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tigation" sheetId="1" state="visible" r:id="rId1"/>
    <sheet xmlns:r="http://schemas.openxmlformats.org/officeDocument/2006/relationships" name="MTOutputs" sheetId="2" state="visible" r:id="rId2"/>
    <sheet xmlns:r="http://schemas.openxmlformats.org/officeDocument/2006/relationships" name="Charts" sheetId="3" state="visible" r:id="rId3"/>
    <sheet xmlns:r="http://schemas.openxmlformats.org/officeDocument/2006/relationships" name="ReadMe" sheetId="4" state="visible" r:id="rId4"/>
    <sheet xmlns:r="http://schemas.openxmlformats.org/officeDocument/2006/relationships" name="LegacyDiff" sheetId="5" state="visible" r:id="rId5"/>
    <sheet xmlns:r="http://schemas.openxmlformats.org/officeDocument/2006/relationships" name="Settings" sheetId="6" state="visible" r:id="rId6"/>
    <sheet xmlns:r="http://schemas.openxmlformats.org/officeDocument/2006/relationships" name="MTInputs" sheetId="7" state="visible" r:id="rId7"/>
    <sheet xmlns:r="http://schemas.openxmlformats.org/officeDocument/2006/relationships" name="Inputs" sheetId="8" state="visible" r:id="rId8"/>
    <sheet xmlns:r="http://schemas.openxmlformats.org/officeDocument/2006/relationships" name="Inputs_prices" sheetId="9" state="visible" r:id="rId9"/>
    <sheet xmlns:r="http://schemas.openxmlformats.org/officeDocument/2006/relationships" name="Variables" sheetId="10" state="visible" r:id="rId10"/>
    <sheet xmlns:r="http://schemas.openxmlformats.org/officeDocument/2006/relationships" name="Mapping" sheetId="11" state="visible" r:id="rId11"/>
    <sheet xmlns:r="http://schemas.openxmlformats.org/officeDocument/2006/relationships" name="DATA-&gt;" sheetId="12" state="visible" r:id="rId12"/>
    <sheet xmlns:r="http://schemas.openxmlformats.org/officeDocument/2006/relationships" name="Countries" sheetId="13" state="visible" r:id="rId13"/>
    <sheet xmlns:r="http://schemas.openxmlformats.org/officeDocument/2006/relationships" name="Elasticities" sheetId="14" state="visible" r:id="rId14"/>
    <sheet xmlns:r="http://schemas.openxmlformats.org/officeDocument/2006/relationships" name="Prices_dom" sheetId="15" state="visible" r:id="rId15"/>
    <sheet xmlns:r="http://schemas.openxmlformats.org/officeDocument/2006/relationships" name="Prices_int" sheetId="16" state="visible" r:id="rId16"/>
    <sheet xmlns:r="http://schemas.openxmlformats.org/officeDocument/2006/relationships" name="PriceAssump" sheetId="17" state="visible" r:id="rId17"/>
    <sheet xmlns:r="http://schemas.openxmlformats.org/officeDocument/2006/relationships" name="EnergyCons" sheetId="18" state="visible" r:id="rId18"/>
    <sheet xmlns:r="http://schemas.openxmlformats.org/officeDocument/2006/relationships" name="WEO" sheetId="19" state="visible" r:id="rId19"/>
    <sheet xmlns:r="http://schemas.openxmlformats.org/officeDocument/2006/relationships" name="EF_GHG" sheetId="20" state="visible" r:id="rId20"/>
  </sheets>
  <definedNames>
    <definedName name="PATH" comment="Policy path: 0 before y0, linear from start (y0) to target (y1); after y1 linear if cont, else flat">_xlfn.LAMBDA(_xlpm.year,_xlpm.y0,_xlpm.y1,_xlpm.start,_xlpm.target,_xlpm.cont,IF(_xlpm.year&lt;_xlpm.y0,0,_xlpm.start+(_xlpm.target-_xlpm.start)/MAX(_xlpm.y1-_xlpm.y0,1)*IF(OR(_xlpm.year&lt;=_xlpm.y1,_xlpm.cont),_xlpm.year-_xlpm.y0,_xlpm.y1-_xlpm.y0)))</definedName>
    <definedName name="ETSPRICE" comment="ETS permit price ($/tCO2) once a new ETS applies: override row if the override switch is Yes (blank cell: carbon price path), else the fast estimate">_xlfn.LAMBDA(_xlpm.apply,_xlpm.year,_xlpm.start_year,_xlpm.override,_xlpm.override_price,_xlpm.estimate,_xlpm.carbon_price,IF(AND(LEFT(_xlpm.apply,3)="Yes",_xlpm.year&gt;=_xlpm.start_year),IF(LEFT(_xlpm.override,3)="Yes",IF(_xlpm.override_price="",_xlpm.carbon_price,_xlpm.override_price),_xlpm.estimate),0))</definedName>
    <definedName name="OBRSHARE" comment="Output-based (OBR) share of an ETS sector: its benchmark, between 0 and 1">_xlfn.LAMBDA(_xlpm.benchmark,MIN(1,MAX(0,_xlpm.benchmark)))</definedName>
    <definedName name="VOLADJ" comment="ETS volatility adjustment: (1 + carbon tax policy risk x impact) / (1 + ETS volatility x impact), labels looked up in the Settings table (legacy ETS+LTS)">_xlfn.LAMBDA(_xlpm.volatility,_xlpm.impact,_xlpm.ct_risk,(1+_xlpm.ct_risk*INDEX(Settings!$C$18:$F$18,MATCH(SUBSTITUTE(_xlpm.impact,"*",""),Settings!$C$16:$F$16,0)))/(1+INDEX(Settings!$C$17:$F$17,MATCH(SUBSTITUTE(_xlpm.volatility,"*",""),Settings!$C$16:$F$16,0))*INDEX(Settings!$C$18:$F$18,MATCH(SUBSTITUTE(_xlpm.impact,"*",""),Settings!$C$16:$F$16,0))))</definedName>
    <definedName name="COVERED" comment="Covered emissions: SUMPRODUCT(emissions by ETS sector, effective coverage)">_xlfn.LAMBDA(_xlpm.emissions,_xlpm.coverage,SUMPRODUCT(_xlpm.emissions,_xlpm.coverage))</definedName>
    <definedName name="ETSCAP" comment="ETS cap: baseline covered emissions x (1 + change path from start to target year); after the target year constant if the continuation is Constant, else the relative change is kept">_xlfn.LAMBDA(_xlpm.apply,_xlpm.year,_xlpm.y0,_xlpm.y1,_xlpm.change_start,_xlpm.change_target,_xlpm.cont,_xlpm.base,_xlpm.cap_prev,IF(AND(LEFT(_xlpm.apply,3)="Yes",_xlpm.year&gt;=_xlpm.y0),IF(AND(_xlpm.year&gt;_xlpm.y1,LEFT(_xlpm.cont,8)="Constant"),_xlpm.cap_prev,_xlpm.base*(1+_xlpm.change_start+(_xlpm.change_target-_xlpm.change_start)/MAX(_xlpm.y1-_xlpm.y0,1)*(MIN(_xlpm.year,_xlpm.y1)-_xlpm.y0))),0))</definedName>
    <definedName name="ETSSEMI" comment="Effective covered semi-elasticity: baseline-weighted sector semi-elasticities x allocation effectiveness (auctioned 1, OBR obr_eff)">_xlfn.LAMBDA(_xlpm.emissions,_xlpm.coverage,_xlpm.semi,_xlpm.obr,_xlpm.obr_eff,IF(SUMPRODUCT(_xlpm.emissions,_xlpm.coverage)&gt;0,SUMPRODUCT(_xlpm.emissions,_xlpm.coverage,_xlpm.semi,1-(1-_xlpm.obr_eff)*_xlpm.obr)/SUMPRODUCT(_xlpm.emissions,_xlpm.coverage),0))</definedName>
    <definedName name="ETSESTIMATE" comment="Fast ETS price estimate: LN(cap / baseline covered emissions) / (semi-elasticity x volatility adjustment), 0 if the cap does not bind">_xlfn.LAMBDA(_xlpm.apply,_xlpm.year,_xlpm.start_year,_xlpm.cap,_xlpm.base,_xlpm.semi,_xlpm.vadj,IF(AND(LEFT(_xlpm.apply,3)="Yes",_xlpm.year&gt;=_xlpm.start_year,_xlpm.cap&gt;0,_xlpm.cap&lt;_xlpm.base,_xlpm.semi&lt;0,_xlpm.vadj&gt;0),LN(_xlpm.cap/_xlpm.base)/(_xlpm.semi*_xlpm.vadj),0))</definedName>
    <definedName name="TAXEQUIV" comment="ETS tax-equivalent price: permit price x volatility adjustment">_xlfn.LAMBDA(_xlpm.price,_xlpm.vadj,_xlpm.price*_xlpm.vadj)</definedName>
    <definedName name="REVFACTOR" comment="ETS revenue factor: permit price per $ of tax-equivalent price (1 / volatility adjustment)">_xlfn.LAMBDA(_xlpm.vadj,IF(_xlpm.vadj&gt;0,1/_xlpm.vadj,0))</definedName>
    <definedName name="ETSCOVER" comment="Effective ETS coverage of a sector: 1 if the new ETS applies, has started and covers it">_xlfn.LAMBDA(_xlpm.apply,_xlpm.year,_xlpm.start_year,_xlpm.covered,IF(AND(LEFT(_xlpm.apply,3)="Yes",_xlpm.year&gt;=_xlpm.start_year),IF(_xlpm.covered,1,0),0))</definedName>
    <definedName name="SHADOWSECTOR" comment="Shadow price by sector ($/tCO2): feebate rate + regulations (placeholder)">_xlfn.LAMBDA(_xlpm.feebate,_xlpm.regulation,_xlpm.feebate+_xlpm.regulation)</definedName>
    <definedName name="SHADOWSHARE" comment="Share of the shadow price impacting efficiency: coverage x efficiency-margin adjustment">_xlfn.LAMBDA(_xlpm.coverage,_xlpm.adjustment,IF(_xlpm.coverage,1,0)*_xlpm.adjustment)</definedName>
    <definedName name="SUPPLYCOST" comment="Supply cost: data up to the last historical year, then fixed part + floating part x gp(t)/gp(t-1)">_xlfn.LAMBDA(_xlpm.year,_xlpm.last_hist,_xlpm.hist_sp,_xlpm.fix_sp,_xlpm.sp_prev,_xlpm.gp_now,_xlpm.gp_prev,IF(_xlpm.year&lt;=_xlpm.last_hist,_xlpm.hist_sp,_xlpm.fix_sp+(_xlpm.sp_prev-_xlpm.fix_sp)*_xlpm.gp_now/_xlpm.gp_prev))</definedName>
    <definedName name="OTHERTAX" comment="Excise and other taxes: data up to the last historical year, then fixed part txo_L x pcc + floating part (sp_L - sp + txo_L(1 - pcc)) x (1 - pcc), not below its last value if that is &gt;= 0 (legacy)">_xlfn.LAMBDA(_xlpm.year,_xlpm.last_hist,_xlpm.hist_txo,_xlpm.txo_last,_xlpm.sp_last,_xlpm.sp_now,_xlpm.pcc,IF(_xlpm.year&lt;=_xlpm.last_hist,_xlpm.hist_txo,_xlpm.txo_last*_xlpm.pcc+IF(_xlpm.txo_last*(1-_xlpm.pcc)&gt;=0,MAX(_xlpm.txo_last*(1-_xlpm.pcc),(_xlpm.sp_last-_xlpm.sp_now+_xlpm.txo_last*(1-_xlpm.pcc))*(1-_xlpm.pcc)),(_xlpm.sp_last-_xlpm.sp_now+_xlpm.txo_last*(1-_xlpm.pcc))*(1-_xlpm.pcc))))</definedName>
    <definedName name="RETAILPRICE" comment="Retail price before new policies: (supply cost + excise and other taxes) x (1 + VAT rate)">_xlfn.LAMBDA(_xlpm.sp,_xlpm.txo,_xlpm.vat_rate,(_xlpm.sp+_xlpm.txo)*(1+_xlpm.vat_rate))</definedName>
    <definedName name="VATPAY" comment="VAT payment before new policies: (supply cost + excise and other taxes) x VAT rate">_xlfn.LAMBDA(_xlpm.sp,_xlpm.txo,_xlpm.vat_rate,(_xlpm.sp+_xlpm.txo)*_xlpm.vat_rate)</definedName>
    <definedName name="TAXPART" comment="Existing tax: positive part of excise and other taxes">_xlfn.LAMBDA(_xlpm.txo,MAX(_xlpm.txo,0))</definedName>
    <definedName name="SUBSIDYPART" comment="Existing consumer subsidy: negative part of excise and other taxes, as a positive number">_xlfn.LAMBDA(_xlpm.txo,MAX(-_xlpm.txo,0))</definedName>
    <definedName name="PERUNIT" comment="Value per GJ converted to the price unit (MTInputs units: $/liter, $/bbl, $/GJ)">_xlfn.LAMBDA(_xlpm.value_gj,_xlpm.gj_per_unit,_xlpm.value_gj*_xlpm.gj_per_unit)</definedName>
    <definedName name="CARBONTAX" comment="New carbon tax: price x EF x fuel coverage x sector coverage, not where the new ETS covers">_xlfn.LAMBDA(_xlpm.price,_xlpm.ef,_xlpm.fuel_cov,_xlpm.sector_cov,_xlpm.ets_cov,_xlpm.price*_xlpm.ef*_xlpm.fuel_cov*_xlpm.sector_cov*(1-_xlpm.ets_cov))</definedName>
    <definedName name="ETSCOST" comment="New ETS in the fuel price: tax-equivalent price x EF x effective ETS coverage x auctioned share (1 - OBR)">_xlfn.LAMBDA(_xlpm.price,_xlpm.ef,_xlpm.ets_cov,_xlpm.obr,_xlpm.price*_xlpm.ef*_xlpm.ets_cov*(1-_xlpm.obr))</definedName>
    <definedName name="NEWEXCISE" comment="New excise (fuel price reform): increase per price unit / GJ per price unit">_xlfn.LAMBDA(_xlpm.increase,_xlpm.gj_per_unit,_xlpm.increase/_xlpm.gj_per_unit)</definedName>
    <definedName name="NEWPOLICY" comment="Total new policy: new carbon tax + ETS + new excise">_xlfn.LAMBDA(_xlpm.carbon_tax,_xlpm.ets,_xlpm.excise,_xlpm.carbon_tax+_xlpm.ets+_xlpm.excise)</definedName>
    <definedName name="POSTTAX" comment="After-tax price: retail price before new policies + new policies x (1 + VAT rate), at least 0.01">_xlfn.LAMBDA(_xlpm.pre_policy_p,_xlpm.new_policy,_xlpm.vat_rate,MAX(_xlpm.pre_policy_p+_xlpm.new_policy*(1+_xlpm.vat_rate),0.01))</definedName>
    <definedName name="SHADOWEFF" comment="Shadow price on the efficiency margin: (sector shadow price x share impacting efficiency + ETS tax-equivalent price x ETS coverage x OBR share) x EF">_xlfn.LAMBDA(_xlpm.sector_price,_xlpm.share,_xlpm.ets_price,_xlpm.ets_cov,_xlpm.obr,_xlpm.ef,(_xlpm.sector_price*_xlpm.share+_xlpm.ets_price*_xlpm.ets_cov*_xlpm.obr)*_xlpm.ef)</definedName>
    <definedName name="REVENUE" comment="Revenue (USD million real): fuel use (ktoe) x PJ per ktoe x rate ($/GJ)">_xlfn.LAMBDA(_xlpm.fuel_use,_xlpm.pj_per_ktoe,_xlpm.rate,_xlpm.fuel_use*_xlpm.pj_per_ktoe*_xlpm.rate)</definedName>
    <definedName name="EMISSIONS" comment="CO2 emissions (MtCO2): fuel use (ktoe) x PJ per ktoe x emission factor (tCO2/GJ)">_xlfn.LAMBDA(_xlpm.fuel_use,_xlpm.pj_per_ktoe,_xlpm.ef,_xlpm.fuel_use*_xlpm.pj_per_ktoe*_xlpm.ef)</definedName>
    <definedName name="NEWREVRATE" comment="New-policy revenue rate ($/GJ): carbon tax + new excise + ETS x revenue factor + VAT on new policies (feebates are revenue-neutral)">_xlfn.LAMBDA(_xlpm.carbon_tax,_xlpm.excise,_xlpm.ets,_xlpm.rev_factor,_xlpm.new_policy,_xlpm.vat_rate,_xlpm.carbon_tax+_xlpm.excise+_xlpm.ets*_xlpm.rev_factor+_xlpm.new_policy*_xlpm.vat_rate)</definedName>
    <definedName name="FUELUSE" comment="Fuel use, CPAT documentation 3.3.3, shadow price on the efficiency margin (no Covid factor)">_xlfn.LAMBDA(_xlpm.f_prev,_xlpm.p_now,_xlpm.p_prev,_xlpm.shp_now,_xlpm.shp_prev,_xlpm.gdp_g,_xlpm.eps_y,_xlpm.eps_u,_xlpm.eps_f,_xlpm.alpha,_xlpm.f_prev*(1/(1+_xlpm.alpha))^(1+_xlpm.eps_u)*(1+_xlpm.gdp_g)^_xlpm.eps_y*(_xlpm.p_now/_xlpm.p_prev)^_xlpm.eps_u*((_xlpm.p_now+_xlpm.shp_now)/(_xlpm.p_prev+_xlpm.shp_prev))^(_xlpm.eps_f*(1+_xlpm.eps_u)))</definedName>
  </definedNames>
  <calcPr calcId="124519" fullCalcOnLoad="1"/>
</workbook>
</file>

<file path=xl/styles.xml><?xml version="1.0" encoding="utf-8"?>
<styleSheet xmlns="http://schemas.openxmlformats.org/spreadsheetml/2006/main">
  <numFmts count="6">
    <numFmt numFmtId="164" formatCode="0.0%"/>
    <numFmt numFmtId="165" formatCode="0.0000"/>
    <numFmt numFmtId="166" formatCode="#,##0.0"/>
    <numFmt numFmtId="167" formatCode="0.000"/>
    <numFmt numFmtId="168" formatCode="0.0000000"/>
    <numFmt numFmtId="169" formatCode="#,##0.000"/>
  </numFmts>
  <fonts count="13">
    <font>
      <name val="Calibri"/>
      <family val="2"/>
      <color theme="1"/>
      <sz val="11"/>
      <scheme val="minor"/>
    </font>
    <font>
      <name val="Arial"/>
      <b val="1"/>
      <color rgb="00FFFFFF"/>
      <sz val="14"/>
    </font>
    <font>
      <name val="Arial"/>
      <sz val="9"/>
    </font>
    <font>
      <name val="Arial"/>
      <b val="1"/>
      <sz val="9"/>
    </font>
    <font>
      <name val="Arial"/>
      <b val="1"/>
      <color rgb="00FF0000"/>
      <sz val="9"/>
    </font>
    <font>
      <b val="1"/>
      <color rgb="00FFFFFF"/>
    </font>
    <font>
      <b val="1"/>
    </font>
    <font>
      <name val="Arial"/>
      <b val="1"/>
      <color rgb="00C00000"/>
      <sz val="9"/>
    </font>
    <font>
      <name val="Arial"/>
      <b val="1"/>
      <color rgb="00FFFFFF"/>
      <sz val="9"/>
    </font>
    <font>
      <name val="Arial"/>
      <color rgb="009C0006"/>
      <sz val="9"/>
    </font>
    <font>
      <name val="Arial"/>
      <b val="1"/>
      <i val="1"/>
      <sz val="9"/>
    </font>
    <font>
      <name val="Arial"/>
      <i val="1"/>
      <sz val="9"/>
    </font>
    <font>
      <name val="Arial"/>
      <color rgb="00BFBFBF"/>
      <sz val="9"/>
    </font>
  </fonts>
  <fills count="14">
    <fill>
      <patternFill/>
    </fill>
    <fill>
      <patternFill patternType="gray125"/>
    </fill>
    <fill>
      <patternFill patternType="solid">
        <fgColor rgb="0000B050"/>
        <bgColor rgb="0000B050"/>
      </patternFill>
    </fill>
    <fill>
      <patternFill patternType="solid">
        <fgColor rgb="00EBF1DE"/>
        <bgColor rgb="00EBF1DE"/>
      </patternFill>
    </fill>
    <fill>
      <patternFill patternType="solid">
        <fgColor rgb="00FFFF00"/>
        <bgColor rgb="00FFFF00"/>
      </patternFill>
    </fill>
    <fill>
      <patternFill patternType="solid">
        <fgColor rgb="0000B050"/>
      </patternFill>
    </fill>
    <fill>
      <patternFill patternType="solid">
        <fgColor rgb="0092D050"/>
      </patternFill>
    </fill>
    <fill>
      <patternFill patternType="solid">
        <fgColor rgb="00F2F2F2"/>
      </patternFill>
    </fill>
    <fill>
      <patternFill patternType="solid">
        <fgColor rgb="0092D050"/>
        <bgColor rgb="0092D050"/>
      </patternFill>
    </fill>
    <fill>
      <patternFill patternType="solid">
        <fgColor rgb="00DCE6F1"/>
        <bgColor rgb="00DCE6F1"/>
      </patternFill>
    </fill>
    <fill>
      <patternFill patternType="solid">
        <fgColor rgb="00DDD9C4"/>
        <bgColor rgb="00DDD9C4"/>
      </patternFill>
    </fill>
    <fill>
      <patternFill patternType="solid">
        <fgColor rgb="00EEECE1"/>
        <bgColor rgb="00EEECE1"/>
      </patternFill>
    </fill>
    <fill>
      <patternFill patternType="solid">
        <fgColor rgb="00F2F2F2"/>
        <bgColor rgb="00F2F2F2"/>
      </patternFill>
    </fill>
    <fill>
      <patternFill patternType="solid">
        <fgColor rgb="00FFF2CC"/>
        <bgColor rgb="00FFF2CC"/>
      </patternFill>
    </fill>
  </fills>
  <borders count="1">
    <border>
      <left/>
      <right/>
      <top/>
      <bottom/>
      <diagonal/>
    </border>
  </borders>
  <cellStyleXfs count="1">
    <xf numFmtId="0" fontId="0" fillId="0" borderId="0"/>
  </cellStyleXfs>
  <cellXfs count="83">
    <xf numFmtId="0" fontId="0" fillId="0" borderId="0" pivotButton="0" quotePrefix="0" xfId="0"/>
    <xf numFmtId="0" fontId="3" fillId="0" borderId="0" pivotButton="0" quotePrefix="0" xfId="0"/>
    <xf numFmtId="0" fontId="1" fillId="2" borderId="0" pivotButton="0" quotePrefix="0" xfId="0"/>
    <xf numFmtId="0" fontId="0" fillId="2" borderId="0" pivotButton="0" quotePrefix="0" xfId="0"/>
    <xf numFmtId="0" fontId="8" fillId="8" borderId="0" pivotButton="0" quotePrefix="0" xfId="0"/>
    <xf numFmtId="0" fontId="0" fillId="8" borderId="0" pivotButton="0" quotePrefix="0" xfId="0"/>
    <xf numFmtId="1" fontId="3" fillId="10" borderId="0" pivotButton="0" quotePrefix="0" xfId="0"/>
    <xf numFmtId="1" fontId="3" fillId="0" borderId="0" pivotButton="0" quotePrefix="0" xfId="0"/>
    <xf numFmtId="1" fontId="3" fillId="3" borderId="0" pivotButton="0" quotePrefix="0" xfId="0"/>
    <xf numFmtId="1" fontId="2" fillId="10" borderId="0" pivotButton="0" quotePrefix="0" xfId="0"/>
    <xf numFmtId="1" fontId="2" fillId="0" borderId="0" pivotButton="0" quotePrefix="0" xfId="0"/>
    <xf numFmtId="0" fontId="2" fillId="9" borderId="0" pivotButton="0" quotePrefix="0" xfId="0"/>
    <xf numFmtId="164" fontId="2" fillId="10" borderId="0" pivotButton="0" quotePrefix="0" xfId="0"/>
    <xf numFmtId="164" fontId="2" fillId="0" borderId="0" pivotButton="0" quotePrefix="0" xfId="0"/>
    <xf numFmtId="0" fontId="2" fillId="0" borderId="0" pivotButton="0" quotePrefix="0" xfId="0"/>
    <xf numFmtId="165" fontId="2" fillId="10" borderId="0" pivotButton="0" quotePrefix="0" xfId="0"/>
    <xf numFmtId="165" fontId="2" fillId="0" borderId="0" pivotButton="0" quotePrefix="0" xfId="0"/>
    <xf numFmtId="0" fontId="3" fillId="9" borderId="0" pivotButton="0" quotePrefix="0" xfId="0"/>
    <xf numFmtId="2" fontId="3" fillId="10" borderId="0" pivotButton="0" quotePrefix="0" xfId="0"/>
    <xf numFmtId="2" fontId="3" fillId="0" borderId="0" pivotButton="0" quotePrefix="0" xfId="0"/>
    <xf numFmtId="2" fontId="9" fillId="11" borderId="0" pivotButton="0" quotePrefix="0" xfId="0"/>
    <xf numFmtId="0" fontId="10" fillId="0" borderId="0" pivotButton="0" quotePrefix="0" xfId="0"/>
    <xf numFmtId="0" fontId="2" fillId="3" borderId="0" pivotButton="0" quotePrefix="0" xfId="0"/>
    <xf numFmtId="2" fontId="2" fillId="10" borderId="0" pivotButton="0" quotePrefix="0" xfId="0"/>
    <xf numFmtId="2" fontId="2" fillId="0" borderId="0" pivotButton="0" quotePrefix="0" xfId="0"/>
    <xf numFmtId="2" fontId="2" fillId="3" borderId="0" pivotButton="0" quotePrefix="0" xfId="0"/>
    <xf numFmtId="1" fontId="2" fillId="3" borderId="0" pivotButton="0" quotePrefix="0" xfId="0"/>
    <xf numFmtId="168" fontId="2" fillId="3" borderId="0" pivotButton="0" quotePrefix="0" xfId="0"/>
    <xf numFmtId="169" fontId="2" fillId="3" borderId="0" pivotButton="0" quotePrefix="0" xfId="0"/>
    <xf numFmtId="169" fontId="3" fillId="10" borderId="0" pivotButton="0" quotePrefix="0" xfId="0"/>
    <xf numFmtId="169" fontId="3" fillId="0" borderId="0" pivotButton="0" quotePrefix="0" xfId="0"/>
    <xf numFmtId="169" fontId="9" fillId="11" borderId="0" pivotButton="0" quotePrefix="0" xfId="0"/>
    <xf numFmtId="168" fontId="3" fillId="10" borderId="0" pivotButton="0" quotePrefix="0" xfId="0"/>
    <xf numFmtId="168" fontId="3" fillId="0" borderId="0" pivotButton="0" quotePrefix="0" xfId="0"/>
    <xf numFmtId="168" fontId="9" fillId="11" borderId="0" pivotButton="0" quotePrefix="0" xfId="0"/>
    <xf numFmtId="0" fontId="2" fillId="10" borderId="0" pivotButton="0" quotePrefix="0" xfId="0"/>
    <xf numFmtId="0" fontId="2" fillId="12" borderId="0" pivotButton="0" quotePrefix="0" xfId="0"/>
    <xf numFmtId="167" fontId="2" fillId="0" borderId="0" pivotButton="0" quotePrefix="0" xfId="0"/>
    <xf numFmtId="167" fontId="2" fillId="10" borderId="0" pivotButton="0" quotePrefix="0" xfId="0"/>
    <xf numFmtId="167" fontId="2" fillId="11" borderId="0" pivotButton="0" quotePrefix="0" xfId="0"/>
    <xf numFmtId="167" fontId="9" fillId="11" borderId="0" pivotButton="0" quotePrefix="0" xfId="0"/>
    <xf numFmtId="0" fontId="11" fillId="0" borderId="0" pivotButton="0" quotePrefix="0" xfId="0"/>
    <xf numFmtId="166" fontId="3" fillId="10" borderId="0" pivotButton="0" quotePrefix="0" xfId="0"/>
    <xf numFmtId="166" fontId="3" fillId="0" borderId="0" pivotButton="0" quotePrefix="0" xfId="0"/>
    <xf numFmtId="166" fontId="2" fillId="10" borderId="0" pivotButton="0" quotePrefix="0" xfId="0"/>
    <xf numFmtId="166" fontId="2" fillId="0" borderId="0" pivotButton="0" quotePrefix="0" xfId="0"/>
    <xf numFmtId="166" fontId="9" fillId="11" borderId="0" pivotButton="0" quotePrefix="0" xfId="0"/>
    <xf numFmtId="165" fontId="9" fillId="11" borderId="0" pivotButton="0" quotePrefix="0" xfId="0"/>
    <xf numFmtId="167" fontId="2" fillId="13" borderId="0" pivotButton="0" quotePrefix="0" xfId="0"/>
    <xf numFmtId="10" fontId="2" fillId="10" borderId="0" pivotButton="0" quotePrefix="0" xfId="0"/>
    <xf numFmtId="10" fontId="2" fillId="0" borderId="0" pivotButton="0" quotePrefix="0" xfId="0"/>
    <xf numFmtId="4" fontId="3" fillId="10" borderId="0" pivotButton="0" quotePrefix="0" xfId="0"/>
    <xf numFmtId="4" fontId="3" fillId="0" borderId="0" pivotButton="0" quotePrefix="0" xfId="0"/>
    <xf numFmtId="4" fontId="2" fillId="10" borderId="0" pivotButton="0" quotePrefix="0" xfId="0"/>
    <xf numFmtId="4" fontId="2" fillId="0" borderId="0" pivotButton="0" quotePrefix="0" xfId="0"/>
    <xf numFmtId="164" fontId="3" fillId="10" borderId="0" pivotButton="0" quotePrefix="0" xfId="0"/>
    <xf numFmtId="164" fontId="3" fillId="0" borderId="0" pivotButton="0" quotePrefix="0" xfId="0"/>
    <xf numFmtId="169" fontId="2" fillId="10" borderId="0" pivotButton="0" quotePrefix="0" xfId="0"/>
    <xf numFmtId="169" fontId="2" fillId="0" borderId="0" pivotButton="0" quotePrefix="0" xfId="0"/>
    <xf numFmtId="0" fontId="3" fillId="3" borderId="0" pivotButton="0" quotePrefix="0" xfId="0"/>
    <xf numFmtId="1" fontId="3" fillId="11" borderId="0" pivotButton="0" quotePrefix="0" xfId="0"/>
    <xf numFmtId="1" fontId="8" fillId="8" borderId="0" pivotButton="0" quotePrefix="0" xfId="0"/>
    <xf numFmtId="3" fontId="2" fillId="10" borderId="0" pivotButton="0" quotePrefix="0" xfId="0"/>
    <xf numFmtId="3" fontId="2" fillId="0" borderId="0" pivotButton="0" quotePrefix="0" xfId="0"/>
    <xf numFmtId="1" fontId="12" fillId="0" borderId="0" pivotButton="0" quotePrefix="0" xfId="0"/>
    <xf numFmtId="0" fontId="3" fillId="0" borderId="0" applyAlignment="1" pivotButton="0" quotePrefix="0" xfId="0">
      <alignment vertical="top"/>
    </xf>
    <xf numFmtId="0" fontId="2" fillId="0" borderId="0" applyAlignment="1" pivotButton="0" quotePrefix="0" xfId="0">
      <alignment vertical="top" wrapText="1"/>
    </xf>
    <xf numFmtId="0" fontId="3" fillId="3" borderId="0" applyAlignment="1" pivotButton="0" quotePrefix="0" xfId="0">
      <alignment vertical="top" wrapText="1"/>
    </xf>
    <xf numFmtId="0" fontId="4" fillId="4" borderId="0" applyAlignment="1" pivotButton="0" quotePrefix="0" xfId="0">
      <alignment vertical="top" wrapText="1"/>
    </xf>
    <xf numFmtId="0" fontId="0" fillId="5" borderId="0" pivotButton="0" quotePrefix="0" xfId="0"/>
    <xf numFmtId="0" fontId="5" fillId="5" borderId="0" pivotButton="0" quotePrefix="0" xfId="0"/>
    <xf numFmtId="0" fontId="0" fillId="6" borderId="0" pivotButton="0" quotePrefix="0" xfId="0"/>
    <xf numFmtId="0" fontId="6" fillId="0" borderId="0" pivotButton="0" quotePrefix="0" xfId="0"/>
    <xf numFmtId="0" fontId="3" fillId="3" borderId="0" applyAlignment="1" pivotButton="0" quotePrefix="0" xfId="0">
      <alignment wrapText="1"/>
    </xf>
    <xf numFmtId="0" fontId="0" fillId="7" borderId="0" pivotButton="0" quotePrefix="0" xfId="0"/>
    <xf numFmtId="0" fontId="7" fillId="3" borderId="0" pivotButton="0" quotePrefix="0" xfId="0"/>
    <xf numFmtId="1" fontId="3" fillId="3" borderId="0" applyAlignment="1" pivotButton="0" quotePrefix="0" xfId="0">
      <alignment vertical="top" wrapText="1"/>
    </xf>
    <xf numFmtId="167" fontId="2" fillId="3" borderId="0" pivotButton="0" quotePrefix="0" xfId="0"/>
    <xf numFmtId="1" fontId="4" fillId="4" borderId="0" pivotButton="0" quotePrefix="0" xfId="0"/>
    <xf numFmtId="164" fontId="4" fillId="4" borderId="0" pivotButton="0" quotePrefix="0" xfId="0"/>
    <xf numFmtId="2" fontId="4" fillId="4" borderId="0" pivotButton="0" quotePrefix="0" xfId="0"/>
    <xf numFmtId="167" fontId="4" fillId="4" borderId="0" pivotButton="0" quotePrefix="0" xfId="0"/>
    <xf numFmtId="0" fontId="4"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CO2 emissions from fuel combustion</a:t>
            </a:r>
          </a:p>
        </rich>
      </tx>
    </title>
    <plotArea>
      <lineChart>
        <grouping val="standard"/>
        <ser>
          <idx val="0"/>
          <order val="0"/>
          <tx>
            <v>Scenario 1: Baseline (no carbon price)</v>
          </tx>
          <spPr>
            <a:ln xmlns:a="http://schemas.openxmlformats.org/drawingml/2006/main">
              <a:prstDash val="solid"/>
            </a:ln>
          </spPr>
          <marker>
            <symbol val="none"/>
            <spPr>
              <a:ln xmlns:a="http://schemas.openxmlformats.org/drawingml/2006/main">
                <a:prstDash val="solid"/>
              </a:ln>
            </spPr>
          </marker>
          <cat>
            <numRef>
              <f>'MTOutputs'!$F$4:$X$4</f>
            </numRef>
          </cat>
          <val>
            <numRef>
              <f>'MTOutputs'!$F$13:$X$13</f>
            </numRef>
          </val>
        </ser>
        <ser>
          <idx val="1"/>
          <order val="1"/>
          <tx>
            <v>Scenario 2: Carbon price $20/tCO2 from 2027</v>
          </tx>
          <spPr>
            <a:ln xmlns:a="http://schemas.openxmlformats.org/drawingml/2006/main">
              <a:prstDash val="solid"/>
            </a:ln>
          </spPr>
          <marker>
            <symbol val="none"/>
            <spPr>
              <a:ln xmlns:a="http://schemas.openxmlformats.org/drawingml/2006/main">
                <a:prstDash val="solid"/>
              </a:ln>
            </spPr>
          </marker>
          <cat>
            <numRef>
              <f>'MTOutputs'!$F$4:$X$4</f>
            </numRef>
          </cat>
          <val>
            <numRef>
              <f>'MTOutputs'!$F$40:$X$40</f>
            </numRef>
          </val>
        </ser>
        <axId val="10"/>
        <axId val="100"/>
      </lineChart>
      <catAx>
        <axId val="10"/>
        <scaling>
          <orientation val="minMax"/>
        </scaling>
        <delete val="0"/>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MtCO2</a:t>
                </a:r>
              </a:p>
            </rich>
          </tx>
        </title>
        <majorTickMark val="none"/>
        <minorTickMark val="none"/>
        <crossAx val="10"/>
      </valAx>
    </plotArea>
    <legend>
      <legendPos val="b"/>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Fuel use, all subsectors</a:t>
            </a:r>
          </a:p>
        </rich>
      </tx>
    </title>
    <plotArea>
      <lineChart>
        <grouping val="standard"/>
        <ser>
          <idx val="0"/>
          <order val="0"/>
          <tx>
            <v>Scenario 1: Baseline (no carbon price)</v>
          </tx>
          <spPr>
            <a:ln xmlns:a="http://schemas.openxmlformats.org/drawingml/2006/main">
              <a:prstDash val="solid"/>
            </a:ln>
          </spPr>
          <marker>
            <symbol val="none"/>
            <spPr>
              <a:ln xmlns:a="http://schemas.openxmlformats.org/drawingml/2006/main">
                <a:prstDash val="solid"/>
              </a:ln>
            </spPr>
          </marker>
          <cat>
            <numRef>
              <f>'MTOutputs'!$F$4:$X$4</f>
            </numRef>
          </cat>
          <val>
            <numRef>
              <f>'MTOutputs'!$F$7:$X$7</f>
            </numRef>
          </val>
        </ser>
        <ser>
          <idx val="1"/>
          <order val="1"/>
          <tx>
            <v>Scenario 2: Carbon price $20/tCO2 from 2027</v>
          </tx>
          <spPr>
            <a:ln xmlns:a="http://schemas.openxmlformats.org/drawingml/2006/main">
              <a:prstDash val="solid"/>
            </a:ln>
          </spPr>
          <marker>
            <symbol val="none"/>
            <spPr>
              <a:ln xmlns:a="http://schemas.openxmlformats.org/drawingml/2006/main">
                <a:prstDash val="solid"/>
              </a:ln>
            </spPr>
          </marker>
          <cat>
            <numRef>
              <f>'MTOutputs'!$F$4:$X$4</f>
            </numRef>
          </cat>
          <val>
            <numRef>
              <f>'MTOutputs'!$F$34:$X$34</f>
            </numRef>
          </val>
        </ser>
        <axId val="10"/>
        <axId val="100"/>
      </lineChart>
      <catAx>
        <axId val="10"/>
        <scaling>
          <orientation val="minMax"/>
        </scaling>
        <delete val="0"/>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ktoe</a:t>
                </a:r>
              </a:p>
            </rich>
          </tx>
        </title>
        <majorTickMark val="none"/>
        <minorTickMark val="none"/>
        <crossAx val="10"/>
      </valAx>
    </plotArea>
    <legend>
      <legendPos val="b"/>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Fiscal effect vs scenario 1 (total revenue change)</a:t>
            </a:r>
          </a:p>
        </rich>
      </tx>
    </title>
    <plotArea>
      <lineChart>
        <grouping val="standard"/>
        <ser>
          <idx val="0"/>
          <order val="0"/>
          <tx>
            <v>Scenario 1: Baseline (no carbon price)</v>
          </tx>
          <spPr>
            <a:ln xmlns:a="http://schemas.openxmlformats.org/drawingml/2006/main">
              <a:prstDash val="solid"/>
            </a:ln>
          </spPr>
          <marker>
            <symbol val="none"/>
            <spPr>
              <a:ln xmlns:a="http://schemas.openxmlformats.org/drawingml/2006/main">
                <a:prstDash val="solid"/>
              </a:ln>
            </spPr>
          </marker>
          <cat>
            <numRef>
              <f>'MTOutputs'!$F$4:$X$4</f>
            </numRef>
          </cat>
          <val>
            <numRef>
              <f>'MTOutputs'!$F$23:$X$23</f>
            </numRef>
          </val>
        </ser>
        <ser>
          <idx val="1"/>
          <order val="1"/>
          <tx>
            <v>Scenario 2: Carbon price $20/tCO2 from 2027</v>
          </tx>
          <spPr>
            <a:ln xmlns:a="http://schemas.openxmlformats.org/drawingml/2006/main">
              <a:prstDash val="solid"/>
            </a:ln>
          </spPr>
          <marker>
            <symbol val="none"/>
            <spPr>
              <a:ln xmlns:a="http://schemas.openxmlformats.org/drawingml/2006/main">
                <a:prstDash val="solid"/>
              </a:ln>
            </spPr>
          </marker>
          <cat>
            <numRef>
              <f>'MTOutputs'!$F$4:$X$4</f>
            </numRef>
          </cat>
          <val>
            <numRef>
              <f>'MTOutputs'!$F$50:$X$50</f>
            </numRef>
          </val>
        </ser>
        <axId val="10"/>
        <axId val="100"/>
      </lineChart>
      <catAx>
        <axId val="10"/>
        <scaling>
          <orientation val="minMax"/>
        </scaling>
        <delete val="0"/>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USD million, real 2026</a:t>
                </a:r>
              </a:p>
            </rich>
          </tx>
        </title>
        <majorTickMark val="none"/>
        <minorTickMark val="none"/>
        <crossAx val="10"/>
      </valAx>
    </plotArea>
    <legend>
      <legendPos val="b"/>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Carbon price</a:t>
            </a:r>
          </a:p>
        </rich>
      </tx>
    </title>
    <plotArea>
      <lineChart>
        <grouping val="standard"/>
        <ser>
          <idx val="0"/>
          <order val="0"/>
          <tx>
            <v>Scenario 1: Baseline (no carbon price)</v>
          </tx>
          <spPr>
            <a:ln xmlns:a="http://schemas.openxmlformats.org/drawingml/2006/main">
              <a:prstDash val="solid"/>
            </a:ln>
          </spPr>
          <marker>
            <symbol val="none"/>
            <spPr>
              <a:ln xmlns:a="http://schemas.openxmlformats.org/drawingml/2006/main">
                <a:prstDash val="solid"/>
              </a:ln>
            </spPr>
          </marker>
          <cat>
            <numRef>
              <f>'MTOutputs'!$F$4:$X$4</f>
            </numRef>
          </cat>
          <val>
            <numRef>
              <f>'MTOutputs'!$F$24:$X$24</f>
            </numRef>
          </val>
        </ser>
        <ser>
          <idx val="1"/>
          <order val="1"/>
          <tx>
            <v>Scenario 2: Carbon price $20/tCO2 from 2027</v>
          </tx>
          <spPr>
            <a:ln xmlns:a="http://schemas.openxmlformats.org/drawingml/2006/main">
              <a:prstDash val="solid"/>
            </a:ln>
          </spPr>
          <marker>
            <symbol val="none"/>
            <spPr>
              <a:ln xmlns:a="http://schemas.openxmlformats.org/drawingml/2006/main">
                <a:prstDash val="solid"/>
              </a:ln>
            </spPr>
          </marker>
          <cat>
            <numRef>
              <f>'MTOutputs'!$F$4:$X$4</f>
            </numRef>
          </cat>
          <val>
            <numRef>
              <f>'MTOutputs'!$F$51:$X$51</f>
            </numRef>
          </val>
        </ser>
        <axId val="10"/>
        <axId val="100"/>
      </lineChart>
      <catAx>
        <axId val="10"/>
        <scaling>
          <orientation val="minMax"/>
        </scaling>
        <delete val="0"/>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USD/tCO2, real 2026</a:t>
                </a:r>
              </a:p>
            </rich>
          </tx>
        </title>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4</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row>
      <rowOff>0</rowOff>
    </from>
    <ext cx="540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20</row>
      <rowOff>0</rowOff>
    </from>
    <ext cx="5400000" cy="27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10</col>
      <colOff>0</colOff>
      <row>20</row>
      <rowOff>0</rowOff>
    </from>
    <ext cx="5400000" cy="270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Z2072"/>
  <sheetViews>
    <sheetView tabSelected="1" zoomScale="75" workbookViewId="0">
      <pane xSplit="11" ySplit="5" topLeftCell="L6" activePane="bottomRight" state="frozen"/>
      <selection pane="topRight"/>
      <selection pane="bottomLeft"/>
      <selection pane="bottomRight" activeCell="A1" sqref="A1"/>
    </sheetView>
  </sheetViews>
  <sheetFormatPr baseColWidth="8" defaultRowHeight="15" outlineLevelRow="2" outlineLevelCol="1"/>
  <cols>
    <col width="11" customWidth="1" min="1" max="1"/>
    <col hidden="1" outlineLevel="1" width="5" customWidth="1" min="2" max="2"/>
    <col hidden="1" outlineLevel="1" width="5" customWidth="1" min="3" max="3"/>
    <col hidden="1" outlineLevel="1" width="13" customWidth="1" min="4" max="4"/>
    <col hidden="1" outlineLevel="1" width="13" customWidth="1" min="5" max="5"/>
    <col hidden="1" outlineLevel="1" width="13" customWidth="1" min="6" max="6"/>
    <col hidden="1" outlineLevel="1" width="13" customWidth="1" min="7" max="7"/>
    <col collapsed="1" width="44" customWidth="1" min="8" max="8"/>
    <col hidden="1" outlineLevel="1" width="9" customWidth="1" min="9" max="9"/>
    <col hidden="1" outlineLevel="1" width="18" customWidth="1" min="10" max="10"/>
    <col hidden="1" outlineLevel="1" width="24" customWidth="1" min="11" max="11"/>
    <col collapsed="1"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hidden="1" outlineLevel="1" width="9" customWidth="1" min="20" max="20"/>
    <col hidden="1" outlineLevel="1" width="9" customWidth="1" min="21" max="21"/>
    <col hidden="1" outlineLevel="1" width="9" customWidth="1" min="22" max="22"/>
    <col hidden="1" outlineLevel="1" width="9" customWidth="1" min="23" max="23"/>
    <col hidden="1" outlineLevel="1" width="9" customWidth="1" min="24" max="24"/>
    <col hidden="1" outlineLevel="1" width="9" customWidth="1" min="25" max="25"/>
    <col hidden="1" outlineLevel="1" width="9" customWidth="1" min="26" max="26"/>
    <col hidden="1" outlineLevel="1" width="9" customWidth="1" min="27" max="27"/>
    <col hidden="1" outlineLevel="1" width="9" customWidth="1" min="28" max="28"/>
    <col hidden="1" outlineLevel="1" width="9" customWidth="1" min="29" max="29"/>
    <col collapsed="1" width="9" customWidth="1" min="30" max="30"/>
    <col width="3" customWidth="1" min="31" max="31"/>
    <col width="24"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hidden="1" outlineLevel="1" width="9" customWidth="1" min="41" max="41"/>
    <col hidden="1" outlineLevel="1" width="9" customWidth="1" min="42" max="42"/>
    <col hidden="1" outlineLevel="1" width="9" customWidth="1" min="43" max="43"/>
    <col hidden="1" outlineLevel="1" width="9" customWidth="1" min="44" max="44"/>
    <col hidden="1" outlineLevel="1" width="9" customWidth="1" min="45" max="45"/>
    <col hidden="1" outlineLevel="1" width="9" customWidth="1" min="46" max="46"/>
    <col hidden="1" outlineLevel="1" width="9" customWidth="1" min="47" max="47"/>
    <col hidden="1" outlineLevel="1" width="9" customWidth="1" min="48" max="48"/>
    <col hidden="1" outlineLevel="1" width="9" customWidth="1" min="49" max="49"/>
    <col hidden="1" outlineLevel="1" width="9" customWidth="1" min="50" max="50"/>
    <col collapsed="1" width="9" customWidth="1" min="51" max="51"/>
    <col width="3" customWidth="1" min="52" max="52"/>
  </cols>
  <sheetData>
    <row r="1">
      <c r="A1" s="1" t="inlineStr">
        <is>
          <t>Variable</t>
        </is>
      </c>
      <c r="B1" s="1" t="inlineStr">
        <is>
          <t>Fuel</t>
        </is>
      </c>
      <c r="C1" s="1" t="inlineStr">
        <is>
          <t>Sector</t>
        </is>
      </c>
      <c r="D1" s="1" t="inlineStr">
        <is>
          <t>Param 1</t>
        </is>
      </c>
      <c r="E1" s="1" t="inlineStr">
        <is>
          <t>Param 2</t>
        </is>
      </c>
      <c r="F1" s="1" t="inlineStr">
        <is>
          <t>Param 3</t>
        </is>
      </c>
      <c r="G1" s="1" t="inlineStr">
        <is>
          <t>Param 4</t>
        </is>
      </c>
      <c r="H1" s="1" t="inlineStr">
        <is>
          <t>Description</t>
        </is>
      </c>
      <c r="I1" s="1" t="inlineStr">
        <is>
          <t>Unit</t>
        </is>
      </c>
      <c r="J1" s="1" t="inlineStr">
        <is>
          <t>Source</t>
        </is>
      </c>
      <c r="K1" s="1" t="inlineStr">
        <is>
          <t>Scenario 1: output code</t>
        </is>
      </c>
      <c r="AF1" s="1" t="inlineStr">
        <is>
          <t>Scenario 2: output code</t>
        </is>
      </c>
    </row>
    <row r="2">
      <c r="A2" s="2" t="inlineStr">
        <is>
          <t>CPAT-AI-Mitigation-MVP v1.02 - mitigation module: policies, prices, fuel use, revenues, CO2 (copy-pasteable)</t>
        </is>
      </c>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row>
    <row r="3">
      <c r="A3" s="4" t="inlineStr">
        <is>
          <t>Scenario assumptions (one column group per scenario: code column + years; copy a whole group to add a scenario)</t>
        </is>
      </c>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c r="AA3" s="5" t="n"/>
      <c r="AB3" s="5" t="n"/>
      <c r="AC3" s="5" t="n"/>
      <c r="AD3" s="5" t="n"/>
      <c r="AE3" s="5" t="n"/>
      <c r="AF3" s="5" t="n"/>
      <c r="AG3" s="5" t="n"/>
      <c r="AH3" s="5" t="n"/>
      <c r="AI3" s="5" t="n"/>
      <c r="AJ3" s="5" t="n"/>
      <c r="AK3" s="5" t="n"/>
      <c r="AL3" s="5" t="n"/>
      <c r="AM3" s="5" t="n"/>
      <c r="AN3" s="5" t="n"/>
      <c r="AO3" s="5" t="n"/>
      <c r="AP3" s="5" t="n"/>
      <c r="AQ3" s="5" t="n"/>
      <c r="AR3" s="5" t="n"/>
      <c r="AS3" s="5" t="n"/>
      <c r="AT3" s="5" t="n"/>
      <c r="AU3" s="5" t="n"/>
      <c r="AV3" s="5" t="n"/>
      <c r="AW3" s="5" t="n"/>
      <c r="AX3" s="5" t="n"/>
      <c r="AY3" s="5" t="n"/>
      <c r="AZ3" s="5" t="n"/>
    </row>
    <row r="4">
      <c r="H4" s="1" t="inlineStr">
        <is>
          <t>Year</t>
        </is>
      </c>
      <c r="L4" s="6">
        <f>Settings!$C$7</f>
        <v/>
      </c>
      <c r="M4" s="7">
        <f>L4+1</f>
        <v/>
      </c>
      <c r="N4" s="7">
        <f>M4+1</f>
        <v/>
      </c>
      <c r="O4" s="7">
        <f>N4+1</f>
        <v/>
      </c>
      <c r="P4" s="7">
        <f>O4+1</f>
        <v/>
      </c>
      <c r="Q4" s="7">
        <f>P4+1</f>
        <v/>
      </c>
      <c r="R4" s="7">
        <f>Q4+1</f>
        <v/>
      </c>
      <c r="S4" s="7">
        <f>R4+1</f>
        <v/>
      </c>
      <c r="T4" s="7">
        <f>S4+1</f>
        <v/>
      </c>
      <c r="U4" s="7">
        <f>T4+1</f>
        <v/>
      </c>
      <c r="V4" s="7">
        <f>U4+1</f>
        <v/>
      </c>
      <c r="W4" s="7">
        <f>V4+1</f>
        <v/>
      </c>
      <c r="X4" s="7">
        <f>W4+1</f>
        <v/>
      </c>
      <c r="Y4" s="7">
        <f>X4+1</f>
        <v/>
      </c>
      <c r="Z4" s="7">
        <f>Y4+1</f>
        <v/>
      </c>
      <c r="AA4" s="7">
        <f>Z4+1</f>
        <v/>
      </c>
      <c r="AB4" s="7">
        <f>AA4+1</f>
        <v/>
      </c>
      <c r="AC4" s="7">
        <f>AB4+1</f>
        <v/>
      </c>
      <c r="AD4" s="7">
        <f>AC4+1</f>
        <v/>
      </c>
      <c r="AG4" s="6">
        <f>Settings!$C$7</f>
        <v/>
      </c>
      <c r="AH4" s="7">
        <f>AG4+1</f>
        <v/>
      </c>
      <c r="AI4" s="7">
        <f>AH4+1</f>
        <v/>
      </c>
      <c r="AJ4" s="7">
        <f>AI4+1</f>
        <v/>
      </c>
      <c r="AK4" s="7">
        <f>AJ4+1</f>
        <v/>
      </c>
      <c r="AL4" s="7">
        <f>AK4+1</f>
        <v/>
      </c>
      <c r="AM4" s="7">
        <f>AL4+1</f>
        <v/>
      </c>
      <c r="AN4" s="7">
        <f>AM4+1</f>
        <v/>
      </c>
      <c r="AO4" s="7">
        <f>AN4+1</f>
        <v/>
      </c>
      <c r="AP4" s="7">
        <f>AO4+1</f>
        <v/>
      </c>
      <c r="AQ4" s="7">
        <f>AP4+1</f>
        <v/>
      </c>
      <c r="AR4" s="7">
        <f>AQ4+1</f>
        <v/>
      </c>
      <c r="AS4" s="7">
        <f>AR4+1</f>
        <v/>
      </c>
      <c r="AT4" s="7">
        <f>AS4+1</f>
        <v/>
      </c>
      <c r="AU4" s="7">
        <f>AT4+1</f>
        <v/>
      </c>
      <c r="AV4" s="7">
        <f>AU4+1</f>
        <v/>
      </c>
      <c r="AW4" s="7">
        <f>AV4+1</f>
        <v/>
      </c>
      <c r="AX4" s="7">
        <f>AW4+1</f>
        <v/>
      </c>
      <c r="AY4" s="7">
        <f>AX4+1</f>
        <v/>
      </c>
    </row>
    <row r="5">
      <c r="H5" s="1" t="inlineStr">
        <is>
          <t>Scenario number (MTInputs column)</t>
        </is>
      </c>
      <c r="K5" s="8" t="n">
        <v>1</v>
      </c>
      <c r="L5" s="9">
        <f>K5</f>
        <v/>
      </c>
      <c r="M5" s="10">
        <f>L5</f>
        <v/>
      </c>
      <c r="N5" s="10">
        <f>M5</f>
        <v/>
      </c>
      <c r="O5" s="10">
        <f>N5</f>
        <v/>
      </c>
      <c r="P5" s="10">
        <f>O5</f>
        <v/>
      </c>
      <c r="Q5" s="10">
        <f>P5</f>
        <v/>
      </c>
      <c r="R5" s="10">
        <f>Q5</f>
        <v/>
      </c>
      <c r="S5" s="10">
        <f>R5</f>
        <v/>
      </c>
      <c r="T5" s="10">
        <f>S5</f>
        <v/>
      </c>
      <c r="U5" s="10">
        <f>T5</f>
        <v/>
      </c>
      <c r="V5" s="10">
        <f>U5</f>
        <v/>
      </c>
      <c r="W5" s="10">
        <f>V5</f>
        <v/>
      </c>
      <c r="X5" s="10">
        <f>W5</f>
        <v/>
      </c>
      <c r="Y5" s="10">
        <f>X5</f>
        <v/>
      </c>
      <c r="Z5" s="10">
        <f>Y5</f>
        <v/>
      </c>
      <c r="AA5" s="10">
        <f>Z5</f>
        <v/>
      </c>
      <c r="AB5" s="10">
        <f>AA5</f>
        <v/>
      </c>
      <c r="AC5" s="10">
        <f>AB5</f>
        <v/>
      </c>
      <c r="AD5" s="10">
        <f>AC5</f>
        <v/>
      </c>
      <c r="AF5" s="7">
        <f>K5+1</f>
        <v/>
      </c>
      <c r="AG5" s="9">
        <f>AF5</f>
        <v/>
      </c>
      <c r="AH5" s="10">
        <f>AG5</f>
        <v/>
      </c>
      <c r="AI5" s="10">
        <f>AH5</f>
        <v/>
      </c>
      <c r="AJ5" s="10">
        <f>AI5</f>
        <v/>
      </c>
      <c r="AK5" s="10">
        <f>AJ5</f>
        <v/>
      </c>
      <c r="AL5" s="10">
        <f>AK5</f>
        <v/>
      </c>
      <c r="AM5" s="10">
        <f>AL5</f>
        <v/>
      </c>
      <c r="AN5" s="10">
        <f>AM5</f>
        <v/>
      </c>
      <c r="AO5" s="10">
        <f>AN5</f>
        <v/>
      </c>
      <c r="AP5" s="10">
        <f>AO5</f>
        <v/>
      </c>
      <c r="AQ5" s="10">
        <f>AP5</f>
        <v/>
      </c>
      <c r="AR5" s="10">
        <f>AQ5</f>
        <v/>
      </c>
      <c r="AS5" s="10">
        <f>AR5</f>
        <v/>
      </c>
      <c r="AT5" s="10">
        <f>AS5</f>
        <v/>
      </c>
      <c r="AU5" s="10">
        <f>AT5</f>
        <v/>
      </c>
      <c r="AV5" s="10">
        <f>AU5</f>
        <v/>
      </c>
      <c r="AW5" s="10">
        <f>AV5</f>
        <v/>
      </c>
      <c r="AX5" s="10">
        <f>AW5</f>
        <v/>
      </c>
      <c r="AY5" s="10">
        <f>AX5</f>
        <v/>
      </c>
    </row>
    <row r="6">
      <c r="H6" s="1" t="inlineStr">
        <is>
          <t>Scenario name (from MTInputs)</t>
        </is>
      </c>
      <c r="L6" s="1">
        <f>INDEX(MTInputs!$J$6:$AZ$6,MATCH(L$5,MTInputs!$J$5:$AZ$5,0))</f>
        <v/>
      </c>
      <c r="AG6" s="1">
        <f>INDEX(MTInputs!$J$6:$AZ$6,MATCH(AG$5,MTInputs!$J$5:$AZ$5,0))</f>
        <v/>
      </c>
    </row>
    <row r="7">
      <c r="A7" s="1" t="inlineStr">
        <is>
          <t>gdp.pos.pct</t>
        </is>
      </c>
      <c r="B7" s="1" t="inlineStr"/>
      <c r="C7" s="1" t="inlineStr"/>
      <c r="H7" s="1">
        <f>INDEX(Variables!$B$5:$B$105,MATCH($A7,Variables!$A$5:$A$105,0))&amp;IF($C7="",""," | "&amp;INDEX(Mapping!$B$5:$B$26,MATCH($C7,Mapping!$A$5:$A$26,0))&amp;" | "&amp;INDEX(Mapping!$B$30:$B$41,MATCH($B7,Mapping!$A$30:$A$41,0)))</f>
        <v/>
      </c>
      <c r="I7" s="1">
        <f>INDEX(Variables!$C$5:$C$105,MATCH($A7,Variables!$A$5:$A$105,0))</f>
        <v/>
      </c>
      <c r="J7" s="1">
        <f>INDEX(Variables!$E$5:$E$105,MATCH($A7,Variables!$A$5:$A$105,0))</f>
        <v/>
      </c>
      <c r="K7" s="11">
        <f>LOWER(Settings!$C$4)&amp;".mit."&amp;$A7&amp;IF($C7="","","."&amp;$C7&amp;"."&amp;$B7)&amp;IF(INDEX(Variables!$D$5:$D$105,MATCH($A7,Variables!$A$5:$A$105,0))="","","."&amp;INDEX(Variables!$D$5:$D$105,MATCH($A7,Variables!$A$5:$A$105,0)))&amp;"."&amp;K$5</f>
        <v/>
      </c>
      <c r="L7" s="12">
        <f>INDEX(WEO!$F$4:$AZ$1000,MATCH(Settings!$C$4&amp;"|gdp_growth",WEO!$A$4:$A$1000,0),MATCH(L$4,WEO!$F$3:$AZ$3,0))</f>
        <v/>
      </c>
      <c r="M7" s="13">
        <f>INDEX(WEO!$F$4:$AZ$1000,MATCH(Settings!$C$4&amp;"|gdp_growth",WEO!$A$4:$A$1000,0),MATCH(M$4,WEO!$F$3:$AZ$3,0))</f>
        <v/>
      </c>
      <c r="N7" s="13">
        <f>INDEX(WEO!$F$4:$AZ$1000,MATCH(Settings!$C$4&amp;"|gdp_growth",WEO!$A$4:$A$1000,0),MATCH(N$4,WEO!$F$3:$AZ$3,0))</f>
        <v/>
      </c>
      <c r="O7" s="13">
        <f>INDEX(WEO!$F$4:$AZ$1000,MATCH(Settings!$C$4&amp;"|gdp_growth",WEO!$A$4:$A$1000,0),MATCH(O$4,WEO!$F$3:$AZ$3,0))</f>
        <v/>
      </c>
      <c r="P7" s="13">
        <f>INDEX(WEO!$F$4:$AZ$1000,MATCH(Settings!$C$4&amp;"|gdp_growth",WEO!$A$4:$A$1000,0),MATCH(P$4,WEO!$F$3:$AZ$3,0))</f>
        <v/>
      </c>
      <c r="Q7" s="13">
        <f>INDEX(WEO!$F$4:$AZ$1000,MATCH(Settings!$C$4&amp;"|gdp_growth",WEO!$A$4:$A$1000,0),MATCH(Q$4,WEO!$F$3:$AZ$3,0))</f>
        <v/>
      </c>
      <c r="R7" s="13">
        <f>INDEX(WEO!$F$4:$AZ$1000,MATCH(Settings!$C$4&amp;"|gdp_growth",WEO!$A$4:$A$1000,0),MATCH(R$4,WEO!$F$3:$AZ$3,0))</f>
        <v/>
      </c>
      <c r="S7" s="13">
        <f>INDEX(WEO!$F$4:$AZ$1000,MATCH(Settings!$C$4&amp;"|gdp_growth",WEO!$A$4:$A$1000,0),MATCH(S$4,WEO!$F$3:$AZ$3,0))</f>
        <v/>
      </c>
      <c r="T7" s="13">
        <f>INDEX(WEO!$F$4:$AZ$1000,MATCH(Settings!$C$4&amp;"|gdp_growth",WEO!$A$4:$A$1000,0),MATCH(T$4,WEO!$F$3:$AZ$3,0))</f>
        <v/>
      </c>
      <c r="U7" s="13">
        <f>INDEX(WEO!$F$4:$AZ$1000,MATCH(Settings!$C$4&amp;"|gdp_growth",WEO!$A$4:$A$1000,0),MATCH(U$4,WEO!$F$3:$AZ$3,0))</f>
        <v/>
      </c>
      <c r="V7" s="13">
        <f>INDEX(WEO!$F$4:$AZ$1000,MATCH(Settings!$C$4&amp;"|gdp_growth",WEO!$A$4:$A$1000,0),MATCH(V$4,WEO!$F$3:$AZ$3,0))</f>
        <v/>
      </c>
      <c r="W7" s="13">
        <f>INDEX(WEO!$F$4:$AZ$1000,MATCH(Settings!$C$4&amp;"|gdp_growth",WEO!$A$4:$A$1000,0),MATCH(W$4,WEO!$F$3:$AZ$3,0))</f>
        <v/>
      </c>
      <c r="X7" s="13">
        <f>INDEX(WEO!$F$4:$AZ$1000,MATCH(Settings!$C$4&amp;"|gdp_growth",WEO!$A$4:$A$1000,0),MATCH(X$4,WEO!$F$3:$AZ$3,0))</f>
        <v/>
      </c>
      <c r="Y7" s="13">
        <f>INDEX(WEO!$F$4:$AZ$1000,MATCH(Settings!$C$4&amp;"|gdp_growth",WEO!$A$4:$A$1000,0),MATCH(Y$4,WEO!$F$3:$AZ$3,0))</f>
        <v/>
      </c>
      <c r="Z7" s="13">
        <f>INDEX(WEO!$F$4:$AZ$1000,MATCH(Settings!$C$4&amp;"|gdp_growth",WEO!$A$4:$A$1000,0),MATCH(Z$4,WEO!$F$3:$AZ$3,0))</f>
        <v/>
      </c>
      <c r="AA7" s="13">
        <f>INDEX(WEO!$F$4:$AZ$1000,MATCH(Settings!$C$4&amp;"|gdp_growth",WEO!$A$4:$A$1000,0),MATCH(AA$4,WEO!$F$3:$AZ$3,0))</f>
        <v/>
      </c>
      <c r="AB7" s="13">
        <f>INDEX(WEO!$F$4:$AZ$1000,MATCH(Settings!$C$4&amp;"|gdp_growth",WEO!$A$4:$A$1000,0),MATCH(AB$4,WEO!$F$3:$AZ$3,0))</f>
        <v/>
      </c>
      <c r="AC7" s="13">
        <f>INDEX(WEO!$F$4:$AZ$1000,MATCH(Settings!$C$4&amp;"|gdp_growth",WEO!$A$4:$A$1000,0),MATCH(AC$4,WEO!$F$3:$AZ$3,0))</f>
        <v/>
      </c>
      <c r="AD7" s="13">
        <f>INDEX(WEO!$F$4:$AZ$1000,MATCH(Settings!$C$4&amp;"|gdp_growth",WEO!$A$4:$A$1000,0),MATCH(AD$4,WEO!$F$3:$AZ$3,0))</f>
        <v/>
      </c>
      <c r="AF7" s="11">
        <f>LOWER(Settings!$C$4)&amp;".mit."&amp;$A7&amp;IF($C7="","","."&amp;$C7&amp;"."&amp;$B7)&amp;IF(INDEX(Variables!$D$5:$D$105,MATCH($A7,Variables!$A$5:$A$105,0))="","","."&amp;INDEX(Variables!$D$5:$D$105,MATCH($A7,Variables!$A$5:$A$105,0)))&amp;"."&amp;AF$5</f>
        <v/>
      </c>
      <c r="AG7" s="12">
        <f>INDEX(WEO!$F$4:$AZ$1000,MATCH(Settings!$C$4&amp;"|gdp_growth",WEO!$A$4:$A$1000,0),MATCH(AG$4,WEO!$F$3:$AZ$3,0))</f>
        <v/>
      </c>
      <c r="AH7" s="13">
        <f>INDEX(WEO!$F$4:$AZ$1000,MATCH(Settings!$C$4&amp;"|gdp_growth",WEO!$A$4:$A$1000,0),MATCH(AH$4,WEO!$F$3:$AZ$3,0))</f>
        <v/>
      </c>
      <c r="AI7" s="13">
        <f>INDEX(WEO!$F$4:$AZ$1000,MATCH(Settings!$C$4&amp;"|gdp_growth",WEO!$A$4:$A$1000,0),MATCH(AI$4,WEO!$F$3:$AZ$3,0))</f>
        <v/>
      </c>
      <c r="AJ7" s="13">
        <f>INDEX(WEO!$F$4:$AZ$1000,MATCH(Settings!$C$4&amp;"|gdp_growth",WEO!$A$4:$A$1000,0),MATCH(AJ$4,WEO!$F$3:$AZ$3,0))</f>
        <v/>
      </c>
      <c r="AK7" s="13">
        <f>INDEX(WEO!$F$4:$AZ$1000,MATCH(Settings!$C$4&amp;"|gdp_growth",WEO!$A$4:$A$1000,0),MATCH(AK$4,WEO!$F$3:$AZ$3,0))</f>
        <v/>
      </c>
      <c r="AL7" s="13">
        <f>INDEX(WEO!$F$4:$AZ$1000,MATCH(Settings!$C$4&amp;"|gdp_growth",WEO!$A$4:$A$1000,0),MATCH(AL$4,WEO!$F$3:$AZ$3,0))</f>
        <v/>
      </c>
      <c r="AM7" s="13">
        <f>INDEX(WEO!$F$4:$AZ$1000,MATCH(Settings!$C$4&amp;"|gdp_growth",WEO!$A$4:$A$1000,0),MATCH(AM$4,WEO!$F$3:$AZ$3,0))</f>
        <v/>
      </c>
      <c r="AN7" s="13">
        <f>INDEX(WEO!$F$4:$AZ$1000,MATCH(Settings!$C$4&amp;"|gdp_growth",WEO!$A$4:$A$1000,0),MATCH(AN$4,WEO!$F$3:$AZ$3,0))</f>
        <v/>
      </c>
      <c r="AO7" s="13">
        <f>INDEX(WEO!$F$4:$AZ$1000,MATCH(Settings!$C$4&amp;"|gdp_growth",WEO!$A$4:$A$1000,0),MATCH(AO$4,WEO!$F$3:$AZ$3,0))</f>
        <v/>
      </c>
      <c r="AP7" s="13">
        <f>INDEX(WEO!$F$4:$AZ$1000,MATCH(Settings!$C$4&amp;"|gdp_growth",WEO!$A$4:$A$1000,0),MATCH(AP$4,WEO!$F$3:$AZ$3,0))</f>
        <v/>
      </c>
      <c r="AQ7" s="13">
        <f>INDEX(WEO!$F$4:$AZ$1000,MATCH(Settings!$C$4&amp;"|gdp_growth",WEO!$A$4:$A$1000,0),MATCH(AQ$4,WEO!$F$3:$AZ$3,0))</f>
        <v/>
      </c>
      <c r="AR7" s="13">
        <f>INDEX(WEO!$F$4:$AZ$1000,MATCH(Settings!$C$4&amp;"|gdp_growth",WEO!$A$4:$A$1000,0),MATCH(AR$4,WEO!$F$3:$AZ$3,0))</f>
        <v/>
      </c>
      <c r="AS7" s="13">
        <f>INDEX(WEO!$F$4:$AZ$1000,MATCH(Settings!$C$4&amp;"|gdp_growth",WEO!$A$4:$A$1000,0),MATCH(AS$4,WEO!$F$3:$AZ$3,0))</f>
        <v/>
      </c>
      <c r="AT7" s="13">
        <f>INDEX(WEO!$F$4:$AZ$1000,MATCH(Settings!$C$4&amp;"|gdp_growth",WEO!$A$4:$A$1000,0),MATCH(AT$4,WEO!$F$3:$AZ$3,0))</f>
        <v/>
      </c>
      <c r="AU7" s="13">
        <f>INDEX(WEO!$F$4:$AZ$1000,MATCH(Settings!$C$4&amp;"|gdp_growth",WEO!$A$4:$A$1000,0),MATCH(AU$4,WEO!$F$3:$AZ$3,0))</f>
        <v/>
      </c>
      <c r="AV7" s="13">
        <f>INDEX(WEO!$F$4:$AZ$1000,MATCH(Settings!$C$4&amp;"|gdp_growth",WEO!$A$4:$A$1000,0),MATCH(AV$4,WEO!$F$3:$AZ$3,0))</f>
        <v/>
      </c>
      <c r="AW7" s="13">
        <f>INDEX(WEO!$F$4:$AZ$1000,MATCH(Settings!$C$4&amp;"|gdp_growth",WEO!$A$4:$A$1000,0),MATCH(AW$4,WEO!$F$3:$AZ$3,0))</f>
        <v/>
      </c>
      <c r="AX7" s="13">
        <f>INDEX(WEO!$F$4:$AZ$1000,MATCH(Settings!$C$4&amp;"|gdp_growth",WEO!$A$4:$A$1000,0),MATCH(AX$4,WEO!$F$3:$AZ$3,0))</f>
        <v/>
      </c>
      <c r="AY7" s="13">
        <f>INDEX(WEO!$F$4:$AZ$1000,MATCH(Settings!$C$4&amp;"|gdp_growth",WEO!$A$4:$A$1000,0),MATCH(AY$4,WEO!$F$3:$AZ$3,0))</f>
        <v/>
      </c>
    </row>
    <row r="8">
      <c r="A8" s="14" t="inlineStr">
        <is>
          <t>infl</t>
        </is>
      </c>
      <c r="B8" s="14" t="inlineStr"/>
      <c r="C8" s="14" t="inlineStr"/>
      <c r="H8" s="14">
        <f>INDEX(Variables!$B$5:$B$105,MATCH($A8,Variables!$A$5:$A$105,0))&amp;IF($C8="",""," | "&amp;INDEX(Mapping!$B$5:$B$26,MATCH($C8,Mapping!$A$5:$A$26,0))&amp;" | "&amp;INDEX(Mapping!$B$30:$B$41,MATCH($B8,Mapping!$A$30:$A$41,0)))</f>
        <v/>
      </c>
      <c r="I8" s="14">
        <f>INDEX(Variables!$C$5:$C$105,MATCH($A8,Variables!$A$5:$A$105,0))</f>
        <v/>
      </c>
      <c r="J8" s="14">
        <f>INDEX(Variables!$E$5:$E$105,MATCH($A8,Variables!$A$5:$A$105,0))</f>
        <v/>
      </c>
      <c r="K8" s="11">
        <f>LOWER(Settings!$C$4)&amp;".mit."&amp;$A8&amp;IF($C8="","","."&amp;$C8&amp;"."&amp;$B8)&amp;IF(INDEX(Variables!$D$5:$D$105,MATCH($A8,Variables!$A$5:$A$105,0))="","","."&amp;INDEX(Variables!$D$5:$D$105,MATCH($A8,Variables!$A$5:$A$105,0)))&amp;"."&amp;K$5</f>
        <v/>
      </c>
      <c r="L8" s="15">
        <f>INDEX(WEO!$F$4:$AZ$1000,MATCH("USA|pcpi",WEO!$A$4:$A$1000,0),MATCH(Settings!$C$8,WEO!$F$3:$AZ$3,0))/INDEX(WEO!$F$4:$AZ$1000,MATCH("USA|pcpi",WEO!$A$4:$A$1000,0),MATCH(L$4,WEO!$F$3:$AZ$3,0))</f>
        <v/>
      </c>
      <c r="M8" s="16">
        <f>INDEX(WEO!$F$4:$AZ$1000,MATCH("USA|pcpi",WEO!$A$4:$A$1000,0),MATCH(Settings!$C$8,WEO!$F$3:$AZ$3,0))/INDEX(WEO!$F$4:$AZ$1000,MATCH("USA|pcpi",WEO!$A$4:$A$1000,0),MATCH(M$4,WEO!$F$3:$AZ$3,0))</f>
        <v/>
      </c>
      <c r="N8" s="16">
        <f>INDEX(WEO!$F$4:$AZ$1000,MATCH("USA|pcpi",WEO!$A$4:$A$1000,0),MATCH(Settings!$C$8,WEO!$F$3:$AZ$3,0))/INDEX(WEO!$F$4:$AZ$1000,MATCH("USA|pcpi",WEO!$A$4:$A$1000,0),MATCH(N$4,WEO!$F$3:$AZ$3,0))</f>
        <v/>
      </c>
      <c r="O8" s="16">
        <f>INDEX(WEO!$F$4:$AZ$1000,MATCH("USA|pcpi",WEO!$A$4:$A$1000,0),MATCH(Settings!$C$8,WEO!$F$3:$AZ$3,0))/INDEX(WEO!$F$4:$AZ$1000,MATCH("USA|pcpi",WEO!$A$4:$A$1000,0),MATCH(O$4,WEO!$F$3:$AZ$3,0))</f>
        <v/>
      </c>
      <c r="P8" s="16">
        <f>INDEX(WEO!$F$4:$AZ$1000,MATCH("USA|pcpi",WEO!$A$4:$A$1000,0),MATCH(Settings!$C$8,WEO!$F$3:$AZ$3,0))/INDEX(WEO!$F$4:$AZ$1000,MATCH("USA|pcpi",WEO!$A$4:$A$1000,0),MATCH(P$4,WEO!$F$3:$AZ$3,0))</f>
        <v/>
      </c>
      <c r="Q8" s="16">
        <f>INDEX(WEO!$F$4:$AZ$1000,MATCH("USA|pcpi",WEO!$A$4:$A$1000,0),MATCH(Settings!$C$8,WEO!$F$3:$AZ$3,0))/INDEX(WEO!$F$4:$AZ$1000,MATCH("USA|pcpi",WEO!$A$4:$A$1000,0),MATCH(Q$4,WEO!$F$3:$AZ$3,0))</f>
        <v/>
      </c>
      <c r="R8" s="16">
        <f>INDEX(WEO!$F$4:$AZ$1000,MATCH("USA|pcpi",WEO!$A$4:$A$1000,0),MATCH(Settings!$C$8,WEO!$F$3:$AZ$3,0))/INDEX(WEO!$F$4:$AZ$1000,MATCH("USA|pcpi",WEO!$A$4:$A$1000,0),MATCH(R$4,WEO!$F$3:$AZ$3,0))</f>
        <v/>
      </c>
      <c r="S8" s="16">
        <f>INDEX(WEO!$F$4:$AZ$1000,MATCH("USA|pcpi",WEO!$A$4:$A$1000,0),MATCH(Settings!$C$8,WEO!$F$3:$AZ$3,0))/INDEX(WEO!$F$4:$AZ$1000,MATCH("USA|pcpi",WEO!$A$4:$A$1000,0),MATCH(S$4,WEO!$F$3:$AZ$3,0))</f>
        <v/>
      </c>
      <c r="T8" s="16">
        <f>INDEX(WEO!$F$4:$AZ$1000,MATCH("USA|pcpi",WEO!$A$4:$A$1000,0),MATCH(Settings!$C$8,WEO!$F$3:$AZ$3,0))/INDEX(WEO!$F$4:$AZ$1000,MATCH("USA|pcpi",WEO!$A$4:$A$1000,0),MATCH(T$4,WEO!$F$3:$AZ$3,0))</f>
        <v/>
      </c>
      <c r="U8" s="16">
        <f>INDEX(WEO!$F$4:$AZ$1000,MATCH("USA|pcpi",WEO!$A$4:$A$1000,0),MATCH(Settings!$C$8,WEO!$F$3:$AZ$3,0))/INDEX(WEO!$F$4:$AZ$1000,MATCH("USA|pcpi",WEO!$A$4:$A$1000,0),MATCH(U$4,WEO!$F$3:$AZ$3,0))</f>
        <v/>
      </c>
      <c r="V8" s="16">
        <f>INDEX(WEO!$F$4:$AZ$1000,MATCH("USA|pcpi",WEO!$A$4:$A$1000,0),MATCH(Settings!$C$8,WEO!$F$3:$AZ$3,0))/INDEX(WEO!$F$4:$AZ$1000,MATCH("USA|pcpi",WEO!$A$4:$A$1000,0),MATCH(V$4,WEO!$F$3:$AZ$3,0))</f>
        <v/>
      </c>
      <c r="W8" s="16">
        <f>INDEX(WEO!$F$4:$AZ$1000,MATCH("USA|pcpi",WEO!$A$4:$A$1000,0),MATCH(Settings!$C$8,WEO!$F$3:$AZ$3,0))/INDEX(WEO!$F$4:$AZ$1000,MATCH("USA|pcpi",WEO!$A$4:$A$1000,0),MATCH(W$4,WEO!$F$3:$AZ$3,0))</f>
        <v/>
      </c>
      <c r="X8" s="16">
        <f>INDEX(WEO!$F$4:$AZ$1000,MATCH("USA|pcpi",WEO!$A$4:$A$1000,0),MATCH(Settings!$C$8,WEO!$F$3:$AZ$3,0))/INDEX(WEO!$F$4:$AZ$1000,MATCH("USA|pcpi",WEO!$A$4:$A$1000,0),MATCH(X$4,WEO!$F$3:$AZ$3,0))</f>
        <v/>
      </c>
      <c r="Y8" s="16">
        <f>INDEX(WEO!$F$4:$AZ$1000,MATCH("USA|pcpi",WEO!$A$4:$A$1000,0),MATCH(Settings!$C$8,WEO!$F$3:$AZ$3,0))/INDEX(WEO!$F$4:$AZ$1000,MATCH("USA|pcpi",WEO!$A$4:$A$1000,0),MATCH(Y$4,WEO!$F$3:$AZ$3,0))</f>
        <v/>
      </c>
      <c r="Z8" s="16">
        <f>INDEX(WEO!$F$4:$AZ$1000,MATCH("USA|pcpi",WEO!$A$4:$A$1000,0),MATCH(Settings!$C$8,WEO!$F$3:$AZ$3,0))/INDEX(WEO!$F$4:$AZ$1000,MATCH("USA|pcpi",WEO!$A$4:$A$1000,0),MATCH(Z$4,WEO!$F$3:$AZ$3,0))</f>
        <v/>
      </c>
      <c r="AA8" s="16">
        <f>INDEX(WEO!$F$4:$AZ$1000,MATCH("USA|pcpi",WEO!$A$4:$A$1000,0),MATCH(Settings!$C$8,WEO!$F$3:$AZ$3,0))/INDEX(WEO!$F$4:$AZ$1000,MATCH("USA|pcpi",WEO!$A$4:$A$1000,0),MATCH(AA$4,WEO!$F$3:$AZ$3,0))</f>
        <v/>
      </c>
      <c r="AB8" s="16">
        <f>INDEX(WEO!$F$4:$AZ$1000,MATCH("USA|pcpi",WEO!$A$4:$A$1000,0),MATCH(Settings!$C$8,WEO!$F$3:$AZ$3,0))/INDEX(WEO!$F$4:$AZ$1000,MATCH("USA|pcpi",WEO!$A$4:$A$1000,0),MATCH(AB$4,WEO!$F$3:$AZ$3,0))</f>
        <v/>
      </c>
      <c r="AC8" s="16">
        <f>INDEX(WEO!$F$4:$AZ$1000,MATCH("USA|pcpi",WEO!$A$4:$A$1000,0),MATCH(Settings!$C$8,WEO!$F$3:$AZ$3,0))/INDEX(WEO!$F$4:$AZ$1000,MATCH("USA|pcpi",WEO!$A$4:$A$1000,0),MATCH(AC$4,WEO!$F$3:$AZ$3,0))</f>
        <v/>
      </c>
      <c r="AD8" s="16">
        <f>INDEX(WEO!$F$4:$AZ$1000,MATCH("USA|pcpi",WEO!$A$4:$A$1000,0),MATCH(Settings!$C$8,WEO!$F$3:$AZ$3,0))/INDEX(WEO!$F$4:$AZ$1000,MATCH("USA|pcpi",WEO!$A$4:$A$1000,0),MATCH(AD$4,WEO!$F$3:$AZ$3,0))</f>
        <v/>
      </c>
      <c r="AF8" s="11">
        <f>LOWER(Settings!$C$4)&amp;".mit."&amp;$A8&amp;IF($C8="","","."&amp;$C8&amp;"."&amp;$B8)&amp;IF(INDEX(Variables!$D$5:$D$105,MATCH($A8,Variables!$A$5:$A$105,0))="","","."&amp;INDEX(Variables!$D$5:$D$105,MATCH($A8,Variables!$A$5:$A$105,0)))&amp;"."&amp;AF$5</f>
        <v/>
      </c>
      <c r="AG8" s="15">
        <f>INDEX(WEO!$F$4:$AZ$1000,MATCH("USA|pcpi",WEO!$A$4:$A$1000,0),MATCH(Settings!$C$8,WEO!$F$3:$AZ$3,0))/INDEX(WEO!$F$4:$AZ$1000,MATCH("USA|pcpi",WEO!$A$4:$A$1000,0),MATCH(AG$4,WEO!$F$3:$AZ$3,0))</f>
        <v/>
      </c>
      <c r="AH8" s="16">
        <f>INDEX(WEO!$F$4:$AZ$1000,MATCH("USA|pcpi",WEO!$A$4:$A$1000,0),MATCH(Settings!$C$8,WEO!$F$3:$AZ$3,0))/INDEX(WEO!$F$4:$AZ$1000,MATCH("USA|pcpi",WEO!$A$4:$A$1000,0),MATCH(AH$4,WEO!$F$3:$AZ$3,0))</f>
        <v/>
      </c>
      <c r="AI8" s="16">
        <f>INDEX(WEO!$F$4:$AZ$1000,MATCH("USA|pcpi",WEO!$A$4:$A$1000,0),MATCH(Settings!$C$8,WEO!$F$3:$AZ$3,0))/INDEX(WEO!$F$4:$AZ$1000,MATCH("USA|pcpi",WEO!$A$4:$A$1000,0),MATCH(AI$4,WEO!$F$3:$AZ$3,0))</f>
        <v/>
      </c>
      <c r="AJ8" s="16">
        <f>INDEX(WEO!$F$4:$AZ$1000,MATCH("USA|pcpi",WEO!$A$4:$A$1000,0),MATCH(Settings!$C$8,WEO!$F$3:$AZ$3,0))/INDEX(WEO!$F$4:$AZ$1000,MATCH("USA|pcpi",WEO!$A$4:$A$1000,0),MATCH(AJ$4,WEO!$F$3:$AZ$3,0))</f>
        <v/>
      </c>
      <c r="AK8" s="16">
        <f>INDEX(WEO!$F$4:$AZ$1000,MATCH("USA|pcpi",WEO!$A$4:$A$1000,0),MATCH(Settings!$C$8,WEO!$F$3:$AZ$3,0))/INDEX(WEO!$F$4:$AZ$1000,MATCH("USA|pcpi",WEO!$A$4:$A$1000,0),MATCH(AK$4,WEO!$F$3:$AZ$3,0))</f>
        <v/>
      </c>
      <c r="AL8" s="16">
        <f>INDEX(WEO!$F$4:$AZ$1000,MATCH("USA|pcpi",WEO!$A$4:$A$1000,0),MATCH(Settings!$C$8,WEO!$F$3:$AZ$3,0))/INDEX(WEO!$F$4:$AZ$1000,MATCH("USA|pcpi",WEO!$A$4:$A$1000,0),MATCH(AL$4,WEO!$F$3:$AZ$3,0))</f>
        <v/>
      </c>
      <c r="AM8" s="16">
        <f>INDEX(WEO!$F$4:$AZ$1000,MATCH("USA|pcpi",WEO!$A$4:$A$1000,0),MATCH(Settings!$C$8,WEO!$F$3:$AZ$3,0))/INDEX(WEO!$F$4:$AZ$1000,MATCH("USA|pcpi",WEO!$A$4:$A$1000,0),MATCH(AM$4,WEO!$F$3:$AZ$3,0))</f>
        <v/>
      </c>
      <c r="AN8" s="16">
        <f>INDEX(WEO!$F$4:$AZ$1000,MATCH("USA|pcpi",WEO!$A$4:$A$1000,0),MATCH(Settings!$C$8,WEO!$F$3:$AZ$3,0))/INDEX(WEO!$F$4:$AZ$1000,MATCH("USA|pcpi",WEO!$A$4:$A$1000,0),MATCH(AN$4,WEO!$F$3:$AZ$3,0))</f>
        <v/>
      </c>
      <c r="AO8" s="16">
        <f>INDEX(WEO!$F$4:$AZ$1000,MATCH("USA|pcpi",WEO!$A$4:$A$1000,0),MATCH(Settings!$C$8,WEO!$F$3:$AZ$3,0))/INDEX(WEO!$F$4:$AZ$1000,MATCH("USA|pcpi",WEO!$A$4:$A$1000,0),MATCH(AO$4,WEO!$F$3:$AZ$3,0))</f>
        <v/>
      </c>
      <c r="AP8" s="16">
        <f>INDEX(WEO!$F$4:$AZ$1000,MATCH("USA|pcpi",WEO!$A$4:$A$1000,0),MATCH(Settings!$C$8,WEO!$F$3:$AZ$3,0))/INDEX(WEO!$F$4:$AZ$1000,MATCH("USA|pcpi",WEO!$A$4:$A$1000,0),MATCH(AP$4,WEO!$F$3:$AZ$3,0))</f>
        <v/>
      </c>
      <c r="AQ8" s="16">
        <f>INDEX(WEO!$F$4:$AZ$1000,MATCH("USA|pcpi",WEO!$A$4:$A$1000,0),MATCH(Settings!$C$8,WEO!$F$3:$AZ$3,0))/INDEX(WEO!$F$4:$AZ$1000,MATCH("USA|pcpi",WEO!$A$4:$A$1000,0),MATCH(AQ$4,WEO!$F$3:$AZ$3,0))</f>
        <v/>
      </c>
      <c r="AR8" s="16">
        <f>INDEX(WEO!$F$4:$AZ$1000,MATCH("USA|pcpi",WEO!$A$4:$A$1000,0),MATCH(Settings!$C$8,WEO!$F$3:$AZ$3,0))/INDEX(WEO!$F$4:$AZ$1000,MATCH("USA|pcpi",WEO!$A$4:$A$1000,0),MATCH(AR$4,WEO!$F$3:$AZ$3,0))</f>
        <v/>
      </c>
      <c r="AS8" s="16">
        <f>INDEX(WEO!$F$4:$AZ$1000,MATCH("USA|pcpi",WEO!$A$4:$A$1000,0),MATCH(Settings!$C$8,WEO!$F$3:$AZ$3,0))/INDEX(WEO!$F$4:$AZ$1000,MATCH("USA|pcpi",WEO!$A$4:$A$1000,0),MATCH(AS$4,WEO!$F$3:$AZ$3,0))</f>
        <v/>
      </c>
      <c r="AT8" s="16">
        <f>INDEX(WEO!$F$4:$AZ$1000,MATCH("USA|pcpi",WEO!$A$4:$A$1000,0),MATCH(Settings!$C$8,WEO!$F$3:$AZ$3,0))/INDEX(WEO!$F$4:$AZ$1000,MATCH("USA|pcpi",WEO!$A$4:$A$1000,0),MATCH(AT$4,WEO!$F$3:$AZ$3,0))</f>
        <v/>
      </c>
      <c r="AU8" s="16">
        <f>INDEX(WEO!$F$4:$AZ$1000,MATCH("USA|pcpi",WEO!$A$4:$A$1000,0),MATCH(Settings!$C$8,WEO!$F$3:$AZ$3,0))/INDEX(WEO!$F$4:$AZ$1000,MATCH("USA|pcpi",WEO!$A$4:$A$1000,0),MATCH(AU$4,WEO!$F$3:$AZ$3,0))</f>
        <v/>
      </c>
      <c r="AV8" s="16">
        <f>INDEX(WEO!$F$4:$AZ$1000,MATCH("USA|pcpi",WEO!$A$4:$A$1000,0),MATCH(Settings!$C$8,WEO!$F$3:$AZ$3,0))/INDEX(WEO!$F$4:$AZ$1000,MATCH("USA|pcpi",WEO!$A$4:$A$1000,0),MATCH(AV$4,WEO!$F$3:$AZ$3,0))</f>
        <v/>
      </c>
      <c r="AW8" s="16">
        <f>INDEX(WEO!$F$4:$AZ$1000,MATCH("USA|pcpi",WEO!$A$4:$A$1000,0),MATCH(Settings!$C$8,WEO!$F$3:$AZ$3,0))/INDEX(WEO!$F$4:$AZ$1000,MATCH("USA|pcpi",WEO!$A$4:$A$1000,0),MATCH(AW$4,WEO!$F$3:$AZ$3,0))</f>
        <v/>
      </c>
      <c r="AX8" s="16">
        <f>INDEX(WEO!$F$4:$AZ$1000,MATCH("USA|pcpi",WEO!$A$4:$A$1000,0),MATCH(Settings!$C$8,WEO!$F$3:$AZ$3,0))/INDEX(WEO!$F$4:$AZ$1000,MATCH("USA|pcpi",WEO!$A$4:$A$1000,0),MATCH(AX$4,WEO!$F$3:$AZ$3,0))</f>
        <v/>
      </c>
      <c r="AY8" s="16">
        <f>INDEX(WEO!$F$4:$AZ$1000,MATCH("USA|pcpi",WEO!$A$4:$A$1000,0),MATCH(Settings!$C$8,WEO!$F$3:$AZ$3,0))/INDEX(WEO!$F$4:$AZ$1000,MATCH("USA|pcpi",WEO!$A$4:$A$1000,0),MATCH(AY$4,WEO!$F$3:$AZ$3,0))</f>
        <v/>
      </c>
    </row>
    <row r="9">
      <c r="A9" s="14" t="inlineStr">
        <is>
          <t>defl</t>
        </is>
      </c>
      <c r="B9" s="14" t="inlineStr"/>
      <c r="C9" s="14" t="inlineStr"/>
      <c r="H9" s="14">
        <f>INDEX(Variables!$B$5:$B$105,MATCH($A9,Variables!$A$5:$A$105,0))&amp;IF($C9="",""," | "&amp;INDEX(Mapping!$B$5:$B$26,MATCH($C9,Mapping!$A$5:$A$26,0))&amp;" | "&amp;INDEX(Mapping!$B$30:$B$41,MATCH($B9,Mapping!$A$30:$A$41,0)))</f>
        <v/>
      </c>
      <c r="I9" s="14">
        <f>INDEX(Variables!$C$5:$C$105,MATCH($A9,Variables!$A$5:$A$105,0))</f>
        <v/>
      </c>
      <c r="J9" s="14">
        <f>INDEX(Variables!$E$5:$E$105,MATCH($A9,Variables!$A$5:$A$105,0))</f>
        <v/>
      </c>
      <c r="K9" s="11">
        <f>LOWER(Settings!$C$4)&amp;".mit."&amp;$A9&amp;IF($C9="","","."&amp;$C9&amp;"."&amp;$B9)&amp;IF(INDEX(Variables!$D$5:$D$105,MATCH($A9,Variables!$A$5:$A$105,0))="","","."&amp;INDEX(Variables!$D$5:$D$105,MATCH($A9,Variables!$A$5:$A$105,0)))&amp;"."&amp;K$5</f>
        <v/>
      </c>
      <c r="L9" s="15">
        <f>INDEX(WEO!$F$4:$AZ$1000,MATCH("USA|ngdp_d",WEO!$A$4:$A$1000,0),MATCH(Settings!$C$8,WEO!$F$3:$AZ$3,0))/INDEX(WEO!$F$4:$AZ$1000,MATCH("USA|ngdp_d",WEO!$A$4:$A$1000,0),MATCH(L$4,WEO!$F$3:$AZ$3,0))</f>
        <v/>
      </c>
      <c r="M9" s="16">
        <f>INDEX(WEO!$F$4:$AZ$1000,MATCH("USA|ngdp_d",WEO!$A$4:$A$1000,0),MATCH(Settings!$C$8,WEO!$F$3:$AZ$3,0))/INDEX(WEO!$F$4:$AZ$1000,MATCH("USA|ngdp_d",WEO!$A$4:$A$1000,0),MATCH(M$4,WEO!$F$3:$AZ$3,0))</f>
        <v/>
      </c>
      <c r="N9" s="16">
        <f>INDEX(WEO!$F$4:$AZ$1000,MATCH("USA|ngdp_d",WEO!$A$4:$A$1000,0),MATCH(Settings!$C$8,WEO!$F$3:$AZ$3,0))/INDEX(WEO!$F$4:$AZ$1000,MATCH("USA|ngdp_d",WEO!$A$4:$A$1000,0),MATCH(N$4,WEO!$F$3:$AZ$3,0))</f>
        <v/>
      </c>
      <c r="O9" s="16">
        <f>INDEX(WEO!$F$4:$AZ$1000,MATCH("USA|ngdp_d",WEO!$A$4:$A$1000,0),MATCH(Settings!$C$8,WEO!$F$3:$AZ$3,0))/INDEX(WEO!$F$4:$AZ$1000,MATCH("USA|ngdp_d",WEO!$A$4:$A$1000,0),MATCH(O$4,WEO!$F$3:$AZ$3,0))</f>
        <v/>
      </c>
      <c r="P9" s="16">
        <f>INDEX(WEO!$F$4:$AZ$1000,MATCH("USA|ngdp_d",WEO!$A$4:$A$1000,0),MATCH(Settings!$C$8,WEO!$F$3:$AZ$3,0))/INDEX(WEO!$F$4:$AZ$1000,MATCH("USA|ngdp_d",WEO!$A$4:$A$1000,0),MATCH(P$4,WEO!$F$3:$AZ$3,0))</f>
        <v/>
      </c>
      <c r="Q9" s="16">
        <f>INDEX(WEO!$F$4:$AZ$1000,MATCH("USA|ngdp_d",WEO!$A$4:$A$1000,0),MATCH(Settings!$C$8,WEO!$F$3:$AZ$3,0))/INDEX(WEO!$F$4:$AZ$1000,MATCH("USA|ngdp_d",WEO!$A$4:$A$1000,0),MATCH(Q$4,WEO!$F$3:$AZ$3,0))</f>
        <v/>
      </c>
      <c r="R9" s="16">
        <f>INDEX(WEO!$F$4:$AZ$1000,MATCH("USA|ngdp_d",WEO!$A$4:$A$1000,0),MATCH(Settings!$C$8,WEO!$F$3:$AZ$3,0))/INDEX(WEO!$F$4:$AZ$1000,MATCH("USA|ngdp_d",WEO!$A$4:$A$1000,0),MATCH(R$4,WEO!$F$3:$AZ$3,0))</f>
        <v/>
      </c>
      <c r="S9" s="16">
        <f>INDEX(WEO!$F$4:$AZ$1000,MATCH("USA|ngdp_d",WEO!$A$4:$A$1000,0),MATCH(Settings!$C$8,WEO!$F$3:$AZ$3,0))/INDEX(WEO!$F$4:$AZ$1000,MATCH("USA|ngdp_d",WEO!$A$4:$A$1000,0),MATCH(S$4,WEO!$F$3:$AZ$3,0))</f>
        <v/>
      </c>
      <c r="T9" s="16">
        <f>INDEX(WEO!$F$4:$AZ$1000,MATCH("USA|ngdp_d",WEO!$A$4:$A$1000,0),MATCH(Settings!$C$8,WEO!$F$3:$AZ$3,0))/INDEX(WEO!$F$4:$AZ$1000,MATCH("USA|ngdp_d",WEO!$A$4:$A$1000,0),MATCH(T$4,WEO!$F$3:$AZ$3,0))</f>
        <v/>
      </c>
      <c r="U9" s="16">
        <f>INDEX(WEO!$F$4:$AZ$1000,MATCH("USA|ngdp_d",WEO!$A$4:$A$1000,0),MATCH(Settings!$C$8,WEO!$F$3:$AZ$3,0))/INDEX(WEO!$F$4:$AZ$1000,MATCH("USA|ngdp_d",WEO!$A$4:$A$1000,0),MATCH(U$4,WEO!$F$3:$AZ$3,0))</f>
        <v/>
      </c>
      <c r="V9" s="16">
        <f>INDEX(WEO!$F$4:$AZ$1000,MATCH("USA|ngdp_d",WEO!$A$4:$A$1000,0),MATCH(Settings!$C$8,WEO!$F$3:$AZ$3,0))/INDEX(WEO!$F$4:$AZ$1000,MATCH("USA|ngdp_d",WEO!$A$4:$A$1000,0),MATCH(V$4,WEO!$F$3:$AZ$3,0))</f>
        <v/>
      </c>
      <c r="W9" s="16">
        <f>INDEX(WEO!$F$4:$AZ$1000,MATCH("USA|ngdp_d",WEO!$A$4:$A$1000,0),MATCH(Settings!$C$8,WEO!$F$3:$AZ$3,0))/INDEX(WEO!$F$4:$AZ$1000,MATCH("USA|ngdp_d",WEO!$A$4:$A$1000,0),MATCH(W$4,WEO!$F$3:$AZ$3,0))</f>
        <v/>
      </c>
      <c r="X9" s="16">
        <f>INDEX(WEO!$F$4:$AZ$1000,MATCH("USA|ngdp_d",WEO!$A$4:$A$1000,0),MATCH(Settings!$C$8,WEO!$F$3:$AZ$3,0))/INDEX(WEO!$F$4:$AZ$1000,MATCH("USA|ngdp_d",WEO!$A$4:$A$1000,0),MATCH(X$4,WEO!$F$3:$AZ$3,0))</f>
        <v/>
      </c>
      <c r="Y9" s="16">
        <f>INDEX(WEO!$F$4:$AZ$1000,MATCH("USA|ngdp_d",WEO!$A$4:$A$1000,0),MATCH(Settings!$C$8,WEO!$F$3:$AZ$3,0))/INDEX(WEO!$F$4:$AZ$1000,MATCH("USA|ngdp_d",WEO!$A$4:$A$1000,0),MATCH(Y$4,WEO!$F$3:$AZ$3,0))</f>
        <v/>
      </c>
      <c r="Z9" s="16">
        <f>INDEX(WEO!$F$4:$AZ$1000,MATCH("USA|ngdp_d",WEO!$A$4:$A$1000,0),MATCH(Settings!$C$8,WEO!$F$3:$AZ$3,0))/INDEX(WEO!$F$4:$AZ$1000,MATCH("USA|ngdp_d",WEO!$A$4:$A$1000,0),MATCH(Z$4,WEO!$F$3:$AZ$3,0))</f>
        <v/>
      </c>
      <c r="AA9" s="16">
        <f>INDEX(WEO!$F$4:$AZ$1000,MATCH("USA|ngdp_d",WEO!$A$4:$A$1000,0),MATCH(Settings!$C$8,WEO!$F$3:$AZ$3,0))/INDEX(WEO!$F$4:$AZ$1000,MATCH("USA|ngdp_d",WEO!$A$4:$A$1000,0),MATCH(AA$4,WEO!$F$3:$AZ$3,0))</f>
        <v/>
      </c>
      <c r="AB9" s="16">
        <f>INDEX(WEO!$F$4:$AZ$1000,MATCH("USA|ngdp_d",WEO!$A$4:$A$1000,0),MATCH(Settings!$C$8,WEO!$F$3:$AZ$3,0))/INDEX(WEO!$F$4:$AZ$1000,MATCH("USA|ngdp_d",WEO!$A$4:$A$1000,0),MATCH(AB$4,WEO!$F$3:$AZ$3,0))</f>
        <v/>
      </c>
      <c r="AC9" s="16">
        <f>INDEX(WEO!$F$4:$AZ$1000,MATCH("USA|ngdp_d",WEO!$A$4:$A$1000,0),MATCH(Settings!$C$8,WEO!$F$3:$AZ$3,0))/INDEX(WEO!$F$4:$AZ$1000,MATCH("USA|ngdp_d",WEO!$A$4:$A$1000,0),MATCH(AC$4,WEO!$F$3:$AZ$3,0))</f>
        <v/>
      </c>
      <c r="AD9" s="16">
        <f>INDEX(WEO!$F$4:$AZ$1000,MATCH("USA|ngdp_d",WEO!$A$4:$A$1000,0),MATCH(Settings!$C$8,WEO!$F$3:$AZ$3,0))/INDEX(WEO!$F$4:$AZ$1000,MATCH("USA|ngdp_d",WEO!$A$4:$A$1000,0),MATCH(AD$4,WEO!$F$3:$AZ$3,0))</f>
        <v/>
      </c>
      <c r="AF9" s="11">
        <f>LOWER(Settings!$C$4)&amp;".mit."&amp;$A9&amp;IF($C9="","","."&amp;$C9&amp;"."&amp;$B9)&amp;IF(INDEX(Variables!$D$5:$D$105,MATCH($A9,Variables!$A$5:$A$105,0))="","","."&amp;INDEX(Variables!$D$5:$D$105,MATCH($A9,Variables!$A$5:$A$105,0)))&amp;"."&amp;AF$5</f>
        <v/>
      </c>
      <c r="AG9" s="15">
        <f>INDEX(WEO!$F$4:$AZ$1000,MATCH("USA|ngdp_d",WEO!$A$4:$A$1000,0),MATCH(Settings!$C$8,WEO!$F$3:$AZ$3,0))/INDEX(WEO!$F$4:$AZ$1000,MATCH("USA|ngdp_d",WEO!$A$4:$A$1000,0),MATCH(AG$4,WEO!$F$3:$AZ$3,0))</f>
        <v/>
      </c>
      <c r="AH9" s="16">
        <f>INDEX(WEO!$F$4:$AZ$1000,MATCH("USA|ngdp_d",WEO!$A$4:$A$1000,0),MATCH(Settings!$C$8,WEO!$F$3:$AZ$3,0))/INDEX(WEO!$F$4:$AZ$1000,MATCH("USA|ngdp_d",WEO!$A$4:$A$1000,0),MATCH(AH$4,WEO!$F$3:$AZ$3,0))</f>
        <v/>
      </c>
      <c r="AI9" s="16">
        <f>INDEX(WEO!$F$4:$AZ$1000,MATCH("USA|ngdp_d",WEO!$A$4:$A$1000,0),MATCH(Settings!$C$8,WEO!$F$3:$AZ$3,0))/INDEX(WEO!$F$4:$AZ$1000,MATCH("USA|ngdp_d",WEO!$A$4:$A$1000,0),MATCH(AI$4,WEO!$F$3:$AZ$3,0))</f>
        <v/>
      </c>
      <c r="AJ9" s="16">
        <f>INDEX(WEO!$F$4:$AZ$1000,MATCH("USA|ngdp_d",WEO!$A$4:$A$1000,0),MATCH(Settings!$C$8,WEO!$F$3:$AZ$3,0))/INDEX(WEO!$F$4:$AZ$1000,MATCH("USA|ngdp_d",WEO!$A$4:$A$1000,0),MATCH(AJ$4,WEO!$F$3:$AZ$3,0))</f>
        <v/>
      </c>
      <c r="AK9" s="16">
        <f>INDEX(WEO!$F$4:$AZ$1000,MATCH("USA|ngdp_d",WEO!$A$4:$A$1000,0),MATCH(Settings!$C$8,WEO!$F$3:$AZ$3,0))/INDEX(WEO!$F$4:$AZ$1000,MATCH("USA|ngdp_d",WEO!$A$4:$A$1000,0),MATCH(AK$4,WEO!$F$3:$AZ$3,0))</f>
        <v/>
      </c>
      <c r="AL9" s="16">
        <f>INDEX(WEO!$F$4:$AZ$1000,MATCH("USA|ngdp_d",WEO!$A$4:$A$1000,0),MATCH(Settings!$C$8,WEO!$F$3:$AZ$3,0))/INDEX(WEO!$F$4:$AZ$1000,MATCH("USA|ngdp_d",WEO!$A$4:$A$1000,0),MATCH(AL$4,WEO!$F$3:$AZ$3,0))</f>
        <v/>
      </c>
      <c r="AM9" s="16">
        <f>INDEX(WEO!$F$4:$AZ$1000,MATCH("USA|ngdp_d",WEO!$A$4:$A$1000,0),MATCH(Settings!$C$8,WEO!$F$3:$AZ$3,0))/INDEX(WEO!$F$4:$AZ$1000,MATCH("USA|ngdp_d",WEO!$A$4:$A$1000,0),MATCH(AM$4,WEO!$F$3:$AZ$3,0))</f>
        <v/>
      </c>
      <c r="AN9" s="16">
        <f>INDEX(WEO!$F$4:$AZ$1000,MATCH("USA|ngdp_d",WEO!$A$4:$A$1000,0),MATCH(Settings!$C$8,WEO!$F$3:$AZ$3,0))/INDEX(WEO!$F$4:$AZ$1000,MATCH("USA|ngdp_d",WEO!$A$4:$A$1000,0),MATCH(AN$4,WEO!$F$3:$AZ$3,0))</f>
        <v/>
      </c>
      <c r="AO9" s="16">
        <f>INDEX(WEO!$F$4:$AZ$1000,MATCH("USA|ngdp_d",WEO!$A$4:$A$1000,0),MATCH(Settings!$C$8,WEO!$F$3:$AZ$3,0))/INDEX(WEO!$F$4:$AZ$1000,MATCH("USA|ngdp_d",WEO!$A$4:$A$1000,0),MATCH(AO$4,WEO!$F$3:$AZ$3,0))</f>
        <v/>
      </c>
      <c r="AP9" s="16">
        <f>INDEX(WEO!$F$4:$AZ$1000,MATCH("USA|ngdp_d",WEO!$A$4:$A$1000,0),MATCH(Settings!$C$8,WEO!$F$3:$AZ$3,0))/INDEX(WEO!$F$4:$AZ$1000,MATCH("USA|ngdp_d",WEO!$A$4:$A$1000,0),MATCH(AP$4,WEO!$F$3:$AZ$3,0))</f>
        <v/>
      </c>
      <c r="AQ9" s="16">
        <f>INDEX(WEO!$F$4:$AZ$1000,MATCH("USA|ngdp_d",WEO!$A$4:$A$1000,0),MATCH(Settings!$C$8,WEO!$F$3:$AZ$3,0))/INDEX(WEO!$F$4:$AZ$1000,MATCH("USA|ngdp_d",WEO!$A$4:$A$1000,0),MATCH(AQ$4,WEO!$F$3:$AZ$3,0))</f>
        <v/>
      </c>
      <c r="AR9" s="16">
        <f>INDEX(WEO!$F$4:$AZ$1000,MATCH("USA|ngdp_d",WEO!$A$4:$A$1000,0),MATCH(Settings!$C$8,WEO!$F$3:$AZ$3,0))/INDEX(WEO!$F$4:$AZ$1000,MATCH("USA|ngdp_d",WEO!$A$4:$A$1000,0),MATCH(AR$4,WEO!$F$3:$AZ$3,0))</f>
        <v/>
      </c>
      <c r="AS9" s="16">
        <f>INDEX(WEO!$F$4:$AZ$1000,MATCH("USA|ngdp_d",WEO!$A$4:$A$1000,0),MATCH(Settings!$C$8,WEO!$F$3:$AZ$3,0))/INDEX(WEO!$F$4:$AZ$1000,MATCH("USA|ngdp_d",WEO!$A$4:$A$1000,0),MATCH(AS$4,WEO!$F$3:$AZ$3,0))</f>
        <v/>
      </c>
      <c r="AT9" s="16">
        <f>INDEX(WEO!$F$4:$AZ$1000,MATCH("USA|ngdp_d",WEO!$A$4:$A$1000,0),MATCH(Settings!$C$8,WEO!$F$3:$AZ$3,0))/INDEX(WEO!$F$4:$AZ$1000,MATCH("USA|ngdp_d",WEO!$A$4:$A$1000,0),MATCH(AT$4,WEO!$F$3:$AZ$3,0))</f>
        <v/>
      </c>
      <c r="AU9" s="16">
        <f>INDEX(WEO!$F$4:$AZ$1000,MATCH("USA|ngdp_d",WEO!$A$4:$A$1000,0),MATCH(Settings!$C$8,WEO!$F$3:$AZ$3,0))/INDEX(WEO!$F$4:$AZ$1000,MATCH("USA|ngdp_d",WEO!$A$4:$A$1000,0),MATCH(AU$4,WEO!$F$3:$AZ$3,0))</f>
        <v/>
      </c>
      <c r="AV9" s="16">
        <f>INDEX(WEO!$F$4:$AZ$1000,MATCH("USA|ngdp_d",WEO!$A$4:$A$1000,0),MATCH(Settings!$C$8,WEO!$F$3:$AZ$3,0))/INDEX(WEO!$F$4:$AZ$1000,MATCH("USA|ngdp_d",WEO!$A$4:$A$1000,0),MATCH(AV$4,WEO!$F$3:$AZ$3,0))</f>
        <v/>
      </c>
      <c r="AW9" s="16">
        <f>INDEX(WEO!$F$4:$AZ$1000,MATCH("USA|ngdp_d",WEO!$A$4:$A$1000,0),MATCH(Settings!$C$8,WEO!$F$3:$AZ$3,0))/INDEX(WEO!$F$4:$AZ$1000,MATCH("USA|ngdp_d",WEO!$A$4:$A$1000,0),MATCH(AW$4,WEO!$F$3:$AZ$3,0))</f>
        <v/>
      </c>
      <c r="AX9" s="16">
        <f>INDEX(WEO!$F$4:$AZ$1000,MATCH("USA|ngdp_d",WEO!$A$4:$A$1000,0),MATCH(Settings!$C$8,WEO!$F$3:$AZ$3,0))/INDEX(WEO!$F$4:$AZ$1000,MATCH("USA|ngdp_d",WEO!$A$4:$A$1000,0),MATCH(AX$4,WEO!$F$3:$AZ$3,0))</f>
        <v/>
      </c>
      <c r="AY9" s="16">
        <f>INDEX(WEO!$F$4:$AZ$1000,MATCH("USA|ngdp_d",WEO!$A$4:$A$1000,0),MATCH(Settings!$C$8,WEO!$F$3:$AZ$3,0))/INDEX(WEO!$F$4:$AZ$1000,MATCH("USA|ngdp_d",WEO!$A$4:$A$1000,0),MATCH(AY$4,WEO!$F$3:$AZ$3,0))</f>
        <v/>
      </c>
    </row>
    <row r="11">
      <c r="A11" s="4" t="inlineStr">
        <is>
          <t>1. Policies (scenario inputs from MTInputs by row and scenario number; policy paths)</t>
        </is>
      </c>
      <c r="B11" s="5" t="n"/>
      <c r="C11" s="5" t="n"/>
      <c r="D11" s="4" t="inlineStr">
        <is>
          <t>MTInputs row</t>
        </is>
      </c>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c r="AO11" s="5" t="n"/>
      <c r="AP11" s="5" t="n"/>
      <c r="AQ11" s="5" t="n"/>
      <c r="AR11" s="5" t="n"/>
      <c r="AS11" s="5" t="n"/>
      <c r="AT11" s="5" t="n"/>
      <c r="AU11" s="5" t="n"/>
      <c r="AV11" s="5" t="n"/>
      <c r="AW11" s="5" t="n"/>
      <c r="AX11" s="5" t="n"/>
      <c r="AY11" s="5" t="n"/>
      <c r="AZ11" s="5" t="n"/>
    </row>
    <row r="12">
      <c r="A12" s="1" t="inlineStr">
        <is>
          <t>cptraj</t>
        </is>
      </c>
      <c r="B12" s="1" t="inlineStr"/>
      <c r="C12" s="1" t="inlineStr"/>
      <c r="H12" s="1">
        <f>INDEX(Variables!$B$5:$B$105,MATCH($A12,Variables!$A$5:$A$105,0))&amp;IF($C12="",""," | "&amp;INDEX(Mapping!$B$5:$B$26,MATCH($C12,Mapping!$A$5:$A$26,0))&amp;" | "&amp;INDEX(Mapping!$B$30:$B$41,MATCH($B12,Mapping!$A$30:$A$41,0)))</f>
        <v/>
      </c>
      <c r="I12" s="1">
        <f>INDEX(Variables!$C$5:$C$105,MATCH($A12,Variables!$A$5:$A$105,0))</f>
        <v/>
      </c>
      <c r="J12" s="1">
        <f>INDEX(Variables!$E$5:$E$105,MATCH($A12,Variables!$A$5:$A$105,0))</f>
        <v/>
      </c>
      <c r="K12" s="17">
        <f>LOWER(Settings!$C$4)&amp;".mit."&amp;$A12&amp;IF($C12="","","."&amp;$C12&amp;"."&amp;$B12)&amp;IF(INDEX(Variables!$D$5:$D$105,MATCH($A12,Variables!$A$5:$A$105,0))="","","."&amp;INDEX(Variables!$D$5:$D$105,MATCH($A12,Variables!$A$5:$A$105,0)))&amp;"."&amp;K$5</f>
        <v/>
      </c>
      <c r="L12" s="18">
        <f>(IF(L$4&lt;L$14,0,L$15+(L$16-L$15)/MAX(L$17-L$14,1)*IF(OR(L$4&lt;=L$17,L$18="Linear*"),L$4-L$14,L$17-L$14)))*IF(LEFT(L$19,7)="Nominal",L$8,1)</f>
        <v/>
      </c>
      <c r="M12" s="19">
        <f>(IF(M$4&lt;M$14,0,M$15+(M$16-M$15)/MAX(M$17-M$14,1)*IF(OR(M$4&lt;=M$17,M$18="Linear*"),M$4-M$14,M$17-M$14)))*IF(LEFT(M$19,7)="Nominal",M$8,1)</f>
        <v/>
      </c>
      <c r="N12" s="19">
        <f>(IF(N$4&lt;N$14,0,N$15+(N$16-N$15)/MAX(N$17-N$14,1)*IF(OR(N$4&lt;=N$17,N$18="Linear*"),N$4-N$14,N$17-N$14)))*IF(LEFT(N$19,7)="Nominal",N$8,1)</f>
        <v/>
      </c>
      <c r="O12" s="19">
        <f>(IF(O$4&lt;O$14,0,O$15+(O$16-O$15)/MAX(O$17-O$14,1)*IF(OR(O$4&lt;=O$17,O$18="Linear*"),O$4-O$14,O$17-O$14)))*IF(LEFT(O$19,7)="Nominal",O$8,1)</f>
        <v/>
      </c>
      <c r="P12" s="19">
        <f>(IF(P$4&lt;P$14,0,P$15+(P$16-P$15)/MAX(P$17-P$14,1)*IF(OR(P$4&lt;=P$17,P$18="Linear*"),P$4-P$14,P$17-P$14)))*IF(LEFT(P$19,7)="Nominal",P$8,1)</f>
        <v/>
      </c>
      <c r="Q12" s="19">
        <f>(IF(Q$4&lt;Q$14,0,Q$15+(Q$16-Q$15)/MAX(Q$17-Q$14,1)*IF(OR(Q$4&lt;=Q$17,Q$18="Linear*"),Q$4-Q$14,Q$17-Q$14)))*IF(LEFT(Q$19,7)="Nominal",Q$8,1)</f>
        <v/>
      </c>
      <c r="R12" s="19">
        <f>(IF(R$4&lt;R$14,0,R$15+(R$16-R$15)/MAX(R$17-R$14,1)*IF(OR(R$4&lt;=R$17,R$18="Linear*"),R$4-R$14,R$17-R$14)))*IF(LEFT(R$19,7)="Nominal",R$8,1)</f>
        <v/>
      </c>
      <c r="S12" s="19">
        <f>(IF(S$4&lt;S$14,0,S$15+(S$16-S$15)/MAX(S$17-S$14,1)*IF(OR(S$4&lt;=S$17,S$18="Linear*"),S$4-S$14,S$17-S$14)))*IF(LEFT(S$19,7)="Nominal",S$8,1)</f>
        <v/>
      </c>
      <c r="T12" s="19">
        <f>(IF(T$4&lt;T$14,0,T$15+(T$16-T$15)/MAX(T$17-T$14,1)*IF(OR(T$4&lt;=T$17,T$18="Linear*"),T$4-T$14,T$17-T$14)))*IF(LEFT(T$19,7)="Nominal",T$8,1)</f>
        <v/>
      </c>
      <c r="U12" s="19">
        <f>(IF(U$4&lt;U$14,0,U$15+(U$16-U$15)/MAX(U$17-U$14,1)*IF(OR(U$4&lt;=U$17,U$18="Linear*"),U$4-U$14,U$17-U$14)))*IF(LEFT(U$19,7)="Nominal",U$8,1)</f>
        <v/>
      </c>
      <c r="V12" s="19">
        <f>(IF(V$4&lt;V$14,0,V$15+(V$16-V$15)/MAX(V$17-V$14,1)*IF(OR(V$4&lt;=V$17,V$18="Linear*"),V$4-V$14,V$17-V$14)))*IF(LEFT(V$19,7)="Nominal",V$8,1)</f>
        <v/>
      </c>
      <c r="W12" s="19">
        <f>(IF(W$4&lt;W$14,0,W$15+(W$16-W$15)/MAX(W$17-W$14,1)*IF(OR(W$4&lt;=W$17,W$18="Linear*"),W$4-W$14,W$17-W$14)))*IF(LEFT(W$19,7)="Nominal",W$8,1)</f>
        <v/>
      </c>
      <c r="X12" s="19">
        <f>(IF(X$4&lt;X$14,0,X$15+(X$16-X$15)/MAX(X$17-X$14,1)*IF(OR(X$4&lt;=X$17,X$18="Linear*"),X$4-X$14,X$17-X$14)))*IF(LEFT(X$19,7)="Nominal",X$8,1)</f>
        <v/>
      </c>
      <c r="Y12" s="19">
        <f>(IF(Y$4&lt;Y$14,0,Y$15+(Y$16-Y$15)/MAX(Y$17-Y$14,1)*IF(OR(Y$4&lt;=Y$17,Y$18="Linear*"),Y$4-Y$14,Y$17-Y$14)))*IF(LEFT(Y$19,7)="Nominal",Y$8,1)</f>
        <v/>
      </c>
      <c r="Z12" s="19">
        <f>(IF(Z$4&lt;Z$14,0,Z$15+(Z$16-Z$15)/MAX(Z$17-Z$14,1)*IF(OR(Z$4&lt;=Z$17,Z$18="Linear*"),Z$4-Z$14,Z$17-Z$14)))*IF(LEFT(Z$19,7)="Nominal",Z$8,1)</f>
        <v/>
      </c>
      <c r="AA12" s="19">
        <f>(IF(AA$4&lt;AA$14,0,AA$15+(AA$16-AA$15)/MAX(AA$17-AA$14,1)*IF(OR(AA$4&lt;=AA$17,AA$18="Linear*"),AA$4-AA$14,AA$17-AA$14)))*IF(LEFT(AA$19,7)="Nominal",AA$8,1)</f>
        <v/>
      </c>
      <c r="AB12" s="19">
        <f>(IF(AB$4&lt;AB$14,0,AB$15+(AB$16-AB$15)/MAX(AB$17-AB$14,1)*IF(OR(AB$4&lt;=AB$17,AB$18="Linear*"),AB$4-AB$14,AB$17-AB$14)))*IF(LEFT(AB$19,7)="Nominal",AB$8,1)</f>
        <v/>
      </c>
      <c r="AC12" s="19">
        <f>(IF(AC$4&lt;AC$14,0,AC$15+(AC$16-AC$15)/MAX(AC$17-AC$14,1)*IF(OR(AC$4&lt;=AC$17,AC$18="Linear*"),AC$4-AC$14,AC$17-AC$14)))*IF(LEFT(AC$19,7)="Nominal",AC$8,1)</f>
        <v/>
      </c>
      <c r="AD12" s="20">
        <f>PATH(AD$4,AD$14,AD$17,AD$15,AD$16,AD$18="Linear*")*IF(LEFT(AD$19,7)="Nominal",AD$8,1)</f>
        <v/>
      </c>
      <c r="AF12" s="17">
        <f>LOWER(Settings!$C$4)&amp;".mit."&amp;$A12&amp;IF($C12="","","."&amp;$C12&amp;"."&amp;$B12)&amp;IF(INDEX(Variables!$D$5:$D$105,MATCH($A12,Variables!$A$5:$A$105,0))="","","."&amp;INDEX(Variables!$D$5:$D$105,MATCH($A12,Variables!$A$5:$A$105,0)))&amp;"."&amp;AF$5</f>
        <v/>
      </c>
      <c r="AG12" s="18">
        <f>(IF(AG$4&lt;AG$14,0,AG$15+(AG$16-AG$15)/MAX(AG$17-AG$14,1)*IF(OR(AG$4&lt;=AG$17,AG$18="Linear*"),AG$4-AG$14,AG$17-AG$14)))*IF(LEFT(AG$19,7)="Nominal",AG$8,1)</f>
        <v/>
      </c>
      <c r="AH12" s="19">
        <f>(IF(AH$4&lt;AH$14,0,AH$15+(AH$16-AH$15)/MAX(AH$17-AH$14,1)*IF(OR(AH$4&lt;=AH$17,AH$18="Linear*"),AH$4-AH$14,AH$17-AH$14)))*IF(LEFT(AH$19,7)="Nominal",AH$8,1)</f>
        <v/>
      </c>
      <c r="AI12" s="19">
        <f>(IF(AI$4&lt;AI$14,0,AI$15+(AI$16-AI$15)/MAX(AI$17-AI$14,1)*IF(OR(AI$4&lt;=AI$17,AI$18="Linear*"),AI$4-AI$14,AI$17-AI$14)))*IF(LEFT(AI$19,7)="Nominal",AI$8,1)</f>
        <v/>
      </c>
      <c r="AJ12" s="19">
        <f>(IF(AJ$4&lt;AJ$14,0,AJ$15+(AJ$16-AJ$15)/MAX(AJ$17-AJ$14,1)*IF(OR(AJ$4&lt;=AJ$17,AJ$18="Linear*"),AJ$4-AJ$14,AJ$17-AJ$14)))*IF(LEFT(AJ$19,7)="Nominal",AJ$8,1)</f>
        <v/>
      </c>
      <c r="AK12" s="19">
        <f>(IF(AK$4&lt;AK$14,0,AK$15+(AK$16-AK$15)/MAX(AK$17-AK$14,1)*IF(OR(AK$4&lt;=AK$17,AK$18="Linear*"),AK$4-AK$14,AK$17-AK$14)))*IF(LEFT(AK$19,7)="Nominal",AK$8,1)</f>
        <v/>
      </c>
      <c r="AL12" s="19">
        <f>(IF(AL$4&lt;AL$14,0,AL$15+(AL$16-AL$15)/MAX(AL$17-AL$14,1)*IF(OR(AL$4&lt;=AL$17,AL$18="Linear*"),AL$4-AL$14,AL$17-AL$14)))*IF(LEFT(AL$19,7)="Nominal",AL$8,1)</f>
        <v/>
      </c>
      <c r="AM12" s="19">
        <f>(IF(AM$4&lt;AM$14,0,AM$15+(AM$16-AM$15)/MAX(AM$17-AM$14,1)*IF(OR(AM$4&lt;=AM$17,AM$18="Linear*"),AM$4-AM$14,AM$17-AM$14)))*IF(LEFT(AM$19,7)="Nominal",AM$8,1)</f>
        <v/>
      </c>
      <c r="AN12" s="19">
        <f>(IF(AN$4&lt;AN$14,0,AN$15+(AN$16-AN$15)/MAX(AN$17-AN$14,1)*IF(OR(AN$4&lt;=AN$17,AN$18="Linear*"),AN$4-AN$14,AN$17-AN$14)))*IF(LEFT(AN$19,7)="Nominal",AN$8,1)</f>
        <v/>
      </c>
      <c r="AO12" s="19">
        <f>(IF(AO$4&lt;AO$14,0,AO$15+(AO$16-AO$15)/MAX(AO$17-AO$14,1)*IF(OR(AO$4&lt;=AO$17,AO$18="Linear*"),AO$4-AO$14,AO$17-AO$14)))*IF(LEFT(AO$19,7)="Nominal",AO$8,1)</f>
        <v/>
      </c>
      <c r="AP12" s="19">
        <f>(IF(AP$4&lt;AP$14,0,AP$15+(AP$16-AP$15)/MAX(AP$17-AP$14,1)*IF(OR(AP$4&lt;=AP$17,AP$18="Linear*"),AP$4-AP$14,AP$17-AP$14)))*IF(LEFT(AP$19,7)="Nominal",AP$8,1)</f>
        <v/>
      </c>
      <c r="AQ12" s="19">
        <f>(IF(AQ$4&lt;AQ$14,0,AQ$15+(AQ$16-AQ$15)/MAX(AQ$17-AQ$14,1)*IF(OR(AQ$4&lt;=AQ$17,AQ$18="Linear*"),AQ$4-AQ$14,AQ$17-AQ$14)))*IF(LEFT(AQ$19,7)="Nominal",AQ$8,1)</f>
        <v/>
      </c>
      <c r="AR12" s="19">
        <f>(IF(AR$4&lt;AR$14,0,AR$15+(AR$16-AR$15)/MAX(AR$17-AR$14,1)*IF(OR(AR$4&lt;=AR$17,AR$18="Linear*"),AR$4-AR$14,AR$17-AR$14)))*IF(LEFT(AR$19,7)="Nominal",AR$8,1)</f>
        <v/>
      </c>
      <c r="AS12" s="19">
        <f>(IF(AS$4&lt;AS$14,0,AS$15+(AS$16-AS$15)/MAX(AS$17-AS$14,1)*IF(OR(AS$4&lt;=AS$17,AS$18="Linear*"),AS$4-AS$14,AS$17-AS$14)))*IF(LEFT(AS$19,7)="Nominal",AS$8,1)</f>
        <v/>
      </c>
      <c r="AT12" s="19">
        <f>(IF(AT$4&lt;AT$14,0,AT$15+(AT$16-AT$15)/MAX(AT$17-AT$14,1)*IF(OR(AT$4&lt;=AT$17,AT$18="Linear*"),AT$4-AT$14,AT$17-AT$14)))*IF(LEFT(AT$19,7)="Nominal",AT$8,1)</f>
        <v/>
      </c>
      <c r="AU12" s="19">
        <f>(IF(AU$4&lt;AU$14,0,AU$15+(AU$16-AU$15)/MAX(AU$17-AU$14,1)*IF(OR(AU$4&lt;=AU$17,AU$18="Linear*"),AU$4-AU$14,AU$17-AU$14)))*IF(LEFT(AU$19,7)="Nominal",AU$8,1)</f>
        <v/>
      </c>
      <c r="AV12" s="19">
        <f>(IF(AV$4&lt;AV$14,0,AV$15+(AV$16-AV$15)/MAX(AV$17-AV$14,1)*IF(OR(AV$4&lt;=AV$17,AV$18="Linear*"),AV$4-AV$14,AV$17-AV$14)))*IF(LEFT(AV$19,7)="Nominal",AV$8,1)</f>
        <v/>
      </c>
      <c r="AW12" s="19">
        <f>(IF(AW$4&lt;AW$14,0,AW$15+(AW$16-AW$15)/MAX(AW$17-AW$14,1)*IF(OR(AW$4&lt;=AW$17,AW$18="Linear*"),AW$4-AW$14,AW$17-AW$14)))*IF(LEFT(AW$19,7)="Nominal",AW$8,1)</f>
        <v/>
      </c>
      <c r="AX12" s="19">
        <f>(IF(AX$4&lt;AX$14,0,AX$15+(AX$16-AX$15)/MAX(AX$17-AX$14,1)*IF(OR(AX$4&lt;=AX$17,AX$18="Linear*"),AX$4-AX$14,AX$17-AX$14)))*IF(LEFT(AX$19,7)="Nominal",AX$8,1)</f>
        <v/>
      </c>
      <c r="AY12" s="20">
        <f>PATH(AY$4,AY$14,AY$17,AY$15,AY$16,AY$18="Linear*")*IF(LEFT(AY$19,7)="Nominal",AY$8,1)</f>
        <v/>
      </c>
    </row>
    <row r="13" hidden="1" outlineLevel="1">
      <c r="H13" s="21" t="inlineStr">
        <is>
          <t>Carbon tax (MTInputs rows 18-21, 265, 266)</t>
        </is>
      </c>
    </row>
    <row r="14" hidden="1" outlineLevel="1">
      <c r="A14" s="14" t="inlineStr">
        <is>
          <t>CPIntro</t>
        </is>
      </c>
      <c r="B14" s="14" t="inlineStr"/>
      <c r="C14" s="14" t="inlineStr"/>
      <c r="D14" s="22" t="n">
        <v>18</v>
      </c>
      <c r="H14" s="14">
        <f>INDEX(Variables!$B$5:$B$105,MATCH($A14,Variables!$A$5:$A$105,0))&amp;IF($C14="",""," | "&amp;INDEX(Mapping!$B$5:$B$26,MATCH($C14,Mapping!$A$5:$A$26,0))&amp;" | "&amp;INDEX(Mapping!$B$30:$B$41,MATCH($B14,Mapping!$A$30:$A$41,0)))</f>
        <v/>
      </c>
      <c r="I14" s="14">
        <f>INDEX(Variables!$C$5:$C$105,MATCH($A14,Variables!$A$5:$A$105,0))</f>
        <v/>
      </c>
      <c r="J14" s="14">
        <f>INDEX(Variables!$E$5:$E$105,MATCH($A14,Variables!$A$5:$A$105,0))</f>
        <v/>
      </c>
      <c r="K14" s="11">
        <f>LOWER(Settings!$C$4)&amp;".mit."&amp;$A14&amp;IF($C14="","","."&amp;$C14&amp;"."&amp;$B14)&amp;IF(INDEX(Variables!$D$5:$D$105,MATCH($A14,Variables!$A$5:$A$105,0))="","","."&amp;INDEX(Variables!$D$5:$D$105,MATCH($A14,Variables!$A$5:$A$105,0)))&amp;"."&amp;K$5</f>
        <v/>
      </c>
      <c r="L14" s="9">
        <f>INDEX(MTInputs!$J$1:$AZ$415,$D14,MATCH(L$5,MTInputs!$J$5:$AZ$5,0))</f>
        <v/>
      </c>
      <c r="M14" s="10">
        <f>INDEX(MTInputs!$J$1:$AZ$415,$D14,MATCH(M$5,MTInputs!$J$5:$AZ$5,0))</f>
        <v/>
      </c>
      <c r="N14" s="10">
        <f>INDEX(MTInputs!$J$1:$AZ$415,$D14,MATCH(N$5,MTInputs!$J$5:$AZ$5,0))</f>
        <v/>
      </c>
      <c r="O14" s="10">
        <f>INDEX(MTInputs!$J$1:$AZ$415,$D14,MATCH(O$5,MTInputs!$J$5:$AZ$5,0))</f>
        <v/>
      </c>
      <c r="P14" s="10">
        <f>INDEX(MTInputs!$J$1:$AZ$415,$D14,MATCH(P$5,MTInputs!$J$5:$AZ$5,0))</f>
        <v/>
      </c>
      <c r="Q14" s="10">
        <f>INDEX(MTInputs!$J$1:$AZ$415,$D14,MATCH(Q$5,MTInputs!$J$5:$AZ$5,0))</f>
        <v/>
      </c>
      <c r="R14" s="10">
        <f>INDEX(MTInputs!$J$1:$AZ$415,$D14,MATCH(R$5,MTInputs!$J$5:$AZ$5,0))</f>
        <v/>
      </c>
      <c r="S14" s="10">
        <f>INDEX(MTInputs!$J$1:$AZ$415,$D14,MATCH(S$5,MTInputs!$J$5:$AZ$5,0))</f>
        <v/>
      </c>
      <c r="T14" s="10">
        <f>INDEX(MTInputs!$J$1:$AZ$415,$D14,MATCH(T$5,MTInputs!$J$5:$AZ$5,0))</f>
        <v/>
      </c>
      <c r="U14" s="10">
        <f>INDEX(MTInputs!$J$1:$AZ$415,$D14,MATCH(U$5,MTInputs!$J$5:$AZ$5,0))</f>
        <v/>
      </c>
      <c r="V14" s="10">
        <f>INDEX(MTInputs!$J$1:$AZ$415,$D14,MATCH(V$5,MTInputs!$J$5:$AZ$5,0))</f>
        <v/>
      </c>
      <c r="W14" s="10">
        <f>INDEX(MTInputs!$J$1:$AZ$415,$D14,MATCH(W$5,MTInputs!$J$5:$AZ$5,0))</f>
        <v/>
      </c>
      <c r="X14" s="10">
        <f>INDEX(MTInputs!$J$1:$AZ$415,$D14,MATCH(X$5,MTInputs!$J$5:$AZ$5,0))</f>
        <v/>
      </c>
      <c r="Y14" s="10">
        <f>INDEX(MTInputs!$J$1:$AZ$415,$D14,MATCH(Y$5,MTInputs!$J$5:$AZ$5,0))</f>
        <v/>
      </c>
      <c r="Z14" s="10">
        <f>INDEX(MTInputs!$J$1:$AZ$415,$D14,MATCH(Z$5,MTInputs!$J$5:$AZ$5,0))</f>
        <v/>
      </c>
      <c r="AA14" s="10">
        <f>INDEX(MTInputs!$J$1:$AZ$415,$D14,MATCH(AA$5,MTInputs!$J$5:$AZ$5,0))</f>
        <v/>
      </c>
      <c r="AB14" s="10">
        <f>INDEX(MTInputs!$J$1:$AZ$415,$D14,MATCH(AB$5,MTInputs!$J$5:$AZ$5,0))</f>
        <v/>
      </c>
      <c r="AC14" s="10">
        <f>INDEX(MTInputs!$J$1:$AZ$415,$D14,MATCH(AC$5,MTInputs!$J$5:$AZ$5,0))</f>
        <v/>
      </c>
      <c r="AD14" s="10">
        <f>INDEX(MTInputs!$J$1:$AZ$415,$D14,MATCH(AD$5,MTInputs!$J$5:$AZ$5,0))</f>
        <v/>
      </c>
      <c r="AF14" s="11">
        <f>LOWER(Settings!$C$4)&amp;".mit."&amp;$A14&amp;IF($C14="","","."&amp;$C14&amp;"."&amp;$B14)&amp;IF(INDEX(Variables!$D$5:$D$105,MATCH($A14,Variables!$A$5:$A$105,0))="","","."&amp;INDEX(Variables!$D$5:$D$105,MATCH($A14,Variables!$A$5:$A$105,0)))&amp;"."&amp;AF$5</f>
        <v/>
      </c>
      <c r="AG14" s="9">
        <f>INDEX(MTInputs!$J$1:$AZ$415,$D14,MATCH(AG$5,MTInputs!$J$5:$AZ$5,0))</f>
        <v/>
      </c>
      <c r="AH14" s="10">
        <f>INDEX(MTInputs!$J$1:$AZ$415,$D14,MATCH(AH$5,MTInputs!$J$5:$AZ$5,0))</f>
        <v/>
      </c>
      <c r="AI14" s="10">
        <f>INDEX(MTInputs!$J$1:$AZ$415,$D14,MATCH(AI$5,MTInputs!$J$5:$AZ$5,0))</f>
        <v/>
      </c>
      <c r="AJ14" s="10">
        <f>INDEX(MTInputs!$J$1:$AZ$415,$D14,MATCH(AJ$5,MTInputs!$J$5:$AZ$5,0))</f>
        <v/>
      </c>
      <c r="AK14" s="10">
        <f>INDEX(MTInputs!$J$1:$AZ$415,$D14,MATCH(AK$5,MTInputs!$J$5:$AZ$5,0))</f>
        <v/>
      </c>
      <c r="AL14" s="10">
        <f>INDEX(MTInputs!$J$1:$AZ$415,$D14,MATCH(AL$5,MTInputs!$J$5:$AZ$5,0))</f>
        <v/>
      </c>
      <c r="AM14" s="10">
        <f>INDEX(MTInputs!$J$1:$AZ$415,$D14,MATCH(AM$5,MTInputs!$J$5:$AZ$5,0))</f>
        <v/>
      </c>
      <c r="AN14" s="10">
        <f>INDEX(MTInputs!$J$1:$AZ$415,$D14,MATCH(AN$5,MTInputs!$J$5:$AZ$5,0))</f>
        <v/>
      </c>
      <c r="AO14" s="10">
        <f>INDEX(MTInputs!$J$1:$AZ$415,$D14,MATCH(AO$5,MTInputs!$J$5:$AZ$5,0))</f>
        <v/>
      </c>
      <c r="AP14" s="10">
        <f>INDEX(MTInputs!$J$1:$AZ$415,$D14,MATCH(AP$5,MTInputs!$J$5:$AZ$5,0))</f>
        <v/>
      </c>
      <c r="AQ14" s="10">
        <f>INDEX(MTInputs!$J$1:$AZ$415,$D14,MATCH(AQ$5,MTInputs!$J$5:$AZ$5,0))</f>
        <v/>
      </c>
      <c r="AR14" s="10">
        <f>INDEX(MTInputs!$J$1:$AZ$415,$D14,MATCH(AR$5,MTInputs!$J$5:$AZ$5,0))</f>
        <v/>
      </c>
      <c r="AS14" s="10">
        <f>INDEX(MTInputs!$J$1:$AZ$415,$D14,MATCH(AS$5,MTInputs!$J$5:$AZ$5,0))</f>
        <v/>
      </c>
      <c r="AT14" s="10">
        <f>INDEX(MTInputs!$J$1:$AZ$415,$D14,MATCH(AT$5,MTInputs!$J$5:$AZ$5,0))</f>
        <v/>
      </c>
      <c r="AU14" s="10">
        <f>INDEX(MTInputs!$J$1:$AZ$415,$D14,MATCH(AU$5,MTInputs!$J$5:$AZ$5,0))</f>
        <v/>
      </c>
      <c r="AV14" s="10">
        <f>INDEX(MTInputs!$J$1:$AZ$415,$D14,MATCH(AV$5,MTInputs!$J$5:$AZ$5,0))</f>
        <v/>
      </c>
      <c r="AW14" s="10">
        <f>INDEX(MTInputs!$J$1:$AZ$415,$D14,MATCH(AW$5,MTInputs!$J$5:$AZ$5,0))</f>
        <v/>
      </c>
      <c r="AX14" s="10">
        <f>INDEX(MTInputs!$J$1:$AZ$415,$D14,MATCH(AX$5,MTInputs!$J$5:$AZ$5,0))</f>
        <v/>
      </c>
      <c r="AY14" s="10">
        <f>INDEX(MTInputs!$J$1:$AZ$415,$D14,MATCH(AY$5,MTInputs!$J$5:$AZ$5,0))</f>
        <v/>
      </c>
    </row>
    <row r="15" hidden="1" outlineLevel="1">
      <c r="A15" s="14" t="inlineStr">
        <is>
          <t>CPLevelStart</t>
        </is>
      </c>
      <c r="B15" s="14" t="inlineStr"/>
      <c r="C15" s="14" t="inlineStr"/>
      <c r="D15" s="22" t="n">
        <v>19</v>
      </c>
      <c r="H15" s="14">
        <f>INDEX(Variables!$B$5:$B$105,MATCH($A15,Variables!$A$5:$A$105,0))&amp;IF($C15="",""," | "&amp;INDEX(Mapping!$B$5:$B$26,MATCH($C15,Mapping!$A$5:$A$26,0))&amp;" | "&amp;INDEX(Mapping!$B$30:$B$41,MATCH($B15,Mapping!$A$30:$A$41,0)))</f>
        <v/>
      </c>
      <c r="I15" s="14">
        <f>INDEX(Variables!$C$5:$C$105,MATCH($A15,Variables!$A$5:$A$105,0))</f>
        <v/>
      </c>
      <c r="J15" s="14">
        <f>INDEX(Variables!$E$5:$E$105,MATCH($A15,Variables!$A$5:$A$105,0))</f>
        <v/>
      </c>
      <c r="K15" s="11">
        <f>LOWER(Settings!$C$4)&amp;".mit."&amp;$A15&amp;IF($C15="","","."&amp;$C15&amp;"."&amp;$B15)&amp;IF(INDEX(Variables!$D$5:$D$105,MATCH($A15,Variables!$A$5:$A$105,0))="","","."&amp;INDEX(Variables!$D$5:$D$105,MATCH($A15,Variables!$A$5:$A$105,0)))&amp;"."&amp;K$5</f>
        <v/>
      </c>
      <c r="L15" s="23">
        <f>INDEX(MTInputs!$J$1:$AZ$415,$D15,MATCH(L$5,MTInputs!$J$5:$AZ$5,0))</f>
        <v/>
      </c>
      <c r="M15" s="24">
        <f>INDEX(MTInputs!$J$1:$AZ$415,$D15,MATCH(M$5,MTInputs!$J$5:$AZ$5,0))</f>
        <v/>
      </c>
      <c r="N15" s="24">
        <f>INDEX(MTInputs!$J$1:$AZ$415,$D15,MATCH(N$5,MTInputs!$J$5:$AZ$5,0))</f>
        <v/>
      </c>
      <c r="O15" s="24">
        <f>INDEX(MTInputs!$J$1:$AZ$415,$D15,MATCH(O$5,MTInputs!$J$5:$AZ$5,0))</f>
        <v/>
      </c>
      <c r="P15" s="24">
        <f>INDEX(MTInputs!$J$1:$AZ$415,$D15,MATCH(P$5,MTInputs!$J$5:$AZ$5,0))</f>
        <v/>
      </c>
      <c r="Q15" s="24">
        <f>INDEX(MTInputs!$J$1:$AZ$415,$D15,MATCH(Q$5,MTInputs!$J$5:$AZ$5,0))</f>
        <v/>
      </c>
      <c r="R15" s="24">
        <f>INDEX(MTInputs!$J$1:$AZ$415,$D15,MATCH(R$5,MTInputs!$J$5:$AZ$5,0))</f>
        <v/>
      </c>
      <c r="S15" s="24">
        <f>INDEX(MTInputs!$J$1:$AZ$415,$D15,MATCH(S$5,MTInputs!$J$5:$AZ$5,0))</f>
        <v/>
      </c>
      <c r="T15" s="24">
        <f>INDEX(MTInputs!$J$1:$AZ$415,$D15,MATCH(T$5,MTInputs!$J$5:$AZ$5,0))</f>
        <v/>
      </c>
      <c r="U15" s="24">
        <f>INDEX(MTInputs!$J$1:$AZ$415,$D15,MATCH(U$5,MTInputs!$J$5:$AZ$5,0))</f>
        <v/>
      </c>
      <c r="V15" s="24">
        <f>INDEX(MTInputs!$J$1:$AZ$415,$D15,MATCH(V$5,MTInputs!$J$5:$AZ$5,0))</f>
        <v/>
      </c>
      <c r="W15" s="24">
        <f>INDEX(MTInputs!$J$1:$AZ$415,$D15,MATCH(W$5,MTInputs!$J$5:$AZ$5,0))</f>
        <v/>
      </c>
      <c r="X15" s="24">
        <f>INDEX(MTInputs!$J$1:$AZ$415,$D15,MATCH(X$5,MTInputs!$J$5:$AZ$5,0))</f>
        <v/>
      </c>
      <c r="Y15" s="24">
        <f>INDEX(MTInputs!$J$1:$AZ$415,$D15,MATCH(Y$5,MTInputs!$J$5:$AZ$5,0))</f>
        <v/>
      </c>
      <c r="Z15" s="24">
        <f>INDEX(MTInputs!$J$1:$AZ$415,$D15,MATCH(Z$5,MTInputs!$J$5:$AZ$5,0))</f>
        <v/>
      </c>
      <c r="AA15" s="24">
        <f>INDEX(MTInputs!$J$1:$AZ$415,$D15,MATCH(AA$5,MTInputs!$J$5:$AZ$5,0))</f>
        <v/>
      </c>
      <c r="AB15" s="24">
        <f>INDEX(MTInputs!$J$1:$AZ$415,$D15,MATCH(AB$5,MTInputs!$J$5:$AZ$5,0))</f>
        <v/>
      </c>
      <c r="AC15" s="24">
        <f>INDEX(MTInputs!$J$1:$AZ$415,$D15,MATCH(AC$5,MTInputs!$J$5:$AZ$5,0))</f>
        <v/>
      </c>
      <c r="AD15" s="24">
        <f>INDEX(MTInputs!$J$1:$AZ$415,$D15,MATCH(AD$5,MTInputs!$J$5:$AZ$5,0))</f>
        <v/>
      </c>
      <c r="AF15" s="11">
        <f>LOWER(Settings!$C$4)&amp;".mit."&amp;$A15&amp;IF($C15="","","."&amp;$C15&amp;"."&amp;$B15)&amp;IF(INDEX(Variables!$D$5:$D$105,MATCH($A15,Variables!$A$5:$A$105,0))="","","."&amp;INDEX(Variables!$D$5:$D$105,MATCH($A15,Variables!$A$5:$A$105,0)))&amp;"."&amp;AF$5</f>
        <v/>
      </c>
      <c r="AG15" s="23">
        <f>INDEX(MTInputs!$J$1:$AZ$415,$D15,MATCH(AG$5,MTInputs!$J$5:$AZ$5,0))</f>
        <v/>
      </c>
      <c r="AH15" s="24">
        <f>INDEX(MTInputs!$J$1:$AZ$415,$D15,MATCH(AH$5,MTInputs!$J$5:$AZ$5,0))</f>
        <v/>
      </c>
      <c r="AI15" s="24">
        <f>INDEX(MTInputs!$J$1:$AZ$415,$D15,MATCH(AI$5,MTInputs!$J$5:$AZ$5,0))</f>
        <v/>
      </c>
      <c r="AJ15" s="24">
        <f>INDEX(MTInputs!$J$1:$AZ$415,$D15,MATCH(AJ$5,MTInputs!$J$5:$AZ$5,0))</f>
        <v/>
      </c>
      <c r="AK15" s="24">
        <f>INDEX(MTInputs!$J$1:$AZ$415,$D15,MATCH(AK$5,MTInputs!$J$5:$AZ$5,0))</f>
        <v/>
      </c>
      <c r="AL15" s="24">
        <f>INDEX(MTInputs!$J$1:$AZ$415,$D15,MATCH(AL$5,MTInputs!$J$5:$AZ$5,0))</f>
        <v/>
      </c>
      <c r="AM15" s="24">
        <f>INDEX(MTInputs!$J$1:$AZ$415,$D15,MATCH(AM$5,MTInputs!$J$5:$AZ$5,0))</f>
        <v/>
      </c>
      <c r="AN15" s="24">
        <f>INDEX(MTInputs!$J$1:$AZ$415,$D15,MATCH(AN$5,MTInputs!$J$5:$AZ$5,0))</f>
        <v/>
      </c>
      <c r="AO15" s="24">
        <f>INDEX(MTInputs!$J$1:$AZ$415,$D15,MATCH(AO$5,MTInputs!$J$5:$AZ$5,0))</f>
        <v/>
      </c>
      <c r="AP15" s="24">
        <f>INDEX(MTInputs!$J$1:$AZ$415,$D15,MATCH(AP$5,MTInputs!$J$5:$AZ$5,0))</f>
        <v/>
      </c>
      <c r="AQ15" s="24">
        <f>INDEX(MTInputs!$J$1:$AZ$415,$D15,MATCH(AQ$5,MTInputs!$J$5:$AZ$5,0))</f>
        <v/>
      </c>
      <c r="AR15" s="24">
        <f>INDEX(MTInputs!$J$1:$AZ$415,$D15,MATCH(AR$5,MTInputs!$J$5:$AZ$5,0))</f>
        <v/>
      </c>
      <c r="AS15" s="24">
        <f>INDEX(MTInputs!$J$1:$AZ$415,$D15,MATCH(AS$5,MTInputs!$J$5:$AZ$5,0))</f>
        <v/>
      </c>
      <c r="AT15" s="24">
        <f>INDEX(MTInputs!$J$1:$AZ$415,$D15,MATCH(AT$5,MTInputs!$J$5:$AZ$5,0))</f>
        <v/>
      </c>
      <c r="AU15" s="24">
        <f>INDEX(MTInputs!$J$1:$AZ$415,$D15,MATCH(AU$5,MTInputs!$J$5:$AZ$5,0))</f>
        <v/>
      </c>
      <c r="AV15" s="24">
        <f>INDEX(MTInputs!$J$1:$AZ$415,$D15,MATCH(AV$5,MTInputs!$J$5:$AZ$5,0))</f>
        <v/>
      </c>
      <c r="AW15" s="24">
        <f>INDEX(MTInputs!$J$1:$AZ$415,$D15,MATCH(AW$5,MTInputs!$J$5:$AZ$5,0))</f>
        <v/>
      </c>
      <c r="AX15" s="24">
        <f>INDEX(MTInputs!$J$1:$AZ$415,$D15,MATCH(AX$5,MTInputs!$J$5:$AZ$5,0))</f>
        <v/>
      </c>
      <c r="AY15" s="24">
        <f>INDEX(MTInputs!$J$1:$AZ$415,$D15,MATCH(AY$5,MTInputs!$J$5:$AZ$5,0))</f>
        <v/>
      </c>
    </row>
    <row r="16" hidden="1" outlineLevel="1">
      <c r="A16" s="14" t="inlineStr">
        <is>
          <t>CPLevelTarget</t>
        </is>
      </c>
      <c r="B16" s="14" t="inlineStr"/>
      <c r="C16" s="14" t="inlineStr"/>
      <c r="D16" s="22" t="n">
        <v>20</v>
      </c>
      <c r="H16" s="14">
        <f>INDEX(Variables!$B$5:$B$105,MATCH($A16,Variables!$A$5:$A$105,0))&amp;IF($C16="",""," | "&amp;INDEX(Mapping!$B$5:$B$26,MATCH($C16,Mapping!$A$5:$A$26,0))&amp;" | "&amp;INDEX(Mapping!$B$30:$B$41,MATCH($B16,Mapping!$A$30:$A$41,0)))</f>
        <v/>
      </c>
      <c r="I16" s="14">
        <f>INDEX(Variables!$C$5:$C$105,MATCH($A16,Variables!$A$5:$A$105,0))</f>
        <v/>
      </c>
      <c r="J16" s="14">
        <f>INDEX(Variables!$E$5:$E$105,MATCH($A16,Variables!$A$5:$A$105,0))</f>
        <v/>
      </c>
      <c r="K16" s="11">
        <f>LOWER(Settings!$C$4)&amp;".mit."&amp;$A16&amp;IF($C16="","","."&amp;$C16&amp;"."&amp;$B16)&amp;IF(INDEX(Variables!$D$5:$D$105,MATCH($A16,Variables!$A$5:$A$105,0))="","","."&amp;INDEX(Variables!$D$5:$D$105,MATCH($A16,Variables!$A$5:$A$105,0)))&amp;"."&amp;K$5</f>
        <v/>
      </c>
      <c r="L16" s="23">
        <f>INDEX(MTInputs!$J$1:$AZ$415,$D16,MATCH(L$5,MTInputs!$J$5:$AZ$5,0))</f>
        <v/>
      </c>
      <c r="M16" s="24">
        <f>INDEX(MTInputs!$J$1:$AZ$415,$D16,MATCH(M$5,MTInputs!$J$5:$AZ$5,0))</f>
        <v/>
      </c>
      <c r="N16" s="24">
        <f>INDEX(MTInputs!$J$1:$AZ$415,$D16,MATCH(N$5,MTInputs!$J$5:$AZ$5,0))</f>
        <v/>
      </c>
      <c r="O16" s="24">
        <f>INDEX(MTInputs!$J$1:$AZ$415,$D16,MATCH(O$5,MTInputs!$J$5:$AZ$5,0))</f>
        <v/>
      </c>
      <c r="P16" s="24">
        <f>INDEX(MTInputs!$J$1:$AZ$415,$D16,MATCH(P$5,MTInputs!$J$5:$AZ$5,0))</f>
        <v/>
      </c>
      <c r="Q16" s="24">
        <f>INDEX(MTInputs!$J$1:$AZ$415,$D16,MATCH(Q$5,MTInputs!$J$5:$AZ$5,0))</f>
        <v/>
      </c>
      <c r="R16" s="24">
        <f>INDEX(MTInputs!$J$1:$AZ$415,$D16,MATCH(R$5,MTInputs!$J$5:$AZ$5,0))</f>
        <v/>
      </c>
      <c r="S16" s="24">
        <f>INDEX(MTInputs!$J$1:$AZ$415,$D16,MATCH(S$5,MTInputs!$J$5:$AZ$5,0))</f>
        <v/>
      </c>
      <c r="T16" s="24">
        <f>INDEX(MTInputs!$J$1:$AZ$415,$D16,MATCH(T$5,MTInputs!$J$5:$AZ$5,0))</f>
        <v/>
      </c>
      <c r="U16" s="24">
        <f>INDEX(MTInputs!$J$1:$AZ$415,$D16,MATCH(U$5,MTInputs!$J$5:$AZ$5,0))</f>
        <v/>
      </c>
      <c r="V16" s="24">
        <f>INDEX(MTInputs!$J$1:$AZ$415,$D16,MATCH(V$5,MTInputs!$J$5:$AZ$5,0))</f>
        <v/>
      </c>
      <c r="W16" s="24">
        <f>INDEX(MTInputs!$J$1:$AZ$415,$D16,MATCH(W$5,MTInputs!$J$5:$AZ$5,0))</f>
        <v/>
      </c>
      <c r="X16" s="24">
        <f>INDEX(MTInputs!$J$1:$AZ$415,$D16,MATCH(X$5,MTInputs!$J$5:$AZ$5,0))</f>
        <v/>
      </c>
      <c r="Y16" s="24">
        <f>INDEX(MTInputs!$J$1:$AZ$415,$D16,MATCH(Y$5,MTInputs!$J$5:$AZ$5,0))</f>
        <v/>
      </c>
      <c r="Z16" s="24">
        <f>INDEX(MTInputs!$J$1:$AZ$415,$D16,MATCH(Z$5,MTInputs!$J$5:$AZ$5,0))</f>
        <v/>
      </c>
      <c r="AA16" s="24">
        <f>INDEX(MTInputs!$J$1:$AZ$415,$D16,MATCH(AA$5,MTInputs!$J$5:$AZ$5,0))</f>
        <v/>
      </c>
      <c r="AB16" s="24">
        <f>INDEX(MTInputs!$J$1:$AZ$415,$D16,MATCH(AB$5,MTInputs!$J$5:$AZ$5,0))</f>
        <v/>
      </c>
      <c r="AC16" s="24">
        <f>INDEX(MTInputs!$J$1:$AZ$415,$D16,MATCH(AC$5,MTInputs!$J$5:$AZ$5,0))</f>
        <v/>
      </c>
      <c r="AD16" s="24">
        <f>INDEX(MTInputs!$J$1:$AZ$415,$D16,MATCH(AD$5,MTInputs!$J$5:$AZ$5,0))</f>
        <v/>
      </c>
      <c r="AF16" s="11">
        <f>LOWER(Settings!$C$4)&amp;".mit."&amp;$A16&amp;IF($C16="","","."&amp;$C16&amp;"."&amp;$B16)&amp;IF(INDEX(Variables!$D$5:$D$105,MATCH($A16,Variables!$A$5:$A$105,0))="","","."&amp;INDEX(Variables!$D$5:$D$105,MATCH($A16,Variables!$A$5:$A$105,0)))&amp;"."&amp;AF$5</f>
        <v/>
      </c>
      <c r="AG16" s="23">
        <f>INDEX(MTInputs!$J$1:$AZ$415,$D16,MATCH(AG$5,MTInputs!$J$5:$AZ$5,0))</f>
        <v/>
      </c>
      <c r="AH16" s="24">
        <f>INDEX(MTInputs!$J$1:$AZ$415,$D16,MATCH(AH$5,MTInputs!$J$5:$AZ$5,0))</f>
        <v/>
      </c>
      <c r="AI16" s="24">
        <f>INDEX(MTInputs!$J$1:$AZ$415,$D16,MATCH(AI$5,MTInputs!$J$5:$AZ$5,0))</f>
        <v/>
      </c>
      <c r="AJ16" s="24">
        <f>INDEX(MTInputs!$J$1:$AZ$415,$D16,MATCH(AJ$5,MTInputs!$J$5:$AZ$5,0))</f>
        <v/>
      </c>
      <c r="AK16" s="24">
        <f>INDEX(MTInputs!$J$1:$AZ$415,$D16,MATCH(AK$5,MTInputs!$J$5:$AZ$5,0))</f>
        <v/>
      </c>
      <c r="AL16" s="24">
        <f>INDEX(MTInputs!$J$1:$AZ$415,$D16,MATCH(AL$5,MTInputs!$J$5:$AZ$5,0))</f>
        <v/>
      </c>
      <c r="AM16" s="24">
        <f>INDEX(MTInputs!$J$1:$AZ$415,$D16,MATCH(AM$5,MTInputs!$J$5:$AZ$5,0))</f>
        <v/>
      </c>
      <c r="AN16" s="24">
        <f>INDEX(MTInputs!$J$1:$AZ$415,$D16,MATCH(AN$5,MTInputs!$J$5:$AZ$5,0))</f>
        <v/>
      </c>
      <c r="AO16" s="24">
        <f>INDEX(MTInputs!$J$1:$AZ$415,$D16,MATCH(AO$5,MTInputs!$J$5:$AZ$5,0))</f>
        <v/>
      </c>
      <c r="AP16" s="24">
        <f>INDEX(MTInputs!$J$1:$AZ$415,$D16,MATCH(AP$5,MTInputs!$J$5:$AZ$5,0))</f>
        <v/>
      </c>
      <c r="AQ16" s="24">
        <f>INDEX(MTInputs!$J$1:$AZ$415,$D16,MATCH(AQ$5,MTInputs!$J$5:$AZ$5,0))</f>
        <v/>
      </c>
      <c r="AR16" s="24">
        <f>INDEX(MTInputs!$J$1:$AZ$415,$D16,MATCH(AR$5,MTInputs!$J$5:$AZ$5,0))</f>
        <v/>
      </c>
      <c r="AS16" s="24">
        <f>INDEX(MTInputs!$J$1:$AZ$415,$D16,MATCH(AS$5,MTInputs!$J$5:$AZ$5,0))</f>
        <v/>
      </c>
      <c r="AT16" s="24">
        <f>INDEX(MTInputs!$J$1:$AZ$415,$D16,MATCH(AT$5,MTInputs!$J$5:$AZ$5,0))</f>
        <v/>
      </c>
      <c r="AU16" s="24">
        <f>INDEX(MTInputs!$J$1:$AZ$415,$D16,MATCH(AU$5,MTInputs!$J$5:$AZ$5,0))</f>
        <v/>
      </c>
      <c r="AV16" s="24">
        <f>INDEX(MTInputs!$J$1:$AZ$415,$D16,MATCH(AV$5,MTInputs!$J$5:$AZ$5,0))</f>
        <v/>
      </c>
      <c r="AW16" s="24">
        <f>INDEX(MTInputs!$J$1:$AZ$415,$D16,MATCH(AW$5,MTInputs!$J$5:$AZ$5,0))</f>
        <v/>
      </c>
      <c r="AX16" s="24">
        <f>INDEX(MTInputs!$J$1:$AZ$415,$D16,MATCH(AX$5,MTInputs!$J$5:$AZ$5,0))</f>
        <v/>
      </c>
      <c r="AY16" s="24">
        <f>INDEX(MTInputs!$J$1:$AZ$415,$D16,MATCH(AY$5,MTInputs!$J$5:$AZ$5,0))</f>
        <v/>
      </c>
    </row>
    <row r="17" hidden="1" outlineLevel="1">
      <c r="A17" s="14" t="inlineStr">
        <is>
          <t>CPOutro</t>
        </is>
      </c>
      <c r="B17" s="14" t="inlineStr"/>
      <c r="C17" s="14" t="inlineStr"/>
      <c r="D17" s="22" t="n">
        <v>21</v>
      </c>
      <c r="H17" s="14">
        <f>INDEX(Variables!$B$5:$B$105,MATCH($A17,Variables!$A$5:$A$105,0))&amp;IF($C17="",""," | "&amp;INDEX(Mapping!$B$5:$B$26,MATCH($C17,Mapping!$A$5:$A$26,0))&amp;" | "&amp;INDEX(Mapping!$B$30:$B$41,MATCH($B17,Mapping!$A$30:$A$41,0)))</f>
        <v/>
      </c>
      <c r="I17" s="14">
        <f>INDEX(Variables!$C$5:$C$105,MATCH($A17,Variables!$A$5:$A$105,0))</f>
        <v/>
      </c>
      <c r="J17" s="14">
        <f>INDEX(Variables!$E$5:$E$105,MATCH($A17,Variables!$A$5:$A$105,0))</f>
        <v/>
      </c>
      <c r="K17" s="11">
        <f>LOWER(Settings!$C$4)&amp;".mit."&amp;$A17&amp;IF($C17="","","."&amp;$C17&amp;"."&amp;$B17)&amp;IF(INDEX(Variables!$D$5:$D$105,MATCH($A17,Variables!$A$5:$A$105,0))="","","."&amp;INDEX(Variables!$D$5:$D$105,MATCH($A17,Variables!$A$5:$A$105,0)))&amp;"."&amp;K$5</f>
        <v/>
      </c>
      <c r="L17" s="9">
        <f>INDEX(MTInputs!$J$1:$AZ$415,$D17,MATCH(L$5,MTInputs!$J$5:$AZ$5,0))</f>
        <v/>
      </c>
      <c r="M17" s="10">
        <f>INDEX(MTInputs!$J$1:$AZ$415,$D17,MATCH(M$5,MTInputs!$J$5:$AZ$5,0))</f>
        <v/>
      </c>
      <c r="N17" s="10">
        <f>INDEX(MTInputs!$J$1:$AZ$415,$D17,MATCH(N$5,MTInputs!$J$5:$AZ$5,0))</f>
        <v/>
      </c>
      <c r="O17" s="10">
        <f>INDEX(MTInputs!$J$1:$AZ$415,$D17,MATCH(O$5,MTInputs!$J$5:$AZ$5,0))</f>
        <v/>
      </c>
      <c r="P17" s="10">
        <f>INDEX(MTInputs!$J$1:$AZ$415,$D17,MATCH(P$5,MTInputs!$J$5:$AZ$5,0))</f>
        <v/>
      </c>
      <c r="Q17" s="10">
        <f>INDEX(MTInputs!$J$1:$AZ$415,$D17,MATCH(Q$5,MTInputs!$J$5:$AZ$5,0))</f>
        <v/>
      </c>
      <c r="R17" s="10">
        <f>INDEX(MTInputs!$J$1:$AZ$415,$D17,MATCH(R$5,MTInputs!$J$5:$AZ$5,0))</f>
        <v/>
      </c>
      <c r="S17" s="10">
        <f>INDEX(MTInputs!$J$1:$AZ$415,$D17,MATCH(S$5,MTInputs!$J$5:$AZ$5,0))</f>
        <v/>
      </c>
      <c r="T17" s="10">
        <f>INDEX(MTInputs!$J$1:$AZ$415,$D17,MATCH(T$5,MTInputs!$J$5:$AZ$5,0))</f>
        <v/>
      </c>
      <c r="U17" s="10">
        <f>INDEX(MTInputs!$J$1:$AZ$415,$D17,MATCH(U$5,MTInputs!$J$5:$AZ$5,0))</f>
        <v/>
      </c>
      <c r="V17" s="10">
        <f>INDEX(MTInputs!$J$1:$AZ$415,$D17,MATCH(V$5,MTInputs!$J$5:$AZ$5,0))</f>
        <v/>
      </c>
      <c r="W17" s="10">
        <f>INDEX(MTInputs!$J$1:$AZ$415,$D17,MATCH(W$5,MTInputs!$J$5:$AZ$5,0))</f>
        <v/>
      </c>
      <c r="X17" s="10">
        <f>INDEX(MTInputs!$J$1:$AZ$415,$D17,MATCH(X$5,MTInputs!$J$5:$AZ$5,0))</f>
        <v/>
      </c>
      <c r="Y17" s="10">
        <f>INDEX(MTInputs!$J$1:$AZ$415,$D17,MATCH(Y$5,MTInputs!$J$5:$AZ$5,0))</f>
        <v/>
      </c>
      <c r="Z17" s="10">
        <f>INDEX(MTInputs!$J$1:$AZ$415,$D17,MATCH(Z$5,MTInputs!$J$5:$AZ$5,0))</f>
        <v/>
      </c>
      <c r="AA17" s="10">
        <f>INDEX(MTInputs!$J$1:$AZ$415,$D17,MATCH(AA$5,MTInputs!$J$5:$AZ$5,0))</f>
        <v/>
      </c>
      <c r="AB17" s="10">
        <f>INDEX(MTInputs!$J$1:$AZ$415,$D17,MATCH(AB$5,MTInputs!$J$5:$AZ$5,0))</f>
        <v/>
      </c>
      <c r="AC17" s="10">
        <f>INDEX(MTInputs!$J$1:$AZ$415,$D17,MATCH(AC$5,MTInputs!$J$5:$AZ$5,0))</f>
        <v/>
      </c>
      <c r="AD17" s="10">
        <f>INDEX(MTInputs!$J$1:$AZ$415,$D17,MATCH(AD$5,MTInputs!$J$5:$AZ$5,0))</f>
        <v/>
      </c>
      <c r="AF17" s="11">
        <f>LOWER(Settings!$C$4)&amp;".mit."&amp;$A17&amp;IF($C17="","","."&amp;$C17&amp;"."&amp;$B17)&amp;IF(INDEX(Variables!$D$5:$D$105,MATCH($A17,Variables!$A$5:$A$105,0))="","","."&amp;INDEX(Variables!$D$5:$D$105,MATCH($A17,Variables!$A$5:$A$105,0)))&amp;"."&amp;AF$5</f>
        <v/>
      </c>
      <c r="AG17" s="9">
        <f>INDEX(MTInputs!$J$1:$AZ$415,$D17,MATCH(AG$5,MTInputs!$J$5:$AZ$5,0))</f>
        <v/>
      </c>
      <c r="AH17" s="10">
        <f>INDEX(MTInputs!$J$1:$AZ$415,$D17,MATCH(AH$5,MTInputs!$J$5:$AZ$5,0))</f>
        <v/>
      </c>
      <c r="AI17" s="10">
        <f>INDEX(MTInputs!$J$1:$AZ$415,$D17,MATCH(AI$5,MTInputs!$J$5:$AZ$5,0))</f>
        <v/>
      </c>
      <c r="AJ17" s="10">
        <f>INDEX(MTInputs!$J$1:$AZ$415,$D17,MATCH(AJ$5,MTInputs!$J$5:$AZ$5,0))</f>
        <v/>
      </c>
      <c r="AK17" s="10">
        <f>INDEX(MTInputs!$J$1:$AZ$415,$D17,MATCH(AK$5,MTInputs!$J$5:$AZ$5,0))</f>
        <v/>
      </c>
      <c r="AL17" s="10">
        <f>INDEX(MTInputs!$J$1:$AZ$415,$D17,MATCH(AL$5,MTInputs!$J$5:$AZ$5,0))</f>
        <v/>
      </c>
      <c r="AM17" s="10">
        <f>INDEX(MTInputs!$J$1:$AZ$415,$D17,MATCH(AM$5,MTInputs!$J$5:$AZ$5,0))</f>
        <v/>
      </c>
      <c r="AN17" s="10">
        <f>INDEX(MTInputs!$J$1:$AZ$415,$D17,MATCH(AN$5,MTInputs!$J$5:$AZ$5,0))</f>
        <v/>
      </c>
      <c r="AO17" s="10">
        <f>INDEX(MTInputs!$J$1:$AZ$415,$D17,MATCH(AO$5,MTInputs!$J$5:$AZ$5,0))</f>
        <v/>
      </c>
      <c r="AP17" s="10">
        <f>INDEX(MTInputs!$J$1:$AZ$415,$D17,MATCH(AP$5,MTInputs!$J$5:$AZ$5,0))</f>
        <v/>
      </c>
      <c r="AQ17" s="10">
        <f>INDEX(MTInputs!$J$1:$AZ$415,$D17,MATCH(AQ$5,MTInputs!$J$5:$AZ$5,0))</f>
        <v/>
      </c>
      <c r="AR17" s="10">
        <f>INDEX(MTInputs!$J$1:$AZ$415,$D17,MATCH(AR$5,MTInputs!$J$5:$AZ$5,0))</f>
        <v/>
      </c>
      <c r="AS17" s="10">
        <f>INDEX(MTInputs!$J$1:$AZ$415,$D17,MATCH(AS$5,MTInputs!$J$5:$AZ$5,0))</f>
        <v/>
      </c>
      <c r="AT17" s="10">
        <f>INDEX(MTInputs!$J$1:$AZ$415,$D17,MATCH(AT$5,MTInputs!$J$5:$AZ$5,0))</f>
        <v/>
      </c>
      <c r="AU17" s="10">
        <f>INDEX(MTInputs!$J$1:$AZ$415,$D17,MATCH(AU$5,MTInputs!$J$5:$AZ$5,0))</f>
        <v/>
      </c>
      <c r="AV17" s="10">
        <f>INDEX(MTInputs!$J$1:$AZ$415,$D17,MATCH(AV$5,MTInputs!$J$5:$AZ$5,0))</f>
        <v/>
      </c>
      <c r="AW17" s="10">
        <f>INDEX(MTInputs!$J$1:$AZ$415,$D17,MATCH(AW$5,MTInputs!$J$5:$AZ$5,0))</f>
        <v/>
      </c>
      <c r="AX17" s="10">
        <f>INDEX(MTInputs!$J$1:$AZ$415,$D17,MATCH(AX$5,MTInputs!$J$5:$AZ$5,0))</f>
        <v/>
      </c>
      <c r="AY17" s="10">
        <f>INDEX(MTInputs!$J$1:$AZ$415,$D17,MATCH(AY$5,MTInputs!$J$5:$AZ$5,0))</f>
        <v/>
      </c>
    </row>
    <row r="18" hidden="1" outlineLevel="1">
      <c r="A18" s="14" t="inlineStr">
        <is>
          <t>ExtendCarbonPriceBeyondOutro</t>
        </is>
      </c>
      <c r="B18" s="14" t="inlineStr"/>
      <c r="C18" s="14" t="inlineStr"/>
      <c r="D18" s="22" t="n">
        <v>265</v>
      </c>
      <c r="H18" s="14">
        <f>INDEX(Variables!$B$5:$B$105,MATCH($A18,Variables!$A$5:$A$105,0))&amp;IF($C18="",""," | "&amp;INDEX(Mapping!$B$5:$B$26,MATCH($C18,Mapping!$A$5:$A$26,0))&amp;" | "&amp;INDEX(Mapping!$B$30:$B$41,MATCH($B18,Mapping!$A$30:$A$41,0)))</f>
        <v/>
      </c>
      <c r="I18" s="14">
        <f>INDEX(Variables!$C$5:$C$105,MATCH($A18,Variables!$A$5:$A$105,0))</f>
        <v/>
      </c>
      <c r="J18" s="14">
        <f>INDEX(Variables!$E$5:$E$105,MATCH($A18,Variables!$A$5:$A$105,0))</f>
        <v/>
      </c>
      <c r="K18" s="11">
        <f>LOWER(Settings!$C$4)&amp;".mit."&amp;$A18&amp;IF($C18="","","."&amp;$C18&amp;"."&amp;$B18)&amp;IF(INDEX(Variables!$D$5:$D$105,MATCH($A18,Variables!$A$5:$A$105,0))="","","."&amp;INDEX(Variables!$D$5:$D$105,MATCH($A18,Variables!$A$5:$A$105,0)))&amp;"."&amp;K$5</f>
        <v/>
      </c>
      <c r="L18" s="23">
        <f>INDEX(MTInputs!$J$1:$AZ$415,$D18,MATCH(L$5,MTInputs!$J$5:$AZ$5,0))</f>
        <v/>
      </c>
      <c r="M18" s="24">
        <f>INDEX(MTInputs!$J$1:$AZ$415,$D18,MATCH(M$5,MTInputs!$J$5:$AZ$5,0))</f>
        <v/>
      </c>
      <c r="N18" s="24">
        <f>INDEX(MTInputs!$J$1:$AZ$415,$D18,MATCH(N$5,MTInputs!$J$5:$AZ$5,0))</f>
        <v/>
      </c>
      <c r="O18" s="24">
        <f>INDEX(MTInputs!$J$1:$AZ$415,$D18,MATCH(O$5,MTInputs!$J$5:$AZ$5,0))</f>
        <v/>
      </c>
      <c r="P18" s="24">
        <f>INDEX(MTInputs!$J$1:$AZ$415,$D18,MATCH(P$5,MTInputs!$J$5:$AZ$5,0))</f>
        <v/>
      </c>
      <c r="Q18" s="24">
        <f>INDEX(MTInputs!$J$1:$AZ$415,$D18,MATCH(Q$5,MTInputs!$J$5:$AZ$5,0))</f>
        <v/>
      </c>
      <c r="R18" s="24">
        <f>INDEX(MTInputs!$J$1:$AZ$415,$D18,MATCH(R$5,MTInputs!$J$5:$AZ$5,0))</f>
        <v/>
      </c>
      <c r="S18" s="24">
        <f>INDEX(MTInputs!$J$1:$AZ$415,$D18,MATCH(S$5,MTInputs!$J$5:$AZ$5,0))</f>
        <v/>
      </c>
      <c r="T18" s="24">
        <f>INDEX(MTInputs!$J$1:$AZ$415,$D18,MATCH(T$5,MTInputs!$J$5:$AZ$5,0))</f>
        <v/>
      </c>
      <c r="U18" s="24">
        <f>INDEX(MTInputs!$J$1:$AZ$415,$D18,MATCH(U$5,MTInputs!$J$5:$AZ$5,0))</f>
        <v/>
      </c>
      <c r="V18" s="24">
        <f>INDEX(MTInputs!$J$1:$AZ$415,$D18,MATCH(V$5,MTInputs!$J$5:$AZ$5,0))</f>
        <v/>
      </c>
      <c r="W18" s="24">
        <f>INDEX(MTInputs!$J$1:$AZ$415,$D18,MATCH(W$5,MTInputs!$J$5:$AZ$5,0))</f>
        <v/>
      </c>
      <c r="X18" s="24">
        <f>INDEX(MTInputs!$J$1:$AZ$415,$D18,MATCH(X$5,MTInputs!$J$5:$AZ$5,0))</f>
        <v/>
      </c>
      <c r="Y18" s="24">
        <f>INDEX(MTInputs!$J$1:$AZ$415,$D18,MATCH(Y$5,MTInputs!$J$5:$AZ$5,0))</f>
        <v/>
      </c>
      <c r="Z18" s="24">
        <f>INDEX(MTInputs!$J$1:$AZ$415,$D18,MATCH(Z$5,MTInputs!$J$5:$AZ$5,0))</f>
        <v/>
      </c>
      <c r="AA18" s="24">
        <f>INDEX(MTInputs!$J$1:$AZ$415,$D18,MATCH(AA$5,MTInputs!$J$5:$AZ$5,0))</f>
        <v/>
      </c>
      <c r="AB18" s="24">
        <f>INDEX(MTInputs!$J$1:$AZ$415,$D18,MATCH(AB$5,MTInputs!$J$5:$AZ$5,0))</f>
        <v/>
      </c>
      <c r="AC18" s="24">
        <f>INDEX(MTInputs!$J$1:$AZ$415,$D18,MATCH(AC$5,MTInputs!$J$5:$AZ$5,0))</f>
        <v/>
      </c>
      <c r="AD18" s="24">
        <f>INDEX(MTInputs!$J$1:$AZ$415,$D18,MATCH(AD$5,MTInputs!$J$5:$AZ$5,0))</f>
        <v/>
      </c>
      <c r="AF18" s="11">
        <f>LOWER(Settings!$C$4)&amp;".mit."&amp;$A18&amp;IF($C18="","","."&amp;$C18&amp;"."&amp;$B18)&amp;IF(INDEX(Variables!$D$5:$D$105,MATCH($A18,Variables!$A$5:$A$105,0))="","","."&amp;INDEX(Variables!$D$5:$D$105,MATCH($A18,Variables!$A$5:$A$105,0)))&amp;"."&amp;AF$5</f>
        <v/>
      </c>
      <c r="AG18" s="23">
        <f>INDEX(MTInputs!$J$1:$AZ$415,$D18,MATCH(AG$5,MTInputs!$J$5:$AZ$5,0))</f>
        <v/>
      </c>
      <c r="AH18" s="24">
        <f>INDEX(MTInputs!$J$1:$AZ$415,$D18,MATCH(AH$5,MTInputs!$J$5:$AZ$5,0))</f>
        <v/>
      </c>
      <c r="AI18" s="24">
        <f>INDEX(MTInputs!$J$1:$AZ$415,$D18,MATCH(AI$5,MTInputs!$J$5:$AZ$5,0))</f>
        <v/>
      </c>
      <c r="AJ18" s="24">
        <f>INDEX(MTInputs!$J$1:$AZ$415,$D18,MATCH(AJ$5,MTInputs!$J$5:$AZ$5,0))</f>
        <v/>
      </c>
      <c r="AK18" s="24">
        <f>INDEX(MTInputs!$J$1:$AZ$415,$D18,MATCH(AK$5,MTInputs!$J$5:$AZ$5,0))</f>
        <v/>
      </c>
      <c r="AL18" s="24">
        <f>INDEX(MTInputs!$J$1:$AZ$415,$D18,MATCH(AL$5,MTInputs!$J$5:$AZ$5,0))</f>
        <v/>
      </c>
      <c r="AM18" s="24">
        <f>INDEX(MTInputs!$J$1:$AZ$415,$D18,MATCH(AM$5,MTInputs!$J$5:$AZ$5,0))</f>
        <v/>
      </c>
      <c r="AN18" s="24">
        <f>INDEX(MTInputs!$J$1:$AZ$415,$D18,MATCH(AN$5,MTInputs!$J$5:$AZ$5,0))</f>
        <v/>
      </c>
      <c r="AO18" s="24">
        <f>INDEX(MTInputs!$J$1:$AZ$415,$D18,MATCH(AO$5,MTInputs!$J$5:$AZ$5,0))</f>
        <v/>
      </c>
      <c r="AP18" s="24">
        <f>INDEX(MTInputs!$J$1:$AZ$415,$D18,MATCH(AP$5,MTInputs!$J$5:$AZ$5,0))</f>
        <v/>
      </c>
      <c r="AQ18" s="24">
        <f>INDEX(MTInputs!$J$1:$AZ$415,$D18,MATCH(AQ$5,MTInputs!$J$5:$AZ$5,0))</f>
        <v/>
      </c>
      <c r="AR18" s="24">
        <f>INDEX(MTInputs!$J$1:$AZ$415,$D18,MATCH(AR$5,MTInputs!$J$5:$AZ$5,0))</f>
        <v/>
      </c>
      <c r="AS18" s="24">
        <f>INDEX(MTInputs!$J$1:$AZ$415,$D18,MATCH(AS$5,MTInputs!$J$5:$AZ$5,0))</f>
        <v/>
      </c>
      <c r="AT18" s="24">
        <f>INDEX(MTInputs!$J$1:$AZ$415,$D18,MATCH(AT$5,MTInputs!$J$5:$AZ$5,0))</f>
        <v/>
      </c>
      <c r="AU18" s="24">
        <f>INDEX(MTInputs!$J$1:$AZ$415,$D18,MATCH(AU$5,MTInputs!$J$5:$AZ$5,0))</f>
        <v/>
      </c>
      <c r="AV18" s="24">
        <f>INDEX(MTInputs!$J$1:$AZ$415,$D18,MATCH(AV$5,MTInputs!$J$5:$AZ$5,0))</f>
        <v/>
      </c>
      <c r="AW18" s="24">
        <f>INDEX(MTInputs!$J$1:$AZ$415,$D18,MATCH(AW$5,MTInputs!$J$5:$AZ$5,0))</f>
        <v/>
      </c>
      <c r="AX18" s="24">
        <f>INDEX(MTInputs!$J$1:$AZ$415,$D18,MATCH(AX$5,MTInputs!$J$5:$AZ$5,0))</f>
        <v/>
      </c>
      <c r="AY18" s="24">
        <f>INDEX(MTInputs!$J$1:$AZ$415,$D18,MATCH(AY$5,MTInputs!$J$5:$AZ$5,0))</f>
        <v/>
      </c>
    </row>
    <row r="19" hidden="1" outlineLevel="1">
      <c r="A19" s="14" t="inlineStr">
        <is>
          <t>NomorReal</t>
        </is>
      </c>
      <c r="B19" s="14" t="inlineStr"/>
      <c r="C19" s="14" t="inlineStr"/>
      <c r="D19" s="22" t="n">
        <v>266</v>
      </c>
      <c r="H19" s="14">
        <f>INDEX(Variables!$B$5:$B$105,MATCH($A19,Variables!$A$5:$A$105,0))&amp;IF($C19="",""," | "&amp;INDEX(Mapping!$B$5:$B$26,MATCH($C19,Mapping!$A$5:$A$26,0))&amp;" | "&amp;INDEX(Mapping!$B$30:$B$41,MATCH($B19,Mapping!$A$30:$A$41,0)))</f>
        <v/>
      </c>
      <c r="I19" s="14">
        <f>INDEX(Variables!$C$5:$C$105,MATCH($A19,Variables!$A$5:$A$105,0))</f>
        <v/>
      </c>
      <c r="J19" s="14">
        <f>INDEX(Variables!$E$5:$E$105,MATCH($A19,Variables!$A$5:$A$105,0))</f>
        <v/>
      </c>
      <c r="K19" s="11">
        <f>LOWER(Settings!$C$4)&amp;".mit."&amp;$A19&amp;IF($C19="","","."&amp;$C19&amp;"."&amp;$B19)&amp;IF(INDEX(Variables!$D$5:$D$105,MATCH($A19,Variables!$A$5:$A$105,0))="","","."&amp;INDEX(Variables!$D$5:$D$105,MATCH($A19,Variables!$A$5:$A$105,0)))&amp;"."&amp;K$5</f>
        <v/>
      </c>
      <c r="L19" s="23">
        <f>INDEX(MTInputs!$J$1:$AZ$415,$D19,MATCH(L$5,MTInputs!$J$5:$AZ$5,0))</f>
        <v/>
      </c>
      <c r="M19" s="24">
        <f>INDEX(MTInputs!$J$1:$AZ$415,$D19,MATCH(M$5,MTInputs!$J$5:$AZ$5,0))</f>
        <v/>
      </c>
      <c r="N19" s="24">
        <f>INDEX(MTInputs!$J$1:$AZ$415,$D19,MATCH(N$5,MTInputs!$J$5:$AZ$5,0))</f>
        <v/>
      </c>
      <c r="O19" s="24">
        <f>INDEX(MTInputs!$J$1:$AZ$415,$D19,MATCH(O$5,MTInputs!$J$5:$AZ$5,0))</f>
        <v/>
      </c>
      <c r="P19" s="24">
        <f>INDEX(MTInputs!$J$1:$AZ$415,$D19,MATCH(P$5,MTInputs!$J$5:$AZ$5,0))</f>
        <v/>
      </c>
      <c r="Q19" s="24">
        <f>INDEX(MTInputs!$J$1:$AZ$415,$D19,MATCH(Q$5,MTInputs!$J$5:$AZ$5,0))</f>
        <v/>
      </c>
      <c r="R19" s="24">
        <f>INDEX(MTInputs!$J$1:$AZ$415,$D19,MATCH(R$5,MTInputs!$J$5:$AZ$5,0))</f>
        <v/>
      </c>
      <c r="S19" s="24">
        <f>INDEX(MTInputs!$J$1:$AZ$415,$D19,MATCH(S$5,MTInputs!$J$5:$AZ$5,0))</f>
        <v/>
      </c>
      <c r="T19" s="24">
        <f>INDEX(MTInputs!$J$1:$AZ$415,$D19,MATCH(T$5,MTInputs!$J$5:$AZ$5,0))</f>
        <v/>
      </c>
      <c r="U19" s="24">
        <f>INDEX(MTInputs!$J$1:$AZ$415,$D19,MATCH(U$5,MTInputs!$J$5:$AZ$5,0))</f>
        <v/>
      </c>
      <c r="V19" s="24">
        <f>INDEX(MTInputs!$J$1:$AZ$415,$D19,MATCH(V$5,MTInputs!$J$5:$AZ$5,0))</f>
        <v/>
      </c>
      <c r="W19" s="24">
        <f>INDEX(MTInputs!$J$1:$AZ$415,$D19,MATCH(W$5,MTInputs!$J$5:$AZ$5,0))</f>
        <v/>
      </c>
      <c r="X19" s="24">
        <f>INDEX(MTInputs!$J$1:$AZ$415,$D19,MATCH(X$5,MTInputs!$J$5:$AZ$5,0))</f>
        <v/>
      </c>
      <c r="Y19" s="24">
        <f>INDEX(MTInputs!$J$1:$AZ$415,$D19,MATCH(Y$5,MTInputs!$J$5:$AZ$5,0))</f>
        <v/>
      </c>
      <c r="Z19" s="24">
        <f>INDEX(MTInputs!$J$1:$AZ$415,$D19,MATCH(Z$5,MTInputs!$J$5:$AZ$5,0))</f>
        <v/>
      </c>
      <c r="AA19" s="24">
        <f>INDEX(MTInputs!$J$1:$AZ$415,$D19,MATCH(AA$5,MTInputs!$J$5:$AZ$5,0))</f>
        <v/>
      </c>
      <c r="AB19" s="24">
        <f>INDEX(MTInputs!$J$1:$AZ$415,$D19,MATCH(AB$5,MTInputs!$J$5:$AZ$5,0))</f>
        <v/>
      </c>
      <c r="AC19" s="24">
        <f>INDEX(MTInputs!$J$1:$AZ$415,$D19,MATCH(AC$5,MTInputs!$J$5:$AZ$5,0))</f>
        <v/>
      </c>
      <c r="AD19" s="24">
        <f>INDEX(MTInputs!$J$1:$AZ$415,$D19,MATCH(AD$5,MTInputs!$J$5:$AZ$5,0))</f>
        <v/>
      </c>
      <c r="AF19" s="11">
        <f>LOWER(Settings!$C$4)&amp;".mit."&amp;$A19&amp;IF($C19="","","."&amp;$C19&amp;"."&amp;$B19)&amp;IF(INDEX(Variables!$D$5:$D$105,MATCH($A19,Variables!$A$5:$A$105,0))="","","."&amp;INDEX(Variables!$D$5:$D$105,MATCH($A19,Variables!$A$5:$A$105,0)))&amp;"."&amp;AF$5</f>
        <v/>
      </c>
      <c r="AG19" s="23">
        <f>INDEX(MTInputs!$J$1:$AZ$415,$D19,MATCH(AG$5,MTInputs!$J$5:$AZ$5,0))</f>
        <v/>
      </c>
      <c r="AH19" s="24">
        <f>INDEX(MTInputs!$J$1:$AZ$415,$D19,MATCH(AH$5,MTInputs!$J$5:$AZ$5,0))</f>
        <v/>
      </c>
      <c r="AI19" s="24">
        <f>INDEX(MTInputs!$J$1:$AZ$415,$D19,MATCH(AI$5,MTInputs!$J$5:$AZ$5,0))</f>
        <v/>
      </c>
      <c r="AJ19" s="24">
        <f>INDEX(MTInputs!$J$1:$AZ$415,$D19,MATCH(AJ$5,MTInputs!$J$5:$AZ$5,0))</f>
        <v/>
      </c>
      <c r="AK19" s="24">
        <f>INDEX(MTInputs!$J$1:$AZ$415,$D19,MATCH(AK$5,MTInputs!$J$5:$AZ$5,0))</f>
        <v/>
      </c>
      <c r="AL19" s="24">
        <f>INDEX(MTInputs!$J$1:$AZ$415,$D19,MATCH(AL$5,MTInputs!$J$5:$AZ$5,0))</f>
        <v/>
      </c>
      <c r="AM19" s="24">
        <f>INDEX(MTInputs!$J$1:$AZ$415,$D19,MATCH(AM$5,MTInputs!$J$5:$AZ$5,0))</f>
        <v/>
      </c>
      <c r="AN19" s="24">
        <f>INDEX(MTInputs!$J$1:$AZ$415,$D19,MATCH(AN$5,MTInputs!$J$5:$AZ$5,0))</f>
        <v/>
      </c>
      <c r="AO19" s="24">
        <f>INDEX(MTInputs!$J$1:$AZ$415,$D19,MATCH(AO$5,MTInputs!$J$5:$AZ$5,0))</f>
        <v/>
      </c>
      <c r="AP19" s="24">
        <f>INDEX(MTInputs!$J$1:$AZ$415,$D19,MATCH(AP$5,MTInputs!$J$5:$AZ$5,0))</f>
        <v/>
      </c>
      <c r="AQ19" s="24">
        <f>INDEX(MTInputs!$J$1:$AZ$415,$D19,MATCH(AQ$5,MTInputs!$J$5:$AZ$5,0))</f>
        <v/>
      </c>
      <c r="AR19" s="24">
        <f>INDEX(MTInputs!$J$1:$AZ$415,$D19,MATCH(AR$5,MTInputs!$J$5:$AZ$5,0))</f>
        <v/>
      </c>
      <c r="AS19" s="24">
        <f>INDEX(MTInputs!$J$1:$AZ$415,$D19,MATCH(AS$5,MTInputs!$J$5:$AZ$5,0))</f>
        <v/>
      </c>
      <c r="AT19" s="24">
        <f>INDEX(MTInputs!$J$1:$AZ$415,$D19,MATCH(AT$5,MTInputs!$J$5:$AZ$5,0))</f>
        <v/>
      </c>
      <c r="AU19" s="24">
        <f>INDEX(MTInputs!$J$1:$AZ$415,$D19,MATCH(AU$5,MTInputs!$J$5:$AZ$5,0))</f>
        <v/>
      </c>
      <c r="AV19" s="24">
        <f>INDEX(MTInputs!$J$1:$AZ$415,$D19,MATCH(AV$5,MTInputs!$J$5:$AZ$5,0))</f>
        <v/>
      </c>
      <c r="AW19" s="24">
        <f>INDEX(MTInputs!$J$1:$AZ$415,$D19,MATCH(AW$5,MTInputs!$J$5:$AZ$5,0))</f>
        <v/>
      </c>
      <c r="AX19" s="24">
        <f>INDEX(MTInputs!$J$1:$AZ$415,$D19,MATCH(AX$5,MTInputs!$J$5:$AZ$5,0))</f>
        <v/>
      </c>
      <c r="AY19" s="24">
        <f>INDEX(MTInputs!$J$1:$AZ$415,$D19,MATCH(AY$5,MTInputs!$J$5:$AZ$5,0))</f>
        <v/>
      </c>
    </row>
    <row r="20" hidden="1" outlineLevel="1">
      <c r="H20" s="21" t="inlineStr">
        <is>
          <t>Carbon tax coverage: fuels (MTInputs rows 23-29)</t>
        </is>
      </c>
    </row>
    <row r="21" hidden="1" outlineLevel="1">
      <c r="A21" s="14" t="inlineStr">
        <is>
          <t>ctcov</t>
        </is>
      </c>
      <c r="B21" s="14" t="inlineStr">
        <is>
          <t>coa</t>
        </is>
      </c>
      <c r="C21" s="14" t="inlineStr">
        <is>
          <t>all</t>
        </is>
      </c>
      <c r="D21" s="22" t="n">
        <v>23</v>
      </c>
      <c r="H21" s="14">
        <f>INDEX(Variables!$B$5:$B$105,MATCH($A21,Variables!$A$5:$A$105,0))&amp;IF($C21="",""," | "&amp;INDEX(Mapping!$B$5:$B$26,MATCH($C21,Mapping!$A$5:$A$26,0))&amp;" | "&amp;INDEX(Mapping!$B$30:$B$41,MATCH($B21,Mapping!$A$30:$A$41,0)))</f>
        <v/>
      </c>
      <c r="I21" s="14">
        <f>INDEX(Variables!$C$5:$C$105,MATCH($A21,Variables!$A$5:$A$105,0))</f>
        <v/>
      </c>
      <c r="J21" s="14">
        <f>INDEX(Variables!$E$5:$E$105,MATCH($A21,Variables!$A$5:$A$105,0))</f>
        <v/>
      </c>
      <c r="K21" s="11">
        <f>LOWER(Settings!$C$4)&amp;".mit."&amp;$A21&amp;IF($C21="","","."&amp;$C21&amp;"."&amp;$B21)&amp;IF(INDEX(Variables!$D$5:$D$105,MATCH($A21,Variables!$A$5:$A$105,0))="","","."&amp;INDEX(Variables!$D$5:$D$105,MATCH($A21,Variables!$A$5:$A$105,0)))&amp;"."&amp;K$5</f>
        <v/>
      </c>
      <c r="L21" s="23">
        <f>INDEX(MTInputs!$J$1:$AZ$415,$D21,MATCH(L$5,MTInputs!$J$5:$AZ$5,0))</f>
        <v/>
      </c>
      <c r="M21" s="24">
        <f>INDEX(MTInputs!$J$1:$AZ$415,$D21,MATCH(M$5,MTInputs!$J$5:$AZ$5,0))</f>
        <v/>
      </c>
      <c r="N21" s="24">
        <f>INDEX(MTInputs!$J$1:$AZ$415,$D21,MATCH(N$5,MTInputs!$J$5:$AZ$5,0))</f>
        <v/>
      </c>
      <c r="O21" s="24">
        <f>INDEX(MTInputs!$J$1:$AZ$415,$D21,MATCH(O$5,MTInputs!$J$5:$AZ$5,0))</f>
        <v/>
      </c>
      <c r="P21" s="24">
        <f>INDEX(MTInputs!$J$1:$AZ$415,$D21,MATCH(P$5,MTInputs!$J$5:$AZ$5,0))</f>
        <v/>
      </c>
      <c r="Q21" s="24">
        <f>INDEX(MTInputs!$J$1:$AZ$415,$D21,MATCH(Q$5,MTInputs!$J$5:$AZ$5,0))</f>
        <v/>
      </c>
      <c r="R21" s="24">
        <f>INDEX(MTInputs!$J$1:$AZ$415,$D21,MATCH(R$5,MTInputs!$J$5:$AZ$5,0))</f>
        <v/>
      </c>
      <c r="S21" s="24">
        <f>INDEX(MTInputs!$J$1:$AZ$415,$D21,MATCH(S$5,MTInputs!$J$5:$AZ$5,0))</f>
        <v/>
      </c>
      <c r="T21" s="24">
        <f>INDEX(MTInputs!$J$1:$AZ$415,$D21,MATCH(T$5,MTInputs!$J$5:$AZ$5,0))</f>
        <v/>
      </c>
      <c r="U21" s="24">
        <f>INDEX(MTInputs!$J$1:$AZ$415,$D21,MATCH(U$5,MTInputs!$J$5:$AZ$5,0))</f>
        <v/>
      </c>
      <c r="V21" s="24">
        <f>INDEX(MTInputs!$J$1:$AZ$415,$D21,MATCH(V$5,MTInputs!$J$5:$AZ$5,0))</f>
        <v/>
      </c>
      <c r="W21" s="24">
        <f>INDEX(MTInputs!$J$1:$AZ$415,$D21,MATCH(W$5,MTInputs!$J$5:$AZ$5,0))</f>
        <v/>
      </c>
      <c r="X21" s="24">
        <f>INDEX(MTInputs!$J$1:$AZ$415,$D21,MATCH(X$5,MTInputs!$J$5:$AZ$5,0))</f>
        <v/>
      </c>
      <c r="Y21" s="24">
        <f>INDEX(MTInputs!$J$1:$AZ$415,$D21,MATCH(Y$5,MTInputs!$J$5:$AZ$5,0))</f>
        <v/>
      </c>
      <c r="Z21" s="24">
        <f>INDEX(MTInputs!$J$1:$AZ$415,$D21,MATCH(Z$5,MTInputs!$J$5:$AZ$5,0))</f>
        <v/>
      </c>
      <c r="AA21" s="24">
        <f>INDEX(MTInputs!$J$1:$AZ$415,$D21,MATCH(AA$5,MTInputs!$J$5:$AZ$5,0))</f>
        <v/>
      </c>
      <c r="AB21" s="24">
        <f>INDEX(MTInputs!$J$1:$AZ$415,$D21,MATCH(AB$5,MTInputs!$J$5:$AZ$5,0))</f>
        <v/>
      </c>
      <c r="AC21" s="24">
        <f>INDEX(MTInputs!$J$1:$AZ$415,$D21,MATCH(AC$5,MTInputs!$J$5:$AZ$5,0))</f>
        <v/>
      </c>
      <c r="AD21" s="24">
        <f>INDEX(MTInputs!$J$1:$AZ$415,$D21,MATCH(AD$5,MTInputs!$J$5:$AZ$5,0))</f>
        <v/>
      </c>
      <c r="AF21" s="11">
        <f>LOWER(Settings!$C$4)&amp;".mit."&amp;$A21&amp;IF($C21="","","."&amp;$C21&amp;"."&amp;$B21)&amp;IF(INDEX(Variables!$D$5:$D$105,MATCH($A21,Variables!$A$5:$A$105,0))="","","."&amp;INDEX(Variables!$D$5:$D$105,MATCH($A21,Variables!$A$5:$A$105,0)))&amp;"."&amp;AF$5</f>
        <v/>
      </c>
      <c r="AG21" s="23">
        <f>INDEX(MTInputs!$J$1:$AZ$415,$D21,MATCH(AG$5,MTInputs!$J$5:$AZ$5,0))</f>
        <v/>
      </c>
      <c r="AH21" s="24">
        <f>INDEX(MTInputs!$J$1:$AZ$415,$D21,MATCH(AH$5,MTInputs!$J$5:$AZ$5,0))</f>
        <v/>
      </c>
      <c r="AI21" s="24">
        <f>INDEX(MTInputs!$J$1:$AZ$415,$D21,MATCH(AI$5,MTInputs!$J$5:$AZ$5,0))</f>
        <v/>
      </c>
      <c r="AJ21" s="24">
        <f>INDEX(MTInputs!$J$1:$AZ$415,$D21,MATCH(AJ$5,MTInputs!$J$5:$AZ$5,0))</f>
        <v/>
      </c>
      <c r="AK21" s="24">
        <f>INDEX(MTInputs!$J$1:$AZ$415,$D21,MATCH(AK$5,MTInputs!$J$5:$AZ$5,0))</f>
        <v/>
      </c>
      <c r="AL21" s="24">
        <f>INDEX(MTInputs!$J$1:$AZ$415,$D21,MATCH(AL$5,MTInputs!$J$5:$AZ$5,0))</f>
        <v/>
      </c>
      <c r="AM21" s="24">
        <f>INDEX(MTInputs!$J$1:$AZ$415,$D21,MATCH(AM$5,MTInputs!$J$5:$AZ$5,0))</f>
        <v/>
      </c>
      <c r="AN21" s="24">
        <f>INDEX(MTInputs!$J$1:$AZ$415,$D21,MATCH(AN$5,MTInputs!$J$5:$AZ$5,0))</f>
        <v/>
      </c>
      <c r="AO21" s="24">
        <f>INDEX(MTInputs!$J$1:$AZ$415,$D21,MATCH(AO$5,MTInputs!$J$5:$AZ$5,0))</f>
        <v/>
      </c>
      <c r="AP21" s="24">
        <f>INDEX(MTInputs!$J$1:$AZ$415,$D21,MATCH(AP$5,MTInputs!$J$5:$AZ$5,0))</f>
        <v/>
      </c>
      <c r="AQ21" s="24">
        <f>INDEX(MTInputs!$J$1:$AZ$415,$D21,MATCH(AQ$5,MTInputs!$J$5:$AZ$5,0))</f>
        <v/>
      </c>
      <c r="AR21" s="24">
        <f>INDEX(MTInputs!$J$1:$AZ$415,$D21,MATCH(AR$5,MTInputs!$J$5:$AZ$5,0))</f>
        <v/>
      </c>
      <c r="AS21" s="24">
        <f>INDEX(MTInputs!$J$1:$AZ$415,$D21,MATCH(AS$5,MTInputs!$J$5:$AZ$5,0))</f>
        <v/>
      </c>
      <c r="AT21" s="24">
        <f>INDEX(MTInputs!$J$1:$AZ$415,$D21,MATCH(AT$5,MTInputs!$J$5:$AZ$5,0))</f>
        <v/>
      </c>
      <c r="AU21" s="24">
        <f>INDEX(MTInputs!$J$1:$AZ$415,$D21,MATCH(AU$5,MTInputs!$J$5:$AZ$5,0))</f>
        <v/>
      </c>
      <c r="AV21" s="24">
        <f>INDEX(MTInputs!$J$1:$AZ$415,$D21,MATCH(AV$5,MTInputs!$J$5:$AZ$5,0))</f>
        <v/>
      </c>
      <c r="AW21" s="24">
        <f>INDEX(MTInputs!$J$1:$AZ$415,$D21,MATCH(AW$5,MTInputs!$J$5:$AZ$5,0))</f>
        <v/>
      </c>
      <c r="AX21" s="24">
        <f>INDEX(MTInputs!$J$1:$AZ$415,$D21,MATCH(AX$5,MTInputs!$J$5:$AZ$5,0))</f>
        <v/>
      </c>
      <c r="AY21" s="24">
        <f>INDEX(MTInputs!$J$1:$AZ$415,$D21,MATCH(AY$5,MTInputs!$J$5:$AZ$5,0))</f>
        <v/>
      </c>
    </row>
    <row r="22" hidden="1" outlineLevel="1">
      <c r="A22" s="14" t="inlineStr">
        <is>
          <t>ctcov</t>
        </is>
      </c>
      <c r="B22" s="14" t="inlineStr">
        <is>
          <t>nga</t>
        </is>
      </c>
      <c r="C22" s="14" t="inlineStr">
        <is>
          <t>all</t>
        </is>
      </c>
      <c r="D22" s="22" t="n">
        <v>24</v>
      </c>
      <c r="H22" s="14">
        <f>INDEX(Variables!$B$5:$B$105,MATCH($A22,Variables!$A$5:$A$105,0))&amp;IF($C22="",""," | "&amp;INDEX(Mapping!$B$5:$B$26,MATCH($C22,Mapping!$A$5:$A$26,0))&amp;" | "&amp;INDEX(Mapping!$B$30:$B$41,MATCH($B22,Mapping!$A$30:$A$41,0)))</f>
        <v/>
      </c>
      <c r="I22" s="14">
        <f>INDEX(Variables!$C$5:$C$105,MATCH($A22,Variables!$A$5:$A$105,0))</f>
        <v/>
      </c>
      <c r="J22" s="14">
        <f>INDEX(Variables!$E$5:$E$105,MATCH($A22,Variables!$A$5:$A$105,0))</f>
        <v/>
      </c>
      <c r="K22" s="11">
        <f>LOWER(Settings!$C$4)&amp;".mit."&amp;$A22&amp;IF($C22="","","."&amp;$C22&amp;"."&amp;$B22)&amp;IF(INDEX(Variables!$D$5:$D$105,MATCH($A22,Variables!$A$5:$A$105,0))="","","."&amp;INDEX(Variables!$D$5:$D$105,MATCH($A22,Variables!$A$5:$A$105,0)))&amp;"."&amp;K$5</f>
        <v/>
      </c>
      <c r="L22" s="23">
        <f>INDEX(MTInputs!$J$1:$AZ$415,$D22,MATCH(L$5,MTInputs!$J$5:$AZ$5,0))</f>
        <v/>
      </c>
      <c r="M22" s="24">
        <f>INDEX(MTInputs!$J$1:$AZ$415,$D22,MATCH(M$5,MTInputs!$J$5:$AZ$5,0))</f>
        <v/>
      </c>
      <c r="N22" s="24">
        <f>INDEX(MTInputs!$J$1:$AZ$415,$D22,MATCH(N$5,MTInputs!$J$5:$AZ$5,0))</f>
        <v/>
      </c>
      <c r="O22" s="24">
        <f>INDEX(MTInputs!$J$1:$AZ$415,$D22,MATCH(O$5,MTInputs!$J$5:$AZ$5,0))</f>
        <v/>
      </c>
      <c r="P22" s="24">
        <f>INDEX(MTInputs!$J$1:$AZ$415,$D22,MATCH(P$5,MTInputs!$J$5:$AZ$5,0))</f>
        <v/>
      </c>
      <c r="Q22" s="24">
        <f>INDEX(MTInputs!$J$1:$AZ$415,$D22,MATCH(Q$5,MTInputs!$J$5:$AZ$5,0))</f>
        <v/>
      </c>
      <c r="R22" s="24">
        <f>INDEX(MTInputs!$J$1:$AZ$415,$D22,MATCH(R$5,MTInputs!$J$5:$AZ$5,0))</f>
        <v/>
      </c>
      <c r="S22" s="24">
        <f>INDEX(MTInputs!$J$1:$AZ$415,$D22,MATCH(S$5,MTInputs!$J$5:$AZ$5,0))</f>
        <v/>
      </c>
      <c r="T22" s="24">
        <f>INDEX(MTInputs!$J$1:$AZ$415,$D22,MATCH(T$5,MTInputs!$J$5:$AZ$5,0))</f>
        <v/>
      </c>
      <c r="U22" s="24">
        <f>INDEX(MTInputs!$J$1:$AZ$415,$D22,MATCH(U$5,MTInputs!$J$5:$AZ$5,0))</f>
        <v/>
      </c>
      <c r="V22" s="24">
        <f>INDEX(MTInputs!$J$1:$AZ$415,$D22,MATCH(V$5,MTInputs!$J$5:$AZ$5,0))</f>
        <v/>
      </c>
      <c r="W22" s="24">
        <f>INDEX(MTInputs!$J$1:$AZ$415,$D22,MATCH(W$5,MTInputs!$J$5:$AZ$5,0))</f>
        <v/>
      </c>
      <c r="X22" s="24">
        <f>INDEX(MTInputs!$J$1:$AZ$415,$D22,MATCH(X$5,MTInputs!$J$5:$AZ$5,0))</f>
        <v/>
      </c>
      <c r="Y22" s="24">
        <f>INDEX(MTInputs!$J$1:$AZ$415,$D22,MATCH(Y$5,MTInputs!$J$5:$AZ$5,0))</f>
        <v/>
      </c>
      <c r="Z22" s="24">
        <f>INDEX(MTInputs!$J$1:$AZ$415,$D22,MATCH(Z$5,MTInputs!$J$5:$AZ$5,0))</f>
        <v/>
      </c>
      <c r="AA22" s="24">
        <f>INDEX(MTInputs!$J$1:$AZ$415,$D22,MATCH(AA$5,MTInputs!$J$5:$AZ$5,0))</f>
        <v/>
      </c>
      <c r="AB22" s="24">
        <f>INDEX(MTInputs!$J$1:$AZ$415,$D22,MATCH(AB$5,MTInputs!$J$5:$AZ$5,0))</f>
        <v/>
      </c>
      <c r="AC22" s="24">
        <f>INDEX(MTInputs!$J$1:$AZ$415,$D22,MATCH(AC$5,MTInputs!$J$5:$AZ$5,0))</f>
        <v/>
      </c>
      <c r="AD22" s="24">
        <f>INDEX(MTInputs!$J$1:$AZ$415,$D22,MATCH(AD$5,MTInputs!$J$5:$AZ$5,0))</f>
        <v/>
      </c>
      <c r="AF22" s="11">
        <f>LOWER(Settings!$C$4)&amp;".mit."&amp;$A22&amp;IF($C22="","","."&amp;$C22&amp;"."&amp;$B22)&amp;IF(INDEX(Variables!$D$5:$D$105,MATCH($A22,Variables!$A$5:$A$105,0))="","","."&amp;INDEX(Variables!$D$5:$D$105,MATCH($A22,Variables!$A$5:$A$105,0)))&amp;"."&amp;AF$5</f>
        <v/>
      </c>
      <c r="AG22" s="23">
        <f>INDEX(MTInputs!$J$1:$AZ$415,$D22,MATCH(AG$5,MTInputs!$J$5:$AZ$5,0))</f>
        <v/>
      </c>
      <c r="AH22" s="24">
        <f>INDEX(MTInputs!$J$1:$AZ$415,$D22,MATCH(AH$5,MTInputs!$J$5:$AZ$5,0))</f>
        <v/>
      </c>
      <c r="AI22" s="24">
        <f>INDEX(MTInputs!$J$1:$AZ$415,$D22,MATCH(AI$5,MTInputs!$J$5:$AZ$5,0))</f>
        <v/>
      </c>
      <c r="AJ22" s="24">
        <f>INDEX(MTInputs!$J$1:$AZ$415,$D22,MATCH(AJ$5,MTInputs!$J$5:$AZ$5,0))</f>
        <v/>
      </c>
      <c r="AK22" s="24">
        <f>INDEX(MTInputs!$J$1:$AZ$415,$D22,MATCH(AK$5,MTInputs!$J$5:$AZ$5,0))</f>
        <v/>
      </c>
      <c r="AL22" s="24">
        <f>INDEX(MTInputs!$J$1:$AZ$415,$D22,MATCH(AL$5,MTInputs!$J$5:$AZ$5,0))</f>
        <v/>
      </c>
      <c r="AM22" s="24">
        <f>INDEX(MTInputs!$J$1:$AZ$415,$D22,MATCH(AM$5,MTInputs!$J$5:$AZ$5,0))</f>
        <v/>
      </c>
      <c r="AN22" s="24">
        <f>INDEX(MTInputs!$J$1:$AZ$415,$D22,MATCH(AN$5,MTInputs!$J$5:$AZ$5,0))</f>
        <v/>
      </c>
      <c r="AO22" s="24">
        <f>INDEX(MTInputs!$J$1:$AZ$415,$D22,MATCH(AO$5,MTInputs!$J$5:$AZ$5,0))</f>
        <v/>
      </c>
      <c r="AP22" s="24">
        <f>INDEX(MTInputs!$J$1:$AZ$415,$D22,MATCH(AP$5,MTInputs!$J$5:$AZ$5,0))</f>
        <v/>
      </c>
      <c r="AQ22" s="24">
        <f>INDEX(MTInputs!$J$1:$AZ$415,$D22,MATCH(AQ$5,MTInputs!$J$5:$AZ$5,0))</f>
        <v/>
      </c>
      <c r="AR22" s="24">
        <f>INDEX(MTInputs!$J$1:$AZ$415,$D22,MATCH(AR$5,MTInputs!$J$5:$AZ$5,0))</f>
        <v/>
      </c>
      <c r="AS22" s="24">
        <f>INDEX(MTInputs!$J$1:$AZ$415,$D22,MATCH(AS$5,MTInputs!$J$5:$AZ$5,0))</f>
        <v/>
      </c>
      <c r="AT22" s="24">
        <f>INDEX(MTInputs!$J$1:$AZ$415,$D22,MATCH(AT$5,MTInputs!$J$5:$AZ$5,0))</f>
        <v/>
      </c>
      <c r="AU22" s="24">
        <f>INDEX(MTInputs!$J$1:$AZ$415,$D22,MATCH(AU$5,MTInputs!$J$5:$AZ$5,0))</f>
        <v/>
      </c>
      <c r="AV22" s="24">
        <f>INDEX(MTInputs!$J$1:$AZ$415,$D22,MATCH(AV$5,MTInputs!$J$5:$AZ$5,0))</f>
        <v/>
      </c>
      <c r="AW22" s="24">
        <f>INDEX(MTInputs!$J$1:$AZ$415,$D22,MATCH(AW$5,MTInputs!$J$5:$AZ$5,0))</f>
        <v/>
      </c>
      <c r="AX22" s="24">
        <f>INDEX(MTInputs!$J$1:$AZ$415,$D22,MATCH(AX$5,MTInputs!$J$5:$AZ$5,0))</f>
        <v/>
      </c>
      <c r="AY22" s="24">
        <f>INDEX(MTInputs!$J$1:$AZ$415,$D22,MATCH(AY$5,MTInputs!$J$5:$AZ$5,0))</f>
        <v/>
      </c>
    </row>
    <row r="23" hidden="1" outlineLevel="1">
      <c r="A23" s="14" t="inlineStr">
        <is>
          <t>ctcov</t>
        </is>
      </c>
      <c r="B23" s="14" t="inlineStr">
        <is>
          <t>gso</t>
        </is>
      </c>
      <c r="C23" s="14" t="inlineStr">
        <is>
          <t>all</t>
        </is>
      </c>
      <c r="D23" s="22" t="n">
        <v>25</v>
      </c>
      <c r="H23" s="14">
        <f>INDEX(Variables!$B$5:$B$105,MATCH($A23,Variables!$A$5:$A$105,0))&amp;IF($C23="",""," | "&amp;INDEX(Mapping!$B$5:$B$26,MATCH($C23,Mapping!$A$5:$A$26,0))&amp;" | "&amp;INDEX(Mapping!$B$30:$B$41,MATCH($B23,Mapping!$A$30:$A$41,0)))</f>
        <v/>
      </c>
      <c r="I23" s="14">
        <f>INDEX(Variables!$C$5:$C$105,MATCH($A23,Variables!$A$5:$A$105,0))</f>
        <v/>
      </c>
      <c r="J23" s="14">
        <f>INDEX(Variables!$E$5:$E$105,MATCH($A23,Variables!$A$5:$A$105,0))</f>
        <v/>
      </c>
      <c r="K23" s="11">
        <f>LOWER(Settings!$C$4)&amp;".mit."&amp;$A23&amp;IF($C23="","","."&amp;$C23&amp;"."&amp;$B23)&amp;IF(INDEX(Variables!$D$5:$D$105,MATCH($A23,Variables!$A$5:$A$105,0))="","","."&amp;INDEX(Variables!$D$5:$D$105,MATCH($A23,Variables!$A$5:$A$105,0)))&amp;"."&amp;K$5</f>
        <v/>
      </c>
      <c r="L23" s="23">
        <f>INDEX(MTInputs!$J$1:$AZ$415,$D23,MATCH(L$5,MTInputs!$J$5:$AZ$5,0))</f>
        <v/>
      </c>
      <c r="M23" s="24">
        <f>INDEX(MTInputs!$J$1:$AZ$415,$D23,MATCH(M$5,MTInputs!$J$5:$AZ$5,0))</f>
        <v/>
      </c>
      <c r="N23" s="24">
        <f>INDEX(MTInputs!$J$1:$AZ$415,$D23,MATCH(N$5,MTInputs!$J$5:$AZ$5,0))</f>
        <v/>
      </c>
      <c r="O23" s="24">
        <f>INDEX(MTInputs!$J$1:$AZ$415,$D23,MATCH(O$5,MTInputs!$J$5:$AZ$5,0))</f>
        <v/>
      </c>
      <c r="P23" s="24">
        <f>INDEX(MTInputs!$J$1:$AZ$415,$D23,MATCH(P$5,MTInputs!$J$5:$AZ$5,0))</f>
        <v/>
      </c>
      <c r="Q23" s="24">
        <f>INDEX(MTInputs!$J$1:$AZ$415,$D23,MATCH(Q$5,MTInputs!$J$5:$AZ$5,0))</f>
        <v/>
      </c>
      <c r="R23" s="24">
        <f>INDEX(MTInputs!$J$1:$AZ$415,$D23,MATCH(R$5,MTInputs!$J$5:$AZ$5,0))</f>
        <v/>
      </c>
      <c r="S23" s="24">
        <f>INDEX(MTInputs!$J$1:$AZ$415,$D23,MATCH(S$5,MTInputs!$J$5:$AZ$5,0))</f>
        <v/>
      </c>
      <c r="T23" s="24">
        <f>INDEX(MTInputs!$J$1:$AZ$415,$D23,MATCH(T$5,MTInputs!$J$5:$AZ$5,0))</f>
        <v/>
      </c>
      <c r="U23" s="24">
        <f>INDEX(MTInputs!$J$1:$AZ$415,$D23,MATCH(U$5,MTInputs!$J$5:$AZ$5,0))</f>
        <v/>
      </c>
      <c r="V23" s="24">
        <f>INDEX(MTInputs!$J$1:$AZ$415,$D23,MATCH(V$5,MTInputs!$J$5:$AZ$5,0))</f>
        <v/>
      </c>
      <c r="W23" s="24">
        <f>INDEX(MTInputs!$J$1:$AZ$415,$D23,MATCH(W$5,MTInputs!$J$5:$AZ$5,0))</f>
        <v/>
      </c>
      <c r="X23" s="24">
        <f>INDEX(MTInputs!$J$1:$AZ$415,$D23,MATCH(X$5,MTInputs!$J$5:$AZ$5,0))</f>
        <v/>
      </c>
      <c r="Y23" s="24">
        <f>INDEX(MTInputs!$J$1:$AZ$415,$D23,MATCH(Y$5,MTInputs!$J$5:$AZ$5,0))</f>
        <v/>
      </c>
      <c r="Z23" s="24">
        <f>INDEX(MTInputs!$J$1:$AZ$415,$D23,MATCH(Z$5,MTInputs!$J$5:$AZ$5,0))</f>
        <v/>
      </c>
      <c r="AA23" s="24">
        <f>INDEX(MTInputs!$J$1:$AZ$415,$D23,MATCH(AA$5,MTInputs!$J$5:$AZ$5,0))</f>
        <v/>
      </c>
      <c r="AB23" s="24">
        <f>INDEX(MTInputs!$J$1:$AZ$415,$D23,MATCH(AB$5,MTInputs!$J$5:$AZ$5,0))</f>
        <v/>
      </c>
      <c r="AC23" s="24">
        <f>INDEX(MTInputs!$J$1:$AZ$415,$D23,MATCH(AC$5,MTInputs!$J$5:$AZ$5,0))</f>
        <v/>
      </c>
      <c r="AD23" s="24">
        <f>INDEX(MTInputs!$J$1:$AZ$415,$D23,MATCH(AD$5,MTInputs!$J$5:$AZ$5,0))</f>
        <v/>
      </c>
      <c r="AF23" s="11">
        <f>LOWER(Settings!$C$4)&amp;".mit."&amp;$A23&amp;IF($C23="","","."&amp;$C23&amp;"."&amp;$B23)&amp;IF(INDEX(Variables!$D$5:$D$105,MATCH($A23,Variables!$A$5:$A$105,0))="","","."&amp;INDEX(Variables!$D$5:$D$105,MATCH($A23,Variables!$A$5:$A$105,0)))&amp;"."&amp;AF$5</f>
        <v/>
      </c>
      <c r="AG23" s="23">
        <f>INDEX(MTInputs!$J$1:$AZ$415,$D23,MATCH(AG$5,MTInputs!$J$5:$AZ$5,0))</f>
        <v/>
      </c>
      <c r="AH23" s="24">
        <f>INDEX(MTInputs!$J$1:$AZ$415,$D23,MATCH(AH$5,MTInputs!$J$5:$AZ$5,0))</f>
        <v/>
      </c>
      <c r="AI23" s="24">
        <f>INDEX(MTInputs!$J$1:$AZ$415,$D23,MATCH(AI$5,MTInputs!$J$5:$AZ$5,0))</f>
        <v/>
      </c>
      <c r="AJ23" s="24">
        <f>INDEX(MTInputs!$J$1:$AZ$415,$D23,MATCH(AJ$5,MTInputs!$J$5:$AZ$5,0))</f>
        <v/>
      </c>
      <c r="AK23" s="24">
        <f>INDEX(MTInputs!$J$1:$AZ$415,$D23,MATCH(AK$5,MTInputs!$J$5:$AZ$5,0))</f>
        <v/>
      </c>
      <c r="AL23" s="24">
        <f>INDEX(MTInputs!$J$1:$AZ$415,$D23,MATCH(AL$5,MTInputs!$J$5:$AZ$5,0))</f>
        <v/>
      </c>
      <c r="AM23" s="24">
        <f>INDEX(MTInputs!$J$1:$AZ$415,$D23,MATCH(AM$5,MTInputs!$J$5:$AZ$5,0))</f>
        <v/>
      </c>
      <c r="AN23" s="24">
        <f>INDEX(MTInputs!$J$1:$AZ$415,$D23,MATCH(AN$5,MTInputs!$J$5:$AZ$5,0))</f>
        <v/>
      </c>
      <c r="AO23" s="24">
        <f>INDEX(MTInputs!$J$1:$AZ$415,$D23,MATCH(AO$5,MTInputs!$J$5:$AZ$5,0))</f>
        <v/>
      </c>
      <c r="AP23" s="24">
        <f>INDEX(MTInputs!$J$1:$AZ$415,$D23,MATCH(AP$5,MTInputs!$J$5:$AZ$5,0))</f>
        <v/>
      </c>
      <c r="AQ23" s="24">
        <f>INDEX(MTInputs!$J$1:$AZ$415,$D23,MATCH(AQ$5,MTInputs!$J$5:$AZ$5,0))</f>
        <v/>
      </c>
      <c r="AR23" s="24">
        <f>INDEX(MTInputs!$J$1:$AZ$415,$D23,MATCH(AR$5,MTInputs!$J$5:$AZ$5,0))</f>
        <v/>
      </c>
      <c r="AS23" s="24">
        <f>INDEX(MTInputs!$J$1:$AZ$415,$D23,MATCH(AS$5,MTInputs!$J$5:$AZ$5,0))</f>
        <v/>
      </c>
      <c r="AT23" s="24">
        <f>INDEX(MTInputs!$J$1:$AZ$415,$D23,MATCH(AT$5,MTInputs!$J$5:$AZ$5,0))</f>
        <v/>
      </c>
      <c r="AU23" s="24">
        <f>INDEX(MTInputs!$J$1:$AZ$415,$D23,MATCH(AU$5,MTInputs!$J$5:$AZ$5,0))</f>
        <v/>
      </c>
      <c r="AV23" s="24">
        <f>INDEX(MTInputs!$J$1:$AZ$415,$D23,MATCH(AV$5,MTInputs!$J$5:$AZ$5,0))</f>
        <v/>
      </c>
      <c r="AW23" s="24">
        <f>INDEX(MTInputs!$J$1:$AZ$415,$D23,MATCH(AW$5,MTInputs!$J$5:$AZ$5,0))</f>
        <v/>
      </c>
      <c r="AX23" s="24">
        <f>INDEX(MTInputs!$J$1:$AZ$415,$D23,MATCH(AX$5,MTInputs!$J$5:$AZ$5,0))</f>
        <v/>
      </c>
      <c r="AY23" s="24">
        <f>INDEX(MTInputs!$J$1:$AZ$415,$D23,MATCH(AY$5,MTInputs!$J$5:$AZ$5,0))</f>
        <v/>
      </c>
    </row>
    <row r="24" hidden="1" outlineLevel="1">
      <c r="A24" s="14" t="inlineStr">
        <is>
          <t>ctcov</t>
        </is>
      </c>
      <c r="B24" s="14" t="inlineStr">
        <is>
          <t>die</t>
        </is>
      </c>
      <c r="C24" s="14" t="inlineStr">
        <is>
          <t>all</t>
        </is>
      </c>
      <c r="D24" s="22" t="n">
        <v>26</v>
      </c>
      <c r="H24" s="14">
        <f>INDEX(Variables!$B$5:$B$105,MATCH($A24,Variables!$A$5:$A$105,0))&amp;IF($C24="",""," | "&amp;INDEX(Mapping!$B$5:$B$26,MATCH($C24,Mapping!$A$5:$A$26,0))&amp;" | "&amp;INDEX(Mapping!$B$30:$B$41,MATCH($B24,Mapping!$A$30:$A$41,0)))</f>
        <v/>
      </c>
      <c r="I24" s="14">
        <f>INDEX(Variables!$C$5:$C$105,MATCH($A24,Variables!$A$5:$A$105,0))</f>
        <v/>
      </c>
      <c r="J24" s="14">
        <f>INDEX(Variables!$E$5:$E$105,MATCH($A24,Variables!$A$5:$A$105,0))</f>
        <v/>
      </c>
      <c r="K24" s="11">
        <f>LOWER(Settings!$C$4)&amp;".mit."&amp;$A24&amp;IF($C24="","","."&amp;$C24&amp;"."&amp;$B24)&amp;IF(INDEX(Variables!$D$5:$D$105,MATCH($A24,Variables!$A$5:$A$105,0))="","","."&amp;INDEX(Variables!$D$5:$D$105,MATCH($A24,Variables!$A$5:$A$105,0)))&amp;"."&amp;K$5</f>
        <v/>
      </c>
      <c r="L24" s="23">
        <f>INDEX(MTInputs!$J$1:$AZ$415,$D24,MATCH(L$5,MTInputs!$J$5:$AZ$5,0))</f>
        <v/>
      </c>
      <c r="M24" s="24">
        <f>INDEX(MTInputs!$J$1:$AZ$415,$D24,MATCH(M$5,MTInputs!$J$5:$AZ$5,0))</f>
        <v/>
      </c>
      <c r="N24" s="24">
        <f>INDEX(MTInputs!$J$1:$AZ$415,$D24,MATCH(N$5,MTInputs!$J$5:$AZ$5,0))</f>
        <v/>
      </c>
      <c r="O24" s="24">
        <f>INDEX(MTInputs!$J$1:$AZ$415,$D24,MATCH(O$5,MTInputs!$J$5:$AZ$5,0))</f>
        <v/>
      </c>
      <c r="P24" s="24">
        <f>INDEX(MTInputs!$J$1:$AZ$415,$D24,MATCH(P$5,MTInputs!$J$5:$AZ$5,0))</f>
        <v/>
      </c>
      <c r="Q24" s="24">
        <f>INDEX(MTInputs!$J$1:$AZ$415,$D24,MATCH(Q$5,MTInputs!$J$5:$AZ$5,0))</f>
        <v/>
      </c>
      <c r="R24" s="24">
        <f>INDEX(MTInputs!$J$1:$AZ$415,$D24,MATCH(R$5,MTInputs!$J$5:$AZ$5,0))</f>
        <v/>
      </c>
      <c r="S24" s="24">
        <f>INDEX(MTInputs!$J$1:$AZ$415,$D24,MATCH(S$5,MTInputs!$J$5:$AZ$5,0))</f>
        <v/>
      </c>
      <c r="T24" s="24">
        <f>INDEX(MTInputs!$J$1:$AZ$415,$D24,MATCH(T$5,MTInputs!$J$5:$AZ$5,0))</f>
        <v/>
      </c>
      <c r="U24" s="24">
        <f>INDEX(MTInputs!$J$1:$AZ$415,$D24,MATCH(U$5,MTInputs!$J$5:$AZ$5,0))</f>
        <v/>
      </c>
      <c r="V24" s="24">
        <f>INDEX(MTInputs!$J$1:$AZ$415,$D24,MATCH(V$5,MTInputs!$J$5:$AZ$5,0))</f>
        <v/>
      </c>
      <c r="W24" s="24">
        <f>INDEX(MTInputs!$J$1:$AZ$415,$D24,MATCH(W$5,MTInputs!$J$5:$AZ$5,0))</f>
        <v/>
      </c>
      <c r="X24" s="24">
        <f>INDEX(MTInputs!$J$1:$AZ$415,$D24,MATCH(X$5,MTInputs!$J$5:$AZ$5,0))</f>
        <v/>
      </c>
      <c r="Y24" s="24">
        <f>INDEX(MTInputs!$J$1:$AZ$415,$D24,MATCH(Y$5,MTInputs!$J$5:$AZ$5,0))</f>
        <v/>
      </c>
      <c r="Z24" s="24">
        <f>INDEX(MTInputs!$J$1:$AZ$415,$D24,MATCH(Z$5,MTInputs!$J$5:$AZ$5,0))</f>
        <v/>
      </c>
      <c r="AA24" s="24">
        <f>INDEX(MTInputs!$J$1:$AZ$415,$D24,MATCH(AA$5,MTInputs!$J$5:$AZ$5,0))</f>
        <v/>
      </c>
      <c r="AB24" s="24">
        <f>INDEX(MTInputs!$J$1:$AZ$415,$D24,MATCH(AB$5,MTInputs!$J$5:$AZ$5,0))</f>
        <v/>
      </c>
      <c r="AC24" s="24">
        <f>INDEX(MTInputs!$J$1:$AZ$415,$D24,MATCH(AC$5,MTInputs!$J$5:$AZ$5,0))</f>
        <v/>
      </c>
      <c r="AD24" s="24">
        <f>INDEX(MTInputs!$J$1:$AZ$415,$D24,MATCH(AD$5,MTInputs!$J$5:$AZ$5,0))</f>
        <v/>
      </c>
      <c r="AF24" s="11">
        <f>LOWER(Settings!$C$4)&amp;".mit."&amp;$A24&amp;IF($C24="","","."&amp;$C24&amp;"."&amp;$B24)&amp;IF(INDEX(Variables!$D$5:$D$105,MATCH($A24,Variables!$A$5:$A$105,0))="","","."&amp;INDEX(Variables!$D$5:$D$105,MATCH($A24,Variables!$A$5:$A$105,0)))&amp;"."&amp;AF$5</f>
        <v/>
      </c>
      <c r="AG24" s="23">
        <f>INDEX(MTInputs!$J$1:$AZ$415,$D24,MATCH(AG$5,MTInputs!$J$5:$AZ$5,0))</f>
        <v/>
      </c>
      <c r="AH24" s="24">
        <f>INDEX(MTInputs!$J$1:$AZ$415,$D24,MATCH(AH$5,MTInputs!$J$5:$AZ$5,0))</f>
        <v/>
      </c>
      <c r="AI24" s="24">
        <f>INDEX(MTInputs!$J$1:$AZ$415,$D24,MATCH(AI$5,MTInputs!$J$5:$AZ$5,0))</f>
        <v/>
      </c>
      <c r="AJ24" s="24">
        <f>INDEX(MTInputs!$J$1:$AZ$415,$D24,MATCH(AJ$5,MTInputs!$J$5:$AZ$5,0))</f>
        <v/>
      </c>
      <c r="AK24" s="24">
        <f>INDEX(MTInputs!$J$1:$AZ$415,$D24,MATCH(AK$5,MTInputs!$J$5:$AZ$5,0))</f>
        <v/>
      </c>
      <c r="AL24" s="24">
        <f>INDEX(MTInputs!$J$1:$AZ$415,$D24,MATCH(AL$5,MTInputs!$J$5:$AZ$5,0))</f>
        <v/>
      </c>
      <c r="AM24" s="24">
        <f>INDEX(MTInputs!$J$1:$AZ$415,$D24,MATCH(AM$5,MTInputs!$J$5:$AZ$5,0))</f>
        <v/>
      </c>
      <c r="AN24" s="24">
        <f>INDEX(MTInputs!$J$1:$AZ$415,$D24,MATCH(AN$5,MTInputs!$J$5:$AZ$5,0))</f>
        <v/>
      </c>
      <c r="AO24" s="24">
        <f>INDEX(MTInputs!$J$1:$AZ$415,$D24,MATCH(AO$5,MTInputs!$J$5:$AZ$5,0))</f>
        <v/>
      </c>
      <c r="AP24" s="24">
        <f>INDEX(MTInputs!$J$1:$AZ$415,$D24,MATCH(AP$5,MTInputs!$J$5:$AZ$5,0))</f>
        <v/>
      </c>
      <c r="AQ24" s="24">
        <f>INDEX(MTInputs!$J$1:$AZ$415,$D24,MATCH(AQ$5,MTInputs!$J$5:$AZ$5,0))</f>
        <v/>
      </c>
      <c r="AR24" s="24">
        <f>INDEX(MTInputs!$J$1:$AZ$415,$D24,MATCH(AR$5,MTInputs!$J$5:$AZ$5,0))</f>
        <v/>
      </c>
      <c r="AS24" s="24">
        <f>INDEX(MTInputs!$J$1:$AZ$415,$D24,MATCH(AS$5,MTInputs!$J$5:$AZ$5,0))</f>
        <v/>
      </c>
      <c r="AT24" s="24">
        <f>INDEX(MTInputs!$J$1:$AZ$415,$D24,MATCH(AT$5,MTInputs!$J$5:$AZ$5,0))</f>
        <v/>
      </c>
      <c r="AU24" s="24">
        <f>INDEX(MTInputs!$J$1:$AZ$415,$D24,MATCH(AU$5,MTInputs!$J$5:$AZ$5,0))</f>
        <v/>
      </c>
      <c r="AV24" s="24">
        <f>INDEX(MTInputs!$J$1:$AZ$415,$D24,MATCH(AV$5,MTInputs!$J$5:$AZ$5,0))</f>
        <v/>
      </c>
      <c r="AW24" s="24">
        <f>INDEX(MTInputs!$J$1:$AZ$415,$D24,MATCH(AW$5,MTInputs!$J$5:$AZ$5,0))</f>
        <v/>
      </c>
      <c r="AX24" s="24">
        <f>INDEX(MTInputs!$J$1:$AZ$415,$D24,MATCH(AX$5,MTInputs!$J$5:$AZ$5,0))</f>
        <v/>
      </c>
      <c r="AY24" s="24">
        <f>INDEX(MTInputs!$J$1:$AZ$415,$D24,MATCH(AY$5,MTInputs!$J$5:$AZ$5,0))</f>
        <v/>
      </c>
    </row>
    <row r="25" hidden="1" outlineLevel="1">
      <c r="A25" s="14" t="inlineStr">
        <is>
          <t>ctcov</t>
        </is>
      </c>
      <c r="B25" s="14" t="inlineStr">
        <is>
          <t>lpg</t>
        </is>
      </c>
      <c r="C25" s="14" t="inlineStr">
        <is>
          <t>all</t>
        </is>
      </c>
      <c r="D25" s="22" t="n">
        <v>27</v>
      </c>
      <c r="H25" s="14">
        <f>INDEX(Variables!$B$5:$B$105,MATCH($A25,Variables!$A$5:$A$105,0))&amp;IF($C25="",""," | "&amp;INDEX(Mapping!$B$5:$B$26,MATCH($C25,Mapping!$A$5:$A$26,0))&amp;" | "&amp;INDEX(Mapping!$B$30:$B$41,MATCH($B25,Mapping!$A$30:$A$41,0)))</f>
        <v/>
      </c>
      <c r="I25" s="14">
        <f>INDEX(Variables!$C$5:$C$105,MATCH($A25,Variables!$A$5:$A$105,0))</f>
        <v/>
      </c>
      <c r="J25" s="14">
        <f>INDEX(Variables!$E$5:$E$105,MATCH($A25,Variables!$A$5:$A$105,0))</f>
        <v/>
      </c>
      <c r="K25" s="11">
        <f>LOWER(Settings!$C$4)&amp;".mit."&amp;$A25&amp;IF($C25="","","."&amp;$C25&amp;"."&amp;$B25)&amp;IF(INDEX(Variables!$D$5:$D$105,MATCH($A25,Variables!$A$5:$A$105,0))="","","."&amp;INDEX(Variables!$D$5:$D$105,MATCH($A25,Variables!$A$5:$A$105,0)))&amp;"."&amp;K$5</f>
        <v/>
      </c>
      <c r="L25" s="23">
        <f>INDEX(MTInputs!$J$1:$AZ$415,$D25,MATCH(L$5,MTInputs!$J$5:$AZ$5,0))</f>
        <v/>
      </c>
      <c r="M25" s="24">
        <f>INDEX(MTInputs!$J$1:$AZ$415,$D25,MATCH(M$5,MTInputs!$J$5:$AZ$5,0))</f>
        <v/>
      </c>
      <c r="N25" s="24">
        <f>INDEX(MTInputs!$J$1:$AZ$415,$D25,MATCH(N$5,MTInputs!$J$5:$AZ$5,0))</f>
        <v/>
      </c>
      <c r="O25" s="24">
        <f>INDEX(MTInputs!$J$1:$AZ$415,$D25,MATCH(O$5,MTInputs!$J$5:$AZ$5,0))</f>
        <v/>
      </c>
      <c r="P25" s="24">
        <f>INDEX(MTInputs!$J$1:$AZ$415,$D25,MATCH(P$5,MTInputs!$J$5:$AZ$5,0))</f>
        <v/>
      </c>
      <c r="Q25" s="24">
        <f>INDEX(MTInputs!$J$1:$AZ$415,$D25,MATCH(Q$5,MTInputs!$J$5:$AZ$5,0))</f>
        <v/>
      </c>
      <c r="R25" s="24">
        <f>INDEX(MTInputs!$J$1:$AZ$415,$D25,MATCH(R$5,MTInputs!$J$5:$AZ$5,0))</f>
        <v/>
      </c>
      <c r="S25" s="24">
        <f>INDEX(MTInputs!$J$1:$AZ$415,$D25,MATCH(S$5,MTInputs!$J$5:$AZ$5,0))</f>
        <v/>
      </c>
      <c r="T25" s="24">
        <f>INDEX(MTInputs!$J$1:$AZ$415,$D25,MATCH(T$5,MTInputs!$J$5:$AZ$5,0))</f>
        <v/>
      </c>
      <c r="U25" s="24">
        <f>INDEX(MTInputs!$J$1:$AZ$415,$D25,MATCH(U$5,MTInputs!$J$5:$AZ$5,0))</f>
        <v/>
      </c>
      <c r="V25" s="24">
        <f>INDEX(MTInputs!$J$1:$AZ$415,$D25,MATCH(V$5,MTInputs!$J$5:$AZ$5,0))</f>
        <v/>
      </c>
      <c r="W25" s="24">
        <f>INDEX(MTInputs!$J$1:$AZ$415,$D25,MATCH(W$5,MTInputs!$J$5:$AZ$5,0))</f>
        <v/>
      </c>
      <c r="X25" s="24">
        <f>INDEX(MTInputs!$J$1:$AZ$415,$D25,MATCH(X$5,MTInputs!$J$5:$AZ$5,0))</f>
        <v/>
      </c>
      <c r="Y25" s="24">
        <f>INDEX(MTInputs!$J$1:$AZ$415,$D25,MATCH(Y$5,MTInputs!$J$5:$AZ$5,0))</f>
        <v/>
      </c>
      <c r="Z25" s="24">
        <f>INDEX(MTInputs!$J$1:$AZ$415,$D25,MATCH(Z$5,MTInputs!$J$5:$AZ$5,0))</f>
        <v/>
      </c>
      <c r="AA25" s="24">
        <f>INDEX(MTInputs!$J$1:$AZ$415,$D25,MATCH(AA$5,MTInputs!$J$5:$AZ$5,0))</f>
        <v/>
      </c>
      <c r="AB25" s="24">
        <f>INDEX(MTInputs!$J$1:$AZ$415,$D25,MATCH(AB$5,MTInputs!$J$5:$AZ$5,0))</f>
        <v/>
      </c>
      <c r="AC25" s="24">
        <f>INDEX(MTInputs!$J$1:$AZ$415,$D25,MATCH(AC$5,MTInputs!$J$5:$AZ$5,0))</f>
        <v/>
      </c>
      <c r="AD25" s="24">
        <f>INDEX(MTInputs!$J$1:$AZ$415,$D25,MATCH(AD$5,MTInputs!$J$5:$AZ$5,0))</f>
        <v/>
      </c>
      <c r="AF25" s="11">
        <f>LOWER(Settings!$C$4)&amp;".mit."&amp;$A25&amp;IF($C25="","","."&amp;$C25&amp;"."&amp;$B25)&amp;IF(INDEX(Variables!$D$5:$D$105,MATCH($A25,Variables!$A$5:$A$105,0))="","","."&amp;INDEX(Variables!$D$5:$D$105,MATCH($A25,Variables!$A$5:$A$105,0)))&amp;"."&amp;AF$5</f>
        <v/>
      </c>
      <c r="AG25" s="23">
        <f>INDEX(MTInputs!$J$1:$AZ$415,$D25,MATCH(AG$5,MTInputs!$J$5:$AZ$5,0))</f>
        <v/>
      </c>
      <c r="AH25" s="24">
        <f>INDEX(MTInputs!$J$1:$AZ$415,$D25,MATCH(AH$5,MTInputs!$J$5:$AZ$5,0))</f>
        <v/>
      </c>
      <c r="AI25" s="24">
        <f>INDEX(MTInputs!$J$1:$AZ$415,$D25,MATCH(AI$5,MTInputs!$J$5:$AZ$5,0))</f>
        <v/>
      </c>
      <c r="AJ25" s="24">
        <f>INDEX(MTInputs!$J$1:$AZ$415,$D25,MATCH(AJ$5,MTInputs!$J$5:$AZ$5,0))</f>
        <v/>
      </c>
      <c r="AK25" s="24">
        <f>INDEX(MTInputs!$J$1:$AZ$415,$D25,MATCH(AK$5,MTInputs!$J$5:$AZ$5,0))</f>
        <v/>
      </c>
      <c r="AL25" s="24">
        <f>INDEX(MTInputs!$J$1:$AZ$415,$D25,MATCH(AL$5,MTInputs!$J$5:$AZ$5,0))</f>
        <v/>
      </c>
      <c r="AM25" s="24">
        <f>INDEX(MTInputs!$J$1:$AZ$415,$D25,MATCH(AM$5,MTInputs!$J$5:$AZ$5,0))</f>
        <v/>
      </c>
      <c r="AN25" s="24">
        <f>INDEX(MTInputs!$J$1:$AZ$415,$D25,MATCH(AN$5,MTInputs!$J$5:$AZ$5,0))</f>
        <v/>
      </c>
      <c r="AO25" s="24">
        <f>INDEX(MTInputs!$J$1:$AZ$415,$D25,MATCH(AO$5,MTInputs!$J$5:$AZ$5,0))</f>
        <v/>
      </c>
      <c r="AP25" s="24">
        <f>INDEX(MTInputs!$J$1:$AZ$415,$D25,MATCH(AP$5,MTInputs!$J$5:$AZ$5,0))</f>
        <v/>
      </c>
      <c r="AQ25" s="24">
        <f>INDEX(MTInputs!$J$1:$AZ$415,$D25,MATCH(AQ$5,MTInputs!$J$5:$AZ$5,0))</f>
        <v/>
      </c>
      <c r="AR25" s="24">
        <f>INDEX(MTInputs!$J$1:$AZ$415,$D25,MATCH(AR$5,MTInputs!$J$5:$AZ$5,0))</f>
        <v/>
      </c>
      <c r="AS25" s="24">
        <f>INDEX(MTInputs!$J$1:$AZ$415,$D25,MATCH(AS$5,MTInputs!$J$5:$AZ$5,0))</f>
        <v/>
      </c>
      <c r="AT25" s="24">
        <f>INDEX(MTInputs!$J$1:$AZ$415,$D25,MATCH(AT$5,MTInputs!$J$5:$AZ$5,0))</f>
        <v/>
      </c>
      <c r="AU25" s="24">
        <f>INDEX(MTInputs!$J$1:$AZ$415,$D25,MATCH(AU$5,MTInputs!$J$5:$AZ$5,0))</f>
        <v/>
      </c>
      <c r="AV25" s="24">
        <f>INDEX(MTInputs!$J$1:$AZ$415,$D25,MATCH(AV$5,MTInputs!$J$5:$AZ$5,0))</f>
        <v/>
      </c>
      <c r="AW25" s="24">
        <f>INDEX(MTInputs!$J$1:$AZ$415,$D25,MATCH(AW$5,MTInputs!$J$5:$AZ$5,0))</f>
        <v/>
      </c>
      <c r="AX25" s="24">
        <f>INDEX(MTInputs!$J$1:$AZ$415,$D25,MATCH(AX$5,MTInputs!$J$5:$AZ$5,0))</f>
        <v/>
      </c>
      <c r="AY25" s="24">
        <f>INDEX(MTInputs!$J$1:$AZ$415,$D25,MATCH(AY$5,MTInputs!$J$5:$AZ$5,0))</f>
        <v/>
      </c>
    </row>
    <row r="26" hidden="1" outlineLevel="1">
      <c r="A26" s="14" t="inlineStr">
        <is>
          <t>ctcov</t>
        </is>
      </c>
      <c r="B26" s="14" t="inlineStr">
        <is>
          <t>ker</t>
        </is>
      </c>
      <c r="C26" s="14" t="inlineStr">
        <is>
          <t>all</t>
        </is>
      </c>
      <c r="D26" s="22" t="n">
        <v>28</v>
      </c>
      <c r="H26" s="14">
        <f>INDEX(Variables!$B$5:$B$105,MATCH($A26,Variables!$A$5:$A$105,0))&amp;IF($C26="",""," | "&amp;INDEX(Mapping!$B$5:$B$26,MATCH($C26,Mapping!$A$5:$A$26,0))&amp;" | "&amp;INDEX(Mapping!$B$30:$B$41,MATCH($B26,Mapping!$A$30:$A$41,0)))</f>
        <v/>
      </c>
      <c r="I26" s="14">
        <f>INDEX(Variables!$C$5:$C$105,MATCH($A26,Variables!$A$5:$A$105,0))</f>
        <v/>
      </c>
      <c r="J26" s="14">
        <f>INDEX(Variables!$E$5:$E$105,MATCH($A26,Variables!$A$5:$A$105,0))</f>
        <v/>
      </c>
      <c r="K26" s="11">
        <f>LOWER(Settings!$C$4)&amp;".mit."&amp;$A26&amp;IF($C26="","","."&amp;$C26&amp;"."&amp;$B26)&amp;IF(INDEX(Variables!$D$5:$D$105,MATCH($A26,Variables!$A$5:$A$105,0))="","","."&amp;INDEX(Variables!$D$5:$D$105,MATCH($A26,Variables!$A$5:$A$105,0)))&amp;"."&amp;K$5</f>
        <v/>
      </c>
      <c r="L26" s="23">
        <f>INDEX(MTInputs!$J$1:$AZ$415,$D26,MATCH(L$5,MTInputs!$J$5:$AZ$5,0))</f>
        <v/>
      </c>
      <c r="M26" s="24">
        <f>INDEX(MTInputs!$J$1:$AZ$415,$D26,MATCH(M$5,MTInputs!$J$5:$AZ$5,0))</f>
        <v/>
      </c>
      <c r="N26" s="24">
        <f>INDEX(MTInputs!$J$1:$AZ$415,$D26,MATCH(N$5,MTInputs!$J$5:$AZ$5,0))</f>
        <v/>
      </c>
      <c r="O26" s="24">
        <f>INDEX(MTInputs!$J$1:$AZ$415,$D26,MATCH(O$5,MTInputs!$J$5:$AZ$5,0))</f>
        <v/>
      </c>
      <c r="P26" s="24">
        <f>INDEX(MTInputs!$J$1:$AZ$415,$D26,MATCH(P$5,MTInputs!$J$5:$AZ$5,0))</f>
        <v/>
      </c>
      <c r="Q26" s="24">
        <f>INDEX(MTInputs!$J$1:$AZ$415,$D26,MATCH(Q$5,MTInputs!$J$5:$AZ$5,0))</f>
        <v/>
      </c>
      <c r="R26" s="24">
        <f>INDEX(MTInputs!$J$1:$AZ$415,$D26,MATCH(R$5,MTInputs!$J$5:$AZ$5,0))</f>
        <v/>
      </c>
      <c r="S26" s="24">
        <f>INDEX(MTInputs!$J$1:$AZ$415,$D26,MATCH(S$5,MTInputs!$J$5:$AZ$5,0))</f>
        <v/>
      </c>
      <c r="T26" s="24">
        <f>INDEX(MTInputs!$J$1:$AZ$415,$D26,MATCH(T$5,MTInputs!$J$5:$AZ$5,0))</f>
        <v/>
      </c>
      <c r="U26" s="24">
        <f>INDEX(MTInputs!$J$1:$AZ$415,$D26,MATCH(U$5,MTInputs!$J$5:$AZ$5,0))</f>
        <v/>
      </c>
      <c r="V26" s="24">
        <f>INDEX(MTInputs!$J$1:$AZ$415,$D26,MATCH(V$5,MTInputs!$J$5:$AZ$5,0))</f>
        <v/>
      </c>
      <c r="W26" s="24">
        <f>INDEX(MTInputs!$J$1:$AZ$415,$D26,MATCH(W$5,MTInputs!$J$5:$AZ$5,0))</f>
        <v/>
      </c>
      <c r="X26" s="24">
        <f>INDEX(MTInputs!$J$1:$AZ$415,$D26,MATCH(X$5,MTInputs!$J$5:$AZ$5,0))</f>
        <v/>
      </c>
      <c r="Y26" s="24">
        <f>INDEX(MTInputs!$J$1:$AZ$415,$D26,MATCH(Y$5,MTInputs!$J$5:$AZ$5,0))</f>
        <v/>
      </c>
      <c r="Z26" s="24">
        <f>INDEX(MTInputs!$J$1:$AZ$415,$D26,MATCH(Z$5,MTInputs!$J$5:$AZ$5,0))</f>
        <v/>
      </c>
      <c r="AA26" s="24">
        <f>INDEX(MTInputs!$J$1:$AZ$415,$D26,MATCH(AA$5,MTInputs!$J$5:$AZ$5,0))</f>
        <v/>
      </c>
      <c r="AB26" s="24">
        <f>INDEX(MTInputs!$J$1:$AZ$415,$D26,MATCH(AB$5,MTInputs!$J$5:$AZ$5,0))</f>
        <v/>
      </c>
      <c r="AC26" s="24">
        <f>INDEX(MTInputs!$J$1:$AZ$415,$D26,MATCH(AC$5,MTInputs!$J$5:$AZ$5,0))</f>
        <v/>
      </c>
      <c r="AD26" s="24">
        <f>INDEX(MTInputs!$J$1:$AZ$415,$D26,MATCH(AD$5,MTInputs!$J$5:$AZ$5,0))</f>
        <v/>
      </c>
      <c r="AF26" s="11">
        <f>LOWER(Settings!$C$4)&amp;".mit."&amp;$A26&amp;IF($C26="","","."&amp;$C26&amp;"."&amp;$B26)&amp;IF(INDEX(Variables!$D$5:$D$105,MATCH($A26,Variables!$A$5:$A$105,0))="","","."&amp;INDEX(Variables!$D$5:$D$105,MATCH($A26,Variables!$A$5:$A$105,0)))&amp;"."&amp;AF$5</f>
        <v/>
      </c>
      <c r="AG26" s="23">
        <f>INDEX(MTInputs!$J$1:$AZ$415,$D26,MATCH(AG$5,MTInputs!$J$5:$AZ$5,0))</f>
        <v/>
      </c>
      <c r="AH26" s="24">
        <f>INDEX(MTInputs!$J$1:$AZ$415,$D26,MATCH(AH$5,MTInputs!$J$5:$AZ$5,0))</f>
        <v/>
      </c>
      <c r="AI26" s="24">
        <f>INDEX(MTInputs!$J$1:$AZ$415,$D26,MATCH(AI$5,MTInputs!$J$5:$AZ$5,0))</f>
        <v/>
      </c>
      <c r="AJ26" s="24">
        <f>INDEX(MTInputs!$J$1:$AZ$415,$D26,MATCH(AJ$5,MTInputs!$J$5:$AZ$5,0))</f>
        <v/>
      </c>
      <c r="AK26" s="24">
        <f>INDEX(MTInputs!$J$1:$AZ$415,$D26,MATCH(AK$5,MTInputs!$J$5:$AZ$5,0))</f>
        <v/>
      </c>
      <c r="AL26" s="24">
        <f>INDEX(MTInputs!$J$1:$AZ$415,$D26,MATCH(AL$5,MTInputs!$J$5:$AZ$5,0))</f>
        <v/>
      </c>
      <c r="AM26" s="24">
        <f>INDEX(MTInputs!$J$1:$AZ$415,$D26,MATCH(AM$5,MTInputs!$J$5:$AZ$5,0))</f>
        <v/>
      </c>
      <c r="AN26" s="24">
        <f>INDEX(MTInputs!$J$1:$AZ$415,$D26,MATCH(AN$5,MTInputs!$J$5:$AZ$5,0))</f>
        <v/>
      </c>
      <c r="AO26" s="24">
        <f>INDEX(MTInputs!$J$1:$AZ$415,$D26,MATCH(AO$5,MTInputs!$J$5:$AZ$5,0))</f>
        <v/>
      </c>
      <c r="AP26" s="24">
        <f>INDEX(MTInputs!$J$1:$AZ$415,$D26,MATCH(AP$5,MTInputs!$J$5:$AZ$5,0))</f>
        <v/>
      </c>
      <c r="AQ26" s="24">
        <f>INDEX(MTInputs!$J$1:$AZ$415,$D26,MATCH(AQ$5,MTInputs!$J$5:$AZ$5,0))</f>
        <v/>
      </c>
      <c r="AR26" s="24">
        <f>INDEX(MTInputs!$J$1:$AZ$415,$D26,MATCH(AR$5,MTInputs!$J$5:$AZ$5,0))</f>
        <v/>
      </c>
      <c r="AS26" s="24">
        <f>INDEX(MTInputs!$J$1:$AZ$415,$D26,MATCH(AS$5,MTInputs!$J$5:$AZ$5,0))</f>
        <v/>
      </c>
      <c r="AT26" s="24">
        <f>INDEX(MTInputs!$J$1:$AZ$415,$D26,MATCH(AT$5,MTInputs!$J$5:$AZ$5,0))</f>
        <v/>
      </c>
      <c r="AU26" s="24">
        <f>INDEX(MTInputs!$J$1:$AZ$415,$D26,MATCH(AU$5,MTInputs!$J$5:$AZ$5,0))</f>
        <v/>
      </c>
      <c r="AV26" s="24">
        <f>INDEX(MTInputs!$J$1:$AZ$415,$D26,MATCH(AV$5,MTInputs!$J$5:$AZ$5,0))</f>
        <v/>
      </c>
      <c r="AW26" s="24">
        <f>INDEX(MTInputs!$J$1:$AZ$415,$D26,MATCH(AW$5,MTInputs!$J$5:$AZ$5,0))</f>
        <v/>
      </c>
      <c r="AX26" s="24">
        <f>INDEX(MTInputs!$J$1:$AZ$415,$D26,MATCH(AX$5,MTInputs!$J$5:$AZ$5,0))</f>
        <v/>
      </c>
      <c r="AY26" s="24">
        <f>INDEX(MTInputs!$J$1:$AZ$415,$D26,MATCH(AY$5,MTInputs!$J$5:$AZ$5,0))</f>
        <v/>
      </c>
    </row>
    <row r="27" hidden="1" outlineLevel="1">
      <c r="A27" s="14" t="inlineStr">
        <is>
          <t>ctcov</t>
        </is>
      </c>
      <c r="B27" s="14" t="inlineStr">
        <is>
          <t>oop</t>
        </is>
      </c>
      <c r="C27" s="14" t="inlineStr">
        <is>
          <t>all</t>
        </is>
      </c>
      <c r="D27" s="22" t="n">
        <v>29</v>
      </c>
      <c r="H27" s="14">
        <f>INDEX(Variables!$B$5:$B$105,MATCH($A27,Variables!$A$5:$A$105,0))&amp;IF($C27="",""," | "&amp;INDEX(Mapping!$B$5:$B$26,MATCH($C27,Mapping!$A$5:$A$26,0))&amp;" | "&amp;INDEX(Mapping!$B$30:$B$41,MATCH($B27,Mapping!$A$30:$A$41,0)))</f>
        <v/>
      </c>
      <c r="I27" s="14">
        <f>INDEX(Variables!$C$5:$C$105,MATCH($A27,Variables!$A$5:$A$105,0))</f>
        <v/>
      </c>
      <c r="J27" s="14">
        <f>INDEX(Variables!$E$5:$E$105,MATCH($A27,Variables!$A$5:$A$105,0))</f>
        <v/>
      </c>
      <c r="K27" s="11">
        <f>LOWER(Settings!$C$4)&amp;".mit."&amp;$A27&amp;IF($C27="","","."&amp;$C27&amp;"."&amp;$B27)&amp;IF(INDEX(Variables!$D$5:$D$105,MATCH($A27,Variables!$A$5:$A$105,0))="","","."&amp;INDEX(Variables!$D$5:$D$105,MATCH($A27,Variables!$A$5:$A$105,0)))&amp;"."&amp;K$5</f>
        <v/>
      </c>
      <c r="L27" s="23">
        <f>INDEX(MTInputs!$J$1:$AZ$415,$D27,MATCH(L$5,MTInputs!$J$5:$AZ$5,0))</f>
        <v/>
      </c>
      <c r="M27" s="24">
        <f>INDEX(MTInputs!$J$1:$AZ$415,$D27,MATCH(M$5,MTInputs!$J$5:$AZ$5,0))</f>
        <v/>
      </c>
      <c r="N27" s="24">
        <f>INDEX(MTInputs!$J$1:$AZ$415,$D27,MATCH(N$5,MTInputs!$J$5:$AZ$5,0))</f>
        <v/>
      </c>
      <c r="O27" s="24">
        <f>INDEX(MTInputs!$J$1:$AZ$415,$D27,MATCH(O$5,MTInputs!$J$5:$AZ$5,0))</f>
        <v/>
      </c>
      <c r="P27" s="24">
        <f>INDEX(MTInputs!$J$1:$AZ$415,$D27,MATCH(P$5,MTInputs!$J$5:$AZ$5,0))</f>
        <v/>
      </c>
      <c r="Q27" s="24">
        <f>INDEX(MTInputs!$J$1:$AZ$415,$D27,MATCH(Q$5,MTInputs!$J$5:$AZ$5,0))</f>
        <v/>
      </c>
      <c r="R27" s="24">
        <f>INDEX(MTInputs!$J$1:$AZ$415,$D27,MATCH(R$5,MTInputs!$J$5:$AZ$5,0))</f>
        <v/>
      </c>
      <c r="S27" s="24">
        <f>INDEX(MTInputs!$J$1:$AZ$415,$D27,MATCH(S$5,MTInputs!$J$5:$AZ$5,0))</f>
        <v/>
      </c>
      <c r="T27" s="24">
        <f>INDEX(MTInputs!$J$1:$AZ$415,$D27,MATCH(T$5,MTInputs!$J$5:$AZ$5,0))</f>
        <v/>
      </c>
      <c r="U27" s="24">
        <f>INDEX(MTInputs!$J$1:$AZ$415,$D27,MATCH(U$5,MTInputs!$J$5:$AZ$5,0))</f>
        <v/>
      </c>
      <c r="V27" s="24">
        <f>INDEX(MTInputs!$J$1:$AZ$415,$D27,MATCH(V$5,MTInputs!$J$5:$AZ$5,0))</f>
        <v/>
      </c>
      <c r="W27" s="24">
        <f>INDEX(MTInputs!$J$1:$AZ$415,$D27,MATCH(W$5,MTInputs!$J$5:$AZ$5,0))</f>
        <v/>
      </c>
      <c r="X27" s="24">
        <f>INDEX(MTInputs!$J$1:$AZ$415,$D27,MATCH(X$5,MTInputs!$J$5:$AZ$5,0))</f>
        <v/>
      </c>
      <c r="Y27" s="24">
        <f>INDEX(MTInputs!$J$1:$AZ$415,$D27,MATCH(Y$5,MTInputs!$J$5:$AZ$5,0))</f>
        <v/>
      </c>
      <c r="Z27" s="24">
        <f>INDEX(MTInputs!$J$1:$AZ$415,$D27,MATCH(Z$5,MTInputs!$J$5:$AZ$5,0))</f>
        <v/>
      </c>
      <c r="AA27" s="24">
        <f>INDEX(MTInputs!$J$1:$AZ$415,$D27,MATCH(AA$5,MTInputs!$J$5:$AZ$5,0))</f>
        <v/>
      </c>
      <c r="AB27" s="24">
        <f>INDEX(MTInputs!$J$1:$AZ$415,$D27,MATCH(AB$5,MTInputs!$J$5:$AZ$5,0))</f>
        <v/>
      </c>
      <c r="AC27" s="24">
        <f>INDEX(MTInputs!$J$1:$AZ$415,$D27,MATCH(AC$5,MTInputs!$J$5:$AZ$5,0))</f>
        <v/>
      </c>
      <c r="AD27" s="24">
        <f>INDEX(MTInputs!$J$1:$AZ$415,$D27,MATCH(AD$5,MTInputs!$J$5:$AZ$5,0))</f>
        <v/>
      </c>
      <c r="AF27" s="11">
        <f>LOWER(Settings!$C$4)&amp;".mit."&amp;$A27&amp;IF($C27="","","."&amp;$C27&amp;"."&amp;$B27)&amp;IF(INDEX(Variables!$D$5:$D$105,MATCH($A27,Variables!$A$5:$A$105,0))="","","."&amp;INDEX(Variables!$D$5:$D$105,MATCH($A27,Variables!$A$5:$A$105,0)))&amp;"."&amp;AF$5</f>
        <v/>
      </c>
      <c r="AG27" s="23">
        <f>INDEX(MTInputs!$J$1:$AZ$415,$D27,MATCH(AG$5,MTInputs!$J$5:$AZ$5,0))</f>
        <v/>
      </c>
      <c r="AH27" s="24">
        <f>INDEX(MTInputs!$J$1:$AZ$415,$D27,MATCH(AH$5,MTInputs!$J$5:$AZ$5,0))</f>
        <v/>
      </c>
      <c r="AI27" s="24">
        <f>INDEX(MTInputs!$J$1:$AZ$415,$D27,MATCH(AI$5,MTInputs!$J$5:$AZ$5,0))</f>
        <v/>
      </c>
      <c r="AJ27" s="24">
        <f>INDEX(MTInputs!$J$1:$AZ$415,$D27,MATCH(AJ$5,MTInputs!$J$5:$AZ$5,0))</f>
        <v/>
      </c>
      <c r="AK27" s="24">
        <f>INDEX(MTInputs!$J$1:$AZ$415,$D27,MATCH(AK$5,MTInputs!$J$5:$AZ$5,0))</f>
        <v/>
      </c>
      <c r="AL27" s="24">
        <f>INDEX(MTInputs!$J$1:$AZ$415,$D27,MATCH(AL$5,MTInputs!$J$5:$AZ$5,0))</f>
        <v/>
      </c>
      <c r="AM27" s="24">
        <f>INDEX(MTInputs!$J$1:$AZ$415,$D27,MATCH(AM$5,MTInputs!$J$5:$AZ$5,0))</f>
        <v/>
      </c>
      <c r="AN27" s="24">
        <f>INDEX(MTInputs!$J$1:$AZ$415,$D27,MATCH(AN$5,MTInputs!$J$5:$AZ$5,0))</f>
        <v/>
      </c>
      <c r="AO27" s="24">
        <f>INDEX(MTInputs!$J$1:$AZ$415,$D27,MATCH(AO$5,MTInputs!$J$5:$AZ$5,0))</f>
        <v/>
      </c>
      <c r="AP27" s="24">
        <f>INDEX(MTInputs!$J$1:$AZ$415,$D27,MATCH(AP$5,MTInputs!$J$5:$AZ$5,0))</f>
        <v/>
      </c>
      <c r="AQ27" s="24">
        <f>INDEX(MTInputs!$J$1:$AZ$415,$D27,MATCH(AQ$5,MTInputs!$J$5:$AZ$5,0))</f>
        <v/>
      </c>
      <c r="AR27" s="24">
        <f>INDEX(MTInputs!$J$1:$AZ$415,$D27,MATCH(AR$5,MTInputs!$J$5:$AZ$5,0))</f>
        <v/>
      </c>
      <c r="AS27" s="24">
        <f>INDEX(MTInputs!$J$1:$AZ$415,$D27,MATCH(AS$5,MTInputs!$J$5:$AZ$5,0))</f>
        <v/>
      </c>
      <c r="AT27" s="24">
        <f>INDEX(MTInputs!$J$1:$AZ$415,$D27,MATCH(AT$5,MTInputs!$J$5:$AZ$5,0))</f>
        <v/>
      </c>
      <c r="AU27" s="24">
        <f>INDEX(MTInputs!$J$1:$AZ$415,$D27,MATCH(AU$5,MTInputs!$J$5:$AZ$5,0))</f>
        <v/>
      </c>
      <c r="AV27" s="24">
        <f>INDEX(MTInputs!$J$1:$AZ$415,$D27,MATCH(AV$5,MTInputs!$J$5:$AZ$5,0))</f>
        <v/>
      </c>
      <c r="AW27" s="24">
        <f>INDEX(MTInputs!$J$1:$AZ$415,$D27,MATCH(AW$5,MTInputs!$J$5:$AZ$5,0))</f>
        <v/>
      </c>
      <c r="AX27" s="24">
        <f>INDEX(MTInputs!$J$1:$AZ$415,$D27,MATCH(AX$5,MTInputs!$J$5:$AZ$5,0))</f>
        <v/>
      </c>
      <c r="AY27" s="24">
        <f>INDEX(MTInputs!$J$1:$AZ$415,$D27,MATCH(AY$5,MTInputs!$J$5:$AZ$5,0))</f>
        <v/>
      </c>
    </row>
    <row r="28" hidden="1" outlineLevel="1">
      <c r="A28" s="14" t="inlineStr">
        <is>
          <t>ctcov</t>
        </is>
      </c>
      <c r="B28" s="14" t="inlineStr">
        <is>
          <t>bio</t>
        </is>
      </c>
      <c r="C28" s="14" t="inlineStr">
        <is>
          <t>all</t>
        </is>
      </c>
      <c r="H28" s="14">
        <f>INDEX(Variables!$B$5:$B$105,MATCH($A28,Variables!$A$5:$A$105,0))&amp;IF($C28="",""," | "&amp;INDEX(Mapping!$B$5:$B$26,MATCH($C28,Mapping!$A$5:$A$26,0))&amp;" | "&amp;INDEX(Mapping!$B$30:$B$41,MATCH($B28,Mapping!$A$30:$A$41,0)))</f>
        <v/>
      </c>
      <c r="I28" s="14">
        <f>INDEX(Variables!$C$5:$C$105,MATCH($A28,Variables!$A$5:$A$105,0))</f>
        <v/>
      </c>
      <c r="J28" s="14">
        <f>INDEX(Variables!$E$5:$E$105,MATCH($A28,Variables!$A$5:$A$105,0))</f>
        <v/>
      </c>
      <c r="K28" s="11">
        <f>LOWER(Settings!$C$4)&amp;".mit."&amp;$A28&amp;IF($C28="","","."&amp;$C28&amp;"."&amp;$B28)&amp;IF(INDEX(Variables!$D$5:$D$105,MATCH($A28,Variables!$A$5:$A$105,0))="","","."&amp;INDEX(Variables!$D$5:$D$105,MATCH($A28,Variables!$A$5:$A$105,0)))&amp;"."&amp;K$5</f>
        <v/>
      </c>
      <c r="L28" s="22" t="b">
        <v>1</v>
      </c>
      <c r="M28" s="22" t="b">
        <v>1</v>
      </c>
      <c r="N28" s="22" t="b">
        <v>1</v>
      </c>
      <c r="O28" s="22" t="b">
        <v>1</v>
      </c>
      <c r="P28" s="22" t="b">
        <v>1</v>
      </c>
      <c r="Q28" s="22" t="b">
        <v>1</v>
      </c>
      <c r="R28" s="22" t="b">
        <v>1</v>
      </c>
      <c r="S28" s="22" t="b">
        <v>1</v>
      </c>
      <c r="T28" s="22" t="b">
        <v>1</v>
      </c>
      <c r="U28" s="22" t="b">
        <v>1</v>
      </c>
      <c r="V28" s="22" t="b">
        <v>1</v>
      </c>
      <c r="W28" s="22" t="b">
        <v>1</v>
      </c>
      <c r="X28" s="22" t="b">
        <v>1</v>
      </c>
      <c r="Y28" s="22" t="b">
        <v>1</v>
      </c>
      <c r="Z28" s="22" t="b">
        <v>1</v>
      </c>
      <c r="AA28" s="22" t="b">
        <v>1</v>
      </c>
      <c r="AB28" s="22" t="b">
        <v>1</v>
      </c>
      <c r="AC28" s="22" t="b">
        <v>1</v>
      </c>
      <c r="AD28" s="22" t="b">
        <v>1</v>
      </c>
      <c r="AF28" s="11">
        <f>LOWER(Settings!$C$4)&amp;".mit."&amp;$A28&amp;IF($C28="","","."&amp;$C28&amp;"."&amp;$B28)&amp;IF(INDEX(Variables!$D$5:$D$105,MATCH($A28,Variables!$A$5:$A$105,0))="","","."&amp;INDEX(Variables!$D$5:$D$105,MATCH($A28,Variables!$A$5:$A$105,0)))&amp;"."&amp;AF$5</f>
        <v/>
      </c>
      <c r="AG28" s="22" t="b">
        <v>1</v>
      </c>
      <c r="AH28" s="22" t="b">
        <v>1</v>
      </c>
      <c r="AI28" s="22" t="b">
        <v>1</v>
      </c>
      <c r="AJ28" s="22" t="b">
        <v>1</v>
      </c>
      <c r="AK28" s="22" t="b">
        <v>1</v>
      </c>
      <c r="AL28" s="22" t="b">
        <v>1</v>
      </c>
      <c r="AM28" s="22" t="b">
        <v>1</v>
      </c>
      <c r="AN28" s="22" t="b">
        <v>1</v>
      </c>
      <c r="AO28" s="22" t="b">
        <v>1</v>
      </c>
      <c r="AP28" s="22" t="b">
        <v>1</v>
      </c>
      <c r="AQ28" s="22" t="b">
        <v>1</v>
      </c>
      <c r="AR28" s="22" t="b">
        <v>1</v>
      </c>
      <c r="AS28" s="22" t="b">
        <v>1</v>
      </c>
      <c r="AT28" s="22" t="b">
        <v>1</v>
      </c>
      <c r="AU28" s="22" t="b">
        <v>1</v>
      </c>
      <c r="AV28" s="22" t="b">
        <v>1</v>
      </c>
      <c r="AW28" s="22" t="b">
        <v>1</v>
      </c>
      <c r="AX28" s="22" t="b">
        <v>1</v>
      </c>
      <c r="AY28" s="22" t="b">
        <v>1</v>
      </c>
    </row>
    <row r="29" hidden="1" outlineLevel="1">
      <c r="H29" s="21" t="inlineStr">
        <is>
          <t>Carbon tax coverage: sectors (MTInputs rows 31-47)</t>
        </is>
      </c>
    </row>
    <row r="30" hidden="1" outlineLevel="1">
      <c r="A30" s="14" t="inlineStr">
        <is>
          <t>ctcov</t>
        </is>
      </c>
      <c r="B30" s="14" t="inlineStr">
        <is>
          <t>all</t>
        </is>
      </c>
      <c r="C30" s="14" t="inlineStr">
        <is>
          <t>pow</t>
        </is>
      </c>
      <c r="D30" s="22" t="n">
        <v>31</v>
      </c>
      <c r="H30" s="14">
        <f>INDEX(Variables!$B$5:$B$105,MATCH($A30,Variables!$A$5:$A$105,0))&amp;IF($C30="",""," | "&amp;INDEX(Mapping!$B$5:$B$26,MATCH($C30,Mapping!$A$5:$A$26,0))&amp;" | "&amp;INDEX(Mapping!$B$30:$B$41,MATCH($B30,Mapping!$A$30:$A$41,0)))</f>
        <v/>
      </c>
      <c r="I30" s="14">
        <f>INDEX(Variables!$C$5:$C$105,MATCH($A30,Variables!$A$5:$A$105,0))</f>
        <v/>
      </c>
      <c r="J30" s="14">
        <f>INDEX(Variables!$E$5:$E$105,MATCH($A30,Variables!$A$5:$A$105,0))</f>
        <v/>
      </c>
      <c r="K30" s="11">
        <f>LOWER(Settings!$C$4)&amp;".mit."&amp;$A30&amp;IF($C30="","","."&amp;$C30&amp;"."&amp;$B30)&amp;IF(INDEX(Variables!$D$5:$D$105,MATCH($A30,Variables!$A$5:$A$105,0))="","","."&amp;INDEX(Variables!$D$5:$D$105,MATCH($A30,Variables!$A$5:$A$105,0)))&amp;"."&amp;K$5</f>
        <v/>
      </c>
      <c r="L30" s="23">
        <f>INDEX(MTInputs!$J$1:$AZ$415,$D30,MATCH(L$5,MTInputs!$J$5:$AZ$5,0))</f>
        <v/>
      </c>
      <c r="M30" s="24">
        <f>INDEX(MTInputs!$J$1:$AZ$415,$D30,MATCH(M$5,MTInputs!$J$5:$AZ$5,0))</f>
        <v/>
      </c>
      <c r="N30" s="24">
        <f>INDEX(MTInputs!$J$1:$AZ$415,$D30,MATCH(N$5,MTInputs!$J$5:$AZ$5,0))</f>
        <v/>
      </c>
      <c r="O30" s="24">
        <f>INDEX(MTInputs!$J$1:$AZ$415,$D30,MATCH(O$5,MTInputs!$J$5:$AZ$5,0))</f>
        <v/>
      </c>
      <c r="P30" s="24">
        <f>INDEX(MTInputs!$J$1:$AZ$415,$D30,MATCH(P$5,MTInputs!$J$5:$AZ$5,0))</f>
        <v/>
      </c>
      <c r="Q30" s="24">
        <f>INDEX(MTInputs!$J$1:$AZ$415,$D30,MATCH(Q$5,MTInputs!$J$5:$AZ$5,0))</f>
        <v/>
      </c>
      <c r="R30" s="24">
        <f>INDEX(MTInputs!$J$1:$AZ$415,$D30,MATCH(R$5,MTInputs!$J$5:$AZ$5,0))</f>
        <v/>
      </c>
      <c r="S30" s="24">
        <f>INDEX(MTInputs!$J$1:$AZ$415,$D30,MATCH(S$5,MTInputs!$J$5:$AZ$5,0))</f>
        <v/>
      </c>
      <c r="T30" s="24">
        <f>INDEX(MTInputs!$J$1:$AZ$415,$D30,MATCH(T$5,MTInputs!$J$5:$AZ$5,0))</f>
        <v/>
      </c>
      <c r="U30" s="24">
        <f>INDEX(MTInputs!$J$1:$AZ$415,$D30,MATCH(U$5,MTInputs!$J$5:$AZ$5,0))</f>
        <v/>
      </c>
      <c r="V30" s="24">
        <f>INDEX(MTInputs!$J$1:$AZ$415,$D30,MATCH(V$5,MTInputs!$J$5:$AZ$5,0))</f>
        <v/>
      </c>
      <c r="W30" s="24">
        <f>INDEX(MTInputs!$J$1:$AZ$415,$D30,MATCH(W$5,MTInputs!$J$5:$AZ$5,0))</f>
        <v/>
      </c>
      <c r="X30" s="24">
        <f>INDEX(MTInputs!$J$1:$AZ$415,$D30,MATCH(X$5,MTInputs!$J$5:$AZ$5,0))</f>
        <v/>
      </c>
      <c r="Y30" s="24">
        <f>INDEX(MTInputs!$J$1:$AZ$415,$D30,MATCH(Y$5,MTInputs!$J$5:$AZ$5,0))</f>
        <v/>
      </c>
      <c r="Z30" s="24">
        <f>INDEX(MTInputs!$J$1:$AZ$415,$D30,MATCH(Z$5,MTInputs!$J$5:$AZ$5,0))</f>
        <v/>
      </c>
      <c r="AA30" s="24">
        <f>INDEX(MTInputs!$J$1:$AZ$415,$D30,MATCH(AA$5,MTInputs!$J$5:$AZ$5,0))</f>
        <v/>
      </c>
      <c r="AB30" s="24">
        <f>INDEX(MTInputs!$J$1:$AZ$415,$D30,MATCH(AB$5,MTInputs!$J$5:$AZ$5,0))</f>
        <v/>
      </c>
      <c r="AC30" s="24">
        <f>INDEX(MTInputs!$J$1:$AZ$415,$D30,MATCH(AC$5,MTInputs!$J$5:$AZ$5,0))</f>
        <v/>
      </c>
      <c r="AD30" s="24">
        <f>INDEX(MTInputs!$J$1:$AZ$415,$D30,MATCH(AD$5,MTInputs!$J$5:$AZ$5,0))</f>
        <v/>
      </c>
      <c r="AF30" s="11">
        <f>LOWER(Settings!$C$4)&amp;".mit."&amp;$A30&amp;IF($C30="","","."&amp;$C30&amp;"."&amp;$B30)&amp;IF(INDEX(Variables!$D$5:$D$105,MATCH($A30,Variables!$A$5:$A$105,0))="","","."&amp;INDEX(Variables!$D$5:$D$105,MATCH($A30,Variables!$A$5:$A$105,0)))&amp;"."&amp;AF$5</f>
        <v/>
      </c>
      <c r="AG30" s="23">
        <f>INDEX(MTInputs!$J$1:$AZ$415,$D30,MATCH(AG$5,MTInputs!$J$5:$AZ$5,0))</f>
        <v/>
      </c>
      <c r="AH30" s="24">
        <f>INDEX(MTInputs!$J$1:$AZ$415,$D30,MATCH(AH$5,MTInputs!$J$5:$AZ$5,0))</f>
        <v/>
      </c>
      <c r="AI30" s="24">
        <f>INDEX(MTInputs!$J$1:$AZ$415,$D30,MATCH(AI$5,MTInputs!$J$5:$AZ$5,0))</f>
        <v/>
      </c>
      <c r="AJ30" s="24">
        <f>INDEX(MTInputs!$J$1:$AZ$415,$D30,MATCH(AJ$5,MTInputs!$J$5:$AZ$5,0))</f>
        <v/>
      </c>
      <c r="AK30" s="24">
        <f>INDEX(MTInputs!$J$1:$AZ$415,$D30,MATCH(AK$5,MTInputs!$J$5:$AZ$5,0))</f>
        <v/>
      </c>
      <c r="AL30" s="24">
        <f>INDEX(MTInputs!$J$1:$AZ$415,$D30,MATCH(AL$5,MTInputs!$J$5:$AZ$5,0))</f>
        <v/>
      </c>
      <c r="AM30" s="24">
        <f>INDEX(MTInputs!$J$1:$AZ$415,$D30,MATCH(AM$5,MTInputs!$J$5:$AZ$5,0))</f>
        <v/>
      </c>
      <c r="AN30" s="24">
        <f>INDEX(MTInputs!$J$1:$AZ$415,$D30,MATCH(AN$5,MTInputs!$J$5:$AZ$5,0))</f>
        <v/>
      </c>
      <c r="AO30" s="24">
        <f>INDEX(MTInputs!$J$1:$AZ$415,$D30,MATCH(AO$5,MTInputs!$J$5:$AZ$5,0))</f>
        <v/>
      </c>
      <c r="AP30" s="24">
        <f>INDEX(MTInputs!$J$1:$AZ$415,$D30,MATCH(AP$5,MTInputs!$J$5:$AZ$5,0))</f>
        <v/>
      </c>
      <c r="AQ30" s="24">
        <f>INDEX(MTInputs!$J$1:$AZ$415,$D30,MATCH(AQ$5,MTInputs!$J$5:$AZ$5,0))</f>
        <v/>
      </c>
      <c r="AR30" s="24">
        <f>INDEX(MTInputs!$J$1:$AZ$415,$D30,MATCH(AR$5,MTInputs!$J$5:$AZ$5,0))</f>
        <v/>
      </c>
      <c r="AS30" s="24">
        <f>INDEX(MTInputs!$J$1:$AZ$415,$D30,MATCH(AS$5,MTInputs!$J$5:$AZ$5,0))</f>
        <v/>
      </c>
      <c r="AT30" s="24">
        <f>INDEX(MTInputs!$J$1:$AZ$415,$D30,MATCH(AT$5,MTInputs!$J$5:$AZ$5,0))</f>
        <v/>
      </c>
      <c r="AU30" s="24">
        <f>INDEX(MTInputs!$J$1:$AZ$415,$D30,MATCH(AU$5,MTInputs!$J$5:$AZ$5,0))</f>
        <v/>
      </c>
      <c r="AV30" s="24">
        <f>INDEX(MTInputs!$J$1:$AZ$415,$D30,MATCH(AV$5,MTInputs!$J$5:$AZ$5,0))</f>
        <v/>
      </c>
      <c r="AW30" s="24">
        <f>INDEX(MTInputs!$J$1:$AZ$415,$D30,MATCH(AW$5,MTInputs!$J$5:$AZ$5,0))</f>
        <v/>
      </c>
      <c r="AX30" s="24">
        <f>INDEX(MTInputs!$J$1:$AZ$415,$D30,MATCH(AX$5,MTInputs!$J$5:$AZ$5,0))</f>
        <v/>
      </c>
      <c r="AY30" s="24">
        <f>INDEX(MTInputs!$J$1:$AZ$415,$D30,MATCH(AY$5,MTInputs!$J$5:$AZ$5,0))</f>
        <v/>
      </c>
    </row>
    <row r="31" hidden="1" outlineLevel="1">
      <c r="A31" s="14" t="inlineStr">
        <is>
          <t>ctcov</t>
        </is>
      </c>
      <c r="B31" s="14" t="inlineStr">
        <is>
          <t>all</t>
        </is>
      </c>
      <c r="C31" s="14" t="inlineStr">
        <is>
          <t>rod</t>
        </is>
      </c>
      <c r="D31" s="22" t="n">
        <v>32</v>
      </c>
      <c r="H31" s="14">
        <f>INDEX(Variables!$B$5:$B$105,MATCH($A31,Variables!$A$5:$A$105,0))&amp;IF($C31="",""," | "&amp;INDEX(Mapping!$B$5:$B$26,MATCH($C31,Mapping!$A$5:$A$26,0))&amp;" | "&amp;INDEX(Mapping!$B$30:$B$41,MATCH($B31,Mapping!$A$30:$A$41,0)))</f>
        <v/>
      </c>
      <c r="I31" s="14">
        <f>INDEX(Variables!$C$5:$C$105,MATCH($A31,Variables!$A$5:$A$105,0))</f>
        <v/>
      </c>
      <c r="J31" s="14">
        <f>INDEX(Variables!$E$5:$E$105,MATCH($A31,Variables!$A$5:$A$105,0))</f>
        <v/>
      </c>
      <c r="K31" s="11">
        <f>LOWER(Settings!$C$4)&amp;".mit."&amp;$A31&amp;IF($C31="","","."&amp;$C31&amp;"."&amp;$B31)&amp;IF(INDEX(Variables!$D$5:$D$105,MATCH($A31,Variables!$A$5:$A$105,0))="","","."&amp;INDEX(Variables!$D$5:$D$105,MATCH($A31,Variables!$A$5:$A$105,0)))&amp;"."&amp;K$5</f>
        <v/>
      </c>
      <c r="L31" s="23">
        <f>INDEX(MTInputs!$J$1:$AZ$415,$D31,MATCH(L$5,MTInputs!$J$5:$AZ$5,0))</f>
        <v/>
      </c>
      <c r="M31" s="24">
        <f>INDEX(MTInputs!$J$1:$AZ$415,$D31,MATCH(M$5,MTInputs!$J$5:$AZ$5,0))</f>
        <v/>
      </c>
      <c r="N31" s="24">
        <f>INDEX(MTInputs!$J$1:$AZ$415,$D31,MATCH(N$5,MTInputs!$J$5:$AZ$5,0))</f>
        <v/>
      </c>
      <c r="O31" s="24">
        <f>INDEX(MTInputs!$J$1:$AZ$415,$D31,MATCH(O$5,MTInputs!$J$5:$AZ$5,0))</f>
        <v/>
      </c>
      <c r="P31" s="24">
        <f>INDEX(MTInputs!$J$1:$AZ$415,$D31,MATCH(P$5,MTInputs!$J$5:$AZ$5,0))</f>
        <v/>
      </c>
      <c r="Q31" s="24">
        <f>INDEX(MTInputs!$J$1:$AZ$415,$D31,MATCH(Q$5,MTInputs!$J$5:$AZ$5,0))</f>
        <v/>
      </c>
      <c r="R31" s="24">
        <f>INDEX(MTInputs!$J$1:$AZ$415,$D31,MATCH(R$5,MTInputs!$J$5:$AZ$5,0))</f>
        <v/>
      </c>
      <c r="S31" s="24">
        <f>INDEX(MTInputs!$J$1:$AZ$415,$D31,MATCH(S$5,MTInputs!$J$5:$AZ$5,0))</f>
        <v/>
      </c>
      <c r="T31" s="24">
        <f>INDEX(MTInputs!$J$1:$AZ$415,$D31,MATCH(T$5,MTInputs!$J$5:$AZ$5,0))</f>
        <v/>
      </c>
      <c r="U31" s="24">
        <f>INDEX(MTInputs!$J$1:$AZ$415,$D31,MATCH(U$5,MTInputs!$J$5:$AZ$5,0))</f>
        <v/>
      </c>
      <c r="V31" s="24">
        <f>INDEX(MTInputs!$J$1:$AZ$415,$D31,MATCH(V$5,MTInputs!$J$5:$AZ$5,0))</f>
        <v/>
      </c>
      <c r="W31" s="24">
        <f>INDEX(MTInputs!$J$1:$AZ$415,$D31,MATCH(W$5,MTInputs!$J$5:$AZ$5,0))</f>
        <v/>
      </c>
      <c r="X31" s="24">
        <f>INDEX(MTInputs!$J$1:$AZ$415,$D31,MATCH(X$5,MTInputs!$J$5:$AZ$5,0))</f>
        <v/>
      </c>
      <c r="Y31" s="24">
        <f>INDEX(MTInputs!$J$1:$AZ$415,$D31,MATCH(Y$5,MTInputs!$J$5:$AZ$5,0))</f>
        <v/>
      </c>
      <c r="Z31" s="24">
        <f>INDEX(MTInputs!$J$1:$AZ$415,$D31,MATCH(Z$5,MTInputs!$J$5:$AZ$5,0))</f>
        <v/>
      </c>
      <c r="AA31" s="24">
        <f>INDEX(MTInputs!$J$1:$AZ$415,$D31,MATCH(AA$5,MTInputs!$J$5:$AZ$5,0))</f>
        <v/>
      </c>
      <c r="AB31" s="24">
        <f>INDEX(MTInputs!$J$1:$AZ$415,$D31,MATCH(AB$5,MTInputs!$J$5:$AZ$5,0))</f>
        <v/>
      </c>
      <c r="AC31" s="24">
        <f>INDEX(MTInputs!$J$1:$AZ$415,$D31,MATCH(AC$5,MTInputs!$J$5:$AZ$5,0))</f>
        <v/>
      </c>
      <c r="AD31" s="24">
        <f>INDEX(MTInputs!$J$1:$AZ$415,$D31,MATCH(AD$5,MTInputs!$J$5:$AZ$5,0))</f>
        <v/>
      </c>
      <c r="AF31" s="11">
        <f>LOWER(Settings!$C$4)&amp;".mit."&amp;$A31&amp;IF($C31="","","."&amp;$C31&amp;"."&amp;$B31)&amp;IF(INDEX(Variables!$D$5:$D$105,MATCH($A31,Variables!$A$5:$A$105,0))="","","."&amp;INDEX(Variables!$D$5:$D$105,MATCH($A31,Variables!$A$5:$A$105,0)))&amp;"."&amp;AF$5</f>
        <v/>
      </c>
      <c r="AG31" s="23">
        <f>INDEX(MTInputs!$J$1:$AZ$415,$D31,MATCH(AG$5,MTInputs!$J$5:$AZ$5,0))</f>
        <v/>
      </c>
      <c r="AH31" s="24">
        <f>INDEX(MTInputs!$J$1:$AZ$415,$D31,MATCH(AH$5,MTInputs!$J$5:$AZ$5,0))</f>
        <v/>
      </c>
      <c r="AI31" s="24">
        <f>INDEX(MTInputs!$J$1:$AZ$415,$D31,MATCH(AI$5,MTInputs!$J$5:$AZ$5,0))</f>
        <v/>
      </c>
      <c r="AJ31" s="24">
        <f>INDEX(MTInputs!$J$1:$AZ$415,$D31,MATCH(AJ$5,MTInputs!$J$5:$AZ$5,0))</f>
        <v/>
      </c>
      <c r="AK31" s="24">
        <f>INDEX(MTInputs!$J$1:$AZ$415,$D31,MATCH(AK$5,MTInputs!$J$5:$AZ$5,0))</f>
        <v/>
      </c>
      <c r="AL31" s="24">
        <f>INDEX(MTInputs!$J$1:$AZ$415,$D31,MATCH(AL$5,MTInputs!$J$5:$AZ$5,0))</f>
        <v/>
      </c>
      <c r="AM31" s="24">
        <f>INDEX(MTInputs!$J$1:$AZ$415,$D31,MATCH(AM$5,MTInputs!$J$5:$AZ$5,0))</f>
        <v/>
      </c>
      <c r="AN31" s="24">
        <f>INDEX(MTInputs!$J$1:$AZ$415,$D31,MATCH(AN$5,MTInputs!$J$5:$AZ$5,0))</f>
        <v/>
      </c>
      <c r="AO31" s="24">
        <f>INDEX(MTInputs!$J$1:$AZ$415,$D31,MATCH(AO$5,MTInputs!$J$5:$AZ$5,0))</f>
        <v/>
      </c>
      <c r="AP31" s="24">
        <f>INDEX(MTInputs!$J$1:$AZ$415,$D31,MATCH(AP$5,MTInputs!$J$5:$AZ$5,0))</f>
        <v/>
      </c>
      <c r="AQ31" s="24">
        <f>INDEX(MTInputs!$J$1:$AZ$415,$D31,MATCH(AQ$5,MTInputs!$J$5:$AZ$5,0))</f>
        <v/>
      </c>
      <c r="AR31" s="24">
        <f>INDEX(MTInputs!$J$1:$AZ$415,$D31,MATCH(AR$5,MTInputs!$J$5:$AZ$5,0))</f>
        <v/>
      </c>
      <c r="AS31" s="24">
        <f>INDEX(MTInputs!$J$1:$AZ$415,$D31,MATCH(AS$5,MTInputs!$J$5:$AZ$5,0))</f>
        <v/>
      </c>
      <c r="AT31" s="24">
        <f>INDEX(MTInputs!$J$1:$AZ$415,$D31,MATCH(AT$5,MTInputs!$J$5:$AZ$5,0))</f>
        <v/>
      </c>
      <c r="AU31" s="24">
        <f>INDEX(MTInputs!$J$1:$AZ$415,$D31,MATCH(AU$5,MTInputs!$J$5:$AZ$5,0))</f>
        <v/>
      </c>
      <c r="AV31" s="24">
        <f>INDEX(MTInputs!$J$1:$AZ$415,$D31,MATCH(AV$5,MTInputs!$J$5:$AZ$5,0))</f>
        <v/>
      </c>
      <c r="AW31" s="24">
        <f>INDEX(MTInputs!$J$1:$AZ$415,$D31,MATCH(AW$5,MTInputs!$J$5:$AZ$5,0))</f>
        <v/>
      </c>
      <c r="AX31" s="24">
        <f>INDEX(MTInputs!$J$1:$AZ$415,$D31,MATCH(AX$5,MTInputs!$J$5:$AZ$5,0))</f>
        <v/>
      </c>
      <c r="AY31" s="24">
        <f>INDEX(MTInputs!$J$1:$AZ$415,$D31,MATCH(AY$5,MTInputs!$J$5:$AZ$5,0))</f>
        <v/>
      </c>
    </row>
    <row r="32" hidden="1" outlineLevel="1">
      <c r="A32" s="14" t="inlineStr">
        <is>
          <t>ctcov</t>
        </is>
      </c>
      <c r="B32" s="14" t="inlineStr">
        <is>
          <t>all</t>
        </is>
      </c>
      <c r="C32" s="14" t="inlineStr">
        <is>
          <t>ral</t>
        </is>
      </c>
      <c r="D32" s="22" t="n">
        <v>33</v>
      </c>
      <c r="H32" s="14">
        <f>INDEX(Variables!$B$5:$B$105,MATCH($A32,Variables!$A$5:$A$105,0))&amp;IF($C32="",""," | "&amp;INDEX(Mapping!$B$5:$B$26,MATCH($C32,Mapping!$A$5:$A$26,0))&amp;" | "&amp;INDEX(Mapping!$B$30:$B$41,MATCH($B32,Mapping!$A$30:$A$41,0)))</f>
        <v/>
      </c>
      <c r="I32" s="14">
        <f>INDEX(Variables!$C$5:$C$105,MATCH($A32,Variables!$A$5:$A$105,0))</f>
        <v/>
      </c>
      <c r="J32" s="14">
        <f>INDEX(Variables!$E$5:$E$105,MATCH($A32,Variables!$A$5:$A$105,0))</f>
        <v/>
      </c>
      <c r="K32" s="11">
        <f>LOWER(Settings!$C$4)&amp;".mit."&amp;$A32&amp;IF($C32="","","."&amp;$C32&amp;"."&amp;$B32)&amp;IF(INDEX(Variables!$D$5:$D$105,MATCH($A32,Variables!$A$5:$A$105,0))="","","."&amp;INDEX(Variables!$D$5:$D$105,MATCH($A32,Variables!$A$5:$A$105,0)))&amp;"."&amp;K$5</f>
        <v/>
      </c>
      <c r="L32" s="23">
        <f>INDEX(MTInputs!$J$1:$AZ$415,$D32,MATCH(L$5,MTInputs!$J$5:$AZ$5,0))</f>
        <v/>
      </c>
      <c r="M32" s="24">
        <f>INDEX(MTInputs!$J$1:$AZ$415,$D32,MATCH(M$5,MTInputs!$J$5:$AZ$5,0))</f>
        <v/>
      </c>
      <c r="N32" s="24">
        <f>INDEX(MTInputs!$J$1:$AZ$415,$D32,MATCH(N$5,MTInputs!$J$5:$AZ$5,0))</f>
        <v/>
      </c>
      <c r="O32" s="24">
        <f>INDEX(MTInputs!$J$1:$AZ$415,$D32,MATCH(O$5,MTInputs!$J$5:$AZ$5,0))</f>
        <v/>
      </c>
      <c r="P32" s="24">
        <f>INDEX(MTInputs!$J$1:$AZ$415,$D32,MATCH(P$5,MTInputs!$J$5:$AZ$5,0))</f>
        <v/>
      </c>
      <c r="Q32" s="24">
        <f>INDEX(MTInputs!$J$1:$AZ$415,$D32,MATCH(Q$5,MTInputs!$J$5:$AZ$5,0))</f>
        <v/>
      </c>
      <c r="R32" s="24">
        <f>INDEX(MTInputs!$J$1:$AZ$415,$D32,MATCH(R$5,MTInputs!$J$5:$AZ$5,0))</f>
        <v/>
      </c>
      <c r="S32" s="24">
        <f>INDEX(MTInputs!$J$1:$AZ$415,$D32,MATCH(S$5,MTInputs!$J$5:$AZ$5,0))</f>
        <v/>
      </c>
      <c r="T32" s="24">
        <f>INDEX(MTInputs!$J$1:$AZ$415,$D32,MATCH(T$5,MTInputs!$J$5:$AZ$5,0))</f>
        <v/>
      </c>
      <c r="U32" s="24">
        <f>INDEX(MTInputs!$J$1:$AZ$415,$D32,MATCH(U$5,MTInputs!$J$5:$AZ$5,0))</f>
        <v/>
      </c>
      <c r="V32" s="24">
        <f>INDEX(MTInputs!$J$1:$AZ$415,$D32,MATCH(V$5,MTInputs!$J$5:$AZ$5,0))</f>
        <v/>
      </c>
      <c r="W32" s="24">
        <f>INDEX(MTInputs!$J$1:$AZ$415,$D32,MATCH(W$5,MTInputs!$J$5:$AZ$5,0))</f>
        <v/>
      </c>
      <c r="X32" s="24">
        <f>INDEX(MTInputs!$J$1:$AZ$415,$D32,MATCH(X$5,MTInputs!$J$5:$AZ$5,0))</f>
        <v/>
      </c>
      <c r="Y32" s="24">
        <f>INDEX(MTInputs!$J$1:$AZ$415,$D32,MATCH(Y$5,MTInputs!$J$5:$AZ$5,0))</f>
        <v/>
      </c>
      <c r="Z32" s="24">
        <f>INDEX(MTInputs!$J$1:$AZ$415,$D32,MATCH(Z$5,MTInputs!$J$5:$AZ$5,0))</f>
        <v/>
      </c>
      <c r="AA32" s="24">
        <f>INDEX(MTInputs!$J$1:$AZ$415,$D32,MATCH(AA$5,MTInputs!$J$5:$AZ$5,0))</f>
        <v/>
      </c>
      <c r="AB32" s="24">
        <f>INDEX(MTInputs!$J$1:$AZ$415,$D32,MATCH(AB$5,MTInputs!$J$5:$AZ$5,0))</f>
        <v/>
      </c>
      <c r="AC32" s="24">
        <f>INDEX(MTInputs!$J$1:$AZ$415,$D32,MATCH(AC$5,MTInputs!$J$5:$AZ$5,0))</f>
        <v/>
      </c>
      <c r="AD32" s="24">
        <f>INDEX(MTInputs!$J$1:$AZ$415,$D32,MATCH(AD$5,MTInputs!$J$5:$AZ$5,0))</f>
        <v/>
      </c>
      <c r="AF32" s="11">
        <f>LOWER(Settings!$C$4)&amp;".mit."&amp;$A32&amp;IF($C32="","","."&amp;$C32&amp;"."&amp;$B32)&amp;IF(INDEX(Variables!$D$5:$D$105,MATCH($A32,Variables!$A$5:$A$105,0))="","","."&amp;INDEX(Variables!$D$5:$D$105,MATCH($A32,Variables!$A$5:$A$105,0)))&amp;"."&amp;AF$5</f>
        <v/>
      </c>
      <c r="AG32" s="23">
        <f>INDEX(MTInputs!$J$1:$AZ$415,$D32,MATCH(AG$5,MTInputs!$J$5:$AZ$5,0))</f>
        <v/>
      </c>
      <c r="AH32" s="24">
        <f>INDEX(MTInputs!$J$1:$AZ$415,$D32,MATCH(AH$5,MTInputs!$J$5:$AZ$5,0))</f>
        <v/>
      </c>
      <c r="AI32" s="24">
        <f>INDEX(MTInputs!$J$1:$AZ$415,$D32,MATCH(AI$5,MTInputs!$J$5:$AZ$5,0))</f>
        <v/>
      </c>
      <c r="AJ32" s="24">
        <f>INDEX(MTInputs!$J$1:$AZ$415,$D32,MATCH(AJ$5,MTInputs!$J$5:$AZ$5,0))</f>
        <v/>
      </c>
      <c r="AK32" s="24">
        <f>INDEX(MTInputs!$J$1:$AZ$415,$D32,MATCH(AK$5,MTInputs!$J$5:$AZ$5,0))</f>
        <v/>
      </c>
      <c r="AL32" s="24">
        <f>INDEX(MTInputs!$J$1:$AZ$415,$D32,MATCH(AL$5,MTInputs!$J$5:$AZ$5,0))</f>
        <v/>
      </c>
      <c r="AM32" s="24">
        <f>INDEX(MTInputs!$J$1:$AZ$415,$D32,MATCH(AM$5,MTInputs!$J$5:$AZ$5,0))</f>
        <v/>
      </c>
      <c r="AN32" s="24">
        <f>INDEX(MTInputs!$J$1:$AZ$415,$D32,MATCH(AN$5,MTInputs!$J$5:$AZ$5,0))</f>
        <v/>
      </c>
      <c r="AO32" s="24">
        <f>INDEX(MTInputs!$J$1:$AZ$415,$D32,MATCH(AO$5,MTInputs!$J$5:$AZ$5,0))</f>
        <v/>
      </c>
      <c r="AP32" s="24">
        <f>INDEX(MTInputs!$J$1:$AZ$415,$D32,MATCH(AP$5,MTInputs!$J$5:$AZ$5,0))</f>
        <v/>
      </c>
      <c r="AQ32" s="24">
        <f>INDEX(MTInputs!$J$1:$AZ$415,$D32,MATCH(AQ$5,MTInputs!$J$5:$AZ$5,0))</f>
        <v/>
      </c>
      <c r="AR32" s="24">
        <f>INDEX(MTInputs!$J$1:$AZ$415,$D32,MATCH(AR$5,MTInputs!$J$5:$AZ$5,0))</f>
        <v/>
      </c>
      <c r="AS32" s="24">
        <f>INDEX(MTInputs!$J$1:$AZ$415,$D32,MATCH(AS$5,MTInputs!$J$5:$AZ$5,0))</f>
        <v/>
      </c>
      <c r="AT32" s="24">
        <f>INDEX(MTInputs!$J$1:$AZ$415,$D32,MATCH(AT$5,MTInputs!$J$5:$AZ$5,0))</f>
        <v/>
      </c>
      <c r="AU32" s="24">
        <f>INDEX(MTInputs!$J$1:$AZ$415,$D32,MATCH(AU$5,MTInputs!$J$5:$AZ$5,0))</f>
        <v/>
      </c>
      <c r="AV32" s="24">
        <f>INDEX(MTInputs!$J$1:$AZ$415,$D32,MATCH(AV$5,MTInputs!$J$5:$AZ$5,0))</f>
        <v/>
      </c>
      <c r="AW32" s="24">
        <f>INDEX(MTInputs!$J$1:$AZ$415,$D32,MATCH(AW$5,MTInputs!$J$5:$AZ$5,0))</f>
        <v/>
      </c>
      <c r="AX32" s="24">
        <f>INDEX(MTInputs!$J$1:$AZ$415,$D32,MATCH(AX$5,MTInputs!$J$5:$AZ$5,0))</f>
        <v/>
      </c>
      <c r="AY32" s="24">
        <f>INDEX(MTInputs!$J$1:$AZ$415,$D32,MATCH(AY$5,MTInputs!$J$5:$AZ$5,0))</f>
        <v/>
      </c>
    </row>
    <row r="33" hidden="1" outlineLevel="1">
      <c r="A33" s="14" t="inlineStr">
        <is>
          <t>ctcov</t>
        </is>
      </c>
      <c r="B33" s="14" t="inlineStr">
        <is>
          <t>all</t>
        </is>
      </c>
      <c r="C33" s="14" t="inlineStr">
        <is>
          <t>avi</t>
        </is>
      </c>
      <c r="D33" s="22" t="n">
        <v>34</v>
      </c>
      <c r="H33" s="14">
        <f>INDEX(Variables!$B$5:$B$105,MATCH($A33,Variables!$A$5:$A$105,0))&amp;IF($C33="",""," | "&amp;INDEX(Mapping!$B$5:$B$26,MATCH($C33,Mapping!$A$5:$A$26,0))&amp;" | "&amp;INDEX(Mapping!$B$30:$B$41,MATCH($B33,Mapping!$A$30:$A$41,0)))</f>
        <v/>
      </c>
      <c r="I33" s="14">
        <f>INDEX(Variables!$C$5:$C$105,MATCH($A33,Variables!$A$5:$A$105,0))</f>
        <v/>
      </c>
      <c r="J33" s="14">
        <f>INDEX(Variables!$E$5:$E$105,MATCH($A33,Variables!$A$5:$A$105,0))</f>
        <v/>
      </c>
      <c r="K33" s="11">
        <f>LOWER(Settings!$C$4)&amp;".mit."&amp;$A33&amp;IF($C33="","","."&amp;$C33&amp;"."&amp;$B33)&amp;IF(INDEX(Variables!$D$5:$D$105,MATCH($A33,Variables!$A$5:$A$105,0))="","","."&amp;INDEX(Variables!$D$5:$D$105,MATCH($A33,Variables!$A$5:$A$105,0)))&amp;"."&amp;K$5</f>
        <v/>
      </c>
      <c r="L33" s="23">
        <f>INDEX(MTInputs!$J$1:$AZ$415,$D33,MATCH(L$5,MTInputs!$J$5:$AZ$5,0))</f>
        <v/>
      </c>
      <c r="M33" s="24">
        <f>INDEX(MTInputs!$J$1:$AZ$415,$D33,MATCH(M$5,MTInputs!$J$5:$AZ$5,0))</f>
        <v/>
      </c>
      <c r="N33" s="24">
        <f>INDEX(MTInputs!$J$1:$AZ$415,$D33,MATCH(N$5,MTInputs!$J$5:$AZ$5,0))</f>
        <v/>
      </c>
      <c r="O33" s="24">
        <f>INDEX(MTInputs!$J$1:$AZ$415,$D33,MATCH(O$5,MTInputs!$J$5:$AZ$5,0))</f>
        <v/>
      </c>
      <c r="P33" s="24">
        <f>INDEX(MTInputs!$J$1:$AZ$415,$D33,MATCH(P$5,MTInputs!$J$5:$AZ$5,0))</f>
        <v/>
      </c>
      <c r="Q33" s="24">
        <f>INDEX(MTInputs!$J$1:$AZ$415,$D33,MATCH(Q$5,MTInputs!$J$5:$AZ$5,0))</f>
        <v/>
      </c>
      <c r="R33" s="24">
        <f>INDEX(MTInputs!$J$1:$AZ$415,$D33,MATCH(R$5,MTInputs!$J$5:$AZ$5,0))</f>
        <v/>
      </c>
      <c r="S33" s="24">
        <f>INDEX(MTInputs!$J$1:$AZ$415,$D33,MATCH(S$5,MTInputs!$J$5:$AZ$5,0))</f>
        <v/>
      </c>
      <c r="T33" s="24">
        <f>INDEX(MTInputs!$J$1:$AZ$415,$D33,MATCH(T$5,MTInputs!$J$5:$AZ$5,0))</f>
        <v/>
      </c>
      <c r="U33" s="24">
        <f>INDEX(MTInputs!$J$1:$AZ$415,$D33,MATCH(U$5,MTInputs!$J$5:$AZ$5,0))</f>
        <v/>
      </c>
      <c r="V33" s="24">
        <f>INDEX(MTInputs!$J$1:$AZ$415,$D33,MATCH(V$5,MTInputs!$J$5:$AZ$5,0))</f>
        <v/>
      </c>
      <c r="W33" s="24">
        <f>INDEX(MTInputs!$J$1:$AZ$415,$D33,MATCH(W$5,MTInputs!$J$5:$AZ$5,0))</f>
        <v/>
      </c>
      <c r="X33" s="24">
        <f>INDEX(MTInputs!$J$1:$AZ$415,$D33,MATCH(X$5,MTInputs!$J$5:$AZ$5,0))</f>
        <v/>
      </c>
      <c r="Y33" s="24">
        <f>INDEX(MTInputs!$J$1:$AZ$415,$D33,MATCH(Y$5,MTInputs!$J$5:$AZ$5,0))</f>
        <v/>
      </c>
      <c r="Z33" s="24">
        <f>INDEX(MTInputs!$J$1:$AZ$415,$D33,MATCH(Z$5,MTInputs!$J$5:$AZ$5,0))</f>
        <v/>
      </c>
      <c r="AA33" s="24">
        <f>INDEX(MTInputs!$J$1:$AZ$415,$D33,MATCH(AA$5,MTInputs!$J$5:$AZ$5,0))</f>
        <v/>
      </c>
      <c r="AB33" s="24">
        <f>INDEX(MTInputs!$J$1:$AZ$415,$D33,MATCH(AB$5,MTInputs!$J$5:$AZ$5,0))</f>
        <v/>
      </c>
      <c r="AC33" s="24">
        <f>INDEX(MTInputs!$J$1:$AZ$415,$D33,MATCH(AC$5,MTInputs!$J$5:$AZ$5,0))</f>
        <v/>
      </c>
      <c r="AD33" s="24">
        <f>INDEX(MTInputs!$J$1:$AZ$415,$D33,MATCH(AD$5,MTInputs!$J$5:$AZ$5,0))</f>
        <v/>
      </c>
      <c r="AF33" s="11">
        <f>LOWER(Settings!$C$4)&amp;".mit."&amp;$A33&amp;IF($C33="","","."&amp;$C33&amp;"."&amp;$B33)&amp;IF(INDEX(Variables!$D$5:$D$105,MATCH($A33,Variables!$A$5:$A$105,0))="","","."&amp;INDEX(Variables!$D$5:$D$105,MATCH($A33,Variables!$A$5:$A$105,0)))&amp;"."&amp;AF$5</f>
        <v/>
      </c>
      <c r="AG33" s="23">
        <f>INDEX(MTInputs!$J$1:$AZ$415,$D33,MATCH(AG$5,MTInputs!$J$5:$AZ$5,0))</f>
        <v/>
      </c>
      <c r="AH33" s="24">
        <f>INDEX(MTInputs!$J$1:$AZ$415,$D33,MATCH(AH$5,MTInputs!$J$5:$AZ$5,0))</f>
        <v/>
      </c>
      <c r="AI33" s="24">
        <f>INDEX(MTInputs!$J$1:$AZ$415,$D33,MATCH(AI$5,MTInputs!$J$5:$AZ$5,0))</f>
        <v/>
      </c>
      <c r="AJ33" s="24">
        <f>INDEX(MTInputs!$J$1:$AZ$415,$D33,MATCH(AJ$5,MTInputs!$J$5:$AZ$5,0))</f>
        <v/>
      </c>
      <c r="AK33" s="24">
        <f>INDEX(MTInputs!$J$1:$AZ$415,$D33,MATCH(AK$5,MTInputs!$J$5:$AZ$5,0))</f>
        <v/>
      </c>
      <c r="AL33" s="24">
        <f>INDEX(MTInputs!$J$1:$AZ$415,$D33,MATCH(AL$5,MTInputs!$J$5:$AZ$5,0))</f>
        <v/>
      </c>
      <c r="AM33" s="24">
        <f>INDEX(MTInputs!$J$1:$AZ$415,$D33,MATCH(AM$5,MTInputs!$J$5:$AZ$5,0))</f>
        <v/>
      </c>
      <c r="AN33" s="24">
        <f>INDEX(MTInputs!$J$1:$AZ$415,$D33,MATCH(AN$5,MTInputs!$J$5:$AZ$5,0))</f>
        <v/>
      </c>
      <c r="AO33" s="24">
        <f>INDEX(MTInputs!$J$1:$AZ$415,$D33,MATCH(AO$5,MTInputs!$J$5:$AZ$5,0))</f>
        <v/>
      </c>
      <c r="AP33" s="24">
        <f>INDEX(MTInputs!$J$1:$AZ$415,$D33,MATCH(AP$5,MTInputs!$J$5:$AZ$5,0))</f>
        <v/>
      </c>
      <c r="AQ33" s="24">
        <f>INDEX(MTInputs!$J$1:$AZ$415,$D33,MATCH(AQ$5,MTInputs!$J$5:$AZ$5,0))</f>
        <v/>
      </c>
      <c r="AR33" s="24">
        <f>INDEX(MTInputs!$J$1:$AZ$415,$D33,MATCH(AR$5,MTInputs!$J$5:$AZ$5,0))</f>
        <v/>
      </c>
      <c r="AS33" s="24">
        <f>INDEX(MTInputs!$J$1:$AZ$415,$D33,MATCH(AS$5,MTInputs!$J$5:$AZ$5,0))</f>
        <v/>
      </c>
      <c r="AT33" s="24">
        <f>INDEX(MTInputs!$J$1:$AZ$415,$D33,MATCH(AT$5,MTInputs!$J$5:$AZ$5,0))</f>
        <v/>
      </c>
      <c r="AU33" s="24">
        <f>INDEX(MTInputs!$J$1:$AZ$415,$D33,MATCH(AU$5,MTInputs!$J$5:$AZ$5,0))</f>
        <v/>
      </c>
      <c r="AV33" s="24">
        <f>INDEX(MTInputs!$J$1:$AZ$415,$D33,MATCH(AV$5,MTInputs!$J$5:$AZ$5,0))</f>
        <v/>
      </c>
      <c r="AW33" s="24">
        <f>INDEX(MTInputs!$J$1:$AZ$415,$D33,MATCH(AW$5,MTInputs!$J$5:$AZ$5,0))</f>
        <v/>
      </c>
      <c r="AX33" s="24">
        <f>INDEX(MTInputs!$J$1:$AZ$415,$D33,MATCH(AX$5,MTInputs!$J$5:$AZ$5,0))</f>
        <v/>
      </c>
      <c r="AY33" s="24">
        <f>INDEX(MTInputs!$J$1:$AZ$415,$D33,MATCH(AY$5,MTInputs!$J$5:$AZ$5,0))</f>
        <v/>
      </c>
    </row>
    <row r="34" hidden="1" outlineLevel="1">
      <c r="A34" s="14" t="inlineStr">
        <is>
          <t>ctcov</t>
        </is>
      </c>
      <c r="B34" s="14" t="inlineStr">
        <is>
          <t>all</t>
        </is>
      </c>
      <c r="C34" s="14" t="inlineStr">
        <is>
          <t>nav</t>
        </is>
      </c>
      <c r="D34" s="22" t="n">
        <v>35</v>
      </c>
      <c r="H34" s="14">
        <f>INDEX(Variables!$B$5:$B$105,MATCH($A34,Variables!$A$5:$A$105,0))&amp;IF($C34="",""," | "&amp;INDEX(Mapping!$B$5:$B$26,MATCH($C34,Mapping!$A$5:$A$26,0))&amp;" | "&amp;INDEX(Mapping!$B$30:$B$41,MATCH($B34,Mapping!$A$30:$A$41,0)))</f>
        <v/>
      </c>
      <c r="I34" s="14">
        <f>INDEX(Variables!$C$5:$C$105,MATCH($A34,Variables!$A$5:$A$105,0))</f>
        <v/>
      </c>
      <c r="J34" s="14">
        <f>INDEX(Variables!$E$5:$E$105,MATCH($A34,Variables!$A$5:$A$105,0))</f>
        <v/>
      </c>
      <c r="K34" s="11">
        <f>LOWER(Settings!$C$4)&amp;".mit."&amp;$A34&amp;IF($C34="","","."&amp;$C34&amp;"."&amp;$B34)&amp;IF(INDEX(Variables!$D$5:$D$105,MATCH($A34,Variables!$A$5:$A$105,0))="","","."&amp;INDEX(Variables!$D$5:$D$105,MATCH($A34,Variables!$A$5:$A$105,0)))&amp;"."&amp;K$5</f>
        <v/>
      </c>
      <c r="L34" s="23">
        <f>INDEX(MTInputs!$J$1:$AZ$415,$D34,MATCH(L$5,MTInputs!$J$5:$AZ$5,0))</f>
        <v/>
      </c>
      <c r="M34" s="24">
        <f>INDEX(MTInputs!$J$1:$AZ$415,$D34,MATCH(M$5,MTInputs!$J$5:$AZ$5,0))</f>
        <v/>
      </c>
      <c r="N34" s="24">
        <f>INDEX(MTInputs!$J$1:$AZ$415,$D34,MATCH(N$5,MTInputs!$J$5:$AZ$5,0))</f>
        <v/>
      </c>
      <c r="O34" s="24">
        <f>INDEX(MTInputs!$J$1:$AZ$415,$D34,MATCH(O$5,MTInputs!$J$5:$AZ$5,0))</f>
        <v/>
      </c>
      <c r="P34" s="24">
        <f>INDEX(MTInputs!$J$1:$AZ$415,$D34,MATCH(P$5,MTInputs!$J$5:$AZ$5,0))</f>
        <v/>
      </c>
      <c r="Q34" s="24">
        <f>INDEX(MTInputs!$J$1:$AZ$415,$D34,MATCH(Q$5,MTInputs!$J$5:$AZ$5,0))</f>
        <v/>
      </c>
      <c r="R34" s="24">
        <f>INDEX(MTInputs!$J$1:$AZ$415,$D34,MATCH(R$5,MTInputs!$J$5:$AZ$5,0))</f>
        <v/>
      </c>
      <c r="S34" s="24">
        <f>INDEX(MTInputs!$J$1:$AZ$415,$D34,MATCH(S$5,MTInputs!$J$5:$AZ$5,0))</f>
        <v/>
      </c>
      <c r="T34" s="24">
        <f>INDEX(MTInputs!$J$1:$AZ$415,$D34,MATCH(T$5,MTInputs!$J$5:$AZ$5,0))</f>
        <v/>
      </c>
      <c r="U34" s="24">
        <f>INDEX(MTInputs!$J$1:$AZ$415,$D34,MATCH(U$5,MTInputs!$J$5:$AZ$5,0))</f>
        <v/>
      </c>
      <c r="V34" s="24">
        <f>INDEX(MTInputs!$J$1:$AZ$415,$D34,MATCH(V$5,MTInputs!$J$5:$AZ$5,0))</f>
        <v/>
      </c>
      <c r="W34" s="24">
        <f>INDEX(MTInputs!$J$1:$AZ$415,$D34,MATCH(W$5,MTInputs!$J$5:$AZ$5,0))</f>
        <v/>
      </c>
      <c r="X34" s="24">
        <f>INDEX(MTInputs!$J$1:$AZ$415,$D34,MATCH(X$5,MTInputs!$J$5:$AZ$5,0))</f>
        <v/>
      </c>
      <c r="Y34" s="24">
        <f>INDEX(MTInputs!$J$1:$AZ$415,$D34,MATCH(Y$5,MTInputs!$J$5:$AZ$5,0))</f>
        <v/>
      </c>
      <c r="Z34" s="24">
        <f>INDEX(MTInputs!$J$1:$AZ$415,$D34,MATCH(Z$5,MTInputs!$J$5:$AZ$5,0))</f>
        <v/>
      </c>
      <c r="AA34" s="24">
        <f>INDEX(MTInputs!$J$1:$AZ$415,$D34,MATCH(AA$5,MTInputs!$J$5:$AZ$5,0))</f>
        <v/>
      </c>
      <c r="AB34" s="24">
        <f>INDEX(MTInputs!$J$1:$AZ$415,$D34,MATCH(AB$5,MTInputs!$J$5:$AZ$5,0))</f>
        <v/>
      </c>
      <c r="AC34" s="24">
        <f>INDEX(MTInputs!$J$1:$AZ$415,$D34,MATCH(AC$5,MTInputs!$J$5:$AZ$5,0))</f>
        <v/>
      </c>
      <c r="AD34" s="24">
        <f>INDEX(MTInputs!$J$1:$AZ$415,$D34,MATCH(AD$5,MTInputs!$J$5:$AZ$5,0))</f>
        <v/>
      </c>
      <c r="AF34" s="11">
        <f>LOWER(Settings!$C$4)&amp;".mit."&amp;$A34&amp;IF($C34="","","."&amp;$C34&amp;"."&amp;$B34)&amp;IF(INDEX(Variables!$D$5:$D$105,MATCH($A34,Variables!$A$5:$A$105,0))="","","."&amp;INDEX(Variables!$D$5:$D$105,MATCH($A34,Variables!$A$5:$A$105,0)))&amp;"."&amp;AF$5</f>
        <v/>
      </c>
      <c r="AG34" s="23">
        <f>INDEX(MTInputs!$J$1:$AZ$415,$D34,MATCH(AG$5,MTInputs!$J$5:$AZ$5,0))</f>
        <v/>
      </c>
      <c r="AH34" s="24">
        <f>INDEX(MTInputs!$J$1:$AZ$415,$D34,MATCH(AH$5,MTInputs!$J$5:$AZ$5,0))</f>
        <v/>
      </c>
      <c r="AI34" s="24">
        <f>INDEX(MTInputs!$J$1:$AZ$415,$D34,MATCH(AI$5,MTInputs!$J$5:$AZ$5,0))</f>
        <v/>
      </c>
      <c r="AJ34" s="24">
        <f>INDEX(MTInputs!$J$1:$AZ$415,$D34,MATCH(AJ$5,MTInputs!$J$5:$AZ$5,0))</f>
        <v/>
      </c>
      <c r="AK34" s="24">
        <f>INDEX(MTInputs!$J$1:$AZ$415,$D34,MATCH(AK$5,MTInputs!$J$5:$AZ$5,0))</f>
        <v/>
      </c>
      <c r="AL34" s="24">
        <f>INDEX(MTInputs!$J$1:$AZ$415,$D34,MATCH(AL$5,MTInputs!$J$5:$AZ$5,0))</f>
        <v/>
      </c>
      <c r="AM34" s="24">
        <f>INDEX(MTInputs!$J$1:$AZ$415,$D34,MATCH(AM$5,MTInputs!$J$5:$AZ$5,0))</f>
        <v/>
      </c>
      <c r="AN34" s="24">
        <f>INDEX(MTInputs!$J$1:$AZ$415,$D34,MATCH(AN$5,MTInputs!$J$5:$AZ$5,0))</f>
        <v/>
      </c>
      <c r="AO34" s="24">
        <f>INDEX(MTInputs!$J$1:$AZ$415,$D34,MATCH(AO$5,MTInputs!$J$5:$AZ$5,0))</f>
        <v/>
      </c>
      <c r="AP34" s="24">
        <f>INDEX(MTInputs!$J$1:$AZ$415,$D34,MATCH(AP$5,MTInputs!$J$5:$AZ$5,0))</f>
        <v/>
      </c>
      <c r="AQ34" s="24">
        <f>INDEX(MTInputs!$J$1:$AZ$415,$D34,MATCH(AQ$5,MTInputs!$J$5:$AZ$5,0))</f>
        <v/>
      </c>
      <c r="AR34" s="24">
        <f>INDEX(MTInputs!$J$1:$AZ$415,$D34,MATCH(AR$5,MTInputs!$J$5:$AZ$5,0))</f>
        <v/>
      </c>
      <c r="AS34" s="24">
        <f>INDEX(MTInputs!$J$1:$AZ$415,$D34,MATCH(AS$5,MTInputs!$J$5:$AZ$5,0))</f>
        <v/>
      </c>
      <c r="AT34" s="24">
        <f>INDEX(MTInputs!$J$1:$AZ$415,$D34,MATCH(AT$5,MTInputs!$J$5:$AZ$5,0))</f>
        <v/>
      </c>
      <c r="AU34" s="24">
        <f>INDEX(MTInputs!$J$1:$AZ$415,$D34,MATCH(AU$5,MTInputs!$J$5:$AZ$5,0))</f>
        <v/>
      </c>
      <c r="AV34" s="24">
        <f>INDEX(MTInputs!$J$1:$AZ$415,$D34,MATCH(AV$5,MTInputs!$J$5:$AZ$5,0))</f>
        <v/>
      </c>
      <c r="AW34" s="24">
        <f>INDEX(MTInputs!$J$1:$AZ$415,$D34,MATCH(AW$5,MTInputs!$J$5:$AZ$5,0))</f>
        <v/>
      </c>
      <c r="AX34" s="24">
        <f>INDEX(MTInputs!$J$1:$AZ$415,$D34,MATCH(AX$5,MTInputs!$J$5:$AZ$5,0))</f>
        <v/>
      </c>
      <c r="AY34" s="24">
        <f>INDEX(MTInputs!$J$1:$AZ$415,$D34,MATCH(AY$5,MTInputs!$J$5:$AZ$5,0))</f>
        <v/>
      </c>
    </row>
    <row r="35" hidden="1" outlineLevel="1">
      <c r="A35" s="14" t="inlineStr">
        <is>
          <t>ctcov</t>
        </is>
      </c>
      <c r="B35" s="14" t="inlineStr">
        <is>
          <t>all</t>
        </is>
      </c>
      <c r="C35" s="14" t="inlineStr">
        <is>
          <t>res</t>
        </is>
      </c>
      <c r="D35" s="22" t="n">
        <v>36</v>
      </c>
      <c r="H35" s="14">
        <f>INDEX(Variables!$B$5:$B$105,MATCH($A35,Variables!$A$5:$A$105,0))&amp;IF($C35="",""," | "&amp;INDEX(Mapping!$B$5:$B$26,MATCH($C35,Mapping!$A$5:$A$26,0))&amp;" | "&amp;INDEX(Mapping!$B$30:$B$41,MATCH($B35,Mapping!$A$30:$A$41,0)))</f>
        <v/>
      </c>
      <c r="I35" s="14">
        <f>INDEX(Variables!$C$5:$C$105,MATCH($A35,Variables!$A$5:$A$105,0))</f>
        <v/>
      </c>
      <c r="J35" s="14">
        <f>INDEX(Variables!$E$5:$E$105,MATCH($A35,Variables!$A$5:$A$105,0))</f>
        <v/>
      </c>
      <c r="K35" s="11">
        <f>LOWER(Settings!$C$4)&amp;".mit."&amp;$A35&amp;IF($C35="","","."&amp;$C35&amp;"."&amp;$B35)&amp;IF(INDEX(Variables!$D$5:$D$105,MATCH($A35,Variables!$A$5:$A$105,0))="","","."&amp;INDEX(Variables!$D$5:$D$105,MATCH($A35,Variables!$A$5:$A$105,0)))&amp;"."&amp;K$5</f>
        <v/>
      </c>
      <c r="L35" s="23">
        <f>INDEX(MTInputs!$J$1:$AZ$415,$D35,MATCH(L$5,MTInputs!$J$5:$AZ$5,0))</f>
        <v/>
      </c>
      <c r="M35" s="24">
        <f>INDEX(MTInputs!$J$1:$AZ$415,$D35,MATCH(M$5,MTInputs!$J$5:$AZ$5,0))</f>
        <v/>
      </c>
      <c r="N35" s="24">
        <f>INDEX(MTInputs!$J$1:$AZ$415,$D35,MATCH(N$5,MTInputs!$J$5:$AZ$5,0))</f>
        <v/>
      </c>
      <c r="O35" s="24">
        <f>INDEX(MTInputs!$J$1:$AZ$415,$D35,MATCH(O$5,MTInputs!$J$5:$AZ$5,0))</f>
        <v/>
      </c>
      <c r="P35" s="24">
        <f>INDEX(MTInputs!$J$1:$AZ$415,$D35,MATCH(P$5,MTInputs!$J$5:$AZ$5,0))</f>
        <v/>
      </c>
      <c r="Q35" s="24">
        <f>INDEX(MTInputs!$J$1:$AZ$415,$D35,MATCH(Q$5,MTInputs!$J$5:$AZ$5,0))</f>
        <v/>
      </c>
      <c r="R35" s="24">
        <f>INDEX(MTInputs!$J$1:$AZ$415,$D35,MATCH(R$5,MTInputs!$J$5:$AZ$5,0))</f>
        <v/>
      </c>
      <c r="S35" s="24">
        <f>INDEX(MTInputs!$J$1:$AZ$415,$D35,MATCH(S$5,MTInputs!$J$5:$AZ$5,0))</f>
        <v/>
      </c>
      <c r="T35" s="24">
        <f>INDEX(MTInputs!$J$1:$AZ$415,$D35,MATCH(T$5,MTInputs!$J$5:$AZ$5,0))</f>
        <v/>
      </c>
      <c r="U35" s="24">
        <f>INDEX(MTInputs!$J$1:$AZ$415,$D35,MATCH(U$5,MTInputs!$J$5:$AZ$5,0))</f>
        <v/>
      </c>
      <c r="V35" s="24">
        <f>INDEX(MTInputs!$J$1:$AZ$415,$D35,MATCH(V$5,MTInputs!$J$5:$AZ$5,0))</f>
        <v/>
      </c>
      <c r="W35" s="24">
        <f>INDEX(MTInputs!$J$1:$AZ$415,$D35,MATCH(W$5,MTInputs!$J$5:$AZ$5,0))</f>
        <v/>
      </c>
      <c r="X35" s="24">
        <f>INDEX(MTInputs!$J$1:$AZ$415,$D35,MATCH(X$5,MTInputs!$J$5:$AZ$5,0))</f>
        <v/>
      </c>
      <c r="Y35" s="24">
        <f>INDEX(MTInputs!$J$1:$AZ$415,$D35,MATCH(Y$5,MTInputs!$J$5:$AZ$5,0))</f>
        <v/>
      </c>
      <c r="Z35" s="24">
        <f>INDEX(MTInputs!$J$1:$AZ$415,$D35,MATCH(Z$5,MTInputs!$J$5:$AZ$5,0))</f>
        <v/>
      </c>
      <c r="AA35" s="24">
        <f>INDEX(MTInputs!$J$1:$AZ$415,$D35,MATCH(AA$5,MTInputs!$J$5:$AZ$5,0))</f>
        <v/>
      </c>
      <c r="AB35" s="24">
        <f>INDEX(MTInputs!$J$1:$AZ$415,$D35,MATCH(AB$5,MTInputs!$J$5:$AZ$5,0))</f>
        <v/>
      </c>
      <c r="AC35" s="24">
        <f>INDEX(MTInputs!$J$1:$AZ$415,$D35,MATCH(AC$5,MTInputs!$J$5:$AZ$5,0))</f>
        <v/>
      </c>
      <c r="AD35" s="24">
        <f>INDEX(MTInputs!$J$1:$AZ$415,$D35,MATCH(AD$5,MTInputs!$J$5:$AZ$5,0))</f>
        <v/>
      </c>
      <c r="AF35" s="11">
        <f>LOWER(Settings!$C$4)&amp;".mit."&amp;$A35&amp;IF($C35="","","."&amp;$C35&amp;"."&amp;$B35)&amp;IF(INDEX(Variables!$D$5:$D$105,MATCH($A35,Variables!$A$5:$A$105,0))="","","."&amp;INDEX(Variables!$D$5:$D$105,MATCH($A35,Variables!$A$5:$A$105,0)))&amp;"."&amp;AF$5</f>
        <v/>
      </c>
      <c r="AG35" s="23">
        <f>INDEX(MTInputs!$J$1:$AZ$415,$D35,MATCH(AG$5,MTInputs!$J$5:$AZ$5,0))</f>
        <v/>
      </c>
      <c r="AH35" s="24">
        <f>INDEX(MTInputs!$J$1:$AZ$415,$D35,MATCH(AH$5,MTInputs!$J$5:$AZ$5,0))</f>
        <v/>
      </c>
      <c r="AI35" s="24">
        <f>INDEX(MTInputs!$J$1:$AZ$415,$D35,MATCH(AI$5,MTInputs!$J$5:$AZ$5,0))</f>
        <v/>
      </c>
      <c r="AJ35" s="24">
        <f>INDEX(MTInputs!$J$1:$AZ$415,$D35,MATCH(AJ$5,MTInputs!$J$5:$AZ$5,0))</f>
        <v/>
      </c>
      <c r="AK35" s="24">
        <f>INDEX(MTInputs!$J$1:$AZ$415,$D35,MATCH(AK$5,MTInputs!$J$5:$AZ$5,0))</f>
        <v/>
      </c>
      <c r="AL35" s="24">
        <f>INDEX(MTInputs!$J$1:$AZ$415,$D35,MATCH(AL$5,MTInputs!$J$5:$AZ$5,0))</f>
        <v/>
      </c>
      <c r="AM35" s="24">
        <f>INDEX(MTInputs!$J$1:$AZ$415,$D35,MATCH(AM$5,MTInputs!$J$5:$AZ$5,0))</f>
        <v/>
      </c>
      <c r="AN35" s="24">
        <f>INDEX(MTInputs!$J$1:$AZ$415,$D35,MATCH(AN$5,MTInputs!$J$5:$AZ$5,0))</f>
        <v/>
      </c>
      <c r="AO35" s="24">
        <f>INDEX(MTInputs!$J$1:$AZ$415,$D35,MATCH(AO$5,MTInputs!$J$5:$AZ$5,0))</f>
        <v/>
      </c>
      <c r="AP35" s="24">
        <f>INDEX(MTInputs!$J$1:$AZ$415,$D35,MATCH(AP$5,MTInputs!$J$5:$AZ$5,0))</f>
        <v/>
      </c>
      <c r="AQ35" s="24">
        <f>INDEX(MTInputs!$J$1:$AZ$415,$D35,MATCH(AQ$5,MTInputs!$J$5:$AZ$5,0))</f>
        <v/>
      </c>
      <c r="AR35" s="24">
        <f>INDEX(MTInputs!$J$1:$AZ$415,$D35,MATCH(AR$5,MTInputs!$J$5:$AZ$5,0))</f>
        <v/>
      </c>
      <c r="AS35" s="24">
        <f>INDEX(MTInputs!$J$1:$AZ$415,$D35,MATCH(AS$5,MTInputs!$J$5:$AZ$5,0))</f>
        <v/>
      </c>
      <c r="AT35" s="24">
        <f>INDEX(MTInputs!$J$1:$AZ$415,$D35,MATCH(AT$5,MTInputs!$J$5:$AZ$5,0))</f>
        <v/>
      </c>
      <c r="AU35" s="24">
        <f>INDEX(MTInputs!$J$1:$AZ$415,$D35,MATCH(AU$5,MTInputs!$J$5:$AZ$5,0))</f>
        <v/>
      </c>
      <c r="AV35" s="24">
        <f>INDEX(MTInputs!$J$1:$AZ$415,$D35,MATCH(AV$5,MTInputs!$J$5:$AZ$5,0))</f>
        <v/>
      </c>
      <c r="AW35" s="24">
        <f>INDEX(MTInputs!$J$1:$AZ$415,$D35,MATCH(AW$5,MTInputs!$J$5:$AZ$5,0))</f>
        <v/>
      </c>
      <c r="AX35" s="24">
        <f>INDEX(MTInputs!$J$1:$AZ$415,$D35,MATCH(AX$5,MTInputs!$J$5:$AZ$5,0))</f>
        <v/>
      </c>
      <c r="AY35" s="24">
        <f>INDEX(MTInputs!$J$1:$AZ$415,$D35,MATCH(AY$5,MTInputs!$J$5:$AZ$5,0))</f>
        <v/>
      </c>
    </row>
    <row r="36" hidden="1" outlineLevel="1">
      <c r="A36" s="14" t="inlineStr">
        <is>
          <t>ctcov</t>
        </is>
      </c>
      <c r="B36" s="14" t="inlineStr">
        <is>
          <t>all</t>
        </is>
      </c>
      <c r="C36" s="14" t="inlineStr">
        <is>
          <t>foo</t>
        </is>
      </c>
      <c r="D36" s="22" t="n">
        <v>37</v>
      </c>
      <c r="H36" s="14">
        <f>INDEX(Variables!$B$5:$B$105,MATCH($A36,Variables!$A$5:$A$105,0))&amp;IF($C36="",""," | "&amp;INDEX(Mapping!$B$5:$B$26,MATCH($C36,Mapping!$A$5:$A$26,0))&amp;" | "&amp;INDEX(Mapping!$B$30:$B$41,MATCH($B36,Mapping!$A$30:$A$41,0)))</f>
        <v/>
      </c>
      <c r="I36" s="14">
        <f>INDEX(Variables!$C$5:$C$105,MATCH($A36,Variables!$A$5:$A$105,0))</f>
        <v/>
      </c>
      <c r="J36" s="14">
        <f>INDEX(Variables!$E$5:$E$105,MATCH($A36,Variables!$A$5:$A$105,0))</f>
        <v/>
      </c>
      <c r="K36" s="11">
        <f>LOWER(Settings!$C$4)&amp;".mit."&amp;$A36&amp;IF($C36="","","."&amp;$C36&amp;"."&amp;$B36)&amp;IF(INDEX(Variables!$D$5:$D$105,MATCH($A36,Variables!$A$5:$A$105,0))="","","."&amp;INDEX(Variables!$D$5:$D$105,MATCH($A36,Variables!$A$5:$A$105,0)))&amp;"."&amp;K$5</f>
        <v/>
      </c>
      <c r="L36" s="23">
        <f>INDEX(MTInputs!$J$1:$AZ$415,$D36,MATCH(L$5,MTInputs!$J$5:$AZ$5,0))</f>
        <v/>
      </c>
      <c r="M36" s="24">
        <f>INDEX(MTInputs!$J$1:$AZ$415,$D36,MATCH(M$5,MTInputs!$J$5:$AZ$5,0))</f>
        <v/>
      </c>
      <c r="N36" s="24">
        <f>INDEX(MTInputs!$J$1:$AZ$415,$D36,MATCH(N$5,MTInputs!$J$5:$AZ$5,0))</f>
        <v/>
      </c>
      <c r="O36" s="24">
        <f>INDEX(MTInputs!$J$1:$AZ$415,$D36,MATCH(O$5,MTInputs!$J$5:$AZ$5,0))</f>
        <v/>
      </c>
      <c r="P36" s="24">
        <f>INDEX(MTInputs!$J$1:$AZ$415,$D36,MATCH(P$5,MTInputs!$J$5:$AZ$5,0))</f>
        <v/>
      </c>
      <c r="Q36" s="24">
        <f>INDEX(MTInputs!$J$1:$AZ$415,$D36,MATCH(Q$5,MTInputs!$J$5:$AZ$5,0))</f>
        <v/>
      </c>
      <c r="R36" s="24">
        <f>INDEX(MTInputs!$J$1:$AZ$415,$D36,MATCH(R$5,MTInputs!$J$5:$AZ$5,0))</f>
        <v/>
      </c>
      <c r="S36" s="24">
        <f>INDEX(MTInputs!$J$1:$AZ$415,$D36,MATCH(S$5,MTInputs!$J$5:$AZ$5,0))</f>
        <v/>
      </c>
      <c r="T36" s="24">
        <f>INDEX(MTInputs!$J$1:$AZ$415,$D36,MATCH(T$5,MTInputs!$J$5:$AZ$5,0))</f>
        <v/>
      </c>
      <c r="U36" s="24">
        <f>INDEX(MTInputs!$J$1:$AZ$415,$D36,MATCH(U$5,MTInputs!$J$5:$AZ$5,0))</f>
        <v/>
      </c>
      <c r="V36" s="24">
        <f>INDEX(MTInputs!$J$1:$AZ$415,$D36,MATCH(V$5,MTInputs!$J$5:$AZ$5,0))</f>
        <v/>
      </c>
      <c r="W36" s="24">
        <f>INDEX(MTInputs!$J$1:$AZ$415,$D36,MATCH(W$5,MTInputs!$J$5:$AZ$5,0))</f>
        <v/>
      </c>
      <c r="X36" s="24">
        <f>INDEX(MTInputs!$J$1:$AZ$415,$D36,MATCH(X$5,MTInputs!$J$5:$AZ$5,0))</f>
        <v/>
      </c>
      <c r="Y36" s="24">
        <f>INDEX(MTInputs!$J$1:$AZ$415,$D36,MATCH(Y$5,MTInputs!$J$5:$AZ$5,0))</f>
        <v/>
      </c>
      <c r="Z36" s="24">
        <f>INDEX(MTInputs!$J$1:$AZ$415,$D36,MATCH(Z$5,MTInputs!$J$5:$AZ$5,0))</f>
        <v/>
      </c>
      <c r="AA36" s="24">
        <f>INDEX(MTInputs!$J$1:$AZ$415,$D36,MATCH(AA$5,MTInputs!$J$5:$AZ$5,0))</f>
        <v/>
      </c>
      <c r="AB36" s="24">
        <f>INDEX(MTInputs!$J$1:$AZ$415,$D36,MATCH(AB$5,MTInputs!$J$5:$AZ$5,0))</f>
        <v/>
      </c>
      <c r="AC36" s="24">
        <f>INDEX(MTInputs!$J$1:$AZ$415,$D36,MATCH(AC$5,MTInputs!$J$5:$AZ$5,0))</f>
        <v/>
      </c>
      <c r="AD36" s="24">
        <f>INDEX(MTInputs!$J$1:$AZ$415,$D36,MATCH(AD$5,MTInputs!$J$5:$AZ$5,0))</f>
        <v/>
      </c>
      <c r="AF36" s="11">
        <f>LOWER(Settings!$C$4)&amp;".mit."&amp;$A36&amp;IF($C36="","","."&amp;$C36&amp;"."&amp;$B36)&amp;IF(INDEX(Variables!$D$5:$D$105,MATCH($A36,Variables!$A$5:$A$105,0))="","","."&amp;INDEX(Variables!$D$5:$D$105,MATCH($A36,Variables!$A$5:$A$105,0)))&amp;"."&amp;AF$5</f>
        <v/>
      </c>
      <c r="AG36" s="23">
        <f>INDEX(MTInputs!$J$1:$AZ$415,$D36,MATCH(AG$5,MTInputs!$J$5:$AZ$5,0))</f>
        <v/>
      </c>
      <c r="AH36" s="24">
        <f>INDEX(MTInputs!$J$1:$AZ$415,$D36,MATCH(AH$5,MTInputs!$J$5:$AZ$5,0))</f>
        <v/>
      </c>
      <c r="AI36" s="24">
        <f>INDEX(MTInputs!$J$1:$AZ$415,$D36,MATCH(AI$5,MTInputs!$J$5:$AZ$5,0))</f>
        <v/>
      </c>
      <c r="AJ36" s="24">
        <f>INDEX(MTInputs!$J$1:$AZ$415,$D36,MATCH(AJ$5,MTInputs!$J$5:$AZ$5,0))</f>
        <v/>
      </c>
      <c r="AK36" s="24">
        <f>INDEX(MTInputs!$J$1:$AZ$415,$D36,MATCH(AK$5,MTInputs!$J$5:$AZ$5,0))</f>
        <v/>
      </c>
      <c r="AL36" s="24">
        <f>INDEX(MTInputs!$J$1:$AZ$415,$D36,MATCH(AL$5,MTInputs!$J$5:$AZ$5,0))</f>
        <v/>
      </c>
      <c r="AM36" s="24">
        <f>INDEX(MTInputs!$J$1:$AZ$415,$D36,MATCH(AM$5,MTInputs!$J$5:$AZ$5,0))</f>
        <v/>
      </c>
      <c r="AN36" s="24">
        <f>INDEX(MTInputs!$J$1:$AZ$415,$D36,MATCH(AN$5,MTInputs!$J$5:$AZ$5,0))</f>
        <v/>
      </c>
      <c r="AO36" s="24">
        <f>INDEX(MTInputs!$J$1:$AZ$415,$D36,MATCH(AO$5,MTInputs!$J$5:$AZ$5,0))</f>
        <v/>
      </c>
      <c r="AP36" s="24">
        <f>INDEX(MTInputs!$J$1:$AZ$415,$D36,MATCH(AP$5,MTInputs!$J$5:$AZ$5,0))</f>
        <v/>
      </c>
      <c r="AQ36" s="24">
        <f>INDEX(MTInputs!$J$1:$AZ$415,$D36,MATCH(AQ$5,MTInputs!$J$5:$AZ$5,0))</f>
        <v/>
      </c>
      <c r="AR36" s="24">
        <f>INDEX(MTInputs!$J$1:$AZ$415,$D36,MATCH(AR$5,MTInputs!$J$5:$AZ$5,0))</f>
        <v/>
      </c>
      <c r="AS36" s="24">
        <f>INDEX(MTInputs!$J$1:$AZ$415,$D36,MATCH(AS$5,MTInputs!$J$5:$AZ$5,0))</f>
        <v/>
      </c>
      <c r="AT36" s="24">
        <f>INDEX(MTInputs!$J$1:$AZ$415,$D36,MATCH(AT$5,MTInputs!$J$5:$AZ$5,0))</f>
        <v/>
      </c>
      <c r="AU36" s="24">
        <f>INDEX(MTInputs!$J$1:$AZ$415,$D36,MATCH(AU$5,MTInputs!$J$5:$AZ$5,0))</f>
        <v/>
      </c>
      <c r="AV36" s="24">
        <f>INDEX(MTInputs!$J$1:$AZ$415,$D36,MATCH(AV$5,MTInputs!$J$5:$AZ$5,0))</f>
        <v/>
      </c>
      <c r="AW36" s="24">
        <f>INDEX(MTInputs!$J$1:$AZ$415,$D36,MATCH(AW$5,MTInputs!$J$5:$AZ$5,0))</f>
        <v/>
      </c>
      <c r="AX36" s="24">
        <f>INDEX(MTInputs!$J$1:$AZ$415,$D36,MATCH(AX$5,MTInputs!$J$5:$AZ$5,0))</f>
        <v/>
      </c>
      <c r="AY36" s="24">
        <f>INDEX(MTInputs!$J$1:$AZ$415,$D36,MATCH(AY$5,MTInputs!$J$5:$AZ$5,0))</f>
        <v/>
      </c>
    </row>
    <row r="37" hidden="1" outlineLevel="1">
      <c r="A37" s="14" t="inlineStr">
        <is>
          <t>ctcov</t>
        </is>
      </c>
      <c r="B37" s="14" t="inlineStr">
        <is>
          <t>all</t>
        </is>
      </c>
      <c r="C37" s="14" t="inlineStr">
        <is>
          <t>srv</t>
        </is>
      </c>
      <c r="D37" s="22" t="n">
        <v>38</v>
      </c>
      <c r="H37" s="14">
        <f>INDEX(Variables!$B$5:$B$105,MATCH($A37,Variables!$A$5:$A$105,0))&amp;IF($C37="",""," | "&amp;INDEX(Mapping!$B$5:$B$26,MATCH($C37,Mapping!$A$5:$A$26,0))&amp;" | "&amp;INDEX(Mapping!$B$30:$B$41,MATCH($B37,Mapping!$A$30:$A$41,0)))</f>
        <v/>
      </c>
      <c r="I37" s="14">
        <f>INDEX(Variables!$C$5:$C$105,MATCH($A37,Variables!$A$5:$A$105,0))</f>
        <v/>
      </c>
      <c r="J37" s="14">
        <f>INDEX(Variables!$E$5:$E$105,MATCH($A37,Variables!$A$5:$A$105,0))</f>
        <v/>
      </c>
      <c r="K37" s="11">
        <f>LOWER(Settings!$C$4)&amp;".mit."&amp;$A37&amp;IF($C37="","","."&amp;$C37&amp;"."&amp;$B37)&amp;IF(INDEX(Variables!$D$5:$D$105,MATCH($A37,Variables!$A$5:$A$105,0))="","","."&amp;INDEX(Variables!$D$5:$D$105,MATCH($A37,Variables!$A$5:$A$105,0)))&amp;"."&amp;K$5</f>
        <v/>
      </c>
      <c r="L37" s="23">
        <f>INDEX(MTInputs!$J$1:$AZ$415,$D37,MATCH(L$5,MTInputs!$J$5:$AZ$5,0))</f>
        <v/>
      </c>
      <c r="M37" s="24">
        <f>INDEX(MTInputs!$J$1:$AZ$415,$D37,MATCH(M$5,MTInputs!$J$5:$AZ$5,0))</f>
        <v/>
      </c>
      <c r="N37" s="24">
        <f>INDEX(MTInputs!$J$1:$AZ$415,$D37,MATCH(N$5,MTInputs!$J$5:$AZ$5,0))</f>
        <v/>
      </c>
      <c r="O37" s="24">
        <f>INDEX(MTInputs!$J$1:$AZ$415,$D37,MATCH(O$5,MTInputs!$J$5:$AZ$5,0))</f>
        <v/>
      </c>
      <c r="P37" s="24">
        <f>INDEX(MTInputs!$J$1:$AZ$415,$D37,MATCH(P$5,MTInputs!$J$5:$AZ$5,0))</f>
        <v/>
      </c>
      <c r="Q37" s="24">
        <f>INDEX(MTInputs!$J$1:$AZ$415,$D37,MATCH(Q$5,MTInputs!$J$5:$AZ$5,0))</f>
        <v/>
      </c>
      <c r="R37" s="24">
        <f>INDEX(MTInputs!$J$1:$AZ$415,$D37,MATCH(R$5,MTInputs!$J$5:$AZ$5,0))</f>
        <v/>
      </c>
      <c r="S37" s="24">
        <f>INDEX(MTInputs!$J$1:$AZ$415,$D37,MATCH(S$5,MTInputs!$J$5:$AZ$5,0))</f>
        <v/>
      </c>
      <c r="T37" s="24">
        <f>INDEX(MTInputs!$J$1:$AZ$415,$D37,MATCH(T$5,MTInputs!$J$5:$AZ$5,0))</f>
        <v/>
      </c>
      <c r="U37" s="24">
        <f>INDEX(MTInputs!$J$1:$AZ$415,$D37,MATCH(U$5,MTInputs!$J$5:$AZ$5,0))</f>
        <v/>
      </c>
      <c r="V37" s="24">
        <f>INDEX(MTInputs!$J$1:$AZ$415,$D37,MATCH(V$5,MTInputs!$J$5:$AZ$5,0))</f>
        <v/>
      </c>
      <c r="W37" s="24">
        <f>INDEX(MTInputs!$J$1:$AZ$415,$D37,MATCH(W$5,MTInputs!$J$5:$AZ$5,0))</f>
        <v/>
      </c>
      <c r="X37" s="24">
        <f>INDEX(MTInputs!$J$1:$AZ$415,$D37,MATCH(X$5,MTInputs!$J$5:$AZ$5,0))</f>
        <v/>
      </c>
      <c r="Y37" s="24">
        <f>INDEX(MTInputs!$J$1:$AZ$415,$D37,MATCH(Y$5,MTInputs!$J$5:$AZ$5,0))</f>
        <v/>
      </c>
      <c r="Z37" s="24">
        <f>INDEX(MTInputs!$J$1:$AZ$415,$D37,MATCH(Z$5,MTInputs!$J$5:$AZ$5,0))</f>
        <v/>
      </c>
      <c r="AA37" s="24">
        <f>INDEX(MTInputs!$J$1:$AZ$415,$D37,MATCH(AA$5,MTInputs!$J$5:$AZ$5,0))</f>
        <v/>
      </c>
      <c r="AB37" s="24">
        <f>INDEX(MTInputs!$J$1:$AZ$415,$D37,MATCH(AB$5,MTInputs!$J$5:$AZ$5,0))</f>
        <v/>
      </c>
      <c r="AC37" s="24">
        <f>INDEX(MTInputs!$J$1:$AZ$415,$D37,MATCH(AC$5,MTInputs!$J$5:$AZ$5,0))</f>
        <v/>
      </c>
      <c r="AD37" s="24">
        <f>INDEX(MTInputs!$J$1:$AZ$415,$D37,MATCH(AD$5,MTInputs!$J$5:$AZ$5,0))</f>
        <v/>
      </c>
      <c r="AF37" s="11">
        <f>LOWER(Settings!$C$4)&amp;".mit."&amp;$A37&amp;IF($C37="","","."&amp;$C37&amp;"."&amp;$B37)&amp;IF(INDEX(Variables!$D$5:$D$105,MATCH($A37,Variables!$A$5:$A$105,0))="","","."&amp;INDEX(Variables!$D$5:$D$105,MATCH($A37,Variables!$A$5:$A$105,0)))&amp;"."&amp;AF$5</f>
        <v/>
      </c>
      <c r="AG37" s="23">
        <f>INDEX(MTInputs!$J$1:$AZ$415,$D37,MATCH(AG$5,MTInputs!$J$5:$AZ$5,0))</f>
        <v/>
      </c>
      <c r="AH37" s="24">
        <f>INDEX(MTInputs!$J$1:$AZ$415,$D37,MATCH(AH$5,MTInputs!$J$5:$AZ$5,0))</f>
        <v/>
      </c>
      <c r="AI37" s="24">
        <f>INDEX(MTInputs!$J$1:$AZ$415,$D37,MATCH(AI$5,MTInputs!$J$5:$AZ$5,0))</f>
        <v/>
      </c>
      <c r="AJ37" s="24">
        <f>INDEX(MTInputs!$J$1:$AZ$415,$D37,MATCH(AJ$5,MTInputs!$J$5:$AZ$5,0))</f>
        <v/>
      </c>
      <c r="AK37" s="24">
        <f>INDEX(MTInputs!$J$1:$AZ$415,$D37,MATCH(AK$5,MTInputs!$J$5:$AZ$5,0))</f>
        <v/>
      </c>
      <c r="AL37" s="24">
        <f>INDEX(MTInputs!$J$1:$AZ$415,$D37,MATCH(AL$5,MTInputs!$J$5:$AZ$5,0))</f>
        <v/>
      </c>
      <c r="AM37" s="24">
        <f>INDEX(MTInputs!$J$1:$AZ$415,$D37,MATCH(AM$5,MTInputs!$J$5:$AZ$5,0))</f>
        <v/>
      </c>
      <c r="AN37" s="24">
        <f>INDEX(MTInputs!$J$1:$AZ$415,$D37,MATCH(AN$5,MTInputs!$J$5:$AZ$5,0))</f>
        <v/>
      </c>
      <c r="AO37" s="24">
        <f>INDEX(MTInputs!$J$1:$AZ$415,$D37,MATCH(AO$5,MTInputs!$J$5:$AZ$5,0))</f>
        <v/>
      </c>
      <c r="AP37" s="24">
        <f>INDEX(MTInputs!$J$1:$AZ$415,$D37,MATCH(AP$5,MTInputs!$J$5:$AZ$5,0))</f>
        <v/>
      </c>
      <c r="AQ37" s="24">
        <f>INDEX(MTInputs!$J$1:$AZ$415,$D37,MATCH(AQ$5,MTInputs!$J$5:$AZ$5,0))</f>
        <v/>
      </c>
      <c r="AR37" s="24">
        <f>INDEX(MTInputs!$J$1:$AZ$415,$D37,MATCH(AR$5,MTInputs!$J$5:$AZ$5,0))</f>
        <v/>
      </c>
      <c r="AS37" s="24">
        <f>INDEX(MTInputs!$J$1:$AZ$415,$D37,MATCH(AS$5,MTInputs!$J$5:$AZ$5,0))</f>
        <v/>
      </c>
      <c r="AT37" s="24">
        <f>INDEX(MTInputs!$J$1:$AZ$415,$D37,MATCH(AT$5,MTInputs!$J$5:$AZ$5,0))</f>
        <v/>
      </c>
      <c r="AU37" s="24">
        <f>INDEX(MTInputs!$J$1:$AZ$415,$D37,MATCH(AU$5,MTInputs!$J$5:$AZ$5,0))</f>
        <v/>
      </c>
      <c r="AV37" s="24">
        <f>INDEX(MTInputs!$J$1:$AZ$415,$D37,MATCH(AV$5,MTInputs!$J$5:$AZ$5,0))</f>
        <v/>
      </c>
      <c r="AW37" s="24">
        <f>INDEX(MTInputs!$J$1:$AZ$415,$D37,MATCH(AW$5,MTInputs!$J$5:$AZ$5,0))</f>
        <v/>
      </c>
      <c r="AX37" s="24">
        <f>INDEX(MTInputs!$J$1:$AZ$415,$D37,MATCH(AX$5,MTInputs!$J$5:$AZ$5,0))</f>
        <v/>
      </c>
      <c r="AY37" s="24">
        <f>INDEX(MTInputs!$J$1:$AZ$415,$D37,MATCH(AY$5,MTInputs!$J$5:$AZ$5,0))</f>
        <v/>
      </c>
    </row>
    <row r="38" hidden="1" outlineLevel="1">
      <c r="A38" s="14" t="inlineStr">
        <is>
          <t>ctcov</t>
        </is>
      </c>
      <c r="B38" s="14" t="inlineStr">
        <is>
          <t>all</t>
        </is>
      </c>
      <c r="C38" s="14" t="inlineStr">
        <is>
          <t>mch</t>
        </is>
      </c>
      <c r="D38" s="22" t="n">
        <v>39</v>
      </c>
      <c r="H38" s="14">
        <f>INDEX(Variables!$B$5:$B$105,MATCH($A38,Variables!$A$5:$A$105,0))&amp;IF($C38="",""," | "&amp;INDEX(Mapping!$B$5:$B$26,MATCH($C38,Mapping!$A$5:$A$26,0))&amp;" | "&amp;INDEX(Mapping!$B$30:$B$41,MATCH($B38,Mapping!$A$30:$A$41,0)))</f>
        <v/>
      </c>
      <c r="I38" s="14">
        <f>INDEX(Variables!$C$5:$C$105,MATCH($A38,Variables!$A$5:$A$105,0))</f>
        <v/>
      </c>
      <c r="J38" s="14">
        <f>INDEX(Variables!$E$5:$E$105,MATCH($A38,Variables!$A$5:$A$105,0))</f>
        <v/>
      </c>
      <c r="K38" s="11">
        <f>LOWER(Settings!$C$4)&amp;".mit."&amp;$A38&amp;IF($C38="","","."&amp;$C38&amp;"."&amp;$B38)&amp;IF(INDEX(Variables!$D$5:$D$105,MATCH($A38,Variables!$A$5:$A$105,0))="","","."&amp;INDEX(Variables!$D$5:$D$105,MATCH($A38,Variables!$A$5:$A$105,0)))&amp;"."&amp;K$5</f>
        <v/>
      </c>
      <c r="L38" s="23">
        <f>INDEX(MTInputs!$J$1:$AZ$415,$D38,MATCH(L$5,MTInputs!$J$5:$AZ$5,0))</f>
        <v/>
      </c>
      <c r="M38" s="24">
        <f>INDEX(MTInputs!$J$1:$AZ$415,$D38,MATCH(M$5,MTInputs!$J$5:$AZ$5,0))</f>
        <v/>
      </c>
      <c r="N38" s="24">
        <f>INDEX(MTInputs!$J$1:$AZ$415,$D38,MATCH(N$5,MTInputs!$J$5:$AZ$5,0))</f>
        <v/>
      </c>
      <c r="O38" s="24">
        <f>INDEX(MTInputs!$J$1:$AZ$415,$D38,MATCH(O$5,MTInputs!$J$5:$AZ$5,0))</f>
        <v/>
      </c>
      <c r="P38" s="24">
        <f>INDEX(MTInputs!$J$1:$AZ$415,$D38,MATCH(P$5,MTInputs!$J$5:$AZ$5,0))</f>
        <v/>
      </c>
      <c r="Q38" s="24">
        <f>INDEX(MTInputs!$J$1:$AZ$415,$D38,MATCH(Q$5,MTInputs!$J$5:$AZ$5,0))</f>
        <v/>
      </c>
      <c r="R38" s="24">
        <f>INDEX(MTInputs!$J$1:$AZ$415,$D38,MATCH(R$5,MTInputs!$J$5:$AZ$5,0))</f>
        <v/>
      </c>
      <c r="S38" s="24">
        <f>INDEX(MTInputs!$J$1:$AZ$415,$D38,MATCH(S$5,MTInputs!$J$5:$AZ$5,0))</f>
        <v/>
      </c>
      <c r="T38" s="24">
        <f>INDEX(MTInputs!$J$1:$AZ$415,$D38,MATCH(T$5,MTInputs!$J$5:$AZ$5,0))</f>
        <v/>
      </c>
      <c r="U38" s="24">
        <f>INDEX(MTInputs!$J$1:$AZ$415,$D38,MATCH(U$5,MTInputs!$J$5:$AZ$5,0))</f>
        <v/>
      </c>
      <c r="V38" s="24">
        <f>INDEX(MTInputs!$J$1:$AZ$415,$D38,MATCH(V$5,MTInputs!$J$5:$AZ$5,0))</f>
        <v/>
      </c>
      <c r="W38" s="24">
        <f>INDEX(MTInputs!$J$1:$AZ$415,$D38,MATCH(W$5,MTInputs!$J$5:$AZ$5,0))</f>
        <v/>
      </c>
      <c r="X38" s="24">
        <f>INDEX(MTInputs!$J$1:$AZ$415,$D38,MATCH(X$5,MTInputs!$J$5:$AZ$5,0))</f>
        <v/>
      </c>
      <c r="Y38" s="24">
        <f>INDEX(MTInputs!$J$1:$AZ$415,$D38,MATCH(Y$5,MTInputs!$J$5:$AZ$5,0))</f>
        <v/>
      </c>
      <c r="Z38" s="24">
        <f>INDEX(MTInputs!$J$1:$AZ$415,$D38,MATCH(Z$5,MTInputs!$J$5:$AZ$5,0))</f>
        <v/>
      </c>
      <c r="AA38" s="24">
        <f>INDEX(MTInputs!$J$1:$AZ$415,$D38,MATCH(AA$5,MTInputs!$J$5:$AZ$5,0))</f>
        <v/>
      </c>
      <c r="AB38" s="24">
        <f>INDEX(MTInputs!$J$1:$AZ$415,$D38,MATCH(AB$5,MTInputs!$J$5:$AZ$5,0))</f>
        <v/>
      </c>
      <c r="AC38" s="24">
        <f>INDEX(MTInputs!$J$1:$AZ$415,$D38,MATCH(AC$5,MTInputs!$J$5:$AZ$5,0))</f>
        <v/>
      </c>
      <c r="AD38" s="24">
        <f>INDEX(MTInputs!$J$1:$AZ$415,$D38,MATCH(AD$5,MTInputs!$J$5:$AZ$5,0))</f>
        <v/>
      </c>
      <c r="AF38" s="11">
        <f>LOWER(Settings!$C$4)&amp;".mit."&amp;$A38&amp;IF($C38="","","."&amp;$C38&amp;"."&amp;$B38)&amp;IF(INDEX(Variables!$D$5:$D$105,MATCH($A38,Variables!$A$5:$A$105,0))="","","."&amp;INDEX(Variables!$D$5:$D$105,MATCH($A38,Variables!$A$5:$A$105,0)))&amp;"."&amp;AF$5</f>
        <v/>
      </c>
      <c r="AG38" s="23">
        <f>INDEX(MTInputs!$J$1:$AZ$415,$D38,MATCH(AG$5,MTInputs!$J$5:$AZ$5,0))</f>
        <v/>
      </c>
      <c r="AH38" s="24">
        <f>INDEX(MTInputs!$J$1:$AZ$415,$D38,MATCH(AH$5,MTInputs!$J$5:$AZ$5,0))</f>
        <v/>
      </c>
      <c r="AI38" s="24">
        <f>INDEX(MTInputs!$J$1:$AZ$415,$D38,MATCH(AI$5,MTInputs!$J$5:$AZ$5,0))</f>
        <v/>
      </c>
      <c r="AJ38" s="24">
        <f>INDEX(MTInputs!$J$1:$AZ$415,$D38,MATCH(AJ$5,MTInputs!$J$5:$AZ$5,0))</f>
        <v/>
      </c>
      <c r="AK38" s="24">
        <f>INDEX(MTInputs!$J$1:$AZ$415,$D38,MATCH(AK$5,MTInputs!$J$5:$AZ$5,0))</f>
        <v/>
      </c>
      <c r="AL38" s="24">
        <f>INDEX(MTInputs!$J$1:$AZ$415,$D38,MATCH(AL$5,MTInputs!$J$5:$AZ$5,0))</f>
        <v/>
      </c>
      <c r="AM38" s="24">
        <f>INDEX(MTInputs!$J$1:$AZ$415,$D38,MATCH(AM$5,MTInputs!$J$5:$AZ$5,0))</f>
        <v/>
      </c>
      <c r="AN38" s="24">
        <f>INDEX(MTInputs!$J$1:$AZ$415,$D38,MATCH(AN$5,MTInputs!$J$5:$AZ$5,0))</f>
        <v/>
      </c>
      <c r="AO38" s="24">
        <f>INDEX(MTInputs!$J$1:$AZ$415,$D38,MATCH(AO$5,MTInputs!$J$5:$AZ$5,0))</f>
        <v/>
      </c>
      <c r="AP38" s="24">
        <f>INDEX(MTInputs!$J$1:$AZ$415,$D38,MATCH(AP$5,MTInputs!$J$5:$AZ$5,0))</f>
        <v/>
      </c>
      <c r="AQ38" s="24">
        <f>INDEX(MTInputs!$J$1:$AZ$415,$D38,MATCH(AQ$5,MTInputs!$J$5:$AZ$5,0))</f>
        <v/>
      </c>
      <c r="AR38" s="24">
        <f>INDEX(MTInputs!$J$1:$AZ$415,$D38,MATCH(AR$5,MTInputs!$J$5:$AZ$5,0))</f>
        <v/>
      </c>
      <c r="AS38" s="24">
        <f>INDEX(MTInputs!$J$1:$AZ$415,$D38,MATCH(AS$5,MTInputs!$J$5:$AZ$5,0))</f>
        <v/>
      </c>
      <c r="AT38" s="24">
        <f>INDEX(MTInputs!$J$1:$AZ$415,$D38,MATCH(AT$5,MTInputs!$J$5:$AZ$5,0))</f>
        <v/>
      </c>
      <c r="AU38" s="24">
        <f>INDEX(MTInputs!$J$1:$AZ$415,$D38,MATCH(AU$5,MTInputs!$J$5:$AZ$5,0))</f>
        <v/>
      </c>
      <c r="AV38" s="24">
        <f>INDEX(MTInputs!$J$1:$AZ$415,$D38,MATCH(AV$5,MTInputs!$J$5:$AZ$5,0))</f>
        <v/>
      </c>
      <c r="AW38" s="24">
        <f>INDEX(MTInputs!$J$1:$AZ$415,$D38,MATCH(AW$5,MTInputs!$J$5:$AZ$5,0))</f>
        <v/>
      </c>
      <c r="AX38" s="24">
        <f>INDEX(MTInputs!$J$1:$AZ$415,$D38,MATCH(AX$5,MTInputs!$J$5:$AZ$5,0))</f>
        <v/>
      </c>
      <c r="AY38" s="24">
        <f>INDEX(MTInputs!$J$1:$AZ$415,$D38,MATCH(AY$5,MTInputs!$J$5:$AZ$5,0))</f>
        <v/>
      </c>
    </row>
    <row r="39" hidden="1" outlineLevel="1">
      <c r="A39" s="14" t="inlineStr">
        <is>
          <t>ctcov</t>
        </is>
      </c>
      <c r="B39" s="14" t="inlineStr">
        <is>
          <t>all</t>
        </is>
      </c>
      <c r="C39" s="14" t="inlineStr">
        <is>
          <t>irn</t>
        </is>
      </c>
      <c r="D39" s="22" t="n">
        <v>40</v>
      </c>
      <c r="H39" s="14">
        <f>INDEX(Variables!$B$5:$B$105,MATCH($A39,Variables!$A$5:$A$105,0))&amp;IF($C39="",""," | "&amp;INDEX(Mapping!$B$5:$B$26,MATCH($C39,Mapping!$A$5:$A$26,0))&amp;" | "&amp;INDEX(Mapping!$B$30:$B$41,MATCH($B39,Mapping!$A$30:$A$41,0)))</f>
        <v/>
      </c>
      <c r="I39" s="14">
        <f>INDEX(Variables!$C$5:$C$105,MATCH($A39,Variables!$A$5:$A$105,0))</f>
        <v/>
      </c>
      <c r="J39" s="14">
        <f>INDEX(Variables!$E$5:$E$105,MATCH($A39,Variables!$A$5:$A$105,0))</f>
        <v/>
      </c>
      <c r="K39" s="11">
        <f>LOWER(Settings!$C$4)&amp;".mit."&amp;$A39&amp;IF($C39="","","."&amp;$C39&amp;"."&amp;$B39)&amp;IF(INDEX(Variables!$D$5:$D$105,MATCH($A39,Variables!$A$5:$A$105,0))="","","."&amp;INDEX(Variables!$D$5:$D$105,MATCH($A39,Variables!$A$5:$A$105,0)))&amp;"."&amp;K$5</f>
        <v/>
      </c>
      <c r="L39" s="23">
        <f>INDEX(MTInputs!$J$1:$AZ$415,$D39,MATCH(L$5,MTInputs!$J$5:$AZ$5,0))</f>
        <v/>
      </c>
      <c r="M39" s="24">
        <f>INDEX(MTInputs!$J$1:$AZ$415,$D39,MATCH(M$5,MTInputs!$J$5:$AZ$5,0))</f>
        <v/>
      </c>
      <c r="N39" s="24">
        <f>INDEX(MTInputs!$J$1:$AZ$415,$D39,MATCH(N$5,MTInputs!$J$5:$AZ$5,0))</f>
        <v/>
      </c>
      <c r="O39" s="24">
        <f>INDEX(MTInputs!$J$1:$AZ$415,$D39,MATCH(O$5,MTInputs!$J$5:$AZ$5,0))</f>
        <v/>
      </c>
      <c r="P39" s="24">
        <f>INDEX(MTInputs!$J$1:$AZ$415,$D39,MATCH(P$5,MTInputs!$J$5:$AZ$5,0))</f>
        <v/>
      </c>
      <c r="Q39" s="24">
        <f>INDEX(MTInputs!$J$1:$AZ$415,$D39,MATCH(Q$5,MTInputs!$J$5:$AZ$5,0))</f>
        <v/>
      </c>
      <c r="R39" s="24">
        <f>INDEX(MTInputs!$J$1:$AZ$415,$D39,MATCH(R$5,MTInputs!$J$5:$AZ$5,0))</f>
        <v/>
      </c>
      <c r="S39" s="24">
        <f>INDEX(MTInputs!$J$1:$AZ$415,$D39,MATCH(S$5,MTInputs!$J$5:$AZ$5,0))</f>
        <v/>
      </c>
      <c r="T39" s="24">
        <f>INDEX(MTInputs!$J$1:$AZ$415,$D39,MATCH(T$5,MTInputs!$J$5:$AZ$5,0))</f>
        <v/>
      </c>
      <c r="U39" s="24">
        <f>INDEX(MTInputs!$J$1:$AZ$415,$D39,MATCH(U$5,MTInputs!$J$5:$AZ$5,0))</f>
        <v/>
      </c>
      <c r="V39" s="24">
        <f>INDEX(MTInputs!$J$1:$AZ$415,$D39,MATCH(V$5,MTInputs!$J$5:$AZ$5,0))</f>
        <v/>
      </c>
      <c r="W39" s="24">
        <f>INDEX(MTInputs!$J$1:$AZ$415,$D39,MATCH(W$5,MTInputs!$J$5:$AZ$5,0))</f>
        <v/>
      </c>
      <c r="X39" s="24">
        <f>INDEX(MTInputs!$J$1:$AZ$415,$D39,MATCH(X$5,MTInputs!$J$5:$AZ$5,0))</f>
        <v/>
      </c>
      <c r="Y39" s="24">
        <f>INDEX(MTInputs!$J$1:$AZ$415,$D39,MATCH(Y$5,MTInputs!$J$5:$AZ$5,0))</f>
        <v/>
      </c>
      <c r="Z39" s="24">
        <f>INDEX(MTInputs!$J$1:$AZ$415,$D39,MATCH(Z$5,MTInputs!$J$5:$AZ$5,0))</f>
        <v/>
      </c>
      <c r="AA39" s="24">
        <f>INDEX(MTInputs!$J$1:$AZ$415,$D39,MATCH(AA$5,MTInputs!$J$5:$AZ$5,0))</f>
        <v/>
      </c>
      <c r="AB39" s="24">
        <f>INDEX(MTInputs!$J$1:$AZ$415,$D39,MATCH(AB$5,MTInputs!$J$5:$AZ$5,0))</f>
        <v/>
      </c>
      <c r="AC39" s="24">
        <f>INDEX(MTInputs!$J$1:$AZ$415,$D39,MATCH(AC$5,MTInputs!$J$5:$AZ$5,0))</f>
        <v/>
      </c>
      <c r="AD39" s="24">
        <f>INDEX(MTInputs!$J$1:$AZ$415,$D39,MATCH(AD$5,MTInputs!$J$5:$AZ$5,0))</f>
        <v/>
      </c>
      <c r="AF39" s="11">
        <f>LOWER(Settings!$C$4)&amp;".mit."&amp;$A39&amp;IF($C39="","","."&amp;$C39&amp;"."&amp;$B39)&amp;IF(INDEX(Variables!$D$5:$D$105,MATCH($A39,Variables!$A$5:$A$105,0))="","","."&amp;INDEX(Variables!$D$5:$D$105,MATCH($A39,Variables!$A$5:$A$105,0)))&amp;"."&amp;AF$5</f>
        <v/>
      </c>
      <c r="AG39" s="23">
        <f>INDEX(MTInputs!$J$1:$AZ$415,$D39,MATCH(AG$5,MTInputs!$J$5:$AZ$5,0))</f>
        <v/>
      </c>
      <c r="AH39" s="24">
        <f>INDEX(MTInputs!$J$1:$AZ$415,$D39,MATCH(AH$5,MTInputs!$J$5:$AZ$5,0))</f>
        <v/>
      </c>
      <c r="AI39" s="24">
        <f>INDEX(MTInputs!$J$1:$AZ$415,$D39,MATCH(AI$5,MTInputs!$J$5:$AZ$5,0))</f>
        <v/>
      </c>
      <c r="AJ39" s="24">
        <f>INDEX(MTInputs!$J$1:$AZ$415,$D39,MATCH(AJ$5,MTInputs!$J$5:$AZ$5,0))</f>
        <v/>
      </c>
      <c r="AK39" s="24">
        <f>INDEX(MTInputs!$J$1:$AZ$415,$D39,MATCH(AK$5,MTInputs!$J$5:$AZ$5,0))</f>
        <v/>
      </c>
      <c r="AL39" s="24">
        <f>INDEX(MTInputs!$J$1:$AZ$415,$D39,MATCH(AL$5,MTInputs!$J$5:$AZ$5,0))</f>
        <v/>
      </c>
      <c r="AM39" s="24">
        <f>INDEX(MTInputs!$J$1:$AZ$415,$D39,MATCH(AM$5,MTInputs!$J$5:$AZ$5,0))</f>
        <v/>
      </c>
      <c r="AN39" s="24">
        <f>INDEX(MTInputs!$J$1:$AZ$415,$D39,MATCH(AN$5,MTInputs!$J$5:$AZ$5,0))</f>
        <v/>
      </c>
      <c r="AO39" s="24">
        <f>INDEX(MTInputs!$J$1:$AZ$415,$D39,MATCH(AO$5,MTInputs!$J$5:$AZ$5,0))</f>
        <v/>
      </c>
      <c r="AP39" s="24">
        <f>INDEX(MTInputs!$J$1:$AZ$415,$D39,MATCH(AP$5,MTInputs!$J$5:$AZ$5,0))</f>
        <v/>
      </c>
      <c r="AQ39" s="24">
        <f>INDEX(MTInputs!$J$1:$AZ$415,$D39,MATCH(AQ$5,MTInputs!$J$5:$AZ$5,0))</f>
        <v/>
      </c>
      <c r="AR39" s="24">
        <f>INDEX(MTInputs!$J$1:$AZ$415,$D39,MATCH(AR$5,MTInputs!$J$5:$AZ$5,0))</f>
        <v/>
      </c>
      <c r="AS39" s="24">
        <f>INDEX(MTInputs!$J$1:$AZ$415,$D39,MATCH(AS$5,MTInputs!$J$5:$AZ$5,0))</f>
        <v/>
      </c>
      <c r="AT39" s="24">
        <f>INDEX(MTInputs!$J$1:$AZ$415,$D39,MATCH(AT$5,MTInputs!$J$5:$AZ$5,0))</f>
        <v/>
      </c>
      <c r="AU39" s="24">
        <f>INDEX(MTInputs!$J$1:$AZ$415,$D39,MATCH(AU$5,MTInputs!$J$5:$AZ$5,0))</f>
        <v/>
      </c>
      <c r="AV39" s="24">
        <f>INDEX(MTInputs!$J$1:$AZ$415,$D39,MATCH(AV$5,MTInputs!$J$5:$AZ$5,0))</f>
        <v/>
      </c>
      <c r="AW39" s="24">
        <f>INDEX(MTInputs!$J$1:$AZ$415,$D39,MATCH(AW$5,MTInputs!$J$5:$AZ$5,0))</f>
        <v/>
      </c>
      <c r="AX39" s="24">
        <f>INDEX(MTInputs!$J$1:$AZ$415,$D39,MATCH(AX$5,MTInputs!$J$5:$AZ$5,0))</f>
        <v/>
      </c>
      <c r="AY39" s="24">
        <f>INDEX(MTInputs!$J$1:$AZ$415,$D39,MATCH(AY$5,MTInputs!$J$5:$AZ$5,0))</f>
        <v/>
      </c>
    </row>
    <row r="40" hidden="1" outlineLevel="1">
      <c r="A40" s="14" t="inlineStr">
        <is>
          <t>ctcov</t>
        </is>
      </c>
      <c r="B40" s="14" t="inlineStr">
        <is>
          <t>all</t>
        </is>
      </c>
      <c r="C40" s="14" t="inlineStr">
        <is>
          <t>nfm</t>
        </is>
      </c>
      <c r="D40" s="22" t="n">
        <v>41</v>
      </c>
      <c r="H40" s="14">
        <f>INDEX(Variables!$B$5:$B$105,MATCH($A40,Variables!$A$5:$A$105,0))&amp;IF($C40="",""," | "&amp;INDEX(Mapping!$B$5:$B$26,MATCH($C40,Mapping!$A$5:$A$26,0))&amp;" | "&amp;INDEX(Mapping!$B$30:$B$41,MATCH($B40,Mapping!$A$30:$A$41,0)))</f>
        <v/>
      </c>
      <c r="I40" s="14">
        <f>INDEX(Variables!$C$5:$C$105,MATCH($A40,Variables!$A$5:$A$105,0))</f>
        <v/>
      </c>
      <c r="J40" s="14">
        <f>INDEX(Variables!$E$5:$E$105,MATCH($A40,Variables!$A$5:$A$105,0))</f>
        <v/>
      </c>
      <c r="K40" s="11">
        <f>LOWER(Settings!$C$4)&amp;".mit."&amp;$A40&amp;IF($C40="","","."&amp;$C40&amp;"."&amp;$B40)&amp;IF(INDEX(Variables!$D$5:$D$105,MATCH($A40,Variables!$A$5:$A$105,0))="","","."&amp;INDEX(Variables!$D$5:$D$105,MATCH($A40,Variables!$A$5:$A$105,0)))&amp;"."&amp;K$5</f>
        <v/>
      </c>
      <c r="L40" s="23">
        <f>INDEX(MTInputs!$J$1:$AZ$415,$D40,MATCH(L$5,MTInputs!$J$5:$AZ$5,0))</f>
        <v/>
      </c>
      <c r="M40" s="24">
        <f>INDEX(MTInputs!$J$1:$AZ$415,$D40,MATCH(M$5,MTInputs!$J$5:$AZ$5,0))</f>
        <v/>
      </c>
      <c r="N40" s="24">
        <f>INDEX(MTInputs!$J$1:$AZ$415,$D40,MATCH(N$5,MTInputs!$J$5:$AZ$5,0))</f>
        <v/>
      </c>
      <c r="O40" s="24">
        <f>INDEX(MTInputs!$J$1:$AZ$415,$D40,MATCH(O$5,MTInputs!$J$5:$AZ$5,0))</f>
        <v/>
      </c>
      <c r="P40" s="24">
        <f>INDEX(MTInputs!$J$1:$AZ$415,$D40,MATCH(P$5,MTInputs!$J$5:$AZ$5,0))</f>
        <v/>
      </c>
      <c r="Q40" s="24">
        <f>INDEX(MTInputs!$J$1:$AZ$415,$D40,MATCH(Q$5,MTInputs!$J$5:$AZ$5,0))</f>
        <v/>
      </c>
      <c r="R40" s="24">
        <f>INDEX(MTInputs!$J$1:$AZ$415,$D40,MATCH(R$5,MTInputs!$J$5:$AZ$5,0))</f>
        <v/>
      </c>
      <c r="S40" s="24">
        <f>INDEX(MTInputs!$J$1:$AZ$415,$D40,MATCH(S$5,MTInputs!$J$5:$AZ$5,0))</f>
        <v/>
      </c>
      <c r="T40" s="24">
        <f>INDEX(MTInputs!$J$1:$AZ$415,$D40,MATCH(T$5,MTInputs!$J$5:$AZ$5,0))</f>
        <v/>
      </c>
      <c r="U40" s="24">
        <f>INDEX(MTInputs!$J$1:$AZ$415,$D40,MATCH(U$5,MTInputs!$J$5:$AZ$5,0))</f>
        <v/>
      </c>
      <c r="V40" s="24">
        <f>INDEX(MTInputs!$J$1:$AZ$415,$D40,MATCH(V$5,MTInputs!$J$5:$AZ$5,0))</f>
        <v/>
      </c>
      <c r="W40" s="24">
        <f>INDEX(MTInputs!$J$1:$AZ$415,$D40,MATCH(W$5,MTInputs!$J$5:$AZ$5,0))</f>
        <v/>
      </c>
      <c r="X40" s="24">
        <f>INDEX(MTInputs!$J$1:$AZ$415,$D40,MATCH(X$5,MTInputs!$J$5:$AZ$5,0))</f>
        <v/>
      </c>
      <c r="Y40" s="24">
        <f>INDEX(MTInputs!$J$1:$AZ$415,$D40,MATCH(Y$5,MTInputs!$J$5:$AZ$5,0))</f>
        <v/>
      </c>
      <c r="Z40" s="24">
        <f>INDEX(MTInputs!$J$1:$AZ$415,$D40,MATCH(Z$5,MTInputs!$J$5:$AZ$5,0))</f>
        <v/>
      </c>
      <c r="AA40" s="24">
        <f>INDEX(MTInputs!$J$1:$AZ$415,$D40,MATCH(AA$5,MTInputs!$J$5:$AZ$5,0))</f>
        <v/>
      </c>
      <c r="AB40" s="24">
        <f>INDEX(MTInputs!$J$1:$AZ$415,$D40,MATCH(AB$5,MTInputs!$J$5:$AZ$5,0))</f>
        <v/>
      </c>
      <c r="AC40" s="24">
        <f>INDEX(MTInputs!$J$1:$AZ$415,$D40,MATCH(AC$5,MTInputs!$J$5:$AZ$5,0))</f>
        <v/>
      </c>
      <c r="AD40" s="24">
        <f>INDEX(MTInputs!$J$1:$AZ$415,$D40,MATCH(AD$5,MTInputs!$J$5:$AZ$5,0))</f>
        <v/>
      </c>
      <c r="AF40" s="11">
        <f>LOWER(Settings!$C$4)&amp;".mit."&amp;$A40&amp;IF($C40="","","."&amp;$C40&amp;"."&amp;$B40)&amp;IF(INDEX(Variables!$D$5:$D$105,MATCH($A40,Variables!$A$5:$A$105,0))="","","."&amp;INDEX(Variables!$D$5:$D$105,MATCH($A40,Variables!$A$5:$A$105,0)))&amp;"."&amp;AF$5</f>
        <v/>
      </c>
      <c r="AG40" s="23">
        <f>INDEX(MTInputs!$J$1:$AZ$415,$D40,MATCH(AG$5,MTInputs!$J$5:$AZ$5,0))</f>
        <v/>
      </c>
      <c r="AH40" s="24">
        <f>INDEX(MTInputs!$J$1:$AZ$415,$D40,MATCH(AH$5,MTInputs!$J$5:$AZ$5,0))</f>
        <v/>
      </c>
      <c r="AI40" s="24">
        <f>INDEX(MTInputs!$J$1:$AZ$415,$D40,MATCH(AI$5,MTInputs!$J$5:$AZ$5,0))</f>
        <v/>
      </c>
      <c r="AJ40" s="24">
        <f>INDEX(MTInputs!$J$1:$AZ$415,$D40,MATCH(AJ$5,MTInputs!$J$5:$AZ$5,0))</f>
        <v/>
      </c>
      <c r="AK40" s="24">
        <f>INDEX(MTInputs!$J$1:$AZ$415,$D40,MATCH(AK$5,MTInputs!$J$5:$AZ$5,0))</f>
        <v/>
      </c>
      <c r="AL40" s="24">
        <f>INDEX(MTInputs!$J$1:$AZ$415,$D40,MATCH(AL$5,MTInputs!$J$5:$AZ$5,0))</f>
        <v/>
      </c>
      <c r="AM40" s="24">
        <f>INDEX(MTInputs!$J$1:$AZ$415,$D40,MATCH(AM$5,MTInputs!$J$5:$AZ$5,0))</f>
        <v/>
      </c>
      <c r="AN40" s="24">
        <f>INDEX(MTInputs!$J$1:$AZ$415,$D40,MATCH(AN$5,MTInputs!$J$5:$AZ$5,0))</f>
        <v/>
      </c>
      <c r="AO40" s="24">
        <f>INDEX(MTInputs!$J$1:$AZ$415,$D40,MATCH(AO$5,MTInputs!$J$5:$AZ$5,0))</f>
        <v/>
      </c>
      <c r="AP40" s="24">
        <f>INDEX(MTInputs!$J$1:$AZ$415,$D40,MATCH(AP$5,MTInputs!$J$5:$AZ$5,0))</f>
        <v/>
      </c>
      <c r="AQ40" s="24">
        <f>INDEX(MTInputs!$J$1:$AZ$415,$D40,MATCH(AQ$5,MTInputs!$J$5:$AZ$5,0))</f>
        <v/>
      </c>
      <c r="AR40" s="24">
        <f>INDEX(MTInputs!$J$1:$AZ$415,$D40,MATCH(AR$5,MTInputs!$J$5:$AZ$5,0))</f>
        <v/>
      </c>
      <c r="AS40" s="24">
        <f>INDEX(MTInputs!$J$1:$AZ$415,$D40,MATCH(AS$5,MTInputs!$J$5:$AZ$5,0))</f>
        <v/>
      </c>
      <c r="AT40" s="24">
        <f>INDEX(MTInputs!$J$1:$AZ$415,$D40,MATCH(AT$5,MTInputs!$J$5:$AZ$5,0))</f>
        <v/>
      </c>
      <c r="AU40" s="24">
        <f>INDEX(MTInputs!$J$1:$AZ$415,$D40,MATCH(AU$5,MTInputs!$J$5:$AZ$5,0))</f>
        <v/>
      </c>
      <c r="AV40" s="24">
        <f>INDEX(MTInputs!$J$1:$AZ$415,$D40,MATCH(AV$5,MTInputs!$J$5:$AZ$5,0))</f>
        <v/>
      </c>
      <c r="AW40" s="24">
        <f>INDEX(MTInputs!$J$1:$AZ$415,$D40,MATCH(AW$5,MTInputs!$J$5:$AZ$5,0))</f>
        <v/>
      </c>
      <c r="AX40" s="24">
        <f>INDEX(MTInputs!$J$1:$AZ$415,$D40,MATCH(AX$5,MTInputs!$J$5:$AZ$5,0))</f>
        <v/>
      </c>
      <c r="AY40" s="24">
        <f>INDEX(MTInputs!$J$1:$AZ$415,$D40,MATCH(AY$5,MTInputs!$J$5:$AZ$5,0))</f>
        <v/>
      </c>
    </row>
    <row r="41" hidden="1" outlineLevel="1">
      <c r="A41" s="14" t="inlineStr">
        <is>
          <t>ctcov</t>
        </is>
      </c>
      <c r="B41" s="14" t="inlineStr">
        <is>
          <t>all</t>
        </is>
      </c>
      <c r="C41" s="14" t="inlineStr">
        <is>
          <t>mac</t>
        </is>
      </c>
      <c r="D41" s="22" t="n">
        <v>42</v>
      </c>
      <c r="H41" s="14">
        <f>INDEX(Variables!$B$5:$B$105,MATCH($A41,Variables!$A$5:$A$105,0))&amp;IF($C41="",""," | "&amp;INDEX(Mapping!$B$5:$B$26,MATCH($C41,Mapping!$A$5:$A$26,0))&amp;" | "&amp;INDEX(Mapping!$B$30:$B$41,MATCH($B41,Mapping!$A$30:$A$41,0)))</f>
        <v/>
      </c>
      <c r="I41" s="14">
        <f>INDEX(Variables!$C$5:$C$105,MATCH($A41,Variables!$A$5:$A$105,0))</f>
        <v/>
      </c>
      <c r="J41" s="14">
        <f>INDEX(Variables!$E$5:$E$105,MATCH($A41,Variables!$A$5:$A$105,0))</f>
        <v/>
      </c>
      <c r="K41" s="11">
        <f>LOWER(Settings!$C$4)&amp;".mit."&amp;$A41&amp;IF($C41="","","."&amp;$C41&amp;"."&amp;$B41)&amp;IF(INDEX(Variables!$D$5:$D$105,MATCH($A41,Variables!$A$5:$A$105,0))="","","."&amp;INDEX(Variables!$D$5:$D$105,MATCH($A41,Variables!$A$5:$A$105,0)))&amp;"."&amp;K$5</f>
        <v/>
      </c>
      <c r="L41" s="23">
        <f>INDEX(MTInputs!$J$1:$AZ$415,$D41,MATCH(L$5,MTInputs!$J$5:$AZ$5,0))</f>
        <v/>
      </c>
      <c r="M41" s="24">
        <f>INDEX(MTInputs!$J$1:$AZ$415,$D41,MATCH(M$5,MTInputs!$J$5:$AZ$5,0))</f>
        <v/>
      </c>
      <c r="N41" s="24">
        <f>INDEX(MTInputs!$J$1:$AZ$415,$D41,MATCH(N$5,MTInputs!$J$5:$AZ$5,0))</f>
        <v/>
      </c>
      <c r="O41" s="24">
        <f>INDEX(MTInputs!$J$1:$AZ$415,$D41,MATCH(O$5,MTInputs!$J$5:$AZ$5,0))</f>
        <v/>
      </c>
      <c r="P41" s="24">
        <f>INDEX(MTInputs!$J$1:$AZ$415,$D41,MATCH(P$5,MTInputs!$J$5:$AZ$5,0))</f>
        <v/>
      </c>
      <c r="Q41" s="24">
        <f>INDEX(MTInputs!$J$1:$AZ$415,$D41,MATCH(Q$5,MTInputs!$J$5:$AZ$5,0))</f>
        <v/>
      </c>
      <c r="R41" s="24">
        <f>INDEX(MTInputs!$J$1:$AZ$415,$D41,MATCH(R$5,MTInputs!$J$5:$AZ$5,0))</f>
        <v/>
      </c>
      <c r="S41" s="24">
        <f>INDEX(MTInputs!$J$1:$AZ$415,$D41,MATCH(S$5,MTInputs!$J$5:$AZ$5,0))</f>
        <v/>
      </c>
      <c r="T41" s="24">
        <f>INDEX(MTInputs!$J$1:$AZ$415,$D41,MATCH(T$5,MTInputs!$J$5:$AZ$5,0))</f>
        <v/>
      </c>
      <c r="U41" s="24">
        <f>INDEX(MTInputs!$J$1:$AZ$415,$D41,MATCH(U$5,MTInputs!$J$5:$AZ$5,0))</f>
        <v/>
      </c>
      <c r="V41" s="24">
        <f>INDEX(MTInputs!$J$1:$AZ$415,$D41,MATCH(V$5,MTInputs!$J$5:$AZ$5,0))</f>
        <v/>
      </c>
      <c r="W41" s="24">
        <f>INDEX(MTInputs!$J$1:$AZ$415,$D41,MATCH(W$5,MTInputs!$J$5:$AZ$5,0))</f>
        <v/>
      </c>
      <c r="X41" s="24">
        <f>INDEX(MTInputs!$J$1:$AZ$415,$D41,MATCH(X$5,MTInputs!$J$5:$AZ$5,0))</f>
        <v/>
      </c>
      <c r="Y41" s="24">
        <f>INDEX(MTInputs!$J$1:$AZ$415,$D41,MATCH(Y$5,MTInputs!$J$5:$AZ$5,0))</f>
        <v/>
      </c>
      <c r="Z41" s="24">
        <f>INDEX(MTInputs!$J$1:$AZ$415,$D41,MATCH(Z$5,MTInputs!$J$5:$AZ$5,0))</f>
        <v/>
      </c>
      <c r="AA41" s="24">
        <f>INDEX(MTInputs!$J$1:$AZ$415,$D41,MATCH(AA$5,MTInputs!$J$5:$AZ$5,0))</f>
        <v/>
      </c>
      <c r="AB41" s="24">
        <f>INDEX(MTInputs!$J$1:$AZ$415,$D41,MATCH(AB$5,MTInputs!$J$5:$AZ$5,0))</f>
        <v/>
      </c>
      <c r="AC41" s="24">
        <f>INDEX(MTInputs!$J$1:$AZ$415,$D41,MATCH(AC$5,MTInputs!$J$5:$AZ$5,0))</f>
        <v/>
      </c>
      <c r="AD41" s="24">
        <f>INDEX(MTInputs!$J$1:$AZ$415,$D41,MATCH(AD$5,MTInputs!$J$5:$AZ$5,0))</f>
        <v/>
      </c>
      <c r="AF41" s="11">
        <f>LOWER(Settings!$C$4)&amp;".mit."&amp;$A41&amp;IF($C41="","","."&amp;$C41&amp;"."&amp;$B41)&amp;IF(INDEX(Variables!$D$5:$D$105,MATCH($A41,Variables!$A$5:$A$105,0))="","","."&amp;INDEX(Variables!$D$5:$D$105,MATCH($A41,Variables!$A$5:$A$105,0)))&amp;"."&amp;AF$5</f>
        <v/>
      </c>
      <c r="AG41" s="23">
        <f>INDEX(MTInputs!$J$1:$AZ$415,$D41,MATCH(AG$5,MTInputs!$J$5:$AZ$5,0))</f>
        <v/>
      </c>
      <c r="AH41" s="24">
        <f>INDEX(MTInputs!$J$1:$AZ$415,$D41,MATCH(AH$5,MTInputs!$J$5:$AZ$5,0))</f>
        <v/>
      </c>
      <c r="AI41" s="24">
        <f>INDEX(MTInputs!$J$1:$AZ$415,$D41,MATCH(AI$5,MTInputs!$J$5:$AZ$5,0))</f>
        <v/>
      </c>
      <c r="AJ41" s="24">
        <f>INDEX(MTInputs!$J$1:$AZ$415,$D41,MATCH(AJ$5,MTInputs!$J$5:$AZ$5,0))</f>
        <v/>
      </c>
      <c r="AK41" s="24">
        <f>INDEX(MTInputs!$J$1:$AZ$415,$D41,MATCH(AK$5,MTInputs!$J$5:$AZ$5,0))</f>
        <v/>
      </c>
      <c r="AL41" s="24">
        <f>INDEX(MTInputs!$J$1:$AZ$415,$D41,MATCH(AL$5,MTInputs!$J$5:$AZ$5,0))</f>
        <v/>
      </c>
      <c r="AM41" s="24">
        <f>INDEX(MTInputs!$J$1:$AZ$415,$D41,MATCH(AM$5,MTInputs!$J$5:$AZ$5,0))</f>
        <v/>
      </c>
      <c r="AN41" s="24">
        <f>INDEX(MTInputs!$J$1:$AZ$415,$D41,MATCH(AN$5,MTInputs!$J$5:$AZ$5,0))</f>
        <v/>
      </c>
      <c r="AO41" s="24">
        <f>INDEX(MTInputs!$J$1:$AZ$415,$D41,MATCH(AO$5,MTInputs!$J$5:$AZ$5,0))</f>
        <v/>
      </c>
      <c r="AP41" s="24">
        <f>INDEX(MTInputs!$J$1:$AZ$415,$D41,MATCH(AP$5,MTInputs!$J$5:$AZ$5,0))</f>
        <v/>
      </c>
      <c r="AQ41" s="24">
        <f>INDEX(MTInputs!$J$1:$AZ$415,$D41,MATCH(AQ$5,MTInputs!$J$5:$AZ$5,0))</f>
        <v/>
      </c>
      <c r="AR41" s="24">
        <f>INDEX(MTInputs!$J$1:$AZ$415,$D41,MATCH(AR$5,MTInputs!$J$5:$AZ$5,0))</f>
        <v/>
      </c>
      <c r="AS41" s="24">
        <f>INDEX(MTInputs!$J$1:$AZ$415,$D41,MATCH(AS$5,MTInputs!$J$5:$AZ$5,0))</f>
        <v/>
      </c>
      <c r="AT41" s="24">
        <f>INDEX(MTInputs!$J$1:$AZ$415,$D41,MATCH(AT$5,MTInputs!$J$5:$AZ$5,0))</f>
        <v/>
      </c>
      <c r="AU41" s="24">
        <f>INDEX(MTInputs!$J$1:$AZ$415,$D41,MATCH(AU$5,MTInputs!$J$5:$AZ$5,0))</f>
        <v/>
      </c>
      <c r="AV41" s="24">
        <f>INDEX(MTInputs!$J$1:$AZ$415,$D41,MATCH(AV$5,MTInputs!$J$5:$AZ$5,0))</f>
        <v/>
      </c>
      <c r="AW41" s="24">
        <f>INDEX(MTInputs!$J$1:$AZ$415,$D41,MATCH(AW$5,MTInputs!$J$5:$AZ$5,0))</f>
        <v/>
      </c>
      <c r="AX41" s="24">
        <f>INDEX(MTInputs!$J$1:$AZ$415,$D41,MATCH(AX$5,MTInputs!$J$5:$AZ$5,0))</f>
        <v/>
      </c>
      <c r="AY41" s="24">
        <f>INDEX(MTInputs!$J$1:$AZ$415,$D41,MATCH(AY$5,MTInputs!$J$5:$AZ$5,0))</f>
        <v/>
      </c>
    </row>
    <row r="42" hidden="1" outlineLevel="1">
      <c r="A42" s="14" t="inlineStr">
        <is>
          <t>ctcov</t>
        </is>
      </c>
      <c r="B42" s="14" t="inlineStr">
        <is>
          <t>all</t>
        </is>
      </c>
      <c r="C42" s="14" t="inlineStr">
        <is>
          <t>cem</t>
        </is>
      </c>
      <c r="D42" s="22" t="n">
        <v>43</v>
      </c>
      <c r="H42" s="14">
        <f>INDEX(Variables!$B$5:$B$105,MATCH($A42,Variables!$A$5:$A$105,0))&amp;IF($C42="",""," | "&amp;INDEX(Mapping!$B$5:$B$26,MATCH($C42,Mapping!$A$5:$A$26,0))&amp;" | "&amp;INDEX(Mapping!$B$30:$B$41,MATCH($B42,Mapping!$A$30:$A$41,0)))</f>
        <v/>
      </c>
      <c r="I42" s="14">
        <f>INDEX(Variables!$C$5:$C$105,MATCH($A42,Variables!$A$5:$A$105,0))</f>
        <v/>
      </c>
      <c r="J42" s="14">
        <f>INDEX(Variables!$E$5:$E$105,MATCH($A42,Variables!$A$5:$A$105,0))</f>
        <v/>
      </c>
      <c r="K42" s="11">
        <f>LOWER(Settings!$C$4)&amp;".mit."&amp;$A42&amp;IF($C42="","","."&amp;$C42&amp;"."&amp;$B42)&amp;IF(INDEX(Variables!$D$5:$D$105,MATCH($A42,Variables!$A$5:$A$105,0))="","","."&amp;INDEX(Variables!$D$5:$D$105,MATCH($A42,Variables!$A$5:$A$105,0)))&amp;"."&amp;K$5</f>
        <v/>
      </c>
      <c r="L42" s="23">
        <f>INDEX(MTInputs!$J$1:$AZ$415,$D42,MATCH(L$5,MTInputs!$J$5:$AZ$5,0))</f>
        <v/>
      </c>
      <c r="M42" s="24">
        <f>INDEX(MTInputs!$J$1:$AZ$415,$D42,MATCH(M$5,MTInputs!$J$5:$AZ$5,0))</f>
        <v/>
      </c>
      <c r="N42" s="24">
        <f>INDEX(MTInputs!$J$1:$AZ$415,$D42,MATCH(N$5,MTInputs!$J$5:$AZ$5,0))</f>
        <v/>
      </c>
      <c r="O42" s="24">
        <f>INDEX(MTInputs!$J$1:$AZ$415,$D42,MATCH(O$5,MTInputs!$J$5:$AZ$5,0))</f>
        <v/>
      </c>
      <c r="P42" s="24">
        <f>INDEX(MTInputs!$J$1:$AZ$415,$D42,MATCH(P$5,MTInputs!$J$5:$AZ$5,0))</f>
        <v/>
      </c>
      <c r="Q42" s="24">
        <f>INDEX(MTInputs!$J$1:$AZ$415,$D42,MATCH(Q$5,MTInputs!$J$5:$AZ$5,0))</f>
        <v/>
      </c>
      <c r="R42" s="24">
        <f>INDEX(MTInputs!$J$1:$AZ$415,$D42,MATCH(R$5,MTInputs!$J$5:$AZ$5,0))</f>
        <v/>
      </c>
      <c r="S42" s="24">
        <f>INDEX(MTInputs!$J$1:$AZ$415,$D42,MATCH(S$5,MTInputs!$J$5:$AZ$5,0))</f>
        <v/>
      </c>
      <c r="T42" s="24">
        <f>INDEX(MTInputs!$J$1:$AZ$415,$D42,MATCH(T$5,MTInputs!$J$5:$AZ$5,0))</f>
        <v/>
      </c>
      <c r="U42" s="24">
        <f>INDEX(MTInputs!$J$1:$AZ$415,$D42,MATCH(U$5,MTInputs!$J$5:$AZ$5,0))</f>
        <v/>
      </c>
      <c r="V42" s="24">
        <f>INDEX(MTInputs!$J$1:$AZ$415,$D42,MATCH(V$5,MTInputs!$J$5:$AZ$5,0))</f>
        <v/>
      </c>
      <c r="W42" s="24">
        <f>INDEX(MTInputs!$J$1:$AZ$415,$D42,MATCH(W$5,MTInputs!$J$5:$AZ$5,0))</f>
        <v/>
      </c>
      <c r="X42" s="24">
        <f>INDEX(MTInputs!$J$1:$AZ$415,$D42,MATCH(X$5,MTInputs!$J$5:$AZ$5,0))</f>
        <v/>
      </c>
      <c r="Y42" s="24">
        <f>INDEX(MTInputs!$J$1:$AZ$415,$D42,MATCH(Y$5,MTInputs!$J$5:$AZ$5,0))</f>
        <v/>
      </c>
      <c r="Z42" s="24">
        <f>INDEX(MTInputs!$J$1:$AZ$415,$D42,MATCH(Z$5,MTInputs!$J$5:$AZ$5,0))</f>
        <v/>
      </c>
      <c r="AA42" s="24">
        <f>INDEX(MTInputs!$J$1:$AZ$415,$D42,MATCH(AA$5,MTInputs!$J$5:$AZ$5,0))</f>
        <v/>
      </c>
      <c r="AB42" s="24">
        <f>INDEX(MTInputs!$J$1:$AZ$415,$D42,MATCH(AB$5,MTInputs!$J$5:$AZ$5,0))</f>
        <v/>
      </c>
      <c r="AC42" s="24">
        <f>INDEX(MTInputs!$J$1:$AZ$415,$D42,MATCH(AC$5,MTInputs!$J$5:$AZ$5,0))</f>
        <v/>
      </c>
      <c r="AD42" s="24">
        <f>INDEX(MTInputs!$J$1:$AZ$415,$D42,MATCH(AD$5,MTInputs!$J$5:$AZ$5,0))</f>
        <v/>
      </c>
      <c r="AF42" s="11">
        <f>LOWER(Settings!$C$4)&amp;".mit."&amp;$A42&amp;IF($C42="","","."&amp;$C42&amp;"."&amp;$B42)&amp;IF(INDEX(Variables!$D$5:$D$105,MATCH($A42,Variables!$A$5:$A$105,0))="","","."&amp;INDEX(Variables!$D$5:$D$105,MATCH($A42,Variables!$A$5:$A$105,0)))&amp;"."&amp;AF$5</f>
        <v/>
      </c>
      <c r="AG42" s="23">
        <f>INDEX(MTInputs!$J$1:$AZ$415,$D42,MATCH(AG$5,MTInputs!$J$5:$AZ$5,0))</f>
        <v/>
      </c>
      <c r="AH42" s="24">
        <f>INDEX(MTInputs!$J$1:$AZ$415,$D42,MATCH(AH$5,MTInputs!$J$5:$AZ$5,0))</f>
        <v/>
      </c>
      <c r="AI42" s="24">
        <f>INDEX(MTInputs!$J$1:$AZ$415,$D42,MATCH(AI$5,MTInputs!$J$5:$AZ$5,0))</f>
        <v/>
      </c>
      <c r="AJ42" s="24">
        <f>INDEX(MTInputs!$J$1:$AZ$415,$D42,MATCH(AJ$5,MTInputs!$J$5:$AZ$5,0))</f>
        <v/>
      </c>
      <c r="AK42" s="24">
        <f>INDEX(MTInputs!$J$1:$AZ$415,$D42,MATCH(AK$5,MTInputs!$J$5:$AZ$5,0))</f>
        <v/>
      </c>
      <c r="AL42" s="24">
        <f>INDEX(MTInputs!$J$1:$AZ$415,$D42,MATCH(AL$5,MTInputs!$J$5:$AZ$5,0))</f>
        <v/>
      </c>
      <c r="AM42" s="24">
        <f>INDEX(MTInputs!$J$1:$AZ$415,$D42,MATCH(AM$5,MTInputs!$J$5:$AZ$5,0))</f>
        <v/>
      </c>
      <c r="AN42" s="24">
        <f>INDEX(MTInputs!$J$1:$AZ$415,$D42,MATCH(AN$5,MTInputs!$J$5:$AZ$5,0))</f>
        <v/>
      </c>
      <c r="AO42" s="24">
        <f>INDEX(MTInputs!$J$1:$AZ$415,$D42,MATCH(AO$5,MTInputs!$J$5:$AZ$5,0))</f>
        <v/>
      </c>
      <c r="AP42" s="24">
        <f>INDEX(MTInputs!$J$1:$AZ$415,$D42,MATCH(AP$5,MTInputs!$J$5:$AZ$5,0))</f>
        <v/>
      </c>
      <c r="AQ42" s="24">
        <f>INDEX(MTInputs!$J$1:$AZ$415,$D42,MATCH(AQ$5,MTInputs!$J$5:$AZ$5,0))</f>
        <v/>
      </c>
      <c r="AR42" s="24">
        <f>INDEX(MTInputs!$J$1:$AZ$415,$D42,MATCH(AR$5,MTInputs!$J$5:$AZ$5,0))</f>
        <v/>
      </c>
      <c r="AS42" s="24">
        <f>INDEX(MTInputs!$J$1:$AZ$415,$D42,MATCH(AS$5,MTInputs!$J$5:$AZ$5,0))</f>
        <v/>
      </c>
      <c r="AT42" s="24">
        <f>INDEX(MTInputs!$J$1:$AZ$415,$D42,MATCH(AT$5,MTInputs!$J$5:$AZ$5,0))</f>
        <v/>
      </c>
      <c r="AU42" s="24">
        <f>INDEX(MTInputs!$J$1:$AZ$415,$D42,MATCH(AU$5,MTInputs!$J$5:$AZ$5,0))</f>
        <v/>
      </c>
      <c r="AV42" s="24">
        <f>INDEX(MTInputs!$J$1:$AZ$415,$D42,MATCH(AV$5,MTInputs!$J$5:$AZ$5,0))</f>
        <v/>
      </c>
      <c r="AW42" s="24">
        <f>INDEX(MTInputs!$J$1:$AZ$415,$D42,MATCH(AW$5,MTInputs!$J$5:$AZ$5,0))</f>
        <v/>
      </c>
      <c r="AX42" s="24">
        <f>INDEX(MTInputs!$J$1:$AZ$415,$D42,MATCH(AX$5,MTInputs!$J$5:$AZ$5,0))</f>
        <v/>
      </c>
      <c r="AY42" s="24">
        <f>INDEX(MTInputs!$J$1:$AZ$415,$D42,MATCH(AY$5,MTInputs!$J$5:$AZ$5,0))</f>
        <v/>
      </c>
    </row>
    <row r="43" hidden="1" outlineLevel="1">
      <c r="A43" s="14" t="inlineStr">
        <is>
          <t>ctcov</t>
        </is>
      </c>
      <c r="B43" s="14" t="inlineStr">
        <is>
          <t>all</t>
        </is>
      </c>
      <c r="C43" s="14" t="inlineStr">
        <is>
          <t>omn</t>
        </is>
      </c>
      <c r="D43" s="22" t="n">
        <v>44</v>
      </c>
      <c r="H43" s="14">
        <f>INDEX(Variables!$B$5:$B$105,MATCH($A43,Variables!$A$5:$A$105,0))&amp;IF($C43="",""," | "&amp;INDEX(Mapping!$B$5:$B$26,MATCH($C43,Mapping!$A$5:$A$26,0))&amp;" | "&amp;INDEX(Mapping!$B$30:$B$41,MATCH($B43,Mapping!$A$30:$A$41,0)))</f>
        <v/>
      </c>
      <c r="I43" s="14">
        <f>INDEX(Variables!$C$5:$C$105,MATCH($A43,Variables!$A$5:$A$105,0))</f>
        <v/>
      </c>
      <c r="J43" s="14">
        <f>INDEX(Variables!$E$5:$E$105,MATCH($A43,Variables!$A$5:$A$105,0))</f>
        <v/>
      </c>
      <c r="K43" s="11">
        <f>LOWER(Settings!$C$4)&amp;".mit."&amp;$A43&amp;IF($C43="","","."&amp;$C43&amp;"."&amp;$B43)&amp;IF(INDEX(Variables!$D$5:$D$105,MATCH($A43,Variables!$A$5:$A$105,0))="","","."&amp;INDEX(Variables!$D$5:$D$105,MATCH($A43,Variables!$A$5:$A$105,0)))&amp;"."&amp;K$5</f>
        <v/>
      </c>
      <c r="L43" s="23">
        <f>INDEX(MTInputs!$J$1:$AZ$415,$D43,MATCH(L$5,MTInputs!$J$5:$AZ$5,0))</f>
        <v/>
      </c>
      <c r="M43" s="24">
        <f>INDEX(MTInputs!$J$1:$AZ$415,$D43,MATCH(M$5,MTInputs!$J$5:$AZ$5,0))</f>
        <v/>
      </c>
      <c r="N43" s="24">
        <f>INDEX(MTInputs!$J$1:$AZ$415,$D43,MATCH(N$5,MTInputs!$J$5:$AZ$5,0))</f>
        <v/>
      </c>
      <c r="O43" s="24">
        <f>INDEX(MTInputs!$J$1:$AZ$415,$D43,MATCH(O$5,MTInputs!$J$5:$AZ$5,0))</f>
        <v/>
      </c>
      <c r="P43" s="24">
        <f>INDEX(MTInputs!$J$1:$AZ$415,$D43,MATCH(P$5,MTInputs!$J$5:$AZ$5,0))</f>
        <v/>
      </c>
      <c r="Q43" s="24">
        <f>INDEX(MTInputs!$J$1:$AZ$415,$D43,MATCH(Q$5,MTInputs!$J$5:$AZ$5,0))</f>
        <v/>
      </c>
      <c r="R43" s="24">
        <f>INDEX(MTInputs!$J$1:$AZ$415,$D43,MATCH(R$5,MTInputs!$J$5:$AZ$5,0))</f>
        <v/>
      </c>
      <c r="S43" s="24">
        <f>INDEX(MTInputs!$J$1:$AZ$415,$D43,MATCH(S$5,MTInputs!$J$5:$AZ$5,0))</f>
        <v/>
      </c>
      <c r="T43" s="24">
        <f>INDEX(MTInputs!$J$1:$AZ$415,$D43,MATCH(T$5,MTInputs!$J$5:$AZ$5,0))</f>
        <v/>
      </c>
      <c r="U43" s="24">
        <f>INDEX(MTInputs!$J$1:$AZ$415,$D43,MATCH(U$5,MTInputs!$J$5:$AZ$5,0))</f>
        <v/>
      </c>
      <c r="V43" s="24">
        <f>INDEX(MTInputs!$J$1:$AZ$415,$D43,MATCH(V$5,MTInputs!$J$5:$AZ$5,0))</f>
        <v/>
      </c>
      <c r="W43" s="24">
        <f>INDEX(MTInputs!$J$1:$AZ$415,$D43,MATCH(W$5,MTInputs!$J$5:$AZ$5,0))</f>
        <v/>
      </c>
      <c r="X43" s="24">
        <f>INDEX(MTInputs!$J$1:$AZ$415,$D43,MATCH(X$5,MTInputs!$J$5:$AZ$5,0))</f>
        <v/>
      </c>
      <c r="Y43" s="24">
        <f>INDEX(MTInputs!$J$1:$AZ$415,$D43,MATCH(Y$5,MTInputs!$J$5:$AZ$5,0))</f>
        <v/>
      </c>
      <c r="Z43" s="24">
        <f>INDEX(MTInputs!$J$1:$AZ$415,$D43,MATCH(Z$5,MTInputs!$J$5:$AZ$5,0))</f>
        <v/>
      </c>
      <c r="AA43" s="24">
        <f>INDEX(MTInputs!$J$1:$AZ$415,$D43,MATCH(AA$5,MTInputs!$J$5:$AZ$5,0))</f>
        <v/>
      </c>
      <c r="AB43" s="24">
        <f>INDEX(MTInputs!$J$1:$AZ$415,$D43,MATCH(AB$5,MTInputs!$J$5:$AZ$5,0))</f>
        <v/>
      </c>
      <c r="AC43" s="24">
        <f>INDEX(MTInputs!$J$1:$AZ$415,$D43,MATCH(AC$5,MTInputs!$J$5:$AZ$5,0))</f>
        <v/>
      </c>
      <c r="AD43" s="24">
        <f>INDEX(MTInputs!$J$1:$AZ$415,$D43,MATCH(AD$5,MTInputs!$J$5:$AZ$5,0))</f>
        <v/>
      </c>
      <c r="AF43" s="11">
        <f>LOWER(Settings!$C$4)&amp;".mit."&amp;$A43&amp;IF($C43="","","."&amp;$C43&amp;"."&amp;$B43)&amp;IF(INDEX(Variables!$D$5:$D$105,MATCH($A43,Variables!$A$5:$A$105,0))="","","."&amp;INDEX(Variables!$D$5:$D$105,MATCH($A43,Variables!$A$5:$A$105,0)))&amp;"."&amp;AF$5</f>
        <v/>
      </c>
      <c r="AG43" s="23">
        <f>INDEX(MTInputs!$J$1:$AZ$415,$D43,MATCH(AG$5,MTInputs!$J$5:$AZ$5,0))</f>
        <v/>
      </c>
      <c r="AH43" s="24">
        <f>INDEX(MTInputs!$J$1:$AZ$415,$D43,MATCH(AH$5,MTInputs!$J$5:$AZ$5,0))</f>
        <v/>
      </c>
      <c r="AI43" s="24">
        <f>INDEX(MTInputs!$J$1:$AZ$415,$D43,MATCH(AI$5,MTInputs!$J$5:$AZ$5,0))</f>
        <v/>
      </c>
      <c r="AJ43" s="24">
        <f>INDEX(MTInputs!$J$1:$AZ$415,$D43,MATCH(AJ$5,MTInputs!$J$5:$AZ$5,0))</f>
        <v/>
      </c>
      <c r="AK43" s="24">
        <f>INDEX(MTInputs!$J$1:$AZ$415,$D43,MATCH(AK$5,MTInputs!$J$5:$AZ$5,0))</f>
        <v/>
      </c>
      <c r="AL43" s="24">
        <f>INDEX(MTInputs!$J$1:$AZ$415,$D43,MATCH(AL$5,MTInputs!$J$5:$AZ$5,0))</f>
        <v/>
      </c>
      <c r="AM43" s="24">
        <f>INDEX(MTInputs!$J$1:$AZ$415,$D43,MATCH(AM$5,MTInputs!$J$5:$AZ$5,0))</f>
        <v/>
      </c>
      <c r="AN43" s="24">
        <f>INDEX(MTInputs!$J$1:$AZ$415,$D43,MATCH(AN$5,MTInputs!$J$5:$AZ$5,0))</f>
        <v/>
      </c>
      <c r="AO43" s="24">
        <f>INDEX(MTInputs!$J$1:$AZ$415,$D43,MATCH(AO$5,MTInputs!$J$5:$AZ$5,0))</f>
        <v/>
      </c>
      <c r="AP43" s="24">
        <f>INDEX(MTInputs!$J$1:$AZ$415,$D43,MATCH(AP$5,MTInputs!$J$5:$AZ$5,0))</f>
        <v/>
      </c>
      <c r="AQ43" s="24">
        <f>INDEX(MTInputs!$J$1:$AZ$415,$D43,MATCH(AQ$5,MTInputs!$J$5:$AZ$5,0))</f>
        <v/>
      </c>
      <c r="AR43" s="24">
        <f>INDEX(MTInputs!$J$1:$AZ$415,$D43,MATCH(AR$5,MTInputs!$J$5:$AZ$5,0))</f>
        <v/>
      </c>
      <c r="AS43" s="24">
        <f>INDEX(MTInputs!$J$1:$AZ$415,$D43,MATCH(AS$5,MTInputs!$J$5:$AZ$5,0))</f>
        <v/>
      </c>
      <c r="AT43" s="24">
        <f>INDEX(MTInputs!$J$1:$AZ$415,$D43,MATCH(AT$5,MTInputs!$J$5:$AZ$5,0))</f>
        <v/>
      </c>
      <c r="AU43" s="24">
        <f>INDEX(MTInputs!$J$1:$AZ$415,$D43,MATCH(AU$5,MTInputs!$J$5:$AZ$5,0))</f>
        <v/>
      </c>
      <c r="AV43" s="24">
        <f>INDEX(MTInputs!$J$1:$AZ$415,$D43,MATCH(AV$5,MTInputs!$J$5:$AZ$5,0))</f>
        <v/>
      </c>
      <c r="AW43" s="24">
        <f>INDEX(MTInputs!$J$1:$AZ$415,$D43,MATCH(AW$5,MTInputs!$J$5:$AZ$5,0))</f>
        <v/>
      </c>
      <c r="AX43" s="24">
        <f>INDEX(MTInputs!$J$1:$AZ$415,$D43,MATCH(AX$5,MTInputs!$J$5:$AZ$5,0))</f>
        <v/>
      </c>
      <c r="AY43" s="24">
        <f>INDEX(MTInputs!$J$1:$AZ$415,$D43,MATCH(AY$5,MTInputs!$J$5:$AZ$5,0))</f>
        <v/>
      </c>
    </row>
    <row r="44" hidden="1" outlineLevel="1">
      <c r="A44" s="14" t="inlineStr">
        <is>
          <t>ctcov</t>
        </is>
      </c>
      <c r="B44" s="14" t="inlineStr">
        <is>
          <t>all</t>
        </is>
      </c>
      <c r="C44" s="14" t="inlineStr">
        <is>
          <t>cst</t>
        </is>
      </c>
      <c r="D44" s="22" t="n">
        <v>45</v>
      </c>
      <c r="H44" s="14">
        <f>INDEX(Variables!$B$5:$B$105,MATCH($A44,Variables!$A$5:$A$105,0))&amp;IF($C44="",""," | "&amp;INDEX(Mapping!$B$5:$B$26,MATCH($C44,Mapping!$A$5:$A$26,0))&amp;" | "&amp;INDEX(Mapping!$B$30:$B$41,MATCH($B44,Mapping!$A$30:$A$41,0)))</f>
        <v/>
      </c>
      <c r="I44" s="14">
        <f>INDEX(Variables!$C$5:$C$105,MATCH($A44,Variables!$A$5:$A$105,0))</f>
        <v/>
      </c>
      <c r="J44" s="14">
        <f>INDEX(Variables!$E$5:$E$105,MATCH($A44,Variables!$A$5:$A$105,0))</f>
        <v/>
      </c>
      <c r="K44" s="11">
        <f>LOWER(Settings!$C$4)&amp;".mit."&amp;$A44&amp;IF($C44="","","."&amp;$C44&amp;"."&amp;$B44)&amp;IF(INDEX(Variables!$D$5:$D$105,MATCH($A44,Variables!$A$5:$A$105,0))="","","."&amp;INDEX(Variables!$D$5:$D$105,MATCH($A44,Variables!$A$5:$A$105,0)))&amp;"."&amp;K$5</f>
        <v/>
      </c>
      <c r="L44" s="23">
        <f>INDEX(MTInputs!$J$1:$AZ$415,$D44,MATCH(L$5,MTInputs!$J$5:$AZ$5,0))</f>
        <v/>
      </c>
      <c r="M44" s="24">
        <f>INDEX(MTInputs!$J$1:$AZ$415,$D44,MATCH(M$5,MTInputs!$J$5:$AZ$5,0))</f>
        <v/>
      </c>
      <c r="N44" s="24">
        <f>INDEX(MTInputs!$J$1:$AZ$415,$D44,MATCH(N$5,MTInputs!$J$5:$AZ$5,0))</f>
        <v/>
      </c>
      <c r="O44" s="24">
        <f>INDEX(MTInputs!$J$1:$AZ$415,$D44,MATCH(O$5,MTInputs!$J$5:$AZ$5,0))</f>
        <v/>
      </c>
      <c r="P44" s="24">
        <f>INDEX(MTInputs!$J$1:$AZ$415,$D44,MATCH(P$5,MTInputs!$J$5:$AZ$5,0))</f>
        <v/>
      </c>
      <c r="Q44" s="24">
        <f>INDEX(MTInputs!$J$1:$AZ$415,$D44,MATCH(Q$5,MTInputs!$J$5:$AZ$5,0))</f>
        <v/>
      </c>
      <c r="R44" s="24">
        <f>INDEX(MTInputs!$J$1:$AZ$415,$D44,MATCH(R$5,MTInputs!$J$5:$AZ$5,0))</f>
        <v/>
      </c>
      <c r="S44" s="24">
        <f>INDEX(MTInputs!$J$1:$AZ$415,$D44,MATCH(S$5,MTInputs!$J$5:$AZ$5,0))</f>
        <v/>
      </c>
      <c r="T44" s="24">
        <f>INDEX(MTInputs!$J$1:$AZ$415,$D44,MATCH(T$5,MTInputs!$J$5:$AZ$5,0))</f>
        <v/>
      </c>
      <c r="U44" s="24">
        <f>INDEX(MTInputs!$J$1:$AZ$415,$D44,MATCH(U$5,MTInputs!$J$5:$AZ$5,0))</f>
        <v/>
      </c>
      <c r="V44" s="24">
        <f>INDEX(MTInputs!$J$1:$AZ$415,$D44,MATCH(V$5,MTInputs!$J$5:$AZ$5,0))</f>
        <v/>
      </c>
      <c r="W44" s="24">
        <f>INDEX(MTInputs!$J$1:$AZ$415,$D44,MATCH(W$5,MTInputs!$J$5:$AZ$5,0))</f>
        <v/>
      </c>
      <c r="X44" s="24">
        <f>INDEX(MTInputs!$J$1:$AZ$415,$D44,MATCH(X$5,MTInputs!$J$5:$AZ$5,0))</f>
        <v/>
      </c>
      <c r="Y44" s="24">
        <f>INDEX(MTInputs!$J$1:$AZ$415,$D44,MATCH(Y$5,MTInputs!$J$5:$AZ$5,0))</f>
        <v/>
      </c>
      <c r="Z44" s="24">
        <f>INDEX(MTInputs!$J$1:$AZ$415,$D44,MATCH(Z$5,MTInputs!$J$5:$AZ$5,0))</f>
        <v/>
      </c>
      <c r="AA44" s="24">
        <f>INDEX(MTInputs!$J$1:$AZ$415,$D44,MATCH(AA$5,MTInputs!$J$5:$AZ$5,0))</f>
        <v/>
      </c>
      <c r="AB44" s="24">
        <f>INDEX(MTInputs!$J$1:$AZ$415,$D44,MATCH(AB$5,MTInputs!$J$5:$AZ$5,0))</f>
        <v/>
      </c>
      <c r="AC44" s="24">
        <f>INDEX(MTInputs!$J$1:$AZ$415,$D44,MATCH(AC$5,MTInputs!$J$5:$AZ$5,0))</f>
        <v/>
      </c>
      <c r="AD44" s="24">
        <f>INDEX(MTInputs!$J$1:$AZ$415,$D44,MATCH(AD$5,MTInputs!$J$5:$AZ$5,0))</f>
        <v/>
      </c>
      <c r="AF44" s="11">
        <f>LOWER(Settings!$C$4)&amp;".mit."&amp;$A44&amp;IF($C44="","","."&amp;$C44&amp;"."&amp;$B44)&amp;IF(INDEX(Variables!$D$5:$D$105,MATCH($A44,Variables!$A$5:$A$105,0))="","","."&amp;INDEX(Variables!$D$5:$D$105,MATCH($A44,Variables!$A$5:$A$105,0)))&amp;"."&amp;AF$5</f>
        <v/>
      </c>
      <c r="AG44" s="23">
        <f>INDEX(MTInputs!$J$1:$AZ$415,$D44,MATCH(AG$5,MTInputs!$J$5:$AZ$5,0))</f>
        <v/>
      </c>
      <c r="AH44" s="24">
        <f>INDEX(MTInputs!$J$1:$AZ$415,$D44,MATCH(AH$5,MTInputs!$J$5:$AZ$5,0))</f>
        <v/>
      </c>
      <c r="AI44" s="24">
        <f>INDEX(MTInputs!$J$1:$AZ$415,$D44,MATCH(AI$5,MTInputs!$J$5:$AZ$5,0))</f>
        <v/>
      </c>
      <c r="AJ44" s="24">
        <f>INDEX(MTInputs!$J$1:$AZ$415,$D44,MATCH(AJ$5,MTInputs!$J$5:$AZ$5,0))</f>
        <v/>
      </c>
      <c r="AK44" s="24">
        <f>INDEX(MTInputs!$J$1:$AZ$415,$D44,MATCH(AK$5,MTInputs!$J$5:$AZ$5,0))</f>
        <v/>
      </c>
      <c r="AL44" s="24">
        <f>INDEX(MTInputs!$J$1:$AZ$415,$D44,MATCH(AL$5,MTInputs!$J$5:$AZ$5,0))</f>
        <v/>
      </c>
      <c r="AM44" s="24">
        <f>INDEX(MTInputs!$J$1:$AZ$415,$D44,MATCH(AM$5,MTInputs!$J$5:$AZ$5,0))</f>
        <v/>
      </c>
      <c r="AN44" s="24">
        <f>INDEX(MTInputs!$J$1:$AZ$415,$D44,MATCH(AN$5,MTInputs!$J$5:$AZ$5,0))</f>
        <v/>
      </c>
      <c r="AO44" s="24">
        <f>INDEX(MTInputs!$J$1:$AZ$415,$D44,MATCH(AO$5,MTInputs!$J$5:$AZ$5,0))</f>
        <v/>
      </c>
      <c r="AP44" s="24">
        <f>INDEX(MTInputs!$J$1:$AZ$415,$D44,MATCH(AP$5,MTInputs!$J$5:$AZ$5,0))</f>
        <v/>
      </c>
      <c r="AQ44" s="24">
        <f>INDEX(MTInputs!$J$1:$AZ$415,$D44,MATCH(AQ$5,MTInputs!$J$5:$AZ$5,0))</f>
        <v/>
      </c>
      <c r="AR44" s="24">
        <f>INDEX(MTInputs!$J$1:$AZ$415,$D44,MATCH(AR$5,MTInputs!$J$5:$AZ$5,0))</f>
        <v/>
      </c>
      <c r="AS44" s="24">
        <f>INDEX(MTInputs!$J$1:$AZ$415,$D44,MATCH(AS$5,MTInputs!$J$5:$AZ$5,0))</f>
        <v/>
      </c>
      <c r="AT44" s="24">
        <f>INDEX(MTInputs!$J$1:$AZ$415,$D44,MATCH(AT$5,MTInputs!$J$5:$AZ$5,0))</f>
        <v/>
      </c>
      <c r="AU44" s="24">
        <f>INDEX(MTInputs!$J$1:$AZ$415,$D44,MATCH(AU$5,MTInputs!$J$5:$AZ$5,0))</f>
        <v/>
      </c>
      <c r="AV44" s="24">
        <f>INDEX(MTInputs!$J$1:$AZ$415,$D44,MATCH(AV$5,MTInputs!$J$5:$AZ$5,0))</f>
        <v/>
      </c>
      <c r="AW44" s="24">
        <f>INDEX(MTInputs!$J$1:$AZ$415,$D44,MATCH(AW$5,MTInputs!$J$5:$AZ$5,0))</f>
        <v/>
      </c>
      <c r="AX44" s="24">
        <f>INDEX(MTInputs!$J$1:$AZ$415,$D44,MATCH(AX$5,MTInputs!$J$5:$AZ$5,0))</f>
        <v/>
      </c>
      <c r="AY44" s="24">
        <f>INDEX(MTInputs!$J$1:$AZ$415,$D44,MATCH(AY$5,MTInputs!$J$5:$AZ$5,0))</f>
        <v/>
      </c>
    </row>
    <row r="45" hidden="1" outlineLevel="1">
      <c r="A45" s="14" t="inlineStr">
        <is>
          <t>ctcov</t>
        </is>
      </c>
      <c r="B45" s="14" t="inlineStr">
        <is>
          <t>all</t>
        </is>
      </c>
      <c r="C45" s="14" t="inlineStr">
        <is>
          <t>ftr</t>
        </is>
      </c>
      <c r="D45" s="22" t="n">
        <v>46</v>
      </c>
      <c r="H45" s="14">
        <f>INDEX(Variables!$B$5:$B$105,MATCH($A45,Variables!$A$5:$A$105,0))&amp;IF($C45="",""," | "&amp;INDEX(Mapping!$B$5:$B$26,MATCH($C45,Mapping!$A$5:$A$26,0))&amp;" | "&amp;INDEX(Mapping!$B$30:$B$41,MATCH($B45,Mapping!$A$30:$A$41,0)))</f>
        <v/>
      </c>
      <c r="I45" s="14">
        <f>INDEX(Variables!$C$5:$C$105,MATCH($A45,Variables!$A$5:$A$105,0))</f>
        <v/>
      </c>
      <c r="J45" s="14">
        <f>INDEX(Variables!$E$5:$E$105,MATCH($A45,Variables!$A$5:$A$105,0))</f>
        <v/>
      </c>
      <c r="K45" s="11">
        <f>LOWER(Settings!$C$4)&amp;".mit."&amp;$A45&amp;IF($C45="","","."&amp;$C45&amp;"."&amp;$B45)&amp;IF(INDEX(Variables!$D$5:$D$105,MATCH($A45,Variables!$A$5:$A$105,0))="","","."&amp;INDEX(Variables!$D$5:$D$105,MATCH($A45,Variables!$A$5:$A$105,0)))&amp;"."&amp;K$5</f>
        <v/>
      </c>
      <c r="L45" s="23">
        <f>INDEX(MTInputs!$J$1:$AZ$415,$D45,MATCH(L$5,MTInputs!$J$5:$AZ$5,0))</f>
        <v/>
      </c>
      <c r="M45" s="24">
        <f>INDEX(MTInputs!$J$1:$AZ$415,$D45,MATCH(M$5,MTInputs!$J$5:$AZ$5,0))</f>
        <v/>
      </c>
      <c r="N45" s="24">
        <f>INDEX(MTInputs!$J$1:$AZ$415,$D45,MATCH(N$5,MTInputs!$J$5:$AZ$5,0))</f>
        <v/>
      </c>
      <c r="O45" s="24">
        <f>INDEX(MTInputs!$J$1:$AZ$415,$D45,MATCH(O$5,MTInputs!$J$5:$AZ$5,0))</f>
        <v/>
      </c>
      <c r="P45" s="24">
        <f>INDEX(MTInputs!$J$1:$AZ$415,$D45,MATCH(P$5,MTInputs!$J$5:$AZ$5,0))</f>
        <v/>
      </c>
      <c r="Q45" s="24">
        <f>INDEX(MTInputs!$J$1:$AZ$415,$D45,MATCH(Q$5,MTInputs!$J$5:$AZ$5,0))</f>
        <v/>
      </c>
      <c r="R45" s="24">
        <f>INDEX(MTInputs!$J$1:$AZ$415,$D45,MATCH(R$5,MTInputs!$J$5:$AZ$5,0))</f>
        <v/>
      </c>
      <c r="S45" s="24">
        <f>INDEX(MTInputs!$J$1:$AZ$415,$D45,MATCH(S$5,MTInputs!$J$5:$AZ$5,0))</f>
        <v/>
      </c>
      <c r="T45" s="24">
        <f>INDEX(MTInputs!$J$1:$AZ$415,$D45,MATCH(T$5,MTInputs!$J$5:$AZ$5,0))</f>
        <v/>
      </c>
      <c r="U45" s="24">
        <f>INDEX(MTInputs!$J$1:$AZ$415,$D45,MATCH(U$5,MTInputs!$J$5:$AZ$5,0))</f>
        <v/>
      </c>
      <c r="V45" s="24">
        <f>INDEX(MTInputs!$J$1:$AZ$415,$D45,MATCH(V$5,MTInputs!$J$5:$AZ$5,0))</f>
        <v/>
      </c>
      <c r="W45" s="24">
        <f>INDEX(MTInputs!$J$1:$AZ$415,$D45,MATCH(W$5,MTInputs!$J$5:$AZ$5,0))</f>
        <v/>
      </c>
      <c r="X45" s="24">
        <f>INDEX(MTInputs!$J$1:$AZ$415,$D45,MATCH(X$5,MTInputs!$J$5:$AZ$5,0))</f>
        <v/>
      </c>
      <c r="Y45" s="24">
        <f>INDEX(MTInputs!$J$1:$AZ$415,$D45,MATCH(Y$5,MTInputs!$J$5:$AZ$5,0))</f>
        <v/>
      </c>
      <c r="Z45" s="24">
        <f>INDEX(MTInputs!$J$1:$AZ$415,$D45,MATCH(Z$5,MTInputs!$J$5:$AZ$5,0))</f>
        <v/>
      </c>
      <c r="AA45" s="24">
        <f>INDEX(MTInputs!$J$1:$AZ$415,$D45,MATCH(AA$5,MTInputs!$J$5:$AZ$5,0))</f>
        <v/>
      </c>
      <c r="AB45" s="24">
        <f>INDEX(MTInputs!$J$1:$AZ$415,$D45,MATCH(AB$5,MTInputs!$J$5:$AZ$5,0))</f>
        <v/>
      </c>
      <c r="AC45" s="24">
        <f>INDEX(MTInputs!$J$1:$AZ$415,$D45,MATCH(AC$5,MTInputs!$J$5:$AZ$5,0))</f>
        <v/>
      </c>
      <c r="AD45" s="24">
        <f>INDEX(MTInputs!$J$1:$AZ$415,$D45,MATCH(AD$5,MTInputs!$J$5:$AZ$5,0))</f>
        <v/>
      </c>
      <c r="AF45" s="11">
        <f>LOWER(Settings!$C$4)&amp;".mit."&amp;$A45&amp;IF($C45="","","."&amp;$C45&amp;"."&amp;$B45)&amp;IF(INDEX(Variables!$D$5:$D$105,MATCH($A45,Variables!$A$5:$A$105,0))="","","."&amp;INDEX(Variables!$D$5:$D$105,MATCH($A45,Variables!$A$5:$A$105,0)))&amp;"."&amp;AF$5</f>
        <v/>
      </c>
      <c r="AG45" s="23">
        <f>INDEX(MTInputs!$J$1:$AZ$415,$D45,MATCH(AG$5,MTInputs!$J$5:$AZ$5,0))</f>
        <v/>
      </c>
      <c r="AH45" s="24">
        <f>INDEX(MTInputs!$J$1:$AZ$415,$D45,MATCH(AH$5,MTInputs!$J$5:$AZ$5,0))</f>
        <v/>
      </c>
      <c r="AI45" s="24">
        <f>INDEX(MTInputs!$J$1:$AZ$415,$D45,MATCH(AI$5,MTInputs!$J$5:$AZ$5,0))</f>
        <v/>
      </c>
      <c r="AJ45" s="24">
        <f>INDEX(MTInputs!$J$1:$AZ$415,$D45,MATCH(AJ$5,MTInputs!$J$5:$AZ$5,0))</f>
        <v/>
      </c>
      <c r="AK45" s="24">
        <f>INDEX(MTInputs!$J$1:$AZ$415,$D45,MATCH(AK$5,MTInputs!$J$5:$AZ$5,0))</f>
        <v/>
      </c>
      <c r="AL45" s="24">
        <f>INDEX(MTInputs!$J$1:$AZ$415,$D45,MATCH(AL$5,MTInputs!$J$5:$AZ$5,0))</f>
        <v/>
      </c>
      <c r="AM45" s="24">
        <f>INDEX(MTInputs!$J$1:$AZ$415,$D45,MATCH(AM$5,MTInputs!$J$5:$AZ$5,0))</f>
        <v/>
      </c>
      <c r="AN45" s="24">
        <f>INDEX(MTInputs!$J$1:$AZ$415,$D45,MATCH(AN$5,MTInputs!$J$5:$AZ$5,0))</f>
        <v/>
      </c>
      <c r="AO45" s="24">
        <f>INDEX(MTInputs!$J$1:$AZ$415,$D45,MATCH(AO$5,MTInputs!$J$5:$AZ$5,0))</f>
        <v/>
      </c>
      <c r="AP45" s="24">
        <f>INDEX(MTInputs!$J$1:$AZ$415,$D45,MATCH(AP$5,MTInputs!$J$5:$AZ$5,0))</f>
        <v/>
      </c>
      <c r="AQ45" s="24">
        <f>INDEX(MTInputs!$J$1:$AZ$415,$D45,MATCH(AQ$5,MTInputs!$J$5:$AZ$5,0))</f>
        <v/>
      </c>
      <c r="AR45" s="24">
        <f>INDEX(MTInputs!$J$1:$AZ$415,$D45,MATCH(AR$5,MTInputs!$J$5:$AZ$5,0))</f>
        <v/>
      </c>
      <c r="AS45" s="24">
        <f>INDEX(MTInputs!$J$1:$AZ$415,$D45,MATCH(AS$5,MTInputs!$J$5:$AZ$5,0))</f>
        <v/>
      </c>
      <c r="AT45" s="24">
        <f>INDEX(MTInputs!$J$1:$AZ$415,$D45,MATCH(AT$5,MTInputs!$J$5:$AZ$5,0))</f>
        <v/>
      </c>
      <c r="AU45" s="24">
        <f>INDEX(MTInputs!$J$1:$AZ$415,$D45,MATCH(AU$5,MTInputs!$J$5:$AZ$5,0))</f>
        <v/>
      </c>
      <c r="AV45" s="24">
        <f>INDEX(MTInputs!$J$1:$AZ$415,$D45,MATCH(AV$5,MTInputs!$J$5:$AZ$5,0))</f>
        <v/>
      </c>
      <c r="AW45" s="24">
        <f>INDEX(MTInputs!$J$1:$AZ$415,$D45,MATCH(AW$5,MTInputs!$J$5:$AZ$5,0))</f>
        <v/>
      </c>
      <c r="AX45" s="24">
        <f>INDEX(MTInputs!$J$1:$AZ$415,$D45,MATCH(AX$5,MTInputs!$J$5:$AZ$5,0))</f>
        <v/>
      </c>
      <c r="AY45" s="24">
        <f>INDEX(MTInputs!$J$1:$AZ$415,$D45,MATCH(AY$5,MTInputs!$J$5:$AZ$5,0))</f>
        <v/>
      </c>
    </row>
    <row r="46" hidden="1" outlineLevel="1">
      <c r="A46" s="14" t="inlineStr">
        <is>
          <t>ctcov</t>
        </is>
      </c>
      <c r="B46" s="14" t="inlineStr">
        <is>
          <t>all</t>
        </is>
      </c>
      <c r="C46" s="14" t="inlineStr">
        <is>
          <t>oen</t>
        </is>
      </c>
      <c r="D46" s="22" t="n">
        <v>47</v>
      </c>
      <c r="H46" s="14">
        <f>INDEX(Variables!$B$5:$B$105,MATCH($A46,Variables!$A$5:$A$105,0))&amp;IF($C46="",""," | "&amp;INDEX(Mapping!$B$5:$B$26,MATCH($C46,Mapping!$A$5:$A$26,0))&amp;" | "&amp;INDEX(Mapping!$B$30:$B$41,MATCH($B46,Mapping!$A$30:$A$41,0)))</f>
        <v/>
      </c>
      <c r="I46" s="14">
        <f>INDEX(Variables!$C$5:$C$105,MATCH($A46,Variables!$A$5:$A$105,0))</f>
        <v/>
      </c>
      <c r="J46" s="14">
        <f>INDEX(Variables!$E$5:$E$105,MATCH($A46,Variables!$A$5:$A$105,0))</f>
        <v/>
      </c>
      <c r="K46" s="11">
        <f>LOWER(Settings!$C$4)&amp;".mit."&amp;$A46&amp;IF($C46="","","."&amp;$C46&amp;"."&amp;$B46)&amp;IF(INDEX(Variables!$D$5:$D$105,MATCH($A46,Variables!$A$5:$A$105,0))="","","."&amp;INDEX(Variables!$D$5:$D$105,MATCH($A46,Variables!$A$5:$A$105,0)))&amp;"."&amp;K$5</f>
        <v/>
      </c>
      <c r="L46" s="23">
        <f>INDEX(MTInputs!$J$1:$AZ$415,$D46,MATCH(L$5,MTInputs!$J$5:$AZ$5,0))</f>
        <v/>
      </c>
      <c r="M46" s="24">
        <f>INDEX(MTInputs!$J$1:$AZ$415,$D46,MATCH(M$5,MTInputs!$J$5:$AZ$5,0))</f>
        <v/>
      </c>
      <c r="N46" s="24">
        <f>INDEX(MTInputs!$J$1:$AZ$415,$D46,MATCH(N$5,MTInputs!$J$5:$AZ$5,0))</f>
        <v/>
      </c>
      <c r="O46" s="24">
        <f>INDEX(MTInputs!$J$1:$AZ$415,$D46,MATCH(O$5,MTInputs!$J$5:$AZ$5,0))</f>
        <v/>
      </c>
      <c r="P46" s="24">
        <f>INDEX(MTInputs!$J$1:$AZ$415,$D46,MATCH(P$5,MTInputs!$J$5:$AZ$5,0))</f>
        <v/>
      </c>
      <c r="Q46" s="24">
        <f>INDEX(MTInputs!$J$1:$AZ$415,$D46,MATCH(Q$5,MTInputs!$J$5:$AZ$5,0))</f>
        <v/>
      </c>
      <c r="R46" s="24">
        <f>INDEX(MTInputs!$J$1:$AZ$415,$D46,MATCH(R$5,MTInputs!$J$5:$AZ$5,0))</f>
        <v/>
      </c>
      <c r="S46" s="24">
        <f>INDEX(MTInputs!$J$1:$AZ$415,$D46,MATCH(S$5,MTInputs!$J$5:$AZ$5,0))</f>
        <v/>
      </c>
      <c r="T46" s="24">
        <f>INDEX(MTInputs!$J$1:$AZ$415,$D46,MATCH(T$5,MTInputs!$J$5:$AZ$5,0))</f>
        <v/>
      </c>
      <c r="U46" s="24">
        <f>INDEX(MTInputs!$J$1:$AZ$415,$D46,MATCH(U$5,MTInputs!$J$5:$AZ$5,0))</f>
        <v/>
      </c>
      <c r="V46" s="24">
        <f>INDEX(MTInputs!$J$1:$AZ$415,$D46,MATCH(V$5,MTInputs!$J$5:$AZ$5,0))</f>
        <v/>
      </c>
      <c r="W46" s="24">
        <f>INDEX(MTInputs!$J$1:$AZ$415,$D46,MATCH(W$5,MTInputs!$J$5:$AZ$5,0))</f>
        <v/>
      </c>
      <c r="X46" s="24">
        <f>INDEX(MTInputs!$J$1:$AZ$415,$D46,MATCH(X$5,MTInputs!$J$5:$AZ$5,0))</f>
        <v/>
      </c>
      <c r="Y46" s="24">
        <f>INDEX(MTInputs!$J$1:$AZ$415,$D46,MATCH(Y$5,MTInputs!$J$5:$AZ$5,0))</f>
        <v/>
      </c>
      <c r="Z46" s="24">
        <f>INDEX(MTInputs!$J$1:$AZ$415,$D46,MATCH(Z$5,MTInputs!$J$5:$AZ$5,0))</f>
        <v/>
      </c>
      <c r="AA46" s="24">
        <f>INDEX(MTInputs!$J$1:$AZ$415,$D46,MATCH(AA$5,MTInputs!$J$5:$AZ$5,0))</f>
        <v/>
      </c>
      <c r="AB46" s="24">
        <f>INDEX(MTInputs!$J$1:$AZ$415,$D46,MATCH(AB$5,MTInputs!$J$5:$AZ$5,0))</f>
        <v/>
      </c>
      <c r="AC46" s="24">
        <f>INDEX(MTInputs!$J$1:$AZ$415,$D46,MATCH(AC$5,MTInputs!$J$5:$AZ$5,0))</f>
        <v/>
      </c>
      <c r="AD46" s="24">
        <f>INDEX(MTInputs!$J$1:$AZ$415,$D46,MATCH(AD$5,MTInputs!$J$5:$AZ$5,0))</f>
        <v/>
      </c>
      <c r="AF46" s="11">
        <f>LOWER(Settings!$C$4)&amp;".mit."&amp;$A46&amp;IF($C46="","","."&amp;$C46&amp;"."&amp;$B46)&amp;IF(INDEX(Variables!$D$5:$D$105,MATCH($A46,Variables!$A$5:$A$105,0))="","","."&amp;INDEX(Variables!$D$5:$D$105,MATCH($A46,Variables!$A$5:$A$105,0)))&amp;"."&amp;AF$5</f>
        <v/>
      </c>
      <c r="AG46" s="23">
        <f>INDEX(MTInputs!$J$1:$AZ$415,$D46,MATCH(AG$5,MTInputs!$J$5:$AZ$5,0))</f>
        <v/>
      </c>
      <c r="AH46" s="24">
        <f>INDEX(MTInputs!$J$1:$AZ$415,$D46,MATCH(AH$5,MTInputs!$J$5:$AZ$5,0))</f>
        <v/>
      </c>
      <c r="AI46" s="24">
        <f>INDEX(MTInputs!$J$1:$AZ$415,$D46,MATCH(AI$5,MTInputs!$J$5:$AZ$5,0))</f>
        <v/>
      </c>
      <c r="AJ46" s="24">
        <f>INDEX(MTInputs!$J$1:$AZ$415,$D46,MATCH(AJ$5,MTInputs!$J$5:$AZ$5,0))</f>
        <v/>
      </c>
      <c r="AK46" s="24">
        <f>INDEX(MTInputs!$J$1:$AZ$415,$D46,MATCH(AK$5,MTInputs!$J$5:$AZ$5,0))</f>
        <v/>
      </c>
      <c r="AL46" s="24">
        <f>INDEX(MTInputs!$J$1:$AZ$415,$D46,MATCH(AL$5,MTInputs!$J$5:$AZ$5,0))</f>
        <v/>
      </c>
      <c r="AM46" s="24">
        <f>INDEX(MTInputs!$J$1:$AZ$415,$D46,MATCH(AM$5,MTInputs!$J$5:$AZ$5,0))</f>
        <v/>
      </c>
      <c r="AN46" s="24">
        <f>INDEX(MTInputs!$J$1:$AZ$415,$D46,MATCH(AN$5,MTInputs!$J$5:$AZ$5,0))</f>
        <v/>
      </c>
      <c r="AO46" s="24">
        <f>INDEX(MTInputs!$J$1:$AZ$415,$D46,MATCH(AO$5,MTInputs!$J$5:$AZ$5,0))</f>
        <v/>
      </c>
      <c r="AP46" s="24">
        <f>INDEX(MTInputs!$J$1:$AZ$415,$D46,MATCH(AP$5,MTInputs!$J$5:$AZ$5,0))</f>
        <v/>
      </c>
      <c r="AQ46" s="24">
        <f>INDEX(MTInputs!$J$1:$AZ$415,$D46,MATCH(AQ$5,MTInputs!$J$5:$AZ$5,0))</f>
        <v/>
      </c>
      <c r="AR46" s="24">
        <f>INDEX(MTInputs!$J$1:$AZ$415,$D46,MATCH(AR$5,MTInputs!$J$5:$AZ$5,0))</f>
        <v/>
      </c>
      <c r="AS46" s="24">
        <f>INDEX(MTInputs!$J$1:$AZ$415,$D46,MATCH(AS$5,MTInputs!$J$5:$AZ$5,0))</f>
        <v/>
      </c>
      <c r="AT46" s="24">
        <f>INDEX(MTInputs!$J$1:$AZ$415,$D46,MATCH(AT$5,MTInputs!$J$5:$AZ$5,0))</f>
        <v/>
      </c>
      <c r="AU46" s="24">
        <f>INDEX(MTInputs!$J$1:$AZ$415,$D46,MATCH(AU$5,MTInputs!$J$5:$AZ$5,0))</f>
        <v/>
      </c>
      <c r="AV46" s="24">
        <f>INDEX(MTInputs!$J$1:$AZ$415,$D46,MATCH(AV$5,MTInputs!$J$5:$AZ$5,0))</f>
        <v/>
      </c>
      <c r="AW46" s="24">
        <f>INDEX(MTInputs!$J$1:$AZ$415,$D46,MATCH(AW$5,MTInputs!$J$5:$AZ$5,0))</f>
        <v/>
      </c>
      <c r="AX46" s="24">
        <f>INDEX(MTInputs!$J$1:$AZ$415,$D46,MATCH(AX$5,MTInputs!$J$5:$AZ$5,0))</f>
        <v/>
      </c>
      <c r="AY46" s="24">
        <f>INDEX(MTInputs!$J$1:$AZ$415,$D46,MATCH(AY$5,MTInputs!$J$5:$AZ$5,0))</f>
        <v/>
      </c>
    </row>
    <row r="47" hidden="1" outlineLevel="1">
      <c r="H47" s="21" t="inlineStr">
        <is>
          <t>Fuel price reform (MTInputs rows 140-169; increases in price units)</t>
        </is>
      </c>
    </row>
    <row r="48" hidden="1" outlineLevel="1">
      <c r="A48" s="14" t="inlineStr">
        <is>
          <t>fpr.yr0</t>
        </is>
      </c>
      <c r="B48" s="14" t="inlineStr"/>
      <c r="C48" s="14" t="inlineStr"/>
      <c r="D48" s="22" t="n">
        <v>140</v>
      </c>
      <c r="H48" s="14">
        <f>INDEX(Variables!$B$5:$B$105,MATCH($A48,Variables!$A$5:$A$105,0))&amp;IF($C48="",""," | "&amp;INDEX(Mapping!$B$5:$B$26,MATCH($C48,Mapping!$A$5:$A$26,0))&amp;" | "&amp;INDEX(Mapping!$B$30:$B$41,MATCH($B48,Mapping!$A$30:$A$41,0)))</f>
        <v/>
      </c>
      <c r="I48" s="14">
        <f>INDEX(Variables!$C$5:$C$105,MATCH($A48,Variables!$A$5:$A$105,0))</f>
        <v/>
      </c>
      <c r="J48" s="14">
        <f>INDEX(Variables!$E$5:$E$105,MATCH($A48,Variables!$A$5:$A$105,0))</f>
        <v/>
      </c>
      <c r="K48" s="11">
        <f>LOWER(Settings!$C$4)&amp;".mit."&amp;$A48&amp;IF($C48="","","."&amp;$C48&amp;"."&amp;$B48)&amp;IF(INDEX(Variables!$D$5:$D$105,MATCH($A48,Variables!$A$5:$A$105,0))="","","."&amp;INDEX(Variables!$D$5:$D$105,MATCH($A48,Variables!$A$5:$A$105,0)))&amp;"."&amp;K$5</f>
        <v/>
      </c>
      <c r="L48" s="9">
        <f>INDEX(MTInputs!$J$1:$AZ$415,$D48,MATCH(L$5,MTInputs!$J$5:$AZ$5,0))</f>
        <v/>
      </c>
      <c r="M48" s="10">
        <f>INDEX(MTInputs!$J$1:$AZ$415,$D48,MATCH(M$5,MTInputs!$J$5:$AZ$5,0))</f>
        <v/>
      </c>
      <c r="N48" s="10">
        <f>INDEX(MTInputs!$J$1:$AZ$415,$D48,MATCH(N$5,MTInputs!$J$5:$AZ$5,0))</f>
        <v/>
      </c>
      <c r="O48" s="10">
        <f>INDEX(MTInputs!$J$1:$AZ$415,$D48,MATCH(O$5,MTInputs!$J$5:$AZ$5,0))</f>
        <v/>
      </c>
      <c r="P48" s="10">
        <f>INDEX(MTInputs!$J$1:$AZ$415,$D48,MATCH(P$5,MTInputs!$J$5:$AZ$5,0))</f>
        <v/>
      </c>
      <c r="Q48" s="10">
        <f>INDEX(MTInputs!$J$1:$AZ$415,$D48,MATCH(Q$5,MTInputs!$J$5:$AZ$5,0))</f>
        <v/>
      </c>
      <c r="R48" s="10">
        <f>INDEX(MTInputs!$J$1:$AZ$415,$D48,MATCH(R$5,MTInputs!$J$5:$AZ$5,0))</f>
        <v/>
      </c>
      <c r="S48" s="10">
        <f>INDEX(MTInputs!$J$1:$AZ$415,$D48,MATCH(S$5,MTInputs!$J$5:$AZ$5,0))</f>
        <v/>
      </c>
      <c r="T48" s="10">
        <f>INDEX(MTInputs!$J$1:$AZ$415,$D48,MATCH(T$5,MTInputs!$J$5:$AZ$5,0))</f>
        <v/>
      </c>
      <c r="U48" s="10">
        <f>INDEX(MTInputs!$J$1:$AZ$415,$D48,MATCH(U$5,MTInputs!$J$5:$AZ$5,0))</f>
        <v/>
      </c>
      <c r="V48" s="10">
        <f>INDEX(MTInputs!$J$1:$AZ$415,$D48,MATCH(V$5,MTInputs!$J$5:$AZ$5,0))</f>
        <v/>
      </c>
      <c r="W48" s="10">
        <f>INDEX(MTInputs!$J$1:$AZ$415,$D48,MATCH(W$5,MTInputs!$J$5:$AZ$5,0))</f>
        <v/>
      </c>
      <c r="X48" s="10">
        <f>INDEX(MTInputs!$J$1:$AZ$415,$D48,MATCH(X$5,MTInputs!$J$5:$AZ$5,0))</f>
        <v/>
      </c>
      <c r="Y48" s="10">
        <f>INDEX(MTInputs!$J$1:$AZ$415,$D48,MATCH(Y$5,MTInputs!$J$5:$AZ$5,0))</f>
        <v/>
      </c>
      <c r="Z48" s="10">
        <f>INDEX(MTInputs!$J$1:$AZ$415,$D48,MATCH(Z$5,MTInputs!$J$5:$AZ$5,0))</f>
        <v/>
      </c>
      <c r="AA48" s="10">
        <f>INDEX(MTInputs!$J$1:$AZ$415,$D48,MATCH(AA$5,MTInputs!$J$5:$AZ$5,0))</f>
        <v/>
      </c>
      <c r="AB48" s="10">
        <f>INDEX(MTInputs!$J$1:$AZ$415,$D48,MATCH(AB$5,MTInputs!$J$5:$AZ$5,0))</f>
        <v/>
      </c>
      <c r="AC48" s="10">
        <f>INDEX(MTInputs!$J$1:$AZ$415,$D48,MATCH(AC$5,MTInputs!$J$5:$AZ$5,0))</f>
        <v/>
      </c>
      <c r="AD48" s="10">
        <f>INDEX(MTInputs!$J$1:$AZ$415,$D48,MATCH(AD$5,MTInputs!$J$5:$AZ$5,0))</f>
        <v/>
      </c>
      <c r="AF48" s="11">
        <f>LOWER(Settings!$C$4)&amp;".mit."&amp;$A48&amp;IF($C48="","","."&amp;$C48&amp;"."&amp;$B48)&amp;IF(INDEX(Variables!$D$5:$D$105,MATCH($A48,Variables!$A$5:$A$105,0))="","","."&amp;INDEX(Variables!$D$5:$D$105,MATCH($A48,Variables!$A$5:$A$105,0)))&amp;"."&amp;AF$5</f>
        <v/>
      </c>
      <c r="AG48" s="9">
        <f>INDEX(MTInputs!$J$1:$AZ$415,$D48,MATCH(AG$5,MTInputs!$J$5:$AZ$5,0))</f>
        <v/>
      </c>
      <c r="AH48" s="10">
        <f>INDEX(MTInputs!$J$1:$AZ$415,$D48,MATCH(AH$5,MTInputs!$J$5:$AZ$5,0))</f>
        <v/>
      </c>
      <c r="AI48" s="10">
        <f>INDEX(MTInputs!$J$1:$AZ$415,$D48,MATCH(AI$5,MTInputs!$J$5:$AZ$5,0))</f>
        <v/>
      </c>
      <c r="AJ48" s="10">
        <f>INDEX(MTInputs!$J$1:$AZ$415,$D48,MATCH(AJ$5,MTInputs!$J$5:$AZ$5,0))</f>
        <v/>
      </c>
      <c r="AK48" s="10">
        <f>INDEX(MTInputs!$J$1:$AZ$415,$D48,MATCH(AK$5,MTInputs!$J$5:$AZ$5,0))</f>
        <v/>
      </c>
      <c r="AL48" s="10">
        <f>INDEX(MTInputs!$J$1:$AZ$415,$D48,MATCH(AL$5,MTInputs!$J$5:$AZ$5,0))</f>
        <v/>
      </c>
      <c r="AM48" s="10">
        <f>INDEX(MTInputs!$J$1:$AZ$415,$D48,MATCH(AM$5,MTInputs!$J$5:$AZ$5,0))</f>
        <v/>
      </c>
      <c r="AN48" s="10">
        <f>INDEX(MTInputs!$J$1:$AZ$415,$D48,MATCH(AN$5,MTInputs!$J$5:$AZ$5,0))</f>
        <v/>
      </c>
      <c r="AO48" s="10">
        <f>INDEX(MTInputs!$J$1:$AZ$415,$D48,MATCH(AO$5,MTInputs!$J$5:$AZ$5,0))</f>
        <v/>
      </c>
      <c r="AP48" s="10">
        <f>INDEX(MTInputs!$J$1:$AZ$415,$D48,MATCH(AP$5,MTInputs!$J$5:$AZ$5,0))</f>
        <v/>
      </c>
      <c r="AQ48" s="10">
        <f>INDEX(MTInputs!$J$1:$AZ$415,$D48,MATCH(AQ$5,MTInputs!$J$5:$AZ$5,0))</f>
        <v/>
      </c>
      <c r="AR48" s="10">
        <f>INDEX(MTInputs!$J$1:$AZ$415,$D48,MATCH(AR$5,MTInputs!$J$5:$AZ$5,0))</f>
        <v/>
      </c>
      <c r="AS48" s="10">
        <f>INDEX(MTInputs!$J$1:$AZ$415,$D48,MATCH(AS$5,MTInputs!$J$5:$AZ$5,0))</f>
        <v/>
      </c>
      <c r="AT48" s="10">
        <f>INDEX(MTInputs!$J$1:$AZ$415,$D48,MATCH(AT$5,MTInputs!$J$5:$AZ$5,0))</f>
        <v/>
      </c>
      <c r="AU48" s="10">
        <f>INDEX(MTInputs!$J$1:$AZ$415,$D48,MATCH(AU$5,MTInputs!$J$5:$AZ$5,0))</f>
        <v/>
      </c>
      <c r="AV48" s="10">
        <f>INDEX(MTInputs!$J$1:$AZ$415,$D48,MATCH(AV$5,MTInputs!$J$5:$AZ$5,0))</f>
        <v/>
      </c>
      <c r="AW48" s="10">
        <f>INDEX(MTInputs!$J$1:$AZ$415,$D48,MATCH(AW$5,MTInputs!$J$5:$AZ$5,0))</f>
        <v/>
      </c>
      <c r="AX48" s="10">
        <f>INDEX(MTInputs!$J$1:$AZ$415,$D48,MATCH(AX$5,MTInputs!$J$5:$AZ$5,0))</f>
        <v/>
      </c>
      <c r="AY48" s="10">
        <f>INDEX(MTInputs!$J$1:$AZ$415,$D48,MATCH(AY$5,MTInputs!$J$5:$AZ$5,0))</f>
        <v/>
      </c>
    </row>
    <row r="49" hidden="1" outlineLevel="1">
      <c r="A49" s="14" t="inlineStr">
        <is>
          <t>fpr.yr1</t>
        </is>
      </c>
      <c r="B49" s="14" t="inlineStr"/>
      <c r="C49" s="14" t="inlineStr"/>
      <c r="D49" s="22" t="n">
        <v>141</v>
      </c>
      <c r="H49" s="14">
        <f>INDEX(Variables!$B$5:$B$105,MATCH($A49,Variables!$A$5:$A$105,0))&amp;IF($C49="",""," | "&amp;INDEX(Mapping!$B$5:$B$26,MATCH($C49,Mapping!$A$5:$A$26,0))&amp;" | "&amp;INDEX(Mapping!$B$30:$B$41,MATCH($B49,Mapping!$A$30:$A$41,0)))</f>
        <v/>
      </c>
      <c r="I49" s="14">
        <f>INDEX(Variables!$C$5:$C$105,MATCH($A49,Variables!$A$5:$A$105,0))</f>
        <v/>
      </c>
      <c r="J49" s="14">
        <f>INDEX(Variables!$E$5:$E$105,MATCH($A49,Variables!$A$5:$A$105,0))</f>
        <v/>
      </c>
      <c r="K49" s="11">
        <f>LOWER(Settings!$C$4)&amp;".mit."&amp;$A49&amp;IF($C49="","","."&amp;$C49&amp;"."&amp;$B49)&amp;IF(INDEX(Variables!$D$5:$D$105,MATCH($A49,Variables!$A$5:$A$105,0))="","","."&amp;INDEX(Variables!$D$5:$D$105,MATCH($A49,Variables!$A$5:$A$105,0)))&amp;"."&amp;K$5</f>
        <v/>
      </c>
      <c r="L49" s="9">
        <f>INDEX(MTInputs!$J$1:$AZ$415,$D49,MATCH(L$5,MTInputs!$J$5:$AZ$5,0))</f>
        <v/>
      </c>
      <c r="M49" s="10">
        <f>INDEX(MTInputs!$J$1:$AZ$415,$D49,MATCH(M$5,MTInputs!$J$5:$AZ$5,0))</f>
        <v/>
      </c>
      <c r="N49" s="10">
        <f>INDEX(MTInputs!$J$1:$AZ$415,$D49,MATCH(N$5,MTInputs!$J$5:$AZ$5,0))</f>
        <v/>
      </c>
      <c r="O49" s="10">
        <f>INDEX(MTInputs!$J$1:$AZ$415,$D49,MATCH(O$5,MTInputs!$J$5:$AZ$5,0))</f>
        <v/>
      </c>
      <c r="P49" s="10">
        <f>INDEX(MTInputs!$J$1:$AZ$415,$D49,MATCH(P$5,MTInputs!$J$5:$AZ$5,0))</f>
        <v/>
      </c>
      <c r="Q49" s="10">
        <f>INDEX(MTInputs!$J$1:$AZ$415,$D49,MATCH(Q$5,MTInputs!$J$5:$AZ$5,0))</f>
        <v/>
      </c>
      <c r="R49" s="10">
        <f>INDEX(MTInputs!$J$1:$AZ$415,$D49,MATCH(R$5,MTInputs!$J$5:$AZ$5,0))</f>
        <v/>
      </c>
      <c r="S49" s="10">
        <f>INDEX(MTInputs!$J$1:$AZ$415,$D49,MATCH(S$5,MTInputs!$J$5:$AZ$5,0))</f>
        <v/>
      </c>
      <c r="T49" s="10">
        <f>INDEX(MTInputs!$J$1:$AZ$415,$D49,MATCH(T$5,MTInputs!$J$5:$AZ$5,0))</f>
        <v/>
      </c>
      <c r="U49" s="10">
        <f>INDEX(MTInputs!$J$1:$AZ$415,$D49,MATCH(U$5,MTInputs!$J$5:$AZ$5,0))</f>
        <v/>
      </c>
      <c r="V49" s="10">
        <f>INDEX(MTInputs!$J$1:$AZ$415,$D49,MATCH(V$5,MTInputs!$J$5:$AZ$5,0))</f>
        <v/>
      </c>
      <c r="W49" s="10">
        <f>INDEX(MTInputs!$J$1:$AZ$415,$D49,MATCH(W$5,MTInputs!$J$5:$AZ$5,0))</f>
        <v/>
      </c>
      <c r="X49" s="10">
        <f>INDEX(MTInputs!$J$1:$AZ$415,$D49,MATCH(X$5,MTInputs!$J$5:$AZ$5,0))</f>
        <v/>
      </c>
      <c r="Y49" s="10">
        <f>INDEX(MTInputs!$J$1:$AZ$415,$D49,MATCH(Y$5,MTInputs!$J$5:$AZ$5,0))</f>
        <v/>
      </c>
      <c r="Z49" s="10">
        <f>INDEX(MTInputs!$J$1:$AZ$415,$D49,MATCH(Z$5,MTInputs!$J$5:$AZ$5,0))</f>
        <v/>
      </c>
      <c r="AA49" s="10">
        <f>INDEX(MTInputs!$J$1:$AZ$415,$D49,MATCH(AA$5,MTInputs!$J$5:$AZ$5,0))</f>
        <v/>
      </c>
      <c r="AB49" s="10">
        <f>INDEX(MTInputs!$J$1:$AZ$415,$D49,MATCH(AB$5,MTInputs!$J$5:$AZ$5,0))</f>
        <v/>
      </c>
      <c r="AC49" s="10">
        <f>INDEX(MTInputs!$J$1:$AZ$415,$D49,MATCH(AC$5,MTInputs!$J$5:$AZ$5,0))</f>
        <v/>
      </c>
      <c r="AD49" s="10">
        <f>INDEX(MTInputs!$J$1:$AZ$415,$D49,MATCH(AD$5,MTInputs!$J$5:$AZ$5,0))</f>
        <v/>
      </c>
      <c r="AF49" s="11">
        <f>LOWER(Settings!$C$4)&amp;".mit."&amp;$A49&amp;IF($C49="","","."&amp;$C49&amp;"."&amp;$B49)&amp;IF(INDEX(Variables!$D$5:$D$105,MATCH($A49,Variables!$A$5:$A$105,0))="","","."&amp;INDEX(Variables!$D$5:$D$105,MATCH($A49,Variables!$A$5:$A$105,0)))&amp;"."&amp;AF$5</f>
        <v/>
      </c>
      <c r="AG49" s="9">
        <f>INDEX(MTInputs!$J$1:$AZ$415,$D49,MATCH(AG$5,MTInputs!$J$5:$AZ$5,0))</f>
        <v/>
      </c>
      <c r="AH49" s="10">
        <f>INDEX(MTInputs!$J$1:$AZ$415,$D49,MATCH(AH$5,MTInputs!$J$5:$AZ$5,0))</f>
        <v/>
      </c>
      <c r="AI49" s="10">
        <f>INDEX(MTInputs!$J$1:$AZ$415,$D49,MATCH(AI$5,MTInputs!$J$5:$AZ$5,0))</f>
        <v/>
      </c>
      <c r="AJ49" s="10">
        <f>INDEX(MTInputs!$J$1:$AZ$415,$D49,MATCH(AJ$5,MTInputs!$J$5:$AZ$5,0))</f>
        <v/>
      </c>
      <c r="AK49" s="10">
        <f>INDEX(MTInputs!$J$1:$AZ$415,$D49,MATCH(AK$5,MTInputs!$J$5:$AZ$5,0))</f>
        <v/>
      </c>
      <c r="AL49" s="10">
        <f>INDEX(MTInputs!$J$1:$AZ$415,$D49,MATCH(AL$5,MTInputs!$J$5:$AZ$5,0))</f>
        <v/>
      </c>
      <c r="AM49" s="10">
        <f>INDEX(MTInputs!$J$1:$AZ$415,$D49,MATCH(AM$5,MTInputs!$J$5:$AZ$5,0))</f>
        <v/>
      </c>
      <c r="AN49" s="10">
        <f>INDEX(MTInputs!$J$1:$AZ$415,$D49,MATCH(AN$5,MTInputs!$J$5:$AZ$5,0))</f>
        <v/>
      </c>
      <c r="AO49" s="10">
        <f>INDEX(MTInputs!$J$1:$AZ$415,$D49,MATCH(AO$5,MTInputs!$J$5:$AZ$5,0))</f>
        <v/>
      </c>
      <c r="AP49" s="10">
        <f>INDEX(MTInputs!$J$1:$AZ$415,$D49,MATCH(AP$5,MTInputs!$J$5:$AZ$5,0))</f>
        <v/>
      </c>
      <c r="AQ49" s="10">
        <f>INDEX(MTInputs!$J$1:$AZ$415,$D49,MATCH(AQ$5,MTInputs!$J$5:$AZ$5,0))</f>
        <v/>
      </c>
      <c r="AR49" s="10">
        <f>INDEX(MTInputs!$J$1:$AZ$415,$D49,MATCH(AR$5,MTInputs!$J$5:$AZ$5,0))</f>
        <v/>
      </c>
      <c r="AS49" s="10">
        <f>INDEX(MTInputs!$J$1:$AZ$415,$D49,MATCH(AS$5,MTInputs!$J$5:$AZ$5,0))</f>
        <v/>
      </c>
      <c r="AT49" s="10">
        <f>INDEX(MTInputs!$J$1:$AZ$415,$D49,MATCH(AT$5,MTInputs!$J$5:$AZ$5,0))</f>
        <v/>
      </c>
      <c r="AU49" s="10">
        <f>INDEX(MTInputs!$J$1:$AZ$415,$D49,MATCH(AU$5,MTInputs!$J$5:$AZ$5,0))</f>
        <v/>
      </c>
      <c r="AV49" s="10">
        <f>INDEX(MTInputs!$J$1:$AZ$415,$D49,MATCH(AV$5,MTInputs!$J$5:$AZ$5,0))</f>
        <v/>
      </c>
      <c r="AW49" s="10">
        <f>INDEX(MTInputs!$J$1:$AZ$415,$D49,MATCH(AW$5,MTInputs!$J$5:$AZ$5,0))</f>
        <v/>
      </c>
      <c r="AX49" s="10">
        <f>INDEX(MTInputs!$J$1:$AZ$415,$D49,MATCH(AX$5,MTInputs!$J$5:$AZ$5,0))</f>
        <v/>
      </c>
      <c r="AY49" s="10">
        <f>INDEX(MTInputs!$J$1:$AZ$415,$D49,MATCH(AY$5,MTInputs!$J$5:$AZ$5,0))</f>
        <v/>
      </c>
    </row>
    <row r="50" hidden="1" outlineLevel="1">
      <c r="A50" s="14" t="inlineStr">
        <is>
          <t>fpr.s</t>
        </is>
      </c>
      <c r="B50" s="14" t="inlineStr">
        <is>
          <t>coa</t>
        </is>
      </c>
      <c r="C50" s="14" t="inlineStr">
        <is>
          <t>pow</t>
        </is>
      </c>
      <c r="D50" s="22" t="n">
        <v>142</v>
      </c>
      <c r="H50" s="14">
        <f>INDEX(Variables!$B$5:$B$105,MATCH($A50,Variables!$A$5:$A$105,0))&amp;IF($C50="",""," | "&amp;INDEX(Mapping!$B$5:$B$26,MATCH($C50,Mapping!$A$5:$A$26,0))&amp;" | "&amp;INDEX(Mapping!$B$30:$B$41,MATCH($B50,Mapping!$A$30:$A$41,0)))</f>
        <v/>
      </c>
      <c r="I50" s="14">
        <f>INDEX(Variables!$C$5:$C$105,MATCH($A50,Variables!$A$5:$A$105,0))</f>
        <v/>
      </c>
      <c r="J50" s="14">
        <f>INDEX(Variables!$E$5:$E$105,MATCH($A50,Variables!$A$5:$A$105,0))</f>
        <v/>
      </c>
      <c r="K50" s="11">
        <f>LOWER(Settings!$C$4)&amp;".mit."&amp;$A50&amp;IF($C50="","","."&amp;$C50&amp;"."&amp;$B50)&amp;IF(INDEX(Variables!$D$5:$D$105,MATCH($A50,Variables!$A$5:$A$105,0))="","","."&amp;INDEX(Variables!$D$5:$D$105,MATCH($A50,Variables!$A$5:$A$105,0)))&amp;"."&amp;K$5</f>
        <v/>
      </c>
      <c r="L50" s="23">
        <f>INDEX(MTInputs!$J$1:$AZ$415,$D50,MATCH(L$5,MTInputs!$J$5:$AZ$5,0))</f>
        <v/>
      </c>
      <c r="M50" s="24">
        <f>INDEX(MTInputs!$J$1:$AZ$415,$D50,MATCH(M$5,MTInputs!$J$5:$AZ$5,0))</f>
        <v/>
      </c>
      <c r="N50" s="24">
        <f>INDEX(MTInputs!$J$1:$AZ$415,$D50,MATCH(N$5,MTInputs!$J$5:$AZ$5,0))</f>
        <v/>
      </c>
      <c r="O50" s="24">
        <f>INDEX(MTInputs!$J$1:$AZ$415,$D50,MATCH(O$5,MTInputs!$J$5:$AZ$5,0))</f>
        <v/>
      </c>
      <c r="P50" s="24">
        <f>INDEX(MTInputs!$J$1:$AZ$415,$D50,MATCH(P$5,MTInputs!$J$5:$AZ$5,0))</f>
        <v/>
      </c>
      <c r="Q50" s="24">
        <f>INDEX(MTInputs!$J$1:$AZ$415,$D50,MATCH(Q$5,MTInputs!$J$5:$AZ$5,0))</f>
        <v/>
      </c>
      <c r="R50" s="24">
        <f>INDEX(MTInputs!$J$1:$AZ$415,$D50,MATCH(R$5,MTInputs!$J$5:$AZ$5,0))</f>
        <v/>
      </c>
      <c r="S50" s="24">
        <f>INDEX(MTInputs!$J$1:$AZ$415,$D50,MATCH(S$5,MTInputs!$J$5:$AZ$5,0))</f>
        <v/>
      </c>
      <c r="T50" s="24">
        <f>INDEX(MTInputs!$J$1:$AZ$415,$D50,MATCH(T$5,MTInputs!$J$5:$AZ$5,0))</f>
        <v/>
      </c>
      <c r="U50" s="24">
        <f>INDEX(MTInputs!$J$1:$AZ$415,$D50,MATCH(U$5,MTInputs!$J$5:$AZ$5,0))</f>
        <v/>
      </c>
      <c r="V50" s="24">
        <f>INDEX(MTInputs!$J$1:$AZ$415,$D50,MATCH(V$5,MTInputs!$J$5:$AZ$5,0))</f>
        <v/>
      </c>
      <c r="W50" s="24">
        <f>INDEX(MTInputs!$J$1:$AZ$415,$D50,MATCH(W$5,MTInputs!$J$5:$AZ$5,0))</f>
        <v/>
      </c>
      <c r="X50" s="24">
        <f>INDEX(MTInputs!$J$1:$AZ$415,$D50,MATCH(X$5,MTInputs!$J$5:$AZ$5,0))</f>
        <v/>
      </c>
      <c r="Y50" s="24">
        <f>INDEX(MTInputs!$J$1:$AZ$415,$D50,MATCH(Y$5,MTInputs!$J$5:$AZ$5,0))</f>
        <v/>
      </c>
      <c r="Z50" s="24">
        <f>INDEX(MTInputs!$J$1:$AZ$415,$D50,MATCH(Z$5,MTInputs!$J$5:$AZ$5,0))</f>
        <v/>
      </c>
      <c r="AA50" s="24">
        <f>INDEX(MTInputs!$J$1:$AZ$415,$D50,MATCH(AA$5,MTInputs!$J$5:$AZ$5,0))</f>
        <v/>
      </c>
      <c r="AB50" s="24">
        <f>INDEX(MTInputs!$J$1:$AZ$415,$D50,MATCH(AB$5,MTInputs!$J$5:$AZ$5,0))</f>
        <v/>
      </c>
      <c r="AC50" s="24">
        <f>INDEX(MTInputs!$J$1:$AZ$415,$D50,MATCH(AC$5,MTInputs!$J$5:$AZ$5,0))</f>
        <v/>
      </c>
      <c r="AD50" s="24">
        <f>INDEX(MTInputs!$J$1:$AZ$415,$D50,MATCH(AD$5,MTInputs!$J$5:$AZ$5,0))</f>
        <v/>
      </c>
      <c r="AF50" s="11">
        <f>LOWER(Settings!$C$4)&amp;".mit."&amp;$A50&amp;IF($C50="","","."&amp;$C50&amp;"."&amp;$B50)&amp;IF(INDEX(Variables!$D$5:$D$105,MATCH($A50,Variables!$A$5:$A$105,0))="","","."&amp;INDEX(Variables!$D$5:$D$105,MATCH($A50,Variables!$A$5:$A$105,0)))&amp;"."&amp;AF$5</f>
        <v/>
      </c>
      <c r="AG50" s="23">
        <f>INDEX(MTInputs!$J$1:$AZ$415,$D50,MATCH(AG$5,MTInputs!$J$5:$AZ$5,0))</f>
        <v/>
      </c>
      <c r="AH50" s="24">
        <f>INDEX(MTInputs!$J$1:$AZ$415,$D50,MATCH(AH$5,MTInputs!$J$5:$AZ$5,0))</f>
        <v/>
      </c>
      <c r="AI50" s="24">
        <f>INDEX(MTInputs!$J$1:$AZ$415,$D50,MATCH(AI$5,MTInputs!$J$5:$AZ$5,0))</f>
        <v/>
      </c>
      <c r="AJ50" s="24">
        <f>INDEX(MTInputs!$J$1:$AZ$415,$D50,MATCH(AJ$5,MTInputs!$J$5:$AZ$5,0))</f>
        <v/>
      </c>
      <c r="AK50" s="24">
        <f>INDEX(MTInputs!$J$1:$AZ$415,$D50,MATCH(AK$5,MTInputs!$J$5:$AZ$5,0))</f>
        <v/>
      </c>
      <c r="AL50" s="24">
        <f>INDEX(MTInputs!$J$1:$AZ$415,$D50,MATCH(AL$5,MTInputs!$J$5:$AZ$5,0))</f>
        <v/>
      </c>
      <c r="AM50" s="24">
        <f>INDEX(MTInputs!$J$1:$AZ$415,$D50,MATCH(AM$5,MTInputs!$J$5:$AZ$5,0))</f>
        <v/>
      </c>
      <c r="AN50" s="24">
        <f>INDEX(MTInputs!$J$1:$AZ$415,$D50,MATCH(AN$5,MTInputs!$J$5:$AZ$5,0))</f>
        <v/>
      </c>
      <c r="AO50" s="24">
        <f>INDEX(MTInputs!$J$1:$AZ$415,$D50,MATCH(AO$5,MTInputs!$J$5:$AZ$5,0))</f>
        <v/>
      </c>
      <c r="AP50" s="24">
        <f>INDEX(MTInputs!$J$1:$AZ$415,$D50,MATCH(AP$5,MTInputs!$J$5:$AZ$5,0))</f>
        <v/>
      </c>
      <c r="AQ50" s="24">
        <f>INDEX(MTInputs!$J$1:$AZ$415,$D50,MATCH(AQ$5,MTInputs!$J$5:$AZ$5,0))</f>
        <v/>
      </c>
      <c r="AR50" s="24">
        <f>INDEX(MTInputs!$J$1:$AZ$415,$D50,MATCH(AR$5,MTInputs!$J$5:$AZ$5,0))</f>
        <v/>
      </c>
      <c r="AS50" s="24">
        <f>INDEX(MTInputs!$J$1:$AZ$415,$D50,MATCH(AS$5,MTInputs!$J$5:$AZ$5,0))</f>
        <v/>
      </c>
      <c r="AT50" s="24">
        <f>INDEX(MTInputs!$J$1:$AZ$415,$D50,MATCH(AT$5,MTInputs!$J$5:$AZ$5,0))</f>
        <v/>
      </c>
      <c r="AU50" s="24">
        <f>INDEX(MTInputs!$J$1:$AZ$415,$D50,MATCH(AU$5,MTInputs!$J$5:$AZ$5,0))</f>
        <v/>
      </c>
      <c r="AV50" s="24">
        <f>INDEX(MTInputs!$J$1:$AZ$415,$D50,MATCH(AV$5,MTInputs!$J$5:$AZ$5,0))</f>
        <v/>
      </c>
      <c r="AW50" s="24">
        <f>INDEX(MTInputs!$J$1:$AZ$415,$D50,MATCH(AW$5,MTInputs!$J$5:$AZ$5,0))</f>
        <v/>
      </c>
      <c r="AX50" s="24">
        <f>INDEX(MTInputs!$J$1:$AZ$415,$D50,MATCH(AX$5,MTInputs!$J$5:$AZ$5,0))</f>
        <v/>
      </c>
      <c r="AY50" s="24">
        <f>INDEX(MTInputs!$J$1:$AZ$415,$D50,MATCH(AY$5,MTInputs!$J$5:$AZ$5,0))</f>
        <v/>
      </c>
    </row>
    <row r="51" hidden="1" outlineLevel="1">
      <c r="A51" s="14" t="inlineStr">
        <is>
          <t>fpr.s</t>
        </is>
      </c>
      <c r="B51" s="14" t="inlineStr">
        <is>
          <t>coa</t>
        </is>
      </c>
      <c r="C51" s="14" t="inlineStr">
        <is>
          <t>res</t>
        </is>
      </c>
      <c r="D51" s="22" t="n">
        <v>143</v>
      </c>
      <c r="H51" s="14">
        <f>INDEX(Variables!$B$5:$B$105,MATCH($A51,Variables!$A$5:$A$105,0))&amp;IF($C51="",""," | "&amp;INDEX(Mapping!$B$5:$B$26,MATCH($C51,Mapping!$A$5:$A$26,0))&amp;" | "&amp;INDEX(Mapping!$B$30:$B$41,MATCH($B51,Mapping!$A$30:$A$41,0)))</f>
        <v/>
      </c>
      <c r="I51" s="14">
        <f>INDEX(Variables!$C$5:$C$105,MATCH($A51,Variables!$A$5:$A$105,0))</f>
        <v/>
      </c>
      <c r="J51" s="14">
        <f>INDEX(Variables!$E$5:$E$105,MATCH($A51,Variables!$A$5:$A$105,0))</f>
        <v/>
      </c>
      <c r="K51" s="11">
        <f>LOWER(Settings!$C$4)&amp;".mit."&amp;$A51&amp;IF($C51="","","."&amp;$C51&amp;"."&amp;$B51)&amp;IF(INDEX(Variables!$D$5:$D$105,MATCH($A51,Variables!$A$5:$A$105,0))="","","."&amp;INDEX(Variables!$D$5:$D$105,MATCH($A51,Variables!$A$5:$A$105,0)))&amp;"."&amp;K$5</f>
        <v/>
      </c>
      <c r="L51" s="23">
        <f>INDEX(MTInputs!$J$1:$AZ$415,$D51,MATCH(L$5,MTInputs!$J$5:$AZ$5,0))</f>
        <v/>
      </c>
      <c r="M51" s="24">
        <f>INDEX(MTInputs!$J$1:$AZ$415,$D51,MATCH(M$5,MTInputs!$J$5:$AZ$5,0))</f>
        <v/>
      </c>
      <c r="N51" s="24">
        <f>INDEX(MTInputs!$J$1:$AZ$415,$D51,MATCH(N$5,MTInputs!$J$5:$AZ$5,0))</f>
        <v/>
      </c>
      <c r="O51" s="24">
        <f>INDEX(MTInputs!$J$1:$AZ$415,$D51,MATCH(O$5,MTInputs!$J$5:$AZ$5,0))</f>
        <v/>
      </c>
      <c r="P51" s="24">
        <f>INDEX(MTInputs!$J$1:$AZ$415,$D51,MATCH(P$5,MTInputs!$J$5:$AZ$5,0))</f>
        <v/>
      </c>
      <c r="Q51" s="24">
        <f>INDEX(MTInputs!$J$1:$AZ$415,$D51,MATCH(Q$5,MTInputs!$J$5:$AZ$5,0))</f>
        <v/>
      </c>
      <c r="R51" s="24">
        <f>INDEX(MTInputs!$J$1:$AZ$415,$D51,MATCH(R$5,MTInputs!$J$5:$AZ$5,0))</f>
        <v/>
      </c>
      <c r="S51" s="24">
        <f>INDEX(MTInputs!$J$1:$AZ$415,$D51,MATCH(S$5,MTInputs!$J$5:$AZ$5,0))</f>
        <v/>
      </c>
      <c r="T51" s="24">
        <f>INDEX(MTInputs!$J$1:$AZ$415,$D51,MATCH(T$5,MTInputs!$J$5:$AZ$5,0))</f>
        <v/>
      </c>
      <c r="U51" s="24">
        <f>INDEX(MTInputs!$J$1:$AZ$415,$D51,MATCH(U$5,MTInputs!$J$5:$AZ$5,0))</f>
        <v/>
      </c>
      <c r="V51" s="24">
        <f>INDEX(MTInputs!$J$1:$AZ$415,$D51,MATCH(V$5,MTInputs!$J$5:$AZ$5,0))</f>
        <v/>
      </c>
      <c r="W51" s="24">
        <f>INDEX(MTInputs!$J$1:$AZ$415,$D51,MATCH(W$5,MTInputs!$J$5:$AZ$5,0))</f>
        <v/>
      </c>
      <c r="X51" s="24">
        <f>INDEX(MTInputs!$J$1:$AZ$415,$D51,MATCH(X$5,MTInputs!$J$5:$AZ$5,0))</f>
        <v/>
      </c>
      <c r="Y51" s="24">
        <f>INDEX(MTInputs!$J$1:$AZ$415,$D51,MATCH(Y$5,MTInputs!$J$5:$AZ$5,0))</f>
        <v/>
      </c>
      <c r="Z51" s="24">
        <f>INDEX(MTInputs!$J$1:$AZ$415,$D51,MATCH(Z$5,MTInputs!$J$5:$AZ$5,0))</f>
        <v/>
      </c>
      <c r="AA51" s="24">
        <f>INDEX(MTInputs!$J$1:$AZ$415,$D51,MATCH(AA$5,MTInputs!$J$5:$AZ$5,0))</f>
        <v/>
      </c>
      <c r="AB51" s="24">
        <f>INDEX(MTInputs!$J$1:$AZ$415,$D51,MATCH(AB$5,MTInputs!$J$5:$AZ$5,0))</f>
        <v/>
      </c>
      <c r="AC51" s="24">
        <f>INDEX(MTInputs!$J$1:$AZ$415,$D51,MATCH(AC$5,MTInputs!$J$5:$AZ$5,0))</f>
        <v/>
      </c>
      <c r="AD51" s="24">
        <f>INDEX(MTInputs!$J$1:$AZ$415,$D51,MATCH(AD$5,MTInputs!$J$5:$AZ$5,0))</f>
        <v/>
      </c>
      <c r="AF51" s="11">
        <f>LOWER(Settings!$C$4)&amp;".mit."&amp;$A51&amp;IF($C51="","","."&amp;$C51&amp;"."&amp;$B51)&amp;IF(INDEX(Variables!$D$5:$D$105,MATCH($A51,Variables!$A$5:$A$105,0))="","","."&amp;INDEX(Variables!$D$5:$D$105,MATCH($A51,Variables!$A$5:$A$105,0)))&amp;"."&amp;AF$5</f>
        <v/>
      </c>
      <c r="AG51" s="23">
        <f>INDEX(MTInputs!$J$1:$AZ$415,$D51,MATCH(AG$5,MTInputs!$J$5:$AZ$5,0))</f>
        <v/>
      </c>
      <c r="AH51" s="24">
        <f>INDEX(MTInputs!$J$1:$AZ$415,$D51,MATCH(AH$5,MTInputs!$J$5:$AZ$5,0))</f>
        <v/>
      </c>
      <c r="AI51" s="24">
        <f>INDEX(MTInputs!$J$1:$AZ$415,$D51,MATCH(AI$5,MTInputs!$J$5:$AZ$5,0))</f>
        <v/>
      </c>
      <c r="AJ51" s="24">
        <f>INDEX(MTInputs!$J$1:$AZ$415,$D51,MATCH(AJ$5,MTInputs!$J$5:$AZ$5,0))</f>
        <v/>
      </c>
      <c r="AK51" s="24">
        <f>INDEX(MTInputs!$J$1:$AZ$415,$D51,MATCH(AK$5,MTInputs!$J$5:$AZ$5,0))</f>
        <v/>
      </c>
      <c r="AL51" s="24">
        <f>INDEX(MTInputs!$J$1:$AZ$415,$D51,MATCH(AL$5,MTInputs!$J$5:$AZ$5,0))</f>
        <v/>
      </c>
      <c r="AM51" s="24">
        <f>INDEX(MTInputs!$J$1:$AZ$415,$D51,MATCH(AM$5,MTInputs!$J$5:$AZ$5,0))</f>
        <v/>
      </c>
      <c r="AN51" s="24">
        <f>INDEX(MTInputs!$J$1:$AZ$415,$D51,MATCH(AN$5,MTInputs!$J$5:$AZ$5,0))</f>
        <v/>
      </c>
      <c r="AO51" s="24">
        <f>INDEX(MTInputs!$J$1:$AZ$415,$D51,MATCH(AO$5,MTInputs!$J$5:$AZ$5,0))</f>
        <v/>
      </c>
      <c r="AP51" s="24">
        <f>INDEX(MTInputs!$J$1:$AZ$415,$D51,MATCH(AP$5,MTInputs!$J$5:$AZ$5,0))</f>
        <v/>
      </c>
      <c r="AQ51" s="24">
        <f>INDEX(MTInputs!$J$1:$AZ$415,$D51,MATCH(AQ$5,MTInputs!$J$5:$AZ$5,0))</f>
        <v/>
      </c>
      <c r="AR51" s="24">
        <f>INDEX(MTInputs!$J$1:$AZ$415,$D51,MATCH(AR$5,MTInputs!$J$5:$AZ$5,0))</f>
        <v/>
      </c>
      <c r="AS51" s="24">
        <f>INDEX(MTInputs!$J$1:$AZ$415,$D51,MATCH(AS$5,MTInputs!$J$5:$AZ$5,0))</f>
        <v/>
      </c>
      <c r="AT51" s="24">
        <f>INDEX(MTInputs!$J$1:$AZ$415,$D51,MATCH(AT$5,MTInputs!$J$5:$AZ$5,0))</f>
        <v/>
      </c>
      <c r="AU51" s="24">
        <f>INDEX(MTInputs!$J$1:$AZ$415,$D51,MATCH(AU$5,MTInputs!$J$5:$AZ$5,0))</f>
        <v/>
      </c>
      <c r="AV51" s="24">
        <f>INDEX(MTInputs!$J$1:$AZ$415,$D51,MATCH(AV$5,MTInputs!$J$5:$AZ$5,0))</f>
        <v/>
      </c>
      <c r="AW51" s="24">
        <f>INDEX(MTInputs!$J$1:$AZ$415,$D51,MATCH(AW$5,MTInputs!$J$5:$AZ$5,0))</f>
        <v/>
      </c>
      <c r="AX51" s="24">
        <f>INDEX(MTInputs!$J$1:$AZ$415,$D51,MATCH(AX$5,MTInputs!$J$5:$AZ$5,0))</f>
        <v/>
      </c>
      <c r="AY51" s="24">
        <f>INDEX(MTInputs!$J$1:$AZ$415,$D51,MATCH(AY$5,MTInputs!$J$5:$AZ$5,0))</f>
        <v/>
      </c>
    </row>
    <row r="52" hidden="1" outlineLevel="1">
      <c r="A52" s="14" t="inlineStr">
        <is>
          <t>fpr.s</t>
        </is>
      </c>
      <c r="B52" s="14" t="inlineStr">
        <is>
          <t>coa</t>
        </is>
      </c>
      <c r="C52" s="14" t="inlineStr">
        <is>
          <t>ind</t>
        </is>
      </c>
      <c r="D52" s="22" t="n">
        <v>144</v>
      </c>
      <c r="H52" s="14">
        <f>INDEX(Variables!$B$5:$B$105,MATCH($A52,Variables!$A$5:$A$105,0))&amp;IF($C52="",""," | "&amp;INDEX(Mapping!$B$5:$B$26,MATCH($C52,Mapping!$A$5:$A$26,0))&amp;" | "&amp;INDEX(Mapping!$B$30:$B$41,MATCH($B52,Mapping!$A$30:$A$41,0)))</f>
        <v/>
      </c>
      <c r="I52" s="14">
        <f>INDEX(Variables!$C$5:$C$105,MATCH($A52,Variables!$A$5:$A$105,0))</f>
        <v/>
      </c>
      <c r="J52" s="14">
        <f>INDEX(Variables!$E$5:$E$105,MATCH($A52,Variables!$A$5:$A$105,0))</f>
        <v/>
      </c>
      <c r="K52" s="11">
        <f>LOWER(Settings!$C$4)&amp;".mit."&amp;$A52&amp;IF($C52="","","."&amp;$C52&amp;"."&amp;$B52)&amp;IF(INDEX(Variables!$D$5:$D$105,MATCH($A52,Variables!$A$5:$A$105,0))="","","."&amp;INDEX(Variables!$D$5:$D$105,MATCH($A52,Variables!$A$5:$A$105,0)))&amp;"."&amp;K$5</f>
        <v/>
      </c>
      <c r="L52" s="23">
        <f>INDEX(MTInputs!$J$1:$AZ$415,$D52,MATCH(L$5,MTInputs!$J$5:$AZ$5,0))</f>
        <v/>
      </c>
      <c r="M52" s="24">
        <f>INDEX(MTInputs!$J$1:$AZ$415,$D52,MATCH(M$5,MTInputs!$J$5:$AZ$5,0))</f>
        <v/>
      </c>
      <c r="N52" s="24">
        <f>INDEX(MTInputs!$J$1:$AZ$415,$D52,MATCH(N$5,MTInputs!$J$5:$AZ$5,0))</f>
        <v/>
      </c>
      <c r="O52" s="24">
        <f>INDEX(MTInputs!$J$1:$AZ$415,$D52,MATCH(O$5,MTInputs!$J$5:$AZ$5,0))</f>
        <v/>
      </c>
      <c r="P52" s="24">
        <f>INDEX(MTInputs!$J$1:$AZ$415,$D52,MATCH(P$5,MTInputs!$J$5:$AZ$5,0))</f>
        <v/>
      </c>
      <c r="Q52" s="24">
        <f>INDEX(MTInputs!$J$1:$AZ$415,$D52,MATCH(Q$5,MTInputs!$J$5:$AZ$5,0))</f>
        <v/>
      </c>
      <c r="R52" s="24">
        <f>INDEX(MTInputs!$J$1:$AZ$415,$D52,MATCH(R$5,MTInputs!$J$5:$AZ$5,0))</f>
        <v/>
      </c>
      <c r="S52" s="24">
        <f>INDEX(MTInputs!$J$1:$AZ$415,$D52,MATCH(S$5,MTInputs!$J$5:$AZ$5,0))</f>
        <v/>
      </c>
      <c r="T52" s="24">
        <f>INDEX(MTInputs!$J$1:$AZ$415,$D52,MATCH(T$5,MTInputs!$J$5:$AZ$5,0))</f>
        <v/>
      </c>
      <c r="U52" s="24">
        <f>INDEX(MTInputs!$J$1:$AZ$415,$D52,MATCH(U$5,MTInputs!$J$5:$AZ$5,0))</f>
        <v/>
      </c>
      <c r="V52" s="24">
        <f>INDEX(MTInputs!$J$1:$AZ$415,$D52,MATCH(V$5,MTInputs!$J$5:$AZ$5,0))</f>
        <v/>
      </c>
      <c r="W52" s="24">
        <f>INDEX(MTInputs!$J$1:$AZ$415,$D52,MATCH(W$5,MTInputs!$J$5:$AZ$5,0))</f>
        <v/>
      </c>
      <c r="X52" s="24">
        <f>INDEX(MTInputs!$J$1:$AZ$415,$D52,MATCH(X$5,MTInputs!$J$5:$AZ$5,0))</f>
        <v/>
      </c>
      <c r="Y52" s="24">
        <f>INDEX(MTInputs!$J$1:$AZ$415,$D52,MATCH(Y$5,MTInputs!$J$5:$AZ$5,0))</f>
        <v/>
      </c>
      <c r="Z52" s="24">
        <f>INDEX(MTInputs!$J$1:$AZ$415,$D52,MATCH(Z$5,MTInputs!$J$5:$AZ$5,0))</f>
        <v/>
      </c>
      <c r="AA52" s="24">
        <f>INDEX(MTInputs!$J$1:$AZ$415,$D52,MATCH(AA$5,MTInputs!$J$5:$AZ$5,0))</f>
        <v/>
      </c>
      <c r="AB52" s="24">
        <f>INDEX(MTInputs!$J$1:$AZ$415,$D52,MATCH(AB$5,MTInputs!$J$5:$AZ$5,0))</f>
        <v/>
      </c>
      <c r="AC52" s="24">
        <f>INDEX(MTInputs!$J$1:$AZ$415,$D52,MATCH(AC$5,MTInputs!$J$5:$AZ$5,0))</f>
        <v/>
      </c>
      <c r="AD52" s="24">
        <f>INDEX(MTInputs!$J$1:$AZ$415,$D52,MATCH(AD$5,MTInputs!$J$5:$AZ$5,0))</f>
        <v/>
      </c>
      <c r="AF52" s="11">
        <f>LOWER(Settings!$C$4)&amp;".mit."&amp;$A52&amp;IF($C52="","","."&amp;$C52&amp;"."&amp;$B52)&amp;IF(INDEX(Variables!$D$5:$D$105,MATCH($A52,Variables!$A$5:$A$105,0))="","","."&amp;INDEX(Variables!$D$5:$D$105,MATCH($A52,Variables!$A$5:$A$105,0)))&amp;"."&amp;AF$5</f>
        <v/>
      </c>
      <c r="AG52" s="23">
        <f>INDEX(MTInputs!$J$1:$AZ$415,$D52,MATCH(AG$5,MTInputs!$J$5:$AZ$5,0))</f>
        <v/>
      </c>
      <c r="AH52" s="24">
        <f>INDEX(MTInputs!$J$1:$AZ$415,$D52,MATCH(AH$5,MTInputs!$J$5:$AZ$5,0))</f>
        <v/>
      </c>
      <c r="AI52" s="24">
        <f>INDEX(MTInputs!$J$1:$AZ$415,$D52,MATCH(AI$5,MTInputs!$J$5:$AZ$5,0))</f>
        <v/>
      </c>
      <c r="AJ52" s="24">
        <f>INDEX(MTInputs!$J$1:$AZ$415,$D52,MATCH(AJ$5,MTInputs!$J$5:$AZ$5,0))</f>
        <v/>
      </c>
      <c r="AK52" s="24">
        <f>INDEX(MTInputs!$J$1:$AZ$415,$D52,MATCH(AK$5,MTInputs!$J$5:$AZ$5,0))</f>
        <v/>
      </c>
      <c r="AL52" s="24">
        <f>INDEX(MTInputs!$J$1:$AZ$415,$D52,MATCH(AL$5,MTInputs!$J$5:$AZ$5,0))</f>
        <v/>
      </c>
      <c r="AM52" s="24">
        <f>INDEX(MTInputs!$J$1:$AZ$415,$D52,MATCH(AM$5,MTInputs!$J$5:$AZ$5,0))</f>
        <v/>
      </c>
      <c r="AN52" s="24">
        <f>INDEX(MTInputs!$J$1:$AZ$415,$D52,MATCH(AN$5,MTInputs!$J$5:$AZ$5,0))</f>
        <v/>
      </c>
      <c r="AO52" s="24">
        <f>INDEX(MTInputs!$J$1:$AZ$415,$D52,MATCH(AO$5,MTInputs!$J$5:$AZ$5,0))</f>
        <v/>
      </c>
      <c r="AP52" s="24">
        <f>INDEX(MTInputs!$J$1:$AZ$415,$D52,MATCH(AP$5,MTInputs!$J$5:$AZ$5,0))</f>
        <v/>
      </c>
      <c r="AQ52" s="24">
        <f>INDEX(MTInputs!$J$1:$AZ$415,$D52,MATCH(AQ$5,MTInputs!$J$5:$AZ$5,0))</f>
        <v/>
      </c>
      <c r="AR52" s="24">
        <f>INDEX(MTInputs!$J$1:$AZ$415,$D52,MATCH(AR$5,MTInputs!$J$5:$AZ$5,0))</f>
        <v/>
      </c>
      <c r="AS52" s="24">
        <f>INDEX(MTInputs!$J$1:$AZ$415,$D52,MATCH(AS$5,MTInputs!$J$5:$AZ$5,0))</f>
        <v/>
      </c>
      <c r="AT52" s="24">
        <f>INDEX(MTInputs!$J$1:$AZ$415,$D52,MATCH(AT$5,MTInputs!$J$5:$AZ$5,0))</f>
        <v/>
      </c>
      <c r="AU52" s="24">
        <f>INDEX(MTInputs!$J$1:$AZ$415,$D52,MATCH(AU$5,MTInputs!$J$5:$AZ$5,0))</f>
        <v/>
      </c>
      <c r="AV52" s="24">
        <f>INDEX(MTInputs!$J$1:$AZ$415,$D52,MATCH(AV$5,MTInputs!$J$5:$AZ$5,0))</f>
        <v/>
      </c>
      <c r="AW52" s="24">
        <f>INDEX(MTInputs!$J$1:$AZ$415,$D52,MATCH(AW$5,MTInputs!$J$5:$AZ$5,0))</f>
        <v/>
      </c>
      <c r="AX52" s="24">
        <f>INDEX(MTInputs!$J$1:$AZ$415,$D52,MATCH(AX$5,MTInputs!$J$5:$AZ$5,0))</f>
        <v/>
      </c>
      <c r="AY52" s="24">
        <f>INDEX(MTInputs!$J$1:$AZ$415,$D52,MATCH(AY$5,MTInputs!$J$5:$AZ$5,0))</f>
        <v/>
      </c>
    </row>
    <row r="53" hidden="1" outlineLevel="1">
      <c r="A53" s="14" t="inlineStr">
        <is>
          <t>fpr.s</t>
        </is>
      </c>
      <c r="B53" s="14" t="inlineStr">
        <is>
          <t>nga</t>
        </is>
      </c>
      <c r="C53" s="14" t="inlineStr">
        <is>
          <t>pow</t>
        </is>
      </c>
      <c r="D53" s="22" t="n">
        <v>145</v>
      </c>
      <c r="H53" s="14">
        <f>INDEX(Variables!$B$5:$B$105,MATCH($A53,Variables!$A$5:$A$105,0))&amp;IF($C53="",""," | "&amp;INDEX(Mapping!$B$5:$B$26,MATCH($C53,Mapping!$A$5:$A$26,0))&amp;" | "&amp;INDEX(Mapping!$B$30:$B$41,MATCH($B53,Mapping!$A$30:$A$41,0)))</f>
        <v/>
      </c>
      <c r="I53" s="14">
        <f>INDEX(Variables!$C$5:$C$105,MATCH($A53,Variables!$A$5:$A$105,0))</f>
        <v/>
      </c>
      <c r="J53" s="14">
        <f>INDEX(Variables!$E$5:$E$105,MATCH($A53,Variables!$A$5:$A$105,0))</f>
        <v/>
      </c>
      <c r="K53" s="11">
        <f>LOWER(Settings!$C$4)&amp;".mit."&amp;$A53&amp;IF($C53="","","."&amp;$C53&amp;"."&amp;$B53)&amp;IF(INDEX(Variables!$D$5:$D$105,MATCH($A53,Variables!$A$5:$A$105,0))="","","."&amp;INDEX(Variables!$D$5:$D$105,MATCH($A53,Variables!$A$5:$A$105,0)))&amp;"."&amp;K$5</f>
        <v/>
      </c>
      <c r="L53" s="23">
        <f>INDEX(MTInputs!$J$1:$AZ$415,$D53,MATCH(L$5,MTInputs!$J$5:$AZ$5,0))</f>
        <v/>
      </c>
      <c r="M53" s="24">
        <f>INDEX(MTInputs!$J$1:$AZ$415,$D53,MATCH(M$5,MTInputs!$J$5:$AZ$5,0))</f>
        <v/>
      </c>
      <c r="N53" s="24">
        <f>INDEX(MTInputs!$J$1:$AZ$415,$D53,MATCH(N$5,MTInputs!$J$5:$AZ$5,0))</f>
        <v/>
      </c>
      <c r="O53" s="24">
        <f>INDEX(MTInputs!$J$1:$AZ$415,$D53,MATCH(O$5,MTInputs!$J$5:$AZ$5,0))</f>
        <v/>
      </c>
      <c r="P53" s="24">
        <f>INDEX(MTInputs!$J$1:$AZ$415,$D53,MATCH(P$5,MTInputs!$J$5:$AZ$5,0))</f>
        <v/>
      </c>
      <c r="Q53" s="24">
        <f>INDEX(MTInputs!$J$1:$AZ$415,$D53,MATCH(Q$5,MTInputs!$J$5:$AZ$5,0))</f>
        <v/>
      </c>
      <c r="R53" s="24">
        <f>INDEX(MTInputs!$J$1:$AZ$415,$D53,MATCH(R$5,MTInputs!$J$5:$AZ$5,0))</f>
        <v/>
      </c>
      <c r="S53" s="24">
        <f>INDEX(MTInputs!$J$1:$AZ$415,$D53,MATCH(S$5,MTInputs!$J$5:$AZ$5,0))</f>
        <v/>
      </c>
      <c r="T53" s="24">
        <f>INDEX(MTInputs!$J$1:$AZ$415,$D53,MATCH(T$5,MTInputs!$J$5:$AZ$5,0))</f>
        <v/>
      </c>
      <c r="U53" s="24">
        <f>INDEX(MTInputs!$J$1:$AZ$415,$D53,MATCH(U$5,MTInputs!$J$5:$AZ$5,0))</f>
        <v/>
      </c>
      <c r="V53" s="24">
        <f>INDEX(MTInputs!$J$1:$AZ$415,$D53,MATCH(V$5,MTInputs!$J$5:$AZ$5,0))</f>
        <v/>
      </c>
      <c r="W53" s="24">
        <f>INDEX(MTInputs!$J$1:$AZ$415,$D53,MATCH(W$5,MTInputs!$J$5:$AZ$5,0))</f>
        <v/>
      </c>
      <c r="X53" s="24">
        <f>INDEX(MTInputs!$J$1:$AZ$415,$D53,MATCH(X$5,MTInputs!$J$5:$AZ$5,0))</f>
        <v/>
      </c>
      <c r="Y53" s="24">
        <f>INDEX(MTInputs!$J$1:$AZ$415,$D53,MATCH(Y$5,MTInputs!$J$5:$AZ$5,0))</f>
        <v/>
      </c>
      <c r="Z53" s="24">
        <f>INDEX(MTInputs!$J$1:$AZ$415,$D53,MATCH(Z$5,MTInputs!$J$5:$AZ$5,0))</f>
        <v/>
      </c>
      <c r="AA53" s="24">
        <f>INDEX(MTInputs!$J$1:$AZ$415,$D53,MATCH(AA$5,MTInputs!$J$5:$AZ$5,0))</f>
        <v/>
      </c>
      <c r="AB53" s="24">
        <f>INDEX(MTInputs!$J$1:$AZ$415,$D53,MATCH(AB$5,MTInputs!$J$5:$AZ$5,0))</f>
        <v/>
      </c>
      <c r="AC53" s="24">
        <f>INDEX(MTInputs!$J$1:$AZ$415,$D53,MATCH(AC$5,MTInputs!$J$5:$AZ$5,0))</f>
        <v/>
      </c>
      <c r="AD53" s="24">
        <f>INDEX(MTInputs!$J$1:$AZ$415,$D53,MATCH(AD$5,MTInputs!$J$5:$AZ$5,0))</f>
        <v/>
      </c>
      <c r="AF53" s="11">
        <f>LOWER(Settings!$C$4)&amp;".mit."&amp;$A53&amp;IF($C53="","","."&amp;$C53&amp;"."&amp;$B53)&amp;IF(INDEX(Variables!$D$5:$D$105,MATCH($A53,Variables!$A$5:$A$105,0))="","","."&amp;INDEX(Variables!$D$5:$D$105,MATCH($A53,Variables!$A$5:$A$105,0)))&amp;"."&amp;AF$5</f>
        <v/>
      </c>
      <c r="AG53" s="23">
        <f>INDEX(MTInputs!$J$1:$AZ$415,$D53,MATCH(AG$5,MTInputs!$J$5:$AZ$5,0))</f>
        <v/>
      </c>
      <c r="AH53" s="24">
        <f>INDEX(MTInputs!$J$1:$AZ$415,$D53,MATCH(AH$5,MTInputs!$J$5:$AZ$5,0))</f>
        <v/>
      </c>
      <c r="AI53" s="24">
        <f>INDEX(MTInputs!$J$1:$AZ$415,$D53,MATCH(AI$5,MTInputs!$J$5:$AZ$5,0))</f>
        <v/>
      </c>
      <c r="AJ53" s="24">
        <f>INDEX(MTInputs!$J$1:$AZ$415,$D53,MATCH(AJ$5,MTInputs!$J$5:$AZ$5,0))</f>
        <v/>
      </c>
      <c r="AK53" s="24">
        <f>INDEX(MTInputs!$J$1:$AZ$415,$D53,MATCH(AK$5,MTInputs!$J$5:$AZ$5,0))</f>
        <v/>
      </c>
      <c r="AL53" s="24">
        <f>INDEX(MTInputs!$J$1:$AZ$415,$D53,MATCH(AL$5,MTInputs!$J$5:$AZ$5,0))</f>
        <v/>
      </c>
      <c r="AM53" s="24">
        <f>INDEX(MTInputs!$J$1:$AZ$415,$D53,MATCH(AM$5,MTInputs!$J$5:$AZ$5,0))</f>
        <v/>
      </c>
      <c r="AN53" s="24">
        <f>INDEX(MTInputs!$J$1:$AZ$415,$D53,MATCH(AN$5,MTInputs!$J$5:$AZ$5,0))</f>
        <v/>
      </c>
      <c r="AO53" s="24">
        <f>INDEX(MTInputs!$J$1:$AZ$415,$D53,MATCH(AO$5,MTInputs!$J$5:$AZ$5,0))</f>
        <v/>
      </c>
      <c r="AP53" s="24">
        <f>INDEX(MTInputs!$J$1:$AZ$415,$D53,MATCH(AP$5,MTInputs!$J$5:$AZ$5,0))</f>
        <v/>
      </c>
      <c r="AQ53" s="24">
        <f>INDEX(MTInputs!$J$1:$AZ$415,$D53,MATCH(AQ$5,MTInputs!$J$5:$AZ$5,0))</f>
        <v/>
      </c>
      <c r="AR53" s="24">
        <f>INDEX(MTInputs!$J$1:$AZ$415,$D53,MATCH(AR$5,MTInputs!$J$5:$AZ$5,0))</f>
        <v/>
      </c>
      <c r="AS53" s="24">
        <f>INDEX(MTInputs!$J$1:$AZ$415,$D53,MATCH(AS$5,MTInputs!$J$5:$AZ$5,0))</f>
        <v/>
      </c>
      <c r="AT53" s="24">
        <f>INDEX(MTInputs!$J$1:$AZ$415,$D53,MATCH(AT$5,MTInputs!$J$5:$AZ$5,0))</f>
        <v/>
      </c>
      <c r="AU53" s="24">
        <f>INDEX(MTInputs!$J$1:$AZ$415,$D53,MATCH(AU$5,MTInputs!$J$5:$AZ$5,0))</f>
        <v/>
      </c>
      <c r="AV53" s="24">
        <f>INDEX(MTInputs!$J$1:$AZ$415,$D53,MATCH(AV$5,MTInputs!$J$5:$AZ$5,0))</f>
        <v/>
      </c>
      <c r="AW53" s="24">
        <f>INDEX(MTInputs!$J$1:$AZ$415,$D53,MATCH(AW$5,MTInputs!$J$5:$AZ$5,0))</f>
        <v/>
      </c>
      <c r="AX53" s="24">
        <f>INDEX(MTInputs!$J$1:$AZ$415,$D53,MATCH(AX$5,MTInputs!$J$5:$AZ$5,0))</f>
        <v/>
      </c>
      <c r="AY53" s="24">
        <f>INDEX(MTInputs!$J$1:$AZ$415,$D53,MATCH(AY$5,MTInputs!$J$5:$AZ$5,0))</f>
        <v/>
      </c>
    </row>
    <row r="54" hidden="1" outlineLevel="1">
      <c r="A54" s="14" t="inlineStr">
        <is>
          <t>fpr.s</t>
        </is>
      </c>
      <c r="B54" s="14" t="inlineStr">
        <is>
          <t>nga</t>
        </is>
      </c>
      <c r="C54" s="14" t="inlineStr">
        <is>
          <t>res</t>
        </is>
      </c>
      <c r="D54" s="22" t="n">
        <v>146</v>
      </c>
      <c r="H54" s="14">
        <f>INDEX(Variables!$B$5:$B$105,MATCH($A54,Variables!$A$5:$A$105,0))&amp;IF($C54="",""," | "&amp;INDEX(Mapping!$B$5:$B$26,MATCH($C54,Mapping!$A$5:$A$26,0))&amp;" | "&amp;INDEX(Mapping!$B$30:$B$41,MATCH($B54,Mapping!$A$30:$A$41,0)))</f>
        <v/>
      </c>
      <c r="I54" s="14">
        <f>INDEX(Variables!$C$5:$C$105,MATCH($A54,Variables!$A$5:$A$105,0))</f>
        <v/>
      </c>
      <c r="J54" s="14">
        <f>INDEX(Variables!$E$5:$E$105,MATCH($A54,Variables!$A$5:$A$105,0))</f>
        <v/>
      </c>
      <c r="K54" s="11">
        <f>LOWER(Settings!$C$4)&amp;".mit."&amp;$A54&amp;IF($C54="","","."&amp;$C54&amp;"."&amp;$B54)&amp;IF(INDEX(Variables!$D$5:$D$105,MATCH($A54,Variables!$A$5:$A$105,0))="","","."&amp;INDEX(Variables!$D$5:$D$105,MATCH($A54,Variables!$A$5:$A$105,0)))&amp;"."&amp;K$5</f>
        <v/>
      </c>
      <c r="L54" s="23">
        <f>INDEX(MTInputs!$J$1:$AZ$415,$D54,MATCH(L$5,MTInputs!$J$5:$AZ$5,0))</f>
        <v/>
      </c>
      <c r="M54" s="24">
        <f>INDEX(MTInputs!$J$1:$AZ$415,$D54,MATCH(M$5,MTInputs!$J$5:$AZ$5,0))</f>
        <v/>
      </c>
      <c r="N54" s="24">
        <f>INDEX(MTInputs!$J$1:$AZ$415,$D54,MATCH(N$5,MTInputs!$J$5:$AZ$5,0))</f>
        <v/>
      </c>
      <c r="O54" s="24">
        <f>INDEX(MTInputs!$J$1:$AZ$415,$D54,MATCH(O$5,MTInputs!$J$5:$AZ$5,0))</f>
        <v/>
      </c>
      <c r="P54" s="24">
        <f>INDEX(MTInputs!$J$1:$AZ$415,$D54,MATCH(P$5,MTInputs!$J$5:$AZ$5,0))</f>
        <v/>
      </c>
      <c r="Q54" s="24">
        <f>INDEX(MTInputs!$J$1:$AZ$415,$D54,MATCH(Q$5,MTInputs!$J$5:$AZ$5,0))</f>
        <v/>
      </c>
      <c r="R54" s="24">
        <f>INDEX(MTInputs!$J$1:$AZ$415,$D54,MATCH(R$5,MTInputs!$J$5:$AZ$5,0))</f>
        <v/>
      </c>
      <c r="S54" s="24">
        <f>INDEX(MTInputs!$J$1:$AZ$415,$D54,MATCH(S$5,MTInputs!$J$5:$AZ$5,0))</f>
        <v/>
      </c>
      <c r="T54" s="24">
        <f>INDEX(MTInputs!$J$1:$AZ$415,$D54,MATCH(T$5,MTInputs!$J$5:$AZ$5,0))</f>
        <v/>
      </c>
      <c r="U54" s="24">
        <f>INDEX(MTInputs!$J$1:$AZ$415,$D54,MATCH(U$5,MTInputs!$J$5:$AZ$5,0))</f>
        <v/>
      </c>
      <c r="V54" s="24">
        <f>INDEX(MTInputs!$J$1:$AZ$415,$D54,MATCH(V$5,MTInputs!$J$5:$AZ$5,0))</f>
        <v/>
      </c>
      <c r="W54" s="24">
        <f>INDEX(MTInputs!$J$1:$AZ$415,$D54,MATCH(W$5,MTInputs!$J$5:$AZ$5,0))</f>
        <v/>
      </c>
      <c r="X54" s="24">
        <f>INDEX(MTInputs!$J$1:$AZ$415,$D54,MATCH(X$5,MTInputs!$J$5:$AZ$5,0))</f>
        <v/>
      </c>
      <c r="Y54" s="24">
        <f>INDEX(MTInputs!$J$1:$AZ$415,$D54,MATCH(Y$5,MTInputs!$J$5:$AZ$5,0))</f>
        <v/>
      </c>
      <c r="Z54" s="24">
        <f>INDEX(MTInputs!$J$1:$AZ$415,$D54,MATCH(Z$5,MTInputs!$J$5:$AZ$5,0))</f>
        <v/>
      </c>
      <c r="AA54" s="24">
        <f>INDEX(MTInputs!$J$1:$AZ$415,$D54,MATCH(AA$5,MTInputs!$J$5:$AZ$5,0))</f>
        <v/>
      </c>
      <c r="AB54" s="24">
        <f>INDEX(MTInputs!$J$1:$AZ$415,$D54,MATCH(AB$5,MTInputs!$J$5:$AZ$5,0))</f>
        <v/>
      </c>
      <c r="AC54" s="24">
        <f>INDEX(MTInputs!$J$1:$AZ$415,$D54,MATCH(AC$5,MTInputs!$J$5:$AZ$5,0))</f>
        <v/>
      </c>
      <c r="AD54" s="24">
        <f>INDEX(MTInputs!$J$1:$AZ$415,$D54,MATCH(AD$5,MTInputs!$J$5:$AZ$5,0))</f>
        <v/>
      </c>
      <c r="AF54" s="11">
        <f>LOWER(Settings!$C$4)&amp;".mit."&amp;$A54&amp;IF($C54="","","."&amp;$C54&amp;"."&amp;$B54)&amp;IF(INDEX(Variables!$D$5:$D$105,MATCH($A54,Variables!$A$5:$A$105,0))="","","."&amp;INDEX(Variables!$D$5:$D$105,MATCH($A54,Variables!$A$5:$A$105,0)))&amp;"."&amp;AF$5</f>
        <v/>
      </c>
      <c r="AG54" s="23">
        <f>INDEX(MTInputs!$J$1:$AZ$415,$D54,MATCH(AG$5,MTInputs!$J$5:$AZ$5,0))</f>
        <v/>
      </c>
      <c r="AH54" s="24">
        <f>INDEX(MTInputs!$J$1:$AZ$415,$D54,MATCH(AH$5,MTInputs!$J$5:$AZ$5,0))</f>
        <v/>
      </c>
      <c r="AI54" s="24">
        <f>INDEX(MTInputs!$J$1:$AZ$415,$D54,MATCH(AI$5,MTInputs!$J$5:$AZ$5,0))</f>
        <v/>
      </c>
      <c r="AJ54" s="24">
        <f>INDEX(MTInputs!$J$1:$AZ$415,$D54,MATCH(AJ$5,MTInputs!$J$5:$AZ$5,0))</f>
        <v/>
      </c>
      <c r="AK54" s="24">
        <f>INDEX(MTInputs!$J$1:$AZ$415,$D54,MATCH(AK$5,MTInputs!$J$5:$AZ$5,0))</f>
        <v/>
      </c>
      <c r="AL54" s="24">
        <f>INDEX(MTInputs!$J$1:$AZ$415,$D54,MATCH(AL$5,MTInputs!$J$5:$AZ$5,0))</f>
        <v/>
      </c>
      <c r="AM54" s="24">
        <f>INDEX(MTInputs!$J$1:$AZ$415,$D54,MATCH(AM$5,MTInputs!$J$5:$AZ$5,0))</f>
        <v/>
      </c>
      <c r="AN54" s="24">
        <f>INDEX(MTInputs!$J$1:$AZ$415,$D54,MATCH(AN$5,MTInputs!$J$5:$AZ$5,0))</f>
        <v/>
      </c>
      <c r="AO54" s="24">
        <f>INDEX(MTInputs!$J$1:$AZ$415,$D54,MATCH(AO$5,MTInputs!$J$5:$AZ$5,0))</f>
        <v/>
      </c>
      <c r="AP54" s="24">
        <f>INDEX(MTInputs!$J$1:$AZ$415,$D54,MATCH(AP$5,MTInputs!$J$5:$AZ$5,0))</f>
        <v/>
      </c>
      <c r="AQ54" s="24">
        <f>INDEX(MTInputs!$J$1:$AZ$415,$D54,MATCH(AQ$5,MTInputs!$J$5:$AZ$5,0))</f>
        <v/>
      </c>
      <c r="AR54" s="24">
        <f>INDEX(MTInputs!$J$1:$AZ$415,$D54,MATCH(AR$5,MTInputs!$J$5:$AZ$5,0))</f>
        <v/>
      </c>
      <c r="AS54" s="24">
        <f>INDEX(MTInputs!$J$1:$AZ$415,$D54,MATCH(AS$5,MTInputs!$J$5:$AZ$5,0))</f>
        <v/>
      </c>
      <c r="AT54" s="24">
        <f>INDEX(MTInputs!$J$1:$AZ$415,$D54,MATCH(AT$5,MTInputs!$J$5:$AZ$5,0))</f>
        <v/>
      </c>
      <c r="AU54" s="24">
        <f>INDEX(MTInputs!$J$1:$AZ$415,$D54,MATCH(AU$5,MTInputs!$J$5:$AZ$5,0))</f>
        <v/>
      </c>
      <c r="AV54" s="24">
        <f>INDEX(MTInputs!$J$1:$AZ$415,$D54,MATCH(AV$5,MTInputs!$J$5:$AZ$5,0))</f>
        <v/>
      </c>
      <c r="AW54" s="24">
        <f>INDEX(MTInputs!$J$1:$AZ$415,$D54,MATCH(AW$5,MTInputs!$J$5:$AZ$5,0))</f>
        <v/>
      </c>
      <c r="AX54" s="24">
        <f>INDEX(MTInputs!$J$1:$AZ$415,$D54,MATCH(AX$5,MTInputs!$J$5:$AZ$5,0))</f>
        <v/>
      </c>
      <c r="AY54" s="24">
        <f>INDEX(MTInputs!$J$1:$AZ$415,$D54,MATCH(AY$5,MTInputs!$J$5:$AZ$5,0))</f>
        <v/>
      </c>
    </row>
    <row r="55" hidden="1" outlineLevel="1">
      <c r="A55" s="14" t="inlineStr">
        <is>
          <t>fpr.s</t>
        </is>
      </c>
      <c r="B55" s="14" t="inlineStr">
        <is>
          <t>nga</t>
        </is>
      </c>
      <c r="C55" s="14" t="inlineStr">
        <is>
          <t>ind</t>
        </is>
      </c>
      <c r="D55" s="22" t="n">
        <v>147</v>
      </c>
      <c r="H55" s="14">
        <f>INDEX(Variables!$B$5:$B$105,MATCH($A55,Variables!$A$5:$A$105,0))&amp;IF($C55="",""," | "&amp;INDEX(Mapping!$B$5:$B$26,MATCH($C55,Mapping!$A$5:$A$26,0))&amp;" | "&amp;INDEX(Mapping!$B$30:$B$41,MATCH($B55,Mapping!$A$30:$A$41,0)))</f>
        <v/>
      </c>
      <c r="I55" s="14">
        <f>INDEX(Variables!$C$5:$C$105,MATCH($A55,Variables!$A$5:$A$105,0))</f>
        <v/>
      </c>
      <c r="J55" s="14">
        <f>INDEX(Variables!$E$5:$E$105,MATCH($A55,Variables!$A$5:$A$105,0))</f>
        <v/>
      </c>
      <c r="K55" s="11">
        <f>LOWER(Settings!$C$4)&amp;".mit."&amp;$A55&amp;IF($C55="","","."&amp;$C55&amp;"."&amp;$B55)&amp;IF(INDEX(Variables!$D$5:$D$105,MATCH($A55,Variables!$A$5:$A$105,0))="","","."&amp;INDEX(Variables!$D$5:$D$105,MATCH($A55,Variables!$A$5:$A$105,0)))&amp;"."&amp;K$5</f>
        <v/>
      </c>
      <c r="L55" s="23">
        <f>INDEX(MTInputs!$J$1:$AZ$415,$D55,MATCH(L$5,MTInputs!$J$5:$AZ$5,0))</f>
        <v/>
      </c>
      <c r="M55" s="24">
        <f>INDEX(MTInputs!$J$1:$AZ$415,$D55,MATCH(M$5,MTInputs!$J$5:$AZ$5,0))</f>
        <v/>
      </c>
      <c r="N55" s="24">
        <f>INDEX(MTInputs!$J$1:$AZ$415,$D55,MATCH(N$5,MTInputs!$J$5:$AZ$5,0))</f>
        <v/>
      </c>
      <c r="O55" s="24">
        <f>INDEX(MTInputs!$J$1:$AZ$415,$D55,MATCH(O$5,MTInputs!$J$5:$AZ$5,0))</f>
        <v/>
      </c>
      <c r="P55" s="24">
        <f>INDEX(MTInputs!$J$1:$AZ$415,$D55,MATCH(P$5,MTInputs!$J$5:$AZ$5,0))</f>
        <v/>
      </c>
      <c r="Q55" s="24">
        <f>INDEX(MTInputs!$J$1:$AZ$415,$D55,MATCH(Q$5,MTInputs!$J$5:$AZ$5,0))</f>
        <v/>
      </c>
      <c r="R55" s="24">
        <f>INDEX(MTInputs!$J$1:$AZ$415,$D55,MATCH(R$5,MTInputs!$J$5:$AZ$5,0))</f>
        <v/>
      </c>
      <c r="S55" s="24">
        <f>INDEX(MTInputs!$J$1:$AZ$415,$D55,MATCH(S$5,MTInputs!$J$5:$AZ$5,0))</f>
        <v/>
      </c>
      <c r="T55" s="24">
        <f>INDEX(MTInputs!$J$1:$AZ$415,$D55,MATCH(T$5,MTInputs!$J$5:$AZ$5,0))</f>
        <v/>
      </c>
      <c r="U55" s="24">
        <f>INDEX(MTInputs!$J$1:$AZ$415,$D55,MATCH(U$5,MTInputs!$J$5:$AZ$5,0))</f>
        <v/>
      </c>
      <c r="V55" s="24">
        <f>INDEX(MTInputs!$J$1:$AZ$415,$D55,MATCH(V$5,MTInputs!$J$5:$AZ$5,0))</f>
        <v/>
      </c>
      <c r="W55" s="24">
        <f>INDEX(MTInputs!$J$1:$AZ$415,$D55,MATCH(W$5,MTInputs!$J$5:$AZ$5,0))</f>
        <v/>
      </c>
      <c r="X55" s="24">
        <f>INDEX(MTInputs!$J$1:$AZ$415,$D55,MATCH(X$5,MTInputs!$J$5:$AZ$5,0))</f>
        <v/>
      </c>
      <c r="Y55" s="24">
        <f>INDEX(MTInputs!$J$1:$AZ$415,$D55,MATCH(Y$5,MTInputs!$J$5:$AZ$5,0))</f>
        <v/>
      </c>
      <c r="Z55" s="24">
        <f>INDEX(MTInputs!$J$1:$AZ$415,$D55,MATCH(Z$5,MTInputs!$J$5:$AZ$5,0))</f>
        <v/>
      </c>
      <c r="AA55" s="24">
        <f>INDEX(MTInputs!$J$1:$AZ$415,$D55,MATCH(AA$5,MTInputs!$J$5:$AZ$5,0))</f>
        <v/>
      </c>
      <c r="AB55" s="24">
        <f>INDEX(MTInputs!$J$1:$AZ$415,$D55,MATCH(AB$5,MTInputs!$J$5:$AZ$5,0))</f>
        <v/>
      </c>
      <c r="AC55" s="24">
        <f>INDEX(MTInputs!$J$1:$AZ$415,$D55,MATCH(AC$5,MTInputs!$J$5:$AZ$5,0))</f>
        <v/>
      </c>
      <c r="AD55" s="24">
        <f>INDEX(MTInputs!$J$1:$AZ$415,$D55,MATCH(AD$5,MTInputs!$J$5:$AZ$5,0))</f>
        <v/>
      </c>
      <c r="AF55" s="11">
        <f>LOWER(Settings!$C$4)&amp;".mit."&amp;$A55&amp;IF($C55="","","."&amp;$C55&amp;"."&amp;$B55)&amp;IF(INDEX(Variables!$D$5:$D$105,MATCH($A55,Variables!$A$5:$A$105,0))="","","."&amp;INDEX(Variables!$D$5:$D$105,MATCH($A55,Variables!$A$5:$A$105,0)))&amp;"."&amp;AF$5</f>
        <v/>
      </c>
      <c r="AG55" s="23">
        <f>INDEX(MTInputs!$J$1:$AZ$415,$D55,MATCH(AG$5,MTInputs!$J$5:$AZ$5,0))</f>
        <v/>
      </c>
      <c r="AH55" s="24">
        <f>INDEX(MTInputs!$J$1:$AZ$415,$D55,MATCH(AH$5,MTInputs!$J$5:$AZ$5,0))</f>
        <v/>
      </c>
      <c r="AI55" s="24">
        <f>INDEX(MTInputs!$J$1:$AZ$415,$D55,MATCH(AI$5,MTInputs!$J$5:$AZ$5,0))</f>
        <v/>
      </c>
      <c r="AJ55" s="24">
        <f>INDEX(MTInputs!$J$1:$AZ$415,$D55,MATCH(AJ$5,MTInputs!$J$5:$AZ$5,0))</f>
        <v/>
      </c>
      <c r="AK55" s="24">
        <f>INDEX(MTInputs!$J$1:$AZ$415,$D55,MATCH(AK$5,MTInputs!$J$5:$AZ$5,0))</f>
        <v/>
      </c>
      <c r="AL55" s="24">
        <f>INDEX(MTInputs!$J$1:$AZ$415,$D55,MATCH(AL$5,MTInputs!$J$5:$AZ$5,0))</f>
        <v/>
      </c>
      <c r="AM55" s="24">
        <f>INDEX(MTInputs!$J$1:$AZ$415,$D55,MATCH(AM$5,MTInputs!$J$5:$AZ$5,0))</f>
        <v/>
      </c>
      <c r="AN55" s="24">
        <f>INDEX(MTInputs!$J$1:$AZ$415,$D55,MATCH(AN$5,MTInputs!$J$5:$AZ$5,0))</f>
        <v/>
      </c>
      <c r="AO55" s="24">
        <f>INDEX(MTInputs!$J$1:$AZ$415,$D55,MATCH(AO$5,MTInputs!$J$5:$AZ$5,0))</f>
        <v/>
      </c>
      <c r="AP55" s="24">
        <f>INDEX(MTInputs!$J$1:$AZ$415,$D55,MATCH(AP$5,MTInputs!$J$5:$AZ$5,0))</f>
        <v/>
      </c>
      <c r="AQ55" s="24">
        <f>INDEX(MTInputs!$J$1:$AZ$415,$D55,MATCH(AQ$5,MTInputs!$J$5:$AZ$5,0))</f>
        <v/>
      </c>
      <c r="AR55" s="24">
        <f>INDEX(MTInputs!$J$1:$AZ$415,$D55,MATCH(AR$5,MTInputs!$J$5:$AZ$5,0))</f>
        <v/>
      </c>
      <c r="AS55" s="24">
        <f>INDEX(MTInputs!$J$1:$AZ$415,$D55,MATCH(AS$5,MTInputs!$J$5:$AZ$5,0))</f>
        <v/>
      </c>
      <c r="AT55" s="24">
        <f>INDEX(MTInputs!$J$1:$AZ$415,$D55,MATCH(AT$5,MTInputs!$J$5:$AZ$5,0))</f>
        <v/>
      </c>
      <c r="AU55" s="24">
        <f>INDEX(MTInputs!$J$1:$AZ$415,$D55,MATCH(AU$5,MTInputs!$J$5:$AZ$5,0))</f>
        <v/>
      </c>
      <c r="AV55" s="24">
        <f>INDEX(MTInputs!$J$1:$AZ$415,$D55,MATCH(AV$5,MTInputs!$J$5:$AZ$5,0))</f>
        <v/>
      </c>
      <c r="AW55" s="24">
        <f>INDEX(MTInputs!$J$1:$AZ$415,$D55,MATCH(AW$5,MTInputs!$J$5:$AZ$5,0))</f>
        <v/>
      </c>
      <c r="AX55" s="24">
        <f>INDEX(MTInputs!$J$1:$AZ$415,$D55,MATCH(AX$5,MTInputs!$J$5:$AZ$5,0))</f>
        <v/>
      </c>
      <c r="AY55" s="24">
        <f>INDEX(MTInputs!$J$1:$AZ$415,$D55,MATCH(AY$5,MTInputs!$J$5:$AZ$5,0))</f>
        <v/>
      </c>
    </row>
    <row r="56" hidden="1" outlineLevel="1">
      <c r="A56" s="14" t="inlineStr">
        <is>
          <t>fpr.s</t>
        </is>
      </c>
      <c r="B56" s="14" t="inlineStr">
        <is>
          <t>ecy</t>
        </is>
      </c>
      <c r="C56" s="14" t="inlineStr">
        <is>
          <t>res</t>
        </is>
      </c>
      <c r="D56" s="22" t="n">
        <v>148</v>
      </c>
      <c r="H56" s="14">
        <f>INDEX(Variables!$B$5:$B$105,MATCH($A56,Variables!$A$5:$A$105,0))&amp;IF($C56="",""," | "&amp;INDEX(Mapping!$B$5:$B$26,MATCH($C56,Mapping!$A$5:$A$26,0))&amp;" | "&amp;INDEX(Mapping!$B$30:$B$41,MATCH($B56,Mapping!$A$30:$A$41,0)))</f>
        <v/>
      </c>
      <c r="I56" s="14">
        <f>INDEX(Variables!$C$5:$C$105,MATCH($A56,Variables!$A$5:$A$105,0))</f>
        <v/>
      </c>
      <c r="J56" s="14">
        <f>INDEX(Variables!$E$5:$E$105,MATCH($A56,Variables!$A$5:$A$105,0))</f>
        <v/>
      </c>
      <c r="K56" s="11">
        <f>LOWER(Settings!$C$4)&amp;".mit."&amp;$A56&amp;IF($C56="","","."&amp;$C56&amp;"."&amp;$B56)&amp;IF(INDEX(Variables!$D$5:$D$105,MATCH($A56,Variables!$A$5:$A$105,0))="","","."&amp;INDEX(Variables!$D$5:$D$105,MATCH($A56,Variables!$A$5:$A$105,0)))&amp;"."&amp;K$5</f>
        <v/>
      </c>
      <c r="L56" s="23">
        <f>INDEX(MTInputs!$J$1:$AZ$415,$D56,MATCH(L$5,MTInputs!$J$5:$AZ$5,0))</f>
        <v/>
      </c>
      <c r="M56" s="24">
        <f>INDEX(MTInputs!$J$1:$AZ$415,$D56,MATCH(M$5,MTInputs!$J$5:$AZ$5,0))</f>
        <v/>
      </c>
      <c r="N56" s="24">
        <f>INDEX(MTInputs!$J$1:$AZ$415,$D56,MATCH(N$5,MTInputs!$J$5:$AZ$5,0))</f>
        <v/>
      </c>
      <c r="O56" s="24">
        <f>INDEX(MTInputs!$J$1:$AZ$415,$D56,MATCH(O$5,MTInputs!$J$5:$AZ$5,0))</f>
        <v/>
      </c>
      <c r="P56" s="24">
        <f>INDEX(MTInputs!$J$1:$AZ$415,$D56,MATCH(P$5,MTInputs!$J$5:$AZ$5,0))</f>
        <v/>
      </c>
      <c r="Q56" s="24">
        <f>INDEX(MTInputs!$J$1:$AZ$415,$D56,MATCH(Q$5,MTInputs!$J$5:$AZ$5,0))</f>
        <v/>
      </c>
      <c r="R56" s="24">
        <f>INDEX(MTInputs!$J$1:$AZ$415,$D56,MATCH(R$5,MTInputs!$J$5:$AZ$5,0))</f>
        <v/>
      </c>
      <c r="S56" s="24">
        <f>INDEX(MTInputs!$J$1:$AZ$415,$D56,MATCH(S$5,MTInputs!$J$5:$AZ$5,0))</f>
        <v/>
      </c>
      <c r="T56" s="24">
        <f>INDEX(MTInputs!$J$1:$AZ$415,$D56,MATCH(T$5,MTInputs!$J$5:$AZ$5,0))</f>
        <v/>
      </c>
      <c r="U56" s="24">
        <f>INDEX(MTInputs!$J$1:$AZ$415,$D56,MATCH(U$5,MTInputs!$J$5:$AZ$5,0))</f>
        <v/>
      </c>
      <c r="V56" s="24">
        <f>INDEX(MTInputs!$J$1:$AZ$415,$D56,MATCH(V$5,MTInputs!$J$5:$AZ$5,0))</f>
        <v/>
      </c>
      <c r="W56" s="24">
        <f>INDEX(MTInputs!$J$1:$AZ$415,$D56,MATCH(W$5,MTInputs!$J$5:$AZ$5,0))</f>
        <v/>
      </c>
      <c r="X56" s="24">
        <f>INDEX(MTInputs!$J$1:$AZ$415,$D56,MATCH(X$5,MTInputs!$J$5:$AZ$5,0))</f>
        <v/>
      </c>
      <c r="Y56" s="24">
        <f>INDEX(MTInputs!$J$1:$AZ$415,$D56,MATCH(Y$5,MTInputs!$J$5:$AZ$5,0))</f>
        <v/>
      </c>
      <c r="Z56" s="24">
        <f>INDEX(MTInputs!$J$1:$AZ$415,$D56,MATCH(Z$5,MTInputs!$J$5:$AZ$5,0))</f>
        <v/>
      </c>
      <c r="AA56" s="24">
        <f>INDEX(MTInputs!$J$1:$AZ$415,$D56,MATCH(AA$5,MTInputs!$J$5:$AZ$5,0))</f>
        <v/>
      </c>
      <c r="AB56" s="24">
        <f>INDEX(MTInputs!$J$1:$AZ$415,$D56,MATCH(AB$5,MTInputs!$J$5:$AZ$5,0))</f>
        <v/>
      </c>
      <c r="AC56" s="24">
        <f>INDEX(MTInputs!$J$1:$AZ$415,$D56,MATCH(AC$5,MTInputs!$J$5:$AZ$5,0))</f>
        <v/>
      </c>
      <c r="AD56" s="24">
        <f>INDEX(MTInputs!$J$1:$AZ$415,$D56,MATCH(AD$5,MTInputs!$J$5:$AZ$5,0))</f>
        <v/>
      </c>
      <c r="AF56" s="11">
        <f>LOWER(Settings!$C$4)&amp;".mit."&amp;$A56&amp;IF($C56="","","."&amp;$C56&amp;"."&amp;$B56)&amp;IF(INDEX(Variables!$D$5:$D$105,MATCH($A56,Variables!$A$5:$A$105,0))="","","."&amp;INDEX(Variables!$D$5:$D$105,MATCH($A56,Variables!$A$5:$A$105,0)))&amp;"."&amp;AF$5</f>
        <v/>
      </c>
      <c r="AG56" s="23">
        <f>INDEX(MTInputs!$J$1:$AZ$415,$D56,MATCH(AG$5,MTInputs!$J$5:$AZ$5,0))</f>
        <v/>
      </c>
      <c r="AH56" s="24">
        <f>INDEX(MTInputs!$J$1:$AZ$415,$D56,MATCH(AH$5,MTInputs!$J$5:$AZ$5,0))</f>
        <v/>
      </c>
      <c r="AI56" s="24">
        <f>INDEX(MTInputs!$J$1:$AZ$415,$D56,MATCH(AI$5,MTInputs!$J$5:$AZ$5,0))</f>
        <v/>
      </c>
      <c r="AJ56" s="24">
        <f>INDEX(MTInputs!$J$1:$AZ$415,$D56,MATCH(AJ$5,MTInputs!$J$5:$AZ$5,0))</f>
        <v/>
      </c>
      <c r="AK56" s="24">
        <f>INDEX(MTInputs!$J$1:$AZ$415,$D56,MATCH(AK$5,MTInputs!$J$5:$AZ$5,0))</f>
        <v/>
      </c>
      <c r="AL56" s="24">
        <f>INDEX(MTInputs!$J$1:$AZ$415,$D56,MATCH(AL$5,MTInputs!$J$5:$AZ$5,0))</f>
        <v/>
      </c>
      <c r="AM56" s="24">
        <f>INDEX(MTInputs!$J$1:$AZ$415,$D56,MATCH(AM$5,MTInputs!$J$5:$AZ$5,0))</f>
        <v/>
      </c>
      <c r="AN56" s="24">
        <f>INDEX(MTInputs!$J$1:$AZ$415,$D56,MATCH(AN$5,MTInputs!$J$5:$AZ$5,0))</f>
        <v/>
      </c>
      <c r="AO56" s="24">
        <f>INDEX(MTInputs!$J$1:$AZ$415,$D56,MATCH(AO$5,MTInputs!$J$5:$AZ$5,0))</f>
        <v/>
      </c>
      <c r="AP56" s="24">
        <f>INDEX(MTInputs!$J$1:$AZ$415,$D56,MATCH(AP$5,MTInputs!$J$5:$AZ$5,0))</f>
        <v/>
      </c>
      <c r="AQ56" s="24">
        <f>INDEX(MTInputs!$J$1:$AZ$415,$D56,MATCH(AQ$5,MTInputs!$J$5:$AZ$5,0))</f>
        <v/>
      </c>
      <c r="AR56" s="24">
        <f>INDEX(MTInputs!$J$1:$AZ$415,$D56,MATCH(AR$5,MTInputs!$J$5:$AZ$5,0))</f>
        <v/>
      </c>
      <c r="AS56" s="24">
        <f>INDEX(MTInputs!$J$1:$AZ$415,$D56,MATCH(AS$5,MTInputs!$J$5:$AZ$5,0))</f>
        <v/>
      </c>
      <c r="AT56" s="24">
        <f>INDEX(MTInputs!$J$1:$AZ$415,$D56,MATCH(AT$5,MTInputs!$J$5:$AZ$5,0))</f>
        <v/>
      </c>
      <c r="AU56" s="24">
        <f>INDEX(MTInputs!$J$1:$AZ$415,$D56,MATCH(AU$5,MTInputs!$J$5:$AZ$5,0))</f>
        <v/>
      </c>
      <c r="AV56" s="24">
        <f>INDEX(MTInputs!$J$1:$AZ$415,$D56,MATCH(AV$5,MTInputs!$J$5:$AZ$5,0))</f>
        <v/>
      </c>
      <c r="AW56" s="24">
        <f>INDEX(MTInputs!$J$1:$AZ$415,$D56,MATCH(AW$5,MTInputs!$J$5:$AZ$5,0))</f>
        <v/>
      </c>
      <c r="AX56" s="24">
        <f>INDEX(MTInputs!$J$1:$AZ$415,$D56,MATCH(AX$5,MTInputs!$J$5:$AZ$5,0))</f>
        <v/>
      </c>
      <c r="AY56" s="24">
        <f>INDEX(MTInputs!$J$1:$AZ$415,$D56,MATCH(AY$5,MTInputs!$J$5:$AZ$5,0))</f>
        <v/>
      </c>
    </row>
    <row r="57" hidden="1" outlineLevel="1">
      <c r="A57" s="14" t="inlineStr">
        <is>
          <t>fpr.s</t>
        </is>
      </c>
      <c r="B57" s="14" t="inlineStr">
        <is>
          <t>ecy</t>
        </is>
      </c>
      <c r="C57" s="14" t="inlineStr">
        <is>
          <t>ind</t>
        </is>
      </c>
      <c r="D57" s="22" t="n">
        <v>149</v>
      </c>
      <c r="H57" s="14">
        <f>INDEX(Variables!$B$5:$B$105,MATCH($A57,Variables!$A$5:$A$105,0))&amp;IF($C57="",""," | "&amp;INDEX(Mapping!$B$5:$B$26,MATCH($C57,Mapping!$A$5:$A$26,0))&amp;" | "&amp;INDEX(Mapping!$B$30:$B$41,MATCH($B57,Mapping!$A$30:$A$41,0)))</f>
        <v/>
      </c>
      <c r="I57" s="14">
        <f>INDEX(Variables!$C$5:$C$105,MATCH($A57,Variables!$A$5:$A$105,0))</f>
        <v/>
      </c>
      <c r="J57" s="14">
        <f>INDEX(Variables!$E$5:$E$105,MATCH($A57,Variables!$A$5:$A$105,0))</f>
        <v/>
      </c>
      <c r="K57" s="11">
        <f>LOWER(Settings!$C$4)&amp;".mit."&amp;$A57&amp;IF($C57="","","."&amp;$C57&amp;"."&amp;$B57)&amp;IF(INDEX(Variables!$D$5:$D$105,MATCH($A57,Variables!$A$5:$A$105,0))="","","."&amp;INDEX(Variables!$D$5:$D$105,MATCH($A57,Variables!$A$5:$A$105,0)))&amp;"."&amp;K$5</f>
        <v/>
      </c>
      <c r="L57" s="23">
        <f>INDEX(MTInputs!$J$1:$AZ$415,$D57,MATCH(L$5,MTInputs!$J$5:$AZ$5,0))</f>
        <v/>
      </c>
      <c r="M57" s="24">
        <f>INDEX(MTInputs!$J$1:$AZ$415,$D57,MATCH(M$5,MTInputs!$J$5:$AZ$5,0))</f>
        <v/>
      </c>
      <c r="N57" s="24">
        <f>INDEX(MTInputs!$J$1:$AZ$415,$D57,MATCH(N$5,MTInputs!$J$5:$AZ$5,0))</f>
        <v/>
      </c>
      <c r="O57" s="24">
        <f>INDEX(MTInputs!$J$1:$AZ$415,$D57,MATCH(O$5,MTInputs!$J$5:$AZ$5,0))</f>
        <v/>
      </c>
      <c r="P57" s="24">
        <f>INDEX(MTInputs!$J$1:$AZ$415,$D57,MATCH(P$5,MTInputs!$J$5:$AZ$5,0))</f>
        <v/>
      </c>
      <c r="Q57" s="24">
        <f>INDEX(MTInputs!$J$1:$AZ$415,$D57,MATCH(Q$5,MTInputs!$J$5:$AZ$5,0))</f>
        <v/>
      </c>
      <c r="R57" s="24">
        <f>INDEX(MTInputs!$J$1:$AZ$415,$D57,MATCH(R$5,MTInputs!$J$5:$AZ$5,0))</f>
        <v/>
      </c>
      <c r="S57" s="24">
        <f>INDEX(MTInputs!$J$1:$AZ$415,$D57,MATCH(S$5,MTInputs!$J$5:$AZ$5,0))</f>
        <v/>
      </c>
      <c r="T57" s="24">
        <f>INDEX(MTInputs!$J$1:$AZ$415,$D57,MATCH(T$5,MTInputs!$J$5:$AZ$5,0))</f>
        <v/>
      </c>
      <c r="U57" s="24">
        <f>INDEX(MTInputs!$J$1:$AZ$415,$D57,MATCH(U$5,MTInputs!$J$5:$AZ$5,0))</f>
        <v/>
      </c>
      <c r="V57" s="24">
        <f>INDEX(MTInputs!$J$1:$AZ$415,$D57,MATCH(V$5,MTInputs!$J$5:$AZ$5,0))</f>
        <v/>
      </c>
      <c r="W57" s="24">
        <f>INDEX(MTInputs!$J$1:$AZ$415,$D57,MATCH(W$5,MTInputs!$J$5:$AZ$5,0))</f>
        <v/>
      </c>
      <c r="X57" s="24">
        <f>INDEX(MTInputs!$J$1:$AZ$415,$D57,MATCH(X$5,MTInputs!$J$5:$AZ$5,0))</f>
        <v/>
      </c>
      <c r="Y57" s="24">
        <f>INDEX(MTInputs!$J$1:$AZ$415,$D57,MATCH(Y$5,MTInputs!$J$5:$AZ$5,0))</f>
        <v/>
      </c>
      <c r="Z57" s="24">
        <f>INDEX(MTInputs!$J$1:$AZ$415,$D57,MATCH(Z$5,MTInputs!$J$5:$AZ$5,0))</f>
        <v/>
      </c>
      <c r="AA57" s="24">
        <f>INDEX(MTInputs!$J$1:$AZ$415,$D57,MATCH(AA$5,MTInputs!$J$5:$AZ$5,0))</f>
        <v/>
      </c>
      <c r="AB57" s="24">
        <f>INDEX(MTInputs!$J$1:$AZ$415,$D57,MATCH(AB$5,MTInputs!$J$5:$AZ$5,0))</f>
        <v/>
      </c>
      <c r="AC57" s="24">
        <f>INDEX(MTInputs!$J$1:$AZ$415,$D57,MATCH(AC$5,MTInputs!$J$5:$AZ$5,0))</f>
        <v/>
      </c>
      <c r="AD57" s="24">
        <f>INDEX(MTInputs!$J$1:$AZ$415,$D57,MATCH(AD$5,MTInputs!$J$5:$AZ$5,0))</f>
        <v/>
      </c>
      <c r="AF57" s="11">
        <f>LOWER(Settings!$C$4)&amp;".mit."&amp;$A57&amp;IF($C57="","","."&amp;$C57&amp;"."&amp;$B57)&amp;IF(INDEX(Variables!$D$5:$D$105,MATCH($A57,Variables!$A$5:$A$105,0))="","","."&amp;INDEX(Variables!$D$5:$D$105,MATCH($A57,Variables!$A$5:$A$105,0)))&amp;"."&amp;AF$5</f>
        <v/>
      </c>
      <c r="AG57" s="23">
        <f>INDEX(MTInputs!$J$1:$AZ$415,$D57,MATCH(AG$5,MTInputs!$J$5:$AZ$5,0))</f>
        <v/>
      </c>
      <c r="AH57" s="24">
        <f>INDEX(MTInputs!$J$1:$AZ$415,$D57,MATCH(AH$5,MTInputs!$J$5:$AZ$5,0))</f>
        <v/>
      </c>
      <c r="AI57" s="24">
        <f>INDEX(MTInputs!$J$1:$AZ$415,$D57,MATCH(AI$5,MTInputs!$J$5:$AZ$5,0))</f>
        <v/>
      </c>
      <c r="AJ57" s="24">
        <f>INDEX(MTInputs!$J$1:$AZ$415,$D57,MATCH(AJ$5,MTInputs!$J$5:$AZ$5,0))</f>
        <v/>
      </c>
      <c r="AK57" s="24">
        <f>INDEX(MTInputs!$J$1:$AZ$415,$D57,MATCH(AK$5,MTInputs!$J$5:$AZ$5,0))</f>
        <v/>
      </c>
      <c r="AL57" s="24">
        <f>INDEX(MTInputs!$J$1:$AZ$415,$D57,MATCH(AL$5,MTInputs!$J$5:$AZ$5,0))</f>
        <v/>
      </c>
      <c r="AM57" s="24">
        <f>INDEX(MTInputs!$J$1:$AZ$415,$D57,MATCH(AM$5,MTInputs!$J$5:$AZ$5,0))</f>
        <v/>
      </c>
      <c r="AN57" s="24">
        <f>INDEX(MTInputs!$J$1:$AZ$415,$D57,MATCH(AN$5,MTInputs!$J$5:$AZ$5,0))</f>
        <v/>
      </c>
      <c r="AO57" s="24">
        <f>INDEX(MTInputs!$J$1:$AZ$415,$D57,MATCH(AO$5,MTInputs!$J$5:$AZ$5,0))</f>
        <v/>
      </c>
      <c r="AP57" s="24">
        <f>INDEX(MTInputs!$J$1:$AZ$415,$D57,MATCH(AP$5,MTInputs!$J$5:$AZ$5,0))</f>
        <v/>
      </c>
      <c r="AQ57" s="24">
        <f>INDEX(MTInputs!$J$1:$AZ$415,$D57,MATCH(AQ$5,MTInputs!$J$5:$AZ$5,0))</f>
        <v/>
      </c>
      <c r="AR57" s="24">
        <f>INDEX(MTInputs!$J$1:$AZ$415,$D57,MATCH(AR$5,MTInputs!$J$5:$AZ$5,0))</f>
        <v/>
      </c>
      <c r="AS57" s="24">
        <f>INDEX(MTInputs!$J$1:$AZ$415,$D57,MATCH(AS$5,MTInputs!$J$5:$AZ$5,0))</f>
        <v/>
      </c>
      <c r="AT57" s="24">
        <f>INDEX(MTInputs!$J$1:$AZ$415,$D57,MATCH(AT$5,MTInputs!$J$5:$AZ$5,0))</f>
        <v/>
      </c>
      <c r="AU57" s="24">
        <f>INDEX(MTInputs!$J$1:$AZ$415,$D57,MATCH(AU$5,MTInputs!$J$5:$AZ$5,0))</f>
        <v/>
      </c>
      <c r="AV57" s="24">
        <f>INDEX(MTInputs!$J$1:$AZ$415,$D57,MATCH(AV$5,MTInputs!$J$5:$AZ$5,0))</f>
        <v/>
      </c>
      <c r="AW57" s="24">
        <f>INDEX(MTInputs!$J$1:$AZ$415,$D57,MATCH(AW$5,MTInputs!$J$5:$AZ$5,0))</f>
        <v/>
      </c>
      <c r="AX57" s="24">
        <f>INDEX(MTInputs!$J$1:$AZ$415,$D57,MATCH(AX$5,MTInputs!$J$5:$AZ$5,0))</f>
        <v/>
      </c>
      <c r="AY57" s="24">
        <f>INDEX(MTInputs!$J$1:$AZ$415,$D57,MATCH(AY$5,MTInputs!$J$5:$AZ$5,0))</f>
        <v/>
      </c>
    </row>
    <row r="58" hidden="1" outlineLevel="1">
      <c r="A58" s="14" t="inlineStr">
        <is>
          <t>fpr.s</t>
        </is>
      </c>
      <c r="B58" s="14" t="inlineStr">
        <is>
          <t>gso</t>
        </is>
      </c>
      <c r="C58" s="14" t="inlineStr">
        <is>
          <t>all</t>
        </is>
      </c>
      <c r="D58" s="22" t="n">
        <v>150</v>
      </c>
      <c r="H58" s="14">
        <f>INDEX(Variables!$B$5:$B$105,MATCH($A58,Variables!$A$5:$A$105,0))&amp;IF($C58="",""," | "&amp;INDEX(Mapping!$B$5:$B$26,MATCH($C58,Mapping!$A$5:$A$26,0))&amp;" | "&amp;INDEX(Mapping!$B$30:$B$41,MATCH($B58,Mapping!$A$30:$A$41,0)))</f>
        <v/>
      </c>
      <c r="I58" s="14">
        <f>INDEX(Variables!$C$5:$C$105,MATCH($A58,Variables!$A$5:$A$105,0))</f>
        <v/>
      </c>
      <c r="J58" s="14">
        <f>INDEX(Variables!$E$5:$E$105,MATCH($A58,Variables!$A$5:$A$105,0))</f>
        <v/>
      </c>
      <c r="K58" s="11">
        <f>LOWER(Settings!$C$4)&amp;".mit."&amp;$A58&amp;IF($C58="","","."&amp;$C58&amp;"."&amp;$B58)&amp;IF(INDEX(Variables!$D$5:$D$105,MATCH($A58,Variables!$A$5:$A$105,0))="","","."&amp;INDEX(Variables!$D$5:$D$105,MATCH($A58,Variables!$A$5:$A$105,0)))&amp;"."&amp;K$5</f>
        <v/>
      </c>
      <c r="L58" s="23">
        <f>INDEX(MTInputs!$J$1:$AZ$415,$D58,MATCH(L$5,MTInputs!$J$5:$AZ$5,0))</f>
        <v/>
      </c>
      <c r="M58" s="24">
        <f>INDEX(MTInputs!$J$1:$AZ$415,$D58,MATCH(M$5,MTInputs!$J$5:$AZ$5,0))</f>
        <v/>
      </c>
      <c r="N58" s="24">
        <f>INDEX(MTInputs!$J$1:$AZ$415,$D58,MATCH(N$5,MTInputs!$J$5:$AZ$5,0))</f>
        <v/>
      </c>
      <c r="O58" s="24">
        <f>INDEX(MTInputs!$J$1:$AZ$415,$D58,MATCH(O$5,MTInputs!$J$5:$AZ$5,0))</f>
        <v/>
      </c>
      <c r="P58" s="24">
        <f>INDEX(MTInputs!$J$1:$AZ$415,$D58,MATCH(P$5,MTInputs!$J$5:$AZ$5,0))</f>
        <v/>
      </c>
      <c r="Q58" s="24">
        <f>INDEX(MTInputs!$J$1:$AZ$415,$D58,MATCH(Q$5,MTInputs!$J$5:$AZ$5,0))</f>
        <v/>
      </c>
      <c r="R58" s="24">
        <f>INDEX(MTInputs!$J$1:$AZ$415,$D58,MATCH(R$5,MTInputs!$J$5:$AZ$5,0))</f>
        <v/>
      </c>
      <c r="S58" s="24">
        <f>INDEX(MTInputs!$J$1:$AZ$415,$D58,MATCH(S$5,MTInputs!$J$5:$AZ$5,0))</f>
        <v/>
      </c>
      <c r="T58" s="24">
        <f>INDEX(MTInputs!$J$1:$AZ$415,$D58,MATCH(T$5,MTInputs!$J$5:$AZ$5,0))</f>
        <v/>
      </c>
      <c r="U58" s="24">
        <f>INDEX(MTInputs!$J$1:$AZ$415,$D58,MATCH(U$5,MTInputs!$J$5:$AZ$5,0))</f>
        <v/>
      </c>
      <c r="V58" s="24">
        <f>INDEX(MTInputs!$J$1:$AZ$415,$D58,MATCH(V$5,MTInputs!$J$5:$AZ$5,0))</f>
        <v/>
      </c>
      <c r="W58" s="24">
        <f>INDEX(MTInputs!$J$1:$AZ$415,$D58,MATCH(W$5,MTInputs!$J$5:$AZ$5,0))</f>
        <v/>
      </c>
      <c r="X58" s="24">
        <f>INDEX(MTInputs!$J$1:$AZ$415,$D58,MATCH(X$5,MTInputs!$J$5:$AZ$5,0))</f>
        <v/>
      </c>
      <c r="Y58" s="24">
        <f>INDEX(MTInputs!$J$1:$AZ$415,$D58,MATCH(Y$5,MTInputs!$J$5:$AZ$5,0))</f>
        <v/>
      </c>
      <c r="Z58" s="24">
        <f>INDEX(MTInputs!$J$1:$AZ$415,$D58,MATCH(Z$5,MTInputs!$J$5:$AZ$5,0))</f>
        <v/>
      </c>
      <c r="AA58" s="24">
        <f>INDEX(MTInputs!$J$1:$AZ$415,$D58,MATCH(AA$5,MTInputs!$J$5:$AZ$5,0))</f>
        <v/>
      </c>
      <c r="AB58" s="24">
        <f>INDEX(MTInputs!$J$1:$AZ$415,$D58,MATCH(AB$5,MTInputs!$J$5:$AZ$5,0))</f>
        <v/>
      </c>
      <c r="AC58" s="24">
        <f>INDEX(MTInputs!$J$1:$AZ$415,$D58,MATCH(AC$5,MTInputs!$J$5:$AZ$5,0))</f>
        <v/>
      </c>
      <c r="AD58" s="24">
        <f>INDEX(MTInputs!$J$1:$AZ$415,$D58,MATCH(AD$5,MTInputs!$J$5:$AZ$5,0))</f>
        <v/>
      </c>
      <c r="AF58" s="11">
        <f>LOWER(Settings!$C$4)&amp;".mit."&amp;$A58&amp;IF($C58="","","."&amp;$C58&amp;"."&amp;$B58)&amp;IF(INDEX(Variables!$D$5:$D$105,MATCH($A58,Variables!$A$5:$A$105,0))="","","."&amp;INDEX(Variables!$D$5:$D$105,MATCH($A58,Variables!$A$5:$A$105,0)))&amp;"."&amp;AF$5</f>
        <v/>
      </c>
      <c r="AG58" s="23">
        <f>INDEX(MTInputs!$J$1:$AZ$415,$D58,MATCH(AG$5,MTInputs!$J$5:$AZ$5,0))</f>
        <v/>
      </c>
      <c r="AH58" s="24">
        <f>INDEX(MTInputs!$J$1:$AZ$415,$D58,MATCH(AH$5,MTInputs!$J$5:$AZ$5,0))</f>
        <v/>
      </c>
      <c r="AI58" s="24">
        <f>INDEX(MTInputs!$J$1:$AZ$415,$D58,MATCH(AI$5,MTInputs!$J$5:$AZ$5,0))</f>
        <v/>
      </c>
      <c r="AJ58" s="24">
        <f>INDEX(MTInputs!$J$1:$AZ$415,$D58,MATCH(AJ$5,MTInputs!$J$5:$AZ$5,0))</f>
        <v/>
      </c>
      <c r="AK58" s="24">
        <f>INDEX(MTInputs!$J$1:$AZ$415,$D58,MATCH(AK$5,MTInputs!$J$5:$AZ$5,0))</f>
        <v/>
      </c>
      <c r="AL58" s="24">
        <f>INDEX(MTInputs!$J$1:$AZ$415,$D58,MATCH(AL$5,MTInputs!$J$5:$AZ$5,0))</f>
        <v/>
      </c>
      <c r="AM58" s="24">
        <f>INDEX(MTInputs!$J$1:$AZ$415,$D58,MATCH(AM$5,MTInputs!$J$5:$AZ$5,0))</f>
        <v/>
      </c>
      <c r="AN58" s="24">
        <f>INDEX(MTInputs!$J$1:$AZ$415,$D58,MATCH(AN$5,MTInputs!$J$5:$AZ$5,0))</f>
        <v/>
      </c>
      <c r="AO58" s="24">
        <f>INDEX(MTInputs!$J$1:$AZ$415,$D58,MATCH(AO$5,MTInputs!$J$5:$AZ$5,0))</f>
        <v/>
      </c>
      <c r="AP58" s="24">
        <f>INDEX(MTInputs!$J$1:$AZ$415,$D58,MATCH(AP$5,MTInputs!$J$5:$AZ$5,0))</f>
        <v/>
      </c>
      <c r="AQ58" s="24">
        <f>INDEX(MTInputs!$J$1:$AZ$415,$D58,MATCH(AQ$5,MTInputs!$J$5:$AZ$5,0))</f>
        <v/>
      </c>
      <c r="AR58" s="24">
        <f>INDEX(MTInputs!$J$1:$AZ$415,$D58,MATCH(AR$5,MTInputs!$J$5:$AZ$5,0))</f>
        <v/>
      </c>
      <c r="AS58" s="24">
        <f>INDEX(MTInputs!$J$1:$AZ$415,$D58,MATCH(AS$5,MTInputs!$J$5:$AZ$5,0))</f>
        <v/>
      </c>
      <c r="AT58" s="24">
        <f>INDEX(MTInputs!$J$1:$AZ$415,$D58,MATCH(AT$5,MTInputs!$J$5:$AZ$5,0))</f>
        <v/>
      </c>
      <c r="AU58" s="24">
        <f>INDEX(MTInputs!$J$1:$AZ$415,$D58,MATCH(AU$5,MTInputs!$J$5:$AZ$5,0))</f>
        <v/>
      </c>
      <c r="AV58" s="24">
        <f>INDEX(MTInputs!$J$1:$AZ$415,$D58,MATCH(AV$5,MTInputs!$J$5:$AZ$5,0))</f>
        <v/>
      </c>
      <c r="AW58" s="24">
        <f>INDEX(MTInputs!$J$1:$AZ$415,$D58,MATCH(AW$5,MTInputs!$J$5:$AZ$5,0))</f>
        <v/>
      </c>
      <c r="AX58" s="24">
        <f>INDEX(MTInputs!$J$1:$AZ$415,$D58,MATCH(AX$5,MTInputs!$J$5:$AZ$5,0))</f>
        <v/>
      </c>
      <c r="AY58" s="24">
        <f>INDEX(MTInputs!$J$1:$AZ$415,$D58,MATCH(AY$5,MTInputs!$J$5:$AZ$5,0))</f>
        <v/>
      </c>
    </row>
    <row r="59" hidden="1" outlineLevel="1">
      <c r="A59" s="14" t="inlineStr">
        <is>
          <t>fpr.s</t>
        </is>
      </c>
      <c r="B59" s="14" t="inlineStr">
        <is>
          <t>die</t>
        </is>
      </c>
      <c r="C59" s="14" t="inlineStr">
        <is>
          <t>all</t>
        </is>
      </c>
      <c r="D59" s="22" t="n">
        <v>151</v>
      </c>
      <c r="H59" s="14">
        <f>INDEX(Variables!$B$5:$B$105,MATCH($A59,Variables!$A$5:$A$105,0))&amp;IF($C59="",""," | "&amp;INDEX(Mapping!$B$5:$B$26,MATCH($C59,Mapping!$A$5:$A$26,0))&amp;" | "&amp;INDEX(Mapping!$B$30:$B$41,MATCH($B59,Mapping!$A$30:$A$41,0)))</f>
        <v/>
      </c>
      <c r="I59" s="14">
        <f>INDEX(Variables!$C$5:$C$105,MATCH($A59,Variables!$A$5:$A$105,0))</f>
        <v/>
      </c>
      <c r="J59" s="14">
        <f>INDEX(Variables!$E$5:$E$105,MATCH($A59,Variables!$A$5:$A$105,0))</f>
        <v/>
      </c>
      <c r="K59" s="11">
        <f>LOWER(Settings!$C$4)&amp;".mit."&amp;$A59&amp;IF($C59="","","."&amp;$C59&amp;"."&amp;$B59)&amp;IF(INDEX(Variables!$D$5:$D$105,MATCH($A59,Variables!$A$5:$A$105,0))="","","."&amp;INDEX(Variables!$D$5:$D$105,MATCH($A59,Variables!$A$5:$A$105,0)))&amp;"."&amp;K$5</f>
        <v/>
      </c>
      <c r="L59" s="23">
        <f>INDEX(MTInputs!$J$1:$AZ$415,$D59,MATCH(L$5,MTInputs!$J$5:$AZ$5,0))</f>
        <v/>
      </c>
      <c r="M59" s="24">
        <f>INDEX(MTInputs!$J$1:$AZ$415,$D59,MATCH(M$5,MTInputs!$J$5:$AZ$5,0))</f>
        <v/>
      </c>
      <c r="N59" s="24">
        <f>INDEX(MTInputs!$J$1:$AZ$415,$D59,MATCH(N$5,MTInputs!$J$5:$AZ$5,0))</f>
        <v/>
      </c>
      <c r="O59" s="24">
        <f>INDEX(MTInputs!$J$1:$AZ$415,$D59,MATCH(O$5,MTInputs!$J$5:$AZ$5,0))</f>
        <v/>
      </c>
      <c r="P59" s="24">
        <f>INDEX(MTInputs!$J$1:$AZ$415,$D59,MATCH(P$5,MTInputs!$J$5:$AZ$5,0))</f>
        <v/>
      </c>
      <c r="Q59" s="24">
        <f>INDEX(MTInputs!$J$1:$AZ$415,$D59,MATCH(Q$5,MTInputs!$J$5:$AZ$5,0))</f>
        <v/>
      </c>
      <c r="R59" s="24">
        <f>INDEX(MTInputs!$J$1:$AZ$415,$D59,MATCH(R$5,MTInputs!$J$5:$AZ$5,0))</f>
        <v/>
      </c>
      <c r="S59" s="24">
        <f>INDEX(MTInputs!$J$1:$AZ$415,$D59,MATCH(S$5,MTInputs!$J$5:$AZ$5,0))</f>
        <v/>
      </c>
      <c r="T59" s="24">
        <f>INDEX(MTInputs!$J$1:$AZ$415,$D59,MATCH(T$5,MTInputs!$J$5:$AZ$5,0))</f>
        <v/>
      </c>
      <c r="U59" s="24">
        <f>INDEX(MTInputs!$J$1:$AZ$415,$D59,MATCH(U$5,MTInputs!$J$5:$AZ$5,0))</f>
        <v/>
      </c>
      <c r="V59" s="24">
        <f>INDEX(MTInputs!$J$1:$AZ$415,$D59,MATCH(V$5,MTInputs!$J$5:$AZ$5,0))</f>
        <v/>
      </c>
      <c r="W59" s="24">
        <f>INDEX(MTInputs!$J$1:$AZ$415,$D59,MATCH(W$5,MTInputs!$J$5:$AZ$5,0))</f>
        <v/>
      </c>
      <c r="X59" s="24">
        <f>INDEX(MTInputs!$J$1:$AZ$415,$D59,MATCH(X$5,MTInputs!$J$5:$AZ$5,0))</f>
        <v/>
      </c>
      <c r="Y59" s="24">
        <f>INDEX(MTInputs!$J$1:$AZ$415,$D59,MATCH(Y$5,MTInputs!$J$5:$AZ$5,0))</f>
        <v/>
      </c>
      <c r="Z59" s="24">
        <f>INDEX(MTInputs!$J$1:$AZ$415,$D59,MATCH(Z$5,MTInputs!$J$5:$AZ$5,0))</f>
        <v/>
      </c>
      <c r="AA59" s="24">
        <f>INDEX(MTInputs!$J$1:$AZ$415,$D59,MATCH(AA$5,MTInputs!$J$5:$AZ$5,0))</f>
        <v/>
      </c>
      <c r="AB59" s="24">
        <f>INDEX(MTInputs!$J$1:$AZ$415,$D59,MATCH(AB$5,MTInputs!$J$5:$AZ$5,0))</f>
        <v/>
      </c>
      <c r="AC59" s="24">
        <f>INDEX(MTInputs!$J$1:$AZ$415,$D59,MATCH(AC$5,MTInputs!$J$5:$AZ$5,0))</f>
        <v/>
      </c>
      <c r="AD59" s="24">
        <f>INDEX(MTInputs!$J$1:$AZ$415,$D59,MATCH(AD$5,MTInputs!$J$5:$AZ$5,0))</f>
        <v/>
      </c>
      <c r="AF59" s="11">
        <f>LOWER(Settings!$C$4)&amp;".mit."&amp;$A59&amp;IF($C59="","","."&amp;$C59&amp;"."&amp;$B59)&amp;IF(INDEX(Variables!$D$5:$D$105,MATCH($A59,Variables!$A$5:$A$105,0))="","","."&amp;INDEX(Variables!$D$5:$D$105,MATCH($A59,Variables!$A$5:$A$105,0)))&amp;"."&amp;AF$5</f>
        <v/>
      </c>
      <c r="AG59" s="23">
        <f>INDEX(MTInputs!$J$1:$AZ$415,$D59,MATCH(AG$5,MTInputs!$J$5:$AZ$5,0))</f>
        <v/>
      </c>
      <c r="AH59" s="24">
        <f>INDEX(MTInputs!$J$1:$AZ$415,$D59,MATCH(AH$5,MTInputs!$J$5:$AZ$5,0))</f>
        <v/>
      </c>
      <c r="AI59" s="24">
        <f>INDEX(MTInputs!$J$1:$AZ$415,$D59,MATCH(AI$5,MTInputs!$J$5:$AZ$5,0))</f>
        <v/>
      </c>
      <c r="AJ59" s="24">
        <f>INDEX(MTInputs!$J$1:$AZ$415,$D59,MATCH(AJ$5,MTInputs!$J$5:$AZ$5,0))</f>
        <v/>
      </c>
      <c r="AK59" s="24">
        <f>INDEX(MTInputs!$J$1:$AZ$415,$D59,MATCH(AK$5,MTInputs!$J$5:$AZ$5,0))</f>
        <v/>
      </c>
      <c r="AL59" s="24">
        <f>INDEX(MTInputs!$J$1:$AZ$415,$D59,MATCH(AL$5,MTInputs!$J$5:$AZ$5,0))</f>
        <v/>
      </c>
      <c r="AM59" s="24">
        <f>INDEX(MTInputs!$J$1:$AZ$415,$D59,MATCH(AM$5,MTInputs!$J$5:$AZ$5,0))</f>
        <v/>
      </c>
      <c r="AN59" s="24">
        <f>INDEX(MTInputs!$J$1:$AZ$415,$D59,MATCH(AN$5,MTInputs!$J$5:$AZ$5,0))</f>
        <v/>
      </c>
      <c r="AO59" s="24">
        <f>INDEX(MTInputs!$J$1:$AZ$415,$D59,MATCH(AO$5,MTInputs!$J$5:$AZ$5,0))</f>
        <v/>
      </c>
      <c r="AP59" s="24">
        <f>INDEX(MTInputs!$J$1:$AZ$415,$D59,MATCH(AP$5,MTInputs!$J$5:$AZ$5,0))</f>
        <v/>
      </c>
      <c r="AQ59" s="24">
        <f>INDEX(MTInputs!$J$1:$AZ$415,$D59,MATCH(AQ$5,MTInputs!$J$5:$AZ$5,0))</f>
        <v/>
      </c>
      <c r="AR59" s="24">
        <f>INDEX(MTInputs!$J$1:$AZ$415,$D59,MATCH(AR$5,MTInputs!$J$5:$AZ$5,0))</f>
        <v/>
      </c>
      <c r="AS59" s="24">
        <f>INDEX(MTInputs!$J$1:$AZ$415,$D59,MATCH(AS$5,MTInputs!$J$5:$AZ$5,0))</f>
        <v/>
      </c>
      <c r="AT59" s="24">
        <f>INDEX(MTInputs!$J$1:$AZ$415,$D59,MATCH(AT$5,MTInputs!$J$5:$AZ$5,0))</f>
        <v/>
      </c>
      <c r="AU59" s="24">
        <f>INDEX(MTInputs!$J$1:$AZ$415,$D59,MATCH(AU$5,MTInputs!$J$5:$AZ$5,0))</f>
        <v/>
      </c>
      <c r="AV59" s="24">
        <f>INDEX(MTInputs!$J$1:$AZ$415,$D59,MATCH(AV$5,MTInputs!$J$5:$AZ$5,0))</f>
        <v/>
      </c>
      <c r="AW59" s="24">
        <f>INDEX(MTInputs!$J$1:$AZ$415,$D59,MATCH(AW$5,MTInputs!$J$5:$AZ$5,0))</f>
        <v/>
      </c>
      <c r="AX59" s="24">
        <f>INDEX(MTInputs!$J$1:$AZ$415,$D59,MATCH(AX$5,MTInputs!$J$5:$AZ$5,0))</f>
        <v/>
      </c>
      <c r="AY59" s="24">
        <f>INDEX(MTInputs!$J$1:$AZ$415,$D59,MATCH(AY$5,MTInputs!$J$5:$AZ$5,0))</f>
        <v/>
      </c>
    </row>
    <row r="60" hidden="1" outlineLevel="1">
      <c r="A60" s="14" t="inlineStr">
        <is>
          <t>fpr.s</t>
        </is>
      </c>
      <c r="B60" s="14" t="inlineStr">
        <is>
          <t>lpg</t>
        </is>
      </c>
      <c r="C60" s="14" t="inlineStr">
        <is>
          <t>all</t>
        </is>
      </c>
      <c r="D60" s="22" t="n">
        <v>152</v>
      </c>
      <c r="H60" s="14">
        <f>INDEX(Variables!$B$5:$B$105,MATCH($A60,Variables!$A$5:$A$105,0))&amp;IF($C60="",""," | "&amp;INDEX(Mapping!$B$5:$B$26,MATCH($C60,Mapping!$A$5:$A$26,0))&amp;" | "&amp;INDEX(Mapping!$B$30:$B$41,MATCH($B60,Mapping!$A$30:$A$41,0)))</f>
        <v/>
      </c>
      <c r="I60" s="14">
        <f>INDEX(Variables!$C$5:$C$105,MATCH($A60,Variables!$A$5:$A$105,0))</f>
        <v/>
      </c>
      <c r="J60" s="14">
        <f>INDEX(Variables!$E$5:$E$105,MATCH($A60,Variables!$A$5:$A$105,0))</f>
        <v/>
      </c>
      <c r="K60" s="11">
        <f>LOWER(Settings!$C$4)&amp;".mit."&amp;$A60&amp;IF($C60="","","."&amp;$C60&amp;"."&amp;$B60)&amp;IF(INDEX(Variables!$D$5:$D$105,MATCH($A60,Variables!$A$5:$A$105,0))="","","."&amp;INDEX(Variables!$D$5:$D$105,MATCH($A60,Variables!$A$5:$A$105,0)))&amp;"."&amp;K$5</f>
        <v/>
      </c>
      <c r="L60" s="23">
        <f>INDEX(MTInputs!$J$1:$AZ$415,$D60,MATCH(L$5,MTInputs!$J$5:$AZ$5,0))</f>
        <v/>
      </c>
      <c r="M60" s="24">
        <f>INDEX(MTInputs!$J$1:$AZ$415,$D60,MATCH(M$5,MTInputs!$J$5:$AZ$5,0))</f>
        <v/>
      </c>
      <c r="N60" s="24">
        <f>INDEX(MTInputs!$J$1:$AZ$415,$D60,MATCH(N$5,MTInputs!$J$5:$AZ$5,0))</f>
        <v/>
      </c>
      <c r="O60" s="24">
        <f>INDEX(MTInputs!$J$1:$AZ$415,$D60,MATCH(O$5,MTInputs!$J$5:$AZ$5,0))</f>
        <v/>
      </c>
      <c r="P60" s="24">
        <f>INDEX(MTInputs!$J$1:$AZ$415,$D60,MATCH(P$5,MTInputs!$J$5:$AZ$5,0))</f>
        <v/>
      </c>
      <c r="Q60" s="24">
        <f>INDEX(MTInputs!$J$1:$AZ$415,$D60,MATCH(Q$5,MTInputs!$J$5:$AZ$5,0))</f>
        <v/>
      </c>
      <c r="R60" s="24">
        <f>INDEX(MTInputs!$J$1:$AZ$415,$D60,MATCH(R$5,MTInputs!$J$5:$AZ$5,0))</f>
        <v/>
      </c>
      <c r="S60" s="24">
        <f>INDEX(MTInputs!$J$1:$AZ$415,$D60,MATCH(S$5,MTInputs!$J$5:$AZ$5,0))</f>
        <v/>
      </c>
      <c r="T60" s="24">
        <f>INDEX(MTInputs!$J$1:$AZ$415,$D60,MATCH(T$5,MTInputs!$J$5:$AZ$5,0))</f>
        <v/>
      </c>
      <c r="U60" s="24">
        <f>INDEX(MTInputs!$J$1:$AZ$415,$D60,MATCH(U$5,MTInputs!$J$5:$AZ$5,0))</f>
        <v/>
      </c>
      <c r="V60" s="24">
        <f>INDEX(MTInputs!$J$1:$AZ$415,$D60,MATCH(V$5,MTInputs!$J$5:$AZ$5,0))</f>
        <v/>
      </c>
      <c r="W60" s="24">
        <f>INDEX(MTInputs!$J$1:$AZ$415,$D60,MATCH(W$5,MTInputs!$J$5:$AZ$5,0))</f>
        <v/>
      </c>
      <c r="X60" s="24">
        <f>INDEX(MTInputs!$J$1:$AZ$415,$D60,MATCH(X$5,MTInputs!$J$5:$AZ$5,0))</f>
        <v/>
      </c>
      <c r="Y60" s="24">
        <f>INDEX(MTInputs!$J$1:$AZ$415,$D60,MATCH(Y$5,MTInputs!$J$5:$AZ$5,0))</f>
        <v/>
      </c>
      <c r="Z60" s="24">
        <f>INDEX(MTInputs!$J$1:$AZ$415,$D60,MATCH(Z$5,MTInputs!$J$5:$AZ$5,0))</f>
        <v/>
      </c>
      <c r="AA60" s="24">
        <f>INDEX(MTInputs!$J$1:$AZ$415,$D60,MATCH(AA$5,MTInputs!$J$5:$AZ$5,0))</f>
        <v/>
      </c>
      <c r="AB60" s="24">
        <f>INDEX(MTInputs!$J$1:$AZ$415,$D60,MATCH(AB$5,MTInputs!$J$5:$AZ$5,0))</f>
        <v/>
      </c>
      <c r="AC60" s="24">
        <f>INDEX(MTInputs!$J$1:$AZ$415,$D60,MATCH(AC$5,MTInputs!$J$5:$AZ$5,0))</f>
        <v/>
      </c>
      <c r="AD60" s="24">
        <f>INDEX(MTInputs!$J$1:$AZ$415,$D60,MATCH(AD$5,MTInputs!$J$5:$AZ$5,0))</f>
        <v/>
      </c>
      <c r="AF60" s="11">
        <f>LOWER(Settings!$C$4)&amp;".mit."&amp;$A60&amp;IF($C60="","","."&amp;$C60&amp;"."&amp;$B60)&amp;IF(INDEX(Variables!$D$5:$D$105,MATCH($A60,Variables!$A$5:$A$105,0))="","","."&amp;INDEX(Variables!$D$5:$D$105,MATCH($A60,Variables!$A$5:$A$105,0)))&amp;"."&amp;AF$5</f>
        <v/>
      </c>
      <c r="AG60" s="23">
        <f>INDEX(MTInputs!$J$1:$AZ$415,$D60,MATCH(AG$5,MTInputs!$J$5:$AZ$5,0))</f>
        <v/>
      </c>
      <c r="AH60" s="24">
        <f>INDEX(MTInputs!$J$1:$AZ$415,$D60,MATCH(AH$5,MTInputs!$J$5:$AZ$5,0))</f>
        <v/>
      </c>
      <c r="AI60" s="24">
        <f>INDEX(MTInputs!$J$1:$AZ$415,$D60,MATCH(AI$5,MTInputs!$J$5:$AZ$5,0))</f>
        <v/>
      </c>
      <c r="AJ60" s="24">
        <f>INDEX(MTInputs!$J$1:$AZ$415,$D60,MATCH(AJ$5,MTInputs!$J$5:$AZ$5,0))</f>
        <v/>
      </c>
      <c r="AK60" s="24">
        <f>INDEX(MTInputs!$J$1:$AZ$415,$D60,MATCH(AK$5,MTInputs!$J$5:$AZ$5,0))</f>
        <v/>
      </c>
      <c r="AL60" s="24">
        <f>INDEX(MTInputs!$J$1:$AZ$415,$D60,MATCH(AL$5,MTInputs!$J$5:$AZ$5,0))</f>
        <v/>
      </c>
      <c r="AM60" s="24">
        <f>INDEX(MTInputs!$J$1:$AZ$415,$D60,MATCH(AM$5,MTInputs!$J$5:$AZ$5,0))</f>
        <v/>
      </c>
      <c r="AN60" s="24">
        <f>INDEX(MTInputs!$J$1:$AZ$415,$D60,MATCH(AN$5,MTInputs!$J$5:$AZ$5,0))</f>
        <v/>
      </c>
      <c r="AO60" s="24">
        <f>INDEX(MTInputs!$J$1:$AZ$415,$D60,MATCH(AO$5,MTInputs!$J$5:$AZ$5,0))</f>
        <v/>
      </c>
      <c r="AP60" s="24">
        <f>INDEX(MTInputs!$J$1:$AZ$415,$D60,MATCH(AP$5,MTInputs!$J$5:$AZ$5,0))</f>
        <v/>
      </c>
      <c r="AQ60" s="24">
        <f>INDEX(MTInputs!$J$1:$AZ$415,$D60,MATCH(AQ$5,MTInputs!$J$5:$AZ$5,0))</f>
        <v/>
      </c>
      <c r="AR60" s="24">
        <f>INDEX(MTInputs!$J$1:$AZ$415,$D60,MATCH(AR$5,MTInputs!$J$5:$AZ$5,0))</f>
        <v/>
      </c>
      <c r="AS60" s="24">
        <f>INDEX(MTInputs!$J$1:$AZ$415,$D60,MATCH(AS$5,MTInputs!$J$5:$AZ$5,0))</f>
        <v/>
      </c>
      <c r="AT60" s="24">
        <f>INDEX(MTInputs!$J$1:$AZ$415,$D60,MATCH(AT$5,MTInputs!$J$5:$AZ$5,0))</f>
        <v/>
      </c>
      <c r="AU60" s="24">
        <f>INDEX(MTInputs!$J$1:$AZ$415,$D60,MATCH(AU$5,MTInputs!$J$5:$AZ$5,0))</f>
        <v/>
      </c>
      <c r="AV60" s="24">
        <f>INDEX(MTInputs!$J$1:$AZ$415,$D60,MATCH(AV$5,MTInputs!$J$5:$AZ$5,0))</f>
        <v/>
      </c>
      <c r="AW60" s="24">
        <f>INDEX(MTInputs!$J$1:$AZ$415,$D60,MATCH(AW$5,MTInputs!$J$5:$AZ$5,0))</f>
        <v/>
      </c>
      <c r="AX60" s="24">
        <f>INDEX(MTInputs!$J$1:$AZ$415,$D60,MATCH(AX$5,MTInputs!$J$5:$AZ$5,0))</f>
        <v/>
      </c>
      <c r="AY60" s="24">
        <f>INDEX(MTInputs!$J$1:$AZ$415,$D60,MATCH(AY$5,MTInputs!$J$5:$AZ$5,0))</f>
        <v/>
      </c>
    </row>
    <row r="61" hidden="1" outlineLevel="1">
      <c r="A61" s="14" t="inlineStr">
        <is>
          <t>fpr.s</t>
        </is>
      </c>
      <c r="B61" s="14" t="inlineStr">
        <is>
          <t>ker</t>
        </is>
      </c>
      <c r="C61" s="14" t="inlineStr">
        <is>
          <t>all</t>
        </is>
      </c>
      <c r="D61" s="22" t="n">
        <v>153</v>
      </c>
      <c r="H61" s="14">
        <f>INDEX(Variables!$B$5:$B$105,MATCH($A61,Variables!$A$5:$A$105,0))&amp;IF($C61="",""," | "&amp;INDEX(Mapping!$B$5:$B$26,MATCH($C61,Mapping!$A$5:$A$26,0))&amp;" | "&amp;INDEX(Mapping!$B$30:$B$41,MATCH($B61,Mapping!$A$30:$A$41,0)))</f>
        <v/>
      </c>
      <c r="I61" s="14">
        <f>INDEX(Variables!$C$5:$C$105,MATCH($A61,Variables!$A$5:$A$105,0))</f>
        <v/>
      </c>
      <c r="J61" s="14">
        <f>INDEX(Variables!$E$5:$E$105,MATCH($A61,Variables!$A$5:$A$105,0))</f>
        <v/>
      </c>
      <c r="K61" s="11">
        <f>LOWER(Settings!$C$4)&amp;".mit."&amp;$A61&amp;IF($C61="","","."&amp;$C61&amp;"."&amp;$B61)&amp;IF(INDEX(Variables!$D$5:$D$105,MATCH($A61,Variables!$A$5:$A$105,0))="","","."&amp;INDEX(Variables!$D$5:$D$105,MATCH($A61,Variables!$A$5:$A$105,0)))&amp;"."&amp;K$5</f>
        <v/>
      </c>
      <c r="L61" s="23">
        <f>INDEX(MTInputs!$J$1:$AZ$415,$D61,MATCH(L$5,MTInputs!$J$5:$AZ$5,0))</f>
        <v/>
      </c>
      <c r="M61" s="24">
        <f>INDEX(MTInputs!$J$1:$AZ$415,$D61,MATCH(M$5,MTInputs!$J$5:$AZ$5,0))</f>
        <v/>
      </c>
      <c r="N61" s="24">
        <f>INDEX(MTInputs!$J$1:$AZ$415,$D61,MATCH(N$5,MTInputs!$J$5:$AZ$5,0))</f>
        <v/>
      </c>
      <c r="O61" s="24">
        <f>INDEX(MTInputs!$J$1:$AZ$415,$D61,MATCH(O$5,MTInputs!$J$5:$AZ$5,0))</f>
        <v/>
      </c>
      <c r="P61" s="24">
        <f>INDEX(MTInputs!$J$1:$AZ$415,$D61,MATCH(P$5,MTInputs!$J$5:$AZ$5,0))</f>
        <v/>
      </c>
      <c r="Q61" s="24">
        <f>INDEX(MTInputs!$J$1:$AZ$415,$D61,MATCH(Q$5,MTInputs!$J$5:$AZ$5,0))</f>
        <v/>
      </c>
      <c r="R61" s="24">
        <f>INDEX(MTInputs!$J$1:$AZ$415,$D61,MATCH(R$5,MTInputs!$J$5:$AZ$5,0))</f>
        <v/>
      </c>
      <c r="S61" s="24">
        <f>INDEX(MTInputs!$J$1:$AZ$415,$D61,MATCH(S$5,MTInputs!$J$5:$AZ$5,0))</f>
        <v/>
      </c>
      <c r="T61" s="24">
        <f>INDEX(MTInputs!$J$1:$AZ$415,$D61,MATCH(T$5,MTInputs!$J$5:$AZ$5,0))</f>
        <v/>
      </c>
      <c r="U61" s="24">
        <f>INDEX(MTInputs!$J$1:$AZ$415,$D61,MATCH(U$5,MTInputs!$J$5:$AZ$5,0))</f>
        <v/>
      </c>
      <c r="V61" s="24">
        <f>INDEX(MTInputs!$J$1:$AZ$415,$D61,MATCH(V$5,MTInputs!$J$5:$AZ$5,0))</f>
        <v/>
      </c>
      <c r="W61" s="24">
        <f>INDEX(MTInputs!$J$1:$AZ$415,$D61,MATCH(W$5,MTInputs!$J$5:$AZ$5,0))</f>
        <v/>
      </c>
      <c r="X61" s="24">
        <f>INDEX(MTInputs!$J$1:$AZ$415,$D61,MATCH(X$5,MTInputs!$J$5:$AZ$5,0))</f>
        <v/>
      </c>
      <c r="Y61" s="24">
        <f>INDEX(MTInputs!$J$1:$AZ$415,$D61,MATCH(Y$5,MTInputs!$J$5:$AZ$5,0))</f>
        <v/>
      </c>
      <c r="Z61" s="24">
        <f>INDEX(MTInputs!$J$1:$AZ$415,$D61,MATCH(Z$5,MTInputs!$J$5:$AZ$5,0))</f>
        <v/>
      </c>
      <c r="AA61" s="24">
        <f>INDEX(MTInputs!$J$1:$AZ$415,$D61,MATCH(AA$5,MTInputs!$J$5:$AZ$5,0))</f>
        <v/>
      </c>
      <c r="AB61" s="24">
        <f>INDEX(MTInputs!$J$1:$AZ$415,$D61,MATCH(AB$5,MTInputs!$J$5:$AZ$5,0))</f>
        <v/>
      </c>
      <c r="AC61" s="24">
        <f>INDEX(MTInputs!$J$1:$AZ$415,$D61,MATCH(AC$5,MTInputs!$J$5:$AZ$5,0))</f>
        <v/>
      </c>
      <c r="AD61" s="24">
        <f>INDEX(MTInputs!$J$1:$AZ$415,$D61,MATCH(AD$5,MTInputs!$J$5:$AZ$5,0))</f>
        <v/>
      </c>
      <c r="AF61" s="11">
        <f>LOWER(Settings!$C$4)&amp;".mit."&amp;$A61&amp;IF($C61="","","."&amp;$C61&amp;"."&amp;$B61)&amp;IF(INDEX(Variables!$D$5:$D$105,MATCH($A61,Variables!$A$5:$A$105,0))="","","."&amp;INDEX(Variables!$D$5:$D$105,MATCH($A61,Variables!$A$5:$A$105,0)))&amp;"."&amp;AF$5</f>
        <v/>
      </c>
      <c r="AG61" s="23">
        <f>INDEX(MTInputs!$J$1:$AZ$415,$D61,MATCH(AG$5,MTInputs!$J$5:$AZ$5,0))</f>
        <v/>
      </c>
      <c r="AH61" s="24">
        <f>INDEX(MTInputs!$J$1:$AZ$415,$D61,MATCH(AH$5,MTInputs!$J$5:$AZ$5,0))</f>
        <v/>
      </c>
      <c r="AI61" s="24">
        <f>INDEX(MTInputs!$J$1:$AZ$415,$D61,MATCH(AI$5,MTInputs!$J$5:$AZ$5,0))</f>
        <v/>
      </c>
      <c r="AJ61" s="24">
        <f>INDEX(MTInputs!$J$1:$AZ$415,$D61,MATCH(AJ$5,MTInputs!$J$5:$AZ$5,0))</f>
        <v/>
      </c>
      <c r="AK61" s="24">
        <f>INDEX(MTInputs!$J$1:$AZ$415,$D61,MATCH(AK$5,MTInputs!$J$5:$AZ$5,0))</f>
        <v/>
      </c>
      <c r="AL61" s="24">
        <f>INDEX(MTInputs!$J$1:$AZ$415,$D61,MATCH(AL$5,MTInputs!$J$5:$AZ$5,0))</f>
        <v/>
      </c>
      <c r="AM61" s="24">
        <f>INDEX(MTInputs!$J$1:$AZ$415,$D61,MATCH(AM$5,MTInputs!$J$5:$AZ$5,0))</f>
        <v/>
      </c>
      <c r="AN61" s="24">
        <f>INDEX(MTInputs!$J$1:$AZ$415,$D61,MATCH(AN$5,MTInputs!$J$5:$AZ$5,0))</f>
        <v/>
      </c>
      <c r="AO61" s="24">
        <f>INDEX(MTInputs!$J$1:$AZ$415,$D61,MATCH(AO$5,MTInputs!$J$5:$AZ$5,0))</f>
        <v/>
      </c>
      <c r="AP61" s="24">
        <f>INDEX(MTInputs!$J$1:$AZ$415,$D61,MATCH(AP$5,MTInputs!$J$5:$AZ$5,0))</f>
        <v/>
      </c>
      <c r="AQ61" s="24">
        <f>INDEX(MTInputs!$J$1:$AZ$415,$D61,MATCH(AQ$5,MTInputs!$J$5:$AZ$5,0))</f>
        <v/>
      </c>
      <c r="AR61" s="24">
        <f>INDEX(MTInputs!$J$1:$AZ$415,$D61,MATCH(AR$5,MTInputs!$J$5:$AZ$5,0))</f>
        <v/>
      </c>
      <c r="AS61" s="24">
        <f>INDEX(MTInputs!$J$1:$AZ$415,$D61,MATCH(AS$5,MTInputs!$J$5:$AZ$5,0))</f>
        <v/>
      </c>
      <c r="AT61" s="24">
        <f>INDEX(MTInputs!$J$1:$AZ$415,$D61,MATCH(AT$5,MTInputs!$J$5:$AZ$5,0))</f>
        <v/>
      </c>
      <c r="AU61" s="24">
        <f>INDEX(MTInputs!$J$1:$AZ$415,$D61,MATCH(AU$5,MTInputs!$J$5:$AZ$5,0))</f>
        <v/>
      </c>
      <c r="AV61" s="24">
        <f>INDEX(MTInputs!$J$1:$AZ$415,$D61,MATCH(AV$5,MTInputs!$J$5:$AZ$5,0))</f>
        <v/>
      </c>
      <c r="AW61" s="24">
        <f>INDEX(MTInputs!$J$1:$AZ$415,$D61,MATCH(AW$5,MTInputs!$J$5:$AZ$5,0))</f>
        <v/>
      </c>
      <c r="AX61" s="24">
        <f>INDEX(MTInputs!$J$1:$AZ$415,$D61,MATCH(AX$5,MTInputs!$J$5:$AZ$5,0))</f>
        <v/>
      </c>
      <c r="AY61" s="24">
        <f>INDEX(MTInputs!$J$1:$AZ$415,$D61,MATCH(AY$5,MTInputs!$J$5:$AZ$5,0))</f>
        <v/>
      </c>
    </row>
    <row r="62" hidden="1" outlineLevel="1">
      <c r="A62" s="14" t="inlineStr">
        <is>
          <t>fpr.s</t>
        </is>
      </c>
      <c r="B62" s="14" t="inlineStr">
        <is>
          <t>oop</t>
        </is>
      </c>
      <c r="C62" s="14" t="inlineStr">
        <is>
          <t>all</t>
        </is>
      </c>
      <c r="D62" s="22" t="n">
        <v>154</v>
      </c>
      <c r="H62" s="14">
        <f>INDEX(Variables!$B$5:$B$105,MATCH($A62,Variables!$A$5:$A$105,0))&amp;IF($C62="",""," | "&amp;INDEX(Mapping!$B$5:$B$26,MATCH($C62,Mapping!$A$5:$A$26,0))&amp;" | "&amp;INDEX(Mapping!$B$30:$B$41,MATCH($B62,Mapping!$A$30:$A$41,0)))</f>
        <v/>
      </c>
      <c r="I62" s="14">
        <f>INDEX(Variables!$C$5:$C$105,MATCH($A62,Variables!$A$5:$A$105,0))</f>
        <v/>
      </c>
      <c r="J62" s="14">
        <f>INDEX(Variables!$E$5:$E$105,MATCH($A62,Variables!$A$5:$A$105,0))</f>
        <v/>
      </c>
      <c r="K62" s="11">
        <f>LOWER(Settings!$C$4)&amp;".mit."&amp;$A62&amp;IF($C62="","","."&amp;$C62&amp;"."&amp;$B62)&amp;IF(INDEX(Variables!$D$5:$D$105,MATCH($A62,Variables!$A$5:$A$105,0))="","","."&amp;INDEX(Variables!$D$5:$D$105,MATCH($A62,Variables!$A$5:$A$105,0)))&amp;"."&amp;K$5</f>
        <v/>
      </c>
      <c r="L62" s="23">
        <f>INDEX(MTInputs!$J$1:$AZ$415,$D62,MATCH(L$5,MTInputs!$J$5:$AZ$5,0))</f>
        <v/>
      </c>
      <c r="M62" s="24">
        <f>INDEX(MTInputs!$J$1:$AZ$415,$D62,MATCH(M$5,MTInputs!$J$5:$AZ$5,0))</f>
        <v/>
      </c>
      <c r="N62" s="24">
        <f>INDEX(MTInputs!$J$1:$AZ$415,$D62,MATCH(N$5,MTInputs!$J$5:$AZ$5,0))</f>
        <v/>
      </c>
      <c r="O62" s="24">
        <f>INDEX(MTInputs!$J$1:$AZ$415,$D62,MATCH(O$5,MTInputs!$J$5:$AZ$5,0))</f>
        <v/>
      </c>
      <c r="P62" s="24">
        <f>INDEX(MTInputs!$J$1:$AZ$415,$D62,MATCH(P$5,MTInputs!$J$5:$AZ$5,0))</f>
        <v/>
      </c>
      <c r="Q62" s="24">
        <f>INDEX(MTInputs!$J$1:$AZ$415,$D62,MATCH(Q$5,MTInputs!$J$5:$AZ$5,0))</f>
        <v/>
      </c>
      <c r="R62" s="24">
        <f>INDEX(MTInputs!$J$1:$AZ$415,$D62,MATCH(R$5,MTInputs!$J$5:$AZ$5,0))</f>
        <v/>
      </c>
      <c r="S62" s="24">
        <f>INDEX(MTInputs!$J$1:$AZ$415,$D62,MATCH(S$5,MTInputs!$J$5:$AZ$5,0))</f>
        <v/>
      </c>
      <c r="T62" s="24">
        <f>INDEX(MTInputs!$J$1:$AZ$415,$D62,MATCH(T$5,MTInputs!$J$5:$AZ$5,0))</f>
        <v/>
      </c>
      <c r="U62" s="24">
        <f>INDEX(MTInputs!$J$1:$AZ$415,$D62,MATCH(U$5,MTInputs!$J$5:$AZ$5,0))</f>
        <v/>
      </c>
      <c r="V62" s="24">
        <f>INDEX(MTInputs!$J$1:$AZ$415,$D62,MATCH(V$5,MTInputs!$J$5:$AZ$5,0))</f>
        <v/>
      </c>
      <c r="W62" s="24">
        <f>INDEX(MTInputs!$J$1:$AZ$415,$D62,MATCH(W$5,MTInputs!$J$5:$AZ$5,0))</f>
        <v/>
      </c>
      <c r="X62" s="24">
        <f>INDEX(MTInputs!$J$1:$AZ$415,$D62,MATCH(X$5,MTInputs!$J$5:$AZ$5,0))</f>
        <v/>
      </c>
      <c r="Y62" s="24">
        <f>INDEX(MTInputs!$J$1:$AZ$415,$D62,MATCH(Y$5,MTInputs!$J$5:$AZ$5,0))</f>
        <v/>
      </c>
      <c r="Z62" s="24">
        <f>INDEX(MTInputs!$J$1:$AZ$415,$D62,MATCH(Z$5,MTInputs!$J$5:$AZ$5,0))</f>
        <v/>
      </c>
      <c r="AA62" s="24">
        <f>INDEX(MTInputs!$J$1:$AZ$415,$D62,MATCH(AA$5,MTInputs!$J$5:$AZ$5,0))</f>
        <v/>
      </c>
      <c r="AB62" s="24">
        <f>INDEX(MTInputs!$J$1:$AZ$415,$D62,MATCH(AB$5,MTInputs!$J$5:$AZ$5,0))</f>
        <v/>
      </c>
      <c r="AC62" s="24">
        <f>INDEX(MTInputs!$J$1:$AZ$415,$D62,MATCH(AC$5,MTInputs!$J$5:$AZ$5,0))</f>
        <v/>
      </c>
      <c r="AD62" s="24">
        <f>INDEX(MTInputs!$J$1:$AZ$415,$D62,MATCH(AD$5,MTInputs!$J$5:$AZ$5,0))</f>
        <v/>
      </c>
      <c r="AF62" s="11">
        <f>LOWER(Settings!$C$4)&amp;".mit."&amp;$A62&amp;IF($C62="","","."&amp;$C62&amp;"."&amp;$B62)&amp;IF(INDEX(Variables!$D$5:$D$105,MATCH($A62,Variables!$A$5:$A$105,0))="","","."&amp;INDEX(Variables!$D$5:$D$105,MATCH($A62,Variables!$A$5:$A$105,0)))&amp;"."&amp;AF$5</f>
        <v/>
      </c>
      <c r="AG62" s="23">
        <f>INDEX(MTInputs!$J$1:$AZ$415,$D62,MATCH(AG$5,MTInputs!$J$5:$AZ$5,0))</f>
        <v/>
      </c>
      <c r="AH62" s="24">
        <f>INDEX(MTInputs!$J$1:$AZ$415,$D62,MATCH(AH$5,MTInputs!$J$5:$AZ$5,0))</f>
        <v/>
      </c>
      <c r="AI62" s="24">
        <f>INDEX(MTInputs!$J$1:$AZ$415,$D62,MATCH(AI$5,MTInputs!$J$5:$AZ$5,0))</f>
        <v/>
      </c>
      <c r="AJ62" s="24">
        <f>INDEX(MTInputs!$J$1:$AZ$415,$D62,MATCH(AJ$5,MTInputs!$J$5:$AZ$5,0))</f>
        <v/>
      </c>
      <c r="AK62" s="24">
        <f>INDEX(MTInputs!$J$1:$AZ$415,$D62,MATCH(AK$5,MTInputs!$J$5:$AZ$5,0))</f>
        <v/>
      </c>
      <c r="AL62" s="24">
        <f>INDEX(MTInputs!$J$1:$AZ$415,$D62,MATCH(AL$5,MTInputs!$J$5:$AZ$5,0))</f>
        <v/>
      </c>
      <c r="AM62" s="24">
        <f>INDEX(MTInputs!$J$1:$AZ$415,$D62,MATCH(AM$5,MTInputs!$J$5:$AZ$5,0))</f>
        <v/>
      </c>
      <c r="AN62" s="24">
        <f>INDEX(MTInputs!$J$1:$AZ$415,$D62,MATCH(AN$5,MTInputs!$J$5:$AZ$5,0))</f>
        <v/>
      </c>
      <c r="AO62" s="24">
        <f>INDEX(MTInputs!$J$1:$AZ$415,$D62,MATCH(AO$5,MTInputs!$J$5:$AZ$5,0))</f>
        <v/>
      </c>
      <c r="AP62" s="24">
        <f>INDEX(MTInputs!$J$1:$AZ$415,$D62,MATCH(AP$5,MTInputs!$J$5:$AZ$5,0))</f>
        <v/>
      </c>
      <c r="AQ62" s="24">
        <f>INDEX(MTInputs!$J$1:$AZ$415,$D62,MATCH(AQ$5,MTInputs!$J$5:$AZ$5,0))</f>
        <v/>
      </c>
      <c r="AR62" s="24">
        <f>INDEX(MTInputs!$J$1:$AZ$415,$D62,MATCH(AR$5,MTInputs!$J$5:$AZ$5,0))</f>
        <v/>
      </c>
      <c r="AS62" s="24">
        <f>INDEX(MTInputs!$J$1:$AZ$415,$D62,MATCH(AS$5,MTInputs!$J$5:$AZ$5,0))</f>
        <v/>
      </c>
      <c r="AT62" s="24">
        <f>INDEX(MTInputs!$J$1:$AZ$415,$D62,MATCH(AT$5,MTInputs!$J$5:$AZ$5,0))</f>
        <v/>
      </c>
      <c r="AU62" s="24">
        <f>INDEX(MTInputs!$J$1:$AZ$415,$D62,MATCH(AU$5,MTInputs!$J$5:$AZ$5,0))</f>
        <v/>
      </c>
      <c r="AV62" s="24">
        <f>INDEX(MTInputs!$J$1:$AZ$415,$D62,MATCH(AV$5,MTInputs!$J$5:$AZ$5,0))</f>
        <v/>
      </c>
      <c r="AW62" s="24">
        <f>INDEX(MTInputs!$J$1:$AZ$415,$D62,MATCH(AW$5,MTInputs!$J$5:$AZ$5,0))</f>
        <v/>
      </c>
      <c r="AX62" s="24">
        <f>INDEX(MTInputs!$J$1:$AZ$415,$D62,MATCH(AX$5,MTInputs!$J$5:$AZ$5,0))</f>
        <v/>
      </c>
      <c r="AY62" s="24">
        <f>INDEX(MTInputs!$J$1:$AZ$415,$D62,MATCH(AY$5,MTInputs!$J$5:$AZ$5,0))</f>
        <v/>
      </c>
    </row>
    <row r="63" hidden="1" outlineLevel="1">
      <c r="A63" s="14" t="inlineStr">
        <is>
          <t>fpr.s</t>
        </is>
      </c>
      <c r="B63" s="14" t="inlineStr">
        <is>
          <t>bio</t>
        </is>
      </c>
      <c r="C63" s="14" t="inlineStr">
        <is>
          <t>all</t>
        </is>
      </c>
      <c r="D63" s="22" t="n">
        <v>155</v>
      </c>
      <c r="H63" s="14">
        <f>INDEX(Variables!$B$5:$B$105,MATCH($A63,Variables!$A$5:$A$105,0))&amp;IF($C63="",""," | "&amp;INDEX(Mapping!$B$5:$B$26,MATCH($C63,Mapping!$A$5:$A$26,0))&amp;" | "&amp;INDEX(Mapping!$B$30:$B$41,MATCH($B63,Mapping!$A$30:$A$41,0)))</f>
        <v/>
      </c>
      <c r="I63" s="14">
        <f>INDEX(Variables!$C$5:$C$105,MATCH($A63,Variables!$A$5:$A$105,0))</f>
        <v/>
      </c>
      <c r="J63" s="14">
        <f>INDEX(Variables!$E$5:$E$105,MATCH($A63,Variables!$A$5:$A$105,0))</f>
        <v/>
      </c>
      <c r="K63" s="11">
        <f>LOWER(Settings!$C$4)&amp;".mit."&amp;$A63&amp;IF($C63="","","."&amp;$C63&amp;"."&amp;$B63)&amp;IF(INDEX(Variables!$D$5:$D$105,MATCH($A63,Variables!$A$5:$A$105,0))="","","."&amp;INDEX(Variables!$D$5:$D$105,MATCH($A63,Variables!$A$5:$A$105,0)))&amp;"."&amp;K$5</f>
        <v/>
      </c>
      <c r="L63" s="23">
        <f>INDEX(MTInputs!$J$1:$AZ$415,$D63,MATCH(L$5,MTInputs!$J$5:$AZ$5,0))</f>
        <v/>
      </c>
      <c r="M63" s="24">
        <f>INDEX(MTInputs!$J$1:$AZ$415,$D63,MATCH(M$5,MTInputs!$J$5:$AZ$5,0))</f>
        <v/>
      </c>
      <c r="N63" s="24">
        <f>INDEX(MTInputs!$J$1:$AZ$415,$D63,MATCH(N$5,MTInputs!$J$5:$AZ$5,0))</f>
        <v/>
      </c>
      <c r="O63" s="24">
        <f>INDEX(MTInputs!$J$1:$AZ$415,$D63,MATCH(O$5,MTInputs!$J$5:$AZ$5,0))</f>
        <v/>
      </c>
      <c r="P63" s="24">
        <f>INDEX(MTInputs!$J$1:$AZ$415,$D63,MATCH(P$5,MTInputs!$J$5:$AZ$5,0))</f>
        <v/>
      </c>
      <c r="Q63" s="24">
        <f>INDEX(MTInputs!$J$1:$AZ$415,$D63,MATCH(Q$5,MTInputs!$J$5:$AZ$5,0))</f>
        <v/>
      </c>
      <c r="R63" s="24">
        <f>INDEX(MTInputs!$J$1:$AZ$415,$D63,MATCH(R$5,MTInputs!$J$5:$AZ$5,0))</f>
        <v/>
      </c>
      <c r="S63" s="24">
        <f>INDEX(MTInputs!$J$1:$AZ$415,$D63,MATCH(S$5,MTInputs!$J$5:$AZ$5,0))</f>
        <v/>
      </c>
      <c r="T63" s="24">
        <f>INDEX(MTInputs!$J$1:$AZ$415,$D63,MATCH(T$5,MTInputs!$J$5:$AZ$5,0))</f>
        <v/>
      </c>
      <c r="U63" s="24">
        <f>INDEX(MTInputs!$J$1:$AZ$415,$D63,MATCH(U$5,MTInputs!$J$5:$AZ$5,0))</f>
        <v/>
      </c>
      <c r="V63" s="24">
        <f>INDEX(MTInputs!$J$1:$AZ$415,$D63,MATCH(V$5,MTInputs!$J$5:$AZ$5,0))</f>
        <v/>
      </c>
      <c r="W63" s="24">
        <f>INDEX(MTInputs!$J$1:$AZ$415,$D63,MATCH(W$5,MTInputs!$J$5:$AZ$5,0))</f>
        <v/>
      </c>
      <c r="X63" s="24">
        <f>INDEX(MTInputs!$J$1:$AZ$415,$D63,MATCH(X$5,MTInputs!$J$5:$AZ$5,0))</f>
        <v/>
      </c>
      <c r="Y63" s="24">
        <f>INDEX(MTInputs!$J$1:$AZ$415,$D63,MATCH(Y$5,MTInputs!$J$5:$AZ$5,0))</f>
        <v/>
      </c>
      <c r="Z63" s="24">
        <f>INDEX(MTInputs!$J$1:$AZ$415,$D63,MATCH(Z$5,MTInputs!$J$5:$AZ$5,0))</f>
        <v/>
      </c>
      <c r="AA63" s="24">
        <f>INDEX(MTInputs!$J$1:$AZ$415,$D63,MATCH(AA$5,MTInputs!$J$5:$AZ$5,0))</f>
        <v/>
      </c>
      <c r="AB63" s="24">
        <f>INDEX(MTInputs!$J$1:$AZ$415,$D63,MATCH(AB$5,MTInputs!$J$5:$AZ$5,0))</f>
        <v/>
      </c>
      <c r="AC63" s="24">
        <f>INDEX(MTInputs!$J$1:$AZ$415,$D63,MATCH(AC$5,MTInputs!$J$5:$AZ$5,0))</f>
        <v/>
      </c>
      <c r="AD63" s="24">
        <f>INDEX(MTInputs!$J$1:$AZ$415,$D63,MATCH(AD$5,MTInputs!$J$5:$AZ$5,0))</f>
        <v/>
      </c>
      <c r="AF63" s="11">
        <f>LOWER(Settings!$C$4)&amp;".mit."&amp;$A63&amp;IF($C63="","","."&amp;$C63&amp;"."&amp;$B63)&amp;IF(INDEX(Variables!$D$5:$D$105,MATCH($A63,Variables!$A$5:$A$105,0))="","","."&amp;INDEX(Variables!$D$5:$D$105,MATCH($A63,Variables!$A$5:$A$105,0)))&amp;"."&amp;AF$5</f>
        <v/>
      </c>
      <c r="AG63" s="23">
        <f>INDEX(MTInputs!$J$1:$AZ$415,$D63,MATCH(AG$5,MTInputs!$J$5:$AZ$5,0))</f>
        <v/>
      </c>
      <c r="AH63" s="24">
        <f>INDEX(MTInputs!$J$1:$AZ$415,$D63,MATCH(AH$5,MTInputs!$J$5:$AZ$5,0))</f>
        <v/>
      </c>
      <c r="AI63" s="24">
        <f>INDEX(MTInputs!$J$1:$AZ$415,$D63,MATCH(AI$5,MTInputs!$J$5:$AZ$5,0))</f>
        <v/>
      </c>
      <c r="AJ63" s="24">
        <f>INDEX(MTInputs!$J$1:$AZ$415,$D63,MATCH(AJ$5,MTInputs!$J$5:$AZ$5,0))</f>
        <v/>
      </c>
      <c r="AK63" s="24">
        <f>INDEX(MTInputs!$J$1:$AZ$415,$D63,MATCH(AK$5,MTInputs!$J$5:$AZ$5,0))</f>
        <v/>
      </c>
      <c r="AL63" s="24">
        <f>INDEX(MTInputs!$J$1:$AZ$415,$D63,MATCH(AL$5,MTInputs!$J$5:$AZ$5,0))</f>
        <v/>
      </c>
      <c r="AM63" s="24">
        <f>INDEX(MTInputs!$J$1:$AZ$415,$D63,MATCH(AM$5,MTInputs!$J$5:$AZ$5,0))</f>
        <v/>
      </c>
      <c r="AN63" s="24">
        <f>INDEX(MTInputs!$J$1:$AZ$415,$D63,MATCH(AN$5,MTInputs!$J$5:$AZ$5,0))</f>
        <v/>
      </c>
      <c r="AO63" s="24">
        <f>INDEX(MTInputs!$J$1:$AZ$415,$D63,MATCH(AO$5,MTInputs!$J$5:$AZ$5,0))</f>
        <v/>
      </c>
      <c r="AP63" s="24">
        <f>INDEX(MTInputs!$J$1:$AZ$415,$D63,MATCH(AP$5,MTInputs!$J$5:$AZ$5,0))</f>
        <v/>
      </c>
      <c r="AQ63" s="24">
        <f>INDEX(MTInputs!$J$1:$AZ$415,$D63,MATCH(AQ$5,MTInputs!$J$5:$AZ$5,0))</f>
        <v/>
      </c>
      <c r="AR63" s="24">
        <f>INDEX(MTInputs!$J$1:$AZ$415,$D63,MATCH(AR$5,MTInputs!$J$5:$AZ$5,0))</f>
        <v/>
      </c>
      <c r="AS63" s="24">
        <f>INDEX(MTInputs!$J$1:$AZ$415,$D63,MATCH(AS$5,MTInputs!$J$5:$AZ$5,0))</f>
        <v/>
      </c>
      <c r="AT63" s="24">
        <f>INDEX(MTInputs!$J$1:$AZ$415,$D63,MATCH(AT$5,MTInputs!$J$5:$AZ$5,0))</f>
        <v/>
      </c>
      <c r="AU63" s="24">
        <f>INDEX(MTInputs!$J$1:$AZ$415,$D63,MATCH(AU$5,MTInputs!$J$5:$AZ$5,0))</f>
        <v/>
      </c>
      <c r="AV63" s="24">
        <f>INDEX(MTInputs!$J$1:$AZ$415,$D63,MATCH(AV$5,MTInputs!$J$5:$AZ$5,0))</f>
        <v/>
      </c>
      <c r="AW63" s="24">
        <f>INDEX(MTInputs!$J$1:$AZ$415,$D63,MATCH(AW$5,MTInputs!$J$5:$AZ$5,0))</f>
        <v/>
      </c>
      <c r="AX63" s="24">
        <f>INDEX(MTInputs!$J$1:$AZ$415,$D63,MATCH(AX$5,MTInputs!$J$5:$AZ$5,0))</f>
        <v/>
      </c>
      <c r="AY63" s="24">
        <f>INDEX(MTInputs!$J$1:$AZ$415,$D63,MATCH(AY$5,MTInputs!$J$5:$AZ$5,0))</f>
        <v/>
      </c>
    </row>
    <row r="64" hidden="1" outlineLevel="1">
      <c r="A64" s="14" t="inlineStr">
        <is>
          <t>fpr.f</t>
        </is>
      </c>
      <c r="B64" s="14" t="inlineStr">
        <is>
          <t>coa</t>
        </is>
      </c>
      <c r="C64" s="14" t="inlineStr">
        <is>
          <t>pow</t>
        </is>
      </c>
      <c r="D64" s="22" t="n">
        <v>156</v>
      </c>
      <c r="H64" s="14">
        <f>INDEX(Variables!$B$5:$B$105,MATCH($A64,Variables!$A$5:$A$105,0))&amp;IF($C64="",""," | "&amp;INDEX(Mapping!$B$5:$B$26,MATCH($C64,Mapping!$A$5:$A$26,0))&amp;" | "&amp;INDEX(Mapping!$B$30:$B$41,MATCH($B64,Mapping!$A$30:$A$41,0)))</f>
        <v/>
      </c>
      <c r="I64" s="14">
        <f>INDEX(Variables!$C$5:$C$105,MATCH($A64,Variables!$A$5:$A$105,0))</f>
        <v/>
      </c>
      <c r="J64" s="14">
        <f>INDEX(Variables!$E$5:$E$105,MATCH($A64,Variables!$A$5:$A$105,0))</f>
        <v/>
      </c>
      <c r="K64" s="11">
        <f>LOWER(Settings!$C$4)&amp;".mit."&amp;$A64&amp;IF($C64="","","."&amp;$C64&amp;"."&amp;$B64)&amp;IF(INDEX(Variables!$D$5:$D$105,MATCH($A64,Variables!$A$5:$A$105,0))="","","."&amp;INDEX(Variables!$D$5:$D$105,MATCH($A64,Variables!$A$5:$A$105,0)))&amp;"."&amp;K$5</f>
        <v/>
      </c>
      <c r="L64" s="23">
        <f>INDEX(MTInputs!$J$1:$AZ$415,$D64,MATCH(L$5,MTInputs!$J$5:$AZ$5,0))</f>
        <v/>
      </c>
      <c r="M64" s="24">
        <f>INDEX(MTInputs!$J$1:$AZ$415,$D64,MATCH(M$5,MTInputs!$J$5:$AZ$5,0))</f>
        <v/>
      </c>
      <c r="N64" s="24">
        <f>INDEX(MTInputs!$J$1:$AZ$415,$D64,MATCH(N$5,MTInputs!$J$5:$AZ$5,0))</f>
        <v/>
      </c>
      <c r="O64" s="24">
        <f>INDEX(MTInputs!$J$1:$AZ$415,$D64,MATCH(O$5,MTInputs!$J$5:$AZ$5,0))</f>
        <v/>
      </c>
      <c r="P64" s="24">
        <f>INDEX(MTInputs!$J$1:$AZ$415,$D64,MATCH(P$5,MTInputs!$J$5:$AZ$5,0))</f>
        <v/>
      </c>
      <c r="Q64" s="24">
        <f>INDEX(MTInputs!$J$1:$AZ$415,$D64,MATCH(Q$5,MTInputs!$J$5:$AZ$5,0))</f>
        <v/>
      </c>
      <c r="R64" s="24">
        <f>INDEX(MTInputs!$J$1:$AZ$415,$D64,MATCH(R$5,MTInputs!$J$5:$AZ$5,0))</f>
        <v/>
      </c>
      <c r="S64" s="24">
        <f>INDEX(MTInputs!$J$1:$AZ$415,$D64,MATCH(S$5,MTInputs!$J$5:$AZ$5,0))</f>
        <v/>
      </c>
      <c r="T64" s="24">
        <f>INDEX(MTInputs!$J$1:$AZ$415,$D64,MATCH(T$5,MTInputs!$J$5:$AZ$5,0))</f>
        <v/>
      </c>
      <c r="U64" s="24">
        <f>INDEX(MTInputs!$J$1:$AZ$415,$D64,MATCH(U$5,MTInputs!$J$5:$AZ$5,0))</f>
        <v/>
      </c>
      <c r="V64" s="24">
        <f>INDEX(MTInputs!$J$1:$AZ$415,$D64,MATCH(V$5,MTInputs!$J$5:$AZ$5,0))</f>
        <v/>
      </c>
      <c r="W64" s="24">
        <f>INDEX(MTInputs!$J$1:$AZ$415,$D64,MATCH(W$5,MTInputs!$J$5:$AZ$5,0))</f>
        <v/>
      </c>
      <c r="X64" s="24">
        <f>INDEX(MTInputs!$J$1:$AZ$415,$D64,MATCH(X$5,MTInputs!$J$5:$AZ$5,0))</f>
        <v/>
      </c>
      <c r="Y64" s="24">
        <f>INDEX(MTInputs!$J$1:$AZ$415,$D64,MATCH(Y$5,MTInputs!$J$5:$AZ$5,0))</f>
        <v/>
      </c>
      <c r="Z64" s="24">
        <f>INDEX(MTInputs!$J$1:$AZ$415,$D64,MATCH(Z$5,MTInputs!$J$5:$AZ$5,0))</f>
        <v/>
      </c>
      <c r="AA64" s="24">
        <f>INDEX(MTInputs!$J$1:$AZ$415,$D64,MATCH(AA$5,MTInputs!$J$5:$AZ$5,0))</f>
        <v/>
      </c>
      <c r="AB64" s="24">
        <f>INDEX(MTInputs!$J$1:$AZ$415,$D64,MATCH(AB$5,MTInputs!$J$5:$AZ$5,0))</f>
        <v/>
      </c>
      <c r="AC64" s="24">
        <f>INDEX(MTInputs!$J$1:$AZ$415,$D64,MATCH(AC$5,MTInputs!$J$5:$AZ$5,0))</f>
        <v/>
      </c>
      <c r="AD64" s="24">
        <f>INDEX(MTInputs!$J$1:$AZ$415,$D64,MATCH(AD$5,MTInputs!$J$5:$AZ$5,0))</f>
        <v/>
      </c>
      <c r="AF64" s="11">
        <f>LOWER(Settings!$C$4)&amp;".mit."&amp;$A64&amp;IF($C64="","","."&amp;$C64&amp;"."&amp;$B64)&amp;IF(INDEX(Variables!$D$5:$D$105,MATCH($A64,Variables!$A$5:$A$105,0))="","","."&amp;INDEX(Variables!$D$5:$D$105,MATCH($A64,Variables!$A$5:$A$105,0)))&amp;"."&amp;AF$5</f>
        <v/>
      </c>
      <c r="AG64" s="23">
        <f>INDEX(MTInputs!$J$1:$AZ$415,$D64,MATCH(AG$5,MTInputs!$J$5:$AZ$5,0))</f>
        <v/>
      </c>
      <c r="AH64" s="24">
        <f>INDEX(MTInputs!$J$1:$AZ$415,$D64,MATCH(AH$5,MTInputs!$J$5:$AZ$5,0))</f>
        <v/>
      </c>
      <c r="AI64" s="24">
        <f>INDEX(MTInputs!$J$1:$AZ$415,$D64,MATCH(AI$5,MTInputs!$J$5:$AZ$5,0))</f>
        <v/>
      </c>
      <c r="AJ64" s="24">
        <f>INDEX(MTInputs!$J$1:$AZ$415,$D64,MATCH(AJ$5,MTInputs!$J$5:$AZ$5,0))</f>
        <v/>
      </c>
      <c r="AK64" s="24">
        <f>INDEX(MTInputs!$J$1:$AZ$415,$D64,MATCH(AK$5,MTInputs!$J$5:$AZ$5,0))</f>
        <v/>
      </c>
      <c r="AL64" s="24">
        <f>INDEX(MTInputs!$J$1:$AZ$415,$D64,MATCH(AL$5,MTInputs!$J$5:$AZ$5,0))</f>
        <v/>
      </c>
      <c r="AM64" s="24">
        <f>INDEX(MTInputs!$J$1:$AZ$415,$D64,MATCH(AM$5,MTInputs!$J$5:$AZ$5,0))</f>
        <v/>
      </c>
      <c r="AN64" s="24">
        <f>INDEX(MTInputs!$J$1:$AZ$415,$D64,MATCH(AN$5,MTInputs!$J$5:$AZ$5,0))</f>
        <v/>
      </c>
      <c r="AO64" s="24">
        <f>INDEX(MTInputs!$J$1:$AZ$415,$D64,MATCH(AO$5,MTInputs!$J$5:$AZ$5,0))</f>
        <v/>
      </c>
      <c r="AP64" s="24">
        <f>INDEX(MTInputs!$J$1:$AZ$415,$D64,MATCH(AP$5,MTInputs!$J$5:$AZ$5,0))</f>
        <v/>
      </c>
      <c r="AQ64" s="24">
        <f>INDEX(MTInputs!$J$1:$AZ$415,$D64,MATCH(AQ$5,MTInputs!$J$5:$AZ$5,0))</f>
        <v/>
      </c>
      <c r="AR64" s="24">
        <f>INDEX(MTInputs!$J$1:$AZ$415,$D64,MATCH(AR$5,MTInputs!$J$5:$AZ$5,0))</f>
        <v/>
      </c>
      <c r="AS64" s="24">
        <f>INDEX(MTInputs!$J$1:$AZ$415,$D64,MATCH(AS$5,MTInputs!$J$5:$AZ$5,0))</f>
        <v/>
      </c>
      <c r="AT64" s="24">
        <f>INDEX(MTInputs!$J$1:$AZ$415,$D64,MATCH(AT$5,MTInputs!$J$5:$AZ$5,0))</f>
        <v/>
      </c>
      <c r="AU64" s="24">
        <f>INDEX(MTInputs!$J$1:$AZ$415,$D64,MATCH(AU$5,MTInputs!$J$5:$AZ$5,0))</f>
        <v/>
      </c>
      <c r="AV64" s="24">
        <f>INDEX(MTInputs!$J$1:$AZ$415,$D64,MATCH(AV$5,MTInputs!$J$5:$AZ$5,0))</f>
        <v/>
      </c>
      <c r="AW64" s="24">
        <f>INDEX(MTInputs!$J$1:$AZ$415,$D64,MATCH(AW$5,MTInputs!$J$5:$AZ$5,0))</f>
        <v/>
      </c>
      <c r="AX64" s="24">
        <f>INDEX(MTInputs!$J$1:$AZ$415,$D64,MATCH(AX$5,MTInputs!$J$5:$AZ$5,0))</f>
        <v/>
      </c>
      <c r="AY64" s="24">
        <f>INDEX(MTInputs!$J$1:$AZ$415,$D64,MATCH(AY$5,MTInputs!$J$5:$AZ$5,0))</f>
        <v/>
      </c>
    </row>
    <row r="65" hidden="1" outlineLevel="1">
      <c r="A65" s="14" t="inlineStr">
        <is>
          <t>fpr.f</t>
        </is>
      </c>
      <c r="B65" s="14" t="inlineStr">
        <is>
          <t>coa</t>
        </is>
      </c>
      <c r="C65" s="14" t="inlineStr">
        <is>
          <t>res</t>
        </is>
      </c>
      <c r="D65" s="22" t="n">
        <v>157</v>
      </c>
      <c r="H65" s="14">
        <f>INDEX(Variables!$B$5:$B$105,MATCH($A65,Variables!$A$5:$A$105,0))&amp;IF($C65="",""," | "&amp;INDEX(Mapping!$B$5:$B$26,MATCH($C65,Mapping!$A$5:$A$26,0))&amp;" | "&amp;INDEX(Mapping!$B$30:$B$41,MATCH($B65,Mapping!$A$30:$A$41,0)))</f>
        <v/>
      </c>
      <c r="I65" s="14">
        <f>INDEX(Variables!$C$5:$C$105,MATCH($A65,Variables!$A$5:$A$105,0))</f>
        <v/>
      </c>
      <c r="J65" s="14">
        <f>INDEX(Variables!$E$5:$E$105,MATCH($A65,Variables!$A$5:$A$105,0))</f>
        <v/>
      </c>
      <c r="K65" s="11">
        <f>LOWER(Settings!$C$4)&amp;".mit."&amp;$A65&amp;IF($C65="","","."&amp;$C65&amp;"."&amp;$B65)&amp;IF(INDEX(Variables!$D$5:$D$105,MATCH($A65,Variables!$A$5:$A$105,0))="","","."&amp;INDEX(Variables!$D$5:$D$105,MATCH($A65,Variables!$A$5:$A$105,0)))&amp;"."&amp;K$5</f>
        <v/>
      </c>
      <c r="L65" s="23">
        <f>INDEX(MTInputs!$J$1:$AZ$415,$D65,MATCH(L$5,MTInputs!$J$5:$AZ$5,0))</f>
        <v/>
      </c>
      <c r="M65" s="24">
        <f>INDEX(MTInputs!$J$1:$AZ$415,$D65,MATCH(M$5,MTInputs!$J$5:$AZ$5,0))</f>
        <v/>
      </c>
      <c r="N65" s="24">
        <f>INDEX(MTInputs!$J$1:$AZ$415,$D65,MATCH(N$5,MTInputs!$J$5:$AZ$5,0))</f>
        <v/>
      </c>
      <c r="O65" s="24">
        <f>INDEX(MTInputs!$J$1:$AZ$415,$D65,MATCH(O$5,MTInputs!$J$5:$AZ$5,0))</f>
        <v/>
      </c>
      <c r="P65" s="24">
        <f>INDEX(MTInputs!$J$1:$AZ$415,$D65,MATCH(P$5,MTInputs!$J$5:$AZ$5,0))</f>
        <v/>
      </c>
      <c r="Q65" s="24">
        <f>INDEX(MTInputs!$J$1:$AZ$415,$D65,MATCH(Q$5,MTInputs!$J$5:$AZ$5,0))</f>
        <v/>
      </c>
      <c r="R65" s="24">
        <f>INDEX(MTInputs!$J$1:$AZ$415,$D65,MATCH(R$5,MTInputs!$J$5:$AZ$5,0))</f>
        <v/>
      </c>
      <c r="S65" s="24">
        <f>INDEX(MTInputs!$J$1:$AZ$415,$D65,MATCH(S$5,MTInputs!$J$5:$AZ$5,0))</f>
        <v/>
      </c>
      <c r="T65" s="24">
        <f>INDEX(MTInputs!$J$1:$AZ$415,$D65,MATCH(T$5,MTInputs!$J$5:$AZ$5,0))</f>
        <v/>
      </c>
      <c r="U65" s="24">
        <f>INDEX(MTInputs!$J$1:$AZ$415,$D65,MATCH(U$5,MTInputs!$J$5:$AZ$5,0))</f>
        <v/>
      </c>
      <c r="V65" s="24">
        <f>INDEX(MTInputs!$J$1:$AZ$415,$D65,MATCH(V$5,MTInputs!$J$5:$AZ$5,0))</f>
        <v/>
      </c>
      <c r="W65" s="24">
        <f>INDEX(MTInputs!$J$1:$AZ$415,$D65,MATCH(W$5,MTInputs!$J$5:$AZ$5,0))</f>
        <v/>
      </c>
      <c r="X65" s="24">
        <f>INDEX(MTInputs!$J$1:$AZ$415,$D65,MATCH(X$5,MTInputs!$J$5:$AZ$5,0))</f>
        <v/>
      </c>
      <c r="Y65" s="24">
        <f>INDEX(MTInputs!$J$1:$AZ$415,$D65,MATCH(Y$5,MTInputs!$J$5:$AZ$5,0))</f>
        <v/>
      </c>
      <c r="Z65" s="24">
        <f>INDEX(MTInputs!$J$1:$AZ$415,$D65,MATCH(Z$5,MTInputs!$J$5:$AZ$5,0))</f>
        <v/>
      </c>
      <c r="AA65" s="24">
        <f>INDEX(MTInputs!$J$1:$AZ$415,$D65,MATCH(AA$5,MTInputs!$J$5:$AZ$5,0))</f>
        <v/>
      </c>
      <c r="AB65" s="24">
        <f>INDEX(MTInputs!$J$1:$AZ$415,$D65,MATCH(AB$5,MTInputs!$J$5:$AZ$5,0))</f>
        <v/>
      </c>
      <c r="AC65" s="24">
        <f>INDEX(MTInputs!$J$1:$AZ$415,$D65,MATCH(AC$5,MTInputs!$J$5:$AZ$5,0))</f>
        <v/>
      </c>
      <c r="AD65" s="24">
        <f>INDEX(MTInputs!$J$1:$AZ$415,$D65,MATCH(AD$5,MTInputs!$J$5:$AZ$5,0))</f>
        <v/>
      </c>
      <c r="AF65" s="11">
        <f>LOWER(Settings!$C$4)&amp;".mit."&amp;$A65&amp;IF($C65="","","."&amp;$C65&amp;"."&amp;$B65)&amp;IF(INDEX(Variables!$D$5:$D$105,MATCH($A65,Variables!$A$5:$A$105,0))="","","."&amp;INDEX(Variables!$D$5:$D$105,MATCH($A65,Variables!$A$5:$A$105,0)))&amp;"."&amp;AF$5</f>
        <v/>
      </c>
      <c r="AG65" s="23">
        <f>INDEX(MTInputs!$J$1:$AZ$415,$D65,MATCH(AG$5,MTInputs!$J$5:$AZ$5,0))</f>
        <v/>
      </c>
      <c r="AH65" s="24">
        <f>INDEX(MTInputs!$J$1:$AZ$415,$D65,MATCH(AH$5,MTInputs!$J$5:$AZ$5,0))</f>
        <v/>
      </c>
      <c r="AI65" s="24">
        <f>INDEX(MTInputs!$J$1:$AZ$415,$D65,MATCH(AI$5,MTInputs!$J$5:$AZ$5,0))</f>
        <v/>
      </c>
      <c r="AJ65" s="24">
        <f>INDEX(MTInputs!$J$1:$AZ$415,$D65,MATCH(AJ$5,MTInputs!$J$5:$AZ$5,0))</f>
        <v/>
      </c>
      <c r="AK65" s="24">
        <f>INDEX(MTInputs!$J$1:$AZ$415,$D65,MATCH(AK$5,MTInputs!$J$5:$AZ$5,0))</f>
        <v/>
      </c>
      <c r="AL65" s="24">
        <f>INDEX(MTInputs!$J$1:$AZ$415,$D65,MATCH(AL$5,MTInputs!$J$5:$AZ$5,0))</f>
        <v/>
      </c>
      <c r="AM65" s="24">
        <f>INDEX(MTInputs!$J$1:$AZ$415,$D65,MATCH(AM$5,MTInputs!$J$5:$AZ$5,0))</f>
        <v/>
      </c>
      <c r="AN65" s="24">
        <f>INDEX(MTInputs!$J$1:$AZ$415,$D65,MATCH(AN$5,MTInputs!$J$5:$AZ$5,0))</f>
        <v/>
      </c>
      <c r="AO65" s="24">
        <f>INDEX(MTInputs!$J$1:$AZ$415,$D65,MATCH(AO$5,MTInputs!$J$5:$AZ$5,0))</f>
        <v/>
      </c>
      <c r="AP65" s="24">
        <f>INDEX(MTInputs!$J$1:$AZ$415,$D65,MATCH(AP$5,MTInputs!$J$5:$AZ$5,0))</f>
        <v/>
      </c>
      <c r="AQ65" s="24">
        <f>INDEX(MTInputs!$J$1:$AZ$415,$D65,MATCH(AQ$5,MTInputs!$J$5:$AZ$5,0))</f>
        <v/>
      </c>
      <c r="AR65" s="24">
        <f>INDEX(MTInputs!$J$1:$AZ$415,$D65,MATCH(AR$5,MTInputs!$J$5:$AZ$5,0))</f>
        <v/>
      </c>
      <c r="AS65" s="24">
        <f>INDEX(MTInputs!$J$1:$AZ$415,$D65,MATCH(AS$5,MTInputs!$J$5:$AZ$5,0))</f>
        <v/>
      </c>
      <c r="AT65" s="24">
        <f>INDEX(MTInputs!$J$1:$AZ$415,$D65,MATCH(AT$5,MTInputs!$J$5:$AZ$5,0))</f>
        <v/>
      </c>
      <c r="AU65" s="24">
        <f>INDEX(MTInputs!$J$1:$AZ$415,$D65,MATCH(AU$5,MTInputs!$J$5:$AZ$5,0))</f>
        <v/>
      </c>
      <c r="AV65" s="24">
        <f>INDEX(MTInputs!$J$1:$AZ$415,$D65,MATCH(AV$5,MTInputs!$J$5:$AZ$5,0))</f>
        <v/>
      </c>
      <c r="AW65" s="24">
        <f>INDEX(MTInputs!$J$1:$AZ$415,$D65,MATCH(AW$5,MTInputs!$J$5:$AZ$5,0))</f>
        <v/>
      </c>
      <c r="AX65" s="24">
        <f>INDEX(MTInputs!$J$1:$AZ$415,$D65,MATCH(AX$5,MTInputs!$J$5:$AZ$5,0))</f>
        <v/>
      </c>
      <c r="AY65" s="24">
        <f>INDEX(MTInputs!$J$1:$AZ$415,$D65,MATCH(AY$5,MTInputs!$J$5:$AZ$5,0))</f>
        <v/>
      </c>
    </row>
    <row r="66" hidden="1" outlineLevel="1">
      <c r="A66" s="14" t="inlineStr">
        <is>
          <t>fpr.f</t>
        </is>
      </c>
      <c r="B66" s="14" t="inlineStr">
        <is>
          <t>coa</t>
        </is>
      </c>
      <c r="C66" s="14" t="inlineStr">
        <is>
          <t>ind</t>
        </is>
      </c>
      <c r="D66" s="22" t="n">
        <v>158</v>
      </c>
      <c r="H66" s="14">
        <f>INDEX(Variables!$B$5:$B$105,MATCH($A66,Variables!$A$5:$A$105,0))&amp;IF($C66="",""," | "&amp;INDEX(Mapping!$B$5:$B$26,MATCH($C66,Mapping!$A$5:$A$26,0))&amp;" | "&amp;INDEX(Mapping!$B$30:$B$41,MATCH($B66,Mapping!$A$30:$A$41,0)))</f>
        <v/>
      </c>
      <c r="I66" s="14">
        <f>INDEX(Variables!$C$5:$C$105,MATCH($A66,Variables!$A$5:$A$105,0))</f>
        <v/>
      </c>
      <c r="J66" s="14">
        <f>INDEX(Variables!$E$5:$E$105,MATCH($A66,Variables!$A$5:$A$105,0))</f>
        <v/>
      </c>
      <c r="K66" s="11">
        <f>LOWER(Settings!$C$4)&amp;".mit."&amp;$A66&amp;IF($C66="","","."&amp;$C66&amp;"."&amp;$B66)&amp;IF(INDEX(Variables!$D$5:$D$105,MATCH($A66,Variables!$A$5:$A$105,0))="","","."&amp;INDEX(Variables!$D$5:$D$105,MATCH($A66,Variables!$A$5:$A$105,0)))&amp;"."&amp;K$5</f>
        <v/>
      </c>
      <c r="L66" s="23">
        <f>INDEX(MTInputs!$J$1:$AZ$415,$D66,MATCH(L$5,MTInputs!$J$5:$AZ$5,0))</f>
        <v/>
      </c>
      <c r="M66" s="24">
        <f>INDEX(MTInputs!$J$1:$AZ$415,$D66,MATCH(M$5,MTInputs!$J$5:$AZ$5,0))</f>
        <v/>
      </c>
      <c r="N66" s="24">
        <f>INDEX(MTInputs!$J$1:$AZ$415,$D66,MATCH(N$5,MTInputs!$J$5:$AZ$5,0))</f>
        <v/>
      </c>
      <c r="O66" s="24">
        <f>INDEX(MTInputs!$J$1:$AZ$415,$D66,MATCH(O$5,MTInputs!$J$5:$AZ$5,0))</f>
        <v/>
      </c>
      <c r="P66" s="24">
        <f>INDEX(MTInputs!$J$1:$AZ$415,$D66,MATCH(P$5,MTInputs!$J$5:$AZ$5,0))</f>
        <v/>
      </c>
      <c r="Q66" s="24">
        <f>INDEX(MTInputs!$J$1:$AZ$415,$D66,MATCH(Q$5,MTInputs!$J$5:$AZ$5,0))</f>
        <v/>
      </c>
      <c r="R66" s="24">
        <f>INDEX(MTInputs!$J$1:$AZ$415,$D66,MATCH(R$5,MTInputs!$J$5:$AZ$5,0))</f>
        <v/>
      </c>
      <c r="S66" s="24">
        <f>INDEX(MTInputs!$J$1:$AZ$415,$D66,MATCH(S$5,MTInputs!$J$5:$AZ$5,0))</f>
        <v/>
      </c>
      <c r="T66" s="24">
        <f>INDEX(MTInputs!$J$1:$AZ$415,$D66,MATCH(T$5,MTInputs!$J$5:$AZ$5,0))</f>
        <v/>
      </c>
      <c r="U66" s="24">
        <f>INDEX(MTInputs!$J$1:$AZ$415,$D66,MATCH(U$5,MTInputs!$J$5:$AZ$5,0))</f>
        <v/>
      </c>
      <c r="V66" s="24">
        <f>INDEX(MTInputs!$J$1:$AZ$415,$D66,MATCH(V$5,MTInputs!$J$5:$AZ$5,0))</f>
        <v/>
      </c>
      <c r="W66" s="24">
        <f>INDEX(MTInputs!$J$1:$AZ$415,$D66,MATCH(W$5,MTInputs!$J$5:$AZ$5,0))</f>
        <v/>
      </c>
      <c r="X66" s="24">
        <f>INDEX(MTInputs!$J$1:$AZ$415,$D66,MATCH(X$5,MTInputs!$J$5:$AZ$5,0))</f>
        <v/>
      </c>
      <c r="Y66" s="24">
        <f>INDEX(MTInputs!$J$1:$AZ$415,$D66,MATCH(Y$5,MTInputs!$J$5:$AZ$5,0))</f>
        <v/>
      </c>
      <c r="Z66" s="24">
        <f>INDEX(MTInputs!$J$1:$AZ$415,$D66,MATCH(Z$5,MTInputs!$J$5:$AZ$5,0))</f>
        <v/>
      </c>
      <c r="AA66" s="24">
        <f>INDEX(MTInputs!$J$1:$AZ$415,$D66,MATCH(AA$5,MTInputs!$J$5:$AZ$5,0))</f>
        <v/>
      </c>
      <c r="AB66" s="24">
        <f>INDEX(MTInputs!$J$1:$AZ$415,$D66,MATCH(AB$5,MTInputs!$J$5:$AZ$5,0))</f>
        <v/>
      </c>
      <c r="AC66" s="24">
        <f>INDEX(MTInputs!$J$1:$AZ$415,$D66,MATCH(AC$5,MTInputs!$J$5:$AZ$5,0))</f>
        <v/>
      </c>
      <c r="AD66" s="24">
        <f>INDEX(MTInputs!$J$1:$AZ$415,$D66,MATCH(AD$5,MTInputs!$J$5:$AZ$5,0))</f>
        <v/>
      </c>
      <c r="AF66" s="11">
        <f>LOWER(Settings!$C$4)&amp;".mit."&amp;$A66&amp;IF($C66="","","."&amp;$C66&amp;"."&amp;$B66)&amp;IF(INDEX(Variables!$D$5:$D$105,MATCH($A66,Variables!$A$5:$A$105,0))="","","."&amp;INDEX(Variables!$D$5:$D$105,MATCH($A66,Variables!$A$5:$A$105,0)))&amp;"."&amp;AF$5</f>
        <v/>
      </c>
      <c r="AG66" s="23">
        <f>INDEX(MTInputs!$J$1:$AZ$415,$D66,MATCH(AG$5,MTInputs!$J$5:$AZ$5,0))</f>
        <v/>
      </c>
      <c r="AH66" s="24">
        <f>INDEX(MTInputs!$J$1:$AZ$415,$D66,MATCH(AH$5,MTInputs!$J$5:$AZ$5,0))</f>
        <v/>
      </c>
      <c r="AI66" s="24">
        <f>INDEX(MTInputs!$J$1:$AZ$415,$D66,MATCH(AI$5,MTInputs!$J$5:$AZ$5,0))</f>
        <v/>
      </c>
      <c r="AJ66" s="24">
        <f>INDEX(MTInputs!$J$1:$AZ$415,$D66,MATCH(AJ$5,MTInputs!$J$5:$AZ$5,0))</f>
        <v/>
      </c>
      <c r="AK66" s="24">
        <f>INDEX(MTInputs!$J$1:$AZ$415,$D66,MATCH(AK$5,MTInputs!$J$5:$AZ$5,0))</f>
        <v/>
      </c>
      <c r="AL66" s="24">
        <f>INDEX(MTInputs!$J$1:$AZ$415,$D66,MATCH(AL$5,MTInputs!$J$5:$AZ$5,0))</f>
        <v/>
      </c>
      <c r="AM66" s="24">
        <f>INDEX(MTInputs!$J$1:$AZ$415,$D66,MATCH(AM$5,MTInputs!$J$5:$AZ$5,0))</f>
        <v/>
      </c>
      <c r="AN66" s="24">
        <f>INDEX(MTInputs!$J$1:$AZ$415,$D66,MATCH(AN$5,MTInputs!$J$5:$AZ$5,0))</f>
        <v/>
      </c>
      <c r="AO66" s="24">
        <f>INDEX(MTInputs!$J$1:$AZ$415,$D66,MATCH(AO$5,MTInputs!$J$5:$AZ$5,0))</f>
        <v/>
      </c>
      <c r="AP66" s="24">
        <f>INDEX(MTInputs!$J$1:$AZ$415,$D66,MATCH(AP$5,MTInputs!$J$5:$AZ$5,0))</f>
        <v/>
      </c>
      <c r="AQ66" s="24">
        <f>INDEX(MTInputs!$J$1:$AZ$415,$D66,MATCH(AQ$5,MTInputs!$J$5:$AZ$5,0))</f>
        <v/>
      </c>
      <c r="AR66" s="24">
        <f>INDEX(MTInputs!$J$1:$AZ$415,$D66,MATCH(AR$5,MTInputs!$J$5:$AZ$5,0))</f>
        <v/>
      </c>
      <c r="AS66" s="24">
        <f>INDEX(MTInputs!$J$1:$AZ$415,$D66,MATCH(AS$5,MTInputs!$J$5:$AZ$5,0))</f>
        <v/>
      </c>
      <c r="AT66" s="24">
        <f>INDEX(MTInputs!$J$1:$AZ$415,$D66,MATCH(AT$5,MTInputs!$J$5:$AZ$5,0))</f>
        <v/>
      </c>
      <c r="AU66" s="24">
        <f>INDEX(MTInputs!$J$1:$AZ$415,$D66,MATCH(AU$5,MTInputs!$J$5:$AZ$5,0))</f>
        <v/>
      </c>
      <c r="AV66" s="24">
        <f>INDEX(MTInputs!$J$1:$AZ$415,$D66,MATCH(AV$5,MTInputs!$J$5:$AZ$5,0))</f>
        <v/>
      </c>
      <c r="AW66" s="24">
        <f>INDEX(MTInputs!$J$1:$AZ$415,$D66,MATCH(AW$5,MTInputs!$J$5:$AZ$5,0))</f>
        <v/>
      </c>
      <c r="AX66" s="24">
        <f>INDEX(MTInputs!$J$1:$AZ$415,$D66,MATCH(AX$5,MTInputs!$J$5:$AZ$5,0))</f>
        <v/>
      </c>
      <c r="AY66" s="24">
        <f>INDEX(MTInputs!$J$1:$AZ$415,$D66,MATCH(AY$5,MTInputs!$J$5:$AZ$5,0))</f>
        <v/>
      </c>
    </row>
    <row r="67" hidden="1" outlineLevel="1">
      <c r="A67" s="14" t="inlineStr">
        <is>
          <t>fpr.f</t>
        </is>
      </c>
      <c r="B67" s="14" t="inlineStr">
        <is>
          <t>nga</t>
        </is>
      </c>
      <c r="C67" s="14" t="inlineStr">
        <is>
          <t>pow</t>
        </is>
      </c>
      <c r="D67" s="22" t="n">
        <v>159</v>
      </c>
      <c r="H67" s="14">
        <f>INDEX(Variables!$B$5:$B$105,MATCH($A67,Variables!$A$5:$A$105,0))&amp;IF($C67="",""," | "&amp;INDEX(Mapping!$B$5:$B$26,MATCH($C67,Mapping!$A$5:$A$26,0))&amp;" | "&amp;INDEX(Mapping!$B$30:$B$41,MATCH($B67,Mapping!$A$30:$A$41,0)))</f>
        <v/>
      </c>
      <c r="I67" s="14">
        <f>INDEX(Variables!$C$5:$C$105,MATCH($A67,Variables!$A$5:$A$105,0))</f>
        <v/>
      </c>
      <c r="J67" s="14">
        <f>INDEX(Variables!$E$5:$E$105,MATCH($A67,Variables!$A$5:$A$105,0))</f>
        <v/>
      </c>
      <c r="K67" s="11">
        <f>LOWER(Settings!$C$4)&amp;".mit."&amp;$A67&amp;IF($C67="","","."&amp;$C67&amp;"."&amp;$B67)&amp;IF(INDEX(Variables!$D$5:$D$105,MATCH($A67,Variables!$A$5:$A$105,0))="","","."&amp;INDEX(Variables!$D$5:$D$105,MATCH($A67,Variables!$A$5:$A$105,0)))&amp;"."&amp;K$5</f>
        <v/>
      </c>
      <c r="L67" s="23">
        <f>INDEX(MTInputs!$J$1:$AZ$415,$D67,MATCH(L$5,MTInputs!$J$5:$AZ$5,0))</f>
        <v/>
      </c>
      <c r="M67" s="24">
        <f>INDEX(MTInputs!$J$1:$AZ$415,$D67,MATCH(M$5,MTInputs!$J$5:$AZ$5,0))</f>
        <v/>
      </c>
      <c r="N67" s="24">
        <f>INDEX(MTInputs!$J$1:$AZ$415,$D67,MATCH(N$5,MTInputs!$J$5:$AZ$5,0))</f>
        <v/>
      </c>
      <c r="O67" s="24">
        <f>INDEX(MTInputs!$J$1:$AZ$415,$D67,MATCH(O$5,MTInputs!$J$5:$AZ$5,0))</f>
        <v/>
      </c>
      <c r="P67" s="24">
        <f>INDEX(MTInputs!$J$1:$AZ$415,$D67,MATCH(P$5,MTInputs!$J$5:$AZ$5,0))</f>
        <v/>
      </c>
      <c r="Q67" s="24">
        <f>INDEX(MTInputs!$J$1:$AZ$415,$D67,MATCH(Q$5,MTInputs!$J$5:$AZ$5,0))</f>
        <v/>
      </c>
      <c r="R67" s="24">
        <f>INDEX(MTInputs!$J$1:$AZ$415,$D67,MATCH(R$5,MTInputs!$J$5:$AZ$5,0))</f>
        <v/>
      </c>
      <c r="S67" s="24">
        <f>INDEX(MTInputs!$J$1:$AZ$415,$D67,MATCH(S$5,MTInputs!$J$5:$AZ$5,0))</f>
        <v/>
      </c>
      <c r="T67" s="24">
        <f>INDEX(MTInputs!$J$1:$AZ$415,$D67,MATCH(T$5,MTInputs!$J$5:$AZ$5,0))</f>
        <v/>
      </c>
      <c r="U67" s="24">
        <f>INDEX(MTInputs!$J$1:$AZ$415,$D67,MATCH(U$5,MTInputs!$J$5:$AZ$5,0))</f>
        <v/>
      </c>
      <c r="V67" s="24">
        <f>INDEX(MTInputs!$J$1:$AZ$415,$D67,MATCH(V$5,MTInputs!$J$5:$AZ$5,0))</f>
        <v/>
      </c>
      <c r="W67" s="24">
        <f>INDEX(MTInputs!$J$1:$AZ$415,$D67,MATCH(W$5,MTInputs!$J$5:$AZ$5,0))</f>
        <v/>
      </c>
      <c r="X67" s="24">
        <f>INDEX(MTInputs!$J$1:$AZ$415,$D67,MATCH(X$5,MTInputs!$J$5:$AZ$5,0))</f>
        <v/>
      </c>
      <c r="Y67" s="24">
        <f>INDEX(MTInputs!$J$1:$AZ$415,$D67,MATCH(Y$5,MTInputs!$J$5:$AZ$5,0))</f>
        <v/>
      </c>
      <c r="Z67" s="24">
        <f>INDEX(MTInputs!$J$1:$AZ$415,$D67,MATCH(Z$5,MTInputs!$J$5:$AZ$5,0))</f>
        <v/>
      </c>
      <c r="AA67" s="24">
        <f>INDEX(MTInputs!$J$1:$AZ$415,$D67,MATCH(AA$5,MTInputs!$J$5:$AZ$5,0))</f>
        <v/>
      </c>
      <c r="AB67" s="24">
        <f>INDEX(MTInputs!$J$1:$AZ$415,$D67,MATCH(AB$5,MTInputs!$J$5:$AZ$5,0))</f>
        <v/>
      </c>
      <c r="AC67" s="24">
        <f>INDEX(MTInputs!$J$1:$AZ$415,$D67,MATCH(AC$5,MTInputs!$J$5:$AZ$5,0))</f>
        <v/>
      </c>
      <c r="AD67" s="24">
        <f>INDEX(MTInputs!$J$1:$AZ$415,$D67,MATCH(AD$5,MTInputs!$J$5:$AZ$5,0))</f>
        <v/>
      </c>
      <c r="AF67" s="11">
        <f>LOWER(Settings!$C$4)&amp;".mit."&amp;$A67&amp;IF($C67="","","."&amp;$C67&amp;"."&amp;$B67)&amp;IF(INDEX(Variables!$D$5:$D$105,MATCH($A67,Variables!$A$5:$A$105,0))="","","."&amp;INDEX(Variables!$D$5:$D$105,MATCH($A67,Variables!$A$5:$A$105,0)))&amp;"."&amp;AF$5</f>
        <v/>
      </c>
      <c r="AG67" s="23">
        <f>INDEX(MTInputs!$J$1:$AZ$415,$D67,MATCH(AG$5,MTInputs!$J$5:$AZ$5,0))</f>
        <v/>
      </c>
      <c r="AH67" s="24">
        <f>INDEX(MTInputs!$J$1:$AZ$415,$D67,MATCH(AH$5,MTInputs!$J$5:$AZ$5,0))</f>
        <v/>
      </c>
      <c r="AI67" s="24">
        <f>INDEX(MTInputs!$J$1:$AZ$415,$D67,MATCH(AI$5,MTInputs!$J$5:$AZ$5,0))</f>
        <v/>
      </c>
      <c r="AJ67" s="24">
        <f>INDEX(MTInputs!$J$1:$AZ$415,$D67,MATCH(AJ$5,MTInputs!$J$5:$AZ$5,0))</f>
        <v/>
      </c>
      <c r="AK67" s="24">
        <f>INDEX(MTInputs!$J$1:$AZ$415,$D67,MATCH(AK$5,MTInputs!$J$5:$AZ$5,0))</f>
        <v/>
      </c>
      <c r="AL67" s="24">
        <f>INDEX(MTInputs!$J$1:$AZ$415,$D67,MATCH(AL$5,MTInputs!$J$5:$AZ$5,0))</f>
        <v/>
      </c>
      <c r="AM67" s="24">
        <f>INDEX(MTInputs!$J$1:$AZ$415,$D67,MATCH(AM$5,MTInputs!$J$5:$AZ$5,0))</f>
        <v/>
      </c>
      <c r="AN67" s="24">
        <f>INDEX(MTInputs!$J$1:$AZ$415,$D67,MATCH(AN$5,MTInputs!$J$5:$AZ$5,0))</f>
        <v/>
      </c>
      <c r="AO67" s="24">
        <f>INDEX(MTInputs!$J$1:$AZ$415,$D67,MATCH(AO$5,MTInputs!$J$5:$AZ$5,0))</f>
        <v/>
      </c>
      <c r="AP67" s="24">
        <f>INDEX(MTInputs!$J$1:$AZ$415,$D67,MATCH(AP$5,MTInputs!$J$5:$AZ$5,0))</f>
        <v/>
      </c>
      <c r="AQ67" s="24">
        <f>INDEX(MTInputs!$J$1:$AZ$415,$D67,MATCH(AQ$5,MTInputs!$J$5:$AZ$5,0))</f>
        <v/>
      </c>
      <c r="AR67" s="24">
        <f>INDEX(MTInputs!$J$1:$AZ$415,$D67,MATCH(AR$5,MTInputs!$J$5:$AZ$5,0))</f>
        <v/>
      </c>
      <c r="AS67" s="24">
        <f>INDEX(MTInputs!$J$1:$AZ$415,$D67,MATCH(AS$5,MTInputs!$J$5:$AZ$5,0))</f>
        <v/>
      </c>
      <c r="AT67" s="24">
        <f>INDEX(MTInputs!$J$1:$AZ$415,$D67,MATCH(AT$5,MTInputs!$J$5:$AZ$5,0))</f>
        <v/>
      </c>
      <c r="AU67" s="24">
        <f>INDEX(MTInputs!$J$1:$AZ$415,$D67,MATCH(AU$5,MTInputs!$J$5:$AZ$5,0))</f>
        <v/>
      </c>
      <c r="AV67" s="24">
        <f>INDEX(MTInputs!$J$1:$AZ$415,$D67,MATCH(AV$5,MTInputs!$J$5:$AZ$5,0))</f>
        <v/>
      </c>
      <c r="AW67" s="24">
        <f>INDEX(MTInputs!$J$1:$AZ$415,$D67,MATCH(AW$5,MTInputs!$J$5:$AZ$5,0))</f>
        <v/>
      </c>
      <c r="AX67" s="24">
        <f>INDEX(MTInputs!$J$1:$AZ$415,$D67,MATCH(AX$5,MTInputs!$J$5:$AZ$5,0))</f>
        <v/>
      </c>
      <c r="AY67" s="24">
        <f>INDEX(MTInputs!$J$1:$AZ$415,$D67,MATCH(AY$5,MTInputs!$J$5:$AZ$5,0))</f>
        <v/>
      </c>
    </row>
    <row r="68" hidden="1" outlineLevel="1">
      <c r="A68" s="14" t="inlineStr">
        <is>
          <t>fpr.f</t>
        </is>
      </c>
      <c r="B68" s="14" t="inlineStr">
        <is>
          <t>nga</t>
        </is>
      </c>
      <c r="C68" s="14" t="inlineStr">
        <is>
          <t>res</t>
        </is>
      </c>
      <c r="D68" s="22" t="n">
        <v>160</v>
      </c>
      <c r="H68" s="14">
        <f>INDEX(Variables!$B$5:$B$105,MATCH($A68,Variables!$A$5:$A$105,0))&amp;IF($C68="",""," | "&amp;INDEX(Mapping!$B$5:$B$26,MATCH($C68,Mapping!$A$5:$A$26,0))&amp;" | "&amp;INDEX(Mapping!$B$30:$B$41,MATCH($B68,Mapping!$A$30:$A$41,0)))</f>
        <v/>
      </c>
      <c r="I68" s="14">
        <f>INDEX(Variables!$C$5:$C$105,MATCH($A68,Variables!$A$5:$A$105,0))</f>
        <v/>
      </c>
      <c r="J68" s="14">
        <f>INDEX(Variables!$E$5:$E$105,MATCH($A68,Variables!$A$5:$A$105,0))</f>
        <v/>
      </c>
      <c r="K68" s="11">
        <f>LOWER(Settings!$C$4)&amp;".mit."&amp;$A68&amp;IF($C68="","","."&amp;$C68&amp;"."&amp;$B68)&amp;IF(INDEX(Variables!$D$5:$D$105,MATCH($A68,Variables!$A$5:$A$105,0))="","","."&amp;INDEX(Variables!$D$5:$D$105,MATCH($A68,Variables!$A$5:$A$105,0)))&amp;"."&amp;K$5</f>
        <v/>
      </c>
      <c r="L68" s="23">
        <f>INDEX(MTInputs!$J$1:$AZ$415,$D68,MATCH(L$5,MTInputs!$J$5:$AZ$5,0))</f>
        <v/>
      </c>
      <c r="M68" s="24">
        <f>INDEX(MTInputs!$J$1:$AZ$415,$D68,MATCH(M$5,MTInputs!$J$5:$AZ$5,0))</f>
        <v/>
      </c>
      <c r="N68" s="24">
        <f>INDEX(MTInputs!$J$1:$AZ$415,$D68,MATCH(N$5,MTInputs!$J$5:$AZ$5,0))</f>
        <v/>
      </c>
      <c r="O68" s="24">
        <f>INDEX(MTInputs!$J$1:$AZ$415,$D68,MATCH(O$5,MTInputs!$J$5:$AZ$5,0))</f>
        <v/>
      </c>
      <c r="P68" s="24">
        <f>INDEX(MTInputs!$J$1:$AZ$415,$D68,MATCH(P$5,MTInputs!$J$5:$AZ$5,0))</f>
        <v/>
      </c>
      <c r="Q68" s="24">
        <f>INDEX(MTInputs!$J$1:$AZ$415,$D68,MATCH(Q$5,MTInputs!$J$5:$AZ$5,0))</f>
        <v/>
      </c>
      <c r="R68" s="24">
        <f>INDEX(MTInputs!$J$1:$AZ$415,$D68,MATCH(R$5,MTInputs!$J$5:$AZ$5,0))</f>
        <v/>
      </c>
      <c r="S68" s="24">
        <f>INDEX(MTInputs!$J$1:$AZ$415,$D68,MATCH(S$5,MTInputs!$J$5:$AZ$5,0))</f>
        <v/>
      </c>
      <c r="T68" s="24">
        <f>INDEX(MTInputs!$J$1:$AZ$415,$D68,MATCH(T$5,MTInputs!$J$5:$AZ$5,0))</f>
        <v/>
      </c>
      <c r="U68" s="24">
        <f>INDEX(MTInputs!$J$1:$AZ$415,$D68,MATCH(U$5,MTInputs!$J$5:$AZ$5,0))</f>
        <v/>
      </c>
      <c r="V68" s="24">
        <f>INDEX(MTInputs!$J$1:$AZ$415,$D68,MATCH(V$5,MTInputs!$J$5:$AZ$5,0))</f>
        <v/>
      </c>
      <c r="W68" s="24">
        <f>INDEX(MTInputs!$J$1:$AZ$415,$D68,MATCH(W$5,MTInputs!$J$5:$AZ$5,0))</f>
        <v/>
      </c>
      <c r="X68" s="24">
        <f>INDEX(MTInputs!$J$1:$AZ$415,$D68,MATCH(X$5,MTInputs!$J$5:$AZ$5,0))</f>
        <v/>
      </c>
      <c r="Y68" s="24">
        <f>INDEX(MTInputs!$J$1:$AZ$415,$D68,MATCH(Y$5,MTInputs!$J$5:$AZ$5,0))</f>
        <v/>
      </c>
      <c r="Z68" s="24">
        <f>INDEX(MTInputs!$J$1:$AZ$415,$D68,MATCH(Z$5,MTInputs!$J$5:$AZ$5,0))</f>
        <v/>
      </c>
      <c r="AA68" s="24">
        <f>INDEX(MTInputs!$J$1:$AZ$415,$D68,MATCH(AA$5,MTInputs!$J$5:$AZ$5,0))</f>
        <v/>
      </c>
      <c r="AB68" s="24">
        <f>INDEX(MTInputs!$J$1:$AZ$415,$D68,MATCH(AB$5,MTInputs!$J$5:$AZ$5,0))</f>
        <v/>
      </c>
      <c r="AC68" s="24">
        <f>INDEX(MTInputs!$J$1:$AZ$415,$D68,MATCH(AC$5,MTInputs!$J$5:$AZ$5,0))</f>
        <v/>
      </c>
      <c r="AD68" s="24">
        <f>INDEX(MTInputs!$J$1:$AZ$415,$D68,MATCH(AD$5,MTInputs!$J$5:$AZ$5,0))</f>
        <v/>
      </c>
      <c r="AF68" s="11">
        <f>LOWER(Settings!$C$4)&amp;".mit."&amp;$A68&amp;IF($C68="","","."&amp;$C68&amp;"."&amp;$B68)&amp;IF(INDEX(Variables!$D$5:$D$105,MATCH($A68,Variables!$A$5:$A$105,0))="","","."&amp;INDEX(Variables!$D$5:$D$105,MATCH($A68,Variables!$A$5:$A$105,0)))&amp;"."&amp;AF$5</f>
        <v/>
      </c>
      <c r="AG68" s="23">
        <f>INDEX(MTInputs!$J$1:$AZ$415,$D68,MATCH(AG$5,MTInputs!$J$5:$AZ$5,0))</f>
        <v/>
      </c>
      <c r="AH68" s="24">
        <f>INDEX(MTInputs!$J$1:$AZ$415,$D68,MATCH(AH$5,MTInputs!$J$5:$AZ$5,0))</f>
        <v/>
      </c>
      <c r="AI68" s="24">
        <f>INDEX(MTInputs!$J$1:$AZ$415,$D68,MATCH(AI$5,MTInputs!$J$5:$AZ$5,0))</f>
        <v/>
      </c>
      <c r="AJ68" s="24">
        <f>INDEX(MTInputs!$J$1:$AZ$415,$D68,MATCH(AJ$5,MTInputs!$J$5:$AZ$5,0))</f>
        <v/>
      </c>
      <c r="AK68" s="24">
        <f>INDEX(MTInputs!$J$1:$AZ$415,$D68,MATCH(AK$5,MTInputs!$J$5:$AZ$5,0))</f>
        <v/>
      </c>
      <c r="AL68" s="24">
        <f>INDEX(MTInputs!$J$1:$AZ$415,$D68,MATCH(AL$5,MTInputs!$J$5:$AZ$5,0))</f>
        <v/>
      </c>
      <c r="AM68" s="24">
        <f>INDEX(MTInputs!$J$1:$AZ$415,$D68,MATCH(AM$5,MTInputs!$J$5:$AZ$5,0))</f>
        <v/>
      </c>
      <c r="AN68" s="24">
        <f>INDEX(MTInputs!$J$1:$AZ$415,$D68,MATCH(AN$5,MTInputs!$J$5:$AZ$5,0))</f>
        <v/>
      </c>
      <c r="AO68" s="24">
        <f>INDEX(MTInputs!$J$1:$AZ$415,$D68,MATCH(AO$5,MTInputs!$J$5:$AZ$5,0))</f>
        <v/>
      </c>
      <c r="AP68" s="24">
        <f>INDEX(MTInputs!$J$1:$AZ$415,$D68,MATCH(AP$5,MTInputs!$J$5:$AZ$5,0))</f>
        <v/>
      </c>
      <c r="AQ68" s="24">
        <f>INDEX(MTInputs!$J$1:$AZ$415,$D68,MATCH(AQ$5,MTInputs!$J$5:$AZ$5,0))</f>
        <v/>
      </c>
      <c r="AR68" s="24">
        <f>INDEX(MTInputs!$J$1:$AZ$415,$D68,MATCH(AR$5,MTInputs!$J$5:$AZ$5,0))</f>
        <v/>
      </c>
      <c r="AS68" s="24">
        <f>INDEX(MTInputs!$J$1:$AZ$415,$D68,MATCH(AS$5,MTInputs!$J$5:$AZ$5,0))</f>
        <v/>
      </c>
      <c r="AT68" s="24">
        <f>INDEX(MTInputs!$J$1:$AZ$415,$D68,MATCH(AT$5,MTInputs!$J$5:$AZ$5,0))</f>
        <v/>
      </c>
      <c r="AU68" s="24">
        <f>INDEX(MTInputs!$J$1:$AZ$415,$D68,MATCH(AU$5,MTInputs!$J$5:$AZ$5,0))</f>
        <v/>
      </c>
      <c r="AV68" s="24">
        <f>INDEX(MTInputs!$J$1:$AZ$415,$D68,MATCH(AV$5,MTInputs!$J$5:$AZ$5,0))</f>
        <v/>
      </c>
      <c r="AW68" s="24">
        <f>INDEX(MTInputs!$J$1:$AZ$415,$D68,MATCH(AW$5,MTInputs!$J$5:$AZ$5,0))</f>
        <v/>
      </c>
      <c r="AX68" s="24">
        <f>INDEX(MTInputs!$J$1:$AZ$415,$D68,MATCH(AX$5,MTInputs!$J$5:$AZ$5,0))</f>
        <v/>
      </c>
      <c r="AY68" s="24">
        <f>INDEX(MTInputs!$J$1:$AZ$415,$D68,MATCH(AY$5,MTInputs!$J$5:$AZ$5,0))</f>
        <v/>
      </c>
    </row>
    <row r="69" hidden="1" outlineLevel="1">
      <c r="A69" s="14" t="inlineStr">
        <is>
          <t>fpr.f</t>
        </is>
      </c>
      <c r="B69" s="14" t="inlineStr">
        <is>
          <t>nga</t>
        </is>
      </c>
      <c r="C69" s="14" t="inlineStr">
        <is>
          <t>ind</t>
        </is>
      </c>
      <c r="D69" s="22" t="n">
        <v>161</v>
      </c>
      <c r="H69" s="14">
        <f>INDEX(Variables!$B$5:$B$105,MATCH($A69,Variables!$A$5:$A$105,0))&amp;IF($C69="",""," | "&amp;INDEX(Mapping!$B$5:$B$26,MATCH($C69,Mapping!$A$5:$A$26,0))&amp;" | "&amp;INDEX(Mapping!$B$30:$B$41,MATCH($B69,Mapping!$A$30:$A$41,0)))</f>
        <v/>
      </c>
      <c r="I69" s="14">
        <f>INDEX(Variables!$C$5:$C$105,MATCH($A69,Variables!$A$5:$A$105,0))</f>
        <v/>
      </c>
      <c r="J69" s="14">
        <f>INDEX(Variables!$E$5:$E$105,MATCH($A69,Variables!$A$5:$A$105,0))</f>
        <v/>
      </c>
      <c r="K69" s="11">
        <f>LOWER(Settings!$C$4)&amp;".mit."&amp;$A69&amp;IF($C69="","","."&amp;$C69&amp;"."&amp;$B69)&amp;IF(INDEX(Variables!$D$5:$D$105,MATCH($A69,Variables!$A$5:$A$105,0))="","","."&amp;INDEX(Variables!$D$5:$D$105,MATCH($A69,Variables!$A$5:$A$105,0)))&amp;"."&amp;K$5</f>
        <v/>
      </c>
      <c r="L69" s="23">
        <f>INDEX(MTInputs!$J$1:$AZ$415,$D69,MATCH(L$5,MTInputs!$J$5:$AZ$5,0))</f>
        <v/>
      </c>
      <c r="M69" s="24">
        <f>INDEX(MTInputs!$J$1:$AZ$415,$D69,MATCH(M$5,MTInputs!$J$5:$AZ$5,0))</f>
        <v/>
      </c>
      <c r="N69" s="24">
        <f>INDEX(MTInputs!$J$1:$AZ$415,$D69,MATCH(N$5,MTInputs!$J$5:$AZ$5,0))</f>
        <v/>
      </c>
      <c r="O69" s="24">
        <f>INDEX(MTInputs!$J$1:$AZ$415,$D69,MATCH(O$5,MTInputs!$J$5:$AZ$5,0))</f>
        <v/>
      </c>
      <c r="P69" s="24">
        <f>INDEX(MTInputs!$J$1:$AZ$415,$D69,MATCH(P$5,MTInputs!$J$5:$AZ$5,0))</f>
        <v/>
      </c>
      <c r="Q69" s="24">
        <f>INDEX(MTInputs!$J$1:$AZ$415,$D69,MATCH(Q$5,MTInputs!$J$5:$AZ$5,0))</f>
        <v/>
      </c>
      <c r="R69" s="24">
        <f>INDEX(MTInputs!$J$1:$AZ$415,$D69,MATCH(R$5,MTInputs!$J$5:$AZ$5,0))</f>
        <v/>
      </c>
      <c r="S69" s="24">
        <f>INDEX(MTInputs!$J$1:$AZ$415,$D69,MATCH(S$5,MTInputs!$J$5:$AZ$5,0))</f>
        <v/>
      </c>
      <c r="T69" s="24">
        <f>INDEX(MTInputs!$J$1:$AZ$415,$D69,MATCH(T$5,MTInputs!$J$5:$AZ$5,0))</f>
        <v/>
      </c>
      <c r="U69" s="24">
        <f>INDEX(MTInputs!$J$1:$AZ$415,$D69,MATCH(U$5,MTInputs!$J$5:$AZ$5,0))</f>
        <v/>
      </c>
      <c r="V69" s="24">
        <f>INDEX(MTInputs!$J$1:$AZ$415,$D69,MATCH(V$5,MTInputs!$J$5:$AZ$5,0))</f>
        <v/>
      </c>
      <c r="W69" s="24">
        <f>INDEX(MTInputs!$J$1:$AZ$415,$D69,MATCH(W$5,MTInputs!$J$5:$AZ$5,0))</f>
        <v/>
      </c>
      <c r="X69" s="24">
        <f>INDEX(MTInputs!$J$1:$AZ$415,$D69,MATCH(X$5,MTInputs!$J$5:$AZ$5,0))</f>
        <v/>
      </c>
      <c r="Y69" s="24">
        <f>INDEX(MTInputs!$J$1:$AZ$415,$D69,MATCH(Y$5,MTInputs!$J$5:$AZ$5,0))</f>
        <v/>
      </c>
      <c r="Z69" s="24">
        <f>INDEX(MTInputs!$J$1:$AZ$415,$D69,MATCH(Z$5,MTInputs!$J$5:$AZ$5,0))</f>
        <v/>
      </c>
      <c r="AA69" s="24">
        <f>INDEX(MTInputs!$J$1:$AZ$415,$D69,MATCH(AA$5,MTInputs!$J$5:$AZ$5,0))</f>
        <v/>
      </c>
      <c r="AB69" s="24">
        <f>INDEX(MTInputs!$J$1:$AZ$415,$D69,MATCH(AB$5,MTInputs!$J$5:$AZ$5,0))</f>
        <v/>
      </c>
      <c r="AC69" s="24">
        <f>INDEX(MTInputs!$J$1:$AZ$415,$D69,MATCH(AC$5,MTInputs!$J$5:$AZ$5,0))</f>
        <v/>
      </c>
      <c r="AD69" s="24">
        <f>INDEX(MTInputs!$J$1:$AZ$415,$D69,MATCH(AD$5,MTInputs!$J$5:$AZ$5,0))</f>
        <v/>
      </c>
      <c r="AF69" s="11">
        <f>LOWER(Settings!$C$4)&amp;".mit."&amp;$A69&amp;IF($C69="","","."&amp;$C69&amp;"."&amp;$B69)&amp;IF(INDEX(Variables!$D$5:$D$105,MATCH($A69,Variables!$A$5:$A$105,0))="","","."&amp;INDEX(Variables!$D$5:$D$105,MATCH($A69,Variables!$A$5:$A$105,0)))&amp;"."&amp;AF$5</f>
        <v/>
      </c>
      <c r="AG69" s="23">
        <f>INDEX(MTInputs!$J$1:$AZ$415,$D69,MATCH(AG$5,MTInputs!$J$5:$AZ$5,0))</f>
        <v/>
      </c>
      <c r="AH69" s="24">
        <f>INDEX(MTInputs!$J$1:$AZ$415,$D69,MATCH(AH$5,MTInputs!$J$5:$AZ$5,0))</f>
        <v/>
      </c>
      <c r="AI69" s="24">
        <f>INDEX(MTInputs!$J$1:$AZ$415,$D69,MATCH(AI$5,MTInputs!$J$5:$AZ$5,0))</f>
        <v/>
      </c>
      <c r="AJ69" s="24">
        <f>INDEX(MTInputs!$J$1:$AZ$415,$D69,MATCH(AJ$5,MTInputs!$J$5:$AZ$5,0))</f>
        <v/>
      </c>
      <c r="AK69" s="24">
        <f>INDEX(MTInputs!$J$1:$AZ$415,$D69,MATCH(AK$5,MTInputs!$J$5:$AZ$5,0))</f>
        <v/>
      </c>
      <c r="AL69" s="24">
        <f>INDEX(MTInputs!$J$1:$AZ$415,$D69,MATCH(AL$5,MTInputs!$J$5:$AZ$5,0))</f>
        <v/>
      </c>
      <c r="AM69" s="24">
        <f>INDEX(MTInputs!$J$1:$AZ$415,$D69,MATCH(AM$5,MTInputs!$J$5:$AZ$5,0))</f>
        <v/>
      </c>
      <c r="AN69" s="24">
        <f>INDEX(MTInputs!$J$1:$AZ$415,$D69,MATCH(AN$5,MTInputs!$J$5:$AZ$5,0))</f>
        <v/>
      </c>
      <c r="AO69" s="24">
        <f>INDEX(MTInputs!$J$1:$AZ$415,$D69,MATCH(AO$5,MTInputs!$J$5:$AZ$5,0))</f>
        <v/>
      </c>
      <c r="AP69" s="24">
        <f>INDEX(MTInputs!$J$1:$AZ$415,$D69,MATCH(AP$5,MTInputs!$J$5:$AZ$5,0))</f>
        <v/>
      </c>
      <c r="AQ69" s="24">
        <f>INDEX(MTInputs!$J$1:$AZ$415,$D69,MATCH(AQ$5,MTInputs!$J$5:$AZ$5,0))</f>
        <v/>
      </c>
      <c r="AR69" s="24">
        <f>INDEX(MTInputs!$J$1:$AZ$415,$D69,MATCH(AR$5,MTInputs!$J$5:$AZ$5,0))</f>
        <v/>
      </c>
      <c r="AS69" s="24">
        <f>INDEX(MTInputs!$J$1:$AZ$415,$D69,MATCH(AS$5,MTInputs!$J$5:$AZ$5,0))</f>
        <v/>
      </c>
      <c r="AT69" s="24">
        <f>INDEX(MTInputs!$J$1:$AZ$415,$D69,MATCH(AT$5,MTInputs!$J$5:$AZ$5,0))</f>
        <v/>
      </c>
      <c r="AU69" s="24">
        <f>INDEX(MTInputs!$J$1:$AZ$415,$D69,MATCH(AU$5,MTInputs!$J$5:$AZ$5,0))</f>
        <v/>
      </c>
      <c r="AV69" s="24">
        <f>INDEX(MTInputs!$J$1:$AZ$415,$D69,MATCH(AV$5,MTInputs!$J$5:$AZ$5,0))</f>
        <v/>
      </c>
      <c r="AW69" s="24">
        <f>INDEX(MTInputs!$J$1:$AZ$415,$D69,MATCH(AW$5,MTInputs!$J$5:$AZ$5,0))</f>
        <v/>
      </c>
      <c r="AX69" s="24">
        <f>INDEX(MTInputs!$J$1:$AZ$415,$D69,MATCH(AX$5,MTInputs!$J$5:$AZ$5,0))</f>
        <v/>
      </c>
      <c r="AY69" s="24">
        <f>INDEX(MTInputs!$J$1:$AZ$415,$D69,MATCH(AY$5,MTInputs!$J$5:$AZ$5,0))</f>
        <v/>
      </c>
    </row>
    <row r="70" hidden="1" outlineLevel="1">
      <c r="A70" s="14" t="inlineStr">
        <is>
          <t>fpr.f</t>
        </is>
      </c>
      <c r="B70" s="14" t="inlineStr">
        <is>
          <t>ecy</t>
        </is>
      </c>
      <c r="C70" s="14" t="inlineStr">
        <is>
          <t>res</t>
        </is>
      </c>
      <c r="D70" s="22" t="n">
        <v>162</v>
      </c>
      <c r="H70" s="14">
        <f>INDEX(Variables!$B$5:$B$105,MATCH($A70,Variables!$A$5:$A$105,0))&amp;IF($C70="",""," | "&amp;INDEX(Mapping!$B$5:$B$26,MATCH($C70,Mapping!$A$5:$A$26,0))&amp;" | "&amp;INDEX(Mapping!$B$30:$B$41,MATCH($B70,Mapping!$A$30:$A$41,0)))</f>
        <v/>
      </c>
      <c r="I70" s="14">
        <f>INDEX(Variables!$C$5:$C$105,MATCH($A70,Variables!$A$5:$A$105,0))</f>
        <v/>
      </c>
      <c r="J70" s="14">
        <f>INDEX(Variables!$E$5:$E$105,MATCH($A70,Variables!$A$5:$A$105,0))</f>
        <v/>
      </c>
      <c r="K70" s="11">
        <f>LOWER(Settings!$C$4)&amp;".mit."&amp;$A70&amp;IF($C70="","","."&amp;$C70&amp;"."&amp;$B70)&amp;IF(INDEX(Variables!$D$5:$D$105,MATCH($A70,Variables!$A$5:$A$105,0))="","","."&amp;INDEX(Variables!$D$5:$D$105,MATCH($A70,Variables!$A$5:$A$105,0)))&amp;"."&amp;K$5</f>
        <v/>
      </c>
      <c r="L70" s="23">
        <f>INDEX(MTInputs!$J$1:$AZ$415,$D70,MATCH(L$5,MTInputs!$J$5:$AZ$5,0))</f>
        <v/>
      </c>
      <c r="M70" s="24">
        <f>INDEX(MTInputs!$J$1:$AZ$415,$D70,MATCH(M$5,MTInputs!$J$5:$AZ$5,0))</f>
        <v/>
      </c>
      <c r="N70" s="24">
        <f>INDEX(MTInputs!$J$1:$AZ$415,$D70,MATCH(N$5,MTInputs!$J$5:$AZ$5,0))</f>
        <v/>
      </c>
      <c r="O70" s="24">
        <f>INDEX(MTInputs!$J$1:$AZ$415,$D70,MATCH(O$5,MTInputs!$J$5:$AZ$5,0))</f>
        <v/>
      </c>
      <c r="P70" s="24">
        <f>INDEX(MTInputs!$J$1:$AZ$415,$D70,MATCH(P$5,MTInputs!$J$5:$AZ$5,0))</f>
        <v/>
      </c>
      <c r="Q70" s="24">
        <f>INDEX(MTInputs!$J$1:$AZ$415,$D70,MATCH(Q$5,MTInputs!$J$5:$AZ$5,0))</f>
        <v/>
      </c>
      <c r="R70" s="24">
        <f>INDEX(MTInputs!$J$1:$AZ$415,$D70,MATCH(R$5,MTInputs!$J$5:$AZ$5,0))</f>
        <v/>
      </c>
      <c r="S70" s="24">
        <f>INDEX(MTInputs!$J$1:$AZ$415,$D70,MATCH(S$5,MTInputs!$J$5:$AZ$5,0))</f>
        <v/>
      </c>
      <c r="T70" s="24">
        <f>INDEX(MTInputs!$J$1:$AZ$415,$D70,MATCH(T$5,MTInputs!$J$5:$AZ$5,0))</f>
        <v/>
      </c>
      <c r="U70" s="24">
        <f>INDEX(MTInputs!$J$1:$AZ$415,$D70,MATCH(U$5,MTInputs!$J$5:$AZ$5,0))</f>
        <v/>
      </c>
      <c r="V70" s="24">
        <f>INDEX(MTInputs!$J$1:$AZ$415,$D70,MATCH(V$5,MTInputs!$J$5:$AZ$5,0))</f>
        <v/>
      </c>
      <c r="W70" s="24">
        <f>INDEX(MTInputs!$J$1:$AZ$415,$D70,MATCH(W$5,MTInputs!$J$5:$AZ$5,0))</f>
        <v/>
      </c>
      <c r="X70" s="24">
        <f>INDEX(MTInputs!$J$1:$AZ$415,$D70,MATCH(X$5,MTInputs!$J$5:$AZ$5,0))</f>
        <v/>
      </c>
      <c r="Y70" s="24">
        <f>INDEX(MTInputs!$J$1:$AZ$415,$D70,MATCH(Y$5,MTInputs!$J$5:$AZ$5,0))</f>
        <v/>
      </c>
      <c r="Z70" s="24">
        <f>INDEX(MTInputs!$J$1:$AZ$415,$D70,MATCH(Z$5,MTInputs!$J$5:$AZ$5,0))</f>
        <v/>
      </c>
      <c r="AA70" s="24">
        <f>INDEX(MTInputs!$J$1:$AZ$415,$D70,MATCH(AA$5,MTInputs!$J$5:$AZ$5,0))</f>
        <v/>
      </c>
      <c r="AB70" s="24">
        <f>INDEX(MTInputs!$J$1:$AZ$415,$D70,MATCH(AB$5,MTInputs!$J$5:$AZ$5,0))</f>
        <v/>
      </c>
      <c r="AC70" s="24">
        <f>INDEX(MTInputs!$J$1:$AZ$415,$D70,MATCH(AC$5,MTInputs!$J$5:$AZ$5,0))</f>
        <v/>
      </c>
      <c r="AD70" s="24">
        <f>INDEX(MTInputs!$J$1:$AZ$415,$D70,MATCH(AD$5,MTInputs!$J$5:$AZ$5,0))</f>
        <v/>
      </c>
      <c r="AF70" s="11">
        <f>LOWER(Settings!$C$4)&amp;".mit."&amp;$A70&amp;IF($C70="","","."&amp;$C70&amp;"."&amp;$B70)&amp;IF(INDEX(Variables!$D$5:$D$105,MATCH($A70,Variables!$A$5:$A$105,0))="","","."&amp;INDEX(Variables!$D$5:$D$105,MATCH($A70,Variables!$A$5:$A$105,0)))&amp;"."&amp;AF$5</f>
        <v/>
      </c>
      <c r="AG70" s="23">
        <f>INDEX(MTInputs!$J$1:$AZ$415,$D70,MATCH(AG$5,MTInputs!$J$5:$AZ$5,0))</f>
        <v/>
      </c>
      <c r="AH70" s="24">
        <f>INDEX(MTInputs!$J$1:$AZ$415,$D70,MATCH(AH$5,MTInputs!$J$5:$AZ$5,0))</f>
        <v/>
      </c>
      <c r="AI70" s="24">
        <f>INDEX(MTInputs!$J$1:$AZ$415,$D70,MATCH(AI$5,MTInputs!$J$5:$AZ$5,0))</f>
        <v/>
      </c>
      <c r="AJ70" s="24">
        <f>INDEX(MTInputs!$J$1:$AZ$415,$D70,MATCH(AJ$5,MTInputs!$J$5:$AZ$5,0))</f>
        <v/>
      </c>
      <c r="AK70" s="24">
        <f>INDEX(MTInputs!$J$1:$AZ$415,$D70,MATCH(AK$5,MTInputs!$J$5:$AZ$5,0))</f>
        <v/>
      </c>
      <c r="AL70" s="24">
        <f>INDEX(MTInputs!$J$1:$AZ$415,$D70,MATCH(AL$5,MTInputs!$J$5:$AZ$5,0))</f>
        <v/>
      </c>
      <c r="AM70" s="24">
        <f>INDEX(MTInputs!$J$1:$AZ$415,$D70,MATCH(AM$5,MTInputs!$J$5:$AZ$5,0))</f>
        <v/>
      </c>
      <c r="AN70" s="24">
        <f>INDEX(MTInputs!$J$1:$AZ$415,$D70,MATCH(AN$5,MTInputs!$J$5:$AZ$5,0))</f>
        <v/>
      </c>
      <c r="AO70" s="24">
        <f>INDEX(MTInputs!$J$1:$AZ$415,$D70,MATCH(AO$5,MTInputs!$J$5:$AZ$5,0))</f>
        <v/>
      </c>
      <c r="AP70" s="24">
        <f>INDEX(MTInputs!$J$1:$AZ$415,$D70,MATCH(AP$5,MTInputs!$J$5:$AZ$5,0))</f>
        <v/>
      </c>
      <c r="AQ70" s="24">
        <f>INDEX(MTInputs!$J$1:$AZ$415,$D70,MATCH(AQ$5,MTInputs!$J$5:$AZ$5,0))</f>
        <v/>
      </c>
      <c r="AR70" s="24">
        <f>INDEX(MTInputs!$J$1:$AZ$415,$D70,MATCH(AR$5,MTInputs!$J$5:$AZ$5,0))</f>
        <v/>
      </c>
      <c r="AS70" s="24">
        <f>INDEX(MTInputs!$J$1:$AZ$415,$D70,MATCH(AS$5,MTInputs!$J$5:$AZ$5,0))</f>
        <v/>
      </c>
      <c r="AT70" s="24">
        <f>INDEX(MTInputs!$J$1:$AZ$415,$D70,MATCH(AT$5,MTInputs!$J$5:$AZ$5,0))</f>
        <v/>
      </c>
      <c r="AU70" s="24">
        <f>INDEX(MTInputs!$J$1:$AZ$415,$D70,MATCH(AU$5,MTInputs!$J$5:$AZ$5,0))</f>
        <v/>
      </c>
      <c r="AV70" s="24">
        <f>INDEX(MTInputs!$J$1:$AZ$415,$D70,MATCH(AV$5,MTInputs!$J$5:$AZ$5,0))</f>
        <v/>
      </c>
      <c r="AW70" s="24">
        <f>INDEX(MTInputs!$J$1:$AZ$415,$D70,MATCH(AW$5,MTInputs!$J$5:$AZ$5,0))</f>
        <v/>
      </c>
      <c r="AX70" s="24">
        <f>INDEX(MTInputs!$J$1:$AZ$415,$D70,MATCH(AX$5,MTInputs!$J$5:$AZ$5,0))</f>
        <v/>
      </c>
      <c r="AY70" s="24">
        <f>INDEX(MTInputs!$J$1:$AZ$415,$D70,MATCH(AY$5,MTInputs!$J$5:$AZ$5,0))</f>
        <v/>
      </c>
    </row>
    <row r="71" hidden="1" outlineLevel="1">
      <c r="A71" s="14" t="inlineStr">
        <is>
          <t>fpr.f</t>
        </is>
      </c>
      <c r="B71" s="14" t="inlineStr">
        <is>
          <t>ecy</t>
        </is>
      </c>
      <c r="C71" s="14" t="inlineStr">
        <is>
          <t>ind</t>
        </is>
      </c>
      <c r="D71" s="22" t="n">
        <v>163</v>
      </c>
      <c r="H71" s="14">
        <f>INDEX(Variables!$B$5:$B$105,MATCH($A71,Variables!$A$5:$A$105,0))&amp;IF($C71="",""," | "&amp;INDEX(Mapping!$B$5:$B$26,MATCH($C71,Mapping!$A$5:$A$26,0))&amp;" | "&amp;INDEX(Mapping!$B$30:$B$41,MATCH($B71,Mapping!$A$30:$A$41,0)))</f>
        <v/>
      </c>
      <c r="I71" s="14">
        <f>INDEX(Variables!$C$5:$C$105,MATCH($A71,Variables!$A$5:$A$105,0))</f>
        <v/>
      </c>
      <c r="J71" s="14">
        <f>INDEX(Variables!$E$5:$E$105,MATCH($A71,Variables!$A$5:$A$105,0))</f>
        <v/>
      </c>
      <c r="K71" s="11">
        <f>LOWER(Settings!$C$4)&amp;".mit."&amp;$A71&amp;IF($C71="","","."&amp;$C71&amp;"."&amp;$B71)&amp;IF(INDEX(Variables!$D$5:$D$105,MATCH($A71,Variables!$A$5:$A$105,0))="","","."&amp;INDEX(Variables!$D$5:$D$105,MATCH($A71,Variables!$A$5:$A$105,0)))&amp;"."&amp;K$5</f>
        <v/>
      </c>
      <c r="L71" s="23">
        <f>INDEX(MTInputs!$J$1:$AZ$415,$D71,MATCH(L$5,MTInputs!$J$5:$AZ$5,0))</f>
        <v/>
      </c>
      <c r="M71" s="24">
        <f>INDEX(MTInputs!$J$1:$AZ$415,$D71,MATCH(M$5,MTInputs!$J$5:$AZ$5,0))</f>
        <v/>
      </c>
      <c r="N71" s="24">
        <f>INDEX(MTInputs!$J$1:$AZ$415,$D71,MATCH(N$5,MTInputs!$J$5:$AZ$5,0))</f>
        <v/>
      </c>
      <c r="O71" s="24">
        <f>INDEX(MTInputs!$J$1:$AZ$415,$D71,MATCH(O$5,MTInputs!$J$5:$AZ$5,0))</f>
        <v/>
      </c>
      <c r="P71" s="24">
        <f>INDEX(MTInputs!$J$1:$AZ$415,$D71,MATCH(P$5,MTInputs!$J$5:$AZ$5,0))</f>
        <v/>
      </c>
      <c r="Q71" s="24">
        <f>INDEX(MTInputs!$J$1:$AZ$415,$D71,MATCH(Q$5,MTInputs!$J$5:$AZ$5,0))</f>
        <v/>
      </c>
      <c r="R71" s="24">
        <f>INDEX(MTInputs!$J$1:$AZ$415,$D71,MATCH(R$5,MTInputs!$J$5:$AZ$5,0))</f>
        <v/>
      </c>
      <c r="S71" s="24">
        <f>INDEX(MTInputs!$J$1:$AZ$415,$D71,MATCH(S$5,MTInputs!$J$5:$AZ$5,0))</f>
        <v/>
      </c>
      <c r="T71" s="24">
        <f>INDEX(MTInputs!$J$1:$AZ$415,$D71,MATCH(T$5,MTInputs!$J$5:$AZ$5,0))</f>
        <v/>
      </c>
      <c r="U71" s="24">
        <f>INDEX(MTInputs!$J$1:$AZ$415,$D71,MATCH(U$5,MTInputs!$J$5:$AZ$5,0))</f>
        <v/>
      </c>
      <c r="V71" s="24">
        <f>INDEX(MTInputs!$J$1:$AZ$415,$D71,MATCH(V$5,MTInputs!$J$5:$AZ$5,0))</f>
        <v/>
      </c>
      <c r="W71" s="24">
        <f>INDEX(MTInputs!$J$1:$AZ$415,$D71,MATCH(W$5,MTInputs!$J$5:$AZ$5,0))</f>
        <v/>
      </c>
      <c r="X71" s="24">
        <f>INDEX(MTInputs!$J$1:$AZ$415,$D71,MATCH(X$5,MTInputs!$J$5:$AZ$5,0))</f>
        <v/>
      </c>
      <c r="Y71" s="24">
        <f>INDEX(MTInputs!$J$1:$AZ$415,$D71,MATCH(Y$5,MTInputs!$J$5:$AZ$5,0))</f>
        <v/>
      </c>
      <c r="Z71" s="24">
        <f>INDEX(MTInputs!$J$1:$AZ$415,$D71,MATCH(Z$5,MTInputs!$J$5:$AZ$5,0))</f>
        <v/>
      </c>
      <c r="AA71" s="24">
        <f>INDEX(MTInputs!$J$1:$AZ$415,$D71,MATCH(AA$5,MTInputs!$J$5:$AZ$5,0))</f>
        <v/>
      </c>
      <c r="AB71" s="24">
        <f>INDEX(MTInputs!$J$1:$AZ$415,$D71,MATCH(AB$5,MTInputs!$J$5:$AZ$5,0))</f>
        <v/>
      </c>
      <c r="AC71" s="24">
        <f>INDEX(MTInputs!$J$1:$AZ$415,$D71,MATCH(AC$5,MTInputs!$J$5:$AZ$5,0))</f>
        <v/>
      </c>
      <c r="AD71" s="24">
        <f>INDEX(MTInputs!$J$1:$AZ$415,$D71,MATCH(AD$5,MTInputs!$J$5:$AZ$5,0))</f>
        <v/>
      </c>
      <c r="AF71" s="11">
        <f>LOWER(Settings!$C$4)&amp;".mit."&amp;$A71&amp;IF($C71="","","."&amp;$C71&amp;"."&amp;$B71)&amp;IF(INDEX(Variables!$D$5:$D$105,MATCH($A71,Variables!$A$5:$A$105,0))="","","."&amp;INDEX(Variables!$D$5:$D$105,MATCH($A71,Variables!$A$5:$A$105,0)))&amp;"."&amp;AF$5</f>
        <v/>
      </c>
      <c r="AG71" s="23">
        <f>INDEX(MTInputs!$J$1:$AZ$415,$D71,MATCH(AG$5,MTInputs!$J$5:$AZ$5,0))</f>
        <v/>
      </c>
      <c r="AH71" s="24">
        <f>INDEX(MTInputs!$J$1:$AZ$415,$D71,MATCH(AH$5,MTInputs!$J$5:$AZ$5,0))</f>
        <v/>
      </c>
      <c r="AI71" s="24">
        <f>INDEX(MTInputs!$J$1:$AZ$415,$D71,MATCH(AI$5,MTInputs!$J$5:$AZ$5,0))</f>
        <v/>
      </c>
      <c r="AJ71" s="24">
        <f>INDEX(MTInputs!$J$1:$AZ$415,$D71,MATCH(AJ$5,MTInputs!$J$5:$AZ$5,0))</f>
        <v/>
      </c>
      <c r="AK71" s="24">
        <f>INDEX(MTInputs!$J$1:$AZ$415,$D71,MATCH(AK$5,MTInputs!$J$5:$AZ$5,0))</f>
        <v/>
      </c>
      <c r="AL71" s="24">
        <f>INDEX(MTInputs!$J$1:$AZ$415,$D71,MATCH(AL$5,MTInputs!$J$5:$AZ$5,0))</f>
        <v/>
      </c>
      <c r="AM71" s="24">
        <f>INDEX(MTInputs!$J$1:$AZ$415,$D71,MATCH(AM$5,MTInputs!$J$5:$AZ$5,0))</f>
        <v/>
      </c>
      <c r="AN71" s="24">
        <f>INDEX(MTInputs!$J$1:$AZ$415,$D71,MATCH(AN$5,MTInputs!$J$5:$AZ$5,0))</f>
        <v/>
      </c>
      <c r="AO71" s="24">
        <f>INDEX(MTInputs!$J$1:$AZ$415,$D71,MATCH(AO$5,MTInputs!$J$5:$AZ$5,0))</f>
        <v/>
      </c>
      <c r="AP71" s="24">
        <f>INDEX(MTInputs!$J$1:$AZ$415,$D71,MATCH(AP$5,MTInputs!$J$5:$AZ$5,0))</f>
        <v/>
      </c>
      <c r="AQ71" s="24">
        <f>INDEX(MTInputs!$J$1:$AZ$415,$D71,MATCH(AQ$5,MTInputs!$J$5:$AZ$5,0))</f>
        <v/>
      </c>
      <c r="AR71" s="24">
        <f>INDEX(MTInputs!$J$1:$AZ$415,$D71,MATCH(AR$5,MTInputs!$J$5:$AZ$5,0))</f>
        <v/>
      </c>
      <c r="AS71" s="24">
        <f>INDEX(MTInputs!$J$1:$AZ$415,$D71,MATCH(AS$5,MTInputs!$J$5:$AZ$5,0))</f>
        <v/>
      </c>
      <c r="AT71" s="24">
        <f>INDEX(MTInputs!$J$1:$AZ$415,$D71,MATCH(AT$5,MTInputs!$J$5:$AZ$5,0))</f>
        <v/>
      </c>
      <c r="AU71" s="24">
        <f>INDEX(MTInputs!$J$1:$AZ$415,$D71,MATCH(AU$5,MTInputs!$J$5:$AZ$5,0))</f>
        <v/>
      </c>
      <c r="AV71" s="24">
        <f>INDEX(MTInputs!$J$1:$AZ$415,$D71,MATCH(AV$5,MTInputs!$J$5:$AZ$5,0))</f>
        <v/>
      </c>
      <c r="AW71" s="24">
        <f>INDEX(MTInputs!$J$1:$AZ$415,$D71,MATCH(AW$5,MTInputs!$J$5:$AZ$5,0))</f>
        <v/>
      </c>
      <c r="AX71" s="24">
        <f>INDEX(MTInputs!$J$1:$AZ$415,$D71,MATCH(AX$5,MTInputs!$J$5:$AZ$5,0))</f>
        <v/>
      </c>
      <c r="AY71" s="24">
        <f>INDEX(MTInputs!$J$1:$AZ$415,$D71,MATCH(AY$5,MTInputs!$J$5:$AZ$5,0))</f>
        <v/>
      </c>
    </row>
    <row r="72" hidden="1" outlineLevel="1">
      <c r="A72" s="14" t="inlineStr">
        <is>
          <t>fpr.f</t>
        </is>
      </c>
      <c r="B72" s="14" t="inlineStr">
        <is>
          <t>gso</t>
        </is>
      </c>
      <c r="C72" s="14" t="inlineStr">
        <is>
          <t>all</t>
        </is>
      </c>
      <c r="D72" s="22" t="n">
        <v>164</v>
      </c>
      <c r="H72" s="14">
        <f>INDEX(Variables!$B$5:$B$105,MATCH($A72,Variables!$A$5:$A$105,0))&amp;IF($C72="",""," | "&amp;INDEX(Mapping!$B$5:$B$26,MATCH($C72,Mapping!$A$5:$A$26,0))&amp;" | "&amp;INDEX(Mapping!$B$30:$B$41,MATCH($B72,Mapping!$A$30:$A$41,0)))</f>
        <v/>
      </c>
      <c r="I72" s="14">
        <f>INDEX(Variables!$C$5:$C$105,MATCH($A72,Variables!$A$5:$A$105,0))</f>
        <v/>
      </c>
      <c r="J72" s="14">
        <f>INDEX(Variables!$E$5:$E$105,MATCH($A72,Variables!$A$5:$A$105,0))</f>
        <v/>
      </c>
      <c r="K72" s="11">
        <f>LOWER(Settings!$C$4)&amp;".mit."&amp;$A72&amp;IF($C72="","","."&amp;$C72&amp;"."&amp;$B72)&amp;IF(INDEX(Variables!$D$5:$D$105,MATCH($A72,Variables!$A$5:$A$105,0))="","","."&amp;INDEX(Variables!$D$5:$D$105,MATCH($A72,Variables!$A$5:$A$105,0)))&amp;"."&amp;K$5</f>
        <v/>
      </c>
      <c r="L72" s="23">
        <f>INDEX(MTInputs!$J$1:$AZ$415,$D72,MATCH(L$5,MTInputs!$J$5:$AZ$5,0))</f>
        <v/>
      </c>
      <c r="M72" s="24">
        <f>INDEX(MTInputs!$J$1:$AZ$415,$D72,MATCH(M$5,MTInputs!$J$5:$AZ$5,0))</f>
        <v/>
      </c>
      <c r="N72" s="24">
        <f>INDEX(MTInputs!$J$1:$AZ$415,$D72,MATCH(N$5,MTInputs!$J$5:$AZ$5,0))</f>
        <v/>
      </c>
      <c r="O72" s="24">
        <f>INDEX(MTInputs!$J$1:$AZ$415,$D72,MATCH(O$5,MTInputs!$J$5:$AZ$5,0))</f>
        <v/>
      </c>
      <c r="P72" s="24">
        <f>INDEX(MTInputs!$J$1:$AZ$415,$D72,MATCH(P$5,MTInputs!$J$5:$AZ$5,0))</f>
        <v/>
      </c>
      <c r="Q72" s="24">
        <f>INDEX(MTInputs!$J$1:$AZ$415,$D72,MATCH(Q$5,MTInputs!$J$5:$AZ$5,0))</f>
        <v/>
      </c>
      <c r="R72" s="24">
        <f>INDEX(MTInputs!$J$1:$AZ$415,$D72,MATCH(R$5,MTInputs!$J$5:$AZ$5,0))</f>
        <v/>
      </c>
      <c r="S72" s="24">
        <f>INDEX(MTInputs!$J$1:$AZ$415,$D72,MATCH(S$5,MTInputs!$J$5:$AZ$5,0))</f>
        <v/>
      </c>
      <c r="T72" s="24">
        <f>INDEX(MTInputs!$J$1:$AZ$415,$D72,MATCH(T$5,MTInputs!$J$5:$AZ$5,0))</f>
        <v/>
      </c>
      <c r="U72" s="24">
        <f>INDEX(MTInputs!$J$1:$AZ$415,$D72,MATCH(U$5,MTInputs!$J$5:$AZ$5,0))</f>
        <v/>
      </c>
      <c r="V72" s="24">
        <f>INDEX(MTInputs!$J$1:$AZ$415,$D72,MATCH(V$5,MTInputs!$J$5:$AZ$5,0))</f>
        <v/>
      </c>
      <c r="W72" s="24">
        <f>INDEX(MTInputs!$J$1:$AZ$415,$D72,MATCH(W$5,MTInputs!$J$5:$AZ$5,0))</f>
        <v/>
      </c>
      <c r="X72" s="24">
        <f>INDEX(MTInputs!$J$1:$AZ$415,$D72,MATCH(X$5,MTInputs!$J$5:$AZ$5,0))</f>
        <v/>
      </c>
      <c r="Y72" s="24">
        <f>INDEX(MTInputs!$J$1:$AZ$415,$D72,MATCH(Y$5,MTInputs!$J$5:$AZ$5,0))</f>
        <v/>
      </c>
      <c r="Z72" s="24">
        <f>INDEX(MTInputs!$J$1:$AZ$415,$D72,MATCH(Z$5,MTInputs!$J$5:$AZ$5,0))</f>
        <v/>
      </c>
      <c r="AA72" s="24">
        <f>INDEX(MTInputs!$J$1:$AZ$415,$D72,MATCH(AA$5,MTInputs!$J$5:$AZ$5,0))</f>
        <v/>
      </c>
      <c r="AB72" s="24">
        <f>INDEX(MTInputs!$J$1:$AZ$415,$D72,MATCH(AB$5,MTInputs!$J$5:$AZ$5,0))</f>
        <v/>
      </c>
      <c r="AC72" s="24">
        <f>INDEX(MTInputs!$J$1:$AZ$415,$D72,MATCH(AC$5,MTInputs!$J$5:$AZ$5,0))</f>
        <v/>
      </c>
      <c r="AD72" s="24">
        <f>INDEX(MTInputs!$J$1:$AZ$415,$D72,MATCH(AD$5,MTInputs!$J$5:$AZ$5,0))</f>
        <v/>
      </c>
      <c r="AF72" s="11">
        <f>LOWER(Settings!$C$4)&amp;".mit."&amp;$A72&amp;IF($C72="","","."&amp;$C72&amp;"."&amp;$B72)&amp;IF(INDEX(Variables!$D$5:$D$105,MATCH($A72,Variables!$A$5:$A$105,0))="","","."&amp;INDEX(Variables!$D$5:$D$105,MATCH($A72,Variables!$A$5:$A$105,0)))&amp;"."&amp;AF$5</f>
        <v/>
      </c>
      <c r="AG72" s="23">
        <f>INDEX(MTInputs!$J$1:$AZ$415,$D72,MATCH(AG$5,MTInputs!$J$5:$AZ$5,0))</f>
        <v/>
      </c>
      <c r="AH72" s="24">
        <f>INDEX(MTInputs!$J$1:$AZ$415,$D72,MATCH(AH$5,MTInputs!$J$5:$AZ$5,0))</f>
        <v/>
      </c>
      <c r="AI72" s="24">
        <f>INDEX(MTInputs!$J$1:$AZ$415,$D72,MATCH(AI$5,MTInputs!$J$5:$AZ$5,0))</f>
        <v/>
      </c>
      <c r="AJ72" s="24">
        <f>INDEX(MTInputs!$J$1:$AZ$415,$D72,MATCH(AJ$5,MTInputs!$J$5:$AZ$5,0))</f>
        <v/>
      </c>
      <c r="AK72" s="24">
        <f>INDEX(MTInputs!$J$1:$AZ$415,$D72,MATCH(AK$5,MTInputs!$J$5:$AZ$5,0))</f>
        <v/>
      </c>
      <c r="AL72" s="24">
        <f>INDEX(MTInputs!$J$1:$AZ$415,$D72,MATCH(AL$5,MTInputs!$J$5:$AZ$5,0))</f>
        <v/>
      </c>
      <c r="AM72" s="24">
        <f>INDEX(MTInputs!$J$1:$AZ$415,$D72,MATCH(AM$5,MTInputs!$J$5:$AZ$5,0))</f>
        <v/>
      </c>
      <c r="AN72" s="24">
        <f>INDEX(MTInputs!$J$1:$AZ$415,$D72,MATCH(AN$5,MTInputs!$J$5:$AZ$5,0))</f>
        <v/>
      </c>
      <c r="AO72" s="24">
        <f>INDEX(MTInputs!$J$1:$AZ$415,$D72,MATCH(AO$5,MTInputs!$J$5:$AZ$5,0))</f>
        <v/>
      </c>
      <c r="AP72" s="24">
        <f>INDEX(MTInputs!$J$1:$AZ$415,$D72,MATCH(AP$5,MTInputs!$J$5:$AZ$5,0))</f>
        <v/>
      </c>
      <c r="AQ72" s="24">
        <f>INDEX(MTInputs!$J$1:$AZ$415,$D72,MATCH(AQ$5,MTInputs!$J$5:$AZ$5,0))</f>
        <v/>
      </c>
      <c r="AR72" s="24">
        <f>INDEX(MTInputs!$J$1:$AZ$415,$D72,MATCH(AR$5,MTInputs!$J$5:$AZ$5,0))</f>
        <v/>
      </c>
      <c r="AS72" s="24">
        <f>INDEX(MTInputs!$J$1:$AZ$415,$D72,MATCH(AS$5,MTInputs!$J$5:$AZ$5,0))</f>
        <v/>
      </c>
      <c r="AT72" s="24">
        <f>INDEX(MTInputs!$J$1:$AZ$415,$D72,MATCH(AT$5,MTInputs!$J$5:$AZ$5,0))</f>
        <v/>
      </c>
      <c r="AU72" s="24">
        <f>INDEX(MTInputs!$J$1:$AZ$415,$D72,MATCH(AU$5,MTInputs!$J$5:$AZ$5,0))</f>
        <v/>
      </c>
      <c r="AV72" s="24">
        <f>INDEX(MTInputs!$J$1:$AZ$415,$D72,MATCH(AV$5,MTInputs!$J$5:$AZ$5,0))</f>
        <v/>
      </c>
      <c r="AW72" s="24">
        <f>INDEX(MTInputs!$J$1:$AZ$415,$D72,MATCH(AW$5,MTInputs!$J$5:$AZ$5,0))</f>
        <v/>
      </c>
      <c r="AX72" s="24">
        <f>INDEX(MTInputs!$J$1:$AZ$415,$D72,MATCH(AX$5,MTInputs!$J$5:$AZ$5,0))</f>
        <v/>
      </c>
      <c r="AY72" s="24">
        <f>INDEX(MTInputs!$J$1:$AZ$415,$D72,MATCH(AY$5,MTInputs!$J$5:$AZ$5,0))</f>
        <v/>
      </c>
    </row>
    <row r="73" hidden="1" outlineLevel="1">
      <c r="A73" s="14" t="inlineStr">
        <is>
          <t>fpr.f</t>
        </is>
      </c>
      <c r="B73" s="14" t="inlineStr">
        <is>
          <t>die</t>
        </is>
      </c>
      <c r="C73" s="14" t="inlineStr">
        <is>
          <t>all</t>
        </is>
      </c>
      <c r="D73" s="22" t="n">
        <v>165</v>
      </c>
      <c r="H73" s="14">
        <f>INDEX(Variables!$B$5:$B$105,MATCH($A73,Variables!$A$5:$A$105,0))&amp;IF($C73="",""," | "&amp;INDEX(Mapping!$B$5:$B$26,MATCH($C73,Mapping!$A$5:$A$26,0))&amp;" | "&amp;INDEX(Mapping!$B$30:$B$41,MATCH($B73,Mapping!$A$30:$A$41,0)))</f>
        <v/>
      </c>
      <c r="I73" s="14">
        <f>INDEX(Variables!$C$5:$C$105,MATCH($A73,Variables!$A$5:$A$105,0))</f>
        <v/>
      </c>
      <c r="J73" s="14">
        <f>INDEX(Variables!$E$5:$E$105,MATCH($A73,Variables!$A$5:$A$105,0))</f>
        <v/>
      </c>
      <c r="K73" s="11">
        <f>LOWER(Settings!$C$4)&amp;".mit."&amp;$A73&amp;IF($C73="","","."&amp;$C73&amp;"."&amp;$B73)&amp;IF(INDEX(Variables!$D$5:$D$105,MATCH($A73,Variables!$A$5:$A$105,0))="","","."&amp;INDEX(Variables!$D$5:$D$105,MATCH($A73,Variables!$A$5:$A$105,0)))&amp;"."&amp;K$5</f>
        <v/>
      </c>
      <c r="L73" s="23">
        <f>INDEX(MTInputs!$J$1:$AZ$415,$D73,MATCH(L$5,MTInputs!$J$5:$AZ$5,0))</f>
        <v/>
      </c>
      <c r="M73" s="24">
        <f>INDEX(MTInputs!$J$1:$AZ$415,$D73,MATCH(M$5,MTInputs!$J$5:$AZ$5,0))</f>
        <v/>
      </c>
      <c r="N73" s="24">
        <f>INDEX(MTInputs!$J$1:$AZ$415,$D73,MATCH(N$5,MTInputs!$J$5:$AZ$5,0))</f>
        <v/>
      </c>
      <c r="O73" s="24">
        <f>INDEX(MTInputs!$J$1:$AZ$415,$D73,MATCH(O$5,MTInputs!$J$5:$AZ$5,0))</f>
        <v/>
      </c>
      <c r="P73" s="24">
        <f>INDEX(MTInputs!$J$1:$AZ$415,$D73,MATCH(P$5,MTInputs!$J$5:$AZ$5,0))</f>
        <v/>
      </c>
      <c r="Q73" s="24">
        <f>INDEX(MTInputs!$J$1:$AZ$415,$D73,MATCH(Q$5,MTInputs!$J$5:$AZ$5,0))</f>
        <v/>
      </c>
      <c r="R73" s="24">
        <f>INDEX(MTInputs!$J$1:$AZ$415,$D73,MATCH(R$5,MTInputs!$J$5:$AZ$5,0))</f>
        <v/>
      </c>
      <c r="S73" s="24">
        <f>INDEX(MTInputs!$J$1:$AZ$415,$D73,MATCH(S$5,MTInputs!$J$5:$AZ$5,0))</f>
        <v/>
      </c>
      <c r="T73" s="24">
        <f>INDEX(MTInputs!$J$1:$AZ$415,$D73,MATCH(T$5,MTInputs!$J$5:$AZ$5,0))</f>
        <v/>
      </c>
      <c r="U73" s="24">
        <f>INDEX(MTInputs!$J$1:$AZ$415,$D73,MATCH(U$5,MTInputs!$J$5:$AZ$5,0))</f>
        <v/>
      </c>
      <c r="V73" s="24">
        <f>INDEX(MTInputs!$J$1:$AZ$415,$D73,MATCH(V$5,MTInputs!$J$5:$AZ$5,0))</f>
        <v/>
      </c>
      <c r="W73" s="24">
        <f>INDEX(MTInputs!$J$1:$AZ$415,$D73,MATCH(W$5,MTInputs!$J$5:$AZ$5,0))</f>
        <v/>
      </c>
      <c r="X73" s="24">
        <f>INDEX(MTInputs!$J$1:$AZ$415,$D73,MATCH(X$5,MTInputs!$J$5:$AZ$5,0))</f>
        <v/>
      </c>
      <c r="Y73" s="24">
        <f>INDEX(MTInputs!$J$1:$AZ$415,$D73,MATCH(Y$5,MTInputs!$J$5:$AZ$5,0))</f>
        <v/>
      </c>
      <c r="Z73" s="24">
        <f>INDEX(MTInputs!$J$1:$AZ$415,$D73,MATCH(Z$5,MTInputs!$J$5:$AZ$5,0))</f>
        <v/>
      </c>
      <c r="AA73" s="24">
        <f>INDEX(MTInputs!$J$1:$AZ$415,$D73,MATCH(AA$5,MTInputs!$J$5:$AZ$5,0))</f>
        <v/>
      </c>
      <c r="AB73" s="24">
        <f>INDEX(MTInputs!$J$1:$AZ$415,$D73,MATCH(AB$5,MTInputs!$J$5:$AZ$5,0))</f>
        <v/>
      </c>
      <c r="AC73" s="24">
        <f>INDEX(MTInputs!$J$1:$AZ$415,$D73,MATCH(AC$5,MTInputs!$J$5:$AZ$5,0))</f>
        <v/>
      </c>
      <c r="AD73" s="24">
        <f>INDEX(MTInputs!$J$1:$AZ$415,$D73,MATCH(AD$5,MTInputs!$J$5:$AZ$5,0))</f>
        <v/>
      </c>
      <c r="AF73" s="11">
        <f>LOWER(Settings!$C$4)&amp;".mit."&amp;$A73&amp;IF($C73="","","."&amp;$C73&amp;"."&amp;$B73)&amp;IF(INDEX(Variables!$D$5:$D$105,MATCH($A73,Variables!$A$5:$A$105,0))="","","."&amp;INDEX(Variables!$D$5:$D$105,MATCH($A73,Variables!$A$5:$A$105,0)))&amp;"."&amp;AF$5</f>
        <v/>
      </c>
      <c r="AG73" s="23">
        <f>INDEX(MTInputs!$J$1:$AZ$415,$D73,MATCH(AG$5,MTInputs!$J$5:$AZ$5,0))</f>
        <v/>
      </c>
      <c r="AH73" s="24">
        <f>INDEX(MTInputs!$J$1:$AZ$415,$D73,MATCH(AH$5,MTInputs!$J$5:$AZ$5,0))</f>
        <v/>
      </c>
      <c r="AI73" s="24">
        <f>INDEX(MTInputs!$J$1:$AZ$415,$D73,MATCH(AI$5,MTInputs!$J$5:$AZ$5,0))</f>
        <v/>
      </c>
      <c r="AJ73" s="24">
        <f>INDEX(MTInputs!$J$1:$AZ$415,$D73,MATCH(AJ$5,MTInputs!$J$5:$AZ$5,0))</f>
        <v/>
      </c>
      <c r="AK73" s="24">
        <f>INDEX(MTInputs!$J$1:$AZ$415,$D73,MATCH(AK$5,MTInputs!$J$5:$AZ$5,0))</f>
        <v/>
      </c>
      <c r="AL73" s="24">
        <f>INDEX(MTInputs!$J$1:$AZ$415,$D73,MATCH(AL$5,MTInputs!$J$5:$AZ$5,0))</f>
        <v/>
      </c>
      <c r="AM73" s="24">
        <f>INDEX(MTInputs!$J$1:$AZ$415,$D73,MATCH(AM$5,MTInputs!$J$5:$AZ$5,0))</f>
        <v/>
      </c>
      <c r="AN73" s="24">
        <f>INDEX(MTInputs!$J$1:$AZ$415,$D73,MATCH(AN$5,MTInputs!$J$5:$AZ$5,0))</f>
        <v/>
      </c>
      <c r="AO73" s="24">
        <f>INDEX(MTInputs!$J$1:$AZ$415,$D73,MATCH(AO$5,MTInputs!$J$5:$AZ$5,0))</f>
        <v/>
      </c>
      <c r="AP73" s="24">
        <f>INDEX(MTInputs!$J$1:$AZ$415,$D73,MATCH(AP$5,MTInputs!$J$5:$AZ$5,0))</f>
        <v/>
      </c>
      <c r="AQ73" s="24">
        <f>INDEX(MTInputs!$J$1:$AZ$415,$D73,MATCH(AQ$5,MTInputs!$J$5:$AZ$5,0))</f>
        <v/>
      </c>
      <c r="AR73" s="24">
        <f>INDEX(MTInputs!$J$1:$AZ$415,$D73,MATCH(AR$5,MTInputs!$J$5:$AZ$5,0))</f>
        <v/>
      </c>
      <c r="AS73" s="24">
        <f>INDEX(MTInputs!$J$1:$AZ$415,$D73,MATCH(AS$5,MTInputs!$J$5:$AZ$5,0))</f>
        <v/>
      </c>
      <c r="AT73" s="24">
        <f>INDEX(MTInputs!$J$1:$AZ$415,$D73,MATCH(AT$5,MTInputs!$J$5:$AZ$5,0))</f>
        <v/>
      </c>
      <c r="AU73" s="24">
        <f>INDEX(MTInputs!$J$1:$AZ$415,$D73,MATCH(AU$5,MTInputs!$J$5:$AZ$5,0))</f>
        <v/>
      </c>
      <c r="AV73" s="24">
        <f>INDEX(MTInputs!$J$1:$AZ$415,$D73,MATCH(AV$5,MTInputs!$J$5:$AZ$5,0))</f>
        <v/>
      </c>
      <c r="AW73" s="24">
        <f>INDEX(MTInputs!$J$1:$AZ$415,$D73,MATCH(AW$5,MTInputs!$J$5:$AZ$5,0))</f>
        <v/>
      </c>
      <c r="AX73" s="24">
        <f>INDEX(MTInputs!$J$1:$AZ$415,$D73,MATCH(AX$5,MTInputs!$J$5:$AZ$5,0))</f>
        <v/>
      </c>
      <c r="AY73" s="24">
        <f>INDEX(MTInputs!$J$1:$AZ$415,$D73,MATCH(AY$5,MTInputs!$J$5:$AZ$5,0))</f>
        <v/>
      </c>
    </row>
    <row r="74" hidden="1" outlineLevel="1">
      <c r="A74" s="14" t="inlineStr">
        <is>
          <t>fpr.f</t>
        </is>
      </c>
      <c r="B74" s="14" t="inlineStr">
        <is>
          <t>lpg</t>
        </is>
      </c>
      <c r="C74" s="14" t="inlineStr">
        <is>
          <t>all</t>
        </is>
      </c>
      <c r="D74" s="22" t="n">
        <v>166</v>
      </c>
      <c r="H74" s="14">
        <f>INDEX(Variables!$B$5:$B$105,MATCH($A74,Variables!$A$5:$A$105,0))&amp;IF($C74="",""," | "&amp;INDEX(Mapping!$B$5:$B$26,MATCH($C74,Mapping!$A$5:$A$26,0))&amp;" | "&amp;INDEX(Mapping!$B$30:$B$41,MATCH($B74,Mapping!$A$30:$A$41,0)))</f>
        <v/>
      </c>
      <c r="I74" s="14">
        <f>INDEX(Variables!$C$5:$C$105,MATCH($A74,Variables!$A$5:$A$105,0))</f>
        <v/>
      </c>
      <c r="J74" s="14">
        <f>INDEX(Variables!$E$5:$E$105,MATCH($A74,Variables!$A$5:$A$105,0))</f>
        <v/>
      </c>
      <c r="K74" s="11">
        <f>LOWER(Settings!$C$4)&amp;".mit."&amp;$A74&amp;IF($C74="","","."&amp;$C74&amp;"."&amp;$B74)&amp;IF(INDEX(Variables!$D$5:$D$105,MATCH($A74,Variables!$A$5:$A$105,0))="","","."&amp;INDEX(Variables!$D$5:$D$105,MATCH($A74,Variables!$A$5:$A$105,0)))&amp;"."&amp;K$5</f>
        <v/>
      </c>
      <c r="L74" s="23">
        <f>INDEX(MTInputs!$J$1:$AZ$415,$D74,MATCH(L$5,MTInputs!$J$5:$AZ$5,0))</f>
        <v/>
      </c>
      <c r="M74" s="24">
        <f>INDEX(MTInputs!$J$1:$AZ$415,$D74,MATCH(M$5,MTInputs!$J$5:$AZ$5,0))</f>
        <v/>
      </c>
      <c r="N74" s="24">
        <f>INDEX(MTInputs!$J$1:$AZ$415,$D74,MATCH(N$5,MTInputs!$J$5:$AZ$5,0))</f>
        <v/>
      </c>
      <c r="O74" s="24">
        <f>INDEX(MTInputs!$J$1:$AZ$415,$D74,MATCH(O$5,MTInputs!$J$5:$AZ$5,0))</f>
        <v/>
      </c>
      <c r="P74" s="24">
        <f>INDEX(MTInputs!$J$1:$AZ$415,$D74,MATCH(P$5,MTInputs!$J$5:$AZ$5,0))</f>
        <v/>
      </c>
      <c r="Q74" s="24">
        <f>INDEX(MTInputs!$J$1:$AZ$415,$D74,MATCH(Q$5,MTInputs!$J$5:$AZ$5,0))</f>
        <v/>
      </c>
      <c r="R74" s="24">
        <f>INDEX(MTInputs!$J$1:$AZ$415,$D74,MATCH(R$5,MTInputs!$J$5:$AZ$5,0))</f>
        <v/>
      </c>
      <c r="S74" s="24">
        <f>INDEX(MTInputs!$J$1:$AZ$415,$D74,MATCH(S$5,MTInputs!$J$5:$AZ$5,0))</f>
        <v/>
      </c>
      <c r="T74" s="24">
        <f>INDEX(MTInputs!$J$1:$AZ$415,$D74,MATCH(T$5,MTInputs!$J$5:$AZ$5,0))</f>
        <v/>
      </c>
      <c r="U74" s="24">
        <f>INDEX(MTInputs!$J$1:$AZ$415,$D74,MATCH(U$5,MTInputs!$J$5:$AZ$5,0))</f>
        <v/>
      </c>
      <c r="V74" s="24">
        <f>INDEX(MTInputs!$J$1:$AZ$415,$D74,MATCH(V$5,MTInputs!$J$5:$AZ$5,0))</f>
        <v/>
      </c>
      <c r="W74" s="24">
        <f>INDEX(MTInputs!$J$1:$AZ$415,$D74,MATCH(W$5,MTInputs!$J$5:$AZ$5,0))</f>
        <v/>
      </c>
      <c r="X74" s="24">
        <f>INDEX(MTInputs!$J$1:$AZ$415,$D74,MATCH(X$5,MTInputs!$J$5:$AZ$5,0))</f>
        <v/>
      </c>
      <c r="Y74" s="24">
        <f>INDEX(MTInputs!$J$1:$AZ$415,$D74,MATCH(Y$5,MTInputs!$J$5:$AZ$5,0))</f>
        <v/>
      </c>
      <c r="Z74" s="24">
        <f>INDEX(MTInputs!$J$1:$AZ$415,$D74,MATCH(Z$5,MTInputs!$J$5:$AZ$5,0))</f>
        <v/>
      </c>
      <c r="AA74" s="24">
        <f>INDEX(MTInputs!$J$1:$AZ$415,$D74,MATCH(AA$5,MTInputs!$J$5:$AZ$5,0))</f>
        <v/>
      </c>
      <c r="AB74" s="24">
        <f>INDEX(MTInputs!$J$1:$AZ$415,$D74,MATCH(AB$5,MTInputs!$J$5:$AZ$5,0))</f>
        <v/>
      </c>
      <c r="AC74" s="24">
        <f>INDEX(MTInputs!$J$1:$AZ$415,$D74,MATCH(AC$5,MTInputs!$J$5:$AZ$5,0))</f>
        <v/>
      </c>
      <c r="AD74" s="24">
        <f>INDEX(MTInputs!$J$1:$AZ$415,$D74,MATCH(AD$5,MTInputs!$J$5:$AZ$5,0))</f>
        <v/>
      </c>
      <c r="AF74" s="11">
        <f>LOWER(Settings!$C$4)&amp;".mit."&amp;$A74&amp;IF($C74="","","."&amp;$C74&amp;"."&amp;$B74)&amp;IF(INDEX(Variables!$D$5:$D$105,MATCH($A74,Variables!$A$5:$A$105,0))="","","."&amp;INDEX(Variables!$D$5:$D$105,MATCH($A74,Variables!$A$5:$A$105,0)))&amp;"."&amp;AF$5</f>
        <v/>
      </c>
      <c r="AG74" s="23">
        <f>INDEX(MTInputs!$J$1:$AZ$415,$D74,MATCH(AG$5,MTInputs!$J$5:$AZ$5,0))</f>
        <v/>
      </c>
      <c r="AH74" s="24">
        <f>INDEX(MTInputs!$J$1:$AZ$415,$D74,MATCH(AH$5,MTInputs!$J$5:$AZ$5,0))</f>
        <v/>
      </c>
      <c r="AI74" s="24">
        <f>INDEX(MTInputs!$J$1:$AZ$415,$D74,MATCH(AI$5,MTInputs!$J$5:$AZ$5,0))</f>
        <v/>
      </c>
      <c r="AJ74" s="24">
        <f>INDEX(MTInputs!$J$1:$AZ$415,$D74,MATCH(AJ$5,MTInputs!$J$5:$AZ$5,0))</f>
        <v/>
      </c>
      <c r="AK74" s="24">
        <f>INDEX(MTInputs!$J$1:$AZ$415,$D74,MATCH(AK$5,MTInputs!$J$5:$AZ$5,0))</f>
        <v/>
      </c>
      <c r="AL74" s="24">
        <f>INDEX(MTInputs!$J$1:$AZ$415,$D74,MATCH(AL$5,MTInputs!$J$5:$AZ$5,0))</f>
        <v/>
      </c>
      <c r="AM74" s="24">
        <f>INDEX(MTInputs!$J$1:$AZ$415,$D74,MATCH(AM$5,MTInputs!$J$5:$AZ$5,0))</f>
        <v/>
      </c>
      <c r="AN74" s="24">
        <f>INDEX(MTInputs!$J$1:$AZ$415,$D74,MATCH(AN$5,MTInputs!$J$5:$AZ$5,0))</f>
        <v/>
      </c>
      <c r="AO74" s="24">
        <f>INDEX(MTInputs!$J$1:$AZ$415,$D74,MATCH(AO$5,MTInputs!$J$5:$AZ$5,0))</f>
        <v/>
      </c>
      <c r="AP74" s="24">
        <f>INDEX(MTInputs!$J$1:$AZ$415,$D74,MATCH(AP$5,MTInputs!$J$5:$AZ$5,0))</f>
        <v/>
      </c>
      <c r="AQ74" s="24">
        <f>INDEX(MTInputs!$J$1:$AZ$415,$D74,MATCH(AQ$5,MTInputs!$J$5:$AZ$5,0))</f>
        <v/>
      </c>
      <c r="AR74" s="24">
        <f>INDEX(MTInputs!$J$1:$AZ$415,$D74,MATCH(AR$5,MTInputs!$J$5:$AZ$5,0))</f>
        <v/>
      </c>
      <c r="AS74" s="24">
        <f>INDEX(MTInputs!$J$1:$AZ$415,$D74,MATCH(AS$5,MTInputs!$J$5:$AZ$5,0))</f>
        <v/>
      </c>
      <c r="AT74" s="24">
        <f>INDEX(MTInputs!$J$1:$AZ$415,$D74,MATCH(AT$5,MTInputs!$J$5:$AZ$5,0))</f>
        <v/>
      </c>
      <c r="AU74" s="24">
        <f>INDEX(MTInputs!$J$1:$AZ$415,$D74,MATCH(AU$5,MTInputs!$J$5:$AZ$5,0))</f>
        <v/>
      </c>
      <c r="AV74" s="24">
        <f>INDEX(MTInputs!$J$1:$AZ$415,$D74,MATCH(AV$5,MTInputs!$J$5:$AZ$5,0))</f>
        <v/>
      </c>
      <c r="AW74" s="24">
        <f>INDEX(MTInputs!$J$1:$AZ$415,$D74,MATCH(AW$5,MTInputs!$J$5:$AZ$5,0))</f>
        <v/>
      </c>
      <c r="AX74" s="24">
        <f>INDEX(MTInputs!$J$1:$AZ$415,$D74,MATCH(AX$5,MTInputs!$J$5:$AZ$5,0))</f>
        <v/>
      </c>
      <c r="AY74" s="24">
        <f>INDEX(MTInputs!$J$1:$AZ$415,$D74,MATCH(AY$5,MTInputs!$J$5:$AZ$5,0))</f>
        <v/>
      </c>
    </row>
    <row r="75" hidden="1" outlineLevel="1">
      <c r="A75" s="14" t="inlineStr">
        <is>
          <t>fpr.f</t>
        </is>
      </c>
      <c r="B75" s="14" t="inlineStr">
        <is>
          <t>ker</t>
        </is>
      </c>
      <c r="C75" s="14" t="inlineStr">
        <is>
          <t>all</t>
        </is>
      </c>
      <c r="D75" s="22" t="n">
        <v>167</v>
      </c>
      <c r="H75" s="14">
        <f>INDEX(Variables!$B$5:$B$105,MATCH($A75,Variables!$A$5:$A$105,0))&amp;IF($C75="",""," | "&amp;INDEX(Mapping!$B$5:$B$26,MATCH($C75,Mapping!$A$5:$A$26,0))&amp;" | "&amp;INDEX(Mapping!$B$30:$B$41,MATCH($B75,Mapping!$A$30:$A$41,0)))</f>
        <v/>
      </c>
      <c r="I75" s="14">
        <f>INDEX(Variables!$C$5:$C$105,MATCH($A75,Variables!$A$5:$A$105,0))</f>
        <v/>
      </c>
      <c r="J75" s="14">
        <f>INDEX(Variables!$E$5:$E$105,MATCH($A75,Variables!$A$5:$A$105,0))</f>
        <v/>
      </c>
      <c r="K75" s="11">
        <f>LOWER(Settings!$C$4)&amp;".mit."&amp;$A75&amp;IF($C75="","","."&amp;$C75&amp;"."&amp;$B75)&amp;IF(INDEX(Variables!$D$5:$D$105,MATCH($A75,Variables!$A$5:$A$105,0))="","","."&amp;INDEX(Variables!$D$5:$D$105,MATCH($A75,Variables!$A$5:$A$105,0)))&amp;"."&amp;K$5</f>
        <v/>
      </c>
      <c r="L75" s="23">
        <f>INDEX(MTInputs!$J$1:$AZ$415,$D75,MATCH(L$5,MTInputs!$J$5:$AZ$5,0))</f>
        <v/>
      </c>
      <c r="M75" s="24">
        <f>INDEX(MTInputs!$J$1:$AZ$415,$D75,MATCH(M$5,MTInputs!$J$5:$AZ$5,0))</f>
        <v/>
      </c>
      <c r="N75" s="24">
        <f>INDEX(MTInputs!$J$1:$AZ$415,$D75,MATCH(N$5,MTInputs!$J$5:$AZ$5,0))</f>
        <v/>
      </c>
      <c r="O75" s="24">
        <f>INDEX(MTInputs!$J$1:$AZ$415,$D75,MATCH(O$5,MTInputs!$J$5:$AZ$5,0))</f>
        <v/>
      </c>
      <c r="P75" s="24">
        <f>INDEX(MTInputs!$J$1:$AZ$415,$D75,MATCH(P$5,MTInputs!$J$5:$AZ$5,0))</f>
        <v/>
      </c>
      <c r="Q75" s="24">
        <f>INDEX(MTInputs!$J$1:$AZ$415,$D75,MATCH(Q$5,MTInputs!$J$5:$AZ$5,0))</f>
        <v/>
      </c>
      <c r="R75" s="24">
        <f>INDEX(MTInputs!$J$1:$AZ$415,$D75,MATCH(R$5,MTInputs!$J$5:$AZ$5,0))</f>
        <v/>
      </c>
      <c r="S75" s="24">
        <f>INDEX(MTInputs!$J$1:$AZ$415,$D75,MATCH(S$5,MTInputs!$J$5:$AZ$5,0))</f>
        <v/>
      </c>
      <c r="T75" s="24">
        <f>INDEX(MTInputs!$J$1:$AZ$415,$D75,MATCH(T$5,MTInputs!$J$5:$AZ$5,0))</f>
        <v/>
      </c>
      <c r="U75" s="24">
        <f>INDEX(MTInputs!$J$1:$AZ$415,$D75,MATCH(U$5,MTInputs!$J$5:$AZ$5,0))</f>
        <v/>
      </c>
      <c r="V75" s="24">
        <f>INDEX(MTInputs!$J$1:$AZ$415,$D75,MATCH(V$5,MTInputs!$J$5:$AZ$5,0))</f>
        <v/>
      </c>
      <c r="W75" s="24">
        <f>INDEX(MTInputs!$J$1:$AZ$415,$D75,MATCH(W$5,MTInputs!$J$5:$AZ$5,0))</f>
        <v/>
      </c>
      <c r="X75" s="24">
        <f>INDEX(MTInputs!$J$1:$AZ$415,$D75,MATCH(X$5,MTInputs!$J$5:$AZ$5,0))</f>
        <v/>
      </c>
      <c r="Y75" s="24">
        <f>INDEX(MTInputs!$J$1:$AZ$415,$D75,MATCH(Y$5,MTInputs!$J$5:$AZ$5,0))</f>
        <v/>
      </c>
      <c r="Z75" s="24">
        <f>INDEX(MTInputs!$J$1:$AZ$415,$D75,MATCH(Z$5,MTInputs!$J$5:$AZ$5,0))</f>
        <v/>
      </c>
      <c r="AA75" s="24">
        <f>INDEX(MTInputs!$J$1:$AZ$415,$D75,MATCH(AA$5,MTInputs!$J$5:$AZ$5,0))</f>
        <v/>
      </c>
      <c r="AB75" s="24">
        <f>INDEX(MTInputs!$J$1:$AZ$415,$D75,MATCH(AB$5,MTInputs!$J$5:$AZ$5,0))</f>
        <v/>
      </c>
      <c r="AC75" s="24">
        <f>INDEX(MTInputs!$J$1:$AZ$415,$D75,MATCH(AC$5,MTInputs!$J$5:$AZ$5,0))</f>
        <v/>
      </c>
      <c r="AD75" s="24">
        <f>INDEX(MTInputs!$J$1:$AZ$415,$D75,MATCH(AD$5,MTInputs!$J$5:$AZ$5,0))</f>
        <v/>
      </c>
      <c r="AF75" s="11">
        <f>LOWER(Settings!$C$4)&amp;".mit."&amp;$A75&amp;IF($C75="","","."&amp;$C75&amp;"."&amp;$B75)&amp;IF(INDEX(Variables!$D$5:$D$105,MATCH($A75,Variables!$A$5:$A$105,0))="","","."&amp;INDEX(Variables!$D$5:$D$105,MATCH($A75,Variables!$A$5:$A$105,0)))&amp;"."&amp;AF$5</f>
        <v/>
      </c>
      <c r="AG75" s="23">
        <f>INDEX(MTInputs!$J$1:$AZ$415,$D75,MATCH(AG$5,MTInputs!$J$5:$AZ$5,0))</f>
        <v/>
      </c>
      <c r="AH75" s="24">
        <f>INDEX(MTInputs!$J$1:$AZ$415,$D75,MATCH(AH$5,MTInputs!$J$5:$AZ$5,0))</f>
        <v/>
      </c>
      <c r="AI75" s="24">
        <f>INDEX(MTInputs!$J$1:$AZ$415,$D75,MATCH(AI$5,MTInputs!$J$5:$AZ$5,0))</f>
        <v/>
      </c>
      <c r="AJ75" s="24">
        <f>INDEX(MTInputs!$J$1:$AZ$415,$D75,MATCH(AJ$5,MTInputs!$J$5:$AZ$5,0))</f>
        <v/>
      </c>
      <c r="AK75" s="24">
        <f>INDEX(MTInputs!$J$1:$AZ$415,$D75,MATCH(AK$5,MTInputs!$J$5:$AZ$5,0))</f>
        <v/>
      </c>
      <c r="AL75" s="24">
        <f>INDEX(MTInputs!$J$1:$AZ$415,$D75,MATCH(AL$5,MTInputs!$J$5:$AZ$5,0))</f>
        <v/>
      </c>
      <c r="AM75" s="24">
        <f>INDEX(MTInputs!$J$1:$AZ$415,$D75,MATCH(AM$5,MTInputs!$J$5:$AZ$5,0))</f>
        <v/>
      </c>
      <c r="AN75" s="24">
        <f>INDEX(MTInputs!$J$1:$AZ$415,$D75,MATCH(AN$5,MTInputs!$J$5:$AZ$5,0))</f>
        <v/>
      </c>
      <c r="AO75" s="24">
        <f>INDEX(MTInputs!$J$1:$AZ$415,$D75,MATCH(AO$5,MTInputs!$J$5:$AZ$5,0))</f>
        <v/>
      </c>
      <c r="AP75" s="24">
        <f>INDEX(MTInputs!$J$1:$AZ$415,$D75,MATCH(AP$5,MTInputs!$J$5:$AZ$5,0))</f>
        <v/>
      </c>
      <c r="AQ75" s="24">
        <f>INDEX(MTInputs!$J$1:$AZ$415,$D75,MATCH(AQ$5,MTInputs!$J$5:$AZ$5,0))</f>
        <v/>
      </c>
      <c r="AR75" s="24">
        <f>INDEX(MTInputs!$J$1:$AZ$415,$D75,MATCH(AR$5,MTInputs!$J$5:$AZ$5,0))</f>
        <v/>
      </c>
      <c r="AS75" s="24">
        <f>INDEX(MTInputs!$J$1:$AZ$415,$D75,MATCH(AS$5,MTInputs!$J$5:$AZ$5,0))</f>
        <v/>
      </c>
      <c r="AT75" s="24">
        <f>INDEX(MTInputs!$J$1:$AZ$415,$D75,MATCH(AT$5,MTInputs!$J$5:$AZ$5,0))</f>
        <v/>
      </c>
      <c r="AU75" s="24">
        <f>INDEX(MTInputs!$J$1:$AZ$415,$D75,MATCH(AU$5,MTInputs!$J$5:$AZ$5,0))</f>
        <v/>
      </c>
      <c r="AV75" s="24">
        <f>INDEX(MTInputs!$J$1:$AZ$415,$D75,MATCH(AV$5,MTInputs!$J$5:$AZ$5,0))</f>
        <v/>
      </c>
      <c r="AW75" s="24">
        <f>INDEX(MTInputs!$J$1:$AZ$415,$D75,MATCH(AW$5,MTInputs!$J$5:$AZ$5,0))</f>
        <v/>
      </c>
      <c r="AX75" s="24">
        <f>INDEX(MTInputs!$J$1:$AZ$415,$D75,MATCH(AX$5,MTInputs!$J$5:$AZ$5,0))</f>
        <v/>
      </c>
      <c r="AY75" s="24">
        <f>INDEX(MTInputs!$J$1:$AZ$415,$D75,MATCH(AY$5,MTInputs!$J$5:$AZ$5,0))</f>
        <v/>
      </c>
    </row>
    <row r="76" hidden="1" outlineLevel="1">
      <c r="A76" s="14" t="inlineStr">
        <is>
          <t>fpr.f</t>
        </is>
      </c>
      <c r="B76" s="14" t="inlineStr">
        <is>
          <t>oop</t>
        </is>
      </c>
      <c r="C76" s="14" t="inlineStr">
        <is>
          <t>all</t>
        </is>
      </c>
      <c r="D76" s="22" t="n">
        <v>168</v>
      </c>
      <c r="H76" s="14">
        <f>INDEX(Variables!$B$5:$B$105,MATCH($A76,Variables!$A$5:$A$105,0))&amp;IF($C76="",""," | "&amp;INDEX(Mapping!$B$5:$B$26,MATCH($C76,Mapping!$A$5:$A$26,0))&amp;" | "&amp;INDEX(Mapping!$B$30:$B$41,MATCH($B76,Mapping!$A$30:$A$41,0)))</f>
        <v/>
      </c>
      <c r="I76" s="14">
        <f>INDEX(Variables!$C$5:$C$105,MATCH($A76,Variables!$A$5:$A$105,0))</f>
        <v/>
      </c>
      <c r="J76" s="14">
        <f>INDEX(Variables!$E$5:$E$105,MATCH($A76,Variables!$A$5:$A$105,0))</f>
        <v/>
      </c>
      <c r="K76" s="11">
        <f>LOWER(Settings!$C$4)&amp;".mit."&amp;$A76&amp;IF($C76="","","."&amp;$C76&amp;"."&amp;$B76)&amp;IF(INDEX(Variables!$D$5:$D$105,MATCH($A76,Variables!$A$5:$A$105,0))="","","."&amp;INDEX(Variables!$D$5:$D$105,MATCH($A76,Variables!$A$5:$A$105,0)))&amp;"."&amp;K$5</f>
        <v/>
      </c>
      <c r="L76" s="23">
        <f>INDEX(MTInputs!$J$1:$AZ$415,$D76,MATCH(L$5,MTInputs!$J$5:$AZ$5,0))</f>
        <v/>
      </c>
      <c r="M76" s="24">
        <f>INDEX(MTInputs!$J$1:$AZ$415,$D76,MATCH(M$5,MTInputs!$J$5:$AZ$5,0))</f>
        <v/>
      </c>
      <c r="N76" s="24">
        <f>INDEX(MTInputs!$J$1:$AZ$415,$D76,MATCH(N$5,MTInputs!$J$5:$AZ$5,0))</f>
        <v/>
      </c>
      <c r="O76" s="24">
        <f>INDEX(MTInputs!$J$1:$AZ$415,$D76,MATCH(O$5,MTInputs!$J$5:$AZ$5,0))</f>
        <v/>
      </c>
      <c r="P76" s="24">
        <f>INDEX(MTInputs!$J$1:$AZ$415,$D76,MATCH(P$5,MTInputs!$J$5:$AZ$5,0))</f>
        <v/>
      </c>
      <c r="Q76" s="24">
        <f>INDEX(MTInputs!$J$1:$AZ$415,$D76,MATCH(Q$5,MTInputs!$J$5:$AZ$5,0))</f>
        <v/>
      </c>
      <c r="R76" s="24">
        <f>INDEX(MTInputs!$J$1:$AZ$415,$D76,MATCH(R$5,MTInputs!$J$5:$AZ$5,0))</f>
        <v/>
      </c>
      <c r="S76" s="24">
        <f>INDEX(MTInputs!$J$1:$AZ$415,$D76,MATCH(S$5,MTInputs!$J$5:$AZ$5,0))</f>
        <v/>
      </c>
      <c r="T76" s="24">
        <f>INDEX(MTInputs!$J$1:$AZ$415,$D76,MATCH(T$5,MTInputs!$J$5:$AZ$5,0))</f>
        <v/>
      </c>
      <c r="U76" s="24">
        <f>INDEX(MTInputs!$J$1:$AZ$415,$D76,MATCH(U$5,MTInputs!$J$5:$AZ$5,0))</f>
        <v/>
      </c>
      <c r="V76" s="24">
        <f>INDEX(MTInputs!$J$1:$AZ$415,$D76,MATCH(V$5,MTInputs!$J$5:$AZ$5,0))</f>
        <v/>
      </c>
      <c r="W76" s="24">
        <f>INDEX(MTInputs!$J$1:$AZ$415,$D76,MATCH(W$5,MTInputs!$J$5:$AZ$5,0))</f>
        <v/>
      </c>
      <c r="X76" s="24">
        <f>INDEX(MTInputs!$J$1:$AZ$415,$D76,MATCH(X$5,MTInputs!$J$5:$AZ$5,0))</f>
        <v/>
      </c>
      <c r="Y76" s="24">
        <f>INDEX(MTInputs!$J$1:$AZ$415,$D76,MATCH(Y$5,MTInputs!$J$5:$AZ$5,0))</f>
        <v/>
      </c>
      <c r="Z76" s="24">
        <f>INDEX(MTInputs!$J$1:$AZ$415,$D76,MATCH(Z$5,MTInputs!$J$5:$AZ$5,0))</f>
        <v/>
      </c>
      <c r="AA76" s="24">
        <f>INDEX(MTInputs!$J$1:$AZ$415,$D76,MATCH(AA$5,MTInputs!$J$5:$AZ$5,0))</f>
        <v/>
      </c>
      <c r="AB76" s="24">
        <f>INDEX(MTInputs!$J$1:$AZ$415,$D76,MATCH(AB$5,MTInputs!$J$5:$AZ$5,0))</f>
        <v/>
      </c>
      <c r="AC76" s="24">
        <f>INDEX(MTInputs!$J$1:$AZ$415,$D76,MATCH(AC$5,MTInputs!$J$5:$AZ$5,0))</f>
        <v/>
      </c>
      <c r="AD76" s="24">
        <f>INDEX(MTInputs!$J$1:$AZ$415,$D76,MATCH(AD$5,MTInputs!$J$5:$AZ$5,0))</f>
        <v/>
      </c>
      <c r="AF76" s="11">
        <f>LOWER(Settings!$C$4)&amp;".mit."&amp;$A76&amp;IF($C76="","","."&amp;$C76&amp;"."&amp;$B76)&amp;IF(INDEX(Variables!$D$5:$D$105,MATCH($A76,Variables!$A$5:$A$105,0))="","","."&amp;INDEX(Variables!$D$5:$D$105,MATCH($A76,Variables!$A$5:$A$105,0)))&amp;"."&amp;AF$5</f>
        <v/>
      </c>
      <c r="AG76" s="23">
        <f>INDEX(MTInputs!$J$1:$AZ$415,$D76,MATCH(AG$5,MTInputs!$J$5:$AZ$5,0))</f>
        <v/>
      </c>
      <c r="AH76" s="24">
        <f>INDEX(MTInputs!$J$1:$AZ$415,$D76,MATCH(AH$5,MTInputs!$J$5:$AZ$5,0))</f>
        <v/>
      </c>
      <c r="AI76" s="24">
        <f>INDEX(MTInputs!$J$1:$AZ$415,$D76,MATCH(AI$5,MTInputs!$J$5:$AZ$5,0))</f>
        <v/>
      </c>
      <c r="AJ76" s="24">
        <f>INDEX(MTInputs!$J$1:$AZ$415,$D76,MATCH(AJ$5,MTInputs!$J$5:$AZ$5,0))</f>
        <v/>
      </c>
      <c r="AK76" s="24">
        <f>INDEX(MTInputs!$J$1:$AZ$415,$D76,MATCH(AK$5,MTInputs!$J$5:$AZ$5,0))</f>
        <v/>
      </c>
      <c r="AL76" s="24">
        <f>INDEX(MTInputs!$J$1:$AZ$415,$D76,MATCH(AL$5,MTInputs!$J$5:$AZ$5,0))</f>
        <v/>
      </c>
      <c r="AM76" s="24">
        <f>INDEX(MTInputs!$J$1:$AZ$415,$D76,MATCH(AM$5,MTInputs!$J$5:$AZ$5,0))</f>
        <v/>
      </c>
      <c r="AN76" s="24">
        <f>INDEX(MTInputs!$J$1:$AZ$415,$D76,MATCH(AN$5,MTInputs!$J$5:$AZ$5,0))</f>
        <v/>
      </c>
      <c r="AO76" s="24">
        <f>INDEX(MTInputs!$J$1:$AZ$415,$D76,MATCH(AO$5,MTInputs!$J$5:$AZ$5,0))</f>
        <v/>
      </c>
      <c r="AP76" s="24">
        <f>INDEX(MTInputs!$J$1:$AZ$415,$D76,MATCH(AP$5,MTInputs!$J$5:$AZ$5,0))</f>
        <v/>
      </c>
      <c r="AQ76" s="24">
        <f>INDEX(MTInputs!$J$1:$AZ$415,$D76,MATCH(AQ$5,MTInputs!$J$5:$AZ$5,0))</f>
        <v/>
      </c>
      <c r="AR76" s="24">
        <f>INDEX(MTInputs!$J$1:$AZ$415,$D76,MATCH(AR$5,MTInputs!$J$5:$AZ$5,0))</f>
        <v/>
      </c>
      <c r="AS76" s="24">
        <f>INDEX(MTInputs!$J$1:$AZ$415,$D76,MATCH(AS$5,MTInputs!$J$5:$AZ$5,0))</f>
        <v/>
      </c>
      <c r="AT76" s="24">
        <f>INDEX(MTInputs!$J$1:$AZ$415,$D76,MATCH(AT$5,MTInputs!$J$5:$AZ$5,0))</f>
        <v/>
      </c>
      <c r="AU76" s="24">
        <f>INDEX(MTInputs!$J$1:$AZ$415,$D76,MATCH(AU$5,MTInputs!$J$5:$AZ$5,0))</f>
        <v/>
      </c>
      <c r="AV76" s="24">
        <f>INDEX(MTInputs!$J$1:$AZ$415,$D76,MATCH(AV$5,MTInputs!$J$5:$AZ$5,0))</f>
        <v/>
      </c>
      <c r="AW76" s="24">
        <f>INDEX(MTInputs!$J$1:$AZ$415,$D76,MATCH(AW$5,MTInputs!$J$5:$AZ$5,0))</f>
        <v/>
      </c>
      <c r="AX76" s="24">
        <f>INDEX(MTInputs!$J$1:$AZ$415,$D76,MATCH(AX$5,MTInputs!$J$5:$AZ$5,0))</f>
        <v/>
      </c>
      <c r="AY76" s="24">
        <f>INDEX(MTInputs!$J$1:$AZ$415,$D76,MATCH(AY$5,MTInputs!$J$5:$AZ$5,0))</f>
        <v/>
      </c>
    </row>
    <row r="77" hidden="1" outlineLevel="1">
      <c r="A77" s="14" t="inlineStr">
        <is>
          <t>fpr.f</t>
        </is>
      </c>
      <c r="B77" s="14" t="inlineStr">
        <is>
          <t>bio</t>
        </is>
      </c>
      <c r="C77" s="14" t="inlineStr">
        <is>
          <t>all</t>
        </is>
      </c>
      <c r="D77" s="22" t="n">
        <v>169</v>
      </c>
      <c r="H77" s="14">
        <f>INDEX(Variables!$B$5:$B$105,MATCH($A77,Variables!$A$5:$A$105,0))&amp;IF($C77="",""," | "&amp;INDEX(Mapping!$B$5:$B$26,MATCH($C77,Mapping!$A$5:$A$26,0))&amp;" | "&amp;INDEX(Mapping!$B$30:$B$41,MATCH($B77,Mapping!$A$30:$A$41,0)))</f>
        <v/>
      </c>
      <c r="I77" s="14">
        <f>INDEX(Variables!$C$5:$C$105,MATCH($A77,Variables!$A$5:$A$105,0))</f>
        <v/>
      </c>
      <c r="J77" s="14">
        <f>INDEX(Variables!$E$5:$E$105,MATCH($A77,Variables!$A$5:$A$105,0))</f>
        <v/>
      </c>
      <c r="K77" s="11">
        <f>LOWER(Settings!$C$4)&amp;".mit."&amp;$A77&amp;IF($C77="","","."&amp;$C77&amp;"."&amp;$B77)&amp;IF(INDEX(Variables!$D$5:$D$105,MATCH($A77,Variables!$A$5:$A$105,0))="","","."&amp;INDEX(Variables!$D$5:$D$105,MATCH($A77,Variables!$A$5:$A$105,0)))&amp;"."&amp;K$5</f>
        <v/>
      </c>
      <c r="L77" s="23">
        <f>INDEX(MTInputs!$J$1:$AZ$415,$D77,MATCH(L$5,MTInputs!$J$5:$AZ$5,0))</f>
        <v/>
      </c>
      <c r="M77" s="24">
        <f>INDEX(MTInputs!$J$1:$AZ$415,$D77,MATCH(M$5,MTInputs!$J$5:$AZ$5,0))</f>
        <v/>
      </c>
      <c r="N77" s="24">
        <f>INDEX(MTInputs!$J$1:$AZ$415,$D77,MATCH(N$5,MTInputs!$J$5:$AZ$5,0))</f>
        <v/>
      </c>
      <c r="O77" s="24">
        <f>INDEX(MTInputs!$J$1:$AZ$415,$D77,MATCH(O$5,MTInputs!$J$5:$AZ$5,0))</f>
        <v/>
      </c>
      <c r="P77" s="24">
        <f>INDEX(MTInputs!$J$1:$AZ$415,$D77,MATCH(P$5,MTInputs!$J$5:$AZ$5,0))</f>
        <v/>
      </c>
      <c r="Q77" s="24">
        <f>INDEX(MTInputs!$J$1:$AZ$415,$D77,MATCH(Q$5,MTInputs!$J$5:$AZ$5,0))</f>
        <v/>
      </c>
      <c r="R77" s="24">
        <f>INDEX(MTInputs!$J$1:$AZ$415,$D77,MATCH(R$5,MTInputs!$J$5:$AZ$5,0))</f>
        <v/>
      </c>
      <c r="S77" s="24">
        <f>INDEX(MTInputs!$J$1:$AZ$415,$D77,MATCH(S$5,MTInputs!$J$5:$AZ$5,0))</f>
        <v/>
      </c>
      <c r="T77" s="24">
        <f>INDEX(MTInputs!$J$1:$AZ$415,$D77,MATCH(T$5,MTInputs!$J$5:$AZ$5,0))</f>
        <v/>
      </c>
      <c r="U77" s="24">
        <f>INDEX(MTInputs!$J$1:$AZ$415,$D77,MATCH(U$5,MTInputs!$J$5:$AZ$5,0))</f>
        <v/>
      </c>
      <c r="V77" s="24">
        <f>INDEX(MTInputs!$J$1:$AZ$415,$D77,MATCH(V$5,MTInputs!$J$5:$AZ$5,0))</f>
        <v/>
      </c>
      <c r="W77" s="24">
        <f>INDEX(MTInputs!$J$1:$AZ$415,$D77,MATCH(W$5,MTInputs!$J$5:$AZ$5,0))</f>
        <v/>
      </c>
      <c r="X77" s="24">
        <f>INDEX(MTInputs!$J$1:$AZ$415,$D77,MATCH(X$5,MTInputs!$J$5:$AZ$5,0))</f>
        <v/>
      </c>
      <c r="Y77" s="24">
        <f>INDEX(MTInputs!$J$1:$AZ$415,$D77,MATCH(Y$5,MTInputs!$J$5:$AZ$5,0))</f>
        <v/>
      </c>
      <c r="Z77" s="24">
        <f>INDEX(MTInputs!$J$1:$AZ$415,$D77,MATCH(Z$5,MTInputs!$J$5:$AZ$5,0))</f>
        <v/>
      </c>
      <c r="AA77" s="24">
        <f>INDEX(MTInputs!$J$1:$AZ$415,$D77,MATCH(AA$5,MTInputs!$J$5:$AZ$5,0))</f>
        <v/>
      </c>
      <c r="AB77" s="24">
        <f>INDEX(MTInputs!$J$1:$AZ$415,$D77,MATCH(AB$5,MTInputs!$J$5:$AZ$5,0))</f>
        <v/>
      </c>
      <c r="AC77" s="24">
        <f>INDEX(MTInputs!$J$1:$AZ$415,$D77,MATCH(AC$5,MTInputs!$J$5:$AZ$5,0))</f>
        <v/>
      </c>
      <c r="AD77" s="24">
        <f>INDEX(MTInputs!$J$1:$AZ$415,$D77,MATCH(AD$5,MTInputs!$J$5:$AZ$5,0))</f>
        <v/>
      </c>
      <c r="AF77" s="11">
        <f>LOWER(Settings!$C$4)&amp;".mit."&amp;$A77&amp;IF($C77="","","."&amp;$C77&amp;"."&amp;$B77)&amp;IF(INDEX(Variables!$D$5:$D$105,MATCH($A77,Variables!$A$5:$A$105,0))="","","."&amp;INDEX(Variables!$D$5:$D$105,MATCH($A77,Variables!$A$5:$A$105,0)))&amp;"."&amp;AF$5</f>
        <v/>
      </c>
      <c r="AG77" s="23">
        <f>INDEX(MTInputs!$J$1:$AZ$415,$D77,MATCH(AG$5,MTInputs!$J$5:$AZ$5,0))</f>
        <v/>
      </c>
      <c r="AH77" s="24">
        <f>INDEX(MTInputs!$J$1:$AZ$415,$D77,MATCH(AH$5,MTInputs!$J$5:$AZ$5,0))</f>
        <v/>
      </c>
      <c r="AI77" s="24">
        <f>INDEX(MTInputs!$J$1:$AZ$415,$D77,MATCH(AI$5,MTInputs!$J$5:$AZ$5,0))</f>
        <v/>
      </c>
      <c r="AJ77" s="24">
        <f>INDEX(MTInputs!$J$1:$AZ$415,$D77,MATCH(AJ$5,MTInputs!$J$5:$AZ$5,0))</f>
        <v/>
      </c>
      <c r="AK77" s="24">
        <f>INDEX(MTInputs!$J$1:$AZ$415,$D77,MATCH(AK$5,MTInputs!$J$5:$AZ$5,0))</f>
        <v/>
      </c>
      <c r="AL77" s="24">
        <f>INDEX(MTInputs!$J$1:$AZ$415,$D77,MATCH(AL$5,MTInputs!$J$5:$AZ$5,0))</f>
        <v/>
      </c>
      <c r="AM77" s="24">
        <f>INDEX(MTInputs!$J$1:$AZ$415,$D77,MATCH(AM$5,MTInputs!$J$5:$AZ$5,0))</f>
        <v/>
      </c>
      <c r="AN77" s="24">
        <f>INDEX(MTInputs!$J$1:$AZ$415,$D77,MATCH(AN$5,MTInputs!$J$5:$AZ$5,0))</f>
        <v/>
      </c>
      <c r="AO77" s="24">
        <f>INDEX(MTInputs!$J$1:$AZ$415,$D77,MATCH(AO$5,MTInputs!$J$5:$AZ$5,0))</f>
        <v/>
      </c>
      <c r="AP77" s="24">
        <f>INDEX(MTInputs!$J$1:$AZ$415,$D77,MATCH(AP$5,MTInputs!$J$5:$AZ$5,0))</f>
        <v/>
      </c>
      <c r="AQ77" s="24">
        <f>INDEX(MTInputs!$J$1:$AZ$415,$D77,MATCH(AQ$5,MTInputs!$J$5:$AZ$5,0))</f>
        <v/>
      </c>
      <c r="AR77" s="24">
        <f>INDEX(MTInputs!$J$1:$AZ$415,$D77,MATCH(AR$5,MTInputs!$J$5:$AZ$5,0))</f>
        <v/>
      </c>
      <c r="AS77" s="24">
        <f>INDEX(MTInputs!$J$1:$AZ$415,$D77,MATCH(AS$5,MTInputs!$J$5:$AZ$5,0))</f>
        <v/>
      </c>
      <c r="AT77" s="24">
        <f>INDEX(MTInputs!$J$1:$AZ$415,$D77,MATCH(AT$5,MTInputs!$J$5:$AZ$5,0))</f>
        <v/>
      </c>
      <c r="AU77" s="24">
        <f>INDEX(MTInputs!$J$1:$AZ$415,$D77,MATCH(AU$5,MTInputs!$J$5:$AZ$5,0))</f>
        <v/>
      </c>
      <c r="AV77" s="24">
        <f>INDEX(MTInputs!$J$1:$AZ$415,$D77,MATCH(AV$5,MTInputs!$J$5:$AZ$5,0))</f>
        <v/>
      </c>
      <c r="AW77" s="24">
        <f>INDEX(MTInputs!$J$1:$AZ$415,$D77,MATCH(AW$5,MTInputs!$J$5:$AZ$5,0))</f>
        <v/>
      </c>
      <c r="AX77" s="24">
        <f>INDEX(MTInputs!$J$1:$AZ$415,$D77,MATCH(AX$5,MTInputs!$J$5:$AZ$5,0))</f>
        <v/>
      </c>
      <c r="AY77" s="24">
        <f>INDEX(MTInputs!$J$1:$AZ$415,$D77,MATCH(AY$5,MTInputs!$J$5:$AZ$5,0))</f>
        <v/>
      </c>
    </row>
    <row r="78" hidden="1" outlineLevel="1">
      <c r="A78" s="1" t="inlineStr">
        <is>
          <t>fpr</t>
        </is>
      </c>
      <c r="B78" s="1" t="inlineStr">
        <is>
          <t>coa</t>
        </is>
      </c>
      <c r="C78" s="1" t="inlineStr">
        <is>
          <t>pow</t>
        </is>
      </c>
      <c r="H78" s="1">
        <f>INDEX(Variables!$B$5:$B$105,MATCH($A78,Variables!$A$5:$A$105,0))&amp;IF($C78="",""," | "&amp;INDEX(Mapping!$B$5:$B$26,MATCH($C78,Mapping!$A$5:$A$26,0))&amp;" | "&amp;INDEX(Mapping!$B$30:$B$41,MATCH($B78,Mapping!$A$30:$A$41,0)))</f>
        <v/>
      </c>
      <c r="I78" s="1">
        <f>INDEX(Variables!$C$5:$C$105,MATCH($A78,Variables!$A$5:$A$105,0))</f>
        <v/>
      </c>
      <c r="J78" s="1">
        <f>INDEX(Variables!$E$5:$E$105,MATCH($A78,Variables!$A$5:$A$105,0))</f>
        <v/>
      </c>
      <c r="K78" s="17">
        <f>LOWER(Settings!$C$4)&amp;".mit."&amp;$A78&amp;IF($C78="","","."&amp;$C78&amp;"."&amp;$B78)&amp;IF(INDEX(Variables!$D$5:$D$105,MATCH($A78,Variables!$A$5:$A$105,0))="","","."&amp;INDEX(Variables!$D$5:$D$105,MATCH($A78,Variables!$A$5:$A$105,0)))&amp;"."&amp;K$5</f>
        <v/>
      </c>
      <c r="L78" s="18">
        <f>IF(L$4&lt;L$48,0,L50+(L64-L50)/MAX(L$49-L$48,1)*(L$4-L$48))</f>
        <v/>
      </c>
      <c r="M78" s="19">
        <f>IF(M$4&lt;M$48,0,M50+(M64-M50)/MAX(M$49-M$48,1)*(M$4-M$48))</f>
        <v/>
      </c>
      <c r="N78" s="19">
        <f>IF(N$4&lt;N$48,0,N50+(N64-N50)/MAX(N$49-N$48,1)*(N$4-N$48))</f>
        <v/>
      </c>
      <c r="O78" s="19">
        <f>IF(O$4&lt;O$48,0,O50+(O64-O50)/MAX(O$49-O$48,1)*(O$4-O$48))</f>
        <v/>
      </c>
      <c r="P78" s="19">
        <f>IF(P$4&lt;P$48,0,P50+(P64-P50)/MAX(P$49-P$48,1)*(P$4-P$48))</f>
        <v/>
      </c>
      <c r="Q78" s="19">
        <f>IF(Q$4&lt;Q$48,0,Q50+(Q64-Q50)/MAX(Q$49-Q$48,1)*(Q$4-Q$48))</f>
        <v/>
      </c>
      <c r="R78" s="19">
        <f>IF(R$4&lt;R$48,0,R50+(R64-R50)/MAX(R$49-R$48,1)*(R$4-R$48))</f>
        <v/>
      </c>
      <c r="S78" s="19">
        <f>IF(S$4&lt;S$48,0,S50+(S64-S50)/MAX(S$49-S$48,1)*(S$4-S$48))</f>
        <v/>
      </c>
      <c r="T78" s="19">
        <f>IF(T$4&lt;T$48,0,T50+(T64-T50)/MAX(T$49-T$48,1)*(T$4-T$48))</f>
        <v/>
      </c>
      <c r="U78" s="19">
        <f>IF(U$4&lt;U$48,0,U50+(U64-U50)/MAX(U$49-U$48,1)*(U$4-U$48))</f>
        <v/>
      </c>
      <c r="V78" s="19">
        <f>IF(V$4&lt;V$48,0,V50+(V64-V50)/MAX(V$49-V$48,1)*(V$4-V$48))</f>
        <v/>
      </c>
      <c r="W78" s="19">
        <f>IF(W$4&lt;W$48,0,W50+(W64-W50)/MAX(W$49-W$48,1)*(W$4-W$48))</f>
        <v/>
      </c>
      <c r="X78" s="19">
        <f>IF(X$4&lt;X$48,0,X50+(X64-X50)/MAX(X$49-X$48,1)*(X$4-X$48))</f>
        <v/>
      </c>
      <c r="Y78" s="19">
        <f>IF(Y$4&lt;Y$48,0,Y50+(Y64-Y50)/MAX(Y$49-Y$48,1)*(Y$4-Y$48))</f>
        <v/>
      </c>
      <c r="Z78" s="19">
        <f>IF(Z$4&lt;Z$48,0,Z50+(Z64-Z50)/MAX(Z$49-Z$48,1)*(Z$4-Z$48))</f>
        <v/>
      </c>
      <c r="AA78" s="19">
        <f>IF(AA$4&lt;AA$48,0,AA50+(AA64-AA50)/MAX(AA$49-AA$48,1)*(AA$4-AA$48))</f>
        <v/>
      </c>
      <c r="AB78" s="19">
        <f>IF(AB$4&lt;AB$48,0,AB50+(AB64-AB50)/MAX(AB$49-AB$48,1)*(AB$4-AB$48))</f>
        <v/>
      </c>
      <c r="AC78" s="19">
        <f>IF(AC$4&lt;AC$48,0,AC50+(AC64-AC50)/MAX(AC$49-AC$48,1)*(AC$4-AC$48))</f>
        <v/>
      </c>
      <c r="AD78" s="20">
        <f>PATH(AD$4,AD$48,AD$49,AD50,AD64,TRUE)</f>
        <v/>
      </c>
      <c r="AF78" s="17">
        <f>LOWER(Settings!$C$4)&amp;".mit."&amp;$A78&amp;IF($C78="","","."&amp;$C78&amp;"."&amp;$B78)&amp;IF(INDEX(Variables!$D$5:$D$105,MATCH($A78,Variables!$A$5:$A$105,0))="","","."&amp;INDEX(Variables!$D$5:$D$105,MATCH($A78,Variables!$A$5:$A$105,0)))&amp;"."&amp;AF$5</f>
        <v/>
      </c>
      <c r="AG78" s="18">
        <f>IF(AG$4&lt;AG$48,0,AG50+(AG64-AG50)/MAX(AG$49-AG$48,1)*(AG$4-AG$48))</f>
        <v/>
      </c>
      <c r="AH78" s="19">
        <f>IF(AH$4&lt;AH$48,0,AH50+(AH64-AH50)/MAX(AH$49-AH$48,1)*(AH$4-AH$48))</f>
        <v/>
      </c>
      <c r="AI78" s="19">
        <f>IF(AI$4&lt;AI$48,0,AI50+(AI64-AI50)/MAX(AI$49-AI$48,1)*(AI$4-AI$48))</f>
        <v/>
      </c>
      <c r="AJ78" s="19">
        <f>IF(AJ$4&lt;AJ$48,0,AJ50+(AJ64-AJ50)/MAX(AJ$49-AJ$48,1)*(AJ$4-AJ$48))</f>
        <v/>
      </c>
      <c r="AK78" s="19">
        <f>IF(AK$4&lt;AK$48,0,AK50+(AK64-AK50)/MAX(AK$49-AK$48,1)*(AK$4-AK$48))</f>
        <v/>
      </c>
      <c r="AL78" s="19">
        <f>IF(AL$4&lt;AL$48,0,AL50+(AL64-AL50)/MAX(AL$49-AL$48,1)*(AL$4-AL$48))</f>
        <v/>
      </c>
      <c r="AM78" s="19">
        <f>IF(AM$4&lt;AM$48,0,AM50+(AM64-AM50)/MAX(AM$49-AM$48,1)*(AM$4-AM$48))</f>
        <v/>
      </c>
      <c r="AN78" s="19">
        <f>IF(AN$4&lt;AN$48,0,AN50+(AN64-AN50)/MAX(AN$49-AN$48,1)*(AN$4-AN$48))</f>
        <v/>
      </c>
      <c r="AO78" s="19">
        <f>IF(AO$4&lt;AO$48,0,AO50+(AO64-AO50)/MAX(AO$49-AO$48,1)*(AO$4-AO$48))</f>
        <v/>
      </c>
      <c r="AP78" s="19">
        <f>IF(AP$4&lt;AP$48,0,AP50+(AP64-AP50)/MAX(AP$49-AP$48,1)*(AP$4-AP$48))</f>
        <v/>
      </c>
      <c r="AQ78" s="19">
        <f>IF(AQ$4&lt;AQ$48,0,AQ50+(AQ64-AQ50)/MAX(AQ$49-AQ$48,1)*(AQ$4-AQ$48))</f>
        <v/>
      </c>
      <c r="AR78" s="19">
        <f>IF(AR$4&lt;AR$48,0,AR50+(AR64-AR50)/MAX(AR$49-AR$48,1)*(AR$4-AR$48))</f>
        <v/>
      </c>
      <c r="AS78" s="19">
        <f>IF(AS$4&lt;AS$48,0,AS50+(AS64-AS50)/MAX(AS$49-AS$48,1)*(AS$4-AS$48))</f>
        <v/>
      </c>
      <c r="AT78" s="19">
        <f>IF(AT$4&lt;AT$48,0,AT50+(AT64-AT50)/MAX(AT$49-AT$48,1)*(AT$4-AT$48))</f>
        <v/>
      </c>
      <c r="AU78" s="19">
        <f>IF(AU$4&lt;AU$48,0,AU50+(AU64-AU50)/MAX(AU$49-AU$48,1)*(AU$4-AU$48))</f>
        <v/>
      </c>
      <c r="AV78" s="19">
        <f>IF(AV$4&lt;AV$48,0,AV50+(AV64-AV50)/MAX(AV$49-AV$48,1)*(AV$4-AV$48))</f>
        <v/>
      </c>
      <c r="AW78" s="19">
        <f>IF(AW$4&lt;AW$48,0,AW50+(AW64-AW50)/MAX(AW$49-AW$48,1)*(AW$4-AW$48))</f>
        <v/>
      </c>
      <c r="AX78" s="19">
        <f>IF(AX$4&lt;AX$48,0,AX50+(AX64-AX50)/MAX(AX$49-AX$48,1)*(AX$4-AX$48))</f>
        <v/>
      </c>
      <c r="AY78" s="20">
        <f>PATH(AY$4,AY$48,AY$49,AY50,AY64,TRUE)</f>
        <v/>
      </c>
    </row>
    <row r="79" hidden="1" outlineLevel="1">
      <c r="A79" s="1" t="inlineStr">
        <is>
          <t>fpr</t>
        </is>
      </c>
      <c r="B79" s="1" t="inlineStr">
        <is>
          <t>coa</t>
        </is>
      </c>
      <c r="C79" s="1" t="inlineStr">
        <is>
          <t>res</t>
        </is>
      </c>
      <c r="H79" s="1">
        <f>INDEX(Variables!$B$5:$B$105,MATCH($A79,Variables!$A$5:$A$105,0))&amp;IF($C79="",""," | "&amp;INDEX(Mapping!$B$5:$B$26,MATCH($C79,Mapping!$A$5:$A$26,0))&amp;" | "&amp;INDEX(Mapping!$B$30:$B$41,MATCH($B79,Mapping!$A$30:$A$41,0)))</f>
        <v/>
      </c>
      <c r="I79" s="1">
        <f>INDEX(Variables!$C$5:$C$105,MATCH($A79,Variables!$A$5:$A$105,0))</f>
        <v/>
      </c>
      <c r="J79" s="1">
        <f>INDEX(Variables!$E$5:$E$105,MATCH($A79,Variables!$A$5:$A$105,0))</f>
        <v/>
      </c>
      <c r="K79" s="17">
        <f>LOWER(Settings!$C$4)&amp;".mit."&amp;$A79&amp;IF($C79="","","."&amp;$C79&amp;"."&amp;$B79)&amp;IF(INDEX(Variables!$D$5:$D$105,MATCH($A79,Variables!$A$5:$A$105,0))="","","."&amp;INDEX(Variables!$D$5:$D$105,MATCH($A79,Variables!$A$5:$A$105,0)))&amp;"."&amp;K$5</f>
        <v/>
      </c>
      <c r="L79" s="18">
        <f>IF(L$4&lt;L$48,0,L51+(L65-L51)/MAX(L$49-L$48,1)*(L$4-L$48))</f>
        <v/>
      </c>
      <c r="M79" s="19">
        <f>IF(M$4&lt;M$48,0,M51+(M65-M51)/MAX(M$49-M$48,1)*(M$4-M$48))</f>
        <v/>
      </c>
      <c r="N79" s="19">
        <f>IF(N$4&lt;N$48,0,N51+(N65-N51)/MAX(N$49-N$48,1)*(N$4-N$48))</f>
        <v/>
      </c>
      <c r="O79" s="19">
        <f>IF(O$4&lt;O$48,0,O51+(O65-O51)/MAX(O$49-O$48,1)*(O$4-O$48))</f>
        <v/>
      </c>
      <c r="P79" s="19">
        <f>IF(P$4&lt;P$48,0,P51+(P65-P51)/MAX(P$49-P$48,1)*(P$4-P$48))</f>
        <v/>
      </c>
      <c r="Q79" s="19">
        <f>IF(Q$4&lt;Q$48,0,Q51+(Q65-Q51)/MAX(Q$49-Q$48,1)*(Q$4-Q$48))</f>
        <v/>
      </c>
      <c r="R79" s="19">
        <f>IF(R$4&lt;R$48,0,R51+(R65-R51)/MAX(R$49-R$48,1)*(R$4-R$48))</f>
        <v/>
      </c>
      <c r="S79" s="19">
        <f>IF(S$4&lt;S$48,0,S51+(S65-S51)/MAX(S$49-S$48,1)*(S$4-S$48))</f>
        <v/>
      </c>
      <c r="T79" s="19">
        <f>IF(T$4&lt;T$48,0,T51+(T65-T51)/MAX(T$49-T$48,1)*(T$4-T$48))</f>
        <v/>
      </c>
      <c r="U79" s="19">
        <f>IF(U$4&lt;U$48,0,U51+(U65-U51)/MAX(U$49-U$48,1)*(U$4-U$48))</f>
        <v/>
      </c>
      <c r="V79" s="19">
        <f>IF(V$4&lt;V$48,0,V51+(V65-V51)/MAX(V$49-V$48,1)*(V$4-V$48))</f>
        <v/>
      </c>
      <c r="W79" s="19">
        <f>IF(W$4&lt;W$48,0,W51+(W65-W51)/MAX(W$49-W$48,1)*(W$4-W$48))</f>
        <v/>
      </c>
      <c r="X79" s="19">
        <f>IF(X$4&lt;X$48,0,X51+(X65-X51)/MAX(X$49-X$48,1)*(X$4-X$48))</f>
        <v/>
      </c>
      <c r="Y79" s="19">
        <f>IF(Y$4&lt;Y$48,0,Y51+(Y65-Y51)/MAX(Y$49-Y$48,1)*(Y$4-Y$48))</f>
        <v/>
      </c>
      <c r="Z79" s="19">
        <f>IF(Z$4&lt;Z$48,0,Z51+(Z65-Z51)/MAX(Z$49-Z$48,1)*(Z$4-Z$48))</f>
        <v/>
      </c>
      <c r="AA79" s="19">
        <f>IF(AA$4&lt;AA$48,0,AA51+(AA65-AA51)/MAX(AA$49-AA$48,1)*(AA$4-AA$48))</f>
        <v/>
      </c>
      <c r="AB79" s="19">
        <f>IF(AB$4&lt;AB$48,0,AB51+(AB65-AB51)/MAX(AB$49-AB$48,1)*(AB$4-AB$48))</f>
        <v/>
      </c>
      <c r="AC79" s="19">
        <f>IF(AC$4&lt;AC$48,0,AC51+(AC65-AC51)/MAX(AC$49-AC$48,1)*(AC$4-AC$48))</f>
        <v/>
      </c>
      <c r="AD79" s="20">
        <f>PATH(AD$4,AD$48,AD$49,AD51,AD65,TRUE)</f>
        <v/>
      </c>
      <c r="AF79" s="17">
        <f>LOWER(Settings!$C$4)&amp;".mit."&amp;$A79&amp;IF($C79="","","."&amp;$C79&amp;"."&amp;$B79)&amp;IF(INDEX(Variables!$D$5:$D$105,MATCH($A79,Variables!$A$5:$A$105,0))="","","."&amp;INDEX(Variables!$D$5:$D$105,MATCH($A79,Variables!$A$5:$A$105,0)))&amp;"."&amp;AF$5</f>
        <v/>
      </c>
      <c r="AG79" s="18">
        <f>IF(AG$4&lt;AG$48,0,AG51+(AG65-AG51)/MAX(AG$49-AG$48,1)*(AG$4-AG$48))</f>
        <v/>
      </c>
      <c r="AH79" s="19">
        <f>IF(AH$4&lt;AH$48,0,AH51+(AH65-AH51)/MAX(AH$49-AH$48,1)*(AH$4-AH$48))</f>
        <v/>
      </c>
      <c r="AI79" s="19">
        <f>IF(AI$4&lt;AI$48,0,AI51+(AI65-AI51)/MAX(AI$49-AI$48,1)*(AI$4-AI$48))</f>
        <v/>
      </c>
      <c r="AJ79" s="19">
        <f>IF(AJ$4&lt;AJ$48,0,AJ51+(AJ65-AJ51)/MAX(AJ$49-AJ$48,1)*(AJ$4-AJ$48))</f>
        <v/>
      </c>
      <c r="AK79" s="19">
        <f>IF(AK$4&lt;AK$48,0,AK51+(AK65-AK51)/MAX(AK$49-AK$48,1)*(AK$4-AK$48))</f>
        <v/>
      </c>
      <c r="AL79" s="19">
        <f>IF(AL$4&lt;AL$48,0,AL51+(AL65-AL51)/MAX(AL$49-AL$48,1)*(AL$4-AL$48))</f>
        <v/>
      </c>
      <c r="AM79" s="19">
        <f>IF(AM$4&lt;AM$48,0,AM51+(AM65-AM51)/MAX(AM$49-AM$48,1)*(AM$4-AM$48))</f>
        <v/>
      </c>
      <c r="AN79" s="19">
        <f>IF(AN$4&lt;AN$48,0,AN51+(AN65-AN51)/MAX(AN$49-AN$48,1)*(AN$4-AN$48))</f>
        <v/>
      </c>
      <c r="AO79" s="19">
        <f>IF(AO$4&lt;AO$48,0,AO51+(AO65-AO51)/MAX(AO$49-AO$48,1)*(AO$4-AO$48))</f>
        <v/>
      </c>
      <c r="AP79" s="19">
        <f>IF(AP$4&lt;AP$48,0,AP51+(AP65-AP51)/MAX(AP$49-AP$48,1)*(AP$4-AP$48))</f>
        <v/>
      </c>
      <c r="AQ79" s="19">
        <f>IF(AQ$4&lt;AQ$48,0,AQ51+(AQ65-AQ51)/MAX(AQ$49-AQ$48,1)*(AQ$4-AQ$48))</f>
        <v/>
      </c>
      <c r="AR79" s="19">
        <f>IF(AR$4&lt;AR$48,0,AR51+(AR65-AR51)/MAX(AR$49-AR$48,1)*(AR$4-AR$48))</f>
        <v/>
      </c>
      <c r="AS79" s="19">
        <f>IF(AS$4&lt;AS$48,0,AS51+(AS65-AS51)/MAX(AS$49-AS$48,1)*(AS$4-AS$48))</f>
        <v/>
      </c>
      <c r="AT79" s="19">
        <f>IF(AT$4&lt;AT$48,0,AT51+(AT65-AT51)/MAX(AT$49-AT$48,1)*(AT$4-AT$48))</f>
        <v/>
      </c>
      <c r="AU79" s="19">
        <f>IF(AU$4&lt;AU$48,0,AU51+(AU65-AU51)/MAX(AU$49-AU$48,1)*(AU$4-AU$48))</f>
        <v/>
      </c>
      <c r="AV79" s="19">
        <f>IF(AV$4&lt;AV$48,0,AV51+(AV65-AV51)/MAX(AV$49-AV$48,1)*(AV$4-AV$48))</f>
        <v/>
      </c>
      <c r="AW79" s="19">
        <f>IF(AW$4&lt;AW$48,0,AW51+(AW65-AW51)/MAX(AW$49-AW$48,1)*(AW$4-AW$48))</f>
        <v/>
      </c>
      <c r="AX79" s="19">
        <f>IF(AX$4&lt;AX$48,0,AX51+(AX65-AX51)/MAX(AX$49-AX$48,1)*(AX$4-AX$48))</f>
        <v/>
      </c>
      <c r="AY79" s="20">
        <f>PATH(AY$4,AY$48,AY$49,AY51,AY65,TRUE)</f>
        <v/>
      </c>
    </row>
    <row r="80" hidden="1" outlineLevel="1">
      <c r="A80" s="1" t="inlineStr">
        <is>
          <t>fpr</t>
        </is>
      </c>
      <c r="B80" s="1" t="inlineStr">
        <is>
          <t>coa</t>
        </is>
      </c>
      <c r="C80" s="1" t="inlineStr">
        <is>
          <t>ind</t>
        </is>
      </c>
      <c r="H80" s="1">
        <f>INDEX(Variables!$B$5:$B$105,MATCH($A80,Variables!$A$5:$A$105,0))&amp;IF($C80="",""," | "&amp;INDEX(Mapping!$B$5:$B$26,MATCH($C80,Mapping!$A$5:$A$26,0))&amp;" | "&amp;INDEX(Mapping!$B$30:$B$41,MATCH($B80,Mapping!$A$30:$A$41,0)))</f>
        <v/>
      </c>
      <c r="I80" s="1">
        <f>INDEX(Variables!$C$5:$C$105,MATCH($A80,Variables!$A$5:$A$105,0))</f>
        <v/>
      </c>
      <c r="J80" s="1">
        <f>INDEX(Variables!$E$5:$E$105,MATCH($A80,Variables!$A$5:$A$105,0))</f>
        <v/>
      </c>
      <c r="K80" s="17">
        <f>LOWER(Settings!$C$4)&amp;".mit."&amp;$A80&amp;IF($C80="","","."&amp;$C80&amp;"."&amp;$B80)&amp;IF(INDEX(Variables!$D$5:$D$105,MATCH($A80,Variables!$A$5:$A$105,0))="","","."&amp;INDEX(Variables!$D$5:$D$105,MATCH($A80,Variables!$A$5:$A$105,0)))&amp;"."&amp;K$5</f>
        <v/>
      </c>
      <c r="L80" s="18">
        <f>IF(L$4&lt;L$48,0,L52+(L66-L52)/MAX(L$49-L$48,1)*(L$4-L$48))</f>
        <v/>
      </c>
      <c r="M80" s="19">
        <f>IF(M$4&lt;M$48,0,M52+(M66-M52)/MAX(M$49-M$48,1)*(M$4-M$48))</f>
        <v/>
      </c>
      <c r="N80" s="19">
        <f>IF(N$4&lt;N$48,0,N52+(N66-N52)/MAX(N$49-N$48,1)*(N$4-N$48))</f>
        <v/>
      </c>
      <c r="O80" s="19">
        <f>IF(O$4&lt;O$48,0,O52+(O66-O52)/MAX(O$49-O$48,1)*(O$4-O$48))</f>
        <v/>
      </c>
      <c r="P80" s="19">
        <f>IF(P$4&lt;P$48,0,P52+(P66-P52)/MAX(P$49-P$48,1)*(P$4-P$48))</f>
        <v/>
      </c>
      <c r="Q80" s="19">
        <f>IF(Q$4&lt;Q$48,0,Q52+(Q66-Q52)/MAX(Q$49-Q$48,1)*(Q$4-Q$48))</f>
        <v/>
      </c>
      <c r="R80" s="19">
        <f>IF(R$4&lt;R$48,0,R52+(R66-R52)/MAX(R$49-R$48,1)*(R$4-R$48))</f>
        <v/>
      </c>
      <c r="S80" s="19">
        <f>IF(S$4&lt;S$48,0,S52+(S66-S52)/MAX(S$49-S$48,1)*(S$4-S$48))</f>
        <v/>
      </c>
      <c r="T80" s="19">
        <f>IF(T$4&lt;T$48,0,T52+(T66-T52)/MAX(T$49-T$48,1)*(T$4-T$48))</f>
        <v/>
      </c>
      <c r="U80" s="19">
        <f>IF(U$4&lt;U$48,0,U52+(U66-U52)/MAX(U$49-U$48,1)*(U$4-U$48))</f>
        <v/>
      </c>
      <c r="V80" s="19">
        <f>IF(V$4&lt;V$48,0,V52+(V66-V52)/MAX(V$49-V$48,1)*(V$4-V$48))</f>
        <v/>
      </c>
      <c r="W80" s="19">
        <f>IF(W$4&lt;W$48,0,W52+(W66-W52)/MAX(W$49-W$48,1)*(W$4-W$48))</f>
        <v/>
      </c>
      <c r="X80" s="19">
        <f>IF(X$4&lt;X$48,0,X52+(X66-X52)/MAX(X$49-X$48,1)*(X$4-X$48))</f>
        <v/>
      </c>
      <c r="Y80" s="19">
        <f>IF(Y$4&lt;Y$48,0,Y52+(Y66-Y52)/MAX(Y$49-Y$48,1)*(Y$4-Y$48))</f>
        <v/>
      </c>
      <c r="Z80" s="19">
        <f>IF(Z$4&lt;Z$48,0,Z52+(Z66-Z52)/MAX(Z$49-Z$48,1)*(Z$4-Z$48))</f>
        <v/>
      </c>
      <c r="AA80" s="19">
        <f>IF(AA$4&lt;AA$48,0,AA52+(AA66-AA52)/MAX(AA$49-AA$48,1)*(AA$4-AA$48))</f>
        <v/>
      </c>
      <c r="AB80" s="19">
        <f>IF(AB$4&lt;AB$48,0,AB52+(AB66-AB52)/MAX(AB$49-AB$48,1)*(AB$4-AB$48))</f>
        <v/>
      </c>
      <c r="AC80" s="19">
        <f>IF(AC$4&lt;AC$48,0,AC52+(AC66-AC52)/MAX(AC$49-AC$48,1)*(AC$4-AC$48))</f>
        <v/>
      </c>
      <c r="AD80" s="20">
        <f>PATH(AD$4,AD$48,AD$49,AD52,AD66,TRUE)</f>
        <v/>
      </c>
      <c r="AF80" s="17">
        <f>LOWER(Settings!$C$4)&amp;".mit."&amp;$A80&amp;IF($C80="","","."&amp;$C80&amp;"."&amp;$B80)&amp;IF(INDEX(Variables!$D$5:$D$105,MATCH($A80,Variables!$A$5:$A$105,0))="","","."&amp;INDEX(Variables!$D$5:$D$105,MATCH($A80,Variables!$A$5:$A$105,0)))&amp;"."&amp;AF$5</f>
        <v/>
      </c>
      <c r="AG80" s="18">
        <f>IF(AG$4&lt;AG$48,0,AG52+(AG66-AG52)/MAX(AG$49-AG$48,1)*(AG$4-AG$48))</f>
        <v/>
      </c>
      <c r="AH80" s="19">
        <f>IF(AH$4&lt;AH$48,0,AH52+(AH66-AH52)/MAX(AH$49-AH$48,1)*(AH$4-AH$48))</f>
        <v/>
      </c>
      <c r="AI80" s="19">
        <f>IF(AI$4&lt;AI$48,0,AI52+(AI66-AI52)/MAX(AI$49-AI$48,1)*(AI$4-AI$48))</f>
        <v/>
      </c>
      <c r="AJ80" s="19">
        <f>IF(AJ$4&lt;AJ$48,0,AJ52+(AJ66-AJ52)/MAX(AJ$49-AJ$48,1)*(AJ$4-AJ$48))</f>
        <v/>
      </c>
      <c r="AK80" s="19">
        <f>IF(AK$4&lt;AK$48,0,AK52+(AK66-AK52)/MAX(AK$49-AK$48,1)*(AK$4-AK$48))</f>
        <v/>
      </c>
      <c r="AL80" s="19">
        <f>IF(AL$4&lt;AL$48,0,AL52+(AL66-AL52)/MAX(AL$49-AL$48,1)*(AL$4-AL$48))</f>
        <v/>
      </c>
      <c r="AM80" s="19">
        <f>IF(AM$4&lt;AM$48,0,AM52+(AM66-AM52)/MAX(AM$49-AM$48,1)*(AM$4-AM$48))</f>
        <v/>
      </c>
      <c r="AN80" s="19">
        <f>IF(AN$4&lt;AN$48,0,AN52+(AN66-AN52)/MAX(AN$49-AN$48,1)*(AN$4-AN$48))</f>
        <v/>
      </c>
      <c r="AO80" s="19">
        <f>IF(AO$4&lt;AO$48,0,AO52+(AO66-AO52)/MAX(AO$49-AO$48,1)*(AO$4-AO$48))</f>
        <v/>
      </c>
      <c r="AP80" s="19">
        <f>IF(AP$4&lt;AP$48,0,AP52+(AP66-AP52)/MAX(AP$49-AP$48,1)*(AP$4-AP$48))</f>
        <v/>
      </c>
      <c r="AQ80" s="19">
        <f>IF(AQ$4&lt;AQ$48,0,AQ52+(AQ66-AQ52)/MAX(AQ$49-AQ$48,1)*(AQ$4-AQ$48))</f>
        <v/>
      </c>
      <c r="AR80" s="19">
        <f>IF(AR$4&lt;AR$48,0,AR52+(AR66-AR52)/MAX(AR$49-AR$48,1)*(AR$4-AR$48))</f>
        <v/>
      </c>
      <c r="AS80" s="19">
        <f>IF(AS$4&lt;AS$48,0,AS52+(AS66-AS52)/MAX(AS$49-AS$48,1)*(AS$4-AS$48))</f>
        <v/>
      </c>
      <c r="AT80" s="19">
        <f>IF(AT$4&lt;AT$48,0,AT52+(AT66-AT52)/MAX(AT$49-AT$48,1)*(AT$4-AT$48))</f>
        <v/>
      </c>
      <c r="AU80" s="19">
        <f>IF(AU$4&lt;AU$48,0,AU52+(AU66-AU52)/MAX(AU$49-AU$48,1)*(AU$4-AU$48))</f>
        <v/>
      </c>
      <c r="AV80" s="19">
        <f>IF(AV$4&lt;AV$48,0,AV52+(AV66-AV52)/MAX(AV$49-AV$48,1)*(AV$4-AV$48))</f>
        <v/>
      </c>
      <c r="AW80" s="19">
        <f>IF(AW$4&lt;AW$48,0,AW52+(AW66-AW52)/MAX(AW$49-AW$48,1)*(AW$4-AW$48))</f>
        <v/>
      </c>
      <c r="AX80" s="19">
        <f>IF(AX$4&lt;AX$48,0,AX52+(AX66-AX52)/MAX(AX$49-AX$48,1)*(AX$4-AX$48))</f>
        <v/>
      </c>
      <c r="AY80" s="20">
        <f>PATH(AY$4,AY$48,AY$49,AY52,AY66,TRUE)</f>
        <v/>
      </c>
    </row>
    <row r="81" hidden="1" outlineLevel="1">
      <c r="A81" s="1" t="inlineStr">
        <is>
          <t>fpr</t>
        </is>
      </c>
      <c r="B81" s="1" t="inlineStr">
        <is>
          <t>nga</t>
        </is>
      </c>
      <c r="C81" s="1" t="inlineStr">
        <is>
          <t>pow</t>
        </is>
      </c>
      <c r="H81" s="1">
        <f>INDEX(Variables!$B$5:$B$105,MATCH($A81,Variables!$A$5:$A$105,0))&amp;IF($C81="",""," | "&amp;INDEX(Mapping!$B$5:$B$26,MATCH($C81,Mapping!$A$5:$A$26,0))&amp;" | "&amp;INDEX(Mapping!$B$30:$B$41,MATCH($B81,Mapping!$A$30:$A$41,0)))</f>
        <v/>
      </c>
      <c r="I81" s="1">
        <f>INDEX(Variables!$C$5:$C$105,MATCH($A81,Variables!$A$5:$A$105,0))</f>
        <v/>
      </c>
      <c r="J81" s="1">
        <f>INDEX(Variables!$E$5:$E$105,MATCH($A81,Variables!$A$5:$A$105,0))</f>
        <v/>
      </c>
      <c r="K81" s="17">
        <f>LOWER(Settings!$C$4)&amp;".mit."&amp;$A81&amp;IF($C81="","","."&amp;$C81&amp;"."&amp;$B81)&amp;IF(INDEX(Variables!$D$5:$D$105,MATCH($A81,Variables!$A$5:$A$105,0))="","","."&amp;INDEX(Variables!$D$5:$D$105,MATCH($A81,Variables!$A$5:$A$105,0)))&amp;"."&amp;K$5</f>
        <v/>
      </c>
      <c r="L81" s="18">
        <f>IF(L$4&lt;L$48,0,L53+(L67-L53)/MAX(L$49-L$48,1)*(L$4-L$48))</f>
        <v/>
      </c>
      <c r="M81" s="19">
        <f>IF(M$4&lt;M$48,0,M53+(M67-M53)/MAX(M$49-M$48,1)*(M$4-M$48))</f>
        <v/>
      </c>
      <c r="N81" s="19">
        <f>IF(N$4&lt;N$48,0,N53+(N67-N53)/MAX(N$49-N$48,1)*(N$4-N$48))</f>
        <v/>
      </c>
      <c r="O81" s="19">
        <f>IF(O$4&lt;O$48,0,O53+(O67-O53)/MAX(O$49-O$48,1)*(O$4-O$48))</f>
        <v/>
      </c>
      <c r="P81" s="19">
        <f>IF(P$4&lt;P$48,0,P53+(P67-P53)/MAX(P$49-P$48,1)*(P$4-P$48))</f>
        <v/>
      </c>
      <c r="Q81" s="19">
        <f>IF(Q$4&lt;Q$48,0,Q53+(Q67-Q53)/MAX(Q$49-Q$48,1)*(Q$4-Q$48))</f>
        <v/>
      </c>
      <c r="R81" s="19">
        <f>IF(R$4&lt;R$48,0,R53+(R67-R53)/MAX(R$49-R$48,1)*(R$4-R$48))</f>
        <v/>
      </c>
      <c r="S81" s="19">
        <f>IF(S$4&lt;S$48,0,S53+(S67-S53)/MAX(S$49-S$48,1)*(S$4-S$48))</f>
        <v/>
      </c>
      <c r="T81" s="19">
        <f>IF(T$4&lt;T$48,0,T53+(T67-T53)/MAX(T$49-T$48,1)*(T$4-T$48))</f>
        <v/>
      </c>
      <c r="U81" s="19">
        <f>IF(U$4&lt;U$48,0,U53+(U67-U53)/MAX(U$49-U$48,1)*(U$4-U$48))</f>
        <v/>
      </c>
      <c r="V81" s="19">
        <f>IF(V$4&lt;V$48,0,V53+(V67-V53)/MAX(V$49-V$48,1)*(V$4-V$48))</f>
        <v/>
      </c>
      <c r="W81" s="19">
        <f>IF(W$4&lt;W$48,0,W53+(W67-W53)/MAX(W$49-W$48,1)*(W$4-W$48))</f>
        <v/>
      </c>
      <c r="X81" s="19">
        <f>IF(X$4&lt;X$48,0,X53+(X67-X53)/MAX(X$49-X$48,1)*(X$4-X$48))</f>
        <v/>
      </c>
      <c r="Y81" s="19">
        <f>IF(Y$4&lt;Y$48,0,Y53+(Y67-Y53)/MAX(Y$49-Y$48,1)*(Y$4-Y$48))</f>
        <v/>
      </c>
      <c r="Z81" s="19">
        <f>IF(Z$4&lt;Z$48,0,Z53+(Z67-Z53)/MAX(Z$49-Z$48,1)*(Z$4-Z$48))</f>
        <v/>
      </c>
      <c r="AA81" s="19">
        <f>IF(AA$4&lt;AA$48,0,AA53+(AA67-AA53)/MAX(AA$49-AA$48,1)*(AA$4-AA$48))</f>
        <v/>
      </c>
      <c r="AB81" s="19">
        <f>IF(AB$4&lt;AB$48,0,AB53+(AB67-AB53)/MAX(AB$49-AB$48,1)*(AB$4-AB$48))</f>
        <v/>
      </c>
      <c r="AC81" s="19">
        <f>IF(AC$4&lt;AC$48,0,AC53+(AC67-AC53)/MAX(AC$49-AC$48,1)*(AC$4-AC$48))</f>
        <v/>
      </c>
      <c r="AD81" s="20">
        <f>PATH(AD$4,AD$48,AD$49,AD53,AD67,TRUE)</f>
        <v/>
      </c>
      <c r="AF81" s="17">
        <f>LOWER(Settings!$C$4)&amp;".mit."&amp;$A81&amp;IF($C81="","","."&amp;$C81&amp;"."&amp;$B81)&amp;IF(INDEX(Variables!$D$5:$D$105,MATCH($A81,Variables!$A$5:$A$105,0))="","","."&amp;INDEX(Variables!$D$5:$D$105,MATCH($A81,Variables!$A$5:$A$105,0)))&amp;"."&amp;AF$5</f>
        <v/>
      </c>
      <c r="AG81" s="18">
        <f>IF(AG$4&lt;AG$48,0,AG53+(AG67-AG53)/MAX(AG$49-AG$48,1)*(AG$4-AG$48))</f>
        <v/>
      </c>
      <c r="AH81" s="19">
        <f>IF(AH$4&lt;AH$48,0,AH53+(AH67-AH53)/MAX(AH$49-AH$48,1)*(AH$4-AH$48))</f>
        <v/>
      </c>
      <c r="AI81" s="19">
        <f>IF(AI$4&lt;AI$48,0,AI53+(AI67-AI53)/MAX(AI$49-AI$48,1)*(AI$4-AI$48))</f>
        <v/>
      </c>
      <c r="AJ81" s="19">
        <f>IF(AJ$4&lt;AJ$48,0,AJ53+(AJ67-AJ53)/MAX(AJ$49-AJ$48,1)*(AJ$4-AJ$48))</f>
        <v/>
      </c>
      <c r="AK81" s="19">
        <f>IF(AK$4&lt;AK$48,0,AK53+(AK67-AK53)/MAX(AK$49-AK$48,1)*(AK$4-AK$48))</f>
        <v/>
      </c>
      <c r="AL81" s="19">
        <f>IF(AL$4&lt;AL$48,0,AL53+(AL67-AL53)/MAX(AL$49-AL$48,1)*(AL$4-AL$48))</f>
        <v/>
      </c>
      <c r="AM81" s="19">
        <f>IF(AM$4&lt;AM$48,0,AM53+(AM67-AM53)/MAX(AM$49-AM$48,1)*(AM$4-AM$48))</f>
        <v/>
      </c>
      <c r="AN81" s="19">
        <f>IF(AN$4&lt;AN$48,0,AN53+(AN67-AN53)/MAX(AN$49-AN$48,1)*(AN$4-AN$48))</f>
        <v/>
      </c>
      <c r="AO81" s="19">
        <f>IF(AO$4&lt;AO$48,0,AO53+(AO67-AO53)/MAX(AO$49-AO$48,1)*(AO$4-AO$48))</f>
        <v/>
      </c>
      <c r="AP81" s="19">
        <f>IF(AP$4&lt;AP$48,0,AP53+(AP67-AP53)/MAX(AP$49-AP$48,1)*(AP$4-AP$48))</f>
        <v/>
      </c>
      <c r="AQ81" s="19">
        <f>IF(AQ$4&lt;AQ$48,0,AQ53+(AQ67-AQ53)/MAX(AQ$49-AQ$48,1)*(AQ$4-AQ$48))</f>
        <v/>
      </c>
      <c r="AR81" s="19">
        <f>IF(AR$4&lt;AR$48,0,AR53+(AR67-AR53)/MAX(AR$49-AR$48,1)*(AR$4-AR$48))</f>
        <v/>
      </c>
      <c r="AS81" s="19">
        <f>IF(AS$4&lt;AS$48,0,AS53+(AS67-AS53)/MAX(AS$49-AS$48,1)*(AS$4-AS$48))</f>
        <v/>
      </c>
      <c r="AT81" s="19">
        <f>IF(AT$4&lt;AT$48,0,AT53+(AT67-AT53)/MAX(AT$49-AT$48,1)*(AT$4-AT$48))</f>
        <v/>
      </c>
      <c r="AU81" s="19">
        <f>IF(AU$4&lt;AU$48,0,AU53+(AU67-AU53)/MAX(AU$49-AU$48,1)*(AU$4-AU$48))</f>
        <v/>
      </c>
      <c r="AV81" s="19">
        <f>IF(AV$4&lt;AV$48,0,AV53+(AV67-AV53)/MAX(AV$49-AV$48,1)*(AV$4-AV$48))</f>
        <v/>
      </c>
      <c r="AW81" s="19">
        <f>IF(AW$4&lt;AW$48,0,AW53+(AW67-AW53)/MAX(AW$49-AW$48,1)*(AW$4-AW$48))</f>
        <v/>
      </c>
      <c r="AX81" s="19">
        <f>IF(AX$4&lt;AX$48,0,AX53+(AX67-AX53)/MAX(AX$49-AX$48,1)*(AX$4-AX$48))</f>
        <v/>
      </c>
      <c r="AY81" s="20">
        <f>PATH(AY$4,AY$48,AY$49,AY53,AY67,TRUE)</f>
        <v/>
      </c>
    </row>
    <row r="82" hidden="1" outlineLevel="1">
      <c r="A82" s="1" t="inlineStr">
        <is>
          <t>fpr</t>
        </is>
      </c>
      <c r="B82" s="1" t="inlineStr">
        <is>
          <t>nga</t>
        </is>
      </c>
      <c r="C82" s="1" t="inlineStr">
        <is>
          <t>res</t>
        </is>
      </c>
      <c r="H82" s="1">
        <f>INDEX(Variables!$B$5:$B$105,MATCH($A82,Variables!$A$5:$A$105,0))&amp;IF($C82="",""," | "&amp;INDEX(Mapping!$B$5:$B$26,MATCH($C82,Mapping!$A$5:$A$26,0))&amp;" | "&amp;INDEX(Mapping!$B$30:$B$41,MATCH($B82,Mapping!$A$30:$A$41,0)))</f>
        <v/>
      </c>
      <c r="I82" s="1">
        <f>INDEX(Variables!$C$5:$C$105,MATCH($A82,Variables!$A$5:$A$105,0))</f>
        <v/>
      </c>
      <c r="J82" s="1">
        <f>INDEX(Variables!$E$5:$E$105,MATCH($A82,Variables!$A$5:$A$105,0))</f>
        <v/>
      </c>
      <c r="K82" s="17">
        <f>LOWER(Settings!$C$4)&amp;".mit."&amp;$A82&amp;IF($C82="","","."&amp;$C82&amp;"."&amp;$B82)&amp;IF(INDEX(Variables!$D$5:$D$105,MATCH($A82,Variables!$A$5:$A$105,0))="","","."&amp;INDEX(Variables!$D$5:$D$105,MATCH($A82,Variables!$A$5:$A$105,0)))&amp;"."&amp;K$5</f>
        <v/>
      </c>
      <c r="L82" s="18">
        <f>IF(L$4&lt;L$48,0,L54+(L68-L54)/MAX(L$49-L$48,1)*(L$4-L$48))</f>
        <v/>
      </c>
      <c r="M82" s="19">
        <f>IF(M$4&lt;M$48,0,M54+(M68-M54)/MAX(M$49-M$48,1)*(M$4-M$48))</f>
        <v/>
      </c>
      <c r="N82" s="19">
        <f>IF(N$4&lt;N$48,0,N54+(N68-N54)/MAX(N$49-N$48,1)*(N$4-N$48))</f>
        <v/>
      </c>
      <c r="O82" s="19">
        <f>IF(O$4&lt;O$48,0,O54+(O68-O54)/MAX(O$49-O$48,1)*(O$4-O$48))</f>
        <v/>
      </c>
      <c r="P82" s="19">
        <f>IF(P$4&lt;P$48,0,P54+(P68-P54)/MAX(P$49-P$48,1)*(P$4-P$48))</f>
        <v/>
      </c>
      <c r="Q82" s="19">
        <f>IF(Q$4&lt;Q$48,0,Q54+(Q68-Q54)/MAX(Q$49-Q$48,1)*(Q$4-Q$48))</f>
        <v/>
      </c>
      <c r="R82" s="19">
        <f>IF(R$4&lt;R$48,0,R54+(R68-R54)/MAX(R$49-R$48,1)*(R$4-R$48))</f>
        <v/>
      </c>
      <c r="S82" s="19">
        <f>IF(S$4&lt;S$48,0,S54+(S68-S54)/MAX(S$49-S$48,1)*(S$4-S$48))</f>
        <v/>
      </c>
      <c r="T82" s="19">
        <f>IF(T$4&lt;T$48,0,T54+(T68-T54)/MAX(T$49-T$48,1)*(T$4-T$48))</f>
        <v/>
      </c>
      <c r="U82" s="19">
        <f>IF(U$4&lt;U$48,0,U54+(U68-U54)/MAX(U$49-U$48,1)*(U$4-U$48))</f>
        <v/>
      </c>
      <c r="V82" s="19">
        <f>IF(V$4&lt;V$48,0,V54+(V68-V54)/MAX(V$49-V$48,1)*(V$4-V$48))</f>
        <v/>
      </c>
      <c r="W82" s="19">
        <f>IF(W$4&lt;W$48,0,W54+(W68-W54)/MAX(W$49-W$48,1)*(W$4-W$48))</f>
        <v/>
      </c>
      <c r="X82" s="19">
        <f>IF(X$4&lt;X$48,0,X54+(X68-X54)/MAX(X$49-X$48,1)*(X$4-X$48))</f>
        <v/>
      </c>
      <c r="Y82" s="19">
        <f>IF(Y$4&lt;Y$48,0,Y54+(Y68-Y54)/MAX(Y$49-Y$48,1)*(Y$4-Y$48))</f>
        <v/>
      </c>
      <c r="Z82" s="19">
        <f>IF(Z$4&lt;Z$48,0,Z54+(Z68-Z54)/MAX(Z$49-Z$48,1)*(Z$4-Z$48))</f>
        <v/>
      </c>
      <c r="AA82" s="19">
        <f>IF(AA$4&lt;AA$48,0,AA54+(AA68-AA54)/MAX(AA$49-AA$48,1)*(AA$4-AA$48))</f>
        <v/>
      </c>
      <c r="AB82" s="19">
        <f>IF(AB$4&lt;AB$48,0,AB54+(AB68-AB54)/MAX(AB$49-AB$48,1)*(AB$4-AB$48))</f>
        <v/>
      </c>
      <c r="AC82" s="19">
        <f>IF(AC$4&lt;AC$48,0,AC54+(AC68-AC54)/MAX(AC$49-AC$48,1)*(AC$4-AC$48))</f>
        <v/>
      </c>
      <c r="AD82" s="20">
        <f>PATH(AD$4,AD$48,AD$49,AD54,AD68,TRUE)</f>
        <v/>
      </c>
      <c r="AF82" s="17">
        <f>LOWER(Settings!$C$4)&amp;".mit."&amp;$A82&amp;IF($C82="","","."&amp;$C82&amp;"."&amp;$B82)&amp;IF(INDEX(Variables!$D$5:$D$105,MATCH($A82,Variables!$A$5:$A$105,0))="","","."&amp;INDEX(Variables!$D$5:$D$105,MATCH($A82,Variables!$A$5:$A$105,0)))&amp;"."&amp;AF$5</f>
        <v/>
      </c>
      <c r="AG82" s="18">
        <f>IF(AG$4&lt;AG$48,0,AG54+(AG68-AG54)/MAX(AG$49-AG$48,1)*(AG$4-AG$48))</f>
        <v/>
      </c>
      <c r="AH82" s="19">
        <f>IF(AH$4&lt;AH$48,0,AH54+(AH68-AH54)/MAX(AH$49-AH$48,1)*(AH$4-AH$48))</f>
        <v/>
      </c>
      <c r="AI82" s="19">
        <f>IF(AI$4&lt;AI$48,0,AI54+(AI68-AI54)/MAX(AI$49-AI$48,1)*(AI$4-AI$48))</f>
        <v/>
      </c>
      <c r="AJ82" s="19">
        <f>IF(AJ$4&lt;AJ$48,0,AJ54+(AJ68-AJ54)/MAX(AJ$49-AJ$48,1)*(AJ$4-AJ$48))</f>
        <v/>
      </c>
      <c r="AK82" s="19">
        <f>IF(AK$4&lt;AK$48,0,AK54+(AK68-AK54)/MAX(AK$49-AK$48,1)*(AK$4-AK$48))</f>
        <v/>
      </c>
      <c r="AL82" s="19">
        <f>IF(AL$4&lt;AL$48,0,AL54+(AL68-AL54)/MAX(AL$49-AL$48,1)*(AL$4-AL$48))</f>
        <v/>
      </c>
      <c r="AM82" s="19">
        <f>IF(AM$4&lt;AM$48,0,AM54+(AM68-AM54)/MAX(AM$49-AM$48,1)*(AM$4-AM$48))</f>
        <v/>
      </c>
      <c r="AN82" s="19">
        <f>IF(AN$4&lt;AN$48,0,AN54+(AN68-AN54)/MAX(AN$49-AN$48,1)*(AN$4-AN$48))</f>
        <v/>
      </c>
      <c r="AO82" s="19">
        <f>IF(AO$4&lt;AO$48,0,AO54+(AO68-AO54)/MAX(AO$49-AO$48,1)*(AO$4-AO$48))</f>
        <v/>
      </c>
      <c r="AP82" s="19">
        <f>IF(AP$4&lt;AP$48,0,AP54+(AP68-AP54)/MAX(AP$49-AP$48,1)*(AP$4-AP$48))</f>
        <v/>
      </c>
      <c r="AQ82" s="19">
        <f>IF(AQ$4&lt;AQ$48,0,AQ54+(AQ68-AQ54)/MAX(AQ$49-AQ$48,1)*(AQ$4-AQ$48))</f>
        <v/>
      </c>
      <c r="AR82" s="19">
        <f>IF(AR$4&lt;AR$48,0,AR54+(AR68-AR54)/MAX(AR$49-AR$48,1)*(AR$4-AR$48))</f>
        <v/>
      </c>
      <c r="AS82" s="19">
        <f>IF(AS$4&lt;AS$48,0,AS54+(AS68-AS54)/MAX(AS$49-AS$48,1)*(AS$4-AS$48))</f>
        <v/>
      </c>
      <c r="AT82" s="19">
        <f>IF(AT$4&lt;AT$48,0,AT54+(AT68-AT54)/MAX(AT$49-AT$48,1)*(AT$4-AT$48))</f>
        <v/>
      </c>
      <c r="AU82" s="19">
        <f>IF(AU$4&lt;AU$48,0,AU54+(AU68-AU54)/MAX(AU$49-AU$48,1)*(AU$4-AU$48))</f>
        <v/>
      </c>
      <c r="AV82" s="19">
        <f>IF(AV$4&lt;AV$48,0,AV54+(AV68-AV54)/MAX(AV$49-AV$48,1)*(AV$4-AV$48))</f>
        <v/>
      </c>
      <c r="AW82" s="19">
        <f>IF(AW$4&lt;AW$48,0,AW54+(AW68-AW54)/MAX(AW$49-AW$48,1)*(AW$4-AW$48))</f>
        <v/>
      </c>
      <c r="AX82" s="19">
        <f>IF(AX$4&lt;AX$48,0,AX54+(AX68-AX54)/MAX(AX$49-AX$48,1)*(AX$4-AX$48))</f>
        <v/>
      </c>
      <c r="AY82" s="20">
        <f>PATH(AY$4,AY$48,AY$49,AY54,AY68,TRUE)</f>
        <v/>
      </c>
    </row>
    <row r="83" hidden="1" outlineLevel="1">
      <c r="A83" s="1" t="inlineStr">
        <is>
          <t>fpr</t>
        </is>
      </c>
      <c r="B83" s="1" t="inlineStr">
        <is>
          <t>nga</t>
        </is>
      </c>
      <c r="C83" s="1" t="inlineStr">
        <is>
          <t>ind</t>
        </is>
      </c>
      <c r="H83" s="1">
        <f>INDEX(Variables!$B$5:$B$105,MATCH($A83,Variables!$A$5:$A$105,0))&amp;IF($C83="",""," | "&amp;INDEX(Mapping!$B$5:$B$26,MATCH($C83,Mapping!$A$5:$A$26,0))&amp;" | "&amp;INDEX(Mapping!$B$30:$B$41,MATCH($B83,Mapping!$A$30:$A$41,0)))</f>
        <v/>
      </c>
      <c r="I83" s="1">
        <f>INDEX(Variables!$C$5:$C$105,MATCH($A83,Variables!$A$5:$A$105,0))</f>
        <v/>
      </c>
      <c r="J83" s="1">
        <f>INDEX(Variables!$E$5:$E$105,MATCH($A83,Variables!$A$5:$A$105,0))</f>
        <v/>
      </c>
      <c r="K83" s="17">
        <f>LOWER(Settings!$C$4)&amp;".mit."&amp;$A83&amp;IF($C83="","","."&amp;$C83&amp;"."&amp;$B83)&amp;IF(INDEX(Variables!$D$5:$D$105,MATCH($A83,Variables!$A$5:$A$105,0))="","","."&amp;INDEX(Variables!$D$5:$D$105,MATCH($A83,Variables!$A$5:$A$105,0)))&amp;"."&amp;K$5</f>
        <v/>
      </c>
      <c r="L83" s="18">
        <f>IF(L$4&lt;L$48,0,L55+(L69-L55)/MAX(L$49-L$48,1)*(L$4-L$48))</f>
        <v/>
      </c>
      <c r="M83" s="19">
        <f>IF(M$4&lt;M$48,0,M55+(M69-M55)/MAX(M$49-M$48,1)*(M$4-M$48))</f>
        <v/>
      </c>
      <c r="N83" s="19">
        <f>IF(N$4&lt;N$48,0,N55+(N69-N55)/MAX(N$49-N$48,1)*(N$4-N$48))</f>
        <v/>
      </c>
      <c r="O83" s="19">
        <f>IF(O$4&lt;O$48,0,O55+(O69-O55)/MAX(O$49-O$48,1)*(O$4-O$48))</f>
        <v/>
      </c>
      <c r="P83" s="19">
        <f>IF(P$4&lt;P$48,0,P55+(P69-P55)/MAX(P$49-P$48,1)*(P$4-P$48))</f>
        <v/>
      </c>
      <c r="Q83" s="19">
        <f>IF(Q$4&lt;Q$48,0,Q55+(Q69-Q55)/MAX(Q$49-Q$48,1)*(Q$4-Q$48))</f>
        <v/>
      </c>
      <c r="R83" s="19">
        <f>IF(R$4&lt;R$48,0,R55+(R69-R55)/MAX(R$49-R$48,1)*(R$4-R$48))</f>
        <v/>
      </c>
      <c r="S83" s="19">
        <f>IF(S$4&lt;S$48,0,S55+(S69-S55)/MAX(S$49-S$48,1)*(S$4-S$48))</f>
        <v/>
      </c>
      <c r="T83" s="19">
        <f>IF(T$4&lt;T$48,0,T55+(T69-T55)/MAX(T$49-T$48,1)*(T$4-T$48))</f>
        <v/>
      </c>
      <c r="U83" s="19">
        <f>IF(U$4&lt;U$48,0,U55+(U69-U55)/MAX(U$49-U$48,1)*(U$4-U$48))</f>
        <v/>
      </c>
      <c r="V83" s="19">
        <f>IF(V$4&lt;V$48,0,V55+(V69-V55)/MAX(V$49-V$48,1)*(V$4-V$48))</f>
        <v/>
      </c>
      <c r="W83" s="19">
        <f>IF(W$4&lt;W$48,0,W55+(W69-W55)/MAX(W$49-W$48,1)*(W$4-W$48))</f>
        <v/>
      </c>
      <c r="X83" s="19">
        <f>IF(X$4&lt;X$48,0,X55+(X69-X55)/MAX(X$49-X$48,1)*(X$4-X$48))</f>
        <v/>
      </c>
      <c r="Y83" s="19">
        <f>IF(Y$4&lt;Y$48,0,Y55+(Y69-Y55)/MAX(Y$49-Y$48,1)*(Y$4-Y$48))</f>
        <v/>
      </c>
      <c r="Z83" s="19">
        <f>IF(Z$4&lt;Z$48,0,Z55+(Z69-Z55)/MAX(Z$49-Z$48,1)*(Z$4-Z$48))</f>
        <v/>
      </c>
      <c r="AA83" s="19">
        <f>IF(AA$4&lt;AA$48,0,AA55+(AA69-AA55)/MAX(AA$49-AA$48,1)*(AA$4-AA$48))</f>
        <v/>
      </c>
      <c r="AB83" s="19">
        <f>IF(AB$4&lt;AB$48,0,AB55+(AB69-AB55)/MAX(AB$49-AB$48,1)*(AB$4-AB$48))</f>
        <v/>
      </c>
      <c r="AC83" s="19">
        <f>IF(AC$4&lt;AC$48,0,AC55+(AC69-AC55)/MAX(AC$49-AC$48,1)*(AC$4-AC$48))</f>
        <v/>
      </c>
      <c r="AD83" s="20">
        <f>PATH(AD$4,AD$48,AD$49,AD55,AD69,TRUE)</f>
        <v/>
      </c>
      <c r="AF83" s="17">
        <f>LOWER(Settings!$C$4)&amp;".mit."&amp;$A83&amp;IF($C83="","","."&amp;$C83&amp;"."&amp;$B83)&amp;IF(INDEX(Variables!$D$5:$D$105,MATCH($A83,Variables!$A$5:$A$105,0))="","","."&amp;INDEX(Variables!$D$5:$D$105,MATCH($A83,Variables!$A$5:$A$105,0)))&amp;"."&amp;AF$5</f>
        <v/>
      </c>
      <c r="AG83" s="18">
        <f>IF(AG$4&lt;AG$48,0,AG55+(AG69-AG55)/MAX(AG$49-AG$48,1)*(AG$4-AG$48))</f>
        <v/>
      </c>
      <c r="AH83" s="19">
        <f>IF(AH$4&lt;AH$48,0,AH55+(AH69-AH55)/MAX(AH$49-AH$48,1)*(AH$4-AH$48))</f>
        <v/>
      </c>
      <c r="AI83" s="19">
        <f>IF(AI$4&lt;AI$48,0,AI55+(AI69-AI55)/MAX(AI$49-AI$48,1)*(AI$4-AI$48))</f>
        <v/>
      </c>
      <c r="AJ83" s="19">
        <f>IF(AJ$4&lt;AJ$48,0,AJ55+(AJ69-AJ55)/MAX(AJ$49-AJ$48,1)*(AJ$4-AJ$48))</f>
        <v/>
      </c>
      <c r="AK83" s="19">
        <f>IF(AK$4&lt;AK$48,0,AK55+(AK69-AK55)/MAX(AK$49-AK$48,1)*(AK$4-AK$48))</f>
        <v/>
      </c>
      <c r="AL83" s="19">
        <f>IF(AL$4&lt;AL$48,0,AL55+(AL69-AL55)/MAX(AL$49-AL$48,1)*(AL$4-AL$48))</f>
        <v/>
      </c>
      <c r="AM83" s="19">
        <f>IF(AM$4&lt;AM$48,0,AM55+(AM69-AM55)/MAX(AM$49-AM$48,1)*(AM$4-AM$48))</f>
        <v/>
      </c>
      <c r="AN83" s="19">
        <f>IF(AN$4&lt;AN$48,0,AN55+(AN69-AN55)/MAX(AN$49-AN$48,1)*(AN$4-AN$48))</f>
        <v/>
      </c>
      <c r="AO83" s="19">
        <f>IF(AO$4&lt;AO$48,0,AO55+(AO69-AO55)/MAX(AO$49-AO$48,1)*(AO$4-AO$48))</f>
        <v/>
      </c>
      <c r="AP83" s="19">
        <f>IF(AP$4&lt;AP$48,0,AP55+(AP69-AP55)/MAX(AP$49-AP$48,1)*(AP$4-AP$48))</f>
        <v/>
      </c>
      <c r="AQ83" s="19">
        <f>IF(AQ$4&lt;AQ$48,0,AQ55+(AQ69-AQ55)/MAX(AQ$49-AQ$48,1)*(AQ$4-AQ$48))</f>
        <v/>
      </c>
      <c r="AR83" s="19">
        <f>IF(AR$4&lt;AR$48,0,AR55+(AR69-AR55)/MAX(AR$49-AR$48,1)*(AR$4-AR$48))</f>
        <v/>
      </c>
      <c r="AS83" s="19">
        <f>IF(AS$4&lt;AS$48,0,AS55+(AS69-AS55)/MAX(AS$49-AS$48,1)*(AS$4-AS$48))</f>
        <v/>
      </c>
      <c r="AT83" s="19">
        <f>IF(AT$4&lt;AT$48,0,AT55+(AT69-AT55)/MAX(AT$49-AT$48,1)*(AT$4-AT$48))</f>
        <v/>
      </c>
      <c r="AU83" s="19">
        <f>IF(AU$4&lt;AU$48,0,AU55+(AU69-AU55)/MAX(AU$49-AU$48,1)*(AU$4-AU$48))</f>
        <v/>
      </c>
      <c r="AV83" s="19">
        <f>IF(AV$4&lt;AV$48,0,AV55+(AV69-AV55)/MAX(AV$49-AV$48,1)*(AV$4-AV$48))</f>
        <v/>
      </c>
      <c r="AW83" s="19">
        <f>IF(AW$4&lt;AW$48,0,AW55+(AW69-AW55)/MAX(AW$49-AW$48,1)*(AW$4-AW$48))</f>
        <v/>
      </c>
      <c r="AX83" s="19">
        <f>IF(AX$4&lt;AX$48,0,AX55+(AX69-AX55)/MAX(AX$49-AX$48,1)*(AX$4-AX$48))</f>
        <v/>
      </c>
      <c r="AY83" s="20">
        <f>PATH(AY$4,AY$48,AY$49,AY55,AY69,TRUE)</f>
        <v/>
      </c>
    </row>
    <row r="84" hidden="1" outlineLevel="1">
      <c r="A84" s="1" t="inlineStr">
        <is>
          <t>fpr</t>
        </is>
      </c>
      <c r="B84" s="1" t="inlineStr">
        <is>
          <t>ecy</t>
        </is>
      </c>
      <c r="C84" s="1" t="inlineStr">
        <is>
          <t>res</t>
        </is>
      </c>
      <c r="H84" s="1">
        <f>INDEX(Variables!$B$5:$B$105,MATCH($A84,Variables!$A$5:$A$105,0))&amp;IF($C84="",""," | "&amp;INDEX(Mapping!$B$5:$B$26,MATCH($C84,Mapping!$A$5:$A$26,0))&amp;" | "&amp;INDEX(Mapping!$B$30:$B$41,MATCH($B84,Mapping!$A$30:$A$41,0)))</f>
        <v/>
      </c>
      <c r="I84" s="1">
        <f>INDEX(Variables!$C$5:$C$105,MATCH($A84,Variables!$A$5:$A$105,0))</f>
        <v/>
      </c>
      <c r="J84" s="1">
        <f>INDEX(Variables!$E$5:$E$105,MATCH($A84,Variables!$A$5:$A$105,0))</f>
        <v/>
      </c>
      <c r="K84" s="17">
        <f>LOWER(Settings!$C$4)&amp;".mit."&amp;$A84&amp;IF($C84="","","."&amp;$C84&amp;"."&amp;$B84)&amp;IF(INDEX(Variables!$D$5:$D$105,MATCH($A84,Variables!$A$5:$A$105,0))="","","."&amp;INDEX(Variables!$D$5:$D$105,MATCH($A84,Variables!$A$5:$A$105,0)))&amp;"."&amp;K$5</f>
        <v/>
      </c>
      <c r="L84" s="18">
        <f>IF(L$4&lt;L$48,0,L56+(L70-L56)/MAX(L$49-L$48,1)*(L$4-L$48))</f>
        <v/>
      </c>
      <c r="M84" s="19">
        <f>IF(M$4&lt;M$48,0,M56+(M70-M56)/MAX(M$49-M$48,1)*(M$4-M$48))</f>
        <v/>
      </c>
      <c r="N84" s="19">
        <f>IF(N$4&lt;N$48,0,N56+(N70-N56)/MAX(N$49-N$48,1)*(N$4-N$48))</f>
        <v/>
      </c>
      <c r="O84" s="19">
        <f>IF(O$4&lt;O$48,0,O56+(O70-O56)/MAX(O$49-O$48,1)*(O$4-O$48))</f>
        <v/>
      </c>
      <c r="P84" s="19">
        <f>IF(P$4&lt;P$48,0,P56+(P70-P56)/MAX(P$49-P$48,1)*(P$4-P$48))</f>
        <v/>
      </c>
      <c r="Q84" s="19">
        <f>IF(Q$4&lt;Q$48,0,Q56+(Q70-Q56)/MAX(Q$49-Q$48,1)*(Q$4-Q$48))</f>
        <v/>
      </c>
      <c r="R84" s="19">
        <f>IF(R$4&lt;R$48,0,R56+(R70-R56)/MAX(R$49-R$48,1)*(R$4-R$48))</f>
        <v/>
      </c>
      <c r="S84" s="19">
        <f>IF(S$4&lt;S$48,0,S56+(S70-S56)/MAX(S$49-S$48,1)*(S$4-S$48))</f>
        <v/>
      </c>
      <c r="T84" s="19">
        <f>IF(T$4&lt;T$48,0,T56+(T70-T56)/MAX(T$49-T$48,1)*(T$4-T$48))</f>
        <v/>
      </c>
      <c r="U84" s="19">
        <f>IF(U$4&lt;U$48,0,U56+(U70-U56)/MAX(U$49-U$48,1)*(U$4-U$48))</f>
        <v/>
      </c>
      <c r="V84" s="19">
        <f>IF(V$4&lt;V$48,0,V56+(V70-V56)/MAX(V$49-V$48,1)*(V$4-V$48))</f>
        <v/>
      </c>
      <c r="W84" s="19">
        <f>IF(W$4&lt;W$48,0,W56+(W70-W56)/MAX(W$49-W$48,1)*(W$4-W$48))</f>
        <v/>
      </c>
      <c r="X84" s="19">
        <f>IF(X$4&lt;X$48,0,X56+(X70-X56)/MAX(X$49-X$48,1)*(X$4-X$48))</f>
        <v/>
      </c>
      <c r="Y84" s="19">
        <f>IF(Y$4&lt;Y$48,0,Y56+(Y70-Y56)/MAX(Y$49-Y$48,1)*(Y$4-Y$48))</f>
        <v/>
      </c>
      <c r="Z84" s="19">
        <f>IF(Z$4&lt;Z$48,0,Z56+(Z70-Z56)/MAX(Z$49-Z$48,1)*(Z$4-Z$48))</f>
        <v/>
      </c>
      <c r="AA84" s="19">
        <f>IF(AA$4&lt;AA$48,0,AA56+(AA70-AA56)/MAX(AA$49-AA$48,1)*(AA$4-AA$48))</f>
        <v/>
      </c>
      <c r="AB84" s="19">
        <f>IF(AB$4&lt;AB$48,0,AB56+(AB70-AB56)/MAX(AB$49-AB$48,1)*(AB$4-AB$48))</f>
        <v/>
      </c>
      <c r="AC84" s="19">
        <f>IF(AC$4&lt;AC$48,0,AC56+(AC70-AC56)/MAX(AC$49-AC$48,1)*(AC$4-AC$48))</f>
        <v/>
      </c>
      <c r="AD84" s="20">
        <f>PATH(AD$4,AD$48,AD$49,AD56,AD70,TRUE)</f>
        <v/>
      </c>
      <c r="AF84" s="17">
        <f>LOWER(Settings!$C$4)&amp;".mit."&amp;$A84&amp;IF($C84="","","."&amp;$C84&amp;"."&amp;$B84)&amp;IF(INDEX(Variables!$D$5:$D$105,MATCH($A84,Variables!$A$5:$A$105,0))="","","."&amp;INDEX(Variables!$D$5:$D$105,MATCH($A84,Variables!$A$5:$A$105,0)))&amp;"."&amp;AF$5</f>
        <v/>
      </c>
      <c r="AG84" s="18">
        <f>IF(AG$4&lt;AG$48,0,AG56+(AG70-AG56)/MAX(AG$49-AG$48,1)*(AG$4-AG$48))</f>
        <v/>
      </c>
      <c r="AH84" s="19">
        <f>IF(AH$4&lt;AH$48,0,AH56+(AH70-AH56)/MAX(AH$49-AH$48,1)*(AH$4-AH$48))</f>
        <v/>
      </c>
      <c r="AI84" s="19">
        <f>IF(AI$4&lt;AI$48,0,AI56+(AI70-AI56)/MAX(AI$49-AI$48,1)*(AI$4-AI$48))</f>
        <v/>
      </c>
      <c r="AJ84" s="19">
        <f>IF(AJ$4&lt;AJ$48,0,AJ56+(AJ70-AJ56)/MAX(AJ$49-AJ$48,1)*(AJ$4-AJ$48))</f>
        <v/>
      </c>
      <c r="AK84" s="19">
        <f>IF(AK$4&lt;AK$48,0,AK56+(AK70-AK56)/MAX(AK$49-AK$48,1)*(AK$4-AK$48))</f>
        <v/>
      </c>
      <c r="AL84" s="19">
        <f>IF(AL$4&lt;AL$48,0,AL56+(AL70-AL56)/MAX(AL$49-AL$48,1)*(AL$4-AL$48))</f>
        <v/>
      </c>
      <c r="AM84" s="19">
        <f>IF(AM$4&lt;AM$48,0,AM56+(AM70-AM56)/MAX(AM$49-AM$48,1)*(AM$4-AM$48))</f>
        <v/>
      </c>
      <c r="AN84" s="19">
        <f>IF(AN$4&lt;AN$48,0,AN56+(AN70-AN56)/MAX(AN$49-AN$48,1)*(AN$4-AN$48))</f>
        <v/>
      </c>
      <c r="AO84" s="19">
        <f>IF(AO$4&lt;AO$48,0,AO56+(AO70-AO56)/MAX(AO$49-AO$48,1)*(AO$4-AO$48))</f>
        <v/>
      </c>
      <c r="AP84" s="19">
        <f>IF(AP$4&lt;AP$48,0,AP56+(AP70-AP56)/MAX(AP$49-AP$48,1)*(AP$4-AP$48))</f>
        <v/>
      </c>
      <c r="AQ84" s="19">
        <f>IF(AQ$4&lt;AQ$48,0,AQ56+(AQ70-AQ56)/MAX(AQ$49-AQ$48,1)*(AQ$4-AQ$48))</f>
        <v/>
      </c>
      <c r="AR84" s="19">
        <f>IF(AR$4&lt;AR$48,0,AR56+(AR70-AR56)/MAX(AR$49-AR$48,1)*(AR$4-AR$48))</f>
        <v/>
      </c>
      <c r="AS84" s="19">
        <f>IF(AS$4&lt;AS$48,0,AS56+(AS70-AS56)/MAX(AS$49-AS$48,1)*(AS$4-AS$48))</f>
        <v/>
      </c>
      <c r="AT84" s="19">
        <f>IF(AT$4&lt;AT$48,0,AT56+(AT70-AT56)/MAX(AT$49-AT$48,1)*(AT$4-AT$48))</f>
        <v/>
      </c>
      <c r="AU84" s="19">
        <f>IF(AU$4&lt;AU$48,0,AU56+(AU70-AU56)/MAX(AU$49-AU$48,1)*(AU$4-AU$48))</f>
        <v/>
      </c>
      <c r="AV84" s="19">
        <f>IF(AV$4&lt;AV$48,0,AV56+(AV70-AV56)/MAX(AV$49-AV$48,1)*(AV$4-AV$48))</f>
        <v/>
      </c>
      <c r="AW84" s="19">
        <f>IF(AW$4&lt;AW$48,0,AW56+(AW70-AW56)/MAX(AW$49-AW$48,1)*(AW$4-AW$48))</f>
        <v/>
      </c>
      <c r="AX84" s="19">
        <f>IF(AX$4&lt;AX$48,0,AX56+(AX70-AX56)/MAX(AX$49-AX$48,1)*(AX$4-AX$48))</f>
        <v/>
      </c>
      <c r="AY84" s="20">
        <f>PATH(AY$4,AY$48,AY$49,AY56,AY70,TRUE)</f>
        <v/>
      </c>
    </row>
    <row r="85" hidden="1" outlineLevel="1">
      <c r="A85" s="1" t="inlineStr">
        <is>
          <t>fpr</t>
        </is>
      </c>
      <c r="B85" s="1" t="inlineStr">
        <is>
          <t>ecy</t>
        </is>
      </c>
      <c r="C85" s="1" t="inlineStr">
        <is>
          <t>ind</t>
        </is>
      </c>
      <c r="H85" s="1">
        <f>INDEX(Variables!$B$5:$B$105,MATCH($A85,Variables!$A$5:$A$105,0))&amp;IF($C85="",""," | "&amp;INDEX(Mapping!$B$5:$B$26,MATCH($C85,Mapping!$A$5:$A$26,0))&amp;" | "&amp;INDEX(Mapping!$B$30:$B$41,MATCH($B85,Mapping!$A$30:$A$41,0)))</f>
        <v/>
      </c>
      <c r="I85" s="1">
        <f>INDEX(Variables!$C$5:$C$105,MATCH($A85,Variables!$A$5:$A$105,0))</f>
        <v/>
      </c>
      <c r="J85" s="1">
        <f>INDEX(Variables!$E$5:$E$105,MATCH($A85,Variables!$A$5:$A$105,0))</f>
        <v/>
      </c>
      <c r="K85" s="17">
        <f>LOWER(Settings!$C$4)&amp;".mit."&amp;$A85&amp;IF($C85="","","."&amp;$C85&amp;"."&amp;$B85)&amp;IF(INDEX(Variables!$D$5:$D$105,MATCH($A85,Variables!$A$5:$A$105,0))="","","."&amp;INDEX(Variables!$D$5:$D$105,MATCH($A85,Variables!$A$5:$A$105,0)))&amp;"."&amp;K$5</f>
        <v/>
      </c>
      <c r="L85" s="18">
        <f>IF(L$4&lt;L$48,0,L57+(L71-L57)/MAX(L$49-L$48,1)*(L$4-L$48))</f>
        <v/>
      </c>
      <c r="M85" s="19">
        <f>IF(M$4&lt;M$48,0,M57+(M71-M57)/MAX(M$49-M$48,1)*(M$4-M$48))</f>
        <v/>
      </c>
      <c r="N85" s="19">
        <f>IF(N$4&lt;N$48,0,N57+(N71-N57)/MAX(N$49-N$48,1)*(N$4-N$48))</f>
        <v/>
      </c>
      <c r="O85" s="19">
        <f>IF(O$4&lt;O$48,0,O57+(O71-O57)/MAX(O$49-O$48,1)*(O$4-O$48))</f>
        <v/>
      </c>
      <c r="P85" s="19">
        <f>IF(P$4&lt;P$48,0,P57+(P71-P57)/MAX(P$49-P$48,1)*(P$4-P$48))</f>
        <v/>
      </c>
      <c r="Q85" s="19">
        <f>IF(Q$4&lt;Q$48,0,Q57+(Q71-Q57)/MAX(Q$49-Q$48,1)*(Q$4-Q$48))</f>
        <v/>
      </c>
      <c r="R85" s="19">
        <f>IF(R$4&lt;R$48,0,R57+(R71-R57)/MAX(R$49-R$48,1)*(R$4-R$48))</f>
        <v/>
      </c>
      <c r="S85" s="19">
        <f>IF(S$4&lt;S$48,0,S57+(S71-S57)/MAX(S$49-S$48,1)*(S$4-S$48))</f>
        <v/>
      </c>
      <c r="T85" s="19">
        <f>IF(T$4&lt;T$48,0,T57+(T71-T57)/MAX(T$49-T$48,1)*(T$4-T$48))</f>
        <v/>
      </c>
      <c r="U85" s="19">
        <f>IF(U$4&lt;U$48,0,U57+(U71-U57)/MAX(U$49-U$48,1)*(U$4-U$48))</f>
        <v/>
      </c>
      <c r="V85" s="19">
        <f>IF(V$4&lt;V$48,0,V57+(V71-V57)/MAX(V$49-V$48,1)*(V$4-V$48))</f>
        <v/>
      </c>
      <c r="W85" s="19">
        <f>IF(W$4&lt;W$48,0,W57+(W71-W57)/MAX(W$49-W$48,1)*(W$4-W$48))</f>
        <v/>
      </c>
      <c r="X85" s="19">
        <f>IF(X$4&lt;X$48,0,X57+(X71-X57)/MAX(X$49-X$48,1)*(X$4-X$48))</f>
        <v/>
      </c>
      <c r="Y85" s="19">
        <f>IF(Y$4&lt;Y$48,0,Y57+(Y71-Y57)/MAX(Y$49-Y$48,1)*(Y$4-Y$48))</f>
        <v/>
      </c>
      <c r="Z85" s="19">
        <f>IF(Z$4&lt;Z$48,0,Z57+(Z71-Z57)/MAX(Z$49-Z$48,1)*(Z$4-Z$48))</f>
        <v/>
      </c>
      <c r="AA85" s="19">
        <f>IF(AA$4&lt;AA$48,0,AA57+(AA71-AA57)/MAX(AA$49-AA$48,1)*(AA$4-AA$48))</f>
        <v/>
      </c>
      <c r="AB85" s="19">
        <f>IF(AB$4&lt;AB$48,0,AB57+(AB71-AB57)/MAX(AB$49-AB$48,1)*(AB$4-AB$48))</f>
        <v/>
      </c>
      <c r="AC85" s="19">
        <f>IF(AC$4&lt;AC$48,0,AC57+(AC71-AC57)/MAX(AC$49-AC$48,1)*(AC$4-AC$48))</f>
        <v/>
      </c>
      <c r="AD85" s="20">
        <f>PATH(AD$4,AD$48,AD$49,AD57,AD71,TRUE)</f>
        <v/>
      </c>
      <c r="AF85" s="17">
        <f>LOWER(Settings!$C$4)&amp;".mit."&amp;$A85&amp;IF($C85="","","."&amp;$C85&amp;"."&amp;$B85)&amp;IF(INDEX(Variables!$D$5:$D$105,MATCH($A85,Variables!$A$5:$A$105,0))="","","."&amp;INDEX(Variables!$D$5:$D$105,MATCH($A85,Variables!$A$5:$A$105,0)))&amp;"."&amp;AF$5</f>
        <v/>
      </c>
      <c r="AG85" s="18">
        <f>IF(AG$4&lt;AG$48,0,AG57+(AG71-AG57)/MAX(AG$49-AG$48,1)*(AG$4-AG$48))</f>
        <v/>
      </c>
      <c r="AH85" s="19">
        <f>IF(AH$4&lt;AH$48,0,AH57+(AH71-AH57)/MAX(AH$49-AH$48,1)*(AH$4-AH$48))</f>
        <v/>
      </c>
      <c r="AI85" s="19">
        <f>IF(AI$4&lt;AI$48,0,AI57+(AI71-AI57)/MAX(AI$49-AI$48,1)*(AI$4-AI$48))</f>
        <v/>
      </c>
      <c r="AJ85" s="19">
        <f>IF(AJ$4&lt;AJ$48,0,AJ57+(AJ71-AJ57)/MAX(AJ$49-AJ$48,1)*(AJ$4-AJ$48))</f>
        <v/>
      </c>
      <c r="AK85" s="19">
        <f>IF(AK$4&lt;AK$48,0,AK57+(AK71-AK57)/MAX(AK$49-AK$48,1)*(AK$4-AK$48))</f>
        <v/>
      </c>
      <c r="AL85" s="19">
        <f>IF(AL$4&lt;AL$48,0,AL57+(AL71-AL57)/MAX(AL$49-AL$48,1)*(AL$4-AL$48))</f>
        <v/>
      </c>
      <c r="AM85" s="19">
        <f>IF(AM$4&lt;AM$48,0,AM57+(AM71-AM57)/MAX(AM$49-AM$48,1)*(AM$4-AM$48))</f>
        <v/>
      </c>
      <c r="AN85" s="19">
        <f>IF(AN$4&lt;AN$48,0,AN57+(AN71-AN57)/MAX(AN$49-AN$48,1)*(AN$4-AN$48))</f>
        <v/>
      </c>
      <c r="AO85" s="19">
        <f>IF(AO$4&lt;AO$48,0,AO57+(AO71-AO57)/MAX(AO$49-AO$48,1)*(AO$4-AO$48))</f>
        <v/>
      </c>
      <c r="AP85" s="19">
        <f>IF(AP$4&lt;AP$48,0,AP57+(AP71-AP57)/MAX(AP$49-AP$48,1)*(AP$4-AP$48))</f>
        <v/>
      </c>
      <c r="AQ85" s="19">
        <f>IF(AQ$4&lt;AQ$48,0,AQ57+(AQ71-AQ57)/MAX(AQ$49-AQ$48,1)*(AQ$4-AQ$48))</f>
        <v/>
      </c>
      <c r="AR85" s="19">
        <f>IF(AR$4&lt;AR$48,0,AR57+(AR71-AR57)/MAX(AR$49-AR$48,1)*(AR$4-AR$48))</f>
        <v/>
      </c>
      <c r="AS85" s="19">
        <f>IF(AS$4&lt;AS$48,0,AS57+(AS71-AS57)/MAX(AS$49-AS$48,1)*(AS$4-AS$48))</f>
        <v/>
      </c>
      <c r="AT85" s="19">
        <f>IF(AT$4&lt;AT$48,0,AT57+(AT71-AT57)/MAX(AT$49-AT$48,1)*(AT$4-AT$48))</f>
        <v/>
      </c>
      <c r="AU85" s="19">
        <f>IF(AU$4&lt;AU$48,0,AU57+(AU71-AU57)/MAX(AU$49-AU$48,1)*(AU$4-AU$48))</f>
        <v/>
      </c>
      <c r="AV85" s="19">
        <f>IF(AV$4&lt;AV$48,0,AV57+(AV71-AV57)/MAX(AV$49-AV$48,1)*(AV$4-AV$48))</f>
        <v/>
      </c>
      <c r="AW85" s="19">
        <f>IF(AW$4&lt;AW$48,0,AW57+(AW71-AW57)/MAX(AW$49-AW$48,1)*(AW$4-AW$48))</f>
        <v/>
      </c>
      <c r="AX85" s="19">
        <f>IF(AX$4&lt;AX$48,0,AX57+(AX71-AX57)/MAX(AX$49-AX$48,1)*(AX$4-AX$48))</f>
        <v/>
      </c>
      <c r="AY85" s="20">
        <f>PATH(AY$4,AY$48,AY$49,AY57,AY71,TRUE)</f>
        <v/>
      </c>
    </row>
    <row r="86" hidden="1" outlineLevel="1">
      <c r="A86" s="1" t="inlineStr">
        <is>
          <t>fpr</t>
        </is>
      </c>
      <c r="B86" s="1" t="inlineStr">
        <is>
          <t>gso</t>
        </is>
      </c>
      <c r="C86" s="1" t="inlineStr">
        <is>
          <t>all</t>
        </is>
      </c>
      <c r="H86" s="1">
        <f>INDEX(Variables!$B$5:$B$105,MATCH($A86,Variables!$A$5:$A$105,0))&amp;IF($C86="",""," | "&amp;INDEX(Mapping!$B$5:$B$26,MATCH($C86,Mapping!$A$5:$A$26,0))&amp;" | "&amp;INDEX(Mapping!$B$30:$B$41,MATCH($B86,Mapping!$A$30:$A$41,0)))</f>
        <v/>
      </c>
      <c r="I86" s="1">
        <f>INDEX(Variables!$C$5:$C$105,MATCH($A86,Variables!$A$5:$A$105,0))</f>
        <v/>
      </c>
      <c r="J86" s="1">
        <f>INDEX(Variables!$E$5:$E$105,MATCH($A86,Variables!$A$5:$A$105,0))</f>
        <v/>
      </c>
      <c r="K86" s="17">
        <f>LOWER(Settings!$C$4)&amp;".mit."&amp;$A86&amp;IF($C86="","","."&amp;$C86&amp;"."&amp;$B86)&amp;IF(INDEX(Variables!$D$5:$D$105,MATCH($A86,Variables!$A$5:$A$105,0))="","","."&amp;INDEX(Variables!$D$5:$D$105,MATCH($A86,Variables!$A$5:$A$105,0)))&amp;"."&amp;K$5</f>
        <v/>
      </c>
      <c r="L86" s="18">
        <f>IF(L$4&lt;L$48,0,L58+(L72-L58)/MAX(L$49-L$48,1)*(L$4-L$48))</f>
        <v/>
      </c>
      <c r="M86" s="19">
        <f>IF(M$4&lt;M$48,0,M58+(M72-M58)/MAX(M$49-M$48,1)*(M$4-M$48))</f>
        <v/>
      </c>
      <c r="N86" s="19">
        <f>IF(N$4&lt;N$48,0,N58+(N72-N58)/MAX(N$49-N$48,1)*(N$4-N$48))</f>
        <v/>
      </c>
      <c r="O86" s="19">
        <f>IF(O$4&lt;O$48,0,O58+(O72-O58)/MAX(O$49-O$48,1)*(O$4-O$48))</f>
        <v/>
      </c>
      <c r="P86" s="19">
        <f>IF(P$4&lt;P$48,0,P58+(P72-P58)/MAX(P$49-P$48,1)*(P$4-P$48))</f>
        <v/>
      </c>
      <c r="Q86" s="19">
        <f>IF(Q$4&lt;Q$48,0,Q58+(Q72-Q58)/MAX(Q$49-Q$48,1)*(Q$4-Q$48))</f>
        <v/>
      </c>
      <c r="R86" s="19">
        <f>IF(R$4&lt;R$48,0,R58+(R72-R58)/MAX(R$49-R$48,1)*(R$4-R$48))</f>
        <v/>
      </c>
      <c r="S86" s="19">
        <f>IF(S$4&lt;S$48,0,S58+(S72-S58)/MAX(S$49-S$48,1)*(S$4-S$48))</f>
        <v/>
      </c>
      <c r="T86" s="19">
        <f>IF(T$4&lt;T$48,0,T58+(T72-T58)/MAX(T$49-T$48,1)*(T$4-T$48))</f>
        <v/>
      </c>
      <c r="U86" s="19">
        <f>IF(U$4&lt;U$48,0,U58+(U72-U58)/MAX(U$49-U$48,1)*(U$4-U$48))</f>
        <v/>
      </c>
      <c r="V86" s="19">
        <f>IF(V$4&lt;V$48,0,V58+(V72-V58)/MAX(V$49-V$48,1)*(V$4-V$48))</f>
        <v/>
      </c>
      <c r="W86" s="19">
        <f>IF(W$4&lt;W$48,0,W58+(W72-W58)/MAX(W$49-W$48,1)*(W$4-W$48))</f>
        <v/>
      </c>
      <c r="X86" s="19">
        <f>IF(X$4&lt;X$48,0,X58+(X72-X58)/MAX(X$49-X$48,1)*(X$4-X$48))</f>
        <v/>
      </c>
      <c r="Y86" s="19">
        <f>IF(Y$4&lt;Y$48,0,Y58+(Y72-Y58)/MAX(Y$49-Y$48,1)*(Y$4-Y$48))</f>
        <v/>
      </c>
      <c r="Z86" s="19">
        <f>IF(Z$4&lt;Z$48,0,Z58+(Z72-Z58)/MAX(Z$49-Z$48,1)*(Z$4-Z$48))</f>
        <v/>
      </c>
      <c r="AA86" s="19">
        <f>IF(AA$4&lt;AA$48,0,AA58+(AA72-AA58)/MAX(AA$49-AA$48,1)*(AA$4-AA$48))</f>
        <v/>
      </c>
      <c r="AB86" s="19">
        <f>IF(AB$4&lt;AB$48,0,AB58+(AB72-AB58)/MAX(AB$49-AB$48,1)*(AB$4-AB$48))</f>
        <v/>
      </c>
      <c r="AC86" s="19">
        <f>IF(AC$4&lt;AC$48,0,AC58+(AC72-AC58)/MAX(AC$49-AC$48,1)*(AC$4-AC$48))</f>
        <v/>
      </c>
      <c r="AD86" s="20">
        <f>PATH(AD$4,AD$48,AD$49,AD58,AD72,TRUE)</f>
        <v/>
      </c>
      <c r="AF86" s="17">
        <f>LOWER(Settings!$C$4)&amp;".mit."&amp;$A86&amp;IF($C86="","","."&amp;$C86&amp;"."&amp;$B86)&amp;IF(INDEX(Variables!$D$5:$D$105,MATCH($A86,Variables!$A$5:$A$105,0))="","","."&amp;INDEX(Variables!$D$5:$D$105,MATCH($A86,Variables!$A$5:$A$105,0)))&amp;"."&amp;AF$5</f>
        <v/>
      </c>
      <c r="AG86" s="18">
        <f>IF(AG$4&lt;AG$48,0,AG58+(AG72-AG58)/MAX(AG$49-AG$48,1)*(AG$4-AG$48))</f>
        <v/>
      </c>
      <c r="AH86" s="19">
        <f>IF(AH$4&lt;AH$48,0,AH58+(AH72-AH58)/MAX(AH$49-AH$48,1)*(AH$4-AH$48))</f>
        <v/>
      </c>
      <c r="AI86" s="19">
        <f>IF(AI$4&lt;AI$48,0,AI58+(AI72-AI58)/MAX(AI$49-AI$48,1)*(AI$4-AI$48))</f>
        <v/>
      </c>
      <c r="AJ86" s="19">
        <f>IF(AJ$4&lt;AJ$48,0,AJ58+(AJ72-AJ58)/MAX(AJ$49-AJ$48,1)*(AJ$4-AJ$48))</f>
        <v/>
      </c>
      <c r="AK86" s="19">
        <f>IF(AK$4&lt;AK$48,0,AK58+(AK72-AK58)/MAX(AK$49-AK$48,1)*(AK$4-AK$48))</f>
        <v/>
      </c>
      <c r="AL86" s="19">
        <f>IF(AL$4&lt;AL$48,0,AL58+(AL72-AL58)/MAX(AL$49-AL$48,1)*(AL$4-AL$48))</f>
        <v/>
      </c>
      <c r="AM86" s="19">
        <f>IF(AM$4&lt;AM$48,0,AM58+(AM72-AM58)/MAX(AM$49-AM$48,1)*(AM$4-AM$48))</f>
        <v/>
      </c>
      <c r="AN86" s="19">
        <f>IF(AN$4&lt;AN$48,0,AN58+(AN72-AN58)/MAX(AN$49-AN$48,1)*(AN$4-AN$48))</f>
        <v/>
      </c>
      <c r="AO86" s="19">
        <f>IF(AO$4&lt;AO$48,0,AO58+(AO72-AO58)/MAX(AO$49-AO$48,1)*(AO$4-AO$48))</f>
        <v/>
      </c>
      <c r="AP86" s="19">
        <f>IF(AP$4&lt;AP$48,0,AP58+(AP72-AP58)/MAX(AP$49-AP$48,1)*(AP$4-AP$48))</f>
        <v/>
      </c>
      <c r="AQ86" s="19">
        <f>IF(AQ$4&lt;AQ$48,0,AQ58+(AQ72-AQ58)/MAX(AQ$49-AQ$48,1)*(AQ$4-AQ$48))</f>
        <v/>
      </c>
      <c r="AR86" s="19">
        <f>IF(AR$4&lt;AR$48,0,AR58+(AR72-AR58)/MAX(AR$49-AR$48,1)*(AR$4-AR$48))</f>
        <v/>
      </c>
      <c r="AS86" s="19">
        <f>IF(AS$4&lt;AS$48,0,AS58+(AS72-AS58)/MAX(AS$49-AS$48,1)*(AS$4-AS$48))</f>
        <v/>
      </c>
      <c r="AT86" s="19">
        <f>IF(AT$4&lt;AT$48,0,AT58+(AT72-AT58)/MAX(AT$49-AT$48,1)*(AT$4-AT$48))</f>
        <v/>
      </c>
      <c r="AU86" s="19">
        <f>IF(AU$4&lt;AU$48,0,AU58+(AU72-AU58)/MAX(AU$49-AU$48,1)*(AU$4-AU$48))</f>
        <v/>
      </c>
      <c r="AV86" s="19">
        <f>IF(AV$4&lt;AV$48,0,AV58+(AV72-AV58)/MAX(AV$49-AV$48,1)*(AV$4-AV$48))</f>
        <v/>
      </c>
      <c r="AW86" s="19">
        <f>IF(AW$4&lt;AW$48,0,AW58+(AW72-AW58)/MAX(AW$49-AW$48,1)*(AW$4-AW$48))</f>
        <v/>
      </c>
      <c r="AX86" s="19">
        <f>IF(AX$4&lt;AX$48,0,AX58+(AX72-AX58)/MAX(AX$49-AX$48,1)*(AX$4-AX$48))</f>
        <v/>
      </c>
      <c r="AY86" s="20">
        <f>PATH(AY$4,AY$48,AY$49,AY58,AY72,TRUE)</f>
        <v/>
      </c>
    </row>
    <row r="87" hidden="1" outlineLevel="1">
      <c r="A87" s="1" t="inlineStr">
        <is>
          <t>fpr</t>
        </is>
      </c>
      <c r="B87" s="1" t="inlineStr">
        <is>
          <t>die</t>
        </is>
      </c>
      <c r="C87" s="1" t="inlineStr">
        <is>
          <t>all</t>
        </is>
      </c>
      <c r="H87" s="1">
        <f>INDEX(Variables!$B$5:$B$105,MATCH($A87,Variables!$A$5:$A$105,0))&amp;IF($C87="",""," | "&amp;INDEX(Mapping!$B$5:$B$26,MATCH($C87,Mapping!$A$5:$A$26,0))&amp;" | "&amp;INDEX(Mapping!$B$30:$B$41,MATCH($B87,Mapping!$A$30:$A$41,0)))</f>
        <v/>
      </c>
      <c r="I87" s="1">
        <f>INDEX(Variables!$C$5:$C$105,MATCH($A87,Variables!$A$5:$A$105,0))</f>
        <v/>
      </c>
      <c r="J87" s="1">
        <f>INDEX(Variables!$E$5:$E$105,MATCH($A87,Variables!$A$5:$A$105,0))</f>
        <v/>
      </c>
      <c r="K87" s="17">
        <f>LOWER(Settings!$C$4)&amp;".mit."&amp;$A87&amp;IF($C87="","","."&amp;$C87&amp;"."&amp;$B87)&amp;IF(INDEX(Variables!$D$5:$D$105,MATCH($A87,Variables!$A$5:$A$105,0))="","","."&amp;INDEX(Variables!$D$5:$D$105,MATCH($A87,Variables!$A$5:$A$105,0)))&amp;"."&amp;K$5</f>
        <v/>
      </c>
      <c r="L87" s="18">
        <f>IF(L$4&lt;L$48,0,L59+(L73-L59)/MAX(L$49-L$48,1)*(L$4-L$48))</f>
        <v/>
      </c>
      <c r="M87" s="19">
        <f>IF(M$4&lt;M$48,0,M59+(M73-M59)/MAX(M$49-M$48,1)*(M$4-M$48))</f>
        <v/>
      </c>
      <c r="N87" s="19">
        <f>IF(N$4&lt;N$48,0,N59+(N73-N59)/MAX(N$49-N$48,1)*(N$4-N$48))</f>
        <v/>
      </c>
      <c r="O87" s="19">
        <f>IF(O$4&lt;O$48,0,O59+(O73-O59)/MAX(O$49-O$48,1)*(O$4-O$48))</f>
        <v/>
      </c>
      <c r="P87" s="19">
        <f>IF(P$4&lt;P$48,0,P59+(P73-P59)/MAX(P$49-P$48,1)*(P$4-P$48))</f>
        <v/>
      </c>
      <c r="Q87" s="19">
        <f>IF(Q$4&lt;Q$48,0,Q59+(Q73-Q59)/MAX(Q$49-Q$48,1)*(Q$4-Q$48))</f>
        <v/>
      </c>
      <c r="R87" s="19">
        <f>IF(R$4&lt;R$48,0,R59+(R73-R59)/MAX(R$49-R$48,1)*(R$4-R$48))</f>
        <v/>
      </c>
      <c r="S87" s="19">
        <f>IF(S$4&lt;S$48,0,S59+(S73-S59)/MAX(S$49-S$48,1)*(S$4-S$48))</f>
        <v/>
      </c>
      <c r="T87" s="19">
        <f>IF(T$4&lt;T$48,0,T59+(T73-T59)/MAX(T$49-T$48,1)*(T$4-T$48))</f>
        <v/>
      </c>
      <c r="U87" s="19">
        <f>IF(U$4&lt;U$48,0,U59+(U73-U59)/MAX(U$49-U$48,1)*(U$4-U$48))</f>
        <v/>
      </c>
      <c r="V87" s="19">
        <f>IF(V$4&lt;V$48,0,V59+(V73-V59)/MAX(V$49-V$48,1)*(V$4-V$48))</f>
        <v/>
      </c>
      <c r="W87" s="19">
        <f>IF(W$4&lt;W$48,0,W59+(W73-W59)/MAX(W$49-W$48,1)*(W$4-W$48))</f>
        <v/>
      </c>
      <c r="X87" s="19">
        <f>IF(X$4&lt;X$48,0,X59+(X73-X59)/MAX(X$49-X$48,1)*(X$4-X$48))</f>
        <v/>
      </c>
      <c r="Y87" s="19">
        <f>IF(Y$4&lt;Y$48,0,Y59+(Y73-Y59)/MAX(Y$49-Y$48,1)*(Y$4-Y$48))</f>
        <v/>
      </c>
      <c r="Z87" s="19">
        <f>IF(Z$4&lt;Z$48,0,Z59+(Z73-Z59)/MAX(Z$49-Z$48,1)*(Z$4-Z$48))</f>
        <v/>
      </c>
      <c r="AA87" s="19">
        <f>IF(AA$4&lt;AA$48,0,AA59+(AA73-AA59)/MAX(AA$49-AA$48,1)*(AA$4-AA$48))</f>
        <v/>
      </c>
      <c r="AB87" s="19">
        <f>IF(AB$4&lt;AB$48,0,AB59+(AB73-AB59)/MAX(AB$49-AB$48,1)*(AB$4-AB$48))</f>
        <v/>
      </c>
      <c r="AC87" s="19">
        <f>IF(AC$4&lt;AC$48,0,AC59+(AC73-AC59)/MAX(AC$49-AC$48,1)*(AC$4-AC$48))</f>
        <v/>
      </c>
      <c r="AD87" s="20">
        <f>PATH(AD$4,AD$48,AD$49,AD59,AD73,TRUE)</f>
        <v/>
      </c>
      <c r="AF87" s="17">
        <f>LOWER(Settings!$C$4)&amp;".mit."&amp;$A87&amp;IF($C87="","","."&amp;$C87&amp;"."&amp;$B87)&amp;IF(INDEX(Variables!$D$5:$D$105,MATCH($A87,Variables!$A$5:$A$105,0))="","","."&amp;INDEX(Variables!$D$5:$D$105,MATCH($A87,Variables!$A$5:$A$105,0)))&amp;"."&amp;AF$5</f>
        <v/>
      </c>
      <c r="AG87" s="18">
        <f>IF(AG$4&lt;AG$48,0,AG59+(AG73-AG59)/MAX(AG$49-AG$48,1)*(AG$4-AG$48))</f>
        <v/>
      </c>
      <c r="AH87" s="19">
        <f>IF(AH$4&lt;AH$48,0,AH59+(AH73-AH59)/MAX(AH$49-AH$48,1)*(AH$4-AH$48))</f>
        <v/>
      </c>
      <c r="AI87" s="19">
        <f>IF(AI$4&lt;AI$48,0,AI59+(AI73-AI59)/MAX(AI$49-AI$48,1)*(AI$4-AI$48))</f>
        <v/>
      </c>
      <c r="AJ87" s="19">
        <f>IF(AJ$4&lt;AJ$48,0,AJ59+(AJ73-AJ59)/MAX(AJ$49-AJ$48,1)*(AJ$4-AJ$48))</f>
        <v/>
      </c>
      <c r="AK87" s="19">
        <f>IF(AK$4&lt;AK$48,0,AK59+(AK73-AK59)/MAX(AK$49-AK$48,1)*(AK$4-AK$48))</f>
        <v/>
      </c>
      <c r="AL87" s="19">
        <f>IF(AL$4&lt;AL$48,0,AL59+(AL73-AL59)/MAX(AL$49-AL$48,1)*(AL$4-AL$48))</f>
        <v/>
      </c>
      <c r="AM87" s="19">
        <f>IF(AM$4&lt;AM$48,0,AM59+(AM73-AM59)/MAX(AM$49-AM$48,1)*(AM$4-AM$48))</f>
        <v/>
      </c>
      <c r="AN87" s="19">
        <f>IF(AN$4&lt;AN$48,0,AN59+(AN73-AN59)/MAX(AN$49-AN$48,1)*(AN$4-AN$48))</f>
        <v/>
      </c>
      <c r="AO87" s="19">
        <f>IF(AO$4&lt;AO$48,0,AO59+(AO73-AO59)/MAX(AO$49-AO$48,1)*(AO$4-AO$48))</f>
        <v/>
      </c>
      <c r="AP87" s="19">
        <f>IF(AP$4&lt;AP$48,0,AP59+(AP73-AP59)/MAX(AP$49-AP$48,1)*(AP$4-AP$48))</f>
        <v/>
      </c>
      <c r="AQ87" s="19">
        <f>IF(AQ$4&lt;AQ$48,0,AQ59+(AQ73-AQ59)/MAX(AQ$49-AQ$48,1)*(AQ$4-AQ$48))</f>
        <v/>
      </c>
      <c r="AR87" s="19">
        <f>IF(AR$4&lt;AR$48,0,AR59+(AR73-AR59)/MAX(AR$49-AR$48,1)*(AR$4-AR$48))</f>
        <v/>
      </c>
      <c r="AS87" s="19">
        <f>IF(AS$4&lt;AS$48,0,AS59+(AS73-AS59)/MAX(AS$49-AS$48,1)*(AS$4-AS$48))</f>
        <v/>
      </c>
      <c r="AT87" s="19">
        <f>IF(AT$4&lt;AT$48,0,AT59+(AT73-AT59)/MAX(AT$49-AT$48,1)*(AT$4-AT$48))</f>
        <v/>
      </c>
      <c r="AU87" s="19">
        <f>IF(AU$4&lt;AU$48,0,AU59+(AU73-AU59)/MAX(AU$49-AU$48,1)*(AU$4-AU$48))</f>
        <v/>
      </c>
      <c r="AV87" s="19">
        <f>IF(AV$4&lt;AV$48,0,AV59+(AV73-AV59)/MAX(AV$49-AV$48,1)*(AV$4-AV$48))</f>
        <v/>
      </c>
      <c r="AW87" s="19">
        <f>IF(AW$4&lt;AW$48,0,AW59+(AW73-AW59)/MAX(AW$49-AW$48,1)*(AW$4-AW$48))</f>
        <v/>
      </c>
      <c r="AX87" s="19">
        <f>IF(AX$4&lt;AX$48,0,AX59+(AX73-AX59)/MAX(AX$49-AX$48,1)*(AX$4-AX$48))</f>
        <v/>
      </c>
      <c r="AY87" s="20">
        <f>PATH(AY$4,AY$48,AY$49,AY59,AY73,TRUE)</f>
        <v/>
      </c>
    </row>
    <row r="88" hidden="1" outlineLevel="1">
      <c r="A88" s="1" t="inlineStr">
        <is>
          <t>fpr</t>
        </is>
      </c>
      <c r="B88" s="1" t="inlineStr">
        <is>
          <t>lpg</t>
        </is>
      </c>
      <c r="C88" s="1" t="inlineStr">
        <is>
          <t>all</t>
        </is>
      </c>
      <c r="H88" s="1">
        <f>INDEX(Variables!$B$5:$B$105,MATCH($A88,Variables!$A$5:$A$105,0))&amp;IF($C88="",""," | "&amp;INDEX(Mapping!$B$5:$B$26,MATCH($C88,Mapping!$A$5:$A$26,0))&amp;" | "&amp;INDEX(Mapping!$B$30:$B$41,MATCH($B88,Mapping!$A$30:$A$41,0)))</f>
        <v/>
      </c>
      <c r="I88" s="1">
        <f>INDEX(Variables!$C$5:$C$105,MATCH($A88,Variables!$A$5:$A$105,0))</f>
        <v/>
      </c>
      <c r="J88" s="1">
        <f>INDEX(Variables!$E$5:$E$105,MATCH($A88,Variables!$A$5:$A$105,0))</f>
        <v/>
      </c>
      <c r="K88" s="17">
        <f>LOWER(Settings!$C$4)&amp;".mit."&amp;$A88&amp;IF($C88="","","."&amp;$C88&amp;"."&amp;$B88)&amp;IF(INDEX(Variables!$D$5:$D$105,MATCH($A88,Variables!$A$5:$A$105,0))="","","."&amp;INDEX(Variables!$D$5:$D$105,MATCH($A88,Variables!$A$5:$A$105,0)))&amp;"."&amp;K$5</f>
        <v/>
      </c>
      <c r="L88" s="18">
        <f>IF(L$4&lt;L$48,0,L60+(L74-L60)/MAX(L$49-L$48,1)*(L$4-L$48))</f>
        <v/>
      </c>
      <c r="M88" s="19">
        <f>IF(M$4&lt;M$48,0,M60+(M74-M60)/MAX(M$49-M$48,1)*(M$4-M$48))</f>
        <v/>
      </c>
      <c r="N88" s="19">
        <f>IF(N$4&lt;N$48,0,N60+(N74-N60)/MAX(N$49-N$48,1)*(N$4-N$48))</f>
        <v/>
      </c>
      <c r="O88" s="19">
        <f>IF(O$4&lt;O$48,0,O60+(O74-O60)/MAX(O$49-O$48,1)*(O$4-O$48))</f>
        <v/>
      </c>
      <c r="P88" s="19">
        <f>IF(P$4&lt;P$48,0,P60+(P74-P60)/MAX(P$49-P$48,1)*(P$4-P$48))</f>
        <v/>
      </c>
      <c r="Q88" s="19">
        <f>IF(Q$4&lt;Q$48,0,Q60+(Q74-Q60)/MAX(Q$49-Q$48,1)*(Q$4-Q$48))</f>
        <v/>
      </c>
      <c r="R88" s="19">
        <f>IF(R$4&lt;R$48,0,R60+(R74-R60)/MAX(R$49-R$48,1)*(R$4-R$48))</f>
        <v/>
      </c>
      <c r="S88" s="19">
        <f>IF(S$4&lt;S$48,0,S60+(S74-S60)/MAX(S$49-S$48,1)*(S$4-S$48))</f>
        <v/>
      </c>
      <c r="T88" s="19">
        <f>IF(T$4&lt;T$48,0,T60+(T74-T60)/MAX(T$49-T$48,1)*(T$4-T$48))</f>
        <v/>
      </c>
      <c r="U88" s="19">
        <f>IF(U$4&lt;U$48,0,U60+(U74-U60)/MAX(U$49-U$48,1)*(U$4-U$48))</f>
        <v/>
      </c>
      <c r="V88" s="19">
        <f>IF(V$4&lt;V$48,0,V60+(V74-V60)/MAX(V$49-V$48,1)*(V$4-V$48))</f>
        <v/>
      </c>
      <c r="W88" s="19">
        <f>IF(W$4&lt;W$48,0,W60+(W74-W60)/MAX(W$49-W$48,1)*(W$4-W$48))</f>
        <v/>
      </c>
      <c r="X88" s="19">
        <f>IF(X$4&lt;X$48,0,X60+(X74-X60)/MAX(X$49-X$48,1)*(X$4-X$48))</f>
        <v/>
      </c>
      <c r="Y88" s="19">
        <f>IF(Y$4&lt;Y$48,0,Y60+(Y74-Y60)/MAX(Y$49-Y$48,1)*(Y$4-Y$48))</f>
        <v/>
      </c>
      <c r="Z88" s="19">
        <f>IF(Z$4&lt;Z$48,0,Z60+(Z74-Z60)/MAX(Z$49-Z$48,1)*(Z$4-Z$48))</f>
        <v/>
      </c>
      <c r="AA88" s="19">
        <f>IF(AA$4&lt;AA$48,0,AA60+(AA74-AA60)/MAX(AA$49-AA$48,1)*(AA$4-AA$48))</f>
        <v/>
      </c>
      <c r="AB88" s="19">
        <f>IF(AB$4&lt;AB$48,0,AB60+(AB74-AB60)/MAX(AB$49-AB$48,1)*(AB$4-AB$48))</f>
        <v/>
      </c>
      <c r="AC88" s="19">
        <f>IF(AC$4&lt;AC$48,0,AC60+(AC74-AC60)/MAX(AC$49-AC$48,1)*(AC$4-AC$48))</f>
        <v/>
      </c>
      <c r="AD88" s="20">
        <f>PATH(AD$4,AD$48,AD$49,AD60,AD74,TRUE)</f>
        <v/>
      </c>
      <c r="AF88" s="17">
        <f>LOWER(Settings!$C$4)&amp;".mit."&amp;$A88&amp;IF($C88="","","."&amp;$C88&amp;"."&amp;$B88)&amp;IF(INDEX(Variables!$D$5:$D$105,MATCH($A88,Variables!$A$5:$A$105,0))="","","."&amp;INDEX(Variables!$D$5:$D$105,MATCH($A88,Variables!$A$5:$A$105,0)))&amp;"."&amp;AF$5</f>
        <v/>
      </c>
      <c r="AG88" s="18">
        <f>IF(AG$4&lt;AG$48,0,AG60+(AG74-AG60)/MAX(AG$49-AG$48,1)*(AG$4-AG$48))</f>
        <v/>
      </c>
      <c r="AH88" s="19">
        <f>IF(AH$4&lt;AH$48,0,AH60+(AH74-AH60)/MAX(AH$49-AH$48,1)*(AH$4-AH$48))</f>
        <v/>
      </c>
      <c r="AI88" s="19">
        <f>IF(AI$4&lt;AI$48,0,AI60+(AI74-AI60)/MAX(AI$49-AI$48,1)*(AI$4-AI$48))</f>
        <v/>
      </c>
      <c r="AJ88" s="19">
        <f>IF(AJ$4&lt;AJ$48,0,AJ60+(AJ74-AJ60)/MAX(AJ$49-AJ$48,1)*(AJ$4-AJ$48))</f>
        <v/>
      </c>
      <c r="AK88" s="19">
        <f>IF(AK$4&lt;AK$48,0,AK60+(AK74-AK60)/MAX(AK$49-AK$48,1)*(AK$4-AK$48))</f>
        <v/>
      </c>
      <c r="AL88" s="19">
        <f>IF(AL$4&lt;AL$48,0,AL60+(AL74-AL60)/MAX(AL$49-AL$48,1)*(AL$4-AL$48))</f>
        <v/>
      </c>
      <c r="AM88" s="19">
        <f>IF(AM$4&lt;AM$48,0,AM60+(AM74-AM60)/MAX(AM$49-AM$48,1)*(AM$4-AM$48))</f>
        <v/>
      </c>
      <c r="AN88" s="19">
        <f>IF(AN$4&lt;AN$48,0,AN60+(AN74-AN60)/MAX(AN$49-AN$48,1)*(AN$4-AN$48))</f>
        <v/>
      </c>
      <c r="AO88" s="19">
        <f>IF(AO$4&lt;AO$48,0,AO60+(AO74-AO60)/MAX(AO$49-AO$48,1)*(AO$4-AO$48))</f>
        <v/>
      </c>
      <c r="AP88" s="19">
        <f>IF(AP$4&lt;AP$48,0,AP60+(AP74-AP60)/MAX(AP$49-AP$48,1)*(AP$4-AP$48))</f>
        <v/>
      </c>
      <c r="AQ88" s="19">
        <f>IF(AQ$4&lt;AQ$48,0,AQ60+(AQ74-AQ60)/MAX(AQ$49-AQ$48,1)*(AQ$4-AQ$48))</f>
        <v/>
      </c>
      <c r="AR88" s="19">
        <f>IF(AR$4&lt;AR$48,0,AR60+(AR74-AR60)/MAX(AR$49-AR$48,1)*(AR$4-AR$48))</f>
        <v/>
      </c>
      <c r="AS88" s="19">
        <f>IF(AS$4&lt;AS$48,0,AS60+(AS74-AS60)/MAX(AS$49-AS$48,1)*(AS$4-AS$48))</f>
        <v/>
      </c>
      <c r="AT88" s="19">
        <f>IF(AT$4&lt;AT$48,0,AT60+(AT74-AT60)/MAX(AT$49-AT$48,1)*(AT$4-AT$48))</f>
        <v/>
      </c>
      <c r="AU88" s="19">
        <f>IF(AU$4&lt;AU$48,0,AU60+(AU74-AU60)/MAX(AU$49-AU$48,1)*(AU$4-AU$48))</f>
        <v/>
      </c>
      <c r="AV88" s="19">
        <f>IF(AV$4&lt;AV$48,0,AV60+(AV74-AV60)/MAX(AV$49-AV$48,1)*(AV$4-AV$48))</f>
        <v/>
      </c>
      <c r="AW88" s="19">
        <f>IF(AW$4&lt;AW$48,0,AW60+(AW74-AW60)/MAX(AW$49-AW$48,1)*(AW$4-AW$48))</f>
        <v/>
      </c>
      <c r="AX88" s="19">
        <f>IF(AX$4&lt;AX$48,0,AX60+(AX74-AX60)/MAX(AX$49-AX$48,1)*(AX$4-AX$48))</f>
        <v/>
      </c>
      <c r="AY88" s="20">
        <f>PATH(AY$4,AY$48,AY$49,AY60,AY74,TRUE)</f>
        <v/>
      </c>
    </row>
    <row r="89" hidden="1" outlineLevel="1">
      <c r="A89" s="1" t="inlineStr">
        <is>
          <t>fpr</t>
        </is>
      </c>
      <c r="B89" s="1" t="inlineStr">
        <is>
          <t>ker</t>
        </is>
      </c>
      <c r="C89" s="1" t="inlineStr">
        <is>
          <t>all</t>
        </is>
      </c>
      <c r="H89" s="1">
        <f>INDEX(Variables!$B$5:$B$105,MATCH($A89,Variables!$A$5:$A$105,0))&amp;IF($C89="",""," | "&amp;INDEX(Mapping!$B$5:$B$26,MATCH($C89,Mapping!$A$5:$A$26,0))&amp;" | "&amp;INDEX(Mapping!$B$30:$B$41,MATCH($B89,Mapping!$A$30:$A$41,0)))</f>
        <v/>
      </c>
      <c r="I89" s="1">
        <f>INDEX(Variables!$C$5:$C$105,MATCH($A89,Variables!$A$5:$A$105,0))</f>
        <v/>
      </c>
      <c r="J89" s="1">
        <f>INDEX(Variables!$E$5:$E$105,MATCH($A89,Variables!$A$5:$A$105,0))</f>
        <v/>
      </c>
      <c r="K89" s="17">
        <f>LOWER(Settings!$C$4)&amp;".mit."&amp;$A89&amp;IF($C89="","","."&amp;$C89&amp;"."&amp;$B89)&amp;IF(INDEX(Variables!$D$5:$D$105,MATCH($A89,Variables!$A$5:$A$105,0))="","","."&amp;INDEX(Variables!$D$5:$D$105,MATCH($A89,Variables!$A$5:$A$105,0)))&amp;"."&amp;K$5</f>
        <v/>
      </c>
      <c r="L89" s="18">
        <f>IF(L$4&lt;L$48,0,L61+(L75-L61)/MAX(L$49-L$48,1)*(L$4-L$48))</f>
        <v/>
      </c>
      <c r="M89" s="19">
        <f>IF(M$4&lt;M$48,0,M61+(M75-M61)/MAX(M$49-M$48,1)*(M$4-M$48))</f>
        <v/>
      </c>
      <c r="N89" s="19">
        <f>IF(N$4&lt;N$48,0,N61+(N75-N61)/MAX(N$49-N$48,1)*(N$4-N$48))</f>
        <v/>
      </c>
      <c r="O89" s="19">
        <f>IF(O$4&lt;O$48,0,O61+(O75-O61)/MAX(O$49-O$48,1)*(O$4-O$48))</f>
        <v/>
      </c>
      <c r="P89" s="19">
        <f>IF(P$4&lt;P$48,0,P61+(P75-P61)/MAX(P$49-P$48,1)*(P$4-P$48))</f>
        <v/>
      </c>
      <c r="Q89" s="19">
        <f>IF(Q$4&lt;Q$48,0,Q61+(Q75-Q61)/MAX(Q$49-Q$48,1)*(Q$4-Q$48))</f>
        <v/>
      </c>
      <c r="R89" s="19">
        <f>IF(R$4&lt;R$48,0,R61+(R75-R61)/MAX(R$49-R$48,1)*(R$4-R$48))</f>
        <v/>
      </c>
      <c r="S89" s="19">
        <f>IF(S$4&lt;S$48,0,S61+(S75-S61)/MAX(S$49-S$48,1)*(S$4-S$48))</f>
        <v/>
      </c>
      <c r="T89" s="19">
        <f>IF(T$4&lt;T$48,0,T61+(T75-T61)/MAX(T$49-T$48,1)*(T$4-T$48))</f>
        <v/>
      </c>
      <c r="U89" s="19">
        <f>IF(U$4&lt;U$48,0,U61+(U75-U61)/MAX(U$49-U$48,1)*(U$4-U$48))</f>
        <v/>
      </c>
      <c r="V89" s="19">
        <f>IF(V$4&lt;V$48,0,V61+(V75-V61)/MAX(V$49-V$48,1)*(V$4-V$48))</f>
        <v/>
      </c>
      <c r="W89" s="19">
        <f>IF(W$4&lt;W$48,0,W61+(W75-W61)/MAX(W$49-W$48,1)*(W$4-W$48))</f>
        <v/>
      </c>
      <c r="X89" s="19">
        <f>IF(X$4&lt;X$48,0,X61+(X75-X61)/MAX(X$49-X$48,1)*(X$4-X$48))</f>
        <v/>
      </c>
      <c r="Y89" s="19">
        <f>IF(Y$4&lt;Y$48,0,Y61+(Y75-Y61)/MAX(Y$49-Y$48,1)*(Y$4-Y$48))</f>
        <v/>
      </c>
      <c r="Z89" s="19">
        <f>IF(Z$4&lt;Z$48,0,Z61+(Z75-Z61)/MAX(Z$49-Z$48,1)*(Z$4-Z$48))</f>
        <v/>
      </c>
      <c r="AA89" s="19">
        <f>IF(AA$4&lt;AA$48,0,AA61+(AA75-AA61)/MAX(AA$49-AA$48,1)*(AA$4-AA$48))</f>
        <v/>
      </c>
      <c r="AB89" s="19">
        <f>IF(AB$4&lt;AB$48,0,AB61+(AB75-AB61)/MAX(AB$49-AB$48,1)*(AB$4-AB$48))</f>
        <v/>
      </c>
      <c r="AC89" s="19">
        <f>IF(AC$4&lt;AC$48,0,AC61+(AC75-AC61)/MAX(AC$49-AC$48,1)*(AC$4-AC$48))</f>
        <v/>
      </c>
      <c r="AD89" s="20">
        <f>PATH(AD$4,AD$48,AD$49,AD61,AD75,TRUE)</f>
        <v/>
      </c>
      <c r="AF89" s="17">
        <f>LOWER(Settings!$C$4)&amp;".mit."&amp;$A89&amp;IF($C89="","","."&amp;$C89&amp;"."&amp;$B89)&amp;IF(INDEX(Variables!$D$5:$D$105,MATCH($A89,Variables!$A$5:$A$105,0))="","","."&amp;INDEX(Variables!$D$5:$D$105,MATCH($A89,Variables!$A$5:$A$105,0)))&amp;"."&amp;AF$5</f>
        <v/>
      </c>
      <c r="AG89" s="18">
        <f>IF(AG$4&lt;AG$48,0,AG61+(AG75-AG61)/MAX(AG$49-AG$48,1)*(AG$4-AG$48))</f>
        <v/>
      </c>
      <c r="AH89" s="19">
        <f>IF(AH$4&lt;AH$48,0,AH61+(AH75-AH61)/MAX(AH$49-AH$48,1)*(AH$4-AH$48))</f>
        <v/>
      </c>
      <c r="AI89" s="19">
        <f>IF(AI$4&lt;AI$48,0,AI61+(AI75-AI61)/MAX(AI$49-AI$48,1)*(AI$4-AI$48))</f>
        <v/>
      </c>
      <c r="AJ89" s="19">
        <f>IF(AJ$4&lt;AJ$48,0,AJ61+(AJ75-AJ61)/MAX(AJ$49-AJ$48,1)*(AJ$4-AJ$48))</f>
        <v/>
      </c>
      <c r="AK89" s="19">
        <f>IF(AK$4&lt;AK$48,0,AK61+(AK75-AK61)/MAX(AK$49-AK$48,1)*(AK$4-AK$48))</f>
        <v/>
      </c>
      <c r="AL89" s="19">
        <f>IF(AL$4&lt;AL$48,0,AL61+(AL75-AL61)/MAX(AL$49-AL$48,1)*(AL$4-AL$48))</f>
        <v/>
      </c>
      <c r="AM89" s="19">
        <f>IF(AM$4&lt;AM$48,0,AM61+(AM75-AM61)/MAX(AM$49-AM$48,1)*(AM$4-AM$48))</f>
        <v/>
      </c>
      <c r="AN89" s="19">
        <f>IF(AN$4&lt;AN$48,0,AN61+(AN75-AN61)/MAX(AN$49-AN$48,1)*(AN$4-AN$48))</f>
        <v/>
      </c>
      <c r="AO89" s="19">
        <f>IF(AO$4&lt;AO$48,0,AO61+(AO75-AO61)/MAX(AO$49-AO$48,1)*(AO$4-AO$48))</f>
        <v/>
      </c>
      <c r="AP89" s="19">
        <f>IF(AP$4&lt;AP$48,0,AP61+(AP75-AP61)/MAX(AP$49-AP$48,1)*(AP$4-AP$48))</f>
        <v/>
      </c>
      <c r="AQ89" s="19">
        <f>IF(AQ$4&lt;AQ$48,0,AQ61+(AQ75-AQ61)/MAX(AQ$49-AQ$48,1)*(AQ$4-AQ$48))</f>
        <v/>
      </c>
      <c r="AR89" s="19">
        <f>IF(AR$4&lt;AR$48,0,AR61+(AR75-AR61)/MAX(AR$49-AR$48,1)*(AR$4-AR$48))</f>
        <v/>
      </c>
      <c r="AS89" s="19">
        <f>IF(AS$4&lt;AS$48,0,AS61+(AS75-AS61)/MAX(AS$49-AS$48,1)*(AS$4-AS$48))</f>
        <v/>
      </c>
      <c r="AT89" s="19">
        <f>IF(AT$4&lt;AT$48,0,AT61+(AT75-AT61)/MAX(AT$49-AT$48,1)*(AT$4-AT$48))</f>
        <v/>
      </c>
      <c r="AU89" s="19">
        <f>IF(AU$4&lt;AU$48,0,AU61+(AU75-AU61)/MAX(AU$49-AU$48,1)*(AU$4-AU$48))</f>
        <v/>
      </c>
      <c r="AV89" s="19">
        <f>IF(AV$4&lt;AV$48,0,AV61+(AV75-AV61)/MAX(AV$49-AV$48,1)*(AV$4-AV$48))</f>
        <v/>
      </c>
      <c r="AW89" s="19">
        <f>IF(AW$4&lt;AW$48,0,AW61+(AW75-AW61)/MAX(AW$49-AW$48,1)*(AW$4-AW$48))</f>
        <v/>
      </c>
      <c r="AX89" s="19">
        <f>IF(AX$4&lt;AX$48,0,AX61+(AX75-AX61)/MAX(AX$49-AX$48,1)*(AX$4-AX$48))</f>
        <v/>
      </c>
      <c r="AY89" s="20">
        <f>PATH(AY$4,AY$48,AY$49,AY61,AY75,TRUE)</f>
        <v/>
      </c>
    </row>
    <row r="90" hidden="1" outlineLevel="1">
      <c r="A90" s="1" t="inlineStr">
        <is>
          <t>fpr</t>
        </is>
      </c>
      <c r="B90" s="1" t="inlineStr">
        <is>
          <t>oop</t>
        </is>
      </c>
      <c r="C90" s="1" t="inlineStr">
        <is>
          <t>all</t>
        </is>
      </c>
      <c r="H90" s="1">
        <f>INDEX(Variables!$B$5:$B$105,MATCH($A90,Variables!$A$5:$A$105,0))&amp;IF($C90="",""," | "&amp;INDEX(Mapping!$B$5:$B$26,MATCH($C90,Mapping!$A$5:$A$26,0))&amp;" | "&amp;INDEX(Mapping!$B$30:$B$41,MATCH($B90,Mapping!$A$30:$A$41,0)))</f>
        <v/>
      </c>
      <c r="I90" s="1">
        <f>INDEX(Variables!$C$5:$C$105,MATCH($A90,Variables!$A$5:$A$105,0))</f>
        <v/>
      </c>
      <c r="J90" s="1">
        <f>INDEX(Variables!$E$5:$E$105,MATCH($A90,Variables!$A$5:$A$105,0))</f>
        <v/>
      </c>
      <c r="K90" s="17">
        <f>LOWER(Settings!$C$4)&amp;".mit."&amp;$A90&amp;IF($C90="","","."&amp;$C90&amp;"."&amp;$B90)&amp;IF(INDEX(Variables!$D$5:$D$105,MATCH($A90,Variables!$A$5:$A$105,0))="","","."&amp;INDEX(Variables!$D$5:$D$105,MATCH($A90,Variables!$A$5:$A$105,0)))&amp;"."&amp;K$5</f>
        <v/>
      </c>
      <c r="L90" s="18">
        <f>IF(L$4&lt;L$48,0,L62+(L76-L62)/MAX(L$49-L$48,1)*(L$4-L$48))</f>
        <v/>
      </c>
      <c r="M90" s="19">
        <f>IF(M$4&lt;M$48,0,M62+(M76-M62)/MAX(M$49-M$48,1)*(M$4-M$48))</f>
        <v/>
      </c>
      <c r="N90" s="19">
        <f>IF(N$4&lt;N$48,0,N62+(N76-N62)/MAX(N$49-N$48,1)*(N$4-N$48))</f>
        <v/>
      </c>
      <c r="O90" s="19">
        <f>IF(O$4&lt;O$48,0,O62+(O76-O62)/MAX(O$49-O$48,1)*(O$4-O$48))</f>
        <v/>
      </c>
      <c r="P90" s="19">
        <f>IF(P$4&lt;P$48,0,P62+(P76-P62)/MAX(P$49-P$48,1)*(P$4-P$48))</f>
        <v/>
      </c>
      <c r="Q90" s="19">
        <f>IF(Q$4&lt;Q$48,0,Q62+(Q76-Q62)/MAX(Q$49-Q$48,1)*(Q$4-Q$48))</f>
        <v/>
      </c>
      <c r="R90" s="19">
        <f>IF(R$4&lt;R$48,0,R62+(R76-R62)/MAX(R$49-R$48,1)*(R$4-R$48))</f>
        <v/>
      </c>
      <c r="S90" s="19">
        <f>IF(S$4&lt;S$48,0,S62+(S76-S62)/MAX(S$49-S$48,1)*(S$4-S$48))</f>
        <v/>
      </c>
      <c r="T90" s="19">
        <f>IF(T$4&lt;T$48,0,T62+(T76-T62)/MAX(T$49-T$48,1)*(T$4-T$48))</f>
        <v/>
      </c>
      <c r="U90" s="19">
        <f>IF(U$4&lt;U$48,0,U62+(U76-U62)/MAX(U$49-U$48,1)*(U$4-U$48))</f>
        <v/>
      </c>
      <c r="V90" s="19">
        <f>IF(V$4&lt;V$48,0,V62+(V76-V62)/MAX(V$49-V$48,1)*(V$4-V$48))</f>
        <v/>
      </c>
      <c r="W90" s="19">
        <f>IF(W$4&lt;W$48,0,W62+(W76-W62)/MAX(W$49-W$48,1)*(W$4-W$48))</f>
        <v/>
      </c>
      <c r="X90" s="19">
        <f>IF(X$4&lt;X$48,0,X62+(X76-X62)/MAX(X$49-X$48,1)*(X$4-X$48))</f>
        <v/>
      </c>
      <c r="Y90" s="19">
        <f>IF(Y$4&lt;Y$48,0,Y62+(Y76-Y62)/MAX(Y$49-Y$48,1)*(Y$4-Y$48))</f>
        <v/>
      </c>
      <c r="Z90" s="19">
        <f>IF(Z$4&lt;Z$48,0,Z62+(Z76-Z62)/MAX(Z$49-Z$48,1)*(Z$4-Z$48))</f>
        <v/>
      </c>
      <c r="AA90" s="19">
        <f>IF(AA$4&lt;AA$48,0,AA62+(AA76-AA62)/MAX(AA$49-AA$48,1)*(AA$4-AA$48))</f>
        <v/>
      </c>
      <c r="AB90" s="19">
        <f>IF(AB$4&lt;AB$48,0,AB62+(AB76-AB62)/MAX(AB$49-AB$48,1)*(AB$4-AB$48))</f>
        <v/>
      </c>
      <c r="AC90" s="19">
        <f>IF(AC$4&lt;AC$48,0,AC62+(AC76-AC62)/MAX(AC$49-AC$48,1)*(AC$4-AC$48))</f>
        <v/>
      </c>
      <c r="AD90" s="20">
        <f>PATH(AD$4,AD$48,AD$49,AD62,AD76,TRUE)</f>
        <v/>
      </c>
      <c r="AF90" s="17">
        <f>LOWER(Settings!$C$4)&amp;".mit."&amp;$A90&amp;IF($C90="","","."&amp;$C90&amp;"."&amp;$B90)&amp;IF(INDEX(Variables!$D$5:$D$105,MATCH($A90,Variables!$A$5:$A$105,0))="","","."&amp;INDEX(Variables!$D$5:$D$105,MATCH($A90,Variables!$A$5:$A$105,0)))&amp;"."&amp;AF$5</f>
        <v/>
      </c>
      <c r="AG90" s="18">
        <f>IF(AG$4&lt;AG$48,0,AG62+(AG76-AG62)/MAX(AG$49-AG$48,1)*(AG$4-AG$48))</f>
        <v/>
      </c>
      <c r="AH90" s="19">
        <f>IF(AH$4&lt;AH$48,0,AH62+(AH76-AH62)/MAX(AH$49-AH$48,1)*(AH$4-AH$48))</f>
        <v/>
      </c>
      <c r="AI90" s="19">
        <f>IF(AI$4&lt;AI$48,0,AI62+(AI76-AI62)/MAX(AI$49-AI$48,1)*(AI$4-AI$48))</f>
        <v/>
      </c>
      <c r="AJ90" s="19">
        <f>IF(AJ$4&lt;AJ$48,0,AJ62+(AJ76-AJ62)/MAX(AJ$49-AJ$48,1)*(AJ$4-AJ$48))</f>
        <v/>
      </c>
      <c r="AK90" s="19">
        <f>IF(AK$4&lt;AK$48,0,AK62+(AK76-AK62)/MAX(AK$49-AK$48,1)*(AK$4-AK$48))</f>
        <v/>
      </c>
      <c r="AL90" s="19">
        <f>IF(AL$4&lt;AL$48,0,AL62+(AL76-AL62)/MAX(AL$49-AL$48,1)*(AL$4-AL$48))</f>
        <v/>
      </c>
      <c r="AM90" s="19">
        <f>IF(AM$4&lt;AM$48,0,AM62+(AM76-AM62)/MAX(AM$49-AM$48,1)*(AM$4-AM$48))</f>
        <v/>
      </c>
      <c r="AN90" s="19">
        <f>IF(AN$4&lt;AN$48,0,AN62+(AN76-AN62)/MAX(AN$49-AN$48,1)*(AN$4-AN$48))</f>
        <v/>
      </c>
      <c r="AO90" s="19">
        <f>IF(AO$4&lt;AO$48,0,AO62+(AO76-AO62)/MAX(AO$49-AO$48,1)*(AO$4-AO$48))</f>
        <v/>
      </c>
      <c r="AP90" s="19">
        <f>IF(AP$4&lt;AP$48,0,AP62+(AP76-AP62)/MAX(AP$49-AP$48,1)*(AP$4-AP$48))</f>
        <v/>
      </c>
      <c r="AQ90" s="19">
        <f>IF(AQ$4&lt;AQ$48,0,AQ62+(AQ76-AQ62)/MAX(AQ$49-AQ$48,1)*(AQ$4-AQ$48))</f>
        <v/>
      </c>
      <c r="AR90" s="19">
        <f>IF(AR$4&lt;AR$48,0,AR62+(AR76-AR62)/MAX(AR$49-AR$48,1)*(AR$4-AR$48))</f>
        <v/>
      </c>
      <c r="AS90" s="19">
        <f>IF(AS$4&lt;AS$48,0,AS62+(AS76-AS62)/MAX(AS$49-AS$48,1)*(AS$4-AS$48))</f>
        <v/>
      </c>
      <c r="AT90" s="19">
        <f>IF(AT$4&lt;AT$48,0,AT62+(AT76-AT62)/MAX(AT$49-AT$48,1)*(AT$4-AT$48))</f>
        <v/>
      </c>
      <c r="AU90" s="19">
        <f>IF(AU$4&lt;AU$48,0,AU62+(AU76-AU62)/MAX(AU$49-AU$48,1)*(AU$4-AU$48))</f>
        <v/>
      </c>
      <c r="AV90" s="19">
        <f>IF(AV$4&lt;AV$48,0,AV62+(AV76-AV62)/MAX(AV$49-AV$48,1)*(AV$4-AV$48))</f>
        <v/>
      </c>
      <c r="AW90" s="19">
        <f>IF(AW$4&lt;AW$48,0,AW62+(AW76-AW62)/MAX(AW$49-AW$48,1)*(AW$4-AW$48))</f>
        <v/>
      </c>
      <c r="AX90" s="19">
        <f>IF(AX$4&lt;AX$48,0,AX62+(AX76-AX62)/MAX(AX$49-AX$48,1)*(AX$4-AX$48))</f>
        <v/>
      </c>
      <c r="AY90" s="20">
        <f>PATH(AY$4,AY$48,AY$49,AY62,AY76,TRUE)</f>
        <v/>
      </c>
    </row>
    <row r="91" hidden="1" outlineLevel="1">
      <c r="A91" s="1" t="inlineStr">
        <is>
          <t>fpr</t>
        </is>
      </c>
      <c r="B91" s="1" t="inlineStr">
        <is>
          <t>bio</t>
        </is>
      </c>
      <c r="C91" s="1" t="inlineStr">
        <is>
          <t>all</t>
        </is>
      </c>
      <c r="H91" s="1">
        <f>INDEX(Variables!$B$5:$B$105,MATCH($A91,Variables!$A$5:$A$105,0))&amp;IF($C91="",""," | "&amp;INDEX(Mapping!$B$5:$B$26,MATCH($C91,Mapping!$A$5:$A$26,0))&amp;" | "&amp;INDEX(Mapping!$B$30:$B$41,MATCH($B91,Mapping!$A$30:$A$41,0)))</f>
        <v/>
      </c>
      <c r="I91" s="1">
        <f>INDEX(Variables!$C$5:$C$105,MATCH($A91,Variables!$A$5:$A$105,0))</f>
        <v/>
      </c>
      <c r="J91" s="1">
        <f>INDEX(Variables!$E$5:$E$105,MATCH($A91,Variables!$A$5:$A$105,0))</f>
        <v/>
      </c>
      <c r="K91" s="17">
        <f>LOWER(Settings!$C$4)&amp;".mit."&amp;$A91&amp;IF($C91="","","."&amp;$C91&amp;"."&amp;$B91)&amp;IF(INDEX(Variables!$D$5:$D$105,MATCH($A91,Variables!$A$5:$A$105,0))="","","."&amp;INDEX(Variables!$D$5:$D$105,MATCH($A91,Variables!$A$5:$A$105,0)))&amp;"."&amp;K$5</f>
        <v/>
      </c>
      <c r="L91" s="18">
        <f>IF(L$4&lt;L$48,0,L63+(L77-L63)/MAX(L$49-L$48,1)*(L$4-L$48))</f>
        <v/>
      </c>
      <c r="M91" s="19">
        <f>IF(M$4&lt;M$48,0,M63+(M77-M63)/MAX(M$49-M$48,1)*(M$4-M$48))</f>
        <v/>
      </c>
      <c r="N91" s="19">
        <f>IF(N$4&lt;N$48,0,N63+(N77-N63)/MAX(N$49-N$48,1)*(N$4-N$48))</f>
        <v/>
      </c>
      <c r="O91" s="19">
        <f>IF(O$4&lt;O$48,0,O63+(O77-O63)/MAX(O$49-O$48,1)*(O$4-O$48))</f>
        <v/>
      </c>
      <c r="P91" s="19">
        <f>IF(P$4&lt;P$48,0,P63+(P77-P63)/MAX(P$49-P$48,1)*(P$4-P$48))</f>
        <v/>
      </c>
      <c r="Q91" s="19">
        <f>IF(Q$4&lt;Q$48,0,Q63+(Q77-Q63)/MAX(Q$49-Q$48,1)*(Q$4-Q$48))</f>
        <v/>
      </c>
      <c r="R91" s="19">
        <f>IF(R$4&lt;R$48,0,R63+(R77-R63)/MAX(R$49-R$48,1)*(R$4-R$48))</f>
        <v/>
      </c>
      <c r="S91" s="19">
        <f>IF(S$4&lt;S$48,0,S63+(S77-S63)/MAX(S$49-S$48,1)*(S$4-S$48))</f>
        <v/>
      </c>
      <c r="T91" s="19">
        <f>IF(T$4&lt;T$48,0,T63+(T77-T63)/MAX(T$49-T$48,1)*(T$4-T$48))</f>
        <v/>
      </c>
      <c r="U91" s="19">
        <f>IF(U$4&lt;U$48,0,U63+(U77-U63)/MAX(U$49-U$48,1)*(U$4-U$48))</f>
        <v/>
      </c>
      <c r="V91" s="19">
        <f>IF(V$4&lt;V$48,0,V63+(V77-V63)/MAX(V$49-V$48,1)*(V$4-V$48))</f>
        <v/>
      </c>
      <c r="W91" s="19">
        <f>IF(W$4&lt;W$48,0,W63+(W77-W63)/MAX(W$49-W$48,1)*(W$4-W$48))</f>
        <v/>
      </c>
      <c r="X91" s="19">
        <f>IF(X$4&lt;X$48,0,X63+(X77-X63)/MAX(X$49-X$48,1)*(X$4-X$48))</f>
        <v/>
      </c>
      <c r="Y91" s="19">
        <f>IF(Y$4&lt;Y$48,0,Y63+(Y77-Y63)/MAX(Y$49-Y$48,1)*(Y$4-Y$48))</f>
        <v/>
      </c>
      <c r="Z91" s="19">
        <f>IF(Z$4&lt;Z$48,0,Z63+(Z77-Z63)/MAX(Z$49-Z$48,1)*(Z$4-Z$48))</f>
        <v/>
      </c>
      <c r="AA91" s="19">
        <f>IF(AA$4&lt;AA$48,0,AA63+(AA77-AA63)/MAX(AA$49-AA$48,1)*(AA$4-AA$48))</f>
        <v/>
      </c>
      <c r="AB91" s="19">
        <f>IF(AB$4&lt;AB$48,0,AB63+(AB77-AB63)/MAX(AB$49-AB$48,1)*(AB$4-AB$48))</f>
        <v/>
      </c>
      <c r="AC91" s="19">
        <f>IF(AC$4&lt;AC$48,0,AC63+(AC77-AC63)/MAX(AC$49-AC$48,1)*(AC$4-AC$48))</f>
        <v/>
      </c>
      <c r="AD91" s="20">
        <f>PATH(AD$4,AD$48,AD$49,AD63,AD77,TRUE)</f>
        <v/>
      </c>
      <c r="AF91" s="17">
        <f>LOWER(Settings!$C$4)&amp;".mit."&amp;$A91&amp;IF($C91="","","."&amp;$C91&amp;"."&amp;$B91)&amp;IF(INDEX(Variables!$D$5:$D$105,MATCH($A91,Variables!$A$5:$A$105,0))="","","."&amp;INDEX(Variables!$D$5:$D$105,MATCH($A91,Variables!$A$5:$A$105,0)))&amp;"."&amp;AF$5</f>
        <v/>
      </c>
      <c r="AG91" s="18">
        <f>IF(AG$4&lt;AG$48,0,AG63+(AG77-AG63)/MAX(AG$49-AG$48,1)*(AG$4-AG$48))</f>
        <v/>
      </c>
      <c r="AH91" s="19">
        <f>IF(AH$4&lt;AH$48,0,AH63+(AH77-AH63)/MAX(AH$49-AH$48,1)*(AH$4-AH$48))</f>
        <v/>
      </c>
      <c r="AI91" s="19">
        <f>IF(AI$4&lt;AI$48,0,AI63+(AI77-AI63)/MAX(AI$49-AI$48,1)*(AI$4-AI$48))</f>
        <v/>
      </c>
      <c r="AJ91" s="19">
        <f>IF(AJ$4&lt;AJ$48,0,AJ63+(AJ77-AJ63)/MAX(AJ$49-AJ$48,1)*(AJ$4-AJ$48))</f>
        <v/>
      </c>
      <c r="AK91" s="19">
        <f>IF(AK$4&lt;AK$48,0,AK63+(AK77-AK63)/MAX(AK$49-AK$48,1)*(AK$4-AK$48))</f>
        <v/>
      </c>
      <c r="AL91" s="19">
        <f>IF(AL$4&lt;AL$48,0,AL63+(AL77-AL63)/MAX(AL$49-AL$48,1)*(AL$4-AL$48))</f>
        <v/>
      </c>
      <c r="AM91" s="19">
        <f>IF(AM$4&lt;AM$48,0,AM63+(AM77-AM63)/MAX(AM$49-AM$48,1)*(AM$4-AM$48))</f>
        <v/>
      </c>
      <c r="AN91" s="19">
        <f>IF(AN$4&lt;AN$48,0,AN63+(AN77-AN63)/MAX(AN$49-AN$48,1)*(AN$4-AN$48))</f>
        <v/>
      </c>
      <c r="AO91" s="19">
        <f>IF(AO$4&lt;AO$48,0,AO63+(AO77-AO63)/MAX(AO$49-AO$48,1)*(AO$4-AO$48))</f>
        <v/>
      </c>
      <c r="AP91" s="19">
        <f>IF(AP$4&lt;AP$48,0,AP63+(AP77-AP63)/MAX(AP$49-AP$48,1)*(AP$4-AP$48))</f>
        <v/>
      </c>
      <c r="AQ91" s="19">
        <f>IF(AQ$4&lt;AQ$48,0,AQ63+(AQ77-AQ63)/MAX(AQ$49-AQ$48,1)*(AQ$4-AQ$48))</f>
        <v/>
      </c>
      <c r="AR91" s="19">
        <f>IF(AR$4&lt;AR$48,0,AR63+(AR77-AR63)/MAX(AR$49-AR$48,1)*(AR$4-AR$48))</f>
        <v/>
      </c>
      <c r="AS91" s="19">
        <f>IF(AS$4&lt;AS$48,0,AS63+(AS77-AS63)/MAX(AS$49-AS$48,1)*(AS$4-AS$48))</f>
        <v/>
      </c>
      <c r="AT91" s="19">
        <f>IF(AT$4&lt;AT$48,0,AT63+(AT77-AT63)/MAX(AT$49-AT$48,1)*(AT$4-AT$48))</f>
        <v/>
      </c>
      <c r="AU91" s="19">
        <f>IF(AU$4&lt;AU$48,0,AU63+(AU77-AU63)/MAX(AU$49-AU$48,1)*(AU$4-AU$48))</f>
        <v/>
      </c>
      <c r="AV91" s="19">
        <f>IF(AV$4&lt;AV$48,0,AV63+(AV77-AV63)/MAX(AV$49-AV$48,1)*(AV$4-AV$48))</f>
        <v/>
      </c>
      <c r="AW91" s="19">
        <f>IF(AW$4&lt;AW$48,0,AW63+(AW77-AW63)/MAX(AW$49-AW$48,1)*(AW$4-AW$48))</f>
        <v/>
      </c>
      <c r="AX91" s="19">
        <f>IF(AX$4&lt;AX$48,0,AX63+(AX77-AX63)/MAX(AX$49-AX$48,1)*(AX$4-AX$48))</f>
        <v/>
      </c>
      <c r="AY91" s="20">
        <f>PATH(AY$4,AY$48,AY$49,AY63,AY77,TRUE)</f>
        <v/>
      </c>
    </row>
    <row r="92" hidden="1" outlineLevel="1">
      <c r="H92" s="21" t="inlineStr">
        <is>
          <t>New ETS (MTInputs rows 84-97: cap relative to baseline, years, price override, volatility; replaces the carbon tax in covered sectors)</t>
        </is>
      </c>
    </row>
    <row r="93" hidden="1" outlineLevel="1">
      <c r="A93" s="14" t="inlineStr">
        <is>
          <t>D_NewETS</t>
        </is>
      </c>
      <c r="B93" s="14" t="inlineStr"/>
      <c r="C93" s="14" t="inlineStr"/>
      <c r="D93" s="22" t="n">
        <v>84</v>
      </c>
      <c r="H93" s="14">
        <f>INDEX(Variables!$B$5:$B$105,MATCH($A93,Variables!$A$5:$A$105,0))&amp;IF($C93="",""," | "&amp;INDEX(Mapping!$B$5:$B$26,MATCH($C93,Mapping!$A$5:$A$26,0))&amp;" | "&amp;INDEX(Mapping!$B$30:$B$41,MATCH($B93,Mapping!$A$30:$A$41,0)))</f>
        <v/>
      </c>
      <c r="I93" s="14">
        <f>INDEX(Variables!$C$5:$C$105,MATCH($A93,Variables!$A$5:$A$105,0))</f>
        <v/>
      </c>
      <c r="J93" s="14">
        <f>INDEX(Variables!$E$5:$E$105,MATCH($A93,Variables!$A$5:$A$105,0))</f>
        <v/>
      </c>
      <c r="K93" s="11">
        <f>LOWER(Settings!$C$4)&amp;".mit."&amp;$A93&amp;IF($C93="","","."&amp;$C93&amp;"."&amp;$B93)&amp;IF(INDEX(Variables!$D$5:$D$105,MATCH($A93,Variables!$A$5:$A$105,0))="","","."&amp;INDEX(Variables!$D$5:$D$105,MATCH($A93,Variables!$A$5:$A$105,0)))&amp;"."&amp;K$5</f>
        <v/>
      </c>
      <c r="L93" s="23">
        <f>INDEX(MTInputs!$J$1:$AZ$415,$D93,MATCH(L$5,MTInputs!$J$5:$AZ$5,0))</f>
        <v/>
      </c>
      <c r="M93" s="24">
        <f>INDEX(MTInputs!$J$1:$AZ$415,$D93,MATCH(M$5,MTInputs!$J$5:$AZ$5,0))</f>
        <v/>
      </c>
      <c r="N93" s="24">
        <f>INDEX(MTInputs!$J$1:$AZ$415,$D93,MATCH(N$5,MTInputs!$J$5:$AZ$5,0))</f>
        <v/>
      </c>
      <c r="O93" s="24">
        <f>INDEX(MTInputs!$J$1:$AZ$415,$D93,MATCH(O$5,MTInputs!$J$5:$AZ$5,0))</f>
        <v/>
      </c>
      <c r="P93" s="24">
        <f>INDEX(MTInputs!$J$1:$AZ$415,$D93,MATCH(P$5,MTInputs!$J$5:$AZ$5,0))</f>
        <v/>
      </c>
      <c r="Q93" s="24">
        <f>INDEX(MTInputs!$J$1:$AZ$415,$D93,MATCH(Q$5,MTInputs!$J$5:$AZ$5,0))</f>
        <v/>
      </c>
      <c r="R93" s="24">
        <f>INDEX(MTInputs!$J$1:$AZ$415,$D93,MATCH(R$5,MTInputs!$J$5:$AZ$5,0))</f>
        <v/>
      </c>
      <c r="S93" s="24">
        <f>INDEX(MTInputs!$J$1:$AZ$415,$D93,MATCH(S$5,MTInputs!$J$5:$AZ$5,0))</f>
        <v/>
      </c>
      <c r="T93" s="24">
        <f>INDEX(MTInputs!$J$1:$AZ$415,$D93,MATCH(T$5,MTInputs!$J$5:$AZ$5,0))</f>
        <v/>
      </c>
      <c r="U93" s="24">
        <f>INDEX(MTInputs!$J$1:$AZ$415,$D93,MATCH(U$5,MTInputs!$J$5:$AZ$5,0))</f>
        <v/>
      </c>
      <c r="V93" s="24">
        <f>INDEX(MTInputs!$J$1:$AZ$415,$D93,MATCH(V$5,MTInputs!$J$5:$AZ$5,0))</f>
        <v/>
      </c>
      <c r="W93" s="24">
        <f>INDEX(MTInputs!$J$1:$AZ$415,$D93,MATCH(W$5,MTInputs!$J$5:$AZ$5,0))</f>
        <v/>
      </c>
      <c r="X93" s="24">
        <f>INDEX(MTInputs!$J$1:$AZ$415,$D93,MATCH(X$5,MTInputs!$J$5:$AZ$5,0))</f>
        <v/>
      </c>
      <c r="Y93" s="24">
        <f>INDEX(MTInputs!$J$1:$AZ$415,$D93,MATCH(Y$5,MTInputs!$J$5:$AZ$5,0))</f>
        <v/>
      </c>
      <c r="Z93" s="24">
        <f>INDEX(MTInputs!$J$1:$AZ$415,$D93,MATCH(Z$5,MTInputs!$J$5:$AZ$5,0))</f>
        <v/>
      </c>
      <c r="AA93" s="24">
        <f>INDEX(MTInputs!$J$1:$AZ$415,$D93,MATCH(AA$5,MTInputs!$J$5:$AZ$5,0))</f>
        <v/>
      </c>
      <c r="AB93" s="24">
        <f>INDEX(MTInputs!$J$1:$AZ$415,$D93,MATCH(AB$5,MTInputs!$J$5:$AZ$5,0))</f>
        <v/>
      </c>
      <c r="AC93" s="24">
        <f>INDEX(MTInputs!$J$1:$AZ$415,$D93,MATCH(AC$5,MTInputs!$J$5:$AZ$5,0))</f>
        <v/>
      </c>
      <c r="AD93" s="24">
        <f>INDEX(MTInputs!$J$1:$AZ$415,$D93,MATCH(AD$5,MTInputs!$J$5:$AZ$5,0))</f>
        <v/>
      </c>
      <c r="AF93" s="11">
        <f>LOWER(Settings!$C$4)&amp;".mit."&amp;$A93&amp;IF($C93="","","."&amp;$C93&amp;"."&amp;$B93)&amp;IF(INDEX(Variables!$D$5:$D$105,MATCH($A93,Variables!$A$5:$A$105,0))="","","."&amp;INDEX(Variables!$D$5:$D$105,MATCH($A93,Variables!$A$5:$A$105,0)))&amp;"."&amp;AF$5</f>
        <v/>
      </c>
      <c r="AG93" s="23">
        <f>INDEX(MTInputs!$J$1:$AZ$415,$D93,MATCH(AG$5,MTInputs!$J$5:$AZ$5,0))</f>
        <v/>
      </c>
      <c r="AH93" s="24">
        <f>INDEX(MTInputs!$J$1:$AZ$415,$D93,MATCH(AH$5,MTInputs!$J$5:$AZ$5,0))</f>
        <v/>
      </c>
      <c r="AI93" s="24">
        <f>INDEX(MTInputs!$J$1:$AZ$415,$D93,MATCH(AI$5,MTInputs!$J$5:$AZ$5,0))</f>
        <v/>
      </c>
      <c r="AJ93" s="24">
        <f>INDEX(MTInputs!$J$1:$AZ$415,$D93,MATCH(AJ$5,MTInputs!$J$5:$AZ$5,0))</f>
        <v/>
      </c>
      <c r="AK93" s="24">
        <f>INDEX(MTInputs!$J$1:$AZ$415,$D93,MATCH(AK$5,MTInputs!$J$5:$AZ$5,0))</f>
        <v/>
      </c>
      <c r="AL93" s="24">
        <f>INDEX(MTInputs!$J$1:$AZ$415,$D93,MATCH(AL$5,MTInputs!$J$5:$AZ$5,0))</f>
        <v/>
      </c>
      <c r="AM93" s="24">
        <f>INDEX(MTInputs!$J$1:$AZ$415,$D93,MATCH(AM$5,MTInputs!$J$5:$AZ$5,0))</f>
        <v/>
      </c>
      <c r="AN93" s="24">
        <f>INDEX(MTInputs!$J$1:$AZ$415,$D93,MATCH(AN$5,MTInputs!$J$5:$AZ$5,0))</f>
        <v/>
      </c>
      <c r="AO93" s="24">
        <f>INDEX(MTInputs!$J$1:$AZ$415,$D93,MATCH(AO$5,MTInputs!$J$5:$AZ$5,0))</f>
        <v/>
      </c>
      <c r="AP93" s="24">
        <f>INDEX(MTInputs!$J$1:$AZ$415,$D93,MATCH(AP$5,MTInputs!$J$5:$AZ$5,0))</f>
        <v/>
      </c>
      <c r="AQ93" s="24">
        <f>INDEX(MTInputs!$J$1:$AZ$415,$D93,MATCH(AQ$5,MTInputs!$J$5:$AZ$5,0))</f>
        <v/>
      </c>
      <c r="AR93" s="24">
        <f>INDEX(MTInputs!$J$1:$AZ$415,$D93,MATCH(AR$5,MTInputs!$J$5:$AZ$5,0))</f>
        <v/>
      </c>
      <c r="AS93" s="24">
        <f>INDEX(MTInputs!$J$1:$AZ$415,$D93,MATCH(AS$5,MTInputs!$J$5:$AZ$5,0))</f>
        <v/>
      </c>
      <c r="AT93" s="24">
        <f>INDEX(MTInputs!$J$1:$AZ$415,$D93,MATCH(AT$5,MTInputs!$J$5:$AZ$5,0))</f>
        <v/>
      </c>
      <c r="AU93" s="24">
        <f>INDEX(MTInputs!$J$1:$AZ$415,$D93,MATCH(AU$5,MTInputs!$J$5:$AZ$5,0))</f>
        <v/>
      </c>
      <c r="AV93" s="24">
        <f>INDEX(MTInputs!$J$1:$AZ$415,$D93,MATCH(AV$5,MTInputs!$J$5:$AZ$5,0))</f>
        <v/>
      </c>
      <c r="AW93" s="24">
        <f>INDEX(MTInputs!$J$1:$AZ$415,$D93,MATCH(AW$5,MTInputs!$J$5:$AZ$5,0))</f>
        <v/>
      </c>
      <c r="AX93" s="24">
        <f>INDEX(MTInputs!$J$1:$AZ$415,$D93,MATCH(AX$5,MTInputs!$J$5:$AZ$5,0))</f>
        <v/>
      </c>
      <c r="AY93" s="24">
        <f>INDEX(MTInputs!$J$1:$AZ$415,$D93,MATCH(AY$5,MTInputs!$J$5:$AZ$5,0))</f>
        <v/>
      </c>
    </row>
    <row r="94" hidden="1" outlineLevel="1">
      <c r="A94" s="14" t="inlineStr">
        <is>
          <t>D_ETSChangeRelStart</t>
        </is>
      </c>
      <c r="B94" s="14" t="inlineStr"/>
      <c r="C94" s="14" t="inlineStr"/>
      <c r="D94" s="22" t="n">
        <v>85</v>
      </c>
      <c r="H94" s="14">
        <f>INDEX(Variables!$B$5:$B$105,MATCH($A94,Variables!$A$5:$A$105,0))&amp;IF($C94="",""," | "&amp;INDEX(Mapping!$B$5:$B$26,MATCH($C94,Mapping!$A$5:$A$26,0))&amp;" | "&amp;INDEX(Mapping!$B$30:$B$41,MATCH($B94,Mapping!$A$30:$A$41,0)))</f>
        <v/>
      </c>
      <c r="I94" s="14">
        <f>INDEX(Variables!$C$5:$C$105,MATCH($A94,Variables!$A$5:$A$105,0))</f>
        <v/>
      </c>
      <c r="J94" s="14">
        <f>INDEX(Variables!$E$5:$E$105,MATCH($A94,Variables!$A$5:$A$105,0))</f>
        <v/>
      </c>
      <c r="K94" s="11">
        <f>LOWER(Settings!$C$4)&amp;".mit."&amp;$A94&amp;IF($C94="","","."&amp;$C94&amp;"."&amp;$B94)&amp;IF(INDEX(Variables!$D$5:$D$105,MATCH($A94,Variables!$A$5:$A$105,0))="","","."&amp;INDEX(Variables!$D$5:$D$105,MATCH($A94,Variables!$A$5:$A$105,0)))&amp;"."&amp;K$5</f>
        <v/>
      </c>
      <c r="L94" s="23">
        <f>INDEX(MTInputs!$J$1:$AZ$415,$D94,MATCH(L$5,MTInputs!$J$5:$AZ$5,0))</f>
        <v/>
      </c>
      <c r="M94" s="24">
        <f>INDEX(MTInputs!$J$1:$AZ$415,$D94,MATCH(M$5,MTInputs!$J$5:$AZ$5,0))</f>
        <v/>
      </c>
      <c r="N94" s="24">
        <f>INDEX(MTInputs!$J$1:$AZ$415,$D94,MATCH(N$5,MTInputs!$J$5:$AZ$5,0))</f>
        <v/>
      </c>
      <c r="O94" s="24">
        <f>INDEX(MTInputs!$J$1:$AZ$415,$D94,MATCH(O$5,MTInputs!$J$5:$AZ$5,0))</f>
        <v/>
      </c>
      <c r="P94" s="24">
        <f>INDEX(MTInputs!$J$1:$AZ$415,$D94,MATCH(P$5,MTInputs!$J$5:$AZ$5,0))</f>
        <v/>
      </c>
      <c r="Q94" s="24">
        <f>INDEX(MTInputs!$J$1:$AZ$415,$D94,MATCH(Q$5,MTInputs!$J$5:$AZ$5,0))</f>
        <v/>
      </c>
      <c r="R94" s="24">
        <f>INDEX(MTInputs!$J$1:$AZ$415,$D94,MATCH(R$5,MTInputs!$J$5:$AZ$5,0))</f>
        <v/>
      </c>
      <c r="S94" s="24">
        <f>INDEX(MTInputs!$J$1:$AZ$415,$D94,MATCH(S$5,MTInputs!$J$5:$AZ$5,0))</f>
        <v/>
      </c>
      <c r="T94" s="24">
        <f>INDEX(MTInputs!$J$1:$AZ$415,$D94,MATCH(T$5,MTInputs!$J$5:$AZ$5,0))</f>
        <v/>
      </c>
      <c r="U94" s="24">
        <f>INDEX(MTInputs!$J$1:$AZ$415,$D94,MATCH(U$5,MTInputs!$J$5:$AZ$5,0))</f>
        <v/>
      </c>
      <c r="V94" s="24">
        <f>INDEX(MTInputs!$J$1:$AZ$415,$D94,MATCH(V$5,MTInputs!$J$5:$AZ$5,0))</f>
        <v/>
      </c>
      <c r="W94" s="24">
        <f>INDEX(MTInputs!$J$1:$AZ$415,$D94,MATCH(W$5,MTInputs!$J$5:$AZ$5,0))</f>
        <v/>
      </c>
      <c r="X94" s="24">
        <f>INDEX(MTInputs!$J$1:$AZ$415,$D94,MATCH(X$5,MTInputs!$J$5:$AZ$5,0))</f>
        <v/>
      </c>
      <c r="Y94" s="24">
        <f>INDEX(MTInputs!$J$1:$AZ$415,$D94,MATCH(Y$5,MTInputs!$J$5:$AZ$5,0))</f>
        <v/>
      </c>
      <c r="Z94" s="24">
        <f>INDEX(MTInputs!$J$1:$AZ$415,$D94,MATCH(Z$5,MTInputs!$J$5:$AZ$5,0))</f>
        <v/>
      </c>
      <c r="AA94" s="24">
        <f>INDEX(MTInputs!$J$1:$AZ$415,$D94,MATCH(AA$5,MTInputs!$J$5:$AZ$5,0))</f>
        <v/>
      </c>
      <c r="AB94" s="24">
        <f>INDEX(MTInputs!$J$1:$AZ$415,$D94,MATCH(AB$5,MTInputs!$J$5:$AZ$5,0))</f>
        <v/>
      </c>
      <c r="AC94" s="24">
        <f>INDEX(MTInputs!$J$1:$AZ$415,$D94,MATCH(AC$5,MTInputs!$J$5:$AZ$5,0))</f>
        <v/>
      </c>
      <c r="AD94" s="24">
        <f>INDEX(MTInputs!$J$1:$AZ$415,$D94,MATCH(AD$5,MTInputs!$J$5:$AZ$5,0))</f>
        <v/>
      </c>
      <c r="AF94" s="11">
        <f>LOWER(Settings!$C$4)&amp;".mit."&amp;$A94&amp;IF($C94="","","."&amp;$C94&amp;"."&amp;$B94)&amp;IF(INDEX(Variables!$D$5:$D$105,MATCH($A94,Variables!$A$5:$A$105,0))="","","."&amp;INDEX(Variables!$D$5:$D$105,MATCH($A94,Variables!$A$5:$A$105,0)))&amp;"."&amp;AF$5</f>
        <v/>
      </c>
      <c r="AG94" s="23">
        <f>INDEX(MTInputs!$J$1:$AZ$415,$D94,MATCH(AG$5,MTInputs!$J$5:$AZ$5,0))</f>
        <v/>
      </c>
      <c r="AH94" s="24">
        <f>INDEX(MTInputs!$J$1:$AZ$415,$D94,MATCH(AH$5,MTInputs!$J$5:$AZ$5,0))</f>
        <v/>
      </c>
      <c r="AI94" s="24">
        <f>INDEX(MTInputs!$J$1:$AZ$415,$D94,MATCH(AI$5,MTInputs!$J$5:$AZ$5,0))</f>
        <v/>
      </c>
      <c r="AJ94" s="24">
        <f>INDEX(MTInputs!$J$1:$AZ$415,$D94,MATCH(AJ$5,MTInputs!$J$5:$AZ$5,0))</f>
        <v/>
      </c>
      <c r="AK94" s="24">
        <f>INDEX(MTInputs!$J$1:$AZ$415,$D94,MATCH(AK$5,MTInputs!$J$5:$AZ$5,0))</f>
        <v/>
      </c>
      <c r="AL94" s="24">
        <f>INDEX(MTInputs!$J$1:$AZ$415,$D94,MATCH(AL$5,MTInputs!$J$5:$AZ$5,0))</f>
        <v/>
      </c>
      <c r="AM94" s="24">
        <f>INDEX(MTInputs!$J$1:$AZ$415,$D94,MATCH(AM$5,MTInputs!$J$5:$AZ$5,0))</f>
        <v/>
      </c>
      <c r="AN94" s="24">
        <f>INDEX(MTInputs!$J$1:$AZ$415,$D94,MATCH(AN$5,MTInputs!$J$5:$AZ$5,0))</f>
        <v/>
      </c>
      <c r="AO94" s="24">
        <f>INDEX(MTInputs!$J$1:$AZ$415,$D94,MATCH(AO$5,MTInputs!$J$5:$AZ$5,0))</f>
        <v/>
      </c>
      <c r="AP94" s="24">
        <f>INDEX(MTInputs!$J$1:$AZ$415,$D94,MATCH(AP$5,MTInputs!$J$5:$AZ$5,0))</f>
        <v/>
      </c>
      <c r="AQ94" s="24">
        <f>INDEX(MTInputs!$J$1:$AZ$415,$D94,MATCH(AQ$5,MTInputs!$J$5:$AZ$5,0))</f>
        <v/>
      </c>
      <c r="AR94" s="24">
        <f>INDEX(MTInputs!$J$1:$AZ$415,$D94,MATCH(AR$5,MTInputs!$J$5:$AZ$5,0))</f>
        <v/>
      </c>
      <c r="AS94" s="24">
        <f>INDEX(MTInputs!$J$1:$AZ$415,$D94,MATCH(AS$5,MTInputs!$J$5:$AZ$5,0))</f>
        <v/>
      </c>
      <c r="AT94" s="24">
        <f>INDEX(MTInputs!$J$1:$AZ$415,$D94,MATCH(AT$5,MTInputs!$J$5:$AZ$5,0))</f>
        <v/>
      </c>
      <c r="AU94" s="24">
        <f>INDEX(MTInputs!$J$1:$AZ$415,$D94,MATCH(AU$5,MTInputs!$J$5:$AZ$5,0))</f>
        <v/>
      </c>
      <c r="AV94" s="24">
        <f>INDEX(MTInputs!$J$1:$AZ$415,$D94,MATCH(AV$5,MTInputs!$J$5:$AZ$5,0))</f>
        <v/>
      </c>
      <c r="AW94" s="24">
        <f>INDEX(MTInputs!$J$1:$AZ$415,$D94,MATCH(AW$5,MTInputs!$J$5:$AZ$5,0))</f>
        <v/>
      </c>
      <c r="AX94" s="24">
        <f>INDEX(MTInputs!$J$1:$AZ$415,$D94,MATCH(AX$5,MTInputs!$J$5:$AZ$5,0))</f>
        <v/>
      </c>
      <c r="AY94" s="24">
        <f>INDEX(MTInputs!$J$1:$AZ$415,$D94,MATCH(AY$5,MTInputs!$J$5:$AZ$5,0))</f>
        <v/>
      </c>
    </row>
    <row r="95" hidden="1" outlineLevel="1">
      <c r="A95" s="14" t="inlineStr">
        <is>
          <t>D_ETSChangeRelTarget</t>
        </is>
      </c>
      <c r="B95" s="14" t="inlineStr"/>
      <c r="C95" s="14" t="inlineStr"/>
      <c r="D95" s="22" t="n">
        <v>86</v>
      </c>
      <c r="H95" s="14">
        <f>INDEX(Variables!$B$5:$B$105,MATCH($A95,Variables!$A$5:$A$105,0))&amp;IF($C95="",""," | "&amp;INDEX(Mapping!$B$5:$B$26,MATCH($C95,Mapping!$A$5:$A$26,0))&amp;" | "&amp;INDEX(Mapping!$B$30:$B$41,MATCH($B95,Mapping!$A$30:$A$41,0)))</f>
        <v/>
      </c>
      <c r="I95" s="14">
        <f>INDEX(Variables!$C$5:$C$105,MATCH($A95,Variables!$A$5:$A$105,0))</f>
        <v/>
      </c>
      <c r="J95" s="14">
        <f>INDEX(Variables!$E$5:$E$105,MATCH($A95,Variables!$A$5:$A$105,0))</f>
        <v/>
      </c>
      <c r="K95" s="11">
        <f>LOWER(Settings!$C$4)&amp;".mit."&amp;$A95&amp;IF($C95="","","."&amp;$C95&amp;"."&amp;$B95)&amp;IF(INDEX(Variables!$D$5:$D$105,MATCH($A95,Variables!$A$5:$A$105,0))="","","."&amp;INDEX(Variables!$D$5:$D$105,MATCH($A95,Variables!$A$5:$A$105,0)))&amp;"."&amp;K$5</f>
        <v/>
      </c>
      <c r="L95" s="23">
        <f>INDEX(MTInputs!$J$1:$AZ$415,$D95,MATCH(L$5,MTInputs!$J$5:$AZ$5,0))</f>
        <v/>
      </c>
      <c r="M95" s="24">
        <f>INDEX(MTInputs!$J$1:$AZ$415,$D95,MATCH(M$5,MTInputs!$J$5:$AZ$5,0))</f>
        <v/>
      </c>
      <c r="N95" s="24">
        <f>INDEX(MTInputs!$J$1:$AZ$415,$D95,MATCH(N$5,MTInputs!$J$5:$AZ$5,0))</f>
        <v/>
      </c>
      <c r="O95" s="24">
        <f>INDEX(MTInputs!$J$1:$AZ$415,$D95,MATCH(O$5,MTInputs!$J$5:$AZ$5,0))</f>
        <v/>
      </c>
      <c r="P95" s="24">
        <f>INDEX(MTInputs!$J$1:$AZ$415,$D95,MATCH(P$5,MTInputs!$J$5:$AZ$5,0))</f>
        <v/>
      </c>
      <c r="Q95" s="24">
        <f>INDEX(MTInputs!$J$1:$AZ$415,$D95,MATCH(Q$5,MTInputs!$J$5:$AZ$5,0))</f>
        <v/>
      </c>
      <c r="R95" s="24">
        <f>INDEX(MTInputs!$J$1:$AZ$415,$D95,MATCH(R$5,MTInputs!$J$5:$AZ$5,0))</f>
        <v/>
      </c>
      <c r="S95" s="24">
        <f>INDEX(MTInputs!$J$1:$AZ$415,$D95,MATCH(S$5,MTInputs!$J$5:$AZ$5,0))</f>
        <v/>
      </c>
      <c r="T95" s="24">
        <f>INDEX(MTInputs!$J$1:$AZ$415,$D95,MATCH(T$5,MTInputs!$J$5:$AZ$5,0))</f>
        <v/>
      </c>
      <c r="U95" s="24">
        <f>INDEX(MTInputs!$J$1:$AZ$415,$D95,MATCH(U$5,MTInputs!$J$5:$AZ$5,0))</f>
        <v/>
      </c>
      <c r="V95" s="24">
        <f>INDEX(MTInputs!$J$1:$AZ$415,$D95,MATCH(V$5,MTInputs!$J$5:$AZ$5,0))</f>
        <v/>
      </c>
      <c r="W95" s="24">
        <f>INDEX(MTInputs!$J$1:$AZ$415,$D95,MATCH(W$5,MTInputs!$J$5:$AZ$5,0))</f>
        <v/>
      </c>
      <c r="X95" s="24">
        <f>INDEX(MTInputs!$J$1:$AZ$415,$D95,MATCH(X$5,MTInputs!$J$5:$AZ$5,0))</f>
        <v/>
      </c>
      <c r="Y95" s="24">
        <f>INDEX(MTInputs!$J$1:$AZ$415,$D95,MATCH(Y$5,MTInputs!$J$5:$AZ$5,0))</f>
        <v/>
      </c>
      <c r="Z95" s="24">
        <f>INDEX(MTInputs!$J$1:$AZ$415,$D95,MATCH(Z$5,MTInputs!$J$5:$AZ$5,0))</f>
        <v/>
      </c>
      <c r="AA95" s="24">
        <f>INDEX(MTInputs!$J$1:$AZ$415,$D95,MATCH(AA$5,MTInputs!$J$5:$AZ$5,0))</f>
        <v/>
      </c>
      <c r="AB95" s="24">
        <f>INDEX(MTInputs!$J$1:$AZ$415,$D95,MATCH(AB$5,MTInputs!$J$5:$AZ$5,0))</f>
        <v/>
      </c>
      <c r="AC95" s="24">
        <f>INDEX(MTInputs!$J$1:$AZ$415,$D95,MATCH(AC$5,MTInputs!$J$5:$AZ$5,0))</f>
        <v/>
      </c>
      <c r="AD95" s="24">
        <f>INDEX(MTInputs!$J$1:$AZ$415,$D95,MATCH(AD$5,MTInputs!$J$5:$AZ$5,0))</f>
        <v/>
      </c>
      <c r="AF95" s="11">
        <f>LOWER(Settings!$C$4)&amp;".mit."&amp;$A95&amp;IF($C95="","","."&amp;$C95&amp;"."&amp;$B95)&amp;IF(INDEX(Variables!$D$5:$D$105,MATCH($A95,Variables!$A$5:$A$105,0))="","","."&amp;INDEX(Variables!$D$5:$D$105,MATCH($A95,Variables!$A$5:$A$105,0)))&amp;"."&amp;AF$5</f>
        <v/>
      </c>
      <c r="AG95" s="23">
        <f>INDEX(MTInputs!$J$1:$AZ$415,$D95,MATCH(AG$5,MTInputs!$J$5:$AZ$5,0))</f>
        <v/>
      </c>
      <c r="AH95" s="24">
        <f>INDEX(MTInputs!$J$1:$AZ$415,$D95,MATCH(AH$5,MTInputs!$J$5:$AZ$5,0))</f>
        <v/>
      </c>
      <c r="AI95" s="24">
        <f>INDEX(MTInputs!$J$1:$AZ$415,$D95,MATCH(AI$5,MTInputs!$J$5:$AZ$5,0))</f>
        <v/>
      </c>
      <c r="AJ95" s="24">
        <f>INDEX(MTInputs!$J$1:$AZ$415,$D95,MATCH(AJ$5,MTInputs!$J$5:$AZ$5,0))</f>
        <v/>
      </c>
      <c r="AK95" s="24">
        <f>INDEX(MTInputs!$J$1:$AZ$415,$D95,MATCH(AK$5,MTInputs!$J$5:$AZ$5,0))</f>
        <v/>
      </c>
      <c r="AL95" s="24">
        <f>INDEX(MTInputs!$J$1:$AZ$415,$D95,MATCH(AL$5,MTInputs!$J$5:$AZ$5,0))</f>
        <v/>
      </c>
      <c r="AM95" s="24">
        <f>INDEX(MTInputs!$J$1:$AZ$415,$D95,MATCH(AM$5,MTInputs!$J$5:$AZ$5,0))</f>
        <v/>
      </c>
      <c r="AN95" s="24">
        <f>INDEX(MTInputs!$J$1:$AZ$415,$D95,MATCH(AN$5,MTInputs!$J$5:$AZ$5,0))</f>
        <v/>
      </c>
      <c r="AO95" s="24">
        <f>INDEX(MTInputs!$J$1:$AZ$415,$D95,MATCH(AO$5,MTInputs!$J$5:$AZ$5,0))</f>
        <v/>
      </c>
      <c r="AP95" s="24">
        <f>INDEX(MTInputs!$J$1:$AZ$415,$D95,MATCH(AP$5,MTInputs!$J$5:$AZ$5,0))</f>
        <v/>
      </c>
      <c r="AQ95" s="24">
        <f>INDEX(MTInputs!$J$1:$AZ$415,$D95,MATCH(AQ$5,MTInputs!$J$5:$AZ$5,0))</f>
        <v/>
      </c>
      <c r="AR95" s="24">
        <f>INDEX(MTInputs!$J$1:$AZ$415,$D95,MATCH(AR$5,MTInputs!$J$5:$AZ$5,0))</f>
        <v/>
      </c>
      <c r="AS95" s="24">
        <f>INDEX(MTInputs!$J$1:$AZ$415,$D95,MATCH(AS$5,MTInputs!$J$5:$AZ$5,0))</f>
        <v/>
      </c>
      <c r="AT95" s="24">
        <f>INDEX(MTInputs!$J$1:$AZ$415,$D95,MATCH(AT$5,MTInputs!$J$5:$AZ$5,0))</f>
        <v/>
      </c>
      <c r="AU95" s="24">
        <f>INDEX(MTInputs!$J$1:$AZ$415,$D95,MATCH(AU$5,MTInputs!$J$5:$AZ$5,0))</f>
        <v/>
      </c>
      <c r="AV95" s="24">
        <f>INDEX(MTInputs!$J$1:$AZ$415,$D95,MATCH(AV$5,MTInputs!$J$5:$AZ$5,0))</f>
        <v/>
      </c>
      <c r="AW95" s="24">
        <f>INDEX(MTInputs!$J$1:$AZ$415,$D95,MATCH(AW$5,MTInputs!$J$5:$AZ$5,0))</f>
        <v/>
      </c>
      <c r="AX95" s="24">
        <f>INDEX(MTInputs!$J$1:$AZ$415,$D95,MATCH(AX$5,MTInputs!$J$5:$AZ$5,0))</f>
        <v/>
      </c>
      <c r="AY95" s="24">
        <f>INDEX(MTInputs!$J$1:$AZ$415,$D95,MATCH(AY$5,MTInputs!$J$5:$AZ$5,0))</f>
        <v/>
      </c>
    </row>
    <row r="96" hidden="1" outlineLevel="1">
      <c r="A96" s="14" t="inlineStr">
        <is>
          <t>D_ETSCapCont</t>
        </is>
      </c>
      <c r="B96" s="14" t="inlineStr"/>
      <c r="C96" s="14" t="inlineStr"/>
      <c r="D96" s="22" t="n">
        <v>87</v>
      </c>
      <c r="H96" s="14">
        <f>INDEX(Variables!$B$5:$B$105,MATCH($A96,Variables!$A$5:$A$105,0))&amp;IF($C96="",""," | "&amp;INDEX(Mapping!$B$5:$B$26,MATCH($C96,Mapping!$A$5:$A$26,0))&amp;" | "&amp;INDEX(Mapping!$B$30:$B$41,MATCH($B96,Mapping!$A$30:$A$41,0)))</f>
        <v/>
      </c>
      <c r="I96" s="14">
        <f>INDEX(Variables!$C$5:$C$105,MATCH($A96,Variables!$A$5:$A$105,0))</f>
        <v/>
      </c>
      <c r="J96" s="14">
        <f>INDEX(Variables!$E$5:$E$105,MATCH($A96,Variables!$A$5:$A$105,0))</f>
        <v/>
      </c>
      <c r="K96" s="11">
        <f>LOWER(Settings!$C$4)&amp;".mit."&amp;$A96&amp;IF($C96="","","."&amp;$C96&amp;"."&amp;$B96)&amp;IF(INDEX(Variables!$D$5:$D$105,MATCH($A96,Variables!$A$5:$A$105,0))="","","."&amp;INDEX(Variables!$D$5:$D$105,MATCH($A96,Variables!$A$5:$A$105,0)))&amp;"."&amp;K$5</f>
        <v/>
      </c>
      <c r="L96" s="23">
        <f>INDEX(MTInputs!$J$1:$AZ$415,$D96,MATCH(L$5,MTInputs!$J$5:$AZ$5,0))</f>
        <v/>
      </c>
      <c r="M96" s="24">
        <f>INDEX(MTInputs!$J$1:$AZ$415,$D96,MATCH(M$5,MTInputs!$J$5:$AZ$5,0))</f>
        <v/>
      </c>
      <c r="N96" s="24">
        <f>INDEX(MTInputs!$J$1:$AZ$415,$D96,MATCH(N$5,MTInputs!$J$5:$AZ$5,0))</f>
        <v/>
      </c>
      <c r="O96" s="24">
        <f>INDEX(MTInputs!$J$1:$AZ$415,$D96,MATCH(O$5,MTInputs!$J$5:$AZ$5,0))</f>
        <v/>
      </c>
      <c r="P96" s="24">
        <f>INDEX(MTInputs!$J$1:$AZ$415,$D96,MATCH(P$5,MTInputs!$J$5:$AZ$5,0))</f>
        <v/>
      </c>
      <c r="Q96" s="24">
        <f>INDEX(MTInputs!$J$1:$AZ$415,$D96,MATCH(Q$5,MTInputs!$J$5:$AZ$5,0))</f>
        <v/>
      </c>
      <c r="R96" s="24">
        <f>INDEX(MTInputs!$J$1:$AZ$415,$D96,MATCH(R$5,MTInputs!$J$5:$AZ$5,0))</f>
        <v/>
      </c>
      <c r="S96" s="24">
        <f>INDEX(MTInputs!$J$1:$AZ$415,$D96,MATCH(S$5,MTInputs!$J$5:$AZ$5,0))</f>
        <v/>
      </c>
      <c r="T96" s="24">
        <f>INDEX(MTInputs!$J$1:$AZ$415,$D96,MATCH(T$5,MTInputs!$J$5:$AZ$5,0))</f>
        <v/>
      </c>
      <c r="U96" s="24">
        <f>INDEX(MTInputs!$J$1:$AZ$415,$D96,MATCH(U$5,MTInputs!$J$5:$AZ$5,0))</f>
        <v/>
      </c>
      <c r="V96" s="24">
        <f>INDEX(MTInputs!$J$1:$AZ$415,$D96,MATCH(V$5,MTInputs!$J$5:$AZ$5,0))</f>
        <v/>
      </c>
      <c r="W96" s="24">
        <f>INDEX(MTInputs!$J$1:$AZ$415,$D96,MATCH(W$5,MTInputs!$J$5:$AZ$5,0))</f>
        <v/>
      </c>
      <c r="X96" s="24">
        <f>INDEX(MTInputs!$J$1:$AZ$415,$D96,MATCH(X$5,MTInputs!$J$5:$AZ$5,0))</f>
        <v/>
      </c>
      <c r="Y96" s="24">
        <f>INDEX(MTInputs!$J$1:$AZ$415,$D96,MATCH(Y$5,MTInputs!$J$5:$AZ$5,0))</f>
        <v/>
      </c>
      <c r="Z96" s="24">
        <f>INDEX(MTInputs!$J$1:$AZ$415,$D96,MATCH(Z$5,MTInputs!$J$5:$AZ$5,0))</f>
        <v/>
      </c>
      <c r="AA96" s="24">
        <f>INDEX(MTInputs!$J$1:$AZ$415,$D96,MATCH(AA$5,MTInputs!$J$5:$AZ$5,0))</f>
        <v/>
      </c>
      <c r="AB96" s="24">
        <f>INDEX(MTInputs!$J$1:$AZ$415,$D96,MATCH(AB$5,MTInputs!$J$5:$AZ$5,0))</f>
        <v/>
      </c>
      <c r="AC96" s="24">
        <f>INDEX(MTInputs!$J$1:$AZ$415,$D96,MATCH(AC$5,MTInputs!$J$5:$AZ$5,0))</f>
        <v/>
      </c>
      <c r="AD96" s="24">
        <f>INDEX(MTInputs!$J$1:$AZ$415,$D96,MATCH(AD$5,MTInputs!$J$5:$AZ$5,0))</f>
        <v/>
      </c>
      <c r="AF96" s="11">
        <f>LOWER(Settings!$C$4)&amp;".mit."&amp;$A96&amp;IF($C96="","","."&amp;$C96&amp;"."&amp;$B96)&amp;IF(INDEX(Variables!$D$5:$D$105,MATCH($A96,Variables!$A$5:$A$105,0))="","","."&amp;INDEX(Variables!$D$5:$D$105,MATCH($A96,Variables!$A$5:$A$105,0)))&amp;"."&amp;AF$5</f>
        <v/>
      </c>
      <c r="AG96" s="23">
        <f>INDEX(MTInputs!$J$1:$AZ$415,$D96,MATCH(AG$5,MTInputs!$J$5:$AZ$5,0))</f>
        <v/>
      </c>
      <c r="AH96" s="24">
        <f>INDEX(MTInputs!$J$1:$AZ$415,$D96,MATCH(AH$5,MTInputs!$J$5:$AZ$5,0))</f>
        <v/>
      </c>
      <c r="AI96" s="24">
        <f>INDEX(MTInputs!$J$1:$AZ$415,$D96,MATCH(AI$5,MTInputs!$J$5:$AZ$5,0))</f>
        <v/>
      </c>
      <c r="AJ96" s="24">
        <f>INDEX(MTInputs!$J$1:$AZ$415,$D96,MATCH(AJ$5,MTInputs!$J$5:$AZ$5,0))</f>
        <v/>
      </c>
      <c r="AK96" s="24">
        <f>INDEX(MTInputs!$J$1:$AZ$415,$D96,MATCH(AK$5,MTInputs!$J$5:$AZ$5,0))</f>
        <v/>
      </c>
      <c r="AL96" s="24">
        <f>INDEX(MTInputs!$J$1:$AZ$415,$D96,MATCH(AL$5,MTInputs!$J$5:$AZ$5,0))</f>
        <v/>
      </c>
      <c r="AM96" s="24">
        <f>INDEX(MTInputs!$J$1:$AZ$415,$D96,MATCH(AM$5,MTInputs!$J$5:$AZ$5,0))</f>
        <v/>
      </c>
      <c r="AN96" s="24">
        <f>INDEX(MTInputs!$J$1:$AZ$415,$D96,MATCH(AN$5,MTInputs!$J$5:$AZ$5,0))</f>
        <v/>
      </c>
      <c r="AO96" s="24">
        <f>INDEX(MTInputs!$J$1:$AZ$415,$D96,MATCH(AO$5,MTInputs!$J$5:$AZ$5,0))</f>
        <v/>
      </c>
      <c r="AP96" s="24">
        <f>INDEX(MTInputs!$J$1:$AZ$415,$D96,MATCH(AP$5,MTInputs!$J$5:$AZ$5,0))</f>
        <v/>
      </c>
      <c r="AQ96" s="24">
        <f>INDEX(MTInputs!$J$1:$AZ$415,$D96,MATCH(AQ$5,MTInputs!$J$5:$AZ$5,0))</f>
        <v/>
      </c>
      <c r="AR96" s="24">
        <f>INDEX(MTInputs!$J$1:$AZ$415,$D96,MATCH(AR$5,MTInputs!$J$5:$AZ$5,0))</f>
        <v/>
      </c>
      <c r="AS96" s="24">
        <f>INDEX(MTInputs!$J$1:$AZ$415,$D96,MATCH(AS$5,MTInputs!$J$5:$AZ$5,0))</f>
        <v/>
      </c>
      <c r="AT96" s="24">
        <f>INDEX(MTInputs!$J$1:$AZ$415,$D96,MATCH(AT$5,MTInputs!$J$5:$AZ$5,0))</f>
        <v/>
      </c>
      <c r="AU96" s="24">
        <f>INDEX(MTInputs!$J$1:$AZ$415,$D96,MATCH(AU$5,MTInputs!$J$5:$AZ$5,0))</f>
        <v/>
      </c>
      <c r="AV96" s="24">
        <f>INDEX(MTInputs!$J$1:$AZ$415,$D96,MATCH(AV$5,MTInputs!$J$5:$AZ$5,0))</f>
        <v/>
      </c>
      <c r="AW96" s="24">
        <f>INDEX(MTInputs!$J$1:$AZ$415,$D96,MATCH(AW$5,MTInputs!$J$5:$AZ$5,0))</f>
        <v/>
      </c>
      <c r="AX96" s="24">
        <f>INDEX(MTInputs!$J$1:$AZ$415,$D96,MATCH(AX$5,MTInputs!$J$5:$AZ$5,0))</f>
        <v/>
      </c>
      <c r="AY96" s="24">
        <f>INDEX(MTInputs!$J$1:$AZ$415,$D96,MATCH(AY$5,MTInputs!$J$5:$AZ$5,0))</f>
        <v/>
      </c>
    </row>
    <row r="97" hidden="1" outlineLevel="1">
      <c r="A97" s="14" t="inlineStr">
        <is>
          <t>D_ETSIntro</t>
        </is>
      </c>
      <c r="B97" s="14" t="inlineStr"/>
      <c r="C97" s="14" t="inlineStr"/>
      <c r="D97" s="22" t="n">
        <v>88</v>
      </c>
      <c r="H97" s="14">
        <f>INDEX(Variables!$B$5:$B$105,MATCH($A97,Variables!$A$5:$A$105,0))&amp;IF($C97="",""," | "&amp;INDEX(Mapping!$B$5:$B$26,MATCH($C97,Mapping!$A$5:$A$26,0))&amp;" | "&amp;INDEX(Mapping!$B$30:$B$41,MATCH($B97,Mapping!$A$30:$A$41,0)))</f>
        <v/>
      </c>
      <c r="I97" s="14">
        <f>INDEX(Variables!$C$5:$C$105,MATCH($A97,Variables!$A$5:$A$105,0))</f>
        <v/>
      </c>
      <c r="J97" s="14">
        <f>INDEX(Variables!$E$5:$E$105,MATCH($A97,Variables!$A$5:$A$105,0))</f>
        <v/>
      </c>
      <c r="K97" s="11">
        <f>LOWER(Settings!$C$4)&amp;".mit."&amp;$A97&amp;IF($C97="","","."&amp;$C97&amp;"."&amp;$B97)&amp;IF(INDEX(Variables!$D$5:$D$105,MATCH($A97,Variables!$A$5:$A$105,0))="","","."&amp;INDEX(Variables!$D$5:$D$105,MATCH($A97,Variables!$A$5:$A$105,0)))&amp;"."&amp;K$5</f>
        <v/>
      </c>
      <c r="L97" s="23">
        <f>INDEX(MTInputs!$J$1:$AZ$415,$D97,MATCH(L$5,MTInputs!$J$5:$AZ$5,0))</f>
        <v/>
      </c>
      <c r="M97" s="24">
        <f>INDEX(MTInputs!$J$1:$AZ$415,$D97,MATCH(M$5,MTInputs!$J$5:$AZ$5,0))</f>
        <v/>
      </c>
      <c r="N97" s="24">
        <f>INDEX(MTInputs!$J$1:$AZ$415,$D97,MATCH(N$5,MTInputs!$J$5:$AZ$5,0))</f>
        <v/>
      </c>
      <c r="O97" s="24">
        <f>INDEX(MTInputs!$J$1:$AZ$415,$D97,MATCH(O$5,MTInputs!$J$5:$AZ$5,0))</f>
        <v/>
      </c>
      <c r="P97" s="24">
        <f>INDEX(MTInputs!$J$1:$AZ$415,$D97,MATCH(P$5,MTInputs!$J$5:$AZ$5,0))</f>
        <v/>
      </c>
      <c r="Q97" s="24">
        <f>INDEX(MTInputs!$J$1:$AZ$415,$D97,MATCH(Q$5,MTInputs!$J$5:$AZ$5,0))</f>
        <v/>
      </c>
      <c r="R97" s="24">
        <f>INDEX(MTInputs!$J$1:$AZ$415,$D97,MATCH(R$5,MTInputs!$J$5:$AZ$5,0))</f>
        <v/>
      </c>
      <c r="S97" s="24">
        <f>INDEX(MTInputs!$J$1:$AZ$415,$D97,MATCH(S$5,MTInputs!$J$5:$AZ$5,0))</f>
        <v/>
      </c>
      <c r="T97" s="24">
        <f>INDEX(MTInputs!$J$1:$AZ$415,$D97,MATCH(T$5,MTInputs!$J$5:$AZ$5,0))</f>
        <v/>
      </c>
      <c r="U97" s="24">
        <f>INDEX(MTInputs!$J$1:$AZ$415,$D97,MATCH(U$5,MTInputs!$J$5:$AZ$5,0))</f>
        <v/>
      </c>
      <c r="V97" s="24">
        <f>INDEX(MTInputs!$J$1:$AZ$415,$D97,MATCH(V$5,MTInputs!$J$5:$AZ$5,0))</f>
        <v/>
      </c>
      <c r="W97" s="24">
        <f>INDEX(MTInputs!$J$1:$AZ$415,$D97,MATCH(W$5,MTInputs!$J$5:$AZ$5,0))</f>
        <v/>
      </c>
      <c r="X97" s="24">
        <f>INDEX(MTInputs!$J$1:$AZ$415,$D97,MATCH(X$5,MTInputs!$J$5:$AZ$5,0))</f>
        <v/>
      </c>
      <c r="Y97" s="24">
        <f>INDEX(MTInputs!$J$1:$AZ$415,$D97,MATCH(Y$5,MTInputs!$J$5:$AZ$5,0))</f>
        <v/>
      </c>
      <c r="Z97" s="24">
        <f>INDEX(MTInputs!$J$1:$AZ$415,$D97,MATCH(Z$5,MTInputs!$J$5:$AZ$5,0))</f>
        <v/>
      </c>
      <c r="AA97" s="24">
        <f>INDEX(MTInputs!$J$1:$AZ$415,$D97,MATCH(AA$5,MTInputs!$J$5:$AZ$5,0))</f>
        <v/>
      </c>
      <c r="AB97" s="24">
        <f>INDEX(MTInputs!$J$1:$AZ$415,$D97,MATCH(AB$5,MTInputs!$J$5:$AZ$5,0))</f>
        <v/>
      </c>
      <c r="AC97" s="24">
        <f>INDEX(MTInputs!$J$1:$AZ$415,$D97,MATCH(AC$5,MTInputs!$J$5:$AZ$5,0))</f>
        <v/>
      </c>
      <c r="AD97" s="24">
        <f>INDEX(MTInputs!$J$1:$AZ$415,$D97,MATCH(AD$5,MTInputs!$J$5:$AZ$5,0))</f>
        <v/>
      </c>
      <c r="AF97" s="11">
        <f>LOWER(Settings!$C$4)&amp;".mit."&amp;$A97&amp;IF($C97="","","."&amp;$C97&amp;"."&amp;$B97)&amp;IF(INDEX(Variables!$D$5:$D$105,MATCH($A97,Variables!$A$5:$A$105,0))="","","."&amp;INDEX(Variables!$D$5:$D$105,MATCH($A97,Variables!$A$5:$A$105,0)))&amp;"."&amp;AF$5</f>
        <v/>
      </c>
      <c r="AG97" s="23">
        <f>INDEX(MTInputs!$J$1:$AZ$415,$D97,MATCH(AG$5,MTInputs!$J$5:$AZ$5,0))</f>
        <v/>
      </c>
      <c r="AH97" s="24">
        <f>INDEX(MTInputs!$J$1:$AZ$415,$D97,MATCH(AH$5,MTInputs!$J$5:$AZ$5,0))</f>
        <v/>
      </c>
      <c r="AI97" s="24">
        <f>INDEX(MTInputs!$J$1:$AZ$415,$D97,MATCH(AI$5,MTInputs!$J$5:$AZ$5,0))</f>
        <v/>
      </c>
      <c r="AJ97" s="24">
        <f>INDEX(MTInputs!$J$1:$AZ$415,$D97,MATCH(AJ$5,MTInputs!$J$5:$AZ$5,0))</f>
        <v/>
      </c>
      <c r="AK97" s="24">
        <f>INDEX(MTInputs!$J$1:$AZ$415,$D97,MATCH(AK$5,MTInputs!$J$5:$AZ$5,0))</f>
        <v/>
      </c>
      <c r="AL97" s="24">
        <f>INDEX(MTInputs!$J$1:$AZ$415,$D97,MATCH(AL$5,MTInputs!$J$5:$AZ$5,0))</f>
        <v/>
      </c>
      <c r="AM97" s="24">
        <f>INDEX(MTInputs!$J$1:$AZ$415,$D97,MATCH(AM$5,MTInputs!$J$5:$AZ$5,0))</f>
        <v/>
      </c>
      <c r="AN97" s="24">
        <f>INDEX(MTInputs!$J$1:$AZ$415,$D97,MATCH(AN$5,MTInputs!$J$5:$AZ$5,0))</f>
        <v/>
      </c>
      <c r="AO97" s="24">
        <f>INDEX(MTInputs!$J$1:$AZ$415,$D97,MATCH(AO$5,MTInputs!$J$5:$AZ$5,0))</f>
        <v/>
      </c>
      <c r="AP97" s="24">
        <f>INDEX(MTInputs!$J$1:$AZ$415,$D97,MATCH(AP$5,MTInputs!$J$5:$AZ$5,0))</f>
        <v/>
      </c>
      <c r="AQ97" s="24">
        <f>INDEX(MTInputs!$J$1:$AZ$415,$D97,MATCH(AQ$5,MTInputs!$J$5:$AZ$5,0))</f>
        <v/>
      </c>
      <c r="AR97" s="24">
        <f>INDEX(MTInputs!$J$1:$AZ$415,$D97,MATCH(AR$5,MTInputs!$J$5:$AZ$5,0))</f>
        <v/>
      </c>
      <c r="AS97" s="24">
        <f>INDEX(MTInputs!$J$1:$AZ$415,$D97,MATCH(AS$5,MTInputs!$J$5:$AZ$5,0))</f>
        <v/>
      </c>
      <c r="AT97" s="24">
        <f>INDEX(MTInputs!$J$1:$AZ$415,$D97,MATCH(AT$5,MTInputs!$J$5:$AZ$5,0))</f>
        <v/>
      </c>
      <c r="AU97" s="24">
        <f>INDEX(MTInputs!$J$1:$AZ$415,$D97,MATCH(AU$5,MTInputs!$J$5:$AZ$5,0))</f>
        <v/>
      </c>
      <c r="AV97" s="24">
        <f>INDEX(MTInputs!$J$1:$AZ$415,$D97,MATCH(AV$5,MTInputs!$J$5:$AZ$5,0))</f>
        <v/>
      </c>
      <c r="AW97" s="24">
        <f>INDEX(MTInputs!$J$1:$AZ$415,$D97,MATCH(AW$5,MTInputs!$J$5:$AZ$5,0))</f>
        <v/>
      </c>
      <c r="AX97" s="24">
        <f>INDEX(MTInputs!$J$1:$AZ$415,$D97,MATCH(AX$5,MTInputs!$J$5:$AZ$5,0))</f>
        <v/>
      </c>
      <c r="AY97" s="24">
        <f>INDEX(MTInputs!$J$1:$AZ$415,$D97,MATCH(AY$5,MTInputs!$J$5:$AZ$5,0))</f>
        <v/>
      </c>
    </row>
    <row r="98" hidden="1" outlineLevel="1">
      <c r="A98" s="14" t="inlineStr">
        <is>
          <t>D_ETSOutro</t>
        </is>
      </c>
      <c r="B98" s="14" t="inlineStr"/>
      <c r="C98" s="14" t="inlineStr"/>
      <c r="D98" s="22" t="n">
        <v>89</v>
      </c>
      <c r="H98" s="14">
        <f>INDEX(Variables!$B$5:$B$105,MATCH($A98,Variables!$A$5:$A$105,0))&amp;IF($C98="",""," | "&amp;INDEX(Mapping!$B$5:$B$26,MATCH($C98,Mapping!$A$5:$A$26,0))&amp;" | "&amp;INDEX(Mapping!$B$30:$B$41,MATCH($B98,Mapping!$A$30:$A$41,0)))</f>
        <v/>
      </c>
      <c r="I98" s="14">
        <f>INDEX(Variables!$C$5:$C$105,MATCH($A98,Variables!$A$5:$A$105,0))</f>
        <v/>
      </c>
      <c r="J98" s="14">
        <f>INDEX(Variables!$E$5:$E$105,MATCH($A98,Variables!$A$5:$A$105,0))</f>
        <v/>
      </c>
      <c r="K98" s="11">
        <f>LOWER(Settings!$C$4)&amp;".mit."&amp;$A98&amp;IF($C98="","","."&amp;$C98&amp;"."&amp;$B98)&amp;IF(INDEX(Variables!$D$5:$D$105,MATCH($A98,Variables!$A$5:$A$105,0))="","","."&amp;INDEX(Variables!$D$5:$D$105,MATCH($A98,Variables!$A$5:$A$105,0)))&amp;"."&amp;K$5</f>
        <v/>
      </c>
      <c r="L98" s="23">
        <f>INDEX(MTInputs!$J$1:$AZ$415,$D98,MATCH(L$5,MTInputs!$J$5:$AZ$5,0))</f>
        <v/>
      </c>
      <c r="M98" s="24">
        <f>INDEX(MTInputs!$J$1:$AZ$415,$D98,MATCH(M$5,MTInputs!$J$5:$AZ$5,0))</f>
        <v/>
      </c>
      <c r="N98" s="24">
        <f>INDEX(MTInputs!$J$1:$AZ$415,$D98,MATCH(N$5,MTInputs!$J$5:$AZ$5,0))</f>
        <v/>
      </c>
      <c r="O98" s="24">
        <f>INDEX(MTInputs!$J$1:$AZ$415,$D98,MATCH(O$5,MTInputs!$J$5:$AZ$5,0))</f>
        <v/>
      </c>
      <c r="P98" s="24">
        <f>INDEX(MTInputs!$J$1:$AZ$415,$D98,MATCH(P$5,MTInputs!$J$5:$AZ$5,0))</f>
        <v/>
      </c>
      <c r="Q98" s="24">
        <f>INDEX(MTInputs!$J$1:$AZ$415,$D98,MATCH(Q$5,MTInputs!$J$5:$AZ$5,0))</f>
        <v/>
      </c>
      <c r="R98" s="24">
        <f>INDEX(MTInputs!$J$1:$AZ$415,$D98,MATCH(R$5,MTInputs!$J$5:$AZ$5,0))</f>
        <v/>
      </c>
      <c r="S98" s="24">
        <f>INDEX(MTInputs!$J$1:$AZ$415,$D98,MATCH(S$5,MTInputs!$J$5:$AZ$5,0))</f>
        <v/>
      </c>
      <c r="T98" s="24">
        <f>INDEX(MTInputs!$J$1:$AZ$415,$D98,MATCH(T$5,MTInputs!$J$5:$AZ$5,0))</f>
        <v/>
      </c>
      <c r="U98" s="24">
        <f>INDEX(MTInputs!$J$1:$AZ$415,$D98,MATCH(U$5,MTInputs!$J$5:$AZ$5,0))</f>
        <v/>
      </c>
      <c r="V98" s="24">
        <f>INDEX(MTInputs!$J$1:$AZ$415,$D98,MATCH(V$5,MTInputs!$J$5:$AZ$5,0))</f>
        <v/>
      </c>
      <c r="W98" s="24">
        <f>INDEX(MTInputs!$J$1:$AZ$415,$D98,MATCH(W$5,MTInputs!$J$5:$AZ$5,0))</f>
        <v/>
      </c>
      <c r="X98" s="24">
        <f>INDEX(MTInputs!$J$1:$AZ$415,$D98,MATCH(X$5,MTInputs!$J$5:$AZ$5,0))</f>
        <v/>
      </c>
      <c r="Y98" s="24">
        <f>INDEX(MTInputs!$J$1:$AZ$415,$D98,MATCH(Y$5,MTInputs!$J$5:$AZ$5,0))</f>
        <v/>
      </c>
      <c r="Z98" s="24">
        <f>INDEX(MTInputs!$J$1:$AZ$415,$D98,MATCH(Z$5,MTInputs!$J$5:$AZ$5,0))</f>
        <v/>
      </c>
      <c r="AA98" s="24">
        <f>INDEX(MTInputs!$J$1:$AZ$415,$D98,MATCH(AA$5,MTInputs!$J$5:$AZ$5,0))</f>
        <v/>
      </c>
      <c r="AB98" s="24">
        <f>INDEX(MTInputs!$J$1:$AZ$415,$D98,MATCH(AB$5,MTInputs!$J$5:$AZ$5,0))</f>
        <v/>
      </c>
      <c r="AC98" s="24">
        <f>INDEX(MTInputs!$J$1:$AZ$415,$D98,MATCH(AC$5,MTInputs!$J$5:$AZ$5,0))</f>
        <v/>
      </c>
      <c r="AD98" s="24">
        <f>INDEX(MTInputs!$J$1:$AZ$415,$D98,MATCH(AD$5,MTInputs!$J$5:$AZ$5,0))</f>
        <v/>
      </c>
      <c r="AF98" s="11">
        <f>LOWER(Settings!$C$4)&amp;".mit."&amp;$A98&amp;IF($C98="","","."&amp;$C98&amp;"."&amp;$B98)&amp;IF(INDEX(Variables!$D$5:$D$105,MATCH($A98,Variables!$A$5:$A$105,0))="","","."&amp;INDEX(Variables!$D$5:$D$105,MATCH($A98,Variables!$A$5:$A$105,0)))&amp;"."&amp;AF$5</f>
        <v/>
      </c>
      <c r="AG98" s="23">
        <f>INDEX(MTInputs!$J$1:$AZ$415,$D98,MATCH(AG$5,MTInputs!$J$5:$AZ$5,0))</f>
        <v/>
      </c>
      <c r="AH98" s="24">
        <f>INDEX(MTInputs!$J$1:$AZ$415,$D98,MATCH(AH$5,MTInputs!$J$5:$AZ$5,0))</f>
        <v/>
      </c>
      <c r="AI98" s="24">
        <f>INDEX(MTInputs!$J$1:$AZ$415,$D98,MATCH(AI$5,MTInputs!$J$5:$AZ$5,0))</f>
        <v/>
      </c>
      <c r="AJ98" s="24">
        <f>INDEX(MTInputs!$J$1:$AZ$415,$D98,MATCH(AJ$5,MTInputs!$J$5:$AZ$5,0))</f>
        <v/>
      </c>
      <c r="AK98" s="24">
        <f>INDEX(MTInputs!$J$1:$AZ$415,$D98,MATCH(AK$5,MTInputs!$J$5:$AZ$5,0))</f>
        <v/>
      </c>
      <c r="AL98" s="24">
        <f>INDEX(MTInputs!$J$1:$AZ$415,$D98,MATCH(AL$5,MTInputs!$J$5:$AZ$5,0))</f>
        <v/>
      </c>
      <c r="AM98" s="24">
        <f>INDEX(MTInputs!$J$1:$AZ$415,$D98,MATCH(AM$5,MTInputs!$J$5:$AZ$5,0))</f>
        <v/>
      </c>
      <c r="AN98" s="24">
        <f>INDEX(MTInputs!$J$1:$AZ$415,$D98,MATCH(AN$5,MTInputs!$J$5:$AZ$5,0))</f>
        <v/>
      </c>
      <c r="AO98" s="24">
        <f>INDEX(MTInputs!$J$1:$AZ$415,$D98,MATCH(AO$5,MTInputs!$J$5:$AZ$5,0))</f>
        <v/>
      </c>
      <c r="AP98" s="24">
        <f>INDEX(MTInputs!$J$1:$AZ$415,$D98,MATCH(AP$5,MTInputs!$J$5:$AZ$5,0))</f>
        <v/>
      </c>
      <c r="AQ98" s="24">
        <f>INDEX(MTInputs!$J$1:$AZ$415,$D98,MATCH(AQ$5,MTInputs!$J$5:$AZ$5,0))</f>
        <v/>
      </c>
      <c r="AR98" s="24">
        <f>INDEX(MTInputs!$J$1:$AZ$415,$D98,MATCH(AR$5,MTInputs!$J$5:$AZ$5,0))</f>
        <v/>
      </c>
      <c r="AS98" s="24">
        <f>INDEX(MTInputs!$J$1:$AZ$415,$D98,MATCH(AS$5,MTInputs!$J$5:$AZ$5,0))</f>
        <v/>
      </c>
      <c r="AT98" s="24">
        <f>INDEX(MTInputs!$J$1:$AZ$415,$D98,MATCH(AT$5,MTInputs!$J$5:$AZ$5,0))</f>
        <v/>
      </c>
      <c r="AU98" s="24">
        <f>INDEX(MTInputs!$J$1:$AZ$415,$D98,MATCH(AU$5,MTInputs!$J$5:$AZ$5,0))</f>
        <v/>
      </c>
      <c r="AV98" s="24">
        <f>INDEX(MTInputs!$J$1:$AZ$415,$D98,MATCH(AV$5,MTInputs!$J$5:$AZ$5,0))</f>
        <v/>
      </c>
      <c r="AW98" s="24">
        <f>INDEX(MTInputs!$J$1:$AZ$415,$D98,MATCH(AW$5,MTInputs!$J$5:$AZ$5,0))</f>
        <v/>
      </c>
      <c r="AX98" s="24">
        <f>INDEX(MTInputs!$J$1:$AZ$415,$D98,MATCH(AX$5,MTInputs!$J$5:$AZ$5,0))</f>
        <v/>
      </c>
      <c r="AY98" s="24">
        <f>INDEX(MTInputs!$J$1:$AZ$415,$D98,MATCH(AY$5,MTInputs!$J$5:$AZ$5,0))</f>
        <v/>
      </c>
    </row>
    <row r="99" hidden="1" outlineLevel="1">
      <c r="A99" s="14" t="inlineStr">
        <is>
          <t>D_ETSPriceOverride</t>
        </is>
      </c>
      <c r="B99" s="14" t="inlineStr"/>
      <c r="C99" s="14" t="inlineStr"/>
      <c r="D99" s="22" t="n">
        <v>93</v>
      </c>
      <c r="H99" s="14">
        <f>INDEX(Variables!$B$5:$B$105,MATCH($A99,Variables!$A$5:$A$105,0))&amp;IF($C99="",""," | "&amp;INDEX(Mapping!$B$5:$B$26,MATCH($C99,Mapping!$A$5:$A$26,0))&amp;" | "&amp;INDEX(Mapping!$B$30:$B$41,MATCH($B99,Mapping!$A$30:$A$41,0)))</f>
        <v/>
      </c>
      <c r="I99" s="14">
        <f>INDEX(Variables!$C$5:$C$105,MATCH($A99,Variables!$A$5:$A$105,0))</f>
        <v/>
      </c>
      <c r="J99" s="14">
        <f>INDEX(Variables!$E$5:$E$105,MATCH($A99,Variables!$A$5:$A$105,0))</f>
        <v/>
      </c>
      <c r="K99" s="11">
        <f>LOWER(Settings!$C$4)&amp;".mit."&amp;$A99&amp;IF($C99="","","."&amp;$C99&amp;"."&amp;$B99)&amp;IF(INDEX(Variables!$D$5:$D$105,MATCH($A99,Variables!$A$5:$A$105,0))="","","."&amp;INDEX(Variables!$D$5:$D$105,MATCH($A99,Variables!$A$5:$A$105,0)))&amp;"."&amp;K$5</f>
        <v/>
      </c>
      <c r="L99" s="23">
        <f>INDEX(MTInputs!$J$1:$AZ$415,$D99,MATCH(L$5,MTInputs!$J$5:$AZ$5,0))</f>
        <v/>
      </c>
      <c r="M99" s="24">
        <f>INDEX(MTInputs!$J$1:$AZ$415,$D99,MATCH(M$5,MTInputs!$J$5:$AZ$5,0))</f>
        <v/>
      </c>
      <c r="N99" s="24">
        <f>INDEX(MTInputs!$J$1:$AZ$415,$D99,MATCH(N$5,MTInputs!$J$5:$AZ$5,0))</f>
        <v/>
      </c>
      <c r="O99" s="24">
        <f>INDEX(MTInputs!$J$1:$AZ$415,$D99,MATCH(O$5,MTInputs!$J$5:$AZ$5,0))</f>
        <v/>
      </c>
      <c r="P99" s="24">
        <f>INDEX(MTInputs!$J$1:$AZ$415,$D99,MATCH(P$5,MTInputs!$J$5:$AZ$5,0))</f>
        <v/>
      </c>
      <c r="Q99" s="24">
        <f>INDEX(MTInputs!$J$1:$AZ$415,$D99,MATCH(Q$5,MTInputs!$J$5:$AZ$5,0))</f>
        <v/>
      </c>
      <c r="R99" s="24">
        <f>INDEX(MTInputs!$J$1:$AZ$415,$D99,MATCH(R$5,MTInputs!$J$5:$AZ$5,0))</f>
        <v/>
      </c>
      <c r="S99" s="24">
        <f>INDEX(MTInputs!$J$1:$AZ$415,$D99,MATCH(S$5,MTInputs!$J$5:$AZ$5,0))</f>
        <v/>
      </c>
      <c r="T99" s="24">
        <f>INDEX(MTInputs!$J$1:$AZ$415,$D99,MATCH(T$5,MTInputs!$J$5:$AZ$5,0))</f>
        <v/>
      </c>
      <c r="U99" s="24">
        <f>INDEX(MTInputs!$J$1:$AZ$415,$D99,MATCH(U$5,MTInputs!$J$5:$AZ$5,0))</f>
        <v/>
      </c>
      <c r="V99" s="24">
        <f>INDEX(MTInputs!$J$1:$AZ$415,$D99,MATCH(V$5,MTInputs!$J$5:$AZ$5,0))</f>
        <v/>
      </c>
      <c r="W99" s="24">
        <f>INDEX(MTInputs!$J$1:$AZ$415,$D99,MATCH(W$5,MTInputs!$J$5:$AZ$5,0))</f>
        <v/>
      </c>
      <c r="X99" s="24">
        <f>INDEX(MTInputs!$J$1:$AZ$415,$D99,MATCH(X$5,MTInputs!$J$5:$AZ$5,0))</f>
        <v/>
      </c>
      <c r="Y99" s="24">
        <f>INDEX(MTInputs!$J$1:$AZ$415,$D99,MATCH(Y$5,MTInputs!$J$5:$AZ$5,0))</f>
        <v/>
      </c>
      <c r="Z99" s="24">
        <f>INDEX(MTInputs!$J$1:$AZ$415,$D99,MATCH(Z$5,MTInputs!$J$5:$AZ$5,0))</f>
        <v/>
      </c>
      <c r="AA99" s="24">
        <f>INDEX(MTInputs!$J$1:$AZ$415,$D99,MATCH(AA$5,MTInputs!$J$5:$AZ$5,0))</f>
        <v/>
      </c>
      <c r="AB99" s="24">
        <f>INDEX(MTInputs!$J$1:$AZ$415,$D99,MATCH(AB$5,MTInputs!$J$5:$AZ$5,0))</f>
        <v/>
      </c>
      <c r="AC99" s="24">
        <f>INDEX(MTInputs!$J$1:$AZ$415,$D99,MATCH(AC$5,MTInputs!$J$5:$AZ$5,0))</f>
        <v/>
      </c>
      <c r="AD99" s="24">
        <f>INDEX(MTInputs!$J$1:$AZ$415,$D99,MATCH(AD$5,MTInputs!$J$5:$AZ$5,0))</f>
        <v/>
      </c>
      <c r="AF99" s="11">
        <f>LOWER(Settings!$C$4)&amp;".mit."&amp;$A99&amp;IF($C99="","","."&amp;$C99&amp;"."&amp;$B99)&amp;IF(INDEX(Variables!$D$5:$D$105,MATCH($A99,Variables!$A$5:$A$105,0))="","","."&amp;INDEX(Variables!$D$5:$D$105,MATCH($A99,Variables!$A$5:$A$105,0)))&amp;"."&amp;AF$5</f>
        <v/>
      </c>
      <c r="AG99" s="23">
        <f>INDEX(MTInputs!$J$1:$AZ$415,$D99,MATCH(AG$5,MTInputs!$J$5:$AZ$5,0))</f>
        <v/>
      </c>
      <c r="AH99" s="24">
        <f>INDEX(MTInputs!$J$1:$AZ$415,$D99,MATCH(AH$5,MTInputs!$J$5:$AZ$5,0))</f>
        <v/>
      </c>
      <c r="AI99" s="24">
        <f>INDEX(MTInputs!$J$1:$AZ$415,$D99,MATCH(AI$5,MTInputs!$J$5:$AZ$5,0))</f>
        <v/>
      </c>
      <c r="AJ99" s="24">
        <f>INDEX(MTInputs!$J$1:$AZ$415,$D99,MATCH(AJ$5,MTInputs!$J$5:$AZ$5,0))</f>
        <v/>
      </c>
      <c r="AK99" s="24">
        <f>INDEX(MTInputs!$J$1:$AZ$415,$D99,MATCH(AK$5,MTInputs!$J$5:$AZ$5,0))</f>
        <v/>
      </c>
      <c r="AL99" s="24">
        <f>INDEX(MTInputs!$J$1:$AZ$415,$D99,MATCH(AL$5,MTInputs!$J$5:$AZ$5,0))</f>
        <v/>
      </c>
      <c r="AM99" s="24">
        <f>INDEX(MTInputs!$J$1:$AZ$415,$D99,MATCH(AM$5,MTInputs!$J$5:$AZ$5,0))</f>
        <v/>
      </c>
      <c r="AN99" s="24">
        <f>INDEX(MTInputs!$J$1:$AZ$415,$D99,MATCH(AN$5,MTInputs!$J$5:$AZ$5,0))</f>
        <v/>
      </c>
      <c r="AO99" s="24">
        <f>INDEX(MTInputs!$J$1:$AZ$415,$D99,MATCH(AO$5,MTInputs!$J$5:$AZ$5,0))</f>
        <v/>
      </c>
      <c r="AP99" s="24">
        <f>INDEX(MTInputs!$J$1:$AZ$415,$D99,MATCH(AP$5,MTInputs!$J$5:$AZ$5,0))</f>
        <v/>
      </c>
      <c r="AQ99" s="24">
        <f>INDEX(MTInputs!$J$1:$AZ$415,$D99,MATCH(AQ$5,MTInputs!$J$5:$AZ$5,0))</f>
        <v/>
      </c>
      <c r="AR99" s="24">
        <f>INDEX(MTInputs!$J$1:$AZ$415,$D99,MATCH(AR$5,MTInputs!$J$5:$AZ$5,0))</f>
        <v/>
      </c>
      <c r="AS99" s="24">
        <f>INDEX(MTInputs!$J$1:$AZ$415,$D99,MATCH(AS$5,MTInputs!$J$5:$AZ$5,0))</f>
        <v/>
      </c>
      <c r="AT99" s="24">
        <f>INDEX(MTInputs!$J$1:$AZ$415,$D99,MATCH(AT$5,MTInputs!$J$5:$AZ$5,0))</f>
        <v/>
      </c>
      <c r="AU99" s="24">
        <f>INDEX(MTInputs!$J$1:$AZ$415,$D99,MATCH(AU$5,MTInputs!$J$5:$AZ$5,0))</f>
        <v/>
      </c>
      <c r="AV99" s="24">
        <f>INDEX(MTInputs!$J$1:$AZ$415,$D99,MATCH(AV$5,MTInputs!$J$5:$AZ$5,0))</f>
        <v/>
      </c>
      <c r="AW99" s="24">
        <f>INDEX(MTInputs!$J$1:$AZ$415,$D99,MATCH(AW$5,MTInputs!$J$5:$AZ$5,0))</f>
        <v/>
      </c>
      <c r="AX99" s="24">
        <f>INDEX(MTInputs!$J$1:$AZ$415,$D99,MATCH(AX$5,MTInputs!$J$5:$AZ$5,0))</f>
        <v/>
      </c>
      <c r="AY99" s="24">
        <f>INDEX(MTInputs!$J$1:$AZ$415,$D99,MATCH(AY$5,MTInputs!$J$5:$AZ$5,0))</f>
        <v/>
      </c>
    </row>
    <row r="100" hidden="1" outlineLevel="1">
      <c r="A100" s="14" t="inlineStr">
        <is>
          <t>D_ETSVolatility</t>
        </is>
      </c>
      <c r="B100" s="14" t="inlineStr"/>
      <c r="C100" s="14" t="inlineStr"/>
      <c r="D100" s="22" t="n">
        <v>95</v>
      </c>
      <c r="H100" s="14">
        <f>INDEX(Variables!$B$5:$B$105,MATCH($A100,Variables!$A$5:$A$105,0))&amp;IF($C100="",""," | "&amp;INDEX(Mapping!$B$5:$B$26,MATCH($C100,Mapping!$A$5:$A$26,0))&amp;" | "&amp;INDEX(Mapping!$B$30:$B$41,MATCH($B100,Mapping!$A$30:$A$41,0)))</f>
        <v/>
      </c>
      <c r="I100" s="14">
        <f>INDEX(Variables!$C$5:$C$105,MATCH($A100,Variables!$A$5:$A$105,0))</f>
        <v/>
      </c>
      <c r="J100" s="14">
        <f>INDEX(Variables!$E$5:$E$105,MATCH($A100,Variables!$A$5:$A$105,0))</f>
        <v/>
      </c>
      <c r="K100" s="11">
        <f>LOWER(Settings!$C$4)&amp;".mit."&amp;$A100&amp;IF($C100="","","."&amp;$C100&amp;"."&amp;$B100)&amp;IF(INDEX(Variables!$D$5:$D$105,MATCH($A100,Variables!$A$5:$A$105,0))="","","."&amp;INDEX(Variables!$D$5:$D$105,MATCH($A100,Variables!$A$5:$A$105,0)))&amp;"."&amp;K$5</f>
        <v/>
      </c>
      <c r="L100" s="23">
        <f>INDEX(MTInputs!$J$1:$AZ$415,$D100,MATCH(L$5,MTInputs!$J$5:$AZ$5,0))</f>
        <v/>
      </c>
      <c r="M100" s="24">
        <f>INDEX(MTInputs!$J$1:$AZ$415,$D100,MATCH(M$5,MTInputs!$J$5:$AZ$5,0))</f>
        <v/>
      </c>
      <c r="N100" s="24">
        <f>INDEX(MTInputs!$J$1:$AZ$415,$D100,MATCH(N$5,MTInputs!$J$5:$AZ$5,0))</f>
        <v/>
      </c>
      <c r="O100" s="24">
        <f>INDEX(MTInputs!$J$1:$AZ$415,$D100,MATCH(O$5,MTInputs!$J$5:$AZ$5,0))</f>
        <v/>
      </c>
      <c r="P100" s="24">
        <f>INDEX(MTInputs!$J$1:$AZ$415,$D100,MATCH(P$5,MTInputs!$J$5:$AZ$5,0))</f>
        <v/>
      </c>
      <c r="Q100" s="24">
        <f>INDEX(MTInputs!$J$1:$AZ$415,$D100,MATCH(Q$5,MTInputs!$J$5:$AZ$5,0))</f>
        <v/>
      </c>
      <c r="R100" s="24">
        <f>INDEX(MTInputs!$J$1:$AZ$415,$D100,MATCH(R$5,MTInputs!$J$5:$AZ$5,0))</f>
        <v/>
      </c>
      <c r="S100" s="24">
        <f>INDEX(MTInputs!$J$1:$AZ$415,$D100,MATCH(S$5,MTInputs!$J$5:$AZ$5,0))</f>
        <v/>
      </c>
      <c r="T100" s="24">
        <f>INDEX(MTInputs!$J$1:$AZ$415,$D100,MATCH(T$5,MTInputs!$J$5:$AZ$5,0))</f>
        <v/>
      </c>
      <c r="U100" s="24">
        <f>INDEX(MTInputs!$J$1:$AZ$415,$D100,MATCH(U$5,MTInputs!$J$5:$AZ$5,0))</f>
        <v/>
      </c>
      <c r="V100" s="24">
        <f>INDEX(MTInputs!$J$1:$AZ$415,$D100,MATCH(V$5,MTInputs!$J$5:$AZ$5,0))</f>
        <v/>
      </c>
      <c r="W100" s="24">
        <f>INDEX(MTInputs!$J$1:$AZ$415,$D100,MATCH(W$5,MTInputs!$J$5:$AZ$5,0))</f>
        <v/>
      </c>
      <c r="X100" s="24">
        <f>INDEX(MTInputs!$J$1:$AZ$415,$D100,MATCH(X$5,MTInputs!$J$5:$AZ$5,0))</f>
        <v/>
      </c>
      <c r="Y100" s="24">
        <f>INDEX(MTInputs!$J$1:$AZ$415,$D100,MATCH(Y$5,MTInputs!$J$5:$AZ$5,0))</f>
        <v/>
      </c>
      <c r="Z100" s="24">
        <f>INDEX(MTInputs!$J$1:$AZ$415,$D100,MATCH(Z$5,MTInputs!$J$5:$AZ$5,0))</f>
        <v/>
      </c>
      <c r="AA100" s="24">
        <f>INDEX(MTInputs!$J$1:$AZ$415,$D100,MATCH(AA$5,MTInputs!$J$5:$AZ$5,0))</f>
        <v/>
      </c>
      <c r="AB100" s="24">
        <f>INDEX(MTInputs!$J$1:$AZ$415,$D100,MATCH(AB$5,MTInputs!$J$5:$AZ$5,0))</f>
        <v/>
      </c>
      <c r="AC100" s="24">
        <f>INDEX(MTInputs!$J$1:$AZ$415,$D100,MATCH(AC$5,MTInputs!$J$5:$AZ$5,0))</f>
        <v/>
      </c>
      <c r="AD100" s="24">
        <f>INDEX(MTInputs!$J$1:$AZ$415,$D100,MATCH(AD$5,MTInputs!$J$5:$AZ$5,0))</f>
        <v/>
      </c>
      <c r="AF100" s="11">
        <f>LOWER(Settings!$C$4)&amp;".mit."&amp;$A100&amp;IF($C100="","","."&amp;$C100&amp;"."&amp;$B100)&amp;IF(INDEX(Variables!$D$5:$D$105,MATCH($A100,Variables!$A$5:$A$105,0))="","","."&amp;INDEX(Variables!$D$5:$D$105,MATCH($A100,Variables!$A$5:$A$105,0)))&amp;"."&amp;AF$5</f>
        <v/>
      </c>
      <c r="AG100" s="23">
        <f>INDEX(MTInputs!$J$1:$AZ$415,$D100,MATCH(AG$5,MTInputs!$J$5:$AZ$5,0))</f>
        <v/>
      </c>
      <c r="AH100" s="24">
        <f>INDEX(MTInputs!$J$1:$AZ$415,$D100,MATCH(AH$5,MTInputs!$J$5:$AZ$5,0))</f>
        <v/>
      </c>
      <c r="AI100" s="24">
        <f>INDEX(MTInputs!$J$1:$AZ$415,$D100,MATCH(AI$5,MTInputs!$J$5:$AZ$5,0))</f>
        <v/>
      </c>
      <c r="AJ100" s="24">
        <f>INDEX(MTInputs!$J$1:$AZ$415,$D100,MATCH(AJ$5,MTInputs!$J$5:$AZ$5,0))</f>
        <v/>
      </c>
      <c r="AK100" s="24">
        <f>INDEX(MTInputs!$J$1:$AZ$415,$D100,MATCH(AK$5,MTInputs!$J$5:$AZ$5,0))</f>
        <v/>
      </c>
      <c r="AL100" s="24">
        <f>INDEX(MTInputs!$J$1:$AZ$415,$D100,MATCH(AL$5,MTInputs!$J$5:$AZ$5,0))</f>
        <v/>
      </c>
      <c r="AM100" s="24">
        <f>INDEX(MTInputs!$J$1:$AZ$415,$D100,MATCH(AM$5,MTInputs!$J$5:$AZ$5,0))</f>
        <v/>
      </c>
      <c r="AN100" s="24">
        <f>INDEX(MTInputs!$J$1:$AZ$415,$D100,MATCH(AN$5,MTInputs!$J$5:$AZ$5,0))</f>
        <v/>
      </c>
      <c r="AO100" s="24">
        <f>INDEX(MTInputs!$J$1:$AZ$415,$D100,MATCH(AO$5,MTInputs!$J$5:$AZ$5,0))</f>
        <v/>
      </c>
      <c r="AP100" s="24">
        <f>INDEX(MTInputs!$J$1:$AZ$415,$D100,MATCH(AP$5,MTInputs!$J$5:$AZ$5,0))</f>
        <v/>
      </c>
      <c r="AQ100" s="24">
        <f>INDEX(MTInputs!$J$1:$AZ$415,$D100,MATCH(AQ$5,MTInputs!$J$5:$AZ$5,0))</f>
        <v/>
      </c>
      <c r="AR100" s="24">
        <f>INDEX(MTInputs!$J$1:$AZ$415,$D100,MATCH(AR$5,MTInputs!$J$5:$AZ$5,0))</f>
        <v/>
      </c>
      <c r="AS100" s="24">
        <f>INDEX(MTInputs!$J$1:$AZ$415,$D100,MATCH(AS$5,MTInputs!$J$5:$AZ$5,0))</f>
        <v/>
      </c>
      <c r="AT100" s="24">
        <f>INDEX(MTInputs!$J$1:$AZ$415,$D100,MATCH(AT$5,MTInputs!$J$5:$AZ$5,0))</f>
        <v/>
      </c>
      <c r="AU100" s="24">
        <f>INDEX(MTInputs!$J$1:$AZ$415,$D100,MATCH(AU$5,MTInputs!$J$5:$AZ$5,0))</f>
        <v/>
      </c>
      <c r="AV100" s="24">
        <f>INDEX(MTInputs!$J$1:$AZ$415,$D100,MATCH(AV$5,MTInputs!$J$5:$AZ$5,0))</f>
        <v/>
      </c>
      <c r="AW100" s="24">
        <f>INDEX(MTInputs!$J$1:$AZ$415,$D100,MATCH(AW$5,MTInputs!$J$5:$AZ$5,0))</f>
        <v/>
      </c>
      <c r="AX100" s="24">
        <f>INDEX(MTInputs!$J$1:$AZ$415,$D100,MATCH(AX$5,MTInputs!$J$5:$AZ$5,0))</f>
        <v/>
      </c>
      <c r="AY100" s="24">
        <f>INDEX(MTInputs!$J$1:$AZ$415,$D100,MATCH(AY$5,MTInputs!$J$5:$AZ$5,0))</f>
        <v/>
      </c>
    </row>
    <row r="101" hidden="1" outlineLevel="1">
      <c r="A101" s="14" t="inlineStr">
        <is>
          <t>D_ETSVolImpact</t>
        </is>
      </c>
      <c r="B101" s="14" t="inlineStr"/>
      <c r="C101" s="14" t="inlineStr"/>
      <c r="D101" s="22" t="n">
        <v>96</v>
      </c>
      <c r="H101" s="14">
        <f>INDEX(Variables!$B$5:$B$105,MATCH($A101,Variables!$A$5:$A$105,0))&amp;IF($C101="",""," | "&amp;INDEX(Mapping!$B$5:$B$26,MATCH($C101,Mapping!$A$5:$A$26,0))&amp;" | "&amp;INDEX(Mapping!$B$30:$B$41,MATCH($B101,Mapping!$A$30:$A$41,0)))</f>
        <v/>
      </c>
      <c r="I101" s="14">
        <f>INDEX(Variables!$C$5:$C$105,MATCH($A101,Variables!$A$5:$A$105,0))</f>
        <v/>
      </c>
      <c r="J101" s="14">
        <f>INDEX(Variables!$E$5:$E$105,MATCH($A101,Variables!$A$5:$A$105,0))</f>
        <v/>
      </c>
      <c r="K101" s="11">
        <f>LOWER(Settings!$C$4)&amp;".mit."&amp;$A101&amp;IF($C101="","","."&amp;$C101&amp;"."&amp;$B101)&amp;IF(INDEX(Variables!$D$5:$D$105,MATCH($A101,Variables!$A$5:$A$105,0))="","","."&amp;INDEX(Variables!$D$5:$D$105,MATCH($A101,Variables!$A$5:$A$105,0)))&amp;"."&amp;K$5</f>
        <v/>
      </c>
      <c r="L101" s="23">
        <f>INDEX(MTInputs!$J$1:$AZ$415,$D101,MATCH(L$5,MTInputs!$J$5:$AZ$5,0))</f>
        <v/>
      </c>
      <c r="M101" s="24">
        <f>INDEX(MTInputs!$J$1:$AZ$415,$D101,MATCH(M$5,MTInputs!$J$5:$AZ$5,0))</f>
        <v/>
      </c>
      <c r="N101" s="24">
        <f>INDEX(MTInputs!$J$1:$AZ$415,$D101,MATCH(N$5,MTInputs!$J$5:$AZ$5,0))</f>
        <v/>
      </c>
      <c r="O101" s="24">
        <f>INDEX(MTInputs!$J$1:$AZ$415,$D101,MATCH(O$5,MTInputs!$J$5:$AZ$5,0))</f>
        <v/>
      </c>
      <c r="P101" s="24">
        <f>INDEX(MTInputs!$J$1:$AZ$415,$D101,MATCH(P$5,MTInputs!$J$5:$AZ$5,0))</f>
        <v/>
      </c>
      <c r="Q101" s="24">
        <f>INDEX(MTInputs!$J$1:$AZ$415,$D101,MATCH(Q$5,MTInputs!$J$5:$AZ$5,0))</f>
        <v/>
      </c>
      <c r="R101" s="24">
        <f>INDEX(MTInputs!$J$1:$AZ$415,$D101,MATCH(R$5,MTInputs!$J$5:$AZ$5,0))</f>
        <v/>
      </c>
      <c r="S101" s="24">
        <f>INDEX(MTInputs!$J$1:$AZ$415,$D101,MATCH(S$5,MTInputs!$J$5:$AZ$5,0))</f>
        <v/>
      </c>
      <c r="T101" s="24">
        <f>INDEX(MTInputs!$J$1:$AZ$415,$D101,MATCH(T$5,MTInputs!$J$5:$AZ$5,0))</f>
        <v/>
      </c>
      <c r="U101" s="24">
        <f>INDEX(MTInputs!$J$1:$AZ$415,$D101,MATCH(U$5,MTInputs!$J$5:$AZ$5,0))</f>
        <v/>
      </c>
      <c r="V101" s="24">
        <f>INDEX(MTInputs!$J$1:$AZ$415,$D101,MATCH(V$5,MTInputs!$J$5:$AZ$5,0))</f>
        <v/>
      </c>
      <c r="W101" s="24">
        <f>INDEX(MTInputs!$J$1:$AZ$415,$D101,MATCH(W$5,MTInputs!$J$5:$AZ$5,0))</f>
        <v/>
      </c>
      <c r="X101" s="24">
        <f>INDEX(MTInputs!$J$1:$AZ$415,$D101,MATCH(X$5,MTInputs!$J$5:$AZ$5,0))</f>
        <v/>
      </c>
      <c r="Y101" s="24">
        <f>INDEX(MTInputs!$J$1:$AZ$415,$D101,MATCH(Y$5,MTInputs!$J$5:$AZ$5,0))</f>
        <v/>
      </c>
      <c r="Z101" s="24">
        <f>INDEX(MTInputs!$J$1:$AZ$415,$D101,MATCH(Z$5,MTInputs!$J$5:$AZ$5,0))</f>
        <v/>
      </c>
      <c r="AA101" s="24">
        <f>INDEX(MTInputs!$J$1:$AZ$415,$D101,MATCH(AA$5,MTInputs!$J$5:$AZ$5,0))</f>
        <v/>
      </c>
      <c r="AB101" s="24">
        <f>INDEX(MTInputs!$J$1:$AZ$415,$D101,MATCH(AB$5,MTInputs!$J$5:$AZ$5,0))</f>
        <v/>
      </c>
      <c r="AC101" s="24">
        <f>INDEX(MTInputs!$J$1:$AZ$415,$D101,MATCH(AC$5,MTInputs!$J$5:$AZ$5,0))</f>
        <v/>
      </c>
      <c r="AD101" s="24">
        <f>INDEX(MTInputs!$J$1:$AZ$415,$D101,MATCH(AD$5,MTInputs!$J$5:$AZ$5,0))</f>
        <v/>
      </c>
      <c r="AF101" s="11">
        <f>LOWER(Settings!$C$4)&amp;".mit."&amp;$A101&amp;IF($C101="","","."&amp;$C101&amp;"."&amp;$B101)&amp;IF(INDEX(Variables!$D$5:$D$105,MATCH($A101,Variables!$A$5:$A$105,0))="","","."&amp;INDEX(Variables!$D$5:$D$105,MATCH($A101,Variables!$A$5:$A$105,0)))&amp;"."&amp;AF$5</f>
        <v/>
      </c>
      <c r="AG101" s="23">
        <f>INDEX(MTInputs!$J$1:$AZ$415,$D101,MATCH(AG$5,MTInputs!$J$5:$AZ$5,0))</f>
        <v/>
      </c>
      <c r="AH101" s="24">
        <f>INDEX(MTInputs!$J$1:$AZ$415,$D101,MATCH(AH$5,MTInputs!$J$5:$AZ$5,0))</f>
        <v/>
      </c>
      <c r="AI101" s="24">
        <f>INDEX(MTInputs!$J$1:$AZ$415,$D101,MATCH(AI$5,MTInputs!$J$5:$AZ$5,0))</f>
        <v/>
      </c>
      <c r="AJ101" s="24">
        <f>INDEX(MTInputs!$J$1:$AZ$415,$D101,MATCH(AJ$5,MTInputs!$J$5:$AZ$5,0))</f>
        <v/>
      </c>
      <c r="AK101" s="24">
        <f>INDEX(MTInputs!$J$1:$AZ$415,$D101,MATCH(AK$5,MTInputs!$J$5:$AZ$5,0))</f>
        <v/>
      </c>
      <c r="AL101" s="24">
        <f>INDEX(MTInputs!$J$1:$AZ$415,$D101,MATCH(AL$5,MTInputs!$J$5:$AZ$5,0))</f>
        <v/>
      </c>
      <c r="AM101" s="24">
        <f>INDEX(MTInputs!$J$1:$AZ$415,$D101,MATCH(AM$5,MTInputs!$J$5:$AZ$5,0))</f>
        <v/>
      </c>
      <c r="AN101" s="24">
        <f>INDEX(MTInputs!$J$1:$AZ$415,$D101,MATCH(AN$5,MTInputs!$J$5:$AZ$5,0))</f>
        <v/>
      </c>
      <c r="AO101" s="24">
        <f>INDEX(MTInputs!$J$1:$AZ$415,$D101,MATCH(AO$5,MTInputs!$J$5:$AZ$5,0))</f>
        <v/>
      </c>
      <c r="AP101" s="24">
        <f>INDEX(MTInputs!$J$1:$AZ$415,$D101,MATCH(AP$5,MTInputs!$J$5:$AZ$5,0))</f>
        <v/>
      </c>
      <c r="AQ101" s="24">
        <f>INDEX(MTInputs!$J$1:$AZ$415,$D101,MATCH(AQ$5,MTInputs!$J$5:$AZ$5,0))</f>
        <v/>
      </c>
      <c r="AR101" s="24">
        <f>INDEX(MTInputs!$J$1:$AZ$415,$D101,MATCH(AR$5,MTInputs!$J$5:$AZ$5,0))</f>
        <v/>
      </c>
      <c r="AS101" s="24">
        <f>INDEX(MTInputs!$J$1:$AZ$415,$D101,MATCH(AS$5,MTInputs!$J$5:$AZ$5,0))</f>
        <v/>
      </c>
      <c r="AT101" s="24">
        <f>INDEX(MTInputs!$J$1:$AZ$415,$D101,MATCH(AT$5,MTInputs!$J$5:$AZ$5,0))</f>
        <v/>
      </c>
      <c r="AU101" s="24">
        <f>INDEX(MTInputs!$J$1:$AZ$415,$D101,MATCH(AU$5,MTInputs!$J$5:$AZ$5,0))</f>
        <v/>
      </c>
      <c r="AV101" s="24">
        <f>INDEX(MTInputs!$J$1:$AZ$415,$D101,MATCH(AV$5,MTInputs!$J$5:$AZ$5,0))</f>
        <v/>
      </c>
      <c r="AW101" s="24">
        <f>INDEX(MTInputs!$J$1:$AZ$415,$D101,MATCH(AW$5,MTInputs!$J$5:$AZ$5,0))</f>
        <v/>
      </c>
      <c r="AX101" s="24">
        <f>INDEX(MTInputs!$J$1:$AZ$415,$D101,MATCH(AX$5,MTInputs!$J$5:$AZ$5,0))</f>
        <v/>
      </c>
      <c r="AY101" s="24">
        <f>INDEX(MTInputs!$J$1:$AZ$415,$D101,MATCH(AY$5,MTInputs!$J$5:$AZ$5,0))</f>
        <v/>
      </c>
    </row>
    <row r="102" hidden="1" outlineLevel="1">
      <c r="A102" s="14" t="inlineStr">
        <is>
          <t>D_ETSCTRisk</t>
        </is>
      </c>
      <c r="B102" s="14" t="inlineStr"/>
      <c r="C102" s="14" t="inlineStr"/>
      <c r="D102" s="22" t="n">
        <v>97</v>
      </c>
      <c r="H102" s="14">
        <f>INDEX(Variables!$B$5:$B$105,MATCH($A102,Variables!$A$5:$A$105,0))&amp;IF($C102="",""," | "&amp;INDEX(Mapping!$B$5:$B$26,MATCH($C102,Mapping!$A$5:$A$26,0))&amp;" | "&amp;INDEX(Mapping!$B$30:$B$41,MATCH($B102,Mapping!$A$30:$A$41,0)))</f>
        <v/>
      </c>
      <c r="I102" s="14">
        <f>INDEX(Variables!$C$5:$C$105,MATCH($A102,Variables!$A$5:$A$105,0))</f>
        <v/>
      </c>
      <c r="J102" s="14">
        <f>INDEX(Variables!$E$5:$E$105,MATCH($A102,Variables!$A$5:$A$105,0))</f>
        <v/>
      </c>
      <c r="K102" s="11">
        <f>LOWER(Settings!$C$4)&amp;".mit."&amp;$A102&amp;IF($C102="","","."&amp;$C102&amp;"."&amp;$B102)&amp;IF(INDEX(Variables!$D$5:$D$105,MATCH($A102,Variables!$A$5:$A$105,0))="","","."&amp;INDEX(Variables!$D$5:$D$105,MATCH($A102,Variables!$A$5:$A$105,0)))&amp;"."&amp;K$5</f>
        <v/>
      </c>
      <c r="L102" s="23">
        <f>INDEX(MTInputs!$J$1:$AZ$415,$D102,MATCH(L$5,MTInputs!$J$5:$AZ$5,0))</f>
        <v/>
      </c>
      <c r="M102" s="24">
        <f>INDEX(MTInputs!$J$1:$AZ$415,$D102,MATCH(M$5,MTInputs!$J$5:$AZ$5,0))</f>
        <v/>
      </c>
      <c r="N102" s="24">
        <f>INDEX(MTInputs!$J$1:$AZ$415,$D102,MATCH(N$5,MTInputs!$J$5:$AZ$5,0))</f>
        <v/>
      </c>
      <c r="O102" s="24">
        <f>INDEX(MTInputs!$J$1:$AZ$415,$D102,MATCH(O$5,MTInputs!$J$5:$AZ$5,0))</f>
        <v/>
      </c>
      <c r="P102" s="24">
        <f>INDEX(MTInputs!$J$1:$AZ$415,$D102,MATCH(P$5,MTInputs!$J$5:$AZ$5,0))</f>
        <v/>
      </c>
      <c r="Q102" s="24">
        <f>INDEX(MTInputs!$J$1:$AZ$415,$D102,MATCH(Q$5,MTInputs!$J$5:$AZ$5,0))</f>
        <v/>
      </c>
      <c r="R102" s="24">
        <f>INDEX(MTInputs!$J$1:$AZ$415,$D102,MATCH(R$5,MTInputs!$J$5:$AZ$5,0))</f>
        <v/>
      </c>
      <c r="S102" s="24">
        <f>INDEX(MTInputs!$J$1:$AZ$415,$D102,MATCH(S$5,MTInputs!$J$5:$AZ$5,0))</f>
        <v/>
      </c>
      <c r="T102" s="24">
        <f>INDEX(MTInputs!$J$1:$AZ$415,$D102,MATCH(T$5,MTInputs!$J$5:$AZ$5,0))</f>
        <v/>
      </c>
      <c r="U102" s="24">
        <f>INDEX(MTInputs!$J$1:$AZ$415,$D102,MATCH(U$5,MTInputs!$J$5:$AZ$5,0))</f>
        <v/>
      </c>
      <c r="V102" s="24">
        <f>INDEX(MTInputs!$J$1:$AZ$415,$D102,MATCH(V$5,MTInputs!$J$5:$AZ$5,0))</f>
        <v/>
      </c>
      <c r="W102" s="24">
        <f>INDEX(MTInputs!$J$1:$AZ$415,$D102,MATCH(W$5,MTInputs!$J$5:$AZ$5,0))</f>
        <v/>
      </c>
      <c r="X102" s="24">
        <f>INDEX(MTInputs!$J$1:$AZ$415,$D102,MATCH(X$5,MTInputs!$J$5:$AZ$5,0))</f>
        <v/>
      </c>
      <c r="Y102" s="24">
        <f>INDEX(MTInputs!$J$1:$AZ$415,$D102,MATCH(Y$5,MTInputs!$J$5:$AZ$5,0))</f>
        <v/>
      </c>
      <c r="Z102" s="24">
        <f>INDEX(MTInputs!$J$1:$AZ$415,$D102,MATCH(Z$5,MTInputs!$J$5:$AZ$5,0))</f>
        <v/>
      </c>
      <c r="AA102" s="24">
        <f>INDEX(MTInputs!$J$1:$AZ$415,$D102,MATCH(AA$5,MTInputs!$J$5:$AZ$5,0))</f>
        <v/>
      </c>
      <c r="AB102" s="24">
        <f>INDEX(MTInputs!$J$1:$AZ$415,$D102,MATCH(AB$5,MTInputs!$J$5:$AZ$5,0))</f>
        <v/>
      </c>
      <c r="AC102" s="24">
        <f>INDEX(MTInputs!$J$1:$AZ$415,$D102,MATCH(AC$5,MTInputs!$J$5:$AZ$5,0))</f>
        <v/>
      </c>
      <c r="AD102" s="24">
        <f>INDEX(MTInputs!$J$1:$AZ$415,$D102,MATCH(AD$5,MTInputs!$J$5:$AZ$5,0))</f>
        <v/>
      </c>
      <c r="AF102" s="11">
        <f>LOWER(Settings!$C$4)&amp;".mit."&amp;$A102&amp;IF($C102="","","."&amp;$C102&amp;"."&amp;$B102)&amp;IF(INDEX(Variables!$D$5:$D$105,MATCH($A102,Variables!$A$5:$A$105,0))="","","."&amp;INDEX(Variables!$D$5:$D$105,MATCH($A102,Variables!$A$5:$A$105,0)))&amp;"."&amp;AF$5</f>
        <v/>
      </c>
      <c r="AG102" s="23">
        <f>INDEX(MTInputs!$J$1:$AZ$415,$D102,MATCH(AG$5,MTInputs!$J$5:$AZ$5,0))</f>
        <v/>
      </c>
      <c r="AH102" s="24">
        <f>INDEX(MTInputs!$J$1:$AZ$415,$D102,MATCH(AH$5,MTInputs!$J$5:$AZ$5,0))</f>
        <v/>
      </c>
      <c r="AI102" s="24">
        <f>INDEX(MTInputs!$J$1:$AZ$415,$D102,MATCH(AI$5,MTInputs!$J$5:$AZ$5,0))</f>
        <v/>
      </c>
      <c r="AJ102" s="24">
        <f>INDEX(MTInputs!$J$1:$AZ$415,$D102,MATCH(AJ$5,MTInputs!$J$5:$AZ$5,0))</f>
        <v/>
      </c>
      <c r="AK102" s="24">
        <f>INDEX(MTInputs!$J$1:$AZ$415,$D102,MATCH(AK$5,MTInputs!$J$5:$AZ$5,0))</f>
        <v/>
      </c>
      <c r="AL102" s="24">
        <f>INDEX(MTInputs!$J$1:$AZ$415,$D102,MATCH(AL$5,MTInputs!$J$5:$AZ$5,0))</f>
        <v/>
      </c>
      <c r="AM102" s="24">
        <f>INDEX(MTInputs!$J$1:$AZ$415,$D102,MATCH(AM$5,MTInputs!$J$5:$AZ$5,0))</f>
        <v/>
      </c>
      <c r="AN102" s="24">
        <f>INDEX(MTInputs!$J$1:$AZ$415,$D102,MATCH(AN$5,MTInputs!$J$5:$AZ$5,0))</f>
        <v/>
      </c>
      <c r="AO102" s="24">
        <f>INDEX(MTInputs!$J$1:$AZ$415,$D102,MATCH(AO$5,MTInputs!$J$5:$AZ$5,0))</f>
        <v/>
      </c>
      <c r="AP102" s="24">
        <f>INDEX(MTInputs!$J$1:$AZ$415,$D102,MATCH(AP$5,MTInputs!$J$5:$AZ$5,0))</f>
        <v/>
      </c>
      <c r="AQ102" s="24">
        <f>INDEX(MTInputs!$J$1:$AZ$415,$D102,MATCH(AQ$5,MTInputs!$J$5:$AZ$5,0))</f>
        <v/>
      </c>
      <c r="AR102" s="24">
        <f>INDEX(MTInputs!$J$1:$AZ$415,$D102,MATCH(AR$5,MTInputs!$J$5:$AZ$5,0))</f>
        <v/>
      </c>
      <c r="AS102" s="24">
        <f>INDEX(MTInputs!$J$1:$AZ$415,$D102,MATCH(AS$5,MTInputs!$J$5:$AZ$5,0))</f>
        <v/>
      </c>
      <c r="AT102" s="24">
        <f>INDEX(MTInputs!$J$1:$AZ$415,$D102,MATCH(AT$5,MTInputs!$J$5:$AZ$5,0))</f>
        <v/>
      </c>
      <c r="AU102" s="24">
        <f>INDEX(MTInputs!$J$1:$AZ$415,$D102,MATCH(AU$5,MTInputs!$J$5:$AZ$5,0))</f>
        <v/>
      </c>
      <c r="AV102" s="24">
        <f>INDEX(MTInputs!$J$1:$AZ$415,$D102,MATCH(AV$5,MTInputs!$J$5:$AZ$5,0))</f>
        <v/>
      </c>
      <c r="AW102" s="24">
        <f>INDEX(MTInputs!$J$1:$AZ$415,$D102,MATCH(AW$5,MTInputs!$J$5:$AZ$5,0))</f>
        <v/>
      </c>
      <c r="AX102" s="24">
        <f>INDEX(MTInputs!$J$1:$AZ$415,$D102,MATCH(AX$5,MTInputs!$J$5:$AZ$5,0))</f>
        <v/>
      </c>
      <c r="AY102" s="24">
        <f>INDEX(MTInputs!$J$1:$AZ$415,$D102,MATCH(AY$5,MTInputs!$J$5:$AZ$5,0))</f>
        <v/>
      </c>
    </row>
    <row r="103" hidden="1" outlineLevel="1">
      <c r="H103" s="21" t="inlineStr">
        <is>
          <t>ETS sector coverage (MTInputs rows 99-115) and effective coverage (ETS applied and started)</t>
        </is>
      </c>
    </row>
    <row r="104" hidden="1" outlineLevel="1">
      <c r="A104" s="14" t="inlineStr">
        <is>
          <t>etscov</t>
        </is>
      </c>
      <c r="B104" s="14" t="inlineStr">
        <is>
          <t>all</t>
        </is>
      </c>
      <c r="C104" s="14" t="inlineStr">
        <is>
          <t>pow</t>
        </is>
      </c>
      <c r="D104" s="22" t="n">
        <v>99</v>
      </c>
      <c r="H104" s="14">
        <f>INDEX(Variables!$B$5:$B$105,MATCH($A104,Variables!$A$5:$A$105,0))&amp;IF($C104="",""," | "&amp;INDEX(Mapping!$B$5:$B$26,MATCH($C104,Mapping!$A$5:$A$26,0))&amp;" | "&amp;INDEX(Mapping!$B$30:$B$41,MATCH($B104,Mapping!$A$30:$A$41,0)))</f>
        <v/>
      </c>
      <c r="I104" s="14">
        <f>INDEX(Variables!$C$5:$C$105,MATCH($A104,Variables!$A$5:$A$105,0))</f>
        <v/>
      </c>
      <c r="J104" s="14">
        <f>INDEX(Variables!$E$5:$E$105,MATCH($A104,Variables!$A$5:$A$105,0))</f>
        <v/>
      </c>
      <c r="K104" s="11">
        <f>LOWER(Settings!$C$4)&amp;".mit."&amp;$A104&amp;IF($C104="","","."&amp;$C104&amp;"."&amp;$B104)&amp;IF(INDEX(Variables!$D$5:$D$105,MATCH($A104,Variables!$A$5:$A$105,0))="","","."&amp;INDEX(Variables!$D$5:$D$105,MATCH($A104,Variables!$A$5:$A$105,0)))&amp;"."&amp;K$5</f>
        <v/>
      </c>
      <c r="L104" s="23">
        <f>INDEX(MTInputs!$J$1:$AZ$415,$D104,MATCH(L$5,MTInputs!$J$5:$AZ$5,0))</f>
        <v/>
      </c>
      <c r="M104" s="24">
        <f>INDEX(MTInputs!$J$1:$AZ$415,$D104,MATCH(M$5,MTInputs!$J$5:$AZ$5,0))</f>
        <v/>
      </c>
      <c r="N104" s="24">
        <f>INDEX(MTInputs!$J$1:$AZ$415,$D104,MATCH(N$5,MTInputs!$J$5:$AZ$5,0))</f>
        <v/>
      </c>
      <c r="O104" s="24">
        <f>INDEX(MTInputs!$J$1:$AZ$415,$D104,MATCH(O$5,MTInputs!$J$5:$AZ$5,0))</f>
        <v/>
      </c>
      <c r="P104" s="24">
        <f>INDEX(MTInputs!$J$1:$AZ$415,$D104,MATCH(P$5,MTInputs!$J$5:$AZ$5,0))</f>
        <v/>
      </c>
      <c r="Q104" s="24">
        <f>INDEX(MTInputs!$J$1:$AZ$415,$D104,MATCH(Q$5,MTInputs!$J$5:$AZ$5,0))</f>
        <v/>
      </c>
      <c r="R104" s="24">
        <f>INDEX(MTInputs!$J$1:$AZ$415,$D104,MATCH(R$5,MTInputs!$J$5:$AZ$5,0))</f>
        <v/>
      </c>
      <c r="S104" s="24">
        <f>INDEX(MTInputs!$J$1:$AZ$415,$D104,MATCH(S$5,MTInputs!$J$5:$AZ$5,0))</f>
        <v/>
      </c>
      <c r="T104" s="24">
        <f>INDEX(MTInputs!$J$1:$AZ$415,$D104,MATCH(T$5,MTInputs!$J$5:$AZ$5,0))</f>
        <v/>
      </c>
      <c r="U104" s="24">
        <f>INDEX(MTInputs!$J$1:$AZ$415,$D104,MATCH(U$5,MTInputs!$J$5:$AZ$5,0))</f>
        <v/>
      </c>
      <c r="V104" s="24">
        <f>INDEX(MTInputs!$J$1:$AZ$415,$D104,MATCH(V$5,MTInputs!$J$5:$AZ$5,0))</f>
        <v/>
      </c>
      <c r="W104" s="24">
        <f>INDEX(MTInputs!$J$1:$AZ$415,$D104,MATCH(W$5,MTInputs!$J$5:$AZ$5,0))</f>
        <v/>
      </c>
      <c r="X104" s="24">
        <f>INDEX(MTInputs!$J$1:$AZ$415,$D104,MATCH(X$5,MTInputs!$J$5:$AZ$5,0))</f>
        <v/>
      </c>
      <c r="Y104" s="24">
        <f>INDEX(MTInputs!$J$1:$AZ$415,$D104,MATCH(Y$5,MTInputs!$J$5:$AZ$5,0))</f>
        <v/>
      </c>
      <c r="Z104" s="24">
        <f>INDEX(MTInputs!$J$1:$AZ$415,$D104,MATCH(Z$5,MTInputs!$J$5:$AZ$5,0))</f>
        <v/>
      </c>
      <c r="AA104" s="24">
        <f>INDEX(MTInputs!$J$1:$AZ$415,$D104,MATCH(AA$5,MTInputs!$J$5:$AZ$5,0))</f>
        <v/>
      </c>
      <c r="AB104" s="24">
        <f>INDEX(MTInputs!$J$1:$AZ$415,$D104,MATCH(AB$5,MTInputs!$J$5:$AZ$5,0))</f>
        <v/>
      </c>
      <c r="AC104" s="24">
        <f>INDEX(MTInputs!$J$1:$AZ$415,$D104,MATCH(AC$5,MTInputs!$J$5:$AZ$5,0))</f>
        <v/>
      </c>
      <c r="AD104" s="24">
        <f>INDEX(MTInputs!$J$1:$AZ$415,$D104,MATCH(AD$5,MTInputs!$J$5:$AZ$5,0))</f>
        <v/>
      </c>
      <c r="AF104" s="11">
        <f>LOWER(Settings!$C$4)&amp;".mit."&amp;$A104&amp;IF($C104="","","."&amp;$C104&amp;"."&amp;$B104)&amp;IF(INDEX(Variables!$D$5:$D$105,MATCH($A104,Variables!$A$5:$A$105,0))="","","."&amp;INDEX(Variables!$D$5:$D$105,MATCH($A104,Variables!$A$5:$A$105,0)))&amp;"."&amp;AF$5</f>
        <v/>
      </c>
      <c r="AG104" s="23">
        <f>INDEX(MTInputs!$J$1:$AZ$415,$D104,MATCH(AG$5,MTInputs!$J$5:$AZ$5,0))</f>
        <v/>
      </c>
      <c r="AH104" s="24">
        <f>INDEX(MTInputs!$J$1:$AZ$415,$D104,MATCH(AH$5,MTInputs!$J$5:$AZ$5,0))</f>
        <v/>
      </c>
      <c r="AI104" s="24">
        <f>INDEX(MTInputs!$J$1:$AZ$415,$D104,MATCH(AI$5,MTInputs!$J$5:$AZ$5,0))</f>
        <v/>
      </c>
      <c r="AJ104" s="24">
        <f>INDEX(MTInputs!$J$1:$AZ$415,$D104,MATCH(AJ$5,MTInputs!$J$5:$AZ$5,0))</f>
        <v/>
      </c>
      <c r="AK104" s="24">
        <f>INDEX(MTInputs!$J$1:$AZ$415,$D104,MATCH(AK$5,MTInputs!$J$5:$AZ$5,0))</f>
        <v/>
      </c>
      <c r="AL104" s="24">
        <f>INDEX(MTInputs!$J$1:$AZ$415,$D104,MATCH(AL$5,MTInputs!$J$5:$AZ$5,0))</f>
        <v/>
      </c>
      <c r="AM104" s="24">
        <f>INDEX(MTInputs!$J$1:$AZ$415,$D104,MATCH(AM$5,MTInputs!$J$5:$AZ$5,0))</f>
        <v/>
      </c>
      <c r="AN104" s="24">
        <f>INDEX(MTInputs!$J$1:$AZ$415,$D104,MATCH(AN$5,MTInputs!$J$5:$AZ$5,0))</f>
        <v/>
      </c>
      <c r="AO104" s="24">
        <f>INDEX(MTInputs!$J$1:$AZ$415,$D104,MATCH(AO$5,MTInputs!$J$5:$AZ$5,0))</f>
        <v/>
      </c>
      <c r="AP104" s="24">
        <f>INDEX(MTInputs!$J$1:$AZ$415,$D104,MATCH(AP$5,MTInputs!$J$5:$AZ$5,0))</f>
        <v/>
      </c>
      <c r="AQ104" s="24">
        <f>INDEX(MTInputs!$J$1:$AZ$415,$D104,MATCH(AQ$5,MTInputs!$J$5:$AZ$5,0))</f>
        <v/>
      </c>
      <c r="AR104" s="24">
        <f>INDEX(MTInputs!$J$1:$AZ$415,$D104,MATCH(AR$5,MTInputs!$J$5:$AZ$5,0))</f>
        <v/>
      </c>
      <c r="AS104" s="24">
        <f>INDEX(MTInputs!$J$1:$AZ$415,$D104,MATCH(AS$5,MTInputs!$J$5:$AZ$5,0))</f>
        <v/>
      </c>
      <c r="AT104" s="24">
        <f>INDEX(MTInputs!$J$1:$AZ$415,$D104,MATCH(AT$5,MTInputs!$J$5:$AZ$5,0))</f>
        <v/>
      </c>
      <c r="AU104" s="24">
        <f>INDEX(MTInputs!$J$1:$AZ$415,$D104,MATCH(AU$5,MTInputs!$J$5:$AZ$5,0))</f>
        <v/>
      </c>
      <c r="AV104" s="24">
        <f>INDEX(MTInputs!$J$1:$AZ$415,$D104,MATCH(AV$5,MTInputs!$J$5:$AZ$5,0))</f>
        <v/>
      </c>
      <c r="AW104" s="24">
        <f>INDEX(MTInputs!$J$1:$AZ$415,$D104,MATCH(AW$5,MTInputs!$J$5:$AZ$5,0))</f>
        <v/>
      </c>
      <c r="AX104" s="24">
        <f>INDEX(MTInputs!$J$1:$AZ$415,$D104,MATCH(AX$5,MTInputs!$J$5:$AZ$5,0))</f>
        <v/>
      </c>
      <c r="AY104" s="24">
        <f>INDEX(MTInputs!$J$1:$AZ$415,$D104,MATCH(AY$5,MTInputs!$J$5:$AZ$5,0))</f>
        <v/>
      </c>
    </row>
    <row r="105" hidden="1" outlineLevel="1">
      <c r="A105" s="14" t="inlineStr">
        <is>
          <t>etscov</t>
        </is>
      </c>
      <c r="B105" s="14" t="inlineStr">
        <is>
          <t>all</t>
        </is>
      </c>
      <c r="C105" s="14" t="inlineStr">
        <is>
          <t>rod</t>
        </is>
      </c>
      <c r="D105" s="22" t="n">
        <v>100</v>
      </c>
      <c r="H105" s="14">
        <f>INDEX(Variables!$B$5:$B$105,MATCH($A105,Variables!$A$5:$A$105,0))&amp;IF($C105="",""," | "&amp;INDEX(Mapping!$B$5:$B$26,MATCH($C105,Mapping!$A$5:$A$26,0))&amp;" | "&amp;INDEX(Mapping!$B$30:$B$41,MATCH($B105,Mapping!$A$30:$A$41,0)))</f>
        <v/>
      </c>
      <c r="I105" s="14">
        <f>INDEX(Variables!$C$5:$C$105,MATCH($A105,Variables!$A$5:$A$105,0))</f>
        <v/>
      </c>
      <c r="J105" s="14">
        <f>INDEX(Variables!$E$5:$E$105,MATCH($A105,Variables!$A$5:$A$105,0))</f>
        <v/>
      </c>
      <c r="K105" s="11">
        <f>LOWER(Settings!$C$4)&amp;".mit."&amp;$A105&amp;IF($C105="","","."&amp;$C105&amp;"."&amp;$B105)&amp;IF(INDEX(Variables!$D$5:$D$105,MATCH($A105,Variables!$A$5:$A$105,0))="","","."&amp;INDEX(Variables!$D$5:$D$105,MATCH($A105,Variables!$A$5:$A$105,0)))&amp;"."&amp;K$5</f>
        <v/>
      </c>
      <c r="L105" s="23">
        <f>INDEX(MTInputs!$J$1:$AZ$415,$D105,MATCH(L$5,MTInputs!$J$5:$AZ$5,0))</f>
        <v/>
      </c>
      <c r="M105" s="24">
        <f>INDEX(MTInputs!$J$1:$AZ$415,$D105,MATCH(M$5,MTInputs!$J$5:$AZ$5,0))</f>
        <v/>
      </c>
      <c r="N105" s="24">
        <f>INDEX(MTInputs!$J$1:$AZ$415,$D105,MATCH(N$5,MTInputs!$J$5:$AZ$5,0))</f>
        <v/>
      </c>
      <c r="O105" s="24">
        <f>INDEX(MTInputs!$J$1:$AZ$415,$D105,MATCH(O$5,MTInputs!$J$5:$AZ$5,0))</f>
        <v/>
      </c>
      <c r="P105" s="24">
        <f>INDEX(MTInputs!$J$1:$AZ$415,$D105,MATCH(P$5,MTInputs!$J$5:$AZ$5,0))</f>
        <v/>
      </c>
      <c r="Q105" s="24">
        <f>INDEX(MTInputs!$J$1:$AZ$415,$D105,MATCH(Q$5,MTInputs!$J$5:$AZ$5,0))</f>
        <v/>
      </c>
      <c r="R105" s="24">
        <f>INDEX(MTInputs!$J$1:$AZ$415,$D105,MATCH(R$5,MTInputs!$J$5:$AZ$5,0))</f>
        <v/>
      </c>
      <c r="S105" s="24">
        <f>INDEX(MTInputs!$J$1:$AZ$415,$D105,MATCH(S$5,MTInputs!$J$5:$AZ$5,0))</f>
        <v/>
      </c>
      <c r="T105" s="24">
        <f>INDEX(MTInputs!$J$1:$AZ$415,$D105,MATCH(T$5,MTInputs!$J$5:$AZ$5,0))</f>
        <v/>
      </c>
      <c r="U105" s="24">
        <f>INDEX(MTInputs!$J$1:$AZ$415,$D105,MATCH(U$5,MTInputs!$J$5:$AZ$5,0))</f>
        <v/>
      </c>
      <c r="V105" s="24">
        <f>INDEX(MTInputs!$J$1:$AZ$415,$D105,MATCH(V$5,MTInputs!$J$5:$AZ$5,0))</f>
        <v/>
      </c>
      <c r="W105" s="24">
        <f>INDEX(MTInputs!$J$1:$AZ$415,$D105,MATCH(W$5,MTInputs!$J$5:$AZ$5,0))</f>
        <v/>
      </c>
      <c r="X105" s="24">
        <f>INDEX(MTInputs!$J$1:$AZ$415,$D105,MATCH(X$5,MTInputs!$J$5:$AZ$5,0))</f>
        <v/>
      </c>
      <c r="Y105" s="24">
        <f>INDEX(MTInputs!$J$1:$AZ$415,$D105,MATCH(Y$5,MTInputs!$J$5:$AZ$5,0))</f>
        <v/>
      </c>
      <c r="Z105" s="24">
        <f>INDEX(MTInputs!$J$1:$AZ$415,$D105,MATCH(Z$5,MTInputs!$J$5:$AZ$5,0))</f>
        <v/>
      </c>
      <c r="AA105" s="24">
        <f>INDEX(MTInputs!$J$1:$AZ$415,$D105,MATCH(AA$5,MTInputs!$J$5:$AZ$5,0))</f>
        <v/>
      </c>
      <c r="AB105" s="24">
        <f>INDEX(MTInputs!$J$1:$AZ$415,$D105,MATCH(AB$5,MTInputs!$J$5:$AZ$5,0))</f>
        <v/>
      </c>
      <c r="AC105" s="24">
        <f>INDEX(MTInputs!$J$1:$AZ$415,$D105,MATCH(AC$5,MTInputs!$J$5:$AZ$5,0))</f>
        <v/>
      </c>
      <c r="AD105" s="24">
        <f>INDEX(MTInputs!$J$1:$AZ$415,$D105,MATCH(AD$5,MTInputs!$J$5:$AZ$5,0))</f>
        <v/>
      </c>
      <c r="AF105" s="11">
        <f>LOWER(Settings!$C$4)&amp;".mit."&amp;$A105&amp;IF($C105="","","."&amp;$C105&amp;"."&amp;$B105)&amp;IF(INDEX(Variables!$D$5:$D$105,MATCH($A105,Variables!$A$5:$A$105,0))="","","."&amp;INDEX(Variables!$D$5:$D$105,MATCH($A105,Variables!$A$5:$A$105,0)))&amp;"."&amp;AF$5</f>
        <v/>
      </c>
      <c r="AG105" s="23">
        <f>INDEX(MTInputs!$J$1:$AZ$415,$D105,MATCH(AG$5,MTInputs!$J$5:$AZ$5,0))</f>
        <v/>
      </c>
      <c r="AH105" s="24">
        <f>INDEX(MTInputs!$J$1:$AZ$415,$D105,MATCH(AH$5,MTInputs!$J$5:$AZ$5,0))</f>
        <v/>
      </c>
      <c r="AI105" s="24">
        <f>INDEX(MTInputs!$J$1:$AZ$415,$D105,MATCH(AI$5,MTInputs!$J$5:$AZ$5,0))</f>
        <v/>
      </c>
      <c r="AJ105" s="24">
        <f>INDEX(MTInputs!$J$1:$AZ$415,$D105,MATCH(AJ$5,MTInputs!$J$5:$AZ$5,0))</f>
        <v/>
      </c>
      <c r="AK105" s="24">
        <f>INDEX(MTInputs!$J$1:$AZ$415,$D105,MATCH(AK$5,MTInputs!$J$5:$AZ$5,0))</f>
        <v/>
      </c>
      <c r="AL105" s="24">
        <f>INDEX(MTInputs!$J$1:$AZ$415,$D105,MATCH(AL$5,MTInputs!$J$5:$AZ$5,0))</f>
        <v/>
      </c>
      <c r="AM105" s="24">
        <f>INDEX(MTInputs!$J$1:$AZ$415,$D105,MATCH(AM$5,MTInputs!$J$5:$AZ$5,0))</f>
        <v/>
      </c>
      <c r="AN105" s="24">
        <f>INDEX(MTInputs!$J$1:$AZ$415,$D105,MATCH(AN$5,MTInputs!$J$5:$AZ$5,0))</f>
        <v/>
      </c>
      <c r="AO105" s="24">
        <f>INDEX(MTInputs!$J$1:$AZ$415,$D105,MATCH(AO$5,MTInputs!$J$5:$AZ$5,0))</f>
        <v/>
      </c>
      <c r="AP105" s="24">
        <f>INDEX(MTInputs!$J$1:$AZ$415,$D105,MATCH(AP$5,MTInputs!$J$5:$AZ$5,0))</f>
        <v/>
      </c>
      <c r="AQ105" s="24">
        <f>INDEX(MTInputs!$J$1:$AZ$415,$D105,MATCH(AQ$5,MTInputs!$J$5:$AZ$5,0))</f>
        <v/>
      </c>
      <c r="AR105" s="24">
        <f>INDEX(MTInputs!$J$1:$AZ$415,$D105,MATCH(AR$5,MTInputs!$J$5:$AZ$5,0))</f>
        <v/>
      </c>
      <c r="AS105" s="24">
        <f>INDEX(MTInputs!$J$1:$AZ$415,$D105,MATCH(AS$5,MTInputs!$J$5:$AZ$5,0))</f>
        <v/>
      </c>
      <c r="AT105" s="24">
        <f>INDEX(MTInputs!$J$1:$AZ$415,$D105,MATCH(AT$5,MTInputs!$J$5:$AZ$5,0))</f>
        <v/>
      </c>
      <c r="AU105" s="24">
        <f>INDEX(MTInputs!$J$1:$AZ$415,$D105,MATCH(AU$5,MTInputs!$J$5:$AZ$5,0))</f>
        <v/>
      </c>
      <c r="AV105" s="24">
        <f>INDEX(MTInputs!$J$1:$AZ$415,$D105,MATCH(AV$5,MTInputs!$J$5:$AZ$5,0))</f>
        <v/>
      </c>
      <c r="AW105" s="24">
        <f>INDEX(MTInputs!$J$1:$AZ$415,$D105,MATCH(AW$5,MTInputs!$J$5:$AZ$5,0))</f>
        <v/>
      </c>
      <c r="AX105" s="24">
        <f>INDEX(MTInputs!$J$1:$AZ$415,$D105,MATCH(AX$5,MTInputs!$J$5:$AZ$5,0))</f>
        <v/>
      </c>
      <c r="AY105" s="24">
        <f>INDEX(MTInputs!$J$1:$AZ$415,$D105,MATCH(AY$5,MTInputs!$J$5:$AZ$5,0))</f>
        <v/>
      </c>
    </row>
    <row r="106" hidden="1" outlineLevel="1">
      <c r="A106" s="14" t="inlineStr">
        <is>
          <t>etscov</t>
        </is>
      </c>
      <c r="B106" s="14" t="inlineStr">
        <is>
          <t>all</t>
        </is>
      </c>
      <c r="C106" s="14" t="inlineStr">
        <is>
          <t>ral</t>
        </is>
      </c>
      <c r="D106" s="22" t="n">
        <v>101</v>
      </c>
      <c r="H106" s="14">
        <f>INDEX(Variables!$B$5:$B$105,MATCH($A106,Variables!$A$5:$A$105,0))&amp;IF($C106="",""," | "&amp;INDEX(Mapping!$B$5:$B$26,MATCH($C106,Mapping!$A$5:$A$26,0))&amp;" | "&amp;INDEX(Mapping!$B$30:$B$41,MATCH($B106,Mapping!$A$30:$A$41,0)))</f>
        <v/>
      </c>
      <c r="I106" s="14">
        <f>INDEX(Variables!$C$5:$C$105,MATCH($A106,Variables!$A$5:$A$105,0))</f>
        <v/>
      </c>
      <c r="J106" s="14">
        <f>INDEX(Variables!$E$5:$E$105,MATCH($A106,Variables!$A$5:$A$105,0))</f>
        <v/>
      </c>
      <c r="K106" s="11">
        <f>LOWER(Settings!$C$4)&amp;".mit."&amp;$A106&amp;IF($C106="","","."&amp;$C106&amp;"."&amp;$B106)&amp;IF(INDEX(Variables!$D$5:$D$105,MATCH($A106,Variables!$A$5:$A$105,0))="","","."&amp;INDEX(Variables!$D$5:$D$105,MATCH($A106,Variables!$A$5:$A$105,0)))&amp;"."&amp;K$5</f>
        <v/>
      </c>
      <c r="L106" s="23">
        <f>INDEX(MTInputs!$J$1:$AZ$415,$D106,MATCH(L$5,MTInputs!$J$5:$AZ$5,0))</f>
        <v/>
      </c>
      <c r="M106" s="24">
        <f>INDEX(MTInputs!$J$1:$AZ$415,$D106,MATCH(M$5,MTInputs!$J$5:$AZ$5,0))</f>
        <v/>
      </c>
      <c r="N106" s="24">
        <f>INDEX(MTInputs!$J$1:$AZ$415,$D106,MATCH(N$5,MTInputs!$J$5:$AZ$5,0))</f>
        <v/>
      </c>
      <c r="O106" s="24">
        <f>INDEX(MTInputs!$J$1:$AZ$415,$D106,MATCH(O$5,MTInputs!$J$5:$AZ$5,0))</f>
        <v/>
      </c>
      <c r="P106" s="24">
        <f>INDEX(MTInputs!$J$1:$AZ$415,$D106,MATCH(P$5,MTInputs!$J$5:$AZ$5,0))</f>
        <v/>
      </c>
      <c r="Q106" s="24">
        <f>INDEX(MTInputs!$J$1:$AZ$415,$D106,MATCH(Q$5,MTInputs!$J$5:$AZ$5,0))</f>
        <v/>
      </c>
      <c r="R106" s="24">
        <f>INDEX(MTInputs!$J$1:$AZ$415,$D106,MATCH(R$5,MTInputs!$J$5:$AZ$5,0))</f>
        <v/>
      </c>
      <c r="S106" s="24">
        <f>INDEX(MTInputs!$J$1:$AZ$415,$D106,MATCH(S$5,MTInputs!$J$5:$AZ$5,0))</f>
        <v/>
      </c>
      <c r="T106" s="24">
        <f>INDEX(MTInputs!$J$1:$AZ$415,$D106,MATCH(T$5,MTInputs!$J$5:$AZ$5,0))</f>
        <v/>
      </c>
      <c r="U106" s="24">
        <f>INDEX(MTInputs!$J$1:$AZ$415,$D106,MATCH(U$5,MTInputs!$J$5:$AZ$5,0))</f>
        <v/>
      </c>
      <c r="V106" s="24">
        <f>INDEX(MTInputs!$J$1:$AZ$415,$D106,MATCH(V$5,MTInputs!$J$5:$AZ$5,0))</f>
        <v/>
      </c>
      <c r="W106" s="24">
        <f>INDEX(MTInputs!$J$1:$AZ$415,$D106,MATCH(W$5,MTInputs!$J$5:$AZ$5,0))</f>
        <v/>
      </c>
      <c r="X106" s="24">
        <f>INDEX(MTInputs!$J$1:$AZ$415,$D106,MATCH(X$5,MTInputs!$J$5:$AZ$5,0))</f>
        <v/>
      </c>
      <c r="Y106" s="24">
        <f>INDEX(MTInputs!$J$1:$AZ$415,$D106,MATCH(Y$5,MTInputs!$J$5:$AZ$5,0))</f>
        <v/>
      </c>
      <c r="Z106" s="24">
        <f>INDEX(MTInputs!$J$1:$AZ$415,$D106,MATCH(Z$5,MTInputs!$J$5:$AZ$5,0))</f>
        <v/>
      </c>
      <c r="AA106" s="24">
        <f>INDEX(MTInputs!$J$1:$AZ$415,$D106,MATCH(AA$5,MTInputs!$J$5:$AZ$5,0))</f>
        <v/>
      </c>
      <c r="AB106" s="24">
        <f>INDEX(MTInputs!$J$1:$AZ$415,$D106,MATCH(AB$5,MTInputs!$J$5:$AZ$5,0))</f>
        <v/>
      </c>
      <c r="AC106" s="24">
        <f>INDEX(MTInputs!$J$1:$AZ$415,$D106,MATCH(AC$5,MTInputs!$J$5:$AZ$5,0))</f>
        <v/>
      </c>
      <c r="AD106" s="24">
        <f>INDEX(MTInputs!$J$1:$AZ$415,$D106,MATCH(AD$5,MTInputs!$J$5:$AZ$5,0))</f>
        <v/>
      </c>
      <c r="AF106" s="11">
        <f>LOWER(Settings!$C$4)&amp;".mit."&amp;$A106&amp;IF($C106="","","."&amp;$C106&amp;"."&amp;$B106)&amp;IF(INDEX(Variables!$D$5:$D$105,MATCH($A106,Variables!$A$5:$A$105,0))="","","."&amp;INDEX(Variables!$D$5:$D$105,MATCH($A106,Variables!$A$5:$A$105,0)))&amp;"."&amp;AF$5</f>
        <v/>
      </c>
      <c r="AG106" s="23">
        <f>INDEX(MTInputs!$J$1:$AZ$415,$D106,MATCH(AG$5,MTInputs!$J$5:$AZ$5,0))</f>
        <v/>
      </c>
      <c r="AH106" s="24">
        <f>INDEX(MTInputs!$J$1:$AZ$415,$D106,MATCH(AH$5,MTInputs!$J$5:$AZ$5,0))</f>
        <v/>
      </c>
      <c r="AI106" s="24">
        <f>INDEX(MTInputs!$J$1:$AZ$415,$D106,MATCH(AI$5,MTInputs!$J$5:$AZ$5,0))</f>
        <v/>
      </c>
      <c r="AJ106" s="24">
        <f>INDEX(MTInputs!$J$1:$AZ$415,$D106,MATCH(AJ$5,MTInputs!$J$5:$AZ$5,0))</f>
        <v/>
      </c>
      <c r="AK106" s="24">
        <f>INDEX(MTInputs!$J$1:$AZ$415,$D106,MATCH(AK$5,MTInputs!$J$5:$AZ$5,0))</f>
        <v/>
      </c>
      <c r="AL106" s="24">
        <f>INDEX(MTInputs!$J$1:$AZ$415,$D106,MATCH(AL$5,MTInputs!$J$5:$AZ$5,0))</f>
        <v/>
      </c>
      <c r="AM106" s="24">
        <f>INDEX(MTInputs!$J$1:$AZ$415,$D106,MATCH(AM$5,MTInputs!$J$5:$AZ$5,0))</f>
        <v/>
      </c>
      <c r="AN106" s="24">
        <f>INDEX(MTInputs!$J$1:$AZ$415,$D106,MATCH(AN$5,MTInputs!$J$5:$AZ$5,0))</f>
        <v/>
      </c>
      <c r="AO106" s="24">
        <f>INDEX(MTInputs!$J$1:$AZ$415,$D106,MATCH(AO$5,MTInputs!$J$5:$AZ$5,0))</f>
        <v/>
      </c>
      <c r="AP106" s="24">
        <f>INDEX(MTInputs!$J$1:$AZ$415,$D106,MATCH(AP$5,MTInputs!$J$5:$AZ$5,0))</f>
        <v/>
      </c>
      <c r="AQ106" s="24">
        <f>INDEX(MTInputs!$J$1:$AZ$415,$D106,MATCH(AQ$5,MTInputs!$J$5:$AZ$5,0))</f>
        <v/>
      </c>
      <c r="AR106" s="24">
        <f>INDEX(MTInputs!$J$1:$AZ$415,$D106,MATCH(AR$5,MTInputs!$J$5:$AZ$5,0))</f>
        <v/>
      </c>
      <c r="AS106" s="24">
        <f>INDEX(MTInputs!$J$1:$AZ$415,$D106,MATCH(AS$5,MTInputs!$J$5:$AZ$5,0))</f>
        <v/>
      </c>
      <c r="AT106" s="24">
        <f>INDEX(MTInputs!$J$1:$AZ$415,$D106,MATCH(AT$5,MTInputs!$J$5:$AZ$5,0))</f>
        <v/>
      </c>
      <c r="AU106" s="24">
        <f>INDEX(MTInputs!$J$1:$AZ$415,$D106,MATCH(AU$5,MTInputs!$J$5:$AZ$5,0))</f>
        <v/>
      </c>
      <c r="AV106" s="24">
        <f>INDEX(MTInputs!$J$1:$AZ$415,$D106,MATCH(AV$5,MTInputs!$J$5:$AZ$5,0))</f>
        <v/>
      </c>
      <c r="AW106" s="24">
        <f>INDEX(MTInputs!$J$1:$AZ$415,$D106,MATCH(AW$5,MTInputs!$J$5:$AZ$5,0))</f>
        <v/>
      </c>
      <c r="AX106" s="24">
        <f>INDEX(MTInputs!$J$1:$AZ$415,$D106,MATCH(AX$5,MTInputs!$J$5:$AZ$5,0))</f>
        <v/>
      </c>
      <c r="AY106" s="24">
        <f>INDEX(MTInputs!$J$1:$AZ$415,$D106,MATCH(AY$5,MTInputs!$J$5:$AZ$5,0))</f>
        <v/>
      </c>
    </row>
    <row r="107" hidden="1" outlineLevel="1">
      <c r="A107" s="14" t="inlineStr">
        <is>
          <t>etscov</t>
        </is>
      </c>
      <c r="B107" s="14" t="inlineStr">
        <is>
          <t>all</t>
        </is>
      </c>
      <c r="C107" s="14" t="inlineStr">
        <is>
          <t>avi</t>
        </is>
      </c>
      <c r="D107" s="22" t="n">
        <v>102</v>
      </c>
      <c r="H107" s="14">
        <f>INDEX(Variables!$B$5:$B$105,MATCH($A107,Variables!$A$5:$A$105,0))&amp;IF($C107="",""," | "&amp;INDEX(Mapping!$B$5:$B$26,MATCH($C107,Mapping!$A$5:$A$26,0))&amp;" | "&amp;INDEX(Mapping!$B$30:$B$41,MATCH($B107,Mapping!$A$30:$A$41,0)))</f>
        <v/>
      </c>
      <c r="I107" s="14">
        <f>INDEX(Variables!$C$5:$C$105,MATCH($A107,Variables!$A$5:$A$105,0))</f>
        <v/>
      </c>
      <c r="J107" s="14">
        <f>INDEX(Variables!$E$5:$E$105,MATCH($A107,Variables!$A$5:$A$105,0))</f>
        <v/>
      </c>
      <c r="K107" s="11">
        <f>LOWER(Settings!$C$4)&amp;".mit."&amp;$A107&amp;IF($C107="","","."&amp;$C107&amp;"."&amp;$B107)&amp;IF(INDEX(Variables!$D$5:$D$105,MATCH($A107,Variables!$A$5:$A$105,0))="","","."&amp;INDEX(Variables!$D$5:$D$105,MATCH($A107,Variables!$A$5:$A$105,0)))&amp;"."&amp;K$5</f>
        <v/>
      </c>
      <c r="L107" s="23">
        <f>INDEX(MTInputs!$J$1:$AZ$415,$D107,MATCH(L$5,MTInputs!$J$5:$AZ$5,0))</f>
        <v/>
      </c>
      <c r="M107" s="24">
        <f>INDEX(MTInputs!$J$1:$AZ$415,$D107,MATCH(M$5,MTInputs!$J$5:$AZ$5,0))</f>
        <v/>
      </c>
      <c r="N107" s="24">
        <f>INDEX(MTInputs!$J$1:$AZ$415,$D107,MATCH(N$5,MTInputs!$J$5:$AZ$5,0))</f>
        <v/>
      </c>
      <c r="O107" s="24">
        <f>INDEX(MTInputs!$J$1:$AZ$415,$D107,MATCH(O$5,MTInputs!$J$5:$AZ$5,0))</f>
        <v/>
      </c>
      <c r="P107" s="24">
        <f>INDEX(MTInputs!$J$1:$AZ$415,$D107,MATCH(P$5,MTInputs!$J$5:$AZ$5,0))</f>
        <v/>
      </c>
      <c r="Q107" s="24">
        <f>INDEX(MTInputs!$J$1:$AZ$415,$D107,MATCH(Q$5,MTInputs!$J$5:$AZ$5,0))</f>
        <v/>
      </c>
      <c r="R107" s="24">
        <f>INDEX(MTInputs!$J$1:$AZ$415,$D107,MATCH(R$5,MTInputs!$J$5:$AZ$5,0))</f>
        <v/>
      </c>
      <c r="S107" s="24">
        <f>INDEX(MTInputs!$J$1:$AZ$415,$D107,MATCH(S$5,MTInputs!$J$5:$AZ$5,0))</f>
        <v/>
      </c>
      <c r="T107" s="24">
        <f>INDEX(MTInputs!$J$1:$AZ$415,$D107,MATCH(T$5,MTInputs!$J$5:$AZ$5,0))</f>
        <v/>
      </c>
      <c r="U107" s="24">
        <f>INDEX(MTInputs!$J$1:$AZ$415,$D107,MATCH(U$5,MTInputs!$J$5:$AZ$5,0))</f>
        <v/>
      </c>
      <c r="V107" s="24">
        <f>INDEX(MTInputs!$J$1:$AZ$415,$D107,MATCH(V$5,MTInputs!$J$5:$AZ$5,0))</f>
        <v/>
      </c>
      <c r="W107" s="24">
        <f>INDEX(MTInputs!$J$1:$AZ$415,$D107,MATCH(W$5,MTInputs!$J$5:$AZ$5,0))</f>
        <v/>
      </c>
      <c r="X107" s="24">
        <f>INDEX(MTInputs!$J$1:$AZ$415,$D107,MATCH(X$5,MTInputs!$J$5:$AZ$5,0))</f>
        <v/>
      </c>
      <c r="Y107" s="24">
        <f>INDEX(MTInputs!$J$1:$AZ$415,$D107,MATCH(Y$5,MTInputs!$J$5:$AZ$5,0))</f>
        <v/>
      </c>
      <c r="Z107" s="24">
        <f>INDEX(MTInputs!$J$1:$AZ$415,$D107,MATCH(Z$5,MTInputs!$J$5:$AZ$5,0))</f>
        <v/>
      </c>
      <c r="AA107" s="24">
        <f>INDEX(MTInputs!$J$1:$AZ$415,$D107,MATCH(AA$5,MTInputs!$J$5:$AZ$5,0))</f>
        <v/>
      </c>
      <c r="AB107" s="24">
        <f>INDEX(MTInputs!$J$1:$AZ$415,$D107,MATCH(AB$5,MTInputs!$J$5:$AZ$5,0))</f>
        <v/>
      </c>
      <c r="AC107" s="24">
        <f>INDEX(MTInputs!$J$1:$AZ$415,$D107,MATCH(AC$5,MTInputs!$J$5:$AZ$5,0))</f>
        <v/>
      </c>
      <c r="AD107" s="24">
        <f>INDEX(MTInputs!$J$1:$AZ$415,$D107,MATCH(AD$5,MTInputs!$J$5:$AZ$5,0))</f>
        <v/>
      </c>
      <c r="AF107" s="11">
        <f>LOWER(Settings!$C$4)&amp;".mit."&amp;$A107&amp;IF($C107="","","."&amp;$C107&amp;"."&amp;$B107)&amp;IF(INDEX(Variables!$D$5:$D$105,MATCH($A107,Variables!$A$5:$A$105,0))="","","."&amp;INDEX(Variables!$D$5:$D$105,MATCH($A107,Variables!$A$5:$A$105,0)))&amp;"."&amp;AF$5</f>
        <v/>
      </c>
      <c r="AG107" s="23">
        <f>INDEX(MTInputs!$J$1:$AZ$415,$D107,MATCH(AG$5,MTInputs!$J$5:$AZ$5,0))</f>
        <v/>
      </c>
      <c r="AH107" s="24">
        <f>INDEX(MTInputs!$J$1:$AZ$415,$D107,MATCH(AH$5,MTInputs!$J$5:$AZ$5,0))</f>
        <v/>
      </c>
      <c r="AI107" s="24">
        <f>INDEX(MTInputs!$J$1:$AZ$415,$D107,MATCH(AI$5,MTInputs!$J$5:$AZ$5,0))</f>
        <v/>
      </c>
      <c r="AJ107" s="24">
        <f>INDEX(MTInputs!$J$1:$AZ$415,$D107,MATCH(AJ$5,MTInputs!$J$5:$AZ$5,0))</f>
        <v/>
      </c>
      <c r="AK107" s="24">
        <f>INDEX(MTInputs!$J$1:$AZ$415,$D107,MATCH(AK$5,MTInputs!$J$5:$AZ$5,0))</f>
        <v/>
      </c>
      <c r="AL107" s="24">
        <f>INDEX(MTInputs!$J$1:$AZ$415,$D107,MATCH(AL$5,MTInputs!$J$5:$AZ$5,0))</f>
        <v/>
      </c>
      <c r="AM107" s="24">
        <f>INDEX(MTInputs!$J$1:$AZ$415,$D107,MATCH(AM$5,MTInputs!$J$5:$AZ$5,0))</f>
        <v/>
      </c>
      <c r="AN107" s="24">
        <f>INDEX(MTInputs!$J$1:$AZ$415,$D107,MATCH(AN$5,MTInputs!$J$5:$AZ$5,0))</f>
        <v/>
      </c>
      <c r="AO107" s="24">
        <f>INDEX(MTInputs!$J$1:$AZ$415,$D107,MATCH(AO$5,MTInputs!$J$5:$AZ$5,0))</f>
        <v/>
      </c>
      <c r="AP107" s="24">
        <f>INDEX(MTInputs!$J$1:$AZ$415,$D107,MATCH(AP$5,MTInputs!$J$5:$AZ$5,0))</f>
        <v/>
      </c>
      <c r="AQ107" s="24">
        <f>INDEX(MTInputs!$J$1:$AZ$415,$D107,MATCH(AQ$5,MTInputs!$J$5:$AZ$5,0))</f>
        <v/>
      </c>
      <c r="AR107" s="24">
        <f>INDEX(MTInputs!$J$1:$AZ$415,$D107,MATCH(AR$5,MTInputs!$J$5:$AZ$5,0))</f>
        <v/>
      </c>
      <c r="AS107" s="24">
        <f>INDEX(MTInputs!$J$1:$AZ$415,$D107,MATCH(AS$5,MTInputs!$J$5:$AZ$5,0))</f>
        <v/>
      </c>
      <c r="AT107" s="24">
        <f>INDEX(MTInputs!$J$1:$AZ$415,$D107,MATCH(AT$5,MTInputs!$J$5:$AZ$5,0))</f>
        <v/>
      </c>
      <c r="AU107" s="24">
        <f>INDEX(MTInputs!$J$1:$AZ$415,$D107,MATCH(AU$5,MTInputs!$J$5:$AZ$5,0))</f>
        <v/>
      </c>
      <c r="AV107" s="24">
        <f>INDEX(MTInputs!$J$1:$AZ$415,$D107,MATCH(AV$5,MTInputs!$J$5:$AZ$5,0))</f>
        <v/>
      </c>
      <c r="AW107" s="24">
        <f>INDEX(MTInputs!$J$1:$AZ$415,$D107,MATCH(AW$5,MTInputs!$J$5:$AZ$5,0))</f>
        <v/>
      </c>
      <c r="AX107" s="24">
        <f>INDEX(MTInputs!$J$1:$AZ$415,$D107,MATCH(AX$5,MTInputs!$J$5:$AZ$5,0))</f>
        <v/>
      </c>
      <c r="AY107" s="24">
        <f>INDEX(MTInputs!$J$1:$AZ$415,$D107,MATCH(AY$5,MTInputs!$J$5:$AZ$5,0))</f>
        <v/>
      </c>
    </row>
    <row r="108" hidden="1" outlineLevel="1">
      <c r="A108" s="14" t="inlineStr">
        <is>
          <t>etscov</t>
        </is>
      </c>
      <c r="B108" s="14" t="inlineStr">
        <is>
          <t>all</t>
        </is>
      </c>
      <c r="C108" s="14" t="inlineStr">
        <is>
          <t>nav</t>
        </is>
      </c>
      <c r="D108" s="22" t="n">
        <v>103</v>
      </c>
      <c r="H108" s="14">
        <f>INDEX(Variables!$B$5:$B$105,MATCH($A108,Variables!$A$5:$A$105,0))&amp;IF($C108="",""," | "&amp;INDEX(Mapping!$B$5:$B$26,MATCH($C108,Mapping!$A$5:$A$26,0))&amp;" | "&amp;INDEX(Mapping!$B$30:$B$41,MATCH($B108,Mapping!$A$30:$A$41,0)))</f>
        <v/>
      </c>
      <c r="I108" s="14">
        <f>INDEX(Variables!$C$5:$C$105,MATCH($A108,Variables!$A$5:$A$105,0))</f>
        <v/>
      </c>
      <c r="J108" s="14">
        <f>INDEX(Variables!$E$5:$E$105,MATCH($A108,Variables!$A$5:$A$105,0))</f>
        <v/>
      </c>
      <c r="K108" s="11">
        <f>LOWER(Settings!$C$4)&amp;".mit."&amp;$A108&amp;IF($C108="","","."&amp;$C108&amp;"."&amp;$B108)&amp;IF(INDEX(Variables!$D$5:$D$105,MATCH($A108,Variables!$A$5:$A$105,0))="","","."&amp;INDEX(Variables!$D$5:$D$105,MATCH($A108,Variables!$A$5:$A$105,0)))&amp;"."&amp;K$5</f>
        <v/>
      </c>
      <c r="L108" s="23">
        <f>INDEX(MTInputs!$J$1:$AZ$415,$D108,MATCH(L$5,MTInputs!$J$5:$AZ$5,0))</f>
        <v/>
      </c>
      <c r="M108" s="24">
        <f>INDEX(MTInputs!$J$1:$AZ$415,$D108,MATCH(M$5,MTInputs!$J$5:$AZ$5,0))</f>
        <v/>
      </c>
      <c r="N108" s="24">
        <f>INDEX(MTInputs!$J$1:$AZ$415,$D108,MATCH(N$5,MTInputs!$J$5:$AZ$5,0))</f>
        <v/>
      </c>
      <c r="O108" s="24">
        <f>INDEX(MTInputs!$J$1:$AZ$415,$D108,MATCH(O$5,MTInputs!$J$5:$AZ$5,0))</f>
        <v/>
      </c>
      <c r="P108" s="24">
        <f>INDEX(MTInputs!$J$1:$AZ$415,$D108,MATCH(P$5,MTInputs!$J$5:$AZ$5,0))</f>
        <v/>
      </c>
      <c r="Q108" s="24">
        <f>INDEX(MTInputs!$J$1:$AZ$415,$D108,MATCH(Q$5,MTInputs!$J$5:$AZ$5,0))</f>
        <v/>
      </c>
      <c r="R108" s="24">
        <f>INDEX(MTInputs!$J$1:$AZ$415,$D108,MATCH(R$5,MTInputs!$J$5:$AZ$5,0))</f>
        <v/>
      </c>
      <c r="S108" s="24">
        <f>INDEX(MTInputs!$J$1:$AZ$415,$D108,MATCH(S$5,MTInputs!$J$5:$AZ$5,0))</f>
        <v/>
      </c>
      <c r="T108" s="24">
        <f>INDEX(MTInputs!$J$1:$AZ$415,$D108,MATCH(T$5,MTInputs!$J$5:$AZ$5,0))</f>
        <v/>
      </c>
      <c r="U108" s="24">
        <f>INDEX(MTInputs!$J$1:$AZ$415,$D108,MATCH(U$5,MTInputs!$J$5:$AZ$5,0))</f>
        <v/>
      </c>
      <c r="V108" s="24">
        <f>INDEX(MTInputs!$J$1:$AZ$415,$D108,MATCH(V$5,MTInputs!$J$5:$AZ$5,0))</f>
        <v/>
      </c>
      <c r="W108" s="24">
        <f>INDEX(MTInputs!$J$1:$AZ$415,$D108,MATCH(W$5,MTInputs!$J$5:$AZ$5,0))</f>
        <v/>
      </c>
      <c r="X108" s="24">
        <f>INDEX(MTInputs!$J$1:$AZ$415,$D108,MATCH(X$5,MTInputs!$J$5:$AZ$5,0))</f>
        <v/>
      </c>
      <c r="Y108" s="24">
        <f>INDEX(MTInputs!$J$1:$AZ$415,$D108,MATCH(Y$5,MTInputs!$J$5:$AZ$5,0))</f>
        <v/>
      </c>
      <c r="Z108" s="24">
        <f>INDEX(MTInputs!$J$1:$AZ$415,$D108,MATCH(Z$5,MTInputs!$J$5:$AZ$5,0))</f>
        <v/>
      </c>
      <c r="AA108" s="24">
        <f>INDEX(MTInputs!$J$1:$AZ$415,$D108,MATCH(AA$5,MTInputs!$J$5:$AZ$5,0))</f>
        <v/>
      </c>
      <c r="AB108" s="24">
        <f>INDEX(MTInputs!$J$1:$AZ$415,$D108,MATCH(AB$5,MTInputs!$J$5:$AZ$5,0))</f>
        <v/>
      </c>
      <c r="AC108" s="24">
        <f>INDEX(MTInputs!$J$1:$AZ$415,$D108,MATCH(AC$5,MTInputs!$J$5:$AZ$5,0))</f>
        <v/>
      </c>
      <c r="AD108" s="24">
        <f>INDEX(MTInputs!$J$1:$AZ$415,$D108,MATCH(AD$5,MTInputs!$J$5:$AZ$5,0))</f>
        <v/>
      </c>
      <c r="AF108" s="11">
        <f>LOWER(Settings!$C$4)&amp;".mit."&amp;$A108&amp;IF($C108="","","."&amp;$C108&amp;"."&amp;$B108)&amp;IF(INDEX(Variables!$D$5:$D$105,MATCH($A108,Variables!$A$5:$A$105,0))="","","."&amp;INDEX(Variables!$D$5:$D$105,MATCH($A108,Variables!$A$5:$A$105,0)))&amp;"."&amp;AF$5</f>
        <v/>
      </c>
      <c r="AG108" s="23">
        <f>INDEX(MTInputs!$J$1:$AZ$415,$D108,MATCH(AG$5,MTInputs!$J$5:$AZ$5,0))</f>
        <v/>
      </c>
      <c r="AH108" s="24">
        <f>INDEX(MTInputs!$J$1:$AZ$415,$D108,MATCH(AH$5,MTInputs!$J$5:$AZ$5,0))</f>
        <v/>
      </c>
      <c r="AI108" s="24">
        <f>INDEX(MTInputs!$J$1:$AZ$415,$D108,MATCH(AI$5,MTInputs!$J$5:$AZ$5,0))</f>
        <v/>
      </c>
      <c r="AJ108" s="24">
        <f>INDEX(MTInputs!$J$1:$AZ$415,$D108,MATCH(AJ$5,MTInputs!$J$5:$AZ$5,0))</f>
        <v/>
      </c>
      <c r="AK108" s="24">
        <f>INDEX(MTInputs!$J$1:$AZ$415,$D108,MATCH(AK$5,MTInputs!$J$5:$AZ$5,0))</f>
        <v/>
      </c>
      <c r="AL108" s="24">
        <f>INDEX(MTInputs!$J$1:$AZ$415,$D108,MATCH(AL$5,MTInputs!$J$5:$AZ$5,0))</f>
        <v/>
      </c>
      <c r="AM108" s="24">
        <f>INDEX(MTInputs!$J$1:$AZ$415,$D108,MATCH(AM$5,MTInputs!$J$5:$AZ$5,0))</f>
        <v/>
      </c>
      <c r="AN108" s="24">
        <f>INDEX(MTInputs!$J$1:$AZ$415,$D108,MATCH(AN$5,MTInputs!$J$5:$AZ$5,0))</f>
        <v/>
      </c>
      <c r="AO108" s="24">
        <f>INDEX(MTInputs!$J$1:$AZ$415,$D108,MATCH(AO$5,MTInputs!$J$5:$AZ$5,0))</f>
        <v/>
      </c>
      <c r="AP108" s="24">
        <f>INDEX(MTInputs!$J$1:$AZ$415,$D108,MATCH(AP$5,MTInputs!$J$5:$AZ$5,0))</f>
        <v/>
      </c>
      <c r="AQ108" s="24">
        <f>INDEX(MTInputs!$J$1:$AZ$415,$D108,MATCH(AQ$5,MTInputs!$J$5:$AZ$5,0))</f>
        <v/>
      </c>
      <c r="AR108" s="24">
        <f>INDEX(MTInputs!$J$1:$AZ$415,$D108,MATCH(AR$5,MTInputs!$J$5:$AZ$5,0))</f>
        <v/>
      </c>
      <c r="AS108" s="24">
        <f>INDEX(MTInputs!$J$1:$AZ$415,$D108,MATCH(AS$5,MTInputs!$J$5:$AZ$5,0))</f>
        <v/>
      </c>
      <c r="AT108" s="24">
        <f>INDEX(MTInputs!$J$1:$AZ$415,$D108,MATCH(AT$5,MTInputs!$J$5:$AZ$5,0))</f>
        <v/>
      </c>
      <c r="AU108" s="24">
        <f>INDEX(MTInputs!$J$1:$AZ$415,$D108,MATCH(AU$5,MTInputs!$J$5:$AZ$5,0))</f>
        <v/>
      </c>
      <c r="AV108" s="24">
        <f>INDEX(MTInputs!$J$1:$AZ$415,$D108,MATCH(AV$5,MTInputs!$J$5:$AZ$5,0))</f>
        <v/>
      </c>
      <c r="AW108" s="24">
        <f>INDEX(MTInputs!$J$1:$AZ$415,$D108,MATCH(AW$5,MTInputs!$J$5:$AZ$5,0))</f>
        <v/>
      </c>
      <c r="AX108" s="24">
        <f>INDEX(MTInputs!$J$1:$AZ$415,$D108,MATCH(AX$5,MTInputs!$J$5:$AZ$5,0))</f>
        <v/>
      </c>
      <c r="AY108" s="24">
        <f>INDEX(MTInputs!$J$1:$AZ$415,$D108,MATCH(AY$5,MTInputs!$J$5:$AZ$5,0))</f>
        <v/>
      </c>
    </row>
    <row r="109" hidden="1" outlineLevel="1">
      <c r="A109" s="14" t="inlineStr">
        <is>
          <t>etscov</t>
        </is>
      </c>
      <c r="B109" s="14" t="inlineStr">
        <is>
          <t>all</t>
        </is>
      </c>
      <c r="C109" s="14" t="inlineStr">
        <is>
          <t>res</t>
        </is>
      </c>
      <c r="D109" s="22" t="n">
        <v>104</v>
      </c>
      <c r="H109" s="14">
        <f>INDEX(Variables!$B$5:$B$105,MATCH($A109,Variables!$A$5:$A$105,0))&amp;IF($C109="",""," | "&amp;INDEX(Mapping!$B$5:$B$26,MATCH($C109,Mapping!$A$5:$A$26,0))&amp;" | "&amp;INDEX(Mapping!$B$30:$B$41,MATCH($B109,Mapping!$A$30:$A$41,0)))</f>
        <v/>
      </c>
      <c r="I109" s="14">
        <f>INDEX(Variables!$C$5:$C$105,MATCH($A109,Variables!$A$5:$A$105,0))</f>
        <v/>
      </c>
      <c r="J109" s="14">
        <f>INDEX(Variables!$E$5:$E$105,MATCH($A109,Variables!$A$5:$A$105,0))</f>
        <v/>
      </c>
      <c r="K109" s="11">
        <f>LOWER(Settings!$C$4)&amp;".mit."&amp;$A109&amp;IF($C109="","","."&amp;$C109&amp;"."&amp;$B109)&amp;IF(INDEX(Variables!$D$5:$D$105,MATCH($A109,Variables!$A$5:$A$105,0))="","","."&amp;INDEX(Variables!$D$5:$D$105,MATCH($A109,Variables!$A$5:$A$105,0)))&amp;"."&amp;K$5</f>
        <v/>
      </c>
      <c r="L109" s="23">
        <f>INDEX(MTInputs!$J$1:$AZ$415,$D109,MATCH(L$5,MTInputs!$J$5:$AZ$5,0))</f>
        <v/>
      </c>
      <c r="M109" s="24">
        <f>INDEX(MTInputs!$J$1:$AZ$415,$D109,MATCH(M$5,MTInputs!$J$5:$AZ$5,0))</f>
        <v/>
      </c>
      <c r="N109" s="24">
        <f>INDEX(MTInputs!$J$1:$AZ$415,$D109,MATCH(N$5,MTInputs!$J$5:$AZ$5,0))</f>
        <v/>
      </c>
      <c r="O109" s="24">
        <f>INDEX(MTInputs!$J$1:$AZ$415,$D109,MATCH(O$5,MTInputs!$J$5:$AZ$5,0))</f>
        <v/>
      </c>
      <c r="P109" s="24">
        <f>INDEX(MTInputs!$J$1:$AZ$415,$D109,MATCH(P$5,MTInputs!$J$5:$AZ$5,0))</f>
        <v/>
      </c>
      <c r="Q109" s="24">
        <f>INDEX(MTInputs!$J$1:$AZ$415,$D109,MATCH(Q$5,MTInputs!$J$5:$AZ$5,0))</f>
        <v/>
      </c>
      <c r="R109" s="24">
        <f>INDEX(MTInputs!$J$1:$AZ$415,$D109,MATCH(R$5,MTInputs!$J$5:$AZ$5,0))</f>
        <v/>
      </c>
      <c r="S109" s="24">
        <f>INDEX(MTInputs!$J$1:$AZ$415,$D109,MATCH(S$5,MTInputs!$J$5:$AZ$5,0))</f>
        <v/>
      </c>
      <c r="T109" s="24">
        <f>INDEX(MTInputs!$J$1:$AZ$415,$D109,MATCH(T$5,MTInputs!$J$5:$AZ$5,0))</f>
        <v/>
      </c>
      <c r="U109" s="24">
        <f>INDEX(MTInputs!$J$1:$AZ$415,$D109,MATCH(U$5,MTInputs!$J$5:$AZ$5,0))</f>
        <v/>
      </c>
      <c r="V109" s="24">
        <f>INDEX(MTInputs!$J$1:$AZ$415,$D109,MATCH(V$5,MTInputs!$J$5:$AZ$5,0))</f>
        <v/>
      </c>
      <c r="W109" s="24">
        <f>INDEX(MTInputs!$J$1:$AZ$415,$D109,MATCH(W$5,MTInputs!$J$5:$AZ$5,0))</f>
        <v/>
      </c>
      <c r="X109" s="24">
        <f>INDEX(MTInputs!$J$1:$AZ$415,$D109,MATCH(X$5,MTInputs!$J$5:$AZ$5,0))</f>
        <v/>
      </c>
      <c r="Y109" s="24">
        <f>INDEX(MTInputs!$J$1:$AZ$415,$D109,MATCH(Y$5,MTInputs!$J$5:$AZ$5,0))</f>
        <v/>
      </c>
      <c r="Z109" s="24">
        <f>INDEX(MTInputs!$J$1:$AZ$415,$D109,MATCH(Z$5,MTInputs!$J$5:$AZ$5,0))</f>
        <v/>
      </c>
      <c r="AA109" s="24">
        <f>INDEX(MTInputs!$J$1:$AZ$415,$D109,MATCH(AA$5,MTInputs!$J$5:$AZ$5,0))</f>
        <v/>
      </c>
      <c r="AB109" s="24">
        <f>INDEX(MTInputs!$J$1:$AZ$415,$D109,MATCH(AB$5,MTInputs!$J$5:$AZ$5,0))</f>
        <v/>
      </c>
      <c r="AC109" s="24">
        <f>INDEX(MTInputs!$J$1:$AZ$415,$D109,MATCH(AC$5,MTInputs!$J$5:$AZ$5,0))</f>
        <v/>
      </c>
      <c r="AD109" s="24">
        <f>INDEX(MTInputs!$J$1:$AZ$415,$D109,MATCH(AD$5,MTInputs!$J$5:$AZ$5,0))</f>
        <v/>
      </c>
      <c r="AF109" s="11">
        <f>LOWER(Settings!$C$4)&amp;".mit."&amp;$A109&amp;IF($C109="","","."&amp;$C109&amp;"."&amp;$B109)&amp;IF(INDEX(Variables!$D$5:$D$105,MATCH($A109,Variables!$A$5:$A$105,0))="","","."&amp;INDEX(Variables!$D$5:$D$105,MATCH($A109,Variables!$A$5:$A$105,0)))&amp;"."&amp;AF$5</f>
        <v/>
      </c>
      <c r="AG109" s="23">
        <f>INDEX(MTInputs!$J$1:$AZ$415,$D109,MATCH(AG$5,MTInputs!$J$5:$AZ$5,0))</f>
        <v/>
      </c>
      <c r="AH109" s="24">
        <f>INDEX(MTInputs!$J$1:$AZ$415,$D109,MATCH(AH$5,MTInputs!$J$5:$AZ$5,0))</f>
        <v/>
      </c>
      <c r="AI109" s="24">
        <f>INDEX(MTInputs!$J$1:$AZ$415,$D109,MATCH(AI$5,MTInputs!$J$5:$AZ$5,0))</f>
        <v/>
      </c>
      <c r="AJ109" s="24">
        <f>INDEX(MTInputs!$J$1:$AZ$415,$D109,MATCH(AJ$5,MTInputs!$J$5:$AZ$5,0))</f>
        <v/>
      </c>
      <c r="AK109" s="24">
        <f>INDEX(MTInputs!$J$1:$AZ$415,$D109,MATCH(AK$5,MTInputs!$J$5:$AZ$5,0))</f>
        <v/>
      </c>
      <c r="AL109" s="24">
        <f>INDEX(MTInputs!$J$1:$AZ$415,$D109,MATCH(AL$5,MTInputs!$J$5:$AZ$5,0))</f>
        <v/>
      </c>
      <c r="AM109" s="24">
        <f>INDEX(MTInputs!$J$1:$AZ$415,$D109,MATCH(AM$5,MTInputs!$J$5:$AZ$5,0))</f>
        <v/>
      </c>
      <c r="AN109" s="24">
        <f>INDEX(MTInputs!$J$1:$AZ$415,$D109,MATCH(AN$5,MTInputs!$J$5:$AZ$5,0))</f>
        <v/>
      </c>
      <c r="AO109" s="24">
        <f>INDEX(MTInputs!$J$1:$AZ$415,$D109,MATCH(AO$5,MTInputs!$J$5:$AZ$5,0))</f>
        <v/>
      </c>
      <c r="AP109" s="24">
        <f>INDEX(MTInputs!$J$1:$AZ$415,$D109,MATCH(AP$5,MTInputs!$J$5:$AZ$5,0))</f>
        <v/>
      </c>
      <c r="AQ109" s="24">
        <f>INDEX(MTInputs!$J$1:$AZ$415,$D109,MATCH(AQ$5,MTInputs!$J$5:$AZ$5,0))</f>
        <v/>
      </c>
      <c r="AR109" s="24">
        <f>INDEX(MTInputs!$J$1:$AZ$415,$D109,MATCH(AR$5,MTInputs!$J$5:$AZ$5,0))</f>
        <v/>
      </c>
      <c r="AS109" s="24">
        <f>INDEX(MTInputs!$J$1:$AZ$415,$D109,MATCH(AS$5,MTInputs!$J$5:$AZ$5,0))</f>
        <v/>
      </c>
      <c r="AT109" s="24">
        <f>INDEX(MTInputs!$J$1:$AZ$415,$D109,MATCH(AT$5,MTInputs!$J$5:$AZ$5,0))</f>
        <v/>
      </c>
      <c r="AU109" s="24">
        <f>INDEX(MTInputs!$J$1:$AZ$415,$D109,MATCH(AU$5,MTInputs!$J$5:$AZ$5,0))</f>
        <v/>
      </c>
      <c r="AV109" s="24">
        <f>INDEX(MTInputs!$J$1:$AZ$415,$D109,MATCH(AV$5,MTInputs!$J$5:$AZ$5,0))</f>
        <v/>
      </c>
      <c r="AW109" s="24">
        <f>INDEX(MTInputs!$J$1:$AZ$415,$D109,MATCH(AW$5,MTInputs!$J$5:$AZ$5,0))</f>
        <v/>
      </c>
      <c r="AX109" s="24">
        <f>INDEX(MTInputs!$J$1:$AZ$415,$D109,MATCH(AX$5,MTInputs!$J$5:$AZ$5,0))</f>
        <v/>
      </c>
      <c r="AY109" s="24">
        <f>INDEX(MTInputs!$J$1:$AZ$415,$D109,MATCH(AY$5,MTInputs!$J$5:$AZ$5,0))</f>
        <v/>
      </c>
    </row>
    <row r="110" hidden="1" outlineLevel="1">
      <c r="A110" s="14" t="inlineStr">
        <is>
          <t>etscov</t>
        </is>
      </c>
      <c r="B110" s="14" t="inlineStr">
        <is>
          <t>all</t>
        </is>
      </c>
      <c r="C110" s="14" t="inlineStr">
        <is>
          <t>foo</t>
        </is>
      </c>
      <c r="D110" s="22" t="n">
        <v>105</v>
      </c>
      <c r="H110" s="14">
        <f>INDEX(Variables!$B$5:$B$105,MATCH($A110,Variables!$A$5:$A$105,0))&amp;IF($C110="",""," | "&amp;INDEX(Mapping!$B$5:$B$26,MATCH($C110,Mapping!$A$5:$A$26,0))&amp;" | "&amp;INDEX(Mapping!$B$30:$B$41,MATCH($B110,Mapping!$A$30:$A$41,0)))</f>
        <v/>
      </c>
      <c r="I110" s="14">
        <f>INDEX(Variables!$C$5:$C$105,MATCH($A110,Variables!$A$5:$A$105,0))</f>
        <v/>
      </c>
      <c r="J110" s="14">
        <f>INDEX(Variables!$E$5:$E$105,MATCH($A110,Variables!$A$5:$A$105,0))</f>
        <v/>
      </c>
      <c r="K110" s="11">
        <f>LOWER(Settings!$C$4)&amp;".mit."&amp;$A110&amp;IF($C110="","","."&amp;$C110&amp;"."&amp;$B110)&amp;IF(INDEX(Variables!$D$5:$D$105,MATCH($A110,Variables!$A$5:$A$105,0))="","","."&amp;INDEX(Variables!$D$5:$D$105,MATCH($A110,Variables!$A$5:$A$105,0)))&amp;"."&amp;K$5</f>
        <v/>
      </c>
      <c r="L110" s="23">
        <f>INDEX(MTInputs!$J$1:$AZ$415,$D110,MATCH(L$5,MTInputs!$J$5:$AZ$5,0))</f>
        <v/>
      </c>
      <c r="M110" s="24">
        <f>INDEX(MTInputs!$J$1:$AZ$415,$D110,MATCH(M$5,MTInputs!$J$5:$AZ$5,0))</f>
        <v/>
      </c>
      <c r="N110" s="24">
        <f>INDEX(MTInputs!$J$1:$AZ$415,$D110,MATCH(N$5,MTInputs!$J$5:$AZ$5,0))</f>
        <v/>
      </c>
      <c r="O110" s="24">
        <f>INDEX(MTInputs!$J$1:$AZ$415,$D110,MATCH(O$5,MTInputs!$J$5:$AZ$5,0))</f>
        <v/>
      </c>
      <c r="P110" s="24">
        <f>INDEX(MTInputs!$J$1:$AZ$415,$D110,MATCH(P$5,MTInputs!$J$5:$AZ$5,0))</f>
        <v/>
      </c>
      <c r="Q110" s="24">
        <f>INDEX(MTInputs!$J$1:$AZ$415,$D110,MATCH(Q$5,MTInputs!$J$5:$AZ$5,0))</f>
        <v/>
      </c>
      <c r="R110" s="24">
        <f>INDEX(MTInputs!$J$1:$AZ$415,$D110,MATCH(R$5,MTInputs!$J$5:$AZ$5,0))</f>
        <v/>
      </c>
      <c r="S110" s="24">
        <f>INDEX(MTInputs!$J$1:$AZ$415,$D110,MATCH(S$5,MTInputs!$J$5:$AZ$5,0))</f>
        <v/>
      </c>
      <c r="T110" s="24">
        <f>INDEX(MTInputs!$J$1:$AZ$415,$D110,MATCH(T$5,MTInputs!$J$5:$AZ$5,0))</f>
        <v/>
      </c>
      <c r="U110" s="24">
        <f>INDEX(MTInputs!$J$1:$AZ$415,$D110,MATCH(U$5,MTInputs!$J$5:$AZ$5,0))</f>
        <v/>
      </c>
      <c r="V110" s="24">
        <f>INDEX(MTInputs!$J$1:$AZ$415,$D110,MATCH(V$5,MTInputs!$J$5:$AZ$5,0))</f>
        <v/>
      </c>
      <c r="W110" s="24">
        <f>INDEX(MTInputs!$J$1:$AZ$415,$D110,MATCH(W$5,MTInputs!$J$5:$AZ$5,0))</f>
        <v/>
      </c>
      <c r="X110" s="24">
        <f>INDEX(MTInputs!$J$1:$AZ$415,$D110,MATCH(X$5,MTInputs!$J$5:$AZ$5,0))</f>
        <v/>
      </c>
      <c r="Y110" s="24">
        <f>INDEX(MTInputs!$J$1:$AZ$415,$D110,MATCH(Y$5,MTInputs!$J$5:$AZ$5,0))</f>
        <v/>
      </c>
      <c r="Z110" s="24">
        <f>INDEX(MTInputs!$J$1:$AZ$415,$D110,MATCH(Z$5,MTInputs!$J$5:$AZ$5,0))</f>
        <v/>
      </c>
      <c r="AA110" s="24">
        <f>INDEX(MTInputs!$J$1:$AZ$415,$D110,MATCH(AA$5,MTInputs!$J$5:$AZ$5,0))</f>
        <v/>
      </c>
      <c r="AB110" s="24">
        <f>INDEX(MTInputs!$J$1:$AZ$415,$D110,MATCH(AB$5,MTInputs!$J$5:$AZ$5,0))</f>
        <v/>
      </c>
      <c r="AC110" s="24">
        <f>INDEX(MTInputs!$J$1:$AZ$415,$D110,MATCH(AC$5,MTInputs!$J$5:$AZ$5,0))</f>
        <v/>
      </c>
      <c r="AD110" s="24">
        <f>INDEX(MTInputs!$J$1:$AZ$415,$D110,MATCH(AD$5,MTInputs!$J$5:$AZ$5,0))</f>
        <v/>
      </c>
      <c r="AF110" s="11">
        <f>LOWER(Settings!$C$4)&amp;".mit."&amp;$A110&amp;IF($C110="","","."&amp;$C110&amp;"."&amp;$B110)&amp;IF(INDEX(Variables!$D$5:$D$105,MATCH($A110,Variables!$A$5:$A$105,0))="","","."&amp;INDEX(Variables!$D$5:$D$105,MATCH($A110,Variables!$A$5:$A$105,0)))&amp;"."&amp;AF$5</f>
        <v/>
      </c>
      <c r="AG110" s="23">
        <f>INDEX(MTInputs!$J$1:$AZ$415,$D110,MATCH(AG$5,MTInputs!$J$5:$AZ$5,0))</f>
        <v/>
      </c>
      <c r="AH110" s="24">
        <f>INDEX(MTInputs!$J$1:$AZ$415,$D110,MATCH(AH$5,MTInputs!$J$5:$AZ$5,0))</f>
        <v/>
      </c>
      <c r="AI110" s="24">
        <f>INDEX(MTInputs!$J$1:$AZ$415,$D110,MATCH(AI$5,MTInputs!$J$5:$AZ$5,0))</f>
        <v/>
      </c>
      <c r="AJ110" s="24">
        <f>INDEX(MTInputs!$J$1:$AZ$415,$D110,MATCH(AJ$5,MTInputs!$J$5:$AZ$5,0))</f>
        <v/>
      </c>
      <c r="AK110" s="24">
        <f>INDEX(MTInputs!$J$1:$AZ$415,$D110,MATCH(AK$5,MTInputs!$J$5:$AZ$5,0))</f>
        <v/>
      </c>
      <c r="AL110" s="24">
        <f>INDEX(MTInputs!$J$1:$AZ$415,$D110,MATCH(AL$5,MTInputs!$J$5:$AZ$5,0))</f>
        <v/>
      </c>
      <c r="AM110" s="24">
        <f>INDEX(MTInputs!$J$1:$AZ$415,$D110,MATCH(AM$5,MTInputs!$J$5:$AZ$5,0))</f>
        <v/>
      </c>
      <c r="AN110" s="24">
        <f>INDEX(MTInputs!$J$1:$AZ$415,$D110,MATCH(AN$5,MTInputs!$J$5:$AZ$5,0))</f>
        <v/>
      </c>
      <c r="AO110" s="24">
        <f>INDEX(MTInputs!$J$1:$AZ$415,$D110,MATCH(AO$5,MTInputs!$J$5:$AZ$5,0))</f>
        <v/>
      </c>
      <c r="AP110" s="24">
        <f>INDEX(MTInputs!$J$1:$AZ$415,$D110,MATCH(AP$5,MTInputs!$J$5:$AZ$5,0))</f>
        <v/>
      </c>
      <c r="AQ110" s="24">
        <f>INDEX(MTInputs!$J$1:$AZ$415,$D110,MATCH(AQ$5,MTInputs!$J$5:$AZ$5,0))</f>
        <v/>
      </c>
      <c r="AR110" s="24">
        <f>INDEX(MTInputs!$J$1:$AZ$415,$D110,MATCH(AR$5,MTInputs!$J$5:$AZ$5,0))</f>
        <v/>
      </c>
      <c r="AS110" s="24">
        <f>INDEX(MTInputs!$J$1:$AZ$415,$D110,MATCH(AS$5,MTInputs!$J$5:$AZ$5,0))</f>
        <v/>
      </c>
      <c r="AT110" s="24">
        <f>INDEX(MTInputs!$J$1:$AZ$415,$D110,MATCH(AT$5,MTInputs!$J$5:$AZ$5,0))</f>
        <v/>
      </c>
      <c r="AU110" s="24">
        <f>INDEX(MTInputs!$J$1:$AZ$415,$D110,MATCH(AU$5,MTInputs!$J$5:$AZ$5,0))</f>
        <v/>
      </c>
      <c r="AV110" s="24">
        <f>INDEX(MTInputs!$J$1:$AZ$415,$D110,MATCH(AV$5,MTInputs!$J$5:$AZ$5,0))</f>
        <v/>
      </c>
      <c r="AW110" s="24">
        <f>INDEX(MTInputs!$J$1:$AZ$415,$D110,MATCH(AW$5,MTInputs!$J$5:$AZ$5,0))</f>
        <v/>
      </c>
      <c r="AX110" s="24">
        <f>INDEX(MTInputs!$J$1:$AZ$415,$D110,MATCH(AX$5,MTInputs!$J$5:$AZ$5,0))</f>
        <v/>
      </c>
      <c r="AY110" s="24">
        <f>INDEX(MTInputs!$J$1:$AZ$415,$D110,MATCH(AY$5,MTInputs!$J$5:$AZ$5,0))</f>
        <v/>
      </c>
    </row>
    <row r="111" hidden="1" outlineLevel="1">
      <c r="A111" s="14" t="inlineStr">
        <is>
          <t>etscov</t>
        </is>
      </c>
      <c r="B111" s="14" t="inlineStr">
        <is>
          <t>all</t>
        </is>
      </c>
      <c r="C111" s="14" t="inlineStr">
        <is>
          <t>srv</t>
        </is>
      </c>
      <c r="D111" s="22" t="n">
        <v>106</v>
      </c>
      <c r="H111" s="14">
        <f>INDEX(Variables!$B$5:$B$105,MATCH($A111,Variables!$A$5:$A$105,0))&amp;IF($C111="",""," | "&amp;INDEX(Mapping!$B$5:$B$26,MATCH($C111,Mapping!$A$5:$A$26,0))&amp;" | "&amp;INDEX(Mapping!$B$30:$B$41,MATCH($B111,Mapping!$A$30:$A$41,0)))</f>
        <v/>
      </c>
      <c r="I111" s="14">
        <f>INDEX(Variables!$C$5:$C$105,MATCH($A111,Variables!$A$5:$A$105,0))</f>
        <v/>
      </c>
      <c r="J111" s="14">
        <f>INDEX(Variables!$E$5:$E$105,MATCH($A111,Variables!$A$5:$A$105,0))</f>
        <v/>
      </c>
      <c r="K111" s="11">
        <f>LOWER(Settings!$C$4)&amp;".mit."&amp;$A111&amp;IF($C111="","","."&amp;$C111&amp;"."&amp;$B111)&amp;IF(INDEX(Variables!$D$5:$D$105,MATCH($A111,Variables!$A$5:$A$105,0))="","","."&amp;INDEX(Variables!$D$5:$D$105,MATCH($A111,Variables!$A$5:$A$105,0)))&amp;"."&amp;K$5</f>
        <v/>
      </c>
      <c r="L111" s="23">
        <f>INDEX(MTInputs!$J$1:$AZ$415,$D111,MATCH(L$5,MTInputs!$J$5:$AZ$5,0))</f>
        <v/>
      </c>
      <c r="M111" s="24">
        <f>INDEX(MTInputs!$J$1:$AZ$415,$D111,MATCH(M$5,MTInputs!$J$5:$AZ$5,0))</f>
        <v/>
      </c>
      <c r="N111" s="24">
        <f>INDEX(MTInputs!$J$1:$AZ$415,$D111,MATCH(N$5,MTInputs!$J$5:$AZ$5,0))</f>
        <v/>
      </c>
      <c r="O111" s="24">
        <f>INDEX(MTInputs!$J$1:$AZ$415,$D111,MATCH(O$5,MTInputs!$J$5:$AZ$5,0))</f>
        <v/>
      </c>
      <c r="P111" s="24">
        <f>INDEX(MTInputs!$J$1:$AZ$415,$D111,MATCH(P$5,MTInputs!$J$5:$AZ$5,0))</f>
        <v/>
      </c>
      <c r="Q111" s="24">
        <f>INDEX(MTInputs!$J$1:$AZ$415,$D111,MATCH(Q$5,MTInputs!$J$5:$AZ$5,0))</f>
        <v/>
      </c>
      <c r="R111" s="24">
        <f>INDEX(MTInputs!$J$1:$AZ$415,$D111,MATCH(R$5,MTInputs!$J$5:$AZ$5,0))</f>
        <v/>
      </c>
      <c r="S111" s="24">
        <f>INDEX(MTInputs!$J$1:$AZ$415,$D111,MATCH(S$5,MTInputs!$J$5:$AZ$5,0))</f>
        <v/>
      </c>
      <c r="T111" s="24">
        <f>INDEX(MTInputs!$J$1:$AZ$415,$D111,MATCH(T$5,MTInputs!$J$5:$AZ$5,0))</f>
        <v/>
      </c>
      <c r="U111" s="24">
        <f>INDEX(MTInputs!$J$1:$AZ$415,$D111,MATCH(U$5,MTInputs!$J$5:$AZ$5,0))</f>
        <v/>
      </c>
      <c r="V111" s="24">
        <f>INDEX(MTInputs!$J$1:$AZ$415,$D111,MATCH(V$5,MTInputs!$J$5:$AZ$5,0))</f>
        <v/>
      </c>
      <c r="W111" s="24">
        <f>INDEX(MTInputs!$J$1:$AZ$415,$D111,MATCH(W$5,MTInputs!$J$5:$AZ$5,0))</f>
        <v/>
      </c>
      <c r="X111" s="24">
        <f>INDEX(MTInputs!$J$1:$AZ$415,$D111,MATCH(X$5,MTInputs!$J$5:$AZ$5,0))</f>
        <v/>
      </c>
      <c r="Y111" s="24">
        <f>INDEX(MTInputs!$J$1:$AZ$415,$D111,MATCH(Y$5,MTInputs!$J$5:$AZ$5,0))</f>
        <v/>
      </c>
      <c r="Z111" s="24">
        <f>INDEX(MTInputs!$J$1:$AZ$415,$D111,MATCH(Z$5,MTInputs!$J$5:$AZ$5,0))</f>
        <v/>
      </c>
      <c r="AA111" s="24">
        <f>INDEX(MTInputs!$J$1:$AZ$415,$D111,MATCH(AA$5,MTInputs!$J$5:$AZ$5,0))</f>
        <v/>
      </c>
      <c r="AB111" s="24">
        <f>INDEX(MTInputs!$J$1:$AZ$415,$D111,MATCH(AB$5,MTInputs!$J$5:$AZ$5,0))</f>
        <v/>
      </c>
      <c r="AC111" s="24">
        <f>INDEX(MTInputs!$J$1:$AZ$415,$D111,MATCH(AC$5,MTInputs!$J$5:$AZ$5,0))</f>
        <v/>
      </c>
      <c r="AD111" s="24">
        <f>INDEX(MTInputs!$J$1:$AZ$415,$D111,MATCH(AD$5,MTInputs!$J$5:$AZ$5,0))</f>
        <v/>
      </c>
      <c r="AF111" s="11">
        <f>LOWER(Settings!$C$4)&amp;".mit."&amp;$A111&amp;IF($C111="","","."&amp;$C111&amp;"."&amp;$B111)&amp;IF(INDEX(Variables!$D$5:$D$105,MATCH($A111,Variables!$A$5:$A$105,0))="","","."&amp;INDEX(Variables!$D$5:$D$105,MATCH($A111,Variables!$A$5:$A$105,0)))&amp;"."&amp;AF$5</f>
        <v/>
      </c>
      <c r="AG111" s="23">
        <f>INDEX(MTInputs!$J$1:$AZ$415,$D111,MATCH(AG$5,MTInputs!$J$5:$AZ$5,0))</f>
        <v/>
      </c>
      <c r="AH111" s="24">
        <f>INDEX(MTInputs!$J$1:$AZ$415,$D111,MATCH(AH$5,MTInputs!$J$5:$AZ$5,0))</f>
        <v/>
      </c>
      <c r="AI111" s="24">
        <f>INDEX(MTInputs!$J$1:$AZ$415,$D111,MATCH(AI$5,MTInputs!$J$5:$AZ$5,0))</f>
        <v/>
      </c>
      <c r="AJ111" s="24">
        <f>INDEX(MTInputs!$J$1:$AZ$415,$D111,MATCH(AJ$5,MTInputs!$J$5:$AZ$5,0))</f>
        <v/>
      </c>
      <c r="AK111" s="24">
        <f>INDEX(MTInputs!$J$1:$AZ$415,$D111,MATCH(AK$5,MTInputs!$J$5:$AZ$5,0))</f>
        <v/>
      </c>
      <c r="AL111" s="24">
        <f>INDEX(MTInputs!$J$1:$AZ$415,$D111,MATCH(AL$5,MTInputs!$J$5:$AZ$5,0))</f>
        <v/>
      </c>
      <c r="AM111" s="24">
        <f>INDEX(MTInputs!$J$1:$AZ$415,$D111,MATCH(AM$5,MTInputs!$J$5:$AZ$5,0))</f>
        <v/>
      </c>
      <c r="AN111" s="24">
        <f>INDEX(MTInputs!$J$1:$AZ$415,$D111,MATCH(AN$5,MTInputs!$J$5:$AZ$5,0))</f>
        <v/>
      </c>
      <c r="AO111" s="24">
        <f>INDEX(MTInputs!$J$1:$AZ$415,$D111,MATCH(AO$5,MTInputs!$J$5:$AZ$5,0))</f>
        <v/>
      </c>
      <c r="AP111" s="24">
        <f>INDEX(MTInputs!$J$1:$AZ$415,$D111,MATCH(AP$5,MTInputs!$J$5:$AZ$5,0))</f>
        <v/>
      </c>
      <c r="AQ111" s="24">
        <f>INDEX(MTInputs!$J$1:$AZ$415,$D111,MATCH(AQ$5,MTInputs!$J$5:$AZ$5,0))</f>
        <v/>
      </c>
      <c r="AR111" s="24">
        <f>INDEX(MTInputs!$J$1:$AZ$415,$D111,MATCH(AR$5,MTInputs!$J$5:$AZ$5,0))</f>
        <v/>
      </c>
      <c r="AS111" s="24">
        <f>INDEX(MTInputs!$J$1:$AZ$415,$D111,MATCH(AS$5,MTInputs!$J$5:$AZ$5,0))</f>
        <v/>
      </c>
      <c r="AT111" s="24">
        <f>INDEX(MTInputs!$J$1:$AZ$415,$D111,MATCH(AT$5,MTInputs!$J$5:$AZ$5,0))</f>
        <v/>
      </c>
      <c r="AU111" s="24">
        <f>INDEX(MTInputs!$J$1:$AZ$415,$D111,MATCH(AU$5,MTInputs!$J$5:$AZ$5,0))</f>
        <v/>
      </c>
      <c r="AV111" s="24">
        <f>INDEX(MTInputs!$J$1:$AZ$415,$D111,MATCH(AV$5,MTInputs!$J$5:$AZ$5,0))</f>
        <v/>
      </c>
      <c r="AW111" s="24">
        <f>INDEX(MTInputs!$J$1:$AZ$415,$D111,MATCH(AW$5,MTInputs!$J$5:$AZ$5,0))</f>
        <v/>
      </c>
      <c r="AX111" s="24">
        <f>INDEX(MTInputs!$J$1:$AZ$415,$D111,MATCH(AX$5,MTInputs!$J$5:$AZ$5,0))</f>
        <v/>
      </c>
      <c r="AY111" s="24">
        <f>INDEX(MTInputs!$J$1:$AZ$415,$D111,MATCH(AY$5,MTInputs!$J$5:$AZ$5,0))</f>
        <v/>
      </c>
    </row>
    <row r="112" hidden="1" outlineLevel="1">
      <c r="A112" s="14" t="inlineStr">
        <is>
          <t>etscov</t>
        </is>
      </c>
      <c r="B112" s="14" t="inlineStr">
        <is>
          <t>all</t>
        </is>
      </c>
      <c r="C112" s="14" t="inlineStr">
        <is>
          <t>mch</t>
        </is>
      </c>
      <c r="D112" s="22" t="n">
        <v>107</v>
      </c>
      <c r="H112" s="14">
        <f>INDEX(Variables!$B$5:$B$105,MATCH($A112,Variables!$A$5:$A$105,0))&amp;IF($C112="",""," | "&amp;INDEX(Mapping!$B$5:$B$26,MATCH($C112,Mapping!$A$5:$A$26,0))&amp;" | "&amp;INDEX(Mapping!$B$30:$B$41,MATCH($B112,Mapping!$A$30:$A$41,0)))</f>
        <v/>
      </c>
      <c r="I112" s="14">
        <f>INDEX(Variables!$C$5:$C$105,MATCH($A112,Variables!$A$5:$A$105,0))</f>
        <v/>
      </c>
      <c r="J112" s="14">
        <f>INDEX(Variables!$E$5:$E$105,MATCH($A112,Variables!$A$5:$A$105,0))</f>
        <v/>
      </c>
      <c r="K112" s="11">
        <f>LOWER(Settings!$C$4)&amp;".mit."&amp;$A112&amp;IF($C112="","","."&amp;$C112&amp;"."&amp;$B112)&amp;IF(INDEX(Variables!$D$5:$D$105,MATCH($A112,Variables!$A$5:$A$105,0))="","","."&amp;INDEX(Variables!$D$5:$D$105,MATCH($A112,Variables!$A$5:$A$105,0)))&amp;"."&amp;K$5</f>
        <v/>
      </c>
      <c r="L112" s="23">
        <f>INDEX(MTInputs!$J$1:$AZ$415,$D112,MATCH(L$5,MTInputs!$J$5:$AZ$5,0))</f>
        <v/>
      </c>
      <c r="M112" s="24">
        <f>INDEX(MTInputs!$J$1:$AZ$415,$D112,MATCH(M$5,MTInputs!$J$5:$AZ$5,0))</f>
        <v/>
      </c>
      <c r="N112" s="24">
        <f>INDEX(MTInputs!$J$1:$AZ$415,$D112,MATCH(N$5,MTInputs!$J$5:$AZ$5,0))</f>
        <v/>
      </c>
      <c r="O112" s="24">
        <f>INDEX(MTInputs!$J$1:$AZ$415,$D112,MATCH(O$5,MTInputs!$J$5:$AZ$5,0))</f>
        <v/>
      </c>
      <c r="P112" s="24">
        <f>INDEX(MTInputs!$J$1:$AZ$415,$D112,MATCH(P$5,MTInputs!$J$5:$AZ$5,0))</f>
        <v/>
      </c>
      <c r="Q112" s="24">
        <f>INDEX(MTInputs!$J$1:$AZ$415,$D112,MATCH(Q$5,MTInputs!$J$5:$AZ$5,0))</f>
        <v/>
      </c>
      <c r="R112" s="24">
        <f>INDEX(MTInputs!$J$1:$AZ$415,$D112,MATCH(R$5,MTInputs!$J$5:$AZ$5,0))</f>
        <v/>
      </c>
      <c r="S112" s="24">
        <f>INDEX(MTInputs!$J$1:$AZ$415,$D112,MATCH(S$5,MTInputs!$J$5:$AZ$5,0))</f>
        <v/>
      </c>
      <c r="T112" s="24">
        <f>INDEX(MTInputs!$J$1:$AZ$415,$D112,MATCH(T$5,MTInputs!$J$5:$AZ$5,0))</f>
        <v/>
      </c>
      <c r="U112" s="24">
        <f>INDEX(MTInputs!$J$1:$AZ$415,$D112,MATCH(U$5,MTInputs!$J$5:$AZ$5,0))</f>
        <v/>
      </c>
      <c r="V112" s="24">
        <f>INDEX(MTInputs!$J$1:$AZ$415,$D112,MATCH(V$5,MTInputs!$J$5:$AZ$5,0))</f>
        <v/>
      </c>
      <c r="W112" s="24">
        <f>INDEX(MTInputs!$J$1:$AZ$415,$D112,MATCH(W$5,MTInputs!$J$5:$AZ$5,0))</f>
        <v/>
      </c>
      <c r="X112" s="24">
        <f>INDEX(MTInputs!$J$1:$AZ$415,$D112,MATCH(X$5,MTInputs!$J$5:$AZ$5,0))</f>
        <v/>
      </c>
      <c r="Y112" s="24">
        <f>INDEX(MTInputs!$J$1:$AZ$415,$D112,MATCH(Y$5,MTInputs!$J$5:$AZ$5,0))</f>
        <v/>
      </c>
      <c r="Z112" s="24">
        <f>INDEX(MTInputs!$J$1:$AZ$415,$D112,MATCH(Z$5,MTInputs!$J$5:$AZ$5,0))</f>
        <v/>
      </c>
      <c r="AA112" s="24">
        <f>INDEX(MTInputs!$J$1:$AZ$415,$D112,MATCH(AA$5,MTInputs!$J$5:$AZ$5,0))</f>
        <v/>
      </c>
      <c r="AB112" s="24">
        <f>INDEX(MTInputs!$J$1:$AZ$415,$D112,MATCH(AB$5,MTInputs!$J$5:$AZ$5,0))</f>
        <v/>
      </c>
      <c r="AC112" s="24">
        <f>INDEX(MTInputs!$J$1:$AZ$415,$D112,MATCH(AC$5,MTInputs!$J$5:$AZ$5,0))</f>
        <v/>
      </c>
      <c r="AD112" s="24">
        <f>INDEX(MTInputs!$J$1:$AZ$415,$D112,MATCH(AD$5,MTInputs!$J$5:$AZ$5,0))</f>
        <v/>
      </c>
      <c r="AF112" s="11">
        <f>LOWER(Settings!$C$4)&amp;".mit."&amp;$A112&amp;IF($C112="","","."&amp;$C112&amp;"."&amp;$B112)&amp;IF(INDEX(Variables!$D$5:$D$105,MATCH($A112,Variables!$A$5:$A$105,0))="","","."&amp;INDEX(Variables!$D$5:$D$105,MATCH($A112,Variables!$A$5:$A$105,0)))&amp;"."&amp;AF$5</f>
        <v/>
      </c>
      <c r="AG112" s="23">
        <f>INDEX(MTInputs!$J$1:$AZ$415,$D112,MATCH(AG$5,MTInputs!$J$5:$AZ$5,0))</f>
        <v/>
      </c>
      <c r="AH112" s="24">
        <f>INDEX(MTInputs!$J$1:$AZ$415,$D112,MATCH(AH$5,MTInputs!$J$5:$AZ$5,0))</f>
        <v/>
      </c>
      <c r="AI112" s="24">
        <f>INDEX(MTInputs!$J$1:$AZ$415,$D112,MATCH(AI$5,MTInputs!$J$5:$AZ$5,0))</f>
        <v/>
      </c>
      <c r="AJ112" s="24">
        <f>INDEX(MTInputs!$J$1:$AZ$415,$D112,MATCH(AJ$5,MTInputs!$J$5:$AZ$5,0))</f>
        <v/>
      </c>
      <c r="AK112" s="24">
        <f>INDEX(MTInputs!$J$1:$AZ$415,$D112,MATCH(AK$5,MTInputs!$J$5:$AZ$5,0))</f>
        <v/>
      </c>
      <c r="AL112" s="24">
        <f>INDEX(MTInputs!$J$1:$AZ$415,$D112,MATCH(AL$5,MTInputs!$J$5:$AZ$5,0))</f>
        <v/>
      </c>
      <c r="AM112" s="24">
        <f>INDEX(MTInputs!$J$1:$AZ$415,$D112,MATCH(AM$5,MTInputs!$J$5:$AZ$5,0))</f>
        <v/>
      </c>
      <c r="AN112" s="24">
        <f>INDEX(MTInputs!$J$1:$AZ$415,$D112,MATCH(AN$5,MTInputs!$J$5:$AZ$5,0))</f>
        <v/>
      </c>
      <c r="AO112" s="24">
        <f>INDEX(MTInputs!$J$1:$AZ$415,$D112,MATCH(AO$5,MTInputs!$J$5:$AZ$5,0))</f>
        <v/>
      </c>
      <c r="AP112" s="24">
        <f>INDEX(MTInputs!$J$1:$AZ$415,$D112,MATCH(AP$5,MTInputs!$J$5:$AZ$5,0))</f>
        <v/>
      </c>
      <c r="AQ112" s="24">
        <f>INDEX(MTInputs!$J$1:$AZ$415,$D112,MATCH(AQ$5,MTInputs!$J$5:$AZ$5,0))</f>
        <v/>
      </c>
      <c r="AR112" s="24">
        <f>INDEX(MTInputs!$J$1:$AZ$415,$D112,MATCH(AR$5,MTInputs!$J$5:$AZ$5,0))</f>
        <v/>
      </c>
      <c r="AS112" s="24">
        <f>INDEX(MTInputs!$J$1:$AZ$415,$D112,MATCH(AS$5,MTInputs!$J$5:$AZ$5,0))</f>
        <v/>
      </c>
      <c r="AT112" s="24">
        <f>INDEX(MTInputs!$J$1:$AZ$415,$D112,MATCH(AT$5,MTInputs!$J$5:$AZ$5,0))</f>
        <v/>
      </c>
      <c r="AU112" s="24">
        <f>INDEX(MTInputs!$J$1:$AZ$415,$D112,MATCH(AU$5,MTInputs!$J$5:$AZ$5,0))</f>
        <v/>
      </c>
      <c r="AV112" s="24">
        <f>INDEX(MTInputs!$J$1:$AZ$415,$D112,MATCH(AV$5,MTInputs!$J$5:$AZ$5,0))</f>
        <v/>
      </c>
      <c r="AW112" s="24">
        <f>INDEX(MTInputs!$J$1:$AZ$415,$D112,MATCH(AW$5,MTInputs!$J$5:$AZ$5,0))</f>
        <v/>
      </c>
      <c r="AX112" s="24">
        <f>INDEX(MTInputs!$J$1:$AZ$415,$D112,MATCH(AX$5,MTInputs!$J$5:$AZ$5,0))</f>
        <v/>
      </c>
      <c r="AY112" s="24">
        <f>INDEX(MTInputs!$J$1:$AZ$415,$D112,MATCH(AY$5,MTInputs!$J$5:$AZ$5,0))</f>
        <v/>
      </c>
    </row>
    <row r="113" hidden="1" outlineLevel="1">
      <c r="A113" s="14" t="inlineStr">
        <is>
          <t>etscov</t>
        </is>
      </c>
      <c r="B113" s="14" t="inlineStr">
        <is>
          <t>all</t>
        </is>
      </c>
      <c r="C113" s="14" t="inlineStr">
        <is>
          <t>irn</t>
        </is>
      </c>
      <c r="D113" s="22" t="n">
        <v>108</v>
      </c>
      <c r="H113" s="14">
        <f>INDEX(Variables!$B$5:$B$105,MATCH($A113,Variables!$A$5:$A$105,0))&amp;IF($C113="",""," | "&amp;INDEX(Mapping!$B$5:$B$26,MATCH($C113,Mapping!$A$5:$A$26,0))&amp;" | "&amp;INDEX(Mapping!$B$30:$B$41,MATCH($B113,Mapping!$A$30:$A$41,0)))</f>
        <v/>
      </c>
      <c r="I113" s="14">
        <f>INDEX(Variables!$C$5:$C$105,MATCH($A113,Variables!$A$5:$A$105,0))</f>
        <v/>
      </c>
      <c r="J113" s="14">
        <f>INDEX(Variables!$E$5:$E$105,MATCH($A113,Variables!$A$5:$A$105,0))</f>
        <v/>
      </c>
      <c r="K113" s="11">
        <f>LOWER(Settings!$C$4)&amp;".mit."&amp;$A113&amp;IF($C113="","","."&amp;$C113&amp;"."&amp;$B113)&amp;IF(INDEX(Variables!$D$5:$D$105,MATCH($A113,Variables!$A$5:$A$105,0))="","","."&amp;INDEX(Variables!$D$5:$D$105,MATCH($A113,Variables!$A$5:$A$105,0)))&amp;"."&amp;K$5</f>
        <v/>
      </c>
      <c r="L113" s="23">
        <f>INDEX(MTInputs!$J$1:$AZ$415,$D113,MATCH(L$5,MTInputs!$J$5:$AZ$5,0))</f>
        <v/>
      </c>
      <c r="M113" s="24">
        <f>INDEX(MTInputs!$J$1:$AZ$415,$D113,MATCH(M$5,MTInputs!$J$5:$AZ$5,0))</f>
        <v/>
      </c>
      <c r="N113" s="24">
        <f>INDEX(MTInputs!$J$1:$AZ$415,$D113,MATCH(N$5,MTInputs!$J$5:$AZ$5,0))</f>
        <v/>
      </c>
      <c r="O113" s="24">
        <f>INDEX(MTInputs!$J$1:$AZ$415,$D113,MATCH(O$5,MTInputs!$J$5:$AZ$5,0))</f>
        <v/>
      </c>
      <c r="P113" s="24">
        <f>INDEX(MTInputs!$J$1:$AZ$415,$D113,MATCH(P$5,MTInputs!$J$5:$AZ$5,0))</f>
        <v/>
      </c>
      <c r="Q113" s="24">
        <f>INDEX(MTInputs!$J$1:$AZ$415,$D113,MATCH(Q$5,MTInputs!$J$5:$AZ$5,0))</f>
        <v/>
      </c>
      <c r="R113" s="24">
        <f>INDEX(MTInputs!$J$1:$AZ$415,$D113,MATCH(R$5,MTInputs!$J$5:$AZ$5,0))</f>
        <v/>
      </c>
      <c r="S113" s="24">
        <f>INDEX(MTInputs!$J$1:$AZ$415,$D113,MATCH(S$5,MTInputs!$J$5:$AZ$5,0))</f>
        <v/>
      </c>
      <c r="T113" s="24">
        <f>INDEX(MTInputs!$J$1:$AZ$415,$D113,MATCH(T$5,MTInputs!$J$5:$AZ$5,0))</f>
        <v/>
      </c>
      <c r="U113" s="24">
        <f>INDEX(MTInputs!$J$1:$AZ$415,$D113,MATCH(U$5,MTInputs!$J$5:$AZ$5,0))</f>
        <v/>
      </c>
      <c r="V113" s="24">
        <f>INDEX(MTInputs!$J$1:$AZ$415,$D113,MATCH(V$5,MTInputs!$J$5:$AZ$5,0))</f>
        <v/>
      </c>
      <c r="W113" s="24">
        <f>INDEX(MTInputs!$J$1:$AZ$415,$D113,MATCH(W$5,MTInputs!$J$5:$AZ$5,0))</f>
        <v/>
      </c>
      <c r="X113" s="24">
        <f>INDEX(MTInputs!$J$1:$AZ$415,$D113,MATCH(X$5,MTInputs!$J$5:$AZ$5,0))</f>
        <v/>
      </c>
      <c r="Y113" s="24">
        <f>INDEX(MTInputs!$J$1:$AZ$415,$D113,MATCH(Y$5,MTInputs!$J$5:$AZ$5,0))</f>
        <v/>
      </c>
      <c r="Z113" s="24">
        <f>INDEX(MTInputs!$J$1:$AZ$415,$D113,MATCH(Z$5,MTInputs!$J$5:$AZ$5,0))</f>
        <v/>
      </c>
      <c r="AA113" s="24">
        <f>INDEX(MTInputs!$J$1:$AZ$415,$D113,MATCH(AA$5,MTInputs!$J$5:$AZ$5,0))</f>
        <v/>
      </c>
      <c r="AB113" s="24">
        <f>INDEX(MTInputs!$J$1:$AZ$415,$D113,MATCH(AB$5,MTInputs!$J$5:$AZ$5,0))</f>
        <v/>
      </c>
      <c r="AC113" s="24">
        <f>INDEX(MTInputs!$J$1:$AZ$415,$D113,MATCH(AC$5,MTInputs!$J$5:$AZ$5,0))</f>
        <v/>
      </c>
      <c r="AD113" s="24">
        <f>INDEX(MTInputs!$J$1:$AZ$415,$D113,MATCH(AD$5,MTInputs!$J$5:$AZ$5,0))</f>
        <v/>
      </c>
      <c r="AF113" s="11">
        <f>LOWER(Settings!$C$4)&amp;".mit."&amp;$A113&amp;IF($C113="","","."&amp;$C113&amp;"."&amp;$B113)&amp;IF(INDEX(Variables!$D$5:$D$105,MATCH($A113,Variables!$A$5:$A$105,0))="","","."&amp;INDEX(Variables!$D$5:$D$105,MATCH($A113,Variables!$A$5:$A$105,0)))&amp;"."&amp;AF$5</f>
        <v/>
      </c>
      <c r="AG113" s="23">
        <f>INDEX(MTInputs!$J$1:$AZ$415,$D113,MATCH(AG$5,MTInputs!$J$5:$AZ$5,0))</f>
        <v/>
      </c>
      <c r="AH113" s="24">
        <f>INDEX(MTInputs!$J$1:$AZ$415,$D113,MATCH(AH$5,MTInputs!$J$5:$AZ$5,0))</f>
        <v/>
      </c>
      <c r="AI113" s="24">
        <f>INDEX(MTInputs!$J$1:$AZ$415,$D113,MATCH(AI$5,MTInputs!$J$5:$AZ$5,0))</f>
        <v/>
      </c>
      <c r="AJ113" s="24">
        <f>INDEX(MTInputs!$J$1:$AZ$415,$D113,MATCH(AJ$5,MTInputs!$J$5:$AZ$5,0))</f>
        <v/>
      </c>
      <c r="AK113" s="24">
        <f>INDEX(MTInputs!$J$1:$AZ$415,$D113,MATCH(AK$5,MTInputs!$J$5:$AZ$5,0))</f>
        <v/>
      </c>
      <c r="AL113" s="24">
        <f>INDEX(MTInputs!$J$1:$AZ$415,$D113,MATCH(AL$5,MTInputs!$J$5:$AZ$5,0))</f>
        <v/>
      </c>
      <c r="AM113" s="24">
        <f>INDEX(MTInputs!$J$1:$AZ$415,$D113,MATCH(AM$5,MTInputs!$J$5:$AZ$5,0))</f>
        <v/>
      </c>
      <c r="AN113" s="24">
        <f>INDEX(MTInputs!$J$1:$AZ$415,$D113,MATCH(AN$5,MTInputs!$J$5:$AZ$5,0))</f>
        <v/>
      </c>
      <c r="AO113" s="24">
        <f>INDEX(MTInputs!$J$1:$AZ$415,$D113,MATCH(AO$5,MTInputs!$J$5:$AZ$5,0))</f>
        <v/>
      </c>
      <c r="AP113" s="24">
        <f>INDEX(MTInputs!$J$1:$AZ$415,$D113,MATCH(AP$5,MTInputs!$J$5:$AZ$5,0))</f>
        <v/>
      </c>
      <c r="AQ113" s="24">
        <f>INDEX(MTInputs!$J$1:$AZ$415,$D113,MATCH(AQ$5,MTInputs!$J$5:$AZ$5,0))</f>
        <v/>
      </c>
      <c r="AR113" s="24">
        <f>INDEX(MTInputs!$J$1:$AZ$415,$D113,MATCH(AR$5,MTInputs!$J$5:$AZ$5,0))</f>
        <v/>
      </c>
      <c r="AS113" s="24">
        <f>INDEX(MTInputs!$J$1:$AZ$415,$D113,MATCH(AS$5,MTInputs!$J$5:$AZ$5,0))</f>
        <v/>
      </c>
      <c r="AT113" s="24">
        <f>INDEX(MTInputs!$J$1:$AZ$415,$D113,MATCH(AT$5,MTInputs!$J$5:$AZ$5,0))</f>
        <v/>
      </c>
      <c r="AU113" s="24">
        <f>INDEX(MTInputs!$J$1:$AZ$415,$D113,MATCH(AU$5,MTInputs!$J$5:$AZ$5,0))</f>
        <v/>
      </c>
      <c r="AV113" s="24">
        <f>INDEX(MTInputs!$J$1:$AZ$415,$D113,MATCH(AV$5,MTInputs!$J$5:$AZ$5,0))</f>
        <v/>
      </c>
      <c r="AW113" s="24">
        <f>INDEX(MTInputs!$J$1:$AZ$415,$D113,MATCH(AW$5,MTInputs!$J$5:$AZ$5,0))</f>
        <v/>
      </c>
      <c r="AX113" s="24">
        <f>INDEX(MTInputs!$J$1:$AZ$415,$D113,MATCH(AX$5,MTInputs!$J$5:$AZ$5,0))</f>
        <v/>
      </c>
      <c r="AY113" s="24">
        <f>INDEX(MTInputs!$J$1:$AZ$415,$D113,MATCH(AY$5,MTInputs!$J$5:$AZ$5,0))</f>
        <v/>
      </c>
    </row>
    <row r="114" hidden="1" outlineLevel="1">
      <c r="A114" s="14" t="inlineStr">
        <is>
          <t>etscov</t>
        </is>
      </c>
      <c r="B114" s="14" t="inlineStr">
        <is>
          <t>all</t>
        </is>
      </c>
      <c r="C114" s="14" t="inlineStr">
        <is>
          <t>nfm</t>
        </is>
      </c>
      <c r="D114" s="22" t="n">
        <v>109</v>
      </c>
      <c r="H114" s="14">
        <f>INDEX(Variables!$B$5:$B$105,MATCH($A114,Variables!$A$5:$A$105,0))&amp;IF($C114="",""," | "&amp;INDEX(Mapping!$B$5:$B$26,MATCH($C114,Mapping!$A$5:$A$26,0))&amp;" | "&amp;INDEX(Mapping!$B$30:$B$41,MATCH($B114,Mapping!$A$30:$A$41,0)))</f>
        <v/>
      </c>
      <c r="I114" s="14">
        <f>INDEX(Variables!$C$5:$C$105,MATCH($A114,Variables!$A$5:$A$105,0))</f>
        <v/>
      </c>
      <c r="J114" s="14">
        <f>INDEX(Variables!$E$5:$E$105,MATCH($A114,Variables!$A$5:$A$105,0))</f>
        <v/>
      </c>
      <c r="K114" s="11">
        <f>LOWER(Settings!$C$4)&amp;".mit."&amp;$A114&amp;IF($C114="","","."&amp;$C114&amp;"."&amp;$B114)&amp;IF(INDEX(Variables!$D$5:$D$105,MATCH($A114,Variables!$A$5:$A$105,0))="","","."&amp;INDEX(Variables!$D$5:$D$105,MATCH($A114,Variables!$A$5:$A$105,0)))&amp;"."&amp;K$5</f>
        <v/>
      </c>
      <c r="L114" s="23">
        <f>INDEX(MTInputs!$J$1:$AZ$415,$D114,MATCH(L$5,MTInputs!$J$5:$AZ$5,0))</f>
        <v/>
      </c>
      <c r="M114" s="24">
        <f>INDEX(MTInputs!$J$1:$AZ$415,$D114,MATCH(M$5,MTInputs!$J$5:$AZ$5,0))</f>
        <v/>
      </c>
      <c r="N114" s="24">
        <f>INDEX(MTInputs!$J$1:$AZ$415,$D114,MATCH(N$5,MTInputs!$J$5:$AZ$5,0))</f>
        <v/>
      </c>
      <c r="O114" s="24">
        <f>INDEX(MTInputs!$J$1:$AZ$415,$D114,MATCH(O$5,MTInputs!$J$5:$AZ$5,0))</f>
        <v/>
      </c>
      <c r="P114" s="24">
        <f>INDEX(MTInputs!$J$1:$AZ$415,$D114,MATCH(P$5,MTInputs!$J$5:$AZ$5,0))</f>
        <v/>
      </c>
      <c r="Q114" s="24">
        <f>INDEX(MTInputs!$J$1:$AZ$415,$D114,MATCH(Q$5,MTInputs!$J$5:$AZ$5,0))</f>
        <v/>
      </c>
      <c r="R114" s="24">
        <f>INDEX(MTInputs!$J$1:$AZ$415,$D114,MATCH(R$5,MTInputs!$J$5:$AZ$5,0))</f>
        <v/>
      </c>
      <c r="S114" s="24">
        <f>INDEX(MTInputs!$J$1:$AZ$415,$D114,MATCH(S$5,MTInputs!$J$5:$AZ$5,0))</f>
        <v/>
      </c>
      <c r="T114" s="24">
        <f>INDEX(MTInputs!$J$1:$AZ$415,$D114,MATCH(T$5,MTInputs!$J$5:$AZ$5,0))</f>
        <v/>
      </c>
      <c r="U114" s="24">
        <f>INDEX(MTInputs!$J$1:$AZ$415,$D114,MATCH(U$5,MTInputs!$J$5:$AZ$5,0))</f>
        <v/>
      </c>
      <c r="V114" s="24">
        <f>INDEX(MTInputs!$J$1:$AZ$415,$D114,MATCH(V$5,MTInputs!$J$5:$AZ$5,0))</f>
        <v/>
      </c>
      <c r="W114" s="24">
        <f>INDEX(MTInputs!$J$1:$AZ$415,$D114,MATCH(W$5,MTInputs!$J$5:$AZ$5,0))</f>
        <v/>
      </c>
      <c r="X114" s="24">
        <f>INDEX(MTInputs!$J$1:$AZ$415,$D114,MATCH(X$5,MTInputs!$J$5:$AZ$5,0))</f>
        <v/>
      </c>
      <c r="Y114" s="24">
        <f>INDEX(MTInputs!$J$1:$AZ$415,$D114,MATCH(Y$5,MTInputs!$J$5:$AZ$5,0))</f>
        <v/>
      </c>
      <c r="Z114" s="24">
        <f>INDEX(MTInputs!$J$1:$AZ$415,$D114,MATCH(Z$5,MTInputs!$J$5:$AZ$5,0))</f>
        <v/>
      </c>
      <c r="AA114" s="24">
        <f>INDEX(MTInputs!$J$1:$AZ$415,$D114,MATCH(AA$5,MTInputs!$J$5:$AZ$5,0))</f>
        <v/>
      </c>
      <c r="AB114" s="24">
        <f>INDEX(MTInputs!$J$1:$AZ$415,$D114,MATCH(AB$5,MTInputs!$J$5:$AZ$5,0))</f>
        <v/>
      </c>
      <c r="AC114" s="24">
        <f>INDEX(MTInputs!$J$1:$AZ$415,$D114,MATCH(AC$5,MTInputs!$J$5:$AZ$5,0))</f>
        <v/>
      </c>
      <c r="AD114" s="24">
        <f>INDEX(MTInputs!$J$1:$AZ$415,$D114,MATCH(AD$5,MTInputs!$J$5:$AZ$5,0))</f>
        <v/>
      </c>
      <c r="AF114" s="11">
        <f>LOWER(Settings!$C$4)&amp;".mit."&amp;$A114&amp;IF($C114="","","."&amp;$C114&amp;"."&amp;$B114)&amp;IF(INDEX(Variables!$D$5:$D$105,MATCH($A114,Variables!$A$5:$A$105,0))="","","."&amp;INDEX(Variables!$D$5:$D$105,MATCH($A114,Variables!$A$5:$A$105,0)))&amp;"."&amp;AF$5</f>
        <v/>
      </c>
      <c r="AG114" s="23">
        <f>INDEX(MTInputs!$J$1:$AZ$415,$D114,MATCH(AG$5,MTInputs!$J$5:$AZ$5,0))</f>
        <v/>
      </c>
      <c r="AH114" s="24">
        <f>INDEX(MTInputs!$J$1:$AZ$415,$D114,MATCH(AH$5,MTInputs!$J$5:$AZ$5,0))</f>
        <v/>
      </c>
      <c r="AI114" s="24">
        <f>INDEX(MTInputs!$J$1:$AZ$415,$D114,MATCH(AI$5,MTInputs!$J$5:$AZ$5,0))</f>
        <v/>
      </c>
      <c r="AJ114" s="24">
        <f>INDEX(MTInputs!$J$1:$AZ$415,$D114,MATCH(AJ$5,MTInputs!$J$5:$AZ$5,0))</f>
        <v/>
      </c>
      <c r="AK114" s="24">
        <f>INDEX(MTInputs!$J$1:$AZ$415,$D114,MATCH(AK$5,MTInputs!$J$5:$AZ$5,0))</f>
        <v/>
      </c>
      <c r="AL114" s="24">
        <f>INDEX(MTInputs!$J$1:$AZ$415,$D114,MATCH(AL$5,MTInputs!$J$5:$AZ$5,0))</f>
        <v/>
      </c>
      <c r="AM114" s="24">
        <f>INDEX(MTInputs!$J$1:$AZ$415,$D114,MATCH(AM$5,MTInputs!$J$5:$AZ$5,0))</f>
        <v/>
      </c>
      <c r="AN114" s="24">
        <f>INDEX(MTInputs!$J$1:$AZ$415,$D114,MATCH(AN$5,MTInputs!$J$5:$AZ$5,0))</f>
        <v/>
      </c>
      <c r="AO114" s="24">
        <f>INDEX(MTInputs!$J$1:$AZ$415,$D114,MATCH(AO$5,MTInputs!$J$5:$AZ$5,0))</f>
        <v/>
      </c>
      <c r="AP114" s="24">
        <f>INDEX(MTInputs!$J$1:$AZ$415,$D114,MATCH(AP$5,MTInputs!$J$5:$AZ$5,0))</f>
        <v/>
      </c>
      <c r="AQ114" s="24">
        <f>INDEX(MTInputs!$J$1:$AZ$415,$D114,MATCH(AQ$5,MTInputs!$J$5:$AZ$5,0))</f>
        <v/>
      </c>
      <c r="AR114" s="24">
        <f>INDEX(MTInputs!$J$1:$AZ$415,$D114,MATCH(AR$5,MTInputs!$J$5:$AZ$5,0))</f>
        <v/>
      </c>
      <c r="AS114" s="24">
        <f>INDEX(MTInputs!$J$1:$AZ$415,$D114,MATCH(AS$5,MTInputs!$J$5:$AZ$5,0))</f>
        <v/>
      </c>
      <c r="AT114" s="24">
        <f>INDEX(MTInputs!$J$1:$AZ$415,$D114,MATCH(AT$5,MTInputs!$J$5:$AZ$5,0))</f>
        <v/>
      </c>
      <c r="AU114" s="24">
        <f>INDEX(MTInputs!$J$1:$AZ$415,$D114,MATCH(AU$5,MTInputs!$J$5:$AZ$5,0))</f>
        <v/>
      </c>
      <c r="AV114" s="24">
        <f>INDEX(MTInputs!$J$1:$AZ$415,$D114,MATCH(AV$5,MTInputs!$J$5:$AZ$5,0))</f>
        <v/>
      </c>
      <c r="AW114" s="24">
        <f>INDEX(MTInputs!$J$1:$AZ$415,$D114,MATCH(AW$5,MTInputs!$J$5:$AZ$5,0))</f>
        <v/>
      </c>
      <c r="AX114" s="24">
        <f>INDEX(MTInputs!$J$1:$AZ$415,$D114,MATCH(AX$5,MTInputs!$J$5:$AZ$5,0))</f>
        <v/>
      </c>
      <c r="AY114" s="24">
        <f>INDEX(MTInputs!$J$1:$AZ$415,$D114,MATCH(AY$5,MTInputs!$J$5:$AZ$5,0))</f>
        <v/>
      </c>
    </row>
    <row r="115" hidden="1" outlineLevel="1">
      <c r="A115" s="14" t="inlineStr">
        <is>
          <t>etscov</t>
        </is>
      </c>
      <c r="B115" s="14" t="inlineStr">
        <is>
          <t>all</t>
        </is>
      </c>
      <c r="C115" s="14" t="inlineStr">
        <is>
          <t>mac</t>
        </is>
      </c>
      <c r="D115" s="22" t="n">
        <v>110</v>
      </c>
      <c r="H115" s="14">
        <f>INDEX(Variables!$B$5:$B$105,MATCH($A115,Variables!$A$5:$A$105,0))&amp;IF($C115="",""," | "&amp;INDEX(Mapping!$B$5:$B$26,MATCH($C115,Mapping!$A$5:$A$26,0))&amp;" | "&amp;INDEX(Mapping!$B$30:$B$41,MATCH($B115,Mapping!$A$30:$A$41,0)))</f>
        <v/>
      </c>
      <c r="I115" s="14">
        <f>INDEX(Variables!$C$5:$C$105,MATCH($A115,Variables!$A$5:$A$105,0))</f>
        <v/>
      </c>
      <c r="J115" s="14">
        <f>INDEX(Variables!$E$5:$E$105,MATCH($A115,Variables!$A$5:$A$105,0))</f>
        <v/>
      </c>
      <c r="K115" s="11">
        <f>LOWER(Settings!$C$4)&amp;".mit."&amp;$A115&amp;IF($C115="","","."&amp;$C115&amp;"."&amp;$B115)&amp;IF(INDEX(Variables!$D$5:$D$105,MATCH($A115,Variables!$A$5:$A$105,0))="","","."&amp;INDEX(Variables!$D$5:$D$105,MATCH($A115,Variables!$A$5:$A$105,0)))&amp;"."&amp;K$5</f>
        <v/>
      </c>
      <c r="L115" s="23">
        <f>INDEX(MTInputs!$J$1:$AZ$415,$D115,MATCH(L$5,MTInputs!$J$5:$AZ$5,0))</f>
        <v/>
      </c>
      <c r="M115" s="24">
        <f>INDEX(MTInputs!$J$1:$AZ$415,$D115,MATCH(M$5,MTInputs!$J$5:$AZ$5,0))</f>
        <v/>
      </c>
      <c r="N115" s="24">
        <f>INDEX(MTInputs!$J$1:$AZ$415,$D115,MATCH(N$5,MTInputs!$J$5:$AZ$5,0))</f>
        <v/>
      </c>
      <c r="O115" s="24">
        <f>INDEX(MTInputs!$J$1:$AZ$415,$D115,MATCH(O$5,MTInputs!$J$5:$AZ$5,0))</f>
        <v/>
      </c>
      <c r="P115" s="24">
        <f>INDEX(MTInputs!$J$1:$AZ$415,$D115,MATCH(P$5,MTInputs!$J$5:$AZ$5,0))</f>
        <v/>
      </c>
      <c r="Q115" s="24">
        <f>INDEX(MTInputs!$J$1:$AZ$415,$D115,MATCH(Q$5,MTInputs!$J$5:$AZ$5,0))</f>
        <v/>
      </c>
      <c r="R115" s="24">
        <f>INDEX(MTInputs!$J$1:$AZ$415,$D115,MATCH(R$5,MTInputs!$J$5:$AZ$5,0))</f>
        <v/>
      </c>
      <c r="S115" s="24">
        <f>INDEX(MTInputs!$J$1:$AZ$415,$D115,MATCH(S$5,MTInputs!$J$5:$AZ$5,0))</f>
        <v/>
      </c>
      <c r="T115" s="24">
        <f>INDEX(MTInputs!$J$1:$AZ$415,$D115,MATCH(T$5,MTInputs!$J$5:$AZ$5,0))</f>
        <v/>
      </c>
      <c r="U115" s="24">
        <f>INDEX(MTInputs!$J$1:$AZ$415,$D115,MATCH(U$5,MTInputs!$J$5:$AZ$5,0))</f>
        <v/>
      </c>
      <c r="V115" s="24">
        <f>INDEX(MTInputs!$J$1:$AZ$415,$D115,MATCH(V$5,MTInputs!$J$5:$AZ$5,0))</f>
        <v/>
      </c>
      <c r="W115" s="24">
        <f>INDEX(MTInputs!$J$1:$AZ$415,$D115,MATCH(W$5,MTInputs!$J$5:$AZ$5,0))</f>
        <v/>
      </c>
      <c r="X115" s="24">
        <f>INDEX(MTInputs!$J$1:$AZ$415,$D115,MATCH(X$5,MTInputs!$J$5:$AZ$5,0))</f>
        <v/>
      </c>
      <c r="Y115" s="24">
        <f>INDEX(MTInputs!$J$1:$AZ$415,$D115,MATCH(Y$5,MTInputs!$J$5:$AZ$5,0))</f>
        <v/>
      </c>
      <c r="Z115" s="24">
        <f>INDEX(MTInputs!$J$1:$AZ$415,$D115,MATCH(Z$5,MTInputs!$J$5:$AZ$5,0))</f>
        <v/>
      </c>
      <c r="AA115" s="24">
        <f>INDEX(MTInputs!$J$1:$AZ$415,$D115,MATCH(AA$5,MTInputs!$J$5:$AZ$5,0))</f>
        <v/>
      </c>
      <c r="AB115" s="24">
        <f>INDEX(MTInputs!$J$1:$AZ$415,$D115,MATCH(AB$5,MTInputs!$J$5:$AZ$5,0))</f>
        <v/>
      </c>
      <c r="AC115" s="24">
        <f>INDEX(MTInputs!$J$1:$AZ$415,$D115,MATCH(AC$5,MTInputs!$J$5:$AZ$5,0))</f>
        <v/>
      </c>
      <c r="AD115" s="24">
        <f>INDEX(MTInputs!$J$1:$AZ$415,$D115,MATCH(AD$5,MTInputs!$J$5:$AZ$5,0))</f>
        <v/>
      </c>
      <c r="AF115" s="11">
        <f>LOWER(Settings!$C$4)&amp;".mit."&amp;$A115&amp;IF($C115="","","."&amp;$C115&amp;"."&amp;$B115)&amp;IF(INDEX(Variables!$D$5:$D$105,MATCH($A115,Variables!$A$5:$A$105,0))="","","."&amp;INDEX(Variables!$D$5:$D$105,MATCH($A115,Variables!$A$5:$A$105,0)))&amp;"."&amp;AF$5</f>
        <v/>
      </c>
      <c r="AG115" s="23">
        <f>INDEX(MTInputs!$J$1:$AZ$415,$D115,MATCH(AG$5,MTInputs!$J$5:$AZ$5,0))</f>
        <v/>
      </c>
      <c r="AH115" s="24">
        <f>INDEX(MTInputs!$J$1:$AZ$415,$D115,MATCH(AH$5,MTInputs!$J$5:$AZ$5,0))</f>
        <v/>
      </c>
      <c r="AI115" s="24">
        <f>INDEX(MTInputs!$J$1:$AZ$415,$D115,MATCH(AI$5,MTInputs!$J$5:$AZ$5,0))</f>
        <v/>
      </c>
      <c r="AJ115" s="24">
        <f>INDEX(MTInputs!$J$1:$AZ$415,$D115,MATCH(AJ$5,MTInputs!$J$5:$AZ$5,0))</f>
        <v/>
      </c>
      <c r="AK115" s="24">
        <f>INDEX(MTInputs!$J$1:$AZ$415,$D115,MATCH(AK$5,MTInputs!$J$5:$AZ$5,0))</f>
        <v/>
      </c>
      <c r="AL115" s="24">
        <f>INDEX(MTInputs!$J$1:$AZ$415,$D115,MATCH(AL$5,MTInputs!$J$5:$AZ$5,0))</f>
        <v/>
      </c>
      <c r="AM115" s="24">
        <f>INDEX(MTInputs!$J$1:$AZ$415,$D115,MATCH(AM$5,MTInputs!$J$5:$AZ$5,0))</f>
        <v/>
      </c>
      <c r="AN115" s="24">
        <f>INDEX(MTInputs!$J$1:$AZ$415,$D115,MATCH(AN$5,MTInputs!$J$5:$AZ$5,0))</f>
        <v/>
      </c>
      <c r="AO115" s="24">
        <f>INDEX(MTInputs!$J$1:$AZ$415,$D115,MATCH(AO$5,MTInputs!$J$5:$AZ$5,0))</f>
        <v/>
      </c>
      <c r="AP115" s="24">
        <f>INDEX(MTInputs!$J$1:$AZ$415,$D115,MATCH(AP$5,MTInputs!$J$5:$AZ$5,0))</f>
        <v/>
      </c>
      <c r="AQ115" s="24">
        <f>INDEX(MTInputs!$J$1:$AZ$415,$D115,MATCH(AQ$5,MTInputs!$J$5:$AZ$5,0))</f>
        <v/>
      </c>
      <c r="AR115" s="24">
        <f>INDEX(MTInputs!$J$1:$AZ$415,$D115,MATCH(AR$5,MTInputs!$J$5:$AZ$5,0))</f>
        <v/>
      </c>
      <c r="AS115" s="24">
        <f>INDEX(MTInputs!$J$1:$AZ$415,$D115,MATCH(AS$5,MTInputs!$J$5:$AZ$5,0))</f>
        <v/>
      </c>
      <c r="AT115" s="24">
        <f>INDEX(MTInputs!$J$1:$AZ$415,$D115,MATCH(AT$5,MTInputs!$J$5:$AZ$5,0))</f>
        <v/>
      </c>
      <c r="AU115" s="24">
        <f>INDEX(MTInputs!$J$1:$AZ$415,$D115,MATCH(AU$5,MTInputs!$J$5:$AZ$5,0))</f>
        <v/>
      </c>
      <c r="AV115" s="24">
        <f>INDEX(MTInputs!$J$1:$AZ$415,$D115,MATCH(AV$5,MTInputs!$J$5:$AZ$5,0))</f>
        <v/>
      </c>
      <c r="AW115" s="24">
        <f>INDEX(MTInputs!$J$1:$AZ$415,$D115,MATCH(AW$5,MTInputs!$J$5:$AZ$5,0))</f>
        <v/>
      </c>
      <c r="AX115" s="24">
        <f>INDEX(MTInputs!$J$1:$AZ$415,$D115,MATCH(AX$5,MTInputs!$J$5:$AZ$5,0))</f>
        <v/>
      </c>
      <c r="AY115" s="24">
        <f>INDEX(MTInputs!$J$1:$AZ$415,$D115,MATCH(AY$5,MTInputs!$J$5:$AZ$5,0))</f>
        <v/>
      </c>
    </row>
    <row r="116" hidden="1" outlineLevel="1">
      <c r="A116" s="14" t="inlineStr">
        <is>
          <t>etscov</t>
        </is>
      </c>
      <c r="B116" s="14" t="inlineStr">
        <is>
          <t>all</t>
        </is>
      </c>
      <c r="C116" s="14" t="inlineStr">
        <is>
          <t>cem</t>
        </is>
      </c>
      <c r="D116" s="22" t="n">
        <v>111</v>
      </c>
      <c r="H116" s="14">
        <f>INDEX(Variables!$B$5:$B$105,MATCH($A116,Variables!$A$5:$A$105,0))&amp;IF($C116="",""," | "&amp;INDEX(Mapping!$B$5:$B$26,MATCH($C116,Mapping!$A$5:$A$26,0))&amp;" | "&amp;INDEX(Mapping!$B$30:$B$41,MATCH($B116,Mapping!$A$30:$A$41,0)))</f>
        <v/>
      </c>
      <c r="I116" s="14">
        <f>INDEX(Variables!$C$5:$C$105,MATCH($A116,Variables!$A$5:$A$105,0))</f>
        <v/>
      </c>
      <c r="J116" s="14">
        <f>INDEX(Variables!$E$5:$E$105,MATCH($A116,Variables!$A$5:$A$105,0))</f>
        <v/>
      </c>
      <c r="K116" s="11">
        <f>LOWER(Settings!$C$4)&amp;".mit."&amp;$A116&amp;IF($C116="","","."&amp;$C116&amp;"."&amp;$B116)&amp;IF(INDEX(Variables!$D$5:$D$105,MATCH($A116,Variables!$A$5:$A$105,0))="","","."&amp;INDEX(Variables!$D$5:$D$105,MATCH($A116,Variables!$A$5:$A$105,0)))&amp;"."&amp;K$5</f>
        <v/>
      </c>
      <c r="L116" s="23">
        <f>INDEX(MTInputs!$J$1:$AZ$415,$D116,MATCH(L$5,MTInputs!$J$5:$AZ$5,0))</f>
        <v/>
      </c>
      <c r="M116" s="24">
        <f>INDEX(MTInputs!$J$1:$AZ$415,$D116,MATCH(M$5,MTInputs!$J$5:$AZ$5,0))</f>
        <v/>
      </c>
      <c r="N116" s="24">
        <f>INDEX(MTInputs!$J$1:$AZ$415,$D116,MATCH(N$5,MTInputs!$J$5:$AZ$5,0))</f>
        <v/>
      </c>
      <c r="O116" s="24">
        <f>INDEX(MTInputs!$J$1:$AZ$415,$D116,MATCH(O$5,MTInputs!$J$5:$AZ$5,0))</f>
        <v/>
      </c>
      <c r="P116" s="24">
        <f>INDEX(MTInputs!$J$1:$AZ$415,$D116,MATCH(P$5,MTInputs!$J$5:$AZ$5,0))</f>
        <v/>
      </c>
      <c r="Q116" s="24">
        <f>INDEX(MTInputs!$J$1:$AZ$415,$D116,MATCH(Q$5,MTInputs!$J$5:$AZ$5,0))</f>
        <v/>
      </c>
      <c r="R116" s="24">
        <f>INDEX(MTInputs!$J$1:$AZ$415,$D116,MATCH(R$5,MTInputs!$J$5:$AZ$5,0))</f>
        <v/>
      </c>
      <c r="S116" s="24">
        <f>INDEX(MTInputs!$J$1:$AZ$415,$D116,MATCH(S$5,MTInputs!$J$5:$AZ$5,0))</f>
        <v/>
      </c>
      <c r="T116" s="24">
        <f>INDEX(MTInputs!$J$1:$AZ$415,$D116,MATCH(T$5,MTInputs!$J$5:$AZ$5,0))</f>
        <v/>
      </c>
      <c r="U116" s="24">
        <f>INDEX(MTInputs!$J$1:$AZ$415,$D116,MATCH(U$5,MTInputs!$J$5:$AZ$5,0))</f>
        <v/>
      </c>
      <c r="V116" s="24">
        <f>INDEX(MTInputs!$J$1:$AZ$415,$D116,MATCH(V$5,MTInputs!$J$5:$AZ$5,0))</f>
        <v/>
      </c>
      <c r="W116" s="24">
        <f>INDEX(MTInputs!$J$1:$AZ$415,$D116,MATCH(W$5,MTInputs!$J$5:$AZ$5,0))</f>
        <v/>
      </c>
      <c r="X116" s="24">
        <f>INDEX(MTInputs!$J$1:$AZ$415,$D116,MATCH(X$5,MTInputs!$J$5:$AZ$5,0))</f>
        <v/>
      </c>
      <c r="Y116" s="24">
        <f>INDEX(MTInputs!$J$1:$AZ$415,$D116,MATCH(Y$5,MTInputs!$J$5:$AZ$5,0))</f>
        <v/>
      </c>
      <c r="Z116" s="24">
        <f>INDEX(MTInputs!$J$1:$AZ$415,$D116,MATCH(Z$5,MTInputs!$J$5:$AZ$5,0))</f>
        <v/>
      </c>
      <c r="AA116" s="24">
        <f>INDEX(MTInputs!$J$1:$AZ$415,$D116,MATCH(AA$5,MTInputs!$J$5:$AZ$5,0))</f>
        <v/>
      </c>
      <c r="AB116" s="24">
        <f>INDEX(MTInputs!$J$1:$AZ$415,$D116,MATCH(AB$5,MTInputs!$J$5:$AZ$5,0))</f>
        <v/>
      </c>
      <c r="AC116" s="24">
        <f>INDEX(MTInputs!$J$1:$AZ$415,$D116,MATCH(AC$5,MTInputs!$J$5:$AZ$5,0))</f>
        <v/>
      </c>
      <c r="AD116" s="24">
        <f>INDEX(MTInputs!$J$1:$AZ$415,$D116,MATCH(AD$5,MTInputs!$J$5:$AZ$5,0))</f>
        <v/>
      </c>
      <c r="AF116" s="11">
        <f>LOWER(Settings!$C$4)&amp;".mit."&amp;$A116&amp;IF($C116="","","."&amp;$C116&amp;"."&amp;$B116)&amp;IF(INDEX(Variables!$D$5:$D$105,MATCH($A116,Variables!$A$5:$A$105,0))="","","."&amp;INDEX(Variables!$D$5:$D$105,MATCH($A116,Variables!$A$5:$A$105,0)))&amp;"."&amp;AF$5</f>
        <v/>
      </c>
      <c r="AG116" s="23">
        <f>INDEX(MTInputs!$J$1:$AZ$415,$D116,MATCH(AG$5,MTInputs!$J$5:$AZ$5,0))</f>
        <v/>
      </c>
      <c r="AH116" s="24">
        <f>INDEX(MTInputs!$J$1:$AZ$415,$D116,MATCH(AH$5,MTInputs!$J$5:$AZ$5,0))</f>
        <v/>
      </c>
      <c r="AI116" s="24">
        <f>INDEX(MTInputs!$J$1:$AZ$415,$D116,MATCH(AI$5,MTInputs!$J$5:$AZ$5,0))</f>
        <v/>
      </c>
      <c r="AJ116" s="24">
        <f>INDEX(MTInputs!$J$1:$AZ$415,$D116,MATCH(AJ$5,MTInputs!$J$5:$AZ$5,0))</f>
        <v/>
      </c>
      <c r="AK116" s="24">
        <f>INDEX(MTInputs!$J$1:$AZ$415,$D116,MATCH(AK$5,MTInputs!$J$5:$AZ$5,0))</f>
        <v/>
      </c>
      <c r="AL116" s="24">
        <f>INDEX(MTInputs!$J$1:$AZ$415,$D116,MATCH(AL$5,MTInputs!$J$5:$AZ$5,0))</f>
        <v/>
      </c>
      <c r="AM116" s="24">
        <f>INDEX(MTInputs!$J$1:$AZ$415,$D116,MATCH(AM$5,MTInputs!$J$5:$AZ$5,0))</f>
        <v/>
      </c>
      <c r="AN116" s="24">
        <f>INDEX(MTInputs!$J$1:$AZ$415,$D116,MATCH(AN$5,MTInputs!$J$5:$AZ$5,0))</f>
        <v/>
      </c>
      <c r="AO116" s="24">
        <f>INDEX(MTInputs!$J$1:$AZ$415,$D116,MATCH(AO$5,MTInputs!$J$5:$AZ$5,0))</f>
        <v/>
      </c>
      <c r="AP116" s="24">
        <f>INDEX(MTInputs!$J$1:$AZ$415,$D116,MATCH(AP$5,MTInputs!$J$5:$AZ$5,0))</f>
        <v/>
      </c>
      <c r="AQ116" s="24">
        <f>INDEX(MTInputs!$J$1:$AZ$415,$D116,MATCH(AQ$5,MTInputs!$J$5:$AZ$5,0))</f>
        <v/>
      </c>
      <c r="AR116" s="24">
        <f>INDEX(MTInputs!$J$1:$AZ$415,$D116,MATCH(AR$5,MTInputs!$J$5:$AZ$5,0))</f>
        <v/>
      </c>
      <c r="AS116" s="24">
        <f>INDEX(MTInputs!$J$1:$AZ$415,$D116,MATCH(AS$5,MTInputs!$J$5:$AZ$5,0))</f>
        <v/>
      </c>
      <c r="AT116" s="24">
        <f>INDEX(MTInputs!$J$1:$AZ$415,$D116,MATCH(AT$5,MTInputs!$J$5:$AZ$5,0))</f>
        <v/>
      </c>
      <c r="AU116" s="24">
        <f>INDEX(MTInputs!$J$1:$AZ$415,$D116,MATCH(AU$5,MTInputs!$J$5:$AZ$5,0))</f>
        <v/>
      </c>
      <c r="AV116" s="24">
        <f>INDEX(MTInputs!$J$1:$AZ$415,$D116,MATCH(AV$5,MTInputs!$J$5:$AZ$5,0))</f>
        <v/>
      </c>
      <c r="AW116" s="24">
        <f>INDEX(MTInputs!$J$1:$AZ$415,$D116,MATCH(AW$5,MTInputs!$J$5:$AZ$5,0))</f>
        <v/>
      </c>
      <c r="AX116" s="24">
        <f>INDEX(MTInputs!$J$1:$AZ$415,$D116,MATCH(AX$5,MTInputs!$J$5:$AZ$5,0))</f>
        <v/>
      </c>
      <c r="AY116" s="24">
        <f>INDEX(MTInputs!$J$1:$AZ$415,$D116,MATCH(AY$5,MTInputs!$J$5:$AZ$5,0))</f>
        <v/>
      </c>
    </row>
    <row r="117" hidden="1" outlineLevel="1">
      <c r="A117" s="14" t="inlineStr">
        <is>
          <t>etscov</t>
        </is>
      </c>
      <c r="B117" s="14" t="inlineStr">
        <is>
          <t>all</t>
        </is>
      </c>
      <c r="C117" s="14" t="inlineStr">
        <is>
          <t>omn</t>
        </is>
      </c>
      <c r="D117" s="22" t="n">
        <v>112</v>
      </c>
      <c r="H117" s="14">
        <f>INDEX(Variables!$B$5:$B$105,MATCH($A117,Variables!$A$5:$A$105,0))&amp;IF($C117="",""," | "&amp;INDEX(Mapping!$B$5:$B$26,MATCH($C117,Mapping!$A$5:$A$26,0))&amp;" | "&amp;INDEX(Mapping!$B$30:$B$41,MATCH($B117,Mapping!$A$30:$A$41,0)))</f>
        <v/>
      </c>
      <c r="I117" s="14">
        <f>INDEX(Variables!$C$5:$C$105,MATCH($A117,Variables!$A$5:$A$105,0))</f>
        <v/>
      </c>
      <c r="J117" s="14">
        <f>INDEX(Variables!$E$5:$E$105,MATCH($A117,Variables!$A$5:$A$105,0))</f>
        <v/>
      </c>
      <c r="K117" s="11">
        <f>LOWER(Settings!$C$4)&amp;".mit."&amp;$A117&amp;IF($C117="","","."&amp;$C117&amp;"."&amp;$B117)&amp;IF(INDEX(Variables!$D$5:$D$105,MATCH($A117,Variables!$A$5:$A$105,0))="","","."&amp;INDEX(Variables!$D$5:$D$105,MATCH($A117,Variables!$A$5:$A$105,0)))&amp;"."&amp;K$5</f>
        <v/>
      </c>
      <c r="L117" s="23">
        <f>INDEX(MTInputs!$J$1:$AZ$415,$D117,MATCH(L$5,MTInputs!$J$5:$AZ$5,0))</f>
        <v/>
      </c>
      <c r="M117" s="24">
        <f>INDEX(MTInputs!$J$1:$AZ$415,$D117,MATCH(M$5,MTInputs!$J$5:$AZ$5,0))</f>
        <v/>
      </c>
      <c r="N117" s="24">
        <f>INDEX(MTInputs!$J$1:$AZ$415,$D117,MATCH(N$5,MTInputs!$J$5:$AZ$5,0))</f>
        <v/>
      </c>
      <c r="O117" s="24">
        <f>INDEX(MTInputs!$J$1:$AZ$415,$D117,MATCH(O$5,MTInputs!$J$5:$AZ$5,0))</f>
        <v/>
      </c>
      <c r="P117" s="24">
        <f>INDEX(MTInputs!$J$1:$AZ$415,$D117,MATCH(P$5,MTInputs!$J$5:$AZ$5,0))</f>
        <v/>
      </c>
      <c r="Q117" s="24">
        <f>INDEX(MTInputs!$J$1:$AZ$415,$D117,MATCH(Q$5,MTInputs!$J$5:$AZ$5,0))</f>
        <v/>
      </c>
      <c r="R117" s="24">
        <f>INDEX(MTInputs!$J$1:$AZ$415,$D117,MATCH(R$5,MTInputs!$J$5:$AZ$5,0))</f>
        <v/>
      </c>
      <c r="S117" s="24">
        <f>INDEX(MTInputs!$J$1:$AZ$415,$D117,MATCH(S$5,MTInputs!$J$5:$AZ$5,0))</f>
        <v/>
      </c>
      <c r="T117" s="24">
        <f>INDEX(MTInputs!$J$1:$AZ$415,$D117,MATCH(T$5,MTInputs!$J$5:$AZ$5,0))</f>
        <v/>
      </c>
      <c r="U117" s="24">
        <f>INDEX(MTInputs!$J$1:$AZ$415,$D117,MATCH(U$5,MTInputs!$J$5:$AZ$5,0))</f>
        <v/>
      </c>
      <c r="V117" s="24">
        <f>INDEX(MTInputs!$J$1:$AZ$415,$D117,MATCH(V$5,MTInputs!$J$5:$AZ$5,0))</f>
        <v/>
      </c>
      <c r="W117" s="24">
        <f>INDEX(MTInputs!$J$1:$AZ$415,$D117,MATCH(W$5,MTInputs!$J$5:$AZ$5,0))</f>
        <v/>
      </c>
      <c r="X117" s="24">
        <f>INDEX(MTInputs!$J$1:$AZ$415,$D117,MATCH(X$5,MTInputs!$J$5:$AZ$5,0))</f>
        <v/>
      </c>
      <c r="Y117" s="24">
        <f>INDEX(MTInputs!$J$1:$AZ$415,$D117,MATCH(Y$5,MTInputs!$J$5:$AZ$5,0))</f>
        <v/>
      </c>
      <c r="Z117" s="24">
        <f>INDEX(MTInputs!$J$1:$AZ$415,$D117,MATCH(Z$5,MTInputs!$J$5:$AZ$5,0))</f>
        <v/>
      </c>
      <c r="AA117" s="24">
        <f>INDEX(MTInputs!$J$1:$AZ$415,$D117,MATCH(AA$5,MTInputs!$J$5:$AZ$5,0))</f>
        <v/>
      </c>
      <c r="AB117" s="24">
        <f>INDEX(MTInputs!$J$1:$AZ$415,$D117,MATCH(AB$5,MTInputs!$J$5:$AZ$5,0))</f>
        <v/>
      </c>
      <c r="AC117" s="24">
        <f>INDEX(MTInputs!$J$1:$AZ$415,$D117,MATCH(AC$5,MTInputs!$J$5:$AZ$5,0))</f>
        <v/>
      </c>
      <c r="AD117" s="24">
        <f>INDEX(MTInputs!$J$1:$AZ$415,$D117,MATCH(AD$5,MTInputs!$J$5:$AZ$5,0))</f>
        <v/>
      </c>
      <c r="AF117" s="11">
        <f>LOWER(Settings!$C$4)&amp;".mit."&amp;$A117&amp;IF($C117="","","."&amp;$C117&amp;"."&amp;$B117)&amp;IF(INDEX(Variables!$D$5:$D$105,MATCH($A117,Variables!$A$5:$A$105,0))="","","."&amp;INDEX(Variables!$D$5:$D$105,MATCH($A117,Variables!$A$5:$A$105,0)))&amp;"."&amp;AF$5</f>
        <v/>
      </c>
      <c r="AG117" s="23">
        <f>INDEX(MTInputs!$J$1:$AZ$415,$D117,MATCH(AG$5,MTInputs!$J$5:$AZ$5,0))</f>
        <v/>
      </c>
      <c r="AH117" s="24">
        <f>INDEX(MTInputs!$J$1:$AZ$415,$D117,MATCH(AH$5,MTInputs!$J$5:$AZ$5,0))</f>
        <v/>
      </c>
      <c r="AI117" s="24">
        <f>INDEX(MTInputs!$J$1:$AZ$415,$D117,MATCH(AI$5,MTInputs!$J$5:$AZ$5,0))</f>
        <v/>
      </c>
      <c r="AJ117" s="24">
        <f>INDEX(MTInputs!$J$1:$AZ$415,$D117,MATCH(AJ$5,MTInputs!$J$5:$AZ$5,0))</f>
        <v/>
      </c>
      <c r="AK117" s="24">
        <f>INDEX(MTInputs!$J$1:$AZ$415,$D117,MATCH(AK$5,MTInputs!$J$5:$AZ$5,0))</f>
        <v/>
      </c>
      <c r="AL117" s="24">
        <f>INDEX(MTInputs!$J$1:$AZ$415,$D117,MATCH(AL$5,MTInputs!$J$5:$AZ$5,0))</f>
        <v/>
      </c>
      <c r="AM117" s="24">
        <f>INDEX(MTInputs!$J$1:$AZ$415,$D117,MATCH(AM$5,MTInputs!$J$5:$AZ$5,0))</f>
        <v/>
      </c>
      <c r="AN117" s="24">
        <f>INDEX(MTInputs!$J$1:$AZ$415,$D117,MATCH(AN$5,MTInputs!$J$5:$AZ$5,0))</f>
        <v/>
      </c>
      <c r="AO117" s="24">
        <f>INDEX(MTInputs!$J$1:$AZ$415,$D117,MATCH(AO$5,MTInputs!$J$5:$AZ$5,0))</f>
        <v/>
      </c>
      <c r="AP117" s="24">
        <f>INDEX(MTInputs!$J$1:$AZ$415,$D117,MATCH(AP$5,MTInputs!$J$5:$AZ$5,0))</f>
        <v/>
      </c>
      <c r="AQ117" s="24">
        <f>INDEX(MTInputs!$J$1:$AZ$415,$D117,MATCH(AQ$5,MTInputs!$J$5:$AZ$5,0))</f>
        <v/>
      </c>
      <c r="AR117" s="24">
        <f>INDEX(MTInputs!$J$1:$AZ$415,$D117,MATCH(AR$5,MTInputs!$J$5:$AZ$5,0))</f>
        <v/>
      </c>
      <c r="AS117" s="24">
        <f>INDEX(MTInputs!$J$1:$AZ$415,$D117,MATCH(AS$5,MTInputs!$J$5:$AZ$5,0))</f>
        <v/>
      </c>
      <c r="AT117" s="24">
        <f>INDEX(MTInputs!$J$1:$AZ$415,$D117,MATCH(AT$5,MTInputs!$J$5:$AZ$5,0))</f>
        <v/>
      </c>
      <c r="AU117" s="24">
        <f>INDEX(MTInputs!$J$1:$AZ$415,$D117,MATCH(AU$5,MTInputs!$J$5:$AZ$5,0))</f>
        <v/>
      </c>
      <c r="AV117" s="24">
        <f>INDEX(MTInputs!$J$1:$AZ$415,$D117,MATCH(AV$5,MTInputs!$J$5:$AZ$5,0))</f>
        <v/>
      </c>
      <c r="AW117" s="24">
        <f>INDEX(MTInputs!$J$1:$AZ$415,$D117,MATCH(AW$5,MTInputs!$J$5:$AZ$5,0))</f>
        <v/>
      </c>
      <c r="AX117" s="24">
        <f>INDEX(MTInputs!$J$1:$AZ$415,$D117,MATCH(AX$5,MTInputs!$J$5:$AZ$5,0))</f>
        <v/>
      </c>
      <c r="AY117" s="24">
        <f>INDEX(MTInputs!$J$1:$AZ$415,$D117,MATCH(AY$5,MTInputs!$J$5:$AZ$5,0))</f>
        <v/>
      </c>
    </row>
    <row r="118" hidden="1" outlineLevel="1">
      <c r="A118" s="14" t="inlineStr">
        <is>
          <t>etscov</t>
        </is>
      </c>
      <c r="B118" s="14" t="inlineStr">
        <is>
          <t>all</t>
        </is>
      </c>
      <c r="C118" s="14" t="inlineStr">
        <is>
          <t>cst</t>
        </is>
      </c>
      <c r="D118" s="22" t="n">
        <v>113</v>
      </c>
      <c r="H118" s="14">
        <f>INDEX(Variables!$B$5:$B$105,MATCH($A118,Variables!$A$5:$A$105,0))&amp;IF($C118="",""," | "&amp;INDEX(Mapping!$B$5:$B$26,MATCH($C118,Mapping!$A$5:$A$26,0))&amp;" | "&amp;INDEX(Mapping!$B$30:$B$41,MATCH($B118,Mapping!$A$30:$A$41,0)))</f>
        <v/>
      </c>
      <c r="I118" s="14">
        <f>INDEX(Variables!$C$5:$C$105,MATCH($A118,Variables!$A$5:$A$105,0))</f>
        <v/>
      </c>
      <c r="J118" s="14">
        <f>INDEX(Variables!$E$5:$E$105,MATCH($A118,Variables!$A$5:$A$105,0))</f>
        <v/>
      </c>
      <c r="K118" s="11">
        <f>LOWER(Settings!$C$4)&amp;".mit."&amp;$A118&amp;IF($C118="","","."&amp;$C118&amp;"."&amp;$B118)&amp;IF(INDEX(Variables!$D$5:$D$105,MATCH($A118,Variables!$A$5:$A$105,0))="","","."&amp;INDEX(Variables!$D$5:$D$105,MATCH($A118,Variables!$A$5:$A$105,0)))&amp;"."&amp;K$5</f>
        <v/>
      </c>
      <c r="L118" s="23">
        <f>INDEX(MTInputs!$J$1:$AZ$415,$D118,MATCH(L$5,MTInputs!$J$5:$AZ$5,0))</f>
        <v/>
      </c>
      <c r="M118" s="24">
        <f>INDEX(MTInputs!$J$1:$AZ$415,$D118,MATCH(M$5,MTInputs!$J$5:$AZ$5,0))</f>
        <v/>
      </c>
      <c r="N118" s="24">
        <f>INDEX(MTInputs!$J$1:$AZ$415,$D118,MATCH(N$5,MTInputs!$J$5:$AZ$5,0))</f>
        <v/>
      </c>
      <c r="O118" s="24">
        <f>INDEX(MTInputs!$J$1:$AZ$415,$D118,MATCH(O$5,MTInputs!$J$5:$AZ$5,0))</f>
        <v/>
      </c>
      <c r="P118" s="24">
        <f>INDEX(MTInputs!$J$1:$AZ$415,$D118,MATCH(P$5,MTInputs!$J$5:$AZ$5,0))</f>
        <v/>
      </c>
      <c r="Q118" s="24">
        <f>INDEX(MTInputs!$J$1:$AZ$415,$D118,MATCH(Q$5,MTInputs!$J$5:$AZ$5,0))</f>
        <v/>
      </c>
      <c r="R118" s="24">
        <f>INDEX(MTInputs!$J$1:$AZ$415,$D118,MATCH(R$5,MTInputs!$J$5:$AZ$5,0))</f>
        <v/>
      </c>
      <c r="S118" s="24">
        <f>INDEX(MTInputs!$J$1:$AZ$415,$D118,MATCH(S$5,MTInputs!$J$5:$AZ$5,0))</f>
        <v/>
      </c>
      <c r="T118" s="24">
        <f>INDEX(MTInputs!$J$1:$AZ$415,$D118,MATCH(T$5,MTInputs!$J$5:$AZ$5,0))</f>
        <v/>
      </c>
      <c r="U118" s="24">
        <f>INDEX(MTInputs!$J$1:$AZ$415,$D118,MATCH(U$5,MTInputs!$J$5:$AZ$5,0))</f>
        <v/>
      </c>
      <c r="V118" s="24">
        <f>INDEX(MTInputs!$J$1:$AZ$415,$D118,MATCH(V$5,MTInputs!$J$5:$AZ$5,0))</f>
        <v/>
      </c>
      <c r="W118" s="24">
        <f>INDEX(MTInputs!$J$1:$AZ$415,$D118,MATCH(W$5,MTInputs!$J$5:$AZ$5,0))</f>
        <v/>
      </c>
      <c r="X118" s="24">
        <f>INDEX(MTInputs!$J$1:$AZ$415,$D118,MATCH(X$5,MTInputs!$J$5:$AZ$5,0))</f>
        <v/>
      </c>
      <c r="Y118" s="24">
        <f>INDEX(MTInputs!$J$1:$AZ$415,$D118,MATCH(Y$5,MTInputs!$J$5:$AZ$5,0))</f>
        <v/>
      </c>
      <c r="Z118" s="24">
        <f>INDEX(MTInputs!$J$1:$AZ$415,$D118,MATCH(Z$5,MTInputs!$J$5:$AZ$5,0))</f>
        <v/>
      </c>
      <c r="AA118" s="24">
        <f>INDEX(MTInputs!$J$1:$AZ$415,$D118,MATCH(AA$5,MTInputs!$J$5:$AZ$5,0))</f>
        <v/>
      </c>
      <c r="AB118" s="24">
        <f>INDEX(MTInputs!$J$1:$AZ$415,$D118,MATCH(AB$5,MTInputs!$J$5:$AZ$5,0))</f>
        <v/>
      </c>
      <c r="AC118" s="24">
        <f>INDEX(MTInputs!$J$1:$AZ$415,$D118,MATCH(AC$5,MTInputs!$J$5:$AZ$5,0))</f>
        <v/>
      </c>
      <c r="AD118" s="24">
        <f>INDEX(MTInputs!$J$1:$AZ$415,$D118,MATCH(AD$5,MTInputs!$J$5:$AZ$5,0))</f>
        <v/>
      </c>
      <c r="AF118" s="11">
        <f>LOWER(Settings!$C$4)&amp;".mit."&amp;$A118&amp;IF($C118="","","."&amp;$C118&amp;"."&amp;$B118)&amp;IF(INDEX(Variables!$D$5:$D$105,MATCH($A118,Variables!$A$5:$A$105,0))="","","."&amp;INDEX(Variables!$D$5:$D$105,MATCH($A118,Variables!$A$5:$A$105,0)))&amp;"."&amp;AF$5</f>
        <v/>
      </c>
      <c r="AG118" s="23">
        <f>INDEX(MTInputs!$J$1:$AZ$415,$D118,MATCH(AG$5,MTInputs!$J$5:$AZ$5,0))</f>
        <v/>
      </c>
      <c r="AH118" s="24">
        <f>INDEX(MTInputs!$J$1:$AZ$415,$D118,MATCH(AH$5,MTInputs!$J$5:$AZ$5,0))</f>
        <v/>
      </c>
      <c r="AI118" s="24">
        <f>INDEX(MTInputs!$J$1:$AZ$415,$D118,MATCH(AI$5,MTInputs!$J$5:$AZ$5,0))</f>
        <v/>
      </c>
      <c r="AJ118" s="24">
        <f>INDEX(MTInputs!$J$1:$AZ$415,$D118,MATCH(AJ$5,MTInputs!$J$5:$AZ$5,0))</f>
        <v/>
      </c>
      <c r="AK118" s="24">
        <f>INDEX(MTInputs!$J$1:$AZ$415,$D118,MATCH(AK$5,MTInputs!$J$5:$AZ$5,0))</f>
        <v/>
      </c>
      <c r="AL118" s="24">
        <f>INDEX(MTInputs!$J$1:$AZ$415,$D118,MATCH(AL$5,MTInputs!$J$5:$AZ$5,0))</f>
        <v/>
      </c>
      <c r="AM118" s="24">
        <f>INDEX(MTInputs!$J$1:$AZ$415,$D118,MATCH(AM$5,MTInputs!$J$5:$AZ$5,0))</f>
        <v/>
      </c>
      <c r="AN118" s="24">
        <f>INDEX(MTInputs!$J$1:$AZ$415,$D118,MATCH(AN$5,MTInputs!$J$5:$AZ$5,0))</f>
        <v/>
      </c>
      <c r="AO118" s="24">
        <f>INDEX(MTInputs!$J$1:$AZ$415,$D118,MATCH(AO$5,MTInputs!$J$5:$AZ$5,0))</f>
        <v/>
      </c>
      <c r="AP118" s="24">
        <f>INDEX(MTInputs!$J$1:$AZ$415,$D118,MATCH(AP$5,MTInputs!$J$5:$AZ$5,0))</f>
        <v/>
      </c>
      <c r="AQ118" s="24">
        <f>INDEX(MTInputs!$J$1:$AZ$415,$D118,MATCH(AQ$5,MTInputs!$J$5:$AZ$5,0))</f>
        <v/>
      </c>
      <c r="AR118" s="24">
        <f>INDEX(MTInputs!$J$1:$AZ$415,$D118,MATCH(AR$5,MTInputs!$J$5:$AZ$5,0))</f>
        <v/>
      </c>
      <c r="AS118" s="24">
        <f>INDEX(MTInputs!$J$1:$AZ$415,$D118,MATCH(AS$5,MTInputs!$J$5:$AZ$5,0))</f>
        <v/>
      </c>
      <c r="AT118" s="24">
        <f>INDEX(MTInputs!$J$1:$AZ$415,$D118,MATCH(AT$5,MTInputs!$J$5:$AZ$5,0))</f>
        <v/>
      </c>
      <c r="AU118" s="24">
        <f>INDEX(MTInputs!$J$1:$AZ$415,$D118,MATCH(AU$5,MTInputs!$J$5:$AZ$5,0))</f>
        <v/>
      </c>
      <c r="AV118" s="24">
        <f>INDEX(MTInputs!$J$1:$AZ$415,$D118,MATCH(AV$5,MTInputs!$J$5:$AZ$5,0))</f>
        <v/>
      </c>
      <c r="AW118" s="24">
        <f>INDEX(MTInputs!$J$1:$AZ$415,$D118,MATCH(AW$5,MTInputs!$J$5:$AZ$5,0))</f>
        <v/>
      </c>
      <c r="AX118" s="24">
        <f>INDEX(MTInputs!$J$1:$AZ$415,$D118,MATCH(AX$5,MTInputs!$J$5:$AZ$5,0))</f>
        <v/>
      </c>
      <c r="AY118" s="24">
        <f>INDEX(MTInputs!$J$1:$AZ$415,$D118,MATCH(AY$5,MTInputs!$J$5:$AZ$5,0))</f>
        <v/>
      </c>
    </row>
    <row r="119" hidden="1" outlineLevel="1">
      <c r="A119" s="14" t="inlineStr">
        <is>
          <t>etscov</t>
        </is>
      </c>
      <c r="B119" s="14" t="inlineStr">
        <is>
          <t>all</t>
        </is>
      </c>
      <c r="C119" s="14" t="inlineStr">
        <is>
          <t>ftr</t>
        </is>
      </c>
      <c r="D119" s="22" t="n">
        <v>114</v>
      </c>
      <c r="H119" s="14">
        <f>INDEX(Variables!$B$5:$B$105,MATCH($A119,Variables!$A$5:$A$105,0))&amp;IF($C119="",""," | "&amp;INDEX(Mapping!$B$5:$B$26,MATCH($C119,Mapping!$A$5:$A$26,0))&amp;" | "&amp;INDEX(Mapping!$B$30:$B$41,MATCH($B119,Mapping!$A$30:$A$41,0)))</f>
        <v/>
      </c>
      <c r="I119" s="14">
        <f>INDEX(Variables!$C$5:$C$105,MATCH($A119,Variables!$A$5:$A$105,0))</f>
        <v/>
      </c>
      <c r="J119" s="14">
        <f>INDEX(Variables!$E$5:$E$105,MATCH($A119,Variables!$A$5:$A$105,0))</f>
        <v/>
      </c>
      <c r="K119" s="11">
        <f>LOWER(Settings!$C$4)&amp;".mit."&amp;$A119&amp;IF($C119="","","."&amp;$C119&amp;"."&amp;$B119)&amp;IF(INDEX(Variables!$D$5:$D$105,MATCH($A119,Variables!$A$5:$A$105,0))="","","."&amp;INDEX(Variables!$D$5:$D$105,MATCH($A119,Variables!$A$5:$A$105,0)))&amp;"."&amp;K$5</f>
        <v/>
      </c>
      <c r="L119" s="23">
        <f>INDEX(MTInputs!$J$1:$AZ$415,$D119,MATCH(L$5,MTInputs!$J$5:$AZ$5,0))</f>
        <v/>
      </c>
      <c r="M119" s="24">
        <f>INDEX(MTInputs!$J$1:$AZ$415,$D119,MATCH(M$5,MTInputs!$J$5:$AZ$5,0))</f>
        <v/>
      </c>
      <c r="N119" s="24">
        <f>INDEX(MTInputs!$J$1:$AZ$415,$D119,MATCH(N$5,MTInputs!$J$5:$AZ$5,0))</f>
        <v/>
      </c>
      <c r="O119" s="24">
        <f>INDEX(MTInputs!$J$1:$AZ$415,$D119,MATCH(O$5,MTInputs!$J$5:$AZ$5,0))</f>
        <v/>
      </c>
      <c r="P119" s="24">
        <f>INDEX(MTInputs!$J$1:$AZ$415,$D119,MATCH(P$5,MTInputs!$J$5:$AZ$5,0))</f>
        <v/>
      </c>
      <c r="Q119" s="24">
        <f>INDEX(MTInputs!$J$1:$AZ$415,$D119,MATCH(Q$5,MTInputs!$J$5:$AZ$5,0))</f>
        <v/>
      </c>
      <c r="R119" s="24">
        <f>INDEX(MTInputs!$J$1:$AZ$415,$D119,MATCH(R$5,MTInputs!$J$5:$AZ$5,0))</f>
        <v/>
      </c>
      <c r="S119" s="24">
        <f>INDEX(MTInputs!$J$1:$AZ$415,$D119,MATCH(S$5,MTInputs!$J$5:$AZ$5,0))</f>
        <v/>
      </c>
      <c r="T119" s="24">
        <f>INDEX(MTInputs!$J$1:$AZ$415,$D119,MATCH(T$5,MTInputs!$J$5:$AZ$5,0))</f>
        <v/>
      </c>
      <c r="U119" s="24">
        <f>INDEX(MTInputs!$J$1:$AZ$415,$D119,MATCH(U$5,MTInputs!$J$5:$AZ$5,0))</f>
        <v/>
      </c>
      <c r="V119" s="24">
        <f>INDEX(MTInputs!$J$1:$AZ$415,$D119,MATCH(V$5,MTInputs!$J$5:$AZ$5,0))</f>
        <v/>
      </c>
      <c r="W119" s="24">
        <f>INDEX(MTInputs!$J$1:$AZ$415,$D119,MATCH(W$5,MTInputs!$J$5:$AZ$5,0))</f>
        <v/>
      </c>
      <c r="X119" s="24">
        <f>INDEX(MTInputs!$J$1:$AZ$415,$D119,MATCH(X$5,MTInputs!$J$5:$AZ$5,0))</f>
        <v/>
      </c>
      <c r="Y119" s="24">
        <f>INDEX(MTInputs!$J$1:$AZ$415,$D119,MATCH(Y$5,MTInputs!$J$5:$AZ$5,0))</f>
        <v/>
      </c>
      <c r="Z119" s="24">
        <f>INDEX(MTInputs!$J$1:$AZ$415,$D119,MATCH(Z$5,MTInputs!$J$5:$AZ$5,0))</f>
        <v/>
      </c>
      <c r="AA119" s="24">
        <f>INDEX(MTInputs!$J$1:$AZ$415,$D119,MATCH(AA$5,MTInputs!$J$5:$AZ$5,0))</f>
        <v/>
      </c>
      <c r="AB119" s="24">
        <f>INDEX(MTInputs!$J$1:$AZ$415,$D119,MATCH(AB$5,MTInputs!$J$5:$AZ$5,0))</f>
        <v/>
      </c>
      <c r="AC119" s="24">
        <f>INDEX(MTInputs!$J$1:$AZ$415,$D119,MATCH(AC$5,MTInputs!$J$5:$AZ$5,0))</f>
        <v/>
      </c>
      <c r="AD119" s="24">
        <f>INDEX(MTInputs!$J$1:$AZ$415,$D119,MATCH(AD$5,MTInputs!$J$5:$AZ$5,0))</f>
        <v/>
      </c>
      <c r="AF119" s="11">
        <f>LOWER(Settings!$C$4)&amp;".mit."&amp;$A119&amp;IF($C119="","","."&amp;$C119&amp;"."&amp;$B119)&amp;IF(INDEX(Variables!$D$5:$D$105,MATCH($A119,Variables!$A$5:$A$105,0))="","","."&amp;INDEX(Variables!$D$5:$D$105,MATCH($A119,Variables!$A$5:$A$105,0)))&amp;"."&amp;AF$5</f>
        <v/>
      </c>
      <c r="AG119" s="23">
        <f>INDEX(MTInputs!$J$1:$AZ$415,$D119,MATCH(AG$5,MTInputs!$J$5:$AZ$5,0))</f>
        <v/>
      </c>
      <c r="AH119" s="24">
        <f>INDEX(MTInputs!$J$1:$AZ$415,$D119,MATCH(AH$5,MTInputs!$J$5:$AZ$5,0))</f>
        <v/>
      </c>
      <c r="AI119" s="24">
        <f>INDEX(MTInputs!$J$1:$AZ$415,$D119,MATCH(AI$5,MTInputs!$J$5:$AZ$5,0))</f>
        <v/>
      </c>
      <c r="AJ119" s="24">
        <f>INDEX(MTInputs!$J$1:$AZ$415,$D119,MATCH(AJ$5,MTInputs!$J$5:$AZ$5,0))</f>
        <v/>
      </c>
      <c r="AK119" s="24">
        <f>INDEX(MTInputs!$J$1:$AZ$415,$D119,MATCH(AK$5,MTInputs!$J$5:$AZ$5,0))</f>
        <v/>
      </c>
      <c r="AL119" s="24">
        <f>INDEX(MTInputs!$J$1:$AZ$415,$D119,MATCH(AL$5,MTInputs!$J$5:$AZ$5,0))</f>
        <v/>
      </c>
      <c r="AM119" s="24">
        <f>INDEX(MTInputs!$J$1:$AZ$415,$D119,MATCH(AM$5,MTInputs!$J$5:$AZ$5,0))</f>
        <v/>
      </c>
      <c r="AN119" s="24">
        <f>INDEX(MTInputs!$J$1:$AZ$415,$D119,MATCH(AN$5,MTInputs!$J$5:$AZ$5,0))</f>
        <v/>
      </c>
      <c r="AO119" s="24">
        <f>INDEX(MTInputs!$J$1:$AZ$415,$D119,MATCH(AO$5,MTInputs!$J$5:$AZ$5,0))</f>
        <v/>
      </c>
      <c r="AP119" s="24">
        <f>INDEX(MTInputs!$J$1:$AZ$415,$D119,MATCH(AP$5,MTInputs!$J$5:$AZ$5,0))</f>
        <v/>
      </c>
      <c r="AQ119" s="24">
        <f>INDEX(MTInputs!$J$1:$AZ$415,$D119,MATCH(AQ$5,MTInputs!$J$5:$AZ$5,0))</f>
        <v/>
      </c>
      <c r="AR119" s="24">
        <f>INDEX(MTInputs!$J$1:$AZ$415,$D119,MATCH(AR$5,MTInputs!$J$5:$AZ$5,0))</f>
        <v/>
      </c>
      <c r="AS119" s="24">
        <f>INDEX(MTInputs!$J$1:$AZ$415,$D119,MATCH(AS$5,MTInputs!$J$5:$AZ$5,0))</f>
        <v/>
      </c>
      <c r="AT119" s="24">
        <f>INDEX(MTInputs!$J$1:$AZ$415,$D119,MATCH(AT$5,MTInputs!$J$5:$AZ$5,0))</f>
        <v/>
      </c>
      <c r="AU119" s="24">
        <f>INDEX(MTInputs!$J$1:$AZ$415,$D119,MATCH(AU$5,MTInputs!$J$5:$AZ$5,0))</f>
        <v/>
      </c>
      <c r="AV119" s="24">
        <f>INDEX(MTInputs!$J$1:$AZ$415,$D119,MATCH(AV$5,MTInputs!$J$5:$AZ$5,0))</f>
        <v/>
      </c>
      <c r="AW119" s="24">
        <f>INDEX(MTInputs!$J$1:$AZ$415,$D119,MATCH(AW$5,MTInputs!$J$5:$AZ$5,0))</f>
        <v/>
      </c>
      <c r="AX119" s="24">
        <f>INDEX(MTInputs!$J$1:$AZ$415,$D119,MATCH(AX$5,MTInputs!$J$5:$AZ$5,0))</f>
        <v/>
      </c>
      <c r="AY119" s="24">
        <f>INDEX(MTInputs!$J$1:$AZ$415,$D119,MATCH(AY$5,MTInputs!$J$5:$AZ$5,0))</f>
        <v/>
      </c>
    </row>
    <row r="120" hidden="1" outlineLevel="1">
      <c r="A120" s="14" t="inlineStr">
        <is>
          <t>etscov</t>
        </is>
      </c>
      <c r="B120" s="14" t="inlineStr">
        <is>
          <t>all</t>
        </is>
      </c>
      <c r="C120" s="14" t="inlineStr">
        <is>
          <t>oen</t>
        </is>
      </c>
      <c r="D120" s="22" t="n">
        <v>115</v>
      </c>
      <c r="H120" s="14">
        <f>INDEX(Variables!$B$5:$B$105,MATCH($A120,Variables!$A$5:$A$105,0))&amp;IF($C120="",""," | "&amp;INDEX(Mapping!$B$5:$B$26,MATCH($C120,Mapping!$A$5:$A$26,0))&amp;" | "&amp;INDEX(Mapping!$B$30:$B$41,MATCH($B120,Mapping!$A$30:$A$41,0)))</f>
        <v/>
      </c>
      <c r="I120" s="14">
        <f>INDEX(Variables!$C$5:$C$105,MATCH($A120,Variables!$A$5:$A$105,0))</f>
        <v/>
      </c>
      <c r="J120" s="14">
        <f>INDEX(Variables!$E$5:$E$105,MATCH($A120,Variables!$A$5:$A$105,0))</f>
        <v/>
      </c>
      <c r="K120" s="11">
        <f>LOWER(Settings!$C$4)&amp;".mit."&amp;$A120&amp;IF($C120="","","."&amp;$C120&amp;"."&amp;$B120)&amp;IF(INDEX(Variables!$D$5:$D$105,MATCH($A120,Variables!$A$5:$A$105,0))="","","."&amp;INDEX(Variables!$D$5:$D$105,MATCH($A120,Variables!$A$5:$A$105,0)))&amp;"."&amp;K$5</f>
        <v/>
      </c>
      <c r="L120" s="23">
        <f>INDEX(MTInputs!$J$1:$AZ$415,$D120,MATCH(L$5,MTInputs!$J$5:$AZ$5,0))</f>
        <v/>
      </c>
      <c r="M120" s="24">
        <f>INDEX(MTInputs!$J$1:$AZ$415,$D120,MATCH(M$5,MTInputs!$J$5:$AZ$5,0))</f>
        <v/>
      </c>
      <c r="N120" s="24">
        <f>INDEX(MTInputs!$J$1:$AZ$415,$D120,MATCH(N$5,MTInputs!$J$5:$AZ$5,0))</f>
        <v/>
      </c>
      <c r="O120" s="24">
        <f>INDEX(MTInputs!$J$1:$AZ$415,$D120,MATCH(O$5,MTInputs!$J$5:$AZ$5,0))</f>
        <v/>
      </c>
      <c r="P120" s="24">
        <f>INDEX(MTInputs!$J$1:$AZ$415,$D120,MATCH(P$5,MTInputs!$J$5:$AZ$5,0))</f>
        <v/>
      </c>
      <c r="Q120" s="24">
        <f>INDEX(MTInputs!$J$1:$AZ$415,$D120,MATCH(Q$5,MTInputs!$J$5:$AZ$5,0))</f>
        <v/>
      </c>
      <c r="R120" s="24">
        <f>INDEX(MTInputs!$J$1:$AZ$415,$D120,MATCH(R$5,MTInputs!$J$5:$AZ$5,0))</f>
        <v/>
      </c>
      <c r="S120" s="24">
        <f>INDEX(MTInputs!$J$1:$AZ$415,$D120,MATCH(S$5,MTInputs!$J$5:$AZ$5,0))</f>
        <v/>
      </c>
      <c r="T120" s="24">
        <f>INDEX(MTInputs!$J$1:$AZ$415,$D120,MATCH(T$5,MTInputs!$J$5:$AZ$5,0))</f>
        <v/>
      </c>
      <c r="U120" s="24">
        <f>INDEX(MTInputs!$J$1:$AZ$415,$D120,MATCH(U$5,MTInputs!$J$5:$AZ$5,0))</f>
        <v/>
      </c>
      <c r="V120" s="24">
        <f>INDEX(MTInputs!$J$1:$AZ$415,$D120,MATCH(V$5,MTInputs!$J$5:$AZ$5,0))</f>
        <v/>
      </c>
      <c r="W120" s="24">
        <f>INDEX(MTInputs!$J$1:$AZ$415,$D120,MATCH(W$5,MTInputs!$J$5:$AZ$5,0))</f>
        <v/>
      </c>
      <c r="X120" s="24">
        <f>INDEX(MTInputs!$J$1:$AZ$415,$D120,MATCH(X$5,MTInputs!$J$5:$AZ$5,0))</f>
        <v/>
      </c>
      <c r="Y120" s="24">
        <f>INDEX(MTInputs!$J$1:$AZ$415,$D120,MATCH(Y$5,MTInputs!$J$5:$AZ$5,0))</f>
        <v/>
      </c>
      <c r="Z120" s="24">
        <f>INDEX(MTInputs!$J$1:$AZ$415,$D120,MATCH(Z$5,MTInputs!$J$5:$AZ$5,0))</f>
        <v/>
      </c>
      <c r="AA120" s="24">
        <f>INDEX(MTInputs!$J$1:$AZ$415,$D120,MATCH(AA$5,MTInputs!$J$5:$AZ$5,0))</f>
        <v/>
      </c>
      <c r="AB120" s="24">
        <f>INDEX(MTInputs!$J$1:$AZ$415,$D120,MATCH(AB$5,MTInputs!$J$5:$AZ$5,0))</f>
        <v/>
      </c>
      <c r="AC120" s="24">
        <f>INDEX(MTInputs!$J$1:$AZ$415,$D120,MATCH(AC$5,MTInputs!$J$5:$AZ$5,0))</f>
        <v/>
      </c>
      <c r="AD120" s="24">
        <f>INDEX(MTInputs!$J$1:$AZ$415,$D120,MATCH(AD$5,MTInputs!$J$5:$AZ$5,0))</f>
        <v/>
      </c>
      <c r="AF120" s="11">
        <f>LOWER(Settings!$C$4)&amp;".mit."&amp;$A120&amp;IF($C120="","","."&amp;$C120&amp;"."&amp;$B120)&amp;IF(INDEX(Variables!$D$5:$D$105,MATCH($A120,Variables!$A$5:$A$105,0))="","","."&amp;INDEX(Variables!$D$5:$D$105,MATCH($A120,Variables!$A$5:$A$105,0)))&amp;"."&amp;AF$5</f>
        <v/>
      </c>
      <c r="AG120" s="23">
        <f>INDEX(MTInputs!$J$1:$AZ$415,$D120,MATCH(AG$5,MTInputs!$J$5:$AZ$5,0))</f>
        <v/>
      </c>
      <c r="AH120" s="24">
        <f>INDEX(MTInputs!$J$1:$AZ$415,$D120,MATCH(AH$5,MTInputs!$J$5:$AZ$5,0))</f>
        <v/>
      </c>
      <c r="AI120" s="24">
        <f>INDEX(MTInputs!$J$1:$AZ$415,$D120,MATCH(AI$5,MTInputs!$J$5:$AZ$5,0))</f>
        <v/>
      </c>
      <c r="AJ120" s="24">
        <f>INDEX(MTInputs!$J$1:$AZ$415,$D120,MATCH(AJ$5,MTInputs!$J$5:$AZ$5,0))</f>
        <v/>
      </c>
      <c r="AK120" s="24">
        <f>INDEX(MTInputs!$J$1:$AZ$415,$D120,MATCH(AK$5,MTInputs!$J$5:$AZ$5,0))</f>
        <v/>
      </c>
      <c r="AL120" s="24">
        <f>INDEX(MTInputs!$J$1:$AZ$415,$D120,MATCH(AL$5,MTInputs!$J$5:$AZ$5,0))</f>
        <v/>
      </c>
      <c r="AM120" s="24">
        <f>INDEX(MTInputs!$J$1:$AZ$415,$D120,MATCH(AM$5,MTInputs!$J$5:$AZ$5,0))</f>
        <v/>
      </c>
      <c r="AN120" s="24">
        <f>INDEX(MTInputs!$J$1:$AZ$415,$D120,MATCH(AN$5,MTInputs!$J$5:$AZ$5,0))</f>
        <v/>
      </c>
      <c r="AO120" s="24">
        <f>INDEX(MTInputs!$J$1:$AZ$415,$D120,MATCH(AO$5,MTInputs!$J$5:$AZ$5,0))</f>
        <v/>
      </c>
      <c r="AP120" s="24">
        <f>INDEX(MTInputs!$J$1:$AZ$415,$D120,MATCH(AP$5,MTInputs!$J$5:$AZ$5,0))</f>
        <v/>
      </c>
      <c r="AQ120" s="24">
        <f>INDEX(MTInputs!$J$1:$AZ$415,$D120,MATCH(AQ$5,MTInputs!$J$5:$AZ$5,0))</f>
        <v/>
      </c>
      <c r="AR120" s="24">
        <f>INDEX(MTInputs!$J$1:$AZ$415,$D120,MATCH(AR$5,MTInputs!$J$5:$AZ$5,0))</f>
        <v/>
      </c>
      <c r="AS120" s="24">
        <f>INDEX(MTInputs!$J$1:$AZ$415,$D120,MATCH(AS$5,MTInputs!$J$5:$AZ$5,0))</f>
        <v/>
      </c>
      <c r="AT120" s="24">
        <f>INDEX(MTInputs!$J$1:$AZ$415,$D120,MATCH(AT$5,MTInputs!$J$5:$AZ$5,0))</f>
        <v/>
      </c>
      <c r="AU120" s="24">
        <f>INDEX(MTInputs!$J$1:$AZ$415,$D120,MATCH(AU$5,MTInputs!$J$5:$AZ$5,0))</f>
        <v/>
      </c>
      <c r="AV120" s="24">
        <f>INDEX(MTInputs!$J$1:$AZ$415,$D120,MATCH(AV$5,MTInputs!$J$5:$AZ$5,0))</f>
        <v/>
      </c>
      <c r="AW120" s="24">
        <f>INDEX(MTInputs!$J$1:$AZ$415,$D120,MATCH(AW$5,MTInputs!$J$5:$AZ$5,0))</f>
        <v/>
      </c>
      <c r="AX120" s="24">
        <f>INDEX(MTInputs!$J$1:$AZ$415,$D120,MATCH(AX$5,MTInputs!$J$5:$AZ$5,0))</f>
        <v/>
      </c>
      <c r="AY120" s="24">
        <f>INDEX(MTInputs!$J$1:$AZ$415,$D120,MATCH(AY$5,MTInputs!$J$5:$AZ$5,0))</f>
        <v/>
      </c>
    </row>
    <row r="121" hidden="1" outlineLevel="1">
      <c r="A121" s="1" t="inlineStr">
        <is>
          <t>etsc</t>
        </is>
      </c>
      <c r="B121" s="1" t="inlineStr">
        <is>
          <t>all</t>
        </is>
      </c>
      <c r="C121" s="1" t="inlineStr">
        <is>
          <t>pow</t>
        </is>
      </c>
      <c r="H121" s="1">
        <f>INDEX(Variables!$B$5:$B$105,MATCH($A121,Variables!$A$5:$A$105,0))&amp;IF($C121="",""," | "&amp;INDEX(Mapping!$B$5:$B$26,MATCH($C121,Mapping!$A$5:$A$26,0))&amp;" | "&amp;INDEX(Mapping!$B$30:$B$41,MATCH($B121,Mapping!$A$30:$A$41,0)))</f>
        <v/>
      </c>
      <c r="I121" s="1">
        <f>INDEX(Variables!$C$5:$C$105,MATCH($A121,Variables!$A$5:$A$105,0))</f>
        <v/>
      </c>
      <c r="J121" s="1">
        <f>INDEX(Variables!$E$5:$E$105,MATCH($A121,Variables!$A$5:$A$105,0))</f>
        <v/>
      </c>
      <c r="K121" s="17">
        <f>LOWER(Settings!$C$4)&amp;".mit."&amp;$A121&amp;IF($C121="","","."&amp;$C121&amp;"."&amp;$B121)&amp;IF(INDEX(Variables!$D$5:$D$105,MATCH($A121,Variables!$A$5:$A$105,0))="","","."&amp;INDEX(Variables!$D$5:$D$105,MATCH($A121,Variables!$A$5:$A$105,0)))&amp;"."&amp;K$5</f>
        <v/>
      </c>
      <c r="L121" s="18">
        <f>IF(AND(LEFT(L$93,3)="Yes",L$4&gt;=L$97),IF(L104,1,0),0)</f>
        <v/>
      </c>
      <c r="M121" s="19">
        <f>IF(AND(LEFT(M$93,3)="Yes",M$4&gt;=M$97),IF(M104,1,0),0)</f>
        <v/>
      </c>
      <c r="N121" s="19">
        <f>IF(AND(LEFT(N$93,3)="Yes",N$4&gt;=N$97),IF(N104,1,0),0)</f>
        <v/>
      </c>
      <c r="O121" s="19">
        <f>IF(AND(LEFT(O$93,3)="Yes",O$4&gt;=O$97),IF(O104,1,0),0)</f>
        <v/>
      </c>
      <c r="P121" s="19">
        <f>IF(AND(LEFT(P$93,3)="Yes",P$4&gt;=P$97),IF(P104,1,0),0)</f>
        <v/>
      </c>
      <c r="Q121" s="19">
        <f>IF(AND(LEFT(Q$93,3)="Yes",Q$4&gt;=Q$97),IF(Q104,1,0),0)</f>
        <v/>
      </c>
      <c r="R121" s="19">
        <f>IF(AND(LEFT(R$93,3)="Yes",R$4&gt;=R$97),IF(R104,1,0),0)</f>
        <v/>
      </c>
      <c r="S121" s="19">
        <f>IF(AND(LEFT(S$93,3)="Yes",S$4&gt;=S$97),IF(S104,1,0),0)</f>
        <v/>
      </c>
      <c r="T121" s="19">
        <f>IF(AND(LEFT(T$93,3)="Yes",T$4&gt;=T$97),IF(T104,1,0),0)</f>
        <v/>
      </c>
      <c r="U121" s="19">
        <f>IF(AND(LEFT(U$93,3)="Yes",U$4&gt;=U$97),IF(U104,1,0),0)</f>
        <v/>
      </c>
      <c r="V121" s="19">
        <f>IF(AND(LEFT(V$93,3)="Yes",V$4&gt;=V$97),IF(V104,1,0),0)</f>
        <v/>
      </c>
      <c r="W121" s="19">
        <f>IF(AND(LEFT(W$93,3)="Yes",W$4&gt;=W$97),IF(W104,1,0),0)</f>
        <v/>
      </c>
      <c r="X121" s="19">
        <f>IF(AND(LEFT(X$93,3)="Yes",X$4&gt;=X$97),IF(X104,1,0),0)</f>
        <v/>
      </c>
      <c r="Y121" s="19">
        <f>IF(AND(LEFT(Y$93,3)="Yes",Y$4&gt;=Y$97),IF(Y104,1,0),0)</f>
        <v/>
      </c>
      <c r="Z121" s="19">
        <f>IF(AND(LEFT(Z$93,3)="Yes",Z$4&gt;=Z$97),IF(Z104,1,0),0)</f>
        <v/>
      </c>
      <c r="AA121" s="19">
        <f>IF(AND(LEFT(AA$93,3)="Yes",AA$4&gt;=AA$97),IF(AA104,1,0),0)</f>
        <v/>
      </c>
      <c r="AB121" s="19">
        <f>IF(AND(LEFT(AB$93,3)="Yes",AB$4&gt;=AB$97),IF(AB104,1,0),0)</f>
        <v/>
      </c>
      <c r="AC121" s="19">
        <f>IF(AND(LEFT(AC$93,3)="Yes",AC$4&gt;=AC$97),IF(AC104,1,0),0)</f>
        <v/>
      </c>
      <c r="AD121" s="20">
        <f>ETSCOVER(AD$93,AD$4,AD$97,AD104)</f>
        <v/>
      </c>
      <c r="AF121" s="17">
        <f>LOWER(Settings!$C$4)&amp;".mit."&amp;$A121&amp;IF($C121="","","."&amp;$C121&amp;"."&amp;$B121)&amp;IF(INDEX(Variables!$D$5:$D$105,MATCH($A121,Variables!$A$5:$A$105,0))="","","."&amp;INDEX(Variables!$D$5:$D$105,MATCH($A121,Variables!$A$5:$A$105,0)))&amp;"."&amp;AF$5</f>
        <v/>
      </c>
      <c r="AG121" s="18">
        <f>IF(AND(LEFT(AG$93,3)="Yes",AG$4&gt;=AG$97),IF(AG104,1,0),0)</f>
        <v/>
      </c>
      <c r="AH121" s="19">
        <f>IF(AND(LEFT(AH$93,3)="Yes",AH$4&gt;=AH$97),IF(AH104,1,0),0)</f>
        <v/>
      </c>
      <c r="AI121" s="19">
        <f>IF(AND(LEFT(AI$93,3)="Yes",AI$4&gt;=AI$97),IF(AI104,1,0),0)</f>
        <v/>
      </c>
      <c r="AJ121" s="19">
        <f>IF(AND(LEFT(AJ$93,3)="Yes",AJ$4&gt;=AJ$97),IF(AJ104,1,0),0)</f>
        <v/>
      </c>
      <c r="AK121" s="19">
        <f>IF(AND(LEFT(AK$93,3)="Yes",AK$4&gt;=AK$97),IF(AK104,1,0),0)</f>
        <v/>
      </c>
      <c r="AL121" s="19">
        <f>IF(AND(LEFT(AL$93,3)="Yes",AL$4&gt;=AL$97),IF(AL104,1,0),0)</f>
        <v/>
      </c>
      <c r="AM121" s="19">
        <f>IF(AND(LEFT(AM$93,3)="Yes",AM$4&gt;=AM$97),IF(AM104,1,0),0)</f>
        <v/>
      </c>
      <c r="AN121" s="19">
        <f>IF(AND(LEFT(AN$93,3)="Yes",AN$4&gt;=AN$97),IF(AN104,1,0),0)</f>
        <v/>
      </c>
      <c r="AO121" s="19">
        <f>IF(AND(LEFT(AO$93,3)="Yes",AO$4&gt;=AO$97),IF(AO104,1,0),0)</f>
        <v/>
      </c>
      <c r="AP121" s="19">
        <f>IF(AND(LEFT(AP$93,3)="Yes",AP$4&gt;=AP$97),IF(AP104,1,0),0)</f>
        <v/>
      </c>
      <c r="AQ121" s="19">
        <f>IF(AND(LEFT(AQ$93,3)="Yes",AQ$4&gt;=AQ$97),IF(AQ104,1,0),0)</f>
        <v/>
      </c>
      <c r="AR121" s="19">
        <f>IF(AND(LEFT(AR$93,3)="Yes",AR$4&gt;=AR$97),IF(AR104,1,0),0)</f>
        <v/>
      </c>
      <c r="AS121" s="19">
        <f>IF(AND(LEFT(AS$93,3)="Yes",AS$4&gt;=AS$97),IF(AS104,1,0),0)</f>
        <v/>
      </c>
      <c r="AT121" s="19">
        <f>IF(AND(LEFT(AT$93,3)="Yes",AT$4&gt;=AT$97),IF(AT104,1,0),0)</f>
        <v/>
      </c>
      <c r="AU121" s="19">
        <f>IF(AND(LEFT(AU$93,3)="Yes",AU$4&gt;=AU$97),IF(AU104,1,0),0)</f>
        <v/>
      </c>
      <c r="AV121" s="19">
        <f>IF(AND(LEFT(AV$93,3)="Yes",AV$4&gt;=AV$97),IF(AV104,1,0),0)</f>
        <v/>
      </c>
      <c r="AW121" s="19">
        <f>IF(AND(LEFT(AW$93,3)="Yes",AW$4&gt;=AW$97),IF(AW104,1,0),0)</f>
        <v/>
      </c>
      <c r="AX121" s="19">
        <f>IF(AND(LEFT(AX$93,3)="Yes",AX$4&gt;=AX$97),IF(AX104,1,0),0)</f>
        <v/>
      </c>
      <c r="AY121" s="20">
        <f>ETSCOVER(AY$93,AY$4,AY$97,AY104)</f>
        <v/>
      </c>
    </row>
    <row r="122" hidden="1" outlineLevel="1">
      <c r="A122" s="1" t="inlineStr">
        <is>
          <t>etsc</t>
        </is>
      </c>
      <c r="B122" s="1" t="inlineStr">
        <is>
          <t>all</t>
        </is>
      </c>
      <c r="C122" s="1" t="inlineStr">
        <is>
          <t>rod</t>
        </is>
      </c>
      <c r="H122" s="1">
        <f>INDEX(Variables!$B$5:$B$105,MATCH($A122,Variables!$A$5:$A$105,0))&amp;IF($C122="",""," | "&amp;INDEX(Mapping!$B$5:$B$26,MATCH($C122,Mapping!$A$5:$A$26,0))&amp;" | "&amp;INDEX(Mapping!$B$30:$B$41,MATCH($B122,Mapping!$A$30:$A$41,0)))</f>
        <v/>
      </c>
      <c r="I122" s="1">
        <f>INDEX(Variables!$C$5:$C$105,MATCH($A122,Variables!$A$5:$A$105,0))</f>
        <v/>
      </c>
      <c r="J122" s="1">
        <f>INDEX(Variables!$E$5:$E$105,MATCH($A122,Variables!$A$5:$A$105,0))</f>
        <v/>
      </c>
      <c r="K122" s="17">
        <f>LOWER(Settings!$C$4)&amp;".mit."&amp;$A122&amp;IF($C122="","","."&amp;$C122&amp;"."&amp;$B122)&amp;IF(INDEX(Variables!$D$5:$D$105,MATCH($A122,Variables!$A$5:$A$105,0))="","","."&amp;INDEX(Variables!$D$5:$D$105,MATCH($A122,Variables!$A$5:$A$105,0)))&amp;"."&amp;K$5</f>
        <v/>
      </c>
      <c r="L122" s="18">
        <f>IF(AND(LEFT(L$93,3)="Yes",L$4&gt;=L$97),IF(L105,1,0),0)</f>
        <v/>
      </c>
      <c r="M122" s="19">
        <f>IF(AND(LEFT(M$93,3)="Yes",M$4&gt;=M$97),IF(M105,1,0),0)</f>
        <v/>
      </c>
      <c r="N122" s="19">
        <f>IF(AND(LEFT(N$93,3)="Yes",N$4&gt;=N$97),IF(N105,1,0),0)</f>
        <v/>
      </c>
      <c r="O122" s="19">
        <f>IF(AND(LEFT(O$93,3)="Yes",O$4&gt;=O$97),IF(O105,1,0),0)</f>
        <v/>
      </c>
      <c r="P122" s="19">
        <f>IF(AND(LEFT(P$93,3)="Yes",P$4&gt;=P$97),IF(P105,1,0),0)</f>
        <v/>
      </c>
      <c r="Q122" s="19">
        <f>IF(AND(LEFT(Q$93,3)="Yes",Q$4&gt;=Q$97),IF(Q105,1,0),0)</f>
        <v/>
      </c>
      <c r="R122" s="19">
        <f>IF(AND(LEFT(R$93,3)="Yes",R$4&gt;=R$97),IF(R105,1,0),0)</f>
        <v/>
      </c>
      <c r="S122" s="19">
        <f>IF(AND(LEFT(S$93,3)="Yes",S$4&gt;=S$97),IF(S105,1,0),0)</f>
        <v/>
      </c>
      <c r="T122" s="19">
        <f>IF(AND(LEFT(T$93,3)="Yes",T$4&gt;=T$97),IF(T105,1,0),0)</f>
        <v/>
      </c>
      <c r="U122" s="19">
        <f>IF(AND(LEFT(U$93,3)="Yes",U$4&gt;=U$97),IF(U105,1,0),0)</f>
        <v/>
      </c>
      <c r="V122" s="19">
        <f>IF(AND(LEFT(V$93,3)="Yes",V$4&gt;=V$97),IF(V105,1,0),0)</f>
        <v/>
      </c>
      <c r="W122" s="19">
        <f>IF(AND(LEFT(W$93,3)="Yes",W$4&gt;=W$97),IF(W105,1,0),0)</f>
        <v/>
      </c>
      <c r="X122" s="19">
        <f>IF(AND(LEFT(X$93,3)="Yes",X$4&gt;=X$97),IF(X105,1,0),0)</f>
        <v/>
      </c>
      <c r="Y122" s="19">
        <f>IF(AND(LEFT(Y$93,3)="Yes",Y$4&gt;=Y$97),IF(Y105,1,0),0)</f>
        <v/>
      </c>
      <c r="Z122" s="19">
        <f>IF(AND(LEFT(Z$93,3)="Yes",Z$4&gt;=Z$97),IF(Z105,1,0),0)</f>
        <v/>
      </c>
      <c r="AA122" s="19">
        <f>IF(AND(LEFT(AA$93,3)="Yes",AA$4&gt;=AA$97),IF(AA105,1,0),0)</f>
        <v/>
      </c>
      <c r="AB122" s="19">
        <f>IF(AND(LEFT(AB$93,3)="Yes",AB$4&gt;=AB$97),IF(AB105,1,0),0)</f>
        <v/>
      </c>
      <c r="AC122" s="19">
        <f>IF(AND(LEFT(AC$93,3)="Yes",AC$4&gt;=AC$97),IF(AC105,1,0),0)</f>
        <v/>
      </c>
      <c r="AD122" s="20">
        <f>ETSCOVER(AD$93,AD$4,AD$97,AD105)</f>
        <v/>
      </c>
      <c r="AF122" s="17">
        <f>LOWER(Settings!$C$4)&amp;".mit."&amp;$A122&amp;IF($C122="","","."&amp;$C122&amp;"."&amp;$B122)&amp;IF(INDEX(Variables!$D$5:$D$105,MATCH($A122,Variables!$A$5:$A$105,0))="","","."&amp;INDEX(Variables!$D$5:$D$105,MATCH($A122,Variables!$A$5:$A$105,0)))&amp;"."&amp;AF$5</f>
        <v/>
      </c>
      <c r="AG122" s="18">
        <f>IF(AND(LEFT(AG$93,3)="Yes",AG$4&gt;=AG$97),IF(AG105,1,0),0)</f>
        <v/>
      </c>
      <c r="AH122" s="19">
        <f>IF(AND(LEFT(AH$93,3)="Yes",AH$4&gt;=AH$97),IF(AH105,1,0),0)</f>
        <v/>
      </c>
      <c r="AI122" s="19">
        <f>IF(AND(LEFT(AI$93,3)="Yes",AI$4&gt;=AI$97),IF(AI105,1,0),0)</f>
        <v/>
      </c>
      <c r="AJ122" s="19">
        <f>IF(AND(LEFT(AJ$93,3)="Yes",AJ$4&gt;=AJ$97),IF(AJ105,1,0),0)</f>
        <v/>
      </c>
      <c r="AK122" s="19">
        <f>IF(AND(LEFT(AK$93,3)="Yes",AK$4&gt;=AK$97),IF(AK105,1,0),0)</f>
        <v/>
      </c>
      <c r="AL122" s="19">
        <f>IF(AND(LEFT(AL$93,3)="Yes",AL$4&gt;=AL$97),IF(AL105,1,0),0)</f>
        <v/>
      </c>
      <c r="AM122" s="19">
        <f>IF(AND(LEFT(AM$93,3)="Yes",AM$4&gt;=AM$97),IF(AM105,1,0),0)</f>
        <v/>
      </c>
      <c r="AN122" s="19">
        <f>IF(AND(LEFT(AN$93,3)="Yes",AN$4&gt;=AN$97),IF(AN105,1,0),0)</f>
        <v/>
      </c>
      <c r="AO122" s="19">
        <f>IF(AND(LEFT(AO$93,3)="Yes",AO$4&gt;=AO$97),IF(AO105,1,0),0)</f>
        <v/>
      </c>
      <c r="AP122" s="19">
        <f>IF(AND(LEFT(AP$93,3)="Yes",AP$4&gt;=AP$97),IF(AP105,1,0),0)</f>
        <v/>
      </c>
      <c r="AQ122" s="19">
        <f>IF(AND(LEFT(AQ$93,3)="Yes",AQ$4&gt;=AQ$97),IF(AQ105,1,0),0)</f>
        <v/>
      </c>
      <c r="AR122" s="19">
        <f>IF(AND(LEFT(AR$93,3)="Yes",AR$4&gt;=AR$97),IF(AR105,1,0),0)</f>
        <v/>
      </c>
      <c r="AS122" s="19">
        <f>IF(AND(LEFT(AS$93,3)="Yes",AS$4&gt;=AS$97),IF(AS105,1,0),0)</f>
        <v/>
      </c>
      <c r="AT122" s="19">
        <f>IF(AND(LEFT(AT$93,3)="Yes",AT$4&gt;=AT$97),IF(AT105,1,0),0)</f>
        <v/>
      </c>
      <c r="AU122" s="19">
        <f>IF(AND(LEFT(AU$93,3)="Yes",AU$4&gt;=AU$97),IF(AU105,1,0),0)</f>
        <v/>
      </c>
      <c r="AV122" s="19">
        <f>IF(AND(LEFT(AV$93,3)="Yes",AV$4&gt;=AV$97),IF(AV105,1,0),0)</f>
        <v/>
      </c>
      <c r="AW122" s="19">
        <f>IF(AND(LEFT(AW$93,3)="Yes",AW$4&gt;=AW$97),IF(AW105,1,0),0)</f>
        <v/>
      </c>
      <c r="AX122" s="19">
        <f>IF(AND(LEFT(AX$93,3)="Yes",AX$4&gt;=AX$97),IF(AX105,1,0),0)</f>
        <v/>
      </c>
      <c r="AY122" s="20">
        <f>ETSCOVER(AY$93,AY$4,AY$97,AY105)</f>
        <v/>
      </c>
    </row>
    <row r="123" hidden="1" outlineLevel="1">
      <c r="A123" s="1" t="inlineStr">
        <is>
          <t>etsc</t>
        </is>
      </c>
      <c r="B123" s="1" t="inlineStr">
        <is>
          <t>all</t>
        </is>
      </c>
      <c r="C123" s="1" t="inlineStr">
        <is>
          <t>ral</t>
        </is>
      </c>
      <c r="H123" s="1">
        <f>INDEX(Variables!$B$5:$B$105,MATCH($A123,Variables!$A$5:$A$105,0))&amp;IF($C123="",""," | "&amp;INDEX(Mapping!$B$5:$B$26,MATCH($C123,Mapping!$A$5:$A$26,0))&amp;" | "&amp;INDEX(Mapping!$B$30:$B$41,MATCH($B123,Mapping!$A$30:$A$41,0)))</f>
        <v/>
      </c>
      <c r="I123" s="1">
        <f>INDEX(Variables!$C$5:$C$105,MATCH($A123,Variables!$A$5:$A$105,0))</f>
        <v/>
      </c>
      <c r="J123" s="1">
        <f>INDEX(Variables!$E$5:$E$105,MATCH($A123,Variables!$A$5:$A$105,0))</f>
        <v/>
      </c>
      <c r="K123" s="17">
        <f>LOWER(Settings!$C$4)&amp;".mit."&amp;$A123&amp;IF($C123="","","."&amp;$C123&amp;"."&amp;$B123)&amp;IF(INDEX(Variables!$D$5:$D$105,MATCH($A123,Variables!$A$5:$A$105,0))="","","."&amp;INDEX(Variables!$D$5:$D$105,MATCH($A123,Variables!$A$5:$A$105,0)))&amp;"."&amp;K$5</f>
        <v/>
      </c>
      <c r="L123" s="18">
        <f>IF(AND(LEFT(L$93,3)="Yes",L$4&gt;=L$97),IF(L106,1,0),0)</f>
        <v/>
      </c>
      <c r="M123" s="19">
        <f>IF(AND(LEFT(M$93,3)="Yes",M$4&gt;=M$97),IF(M106,1,0),0)</f>
        <v/>
      </c>
      <c r="N123" s="19">
        <f>IF(AND(LEFT(N$93,3)="Yes",N$4&gt;=N$97),IF(N106,1,0),0)</f>
        <v/>
      </c>
      <c r="O123" s="19">
        <f>IF(AND(LEFT(O$93,3)="Yes",O$4&gt;=O$97),IF(O106,1,0),0)</f>
        <v/>
      </c>
      <c r="P123" s="19">
        <f>IF(AND(LEFT(P$93,3)="Yes",P$4&gt;=P$97),IF(P106,1,0),0)</f>
        <v/>
      </c>
      <c r="Q123" s="19">
        <f>IF(AND(LEFT(Q$93,3)="Yes",Q$4&gt;=Q$97),IF(Q106,1,0),0)</f>
        <v/>
      </c>
      <c r="R123" s="19">
        <f>IF(AND(LEFT(R$93,3)="Yes",R$4&gt;=R$97),IF(R106,1,0),0)</f>
        <v/>
      </c>
      <c r="S123" s="19">
        <f>IF(AND(LEFT(S$93,3)="Yes",S$4&gt;=S$97),IF(S106,1,0),0)</f>
        <v/>
      </c>
      <c r="T123" s="19">
        <f>IF(AND(LEFT(T$93,3)="Yes",T$4&gt;=T$97),IF(T106,1,0),0)</f>
        <v/>
      </c>
      <c r="U123" s="19">
        <f>IF(AND(LEFT(U$93,3)="Yes",U$4&gt;=U$97),IF(U106,1,0),0)</f>
        <v/>
      </c>
      <c r="V123" s="19">
        <f>IF(AND(LEFT(V$93,3)="Yes",V$4&gt;=V$97),IF(V106,1,0),0)</f>
        <v/>
      </c>
      <c r="W123" s="19">
        <f>IF(AND(LEFT(W$93,3)="Yes",W$4&gt;=W$97),IF(W106,1,0),0)</f>
        <v/>
      </c>
      <c r="X123" s="19">
        <f>IF(AND(LEFT(X$93,3)="Yes",X$4&gt;=X$97),IF(X106,1,0),0)</f>
        <v/>
      </c>
      <c r="Y123" s="19">
        <f>IF(AND(LEFT(Y$93,3)="Yes",Y$4&gt;=Y$97),IF(Y106,1,0),0)</f>
        <v/>
      </c>
      <c r="Z123" s="19">
        <f>IF(AND(LEFT(Z$93,3)="Yes",Z$4&gt;=Z$97),IF(Z106,1,0),0)</f>
        <v/>
      </c>
      <c r="AA123" s="19">
        <f>IF(AND(LEFT(AA$93,3)="Yes",AA$4&gt;=AA$97),IF(AA106,1,0),0)</f>
        <v/>
      </c>
      <c r="AB123" s="19">
        <f>IF(AND(LEFT(AB$93,3)="Yes",AB$4&gt;=AB$97),IF(AB106,1,0),0)</f>
        <v/>
      </c>
      <c r="AC123" s="19">
        <f>IF(AND(LEFT(AC$93,3)="Yes",AC$4&gt;=AC$97),IF(AC106,1,0),0)</f>
        <v/>
      </c>
      <c r="AD123" s="20">
        <f>ETSCOVER(AD$93,AD$4,AD$97,AD106)</f>
        <v/>
      </c>
      <c r="AF123" s="17">
        <f>LOWER(Settings!$C$4)&amp;".mit."&amp;$A123&amp;IF($C123="","","."&amp;$C123&amp;"."&amp;$B123)&amp;IF(INDEX(Variables!$D$5:$D$105,MATCH($A123,Variables!$A$5:$A$105,0))="","","."&amp;INDEX(Variables!$D$5:$D$105,MATCH($A123,Variables!$A$5:$A$105,0)))&amp;"."&amp;AF$5</f>
        <v/>
      </c>
      <c r="AG123" s="18">
        <f>IF(AND(LEFT(AG$93,3)="Yes",AG$4&gt;=AG$97),IF(AG106,1,0),0)</f>
        <v/>
      </c>
      <c r="AH123" s="19">
        <f>IF(AND(LEFT(AH$93,3)="Yes",AH$4&gt;=AH$97),IF(AH106,1,0),0)</f>
        <v/>
      </c>
      <c r="AI123" s="19">
        <f>IF(AND(LEFT(AI$93,3)="Yes",AI$4&gt;=AI$97),IF(AI106,1,0),0)</f>
        <v/>
      </c>
      <c r="AJ123" s="19">
        <f>IF(AND(LEFT(AJ$93,3)="Yes",AJ$4&gt;=AJ$97),IF(AJ106,1,0),0)</f>
        <v/>
      </c>
      <c r="AK123" s="19">
        <f>IF(AND(LEFT(AK$93,3)="Yes",AK$4&gt;=AK$97),IF(AK106,1,0),0)</f>
        <v/>
      </c>
      <c r="AL123" s="19">
        <f>IF(AND(LEFT(AL$93,3)="Yes",AL$4&gt;=AL$97),IF(AL106,1,0),0)</f>
        <v/>
      </c>
      <c r="AM123" s="19">
        <f>IF(AND(LEFT(AM$93,3)="Yes",AM$4&gt;=AM$97),IF(AM106,1,0),0)</f>
        <v/>
      </c>
      <c r="AN123" s="19">
        <f>IF(AND(LEFT(AN$93,3)="Yes",AN$4&gt;=AN$97),IF(AN106,1,0),0)</f>
        <v/>
      </c>
      <c r="AO123" s="19">
        <f>IF(AND(LEFT(AO$93,3)="Yes",AO$4&gt;=AO$97),IF(AO106,1,0),0)</f>
        <v/>
      </c>
      <c r="AP123" s="19">
        <f>IF(AND(LEFT(AP$93,3)="Yes",AP$4&gt;=AP$97),IF(AP106,1,0),0)</f>
        <v/>
      </c>
      <c r="AQ123" s="19">
        <f>IF(AND(LEFT(AQ$93,3)="Yes",AQ$4&gt;=AQ$97),IF(AQ106,1,0),0)</f>
        <v/>
      </c>
      <c r="AR123" s="19">
        <f>IF(AND(LEFT(AR$93,3)="Yes",AR$4&gt;=AR$97),IF(AR106,1,0),0)</f>
        <v/>
      </c>
      <c r="AS123" s="19">
        <f>IF(AND(LEFT(AS$93,3)="Yes",AS$4&gt;=AS$97),IF(AS106,1,0),0)</f>
        <v/>
      </c>
      <c r="AT123" s="19">
        <f>IF(AND(LEFT(AT$93,3)="Yes",AT$4&gt;=AT$97),IF(AT106,1,0),0)</f>
        <v/>
      </c>
      <c r="AU123" s="19">
        <f>IF(AND(LEFT(AU$93,3)="Yes",AU$4&gt;=AU$97),IF(AU106,1,0),0)</f>
        <v/>
      </c>
      <c r="AV123" s="19">
        <f>IF(AND(LEFT(AV$93,3)="Yes",AV$4&gt;=AV$97),IF(AV106,1,0),0)</f>
        <v/>
      </c>
      <c r="AW123" s="19">
        <f>IF(AND(LEFT(AW$93,3)="Yes",AW$4&gt;=AW$97),IF(AW106,1,0),0)</f>
        <v/>
      </c>
      <c r="AX123" s="19">
        <f>IF(AND(LEFT(AX$93,3)="Yes",AX$4&gt;=AX$97),IF(AX106,1,0),0)</f>
        <v/>
      </c>
      <c r="AY123" s="20">
        <f>ETSCOVER(AY$93,AY$4,AY$97,AY106)</f>
        <v/>
      </c>
    </row>
    <row r="124" hidden="1" outlineLevel="1">
      <c r="A124" s="1" t="inlineStr">
        <is>
          <t>etsc</t>
        </is>
      </c>
      <c r="B124" s="1" t="inlineStr">
        <is>
          <t>all</t>
        </is>
      </c>
      <c r="C124" s="1" t="inlineStr">
        <is>
          <t>avi</t>
        </is>
      </c>
      <c r="H124" s="1">
        <f>INDEX(Variables!$B$5:$B$105,MATCH($A124,Variables!$A$5:$A$105,0))&amp;IF($C124="",""," | "&amp;INDEX(Mapping!$B$5:$B$26,MATCH($C124,Mapping!$A$5:$A$26,0))&amp;" | "&amp;INDEX(Mapping!$B$30:$B$41,MATCH($B124,Mapping!$A$30:$A$41,0)))</f>
        <v/>
      </c>
      <c r="I124" s="1">
        <f>INDEX(Variables!$C$5:$C$105,MATCH($A124,Variables!$A$5:$A$105,0))</f>
        <v/>
      </c>
      <c r="J124" s="1">
        <f>INDEX(Variables!$E$5:$E$105,MATCH($A124,Variables!$A$5:$A$105,0))</f>
        <v/>
      </c>
      <c r="K124" s="17">
        <f>LOWER(Settings!$C$4)&amp;".mit."&amp;$A124&amp;IF($C124="","","."&amp;$C124&amp;"."&amp;$B124)&amp;IF(INDEX(Variables!$D$5:$D$105,MATCH($A124,Variables!$A$5:$A$105,0))="","","."&amp;INDEX(Variables!$D$5:$D$105,MATCH($A124,Variables!$A$5:$A$105,0)))&amp;"."&amp;K$5</f>
        <v/>
      </c>
      <c r="L124" s="18">
        <f>IF(AND(LEFT(L$93,3)="Yes",L$4&gt;=L$97),IF(L107,1,0),0)</f>
        <v/>
      </c>
      <c r="M124" s="19">
        <f>IF(AND(LEFT(M$93,3)="Yes",M$4&gt;=M$97),IF(M107,1,0),0)</f>
        <v/>
      </c>
      <c r="N124" s="19">
        <f>IF(AND(LEFT(N$93,3)="Yes",N$4&gt;=N$97),IF(N107,1,0),0)</f>
        <v/>
      </c>
      <c r="O124" s="19">
        <f>IF(AND(LEFT(O$93,3)="Yes",O$4&gt;=O$97),IF(O107,1,0),0)</f>
        <v/>
      </c>
      <c r="P124" s="19">
        <f>IF(AND(LEFT(P$93,3)="Yes",P$4&gt;=P$97),IF(P107,1,0),0)</f>
        <v/>
      </c>
      <c r="Q124" s="19">
        <f>IF(AND(LEFT(Q$93,3)="Yes",Q$4&gt;=Q$97),IF(Q107,1,0),0)</f>
        <v/>
      </c>
      <c r="R124" s="19">
        <f>IF(AND(LEFT(R$93,3)="Yes",R$4&gt;=R$97),IF(R107,1,0),0)</f>
        <v/>
      </c>
      <c r="S124" s="19">
        <f>IF(AND(LEFT(S$93,3)="Yes",S$4&gt;=S$97),IF(S107,1,0),0)</f>
        <v/>
      </c>
      <c r="T124" s="19">
        <f>IF(AND(LEFT(T$93,3)="Yes",T$4&gt;=T$97),IF(T107,1,0),0)</f>
        <v/>
      </c>
      <c r="U124" s="19">
        <f>IF(AND(LEFT(U$93,3)="Yes",U$4&gt;=U$97),IF(U107,1,0),0)</f>
        <v/>
      </c>
      <c r="V124" s="19">
        <f>IF(AND(LEFT(V$93,3)="Yes",V$4&gt;=V$97),IF(V107,1,0),0)</f>
        <v/>
      </c>
      <c r="W124" s="19">
        <f>IF(AND(LEFT(W$93,3)="Yes",W$4&gt;=W$97),IF(W107,1,0),0)</f>
        <v/>
      </c>
      <c r="X124" s="19">
        <f>IF(AND(LEFT(X$93,3)="Yes",X$4&gt;=X$97),IF(X107,1,0),0)</f>
        <v/>
      </c>
      <c r="Y124" s="19">
        <f>IF(AND(LEFT(Y$93,3)="Yes",Y$4&gt;=Y$97),IF(Y107,1,0),0)</f>
        <v/>
      </c>
      <c r="Z124" s="19">
        <f>IF(AND(LEFT(Z$93,3)="Yes",Z$4&gt;=Z$97),IF(Z107,1,0),0)</f>
        <v/>
      </c>
      <c r="AA124" s="19">
        <f>IF(AND(LEFT(AA$93,3)="Yes",AA$4&gt;=AA$97),IF(AA107,1,0),0)</f>
        <v/>
      </c>
      <c r="AB124" s="19">
        <f>IF(AND(LEFT(AB$93,3)="Yes",AB$4&gt;=AB$97),IF(AB107,1,0),0)</f>
        <v/>
      </c>
      <c r="AC124" s="19">
        <f>IF(AND(LEFT(AC$93,3)="Yes",AC$4&gt;=AC$97),IF(AC107,1,0),0)</f>
        <v/>
      </c>
      <c r="AD124" s="20">
        <f>ETSCOVER(AD$93,AD$4,AD$97,AD107)</f>
        <v/>
      </c>
      <c r="AF124" s="17">
        <f>LOWER(Settings!$C$4)&amp;".mit."&amp;$A124&amp;IF($C124="","","."&amp;$C124&amp;"."&amp;$B124)&amp;IF(INDEX(Variables!$D$5:$D$105,MATCH($A124,Variables!$A$5:$A$105,0))="","","."&amp;INDEX(Variables!$D$5:$D$105,MATCH($A124,Variables!$A$5:$A$105,0)))&amp;"."&amp;AF$5</f>
        <v/>
      </c>
      <c r="AG124" s="18">
        <f>IF(AND(LEFT(AG$93,3)="Yes",AG$4&gt;=AG$97),IF(AG107,1,0),0)</f>
        <v/>
      </c>
      <c r="AH124" s="19">
        <f>IF(AND(LEFT(AH$93,3)="Yes",AH$4&gt;=AH$97),IF(AH107,1,0),0)</f>
        <v/>
      </c>
      <c r="AI124" s="19">
        <f>IF(AND(LEFT(AI$93,3)="Yes",AI$4&gt;=AI$97),IF(AI107,1,0),0)</f>
        <v/>
      </c>
      <c r="AJ124" s="19">
        <f>IF(AND(LEFT(AJ$93,3)="Yes",AJ$4&gt;=AJ$97),IF(AJ107,1,0),0)</f>
        <v/>
      </c>
      <c r="AK124" s="19">
        <f>IF(AND(LEFT(AK$93,3)="Yes",AK$4&gt;=AK$97),IF(AK107,1,0),0)</f>
        <v/>
      </c>
      <c r="AL124" s="19">
        <f>IF(AND(LEFT(AL$93,3)="Yes",AL$4&gt;=AL$97),IF(AL107,1,0),0)</f>
        <v/>
      </c>
      <c r="AM124" s="19">
        <f>IF(AND(LEFT(AM$93,3)="Yes",AM$4&gt;=AM$97),IF(AM107,1,0),0)</f>
        <v/>
      </c>
      <c r="AN124" s="19">
        <f>IF(AND(LEFT(AN$93,3)="Yes",AN$4&gt;=AN$97),IF(AN107,1,0),0)</f>
        <v/>
      </c>
      <c r="AO124" s="19">
        <f>IF(AND(LEFT(AO$93,3)="Yes",AO$4&gt;=AO$97),IF(AO107,1,0),0)</f>
        <v/>
      </c>
      <c r="AP124" s="19">
        <f>IF(AND(LEFT(AP$93,3)="Yes",AP$4&gt;=AP$97),IF(AP107,1,0),0)</f>
        <v/>
      </c>
      <c r="AQ124" s="19">
        <f>IF(AND(LEFT(AQ$93,3)="Yes",AQ$4&gt;=AQ$97),IF(AQ107,1,0),0)</f>
        <v/>
      </c>
      <c r="AR124" s="19">
        <f>IF(AND(LEFT(AR$93,3)="Yes",AR$4&gt;=AR$97),IF(AR107,1,0),0)</f>
        <v/>
      </c>
      <c r="AS124" s="19">
        <f>IF(AND(LEFT(AS$93,3)="Yes",AS$4&gt;=AS$97),IF(AS107,1,0),0)</f>
        <v/>
      </c>
      <c r="AT124" s="19">
        <f>IF(AND(LEFT(AT$93,3)="Yes",AT$4&gt;=AT$97),IF(AT107,1,0),0)</f>
        <v/>
      </c>
      <c r="AU124" s="19">
        <f>IF(AND(LEFT(AU$93,3)="Yes",AU$4&gt;=AU$97),IF(AU107,1,0),0)</f>
        <v/>
      </c>
      <c r="AV124" s="19">
        <f>IF(AND(LEFT(AV$93,3)="Yes",AV$4&gt;=AV$97),IF(AV107,1,0),0)</f>
        <v/>
      </c>
      <c r="AW124" s="19">
        <f>IF(AND(LEFT(AW$93,3)="Yes",AW$4&gt;=AW$97),IF(AW107,1,0),0)</f>
        <v/>
      </c>
      <c r="AX124" s="19">
        <f>IF(AND(LEFT(AX$93,3)="Yes",AX$4&gt;=AX$97),IF(AX107,1,0),0)</f>
        <v/>
      </c>
      <c r="AY124" s="20">
        <f>ETSCOVER(AY$93,AY$4,AY$97,AY107)</f>
        <v/>
      </c>
    </row>
    <row r="125" hidden="1" outlineLevel="1">
      <c r="A125" s="1" t="inlineStr">
        <is>
          <t>etsc</t>
        </is>
      </c>
      <c r="B125" s="1" t="inlineStr">
        <is>
          <t>all</t>
        </is>
      </c>
      <c r="C125" s="1" t="inlineStr">
        <is>
          <t>nav</t>
        </is>
      </c>
      <c r="H125" s="1">
        <f>INDEX(Variables!$B$5:$B$105,MATCH($A125,Variables!$A$5:$A$105,0))&amp;IF($C125="",""," | "&amp;INDEX(Mapping!$B$5:$B$26,MATCH($C125,Mapping!$A$5:$A$26,0))&amp;" | "&amp;INDEX(Mapping!$B$30:$B$41,MATCH($B125,Mapping!$A$30:$A$41,0)))</f>
        <v/>
      </c>
      <c r="I125" s="1">
        <f>INDEX(Variables!$C$5:$C$105,MATCH($A125,Variables!$A$5:$A$105,0))</f>
        <v/>
      </c>
      <c r="J125" s="1">
        <f>INDEX(Variables!$E$5:$E$105,MATCH($A125,Variables!$A$5:$A$105,0))</f>
        <v/>
      </c>
      <c r="K125" s="17">
        <f>LOWER(Settings!$C$4)&amp;".mit."&amp;$A125&amp;IF($C125="","","."&amp;$C125&amp;"."&amp;$B125)&amp;IF(INDEX(Variables!$D$5:$D$105,MATCH($A125,Variables!$A$5:$A$105,0))="","","."&amp;INDEX(Variables!$D$5:$D$105,MATCH($A125,Variables!$A$5:$A$105,0)))&amp;"."&amp;K$5</f>
        <v/>
      </c>
      <c r="L125" s="18">
        <f>IF(AND(LEFT(L$93,3)="Yes",L$4&gt;=L$97),IF(L108,1,0),0)</f>
        <v/>
      </c>
      <c r="M125" s="19">
        <f>IF(AND(LEFT(M$93,3)="Yes",M$4&gt;=M$97),IF(M108,1,0),0)</f>
        <v/>
      </c>
      <c r="N125" s="19">
        <f>IF(AND(LEFT(N$93,3)="Yes",N$4&gt;=N$97),IF(N108,1,0),0)</f>
        <v/>
      </c>
      <c r="O125" s="19">
        <f>IF(AND(LEFT(O$93,3)="Yes",O$4&gt;=O$97),IF(O108,1,0),0)</f>
        <v/>
      </c>
      <c r="P125" s="19">
        <f>IF(AND(LEFT(P$93,3)="Yes",P$4&gt;=P$97),IF(P108,1,0),0)</f>
        <v/>
      </c>
      <c r="Q125" s="19">
        <f>IF(AND(LEFT(Q$93,3)="Yes",Q$4&gt;=Q$97),IF(Q108,1,0),0)</f>
        <v/>
      </c>
      <c r="R125" s="19">
        <f>IF(AND(LEFT(R$93,3)="Yes",R$4&gt;=R$97),IF(R108,1,0),0)</f>
        <v/>
      </c>
      <c r="S125" s="19">
        <f>IF(AND(LEFT(S$93,3)="Yes",S$4&gt;=S$97),IF(S108,1,0),0)</f>
        <v/>
      </c>
      <c r="T125" s="19">
        <f>IF(AND(LEFT(T$93,3)="Yes",T$4&gt;=T$97),IF(T108,1,0),0)</f>
        <v/>
      </c>
      <c r="U125" s="19">
        <f>IF(AND(LEFT(U$93,3)="Yes",U$4&gt;=U$97),IF(U108,1,0),0)</f>
        <v/>
      </c>
      <c r="V125" s="19">
        <f>IF(AND(LEFT(V$93,3)="Yes",V$4&gt;=V$97),IF(V108,1,0),0)</f>
        <v/>
      </c>
      <c r="W125" s="19">
        <f>IF(AND(LEFT(W$93,3)="Yes",W$4&gt;=W$97),IF(W108,1,0),0)</f>
        <v/>
      </c>
      <c r="X125" s="19">
        <f>IF(AND(LEFT(X$93,3)="Yes",X$4&gt;=X$97),IF(X108,1,0),0)</f>
        <v/>
      </c>
      <c r="Y125" s="19">
        <f>IF(AND(LEFT(Y$93,3)="Yes",Y$4&gt;=Y$97),IF(Y108,1,0),0)</f>
        <v/>
      </c>
      <c r="Z125" s="19">
        <f>IF(AND(LEFT(Z$93,3)="Yes",Z$4&gt;=Z$97),IF(Z108,1,0),0)</f>
        <v/>
      </c>
      <c r="AA125" s="19">
        <f>IF(AND(LEFT(AA$93,3)="Yes",AA$4&gt;=AA$97),IF(AA108,1,0),0)</f>
        <v/>
      </c>
      <c r="AB125" s="19">
        <f>IF(AND(LEFT(AB$93,3)="Yes",AB$4&gt;=AB$97),IF(AB108,1,0),0)</f>
        <v/>
      </c>
      <c r="AC125" s="19">
        <f>IF(AND(LEFT(AC$93,3)="Yes",AC$4&gt;=AC$97),IF(AC108,1,0),0)</f>
        <v/>
      </c>
      <c r="AD125" s="20">
        <f>ETSCOVER(AD$93,AD$4,AD$97,AD108)</f>
        <v/>
      </c>
      <c r="AF125" s="17">
        <f>LOWER(Settings!$C$4)&amp;".mit."&amp;$A125&amp;IF($C125="","","."&amp;$C125&amp;"."&amp;$B125)&amp;IF(INDEX(Variables!$D$5:$D$105,MATCH($A125,Variables!$A$5:$A$105,0))="","","."&amp;INDEX(Variables!$D$5:$D$105,MATCH($A125,Variables!$A$5:$A$105,0)))&amp;"."&amp;AF$5</f>
        <v/>
      </c>
      <c r="AG125" s="18">
        <f>IF(AND(LEFT(AG$93,3)="Yes",AG$4&gt;=AG$97),IF(AG108,1,0),0)</f>
        <v/>
      </c>
      <c r="AH125" s="19">
        <f>IF(AND(LEFT(AH$93,3)="Yes",AH$4&gt;=AH$97),IF(AH108,1,0),0)</f>
        <v/>
      </c>
      <c r="AI125" s="19">
        <f>IF(AND(LEFT(AI$93,3)="Yes",AI$4&gt;=AI$97),IF(AI108,1,0),0)</f>
        <v/>
      </c>
      <c r="AJ125" s="19">
        <f>IF(AND(LEFT(AJ$93,3)="Yes",AJ$4&gt;=AJ$97),IF(AJ108,1,0),0)</f>
        <v/>
      </c>
      <c r="AK125" s="19">
        <f>IF(AND(LEFT(AK$93,3)="Yes",AK$4&gt;=AK$97),IF(AK108,1,0),0)</f>
        <v/>
      </c>
      <c r="AL125" s="19">
        <f>IF(AND(LEFT(AL$93,3)="Yes",AL$4&gt;=AL$97),IF(AL108,1,0),0)</f>
        <v/>
      </c>
      <c r="AM125" s="19">
        <f>IF(AND(LEFT(AM$93,3)="Yes",AM$4&gt;=AM$97),IF(AM108,1,0),0)</f>
        <v/>
      </c>
      <c r="AN125" s="19">
        <f>IF(AND(LEFT(AN$93,3)="Yes",AN$4&gt;=AN$97),IF(AN108,1,0),0)</f>
        <v/>
      </c>
      <c r="AO125" s="19">
        <f>IF(AND(LEFT(AO$93,3)="Yes",AO$4&gt;=AO$97),IF(AO108,1,0),0)</f>
        <v/>
      </c>
      <c r="AP125" s="19">
        <f>IF(AND(LEFT(AP$93,3)="Yes",AP$4&gt;=AP$97),IF(AP108,1,0),0)</f>
        <v/>
      </c>
      <c r="AQ125" s="19">
        <f>IF(AND(LEFT(AQ$93,3)="Yes",AQ$4&gt;=AQ$97),IF(AQ108,1,0),0)</f>
        <v/>
      </c>
      <c r="AR125" s="19">
        <f>IF(AND(LEFT(AR$93,3)="Yes",AR$4&gt;=AR$97),IF(AR108,1,0),0)</f>
        <v/>
      </c>
      <c r="AS125" s="19">
        <f>IF(AND(LEFT(AS$93,3)="Yes",AS$4&gt;=AS$97),IF(AS108,1,0),0)</f>
        <v/>
      </c>
      <c r="AT125" s="19">
        <f>IF(AND(LEFT(AT$93,3)="Yes",AT$4&gt;=AT$97),IF(AT108,1,0),0)</f>
        <v/>
      </c>
      <c r="AU125" s="19">
        <f>IF(AND(LEFT(AU$93,3)="Yes",AU$4&gt;=AU$97),IF(AU108,1,0),0)</f>
        <v/>
      </c>
      <c r="AV125" s="19">
        <f>IF(AND(LEFT(AV$93,3)="Yes",AV$4&gt;=AV$97),IF(AV108,1,0),0)</f>
        <v/>
      </c>
      <c r="AW125" s="19">
        <f>IF(AND(LEFT(AW$93,3)="Yes",AW$4&gt;=AW$97),IF(AW108,1,0),0)</f>
        <v/>
      </c>
      <c r="AX125" s="19">
        <f>IF(AND(LEFT(AX$93,3)="Yes",AX$4&gt;=AX$97),IF(AX108,1,0),0)</f>
        <v/>
      </c>
      <c r="AY125" s="20">
        <f>ETSCOVER(AY$93,AY$4,AY$97,AY108)</f>
        <v/>
      </c>
    </row>
    <row r="126" hidden="1" outlineLevel="1">
      <c r="A126" s="1" t="inlineStr">
        <is>
          <t>etsc</t>
        </is>
      </c>
      <c r="B126" s="1" t="inlineStr">
        <is>
          <t>all</t>
        </is>
      </c>
      <c r="C126" s="1" t="inlineStr">
        <is>
          <t>res</t>
        </is>
      </c>
      <c r="H126" s="1">
        <f>INDEX(Variables!$B$5:$B$105,MATCH($A126,Variables!$A$5:$A$105,0))&amp;IF($C126="",""," | "&amp;INDEX(Mapping!$B$5:$B$26,MATCH($C126,Mapping!$A$5:$A$26,0))&amp;" | "&amp;INDEX(Mapping!$B$30:$B$41,MATCH($B126,Mapping!$A$30:$A$41,0)))</f>
        <v/>
      </c>
      <c r="I126" s="1">
        <f>INDEX(Variables!$C$5:$C$105,MATCH($A126,Variables!$A$5:$A$105,0))</f>
        <v/>
      </c>
      <c r="J126" s="1">
        <f>INDEX(Variables!$E$5:$E$105,MATCH($A126,Variables!$A$5:$A$105,0))</f>
        <v/>
      </c>
      <c r="K126" s="17">
        <f>LOWER(Settings!$C$4)&amp;".mit."&amp;$A126&amp;IF($C126="","","."&amp;$C126&amp;"."&amp;$B126)&amp;IF(INDEX(Variables!$D$5:$D$105,MATCH($A126,Variables!$A$5:$A$105,0))="","","."&amp;INDEX(Variables!$D$5:$D$105,MATCH($A126,Variables!$A$5:$A$105,0)))&amp;"."&amp;K$5</f>
        <v/>
      </c>
      <c r="L126" s="18">
        <f>IF(AND(LEFT(L$93,3)="Yes",L$4&gt;=L$97),IF(L109,1,0),0)</f>
        <v/>
      </c>
      <c r="M126" s="19">
        <f>IF(AND(LEFT(M$93,3)="Yes",M$4&gt;=M$97),IF(M109,1,0),0)</f>
        <v/>
      </c>
      <c r="N126" s="19">
        <f>IF(AND(LEFT(N$93,3)="Yes",N$4&gt;=N$97),IF(N109,1,0),0)</f>
        <v/>
      </c>
      <c r="O126" s="19">
        <f>IF(AND(LEFT(O$93,3)="Yes",O$4&gt;=O$97),IF(O109,1,0),0)</f>
        <v/>
      </c>
      <c r="P126" s="19">
        <f>IF(AND(LEFT(P$93,3)="Yes",P$4&gt;=P$97),IF(P109,1,0),0)</f>
        <v/>
      </c>
      <c r="Q126" s="19">
        <f>IF(AND(LEFT(Q$93,3)="Yes",Q$4&gt;=Q$97),IF(Q109,1,0),0)</f>
        <v/>
      </c>
      <c r="R126" s="19">
        <f>IF(AND(LEFT(R$93,3)="Yes",R$4&gt;=R$97),IF(R109,1,0),0)</f>
        <v/>
      </c>
      <c r="S126" s="19">
        <f>IF(AND(LEFT(S$93,3)="Yes",S$4&gt;=S$97),IF(S109,1,0),0)</f>
        <v/>
      </c>
      <c r="T126" s="19">
        <f>IF(AND(LEFT(T$93,3)="Yes",T$4&gt;=T$97),IF(T109,1,0),0)</f>
        <v/>
      </c>
      <c r="U126" s="19">
        <f>IF(AND(LEFT(U$93,3)="Yes",U$4&gt;=U$97),IF(U109,1,0),0)</f>
        <v/>
      </c>
      <c r="V126" s="19">
        <f>IF(AND(LEFT(V$93,3)="Yes",V$4&gt;=V$97),IF(V109,1,0),0)</f>
        <v/>
      </c>
      <c r="W126" s="19">
        <f>IF(AND(LEFT(W$93,3)="Yes",W$4&gt;=W$97),IF(W109,1,0),0)</f>
        <v/>
      </c>
      <c r="X126" s="19">
        <f>IF(AND(LEFT(X$93,3)="Yes",X$4&gt;=X$97),IF(X109,1,0),0)</f>
        <v/>
      </c>
      <c r="Y126" s="19">
        <f>IF(AND(LEFT(Y$93,3)="Yes",Y$4&gt;=Y$97),IF(Y109,1,0),0)</f>
        <v/>
      </c>
      <c r="Z126" s="19">
        <f>IF(AND(LEFT(Z$93,3)="Yes",Z$4&gt;=Z$97),IF(Z109,1,0),0)</f>
        <v/>
      </c>
      <c r="AA126" s="19">
        <f>IF(AND(LEFT(AA$93,3)="Yes",AA$4&gt;=AA$97),IF(AA109,1,0),0)</f>
        <v/>
      </c>
      <c r="AB126" s="19">
        <f>IF(AND(LEFT(AB$93,3)="Yes",AB$4&gt;=AB$97),IF(AB109,1,0),0)</f>
        <v/>
      </c>
      <c r="AC126" s="19">
        <f>IF(AND(LEFT(AC$93,3)="Yes",AC$4&gt;=AC$97),IF(AC109,1,0),0)</f>
        <v/>
      </c>
      <c r="AD126" s="20">
        <f>ETSCOVER(AD$93,AD$4,AD$97,AD109)</f>
        <v/>
      </c>
      <c r="AF126" s="17">
        <f>LOWER(Settings!$C$4)&amp;".mit."&amp;$A126&amp;IF($C126="","","."&amp;$C126&amp;"."&amp;$B126)&amp;IF(INDEX(Variables!$D$5:$D$105,MATCH($A126,Variables!$A$5:$A$105,0))="","","."&amp;INDEX(Variables!$D$5:$D$105,MATCH($A126,Variables!$A$5:$A$105,0)))&amp;"."&amp;AF$5</f>
        <v/>
      </c>
      <c r="AG126" s="18">
        <f>IF(AND(LEFT(AG$93,3)="Yes",AG$4&gt;=AG$97),IF(AG109,1,0),0)</f>
        <v/>
      </c>
      <c r="AH126" s="19">
        <f>IF(AND(LEFT(AH$93,3)="Yes",AH$4&gt;=AH$97),IF(AH109,1,0),0)</f>
        <v/>
      </c>
      <c r="AI126" s="19">
        <f>IF(AND(LEFT(AI$93,3)="Yes",AI$4&gt;=AI$97),IF(AI109,1,0),0)</f>
        <v/>
      </c>
      <c r="AJ126" s="19">
        <f>IF(AND(LEFT(AJ$93,3)="Yes",AJ$4&gt;=AJ$97),IF(AJ109,1,0),0)</f>
        <v/>
      </c>
      <c r="AK126" s="19">
        <f>IF(AND(LEFT(AK$93,3)="Yes",AK$4&gt;=AK$97),IF(AK109,1,0),0)</f>
        <v/>
      </c>
      <c r="AL126" s="19">
        <f>IF(AND(LEFT(AL$93,3)="Yes",AL$4&gt;=AL$97),IF(AL109,1,0),0)</f>
        <v/>
      </c>
      <c r="AM126" s="19">
        <f>IF(AND(LEFT(AM$93,3)="Yes",AM$4&gt;=AM$97),IF(AM109,1,0),0)</f>
        <v/>
      </c>
      <c r="AN126" s="19">
        <f>IF(AND(LEFT(AN$93,3)="Yes",AN$4&gt;=AN$97),IF(AN109,1,0),0)</f>
        <v/>
      </c>
      <c r="AO126" s="19">
        <f>IF(AND(LEFT(AO$93,3)="Yes",AO$4&gt;=AO$97),IF(AO109,1,0),0)</f>
        <v/>
      </c>
      <c r="AP126" s="19">
        <f>IF(AND(LEFT(AP$93,3)="Yes",AP$4&gt;=AP$97),IF(AP109,1,0),0)</f>
        <v/>
      </c>
      <c r="AQ126" s="19">
        <f>IF(AND(LEFT(AQ$93,3)="Yes",AQ$4&gt;=AQ$97),IF(AQ109,1,0),0)</f>
        <v/>
      </c>
      <c r="AR126" s="19">
        <f>IF(AND(LEFT(AR$93,3)="Yes",AR$4&gt;=AR$97),IF(AR109,1,0),0)</f>
        <v/>
      </c>
      <c r="AS126" s="19">
        <f>IF(AND(LEFT(AS$93,3)="Yes",AS$4&gt;=AS$97),IF(AS109,1,0),0)</f>
        <v/>
      </c>
      <c r="AT126" s="19">
        <f>IF(AND(LEFT(AT$93,3)="Yes",AT$4&gt;=AT$97),IF(AT109,1,0),0)</f>
        <v/>
      </c>
      <c r="AU126" s="19">
        <f>IF(AND(LEFT(AU$93,3)="Yes",AU$4&gt;=AU$97),IF(AU109,1,0),0)</f>
        <v/>
      </c>
      <c r="AV126" s="19">
        <f>IF(AND(LEFT(AV$93,3)="Yes",AV$4&gt;=AV$97),IF(AV109,1,0),0)</f>
        <v/>
      </c>
      <c r="AW126" s="19">
        <f>IF(AND(LEFT(AW$93,3)="Yes",AW$4&gt;=AW$97),IF(AW109,1,0),0)</f>
        <v/>
      </c>
      <c r="AX126" s="19">
        <f>IF(AND(LEFT(AX$93,3)="Yes",AX$4&gt;=AX$97),IF(AX109,1,0),0)</f>
        <v/>
      </c>
      <c r="AY126" s="20">
        <f>ETSCOVER(AY$93,AY$4,AY$97,AY109)</f>
        <v/>
      </c>
    </row>
    <row r="127" hidden="1" outlineLevel="1">
      <c r="A127" s="1" t="inlineStr">
        <is>
          <t>etsc</t>
        </is>
      </c>
      <c r="B127" s="1" t="inlineStr">
        <is>
          <t>all</t>
        </is>
      </c>
      <c r="C127" s="1" t="inlineStr">
        <is>
          <t>foo</t>
        </is>
      </c>
      <c r="H127" s="1">
        <f>INDEX(Variables!$B$5:$B$105,MATCH($A127,Variables!$A$5:$A$105,0))&amp;IF($C127="",""," | "&amp;INDEX(Mapping!$B$5:$B$26,MATCH($C127,Mapping!$A$5:$A$26,0))&amp;" | "&amp;INDEX(Mapping!$B$30:$B$41,MATCH($B127,Mapping!$A$30:$A$41,0)))</f>
        <v/>
      </c>
      <c r="I127" s="1">
        <f>INDEX(Variables!$C$5:$C$105,MATCH($A127,Variables!$A$5:$A$105,0))</f>
        <v/>
      </c>
      <c r="J127" s="1">
        <f>INDEX(Variables!$E$5:$E$105,MATCH($A127,Variables!$A$5:$A$105,0))</f>
        <v/>
      </c>
      <c r="K127" s="17">
        <f>LOWER(Settings!$C$4)&amp;".mit."&amp;$A127&amp;IF($C127="","","."&amp;$C127&amp;"."&amp;$B127)&amp;IF(INDEX(Variables!$D$5:$D$105,MATCH($A127,Variables!$A$5:$A$105,0))="","","."&amp;INDEX(Variables!$D$5:$D$105,MATCH($A127,Variables!$A$5:$A$105,0)))&amp;"."&amp;K$5</f>
        <v/>
      </c>
      <c r="L127" s="18">
        <f>IF(AND(LEFT(L$93,3)="Yes",L$4&gt;=L$97),IF(L110,1,0),0)</f>
        <v/>
      </c>
      <c r="M127" s="19">
        <f>IF(AND(LEFT(M$93,3)="Yes",M$4&gt;=M$97),IF(M110,1,0),0)</f>
        <v/>
      </c>
      <c r="N127" s="19">
        <f>IF(AND(LEFT(N$93,3)="Yes",N$4&gt;=N$97),IF(N110,1,0),0)</f>
        <v/>
      </c>
      <c r="O127" s="19">
        <f>IF(AND(LEFT(O$93,3)="Yes",O$4&gt;=O$97),IF(O110,1,0),0)</f>
        <v/>
      </c>
      <c r="P127" s="19">
        <f>IF(AND(LEFT(P$93,3)="Yes",P$4&gt;=P$97),IF(P110,1,0),0)</f>
        <v/>
      </c>
      <c r="Q127" s="19">
        <f>IF(AND(LEFT(Q$93,3)="Yes",Q$4&gt;=Q$97),IF(Q110,1,0),0)</f>
        <v/>
      </c>
      <c r="R127" s="19">
        <f>IF(AND(LEFT(R$93,3)="Yes",R$4&gt;=R$97),IF(R110,1,0),0)</f>
        <v/>
      </c>
      <c r="S127" s="19">
        <f>IF(AND(LEFT(S$93,3)="Yes",S$4&gt;=S$97),IF(S110,1,0),0)</f>
        <v/>
      </c>
      <c r="T127" s="19">
        <f>IF(AND(LEFT(T$93,3)="Yes",T$4&gt;=T$97),IF(T110,1,0),0)</f>
        <v/>
      </c>
      <c r="U127" s="19">
        <f>IF(AND(LEFT(U$93,3)="Yes",U$4&gt;=U$97),IF(U110,1,0),0)</f>
        <v/>
      </c>
      <c r="V127" s="19">
        <f>IF(AND(LEFT(V$93,3)="Yes",V$4&gt;=V$97),IF(V110,1,0),0)</f>
        <v/>
      </c>
      <c r="W127" s="19">
        <f>IF(AND(LEFT(W$93,3)="Yes",W$4&gt;=W$97),IF(W110,1,0),0)</f>
        <v/>
      </c>
      <c r="X127" s="19">
        <f>IF(AND(LEFT(X$93,3)="Yes",X$4&gt;=X$97),IF(X110,1,0),0)</f>
        <v/>
      </c>
      <c r="Y127" s="19">
        <f>IF(AND(LEFT(Y$93,3)="Yes",Y$4&gt;=Y$97),IF(Y110,1,0),0)</f>
        <v/>
      </c>
      <c r="Z127" s="19">
        <f>IF(AND(LEFT(Z$93,3)="Yes",Z$4&gt;=Z$97),IF(Z110,1,0),0)</f>
        <v/>
      </c>
      <c r="AA127" s="19">
        <f>IF(AND(LEFT(AA$93,3)="Yes",AA$4&gt;=AA$97),IF(AA110,1,0),0)</f>
        <v/>
      </c>
      <c r="AB127" s="19">
        <f>IF(AND(LEFT(AB$93,3)="Yes",AB$4&gt;=AB$97),IF(AB110,1,0),0)</f>
        <v/>
      </c>
      <c r="AC127" s="19">
        <f>IF(AND(LEFT(AC$93,3)="Yes",AC$4&gt;=AC$97),IF(AC110,1,0),0)</f>
        <v/>
      </c>
      <c r="AD127" s="20">
        <f>ETSCOVER(AD$93,AD$4,AD$97,AD110)</f>
        <v/>
      </c>
      <c r="AF127" s="17">
        <f>LOWER(Settings!$C$4)&amp;".mit."&amp;$A127&amp;IF($C127="","","."&amp;$C127&amp;"."&amp;$B127)&amp;IF(INDEX(Variables!$D$5:$D$105,MATCH($A127,Variables!$A$5:$A$105,0))="","","."&amp;INDEX(Variables!$D$5:$D$105,MATCH($A127,Variables!$A$5:$A$105,0)))&amp;"."&amp;AF$5</f>
        <v/>
      </c>
      <c r="AG127" s="18">
        <f>IF(AND(LEFT(AG$93,3)="Yes",AG$4&gt;=AG$97),IF(AG110,1,0),0)</f>
        <v/>
      </c>
      <c r="AH127" s="19">
        <f>IF(AND(LEFT(AH$93,3)="Yes",AH$4&gt;=AH$97),IF(AH110,1,0),0)</f>
        <v/>
      </c>
      <c r="AI127" s="19">
        <f>IF(AND(LEFT(AI$93,3)="Yes",AI$4&gt;=AI$97),IF(AI110,1,0),0)</f>
        <v/>
      </c>
      <c r="AJ127" s="19">
        <f>IF(AND(LEFT(AJ$93,3)="Yes",AJ$4&gt;=AJ$97),IF(AJ110,1,0),0)</f>
        <v/>
      </c>
      <c r="AK127" s="19">
        <f>IF(AND(LEFT(AK$93,3)="Yes",AK$4&gt;=AK$97),IF(AK110,1,0),0)</f>
        <v/>
      </c>
      <c r="AL127" s="19">
        <f>IF(AND(LEFT(AL$93,3)="Yes",AL$4&gt;=AL$97),IF(AL110,1,0),0)</f>
        <v/>
      </c>
      <c r="AM127" s="19">
        <f>IF(AND(LEFT(AM$93,3)="Yes",AM$4&gt;=AM$97),IF(AM110,1,0),0)</f>
        <v/>
      </c>
      <c r="AN127" s="19">
        <f>IF(AND(LEFT(AN$93,3)="Yes",AN$4&gt;=AN$97),IF(AN110,1,0),0)</f>
        <v/>
      </c>
      <c r="AO127" s="19">
        <f>IF(AND(LEFT(AO$93,3)="Yes",AO$4&gt;=AO$97),IF(AO110,1,0),0)</f>
        <v/>
      </c>
      <c r="AP127" s="19">
        <f>IF(AND(LEFT(AP$93,3)="Yes",AP$4&gt;=AP$97),IF(AP110,1,0),0)</f>
        <v/>
      </c>
      <c r="AQ127" s="19">
        <f>IF(AND(LEFT(AQ$93,3)="Yes",AQ$4&gt;=AQ$97),IF(AQ110,1,0),0)</f>
        <v/>
      </c>
      <c r="AR127" s="19">
        <f>IF(AND(LEFT(AR$93,3)="Yes",AR$4&gt;=AR$97),IF(AR110,1,0),0)</f>
        <v/>
      </c>
      <c r="AS127" s="19">
        <f>IF(AND(LEFT(AS$93,3)="Yes",AS$4&gt;=AS$97),IF(AS110,1,0),0)</f>
        <v/>
      </c>
      <c r="AT127" s="19">
        <f>IF(AND(LEFT(AT$93,3)="Yes",AT$4&gt;=AT$97),IF(AT110,1,0),0)</f>
        <v/>
      </c>
      <c r="AU127" s="19">
        <f>IF(AND(LEFT(AU$93,3)="Yes",AU$4&gt;=AU$97),IF(AU110,1,0),0)</f>
        <v/>
      </c>
      <c r="AV127" s="19">
        <f>IF(AND(LEFT(AV$93,3)="Yes",AV$4&gt;=AV$97),IF(AV110,1,0),0)</f>
        <v/>
      </c>
      <c r="AW127" s="19">
        <f>IF(AND(LEFT(AW$93,3)="Yes",AW$4&gt;=AW$97),IF(AW110,1,0),0)</f>
        <v/>
      </c>
      <c r="AX127" s="19">
        <f>IF(AND(LEFT(AX$93,3)="Yes",AX$4&gt;=AX$97),IF(AX110,1,0),0)</f>
        <v/>
      </c>
      <c r="AY127" s="20">
        <f>ETSCOVER(AY$93,AY$4,AY$97,AY110)</f>
        <v/>
      </c>
    </row>
    <row r="128" hidden="1" outlineLevel="1">
      <c r="A128" s="1" t="inlineStr">
        <is>
          <t>etsc</t>
        </is>
      </c>
      <c r="B128" s="1" t="inlineStr">
        <is>
          <t>all</t>
        </is>
      </c>
      <c r="C128" s="1" t="inlineStr">
        <is>
          <t>srv</t>
        </is>
      </c>
      <c r="H128" s="1">
        <f>INDEX(Variables!$B$5:$B$105,MATCH($A128,Variables!$A$5:$A$105,0))&amp;IF($C128="",""," | "&amp;INDEX(Mapping!$B$5:$B$26,MATCH($C128,Mapping!$A$5:$A$26,0))&amp;" | "&amp;INDEX(Mapping!$B$30:$B$41,MATCH($B128,Mapping!$A$30:$A$41,0)))</f>
        <v/>
      </c>
      <c r="I128" s="1">
        <f>INDEX(Variables!$C$5:$C$105,MATCH($A128,Variables!$A$5:$A$105,0))</f>
        <v/>
      </c>
      <c r="J128" s="1">
        <f>INDEX(Variables!$E$5:$E$105,MATCH($A128,Variables!$A$5:$A$105,0))</f>
        <v/>
      </c>
      <c r="K128" s="17">
        <f>LOWER(Settings!$C$4)&amp;".mit."&amp;$A128&amp;IF($C128="","","."&amp;$C128&amp;"."&amp;$B128)&amp;IF(INDEX(Variables!$D$5:$D$105,MATCH($A128,Variables!$A$5:$A$105,0))="","","."&amp;INDEX(Variables!$D$5:$D$105,MATCH($A128,Variables!$A$5:$A$105,0)))&amp;"."&amp;K$5</f>
        <v/>
      </c>
      <c r="L128" s="18">
        <f>IF(AND(LEFT(L$93,3)="Yes",L$4&gt;=L$97),IF(L111,1,0),0)</f>
        <v/>
      </c>
      <c r="M128" s="19">
        <f>IF(AND(LEFT(M$93,3)="Yes",M$4&gt;=M$97),IF(M111,1,0),0)</f>
        <v/>
      </c>
      <c r="N128" s="19">
        <f>IF(AND(LEFT(N$93,3)="Yes",N$4&gt;=N$97),IF(N111,1,0),0)</f>
        <v/>
      </c>
      <c r="O128" s="19">
        <f>IF(AND(LEFT(O$93,3)="Yes",O$4&gt;=O$97),IF(O111,1,0),0)</f>
        <v/>
      </c>
      <c r="P128" s="19">
        <f>IF(AND(LEFT(P$93,3)="Yes",P$4&gt;=P$97),IF(P111,1,0),0)</f>
        <v/>
      </c>
      <c r="Q128" s="19">
        <f>IF(AND(LEFT(Q$93,3)="Yes",Q$4&gt;=Q$97),IF(Q111,1,0),0)</f>
        <v/>
      </c>
      <c r="R128" s="19">
        <f>IF(AND(LEFT(R$93,3)="Yes",R$4&gt;=R$97),IF(R111,1,0),0)</f>
        <v/>
      </c>
      <c r="S128" s="19">
        <f>IF(AND(LEFT(S$93,3)="Yes",S$4&gt;=S$97),IF(S111,1,0),0)</f>
        <v/>
      </c>
      <c r="T128" s="19">
        <f>IF(AND(LEFT(T$93,3)="Yes",T$4&gt;=T$97),IF(T111,1,0),0)</f>
        <v/>
      </c>
      <c r="U128" s="19">
        <f>IF(AND(LEFT(U$93,3)="Yes",U$4&gt;=U$97),IF(U111,1,0),0)</f>
        <v/>
      </c>
      <c r="V128" s="19">
        <f>IF(AND(LEFT(V$93,3)="Yes",V$4&gt;=V$97),IF(V111,1,0),0)</f>
        <v/>
      </c>
      <c r="W128" s="19">
        <f>IF(AND(LEFT(W$93,3)="Yes",W$4&gt;=W$97),IF(W111,1,0),0)</f>
        <v/>
      </c>
      <c r="X128" s="19">
        <f>IF(AND(LEFT(X$93,3)="Yes",X$4&gt;=X$97),IF(X111,1,0),0)</f>
        <v/>
      </c>
      <c r="Y128" s="19">
        <f>IF(AND(LEFT(Y$93,3)="Yes",Y$4&gt;=Y$97),IF(Y111,1,0),0)</f>
        <v/>
      </c>
      <c r="Z128" s="19">
        <f>IF(AND(LEFT(Z$93,3)="Yes",Z$4&gt;=Z$97),IF(Z111,1,0),0)</f>
        <v/>
      </c>
      <c r="AA128" s="19">
        <f>IF(AND(LEFT(AA$93,3)="Yes",AA$4&gt;=AA$97),IF(AA111,1,0),0)</f>
        <v/>
      </c>
      <c r="AB128" s="19">
        <f>IF(AND(LEFT(AB$93,3)="Yes",AB$4&gt;=AB$97),IF(AB111,1,0),0)</f>
        <v/>
      </c>
      <c r="AC128" s="19">
        <f>IF(AND(LEFT(AC$93,3)="Yes",AC$4&gt;=AC$97),IF(AC111,1,0),0)</f>
        <v/>
      </c>
      <c r="AD128" s="20">
        <f>ETSCOVER(AD$93,AD$4,AD$97,AD111)</f>
        <v/>
      </c>
      <c r="AF128" s="17">
        <f>LOWER(Settings!$C$4)&amp;".mit."&amp;$A128&amp;IF($C128="","","."&amp;$C128&amp;"."&amp;$B128)&amp;IF(INDEX(Variables!$D$5:$D$105,MATCH($A128,Variables!$A$5:$A$105,0))="","","."&amp;INDEX(Variables!$D$5:$D$105,MATCH($A128,Variables!$A$5:$A$105,0)))&amp;"."&amp;AF$5</f>
        <v/>
      </c>
      <c r="AG128" s="18">
        <f>IF(AND(LEFT(AG$93,3)="Yes",AG$4&gt;=AG$97),IF(AG111,1,0),0)</f>
        <v/>
      </c>
      <c r="AH128" s="19">
        <f>IF(AND(LEFT(AH$93,3)="Yes",AH$4&gt;=AH$97),IF(AH111,1,0),0)</f>
        <v/>
      </c>
      <c r="AI128" s="19">
        <f>IF(AND(LEFT(AI$93,3)="Yes",AI$4&gt;=AI$97),IF(AI111,1,0),0)</f>
        <v/>
      </c>
      <c r="AJ128" s="19">
        <f>IF(AND(LEFT(AJ$93,3)="Yes",AJ$4&gt;=AJ$97),IF(AJ111,1,0),0)</f>
        <v/>
      </c>
      <c r="AK128" s="19">
        <f>IF(AND(LEFT(AK$93,3)="Yes",AK$4&gt;=AK$97),IF(AK111,1,0),0)</f>
        <v/>
      </c>
      <c r="AL128" s="19">
        <f>IF(AND(LEFT(AL$93,3)="Yes",AL$4&gt;=AL$97),IF(AL111,1,0),0)</f>
        <v/>
      </c>
      <c r="AM128" s="19">
        <f>IF(AND(LEFT(AM$93,3)="Yes",AM$4&gt;=AM$97),IF(AM111,1,0),0)</f>
        <v/>
      </c>
      <c r="AN128" s="19">
        <f>IF(AND(LEFT(AN$93,3)="Yes",AN$4&gt;=AN$97),IF(AN111,1,0),0)</f>
        <v/>
      </c>
      <c r="AO128" s="19">
        <f>IF(AND(LEFT(AO$93,3)="Yes",AO$4&gt;=AO$97),IF(AO111,1,0),0)</f>
        <v/>
      </c>
      <c r="AP128" s="19">
        <f>IF(AND(LEFT(AP$93,3)="Yes",AP$4&gt;=AP$97),IF(AP111,1,0),0)</f>
        <v/>
      </c>
      <c r="AQ128" s="19">
        <f>IF(AND(LEFT(AQ$93,3)="Yes",AQ$4&gt;=AQ$97),IF(AQ111,1,0),0)</f>
        <v/>
      </c>
      <c r="AR128" s="19">
        <f>IF(AND(LEFT(AR$93,3)="Yes",AR$4&gt;=AR$97),IF(AR111,1,0),0)</f>
        <v/>
      </c>
      <c r="AS128" s="19">
        <f>IF(AND(LEFT(AS$93,3)="Yes",AS$4&gt;=AS$97),IF(AS111,1,0),0)</f>
        <v/>
      </c>
      <c r="AT128" s="19">
        <f>IF(AND(LEFT(AT$93,3)="Yes",AT$4&gt;=AT$97),IF(AT111,1,0),0)</f>
        <v/>
      </c>
      <c r="AU128" s="19">
        <f>IF(AND(LEFT(AU$93,3)="Yes",AU$4&gt;=AU$97),IF(AU111,1,0),0)</f>
        <v/>
      </c>
      <c r="AV128" s="19">
        <f>IF(AND(LEFT(AV$93,3)="Yes",AV$4&gt;=AV$97),IF(AV111,1,0),0)</f>
        <v/>
      </c>
      <c r="AW128" s="19">
        <f>IF(AND(LEFT(AW$93,3)="Yes",AW$4&gt;=AW$97),IF(AW111,1,0),0)</f>
        <v/>
      </c>
      <c r="AX128" s="19">
        <f>IF(AND(LEFT(AX$93,3)="Yes",AX$4&gt;=AX$97),IF(AX111,1,0),0)</f>
        <v/>
      </c>
      <c r="AY128" s="20">
        <f>ETSCOVER(AY$93,AY$4,AY$97,AY111)</f>
        <v/>
      </c>
    </row>
    <row r="129" hidden="1" outlineLevel="1">
      <c r="A129" s="1" t="inlineStr">
        <is>
          <t>etsc</t>
        </is>
      </c>
      <c r="B129" s="1" t="inlineStr">
        <is>
          <t>all</t>
        </is>
      </c>
      <c r="C129" s="1" t="inlineStr">
        <is>
          <t>mch</t>
        </is>
      </c>
      <c r="H129" s="1">
        <f>INDEX(Variables!$B$5:$B$105,MATCH($A129,Variables!$A$5:$A$105,0))&amp;IF($C129="",""," | "&amp;INDEX(Mapping!$B$5:$B$26,MATCH($C129,Mapping!$A$5:$A$26,0))&amp;" | "&amp;INDEX(Mapping!$B$30:$B$41,MATCH($B129,Mapping!$A$30:$A$41,0)))</f>
        <v/>
      </c>
      <c r="I129" s="1">
        <f>INDEX(Variables!$C$5:$C$105,MATCH($A129,Variables!$A$5:$A$105,0))</f>
        <v/>
      </c>
      <c r="J129" s="1">
        <f>INDEX(Variables!$E$5:$E$105,MATCH($A129,Variables!$A$5:$A$105,0))</f>
        <v/>
      </c>
      <c r="K129" s="17">
        <f>LOWER(Settings!$C$4)&amp;".mit."&amp;$A129&amp;IF($C129="","","."&amp;$C129&amp;"."&amp;$B129)&amp;IF(INDEX(Variables!$D$5:$D$105,MATCH($A129,Variables!$A$5:$A$105,0))="","","."&amp;INDEX(Variables!$D$5:$D$105,MATCH($A129,Variables!$A$5:$A$105,0)))&amp;"."&amp;K$5</f>
        <v/>
      </c>
      <c r="L129" s="18">
        <f>IF(AND(LEFT(L$93,3)="Yes",L$4&gt;=L$97),IF(L112,1,0),0)</f>
        <v/>
      </c>
      <c r="M129" s="19">
        <f>IF(AND(LEFT(M$93,3)="Yes",M$4&gt;=M$97),IF(M112,1,0),0)</f>
        <v/>
      </c>
      <c r="N129" s="19">
        <f>IF(AND(LEFT(N$93,3)="Yes",N$4&gt;=N$97),IF(N112,1,0),0)</f>
        <v/>
      </c>
      <c r="O129" s="19">
        <f>IF(AND(LEFT(O$93,3)="Yes",O$4&gt;=O$97),IF(O112,1,0),0)</f>
        <v/>
      </c>
      <c r="P129" s="19">
        <f>IF(AND(LEFT(P$93,3)="Yes",P$4&gt;=P$97),IF(P112,1,0),0)</f>
        <v/>
      </c>
      <c r="Q129" s="19">
        <f>IF(AND(LEFT(Q$93,3)="Yes",Q$4&gt;=Q$97),IF(Q112,1,0),0)</f>
        <v/>
      </c>
      <c r="R129" s="19">
        <f>IF(AND(LEFT(R$93,3)="Yes",R$4&gt;=R$97),IF(R112,1,0),0)</f>
        <v/>
      </c>
      <c r="S129" s="19">
        <f>IF(AND(LEFT(S$93,3)="Yes",S$4&gt;=S$97),IF(S112,1,0),0)</f>
        <v/>
      </c>
      <c r="T129" s="19">
        <f>IF(AND(LEFT(T$93,3)="Yes",T$4&gt;=T$97),IF(T112,1,0),0)</f>
        <v/>
      </c>
      <c r="U129" s="19">
        <f>IF(AND(LEFT(U$93,3)="Yes",U$4&gt;=U$97),IF(U112,1,0),0)</f>
        <v/>
      </c>
      <c r="V129" s="19">
        <f>IF(AND(LEFT(V$93,3)="Yes",V$4&gt;=V$97),IF(V112,1,0),0)</f>
        <v/>
      </c>
      <c r="W129" s="19">
        <f>IF(AND(LEFT(W$93,3)="Yes",W$4&gt;=W$97),IF(W112,1,0),0)</f>
        <v/>
      </c>
      <c r="X129" s="19">
        <f>IF(AND(LEFT(X$93,3)="Yes",X$4&gt;=X$97),IF(X112,1,0),0)</f>
        <v/>
      </c>
      <c r="Y129" s="19">
        <f>IF(AND(LEFT(Y$93,3)="Yes",Y$4&gt;=Y$97),IF(Y112,1,0),0)</f>
        <v/>
      </c>
      <c r="Z129" s="19">
        <f>IF(AND(LEFT(Z$93,3)="Yes",Z$4&gt;=Z$97),IF(Z112,1,0),0)</f>
        <v/>
      </c>
      <c r="AA129" s="19">
        <f>IF(AND(LEFT(AA$93,3)="Yes",AA$4&gt;=AA$97),IF(AA112,1,0),0)</f>
        <v/>
      </c>
      <c r="AB129" s="19">
        <f>IF(AND(LEFT(AB$93,3)="Yes",AB$4&gt;=AB$97),IF(AB112,1,0),0)</f>
        <v/>
      </c>
      <c r="AC129" s="19">
        <f>IF(AND(LEFT(AC$93,3)="Yes",AC$4&gt;=AC$97),IF(AC112,1,0),0)</f>
        <v/>
      </c>
      <c r="AD129" s="20">
        <f>ETSCOVER(AD$93,AD$4,AD$97,AD112)</f>
        <v/>
      </c>
      <c r="AF129" s="17">
        <f>LOWER(Settings!$C$4)&amp;".mit."&amp;$A129&amp;IF($C129="","","."&amp;$C129&amp;"."&amp;$B129)&amp;IF(INDEX(Variables!$D$5:$D$105,MATCH($A129,Variables!$A$5:$A$105,0))="","","."&amp;INDEX(Variables!$D$5:$D$105,MATCH($A129,Variables!$A$5:$A$105,0)))&amp;"."&amp;AF$5</f>
        <v/>
      </c>
      <c r="AG129" s="18">
        <f>IF(AND(LEFT(AG$93,3)="Yes",AG$4&gt;=AG$97),IF(AG112,1,0),0)</f>
        <v/>
      </c>
      <c r="AH129" s="19">
        <f>IF(AND(LEFT(AH$93,3)="Yes",AH$4&gt;=AH$97),IF(AH112,1,0),0)</f>
        <v/>
      </c>
      <c r="AI129" s="19">
        <f>IF(AND(LEFT(AI$93,3)="Yes",AI$4&gt;=AI$97),IF(AI112,1,0),0)</f>
        <v/>
      </c>
      <c r="AJ129" s="19">
        <f>IF(AND(LEFT(AJ$93,3)="Yes",AJ$4&gt;=AJ$97),IF(AJ112,1,0),0)</f>
        <v/>
      </c>
      <c r="AK129" s="19">
        <f>IF(AND(LEFT(AK$93,3)="Yes",AK$4&gt;=AK$97),IF(AK112,1,0),0)</f>
        <v/>
      </c>
      <c r="AL129" s="19">
        <f>IF(AND(LEFT(AL$93,3)="Yes",AL$4&gt;=AL$97),IF(AL112,1,0),0)</f>
        <v/>
      </c>
      <c r="AM129" s="19">
        <f>IF(AND(LEFT(AM$93,3)="Yes",AM$4&gt;=AM$97),IF(AM112,1,0),0)</f>
        <v/>
      </c>
      <c r="AN129" s="19">
        <f>IF(AND(LEFT(AN$93,3)="Yes",AN$4&gt;=AN$97),IF(AN112,1,0),0)</f>
        <v/>
      </c>
      <c r="AO129" s="19">
        <f>IF(AND(LEFT(AO$93,3)="Yes",AO$4&gt;=AO$97),IF(AO112,1,0),0)</f>
        <v/>
      </c>
      <c r="AP129" s="19">
        <f>IF(AND(LEFT(AP$93,3)="Yes",AP$4&gt;=AP$97),IF(AP112,1,0),0)</f>
        <v/>
      </c>
      <c r="AQ129" s="19">
        <f>IF(AND(LEFT(AQ$93,3)="Yes",AQ$4&gt;=AQ$97),IF(AQ112,1,0),0)</f>
        <v/>
      </c>
      <c r="AR129" s="19">
        <f>IF(AND(LEFT(AR$93,3)="Yes",AR$4&gt;=AR$97),IF(AR112,1,0),0)</f>
        <v/>
      </c>
      <c r="AS129" s="19">
        <f>IF(AND(LEFT(AS$93,3)="Yes",AS$4&gt;=AS$97),IF(AS112,1,0),0)</f>
        <v/>
      </c>
      <c r="AT129" s="19">
        <f>IF(AND(LEFT(AT$93,3)="Yes",AT$4&gt;=AT$97),IF(AT112,1,0),0)</f>
        <v/>
      </c>
      <c r="AU129" s="19">
        <f>IF(AND(LEFT(AU$93,3)="Yes",AU$4&gt;=AU$97),IF(AU112,1,0),0)</f>
        <v/>
      </c>
      <c r="AV129" s="19">
        <f>IF(AND(LEFT(AV$93,3)="Yes",AV$4&gt;=AV$97),IF(AV112,1,0),0)</f>
        <v/>
      </c>
      <c r="AW129" s="19">
        <f>IF(AND(LEFT(AW$93,3)="Yes",AW$4&gt;=AW$97),IF(AW112,1,0),0)</f>
        <v/>
      </c>
      <c r="AX129" s="19">
        <f>IF(AND(LEFT(AX$93,3)="Yes",AX$4&gt;=AX$97),IF(AX112,1,0),0)</f>
        <v/>
      </c>
      <c r="AY129" s="20">
        <f>ETSCOVER(AY$93,AY$4,AY$97,AY112)</f>
        <v/>
      </c>
    </row>
    <row r="130" hidden="1" outlineLevel="1">
      <c r="A130" s="1" t="inlineStr">
        <is>
          <t>etsc</t>
        </is>
      </c>
      <c r="B130" s="1" t="inlineStr">
        <is>
          <t>all</t>
        </is>
      </c>
      <c r="C130" s="1" t="inlineStr">
        <is>
          <t>irn</t>
        </is>
      </c>
      <c r="H130" s="1">
        <f>INDEX(Variables!$B$5:$B$105,MATCH($A130,Variables!$A$5:$A$105,0))&amp;IF($C130="",""," | "&amp;INDEX(Mapping!$B$5:$B$26,MATCH($C130,Mapping!$A$5:$A$26,0))&amp;" | "&amp;INDEX(Mapping!$B$30:$B$41,MATCH($B130,Mapping!$A$30:$A$41,0)))</f>
        <v/>
      </c>
      <c r="I130" s="1">
        <f>INDEX(Variables!$C$5:$C$105,MATCH($A130,Variables!$A$5:$A$105,0))</f>
        <v/>
      </c>
      <c r="J130" s="1">
        <f>INDEX(Variables!$E$5:$E$105,MATCH($A130,Variables!$A$5:$A$105,0))</f>
        <v/>
      </c>
      <c r="K130" s="17">
        <f>LOWER(Settings!$C$4)&amp;".mit."&amp;$A130&amp;IF($C130="","","."&amp;$C130&amp;"."&amp;$B130)&amp;IF(INDEX(Variables!$D$5:$D$105,MATCH($A130,Variables!$A$5:$A$105,0))="","","."&amp;INDEX(Variables!$D$5:$D$105,MATCH($A130,Variables!$A$5:$A$105,0)))&amp;"."&amp;K$5</f>
        <v/>
      </c>
      <c r="L130" s="18">
        <f>IF(AND(LEFT(L$93,3)="Yes",L$4&gt;=L$97),IF(L113,1,0),0)</f>
        <v/>
      </c>
      <c r="M130" s="19">
        <f>IF(AND(LEFT(M$93,3)="Yes",M$4&gt;=M$97),IF(M113,1,0),0)</f>
        <v/>
      </c>
      <c r="N130" s="19">
        <f>IF(AND(LEFT(N$93,3)="Yes",N$4&gt;=N$97),IF(N113,1,0),0)</f>
        <v/>
      </c>
      <c r="O130" s="19">
        <f>IF(AND(LEFT(O$93,3)="Yes",O$4&gt;=O$97),IF(O113,1,0),0)</f>
        <v/>
      </c>
      <c r="P130" s="19">
        <f>IF(AND(LEFT(P$93,3)="Yes",P$4&gt;=P$97),IF(P113,1,0),0)</f>
        <v/>
      </c>
      <c r="Q130" s="19">
        <f>IF(AND(LEFT(Q$93,3)="Yes",Q$4&gt;=Q$97),IF(Q113,1,0),0)</f>
        <v/>
      </c>
      <c r="R130" s="19">
        <f>IF(AND(LEFT(R$93,3)="Yes",R$4&gt;=R$97),IF(R113,1,0),0)</f>
        <v/>
      </c>
      <c r="S130" s="19">
        <f>IF(AND(LEFT(S$93,3)="Yes",S$4&gt;=S$97),IF(S113,1,0),0)</f>
        <v/>
      </c>
      <c r="T130" s="19">
        <f>IF(AND(LEFT(T$93,3)="Yes",T$4&gt;=T$97),IF(T113,1,0),0)</f>
        <v/>
      </c>
      <c r="U130" s="19">
        <f>IF(AND(LEFT(U$93,3)="Yes",U$4&gt;=U$97),IF(U113,1,0),0)</f>
        <v/>
      </c>
      <c r="V130" s="19">
        <f>IF(AND(LEFT(V$93,3)="Yes",V$4&gt;=V$97),IF(V113,1,0),0)</f>
        <v/>
      </c>
      <c r="W130" s="19">
        <f>IF(AND(LEFT(W$93,3)="Yes",W$4&gt;=W$97),IF(W113,1,0),0)</f>
        <v/>
      </c>
      <c r="X130" s="19">
        <f>IF(AND(LEFT(X$93,3)="Yes",X$4&gt;=X$97),IF(X113,1,0),0)</f>
        <v/>
      </c>
      <c r="Y130" s="19">
        <f>IF(AND(LEFT(Y$93,3)="Yes",Y$4&gt;=Y$97),IF(Y113,1,0),0)</f>
        <v/>
      </c>
      <c r="Z130" s="19">
        <f>IF(AND(LEFT(Z$93,3)="Yes",Z$4&gt;=Z$97),IF(Z113,1,0),0)</f>
        <v/>
      </c>
      <c r="AA130" s="19">
        <f>IF(AND(LEFT(AA$93,3)="Yes",AA$4&gt;=AA$97),IF(AA113,1,0),0)</f>
        <v/>
      </c>
      <c r="AB130" s="19">
        <f>IF(AND(LEFT(AB$93,3)="Yes",AB$4&gt;=AB$97),IF(AB113,1,0),0)</f>
        <v/>
      </c>
      <c r="AC130" s="19">
        <f>IF(AND(LEFT(AC$93,3)="Yes",AC$4&gt;=AC$97),IF(AC113,1,0),0)</f>
        <v/>
      </c>
      <c r="AD130" s="20">
        <f>ETSCOVER(AD$93,AD$4,AD$97,AD113)</f>
        <v/>
      </c>
      <c r="AF130" s="17">
        <f>LOWER(Settings!$C$4)&amp;".mit."&amp;$A130&amp;IF($C130="","","."&amp;$C130&amp;"."&amp;$B130)&amp;IF(INDEX(Variables!$D$5:$D$105,MATCH($A130,Variables!$A$5:$A$105,0))="","","."&amp;INDEX(Variables!$D$5:$D$105,MATCH($A130,Variables!$A$5:$A$105,0)))&amp;"."&amp;AF$5</f>
        <v/>
      </c>
      <c r="AG130" s="18">
        <f>IF(AND(LEFT(AG$93,3)="Yes",AG$4&gt;=AG$97),IF(AG113,1,0),0)</f>
        <v/>
      </c>
      <c r="AH130" s="19">
        <f>IF(AND(LEFT(AH$93,3)="Yes",AH$4&gt;=AH$97),IF(AH113,1,0),0)</f>
        <v/>
      </c>
      <c r="AI130" s="19">
        <f>IF(AND(LEFT(AI$93,3)="Yes",AI$4&gt;=AI$97),IF(AI113,1,0),0)</f>
        <v/>
      </c>
      <c r="AJ130" s="19">
        <f>IF(AND(LEFT(AJ$93,3)="Yes",AJ$4&gt;=AJ$97),IF(AJ113,1,0),0)</f>
        <v/>
      </c>
      <c r="AK130" s="19">
        <f>IF(AND(LEFT(AK$93,3)="Yes",AK$4&gt;=AK$97),IF(AK113,1,0),0)</f>
        <v/>
      </c>
      <c r="AL130" s="19">
        <f>IF(AND(LEFT(AL$93,3)="Yes",AL$4&gt;=AL$97),IF(AL113,1,0),0)</f>
        <v/>
      </c>
      <c r="AM130" s="19">
        <f>IF(AND(LEFT(AM$93,3)="Yes",AM$4&gt;=AM$97),IF(AM113,1,0),0)</f>
        <v/>
      </c>
      <c r="AN130" s="19">
        <f>IF(AND(LEFT(AN$93,3)="Yes",AN$4&gt;=AN$97),IF(AN113,1,0),0)</f>
        <v/>
      </c>
      <c r="AO130" s="19">
        <f>IF(AND(LEFT(AO$93,3)="Yes",AO$4&gt;=AO$97),IF(AO113,1,0),0)</f>
        <v/>
      </c>
      <c r="AP130" s="19">
        <f>IF(AND(LEFT(AP$93,3)="Yes",AP$4&gt;=AP$97),IF(AP113,1,0),0)</f>
        <v/>
      </c>
      <c r="AQ130" s="19">
        <f>IF(AND(LEFT(AQ$93,3)="Yes",AQ$4&gt;=AQ$97),IF(AQ113,1,0),0)</f>
        <v/>
      </c>
      <c r="AR130" s="19">
        <f>IF(AND(LEFT(AR$93,3)="Yes",AR$4&gt;=AR$97),IF(AR113,1,0),0)</f>
        <v/>
      </c>
      <c r="AS130" s="19">
        <f>IF(AND(LEFT(AS$93,3)="Yes",AS$4&gt;=AS$97),IF(AS113,1,0),0)</f>
        <v/>
      </c>
      <c r="AT130" s="19">
        <f>IF(AND(LEFT(AT$93,3)="Yes",AT$4&gt;=AT$97),IF(AT113,1,0),0)</f>
        <v/>
      </c>
      <c r="AU130" s="19">
        <f>IF(AND(LEFT(AU$93,3)="Yes",AU$4&gt;=AU$97),IF(AU113,1,0),0)</f>
        <v/>
      </c>
      <c r="AV130" s="19">
        <f>IF(AND(LEFT(AV$93,3)="Yes",AV$4&gt;=AV$97),IF(AV113,1,0),0)</f>
        <v/>
      </c>
      <c r="AW130" s="19">
        <f>IF(AND(LEFT(AW$93,3)="Yes",AW$4&gt;=AW$97),IF(AW113,1,0),0)</f>
        <v/>
      </c>
      <c r="AX130" s="19">
        <f>IF(AND(LEFT(AX$93,3)="Yes",AX$4&gt;=AX$97),IF(AX113,1,0),0)</f>
        <v/>
      </c>
      <c r="AY130" s="20">
        <f>ETSCOVER(AY$93,AY$4,AY$97,AY113)</f>
        <v/>
      </c>
    </row>
    <row r="131" hidden="1" outlineLevel="1">
      <c r="A131" s="1" t="inlineStr">
        <is>
          <t>etsc</t>
        </is>
      </c>
      <c r="B131" s="1" t="inlineStr">
        <is>
          <t>all</t>
        </is>
      </c>
      <c r="C131" s="1" t="inlineStr">
        <is>
          <t>nfm</t>
        </is>
      </c>
      <c r="H131" s="1">
        <f>INDEX(Variables!$B$5:$B$105,MATCH($A131,Variables!$A$5:$A$105,0))&amp;IF($C131="",""," | "&amp;INDEX(Mapping!$B$5:$B$26,MATCH($C131,Mapping!$A$5:$A$26,0))&amp;" | "&amp;INDEX(Mapping!$B$30:$B$41,MATCH($B131,Mapping!$A$30:$A$41,0)))</f>
        <v/>
      </c>
      <c r="I131" s="1">
        <f>INDEX(Variables!$C$5:$C$105,MATCH($A131,Variables!$A$5:$A$105,0))</f>
        <v/>
      </c>
      <c r="J131" s="1">
        <f>INDEX(Variables!$E$5:$E$105,MATCH($A131,Variables!$A$5:$A$105,0))</f>
        <v/>
      </c>
      <c r="K131" s="17">
        <f>LOWER(Settings!$C$4)&amp;".mit."&amp;$A131&amp;IF($C131="","","."&amp;$C131&amp;"."&amp;$B131)&amp;IF(INDEX(Variables!$D$5:$D$105,MATCH($A131,Variables!$A$5:$A$105,0))="","","."&amp;INDEX(Variables!$D$5:$D$105,MATCH($A131,Variables!$A$5:$A$105,0)))&amp;"."&amp;K$5</f>
        <v/>
      </c>
      <c r="L131" s="18">
        <f>IF(AND(LEFT(L$93,3)="Yes",L$4&gt;=L$97),IF(L114,1,0),0)</f>
        <v/>
      </c>
      <c r="M131" s="19">
        <f>IF(AND(LEFT(M$93,3)="Yes",M$4&gt;=M$97),IF(M114,1,0),0)</f>
        <v/>
      </c>
      <c r="N131" s="19">
        <f>IF(AND(LEFT(N$93,3)="Yes",N$4&gt;=N$97),IF(N114,1,0),0)</f>
        <v/>
      </c>
      <c r="O131" s="19">
        <f>IF(AND(LEFT(O$93,3)="Yes",O$4&gt;=O$97),IF(O114,1,0),0)</f>
        <v/>
      </c>
      <c r="P131" s="19">
        <f>IF(AND(LEFT(P$93,3)="Yes",P$4&gt;=P$97),IF(P114,1,0),0)</f>
        <v/>
      </c>
      <c r="Q131" s="19">
        <f>IF(AND(LEFT(Q$93,3)="Yes",Q$4&gt;=Q$97),IF(Q114,1,0),0)</f>
        <v/>
      </c>
      <c r="R131" s="19">
        <f>IF(AND(LEFT(R$93,3)="Yes",R$4&gt;=R$97),IF(R114,1,0),0)</f>
        <v/>
      </c>
      <c r="S131" s="19">
        <f>IF(AND(LEFT(S$93,3)="Yes",S$4&gt;=S$97),IF(S114,1,0),0)</f>
        <v/>
      </c>
      <c r="T131" s="19">
        <f>IF(AND(LEFT(T$93,3)="Yes",T$4&gt;=T$97),IF(T114,1,0),0)</f>
        <v/>
      </c>
      <c r="U131" s="19">
        <f>IF(AND(LEFT(U$93,3)="Yes",U$4&gt;=U$97),IF(U114,1,0),0)</f>
        <v/>
      </c>
      <c r="V131" s="19">
        <f>IF(AND(LEFT(V$93,3)="Yes",V$4&gt;=V$97),IF(V114,1,0),0)</f>
        <v/>
      </c>
      <c r="W131" s="19">
        <f>IF(AND(LEFT(W$93,3)="Yes",W$4&gt;=W$97),IF(W114,1,0),0)</f>
        <v/>
      </c>
      <c r="X131" s="19">
        <f>IF(AND(LEFT(X$93,3)="Yes",X$4&gt;=X$97),IF(X114,1,0),0)</f>
        <v/>
      </c>
      <c r="Y131" s="19">
        <f>IF(AND(LEFT(Y$93,3)="Yes",Y$4&gt;=Y$97),IF(Y114,1,0),0)</f>
        <v/>
      </c>
      <c r="Z131" s="19">
        <f>IF(AND(LEFT(Z$93,3)="Yes",Z$4&gt;=Z$97),IF(Z114,1,0),0)</f>
        <v/>
      </c>
      <c r="AA131" s="19">
        <f>IF(AND(LEFT(AA$93,3)="Yes",AA$4&gt;=AA$97),IF(AA114,1,0),0)</f>
        <v/>
      </c>
      <c r="AB131" s="19">
        <f>IF(AND(LEFT(AB$93,3)="Yes",AB$4&gt;=AB$97),IF(AB114,1,0),0)</f>
        <v/>
      </c>
      <c r="AC131" s="19">
        <f>IF(AND(LEFT(AC$93,3)="Yes",AC$4&gt;=AC$97),IF(AC114,1,0),0)</f>
        <v/>
      </c>
      <c r="AD131" s="20">
        <f>ETSCOVER(AD$93,AD$4,AD$97,AD114)</f>
        <v/>
      </c>
      <c r="AF131" s="17">
        <f>LOWER(Settings!$C$4)&amp;".mit."&amp;$A131&amp;IF($C131="","","."&amp;$C131&amp;"."&amp;$B131)&amp;IF(INDEX(Variables!$D$5:$D$105,MATCH($A131,Variables!$A$5:$A$105,0))="","","."&amp;INDEX(Variables!$D$5:$D$105,MATCH($A131,Variables!$A$5:$A$105,0)))&amp;"."&amp;AF$5</f>
        <v/>
      </c>
      <c r="AG131" s="18">
        <f>IF(AND(LEFT(AG$93,3)="Yes",AG$4&gt;=AG$97),IF(AG114,1,0),0)</f>
        <v/>
      </c>
      <c r="AH131" s="19">
        <f>IF(AND(LEFT(AH$93,3)="Yes",AH$4&gt;=AH$97),IF(AH114,1,0),0)</f>
        <v/>
      </c>
      <c r="AI131" s="19">
        <f>IF(AND(LEFT(AI$93,3)="Yes",AI$4&gt;=AI$97),IF(AI114,1,0),0)</f>
        <v/>
      </c>
      <c r="AJ131" s="19">
        <f>IF(AND(LEFT(AJ$93,3)="Yes",AJ$4&gt;=AJ$97),IF(AJ114,1,0),0)</f>
        <v/>
      </c>
      <c r="AK131" s="19">
        <f>IF(AND(LEFT(AK$93,3)="Yes",AK$4&gt;=AK$97),IF(AK114,1,0),0)</f>
        <v/>
      </c>
      <c r="AL131" s="19">
        <f>IF(AND(LEFT(AL$93,3)="Yes",AL$4&gt;=AL$97),IF(AL114,1,0),0)</f>
        <v/>
      </c>
      <c r="AM131" s="19">
        <f>IF(AND(LEFT(AM$93,3)="Yes",AM$4&gt;=AM$97),IF(AM114,1,0),0)</f>
        <v/>
      </c>
      <c r="AN131" s="19">
        <f>IF(AND(LEFT(AN$93,3)="Yes",AN$4&gt;=AN$97),IF(AN114,1,0),0)</f>
        <v/>
      </c>
      <c r="AO131" s="19">
        <f>IF(AND(LEFT(AO$93,3)="Yes",AO$4&gt;=AO$97),IF(AO114,1,0),0)</f>
        <v/>
      </c>
      <c r="AP131" s="19">
        <f>IF(AND(LEFT(AP$93,3)="Yes",AP$4&gt;=AP$97),IF(AP114,1,0),0)</f>
        <v/>
      </c>
      <c r="AQ131" s="19">
        <f>IF(AND(LEFT(AQ$93,3)="Yes",AQ$4&gt;=AQ$97),IF(AQ114,1,0),0)</f>
        <v/>
      </c>
      <c r="AR131" s="19">
        <f>IF(AND(LEFT(AR$93,3)="Yes",AR$4&gt;=AR$97),IF(AR114,1,0),0)</f>
        <v/>
      </c>
      <c r="AS131" s="19">
        <f>IF(AND(LEFT(AS$93,3)="Yes",AS$4&gt;=AS$97),IF(AS114,1,0),0)</f>
        <v/>
      </c>
      <c r="AT131" s="19">
        <f>IF(AND(LEFT(AT$93,3)="Yes",AT$4&gt;=AT$97),IF(AT114,1,0),0)</f>
        <v/>
      </c>
      <c r="AU131" s="19">
        <f>IF(AND(LEFT(AU$93,3)="Yes",AU$4&gt;=AU$97),IF(AU114,1,0),0)</f>
        <v/>
      </c>
      <c r="AV131" s="19">
        <f>IF(AND(LEFT(AV$93,3)="Yes",AV$4&gt;=AV$97),IF(AV114,1,0),0)</f>
        <v/>
      </c>
      <c r="AW131" s="19">
        <f>IF(AND(LEFT(AW$93,3)="Yes",AW$4&gt;=AW$97),IF(AW114,1,0),0)</f>
        <v/>
      </c>
      <c r="AX131" s="19">
        <f>IF(AND(LEFT(AX$93,3)="Yes",AX$4&gt;=AX$97),IF(AX114,1,0),0)</f>
        <v/>
      </c>
      <c r="AY131" s="20">
        <f>ETSCOVER(AY$93,AY$4,AY$97,AY114)</f>
        <v/>
      </c>
    </row>
    <row r="132" hidden="1" outlineLevel="1">
      <c r="A132" s="1" t="inlineStr">
        <is>
          <t>etsc</t>
        </is>
      </c>
      <c r="B132" s="1" t="inlineStr">
        <is>
          <t>all</t>
        </is>
      </c>
      <c r="C132" s="1" t="inlineStr">
        <is>
          <t>mac</t>
        </is>
      </c>
      <c r="H132" s="1">
        <f>INDEX(Variables!$B$5:$B$105,MATCH($A132,Variables!$A$5:$A$105,0))&amp;IF($C132="",""," | "&amp;INDEX(Mapping!$B$5:$B$26,MATCH($C132,Mapping!$A$5:$A$26,0))&amp;" | "&amp;INDEX(Mapping!$B$30:$B$41,MATCH($B132,Mapping!$A$30:$A$41,0)))</f>
        <v/>
      </c>
      <c r="I132" s="1">
        <f>INDEX(Variables!$C$5:$C$105,MATCH($A132,Variables!$A$5:$A$105,0))</f>
        <v/>
      </c>
      <c r="J132" s="1">
        <f>INDEX(Variables!$E$5:$E$105,MATCH($A132,Variables!$A$5:$A$105,0))</f>
        <v/>
      </c>
      <c r="K132" s="17">
        <f>LOWER(Settings!$C$4)&amp;".mit."&amp;$A132&amp;IF($C132="","","."&amp;$C132&amp;"."&amp;$B132)&amp;IF(INDEX(Variables!$D$5:$D$105,MATCH($A132,Variables!$A$5:$A$105,0))="","","."&amp;INDEX(Variables!$D$5:$D$105,MATCH($A132,Variables!$A$5:$A$105,0)))&amp;"."&amp;K$5</f>
        <v/>
      </c>
      <c r="L132" s="18">
        <f>IF(AND(LEFT(L$93,3)="Yes",L$4&gt;=L$97),IF(L115,1,0),0)</f>
        <v/>
      </c>
      <c r="M132" s="19">
        <f>IF(AND(LEFT(M$93,3)="Yes",M$4&gt;=M$97),IF(M115,1,0),0)</f>
        <v/>
      </c>
      <c r="N132" s="19">
        <f>IF(AND(LEFT(N$93,3)="Yes",N$4&gt;=N$97),IF(N115,1,0),0)</f>
        <v/>
      </c>
      <c r="O132" s="19">
        <f>IF(AND(LEFT(O$93,3)="Yes",O$4&gt;=O$97),IF(O115,1,0),0)</f>
        <v/>
      </c>
      <c r="P132" s="19">
        <f>IF(AND(LEFT(P$93,3)="Yes",P$4&gt;=P$97),IF(P115,1,0),0)</f>
        <v/>
      </c>
      <c r="Q132" s="19">
        <f>IF(AND(LEFT(Q$93,3)="Yes",Q$4&gt;=Q$97),IF(Q115,1,0),0)</f>
        <v/>
      </c>
      <c r="R132" s="19">
        <f>IF(AND(LEFT(R$93,3)="Yes",R$4&gt;=R$97),IF(R115,1,0),0)</f>
        <v/>
      </c>
      <c r="S132" s="19">
        <f>IF(AND(LEFT(S$93,3)="Yes",S$4&gt;=S$97),IF(S115,1,0),0)</f>
        <v/>
      </c>
      <c r="T132" s="19">
        <f>IF(AND(LEFT(T$93,3)="Yes",T$4&gt;=T$97),IF(T115,1,0),0)</f>
        <v/>
      </c>
      <c r="U132" s="19">
        <f>IF(AND(LEFT(U$93,3)="Yes",U$4&gt;=U$97),IF(U115,1,0),0)</f>
        <v/>
      </c>
      <c r="V132" s="19">
        <f>IF(AND(LEFT(V$93,3)="Yes",V$4&gt;=V$97),IF(V115,1,0),0)</f>
        <v/>
      </c>
      <c r="W132" s="19">
        <f>IF(AND(LEFT(W$93,3)="Yes",W$4&gt;=W$97),IF(W115,1,0),0)</f>
        <v/>
      </c>
      <c r="X132" s="19">
        <f>IF(AND(LEFT(X$93,3)="Yes",X$4&gt;=X$97),IF(X115,1,0),0)</f>
        <v/>
      </c>
      <c r="Y132" s="19">
        <f>IF(AND(LEFT(Y$93,3)="Yes",Y$4&gt;=Y$97),IF(Y115,1,0),0)</f>
        <v/>
      </c>
      <c r="Z132" s="19">
        <f>IF(AND(LEFT(Z$93,3)="Yes",Z$4&gt;=Z$97),IF(Z115,1,0),0)</f>
        <v/>
      </c>
      <c r="AA132" s="19">
        <f>IF(AND(LEFT(AA$93,3)="Yes",AA$4&gt;=AA$97),IF(AA115,1,0),0)</f>
        <v/>
      </c>
      <c r="AB132" s="19">
        <f>IF(AND(LEFT(AB$93,3)="Yes",AB$4&gt;=AB$97),IF(AB115,1,0),0)</f>
        <v/>
      </c>
      <c r="AC132" s="19">
        <f>IF(AND(LEFT(AC$93,3)="Yes",AC$4&gt;=AC$97),IF(AC115,1,0),0)</f>
        <v/>
      </c>
      <c r="AD132" s="20">
        <f>ETSCOVER(AD$93,AD$4,AD$97,AD115)</f>
        <v/>
      </c>
      <c r="AF132" s="17">
        <f>LOWER(Settings!$C$4)&amp;".mit."&amp;$A132&amp;IF($C132="","","."&amp;$C132&amp;"."&amp;$B132)&amp;IF(INDEX(Variables!$D$5:$D$105,MATCH($A132,Variables!$A$5:$A$105,0))="","","."&amp;INDEX(Variables!$D$5:$D$105,MATCH($A132,Variables!$A$5:$A$105,0)))&amp;"."&amp;AF$5</f>
        <v/>
      </c>
      <c r="AG132" s="18">
        <f>IF(AND(LEFT(AG$93,3)="Yes",AG$4&gt;=AG$97),IF(AG115,1,0),0)</f>
        <v/>
      </c>
      <c r="AH132" s="19">
        <f>IF(AND(LEFT(AH$93,3)="Yes",AH$4&gt;=AH$97),IF(AH115,1,0),0)</f>
        <v/>
      </c>
      <c r="AI132" s="19">
        <f>IF(AND(LEFT(AI$93,3)="Yes",AI$4&gt;=AI$97),IF(AI115,1,0),0)</f>
        <v/>
      </c>
      <c r="AJ132" s="19">
        <f>IF(AND(LEFT(AJ$93,3)="Yes",AJ$4&gt;=AJ$97),IF(AJ115,1,0),0)</f>
        <v/>
      </c>
      <c r="AK132" s="19">
        <f>IF(AND(LEFT(AK$93,3)="Yes",AK$4&gt;=AK$97),IF(AK115,1,0),0)</f>
        <v/>
      </c>
      <c r="AL132" s="19">
        <f>IF(AND(LEFT(AL$93,3)="Yes",AL$4&gt;=AL$97),IF(AL115,1,0),0)</f>
        <v/>
      </c>
      <c r="AM132" s="19">
        <f>IF(AND(LEFT(AM$93,3)="Yes",AM$4&gt;=AM$97),IF(AM115,1,0),0)</f>
        <v/>
      </c>
      <c r="AN132" s="19">
        <f>IF(AND(LEFT(AN$93,3)="Yes",AN$4&gt;=AN$97),IF(AN115,1,0),0)</f>
        <v/>
      </c>
      <c r="AO132" s="19">
        <f>IF(AND(LEFT(AO$93,3)="Yes",AO$4&gt;=AO$97),IF(AO115,1,0),0)</f>
        <v/>
      </c>
      <c r="AP132" s="19">
        <f>IF(AND(LEFT(AP$93,3)="Yes",AP$4&gt;=AP$97),IF(AP115,1,0),0)</f>
        <v/>
      </c>
      <c r="AQ132" s="19">
        <f>IF(AND(LEFT(AQ$93,3)="Yes",AQ$4&gt;=AQ$97),IF(AQ115,1,0),0)</f>
        <v/>
      </c>
      <c r="AR132" s="19">
        <f>IF(AND(LEFT(AR$93,3)="Yes",AR$4&gt;=AR$97),IF(AR115,1,0),0)</f>
        <v/>
      </c>
      <c r="AS132" s="19">
        <f>IF(AND(LEFT(AS$93,3)="Yes",AS$4&gt;=AS$97),IF(AS115,1,0),0)</f>
        <v/>
      </c>
      <c r="AT132" s="19">
        <f>IF(AND(LEFT(AT$93,3)="Yes",AT$4&gt;=AT$97),IF(AT115,1,0),0)</f>
        <v/>
      </c>
      <c r="AU132" s="19">
        <f>IF(AND(LEFT(AU$93,3)="Yes",AU$4&gt;=AU$97),IF(AU115,1,0),0)</f>
        <v/>
      </c>
      <c r="AV132" s="19">
        <f>IF(AND(LEFT(AV$93,3)="Yes",AV$4&gt;=AV$97),IF(AV115,1,0),0)</f>
        <v/>
      </c>
      <c r="AW132" s="19">
        <f>IF(AND(LEFT(AW$93,3)="Yes",AW$4&gt;=AW$97),IF(AW115,1,0),0)</f>
        <v/>
      </c>
      <c r="AX132" s="19">
        <f>IF(AND(LEFT(AX$93,3)="Yes",AX$4&gt;=AX$97),IF(AX115,1,0),0)</f>
        <v/>
      </c>
      <c r="AY132" s="20">
        <f>ETSCOVER(AY$93,AY$4,AY$97,AY115)</f>
        <v/>
      </c>
    </row>
    <row r="133" hidden="1" outlineLevel="1">
      <c r="A133" s="1" t="inlineStr">
        <is>
          <t>etsc</t>
        </is>
      </c>
      <c r="B133" s="1" t="inlineStr">
        <is>
          <t>all</t>
        </is>
      </c>
      <c r="C133" s="1" t="inlineStr">
        <is>
          <t>cem</t>
        </is>
      </c>
      <c r="H133" s="1">
        <f>INDEX(Variables!$B$5:$B$105,MATCH($A133,Variables!$A$5:$A$105,0))&amp;IF($C133="",""," | "&amp;INDEX(Mapping!$B$5:$B$26,MATCH($C133,Mapping!$A$5:$A$26,0))&amp;" | "&amp;INDEX(Mapping!$B$30:$B$41,MATCH($B133,Mapping!$A$30:$A$41,0)))</f>
        <v/>
      </c>
      <c r="I133" s="1">
        <f>INDEX(Variables!$C$5:$C$105,MATCH($A133,Variables!$A$5:$A$105,0))</f>
        <v/>
      </c>
      <c r="J133" s="1">
        <f>INDEX(Variables!$E$5:$E$105,MATCH($A133,Variables!$A$5:$A$105,0))</f>
        <v/>
      </c>
      <c r="K133" s="17">
        <f>LOWER(Settings!$C$4)&amp;".mit."&amp;$A133&amp;IF($C133="","","."&amp;$C133&amp;"."&amp;$B133)&amp;IF(INDEX(Variables!$D$5:$D$105,MATCH($A133,Variables!$A$5:$A$105,0))="","","."&amp;INDEX(Variables!$D$5:$D$105,MATCH($A133,Variables!$A$5:$A$105,0)))&amp;"."&amp;K$5</f>
        <v/>
      </c>
      <c r="L133" s="18">
        <f>IF(AND(LEFT(L$93,3)="Yes",L$4&gt;=L$97),IF(L116,1,0),0)</f>
        <v/>
      </c>
      <c r="M133" s="19">
        <f>IF(AND(LEFT(M$93,3)="Yes",M$4&gt;=M$97),IF(M116,1,0),0)</f>
        <v/>
      </c>
      <c r="N133" s="19">
        <f>IF(AND(LEFT(N$93,3)="Yes",N$4&gt;=N$97),IF(N116,1,0),0)</f>
        <v/>
      </c>
      <c r="O133" s="19">
        <f>IF(AND(LEFT(O$93,3)="Yes",O$4&gt;=O$97),IF(O116,1,0),0)</f>
        <v/>
      </c>
      <c r="P133" s="19">
        <f>IF(AND(LEFT(P$93,3)="Yes",P$4&gt;=P$97),IF(P116,1,0),0)</f>
        <v/>
      </c>
      <c r="Q133" s="19">
        <f>IF(AND(LEFT(Q$93,3)="Yes",Q$4&gt;=Q$97),IF(Q116,1,0),0)</f>
        <v/>
      </c>
      <c r="R133" s="19">
        <f>IF(AND(LEFT(R$93,3)="Yes",R$4&gt;=R$97),IF(R116,1,0),0)</f>
        <v/>
      </c>
      <c r="S133" s="19">
        <f>IF(AND(LEFT(S$93,3)="Yes",S$4&gt;=S$97),IF(S116,1,0),0)</f>
        <v/>
      </c>
      <c r="T133" s="19">
        <f>IF(AND(LEFT(T$93,3)="Yes",T$4&gt;=T$97),IF(T116,1,0),0)</f>
        <v/>
      </c>
      <c r="U133" s="19">
        <f>IF(AND(LEFT(U$93,3)="Yes",U$4&gt;=U$97),IF(U116,1,0),0)</f>
        <v/>
      </c>
      <c r="V133" s="19">
        <f>IF(AND(LEFT(V$93,3)="Yes",V$4&gt;=V$97),IF(V116,1,0),0)</f>
        <v/>
      </c>
      <c r="W133" s="19">
        <f>IF(AND(LEFT(W$93,3)="Yes",W$4&gt;=W$97),IF(W116,1,0),0)</f>
        <v/>
      </c>
      <c r="X133" s="19">
        <f>IF(AND(LEFT(X$93,3)="Yes",X$4&gt;=X$97),IF(X116,1,0),0)</f>
        <v/>
      </c>
      <c r="Y133" s="19">
        <f>IF(AND(LEFT(Y$93,3)="Yes",Y$4&gt;=Y$97),IF(Y116,1,0),0)</f>
        <v/>
      </c>
      <c r="Z133" s="19">
        <f>IF(AND(LEFT(Z$93,3)="Yes",Z$4&gt;=Z$97),IF(Z116,1,0),0)</f>
        <v/>
      </c>
      <c r="AA133" s="19">
        <f>IF(AND(LEFT(AA$93,3)="Yes",AA$4&gt;=AA$97),IF(AA116,1,0),0)</f>
        <v/>
      </c>
      <c r="AB133" s="19">
        <f>IF(AND(LEFT(AB$93,3)="Yes",AB$4&gt;=AB$97),IF(AB116,1,0),0)</f>
        <v/>
      </c>
      <c r="AC133" s="19">
        <f>IF(AND(LEFT(AC$93,3)="Yes",AC$4&gt;=AC$97),IF(AC116,1,0),0)</f>
        <v/>
      </c>
      <c r="AD133" s="20">
        <f>ETSCOVER(AD$93,AD$4,AD$97,AD116)</f>
        <v/>
      </c>
      <c r="AF133" s="17">
        <f>LOWER(Settings!$C$4)&amp;".mit."&amp;$A133&amp;IF($C133="","","."&amp;$C133&amp;"."&amp;$B133)&amp;IF(INDEX(Variables!$D$5:$D$105,MATCH($A133,Variables!$A$5:$A$105,0))="","","."&amp;INDEX(Variables!$D$5:$D$105,MATCH($A133,Variables!$A$5:$A$105,0)))&amp;"."&amp;AF$5</f>
        <v/>
      </c>
      <c r="AG133" s="18">
        <f>IF(AND(LEFT(AG$93,3)="Yes",AG$4&gt;=AG$97),IF(AG116,1,0),0)</f>
        <v/>
      </c>
      <c r="AH133" s="19">
        <f>IF(AND(LEFT(AH$93,3)="Yes",AH$4&gt;=AH$97),IF(AH116,1,0),0)</f>
        <v/>
      </c>
      <c r="AI133" s="19">
        <f>IF(AND(LEFT(AI$93,3)="Yes",AI$4&gt;=AI$97),IF(AI116,1,0),0)</f>
        <v/>
      </c>
      <c r="AJ133" s="19">
        <f>IF(AND(LEFT(AJ$93,3)="Yes",AJ$4&gt;=AJ$97),IF(AJ116,1,0),0)</f>
        <v/>
      </c>
      <c r="AK133" s="19">
        <f>IF(AND(LEFT(AK$93,3)="Yes",AK$4&gt;=AK$97),IF(AK116,1,0),0)</f>
        <v/>
      </c>
      <c r="AL133" s="19">
        <f>IF(AND(LEFT(AL$93,3)="Yes",AL$4&gt;=AL$97),IF(AL116,1,0),0)</f>
        <v/>
      </c>
      <c r="AM133" s="19">
        <f>IF(AND(LEFT(AM$93,3)="Yes",AM$4&gt;=AM$97),IF(AM116,1,0),0)</f>
        <v/>
      </c>
      <c r="AN133" s="19">
        <f>IF(AND(LEFT(AN$93,3)="Yes",AN$4&gt;=AN$97),IF(AN116,1,0),0)</f>
        <v/>
      </c>
      <c r="AO133" s="19">
        <f>IF(AND(LEFT(AO$93,3)="Yes",AO$4&gt;=AO$97),IF(AO116,1,0),0)</f>
        <v/>
      </c>
      <c r="AP133" s="19">
        <f>IF(AND(LEFT(AP$93,3)="Yes",AP$4&gt;=AP$97),IF(AP116,1,0),0)</f>
        <v/>
      </c>
      <c r="AQ133" s="19">
        <f>IF(AND(LEFT(AQ$93,3)="Yes",AQ$4&gt;=AQ$97),IF(AQ116,1,0),0)</f>
        <v/>
      </c>
      <c r="AR133" s="19">
        <f>IF(AND(LEFT(AR$93,3)="Yes",AR$4&gt;=AR$97),IF(AR116,1,0),0)</f>
        <v/>
      </c>
      <c r="AS133" s="19">
        <f>IF(AND(LEFT(AS$93,3)="Yes",AS$4&gt;=AS$97),IF(AS116,1,0),0)</f>
        <v/>
      </c>
      <c r="AT133" s="19">
        <f>IF(AND(LEFT(AT$93,3)="Yes",AT$4&gt;=AT$97),IF(AT116,1,0),0)</f>
        <v/>
      </c>
      <c r="AU133" s="19">
        <f>IF(AND(LEFT(AU$93,3)="Yes",AU$4&gt;=AU$97),IF(AU116,1,0),0)</f>
        <v/>
      </c>
      <c r="AV133" s="19">
        <f>IF(AND(LEFT(AV$93,3)="Yes",AV$4&gt;=AV$97),IF(AV116,1,0),0)</f>
        <v/>
      </c>
      <c r="AW133" s="19">
        <f>IF(AND(LEFT(AW$93,3)="Yes",AW$4&gt;=AW$97),IF(AW116,1,0),0)</f>
        <v/>
      </c>
      <c r="AX133" s="19">
        <f>IF(AND(LEFT(AX$93,3)="Yes",AX$4&gt;=AX$97),IF(AX116,1,0),0)</f>
        <v/>
      </c>
      <c r="AY133" s="20">
        <f>ETSCOVER(AY$93,AY$4,AY$97,AY116)</f>
        <v/>
      </c>
    </row>
    <row r="134" hidden="1" outlineLevel="1">
      <c r="A134" s="1" t="inlineStr">
        <is>
          <t>etsc</t>
        </is>
      </c>
      <c r="B134" s="1" t="inlineStr">
        <is>
          <t>all</t>
        </is>
      </c>
      <c r="C134" s="1" t="inlineStr">
        <is>
          <t>omn</t>
        </is>
      </c>
      <c r="H134" s="1">
        <f>INDEX(Variables!$B$5:$B$105,MATCH($A134,Variables!$A$5:$A$105,0))&amp;IF($C134="",""," | "&amp;INDEX(Mapping!$B$5:$B$26,MATCH($C134,Mapping!$A$5:$A$26,0))&amp;" | "&amp;INDEX(Mapping!$B$30:$B$41,MATCH($B134,Mapping!$A$30:$A$41,0)))</f>
        <v/>
      </c>
      <c r="I134" s="1">
        <f>INDEX(Variables!$C$5:$C$105,MATCH($A134,Variables!$A$5:$A$105,0))</f>
        <v/>
      </c>
      <c r="J134" s="1">
        <f>INDEX(Variables!$E$5:$E$105,MATCH($A134,Variables!$A$5:$A$105,0))</f>
        <v/>
      </c>
      <c r="K134" s="17">
        <f>LOWER(Settings!$C$4)&amp;".mit."&amp;$A134&amp;IF($C134="","","."&amp;$C134&amp;"."&amp;$B134)&amp;IF(INDEX(Variables!$D$5:$D$105,MATCH($A134,Variables!$A$5:$A$105,0))="","","."&amp;INDEX(Variables!$D$5:$D$105,MATCH($A134,Variables!$A$5:$A$105,0)))&amp;"."&amp;K$5</f>
        <v/>
      </c>
      <c r="L134" s="18">
        <f>IF(AND(LEFT(L$93,3)="Yes",L$4&gt;=L$97),IF(L117,1,0),0)</f>
        <v/>
      </c>
      <c r="M134" s="19">
        <f>IF(AND(LEFT(M$93,3)="Yes",M$4&gt;=M$97),IF(M117,1,0),0)</f>
        <v/>
      </c>
      <c r="N134" s="19">
        <f>IF(AND(LEFT(N$93,3)="Yes",N$4&gt;=N$97),IF(N117,1,0),0)</f>
        <v/>
      </c>
      <c r="O134" s="19">
        <f>IF(AND(LEFT(O$93,3)="Yes",O$4&gt;=O$97),IF(O117,1,0),0)</f>
        <v/>
      </c>
      <c r="P134" s="19">
        <f>IF(AND(LEFT(P$93,3)="Yes",P$4&gt;=P$97),IF(P117,1,0),0)</f>
        <v/>
      </c>
      <c r="Q134" s="19">
        <f>IF(AND(LEFT(Q$93,3)="Yes",Q$4&gt;=Q$97),IF(Q117,1,0),0)</f>
        <v/>
      </c>
      <c r="R134" s="19">
        <f>IF(AND(LEFT(R$93,3)="Yes",R$4&gt;=R$97),IF(R117,1,0),0)</f>
        <v/>
      </c>
      <c r="S134" s="19">
        <f>IF(AND(LEFT(S$93,3)="Yes",S$4&gt;=S$97),IF(S117,1,0),0)</f>
        <v/>
      </c>
      <c r="T134" s="19">
        <f>IF(AND(LEFT(T$93,3)="Yes",T$4&gt;=T$97),IF(T117,1,0),0)</f>
        <v/>
      </c>
      <c r="U134" s="19">
        <f>IF(AND(LEFT(U$93,3)="Yes",U$4&gt;=U$97),IF(U117,1,0),0)</f>
        <v/>
      </c>
      <c r="V134" s="19">
        <f>IF(AND(LEFT(V$93,3)="Yes",V$4&gt;=V$97),IF(V117,1,0),0)</f>
        <v/>
      </c>
      <c r="W134" s="19">
        <f>IF(AND(LEFT(W$93,3)="Yes",W$4&gt;=W$97),IF(W117,1,0),0)</f>
        <v/>
      </c>
      <c r="X134" s="19">
        <f>IF(AND(LEFT(X$93,3)="Yes",X$4&gt;=X$97),IF(X117,1,0),0)</f>
        <v/>
      </c>
      <c r="Y134" s="19">
        <f>IF(AND(LEFT(Y$93,3)="Yes",Y$4&gt;=Y$97),IF(Y117,1,0),0)</f>
        <v/>
      </c>
      <c r="Z134" s="19">
        <f>IF(AND(LEFT(Z$93,3)="Yes",Z$4&gt;=Z$97),IF(Z117,1,0),0)</f>
        <v/>
      </c>
      <c r="AA134" s="19">
        <f>IF(AND(LEFT(AA$93,3)="Yes",AA$4&gt;=AA$97),IF(AA117,1,0),0)</f>
        <v/>
      </c>
      <c r="AB134" s="19">
        <f>IF(AND(LEFT(AB$93,3)="Yes",AB$4&gt;=AB$97),IF(AB117,1,0),0)</f>
        <v/>
      </c>
      <c r="AC134" s="19">
        <f>IF(AND(LEFT(AC$93,3)="Yes",AC$4&gt;=AC$97),IF(AC117,1,0),0)</f>
        <v/>
      </c>
      <c r="AD134" s="20">
        <f>ETSCOVER(AD$93,AD$4,AD$97,AD117)</f>
        <v/>
      </c>
      <c r="AF134" s="17">
        <f>LOWER(Settings!$C$4)&amp;".mit."&amp;$A134&amp;IF($C134="","","."&amp;$C134&amp;"."&amp;$B134)&amp;IF(INDEX(Variables!$D$5:$D$105,MATCH($A134,Variables!$A$5:$A$105,0))="","","."&amp;INDEX(Variables!$D$5:$D$105,MATCH($A134,Variables!$A$5:$A$105,0)))&amp;"."&amp;AF$5</f>
        <v/>
      </c>
      <c r="AG134" s="18">
        <f>IF(AND(LEFT(AG$93,3)="Yes",AG$4&gt;=AG$97),IF(AG117,1,0),0)</f>
        <v/>
      </c>
      <c r="AH134" s="19">
        <f>IF(AND(LEFT(AH$93,3)="Yes",AH$4&gt;=AH$97),IF(AH117,1,0),0)</f>
        <v/>
      </c>
      <c r="AI134" s="19">
        <f>IF(AND(LEFT(AI$93,3)="Yes",AI$4&gt;=AI$97),IF(AI117,1,0),0)</f>
        <v/>
      </c>
      <c r="AJ134" s="19">
        <f>IF(AND(LEFT(AJ$93,3)="Yes",AJ$4&gt;=AJ$97),IF(AJ117,1,0),0)</f>
        <v/>
      </c>
      <c r="AK134" s="19">
        <f>IF(AND(LEFT(AK$93,3)="Yes",AK$4&gt;=AK$97),IF(AK117,1,0),0)</f>
        <v/>
      </c>
      <c r="AL134" s="19">
        <f>IF(AND(LEFT(AL$93,3)="Yes",AL$4&gt;=AL$97),IF(AL117,1,0),0)</f>
        <v/>
      </c>
      <c r="AM134" s="19">
        <f>IF(AND(LEFT(AM$93,3)="Yes",AM$4&gt;=AM$97),IF(AM117,1,0),0)</f>
        <v/>
      </c>
      <c r="AN134" s="19">
        <f>IF(AND(LEFT(AN$93,3)="Yes",AN$4&gt;=AN$97),IF(AN117,1,0),0)</f>
        <v/>
      </c>
      <c r="AO134" s="19">
        <f>IF(AND(LEFT(AO$93,3)="Yes",AO$4&gt;=AO$97),IF(AO117,1,0),0)</f>
        <v/>
      </c>
      <c r="AP134" s="19">
        <f>IF(AND(LEFT(AP$93,3)="Yes",AP$4&gt;=AP$97),IF(AP117,1,0),0)</f>
        <v/>
      </c>
      <c r="AQ134" s="19">
        <f>IF(AND(LEFT(AQ$93,3)="Yes",AQ$4&gt;=AQ$97),IF(AQ117,1,0),0)</f>
        <v/>
      </c>
      <c r="AR134" s="19">
        <f>IF(AND(LEFT(AR$93,3)="Yes",AR$4&gt;=AR$97),IF(AR117,1,0),0)</f>
        <v/>
      </c>
      <c r="AS134" s="19">
        <f>IF(AND(LEFT(AS$93,3)="Yes",AS$4&gt;=AS$97),IF(AS117,1,0),0)</f>
        <v/>
      </c>
      <c r="AT134" s="19">
        <f>IF(AND(LEFT(AT$93,3)="Yes",AT$4&gt;=AT$97),IF(AT117,1,0),0)</f>
        <v/>
      </c>
      <c r="AU134" s="19">
        <f>IF(AND(LEFT(AU$93,3)="Yes",AU$4&gt;=AU$97),IF(AU117,1,0),0)</f>
        <v/>
      </c>
      <c r="AV134" s="19">
        <f>IF(AND(LEFT(AV$93,3)="Yes",AV$4&gt;=AV$97),IF(AV117,1,0),0)</f>
        <v/>
      </c>
      <c r="AW134" s="19">
        <f>IF(AND(LEFT(AW$93,3)="Yes",AW$4&gt;=AW$97),IF(AW117,1,0),0)</f>
        <v/>
      </c>
      <c r="AX134" s="19">
        <f>IF(AND(LEFT(AX$93,3)="Yes",AX$4&gt;=AX$97),IF(AX117,1,0),0)</f>
        <v/>
      </c>
      <c r="AY134" s="20">
        <f>ETSCOVER(AY$93,AY$4,AY$97,AY117)</f>
        <v/>
      </c>
    </row>
    <row r="135" hidden="1" outlineLevel="1">
      <c r="A135" s="1" t="inlineStr">
        <is>
          <t>etsc</t>
        </is>
      </c>
      <c r="B135" s="1" t="inlineStr">
        <is>
          <t>all</t>
        </is>
      </c>
      <c r="C135" s="1" t="inlineStr">
        <is>
          <t>cst</t>
        </is>
      </c>
      <c r="H135" s="1">
        <f>INDEX(Variables!$B$5:$B$105,MATCH($A135,Variables!$A$5:$A$105,0))&amp;IF($C135="",""," | "&amp;INDEX(Mapping!$B$5:$B$26,MATCH($C135,Mapping!$A$5:$A$26,0))&amp;" | "&amp;INDEX(Mapping!$B$30:$B$41,MATCH($B135,Mapping!$A$30:$A$41,0)))</f>
        <v/>
      </c>
      <c r="I135" s="1">
        <f>INDEX(Variables!$C$5:$C$105,MATCH($A135,Variables!$A$5:$A$105,0))</f>
        <v/>
      </c>
      <c r="J135" s="1">
        <f>INDEX(Variables!$E$5:$E$105,MATCH($A135,Variables!$A$5:$A$105,0))</f>
        <v/>
      </c>
      <c r="K135" s="17">
        <f>LOWER(Settings!$C$4)&amp;".mit."&amp;$A135&amp;IF($C135="","","."&amp;$C135&amp;"."&amp;$B135)&amp;IF(INDEX(Variables!$D$5:$D$105,MATCH($A135,Variables!$A$5:$A$105,0))="","","."&amp;INDEX(Variables!$D$5:$D$105,MATCH($A135,Variables!$A$5:$A$105,0)))&amp;"."&amp;K$5</f>
        <v/>
      </c>
      <c r="L135" s="18">
        <f>IF(AND(LEFT(L$93,3)="Yes",L$4&gt;=L$97),IF(L118,1,0),0)</f>
        <v/>
      </c>
      <c r="M135" s="19">
        <f>IF(AND(LEFT(M$93,3)="Yes",M$4&gt;=M$97),IF(M118,1,0),0)</f>
        <v/>
      </c>
      <c r="N135" s="19">
        <f>IF(AND(LEFT(N$93,3)="Yes",N$4&gt;=N$97),IF(N118,1,0),0)</f>
        <v/>
      </c>
      <c r="O135" s="19">
        <f>IF(AND(LEFT(O$93,3)="Yes",O$4&gt;=O$97),IF(O118,1,0),0)</f>
        <v/>
      </c>
      <c r="P135" s="19">
        <f>IF(AND(LEFT(P$93,3)="Yes",P$4&gt;=P$97),IF(P118,1,0),0)</f>
        <v/>
      </c>
      <c r="Q135" s="19">
        <f>IF(AND(LEFT(Q$93,3)="Yes",Q$4&gt;=Q$97),IF(Q118,1,0),0)</f>
        <v/>
      </c>
      <c r="R135" s="19">
        <f>IF(AND(LEFT(R$93,3)="Yes",R$4&gt;=R$97),IF(R118,1,0),0)</f>
        <v/>
      </c>
      <c r="S135" s="19">
        <f>IF(AND(LEFT(S$93,3)="Yes",S$4&gt;=S$97),IF(S118,1,0),0)</f>
        <v/>
      </c>
      <c r="T135" s="19">
        <f>IF(AND(LEFT(T$93,3)="Yes",T$4&gt;=T$97),IF(T118,1,0),0)</f>
        <v/>
      </c>
      <c r="U135" s="19">
        <f>IF(AND(LEFT(U$93,3)="Yes",U$4&gt;=U$97),IF(U118,1,0),0)</f>
        <v/>
      </c>
      <c r="V135" s="19">
        <f>IF(AND(LEFT(V$93,3)="Yes",V$4&gt;=V$97),IF(V118,1,0),0)</f>
        <v/>
      </c>
      <c r="W135" s="19">
        <f>IF(AND(LEFT(W$93,3)="Yes",W$4&gt;=W$97),IF(W118,1,0),0)</f>
        <v/>
      </c>
      <c r="X135" s="19">
        <f>IF(AND(LEFT(X$93,3)="Yes",X$4&gt;=X$97),IF(X118,1,0),0)</f>
        <v/>
      </c>
      <c r="Y135" s="19">
        <f>IF(AND(LEFT(Y$93,3)="Yes",Y$4&gt;=Y$97),IF(Y118,1,0),0)</f>
        <v/>
      </c>
      <c r="Z135" s="19">
        <f>IF(AND(LEFT(Z$93,3)="Yes",Z$4&gt;=Z$97),IF(Z118,1,0),0)</f>
        <v/>
      </c>
      <c r="AA135" s="19">
        <f>IF(AND(LEFT(AA$93,3)="Yes",AA$4&gt;=AA$97),IF(AA118,1,0),0)</f>
        <v/>
      </c>
      <c r="AB135" s="19">
        <f>IF(AND(LEFT(AB$93,3)="Yes",AB$4&gt;=AB$97),IF(AB118,1,0),0)</f>
        <v/>
      </c>
      <c r="AC135" s="19">
        <f>IF(AND(LEFT(AC$93,3)="Yes",AC$4&gt;=AC$97),IF(AC118,1,0),0)</f>
        <v/>
      </c>
      <c r="AD135" s="20">
        <f>ETSCOVER(AD$93,AD$4,AD$97,AD118)</f>
        <v/>
      </c>
      <c r="AF135" s="17">
        <f>LOWER(Settings!$C$4)&amp;".mit."&amp;$A135&amp;IF($C135="","","."&amp;$C135&amp;"."&amp;$B135)&amp;IF(INDEX(Variables!$D$5:$D$105,MATCH($A135,Variables!$A$5:$A$105,0))="","","."&amp;INDEX(Variables!$D$5:$D$105,MATCH($A135,Variables!$A$5:$A$105,0)))&amp;"."&amp;AF$5</f>
        <v/>
      </c>
      <c r="AG135" s="18">
        <f>IF(AND(LEFT(AG$93,3)="Yes",AG$4&gt;=AG$97),IF(AG118,1,0),0)</f>
        <v/>
      </c>
      <c r="AH135" s="19">
        <f>IF(AND(LEFT(AH$93,3)="Yes",AH$4&gt;=AH$97),IF(AH118,1,0),0)</f>
        <v/>
      </c>
      <c r="AI135" s="19">
        <f>IF(AND(LEFT(AI$93,3)="Yes",AI$4&gt;=AI$97),IF(AI118,1,0),0)</f>
        <v/>
      </c>
      <c r="AJ135" s="19">
        <f>IF(AND(LEFT(AJ$93,3)="Yes",AJ$4&gt;=AJ$97),IF(AJ118,1,0),0)</f>
        <v/>
      </c>
      <c r="AK135" s="19">
        <f>IF(AND(LEFT(AK$93,3)="Yes",AK$4&gt;=AK$97),IF(AK118,1,0),0)</f>
        <v/>
      </c>
      <c r="AL135" s="19">
        <f>IF(AND(LEFT(AL$93,3)="Yes",AL$4&gt;=AL$97),IF(AL118,1,0),0)</f>
        <v/>
      </c>
      <c r="AM135" s="19">
        <f>IF(AND(LEFT(AM$93,3)="Yes",AM$4&gt;=AM$97),IF(AM118,1,0),0)</f>
        <v/>
      </c>
      <c r="AN135" s="19">
        <f>IF(AND(LEFT(AN$93,3)="Yes",AN$4&gt;=AN$97),IF(AN118,1,0),0)</f>
        <v/>
      </c>
      <c r="AO135" s="19">
        <f>IF(AND(LEFT(AO$93,3)="Yes",AO$4&gt;=AO$97),IF(AO118,1,0),0)</f>
        <v/>
      </c>
      <c r="AP135" s="19">
        <f>IF(AND(LEFT(AP$93,3)="Yes",AP$4&gt;=AP$97),IF(AP118,1,0),0)</f>
        <v/>
      </c>
      <c r="AQ135" s="19">
        <f>IF(AND(LEFT(AQ$93,3)="Yes",AQ$4&gt;=AQ$97),IF(AQ118,1,0),0)</f>
        <v/>
      </c>
      <c r="AR135" s="19">
        <f>IF(AND(LEFT(AR$93,3)="Yes",AR$4&gt;=AR$97),IF(AR118,1,0),0)</f>
        <v/>
      </c>
      <c r="AS135" s="19">
        <f>IF(AND(LEFT(AS$93,3)="Yes",AS$4&gt;=AS$97),IF(AS118,1,0),0)</f>
        <v/>
      </c>
      <c r="AT135" s="19">
        <f>IF(AND(LEFT(AT$93,3)="Yes",AT$4&gt;=AT$97),IF(AT118,1,0),0)</f>
        <v/>
      </c>
      <c r="AU135" s="19">
        <f>IF(AND(LEFT(AU$93,3)="Yes",AU$4&gt;=AU$97),IF(AU118,1,0),0)</f>
        <v/>
      </c>
      <c r="AV135" s="19">
        <f>IF(AND(LEFT(AV$93,3)="Yes",AV$4&gt;=AV$97),IF(AV118,1,0),0)</f>
        <v/>
      </c>
      <c r="AW135" s="19">
        <f>IF(AND(LEFT(AW$93,3)="Yes",AW$4&gt;=AW$97),IF(AW118,1,0),0)</f>
        <v/>
      </c>
      <c r="AX135" s="19">
        <f>IF(AND(LEFT(AX$93,3)="Yes",AX$4&gt;=AX$97),IF(AX118,1,0),0)</f>
        <v/>
      </c>
      <c r="AY135" s="20">
        <f>ETSCOVER(AY$93,AY$4,AY$97,AY118)</f>
        <v/>
      </c>
    </row>
    <row r="136" hidden="1" outlineLevel="1">
      <c r="A136" s="1" t="inlineStr">
        <is>
          <t>etsc</t>
        </is>
      </c>
      <c r="B136" s="1" t="inlineStr">
        <is>
          <t>all</t>
        </is>
      </c>
      <c r="C136" s="1" t="inlineStr">
        <is>
          <t>ftr</t>
        </is>
      </c>
      <c r="H136" s="1">
        <f>INDEX(Variables!$B$5:$B$105,MATCH($A136,Variables!$A$5:$A$105,0))&amp;IF($C136="",""," | "&amp;INDEX(Mapping!$B$5:$B$26,MATCH($C136,Mapping!$A$5:$A$26,0))&amp;" | "&amp;INDEX(Mapping!$B$30:$B$41,MATCH($B136,Mapping!$A$30:$A$41,0)))</f>
        <v/>
      </c>
      <c r="I136" s="1">
        <f>INDEX(Variables!$C$5:$C$105,MATCH($A136,Variables!$A$5:$A$105,0))</f>
        <v/>
      </c>
      <c r="J136" s="1">
        <f>INDEX(Variables!$E$5:$E$105,MATCH($A136,Variables!$A$5:$A$105,0))</f>
        <v/>
      </c>
      <c r="K136" s="17">
        <f>LOWER(Settings!$C$4)&amp;".mit."&amp;$A136&amp;IF($C136="","","."&amp;$C136&amp;"."&amp;$B136)&amp;IF(INDEX(Variables!$D$5:$D$105,MATCH($A136,Variables!$A$5:$A$105,0))="","","."&amp;INDEX(Variables!$D$5:$D$105,MATCH($A136,Variables!$A$5:$A$105,0)))&amp;"."&amp;K$5</f>
        <v/>
      </c>
      <c r="L136" s="18">
        <f>IF(AND(LEFT(L$93,3)="Yes",L$4&gt;=L$97),IF(L119,1,0),0)</f>
        <v/>
      </c>
      <c r="M136" s="19">
        <f>IF(AND(LEFT(M$93,3)="Yes",M$4&gt;=M$97),IF(M119,1,0),0)</f>
        <v/>
      </c>
      <c r="N136" s="19">
        <f>IF(AND(LEFT(N$93,3)="Yes",N$4&gt;=N$97),IF(N119,1,0),0)</f>
        <v/>
      </c>
      <c r="O136" s="19">
        <f>IF(AND(LEFT(O$93,3)="Yes",O$4&gt;=O$97),IF(O119,1,0),0)</f>
        <v/>
      </c>
      <c r="P136" s="19">
        <f>IF(AND(LEFT(P$93,3)="Yes",P$4&gt;=P$97),IF(P119,1,0),0)</f>
        <v/>
      </c>
      <c r="Q136" s="19">
        <f>IF(AND(LEFT(Q$93,3)="Yes",Q$4&gt;=Q$97),IF(Q119,1,0),0)</f>
        <v/>
      </c>
      <c r="R136" s="19">
        <f>IF(AND(LEFT(R$93,3)="Yes",R$4&gt;=R$97),IF(R119,1,0),0)</f>
        <v/>
      </c>
      <c r="S136" s="19">
        <f>IF(AND(LEFT(S$93,3)="Yes",S$4&gt;=S$97),IF(S119,1,0),0)</f>
        <v/>
      </c>
      <c r="T136" s="19">
        <f>IF(AND(LEFT(T$93,3)="Yes",T$4&gt;=T$97),IF(T119,1,0),0)</f>
        <v/>
      </c>
      <c r="U136" s="19">
        <f>IF(AND(LEFT(U$93,3)="Yes",U$4&gt;=U$97),IF(U119,1,0),0)</f>
        <v/>
      </c>
      <c r="V136" s="19">
        <f>IF(AND(LEFT(V$93,3)="Yes",V$4&gt;=V$97),IF(V119,1,0),0)</f>
        <v/>
      </c>
      <c r="W136" s="19">
        <f>IF(AND(LEFT(W$93,3)="Yes",W$4&gt;=W$97),IF(W119,1,0),0)</f>
        <v/>
      </c>
      <c r="X136" s="19">
        <f>IF(AND(LEFT(X$93,3)="Yes",X$4&gt;=X$97),IF(X119,1,0),0)</f>
        <v/>
      </c>
      <c r="Y136" s="19">
        <f>IF(AND(LEFT(Y$93,3)="Yes",Y$4&gt;=Y$97),IF(Y119,1,0),0)</f>
        <v/>
      </c>
      <c r="Z136" s="19">
        <f>IF(AND(LEFT(Z$93,3)="Yes",Z$4&gt;=Z$97),IF(Z119,1,0),0)</f>
        <v/>
      </c>
      <c r="AA136" s="19">
        <f>IF(AND(LEFT(AA$93,3)="Yes",AA$4&gt;=AA$97),IF(AA119,1,0),0)</f>
        <v/>
      </c>
      <c r="AB136" s="19">
        <f>IF(AND(LEFT(AB$93,3)="Yes",AB$4&gt;=AB$97),IF(AB119,1,0),0)</f>
        <v/>
      </c>
      <c r="AC136" s="19">
        <f>IF(AND(LEFT(AC$93,3)="Yes",AC$4&gt;=AC$97),IF(AC119,1,0),0)</f>
        <v/>
      </c>
      <c r="AD136" s="20">
        <f>ETSCOVER(AD$93,AD$4,AD$97,AD119)</f>
        <v/>
      </c>
      <c r="AF136" s="17">
        <f>LOWER(Settings!$C$4)&amp;".mit."&amp;$A136&amp;IF($C136="","","."&amp;$C136&amp;"."&amp;$B136)&amp;IF(INDEX(Variables!$D$5:$D$105,MATCH($A136,Variables!$A$5:$A$105,0))="","","."&amp;INDEX(Variables!$D$5:$D$105,MATCH($A136,Variables!$A$5:$A$105,0)))&amp;"."&amp;AF$5</f>
        <v/>
      </c>
      <c r="AG136" s="18">
        <f>IF(AND(LEFT(AG$93,3)="Yes",AG$4&gt;=AG$97),IF(AG119,1,0),0)</f>
        <v/>
      </c>
      <c r="AH136" s="19">
        <f>IF(AND(LEFT(AH$93,3)="Yes",AH$4&gt;=AH$97),IF(AH119,1,0),0)</f>
        <v/>
      </c>
      <c r="AI136" s="19">
        <f>IF(AND(LEFT(AI$93,3)="Yes",AI$4&gt;=AI$97),IF(AI119,1,0),0)</f>
        <v/>
      </c>
      <c r="AJ136" s="19">
        <f>IF(AND(LEFT(AJ$93,3)="Yes",AJ$4&gt;=AJ$97),IF(AJ119,1,0),0)</f>
        <v/>
      </c>
      <c r="AK136" s="19">
        <f>IF(AND(LEFT(AK$93,3)="Yes",AK$4&gt;=AK$97),IF(AK119,1,0),0)</f>
        <v/>
      </c>
      <c r="AL136" s="19">
        <f>IF(AND(LEFT(AL$93,3)="Yes",AL$4&gt;=AL$97),IF(AL119,1,0),0)</f>
        <v/>
      </c>
      <c r="AM136" s="19">
        <f>IF(AND(LEFT(AM$93,3)="Yes",AM$4&gt;=AM$97),IF(AM119,1,0),0)</f>
        <v/>
      </c>
      <c r="AN136" s="19">
        <f>IF(AND(LEFT(AN$93,3)="Yes",AN$4&gt;=AN$97),IF(AN119,1,0),0)</f>
        <v/>
      </c>
      <c r="AO136" s="19">
        <f>IF(AND(LEFT(AO$93,3)="Yes",AO$4&gt;=AO$97),IF(AO119,1,0),0)</f>
        <v/>
      </c>
      <c r="AP136" s="19">
        <f>IF(AND(LEFT(AP$93,3)="Yes",AP$4&gt;=AP$97),IF(AP119,1,0),0)</f>
        <v/>
      </c>
      <c r="AQ136" s="19">
        <f>IF(AND(LEFT(AQ$93,3)="Yes",AQ$4&gt;=AQ$97),IF(AQ119,1,0),0)</f>
        <v/>
      </c>
      <c r="AR136" s="19">
        <f>IF(AND(LEFT(AR$93,3)="Yes",AR$4&gt;=AR$97),IF(AR119,1,0),0)</f>
        <v/>
      </c>
      <c r="AS136" s="19">
        <f>IF(AND(LEFT(AS$93,3)="Yes",AS$4&gt;=AS$97),IF(AS119,1,0),0)</f>
        <v/>
      </c>
      <c r="AT136" s="19">
        <f>IF(AND(LEFT(AT$93,3)="Yes",AT$4&gt;=AT$97),IF(AT119,1,0),0)</f>
        <v/>
      </c>
      <c r="AU136" s="19">
        <f>IF(AND(LEFT(AU$93,3)="Yes",AU$4&gt;=AU$97),IF(AU119,1,0),0)</f>
        <v/>
      </c>
      <c r="AV136" s="19">
        <f>IF(AND(LEFT(AV$93,3)="Yes",AV$4&gt;=AV$97),IF(AV119,1,0),0)</f>
        <v/>
      </c>
      <c r="AW136" s="19">
        <f>IF(AND(LEFT(AW$93,3)="Yes",AW$4&gt;=AW$97),IF(AW119,1,0),0)</f>
        <v/>
      </c>
      <c r="AX136" s="19">
        <f>IF(AND(LEFT(AX$93,3)="Yes",AX$4&gt;=AX$97),IF(AX119,1,0),0)</f>
        <v/>
      </c>
      <c r="AY136" s="20">
        <f>ETSCOVER(AY$93,AY$4,AY$97,AY119)</f>
        <v/>
      </c>
    </row>
    <row r="137" hidden="1" outlineLevel="1">
      <c r="A137" s="1" t="inlineStr">
        <is>
          <t>etsc</t>
        </is>
      </c>
      <c r="B137" s="1" t="inlineStr">
        <is>
          <t>all</t>
        </is>
      </c>
      <c r="C137" s="1" t="inlineStr">
        <is>
          <t>oen</t>
        </is>
      </c>
      <c r="H137" s="1">
        <f>INDEX(Variables!$B$5:$B$105,MATCH($A137,Variables!$A$5:$A$105,0))&amp;IF($C137="",""," | "&amp;INDEX(Mapping!$B$5:$B$26,MATCH($C137,Mapping!$A$5:$A$26,0))&amp;" | "&amp;INDEX(Mapping!$B$30:$B$41,MATCH($B137,Mapping!$A$30:$A$41,0)))</f>
        <v/>
      </c>
      <c r="I137" s="1">
        <f>INDEX(Variables!$C$5:$C$105,MATCH($A137,Variables!$A$5:$A$105,0))</f>
        <v/>
      </c>
      <c r="J137" s="1">
        <f>INDEX(Variables!$E$5:$E$105,MATCH($A137,Variables!$A$5:$A$105,0))</f>
        <v/>
      </c>
      <c r="K137" s="17">
        <f>LOWER(Settings!$C$4)&amp;".mit."&amp;$A137&amp;IF($C137="","","."&amp;$C137&amp;"."&amp;$B137)&amp;IF(INDEX(Variables!$D$5:$D$105,MATCH($A137,Variables!$A$5:$A$105,0))="","","."&amp;INDEX(Variables!$D$5:$D$105,MATCH($A137,Variables!$A$5:$A$105,0)))&amp;"."&amp;K$5</f>
        <v/>
      </c>
      <c r="L137" s="18">
        <f>IF(AND(LEFT(L$93,3)="Yes",L$4&gt;=L$97),IF(L120,1,0),0)</f>
        <v/>
      </c>
      <c r="M137" s="19">
        <f>IF(AND(LEFT(M$93,3)="Yes",M$4&gt;=M$97),IF(M120,1,0),0)</f>
        <v/>
      </c>
      <c r="N137" s="19">
        <f>IF(AND(LEFT(N$93,3)="Yes",N$4&gt;=N$97),IF(N120,1,0),0)</f>
        <v/>
      </c>
      <c r="O137" s="19">
        <f>IF(AND(LEFT(O$93,3)="Yes",O$4&gt;=O$97),IF(O120,1,0),0)</f>
        <v/>
      </c>
      <c r="P137" s="19">
        <f>IF(AND(LEFT(P$93,3)="Yes",P$4&gt;=P$97),IF(P120,1,0),0)</f>
        <v/>
      </c>
      <c r="Q137" s="19">
        <f>IF(AND(LEFT(Q$93,3)="Yes",Q$4&gt;=Q$97),IF(Q120,1,0),0)</f>
        <v/>
      </c>
      <c r="R137" s="19">
        <f>IF(AND(LEFT(R$93,3)="Yes",R$4&gt;=R$97),IF(R120,1,0),0)</f>
        <v/>
      </c>
      <c r="S137" s="19">
        <f>IF(AND(LEFT(S$93,3)="Yes",S$4&gt;=S$97),IF(S120,1,0),0)</f>
        <v/>
      </c>
      <c r="T137" s="19">
        <f>IF(AND(LEFT(T$93,3)="Yes",T$4&gt;=T$97),IF(T120,1,0),0)</f>
        <v/>
      </c>
      <c r="U137" s="19">
        <f>IF(AND(LEFT(U$93,3)="Yes",U$4&gt;=U$97),IF(U120,1,0),0)</f>
        <v/>
      </c>
      <c r="V137" s="19">
        <f>IF(AND(LEFT(V$93,3)="Yes",V$4&gt;=V$97),IF(V120,1,0),0)</f>
        <v/>
      </c>
      <c r="W137" s="19">
        <f>IF(AND(LEFT(W$93,3)="Yes",W$4&gt;=W$97),IF(W120,1,0),0)</f>
        <v/>
      </c>
      <c r="X137" s="19">
        <f>IF(AND(LEFT(X$93,3)="Yes",X$4&gt;=X$97),IF(X120,1,0),0)</f>
        <v/>
      </c>
      <c r="Y137" s="19">
        <f>IF(AND(LEFT(Y$93,3)="Yes",Y$4&gt;=Y$97),IF(Y120,1,0),0)</f>
        <v/>
      </c>
      <c r="Z137" s="19">
        <f>IF(AND(LEFT(Z$93,3)="Yes",Z$4&gt;=Z$97),IF(Z120,1,0),0)</f>
        <v/>
      </c>
      <c r="AA137" s="19">
        <f>IF(AND(LEFT(AA$93,3)="Yes",AA$4&gt;=AA$97),IF(AA120,1,0),0)</f>
        <v/>
      </c>
      <c r="AB137" s="19">
        <f>IF(AND(LEFT(AB$93,3)="Yes",AB$4&gt;=AB$97),IF(AB120,1,0),0)</f>
        <v/>
      </c>
      <c r="AC137" s="19">
        <f>IF(AND(LEFT(AC$93,3)="Yes",AC$4&gt;=AC$97),IF(AC120,1,0),0)</f>
        <v/>
      </c>
      <c r="AD137" s="20">
        <f>ETSCOVER(AD$93,AD$4,AD$97,AD120)</f>
        <v/>
      </c>
      <c r="AF137" s="17">
        <f>LOWER(Settings!$C$4)&amp;".mit."&amp;$A137&amp;IF($C137="","","."&amp;$C137&amp;"."&amp;$B137)&amp;IF(INDEX(Variables!$D$5:$D$105,MATCH($A137,Variables!$A$5:$A$105,0))="","","."&amp;INDEX(Variables!$D$5:$D$105,MATCH($A137,Variables!$A$5:$A$105,0)))&amp;"."&amp;AF$5</f>
        <v/>
      </c>
      <c r="AG137" s="18">
        <f>IF(AND(LEFT(AG$93,3)="Yes",AG$4&gt;=AG$97),IF(AG120,1,0),0)</f>
        <v/>
      </c>
      <c r="AH137" s="19">
        <f>IF(AND(LEFT(AH$93,3)="Yes",AH$4&gt;=AH$97),IF(AH120,1,0),0)</f>
        <v/>
      </c>
      <c r="AI137" s="19">
        <f>IF(AND(LEFT(AI$93,3)="Yes",AI$4&gt;=AI$97),IF(AI120,1,0),0)</f>
        <v/>
      </c>
      <c r="AJ137" s="19">
        <f>IF(AND(LEFT(AJ$93,3)="Yes",AJ$4&gt;=AJ$97),IF(AJ120,1,0),0)</f>
        <v/>
      </c>
      <c r="AK137" s="19">
        <f>IF(AND(LEFT(AK$93,3)="Yes",AK$4&gt;=AK$97),IF(AK120,1,0),0)</f>
        <v/>
      </c>
      <c r="AL137" s="19">
        <f>IF(AND(LEFT(AL$93,3)="Yes",AL$4&gt;=AL$97),IF(AL120,1,0),0)</f>
        <v/>
      </c>
      <c r="AM137" s="19">
        <f>IF(AND(LEFT(AM$93,3)="Yes",AM$4&gt;=AM$97),IF(AM120,1,0),0)</f>
        <v/>
      </c>
      <c r="AN137" s="19">
        <f>IF(AND(LEFT(AN$93,3)="Yes",AN$4&gt;=AN$97),IF(AN120,1,0),0)</f>
        <v/>
      </c>
      <c r="AO137" s="19">
        <f>IF(AND(LEFT(AO$93,3)="Yes",AO$4&gt;=AO$97),IF(AO120,1,0),0)</f>
        <v/>
      </c>
      <c r="AP137" s="19">
        <f>IF(AND(LEFT(AP$93,3)="Yes",AP$4&gt;=AP$97),IF(AP120,1,0),0)</f>
        <v/>
      </c>
      <c r="AQ137" s="19">
        <f>IF(AND(LEFT(AQ$93,3)="Yes",AQ$4&gt;=AQ$97),IF(AQ120,1,0),0)</f>
        <v/>
      </c>
      <c r="AR137" s="19">
        <f>IF(AND(LEFT(AR$93,3)="Yes",AR$4&gt;=AR$97),IF(AR120,1,0),0)</f>
        <v/>
      </c>
      <c r="AS137" s="19">
        <f>IF(AND(LEFT(AS$93,3)="Yes",AS$4&gt;=AS$97),IF(AS120,1,0),0)</f>
        <v/>
      </c>
      <c r="AT137" s="19">
        <f>IF(AND(LEFT(AT$93,3)="Yes",AT$4&gt;=AT$97),IF(AT120,1,0),0)</f>
        <v/>
      </c>
      <c r="AU137" s="19">
        <f>IF(AND(LEFT(AU$93,3)="Yes",AU$4&gt;=AU$97),IF(AU120,1,0),0)</f>
        <v/>
      </c>
      <c r="AV137" s="19">
        <f>IF(AND(LEFT(AV$93,3)="Yes",AV$4&gt;=AV$97),IF(AV120,1,0),0)</f>
        <v/>
      </c>
      <c r="AW137" s="19">
        <f>IF(AND(LEFT(AW$93,3)="Yes",AW$4&gt;=AW$97),IF(AW120,1,0),0)</f>
        <v/>
      </c>
      <c r="AX137" s="19">
        <f>IF(AND(LEFT(AX$93,3)="Yes",AX$4&gt;=AX$97),IF(AX120,1,0),0)</f>
        <v/>
      </c>
      <c r="AY137" s="20">
        <f>ETSCOVER(AY$93,AY$4,AY$97,AY120)</f>
        <v/>
      </c>
    </row>
    <row r="138" hidden="1" outlineLevel="1">
      <c r="H138" s="21" t="inlineStr">
        <is>
          <t>ETS benchmarks by sector group (typed inputs, share of emission intensity allocated free; linear from the start to the target year, flat after); OBR share by sector (D: group, E: semi-elasticity, legacy)</t>
        </is>
      </c>
    </row>
    <row r="139" hidden="1" outlineLevel="1">
      <c r="A139" s="14" t="inlineStr">
        <is>
          <t>etsb.s</t>
        </is>
      </c>
      <c r="B139" s="14" t="inlineStr">
        <is>
          <t>all</t>
        </is>
      </c>
      <c r="C139" s="14" t="inlineStr">
        <is>
          <t>pow</t>
        </is>
      </c>
      <c r="H139" s="14">
        <f>INDEX(Variables!$B$5:$B$105,MATCH($A139,Variables!$A$5:$A$105,0))&amp;IF($C139="",""," | "&amp;INDEX(Mapping!$B$5:$B$26,MATCH($C139,Mapping!$A$5:$A$26,0))&amp;" | "&amp;INDEX(Mapping!$B$30:$B$41,MATCH($B139,Mapping!$A$30:$A$41,0)))</f>
        <v/>
      </c>
      <c r="I139" s="14">
        <f>INDEX(Variables!$C$5:$C$105,MATCH($A139,Variables!$A$5:$A$105,0))</f>
        <v/>
      </c>
      <c r="J139" s="14">
        <f>INDEX(Variables!$E$5:$E$105,MATCH($A139,Variables!$A$5:$A$105,0))</f>
        <v/>
      </c>
      <c r="K139" s="11">
        <f>LOWER(Settings!$C$4)&amp;".mit."&amp;$A139&amp;IF($C139="","","."&amp;$C139&amp;"."&amp;$B139)&amp;IF(INDEX(Variables!$D$5:$D$105,MATCH($A139,Variables!$A$5:$A$105,0))="","","."&amp;INDEX(Variables!$D$5:$D$105,MATCH($A139,Variables!$A$5:$A$105,0)))&amp;"."&amp;K$5</f>
        <v/>
      </c>
      <c r="L139" s="25" t="n">
        <v>1</v>
      </c>
      <c r="M139" s="25" t="n">
        <v>1</v>
      </c>
      <c r="N139" s="25" t="n">
        <v>1</v>
      </c>
      <c r="O139" s="25" t="n">
        <v>1</v>
      </c>
      <c r="P139" s="25" t="n">
        <v>1</v>
      </c>
      <c r="Q139" s="25" t="n">
        <v>1</v>
      </c>
      <c r="R139" s="25" t="n">
        <v>1</v>
      </c>
      <c r="S139" s="25" t="n">
        <v>1</v>
      </c>
      <c r="T139" s="25" t="n">
        <v>1</v>
      </c>
      <c r="U139" s="25" t="n">
        <v>1</v>
      </c>
      <c r="V139" s="25" t="n">
        <v>1</v>
      </c>
      <c r="W139" s="25" t="n">
        <v>1</v>
      </c>
      <c r="X139" s="25" t="n">
        <v>1</v>
      </c>
      <c r="Y139" s="25" t="n">
        <v>1</v>
      </c>
      <c r="Z139" s="25" t="n">
        <v>1</v>
      </c>
      <c r="AA139" s="25" t="n">
        <v>1</v>
      </c>
      <c r="AB139" s="25" t="n">
        <v>1</v>
      </c>
      <c r="AC139" s="25" t="n">
        <v>1</v>
      </c>
      <c r="AD139" s="25" t="n">
        <v>1</v>
      </c>
      <c r="AF139" s="11">
        <f>LOWER(Settings!$C$4)&amp;".mit."&amp;$A139&amp;IF($C139="","","."&amp;$C139&amp;"."&amp;$B139)&amp;IF(INDEX(Variables!$D$5:$D$105,MATCH($A139,Variables!$A$5:$A$105,0))="","","."&amp;INDEX(Variables!$D$5:$D$105,MATCH($A139,Variables!$A$5:$A$105,0)))&amp;"."&amp;AF$5</f>
        <v/>
      </c>
      <c r="AG139" s="25" t="n">
        <v>1</v>
      </c>
      <c r="AH139" s="25" t="n">
        <v>1</v>
      </c>
      <c r="AI139" s="25" t="n">
        <v>1</v>
      </c>
      <c r="AJ139" s="25" t="n">
        <v>1</v>
      </c>
      <c r="AK139" s="25" t="n">
        <v>1</v>
      </c>
      <c r="AL139" s="25" t="n">
        <v>1</v>
      </c>
      <c r="AM139" s="25" t="n">
        <v>1</v>
      </c>
      <c r="AN139" s="25" t="n">
        <v>1</v>
      </c>
      <c r="AO139" s="25" t="n">
        <v>1</v>
      </c>
      <c r="AP139" s="25" t="n">
        <v>1</v>
      </c>
      <c r="AQ139" s="25" t="n">
        <v>1</v>
      </c>
      <c r="AR139" s="25" t="n">
        <v>1</v>
      </c>
      <c r="AS139" s="25" t="n">
        <v>1</v>
      </c>
      <c r="AT139" s="25" t="n">
        <v>1</v>
      </c>
      <c r="AU139" s="25" t="n">
        <v>1</v>
      </c>
      <c r="AV139" s="25" t="n">
        <v>1</v>
      </c>
      <c r="AW139" s="25" t="n">
        <v>1</v>
      </c>
      <c r="AX139" s="25" t="n">
        <v>1</v>
      </c>
      <c r="AY139" s="25" t="n">
        <v>1</v>
      </c>
    </row>
    <row r="140" hidden="1" outlineLevel="1">
      <c r="A140" s="14" t="inlineStr">
        <is>
          <t>etsb.s</t>
        </is>
      </c>
      <c r="B140" s="14" t="inlineStr">
        <is>
          <t>all</t>
        </is>
      </c>
      <c r="C140" s="14" t="inlineStr">
        <is>
          <t>tra</t>
        </is>
      </c>
      <c r="H140" s="14">
        <f>INDEX(Variables!$B$5:$B$105,MATCH($A140,Variables!$A$5:$A$105,0))&amp;IF($C140="",""," | "&amp;INDEX(Mapping!$B$5:$B$26,MATCH($C140,Mapping!$A$5:$A$26,0))&amp;" | "&amp;INDEX(Mapping!$B$30:$B$41,MATCH($B140,Mapping!$A$30:$A$41,0)))</f>
        <v/>
      </c>
      <c r="I140" s="14">
        <f>INDEX(Variables!$C$5:$C$105,MATCH($A140,Variables!$A$5:$A$105,0))</f>
        <v/>
      </c>
      <c r="J140" s="14">
        <f>INDEX(Variables!$E$5:$E$105,MATCH($A140,Variables!$A$5:$A$105,0))</f>
        <v/>
      </c>
      <c r="K140" s="11">
        <f>LOWER(Settings!$C$4)&amp;".mit."&amp;$A140&amp;IF($C140="","","."&amp;$C140&amp;"."&amp;$B140)&amp;IF(INDEX(Variables!$D$5:$D$105,MATCH($A140,Variables!$A$5:$A$105,0))="","","."&amp;INDEX(Variables!$D$5:$D$105,MATCH($A140,Variables!$A$5:$A$105,0)))&amp;"."&amp;K$5</f>
        <v/>
      </c>
      <c r="L140" s="25" t="n">
        <v>1</v>
      </c>
      <c r="M140" s="25" t="n">
        <v>1</v>
      </c>
      <c r="N140" s="25" t="n">
        <v>1</v>
      </c>
      <c r="O140" s="25" t="n">
        <v>1</v>
      </c>
      <c r="P140" s="25" t="n">
        <v>1</v>
      </c>
      <c r="Q140" s="25" t="n">
        <v>1</v>
      </c>
      <c r="R140" s="25" t="n">
        <v>1</v>
      </c>
      <c r="S140" s="25" t="n">
        <v>1</v>
      </c>
      <c r="T140" s="25" t="n">
        <v>1</v>
      </c>
      <c r="U140" s="25" t="n">
        <v>1</v>
      </c>
      <c r="V140" s="25" t="n">
        <v>1</v>
      </c>
      <c r="W140" s="25" t="n">
        <v>1</v>
      </c>
      <c r="X140" s="25" t="n">
        <v>1</v>
      </c>
      <c r="Y140" s="25" t="n">
        <v>1</v>
      </c>
      <c r="Z140" s="25" t="n">
        <v>1</v>
      </c>
      <c r="AA140" s="25" t="n">
        <v>1</v>
      </c>
      <c r="AB140" s="25" t="n">
        <v>1</v>
      </c>
      <c r="AC140" s="25" t="n">
        <v>1</v>
      </c>
      <c r="AD140" s="25" t="n">
        <v>1</v>
      </c>
      <c r="AF140" s="11">
        <f>LOWER(Settings!$C$4)&amp;".mit."&amp;$A140&amp;IF($C140="","","."&amp;$C140&amp;"."&amp;$B140)&amp;IF(INDEX(Variables!$D$5:$D$105,MATCH($A140,Variables!$A$5:$A$105,0))="","","."&amp;INDEX(Variables!$D$5:$D$105,MATCH($A140,Variables!$A$5:$A$105,0)))&amp;"."&amp;AF$5</f>
        <v/>
      </c>
      <c r="AG140" s="25" t="n">
        <v>1</v>
      </c>
      <c r="AH140" s="25" t="n">
        <v>1</v>
      </c>
      <c r="AI140" s="25" t="n">
        <v>1</v>
      </c>
      <c r="AJ140" s="25" t="n">
        <v>1</v>
      </c>
      <c r="AK140" s="25" t="n">
        <v>1</v>
      </c>
      <c r="AL140" s="25" t="n">
        <v>1</v>
      </c>
      <c r="AM140" s="25" t="n">
        <v>1</v>
      </c>
      <c r="AN140" s="25" t="n">
        <v>1</v>
      </c>
      <c r="AO140" s="25" t="n">
        <v>1</v>
      </c>
      <c r="AP140" s="25" t="n">
        <v>1</v>
      </c>
      <c r="AQ140" s="25" t="n">
        <v>1</v>
      </c>
      <c r="AR140" s="25" t="n">
        <v>1</v>
      </c>
      <c r="AS140" s="25" t="n">
        <v>1</v>
      </c>
      <c r="AT140" s="25" t="n">
        <v>1</v>
      </c>
      <c r="AU140" s="25" t="n">
        <v>1</v>
      </c>
      <c r="AV140" s="25" t="n">
        <v>1</v>
      </c>
      <c r="AW140" s="25" t="n">
        <v>1</v>
      </c>
      <c r="AX140" s="25" t="n">
        <v>1</v>
      </c>
      <c r="AY140" s="25" t="n">
        <v>1</v>
      </c>
    </row>
    <row r="141" hidden="1" outlineLevel="1">
      <c r="A141" s="14" t="inlineStr">
        <is>
          <t>etsb.s</t>
        </is>
      </c>
      <c r="B141" s="14" t="inlineStr">
        <is>
          <t>all</t>
        </is>
      </c>
      <c r="C141" s="14" t="inlineStr">
        <is>
          <t>res</t>
        </is>
      </c>
      <c r="H141" s="14">
        <f>INDEX(Variables!$B$5:$B$105,MATCH($A141,Variables!$A$5:$A$105,0))&amp;IF($C141="",""," | "&amp;INDEX(Mapping!$B$5:$B$26,MATCH($C141,Mapping!$A$5:$A$26,0))&amp;" | "&amp;INDEX(Mapping!$B$30:$B$41,MATCH($B141,Mapping!$A$30:$A$41,0)))</f>
        <v/>
      </c>
      <c r="I141" s="14">
        <f>INDEX(Variables!$C$5:$C$105,MATCH($A141,Variables!$A$5:$A$105,0))</f>
        <v/>
      </c>
      <c r="J141" s="14">
        <f>INDEX(Variables!$E$5:$E$105,MATCH($A141,Variables!$A$5:$A$105,0))</f>
        <v/>
      </c>
      <c r="K141" s="11">
        <f>LOWER(Settings!$C$4)&amp;".mit."&amp;$A141&amp;IF($C141="","","."&amp;$C141&amp;"."&amp;$B141)&amp;IF(INDEX(Variables!$D$5:$D$105,MATCH($A141,Variables!$A$5:$A$105,0))="","","."&amp;INDEX(Variables!$D$5:$D$105,MATCH($A141,Variables!$A$5:$A$105,0)))&amp;"."&amp;K$5</f>
        <v/>
      </c>
      <c r="L141" s="25" t="n">
        <v>1</v>
      </c>
      <c r="M141" s="25" t="n">
        <v>1</v>
      </c>
      <c r="N141" s="25" t="n">
        <v>1</v>
      </c>
      <c r="O141" s="25" t="n">
        <v>1</v>
      </c>
      <c r="P141" s="25" t="n">
        <v>1</v>
      </c>
      <c r="Q141" s="25" t="n">
        <v>1</v>
      </c>
      <c r="R141" s="25" t="n">
        <v>1</v>
      </c>
      <c r="S141" s="25" t="n">
        <v>1</v>
      </c>
      <c r="T141" s="25" t="n">
        <v>1</v>
      </c>
      <c r="U141" s="25" t="n">
        <v>1</v>
      </c>
      <c r="V141" s="25" t="n">
        <v>1</v>
      </c>
      <c r="W141" s="25" t="n">
        <v>1</v>
      </c>
      <c r="X141" s="25" t="n">
        <v>1</v>
      </c>
      <c r="Y141" s="25" t="n">
        <v>1</v>
      </c>
      <c r="Z141" s="25" t="n">
        <v>1</v>
      </c>
      <c r="AA141" s="25" t="n">
        <v>1</v>
      </c>
      <c r="AB141" s="25" t="n">
        <v>1</v>
      </c>
      <c r="AC141" s="25" t="n">
        <v>1</v>
      </c>
      <c r="AD141" s="25" t="n">
        <v>1</v>
      </c>
      <c r="AF141" s="11">
        <f>LOWER(Settings!$C$4)&amp;".mit."&amp;$A141&amp;IF($C141="","","."&amp;$C141&amp;"."&amp;$B141)&amp;IF(INDEX(Variables!$D$5:$D$105,MATCH($A141,Variables!$A$5:$A$105,0))="","","."&amp;INDEX(Variables!$D$5:$D$105,MATCH($A141,Variables!$A$5:$A$105,0)))&amp;"."&amp;AF$5</f>
        <v/>
      </c>
      <c r="AG141" s="25" t="n">
        <v>1</v>
      </c>
      <c r="AH141" s="25" t="n">
        <v>1</v>
      </c>
      <c r="AI141" s="25" t="n">
        <v>1</v>
      </c>
      <c r="AJ141" s="25" t="n">
        <v>1</v>
      </c>
      <c r="AK141" s="25" t="n">
        <v>1</v>
      </c>
      <c r="AL141" s="25" t="n">
        <v>1</v>
      </c>
      <c r="AM141" s="25" t="n">
        <v>1</v>
      </c>
      <c r="AN141" s="25" t="n">
        <v>1</v>
      </c>
      <c r="AO141" s="25" t="n">
        <v>1</v>
      </c>
      <c r="AP141" s="25" t="n">
        <v>1</v>
      </c>
      <c r="AQ141" s="25" t="n">
        <v>1</v>
      </c>
      <c r="AR141" s="25" t="n">
        <v>1</v>
      </c>
      <c r="AS141" s="25" t="n">
        <v>1</v>
      </c>
      <c r="AT141" s="25" t="n">
        <v>1</v>
      </c>
      <c r="AU141" s="25" t="n">
        <v>1</v>
      </c>
      <c r="AV141" s="25" t="n">
        <v>1</v>
      </c>
      <c r="AW141" s="25" t="n">
        <v>1</v>
      </c>
      <c r="AX141" s="25" t="n">
        <v>1</v>
      </c>
      <c r="AY141" s="25" t="n">
        <v>1</v>
      </c>
    </row>
    <row r="142" hidden="1" outlineLevel="1">
      <c r="A142" s="14" t="inlineStr">
        <is>
          <t>etsb.s</t>
        </is>
      </c>
      <c r="B142" s="14" t="inlineStr">
        <is>
          <t>all</t>
        </is>
      </c>
      <c r="C142" s="14" t="inlineStr">
        <is>
          <t>ind</t>
        </is>
      </c>
      <c r="H142" s="14">
        <f>INDEX(Variables!$B$5:$B$105,MATCH($A142,Variables!$A$5:$A$105,0))&amp;IF($C142="",""," | "&amp;INDEX(Mapping!$B$5:$B$26,MATCH($C142,Mapping!$A$5:$A$26,0))&amp;" | "&amp;INDEX(Mapping!$B$30:$B$41,MATCH($B142,Mapping!$A$30:$A$41,0)))</f>
        <v/>
      </c>
      <c r="I142" s="14">
        <f>INDEX(Variables!$C$5:$C$105,MATCH($A142,Variables!$A$5:$A$105,0))</f>
        <v/>
      </c>
      <c r="J142" s="14">
        <f>INDEX(Variables!$E$5:$E$105,MATCH($A142,Variables!$A$5:$A$105,0))</f>
        <v/>
      </c>
      <c r="K142" s="11">
        <f>LOWER(Settings!$C$4)&amp;".mit."&amp;$A142&amp;IF($C142="","","."&amp;$C142&amp;"."&amp;$B142)&amp;IF(INDEX(Variables!$D$5:$D$105,MATCH($A142,Variables!$A$5:$A$105,0))="","","."&amp;INDEX(Variables!$D$5:$D$105,MATCH($A142,Variables!$A$5:$A$105,0)))&amp;"."&amp;K$5</f>
        <v/>
      </c>
      <c r="L142" s="25" t="n">
        <v>1</v>
      </c>
      <c r="M142" s="25" t="n">
        <v>1</v>
      </c>
      <c r="N142" s="25" t="n">
        <v>1</v>
      </c>
      <c r="O142" s="25" t="n">
        <v>1</v>
      </c>
      <c r="P142" s="25" t="n">
        <v>1</v>
      </c>
      <c r="Q142" s="25" t="n">
        <v>1</v>
      </c>
      <c r="R142" s="25" t="n">
        <v>1</v>
      </c>
      <c r="S142" s="25" t="n">
        <v>1</v>
      </c>
      <c r="T142" s="25" t="n">
        <v>1</v>
      </c>
      <c r="U142" s="25" t="n">
        <v>1</v>
      </c>
      <c r="V142" s="25" t="n">
        <v>1</v>
      </c>
      <c r="W142" s="25" t="n">
        <v>1</v>
      </c>
      <c r="X142" s="25" t="n">
        <v>1</v>
      </c>
      <c r="Y142" s="25" t="n">
        <v>1</v>
      </c>
      <c r="Z142" s="25" t="n">
        <v>1</v>
      </c>
      <c r="AA142" s="25" t="n">
        <v>1</v>
      </c>
      <c r="AB142" s="25" t="n">
        <v>1</v>
      </c>
      <c r="AC142" s="25" t="n">
        <v>1</v>
      </c>
      <c r="AD142" s="25" t="n">
        <v>1</v>
      </c>
      <c r="AF142" s="11">
        <f>LOWER(Settings!$C$4)&amp;".mit."&amp;$A142&amp;IF($C142="","","."&amp;$C142&amp;"."&amp;$B142)&amp;IF(INDEX(Variables!$D$5:$D$105,MATCH($A142,Variables!$A$5:$A$105,0))="","","."&amp;INDEX(Variables!$D$5:$D$105,MATCH($A142,Variables!$A$5:$A$105,0)))&amp;"."&amp;AF$5</f>
        <v/>
      </c>
      <c r="AG142" s="25" t="n">
        <v>1</v>
      </c>
      <c r="AH142" s="25" t="n">
        <v>1</v>
      </c>
      <c r="AI142" s="25" t="n">
        <v>1</v>
      </c>
      <c r="AJ142" s="25" t="n">
        <v>1</v>
      </c>
      <c r="AK142" s="25" t="n">
        <v>1</v>
      </c>
      <c r="AL142" s="25" t="n">
        <v>1</v>
      </c>
      <c r="AM142" s="25" t="n">
        <v>1</v>
      </c>
      <c r="AN142" s="25" t="n">
        <v>1</v>
      </c>
      <c r="AO142" s="25" t="n">
        <v>1</v>
      </c>
      <c r="AP142" s="25" t="n">
        <v>1</v>
      </c>
      <c r="AQ142" s="25" t="n">
        <v>1</v>
      </c>
      <c r="AR142" s="25" t="n">
        <v>1</v>
      </c>
      <c r="AS142" s="25" t="n">
        <v>1</v>
      </c>
      <c r="AT142" s="25" t="n">
        <v>1</v>
      </c>
      <c r="AU142" s="25" t="n">
        <v>1</v>
      </c>
      <c r="AV142" s="25" t="n">
        <v>1</v>
      </c>
      <c r="AW142" s="25" t="n">
        <v>1</v>
      </c>
      <c r="AX142" s="25" t="n">
        <v>1</v>
      </c>
      <c r="AY142" s="25" t="n">
        <v>1</v>
      </c>
    </row>
    <row r="143" hidden="1" outlineLevel="1">
      <c r="A143" s="14" t="inlineStr">
        <is>
          <t>etsb.t</t>
        </is>
      </c>
      <c r="B143" s="14" t="inlineStr">
        <is>
          <t>all</t>
        </is>
      </c>
      <c r="C143" s="14" t="inlineStr">
        <is>
          <t>pow</t>
        </is>
      </c>
      <c r="H143" s="14">
        <f>INDEX(Variables!$B$5:$B$105,MATCH($A143,Variables!$A$5:$A$105,0))&amp;IF($C143="",""," | "&amp;INDEX(Mapping!$B$5:$B$26,MATCH($C143,Mapping!$A$5:$A$26,0))&amp;" | "&amp;INDEX(Mapping!$B$30:$B$41,MATCH($B143,Mapping!$A$30:$A$41,0)))</f>
        <v/>
      </c>
      <c r="I143" s="14">
        <f>INDEX(Variables!$C$5:$C$105,MATCH($A143,Variables!$A$5:$A$105,0))</f>
        <v/>
      </c>
      <c r="J143" s="14">
        <f>INDEX(Variables!$E$5:$E$105,MATCH($A143,Variables!$A$5:$A$105,0))</f>
        <v/>
      </c>
      <c r="K143" s="11">
        <f>LOWER(Settings!$C$4)&amp;".mit."&amp;$A143&amp;IF($C143="","","."&amp;$C143&amp;"."&amp;$B143)&amp;IF(INDEX(Variables!$D$5:$D$105,MATCH($A143,Variables!$A$5:$A$105,0))="","","."&amp;INDEX(Variables!$D$5:$D$105,MATCH($A143,Variables!$A$5:$A$105,0)))&amp;"."&amp;K$5</f>
        <v/>
      </c>
      <c r="L143" s="25" t="n">
        <v>0.8</v>
      </c>
      <c r="M143" s="25" t="n">
        <v>0.8</v>
      </c>
      <c r="N143" s="25" t="n">
        <v>0.8</v>
      </c>
      <c r="O143" s="25" t="n">
        <v>0.8</v>
      </c>
      <c r="P143" s="25" t="n">
        <v>0.8</v>
      </c>
      <c r="Q143" s="25" t="n">
        <v>0.8</v>
      </c>
      <c r="R143" s="25" t="n">
        <v>0.8</v>
      </c>
      <c r="S143" s="25" t="n">
        <v>0.8</v>
      </c>
      <c r="T143" s="25" t="n">
        <v>0.8</v>
      </c>
      <c r="U143" s="25" t="n">
        <v>0.8</v>
      </c>
      <c r="V143" s="25" t="n">
        <v>0.8</v>
      </c>
      <c r="W143" s="25" t="n">
        <v>0.8</v>
      </c>
      <c r="X143" s="25" t="n">
        <v>0.8</v>
      </c>
      <c r="Y143" s="25" t="n">
        <v>0.8</v>
      </c>
      <c r="Z143" s="25" t="n">
        <v>0.8</v>
      </c>
      <c r="AA143" s="25" t="n">
        <v>0.8</v>
      </c>
      <c r="AB143" s="25" t="n">
        <v>0.8</v>
      </c>
      <c r="AC143" s="25" t="n">
        <v>0.8</v>
      </c>
      <c r="AD143" s="25" t="n">
        <v>0.8</v>
      </c>
      <c r="AF143" s="11">
        <f>LOWER(Settings!$C$4)&amp;".mit."&amp;$A143&amp;IF($C143="","","."&amp;$C143&amp;"."&amp;$B143)&amp;IF(INDEX(Variables!$D$5:$D$105,MATCH($A143,Variables!$A$5:$A$105,0))="","","."&amp;INDEX(Variables!$D$5:$D$105,MATCH($A143,Variables!$A$5:$A$105,0)))&amp;"."&amp;AF$5</f>
        <v/>
      </c>
      <c r="AG143" s="25" t="n">
        <v>0.8</v>
      </c>
      <c r="AH143" s="25" t="n">
        <v>0.8</v>
      </c>
      <c r="AI143" s="25" t="n">
        <v>0.8</v>
      </c>
      <c r="AJ143" s="25" t="n">
        <v>0.8</v>
      </c>
      <c r="AK143" s="25" t="n">
        <v>0.8</v>
      </c>
      <c r="AL143" s="25" t="n">
        <v>0.8</v>
      </c>
      <c r="AM143" s="25" t="n">
        <v>0.8</v>
      </c>
      <c r="AN143" s="25" t="n">
        <v>0.8</v>
      </c>
      <c r="AO143" s="25" t="n">
        <v>0.8</v>
      </c>
      <c r="AP143" s="25" t="n">
        <v>0.8</v>
      </c>
      <c r="AQ143" s="25" t="n">
        <v>0.8</v>
      </c>
      <c r="AR143" s="25" t="n">
        <v>0.8</v>
      </c>
      <c r="AS143" s="25" t="n">
        <v>0.8</v>
      </c>
      <c r="AT143" s="25" t="n">
        <v>0.8</v>
      </c>
      <c r="AU143" s="25" t="n">
        <v>0.8</v>
      </c>
      <c r="AV143" s="25" t="n">
        <v>0.8</v>
      </c>
      <c r="AW143" s="25" t="n">
        <v>0.8</v>
      </c>
      <c r="AX143" s="25" t="n">
        <v>0.8</v>
      </c>
      <c r="AY143" s="25" t="n">
        <v>0.8</v>
      </c>
    </row>
    <row r="144" hidden="1" outlineLevel="1">
      <c r="A144" s="14" t="inlineStr">
        <is>
          <t>etsb.t</t>
        </is>
      </c>
      <c r="B144" s="14" t="inlineStr">
        <is>
          <t>all</t>
        </is>
      </c>
      <c r="C144" s="14" t="inlineStr">
        <is>
          <t>tra</t>
        </is>
      </c>
      <c r="H144" s="14">
        <f>INDEX(Variables!$B$5:$B$105,MATCH($A144,Variables!$A$5:$A$105,0))&amp;IF($C144="",""," | "&amp;INDEX(Mapping!$B$5:$B$26,MATCH($C144,Mapping!$A$5:$A$26,0))&amp;" | "&amp;INDEX(Mapping!$B$30:$B$41,MATCH($B144,Mapping!$A$30:$A$41,0)))</f>
        <v/>
      </c>
      <c r="I144" s="14">
        <f>INDEX(Variables!$C$5:$C$105,MATCH($A144,Variables!$A$5:$A$105,0))</f>
        <v/>
      </c>
      <c r="J144" s="14">
        <f>INDEX(Variables!$E$5:$E$105,MATCH($A144,Variables!$A$5:$A$105,0))</f>
        <v/>
      </c>
      <c r="K144" s="11">
        <f>LOWER(Settings!$C$4)&amp;".mit."&amp;$A144&amp;IF($C144="","","."&amp;$C144&amp;"."&amp;$B144)&amp;IF(INDEX(Variables!$D$5:$D$105,MATCH($A144,Variables!$A$5:$A$105,0))="","","."&amp;INDEX(Variables!$D$5:$D$105,MATCH($A144,Variables!$A$5:$A$105,0)))&amp;"."&amp;K$5</f>
        <v/>
      </c>
      <c r="L144" s="25" t="n">
        <v>0.8</v>
      </c>
      <c r="M144" s="25" t="n">
        <v>0.8</v>
      </c>
      <c r="N144" s="25" t="n">
        <v>0.8</v>
      </c>
      <c r="O144" s="25" t="n">
        <v>0.8</v>
      </c>
      <c r="P144" s="25" t="n">
        <v>0.8</v>
      </c>
      <c r="Q144" s="25" t="n">
        <v>0.8</v>
      </c>
      <c r="R144" s="25" t="n">
        <v>0.8</v>
      </c>
      <c r="S144" s="25" t="n">
        <v>0.8</v>
      </c>
      <c r="T144" s="25" t="n">
        <v>0.8</v>
      </c>
      <c r="U144" s="25" t="n">
        <v>0.8</v>
      </c>
      <c r="V144" s="25" t="n">
        <v>0.8</v>
      </c>
      <c r="W144" s="25" t="n">
        <v>0.8</v>
      </c>
      <c r="X144" s="25" t="n">
        <v>0.8</v>
      </c>
      <c r="Y144" s="25" t="n">
        <v>0.8</v>
      </c>
      <c r="Z144" s="25" t="n">
        <v>0.8</v>
      </c>
      <c r="AA144" s="25" t="n">
        <v>0.8</v>
      </c>
      <c r="AB144" s="25" t="n">
        <v>0.8</v>
      </c>
      <c r="AC144" s="25" t="n">
        <v>0.8</v>
      </c>
      <c r="AD144" s="25" t="n">
        <v>0.8</v>
      </c>
      <c r="AF144" s="11">
        <f>LOWER(Settings!$C$4)&amp;".mit."&amp;$A144&amp;IF($C144="","","."&amp;$C144&amp;"."&amp;$B144)&amp;IF(INDEX(Variables!$D$5:$D$105,MATCH($A144,Variables!$A$5:$A$105,0))="","","."&amp;INDEX(Variables!$D$5:$D$105,MATCH($A144,Variables!$A$5:$A$105,0)))&amp;"."&amp;AF$5</f>
        <v/>
      </c>
      <c r="AG144" s="25" t="n">
        <v>0.8</v>
      </c>
      <c r="AH144" s="25" t="n">
        <v>0.8</v>
      </c>
      <c r="AI144" s="25" t="n">
        <v>0.8</v>
      </c>
      <c r="AJ144" s="25" t="n">
        <v>0.8</v>
      </c>
      <c r="AK144" s="25" t="n">
        <v>0.8</v>
      </c>
      <c r="AL144" s="25" t="n">
        <v>0.8</v>
      </c>
      <c r="AM144" s="25" t="n">
        <v>0.8</v>
      </c>
      <c r="AN144" s="25" t="n">
        <v>0.8</v>
      </c>
      <c r="AO144" s="25" t="n">
        <v>0.8</v>
      </c>
      <c r="AP144" s="25" t="n">
        <v>0.8</v>
      </c>
      <c r="AQ144" s="25" t="n">
        <v>0.8</v>
      </c>
      <c r="AR144" s="25" t="n">
        <v>0.8</v>
      </c>
      <c r="AS144" s="25" t="n">
        <v>0.8</v>
      </c>
      <c r="AT144" s="25" t="n">
        <v>0.8</v>
      </c>
      <c r="AU144" s="25" t="n">
        <v>0.8</v>
      </c>
      <c r="AV144" s="25" t="n">
        <v>0.8</v>
      </c>
      <c r="AW144" s="25" t="n">
        <v>0.8</v>
      </c>
      <c r="AX144" s="25" t="n">
        <v>0.8</v>
      </c>
      <c r="AY144" s="25" t="n">
        <v>0.8</v>
      </c>
    </row>
    <row r="145" hidden="1" outlineLevel="1">
      <c r="A145" s="14" t="inlineStr">
        <is>
          <t>etsb.t</t>
        </is>
      </c>
      <c r="B145" s="14" t="inlineStr">
        <is>
          <t>all</t>
        </is>
      </c>
      <c r="C145" s="14" t="inlineStr">
        <is>
          <t>res</t>
        </is>
      </c>
      <c r="H145" s="14">
        <f>INDEX(Variables!$B$5:$B$105,MATCH($A145,Variables!$A$5:$A$105,0))&amp;IF($C145="",""," | "&amp;INDEX(Mapping!$B$5:$B$26,MATCH($C145,Mapping!$A$5:$A$26,0))&amp;" | "&amp;INDEX(Mapping!$B$30:$B$41,MATCH($B145,Mapping!$A$30:$A$41,0)))</f>
        <v/>
      </c>
      <c r="I145" s="14">
        <f>INDEX(Variables!$C$5:$C$105,MATCH($A145,Variables!$A$5:$A$105,0))</f>
        <v/>
      </c>
      <c r="J145" s="14">
        <f>INDEX(Variables!$E$5:$E$105,MATCH($A145,Variables!$A$5:$A$105,0))</f>
        <v/>
      </c>
      <c r="K145" s="11">
        <f>LOWER(Settings!$C$4)&amp;".mit."&amp;$A145&amp;IF($C145="","","."&amp;$C145&amp;"."&amp;$B145)&amp;IF(INDEX(Variables!$D$5:$D$105,MATCH($A145,Variables!$A$5:$A$105,0))="","","."&amp;INDEX(Variables!$D$5:$D$105,MATCH($A145,Variables!$A$5:$A$105,0)))&amp;"."&amp;K$5</f>
        <v/>
      </c>
      <c r="L145" s="25" t="n">
        <v>0.8</v>
      </c>
      <c r="M145" s="25" t="n">
        <v>0.8</v>
      </c>
      <c r="N145" s="25" t="n">
        <v>0.8</v>
      </c>
      <c r="O145" s="25" t="n">
        <v>0.8</v>
      </c>
      <c r="P145" s="25" t="n">
        <v>0.8</v>
      </c>
      <c r="Q145" s="25" t="n">
        <v>0.8</v>
      </c>
      <c r="R145" s="25" t="n">
        <v>0.8</v>
      </c>
      <c r="S145" s="25" t="n">
        <v>0.8</v>
      </c>
      <c r="T145" s="25" t="n">
        <v>0.8</v>
      </c>
      <c r="U145" s="25" t="n">
        <v>0.8</v>
      </c>
      <c r="V145" s="25" t="n">
        <v>0.8</v>
      </c>
      <c r="W145" s="25" t="n">
        <v>0.8</v>
      </c>
      <c r="X145" s="25" t="n">
        <v>0.8</v>
      </c>
      <c r="Y145" s="25" t="n">
        <v>0.8</v>
      </c>
      <c r="Z145" s="25" t="n">
        <v>0.8</v>
      </c>
      <c r="AA145" s="25" t="n">
        <v>0.8</v>
      </c>
      <c r="AB145" s="25" t="n">
        <v>0.8</v>
      </c>
      <c r="AC145" s="25" t="n">
        <v>0.8</v>
      </c>
      <c r="AD145" s="25" t="n">
        <v>0.8</v>
      </c>
      <c r="AF145" s="11">
        <f>LOWER(Settings!$C$4)&amp;".mit."&amp;$A145&amp;IF($C145="","","."&amp;$C145&amp;"."&amp;$B145)&amp;IF(INDEX(Variables!$D$5:$D$105,MATCH($A145,Variables!$A$5:$A$105,0))="","","."&amp;INDEX(Variables!$D$5:$D$105,MATCH($A145,Variables!$A$5:$A$105,0)))&amp;"."&amp;AF$5</f>
        <v/>
      </c>
      <c r="AG145" s="25" t="n">
        <v>0.8</v>
      </c>
      <c r="AH145" s="25" t="n">
        <v>0.8</v>
      </c>
      <c r="AI145" s="25" t="n">
        <v>0.8</v>
      </c>
      <c r="AJ145" s="25" t="n">
        <v>0.8</v>
      </c>
      <c r="AK145" s="25" t="n">
        <v>0.8</v>
      </c>
      <c r="AL145" s="25" t="n">
        <v>0.8</v>
      </c>
      <c r="AM145" s="25" t="n">
        <v>0.8</v>
      </c>
      <c r="AN145" s="25" t="n">
        <v>0.8</v>
      </c>
      <c r="AO145" s="25" t="n">
        <v>0.8</v>
      </c>
      <c r="AP145" s="25" t="n">
        <v>0.8</v>
      </c>
      <c r="AQ145" s="25" t="n">
        <v>0.8</v>
      </c>
      <c r="AR145" s="25" t="n">
        <v>0.8</v>
      </c>
      <c r="AS145" s="25" t="n">
        <v>0.8</v>
      </c>
      <c r="AT145" s="25" t="n">
        <v>0.8</v>
      </c>
      <c r="AU145" s="25" t="n">
        <v>0.8</v>
      </c>
      <c r="AV145" s="25" t="n">
        <v>0.8</v>
      </c>
      <c r="AW145" s="25" t="n">
        <v>0.8</v>
      </c>
      <c r="AX145" s="25" t="n">
        <v>0.8</v>
      </c>
      <c r="AY145" s="25" t="n">
        <v>0.8</v>
      </c>
    </row>
    <row r="146" hidden="1" outlineLevel="1">
      <c r="A146" s="14" t="inlineStr">
        <is>
          <t>etsb.t</t>
        </is>
      </c>
      <c r="B146" s="14" t="inlineStr">
        <is>
          <t>all</t>
        </is>
      </c>
      <c r="C146" s="14" t="inlineStr">
        <is>
          <t>ind</t>
        </is>
      </c>
      <c r="H146" s="14">
        <f>INDEX(Variables!$B$5:$B$105,MATCH($A146,Variables!$A$5:$A$105,0))&amp;IF($C146="",""," | "&amp;INDEX(Mapping!$B$5:$B$26,MATCH($C146,Mapping!$A$5:$A$26,0))&amp;" | "&amp;INDEX(Mapping!$B$30:$B$41,MATCH($B146,Mapping!$A$30:$A$41,0)))</f>
        <v/>
      </c>
      <c r="I146" s="14">
        <f>INDEX(Variables!$C$5:$C$105,MATCH($A146,Variables!$A$5:$A$105,0))</f>
        <v/>
      </c>
      <c r="J146" s="14">
        <f>INDEX(Variables!$E$5:$E$105,MATCH($A146,Variables!$A$5:$A$105,0))</f>
        <v/>
      </c>
      <c r="K146" s="11">
        <f>LOWER(Settings!$C$4)&amp;".mit."&amp;$A146&amp;IF($C146="","","."&amp;$C146&amp;"."&amp;$B146)&amp;IF(INDEX(Variables!$D$5:$D$105,MATCH($A146,Variables!$A$5:$A$105,0))="","","."&amp;INDEX(Variables!$D$5:$D$105,MATCH($A146,Variables!$A$5:$A$105,0)))&amp;"."&amp;K$5</f>
        <v/>
      </c>
      <c r="L146" s="25" t="n">
        <v>0.8</v>
      </c>
      <c r="M146" s="25" t="n">
        <v>0.8</v>
      </c>
      <c r="N146" s="25" t="n">
        <v>0.8</v>
      </c>
      <c r="O146" s="25" t="n">
        <v>0.8</v>
      </c>
      <c r="P146" s="25" t="n">
        <v>0.8</v>
      </c>
      <c r="Q146" s="25" t="n">
        <v>0.8</v>
      </c>
      <c r="R146" s="25" t="n">
        <v>0.8</v>
      </c>
      <c r="S146" s="25" t="n">
        <v>0.8</v>
      </c>
      <c r="T146" s="25" t="n">
        <v>0.8</v>
      </c>
      <c r="U146" s="25" t="n">
        <v>0.8</v>
      </c>
      <c r="V146" s="25" t="n">
        <v>0.8</v>
      </c>
      <c r="W146" s="25" t="n">
        <v>0.8</v>
      </c>
      <c r="X146" s="25" t="n">
        <v>0.8</v>
      </c>
      <c r="Y146" s="25" t="n">
        <v>0.8</v>
      </c>
      <c r="Z146" s="25" t="n">
        <v>0.8</v>
      </c>
      <c r="AA146" s="25" t="n">
        <v>0.8</v>
      </c>
      <c r="AB146" s="25" t="n">
        <v>0.8</v>
      </c>
      <c r="AC146" s="25" t="n">
        <v>0.8</v>
      </c>
      <c r="AD146" s="25" t="n">
        <v>0.8</v>
      </c>
      <c r="AF146" s="11">
        <f>LOWER(Settings!$C$4)&amp;".mit."&amp;$A146&amp;IF($C146="","","."&amp;$C146&amp;"."&amp;$B146)&amp;IF(INDEX(Variables!$D$5:$D$105,MATCH($A146,Variables!$A$5:$A$105,0))="","","."&amp;INDEX(Variables!$D$5:$D$105,MATCH($A146,Variables!$A$5:$A$105,0)))&amp;"."&amp;AF$5</f>
        <v/>
      </c>
      <c r="AG146" s="25" t="n">
        <v>0.8</v>
      </c>
      <c r="AH146" s="25" t="n">
        <v>0.8</v>
      </c>
      <c r="AI146" s="25" t="n">
        <v>0.8</v>
      </c>
      <c r="AJ146" s="25" t="n">
        <v>0.8</v>
      </c>
      <c r="AK146" s="25" t="n">
        <v>0.8</v>
      </c>
      <c r="AL146" s="25" t="n">
        <v>0.8</v>
      </c>
      <c r="AM146" s="25" t="n">
        <v>0.8</v>
      </c>
      <c r="AN146" s="25" t="n">
        <v>0.8</v>
      </c>
      <c r="AO146" s="25" t="n">
        <v>0.8</v>
      </c>
      <c r="AP146" s="25" t="n">
        <v>0.8</v>
      </c>
      <c r="AQ146" s="25" t="n">
        <v>0.8</v>
      </c>
      <c r="AR146" s="25" t="n">
        <v>0.8</v>
      </c>
      <c r="AS146" s="25" t="n">
        <v>0.8</v>
      </c>
      <c r="AT146" s="25" t="n">
        <v>0.8</v>
      </c>
      <c r="AU146" s="25" t="n">
        <v>0.8</v>
      </c>
      <c r="AV146" s="25" t="n">
        <v>0.8</v>
      </c>
      <c r="AW146" s="25" t="n">
        <v>0.8</v>
      </c>
      <c r="AX146" s="25" t="n">
        <v>0.8</v>
      </c>
      <c r="AY146" s="25" t="n">
        <v>0.8</v>
      </c>
    </row>
    <row r="147" hidden="1" outlineLevel="1">
      <c r="A147" s="1" t="inlineStr">
        <is>
          <t>etsb</t>
        </is>
      </c>
      <c r="B147" s="1" t="inlineStr">
        <is>
          <t>all</t>
        </is>
      </c>
      <c r="C147" s="1" t="inlineStr">
        <is>
          <t>pow</t>
        </is>
      </c>
      <c r="H147" s="1">
        <f>INDEX(Variables!$B$5:$B$105,MATCH($A147,Variables!$A$5:$A$105,0))&amp;IF($C147="",""," | "&amp;INDEX(Mapping!$B$5:$B$26,MATCH($C147,Mapping!$A$5:$A$26,0))&amp;" | "&amp;INDEX(Mapping!$B$30:$B$41,MATCH($B147,Mapping!$A$30:$A$41,0)))</f>
        <v/>
      </c>
      <c r="I147" s="1">
        <f>INDEX(Variables!$C$5:$C$105,MATCH($A147,Variables!$A$5:$A$105,0))</f>
        <v/>
      </c>
      <c r="J147" s="1">
        <f>INDEX(Variables!$E$5:$E$105,MATCH($A147,Variables!$A$5:$A$105,0))</f>
        <v/>
      </c>
      <c r="K147" s="17">
        <f>LOWER(Settings!$C$4)&amp;".mit."&amp;$A147&amp;IF($C147="","","."&amp;$C147&amp;"."&amp;$B147)&amp;IF(INDEX(Variables!$D$5:$D$105,MATCH($A147,Variables!$A$5:$A$105,0))="","","."&amp;INDEX(Variables!$D$5:$D$105,MATCH($A147,Variables!$A$5:$A$105,0)))&amp;"."&amp;K$5</f>
        <v/>
      </c>
      <c r="L147" s="18">
        <f>IF(L$4&lt;L$97,0,L139+(L143-L139)/MAX(L$98-L$97,1)*(MIN(L$4,L$98)-L$97))</f>
        <v/>
      </c>
      <c r="M147" s="19">
        <f>IF(M$4&lt;M$97,0,M139+(M143-M139)/MAX(M$98-M$97,1)*(MIN(M$4,M$98)-M$97))</f>
        <v/>
      </c>
      <c r="N147" s="19">
        <f>IF(N$4&lt;N$97,0,N139+(N143-N139)/MAX(N$98-N$97,1)*(MIN(N$4,N$98)-N$97))</f>
        <v/>
      </c>
      <c r="O147" s="19">
        <f>IF(O$4&lt;O$97,0,O139+(O143-O139)/MAX(O$98-O$97,1)*(MIN(O$4,O$98)-O$97))</f>
        <v/>
      </c>
      <c r="P147" s="19">
        <f>IF(P$4&lt;P$97,0,P139+(P143-P139)/MAX(P$98-P$97,1)*(MIN(P$4,P$98)-P$97))</f>
        <v/>
      </c>
      <c r="Q147" s="19">
        <f>IF(Q$4&lt;Q$97,0,Q139+(Q143-Q139)/MAX(Q$98-Q$97,1)*(MIN(Q$4,Q$98)-Q$97))</f>
        <v/>
      </c>
      <c r="R147" s="19">
        <f>IF(R$4&lt;R$97,0,R139+(R143-R139)/MAX(R$98-R$97,1)*(MIN(R$4,R$98)-R$97))</f>
        <v/>
      </c>
      <c r="S147" s="19">
        <f>IF(S$4&lt;S$97,0,S139+(S143-S139)/MAX(S$98-S$97,1)*(MIN(S$4,S$98)-S$97))</f>
        <v/>
      </c>
      <c r="T147" s="19">
        <f>IF(T$4&lt;T$97,0,T139+(T143-T139)/MAX(T$98-T$97,1)*(MIN(T$4,T$98)-T$97))</f>
        <v/>
      </c>
      <c r="U147" s="19">
        <f>IF(U$4&lt;U$97,0,U139+(U143-U139)/MAX(U$98-U$97,1)*(MIN(U$4,U$98)-U$97))</f>
        <v/>
      </c>
      <c r="V147" s="19">
        <f>IF(V$4&lt;V$97,0,V139+(V143-V139)/MAX(V$98-V$97,1)*(MIN(V$4,V$98)-V$97))</f>
        <v/>
      </c>
      <c r="W147" s="19">
        <f>IF(W$4&lt;W$97,0,W139+(W143-W139)/MAX(W$98-W$97,1)*(MIN(W$4,W$98)-W$97))</f>
        <v/>
      </c>
      <c r="X147" s="19">
        <f>IF(X$4&lt;X$97,0,X139+(X143-X139)/MAX(X$98-X$97,1)*(MIN(X$4,X$98)-X$97))</f>
        <v/>
      </c>
      <c r="Y147" s="19">
        <f>IF(Y$4&lt;Y$97,0,Y139+(Y143-Y139)/MAX(Y$98-Y$97,1)*(MIN(Y$4,Y$98)-Y$97))</f>
        <v/>
      </c>
      <c r="Z147" s="19">
        <f>IF(Z$4&lt;Z$97,0,Z139+(Z143-Z139)/MAX(Z$98-Z$97,1)*(MIN(Z$4,Z$98)-Z$97))</f>
        <v/>
      </c>
      <c r="AA147" s="19">
        <f>IF(AA$4&lt;AA$97,0,AA139+(AA143-AA139)/MAX(AA$98-AA$97,1)*(MIN(AA$4,AA$98)-AA$97))</f>
        <v/>
      </c>
      <c r="AB147" s="19">
        <f>IF(AB$4&lt;AB$97,0,AB139+(AB143-AB139)/MAX(AB$98-AB$97,1)*(MIN(AB$4,AB$98)-AB$97))</f>
        <v/>
      </c>
      <c r="AC147" s="19">
        <f>IF(AC$4&lt;AC$97,0,AC139+(AC143-AC139)/MAX(AC$98-AC$97,1)*(MIN(AC$4,AC$98)-AC$97))</f>
        <v/>
      </c>
      <c r="AD147" s="20">
        <f>PATH(AD$4,AD$97,AD$98,AD139,AD143,FALSE)</f>
        <v/>
      </c>
      <c r="AF147" s="17">
        <f>LOWER(Settings!$C$4)&amp;".mit."&amp;$A147&amp;IF($C147="","","."&amp;$C147&amp;"."&amp;$B147)&amp;IF(INDEX(Variables!$D$5:$D$105,MATCH($A147,Variables!$A$5:$A$105,0))="","","."&amp;INDEX(Variables!$D$5:$D$105,MATCH($A147,Variables!$A$5:$A$105,0)))&amp;"."&amp;AF$5</f>
        <v/>
      </c>
      <c r="AG147" s="18">
        <f>IF(AG$4&lt;AG$97,0,AG139+(AG143-AG139)/MAX(AG$98-AG$97,1)*(MIN(AG$4,AG$98)-AG$97))</f>
        <v/>
      </c>
      <c r="AH147" s="19">
        <f>IF(AH$4&lt;AH$97,0,AH139+(AH143-AH139)/MAX(AH$98-AH$97,1)*(MIN(AH$4,AH$98)-AH$97))</f>
        <v/>
      </c>
      <c r="AI147" s="19">
        <f>IF(AI$4&lt;AI$97,0,AI139+(AI143-AI139)/MAX(AI$98-AI$97,1)*(MIN(AI$4,AI$98)-AI$97))</f>
        <v/>
      </c>
      <c r="AJ147" s="19">
        <f>IF(AJ$4&lt;AJ$97,0,AJ139+(AJ143-AJ139)/MAX(AJ$98-AJ$97,1)*(MIN(AJ$4,AJ$98)-AJ$97))</f>
        <v/>
      </c>
      <c r="AK147" s="19">
        <f>IF(AK$4&lt;AK$97,0,AK139+(AK143-AK139)/MAX(AK$98-AK$97,1)*(MIN(AK$4,AK$98)-AK$97))</f>
        <v/>
      </c>
      <c r="AL147" s="19">
        <f>IF(AL$4&lt;AL$97,0,AL139+(AL143-AL139)/MAX(AL$98-AL$97,1)*(MIN(AL$4,AL$98)-AL$97))</f>
        <v/>
      </c>
      <c r="AM147" s="19">
        <f>IF(AM$4&lt;AM$97,0,AM139+(AM143-AM139)/MAX(AM$98-AM$97,1)*(MIN(AM$4,AM$98)-AM$97))</f>
        <v/>
      </c>
      <c r="AN147" s="19">
        <f>IF(AN$4&lt;AN$97,0,AN139+(AN143-AN139)/MAX(AN$98-AN$97,1)*(MIN(AN$4,AN$98)-AN$97))</f>
        <v/>
      </c>
      <c r="AO147" s="19">
        <f>IF(AO$4&lt;AO$97,0,AO139+(AO143-AO139)/MAX(AO$98-AO$97,1)*(MIN(AO$4,AO$98)-AO$97))</f>
        <v/>
      </c>
      <c r="AP147" s="19">
        <f>IF(AP$4&lt;AP$97,0,AP139+(AP143-AP139)/MAX(AP$98-AP$97,1)*(MIN(AP$4,AP$98)-AP$97))</f>
        <v/>
      </c>
      <c r="AQ147" s="19">
        <f>IF(AQ$4&lt;AQ$97,0,AQ139+(AQ143-AQ139)/MAX(AQ$98-AQ$97,1)*(MIN(AQ$4,AQ$98)-AQ$97))</f>
        <v/>
      </c>
      <c r="AR147" s="19">
        <f>IF(AR$4&lt;AR$97,0,AR139+(AR143-AR139)/MAX(AR$98-AR$97,1)*(MIN(AR$4,AR$98)-AR$97))</f>
        <v/>
      </c>
      <c r="AS147" s="19">
        <f>IF(AS$4&lt;AS$97,0,AS139+(AS143-AS139)/MAX(AS$98-AS$97,1)*(MIN(AS$4,AS$98)-AS$97))</f>
        <v/>
      </c>
      <c r="AT147" s="19">
        <f>IF(AT$4&lt;AT$97,0,AT139+(AT143-AT139)/MAX(AT$98-AT$97,1)*(MIN(AT$4,AT$98)-AT$97))</f>
        <v/>
      </c>
      <c r="AU147" s="19">
        <f>IF(AU$4&lt;AU$97,0,AU139+(AU143-AU139)/MAX(AU$98-AU$97,1)*(MIN(AU$4,AU$98)-AU$97))</f>
        <v/>
      </c>
      <c r="AV147" s="19">
        <f>IF(AV$4&lt;AV$97,0,AV139+(AV143-AV139)/MAX(AV$98-AV$97,1)*(MIN(AV$4,AV$98)-AV$97))</f>
        <v/>
      </c>
      <c r="AW147" s="19">
        <f>IF(AW$4&lt;AW$97,0,AW139+(AW143-AW139)/MAX(AW$98-AW$97,1)*(MIN(AW$4,AW$98)-AW$97))</f>
        <v/>
      </c>
      <c r="AX147" s="19">
        <f>IF(AX$4&lt;AX$97,0,AX139+(AX143-AX139)/MAX(AX$98-AX$97,1)*(MIN(AX$4,AX$98)-AX$97))</f>
        <v/>
      </c>
      <c r="AY147" s="20">
        <f>PATH(AY$4,AY$97,AY$98,AY139,AY143,FALSE)</f>
        <v/>
      </c>
    </row>
    <row r="148" hidden="1" outlineLevel="1">
      <c r="A148" s="1" t="inlineStr">
        <is>
          <t>etsb</t>
        </is>
      </c>
      <c r="B148" s="1" t="inlineStr">
        <is>
          <t>all</t>
        </is>
      </c>
      <c r="C148" s="1" t="inlineStr">
        <is>
          <t>tra</t>
        </is>
      </c>
      <c r="H148" s="1">
        <f>INDEX(Variables!$B$5:$B$105,MATCH($A148,Variables!$A$5:$A$105,0))&amp;IF($C148="",""," | "&amp;INDEX(Mapping!$B$5:$B$26,MATCH($C148,Mapping!$A$5:$A$26,0))&amp;" | "&amp;INDEX(Mapping!$B$30:$B$41,MATCH($B148,Mapping!$A$30:$A$41,0)))</f>
        <v/>
      </c>
      <c r="I148" s="1">
        <f>INDEX(Variables!$C$5:$C$105,MATCH($A148,Variables!$A$5:$A$105,0))</f>
        <v/>
      </c>
      <c r="J148" s="1">
        <f>INDEX(Variables!$E$5:$E$105,MATCH($A148,Variables!$A$5:$A$105,0))</f>
        <v/>
      </c>
      <c r="K148" s="17">
        <f>LOWER(Settings!$C$4)&amp;".mit."&amp;$A148&amp;IF($C148="","","."&amp;$C148&amp;"."&amp;$B148)&amp;IF(INDEX(Variables!$D$5:$D$105,MATCH($A148,Variables!$A$5:$A$105,0))="","","."&amp;INDEX(Variables!$D$5:$D$105,MATCH($A148,Variables!$A$5:$A$105,0)))&amp;"."&amp;K$5</f>
        <v/>
      </c>
      <c r="L148" s="18">
        <f>IF(L$4&lt;L$97,0,L140+(L144-L140)/MAX(L$98-L$97,1)*(MIN(L$4,L$98)-L$97))</f>
        <v/>
      </c>
      <c r="M148" s="19">
        <f>IF(M$4&lt;M$97,0,M140+(M144-M140)/MAX(M$98-M$97,1)*(MIN(M$4,M$98)-M$97))</f>
        <v/>
      </c>
      <c r="N148" s="19">
        <f>IF(N$4&lt;N$97,0,N140+(N144-N140)/MAX(N$98-N$97,1)*(MIN(N$4,N$98)-N$97))</f>
        <v/>
      </c>
      <c r="O148" s="19">
        <f>IF(O$4&lt;O$97,0,O140+(O144-O140)/MAX(O$98-O$97,1)*(MIN(O$4,O$98)-O$97))</f>
        <v/>
      </c>
      <c r="P148" s="19">
        <f>IF(P$4&lt;P$97,0,P140+(P144-P140)/MAX(P$98-P$97,1)*(MIN(P$4,P$98)-P$97))</f>
        <v/>
      </c>
      <c r="Q148" s="19">
        <f>IF(Q$4&lt;Q$97,0,Q140+(Q144-Q140)/MAX(Q$98-Q$97,1)*(MIN(Q$4,Q$98)-Q$97))</f>
        <v/>
      </c>
      <c r="R148" s="19">
        <f>IF(R$4&lt;R$97,0,R140+(R144-R140)/MAX(R$98-R$97,1)*(MIN(R$4,R$98)-R$97))</f>
        <v/>
      </c>
      <c r="S148" s="19">
        <f>IF(S$4&lt;S$97,0,S140+(S144-S140)/MAX(S$98-S$97,1)*(MIN(S$4,S$98)-S$97))</f>
        <v/>
      </c>
      <c r="T148" s="19">
        <f>IF(T$4&lt;T$97,0,T140+(T144-T140)/MAX(T$98-T$97,1)*(MIN(T$4,T$98)-T$97))</f>
        <v/>
      </c>
      <c r="U148" s="19">
        <f>IF(U$4&lt;U$97,0,U140+(U144-U140)/MAX(U$98-U$97,1)*(MIN(U$4,U$98)-U$97))</f>
        <v/>
      </c>
      <c r="V148" s="19">
        <f>IF(V$4&lt;V$97,0,V140+(V144-V140)/MAX(V$98-V$97,1)*(MIN(V$4,V$98)-V$97))</f>
        <v/>
      </c>
      <c r="W148" s="19">
        <f>IF(W$4&lt;W$97,0,W140+(W144-W140)/MAX(W$98-W$97,1)*(MIN(W$4,W$98)-W$97))</f>
        <v/>
      </c>
      <c r="X148" s="19">
        <f>IF(X$4&lt;X$97,0,X140+(X144-X140)/MAX(X$98-X$97,1)*(MIN(X$4,X$98)-X$97))</f>
        <v/>
      </c>
      <c r="Y148" s="19">
        <f>IF(Y$4&lt;Y$97,0,Y140+(Y144-Y140)/MAX(Y$98-Y$97,1)*(MIN(Y$4,Y$98)-Y$97))</f>
        <v/>
      </c>
      <c r="Z148" s="19">
        <f>IF(Z$4&lt;Z$97,0,Z140+(Z144-Z140)/MAX(Z$98-Z$97,1)*(MIN(Z$4,Z$98)-Z$97))</f>
        <v/>
      </c>
      <c r="AA148" s="19">
        <f>IF(AA$4&lt;AA$97,0,AA140+(AA144-AA140)/MAX(AA$98-AA$97,1)*(MIN(AA$4,AA$98)-AA$97))</f>
        <v/>
      </c>
      <c r="AB148" s="19">
        <f>IF(AB$4&lt;AB$97,0,AB140+(AB144-AB140)/MAX(AB$98-AB$97,1)*(MIN(AB$4,AB$98)-AB$97))</f>
        <v/>
      </c>
      <c r="AC148" s="19">
        <f>IF(AC$4&lt;AC$97,0,AC140+(AC144-AC140)/MAX(AC$98-AC$97,1)*(MIN(AC$4,AC$98)-AC$97))</f>
        <v/>
      </c>
      <c r="AD148" s="20">
        <f>PATH(AD$4,AD$97,AD$98,AD140,AD144,FALSE)</f>
        <v/>
      </c>
      <c r="AF148" s="17">
        <f>LOWER(Settings!$C$4)&amp;".mit."&amp;$A148&amp;IF($C148="","","."&amp;$C148&amp;"."&amp;$B148)&amp;IF(INDEX(Variables!$D$5:$D$105,MATCH($A148,Variables!$A$5:$A$105,0))="","","."&amp;INDEX(Variables!$D$5:$D$105,MATCH($A148,Variables!$A$5:$A$105,0)))&amp;"."&amp;AF$5</f>
        <v/>
      </c>
      <c r="AG148" s="18">
        <f>IF(AG$4&lt;AG$97,0,AG140+(AG144-AG140)/MAX(AG$98-AG$97,1)*(MIN(AG$4,AG$98)-AG$97))</f>
        <v/>
      </c>
      <c r="AH148" s="19">
        <f>IF(AH$4&lt;AH$97,0,AH140+(AH144-AH140)/MAX(AH$98-AH$97,1)*(MIN(AH$4,AH$98)-AH$97))</f>
        <v/>
      </c>
      <c r="AI148" s="19">
        <f>IF(AI$4&lt;AI$97,0,AI140+(AI144-AI140)/MAX(AI$98-AI$97,1)*(MIN(AI$4,AI$98)-AI$97))</f>
        <v/>
      </c>
      <c r="AJ148" s="19">
        <f>IF(AJ$4&lt;AJ$97,0,AJ140+(AJ144-AJ140)/MAX(AJ$98-AJ$97,1)*(MIN(AJ$4,AJ$98)-AJ$97))</f>
        <v/>
      </c>
      <c r="AK148" s="19">
        <f>IF(AK$4&lt;AK$97,0,AK140+(AK144-AK140)/MAX(AK$98-AK$97,1)*(MIN(AK$4,AK$98)-AK$97))</f>
        <v/>
      </c>
      <c r="AL148" s="19">
        <f>IF(AL$4&lt;AL$97,0,AL140+(AL144-AL140)/MAX(AL$98-AL$97,1)*(MIN(AL$4,AL$98)-AL$97))</f>
        <v/>
      </c>
      <c r="AM148" s="19">
        <f>IF(AM$4&lt;AM$97,0,AM140+(AM144-AM140)/MAX(AM$98-AM$97,1)*(MIN(AM$4,AM$98)-AM$97))</f>
        <v/>
      </c>
      <c r="AN148" s="19">
        <f>IF(AN$4&lt;AN$97,0,AN140+(AN144-AN140)/MAX(AN$98-AN$97,1)*(MIN(AN$4,AN$98)-AN$97))</f>
        <v/>
      </c>
      <c r="AO148" s="19">
        <f>IF(AO$4&lt;AO$97,0,AO140+(AO144-AO140)/MAX(AO$98-AO$97,1)*(MIN(AO$4,AO$98)-AO$97))</f>
        <v/>
      </c>
      <c r="AP148" s="19">
        <f>IF(AP$4&lt;AP$97,0,AP140+(AP144-AP140)/MAX(AP$98-AP$97,1)*(MIN(AP$4,AP$98)-AP$97))</f>
        <v/>
      </c>
      <c r="AQ148" s="19">
        <f>IF(AQ$4&lt;AQ$97,0,AQ140+(AQ144-AQ140)/MAX(AQ$98-AQ$97,1)*(MIN(AQ$4,AQ$98)-AQ$97))</f>
        <v/>
      </c>
      <c r="AR148" s="19">
        <f>IF(AR$4&lt;AR$97,0,AR140+(AR144-AR140)/MAX(AR$98-AR$97,1)*(MIN(AR$4,AR$98)-AR$97))</f>
        <v/>
      </c>
      <c r="AS148" s="19">
        <f>IF(AS$4&lt;AS$97,0,AS140+(AS144-AS140)/MAX(AS$98-AS$97,1)*(MIN(AS$4,AS$98)-AS$97))</f>
        <v/>
      </c>
      <c r="AT148" s="19">
        <f>IF(AT$4&lt;AT$97,0,AT140+(AT144-AT140)/MAX(AT$98-AT$97,1)*(MIN(AT$4,AT$98)-AT$97))</f>
        <v/>
      </c>
      <c r="AU148" s="19">
        <f>IF(AU$4&lt;AU$97,0,AU140+(AU144-AU140)/MAX(AU$98-AU$97,1)*(MIN(AU$4,AU$98)-AU$97))</f>
        <v/>
      </c>
      <c r="AV148" s="19">
        <f>IF(AV$4&lt;AV$97,0,AV140+(AV144-AV140)/MAX(AV$98-AV$97,1)*(MIN(AV$4,AV$98)-AV$97))</f>
        <v/>
      </c>
      <c r="AW148" s="19">
        <f>IF(AW$4&lt;AW$97,0,AW140+(AW144-AW140)/MAX(AW$98-AW$97,1)*(MIN(AW$4,AW$98)-AW$97))</f>
        <v/>
      </c>
      <c r="AX148" s="19">
        <f>IF(AX$4&lt;AX$97,0,AX140+(AX144-AX140)/MAX(AX$98-AX$97,1)*(MIN(AX$4,AX$98)-AX$97))</f>
        <v/>
      </c>
      <c r="AY148" s="20">
        <f>PATH(AY$4,AY$97,AY$98,AY140,AY144,FALSE)</f>
        <v/>
      </c>
    </row>
    <row r="149" hidden="1" outlineLevel="1">
      <c r="A149" s="1" t="inlineStr">
        <is>
          <t>etsb</t>
        </is>
      </c>
      <c r="B149" s="1" t="inlineStr">
        <is>
          <t>all</t>
        </is>
      </c>
      <c r="C149" s="1" t="inlineStr">
        <is>
          <t>res</t>
        </is>
      </c>
      <c r="H149" s="1">
        <f>INDEX(Variables!$B$5:$B$105,MATCH($A149,Variables!$A$5:$A$105,0))&amp;IF($C149="",""," | "&amp;INDEX(Mapping!$B$5:$B$26,MATCH($C149,Mapping!$A$5:$A$26,0))&amp;" | "&amp;INDEX(Mapping!$B$30:$B$41,MATCH($B149,Mapping!$A$30:$A$41,0)))</f>
        <v/>
      </c>
      <c r="I149" s="1">
        <f>INDEX(Variables!$C$5:$C$105,MATCH($A149,Variables!$A$5:$A$105,0))</f>
        <v/>
      </c>
      <c r="J149" s="1">
        <f>INDEX(Variables!$E$5:$E$105,MATCH($A149,Variables!$A$5:$A$105,0))</f>
        <v/>
      </c>
      <c r="K149" s="17">
        <f>LOWER(Settings!$C$4)&amp;".mit."&amp;$A149&amp;IF($C149="","","."&amp;$C149&amp;"."&amp;$B149)&amp;IF(INDEX(Variables!$D$5:$D$105,MATCH($A149,Variables!$A$5:$A$105,0))="","","."&amp;INDEX(Variables!$D$5:$D$105,MATCH($A149,Variables!$A$5:$A$105,0)))&amp;"."&amp;K$5</f>
        <v/>
      </c>
      <c r="L149" s="18">
        <f>IF(L$4&lt;L$97,0,L141+(L145-L141)/MAX(L$98-L$97,1)*(MIN(L$4,L$98)-L$97))</f>
        <v/>
      </c>
      <c r="M149" s="19">
        <f>IF(M$4&lt;M$97,0,M141+(M145-M141)/MAX(M$98-M$97,1)*(MIN(M$4,M$98)-M$97))</f>
        <v/>
      </c>
      <c r="N149" s="19">
        <f>IF(N$4&lt;N$97,0,N141+(N145-N141)/MAX(N$98-N$97,1)*(MIN(N$4,N$98)-N$97))</f>
        <v/>
      </c>
      <c r="O149" s="19">
        <f>IF(O$4&lt;O$97,0,O141+(O145-O141)/MAX(O$98-O$97,1)*(MIN(O$4,O$98)-O$97))</f>
        <v/>
      </c>
      <c r="P149" s="19">
        <f>IF(P$4&lt;P$97,0,P141+(P145-P141)/MAX(P$98-P$97,1)*(MIN(P$4,P$98)-P$97))</f>
        <v/>
      </c>
      <c r="Q149" s="19">
        <f>IF(Q$4&lt;Q$97,0,Q141+(Q145-Q141)/MAX(Q$98-Q$97,1)*(MIN(Q$4,Q$98)-Q$97))</f>
        <v/>
      </c>
      <c r="R149" s="19">
        <f>IF(R$4&lt;R$97,0,R141+(R145-R141)/MAX(R$98-R$97,1)*(MIN(R$4,R$98)-R$97))</f>
        <v/>
      </c>
      <c r="S149" s="19">
        <f>IF(S$4&lt;S$97,0,S141+(S145-S141)/MAX(S$98-S$97,1)*(MIN(S$4,S$98)-S$97))</f>
        <v/>
      </c>
      <c r="T149" s="19">
        <f>IF(T$4&lt;T$97,0,T141+(T145-T141)/MAX(T$98-T$97,1)*(MIN(T$4,T$98)-T$97))</f>
        <v/>
      </c>
      <c r="U149" s="19">
        <f>IF(U$4&lt;U$97,0,U141+(U145-U141)/MAX(U$98-U$97,1)*(MIN(U$4,U$98)-U$97))</f>
        <v/>
      </c>
      <c r="V149" s="19">
        <f>IF(V$4&lt;V$97,0,V141+(V145-V141)/MAX(V$98-V$97,1)*(MIN(V$4,V$98)-V$97))</f>
        <v/>
      </c>
      <c r="W149" s="19">
        <f>IF(W$4&lt;W$97,0,W141+(W145-W141)/MAX(W$98-W$97,1)*(MIN(W$4,W$98)-W$97))</f>
        <v/>
      </c>
      <c r="X149" s="19">
        <f>IF(X$4&lt;X$97,0,X141+(X145-X141)/MAX(X$98-X$97,1)*(MIN(X$4,X$98)-X$97))</f>
        <v/>
      </c>
      <c r="Y149" s="19">
        <f>IF(Y$4&lt;Y$97,0,Y141+(Y145-Y141)/MAX(Y$98-Y$97,1)*(MIN(Y$4,Y$98)-Y$97))</f>
        <v/>
      </c>
      <c r="Z149" s="19">
        <f>IF(Z$4&lt;Z$97,0,Z141+(Z145-Z141)/MAX(Z$98-Z$97,1)*(MIN(Z$4,Z$98)-Z$97))</f>
        <v/>
      </c>
      <c r="AA149" s="19">
        <f>IF(AA$4&lt;AA$97,0,AA141+(AA145-AA141)/MAX(AA$98-AA$97,1)*(MIN(AA$4,AA$98)-AA$97))</f>
        <v/>
      </c>
      <c r="AB149" s="19">
        <f>IF(AB$4&lt;AB$97,0,AB141+(AB145-AB141)/MAX(AB$98-AB$97,1)*(MIN(AB$4,AB$98)-AB$97))</f>
        <v/>
      </c>
      <c r="AC149" s="19">
        <f>IF(AC$4&lt;AC$97,0,AC141+(AC145-AC141)/MAX(AC$98-AC$97,1)*(MIN(AC$4,AC$98)-AC$97))</f>
        <v/>
      </c>
      <c r="AD149" s="20">
        <f>PATH(AD$4,AD$97,AD$98,AD141,AD145,FALSE)</f>
        <v/>
      </c>
      <c r="AF149" s="17">
        <f>LOWER(Settings!$C$4)&amp;".mit."&amp;$A149&amp;IF($C149="","","."&amp;$C149&amp;"."&amp;$B149)&amp;IF(INDEX(Variables!$D$5:$D$105,MATCH($A149,Variables!$A$5:$A$105,0))="","","."&amp;INDEX(Variables!$D$5:$D$105,MATCH($A149,Variables!$A$5:$A$105,0)))&amp;"."&amp;AF$5</f>
        <v/>
      </c>
      <c r="AG149" s="18">
        <f>IF(AG$4&lt;AG$97,0,AG141+(AG145-AG141)/MAX(AG$98-AG$97,1)*(MIN(AG$4,AG$98)-AG$97))</f>
        <v/>
      </c>
      <c r="AH149" s="19">
        <f>IF(AH$4&lt;AH$97,0,AH141+(AH145-AH141)/MAX(AH$98-AH$97,1)*(MIN(AH$4,AH$98)-AH$97))</f>
        <v/>
      </c>
      <c r="AI149" s="19">
        <f>IF(AI$4&lt;AI$97,0,AI141+(AI145-AI141)/MAX(AI$98-AI$97,1)*(MIN(AI$4,AI$98)-AI$97))</f>
        <v/>
      </c>
      <c r="AJ149" s="19">
        <f>IF(AJ$4&lt;AJ$97,0,AJ141+(AJ145-AJ141)/MAX(AJ$98-AJ$97,1)*(MIN(AJ$4,AJ$98)-AJ$97))</f>
        <v/>
      </c>
      <c r="AK149" s="19">
        <f>IF(AK$4&lt;AK$97,0,AK141+(AK145-AK141)/MAX(AK$98-AK$97,1)*(MIN(AK$4,AK$98)-AK$97))</f>
        <v/>
      </c>
      <c r="AL149" s="19">
        <f>IF(AL$4&lt;AL$97,0,AL141+(AL145-AL141)/MAX(AL$98-AL$97,1)*(MIN(AL$4,AL$98)-AL$97))</f>
        <v/>
      </c>
      <c r="AM149" s="19">
        <f>IF(AM$4&lt;AM$97,0,AM141+(AM145-AM141)/MAX(AM$98-AM$97,1)*(MIN(AM$4,AM$98)-AM$97))</f>
        <v/>
      </c>
      <c r="AN149" s="19">
        <f>IF(AN$4&lt;AN$97,0,AN141+(AN145-AN141)/MAX(AN$98-AN$97,1)*(MIN(AN$4,AN$98)-AN$97))</f>
        <v/>
      </c>
      <c r="AO149" s="19">
        <f>IF(AO$4&lt;AO$97,0,AO141+(AO145-AO141)/MAX(AO$98-AO$97,1)*(MIN(AO$4,AO$98)-AO$97))</f>
        <v/>
      </c>
      <c r="AP149" s="19">
        <f>IF(AP$4&lt;AP$97,0,AP141+(AP145-AP141)/MAX(AP$98-AP$97,1)*(MIN(AP$4,AP$98)-AP$97))</f>
        <v/>
      </c>
      <c r="AQ149" s="19">
        <f>IF(AQ$4&lt;AQ$97,0,AQ141+(AQ145-AQ141)/MAX(AQ$98-AQ$97,1)*(MIN(AQ$4,AQ$98)-AQ$97))</f>
        <v/>
      </c>
      <c r="AR149" s="19">
        <f>IF(AR$4&lt;AR$97,0,AR141+(AR145-AR141)/MAX(AR$98-AR$97,1)*(MIN(AR$4,AR$98)-AR$97))</f>
        <v/>
      </c>
      <c r="AS149" s="19">
        <f>IF(AS$4&lt;AS$97,0,AS141+(AS145-AS141)/MAX(AS$98-AS$97,1)*(MIN(AS$4,AS$98)-AS$97))</f>
        <v/>
      </c>
      <c r="AT149" s="19">
        <f>IF(AT$4&lt;AT$97,0,AT141+(AT145-AT141)/MAX(AT$98-AT$97,1)*(MIN(AT$4,AT$98)-AT$97))</f>
        <v/>
      </c>
      <c r="AU149" s="19">
        <f>IF(AU$4&lt;AU$97,0,AU141+(AU145-AU141)/MAX(AU$98-AU$97,1)*(MIN(AU$4,AU$98)-AU$97))</f>
        <v/>
      </c>
      <c r="AV149" s="19">
        <f>IF(AV$4&lt;AV$97,0,AV141+(AV145-AV141)/MAX(AV$98-AV$97,1)*(MIN(AV$4,AV$98)-AV$97))</f>
        <v/>
      </c>
      <c r="AW149" s="19">
        <f>IF(AW$4&lt;AW$97,0,AW141+(AW145-AW141)/MAX(AW$98-AW$97,1)*(MIN(AW$4,AW$98)-AW$97))</f>
        <v/>
      </c>
      <c r="AX149" s="19">
        <f>IF(AX$4&lt;AX$97,0,AX141+(AX145-AX141)/MAX(AX$98-AX$97,1)*(MIN(AX$4,AX$98)-AX$97))</f>
        <v/>
      </c>
      <c r="AY149" s="20">
        <f>PATH(AY$4,AY$97,AY$98,AY141,AY145,FALSE)</f>
        <v/>
      </c>
    </row>
    <row r="150" hidden="1" outlineLevel="1">
      <c r="A150" s="1" t="inlineStr">
        <is>
          <t>etsb</t>
        </is>
      </c>
      <c r="B150" s="1" t="inlineStr">
        <is>
          <t>all</t>
        </is>
      </c>
      <c r="C150" s="1" t="inlineStr">
        <is>
          <t>ind</t>
        </is>
      </c>
      <c r="H150" s="1">
        <f>INDEX(Variables!$B$5:$B$105,MATCH($A150,Variables!$A$5:$A$105,0))&amp;IF($C150="",""," | "&amp;INDEX(Mapping!$B$5:$B$26,MATCH($C150,Mapping!$A$5:$A$26,0))&amp;" | "&amp;INDEX(Mapping!$B$30:$B$41,MATCH($B150,Mapping!$A$30:$A$41,0)))</f>
        <v/>
      </c>
      <c r="I150" s="1">
        <f>INDEX(Variables!$C$5:$C$105,MATCH($A150,Variables!$A$5:$A$105,0))</f>
        <v/>
      </c>
      <c r="J150" s="1">
        <f>INDEX(Variables!$E$5:$E$105,MATCH($A150,Variables!$A$5:$A$105,0))</f>
        <v/>
      </c>
      <c r="K150" s="17">
        <f>LOWER(Settings!$C$4)&amp;".mit."&amp;$A150&amp;IF($C150="","","."&amp;$C150&amp;"."&amp;$B150)&amp;IF(INDEX(Variables!$D$5:$D$105,MATCH($A150,Variables!$A$5:$A$105,0))="","","."&amp;INDEX(Variables!$D$5:$D$105,MATCH($A150,Variables!$A$5:$A$105,0)))&amp;"."&amp;K$5</f>
        <v/>
      </c>
      <c r="L150" s="18">
        <f>IF(L$4&lt;L$97,0,L142+(L146-L142)/MAX(L$98-L$97,1)*(MIN(L$4,L$98)-L$97))</f>
        <v/>
      </c>
      <c r="M150" s="19">
        <f>IF(M$4&lt;M$97,0,M142+(M146-M142)/MAX(M$98-M$97,1)*(MIN(M$4,M$98)-M$97))</f>
        <v/>
      </c>
      <c r="N150" s="19">
        <f>IF(N$4&lt;N$97,0,N142+(N146-N142)/MAX(N$98-N$97,1)*(MIN(N$4,N$98)-N$97))</f>
        <v/>
      </c>
      <c r="O150" s="19">
        <f>IF(O$4&lt;O$97,0,O142+(O146-O142)/MAX(O$98-O$97,1)*(MIN(O$4,O$98)-O$97))</f>
        <v/>
      </c>
      <c r="P150" s="19">
        <f>IF(P$4&lt;P$97,0,P142+(P146-P142)/MAX(P$98-P$97,1)*(MIN(P$4,P$98)-P$97))</f>
        <v/>
      </c>
      <c r="Q150" s="19">
        <f>IF(Q$4&lt;Q$97,0,Q142+(Q146-Q142)/MAX(Q$98-Q$97,1)*(MIN(Q$4,Q$98)-Q$97))</f>
        <v/>
      </c>
      <c r="R150" s="19">
        <f>IF(R$4&lt;R$97,0,R142+(R146-R142)/MAX(R$98-R$97,1)*(MIN(R$4,R$98)-R$97))</f>
        <v/>
      </c>
      <c r="S150" s="19">
        <f>IF(S$4&lt;S$97,0,S142+(S146-S142)/MAX(S$98-S$97,1)*(MIN(S$4,S$98)-S$97))</f>
        <v/>
      </c>
      <c r="T150" s="19">
        <f>IF(T$4&lt;T$97,0,T142+(T146-T142)/MAX(T$98-T$97,1)*(MIN(T$4,T$98)-T$97))</f>
        <v/>
      </c>
      <c r="U150" s="19">
        <f>IF(U$4&lt;U$97,0,U142+(U146-U142)/MAX(U$98-U$97,1)*(MIN(U$4,U$98)-U$97))</f>
        <v/>
      </c>
      <c r="V150" s="19">
        <f>IF(V$4&lt;V$97,0,V142+(V146-V142)/MAX(V$98-V$97,1)*(MIN(V$4,V$98)-V$97))</f>
        <v/>
      </c>
      <c r="W150" s="19">
        <f>IF(W$4&lt;W$97,0,W142+(W146-W142)/MAX(W$98-W$97,1)*(MIN(W$4,W$98)-W$97))</f>
        <v/>
      </c>
      <c r="X150" s="19">
        <f>IF(X$4&lt;X$97,0,X142+(X146-X142)/MAX(X$98-X$97,1)*(MIN(X$4,X$98)-X$97))</f>
        <v/>
      </c>
      <c r="Y150" s="19">
        <f>IF(Y$4&lt;Y$97,0,Y142+(Y146-Y142)/MAX(Y$98-Y$97,1)*(MIN(Y$4,Y$98)-Y$97))</f>
        <v/>
      </c>
      <c r="Z150" s="19">
        <f>IF(Z$4&lt;Z$97,0,Z142+(Z146-Z142)/MAX(Z$98-Z$97,1)*(MIN(Z$4,Z$98)-Z$97))</f>
        <v/>
      </c>
      <c r="AA150" s="19">
        <f>IF(AA$4&lt;AA$97,0,AA142+(AA146-AA142)/MAX(AA$98-AA$97,1)*(MIN(AA$4,AA$98)-AA$97))</f>
        <v/>
      </c>
      <c r="AB150" s="19">
        <f>IF(AB$4&lt;AB$97,0,AB142+(AB146-AB142)/MAX(AB$98-AB$97,1)*(MIN(AB$4,AB$98)-AB$97))</f>
        <v/>
      </c>
      <c r="AC150" s="19">
        <f>IF(AC$4&lt;AC$97,0,AC142+(AC146-AC142)/MAX(AC$98-AC$97,1)*(MIN(AC$4,AC$98)-AC$97))</f>
        <v/>
      </c>
      <c r="AD150" s="20">
        <f>PATH(AD$4,AD$97,AD$98,AD142,AD146,FALSE)</f>
        <v/>
      </c>
      <c r="AF150" s="17">
        <f>LOWER(Settings!$C$4)&amp;".mit."&amp;$A150&amp;IF($C150="","","."&amp;$C150&amp;"."&amp;$B150)&amp;IF(INDEX(Variables!$D$5:$D$105,MATCH($A150,Variables!$A$5:$A$105,0))="","","."&amp;INDEX(Variables!$D$5:$D$105,MATCH($A150,Variables!$A$5:$A$105,0)))&amp;"."&amp;AF$5</f>
        <v/>
      </c>
      <c r="AG150" s="18">
        <f>IF(AG$4&lt;AG$97,0,AG142+(AG146-AG142)/MAX(AG$98-AG$97,1)*(MIN(AG$4,AG$98)-AG$97))</f>
        <v/>
      </c>
      <c r="AH150" s="19">
        <f>IF(AH$4&lt;AH$97,0,AH142+(AH146-AH142)/MAX(AH$98-AH$97,1)*(MIN(AH$4,AH$98)-AH$97))</f>
        <v/>
      </c>
      <c r="AI150" s="19">
        <f>IF(AI$4&lt;AI$97,0,AI142+(AI146-AI142)/MAX(AI$98-AI$97,1)*(MIN(AI$4,AI$98)-AI$97))</f>
        <v/>
      </c>
      <c r="AJ150" s="19">
        <f>IF(AJ$4&lt;AJ$97,0,AJ142+(AJ146-AJ142)/MAX(AJ$98-AJ$97,1)*(MIN(AJ$4,AJ$98)-AJ$97))</f>
        <v/>
      </c>
      <c r="AK150" s="19">
        <f>IF(AK$4&lt;AK$97,0,AK142+(AK146-AK142)/MAX(AK$98-AK$97,1)*(MIN(AK$4,AK$98)-AK$97))</f>
        <v/>
      </c>
      <c r="AL150" s="19">
        <f>IF(AL$4&lt;AL$97,0,AL142+(AL146-AL142)/MAX(AL$98-AL$97,1)*(MIN(AL$4,AL$98)-AL$97))</f>
        <v/>
      </c>
      <c r="AM150" s="19">
        <f>IF(AM$4&lt;AM$97,0,AM142+(AM146-AM142)/MAX(AM$98-AM$97,1)*(MIN(AM$4,AM$98)-AM$97))</f>
        <v/>
      </c>
      <c r="AN150" s="19">
        <f>IF(AN$4&lt;AN$97,0,AN142+(AN146-AN142)/MAX(AN$98-AN$97,1)*(MIN(AN$4,AN$98)-AN$97))</f>
        <v/>
      </c>
      <c r="AO150" s="19">
        <f>IF(AO$4&lt;AO$97,0,AO142+(AO146-AO142)/MAX(AO$98-AO$97,1)*(MIN(AO$4,AO$98)-AO$97))</f>
        <v/>
      </c>
      <c r="AP150" s="19">
        <f>IF(AP$4&lt;AP$97,0,AP142+(AP146-AP142)/MAX(AP$98-AP$97,1)*(MIN(AP$4,AP$98)-AP$97))</f>
        <v/>
      </c>
      <c r="AQ150" s="19">
        <f>IF(AQ$4&lt;AQ$97,0,AQ142+(AQ146-AQ142)/MAX(AQ$98-AQ$97,1)*(MIN(AQ$4,AQ$98)-AQ$97))</f>
        <v/>
      </c>
      <c r="AR150" s="19">
        <f>IF(AR$4&lt;AR$97,0,AR142+(AR146-AR142)/MAX(AR$98-AR$97,1)*(MIN(AR$4,AR$98)-AR$97))</f>
        <v/>
      </c>
      <c r="AS150" s="19">
        <f>IF(AS$4&lt;AS$97,0,AS142+(AS146-AS142)/MAX(AS$98-AS$97,1)*(MIN(AS$4,AS$98)-AS$97))</f>
        <v/>
      </c>
      <c r="AT150" s="19">
        <f>IF(AT$4&lt;AT$97,0,AT142+(AT146-AT142)/MAX(AT$98-AT$97,1)*(MIN(AT$4,AT$98)-AT$97))</f>
        <v/>
      </c>
      <c r="AU150" s="19">
        <f>IF(AU$4&lt;AU$97,0,AU142+(AU146-AU142)/MAX(AU$98-AU$97,1)*(MIN(AU$4,AU$98)-AU$97))</f>
        <v/>
      </c>
      <c r="AV150" s="19">
        <f>IF(AV$4&lt;AV$97,0,AV142+(AV146-AV142)/MAX(AV$98-AV$97,1)*(MIN(AV$4,AV$98)-AV$97))</f>
        <v/>
      </c>
      <c r="AW150" s="19">
        <f>IF(AW$4&lt;AW$97,0,AW142+(AW146-AW142)/MAX(AW$98-AW$97,1)*(MIN(AW$4,AW$98)-AW$97))</f>
        <v/>
      </c>
      <c r="AX150" s="19">
        <f>IF(AX$4&lt;AX$97,0,AX142+(AX146-AX142)/MAX(AX$98-AX$97,1)*(MIN(AX$4,AX$98)-AX$97))</f>
        <v/>
      </c>
      <c r="AY150" s="20">
        <f>PATH(AY$4,AY$97,AY$98,AY142,AY146,FALSE)</f>
        <v/>
      </c>
    </row>
    <row r="151" hidden="1" outlineLevel="1">
      <c r="A151" s="1" t="inlineStr">
        <is>
          <t>obr</t>
        </is>
      </c>
      <c r="B151" s="1" t="inlineStr">
        <is>
          <t>all</t>
        </is>
      </c>
      <c r="C151" s="1" t="inlineStr">
        <is>
          <t>pow</t>
        </is>
      </c>
      <c r="D151" s="26" t="n">
        <v>1</v>
      </c>
      <c r="E151" s="27" t="n">
        <v>-0.0027939</v>
      </c>
      <c r="H151" s="1">
        <f>INDEX(Variables!$B$5:$B$105,MATCH($A151,Variables!$A$5:$A$105,0))&amp;IF($C151="",""," | "&amp;INDEX(Mapping!$B$5:$B$26,MATCH($C151,Mapping!$A$5:$A$26,0))&amp;" | "&amp;INDEX(Mapping!$B$30:$B$41,MATCH($B151,Mapping!$A$30:$A$41,0)))</f>
        <v/>
      </c>
      <c r="I151" s="1">
        <f>INDEX(Variables!$C$5:$C$105,MATCH($A151,Variables!$A$5:$A$105,0))</f>
        <v/>
      </c>
      <c r="J151" s="1">
        <f>INDEX(Variables!$E$5:$E$105,MATCH($A151,Variables!$A$5:$A$105,0))</f>
        <v/>
      </c>
      <c r="K151" s="17">
        <f>LOWER(Settings!$C$4)&amp;".mit."&amp;$A151&amp;IF($C151="","","."&amp;$C151&amp;"."&amp;$B151)&amp;IF(INDEX(Variables!$D$5:$D$105,MATCH($A151,Variables!$A$5:$A$105,0))="","","."&amp;INDEX(Variables!$D$5:$D$105,MATCH($A151,Variables!$A$5:$A$105,0)))&amp;"."&amp;K$5</f>
        <v/>
      </c>
      <c r="L151" s="18">
        <f>MIN(1,MAX(0,INDEX(L$147:L$150,$D151)))</f>
        <v/>
      </c>
      <c r="M151" s="19">
        <f>MIN(1,MAX(0,INDEX(M$147:M$150,$D151)))</f>
        <v/>
      </c>
      <c r="N151" s="19">
        <f>MIN(1,MAX(0,INDEX(N$147:N$150,$D151)))</f>
        <v/>
      </c>
      <c r="O151" s="19">
        <f>MIN(1,MAX(0,INDEX(O$147:O$150,$D151)))</f>
        <v/>
      </c>
      <c r="P151" s="19">
        <f>MIN(1,MAX(0,INDEX(P$147:P$150,$D151)))</f>
        <v/>
      </c>
      <c r="Q151" s="19">
        <f>MIN(1,MAX(0,INDEX(Q$147:Q$150,$D151)))</f>
        <v/>
      </c>
      <c r="R151" s="19">
        <f>MIN(1,MAX(0,INDEX(R$147:R$150,$D151)))</f>
        <v/>
      </c>
      <c r="S151" s="19">
        <f>MIN(1,MAX(0,INDEX(S$147:S$150,$D151)))</f>
        <v/>
      </c>
      <c r="T151" s="19">
        <f>MIN(1,MAX(0,INDEX(T$147:T$150,$D151)))</f>
        <v/>
      </c>
      <c r="U151" s="19">
        <f>MIN(1,MAX(0,INDEX(U$147:U$150,$D151)))</f>
        <v/>
      </c>
      <c r="V151" s="19">
        <f>MIN(1,MAX(0,INDEX(V$147:V$150,$D151)))</f>
        <v/>
      </c>
      <c r="W151" s="19">
        <f>MIN(1,MAX(0,INDEX(W$147:W$150,$D151)))</f>
        <v/>
      </c>
      <c r="X151" s="19">
        <f>MIN(1,MAX(0,INDEX(X$147:X$150,$D151)))</f>
        <v/>
      </c>
      <c r="Y151" s="19">
        <f>MIN(1,MAX(0,INDEX(Y$147:Y$150,$D151)))</f>
        <v/>
      </c>
      <c r="Z151" s="19">
        <f>MIN(1,MAX(0,INDEX(Z$147:Z$150,$D151)))</f>
        <v/>
      </c>
      <c r="AA151" s="19">
        <f>MIN(1,MAX(0,INDEX(AA$147:AA$150,$D151)))</f>
        <v/>
      </c>
      <c r="AB151" s="19">
        <f>MIN(1,MAX(0,INDEX(AB$147:AB$150,$D151)))</f>
        <v/>
      </c>
      <c r="AC151" s="19">
        <f>MIN(1,MAX(0,INDEX(AC$147:AC$150,$D151)))</f>
        <v/>
      </c>
      <c r="AD151" s="20">
        <f>OBRSHARE(INDEX(AD$147:AD$150,$D151))</f>
        <v/>
      </c>
      <c r="AF151" s="17">
        <f>LOWER(Settings!$C$4)&amp;".mit."&amp;$A151&amp;IF($C151="","","."&amp;$C151&amp;"."&amp;$B151)&amp;IF(INDEX(Variables!$D$5:$D$105,MATCH($A151,Variables!$A$5:$A$105,0))="","","."&amp;INDEX(Variables!$D$5:$D$105,MATCH($A151,Variables!$A$5:$A$105,0)))&amp;"."&amp;AF$5</f>
        <v/>
      </c>
      <c r="AG151" s="18">
        <f>MIN(1,MAX(0,INDEX(AG$147:AG$150,$D151)))</f>
        <v/>
      </c>
      <c r="AH151" s="19">
        <f>MIN(1,MAX(0,INDEX(AH$147:AH$150,$D151)))</f>
        <v/>
      </c>
      <c r="AI151" s="19">
        <f>MIN(1,MAX(0,INDEX(AI$147:AI$150,$D151)))</f>
        <v/>
      </c>
      <c r="AJ151" s="19">
        <f>MIN(1,MAX(0,INDEX(AJ$147:AJ$150,$D151)))</f>
        <v/>
      </c>
      <c r="AK151" s="19">
        <f>MIN(1,MAX(0,INDEX(AK$147:AK$150,$D151)))</f>
        <v/>
      </c>
      <c r="AL151" s="19">
        <f>MIN(1,MAX(0,INDEX(AL$147:AL$150,$D151)))</f>
        <v/>
      </c>
      <c r="AM151" s="19">
        <f>MIN(1,MAX(0,INDEX(AM$147:AM$150,$D151)))</f>
        <v/>
      </c>
      <c r="AN151" s="19">
        <f>MIN(1,MAX(0,INDEX(AN$147:AN$150,$D151)))</f>
        <v/>
      </c>
      <c r="AO151" s="19">
        <f>MIN(1,MAX(0,INDEX(AO$147:AO$150,$D151)))</f>
        <v/>
      </c>
      <c r="AP151" s="19">
        <f>MIN(1,MAX(0,INDEX(AP$147:AP$150,$D151)))</f>
        <v/>
      </c>
      <c r="AQ151" s="19">
        <f>MIN(1,MAX(0,INDEX(AQ$147:AQ$150,$D151)))</f>
        <v/>
      </c>
      <c r="AR151" s="19">
        <f>MIN(1,MAX(0,INDEX(AR$147:AR$150,$D151)))</f>
        <v/>
      </c>
      <c r="AS151" s="19">
        <f>MIN(1,MAX(0,INDEX(AS$147:AS$150,$D151)))</f>
        <v/>
      </c>
      <c r="AT151" s="19">
        <f>MIN(1,MAX(0,INDEX(AT$147:AT$150,$D151)))</f>
        <v/>
      </c>
      <c r="AU151" s="19">
        <f>MIN(1,MAX(0,INDEX(AU$147:AU$150,$D151)))</f>
        <v/>
      </c>
      <c r="AV151" s="19">
        <f>MIN(1,MAX(0,INDEX(AV$147:AV$150,$D151)))</f>
        <v/>
      </c>
      <c r="AW151" s="19">
        <f>MIN(1,MAX(0,INDEX(AW$147:AW$150,$D151)))</f>
        <v/>
      </c>
      <c r="AX151" s="19">
        <f>MIN(1,MAX(0,INDEX(AX$147:AX$150,$D151)))</f>
        <v/>
      </c>
      <c r="AY151" s="20">
        <f>OBRSHARE(INDEX(AY$147:AY$150,$D151))</f>
        <v/>
      </c>
    </row>
    <row r="152" hidden="1" outlineLevel="1">
      <c r="A152" s="1" t="inlineStr">
        <is>
          <t>obr</t>
        </is>
      </c>
      <c r="B152" s="1" t="inlineStr">
        <is>
          <t>all</t>
        </is>
      </c>
      <c r="C152" s="1" t="inlineStr">
        <is>
          <t>rod</t>
        </is>
      </c>
      <c r="D152" s="26" t="n">
        <v>2</v>
      </c>
      <c r="E152" s="27" t="n">
        <v>-0.002833</v>
      </c>
      <c r="H152" s="1">
        <f>INDEX(Variables!$B$5:$B$105,MATCH($A152,Variables!$A$5:$A$105,0))&amp;IF($C152="",""," | "&amp;INDEX(Mapping!$B$5:$B$26,MATCH($C152,Mapping!$A$5:$A$26,0))&amp;" | "&amp;INDEX(Mapping!$B$30:$B$41,MATCH($B152,Mapping!$A$30:$A$41,0)))</f>
        <v/>
      </c>
      <c r="I152" s="1">
        <f>INDEX(Variables!$C$5:$C$105,MATCH($A152,Variables!$A$5:$A$105,0))</f>
        <v/>
      </c>
      <c r="J152" s="1">
        <f>INDEX(Variables!$E$5:$E$105,MATCH($A152,Variables!$A$5:$A$105,0))</f>
        <v/>
      </c>
      <c r="K152" s="17">
        <f>LOWER(Settings!$C$4)&amp;".mit."&amp;$A152&amp;IF($C152="","","."&amp;$C152&amp;"."&amp;$B152)&amp;IF(INDEX(Variables!$D$5:$D$105,MATCH($A152,Variables!$A$5:$A$105,0))="","","."&amp;INDEX(Variables!$D$5:$D$105,MATCH($A152,Variables!$A$5:$A$105,0)))&amp;"."&amp;K$5</f>
        <v/>
      </c>
      <c r="L152" s="18">
        <f>MIN(1,MAX(0,INDEX(L$147:L$150,$D152)))</f>
        <v/>
      </c>
      <c r="M152" s="19">
        <f>MIN(1,MAX(0,INDEX(M$147:M$150,$D152)))</f>
        <v/>
      </c>
      <c r="N152" s="19">
        <f>MIN(1,MAX(0,INDEX(N$147:N$150,$D152)))</f>
        <v/>
      </c>
      <c r="O152" s="19">
        <f>MIN(1,MAX(0,INDEX(O$147:O$150,$D152)))</f>
        <v/>
      </c>
      <c r="P152" s="19">
        <f>MIN(1,MAX(0,INDEX(P$147:P$150,$D152)))</f>
        <v/>
      </c>
      <c r="Q152" s="19">
        <f>MIN(1,MAX(0,INDEX(Q$147:Q$150,$D152)))</f>
        <v/>
      </c>
      <c r="R152" s="19">
        <f>MIN(1,MAX(0,INDEX(R$147:R$150,$D152)))</f>
        <v/>
      </c>
      <c r="S152" s="19">
        <f>MIN(1,MAX(0,INDEX(S$147:S$150,$D152)))</f>
        <v/>
      </c>
      <c r="T152" s="19">
        <f>MIN(1,MAX(0,INDEX(T$147:T$150,$D152)))</f>
        <v/>
      </c>
      <c r="U152" s="19">
        <f>MIN(1,MAX(0,INDEX(U$147:U$150,$D152)))</f>
        <v/>
      </c>
      <c r="V152" s="19">
        <f>MIN(1,MAX(0,INDEX(V$147:V$150,$D152)))</f>
        <v/>
      </c>
      <c r="W152" s="19">
        <f>MIN(1,MAX(0,INDEX(W$147:W$150,$D152)))</f>
        <v/>
      </c>
      <c r="X152" s="19">
        <f>MIN(1,MAX(0,INDEX(X$147:X$150,$D152)))</f>
        <v/>
      </c>
      <c r="Y152" s="19">
        <f>MIN(1,MAX(0,INDEX(Y$147:Y$150,$D152)))</f>
        <v/>
      </c>
      <c r="Z152" s="19">
        <f>MIN(1,MAX(0,INDEX(Z$147:Z$150,$D152)))</f>
        <v/>
      </c>
      <c r="AA152" s="19">
        <f>MIN(1,MAX(0,INDEX(AA$147:AA$150,$D152)))</f>
        <v/>
      </c>
      <c r="AB152" s="19">
        <f>MIN(1,MAX(0,INDEX(AB$147:AB$150,$D152)))</f>
        <v/>
      </c>
      <c r="AC152" s="19">
        <f>MIN(1,MAX(0,INDEX(AC$147:AC$150,$D152)))</f>
        <v/>
      </c>
      <c r="AD152" s="20">
        <f>OBRSHARE(INDEX(AD$147:AD$150,$D152))</f>
        <v/>
      </c>
      <c r="AF152" s="17">
        <f>LOWER(Settings!$C$4)&amp;".mit."&amp;$A152&amp;IF($C152="","","."&amp;$C152&amp;"."&amp;$B152)&amp;IF(INDEX(Variables!$D$5:$D$105,MATCH($A152,Variables!$A$5:$A$105,0))="","","."&amp;INDEX(Variables!$D$5:$D$105,MATCH($A152,Variables!$A$5:$A$105,0)))&amp;"."&amp;AF$5</f>
        <v/>
      </c>
      <c r="AG152" s="18">
        <f>MIN(1,MAX(0,INDEX(AG$147:AG$150,$D152)))</f>
        <v/>
      </c>
      <c r="AH152" s="19">
        <f>MIN(1,MAX(0,INDEX(AH$147:AH$150,$D152)))</f>
        <v/>
      </c>
      <c r="AI152" s="19">
        <f>MIN(1,MAX(0,INDEX(AI$147:AI$150,$D152)))</f>
        <v/>
      </c>
      <c r="AJ152" s="19">
        <f>MIN(1,MAX(0,INDEX(AJ$147:AJ$150,$D152)))</f>
        <v/>
      </c>
      <c r="AK152" s="19">
        <f>MIN(1,MAX(0,INDEX(AK$147:AK$150,$D152)))</f>
        <v/>
      </c>
      <c r="AL152" s="19">
        <f>MIN(1,MAX(0,INDEX(AL$147:AL$150,$D152)))</f>
        <v/>
      </c>
      <c r="AM152" s="19">
        <f>MIN(1,MAX(0,INDEX(AM$147:AM$150,$D152)))</f>
        <v/>
      </c>
      <c r="AN152" s="19">
        <f>MIN(1,MAX(0,INDEX(AN$147:AN$150,$D152)))</f>
        <v/>
      </c>
      <c r="AO152" s="19">
        <f>MIN(1,MAX(0,INDEX(AO$147:AO$150,$D152)))</f>
        <v/>
      </c>
      <c r="AP152" s="19">
        <f>MIN(1,MAX(0,INDEX(AP$147:AP$150,$D152)))</f>
        <v/>
      </c>
      <c r="AQ152" s="19">
        <f>MIN(1,MAX(0,INDEX(AQ$147:AQ$150,$D152)))</f>
        <v/>
      </c>
      <c r="AR152" s="19">
        <f>MIN(1,MAX(0,INDEX(AR$147:AR$150,$D152)))</f>
        <v/>
      </c>
      <c r="AS152" s="19">
        <f>MIN(1,MAX(0,INDEX(AS$147:AS$150,$D152)))</f>
        <v/>
      </c>
      <c r="AT152" s="19">
        <f>MIN(1,MAX(0,INDEX(AT$147:AT$150,$D152)))</f>
        <v/>
      </c>
      <c r="AU152" s="19">
        <f>MIN(1,MAX(0,INDEX(AU$147:AU$150,$D152)))</f>
        <v/>
      </c>
      <c r="AV152" s="19">
        <f>MIN(1,MAX(0,INDEX(AV$147:AV$150,$D152)))</f>
        <v/>
      </c>
      <c r="AW152" s="19">
        <f>MIN(1,MAX(0,INDEX(AW$147:AW$150,$D152)))</f>
        <v/>
      </c>
      <c r="AX152" s="19">
        <f>MIN(1,MAX(0,INDEX(AX$147:AX$150,$D152)))</f>
        <v/>
      </c>
      <c r="AY152" s="20">
        <f>OBRSHARE(INDEX(AY$147:AY$150,$D152))</f>
        <v/>
      </c>
    </row>
    <row r="153" hidden="1" outlineLevel="1">
      <c r="A153" s="1" t="inlineStr">
        <is>
          <t>obr</t>
        </is>
      </c>
      <c r="B153" s="1" t="inlineStr">
        <is>
          <t>all</t>
        </is>
      </c>
      <c r="C153" s="1" t="inlineStr">
        <is>
          <t>ral</t>
        </is>
      </c>
      <c r="D153" s="26" t="n">
        <v>2</v>
      </c>
      <c r="E153" s="27" t="n">
        <v>-0.002833</v>
      </c>
      <c r="H153" s="1">
        <f>INDEX(Variables!$B$5:$B$105,MATCH($A153,Variables!$A$5:$A$105,0))&amp;IF($C153="",""," | "&amp;INDEX(Mapping!$B$5:$B$26,MATCH($C153,Mapping!$A$5:$A$26,0))&amp;" | "&amp;INDEX(Mapping!$B$30:$B$41,MATCH($B153,Mapping!$A$30:$A$41,0)))</f>
        <v/>
      </c>
      <c r="I153" s="1">
        <f>INDEX(Variables!$C$5:$C$105,MATCH($A153,Variables!$A$5:$A$105,0))</f>
        <v/>
      </c>
      <c r="J153" s="1">
        <f>INDEX(Variables!$E$5:$E$105,MATCH($A153,Variables!$A$5:$A$105,0))</f>
        <v/>
      </c>
      <c r="K153" s="17">
        <f>LOWER(Settings!$C$4)&amp;".mit."&amp;$A153&amp;IF($C153="","","."&amp;$C153&amp;"."&amp;$B153)&amp;IF(INDEX(Variables!$D$5:$D$105,MATCH($A153,Variables!$A$5:$A$105,0))="","","."&amp;INDEX(Variables!$D$5:$D$105,MATCH($A153,Variables!$A$5:$A$105,0)))&amp;"."&amp;K$5</f>
        <v/>
      </c>
      <c r="L153" s="18">
        <f>MIN(1,MAX(0,INDEX(L$147:L$150,$D153)))</f>
        <v/>
      </c>
      <c r="M153" s="19">
        <f>MIN(1,MAX(0,INDEX(M$147:M$150,$D153)))</f>
        <v/>
      </c>
      <c r="N153" s="19">
        <f>MIN(1,MAX(0,INDEX(N$147:N$150,$D153)))</f>
        <v/>
      </c>
      <c r="O153" s="19">
        <f>MIN(1,MAX(0,INDEX(O$147:O$150,$D153)))</f>
        <v/>
      </c>
      <c r="P153" s="19">
        <f>MIN(1,MAX(0,INDEX(P$147:P$150,$D153)))</f>
        <v/>
      </c>
      <c r="Q153" s="19">
        <f>MIN(1,MAX(0,INDEX(Q$147:Q$150,$D153)))</f>
        <v/>
      </c>
      <c r="R153" s="19">
        <f>MIN(1,MAX(0,INDEX(R$147:R$150,$D153)))</f>
        <v/>
      </c>
      <c r="S153" s="19">
        <f>MIN(1,MAX(0,INDEX(S$147:S$150,$D153)))</f>
        <v/>
      </c>
      <c r="T153" s="19">
        <f>MIN(1,MAX(0,INDEX(T$147:T$150,$D153)))</f>
        <v/>
      </c>
      <c r="U153" s="19">
        <f>MIN(1,MAX(0,INDEX(U$147:U$150,$D153)))</f>
        <v/>
      </c>
      <c r="V153" s="19">
        <f>MIN(1,MAX(0,INDEX(V$147:V$150,$D153)))</f>
        <v/>
      </c>
      <c r="W153" s="19">
        <f>MIN(1,MAX(0,INDEX(W$147:W$150,$D153)))</f>
        <v/>
      </c>
      <c r="X153" s="19">
        <f>MIN(1,MAX(0,INDEX(X$147:X$150,$D153)))</f>
        <v/>
      </c>
      <c r="Y153" s="19">
        <f>MIN(1,MAX(0,INDEX(Y$147:Y$150,$D153)))</f>
        <v/>
      </c>
      <c r="Z153" s="19">
        <f>MIN(1,MAX(0,INDEX(Z$147:Z$150,$D153)))</f>
        <v/>
      </c>
      <c r="AA153" s="19">
        <f>MIN(1,MAX(0,INDEX(AA$147:AA$150,$D153)))</f>
        <v/>
      </c>
      <c r="AB153" s="19">
        <f>MIN(1,MAX(0,INDEX(AB$147:AB$150,$D153)))</f>
        <v/>
      </c>
      <c r="AC153" s="19">
        <f>MIN(1,MAX(0,INDEX(AC$147:AC$150,$D153)))</f>
        <v/>
      </c>
      <c r="AD153" s="20">
        <f>OBRSHARE(INDEX(AD$147:AD$150,$D153))</f>
        <v/>
      </c>
      <c r="AF153" s="17">
        <f>LOWER(Settings!$C$4)&amp;".mit."&amp;$A153&amp;IF($C153="","","."&amp;$C153&amp;"."&amp;$B153)&amp;IF(INDEX(Variables!$D$5:$D$105,MATCH($A153,Variables!$A$5:$A$105,0))="","","."&amp;INDEX(Variables!$D$5:$D$105,MATCH($A153,Variables!$A$5:$A$105,0)))&amp;"."&amp;AF$5</f>
        <v/>
      </c>
      <c r="AG153" s="18">
        <f>MIN(1,MAX(0,INDEX(AG$147:AG$150,$D153)))</f>
        <v/>
      </c>
      <c r="AH153" s="19">
        <f>MIN(1,MAX(0,INDEX(AH$147:AH$150,$D153)))</f>
        <v/>
      </c>
      <c r="AI153" s="19">
        <f>MIN(1,MAX(0,INDEX(AI$147:AI$150,$D153)))</f>
        <v/>
      </c>
      <c r="AJ153" s="19">
        <f>MIN(1,MAX(0,INDEX(AJ$147:AJ$150,$D153)))</f>
        <v/>
      </c>
      <c r="AK153" s="19">
        <f>MIN(1,MAX(0,INDEX(AK$147:AK$150,$D153)))</f>
        <v/>
      </c>
      <c r="AL153" s="19">
        <f>MIN(1,MAX(0,INDEX(AL$147:AL$150,$D153)))</f>
        <v/>
      </c>
      <c r="AM153" s="19">
        <f>MIN(1,MAX(0,INDEX(AM$147:AM$150,$D153)))</f>
        <v/>
      </c>
      <c r="AN153" s="19">
        <f>MIN(1,MAX(0,INDEX(AN$147:AN$150,$D153)))</f>
        <v/>
      </c>
      <c r="AO153" s="19">
        <f>MIN(1,MAX(0,INDEX(AO$147:AO$150,$D153)))</f>
        <v/>
      </c>
      <c r="AP153" s="19">
        <f>MIN(1,MAX(0,INDEX(AP$147:AP$150,$D153)))</f>
        <v/>
      </c>
      <c r="AQ153" s="19">
        <f>MIN(1,MAX(0,INDEX(AQ$147:AQ$150,$D153)))</f>
        <v/>
      </c>
      <c r="AR153" s="19">
        <f>MIN(1,MAX(0,INDEX(AR$147:AR$150,$D153)))</f>
        <v/>
      </c>
      <c r="AS153" s="19">
        <f>MIN(1,MAX(0,INDEX(AS$147:AS$150,$D153)))</f>
        <v/>
      </c>
      <c r="AT153" s="19">
        <f>MIN(1,MAX(0,INDEX(AT$147:AT$150,$D153)))</f>
        <v/>
      </c>
      <c r="AU153" s="19">
        <f>MIN(1,MAX(0,INDEX(AU$147:AU$150,$D153)))</f>
        <v/>
      </c>
      <c r="AV153" s="19">
        <f>MIN(1,MAX(0,INDEX(AV$147:AV$150,$D153)))</f>
        <v/>
      </c>
      <c r="AW153" s="19">
        <f>MIN(1,MAX(0,INDEX(AW$147:AW$150,$D153)))</f>
        <v/>
      </c>
      <c r="AX153" s="19">
        <f>MIN(1,MAX(0,INDEX(AX$147:AX$150,$D153)))</f>
        <v/>
      </c>
      <c r="AY153" s="20">
        <f>OBRSHARE(INDEX(AY$147:AY$150,$D153))</f>
        <v/>
      </c>
    </row>
    <row r="154" hidden="1" outlineLevel="1">
      <c r="A154" s="1" t="inlineStr">
        <is>
          <t>obr</t>
        </is>
      </c>
      <c r="B154" s="1" t="inlineStr">
        <is>
          <t>all</t>
        </is>
      </c>
      <c r="C154" s="1" t="inlineStr">
        <is>
          <t>avi</t>
        </is>
      </c>
      <c r="D154" s="26" t="n">
        <v>2</v>
      </c>
      <c r="E154" s="27" t="n">
        <v>-0.002833</v>
      </c>
      <c r="H154" s="1">
        <f>INDEX(Variables!$B$5:$B$105,MATCH($A154,Variables!$A$5:$A$105,0))&amp;IF($C154="",""," | "&amp;INDEX(Mapping!$B$5:$B$26,MATCH($C154,Mapping!$A$5:$A$26,0))&amp;" | "&amp;INDEX(Mapping!$B$30:$B$41,MATCH($B154,Mapping!$A$30:$A$41,0)))</f>
        <v/>
      </c>
      <c r="I154" s="1">
        <f>INDEX(Variables!$C$5:$C$105,MATCH($A154,Variables!$A$5:$A$105,0))</f>
        <v/>
      </c>
      <c r="J154" s="1">
        <f>INDEX(Variables!$E$5:$E$105,MATCH($A154,Variables!$A$5:$A$105,0))</f>
        <v/>
      </c>
      <c r="K154" s="17">
        <f>LOWER(Settings!$C$4)&amp;".mit."&amp;$A154&amp;IF($C154="","","."&amp;$C154&amp;"."&amp;$B154)&amp;IF(INDEX(Variables!$D$5:$D$105,MATCH($A154,Variables!$A$5:$A$105,0))="","","."&amp;INDEX(Variables!$D$5:$D$105,MATCH($A154,Variables!$A$5:$A$105,0)))&amp;"."&amp;K$5</f>
        <v/>
      </c>
      <c r="L154" s="18">
        <f>MIN(1,MAX(0,INDEX(L$147:L$150,$D154)))</f>
        <v/>
      </c>
      <c r="M154" s="19">
        <f>MIN(1,MAX(0,INDEX(M$147:M$150,$D154)))</f>
        <v/>
      </c>
      <c r="N154" s="19">
        <f>MIN(1,MAX(0,INDEX(N$147:N$150,$D154)))</f>
        <v/>
      </c>
      <c r="O154" s="19">
        <f>MIN(1,MAX(0,INDEX(O$147:O$150,$D154)))</f>
        <v/>
      </c>
      <c r="P154" s="19">
        <f>MIN(1,MAX(0,INDEX(P$147:P$150,$D154)))</f>
        <v/>
      </c>
      <c r="Q154" s="19">
        <f>MIN(1,MAX(0,INDEX(Q$147:Q$150,$D154)))</f>
        <v/>
      </c>
      <c r="R154" s="19">
        <f>MIN(1,MAX(0,INDEX(R$147:R$150,$D154)))</f>
        <v/>
      </c>
      <c r="S154" s="19">
        <f>MIN(1,MAX(0,INDEX(S$147:S$150,$D154)))</f>
        <v/>
      </c>
      <c r="T154" s="19">
        <f>MIN(1,MAX(0,INDEX(T$147:T$150,$D154)))</f>
        <v/>
      </c>
      <c r="U154" s="19">
        <f>MIN(1,MAX(0,INDEX(U$147:U$150,$D154)))</f>
        <v/>
      </c>
      <c r="V154" s="19">
        <f>MIN(1,MAX(0,INDEX(V$147:V$150,$D154)))</f>
        <v/>
      </c>
      <c r="W154" s="19">
        <f>MIN(1,MAX(0,INDEX(W$147:W$150,$D154)))</f>
        <v/>
      </c>
      <c r="X154" s="19">
        <f>MIN(1,MAX(0,INDEX(X$147:X$150,$D154)))</f>
        <v/>
      </c>
      <c r="Y154" s="19">
        <f>MIN(1,MAX(0,INDEX(Y$147:Y$150,$D154)))</f>
        <v/>
      </c>
      <c r="Z154" s="19">
        <f>MIN(1,MAX(0,INDEX(Z$147:Z$150,$D154)))</f>
        <v/>
      </c>
      <c r="AA154" s="19">
        <f>MIN(1,MAX(0,INDEX(AA$147:AA$150,$D154)))</f>
        <v/>
      </c>
      <c r="AB154" s="19">
        <f>MIN(1,MAX(0,INDEX(AB$147:AB$150,$D154)))</f>
        <v/>
      </c>
      <c r="AC154" s="19">
        <f>MIN(1,MAX(0,INDEX(AC$147:AC$150,$D154)))</f>
        <v/>
      </c>
      <c r="AD154" s="20">
        <f>OBRSHARE(INDEX(AD$147:AD$150,$D154))</f>
        <v/>
      </c>
      <c r="AF154" s="17">
        <f>LOWER(Settings!$C$4)&amp;".mit."&amp;$A154&amp;IF($C154="","","."&amp;$C154&amp;"."&amp;$B154)&amp;IF(INDEX(Variables!$D$5:$D$105,MATCH($A154,Variables!$A$5:$A$105,0))="","","."&amp;INDEX(Variables!$D$5:$D$105,MATCH($A154,Variables!$A$5:$A$105,0)))&amp;"."&amp;AF$5</f>
        <v/>
      </c>
      <c r="AG154" s="18">
        <f>MIN(1,MAX(0,INDEX(AG$147:AG$150,$D154)))</f>
        <v/>
      </c>
      <c r="AH154" s="19">
        <f>MIN(1,MAX(0,INDEX(AH$147:AH$150,$D154)))</f>
        <v/>
      </c>
      <c r="AI154" s="19">
        <f>MIN(1,MAX(0,INDEX(AI$147:AI$150,$D154)))</f>
        <v/>
      </c>
      <c r="AJ154" s="19">
        <f>MIN(1,MAX(0,INDEX(AJ$147:AJ$150,$D154)))</f>
        <v/>
      </c>
      <c r="AK154" s="19">
        <f>MIN(1,MAX(0,INDEX(AK$147:AK$150,$D154)))</f>
        <v/>
      </c>
      <c r="AL154" s="19">
        <f>MIN(1,MAX(0,INDEX(AL$147:AL$150,$D154)))</f>
        <v/>
      </c>
      <c r="AM154" s="19">
        <f>MIN(1,MAX(0,INDEX(AM$147:AM$150,$D154)))</f>
        <v/>
      </c>
      <c r="AN154" s="19">
        <f>MIN(1,MAX(0,INDEX(AN$147:AN$150,$D154)))</f>
        <v/>
      </c>
      <c r="AO154" s="19">
        <f>MIN(1,MAX(0,INDEX(AO$147:AO$150,$D154)))</f>
        <v/>
      </c>
      <c r="AP154" s="19">
        <f>MIN(1,MAX(0,INDEX(AP$147:AP$150,$D154)))</f>
        <v/>
      </c>
      <c r="AQ154" s="19">
        <f>MIN(1,MAX(0,INDEX(AQ$147:AQ$150,$D154)))</f>
        <v/>
      </c>
      <c r="AR154" s="19">
        <f>MIN(1,MAX(0,INDEX(AR$147:AR$150,$D154)))</f>
        <v/>
      </c>
      <c r="AS154" s="19">
        <f>MIN(1,MAX(0,INDEX(AS$147:AS$150,$D154)))</f>
        <v/>
      </c>
      <c r="AT154" s="19">
        <f>MIN(1,MAX(0,INDEX(AT$147:AT$150,$D154)))</f>
        <v/>
      </c>
      <c r="AU154" s="19">
        <f>MIN(1,MAX(0,INDEX(AU$147:AU$150,$D154)))</f>
        <v/>
      </c>
      <c r="AV154" s="19">
        <f>MIN(1,MAX(0,INDEX(AV$147:AV$150,$D154)))</f>
        <v/>
      </c>
      <c r="AW154" s="19">
        <f>MIN(1,MAX(0,INDEX(AW$147:AW$150,$D154)))</f>
        <v/>
      </c>
      <c r="AX154" s="19">
        <f>MIN(1,MAX(0,INDEX(AX$147:AX$150,$D154)))</f>
        <v/>
      </c>
      <c r="AY154" s="20">
        <f>OBRSHARE(INDEX(AY$147:AY$150,$D154))</f>
        <v/>
      </c>
    </row>
    <row r="155" hidden="1" outlineLevel="1">
      <c r="A155" s="1" t="inlineStr">
        <is>
          <t>obr</t>
        </is>
      </c>
      <c r="B155" s="1" t="inlineStr">
        <is>
          <t>all</t>
        </is>
      </c>
      <c r="C155" s="1" t="inlineStr">
        <is>
          <t>nav</t>
        </is>
      </c>
      <c r="D155" s="26" t="n">
        <v>2</v>
      </c>
      <c r="E155" s="27" t="n">
        <v>-0.002833</v>
      </c>
      <c r="H155" s="1">
        <f>INDEX(Variables!$B$5:$B$105,MATCH($A155,Variables!$A$5:$A$105,0))&amp;IF($C155="",""," | "&amp;INDEX(Mapping!$B$5:$B$26,MATCH($C155,Mapping!$A$5:$A$26,0))&amp;" | "&amp;INDEX(Mapping!$B$30:$B$41,MATCH($B155,Mapping!$A$30:$A$41,0)))</f>
        <v/>
      </c>
      <c r="I155" s="1">
        <f>INDEX(Variables!$C$5:$C$105,MATCH($A155,Variables!$A$5:$A$105,0))</f>
        <v/>
      </c>
      <c r="J155" s="1">
        <f>INDEX(Variables!$E$5:$E$105,MATCH($A155,Variables!$A$5:$A$105,0))</f>
        <v/>
      </c>
      <c r="K155" s="17">
        <f>LOWER(Settings!$C$4)&amp;".mit."&amp;$A155&amp;IF($C155="","","."&amp;$C155&amp;"."&amp;$B155)&amp;IF(INDEX(Variables!$D$5:$D$105,MATCH($A155,Variables!$A$5:$A$105,0))="","","."&amp;INDEX(Variables!$D$5:$D$105,MATCH($A155,Variables!$A$5:$A$105,0)))&amp;"."&amp;K$5</f>
        <v/>
      </c>
      <c r="L155" s="18">
        <f>MIN(1,MAX(0,INDEX(L$147:L$150,$D155)))</f>
        <v/>
      </c>
      <c r="M155" s="19">
        <f>MIN(1,MAX(0,INDEX(M$147:M$150,$D155)))</f>
        <v/>
      </c>
      <c r="N155" s="19">
        <f>MIN(1,MAX(0,INDEX(N$147:N$150,$D155)))</f>
        <v/>
      </c>
      <c r="O155" s="19">
        <f>MIN(1,MAX(0,INDEX(O$147:O$150,$D155)))</f>
        <v/>
      </c>
      <c r="P155" s="19">
        <f>MIN(1,MAX(0,INDEX(P$147:P$150,$D155)))</f>
        <v/>
      </c>
      <c r="Q155" s="19">
        <f>MIN(1,MAX(0,INDEX(Q$147:Q$150,$D155)))</f>
        <v/>
      </c>
      <c r="R155" s="19">
        <f>MIN(1,MAX(0,INDEX(R$147:R$150,$D155)))</f>
        <v/>
      </c>
      <c r="S155" s="19">
        <f>MIN(1,MAX(0,INDEX(S$147:S$150,$D155)))</f>
        <v/>
      </c>
      <c r="T155" s="19">
        <f>MIN(1,MAX(0,INDEX(T$147:T$150,$D155)))</f>
        <v/>
      </c>
      <c r="U155" s="19">
        <f>MIN(1,MAX(0,INDEX(U$147:U$150,$D155)))</f>
        <v/>
      </c>
      <c r="V155" s="19">
        <f>MIN(1,MAX(0,INDEX(V$147:V$150,$D155)))</f>
        <v/>
      </c>
      <c r="W155" s="19">
        <f>MIN(1,MAX(0,INDEX(W$147:W$150,$D155)))</f>
        <v/>
      </c>
      <c r="X155" s="19">
        <f>MIN(1,MAX(0,INDEX(X$147:X$150,$D155)))</f>
        <v/>
      </c>
      <c r="Y155" s="19">
        <f>MIN(1,MAX(0,INDEX(Y$147:Y$150,$D155)))</f>
        <v/>
      </c>
      <c r="Z155" s="19">
        <f>MIN(1,MAX(0,INDEX(Z$147:Z$150,$D155)))</f>
        <v/>
      </c>
      <c r="AA155" s="19">
        <f>MIN(1,MAX(0,INDEX(AA$147:AA$150,$D155)))</f>
        <v/>
      </c>
      <c r="AB155" s="19">
        <f>MIN(1,MAX(0,INDEX(AB$147:AB$150,$D155)))</f>
        <v/>
      </c>
      <c r="AC155" s="19">
        <f>MIN(1,MAX(0,INDEX(AC$147:AC$150,$D155)))</f>
        <v/>
      </c>
      <c r="AD155" s="20">
        <f>OBRSHARE(INDEX(AD$147:AD$150,$D155))</f>
        <v/>
      </c>
      <c r="AF155" s="17">
        <f>LOWER(Settings!$C$4)&amp;".mit."&amp;$A155&amp;IF($C155="","","."&amp;$C155&amp;"."&amp;$B155)&amp;IF(INDEX(Variables!$D$5:$D$105,MATCH($A155,Variables!$A$5:$A$105,0))="","","."&amp;INDEX(Variables!$D$5:$D$105,MATCH($A155,Variables!$A$5:$A$105,0)))&amp;"."&amp;AF$5</f>
        <v/>
      </c>
      <c r="AG155" s="18">
        <f>MIN(1,MAX(0,INDEX(AG$147:AG$150,$D155)))</f>
        <v/>
      </c>
      <c r="AH155" s="19">
        <f>MIN(1,MAX(0,INDEX(AH$147:AH$150,$D155)))</f>
        <v/>
      </c>
      <c r="AI155" s="19">
        <f>MIN(1,MAX(0,INDEX(AI$147:AI$150,$D155)))</f>
        <v/>
      </c>
      <c r="AJ155" s="19">
        <f>MIN(1,MAX(0,INDEX(AJ$147:AJ$150,$D155)))</f>
        <v/>
      </c>
      <c r="AK155" s="19">
        <f>MIN(1,MAX(0,INDEX(AK$147:AK$150,$D155)))</f>
        <v/>
      </c>
      <c r="AL155" s="19">
        <f>MIN(1,MAX(0,INDEX(AL$147:AL$150,$D155)))</f>
        <v/>
      </c>
      <c r="AM155" s="19">
        <f>MIN(1,MAX(0,INDEX(AM$147:AM$150,$D155)))</f>
        <v/>
      </c>
      <c r="AN155" s="19">
        <f>MIN(1,MAX(0,INDEX(AN$147:AN$150,$D155)))</f>
        <v/>
      </c>
      <c r="AO155" s="19">
        <f>MIN(1,MAX(0,INDEX(AO$147:AO$150,$D155)))</f>
        <v/>
      </c>
      <c r="AP155" s="19">
        <f>MIN(1,MAX(0,INDEX(AP$147:AP$150,$D155)))</f>
        <v/>
      </c>
      <c r="AQ155" s="19">
        <f>MIN(1,MAX(0,INDEX(AQ$147:AQ$150,$D155)))</f>
        <v/>
      </c>
      <c r="AR155" s="19">
        <f>MIN(1,MAX(0,INDEX(AR$147:AR$150,$D155)))</f>
        <v/>
      </c>
      <c r="AS155" s="19">
        <f>MIN(1,MAX(0,INDEX(AS$147:AS$150,$D155)))</f>
        <v/>
      </c>
      <c r="AT155" s="19">
        <f>MIN(1,MAX(0,INDEX(AT$147:AT$150,$D155)))</f>
        <v/>
      </c>
      <c r="AU155" s="19">
        <f>MIN(1,MAX(0,INDEX(AU$147:AU$150,$D155)))</f>
        <v/>
      </c>
      <c r="AV155" s="19">
        <f>MIN(1,MAX(0,INDEX(AV$147:AV$150,$D155)))</f>
        <v/>
      </c>
      <c r="AW155" s="19">
        <f>MIN(1,MAX(0,INDEX(AW$147:AW$150,$D155)))</f>
        <v/>
      </c>
      <c r="AX155" s="19">
        <f>MIN(1,MAX(0,INDEX(AX$147:AX$150,$D155)))</f>
        <v/>
      </c>
      <c r="AY155" s="20">
        <f>OBRSHARE(INDEX(AY$147:AY$150,$D155))</f>
        <v/>
      </c>
    </row>
    <row r="156" hidden="1" outlineLevel="1">
      <c r="A156" s="1" t="inlineStr">
        <is>
          <t>obr</t>
        </is>
      </c>
      <c r="B156" s="1" t="inlineStr">
        <is>
          <t>all</t>
        </is>
      </c>
      <c r="C156" s="1" t="inlineStr">
        <is>
          <t>res</t>
        </is>
      </c>
      <c r="D156" s="26" t="n">
        <v>3</v>
      </c>
      <c r="E156" s="27" t="n">
        <v>-0.0038637</v>
      </c>
      <c r="H156" s="1">
        <f>INDEX(Variables!$B$5:$B$105,MATCH($A156,Variables!$A$5:$A$105,0))&amp;IF($C156="",""," | "&amp;INDEX(Mapping!$B$5:$B$26,MATCH($C156,Mapping!$A$5:$A$26,0))&amp;" | "&amp;INDEX(Mapping!$B$30:$B$41,MATCH($B156,Mapping!$A$30:$A$41,0)))</f>
        <v/>
      </c>
      <c r="I156" s="1">
        <f>INDEX(Variables!$C$5:$C$105,MATCH($A156,Variables!$A$5:$A$105,0))</f>
        <v/>
      </c>
      <c r="J156" s="1">
        <f>INDEX(Variables!$E$5:$E$105,MATCH($A156,Variables!$A$5:$A$105,0))</f>
        <v/>
      </c>
      <c r="K156" s="17">
        <f>LOWER(Settings!$C$4)&amp;".mit."&amp;$A156&amp;IF($C156="","","."&amp;$C156&amp;"."&amp;$B156)&amp;IF(INDEX(Variables!$D$5:$D$105,MATCH($A156,Variables!$A$5:$A$105,0))="","","."&amp;INDEX(Variables!$D$5:$D$105,MATCH($A156,Variables!$A$5:$A$105,0)))&amp;"."&amp;K$5</f>
        <v/>
      </c>
      <c r="L156" s="18">
        <f>MIN(1,MAX(0,INDEX(L$147:L$150,$D156)))</f>
        <v/>
      </c>
      <c r="M156" s="19">
        <f>MIN(1,MAX(0,INDEX(M$147:M$150,$D156)))</f>
        <v/>
      </c>
      <c r="N156" s="19">
        <f>MIN(1,MAX(0,INDEX(N$147:N$150,$D156)))</f>
        <v/>
      </c>
      <c r="O156" s="19">
        <f>MIN(1,MAX(0,INDEX(O$147:O$150,$D156)))</f>
        <v/>
      </c>
      <c r="P156" s="19">
        <f>MIN(1,MAX(0,INDEX(P$147:P$150,$D156)))</f>
        <v/>
      </c>
      <c r="Q156" s="19">
        <f>MIN(1,MAX(0,INDEX(Q$147:Q$150,$D156)))</f>
        <v/>
      </c>
      <c r="R156" s="19">
        <f>MIN(1,MAX(0,INDEX(R$147:R$150,$D156)))</f>
        <v/>
      </c>
      <c r="S156" s="19">
        <f>MIN(1,MAX(0,INDEX(S$147:S$150,$D156)))</f>
        <v/>
      </c>
      <c r="T156" s="19">
        <f>MIN(1,MAX(0,INDEX(T$147:T$150,$D156)))</f>
        <v/>
      </c>
      <c r="U156" s="19">
        <f>MIN(1,MAX(0,INDEX(U$147:U$150,$D156)))</f>
        <v/>
      </c>
      <c r="V156" s="19">
        <f>MIN(1,MAX(0,INDEX(V$147:V$150,$D156)))</f>
        <v/>
      </c>
      <c r="W156" s="19">
        <f>MIN(1,MAX(0,INDEX(W$147:W$150,$D156)))</f>
        <v/>
      </c>
      <c r="X156" s="19">
        <f>MIN(1,MAX(0,INDEX(X$147:X$150,$D156)))</f>
        <v/>
      </c>
      <c r="Y156" s="19">
        <f>MIN(1,MAX(0,INDEX(Y$147:Y$150,$D156)))</f>
        <v/>
      </c>
      <c r="Z156" s="19">
        <f>MIN(1,MAX(0,INDEX(Z$147:Z$150,$D156)))</f>
        <v/>
      </c>
      <c r="AA156" s="19">
        <f>MIN(1,MAX(0,INDEX(AA$147:AA$150,$D156)))</f>
        <v/>
      </c>
      <c r="AB156" s="19">
        <f>MIN(1,MAX(0,INDEX(AB$147:AB$150,$D156)))</f>
        <v/>
      </c>
      <c r="AC156" s="19">
        <f>MIN(1,MAX(0,INDEX(AC$147:AC$150,$D156)))</f>
        <v/>
      </c>
      <c r="AD156" s="20">
        <f>OBRSHARE(INDEX(AD$147:AD$150,$D156))</f>
        <v/>
      </c>
      <c r="AF156" s="17">
        <f>LOWER(Settings!$C$4)&amp;".mit."&amp;$A156&amp;IF($C156="","","."&amp;$C156&amp;"."&amp;$B156)&amp;IF(INDEX(Variables!$D$5:$D$105,MATCH($A156,Variables!$A$5:$A$105,0))="","","."&amp;INDEX(Variables!$D$5:$D$105,MATCH($A156,Variables!$A$5:$A$105,0)))&amp;"."&amp;AF$5</f>
        <v/>
      </c>
      <c r="AG156" s="18">
        <f>MIN(1,MAX(0,INDEX(AG$147:AG$150,$D156)))</f>
        <v/>
      </c>
      <c r="AH156" s="19">
        <f>MIN(1,MAX(0,INDEX(AH$147:AH$150,$D156)))</f>
        <v/>
      </c>
      <c r="AI156" s="19">
        <f>MIN(1,MAX(0,INDEX(AI$147:AI$150,$D156)))</f>
        <v/>
      </c>
      <c r="AJ156" s="19">
        <f>MIN(1,MAX(0,INDEX(AJ$147:AJ$150,$D156)))</f>
        <v/>
      </c>
      <c r="AK156" s="19">
        <f>MIN(1,MAX(0,INDEX(AK$147:AK$150,$D156)))</f>
        <v/>
      </c>
      <c r="AL156" s="19">
        <f>MIN(1,MAX(0,INDEX(AL$147:AL$150,$D156)))</f>
        <v/>
      </c>
      <c r="AM156" s="19">
        <f>MIN(1,MAX(0,INDEX(AM$147:AM$150,$D156)))</f>
        <v/>
      </c>
      <c r="AN156" s="19">
        <f>MIN(1,MAX(0,INDEX(AN$147:AN$150,$D156)))</f>
        <v/>
      </c>
      <c r="AO156" s="19">
        <f>MIN(1,MAX(0,INDEX(AO$147:AO$150,$D156)))</f>
        <v/>
      </c>
      <c r="AP156" s="19">
        <f>MIN(1,MAX(0,INDEX(AP$147:AP$150,$D156)))</f>
        <v/>
      </c>
      <c r="AQ156" s="19">
        <f>MIN(1,MAX(0,INDEX(AQ$147:AQ$150,$D156)))</f>
        <v/>
      </c>
      <c r="AR156" s="19">
        <f>MIN(1,MAX(0,INDEX(AR$147:AR$150,$D156)))</f>
        <v/>
      </c>
      <c r="AS156" s="19">
        <f>MIN(1,MAX(0,INDEX(AS$147:AS$150,$D156)))</f>
        <v/>
      </c>
      <c r="AT156" s="19">
        <f>MIN(1,MAX(0,INDEX(AT$147:AT$150,$D156)))</f>
        <v/>
      </c>
      <c r="AU156" s="19">
        <f>MIN(1,MAX(0,INDEX(AU$147:AU$150,$D156)))</f>
        <v/>
      </c>
      <c r="AV156" s="19">
        <f>MIN(1,MAX(0,INDEX(AV$147:AV$150,$D156)))</f>
        <v/>
      </c>
      <c r="AW156" s="19">
        <f>MIN(1,MAX(0,INDEX(AW$147:AW$150,$D156)))</f>
        <v/>
      </c>
      <c r="AX156" s="19">
        <f>MIN(1,MAX(0,INDEX(AX$147:AX$150,$D156)))</f>
        <v/>
      </c>
      <c r="AY156" s="20">
        <f>OBRSHARE(INDEX(AY$147:AY$150,$D156))</f>
        <v/>
      </c>
    </row>
    <row r="157" hidden="1" outlineLevel="1">
      <c r="A157" s="1" t="inlineStr">
        <is>
          <t>obr</t>
        </is>
      </c>
      <c r="B157" s="1" t="inlineStr">
        <is>
          <t>all</t>
        </is>
      </c>
      <c r="C157" s="1" t="inlineStr">
        <is>
          <t>foo</t>
        </is>
      </c>
      <c r="D157" s="26" t="n">
        <v>3</v>
      </c>
      <c r="E157" s="27" t="n">
        <v>-0.0054897</v>
      </c>
      <c r="H157" s="1">
        <f>INDEX(Variables!$B$5:$B$105,MATCH($A157,Variables!$A$5:$A$105,0))&amp;IF($C157="",""," | "&amp;INDEX(Mapping!$B$5:$B$26,MATCH($C157,Mapping!$A$5:$A$26,0))&amp;" | "&amp;INDEX(Mapping!$B$30:$B$41,MATCH($B157,Mapping!$A$30:$A$41,0)))</f>
        <v/>
      </c>
      <c r="I157" s="1">
        <f>INDEX(Variables!$C$5:$C$105,MATCH($A157,Variables!$A$5:$A$105,0))</f>
        <v/>
      </c>
      <c r="J157" s="1">
        <f>INDEX(Variables!$E$5:$E$105,MATCH($A157,Variables!$A$5:$A$105,0))</f>
        <v/>
      </c>
      <c r="K157" s="17">
        <f>LOWER(Settings!$C$4)&amp;".mit."&amp;$A157&amp;IF($C157="","","."&amp;$C157&amp;"."&amp;$B157)&amp;IF(INDEX(Variables!$D$5:$D$105,MATCH($A157,Variables!$A$5:$A$105,0))="","","."&amp;INDEX(Variables!$D$5:$D$105,MATCH($A157,Variables!$A$5:$A$105,0)))&amp;"."&amp;K$5</f>
        <v/>
      </c>
      <c r="L157" s="18">
        <f>MIN(1,MAX(0,INDEX(L$147:L$150,$D157)))</f>
        <v/>
      </c>
      <c r="M157" s="19">
        <f>MIN(1,MAX(0,INDEX(M$147:M$150,$D157)))</f>
        <v/>
      </c>
      <c r="N157" s="19">
        <f>MIN(1,MAX(0,INDEX(N$147:N$150,$D157)))</f>
        <v/>
      </c>
      <c r="O157" s="19">
        <f>MIN(1,MAX(0,INDEX(O$147:O$150,$D157)))</f>
        <v/>
      </c>
      <c r="P157" s="19">
        <f>MIN(1,MAX(0,INDEX(P$147:P$150,$D157)))</f>
        <v/>
      </c>
      <c r="Q157" s="19">
        <f>MIN(1,MAX(0,INDEX(Q$147:Q$150,$D157)))</f>
        <v/>
      </c>
      <c r="R157" s="19">
        <f>MIN(1,MAX(0,INDEX(R$147:R$150,$D157)))</f>
        <v/>
      </c>
      <c r="S157" s="19">
        <f>MIN(1,MAX(0,INDEX(S$147:S$150,$D157)))</f>
        <v/>
      </c>
      <c r="T157" s="19">
        <f>MIN(1,MAX(0,INDEX(T$147:T$150,$D157)))</f>
        <v/>
      </c>
      <c r="U157" s="19">
        <f>MIN(1,MAX(0,INDEX(U$147:U$150,$D157)))</f>
        <v/>
      </c>
      <c r="V157" s="19">
        <f>MIN(1,MAX(0,INDEX(V$147:V$150,$D157)))</f>
        <v/>
      </c>
      <c r="W157" s="19">
        <f>MIN(1,MAX(0,INDEX(W$147:W$150,$D157)))</f>
        <v/>
      </c>
      <c r="X157" s="19">
        <f>MIN(1,MAX(0,INDEX(X$147:X$150,$D157)))</f>
        <v/>
      </c>
      <c r="Y157" s="19">
        <f>MIN(1,MAX(0,INDEX(Y$147:Y$150,$D157)))</f>
        <v/>
      </c>
      <c r="Z157" s="19">
        <f>MIN(1,MAX(0,INDEX(Z$147:Z$150,$D157)))</f>
        <v/>
      </c>
      <c r="AA157" s="19">
        <f>MIN(1,MAX(0,INDEX(AA$147:AA$150,$D157)))</f>
        <v/>
      </c>
      <c r="AB157" s="19">
        <f>MIN(1,MAX(0,INDEX(AB$147:AB$150,$D157)))</f>
        <v/>
      </c>
      <c r="AC157" s="19">
        <f>MIN(1,MAX(0,INDEX(AC$147:AC$150,$D157)))</f>
        <v/>
      </c>
      <c r="AD157" s="20">
        <f>OBRSHARE(INDEX(AD$147:AD$150,$D157))</f>
        <v/>
      </c>
      <c r="AF157" s="17">
        <f>LOWER(Settings!$C$4)&amp;".mit."&amp;$A157&amp;IF($C157="","","."&amp;$C157&amp;"."&amp;$B157)&amp;IF(INDEX(Variables!$D$5:$D$105,MATCH($A157,Variables!$A$5:$A$105,0))="","","."&amp;INDEX(Variables!$D$5:$D$105,MATCH($A157,Variables!$A$5:$A$105,0)))&amp;"."&amp;AF$5</f>
        <v/>
      </c>
      <c r="AG157" s="18">
        <f>MIN(1,MAX(0,INDEX(AG$147:AG$150,$D157)))</f>
        <v/>
      </c>
      <c r="AH157" s="19">
        <f>MIN(1,MAX(0,INDEX(AH$147:AH$150,$D157)))</f>
        <v/>
      </c>
      <c r="AI157" s="19">
        <f>MIN(1,MAX(0,INDEX(AI$147:AI$150,$D157)))</f>
        <v/>
      </c>
      <c r="AJ157" s="19">
        <f>MIN(1,MAX(0,INDEX(AJ$147:AJ$150,$D157)))</f>
        <v/>
      </c>
      <c r="AK157" s="19">
        <f>MIN(1,MAX(0,INDEX(AK$147:AK$150,$D157)))</f>
        <v/>
      </c>
      <c r="AL157" s="19">
        <f>MIN(1,MAX(0,INDEX(AL$147:AL$150,$D157)))</f>
        <v/>
      </c>
      <c r="AM157" s="19">
        <f>MIN(1,MAX(0,INDEX(AM$147:AM$150,$D157)))</f>
        <v/>
      </c>
      <c r="AN157" s="19">
        <f>MIN(1,MAX(0,INDEX(AN$147:AN$150,$D157)))</f>
        <v/>
      </c>
      <c r="AO157" s="19">
        <f>MIN(1,MAX(0,INDEX(AO$147:AO$150,$D157)))</f>
        <v/>
      </c>
      <c r="AP157" s="19">
        <f>MIN(1,MAX(0,INDEX(AP$147:AP$150,$D157)))</f>
        <v/>
      </c>
      <c r="AQ157" s="19">
        <f>MIN(1,MAX(0,INDEX(AQ$147:AQ$150,$D157)))</f>
        <v/>
      </c>
      <c r="AR157" s="19">
        <f>MIN(1,MAX(0,INDEX(AR$147:AR$150,$D157)))</f>
        <v/>
      </c>
      <c r="AS157" s="19">
        <f>MIN(1,MAX(0,INDEX(AS$147:AS$150,$D157)))</f>
        <v/>
      </c>
      <c r="AT157" s="19">
        <f>MIN(1,MAX(0,INDEX(AT$147:AT$150,$D157)))</f>
        <v/>
      </c>
      <c r="AU157" s="19">
        <f>MIN(1,MAX(0,INDEX(AU$147:AU$150,$D157)))</f>
        <v/>
      </c>
      <c r="AV157" s="19">
        <f>MIN(1,MAX(0,INDEX(AV$147:AV$150,$D157)))</f>
        <v/>
      </c>
      <c r="AW157" s="19">
        <f>MIN(1,MAX(0,INDEX(AW$147:AW$150,$D157)))</f>
        <v/>
      </c>
      <c r="AX157" s="19">
        <f>MIN(1,MAX(0,INDEX(AX$147:AX$150,$D157)))</f>
        <v/>
      </c>
      <c r="AY157" s="20">
        <f>OBRSHARE(INDEX(AY$147:AY$150,$D157))</f>
        <v/>
      </c>
    </row>
    <row r="158" hidden="1" outlineLevel="1">
      <c r="A158" s="1" t="inlineStr">
        <is>
          <t>obr</t>
        </is>
      </c>
      <c r="B158" s="1" t="inlineStr">
        <is>
          <t>all</t>
        </is>
      </c>
      <c r="C158" s="1" t="inlineStr">
        <is>
          <t>srv</t>
        </is>
      </c>
      <c r="D158" s="26" t="n">
        <v>3</v>
      </c>
      <c r="E158" s="27" t="n">
        <v>-0.0054897</v>
      </c>
      <c r="H158" s="1">
        <f>INDEX(Variables!$B$5:$B$105,MATCH($A158,Variables!$A$5:$A$105,0))&amp;IF($C158="",""," | "&amp;INDEX(Mapping!$B$5:$B$26,MATCH($C158,Mapping!$A$5:$A$26,0))&amp;" | "&amp;INDEX(Mapping!$B$30:$B$41,MATCH($B158,Mapping!$A$30:$A$41,0)))</f>
        <v/>
      </c>
      <c r="I158" s="1">
        <f>INDEX(Variables!$C$5:$C$105,MATCH($A158,Variables!$A$5:$A$105,0))</f>
        <v/>
      </c>
      <c r="J158" s="1">
        <f>INDEX(Variables!$E$5:$E$105,MATCH($A158,Variables!$A$5:$A$105,0))</f>
        <v/>
      </c>
      <c r="K158" s="17">
        <f>LOWER(Settings!$C$4)&amp;".mit."&amp;$A158&amp;IF($C158="","","."&amp;$C158&amp;"."&amp;$B158)&amp;IF(INDEX(Variables!$D$5:$D$105,MATCH($A158,Variables!$A$5:$A$105,0))="","","."&amp;INDEX(Variables!$D$5:$D$105,MATCH($A158,Variables!$A$5:$A$105,0)))&amp;"."&amp;K$5</f>
        <v/>
      </c>
      <c r="L158" s="18">
        <f>MIN(1,MAX(0,INDEX(L$147:L$150,$D158)))</f>
        <v/>
      </c>
      <c r="M158" s="19">
        <f>MIN(1,MAX(0,INDEX(M$147:M$150,$D158)))</f>
        <v/>
      </c>
      <c r="N158" s="19">
        <f>MIN(1,MAX(0,INDEX(N$147:N$150,$D158)))</f>
        <v/>
      </c>
      <c r="O158" s="19">
        <f>MIN(1,MAX(0,INDEX(O$147:O$150,$D158)))</f>
        <v/>
      </c>
      <c r="P158" s="19">
        <f>MIN(1,MAX(0,INDEX(P$147:P$150,$D158)))</f>
        <v/>
      </c>
      <c r="Q158" s="19">
        <f>MIN(1,MAX(0,INDEX(Q$147:Q$150,$D158)))</f>
        <v/>
      </c>
      <c r="R158" s="19">
        <f>MIN(1,MAX(0,INDEX(R$147:R$150,$D158)))</f>
        <v/>
      </c>
      <c r="S158" s="19">
        <f>MIN(1,MAX(0,INDEX(S$147:S$150,$D158)))</f>
        <v/>
      </c>
      <c r="T158" s="19">
        <f>MIN(1,MAX(0,INDEX(T$147:T$150,$D158)))</f>
        <v/>
      </c>
      <c r="U158" s="19">
        <f>MIN(1,MAX(0,INDEX(U$147:U$150,$D158)))</f>
        <v/>
      </c>
      <c r="V158" s="19">
        <f>MIN(1,MAX(0,INDEX(V$147:V$150,$D158)))</f>
        <v/>
      </c>
      <c r="W158" s="19">
        <f>MIN(1,MAX(0,INDEX(W$147:W$150,$D158)))</f>
        <v/>
      </c>
      <c r="X158" s="19">
        <f>MIN(1,MAX(0,INDEX(X$147:X$150,$D158)))</f>
        <v/>
      </c>
      <c r="Y158" s="19">
        <f>MIN(1,MAX(0,INDEX(Y$147:Y$150,$D158)))</f>
        <v/>
      </c>
      <c r="Z158" s="19">
        <f>MIN(1,MAX(0,INDEX(Z$147:Z$150,$D158)))</f>
        <v/>
      </c>
      <c r="AA158" s="19">
        <f>MIN(1,MAX(0,INDEX(AA$147:AA$150,$D158)))</f>
        <v/>
      </c>
      <c r="AB158" s="19">
        <f>MIN(1,MAX(0,INDEX(AB$147:AB$150,$D158)))</f>
        <v/>
      </c>
      <c r="AC158" s="19">
        <f>MIN(1,MAX(0,INDEX(AC$147:AC$150,$D158)))</f>
        <v/>
      </c>
      <c r="AD158" s="20">
        <f>OBRSHARE(INDEX(AD$147:AD$150,$D158))</f>
        <v/>
      </c>
      <c r="AF158" s="17">
        <f>LOWER(Settings!$C$4)&amp;".mit."&amp;$A158&amp;IF($C158="","","."&amp;$C158&amp;"."&amp;$B158)&amp;IF(INDEX(Variables!$D$5:$D$105,MATCH($A158,Variables!$A$5:$A$105,0))="","","."&amp;INDEX(Variables!$D$5:$D$105,MATCH($A158,Variables!$A$5:$A$105,0)))&amp;"."&amp;AF$5</f>
        <v/>
      </c>
      <c r="AG158" s="18">
        <f>MIN(1,MAX(0,INDEX(AG$147:AG$150,$D158)))</f>
        <v/>
      </c>
      <c r="AH158" s="19">
        <f>MIN(1,MAX(0,INDEX(AH$147:AH$150,$D158)))</f>
        <v/>
      </c>
      <c r="AI158" s="19">
        <f>MIN(1,MAX(0,INDEX(AI$147:AI$150,$D158)))</f>
        <v/>
      </c>
      <c r="AJ158" s="19">
        <f>MIN(1,MAX(0,INDEX(AJ$147:AJ$150,$D158)))</f>
        <v/>
      </c>
      <c r="AK158" s="19">
        <f>MIN(1,MAX(0,INDEX(AK$147:AK$150,$D158)))</f>
        <v/>
      </c>
      <c r="AL158" s="19">
        <f>MIN(1,MAX(0,INDEX(AL$147:AL$150,$D158)))</f>
        <v/>
      </c>
      <c r="AM158" s="19">
        <f>MIN(1,MAX(0,INDEX(AM$147:AM$150,$D158)))</f>
        <v/>
      </c>
      <c r="AN158" s="19">
        <f>MIN(1,MAX(0,INDEX(AN$147:AN$150,$D158)))</f>
        <v/>
      </c>
      <c r="AO158" s="19">
        <f>MIN(1,MAX(0,INDEX(AO$147:AO$150,$D158)))</f>
        <v/>
      </c>
      <c r="AP158" s="19">
        <f>MIN(1,MAX(0,INDEX(AP$147:AP$150,$D158)))</f>
        <v/>
      </c>
      <c r="AQ158" s="19">
        <f>MIN(1,MAX(0,INDEX(AQ$147:AQ$150,$D158)))</f>
        <v/>
      </c>
      <c r="AR158" s="19">
        <f>MIN(1,MAX(0,INDEX(AR$147:AR$150,$D158)))</f>
        <v/>
      </c>
      <c r="AS158" s="19">
        <f>MIN(1,MAX(0,INDEX(AS$147:AS$150,$D158)))</f>
        <v/>
      </c>
      <c r="AT158" s="19">
        <f>MIN(1,MAX(0,INDEX(AT$147:AT$150,$D158)))</f>
        <v/>
      </c>
      <c r="AU158" s="19">
        <f>MIN(1,MAX(0,INDEX(AU$147:AU$150,$D158)))</f>
        <v/>
      </c>
      <c r="AV158" s="19">
        <f>MIN(1,MAX(0,INDEX(AV$147:AV$150,$D158)))</f>
        <v/>
      </c>
      <c r="AW158" s="19">
        <f>MIN(1,MAX(0,INDEX(AW$147:AW$150,$D158)))</f>
        <v/>
      </c>
      <c r="AX158" s="19">
        <f>MIN(1,MAX(0,INDEX(AX$147:AX$150,$D158)))</f>
        <v/>
      </c>
      <c r="AY158" s="20">
        <f>OBRSHARE(INDEX(AY$147:AY$150,$D158))</f>
        <v/>
      </c>
    </row>
    <row r="159" hidden="1" outlineLevel="1">
      <c r="A159" s="1" t="inlineStr">
        <is>
          <t>obr</t>
        </is>
      </c>
      <c r="B159" s="1" t="inlineStr">
        <is>
          <t>all</t>
        </is>
      </c>
      <c r="C159" s="1" t="inlineStr">
        <is>
          <t>mch</t>
        </is>
      </c>
      <c r="D159" s="26" t="n">
        <v>4</v>
      </c>
      <c r="E159" s="27" t="n">
        <v>-0.0054897</v>
      </c>
      <c r="H159" s="1">
        <f>INDEX(Variables!$B$5:$B$105,MATCH($A159,Variables!$A$5:$A$105,0))&amp;IF($C159="",""," | "&amp;INDEX(Mapping!$B$5:$B$26,MATCH($C159,Mapping!$A$5:$A$26,0))&amp;" | "&amp;INDEX(Mapping!$B$30:$B$41,MATCH($B159,Mapping!$A$30:$A$41,0)))</f>
        <v/>
      </c>
      <c r="I159" s="1">
        <f>INDEX(Variables!$C$5:$C$105,MATCH($A159,Variables!$A$5:$A$105,0))</f>
        <v/>
      </c>
      <c r="J159" s="1">
        <f>INDEX(Variables!$E$5:$E$105,MATCH($A159,Variables!$A$5:$A$105,0))</f>
        <v/>
      </c>
      <c r="K159" s="17">
        <f>LOWER(Settings!$C$4)&amp;".mit."&amp;$A159&amp;IF($C159="","","."&amp;$C159&amp;"."&amp;$B159)&amp;IF(INDEX(Variables!$D$5:$D$105,MATCH($A159,Variables!$A$5:$A$105,0))="","","."&amp;INDEX(Variables!$D$5:$D$105,MATCH($A159,Variables!$A$5:$A$105,0)))&amp;"."&amp;K$5</f>
        <v/>
      </c>
      <c r="L159" s="18">
        <f>MIN(1,MAX(0,INDEX(L$147:L$150,$D159)))</f>
        <v/>
      </c>
      <c r="M159" s="19">
        <f>MIN(1,MAX(0,INDEX(M$147:M$150,$D159)))</f>
        <v/>
      </c>
      <c r="N159" s="19">
        <f>MIN(1,MAX(0,INDEX(N$147:N$150,$D159)))</f>
        <v/>
      </c>
      <c r="O159" s="19">
        <f>MIN(1,MAX(0,INDEX(O$147:O$150,$D159)))</f>
        <v/>
      </c>
      <c r="P159" s="19">
        <f>MIN(1,MAX(0,INDEX(P$147:P$150,$D159)))</f>
        <v/>
      </c>
      <c r="Q159" s="19">
        <f>MIN(1,MAX(0,INDEX(Q$147:Q$150,$D159)))</f>
        <v/>
      </c>
      <c r="R159" s="19">
        <f>MIN(1,MAX(0,INDEX(R$147:R$150,$D159)))</f>
        <v/>
      </c>
      <c r="S159" s="19">
        <f>MIN(1,MAX(0,INDEX(S$147:S$150,$D159)))</f>
        <v/>
      </c>
      <c r="T159" s="19">
        <f>MIN(1,MAX(0,INDEX(T$147:T$150,$D159)))</f>
        <v/>
      </c>
      <c r="U159" s="19">
        <f>MIN(1,MAX(0,INDEX(U$147:U$150,$D159)))</f>
        <v/>
      </c>
      <c r="V159" s="19">
        <f>MIN(1,MAX(0,INDEX(V$147:V$150,$D159)))</f>
        <v/>
      </c>
      <c r="W159" s="19">
        <f>MIN(1,MAX(0,INDEX(W$147:W$150,$D159)))</f>
        <v/>
      </c>
      <c r="X159" s="19">
        <f>MIN(1,MAX(0,INDEX(X$147:X$150,$D159)))</f>
        <v/>
      </c>
      <c r="Y159" s="19">
        <f>MIN(1,MAX(0,INDEX(Y$147:Y$150,$D159)))</f>
        <v/>
      </c>
      <c r="Z159" s="19">
        <f>MIN(1,MAX(0,INDEX(Z$147:Z$150,$D159)))</f>
        <v/>
      </c>
      <c r="AA159" s="19">
        <f>MIN(1,MAX(0,INDEX(AA$147:AA$150,$D159)))</f>
        <v/>
      </c>
      <c r="AB159" s="19">
        <f>MIN(1,MAX(0,INDEX(AB$147:AB$150,$D159)))</f>
        <v/>
      </c>
      <c r="AC159" s="19">
        <f>MIN(1,MAX(0,INDEX(AC$147:AC$150,$D159)))</f>
        <v/>
      </c>
      <c r="AD159" s="20">
        <f>OBRSHARE(INDEX(AD$147:AD$150,$D159))</f>
        <v/>
      </c>
      <c r="AF159" s="17">
        <f>LOWER(Settings!$C$4)&amp;".mit."&amp;$A159&amp;IF($C159="","","."&amp;$C159&amp;"."&amp;$B159)&amp;IF(INDEX(Variables!$D$5:$D$105,MATCH($A159,Variables!$A$5:$A$105,0))="","","."&amp;INDEX(Variables!$D$5:$D$105,MATCH($A159,Variables!$A$5:$A$105,0)))&amp;"."&amp;AF$5</f>
        <v/>
      </c>
      <c r="AG159" s="18">
        <f>MIN(1,MAX(0,INDEX(AG$147:AG$150,$D159)))</f>
        <v/>
      </c>
      <c r="AH159" s="19">
        <f>MIN(1,MAX(0,INDEX(AH$147:AH$150,$D159)))</f>
        <v/>
      </c>
      <c r="AI159" s="19">
        <f>MIN(1,MAX(0,INDEX(AI$147:AI$150,$D159)))</f>
        <v/>
      </c>
      <c r="AJ159" s="19">
        <f>MIN(1,MAX(0,INDEX(AJ$147:AJ$150,$D159)))</f>
        <v/>
      </c>
      <c r="AK159" s="19">
        <f>MIN(1,MAX(0,INDEX(AK$147:AK$150,$D159)))</f>
        <v/>
      </c>
      <c r="AL159" s="19">
        <f>MIN(1,MAX(0,INDEX(AL$147:AL$150,$D159)))</f>
        <v/>
      </c>
      <c r="AM159" s="19">
        <f>MIN(1,MAX(0,INDEX(AM$147:AM$150,$D159)))</f>
        <v/>
      </c>
      <c r="AN159" s="19">
        <f>MIN(1,MAX(0,INDEX(AN$147:AN$150,$D159)))</f>
        <v/>
      </c>
      <c r="AO159" s="19">
        <f>MIN(1,MAX(0,INDEX(AO$147:AO$150,$D159)))</f>
        <v/>
      </c>
      <c r="AP159" s="19">
        <f>MIN(1,MAX(0,INDEX(AP$147:AP$150,$D159)))</f>
        <v/>
      </c>
      <c r="AQ159" s="19">
        <f>MIN(1,MAX(0,INDEX(AQ$147:AQ$150,$D159)))</f>
        <v/>
      </c>
      <c r="AR159" s="19">
        <f>MIN(1,MAX(0,INDEX(AR$147:AR$150,$D159)))</f>
        <v/>
      </c>
      <c r="AS159" s="19">
        <f>MIN(1,MAX(0,INDEX(AS$147:AS$150,$D159)))</f>
        <v/>
      </c>
      <c r="AT159" s="19">
        <f>MIN(1,MAX(0,INDEX(AT$147:AT$150,$D159)))</f>
        <v/>
      </c>
      <c r="AU159" s="19">
        <f>MIN(1,MAX(0,INDEX(AU$147:AU$150,$D159)))</f>
        <v/>
      </c>
      <c r="AV159" s="19">
        <f>MIN(1,MAX(0,INDEX(AV$147:AV$150,$D159)))</f>
        <v/>
      </c>
      <c r="AW159" s="19">
        <f>MIN(1,MAX(0,INDEX(AW$147:AW$150,$D159)))</f>
        <v/>
      </c>
      <c r="AX159" s="19">
        <f>MIN(1,MAX(0,INDEX(AX$147:AX$150,$D159)))</f>
        <v/>
      </c>
      <c r="AY159" s="20">
        <f>OBRSHARE(INDEX(AY$147:AY$150,$D159))</f>
        <v/>
      </c>
    </row>
    <row r="160" hidden="1" outlineLevel="1">
      <c r="A160" s="1" t="inlineStr">
        <is>
          <t>obr</t>
        </is>
      </c>
      <c r="B160" s="1" t="inlineStr">
        <is>
          <t>all</t>
        </is>
      </c>
      <c r="C160" s="1" t="inlineStr">
        <is>
          <t>irn</t>
        </is>
      </c>
      <c r="D160" s="26" t="n">
        <v>4</v>
      </c>
      <c r="E160" s="27" t="n">
        <v>-0.0054897</v>
      </c>
      <c r="H160" s="1">
        <f>INDEX(Variables!$B$5:$B$105,MATCH($A160,Variables!$A$5:$A$105,0))&amp;IF($C160="",""," | "&amp;INDEX(Mapping!$B$5:$B$26,MATCH($C160,Mapping!$A$5:$A$26,0))&amp;" | "&amp;INDEX(Mapping!$B$30:$B$41,MATCH($B160,Mapping!$A$30:$A$41,0)))</f>
        <v/>
      </c>
      <c r="I160" s="1">
        <f>INDEX(Variables!$C$5:$C$105,MATCH($A160,Variables!$A$5:$A$105,0))</f>
        <v/>
      </c>
      <c r="J160" s="1">
        <f>INDEX(Variables!$E$5:$E$105,MATCH($A160,Variables!$A$5:$A$105,0))</f>
        <v/>
      </c>
      <c r="K160" s="17">
        <f>LOWER(Settings!$C$4)&amp;".mit."&amp;$A160&amp;IF($C160="","","."&amp;$C160&amp;"."&amp;$B160)&amp;IF(INDEX(Variables!$D$5:$D$105,MATCH($A160,Variables!$A$5:$A$105,0))="","","."&amp;INDEX(Variables!$D$5:$D$105,MATCH($A160,Variables!$A$5:$A$105,0)))&amp;"."&amp;K$5</f>
        <v/>
      </c>
      <c r="L160" s="18">
        <f>MIN(1,MAX(0,INDEX(L$147:L$150,$D160)))</f>
        <v/>
      </c>
      <c r="M160" s="19">
        <f>MIN(1,MAX(0,INDEX(M$147:M$150,$D160)))</f>
        <v/>
      </c>
      <c r="N160" s="19">
        <f>MIN(1,MAX(0,INDEX(N$147:N$150,$D160)))</f>
        <v/>
      </c>
      <c r="O160" s="19">
        <f>MIN(1,MAX(0,INDEX(O$147:O$150,$D160)))</f>
        <v/>
      </c>
      <c r="P160" s="19">
        <f>MIN(1,MAX(0,INDEX(P$147:P$150,$D160)))</f>
        <v/>
      </c>
      <c r="Q160" s="19">
        <f>MIN(1,MAX(0,INDEX(Q$147:Q$150,$D160)))</f>
        <v/>
      </c>
      <c r="R160" s="19">
        <f>MIN(1,MAX(0,INDEX(R$147:R$150,$D160)))</f>
        <v/>
      </c>
      <c r="S160" s="19">
        <f>MIN(1,MAX(0,INDEX(S$147:S$150,$D160)))</f>
        <v/>
      </c>
      <c r="T160" s="19">
        <f>MIN(1,MAX(0,INDEX(T$147:T$150,$D160)))</f>
        <v/>
      </c>
      <c r="U160" s="19">
        <f>MIN(1,MAX(0,INDEX(U$147:U$150,$D160)))</f>
        <v/>
      </c>
      <c r="V160" s="19">
        <f>MIN(1,MAX(0,INDEX(V$147:V$150,$D160)))</f>
        <v/>
      </c>
      <c r="W160" s="19">
        <f>MIN(1,MAX(0,INDEX(W$147:W$150,$D160)))</f>
        <v/>
      </c>
      <c r="X160" s="19">
        <f>MIN(1,MAX(0,INDEX(X$147:X$150,$D160)))</f>
        <v/>
      </c>
      <c r="Y160" s="19">
        <f>MIN(1,MAX(0,INDEX(Y$147:Y$150,$D160)))</f>
        <v/>
      </c>
      <c r="Z160" s="19">
        <f>MIN(1,MAX(0,INDEX(Z$147:Z$150,$D160)))</f>
        <v/>
      </c>
      <c r="AA160" s="19">
        <f>MIN(1,MAX(0,INDEX(AA$147:AA$150,$D160)))</f>
        <v/>
      </c>
      <c r="AB160" s="19">
        <f>MIN(1,MAX(0,INDEX(AB$147:AB$150,$D160)))</f>
        <v/>
      </c>
      <c r="AC160" s="19">
        <f>MIN(1,MAX(0,INDEX(AC$147:AC$150,$D160)))</f>
        <v/>
      </c>
      <c r="AD160" s="20">
        <f>OBRSHARE(INDEX(AD$147:AD$150,$D160))</f>
        <v/>
      </c>
      <c r="AF160" s="17">
        <f>LOWER(Settings!$C$4)&amp;".mit."&amp;$A160&amp;IF($C160="","","."&amp;$C160&amp;"."&amp;$B160)&amp;IF(INDEX(Variables!$D$5:$D$105,MATCH($A160,Variables!$A$5:$A$105,0))="","","."&amp;INDEX(Variables!$D$5:$D$105,MATCH($A160,Variables!$A$5:$A$105,0)))&amp;"."&amp;AF$5</f>
        <v/>
      </c>
      <c r="AG160" s="18">
        <f>MIN(1,MAX(0,INDEX(AG$147:AG$150,$D160)))</f>
        <v/>
      </c>
      <c r="AH160" s="19">
        <f>MIN(1,MAX(0,INDEX(AH$147:AH$150,$D160)))</f>
        <v/>
      </c>
      <c r="AI160" s="19">
        <f>MIN(1,MAX(0,INDEX(AI$147:AI$150,$D160)))</f>
        <v/>
      </c>
      <c r="AJ160" s="19">
        <f>MIN(1,MAX(0,INDEX(AJ$147:AJ$150,$D160)))</f>
        <v/>
      </c>
      <c r="AK160" s="19">
        <f>MIN(1,MAX(0,INDEX(AK$147:AK$150,$D160)))</f>
        <v/>
      </c>
      <c r="AL160" s="19">
        <f>MIN(1,MAX(0,INDEX(AL$147:AL$150,$D160)))</f>
        <v/>
      </c>
      <c r="AM160" s="19">
        <f>MIN(1,MAX(0,INDEX(AM$147:AM$150,$D160)))</f>
        <v/>
      </c>
      <c r="AN160" s="19">
        <f>MIN(1,MAX(0,INDEX(AN$147:AN$150,$D160)))</f>
        <v/>
      </c>
      <c r="AO160" s="19">
        <f>MIN(1,MAX(0,INDEX(AO$147:AO$150,$D160)))</f>
        <v/>
      </c>
      <c r="AP160" s="19">
        <f>MIN(1,MAX(0,INDEX(AP$147:AP$150,$D160)))</f>
        <v/>
      </c>
      <c r="AQ160" s="19">
        <f>MIN(1,MAX(0,INDEX(AQ$147:AQ$150,$D160)))</f>
        <v/>
      </c>
      <c r="AR160" s="19">
        <f>MIN(1,MAX(0,INDEX(AR$147:AR$150,$D160)))</f>
        <v/>
      </c>
      <c r="AS160" s="19">
        <f>MIN(1,MAX(0,INDEX(AS$147:AS$150,$D160)))</f>
        <v/>
      </c>
      <c r="AT160" s="19">
        <f>MIN(1,MAX(0,INDEX(AT$147:AT$150,$D160)))</f>
        <v/>
      </c>
      <c r="AU160" s="19">
        <f>MIN(1,MAX(0,INDEX(AU$147:AU$150,$D160)))</f>
        <v/>
      </c>
      <c r="AV160" s="19">
        <f>MIN(1,MAX(0,INDEX(AV$147:AV$150,$D160)))</f>
        <v/>
      </c>
      <c r="AW160" s="19">
        <f>MIN(1,MAX(0,INDEX(AW$147:AW$150,$D160)))</f>
        <v/>
      </c>
      <c r="AX160" s="19">
        <f>MIN(1,MAX(0,INDEX(AX$147:AX$150,$D160)))</f>
        <v/>
      </c>
      <c r="AY160" s="20">
        <f>OBRSHARE(INDEX(AY$147:AY$150,$D160))</f>
        <v/>
      </c>
    </row>
    <row r="161" hidden="1" outlineLevel="1">
      <c r="A161" s="1" t="inlineStr">
        <is>
          <t>obr</t>
        </is>
      </c>
      <c r="B161" s="1" t="inlineStr">
        <is>
          <t>all</t>
        </is>
      </c>
      <c r="C161" s="1" t="inlineStr">
        <is>
          <t>nfm</t>
        </is>
      </c>
      <c r="D161" s="26" t="n">
        <v>4</v>
      </c>
      <c r="E161" s="27" t="n">
        <v>-0.0054897</v>
      </c>
      <c r="H161" s="1">
        <f>INDEX(Variables!$B$5:$B$105,MATCH($A161,Variables!$A$5:$A$105,0))&amp;IF($C161="",""," | "&amp;INDEX(Mapping!$B$5:$B$26,MATCH($C161,Mapping!$A$5:$A$26,0))&amp;" | "&amp;INDEX(Mapping!$B$30:$B$41,MATCH($B161,Mapping!$A$30:$A$41,0)))</f>
        <v/>
      </c>
      <c r="I161" s="1">
        <f>INDEX(Variables!$C$5:$C$105,MATCH($A161,Variables!$A$5:$A$105,0))</f>
        <v/>
      </c>
      <c r="J161" s="1">
        <f>INDEX(Variables!$E$5:$E$105,MATCH($A161,Variables!$A$5:$A$105,0))</f>
        <v/>
      </c>
      <c r="K161" s="17">
        <f>LOWER(Settings!$C$4)&amp;".mit."&amp;$A161&amp;IF($C161="","","."&amp;$C161&amp;"."&amp;$B161)&amp;IF(INDEX(Variables!$D$5:$D$105,MATCH($A161,Variables!$A$5:$A$105,0))="","","."&amp;INDEX(Variables!$D$5:$D$105,MATCH($A161,Variables!$A$5:$A$105,0)))&amp;"."&amp;K$5</f>
        <v/>
      </c>
      <c r="L161" s="18">
        <f>MIN(1,MAX(0,INDEX(L$147:L$150,$D161)))</f>
        <v/>
      </c>
      <c r="M161" s="19">
        <f>MIN(1,MAX(0,INDEX(M$147:M$150,$D161)))</f>
        <v/>
      </c>
      <c r="N161" s="19">
        <f>MIN(1,MAX(0,INDEX(N$147:N$150,$D161)))</f>
        <v/>
      </c>
      <c r="O161" s="19">
        <f>MIN(1,MAX(0,INDEX(O$147:O$150,$D161)))</f>
        <v/>
      </c>
      <c r="P161" s="19">
        <f>MIN(1,MAX(0,INDEX(P$147:P$150,$D161)))</f>
        <v/>
      </c>
      <c r="Q161" s="19">
        <f>MIN(1,MAX(0,INDEX(Q$147:Q$150,$D161)))</f>
        <v/>
      </c>
      <c r="R161" s="19">
        <f>MIN(1,MAX(0,INDEX(R$147:R$150,$D161)))</f>
        <v/>
      </c>
      <c r="S161" s="19">
        <f>MIN(1,MAX(0,INDEX(S$147:S$150,$D161)))</f>
        <v/>
      </c>
      <c r="T161" s="19">
        <f>MIN(1,MAX(0,INDEX(T$147:T$150,$D161)))</f>
        <v/>
      </c>
      <c r="U161" s="19">
        <f>MIN(1,MAX(0,INDEX(U$147:U$150,$D161)))</f>
        <v/>
      </c>
      <c r="V161" s="19">
        <f>MIN(1,MAX(0,INDEX(V$147:V$150,$D161)))</f>
        <v/>
      </c>
      <c r="W161" s="19">
        <f>MIN(1,MAX(0,INDEX(W$147:W$150,$D161)))</f>
        <v/>
      </c>
      <c r="X161" s="19">
        <f>MIN(1,MAX(0,INDEX(X$147:X$150,$D161)))</f>
        <v/>
      </c>
      <c r="Y161" s="19">
        <f>MIN(1,MAX(0,INDEX(Y$147:Y$150,$D161)))</f>
        <v/>
      </c>
      <c r="Z161" s="19">
        <f>MIN(1,MAX(0,INDEX(Z$147:Z$150,$D161)))</f>
        <v/>
      </c>
      <c r="AA161" s="19">
        <f>MIN(1,MAX(0,INDEX(AA$147:AA$150,$D161)))</f>
        <v/>
      </c>
      <c r="AB161" s="19">
        <f>MIN(1,MAX(0,INDEX(AB$147:AB$150,$D161)))</f>
        <v/>
      </c>
      <c r="AC161" s="19">
        <f>MIN(1,MAX(0,INDEX(AC$147:AC$150,$D161)))</f>
        <v/>
      </c>
      <c r="AD161" s="20">
        <f>OBRSHARE(INDEX(AD$147:AD$150,$D161))</f>
        <v/>
      </c>
      <c r="AF161" s="17">
        <f>LOWER(Settings!$C$4)&amp;".mit."&amp;$A161&amp;IF($C161="","","."&amp;$C161&amp;"."&amp;$B161)&amp;IF(INDEX(Variables!$D$5:$D$105,MATCH($A161,Variables!$A$5:$A$105,0))="","","."&amp;INDEX(Variables!$D$5:$D$105,MATCH($A161,Variables!$A$5:$A$105,0)))&amp;"."&amp;AF$5</f>
        <v/>
      </c>
      <c r="AG161" s="18">
        <f>MIN(1,MAX(0,INDEX(AG$147:AG$150,$D161)))</f>
        <v/>
      </c>
      <c r="AH161" s="19">
        <f>MIN(1,MAX(0,INDEX(AH$147:AH$150,$D161)))</f>
        <v/>
      </c>
      <c r="AI161" s="19">
        <f>MIN(1,MAX(0,INDEX(AI$147:AI$150,$D161)))</f>
        <v/>
      </c>
      <c r="AJ161" s="19">
        <f>MIN(1,MAX(0,INDEX(AJ$147:AJ$150,$D161)))</f>
        <v/>
      </c>
      <c r="AK161" s="19">
        <f>MIN(1,MAX(0,INDEX(AK$147:AK$150,$D161)))</f>
        <v/>
      </c>
      <c r="AL161" s="19">
        <f>MIN(1,MAX(0,INDEX(AL$147:AL$150,$D161)))</f>
        <v/>
      </c>
      <c r="AM161" s="19">
        <f>MIN(1,MAX(0,INDEX(AM$147:AM$150,$D161)))</f>
        <v/>
      </c>
      <c r="AN161" s="19">
        <f>MIN(1,MAX(0,INDEX(AN$147:AN$150,$D161)))</f>
        <v/>
      </c>
      <c r="AO161" s="19">
        <f>MIN(1,MAX(0,INDEX(AO$147:AO$150,$D161)))</f>
        <v/>
      </c>
      <c r="AP161" s="19">
        <f>MIN(1,MAX(0,INDEX(AP$147:AP$150,$D161)))</f>
        <v/>
      </c>
      <c r="AQ161" s="19">
        <f>MIN(1,MAX(0,INDEX(AQ$147:AQ$150,$D161)))</f>
        <v/>
      </c>
      <c r="AR161" s="19">
        <f>MIN(1,MAX(0,INDEX(AR$147:AR$150,$D161)))</f>
        <v/>
      </c>
      <c r="AS161" s="19">
        <f>MIN(1,MAX(0,INDEX(AS$147:AS$150,$D161)))</f>
        <v/>
      </c>
      <c r="AT161" s="19">
        <f>MIN(1,MAX(0,INDEX(AT$147:AT$150,$D161)))</f>
        <v/>
      </c>
      <c r="AU161" s="19">
        <f>MIN(1,MAX(0,INDEX(AU$147:AU$150,$D161)))</f>
        <v/>
      </c>
      <c r="AV161" s="19">
        <f>MIN(1,MAX(0,INDEX(AV$147:AV$150,$D161)))</f>
        <v/>
      </c>
      <c r="AW161" s="19">
        <f>MIN(1,MAX(0,INDEX(AW$147:AW$150,$D161)))</f>
        <v/>
      </c>
      <c r="AX161" s="19">
        <f>MIN(1,MAX(0,INDEX(AX$147:AX$150,$D161)))</f>
        <v/>
      </c>
      <c r="AY161" s="20">
        <f>OBRSHARE(INDEX(AY$147:AY$150,$D161))</f>
        <v/>
      </c>
    </row>
    <row r="162" hidden="1" outlineLevel="1">
      <c r="A162" s="1" t="inlineStr">
        <is>
          <t>obr</t>
        </is>
      </c>
      <c r="B162" s="1" t="inlineStr">
        <is>
          <t>all</t>
        </is>
      </c>
      <c r="C162" s="1" t="inlineStr">
        <is>
          <t>mac</t>
        </is>
      </c>
      <c r="D162" s="26" t="n">
        <v>4</v>
      </c>
      <c r="E162" s="27" t="n">
        <v>-0.0054897</v>
      </c>
      <c r="H162" s="1">
        <f>INDEX(Variables!$B$5:$B$105,MATCH($A162,Variables!$A$5:$A$105,0))&amp;IF($C162="",""," | "&amp;INDEX(Mapping!$B$5:$B$26,MATCH($C162,Mapping!$A$5:$A$26,0))&amp;" | "&amp;INDEX(Mapping!$B$30:$B$41,MATCH($B162,Mapping!$A$30:$A$41,0)))</f>
        <v/>
      </c>
      <c r="I162" s="1">
        <f>INDEX(Variables!$C$5:$C$105,MATCH($A162,Variables!$A$5:$A$105,0))</f>
        <v/>
      </c>
      <c r="J162" s="1">
        <f>INDEX(Variables!$E$5:$E$105,MATCH($A162,Variables!$A$5:$A$105,0))</f>
        <v/>
      </c>
      <c r="K162" s="17">
        <f>LOWER(Settings!$C$4)&amp;".mit."&amp;$A162&amp;IF($C162="","","."&amp;$C162&amp;"."&amp;$B162)&amp;IF(INDEX(Variables!$D$5:$D$105,MATCH($A162,Variables!$A$5:$A$105,0))="","","."&amp;INDEX(Variables!$D$5:$D$105,MATCH($A162,Variables!$A$5:$A$105,0)))&amp;"."&amp;K$5</f>
        <v/>
      </c>
      <c r="L162" s="18">
        <f>MIN(1,MAX(0,INDEX(L$147:L$150,$D162)))</f>
        <v/>
      </c>
      <c r="M162" s="19">
        <f>MIN(1,MAX(0,INDEX(M$147:M$150,$D162)))</f>
        <v/>
      </c>
      <c r="N162" s="19">
        <f>MIN(1,MAX(0,INDEX(N$147:N$150,$D162)))</f>
        <v/>
      </c>
      <c r="O162" s="19">
        <f>MIN(1,MAX(0,INDEX(O$147:O$150,$D162)))</f>
        <v/>
      </c>
      <c r="P162" s="19">
        <f>MIN(1,MAX(0,INDEX(P$147:P$150,$D162)))</f>
        <v/>
      </c>
      <c r="Q162" s="19">
        <f>MIN(1,MAX(0,INDEX(Q$147:Q$150,$D162)))</f>
        <v/>
      </c>
      <c r="R162" s="19">
        <f>MIN(1,MAX(0,INDEX(R$147:R$150,$D162)))</f>
        <v/>
      </c>
      <c r="S162" s="19">
        <f>MIN(1,MAX(0,INDEX(S$147:S$150,$D162)))</f>
        <v/>
      </c>
      <c r="T162" s="19">
        <f>MIN(1,MAX(0,INDEX(T$147:T$150,$D162)))</f>
        <v/>
      </c>
      <c r="U162" s="19">
        <f>MIN(1,MAX(0,INDEX(U$147:U$150,$D162)))</f>
        <v/>
      </c>
      <c r="V162" s="19">
        <f>MIN(1,MAX(0,INDEX(V$147:V$150,$D162)))</f>
        <v/>
      </c>
      <c r="W162" s="19">
        <f>MIN(1,MAX(0,INDEX(W$147:W$150,$D162)))</f>
        <v/>
      </c>
      <c r="X162" s="19">
        <f>MIN(1,MAX(0,INDEX(X$147:X$150,$D162)))</f>
        <v/>
      </c>
      <c r="Y162" s="19">
        <f>MIN(1,MAX(0,INDEX(Y$147:Y$150,$D162)))</f>
        <v/>
      </c>
      <c r="Z162" s="19">
        <f>MIN(1,MAX(0,INDEX(Z$147:Z$150,$D162)))</f>
        <v/>
      </c>
      <c r="AA162" s="19">
        <f>MIN(1,MAX(0,INDEX(AA$147:AA$150,$D162)))</f>
        <v/>
      </c>
      <c r="AB162" s="19">
        <f>MIN(1,MAX(0,INDEX(AB$147:AB$150,$D162)))</f>
        <v/>
      </c>
      <c r="AC162" s="19">
        <f>MIN(1,MAX(0,INDEX(AC$147:AC$150,$D162)))</f>
        <v/>
      </c>
      <c r="AD162" s="20">
        <f>OBRSHARE(INDEX(AD$147:AD$150,$D162))</f>
        <v/>
      </c>
      <c r="AF162" s="17">
        <f>LOWER(Settings!$C$4)&amp;".mit."&amp;$A162&amp;IF($C162="","","."&amp;$C162&amp;"."&amp;$B162)&amp;IF(INDEX(Variables!$D$5:$D$105,MATCH($A162,Variables!$A$5:$A$105,0))="","","."&amp;INDEX(Variables!$D$5:$D$105,MATCH($A162,Variables!$A$5:$A$105,0)))&amp;"."&amp;AF$5</f>
        <v/>
      </c>
      <c r="AG162" s="18">
        <f>MIN(1,MAX(0,INDEX(AG$147:AG$150,$D162)))</f>
        <v/>
      </c>
      <c r="AH162" s="19">
        <f>MIN(1,MAX(0,INDEX(AH$147:AH$150,$D162)))</f>
        <v/>
      </c>
      <c r="AI162" s="19">
        <f>MIN(1,MAX(0,INDEX(AI$147:AI$150,$D162)))</f>
        <v/>
      </c>
      <c r="AJ162" s="19">
        <f>MIN(1,MAX(0,INDEX(AJ$147:AJ$150,$D162)))</f>
        <v/>
      </c>
      <c r="AK162" s="19">
        <f>MIN(1,MAX(0,INDEX(AK$147:AK$150,$D162)))</f>
        <v/>
      </c>
      <c r="AL162" s="19">
        <f>MIN(1,MAX(0,INDEX(AL$147:AL$150,$D162)))</f>
        <v/>
      </c>
      <c r="AM162" s="19">
        <f>MIN(1,MAX(0,INDEX(AM$147:AM$150,$D162)))</f>
        <v/>
      </c>
      <c r="AN162" s="19">
        <f>MIN(1,MAX(0,INDEX(AN$147:AN$150,$D162)))</f>
        <v/>
      </c>
      <c r="AO162" s="19">
        <f>MIN(1,MAX(0,INDEX(AO$147:AO$150,$D162)))</f>
        <v/>
      </c>
      <c r="AP162" s="19">
        <f>MIN(1,MAX(0,INDEX(AP$147:AP$150,$D162)))</f>
        <v/>
      </c>
      <c r="AQ162" s="19">
        <f>MIN(1,MAX(0,INDEX(AQ$147:AQ$150,$D162)))</f>
        <v/>
      </c>
      <c r="AR162" s="19">
        <f>MIN(1,MAX(0,INDEX(AR$147:AR$150,$D162)))</f>
        <v/>
      </c>
      <c r="AS162" s="19">
        <f>MIN(1,MAX(0,INDEX(AS$147:AS$150,$D162)))</f>
        <v/>
      </c>
      <c r="AT162" s="19">
        <f>MIN(1,MAX(0,INDEX(AT$147:AT$150,$D162)))</f>
        <v/>
      </c>
      <c r="AU162" s="19">
        <f>MIN(1,MAX(0,INDEX(AU$147:AU$150,$D162)))</f>
        <v/>
      </c>
      <c r="AV162" s="19">
        <f>MIN(1,MAX(0,INDEX(AV$147:AV$150,$D162)))</f>
        <v/>
      </c>
      <c r="AW162" s="19">
        <f>MIN(1,MAX(0,INDEX(AW$147:AW$150,$D162)))</f>
        <v/>
      </c>
      <c r="AX162" s="19">
        <f>MIN(1,MAX(0,INDEX(AX$147:AX$150,$D162)))</f>
        <v/>
      </c>
      <c r="AY162" s="20">
        <f>OBRSHARE(INDEX(AY$147:AY$150,$D162))</f>
        <v/>
      </c>
    </row>
    <row r="163" hidden="1" outlineLevel="1">
      <c r="A163" s="1" t="inlineStr">
        <is>
          <t>obr</t>
        </is>
      </c>
      <c r="B163" s="1" t="inlineStr">
        <is>
          <t>all</t>
        </is>
      </c>
      <c r="C163" s="1" t="inlineStr">
        <is>
          <t>cem</t>
        </is>
      </c>
      <c r="D163" s="26" t="n">
        <v>4</v>
      </c>
      <c r="E163" s="27" t="n">
        <v>-0.0054897</v>
      </c>
      <c r="H163" s="1">
        <f>INDEX(Variables!$B$5:$B$105,MATCH($A163,Variables!$A$5:$A$105,0))&amp;IF($C163="",""," | "&amp;INDEX(Mapping!$B$5:$B$26,MATCH($C163,Mapping!$A$5:$A$26,0))&amp;" | "&amp;INDEX(Mapping!$B$30:$B$41,MATCH($B163,Mapping!$A$30:$A$41,0)))</f>
        <v/>
      </c>
      <c r="I163" s="1">
        <f>INDEX(Variables!$C$5:$C$105,MATCH($A163,Variables!$A$5:$A$105,0))</f>
        <v/>
      </c>
      <c r="J163" s="1">
        <f>INDEX(Variables!$E$5:$E$105,MATCH($A163,Variables!$A$5:$A$105,0))</f>
        <v/>
      </c>
      <c r="K163" s="17">
        <f>LOWER(Settings!$C$4)&amp;".mit."&amp;$A163&amp;IF($C163="","","."&amp;$C163&amp;"."&amp;$B163)&amp;IF(INDEX(Variables!$D$5:$D$105,MATCH($A163,Variables!$A$5:$A$105,0))="","","."&amp;INDEX(Variables!$D$5:$D$105,MATCH($A163,Variables!$A$5:$A$105,0)))&amp;"."&amp;K$5</f>
        <v/>
      </c>
      <c r="L163" s="18">
        <f>MIN(1,MAX(0,INDEX(L$147:L$150,$D163)))</f>
        <v/>
      </c>
      <c r="M163" s="19">
        <f>MIN(1,MAX(0,INDEX(M$147:M$150,$D163)))</f>
        <v/>
      </c>
      <c r="N163" s="19">
        <f>MIN(1,MAX(0,INDEX(N$147:N$150,$D163)))</f>
        <v/>
      </c>
      <c r="O163" s="19">
        <f>MIN(1,MAX(0,INDEX(O$147:O$150,$D163)))</f>
        <v/>
      </c>
      <c r="P163" s="19">
        <f>MIN(1,MAX(0,INDEX(P$147:P$150,$D163)))</f>
        <v/>
      </c>
      <c r="Q163" s="19">
        <f>MIN(1,MAX(0,INDEX(Q$147:Q$150,$D163)))</f>
        <v/>
      </c>
      <c r="R163" s="19">
        <f>MIN(1,MAX(0,INDEX(R$147:R$150,$D163)))</f>
        <v/>
      </c>
      <c r="S163" s="19">
        <f>MIN(1,MAX(0,INDEX(S$147:S$150,$D163)))</f>
        <v/>
      </c>
      <c r="T163" s="19">
        <f>MIN(1,MAX(0,INDEX(T$147:T$150,$D163)))</f>
        <v/>
      </c>
      <c r="U163" s="19">
        <f>MIN(1,MAX(0,INDEX(U$147:U$150,$D163)))</f>
        <v/>
      </c>
      <c r="V163" s="19">
        <f>MIN(1,MAX(0,INDEX(V$147:V$150,$D163)))</f>
        <v/>
      </c>
      <c r="W163" s="19">
        <f>MIN(1,MAX(0,INDEX(W$147:W$150,$D163)))</f>
        <v/>
      </c>
      <c r="X163" s="19">
        <f>MIN(1,MAX(0,INDEX(X$147:X$150,$D163)))</f>
        <v/>
      </c>
      <c r="Y163" s="19">
        <f>MIN(1,MAX(0,INDEX(Y$147:Y$150,$D163)))</f>
        <v/>
      </c>
      <c r="Z163" s="19">
        <f>MIN(1,MAX(0,INDEX(Z$147:Z$150,$D163)))</f>
        <v/>
      </c>
      <c r="AA163" s="19">
        <f>MIN(1,MAX(0,INDEX(AA$147:AA$150,$D163)))</f>
        <v/>
      </c>
      <c r="AB163" s="19">
        <f>MIN(1,MAX(0,INDEX(AB$147:AB$150,$D163)))</f>
        <v/>
      </c>
      <c r="AC163" s="19">
        <f>MIN(1,MAX(0,INDEX(AC$147:AC$150,$D163)))</f>
        <v/>
      </c>
      <c r="AD163" s="20">
        <f>OBRSHARE(INDEX(AD$147:AD$150,$D163))</f>
        <v/>
      </c>
      <c r="AF163" s="17">
        <f>LOWER(Settings!$C$4)&amp;".mit."&amp;$A163&amp;IF($C163="","","."&amp;$C163&amp;"."&amp;$B163)&amp;IF(INDEX(Variables!$D$5:$D$105,MATCH($A163,Variables!$A$5:$A$105,0))="","","."&amp;INDEX(Variables!$D$5:$D$105,MATCH($A163,Variables!$A$5:$A$105,0)))&amp;"."&amp;AF$5</f>
        <v/>
      </c>
      <c r="AG163" s="18">
        <f>MIN(1,MAX(0,INDEX(AG$147:AG$150,$D163)))</f>
        <v/>
      </c>
      <c r="AH163" s="19">
        <f>MIN(1,MAX(0,INDEX(AH$147:AH$150,$D163)))</f>
        <v/>
      </c>
      <c r="AI163" s="19">
        <f>MIN(1,MAX(0,INDEX(AI$147:AI$150,$D163)))</f>
        <v/>
      </c>
      <c r="AJ163" s="19">
        <f>MIN(1,MAX(0,INDEX(AJ$147:AJ$150,$D163)))</f>
        <v/>
      </c>
      <c r="AK163" s="19">
        <f>MIN(1,MAX(0,INDEX(AK$147:AK$150,$D163)))</f>
        <v/>
      </c>
      <c r="AL163" s="19">
        <f>MIN(1,MAX(0,INDEX(AL$147:AL$150,$D163)))</f>
        <v/>
      </c>
      <c r="AM163" s="19">
        <f>MIN(1,MAX(0,INDEX(AM$147:AM$150,$D163)))</f>
        <v/>
      </c>
      <c r="AN163" s="19">
        <f>MIN(1,MAX(0,INDEX(AN$147:AN$150,$D163)))</f>
        <v/>
      </c>
      <c r="AO163" s="19">
        <f>MIN(1,MAX(0,INDEX(AO$147:AO$150,$D163)))</f>
        <v/>
      </c>
      <c r="AP163" s="19">
        <f>MIN(1,MAX(0,INDEX(AP$147:AP$150,$D163)))</f>
        <v/>
      </c>
      <c r="AQ163" s="19">
        <f>MIN(1,MAX(0,INDEX(AQ$147:AQ$150,$D163)))</f>
        <v/>
      </c>
      <c r="AR163" s="19">
        <f>MIN(1,MAX(0,INDEX(AR$147:AR$150,$D163)))</f>
        <v/>
      </c>
      <c r="AS163" s="19">
        <f>MIN(1,MAX(0,INDEX(AS$147:AS$150,$D163)))</f>
        <v/>
      </c>
      <c r="AT163" s="19">
        <f>MIN(1,MAX(0,INDEX(AT$147:AT$150,$D163)))</f>
        <v/>
      </c>
      <c r="AU163" s="19">
        <f>MIN(1,MAX(0,INDEX(AU$147:AU$150,$D163)))</f>
        <v/>
      </c>
      <c r="AV163" s="19">
        <f>MIN(1,MAX(0,INDEX(AV$147:AV$150,$D163)))</f>
        <v/>
      </c>
      <c r="AW163" s="19">
        <f>MIN(1,MAX(0,INDEX(AW$147:AW$150,$D163)))</f>
        <v/>
      </c>
      <c r="AX163" s="19">
        <f>MIN(1,MAX(0,INDEX(AX$147:AX$150,$D163)))</f>
        <v/>
      </c>
      <c r="AY163" s="20">
        <f>OBRSHARE(INDEX(AY$147:AY$150,$D163))</f>
        <v/>
      </c>
    </row>
    <row r="164" hidden="1" outlineLevel="1">
      <c r="A164" s="1" t="inlineStr">
        <is>
          <t>obr</t>
        </is>
      </c>
      <c r="B164" s="1" t="inlineStr">
        <is>
          <t>all</t>
        </is>
      </c>
      <c r="C164" s="1" t="inlineStr">
        <is>
          <t>omn</t>
        </is>
      </c>
      <c r="D164" s="26" t="n">
        <v>4</v>
      </c>
      <c r="E164" s="27" t="n">
        <v>-0.0054897</v>
      </c>
      <c r="H164" s="1">
        <f>INDEX(Variables!$B$5:$B$105,MATCH($A164,Variables!$A$5:$A$105,0))&amp;IF($C164="",""," | "&amp;INDEX(Mapping!$B$5:$B$26,MATCH($C164,Mapping!$A$5:$A$26,0))&amp;" | "&amp;INDEX(Mapping!$B$30:$B$41,MATCH($B164,Mapping!$A$30:$A$41,0)))</f>
        <v/>
      </c>
      <c r="I164" s="1">
        <f>INDEX(Variables!$C$5:$C$105,MATCH($A164,Variables!$A$5:$A$105,0))</f>
        <v/>
      </c>
      <c r="J164" s="1">
        <f>INDEX(Variables!$E$5:$E$105,MATCH($A164,Variables!$A$5:$A$105,0))</f>
        <v/>
      </c>
      <c r="K164" s="17">
        <f>LOWER(Settings!$C$4)&amp;".mit."&amp;$A164&amp;IF($C164="","","."&amp;$C164&amp;"."&amp;$B164)&amp;IF(INDEX(Variables!$D$5:$D$105,MATCH($A164,Variables!$A$5:$A$105,0))="","","."&amp;INDEX(Variables!$D$5:$D$105,MATCH($A164,Variables!$A$5:$A$105,0)))&amp;"."&amp;K$5</f>
        <v/>
      </c>
      <c r="L164" s="18">
        <f>MIN(1,MAX(0,INDEX(L$147:L$150,$D164)))</f>
        <v/>
      </c>
      <c r="M164" s="19">
        <f>MIN(1,MAX(0,INDEX(M$147:M$150,$D164)))</f>
        <v/>
      </c>
      <c r="N164" s="19">
        <f>MIN(1,MAX(0,INDEX(N$147:N$150,$D164)))</f>
        <v/>
      </c>
      <c r="O164" s="19">
        <f>MIN(1,MAX(0,INDEX(O$147:O$150,$D164)))</f>
        <v/>
      </c>
      <c r="P164" s="19">
        <f>MIN(1,MAX(0,INDEX(P$147:P$150,$D164)))</f>
        <v/>
      </c>
      <c r="Q164" s="19">
        <f>MIN(1,MAX(0,INDEX(Q$147:Q$150,$D164)))</f>
        <v/>
      </c>
      <c r="R164" s="19">
        <f>MIN(1,MAX(0,INDEX(R$147:R$150,$D164)))</f>
        <v/>
      </c>
      <c r="S164" s="19">
        <f>MIN(1,MAX(0,INDEX(S$147:S$150,$D164)))</f>
        <v/>
      </c>
      <c r="T164" s="19">
        <f>MIN(1,MAX(0,INDEX(T$147:T$150,$D164)))</f>
        <v/>
      </c>
      <c r="U164" s="19">
        <f>MIN(1,MAX(0,INDEX(U$147:U$150,$D164)))</f>
        <v/>
      </c>
      <c r="V164" s="19">
        <f>MIN(1,MAX(0,INDEX(V$147:V$150,$D164)))</f>
        <v/>
      </c>
      <c r="W164" s="19">
        <f>MIN(1,MAX(0,INDEX(W$147:W$150,$D164)))</f>
        <v/>
      </c>
      <c r="X164" s="19">
        <f>MIN(1,MAX(0,INDEX(X$147:X$150,$D164)))</f>
        <v/>
      </c>
      <c r="Y164" s="19">
        <f>MIN(1,MAX(0,INDEX(Y$147:Y$150,$D164)))</f>
        <v/>
      </c>
      <c r="Z164" s="19">
        <f>MIN(1,MAX(0,INDEX(Z$147:Z$150,$D164)))</f>
        <v/>
      </c>
      <c r="AA164" s="19">
        <f>MIN(1,MAX(0,INDEX(AA$147:AA$150,$D164)))</f>
        <v/>
      </c>
      <c r="AB164" s="19">
        <f>MIN(1,MAX(0,INDEX(AB$147:AB$150,$D164)))</f>
        <v/>
      </c>
      <c r="AC164" s="19">
        <f>MIN(1,MAX(0,INDEX(AC$147:AC$150,$D164)))</f>
        <v/>
      </c>
      <c r="AD164" s="20">
        <f>OBRSHARE(INDEX(AD$147:AD$150,$D164))</f>
        <v/>
      </c>
      <c r="AF164" s="17">
        <f>LOWER(Settings!$C$4)&amp;".mit."&amp;$A164&amp;IF($C164="","","."&amp;$C164&amp;"."&amp;$B164)&amp;IF(INDEX(Variables!$D$5:$D$105,MATCH($A164,Variables!$A$5:$A$105,0))="","","."&amp;INDEX(Variables!$D$5:$D$105,MATCH($A164,Variables!$A$5:$A$105,0)))&amp;"."&amp;AF$5</f>
        <v/>
      </c>
      <c r="AG164" s="18">
        <f>MIN(1,MAX(0,INDEX(AG$147:AG$150,$D164)))</f>
        <v/>
      </c>
      <c r="AH164" s="19">
        <f>MIN(1,MAX(0,INDEX(AH$147:AH$150,$D164)))</f>
        <v/>
      </c>
      <c r="AI164" s="19">
        <f>MIN(1,MAX(0,INDEX(AI$147:AI$150,$D164)))</f>
        <v/>
      </c>
      <c r="AJ164" s="19">
        <f>MIN(1,MAX(0,INDEX(AJ$147:AJ$150,$D164)))</f>
        <v/>
      </c>
      <c r="AK164" s="19">
        <f>MIN(1,MAX(0,INDEX(AK$147:AK$150,$D164)))</f>
        <v/>
      </c>
      <c r="AL164" s="19">
        <f>MIN(1,MAX(0,INDEX(AL$147:AL$150,$D164)))</f>
        <v/>
      </c>
      <c r="AM164" s="19">
        <f>MIN(1,MAX(0,INDEX(AM$147:AM$150,$D164)))</f>
        <v/>
      </c>
      <c r="AN164" s="19">
        <f>MIN(1,MAX(0,INDEX(AN$147:AN$150,$D164)))</f>
        <v/>
      </c>
      <c r="AO164" s="19">
        <f>MIN(1,MAX(0,INDEX(AO$147:AO$150,$D164)))</f>
        <v/>
      </c>
      <c r="AP164" s="19">
        <f>MIN(1,MAX(0,INDEX(AP$147:AP$150,$D164)))</f>
        <v/>
      </c>
      <c r="AQ164" s="19">
        <f>MIN(1,MAX(0,INDEX(AQ$147:AQ$150,$D164)))</f>
        <v/>
      </c>
      <c r="AR164" s="19">
        <f>MIN(1,MAX(0,INDEX(AR$147:AR$150,$D164)))</f>
        <v/>
      </c>
      <c r="AS164" s="19">
        <f>MIN(1,MAX(0,INDEX(AS$147:AS$150,$D164)))</f>
        <v/>
      </c>
      <c r="AT164" s="19">
        <f>MIN(1,MAX(0,INDEX(AT$147:AT$150,$D164)))</f>
        <v/>
      </c>
      <c r="AU164" s="19">
        <f>MIN(1,MAX(0,INDEX(AU$147:AU$150,$D164)))</f>
        <v/>
      </c>
      <c r="AV164" s="19">
        <f>MIN(1,MAX(0,INDEX(AV$147:AV$150,$D164)))</f>
        <v/>
      </c>
      <c r="AW164" s="19">
        <f>MIN(1,MAX(0,INDEX(AW$147:AW$150,$D164)))</f>
        <v/>
      </c>
      <c r="AX164" s="19">
        <f>MIN(1,MAX(0,INDEX(AX$147:AX$150,$D164)))</f>
        <v/>
      </c>
      <c r="AY164" s="20">
        <f>OBRSHARE(INDEX(AY$147:AY$150,$D164))</f>
        <v/>
      </c>
    </row>
    <row r="165" hidden="1" outlineLevel="1">
      <c r="A165" s="1" t="inlineStr">
        <is>
          <t>obr</t>
        </is>
      </c>
      <c r="B165" s="1" t="inlineStr">
        <is>
          <t>all</t>
        </is>
      </c>
      <c r="C165" s="1" t="inlineStr">
        <is>
          <t>cst</t>
        </is>
      </c>
      <c r="D165" s="26" t="n">
        <v>4</v>
      </c>
      <c r="E165" s="27" t="n">
        <v>-0.0054897</v>
      </c>
      <c r="H165" s="1">
        <f>INDEX(Variables!$B$5:$B$105,MATCH($A165,Variables!$A$5:$A$105,0))&amp;IF($C165="",""," | "&amp;INDEX(Mapping!$B$5:$B$26,MATCH($C165,Mapping!$A$5:$A$26,0))&amp;" | "&amp;INDEX(Mapping!$B$30:$B$41,MATCH($B165,Mapping!$A$30:$A$41,0)))</f>
        <v/>
      </c>
      <c r="I165" s="1">
        <f>INDEX(Variables!$C$5:$C$105,MATCH($A165,Variables!$A$5:$A$105,0))</f>
        <v/>
      </c>
      <c r="J165" s="1">
        <f>INDEX(Variables!$E$5:$E$105,MATCH($A165,Variables!$A$5:$A$105,0))</f>
        <v/>
      </c>
      <c r="K165" s="17">
        <f>LOWER(Settings!$C$4)&amp;".mit."&amp;$A165&amp;IF($C165="","","."&amp;$C165&amp;"."&amp;$B165)&amp;IF(INDEX(Variables!$D$5:$D$105,MATCH($A165,Variables!$A$5:$A$105,0))="","","."&amp;INDEX(Variables!$D$5:$D$105,MATCH($A165,Variables!$A$5:$A$105,0)))&amp;"."&amp;K$5</f>
        <v/>
      </c>
      <c r="L165" s="18">
        <f>MIN(1,MAX(0,INDEX(L$147:L$150,$D165)))</f>
        <v/>
      </c>
      <c r="M165" s="19">
        <f>MIN(1,MAX(0,INDEX(M$147:M$150,$D165)))</f>
        <v/>
      </c>
      <c r="N165" s="19">
        <f>MIN(1,MAX(0,INDEX(N$147:N$150,$D165)))</f>
        <v/>
      </c>
      <c r="O165" s="19">
        <f>MIN(1,MAX(0,INDEX(O$147:O$150,$D165)))</f>
        <v/>
      </c>
      <c r="P165" s="19">
        <f>MIN(1,MAX(0,INDEX(P$147:P$150,$D165)))</f>
        <v/>
      </c>
      <c r="Q165" s="19">
        <f>MIN(1,MAX(0,INDEX(Q$147:Q$150,$D165)))</f>
        <v/>
      </c>
      <c r="R165" s="19">
        <f>MIN(1,MAX(0,INDEX(R$147:R$150,$D165)))</f>
        <v/>
      </c>
      <c r="S165" s="19">
        <f>MIN(1,MAX(0,INDEX(S$147:S$150,$D165)))</f>
        <v/>
      </c>
      <c r="T165" s="19">
        <f>MIN(1,MAX(0,INDEX(T$147:T$150,$D165)))</f>
        <v/>
      </c>
      <c r="U165" s="19">
        <f>MIN(1,MAX(0,INDEX(U$147:U$150,$D165)))</f>
        <v/>
      </c>
      <c r="V165" s="19">
        <f>MIN(1,MAX(0,INDEX(V$147:V$150,$D165)))</f>
        <v/>
      </c>
      <c r="W165" s="19">
        <f>MIN(1,MAX(0,INDEX(W$147:W$150,$D165)))</f>
        <v/>
      </c>
      <c r="X165" s="19">
        <f>MIN(1,MAX(0,INDEX(X$147:X$150,$D165)))</f>
        <v/>
      </c>
      <c r="Y165" s="19">
        <f>MIN(1,MAX(0,INDEX(Y$147:Y$150,$D165)))</f>
        <v/>
      </c>
      <c r="Z165" s="19">
        <f>MIN(1,MAX(0,INDEX(Z$147:Z$150,$D165)))</f>
        <v/>
      </c>
      <c r="AA165" s="19">
        <f>MIN(1,MAX(0,INDEX(AA$147:AA$150,$D165)))</f>
        <v/>
      </c>
      <c r="AB165" s="19">
        <f>MIN(1,MAX(0,INDEX(AB$147:AB$150,$D165)))</f>
        <v/>
      </c>
      <c r="AC165" s="19">
        <f>MIN(1,MAX(0,INDEX(AC$147:AC$150,$D165)))</f>
        <v/>
      </c>
      <c r="AD165" s="20">
        <f>OBRSHARE(INDEX(AD$147:AD$150,$D165))</f>
        <v/>
      </c>
      <c r="AF165" s="17">
        <f>LOWER(Settings!$C$4)&amp;".mit."&amp;$A165&amp;IF($C165="","","."&amp;$C165&amp;"."&amp;$B165)&amp;IF(INDEX(Variables!$D$5:$D$105,MATCH($A165,Variables!$A$5:$A$105,0))="","","."&amp;INDEX(Variables!$D$5:$D$105,MATCH($A165,Variables!$A$5:$A$105,0)))&amp;"."&amp;AF$5</f>
        <v/>
      </c>
      <c r="AG165" s="18">
        <f>MIN(1,MAX(0,INDEX(AG$147:AG$150,$D165)))</f>
        <v/>
      </c>
      <c r="AH165" s="19">
        <f>MIN(1,MAX(0,INDEX(AH$147:AH$150,$D165)))</f>
        <v/>
      </c>
      <c r="AI165" s="19">
        <f>MIN(1,MAX(0,INDEX(AI$147:AI$150,$D165)))</f>
        <v/>
      </c>
      <c r="AJ165" s="19">
        <f>MIN(1,MAX(0,INDEX(AJ$147:AJ$150,$D165)))</f>
        <v/>
      </c>
      <c r="AK165" s="19">
        <f>MIN(1,MAX(0,INDEX(AK$147:AK$150,$D165)))</f>
        <v/>
      </c>
      <c r="AL165" s="19">
        <f>MIN(1,MAX(0,INDEX(AL$147:AL$150,$D165)))</f>
        <v/>
      </c>
      <c r="AM165" s="19">
        <f>MIN(1,MAX(0,INDEX(AM$147:AM$150,$D165)))</f>
        <v/>
      </c>
      <c r="AN165" s="19">
        <f>MIN(1,MAX(0,INDEX(AN$147:AN$150,$D165)))</f>
        <v/>
      </c>
      <c r="AO165" s="19">
        <f>MIN(1,MAX(0,INDEX(AO$147:AO$150,$D165)))</f>
        <v/>
      </c>
      <c r="AP165" s="19">
        <f>MIN(1,MAX(0,INDEX(AP$147:AP$150,$D165)))</f>
        <v/>
      </c>
      <c r="AQ165" s="19">
        <f>MIN(1,MAX(0,INDEX(AQ$147:AQ$150,$D165)))</f>
        <v/>
      </c>
      <c r="AR165" s="19">
        <f>MIN(1,MAX(0,INDEX(AR$147:AR$150,$D165)))</f>
        <v/>
      </c>
      <c r="AS165" s="19">
        <f>MIN(1,MAX(0,INDEX(AS$147:AS$150,$D165)))</f>
        <v/>
      </c>
      <c r="AT165" s="19">
        <f>MIN(1,MAX(0,INDEX(AT$147:AT$150,$D165)))</f>
        <v/>
      </c>
      <c r="AU165" s="19">
        <f>MIN(1,MAX(0,INDEX(AU$147:AU$150,$D165)))</f>
        <v/>
      </c>
      <c r="AV165" s="19">
        <f>MIN(1,MAX(0,INDEX(AV$147:AV$150,$D165)))</f>
        <v/>
      </c>
      <c r="AW165" s="19">
        <f>MIN(1,MAX(0,INDEX(AW$147:AW$150,$D165)))</f>
        <v/>
      </c>
      <c r="AX165" s="19">
        <f>MIN(1,MAX(0,INDEX(AX$147:AX$150,$D165)))</f>
        <v/>
      </c>
      <c r="AY165" s="20">
        <f>OBRSHARE(INDEX(AY$147:AY$150,$D165))</f>
        <v/>
      </c>
    </row>
    <row r="166" hidden="1" outlineLevel="1">
      <c r="A166" s="1" t="inlineStr">
        <is>
          <t>obr</t>
        </is>
      </c>
      <c r="B166" s="1" t="inlineStr">
        <is>
          <t>all</t>
        </is>
      </c>
      <c r="C166" s="1" t="inlineStr">
        <is>
          <t>ftr</t>
        </is>
      </c>
      <c r="D166" s="26" t="n">
        <v>4</v>
      </c>
      <c r="E166" s="27" t="n">
        <v>-0.0054897</v>
      </c>
      <c r="H166" s="1">
        <f>INDEX(Variables!$B$5:$B$105,MATCH($A166,Variables!$A$5:$A$105,0))&amp;IF($C166="",""," | "&amp;INDEX(Mapping!$B$5:$B$26,MATCH($C166,Mapping!$A$5:$A$26,0))&amp;" | "&amp;INDEX(Mapping!$B$30:$B$41,MATCH($B166,Mapping!$A$30:$A$41,0)))</f>
        <v/>
      </c>
      <c r="I166" s="1">
        <f>INDEX(Variables!$C$5:$C$105,MATCH($A166,Variables!$A$5:$A$105,0))</f>
        <v/>
      </c>
      <c r="J166" s="1">
        <f>INDEX(Variables!$E$5:$E$105,MATCH($A166,Variables!$A$5:$A$105,0))</f>
        <v/>
      </c>
      <c r="K166" s="17">
        <f>LOWER(Settings!$C$4)&amp;".mit."&amp;$A166&amp;IF($C166="","","."&amp;$C166&amp;"."&amp;$B166)&amp;IF(INDEX(Variables!$D$5:$D$105,MATCH($A166,Variables!$A$5:$A$105,0))="","","."&amp;INDEX(Variables!$D$5:$D$105,MATCH($A166,Variables!$A$5:$A$105,0)))&amp;"."&amp;K$5</f>
        <v/>
      </c>
      <c r="L166" s="18">
        <f>MIN(1,MAX(0,INDEX(L$147:L$150,$D166)))</f>
        <v/>
      </c>
      <c r="M166" s="19">
        <f>MIN(1,MAX(0,INDEX(M$147:M$150,$D166)))</f>
        <v/>
      </c>
      <c r="N166" s="19">
        <f>MIN(1,MAX(0,INDEX(N$147:N$150,$D166)))</f>
        <v/>
      </c>
      <c r="O166" s="19">
        <f>MIN(1,MAX(0,INDEX(O$147:O$150,$D166)))</f>
        <v/>
      </c>
      <c r="P166" s="19">
        <f>MIN(1,MAX(0,INDEX(P$147:P$150,$D166)))</f>
        <v/>
      </c>
      <c r="Q166" s="19">
        <f>MIN(1,MAX(0,INDEX(Q$147:Q$150,$D166)))</f>
        <v/>
      </c>
      <c r="R166" s="19">
        <f>MIN(1,MAX(0,INDEX(R$147:R$150,$D166)))</f>
        <v/>
      </c>
      <c r="S166" s="19">
        <f>MIN(1,MAX(0,INDEX(S$147:S$150,$D166)))</f>
        <v/>
      </c>
      <c r="T166" s="19">
        <f>MIN(1,MAX(0,INDEX(T$147:T$150,$D166)))</f>
        <v/>
      </c>
      <c r="U166" s="19">
        <f>MIN(1,MAX(0,INDEX(U$147:U$150,$D166)))</f>
        <v/>
      </c>
      <c r="V166" s="19">
        <f>MIN(1,MAX(0,INDEX(V$147:V$150,$D166)))</f>
        <v/>
      </c>
      <c r="W166" s="19">
        <f>MIN(1,MAX(0,INDEX(W$147:W$150,$D166)))</f>
        <v/>
      </c>
      <c r="X166" s="19">
        <f>MIN(1,MAX(0,INDEX(X$147:X$150,$D166)))</f>
        <v/>
      </c>
      <c r="Y166" s="19">
        <f>MIN(1,MAX(0,INDEX(Y$147:Y$150,$D166)))</f>
        <v/>
      </c>
      <c r="Z166" s="19">
        <f>MIN(1,MAX(0,INDEX(Z$147:Z$150,$D166)))</f>
        <v/>
      </c>
      <c r="AA166" s="19">
        <f>MIN(1,MAX(0,INDEX(AA$147:AA$150,$D166)))</f>
        <v/>
      </c>
      <c r="AB166" s="19">
        <f>MIN(1,MAX(0,INDEX(AB$147:AB$150,$D166)))</f>
        <v/>
      </c>
      <c r="AC166" s="19">
        <f>MIN(1,MAX(0,INDEX(AC$147:AC$150,$D166)))</f>
        <v/>
      </c>
      <c r="AD166" s="20">
        <f>OBRSHARE(INDEX(AD$147:AD$150,$D166))</f>
        <v/>
      </c>
      <c r="AF166" s="17">
        <f>LOWER(Settings!$C$4)&amp;".mit."&amp;$A166&amp;IF($C166="","","."&amp;$C166&amp;"."&amp;$B166)&amp;IF(INDEX(Variables!$D$5:$D$105,MATCH($A166,Variables!$A$5:$A$105,0))="","","."&amp;INDEX(Variables!$D$5:$D$105,MATCH($A166,Variables!$A$5:$A$105,0)))&amp;"."&amp;AF$5</f>
        <v/>
      </c>
      <c r="AG166" s="18">
        <f>MIN(1,MAX(0,INDEX(AG$147:AG$150,$D166)))</f>
        <v/>
      </c>
      <c r="AH166" s="19">
        <f>MIN(1,MAX(0,INDEX(AH$147:AH$150,$D166)))</f>
        <v/>
      </c>
      <c r="AI166" s="19">
        <f>MIN(1,MAX(0,INDEX(AI$147:AI$150,$D166)))</f>
        <v/>
      </c>
      <c r="AJ166" s="19">
        <f>MIN(1,MAX(0,INDEX(AJ$147:AJ$150,$D166)))</f>
        <v/>
      </c>
      <c r="AK166" s="19">
        <f>MIN(1,MAX(0,INDEX(AK$147:AK$150,$D166)))</f>
        <v/>
      </c>
      <c r="AL166" s="19">
        <f>MIN(1,MAX(0,INDEX(AL$147:AL$150,$D166)))</f>
        <v/>
      </c>
      <c r="AM166" s="19">
        <f>MIN(1,MAX(0,INDEX(AM$147:AM$150,$D166)))</f>
        <v/>
      </c>
      <c r="AN166" s="19">
        <f>MIN(1,MAX(0,INDEX(AN$147:AN$150,$D166)))</f>
        <v/>
      </c>
      <c r="AO166" s="19">
        <f>MIN(1,MAX(0,INDEX(AO$147:AO$150,$D166)))</f>
        <v/>
      </c>
      <c r="AP166" s="19">
        <f>MIN(1,MAX(0,INDEX(AP$147:AP$150,$D166)))</f>
        <v/>
      </c>
      <c r="AQ166" s="19">
        <f>MIN(1,MAX(0,INDEX(AQ$147:AQ$150,$D166)))</f>
        <v/>
      </c>
      <c r="AR166" s="19">
        <f>MIN(1,MAX(0,INDEX(AR$147:AR$150,$D166)))</f>
        <v/>
      </c>
      <c r="AS166" s="19">
        <f>MIN(1,MAX(0,INDEX(AS$147:AS$150,$D166)))</f>
        <v/>
      </c>
      <c r="AT166" s="19">
        <f>MIN(1,MAX(0,INDEX(AT$147:AT$150,$D166)))</f>
        <v/>
      </c>
      <c r="AU166" s="19">
        <f>MIN(1,MAX(0,INDEX(AU$147:AU$150,$D166)))</f>
        <v/>
      </c>
      <c r="AV166" s="19">
        <f>MIN(1,MAX(0,INDEX(AV$147:AV$150,$D166)))</f>
        <v/>
      </c>
      <c r="AW166" s="19">
        <f>MIN(1,MAX(0,INDEX(AW$147:AW$150,$D166)))</f>
        <v/>
      </c>
      <c r="AX166" s="19">
        <f>MIN(1,MAX(0,INDEX(AX$147:AX$150,$D166)))</f>
        <v/>
      </c>
      <c r="AY166" s="20">
        <f>OBRSHARE(INDEX(AY$147:AY$150,$D166))</f>
        <v/>
      </c>
    </row>
    <row r="167" hidden="1" outlineLevel="1">
      <c r="A167" s="1" t="inlineStr">
        <is>
          <t>obr</t>
        </is>
      </c>
      <c r="B167" s="1" t="inlineStr">
        <is>
          <t>all</t>
        </is>
      </c>
      <c r="C167" s="1" t="inlineStr">
        <is>
          <t>oen</t>
        </is>
      </c>
      <c r="D167" s="26" t="n">
        <v>4</v>
      </c>
      <c r="E167" s="27" t="n">
        <v>-0.0054897</v>
      </c>
      <c r="H167" s="1">
        <f>INDEX(Variables!$B$5:$B$105,MATCH($A167,Variables!$A$5:$A$105,0))&amp;IF($C167="",""," | "&amp;INDEX(Mapping!$B$5:$B$26,MATCH($C167,Mapping!$A$5:$A$26,0))&amp;" | "&amp;INDEX(Mapping!$B$30:$B$41,MATCH($B167,Mapping!$A$30:$A$41,0)))</f>
        <v/>
      </c>
      <c r="I167" s="1">
        <f>INDEX(Variables!$C$5:$C$105,MATCH($A167,Variables!$A$5:$A$105,0))</f>
        <v/>
      </c>
      <c r="J167" s="1">
        <f>INDEX(Variables!$E$5:$E$105,MATCH($A167,Variables!$A$5:$A$105,0))</f>
        <v/>
      </c>
      <c r="K167" s="17">
        <f>LOWER(Settings!$C$4)&amp;".mit."&amp;$A167&amp;IF($C167="","","."&amp;$C167&amp;"."&amp;$B167)&amp;IF(INDEX(Variables!$D$5:$D$105,MATCH($A167,Variables!$A$5:$A$105,0))="","","."&amp;INDEX(Variables!$D$5:$D$105,MATCH($A167,Variables!$A$5:$A$105,0)))&amp;"."&amp;K$5</f>
        <v/>
      </c>
      <c r="L167" s="18">
        <f>MIN(1,MAX(0,INDEX(L$147:L$150,$D167)))</f>
        <v/>
      </c>
      <c r="M167" s="19">
        <f>MIN(1,MAX(0,INDEX(M$147:M$150,$D167)))</f>
        <v/>
      </c>
      <c r="N167" s="19">
        <f>MIN(1,MAX(0,INDEX(N$147:N$150,$D167)))</f>
        <v/>
      </c>
      <c r="O167" s="19">
        <f>MIN(1,MAX(0,INDEX(O$147:O$150,$D167)))</f>
        <v/>
      </c>
      <c r="P167" s="19">
        <f>MIN(1,MAX(0,INDEX(P$147:P$150,$D167)))</f>
        <v/>
      </c>
      <c r="Q167" s="19">
        <f>MIN(1,MAX(0,INDEX(Q$147:Q$150,$D167)))</f>
        <v/>
      </c>
      <c r="R167" s="19">
        <f>MIN(1,MAX(0,INDEX(R$147:R$150,$D167)))</f>
        <v/>
      </c>
      <c r="S167" s="19">
        <f>MIN(1,MAX(0,INDEX(S$147:S$150,$D167)))</f>
        <v/>
      </c>
      <c r="T167" s="19">
        <f>MIN(1,MAX(0,INDEX(T$147:T$150,$D167)))</f>
        <v/>
      </c>
      <c r="U167" s="19">
        <f>MIN(1,MAX(0,INDEX(U$147:U$150,$D167)))</f>
        <v/>
      </c>
      <c r="V167" s="19">
        <f>MIN(1,MAX(0,INDEX(V$147:V$150,$D167)))</f>
        <v/>
      </c>
      <c r="W167" s="19">
        <f>MIN(1,MAX(0,INDEX(W$147:W$150,$D167)))</f>
        <v/>
      </c>
      <c r="X167" s="19">
        <f>MIN(1,MAX(0,INDEX(X$147:X$150,$D167)))</f>
        <v/>
      </c>
      <c r="Y167" s="19">
        <f>MIN(1,MAX(0,INDEX(Y$147:Y$150,$D167)))</f>
        <v/>
      </c>
      <c r="Z167" s="19">
        <f>MIN(1,MAX(0,INDEX(Z$147:Z$150,$D167)))</f>
        <v/>
      </c>
      <c r="AA167" s="19">
        <f>MIN(1,MAX(0,INDEX(AA$147:AA$150,$D167)))</f>
        <v/>
      </c>
      <c r="AB167" s="19">
        <f>MIN(1,MAX(0,INDEX(AB$147:AB$150,$D167)))</f>
        <v/>
      </c>
      <c r="AC167" s="19">
        <f>MIN(1,MAX(0,INDEX(AC$147:AC$150,$D167)))</f>
        <v/>
      </c>
      <c r="AD167" s="20">
        <f>OBRSHARE(INDEX(AD$147:AD$150,$D167))</f>
        <v/>
      </c>
      <c r="AF167" s="17">
        <f>LOWER(Settings!$C$4)&amp;".mit."&amp;$A167&amp;IF($C167="","","."&amp;$C167&amp;"."&amp;$B167)&amp;IF(INDEX(Variables!$D$5:$D$105,MATCH($A167,Variables!$A$5:$A$105,0))="","","."&amp;INDEX(Variables!$D$5:$D$105,MATCH($A167,Variables!$A$5:$A$105,0)))&amp;"."&amp;AF$5</f>
        <v/>
      </c>
      <c r="AG167" s="18">
        <f>MIN(1,MAX(0,INDEX(AG$147:AG$150,$D167)))</f>
        <v/>
      </c>
      <c r="AH167" s="19">
        <f>MIN(1,MAX(0,INDEX(AH$147:AH$150,$D167)))</f>
        <v/>
      </c>
      <c r="AI167" s="19">
        <f>MIN(1,MAX(0,INDEX(AI$147:AI$150,$D167)))</f>
        <v/>
      </c>
      <c r="AJ167" s="19">
        <f>MIN(1,MAX(0,INDEX(AJ$147:AJ$150,$D167)))</f>
        <v/>
      </c>
      <c r="AK167" s="19">
        <f>MIN(1,MAX(0,INDEX(AK$147:AK$150,$D167)))</f>
        <v/>
      </c>
      <c r="AL167" s="19">
        <f>MIN(1,MAX(0,INDEX(AL$147:AL$150,$D167)))</f>
        <v/>
      </c>
      <c r="AM167" s="19">
        <f>MIN(1,MAX(0,INDEX(AM$147:AM$150,$D167)))</f>
        <v/>
      </c>
      <c r="AN167" s="19">
        <f>MIN(1,MAX(0,INDEX(AN$147:AN$150,$D167)))</f>
        <v/>
      </c>
      <c r="AO167" s="19">
        <f>MIN(1,MAX(0,INDEX(AO$147:AO$150,$D167)))</f>
        <v/>
      </c>
      <c r="AP167" s="19">
        <f>MIN(1,MAX(0,INDEX(AP$147:AP$150,$D167)))</f>
        <v/>
      </c>
      <c r="AQ167" s="19">
        <f>MIN(1,MAX(0,INDEX(AQ$147:AQ$150,$D167)))</f>
        <v/>
      </c>
      <c r="AR167" s="19">
        <f>MIN(1,MAX(0,INDEX(AR$147:AR$150,$D167)))</f>
        <v/>
      </c>
      <c r="AS167" s="19">
        <f>MIN(1,MAX(0,INDEX(AS$147:AS$150,$D167)))</f>
        <v/>
      </c>
      <c r="AT167" s="19">
        <f>MIN(1,MAX(0,INDEX(AT$147:AT$150,$D167)))</f>
        <v/>
      </c>
      <c r="AU167" s="19">
        <f>MIN(1,MAX(0,INDEX(AU$147:AU$150,$D167)))</f>
        <v/>
      </c>
      <c r="AV167" s="19">
        <f>MIN(1,MAX(0,INDEX(AV$147:AV$150,$D167)))</f>
        <v/>
      </c>
      <c r="AW167" s="19">
        <f>MIN(1,MAX(0,INDEX(AW$147:AW$150,$D167)))</f>
        <v/>
      </c>
      <c r="AX167" s="19">
        <f>MIN(1,MAX(0,INDEX(AX$147:AX$150,$D167)))</f>
        <v/>
      </c>
      <c r="AY167" s="20">
        <f>OBRSHARE(INDEX(AY$147:AY$150,$D167))</f>
        <v/>
      </c>
    </row>
    <row r="168" hidden="1" outlineLevel="1">
      <c r="H168" s="21" t="inlineStr">
        <is>
          <t>Baseline CO2 by ETS sector (MtCO2, data: values of scenario 1 rows co2.sec, section 13; refreshed by the build; check row bco2.chk)</t>
        </is>
      </c>
    </row>
    <row r="169" hidden="1" outlineLevel="1">
      <c r="A169" s="14" t="inlineStr">
        <is>
          <t>bco2</t>
        </is>
      </c>
      <c r="B169" s="14" t="inlineStr">
        <is>
          <t>all</t>
        </is>
      </c>
      <c r="C169" s="14" t="inlineStr">
        <is>
          <t>pow</t>
        </is>
      </c>
      <c r="H169" s="14">
        <f>INDEX(Variables!$B$5:$B$105,MATCH($A169,Variables!$A$5:$A$105,0))&amp;IF($C169="",""," | "&amp;INDEX(Mapping!$B$5:$B$26,MATCH($C169,Mapping!$A$5:$A$26,0))&amp;" | "&amp;INDEX(Mapping!$B$30:$B$41,MATCH($B169,Mapping!$A$30:$A$41,0)))</f>
        <v/>
      </c>
      <c r="I169" s="14">
        <f>INDEX(Variables!$C$5:$C$105,MATCH($A169,Variables!$A$5:$A$105,0))</f>
        <v/>
      </c>
      <c r="J169" s="14">
        <f>INDEX(Variables!$E$5:$E$105,MATCH($A169,Variables!$A$5:$A$105,0))</f>
        <v/>
      </c>
      <c r="K169" s="11">
        <f>LOWER(Settings!$C$4)&amp;".mit."&amp;$A169&amp;IF($C169="","","."&amp;$C169&amp;"."&amp;$B169)&amp;IF(INDEX(Variables!$D$5:$D$105,MATCH($A169,Variables!$A$5:$A$105,0))="","","."&amp;INDEX(Variables!$D$5:$D$105,MATCH($A169,Variables!$A$5:$A$105,0)))&amp;"."&amp;K$5</f>
        <v/>
      </c>
      <c r="L169" s="28" t="n">
        <v>0</v>
      </c>
      <c r="M169" s="28" t="n">
        <v>0</v>
      </c>
      <c r="N169" s="28" t="n">
        <v>0</v>
      </c>
      <c r="O169" s="28" t="n">
        <v>0</v>
      </c>
      <c r="P169" s="28" t="n">
        <v>0</v>
      </c>
      <c r="Q169" s="28" t="n">
        <v>0</v>
      </c>
      <c r="R169" s="28" t="n">
        <v>0</v>
      </c>
      <c r="S169" s="28" t="n">
        <v>0</v>
      </c>
      <c r="T169" s="28" t="n">
        <v>0</v>
      </c>
      <c r="U169" s="28" t="n">
        <v>0</v>
      </c>
      <c r="V169" s="28" t="n">
        <v>0</v>
      </c>
      <c r="W169" s="28" t="n">
        <v>0</v>
      </c>
      <c r="X169" s="28" t="n">
        <v>0</v>
      </c>
      <c r="Y169" s="28" t="n">
        <v>0</v>
      </c>
      <c r="Z169" s="28" t="n">
        <v>0</v>
      </c>
      <c r="AA169" s="28" t="n">
        <v>0</v>
      </c>
      <c r="AB169" s="28" t="n">
        <v>0</v>
      </c>
      <c r="AC169" s="28" t="n">
        <v>0</v>
      </c>
      <c r="AD169" s="28" t="n">
        <v>0</v>
      </c>
      <c r="AF169" s="11">
        <f>LOWER(Settings!$C$4)&amp;".mit."&amp;$A169&amp;IF($C169="","","."&amp;$C169&amp;"."&amp;$B169)&amp;IF(INDEX(Variables!$D$5:$D$105,MATCH($A169,Variables!$A$5:$A$105,0))="","","."&amp;INDEX(Variables!$D$5:$D$105,MATCH($A169,Variables!$A$5:$A$105,0)))&amp;"."&amp;AF$5</f>
        <v/>
      </c>
      <c r="AG169" s="28" t="n">
        <v>0</v>
      </c>
      <c r="AH169" s="28" t="n">
        <v>0</v>
      </c>
      <c r="AI169" s="28" t="n">
        <v>0</v>
      </c>
      <c r="AJ169" s="28" t="n">
        <v>0</v>
      </c>
      <c r="AK169" s="28" t="n">
        <v>0</v>
      </c>
      <c r="AL169" s="28" t="n">
        <v>0</v>
      </c>
      <c r="AM169" s="28" t="n">
        <v>0</v>
      </c>
      <c r="AN169" s="28" t="n">
        <v>0</v>
      </c>
      <c r="AO169" s="28" t="n">
        <v>0</v>
      </c>
      <c r="AP169" s="28" t="n">
        <v>0</v>
      </c>
      <c r="AQ169" s="28" t="n">
        <v>0</v>
      </c>
      <c r="AR169" s="28" t="n">
        <v>0</v>
      </c>
      <c r="AS169" s="28" t="n">
        <v>0</v>
      </c>
      <c r="AT169" s="28" t="n">
        <v>0</v>
      </c>
      <c r="AU169" s="28" t="n">
        <v>0</v>
      </c>
      <c r="AV169" s="28" t="n">
        <v>0</v>
      </c>
      <c r="AW169" s="28" t="n">
        <v>0</v>
      </c>
      <c r="AX169" s="28" t="n">
        <v>0</v>
      </c>
      <c r="AY169" s="28" t="n">
        <v>0</v>
      </c>
    </row>
    <row r="170" hidden="1" outlineLevel="1">
      <c r="A170" s="14" t="inlineStr">
        <is>
          <t>bco2</t>
        </is>
      </c>
      <c r="B170" s="14" t="inlineStr">
        <is>
          <t>all</t>
        </is>
      </c>
      <c r="C170" s="14" t="inlineStr">
        <is>
          <t>rod</t>
        </is>
      </c>
      <c r="H170" s="14">
        <f>INDEX(Variables!$B$5:$B$105,MATCH($A170,Variables!$A$5:$A$105,0))&amp;IF($C170="",""," | "&amp;INDEX(Mapping!$B$5:$B$26,MATCH($C170,Mapping!$A$5:$A$26,0))&amp;" | "&amp;INDEX(Mapping!$B$30:$B$41,MATCH($B170,Mapping!$A$30:$A$41,0)))</f>
        <v/>
      </c>
      <c r="I170" s="14">
        <f>INDEX(Variables!$C$5:$C$105,MATCH($A170,Variables!$A$5:$A$105,0))</f>
        <v/>
      </c>
      <c r="J170" s="14">
        <f>INDEX(Variables!$E$5:$E$105,MATCH($A170,Variables!$A$5:$A$105,0))</f>
        <v/>
      </c>
      <c r="K170" s="11">
        <f>LOWER(Settings!$C$4)&amp;".mit."&amp;$A170&amp;IF($C170="","","."&amp;$C170&amp;"."&amp;$B170)&amp;IF(INDEX(Variables!$D$5:$D$105,MATCH($A170,Variables!$A$5:$A$105,0))="","","."&amp;INDEX(Variables!$D$5:$D$105,MATCH($A170,Variables!$A$5:$A$105,0)))&amp;"."&amp;K$5</f>
        <v/>
      </c>
      <c r="L170" s="28" t="n">
        <v>52.5221342744396</v>
      </c>
      <c r="M170" s="28" t="n">
        <v>66.4283044394931</v>
      </c>
      <c r="N170" s="28" t="n">
        <v>73.6038040387822</v>
      </c>
      <c r="O170" s="28" t="n">
        <v>75.1677390822651</v>
      </c>
      <c r="P170" s="28" t="n">
        <v>76.6935733874071</v>
      </c>
      <c r="Q170" s="28" t="n">
        <v>78.5339885029816</v>
      </c>
      <c r="R170" s="28" t="n">
        <v>80.7657722221003</v>
      </c>
      <c r="S170" s="28" t="n">
        <v>82.9061350982399</v>
      </c>
      <c r="T170" s="28" t="n">
        <v>84.90452904559569</v>
      </c>
      <c r="U170" s="28" t="n">
        <v>86.92359111577591</v>
      </c>
      <c r="V170" s="28" t="n">
        <v>88.96248490327071</v>
      </c>
      <c r="W170" s="28" t="n">
        <v>91.0203328843687</v>
      </c>
      <c r="X170" s="28" t="n">
        <v>93.09621654651259</v>
      </c>
      <c r="Y170" s="28" t="n">
        <v>95.18917659044</v>
      </c>
      <c r="Z170" s="28" t="n">
        <v>97.29821320661949</v>
      </c>
      <c r="AA170" s="28" t="n">
        <v>99.4222864273508</v>
      </c>
      <c r="AB170" s="28" t="n">
        <v>101.560316555756</v>
      </c>
      <c r="AC170" s="28" t="n">
        <v>103.711184672735</v>
      </c>
      <c r="AD170" s="28" t="n">
        <v>105.873733222802</v>
      </c>
      <c r="AF170" s="11">
        <f>LOWER(Settings!$C$4)&amp;".mit."&amp;$A170&amp;IF($C170="","","."&amp;$C170&amp;"."&amp;$B170)&amp;IF(INDEX(Variables!$D$5:$D$105,MATCH($A170,Variables!$A$5:$A$105,0))="","","."&amp;INDEX(Variables!$D$5:$D$105,MATCH($A170,Variables!$A$5:$A$105,0)))&amp;"."&amp;AF$5</f>
        <v/>
      </c>
      <c r="AG170" s="28" t="n">
        <v>52.5221342744396</v>
      </c>
      <c r="AH170" s="28" t="n">
        <v>66.4283044394931</v>
      </c>
      <c r="AI170" s="28" t="n">
        <v>73.6038040387822</v>
      </c>
      <c r="AJ170" s="28" t="n">
        <v>75.1677390822651</v>
      </c>
      <c r="AK170" s="28" t="n">
        <v>76.6935733874071</v>
      </c>
      <c r="AL170" s="28" t="n">
        <v>78.5339885029816</v>
      </c>
      <c r="AM170" s="28" t="n">
        <v>80.7657722221003</v>
      </c>
      <c r="AN170" s="28" t="n">
        <v>82.9061350982399</v>
      </c>
      <c r="AO170" s="28" t="n">
        <v>84.90452904559569</v>
      </c>
      <c r="AP170" s="28" t="n">
        <v>86.92359111577591</v>
      </c>
      <c r="AQ170" s="28" t="n">
        <v>88.96248490327071</v>
      </c>
      <c r="AR170" s="28" t="n">
        <v>91.0203328843687</v>
      </c>
      <c r="AS170" s="28" t="n">
        <v>93.09621654651259</v>
      </c>
      <c r="AT170" s="28" t="n">
        <v>95.18917659044</v>
      </c>
      <c r="AU170" s="28" t="n">
        <v>97.29821320661949</v>
      </c>
      <c r="AV170" s="28" t="n">
        <v>99.4222864273508</v>
      </c>
      <c r="AW170" s="28" t="n">
        <v>101.560316555756</v>
      </c>
      <c r="AX170" s="28" t="n">
        <v>103.711184672735</v>
      </c>
      <c r="AY170" s="28" t="n">
        <v>105.873733222802</v>
      </c>
    </row>
    <row r="171" hidden="1" outlineLevel="1">
      <c r="A171" s="14" t="inlineStr">
        <is>
          <t>bco2</t>
        </is>
      </c>
      <c r="B171" s="14" t="inlineStr">
        <is>
          <t>all</t>
        </is>
      </c>
      <c r="C171" s="14" t="inlineStr">
        <is>
          <t>ral</t>
        </is>
      </c>
      <c r="H171" s="14">
        <f>INDEX(Variables!$B$5:$B$105,MATCH($A171,Variables!$A$5:$A$105,0))&amp;IF($C171="",""," | "&amp;INDEX(Mapping!$B$5:$B$26,MATCH($C171,Mapping!$A$5:$A$26,0))&amp;" | "&amp;INDEX(Mapping!$B$30:$B$41,MATCH($B171,Mapping!$A$30:$A$41,0)))</f>
        <v/>
      </c>
      <c r="I171" s="14">
        <f>INDEX(Variables!$C$5:$C$105,MATCH($A171,Variables!$A$5:$A$105,0))</f>
        <v/>
      </c>
      <c r="J171" s="14">
        <f>INDEX(Variables!$E$5:$E$105,MATCH($A171,Variables!$A$5:$A$105,0))</f>
        <v/>
      </c>
      <c r="K171" s="11">
        <f>LOWER(Settings!$C$4)&amp;".mit."&amp;$A171&amp;IF($C171="","","."&amp;$C171&amp;"."&amp;$B171)&amp;IF(INDEX(Variables!$D$5:$D$105,MATCH($A171,Variables!$A$5:$A$105,0))="","","."&amp;INDEX(Variables!$D$5:$D$105,MATCH($A171,Variables!$A$5:$A$105,0)))&amp;"."&amp;K$5</f>
        <v/>
      </c>
      <c r="L171" s="28" t="n">
        <v>0</v>
      </c>
      <c r="M171" s="28" t="n">
        <v>0</v>
      </c>
      <c r="N171" s="28" t="n">
        <v>0</v>
      </c>
      <c r="O171" s="28" t="n">
        <v>0</v>
      </c>
      <c r="P171" s="28" t="n">
        <v>0</v>
      </c>
      <c r="Q171" s="28" t="n">
        <v>0</v>
      </c>
      <c r="R171" s="28" t="n">
        <v>0</v>
      </c>
      <c r="S171" s="28" t="n">
        <v>0</v>
      </c>
      <c r="T171" s="28" t="n">
        <v>0</v>
      </c>
      <c r="U171" s="28" t="n">
        <v>0</v>
      </c>
      <c r="V171" s="28" t="n">
        <v>0</v>
      </c>
      <c r="W171" s="28" t="n">
        <v>0</v>
      </c>
      <c r="X171" s="28" t="n">
        <v>0</v>
      </c>
      <c r="Y171" s="28" t="n">
        <v>0</v>
      </c>
      <c r="Z171" s="28" t="n">
        <v>0</v>
      </c>
      <c r="AA171" s="28" t="n">
        <v>0</v>
      </c>
      <c r="AB171" s="28" t="n">
        <v>0</v>
      </c>
      <c r="AC171" s="28" t="n">
        <v>0</v>
      </c>
      <c r="AD171" s="28" t="n">
        <v>0</v>
      </c>
      <c r="AF171" s="11">
        <f>LOWER(Settings!$C$4)&amp;".mit."&amp;$A171&amp;IF($C171="","","."&amp;$C171&amp;"."&amp;$B171)&amp;IF(INDEX(Variables!$D$5:$D$105,MATCH($A171,Variables!$A$5:$A$105,0))="","","."&amp;INDEX(Variables!$D$5:$D$105,MATCH($A171,Variables!$A$5:$A$105,0)))&amp;"."&amp;AF$5</f>
        <v/>
      </c>
      <c r="AG171" s="28" t="n">
        <v>0</v>
      </c>
      <c r="AH171" s="28" t="n">
        <v>0</v>
      </c>
      <c r="AI171" s="28" t="n">
        <v>0</v>
      </c>
      <c r="AJ171" s="28" t="n">
        <v>0</v>
      </c>
      <c r="AK171" s="28" t="n">
        <v>0</v>
      </c>
      <c r="AL171" s="28" t="n">
        <v>0</v>
      </c>
      <c r="AM171" s="28" t="n">
        <v>0</v>
      </c>
      <c r="AN171" s="28" t="n">
        <v>0</v>
      </c>
      <c r="AO171" s="28" t="n">
        <v>0</v>
      </c>
      <c r="AP171" s="28" t="n">
        <v>0</v>
      </c>
      <c r="AQ171" s="28" t="n">
        <v>0</v>
      </c>
      <c r="AR171" s="28" t="n">
        <v>0</v>
      </c>
      <c r="AS171" s="28" t="n">
        <v>0</v>
      </c>
      <c r="AT171" s="28" t="n">
        <v>0</v>
      </c>
      <c r="AU171" s="28" t="n">
        <v>0</v>
      </c>
      <c r="AV171" s="28" t="n">
        <v>0</v>
      </c>
      <c r="AW171" s="28" t="n">
        <v>0</v>
      </c>
      <c r="AX171" s="28" t="n">
        <v>0</v>
      </c>
      <c r="AY171" s="28" t="n">
        <v>0</v>
      </c>
    </row>
    <row r="172" hidden="1" outlineLevel="1">
      <c r="A172" s="14" t="inlineStr">
        <is>
          <t>bco2</t>
        </is>
      </c>
      <c r="B172" s="14" t="inlineStr">
        <is>
          <t>all</t>
        </is>
      </c>
      <c r="C172" s="14" t="inlineStr">
        <is>
          <t>avi</t>
        </is>
      </c>
      <c r="H172" s="14">
        <f>INDEX(Variables!$B$5:$B$105,MATCH($A172,Variables!$A$5:$A$105,0))&amp;IF($C172="",""," | "&amp;INDEX(Mapping!$B$5:$B$26,MATCH($C172,Mapping!$A$5:$A$26,0))&amp;" | "&amp;INDEX(Mapping!$B$30:$B$41,MATCH($B172,Mapping!$A$30:$A$41,0)))</f>
        <v/>
      </c>
      <c r="I172" s="14">
        <f>INDEX(Variables!$C$5:$C$105,MATCH($A172,Variables!$A$5:$A$105,0))</f>
        <v/>
      </c>
      <c r="J172" s="14">
        <f>INDEX(Variables!$E$5:$E$105,MATCH($A172,Variables!$A$5:$A$105,0))</f>
        <v/>
      </c>
      <c r="K172" s="11">
        <f>LOWER(Settings!$C$4)&amp;".mit."&amp;$A172&amp;IF($C172="","","."&amp;$C172&amp;"."&amp;$B172)&amp;IF(INDEX(Variables!$D$5:$D$105,MATCH($A172,Variables!$A$5:$A$105,0))="","","."&amp;INDEX(Variables!$D$5:$D$105,MATCH($A172,Variables!$A$5:$A$105,0)))&amp;"."&amp;K$5</f>
        <v/>
      </c>
      <c r="L172" s="28" t="n">
        <v>0</v>
      </c>
      <c r="M172" s="28" t="n">
        <v>0</v>
      </c>
      <c r="N172" s="28" t="n">
        <v>0</v>
      </c>
      <c r="O172" s="28" t="n">
        <v>0</v>
      </c>
      <c r="P172" s="28" t="n">
        <v>0</v>
      </c>
      <c r="Q172" s="28" t="n">
        <v>0</v>
      </c>
      <c r="R172" s="28" t="n">
        <v>0</v>
      </c>
      <c r="S172" s="28" t="n">
        <v>0</v>
      </c>
      <c r="T172" s="28" t="n">
        <v>0</v>
      </c>
      <c r="U172" s="28" t="n">
        <v>0</v>
      </c>
      <c r="V172" s="28" t="n">
        <v>0</v>
      </c>
      <c r="W172" s="28" t="n">
        <v>0</v>
      </c>
      <c r="X172" s="28" t="n">
        <v>0</v>
      </c>
      <c r="Y172" s="28" t="n">
        <v>0</v>
      </c>
      <c r="Z172" s="28" t="n">
        <v>0</v>
      </c>
      <c r="AA172" s="28" t="n">
        <v>0</v>
      </c>
      <c r="AB172" s="28" t="n">
        <v>0</v>
      </c>
      <c r="AC172" s="28" t="n">
        <v>0</v>
      </c>
      <c r="AD172" s="28" t="n">
        <v>0</v>
      </c>
      <c r="AF172" s="11">
        <f>LOWER(Settings!$C$4)&amp;".mit."&amp;$A172&amp;IF($C172="","","."&amp;$C172&amp;"."&amp;$B172)&amp;IF(INDEX(Variables!$D$5:$D$105,MATCH($A172,Variables!$A$5:$A$105,0))="","","."&amp;INDEX(Variables!$D$5:$D$105,MATCH($A172,Variables!$A$5:$A$105,0)))&amp;"."&amp;AF$5</f>
        <v/>
      </c>
      <c r="AG172" s="28" t="n">
        <v>0</v>
      </c>
      <c r="AH172" s="28" t="n">
        <v>0</v>
      </c>
      <c r="AI172" s="28" t="n">
        <v>0</v>
      </c>
      <c r="AJ172" s="28" t="n">
        <v>0</v>
      </c>
      <c r="AK172" s="28" t="n">
        <v>0</v>
      </c>
      <c r="AL172" s="28" t="n">
        <v>0</v>
      </c>
      <c r="AM172" s="28" t="n">
        <v>0</v>
      </c>
      <c r="AN172" s="28" t="n">
        <v>0</v>
      </c>
      <c r="AO172" s="28" t="n">
        <v>0</v>
      </c>
      <c r="AP172" s="28" t="n">
        <v>0</v>
      </c>
      <c r="AQ172" s="28" t="n">
        <v>0</v>
      </c>
      <c r="AR172" s="28" t="n">
        <v>0</v>
      </c>
      <c r="AS172" s="28" t="n">
        <v>0</v>
      </c>
      <c r="AT172" s="28" t="n">
        <v>0</v>
      </c>
      <c r="AU172" s="28" t="n">
        <v>0</v>
      </c>
      <c r="AV172" s="28" t="n">
        <v>0</v>
      </c>
      <c r="AW172" s="28" t="n">
        <v>0</v>
      </c>
      <c r="AX172" s="28" t="n">
        <v>0</v>
      </c>
      <c r="AY172" s="28" t="n">
        <v>0</v>
      </c>
    </row>
    <row r="173" hidden="1" outlineLevel="1">
      <c r="A173" s="14" t="inlineStr">
        <is>
          <t>bco2</t>
        </is>
      </c>
      <c r="B173" s="14" t="inlineStr">
        <is>
          <t>all</t>
        </is>
      </c>
      <c r="C173" s="14" t="inlineStr">
        <is>
          <t>nav</t>
        </is>
      </c>
      <c r="H173" s="14">
        <f>INDEX(Variables!$B$5:$B$105,MATCH($A173,Variables!$A$5:$A$105,0))&amp;IF($C173="",""," | "&amp;INDEX(Mapping!$B$5:$B$26,MATCH($C173,Mapping!$A$5:$A$26,0))&amp;" | "&amp;INDEX(Mapping!$B$30:$B$41,MATCH($B173,Mapping!$A$30:$A$41,0)))</f>
        <v/>
      </c>
      <c r="I173" s="14">
        <f>INDEX(Variables!$C$5:$C$105,MATCH($A173,Variables!$A$5:$A$105,0))</f>
        <v/>
      </c>
      <c r="J173" s="14">
        <f>INDEX(Variables!$E$5:$E$105,MATCH($A173,Variables!$A$5:$A$105,0))</f>
        <v/>
      </c>
      <c r="K173" s="11">
        <f>LOWER(Settings!$C$4)&amp;".mit."&amp;$A173&amp;IF($C173="","","."&amp;$C173&amp;"."&amp;$B173)&amp;IF(INDEX(Variables!$D$5:$D$105,MATCH($A173,Variables!$A$5:$A$105,0))="","","."&amp;INDEX(Variables!$D$5:$D$105,MATCH($A173,Variables!$A$5:$A$105,0)))&amp;"."&amp;K$5</f>
        <v/>
      </c>
      <c r="L173" s="28" t="n">
        <v>0.861846448934145</v>
      </c>
      <c r="M173" s="28" t="n">
        <v>1.00641075806903</v>
      </c>
      <c r="N173" s="28" t="n">
        <v>1.09607563877478</v>
      </c>
      <c r="O173" s="28" t="n">
        <v>1.12655040007758</v>
      </c>
      <c r="P173" s="28" t="n">
        <v>1.15651749467657</v>
      </c>
      <c r="Q173" s="28" t="n">
        <v>1.19265030055513</v>
      </c>
      <c r="R173" s="28" t="n">
        <v>1.23653499622103</v>
      </c>
      <c r="S173" s="28" t="n">
        <v>1.27903344487792</v>
      </c>
      <c r="T173" s="28" t="n">
        <v>1.31912141002136</v>
      </c>
      <c r="U173" s="28" t="n">
        <v>1.35991413848556</v>
      </c>
      <c r="V173" s="28" t="n">
        <v>1.40139954048564</v>
      </c>
      <c r="W173" s="28" t="n">
        <v>1.44356427291846</v>
      </c>
      <c r="X173" s="28" t="n">
        <v>1.48639372222498</v>
      </c>
      <c r="Y173" s="28" t="n">
        <v>1.52987198937823</v>
      </c>
      <c r="Z173" s="28" t="n">
        <v>1.57398187710191</v>
      </c>
      <c r="AA173" s="28" t="n">
        <v>1.61870487942162</v>
      </c>
      <c r="AB173" s="28" t="n">
        <v>1.66402117364684</v>
      </c>
      <c r="AC173" s="28" t="n">
        <v>1.70990961487787</v>
      </c>
      <c r="AD173" s="28" t="n">
        <v>1.75634773312722</v>
      </c>
      <c r="AF173" s="11">
        <f>LOWER(Settings!$C$4)&amp;".mit."&amp;$A173&amp;IF($C173="","","."&amp;$C173&amp;"."&amp;$B173)&amp;IF(INDEX(Variables!$D$5:$D$105,MATCH($A173,Variables!$A$5:$A$105,0))="","","."&amp;INDEX(Variables!$D$5:$D$105,MATCH($A173,Variables!$A$5:$A$105,0)))&amp;"."&amp;AF$5</f>
        <v/>
      </c>
      <c r="AG173" s="28" t="n">
        <v>0.861846448934145</v>
      </c>
      <c r="AH173" s="28" t="n">
        <v>1.00641075806903</v>
      </c>
      <c r="AI173" s="28" t="n">
        <v>1.09607563877478</v>
      </c>
      <c r="AJ173" s="28" t="n">
        <v>1.12655040007758</v>
      </c>
      <c r="AK173" s="28" t="n">
        <v>1.15651749467657</v>
      </c>
      <c r="AL173" s="28" t="n">
        <v>1.19265030055513</v>
      </c>
      <c r="AM173" s="28" t="n">
        <v>1.23653499622103</v>
      </c>
      <c r="AN173" s="28" t="n">
        <v>1.27903344487792</v>
      </c>
      <c r="AO173" s="28" t="n">
        <v>1.31912141002136</v>
      </c>
      <c r="AP173" s="28" t="n">
        <v>1.35991413848556</v>
      </c>
      <c r="AQ173" s="28" t="n">
        <v>1.40139954048564</v>
      </c>
      <c r="AR173" s="28" t="n">
        <v>1.44356427291846</v>
      </c>
      <c r="AS173" s="28" t="n">
        <v>1.48639372222498</v>
      </c>
      <c r="AT173" s="28" t="n">
        <v>1.52987198937823</v>
      </c>
      <c r="AU173" s="28" t="n">
        <v>1.57398187710191</v>
      </c>
      <c r="AV173" s="28" t="n">
        <v>1.61870487942162</v>
      </c>
      <c r="AW173" s="28" t="n">
        <v>1.66402117364684</v>
      </c>
      <c r="AX173" s="28" t="n">
        <v>1.70990961487787</v>
      </c>
      <c r="AY173" s="28" t="n">
        <v>1.75634773312722</v>
      </c>
    </row>
    <row r="174" hidden="1" outlineLevel="1">
      <c r="A174" s="14" t="inlineStr">
        <is>
          <t>bco2</t>
        </is>
      </c>
      <c r="B174" s="14" t="inlineStr">
        <is>
          <t>all</t>
        </is>
      </c>
      <c r="C174" s="14" t="inlineStr">
        <is>
          <t>res</t>
        </is>
      </c>
      <c r="H174" s="14">
        <f>INDEX(Variables!$B$5:$B$105,MATCH($A174,Variables!$A$5:$A$105,0))&amp;IF($C174="",""," | "&amp;INDEX(Mapping!$B$5:$B$26,MATCH($C174,Mapping!$A$5:$A$26,0))&amp;" | "&amp;INDEX(Mapping!$B$30:$B$41,MATCH($B174,Mapping!$A$30:$A$41,0)))</f>
        <v/>
      </c>
      <c r="I174" s="14">
        <f>INDEX(Variables!$C$5:$C$105,MATCH($A174,Variables!$A$5:$A$105,0))</f>
        <v/>
      </c>
      <c r="J174" s="14">
        <f>INDEX(Variables!$E$5:$E$105,MATCH($A174,Variables!$A$5:$A$105,0))</f>
        <v/>
      </c>
      <c r="K174" s="11">
        <f>LOWER(Settings!$C$4)&amp;".mit."&amp;$A174&amp;IF($C174="","","."&amp;$C174&amp;"."&amp;$B174)&amp;IF(INDEX(Variables!$D$5:$D$105,MATCH($A174,Variables!$A$5:$A$105,0))="","","."&amp;INDEX(Variables!$D$5:$D$105,MATCH($A174,Variables!$A$5:$A$105,0)))&amp;"."&amp;K$5</f>
        <v/>
      </c>
      <c r="L174" s="28" t="n">
        <v>13.9097651046928</v>
      </c>
      <c r="M174" s="28" t="n">
        <v>18.9260559375562</v>
      </c>
      <c r="N174" s="28" t="n">
        <v>21.7010608607895</v>
      </c>
      <c r="O174" s="28" t="n">
        <v>22.0086721356785</v>
      </c>
      <c r="P174" s="28" t="n">
        <v>22.3067647075671</v>
      </c>
      <c r="Q174" s="28" t="n">
        <v>22.6645360361588</v>
      </c>
      <c r="R174" s="28" t="n">
        <v>23.0955238836537</v>
      </c>
      <c r="S174" s="28" t="n">
        <v>23.5059255507827</v>
      </c>
      <c r="T174" s="28" t="n">
        <v>23.8866723758763</v>
      </c>
      <c r="U174" s="28" t="n">
        <v>24.2690416568405</v>
      </c>
      <c r="V174" s="28" t="n">
        <v>24.6528689224724</v>
      </c>
      <c r="W174" s="28" t="n">
        <v>25.038026950377</v>
      </c>
      <c r="X174" s="28" t="n">
        <v>25.42436377418</v>
      </c>
      <c r="Y174" s="28" t="n">
        <v>25.8117234885675</v>
      </c>
      <c r="Z174" s="28" t="n">
        <v>26.1999463193464</v>
      </c>
      <c r="AA174" s="28" t="n">
        <v>26.5888686998777</v>
      </c>
      <c r="AB174" s="28" t="n">
        <v>26.9783233539045</v>
      </c>
      <c r="AC174" s="28" t="n">
        <v>27.3681393847871</v>
      </c>
      <c r="AD174" s="28" t="n">
        <v>27.758142371143</v>
      </c>
      <c r="AF174" s="11">
        <f>LOWER(Settings!$C$4)&amp;".mit."&amp;$A174&amp;IF($C174="","","."&amp;$C174&amp;"."&amp;$B174)&amp;IF(INDEX(Variables!$D$5:$D$105,MATCH($A174,Variables!$A$5:$A$105,0))="","","."&amp;INDEX(Variables!$D$5:$D$105,MATCH($A174,Variables!$A$5:$A$105,0)))&amp;"."&amp;AF$5</f>
        <v/>
      </c>
      <c r="AG174" s="28" t="n">
        <v>13.9097651046928</v>
      </c>
      <c r="AH174" s="28" t="n">
        <v>18.9260559375562</v>
      </c>
      <c r="AI174" s="28" t="n">
        <v>21.7010608607895</v>
      </c>
      <c r="AJ174" s="28" t="n">
        <v>22.0086721356785</v>
      </c>
      <c r="AK174" s="28" t="n">
        <v>22.3067647075671</v>
      </c>
      <c r="AL174" s="28" t="n">
        <v>22.6645360361588</v>
      </c>
      <c r="AM174" s="28" t="n">
        <v>23.0955238836537</v>
      </c>
      <c r="AN174" s="28" t="n">
        <v>23.5059255507827</v>
      </c>
      <c r="AO174" s="28" t="n">
        <v>23.8866723758763</v>
      </c>
      <c r="AP174" s="28" t="n">
        <v>24.2690416568405</v>
      </c>
      <c r="AQ174" s="28" t="n">
        <v>24.6528689224724</v>
      </c>
      <c r="AR174" s="28" t="n">
        <v>25.038026950377</v>
      </c>
      <c r="AS174" s="28" t="n">
        <v>25.42436377418</v>
      </c>
      <c r="AT174" s="28" t="n">
        <v>25.8117234885675</v>
      </c>
      <c r="AU174" s="28" t="n">
        <v>26.1999463193464</v>
      </c>
      <c r="AV174" s="28" t="n">
        <v>26.5888686998777</v>
      </c>
      <c r="AW174" s="28" t="n">
        <v>26.9783233539045</v>
      </c>
      <c r="AX174" s="28" t="n">
        <v>27.3681393847871</v>
      </c>
      <c r="AY174" s="28" t="n">
        <v>27.758142371143</v>
      </c>
    </row>
    <row r="175" hidden="1" outlineLevel="1">
      <c r="A175" s="14" t="inlineStr">
        <is>
          <t>bco2</t>
        </is>
      </c>
      <c r="B175" s="14" t="inlineStr">
        <is>
          <t>all</t>
        </is>
      </c>
      <c r="C175" s="14" t="inlineStr">
        <is>
          <t>foo</t>
        </is>
      </c>
      <c r="H175" s="14">
        <f>INDEX(Variables!$B$5:$B$105,MATCH($A175,Variables!$A$5:$A$105,0))&amp;IF($C175="",""," | "&amp;INDEX(Mapping!$B$5:$B$26,MATCH($C175,Mapping!$A$5:$A$26,0))&amp;" | "&amp;INDEX(Mapping!$B$30:$B$41,MATCH($B175,Mapping!$A$30:$A$41,0)))</f>
        <v/>
      </c>
      <c r="I175" s="14">
        <f>INDEX(Variables!$C$5:$C$105,MATCH($A175,Variables!$A$5:$A$105,0))</f>
        <v/>
      </c>
      <c r="J175" s="14">
        <f>INDEX(Variables!$E$5:$E$105,MATCH($A175,Variables!$A$5:$A$105,0))</f>
        <v/>
      </c>
      <c r="K175" s="11">
        <f>LOWER(Settings!$C$4)&amp;".mit."&amp;$A175&amp;IF($C175="","","."&amp;$C175&amp;"."&amp;$B175)&amp;IF(INDEX(Variables!$D$5:$D$105,MATCH($A175,Variables!$A$5:$A$105,0))="","","."&amp;INDEX(Variables!$D$5:$D$105,MATCH($A175,Variables!$A$5:$A$105,0)))&amp;"."&amp;K$5</f>
        <v/>
      </c>
      <c r="L175" s="28" t="n">
        <v>2.84982907621843</v>
      </c>
      <c r="M175" s="28" t="n">
        <v>3.80088032998096</v>
      </c>
      <c r="N175" s="28" t="n">
        <v>4.16865262755248</v>
      </c>
      <c r="O175" s="28" t="n">
        <v>4.24866243763824</v>
      </c>
      <c r="P175" s="28" t="n">
        <v>4.32703986210839</v>
      </c>
      <c r="Q175" s="28" t="n">
        <v>4.41931569173199</v>
      </c>
      <c r="R175" s="28" t="n">
        <v>4.52874627118082</v>
      </c>
      <c r="S175" s="28" t="n">
        <v>4.63409242674815</v>
      </c>
      <c r="T175" s="28" t="n">
        <v>4.73320954553406</v>
      </c>
      <c r="U175" s="28" t="n">
        <v>4.83322294235752</v>
      </c>
      <c r="V175" s="28" t="n">
        <v>4.9340997551117</v>
      </c>
      <c r="W175" s="28" t="n">
        <v>5.03580572705457</v>
      </c>
      <c r="X175" s="28" t="n">
        <v>5.13830521183808</v>
      </c>
      <c r="Y175" s="28" t="n">
        <v>5.24156118045651</v>
      </c>
      <c r="Z175" s="28" t="n">
        <v>5.34553523014637</v>
      </c>
      <c r="AA175" s="28" t="n">
        <v>5.45018759526717</v>
      </c>
      <c r="AB175" s="28" t="n">
        <v>5.55547716018965</v>
      </c>
      <c r="AC175" s="28" t="n">
        <v>5.66136147421499</v>
      </c>
      <c r="AD175" s="28" t="n">
        <v>5.76779676854536</v>
      </c>
      <c r="AF175" s="11">
        <f>LOWER(Settings!$C$4)&amp;".mit."&amp;$A175&amp;IF($C175="","","."&amp;$C175&amp;"."&amp;$B175)&amp;IF(INDEX(Variables!$D$5:$D$105,MATCH($A175,Variables!$A$5:$A$105,0))="","","."&amp;INDEX(Variables!$D$5:$D$105,MATCH($A175,Variables!$A$5:$A$105,0)))&amp;"."&amp;AF$5</f>
        <v/>
      </c>
      <c r="AG175" s="28" t="n">
        <v>2.84982907621843</v>
      </c>
      <c r="AH175" s="28" t="n">
        <v>3.80088032998096</v>
      </c>
      <c r="AI175" s="28" t="n">
        <v>4.16865262755248</v>
      </c>
      <c r="AJ175" s="28" t="n">
        <v>4.24866243763824</v>
      </c>
      <c r="AK175" s="28" t="n">
        <v>4.32703986210839</v>
      </c>
      <c r="AL175" s="28" t="n">
        <v>4.41931569173199</v>
      </c>
      <c r="AM175" s="28" t="n">
        <v>4.52874627118082</v>
      </c>
      <c r="AN175" s="28" t="n">
        <v>4.63409242674815</v>
      </c>
      <c r="AO175" s="28" t="n">
        <v>4.73320954553406</v>
      </c>
      <c r="AP175" s="28" t="n">
        <v>4.83322294235752</v>
      </c>
      <c r="AQ175" s="28" t="n">
        <v>4.9340997551117</v>
      </c>
      <c r="AR175" s="28" t="n">
        <v>5.03580572705457</v>
      </c>
      <c r="AS175" s="28" t="n">
        <v>5.13830521183808</v>
      </c>
      <c r="AT175" s="28" t="n">
        <v>5.24156118045651</v>
      </c>
      <c r="AU175" s="28" t="n">
        <v>5.34553523014637</v>
      </c>
      <c r="AV175" s="28" t="n">
        <v>5.45018759526717</v>
      </c>
      <c r="AW175" s="28" t="n">
        <v>5.55547716018965</v>
      </c>
      <c r="AX175" s="28" t="n">
        <v>5.66136147421499</v>
      </c>
      <c r="AY175" s="28" t="n">
        <v>5.76779676854536</v>
      </c>
    </row>
    <row r="176" hidden="1" outlineLevel="1">
      <c r="A176" s="14" t="inlineStr">
        <is>
          <t>bco2</t>
        </is>
      </c>
      <c r="B176" s="14" t="inlineStr">
        <is>
          <t>all</t>
        </is>
      </c>
      <c r="C176" s="14" t="inlineStr">
        <is>
          <t>srv</t>
        </is>
      </c>
      <c r="H176" s="14">
        <f>INDEX(Variables!$B$5:$B$105,MATCH($A176,Variables!$A$5:$A$105,0))&amp;IF($C176="",""," | "&amp;INDEX(Mapping!$B$5:$B$26,MATCH($C176,Mapping!$A$5:$A$26,0))&amp;" | "&amp;INDEX(Mapping!$B$30:$B$41,MATCH($B176,Mapping!$A$30:$A$41,0)))</f>
        <v/>
      </c>
      <c r="I176" s="14">
        <f>INDEX(Variables!$C$5:$C$105,MATCH($A176,Variables!$A$5:$A$105,0))</f>
        <v/>
      </c>
      <c r="J176" s="14">
        <f>INDEX(Variables!$E$5:$E$105,MATCH($A176,Variables!$A$5:$A$105,0))</f>
        <v/>
      </c>
      <c r="K176" s="11">
        <f>LOWER(Settings!$C$4)&amp;".mit."&amp;$A176&amp;IF($C176="","","."&amp;$C176&amp;"."&amp;$B176)&amp;IF(INDEX(Variables!$D$5:$D$105,MATCH($A176,Variables!$A$5:$A$105,0))="","","."&amp;INDEX(Variables!$D$5:$D$105,MATCH($A176,Variables!$A$5:$A$105,0)))&amp;"."&amp;K$5</f>
        <v/>
      </c>
      <c r="L176" s="28" t="n">
        <v>0</v>
      </c>
      <c r="M176" s="28" t="n">
        <v>0</v>
      </c>
      <c r="N176" s="28" t="n">
        <v>0</v>
      </c>
      <c r="O176" s="28" t="n">
        <v>0</v>
      </c>
      <c r="P176" s="28" t="n">
        <v>0</v>
      </c>
      <c r="Q176" s="28" t="n">
        <v>0</v>
      </c>
      <c r="R176" s="28" t="n">
        <v>0</v>
      </c>
      <c r="S176" s="28" t="n">
        <v>0</v>
      </c>
      <c r="T176" s="28" t="n">
        <v>0</v>
      </c>
      <c r="U176" s="28" t="n">
        <v>0</v>
      </c>
      <c r="V176" s="28" t="n">
        <v>0</v>
      </c>
      <c r="W176" s="28" t="n">
        <v>0</v>
      </c>
      <c r="X176" s="28" t="n">
        <v>0</v>
      </c>
      <c r="Y176" s="28" t="n">
        <v>0</v>
      </c>
      <c r="Z176" s="28" t="n">
        <v>0</v>
      </c>
      <c r="AA176" s="28" t="n">
        <v>0</v>
      </c>
      <c r="AB176" s="28" t="n">
        <v>0</v>
      </c>
      <c r="AC176" s="28" t="n">
        <v>0</v>
      </c>
      <c r="AD176" s="28" t="n">
        <v>0</v>
      </c>
      <c r="AF176" s="11">
        <f>LOWER(Settings!$C$4)&amp;".mit."&amp;$A176&amp;IF($C176="","","."&amp;$C176&amp;"."&amp;$B176)&amp;IF(INDEX(Variables!$D$5:$D$105,MATCH($A176,Variables!$A$5:$A$105,0))="","","."&amp;INDEX(Variables!$D$5:$D$105,MATCH($A176,Variables!$A$5:$A$105,0)))&amp;"."&amp;AF$5</f>
        <v/>
      </c>
      <c r="AG176" s="28" t="n">
        <v>0</v>
      </c>
      <c r="AH176" s="28" t="n">
        <v>0</v>
      </c>
      <c r="AI176" s="28" t="n">
        <v>0</v>
      </c>
      <c r="AJ176" s="28" t="n">
        <v>0</v>
      </c>
      <c r="AK176" s="28" t="n">
        <v>0</v>
      </c>
      <c r="AL176" s="28" t="n">
        <v>0</v>
      </c>
      <c r="AM176" s="28" t="n">
        <v>0</v>
      </c>
      <c r="AN176" s="28" t="n">
        <v>0</v>
      </c>
      <c r="AO176" s="28" t="n">
        <v>0</v>
      </c>
      <c r="AP176" s="28" t="n">
        <v>0</v>
      </c>
      <c r="AQ176" s="28" t="n">
        <v>0</v>
      </c>
      <c r="AR176" s="28" t="n">
        <v>0</v>
      </c>
      <c r="AS176" s="28" t="n">
        <v>0</v>
      </c>
      <c r="AT176" s="28" t="n">
        <v>0</v>
      </c>
      <c r="AU176" s="28" t="n">
        <v>0</v>
      </c>
      <c r="AV176" s="28" t="n">
        <v>0</v>
      </c>
      <c r="AW176" s="28" t="n">
        <v>0</v>
      </c>
      <c r="AX176" s="28" t="n">
        <v>0</v>
      </c>
      <c r="AY176" s="28" t="n">
        <v>0</v>
      </c>
    </row>
    <row r="177" hidden="1" outlineLevel="1">
      <c r="A177" s="14" t="inlineStr">
        <is>
          <t>bco2</t>
        </is>
      </c>
      <c r="B177" s="14" t="inlineStr">
        <is>
          <t>all</t>
        </is>
      </c>
      <c r="C177" s="14" t="inlineStr">
        <is>
          <t>mch</t>
        </is>
      </c>
      <c r="H177" s="14">
        <f>INDEX(Variables!$B$5:$B$105,MATCH($A177,Variables!$A$5:$A$105,0))&amp;IF($C177="",""," | "&amp;INDEX(Mapping!$B$5:$B$26,MATCH($C177,Mapping!$A$5:$A$26,0))&amp;" | "&amp;INDEX(Mapping!$B$30:$B$41,MATCH($B177,Mapping!$A$30:$A$41,0)))</f>
        <v/>
      </c>
      <c r="I177" s="14">
        <f>INDEX(Variables!$C$5:$C$105,MATCH($A177,Variables!$A$5:$A$105,0))</f>
        <v/>
      </c>
      <c r="J177" s="14">
        <f>INDEX(Variables!$E$5:$E$105,MATCH($A177,Variables!$A$5:$A$105,0))</f>
        <v/>
      </c>
      <c r="K177" s="11">
        <f>LOWER(Settings!$C$4)&amp;".mit."&amp;$A177&amp;IF($C177="","","."&amp;$C177&amp;"."&amp;$B177)&amp;IF(INDEX(Variables!$D$5:$D$105,MATCH($A177,Variables!$A$5:$A$105,0))="","","."&amp;INDEX(Variables!$D$5:$D$105,MATCH($A177,Variables!$A$5:$A$105,0)))&amp;"."&amp;K$5</f>
        <v/>
      </c>
      <c r="L177" s="28" t="n">
        <v>0</v>
      </c>
      <c r="M177" s="28" t="n">
        <v>0</v>
      </c>
      <c r="N177" s="28" t="n">
        <v>0</v>
      </c>
      <c r="O177" s="28" t="n">
        <v>0</v>
      </c>
      <c r="P177" s="28" t="n">
        <v>0</v>
      </c>
      <c r="Q177" s="28" t="n">
        <v>0</v>
      </c>
      <c r="R177" s="28" t="n">
        <v>0</v>
      </c>
      <c r="S177" s="28" t="n">
        <v>0</v>
      </c>
      <c r="T177" s="28" t="n">
        <v>0</v>
      </c>
      <c r="U177" s="28" t="n">
        <v>0</v>
      </c>
      <c r="V177" s="28" t="n">
        <v>0</v>
      </c>
      <c r="W177" s="28" t="n">
        <v>0</v>
      </c>
      <c r="X177" s="28" t="n">
        <v>0</v>
      </c>
      <c r="Y177" s="28" t="n">
        <v>0</v>
      </c>
      <c r="Z177" s="28" t="n">
        <v>0</v>
      </c>
      <c r="AA177" s="28" t="n">
        <v>0</v>
      </c>
      <c r="AB177" s="28" t="n">
        <v>0</v>
      </c>
      <c r="AC177" s="28" t="n">
        <v>0</v>
      </c>
      <c r="AD177" s="28" t="n">
        <v>0</v>
      </c>
      <c r="AF177" s="11">
        <f>LOWER(Settings!$C$4)&amp;".mit."&amp;$A177&amp;IF($C177="","","."&amp;$C177&amp;"."&amp;$B177)&amp;IF(INDEX(Variables!$D$5:$D$105,MATCH($A177,Variables!$A$5:$A$105,0))="","","."&amp;INDEX(Variables!$D$5:$D$105,MATCH($A177,Variables!$A$5:$A$105,0)))&amp;"."&amp;AF$5</f>
        <v/>
      </c>
      <c r="AG177" s="28" t="n">
        <v>0</v>
      </c>
      <c r="AH177" s="28" t="n">
        <v>0</v>
      </c>
      <c r="AI177" s="28" t="n">
        <v>0</v>
      </c>
      <c r="AJ177" s="28" t="n">
        <v>0</v>
      </c>
      <c r="AK177" s="28" t="n">
        <v>0</v>
      </c>
      <c r="AL177" s="28" t="n">
        <v>0</v>
      </c>
      <c r="AM177" s="28" t="n">
        <v>0</v>
      </c>
      <c r="AN177" s="28" t="n">
        <v>0</v>
      </c>
      <c r="AO177" s="28" t="n">
        <v>0</v>
      </c>
      <c r="AP177" s="28" t="n">
        <v>0</v>
      </c>
      <c r="AQ177" s="28" t="n">
        <v>0</v>
      </c>
      <c r="AR177" s="28" t="n">
        <v>0</v>
      </c>
      <c r="AS177" s="28" t="n">
        <v>0</v>
      </c>
      <c r="AT177" s="28" t="n">
        <v>0</v>
      </c>
      <c r="AU177" s="28" t="n">
        <v>0</v>
      </c>
      <c r="AV177" s="28" t="n">
        <v>0</v>
      </c>
      <c r="AW177" s="28" t="n">
        <v>0</v>
      </c>
      <c r="AX177" s="28" t="n">
        <v>0</v>
      </c>
      <c r="AY177" s="28" t="n">
        <v>0</v>
      </c>
    </row>
    <row r="178" hidden="1" outlineLevel="1">
      <c r="A178" s="14" t="inlineStr">
        <is>
          <t>bco2</t>
        </is>
      </c>
      <c r="B178" s="14" t="inlineStr">
        <is>
          <t>all</t>
        </is>
      </c>
      <c r="C178" s="14" t="inlineStr">
        <is>
          <t>irn</t>
        </is>
      </c>
      <c r="H178" s="14">
        <f>INDEX(Variables!$B$5:$B$105,MATCH($A178,Variables!$A$5:$A$105,0))&amp;IF($C178="",""," | "&amp;INDEX(Mapping!$B$5:$B$26,MATCH($C178,Mapping!$A$5:$A$26,0))&amp;" | "&amp;INDEX(Mapping!$B$30:$B$41,MATCH($B178,Mapping!$A$30:$A$41,0)))</f>
        <v/>
      </c>
      <c r="I178" s="14">
        <f>INDEX(Variables!$C$5:$C$105,MATCH($A178,Variables!$A$5:$A$105,0))</f>
        <v/>
      </c>
      <c r="J178" s="14">
        <f>INDEX(Variables!$E$5:$E$105,MATCH($A178,Variables!$A$5:$A$105,0))</f>
        <v/>
      </c>
      <c r="K178" s="11">
        <f>LOWER(Settings!$C$4)&amp;".mit."&amp;$A178&amp;IF($C178="","","."&amp;$C178&amp;"."&amp;$B178)&amp;IF(INDEX(Variables!$D$5:$D$105,MATCH($A178,Variables!$A$5:$A$105,0))="","","."&amp;INDEX(Variables!$D$5:$D$105,MATCH($A178,Variables!$A$5:$A$105,0)))&amp;"."&amp;K$5</f>
        <v/>
      </c>
      <c r="L178" s="28" t="n">
        <v>4.87339753552894</v>
      </c>
      <c r="M178" s="28" t="n">
        <v>5.37136222929781</v>
      </c>
      <c r="N178" s="28" t="n">
        <v>5.50358633226157</v>
      </c>
      <c r="O178" s="28" t="n">
        <v>5.73625440240189</v>
      </c>
      <c r="P178" s="28" t="n">
        <v>5.89776559497432</v>
      </c>
      <c r="Q178" s="28" t="n">
        <v>6.11611217734649</v>
      </c>
      <c r="R178" s="28" t="n">
        <v>6.39010777095866</v>
      </c>
      <c r="S178" s="28" t="n">
        <v>6.65973993560075</v>
      </c>
      <c r="T178" s="28" t="n">
        <v>6.91878500193829</v>
      </c>
      <c r="U178" s="28" t="n">
        <v>7.18499181110858</v>
      </c>
      <c r="V178" s="28" t="n">
        <v>7.45508241015428</v>
      </c>
      <c r="W178" s="28" t="n">
        <v>7.73237135404564</v>
      </c>
      <c r="X178" s="28" t="n">
        <v>8.0168803640415</v>
      </c>
      <c r="Y178" s="28" t="n">
        <v>8.308621019901951</v>
      </c>
      <c r="Z178" s="28" t="n">
        <v>8.607594303272821</v>
      </c>
      <c r="AA178" s="28" t="n">
        <v>8.9137901492431</v>
      </c>
      <c r="AB178" s="28" t="n">
        <v>9.227187007838429</v>
      </c>
      <c r="AC178" s="28" t="n">
        <v>9.54775141725306</v>
      </c>
      <c r="AD178" s="28" t="n">
        <v>9.87543759065465</v>
      </c>
      <c r="AF178" s="11">
        <f>LOWER(Settings!$C$4)&amp;".mit."&amp;$A178&amp;IF($C178="","","."&amp;$C178&amp;"."&amp;$B178)&amp;IF(INDEX(Variables!$D$5:$D$105,MATCH($A178,Variables!$A$5:$A$105,0))="","","."&amp;INDEX(Variables!$D$5:$D$105,MATCH($A178,Variables!$A$5:$A$105,0)))&amp;"."&amp;AF$5</f>
        <v/>
      </c>
      <c r="AG178" s="28" t="n">
        <v>4.87339753552894</v>
      </c>
      <c r="AH178" s="28" t="n">
        <v>5.37136222929781</v>
      </c>
      <c r="AI178" s="28" t="n">
        <v>5.50358633226157</v>
      </c>
      <c r="AJ178" s="28" t="n">
        <v>5.73625440240189</v>
      </c>
      <c r="AK178" s="28" t="n">
        <v>5.89776559497432</v>
      </c>
      <c r="AL178" s="28" t="n">
        <v>6.11611217734649</v>
      </c>
      <c r="AM178" s="28" t="n">
        <v>6.39010777095866</v>
      </c>
      <c r="AN178" s="28" t="n">
        <v>6.65973993560075</v>
      </c>
      <c r="AO178" s="28" t="n">
        <v>6.91878500193829</v>
      </c>
      <c r="AP178" s="28" t="n">
        <v>7.18499181110858</v>
      </c>
      <c r="AQ178" s="28" t="n">
        <v>7.45508241015428</v>
      </c>
      <c r="AR178" s="28" t="n">
        <v>7.73237135404564</v>
      </c>
      <c r="AS178" s="28" t="n">
        <v>8.0168803640415</v>
      </c>
      <c r="AT178" s="28" t="n">
        <v>8.308621019901951</v>
      </c>
      <c r="AU178" s="28" t="n">
        <v>8.607594303272821</v>
      </c>
      <c r="AV178" s="28" t="n">
        <v>8.9137901492431</v>
      </c>
      <c r="AW178" s="28" t="n">
        <v>9.227187007838429</v>
      </c>
      <c r="AX178" s="28" t="n">
        <v>9.54775141725306</v>
      </c>
      <c r="AY178" s="28" t="n">
        <v>9.87543759065465</v>
      </c>
    </row>
    <row r="179" hidden="1" outlineLevel="1">
      <c r="A179" s="14" t="inlineStr">
        <is>
          <t>bco2</t>
        </is>
      </c>
      <c r="B179" s="14" t="inlineStr">
        <is>
          <t>all</t>
        </is>
      </c>
      <c r="C179" s="14" t="inlineStr">
        <is>
          <t>nfm</t>
        </is>
      </c>
      <c r="H179" s="14">
        <f>INDEX(Variables!$B$5:$B$105,MATCH($A179,Variables!$A$5:$A$105,0))&amp;IF($C179="",""," | "&amp;INDEX(Mapping!$B$5:$B$26,MATCH($C179,Mapping!$A$5:$A$26,0))&amp;" | "&amp;INDEX(Mapping!$B$30:$B$41,MATCH($B179,Mapping!$A$30:$A$41,0)))</f>
        <v/>
      </c>
      <c r="I179" s="14">
        <f>INDEX(Variables!$C$5:$C$105,MATCH($A179,Variables!$A$5:$A$105,0))</f>
        <v/>
      </c>
      <c r="J179" s="14">
        <f>INDEX(Variables!$E$5:$E$105,MATCH($A179,Variables!$A$5:$A$105,0))</f>
        <v/>
      </c>
      <c r="K179" s="11">
        <f>LOWER(Settings!$C$4)&amp;".mit."&amp;$A179&amp;IF($C179="","","."&amp;$C179&amp;"."&amp;$B179)&amp;IF(INDEX(Variables!$D$5:$D$105,MATCH($A179,Variables!$A$5:$A$105,0))="","","."&amp;INDEX(Variables!$D$5:$D$105,MATCH($A179,Variables!$A$5:$A$105,0)))&amp;"."&amp;K$5</f>
        <v/>
      </c>
      <c r="L179" s="28" t="n">
        <v>0</v>
      </c>
      <c r="M179" s="28" t="n">
        <v>0</v>
      </c>
      <c r="N179" s="28" t="n">
        <v>0</v>
      </c>
      <c r="O179" s="28" t="n">
        <v>0</v>
      </c>
      <c r="P179" s="28" t="n">
        <v>0</v>
      </c>
      <c r="Q179" s="28" t="n">
        <v>0</v>
      </c>
      <c r="R179" s="28" t="n">
        <v>0</v>
      </c>
      <c r="S179" s="28" t="n">
        <v>0</v>
      </c>
      <c r="T179" s="28" t="n">
        <v>0</v>
      </c>
      <c r="U179" s="28" t="n">
        <v>0</v>
      </c>
      <c r="V179" s="28" t="n">
        <v>0</v>
      </c>
      <c r="W179" s="28" t="n">
        <v>0</v>
      </c>
      <c r="X179" s="28" t="n">
        <v>0</v>
      </c>
      <c r="Y179" s="28" t="n">
        <v>0</v>
      </c>
      <c r="Z179" s="28" t="n">
        <v>0</v>
      </c>
      <c r="AA179" s="28" t="n">
        <v>0</v>
      </c>
      <c r="AB179" s="28" t="n">
        <v>0</v>
      </c>
      <c r="AC179" s="28" t="n">
        <v>0</v>
      </c>
      <c r="AD179" s="28" t="n">
        <v>0</v>
      </c>
      <c r="AF179" s="11">
        <f>LOWER(Settings!$C$4)&amp;".mit."&amp;$A179&amp;IF($C179="","","."&amp;$C179&amp;"."&amp;$B179)&amp;IF(INDEX(Variables!$D$5:$D$105,MATCH($A179,Variables!$A$5:$A$105,0))="","","."&amp;INDEX(Variables!$D$5:$D$105,MATCH($A179,Variables!$A$5:$A$105,0)))&amp;"."&amp;AF$5</f>
        <v/>
      </c>
      <c r="AG179" s="28" t="n">
        <v>0</v>
      </c>
      <c r="AH179" s="28" t="n">
        <v>0</v>
      </c>
      <c r="AI179" s="28" t="n">
        <v>0</v>
      </c>
      <c r="AJ179" s="28" t="n">
        <v>0</v>
      </c>
      <c r="AK179" s="28" t="n">
        <v>0</v>
      </c>
      <c r="AL179" s="28" t="n">
        <v>0</v>
      </c>
      <c r="AM179" s="28" t="n">
        <v>0</v>
      </c>
      <c r="AN179" s="28" t="n">
        <v>0</v>
      </c>
      <c r="AO179" s="28" t="n">
        <v>0</v>
      </c>
      <c r="AP179" s="28" t="n">
        <v>0</v>
      </c>
      <c r="AQ179" s="28" t="n">
        <v>0</v>
      </c>
      <c r="AR179" s="28" t="n">
        <v>0</v>
      </c>
      <c r="AS179" s="28" t="n">
        <v>0</v>
      </c>
      <c r="AT179" s="28" t="n">
        <v>0</v>
      </c>
      <c r="AU179" s="28" t="n">
        <v>0</v>
      </c>
      <c r="AV179" s="28" t="n">
        <v>0</v>
      </c>
      <c r="AW179" s="28" t="n">
        <v>0</v>
      </c>
      <c r="AX179" s="28" t="n">
        <v>0</v>
      </c>
      <c r="AY179" s="28" t="n">
        <v>0</v>
      </c>
    </row>
    <row r="180" hidden="1" outlineLevel="1">
      <c r="A180" s="14" t="inlineStr">
        <is>
          <t>bco2</t>
        </is>
      </c>
      <c r="B180" s="14" t="inlineStr">
        <is>
          <t>all</t>
        </is>
      </c>
      <c r="C180" s="14" t="inlineStr">
        <is>
          <t>mac</t>
        </is>
      </c>
      <c r="H180" s="14">
        <f>INDEX(Variables!$B$5:$B$105,MATCH($A180,Variables!$A$5:$A$105,0))&amp;IF($C180="",""," | "&amp;INDEX(Mapping!$B$5:$B$26,MATCH($C180,Mapping!$A$5:$A$26,0))&amp;" | "&amp;INDEX(Mapping!$B$30:$B$41,MATCH($B180,Mapping!$A$30:$A$41,0)))</f>
        <v/>
      </c>
      <c r="I180" s="14">
        <f>INDEX(Variables!$C$5:$C$105,MATCH($A180,Variables!$A$5:$A$105,0))</f>
        <v/>
      </c>
      <c r="J180" s="14">
        <f>INDEX(Variables!$E$5:$E$105,MATCH($A180,Variables!$A$5:$A$105,0))</f>
        <v/>
      </c>
      <c r="K180" s="11">
        <f>LOWER(Settings!$C$4)&amp;".mit."&amp;$A180&amp;IF($C180="","","."&amp;$C180&amp;"."&amp;$B180)&amp;IF(INDEX(Variables!$D$5:$D$105,MATCH($A180,Variables!$A$5:$A$105,0))="","","."&amp;INDEX(Variables!$D$5:$D$105,MATCH($A180,Variables!$A$5:$A$105,0)))&amp;"."&amp;K$5</f>
        <v/>
      </c>
      <c r="L180" s="28" t="n">
        <v>0</v>
      </c>
      <c r="M180" s="28" t="n">
        <v>0</v>
      </c>
      <c r="N180" s="28" t="n">
        <v>0</v>
      </c>
      <c r="O180" s="28" t="n">
        <v>0</v>
      </c>
      <c r="P180" s="28" t="n">
        <v>0</v>
      </c>
      <c r="Q180" s="28" t="n">
        <v>0</v>
      </c>
      <c r="R180" s="28" t="n">
        <v>0</v>
      </c>
      <c r="S180" s="28" t="n">
        <v>0</v>
      </c>
      <c r="T180" s="28" t="n">
        <v>0</v>
      </c>
      <c r="U180" s="28" t="n">
        <v>0</v>
      </c>
      <c r="V180" s="28" t="n">
        <v>0</v>
      </c>
      <c r="W180" s="28" t="n">
        <v>0</v>
      </c>
      <c r="X180" s="28" t="n">
        <v>0</v>
      </c>
      <c r="Y180" s="28" t="n">
        <v>0</v>
      </c>
      <c r="Z180" s="28" t="n">
        <v>0</v>
      </c>
      <c r="AA180" s="28" t="n">
        <v>0</v>
      </c>
      <c r="AB180" s="28" t="n">
        <v>0</v>
      </c>
      <c r="AC180" s="28" t="n">
        <v>0</v>
      </c>
      <c r="AD180" s="28" t="n">
        <v>0</v>
      </c>
      <c r="AF180" s="11">
        <f>LOWER(Settings!$C$4)&amp;".mit."&amp;$A180&amp;IF($C180="","","."&amp;$C180&amp;"."&amp;$B180)&amp;IF(INDEX(Variables!$D$5:$D$105,MATCH($A180,Variables!$A$5:$A$105,0))="","","."&amp;INDEX(Variables!$D$5:$D$105,MATCH($A180,Variables!$A$5:$A$105,0)))&amp;"."&amp;AF$5</f>
        <v/>
      </c>
      <c r="AG180" s="28" t="n">
        <v>0</v>
      </c>
      <c r="AH180" s="28" t="n">
        <v>0</v>
      </c>
      <c r="AI180" s="28" t="n">
        <v>0</v>
      </c>
      <c r="AJ180" s="28" t="n">
        <v>0</v>
      </c>
      <c r="AK180" s="28" t="n">
        <v>0</v>
      </c>
      <c r="AL180" s="28" t="n">
        <v>0</v>
      </c>
      <c r="AM180" s="28" t="n">
        <v>0</v>
      </c>
      <c r="AN180" s="28" t="n">
        <v>0</v>
      </c>
      <c r="AO180" s="28" t="n">
        <v>0</v>
      </c>
      <c r="AP180" s="28" t="n">
        <v>0</v>
      </c>
      <c r="AQ180" s="28" t="n">
        <v>0</v>
      </c>
      <c r="AR180" s="28" t="n">
        <v>0</v>
      </c>
      <c r="AS180" s="28" t="n">
        <v>0</v>
      </c>
      <c r="AT180" s="28" t="n">
        <v>0</v>
      </c>
      <c r="AU180" s="28" t="n">
        <v>0</v>
      </c>
      <c r="AV180" s="28" t="n">
        <v>0</v>
      </c>
      <c r="AW180" s="28" t="n">
        <v>0</v>
      </c>
      <c r="AX180" s="28" t="n">
        <v>0</v>
      </c>
      <c r="AY180" s="28" t="n">
        <v>0</v>
      </c>
    </row>
    <row r="181" hidden="1" outlineLevel="1">
      <c r="A181" s="14" t="inlineStr">
        <is>
          <t>bco2</t>
        </is>
      </c>
      <c r="B181" s="14" t="inlineStr">
        <is>
          <t>all</t>
        </is>
      </c>
      <c r="C181" s="14" t="inlineStr">
        <is>
          <t>cem</t>
        </is>
      </c>
      <c r="H181" s="14">
        <f>INDEX(Variables!$B$5:$B$105,MATCH($A181,Variables!$A$5:$A$105,0))&amp;IF($C181="",""," | "&amp;INDEX(Mapping!$B$5:$B$26,MATCH($C181,Mapping!$A$5:$A$26,0))&amp;" | "&amp;INDEX(Mapping!$B$30:$B$41,MATCH($B181,Mapping!$A$30:$A$41,0)))</f>
        <v/>
      </c>
      <c r="I181" s="14">
        <f>INDEX(Variables!$C$5:$C$105,MATCH($A181,Variables!$A$5:$A$105,0))</f>
        <v/>
      </c>
      <c r="J181" s="14">
        <f>INDEX(Variables!$E$5:$E$105,MATCH($A181,Variables!$A$5:$A$105,0))</f>
        <v/>
      </c>
      <c r="K181" s="11">
        <f>LOWER(Settings!$C$4)&amp;".mit."&amp;$A181&amp;IF($C181="","","."&amp;$C181&amp;"."&amp;$B181)&amp;IF(INDEX(Variables!$D$5:$D$105,MATCH($A181,Variables!$A$5:$A$105,0))="","","."&amp;INDEX(Variables!$D$5:$D$105,MATCH($A181,Variables!$A$5:$A$105,0)))&amp;"."&amp;K$5</f>
        <v/>
      </c>
      <c r="L181" s="28" t="n">
        <v>10.2078358275608</v>
      </c>
      <c r="M181" s="28" t="n">
        <v>11.6539336075991</v>
      </c>
      <c r="N181" s="28" t="n">
        <v>12.3232470517759</v>
      </c>
      <c r="O181" s="28" t="n">
        <v>12.9229490190539</v>
      </c>
      <c r="P181" s="28" t="n">
        <v>13.0769016814641</v>
      </c>
      <c r="Q181" s="28" t="n">
        <v>13.4153403735304</v>
      </c>
      <c r="R181" s="28" t="n">
        <v>13.8831752107525</v>
      </c>
      <c r="S181" s="28" t="n">
        <v>14.3414570005372</v>
      </c>
      <c r="T181" s="28" t="n">
        <v>14.7803764402285</v>
      </c>
      <c r="U181" s="28" t="n">
        <v>15.2280929753206</v>
      </c>
      <c r="V181" s="28" t="n">
        <v>15.6637241277223</v>
      </c>
      <c r="W181" s="28" t="n">
        <v>16.1078903859395</v>
      </c>
      <c r="X181" s="28" t="n">
        <v>16.5605541540141</v>
      </c>
      <c r="Y181" s="28" t="n">
        <v>17.0216652620882</v>
      </c>
      <c r="Z181" s="28" t="n">
        <v>17.4911605136459</v>
      </c>
      <c r="AA181" s="28" t="n">
        <v>17.9689632443528</v>
      </c>
      <c r="AB181" s="28" t="n">
        <v>18.4549828943588</v>
      </c>
      <c r="AC181" s="28" t="n">
        <v>18.949114595963</v>
      </c>
      <c r="AD181" s="28" t="n">
        <v>19.4512387785697</v>
      </c>
      <c r="AF181" s="11">
        <f>LOWER(Settings!$C$4)&amp;".mit."&amp;$A181&amp;IF($C181="","","."&amp;$C181&amp;"."&amp;$B181)&amp;IF(INDEX(Variables!$D$5:$D$105,MATCH($A181,Variables!$A$5:$A$105,0))="","","."&amp;INDEX(Variables!$D$5:$D$105,MATCH($A181,Variables!$A$5:$A$105,0)))&amp;"."&amp;AF$5</f>
        <v/>
      </c>
      <c r="AG181" s="28" t="n">
        <v>10.2078358275608</v>
      </c>
      <c r="AH181" s="28" t="n">
        <v>11.6539336075991</v>
      </c>
      <c r="AI181" s="28" t="n">
        <v>12.3232470517759</v>
      </c>
      <c r="AJ181" s="28" t="n">
        <v>12.9229490190539</v>
      </c>
      <c r="AK181" s="28" t="n">
        <v>13.0769016814641</v>
      </c>
      <c r="AL181" s="28" t="n">
        <v>13.4153403735304</v>
      </c>
      <c r="AM181" s="28" t="n">
        <v>13.8831752107525</v>
      </c>
      <c r="AN181" s="28" t="n">
        <v>14.3414570005372</v>
      </c>
      <c r="AO181" s="28" t="n">
        <v>14.7803764402285</v>
      </c>
      <c r="AP181" s="28" t="n">
        <v>15.2280929753206</v>
      </c>
      <c r="AQ181" s="28" t="n">
        <v>15.6637241277223</v>
      </c>
      <c r="AR181" s="28" t="n">
        <v>16.1078903859395</v>
      </c>
      <c r="AS181" s="28" t="n">
        <v>16.5605541540141</v>
      </c>
      <c r="AT181" s="28" t="n">
        <v>17.0216652620882</v>
      </c>
      <c r="AU181" s="28" t="n">
        <v>17.4911605136459</v>
      </c>
      <c r="AV181" s="28" t="n">
        <v>17.9689632443528</v>
      </c>
      <c r="AW181" s="28" t="n">
        <v>18.4549828943588</v>
      </c>
      <c r="AX181" s="28" t="n">
        <v>18.949114595963</v>
      </c>
      <c r="AY181" s="28" t="n">
        <v>19.4512387785697</v>
      </c>
    </row>
    <row r="182" hidden="1" outlineLevel="1">
      <c r="A182" s="14" t="inlineStr">
        <is>
          <t>bco2</t>
        </is>
      </c>
      <c r="B182" s="14" t="inlineStr">
        <is>
          <t>all</t>
        </is>
      </c>
      <c r="C182" s="14" t="inlineStr">
        <is>
          <t>omn</t>
        </is>
      </c>
      <c r="H182" s="14">
        <f>INDEX(Variables!$B$5:$B$105,MATCH($A182,Variables!$A$5:$A$105,0))&amp;IF($C182="",""," | "&amp;INDEX(Mapping!$B$5:$B$26,MATCH($C182,Mapping!$A$5:$A$26,0))&amp;" | "&amp;INDEX(Mapping!$B$30:$B$41,MATCH($B182,Mapping!$A$30:$A$41,0)))</f>
        <v/>
      </c>
      <c r="I182" s="14">
        <f>INDEX(Variables!$C$5:$C$105,MATCH($A182,Variables!$A$5:$A$105,0))</f>
        <v/>
      </c>
      <c r="J182" s="14">
        <f>INDEX(Variables!$E$5:$E$105,MATCH($A182,Variables!$A$5:$A$105,0))</f>
        <v/>
      </c>
      <c r="K182" s="11">
        <f>LOWER(Settings!$C$4)&amp;".mit."&amp;$A182&amp;IF($C182="","","."&amp;$C182&amp;"."&amp;$B182)&amp;IF(INDEX(Variables!$D$5:$D$105,MATCH($A182,Variables!$A$5:$A$105,0))="","","."&amp;INDEX(Variables!$D$5:$D$105,MATCH($A182,Variables!$A$5:$A$105,0)))&amp;"."&amp;K$5</f>
        <v/>
      </c>
      <c r="L182" s="28" t="n">
        <v>21.3324378220208</v>
      </c>
      <c r="M182" s="28" t="n">
        <v>29.1173416819179</v>
      </c>
      <c r="N182" s="28" t="n">
        <v>32.6269238610977</v>
      </c>
      <c r="O182" s="28" t="n">
        <v>33.4479177924899</v>
      </c>
      <c r="P182" s="28" t="n">
        <v>34.2592991568354</v>
      </c>
      <c r="Q182" s="28" t="n">
        <v>35.2170796147337</v>
      </c>
      <c r="R182" s="28" t="n">
        <v>36.3578746899038</v>
      </c>
      <c r="S182" s="28" t="n">
        <v>37.4684203496411</v>
      </c>
      <c r="T182" s="28" t="n">
        <v>38.5253139165108</v>
      </c>
      <c r="U182" s="28" t="n">
        <v>39.6012771336638</v>
      </c>
      <c r="V182" s="28" t="n">
        <v>40.6961764488921</v>
      </c>
      <c r="W182" s="28" t="n">
        <v>41.8098529040456</v>
      </c>
      <c r="X182" s="28" t="n">
        <v>42.9421214444922</v>
      </c>
      <c r="Y182" s="28" t="n">
        <v>44.092770253948</v>
      </c>
      <c r="Z182" s="28" t="n">
        <v>45.2615601173413</v>
      </c>
      <c r="AA182" s="28" t="n">
        <v>46.4482238143967</v>
      </c>
      <c r="AB182" s="28" t="n">
        <v>47.6524655466436</v>
      </c>
      <c r="AC182" s="28" t="n">
        <v>48.873960400563</v>
      </c>
      <c r="AD182" s="28" t="n">
        <v>50.112353849583</v>
      </c>
      <c r="AF182" s="11">
        <f>LOWER(Settings!$C$4)&amp;".mit."&amp;$A182&amp;IF($C182="","","."&amp;$C182&amp;"."&amp;$B182)&amp;IF(INDEX(Variables!$D$5:$D$105,MATCH($A182,Variables!$A$5:$A$105,0))="","","."&amp;INDEX(Variables!$D$5:$D$105,MATCH($A182,Variables!$A$5:$A$105,0)))&amp;"."&amp;AF$5</f>
        <v/>
      </c>
      <c r="AG182" s="28" t="n">
        <v>21.3324378220208</v>
      </c>
      <c r="AH182" s="28" t="n">
        <v>29.1173416819179</v>
      </c>
      <c r="AI182" s="28" t="n">
        <v>32.6269238610977</v>
      </c>
      <c r="AJ182" s="28" t="n">
        <v>33.4479177924899</v>
      </c>
      <c r="AK182" s="28" t="n">
        <v>34.2592991568354</v>
      </c>
      <c r="AL182" s="28" t="n">
        <v>35.2170796147337</v>
      </c>
      <c r="AM182" s="28" t="n">
        <v>36.3578746899038</v>
      </c>
      <c r="AN182" s="28" t="n">
        <v>37.4684203496411</v>
      </c>
      <c r="AO182" s="28" t="n">
        <v>38.5253139165108</v>
      </c>
      <c r="AP182" s="28" t="n">
        <v>39.6012771336638</v>
      </c>
      <c r="AQ182" s="28" t="n">
        <v>40.6961764488921</v>
      </c>
      <c r="AR182" s="28" t="n">
        <v>41.8098529040456</v>
      </c>
      <c r="AS182" s="28" t="n">
        <v>42.9421214444922</v>
      </c>
      <c r="AT182" s="28" t="n">
        <v>44.092770253948</v>
      </c>
      <c r="AU182" s="28" t="n">
        <v>45.2615601173413</v>
      </c>
      <c r="AV182" s="28" t="n">
        <v>46.4482238143967</v>
      </c>
      <c r="AW182" s="28" t="n">
        <v>47.6524655466436</v>
      </c>
      <c r="AX182" s="28" t="n">
        <v>48.873960400563</v>
      </c>
      <c r="AY182" s="28" t="n">
        <v>50.112353849583</v>
      </c>
    </row>
    <row r="183" hidden="1" outlineLevel="1">
      <c r="A183" s="14" t="inlineStr">
        <is>
          <t>bco2</t>
        </is>
      </c>
      <c r="B183" s="14" t="inlineStr">
        <is>
          <t>all</t>
        </is>
      </c>
      <c r="C183" s="14" t="inlineStr">
        <is>
          <t>cst</t>
        </is>
      </c>
      <c r="H183" s="14">
        <f>INDEX(Variables!$B$5:$B$105,MATCH($A183,Variables!$A$5:$A$105,0))&amp;IF($C183="",""," | "&amp;INDEX(Mapping!$B$5:$B$26,MATCH($C183,Mapping!$A$5:$A$26,0))&amp;" | "&amp;INDEX(Mapping!$B$30:$B$41,MATCH($B183,Mapping!$A$30:$A$41,0)))</f>
        <v/>
      </c>
      <c r="I183" s="14">
        <f>INDEX(Variables!$C$5:$C$105,MATCH($A183,Variables!$A$5:$A$105,0))</f>
        <v/>
      </c>
      <c r="J183" s="14">
        <f>INDEX(Variables!$E$5:$E$105,MATCH($A183,Variables!$A$5:$A$105,0))</f>
        <v/>
      </c>
      <c r="K183" s="11">
        <f>LOWER(Settings!$C$4)&amp;".mit."&amp;$A183&amp;IF($C183="","","."&amp;$C183&amp;"."&amp;$B183)&amp;IF(INDEX(Variables!$D$5:$D$105,MATCH($A183,Variables!$A$5:$A$105,0))="","","."&amp;INDEX(Variables!$D$5:$D$105,MATCH($A183,Variables!$A$5:$A$105,0)))&amp;"."&amp;K$5</f>
        <v/>
      </c>
      <c r="L183" s="28" t="n">
        <v>0</v>
      </c>
      <c r="M183" s="28" t="n">
        <v>0</v>
      </c>
      <c r="N183" s="28" t="n">
        <v>0</v>
      </c>
      <c r="O183" s="28" t="n">
        <v>0</v>
      </c>
      <c r="P183" s="28" t="n">
        <v>0</v>
      </c>
      <c r="Q183" s="28" t="n">
        <v>0</v>
      </c>
      <c r="R183" s="28" t="n">
        <v>0</v>
      </c>
      <c r="S183" s="28" t="n">
        <v>0</v>
      </c>
      <c r="T183" s="28" t="n">
        <v>0</v>
      </c>
      <c r="U183" s="28" t="n">
        <v>0</v>
      </c>
      <c r="V183" s="28" t="n">
        <v>0</v>
      </c>
      <c r="W183" s="28" t="n">
        <v>0</v>
      </c>
      <c r="X183" s="28" t="n">
        <v>0</v>
      </c>
      <c r="Y183" s="28" t="n">
        <v>0</v>
      </c>
      <c r="Z183" s="28" t="n">
        <v>0</v>
      </c>
      <c r="AA183" s="28" t="n">
        <v>0</v>
      </c>
      <c r="AB183" s="28" t="n">
        <v>0</v>
      </c>
      <c r="AC183" s="28" t="n">
        <v>0</v>
      </c>
      <c r="AD183" s="28" t="n">
        <v>0</v>
      </c>
      <c r="AF183" s="11">
        <f>LOWER(Settings!$C$4)&amp;".mit."&amp;$A183&amp;IF($C183="","","."&amp;$C183&amp;"."&amp;$B183)&amp;IF(INDEX(Variables!$D$5:$D$105,MATCH($A183,Variables!$A$5:$A$105,0))="","","."&amp;INDEX(Variables!$D$5:$D$105,MATCH($A183,Variables!$A$5:$A$105,0)))&amp;"."&amp;AF$5</f>
        <v/>
      </c>
      <c r="AG183" s="28" t="n">
        <v>0</v>
      </c>
      <c r="AH183" s="28" t="n">
        <v>0</v>
      </c>
      <c r="AI183" s="28" t="n">
        <v>0</v>
      </c>
      <c r="AJ183" s="28" t="n">
        <v>0</v>
      </c>
      <c r="AK183" s="28" t="n">
        <v>0</v>
      </c>
      <c r="AL183" s="28" t="n">
        <v>0</v>
      </c>
      <c r="AM183" s="28" t="n">
        <v>0</v>
      </c>
      <c r="AN183" s="28" t="n">
        <v>0</v>
      </c>
      <c r="AO183" s="28" t="n">
        <v>0</v>
      </c>
      <c r="AP183" s="28" t="n">
        <v>0</v>
      </c>
      <c r="AQ183" s="28" t="n">
        <v>0</v>
      </c>
      <c r="AR183" s="28" t="n">
        <v>0</v>
      </c>
      <c r="AS183" s="28" t="n">
        <v>0</v>
      </c>
      <c r="AT183" s="28" t="n">
        <v>0</v>
      </c>
      <c r="AU183" s="28" t="n">
        <v>0</v>
      </c>
      <c r="AV183" s="28" t="n">
        <v>0</v>
      </c>
      <c r="AW183" s="28" t="n">
        <v>0</v>
      </c>
      <c r="AX183" s="28" t="n">
        <v>0</v>
      </c>
      <c r="AY183" s="28" t="n">
        <v>0</v>
      </c>
    </row>
    <row r="184" hidden="1" outlineLevel="1">
      <c r="A184" s="14" t="inlineStr">
        <is>
          <t>bco2</t>
        </is>
      </c>
      <c r="B184" s="14" t="inlineStr">
        <is>
          <t>all</t>
        </is>
      </c>
      <c r="C184" s="14" t="inlineStr">
        <is>
          <t>ftr</t>
        </is>
      </c>
      <c r="H184" s="14">
        <f>INDEX(Variables!$B$5:$B$105,MATCH($A184,Variables!$A$5:$A$105,0))&amp;IF($C184="",""," | "&amp;INDEX(Mapping!$B$5:$B$26,MATCH($C184,Mapping!$A$5:$A$26,0))&amp;" | "&amp;INDEX(Mapping!$B$30:$B$41,MATCH($B184,Mapping!$A$30:$A$41,0)))</f>
        <v/>
      </c>
      <c r="I184" s="14">
        <f>INDEX(Variables!$C$5:$C$105,MATCH($A184,Variables!$A$5:$A$105,0))</f>
        <v/>
      </c>
      <c r="J184" s="14">
        <f>INDEX(Variables!$E$5:$E$105,MATCH($A184,Variables!$A$5:$A$105,0))</f>
        <v/>
      </c>
      <c r="K184" s="11">
        <f>LOWER(Settings!$C$4)&amp;".mit."&amp;$A184&amp;IF($C184="","","."&amp;$C184&amp;"."&amp;$B184)&amp;IF(INDEX(Variables!$D$5:$D$105,MATCH($A184,Variables!$A$5:$A$105,0))="","","."&amp;INDEX(Variables!$D$5:$D$105,MATCH($A184,Variables!$A$5:$A$105,0)))&amp;"."&amp;K$5</f>
        <v/>
      </c>
      <c r="L184" s="28" t="n">
        <v>27.9185577233879</v>
      </c>
      <c r="M184" s="28" t="n">
        <v>34.0847245725079</v>
      </c>
      <c r="N184" s="28" t="n">
        <v>36.0604323478783</v>
      </c>
      <c r="O184" s="28" t="n">
        <v>37.2895611896501</v>
      </c>
      <c r="P184" s="28" t="n">
        <v>38.51277680768</v>
      </c>
      <c r="Q184" s="28" t="n">
        <v>39.9734154884562</v>
      </c>
      <c r="R184" s="28" t="n">
        <v>41.7350880056811</v>
      </c>
      <c r="S184" s="28" t="n">
        <v>43.465398247484</v>
      </c>
      <c r="T184" s="28" t="n">
        <v>45.1247569142451</v>
      </c>
      <c r="U184" s="28" t="n">
        <v>46.828576058396</v>
      </c>
      <c r="V184" s="28" t="n">
        <v>48.577032580613</v>
      </c>
      <c r="W184" s="28" t="n">
        <v>50.3702459050947</v>
      </c>
      <c r="X184" s="28" t="n">
        <v>52.2082753483841</v>
      </c>
      <c r="Y184" s="28" t="n">
        <v>54.0911175261456</v>
      </c>
      <c r="Z184" s="28" t="n">
        <v>56.0187038072718</v>
      </c>
      <c r="AA184" s="28" t="n">
        <v>57.9908978249269</v>
      </c>
      <c r="AB184" s="28" t="n">
        <v>60.0074930543388</v>
      </c>
      <c r="AC184" s="28" t="n">
        <v>62.0682104673249</v>
      </c>
      <c r="AD184" s="28" t="n">
        <v>64.17269627367629</v>
      </c>
      <c r="AF184" s="11">
        <f>LOWER(Settings!$C$4)&amp;".mit."&amp;$A184&amp;IF($C184="","","."&amp;$C184&amp;"."&amp;$B184)&amp;IF(INDEX(Variables!$D$5:$D$105,MATCH($A184,Variables!$A$5:$A$105,0))="","","."&amp;INDEX(Variables!$D$5:$D$105,MATCH($A184,Variables!$A$5:$A$105,0)))&amp;"."&amp;AF$5</f>
        <v/>
      </c>
      <c r="AG184" s="28" t="n">
        <v>27.9185577233879</v>
      </c>
      <c r="AH184" s="28" t="n">
        <v>34.0847245725079</v>
      </c>
      <c r="AI184" s="28" t="n">
        <v>36.0604323478783</v>
      </c>
      <c r="AJ184" s="28" t="n">
        <v>37.2895611896501</v>
      </c>
      <c r="AK184" s="28" t="n">
        <v>38.51277680768</v>
      </c>
      <c r="AL184" s="28" t="n">
        <v>39.9734154884562</v>
      </c>
      <c r="AM184" s="28" t="n">
        <v>41.7350880056811</v>
      </c>
      <c r="AN184" s="28" t="n">
        <v>43.465398247484</v>
      </c>
      <c r="AO184" s="28" t="n">
        <v>45.1247569142451</v>
      </c>
      <c r="AP184" s="28" t="n">
        <v>46.828576058396</v>
      </c>
      <c r="AQ184" s="28" t="n">
        <v>48.577032580613</v>
      </c>
      <c r="AR184" s="28" t="n">
        <v>50.3702459050947</v>
      </c>
      <c r="AS184" s="28" t="n">
        <v>52.2082753483841</v>
      </c>
      <c r="AT184" s="28" t="n">
        <v>54.0911175261456</v>
      </c>
      <c r="AU184" s="28" t="n">
        <v>56.0187038072718</v>
      </c>
      <c r="AV184" s="28" t="n">
        <v>57.9908978249269</v>
      </c>
      <c r="AW184" s="28" t="n">
        <v>60.0074930543388</v>
      </c>
      <c r="AX184" s="28" t="n">
        <v>62.0682104673249</v>
      </c>
      <c r="AY184" s="28" t="n">
        <v>64.17269627367629</v>
      </c>
    </row>
    <row r="185" hidden="1" outlineLevel="1">
      <c r="A185" s="14" t="inlineStr">
        <is>
          <t>bco2</t>
        </is>
      </c>
      <c r="B185" s="14" t="inlineStr">
        <is>
          <t>all</t>
        </is>
      </c>
      <c r="C185" s="14" t="inlineStr">
        <is>
          <t>oen</t>
        </is>
      </c>
      <c r="H185" s="14">
        <f>INDEX(Variables!$B$5:$B$105,MATCH($A185,Variables!$A$5:$A$105,0))&amp;IF($C185="",""," | "&amp;INDEX(Mapping!$B$5:$B$26,MATCH($C185,Mapping!$A$5:$A$26,0))&amp;" | "&amp;INDEX(Mapping!$B$30:$B$41,MATCH($B185,Mapping!$A$30:$A$41,0)))</f>
        <v/>
      </c>
      <c r="I185" s="14">
        <f>INDEX(Variables!$C$5:$C$105,MATCH($A185,Variables!$A$5:$A$105,0))</f>
        <v/>
      </c>
      <c r="J185" s="14">
        <f>INDEX(Variables!$E$5:$E$105,MATCH($A185,Variables!$A$5:$A$105,0))</f>
        <v/>
      </c>
      <c r="K185" s="11">
        <f>LOWER(Settings!$C$4)&amp;".mit."&amp;$A185&amp;IF($C185="","","."&amp;$C185&amp;"."&amp;$B185)&amp;IF(INDEX(Variables!$D$5:$D$105,MATCH($A185,Variables!$A$5:$A$105,0))="","","."&amp;INDEX(Variables!$D$5:$D$105,MATCH($A185,Variables!$A$5:$A$105,0)))&amp;"."&amp;K$5</f>
        <v/>
      </c>
      <c r="L185" s="28" t="n">
        <v>0.323307501285192</v>
      </c>
      <c r="M185" s="28" t="n">
        <v>0.384272631658594</v>
      </c>
      <c r="N185" s="28" t="n">
        <v>0.423375096226274</v>
      </c>
      <c r="O185" s="28" t="n">
        <v>0.436878561770544</v>
      </c>
      <c r="P185" s="28" t="n">
        <v>0.450285164978255</v>
      </c>
      <c r="Q185" s="28" t="n">
        <v>0.466201727883183</v>
      </c>
      <c r="R185" s="28" t="n">
        <v>0.485280112508725</v>
      </c>
      <c r="S185" s="28" t="n">
        <v>0.503956796790976</v>
      </c>
      <c r="T185" s="28" t="n">
        <v>0.521820936475194</v>
      </c>
      <c r="U185" s="28" t="n">
        <v>0.540099212707787</v>
      </c>
      <c r="V185" s="28" t="n">
        <v>0.558790932982584</v>
      </c>
      <c r="W185" s="28" t="n">
        <v>0.57789485704034</v>
      </c>
      <c r="X185" s="28" t="n">
        <v>0.597409179427876</v>
      </c>
      <c r="Y185" s="28" t="n">
        <v>0.617331512626229</v>
      </c>
      <c r="Z185" s="28" t="n">
        <v>0.637658870810869</v>
      </c>
      <c r="AA185" s="28" t="n">
        <v>0.658387654307421</v>
      </c>
      <c r="AB185" s="28" t="n">
        <v>0.679513634806528</v>
      </c>
      <c r="AC185" s="28" t="n">
        <v>0.701031941401471</v>
      </c>
      <c r="AD185" s="28" t="n">
        <v>0.722937047511932</v>
      </c>
      <c r="AF185" s="11">
        <f>LOWER(Settings!$C$4)&amp;".mit."&amp;$A185&amp;IF($C185="","","."&amp;$C185&amp;"."&amp;$B185)&amp;IF(INDEX(Variables!$D$5:$D$105,MATCH($A185,Variables!$A$5:$A$105,0))="","","."&amp;INDEX(Variables!$D$5:$D$105,MATCH($A185,Variables!$A$5:$A$105,0)))&amp;"."&amp;AF$5</f>
        <v/>
      </c>
      <c r="AG185" s="28" t="n">
        <v>0.323307501285192</v>
      </c>
      <c r="AH185" s="28" t="n">
        <v>0.384272631658594</v>
      </c>
      <c r="AI185" s="28" t="n">
        <v>0.423375096226274</v>
      </c>
      <c r="AJ185" s="28" t="n">
        <v>0.436878561770544</v>
      </c>
      <c r="AK185" s="28" t="n">
        <v>0.450285164978255</v>
      </c>
      <c r="AL185" s="28" t="n">
        <v>0.466201727883183</v>
      </c>
      <c r="AM185" s="28" t="n">
        <v>0.485280112508725</v>
      </c>
      <c r="AN185" s="28" t="n">
        <v>0.503956796790976</v>
      </c>
      <c r="AO185" s="28" t="n">
        <v>0.521820936475194</v>
      </c>
      <c r="AP185" s="28" t="n">
        <v>0.540099212707787</v>
      </c>
      <c r="AQ185" s="28" t="n">
        <v>0.558790932982584</v>
      </c>
      <c r="AR185" s="28" t="n">
        <v>0.57789485704034</v>
      </c>
      <c r="AS185" s="28" t="n">
        <v>0.597409179427876</v>
      </c>
      <c r="AT185" s="28" t="n">
        <v>0.617331512626229</v>
      </c>
      <c r="AU185" s="28" t="n">
        <v>0.637658870810869</v>
      </c>
      <c r="AV185" s="28" t="n">
        <v>0.658387654307421</v>
      </c>
      <c r="AW185" s="28" t="n">
        <v>0.679513634806528</v>
      </c>
      <c r="AX185" s="28" t="n">
        <v>0.701031941401471</v>
      </c>
      <c r="AY185" s="28" t="n">
        <v>0.722937047511932</v>
      </c>
    </row>
    <row r="186" hidden="1" outlineLevel="1">
      <c r="H186" s="21" t="inlineStr">
        <is>
          <t>ETS price: volatility adjustment, baseline covered emissions, cap, effective semi-elasticity, fast estimate, override row (pasted values), price used, tax-equivalent price, revenue factor</t>
        </is>
      </c>
    </row>
    <row r="187" hidden="1" outlineLevel="1">
      <c r="A187" s="1" t="inlineStr">
        <is>
          <t>ets.vadj</t>
        </is>
      </c>
      <c r="B187" s="1" t="inlineStr"/>
      <c r="C187" s="1" t="inlineStr"/>
      <c r="H187" s="1">
        <f>INDEX(Variables!$B$5:$B$105,MATCH($A187,Variables!$A$5:$A$105,0))&amp;IF($C187="",""," | "&amp;INDEX(Mapping!$B$5:$B$26,MATCH($C187,Mapping!$A$5:$A$26,0))&amp;" | "&amp;INDEX(Mapping!$B$30:$B$41,MATCH($B187,Mapping!$A$30:$A$41,0)))</f>
        <v/>
      </c>
      <c r="I187" s="1">
        <f>INDEX(Variables!$C$5:$C$105,MATCH($A187,Variables!$A$5:$A$105,0))</f>
        <v/>
      </c>
      <c r="J187" s="1">
        <f>INDEX(Variables!$E$5:$E$105,MATCH($A187,Variables!$A$5:$A$105,0))</f>
        <v/>
      </c>
      <c r="K187" s="17">
        <f>LOWER(Settings!$C$4)&amp;".mit."&amp;$A187&amp;IF($C187="","","."&amp;$C187&amp;"."&amp;$B187)&amp;IF(INDEX(Variables!$D$5:$D$105,MATCH($A187,Variables!$A$5:$A$105,0))="","","."&amp;INDEX(Variables!$D$5:$D$105,MATCH($A187,Variables!$A$5:$A$105,0)))&amp;"."&amp;K$5</f>
        <v/>
      </c>
      <c r="L187" s="18">
        <f>(1+L$102*INDEX(Settings!$C$18:$F$18,MATCH(SUBSTITUTE(L$101,"*",""),Settings!$C$16:$F$16,0)))/(1+INDEX(Settings!$C$17:$F$17,MATCH(SUBSTITUTE(L$100,"*",""),Settings!$C$16:$F$16,0))*INDEX(Settings!$C$18:$F$18,MATCH(SUBSTITUTE(L$101,"*",""),Settings!$C$16:$F$16,0)))</f>
        <v/>
      </c>
      <c r="M187" s="19">
        <f>(1+M$102*INDEX(Settings!$C$18:$F$18,MATCH(SUBSTITUTE(M$101,"*",""),Settings!$C$16:$F$16,0)))/(1+INDEX(Settings!$C$17:$F$17,MATCH(SUBSTITUTE(M$100,"*",""),Settings!$C$16:$F$16,0))*INDEX(Settings!$C$18:$F$18,MATCH(SUBSTITUTE(M$101,"*",""),Settings!$C$16:$F$16,0)))</f>
        <v/>
      </c>
      <c r="N187" s="19">
        <f>(1+N$102*INDEX(Settings!$C$18:$F$18,MATCH(SUBSTITUTE(N$101,"*",""),Settings!$C$16:$F$16,0)))/(1+INDEX(Settings!$C$17:$F$17,MATCH(SUBSTITUTE(N$100,"*",""),Settings!$C$16:$F$16,0))*INDEX(Settings!$C$18:$F$18,MATCH(SUBSTITUTE(N$101,"*",""),Settings!$C$16:$F$16,0)))</f>
        <v/>
      </c>
      <c r="O187" s="19">
        <f>(1+O$102*INDEX(Settings!$C$18:$F$18,MATCH(SUBSTITUTE(O$101,"*",""),Settings!$C$16:$F$16,0)))/(1+INDEX(Settings!$C$17:$F$17,MATCH(SUBSTITUTE(O$100,"*",""),Settings!$C$16:$F$16,0))*INDEX(Settings!$C$18:$F$18,MATCH(SUBSTITUTE(O$101,"*",""),Settings!$C$16:$F$16,0)))</f>
        <v/>
      </c>
      <c r="P187" s="19">
        <f>(1+P$102*INDEX(Settings!$C$18:$F$18,MATCH(SUBSTITUTE(P$101,"*",""),Settings!$C$16:$F$16,0)))/(1+INDEX(Settings!$C$17:$F$17,MATCH(SUBSTITUTE(P$100,"*",""),Settings!$C$16:$F$16,0))*INDEX(Settings!$C$18:$F$18,MATCH(SUBSTITUTE(P$101,"*",""),Settings!$C$16:$F$16,0)))</f>
        <v/>
      </c>
      <c r="Q187" s="19">
        <f>(1+Q$102*INDEX(Settings!$C$18:$F$18,MATCH(SUBSTITUTE(Q$101,"*",""),Settings!$C$16:$F$16,0)))/(1+INDEX(Settings!$C$17:$F$17,MATCH(SUBSTITUTE(Q$100,"*",""),Settings!$C$16:$F$16,0))*INDEX(Settings!$C$18:$F$18,MATCH(SUBSTITUTE(Q$101,"*",""),Settings!$C$16:$F$16,0)))</f>
        <v/>
      </c>
      <c r="R187" s="19">
        <f>(1+R$102*INDEX(Settings!$C$18:$F$18,MATCH(SUBSTITUTE(R$101,"*",""),Settings!$C$16:$F$16,0)))/(1+INDEX(Settings!$C$17:$F$17,MATCH(SUBSTITUTE(R$100,"*",""),Settings!$C$16:$F$16,0))*INDEX(Settings!$C$18:$F$18,MATCH(SUBSTITUTE(R$101,"*",""),Settings!$C$16:$F$16,0)))</f>
        <v/>
      </c>
      <c r="S187" s="19">
        <f>(1+S$102*INDEX(Settings!$C$18:$F$18,MATCH(SUBSTITUTE(S$101,"*",""),Settings!$C$16:$F$16,0)))/(1+INDEX(Settings!$C$17:$F$17,MATCH(SUBSTITUTE(S$100,"*",""),Settings!$C$16:$F$16,0))*INDEX(Settings!$C$18:$F$18,MATCH(SUBSTITUTE(S$101,"*",""),Settings!$C$16:$F$16,0)))</f>
        <v/>
      </c>
      <c r="T187" s="19">
        <f>(1+T$102*INDEX(Settings!$C$18:$F$18,MATCH(SUBSTITUTE(T$101,"*",""),Settings!$C$16:$F$16,0)))/(1+INDEX(Settings!$C$17:$F$17,MATCH(SUBSTITUTE(T$100,"*",""),Settings!$C$16:$F$16,0))*INDEX(Settings!$C$18:$F$18,MATCH(SUBSTITUTE(T$101,"*",""),Settings!$C$16:$F$16,0)))</f>
        <v/>
      </c>
      <c r="U187" s="19">
        <f>(1+U$102*INDEX(Settings!$C$18:$F$18,MATCH(SUBSTITUTE(U$101,"*",""),Settings!$C$16:$F$16,0)))/(1+INDEX(Settings!$C$17:$F$17,MATCH(SUBSTITUTE(U$100,"*",""),Settings!$C$16:$F$16,0))*INDEX(Settings!$C$18:$F$18,MATCH(SUBSTITUTE(U$101,"*",""),Settings!$C$16:$F$16,0)))</f>
        <v/>
      </c>
      <c r="V187" s="19">
        <f>(1+V$102*INDEX(Settings!$C$18:$F$18,MATCH(SUBSTITUTE(V$101,"*",""),Settings!$C$16:$F$16,0)))/(1+INDEX(Settings!$C$17:$F$17,MATCH(SUBSTITUTE(V$100,"*",""),Settings!$C$16:$F$16,0))*INDEX(Settings!$C$18:$F$18,MATCH(SUBSTITUTE(V$101,"*",""),Settings!$C$16:$F$16,0)))</f>
        <v/>
      </c>
      <c r="W187" s="19">
        <f>(1+W$102*INDEX(Settings!$C$18:$F$18,MATCH(SUBSTITUTE(W$101,"*",""),Settings!$C$16:$F$16,0)))/(1+INDEX(Settings!$C$17:$F$17,MATCH(SUBSTITUTE(W$100,"*",""),Settings!$C$16:$F$16,0))*INDEX(Settings!$C$18:$F$18,MATCH(SUBSTITUTE(W$101,"*",""),Settings!$C$16:$F$16,0)))</f>
        <v/>
      </c>
      <c r="X187" s="19">
        <f>(1+X$102*INDEX(Settings!$C$18:$F$18,MATCH(SUBSTITUTE(X$101,"*",""),Settings!$C$16:$F$16,0)))/(1+INDEX(Settings!$C$17:$F$17,MATCH(SUBSTITUTE(X$100,"*",""),Settings!$C$16:$F$16,0))*INDEX(Settings!$C$18:$F$18,MATCH(SUBSTITUTE(X$101,"*",""),Settings!$C$16:$F$16,0)))</f>
        <v/>
      </c>
      <c r="Y187" s="19">
        <f>(1+Y$102*INDEX(Settings!$C$18:$F$18,MATCH(SUBSTITUTE(Y$101,"*",""),Settings!$C$16:$F$16,0)))/(1+INDEX(Settings!$C$17:$F$17,MATCH(SUBSTITUTE(Y$100,"*",""),Settings!$C$16:$F$16,0))*INDEX(Settings!$C$18:$F$18,MATCH(SUBSTITUTE(Y$101,"*",""),Settings!$C$16:$F$16,0)))</f>
        <v/>
      </c>
      <c r="Z187" s="19">
        <f>(1+Z$102*INDEX(Settings!$C$18:$F$18,MATCH(SUBSTITUTE(Z$101,"*",""),Settings!$C$16:$F$16,0)))/(1+INDEX(Settings!$C$17:$F$17,MATCH(SUBSTITUTE(Z$100,"*",""),Settings!$C$16:$F$16,0))*INDEX(Settings!$C$18:$F$18,MATCH(SUBSTITUTE(Z$101,"*",""),Settings!$C$16:$F$16,0)))</f>
        <v/>
      </c>
      <c r="AA187" s="19">
        <f>(1+AA$102*INDEX(Settings!$C$18:$F$18,MATCH(SUBSTITUTE(AA$101,"*",""),Settings!$C$16:$F$16,0)))/(1+INDEX(Settings!$C$17:$F$17,MATCH(SUBSTITUTE(AA$100,"*",""),Settings!$C$16:$F$16,0))*INDEX(Settings!$C$18:$F$18,MATCH(SUBSTITUTE(AA$101,"*",""),Settings!$C$16:$F$16,0)))</f>
        <v/>
      </c>
      <c r="AB187" s="19">
        <f>(1+AB$102*INDEX(Settings!$C$18:$F$18,MATCH(SUBSTITUTE(AB$101,"*",""),Settings!$C$16:$F$16,0)))/(1+INDEX(Settings!$C$17:$F$17,MATCH(SUBSTITUTE(AB$100,"*",""),Settings!$C$16:$F$16,0))*INDEX(Settings!$C$18:$F$18,MATCH(SUBSTITUTE(AB$101,"*",""),Settings!$C$16:$F$16,0)))</f>
        <v/>
      </c>
      <c r="AC187" s="19">
        <f>(1+AC$102*INDEX(Settings!$C$18:$F$18,MATCH(SUBSTITUTE(AC$101,"*",""),Settings!$C$16:$F$16,0)))/(1+INDEX(Settings!$C$17:$F$17,MATCH(SUBSTITUTE(AC$100,"*",""),Settings!$C$16:$F$16,0))*INDEX(Settings!$C$18:$F$18,MATCH(SUBSTITUTE(AC$101,"*",""),Settings!$C$16:$F$16,0)))</f>
        <v/>
      </c>
      <c r="AD187" s="20">
        <f>VOLADJ(AD$100,AD$101,AD$102)</f>
        <v/>
      </c>
      <c r="AF187" s="17">
        <f>LOWER(Settings!$C$4)&amp;".mit."&amp;$A187&amp;IF($C187="","","."&amp;$C187&amp;"."&amp;$B187)&amp;IF(INDEX(Variables!$D$5:$D$105,MATCH($A187,Variables!$A$5:$A$105,0))="","","."&amp;INDEX(Variables!$D$5:$D$105,MATCH($A187,Variables!$A$5:$A$105,0)))&amp;"."&amp;AF$5</f>
        <v/>
      </c>
      <c r="AG187" s="18">
        <f>(1+AG$102*INDEX(Settings!$C$18:$F$18,MATCH(SUBSTITUTE(AG$101,"*",""),Settings!$C$16:$F$16,0)))/(1+INDEX(Settings!$C$17:$F$17,MATCH(SUBSTITUTE(AG$100,"*",""),Settings!$C$16:$F$16,0))*INDEX(Settings!$C$18:$F$18,MATCH(SUBSTITUTE(AG$101,"*",""),Settings!$C$16:$F$16,0)))</f>
        <v/>
      </c>
      <c r="AH187" s="19">
        <f>(1+AH$102*INDEX(Settings!$C$18:$F$18,MATCH(SUBSTITUTE(AH$101,"*",""),Settings!$C$16:$F$16,0)))/(1+INDEX(Settings!$C$17:$F$17,MATCH(SUBSTITUTE(AH$100,"*",""),Settings!$C$16:$F$16,0))*INDEX(Settings!$C$18:$F$18,MATCH(SUBSTITUTE(AH$101,"*",""),Settings!$C$16:$F$16,0)))</f>
        <v/>
      </c>
      <c r="AI187" s="19">
        <f>(1+AI$102*INDEX(Settings!$C$18:$F$18,MATCH(SUBSTITUTE(AI$101,"*",""),Settings!$C$16:$F$16,0)))/(1+INDEX(Settings!$C$17:$F$17,MATCH(SUBSTITUTE(AI$100,"*",""),Settings!$C$16:$F$16,0))*INDEX(Settings!$C$18:$F$18,MATCH(SUBSTITUTE(AI$101,"*",""),Settings!$C$16:$F$16,0)))</f>
        <v/>
      </c>
      <c r="AJ187" s="19">
        <f>(1+AJ$102*INDEX(Settings!$C$18:$F$18,MATCH(SUBSTITUTE(AJ$101,"*",""),Settings!$C$16:$F$16,0)))/(1+INDEX(Settings!$C$17:$F$17,MATCH(SUBSTITUTE(AJ$100,"*",""),Settings!$C$16:$F$16,0))*INDEX(Settings!$C$18:$F$18,MATCH(SUBSTITUTE(AJ$101,"*",""),Settings!$C$16:$F$16,0)))</f>
        <v/>
      </c>
      <c r="AK187" s="19">
        <f>(1+AK$102*INDEX(Settings!$C$18:$F$18,MATCH(SUBSTITUTE(AK$101,"*",""),Settings!$C$16:$F$16,0)))/(1+INDEX(Settings!$C$17:$F$17,MATCH(SUBSTITUTE(AK$100,"*",""),Settings!$C$16:$F$16,0))*INDEX(Settings!$C$18:$F$18,MATCH(SUBSTITUTE(AK$101,"*",""),Settings!$C$16:$F$16,0)))</f>
        <v/>
      </c>
      <c r="AL187" s="19">
        <f>(1+AL$102*INDEX(Settings!$C$18:$F$18,MATCH(SUBSTITUTE(AL$101,"*",""),Settings!$C$16:$F$16,0)))/(1+INDEX(Settings!$C$17:$F$17,MATCH(SUBSTITUTE(AL$100,"*",""),Settings!$C$16:$F$16,0))*INDEX(Settings!$C$18:$F$18,MATCH(SUBSTITUTE(AL$101,"*",""),Settings!$C$16:$F$16,0)))</f>
        <v/>
      </c>
      <c r="AM187" s="19">
        <f>(1+AM$102*INDEX(Settings!$C$18:$F$18,MATCH(SUBSTITUTE(AM$101,"*",""),Settings!$C$16:$F$16,0)))/(1+INDEX(Settings!$C$17:$F$17,MATCH(SUBSTITUTE(AM$100,"*",""),Settings!$C$16:$F$16,0))*INDEX(Settings!$C$18:$F$18,MATCH(SUBSTITUTE(AM$101,"*",""),Settings!$C$16:$F$16,0)))</f>
        <v/>
      </c>
      <c r="AN187" s="19">
        <f>(1+AN$102*INDEX(Settings!$C$18:$F$18,MATCH(SUBSTITUTE(AN$101,"*",""),Settings!$C$16:$F$16,0)))/(1+INDEX(Settings!$C$17:$F$17,MATCH(SUBSTITUTE(AN$100,"*",""),Settings!$C$16:$F$16,0))*INDEX(Settings!$C$18:$F$18,MATCH(SUBSTITUTE(AN$101,"*",""),Settings!$C$16:$F$16,0)))</f>
        <v/>
      </c>
      <c r="AO187" s="19">
        <f>(1+AO$102*INDEX(Settings!$C$18:$F$18,MATCH(SUBSTITUTE(AO$101,"*",""),Settings!$C$16:$F$16,0)))/(1+INDEX(Settings!$C$17:$F$17,MATCH(SUBSTITUTE(AO$100,"*",""),Settings!$C$16:$F$16,0))*INDEX(Settings!$C$18:$F$18,MATCH(SUBSTITUTE(AO$101,"*",""),Settings!$C$16:$F$16,0)))</f>
        <v/>
      </c>
      <c r="AP187" s="19">
        <f>(1+AP$102*INDEX(Settings!$C$18:$F$18,MATCH(SUBSTITUTE(AP$101,"*",""),Settings!$C$16:$F$16,0)))/(1+INDEX(Settings!$C$17:$F$17,MATCH(SUBSTITUTE(AP$100,"*",""),Settings!$C$16:$F$16,0))*INDEX(Settings!$C$18:$F$18,MATCH(SUBSTITUTE(AP$101,"*",""),Settings!$C$16:$F$16,0)))</f>
        <v/>
      </c>
      <c r="AQ187" s="19">
        <f>(1+AQ$102*INDEX(Settings!$C$18:$F$18,MATCH(SUBSTITUTE(AQ$101,"*",""),Settings!$C$16:$F$16,0)))/(1+INDEX(Settings!$C$17:$F$17,MATCH(SUBSTITUTE(AQ$100,"*",""),Settings!$C$16:$F$16,0))*INDEX(Settings!$C$18:$F$18,MATCH(SUBSTITUTE(AQ$101,"*",""),Settings!$C$16:$F$16,0)))</f>
        <v/>
      </c>
      <c r="AR187" s="19">
        <f>(1+AR$102*INDEX(Settings!$C$18:$F$18,MATCH(SUBSTITUTE(AR$101,"*",""),Settings!$C$16:$F$16,0)))/(1+INDEX(Settings!$C$17:$F$17,MATCH(SUBSTITUTE(AR$100,"*",""),Settings!$C$16:$F$16,0))*INDEX(Settings!$C$18:$F$18,MATCH(SUBSTITUTE(AR$101,"*",""),Settings!$C$16:$F$16,0)))</f>
        <v/>
      </c>
      <c r="AS187" s="19">
        <f>(1+AS$102*INDEX(Settings!$C$18:$F$18,MATCH(SUBSTITUTE(AS$101,"*",""),Settings!$C$16:$F$16,0)))/(1+INDEX(Settings!$C$17:$F$17,MATCH(SUBSTITUTE(AS$100,"*",""),Settings!$C$16:$F$16,0))*INDEX(Settings!$C$18:$F$18,MATCH(SUBSTITUTE(AS$101,"*",""),Settings!$C$16:$F$16,0)))</f>
        <v/>
      </c>
      <c r="AT187" s="19">
        <f>(1+AT$102*INDEX(Settings!$C$18:$F$18,MATCH(SUBSTITUTE(AT$101,"*",""),Settings!$C$16:$F$16,0)))/(1+INDEX(Settings!$C$17:$F$17,MATCH(SUBSTITUTE(AT$100,"*",""),Settings!$C$16:$F$16,0))*INDEX(Settings!$C$18:$F$18,MATCH(SUBSTITUTE(AT$101,"*",""),Settings!$C$16:$F$16,0)))</f>
        <v/>
      </c>
      <c r="AU187" s="19">
        <f>(1+AU$102*INDEX(Settings!$C$18:$F$18,MATCH(SUBSTITUTE(AU$101,"*",""),Settings!$C$16:$F$16,0)))/(1+INDEX(Settings!$C$17:$F$17,MATCH(SUBSTITUTE(AU$100,"*",""),Settings!$C$16:$F$16,0))*INDEX(Settings!$C$18:$F$18,MATCH(SUBSTITUTE(AU$101,"*",""),Settings!$C$16:$F$16,0)))</f>
        <v/>
      </c>
      <c r="AV187" s="19">
        <f>(1+AV$102*INDEX(Settings!$C$18:$F$18,MATCH(SUBSTITUTE(AV$101,"*",""),Settings!$C$16:$F$16,0)))/(1+INDEX(Settings!$C$17:$F$17,MATCH(SUBSTITUTE(AV$100,"*",""),Settings!$C$16:$F$16,0))*INDEX(Settings!$C$18:$F$18,MATCH(SUBSTITUTE(AV$101,"*",""),Settings!$C$16:$F$16,0)))</f>
        <v/>
      </c>
      <c r="AW187" s="19">
        <f>(1+AW$102*INDEX(Settings!$C$18:$F$18,MATCH(SUBSTITUTE(AW$101,"*",""),Settings!$C$16:$F$16,0)))/(1+INDEX(Settings!$C$17:$F$17,MATCH(SUBSTITUTE(AW$100,"*",""),Settings!$C$16:$F$16,0))*INDEX(Settings!$C$18:$F$18,MATCH(SUBSTITUTE(AW$101,"*",""),Settings!$C$16:$F$16,0)))</f>
        <v/>
      </c>
      <c r="AX187" s="19">
        <f>(1+AX$102*INDEX(Settings!$C$18:$F$18,MATCH(SUBSTITUTE(AX$101,"*",""),Settings!$C$16:$F$16,0)))/(1+INDEX(Settings!$C$17:$F$17,MATCH(SUBSTITUTE(AX$100,"*",""),Settings!$C$16:$F$16,0))*INDEX(Settings!$C$18:$F$18,MATCH(SUBSTITUTE(AX$101,"*",""),Settings!$C$16:$F$16,0)))</f>
        <v/>
      </c>
      <c r="AY187" s="20">
        <f>VOLADJ(AY$100,AY$101,AY$102)</f>
        <v/>
      </c>
    </row>
    <row r="188" hidden="1" outlineLevel="1">
      <c r="A188" s="1" t="inlineStr">
        <is>
          <t>ets.bce</t>
        </is>
      </c>
      <c r="B188" s="1" t="inlineStr"/>
      <c r="C188" s="1" t="inlineStr"/>
      <c r="H188" s="1">
        <f>INDEX(Variables!$B$5:$B$105,MATCH($A188,Variables!$A$5:$A$105,0))&amp;IF($C188="",""," | "&amp;INDEX(Mapping!$B$5:$B$26,MATCH($C188,Mapping!$A$5:$A$26,0))&amp;" | "&amp;INDEX(Mapping!$B$30:$B$41,MATCH($B188,Mapping!$A$30:$A$41,0)))</f>
        <v/>
      </c>
      <c r="I188" s="1">
        <f>INDEX(Variables!$C$5:$C$105,MATCH($A188,Variables!$A$5:$A$105,0))</f>
        <v/>
      </c>
      <c r="J188" s="1">
        <f>INDEX(Variables!$E$5:$E$105,MATCH($A188,Variables!$A$5:$A$105,0))</f>
        <v/>
      </c>
      <c r="K188" s="17">
        <f>LOWER(Settings!$C$4)&amp;".mit."&amp;$A188&amp;IF($C188="","","."&amp;$C188&amp;"."&amp;$B188)&amp;IF(INDEX(Variables!$D$5:$D$105,MATCH($A188,Variables!$A$5:$A$105,0))="","","."&amp;INDEX(Variables!$D$5:$D$105,MATCH($A188,Variables!$A$5:$A$105,0)))&amp;"."&amp;K$5</f>
        <v/>
      </c>
      <c r="L188" s="29">
        <f>SUMPRODUCT(L$169:L$185,L$121:L$137)</f>
        <v/>
      </c>
      <c r="M188" s="30">
        <f>SUMPRODUCT(M$169:M$185,M$121:M$137)</f>
        <v/>
      </c>
      <c r="N188" s="30">
        <f>SUMPRODUCT(N$169:N$185,N$121:N$137)</f>
        <v/>
      </c>
      <c r="O188" s="30">
        <f>SUMPRODUCT(O$169:O$185,O$121:O$137)</f>
        <v/>
      </c>
      <c r="P188" s="30">
        <f>SUMPRODUCT(P$169:P$185,P$121:P$137)</f>
        <v/>
      </c>
      <c r="Q188" s="30">
        <f>SUMPRODUCT(Q$169:Q$185,Q$121:Q$137)</f>
        <v/>
      </c>
      <c r="R188" s="30">
        <f>SUMPRODUCT(R$169:R$185,R$121:R$137)</f>
        <v/>
      </c>
      <c r="S188" s="30">
        <f>SUMPRODUCT(S$169:S$185,S$121:S$137)</f>
        <v/>
      </c>
      <c r="T188" s="30">
        <f>SUMPRODUCT(T$169:T$185,T$121:T$137)</f>
        <v/>
      </c>
      <c r="U188" s="30">
        <f>SUMPRODUCT(U$169:U$185,U$121:U$137)</f>
        <v/>
      </c>
      <c r="V188" s="30">
        <f>SUMPRODUCT(V$169:V$185,V$121:V$137)</f>
        <v/>
      </c>
      <c r="W188" s="30">
        <f>SUMPRODUCT(W$169:W$185,W$121:W$137)</f>
        <v/>
      </c>
      <c r="X188" s="30">
        <f>SUMPRODUCT(X$169:X$185,X$121:X$137)</f>
        <v/>
      </c>
      <c r="Y188" s="30">
        <f>SUMPRODUCT(Y$169:Y$185,Y$121:Y$137)</f>
        <v/>
      </c>
      <c r="Z188" s="30">
        <f>SUMPRODUCT(Z$169:Z$185,Z$121:Z$137)</f>
        <v/>
      </c>
      <c r="AA188" s="30">
        <f>SUMPRODUCT(AA$169:AA$185,AA$121:AA$137)</f>
        <v/>
      </c>
      <c r="AB188" s="30">
        <f>SUMPRODUCT(AB$169:AB$185,AB$121:AB$137)</f>
        <v/>
      </c>
      <c r="AC188" s="30">
        <f>SUMPRODUCT(AC$169:AC$185,AC$121:AC$137)</f>
        <v/>
      </c>
      <c r="AD188" s="31">
        <f>COVERED(AD$169:AD$185,AD$121:AD$137)</f>
        <v/>
      </c>
      <c r="AF188" s="17">
        <f>LOWER(Settings!$C$4)&amp;".mit."&amp;$A188&amp;IF($C188="","","."&amp;$C188&amp;"."&amp;$B188)&amp;IF(INDEX(Variables!$D$5:$D$105,MATCH($A188,Variables!$A$5:$A$105,0))="","","."&amp;INDEX(Variables!$D$5:$D$105,MATCH($A188,Variables!$A$5:$A$105,0)))&amp;"."&amp;AF$5</f>
        <v/>
      </c>
      <c r="AG188" s="29">
        <f>SUMPRODUCT(AG$169:AG$185,AG$121:AG$137)</f>
        <v/>
      </c>
      <c r="AH188" s="30">
        <f>SUMPRODUCT(AH$169:AH$185,AH$121:AH$137)</f>
        <v/>
      </c>
      <c r="AI188" s="30">
        <f>SUMPRODUCT(AI$169:AI$185,AI$121:AI$137)</f>
        <v/>
      </c>
      <c r="AJ188" s="30">
        <f>SUMPRODUCT(AJ$169:AJ$185,AJ$121:AJ$137)</f>
        <v/>
      </c>
      <c r="AK188" s="30">
        <f>SUMPRODUCT(AK$169:AK$185,AK$121:AK$137)</f>
        <v/>
      </c>
      <c r="AL188" s="30">
        <f>SUMPRODUCT(AL$169:AL$185,AL$121:AL$137)</f>
        <v/>
      </c>
      <c r="AM188" s="30">
        <f>SUMPRODUCT(AM$169:AM$185,AM$121:AM$137)</f>
        <v/>
      </c>
      <c r="AN188" s="30">
        <f>SUMPRODUCT(AN$169:AN$185,AN$121:AN$137)</f>
        <v/>
      </c>
      <c r="AO188" s="30">
        <f>SUMPRODUCT(AO$169:AO$185,AO$121:AO$137)</f>
        <v/>
      </c>
      <c r="AP188" s="30">
        <f>SUMPRODUCT(AP$169:AP$185,AP$121:AP$137)</f>
        <v/>
      </c>
      <c r="AQ188" s="30">
        <f>SUMPRODUCT(AQ$169:AQ$185,AQ$121:AQ$137)</f>
        <v/>
      </c>
      <c r="AR188" s="30">
        <f>SUMPRODUCT(AR$169:AR$185,AR$121:AR$137)</f>
        <v/>
      </c>
      <c r="AS188" s="30">
        <f>SUMPRODUCT(AS$169:AS$185,AS$121:AS$137)</f>
        <v/>
      </c>
      <c r="AT188" s="30">
        <f>SUMPRODUCT(AT$169:AT$185,AT$121:AT$137)</f>
        <v/>
      </c>
      <c r="AU188" s="30">
        <f>SUMPRODUCT(AU$169:AU$185,AU$121:AU$137)</f>
        <v/>
      </c>
      <c r="AV188" s="30">
        <f>SUMPRODUCT(AV$169:AV$185,AV$121:AV$137)</f>
        <v/>
      </c>
      <c r="AW188" s="30">
        <f>SUMPRODUCT(AW$169:AW$185,AW$121:AW$137)</f>
        <v/>
      </c>
      <c r="AX188" s="30">
        <f>SUMPRODUCT(AX$169:AX$185,AX$121:AX$137)</f>
        <v/>
      </c>
      <c r="AY188" s="31">
        <f>COVERED(AY$169:AY$185,AY$121:AY$137)</f>
        <v/>
      </c>
    </row>
    <row r="189" hidden="1" outlineLevel="1">
      <c r="A189" s="1" t="inlineStr">
        <is>
          <t>ets.cap</t>
        </is>
      </c>
      <c r="B189" s="1" t="inlineStr"/>
      <c r="C189" s="1" t="inlineStr"/>
      <c r="H189" s="1">
        <f>INDEX(Variables!$B$5:$B$105,MATCH($A189,Variables!$A$5:$A$105,0))&amp;IF($C189="",""," | "&amp;INDEX(Mapping!$B$5:$B$26,MATCH($C189,Mapping!$A$5:$A$26,0))&amp;" | "&amp;INDEX(Mapping!$B$30:$B$41,MATCH($B189,Mapping!$A$30:$A$41,0)))</f>
        <v/>
      </c>
      <c r="I189" s="1">
        <f>INDEX(Variables!$C$5:$C$105,MATCH($A189,Variables!$A$5:$A$105,0))</f>
        <v/>
      </c>
      <c r="J189" s="1">
        <f>INDEX(Variables!$E$5:$E$105,MATCH($A189,Variables!$A$5:$A$105,0))</f>
        <v/>
      </c>
      <c r="K189" s="17">
        <f>LOWER(Settings!$C$4)&amp;".mit."&amp;$A189&amp;IF($C189="","","."&amp;$C189&amp;"."&amp;$B189)&amp;IF(INDEX(Variables!$D$5:$D$105,MATCH($A189,Variables!$A$5:$A$105,0))="","","."&amp;INDEX(Variables!$D$5:$D$105,MATCH($A189,Variables!$A$5:$A$105,0)))&amp;"."&amp;K$5</f>
        <v/>
      </c>
      <c r="L189" s="29">
        <f>IF(AND(LEFT(L$93,3)="Yes",L$4&gt;=L$97),IF(AND(L$4&gt;L$98,LEFT(L$96,8)="Constant"),K$189,L$188*(1+L$94+(L$95-L$94)/MAX(L$98-L$97,1)*(MIN(L$4,L$98)-L$97))),0)</f>
        <v/>
      </c>
      <c r="M189" s="30">
        <f>IF(AND(LEFT(M$93,3)="Yes",M$4&gt;=M$97),IF(AND(M$4&gt;M$98,LEFT(M$96,8)="Constant"),L$189,M$188*(1+M$94+(M$95-M$94)/MAX(M$98-M$97,1)*(MIN(M$4,M$98)-M$97))),0)</f>
        <v/>
      </c>
      <c r="N189" s="30">
        <f>IF(AND(LEFT(N$93,3)="Yes",N$4&gt;=N$97),IF(AND(N$4&gt;N$98,LEFT(N$96,8)="Constant"),M$189,N$188*(1+N$94+(N$95-N$94)/MAX(N$98-N$97,1)*(MIN(N$4,N$98)-N$97))),0)</f>
        <v/>
      </c>
      <c r="O189" s="30">
        <f>IF(AND(LEFT(O$93,3)="Yes",O$4&gt;=O$97),IF(AND(O$4&gt;O$98,LEFT(O$96,8)="Constant"),N$189,O$188*(1+O$94+(O$95-O$94)/MAX(O$98-O$97,1)*(MIN(O$4,O$98)-O$97))),0)</f>
        <v/>
      </c>
      <c r="P189" s="30">
        <f>IF(AND(LEFT(P$93,3)="Yes",P$4&gt;=P$97),IF(AND(P$4&gt;P$98,LEFT(P$96,8)="Constant"),O$189,P$188*(1+P$94+(P$95-P$94)/MAX(P$98-P$97,1)*(MIN(P$4,P$98)-P$97))),0)</f>
        <v/>
      </c>
      <c r="Q189" s="30">
        <f>IF(AND(LEFT(Q$93,3)="Yes",Q$4&gt;=Q$97),IF(AND(Q$4&gt;Q$98,LEFT(Q$96,8)="Constant"),P$189,Q$188*(1+Q$94+(Q$95-Q$94)/MAX(Q$98-Q$97,1)*(MIN(Q$4,Q$98)-Q$97))),0)</f>
        <v/>
      </c>
      <c r="R189" s="30">
        <f>IF(AND(LEFT(R$93,3)="Yes",R$4&gt;=R$97),IF(AND(R$4&gt;R$98,LEFT(R$96,8)="Constant"),Q$189,R$188*(1+R$94+(R$95-R$94)/MAX(R$98-R$97,1)*(MIN(R$4,R$98)-R$97))),0)</f>
        <v/>
      </c>
      <c r="S189" s="30">
        <f>IF(AND(LEFT(S$93,3)="Yes",S$4&gt;=S$97),IF(AND(S$4&gt;S$98,LEFT(S$96,8)="Constant"),R$189,S$188*(1+S$94+(S$95-S$94)/MAX(S$98-S$97,1)*(MIN(S$4,S$98)-S$97))),0)</f>
        <v/>
      </c>
      <c r="T189" s="30">
        <f>IF(AND(LEFT(T$93,3)="Yes",T$4&gt;=T$97),IF(AND(T$4&gt;T$98,LEFT(T$96,8)="Constant"),S$189,T$188*(1+T$94+(T$95-T$94)/MAX(T$98-T$97,1)*(MIN(T$4,T$98)-T$97))),0)</f>
        <v/>
      </c>
      <c r="U189" s="30">
        <f>IF(AND(LEFT(U$93,3)="Yes",U$4&gt;=U$97),IF(AND(U$4&gt;U$98,LEFT(U$96,8)="Constant"),T$189,U$188*(1+U$94+(U$95-U$94)/MAX(U$98-U$97,1)*(MIN(U$4,U$98)-U$97))),0)</f>
        <v/>
      </c>
      <c r="V189" s="30">
        <f>IF(AND(LEFT(V$93,3)="Yes",V$4&gt;=V$97),IF(AND(V$4&gt;V$98,LEFT(V$96,8)="Constant"),U$189,V$188*(1+V$94+(V$95-V$94)/MAX(V$98-V$97,1)*(MIN(V$4,V$98)-V$97))),0)</f>
        <v/>
      </c>
      <c r="W189" s="30">
        <f>IF(AND(LEFT(W$93,3)="Yes",W$4&gt;=W$97),IF(AND(W$4&gt;W$98,LEFT(W$96,8)="Constant"),V$189,W$188*(1+W$94+(W$95-W$94)/MAX(W$98-W$97,1)*(MIN(W$4,W$98)-W$97))),0)</f>
        <v/>
      </c>
      <c r="X189" s="30">
        <f>IF(AND(LEFT(X$93,3)="Yes",X$4&gt;=X$97),IF(AND(X$4&gt;X$98,LEFT(X$96,8)="Constant"),W$189,X$188*(1+X$94+(X$95-X$94)/MAX(X$98-X$97,1)*(MIN(X$4,X$98)-X$97))),0)</f>
        <v/>
      </c>
      <c r="Y189" s="30">
        <f>IF(AND(LEFT(Y$93,3)="Yes",Y$4&gt;=Y$97),IF(AND(Y$4&gt;Y$98,LEFT(Y$96,8)="Constant"),X$189,Y$188*(1+Y$94+(Y$95-Y$94)/MAX(Y$98-Y$97,1)*(MIN(Y$4,Y$98)-Y$97))),0)</f>
        <v/>
      </c>
      <c r="Z189" s="30">
        <f>IF(AND(LEFT(Z$93,3)="Yes",Z$4&gt;=Z$97),IF(AND(Z$4&gt;Z$98,LEFT(Z$96,8)="Constant"),Y$189,Z$188*(1+Z$94+(Z$95-Z$94)/MAX(Z$98-Z$97,1)*(MIN(Z$4,Z$98)-Z$97))),0)</f>
        <v/>
      </c>
      <c r="AA189" s="30">
        <f>IF(AND(LEFT(AA$93,3)="Yes",AA$4&gt;=AA$97),IF(AND(AA$4&gt;AA$98,LEFT(AA$96,8)="Constant"),Z$189,AA$188*(1+AA$94+(AA$95-AA$94)/MAX(AA$98-AA$97,1)*(MIN(AA$4,AA$98)-AA$97))),0)</f>
        <v/>
      </c>
      <c r="AB189" s="30">
        <f>IF(AND(LEFT(AB$93,3)="Yes",AB$4&gt;=AB$97),IF(AND(AB$4&gt;AB$98,LEFT(AB$96,8)="Constant"),AA$189,AB$188*(1+AB$94+(AB$95-AB$94)/MAX(AB$98-AB$97,1)*(MIN(AB$4,AB$98)-AB$97))),0)</f>
        <v/>
      </c>
      <c r="AC189" s="30">
        <f>IF(AND(LEFT(AC$93,3)="Yes",AC$4&gt;=AC$97),IF(AND(AC$4&gt;AC$98,LEFT(AC$96,8)="Constant"),AB$189,AC$188*(1+AC$94+(AC$95-AC$94)/MAX(AC$98-AC$97,1)*(MIN(AC$4,AC$98)-AC$97))),0)</f>
        <v/>
      </c>
      <c r="AD189" s="31">
        <f>ETSCAP(AD$93,AD$4,AD$97,AD$98,AD$94,AD$95,AD$96,AD$188,AC$189)</f>
        <v/>
      </c>
      <c r="AF189" s="17">
        <f>LOWER(Settings!$C$4)&amp;".mit."&amp;$A189&amp;IF($C189="","","."&amp;$C189&amp;"."&amp;$B189)&amp;IF(INDEX(Variables!$D$5:$D$105,MATCH($A189,Variables!$A$5:$A$105,0))="","","."&amp;INDEX(Variables!$D$5:$D$105,MATCH($A189,Variables!$A$5:$A$105,0)))&amp;"."&amp;AF$5</f>
        <v/>
      </c>
      <c r="AG189" s="29">
        <f>IF(AND(LEFT(AG$93,3)="Yes",AG$4&gt;=AG$97),IF(AND(AG$4&gt;AG$98,LEFT(AG$96,8)="Constant"),AF$189,AG$188*(1+AG$94+(AG$95-AG$94)/MAX(AG$98-AG$97,1)*(MIN(AG$4,AG$98)-AG$97))),0)</f>
        <v/>
      </c>
      <c r="AH189" s="30">
        <f>IF(AND(LEFT(AH$93,3)="Yes",AH$4&gt;=AH$97),IF(AND(AH$4&gt;AH$98,LEFT(AH$96,8)="Constant"),AG$189,AH$188*(1+AH$94+(AH$95-AH$94)/MAX(AH$98-AH$97,1)*(MIN(AH$4,AH$98)-AH$97))),0)</f>
        <v/>
      </c>
      <c r="AI189" s="30">
        <f>IF(AND(LEFT(AI$93,3)="Yes",AI$4&gt;=AI$97),IF(AND(AI$4&gt;AI$98,LEFT(AI$96,8)="Constant"),AH$189,AI$188*(1+AI$94+(AI$95-AI$94)/MAX(AI$98-AI$97,1)*(MIN(AI$4,AI$98)-AI$97))),0)</f>
        <v/>
      </c>
      <c r="AJ189" s="30">
        <f>IF(AND(LEFT(AJ$93,3)="Yes",AJ$4&gt;=AJ$97),IF(AND(AJ$4&gt;AJ$98,LEFT(AJ$96,8)="Constant"),AI$189,AJ$188*(1+AJ$94+(AJ$95-AJ$94)/MAX(AJ$98-AJ$97,1)*(MIN(AJ$4,AJ$98)-AJ$97))),0)</f>
        <v/>
      </c>
      <c r="AK189" s="30">
        <f>IF(AND(LEFT(AK$93,3)="Yes",AK$4&gt;=AK$97),IF(AND(AK$4&gt;AK$98,LEFT(AK$96,8)="Constant"),AJ$189,AK$188*(1+AK$94+(AK$95-AK$94)/MAX(AK$98-AK$97,1)*(MIN(AK$4,AK$98)-AK$97))),0)</f>
        <v/>
      </c>
      <c r="AL189" s="30">
        <f>IF(AND(LEFT(AL$93,3)="Yes",AL$4&gt;=AL$97),IF(AND(AL$4&gt;AL$98,LEFT(AL$96,8)="Constant"),AK$189,AL$188*(1+AL$94+(AL$95-AL$94)/MAX(AL$98-AL$97,1)*(MIN(AL$4,AL$98)-AL$97))),0)</f>
        <v/>
      </c>
      <c r="AM189" s="30">
        <f>IF(AND(LEFT(AM$93,3)="Yes",AM$4&gt;=AM$97),IF(AND(AM$4&gt;AM$98,LEFT(AM$96,8)="Constant"),AL$189,AM$188*(1+AM$94+(AM$95-AM$94)/MAX(AM$98-AM$97,1)*(MIN(AM$4,AM$98)-AM$97))),0)</f>
        <v/>
      </c>
      <c r="AN189" s="30">
        <f>IF(AND(LEFT(AN$93,3)="Yes",AN$4&gt;=AN$97),IF(AND(AN$4&gt;AN$98,LEFT(AN$96,8)="Constant"),AM$189,AN$188*(1+AN$94+(AN$95-AN$94)/MAX(AN$98-AN$97,1)*(MIN(AN$4,AN$98)-AN$97))),0)</f>
        <v/>
      </c>
      <c r="AO189" s="30">
        <f>IF(AND(LEFT(AO$93,3)="Yes",AO$4&gt;=AO$97),IF(AND(AO$4&gt;AO$98,LEFT(AO$96,8)="Constant"),AN$189,AO$188*(1+AO$94+(AO$95-AO$94)/MAX(AO$98-AO$97,1)*(MIN(AO$4,AO$98)-AO$97))),0)</f>
        <v/>
      </c>
      <c r="AP189" s="30">
        <f>IF(AND(LEFT(AP$93,3)="Yes",AP$4&gt;=AP$97),IF(AND(AP$4&gt;AP$98,LEFT(AP$96,8)="Constant"),AO$189,AP$188*(1+AP$94+(AP$95-AP$94)/MAX(AP$98-AP$97,1)*(MIN(AP$4,AP$98)-AP$97))),0)</f>
        <v/>
      </c>
      <c r="AQ189" s="30">
        <f>IF(AND(LEFT(AQ$93,3)="Yes",AQ$4&gt;=AQ$97),IF(AND(AQ$4&gt;AQ$98,LEFT(AQ$96,8)="Constant"),AP$189,AQ$188*(1+AQ$94+(AQ$95-AQ$94)/MAX(AQ$98-AQ$97,1)*(MIN(AQ$4,AQ$98)-AQ$97))),0)</f>
        <v/>
      </c>
      <c r="AR189" s="30">
        <f>IF(AND(LEFT(AR$93,3)="Yes",AR$4&gt;=AR$97),IF(AND(AR$4&gt;AR$98,LEFT(AR$96,8)="Constant"),AQ$189,AR$188*(1+AR$94+(AR$95-AR$94)/MAX(AR$98-AR$97,1)*(MIN(AR$4,AR$98)-AR$97))),0)</f>
        <v/>
      </c>
      <c r="AS189" s="30">
        <f>IF(AND(LEFT(AS$93,3)="Yes",AS$4&gt;=AS$97),IF(AND(AS$4&gt;AS$98,LEFT(AS$96,8)="Constant"),AR$189,AS$188*(1+AS$94+(AS$95-AS$94)/MAX(AS$98-AS$97,1)*(MIN(AS$4,AS$98)-AS$97))),0)</f>
        <v/>
      </c>
      <c r="AT189" s="30">
        <f>IF(AND(LEFT(AT$93,3)="Yes",AT$4&gt;=AT$97),IF(AND(AT$4&gt;AT$98,LEFT(AT$96,8)="Constant"),AS$189,AT$188*(1+AT$94+(AT$95-AT$94)/MAX(AT$98-AT$97,1)*(MIN(AT$4,AT$98)-AT$97))),0)</f>
        <v/>
      </c>
      <c r="AU189" s="30">
        <f>IF(AND(LEFT(AU$93,3)="Yes",AU$4&gt;=AU$97),IF(AND(AU$4&gt;AU$98,LEFT(AU$96,8)="Constant"),AT$189,AU$188*(1+AU$94+(AU$95-AU$94)/MAX(AU$98-AU$97,1)*(MIN(AU$4,AU$98)-AU$97))),0)</f>
        <v/>
      </c>
      <c r="AV189" s="30">
        <f>IF(AND(LEFT(AV$93,3)="Yes",AV$4&gt;=AV$97),IF(AND(AV$4&gt;AV$98,LEFT(AV$96,8)="Constant"),AU$189,AV$188*(1+AV$94+(AV$95-AV$94)/MAX(AV$98-AV$97,1)*(MIN(AV$4,AV$98)-AV$97))),0)</f>
        <v/>
      </c>
      <c r="AW189" s="30">
        <f>IF(AND(LEFT(AW$93,3)="Yes",AW$4&gt;=AW$97),IF(AND(AW$4&gt;AW$98,LEFT(AW$96,8)="Constant"),AV$189,AW$188*(1+AW$94+(AW$95-AW$94)/MAX(AW$98-AW$97,1)*(MIN(AW$4,AW$98)-AW$97))),0)</f>
        <v/>
      </c>
      <c r="AX189" s="30">
        <f>IF(AND(LEFT(AX$93,3)="Yes",AX$4&gt;=AX$97),IF(AND(AX$4&gt;AX$98,LEFT(AX$96,8)="Constant"),AW$189,AX$188*(1+AX$94+(AX$95-AX$94)/MAX(AX$98-AX$97,1)*(MIN(AX$4,AX$98)-AX$97))),0)</f>
        <v/>
      </c>
      <c r="AY189" s="31">
        <f>ETSCAP(AY$93,AY$4,AY$97,AY$98,AY$94,AY$95,AY$96,AY$188,AX$189)</f>
        <v/>
      </c>
    </row>
    <row r="190" hidden="1" outlineLevel="1">
      <c r="A190" s="1" t="inlineStr">
        <is>
          <t>ets.se</t>
        </is>
      </c>
      <c r="B190" s="1" t="inlineStr"/>
      <c r="C190" s="1" t="inlineStr"/>
      <c r="H190" s="1">
        <f>INDEX(Variables!$B$5:$B$105,MATCH($A190,Variables!$A$5:$A$105,0))&amp;IF($C190="",""," | "&amp;INDEX(Mapping!$B$5:$B$26,MATCH($C190,Mapping!$A$5:$A$26,0))&amp;" | "&amp;INDEX(Mapping!$B$30:$B$41,MATCH($B190,Mapping!$A$30:$A$41,0)))</f>
        <v/>
      </c>
      <c r="I190" s="1">
        <f>INDEX(Variables!$C$5:$C$105,MATCH($A190,Variables!$A$5:$A$105,0))</f>
        <v/>
      </c>
      <c r="J190" s="1">
        <f>INDEX(Variables!$E$5:$E$105,MATCH($A190,Variables!$A$5:$A$105,0))</f>
        <v/>
      </c>
      <c r="K190" s="17">
        <f>LOWER(Settings!$C$4)&amp;".mit."&amp;$A190&amp;IF($C190="","","."&amp;$C190&amp;"."&amp;$B190)&amp;IF(INDEX(Variables!$D$5:$D$105,MATCH($A190,Variables!$A$5:$A$105,0))="","","."&amp;INDEX(Variables!$D$5:$D$105,MATCH($A190,Variables!$A$5:$A$105,0)))&amp;"."&amp;K$5</f>
        <v/>
      </c>
      <c r="L190" s="32">
        <f>IF(SUMPRODUCT(L$169:L$185,L$121:L$137)&gt;0,SUMPRODUCT(L$169:L$185,L$121:L$137,$E$151:$E$167,1-(1-Settings!$C$14)*L$151:L$167)/SUMPRODUCT(L$169:L$185,L$121:L$137),0)</f>
        <v/>
      </c>
      <c r="M190" s="33">
        <f>IF(SUMPRODUCT(M$169:M$185,M$121:M$137)&gt;0,SUMPRODUCT(M$169:M$185,M$121:M$137,$E$151:$E$167,1-(1-Settings!$C$14)*M$151:M$167)/SUMPRODUCT(M$169:M$185,M$121:M$137),0)</f>
        <v/>
      </c>
      <c r="N190" s="33">
        <f>IF(SUMPRODUCT(N$169:N$185,N$121:N$137)&gt;0,SUMPRODUCT(N$169:N$185,N$121:N$137,$E$151:$E$167,1-(1-Settings!$C$14)*N$151:N$167)/SUMPRODUCT(N$169:N$185,N$121:N$137),0)</f>
        <v/>
      </c>
      <c r="O190" s="33">
        <f>IF(SUMPRODUCT(O$169:O$185,O$121:O$137)&gt;0,SUMPRODUCT(O$169:O$185,O$121:O$137,$E$151:$E$167,1-(1-Settings!$C$14)*O$151:O$167)/SUMPRODUCT(O$169:O$185,O$121:O$137),0)</f>
        <v/>
      </c>
      <c r="P190" s="33">
        <f>IF(SUMPRODUCT(P$169:P$185,P$121:P$137)&gt;0,SUMPRODUCT(P$169:P$185,P$121:P$137,$E$151:$E$167,1-(1-Settings!$C$14)*P$151:P$167)/SUMPRODUCT(P$169:P$185,P$121:P$137),0)</f>
        <v/>
      </c>
      <c r="Q190" s="33">
        <f>IF(SUMPRODUCT(Q$169:Q$185,Q$121:Q$137)&gt;0,SUMPRODUCT(Q$169:Q$185,Q$121:Q$137,$E$151:$E$167,1-(1-Settings!$C$14)*Q$151:Q$167)/SUMPRODUCT(Q$169:Q$185,Q$121:Q$137),0)</f>
        <v/>
      </c>
      <c r="R190" s="33">
        <f>IF(SUMPRODUCT(R$169:R$185,R$121:R$137)&gt;0,SUMPRODUCT(R$169:R$185,R$121:R$137,$E$151:$E$167,1-(1-Settings!$C$14)*R$151:R$167)/SUMPRODUCT(R$169:R$185,R$121:R$137),0)</f>
        <v/>
      </c>
      <c r="S190" s="33">
        <f>IF(SUMPRODUCT(S$169:S$185,S$121:S$137)&gt;0,SUMPRODUCT(S$169:S$185,S$121:S$137,$E$151:$E$167,1-(1-Settings!$C$14)*S$151:S$167)/SUMPRODUCT(S$169:S$185,S$121:S$137),0)</f>
        <v/>
      </c>
      <c r="T190" s="33">
        <f>IF(SUMPRODUCT(T$169:T$185,T$121:T$137)&gt;0,SUMPRODUCT(T$169:T$185,T$121:T$137,$E$151:$E$167,1-(1-Settings!$C$14)*T$151:T$167)/SUMPRODUCT(T$169:T$185,T$121:T$137),0)</f>
        <v/>
      </c>
      <c r="U190" s="33">
        <f>IF(SUMPRODUCT(U$169:U$185,U$121:U$137)&gt;0,SUMPRODUCT(U$169:U$185,U$121:U$137,$E$151:$E$167,1-(1-Settings!$C$14)*U$151:U$167)/SUMPRODUCT(U$169:U$185,U$121:U$137),0)</f>
        <v/>
      </c>
      <c r="V190" s="33">
        <f>IF(SUMPRODUCT(V$169:V$185,V$121:V$137)&gt;0,SUMPRODUCT(V$169:V$185,V$121:V$137,$E$151:$E$167,1-(1-Settings!$C$14)*V$151:V$167)/SUMPRODUCT(V$169:V$185,V$121:V$137),0)</f>
        <v/>
      </c>
      <c r="W190" s="33">
        <f>IF(SUMPRODUCT(W$169:W$185,W$121:W$137)&gt;0,SUMPRODUCT(W$169:W$185,W$121:W$137,$E$151:$E$167,1-(1-Settings!$C$14)*W$151:W$167)/SUMPRODUCT(W$169:W$185,W$121:W$137),0)</f>
        <v/>
      </c>
      <c r="X190" s="33">
        <f>IF(SUMPRODUCT(X$169:X$185,X$121:X$137)&gt;0,SUMPRODUCT(X$169:X$185,X$121:X$137,$E$151:$E$167,1-(1-Settings!$C$14)*X$151:X$167)/SUMPRODUCT(X$169:X$185,X$121:X$137),0)</f>
        <v/>
      </c>
      <c r="Y190" s="33">
        <f>IF(SUMPRODUCT(Y$169:Y$185,Y$121:Y$137)&gt;0,SUMPRODUCT(Y$169:Y$185,Y$121:Y$137,$E$151:$E$167,1-(1-Settings!$C$14)*Y$151:Y$167)/SUMPRODUCT(Y$169:Y$185,Y$121:Y$137),0)</f>
        <v/>
      </c>
      <c r="Z190" s="33">
        <f>IF(SUMPRODUCT(Z$169:Z$185,Z$121:Z$137)&gt;0,SUMPRODUCT(Z$169:Z$185,Z$121:Z$137,$E$151:$E$167,1-(1-Settings!$C$14)*Z$151:Z$167)/SUMPRODUCT(Z$169:Z$185,Z$121:Z$137),0)</f>
        <v/>
      </c>
      <c r="AA190" s="33">
        <f>IF(SUMPRODUCT(AA$169:AA$185,AA$121:AA$137)&gt;0,SUMPRODUCT(AA$169:AA$185,AA$121:AA$137,$E$151:$E$167,1-(1-Settings!$C$14)*AA$151:AA$167)/SUMPRODUCT(AA$169:AA$185,AA$121:AA$137),0)</f>
        <v/>
      </c>
      <c r="AB190" s="33">
        <f>IF(SUMPRODUCT(AB$169:AB$185,AB$121:AB$137)&gt;0,SUMPRODUCT(AB$169:AB$185,AB$121:AB$137,$E$151:$E$167,1-(1-Settings!$C$14)*AB$151:AB$167)/SUMPRODUCT(AB$169:AB$185,AB$121:AB$137),0)</f>
        <v/>
      </c>
      <c r="AC190" s="33">
        <f>IF(SUMPRODUCT(AC$169:AC$185,AC$121:AC$137)&gt;0,SUMPRODUCT(AC$169:AC$185,AC$121:AC$137,$E$151:$E$167,1-(1-Settings!$C$14)*AC$151:AC$167)/SUMPRODUCT(AC$169:AC$185,AC$121:AC$137),0)</f>
        <v/>
      </c>
      <c r="AD190" s="34">
        <f>ETSSEMI(AD$169:AD$185,AD$121:AD$137,$E$151:$E$167,AD$151:AD$167,Settings!$C$14)</f>
        <v/>
      </c>
      <c r="AF190" s="17">
        <f>LOWER(Settings!$C$4)&amp;".mit."&amp;$A190&amp;IF($C190="","","."&amp;$C190&amp;"."&amp;$B190)&amp;IF(INDEX(Variables!$D$5:$D$105,MATCH($A190,Variables!$A$5:$A$105,0))="","","."&amp;INDEX(Variables!$D$5:$D$105,MATCH($A190,Variables!$A$5:$A$105,0)))&amp;"."&amp;AF$5</f>
        <v/>
      </c>
      <c r="AG190" s="32">
        <f>IF(SUMPRODUCT(AG$169:AG$185,AG$121:AG$137)&gt;0,SUMPRODUCT(AG$169:AG$185,AG$121:AG$137,$E$151:$E$167,1-(1-Settings!$C$14)*AG$151:AG$167)/SUMPRODUCT(AG$169:AG$185,AG$121:AG$137),0)</f>
        <v/>
      </c>
      <c r="AH190" s="33">
        <f>IF(SUMPRODUCT(AH$169:AH$185,AH$121:AH$137)&gt;0,SUMPRODUCT(AH$169:AH$185,AH$121:AH$137,$E$151:$E$167,1-(1-Settings!$C$14)*AH$151:AH$167)/SUMPRODUCT(AH$169:AH$185,AH$121:AH$137),0)</f>
        <v/>
      </c>
      <c r="AI190" s="33">
        <f>IF(SUMPRODUCT(AI$169:AI$185,AI$121:AI$137)&gt;0,SUMPRODUCT(AI$169:AI$185,AI$121:AI$137,$E$151:$E$167,1-(1-Settings!$C$14)*AI$151:AI$167)/SUMPRODUCT(AI$169:AI$185,AI$121:AI$137),0)</f>
        <v/>
      </c>
      <c r="AJ190" s="33">
        <f>IF(SUMPRODUCT(AJ$169:AJ$185,AJ$121:AJ$137)&gt;0,SUMPRODUCT(AJ$169:AJ$185,AJ$121:AJ$137,$E$151:$E$167,1-(1-Settings!$C$14)*AJ$151:AJ$167)/SUMPRODUCT(AJ$169:AJ$185,AJ$121:AJ$137),0)</f>
        <v/>
      </c>
      <c r="AK190" s="33">
        <f>IF(SUMPRODUCT(AK$169:AK$185,AK$121:AK$137)&gt;0,SUMPRODUCT(AK$169:AK$185,AK$121:AK$137,$E$151:$E$167,1-(1-Settings!$C$14)*AK$151:AK$167)/SUMPRODUCT(AK$169:AK$185,AK$121:AK$137),0)</f>
        <v/>
      </c>
      <c r="AL190" s="33">
        <f>IF(SUMPRODUCT(AL$169:AL$185,AL$121:AL$137)&gt;0,SUMPRODUCT(AL$169:AL$185,AL$121:AL$137,$E$151:$E$167,1-(1-Settings!$C$14)*AL$151:AL$167)/SUMPRODUCT(AL$169:AL$185,AL$121:AL$137),0)</f>
        <v/>
      </c>
      <c r="AM190" s="33">
        <f>IF(SUMPRODUCT(AM$169:AM$185,AM$121:AM$137)&gt;0,SUMPRODUCT(AM$169:AM$185,AM$121:AM$137,$E$151:$E$167,1-(1-Settings!$C$14)*AM$151:AM$167)/SUMPRODUCT(AM$169:AM$185,AM$121:AM$137),0)</f>
        <v/>
      </c>
      <c r="AN190" s="33">
        <f>IF(SUMPRODUCT(AN$169:AN$185,AN$121:AN$137)&gt;0,SUMPRODUCT(AN$169:AN$185,AN$121:AN$137,$E$151:$E$167,1-(1-Settings!$C$14)*AN$151:AN$167)/SUMPRODUCT(AN$169:AN$185,AN$121:AN$137),0)</f>
        <v/>
      </c>
      <c r="AO190" s="33">
        <f>IF(SUMPRODUCT(AO$169:AO$185,AO$121:AO$137)&gt;0,SUMPRODUCT(AO$169:AO$185,AO$121:AO$137,$E$151:$E$167,1-(1-Settings!$C$14)*AO$151:AO$167)/SUMPRODUCT(AO$169:AO$185,AO$121:AO$137),0)</f>
        <v/>
      </c>
      <c r="AP190" s="33">
        <f>IF(SUMPRODUCT(AP$169:AP$185,AP$121:AP$137)&gt;0,SUMPRODUCT(AP$169:AP$185,AP$121:AP$137,$E$151:$E$167,1-(1-Settings!$C$14)*AP$151:AP$167)/SUMPRODUCT(AP$169:AP$185,AP$121:AP$137),0)</f>
        <v/>
      </c>
      <c r="AQ190" s="33">
        <f>IF(SUMPRODUCT(AQ$169:AQ$185,AQ$121:AQ$137)&gt;0,SUMPRODUCT(AQ$169:AQ$185,AQ$121:AQ$137,$E$151:$E$167,1-(1-Settings!$C$14)*AQ$151:AQ$167)/SUMPRODUCT(AQ$169:AQ$185,AQ$121:AQ$137),0)</f>
        <v/>
      </c>
      <c r="AR190" s="33">
        <f>IF(SUMPRODUCT(AR$169:AR$185,AR$121:AR$137)&gt;0,SUMPRODUCT(AR$169:AR$185,AR$121:AR$137,$E$151:$E$167,1-(1-Settings!$C$14)*AR$151:AR$167)/SUMPRODUCT(AR$169:AR$185,AR$121:AR$137),0)</f>
        <v/>
      </c>
      <c r="AS190" s="33">
        <f>IF(SUMPRODUCT(AS$169:AS$185,AS$121:AS$137)&gt;0,SUMPRODUCT(AS$169:AS$185,AS$121:AS$137,$E$151:$E$167,1-(1-Settings!$C$14)*AS$151:AS$167)/SUMPRODUCT(AS$169:AS$185,AS$121:AS$137),0)</f>
        <v/>
      </c>
      <c r="AT190" s="33">
        <f>IF(SUMPRODUCT(AT$169:AT$185,AT$121:AT$137)&gt;0,SUMPRODUCT(AT$169:AT$185,AT$121:AT$137,$E$151:$E$167,1-(1-Settings!$C$14)*AT$151:AT$167)/SUMPRODUCT(AT$169:AT$185,AT$121:AT$137),0)</f>
        <v/>
      </c>
      <c r="AU190" s="33">
        <f>IF(SUMPRODUCT(AU$169:AU$185,AU$121:AU$137)&gt;0,SUMPRODUCT(AU$169:AU$185,AU$121:AU$137,$E$151:$E$167,1-(1-Settings!$C$14)*AU$151:AU$167)/SUMPRODUCT(AU$169:AU$185,AU$121:AU$137),0)</f>
        <v/>
      </c>
      <c r="AV190" s="33">
        <f>IF(SUMPRODUCT(AV$169:AV$185,AV$121:AV$137)&gt;0,SUMPRODUCT(AV$169:AV$185,AV$121:AV$137,$E$151:$E$167,1-(1-Settings!$C$14)*AV$151:AV$167)/SUMPRODUCT(AV$169:AV$185,AV$121:AV$137),0)</f>
        <v/>
      </c>
      <c r="AW190" s="33">
        <f>IF(SUMPRODUCT(AW$169:AW$185,AW$121:AW$137)&gt;0,SUMPRODUCT(AW$169:AW$185,AW$121:AW$137,$E$151:$E$167,1-(1-Settings!$C$14)*AW$151:AW$167)/SUMPRODUCT(AW$169:AW$185,AW$121:AW$137),0)</f>
        <v/>
      </c>
      <c r="AX190" s="33">
        <f>IF(SUMPRODUCT(AX$169:AX$185,AX$121:AX$137)&gt;0,SUMPRODUCT(AX$169:AX$185,AX$121:AX$137,$E$151:$E$167,1-(1-Settings!$C$14)*AX$151:AX$167)/SUMPRODUCT(AX$169:AX$185,AX$121:AX$137),0)</f>
        <v/>
      </c>
      <c r="AY190" s="34">
        <f>ETSSEMI(AY$169:AY$185,AY$121:AY$137,$E$151:$E$167,AY$151:AY$167,Settings!$C$14)</f>
        <v/>
      </c>
    </row>
    <row r="191" hidden="1" outlineLevel="1">
      <c r="A191" s="1" t="inlineStr">
        <is>
          <t>ets.est</t>
        </is>
      </c>
      <c r="B191" s="1" t="inlineStr"/>
      <c r="C191" s="1" t="inlineStr"/>
      <c r="H191" s="1">
        <f>INDEX(Variables!$B$5:$B$105,MATCH($A191,Variables!$A$5:$A$105,0))&amp;IF($C191="",""," | "&amp;INDEX(Mapping!$B$5:$B$26,MATCH($C191,Mapping!$A$5:$A$26,0))&amp;" | "&amp;INDEX(Mapping!$B$30:$B$41,MATCH($B191,Mapping!$A$30:$A$41,0)))</f>
        <v/>
      </c>
      <c r="I191" s="1">
        <f>INDEX(Variables!$C$5:$C$105,MATCH($A191,Variables!$A$5:$A$105,0))</f>
        <v/>
      </c>
      <c r="J191" s="1">
        <f>INDEX(Variables!$E$5:$E$105,MATCH($A191,Variables!$A$5:$A$105,0))</f>
        <v/>
      </c>
      <c r="K191" s="17">
        <f>LOWER(Settings!$C$4)&amp;".mit."&amp;$A191&amp;IF($C191="","","."&amp;$C191&amp;"."&amp;$B191)&amp;IF(INDEX(Variables!$D$5:$D$105,MATCH($A191,Variables!$A$5:$A$105,0))="","","."&amp;INDEX(Variables!$D$5:$D$105,MATCH($A191,Variables!$A$5:$A$105,0)))&amp;"."&amp;K$5</f>
        <v/>
      </c>
      <c r="L191" s="18">
        <f>IF(AND(AND(LEFT(L$93,3)="Yes",L$4&gt;=L$97),L$189&gt;0,L$189&lt;L$188,L$190&lt;0,L$187&gt;0),LN(L$189/L$188)/(L$190*L$187),0)</f>
        <v/>
      </c>
      <c r="M191" s="19">
        <f>IF(AND(AND(LEFT(M$93,3)="Yes",M$4&gt;=M$97),M$189&gt;0,M$189&lt;M$188,M$190&lt;0,M$187&gt;0),LN(M$189/M$188)/(M$190*M$187),0)</f>
        <v/>
      </c>
      <c r="N191" s="19">
        <f>IF(AND(AND(LEFT(N$93,3)="Yes",N$4&gt;=N$97),N$189&gt;0,N$189&lt;N$188,N$190&lt;0,N$187&gt;0),LN(N$189/N$188)/(N$190*N$187),0)</f>
        <v/>
      </c>
      <c r="O191" s="19">
        <f>IF(AND(AND(LEFT(O$93,3)="Yes",O$4&gt;=O$97),O$189&gt;0,O$189&lt;O$188,O$190&lt;0,O$187&gt;0),LN(O$189/O$188)/(O$190*O$187),0)</f>
        <v/>
      </c>
      <c r="P191" s="19">
        <f>IF(AND(AND(LEFT(P$93,3)="Yes",P$4&gt;=P$97),P$189&gt;0,P$189&lt;P$188,P$190&lt;0,P$187&gt;0),LN(P$189/P$188)/(P$190*P$187),0)</f>
        <v/>
      </c>
      <c r="Q191" s="19">
        <f>IF(AND(AND(LEFT(Q$93,3)="Yes",Q$4&gt;=Q$97),Q$189&gt;0,Q$189&lt;Q$188,Q$190&lt;0,Q$187&gt;0),LN(Q$189/Q$188)/(Q$190*Q$187),0)</f>
        <v/>
      </c>
      <c r="R191" s="19">
        <f>IF(AND(AND(LEFT(R$93,3)="Yes",R$4&gt;=R$97),R$189&gt;0,R$189&lt;R$188,R$190&lt;0,R$187&gt;0),LN(R$189/R$188)/(R$190*R$187),0)</f>
        <v/>
      </c>
      <c r="S191" s="19">
        <f>IF(AND(AND(LEFT(S$93,3)="Yes",S$4&gt;=S$97),S$189&gt;0,S$189&lt;S$188,S$190&lt;0,S$187&gt;0),LN(S$189/S$188)/(S$190*S$187),0)</f>
        <v/>
      </c>
      <c r="T191" s="19">
        <f>IF(AND(AND(LEFT(T$93,3)="Yes",T$4&gt;=T$97),T$189&gt;0,T$189&lt;T$188,T$190&lt;0,T$187&gt;0),LN(T$189/T$188)/(T$190*T$187),0)</f>
        <v/>
      </c>
      <c r="U191" s="19">
        <f>IF(AND(AND(LEFT(U$93,3)="Yes",U$4&gt;=U$97),U$189&gt;0,U$189&lt;U$188,U$190&lt;0,U$187&gt;0),LN(U$189/U$188)/(U$190*U$187),0)</f>
        <v/>
      </c>
      <c r="V191" s="19">
        <f>IF(AND(AND(LEFT(V$93,3)="Yes",V$4&gt;=V$97),V$189&gt;0,V$189&lt;V$188,V$190&lt;0,V$187&gt;0),LN(V$189/V$188)/(V$190*V$187),0)</f>
        <v/>
      </c>
      <c r="W191" s="19">
        <f>IF(AND(AND(LEFT(W$93,3)="Yes",W$4&gt;=W$97),W$189&gt;0,W$189&lt;W$188,W$190&lt;0,W$187&gt;0),LN(W$189/W$188)/(W$190*W$187),0)</f>
        <v/>
      </c>
      <c r="X191" s="19">
        <f>IF(AND(AND(LEFT(X$93,3)="Yes",X$4&gt;=X$97),X$189&gt;0,X$189&lt;X$188,X$190&lt;0,X$187&gt;0),LN(X$189/X$188)/(X$190*X$187),0)</f>
        <v/>
      </c>
      <c r="Y191" s="19">
        <f>IF(AND(AND(LEFT(Y$93,3)="Yes",Y$4&gt;=Y$97),Y$189&gt;0,Y$189&lt;Y$188,Y$190&lt;0,Y$187&gt;0),LN(Y$189/Y$188)/(Y$190*Y$187),0)</f>
        <v/>
      </c>
      <c r="Z191" s="19">
        <f>IF(AND(AND(LEFT(Z$93,3)="Yes",Z$4&gt;=Z$97),Z$189&gt;0,Z$189&lt;Z$188,Z$190&lt;0,Z$187&gt;0),LN(Z$189/Z$188)/(Z$190*Z$187),0)</f>
        <v/>
      </c>
      <c r="AA191" s="19">
        <f>IF(AND(AND(LEFT(AA$93,3)="Yes",AA$4&gt;=AA$97),AA$189&gt;0,AA$189&lt;AA$188,AA$190&lt;0,AA$187&gt;0),LN(AA$189/AA$188)/(AA$190*AA$187),0)</f>
        <v/>
      </c>
      <c r="AB191" s="19">
        <f>IF(AND(AND(LEFT(AB$93,3)="Yes",AB$4&gt;=AB$97),AB$189&gt;0,AB$189&lt;AB$188,AB$190&lt;0,AB$187&gt;0),LN(AB$189/AB$188)/(AB$190*AB$187),0)</f>
        <v/>
      </c>
      <c r="AC191" s="19">
        <f>IF(AND(AND(LEFT(AC$93,3)="Yes",AC$4&gt;=AC$97),AC$189&gt;0,AC$189&lt;AC$188,AC$190&lt;0,AC$187&gt;0),LN(AC$189/AC$188)/(AC$190*AC$187),0)</f>
        <v/>
      </c>
      <c r="AD191" s="20">
        <f>ETSESTIMATE(AD$93,AD$4,AD$97,AD$189,AD$188,AD$190,AD$187)</f>
        <v/>
      </c>
      <c r="AF191" s="17">
        <f>LOWER(Settings!$C$4)&amp;".mit."&amp;$A191&amp;IF($C191="","","."&amp;$C191&amp;"."&amp;$B191)&amp;IF(INDEX(Variables!$D$5:$D$105,MATCH($A191,Variables!$A$5:$A$105,0))="","","."&amp;INDEX(Variables!$D$5:$D$105,MATCH($A191,Variables!$A$5:$A$105,0)))&amp;"."&amp;AF$5</f>
        <v/>
      </c>
      <c r="AG191" s="18">
        <f>IF(AND(AND(LEFT(AG$93,3)="Yes",AG$4&gt;=AG$97),AG$189&gt;0,AG$189&lt;AG$188,AG$190&lt;0,AG$187&gt;0),LN(AG$189/AG$188)/(AG$190*AG$187),0)</f>
        <v/>
      </c>
      <c r="AH191" s="19">
        <f>IF(AND(AND(LEFT(AH$93,3)="Yes",AH$4&gt;=AH$97),AH$189&gt;0,AH$189&lt;AH$188,AH$190&lt;0,AH$187&gt;0),LN(AH$189/AH$188)/(AH$190*AH$187),0)</f>
        <v/>
      </c>
      <c r="AI191" s="19">
        <f>IF(AND(AND(LEFT(AI$93,3)="Yes",AI$4&gt;=AI$97),AI$189&gt;0,AI$189&lt;AI$188,AI$190&lt;0,AI$187&gt;0),LN(AI$189/AI$188)/(AI$190*AI$187),0)</f>
        <v/>
      </c>
      <c r="AJ191" s="19">
        <f>IF(AND(AND(LEFT(AJ$93,3)="Yes",AJ$4&gt;=AJ$97),AJ$189&gt;0,AJ$189&lt;AJ$188,AJ$190&lt;0,AJ$187&gt;0),LN(AJ$189/AJ$188)/(AJ$190*AJ$187),0)</f>
        <v/>
      </c>
      <c r="AK191" s="19">
        <f>IF(AND(AND(LEFT(AK$93,3)="Yes",AK$4&gt;=AK$97),AK$189&gt;0,AK$189&lt;AK$188,AK$190&lt;0,AK$187&gt;0),LN(AK$189/AK$188)/(AK$190*AK$187),0)</f>
        <v/>
      </c>
      <c r="AL191" s="19">
        <f>IF(AND(AND(LEFT(AL$93,3)="Yes",AL$4&gt;=AL$97),AL$189&gt;0,AL$189&lt;AL$188,AL$190&lt;0,AL$187&gt;0),LN(AL$189/AL$188)/(AL$190*AL$187),0)</f>
        <v/>
      </c>
      <c r="AM191" s="19">
        <f>IF(AND(AND(LEFT(AM$93,3)="Yes",AM$4&gt;=AM$97),AM$189&gt;0,AM$189&lt;AM$188,AM$190&lt;0,AM$187&gt;0),LN(AM$189/AM$188)/(AM$190*AM$187),0)</f>
        <v/>
      </c>
      <c r="AN191" s="19">
        <f>IF(AND(AND(LEFT(AN$93,3)="Yes",AN$4&gt;=AN$97),AN$189&gt;0,AN$189&lt;AN$188,AN$190&lt;0,AN$187&gt;0),LN(AN$189/AN$188)/(AN$190*AN$187),0)</f>
        <v/>
      </c>
      <c r="AO191" s="19">
        <f>IF(AND(AND(LEFT(AO$93,3)="Yes",AO$4&gt;=AO$97),AO$189&gt;0,AO$189&lt;AO$188,AO$190&lt;0,AO$187&gt;0),LN(AO$189/AO$188)/(AO$190*AO$187),0)</f>
        <v/>
      </c>
      <c r="AP191" s="19">
        <f>IF(AND(AND(LEFT(AP$93,3)="Yes",AP$4&gt;=AP$97),AP$189&gt;0,AP$189&lt;AP$188,AP$190&lt;0,AP$187&gt;0),LN(AP$189/AP$188)/(AP$190*AP$187),0)</f>
        <v/>
      </c>
      <c r="AQ191" s="19">
        <f>IF(AND(AND(LEFT(AQ$93,3)="Yes",AQ$4&gt;=AQ$97),AQ$189&gt;0,AQ$189&lt;AQ$188,AQ$190&lt;0,AQ$187&gt;0),LN(AQ$189/AQ$188)/(AQ$190*AQ$187),0)</f>
        <v/>
      </c>
      <c r="AR191" s="19">
        <f>IF(AND(AND(LEFT(AR$93,3)="Yes",AR$4&gt;=AR$97),AR$189&gt;0,AR$189&lt;AR$188,AR$190&lt;0,AR$187&gt;0),LN(AR$189/AR$188)/(AR$190*AR$187),0)</f>
        <v/>
      </c>
      <c r="AS191" s="19">
        <f>IF(AND(AND(LEFT(AS$93,3)="Yes",AS$4&gt;=AS$97),AS$189&gt;0,AS$189&lt;AS$188,AS$190&lt;0,AS$187&gt;0),LN(AS$189/AS$188)/(AS$190*AS$187),0)</f>
        <v/>
      </c>
      <c r="AT191" s="19">
        <f>IF(AND(AND(LEFT(AT$93,3)="Yes",AT$4&gt;=AT$97),AT$189&gt;0,AT$189&lt;AT$188,AT$190&lt;0,AT$187&gt;0),LN(AT$189/AT$188)/(AT$190*AT$187),0)</f>
        <v/>
      </c>
      <c r="AU191" s="19">
        <f>IF(AND(AND(LEFT(AU$93,3)="Yes",AU$4&gt;=AU$97),AU$189&gt;0,AU$189&lt;AU$188,AU$190&lt;0,AU$187&gt;0),LN(AU$189/AU$188)/(AU$190*AU$187),0)</f>
        <v/>
      </c>
      <c r="AV191" s="19">
        <f>IF(AND(AND(LEFT(AV$93,3)="Yes",AV$4&gt;=AV$97),AV$189&gt;0,AV$189&lt;AV$188,AV$190&lt;0,AV$187&gt;0),LN(AV$189/AV$188)/(AV$190*AV$187),0)</f>
        <v/>
      </c>
      <c r="AW191" s="19">
        <f>IF(AND(AND(LEFT(AW$93,3)="Yes",AW$4&gt;=AW$97),AW$189&gt;0,AW$189&lt;AW$188,AW$190&lt;0,AW$187&gt;0),LN(AW$189/AW$188)/(AW$190*AW$187),0)</f>
        <v/>
      </c>
      <c r="AX191" s="19">
        <f>IF(AND(AND(LEFT(AX$93,3)="Yes",AX$4&gt;=AX$97),AX$189&gt;0,AX$189&lt;AX$188,AX$190&lt;0,AX$187&gt;0),LN(AX$189/AX$188)/(AX$190*AX$187),0)</f>
        <v/>
      </c>
      <c r="AY191" s="20">
        <f>ETSESTIMATE(AY$93,AY$4,AY$97,AY$189,AY$188,AY$190,AY$187)</f>
        <v/>
      </c>
    </row>
    <row r="192" hidden="1" outlineLevel="1">
      <c r="A192" s="14" t="inlineStr">
        <is>
          <t>ets.ovr</t>
        </is>
      </c>
      <c r="B192" s="14" t="inlineStr"/>
      <c r="C192" s="14" t="inlineStr"/>
      <c r="H192" s="14">
        <f>INDEX(Variables!$B$5:$B$105,MATCH($A192,Variables!$A$5:$A$105,0))&amp;IF($C192="",""," | "&amp;INDEX(Mapping!$B$5:$B$26,MATCH($C192,Mapping!$A$5:$A$26,0))&amp;" | "&amp;INDEX(Mapping!$B$30:$B$41,MATCH($B192,Mapping!$A$30:$A$41,0)))</f>
        <v/>
      </c>
      <c r="I192" s="14">
        <f>INDEX(Variables!$C$5:$C$105,MATCH($A192,Variables!$A$5:$A$105,0))</f>
        <v/>
      </c>
      <c r="J192" s="14">
        <f>INDEX(Variables!$E$5:$E$105,MATCH($A192,Variables!$A$5:$A$105,0))</f>
        <v/>
      </c>
      <c r="K192" s="11">
        <f>LOWER(Settings!$C$4)&amp;".mit."&amp;$A192&amp;IF($C192="","","."&amp;$C192&amp;"."&amp;$B192)&amp;IF(INDEX(Variables!$D$5:$D$105,MATCH($A192,Variables!$A$5:$A$105,0))="","","."&amp;INDEX(Variables!$D$5:$D$105,MATCH($A192,Variables!$A$5:$A$105,0)))&amp;"."&amp;K$5</f>
        <v/>
      </c>
      <c r="L192" s="25" t="n"/>
      <c r="M192" s="25" t="n"/>
      <c r="N192" s="25" t="n"/>
      <c r="O192" s="25" t="n"/>
      <c r="P192" s="25" t="n"/>
      <c r="Q192" s="25" t="n"/>
      <c r="R192" s="25" t="n"/>
      <c r="S192" s="25" t="n"/>
      <c r="T192" s="25" t="n"/>
      <c r="U192" s="25" t="n"/>
      <c r="V192" s="25" t="n"/>
      <c r="W192" s="25" t="n"/>
      <c r="X192" s="25" t="n"/>
      <c r="Y192" s="25" t="n"/>
      <c r="Z192" s="25" t="n"/>
      <c r="AA192" s="25" t="n"/>
      <c r="AB192" s="25" t="n"/>
      <c r="AC192" s="25" t="n"/>
      <c r="AD192" s="25" t="n"/>
      <c r="AF192" s="11">
        <f>LOWER(Settings!$C$4)&amp;".mit."&amp;$A192&amp;IF($C192="","","."&amp;$C192&amp;"."&amp;$B192)&amp;IF(INDEX(Variables!$D$5:$D$105,MATCH($A192,Variables!$A$5:$A$105,0))="","","."&amp;INDEX(Variables!$D$5:$D$105,MATCH($A192,Variables!$A$5:$A$105,0)))&amp;"."&amp;AF$5</f>
        <v/>
      </c>
      <c r="AG192" s="25" t="n"/>
      <c r="AH192" s="25" t="n"/>
      <c r="AI192" s="25" t="n"/>
      <c r="AJ192" s="25" t="n"/>
      <c r="AK192" s="25" t="n"/>
      <c r="AL192" s="25" t="n"/>
      <c r="AM192" s="25" t="n"/>
      <c r="AN192" s="25" t="n"/>
      <c r="AO192" s="25" t="n"/>
      <c r="AP192" s="25" t="n"/>
      <c r="AQ192" s="25" t="n"/>
      <c r="AR192" s="25" t="n"/>
      <c r="AS192" s="25" t="n"/>
      <c r="AT192" s="25" t="n"/>
      <c r="AU192" s="25" t="n"/>
      <c r="AV192" s="25" t="n"/>
      <c r="AW192" s="25" t="n"/>
      <c r="AX192" s="25" t="n"/>
      <c r="AY192" s="25" t="n"/>
    </row>
    <row r="193" hidden="1" outlineLevel="1">
      <c r="A193" s="1" t="inlineStr">
        <is>
          <t>ets.p</t>
        </is>
      </c>
      <c r="B193" s="1" t="inlineStr"/>
      <c r="C193" s="1" t="inlineStr"/>
      <c r="H193" s="1">
        <f>INDEX(Variables!$B$5:$B$105,MATCH($A193,Variables!$A$5:$A$105,0))&amp;IF($C193="",""," | "&amp;INDEX(Mapping!$B$5:$B$26,MATCH($C193,Mapping!$A$5:$A$26,0))&amp;" | "&amp;INDEX(Mapping!$B$30:$B$41,MATCH($B193,Mapping!$A$30:$A$41,0)))</f>
        <v/>
      </c>
      <c r="I193" s="1">
        <f>INDEX(Variables!$C$5:$C$105,MATCH($A193,Variables!$A$5:$A$105,0))</f>
        <v/>
      </c>
      <c r="J193" s="1">
        <f>INDEX(Variables!$E$5:$E$105,MATCH($A193,Variables!$A$5:$A$105,0))</f>
        <v/>
      </c>
      <c r="K193" s="17">
        <f>LOWER(Settings!$C$4)&amp;".mit."&amp;$A193&amp;IF($C193="","","."&amp;$C193&amp;"."&amp;$B193)&amp;IF(INDEX(Variables!$D$5:$D$105,MATCH($A193,Variables!$A$5:$A$105,0))="","","."&amp;INDEX(Variables!$D$5:$D$105,MATCH($A193,Variables!$A$5:$A$105,0)))&amp;"."&amp;K$5</f>
        <v/>
      </c>
      <c r="L193" s="18">
        <f>IF(AND(LEFT(L$93,3)="Yes",L$4&gt;=L$97),IF(LEFT(L$99,3)="Yes",IF(L$192="",L$12,L$192),L$191),0)</f>
        <v/>
      </c>
      <c r="M193" s="19">
        <f>IF(AND(LEFT(M$93,3)="Yes",M$4&gt;=M$97),IF(LEFT(M$99,3)="Yes",IF(M$192="",M$12,M$192),M$191),0)</f>
        <v/>
      </c>
      <c r="N193" s="19">
        <f>IF(AND(LEFT(N$93,3)="Yes",N$4&gt;=N$97),IF(LEFT(N$99,3)="Yes",IF(N$192="",N$12,N$192),N$191),0)</f>
        <v/>
      </c>
      <c r="O193" s="19">
        <f>IF(AND(LEFT(O$93,3)="Yes",O$4&gt;=O$97),IF(LEFT(O$99,3)="Yes",IF(O$192="",O$12,O$192),O$191),0)</f>
        <v/>
      </c>
      <c r="P193" s="19">
        <f>IF(AND(LEFT(P$93,3)="Yes",P$4&gt;=P$97),IF(LEFT(P$99,3)="Yes",IF(P$192="",P$12,P$192),P$191),0)</f>
        <v/>
      </c>
      <c r="Q193" s="19">
        <f>IF(AND(LEFT(Q$93,3)="Yes",Q$4&gt;=Q$97),IF(LEFT(Q$99,3)="Yes",IF(Q$192="",Q$12,Q$192),Q$191),0)</f>
        <v/>
      </c>
      <c r="R193" s="19">
        <f>IF(AND(LEFT(R$93,3)="Yes",R$4&gt;=R$97),IF(LEFT(R$99,3)="Yes",IF(R$192="",R$12,R$192),R$191),0)</f>
        <v/>
      </c>
      <c r="S193" s="19">
        <f>IF(AND(LEFT(S$93,3)="Yes",S$4&gt;=S$97),IF(LEFT(S$99,3)="Yes",IF(S$192="",S$12,S$192),S$191),0)</f>
        <v/>
      </c>
      <c r="T193" s="19">
        <f>IF(AND(LEFT(T$93,3)="Yes",T$4&gt;=T$97),IF(LEFT(T$99,3)="Yes",IF(T$192="",T$12,T$192),T$191),0)</f>
        <v/>
      </c>
      <c r="U193" s="19">
        <f>IF(AND(LEFT(U$93,3)="Yes",U$4&gt;=U$97),IF(LEFT(U$99,3)="Yes",IF(U$192="",U$12,U$192),U$191),0)</f>
        <v/>
      </c>
      <c r="V193" s="19">
        <f>IF(AND(LEFT(V$93,3)="Yes",V$4&gt;=V$97),IF(LEFT(V$99,3)="Yes",IF(V$192="",V$12,V$192),V$191),0)</f>
        <v/>
      </c>
      <c r="W193" s="19">
        <f>IF(AND(LEFT(W$93,3)="Yes",W$4&gt;=W$97),IF(LEFT(W$99,3)="Yes",IF(W$192="",W$12,W$192),W$191),0)</f>
        <v/>
      </c>
      <c r="X193" s="19">
        <f>IF(AND(LEFT(X$93,3)="Yes",X$4&gt;=X$97),IF(LEFT(X$99,3)="Yes",IF(X$192="",X$12,X$192),X$191),0)</f>
        <v/>
      </c>
      <c r="Y193" s="19">
        <f>IF(AND(LEFT(Y$93,3)="Yes",Y$4&gt;=Y$97),IF(LEFT(Y$99,3)="Yes",IF(Y$192="",Y$12,Y$192),Y$191),0)</f>
        <v/>
      </c>
      <c r="Z193" s="19">
        <f>IF(AND(LEFT(Z$93,3)="Yes",Z$4&gt;=Z$97),IF(LEFT(Z$99,3)="Yes",IF(Z$192="",Z$12,Z$192),Z$191),0)</f>
        <v/>
      </c>
      <c r="AA193" s="19">
        <f>IF(AND(LEFT(AA$93,3)="Yes",AA$4&gt;=AA$97),IF(LEFT(AA$99,3)="Yes",IF(AA$192="",AA$12,AA$192),AA$191),0)</f>
        <v/>
      </c>
      <c r="AB193" s="19">
        <f>IF(AND(LEFT(AB$93,3)="Yes",AB$4&gt;=AB$97),IF(LEFT(AB$99,3)="Yes",IF(AB$192="",AB$12,AB$192),AB$191),0)</f>
        <v/>
      </c>
      <c r="AC193" s="19">
        <f>IF(AND(LEFT(AC$93,3)="Yes",AC$4&gt;=AC$97),IF(LEFT(AC$99,3)="Yes",IF(AC$192="",AC$12,AC$192),AC$191),0)</f>
        <v/>
      </c>
      <c r="AD193" s="20">
        <f>ETSPRICE(AD$93,AD$4,AD$97,AD$99,AD$192,AD$191,AD$12)</f>
        <v/>
      </c>
      <c r="AF193" s="17">
        <f>LOWER(Settings!$C$4)&amp;".mit."&amp;$A193&amp;IF($C193="","","."&amp;$C193&amp;"."&amp;$B193)&amp;IF(INDEX(Variables!$D$5:$D$105,MATCH($A193,Variables!$A$5:$A$105,0))="","","."&amp;INDEX(Variables!$D$5:$D$105,MATCH($A193,Variables!$A$5:$A$105,0)))&amp;"."&amp;AF$5</f>
        <v/>
      </c>
      <c r="AG193" s="18">
        <f>IF(AND(LEFT(AG$93,3)="Yes",AG$4&gt;=AG$97),IF(LEFT(AG$99,3)="Yes",IF(AG$192="",AG$12,AG$192),AG$191),0)</f>
        <v/>
      </c>
      <c r="AH193" s="19">
        <f>IF(AND(LEFT(AH$93,3)="Yes",AH$4&gt;=AH$97),IF(LEFT(AH$99,3)="Yes",IF(AH$192="",AH$12,AH$192),AH$191),0)</f>
        <v/>
      </c>
      <c r="AI193" s="19">
        <f>IF(AND(LEFT(AI$93,3)="Yes",AI$4&gt;=AI$97),IF(LEFT(AI$99,3)="Yes",IF(AI$192="",AI$12,AI$192),AI$191),0)</f>
        <v/>
      </c>
      <c r="AJ193" s="19">
        <f>IF(AND(LEFT(AJ$93,3)="Yes",AJ$4&gt;=AJ$97),IF(LEFT(AJ$99,3)="Yes",IF(AJ$192="",AJ$12,AJ$192),AJ$191),0)</f>
        <v/>
      </c>
      <c r="AK193" s="19">
        <f>IF(AND(LEFT(AK$93,3)="Yes",AK$4&gt;=AK$97),IF(LEFT(AK$99,3)="Yes",IF(AK$192="",AK$12,AK$192),AK$191),0)</f>
        <v/>
      </c>
      <c r="AL193" s="19">
        <f>IF(AND(LEFT(AL$93,3)="Yes",AL$4&gt;=AL$97),IF(LEFT(AL$99,3)="Yes",IF(AL$192="",AL$12,AL$192),AL$191),0)</f>
        <v/>
      </c>
      <c r="AM193" s="19">
        <f>IF(AND(LEFT(AM$93,3)="Yes",AM$4&gt;=AM$97),IF(LEFT(AM$99,3)="Yes",IF(AM$192="",AM$12,AM$192),AM$191),0)</f>
        <v/>
      </c>
      <c r="AN193" s="19">
        <f>IF(AND(LEFT(AN$93,3)="Yes",AN$4&gt;=AN$97),IF(LEFT(AN$99,3)="Yes",IF(AN$192="",AN$12,AN$192),AN$191),0)</f>
        <v/>
      </c>
      <c r="AO193" s="19">
        <f>IF(AND(LEFT(AO$93,3)="Yes",AO$4&gt;=AO$97),IF(LEFT(AO$99,3)="Yes",IF(AO$192="",AO$12,AO$192),AO$191),0)</f>
        <v/>
      </c>
      <c r="AP193" s="19">
        <f>IF(AND(LEFT(AP$93,3)="Yes",AP$4&gt;=AP$97),IF(LEFT(AP$99,3)="Yes",IF(AP$192="",AP$12,AP$192),AP$191),0)</f>
        <v/>
      </c>
      <c r="AQ193" s="19">
        <f>IF(AND(LEFT(AQ$93,3)="Yes",AQ$4&gt;=AQ$97),IF(LEFT(AQ$99,3)="Yes",IF(AQ$192="",AQ$12,AQ$192),AQ$191),0)</f>
        <v/>
      </c>
      <c r="AR193" s="19">
        <f>IF(AND(LEFT(AR$93,3)="Yes",AR$4&gt;=AR$97),IF(LEFT(AR$99,3)="Yes",IF(AR$192="",AR$12,AR$192),AR$191),0)</f>
        <v/>
      </c>
      <c r="AS193" s="19">
        <f>IF(AND(LEFT(AS$93,3)="Yes",AS$4&gt;=AS$97),IF(LEFT(AS$99,3)="Yes",IF(AS$192="",AS$12,AS$192),AS$191),0)</f>
        <v/>
      </c>
      <c r="AT193" s="19">
        <f>IF(AND(LEFT(AT$93,3)="Yes",AT$4&gt;=AT$97),IF(LEFT(AT$99,3)="Yes",IF(AT$192="",AT$12,AT$192),AT$191),0)</f>
        <v/>
      </c>
      <c r="AU193" s="19">
        <f>IF(AND(LEFT(AU$93,3)="Yes",AU$4&gt;=AU$97),IF(LEFT(AU$99,3)="Yes",IF(AU$192="",AU$12,AU$192),AU$191),0)</f>
        <v/>
      </c>
      <c r="AV193" s="19">
        <f>IF(AND(LEFT(AV$93,3)="Yes",AV$4&gt;=AV$97),IF(LEFT(AV$99,3)="Yes",IF(AV$192="",AV$12,AV$192),AV$191),0)</f>
        <v/>
      </c>
      <c r="AW193" s="19">
        <f>IF(AND(LEFT(AW$93,3)="Yes",AW$4&gt;=AW$97),IF(LEFT(AW$99,3)="Yes",IF(AW$192="",AW$12,AW$192),AW$191),0)</f>
        <v/>
      </c>
      <c r="AX193" s="19">
        <f>IF(AND(LEFT(AX$93,3)="Yes",AX$4&gt;=AX$97),IF(LEFT(AX$99,3)="Yes",IF(AX$192="",AX$12,AX$192),AX$191),0)</f>
        <v/>
      </c>
      <c r="AY193" s="20">
        <f>ETSPRICE(AY$93,AY$4,AY$97,AY$99,AY$192,AY$191,AY$12)</f>
        <v/>
      </c>
    </row>
    <row r="194" hidden="1" outlineLevel="1">
      <c r="A194" s="1" t="inlineStr">
        <is>
          <t>ets.pe</t>
        </is>
      </c>
      <c r="B194" s="1" t="inlineStr"/>
      <c r="C194" s="1" t="inlineStr"/>
      <c r="H194" s="1">
        <f>INDEX(Variables!$B$5:$B$105,MATCH($A194,Variables!$A$5:$A$105,0))&amp;IF($C194="",""," | "&amp;INDEX(Mapping!$B$5:$B$26,MATCH($C194,Mapping!$A$5:$A$26,0))&amp;" | "&amp;INDEX(Mapping!$B$30:$B$41,MATCH($B194,Mapping!$A$30:$A$41,0)))</f>
        <v/>
      </c>
      <c r="I194" s="1">
        <f>INDEX(Variables!$C$5:$C$105,MATCH($A194,Variables!$A$5:$A$105,0))</f>
        <v/>
      </c>
      <c r="J194" s="1">
        <f>INDEX(Variables!$E$5:$E$105,MATCH($A194,Variables!$A$5:$A$105,0))</f>
        <v/>
      </c>
      <c r="K194" s="17">
        <f>LOWER(Settings!$C$4)&amp;".mit."&amp;$A194&amp;IF($C194="","","."&amp;$C194&amp;"."&amp;$B194)&amp;IF(INDEX(Variables!$D$5:$D$105,MATCH($A194,Variables!$A$5:$A$105,0))="","","."&amp;INDEX(Variables!$D$5:$D$105,MATCH($A194,Variables!$A$5:$A$105,0)))&amp;"."&amp;K$5</f>
        <v/>
      </c>
      <c r="L194" s="18">
        <f>L$193*L$187</f>
        <v/>
      </c>
      <c r="M194" s="19">
        <f>M$193*M$187</f>
        <v/>
      </c>
      <c r="N194" s="19">
        <f>N$193*N$187</f>
        <v/>
      </c>
      <c r="O194" s="19">
        <f>O$193*O$187</f>
        <v/>
      </c>
      <c r="P194" s="19">
        <f>P$193*P$187</f>
        <v/>
      </c>
      <c r="Q194" s="19">
        <f>Q$193*Q$187</f>
        <v/>
      </c>
      <c r="R194" s="19">
        <f>R$193*R$187</f>
        <v/>
      </c>
      <c r="S194" s="19">
        <f>S$193*S$187</f>
        <v/>
      </c>
      <c r="T194" s="19">
        <f>T$193*T$187</f>
        <v/>
      </c>
      <c r="U194" s="19">
        <f>U$193*U$187</f>
        <v/>
      </c>
      <c r="V194" s="19">
        <f>V$193*V$187</f>
        <v/>
      </c>
      <c r="W194" s="19">
        <f>W$193*W$187</f>
        <v/>
      </c>
      <c r="X194" s="19">
        <f>X$193*X$187</f>
        <v/>
      </c>
      <c r="Y194" s="19">
        <f>Y$193*Y$187</f>
        <v/>
      </c>
      <c r="Z194" s="19">
        <f>Z$193*Z$187</f>
        <v/>
      </c>
      <c r="AA194" s="19">
        <f>AA$193*AA$187</f>
        <v/>
      </c>
      <c r="AB194" s="19">
        <f>AB$193*AB$187</f>
        <v/>
      </c>
      <c r="AC194" s="19">
        <f>AC$193*AC$187</f>
        <v/>
      </c>
      <c r="AD194" s="20">
        <f>TAXEQUIV(AD$193,AD$187)</f>
        <v/>
      </c>
      <c r="AF194" s="17">
        <f>LOWER(Settings!$C$4)&amp;".mit."&amp;$A194&amp;IF($C194="","","."&amp;$C194&amp;"."&amp;$B194)&amp;IF(INDEX(Variables!$D$5:$D$105,MATCH($A194,Variables!$A$5:$A$105,0))="","","."&amp;INDEX(Variables!$D$5:$D$105,MATCH($A194,Variables!$A$5:$A$105,0)))&amp;"."&amp;AF$5</f>
        <v/>
      </c>
      <c r="AG194" s="18">
        <f>AG$193*AG$187</f>
        <v/>
      </c>
      <c r="AH194" s="19">
        <f>AH$193*AH$187</f>
        <v/>
      </c>
      <c r="AI194" s="19">
        <f>AI$193*AI$187</f>
        <v/>
      </c>
      <c r="AJ194" s="19">
        <f>AJ$193*AJ$187</f>
        <v/>
      </c>
      <c r="AK194" s="19">
        <f>AK$193*AK$187</f>
        <v/>
      </c>
      <c r="AL194" s="19">
        <f>AL$193*AL$187</f>
        <v/>
      </c>
      <c r="AM194" s="19">
        <f>AM$193*AM$187</f>
        <v/>
      </c>
      <c r="AN194" s="19">
        <f>AN$193*AN$187</f>
        <v/>
      </c>
      <c r="AO194" s="19">
        <f>AO$193*AO$187</f>
        <v/>
      </c>
      <c r="AP194" s="19">
        <f>AP$193*AP$187</f>
        <v/>
      </c>
      <c r="AQ194" s="19">
        <f>AQ$193*AQ$187</f>
        <v/>
      </c>
      <c r="AR194" s="19">
        <f>AR$193*AR$187</f>
        <v/>
      </c>
      <c r="AS194" s="19">
        <f>AS$193*AS$187</f>
        <v/>
      </c>
      <c r="AT194" s="19">
        <f>AT$193*AT$187</f>
        <v/>
      </c>
      <c r="AU194" s="19">
        <f>AU$193*AU$187</f>
        <v/>
      </c>
      <c r="AV194" s="19">
        <f>AV$193*AV$187</f>
        <v/>
      </c>
      <c r="AW194" s="19">
        <f>AW$193*AW$187</f>
        <v/>
      </c>
      <c r="AX194" s="19">
        <f>AX$193*AX$187</f>
        <v/>
      </c>
      <c r="AY194" s="20">
        <f>TAXEQUIV(AY$193,AY$187)</f>
        <v/>
      </c>
    </row>
    <row r="195" hidden="1" outlineLevel="1">
      <c r="A195" s="1" t="inlineStr">
        <is>
          <t>ets.rf</t>
        </is>
      </c>
      <c r="B195" s="1" t="inlineStr"/>
      <c r="C195" s="1" t="inlineStr"/>
      <c r="H195" s="1">
        <f>INDEX(Variables!$B$5:$B$105,MATCH($A195,Variables!$A$5:$A$105,0))&amp;IF($C195="",""," | "&amp;INDEX(Mapping!$B$5:$B$26,MATCH($C195,Mapping!$A$5:$A$26,0))&amp;" | "&amp;INDEX(Mapping!$B$30:$B$41,MATCH($B195,Mapping!$A$30:$A$41,0)))</f>
        <v/>
      </c>
      <c r="I195" s="1">
        <f>INDEX(Variables!$C$5:$C$105,MATCH($A195,Variables!$A$5:$A$105,0))</f>
        <v/>
      </c>
      <c r="J195" s="1">
        <f>INDEX(Variables!$E$5:$E$105,MATCH($A195,Variables!$A$5:$A$105,0))</f>
        <v/>
      </c>
      <c r="K195" s="17">
        <f>LOWER(Settings!$C$4)&amp;".mit."&amp;$A195&amp;IF($C195="","","."&amp;$C195&amp;"."&amp;$B195)&amp;IF(INDEX(Variables!$D$5:$D$105,MATCH($A195,Variables!$A$5:$A$105,0))="","","."&amp;INDEX(Variables!$D$5:$D$105,MATCH($A195,Variables!$A$5:$A$105,0)))&amp;"."&amp;K$5</f>
        <v/>
      </c>
      <c r="L195" s="18">
        <f>IF(L$187&gt;0,1/L$187,0)</f>
        <v/>
      </c>
      <c r="M195" s="19">
        <f>IF(M$187&gt;0,1/M$187,0)</f>
        <v/>
      </c>
      <c r="N195" s="19">
        <f>IF(N$187&gt;0,1/N$187,0)</f>
        <v/>
      </c>
      <c r="O195" s="19">
        <f>IF(O$187&gt;0,1/O$187,0)</f>
        <v/>
      </c>
      <c r="P195" s="19">
        <f>IF(P$187&gt;0,1/P$187,0)</f>
        <v/>
      </c>
      <c r="Q195" s="19">
        <f>IF(Q$187&gt;0,1/Q$187,0)</f>
        <v/>
      </c>
      <c r="R195" s="19">
        <f>IF(R$187&gt;0,1/R$187,0)</f>
        <v/>
      </c>
      <c r="S195" s="19">
        <f>IF(S$187&gt;0,1/S$187,0)</f>
        <v/>
      </c>
      <c r="T195" s="19">
        <f>IF(T$187&gt;0,1/T$187,0)</f>
        <v/>
      </c>
      <c r="U195" s="19">
        <f>IF(U$187&gt;0,1/U$187,0)</f>
        <v/>
      </c>
      <c r="V195" s="19">
        <f>IF(V$187&gt;0,1/V$187,0)</f>
        <v/>
      </c>
      <c r="W195" s="19">
        <f>IF(W$187&gt;0,1/W$187,0)</f>
        <v/>
      </c>
      <c r="X195" s="19">
        <f>IF(X$187&gt;0,1/X$187,0)</f>
        <v/>
      </c>
      <c r="Y195" s="19">
        <f>IF(Y$187&gt;0,1/Y$187,0)</f>
        <v/>
      </c>
      <c r="Z195" s="19">
        <f>IF(Z$187&gt;0,1/Z$187,0)</f>
        <v/>
      </c>
      <c r="AA195" s="19">
        <f>IF(AA$187&gt;0,1/AA$187,0)</f>
        <v/>
      </c>
      <c r="AB195" s="19">
        <f>IF(AB$187&gt;0,1/AB$187,0)</f>
        <v/>
      </c>
      <c r="AC195" s="19">
        <f>IF(AC$187&gt;0,1/AC$187,0)</f>
        <v/>
      </c>
      <c r="AD195" s="20">
        <f>REVFACTOR(AD$187)</f>
        <v/>
      </c>
      <c r="AF195" s="17">
        <f>LOWER(Settings!$C$4)&amp;".mit."&amp;$A195&amp;IF($C195="","","."&amp;$C195&amp;"."&amp;$B195)&amp;IF(INDEX(Variables!$D$5:$D$105,MATCH($A195,Variables!$A$5:$A$105,0))="","","."&amp;INDEX(Variables!$D$5:$D$105,MATCH($A195,Variables!$A$5:$A$105,0)))&amp;"."&amp;AF$5</f>
        <v/>
      </c>
      <c r="AG195" s="18">
        <f>IF(AG$187&gt;0,1/AG$187,0)</f>
        <v/>
      </c>
      <c r="AH195" s="19">
        <f>IF(AH$187&gt;0,1/AH$187,0)</f>
        <v/>
      </c>
      <c r="AI195" s="19">
        <f>IF(AI$187&gt;0,1/AI$187,0)</f>
        <v/>
      </c>
      <c r="AJ195" s="19">
        <f>IF(AJ$187&gt;0,1/AJ$187,0)</f>
        <v/>
      </c>
      <c r="AK195" s="19">
        <f>IF(AK$187&gt;0,1/AK$187,0)</f>
        <v/>
      </c>
      <c r="AL195" s="19">
        <f>IF(AL$187&gt;0,1/AL$187,0)</f>
        <v/>
      </c>
      <c r="AM195" s="19">
        <f>IF(AM$187&gt;0,1/AM$187,0)</f>
        <v/>
      </c>
      <c r="AN195" s="19">
        <f>IF(AN$187&gt;0,1/AN$187,0)</f>
        <v/>
      </c>
      <c r="AO195" s="19">
        <f>IF(AO$187&gt;0,1/AO$187,0)</f>
        <v/>
      </c>
      <c r="AP195" s="19">
        <f>IF(AP$187&gt;0,1/AP$187,0)</f>
        <v/>
      </c>
      <c r="AQ195" s="19">
        <f>IF(AQ$187&gt;0,1/AQ$187,0)</f>
        <v/>
      </c>
      <c r="AR195" s="19">
        <f>IF(AR$187&gt;0,1/AR$187,0)</f>
        <v/>
      </c>
      <c r="AS195" s="19">
        <f>IF(AS$187&gt;0,1/AS$187,0)</f>
        <v/>
      </c>
      <c r="AT195" s="19">
        <f>IF(AT$187&gt;0,1/AT$187,0)</f>
        <v/>
      </c>
      <c r="AU195" s="19">
        <f>IF(AU$187&gt;0,1/AU$187,0)</f>
        <v/>
      </c>
      <c r="AV195" s="19">
        <f>IF(AV$187&gt;0,1/AV$187,0)</f>
        <v/>
      </c>
      <c r="AW195" s="19">
        <f>IF(AW$187&gt;0,1/AW$187,0)</f>
        <v/>
      </c>
      <c r="AX195" s="19">
        <f>IF(AX$187&gt;0,1/AX$187,0)</f>
        <v/>
      </c>
      <c r="AY195" s="20">
        <f>REVFACTOR(AY$187)</f>
        <v/>
      </c>
    </row>
    <row r="196" hidden="1" outlineLevel="1">
      <c r="H196" s="21" t="inlineStr">
        <is>
          <t>Feebates (MTInputs rows 53-64; rates in USD/tCO2)</t>
        </is>
      </c>
    </row>
    <row r="197" hidden="1" outlineLevel="1">
      <c r="A197" s="14" t="inlineStr">
        <is>
          <t>fb.yr0</t>
        </is>
      </c>
      <c r="B197" s="14" t="inlineStr"/>
      <c r="C197" s="14" t="inlineStr"/>
      <c r="D197" s="22" t="n">
        <v>53</v>
      </c>
      <c r="H197" s="14">
        <f>INDEX(Variables!$B$5:$B$105,MATCH($A197,Variables!$A$5:$A$105,0))&amp;IF($C197="",""," | "&amp;INDEX(Mapping!$B$5:$B$26,MATCH($C197,Mapping!$A$5:$A$26,0))&amp;" | "&amp;INDEX(Mapping!$B$30:$B$41,MATCH($B197,Mapping!$A$30:$A$41,0)))</f>
        <v/>
      </c>
      <c r="I197" s="14">
        <f>INDEX(Variables!$C$5:$C$105,MATCH($A197,Variables!$A$5:$A$105,0))</f>
        <v/>
      </c>
      <c r="J197" s="14">
        <f>INDEX(Variables!$E$5:$E$105,MATCH($A197,Variables!$A$5:$A$105,0))</f>
        <v/>
      </c>
      <c r="K197" s="11">
        <f>LOWER(Settings!$C$4)&amp;".mit."&amp;$A197&amp;IF($C197="","","."&amp;$C197&amp;"."&amp;$B197)&amp;IF(INDEX(Variables!$D$5:$D$105,MATCH($A197,Variables!$A$5:$A$105,0))="","","."&amp;INDEX(Variables!$D$5:$D$105,MATCH($A197,Variables!$A$5:$A$105,0)))&amp;"."&amp;K$5</f>
        <v/>
      </c>
      <c r="L197" s="9">
        <f>INDEX(MTInputs!$J$1:$AZ$415,$D197,MATCH(L$5,MTInputs!$J$5:$AZ$5,0))</f>
        <v/>
      </c>
      <c r="M197" s="10">
        <f>INDEX(MTInputs!$J$1:$AZ$415,$D197,MATCH(M$5,MTInputs!$J$5:$AZ$5,0))</f>
        <v/>
      </c>
      <c r="N197" s="10">
        <f>INDEX(MTInputs!$J$1:$AZ$415,$D197,MATCH(N$5,MTInputs!$J$5:$AZ$5,0))</f>
        <v/>
      </c>
      <c r="O197" s="10">
        <f>INDEX(MTInputs!$J$1:$AZ$415,$D197,MATCH(O$5,MTInputs!$J$5:$AZ$5,0))</f>
        <v/>
      </c>
      <c r="P197" s="10">
        <f>INDEX(MTInputs!$J$1:$AZ$415,$D197,MATCH(P$5,MTInputs!$J$5:$AZ$5,0))</f>
        <v/>
      </c>
      <c r="Q197" s="10">
        <f>INDEX(MTInputs!$J$1:$AZ$415,$D197,MATCH(Q$5,MTInputs!$J$5:$AZ$5,0))</f>
        <v/>
      </c>
      <c r="R197" s="10">
        <f>INDEX(MTInputs!$J$1:$AZ$415,$D197,MATCH(R$5,MTInputs!$J$5:$AZ$5,0))</f>
        <v/>
      </c>
      <c r="S197" s="10">
        <f>INDEX(MTInputs!$J$1:$AZ$415,$D197,MATCH(S$5,MTInputs!$J$5:$AZ$5,0))</f>
        <v/>
      </c>
      <c r="T197" s="10">
        <f>INDEX(MTInputs!$J$1:$AZ$415,$D197,MATCH(T$5,MTInputs!$J$5:$AZ$5,0))</f>
        <v/>
      </c>
      <c r="U197" s="10">
        <f>INDEX(MTInputs!$J$1:$AZ$415,$D197,MATCH(U$5,MTInputs!$J$5:$AZ$5,0))</f>
        <v/>
      </c>
      <c r="V197" s="10">
        <f>INDEX(MTInputs!$J$1:$AZ$415,$D197,MATCH(V$5,MTInputs!$J$5:$AZ$5,0))</f>
        <v/>
      </c>
      <c r="W197" s="10">
        <f>INDEX(MTInputs!$J$1:$AZ$415,$D197,MATCH(W$5,MTInputs!$J$5:$AZ$5,0))</f>
        <v/>
      </c>
      <c r="X197" s="10">
        <f>INDEX(MTInputs!$J$1:$AZ$415,$D197,MATCH(X$5,MTInputs!$J$5:$AZ$5,0))</f>
        <v/>
      </c>
      <c r="Y197" s="10">
        <f>INDEX(MTInputs!$J$1:$AZ$415,$D197,MATCH(Y$5,MTInputs!$J$5:$AZ$5,0))</f>
        <v/>
      </c>
      <c r="Z197" s="10">
        <f>INDEX(MTInputs!$J$1:$AZ$415,$D197,MATCH(Z$5,MTInputs!$J$5:$AZ$5,0))</f>
        <v/>
      </c>
      <c r="AA197" s="10">
        <f>INDEX(MTInputs!$J$1:$AZ$415,$D197,MATCH(AA$5,MTInputs!$J$5:$AZ$5,0))</f>
        <v/>
      </c>
      <c r="AB197" s="10">
        <f>INDEX(MTInputs!$J$1:$AZ$415,$D197,MATCH(AB$5,MTInputs!$J$5:$AZ$5,0))</f>
        <v/>
      </c>
      <c r="AC197" s="10">
        <f>INDEX(MTInputs!$J$1:$AZ$415,$D197,MATCH(AC$5,MTInputs!$J$5:$AZ$5,0))</f>
        <v/>
      </c>
      <c r="AD197" s="10">
        <f>INDEX(MTInputs!$J$1:$AZ$415,$D197,MATCH(AD$5,MTInputs!$J$5:$AZ$5,0))</f>
        <v/>
      </c>
      <c r="AF197" s="11">
        <f>LOWER(Settings!$C$4)&amp;".mit."&amp;$A197&amp;IF($C197="","","."&amp;$C197&amp;"."&amp;$B197)&amp;IF(INDEX(Variables!$D$5:$D$105,MATCH($A197,Variables!$A$5:$A$105,0))="","","."&amp;INDEX(Variables!$D$5:$D$105,MATCH($A197,Variables!$A$5:$A$105,0)))&amp;"."&amp;AF$5</f>
        <v/>
      </c>
      <c r="AG197" s="9">
        <f>INDEX(MTInputs!$J$1:$AZ$415,$D197,MATCH(AG$5,MTInputs!$J$5:$AZ$5,0))</f>
        <v/>
      </c>
      <c r="AH197" s="10">
        <f>INDEX(MTInputs!$J$1:$AZ$415,$D197,MATCH(AH$5,MTInputs!$J$5:$AZ$5,0))</f>
        <v/>
      </c>
      <c r="AI197" s="10">
        <f>INDEX(MTInputs!$J$1:$AZ$415,$D197,MATCH(AI$5,MTInputs!$J$5:$AZ$5,0))</f>
        <v/>
      </c>
      <c r="AJ197" s="10">
        <f>INDEX(MTInputs!$J$1:$AZ$415,$D197,MATCH(AJ$5,MTInputs!$J$5:$AZ$5,0))</f>
        <v/>
      </c>
      <c r="AK197" s="10">
        <f>INDEX(MTInputs!$J$1:$AZ$415,$D197,MATCH(AK$5,MTInputs!$J$5:$AZ$5,0))</f>
        <v/>
      </c>
      <c r="AL197" s="10">
        <f>INDEX(MTInputs!$J$1:$AZ$415,$D197,MATCH(AL$5,MTInputs!$J$5:$AZ$5,0))</f>
        <v/>
      </c>
      <c r="AM197" s="10">
        <f>INDEX(MTInputs!$J$1:$AZ$415,$D197,MATCH(AM$5,MTInputs!$J$5:$AZ$5,0))</f>
        <v/>
      </c>
      <c r="AN197" s="10">
        <f>INDEX(MTInputs!$J$1:$AZ$415,$D197,MATCH(AN$5,MTInputs!$J$5:$AZ$5,0))</f>
        <v/>
      </c>
      <c r="AO197" s="10">
        <f>INDEX(MTInputs!$J$1:$AZ$415,$D197,MATCH(AO$5,MTInputs!$J$5:$AZ$5,0))</f>
        <v/>
      </c>
      <c r="AP197" s="10">
        <f>INDEX(MTInputs!$J$1:$AZ$415,$D197,MATCH(AP$5,MTInputs!$J$5:$AZ$5,0))</f>
        <v/>
      </c>
      <c r="AQ197" s="10">
        <f>INDEX(MTInputs!$J$1:$AZ$415,$D197,MATCH(AQ$5,MTInputs!$J$5:$AZ$5,0))</f>
        <v/>
      </c>
      <c r="AR197" s="10">
        <f>INDEX(MTInputs!$J$1:$AZ$415,$D197,MATCH(AR$5,MTInputs!$J$5:$AZ$5,0))</f>
        <v/>
      </c>
      <c r="AS197" s="10">
        <f>INDEX(MTInputs!$J$1:$AZ$415,$D197,MATCH(AS$5,MTInputs!$J$5:$AZ$5,0))</f>
        <v/>
      </c>
      <c r="AT197" s="10">
        <f>INDEX(MTInputs!$J$1:$AZ$415,$D197,MATCH(AT$5,MTInputs!$J$5:$AZ$5,0))</f>
        <v/>
      </c>
      <c r="AU197" s="10">
        <f>INDEX(MTInputs!$J$1:$AZ$415,$D197,MATCH(AU$5,MTInputs!$J$5:$AZ$5,0))</f>
        <v/>
      </c>
      <c r="AV197" s="10">
        <f>INDEX(MTInputs!$J$1:$AZ$415,$D197,MATCH(AV$5,MTInputs!$J$5:$AZ$5,0))</f>
        <v/>
      </c>
      <c r="AW197" s="10">
        <f>INDEX(MTInputs!$J$1:$AZ$415,$D197,MATCH(AW$5,MTInputs!$J$5:$AZ$5,0))</f>
        <v/>
      </c>
      <c r="AX197" s="10">
        <f>INDEX(MTInputs!$J$1:$AZ$415,$D197,MATCH(AX$5,MTInputs!$J$5:$AZ$5,0))</f>
        <v/>
      </c>
      <c r="AY197" s="10">
        <f>INDEX(MTInputs!$J$1:$AZ$415,$D197,MATCH(AY$5,MTInputs!$J$5:$AZ$5,0))</f>
        <v/>
      </c>
    </row>
    <row r="198" hidden="1" outlineLevel="1">
      <c r="A198" s="14" t="inlineStr">
        <is>
          <t>fb.yr1</t>
        </is>
      </c>
      <c r="B198" s="14" t="inlineStr"/>
      <c r="C198" s="14" t="inlineStr"/>
      <c r="D198" s="22" t="n">
        <v>54</v>
      </c>
      <c r="H198" s="14">
        <f>INDEX(Variables!$B$5:$B$105,MATCH($A198,Variables!$A$5:$A$105,0))&amp;IF($C198="",""," | "&amp;INDEX(Mapping!$B$5:$B$26,MATCH($C198,Mapping!$A$5:$A$26,0))&amp;" | "&amp;INDEX(Mapping!$B$30:$B$41,MATCH($B198,Mapping!$A$30:$A$41,0)))</f>
        <v/>
      </c>
      <c r="I198" s="14">
        <f>INDEX(Variables!$C$5:$C$105,MATCH($A198,Variables!$A$5:$A$105,0))</f>
        <v/>
      </c>
      <c r="J198" s="14">
        <f>INDEX(Variables!$E$5:$E$105,MATCH($A198,Variables!$A$5:$A$105,0))</f>
        <v/>
      </c>
      <c r="K198" s="11">
        <f>LOWER(Settings!$C$4)&amp;".mit."&amp;$A198&amp;IF($C198="","","."&amp;$C198&amp;"."&amp;$B198)&amp;IF(INDEX(Variables!$D$5:$D$105,MATCH($A198,Variables!$A$5:$A$105,0))="","","."&amp;INDEX(Variables!$D$5:$D$105,MATCH($A198,Variables!$A$5:$A$105,0)))&amp;"."&amp;K$5</f>
        <v/>
      </c>
      <c r="L198" s="9">
        <f>INDEX(MTInputs!$J$1:$AZ$415,$D198,MATCH(L$5,MTInputs!$J$5:$AZ$5,0))</f>
        <v/>
      </c>
      <c r="M198" s="10">
        <f>INDEX(MTInputs!$J$1:$AZ$415,$D198,MATCH(M$5,MTInputs!$J$5:$AZ$5,0))</f>
        <v/>
      </c>
      <c r="N198" s="10">
        <f>INDEX(MTInputs!$J$1:$AZ$415,$D198,MATCH(N$5,MTInputs!$J$5:$AZ$5,0))</f>
        <v/>
      </c>
      <c r="O198" s="10">
        <f>INDEX(MTInputs!$J$1:$AZ$415,$D198,MATCH(O$5,MTInputs!$J$5:$AZ$5,0))</f>
        <v/>
      </c>
      <c r="P198" s="10">
        <f>INDEX(MTInputs!$J$1:$AZ$415,$D198,MATCH(P$5,MTInputs!$J$5:$AZ$5,0))</f>
        <v/>
      </c>
      <c r="Q198" s="10">
        <f>INDEX(MTInputs!$J$1:$AZ$415,$D198,MATCH(Q$5,MTInputs!$J$5:$AZ$5,0))</f>
        <v/>
      </c>
      <c r="R198" s="10">
        <f>INDEX(MTInputs!$J$1:$AZ$415,$D198,MATCH(R$5,MTInputs!$J$5:$AZ$5,0))</f>
        <v/>
      </c>
      <c r="S198" s="10">
        <f>INDEX(MTInputs!$J$1:$AZ$415,$D198,MATCH(S$5,MTInputs!$J$5:$AZ$5,0))</f>
        <v/>
      </c>
      <c r="T198" s="10">
        <f>INDEX(MTInputs!$J$1:$AZ$415,$D198,MATCH(T$5,MTInputs!$J$5:$AZ$5,0))</f>
        <v/>
      </c>
      <c r="U198" s="10">
        <f>INDEX(MTInputs!$J$1:$AZ$415,$D198,MATCH(U$5,MTInputs!$J$5:$AZ$5,0))</f>
        <v/>
      </c>
      <c r="V198" s="10">
        <f>INDEX(MTInputs!$J$1:$AZ$415,$D198,MATCH(V$5,MTInputs!$J$5:$AZ$5,0))</f>
        <v/>
      </c>
      <c r="W198" s="10">
        <f>INDEX(MTInputs!$J$1:$AZ$415,$D198,MATCH(W$5,MTInputs!$J$5:$AZ$5,0))</f>
        <v/>
      </c>
      <c r="X198" s="10">
        <f>INDEX(MTInputs!$J$1:$AZ$415,$D198,MATCH(X$5,MTInputs!$J$5:$AZ$5,0))</f>
        <v/>
      </c>
      <c r="Y198" s="10">
        <f>INDEX(MTInputs!$J$1:$AZ$415,$D198,MATCH(Y$5,MTInputs!$J$5:$AZ$5,0))</f>
        <v/>
      </c>
      <c r="Z198" s="10">
        <f>INDEX(MTInputs!$J$1:$AZ$415,$D198,MATCH(Z$5,MTInputs!$J$5:$AZ$5,0))</f>
        <v/>
      </c>
      <c r="AA198" s="10">
        <f>INDEX(MTInputs!$J$1:$AZ$415,$D198,MATCH(AA$5,MTInputs!$J$5:$AZ$5,0))</f>
        <v/>
      </c>
      <c r="AB198" s="10">
        <f>INDEX(MTInputs!$J$1:$AZ$415,$D198,MATCH(AB$5,MTInputs!$J$5:$AZ$5,0))</f>
        <v/>
      </c>
      <c r="AC198" s="10">
        <f>INDEX(MTInputs!$J$1:$AZ$415,$D198,MATCH(AC$5,MTInputs!$J$5:$AZ$5,0))</f>
        <v/>
      </c>
      <c r="AD198" s="10">
        <f>INDEX(MTInputs!$J$1:$AZ$415,$D198,MATCH(AD$5,MTInputs!$J$5:$AZ$5,0))</f>
        <v/>
      </c>
      <c r="AF198" s="11">
        <f>LOWER(Settings!$C$4)&amp;".mit."&amp;$A198&amp;IF($C198="","","."&amp;$C198&amp;"."&amp;$B198)&amp;IF(INDEX(Variables!$D$5:$D$105,MATCH($A198,Variables!$A$5:$A$105,0))="","","."&amp;INDEX(Variables!$D$5:$D$105,MATCH($A198,Variables!$A$5:$A$105,0)))&amp;"."&amp;AF$5</f>
        <v/>
      </c>
      <c r="AG198" s="9">
        <f>INDEX(MTInputs!$J$1:$AZ$415,$D198,MATCH(AG$5,MTInputs!$J$5:$AZ$5,0))</f>
        <v/>
      </c>
      <c r="AH198" s="10">
        <f>INDEX(MTInputs!$J$1:$AZ$415,$D198,MATCH(AH$5,MTInputs!$J$5:$AZ$5,0))</f>
        <v/>
      </c>
      <c r="AI198" s="10">
        <f>INDEX(MTInputs!$J$1:$AZ$415,$D198,MATCH(AI$5,MTInputs!$J$5:$AZ$5,0))</f>
        <v/>
      </c>
      <c r="AJ198" s="10">
        <f>INDEX(MTInputs!$J$1:$AZ$415,$D198,MATCH(AJ$5,MTInputs!$J$5:$AZ$5,0))</f>
        <v/>
      </c>
      <c r="AK198" s="10">
        <f>INDEX(MTInputs!$J$1:$AZ$415,$D198,MATCH(AK$5,MTInputs!$J$5:$AZ$5,0))</f>
        <v/>
      </c>
      <c r="AL198" s="10">
        <f>INDEX(MTInputs!$J$1:$AZ$415,$D198,MATCH(AL$5,MTInputs!$J$5:$AZ$5,0))</f>
        <v/>
      </c>
      <c r="AM198" s="10">
        <f>INDEX(MTInputs!$J$1:$AZ$415,$D198,MATCH(AM$5,MTInputs!$J$5:$AZ$5,0))</f>
        <v/>
      </c>
      <c r="AN198" s="10">
        <f>INDEX(MTInputs!$J$1:$AZ$415,$D198,MATCH(AN$5,MTInputs!$J$5:$AZ$5,0))</f>
        <v/>
      </c>
      <c r="AO198" s="10">
        <f>INDEX(MTInputs!$J$1:$AZ$415,$D198,MATCH(AO$5,MTInputs!$J$5:$AZ$5,0))</f>
        <v/>
      </c>
      <c r="AP198" s="10">
        <f>INDEX(MTInputs!$J$1:$AZ$415,$D198,MATCH(AP$5,MTInputs!$J$5:$AZ$5,0))</f>
        <v/>
      </c>
      <c r="AQ198" s="10">
        <f>INDEX(MTInputs!$J$1:$AZ$415,$D198,MATCH(AQ$5,MTInputs!$J$5:$AZ$5,0))</f>
        <v/>
      </c>
      <c r="AR198" s="10">
        <f>INDEX(MTInputs!$J$1:$AZ$415,$D198,MATCH(AR$5,MTInputs!$J$5:$AZ$5,0))</f>
        <v/>
      </c>
      <c r="AS198" s="10">
        <f>INDEX(MTInputs!$J$1:$AZ$415,$D198,MATCH(AS$5,MTInputs!$J$5:$AZ$5,0))</f>
        <v/>
      </c>
      <c r="AT198" s="10">
        <f>INDEX(MTInputs!$J$1:$AZ$415,$D198,MATCH(AT$5,MTInputs!$J$5:$AZ$5,0))</f>
        <v/>
      </c>
      <c r="AU198" s="10">
        <f>INDEX(MTInputs!$J$1:$AZ$415,$D198,MATCH(AU$5,MTInputs!$J$5:$AZ$5,0))</f>
        <v/>
      </c>
      <c r="AV198" s="10">
        <f>INDEX(MTInputs!$J$1:$AZ$415,$D198,MATCH(AV$5,MTInputs!$J$5:$AZ$5,0))</f>
        <v/>
      </c>
      <c r="AW198" s="10">
        <f>INDEX(MTInputs!$J$1:$AZ$415,$D198,MATCH(AW$5,MTInputs!$J$5:$AZ$5,0))</f>
        <v/>
      </c>
      <c r="AX198" s="10">
        <f>INDEX(MTInputs!$J$1:$AZ$415,$D198,MATCH(AX$5,MTInputs!$J$5:$AZ$5,0))</f>
        <v/>
      </c>
      <c r="AY198" s="10">
        <f>INDEX(MTInputs!$J$1:$AZ$415,$D198,MATCH(AY$5,MTInputs!$J$5:$AZ$5,0))</f>
        <v/>
      </c>
    </row>
    <row r="199" hidden="1" outlineLevel="1">
      <c r="A199" s="14" t="inlineStr">
        <is>
          <t>fb.s</t>
        </is>
      </c>
      <c r="B199" s="14" t="inlineStr">
        <is>
          <t>all</t>
        </is>
      </c>
      <c r="C199" s="14" t="inlineStr">
        <is>
          <t>pow</t>
        </is>
      </c>
      <c r="D199" s="22" t="n">
        <v>56</v>
      </c>
      <c r="H199" s="14">
        <f>INDEX(Variables!$B$5:$B$105,MATCH($A199,Variables!$A$5:$A$105,0))&amp;IF($C199="",""," | "&amp;INDEX(Mapping!$B$5:$B$26,MATCH($C199,Mapping!$A$5:$A$26,0))&amp;" | "&amp;INDEX(Mapping!$B$30:$B$41,MATCH($B199,Mapping!$A$30:$A$41,0)))</f>
        <v/>
      </c>
      <c r="I199" s="14">
        <f>INDEX(Variables!$C$5:$C$105,MATCH($A199,Variables!$A$5:$A$105,0))</f>
        <v/>
      </c>
      <c r="J199" s="14">
        <f>INDEX(Variables!$E$5:$E$105,MATCH($A199,Variables!$A$5:$A$105,0))</f>
        <v/>
      </c>
      <c r="K199" s="11">
        <f>LOWER(Settings!$C$4)&amp;".mit."&amp;$A199&amp;IF($C199="","","."&amp;$C199&amp;"."&amp;$B199)&amp;IF(INDEX(Variables!$D$5:$D$105,MATCH($A199,Variables!$A$5:$A$105,0))="","","."&amp;INDEX(Variables!$D$5:$D$105,MATCH($A199,Variables!$A$5:$A$105,0)))&amp;"."&amp;K$5</f>
        <v/>
      </c>
      <c r="L199" s="23">
        <f>INDEX(MTInputs!$J$1:$AZ$415,$D199,MATCH(L$5,MTInputs!$J$5:$AZ$5,0))</f>
        <v/>
      </c>
      <c r="M199" s="24">
        <f>INDEX(MTInputs!$J$1:$AZ$415,$D199,MATCH(M$5,MTInputs!$J$5:$AZ$5,0))</f>
        <v/>
      </c>
      <c r="N199" s="24">
        <f>INDEX(MTInputs!$J$1:$AZ$415,$D199,MATCH(N$5,MTInputs!$J$5:$AZ$5,0))</f>
        <v/>
      </c>
      <c r="O199" s="24">
        <f>INDEX(MTInputs!$J$1:$AZ$415,$D199,MATCH(O$5,MTInputs!$J$5:$AZ$5,0))</f>
        <v/>
      </c>
      <c r="P199" s="24">
        <f>INDEX(MTInputs!$J$1:$AZ$415,$D199,MATCH(P$5,MTInputs!$J$5:$AZ$5,0))</f>
        <v/>
      </c>
      <c r="Q199" s="24">
        <f>INDEX(MTInputs!$J$1:$AZ$415,$D199,MATCH(Q$5,MTInputs!$J$5:$AZ$5,0))</f>
        <v/>
      </c>
      <c r="R199" s="24">
        <f>INDEX(MTInputs!$J$1:$AZ$415,$D199,MATCH(R$5,MTInputs!$J$5:$AZ$5,0))</f>
        <v/>
      </c>
      <c r="S199" s="24">
        <f>INDEX(MTInputs!$J$1:$AZ$415,$D199,MATCH(S$5,MTInputs!$J$5:$AZ$5,0))</f>
        <v/>
      </c>
      <c r="T199" s="24">
        <f>INDEX(MTInputs!$J$1:$AZ$415,$D199,MATCH(T$5,MTInputs!$J$5:$AZ$5,0))</f>
        <v/>
      </c>
      <c r="U199" s="24">
        <f>INDEX(MTInputs!$J$1:$AZ$415,$D199,MATCH(U$5,MTInputs!$J$5:$AZ$5,0))</f>
        <v/>
      </c>
      <c r="V199" s="24">
        <f>INDEX(MTInputs!$J$1:$AZ$415,$D199,MATCH(V$5,MTInputs!$J$5:$AZ$5,0))</f>
        <v/>
      </c>
      <c r="W199" s="24">
        <f>INDEX(MTInputs!$J$1:$AZ$415,$D199,MATCH(W$5,MTInputs!$J$5:$AZ$5,0))</f>
        <v/>
      </c>
      <c r="X199" s="24">
        <f>INDEX(MTInputs!$J$1:$AZ$415,$D199,MATCH(X$5,MTInputs!$J$5:$AZ$5,0))</f>
        <v/>
      </c>
      <c r="Y199" s="24">
        <f>INDEX(MTInputs!$J$1:$AZ$415,$D199,MATCH(Y$5,MTInputs!$J$5:$AZ$5,0))</f>
        <v/>
      </c>
      <c r="Z199" s="24">
        <f>INDEX(MTInputs!$J$1:$AZ$415,$D199,MATCH(Z$5,MTInputs!$J$5:$AZ$5,0))</f>
        <v/>
      </c>
      <c r="AA199" s="24">
        <f>INDEX(MTInputs!$J$1:$AZ$415,$D199,MATCH(AA$5,MTInputs!$J$5:$AZ$5,0))</f>
        <v/>
      </c>
      <c r="AB199" s="24">
        <f>INDEX(MTInputs!$J$1:$AZ$415,$D199,MATCH(AB$5,MTInputs!$J$5:$AZ$5,0))</f>
        <v/>
      </c>
      <c r="AC199" s="24">
        <f>INDEX(MTInputs!$J$1:$AZ$415,$D199,MATCH(AC$5,MTInputs!$J$5:$AZ$5,0))</f>
        <v/>
      </c>
      <c r="AD199" s="24">
        <f>INDEX(MTInputs!$J$1:$AZ$415,$D199,MATCH(AD$5,MTInputs!$J$5:$AZ$5,0))</f>
        <v/>
      </c>
      <c r="AF199" s="11">
        <f>LOWER(Settings!$C$4)&amp;".mit."&amp;$A199&amp;IF($C199="","","."&amp;$C199&amp;"."&amp;$B199)&amp;IF(INDEX(Variables!$D$5:$D$105,MATCH($A199,Variables!$A$5:$A$105,0))="","","."&amp;INDEX(Variables!$D$5:$D$105,MATCH($A199,Variables!$A$5:$A$105,0)))&amp;"."&amp;AF$5</f>
        <v/>
      </c>
      <c r="AG199" s="23">
        <f>INDEX(MTInputs!$J$1:$AZ$415,$D199,MATCH(AG$5,MTInputs!$J$5:$AZ$5,0))</f>
        <v/>
      </c>
      <c r="AH199" s="24">
        <f>INDEX(MTInputs!$J$1:$AZ$415,$D199,MATCH(AH$5,MTInputs!$J$5:$AZ$5,0))</f>
        <v/>
      </c>
      <c r="AI199" s="24">
        <f>INDEX(MTInputs!$J$1:$AZ$415,$D199,MATCH(AI$5,MTInputs!$J$5:$AZ$5,0))</f>
        <v/>
      </c>
      <c r="AJ199" s="24">
        <f>INDEX(MTInputs!$J$1:$AZ$415,$D199,MATCH(AJ$5,MTInputs!$J$5:$AZ$5,0))</f>
        <v/>
      </c>
      <c r="AK199" s="24">
        <f>INDEX(MTInputs!$J$1:$AZ$415,$D199,MATCH(AK$5,MTInputs!$J$5:$AZ$5,0))</f>
        <v/>
      </c>
      <c r="AL199" s="24">
        <f>INDEX(MTInputs!$J$1:$AZ$415,$D199,MATCH(AL$5,MTInputs!$J$5:$AZ$5,0))</f>
        <v/>
      </c>
      <c r="AM199" s="24">
        <f>INDEX(MTInputs!$J$1:$AZ$415,$D199,MATCH(AM$5,MTInputs!$J$5:$AZ$5,0))</f>
        <v/>
      </c>
      <c r="AN199" s="24">
        <f>INDEX(MTInputs!$J$1:$AZ$415,$D199,MATCH(AN$5,MTInputs!$J$5:$AZ$5,0))</f>
        <v/>
      </c>
      <c r="AO199" s="24">
        <f>INDEX(MTInputs!$J$1:$AZ$415,$D199,MATCH(AO$5,MTInputs!$J$5:$AZ$5,0))</f>
        <v/>
      </c>
      <c r="AP199" s="24">
        <f>INDEX(MTInputs!$J$1:$AZ$415,$D199,MATCH(AP$5,MTInputs!$J$5:$AZ$5,0))</f>
        <v/>
      </c>
      <c r="AQ199" s="24">
        <f>INDEX(MTInputs!$J$1:$AZ$415,$D199,MATCH(AQ$5,MTInputs!$J$5:$AZ$5,0))</f>
        <v/>
      </c>
      <c r="AR199" s="24">
        <f>INDEX(MTInputs!$J$1:$AZ$415,$D199,MATCH(AR$5,MTInputs!$J$5:$AZ$5,0))</f>
        <v/>
      </c>
      <c r="AS199" s="24">
        <f>INDEX(MTInputs!$J$1:$AZ$415,$D199,MATCH(AS$5,MTInputs!$J$5:$AZ$5,0))</f>
        <v/>
      </c>
      <c r="AT199" s="24">
        <f>INDEX(MTInputs!$J$1:$AZ$415,$D199,MATCH(AT$5,MTInputs!$J$5:$AZ$5,0))</f>
        <v/>
      </c>
      <c r="AU199" s="24">
        <f>INDEX(MTInputs!$J$1:$AZ$415,$D199,MATCH(AU$5,MTInputs!$J$5:$AZ$5,0))</f>
        <v/>
      </c>
      <c r="AV199" s="24">
        <f>INDEX(MTInputs!$J$1:$AZ$415,$D199,MATCH(AV$5,MTInputs!$J$5:$AZ$5,0))</f>
        <v/>
      </c>
      <c r="AW199" s="24">
        <f>INDEX(MTInputs!$J$1:$AZ$415,$D199,MATCH(AW$5,MTInputs!$J$5:$AZ$5,0))</f>
        <v/>
      </c>
      <c r="AX199" s="24">
        <f>INDEX(MTInputs!$J$1:$AZ$415,$D199,MATCH(AX$5,MTInputs!$J$5:$AZ$5,0))</f>
        <v/>
      </c>
      <c r="AY199" s="24">
        <f>INDEX(MTInputs!$J$1:$AZ$415,$D199,MATCH(AY$5,MTInputs!$J$5:$AZ$5,0))</f>
        <v/>
      </c>
    </row>
    <row r="200" hidden="1" outlineLevel="1">
      <c r="A200" s="14" t="inlineStr">
        <is>
          <t>fb.s</t>
        </is>
      </c>
      <c r="B200" s="14" t="inlineStr">
        <is>
          <t>all</t>
        </is>
      </c>
      <c r="C200" s="14" t="inlineStr">
        <is>
          <t>tra</t>
        </is>
      </c>
      <c r="D200" s="22" t="n">
        <v>57</v>
      </c>
      <c r="H200" s="14">
        <f>INDEX(Variables!$B$5:$B$105,MATCH($A200,Variables!$A$5:$A$105,0))&amp;IF($C200="",""," | "&amp;INDEX(Mapping!$B$5:$B$26,MATCH($C200,Mapping!$A$5:$A$26,0))&amp;" | "&amp;INDEX(Mapping!$B$30:$B$41,MATCH($B200,Mapping!$A$30:$A$41,0)))</f>
        <v/>
      </c>
      <c r="I200" s="14">
        <f>INDEX(Variables!$C$5:$C$105,MATCH($A200,Variables!$A$5:$A$105,0))</f>
        <v/>
      </c>
      <c r="J200" s="14">
        <f>INDEX(Variables!$E$5:$E$105,MATCH($A200,Variables!$A$5:$A$105,0))</f>
        <v/>
      </c>
      <c r="K200" s="11">
        <f>LOWER(Settings!$C$4)&amp;".mit."&amp;$A200&amp;IF($C200="","","."&amp;$C200&amp;"."&amp;$B200)&amp;IF(INDEX(Variables!$D$5:$D$105,MATCH($A200,Variables!$A$5:$A$105,0))="","","."&amp;INDEX(Variables!$D$5:$D$105,MATCH($A200,Variables!$A$5:$A$105,0)))&amp;"."&amp;K$5</f>
        <v/>
      </c>
      <c r="L200" s="23">
        <f>INDEX(MTInputs!$J$1:$AZ$415,$D200,MATCH(L$5,MTInputs!$J$5:$AZ$5,0))</f>
        <v/>
      </c>
      <c r="M200" s="24">
        <f>INDEX(MTInputs!$J$1:$AZ$415,$D200,MATCH(M$5,MTInputs!$J$5:$AZ$5,0))</f>
        <v/>
      </c>
      <c r="N200" s="24">
        <f>INDEX(MTInputs!$J$1:$AZ$415,$D200,MATCH(N$5,MTInputs!$J$5:$AZ$5,0))</f>
        <v/>
      </c>
      <c r="O200" s="24">
        <f>INDEX(MTInputs!$J$1:$AZ$415,$D200,MATCH(O$5,MTInputs!$J$5:$AZ$5,0))</f>
        <v/>
      </c>
      <c r="P200" s="24">
        <f>INDEX(MTInputs!$J$1:$AZ$415,$D200,MATCH(P$5,MTInputs!$J$5:$AZ$5,0))</f>
        <v/>
      </c>
      <c r="Q200" s="24">
        <f>INDEX(MTInputs!$J$1:$AZ$415,$D200,MATCH(Q$5,MTInputs!$J$5:$AZ$5,0))</f>
        <v/>
      </c>
      <c r="R200" s="24">
        <f>INDEX(MTInputs!$J$1:$AZ$415,$D200,MATCH(R$5,MTInputs!$J$5:$AZ$5,0))</f>
        <v/>
      </c>
      <c r="S200" s="24">
        <f>INDEX(MTInputs!$J$1:$AZ$415,$D200,MATCH(S$5,MTInputs!$J$5:$AZ$5,0))</f>
        <v/>
      </c>
      <c r="T200" s="24">
        <f>INDEX(MTInputs!$J$1:$AZ$415,$D200,MATCH(T$5,MTInputs!$J$5:$AZ$5,0))</f>
        <v/>
      </c>
      <c r="U200" s="24">
        <f>INDEX(MTInputs!$J$1:$AZ$415,$D200,MATCH(U$5,MTInputs!$J$5:$AZ$5,0))</f>
        <v/>
      </c>
      <c r="V200" s="24">
        <f>INDEX(MTInputs!$J$1:$AZ$415,$D200,MATCH(V$5,MTInputs!$J$5:$AZ$5,0))</f>
        <v/>
      </c>
      <c r="W200" s="24">
        <f>INDEX(MTInputs!$J$1:$AZ$415,$D200,MATCH(W$5,MTInputs!$J$5:$AZ$5,0))</f>
        <v/>
      </c>
      <c r="X200" s="24">
        <f>INDEX(MTInputs!$J$1:$AZ$415,$D200,MATCH(X$5,MTInputs!$J$5:$AZ$5,0))</f>
        <v/>
      </c>
      <c r="Y200" s="24">
        <f>INDEX(MTInputs!$J$1:$AZ$415,$D200,MATCH(Y$5,MTInputs!$J$5:$AZ$5,0))</f>
        <v/>
      </c>
      <c r="Z200" s="24">
        <f>INDEX(MTInputs!$J$1:$AZ$415,$D200,MATCH(Z$5,MTInputs!$J$5:$AZ$5,0))</f>
        <v/>
      </c>
      <c r="AA200" s="24">
        <f>INDEX(MTInputs!$J$1:$AZ$415,$D200,MATCH(AA$5,MTInputs!$J$5:$AZ$5,0))</f>
        <v/>
      </c>
      <c r="AB200" s="24">
        <f>INDEX(MTInputs!$J$1:$AZ$415,$D200,MATCH(AB$5,MTInputs!$J$5:$AZ$5,0))</f>
        <v/>
      </c>
      <c r="AC200" s="24">
        <f>INDEX(MTInputs!$J$1:$AZ$415,$D200,MATCH(AC$5,MTInputs!$J$5:$AZ$5,0))</f>
        <v/>
      </c>
      <c r="AD200" s="24">
        <f>INDEX(MTInputs!$J$1:$AZ$415,$D200,MATCH(AD$5,MTInputs!$J$5:$AZ$5,0))</f>
        <v/>
      </c>
      <c r="AF200" s="11">
        <f>LOWER(Settings!$C$4)&amp;".mit."&amp;$A200&amp;IF($C200="","","."&amp;$C200&amp;"."&amp;$B200)&amp;IF(INDEX(Variables!$D$5:$D$105,MATCH($A200,Variables!$A$5:$A$105,0))="","","."&amp;INDEX(Variables!$D$5:$D$105,MATCH($A200,Variables!$A$5:$A$105,0)))&amp;"."&amp;AF$5</f>
        <v/>
      </c>
      <c r="AG200" s="23">
        <f>INDEX(MTInputs!$J$1:$AZ$415,$D200,MATCH(AG$5,MTInputs!$J$5:$AZ$5,0))</f>
        <v/>
      </c>
      <c r="AH200" s="24">
        <f>INDEX(MTInputs!$J$1:$AZ$415,$D200,MATCH(AH$5,MTInputs!$J$5:$AZ$5,0))</f>
        <v/>
      </c>
      <c r="AI200" s="24">
        <f>INDEX(MTInputs!$J$1:$AZ$415,$D200,MATCH(AI$5,MTInputs!$J$5:$AZ$5,0))</f>
        <v/>
      </c>
      <c r="AJ200" s="24">
        <f>INDEX(MTInputs!$J$1:$AZ$415,$D200,MATCH(AJ$5,MTInputs!$J$5:$AZ$5,0))</f>
        <v/>
      </c>
      <c r="AK200" s="24">
        <f>INDEX(MTInputs!$J$1:$AZ$415,$D200,MATCH(AK$5,MTInputs!$J$5:$AZ$5,0))</f>
        <v/>
      </c>
      <c r="AL200" s="24">
        <f>INDEX(MTInputs!$J$1:$AZ$415,$D200,MATCH(AL$5,MTInputs!$J$5:$AZ$5,0))</f>
        <v/>
      </c>
      <c r="AM200" s="24">
        <f>INDEX(MTInputs!$J$1:$AZ$415,$D200,MATCH(AM$5,MTInputs!$J$5:$AZ$5,0))</f>
        <v/>
      </c>
      <c r="AN200" s="24">
        <f>INDEX(MTInputs!$J$1:$AZ$415,$D200,MATCH(AN$5,MTInputs!$J$5:$AZ$5,0))</f>
        <v/>
      </c>
      <c r="AO200" s="24">
        <f>INDEX(MTInputs!$J$1:$AZ$415,$D200,MATCH(AO$5,MTInputs!$J$5:$AZ$5,0))</f>
        <v/>
      </c>
      <c r="AP200" s="24">
        <f>INDEX(MTInputs!$J$1:$AZ$415,$D200,MATCH(AP$5,MTInputs!$J$5:$AZ$5,0))</f>
        <v/>
      </c>
      <c r="AQ200" s="24">
        <f>INDEX(MTInputs!$J$1:$AZ$415,$D200,MATCH(AQ$5,MTInputs!$J$5:$AZ$5,0))</f>
        <v/>
      </c>
      <c r="AR200" s="24">
        <f>INDEX(MTInputs!$J$1:$AZ$415,$D200,MATCH(AR$5,MTInputs!$J$5:$AZ$5,0))</f>
        <v/>
      </c>
      <c r="AS200" s="24">
        <f>INDEX(MTInputs!$J$1:$AZ$415,$D200,MATCH(AS$5,MTInputs!$J$5:$AZ$5,0))</f>
        <v/>
      </c>
      <c r="AT200" s="24">
        <f>INDEX(MTInputs!$J$1:$AZ$415,$D200,MATCH(AT$5,MTInputs!$J$5:$AZ$5,0))</f>
        <v/>
      </c>
      <c r="AU200" s="24">
        <f>INDEX(MTInputs!$J$1:$AZ$415,$D200,MATCH(AU$5,MTInputs!$J$5:$AZ$5,0))</f>
        <v/>
      </c>
      <c r="AV200" s="24">
        <f>INDEX(MTInputs!$J$1:$AZ$415,$D200,MATCH(AV$5,MTInputs!$J$5:$AZ$5,0))</f>
        <v/>
      </c>
      <c r="AW200" s="24">
        <f>INDEX(MTInputs!$J$1:$AZ$415,$D200,MATCH(AW$5,MTInputs!$J$5:$AZ$5,0))</f>
        <v/>
      </c>
      <c r="AX200" s="24">
        <f>INDEX(MTInputs!$J$1:$AZ$415,$D200,MATCH(AX$5,MTInputs!$J$5:$AZ$5,0))</f>
        <v/>
      </c>
      <c r="AY200" s="24">
        <f>INDEX(MTInputs!$J$1:$AZ$415,$D200,MATCH(AY$5,MTInputs!$J$5:$AZ$5,0))</f>
        <v/>
      </c>
    </row>
    <row r="201" hidden="1" outlineLevel="1">
      <c r="A201" s="14" t="inlineStr">
        <is>
          <t>fb.s</t>
        </is>
      </c>
      <c r="B201" s="14" t="inlineStr">
        <is>
          <t>all</t>
        </is>
      </c>
      <c r="C201" s="14" t="inlineStr">
        <is>
          <t>res</t>
        </is>
      </c>
      <c r="D201" s="22" t="n">
        <v>58</v>
      </c>
      <c r="H201" s="14">
        <f>INDEX(Variables!$B$5:$B$105,MATCH($A201,Variables!$A$5:$A$105,0))&amp;IF($C201="",""," | "&amp;INDEX(Mapping!$B$5:$B$26,MATCH($C201,Mapping!$A$5:$A$26,0))&amp;" | "&amp;INDEX(Mapping!$B$30:$B$41,MATCH($B201,Mapping!$A$30:$A$41,0)))</f>
        <v/>
      </c>
      <c r="I201" s="14">
        <f>INDEX(Variables!$C$5:$C$105,MATCH($A201,Variables!$A$5:$A$105,0))</f>
        <v/>
      </c>
      <c r="J201" s="14">
        <f>INDEX(Variables!$E$5:$E$105,MATCH($A201,Variables!$A$5:$A$105,0))</f>
        <v/>
      </c>
      <c r="K201" s="11">
        <f>LOWER(Settings!$C$4)&amp;".mit."&amp;$A201&amp;IF($C201="","","."&amp;$C201&amp;"."&amp;$B201)&amp;IF(INDEX(Variables!$D$5:$D$105,MATCH($A201,Variables!$A$5:$A$105,0))="","","."&amp;INDEX(Variables!$D$5:$D$105,MATCH($A201,Variables!$A$5:$A$105,0)))&amp;"."&amp;K$5</f>
        <v/>
      </c>
      <c r="L201" s="23">
        <f>INDEX(MTInputs!$J$1:$AZ$415,$D201,MATCH(L$5,MTInputs!$J$5:$AZ$5,0))</f>
        <v/>
      </c>
      <c r="M201" s="24">
        <f>INDEX(MTInputs!$J$1:$AZ$415,$D201,MATCH(M$5,MTInputs!$J$5:$AZ$5,0))</f>
        <v/>
      </c>
      <c r="N201" s="24">
        <f>INDEX(MTInputs!$J$1:$AZ$415,$D201,MATCH(N$5,MTInputs!$J$5:$AZ$5,0))</f>
        <v/>
      </c>
      <c r="O201" s="24">
        <f>INDEX(MTInputs!$J$1:$AZ$415,$D201,MATCH(O$5,MTInputs!$J$5:$AZ$5,0))</f>
        <v/>
      </c>
      <c r="P201" s="24">
        <f>INDEX(MTInputs!$J$1:$AZ$415,$D201,MATCH(P$5,MTInputs!$J$5:$AZ$5,0))</f>
        <v/>
      </c>
      <c r="Q201" s="24">
        <f>INDEX(MTInputs!$J$1:$AZ$415,$D201,MATCH(Q$5,MTInputs!$J$5:$AZ$5,0))</f>
        <v/>
      </c>
      <c r="R201" s="24">
        <f>INDEX(MTInputs!$J$1:$AZ$415,$D201,MATCH(R$5,MTInputs!$J$5:$AZ$5,0))</f>
        <v/>
      </c>
      <c r="S201" s="24">
        <f>INDEX(MTInputs!$J$1:$AZ$415,$D201,MATCH(S$5,MTInputs!$J$5:$AZ$5,0))</f>
        <v/>
      </c>
      <c r="T201" s="24">
        <f>INDEX(MTInputs!$J$1:$AZ$415,$D201,MATCH(T$5,MTInputs!$J$5:$AZ$5,0))</f>
        <v/>
      </c>
      <c r="U201" s="24">
        <f>INDEX(MTInputs!$J$1:$AZ$415,$D201,MATCH(U$5,MTInputs!$J$5:$AZ$5,0))</f>
        <v/>
      </c>
      <c r="V201" s="24">
        <f>INDEX(MTInputs!$J$1:$AZ$415,$D201,MATCH(V$5,MTInputs!$J$5:$AZ$5,0))</f>
        <v/>
      </c>
      <c r="W201" s="24">
        <f>INDEX(MTInputs!$J$1:$AZ$415,$D201,MATCH(W$5,MTInputs!$J$5:$AZ$5,0))</f>
        <v/>
      </c>
      <c r="X201" s="24">
        <f>INDEX(MTInputs!$J$1:$AZ$415,$D201,MATCH(X$5,MTInputs!$J$5:$AZ$5,0))</f>
        <v/>
      </c>
      <c r="Y201" s="24">
        <f>INDEX(MTInputs!$J$1:$AZ$415,$D201,MATCH(Y$5,MTInputs!$J$5:$AZ$5,0))</f>
        <v/>
      </c>
      <c r="Z201" s="24">
        <f>INDEX(MTInputs!$J$1:$AZ$415,$D201,MATCH(Z$5,MTInputs!$J$5:$AZ$5,0))</f>
        <v/>
      </c>
      <c r="AA201" s="24">
        <f>INDEX(MTInputs!$J$1:$AZ$415,$D201,MATCH(AA$5,MTInputs!$J$5:$AZ$5,0))</f>
        <v/>
      </c>
      <c r="AB201" s="24">
        <f>INDEX(MTInputs!$J$1:$AZ$415,$D201,MATCH(AB$5,MTInputs!$J$5:$AZ$5,0))</f>
        <v/>
      </c>
      <c r="AC201" s="24">
        <f>INDEX(MTInputs!$J$1:$AZ$415,$D201,MATCH(AC$5,MTInputs!$J$5:$AZ$5,0))</f>
        <v/>
      </c>
      <c r="AD201" s="24">
        <f>INDEX(MTInputs!$J$1:$AZ$415,$D201,MATCH(AD$5,MTInputs!$J$5:$AZ$5,0))</f>
        <v/>
      </c>
      <c r="AF201" s="11">
        <f>LOWER(Settings!$C$4)&amp;".mit."&amp;$A201&amp;IF($C201="","","."&amp;$C201&amp;"."&amp;$B201)&amp;IF(INDEX(Variables!$D$5:$D$105,MATCH($A201,Variables!$A$5:$A$105,0))="","","."&amp;INDEX(Variables!$D$5:$D$105,MATCH($A201,Variables!$A$5:$A$105,0)))&amp;"."&amp;AF$5</f>
        <v/>
      </c>
      <c r="AG201" s="23">
        <f>INDEX(MTInputs!$J$1:$AZ$415,$D201,MATCH(AG$5,MTInputs!$J$5:$AZ$5,0))</f>
        <v/>
      </c>
      <c r="AH201" s="24">
        <f>INDEX(MTInputs!$J$1:$AZ$415,$D201,MATCH(AH$5,MTInputs!$J$5:$AZ$5,0))</f>
        <v/>
      </c>
      <c r="AI201" s="24">
        <f>INDEX(MTInputs!$J$1:$AZ$415,$D201,MATCH(AI$5,MTInputs!$J$5:$AZ$5,0))</f>
        <v/>
      </c>
      <c r="AJ201" s="24">
        <f>INDEX(MTInputs!$J$1:$AZ$415,$D201,MATCH(AJ$5,MTInputs!$J$5:$AZ$5,0))</f>
        <v/>
      </c>
      <c r="AK201" s="24">
        <f>INDEX(MTInputs!$J$1:$AZ$415,$D201,MATCH(AK$5,MTInputs!$J$5:$AZ$5,0))</f>
        <v/>
      </c>
      <c r="AL201" s="24">
        <f>INDEX(MTInputs!$J$1:$AZ$415,$D201,MATCH(AL$5,MTInputs!$J$5:$AZ$5,0))</f>
        <v/>
      </c>
      <c r="AM201" s="24">
        <f>INDEX(MTInputs!$J$1:$AZ$415,$D201,MATCH(AM$5,MTInputs!$J$5:$AZ$5,0))</f>
        <v/>
      </c>
      <c r="AN201" s="24">
        <f>INDEX(MTInputs!$J$1:$AZ$415,$D201,MATCH(AN$5,MTInputs!$J$5:$AZ$5,0))</f>
        <v/>
      </c>
      <c r="AO201" s="24">
        <f>INDEX(MTInputs!$J$1:$AZ$415,$D201,MATCH(AO$5,MTInputs!$J$5:$AZ$5,0))</f>
        <v/>
      </c>
      <c r="AP201" s="24">
        <f>INDEX(MTInputs!$J$1:$AZ$415,$D201,MATCH(AP$5,MTInputs!$J$5:$AZ$5,0))</f>
        <v/>
      </c>
      <c r="AQ201" s="24">
        <f>INDEX(MTInputs!$J$1:$AZ$415,$D201,MATCH(AQ$5,MTInputs!$J$5:$AZ$5,0))</f>
        <v/>
      </c>
      <c r="AR201" s="24">
        <f>INDEX(MTInputs!$J$1:$AZ$415,$D201,MATCH(AR$5,MTInputs!$J$5:$AZ$5,0))</f>
        <v/>
      </c>
      <c r="AS201" s="24">
        <f>INDEX(MTInputs!$J$1:$AZ$415,$D201,MATCH(AS$5,MTInputs!$J$5:$AZ$5,0))</f>
        <v/>
      </c>
      <c r="AT201" s="24">
        <f>INDEX(MTInputs!$J$1:$AZ$415,$D201,MATCH(AT$5,MTInputs!$J$5:$AZ$5,0))</f>
        <v/>
      </c>
      <c r="AU201" s="24">
        <f>INDEX(MTInputs!$J$1:$AZ$415,$D201,MATCH(AU$5,MTInputs!$J$5:$AZ$5,0))</f>
        <v/>
      </c>
      <c r="AV201" s="24">
        <f>INDEX(MTInputs!$J$1:$AZ$415,$D201,MATCH(AV$5,MTInputs!$J$5:$AZ$5,0))</f>
        <v/>
      </c>
      <c r="AW201" s="24">
        <f>INDEX(MTInputs!$J$1:$AZ$415,$D201,MATCH(AW$5,MTInputs!$J$5:$AZ$5,0))</f>
        <v/>
      </c>
      <c r="AX201" s="24">
        <f>INDEX(MTInputs!$J$1:$AZ$415,$D201,MATCH(AX$5,MTInputs!$J$5:$AZ$5,0))</f>
        <v/>
      </c>
      <c r="AY201" s="24">
        <f>INDEX(MTInputs!$J$1:$AZ$415,$D201,MATCH(AY$5,MTInputs!$J$5:$AZ$5,0))</f>
        <v/>
      </c>
    </row>
    <row r="202" hidden="1" outlineLevel="1">
      <c r="A202" s="14" t="inlineStr">
        <is>
          <t>fb.s</t>
        </is>
      </c>
      <c r="B202" s="14" t="inlineStr">
        <is>
          <t>all</t>
        </is>
      </c>
      <c r="C202" s="14" t="inlineStr">
        <is>
          <t>ind</t>
        </is>
      </c>
      <c r="D202" s="22" t="n">
        <v>59</v>
      </c>
      <c r="H202" s="14">
        <f>INDEX(Variables!$B$5:$B$105,MATCH($A202,Variables!$A$5:$A$105,0))&amp;IF($C202="",""," | "&amp;INDEX(Mapping!$B$5:$B$26,MATCH($C202,Mapping!$A$5:$A$26,0))&amp;" | "&amp;INDEX(Mapping!$B$30:$B$41,MATCH($B202,Mapping!$A$30:$A$41,0)))</f>
        <v/>
      </c>
      <c r="I202" s="14">
        <f>INDEX(Variables!$C$5:$C$105,MATCH($A202,Variables!$A$5:$A$105,0))</f>
        <v/>
      </c>
      <c r="J202" s="14">
        <f>INDEX(Variables!$E$5:$E$105,MATCH($A202,Variables!$A$5:$A$105,0))</f>
        <v/>
      </c>
      <c r="K202" s="11">
        <f>LOWER(Settings!$C$4)&amp;".mit."&amp;$A202&amp;IF($C202="","","."&amp;$C202&amp;"."&amp;$B202)&amp;IF(INDEX(Variables!$D$5:$D$105,MATCH($A202,Variables!$A$5:$A$105,0))="","","."&amp;INDEX(Variables!$D$5:$D$105,MATCH($A202,Variables!$A$5:$A$105,0)))&amp;"."&amp;K$5</f>
        <v/>
      </c>
      <c r="L202" s="23">
        <f>INDEX(MTInputs!$J$1:$AZ$415,$D202,MATCH(L$5,MTInputs!$J$5:$AZ$5,0))</f>
        <v/>
      </c>
      <c r="M202" s="24">
        <f>INDEX(MTInputs!$J$1:$AZ$415,$D202,MATCH(M$5,MTInputs!$J$5:$AZ$5,0))</f>
        <v/>
      </c>
      <c r="N202" s="24">
        <f>INDEX(MTInputs!$J$1:$AZ$415,$D202,MATCH(N$5,MTInputs!$J$5:$AZ$5,0))</f>
        <v/>
      </c>
      <c r="O202" s="24">
        <f>INDEX(MTInputs!$J$1:$AZ$415,$D202,MATCH(O$5,MTInputs!$J$5:$AZ$5,0))</f>
        <v/>
      </c>
      <c r="P202" s="24">
        <f>INDEX(MTInputs!$J$1:$AZ$415,$D202,MATCH(P$5,MTInputs!$J$5:$AZ$5,0))</f>
        <v/>
      </c>
      <c r="Q202" s="24">
        <f>INDEX(MTInputs!$J$1:$AZ$415,$D202,MATCH(Q$5,MTInputs!$J$5:$AZ$5,0))</f>
        <v/>
      </c>
      <c r="R202" s="24">
        <f>INDEX(MTInputs!$J$1:$AZ$415,$D202,MATCH(R$5,MTInputs!$J$5:$AZ$5,0))</f>
        <v/>
      </c>
      <c r="S202" s="24">
        <f>INDEX(MTInputs!$J$1:$AZ$415,$D202,MATCH(S$5,MTInputs!$J$5:$AZ$5,0))</f>
        <v/>
      </c>
      <c r="T202" s="24">
        <f>INDEX(MTInputs!$J$1:$AZ$415,$D202,MATCH(T$5,MTInputs!$J$5:$AZ$5,0))</f>
        <v/>
      </c>
      <c r="U202" s="24">
        <f>INDEX(MTInputs!$J$1:$AZ$415,$D202,MATCH(U$5,MTInputs!$J$5:$AZ$5,0))</f>
        <v/>
      </c>
      <c r="V202" s="24">
        <f>INDEX(MTInputs!$J$1:$AZ$415,$D202,MATCH(V$5,MTInputs!$J$5:$AZ$5,0))</f>
        <v/>
      </c>
      <c r="W202" s="24">
        <f>INDEX(MTInputs!$J$1:$AZ$415,$D202,MATCH(W$5,MTInputs!$J$5:$AZ$5,0))</f>
        <v/>
      </c>
      <c r="X202" s="24">
        <f>INDEX(MTInputs!$J$1:$AZ$415,$D202,MATCH(X$5,MTInputs!$J$5:$AZ$5,0))</f>
        <v/>
      </c>
      <c r="Y202" s="24">
        <f>INDEX(MTInputs!$J$1:$AZ$415,$D202,MATCH(Y$5,MTInputs!$J$5:$AZ$5,0))</f>
        <v/>
      </c>
      <c r="Z202" s="24">
        <f>INDEX(MTInputs!$J$1:$AZ$415,$D202,MATCH(Z$5,MTInputs!$J$5:$AZ$5,0))</f>
        <v/>
      </c>
      <c r="AA202" s="24">
        <f>INDEX(MTInputs!$J$1:$AZ$415,$D202,MATCH(AA$5,MTInputs!$J$5:$AZ$5,0))</f>
        <v/>
      </c>
      <c r="AB202" s="24">
        <f>INDEX(MTInputs!$J$1:$AZ$415,$D202,MATCH(AB$5,MTInputs!$J$5:$AZ$5,0))</f>
        <v/>
      </c>
      <c r="AC202" s="24">
        <f>INDEX(MTInputs!$J$1:$AZ$415,$D202,MATCH(AC$5,MTInputs!$J$5:$AZ$5,0))</f>
        <v/>
      </c>
      <c r="AD202" s="24">
        <f>INDEX(MTInputs!$J$1:$AZ$415,$D202,MATCH(AD$5,MTInputs!$J$5:$AZ$5,0))</f>
        <v/>
      </c>
      <c r="AF202" s="11">
        <f>LOWER(Settings!$C$4)&amp;".mit."&amp;$A202&amp;IF($C202="","","."&amp;$C202&amp;"."&amp;$B202)&amp;IF(INDEX(Variables!$D$5:$D$105,MATCH($A202,Variables!$A$5:$A$105,0))="","","."&amp;INDEX(Variables!$D$5:$D$105,MATCH($A202,Variables!$A$5:$A$105,0)))&amp;"."&amp;AF$5</f>
        <v/>
      </c>
      <c r="AG202" s="23">
        <f>INDEX(MTInputs!$J$1:$AZ$415,$D202,MATCH(AG$5,MTInputs!$J$5:$AZ$5,0))</f>
        <v/>
      </c>
      <c r="AH202" s="24">
        <f>INDEX(MTInputs!$J$1:$AZ$415,$D202,MATCH(AH$5,MTInputs!$J$5:$AZ$5,0))</f>
        <v/>
      </c>
      <c r="AI202" s="24">
        <f>INDEX(MTInputs!$J$1:$AZ$415,$D202,MATCH(AI$5,MTInputs!$J$5:$AZ$5,0))</f>
        <v/>
      </c>
      <c r="AJ202" s="24">
        <f>INDEX(MTInputs!$J$1:$AZ$415,$D202,MATCH(AJ$5,MTInputs!$J$5:$AZ$5,0))</f>
        <v/>
      </c>
      <c r="AK202" s="24">
        <f>INDEX(MTInputs!$J$1:$AZ$415,$D202,MATCH(AK$5,MTInputs!$J$5:$AZ$5,0))</f>
        <v/>
      </c>
      <c r="AL202" s="24">
        <f>INDEX(MTInputs!$J$1:$AZ$415,$D202,MATCH(AL$5,MTInputs!$J$5:$AZ$5,0))</f>
        <v/>
      </c>
      <c r="AM202" s="24">
        <f>INDEX(MTInputs!$J$1:$AZ$415,$D202,MATCH(AM$5,MTInputs!$J$5:$AZ$5,0))</f>
        <v/>
      </c>
      <c r="AN202" s="24">
        <f>INDEX(MTInputs!$J$1:$AZ$415,$D202,MATCH(AN$5,MTInputs!$J$5:$AZ$5,0))</f>
        <v/>
      </c>
      <c r="AO202" s="24">
        <f>INDEX(MTInputs!$J$1:$AZ$415,$D202,MATCH(AO$5,MTInputs!$J$5:$AZ$5,0))</f>
        <v/>
      </c>
      <c r="AP202" s="24">
        <f>INDEX(MTInputs!$J$1:$AZ$415,$D202,MATCH(AP$5,MTInputs!$J$5:$AZ$5,0))</f>
        <v/>
      </c>
      <c r="AQ202" s="24">
        <f>INDEX(MTInputs!$J$1:$AZ$415,$D202,MATCH(AQ$5,MTInputs!$J$5:$AZ$5,0))</f>
        <v/>
      </c>
      <c r="AR202" s="24">
        <f>INDEX(MTInputs!$J$1:$AZ$415,$D202,MATCH(AR$5,MTInputs!$J$5:$AZ$5,0))</f>
        <v/>
      </c>
      <c r="AS202" s="24">
        <f>INDEX(MTInputs!$J$1:$AZ$415,$D202,MATCH(AS$5,MTInputs!$J$5:$AZ$5,0))</f>
        <v/>
      </c>
      <c r="AT202" s="24">
        <f>INDEX(MTInputs!$J$1:$AZ$415,$D202,MATCH(AT$5,MTInputs!$J$5:$AZ$5,0))</f>
        <v/>
      </c>
      <c r="AU202" s="24">
        <f>INDEX(MTInputs!$J$1:$AZ$415,$D202,MATCH(AU$5,MTInputs!$J$5:$AZ$5,0))</f>
        <v/>
      </c>
      <c r="AV202" s="24">
        <f>INDEX(MTInputs!$J$1:$AZ$415,$D202,MATCH(AV$5,MTInputs!$J$5:$AZ$5,0))</f>
        <v/>
      </c>
      <c r="AW202" s="24">
        <f>INDEX(MTInputs!$J$1:$AZ$415,$D202,MATCH(AW$5,MTInputs!$J$5:$AZ$5,0))</f>
        <v/>
      </c>
      <c r="AX202" s="24">
        <f>INDEX(MTInputs!$J$1:$AZ$415,$D202,MATCH(AX$5,MTInputs!$J$5:$AZ$5,0))</f>
        <v/>
      </c>
      <c r="AY202" s="24">
        <f>INDEX(MTInputs!$J$1:$AZ$415,$D202,MATCH(AY$5,MTInputs!$J$5:$AZ$5,0))</f>
        <v/>
      </c>
    </row>
    <row r="203" hidden="1" outlineLevel="1">
      <c r="A203" s="14" t="inlineStr">
        <is>
          <t>fb.t</t>
        </is>
      </c>
      <c r="B203" s="14" t="inlineStr">
        <is>
          <t>all</t>
        </is>
      </c>
      <c r="C203" s="14" t="inlineStr">
        <is>
          <t>pow</t>
        </is>
      </c>
      <c r="D203" s="22" t="n">
        <v>61</v>
      </c>
      <c r="H203" s="14">
        <f>INDEX(Variables!$B$5:$B$105,MATCH($A203,Variables!$A$5:$A$105,0))&amp;IF($C203="",""," | "&amp;INDEX(Mapping!$B$5:$B$26,MATCH($C203,Mapping!$A$5:$A$26,0))&amp;" | "&amp;INDEX(Mapping!$B$30:$B$41,MATCH($B203,Mapping!$A$30:$A$41,0)))</f>
        <v/>
      </c>
      <c r="I203" s="14">
        <f>INDEX(Variables!$C$5:$C$105,MATCH($A203,Variables!$A$5:$A$105,0))</f>
        <v/>
      </c>
      <c r="J203" s="14">
        <f>INDEX(Variables!$E$5:$E$105,MATCH($A203,Variables!$A$5:$A$105,0))</f>
        <v/>
      </c>
      <c r="K203" s="11">
        <f>LOWER(Settings!$C$4)&amp;".mit."&amp;$A203&amp;IF($C203="","","."&amp;$C203&amp;"."&amp;$B203)&amp;IF(INDEX(Variables!$D$5:$D$105,MATCH($A203,Variables!$A$5:$A$105,0))="","","."&amp;INDEX(Variables!$D$5:$D$105,MATCH($A203,Variables!$A$5:$A$105,0)))&amp;"."&amp;K$5</f>
        <v/>
      </c>
      <c r="L203" s="23">
        <f>INDEX(MTInputs!$J$1:$AZ$415,$D203,MATCH(L$5,MTInputs!$J$5:$AZ$5,0))</f>
        <v/>
      </c>
      <c r="M203" s="24">
        <f>INDEX(MTInputs!$J$1:$AZ$415,$D203,MATCH(M$5,MTInputs!$J$5:$AZ$5,0))</f>
        <v/>
      </c>
      <c r="N203" s="24">
        <f>INDEX(MTInputs!$J$1:$AZ$415,$D203,MATCH(N$5,MTInputs!$J$5:$AZ$5,0))</f>
        <v/>
      </c>
      <c r="O203" s="24">
        <f>INDEX(MTInputs!$J$1:$AZ$415,$D203,MATCH(O$5,MTInputs!$J$5:$AZ$5,0))</f>
        <v/>
      </c>
      <c r="P203" s="24">
        <f>INDEX(MTInputs!$J$1:$AZ$415,$D203,MATCH(P$5,MTInputs!$J$5:$AZ$5,0))</f>
        <v/>
      </c>
      <c r="Q203" s="24">
        <f>INDEX(MTInputs!$J$1:$AZ$415,$D203,MATCH(Q$5,MTInputs!$J$5:$AZ$5,0))</f>
        <v/>
      </c>
      <c r="R203" s="24">
        <f>INDEX(MTInputs!$J$1:$AZ$415,$D203,MATCH(R$5,MTInputs!$J$5:$AZ$5,0))</f>
        <v/>
      </c>
      <c r="S203" s="24">
        <f>INDEX(MTInputs!$J$1:$AZ$415,$D203,MATCH(S$5,MTInputs!$J$5:$AZ$5,0))</f>
        <v/>
      </c>
      <c r="T203" s="24">
        <f>INDEX(MTInputs!$J$1:$AZ$415,$D203,MATCH(T$5,MTInputs!$J$5:$AZ$5,0))</f>
        <v/>
      </c>
      <c r="U203" s="24">
        <f>INDEX(MTInputs!$J$1:$AZ$415,$D203,MATCH(U$5,MTInputs!$J$5:$AZ$5,0))</f>
        <v/>
      </c>
      <c r="V203" s="24">
        <f>INDEX(MTInputs!$J$1:$AZ$415,$D203,MATCH(V$5,MTInputs!$J$5:$AZ$5,0))</f>
        <v/>
      </c>
      <c r="W203" s="24">
        <f>INDEX(MTInputs!$J$1:$AZ$415,$D203,MATCH(W$5,MTInputs!$J$5:$AZ$5,0))</f>
        <v/>
      </c>
      <c r="X203" s="24">
        <f>INDEX(MTInputs!$J$1:$AZ$415,$D203,MATCH(X$5,MTInputs!$J$5:$AZ$5,0))</f>
        <v/>
      </c>
      <c r="Y203" s="24">
        <f>INDEX(MTInputs!$J$1:$AZ$415,$D203,MATCH(Y$5,MTInputs!$J$5:$AZ$5,0))</f>
        <v/>
      </c>
      <c r="Z203" s="24">
        <f>INDEX(MTInputs!$J$1:$AZ$415,$D203,MATCH(Z$5,MTInputs!$J$5:$AZ$5,0))</f>
        <v/>
      </c>
      <c r="AA203" s="24">
        <f>INDEX(MTInputs!$J$1:$AZ$415,$D203,MATCH(AA$5,MTInputs!$J$5:$AZ$5,0))</f>
        <v/>
      </c>
      <c r="AB203" s="24">
        <f>INDEX(MTInputs!$J$1:$AZ$415,$D203,MATCH(AB$5,MTInputs!$J$5:$AZ$5,0))</f>
        <v/>
      </c>
      <c r="AC203" s="24">
        <f>INDEX(MTInputs!$J$1:$AZ$415,$D203,MATCH(AC$5,MTInputs!$J$5:$AZ$5,0))</f>
        <v/>
      </c>
      <c r="AD203" s="24">
        <f>INDEX(MTInputs!$J$1:$AZ$415,$D203,MATCH(AD$5,MTInputs!$J$5:$AZ$5,0))</f>
        <v/>
      </c>
      <c r="AF203" s="11">
        <f>LOWER(Settings!$C$4)&amp;".mit."&amp;$A203&amp;IF($C203="","","."&amp;$C203&amp;"."&amp;$B203)&amp;IF(INDEX(Variables!$D$5:$D$105,MATCH($A203,Variables!$A$5:$A$105,0))="","","."&amp;INDEX(Variables!$D$5:$D$105,MATCH($A203,Variables!$A$5:$A$105,0)))&amp;"."&amp;AF$5</f>
        <v/>
      </c>
      <c r="AG203" s="23">
        <f>INDEX(MTInputs!$J$1:$AZ$415,$D203,MATCH(AG$5,MTInputs!$J$5:$AZ$5,0))</f>
        <v/>
      </c>
      <c r="AH203" s="24">
        <f>INDEX(MTInputs!$J$1:$AZ$415,$D203,MATCH(AH$5,MTInputs!$J$5:$AZ$5,0))</f>
        <v/>
      </c>
      <c r="AI203" s="24">
        <f>INDEX(MTInputs!$J$1:$AZ$415,$D203,MATCH(AI$5,MTInputs!$J$5:$AZ$5,0))</f>
        <v/>
      </c>
      <c r="AJ203" s="24">
        <f>INDEX(MTInputs!$J$1:$AZ$415,$D203,MATCH(AJ$5,MTInputs!$J$5:$AZ$5,0))</f>
        <v/>
      </c>
      <c r="AK203" s="24">
        <f>INDEX(MTInputs!$J$1:$AZ$415,$D203,MATCH(AK$5,MTInputs!$J$5:$AZ$5,0))</f>
        <v/>
      </c>
      <c r="AL203" s="24">
        <f>INDEX(MTInputs!$J$1:$AZ$415,$D203,MATCH(AL$5,MTInputs!$J$5:$AZ$5,0))</f>
        <v/>
      </c>
      <c r="AM203" s="24">
        <f>INDEX(MTInputs!$J$1:$AZ$415,$D203,MATCH(AM$5,MTInputs!$J$5:$AZ$5,0))</f>
        <v/>
      </c>
      <c r="AN203" s="24">
        <f>INDEX(MTInputs!$J$1:$AZ$415,$D203,MATCH(AN$5,MTInputs!$J$5:$AZ$5,0))</f>
        <v/>
      </c>
      <c r="AO203" s="24">
        <f>INDEX(MTInputs!$J$1:$AZ$415,$D203,MATCH(AO$5,MTInputs!$J$5:$AZ$5,0))</f>
        <v/>
      </c>
      <c r="AP203" s="24">
        <f>INDEX(MTInputs!$J$1:$AZ$415,$D203,MATCH(AP$5,MTInputs!$J$5:$AZ$5,0))</f>
        <v/>
      </c>
      <c r="AQ203" s="24">
        <f>INDEX(MTInputs!$J$1:$AZ$415,$D203,MATCH(AQ$5,MTInputs!$J$5:$AZ$5,0))</f>
        <v/>
      </c>
      <c r="AR203" s="24">
        <f>INDEX(MTInputs!$J$1:$AZ$415,$D203,MATCH(AR$5,MTInputs!$J$5:$AZ$5,0))</f>
        <v/>
      </c>
      <c r="AS203" s="24">
        <f>INDEX(MTInputs!$J$1:$AZ$415,$D203,MATCH(AS$5,MTInputs!$J$5:$AZ$5,0))</f>
        <v/>
      </c>
      <c r="AT203" s="24">
        <f>INDEX(MTInputs!$J$1:$AZ$415,$D203,MATCH(AT$5,MTInputs!$J$5:$AZ$5,0))</f>
        <v/>
      </c>
      <c r="AU203" s="24">
        <f>INDEX(MTInputs!$J$1:$AZ$415,$D203,MATCH(AU$5,MTInputs!$J$5:$AZ$5,0))</f>
        <v/>
      </c>
      <c r="AV203" s="24">
        <f>INDEX(MTInputs!$J$1:$AZ$415,$D203,MATCH(AV$5,MTInputs!$J$5:$AZ$5,0))</f>
        <v/>
      </c>
      <c r="AW203" s="24">
        <f>INDEX(MTInputs!$J$1:$AZ$415,$D203,MATCH(AW$5,MTInputs!$J$5:$AZ$5,0))</f>
        <v/>
      </c>
      <c r="AX203" s="24">
        <f>INDEX(MTInputs!$J$1:$AZ$415,$D203,MATCH(AX$5,MTInputs!$J$5:$AZ$5,0))</f>
        <v/>
      </c>
      <c r="AY203" s="24">
        <f>INDEX(MTInputs!$J$1:$AZ$415,$D203,MATCH(AY$5,MTInputs!$J$5:$AZ$5,0))</f>
        <v/>
      </c>
    </row>
    <row r="204" hidden="1" outlineLevel="1">
      <c r="A204" s="14" t="inlineStr">
        <is>
          <t>fb.t</t>
        </is>
      </c>
      <c r="B204" s="14" t="inlineStr">
        <is>
          <t>all</t>
        </is>
      </c>
      <c r="C204" s="14" t="inlineStr">
        <is>
          <t>tra</t>
        </is>
      </c>
      <c r="D204" s="22" t="n">
        <v>62</v>
      </c>
      <c r="H204" s="14">
        <f>INDEX(Variables!$B$5:$B$105,MATCH($A204,Variables!$A$5:$A$105,0))&amp;IF($C204="",""," | "&amp;INDEX(Mapping!$B$5:$B$26,MATCH($C204,Mapping!$A$5:$A$26,0))&amp;" | "&amp;INDEX(Mapping!$B$30:$B$41,MATCH($B204,Mapping!$A$30:$A$41,0)))</f>
        <v/>
      </c>
      <c r="I204" s="14">
        <f>INDEX(Variables!$C$5:$C$105,MATCH($A204,Variables!$A$5:$A$105,0))</f>
        <v/>
      </c>
      <c r="J204" s="14">
        <f>INDEX(Variables!$E$5:$E$105,MATCH($A204,Variables!$A$5:$A$105,0))</f>
        <v/>
      </c>
      <c r="K204" s="11">
        <f>LOWER(Settings!$C$4)&amp;".mit."&amp;$A204&amp;IF($C204="","","."&amp;$C204&amp;"."&amp;$B204)&amp;IF(INDEX(Variables!$D$5:$D$105,MATCH($A204,Variables!$A$5:$A$105,0))="","","."&amp;INDEX(Variables!$D$5:$D$105,MATCH($A204,Variables!$A$5:$A$105,0)))&amp;"."&amp;K$5</f>
        <v/>
      </c>
      <c r="L204" s="23">
        <f>INDEX(MTInputs!$J$1:$AZ$415,$D204,MATCH(L$5,MTInputs!$J$5:$AZ$5,0))</f>
        <v/>
      </c>
      <c r="M204" s="24">
        <f>INDEX(MTInputs!$J$1:$AZ$415,$D204,MATCH(M$5,MTInputs!$J$5:$AZ$5,0))</f>
        <v/>
      </c>
      <c r="N204" s="24">
        <f>INDEX(MTInputs!$J$1:$AZ$415,$D204,MATCH(N$5,MTInputs!$J$5:$AZ$5,0))</f>
        <v/>
      </c>
      <c r="O204" s="24">
        <f>INDEX(MTInputs!$J$1:$AZ$415,$D204,MATCH(O$5,MTInputs!$J$5:$AZ$5,0))</f>
        <v/>
      </c>
      <c r="P204" s="24">
        <f>INDEX(MTInputs!$J$1:$AZ$415,$D204,MATCH(P$5,MTInputs!$J$5:$AZ$5,0))</f>
        <v/>
      </c>
      <c r="Q204" s="24">
        <f>INDEX(MTInputs!$J$1:$AZ$415,$D204,MATCH(Q$5,MTInputs!$J$5:$AZ$5,0))</f>
        <v/>
      </c>
      <c r="R204" s="24">
        <f>INDEX(MTInputs!$J$1:$AZ$415,$D204,MATCH(R$5,MTInputs!$J$5:$AZ$5,0))</f>
        <v/>
      </c>
      <c r="S204" s="24">
        <f>INDEX(MTInputs!$J$1:$AZ$415,$D204,MATCH(S$5,MTInputs!$J$5:$AZ$5,0))</f>
        <v/>
      </c>
      <c r="T204" s="24">
        <f>INDEX(MTInputs!$J$1:$AZ$415,$D204,MATCH(T$5,MTInputs!$J$5:$AZ$5,0))</f>
        <v/>
      </c>
      <c r="U204" s="24">
        <f>INDEX(MTInputs!$J$1:$AZ$415,$D204,MATCH(U$5,MTInputs!$J$5:$AZ$5,0))</f>
        <v/>
      </c>
      <c r="V204" s="24">
        <f>INDEX(MTInputs!$J$1:$AZ$415,$D204,MATCH(V$5,MTInputs!$J$5:$AZ$5,0))</f>
        <v/>
      </c>
      <c r="W204" s="24">
        <f>INDEX(MTInputs!$J$1:$AZ$415,$D204,MATCH(W$5,MTInputs!$J$5:$AZ$5,0))</f>
        <v/>
      </c>
      <c r="X204" s="24">
        <f>INDEX(MTInputs!$J$1:$AZ$415,$D204,MATCH(X$5,MTInputs!$J$5:$AZ$5,0))</f>
        <v/>
      </c>
      <c r="Y204" s="24">
        <f>INDEX(MTInputs!$J$1:$AZ$415,$D204,MATCH(Y$5,MTInputs!$J$5:$AZ$5,0))</f>
        <v/>
      </c>
      <c r="Z204" s="24">
        <f>INDEX(MTInputs!$J$1:$AZ$415,$D204,MATCH(Z$5,MTInputs!$J$5:$AZ$5,0))</f>
        <v/>
      </c>
      <c r="AA204" s="24">
        <f>INDEX(MTInputs!$J$1:$AZ$415,$D204,MATCH(AA$5,MTInputs!$J$5:$AZ$5,0))</f>
        <v/>
      </c>
      <c r="AB204" s="24">
        <f>INDEX(MTInputs!$J$1:$AZ$415,$D204,MATCH(AB$5,MTInputs!$J$5:$AZ$5,0))</f>
        <v/>
      </c>
      <c r="AC204" s="24">
        <f>INDEX(MTInputs!$J$1:$AZ$415,$D204,MATCH(AC$5,MTInputs!$J$5:$AZ$5,0))</f>
        <v/>
      </c>
      <c r="AD204" s="24">
        <f>INDEX(MTInputs!$J$1:$AZ$415,$D204,MATCH(AD$5,MTInputs!$J$5:$AZ$5,0))</f>
        <v/>
      </c>
      <c r="AF204" s="11">
        <f>LOWER(Settings!$C$4)&amp;".mit."&amp;$A204&amp;IF($C204="","","."&amp;$C204&amp;"."&amp;$B204)&amp;IF(INDEX(Variables!$D$5:$D$105,MATCH($A204,Variables!$A$5:$A$105,0))="","","."&amp;INDEX(Variables!$D$5:$D$105,MATCH($A204,Variables!$A$5:$A$105,0)))&amp;"."&amp;AF$5</f>
        <v/>
      </c>
      <c r="AG204" s="23">
        <f>INDEX(MTInputs!$J$1:$AZ$415,$D204,MATCH(AG$5,MTInputs!$J$5:$AZ$5,0))</f>
        <v/>
      </c>
      <c r="AH204" s="24">
        <f>INDEX(MTInputs!$J$1:$AZ$415,$D204,MATCH(AH$5,MTInputs!$J$5:$AZ$5,0))</f>
        <v/>
      </c>
      <c r="AI204" s="24">
        <f>INDEX(MTInputs!$J$1:$AZ$415,$D204,MATCH(AI$5,MTInputs!$J$5:$AZ$5,0))</f>
        <v/>
      </c>
      <c r="AJ204" s="24">
        <f>INDEX(MTInputs!$J$1:$AZ$415,$D204,MATCH(AJ$5,MTInputs!$J$5:$AZ$5,0))</f>
        <v/>
      </c>
      <c r="AK204" s="24">
        <f>INDEX(MTInputs!$J$1:$AZ$415,$D204,MATCH(AK$5,MTInputs!$J$5:$AZ$5,0))</f>
        <v/>
      </c>
      <c r="AL204" s="24">
        <f>INDEX(MTInputs!$J$1:$AZ$415,$D204,MATCH(AL$5,MTInputs!$J$5:$AZ$5,0))</f>
        <v/>
      </c>
      <c r="AM204" s="24">
        <f>INDEX(MTInputs!$J$1:$AZ$415,$D204,MATCH(AM$5,MTInputs!$J$5:$AZ$5,0))</f>
        <v/>
      </c>
      <c r="AN204" s="24">
        <f>INDEX(MTInputs!$J$1:$AZ$415,$D204,MATCH(AN$5,MTInputs!$J$5:$AZ$5,0))</f>
        <v/>
      </c>
      <c r="AO204" s="24">
        <f>INDEX(MTInputs!$J$1:$AZ$415,$D204,MATCH(AO$5,MTInputs!$J$5:$AZ$5,0))</f>
        <v/>
      </c>
      <c r="AP204" s="24">
        <f>INDEX(MTInputs!$J$1:$AZ$415,$D204,MATCH(AP$5,MTInputs!$J$5:$AZ$5,0))</f>
        <v/>
      </c>
      <c r="AQ204" s="24">
        <f>INDEX(MTInputs!$J$1:$AZ$415,$D204,MATCH(AQ$5,MTInputs!$J$5:$AZ$5,0))</f>
        <v/>
      </c>
      <c r="AR204" s="24">
        <f>INDEX(MTInputs!$J$1:$AZ$415,$D204,MATCH(AR$5,MTInputs!$J$5:$AZ$5,0))</f>
        <v/>
      </c>
      <c r="AS204" s="24">
        <f>INDEX(MTInputs!$J$1:$AZ$415,$D204,MATCH(AS$5,MTInputs!$J$5:$AZ$5,0))</f>
        <v/>
      </c>
      <c r="AT204" s="24">
        <f>INDEX(MTInputs!$J$1:$AZ$415,$D204,MATCH(AT$5,MTInputs!$J$5:$AZ$5,0))</f>
        <v/>
      </c>
      <c r="AU204" s="24">
        <f>INDEX(MTInputs!$J$1:$AZ$415,$D204,MATCH(AU$5,MTInputs!$J$5:$AZ$5,0))</f>
        <v/>
      </c>
      <c r="AV204" s="24">
        <f>INDEX(MTInputs!$J$1:$AZ$415,$D204,MATCH(AV$5,MTInputs!$J$5:$AZ$5,0))</f>
        <v/>
      </c>
      <c r="AW204" s="24">
        <f>INDEX(MTInputs!$J$1:$AZ$415,$D204,MATCH(AW$5,MTInputs!$J$5:$AZ$5,0))</f>
        <v/>
      </c>
      <c r="AX204" s="24">
        <f>INDEX(MTInputs!$J$1:$AZ$415,$D204,MATCH(AX$5,MTInputs!$J$5:$AZ$5,0))</f>
        <v/>
      </c>
      <c r="AY204" s="24">
        <f>INDEX(MTInputs!$J$1:$AZ$415,$D204,MATCH(AY$5,MTInputs!$J$5:$AZ$5,0))</f>
        <v/>
      </c>
    </row>
    <row r="205" hidden="1" outlineLevel="1">
      <c r="A205" s="14" t="inlineStr">
        <is>
          <t>fb.t</t>
        </is>
      </c>
      <c r="B205" s="14" t="inlineStr">
        <is>
          <t>all</t>
        </is>
      </c>
      <c r="C205" s="14" t="inlineStr">
        <is>
          <t>res</t>
        </is>
      </c>
      <c r="D205" s="22" t="n">
        <v>63</v>
      </c>
      <c r="H205" s="14">
        <f>INDEX(Variables!$B$5:$B$105,MATCH($A205,Variables!$A$5:$A$105,0))&amp;IF($C205="",""," | "&amp;INDEX(Mapping!$B$5:$B$26,MATCH($C205,Mapping!$A$5:$A$26,0))&amp;" | "&amp;INDEX(Mapping!$B$30:$B$41,MATCH($B205,Mapping!$A$30:$A$41,0)))</f>
        <v/>
      </c>
      <c r="I205" s="14">
        <f>INDEX(Variables!$C$5:$C$105,MATCH($A205,Variables!$A$5:$A$105,0))</f>
        <v/>
      </c>
      <c r="J205" s="14">
        <f>INDEX(Variables!$E$5:$E$105,MATCH($A205,Variables!$A$5:$A$105,0))</f>
        <v/>
      </c>
      <c r="K205" s="11">
        <f>LOWER(Settings!$C$4)&amp;".mit."&amp;$A205&amp;IF($C205="","","."&amp;$C205&amp;"."&amp;$B205)&amp;IF(INDEX(Variables!$D$5:$D$105,MATCH($A205,Variables!$A$5:$A$105,0))="","","."&amp;INDEX(Variables!$D$5:$D$105,MATCH($A205,Variables!$A$5:$A$105,0)))&amp;"."&amp;K$5</f>
        <v/>
      </c>
      <c r="L205" s="23">
        <f>INDEX(MTInputs!$J$1:$AZ$415,$D205,MATCH(L$5,MTInputs!$J$5:$AZ$5,0))</f>
        <v/>
      </c>
      <c r="M205" s="24">
        <f>INDEX(MTInputs!$J$1:$AZ$415,$D205,MATCH(M$5,MTInputs!$J$5:$AZ$5,0))</f>
        <v/>
      </c>
      <c r="N205" s="24">
        <f>INDEX(MTInputs!$J$1:$AZ$415,$D205,MATCH(N$5,MTInputs!$J$5:$AZ$5,0))</f>
        <v/>
      </c>
      <c r="O205" s="24">
        <f>INDEX(MTInputs!$J$1:$AZ$415,$D205,MATCH(O$5,MTInputs!$J$5:$AZ$5,0))</f>
        <v/>
      </c>
      <c r="P205" s="24">
        <f>INDEX(MTInputs!$J$1:$AZ$415,$D205,MATCH(P$5,MTInputs!$J$5:$AZ$5,0))</f>
        <v/>
      </c>
      <c r="Q205" s="24">
        <f>INDEX(MTInputs!$J$1:$AZ$415,$D205,MATCH(Q$5,MTInputs!$J$5:$AZ$5,0))</f>
        <v/>
      </c>
      <c r="R205" s="24">
        <f>INDEX(MTInputs!$J$1:$AZ$415,$D205,MATCH(R$5,MTInputs!$J$5:$AZ$5,0))</f>
        <v/>
      </c>
      <c r="S205" s="24">
        <f>INDEX(MTInputs!$J$1:$AZ$415,$D205,MATCH(S$5,MTInputs!$J$5:$AZ$5,0))</f>
        <v/>
      </c>
      <c r="T205" s="24">
        <f>INDEX(MTInputs!$J$1:$AZ$415,$D205,MATCH(T$5,MTInputs!$J$5:$AZ$5,0))</f>
        <v/>
      </c>
      <c r="U205" s="24">
        <f>INDEX(MTInputs!$J$1:$AZ$415,$D205,MATCH(U$5,MTInputs!$J$5:$AZ$5,0))</f>
        <v/>
      </c>
      <c r="V205" s="24">
        <f>INDEX(MTInputs!$J$1:$AZ$415,$D205,MATCH(V$5,MTInputs!$J$5:$AZ$5,0))</f>
        <v/>
      </c>
      <c r="W205" s="24">
        <f>INDEX(MTInputs!$J$1:$AZ$415,$D205,MATCH(W$5,MTInputs!$J$5:$AZ$5,0))</f>
        <v/>
      </c>
      <c r="X205" s="24">
        <f>INDEX(MTInputs!$J$1:$AZ$415,$D205,MATCH(X$5,MTInputs!$J$5:$AZ$5,0))</f>
        <v/>
      </c>
      <c r="Y205" s="24">
        <f>INDEX(MTInputs!$J$1:$AZ$415,$D205,MATCH(Y$5,MTInputs!$J$5:$AZ$5,0))</f>
        <v/>
      </c>
      <c r="Z205" s="24">
        <f>INDEX(MTInputs!$J$1:$AZ$415,$D205,MATCH(Z$5,MTInputs!$J$5:$AZ$5,0))</f>
        <v/>
      </c>
      <c r="AA205" s="24">
        <f>INDEX(MTInputs!$J$1:$AZ$415,$D205,MATCH(AA$5,MTInputs!$J$5:$AZ$5,0))</f>
        <v/>
      </c>
      <c r="AB205" s="24">
        <f>INDEX(MTInputs!$J$1:$AZ$415,$D205,MATCH(AB$5,MTInputs!$J$5:$AZ$5,0))</f>
        <v/>
      </c>
      <c r="AC205" s="24">
        <f>INDEX(MTInputs!$J$1:$AZ$415,$D205,MATCH(AC$5,MTInputs!$J$5:$AZ$5,0))</f>
        <v/>
      </c>
      <c r="AD205" s="24">
        <f>INDEX(MTInputs!$J$1:$AZ$415,$D205,MATCH(AD$5,MTInputs!$J$5:$AZ$5,0))</f>
        <v/>
      </c>
      <c r="AF205" s="11">
        <f>LOWER(Settings!$C$4)&amp;".mit."&amp;$A205&amp;IF($C205="","","."&amp;$C205&amp;"."&amp;$B205)&amp;IF(INDEX(Variables!$D$5:$D$105,MATCH($A205,Variables!$A$5:$A$105,0))="","","."&amp;INDEX(Variables!$D$5:$D$105,MATCH($A205,Variables!$A$5:$A$105,0)))&amp;"."&amp;AF$5</f>
        <v/>
      </c>
      <c r="AG205" s="23">
        <f>INDEX(MTInputs!$J$1:$AZ$415,$D205,MATCH(AG$5,MTInputs!$J$5:$AZ$5,0))</f>
        <v/>
      </c>
      <c r="AH205" s="24">
        <f>INDEX(MTInputs!$J$1:$AZ$415,$D205,MATCH(AH$5,MTInputs!$J$5:$AZ$5,0))</f>
        <v/>
      </c>
      <c r="AI205" s="24">
        <f>INDEX(MTInputs!$J$1:$AZ$415,$D205,MATCH(AI$5,MTInputs!$J$5:$AZ$5,0))</f>
        <v/>
      </c>
      <c r="AJ205" s="24">
        <f>INDEX(MTInputs!$J$1:$AZ$415,$D205,MATCH(AJ$5,MTInputs!$J$5:$AZ$5,0))</f>
        <v/>
      </c>
      <c r="AK205" s="24">
        <f>INDEX(MTInputs!$J$1:$AZ$415,$D205,MATCH(AK$5,MTInputs!$J$5:$AZ$5,0))</f>
        <v/>
      </c>
      <c r="AL205" s="24">
        <f>INDEX(MTInputs!$J$1:$AZ$415,$D205,MATCH(AL$5,MTInputs!$J$5:$AZ$5,0))</f>
        <v/>
      </c>
      <c r="AM205" s="24">
        <f>INDEX(MTInputs!$J$1:$AZ$415,$D205,MATCH(AM$5,MTInputs!$J$5:$AZ$5,0))</f>
        <v/>
      </c>
      <c r="AN205" s="24">
        <f>INDEX(MTInputs!$J$1:$AZ$415,$D205,MATCH(AN$5,MTInputs!$J$5:$AZ$5,0))</f>
        <v/>
      </c>
      <c r="AO205" s="24">
        <f>INDEX(MTInputs!$J$1:$AZ$415,$D205,MATCH(AO$5,MTInputs!$J$5:$AZ$5,0))</f>
        <v/>
      </c>
      <c r="AP205" s="24">
        <f>INDEX(MTInputs!$J$1:$AZ$415,$D205,MATCH(AP$5,MTInputs!$J$5:$AZ$5,0))</f>
        <v/>
      </c>
      <c r="AQ205" s="24">
        <f>INDEX(MTInputs!$J$1:$AZ$415,$D205,MATCH(AQ$5,MTInputs!$J$5:$AZ$5,0))</f>
        <v/>
      </c>
      <c r="AR205" s="24">
        <f>INDEX(MTInputs!$J$1:$AZ$415,$D205,MATCH(AR$5,MTInputs!$J$5:$AZ$5,0))</f>
        <v/>
      </c>
      <c r="AS205" s="24">
        <f>INDEX(MTInputs!$J$1:$AZ$415,$D205,MATCH(AS$5,MTInputs!$J$5:$AZ$5,0))</f>
        <v/>
      </c>
      <c r="AT205" s="24">
        <f>INDEX(MTInputs!$J$1:$AZ$415,$D205,MATCH(AT$5,MTInputs!$J$5:$AZ$5,0))</f>
        <v/>
      </c>
      <c r="AU205" s="24">
        <f>INDEX(MTInputs!$J$1:$AZ$415,$D205,MATCH(AU$5,MTInputs!$J$5:$AZ$5,0))</f>
        <v/>
      </c>
      <c r="AV205" s="24">
        <f>INDEX(MTInputs!$J$1:$AZ$415,$D205,MATCH(AV$5,MTInputs!$J$5:$AZ$5,0))</f>
        <v/>
      </c>
      <c r="AW205" s="24">
        <f>INDEX(MTInputs!$J$1:$AZ$415,$D205,MATCH(AW$5,MTInputs!$J$5:$AZ$5,0))</f>
        <v/>
      </c>
      <c r="AX205" s="24">
        <f>INDEX(MTInputs!$J$1:$AZ$415,$D205,MATCH(AX$5,MTInputs!$J$5:$AZ$5,0))</f>
        <v/>
      </c>
      <c r="AY205" s="24">
        <f>INDEX(MTInputs!$J$1:$AZ$415,$D205,MATCH(AY$5,MTInputs!$J$5:$AZ$5,0))</f>
        <v/>
      </c>
    </row>
    <row r="206" hidden="1" outlineLevel="1">
      <c r="A206" s="14" t="inlineStr">
        <is>
          <t>fb.t</t>
        </is>
      </c>
      <c r="B206" s="14" t="inlineStr">
        <is>
          <t>all</t>
        </is>
      </c>
      <c r="C206" s="14" t="inlineStr">
        <is>
          <t>ind</t>
        </is>
      </c>
      <c r="D206" s="22" t="n">
        <v>64</v>
      </c>
      <c r="H206" s="14">
        <f>INDEX(Variables!$B$5:$B$105,MATCH($A206,Variables!$A$5:$A$105,0))&amp;IF($C206="",""," | "&amp;INDEX(Mapping!$B$5:$B$26,MATCH($C206,Mapping!$A$5:$A$26,0))&amp;" | "&amp;INDEX(Mapping!$B$30:$B$41,MATCH($B206,Mapping!$A$30:$A$41,0)))</f>
        <v/>
      </c>
      <c r="I206" s="14">
        <f>INDEX(Variables!$C$5:$C$105,MATCH($A206,Variables!$A$5:$A$105,0))</f>
        <v/>
      </c>
      <c r="J206" s="14">
        <f>INDEX(Variables!$E$5:$E$105,MATCH($A206,Variables!$A$5:$A$105,0))</f>
        <v/>
      </c>
      <c r="K206" s="11">
        <f>LOWER(Settings!$C$4)&amp;".mit."&amp;$A206&amp;IF($C206="","","."&amp;$C206&amp;"."&amp;$B206)&amp;IF(INDEX(Variables!$D$5:$D$105,MATCH($A206,Variables!$A$5:$A$105,0))="","","."&amp;INDEX(Variables!$D$5:$D$105,MATCH($A206,Variables!$A$5:$A$105,0)))&amp;"."&amp;K$5</f>
        <v/>
      </c>
      <c r="L206" s="23">
        <f>INDEX(MTInputs!$J$1:$AZ$415,$D206,MATCH(L$5,MTInputs!$J$5:$AZ$5,0))</f>
        <v/>
      </c>
      <c r="M206" s="24">
        <f>INDEX(MTInputs!$J$1:$AZ$415,$D206,MATCH(M$5,MTInputs!$J$5:$AZ$5,0))</f>
        <v/>
      </c>
      <c r="N206" s="24">
        <f>INDEX(MTInputs!$J$1:$AZ$415,$D206,MATCH(N$5,MTInputs!$J$5:$AZ$5,0))</f>
        <v/>
      </c>
      <c r="O206" s="24">
        <f>INDEX(MTInputs!$J$1:$AZ$415,$D206,MATCH(O$5,MTInputs!$J$5:$AZ$5,0))</f>
        <v/>
      </c>
      <c r="P206" s="24">
        <f>INDEX(MTInputs!$J$1:$AZ$415,$D206,MATCH(P$5,MTInputs!$J$5:$AZ$5,0))</f>
        <v/>
      </c>
      <c r="Q206" s="24">
        <f>INDEX(MTInputs!$J$1:$AZ$415,$D206,MATCH(Q$5,MTInputs!$J$5:$AZ$5,0))</f>
        <v/>
      </c>
      <c r="R206" s="24">
        <f>INDEX(MTInputs!$J$1:$AZ$415,$D206,MATCH(R$5,MTInputs!$J$5:$AZ$5,0))</f>
        <v/>
      </c>
      <c r="S206" s="24">
        <f>INDEX(MTInputs!$J$1:$AZ$415,$D206,MATCH(S$5,MTInputs!$J$5:$AZ$5,0))</f>
        <v/>
      </c>
      <c r="T206" s="24">
        <f>INDEX(MTInputs!$J$1:$AZ$415,$D206,MATCH(T$5,MTInputs!$J$5:$AZ$5,0))</f>
        <v/>
      </c>
      <c r="U206" s="24">
        <f>INDEX(MTInputs!$J$1:$AZ$415,$D206,MATCH(U$5,MTInputs!$J$5:$AZ$5,0))</f>
        <v/>
      </c>
      <c r="V206" s="24">
        <f>INDEX(MTInputs!$J$1:$AZ$415,$D206,MATCH(V$5,MTInputs!$J$5:$AZ$5,0))</f>
        <v/>
      </c>
      <c r="W206" s="24">
        <f>INDEX(MTInputs!$J$1:$AZ$415,$D206,MATCH(W$5,MTInputs!$J$5:$AZ$5,0))</f>
        <v/>
      </c>
      <c r="X206" s="24">
        <f>INDEX(MTInputs!$J$1:$AZ$415,$D206,MATCH(X$5,MTInputs!$J$5:$AZ$5,0))</f>
        <v/>
      </c>
      <c r="Y206" s="24">
        <f>INDEX(MTInputs!$J$1:$AZ$415,$D206,MATCH(Y$5,MTInputs!$J$5:$AZ$5,0))</f>
        <v/>
      </c>
      <c r="Z206" s="24">
        <f>INDEX(MTInputs!$J$1:$AZ$415,$D206,MATCH(Z$5,MTInputs!$J$5:$AZ$5,0))</f>
        <v/>
      </c>
      <c r="AA206" s="24">
        <f>INDEX(MTInputs!$J$1:$AZ$415,$D206,MATCH(AA$5,MTInputs!$J$5:$AZ$5,0))</f>
        <v/>
      </c>
      <c r="AB206" s="24">
        <f>INDEX(MTInputs!$J$1:$AZ$415,$D206,MATCH(AB$5,MTInputs!$J$5:$AZ$5,0))</f>
        <v/>
      </c>
      <c r="AC206" s="24">
        <f>INDEX(MTInputs!$J$1:$AZ$415,$D206,MATCH(AC$5,MTInputs!$J$5:$AZ$5,0))</f>
        <v/>
      </c>
      <c r="AD206" s="24">
        <f>INDEX(MTInputs!$J$1:$AZ$415,$D206,MATCH(AD$5,MTInputs!$J$5:$AZ$5,0))</f>
        <v/>
      </c>
      <c r="AF206" s="11">
        <f>LOWER(Settings!$C$4)&amp;".mit."&amp;$A206&amp;IF($C206="","","."&amp;$C206&amp;"."&amp;$B206)&amp;IF(INDEX(Variables!$D$5:$D$105,MATCH($A206,Variables!$A$5:$A$105,0))="","","."&amp;INDEX(Variables!$D$5:$D$105,MATCH($A206,Variables!$A$5:$A$105,0)))&amp;"."&amp;AF$5</f>
        <v/>
      </c>
      <c r="AG206" s="23">
        <f>INDEX(MTInputs!$J$1:$AZ$415,$D206,MATCH(AG$5,MTInputs!$J$5:$AZ$5,0))</f>
        <v/>
      </c>
      <c r="AH206" s="24">
        <f>INDEX(MTInputs!$J$1:$AZ$415,$D206,MATCH(AH$5,MTInputs!$J$5:$AZ$5,0))</f>
        <v/>
      </c>
      <c r="AI206" s="24">
        <f>INDEX(MTInputs!$J$1:$AZ$415,$D206,MATCH(AI$5,MTInputs!$J$5:$AZ$5,0))</f>
        <v/>
      </c>
      <c r="AJ206" s="24">
        <f>INDEX(MTInputs!$J$1:$AZ$415,$D206,MATCH(AJ$5,MTInputs!$J$5:$AZ$5,0))</f>
        <v/>
      </c>
      <c r="AK206" s="24">
        <f>INDEX(MTInputs!$J$1:$AZ$415,$D206,MATCH(AK$5,MTInputs!$J$5:$AZ$5,0))</f>
        <v/>
      </c>
      <c r="AL206" s="24">
        <f>INDEX(MTInputs!$J$1:$AZ$415,$D206,MATCH(AL$5,MTInputs!$J$5:$AZ$5,0))</f>
        <v/>
      </c>
      <c r="AM206" s="24">
        <f>INDEX(MTInputs!$J$1:$AZ$415,$D206,MATCH(AM$5,MTInputs!$J$5:$AZ$5,0))</f>
        <v/>
      </c>
      <c r="AN206" s="24">
        <f>INDEX(MTInputs!$J$1:$AZ$415,$D206,MATCH(AN$5,MTInputs!$J$5:$AZ$5,0))</f>
        <v/>
      </c>
      <c r="AO206" s="24">
        <f>INDEX(MTInputs!$J$1:$AZ$415,$D206,MATCH(AO$5,MTInputs!$J$5:$AZ$5,0))</f>
        <v/>
      </c>
      <c r="AP206" s="24">
        <f>INDEX(MTInputs!$J$1:$AZ$415,$D206,MATCH(AP$5,MTInputs!$J$5:$AZ$5,0))</f>
        <v/>
      </c>
      <c r="AQ206" s="24">
        <f>INDEX(MTInputs!$J$1:$AZ$415,$D206,MATCH(AQ$5,MTInputs!$J$5:$AZ$5,0))</f>
        <v/>
      </c>
      <c r="AR206" s="24">
        <f>INDEX(MTInputs!$J$1:$AZ$415,$D206,MATCH(AR$5,MTInputs!$J$5:$AZ$5,0))</f>
        <v/>
      </c>
      <c r="AS206" s="24">
        <f>INDEX(MTInputs!$J$1:$AZ$415,$D206,MATCH(AS$5,MTInputs!$J$5:$AZ$5,0))</f>
        <v/>
      </c>
      <c r="AT206" s="24">
        <f>INDEX(MTInputs!$J$1:$AZ$415,$D206,MATCH(AT$5,MTInputs!$J$5:$AZ$5,0))</f>
        <v/>
      </c>
      <c r="AU206" s="24">
        <f>INDEX(MTInputs!$J$1:$AZ$415,$D206,MATCH(AU$5,MTInputs!$J$5:$AZ$5,0))</f>
        <v/>
      </c>
      <c r="AV206" s="24">
        <f>INDEX(MTInputs!$J$1:$AZ$415,$D206,MATCH(AV$5,MTInputs!$J$5:$AZ$5,0))</f>
        <v/>
      </c>
      <c r="AW206" s="24">
        <f>INDEX(MTInputs!$J$1:$AZ$415,$D206,MATCH(AW$5,MTInputs!$J$5:$AZ$5,0))</f>
        <v/>
      </c>
      <c r="AX206" s="24">
        <f>INDEX(MTInputs!$J$1:$AZ$415,$D206,MATCH(AX$5,MTInputs!$J$5:$AZ$5,0))</f>
        <v/>
      </c>
      <c r="AY206" s="24">
        <f>INDEX(MTInputs!$J$1:$AZ$415,$D206,MATCH(AY$5,MTInputs!$J$5:$AZ$5,0))</f>
        <v/>
      </c>
    </row>
    <row r="207" hidden="1" outlineLevel="1">
      <c r="A207" s="1" t="inlineStr">
        <is>
          <t>fb</t>
        </is>
      </c>
      <c r="B207" s="1" t="inlineStr">
        <is>
          <t>all</t>
        </is>
      </c>
      <c r="C207" s="1" t="inlineStr">
        <is>
          <t>pow</t>
        </is>
      </c>
      <c r="H207" s="1">
        <f>INDEX(Variables!$B$5:$B$105,MATCH($A207,Variables!$A$5:$A$105,0))&amp;IF($C207="",""," | "&amp;INDEX(Mapping!$B$5:$B$26,MATCH($C207,Mapping!$A$5:$A$26,0))&amp;" | "&amp;INDEX(Mapping!$B$30:$B$41,MATCH($B207,Mapping!$A$30:$A$41,0)))</f>
        <v/>
      </c>
      <c r="I207" s="1">
        <f>INDEX(Variables!$C$5:$C$105,MATCH($A207,Variables!$A$5:$A$105,0))</f>
        <v/>
      </c>
      <c r="J207" s="1">
        <f>INDEX(Variables!$E$5:$E$105,MATCH($A207,Variables!$A$5:$A$105,0))</f>
        <v/>
      </c>
      <c r="K207" s="17">
        <f>LOWER(Settings!$C$4)&amp;".mit."&amp;$A207&amp;IF($C207="","","."&amp;$C207&amp;"."&amp;$B207)&amp;IF(INDEX(Variables!$D$5:$D$105,MATCH($A207,Variables!$A$5:$A$105,0))="","","."&amp;INDEX(Variables!$D$5:$D$105,MATCH($A207,Variables!$A$5:$A$105,0)))&amp;"."&amp;K$5</f>
        <v/>
      </c>
      <c r="L207" s="18">
        <f>IF(L$4&lt;L$197,0,L199+(L203-L199)/MAX(L$198-L$197,1)*(L$4-L$197))</f>
        <v/>
      </c>
      <c r="M207" s="19">
        <f>IF(M$4&lt;M$197,0,M199+(M203-M199)/MAX(M$198-M$197,1)*(M$4-M$197))</f>
        <v/>
      </c>
      <c r="N207" s="19">
        <f>IF(N$4&lt;N$197,0,N199+(N203-N199)/MAX(N$198-N$197,1)*(N$4-N$197))</f>
        <v/>
      </c>
      <c r="O207" s="19">
        <f>IF(O$4&lt;O$197,0,O199+(O203-O199)/MAX(O$198-O$197,1)*(O$4-O$197))</f>
        <v/>
      </c>
      <c r="P207" s="19">
        <f>IF(P$4&lt;P$197,0,P199+(P203-P199)/MAX(P$198-P$197,1)*(P$4-P$197))</f>
        <v/>
      </c>
      <c r="Q207" s="19">
        <f>IF(Q$4&lt;Q$197,0,Q199+(Q203-Q199)/MAX(Q$198-Q$197,1)*(Q$4-Q$197))</f>
        <v/>
      </c>
      <c r="R207" s="19">
        <f>IF(R$4&lt;R$197,0,R199+(R203-R199)/MAX(R$198-R$197,1)*(R$4-R$197))</f>
        <v/>
      </c>
      <c r="S207" s="19">
        <f>IF(S$4&lt;S$197,0,S199+(S203-S199)/MAX(S$198-S$197,1)*(S$4-S$197))</f>
        <v/>
      </c>
      <c r="T207" s="19">
        <f>IF(T$4&lt;T$197,0,T199+(T203-T199)/MAX(T$198-T$197,1)*(T$4-T$197))</f>
        <v/>
      </c>
      <c r="U207" s="19">
        <f>IF(U$4&lt;U$197,0,U199+(U203-U199)/MAX(U$198-U$197,1)*(U$4-U$197))</f>
        <v/>
      </c>
      <c r="V207" s="19">
        <f>IF(V$4&lt;V$197,0,V199+(V203-V199)/MAX(V$198-V$197,1)*(V$4-V$197))</f>
        <v/>
      </c>
      <c r="W207" s="19">
        <f>IF(W$4&lt;W$197,0,W199+(W203-W199)/MAX(W$198-W$197,1)*(W$4-W$197))</f>
        <v/>
      </c>
      <c r="X207" s="19">
        <f>IF(X$4&lt;X$197,0,X199+(X203-X199)/MAX(X$198-X$197,1)*(X$4-X$197))</f>
        <v/>
      </c>
      <c r="Y207" s="19">
        <f>IF(Y$4&lt;Y$197,0,Y199+(Y203-Y199)/MAX(Y$198-Y$197,1)*(Y$4-Y$197))</f>
        <v/>
      </c>
      <c r="Z207" s="19">
        <f>IF(Z$4&lt;Z$197,0,Z199+(Z203-Z199)/MAX(Z$198-Z$197,1)*(Z$4-Z$197))</f>
        <v/>
      </c>
      <c r="AA207" s="19">
        <f>IF(AA$4&lt;AA$197,0,AA199+(AA203-AA199)/MAX(AA$198-AA$197,1)*(AA$4-AA$197))</f>
        <v/>
      </c>
      <c r="AB207" s="19">
        <f>IF(AB$4&lt;AB$197,0,AB199+(AB203-AB199)/MAX(AB$198-AB$197,1)*(AB$4-AB$197))</f>
        <v/>
      </c>
      <c r="AC207" s="19">
        <f>IF(AC$4&lt;AC$197,0,AC199+(AC203-AC199)/MAX(AC$198-AC$197,1)*(AC$4-AC$197))</f>
        <v/>
      </c>
      <c r="AD207" s="20">
        <f>PATH(AD$4,AD$197,AD$198,AD199,AD203,TRUE)</f>
        <v/>
      </c>
      <c r="AF207" s="17">
        <f>LOWER(Settings!$C$4)&amp;".mit."&amp;$A207&amp;IF($C207="","","."&amp;$C207&amp;"."&amp;$B207)&amp;IF(INDEX(Variables!$D$5:$D$105,MATCH($A207,Variables!$A$5:$A$105,0))="","","."&amp;INDEX(Variables!$D$5:$D$105,MATCH($A207,Variables!$A$5:$A$105,0)))&amp;"."&amp;AF$5</f>
        <v/>
      </c>
      <c r="AG207" s="18">
        <f>IF(AG$4&lt;AG$197,0,AG199+(AG203-AG199)/MAX(AG$198-AG$197,1)*(AG$4-AG$197))</f>
        <v/>
      </c>
      <c r="AH207" s="19">
        <f>IF(AH$4&lt;AH$197,0,AH199+(AH203-AH199)/MAX(AH$198-AH$197,1)*(AH$4-AH$197))</f>
        <v/>
      </c>
      <c r="AI207" s="19">
        <f>IF(AI$4&lt;AI$197,0,AI199+(AI203-AI199)/MAX(AI$198-AI$197,1)*(AI$4-AI$197))</f>
        <v/>
      </c>
      <c r="AJ207" s="19">
        <f>IF(AJ$4&lt;AJ$197,0,AJ199+(AJ203-AJ199)/MAX(AJ$198-AJ$197,1)*(AJ$4-AJ$197))</f>
        <v/>
      </c>
      <c r="AK207" s="19">
        <f>IF(AK$4&lt;AK$197,0,AK199+(AK203-AK199)/MAX(AK$198-AK$197,1)*(AK$4-AK$197))</f>
        <v/>
      </c>
      <c r="AL207" s="19">
        <f>IF(AL$4&lt;AL$197,0,AL199+(AL203-AL199)/MAX(AL$198-AL$197,1)*(AL$4-AL$197))</f>
        <v/>
      </c>
      <c r="AM207" s="19">
        <f>IF(AM$4&lt;AM$197,0,AM199+(AM203-AM199)/MAX(AM$198-AM$197,1)*(AM$4-AM$197))</f>
        <v/>
      </c>
      <c r="AN207" s="19">
        <f>IF(AN$4&lt;AN$197,0,AN199+(AN203-AN199)/MAX(AN$198-AN$197,1)*(AN$4-AN$197))</f>
        <v/>
      </c>
      <c r="AO207" s="19">
        <f>IF(AO$4&lt;AO$197,0,AO199+(AO203-AO199)/MAX(AO$198-AO$197,1)*(AO$4-AO$197))</f>
        <v/>
      </c>
      <c r="AP207" s="19">
        <f>IF(AP$4&lt;AP$197,0,AP199+(AP203-AP199)/MAX(AP$198-AP$197,1)*(AP$4-AP$197))</f>
        <v/>
      </c>
      <c r="AQ207" s="19">
        <f>IF(AQ$4&lt;AQ$197,0,AQ199+(AQ203-AQ199)/MAX(AQ$198-AQ$197,1)*(AQ$4-AQ$197))</f>
        <v/>
      </c>
      <c r="AR207" s="19">
        <f>IF(AR$4&lt;AR$197,0,AR199+(AR203-AR199)/MAX(AR$198-AR$197,1)*(AR$4-AR$197))</f>
        <v/>
      </c>
      <c r="AS207" s="19">
        <f>IF(AS$4&lt;AS$197,0,AS199+(AS203-AS199)/MAX(AS$198-AS$197,1)*(AS$4-AS$197))</f>
        <v/>
      </c>
      <c r="AT207" s="19">
        <f>IF(AT$4&lt;AT$197,0,AT199+(AT203-AT199)/MAX(AT$198-AT$197,1)*(AT$4-AT$197))</f>
        <v/>
      </c>
      <c r="AU207" s="19">
        <f>IF(AU$4&lt;AU$197,0,AU199+(AU203-AU199)/MAX(AU$198-AU$197,1)*(AU$4-AU$197))</f>
        <v/>
      </c>
      <c r="AV207" s="19">
        <f>IF(AV$4&lt;AV$197,0,AV199+(AV203-AV199)/MAX(AV$198-AV$197,1)*(AV$4-AV$197))</f>
        <v/>
      </c>
      <c r="AW207" s="19">
        <f>IF(AW$4&lt;AW$197,0,AW199+(AW203-AW199)/MAX(AW$198-AW$197,1)*(AW$4-AW$197))</f>
        <v/>
      </c>
      <c r="AX207" s="19">
        <f>IF(AX$4&lt;AX$197,0,AX199+(AX203-AX199)/MAX(AX$198-AX$197,1)*(AX$4-AX$197))</f>
        <v/>
      </c>
      <c r="AY207" s="20">
        <f>PATH(AY$4,AY$197,AY$198,AY199,AY203,TRUE)</f>
        <v/>
      </c>
    </row>
    <row r="208" hidden="1" outlineLevel="1">
      <c r="A208" s="1" t="inlineStr">
        <is>
          <t>fb</t>
        </is>
      </c>
      <c r="B208" s="1" t="inlineStr">
        <is>
          <t>all</t>
        </is>
      </c>
      <c r="C208" s="1" t="inlineStr">
        <is>
          <t>tra</t>
        </is>
      </c>
      <c r="H208" s="1">
        <f>INDEX(Variables!$B$5:$B$105,MATCH($A208,Variables!$A$5:$A$105,0))&amp;IF($C208="",""," | "&amp;INDEX(Mapping!$B$5:$B$26,MATCH($C208,Mapping!$A$5:$A$26,0))&amp;" | "&amp;INDEX(Mapping!$B$30:$B$41,MATCH($B208,Mapping!$A$30:$A$41,0)))</f>
        <v/>
      </c>
      <c r="I208" s="1">
        <f>INDEX(Variables!$C$5:$C$105,MATCH($A208,Variables!$A$5:$A$105,0))</f>
        <v/>
      </c>
      <c r="J208" s="1">
        <f>INDEX(Variables!$E$5:$E$105,MATCH($A208,Variables!$A$5:$A$105,0))</f>
        <v/>
      </c>
      <c r="K208" s="17">
        <f>LOWER(Settings!$C$4)&amp;".mit."&amp;$A208&amp;IF($C208="","","."&amp;$C208&amp;"."&amp;$B208)&amp;IF(INDEX(Variables!$D$5:$D$105,MATCH($A208,Variables!$A$5:$A$105,0))="","","."&amp;INDEX(Variables!$D$5:$D$105,MATCH($A208,Variables!$A$5:$A$105,0)))&amp;"."&amp;K$5</f>
        <v/>
      </c>
      <c r="L208" s="18">
        <f>IF(L$4&lt;L$197,0,L200+(L204-L200)/MAX(L$198-L$197,1)*(L$4-L$197))</f>
        <v/>
      </c>
      <c r="M208" s="19">
        <f>IF(M$4&lt;M$197,0,M200+(M204-M200)/MAX(M$198-M$197,1)*(M$4-M$197))</f>
        <v/>
      </c>
      <c r="N208" s="19">
        <f>IF(N$4&lt;N$197,0,N200+(N204-N200)/MAX(N$198-N$197,1)*(N$4-N$197))</f>
        <v/>
      </c>
      <c r="O208" s="19">
        <f>IF(O$4&lt;O$197,0,O200+(O204-O200)/MAX(O$198-O$197,1)*(O$4-O$197))</f>
        <v/>
      </c>
      <c r="P208" s="19">
        <f>IF(P$4&lt;P$197,0,P200+(P204-P200)/MAX(P$198-P$197,1)*(P$4-P$197))</f>
        <v/>
      </c>
      <c r="Q208" s="19">
        <f>IF(Q$4&lt;Q$197,0,Q200+(Q204-Q200)/MAX(Q$198-Q$197,1)*(Q$4-Q$197))</f>
        <v/>
      </c>
      <c r="R208" s="19">
        <f>IF(R$4&lt;R$197,0,R200+(R204-R200)/MAX(R$198-R$197,1)*(R$4-R$197))</f>
        <v/>
      </c>
      <c r="S208" s="19">
        <f>IF(S$4&lt;S$197,0,S200+(S204-S200)/MAX(S$198-S$197,1)*(S$4-S$197))</f>
        <v/>
      </c>
      <c r="T208" s="19">
        <f>IF(T$4&lt;T$197,0,T200+(T204-T200)/MAX(T$198-T$197,1)*(T$4-T$197))</f>
        <v/>
      </c>
      <c r="U208" s="19">
        <f>IF(U$4&lt;U$197,0,U200+(U204-U200)/MAX(U$198-U$197,1)*(U$4-U$197))</f>
        <v/>
      </c>
      <c r="V208" s="19">
        <f>IF(V$4&lt;V$197,0,V200+(V204-V200)/MAX(V$198-V$197,1)*(V$4-V$197))</f>
        <v/>
      </c>
      <c r="W208" s="19">
        <f>IF(W$4&lt;W$197,0,W200+(W204-W200)/MAX(W$198-W$197,1)*(W$4-W$197))</f>
        <v/>
      </c>
      <c r="X208" s="19">
        <f>IF(X$4&lt;X$197,0,X200+(X204-X200)/MAX(X$198-X$197,1)*(X$4-X$197))</f>
        <v/>
      </c>
      <c r="Y208" s="19">
        <f>IF(Y$4&lt;Y$197,0,Y200+(Y204-Y200)/MAX(Y$198-Y$197,1)*(Y$4-Y$197))</f>
        <v/>
      </c>
      <c r="Z208" s="19">
        <f>IF(Z$4&lt;Z$197,0,Z200+(Z204-Z200)/MAX(Z$198-Z$197,1)*(Z$4-Z$197))</f>
        <v/>
      </c>
      <c r="AA208" s="19">
        <f>IF(AA$4&lt;AA$197,0,AA200+(AA204-AA200)/MAX(AA$198-AA$197,1)*(AA$4-AA$197))</f>
        <v/>
      </c>
      <c r="AB208" s="19">
        <f>IF(AB$4&lt;AB$197,0,AB200+(AB204-AB200)/MAX(AB$198-AB$197,1)*(AB$4-AB$197))</f>
        <v/>
      </c>
      <c r="AC208" s="19">
        <f>IF(AC$4&lt;AC$197,0,AC200+(AC204-AC200)/MAX(AC$198-AC$197,1)*(AC$4-AC$197))</f>
        <v/>
      </c>
      <c r="AD208" s="20">
        <f>PATH(AD$4,AD$197,AD$198,AD200,AD204,TRUE)</f>
        <v/>
      </c>
      <c r="AF208" s="17">
        <f>LOWER(Settings!$C$4)&amp;".mit."&amp;$A208&amp;IF($C208="","","."&amp;$C208&amp;"."&amp;$B208)&amp;IF(INDEX(Variables!$D$5:$D$105,MATCH($A208,Variables!$A$5:$A$105,0))="","","."&amp;INDEX(Variables!$D$5:$D$105,MATCH($A208,Variables!$A$5:$A$105,0)))&amp;"."&amp;AF$5</f>
        <v/>
      </c>
      <c r="AG208" s="18">
        <f>IF(AG$4&lt;AG$197,0,AG200+(AG204-AG200)/MAX(AG$198-AG$197,1)*(AG$4-AG$197))</f>
        <v/>
      </c>
      <c r="AH208" s="19">
        <f>IF(AH$4&lt;AH$197,0,AH200+(AH204-AH200)/MAX(AH$198-AH$197,1)*(AH$4-AH$197))</f>
        <v/>
      </c>
      <c r="AI208" s="19">
        <f>IF(AI$4&lt;AI$197,0,AI200+(AI204-AI200)/MAX(AI$198-AI$197,1)*(AI$4-AI$197))</f>
        <v/>
      </c>
      <c r="AJ208" s="19">
        <f>IF(AJ$4&lt;AJ$197,0,AJ200+(AJ204-AJ200)/MAX(AJ$198-AJ$197,1)*(AJ$4-AJ$197))</f>
        <v/>
      </c>
      <c r="AK208" s="19">
        <f>IF(AK$4&lt;AK$197,0,AK200+(AK204-AK200)/MAX(AK$198-AK$197,1)*(AK$4-AK$197))</f>
        <v/>
      </c>
      <c r="AL208" s="19">
        <f>IF(AL$4&lt;AL$197,0,AL200+(AL204-AL200)/MAX(AL$198-AL$197,1)*(AL$4-AL$197))</f>
        <v/>
      </c>
      <c r="AM208" s="19">
        <f>IF(AM$4&lt;AM$197,0,AM200+(AM204-AM200)/MAX(AM$198-AM$197,1)*(AM$4-AM$197))</f>
        <v/>
      </c>
      <c r="AN208" s="19">
        <f>IF(AN$4&lt;AN$197,0,AN200+(AN204-AN200)/MAX(AN$198-AN$197,1)*(AN$4-AN$197))</f>
        <v/>
      </c>
      <c r="AO208" s="19">
        <f>IF(AO$4&lt;AO$197,0,AO200+(AO204-AO200)/MAX(AO$198-AO$197,1)*(AO$4-AO$197))</f>
        <v/>
      </c>
      <c r="AP208" s="19">
        <f>IF(AP$4&lt;AP$197,0,AP200+(AP204-AP200)/MAX(AP$198-AP$197,1)*(AP$4-AP$197))</f>
        <v/>
      </c>
      <c r="AQ208" s="19">
        <f>IF(AQ$4&lt;AQ$197,0,AQ200+(AQ204-AQ200)/MAX(AQ$198-AQ$197,1)*(AQ$4-AQ$197))</f>
        <v/>
      </c>
      <c r="AR208" s="19">
        <f>IF(AR$4&lt;AR$197,0,AR200+(AR204-AR200)/MAX(AR$198-AR$197,1)*(AR$4-AR$197))</f>
        <v/>
      </c>
      <c r="AS208" s="19">
        <f>IF(AS$4&lt;AS$197,0,AS200+(AS204-AS200)/MAX(AS$198-AS$197,1)*(AS$4-AS$197))</f>
        <v/>
      </c>
      <c r="AT208" s="19">
        <f>IF(AT$4&lt;AT$197,0,AT200+(AT204-AT200)/MAX(AT$198-AT$197,1)*(AT$4-AT$197))</f>
        <v/>
      </c>
      <c r="AU208" s="19">
        <f>IF(AU$4&lt;AU$197,0,AU200+(AU204-AU200)/MAX(AU$198-AU$197,1)*(AU$4-AU$197))</f>
        <v/>
      </c>
      <c r="AV208" s="19">
        <f>IF(AV$4&lt;AV$197,0,AV200+(AV204-AV200)/MAX(AV$198-AV$197,1)*(AV$4-AV$197))</f>
        <v/>
      </c>
      <c r="AW208" s="19">
        <f>IF(AW$4&lt;AW$197,0,AW200+(AW204-AW200)/MAX(AW$198-AW$197,1)*(AW$4-AW$197))</f>
        <v/>
      </c>
      <c r="AX208" s="19">
        <f>IF(AX$4&lt;AX$197,0,AX200+(AX204-AX200)/MAX(AX$198-AX$197,1)*(AX$4-AX$197))</f>
        <v/>
      </c>
      <c r="AY208" s="20">
        <f>PATH(AY$4,AY$197,AY$198,AY200,AY204,TRUE)</f>
        <v/>
      </c>
    </row>
    <row r="209" hidden="1" outlineLevel="1">
      <c r="A209" s="1" t="inlineStr">
        <is>
          <t>fb</t>
        </is>
      </c>
      <c r="B209" s="1" t="inlineStr">
        <is>
          <t>all</t>
        </is>
      </c>
      <c r="C209" s="1" t="inlineStr">
        <is>
          <t>res</t>
        </is>
      </c>
      <c r="H209" s="1">
        <f>INDEX(Variables!$B$5:$B$105,MATCH($A209,Variables!$A$5:$A$105,0))&amp;IF($C209="",""," | "&amp;INDEX(Mapping!$B$5:$B$26,MATCH($C209,Mapping!$A$5:$A$26,0))&amp;" | "&amp;INDEX(Mapping!$B$30:$B$41,MATCH($B209,Mapping!$A$30:$A$41,0)))</f>
        <v/>
      </c>
      <c r="I209" s="1">
        <f>INDEX(Variables!$C$5:$C$105,MATCH($A209,Variables!$A$5:$A$105,0))</f>
        <v/>
      </c>
      <c r="J209" s="1">
        <f>INDEX(Variables!$E$5:$E$105,MATCH($A209,Variables!$A$5:$A$105,0))</f>
        <v/>
      </c>
      <c r="K209" s="17">
        <f>LOWER(Settings!$C$4)&amp;".mit."&amp;$A209&amp;IF($C209="","","."&amp;$C209&amp;"."&amp;$B209)&amp;IF(INDEX(Variables!$D$5:$D$105,MATCH($A209,Variables!$A$5:$A$105,0))="","","."&amp;INDEX(Variables!$D$5:$D$105,MATCH($A209,Variables!$A$5:$A$105,0)))&amp;"."&amp;K$5</f>
        <v/>
      </c>
      <c r="L209" s="18">
        <f>IF(L$4&lt;L$197,0,L201+(L205-L201)/MAX(L$198-L$197,1)*(L$4-L$197))</f>
        <v/>
      </c>
      <c r="M209" s="19">
        <f>IF(M$4&lt;M$197,0,M201+(M205-M201)/MAX(M$198-M$197,1)*(M$4-M$197))</f>
        <v/>
      </c>
      <c r="N209" s="19">
        <f>IF(N$4&lt;N$197,0,N201+(N205-N201)/MAX(N$198-N$197,1)*(N$4-N$197))</f>
        <v/>
      </c>
      <c r="O209" s="19">
        <f>IF(O$4&lt;O$197,0,O201+(O205-O201)/MAX(O$198-O$197,1)*(O$4-O$197))</f>
        <v/>
      </c>
      <c r="P209" s="19">
        <f>IF(P$4&lt;P$197,0,P201+(P205-P201)/MAX(P$198-P$197,1)*(P$4-P$197))</f>
        <v/>
      </c>
      <c r="Q209" s="19">
        <f>IF(Q$4&lt;Q$197,0,Q201+(Q205-Q201)/MAX(Q$198-Q$197,1)*(Q$4-Q$197))</f>
        <v/>
      </c>
      <c r="R209" s="19">
        <f>IF(R$4&lt;R$197,0,R201+(R205-R201)/MAX(R$198-R$197,1)*(R$4-R$197))</f>
        <v/>
      </c>
      <c r="S209" s="19">
        <f>IF(S$4&lt;S$197,0,S201+(S205-S201)/MAX(S$198-S$197,1)*(S$4-S$197))</f>
        <v/>
      </c>
      <c r="T209" s="19">
        <f>IF(T$4&lt;T$197,0,T201+(T205-T201)/MAX(T$198-T$197,1)*(T$4-T$197))</f>
        <v/>
      </c>
      <c r="U209" s="19">
        <f>IF(U$4&lt;U$197,0,U201+(U205-U201)/MAX(U$198-U$197,1)*(U$4-U$197))</f>
        <v/>
      </c>
      <c r="V209" s="19">
        <f>IF(V$4&lt;V$197,0,V201+(V205-V201)/MAX(V$198-V$197,1)*(V$4-V$197))</f>
        <v/>
      </c>
      <c r="W209" s="19">
        <f>IF(W$4&lt;W$197,0,W201+(W205-W201)/MAX(W$198-W$197,1)*(W$4-W$197))</f>
        <v/>
      </c>
      <c r="X209" s="19">
        <f>IF(X$4&lt;X$197,0,X201+(X205-X201)/MAX(X$198-X$197,1)*(X$4-X$197))</f>
        <v/>
      </c>
      <c r="Y209" s="19">
        <f>IF(Y$4&lt;Y$197,0,Y201+(Y205-Y201)/MAX(Y$198-Y$197,1)*(Y$4-Y$197))</f>
        <v/>
      </c>
      <c r="Z209" s="19">
        <f>IF(Z$4&lt;Z$197,0,Z201+(Z205-Z201)/MAX(Z$198-Z$197,1)*(Z$4-Z$197))</f>
        <v/>
      </c>
      <c r="AA209" s="19">
        <f>IF(AA$4&lt;AA$197,0,AA201+(AA205-AA201)/MAX(AA$198-AA$197,1)*(AA$4-AA$197))</f>
        <v/>
      </c>
      <c r="AB209" s="19">
        <f>IF(AB$4&lt;AB$197,0,AB201+(AB205-AB201)/MAX(AB$198-AB$197,1)*(AB$4-AB$197))</f>
        <v/>
      </c>
      <c r="AC209" s="19">
        <f>IF(AC$4&lt;AC$197,0,AC201+(AC205-AC201)/MAX(AC$198-AC$197,1)*(AC$4-AC$197))</f>
        <v/>
      </c>
      <c r="AD209" s="20">
        <f>PATH(AD$4,AD$197,AD$198,AD201,AD205,TRUE)</f>
        <v/>
      </c>
      <c r="AF209" s="17">
        <f>LOWER(Settings!$C$4)&amp;".mit."&amp;$A209&amp;IF($C209="","","."&amp;$C209&amp;"."&amp;$B209)&amp;IF(INDEX(Variables!$D$5:$D$105,MATCH($A209,Variables!$A$5:$A$105,0))="","","."&amp;INDEX(Variables!$D$5:$D$105,MATCH($A209,Variables!$A$5:$A$105,0)))&amp;"."&amp;AF$5</f>
        <v/>
      </c>
      <c r="AG209" s="18">
        <f>IF(AG$4&lt;AG$197,0,AG201+(AG205-AG201)/MAX(AG$198-AG$197,1)*(AG$4-AG$197))</f>
        <v/>
      </c>
      <c r="AH209" s="19">
        <f>IF(AH$4&lt;AH$197,0,AH201+(AH205-AH201)/MAX(AH$198-AH$197,1)*(AH$4-AH$197))</f>
        <v/>
      </c>
      <c r="AI209" s="19">
        <f>IF(AI$4&lt;AI$197,0,AI201+(AI205-AI201)/MAX(AI$198-AI$197,1)*(AI$4-AI$197))</f>
        <v/>
      </c>
      <c r="AJ209" s="19">
        <f>IF(AJ$4&lt;AJ$197,0,AJ201+(AJ205-AJ201)/MAX(AJ$198-AJ$197,1)*(AJ$4-AJ$197))</f>
        <v/>
      </c>
      <c r="AK209" s="19">
        <f>IF(AK$4&lt;AK$197,0,AK201+(AK205-AK201)/MAX(AK$198-AK$197,1)*(AK$4-AK$197))</f>
        <v/>
      </c>
      <c r="AL209" s="19">
        <f>IF(AL$4&lt;AL$197,0,AL201+(AL205-AL201)/MAX(AL$198-AL$197,1)*(AL$4-AL$197))</f>
        <v/>
      </c>
      <c r="AM209" s="19">
        <f>IF(AM$4&lt;AM$197,0,AM201+(AM205-AM201)/MAX(AM$198-AM$197,1)*(AM$4-AM$197))</f>
        <v/>
      </c>
      <c r="AN209" s="19">
        <f>IF(AN$4&lt;AN$197,0,AN201+(AN205-AN201)/MAX(AN$198-AN$197,1)*(AN$4-AN$197))</f>
        <v/>
      </c>
      <c r="AO209" s="19">
        <f>IF(AO$4&lt;AO$197,0,AO201+(AO205-AO201)/MAX(AO$198-AO$197,1)*(AO$4-AO$197))</f>
        <v/>
      </c>
      <c r="AP209" s="19">
        <f>IF(AP$4&lt;AP$197,0,AP201+(AP205-AP201)/MAX(AP$198-AP$197,1)*(AP$4-AP$197))</f>
        <v/>
      </c>
      <c r="AQ209" s="19">
        <f>IF(AQ$4&lt;AQ$197,0,AQ201+(AQ205-AQ201)/MAX(AQ$198-AQ$197,1)*(AQ$4-AQ$197))</f>
        <v/>
      </c>
      <c r="AR209" s="19">
        <f>IF(AR$4&lt;AR$197,0,AR201+(AR205-AR201)/MAX(AR$198-AR$197,1)*(AR$4-AR$197))</f>
        <v/>
      </c>
      <c r="AS209" s="19">
        <f>IF(AS$4&lt;AS$197,0,AS201+(AS205-AS201)/MAX(AS$198-AS$197,1)*(AS$4-AS$197))</f>
        <v/>
      </c>
      <c r="AT209" s="19">
        <f>IF(AT$4&lt;AT$197,0,AT201+(AT205-AT201)/MAX(AT$198-AT$197,1)*(AT$4-AT$197))</f>
        <v/>
      </c>
      <c r="AU209" s="19">
        <f>IF(AU$4&lt;AU$197,0,AU201+(AU205-AU201)/MAX(AU$198-AU$197,1)*(AU$4-AU$197))</f>
        <v/>
      </c>
      <c r="AV209" s="19">
        <f>IF(AV$4&lt;AV$197,0,AV201+(AV205-AV201)/MAX(AV$198-AV$197,1)*(AV$4-AV$197))</f>
        <v/>
      </c>
      <c r="AW209" s="19">
        <f>IF(AW$4&lt;AW$197,0,AW201+(AW205-AW201)/MAX(AW$198-AW$197,1)*(AW$4-AW$197))</f>
        <v/>
      </c>
      <c r="AX209" s="19">
        <f>IF(AX$4&lt;AX$197,0,AX201+(AX205-AX201)/MAX(AX$198-AX$197,1)*(AX$4-AX$197))</f>
        <v/>
      </c>
      <c r="AY209" s="20">
        <f>PATH(AY$4,AY$197,AY$198,AY201,AY205,TRUE)</f>
        <v/>
      </c>
    </row>
    <row r="210" hidden="1" outlineLevel="1">
      <c r="A210" s="1" t="inlineStr">
        <is>
          <t>fb</t>
        </is>
      </c>
      <c r="B210" s="1" t="inlineStr">
        <is>
          <t>all</t>
        </is>
      </c>
      <c r="C210" s="1" t="inlineStr">
        <is>
          <t>ind</t>
        </is>
      </c>
      <c r="H210" s="1">
        <f>INDEX(Variables!$B$5:$B$105,MATCH($A210,Variables!$A$5:$A$105,0))&amp;IF($C210="",""," | "&amp;INDEX(Mapping!$B$5:$B$26,MATCH($C210,Mapping!$A$5:$A$26,0))&amp;" | "&amp;INDEX(Mapping!$B$30:$B$41,MATCH($B210,Mapping!$A$30:$A$41,0)))</f>
        <v/>
      </c>
      <c r="I210" s="1">
        <f>INDEX(Variables!$C$5:$C$105,MATCH($A210,Variables!$A$5:$A$105,0))</f>
        <v/>
      </c>
      <c r="J210" s="1">
        <f>INDEX(Variables!$E$5:$E$105,MATCH($A210,Variables!$A$5:$A$105,0))</f>
        <v/>
      </c>
      <c r="K210" s="17">
        <f>LOWER(Settings!$C$4)&amp;".mit."&amp;$A210&amp;IF($C210="","","."&amp;$C210&amp;"."&amp;$B210)&amp;IF(INDEX(Variables!$D$5:$D$105,MATCH($A210,Variables!$A$5:$A$105,0))="","","."&amp;INDEX(Variables!$D$5:$D$105,MATCH($A210,Variables!$A$5:$A$105,0)))&amp;"."&amp;K$5</f>
        <v/>
      </c>
      <c r="L210" s="18">
        <f>IF(L$4&lt;L$197,0,L202+(L206-L202)/MAX(L$198-L$197,1)*(L$4-L$197))</f>
        <v/>
      </c>
      <c r="M210" s="19">
        <f>IF(M$4&lt;M$197,0,M202+(M206-M202)/MAX(M$198-M$197,1)*(M$4-M$197))</f>
        <v/>
      </c>
      <c r="N210" s="19">
        <f>IF(N$4&lt;N$197,0,N202+(N206-N202)/MAX(N$198-N$197,1)*(N$4-N$197))</f>
        <v/>
      </c>
      <c r="O210" s="19">
        <f>IF(O$4&lt;O$197,0,O202+(O206-O202)/MAX(O$198-O$197,1)*(O$4-O$197))</f>
        <v/>
      </c>
      <c r="P210" s="19">
        <f>IF(P$4&lt;P$197,0,P202+(P206-P202)/MAX(P$198-P$197,1)*(P$4-P$197))</f>
        <v/>
      </c>
      <c r="Q210" s="19">
        <f>IF(Q$4&lt;Q$197,0,Q202+(Q206-Q202)/MAX(Q$198-Q$197,1)*(Q$4-Q$197))</f>
        <v/>
      </c>
      <c r="R210" s="19">
        <f>IF(R$4&lt;R$197,0,R202+(R206-R202)/MAX(R$198-R$197,1)*(R$4-R$197))</f>
        <v/>
      </c>
      <c r="S210" s="19">
        <f>IF(S$4&lt;S$197,0,S202+(S206-S202)/MAX(S$198-S$197,1)*(S$4-S$197))</f>
        <v/>
      </c>
      <c r="T210" s="19">
        <f>IF(T$4&lt;T$197,0,T202+(T206-T202)/MAX(T$198-T$197,1)*(T$4-T$197))</f>
        <v/>
      </c>
      <c r="U210" s="19">
        <f>IF(U$4&lt;U$197,0,U202+(U206-U202)/MAX(U$198-U$197,1)*(U$4-U$197))</f>
        <v/>
      </c>
      <c r="V210" s="19">
        <f>IF(V$4&lt;V$197,0,V202+(V206-V202)/MAX(V$198-V$197,1)*(V$4-V$197))</f>
        <v/>
      </c>
      <c r="W210" s="19">
        <f>IF(W$4&lt;W$197,0,W202+(W206-W202)/MAX(W$198-W$197,1)*(W$4-W$197))</f>
        <v/>
      </c>
      <c r="X210" s="19">
        <f>IF(X$4&lt;X$197,0,X202+(X206-X202)/MAX(X$198-X$197,1)*(X$4-X$197))</f>
        <v/>
      </c>
      <c r="Y210" s="19">
        <f>IF(Y$4&lt;Y$197,0,Y202+(Y206-Y202)/MAX(Y$198-Y$197,1)*(Y$4-Y$197))</f>
        <v/>
      </c>
      <c r="Z210" s="19">
        <f>IF(Z$4&lt;Z$197,0,Z202+(Z206-Z202)/MAX(Z$198-Z$197,1)*(Z$4-Z$197))</f>
        <v/>
      </c>
      <c r="AA210" s="19">
        <f>IF(AA$4&lt;AA$197,0,AA202+(AA206-AA202)/MAX(AA$198-AA$197,1)*(AA$4-AA$197))</f>
        <v/>
      </c>
      <c r="AB210" s="19">
        <f>IF(AB$4&lt;AB$197,0,AB202+(AB206-AB202)/MAX(AB$198-AB$197,1)*(AB$4-AB$197))</f>
        <v/>
      </c>
      <c r="AC210" s="19">
        <f>IF(AC$4&lt;AC$197,0,AC202+(AC206-AC202)/MAX(AC$198-AC$197,1)*(AC$4-AC$197))</f>
        <v/>
      </c>
      <c r="AD210" s="20">
        <f>PATH(AD$4,AD$197,AD$198,AD202,AD206,TRUE)</f>
        <v/>
      </c>
      <c r="AF210" s="17">
        <f>LOWER(Settings!$C$4)&amp;".mit."&amp;$A210&amp;IF($C210="","","."&amp;$C210&amp;"."&amp;$B210)&amp;IF(INDEX(Variables!$D$5:$D$105,MATCH($A210,Variables!$A$5:$A$105,0))="","","."&amp;INDEX(Variables!$D$5:$D$105,MATCH($A210,Variables!$A$5:$A$105,0)))&amp;"."&amp;AF$5</f>
        <v/>
      </c>
      <c r="AG210" s="18">
        <f>IF(AG$4&lt;AG$197,0,AG202+(AG206-AG202)/MAX(AG$198-AG$197,1)*(AG$4-AG$197))</f>
        <v/>
      </c>
      <c r="AH210" s="19">
        <f>IF(AH$4&lt;AH$197,0,AH202+(AH206-AH202)/MAX(AH$198-AH$197,1)*(AH$4-AH$197))</f>
        <v/>
      </c>
      <c r="AI210" s="19">
        <f>IF(AI$4&lt;AI$197,0,AI202+(AI206-AI202)/MAX(AI$198-AI$197,1)*(AI$4-AI$197))</f>
        <v/>
      </c>
      <c r="AJ210" s="19">
        <f>IF(AJ$4&lt;AJ$197,0,AJ202+(AJ206-AJ202)/MAX(AJ$198-AJ$197,1)*(AJ$4-AJ$197))</f>
        <v/>
      </c>
      <c r="AK210" s="19">
        <f>IF(AK$4&lt;AK$197,0,AK202+(AK206-AK202)/MAX(AK$198-AK$197,1)*(AK$4-AK$197))</f>
        <v/>
      </c>
      <c r="AL210" s="19">
        <f>IF(AL$4&lt;AL$197,0,AL202+(AL206-AL202)/MAX(AL$198-AL$197,1)*(AL$4-AL$197))</f>
        <v/>
      </c>
      <c r="AM210" s="19">
        <f>IF(AM$4&lt;AM$197,0,AM202+(AM206-AM202)/MAX(AM$198-AM$197,1)*(AM$4-AM$197))</f>
        <v/>
      </c>
      <c r="AN210" s="19">
        <f>IF(AN$4&lt;AN$197,0,AN202+(AN206-AN202)/MAX(AN$198-AN$197,1)*(AN$4-AN$197))</f>
        <v/>
      </c>
      <c r="AO210" s="19">
        <f>IF(AO$4&lt;AO$197,0,AO202+(AO206-AO202)/MAX(AO$198-AO$197,1)*(AO$4-AO$197))</f>
        <v/>
      </c>
      <c r="AP210" s="19">
        <f>IF(AP$4&lt;AP$197,0,AP202+(AP206-AP202)/MAX(AP$198-AP$197,1)*(AP$4-AP$197))</f>
        <v/>
      </c>
      <c r="AQ210" s="19">
        <f>IF(AQ$4&lt;AQ$197,0,AQ202+(AQ206-AQ202)/MAX(AQ$198-AQ$197,1)*(AQ$4-AQ$197))</f>
        <v/>
      </c>
      <c r="AR210" s="19">
        <f>IF(AR$4&lt;AR$197,0,AR202+(AR206-AR202)/MAX(AR$198-AR$197,1)*(AR$4-AR$197))</f>
        <v/>
      </c>
      <c r="AS210" s="19">
        <f>IF(AS$4&lt;AS$197,0,AS202+(AS206-AS202)/MAX(AS$198-AS$197,1)*(AS$4-AS$197))</f>
        <v/>
      </c>
      <c r="AT210" s="19">
        <f>IF(AT$4&lt;AT$197,0,AT202+(AT206-AT202)/MAX(AT$198-AT$197,1)*(AT$4-AT$197))</f>
        <v/>
      </c>
      <c r="AU210" s="19">
        <f>IF(AU$4&lt;AU$197,0,AU202+(AU206-AU202)/MAX(AU$198-AU$197,1)*(AU$4-AU$197))</f>
        <v/>
      </c>
      <c r="AV210" s="19">
        <f>IF(AV$4&lt;AV$197,0,AV202+(AV206-AV202)/MAX(AV$198-AV$197,1)*(AV$4-AV$197))</f>
        <v/>
      </c>
      <c r="AW210" s="19">
        <f>IF(AW$4&lt;AW$197,0,AW202+(AW206-AW202)/MAX(AW$198-AW$197,1)*(AW$4-AW$197))</f>
        <v/>
      </c>
      <c r="AX210" s="19">
        <f>IF(AX$4&lt;AX$197,0,AX202+(AX206-AX202)/MAX(AX$198-AX$197,1)*(AX$4-AX$197))</f>
        <v/>
      </c>
      <c r="AY210" s="20">
        <f>PATH(AY$4,AY$197,AY$198,AY202,AY206,TRUE)</f>
        <v/>
      </c>
    </row>
    <row r="211" hidden="1" outlineLevel="1">
      <c r="H211" s="21" t="inlineStr">
        <is>
          <t>Feebates sector coverage (MTInputs rows 66-82)</t>
        </is>
      </c>
    </row>
    <row r="212" hidden="1" outlineLevel="1">
      <c r="A212" s="14" t="inlineStr">
        <is>
          <t>fbcov</t>
        </is>
      </c>
      <c r="B212" s="14" t="inlineStr">
        <is>
          <t>all</t>
        </is>
      </c>
      <c r="C212" s="14" t="inlineStr">
        <is>
          <t>pow</t>
        </is>
      </c>
      <c r="D212" s="22" t="n">
        <v>66</v>
      </c>
      <c r="H212" s="14">
        <f>INDEX(Variables!$B$5:$B$105,MATCH($A212,Variables!$A$5:$A$105,0))&amp;IF($C212="",""," | "&amp;INDEX(Mapping!$B$5:$B$26,MATCH($C212,Mapping!$A$5:$A$26,0))&amp;" | "&amp;INDEX(Mapping!$B$30:$B$41,MATCH($B212,Mapping!$A$30:$A$41,0)))</f>
        <v/>
      </c>
      <c r="I212" s="14">
        <f>INDEX(Variables!$C$5:$C$105,MATCH($A212,Variables!$A$5:$A$105,0))</f>
        <v/>
      </c>
      <c r="J212" s="14">
        <f>INDEX(Variables!$E$5:$E$105,MATCH($A212,Variables!$A$5:$A$105,0))</f>
        <v/>
      </c>
      <c r="K212" s="11">
        <f>LOWER(Settings!$C$4)&amp;".mit."&amp;$A212&amp;IF($C212="","","."&amp;$C212&amp;"."&amp;$B212)&amp;IF(INDEX(Variables!$D$5:$D$105,MATCH($A212,Variables!$A$5:$A$105,0))="","","."&amp;INDEX(Variables!$D$5:$D$105,MATCH($A212,Variables!$A$5:$A$105,0)))&amp;"."&amp;K$5</f>
        <v/>
      </c>
      <c r="L212" s="23">
        <f>INDEX(MTInputs!$J$1:$AZ$415,$D212,MATCH(L$5,MTInputs!$J$5:$AZ$5,0))</f>
        <v/>
      </c>
      <c r="M212" s="24">
        <f>INDEX(MTInputs!$J$1:$AZ$415,$D212,MATCH(M$5,MTInputs!$J$5:$AZ$5,0))</f>
        <v/>
      </c>
      <c r="N212" s="24">
        <f>INDEX(MTInputs!$J$1:$AZ$415,$D212,MATCH(N$5,MTInputs!$J$5:$AZ$5,0))</f>
        <v/>
      </c>
      <c r="O212" s="24">
        <f>INDEX(MTInputs!$J$1:$AZ$415,$D212,MATCH(O$5,MTInputs!$J$5:$AZ$5,0))</f>
        <v/>
      </c>
      <c r="P212" s="24">
        <f>INDEX(MTInputs!$J$1:$AZ$415,$D212,MATCH(P$5,MTInputs!$J$5:$AZ$5,0))</f>
        <v/>
      </c>
      <c r="Q212" s="24">
        <f>INDEX(MTInputs!$J$1:$AZ$415,$D212,MATCH(Q$5,MTInputs!$J$5:$AZ$5,0))</f>
        <v/>
      </c>
      <c r="R212" s="24">
        <f>INDEX(MTInputs!$J$1:$AZ$415,$D212,MATCH(R$5,MTInputs!$J$5:$AZ$5,0))</f>
        <v/>
      </c>
      <c r="S212" s="24">
        <f>INDEX(MTInputs!$J$1:$AZ$415,$D212,MATCH(S$5,MTInputs!$J$5:$AZ$5,0))</f>
        <v/>
      </c>
      <c r="T212" s="24">
        <f>INDEX(MTInputs!$J$1:$AZ$415,$D212,MATCH(T$5,MTInputs!$J$5:$AZ$5,0))</f>
        <v/>
      </c>
      <c r="U212" s="24">
        <f>INDEX(MTInputs!$J$1:$AZ$415,$D212,MATCH(U$5,MTInputs!$J$5:$AZ$5,0))</f>
        <v/>
      </c>
      <c r="V212" s="24">
        <f>INDEX(MTInputs!$J$1:$AZ$415,$D212,MATCH(V$5,MTInputs!$J$5:$AZ$5,0))</f>
        <v/>
      </c>
      <c r="W212" s="24">
        <f>INDEX(MTInputs!$J$1:$AZ$415,$D212,MATCH(W$5,MTInputs!$J$5:$AZ$5,0))</f>
        <v/>
      </c>
      <c r="X212" s="24">
        <f>INDEX(MTInputs!$J$1:$AZ$415,$D212,MATCH(X$5,MTInputs!$J$5:$AZ$5,0))</f>
        <v/>
      </c>
      <c r="Y212" s="24">
        <f>INDEX(MTInputs!$J$1:$AZ$415,$D212,MATCH(Y$5,MTInputs!$J$5:$AZ$5,0))</f>
        <v/>
      </c>
      <c r="Z212" s="24">
        <f>INDEX(MTInputs!$J$1:$AZ$415,$D212,MATCH(Z$5,MTInputs!$J$5:$AZ$5,0))</f>
        <v/>
      </c>
      <c r="AA212" s="24">
        <f>INDEX(MTInputs!$J$1:$AZ$415,$D212,MATCH(AA$5,MTInputs!$J$5:$AZ$5,0))</f>
        <v/>
      </c>
      <c r="AB212" s="24">
        <f>INDEX(MTInputs!$J$1:$AZ$415,$D212,MATCH(AB$5,MTInputs!$J$5:$AZ$5,0))</f>
        <v/>
      </c>
      <c r="AC212" s="24">
        <f>INDEX(MTInputs!$J$1:$AZ$415,$D212,MATCH(AC$5,MTInputs!$J$5:$AZ$5,0))</f>
        <v/>
      </c>
      <c r="AD212" s="24">
        <f>INDEX(MTInputs!$J$1:$AZ$415,$D212,MATCH(AD$5,MTInputs!$J$5:$AZ$5,0))</f>
        <v/>
      </c>
      <c r="AF212" s="11">
        <f>LOWER(Settings!$C$4)&amp;".mit."&amp;$A212&amp;IF($C212="","","."&amp;$C212&amp;"."&amp;$B212)&amp;IF(INDEX(Variables!$D$5:$D$105,MATCH($A212,Variables!$A$5:$A$105,0))="","","."&amp;INDEX(Variables!$D$5:$D$105,MATCH($A212,Variables!$A$5:$A$105,0)))&amp;"."&amp;AF$5</f>
        <v/>
      </c>
      <c r="AG212" s="23">
        <f>INDEX(MTInputs!$J$1:$AZ$415,$D212,MATCH(AG$5,MTInputs!$J$5:$AZ$5,0))</f>
        <v/>
      </c>
      <c r="AH212" s="24">
        <f>INDEX(MTInputs!$J$1:$AZ$415,$D212,MATCH(AH$5,MTInputs!$J$5:$AZ$5,0))</f>
        <v/>
      </c>
      <c r="AI212" s="24">
        <f>INDEX(MTInputs!$J$1:$AZ$415,$D212,MATCH(AI$5,MTInputs!$J$5:$AZ$5,0))</f>
        <v/>
      </c>
      <c r="AJ212" s="24">
        <f>INDEX(MTInputs!$J$1:$AZ$415,$D212,MATCH(AJ$5,MTInputs!$J$5:$AZ$5,0))</f>
        <v/>
      </c>
      <c r="AK212" s="24">
        <f>INDEX(MTInputs!$J$1:$AZ$415,$D212,MATCH(AK$5,MTInputs!$J$5:$AZ$5,0))</f>
        <v/>
      </c>
      <c r="AL212" s="24">
        <f>INDEX(MTInputs!$J$1:$AZ$415,$D212,MATCH(AL$5,MTInputs!$J$5:$AZ$5,0))</f>
        <v/>
      </c>
      <c r="AM212" s="24">
        <f>INDEX(MTInputs!$J$1:$AZ$415,$D212,MATCH(AM$5,MTInputs!$J$5:$AZ$5,0))</f>
        <v/>
      </c>
      <c r="AN212" s="24">
        <f>INDEX(MTInputs!$J$1:$AZ$415,$D212,MATCH(AN$5,MTInputs!$J$5:$AZ$5,0))</f>
        <v/>
      </c>
      <c r="AO212" s="24">
        <f>INDEX(MTInputs!$J$1:$AZ$415,$D212,MATCH(AO$5,MTInputs!$J$5:$AZ$5,0))</f>
        <v/>
      </c>
      <c r="AP212" s="24">
        <f>INDEX(MTInputs!$J$1:$AZ$415,$D212,MATCH(AP$5,MTInputs!$J$5:$AZ$5,0))</f>
        <v/>
      </c>
      <c r="AQ212" s="24">
        <f>INDEX(MTInputs!$J$1:$AZ$415,$D212,MATCH(AQ$5,MTInputs!$J$5:$AZ$5,0))</f>
        <v/>
      </c>
      <c r="AR212" s="24">
        <f>INDEX(MTInputs!$J$1:$AZ$415,$D212,MATCH(AR$5,MTInputs!$J$5:$AZ$5,0))</f>
        <v/>
      </c>
      <c r="AS212" s="24">
        <f>INDEX(MTInputs!$J$1:$AZ$415,$D212,MATCH(AS$5,MTInputs!$J$5:$AZ$5,0))</f>
        <v/>
      </c>
      <c r="AT212" s="24">
        <f>INDEX(MTInputs!$J$1:$AZ$415,$D212,MATCH(AT$5,MTInputs!$J$5:$AZ$5,0))</f>
        <v/>
      </c>
      <c r="AU212" s="24">
        <f>INDEX(MTInputs!$J$1:$AZ$415,$D212,MATCH(AU$5,MTInputs!$J$5:$AZ$5,0))</f>
        <v/>
      </c>
      <c r="AV212" s="24">
        <f>INDEX(MTInputs!$J$1:$AZ$415,$D212,MATCH(AV$5,MTInputs!$J$5:$AZ$5,0))</f>
        <v/>
      </c>
      <c r="AW212" s="24">
        <f>INDEX(MTInputs!$J$1:$AZ$415,$D212,MATCH(AW$5,MTInputs!$J$5:$AZ$5,0))</f>
        <v/>
      </c>
      <c r="AX212" s="24">
        <f>INDEX(MTInputs!$J$1:$AZ$415,$D212,MATCH(AX$5,MTInputs!$J$5:$AZ$5,0))</f>
        <v/>
      </c>
      <c r="AY212" s="24">
        <f>INDEX(MTInputs!$J$1:$AZ$415,$D212,MATCH(AY$5,MTInputs!$J$5:$AZ$5,0))</f>
        <v/>
      </c>
    </row>
    <row r="213" hidden="1" outlineLevel="1">
      <c r="A213" s="14" t="inlineStr">
        <is>
          <t>fbcov</t>
        </is>
      </c>
      <c r="B213" s="14" t="inlineStr">
        <is>
          <t>all</t>
        </is>
      </c>
      <c r="C213" s="14" t="inlineStr">
        <is>
          <t>rod</t>
        </is>
      </c>
      <c r="D213" s="22" t="n">
        <v>67</v>
      </c>
      <c r="H213" s="14">
        <f>INDEX(Variables!$B$5:$B$105,MATCH($A213,Variables!$A$5:$A$105,0))&amp;IF($C213="",""," | "&amp;INDEX(Mapping!$B$5:$B$26,MATCH($C213,Mapping!$A$5:$A$26,0))&amp;" | "&amp;INDEX(Mapping!$B$30:$B$41,MATCH($B213,Mapping!$A$30:$A$41,0)))</f>
        <v/>
      </c>
      <c r="I213" s="14">
        <f>INDEX(Variables!$C$5:$C$105,MATCH($A213,Variables!$A$5:$A$105,0))</f>
        <v/>
      </c>
      <c r="J213" s="14">
        <f>INDEX(Variables!$E$5:$E$105,MATCH($A213,Variables!$A$5:$A$105,0))</f>
        <v/>
      </c>
      <c r="K213" s="11">
        <f>LOWER(Settings!$C$4)&amp;".mit."&amp;$A213&amp;IF($C213="","","."&amp;$C213&amp;"."&amp;$B213)&amp;IF(INDEX(Variables!$D$5:$D$105,MATCH($A213,Variables!$A$5:$A$105,0))="","","."&amp;INDEX(Variables!$D$5:$D$105,MATCH($A213,Variables!$A$5:$A$105,0)))&amp;"."&amp;K$5</f>
        <v/>
      </c>
      <c r="L213" s="23">
        <f>INDEX(MTInputs!$J$1:$AZ$415,$D213,MATCH(L$5,MTInputs!$J$5:$AZ$5,0))</f>
        <v/>
      </c>
      <c r="M213" s="24">
        <f>INDEX(MTInputs!$J$1:$AZ$415,$D213,MATCH(M$5,MTInputs!$J$5:$AZ$5,0))</f>
        <v/>
      </c>
      <c r="N213" s="24">
        <f>INDEX(MTInputs!$J$1:$AZ$415,$D213,MATCH(N$5,MTInputs!$J$5:$AZ$5,0))</f>
        <v/>
      </c>
      <c r="O213" s="24">
        <f>INDEX(MTInputs!$J$1:$AZ$415,$D213,MATCH(O$5,MTInputs!$J$5:$AZ$5,0))</f>
        <v/>
      </c>
      <c r="P213" s="24">
        <f>INDEX(MTInputs!$J$1:$AZ$415,$D213,MATCH(P$5,MTInputs!$J$5:$AZ$5,0))</f>
        <v/>
      </c>
      <c r="Q213" s="24">
        <f>INDEX(MTInputs!$J$1:$AZ$415,$D213,MATCH(Q$5,MTInputs!$J$5:$AZ$5,0))</f>
        <v/>
      </c>
      <c r="R213" s="24">
        <f>INDEX(MTInputs!$J$1:$AZ$415,$D213,MATCH(R$5,MTInputs!$J$5:$AZ$5,0))</f>
        <v/>
      </c>
      <c r="S213" s="24">
        <f>INDEX(MTInputs!$J$1:$AZ$415,$D213,MATCH(S$5,MTInputs!$J$5:$AZ$5,0))</f>
        <v/>
      </c>
      <c r="T213" s="24">
        <f>INDEX(MTInputs!$J$1:$AZ$415,$D213,MATCH(T$5,MTInputs!$J$5:$AZ$5,0))</f>
        <v/>
      </c>
      <c r="U213" s="24">
        <f>INDEX(MTInputs!$J$1:$AZ$415,$D213,MATCH(U$5,MTInputs!$J$5:$AZ$5,0))</f>
        <v/>
      </c>
      <c r="V213" s="24">
        <f>INDEX(MTInputs!$J$1:$AZ$415,$D213,MATCH(V$5,MTInputs!$J$5:$AZ$5,0))</f>
        <v/>
      </c>
      <c r="W213" s="24">
        <f>INDEX(MTInputs!$J$1:$AZ$415,$D213,MATCH(W$5,MTInputs!$J$5:$AZ$5,0))</f>
        <v/>
      </c>
      <c r="X213" s="24">
        <f>INDEX(MTInputs!$J$1:$AZ$415,$D213,MATCH(X$5,MTInputs!$J$5:$AZ$5,0))</f>
        <v/>
      </c>
      <c r="Y213" s="24">
        <f>INDEX(MTInputs!$J$1:$AZ$415,$D213,MATCH(Y$5,MTInputs!$J$5:$AZ$5,0))</f>
        <v/>
      </c>
      <c r="Z213" s="24">
        <f>INDEX(MTInputs!$J$1:$AZ$415,$D213,MATCH(Z$5,MTInputs!$J$5:$AZ$5,0))</f>
        <v/>
      </c>
      <c r="AA213" s="24">
        <f>INDEX(MTInputs!$J$1:$AZ$415,$D213,MATCH(AA$5,MTInputs!$J$5:$AZ$5,0))</f>
        <v/>
      </c>
      <c r="AB213" s="24">
        <f>INDEX(MTInputs!$J$1:$AZ$415,$D213,MATCH(AB$5,MTInputs!$J$5:$AZ$5,0))</f>
        <v/>
      </c>
      <c r="AC213" s="24">
        <f>INDEX(MTInputs!$J$1:$AZ$415,$D213,MATCH(AC$5,MTInputs!$J$5:$AZ$5,0))</f>
        <v/>
      </c>
      <c r="AD213" s="24">
        <f>INDEX(MTInputs!$J$1:$AZ$415,$D213,MATCH(AD$5,MTInputs!$J$5:$AZ$5,0))</f>
        <v/>
      </c>
      <c r="AF213" s="11">
        <f>LOWER(Settings!$C$4)&amp;".mit."&amp;$A213&amp;IF($C213="","","."&amp;$C213&amp;"."&amp;$B213)&amp;IF(INDEX(Variables!$D$5:$D$105,MATCH($A213,Variables!$A$5:$A$105,0))="","","."&amp;INDEX(Variables!$D$5:$D$105,MATCH($A213,Variables!$A$5:$A$105,0)))&amp;"."&amp;AF$5</f>
        <v/>
      </c>
      <c r="AG213" s="23">
        <f>INDEX(MTInputs!$J$1:$AZ$415,$D213,MATCH(AG$5,MTInputs!$J$5:$AZ$5,0))</f>
        <v/>
      </c>
      <c r="AH213" s="24">
        <f>INDEX(MTInputs!$J$1:$AZ$415,$D213,MATCH(AH$5,MTInputs!$J$5:$AZ$5,0))</f>
        <v/>
      </c>
      <c r="AI213" s="24">
        <f>INDEX(MTInputs!$J$1:$AZ$415,$D213,MATCH(AI$5,MTInputs!$J$5:$AZ$5,0))</f>
        <v/>
      </c>
      <c r="AJ213" s="24">
        <f>INDEX(MTInputs!$J$1:$AZ$415,$D213,MATCH(AJ$5,MTInputs!$J$5:$AZ$5,0))</f>
        <v/>
      </c>
      <c r="AK213" s="24">
        <f>INDEX(MTInputs!$J$1:$AZ$415,$D213,MATCH(AK$5,MTInputs!$J$5:$AZ$5,0))</f>
        <v/>
      </c>
      <c r="AL213" s="24">
        <f>INDEX(MTInputs!$J$1:$AZ$415,$D213,MATCH(AL$5,MTInputs!$J$5:$AZ$5,0))</f>
        <v/>
      </c>
      <c r="AM213" s="24">
        <f>INDEX(MTInputs!$J$1:$AZ$415,$D213,MATCH(AM$5,MTInputs!$J$5:$AZ$5,0))</f>
        <v/>
      </c>
      <c r="AN213" s="24">
        <f>INDEX(MTInputs!$J$1:$AZ$415,$D213,MATCH(AN$5,MTInputs!$J$5:$AZ$5,0))</f>
        <v/>
      </c>
      <c r="AO213" s="24">
        <f>INDEX(MTInputs!$J$1:$AZ$415,$D213,MATCH(AO$5,MTInputs!$J$5:$AZ$5,0))</f>
        <v/>
      </c>
      <c r="AP213" s="24">
        <f>INDEX(MTInputs!$J$1:$AZ$415,$D213,MATCH(AP$5,MTInputs!$J$5:$AZ$5,0))</f>
        <v/>
      </c>
      <c r="AQ213" s="24">
        <f>INDEX(MTInputs!$J$1:$AZ$415,$D213,MATCH(AQ$5,MTInputs!$J$5:$AZ$5,0))</f>
        <v/>
      </c>
      <c r="AR213" s="24">
        <f>INDEX(MTInputs!$J$1:$AZ$415,$D213,MATCH(AR$5,MTInputs!$J$5:$AZ$5,0))</f>
        <v/>
      </c>
      <c r="AS213" s="24">
        <f>INDEX(MTInputs!$J$1:$AZ$415,$D213,MATCH(AS$5,MTInputs!$J$5:$AZ$5,0))</f>
        <v/>
      </c>
      <c r="AT213" s="24">
        <f>INDEX(MTInputs!$J$1:$AZ$415,$D213,MATCH(AT$5,MTInputs!$J$5:$AZ$5,0))</f>
        <v/>
      </c>
      <c r="AU213" s="24">
        <f>INDEX(MTInputs!$J$1:$AZ$415,$D213,MATCH(AU$5,MTInputs!$J$5:$AZ$5,0))</f>
        <v/>
      </c>
      <c r="AV213" s="24">
        <f>INDEX(MTInputs!$J$1:$AZ$415,$D213,MATCH(AV$5,MTInputs!$J$5:$AZ$5,0))</f>
        <v/>
      </c>
      <c r="AW213" s="24">
        <f>INDEX(MTInputs!$J$1:$AZ$415,$D213,MATCH(AW$5,MTInputs!$J$5:$AZ$5,0))</f>
        <v/>
      </c>
      <c r="AX213" s="24">
        <f>INDEX(MTInputs!$J$1:$AZ$415,$D213,MATCH(AX$5,MTInputs!$J$5:$AZ$5,0))</f>
        <v/>
      </c>
      <c r="AY213" s="24">
        <f>INDEX(MTInputs!$J$1:$AZ$415,$D213,MATCH(AY$5,MTInputs!$J$5:$AZ$5,0))</f>
        <v/>
      </c>
    </row>
    <row r="214" hidden="1" outlineLevel="1">
      <c r="A214" s="14" t="inlineStr">
        <is>
          <t>fbcov</t>
        </is>
      </c>
      <c r="B214" s="14" t="inlineStr">
        <is>
          <t>all</t>
        </is>
      </c>
      <c r="C214" s="14" t="inlineStr">
        <is>
          <t>ral</t>
        </is>
      </c>
      <c r="D214" s="22" t="n">
        <v>68</v>
      </c>
      <c r="H214" s="14">
        <f>INDEX(Variables!$B$5:$B$105,MATCH($A214,Variables!$A$5:$A$105,0))&amp;IF($C214="",""," | "&amp;INDEX(Mapping!$B$5:$B$26,MATCH($C214,Mapping!$A$5:$A$26,0))&amp;" | "&amp;INDEX(Mapping!$B$30:$B$41,MATCH($B214,Mapping!$A$30:$A$41,0)))</f>
        <v/>
      </c>
      <c r="I214" s="14">
        <f>INDEX(Variables!$C$5:$C$105,MATCH($A214,Variables!$A$5:$A$105,0))</f>
        <v/>
      </c>
      <c r="J214" s="14">
        <f>INDEX(Variables!$E$5:$E$105,MATCH($A214,Variables!$A$5:$A$105,0))</f>
        <v/>
      </c>
      <c r="K214" s="11">
        <f>LOWER(Settings!$C$4)&amp;".mit."&amp;$A214&amp;IF($C214="","","."&amp;$C214&amp;"."&amp;$B214)&amp;IF(INDEX(Variables!$D$5:$D$105,MATCH($A214,Variables!$A$5:$A$105,0))="","","."&amp;INDEX(Variables!$D$5:$D$105,MATCH($A214,Variables!$A$5:$A$105,0)))&amp;"."&amp;K$5</f>
        <v/>
      </c>
      <c r="L214" s="23">
        <f>INDEX(MTInputs!$J$1:$AZ$415,$D214,MATCH(L$5,MTInputs!$J$5:$AZ$5,0))</f>
        <v/>
      </c>
      <c r="M214" s="24">
        <f>INDEX(MTInputs!$J$1:$AZ$415,$D214,MATCH(M$5,MTInputs!$J$5:$AZ$5,0))</f>
        <v/>
      </c>
      <c r="N214" s="24">
        <f>INDEX(MTInputs!$J$1:$AZ$415,$D214,MATCH(N$5,MTInputs!$J$5:$AZ$5,0))</f>
        <v/>
      </c>
      <c r="O214" s="24">
        <f>INDEX(MTInputs!$J$1:$AZ$415,$D214,MATCH(O$5,MTInputs!$J$5:$AZ$5,0))</f>
        <v/>
      </c>
      <c r="P214" s="24">
        <f>INDEX(MTInputs!$J$1:$AZ$415,$D214,MATCH(P$5,MTInputs!$J$5:$AZ$5,0))</f>
        <v/>
      </c>
      <c r="Q214" s="24">
        <f>INDEX(MTInputs!$J$1:$AZ$415,$D214,MATCH(Q$5,MTInputs!$J$5:$AZ$5,0))</f>
        <v/>
      </c>
      <c r="R214" s="24">
        <f>INDEX(MTInputs!$J$1:$AZ$415,$D214,MATCH(R$5,MTInputs!$J$5:$AZ$5,0))</f>
        <v/>
      </c>
      <c r="S214" s="24">
        <f>INDEX(MTInputs!$J$1:$AZ$415,$D214,MATCH(S$5,MTInputs!$J$5:$AZ$5,0))</f>
        <v/>
      </c>
      <c r="T214" s="24">
        <f>INDEX(MTInputs!$J$1:$AZ$415,$D214,MATCH(T$5,MTInputs!$J$5:$AZ$5,0))</f>
        <v/>
      </c>
      <c r="U214" s="24">
        <f>INDEX(MTInputs!$J$1:$AZ$415,$D214,MATCH(U$5,MTInputs!$J$5:$AZ$5,0))</f>
        <v/>
      </c>
      <c r="V214" s="24">
        <f>INDEX(MTInputs!$J$1:$AZ$415,$D214,MATCH(V$5,MTInputs!$J$5:$AZ$5,0))</f>
        <v/>
      </c>
      <c r="W214" s="24">
        <f>INDEX(MTInputs!$J$1:$AZ$415,$D214,MATCH(W$5,MTInputs!$J$5:$AZ$5,0))</f>
        <v/>
      </c>
      <c r="X214" s="24">
        <f>INDEX(MTInputs!$J$1:$AZ$415,$D214,MATCH(X$5,MTInputs!$J$5:$AZ$5,0))</f>
        <v/>
      </c>
      <c r="Y214" s="24">
        <f>INDEX(MTInputs!$J$1:$AZ$415,$D214,MATCH(Y$5,MTInputs!$J$5:$AZ$5,0))</f>
        <v/>
      </c>
      <c r="Z214" s="24">
        <f>INDEX(MTInputs!$J$1:$AZ$415,$D214,MATCH(Z$5,MTInputs!$J$5:$AZ$5,0))</f>
        <v/>
      </c>
      <c r="AA214" s="24">
        <f>INDEX(MTInputs!$J$1:$AZ$415,$D214,MATCH(AA$5,MTInputs!$J$5:$AZ$5,0))</f>
        <v/>
      </c>
      <c r="AB214" s="24">
        <f>INDEX(MTInputs!$J$1:$AZ$415,$D214,MATCH(AB$5,MTInputs!$J$5:$AZ$5,0))</f>
        <v/>
      </c>
      <c r="AC214" s="24">
        <f>INDEX(MTInputs!$J$1:$AZ$415,$D214,MATCH(AC$5,MTInputs!$J$5:$AZ$5,0))</f>
        <v/>
      </c>
      <c r="AD214" s="24">
        <f>INDEX(MTInputs!$J$1:$AZ$415,$D214,MATCH(AD$5,MTInputs!$J$5:$AZ$5,0))</f>
        <v/>
      </c>
      <c r="AF214" s="11">
        <f>LOWER(Settings!$C$4)&amp;".mit."&amp;$A214&amp;IF($C214="","","."&amp;$C214&amp;"."&amp;$B214)&amp;IF(INDEX(Variables!$D$5:$D$105,MATCH($A214,Variables!$A$5:$A$105,0))="","","."&amp;INDEX(Variables!$D$5:$D$105,MATCH($A214,Variables!$A$5:$A$105,0)))&amp;"."&amp;AF$5</f>
        <v/>
      </c>
      <c r="AG214" s="23">
        <f>INDEX(MTInputs!$J$1:$AZ$415,$D214,MATCH(AG$5,MTInputs!$J$5:$AZ$5,0))</f>
        <v/>
      </c>
      <c r="AH214" s="24">
        <f>INDEX(MTInputs!$J$1:$AZ$415,$D214,MATCH(AH$5,MTInputs!$J$5:$AZ$5,0))</f>
        <v/>
      </c>
      <c r="AI214" s="24">
        <f>INDEX(MTInputs!$J$1:$AZ$415,$D214,MATCH(AI$5,MTInputs!$J$5:$AZ$5,0))</f>
        <v/>
      </c>
      <c r="AJ214" s="24">
        <f>INDEX(MTInputs!$J$1:$AZ$415,$D214,MATCH(AJ$5,MTInputs!$J$5:$AZ$5,0))</f>
        <v/>
      </c>
      <c r="AK214" s="24">
        <f>INDEX(MTInputs!$J$1:$AZ$415,$D214,MATCH(AK$5,MTInputs!$J$5:$AZ$5,0))</f>
        <v/>
      </c>
      <c r="AL214" s="24">
        <f>INDEX(MTInputs!$J$1:$AZ$415,$D214,MATCH(AL$5,MTInputs!$J$5:$AZ$5,0))</f>
        <v/>
      </c>
      <c r="AM214" s="24">
        <f>INDEX(MTInputs!$J$1:$AZ$415,$D214,MATCH(AM$5,MTInputs!$J$5:$AZ$5,0))</f>
        <v/>
      </c>
      <c r="AN214" s="24">
        <f>INDEX(MTInputs!$J$1:$AZ$415,$D214,MATCH(AN$5,MTInputs!$J$5:$AZ$5,0))</f>
        <v/>
      </c>
      <c r="AO214" s="24">
        <f>INDEX(MTInputs!$J$1:$AZ$415,$D214,MATCH(AO$5,MTInputs!$J$5:$AZ$5,0))</f>
        <v/>
      </c>
      <c r="AP214" s="24">
        <f>INDEX(MTInputs!$J$1:$AZ$415,$D214,MATCH(AP$5,MTInputs!$J$5:$AZ$5,0))</f>
        <v/>
      </c>
      <c r="AQ214" s="24">
        <f>INDEX(MTInputs!$J$1:$AZ$415,$D214,MATCH(AQ$5,MTInputs!$J$5:$AZ$5,0))</f>
        <v/>
      </c>
      <c r="AR214" s="24">
        <f>INDEX(MTInputs!$J$1:$AZ$415,$D214,MATCH(AR$5,MTInputs!$J$5:$AZ$5,0))</f>
        <v/>
      </c>
      <c r="AS214" s="24">
        <f>INDEX(MTInputs!$J$1:$AZ$415,$D214,MATCH(AS$5,MTInputs!$J$5:$AZ$5,0))</f>
        <v/>
      </c>
      <c r="AT214" s="24">
        <f>INDEX(MTInputs!$J$1:$AZ$415,$D214,MATCH(AT$5,MTInputs!$J$5:$AZ$5,0))</f>
        <v/>
      </c>
      <c r="AU214" s="24">
        <f>INDEX(MTInputs!$J$1:$AZ$415,$D214,MATCH(AU$5,MTInputs!$J$5:$AZ$5,0))</f>
        <v/>
      </c>
      <c r="AV214" s="24">
        <f>INDEX(MTInputs!$J$1:$AZ$415,$D214,MATCH(AV$5,MTInputs!$J$5:$AZ$5,0))</f>
        <v/>
      </c>
      <c r="AW214" s="24">
        <f>INDEX(MTInputs!$J$1:$AZ$415,$D214,MATCH(AW$5,MTInputs!$J$5:$AZ$5,0))</f>
        <v/>
      </c>
      <c r="AX214" s="24">
        <f>INDEX(MTInputs!$J$1:$AZ$415,$D214,MATCH(AX$5,MTInputs!$J$5:$AZ$5,0))</f>
        <v/>
      </c>
      <c r="AY214" s="24">
        <f>INDEX(MTInputs!$J$1:$AZ$415,$D214,MATCH(AY$5,MTInputs!$J$5:$AZ$5,0))</f>
        <v/>
      </c>
    </row>
    <row r="215" hidden="1" outlineLevel="1">
      <c r="A215" s="14" t="inlineStr">
        <is>
          <t>fbcov</t>
        </is>
      </c>
      <c r="B215" s="14" t="inlineStr">
        <is>
          <t>all</t>
        </is>
      </c>
      <c r="C215" s="14" t="inlineStr">
        <is>
          <t>avi</t>
        </is>
      </c>
      <c r="D215" s="22" t="n">
        <v>69</v>
      </c>
      <c r="H215" s="14">
        <f>INDEX(Variables!$B$5:$B$105,MATCH($A215,Variables!$A$5:$A$105,0))&amp;IF($C215="",""," | "&amp;INDEX(Mapping!$B$5:$B$26,MATCH($C215,Mapping!$A$5:$A$26,0))&amp;" | "&amp;INDEX(Mapping!$B$30:$B$41,MATCH($B215,Mapping!$A$30:$A$41,0)))</f>
        <v/>
      </c>
      <c r="I215" s="14">
        <f>INDEX(Variables!$C$5:$C$105,MATCH($A215,Variables!$A$5:$A$105,0))</f>
        <v/>
      </c>
      <c r="J215" s="14">
        <f>INDEX(Variables!$E$5:$E$105,MATCH($A215,Variables!$A$5:$A$105,0))</f>
        <v/>
      </c>
      <c r="K215" s="11">
        <f>LOWER(Settings!$C$4)&amp;".mit."&amp;$A215&amp;IF($C215="","","."&amp;$C215&amp;"."&amp;$B215)&amp;IF(INDEX(Variables!$D$5:$D$105,MATCH($A215,Variables!$A$5:$A$105,0))="","","."&amp;INDEX(Variables!$D$5:$D$105,MATCH($A215,Variables!$A$5:$A$105,0)))&amp;"."&amp;K$5</f>
        <v/>
      </c>
      <c r="L215" s="23">
        <f>INDEX(MTInputs!$J$1:$AZ$415,$D215,MATCH(L$5,MTInputs!$J$5:$AZ$5,0))</f>
        <v/>
      </c>
      <c r="M215" s="24">
        <f>INDEX(MTInputs!$J$1:$AZ$415,$D215,MATCH(M$5,MTInputs!$J$5:$AZ$5,0))</f>
        <v/>
      </c>
      <c r="N215" s="24">
        <f>INDEX(MTInputs!$J$1:$AZ$415,$D215,MATCH(N$5,MTInputs!$J$5:$AZ$5,0))</f>
        <v/>
      </c>
      <c r="O215" s="24">
        <f>INDEX(MTInputs!$J$1:$AZ$415,$D215,MATCH(O$5,MTInputs!$J$5:$AZ$5,0))</f>
        <v/>
      </c>
      <c r="P215" s="24">
        <f>INDEX(MTInputs!$J$1:$AZ$415,$D215,MATCH(P$5,MTInputs!$J$5:$AZ$5,0))</f>
        <v/>
      </c>
      <c r="Q215" s="24">
        <f>INDEX(MTInputs!$J$1:$AZ$415,$D215,MATCH(Q$5,MTInputs!$J$5:$AZ$5,0))</f>
        <v/>
      </c>
      <c r="R215" s="24">
        <f>INDEX(MTInputs!$J$1:$AZ$415,$D215,MATCH(R$5,MTInputs!$J$5:$AZ$5,0))</f>
        <v/>
      </c>
      <c r="S215" s="24">
        <f>INDEX(MTInputs!$J$1:$AZ$415,$D215,MATCH(S$5,MTInputs!$J$5:$AZ$5,0))</f>
        <v/>
      </c>
      <c r="T215" s="24">
        <f>INDEX(MTInputs!$J$1:$AZ$415,$D215,MATCH(T$5,MTInputs!$J$5:$AZ$5,0))</f>
        <v/>
      </c>
      <c r="U215" s="24">
        <f>INDEX(MTInputs!$J$1:$AZ$415,$D215,MATCH(U$5,MTInputs!$J$5:$AZ$5,0))</f>
        <v/>
      </c>
      <c r="V215" s="24">
        <f>INDEX(MTInputs!$J$1:$AZ$415,$D215,MATCH(V$5,MTInputs!$J$5:$AZ$5,0))</f>
        <v/>
      </c>
      <c r="W215" s="24">
        <f>INDEX(MTInputs!$J$1:$AZ$415,$D215,MATCH(W$5,MTInputs!$J$5:$AZ$5,0))</f>
        <v/>
      </c>
      <c r="X215" s="24">
        <f>INDEX(MTInputs!$J$1:$AZ$415,$D215,MATCH(X$5,MTInputs!$J$5:$AZ$5,0))</f>
        <v/>
      </c>
      <c r="Y215" s="24">
        <f>INDEX(MTInputs!$J$1:$AZ$415,$D215,MATCH(Y$5,MTInputs!$J$5:$AZ$5,0))</f>
        <v/>
      </c>
      <c r="Z215" s="24">
        <f>INDEX(MTInputs!$J$1:$AZ$415,$D215,MATCH(Z$5,MTInputs!$J$5:$AZ$5,0))</f>
        <v/>
      </c>
      <c r="AA215" s="24">
        <f>INDEX(MTInputs!$J$1:$AZ$415,$D215,MATCH(AA$5,MTInputs!$J$5:$AZ$5,0))</f>
        <v/>
      </c>
      <c r="AB215" s="24">
        <f>INDEX(MTInputs!$J$1:$AZ$415,$D215,MATCH(AB$5,MTInputs!$J$5:$AZ$5,0))</f>
        <v/>
      </c>
      <c r="AC215" s="24">
        <f>INDEX(MTInputs!$J$1:$AZ$415,$D215,MATCH(AC$5,MTInputs!$J$5:$AZ$5,0))</f>
        <v/>
      </c>
      <c r="AD215" s="24">
        <f>INDEX(MTInputs!$J$1:$AZ$415,$D215,MATCH(AD$5,MTInputs!$J$5:$AZ$5,0))</f>
        <v/>
      </c>
      <c r="AF215" s="11">
        <f>LOWER(Settings!$C$4)&amp;".mit."&amp;$A215&amp;IF($C215="","","."&amp;$C215&amp;"."&amp;$B215)&amp;IF(INDEX(Variables!$D$5:$D$105,MATCH($A215,Variables!$A$5:$A$105,0))="","","."&amp;INDEX(Variables!$D$5:$D$105,MATCH($A215,Variables!$A$5:$A$105,0)))&amp;"."&amp;AF$5</f>
        <v/>
      </c>
      <c r="AG215" s="23">
        <f>INDEX(MTInputs!$J$1:$AZ$415,$D215,MATCH(AG$5,MTInputs!$J$5:$AZ$5,0))</f>
        <v/>
      </c>
      <c r="AH215" s="24">
        <f>INDEX(MTInputs!$J$1:$AZ$415,$D215,MATCH(AH$5,MTInputs!$J$5:$AZ$5,0))</f>
        <v/>
      </c>
      <c r="AI215" s="24">
        <f>INDEX(MTInputs!$J$1:$AZ$415,$D215,MATCH(AI$5,MTInputs!$J$5:$AZ$5,0))</f>
        <v/>
      </c>
      <c r="AJ215" s="24">
        <f>INDEX(MTInputs!$J$1:$AZ$415,$D215,MATCH(AJ$5,MTInputs!$J$5:$AZ$5,0))</f>
        <v/>
      </c>
      <c r="AK215" s="24">
        <f>INDEX(MTInputs!$J$1:$AZ$415,$D215,MATCH(AK$5,MTInputs!$J$5:$AZ$5,0))</f>
        <v/>
      </c>
      <c r="AL215" s="24">
        <f>INDEX(MTInputs!$J$1:$AZ$415,$D215,MATCH(AL$5,MTInputs!$J$5:$AZ$5,0))</f>
        <v/>
      </c>
      <c r="AM215" s="24">
        <f>INDEX(MTInputs!$J$1:$AZ$415,$D215,MATCH(AM$5,MTInputs!$J$5:$AZ$5,0))</f>
        <v/>
      </c>
      <c r="AN215" s="24">
        <f>INDEX(MTInputs!$J$1:$AZ$415,$D215,MATCH(AN$5,MTInputs!$J$5:$AZ$5,0))</f>
        <v/>
      </c>
      <c r="AO215" s="24">
        <f>INDEX(MTInputs!$J$1:$AZ$415,$D215,MATCH(AO$5,MTInputs!$J$5:$AZ$5,0))</f>
        <v/>
      </c>
      <c r="AP215" s="24">
        <f>INDEX(MTInputs!$J$1:$AZ$415,$D215,MATCH(AP$5,MTInputs!$J$5:$AZ$5,0))</f>
        <v/>
      </c>
      <c r="AQ215" s="24">
        <f>INDEX(MTInputs!$J$1:$AZ$415,$D215,MATCH(AQ$5,MTInputs!$J$5:$AZ$5,0))</f>
        <v/>
      </c>
      <c r="AR215" s="24">
        <f>INDEX(MTInputs!$J$1:$AZ$415,$D215,MATCH(AR$5,MTInputs!$J$5:$AZ$5,0))</f>
        <v/>
      </c>
      <c r="AS215" s="24">
        <f>INDEX(MTInputs!$J$1:$AZ$415,$D215,MATCH(AS$5,MTInputs!$J$5:$AZ$5,0))</f>
        <v/>
      </c>
      <c r="AT215" s="24">
        <f>INDEX(MTInputs!$J$1:$AZ$415,$D215,MATCH(AT$5,MTInputs!$J$5:$AZ$5,0))</f>
        <v/>
      </c>
      <c r="AU215" s="24">
        <f>INDEX(MTInputs!$J$1:$AZ$415,$D215,MATCH(AU$5,MTInputs!$J$5:$AZ$5,0))</f>
        <v/>
      </c>
      <c r="AV215" s="24">
        <f>INDEX(MTInputs!$J$1:$AZ$415,$D215,MATCH(AV$5,MTInputs!$J$5:$AZ$5,0))</f>
        <v/>
      </c>
      <c r="AW215" s="24">
        <f>INDEX(MTInputs!$J$1:$AZ$415,$D215,MATCH(AW$5,MTInputs!$J$5:$AZ$5,0))</f>
        <v/>
      </c>
      <c r="AX215" s="24">
        <f>INDEX(MTInputs!$J$1:$AZ$415,$D215,MATCH(AX$5,MTInputs!$J$5:$AZ$5,0))</f>
        <v/>
      </c>
      <c r="AY215" s="24">
        <f>INDEX(MTInputs!$J$1:$AZ$415,$D215,MATCH(AY$5,MTInputs!$J$5:$AZ$5,0))</f>
        <v/>
      </c>
    </row>
    <row r="216" hidden="1" outlineLevel="1">
      <c r="A216" s="14" t="inlineStr">
        <is>
          <t>fbcov</t>
        </is>
      </c>
      <c r="B216" s="14" t="inlineStr">
        <is>
          <t>all</t>
        </is>
      </c>
      <c r="C216" s="14" t="inlineStr">
        <is>
          <t>nav</t>
        </is>
      </c>
      <c r="D216" s="22" t="n">
        <v>70</v>
      </c>
      <c r="H216" s="14">
        <f>INDEX(Variables!$B$5:$B$105,MATCH($A216,Variables!$A$5:$A$105,0))&amp;IF($C216="",""," | "&amp;INDEX(Mapping!$B$5:$B$26,MATCH($C216,Mapping!$A$5:$A$26,0))&amp;" | "&amp;INDEX(Mapping!$B$30:$B$41,MATCH($B216,Mapping!$A$30:$A$41,0)))</f>
        <v/>
      </c>
      <c r="I216" s="14">
        <f>INDEX(Variables!$C$5:$C$105,MATCH($A216,Variables!$A$5:$A$105,0))</f>
        <v/>
      </c>
      <c r="J216" s="14">
        <f>INDEX(Variables!$E$5:$E$105,MATCH($A216,Variables!$A$5:$A$105,0))</f>
        <v/>
      </c>
      <c r="K216" s="11">
        <f>LOWER(Settings!$C$4)&amp;".mit."&amp;$A216&amp;IF($C216="","","."&amp;$C216&amp;"."&amp;$B216)&amp;IF(INDEX(Variables!$D$5:$D$105,MATCH($A216,Variables!$A$5:$A$105,0))="","","."&amp;INDEX(Variables!$D$5:$D$105,MATCH($A216,Variables!$A$5:$A$105,0)))&amp;"."&amp;K$5</f>
        <v/>
      </c>
      <c r="L216" s="23">
        <f>INDEX(MTInputs!$J$1:$AZ$415,$D216,MATCH(L$5,MTInputs!$J$5:$AZ$5,0))</f>
        <v/>
      </c>
      <c r="M216" s="24">
        <f>INDEX(MTInputs!$J$1:$AZ$415,$D216,MATCH(M$5,MTInputs!$J$5:$AZ$5,0))</f>
        <v/>
      </c>
      <c r="N216" s="24">
        <f>INDEX(MTInputs!$J$1:$AZ$415,$D216,MATCH(N$5,MTInputs!$J$5:$AZ$5,0))</f>
        <v/>
      </c>
      <c r="O216" s="24">
        <f>INDEX(MTInputs!$J$1:$AZ$415,$D216,MATCH(O$5,MTInputs!$J$5:$AZ$5,0))</f>
        <v/>
      </c>
      <c r="P216" s="24">
        <f>INDEX(MTInputs!$J$1:$AZ$415,$D216,MATCH(P$5,MTInputs!$J$5:$AZ$5,0))</f>
        <v/>
      </c>
      <c r="Q216" s="24">
        <f>INDEX(MTInputs!$J$1:$AZ$415,$D216,MATCH(Q$5,MTInputs!$J$5:$AZ$5,0))</f>
        <v/>
      </c>
      <c r="R216" s="24">
        <f>INDEX(MTInputs!$J$1:$AZ$415,$D216,MATCH(R$5,MTInputs!$J$5:$AZ$5,0))</f>
        <v/>
      </c>
      <c r="S216" s="24">
        <f>INDEX(MTInputs!$J$1:$AZ$415,$D216,MATCH(S$5,MTInputs!$J$5:$AZ$5,0))</f>
        <v/>
      </c>
      <c r="T216" s="24">
        <f>INDEX(MTInputs!$J$1:$AZ$415,$D216,MATCH(T$5,MTInputs!$J$5:$AZ$5,0))</f>
        <v/>
      </c>
      <c r="U216" s="24">
        <f>INDEX(MTInputs!$J$1:$AZ$415,$D216,MATCH(U$5,MTInputs!$J$5:$AZ$5,0))</f>
        <v/>
      </c>
      <c r="V216" s="24">
        <f>INDEX(MTInputs!$J$1:$AZ$415,$D216,MATCH(V$5,MTInputs!$J$5:$AZ$5,0))</f>
        <v/>
      </c>
      <c r="W216" s="24">
        <f>INDEX(MTInputs!$J$1:$AZ$415,$D216,MATCH(W$5,MTInputs!$J$5:$AZ$5,0))</f>
        <v/>
      </c>
      <c r="X216" s="24">
        <f>INDEX(MTInputs!$J$1:$AZ$415,$D216,MATCH(X$5,MTInputs!$J$5:$AZ$5,0))</f>
        <v/>
      </c>
      <c r="Y216" s="24">
        <f>INDEX(MTInputs!$J$1:$AZ$415,$D216,MATCH(Y$5,MTInputs!$J$5:$AZ$5,0))</f>
        <v/>
      </c>
      <c r="Z216" s="24">
        <f>INDEX(MTInputs!$J$1:$AZ$415,$D216,MATCH(Z$5,MTInputs!$J$5:$AZ$5,0))</f>
        <v/>
      </c>
      <c r="AA216" s="24">
        <f>INDEX(MTInputs!$J$1:$AZ$415,$D216,MATCH(AA$5,MTInputs!$J$5:$AZ$5,0))</f>
        <v/>
      </c>
      <c r="AB216" s="24">
        <f>INDEX(MTInputs!$J$1:$AZ$415,$D216,MATCH(AB$5,MTInputs!$J$5:$AZ$5,0))</f>
        <v/>
      </c>
      <c r="AC216" s="24">
        <f>INDEX(MTInputs!$J$1:$AZ$415,$D216,MATCH(AC$5,MTInputs!$J$5:$AZ$5,0))</f>
        <v/>
      </c>
      <c r="AD216" s="24">
        <f>INDEX(MTInputs!$J$1:$AZ$415,$D216,MATCH(AD$5,MTInputs!$J$5:$AZ$5,0))</f>
        <v/>
      </c>
      <c r="AF216" s="11">
        <f>LOWER(Settings!$C$4)&amp;".mit."&amp;$A216&amp;IF($C216="","","."&amp;$C216&amp;"."&amp;$B216)&amp;IF(INDEX(Variables!$D$5:$D$105,MATCH($A216,Variables!$A$5:$A$105,0))="","","."&amp;INDEX(Variables!$D$5:$D$105,MATCH($A216,Variables!$A$5:$A$105,0)))&amp;"."&amp;AF$5</f>
        <v/>
      </c>
      <c r="AG216" s="23">
        <f>INDEX(MTInputs!$J$1:$AZ$415,$D216,MATCH(AG$5,MTInputs!$J$5:$AZ$5,0))</f>
        <v/>
      </c>
      <c r="AH216" s="24">
        <f>INDEX(MTInputs!$J$1:$AZ$415,$D216,MATCH(AH$5,MTInputs!$J$5:$AZ$5,0))</f>
        <v/>
      </c>
      <c r="AI216" s="24">
        <f>INDEX(MTInputs!$J$1:$AZ$415,$D216,MATCH(AI$5,MTInputs!$J$5:$AZ$5,0))</f>
        <v/>
      </c>
      <c r="AJ216" s="24">
        <f>INDEX(MTInputs!$J$1:$AZ$415,$D216,MATCH(AJ$5,MTInputs!$J$5:$AZ$5,0))</f>
        <v/>
      </c>
      <c r="AK216" s="24">
        <f>INDEX(MTInputs!$J$1:$AZ$415,$D216,MATCH(AK$5,MTInputs!$J$5:$AZ$5,0))</f>
        <v/>
      </c>
      <c r="AL216" s="24">
        <f>INDEX(MTInputs!$J$1:$AZ$415,$D216,MATCH(AL$5,MTInputs!$J$5:$AZ$5,0))</f>
        <v/>
      </c>
      <c r="AM216" s="24">
        <f>INDEX(MTInputs!$J$1:$AZ$415,$D216,MATCH(AM$5,MTInputs!$J$5:$AZ$5,0))</f>
        <v/>
      </c>
      <c r="AN216" s="24">
        <f>INDEX(MTInputs!$J$1:$AZ$415,$D216,MATCH(AN$5,MTInputs!$J$5:$AZ$5,0))</f>
        <v/>
      </c>
      <c r="AO216" s="24">
        <f>INDEX(MTInputs!$J$1:$AZ$415,$D216,MATCH(AO$5,MTInputs!$J$5:$AZ$5,0))</f>
        <v/>
      </c>
      <c r="AP216" s="24">
        <f>INDEX(MTInputs!$J$1:$AZ$415,$D216,MATCH(AP$5,MTInputs!$J$5:$AZ$5,0))</f>
        <v/>
      </c>
      <c r="AQ216" s="24">
        <f>INDEX(MTInputs!$J$1:$AZ$415,$D216,MATCH(AQ$5,MTInputs!$J$5:$AZ$5,0))</f>
        <v/>
      </c>
      <c r="AR216" s="24">
        <f>INDEX(MTInputs!$J$1:$AZ$415,$D216,MATCH(AR$5,MTInputs!$J$5:$AZ$5,0))</f>
        <v/>
      </c>
      <c r="AS216" s="24">
        <f>INDEX(MTInputs!$J$1:$AZ$415,$D216,MATCH(AS$5,MTInputs!$J$5:$AZ$5,0))</f>
        <v/>
      </c>
      <c r="AT216" s="24">
        <f>INDEX(MTInputs!$J$1:$AZ$415,$D216,MATCH(AT$5,MTInputs!$J$5:$AZ$5,0))</f>
        <v/>
      </c>
      <c r="AU216" s="24">
        <f>INDEX(MTInputs!$J$1:$AZ$415,$D216,MATCH(AU$5,MTInputs!$J$5:$AZ$5,0))</f>
        <v/>
      </c>
      <c r="AV216" s="24">
        <f>INDEX(MTInputs!$J$1:$AZ$415,$D216,MATCH(AV$5,MTInputs!$J$5:$AZ$5,0))</f>
        <v/>
      </c>
      <c r="AW216" s="24">
        <f>INDEX(MTInputs!$J$1:$AZ$415,$D216,MATCH(AW$5,MTInputs!$J$5:$AZ$5,0))</f>
        <v/>
      </c>
      <c r="AX216" s="24">
        <f>INDEX(MTInputs!$J$1:$AZ$415,$D216,MATCH(AX$5,MTInputs!$J$5:$AZ$5,0))</f>
        <v/>
      </c>
      <c r="AY216" s="24">
        <f>INDEX(MTInputs!$J$1:$AZ$415,$D216,MATCH(AY$5,MTInputs!$J$5:$AZ$5,0))</f>
        <v/>
      </c>
    </row>
    <row r="217" hidden="1" outlineLevel="1">
      <c r="A217" s="14" t="inlineStr">
        <is>
          <t>fbcov</t>
        </is>
      </c>
      <c r="B217" s="14" t="inlineStr">
        <is>
          <t>all</t>
        </is>
      </c>
      <c r="C217" s="14" t="inlineStr">
        <is>
          <t>res</t>
        </is>
      </c>
      <c r="D217" s="22" t="n">
        <v>71</v>
      </c>
      <c r="H217" s="14">
        <f>INDEX(Variables!$B$5:$B$105,MATCH($A217,Variables!$A$5:$A$105,0))&amp;IF($C217="",""," | "&amp;INDEX(Mapping!$B$5:$B$26,MATCH($C217,Mapping!$A$5:$A$26,0))&amp;" | "&amp;INDEX(Mapping!$B$30:$B$41,MATCH($B217,Mapping!$A$30:$A$41,0)))</f>
        <v/>
      </c>
      <c r="I217" s="14">
        <f>INDEX(Variables!$C$5:$C$105,MATCH($A217,Variables!$A$5:$A$105,0))</f>
        <v/>
      </c>
      <c r="J217" s="14">
        <f>INDEX(Variables!$E$5:$E$105,MATCH($A217,Variables!$A$5:$A$105,0))</f>
        <v/>
      </c>
      <c r="K217" s="11">
        <f>LOWER(Settings!$C$4)&amp;".mit."&amp;$A217&amp;IF($C217="","","."&amp;$C217&amp;"."&amp;$B217)&amp;IF(INDEX(Variables!$D$5:$D$105,MATCH($A217,Variables!$A$5:$A$105,0))="","","."&amp;INDEX(Variables!$D$5:$D$105,MATCH($A217,Variables!$A$5:$A$105,0)))&amp;"."&amp;K$5</f>
        <v/>
      </c>
      <c r="L217" s="23">
        <f>INDEX(MTInputs!$J$1:$AZ$415,$D217,MATCH(L$5,MTInputs!$J$5:$AZ$5,0))</f>
        <v/>
      </c>
      <c r="M217" s="24">
        <f>INDEX(MTInputs!$J$1:$AZ$415,$D217,MATCH(M$5,MTInputs!$J$5:$AZ$5,0))</f>
        <v/>
      </c>
      <c r="N217" s="24">
        <f>INDEX(MTInputs!$J$1:$AZ$415,$D217,MATCH(N$5,MTInputs!$J$5:$AZ$5,0))</f>
        <v/>
      </c>
      <c r="O217" s="24">
        <f>INDEX(MTInputs!$J$1:$AZ$415,$D217,MATCH(O$5,MTInputs!$J$5:$AZ$5,0))</f>
        <v/>
      </c>
      <c r="P217" s="24">
        <f>INDEX(MTInputs!$J$1:$AZ$415,$D217,MATCH(P$5,MTInputs!$J$5:$AZ$5,0))</f>
        <v/>
      </c>
      <c r="Q217" s="24">
        <f>INDEX(MTInputs!$J$1:$AZ$415,$D217,MATCH(Q$5,MTInputs!$J$5:$AZ$5,0))</f>
        <v/>
      </c>
      <c r="R217" s="24">
        <f>INDEX(MTInputs!$J$1:$AZ$415,$D217,MATCH(R$5,MTInputs!$J$5:$AZ$5,0))</f>
        <v/>
      </c>
      <c r="S217" s="24">
        <f>INDEX(MTInputs!$J$1:$AZ$415,$D217,MATCH(S$5,MTInputs!$J$5:$AZ$5,0))</f>
        <v/>
      </c>
      <c r="T217" s="24">
        <f>INDEX(MTInputs!$J$1:$AZ$415,$D217,MATCH(T$5,MTInputs!$J$5:$AZ$5,0))</f>
        <v/>
      </c>
      <c r="U217" s="24">
        <f>INDEX(MTInputs!$J$1:$AZ$415,$D217,MATCH(U$5,MTInputs!$J$5:$AZ$5,0))</f>
        <v/>
      </c>
      <c r="V217" s="24">
        <f>INDEX(MTInputs!$J$1:$AZ$415,$D217,MATCH(V$5,MTInputs!$J$5:$AZ$5,0))</f>
        <v/>
      </c>
      <c r="W217" s="24">
        <f>INDEX(MTInputs!$J$1:$AZ$415,$D217,MATCH(W$5,MTInputs!$J$5:$AZ$5,0))</f>
        <v/>
      </c>
      <c r="X217" s="24">
        <f>INDEX(MTInputs!$J$1:$AZ$415,$D217,MATCH(X$5,MTInputs!$J$5:$AZ$5,0))</f>
        <v/>
      </c>
      <c r="Y217" s="24">
        <f>INDEX(MTInputs!$J$1:$AZ$415,$D217,MATCH(Y$5,MTInputs!$J$5:$AZ$5,0))</f>
        <v/>
      </c>
      <c r="Z217" s="24">
        <f>INDEX(MTInputs!$J$1:$AZ$415,$D217,MATCH(Z$5,MTInputs!$J$5:$AZ$5,0))</f>
        <v/>
      </c>
      <c r="AA217" s="24">
        <f>INDEX(MTInputs!$J$1:$AZ$415,$D217,MATCH(AA$5,MTInputs!$J$5:$AZ$5,0))</f>
        <v/>
      </c>
      <c r="AB217" s="24">
        <f>INDEX(MTInputs!$J$1:$AZ$415,$D217,MATCH(AB$5,MTInputs!$J$5:$AZ$5,0))</f>
        <v/>
      </c>
      <c r="AC217" s="24">
        <f>INDEX(MTInputs!$J$1:$AZ$415,$D217,MATCH(AC$5,MTInputs!$J$5:$AZ$5,0))</f>
        <v/>
      </c>
      <c r="AD217" s="24">
        <f>INDEX(MTInputs!$J$1:$AZ$415,$D217,MATCH(AD$5,MTInputs!$J$5:$AZ$5,0))</f>
        <v/>
      </c>
      <c r="AF217" s="11">
        <f>LOWER(Settings!$C$4)&amp;".mit."&amp;$A217&amp;IF($C217="","","."&amp;$C217&amp;"."&amp;$B217)&amp;IF(INDEX(Variables!$D$5:$D$105,MATCH($A217,Variables!$A$5:$A$105,0))="","","."&amp;INDEX(Variables!$D$5:$D$105,MATCH($A217,Variables!$A$5:$A$105,0)))&amp;"."&amp;AF$5</f>
        <v/>
      </c>
      <c r="AG217" s="23">
        <f>INDEX(MTInputs!$J$1:$AZ$415,$D217,MATCH(AG$5,MTInputs!$J$5:$AZ$5,0))</f>
        <v/>
      </c>
      <c r="AH217" s="24">
        <f>INDEX(MTInputs!$J$1:$AZ$415,$D217,MATCH(AH$5,MTInputs!$J$5:$AZ$5,0))</f>
        <v/>
      </c>
      <c r="AI217" s="24">
        <f>INDEX(MTInputs!$J$1:$AZ$415,$D217,MATCH(AI$5,MTInputs!$J$5:$AZ$5,0))</f>
        <v/>
      </c>
      <c r="AJ217" s="24">
        <f>INDEX(MTInputs!$J$1:$AZ$415,$D217,MATCH(AJ$5,MTInputs!$J$5:$AZ$5,0))</f>
        <v/>
      </c>
      <c r="AK217" s="24">
        <f>INDEX(MTInputs!$J$1:$AZ$415,$D217,MATCH(AK$5,MTInputs!$J$5:$AZ$5,0))</f>
        <v/>
      </c>
      <c r="AL217" s="24">
        <f>INDEX(MTInputs!$J$1:$AZ$415,$D217,MATCH(AL$5,MTInputs!$J$5:$AZ$5,0))</f>
        <v/>
      </c>
      <c r="AM217" s="24">
        <f>INDEX(MTInputs!$J$1:$AZ$415,$D217,MATCH(AM$5,MTInputs!$J$5:$AZ$5,0))</f>
        <v/>
      </c>
      <c r="AN217" s="24">
        <f>INDEX(MTInputs!$J$1:$AZ$415,$D217,MATCH(AN$5,MTInputs!$J$5:$AZ$5,0))</f>
        <v/>
      </c>
      <c r="AO217" s="24">
        <f>INDEX(MTInputs!$J$1:$AZ$415,$D217,MATCH(AO$5,MTInputs!$J$5:$AZ$5,0))</f>
        <v/>
      </c>
      <c r="AP217" s="24">
        <f>INDEX(MTInputs!$J$1:$AZ$415,$D217,MATCH(AP$5,MTInputs!$J$5:$AZ$5,0))</f>
        <v/>
      </c>
      <c r="AQ217" s="24">
        <f>INDEX(MTInputs!$J$1:$AZ$415,$D217,MATCH(AQ$5,MTInputs!$J$5:$AZ$5,0))</f>
        <v/>
      </c>
      <c r="AR217" s="24">
        <f>INDEX(MTInputs!$J$1:$AZ$415,$D217,MATCH(AR$5,MTInputs!$J$5:$AZ$5,0))</f>
        <v/>
      </c>
      <c r="AS217" s="24">
        <f>INDEX(MTInputs!$J$1:$AZ$415,$D217,MATCH(AS$5,MTInputs!$J$5:$AZ$5,0))</f>
        <v/>
      </c>
      <c r="AT217" s="24">
        <f>INDEX(MTInputs!$J$1:$AZ$415,$D217,MATCH(AT$5,MTInputs!$J$5:$AZ$5,0))</f>
        <v/>
      </c>
      <c r="AU217" s="24">
        <f>INDEX(MTInputs!$J$1:$AZ$415,$D217,MATCH(AU$5,MTInputs!$J$5:$AZ$5,0))</f>
        <v/>
      </c>
      <c r="AV217" s="24">
        <f>INDEX(MTInputs!$J$1:$AZ$415,$D217,MATCH(AV$5,MTInputs!$J$5:$AZ$5,0))</f>
        <v/>
      </c>
      <c r="AW217" s="24">
        <f>INDEX(MTInputs!$J$1:$AZ$415,$D217,MATCH(AW$5,MTInputs!$J$5:$AZ$5,0))</f>
        <v/>
      </c>
      <c r="AX217" s="24">
        <f>INDEX(MTInputs!$J$1:$AZ$415,$D217,MATCH(AX$5,MTInputs!$J$5:$AZ$5,0))</f>
        <v/>
      </c>
      <c r="AY217" s="24">
        <f>INDEX(MTInputs!$J$1:$AZ$415,$D217,MATCH(AY$5,MTInputs!$J$5:$AZ$5,0))</f>
        <v/>
      </c>
    </row>
    <row r="218" hidden="1" outlineLevel="1">
      <c r="A218" s="14" t="inlineStr">
        <is>
          <t>fbcov</t>
        </is>
      </c>
      <c r="B218" s="14" t="inlineStr">
        <is>
          <t>all</t>
        </is>
      </c>
      <c r="C218" s="14" t="inlineStr">
        <is>
          <t>foo</t>
        </is>
      </c>
      <c r="D218" s="22" t="n">
        <v>72</v>
      </c>
      <c r="H218" s="14">
        <f>INDEX(Variables!$B$5:$B$105,MATCH($A218,Variables!$A$5:$A$105,0))&amp;IF($C218="",""," | "&amp;INDEX(Mapping!$B$5:$B$26,MATCH($C218,Mapping!$A$5:$A$26,0))&amp;" | "&amp;INDEX(Mapping!$B$30:$B$41,MATCH($B218,Mapping!$A$30:$A$41,0)))</f>
        <v/>
      </c>
      <c r="I218" s="14">
        <f>INDEX(Variables!$C$5:$C$105,MATCH($A218,Variables!$A$5:$A$105,0))</f>
        <v/>
      </c>
      <c r="J218" s="14">
        <f>INDEX(Variables!$E$5:$E$105,MATCH($A218,Variables!$A$5:$A$105,0))</f>
        <v/>
      </c>
      <c r="K218" s="11">
        <f>LOWER(Settings!$C$4)&amp;".mit."&amp;$A218&amp;IF($C218="","","."&amp;$C218&amp;"."&amp;$B218)&amp;IF(INDEX(Variables!$D$5:$D$105,MATCH($A218,Variables!$A$5:$A$105,0))="","","."&amp;INDEX(Variables!$D$5:$D$105,MATCH($A218,Variables!$A$5:$A$105,0)))&amp;"."&amp;K$5</f>
        <v/>
      </c>
      <c r="L218" s="23">
        <f>INDEX(MTInputs!$J$1:$AZ$415,$D218,MATCH(L$5,MTInputs!$J$5:$AZ$5,0))</f>
        <v/>
      </c>
      <c r="M218" s="24">
        <f>INDEX(MTInputs!$J$1:$AZ$415,$D218,MATCH(M$5,MTInputs!$J$5:$AZ$5,0))</f>
        <v/>
      </c>
      <c r="N218" s="24">
        <f>INDEX(MTInputs!$J$1:$AZ$415,$D218,MATCH(N$5,MTInputs!$J$5:$AZ$5,0))</f>
        <v/>
      </c>
      <c r="O218" s="24">
        <f>INDEX(MTInputs!$J$1:$AZ$415,$D218,MATCH(O$5,MTInputs!$J$5:$AZ$5,0))</f>
        <v/>
      </c>
      <c r="P218" s="24">
        <f>INDEX(MTInputs!$J$1:$AZ$415,$D218,MATCH(P$5,MTInputs!$J$5:$AZ$5,0))</f>
        <v/>
      </c>
      <c r="Q218" s="24">
        <f>INDEX(MTInputs!$J$1:$AZ$415,$D218,MATCH(Q$5,MTInputs!$J$5:$AZ$5,0))</f>
        <v/>
      </c>
      <c r="R218" s="24">
        <f>INDEX(MTInputs!$J$1:$AZ$415,$D218,MATCH(R$5,MTInputs!$J$5:$AZ$5,0))</f>
        <v/>
      </c>
      <c r="S218" s="24">
        <f>INDEX(MTInputs!$J$1:$AZ$415,$D218,MATCH(S$5,MTInputs!$J$5:$AZ$5,0))</f>
        <v/>
      </c>
      <c r="T218" s="24">
        <f>INDEX(MTInputs!$J$1:$AZ$415,$D218,MATCH(T$5,MTInputs!$J$5:$AZ$5,0))</f>
        <v/>
      </c>
      <c r="U218" s="24">
        <f>INDEX(MTInputs!$J$1:$AZ$415,$D218,MATCH(U$5,MTInputs!$J$5:$AZ$5,0))</f>
        <v/>
      </c>
      <c r="V218" s="24">
        <f>INDEX(MTInputs!$J$1:$AZ$415,$D218,MATCH(V$5,MTInputs!$J$5:$AZ$5,0))</f>
        <v/>
      </c>
      <c r="W218" s="24">
        <f>INDEX(MTInputs!$J$1:$AZ$415,$D218,MATCH(W$5,MTInputs!$J$5:$AZ$5,0))</f>
        <v/>
      </c>
      <c r="X218" s="24">
        <f>INDEX(MTInputs!$J$1:$AZ$415,$D218,MATCH(X$5,MTInputs!$J$5:$AZ$5,0))</f>
        <v/>
      </c>
      <c r="Y218" s="24">
        <f>INDEX(MTInputs!$J$1:$AZ$415,$D218,MATCH(Y$5,MTInputs!$J$5:$AZ$5,0))</f>
        <v/>
      </c>
      <c r="Z218" s="24">
        <f>INDEX(MTInputs!$J$1:$AZ$415,$D218,MATCH(Z$5,MTInputs!$J$5:$AZ$5,0))</f>
        <v/>
      </c>
      <c r="AA218" s="24">
        <f>INDEX(MTInputs!$J$1:$AZ$415,$D218,MATCH(AA$5,MTInputs!$J$5:$AZ$5,0))</f>
        <v/>
      </c>
      <c r="AB218" s="24">
        <f>INDEX(MTInputs!$J$1:$AZ$415,$D218,MATCH(AB$5,MTInputs!$J$5:$AZ$5,0))</f>
        <v/>
      </c>
      <c r="AC218" s="24">
        <f>INDEX(MTInputs!$J$1:$AZ$415,$D218,MATCH(AC$5,MTInputs!$J$5:$AZ$5,0))</f>
        <v/>
      </c>
      <c r="AD218" s="24">
        <f>INDEX(MTInputs!$J$1:$AZ$415,$D218,MATCH(AD$5,MTInputs!$J$5:$AZ$5,0))</f>
        <v/>
      </c>
      <c r="AF218" s="11">
        <f>LOWER(Settings!$C$4)&amp;".mit."&amp;$A218&amp;IF($C218="","","."&amp;$C218&amp;"."&amp;$B218)&amp;IF(INDEX(Variables!$D$5:$D$105,MATCH($A218,Variables!$A$5:$A$105,0))="","","."&amp;INDEX(Variables!$D$5:$D$105,MATCH($A218,Variables!$A$5:$A$105,0)))&amp;"."&amp;AF$5</f>
        <v/>
      </c>
      <c r="AG218" s="23">
        <f>INDEX(MTInputs!$J$1:$AZ$415,$D218,MATCH(AG$5,MTInputs!$J$5:$AZ$5,0))</f>
        <v/>
      </c>
      <c r="AH218" s="24">
        <f>INDEX(MTInputs!$J$1:$AZ$415,$D218,MATCH(AH$5,MTInputs!$J$5:$AZ$5,0))</f>
        <v/>
      </c>
      <c r="AI218" s="24">
        <f>INDEX(MTInputs!$J$1:$AZ$415,$D218,MATCH(AI$5,MTInputs!$J$5:$AZ$5,0))</f>
        <v/>
      </c>
      <c r="AJ218" s="24">
        <f>INDEX(MTInputs!$J$1:$AZ$415,$D218,MATCH(AJ$5,MTInputs!$J$5:$AZ$5,0))</f>
        <v/>
      </c>
      <c r="AK218" s="24">
        <f>INDEX(MTInputs!$J$1:$AZ$415,$D218,MATCH(AK$5,MTInputs!$J$5:$AZ$5,0))</f>
        <v/>
      </c>
      <c r="AL218" s="24">
        <f>INDEX(MTInputs!$J$1:$AZ$415,$D218,MATCH(AL$5,MTInputs!$J$5:$AZ$5,0))</f>
        <v/>
      </c>
      <c r="AM218" s="24">
        <f>INDEX(MTInputs!$J$1:$AZ$415,$D218,MATCH(AM$5,MTInputs!$J$5:$AZ$5,0))</f>
        <v/>
      </c>
      <c r="AN218" s="24">
        <f>INDEX(MTInputs!$J$1:$AZ$415,$D218,MATCH(AN$5,MTInputs!$J$5:$AZ$5,0))</f>
        <v/>
      </c>
      <c r="AO218" s="24">
        <f>INDEX(MTInputs!$J$1:$AZ$415,$D218,MATCH(AO$5,MTInputs!$J$5:$AZ$5,0))</f>
        <v/>
      </c>
      <c r="AP218" s="24">
        <f>INDEX(MTInputs!$J$1:$AZ$415,$D218,MATCH(AP$5,MTInputs!$J$5:$AZ$5,0))</f>
        <v/>
      </c>
      <c r="AQ218" s="24">
        <f>INDEX(MTInputs!$J$1:$AZ$415,$D218,MATCH(AQ$5,MTInputs!$J$5:$AZ$5,0))</f>
        <v/>
      </c>
      <c r="AR218" s="24">
        <f>INDEX(MTInputs!$J$1:$AZ$415,$D218,MATCH(AR$5,MTInputs!$J$5:$AZ$5,0))</f>
        <v/>
      </c>
      <c r="AS218" s="24">
        <f>INDEX(MTInputs!$J$1:$AZ$415,$D218,MATCH(AS$5,MTInputs!$J$5:$AZ$5,0))</f>
        <v/>
      </c>
      <c r="AT218" s="24">
        <f>INDEX(MTInputs!$J$1:$AZ$415,$D218,MATCH(AT$5,MTInputs!$J$5:$AZ$5,0))</f>
        <v/>
      </c>
      <c r="AU218" s="24">
        <f>INDEX(MTInputs!$J$1:$AZ$415,$D218,MATCH(AU$5,MTInputs!$J$5:$AZ$5,0))</f>
        <v/>
      </c>
      <c r="AV218" s="24">
        <f>INDEX(MTInputs!$J$1:$AZ$415,$D218,MATCH(AV$5,MTInputs!$J$5:$AZ$5,0))</f>
        <v/>
      </c>
      <c r="AW218" s="24">
        <f>INDEX(MTInputs!$J$1:$AZ$415,$D218,MATCH(AW$5,MTInputs!$J$5:$AZ$5,0))</f>
        <v/>
      </c>
      <c r="AX218" s="24">
        <f>INDEX(MTInputs!$J$1:$AZ$415,$D218,MATCH(AX$5,MTInputs!$J$5:$AZ$5,0))</f>
        <v/>
      </c>
      <c r="AY218" s="24">
        <f>INDEX(MTInputs!$J$1:$AZ$415,$D218,MATCH(AY$5,MTInputs!$J$5:$AZ$5,0))</f>
        <v/>
      </c>
    </row>
    <row r="219" hidden="1" outlineLevel="1">
      <c r="A219" s="14" t="inlineStr">
        <is>
          <t>fbcov</t>
        </is>
      </c>
      <c r="B219" s="14" t="inlineStr">
        <is>
          <t>all</t>
        </is>
      </c>
      <c r="C219" s="14" t="inlineStr">
        <is>
          <t>srv</t>
        </is>
      </c>
      <c r="D219" s="22" t="n">
        <v>73</v>
      </c>
      <c r="H219" s="14">
        <f>INDEX(Variables!$B$5:$B$105,MATCH($A219,Variables!$A$5:$A$105,0))&amp;IF($C219="",""," | "&amp;INDEX(Mapping!$B$5:$B$26,MATCH($C219,Mapping!$A$5:$A$26,0))&amp;" | "&amp;INDEX(Mapping!$B$30:$B$41,MATCH($B219,Mapping!$A$30:$A$41,0)))</f>
        <v/>
      </c>
      <c r="I219" s="14">
        <f>INDEX(Variables!$C$5:$C$105,MATCH($A219,Variables!$A$5:$A$105,0))</f>
        <v/>
      </c>
      <c r="J219" s="14">
        <f>INDEX(Variables!$E$5:$E$105,MATCH($A219,Variables!$A$5:$A$105,0))</f>
        <v/>
      </c>
      <c r="K219" s="11">
        <f>LOWER(Settings!$C$4)&amp;".mit."&amp;$A219&amp;IF($C219="","","."&amp;$C219&amp;"."&amp;$B219)&amp;IF(INDEX(Variables!$D$5:$D$105,MATCH($A219,Variables!$A$5:$A$105,0))="","","."&amp;INDEX(Variables!$D$5:$D$105,MATCH($A219,Variables!$A$5:$A$105,0)))&amp;"."&amp;K$5</f>
        <v/>
      </c>
      <c r="L219" s="23">
        <f>INDEX(MTInputs!$J$1:$AZ$415,$D219,MATCH(L$5,MTInputs!$J$5:$AZ$5,0))</f>
        <v/>
      </c>
      <c r="M219" s="24">
        <f>INDEX(MTInputs!$J$1:$AZ$415,$D219,MATCH(M$5,MTInputs!$J$5:$AZ$5,0))</f>
        <v/>
      </c>
      <c r="N219" s="24">
        <f>INDEX(MTInputs!$J$1:$AZ$415,$D219,MATCH(N$5,MTInputs!$J$5:$AZ$5,0))</f>
        <v/>
      </c>
      <c r="O219" s="24">
        <f>INDEX(MTInputs!$J$1:$AZ$415,$D219,MATCH(O$5,MTInputs!$J$5:$AZ$5,0))</f>
        <v/>
      </c>
      <c r="P219" s="24">
        <f>INDEX(MTInputs!$J$1:$AZ$415,$D219,MATCH(P$5,MTInputs!$J$5:$AZ$5,0))</f>
        <v/>
      </c>
      <c r="Q219" s="24">
        <f>INDEX(MTInputs!$J$1:$AZ$415,$D219,MATCH(Q$5,MTInputs!$J$5:$AZ$5,0))</f>
        <v/>
      </c>
      <c r="R219" s="24">
        <f>INDEX(MTInputs!$J$1:$AZ$415,$D219,MATCH(R$5,MTInputs!$J$5:$AZ$5,0))</f>
        <v/>
      </c>
      <c r="S219" s="24">
        <f>INDEX(MTInputs!$J$1:$AZ$415,$D219,MATCH(S$5,MTInputs!$J$5:$AZ$5,0))</f>
        <v/>
      </c>
      <c r="T219" s="24">
        <f>INDEX(MTInputs!$J$1:$AZ$415,$D219,MATCH(T$5,MTInputs!$J$5:$AZ$5,0))</f>
        <v/>
      </c>
      <c r="U219" s="24">
        <f>INDEX(MTInputs!$J$1:$AZ$415,$D219,MATCH(U$5,MTInputs!$J$5:$AZ$5,0))</f>
        <v/>
      </c>
      <c r="V219" s="24">
        <f>INDEX(MTInputs!$J$1:$AZ$415,$D219,MATCH(V$5,MTInputs!$J$5:$AZ$5,0))</f>
        <v/>
      </c>
      <c r="W219" s="24">
        <f>INDEX(MTInputs!$J$1:$AZ$415,$D219,MATCH(W$5,MTInputs!$J$5:$AZ$5,0))</f>
        <v/>
      </c>
      <c r="X219" s="24">
        <f>INDEX(MTInputs!$J$1:$AZ$415,$D219,MATCH(X$5,MTInputs!$J$5:$AZ$5,0))</f>
        <v/>
      </c>
      <c r="Y219" s="24">
        <f>INDEX(MTInputs!$J$1:$AZ$415,$D219,MATCH(Y$5,MTInputs!$J$5:$AZ$5,0))</f>
        <v/>
      </c>
      <c r="Z219" s="24">
        <f>INDEX(MTInputs!$J$1:$AZ$415,$D219,MATCH(Z$5,MTInputs!$J$5:$AZ$5,0))</f>
        <v/>
      </c>
      <c r="AA219" s="24">
        <f>INDEX(MTInputs!$J$1:$AZ$415,$D219,MATCH(AA$5,MTInputs!$J$5:$AZ$5,0))</f>
        <v/>
      </c>
      <c r="AB219" s="24">
        <f>INDEX(MTInputs!$J$1:$AZ$415,$D219,MATCH(AB$5,MTInputs!$J$5:$AZ$5,0))</f>
        <v/>
      </c>
      <c r="AC219" s="24">
        <f>INDEX(MTInputs!$J$1:$AZ$415,$D219,MATCH(AC$5,MTInputs!$J$5:$AZ$5,0))</f>
        <v/>
      </c>
      <c r="AD219" s="24">
        <f>INDEX(MTInputs!$J$1:$AZ$415,$D219,MATCH(AD$5,MTInputs!$J$5:$AZ$5,0))</f>
        <v/>
      </c>
      <c r="AF219" s="11">
        <f>LOWER(Settings!$C$4)&amp;".mit."&amp;$A219&amp;IF($C219="","","."&amp;$C219&amp;"."&amp;$B219)&amp;IF(INDEX(Variables!$D$5:$D$105,MATCH($A219,Variables!$A$5:$A$105,0))="","","."&amp;INDEX(Variables!$D$5:$D$105,MATCH($A219,Variables!$A$5:$A$105,0)))&amp;"."&amp;AF$5</f>
        <v/>
      </c>
      <c r="AG219" s="23">
        <f>INDEX(MTInputs!$J$1:$AZ$415,$D219,MATCH(AG$5,MTInputs!$J$5:$AZ$5,0))</f>
        <v/>
      </c>
      <c r="AH219" s="24">
        <f>INDEX(MTInputs!$J$1:$AZ$415,$D219,MATCH(AH$5,MTInputs!$J$5:$AZ$5,0))</f>
        <v/>
      </c>
      <c r="AI219" s="24">
        <f>INDEX(MTInputs!$J$1:$AZ$415,$D219,MATCH(AI$5,MTInputs!$J$5:$AZ$5,0))</f>
        <v/>
      </c>
      <c r="AJ219" s="24">
        <f>INDEX(MTInputs!$J$1:$AZ$415,$D219,MATCH(AJ$5,MTInputs!$J$5:$AZ$5,0))</f>
        <v/>
      </c>
      <c r="AK219" s="24">
        <f>INDEX(MTInputs!$J$1:$AZ$415,$D219,MATCH(AK$5,MTInputs!$J$5:$AZ$5,0))</f>
        <v/>
      </c>
      <c r="AL219" s="24">
        <f>INDEX(MTInputs!$J$1:$AZ$415,$D219,MATCH(AL$5,MTInputs!$J$5:$AZ$5,0))</f>
        <v/>
      </c>
      <c r="AM219" s="24">
        <f>INDEX(MTInputs!$J$1:$AZ$415,$D219,MATCH(AM$5,MTInputs!$J$5:$AZ$5,0))</f>
        <v/>
      </c>
      <c r="AN219" s="24">
        <f>INDEX(MTInputs!$J$1:$AZ$415,$D219,MATCH(AN$5,MTInputs!$J$5:$AZ$5,0))</f>
        <v/>
      </c>
      <c r="AO219" s="24">
        <f>INDEX(MTInputs!$J$1:$AZ$415,$D219,MATCH(AO$5,MTInputs!$J$5:$AZ$5,0))</f>
        <v/>
      </c>
      <c r="AP219" s="24">
        <f>INDEX(MTInputs!$J$1:$AZ$415,$D219,MATCH(AP$5,MTInputs!$J$5:$AZ$5,0))</f>
        <v/>
      </c>
      <c r="AQ219" s="24">
        <f>INDEX(MTInputs!$J$1:$AZ$415,$D219,MATCH(AQ$5,MTInputs!$J$5:$AZ$5,0))</f>
        <v/>
      </c>
      <c r="AR219" s="24">
        <f>INDEX(MTInputs!$J$1:$AZ$415,$D219,MATCH(AR$5,MTInputs!$J$5:$AZ$5,0))</f>
        <v/>
      </c>
      <c r="AS219" s="24">
        <f>INDEX(MTInputs!$J$1:$AZ$415,$D219,MATCH(AS$5,MTInputs!$J$5:$AZ$5,0))</f>
        <v/>
      </c>
      <c r="AT219" s="24">
        <f>INDEX(MTInputs!$J$1:$AZ$415,$D219,MATCH(AT$5,MTInputs!$J$5:$AZ$5,0))</f>
        <v/>
      </c>
      <c r="AU219" s="24">
        <f>INDEX(MTInputs!$J$1:$AZ$415,$D219,MATCH(AU$5,MTInputs!$J$5:$AZ$5,0))</f>
        <v/>
      </c>
      <c r="AV219" s="24">
        <f>INDEX(MTInputs!$J$1:$AZ$415,$D219,MATCH(AV$5,MTInputs!$J$5:$AZ$5,0))</f>
        <v/>
      </c>
      <c r="AW219" s="24">
        <f>INDEX(MTInputs!$J$1:$AZ$415,$D219,MATCH(AW$5,MTInputs!$J$5:$AZ$5,0))</f>
        <v/>
      </c>
      <c r="AX219" s="24">
        <f>INDEX(MTInputs!$J$1:$AZ$415,$D219,MATCH(AX$5,MTInputs!$J$5:$AZ$5,0))</f>
        <v/>
      </c>
      <c r="AY219" s="24">
        <f>INDEX(MTInputs!$J$1:$AZ$415,$D219,MATCH(AY$5,MTInputs!$J$5:$AZ$5,0))</f>
        <v/>
      </c>
    </row>
    <row r="220" hidden="1" outlineLevel="1">
      <c r="A220" s="14" t="inlineStr">
        <is>
          <t>fbcov</t>
        </is>
      </c>
      <c r="B220" s="14" t="inlineStr">
        <is>
          <t>all</t>
        </is>
      </c>
      <c r="C220" s="14" t="inlineStr">
        <is>
          <t>mch</t>
        </is>
      </c>
      <c r="D220" s="22" t="n">
        <v>74</v>
      </c>
      <c r="H220" s="14">
        <f>INDEX(Variables!$B$5:$B$105,MATCH($A220,Variables!$A$5:$A$105,0))&amp;IF($C220="",""," | "&amp;INDEX(Mapping!$B$5:$B$26,MATCH($C220,Mapping!$A$5:$A$26,0))&amp;" | "&amp;INDEX(Mapping!$B$30:$B$41,MATCH($B220,Mapping!$A$30:$A$41,0)))</f>
        <v/>
      </c>
      <c r="I220" s="14">
        <f>INDEX(Variables!$C$5:$C$105,MATCH($A220,Variables!$A$5:$A$105,0))</f>
        <v/>
      </c>
      <c r="J220" s="14">
        <f>INDEX(Variables!$E$5:$E$105,MATCH($A220,Variables!$A$5:$A$105,0))</f>
        <v/>
      </c>
      <c r="K220" s="11">
        <f>LOWER(Settings!$C$4)&amp;".mit."&amp;$A220&amp;IF($C220="","","."&amp;$C220&amp;"."&amp;$B220)&amp;IF(INDEX(Variables!$D$5:$D$105,MATCH($A220,Variables!$A$5:$A$105,0))="","","."&amp;INDEX(Variables!$D$5:$D$105,MATCH($A220,Variables!$A$5:$A$105,0)))&amp;"."&amp;K$5</f>
        <v/>
      </c>
      <c r="L220" s="23">
        <f>INDEX(MTInputs!$J$1:$AZ$415,$D220,MATCH(L$5,MTInputs!$J$5:$AZ$5,0))</f>
        <v/>
      </c>
      <c r="M220" s="24">
        <f>INDEX(MTInputs!$J$1:$AZ$415,$D220,MATCH(M$5,MTInputs!$J$5:$AZ$5,0))</f>
        <v/>
      </c>
      <c r="N220" s="24">
        <f>INDEX(MTInputs!$J$1:$AZ$415,$D220,MATCH(N$5,MTInputs!$J$5:$AZ$5,0))</f>
        <v/>
      </c>
      <c r="O220" s="24">
        <f>INDEX(MTInputs!$J$1:$AZ$415,$D220,MATCH(O$5,MTInputs!$J$5:$AZ$5,0))</f>
        <v/>
      </c>
      <c r="P220" s="24">
        <f>INDEX(MTInputs!$J$1:$AZ$415,$D220,MATCH(P$5,MTInputs!$J$5:$AZ$5,0))</f>
        <v/>
      </c>
      <c r="Q220" s="24">
        <f>INDEX(MTInputs!$J$1:$AZ$415,$D220,MATCH(Q$5,MTInputs!$J$5:$AZ$5,0))</f>
        <v/>
      </c>
      <c r="R220" s="24">
        <f>INDEX(MTInputs!$J$1:$AZ$415,$D220,MATCH(R$5,MTInputs!$J$5:$AZ$5,0))</f>
        <v/>
      </c>
      <c r="S220" s="24">
        <f>INDEX(MTInputs!$J$1:$AZ$415,$D220,MATCH(S$5,MTInputs!$J$5:$AZ$5,0))</f>
        <v/>
      </c>
      <c r="T220" s="24">
        <f>INDEX(MTInputs!$J$1:$AZ$415,$D220,MATCH(T$5,MTInputs!$J$5:$AZ$5,0))</f>
        <v/>
      </c>
      <c r="U220" s="24">
        <f>INDEX(MTInputs!$J$1:$AZ$415,$D220,MATCH(U$5,MTInputs!$J$5:$AZ$5,0))</f>
        <v/>
      </c>
      <c r="V220" s="24">
        <f>INDEX(MTInputs!$J$1:$AZ$415,$D220,MATCH(V$5,MTInputs!$J$5:$AZ$5,0))</f>
        <v/>
      </c>
      <c r="W220" s="24">
        <f>INDEX(MTInputs!$J$1:$AZ$415,$D220,MATCH(W$5,MTInputs!$J$5:$AZ$5,0))</f>
        <v/>
      </c>
      <c r="X220" s="24">
        <f>INDEX(MTInputs!$J$1:$AZ$415,$D220,MATCH(X$5,MTInputs!$J$5:$AZ$5,0))</f>
        <v/>
      </c>
      <c r="Y220" s="24">
        <f>INDEX(MTInputs!$J$1:$AZ$415,$D220,MATCH(Y$5,MTInputs!$J$5:$AZ$5,0))</f>
        <v/>
      </c>
      <c r="Z220" s="24">
        <f>INDEX(MTInputs!$J$1:$AZ$415,$D220,MATCH(Z$5,MTInputs!$J$5:$AZ$5,0))</f>
        <v/>
      </c>
      <c r="AA220" s="24">
        <f>INDEX(MTInputs!$J$1:$AZ$415,$D220,MATCH(AA$5,MTInputs!$J$5:$AZ$5,0))</f>
        <v/>
      </c>
      <c r="AB220" s="24">
        <f>INDEX(MTInputs!$J$1:$AZ$415,$D220,MATCH(AB$5,MTInputs!$J$5:$AZ$5,0))</f>
        <v/>
      </c>
      <c r="AC220" s="24">
        <f>INDEX(MTInputs!$J$1:$AZ$415,$D220,MATCH(AC$5,MTInputs!$J$5:$AZ$5,0))</f>
        <v/>
      </c>
      <c r="AD220" s="24">
        <f>INDEX(MTInputs!$J$1:$AZ$415,$D220,MATCH(AD$5,MTInputs!$J$5:$AZ$5,0))</f>
        <v/>
      </c>
      <c r="AF220" s="11">
        <f>LOWER(Settings!$C$4)&amp;".mit."&amp;$A220&amp;IF($C220="","","."&amp;$C220&amp;"."&amp;$B220)&amp;IF(INDEX(Variables!$D$5:$D$105,MATCH($A220,Variables!$A$5:$A$105,0))="","","."&amp;INDEX(Variables!$D$5:$D$105,MATCH($A220,Variables!$A$5:$A$105,0)))&amp;"."&amp;AF$5</f>
        <v/>
      </c>
      <c r="AG220" s="23">
        <f>INDEX(MTInputs!$J$1:$AZ$415,$D220,MATCH(AG$5,MTInputs!$J$5:$AZ$5,0))</f>
        <v/>
      </c>
      <c r="AH220" s="24">
        <f>INDEX(MTInputs!$J$1:$AZ$415,$D220,MATCH(AH$5,MTInputs!$J$5:$AZ$5,0))</f>
        <v/>
      </c>
      <c r="AI220" s="24">
        <f>INDEX(MTInputs!$J$1:$AZ$415,$D220,MATCH(AI$5,MTInputs!$J$5:$AZ$5,0))</f>
        <v/>
      </c>
      <c r="AJ220" s="24">
        <f>INDEX(MTInputs!$J$1:$AZ$415,$D220,MATCH(AJ$5,MTInputs!$J$5:$AZ$5,0))</f>
        <v/>
      </c>
      <c r="AK220" s="24">
        <f>INDEX(MTInputs!$J$1:$AZ$415,$D220,MATCH(AK$5,MTInputs!$J$5:$AZ$5,0))</f>
        <v/>
      </c>
      <c r="AL220" s="24">
        <f>INDEX(MTInputs!$J$1:$AZ$415,$D220,MATCH(AL$5,MTInputs!$J$5:$AZ$5,0))</f>
        <v/>
      </c>
      <c r="AM220" s="24">
        <f>INDEX(MTInputs!$J$1:$AZ$415,$D220,MATCH(AM$5,MTInputs!$J$5:$AZ$5,0))</f>
        <v/>
      </c>
      <c r="AN220" s="24">
        <f>INDEX(MTInputs!$J$1:$AZ$415,$D220,MATCH(AN$5,MTInputs!$J$5:$AZ$5,0))</f>
        <v/>
      </c>
      <c r="AO220" s="24">
        <f>INDEX(MTInputs!$J$1:$AZ$415,$D220,MATCH(AO$5,MTInputs!$J$5:$AZ$5,0))</f>
        <v/>
      </c>
      <c r="AP220" s="24">
        <f>INDEX(MTInputs!$J$1:$AZ$415,$D220,MATCH(AP$5,MTInputs!$J$5:$AZ$5,0))</f>
        <v/>
      </c>
      <c r="AQ220" s="24">
        <f>INDEX(MTInputs!$J$1:$AZ$415,$D220,MATCH(AQ$5,MTInputs!$J$5:$AZ$5,0))</f>
        <v/>
      </c>
      <c r="AR220" s="24">
        <f>INDEX(MTInputs!$J$1:$AZ$415,$D220,MATCH(AR$5,MTInputs!$J$5:$AZ$5,0))</f>
        <v/>
      </c>
      <c r="AS220" s="24">
        <f>INDEX(MTInputs!$J$1:$AZ$415,$D220,MATCH(AS$5,MTInputs!$J$5:$AZ$5,0))</f>
        <v/>
      </c>
      <c r="AT220" s="24">
        <f>INDEX(MTInputs!$J$1:$AZ$415,$D220,MATCH(AT$5,MTInputs!$J$5:$AZ$5,0))</f>
        <v/>
      </c>
      <c r="AU220" s="24">
        <f>INDEX(MTInputs!$J$1:$AZ$415,$D220,MATCH(AU$5,MTInputs!$J$5:$AZ$5,0))</f>
        <v/>
      </c>
      <c r="AV220" s="24">
        <f>INDEX(MTInputs!$J$1:$AZ$415,$D220,MATCH(AV$5,MTInputs!$J$5:$AZ$5,0))</f>
        <v/>
      </c>
      <c r="AW220" s="24">
        <f>INDEX(MTInputs!$J$1:$AZ$415,$D220,MATCH(AW$5,MTInputs!$J$5:$AZ$5,0))</f>
        <v/>
      </c>
      <c r="AX220" s="24">
        <f>INDEX(MTInputs!$J$1:$AZ$415,$D220,MATCH(AX$5,MTInputs!$J$5:$AZ$5,0))</f>
        <v/>
      </c>
      <c r="AY220" s="24">
        <f>INDEX(MTInputs!$J$1:$AZ$415,$D220,MATCH(AY$5,MTInputs!$J$5:$AZ$5,0))</f>
        <v/>
      </c>
    </row>
    <row r="221" hidden="1" outlineLevel="1">
      <c r="A221" s="14" t="inlineStr">
        <is>
          <t>fbcov</t>
        </is>
      </c>
      <c r="B221" s="14" t="inlineStr">
        <is>
          <t>all</t>
        </is>
      </c>
      <c r="C221" s="14" t="inlineStr">
        <is>
          <t>irn</t>
        </is>
      </c>
      <c r="D221" s="22" t="n">
        <v>75</v>
      </c>
      <c r="H221" s="14">
        <f>INDEX(Variables!$B$5:$B$105,MATCH($A221,Variables!$A$5:$A$105,0))&amp;IF($C221="",""," | "&amp;INDEX(Mapping!$B$5:$B$26,MATCH($C221,Mapping!$A$5:$A$26,0))&amp;" | "&amp;INDEX(Mapping!$B$30:$B$41,MATCH($B221,Mapping!$A$30:$A$41,0)))</f>
        <v/>
      </c>
      <c r="I221" s="14">
        <f>INDEX(Variables!$C$5:$C$105,MATCH($A221,Variables!$A$5:$A$105,0))</f>
        <v/>
      </c>
      <c r="J221" s="14">
        <f>INDEX(Variables!$E$5:$E$105,MATCH($A221,Variables!$A$5:$A$105,0))</f>
        <v/>
      </c>
      <c r="K221" s="11">
        <f>LOWER(Settings!$C$4)&amp;".mit."&amp;$A221&amp;IF($C221="","","."&amp;$C221&amp;"."&amp;$B221)&amp;IF(INDEX(Variables!$D$5:$D$105,MATCH($A221,Variables!$A$5:$A$105,0))="","","."&amp;INDEX(Variables!$D$5:$D$105,MATCH($A221,Variables!$A$5:$A$105,0)))&amp;"."&amp;K$5</f>
        <v/>
      </c>
      <c r="L221" s="23">
        <f>INDEX(MTInputs!$J$1:$AZ$415,$D221,MATCH(L$5,MTInputs!$J$5:$AZ$5,0))</f>
        <v/>
      </c>
      <c r="M221" s="24">
        <f>INDEX(MTInputs!$J$1:$AZ$415,$D221,MATCH(M$5,MTInputs!$J$5:$AZ$5,0))</f>
        <v/>
      </c>
      <c r="N221" s="24">
        <f>INDEX(MTInputs!$J$1:$AZ$415,$D221,MATCH(N$5,MTInputs!$J$5:$AZ$5,0))</f>
        <v/>
      </c>
      <c r="O221" s="24">
        <f>INDEX(MTInputs!$J$1:$AZ$415,$D221,MATCH(O$5,MTInputs!$J$5:$AZ$5,0))</f>
        <v/>
      </c>
      <c r="P221" s="24">
        <f>INDEX(MTInputs!$J$1:$AZ$415,$D221,MATCH(P$5,MTInputs!$J$5:$AZ$5,0))</f>
        <v/>
      </c>
      <c r="Q221" s="24">
        <f>INDEX(MTInputs!$J$1:$AZ$415,$D221,MATCH(Q$5,MTInputs!$J$5:$AZ$5,0))</f>
        <v/>
      </c>
      <c r="R221" s="24">
        <f>INDEX(MTInputs!$J$1:$AZ$415,$D221,MATCH(R$5,MTInputs!$J$5:$AZ$5,0))</f>
        <v/>
      </c>
      <c r="S221" s="24">
        <f>INDEX(MTInputs!$J$1:$AZ$415,$D221,MATCH(S$5,MTInputs!$J$5:$AZ$5,0))</f>
        <v/>
      </c>
      <c r="T221" s="24">
        <f>INDEX(MTInputs!$J$1:$AZ$415,$D221,MATCH(T$5,MTInputs!$J$5:$AZ$5,0))</f>
        <v/>
      </c>
      <c r="U221" s="24">
        <f>INDEX(MTInputs!$J$1:$AZ$415,$D221,MATCH(U$5,MTInputs!$J$5:$AZ$5,0))</f>
        <v/>
      </c>
      <c r="V221" s="24">
        <f>INDEX(MTInputs!$J$1:$AZ$415,$D221,MATCH(V$5,MTInputs!$J$5:$AZ$5,0))</f>
        <v/>
      </c>
      <c r="W221" s="24">
        <f>INDEX(MTInputs!$J$1:$AZ$415,$D221,MATCH(W$5,MTInputs!$J$5:$AZ$5,0))</f>
        <v/>
      </c>
      <c r="X221" s="24">
        <f>INDEX(MTInputs!$J$1:$AZ$415,$D221,MATCH(X$5,MTInputs!$J$5:$AZ$5,0))</f>
        <v/>
      </c>
      <c r="Y221" s="24">
        <f>INDEX(MTInputs!$J$1:$AZ$415,$D221,MATCH(Y$5,MTInputs!$J$5:$AZ$5,0))</f>
        <v/>
      </c>
      <c r="Z221" s="24">
        <f>INDEX(MTInputs!$J$1:$AZ$415,$D221,MATCH(Z$5,MTInputs!$J$5:$AZ$5,0))</f>
        <v/>
      </c>
      <c r="AA221" s="24">
        <f>INDEX(MTInputs!$J$1:$AZ$415,$D221,MATCH(AA$5,MTInputs!$J$5:$AZ$5,0))</f>
        <v/>
      </c>
      <c r="AB221" s="24">
        <f>INDEX(MTInputs!$J$1:$AZ$415,$D221,MATCH(AB$5,MTInputs!$J$5:$AZ$5,0))</f>
        <v/>
      </c>
      <c r="AC221" s="24">
        <f>INDEX(MTInputs!$J$1:$AZ$415,$D221,MATCH(AC$5,MTInputs!$J$5:$AZ$5,0))</f>
        <v/>
      </c>
      <c r="AD221" s="24">
        <f>INDEX(MTInputs!$J$1:$AZ$415,$D221,MATCH(AD$5,MTInputs!$J$5:$AZ$5,0))</f>
        <v/>
      </c>
      <c r="AF221" s="11">
        <f>LOWER(Settings!$C$4)&amp;".mit."&amp;$A221&amp;IF($C221="","","."&amp;$C221&amp;"."&amp;$B221)&amp;IF(INDEX(Variables!$D$5:$D$105,MATCH($A221,Variables!$A$5:$A$105,0))="","","."&amp;INDEX(Variables!$D$5:$D$105,MATCH($A221,Variables!$A$5:$A$105,0)))&amp;"."&amp;AF$5</f>
        <v/>
      </c>
      <c r="AG221" s="23">
        <f>INDEX(MTInputs!$J$1:$AZ$415,$D221,MATCH(AG$5,MTInputs!$J$5:$AZ$5,0))</f>
        <v/>
      </c>
      <c r="AH221" s="24">
        <f>INDEX(MTInputs!$J$1:$AZ$415,$D221,MATCH(AH$5,MTInputs!$J$5:$AZ$5,0))</f>
        <v/>
      </c>
      <c r="AI221" s="24">
        <f>INDEX(MTInputs!$J$1:$AZ$415,$D221,MATCH(AI$5,MTInputs!$J$5:$AZ$5,0))</f>
        <v/>
      </c>
      <c r="AJ221" s="24">
        <f>INDEX(MTInputs!$J$1:$AZ$415,$D221,MATCH(AJ$5,MTInputs!$J$5:$AZ$5,0))</f>
        <v/>
      </c>
      <c r="AK221" s="24">
        <f>INDEX(MTInputs!$J$1:$AZ$415,$D221,MATCH(AK$5,MTInputs!$J$5:$AZ$5,0))</f>
        <v/>
      </c>
      <c r="AL221" s="24">
        <f>INDEX(MTInputs!$J$1:$AZ$415,$D221,MATCH(AL$5,MTInputs!$J$5:$AZ$5,0))</f>
        <v/>
      </c>
      <c r="AM221" s="24">
        <f>INDEX(MTInputs!$J$1:$AZ$415,$D221,MATCH(AM$5,MTInputs!$J$5:$AZ$5,0))</f>
        <v/>
      </c>
      <c r="AN221" s="24">
        <f>INDEX(MTInputs!$J$1:$AZ$415,$D221,MATCH(AN$5,MTInputs!$J$5:$AZ$5,0))</f>
        <v/>
      </c>
      <c r="AO221" s="24">
        <f>INDEX(MTInputs!$J$1:$AZ$415,$D221,MATCH(AO$5,MTInputs!$J$5:$AZ$5,0))</f>
        <v/>
      </c>
      <c r="AP221" s="24">
        <f>INDEX(MTInputs!$J$1:$AZ$415,$D221,MATCH(AP$5,MTInputs!$J$5:$AZ$5,0))</f>
        <v/>
      </c>
      <c r="AQ221" s="24">
        <f>INDEX(MTInputs!$J$1:$AZ$415,$D221,MATCH(AQ$5,MTInputs!$J$5:$AZ$5,0))</f>
        <v/>
      </c>
      <c r="AR221" s="24">
        <f>INDEX(MTInputs!$J$1:$AZ$415,$D221,MATCH(AR$5,MTInputs!$J$5:$AZ$5,0))</f>
        <v/>
      </c>
      <c r="AS221" s="24">
        <f>INDEX(MTInputs!$J$1:$AZ$415,$D221,MATCH(AS$5,MTInputs!$J$5:$AZ$5,0))</f>
        <v/>
      </c>
      <c r="AT221" s="24">
        <f>INDEX(MTInputs!$J$1:$AZ$415,$D221,MATCH(AT$5,MTInputs!$J$5:$AZ$5,0))</f>
        <v/>
      </c>
      <c r="AU221" s="24">
        <f>INDEX(MTInputs!$J$1:$AZ$415,$D221,MATCH(AU$5,MTInputs!$J$5:$AZ$5,0))</f>
        <v/>
      </c>
      <c r="AV221" s="24">
        <f>INDEX(MTInputs!$J$1:$AZ$415,$D221,MATCH(AV$5,MTInputs!$J$5:$AZ$5,0))</f>
        <v/>
      </c>
      <c r="AW221" s="24">
        <f>INDEX(MTInputs!$J$1:$AZ$415,$D221,MATCH(AW$5,MTInputs!$J$5:$AZ$5,0))</f>
        <v/>
      </c>
      <c r="AX221" s="24">
        <f>INDEX(MTInputs!$J$1:$AZ$415,$D221,MATCH(AX$5,MTInputs!$J$5:$AZ$5,0))</f>
        <v/>
      </c>
      <c r="AY221" s="24">
        <f>INDEX(MTInputs!$J$1:$AZ$415,$D221,MATCH(AY$5,MTInputs!$J$5:$AZ$5,0))</f>
        <v/>
      </c>
    </row>
    <row r="222" hidden="1" outlineLevel="1">
      <c r="A222" s="14" t="inlineStr">
        <is>
          <t>fbcov</t>
        </is>
      </c>
      <c r="B222" s="14" t="inlineStr">
        <is>
          <t>all</t>
        </is>
      </c>
      <c r="C222" s="14" t="inlineStr">
        <is>
          <t>nfm</t>
        </is>
      </c>
      <c r="D222" s="22" t="n">
        <v>76</v>
      </c>
      <c r="H222" s="14">
        <f>INDEX(Variables!$B$5:$B$105,MATCH($A222,Variables!$A$5:$A$105,0))&amp;IF($C222="",""," | "&amp;INDEX(Mapping!$B$5:$B$26,MATCH($C222,Mapping!$A$5:$A$26,0))&amp;" | "&amp;INDEX(Mapping!$B$30:$B$41,MATCH($B222,Mapping!$A$30:$A$41,0)))</f>
        <v/>
      </c>
      <c r="I222" s="14">
        <f>INDEX(Variables!$C$5:$C$105,MATCH($A222,Variables!$A$5:$A$105,0))</f>
        <v/>
      </c>
      <c r="J222" s="14">
        <f>INDEX(Variables!$E$5:$E$105,MATCH($A222,Variables!$A$5:$A$105,0))</f>
        <v/>
      </c>
      <c r="K222" s="11">
        <f>LOWER(Settings!$C$4)&amp;".mit."&amp;$A222&amp;IF($C222="","","."&amp;$C222&amp;"."&amp;$B222)&amp;IF(INDEX(Variables!$D$5:$D$105,MATCH($A222,Variables!$A$5:$A$105,0))="","","."&amp;INDEX(Variables!$D$5:$D$105,MATCH($A222,Variables!$A$5:$A$105,0)))&amp;"."&amp;K$5</f>
        <v/>
      </c>
      <c r="L222" s="23">
        <f>INDEX(MTInputs!$J$1:$AZ$415,$D222,MATCH(L$5,MTInputs!$J$5:$AZ$5,0))</f>
        <v/>
      </c>
      <c r="M222" s="24">
        <f>INDEX(MTInputs!$J$1:$AZ$415,$D222,MATCH(M$5,MTInputs!$J$5:$AZ$5,0))</f>
        <v/>
      </c>
      <c r="N222" s="24">
        <f>INDEX(MTInputs!$J$1:$AZ$415,$D222,MATCH(N$5,MTInputs!$J$5:$AZ$5,0))</f>
        <v/>
      </c>
      <c r="O222" s="24">
        <f>INDEX(MTInputs!$J$1:$AZ$415,$D222,MATCH(O$5,MTInputs!$J$5:$AZ$5,0))</f>
        <v/>
      </c>
      <c r="P222" s="24">
        <f>INDEX(MTInputs!$J$1:$AZ$415,$D222,MATCH(P$5,MTInputs!$J$5:$AZ$5,0))</f>
        <v/>
      </c>
      <c r="Q222" s="24">
        <f>INDEX(MTInputs!$J$1:$AZ$415,$D222,MATCH(Q$5,MTInputs!$J$5:$AZ$5,0))</f>
        <v/>
      </c>
      <c r="R222" s="24">
        <f>INDEX(MTInputs!$J$1:$AZ$415,$D222,MATCH(R$5,MTInputs!$J$5:$AZ$5,0))</f>
        <v/>
      </c>
      <c r="S222" s="24">
        <f>INDEX(MTInputs!$J$1:$AZ$415,$D222,MATCH(S$5,MTInputs!$J$5:$AZ$5,0))</f>
        <v/>
      </c>
      <c r="T222" s="24">
        <f>INDEX(MTInputs!$J$1:$AZ$415,$D222,MATCH(T$5,MTInputs!$J$5:$AZ$5,0))</f>
        <v/>
      </c>
      <c r="U222" s="24">
        <f>INDEX(MTInputs!$J$1:$AZ$415,$D222,MATCH(U$5,MTInputs!$J$5:$AZ$5,0))</f>
        <v/>
      </c>
      <c r="V222" s="24">
        <f>INDEX(MTInputs!$J$1:$AZ$415,$D222,MATCH(V$5,MTInputs!$J$5:$AZ$5,0))</f>
        <v/>
      </c>
      <c r="W222" s="24">
        <f>INDEX(MTInputs!$J$1:$AZ$415,$D222,MATCH(W$5,MTInputs!$J$5:$AZ$5,0))</f>
        <v/>
      </c>
      <c r="X222" s="24">
        <f>INDEX(MTInputs!$J$1:$AZ$415,$D222,MATCH(X$5,MTInputs!$J$5:$AZ$5,0))</f>
        <v/>
      </c>
      <c r="Y222" s="24">
        <f>INDEX(MTInputs!$J$1:$AZ$415,$D222,MATCH(Y$5,MTInputs!$J$5:$AZ$5,0))</f>
        <v/>
      </c>
      <c r="Z222" s="24">
        <f>INDEX(MTInputs!$J$1:$AZ$415,$D222,MATCH(Z$5,MTInputs!$J$5:$AZ$5,0))</f>
        <v/>
      </c>
      <c r="AA222" s="24">
        <f>INDEX(MTInputs!$J$1:$AZ$415,$D222,MATCH(AA$5,MTInputs!$J$5:$AZ$5,0))</f>
        <v/>
      </c>
      <c r="AB222" s="24">
        <f>INDEX(MTInputs!$J$1:$AZ$415,$D222,MATCH(AB$5,MTInputs!$J$5:$AZ$5,0))</f>
        <v/>
      </c>
      <c r="AC222" s="24">
        <f>INDEX(MTInputs!$J$1:$AZ$415,$D222,MATCH(AC$5,MTInputs!$J$5:$AZ$5,0))</f>
        <v/>
      </c>
      <c r="AD222" s="24">
        <f>INDEX(MTInputs!$J$1:$AZ$415,$D222,MATCH(AD$5,MTInputs!$J$5:$AZ$5,0))</f>
        <v/>
      </c>
      <c r="AF222" s="11">
        <f>LOWER(Settings!$C$4)&amp;".mit."&amp;$A222&amp;IF($C222="","","."&amp;$C222&amp;"."&amp;$B222)&amp;IF(INDEX(Variables!$D$5:$D$105,MATCH($A222,Variables!$A$5:$A$105,0))="","","."&amp;INDEX(Variables!$D$5:$D$105,MATCH($A222,Variables!$A$5:$A$105,0)))&amp;"."&amp;AF$5</f>
        <v/>
      </c>
      <c r="AG222" s="23">
        <f>INDEX(MTInputs!$J$1:$AZ$415,$D222,MATCH(AG$5,MTInputs!$J$5:$AZ$5,0))</f>
        <v/>
      </c>
      <c r="AH222" s="24">
        <f>INDEX(MTInputs!$J$1:$AZ$415,$D222,MATCH(AH$5,MTInputs!$J$5:$AZ$5,0))</f>
        <v/>
      </c>
      <c r="AI222" s="24">
        <f>INDEX(MTInputs!$J$1:$AZ$415,$D222,MATCH(AI$5,MTInputs!$J$5:$AZ$5,0))</f>
        <v/>
      </c>
      <c r="AJ222" s="24">
        <f>INDEX(MTInputs!$J$1:$AZ$415,$D222,MATCH(AJ$5,MTInputs!$J$5:$AZ$5,0))</f>
        <v/>
      </c>
      <c r="AK222" s="24">
        <f>INDEX(MTInputs!$J$1:$AZ$415,$D222,MATCH(AK$5,MTInputs!$J$5:$AZ$5,0))</f>
        <v/>
      </c>
      <c r="AL222" s="24">
        <f>INDEX(MTInputs!$J$1:$AZ$415,$D222,MATCH(AL$5,MTInputs!$J$5:$AZ$5,0))</f>
        <v/>
      </c>
      <c r="AM222" s="24">
        <f>INDEX(MTInputs!$J$1:$AZ$415,$D222,MATCH(AM$5,MTInputs!$J$5:$AZ$5,0))</f>
        <v/>
      </c>
      <c r="AN222" s="24">
        <f>INDEX(MTInputs!$J$1:$AZ$415,$D222,MATCH(AN$5,MTInputs!$J$5:$AZ$5,0))</f>
        <v/>
      </c>
      <c r="AO222" s="24">
        <f>INDEX(MTInputs!$J$1:$AZ$415,$D222,MATCH(AO$5,MTInputs!$J$5:$AZ$5,0))</f>
        <v/>
      </c>
      <c r="AP222" s="24">
        <f>INDEX(MTInputs!$J$1:$AZ$415,$D222,MATCH(AP$5,MTInputs!$J$5:$AZ$5,0))</f>
        <v/>
      </c>
      <c r="AQ222" s="24">
        <f>INDEX(MTInputs!$J$1:$AZ$415,$D222,MATCH(AQ$5,MTInputs!$J$5:$AZ$5,0))</f>
        <v/>
      </c>
      <c r="AR222" s="24">
        <f>INDEX(MTInputs!$J$1:$AZ$415,$D222,MATCH(AR$5,MTInputs!$J$5:$AZ$5,0))</f>
        <v/>
      </c>
      <c r="AS222" s="24">
        <f>INDEX(MTInputs!$J$1:$AZ$415,$D222,MATCH(AS$5,MTInputs!$J$5:$AZ$5,0))</f>
        <v/>
      </c>
      <c r="AT222" s="24">
        <f>INDEX(MTInputs!$J$1:$AZ$415,$D222,MATCH(AT$5,MTInputs!$J$5:$AZ$5,0))</f>
        <v/>
      </c>
      <c r="AU222" s="24">
        <f>INDEX(MTInputs!$J$1:$AZ$415,$D222,MATCH(AU$5,MTInputs!$J$5:$AZ$5,0))</f>
        <v/>
      </c>
      <c r="AV222" s="24">
        <f>INDEX(MTInputs!$J$1:$AZ$415,$D222,MATCH(AV$5,MTInputs!$J$5:$AZ$5,0))</f>
        <v/>
      </c>
      <c r="AW222" s="24">
        <f>INDEX(MTInputs!$J$1:$AZ$415,$D222,MATCH(AW$5,MTInputs!$J$5:$AZ$5,0))</f>
        <v/>
      </c>
      <c r="AX222" s="24">
        <f>INDEX(MTInputs!$J$1:$AZ$415,$D222,MATCH(AX$5,MTInputs!$J$5:$AZ$5,0))</f>
        <v/>
      </c>
      <c r="AY222" s="24">
        <f>INDEX(MTInputs!$J$1:$AZ$415,$D222,MATCH(AY$5,MTInputs!$J$5:$AZ$5,0))</f>
        <v/>
      </c>
    </row>
    <row r="223" hidden="1" outlineLevel="1">
      <c r="A223" s="14" t="inlineStr">
        <is>
          <t>fbcov</t>
        </is>
      </c>
      <c r="B223" s="14" t="inlineStr">
        <is>
          <t>all</t>
        </is>
      </c>
      <c r="C223" s="14" t="inlineStr">
        <is>
          <t>mac</t>
        </is>
      </c>
      <c r="D223" s="22" t="n">
        <v>77</v>
      </c>
      <c r="H223" s="14">
        <f>INDEX(Variables!$B$5:$B$105,MATCH($A223,Variables!$A$5:$A$105,0))&amp;IF($C223="",""," | "&amp;INDEX(Mapping!$B$5:$B$26,MATCH($C223,Mapping!$A$5:$A$26,0))&amp;" | "&amp;INDEX(Mapping!$B$30:$B$41,MATCH($B223,Mapping!$A$30:$A$41,0)))</f>
        <v/>
      </c>
      <c r="I223" s="14">
        <f>INDEX(Variables!$C$5:$C$105,MATCH($A223,Variables!$A$5:$A$105,0))</f>
        <v/>
      </c>
      <c r="J223" s="14">
        <f>INDEX(Variables!$E$5:$E$105,MATCH($A223,Variables!$A$5:$A$105,0))</f>
        <v/>
      </c>
      <c r="K223" s="11">
        <f>LOWER(Settings!$C$4)&amp;".mit."&amp;$A223&amp;IF($C223="","","."&amp;$C223&amp;"."&amp;$B223)&amp;IF(INDEX(Variables!$D$5:$D$105,MATCH($A223,Variables!$A$5:$A$105,0))="","","."&amp;INDEX(Variables!$D$5:$D$105,MATCH($A223,Variables!$A$5:$A$105,0)))&amp;"."&amp;K$5</f>
        <v/>
      </c>
      <c r="L223" s="23">
        <f>INDEX(MTInputs!$J$1:$AZ$415,$D223,MATCH(L$5,MTInputs!$J$5:$AZ$5,0))</f>
        <v/>
      </c>
      <c r="M223" s="24">
        <f>INDEX(MTInputs!$J$1:$AZ$415,$D223,MATCH(M$5,MTInputs!$J$5:$AZ$5,0))</f>
        <v/>
      </c>
      <c r="N223" s="24">
        <f>INDEX(MTInputs!$J$1:$AZ$415,$D223,MATCH(N$5,MTInputs!$J$5:$AZ$5,0))</f>
        <v/>
      </c>
      <c r="O223" s="24">
        <f>INDEX(MTInputs!$J$1:$AZ$415,$D223,MATCH(O$5,MTInputs!$J$5:$AZ$5,0))</f>
        <v/>
      </c>
      <c r="P223" s="24">
        <f>INDEX(MTInputs!$J$1:$AZ$415,$D223,MATCH(P$5,MTInputs!$J$5:$AZ$5,0))</f>
        <v/>
      </c>
      <c r="Q223" s="24">
        <f>INDEX(MTInputs!$J$1:$AZ$415,$D223,MATCH(Q$5,MTInputs!$J$5:$AZ$5,0))</f>
        <v/>
      </c>
      <c r="R223" s="24">
        <f>INDEX(MTInputs!$J$1:$AZ$415,$D223,MATCH(R$5,MTInputs!$J$5:$AZ$5,0))</f>
        <v/>
      </c>
      <c r="S223" s="24">
        <f>INDEX(MTInputs!$J$1:$AZ$415,$D223,MATCH(S$5,MTInputs!$J$5:$AZ$5,0))</f>
        <v/>
      </c>
      <c r="T223" s="24">
        <f>INDEX(MTInputs!$J$1:$AZ$415,$D223,MATCH(T$5,MTInputs!$J$5:$AZ$5,0))</f>
        <v/>
      </c>
      <c r="U223" s="24">
        <f>INDEX(MTInputs!$J$1:$AZ$415,$D223,MATCH(U$5,MTInputs!$J$5:$AZ$5,0))</f>
        <v/>
      </c>
      <c r="V223" s="24">
        <f>INDEX(MTInputs!$J$1:$AZ$415,$D223,MATCH(V$5,MTInputs!$J$5:$AZ$5,0))</f>
        <v/>
      </c>
      <c r="W223" s="24">
        <f>INDEX(MTInputs!$J$1:$AZ$415,$D223,MATCH(W$5,MTInputs!$J$5:$AZ$5,0))</f>
        <v/>
      </c>
      <c r="X223" s="24">
        <f>INDEX(MTInputs!$J$1:$AZ$415,$D223,MATCH(X$5,MTInputs!$J$5:$AZ$5,0))</f>
        <v/>
      </c>
      <c r="Y223" s="24">
        <f>INDEX(MTInputs!$J$1:$AZ$415,$D223,MATCH(Y$5,MTInputs!$J$5:$AZ$5,0))</f>
        <v/>
      </c>
      <c r="Z223" s="24">
        <f>INDEX(MTInputs!$J$1:$AZ$415,$D223,MATCH(Z$5,MTInputs!$J$5:$AZ$5,0))</f>
        <v/>
      </c>
      <c r="AA223" s="24">
        <f>INDEX(MTInputs!$J$1:$AZ$415,$D223,MATCH(AA$5,MTInputs!$J$5:$AZ$5,0))</f>
        <v/>
      </c>
      <c r="AB223" s="24">
        <f>INDEX(MTInputs!$J$1:$AZ$415,$D223,MATCH(AB$5,MTInputs!$J$5:$AZ$5,0))</f>
        <v/>
      </c>
      <c r="AC223" s="24">
        <f>INDEX(MTInputs!$J$1:$AZ$415,$D223,MATCH(AC$5,MTInputs!$J$5:$AZ$5,0))</f>
        <v/>
      </c>
      <c r="AD223" s="24">
        <f>INDEX(MTInputs!$J$1:$AZ$415,$D223,MATCH(AD$5,MTInputs!$J$5:$AZ$5,0))</f>
        <v/>
      </c>
      <c r="AF223" s="11">
        <f>LOWER(Settings!$C$4)&amp;".mit."&amp;$A223&amp;IF($C223="","","."&amp;$C223&amp;"."&amp;$B223)&amp;IF(INDEX(Variables!$D$5:$D$105,MATCH($A223,Variables!$A$5:$A$105,0))="","","."&amp;INDEX(Variables!$D$5:$D$105,MATCH($A223,Variables!$A$5:$A$105,0)))&amp;"."&amp;AF$5</f>
        <v/>
      </c>
      <c r="AG223" s="23">
        <f>INDEX(MTInputs!$J$1:$AZ$415,$D223,MATCH(AG$5,MTInputs!$J$5:$AZ$5,0))</f>
        <v/>
      </c>
      <c r="AH223" s="24">
        <f>INDEX(MTInputs!$J$1:$AZ$415,$D223,MATCH(AH$5,MTInputs!$J$5:$AZ$5,0))</f>
        <v/>
      </c>
      <c r="AI223" s="24">
        <f>INDEX(MTInputs!$J$1:$AZ$415,$D223,MATCH(AI$5,MTInputs!$J$5:$AZ$5,0))</f>
        <v/>
      </c>
      <c r="AJ223" s="24">
        <f>INDEX(MTInputs!$J$1:$AZ$415,$D223,MATCH(AJ$5,MTInputs!$J$5:$AZ$5,0))</f>
        <v/>
      </c>
      <c r="AK223" s="24">
        <f>INDEX(MTInputs!$J$1:$AZ$415,$D223,MATCH(AK$5,MTInputs!$J$5:$AZ$5,0))</f>
        <v/>
      </c>
      <c r="AL223" s="24">
        <f>INDEX(MTInputs!$J$1:$AZ$415,$D223,MATCH(AL$5,MTInputs!$J$5:$AZ$5,0))</f>
        <v/>
      </c>
      <c r="AM223" s="24">
        <f>INDEX(MTInputs!$J$1:$AZ$415,$D223,MATCH(AM$5,MTInputs!$J$5:$AZ$5,0))</f>
        <v/>
      </c>
      <c r="AN223" s="24">
        <f>INDEX(MTInputs!$J$1:$AZ$415,$D223,MATCH(AN$5,MTInputs!$J$5:$AZ$5,0))</f>
        <v/>
      </c>
      <c r="AO223" s="24">
        <f>INDEX(MTInputs!$J$1:$AZ$415,$D223,MATCH(AO$5,MTInputs!$J$5:$AZ$5,0))</f>
        <v/>
      </c>
      <c r="AP223" s="24">
        <f>INDEX(MTInputs!$J$1:$AZ$415,$D223,MATCH(AP$5,MTInputs!$J$5:$AZ$5,0))</f>
        <v/>
      </c>
      <c r="AQ223" s="24">
        <f>INDEX(MTInputs!$J$1:$AZ$415,$D223,MATCH(AQ$5,MTInputs!$J$5:$AZ$5,0))</f>
        <v/>
      </c>
      <c r="AR223" s="24">
        <f>INDEX(MTInputs!$J$1:$AZ$415,$D223,MATCH(AR$5,MTInputs!$J$5:$AZ$5,0))</f>
        <v/>
      </c>
      <c r="AS223" s="24">
        <f>INDEX(MTInputs!$J$1:$AZ$415,$D223,MATCH(AS$5,MTInputs!$J$5:$AZ$5,0))</f>
        <v/>
      </c>
      <c r="AT223" s="24">
        <f>INDEX(MTInputs!$J$1:$AZ$415,$D223,MATCH(AT$5,MTInputs!$J$5:$AZ$5,0))</f>
        <v/>
      </c>
      <c r="AU223" s="24">
        <f>INDEX(MTInputs!$J$1:$AZ$415,$D223,MATCH(AU$5,MTInputs!$J$5:$AZ$5,0))</f>
        <v/>
      </c>
      <c r="AV223" s="24">
        <f>INDEX(MTInputs!$J$1:$AZ$415,$D223,MATCH(AV$5,MTInputs!$J$5:$AZ$5,0))</f>
        <v/>
      </c>
      <c r="AW223" s="24">
        <f>INDEX(MTInputs!$J$1:$AZ$415,$D223,MATCH(AW$5,MTInputs!$J$5:$AZ$5,0))</f>
        <v/>
      </c>
      <c r="AX223" s="24">
        <f>INDEX(MTInputs!$J$1:$AZ$415,$D223,MATCH(AX$5,MTInputs!$J$5:$AZ$5,0))</f>
        <v/>
      </c>
      <c r="AY223" s="24">
        <f>INDEX(MTInputs!$J$1:$AZ$415,$D223,MATCH(AY$5,MTInputs!$J$5:$AZ$5,0))</f>
        <v/>
      </c>
    </row>
    <row r="224" hidden="1" outlineLevel="1">
      <c r="A224" s="14" t="inlineStr">
        <is>
          <t>fbcov</t>
        </is>
      </c>
      <c r="B224" s="14" t="inlineStr">
        <is>
          <t>all</t>
        </is>
      </c>
      <c r="C224" s="14" t="inlineStr">
        <is>
          <t>cem</t>
        </is>
      </c>
      <c r="D224" s="22" t="n">
        <v>78</v>
      </c>
      <c r="H224" s="14">
        <f>INDEX(Variables!$B$5:$B$105,MATCH($A224,Variables!$A$5:$A$105,0))&amp;IF($C224="",""," | "&amp;INDEX(Mapping!$B$5:$B$26,MATCH($C224,Mapping!$A$5:$A$26,0))&amp;" | "&amp;INDEX(Mapping!$B$30:$B$41,MATCH($B224,Mapping!$A$30:$A$41,0)))</f>
        <v/>
      </c>
      <c r="I224" s="14">
        <f>INDEX(Variables!$C$5:$C$105,MATCH($A224,Variables!$A$5:$A$105,0))</f>
        <v/>
      </c>
      <c r="J224" s="14">
        <f>INDEX(Variables!$E$5:$E$105,MATCH($A224,Variables!$A$5:$A$105,0))</f>
        <v/>
      </c>
      <c r="K224" s="11">
        <f>LOWER(Settings!$C$4)&amp;".mit."&amp;$A224&amp;IF($C224="","","."&amp;$C224&amp;"."&amp;$B224)&amp;IF(INDEX(Variables!$D$5:$D$105,MATCH($A224,Variables!$A$5:$A$105,0))="","","."&amp;INDEX(Variables!$D$5:$D$105,MATCH($A224,Variables!$A$5:$A$105,0)))&amp;"."&amp;K$5</f>
        <v/>
      </c>
      <c r="L224" s="23">
        <f>INDEX(MTInputs!$J$1:$AZ$415,$D224,MATCH(L$5,MTInputs!$J$5:$AZ$5,0))</f>
        <v/>
      </c>
      <c r="M224" s="24">
        <f>INDEX(MTInputs!$J$1:$AZ$415,$D224,MATCH(M$5,MTInputs!$J$5:$AZ$5,0))</f>
        <v/>
      </c>
      <c r="N224" s="24">
        <f>INDEX(MTInputs!$J$1:$AZ$415,$D224,MATCH(N$5,MTInputs!$J$5:$AZ$5,0))</f>
        <v/>
      </c>
      <c r="O224" s="24">
        <f>INDEX(MTInputs!$J$1:$AZ$415,$D224,MATCH(O$5,MTInputs!$J$5:$AZ$5,0))</f>
        <v/>
      </c>
      <c r="P224" s="24">
        <f>INDEX(MTInputs!$J$1:$AZ$415,$D224,MATCH(P$5,MTInputs!$J$5:$AZ$5,0))</f>
        <v/>
      </c>
      <c r="Q224" s="24">
        <f>INDEX(MTInputs!$J$1:$AZ$415,$D224,MATCH(Q$5,MTInputs!$J$5:$AZ$5,0))</f>
        <v/>
      </c>
      <c r="R224" s="24">
        <f>INDEX(MTInputs!$J$1:$AZ$415,$D224,MATCH(R$5,MTInputs!$J$5:$AZ$5,0))</f>
        <v/>
      </c>
      <c r="S224" s="24">
        <f>INDEX(MTInputs!$J$1:$AZ$415,$D224,MATCH(S$5,MTInputs!$J$5:$AZ$5,0))</f>
        <v/>
      </c>
      <c r="T224" s="24">
        <f>INDEX(MTInputs!$J$1:$AZ$415,$D224,MATCH(T$5,MTInputs!$J$5:$AZ$5,0))</f>
        <v/>
      </c>
      <c r="U224" s="24">
        <f>INDEX(MTInputs!$J$1:$AZ$415,$D224,MATCH(U$5,MTInputs!$J$5:$AZ$5,0))</f>
        <v/>
      </c>
      <c r="V224" s="24">
        <f>INDEX(MTInputs!$J$1:$AZ$415,$D224,MATCH(V$5,MTInputs!$J$5:$AZ$5,0))</f>
        <v/>
      </c>
      <c r="W224" s="24">
        <f>INDEX(MTInputs!$J$1:$AZ$415,$D224,MATCH(W$5,MTInputs!$J$5:$AZ$5,0))</f>
        <v/>
      </c>
      <c r="X224" s="24">
        <f>INDEX(MTInputs!$J$1:$AZ$415,$D224,MATCH(X$5,MTInputs!$J$5:$AZ$5,0))</f>
        <v/>
      </c>
      <c r="Y224" s="24">
        <f>INDEX(MTInputs!$J$1:$AZ$415,$D224,MATCH(Y$5,MTInputs!$J$5:$AZ$5,0))</f>
        <v/>
      </c>
      <c r="Z224" s="24">
        <f>INDEX(MTInputs!$J$1:$AZ$415,$D224,MATCH(Z$5,MTInputs!$J$5:$AZ$5,0))</f>
        <v/>
      </c>
      <c r="AA224" s="24">
        <f>INDEX(MTInputs!$J$1:$AZ$415,$D224,MATCH(AA$5,MTInputs!$J$5:$AZ$5,0))</f>
        <v/>
      </c>
      <c r="AB224" s="24">
        <f>INDEX(MTInputs!$J$1:$AZ$415,$D224,MATCH(AB$5,MTInputs!$J$5:$AZ$5,0))</f>
        <v/>
      </c>
      <c r="AC224" s="24">
        <f>INDEX(MTInputs!$J$1:$AZ$415,$D224,MATCH(AC$5,MTInputs!$J$5:$AZ$5,0))</f>
        <v/>
      </c>
      <c r="AD224" s="24">
        <f>INDEX(MTInputs!$J$1:$AZ$415,$D224,MATCH(AD$5,MTInputs!$J$5:$AZ$5,0))</f>
        <v/>
      </c>
      <c r="AF224" s="11">
        <f>LOWER(Settings!$C$4)&amp;".mit."&amp;$A224&amp;IF($C224="","","."&amp;$C224&amp;"."&amp;$B224)&amp;IF(INDEX(Variables!$D$5:$D$105,MATCH($A224,Variables!$A$5:$A$105,0))="","","."&amp;INDEX(Variables!$D$5:$D$105,MATCH($A224,Variables!$A$5:$A$105,0)))&amp;"."&amp;AF$5</f>
        <v/>
      </c>
      <c r="AG224" s="23">
        <f>INDEX(MTInputs!$J$1:$AZ$415,$D224,MATCH(AG$5,MTInputs!$J$5:$AZ$5,0))</f>
        <v/>
      </c>
      <c r="AH224" s="24">
        <f>INDEX(MTInputs!$J$1:$AZ$415,$D224,MATCH(AH$5,MTInputs!$J$5:$AZ$5,0))</f>
        <v/>
      </c>
      <c r="AI224" s="24">
        <f>INDEX(MTInputs!$J$1:$AZ$415,$D224,MATCH(AI$5,MTInputs!$J$5:$AZ$5,0))</f>
        <v/>
      </c>
      <c r="AJ224" s="24">
        <f>INDEX(MTInputs!$J$1:$AZ$415,$D224,MATCH(AJ$5,MTInputs!$J$5:$AZ$5,0))</f>
        <v/>
      </c>
      <c r="AK224" s="24">
        <f>INDEX(MTInputs!$J$1:$AZ$415,$D224,MATCH(AK$5,MTInputs!$J$5:$AZ$5,0))</f>
        <v/>
      </c>
      <c r="AL224" s="24">
        <f>INDEX(MTInputs!$J$1:$AZ$415,$D224,MATCH(AL$5,MTInputs!$J$5:$AZ$5,0))</f>
        <v/>
      </c>
      <c r="AM224" s="24">
        <f>INDEX(MTInputs!$J$1:$AZ$415,$D224,MATCH(AM$5,MTInputs!$J$5:$AZ$5,0))</f>
        <v/>
      </c>
      <c r="AN224" s="24">
        <f>INDEX(MTInputs!$J$1:$AZ$415,$D224,MATCH(AN$5,MTInputs!$J$5:$AZ$5,0))</f>
        <v/>
      </c>
      <c r="AO224" s="24">
        <f>INDEX(MTInputs!$J$1:$AZ$415,$D224,MATCH(AO$5,MTInputs!$J$5:$AZ$5,0))</f>
        <v/>
      </c>
      <c r="AP224" s="24">
        <f>INDEX(MTInputs!$J$1:$AZ$415,$D224,MATCH(AP$5,MTInputs!$J$5:$AZ$5,0))</f>
        <v/>
      </c>
      <c r="AQ224" s="24">
        <f>INDEX(MTInputs!$J$1:$AZ$415,$D224,MATCH(AQ$5,MTInputs!$J$5:$AZ$5,0))</f>
        <v/>
      </c>
      <c r="AR224" s="24">
        <f>INDEX(MTInputs!$J$1:$AZ$415,$D224,MATCH(AR$5,MTInputs!$J$5:$AZ$5,0))</f>
        <v/>
      </c>
      <c r="AS224" s="24">
        <f>INDEX(MTInputs!$J$1:$AZ$415,$D224,MATCH(AS$5,MTInputs!$J$5:$AZ$5,0))</f>
        <v/>
      </c>
      <c r="AT224" s="24">
        <f>INDEX(MTInputs!$J$1:$AZ$415,$D224,MATCH(AT$5,MTInputs!$J$5:$AZ$5,0))</f>
        <v/>
      </c>
      <c r="AU224" s="24">
        <f>INDEX(MTInputs!$J$1:$AZ$415,$D224,MATCH(AU$5,MTInputs!$J$5:$AZ$5,0))</f>
        <v/>
      </c>
      <c r="AV224" s="24">
        <f>INDEX(MTInputs!$J$1:$AZ$415,$D224,MATCH(AV$5,MTInputs!$J$5:$AZ$5,0))</f>
        <v/>
      </c>
      <c r="AW224" s="24">
        <f>INDEX(MTInputs!$J$1:$AZ$415,$D224,MATCH(AW$5,MTInputs!$J$5:$AZ$5,0))</f>
        <v/>
      </c>
      <c r="AX224" s="24">
        <f>INDEX(MTInputs!$J$1:$AZ$415,$D224,MATCH(AX$5,MTInputs!$J$5:$AZ$5,0))</f>
        <v/>
      </c>
      <c r="AY224" s="24">
        <f>INDEX(MTInputs!$J$1:$AZ$415,$D224,MATCH(AY$5,MTInputs!$J$5:$AZ$5,0))</f>
        <v/>
      </c>
    </row>
    <row r="225" hidden="1" outlineLevel="1">
      <c r="A225" s="14" t="inlineStr">
        <is>
          <t>fbcov</t>
        </is>
      </c>
      <c r="B225" s="14" t="inlineStr">
        <is>
          <t>all</t>
        </is>
      </c>
      <c r="C225" s="14" t="inlineStr">
        <is>
          <t>omn</t>
        </is>
      </c>
      <c r="D225" s="22" t="n">
        <v>79</v>
      </c>
      <c r="H225" s="14">
        <f>INDEX(Variables!$B$5:$B$105,MATCH($A225,Variables!$A$5:$A$105,0))&amp;IF($C225="",""," | "&amp;INDEX(Mapping!$B$5:$B$26,MATCH($C225,Mapping!$A$5:$A$26,0))&amp;" | "&amp;INDEX(Mapping!$B$30:$B$41,MATCH($B225,Mapping!$A$30:$A$41,0)))</f>
        <v/>
      </c>
      <c r="I225" s="14">
        <f>INDEX(Variables!$C$5:$C$105,MATCH($A225,Variables!$A$5:$A$105,0))</f>
        <v/>
      </c>
      <c r="J225" s="14">
        <f>INDEX(Variables!$E$5:$E$105,MATCH($A225,Variables!$A$5:$A$105,0))</f>
        <v/>
      </c>
      <c r="K225" s="11">
        <f>LOWER(Settings!$C$4)&amp;".mit."&amp;$A225&amp;IF($C225="","","."&amp;$C225&amp;"."&amp;$B225)&amp;IF(INDEX(Variables!$D$5:$D$105,MATCH($A225,Variables!$A$5:$A$105,0))="","","."&amp;INDEX(Variables!$D$5:$D$105,MATCH($A225,Variables!$A$5:$A$105,0)))&amp;"."&amp;K$5</f>
        <v/>
      </c>
      <c r="L225" s="23">
        <f>INDEX(MTInputs!$J$1:$AZ$415,$D225,MATCH(L$5,MTInputs!$J$5:$AZ$5,0))</f>
        <v/>
      </c>
      <c r="M225" s="24">
        <f>INDEX(MTInputs!$J$1:$AZ$415,$D225,MATCH(M$5,MTInputs!$J$5:$AZ$5,0))</f>
        <v/>
      </c>
      <c r="N225" s="24">
        <f>INDEX(MTInputs!$J$1:$AZ$415,$D225,MATCH(N$5,MTInputs!$J$5:$AZ$5,0))</f>
        <v/>
      </c>
      <c r="O225" s="24">
        <f>INDEX(MTInputs!$J$1:$AZ$415,$D225,MATCH(O$5,MTInputs!$J$5:$AZ$5,0))</f>
        <v/>
      </c>
      <c r="P225" s="24">
        <f>INDEX(MTInputs!$J$1:$AZ$415,$D225,MATCH(P$5,MTInputs!$J$5:$AZ$5,0))</f>
        <v/>
      </c>
      <c r="Q225" s="24">
        <f>INDEX(MTInputs!$J$1:$AZ$415,$D225,MATCH(Q$5,MTInputs!$J$5:$AZ$5,0))</f>
        <v/>
      </c>
      <c r="R225" s="24">
        <f>INDEX(MTInputs!$J$1:$AZ$415,$D225,MATCH(R$5,MTInputs!$J$5:$AZ$5,0))</f>
        <v/>
      </c>
      <c r="S225" s="24">
        <f>INDEX(MTInputs!$J$1:$AZ$415,$D225,MATCH(S$5,MTInputs!$J$5:$AZ$5,0))</f>
        <v/>
      </c>
      <c r="T225" s="24">
        <f>INDEX(MTInputs!$J$1:$AZ$415,$D225,MATCH(T$5,MTInputs!$J$5:$AZ$5,0))</f>
        <v/>
      </c>
      <c r="U225" s="24">
        <f>INDEX(MTInputs!$J$1:$AZ$415,$D225,MATCH(U$5,MTInputs!$J$5:$AZ$5,0))</f>
        <v/>
      </c>
      <c r="V225" s="24">
        <f>INDEX(MTInputs!$J$1:$AZ$415,$D225,MATCH(V$5,MTInputs!$J$5:$AZ$5,0))</f>
        <v/>
      </c>
      <c r="W225" s="24">
        <f>INDEX(MTInputs!$J$1:$AZ$415,$D225,MATCH(W$5,MTInputs!$J$5:$AZ$5,0))</f>
        <v/>
      </c>
      <c r="X225" s="24">
        <f>INDEX(MTInputs!$J$1:$AZ$415,$D225,MATCH(X$5,MTInputs!$J$5:$AZ$5,0))</f>
        <v/>
      </c>
      <c r="Y225" s="24">
        <f>INDEX(MTInputs!$J$1:$AZ$415,$D225,MATCH(Y$5,MTInputs!$J$5:$AZ$5,0))</f>
        <v/>
      </c>
      <c r="Z225" s="24">
        <f>INDEX(MTInputs!$J$1:$AZ$415,$D225,MATCH(Z$5,MTInputs!$J$5:$AZ$5,0))</f>
        <v/>
      </c>
      <c r="AA225" s="24">
        <f>INDEX(MTInputs!$J$1:$AZ$415,$D225,MATCH(AA$5,MTInputs!$J$5:$AZ$5,0))</f>
        <v/>
      </c>
      <c r="AB225" s="24">
        <f>INDEX(MTInputs!$J$1:$AZ$415,$D225,MATCH(AB$5,MTInputs!$J$5:$AZ$5,0))</f>
        <v/>
      </c>
      <c r="AC225" s="24">
        <f>INDEX(MTInputs!$J$1:$AZ$415,$D225,MATCH(AC$5,MTInputs!$J$5:$AZ$5,0))</f>
        <v/>
      </c>
      <c r="AD225" s="24">
        <f>INDEX(MTInputs!$J$1:$AZ$415,$D225,MATCH(AD$5,MTInputs!$J$5:$AZ$5,0))</f>
        <v/>
      </c>
      <c r="AF225" s="11">
        <f>LOWER(Settings!$C$4)&amp;".mit."&amp;$A225&amp;IF($C225="","","."&amp;$C225&amp;"."&amp;$B225)&amp;IF(INDEX(Variables!$D$5:$D$105,MATCH($A225,Variables!$A$5:$A$105,0))="","","."&amp;INDEX(Variables!$D$5:$D$105,MATCH($A225,Variables!$A$5:$A$105,0)))&amp;"."&amp;AF$5</f>
        <v/>
      </c>
      <c r="AG225" s="23">
        <f>INDEX(MTInputs!$J$1:$AZ$415,$D225,MATCH(AG$5,MTInputs!$J$5:$AZ$5,0))</f>
        <v/>
      </c>
      <c r="AH225" s="24">
        <f>INDEX(MTInputs!$J$1:$AZ$415,$D225,MATCH(AH$5,MTInputs!$J$5:$AZ$5,0))</f>
        <v/>
      </c>
      <c r="AI225" s="24">
        <f>INDEX(MTInputs!$J$1:$AZ$415,$D225,MATCH(AI$5,MTInputs!$J$5:$AZ$5,0))</f>
        <v/>
      </c>
      <c r="AJ225" s="24">
        <f>INDEX(MTInputs!$J$1:$AZ$415,$D225,MATCH(AJ$5,MTInputs!$J$5:$AZ$5,0))</f>
        <v/>
      </c>
      <c r="AK225" s="24">
        <f>INDEX(MTInputs!$J$1:$AZ$415,$D225,MATCH(AK$5,MTInputs!$J$5:$AZ$5,0))</f>
        <v/>
      </c>
      <c r="AL225" s="24">
        <f>INDEX(MTInputs!$J$1:$AZ$415,$D225,MATCH(AL$5,MTInputs!$J$5:$AZ$5,0))</f>
        <v/>
      </c>
      <c r="AM225" s="24">
        <f>INDEX(MTInputs!$J$1:$AZ$415,$D225,MATCH(AM$5,MTInputs!$J$5:$AZ$5,0))</f>
        <v/>
      </c>
      <c r="AN225" s="24">
        <f>INDEX(MTInputs!$J$1:$AZ$415,$D225,MATCH(AN$5,MTInputs!$J$5:$AZ$5,0))</f>
        <v/>
      </c>
      <c r="AO225" s="24">
        <f>INDEX(MTInputs!$J$1:$AZ$415,$D225,MATCH(AO$5,MTInputs!$J$5:$AZ$5,0))</f>
        <v/>
      </c>
      <c r="AP225" s="24">
        <f>INDEX(MTInputs!$J$1:$AZ$415,$D225,MATCH(AP$5,MTInputs!$J$5:$AZ$5,0))</f>
        <v/>
      </c>
      <c r="AQ225" s="24">
        <f>INDEX(MTInputs!$J$1:$AZ$415,$D225,MATCH(AQ$5,MTInputs!$J$5:$AZ$5,0))</f>
        <v/>
      </c>
      <c r="AR225" s="24">
        <f>INDEX(MTInputs!$J$1:$AZ$415,$D225,MATCH(AR$5,MTInputs!$J$5:$AZ$5,0))</f>
        <v/>
      </c>
      <c r="AS225" s="24">
        <f>INDEX(MTInputs!$J$1:$AZ$415,$D225,MATCH(AS$5,MTInputs!$J$5:$AZ$5,0))</f>
        <v/>
      </c>
      <c r="AT225" s="24">
        <f>INDEX(MTInputs!$J$1:$AZ$415,$D225,MATCH(AT$5,MTInputs!$J$5:$AZ$5,0))</f>
        <v/>
      </c>
      <c r="AU225" s="24">
        <f>INDEX(MTInputs!$J$1:$AZ$415,$D225,MATCH(AU$5,MTInputs!$J$5:$AZ$5,0))</f>
        <v/>
      </c>
      <c r="AV225" s="24">
        <f>INDEX(MTInputs!$J$1:$AZ$415,$D225,MATCH(AV$5,MTInputs!$J$5:$AZ$5,0))</f>
        <v/>
      </c>
      <c r="AW225" s="24">
        <f>INDEX(MTInputs!$J$1:$AZ$415,$D225,MATCH(AW$5,MTInputs!$J$5:$AZ$5,0))</f>
        <v/>
      </c>
      <c r="AX225" s="24">
        <f>INDEX(MTInputs!$J$1:$AZ$415,$D225,MATCH(AX$5,MTInputs!$J$5:$AZ$5,0))</f>
        <v/>
      </c>
      <c r="AY225" s="24">
        <f>INDEX(MTInputs!$J$1:$AZ$415,$D225,MATCH(AY$5,MTInputs!$J$5:$AZ$5,0))</f>
        <v/>
      </c>
    </row>
    <row r="226" hidden="1" outlineLevel="1">
      <c r="A226" s="14" t="inlineStr">
        <is>
          <t>fbcov</t>
        </is>
      </c>
      <c r="B226" s="14" t="inlineStr">
        <is>
          <t>all</t>
        </is>
      </c>
      <c r="C226" s="14" t="inlineStr">
        <is>
          <t>cst</t>
        </is>
      </c>
      <c r="D226" s="22" t="n">
        <v>80</v>
      </c>
      <c r="H226" s="14">
        <f>INDEX(Variables!$B$5:$B$105,MATCH($A226,Variables!$A$5:$A$105,0))&amp;IF($C226="",""," | "&amp;INDEX(Mapping!$B$5:$B$26,MATCH($C226,Mapping!$A$5:$A$26,0))&amp;" | "&amp;INDEX(Mapping!$B$30:$B$41,MATCH($B226,Mapping!$A$30:$A$41,0)))</f>
        <v/>
      </c>
      <c r="I226" s="14">
        <f>INDEX(Variables!$C$5:$C$105,MATCH($A226,Variables!$A$5:$A$105,0))</f>
        <v/>
      </c>
      <c r="J226" s="14">
        <f>INDEX(Variables!$E$5:$E$105,MATCH($A226,Variables!$A$5:$A$105,0))</f>
        <v/>
      </c>
      <c r="K226" s="11">
        <f>LOWER(Settings!$C$4)&amp;".mit."&amp;$A226&amp;IF($C226="","","."&amp;$C226&amp;"."&amp;$B226)&amp;IF(INDEX(Variables!$D$5:$D$105,MATCH($A226,Variables!$A$5:$A$105,0))="","","."&amp;INDEX(Variables!$D$5:$D$105,MATCH($A226,Variables!$A$5:$A$105,0)))&amp;"."&amp;K$5</f>
        <v/>
      </c>
      <c r="L226" s="23">
        <f>INDEX(MTInputs!$J$1:$AZ$415,$D226,MATCH(L$5,MTInputs!$J$5:$AZ$5,0))</f>
        <v/>
      </c>
      <c r="M226" s="24">
        <f>INDEX(MTInputs!$J$1:$AZ$415,$D226,MATCH(M$5,MTInputs!$J$5:$AZ$5,0))</f>
        <v/>
      </c>
      <c r="N226" s="24">
        <f>INDEX(MTInputs!$J$1:$AZ$415,$D226,MATCH(N$5,MTInputs!$J$5:$AZ$5,0))</f>
        <v/>
      </c>
      <c r="O226" s="24">
        <f>INDEX(MTInputs!$J$1:$AZ$415,$D226,MATCH(O$5,MTInputs!$J$5:$AZ$5,0))</f>
        <v/>
      </c>
      <c r="P226" s="24">
        <f>INDEX(MTInputs!$J$1:$AZ$415,$D226,MATCH(P$5,MTInputs!$J$5:$AZ$5,0))</f>
        <v/>
      </c>
      <c r="Q226" s="24">
        <f>INDEX(MTInputs!$J$1:$AZ$415,$D226,MATCH(Q$5,MTInputs!$J$5:$AZ$5,0))</f>
        <v/>
      </c>
      <c r="R226" s="24">
        <f>INDEX(MTInputs!$J$1:$AZ$415,$D226,MATCH(R$5,MTInputs!$J$5:$AZ$5,0))</f>
        <v/>
      </c>
      <c r="S226" s="24">
        <f>INDEX(MTInputs!$J$1:$AZ$415,$D226,MATCH(S$5,MTInputs!$J$5:$AZ$5,0))</f>
        <v/>
      </c>
      <c r="T226" s="24">
        <f>INDEX(MTInputs!$J$1:$AZ$415,$D226,MATCH(T$5,MTInputs!$J$5:$AZ$5,0))</f>
        <v/>
      </c>
      <c r="U226" s="24">
        <f>INDEX(MTInputs!$J$1:$AZ$415,$D226,MATCH(U$5,MTInputs!$J$5:$AZ$5,0))</f>
        <v/>
      </c>
      <c r="V226" s="24">
        <f>INDEX(MTInputs!$J$1:$AZ$415,$D226,MATCH(V$5,MTInputs!$J$5:$AZ$5,0))</f>
        <v/>
      </c>
      <c r="W226" s="24">
        <f>INDEX(MTInputs!$J$1:$AZ$415,$D226,MATCH(W$5,MTInputs!$J$5:$AZ$5,0))</f>
        <v/>
      </c>
      <c r="X226" s="24">
        <f>INDEX(MTInputs!$J$1:$AZ$415,$D226,MATCH(X$5,MTInputs!$J$5:$AZ$5,0))</f>
        <v/>
      </c>
      <c r="Y226" s="24">
        <f>INDEX(MTInputs!$J$1:$AZ$415,$D226,MATCH(Y$5,MTInputs!$J$5:$AZ$5,0))</f>
        <v/>
      </c>
      <c r="Z226" s="24">
        <f>INDEX(MTInputs!$J$1:$AZ$415,$D226,MATCH(Z$5,MTInputs!$J$5:$AZ$5,0))</f>
        <v/>
      </c>
      <c r="AA226" s="24">
        <f>INDEX(MTInputs!$J$1:$AZ$415,$D226,MATCH(AA$5,MTInputs!$J$5:$AZ$5,0))</f>
        <v/>
      </c>
      <c r="AB226" s="24">
        <f>INDEX(MTInputs!$J$1:$AZ$415,$D226,MATCH(AB$5,MTInputs!$J$5:$AZ$5,0))</f>
        <v/>
      </c>
      <c r="AC226" s="24">
        <f>INDEX(MTInputs!$J$1:$AZ$415,$D226,MATCH(AC$5,MTInputs!$J$5:$AZ$5,0))</f>
        <v/>
      </c>
      <c r="AD226" s="24">
        <f>INDEX(MTInputs!$J$1:$AZ$415,$D226,MATCH(AD$5,MTInputs!$J$5:$AZ$5,0))</f>
        <v/>
      </c>
      <c r="AF226" s="11">
        <f>LOWER(Settings!$C$4)&amp;".mit."&amp;$A226&amp;IF($C226="","","."&amp;$C226&amp;"."&amp;$B226)&amp;IF(INDEX(Variables!$D$5:$D$105,MATCH($A226,Variables!$A$5:$A$105,0))="","","."&amp;INDEX(Variables!$D$5:$D$105,MATCH($A226,Variables!$A$5:$A$105,0)))&amp;"."&amp;AF$5</f>
        <v/>
      </c>
      <c r="AG226" s="23">
        <f>INDEX(MTInputs!$J$1:$AZ$415,$D226,MATCH(AG$5,MTInputs!$J$5:$AZ$5,0))</f>
        <v/>
      </c>
      <c r="AH226" s="24">
        <f>INDEX(MTInputs!$J$1:$AZ$415,$D226,MATCH(AH$5,MTInputs!$J$5:$AZ$5,0))</f>
        <v/>
      </c>
      <c r="AI226" s="24">
        <f>INDEX(MTInputs!$J$1:$AZ$415,$D226,MATCH(AI$5,MTInputs!$J$5:$AZ$5,0))</f>
        <v/>
      </c>
      <c r="AJ226" s="24">
        <f>INDEX(MTInputs!$J$1:$AZ$415,$D226,MATCH(AJ$5,MTInputs!$J$5:$AZ$5,0))</f>
        <v/>
      </c>
      <c r="AK226" s="24">
        <f>INDEX(MTInputs!$J$1:$AZ$415,$D226,MATCH(AK$5,MTInputs!$J$5:$AZ$5,0))</f>
        <v/>
      </c>
      <c r="AL226" s="24">
        <f>INDEX(MTInputs!$J$1:$AZ$415,$D226,MATCH(AL$5,MTInputs!$J$5:$AZ$5,0))</f>
        <v/>
      </c>
      <c r="AM226" s="24">
        <f>INDEX(MTInputs!$J$1:$AZ$415,$D226,MATCH(AM$5,MTInputs!$J$5:$AZ$5,0))</f>
        <v/>
      </c>
      <c r="AN226" s="24">
        <f>INDEX(MTInputs!$J$1:$AZ$415,$D226,MATCH(AN$5,MTInputs!$J$5:$AZ$5,0))</f>
        <v/>
      </c>
      <c r="AO226" s="24">
        <f>INDEX(MTInputs!$J$1:$AZ$415,$D226,MATCH(AO$5,MTInputs!$J$5:$AZ$5,0))</f>
        <v/>
      </c>
      <c r="AP226" s="24">
        <f>INDEX(MTInputs!$J$1:$AZ$415,$D226,MATCH(AP$5,MTInputs!$J$5:$AZ$5,0))</f>
        <v/>
      </c>
      <c r="AQ226" s="24">
        <f>INDEX(MTInputs!$J$1:$AZ$415,$D226,MATCH(AQ$5,MTInputs!$J$5:$AZ$5,0))</f>
        <v/>
      </c>
      <c r="AR226" s="24">
        <f>INDEX(MTInputs!$J$1:$AZ$415,$D226,MATCH(AR$5,MTInputs!$J$5:$AZ$5,0))</f>
        <v/>
      </c>
      <c r="AS226" s="24">
        <f>INDEX(MTInputs!$J$1:$AZ$415,$D226,MATCH(AS$5,MTInputs!$J$5:$AZ$5,0))</f>
        <v/>
      </c>
      <c r="AT226" s="24">
        <f>INDEX(MTInputs!$J$1:$AZ$415,$D226,MATCH(AT$5,MTInputs!$J$5:$AZ$5,0))</f>
        <v/>
      </c>
      <c r="AU226" s="24">
        <f>INDEX(MTInputs!$J$1:$AZ$415,$D226,MATCH(AU$5,MTInputs!$J$5:$AZ$5,0))</f>
        <v/>
      </c>
      <c r="AV226" s="24">
        <f>INDEX(MTInputs!$J$1:$AZ$415,$D226,MATCH(AV$5,MTInputs!$J$5:$AZ$5,0))</f>
        <v/>
      </c>
      <c r="AW226" s="24">
        <f>INDEX(MTInputs!$J$1:$AZ$415,$D226,MATCH(AW$5,MTInputs!$J$5:$AZ$5,0))</f>
        <v/>
      </c>
      <c r="AX226" s="24">
        <f>INDEX(MTInputs!$J$1:$AZ$415,$D226,MATCH(AX$5,MTInputs!$J$5:$AZ$5,0))</f>
        <v/>
      </c>
      <c r="AY226" s="24">
        <f>INDEX(MTInputs!$J$1:$AZ$415,$D226,MATCH(AY$5,MTInputs!$J$5:$AZ$5,0))</f>
        <v/>
      </c>
    </row>
    <row r="227" hidden="1" outlineLevel="1">
      <c r="A227" s="14" t="inlineStr">
        <is>
          <t>fbcov</t>
        </is>
      </c>
      <c r="B227" s="14" t="inlineStr">
        <is>
          <t>all</t>
        </is>
      </c>
      <c r="C227" s="14" t="inlineStr">
        <is>
          <t>ftr</t>
        </is>
      </c>
      <c r="D227" s="22" t="n">
        <v>81</v>
      </c>
      <c r="H227" s="14">
        <f>INDEX(Variables!$B$5:$B$105,MATCH($A227,Variables!$A$5:$A$105,0))&amp;IF($C227="",""," | "&amp;INDEX(Mapping!$B$5:$B$26,MATCH($C227,Mapping!$A$5:$A$26,0))&amp;" | "&amp;INDEX(Mapping!$B$30:$B$41,MATCH($B227,Mapping!$A$30:$A$41,0)))</f>
        <v/>
      </c>
      <c r="I227" s="14">
        <f>INDEX(Variables!$C$5:$C$105,MATCH($A227,Variables!$A$5:$A$105,0))</f>
        <v/>
      </c>
      <c r="J227" s="14">
        <f>INDEX(Variables!$E$5:$E$105,MATCH($A227,Variables!$A$5:$A$105,0))</f>
        <v/>
      </c>
      <c r="K227" s="11">
        <f>LOWER(Settings!$C$4)&amp;".mit."&amp;$A227&amp;IF($C227="","","."&amp;$C227&amp;"."&amp;$B227)&amp;IF(INDEX(Variables!$D$5:$D$105,MATCH($A227,Variables!$A$5:$A$105,0))="","","."&amp;INDEX(Variables!$D$5:$D$105,MATCH($A227,Variables!$A$5:$A$105,0)))&amp;"."&amp;K$5</f>
        <v/>
      </c>
      <c r="L227" s="23">
        <f>INDEX(MTInputs!$J$1:$AZ$415,$D227,MATCH(L$5,MTInputs!$J$5:$AZ$5,0))</f>
        <v/>
      </c>
      <c r="M227" s="24">
        <f>INDEX(MTInputs!$J$1:$AZ$415,$D227,MATCH(M$5,MTInputs!$J$5:$AZ$5,0))</f>
        <v/>
      </c>
      <c r="N227" s="24">
        <f>INDEX(MTInputs!$J$1:$AZ$415,$D227,MATCH(N$5,MTInputs!$J$5:$AZ$5,0))</f>
        <v/>
      </c>
      <c r="O227" s="24">
        <f>INDEX(MTInputs!$J$1:$AZ$415,$D227,MATCH(O$5,MTInputs!$J$5:$AZ$5,0))</f>
        <v/>
      </c>
      <c r="P227" s="24">
        <f>INDEX(MTInputs!$J$1:$AZ$415,$D227,MATCH(P$5,MTInputs!$J$5:$AZ$5,0))</f>
        <v/>
      </c>
      <c r="Q227" s="24">
        <f>INDEX(MTInputs!$J$1:$AZ$415,$D227,MATCH(Q$5,MTInputs!$J$5:$AZ$5,0))</f>
        <v/>
      </c>
      <c r="R227" s="24">
        <f>INDEX(MTInputs!$J$1:$AZ$415,$D227,MATCH(R$5,MTInputs!$J$5:$AZ$5,0))</f>
        <v/>
      </c>
      <c r="S227" s="24">
        <f>INDEX(MTInputs!$J$1:$AZ$415,$D227,MATCH(S$5,MTInputs!$J$5:$AZ$5,0))</f>
        <v/>
      </c>
      <c r="T227" s="24">
        <f>INDEX(MTInputs!$J$1:$AZ$415,$D227,MATCH(T$5,MTInputs!$J$5:$AZ$5,0))</f>
        <v/>
      </c>
      <c r="U227" s="24">
        <f>INDEX(MTInputs!$J$1:$AZ$415,$D227,MATCH(U$5,MTInputs!$J$5:$AZ$5,0))</f>
        <v/>
      </c>
      <c r="V227" s="24">
        <f>INDEX(MTInputs!$J$1:$AZ$415,$D227,MATCH(V$5,MTInputs!$J$5:$AZ$5,0))</f>
        <v/>
      </c>
      <c r="W227" s="24">
        <f>INDEX(MTInputs!$J$1:$AZ$415,$D227,MATCH(W$5,MTInputs!$J$5:$AZ$5,0))</f>
        <v/>
      </c>
      <c r="X227" s="24">
        <f>INDEX(MTInputs!$J$1:$AZ$415,$D227,MATCH(X$5,MTInputs!$J$5:$AZ$5,0))</f>
        <v/>
      </c>
      <c r="Y227" s="24">
        <f>INDEX(MTInputs!$J$1:$AZ$415,$D227,MATCH(Y$5,MTInputs!$J$5:$AZ$5,0))</f>
        <v/>
      </c>
      <c r="Z227" s="24">
        <f>INDEX(MTInputs!$J$1:$AZ$415,$D227,MATCH(Z$5,MTInputs!$J$5:$AZ$5,0))</f>
        <v/>
      </c>
      <c r="AA227" s="24">
        <f>INDEX(MTInputs!$J$1:$AZ$415,$D227,MATCH(AA$5,MTInputs!$J$5:$AZ$5,0))</f>
        <v/>
      </c>
      <c r="AB227" s="24">
        <f>INDEX(MTInputs!$J$1:$AZ$415,$D227,MATCH(AB$5,MTInputs!$J$5:$AZ$5,0))</f>
        <v/>
      </c>
      <c r="AC227" s="24">
        <f>INDEX(MTInputs!$J$1:$AZ$415,$D227,MATCH(AC$5,MTInputs!$J$5:$AZ$5,0))</f>
        <v/>
      </c>
      <c r="AD227" s="24">
        <f>INDEX(MTInputs!$J$1:$AZ$415,$D227,MATCH(AD$5,MTInputs!$J$5:$AZ$5,0))</f>
        <v/>
      </c>
      <c r="AF227" s="11">
        <f>LOWER(Settings!$C$4)&amp;".mit."&amp;$A227&amp;IF($C227="","","."&amp;$C227&amp;"."&amp;$B227)&amp;IF(INDEX(Variables!$D$5:$D$105,MATCH($A227,Variables!$A$5:$A$105,0))="","","."&amp;INDEX(Variables!$D$5:$D$105,MATCH($A227,Variables!$A$5:$A$105,0)))&amp;"."&amp;AF$5</f>
        <v/>
      </c>
      <c r="AG227" s="23">
        <f>INDEX(MTInputs!$J$1:$AZ$415,$D227,MATCH(AG$5,MTInputs!$J$5:$AZ$5,0))</f>
        <v/>
      </c>
      <c r="AH227" s="24">
        <f>INDEX(MTInputs!$J$1:$AZ$415,$D227,MATCH(AH$5,MTInputs!$J$5:$AZ$5,0))</f>
        <v/>
      </c>
      <c r="AI227" s="24">
        <f>INDEX(MTInputs!$J$1:$AZ$415,$D227,MATCH(AI$5,MTInputs!$J$5:$AZ$5,0))</f>
        <v/>
      </c>
      <c r="AJ227" s="24">
        <f>INDEX(MTInputs!$J$1:$AZ$415,$D227,MATCH(AJ$5,MTInputs!$J$5:$AZ$5,0))</f>
        <v/>
      </c>
      <c r="AK227" s="24">
        <f>INDEX(MTInputs!$J$1:$AZ$415,$D227,MATCH(AK$5,MTInputs!$J$5:$AZ$5,0))</f>
        <v/>
      </c>
      <c r="AL227" s="24">
        <f>INDEX(MTInputs!$J$1:$AZ$415,$D227,MATCH(AL$5,MTInputs!$J$5:$AZ$5,0))</f>
        <v/>
      </c>
      <c r="AM227" s="24">
        <f>INDEX(MTInputs!$J$1:$AZ$415,$D227,MATCH(AM$5,MTInputs!$J$5:$AZ$5,0))</f>
        <v/>
      </c>
      <c r="AN227" s="24">
        <f>INDEX(MTInputs!$J$1:$AZ$415,$D227,MATCH(AN$5,MTInputs!$J$5:$AZ$5,0))</f>
        <v/>
      </c>
      <c r="AO227" s="24">
        <f>INDEX(MTInputs!$J$1:$AZ$415,$D227,MATCH(AO$5,MTInputs!$J$5:$AZ$5,0))</f>
        <v/>
      </c>
      <c r="AP227" s="24">
        <f>INDEX(MTInputs!$J$1:$AZ$415,$D227,MATCH(AP$5,MTInputs!$J$5:$AZ$5,0))</f>
        <v/>
      </c>
      <c r="AQ227" s="24">
        <f>INDEX(MTInputs!$J$1:$AZ$415,$D227,MATCH(AQ$5,MTInputs!$J$5:$AZ$5,0))</f>
        <v/>
      </c>
      <c r="AR227" s="24">
        <f>INDEX(MTInputs!$J$1:$AZ$415,$D227,MATCH(AR$5,MTInputs!$J$5:$AZ$5,0))</f>
        <v/>
      </c>
      <c r="AS227" s="24">
        <f>INDEX(MTInputs!$J$1:$AZ$415,$D227,MATCH(AS$5,MTInputs!$J$5:$AZ$5,0))</f>
        <v/>
      </c>
      <c r="AT227" s="24">
        <f>INDEX(MTInputs!$J$1:$AZ$415,$D227,MATCH(AT$5,MTInputs!$J$5:$AZ$5,0))</f>
        <v/>
      </c>
      <c r="AU227" s="24">
        <f>INDEX(MTInputs!$J$1:$AZ$415,$D227,MATCH(AU$5,MTInputs!$J$5:$AZ$5,0))</f>
        <v/>
      </c>
      <c r="AV227" s="24">
        <f>INDEX(MTInputs!$J$1:$AZ$415,$D227,MATCH(AV$5,MTInputs!$J$5:$AZ$5,0))</f>
        <v/>
      </c>
      <c r="AW227" s="24">
        <f>INDEX(MTInputs!$J$1:$AZ$415,$D227,MATCH(AW$5,MTInputs!$J$5:$AZ$5,0))</f>
        <v/>
      </c>
      <c r="AX227" s="24">
        <f>INDEX(MTInputs!$J$1:$AZ$415,$D227,MATCH(AX$5,MTInputs!$J$5:$AZ$5,0))</f>
        <v/>
      </c>
      <c r="AY227" s="24">
        <f>INDEX(MTInputs!$J$1:$AZ$415,$D227,MATCH(AY$5,MTInputs!$J$5:$AZ$5,0))</f>
        <v/>
      </c>
    </row>
    <row r="228" hidden="1" outlineLevel="1">
      <c r="A228" s="14" t="inlineStr">
        <is>
          <t>fbcov</t>
        </is>
      </c>
      <c r="B228" s="14" t="inlineStr">
        <is>
          <t>all</t>
        </is>
      </c>
      <c r="C228" s="14" t="inlineStr">
        <is>
          <t>oen</t>
        </is>
      </c>
      <c r="D228" s="22" t="n">
        <v>82</v>
      </c>
      <c r="H228" s="14">
        <f>INDEX(Variables!$B$5:$B$105,MATCH($A228,Variables!$A$5:$A$105,0))&amp;IF($C228="",""," | "&amp;INDEX(Mapping!$B$5:$B$26,MATCH($C228,Mapping!$A$5:$A$26,0))&amp;" | "&amp;INDEX(Mapping!$B$30:$B$41,MATCH($B228,Mapping!$A$30:$A$41,0)))</f>
        <v/>
      </c>
      <c r="I228" s="14">
        <f>INDEX(Variables!$C$5:$C$105,MATCH($A228,Variables!$A$5:$A$105,0))</f>
        <v/>
      </c>
      <c r="J228" s="14">
        <f>INDEX(Variables!$E$5:$E$105,MATCH($A228,Variables!$A$5:$A$105,0))</f>
        <v/>
      </c>
      <c r="K228" s="11">
        <f>LOWER(Settings!$C$4)&amp;".mit."&amp;$A228&amp;IF($C228="","","."&amp;$C228&amp;"."&amp;$B228)&amp;IF(INDEX(Variables!$D$5:$D$105,MATCH($A228,Variables!$A$5:$A$105,0))="","","."&amp;INDEX(Variables!$D$5:$D$105,MATCH($A228,Variables!$A$5:$A$105,0)))&amp;"."&amp;K$5</f>
        <v/>
      </c>
      <c r="L228" s="23">
        <f>INDEX(MTInputs!$J$1:$AZ$415,$D228,MATCH(L$5,MTInputs!$J$5:$AZ$5,0))</f>
        <v/>
      </c>
      <c r="M228" s="24">
        <f>INDEX(MTInputs!$J$1:$AZ$415,$D228,MATCH(M$5,MTInputs!$J$5:$AZ$5,0))</f>
        <v/>
      </c>
      <c r="N228" s="24">
        <f>INDEX(MTInputs!$J$1:$AZ$415,$D228,MATCH(N$5,MTInputs!$J$5:$AZ$5,0))</f>
        <v/>
      </c>
      <c r="O228" s="24">
        <f>INDEX(MTInputs!$J$1:$AZ$415,$D228,MATCH(O$5,MTInputs!$J$5:$AZ$5,0))</f>
        <v/>
      </c>
      <c r="P228" s="24">
        <f>INDEX(MTInputs!$J$1:$AZ$415,$D228,MATCH(P$5,MTInputs!$J$5:$AZ$5,0))</f>
        <v/>
      </c>
      <c r="Q228" s="24">
        <f>INDEX(MTInputs!$J$1:$AZ$415,$D228,MATCH(Q$5,MTInputs!$J$5:$AZ$5,0))</f>
        <v/>
      </c>
      <c r="R228" s="24">
        <f>INDEX(MTInputs!$J$1:$AZ$415,$D228,MATCH(R$5,MTInputs!$J$5:$AZ$5,0))</f>
        <v/>
      </c>
      <c r="S228" s="24">
        <f>INDEX(MTInputs!$J$1:$AZ$415,$D228,MATCH(S$5,MTInputs!$J$5:$AZ$5,0))</f>
        <v/>
      </c>
      <c r="T228" s="24">
        <f>INDEX(MTInputs!$J$1:$AZ$415,$D228,MATCH(T$5,MTInputs!$J$5:$AZ$5,0))</f>
        <v/>
      </c>
      <c r="U228" s="24">
        <f>INDEX(MTInputs!$J$1:$AZ$415,$D228,MATCH(U$5,MTInputs!$J$5:$AZ$5,0))</f>
        <v/>
      </c>
      <c r="V228" s="24">
        <f>INDEX(MTInputs!$J$1:$AZ$415,$D228,MATCH(V$5,MTInputs!$J$5:$AZ$5,0))</f>
        <v/>
      </c>
      <c r="W228" s="24">
        <f>INDEX(MTInputs!$J$1:$AZ$415,$D228,MATCH(W$5,MTInputs!$J$5:$AZ$5,0))</f>
        <v/>
      </c>
      <c r="X228" s="24">
        <f>INDEX(MTInputs!$J$1:$AZ$415,$D228,MATCH(X$5,MTInputs!$J$5:$AZ$5,0))</f>
        <v/>
      </c>
      <c r="Y228" s="24">
        <f>INDEX(MTInputs!$J$1:$AZ$415,$D228,MATCH(Y$5,MTInputs!$J$5:$AZ$5,0))</f>
        <v/>
      </c>
      <c r="Z228" s="24">
        <f>INDEX(MTInputs!$J$1:$AZ$415,$D228,MATCH(Z$5,MTInputs!$J$5:$AZ$5,0))</f>
        <v/>
      </c>
      <c r="AA228" s="24">
        <f>INDEX(MTInputs!$J$1:$AZ$415,$D228,MATCH(AA$5,MTInputs!$J$5:$AZ$5,0))</f>
        <v/>
      </c>
      <c r="AB228" s="24">
        <f>INDEX(MTInputs!$J$1:$AZ$415,$D228,MATCH(AB$5,MTInputs!$J$5:$AZ$5,0))</f>
        <v/>
      </c>
      <c r="AC228" s="24">
        <f>INDEX(MTInputs!$J$1:$AZ$415,$D228,MATCH(AC$5,MTInputs!$J$5:$AZ$5,0))</f>
        <v/>
      </c>
      <c r="AD228" s="24">
        <f>INDEX(MTInputs!$J$1:$AZ$415,$D228,MATCH(AD$5,MTInputs!$J$5:$AZ$5,0))</f>
        <v/>
      </c>
      <c r="AF228" s="11">
        <f>LOWER(Settings!$C$4)&amp;".mit."&amp;$A228&amp;IF($C228="","","."&amp;$C228&amp;"."&amp;$B228)&amp;IF(INDEX(Variables!$D$5:$D$105,MATCH($A228,Variables!$A$5:$A$105,0))="","","."&amp;INDEX(Variables!$D$5:$D$105,MATCH($A228,Variables!$A$5:$A$105,0)))&amp;"."&amp;AF$5</f>
        <v/>
      </c>
      <c r="AG228" s="23">
        <f>INDEX(MTInputs!$J$1:$AZ$415,$D228,MATCH(AG$5,MTInputs!$J$5:$AZ$5,0))</f>
        <v/>
      </c>
      <c r="AH228" s="24">
        <f>INDEX(MTInputs!$J$1:$AZ$415,$D228,MATCH(AH$5,MTInputs!$J$5:$AZ$5,0))</f>
        <v/>
      </c>
      <c r="AI228" s="24">
        <f>INDEX(MTInputs!$J$1:$AZ$415,$D228,MATCH(AI$5,MTInputs!$J$5:$AZ$5,0))</f>
        <v/>
      </c>
      <c r="AJ228" s="24">
        <f>INDEX(MTInputs!$J$1:$AZ$415,$D228,MATCH(AJ$5,MTInputs!$J$5:$AZ$5,0))</f>
        <v/>
      </c>
      <c r="AK228" s="24">
        <f>INDEX(MTInputs!$J$1:$AZ$415,$D228,MATCH(AK$5,MTInputs!$J$5:$AZ$5,0))</f>
        <v/>
      </c>
      <c r="AL228" s="24">
        <f>INDEX(MTInputs!$J$1:$AZ$415,$D228,MATCH(AL$5,MTInputs!$J$5:$AZ$5,0))</f>
        <v/>
      </c>
      <c r="AM228" s="24">
        <f>INDEX(MTInputs!$J$1:$AZ$415,$D228,MATCH(AM$5,MTInputs!$J$5:$AZ$5,0))</f>
        <v/>
      </c>
      <c r="AN228" s="24">
        <f>INDEX(MTInputs!$J$1:$AZ$415,$D228,MATCH(AN$5,MTInputs!$J$5:$AZ$5,0))</f>
        <v/>
      </c>
      <c r="AO228" s="24">
        <f>INDEX(MTInputs!$J$1:$AZ$415,$D228,MATCH(AO$5,MTInputs!$J$5:$AZ$5,0))</f>
        <v/>
      </c>
      <c r="AP228" s="24">
        <f>INDEX(MTInputs!$J$1:$AZ$415,$D228,MATCH(AP$5,MTInputs!$J$5:$AZ$5,0))</f>
        <v/>
      </c>
      <c r="AQ228" s="24">
        <f>INDEX(MTInputs!$J$1:$AZ$415,$D228,MATCH(AQ$5,MTInputs!$J$5:$AZ$5,0))</f>
        <v/>
      </c>
      <c r="AR228" s="24">
        <f>INDEX(MTInputs!$J$1:$AZ$415,$D228,MATCH(AR$5,MTInputs!$J$5:$AZ$5,0))</f>
        <v/>
      </c>
      <c r="AS228" s="24">
        <f>INDEX(MTInputs!$J$1:$AZ$415,$D228,MATCH(AS$5,MTInputs!$J$5:$AZ$5,0))</f>
        <v/>
      </c>
      <c r="AT228" s="24">
        <f>INDEX(MTInputs!$J$1:$AZ$415,$D228,MATCH(AT$5,MTInputs!$J$5:$AZ$5,0))</f>
        <v/>
      </c>
      <c r="AU228" s="24">
        <f>INDEX(MTInputs!$J$1:$AZ$415,$D228,MATCH(AU$5,MTInputs!$J$5:$AZ$5,0))</f>
        <v/>
      </c>
      <c r="AV228" s="24">
        <f>INDEX(MTInputs!$J$1:$AZ$415,$D228,MATCH(AV$5,MTInputs!$J$5:$AZ$5,0))</f>
        <v/>
      </c>
      <c r="AW228" s="24">
        <f>INDEX(MTInputs!$J$1:$AZ$415,$D228,MATCH(AW$5,MTInputs!$J$5:$AZ$5,0))</f>
        <v/>
      </c>
      <c r="AX228" s="24">
        <f>INDEX(MTInputs!$J$1:$AZ$415,$D228,MATCH(AX$5,MTInputs!$J$5:$AZ$5,0))</f>
        <v/>
      </c>
      <c r="AY228" s="24">
        <f>INDEX(MTInputs!$J$1:$AZ$415,$D228,MATCH(AY$5,MTInputs!$J$5:$AZ$5,0))</f>
        <v/>
      </c>
    </row>
    <row r="229" hidden="1" outlineLevel="1">
      <c r="H229" s="21" t="inlineStr">
        <is>
          <t>Shadow prices: regulations (placeholder), by sector ($/tCO2 = feebates + regulations; legacy rows 2345-2349) and share impacting efficiency (legacy rows 2402-2419)</t>
        </is>
      </c>
    </row>
    <row r="230" hidden="1" outlineLevel="1">
      <c r="A230" s="14" t="inlineStr">
        <is>
          <t>ssc.adj</t>
        </is>
      </c>
      <c r="B230" s="14" t="inlineStr"/>
      <c r="C230" s="14" t="inlineStr"/>
      <c r="H230" s="14">
        <f>INDEX(Variables!$B$5:$B$105,MATCH($A230,Variables!$A$5:$A$105,0))&amp;IF($C230="",""," | "&amp;INDEX(Mapping!$B$5:$B$26,MATCH($C230,Mapping!$A$5:$A$26,0))&amp;" | "&amp;INDEX(Mapping!$B$30:$B$41,MATCH($B230,Mapping!$A$30:$A$41,0)))</f>
        <v/>
      </c>
      <c r="I230" s="14">
        <f>INDEX(Variables!$C$5:$C$105,MATCH($A230,Variables!$A$5:$A$105,0))</f>
        <v/>
      </c>
      <c r="J230" s="14">
        <f>INDEX(Variables!$E$5:$E$105,MATCH($A230,Variables!$A$5:$A$105,0))</f>
        <v/>
      </c>
      <c r="K230" s="11">
        <f>LOWER(Settings!$C$4)&amp;".mit."&amp;$A230&amp;IF($C230="","","."&amp;$C230&amp;"."&amp;$B230)&amp;IF(INDEX(Variables!$D$5:$D$105,MATCH($A230,Variables!$A$5:$A$105,0))="","","."&amp;INDEX(Variables!$D$5:$D$105,MATCH($A230,Variables!$A$5:$A$105,0)))&amp;"."&amp;K$5</f>
        <v/>
      </c>
      <c r="L230" s="25" t="n">
        <v>1</v>
      </c>
      <c r="M230" s="25" t="n">
        <v>1</v>
      </c>
      <c r="N230" s="25" t="n">
        <v>1</v>
      </c>
      <c r="O230" s="25" t="n">
        <v>1</v>
      </c>
      <c r="P230" s="25" t="n">
        <v>1</v>
      </c>
      <c r="Q230" s="25" t="n">
        <v>1</v>
      </c>
      <c r="R230" s="25" t="n">
        <v>1</v>
      </c>
      <c r="S230" s="25" t="n">
        <v>1</v>
      </c>
      <c r="T230" s="25" t="n">
        <v>1</v>
      </c>
      <c r="U230" s="25" t="n">
        <v>1</v>
      </c>
      <c r="V230" s="25" t="n">
        <v>1</v>
      </c>
      <c r="W230" s="25" t="n">
        <v>1</v>
      </c>
      <c r="X230" s="25" t="n">
        <v>1</v>
      </c>
      <c r="Y230" s="25" t="n">
        <v>1</v>
      </c>
      <c r="Z230" s="25" t="n">
        <v>1</v>
      </c>
      <c r="AA230" s="25" t="n">
        <v>1</v>
      </c>
      <c r="AB230" s="25" t="n">
        <v>1</v>
      </c>
      <c r="AC230" s="25" t="n">
        <v>1</v>
      </c>
      <c r="AD230" s="25" t="n">
        <v>1</v>
      </c>
      <c r="AF230" s="11">
        <f>LOWER(Settings!$C$4)&amp;".mit."&amp;$A230&amp;IF($C230="","","."&amp;$C230&amp;"."&amp;$B230)&amp;IF(INDEX(Variables!$D$5:$D$105,MATCH($A230,Variables!$A$5:$A$105,0))="","","."&amp;INDEX(Variables!$D$5:$D$105,MATCH($A230,Variables!$A$5:$A$105,0)))&amp;"."&amp;AF$5</f>
        <v/>
      </c>
      <c r="AG230" s="25" t="n">
        <v>1</v>
      </c>
      <c r="AH230" s="25" t="n">
        <v>1</v>
      </c>
      <c r="AI230" s="25" t="n">
        <v>1</v>
      </c>
      <c r="AJ230" s="25" t="n">
        <v>1</v>
      </c>
      <c r="AK230" s="25" t="n">
        <v>1</v>
      </c>
      <c r="AL230" s="25" t="n">
        <v>1</v>
      </c>
      <c r="AM230" s="25" t="n">
        <v>1</v>
      </c>
      <c r="AN230" s="25" t="n">
        <v>1</v>
      </c>
      <c r="AO230" s="25" t="n">
        <v>1</v>
      </c>
      <c r="AP230" s="25" t="n">
        <v>1</v>
      </c>
      <c r="AQ230" s="25" t="n">
        <v>1</v>
      </c>
      <c r="AR230" s="25" t="n">
        <v>1</v>
      </c>
      <c r="AS230" s="25" t="n">
        <v>1</v>
      </c>
      <c r="AT230" s="25" t="n">
        <v>1</v>
      </c>
      <c r="AU230" s="25" t="n">
        <v>1</v>
      </c>
      <c r="AV230" s="25" t="n">
        <v>1</v>
      </c>
      <c r="AW230" s="25" t="n">
        <v>1</v>
      </c>
      <c r="AX230" s="25" t="n">
        <v>1</v>
      </c>
      <c r="AY230" s="25" t="n">
        <v>1</v>
      </c>
    </row>
    <row r="231" hidden="1" outlineLevel="1">
      <c r="A231" s="14" t="inlineStr">
        <is>
          <t>reg</t>
        </is>
      </c>
      <c r="B231" s="14" t="inlineStr">
        <is>
          <t>all</t>
        </is>
      </c>
      <c r="C231" s="14" t="inlineStr">
        <is>
          <t>pow</t>
        </is>
      </c>
      <c r="H231" s="14">
        <f>INDEX(Variables!$B$5:$B$105,MATCH($A231,Variables!$A$5:$A$105,0))&amp;IF($C231="",""," | "&amp;INDEX(Mapping!$B$5:$B$26,MATCH($C231,Mapping!$A$5:$A$26,0))&amp;" | "&amp;INDEX(Mapping!$B$30:$B$41,MATCH($B231,Mapping!$A$30:$A$41,0)))</f>
        <v/>
      </c>
      <c r="I231" s="14">
        <f>INDEX(Variables!$C$5:$C$105,MATCH($A231,Variables!$A$5:$A$105,0))</f>
        <v/>
      </c>
      <c r="J231" s="14">
        <f>INDEX(Variables!$E$5:$E$105,MATCH($A231,Variables!$A$5:$A$105,0))</f>
        <v/>
      </c>
      <c r="K231" s="11">
        <f>LOWER(Settings!$C$4)&amp;".mit."&amp;$A231&amp;IF($C231="","","."&amp;$C231&amp;"."&amp;$B231)&amp;IF(INDEX(Variables!$D$5:$D$105,MATCH($A231,Variables!$A$5:$A$105,0))="","","."&amp;INDEX(Variables!$D$5:$D$105,MATCH($A231,Variables!$A$5:$A$105,0)))&amp;"."&amp;K$5</f>
        <v/>
      </c>
      <c r="L231" s="25" t="n">
        <v>0</v>
      </c>
      <c r="M231" s="25" t="n">
        <v>0</v>
      </c>
      <c r="N231" s="25" t="n">
        <v>0</v>
      </c>
      <c r="O231" s="25" t="n">
        <v>0</v>
      </c>
      <c r="P231" s="25" t="n">
        <v>0</v>
      </c>
      <c r="Q231" s="25" t="n">
        <v>0</v>
      </c>
      <c r="R231" s="25" t="n">
        <v>0</v>
      </c>
      <c r="S231" s="25" t="n">
        <v>0</v>
      </c>
      <c r="T231" s="25" t="n">
        <v>0</v>
      </c>
      <c r="U231" s="25" t="n">
        <v>0</v>
      </c>
      <c r="V231" s="25" t="n">
        <v>0</v>
      </c>
      <c r="W231" s="25" t="n">
        <v>0</v>
      </c>
      <c r="X231" s="25" t="n">
        <v>0</v>
      </c>
      <c r="Y231" s="25" t="n">
        <v>0</v>
      </c>
      <c r="Z231" s="25" t="n">
        <v>0</v>
      </c>
      <c r="AA231" s="25" t="n">
        <v>0</v>
      </c>
      <c r="AB231" s="25" t="n">
        <v>0</v>
      </c>
      <c r="AC231" s="25" t="n">
        <v>0</v>
      </c>
      <c r="AD231" s="25" t="n">
        <v>0</v>
      </c>
      <c r="AF231" s="11">
        <f>LOWER(Settings!$C$4)&amp;".mit."&amp;$A231&amp;IF($C231="","","."&amp;$C231&amp;"."&amp;$B231)&amp;IF(INDEX(Variables!$D$5:$D$105,MATCH($A231,Variables!$A$5:$A$105,0))="","","."&amp;INDEX(Variables!$D$5:$D$105,MATCH($A231,Variables!$A$5:$A$105,0)))&amp;"."&amp;AF$5</f>
        <v/>
      </c>
      <c r="AG231" s="25" t="n">
        <v>0</v>
      </c>
      <c r="AH231" s="25" t="n">
        <v>0</v>
      </c>
      <c r="AI231" s="25" t="n">
        <v>0</v>
      </c>
      <c r="AJ231" s="25" t="n">
        <v>0</v>
      </c>
      <c r="AK231" s="25" t="n">
        <v>0</v>
      </c>
      <c r="AL231" s="25" t="n">
        <v>0</v>
      </c>
      <c r="AM231" s="25" t="n">
        <v>0</v>
      </c>
      <c r="AN231" s="25" t="n">
        <v>0</v>
      </c>
      <c r="AO231" s="25" t="n">
        <v>0</v>
      </c>
      <c r="AP231" s="25" t="n">
        <v>0</v>
      </c>
      <c r="AQ231" s="25" t="n">
        <v>0</v>
      </c>
      <c r="AR231" s="25" t="n">
        <v>0</v>
      </c>
      <c r="AS231" s="25" t="n">
        <v>0</v>
      </c>
      <c r="AT231" s="25" t="n">
        <v>0</v>
      </c>
      <c r="AU231" s="25" t="n">
        <v>0</v>
      </c>
      <c r="AV231" s="25" t="n">
        <v>0</v>
      </c>
      <c r="AW231" s="25" t="n">
        <v>0</v>
      </c>
      <c r="AX231" s="25" t="n">
        <v>0</v>
      </c>
      <c r="AY231" s="25" t="n">
        <v>0</v>
      </c>
    </row>
    <row r="232" hidden="1" outlineLevel="1">
      <c r="A232" s="14" t="inlineStr">
        <is>
          <t>reg</t>
        </is>
      </c>
      <c r="B232" s="14" t="inlineStr">
        <is>
          <t>all</t>
        </is>
      </c>
      <c r="C232" s="14" t="inlineStr">
        <is>
          <t>tra</t>
        </is>
      </c>
      <c r="H232" s="14">
        <f>INDEX(Variables!$B$5:$B$105,MATCH($A232,Variables!$A$5:$A$105,0))&amp;IF($C232="",""," | "&amp;INDEX(Mapping!$B$5:$B$26,MATCH($C232,Mapping!$A$5:$A$26,0))&amp;" | "&amp;INDEX(Mapping!$B$30:$B$41,MATCH($B232,Mapping!$A$30:$A$41,0)))</f>
        <v/>
      </c>
      <c r="I232" s="14">
        <f>INDEX(Variables!$C$5:$C$105,MATCH($A232,Variables!$A$5:$A$105,0))</f>
        <v/>
      </c>
      <c r="J232" s="14">
        <f>INDEX(Variables!$E$5:$E$105,MATCH($A232,Variables!$A$5:$A$105,0))</f>
        <v/>
      </c>
      <c r="K232" s="11">
        <f>LOWER(Settings!$C$4)&amp;".mit."&amp;$A232&amp;IF($C232="","","."&amp;$C232&amp;"."&amp;$B232)&amp;IF(INDEX(Variables!$D$5:$D$105,MATCH($A232,Variables!$A$5:$A$105,0))="","","."&amp;INDEX(Variables!$D$5:$D$105,MATCH($A232,Variables!$A$5:$A$105,0)))&amp;"."&amp;K$5</f>
        <v/>
      </c>
      <c r="L232" s="25" t="n">
        <v>0</v>
      </c>
      <c r="M232" s="25" t="n">
        <v>0</v>
      </c>
      <c r="N232" s="25" t="n">
        <v>0</v>
      </c>
      <c r="O232" s="25" t="n">
        <v>0</v>
      </c>
      <c r="P232" s="25" t="n">
        <v>0</v>
      </c>
      <c r="Q232" s="25" t="n">
        <v>0</v>
      </c>
      <c r="R232" s="25" t="n">
        <v>0</v>
      </c>
      <c r="S232" s="25" t="n">
        <v>0</v>
      </c>
      <c r="T232" s="25" t="n">
        <v>0</v>
      </c>
      <c r="U232" s="25" t="n">
        <v>0</v>
      </c>
      <c r="V232" s="25" t="n">
        <v>0</v>
      </c>
      <c r="W232" s="25" t="n">
        <v>0</v>
      </c>
      <c r="X232" s="25" t="n">
        <v>0</v>
      </c>
      <c r="Y232" s="25" t="n">
        <v>0</v>
      </c>
      <c r="Z232" s="25" t="n">
        <v>0</v>
      </c>
      <c r="AA232" s="25" t="n">
        <v>0</v>
      </c>
      <c r="AB232" s="25" t="n">
        <v>0</v>
      </c>
      <c r="AC232" s="25" t="n">
        <v>0</v>
      </c>
      <c r="AD232" s="25" t="n">
        <v>0</v>
      </c>
      <c r="AF232" s="11">
        <f>LOWER(Settings!$C$4)&amp;".mit."&amp;$A232&amp;IF($C232="","","."&amp;$C232&amp;"."&amp;$B232)&amp;IF(INDEX(Variables!$D$5:$D$105,MATCH($A232,Variables!$A$5:$A$105,0))="","","."&amp;INDEX(Variables!$D$5:$D$105,MATCH($A232,Variables!$A$5:$A$105,0)))&amp;"."&amp;AF$5</f>
        <v/>
      </c>
      <c r="AG232" s="25" t="n">
        <v>0</v>
      </c>
      <c r="AH232" s="25" t="n">
        <v>0</v>
      </c>
      <c r="AI232" s="25" t="n">
        <v>0</v>
      </c>
      <c r="AJ232" s="25" t="n">
        <v>0</v>
      </c>
      <c r="AK232" s="25" t="n">
        <v>0</v>
      </c>
      <c r="AL232" s="25" t="n">
        <v>0</v>
      </c>
      <c r="AM232" s="25" t="n">
        <v>0</v>
      </c>
      <c r="AN232" s="25" t="n">
        <v>0</v>
      </c>
      <c r="AO232" s="25" t="n">
        <v>0</v>
      </c>
      <c r="AP232" s="25" t="n">
        <v>0</v>
      </c>
      <c r="AQ232" s="25" t="n">
        <v>0</v>
      </c>
      <c r="AR232" s="25" t="n">
        <v>0</v>
      </c>
      <c r="AS232" s="25" t="n">
        <v>0</v>
      </c>
      <c r="AT232" s="25" t="n">
        <v>0</v>
      </c>
      <c r="AU232" s="25" t="n">
        <v>0</v>
      </c>
      <c r="AV232" s="25" t="n">
        <v>0</v>
      </c>
      <c r="AW232" s="25" t="n">
        <v>0</v>
      </c>
      <c r="AX232" s="25" t="n">
        <v>0</v>
      </c>
      <c r="AY232" s="25" t="n">
        <v>0</v>
      </c>
    </row>
    <row r="233" hidden="1" outlineLevel="1">
      <c r="A233" s="14" t="inlineStr">
        <is>
          <t>reg</t>
        </is>
      </c>
      <c r="B233" s="14" t="inlineStr">
        <is>
          <t>all</t>
        </is>
      </c>
      <c r="C233" s="14" t="inlineStr">
        <is>
          <t>res</t>
        </is>
      </c>
      <c r="H233" s="14">
        <f>INDEX(Variables!$B$5:$B$105,MATCH($A233,Variables!$A$5:$A$105,0))&amp;IF($C233="",""," | "&amp;INDEX(Mapping!$B$5:$B$26,MATCH($C233,Mapping!$A$5:$A$26,0))&amp;" | "&amp;INDEX(Mapping!$B$30:$B$41,MATCH($B233,Mapping!$A$30:$A$41,0)))</f>
        <v/>
      </c>
      <c r="I233" s="14">
        <f>INDEX(Variables!$C$5:$C$105,MATCH($A233,Variables!$A$5:$A$105,0))</f>
        <v/>
      </c>
      <c r="J233" s="14">
        <f>INDEX(Variables!$E$5:$E$105,MATCH($A233,Variables!$A$5:$A$105,0))</f>
        <v/>
      </c>
      <c r="K233" s="11">
        <f>LOWER(Settings!$C$4)&amp;".mit."&amp;$A233&amp;IF($C233="","","."&amp;$C233&amp;"."&amp;$B233)&amp;IF(INDEX(Variables!$D$5:$D$105,MATCH($A233,Variables!$A$5:$A$105,0))="","","."&amp;INDEX(Variables!$D$5:$D$105,MATCH($A233,Variables!$A$5:$A$105,0)))&amp;"."&amp;K$5</f>
        <v/>
      </c>
      <c r="L233" s="25" t="n">
        <v>0</v>
      </c>
      <c r="M233" s="25" t="n">
        <v>0</v>
      </c>
      <c r="N233" s="25" t="n">
        <v>0</v>
      </c>
      <c r="O233" s="25" t="n">
        <v>0</v>
      </c>
      <c r="P233" s="25" t="n">
        <v>0</v>
      </c>
      <c r="Q233" s="25" t="n">
        <v>0</v>
      </c>
      <c r="R233" s="25" t="n">
        <v>0</v>
      </c>
      <c r="S233" s="25" t="n">
        <v>0</v>
      </c>
      <c r="T233" s="25" t="n">
        <v>0</v>
      </c>
      <c r="U233" s="25" t="n">
        <v>0</v>
      </c>
      <c r="V233" s="25" t="n">
        <v>0</v>
      </c>
      <c r="W233" s="25" t="n">
        <v>0</v>
      </c>
      <c r="X233" s="25" t="n">
        <v>0</v>
      </c>
      <c r="Y233" s="25" t="n">
        <v>0</v>
      </c>
      <c r="Z233" s="25" t="n">
        <v>0</v>
      </c>
      <c r="AA233" s="25" t="n">
        <v>0</v>
      </c>
      <c r="AB233" s="25" t="n">
        <v>0</v>
      </c>
      <c r="AC233" s="25" t="n">
        <v>0</v>
      </c>
      <c r="AD233" s="25" t="n">
        <v>0</v>
      </c>
      <c r="AF233" s="11">
        <f>LOWER(Settings!$C$4)&amp;".mit."&amp;$A233&amp;IF($C233="","","."&amp;$C233&amp;"."&amp;$B233)&amp;IF(INDEX(Variables!$D$5:$D$105,MATCH($A233,Variables!$A$5:$A$105,0))="","","."&amp;INDEX(Variables!$D$5:$D$105,MATCH($A233,Variables!$A$5:$A$105,0)))&amp;"."&amp;AF$5</f>
        <v/>
      </c>
      <c r="AG233" s="25" t="n">
        <v>0</v>
      </c>
      <c r="AH233" s="25" t="n">
        <v>0</v>
      </c>
      <c r="AI233" s="25" t="n">
        <v>0</v>
      </c>
      <c r="AJ233" s="25" t="n">
        <v>0</v>
      </c>
      <c r="AK233" s="25" t="n">
        <v>0</v>
      </c>
      <c r="AL233" s="25" t="n">
        <v>0</v>
      </c>
      <c r="AM233" s="25" t="n">
        <v>0</v>
      </c>
      <c r="AN233" s="25" t="n">
        <v>0</v>
      </c>
      <c r="AO233" s="25" t="n">
        <v>0</v>
      </c>
      <c r="AP233" s="25" t="n">
        <v>0</v>
      </c>
      <c r="AQ233" s="25" t="n">
        <v>0</v>
      </c>
      <c r="AR233" s="25" t="n">
        <v>0</v>
      </c>
      <c r="AS233" s="25" t="n">
        <v>0</v>
      </c>
      <c r="AT233" s="25" t="n">
        <v>0</v>
      </c>
      <c r="AU233" s="25" t="n">
        <v>0</v>
      </c>
      <c r="AV233" s="25" t="n">
        <v>0</v>
      </c>
      <c r="AW233" s="25" t="n">
        <v>0</v>
      </c>
      <c r="AX233" s="25" t="n">
        <v>0</v>
      </c>
      <c r="AY233" s="25" t="n">
        <v>0</v>
      </c>
    </row>
    <row r="234" hidden="1" outlineLevel="1">
      <c r="A234" s="14" t="inlineStr">
        <is>
          <t>reg</t>
        </is>
      </c>
      <c r="B234" s="14" t="inlineStr">
        <is>
          <t>all</t>
        </is>
      </c>
      <c r="C234" s="14" t="inlineStr">
        <is>
          <t>ind</t>
        </is>
      </c>
      <c r="H234" s="14">
        <f>INDEX(Variables!$B$5:$B$105,MATCH($A234,Variables!$A$5:$A$105,0))&amp;IF($C234="",""," | "&amp;INDEX(Mapping!$B$5:$B$26,MATCH($C234,Mapping!$A$5:$A$26,0))&amp;" | "&amp;INDEX(Mapping!$B$30:$B$41,MATCH($B234,Mapping!$A$30:$A$41,0)))</f>
        <v/>
      </c>
      <c r="I234" s="14">
        <f>INDEX(Variables!$C$5:$C$105,MATCH($A234,Variables!$A$5:$A$105,0))</f>
        <v/>
      </c>
      <c r="J234" s="14">
        <f>INDEX(Variables!$E$5:$E$105,MATCH($A234,Variables!$A$5:$A$105,0))</f>
        <v/>
      </c>
      <c r="K234" s="11">
        <f>LOWER(Settings!$C$4)&amp;".mit."&amp;$A234&amp;IF($C234="","","."&amp;$C234&amp;"."&amp;$B234)&amp;IF(INDEX(Variables!$D$5:$D$105,MATCH($A234,Variables!$A$5:$A$105,0))="","","."&amp;INDEX(Variables!$D$5:$D$105,MATCH($A234,Variables!$A$5:$A$105,0)))&amp;"."&amp;K$5</f>
        <v/>
      </c>
      <c r="L234" s="25" t="n">
        <v>0</v>
      </c>
      <c r="M234" s="25" t="n">
        <v>0</v>
      </c>
      <c r="N234" s="25" t="n">
        <v>0</v>
      </c>
      <c r="O234" s="25" t="n">
        <v>0</v>
      </c>
      <c r="P234" s="25" t="n">
        <v>0</v>
      </c>
      <c r="Q234" s="25" t="n">
        <v>0</v>
      </c>
      <c r="R234" s="25" t="n">
        <v>0</v>
      </c>
      <c r="S234" s="25" t="n">
        <v>0</v>
      </c>
      <c r="T234" s="25" t="n">
        <v>0</v>
      </c>
      <c r="U234" s="25" t="n">
        <v>0</v>
      </c>
      <c r="V234" s="25" t="n">
        <v>0</v>
      </c>
      <c r="W234" s="25" t="n">
        <v>0</v>
      </c>
      <c r="X234" s="25" t="n">
        <v>0</v>
      </c>
      <c r="Y234" s="25" t="n">
        <v>0</v>
      </c>
      <c r="Z234" s="25" t="n">
        <v>0</v>
      </c>
      <c r="AA234" s="25" t="n">
        <v>0</v>
      </c>
      <c r="AB234" s="25" t="n">
        <v>0</v>
      </c>
      <c r="AC234" s="25" t="n">
        <v>0</v>
      </c>
      <c r="AD234" s="25" t="n">
        <v>0</v>
      </c>
      <c r="AF234" s="11">
        <f>LOWER(Settings!$C$4)&amp;".mit."&amp;$A234&amp;IF($C234="","","."&amp;$C234&amp;"."&amp;$B234)&amp;IF(INDEX(Variables!$D$5:$D$105,MATCH($A234,Variables!$A$5:$A$105,0))="","","."&amp;INDEX(Variables!$D$5:$D$105,MATCH($A234,Variables!$A$5:$A$105,0)))&amp;"."&amp;AF$5</f>
        <v/>
      </c>
      <c r="AG234" s="25" t="n">
        <v>0</v>
      </c>
      <c r="AH234" s="25" t="n">
        <v>0</v>
      </c>
      <c r="AI234" s="25" t="n">
        <v>0</v>
      </c>
      <c r="AJ234" s="25" t="n">
        <v>0</v>
      </c>
      <c r="AK234" s="25" t="n">
        <v>0</v>
      </c>
      <c r="AL234" s="25" t="n">
        <v>0</v>
      </c>
      <c r="AM234" s="25" t="n">
        <v>0</v>
      </c>
      <c r="AN234" s="25" t="n">
        <v>0</v>
      </c>
      <c r="AO234" s="25" t="n">
        <v>0</v>
      </c>
      <c r="AP234" s="25" t="n">
        <v>0</v>
      </c>
      <c r="AQ234" s="25" t="n">
        <v>0</v>
      </c>
      <c r="AR234" s="25" t="n">
        <v>0</v>
      </c>
      <c r="AS234" s="25" t="n">
        <v>0</v>
      </c>
      <c r="AT234" s="25" t="n">
        <v>0</v>
      </c>
      <c r="AU234" s="25" t="n">
        <v>0</v>
      </c>
      <c r="AV234" s="25" t="n">
        <v>0</v>
      </c>
      <c r="AW234" s="25" t="n">
        <v>0</v>
      </c>
      <c r="AX234" s="25" t="n">
        <v>0</v>
      </c>
      <c r="AY234" s="25" t="n">
        <v>0</v>
      </c>
    </row>
    <row r="235" hidden="1" outlineLevel="1">
      <c r="A235" s="1" t="inlineStr">
        <is>
          <t>shps</t>
        </is>
      </c>
      <c r="B235" s="1" t="inlineStr">
        <is>
          <t>all</t>
        </is>
      </c>
      <c r="C235" s="1" t="inlineStr">
        <is>
          <t>pow</t>
        </is>
      </c>
      <c r="H235" s="1">
        <f>INDEX(Variables!$B$5:$B$105,MATCH($A235,Variables!$A$5:$A$105,0))&amp;IF($C235="",""," | "&amp;INDEX(Mapping!$B$5:$B$26,MATCH($C235,Mapping!$A$5:$A$26,0))&amp;" | "&amp;INDEX(Mapping!$B$30:$B$41,MATCH($B235,Mapping!$A$30:$A$41,0)))</f>
        <v/>
      </c>
      <c r="I235" s="1">
        <f>INDEX(Variables!$C$5:$C$105,MATCH($A235,Variables!$A$5:$A$105,0))</f>
        <v/>
      </c>
      <c r="J235" s="1">
        <f>INDEX(Variables!$E$5:$E$105,MATCH($A235,Variables!$A$5:$A$105,0))</f>
        <v/>
      </c>
      <c r="K235" s="17">
        <f>LOWER(Settings!$C$4)&amp;".mit."&amp;$A235&amp;IF($C235="","","."&amp;$C235&amp;"."&amp;$B235)&amp;IF(INDEX(Variables!$D$5:$D$105,MATCH($A235,Variables!$A$5:$A$105,0))="","","."&amp;INDEX(Variables!$D$5:$D$105,MATCH($A235,Variables!$A$5:$A$105,0)))&amp;"."&amp;K$5</f>
        <v/>
      </c>
      <c r="L235" s="18">
        <f>L207+L231</f>
        <v/>
      </c>
      <c r="M235" s="19">
        <f>M207+M231</f>
        <v/>
      </c>
      <c r="N235" s="19">
        <f>N207+N231</f>
        <v/>
      </c>
      <c r="O235" s="19">
        <f>O207+O231</f>
        <v/>
      </c>
      <c r="P235" s="19">
        <f>P207+P231</f>
        <v/>
      </c>
      <c r="Q235" s="19">
        <f>Q207+Q231</f>
        <v/>
      </c>
      <c r="R235" s="19">
        <f>R207+R231</f>
        <v/>
      </c>
      <c r="S235" s="19">
        <f>S207+S231</f>
        <v/>
      </c>
      <c r="T235" s="19">
        <f>T207+T231</f>
        <v/>
      </c>
      <c r="U235" s="19">
        <f>U207+U231</f>
        <v/>
      </c>
      <c r="V235" s="19">
        <f>V207+V231</f>
        <v/>
      </c>
      <c r="W235" s="19">
        <f>W207+W231</f>
        <v/>
      </c>
      <c r="X235" s="19">
        <f>X207+X231</f>
        <v/>
      </c>
      <c r="Y235" s="19">
        <f>Y207+Y231</f>
        <v/>
      </c>
      <c r="Z235" s="19">
        <f>Z207+Z231</f>
        <v/>
      </c>
      <c r="AA235" s="19">
        <f>AA207+AA231</f>
        <v/>
      </c>
      <c r="AB235" s="19">
        <f>AB207+AB231</f>
        <v/>
      </c>
      <c r="AC235" s="19">
        <f>AC207+AC231</f>
        <v/>
      </c>
      <c r="AD235" s="20">
        <f>SHADOWSECTOR(AD207,AD231)</f>
        <v/>
      </c>
      <c r="AF235" s="17">
        <f>LOWER(Settings!$C$4)&amp;".mit."&amp;$A235&amp;IF($C235="","","."&amp;$C235&amp;"."&amp;$B235)&amp;IF(INDEX(Variables!$D$5:$D$105,MATCH($A235,Variables!$A$5:$A$105,0))="","","."&amp;INDEX(Variables!$D$5:$D$105,MATCH($A235,Variables!$A$5:$A$105,0)))&amp;"."&amp;AF$5</f>
        <v/>
      </c>
      <c r="AG235" s="18">
        <f>AG207+AG231</f>
        <v/>
      </c>
      <c r="AH235" s="19">
        <f>AH207+AH231</f>
        <v/>
      </c>
      <c r="AI235" s="19">
        <f>AI207+AI231</f>
        <v/>
      </c>
      <c r="AJ235" s="19">
        <f>AJ207+AJ231</f>
        <v/>
      </c>
      <c r="AK235" s="19">
        <f>AK207+AK231</f>
        <v/>
      </c>
      <c r="AL235" s="19">
        <f>AL207+AL231</f>
        <v/>
      </c>
      <c r="AM235" s="19">
        <f>AM207+AM231</f>
        <v/>
      </c>
      <c r="AN235" s="19">
        <f>AN207+AN231</f>
        <v/>
      </c>
      <c r="AO235" s="19">
        <f>AO207+AO231</f>
        <v/>
      </c>
      <c r="AP235" s="19">
        <f>AP207+AP231</f>
        <v/>
      </c>
      <c r="AQ235" s="19">
        <f>AQ207+AQ231</f>
        <v/>
      </c>
      <c r="AR235" s="19">
        <f>AR207+AR231</f>
        <v/>
      </c>
      <c r="AS235" s="19">
        <f>AS207+AS231</f>
        <v/>
      </c>
      <c r="AT235" s="19">
        <f>AT207+AT231</f>
        <v/>
      </c>
      <c r="AU235" s="19">
        <f>AU207+AU231</f>
        <v/>
      </c>
      <c r="AV235" s="19">
        <f>AV207+AV231</f>
        <v/>
      </c>
      <c r="AW235" s="19">
        <f>AW207+AW231</f>
        <v/>
      </c>
      <c r="AX235" s="19">
        <f>AX207+AX231</f>
        <v/>
      </c>
      <c r="AY235" s="20">
        <f>SHADOWSECTOR(AY207,AY231)</f>
        <v/>
      </c>
    </row>
    <row r="236" hidden="1" outlineLevel="1">
      <c r="A236" s="1" t="inlineStr">
        <is>
          <t>shps</t>
        </is>
      </c>
      <c r="B236" s="1" t="inlineStr">
        <is>
          <t>all</t>
        </is>
      </c>
      <c r="C236" s="1" t="inlineStr">
        <is>
          <t>tra</t>
        </is>
      </c>
      <c r="H236" s="1">
        <f>INDEX(Variables!$B$5:$B$105,MATCH($A236,Variables!$A$5:$A$105,0))&amp;IF($C236="",""," | "&amp;INDEX(Mapping!$B$5:$B$26,MATCH($C236,Mapping!$A$5:$A$26,0))&amp;" | "&amp;INDEX(Mapping!$B$30:$B$41,MATCH($B236,Mapping!$A$30:$A$41,0)))</f>
        <v/>
      </c>
      <c r="I236" s="1">
        <f>INDEX(Variables!$C$5:$C$105,MATCH($A236,Variables!$A$5:$A$105,0))</f>
        <v/>
      </c>
      <c r="J236" s="1">
        <f>INDEX(Variables!$E$5:$E$105,MATCH($A236,Variables!$A$5:$A$105,0))</f>
        <v/>
      </c>
      <c r="K236" s="17">
        <f>LOWER(Settings!$C$4)&amp;".mit."&amp;$A236&amp;IF($C236="","","."&amp;$C236&amp;"."&amp;$B236)&amp;IF(INDEX(Variables!$D$5:$D$105,MATCH($A236,Variables!$A$5:$A$105,0))="","","."&amp;INDEX(Variables!$D$5:$D$105,MATCH($A236,Variables!$A$5:$A$105,0)))&amp;"."&amp;K$5</f>
        <v/>
      </c>
      <c r="L236" s="18">
        <f>L208+L232</f>
        <v/>
      </c>
      <c r="M236" s="19">
        <f>M208+M232</f>
        <v/>
      </c>
      <c r="N236" s="19">
        <f>N208+N232</f>
        <v/>
      </c>
      <c r="O236" s="19">
        <f>O208+O232</f>
        <v/>
      </c>
      <c r="P236" s="19">
        <f>P208+P232</f>
        <v/>
      </c>
      <c r="Q236" s="19">
        <f>Q208+Q232</f>
        <v/>
      </c>
      <c r="R236" s="19">
        <f>R208+R232</f>
        <v/>
      </c>
      <c r="S236" s="19">
        <f>S208+S232</f>
        <v/>
      </c>
      <c r="T236" s="19">
        <f>T208+T232</f>
        <v/>
      </c>
      <c r="U236" s="19">
        <f>U208+U232</f>
        <v/>
      </c>
      <c r="V236" s="19">
        <f>V208+V232</f>
        <v/>
      </c>
      <c r="W236" s="19">
        <f>W208+W232</f>
        <v/>
      </c>
      <c r="X236" s="19">
        <f>X208+X232</f>
        <v/>
      </c>
      <c r="Y236" s="19">
        <f>Y208+Y232</f>
        <v/>
      </c>
      <c r="Z236" s="19">
        <f>Z208+Z232</f>
        <v/>
      </c>
      <c r="AA236" s="19">
        <f>AA208+AA232</f>
        <v/>
      </c>
      <c r="AB236" s="19">
        <f>AB208+AB232</f>
        <v/>
      </c>
      <c r="AC236" s="19">
        <f>AC208+AC232</f>
        <v/>
      </c>
      <c r="AD236" s="20">
        <f>SHADOWSECTOR(AD208,AD232)</f>
        <v/>
      </c>
      <c r="AF236" s="17">
        <f>LOWER(Settings!$C$4)&amp;".mit."&amp;$A236&amp;IF($C236="","","."&amp;$C236&amp;"."&amp;$B236)&amp;IF(INDEX(Variables!$D$5:$D$105,MATCH($A236,Variables!$A$5:$A$105,0))="","","."&amp;INDEX(Variables!$D$5:$D$105,MATCH($A236,Variables!$A$5:$A$105,0)))&amp;"."&amp;AF$5</f>
        <v/>
      </c>
      <c r="AG236" s="18">
        <f>AG208+AG232</f>
        <v/>
      </c>
      <c r="AH236" s="19">
        <f>AH208+AH232</f>
        <v/>
      </c>
      <c r="AI236" s="19">
        <f>AI208+AI232</f>
        <v/>
      </c>
      <c r="AJ236" s="19">
        <f>AJ208+AJ232</f>
        <v/>
      </c>
      <c r="AK236" s="19">
        <f>AK208+AK232</f>
        <v/>
      </c>
      <c r="AL236" s="19">
        <f>AL208+AL232</f>
        <v/>
      </c>
      <c r="AM236" s="19">
        <f>AM208+AM232</f>
        <v/>
      </c>
      <c r="AN236" s="19">
        <f>AN208+AN232</f>
        <v/>
      </c>
      <c r="AO236" s="19">
        <f>AO208+AO232</f>
        <v/>
      </c>
      <c r="AP236" s="19">
        <f>AP208+AP232</f>
        <v/>
      </c>
      <c r="AQ236" s="19">
        <f>AQ208+AQ232</f>
        <v/>
      </c>
      <c r="AR236" s="19">
        <f>AR208+AR232</f>
        <v/>
      </c>
      <c r="AS236" s="19">
        <f>AS208+AS232</f>
        <v/>
      </c>
      <c r="AT236" s="19">
        <f>AT208+AT232</f>
        <v/>
      </c>
      <c r="AU236" s="19">
        <f>AU208+AU232</f>
        <v/>
      </c>
      <c r="AV236" s="19">
        <f>AV208+AV232</f>
        <v/>
      </c>
      <c r="AW236" s="19">
        <f>AW208+AW232</f>
        <v/>
      </c>
      <c r="AX236" s="19">
        <f>AX208+AX232</f>
        <v/>
      </c>
      <c r="AY236" s="20">
        <f>SHADOWSECTOR(AY208,AY232)</f>
        <v/>
      </c>
    </row>
    <row r="237" hidden="1" outlineLevel="1">
      <c r="A237" s="1" t="inlineStr">
        <is>
          <t>shps</t>
        </is>
      </c>
      <c r="B237" s="1" t="inlineStr">
        <is>
          <t>all</t>
        </is>
      </c>
      <c r="C237" s="1" t="inlineStr">
        <is>
          <t>res</t>
        </is>
      </c>
      <c r="H237" s="1">
        <f>INDEX(Variables!$B$5:$B$105,MATCH($A237,Variables!$A$5:$A$105,0))&amp;IF($C237="",""," | "&amp;INDEX(Mapping!$B$5:$B$26,MATCH($C237,Mapping!$A$5:$A$26,0))&amp;" | "&amp;INDEX(Mapping!$B$30:$B$41,MATCH($B237,Mapping!$A$30:$A$41,0)))</f>
        <v/>
      </c>
      <c r="I237" s="1">
        <f>INDEX(Variables!$C$5:$C$105,MATCH($A237,Variables!$A$5:$A$105,0))</f>
        <v/>
      </c>
      <c r="J237" s="1">
        <f>INDEX(Variables!$E$5:$E$105,MATCH($A237,Variables!$A$5:$A$105,0))</f>
        <v/>
      </c>
      <c r="K237" s="17">
        <f>LOWER(Settings!$C$4)&amp;".mit."&amp;$A237&amp;IF($C237="","","."&amp;$C237&amp;"."&amp;$B237)&amp;IF(INDEX(Variables!$D$5:$D$105,MATCH($A237,Variables!$A$5:$A$105,0))="","","."&amp;INDEX(Variables!$D$5:$D$105,MATCH($A237,Variables!$A$5:$A$105,0)))&amp;"."&amp;K$5</f>
        <v/>
      </c>
      <c r="L237" s="18">
        <f>L209+L233</f>
        <v/>
      </c>
      <c r="M237" s="19">
        <f>M209+M233</f>
        <v/>
      </c>
      <c r="N237" s="19">
        <f>N209+N233</f>
        <v/>
      </c>
      <c r="O237" s="19">
        <f>O209+O233</f>
        <v/>
      </c>
      <c r="P237" s="19">
        <f>P209+P233</f>
        <v/>
      </c>
      <c r="Q237" s="19">
        <f>Q209+Q233</f>
        <v/>
      </c>
      <c r="R237" s="19">
        <f>R209+R233</f>
        <v/>
      </c>
      <c r="S237" s="19">
        <f>S209+S233</f>
        <v/>
      </c>
      <c r="T237" s="19">
        <f>T209+T233</f>
        <v/>
      </c>
      <c r="U237" s="19">
        <f>U209+U233</f>
        <v/>
      </c>
      <c r="V237" s="19">
        <f>V209+V233</f>
        <v/>
      </c>
      <c r="W237" s="19">
        <f>W209+W233</f>
        <v/>
      </c>
      <c r="X237" s="19">
        <f>X209+X233</f>
        <v/>
      </c>
      <c r="Y237" s="19">
        <f>Y209+Y233</f>
        <v/>
      </c>
      <c r="Z237" s="19">
        <f>Z209+Z233</f>
        <v/>
      </c>
      <c r="AA237" s="19">
        <f>AA209+AA233</f>
        <v/>
      </c>
      <c r="AB237" s="19">
        <f>AB209+AB233</f>
        <v/>
      </c>
      <c r="AC237" s="19">
        <f>AC209+AC233</f>
        <v/>
      </c>
      <c r="AD237" s="20">
        <f>SHADOWSECTOR(AD209,AD233)</f>
        <v/>
      </c>
      <c r="AF237" s="17">
        <f>LOWER(Settings!$C$4)&amp;".mit."&amp;$A237&amp;IF($C237="","","."&amp;$C237&amp;"."&amp;$B237)&amp;IF(INDEX(Variables!$D$5:$D$105,MATCH($A237,Variables!$A$5:$A$105,0))="","","."&amp;INDEX(Variables!$D$5:$D$105,MATCH($A237,Variables!$A$5:$A$105,0)))&amp;"."&amp;AF$5</f>
        <v/>
      </c>
      <c r="AG237" s="18">
        <f>AG209+AG233</f>
        <v/>
      </c>
      <c r="AH237" s="19">
        <f>AH209+AH233</f>
        <v/>
      </c>
      <c r="AI237" s="19">
        <f>AI209+AI233</f>
        <v/>
      </c>
      <c r="AJ237" s="19">
        <f>AJ209+AJ233</f>
        <v/>
      </c>
      <c r="AK237" s="19">
        <f>AK209+AK233</f>
        <v/>
      </c>
      <c r="AL237" s="19">
        <f>AL209+AL233</f>
        <v/>
      </c>
      <c r="AM237" s="19">
        <f>AM209+AM233</f>
        <v/>
      </c>
      <c r="AN237" s="19">
        <f>AN209+AN233</f>
        <v/>
      </c>
      <c r="AO237" s="19">
        <f>AO209+AO233</f>
        <v/>
      </c>
      <c r="AP237" s="19">
        <f>AP209+AP233</f>
        <v/>
      </c>
      <c r="AQ237" s="19">
        <f>AQ209+AQ233</f>
        <v/>
      </c>
      <c r="AR237" s="19">
        <f>AR209+AR233</f>
        <v/>
      </c>
      <c r="AS237" s="19">
        <f>AS209+AS233</f>
        <v/>
      </c>
      <c r="AT237" s="19">
        <f>AT209+AT233</f>
        <v/>
      </c>
      <c r="AU237" s="19">
        <f>AU209+AU233</f>
        <v/>
      </c>
      <c r="AV237" s="19">
        <f>AV209+AV233</f>
        <v/>
      </c>
      <c r="AW237" s="19">
        <f>AW209+AW233</f>
        <v/>
      </c>
      <c r="AX237" s="19">
        <f>AX209+AX233</f>
        <v/>
      </c>
      <c r="AY237" s="20">
        <f>SHADOWSECTOR(AY209,AY233)</f>
        <v/>
      </c>
    </row>
    <row r="238" hidden="1" outlineLevel="1">
      <c r="A238" s="1" t="inlineStr">
        <is>
          <t>shps</t>
        </is>
      </c>
      <c r="B238" s="1" t="inlineStr">
        <is>
          <t>all</t>
        </is>
      </c>
      <c r="C238" s="1" t="inlineStr">
        <is>
          <t>ind</t>
        </is>
      </c>
      <c r="H238" s="1">
        <f>INDEX(Variables!$B$5:$B$105,MATCH($A238,Variables!$A$5:$A$105,0))&amp;IF($C238="",""," | "&amp;INDEX(Mapping!$B$5:$B$26,MATCH($C238,Mapping!$A$5:$A$26,0))&amp;" | "&amp;INDEX(Mapping!$B$30:$B$41,MATCH($B238,Mapping!$A$30:$A$41,0)))</f>
        <v/>
      </c>
      <c r="I238" s="1">
        <f>INDEX(Variables!$C$5:$C$105,MATCH($A238,Variables!$A$5:$A$105,0))</f>
        <v/>
      </c>
      <c r="J238" s="1">
        <f>INDEX(Variables!$E$5:$E$105,MATCH($A238,Variables!$A$5:$A$105,0))</f>
        <v/>
      </c>
      <c r="K238" s="17">
        <f>LOWER(Settings!$C$4)&amp;".mit."&amp;$A238&amp;IF($C238="","","."&amp;$C238&amp;"."&amp;$B238)&amp;IF(INDEX(Variables!$D$5:$D$105,MATCH($A238,Variables!$A$5:$A$105,0))="","","."&amp;INDEX(Variables!$D$5:$D$105,MATCH($A238,Variables!$A$5:$A$105,0)))&amp;"."&amp;K$5</f>
        <v/>
      </c>
      <c r="L238" s="18">
        <f>L210+L234</f>
        <v/>
      </c>
      <c r="M238" s="19">
        <f>M210+M234</f>
        <v/>
      </c>
      <c r="N238" s="19">
        <f>N210+N234</f>
        <v/>
      </c>
      <c r="O238" s="19">
        <f>O210+O234</f>
        <v/>
      </c>
      <c r="P238" s="19">
        <f>P210+P234</f>
        <v/>
      </c>
      <c r="Q238" s="19">
        <f>Q210+Q234</f>
        <v/>
      </c>
      <c r="R238" s="19">
        <f>R210+R234</f>
        <v/>
      </c>
      <c r="S238" s="19">
        <f>S210+S234</f>
        <v/>
      </c>
      <c r="T238" s="19">
        <f>T210+T234</f>
        <v/>
      </c>
      <c r="U238" s="19">
        <f>U210+U234</f>
        <v/>
      </c>
      <c r="V238" s="19">
        <f>V210+V234</f>
        <v/>
      </c>
      <c r="W238" s="19">
        <f>W210+W234</f>
        <v/>
      </c>
      <c r="X238" s="19">
        <f>X210+X234</f>
        <v/>
      </c>
      <c r="Y238" s="19">
        <f>Y210+Y234</f>
        <v/>
      </c>
      <c r="Z238" s="19">
        <f>Z210+Z234</f>
        <v/>
      </c>
      <c r="AA238" s="19">
        <f>AA210+AA234</f>
        <v/>
      </c>
      <c r="AB238" s="19">
        <f>AB210+AB234</f>
        <v/>
      </c>
      <c r="AC238" s="19">
        <f>AC210+AC234</f>
        <v/>
      </c>
      <c r="AD238" s="20">
        <f>SHADOWSECTOR(AD210,AD234)</f>
        <v/>
      </c>
      <c r="AF238" s="17">
        <f>LOWER(Settings!$C$4)&amp;".mit."&amp;$A238&amp;IF($C238="","","."&amp;$C238&amp;"."&amp;$B238)&amp;IF(INDEX(Variables!$D$5:$D$105,MATCH($A238,Variables!$A$5:$A$105,0))="","","."&amp;INDEX(Variables!$D$5:$D$105,MATCH($A238,Variables!$A$5:$A$105,0)))&amp;"."&amp;AF$5</f>
        <v/>
      </c>
      <c r="AG238" s="18">
        <f>AG210+AG234</f>
        <v/>
      </c>
      <c r="AH238" s="19">
        <f>AH210+AH234</f>
        <v/>
      </c>
      <c r="AI238" s="19">
        <f>AI210+AI234</f>
        <v/>
      </c>
      <c r="AJ238" s="19">
        <f>AJ210+AJ234</f>
        <v/>
      </c>
      <c r="AK238" s="19">
        <f>AK210+AK234</f>
        <v/>
      </c>
      <c r="AL238" s="19">
        <f>AL210+AL234</f>
        <v/>
      </c>
      <c r="AM238" s="19">
        <f>AM210+AM234</f>
        <v/>
      </c>
      <c r="AN238" s="19">
        <f>AN210+AN234</f>
        <v/>
      </c>
      <c r="AO238" s="19">
        <f>AO210+AO234</f>
        <v/>
      </c>
      <c r="AP238" s="19">
        <f>AP210+AP234</f>
        <v/>
      </c>
      <c r="AQ238" s="19">
        <f>AQ210+AQ234</f>
        <v/>
      </c>
      <c r="AR238" s="19">
        <f>AR210+AR234</f>
        <v/>
      </c>
      <c r="AS238" s="19">
        <f>AS210+AS234</f>
        <v/>
      </c>
      <c r="AT238" s="19">
        <f>AT210+AT234</f>
        <v/>
      </c>
      <c r="AU238" s="19">
        <f>AU210+AU234</f>
        <v/>
      </c>
      <c r="AV238" s="19">
        <f>AV210+AV234</f>
        <v/>
      </c>
      <c r="AW238" s="19">
        <f>AW210+AW234</f>
        <v/>
      </c>
      <c r="AX238" s="19">
        <f>AX210+AX234</f>
        <v/>
      </c>
      <c r="AY238" s="20">
        <f>SHADOWSECTOR(AY210,AY234)</f>
        <v/>
      </c>
    </row>
    <row r="239" hidden="1" outlineLevel="1">
      <c r="A239" s="1" t="inlineStr">
        <is>
          <t>ssc</t>
        </is>
      </c>
      <c r="B239" s="1" t="inlineStr">
        <is>
          <t>all</t>
        </is>
      </c>
      <c r="C239" s="1" t="inlineStr">
        <is>
          <t>pow</t>
        </is>
      </c>
      <c r="H239" s="1">
        <f>INDEX(Variables!$B$5:$B$105,MATCH($A239,Variables!$A$5:$A$105,0))&amp;IF($C239="",""," | "&amp;INDEX(Mapping!$B$5:$B$26,MATCH($C239,Mapping!$A$5:$A$26,0))&amp;" | "&amp;INDEX(Mapping!$B$30:$B$41,MATCH($B239,Mapping!$A$30:$A$41,0)))</f>
        <v/>
      </c>
      <c r="I239" s="1">
        <f>INDEX(Variables!$C$5:$C$105,MATCH($A239,Variables!$A$5:$A$105,0))</f>
        <v/>
      </c>
      <c r="J239" s="1">
        <f>INDEX(Variables!$E$5:$E$105,MATCH($A239,Variables!$A$5:$A$105,0))</f>
        <v/>
      </c>
      <c r="K239" s="17">
        <f>LOWER(Settings!$C$4)&amp;".mit."&amp;$A239&amp;IF($C239="","","."&amp;$C239&amp;"."&amp;$B239)&amp;IF(INDEX(Variables!$D$5:$D$105,MATCH($A239,Variables!$A$5:$A$105,0))="","","."&amp;INDEX(Variables!$D$5:$D$105,MATCH($A239,Variables!$A$5:$A$105,0)))&amp;"."&amp;K$5</f>
        <v/>
      </c>
      <c r="L239" s="18">
        <f>IF(L212,1,0)*L$230</f>
        <v/>
      </c>
      <c r="M239" s="19">
        <f>IF(M212,1,0)*M$230</f>
        <v/>
      </c>
      <c r="N239" s="19">
        <f>IF(N212,1,0)*N$230</f>
        <v/>
      </c>
      <c r="O239" s="19">
        <f>IF(O212,1,0)*O$230</f>
        <v/>
      </c>
      <c r="P239" s="19">
        <f>IF(P212,1,0)*P$230</f>
        <v/>
      </c>
      <c r="Q239" s="19">
        <f>IF(Q212,1,0)*Q$230</f>
        <v/>
      </c>
      <c r="R239" s="19">
        <f>IF(R212,1,0)*R$230</f>
        <v/>
      </c>
      <c r="S239" s="19">
        <f>IF(S212,1,0)*S$230</f>
        <v/>
      </c>
      <c r="T239" s="19">
        <f>IF(T212,1,0)*T$230</f>
        <v/>
      </c>
      <c r="U239" s="19">
        <f>IF(U212,1,0)*U$230</f>
        <v/>
      </c>
      <c r="V239" s="19">
        <f>IF(V212,1,0)*V$230</f>
        <v/>
      </c>
      <c r="W239" s="19">
        <f>IF(W212,1,0)*W$230</f>
        <v/>
      </c>
      <c r="X239" s="19">
        <f>IF(X212,1,0)*X$230</f>
        <v/>
      </c>
      <c r="Y239" s="19">
        <f>IF(Y212,1,0)*Y$230</f>
        <v/>
      </c>
      <c r="Z239" s="19">
        <f>IF(Z212,1,0)*Z$230</f>
        <v/>
      </c>
      <c r="AA239" s="19">
        <f>IF(AA212,1,0)*AA$230</f>
        <v/>
      </c>
      <c r="AB239" s="19">
        <f>IF(AB212,1,0)*AB$230</f>
        <v/>
      </c>
      <c r="AC239" s="19">
        <f>IF(AC212,1,0)*AC$230</f>
        <v/>
      </c>
      <c r="AD239" s="20">
        <f>SHADOWSHARE(AD212,AD$230)</f>
        <v/>
      </c>
      <c r="AF239" s="17">
        <f>LOWER(Settings!$C$4)&amp;".mit."&amp;$A239&amp;IF($C239="","","."&amp;$C239&amp;"."&amp;$B239)&amp;IF(INDEX(Variables!$D$5:$D$105,MATCH($A239,Variables!$A$5:$A$105,0))="","","."&amp;INDEX(Variables!$D$5:$D$105,MATCH($A239,Variables!$A$5:$A$105,0)))&amp;"."&amp;AF$5</f>
        <v/>
      </c>
      <c r="AG239" s="18">
        <f>IF(AG212,1,0)*AG$230</f>
        <v/>
      </c>
      <c r="AH239" s="19">
        <f>IF(AH212,1,0)*AH$230</f>
        <v/>
      </c>
      <c r="AI239" s="19">
        <f>IF(AI212,1,0)*AI$230</f>
        <v/>
      </c>
      <c r="AJ239" s="19">
        <f>IF(AJ212,1,0)*AJ$230</f>
        <v/>
      </c>
      <c r="AK239" s="19">
        <f>IF(AK212,1,0)*AK$230</f>
        <v/>
      </c>
      <c r="AL239" s="19">
        <f>IF(AL212,1,0)*AL$230</f>
        <v/>
      </c>
      <c r="AM239" s="19">
        <f>IF(AM212,1,0)*AM$230</f>
        <v/>
      </c>
      <c r="AN239" s="19">
        <f>IF(AN212,1,0)*AN$230</f>
        <v/>
      </c>
      <c r="AO239" s="19">
        <f>IF(AO212,1,0)*AO$230</f>
        <v/>
      </c>
      <c r="AP239" s="19">
        <f>IF(AP212,1,0)*AP$230</f>
        <v/>
      </c>
      <c r="AQ239" s="19">
        <f>IF(AQ212,1,0)*AQ$230</f>
        <v/>
      </c>
      <c r="AR239" s="19">
        <f>IF(AR212,1,0)*AR$230</f>
        <v/>
      </c>
      <c r="AS239" s="19">
        <f>IF(AS212,1,0)*AS$230</f>
        <v/>
      </c>
      <c r="AT239" s="19">
        <f>IF(AT212,1,0)*AT$230</f>
        <v/>
      </c>
      <c r="AU239" s="19">
        <f>IF(AU212,1,0)*AU$230</f>
        <v/>
      </c>
      <c r="AV239" s="19">
        <f>IF(AV212,1,0)*AV$230</f>
        <v/>
      </c>
      <c r="AW239" s="19">
        <f>IF(AW212,1,0)*AW$230</f>
        <v/>
      </c>
      <c r="AX239" s="19">
        <f>IF(AX212,1,0)*AX$230</f>
        <v/>
      </c>
      <c r="AY239" s="20">
        <f>SHADOWSHARE(AY212,AY$230)</f>
        <v/>
      </c>
    </row>
    <row r="240" hidden="1" outlineLevel="1">
      <c r="A240" s="1" t="inlineStr">
        <is>
          <t>ssc</t>
        </is>
      </c>
      <c r="B240" s="1" t="inlineStr">
        <is>
          <t>all</t>
        </is>
      </c>
      <c r="C240" s="1" t="inlineStr">
        <is>
          <t>rod</t>
        </is>
      </c>
      <c r="H240" s="1">
        <f>INDEX(Variables!$B$5:$B$105,MATCH($A240,Variables!$A$5:$A$105,0))&amp;IF($C240="",""," | "&amp;INDEX(Mapping!$B$5:$B$26,MATCH($C240,Mapping!$A$5:$A$26,0))&amp;" | "&amp;INDEX(Mapping!$B$30:$B$41,MATCH($B240,Mapping!$A$30:$A$41,0)))</f>
        <v/>
      </c>
      <c r="I240" s="1">
        <f>INDEX(Variables!$C$5:$C$105,MATCH($A240,Variables!$A$5:$A$105,0))</f>
        <v/>
      </c>
      <c r="J240" s="1">
        <f>INDEX(Variables!$E$5:$E$105,MATCH($A240,Variables!$A$5:$A$105,0))</f>
        <v/>
      </c>
      <c r="K240" s="17">
        <f>LOWER(Settings!$C$4)&amp;".mit."&amp;$A240&amp;IF($C240="","","."&amp;$C240&amp;"."&amp;$B240)&amp;IF(INDEX(Variables!$D$5:$D$105,MATCH($A240,Variables!$A$5:$A$105,0))="","","."&amp;INDEX(Variables!$D$5:$D$105,MATCH($A240,Variables!$A$5:$A$105,0)))&amp;"."&amp;K$5</f>
        <v/>
      </c>
      <c r="L240" s="18">
        <f>IF(L213,1,0)*L$230</f>
        <v/>
      </c>
      <c r="M240" s="19">
        <f>IF(M213,1,0)*M$230</f>
        <v/>
      </c>
      <c r="N240" s="19">
        <f>IF(N213,1,0)*N$230</f>
        <v/>
      </c>
      <c r="O240" s="19">
        <f>IF(O213,1,0)*O$230</f>
        <v/>
      </c>
      <c r="P240" s="19">
        <f>IF(P213,1,0)*P$230</f>
        <v/>
      </c>
      <c r="Q240" s="19">
        <f>IF(Q213,1,0)*Q$230</f>
        <v/>
      </c>
      <c r="R240" s="19">
        <f>IF(R213,1,0)*R$230</f>
        <v/>
      </c>
      <c r="S240" s="19">
        <f>IF(S213,1,0)*S$230</f>
        <v/>
      </c>
      <c r="T240" s="19">
        <f>IF(T213,1,0)*T$230</f>
        <v/>
      </c>
      <c r="U240" s="19">
        <f>IF(U213,1,0)*U$230</f>
        <v/>
      </c>
      <c r="V240" s="19">
        <f>IF(V213,1,0)*V$230</f>
        <v/>
      </c>
      <c r="W240" s="19">
        <f>IF(W213,1,0)*W$230</f>
        <v/>
      </c>
      <c r="X240" s="19">
        <f>IF(X213,1,0)*X$230</f>
        <v/>
      </c>
      <c r="Y240" s="19">
        <f>IF(Y213,1,0)*Y$230</f>
        <v/>
      </c>
      <c r="Z240" s="19">
        <f>IF(Z213,1,0)*Z$230</f>
        <v/>
      </c>
      <c r="AA240" s="19">
        <f>IF(AA213,1,0)*AA$230</f>
        <v/>
      </c>
      <c r="AB240" s="19">
        <f>IF(AB213,1,0)*AB$230</f>
        <v/>
      </c>
      <c r="AC240" s="19">
        <f>IF(AC213,1,0)*AC$230</f>
        <v/>
      </c>
      <c r="AD240" s="20">
        <f>SHADOWSHARE(AD213,AD$230)</f>
        <v/>
      </c>
      <c r="AF240" s="17">
        <f>LOWER(Settings!$C$4)&amp;".mit."&amp;$A240&amp;IF($C240="","","."&amp;$C240&amp;"."&amp;$B240)&amp;IF(INDEX(Variables!$D$5:$D$105,MATCH($A240,Variables!$A$5:$A$105,0))="","","."&amp;INDEX(Variables!$D$5:$D$105,MATCH($A240,Variables!$A$5:$A$105,0)))&amp;"."&amp;AF$5</f>
        <v/>
      </c>
      <c r="AG240" s="18">
        <f>IF(AG213,1,0)*AG$230</f>
        <v/>
      </c>
      <c r="AH240" s="19">
        <f>IF(AH213,1,0)*AH$230</f>
        <v/>
      </c>
      <c r="AI240" s="19">
        <f>IF(AI213,1,0)*AI$230</f>
        <v/>
      </c>
      <c r="AJ240" s="19">
        <f>IF(AJ213,1,0)*AJ$230</f>
        <v/>
      </c>
      <c r="AK240" s="19">
        <f>IF(AK213,1,0)*AK$230</f>
        <v/>
      </c>
      <c r="AL240" s="19">
        <f>IF(AL213,1,0)*AL$230</f>
        <v/>
      </c>
      <c r="AM240" s="19">
        <f>IF(AM213,1,0)*AM$230</f>
        <v/>
      </c>
      <c r="AN240" s="19">
        <f>IF(AN213,1,0)*AN$230</f>
        <v/>
      </c>
      <c r="AO240" s="19">
        <f>IF(AO213,1,0)*AO$230</f>
        <v/>
      </c>
      <c r="AP240" s="19">
        <f>IF(AP213,1,0)*AP$230</f>
        <v/>
      </c>
      <c r="AQ240" s="19">
        <f>IF(AQ213,1,0)*AQ$230</f>
        <v/>
      </c>
      <c r="AR240" s="19">
        <f>IF(AR213,1,0)*AR$230</f>
        <v/>
      </c>
      <c r="AS240" s="19">
        <f>IF(AS213,1,0)*AS$230</f>
        <v/>
      </c>
      <c r="AT240" s="19">
        <f>IF(AT213,1,0)*AT$230</f>
        <v/>
      </c>
      <c r="AU240" s="19">
        <f>IF(AU213,1,0)*AU$230</f>
        <v/>
      </c>
      <c r="AV240" s="19">
        <f>IF(AV213,1,0)*AV$230</f>
        <v/>
      </c>
      <c r="AW240" s="19">
        <f>IF(AW213,1,0)*AW$230</f>
        <v/>
      </c>
      <c r="AX240" s="19">
        <f>IF(AX213,1,0)*AX$230</f>
        <v/>
      </c>
      <c r="AY240" s="20">
        <f>SHADOWSHARE(AY213,AY$230)</f>
        <v/>
      </c>
    </row>
    <row r="241" hidden="1" outlineLevel="1">
      <c r="A241" s="1" t="inlineStr">
        <is>
          <t>ssc</t>
        </is>
      </c>
      <c r="B241" s="1" t="inlineStr">
        <is>
          <t>all</t>
        </is>
      </c>
      <c r="C241" s="1" t="inlineStr">
        <is>
          <t>ral</t>
        </is>
      </c>
      <c r="H241" s="1">
        <f>INDEX(Variables!$B$5:$B$105,MATCH($A241,Variables!$A$5:$A$105,0))&amp;IF($C241="",""," | "&amp;INDEX(Mapping!$B$5:$B$26,MATCH($C241,Mapping!$A$5:$A$26,0))&amp;" | "&amp;INDEX(Mapping!$B$30:$B$41,MATCH($B241,Mapping!$A$30:$A$41,0)))</f>
        <v/>
      </c>
      <c r="I241" s="1">
        <f>INDEX(Variables!$C$5:$C$105,MATCH($A241,Variables!$A$5:$A$105,0))</f>
        <v/>
      </c>
      <c r="J241" s="1">
        <f>INDEX(Variables!$E$5:$E$105,MATCH($A241,Variables!$A$5:$A$105,0))</f>
        <v/>
      </c>
      <c r="K241" s="17">
        <f>LOWER(Settings!$C$4)&amp;".mit."&amp;$A241&amp;IF($C241="","","."&amp;$C241&amp;"."&amp;$B241)&amp;IF(INDEX(Variables!$D$5:$D$105,MATCH($A241,Variables!$A$5:$A$105,0))="","","."&amp;INDEX(Variables!$D$5:$D$105,MATCH($A241,Variables!$A$5:$A$105,0)))&amp;"."&amp;K$5</f>
        <v/>
      </c>
      <c r="L241" s="18">
        <f>IF(L214,1,0)*L$230</f>
        <v/>
      </c>
      <c r="M241" s="19">
        <f>IF(M214,1,0)*M$230</f>
        <v/>
      </c>
      <c r="N241" s="19">
        <f>IF(N214,1,0)*N$230</f>
        <v/>
      </c>
      <c r="O241" s="19">
        <f>IF(O214,1,0)*O$230</f>
        <v/>
      </c>
      <c r="P241" s="19">
        <f>IF(P214,1,0)*P$230</f>
        <v/>
      </c>
      <c r="Q241" s="19">
        <f>IF(Q214,1,0)*Q$230</f>
        <v/>
      </c>
      <c r="R241" s="19">
        <f>IF(R214,1,0)*R$230</f>
        <v/>
      </c>
      <c r="S241" s="19">
        <f>IF(S214,1,0)*S$230</f>
        <v/>
      </c>
      <c r="T241" s="19">
        <f>IF(T214,1,0)*T$230</f>
        <v/>
      </c>
      <c r="U241" s="19">
        <f>IF(U214,1,0)*U$230</f>
        <v/>
      </c>
      <c r="V241" s="19">
        <f>IF(V214,1,0)*V$230</f>
        <v/>
      </c>
      <c r="W241" s="19">
        <f>IF(W214,1,0)*W$230</f>
        <v/>
      </c>
      <c r="X241" s="19">
        <f>IF(X214,1,0)*X$230</f>
        <v/>
      </c>
      <c r="Y241" s="19">
        <f>IF(Y214,1,0)*Y$230</f>
        <v/>
      </c>
      <c r="Z241" s="19">
        <f>IF(Z214,1,0)*Z$230</f>
        <v/>
      </c>
      <c r="AA241" s="19">
        <f>IF(AA214,1,0)*AA$230</f>
        <v/>
      </c>
      <c r="AB241" s="19">
        <f>IF(AB214,1,0)*AB$230</f>
        <v/>
      </c>
      <c r="AC241" s="19">
        <f>IF(AC214,1,0)*AC$230</f>
        <v/>
      </c>
      <c r="AD241" s="20">
        <f>SHADOWSHARE(AD214,AD$230)</f>
        <v/>
      </c>
      <c r="AF241" s="17">
        <f>LOWER(Settings!$C$4)&amp;".mit."&amp;$A241&amp;IF($C241="","","."&amp;$C241&amp;"."&amp;$B241)&amp;IF(INDEX(Variables!$D$5:$D$105,MATCH($A241,Variables!$A$5:$A$105,0))="","","."&amp;INDEX(Variables!$D$5:$D$105,MATCH($A241,Variables!$A$5:$A$105,0)))&amp;"."&amp;AF$5</f>
        <v/>
      </c>
      <c r="AG241" s="18">
        <f>IF(AG214,1,0)*AG$230</f>
        <v/>
      </c>
      <c r="AH241" s="19">
        <f>IF(AH214,1,0)*AH$230</f>
        <v/>
      </c>
      <c r="AI241" s="19">
        <f>IF(AI214,1,0)*AI$230</f>
        <v/>
      </c>
      <c r="AJ241" s="19">
        <f>IF(AJ214,1,0)*AJ$230</f>
        <v/>
      </c>
      <c r="AK241" s="19">
        <f>IF(AK214,1,0)*AK$230</f>
        <v/>
      </c>
      <c r="AL241" s="19">
        <f>IF(AL214,1,0)*AL$230</f>
        <v/>
      </c>
      <c r="AM241" s="19">
        <f>IF(AM214,1,0)*AM$230</f>
        <v/>
      </c>
      <c r="AN241" s="19">
        <f>IF(AN214,1,0)*AN$230</f>
        <v/>
      </c>
      <c r="AO241" s="19">
        <f>IF(AO214,1,0)*AO$230</f>
        <v/>
      </c>
      <c r="AP241" s="19">
        <f>IF(AP214,1,0)*AP$230</f>
        <v/>
      </c>
      <c r="AQ241" s="19">
        <f>IF(AQ214,1,0)*AQ$230</f>
        <v/>
      </c>
      <c r="AR241" s="19">
        <f>IF(AR214,1,0)*AR$230</f>
        <v/>
      </c>
      <c r="AS241" s="19">
        <f>IF(AS214,1,0)*AS$230</f>
        <v/>
      </c>
      <c r="AT241" s="19">
        <f>IF(AT214,1,0)*AT$230</f>
        <v/>
      </c>
      <c r="AU241" s="19">
        <f>IF(AU214,1,0)*AU$230</f>
        <v/>
      </c>
      <c r="AV241" s="19">
        <f>IF(AV214,1,0)*AV$230</f>
        <v/>
      </c>
      <c r="AW241" s="19">
        <f>IF(AW214,1,0)*AW$230</f>
        <v/>
      </c>
      <c r="AX241" s="19">
        <f>IF(AX214,1,0)*AX$230</f>
        <v/>
      </c>
      <c r="AY241" s="20">
        <f>SHADOWSHARE(AY214,AY$230)</f>
        <v/>
      </c>
    </row>
    <row r="242" hidden="1" outlineLevel="1">
      <c r="A242" s="1" t="inlineStr">
        <is>
          <t>ssc</t>
        </is>
      </c>
      <c r="B242" s="1" t="inlineStr">
        <is>
          <t>all</t>
        </is>
      </c>
      <c r="C242" s="1" t="inlineStr">
        <is>
          <t>avi</t>
        </is>
      </c>
      <c r="H242" s="1">
        <f>INDEX(Variables!$B$5:$B$105,MATCH($A242,Variables!$A$5:$A$105,0))&amp;IF($C242="",""," | "&amp;INDEX(Mapping!$B$5:$B$26,MATCH($C242,Mapping!$A$5:$A$26,0))&amp;" | "&amp;INDEX(Mapping!$B$30:$B$41,MATCH($B242,Mapping!$A$30:$A$41,0)))</f>
        <v/>
      </c>
      <c r="I242" s="1">
        <f>INDEX(Variables!$C$5:$C$105,MATCH($A242,Variables!$A$5:$A$105,0))</f>
        <v/>
      </c>
      <c r="J242" s="1">
        <f>INDEX(Variables!$E$5:$E$105,MATCH($A242,Variables!$A$5:$A$105,0))</f>
        <v/>
      </c>
      <c r="K242" s="17">
        <f>LOWER(Settings!$C$4)&amp;".mit."&amp;$A242&amp;IF($C242="","","."&amp;$C242&amp;"."&amp;$B242)&amp;IF(INDEX(Variables!$D$5:$D$105,MATCH($A242,Variables!$A$5:$A$105,0))="","","."&amp;INDEX(Variables!$D$5:$D$105,MATCH($A242,Variables!$A$5:$A$105,0)))&amp;"."&amp;K$5</f>
        <v/>
      </c>
      <c r="L242" s="18">
        <f>IF(L215,1,0)*L$230</f>
        <v/>
      </c>
      <c r="M242" s="19">
        <f>IF(M215,1,0)*M$230</f>
        <v/>
      </c>
      <c r="N242" s="19">
        <f>IF(N215,1,0)*N$230</f>
        <v/>
      </c>
      <c r="O242" s="19">
        <f>IF(O215,1,0)*O$230</f>
        <v/>
      </c>
      <c r="P242" s="19">
        <f>IF(P215,1,0)*P$230</f>
        <v/>
      </c>
      <c r="Q242" s="19">
        <f>IF(Q215,1,0)*Q$230</f>
        <v/>
      </c>
      <c r="R242" s="19">
        <f>IF(R215,1,0)*R$230</f>
        <v/>
      </c>
      <c r="S242" s="19">
        <f>IF(S215,1,0)*S$230</f>
        <v/>
      </c>
      <c r="T242" s="19">
        <f>IF(T215,1,0)*T$230</f>
        <v/>
      </c>
      <c r="U242" s="19">
        <f>IF(U215,1,0)*U$230</f>
        <v/>
      </c>
      <c r="V242" s="19">
        <f>IF(V215,1,0)*V$230</f>
        <v/>
      </c>
      <c r="W242" s="19">
        <f>IF(W215,1,0)*W$230</f>
        <v/>
      </c>
      <c r="X242" s="19">
        <f>IF(X215,1,0)*X$230</f>
        <v/>
      </c>
      <c r="Y242" s="19">
        <f>IF(Y215,1,0)*Y$230</f>
        <v/>
      </c>
      <c r="Z242" s="19">
        <f>IF(Z215,1,0)*Z$230</f>
        <v/>
      </c>
      <c r="AA242" s="19">
        <f>IF(AA215,1,0)*AA$230</f>
        <v/>
      </c>
      <c r="AB242" s="19">
        <f>IF(AB215,1,0)*AB$230</f>
        <v/>
      </c>
      <c r="AC242" s="19">
        <f>IF(AC215,1,0)*AC$230</f>
        <v/>
      </c>
      <c r="AD242" s="20">
        <f>SHADOWSHARE(AD215,AD$230)</f>
        <v/>
      </c>
      <c r="AF242" s="17">
        <f>LOWER(Settings!$C$4)&amp;".mit."&amp;$A242&amp;IF($C242="","","."&amp;$C242&amp;"."&amp;$B242)&amp;IF(INDEX(Variables!$D$5:$D$105,MATCH($A242,Variables!$A$5:$A$105,0))="","","."&amp;INDEX(Variables!$D$5:$D$105,MATCH($A242,Variables!$A$5:$A$105,0)))&amp;"."&amp;AF$5</f>
        <v/>
      </c>
      <c r="AG242" s="18">
        <f>IF(AG215,1,0)*AG$230</f>
        <v/>
      </c>
      <c r="AH242" s="19">
        <f>IF(AH215,1,0)*AH$230</f>
        <v/>
      </c>
      <c r="AI242" s="19">
        <f>IF(AI215,1,0)*AI$230</f>
        <v/>
      </c>
      <c r="AJ242" s="19">
        <f>IF(AJ215,1,0)*AJ$230</f>
        <v/>
      </c>
      <c r="AK242" s="19">
        <f>IF(AK215,1,0)*AK$230</f>
        <v/>
      </c>
      <c r="AL242" s="19">
        <f>IF(AL215,1,0)*AL$230</f>
        <v/>
      </c>
      <c r="AM242" s="19">
        <f>IF(AM215,1,0)*AM$230</f>
        <v/>
      </c>
      <c r="AN242" s="19">
        <f>IF(AN215,1,0)*AN$230</f>
        <v/>
      </c>
      <c r="AO242" s="19">
        <f>IF(AO215,1,0)*AO$230</f>
        <v/>
      </c>
      <c r="AP242" s="19">
        <f>IF(AP215,1,0)*AP$230</f>
        <v/>
      </c>
      <c r="AQ242" s="19">
        <f>IF(AQ215,1,0)*AQ$230</f>
        <v/>
      </c>
      <c r="AR242" s="19">
        <f>IF(AR215,1,0)*AR$230</f>
        <v/>
      </c>
      <c r="AS242" s="19">
        <f>IF(AS215,1,0)*AS$230</f>
        <v/>
      </c>
      <c r="AT242" s="19">
        <f>IF(AT215,1,0)*AT$230</f>
        <v/>
      </c>
      <c r="AU242" s="19">
        <f>IF(AU215,1,0)*AU$230</f>
        <v/>
      </c>
      <c r="AV242" s="19">
        <f>IF(AV215,1,0)*AV$230</f>
        <v/>
      </c>
      <c r="AW242" s="19">
        <f>IF(AW215,1,0)*AW$230</f>
        <v/>
      </c>
      <c r="AX242" s="19">
        <f>IF(AX215,1,0)*AX$230</f>
        <v/>
      </c>
      <c r="AY242" s="20">
        <f>SHADOWSHARE(AY215,AY$230)</f>
        <v/>
      </c>
    </row>
    <row r="243" hidden="1" outlineLevel="1">
      <c r="A243" s="1" t="inlineStr">
        <is>
          <t>ssc</t>
        </is>
      </c>
      <c r="B243" s="1" t="inlineStr">
        <is>
          <t>all</t>
        </is>
      </c>
      <c r="C243" s="1" t="inlineStr">
        <is>
          <t>nav</t>
        </is>
      </c>
      <c r="H243" s="1">
        <f>INDEX(Variables!$B$5:$B$105,MATCH($A243,Variables!$A$5:$A$105,0))&amp;IF($C243="",""," | "&amp;INDEX(Mapping!$B$5:$B$26,MATCH($C243,Mapping!$A$5:$A$26,0))&amp;" | "&amp;INDEX(Mapping!$B$30:$B$41,MATCH($B243,Mapping!$A$30:$A$41,0)))</f>
        <v/>
      </c>
      <c r="I243" s="1">
        <f>INDEX(Variables!$C$5:$C$105,MATCH($A243,Variables!$A$5:$A$105,0))</f>
        <v/>
      </c>
      <c r="J243" s="1">
        <f>INDEX(Variables!$E$5:$E$105,MATCH($A243,Variables!$A$5:$A$105,0))</f>
        <v/>
      </c>
      <c r="K243" s="17">
        <f>LOWER(Settings!$C$4)&amp;".mit."&amp;$A243&amp;IF($C243="","","."&amp;$C243&amp;"."&amp;$B243)&amp;IF(INDEX(Variables!$D$5:$D$105,MATCH($A243,Variables!$A$5:$A$105,0))="","","."&amp;INDEX(Variables!$D$5:$D$105,MATCH($A243,Variables!$A$5:$A$105,0)))&amp;"."&amp;K$5</f>
        <v/>
      </c>
      <c r="L243" s="18">
        <f>IF(L216,1,0)*L$230</f>
        <v/>
      </c>
      <c r="M243" s="19">
        <f>IF(M216,1,0)*M$230</f>
        <v/>
      </c>
      <c r="N243" s="19">
        <f>IF(N216,1,0)*N$230</f>
        <v/>
      </c>
      <c r="O243" s="19">
        <f>IF(O216,1,0)*O$230</f>
        <v/>
      </c>
      <c r="P243" s="19">
        <f>IF(P216,1,0)*P$230</f>
        <v/>
      </c>
      <c r="Q243" s="19">
        <f>IF(Q216,1,0)*Q$230</f>
        <v/>
      </c>
      <c r="R243" s="19">
        <f>IF(R216,1,0)*R$230</f>
        <v/>
      </c>
      <c r="S243" s="19">
        <f>IF(S216,1,0)*S$230</f>
        <v/>
      </c>
      <c r="T243" s="19">
        <f>IF(T216,1,0)*T$230</f>
        <v/>
      </c>
      <c r="U243" s="19">
        <f>IF(U216,1,0)*U$230</f>
        <v/>
      </c>
      <c r="V243" s="19">
        <f>IF(V216,1,0)*V$230</f>
        <v/>
      </c>
      <c r="W243" s="19">
        <f>IF(W216,1,0)*W$230</f>
        <v/>
      </c>
      <c r="X243" s="19">
        <f>IF(X216,1,0)*X$230</f>
        <v/>
      </c>
      <c r="Y243" s="19">
        <f>IF(Y216,1,0)*Y$230</f>
        <v/>
      </c>
      <c r="Z243" s="19">
        <f>IF(Z216,1,0)*Z$230</f>
        <v/>
      </c>
      <c r="AA243" s="19">
        <f>IF(AA216,1,0)*AA$230</f>
        <v/>
      </c>
      <c r="AB243" s="19">
        <f>IF(AB216,1,0)*AB$230</f>
        <v/>
      </c>
      <c r="AC243" s="19">
        <f>IF(AC216,1,0)*AC$230</f>
        <v/>
      </c>
      <c r="AD243" s="20">
        <f>SHADOWSHARE(AD216,AD$230)</f>
        <v/>
      </c>
      <c r="AF243" s="17">
        <f>LOWER(Settings!$C$4)&amp;".mit."&amp;$A243&amp;IF($C243="","","."&amp;$C243&amp;"."&amp;$B243)&amp;IF(INDEX(Variables!$D$5:$D$105,MATCH($A243,Variables!$A$5:$A$105,0))="","","."&amp;INDEX(Variables!$D$5:$D$105,MATCH($A243,Variables!$A$5:$A$105,0)))&amp;"."&amp;AF$5</f>
        <v/>
      </c>
      <c r="AG243" s="18">
        <f>IF(AG216,1,0)*AG$230</f>
        <v/>
      </c>
      <c r="AH243" s="19">
        <f>IF(AH216,1,0)*AH$230</f>
        <v/>
      </c>
      <c r="AI243" s="19">
        <f>IF(AI216,1,0)*AI$230</f>
        <v/>
      </c>
      <c r="AJ243" s="19">
        <f>IF(AJ216,1,0)*AJ$230</f>
        <v/>
      </c>
      <c r="AK243" s="19">
        <f>IF(AK216,1,0)*AK$230</f>
        <v/>
      </c>
      <c r="AL243" s="19">
        <f>IF(AL216,1,0)*AL$230</f>
        <v/>
      </c>
      <c r="AM243" s="19">
        <f>IF(AM216,1,0)*AM$230</f>
        <v/>
      </c>
      <c r="AN243" s="19">
        <f>IF(AN216,1,0)*AN$230</f>
        <v/>
      </c>
      <c r="AO243" s="19">
        <f>IF(AO216,1,0)*AO$230</f>
        <v/>
      </c>
      <c r="AP243" s="19">
        <f>IF(AP216,1,0)*AP$230</f>
        <v/>
      </c>
      <c r="AQ243" s="19">
        <f>IF(AQ216,1,0)*AQ$230</f>
        <v/>
      </c>
      <c r="AR243" s="19">
        <f>IF(AR216,1,0)*AR$230</f>
        <v/>
      </c>
      <c r="AS243" s="19">
        <f>IF(AS216,1,0)*AS$230</f>
        <v/>
      </c>
      <c r="AT243" s="19">
        <f>IF(AT216,1,0)*AT$230</f>
        <v/>
      </c>
      <c r="AU243" s="19">
        <f>IF(AU216,1,0)*AU$230</f>
        <v/>
      </c>
      <c r="AV243" s="19">
        <f>IF(AV216,1,0)*AV$230</f>
        <v/>
      </c>
      <c r="AW243" s="19">
        <f>IF(AW216,1,0)*AW$230</f>
        <v/>
      </c>
      <c r="AX243" s="19">
        <f>IF(AX216,1,0)*AX$230</f>
        <v/>
      </c>
      <c r="AY243" s="20">
        <f>SHADOWSHARE(AY216,AY$230)</f>
        <v/>
      </c>
    </row>
    <row r="244" hidden="1" outlineLevel="1">
      <c r="A244" s="1" t="inlineStr">
        <is>
          <t>ssc</t>
        </is>
      </c>
      <c r="B244" s="1" t="inlineStr">
        <is>
          <t>all</t>
        </is>
      </c>
      <c r="C244" s="1" t="inlineStr">
        <is>
          <t>res</t>
        </is>
      </c>
      <c r="H244" s="1">
        <f>INDEX(Variables!$B$5:$B$105,MATCH($A244,Variables!$A$5:$A$105,0))&amp;IF($C244="",""," | "&amp;INDEX(Mapping!$B$5:$B$26,MATCH($C244,Mapping!$A$5:$A$26,0))&amp;" | "&amp;INDEX(Mapping!$B$30:$B$41,MATCH($B244,Mapping!$A$30:$A$41,0)))</f>
        <v/>
      </c>
      <c r="I244" s="1">
        <f>INDEX(Variables!$C$5:$C$105,MATCH($A244,Variables!$A$5:$A$105,0))</f>
        <v/>
      </c>
      <c r="J244" s="1">
        <f>INDEX(Variables!$E$5:$E$105,MATCH($A244,Variables!$A$5:$A$105,0))</f>
        <v/>
      </c>
      <c r="K244" s="17">
        <f>LOWER(Settings!$C$4)&amp;".mit."&amp;$A244&amp;IF($C244="","","."&amp;$C244&amp;"."&amp;$B244)&amp;IF(INDEX(Variables!$D$5:$D$105,MATCH($A244,Variables!$A$5:$A$105,0))="","","."&amp;INDEX(Variables!$D$5:$D$105,MATCH($A244,Variables!$A$5:$A$105,0)))&amp;"."&amp;K$5</f>
        <v/>
      </c>
      <c r="L244" s="18">
        <f>IF(L217,1,0)*L$230</f>
        <v/>
      </c>
      <c r="M244" s="19">
        <f>IF(M217,1,0)*M$230</f>
        <v/>
      </c>
      <c r="N244" s="19">
        <f>IF(N217,1,0)*N$230</f>
        <v/>
      </c>
      <c r="O244" s="19">
        <f>IF(O217,1,0)*O$230</f>
        <v/>
      </c>
      <c r="P244" s="19">
        <f>IF(P217,1,0)*P$230</f>
        <v/>
      </c>
      <c r="Q244" s="19">
        <f>IF(Q217,1,0)*Q$230</f>
        <v/>
      </c>
      <c r="R244" s="19">
        <f>IF(R217,1,0)*R$230</f>
        <v/>
      </c>
      <c r="S244" s="19">
        <f>IF(S217,1,0)*S$230</f>
        <v/>
      </c>
      <c r="T244" s="19">
        <f>IF(T217,1,0)*T$230</f>
        <v/>
      </c>
      <c r="U244" s="19">
        <f>IF(U217,1,0)*U$230</f>
        <v/>
      </c>
      <c r="V244" s="19">
        <f>IF(V217,1,0)*V$230</f>
        <v/>
      </c>
      <c r="W244" s="19">
        <f>IF(W217,1,0)*W$230</f>
        <v/>
      </c>
      <c r="X244" s="19">
        <f>IF(X217,1,0)*X$230</f>
        <v/>
      </c>
      <c r="Y244" s="19">
        <f>IF(Y217,1,0)*Y$230</f>
        <v/>
      </c>
      <c r="Z244" s="19">
        <f>IF(Z217,1,0)*Z$230</f>
        <v/>
      </c>
      <c r="AA244" s="19">
        <f>IF(AA217,1,0)*AA$230</f>
        <v/>
      </c>
      <c r="AB244" s="19">
        <f>IF(AB217,1,0)*AB$230</f>
        <v/>
      </c>
      <c r="AC244" s="19">
        <f>IF(AC217,1,0)*AC$230</f>
        <v/>
      </c>
      <c r="AD244" s="20">
        <f>SHADOWSHARE(AD217,AD$230)</f>
        <v/>
      </c>
      <c r="AF244" s="17">
        <f>LOWER(Settings!$C$4)&amp;".mit."&amp;$A244&amp;IF($C244="","","."&amp;$C244&amp;"."&amp;$B244)&amp;IF(INDEX(Variables!$D$5:$D$105,MATCH($A244,Variables!$A$5:$A$105,0))="","","."&amp;INDEX(Variables!$D$5:$D$105,MATCH($A244,Variables!$A$5:$A$105,0)))&amp;"."&amp;AF$5</f>
        <v/>
      </c>
      <c r="AG244" s="18">
        <f>IF(AG217,1,0)*AG$230</f>
        <v/>
      </c>
      <c r="AH244" s="19">
        <f>IF(AH217,1,0)*AH$230</f>
        <v/>
      </c>
      <c r="AI244" s="19">
        <f>IF(AI217,1,0)*AI$230</f>
        <v/>
      </c>
      <c r="AJ244" s="19">
        <f>IF(AJ217,1,0)*AJ$230</f>
        <v/>
      </c>
      <c r="AK244" s="19">
        <f>IF(AK217,1,0)*AK$230</f>
        <v/>
      </c>
      <c r="AL244" s="19">
        <f>IF(AL217,1,0)*AL$230</f>
        <v/>
      </c>
      <c r="AM244" s="19">
        <f>IF(AM217,1,0)*AM$230</f>
        <v/>
      </c>
      <c r="AN244" s="19">
        <f>IF(AN217,1,0)*AN$230</f>
        <v/>
      </c>
      <c r="AO244" s="19">
        <f>IF(AO217,1,0)*AO$230</f>
        <v/>
      </c>
      <c r="AP244" s="19">
        <f>IF(AP217,1,0)*AP$230</f>
        <v/>
      </c>
      <c r="AQ244" s="19">
        <f>IF(AQ217,1,0)*AQ$230</f>
        <v/>
      </c>
      <c r="AR244" s="19">
        <f>IF(AR217,1,0)*AR$230</f>
        <v/>
      </c>
      <c r="AS244" s="19">
        <f>IF(AS217,1,0)*AS$230</f>
        <v/>
      </c>
      <c r="AT244" s="19">
        <f>IF(AT217,1,0)*AT$230</f>
        <v/>
      </c>
      <c r="AU244" s="19">
        <f>IF(AU217,1,0)*AU$230</f>
        <v/>
      </c>
      <c r="AV244" s="19">
        <f>IF(AV217,1,0)*AV$230</f>
        <v/>
      </c>
      <c r="AW244" s="19">
        <f>IF(AW217,1,0)*AW$230</f>
        <v/>
      </c>
      <c r="AX244" s="19">
        <f>IF(AX217,1,0)*AX$230</f>
        <v/>
      </c>
      <c r="AY244" s="20">
        <f>SHADOWSHARE(AY217,AY$230)</f>
        <v/>
      </c>
    </row>
    <row r="245" hidden="1" outlineLevel="1">
      <c r="A245" s="1" t="inlineStr">
        <is>
          <t>ssc</t>
        </is>
      </c>
      <c r="B245" s="1" t="inlineStr">
        <is>
          <t>all</t>
        </is>
      </c>
      <c r="C245" s="1" t="inlineStr">
        <is>
          <t>foo</t>
        </is>
      </c>
      <c r="H245" s="1">
        <f>INDEX(Variables!$B$5:$B$105,MATCH($A245,Variables!$A$5:$A$105,0))&amp;IF($C245="",""," | "&amp;INDEX(Mapping!$B$5:$B$26,MATCH($C245,Mapping!$A$5:$A$26,0))&amp;" | "&amp;INDEX(Mapping!$B$30:$B$41,MATCH($B245,Mapping!$A$30:$A$41,0)))</f>
        <v/>
      </c>
      <c r="I245" s="1">
        <f>INDEX(Variables!$C$5:$C$105,MATCH($A245,Variables!$A$5:$A$105,0))</f>
        <v/>
      </c>
      <c r="J245" s="1">
        <f>INDEX(Variables!$E$5:$E$105,MATCH($A245,Variables!$A$5:$A$105,0))</f>
        <v/>
      </c>
      <c r="K245" s="17">
        <f>LOWER(Settings!$C$4)&amp;".mit."&amp;$A245&amp;IF($C245="","","."&amp;$C245&amp;"."&amp;$B245)&amp;IF(INDEX(Variables!$D$5:$D$105,MATCH($A245,Variables!$A$5:$A$105,0))="","","."&amp;INDEX(Variables!$D$5:$D$105,MATCH($A245,Variables!$A$5:$A$105,0)))&amp;"."&amp;K$5</f>
        <v/>
      </c>
      <c r="L245" s="18">
        <f>IF(L218,1,0)*L$230</f>
        <v/>
      </c>
      <c r="M245" s="19">
        <f>IF(M218,1,0)*M$230</f>
        <v/>
      </c>
      <c r="N245" s="19">
        <f>IF(N218,1,0)*N$230</f>
        <v/>
      </c>
      <c r="O245" s="19">
        <f>IF(O218,1,0)*O$230</f>
        <v/>
      </c>
      <c r="P245" s="19">
        <f>IF(P218,1,0)*P$230</f>
        <v/>
      </c>
      <c r="Q245" s="19">
        <f>IF(Q218,1,0)*Q$230</f>
        <v/>
      </c>
      <c r="R245" s="19">
        <f>IF(R218,1,0)*R$230</f>
        <v/>
      </c>
      <c r="S245" s="19">
        <f>IF(S218,1,0)*S$230</f>
        <v/>
      </c>
      <c r="T245" s="19">
        <f>IF(T218,1,0)*T$230</f>
        <v/>
      </c>
      <c r="U245" s="19">
        <f>IF(U218,1,0)*U$230</f>
        <v/>
      </c>
      <c r="V245" s="19">
        <f>IF(V218,1,0)*V$230</f>
        <v/>
      </c>
      <c r="W245" s="19">
        <f>IF(W218,1,0)*W$230</f>
        <v/>
      </c>
      <c r="X245" s="19">
        <f>IF(X218,1,0)*X$230</f>
        <v/>
      </c>
      <c r="Y245" s="19">
        <f>IF(Y218,1,0)*Y$230</f>
        <v/>
      </c>
      <c r="Z245" s="19">
        <f>IF(Z218,1,0)*Z$230</f>
        <v/>
      </c>
      <c r="AA245" s="19">
        <f>IF(AA218,1,0)*AA$230</f>
        <v/>
      </c>
      <c r="AB245" s="19">
        <f>IF(AB218,1,0)*AB$230</f>
        <v/>
      </c>
      <c r="AC245" s="19">
        <f>IF(AC218,1,0)*AC$230</f>
        <v/>
      </c>
      <c r="AD245" s="20">
        <f>SHADOWSHARE(AD218,AD$230)</f>
        <v/>
      </c>
      <c r="AF245" s="17">
        <f>LOWER(Settings!$C$4)&amp;".mit."&amp;$A245&amp;IF($C245="","","."&amp;$C245&amp;"."&amp;$B245)&amp;IF(INDEX(Variables!$D$5:$D$105,MATCH($A245,Variables!$A$5:$A$105,0))="","","."&amp;INDEX(Variables!$D$5:$D$105,MATCH($A245,Variables!$A$5:$A$105,0)))&amp;"."&amp;AF$5</f>
        <v/>
      </c>
      <c r="AG245" s="18">
        <f>IF(AG218,1,0)*AG$230</f>
        <v/>
      </c>
      <c r="AH245" s="19">
        <f>IF(AH218,1,0)*AH$230</f>
        <v/>
      </c>
      <c r="AI245" s="19">
        <f>IF(AI218,1,0)*AI$230</f>
        <v/>
      </c>
      <c r="AJ245" s="19">
        <f>IF(AJ218,1,0)*AJ$230</f>
        <v/>
      </c>
      <c r="AK245" s="19">
        <f>IF(AK218,1,0)*AK$230</f>
        <v/>
      </c>
      <c r="AL245" s="19">
        <f>IF(AL218,1,0)*AL$230</f>
        <v/>
      </c>
      <c r="AM245" s="19">
        <f>IF(AM218,1,0)*AM$230</f>
        <v/>
      </c>
      <c r="AN245" s="19">
        <f>IF(AN218,1,0)*AN$230</f>
        <v/>
      </c>
      <c r="AO245" s="19">
        <f>IF(AO218,1,0)*AO$230</f>
        <v/>
      </c>
      <c r="AP245" s="19">
        <f>IF(AP218,1,0)*AP$230</f>
        <v/>
      </c>
      <c r="AQ245" s="19">
        <f>IF(AQ218,1,0)*AQ$230</f>
        <v/>
      </c>
      <c r="AR245" s="19">
        <f>IF(AR218,1,0)*AR$230</f>
        <v/>
      </c>
      <c r="AS245" s="19">
        <f>IF(AS218,1,0)*AS$230</f>
        <v/>
      </c>
      <c r="AT245" s="19">
        <f>IF(AT218,1,0)*AT$230</f>
        <v/>
      </c>
      <c r="AU245" s="19">
        <f>IF(AU218,1,0)*AU$230</f>
        <v/>
      </c>
      <c r="AV245" s="19">
        <f>IF(AV218,1,0)*AV$230</f>
        <v/>
      </c>
      <c r="AW245" s="19">
        <f>IF(AW218,1,0)*AW$230</f>
        <v/>
      </c>
      <c r="AX245" s="19">
        <f>IF(AX218,1,0)*AX$230</f>
        <v/>
      </c>
      <c r="AY245" s="20">
        <f>SHADOWSHARE(AY218,AY$230)</f>
        <v/>
      </c>
    </row>
    <row r="246" hidden="1" outlineLevel="1">
      <c r="A246" s="1" t="inlineStr">
        <is>
          <t>ssc</t>
        </is>
      </c>
      <c r="B246" s="1" t="inlineStr">
        <is>
          <t>all</t>
        </is>
      </c>
      <c r="C246" s="1" t="inlineStr">
        <is>
          <t>srv</t>
        </is>
      </c>
      <c r="H246" s="1">
        <f>INDEX(Variables!$B$5:$B$105,MATCH($A246,Variables!$A$5:$A$105,0))&amp;IF($C246="",""," | "&amp;INDEX(Mapping!$B$5:$B$26,MATCH($C246,Mapping!$A$5:$A$26,0))&amp;" | "&amp;INDEX(Mapping!$B$30:$B$41,MATCH($B246,Mapping!$A$30:$A$41,0)))</f>
        <v/>
      </c>
      <c r="I246" s="1">
        <f>INDEX(Variables!$C$5:$C$105,MATCH($A246,Variables!$A$5:$A$105,0))</f>
        <v/>
      </c>
      <c r="J246" s="1">
        <f>INDEX(Variables!$E$5:$E$105,MATCH($A246,Variables!$A$5:$A$105,0))</f>
        <v/>
      </c>
      <c r="K246" s="17">
        <f>LOWER(Settings!$C$4)&amp;".mit."&amp;$A246&amp;IF($C246="","","."&amp;$C246&amp;"."&amp;$B246)&amp;IF(INDEX(Variables!$D$5:$D$105,MATCH($A246,Variables!$A$5:$A$105,0))="","","."&amp;INDEX(Variables!$D$5:$D$105,MATCH($A246,Variables!$A$5:$A$105,0)))&amp;"."&amp;K$5</f>
        <v/>
      </c>
      <c r="L246" s="18">
        <f>IF(L219,1,0)*L$230</f>
        <v/>
      </c>
      <c r="M246" s="19">
        <f>IF(M219,1,0)*M$230</f>
        <v/>
      </c>
      <c r="N246" s="19">
        <f>IF(N219,1,0)*N$230</f>
        <v/>
      </c>
      <c r="O246" s="19">
        <f>IF(O219,1,0)*O$230</f>
        <v/>
      </c>
      <c r="P246" s="19">
        <f>IF(P219,1,0)*P$230</f>
        <v/>
      </c>
      <c r="Q246" s="19">
        <f>IF(Q219,1,0)*Q$230</f>
        <v/>
      </c>
      <c r="R246" s="19">
        <f>IF(R219,1,0)*R$230</f>
        <v/>
      </c>
      <c r="S246" s="19">
        <f>IF(S219,1,0)*S$230</f>
        <v/>
      </c>
      <c r="T246" s="19">
        <f>IF(T219,1,0)*T$230</f>
        <v/>
      </c>
      <c r="U246" s="19">
        <f>IF(U219,1,0)*U$230</f>
        <v/>
      </c>
      <c r="V246" s="19">
        <f>IF(V219,1,0)*V$230</f>
        <v/>
      </c>
      <c r="W246" s="19">
        <f>IF(W219,1,0)*W$230</f>
        <v/>
      </c>
      <c r="X246" s="19">
        <f>IF(X219,1,0)*X$230</f>
        <v/>
      </c>
      <c r="Y246" s="19">
        <f>IF(Y219,1,0)*Y$230</f>
        <v/>
      </c>
      <c r="Z246" s="19">
        <f>IF(Z219,1,0)*Z$230</f>
        <v/>
      </c>
      <c r="AA246" s="19">
        <f>IF(AA219,1,0)*AA$230</f>
        <v/>
      </c>
      <c r="AB246" s="19">
        <f>IF(AB219,1,0)*AB$230</f>
        <v/>
      </c>
      <c r="AC246" s="19">
        <f>IF(AC219,1,0)*AC$230</f>
        <v/>
      </c>
      <c r="AD246" s="20">
        <f>SHADOWSHARE(AD219,AD$230)</f>
        <v/>
      </c>
      <c r="AF246" s="17">
        <f>LOWER(Settings!$C$4)&amp;".mit."&amp;$A246&amp;IF($C246="","","."&amp;$C246&amp;"."&amp;$B246)&amp;IF(INDEX(Variables!$D$5:$D$105,MATCH($A246,Variables!$A$5:$A$105,0))="","","."&amp;INDEX(Variables!$D$5:$D$105,MATCH($A246,Variables!$A$5:$A$105,0)))&amp;"."&amp;AF$5</f>
        <v/>
      </c>
      <c r="AG246" s="18">
        <f>IF(AG219,1,0)*AG$230</f>
        <v/>
      </c>
      <c r="AH246" s="19">
        <f>IF(AH219,1,0)*AH$230</f>
        <v/>
      </c>
      <c r="AI246" s="19">
        <f>IF(AI219,1,0)*AI$230</f>
        <v/>
      </c>
      <c r="AJ246" s="19">
        <f>IF(AJ219,1,0)*AJ$230</f>
        <v/>
      </c>
      <c r="AK246" s="19">
        <f>IF(AK219,1,0)*AK$230</f>
        <v/>
      </c>
      <c r="AL246" s="19">
        <f>IF(AL219,1,0)*AL$230</f>
        <v/>
      </c>
      <c r="AM246" s="19">
        <f>IF(AM219,1,0)*AM$230</f>
        <v/>
      </c>
      <c r="AN246" s="19">
        <f>IF(AN219,1,0)*AN$230</f>
        <v/>
      </c>
      <c r="AO246" s="19">
        <f>IF(AO219,1,0)*AO$230</f>
        <v/>
      </c>
      <c r="AP246" s="19">
        <f>IF(AP219,1,0)*AP$230</f>
        <v/>
      </c>
      <c r="AQ246" s="19">
        <f>IF(AQ219,1,0)*AQ$230</f>
        <v/>
      </c>
      <c r="AR246" s="19">
        <f>IF(AR219,1,0)*AR$230</f>
        <v/>
      </c>
      <c r="AS246" s="19">
        <f>IF(AS219,1,0)*AS$230</f>
        <v/>
      </c>
      <c r="AT246" s="19">
        <f>IF(AT219,1,0)*AT$230</f>
        <v/>
      </c>
      <c r="AU246" s="19">
        <f>IF(AU219,1,0)*AU$230</f>
        <v/>
      </c>
      <c r="AV246" s="19">
        <f>IF(AV219,1,0)*AV$230</f>
        <v/>
      </c>
      <c r="AW246" s="19">
        <f>IF(AW219,1,0)*AW$230</f>
        <v/>
      </c>
      <c r="AX246" s="19">
        <f>IF(AX219,1,0)*AX$230</f>
        <v/>
      </c>
      <c r="AY246" s="20">
        <f>SHADOWSHARE(AY219,AY$230)</f>
        <v/>
      </c>
    </row>
    <row r="247" hidden="1" outlineLevel="1">
      <c r="A247" s="1" t="inlineStr">
        <is>
          <t>ssc</t>
        </is>
      </c>
      <c r="B247" s="1" t="inlineStr">
        <is>
          <t>all</t>
        </is>
      </c>
      <c r="C247" s="1" t="inlineStr">
        <is>
          <t>mch</t>
        </is>
      </c>
      <c r="H247" s="1">
        <f>INDEX(Variables!$B$5:$B$105,MATCH($A247,Variables!$A$5:$A$105,0))&amp;IF($C247="",""," | "&amp;INDEX(Mapping!$B$5:$B$26,MATCH($C247,Mapping!$A$5:$A$26,0))&amp;" | "&amp;INDEX(Mapping!$B$30:$B$41,MATCH($B247,Mapping!$A$30:$A$41,0)))</f>
        <v/>
      </c>
      <c r="I247" s="1">
        <f>INDEX(Variables!$C$5:$C$105,MATCH($A247,Variables!$A$5:$A$105,0))</f>
        <v/>
      </c>
      <c r="J247" s="1">
        <f>INDEX(Variables!$E$5:$E$105,MATCH($A247,Variables!$A$5:$A$105,0))</f>
        <v/>
      </c>
      <c r="K247" s="17">
        <f>LOWER(Settings!$C$4)&amp;".mit."&amp;$A247&amp;IF($C247="","","."&amp;$C247&amp;"."&amp;$B247)&amp;IF(INDEX(Variables!$D$5:$D$105,MATCH($A247,Variables!$A$5:$A$105,0))="","","."&amp;INDEX(Variables!$D$5:$D$105,MATCH($A247,Variables!$A$5:$A$105,0)))&amp;"."&amp;K$5</f>
        <v/>
      </c>
      <c r="L247" s="18">
        <f>IF(L220,1,0)*L$230</f>
        <v/>
      </c>
      <c r="M247" s="19">
        <f>IF(M220,1,0)*M$230</f>
        <v/>
      </c>
      <c r="N247" s="19">
        <f>IF(N220,1,0)*N$230</f>
        <v/>
      </c>
      <c r="O247" s="19">
        <f>IF(O220,1,0)*O$230</f>
        <v/>
      </c>
      <c r="P247" s="19">
        <f>IF(P220,1,0)*P$230</f>
        <v/>
      </c>
      <c r="Q247" s="19">
        <f>IF(Q220,1,0)*Q$230</f>
        <v/>
      </c>
      <c r="R247" s="19">
        <f>IF(R220,1,0)*R$230</f>
        <v/>
      </c>
      <c r="S247" s="19">
        <f>IF(S220,1,0)*S$230</f>
        <v/>
      </c>
      <c r="T247" s="19">
        <f>IF(T220,1,0)*T$230</f>
        <v/>
      </c>
      <c r="U247" s="19">
        <f>IF(U220,1,0)*U$230</f>
        <v/>
      </c>
      <c r="V247" s="19">
        <f>IF(V220,1,0)*V$230</f>
        <v/>
      </c>
      <c r="W247" s="19">
        <f>IF(W220,1,0)*W$230</f>
        <v/>
      </c>
      <c r="X247" s="19">
        <f>IF(X220,1,0)*X$230</f>
        <v/>
      </c>
      <c r="Y247" s="19">
        <f>IF(Y220,1,0)*Y$230</f>
        <v/>
      </c>
      <c r="Z247" s="19">
        <f>IF(Z220,1,0)*Z$230</f>
        <v/>
      </c>
      <c r="AA247" s="19">
        <f>IF(AA220,1,0)*AA$230</f>
        <v/>
      </c>
      <c r="AB247" s="19">
        <f>IF(AB220,1,0)*AB$230</f>
        <v/>
      </c>
      <c r="AC247" s="19">
        <f>IF(AC220,1,0)*AC$230</f>
        <v/>
      </c>
      <c r="AD247" s="20">
        <f>SHADOWSHARE(AD220,AD$230)</f>
        <v/>
      </c>
      <c r="AF247" s="17">
        <f>LOWER(Settings!$C$4)&amp;".mit."&amp;$A247&amp;IF($C247="","","."&amp;$C247&amp;"."&amp;$B247)&amp;IF(INDEX(Variables!$D$5:$D$105,MATCH($A247,Variables!$A$5:$A$105,0))="","","."&amp;INDEX(Variables!$D$5:$D$105,MATCH($A247,Variables!$A$5:$A$105,0)))&amp;"."&amp;AF$5</f>
        <v/>
      </c>
      <c r="AG247" s="18">
        <f>IF(AG220,1,0)*AG$230</f>
        <v/>
      </c>
      <c r="AH247" s="19">
        <f>IF(AH220,1,0)*AH$230</f>
        <v/>
      </c>
      <c r="AI247" s="19">
        <f>IF(AI220,1,0)*AI$230</f>
        <v/>
      </c>
      <c r="AJ247" s="19">
        <f>IF(AJ220,1,0)*AJ$230</f>
        <v/>
      </c>
      <c r="AK247" s="19">
        <f>IF(AK220,1,0)*AK$230</f>
        <v/>
      </c>
      <c r="AL247" s="19">
        <f>IF(AL220,1,0)*AL$230</f>
        <v/>
      </c>
      <c r="AM247" s="19">
        <f>IF(AM220,1,0)*AM$230</f>
        <v/>
      </c>
      <c r="AN247" s="19">
        <f>IF(AN220,1,0)*AN$230</f>
        <v/>
      </c>
      <c r="AO247" s="19">
        <f>IF(AO220,1,0)*AO$230</f>
        <v/>
      </c>
      <c r="AP247" s="19">
        <f>IF(AP220,1,0)*AP$230</f>
        <v/>
      </c>
      <c r="AQ247" s="19">
        <f>IF(AQ220,1,0)*AQ$230</f>
        <v/>
      </c>
      <c r="AR247" s="19">
        <f>IF(AR220,1,0)*AR$230</f>
        <v/>
      </c>
      <c r="AS247" s="19">
        <f>IF(AS220,1,0)*AS$230</f>
        <v/>
      </c>
      <c r="AT247" s="19">
        <f>IF(AT220,1,0)*AT$230</f>
        <v/>
      </c>
      <c r="AU247" s="19">
        <f>IF(AU220,1,0)*AU$230</f>
        <v/>
      </c>
      <c r="AV247" s="19">
        <f>IF(AV220,1,0)*AV$230</f>
        <v/>
      </c>
      <c r="AW247" s="19">
        <f>IF(AW220,1,0)*AW$230</f>
        <v/>
      </c>
      <c r="AX247" s="19">
        <f>IF(AX220,1,0)*AX$230</f>
        <v/>
      </c>
      <c r="AY247" s="20">
        <f>SHADOWSHARE(AY220,AY$230)</f>
        <v/>
      </c>
    </row>
    <row r="248" hidden="1" outlineLevel="1">
      <c r="A248" s="1" t="inlineStr">
        <is>
          <t>ssc</t>
        </is>
      </c>
      <c r="B248" s="1" t="inlineStr">
        <is>
          <t>all</t>
        </is>
      </c>
      <c r="C248" s="1" t="inlineStr">
        <is>
          <t>irn</t>
        </is>
      </c>
      <c r="H248" s="1">
        <f>INDEX(Variables!$B$5:$B$105,MATCH($A248,Variables!$A$5:$A$105,0))&amp;IF($C248="",""," | "&amp;INDEX(Mapping!$B$5:$B$26,MATCH($C248,Mapping!$A$5:$A$26,0))&amp;" | "&amp;INDEX(Mapping!$B$30:$B$41,MATCH($B248,Mapping!$A$30:$A$41,0)))</f>
        <v/>
      </c>
      <c r="I248" s="1">
        <f>INDEX(Variables!$C$5:$C$105,MATCH($A248,Variables!$A$5:$A$105,0))</f>
        <v/>
      </c>
      <c r="J248" s="1">
        <f>INDEX(Variables!$E$5:$E$105,MATCH($A248,Variables!$A$5:$A$105,0))</f>
        <v/>
      </c>
      <c r="K248" s="17">
        <f>LOWER(Settings!$C$4)&amp;".mit."&amp;$A248&amp;IF($C248="","","."&amp;$C248&amp;"."&amp;$B248)&amp;IF(INDEX(Variables!$D$5:$D$105,MATCH($A248,Variables!$A$5:$A$105,0))="","","."&amp;INDEX(Variables!$D$5:$D$105,MATCH($A248,Variables!$A$5:$A$105,0)))&amp;"."&amp;K$5</f>
        <v/>
      </c>
      <c r="L248" s="18">
        <f>IF(L221,1,0)*L$230</f>
        <v/>
      </c>
      <c r="M248" s="19">
        <f>IF(M221,1,0)*M$230</f>
        <v/>
      </c>
      <c r="N248" s="19">
        <f>IF(N221,1,0)*N$230</f>
        <v/>
      </c>
      <c r="O248" s="19">
        <f>IF(O221,1,0)*O$230</f>
        <v/>
      </c>
      <c r="P248" s="19">
        <f>IF(P221,1,0)*P$230</f>
        <v/>
      </c>
      <c r="Q248" s="19">
        <f>IF(Q221,1,0)*Q$230</f>
        <v/>
      </c>
      <c r="R248" s="19">
        <f>IF(R221,1,0)*R$230</f>
        <v/>
      </c>
      <c r="S248" s="19">
        <f>IF(S221,1,0)*S$230</f>
        <v/>
      </c>
      <c r="T248" s="19">
        <f>IF(T221,1,0)*T$230</f>
        <v/>
      </c>
      <c r="U248" s="19">
        <f>IF(U221,1,0)*U$230</f>
        <v/>
      </c>
      <c r="V248" s="19">
        <f>IF(V221,1,0)*V$230</f>
        <v/>
      </c>
      <c r="W248" s="19">
        <f>IF(W221,1,0)*W$230</f>
        <v/>
      </c>
      <c r="X248" s="19">
        <f>IF(X221,1,0)*X$230</f>
        <v/>
      </c>
      <c r="Y248" s="19">
        <f>IF(Y221,1,0)*Y$230</f>
        <v/>
      </c>
      <c r="Z248" s="19">
        <f>IF(Z221,1,0)*Z$230</f>
        <v/>
      </c>
      <c r="AA248" s="19">
        <f>IF(AA221,1,0)*AA$230</f>
        <v/>
      </c>
      <c r="AB248" s="19">
        <f>IF(AB221,1,0)*AB$230</f>
        <v/>
      </c>
      <c r="AC248" s="19">
        <f>IF(AC221,1,0)*AC$230</f>
        <v/>
      </c>
      <c r="AD248" s="20">
        <f>SHADOWSHARE(AD221,AD$230)</f>
        <v/>
      </c>
      <c r="AF248" s="17">
        <f>LOWER(Settings!$C$4)&amp;".mit."&amp;$A248&amp;IF($C248="","","."&amp;$C248&amp;"."&amp;$B248)&amp;IF(INDEX(Variables!$D$5:$D$105,MATCH($A248,Variables!$A$5:$A$105,0))="","","."&amp;INDEX(Variables!$D$5:$D$105,MATCH($A248,Variables!$A$5:$A$105,0)))&amp;"."&amp;AF$5</f>
        <v/>
      </c>
      <c r="AG248" s="18">
        <f>IF(AG221,1,0)*AG$230</f>
        <v/>
      </c>
      <c r="AH248" s="19">
        <f>IF(AH221,1,0)*AH$230</f>
        <v/>
      </c>
      <c r="AI248" s="19">
        <f>IF(AI221,1,0)*AI$230</f>
        <v/>
      </c>
      <c r="AJ248" s="19">
        <f>IF(AJ221,1,0)*AJ$230</f>
        <v/>
      </c>
      <c r="AK248" s="19">
        <f>IF(AK221,1,0)*AK$230</f>
        <v/>
      </c>
      <c r="AL248" s="19">
        <f>IF(AL221,1,0)*AL$230</f>
        <v/>
      </c>
      <c r="AM248" s="19">
        <f>IF(AM221,1,0)*AM$230</f>
        <v/>
      </c>
      <c r="AN248" s="19">
        <f>IF(AN221,1,0)*AN$230</f>
        <v/>
      </c>
      <c r="AO248" s="19">
        <f>IF(AO221,1,0)*AO$230</f>
        <v/>
      </c>
      <c r="AP248" s="19">
        <f>IF(AP221,1,0)*AP$230</f>
        <v/>
      </c>
      <c r="AQ248" s="19">
        <f>IF(AQ221,1,0)*AQ$230</f>
        <v/>
      </c>
      <c r="AR248" s="19">
        <f>IF(AR221,1,0)*AR$230</f>
        <v/>
      </c>
      <c r="AS248" s="19">
        <f>IF(AS221,1,0)*AS$230</f>
        <v/>
      </c>
      <c r="AT248" s="19">
        <f>IF(AT221,1,0)*AT$230</f>
        <v/>
      </c>
      <c r="AU248" s="19">
        <f>IF(AU221,1,0)*AU$230</f>
        <v/>
      </c>
      <c r="AV248" s="19">
        <f>IF(AV221,1,0)*AV$230</f>
        <v/>
      </c>
      <c r="AW248" s="19">
        <f>IF(AW221,1,0)*AW$230</f>
        <v/>
      </c>
      <c r="AX248" s="19">
        <f>IF(AX221,1,0)*AX$230</f>
        <v/>
      </c>
      <c r="AY248" s="20">
        <f>SHADOWSHARE(AY221,AY$230)</f>
        <v/>
      </c>
    </row>
    <row r="249" hidden="1" outlineLevel="1">
      <c r="A249" s="1" t="inlineStr">
        <is>
          <t>ssc</t>
        </is>
      </c>
      <c r="B249" s="1" t="inlineStr">
        <is>
          <t>all</t>
        </is>
      </c>
      <c r="C249" s="1" t="inlineStr">
        <is>
          <t>nfm</t>
        </is>
      </c>
      <c r="H249" s="1">
        <f>INDEX(Variables!$B$5:$B$105,MATCH($A249,Variables!$A$5:$A$105,0))&amp;IF($C249="",""," | "&amp;INDEX(Mapping!$B$5:$B$26,MATCH($C249,Mapping!$A$5:$A$26,0))&amp;" | "&amp;INDEX(Mapping!$B$30:$B$41,MATCH($B249,Mapping!$A$30:$A$41,0)))</f>
        <v/>
      </c>
      <c r="I249" s="1">
        <f>INDEX(Variables!$C$5:$C$105,MATCH($A249,Variables!$A$5:$A$105,0))</f>
        <v/>
      </c>
      <c r="J249" s="1">
        <f>INDEX(Variables!$E$5:$E$105,MATCH($A249,Variables!$A$5:$A$105,0))</f>
        <v/>
      </c>
      <c r="K249" s="17">
        <f>LOWER(Settings!$C$4)&amp;".mit."&amp;$A249&amp;IF($C249="","","."&amp;$C249&amp;"."&amp;$B249)&amp;IF(INDEX(Variables!$D$5:$D$105,MATCH($A249,Variables!$A$5:$A$105,0))="","","."&amp;INDEX(Variables!$D$5:$D$105,MATCH($A249,Variables!$A$5:$A$105,0)))&amp;"."&amp;K$5</f>
        <v/>
      </c>
      <c r="L249" s="18">
        <f>IF(L222,1,0)*L$230</f>
        <v/>
      </c>
      <c r="M249" s="19">
        <f>IF(M222,1,0)*M$230</f>
        <v/>
      </c>
      <c r="N249" s="19">
        <f>IF(N222,1,0)*N$230</f>
        <v/>
      </c>
      <c r="O249" s="19">
        <f>IF(O222,1,0)*O$230</f>
        <v/>
      </c>
      <c r="P249" s="19">
        <f>IF(P222,1,0)*P$230</f>
        <v/>
      </c>
      <c r="Q249" s="19">
        <f>IF(Q222,1,0)*Q$230</f>
        <v/>
      </c>
      <c r="R249" s="19">
        <f>IF(R222,1,0)*R$230</f>
        <v/>
      </c>
      <c r="S249" s="19">
        <f>IF(S222,1,0)*S$230</f>
        <v/>
      </c>
      <c r="T249" s="19">
        <f>IF(T222,1,0)*T$230</f>
        <v/>
      </c>
      <c r="U249" s="19">
        <f>IF(U222,1,0)*U$230</f>
        <v/>
      </c>
      <c r="V249" s="19">
        <f>IF(V222,1,0)*V$230</f>
        <v/>
      </c>
      <c r="W249" s="19">
        <f>IF(W222,1,0)*W$230</f>
        <v/>
      </c>
      <c r="X249" s="19">
        <f>IF(X222,1,0)*X$230</f>
        <v/>
      </c>
      <c r="Y249" s="19">
        <f>IF(Y222,1,0)*Y$230</f>
        <v/>
      </c>
      <c r="Z249" s="19">
        <f>IF(Z222,1,0)*Z$230</f>
        <v/>
      </c>
      <c r="AA249" s="19">
        <f>IF(AA222,1,0)*AA$230</f>
        <v/>
      </c>
      <c r="AB249" s="19">
        <f>IF(AB222,1,0)*AB$230</f>
        <v/>
      </c>
      <c r="AC249" s="19">
        <f>IF(AC222,1,0)*AC$230</f>
        <v/>
      </c>
      <c r="AD249" s="20">
        <f>SHADOWSHARE(AD222,AD$230)</f>
        <v/>
      </c>
      <c r="AF249" s="17">
        <f>LOWER(Settings!$C$4)&amp;".mit."&amp;$A249&amp;IF($C249="","","."&amp;$C249&amp;"."&amp;$B249)&amp;IF(INDEX(Variables!$D$5:$D$105,MATCH($A249,Variables!$A$5:$A$105,0))="","","."&amp;INDEX(Variables!$D$5:$D$105,MATCH($A249,Variables!$A$5:$A$105,0)))&amp;"."&amp;AF$5</f>
        <v/>
      </c>
      <c r="AG249" s="18">
        <f>IF(AG222,1,0)*AG$230</f>
        <v/>
      </c>
      <c r="AH249" s="19">
        <f>IF(AH222,1,0)*AH$230</f>
        <v/>
      </c>
      <c r="AI249" s="19">
        <f>IF(AI222,1,0)*AI$230</f>
        <v/>
      </c>
      <c r="AJ249" s="19">
        <f>IF(AJ222,1,0)*AJ$230</f>
        <v/>
      </c>
      <c r="AK249" s="19">
        <f>IF(AK222,1,0)*AK$230</f>
        <v/>
      </c>
      <c r="AL249" s="19">
        <f>IF(AL222,1,0)*AL$230</f>
        <v/>
      </c>
      <c r="AM249" s="19">
        <f>IF(AM222,1,0)*AM$230</f>
        <v/>
      </c>
      <c r="AN249" s="19">
        <f>IF(AN222,1,0)*AN$230</f>
        <v/>
      </c>
      <c r="AO249" s="19">
        <f>IF(AO222,1,0)*AO$230</f>
        <v/>
      </c>
      <c r="AP249" s="19">
        <f>IF(AP222,1,0)*AP$230</f>
        <v/>
      </c>
      <c r="AQ249" s="19">
        <f>IF(AQ222,1,0)*AQ$230</f>
        <v/>
      </c>
      <c r="AR249" s="19">
        <f>IF(AR222,1,0)*AR$230</f>
        <v/>
      </c>
      <c r="AS249" s="19">
        <f>IF(AS222,1,0)*AS$230</f>
        <v/>
      </c>
      <c r="AT249" s="19">
        <f>IF(AT222,1,0)*AT$230</f>
        <v/>
      </c>
      <c r="AU249" s="19">
        <f>IF(AU222,1,0)*AU$230</f>
        <v/>
      </c>
      <c r="AV249" s="19">
        <f>IF(AV222,1,0)*AV$230</f>
        <v/>
      </c>
      <c r="AW249" s="19">
        <f>IF(AW222,1,0)*AW$230</f>
        <v/>
      </c>
      <c r="AX249" s="19">
        <f>IF(AX222,1,0)*AX$230</f>
        <v/>
      </c>
      <c r="AY249" s="20">
        <f>SHADOWSHARE(AY222,AY$230)</f>
        <v/>
      </c>
    </row>
    <row r="250" hidden="1" outlineLevel="1">
      <c r="A250" s="1" t="inlineStr">
        <is>
          <t>ssc</t>
        </is>
      </c>
      <c r="B250" s="1" t="inlineStr">
        <is>
          <t>all</t>
        </is>
      </c>
      <c r="C250" s="1" t="inlineStr">
        <is>
          <t>mac</t>
        </is>
      </c>
      <c r="H250" s="1">
        <f>INDEX(Variables!$B$5:$B$105,MATCH($A250,Variables!$A$5:$A$105,0))&amp;IF($C250="",""," | "&amp;INDEX(Mapping!$B$5:$B$26,MATCH($C250,Mapping!$A$5:$A$26,0))&amp;" | "&amp;INDEX(Mapping!$B$30:$B$41,MATCH($B250,Mapping!$A$30:$A$41,0)))</f>
        <v/>
      </c>
      <c r="I250" s="1">
        <f>INDEX(Variables!$C$5:$C$105,MATCH($A250,Variables!$A$5:$A$105,0))</f>
        <v/>
      </c>
      <c r="J250" s="1">
        <f>INDEX(Variables!$E$5:$E$105,MATCH($A250,Variables!$A$5:$A$105,0))</f>
        <v/>
      </c>
      <c r="K250" s="17">
        <f>LOWER(Settings!$C$4)&amp;".mit."&amp;$A250&amp;IF($C250="","","."&amp;$C250&amp;"."&amp;$B250)&amp;IF(INDEX(Variables!$D$5:$D$105,MATCH($A250,Variables!$A$5:$A$105,0))="","","."&amp;INDEX(Variables!$D$5:$D$105,MATCH($A250,Variables!$A$5:$A$105,0)))&amp;"."&amp;K$5</f>
        <v/>
      </c>
      <c r="L250" s="18">
        <f>IF(L223,1,0)*L$230</f>
        <v/>
      </c>
      <c r="M250" s="19">
        <f>IF(M223,1,0)*M$230</f>
        <v/>
      </c>
      <c r="N250" s="19">
        <f>IF(N223,1,0)*N$230</f>
        <v/>
      </c>
      <c r="O250" s="19">
        <f>IF(O223,1,0)*O$230</f>
        <v/>
      </c>
      <c r="P250" s="19">
        <f>IF(P223,1,0)*P$230</f>
        <v/>
      </c>
      <c r="Q250" s="19">
        <f>IF(Q223,1,0)*Q$230</f>
        <v/>
      </c>
      <c r="R250" s="19">
        <f>IF(R223,1,0)*R$230</f>
        <v/>
      </c>
      <c r="S250" s="19">
        <f>IF(S223,1,0)*S$230</f>
        <v/>
      </c>
      <c r="T250" s="19">
        <f>IF(T223,1,0)*T$230</f>
        <v/>
      </c>
      <c r="U250" s="19">
        <f>IF(U223,1,0)*U$230</f>
        <v/>
      </c>
      <c r="V250" s="19">
        <f>IF(V223,1,0)*V$230</f>
        <v/>
      </c>
      <c r="W250" s="19">
        <f>IF(W223,1,0)*W$230</f>
        <v/>
      </c>
      <c r="X250" s="19">
        <f>IF(X223,1,0)*X$230</f>
        <v/>
      </c>
      <c r="Y250" s="19">
        <f>IF(Y223,1,0)*Y$230</f>
        <v/>
      </c>
      <c r="Z250" s="19">
        <f>IF(Z223,1,0)*Z$230</f>
        <v/>
      </c>
      <c r="AA250" s="19">
        <f>IF(AA223,1,0)*AA$230</f>
        <v/>
      </c>
      <c r="AB250" s="19">
        <f>IF(AB223,1,0)*AB$230</f>
        <v/>
      </c>
      <c r="AC250" s="19">
        <f>IF(AC223,1,0)*AC$230</f>
        <v/>
      </c>
      <c r="AD250" s="20">
        <f>SHADOWSHARE(AD223,AD$230)</f>
        <v/>
      </c>
      <c r="AF250" s="17">
        <f>LOWER(Settings!$C$4)&amp;".mit."&amp;$A250&amp;IF($C250="","","."&amp;$C250&amp;"."&amp;$B250)&amp;IF(INDEX(Variables!$D$5:$D$105,MATCH($A250,Variables!$A$5:$A$105,0))="","","."&amp;INDEX(Variables!$D$5:$D$105,MATCH($A250,Variables!$A$5:$A$105,0)))&amp;"."&amp;AF$5</f>
        <v/>
      </c>
      <c r="AG250" s="18">
        <f>IF(AG223,1,0)*AG$230</f>
        <v/>
      </c>
      <c r="AH250" s="19">
        <f>IF(AH223,1,0)*AH$230</f>
        <v/>
      </c>
      <c r="AI250" s="19">
        <f>IF(AI223,1,0)*AI$230</f>
        <v/>
      </c>
      <c r="AJ250" s="19">
        <f>IF(AJ223,1,0)*AJ$230</f>
        <v/>
      </c>
      <c r="AK250" s="19">
        <f>IF(AK223,1,0)*AK$230</f>
        <v/>
      </c>
      <c r="AL250" s="19">
        <f>IF(AL223,1,0)*AL$230</f>
        <v/>
      </c>
      <c r="AM250" s="19">
        <f>IF(AM223,1,0)*AM$230</f>
        <v/>
      </c>
      <c r="AN250" s="19">
        <f>IF(AN223,1,0)*AN$230</f>
        <v/>
      </c>
      <c r="AO250" s="19">
        <f>IF(AO223,1,0)*AO$230</f>
        <v/>
      </c>
      <c r="AP250" s="19">
        <f>IF(AP223,1,0)*AP$230</f>
        <v/>
      </c>
      <c r="AQ250" s="19">
        <f>IF(AQ223,1,0)*AQ$230</f>
        <v/>
      </c>
      <c r="AR250" s="19">
        <f>IF(AR223,1,0)*AR$230</f>
        <v/>
      </c>
      <c r="AS250" s="19">
        <f>IF(AS223,1,0)*AS$230</f>
        <v/>
      </c>
      <c r="AT250" s="19">
        <f>IF(AT223,1,0)*AT$230</f>
        <v/>
      </c>
      <c r="AU250" s="19">
        <f>IF(AU223,1,0)*AU$230</f>
        <v/>
      </c>
      <c r="AV250" s="19">
        <f>IF(AV223,1,0)*AV$230</f>
        <v/>
      </c>
      <c r="AW250" s="19">
        <f>IF(AW223,1,0)*AW$230</f>
        <v/>
      </c>
      <c r="AX250" s="19">
        <f>IF(AX223,1,0)*AX$230</f>
        <v/>
      </c>
      <c r="AY250" s="20">
        <f>SHADOWSHARE(AY223,AY$230)</f>
        <v/>
      </c>
    </row>
    <row r="251" hidden="1" outlineLevel="1">
      <c r="A251" s="1" t="inlineStr">
        <is>
          <t>ssc</t>
        </is>
      </c>
      <c r="B251" s="1" t="inlineStr">
        <is>
          <t>all</t>
        </is>
      </c>
      <c r="C251" s="1" t="inlineStr">
        <is>
          <t>cem</t>
        </is>
      </c>
      <c r="H251" s="1">
        <f>INDEX(Variables!$B$5:$B$105,MATCH($A251,Variables!$A$5:$A$105,0))&amp;IF($C251="",""," | "&amp;INDEX(Mapping!$B$5:$B$26,MATCH($C251,Mapping!$A$5:$A$26,0))&amp;" | "&amp;INDEX(Mapping!$B$30:$B$41,MATCH($B251,Mapping!$A$30:$A$41,0)))</f>
        <v/>
      </c>
      <c r="I251" s="1">
        <f>INDEX(Variables!$C$5:$C$105,MATCH($A251,Variables!$A$5:$A$105,0))</f>
        <v/>
      </c>
      <c r="J251" s="1">
        <f>INDEX(Variables!$E$5:$E$105,MATCH($A251,Variables!$A$5:$A$105,0))</f>
        <v/>
      </c>
      <c r="K251" s="17">
        <f>LOWER(Settings!$C$4)&amp;".mit."&amp;$A251&amp;IF($C251="","","."&amp;$C251&amp;"."&amp;$B251)&amp;IF(INDEX(Variables!$D$5:$D$105,MATCH($A251,Variables!$A$5:$A$105,0))="","","."&amp;INDEX(Variables!$D$5:$D$105,MATCH($A251,Variables!$A$5:$A$105,0)))&amp;"."&amp;K$5</f>
        <v/>
      </c>
      <c r="L251" s="18">
        <f>IF(L224,1,0)*L$230</f>
        <v/>
      </c>
      <c r="M251" s="19">
        <f>IF(M224,1,0)*M$230</f>
        <v/>
      </c>
      <c r="N251" s="19">
        <f>IF(N224,1,0)*N$230</f>
        <v/>
      </c>
      <c r="O251" s="19">
        <f>IF(O224,1,0)*O$230</f>
        <v/>
      </c>
      <c r="P251" s="19">
        <f>IF(P224,1,0)*P$230</f>
        <v/>
      </c>
      <c r="Q251" s="19">
        <f>IF(Q224,1,0)*Q$230</f>
        <v/>
      </c>
      <c r="R251" s="19">
        <f>IF(R224,1,0)*R$230</f>
        <v/>
      </c>
      <c r="S251" s="19">
        <f>IF(S224,1,0)*S$230</f>
        <v/>
      </c>
      <c r="T251" s="19">
        <f>IF(T224,1,0)*T$230</f>
        <v/>
      </c>
      <c r="U251" s="19">
        <f>IF(U224,1,0)*U$230</f>
        <v/>
      </c>
      <c r="V251" s="19">
        <f>IF(V224,1,0)*V$230</f>
        <v/>
      </c>
      <c r="W251" s="19">
        <f>IF(W224,1,0)*W$230</f>
        <v/>
      </c>
      <c r="X251" s="19">
        <f>IF(X224,1,0)*X$230</f>
        <v/>
      </c>
      <c r="Y251" s="19">
        <f>IF(Y224,1,0)*Y$230</f>
        <v/>
      </c>
      <c r="Z251" s="19">
        <f>IF(Z224,1,0)*Z$230</f>
        <v/>
      </c>
      <c r="AA251" s="19">
        <f>IF(AA224,1,0)*AA$230</f>
        <v/>
      </c>
      <c r="AB251" s="19">
        <f>IF(AB224,1,0)*AB$230</f>
        <v/>
      </c>
      <c r="AC251" s="19">
        <f>IF(AC224,1,0)*AC$230</f>
        <v/>
      </c>
      <c r="AD251" s="20">
        <f>SHADOWSHARE(AD224,AD$230)</f>
        <v/>
      </c>
      <c r="AF251" s="17">
        <f>LOWER(Settings!$C$4)&amp;".mit."&amp;$A251&amp;IF($C251="","","."&amp;$C251&amp;"."&amp;$B251)&amp;IF(INDEX(Variables!$D$5:$D$105,MATCH($A251,Variables!$A$5:$A$105,0))="","","."&amp;INDEX(Variables!$D$5:$D$105,MATCH($A251,Variables!$A$5:$A$105,0)))&amp;"."&amp;AF$5</f>
        <v/>
      </c>
      <c r="AG251" s="18">
        <f>IF(AG224,1,0)*AG$230</f>
        <v/>
      </c>
      <c r="AH251" s="19">
        <f>IF(AH224,1,0)*AH$230</f>
        <v/>
      </c>
      <c r="AI251" s="19">
        <f>IF(AI224,1,0)*AI$230</f>
        <v/>
      </c>
      <c r="AJ251" s="19">
        <f>IF(AJ224,1,0)*AJ$230</f>
        <v/>
      </c>
      <c r="AK251" s="19">
        <f>IF(AK224,1,0)*AK$230</f>
        <v/>
      </c>
      <c r="AL251" s="19">
        <f>IF(AL224,1,0)*AL$230</f>
        <v/>
      </c>
      <c r="AM251" s="19">
        <f>IF(AM224,1,0)*AM$230</f>
        <v/>
      </c>
      <c r="AN251" s="19">
        <f>IF(AN224,1,0)*AN$230</f>
        <v/>
      </c>
      <c r="AO251" s="19">
        <f>IF(AO224,1,0)*AO$230</f>
        <v/>
      </c>
      <c r="AP251" s="19">
        <f>IF(AP224,1,0)*AP$230</f>
        <v/>
      </c>
      <c r="AQ251" s="19">
        <f>IF(AQ224,1,0)*AQ$230</f>
        <v/>
      </c>
      <c r="AR251" s="19">
        <f>IF(AR224,1,0)*AR$230</f>
        <v/>
      </c>
      <c r="AS251" s="19">
        <f>IF(AS224,1,0)*AS$230</f>
        <v/>
      </c>
      <c r="AT251" s="19">
        <f>IF(AT224,1,0)*AT$230</f>
        <v/>
      </c>
      <c r="AU251" s="19">
        <f>IF(AU224,1,0)*AU$230</f>
        <v/>
      </c>
      <c r="AV251" s="19">
        <f>IF(AV224,1,0)*AV$230</f>
        <v/>
      </c>
      <c r="AW251" s="19">
        <f>IF(AW224,1,0)*AW$230</f>
        <v/>
      </c>
      <c r="AX251" s="19">
        <f>IF(AX224,1,0)*AX$230</f>
        <v/>
      </c>
      <c r="AY251" s="20">
        <f>SHADOWSHARE(AY224,AY$230)</f>
        <v/>
      </c>
    </row>
    <row r="252" hidden="1" outlineLevel="1">
      <c r="A252" s="1" t="inlineStr">
        <is>
          <t>ssc</t>
        </is>
      </c>
      <c r="B252" s="1" t="inlineStr">
        <is>
          <t>all</t>
        </is>
      </c>
      <c r="C252" s="1" t="inlineStr">
        <is>
          <t>omn</t>
        </is>
      </c>
      <c r="H252" s="1">
        <f>INDEX(Variables!$B$5:$B$105,MATCH($A252,Variables!$A$5:$A$105,0))&amp;IF($C252="",""," | "&amp;INDEX(Mapping!$B$5:$B$26,MATCH($C252,Mapping!$A$5:$A$26,0))&amp;" | "&amp;INDEX(Mapping!$B$30:$B$41,MATCH($B252,Mapping!$A$30:$A$41,0)))</f>
        <v/>
      </c>
      <c r="I252" s="1">
        <f>INDEX(Variables!$C$5:$C$105,MATCH($A252,Variables!$A$5:$A$105,0))</f>
        <v/>
      </c>
      <c r="J252" s="1">
        <f>INDEX(Variables!$E$5:$E$105,MATCH($A252,Variables!$A$5:$A$105,0))</f>
        <v/>
      </c>
      <c r="K252" s="17">
        <f>LOWER(Settings!$C$4)&amp;".mit."&amp;$A252&amp;IF($C252="","","."&amp;$C252&amp;"."&amp;$B252)&amp;IF(INDEX(Variables!$D$5:$D$105,MATCH($A252,Variables!$A$5:$A$105,0))="","","."&amp;INDEX(Variables!$D$5:$D$105,MATCH($A252,Variables!$A$5:$A$105,0)))&amp;"."&amp;K$5</f>
        <v/>
      </c>
      <c r="L252" s="18">
        <f>IF(L225,1,0)*L$230</f>
        <v/>
      </c>
      <c r="M252" s="19">
        <f>IF(M225,1,0)*M$230</f>
        <v/>
      </c>
      <c r="N252" s="19">
        <f>IF(N225,1,0)*N$230</f>
        <v/>
      </c>
      <c r="O252" s="19">
        <f>IF(O225,1,0)*O$230</f>
        <v/>
      </c>
      <c r="P252" s="19">
        <f>IF(P225,1,0)*P$230</f>
        <v/>
      </c>
      <c r="Q252" s="19">
        <f>IF(Q225,1,0)*Q$230</f>
        <v/>
      </c>
      <c r="R252" s="19">
        <f>IF(R225,1,0)*R$230</f>
        <v/>
      </c>
      <c r="S252" s="19">
        <f>IF(S225,1,0)*S$230</f>
        <v/>
      </c>
      <c r="T252" s="19">
        <f>IF(T225,1,0)*T$230</f>
        <v/>
      </c>
      <c r="U252" s="19">
        <f>IF(U225,1,0)*U$230</f>
        <v/>
      </c>
      <c r="V252" s="19">
        <f>IF(V225,1,0)*V$230</f>
        <v/>
      </c>
      <c r="W252" s="19">
        <f>IF(W225,1,0)*W$230</f>
        <v/>
      </c>
      <c r="X252" s="19">
        <f>IF(X225,1,0)*X$230</f>
        <v/>
      </c>
      <c r="Y252" s="19">
        <f>IF(Y225,1,0)*Y$230</f>
        <v/>
      </c>
      <c r="Z252" s="19">
        <f>IF(Z225,1,0)*Z$230</f>
        <v/>
      </c>
      <c r="AA252" s="19">
        <f>IF(AA225,1,0)*AA$230</f>
        <v/>
      </c>
      <c r="AB252" s="19">
        <f>IF(AB225,1,0)*AB$230</f>
        <v/>
      </c>
      <c r="AC252" s="19">
        <f>IF(AC225,1,0)*AC$230</f>
        <v/>
      </c>
      <c r="AD252" s="20">
        <f>SHADOWSHARE(AD225,AD$230)</f>
        <v/>
      </c>
      <c r="AF252" s="17">
        <f>LOWER(Settings!$C$4)&amp;".mit."&amp;$A252&amp;IF($C252="","","."&amp;$C252&amp;"."&amp;$B252)&amp;IF(INDEX(Variables!$D$5:$D$105,MATCH($A252,Variables!$A$5:$A$105,0))="","","."&amp;INDEX(Variables!$D$5:$D$105,MATCH($A252,Variables!$A$5:$A$105,0)))&amp;"."&amp;AF$5</f>
        <v/>
      </c>
      <c r="AG252" s="18">
        <f>IF(AG225,1,0)*AG$230</f>
        <v/>
      </c>
      <c r="AH252" s="19">
        <f>IF(AH225,1,0)*AH$230</f>
        <v/>
      </c>
      <c r="AI252" s="19">
        <f>IF(AI225,1,0)*AI$230</f>
        <v/>
      </c>
      <c r="AJ252" s="19">
        <f>IF(AJ225,1,0)*AJ$230</f>
        <v/>
      </c>
      <c r="AK252" s="19">
        <f>IF(AK225,1,0)*AK$230</f>
        <v/>
      </c>
      <c r="AL252" s="19">
        <f>IF(AL225,1,0)*AL$230</f>
        <v/>
      </c>
      <c r="AM252" s="19">
        <f>IF(AM225,1,0)*AM$230</f>
        <v/>
      </c>
      <c r="AN252" s="19">
        <f>IF(AN225,1,0)*AN$230</f>
        <v/>
      </c>
      <c r="AO252" s="19">
        <f>IF(AO225,1,0)*AO$230</f>
        <v/>
      </c>
      <c r="AP252" s="19">
        <f>IF(AP225,1,0)*AP$230</f>
        <v/>
      </c>
      <c r="AQ252" s="19">
        <f>IF(AQ225,1,0)*AQ$230</f>
        <v/>
      </c>
      <c r="AR252" s="19">
        <f>IF(AR225,1,0)*AR$230</f>
        <v/>
      </c>
      <c r="AS252" s="19">
        <f>IF(AS225,1,0)*AS$230</f>
        <v/>
      </c>
      <c r="AT252" s="19">
        <f>IF(AT225,1,0)*AT$230</f>
        <v/>
      </c>
      <c r="AU252" s="19">
        <f>IF(AU225,1,0)*AU$230</f>
        <v/>
      </c>
      <c r="AV252" s="19">
        <f>IF(AV225,1,0)*AV$230</f>
        <v/>
      </c>
      <c r="AW252" s="19">
        <f>IF(AW225,1,0)*AW$230</f>
        <v/>
      </c>
      <c r="AX252" s="19">
        <f>IF(AX225,1,0)*AX$230</f>
        <v/>
      </c>
      <c r="AY252" s="20">
        <f>SHADOWSHARE(AY225,AY$230)</f>
        <v/>
      </c>
    </row>
    <row r="253" hidden="1" outlineLevel="1">
      <c r="A253" s="1" t="inlineStr">
        <is>
          <t>ssc</t>
        </is>
      </c>
      <c r="B253" s="1" t="inlineStr">
        <is>
          <t>all</t>
        </is>
      </c>
      <c r="C253" s="1" t="inlineStr">
        <is>
          <t>cst</t>
        </is>
      </c>
      <c r="H253" s="1">
        <f>INDEX(Variables!$B$5:$B$105,MATCH($A253,Variables!$A$5:$A$105,0))&amp;IF($C253="",""," | "&amp;INDEX(Mapping!$B$5:$B$26,MATCH($C253,Mapping!$A$5:$A$26,0))&amp;" | "&amp;INDEX(Mapping!$B$30:$B$41,MATCH($B253,Mapping!$A$30:$A$41,0)))</f>
        <v/>
      </c>
      <c r="I253" s="1">
        <f>INDEX(Variables!$C$5:$C$105,MATCH($A253,Variables!$A$5:$A$105,0))</f>
        <v/>
      </c>
      <c r="J253" s="1">
        <f>INDEX(Variables!$E$5:$E$105,MATCH($A253,Variables!$A$5:$A$105,0))</f>
        <v/>
      </c>
      <c r="K253" s="17">
        <f>LOWER(Settings!$C$4)&amp;".mit."&amp;$A253&amp;IF($C253="","","."&amp;$C253&amp;"."&amp;$B253)&amp;IF(INDEX(Variables!$D$5:$D$105,MATCH($A253,Variables!$A$5:$A$105,0))="","","."&amp;INDEX(Variables!$D$5:$D$105,MATCH($A253,Variables!$A$5:$A$105,0)))&amp;"."&amp;K$5</f>
        <v/>
      </c>
      <c r="L253" s="18">
        <f>IF(L226,1,0)*L$230</f>
        <v/>
      </c>
      <c r="M253" s="19">
        <f>IF(M226,1,0)*M$230</f>
        <v/>
      </c>
      <c r="N253" s="19">
        <f>IF(N226,1,0)*N$230</f>
        <v/>
      </c>
      <c r="O253" s="19">
        <f>IF(O226,1,0)*O$230</f>
        <v/>
      </c>
      <c r="P253" s="19">
        <f>IF(P226,1,0)*P$230</f>
        <v/>
      </c>
      <c r="Q253" s="19">
        <f>IF(Q226,1,0)*Q$230</f>
        <v/>
      </c>
      <c r="R253" s="19">
        <f>IF(R226,1,0)*R$230</f>
        <v/>
      </c>
      <c r="S253" s="19">
        <f>IF(S226,1,0)*S$230</f>
        <v/>
      </c>
      <c r="T253" s="19">
        <f>IF(T226,1,0)*T$230</f>
        <v/>
      </c>
      <c r="U253" s="19">
        <f>IF(U226,1,0)*U$230</f>
        <v/>
      </c>
      <c r="V253" s="19">
        <f>IF(V226,1,0)*V$230</f>
        <v/>
      </c>
      <c r="W253" s="19">
        <f>IF(W226,1,0)*W$230</f>
        <v/>
      </c>
      <c r="X253" s="19">
        <f>IF(X226,1,0)*X$230</f>
        <v/>
      </c>
      <c r="Y253" s="19">
        <f>IF(Y226,1,0)*Y$230</f>
        <v/>
      </c>
      <c r="Z253" s="19">
        <f>IF(Z226,1,0)*Z$230</f>
        <v/>
      </c>
      <c r="AA253" s="19">
        <f>IF(AA226,1,0)*AA$230</f>
        <v/>
      </c>
      <c r="AB253" s="19">
        <f>IF(AB226,1,0)*AB$230</f>
        <v/>
      </c>
      <c r="AC253" s="19">
        <f>IF(AC226,1,0)*AC$230</f>
        <v/>
      </c>
      <c r="AD253" s="20">
        <f>SHADOWSHARE(AD226,AD$230)</f>
        <v/>
      </c>
      <c r="AF253" s="17">
        <f>LOWER(Settings!$C$4)&amp;".mit."&amp;$A253&amp;IF($C253="","","."&amp;$C253&amp;"."&amp;$B253)&amp;IF(INDEX(Variables!$D$5:$D$105,MATCH($A253,Variables!$A$5:$A$105,0))="","","."&amp;INDEX(Variables!$D$5:$D$105,MATCH($A253,Variables!$A$5:$A$105,0)))&amp;"."&amp;AF$5</f>
        <v/>
      </c>
      <c r="AG253" s="18">
        <f>IF(AG226,1,0)*AG$230</f>
        <v/>
      </c>
      <c r="AH253" s="19">
        <f>IF(AH226,1,0)*AH$230</f>
        <v/>
      </c>
      <c r="AI253" s="19">
        <f>IF(AI226,1,0)*AI$230</f>
        <v/>
      </c>
      <c r="AJ253" s="19">
        <f>IF(AJ226,1,0)*AJ$230</f>
        <v/>
      </c>
      <c r="AK253" s="19">
        <f>IF(AK226,1,0)*AK$230</f>
        <v/>
      </c>
      <c r="AL253" s="19">
        <f>IF(AL226,1,0)*AL$230</f>
        <v/>
      </c>
      <c r="AM253" s="19">
        <f>IF(AM226,1,0)*AM$230</f>
        <v/>
      </c>
      <c r="AN253" s="19">
        <f>IF(AN226,1,0)*AN$230</f>
        <v/>
      </c>
      <c r="AO253" s="19">
        <f>IF(AO226,1,0)*AO$230</f>
        <v/>
      </c>
      <c r="AP253" s="19">
        <f>IF(AP226,1,0)*AP$230</f>
        <v/>
      </c>
      <c r="AQ253" s="19">
        <f>IF(AQ226,1,0)*AQ$230</f>
        <v/>
      </c>
      <c r="AR253" s="19">
        <f>IF(AR226,1,0)*AR$230</f>
        <v/>
      </c>
      <c r="AS253" s="19">
        <f>IF(AS226,1,0)*AS$230</f>
        <v/>
      </c>
      <c r="AT253" s="19">
        <f>IF(AT226,1,0)*AT$230</f>
        <v/>
      </c>
      <c r="AU253" s="19">
        <f>IF(AU226,1,0)*AU$230</f>
        <v/>
      </c>
      <c r="AV253" s="19">
        <f>IF(AV226,1,0)*AV$230</f>
        <v/>
      </c>
      <c r="AW253" s="19">
        <f>IF(AW226,1,0)*AW$230</f>
        <v/>
      </c>
      <c r="AX253" s="19">
        <f>IF(AX226,1,0)*AX$230</f>
        <v/>
      </c>
      <c r="AY253" s="20">
        <f>SHADOWSHARE(AY226,AY$230)</f>
        <v/>
      </c>
    </row>
    <row r="254" hidden="1" outlineLevel="1">
      <c r="A254" s="1" t="inlineStr">
        <is>
          <t>ssc</t>
        </is>
      </c>
      <c r="B254" s="1" t="inlineStr">
        <is>
          <t>all</t>
        </is>
      </c>
      <c r="C254" s="1" t="inlineStr">
        <is>
          <t>ftr</t>
        </is>
      </c>
      <c r="H254" s="1">
        <f>INDEX(Variables!$B$5:$B$105,MATCH($A254,Variables!$A$5:$A$105,0))&amp;IF($C254="",""," | "&amp;INDEX(Mapping!$B$5:$B$26,MATCH($C254,Mapping!$A$5:$A$26,0))&amp;" | "&amp;INDEX(Mapping!$B$30:$B$41,MATCH($B254,Mapping!$A$30:$A$41,0)))</f>
        <v/>
      </c>
      <c r="I254" s="1">
        <f>INDEX(Variables!$C$5:$C$105,MATCH($A254,Variables!$A$5:$A$105,0))</f>
        <v/>
      </c>
      <c r="J254" s="1">
        <f>INDEX(Variables!$E$5:$E$105,MATCH($A254,Variables!$A$5:$A$105,0))</f>
        <v/>
      </c>
      <c r="K254" s="17">
        <f>LOWER(Settings!$C$4)&amp;".mit."&amp;$A254&amp;IF($C254="","","."&amp;$C254&amp;"."&amp;$B254)&amp;IF(INDEX(Variables!$D$5:$D$105,MATCH($A254,Variables!$A$5:$A$105,0))="","","."&amp;INDEX(Variables!$D$5:$D$105,MATCH($A254,Variables!$A$5:$A$105,0)))&amp;"."&amp;K$5</f>
        <v/>
      </c>
      <c r="L254" s="18">
        <f>IF(L227,1,0)*L$230</f>
        <v/>
      </c>
      <c r="M254" s="19">
        <f>IF(M227,1,0)*M$230</f>
        <v/>
      </c>
      <c r="N254" s="19">
        <f>IF(N227,1,0)*N$230</f>
        <v/>
      </c>
      <c r="O254" s="19">
        <f>IF(O227,1,0)*O$230</f>
        <v/>
      </c>
      <c r="P254" s="19">
        <f>IF(P227,1,0)*P$230</f>
        <v/>
      </c>
      <c r="Q254" s="19">
        <f>IF(Q227,1,0)*Q$230</f>
        <v/>
      </c>
      <c r="R254" s="19">
        <f>IF(R227,1,0)*R$230</f>
        <v/>
      </c>
      <c r="S254" s="19">
        <f>IF(S227,1,0)*S$230</f>
        <v/>
      </c>
      <c r="T254" s="19">
        <f>IF(T227,1,0)*T$230</f>
        <v/>
      </c>
      <c r="U254" s="19">
        <f>IF(U227,1,0)*U$230</f>
        <v/>
      </c>
      <c r="V254" s="19">
        <f>IF(V227,1,0)*V$230</f>
        <v/>
      </c>
      <c r="W254" s="19">
        <f>IF(W227,1,0)*W$230</f>
        <v/>
      </c>
      <c r="X254" s="19">
        <f>IF(X227,1,0)*X$230</f>
        <v/>
      </c>
      <c r="Y254" s="19">
        <f>IF(Y227,1,0)*Y$230</f>
        <v/>
      </c>
      <c r="Z254" s="19">
        <f>IF(Z227,1,0)*Z$230</f>
        <v/>
      </c>
      <c r="AA254" s="19">
        <f>IF(AA227,1,0)*AA$230</f>
        <v/>
      </c>
      <c r="AB254" s="19">
        <f>IF(AB227,1,0)*AB$230</f>
        <v/>
      </c>
      <c r="AC254" s="19">
        <f>IF(AC227,1,0)*AC$230</f>
        <v/>
      </c>
      <c r="AD254" s="20">
        <f>SHADOWSHARE(AD227,AD$230)</f>
        <v/>
      </c>
      <c r="AF254" s="17">
        <f>LOWER(Settings!$C$4)&amp;".mit."&amp;$A254&amp;IF($C254="","","."&amp;$C254&amp;"."&amp;$B254)&amp;IF(INDEX(Variables!$D$5:$D$105,MATCH($A254,Variables!$A$5:$A$105,0))="","","."&amp;INDEX(Variables!$D$5:$D$105,MATCH($A254,Variables!$A$5:$A$105,0)))&amp;"."&amp;AF$5</f>
        <v/>
      </c>
      <c r="AG254" s="18">
        <f>IF(AG227,1,0)*AG$230</f>
        <v/>
      </c>
      <c r="AH254" s="19">
        <f>IF(AH227,1,0)*AH$230</f>
        <v/>
      </c>
      <c r="AI254" s="19">
        <f>IF(AI227,1,0)*AI$230</f>
        <v/>
      </c>
      <c r="AJ254" s="19">
        <f>IF(AJ227,1,0)*AJ$230</f>
        <v/>
      </c>
      <c r="AK254" s="19">
        <f>IF(AK227,1,0)*AK$230</f>
        <v/>
      </c>
      <c r="AL254" s="19">
        <f>IF(AL227,1,0)*AL$230</f>
        <v/>
      </c>
      <c r="AM254" s="19">
        <f>IF(AM227,1,0)*AM$230</f>
        <v/>
      </c>
      <c r="AN254" s="19">
        <f>IF(AN227,1,0)*AN$230</f>
        <v/>
      </c>
      <c r="AO254" s="19">
        <f>IF(AO227,1,0)*AO$230</f>
        <v/>
      </c>
      <c r="AP254" s="19">
        <f>IF(AP227,1,0)*AP$230</f>
        <v/>
      </c>
      <c r="AQ254" s="19">
        <f>IF(AQ227,1,0)*AQ$230</f>
        <v/>
      </c>
      <c r="AR254" s="19">
        <f>IF(AR227,1,0)*AR$230</f>
        <v/>
      </c>
      <c r="AS254" s="19">
        <f>IF(AS227,1,0)*AS$230</f>
        <v/>
      </c>
      <c r="AT254" s="19">
        <f>IF(AT227,1,0)*AT$230</f>
        <v/>
      </c>
      <c r="AU254" s="19">
        <f>IF(AU227,1,0)*AU$230</f>
        <v/>
      </c>
      <c r="AV254" s="19">
        <f>IF(AV227,1,0)*AV$230</f>
        <v/>
      </c>
      <c r="AW254" s="19">
        <f>IF(AW227,1,0)*AW$230</f>
        <v/>
      </c>
      <c r="AX254" s="19">
        <f>IF(AX227,1,0)*AX$230</f>
        <v/>
      </c>
      <c r="AY254" s="20">
        <f>SHADOWSHARE(AY227,AY$230)</f>
        <v/>
      </c>
    </row>
    <row r="255" hidden="1" outlineLevel="1">
      <c r="A255" s="1" t="inlineStr">
        <is>
          <t>ssc</t>
        </is>
      </c>
      <c r="B255" s="1" t="inlineStr">
        <is>
          <t>all</t>
        </is>
      </c>
      <c r="C255" s="1" t="inlineStr">
        <is>
          <t>oen</t>
        </is>
      </c>
      <c r="H255" s="1">
        <f>INDEX(Variables!$B$5:$B$105,MATCH($A255,Variables!$A$5:$A$105,0))&amp;IF($C255="",""," | "&amp;INDEX(Mapping!$B$5:$B$26,MATCH($C255,Mapping!$A$5:$A$26,0))&amp;" | "&amp;INDEX(Mapping!$B$30:$B$41,MATCH($B255,Mapping!$A$30:$A$41,0)))</f>
        <v/>
      </c>
      <c r="I255" s="1">
        <f>INDEX(Variables!$C$5:$C$105,MATCH($A255,Variables!$A$5:$A$105,0))</f>
        <v/>
      </c>
      <c r="J255" s="1">
        <f>INDEX(Variables!$E$5:$E$105,MATCH($A255,Variables!$A$5:$A$105,0))</f>
        <v/>
      </c>
      <c r="K255" s="17">
        <f>LOWER(Settings!$C$4)&amp;".mit."&amp;$A255&amp;IF($C255="","","."&amp;$C255&amp;"."&amp;$B255)&amp;IF(INDEX(Variables!$D$5:$D$105,MATCH($A255,Variables!$A$5:$A$105,0))="","","."&amp;INDEX(Variables!$D$5:$D$105,MATCH($A255,Variables!$A$5:$A$105,0)))&amp;"."&amp;K$5</f>
        <v/>
      </c>
      <c r="L255" s="18">
        <f>IF(L228,1,0)*L$230</f>
        <v/>
      </c>
      <c r="M255" s="19">
        <f>IF(M228,1,0)*M$230</f>
        <v/>
      </c>
      <c r="N255" s="19">
        <f>IF(N228,1,0)*N$230</f>
        <v/>
      </c>
      <c r="O255" s="19">
        <f>IF(O228,1,0)*O$230</f>
        <v/>
      </c>
      <c r="P255" s="19">
        <f>IF(P228,1,0)*P$230</f>
        <v/>
      </c>
      <c r="Q255" s="19">
        <f>IF(Q228,1,0)*Q$230</f>
        <v/>
      </c>
      <c r="R255" s="19">
        <f>IF(R228,1,0)*R$230</f>
        <v/>
      </c>
      <c r="S255" s="19">
        <f>IF(S228,1,0)*S$230</f>
        <v/>
      </c>
      <c r="T255" s="19">
        <f>IF(T228,1,0)*T$230</f>
        <v/>
      </c>
      <c r="U255" s="19">
        <f>IF(U228,1,0)*U$230</f>
        <v/>
      </c>
      <c r="V255" s="19">
        <f>IF(V228,1,0)*V$230</f>
        <v/>
      </c>
      <c r="W255" s="19">
        <f>IF(W228,1,0)*W$230</f>
        <v/>
      </c>
      <c r="X255" s="19">
        <f>IF(X228,1,0)*X$230</f>
        <v/>
      </c>
      <c r="Y255" s="19">
        <f>IF(Y228,1,0)*Y$230</f>
        <v/>
      </c>
      <c r="Z255" s="19">
        <f>IF(Z228,1,0)*Z$230</f>
        <v/>
      </c>
      <c r="AA255" s="19">
        <f>IF(AA228,1,0)*AA$230</f>
        <v/>
      </c>
      <c r="AB255" s="19">
        <f>IF(AB228,1,0)*AB$230</f>
        <v/>
      </c>
      <c r="AC255" s="19">
        <f>IF(AC228,1,0)*AC$230</f>
        <v/>
      </c>
      <c r="AD255" s="20">
        <f>SHADOWSHARE(AD228,AD$230)</f>
        <v/>
      </c>
      <c r="AF255" s="17">
        <f>LOWER(Settings!$C$4)&amp;".mit."&amp;$A255&amp;IF($C255="","","."&amp;$C255&amp;"."&amp;$B255)&amp;IF(INDEX(Variables!$D$5:$D$105,MATCH($A255,Variables!$A$5:$A$105,0))="","","."&amp;INDEX(Variables!$D$5:$D$105,MATCH($A255,Variables!$A$5:$A$105,0)))&amp;"."&amp;AF$5</f>
        <v/>
      </c>
      <c r="AG255" s="18">
        <f>IF(AG228,1,0)*AG$230</f>
        <v/>
      </c>
      <c r="AH255" s="19">
        <f>IF(AH228,1,0)*AH$230</f>
        <v/>
      </c>
      <c r="AI255" s="19">
        <f>IF(AI228,1,0)*AI$230</f>
        <v/>
      </c>
      <c r="AJ255" s="19">
        <f>IF(AJ228,1,0)*AJ$230</f>
        <v/>
      </c>
      <c r="AK255" s="19">
        <f>IF(AK228,1,0)*AK$230</f>
        <v/>
      </c>
      <c r="AL255" s="19">
        <f>IF(AL228,1,0)*AL$230</f>
        <v/>
      </c>
      <c r="AM255" s="19">
        <f>IF(AM228,1,0)*AM$230</f>
        <v/>
      </c>
      <c r="AN255" s="19">
        <f>IF(AN228,1,0)*AN$230</f>
        <v/>
      </c>
      <c r="AO255" s="19">
        <f>IF(AO228,1,0)*AO$230</f>
        <v/>
      </c>
      <c r="AP255" s="19">
        <f>IF(AP228,1,0)*AP$230</f>
        <v/>
      </c>
      <c r="AQ255" s="19">
        <f>IF(AQ228,1,0)*AQ$230</f>
        <v/>
      </c>
      <c r="AR255" s="19">
        <f>IF(AR228,1,0)*AR$230</f>
        <v/>
      </c>
      <c r="AS255" s="19">
        <f>IF(AS228,1,0)*AS$230</f>
        <v/>
      </c>
      <c r="AT255" s="19">
        <f>IF(AT228,1,0)*AT$230</f>
        <v/>
      </c>
      <c r="AU255" s="19">
        <f>IF(AU228,1,0)*AU$230</f>
        <v/>
      </c>
      <c r="AV255" s="19">
        <f>IF(AV228,1,0)*AV$230</f>
        <v/>
      </c>
      <c r="AW255" s="19">
        <f>IF(AW228,1,0)*AW$230</f>
        <v/>
      </c>
      <c r="AX255" s="19">
        <f>IF(AX228,1,0)*AX$230</f>
        <v/>
      </c>
      <c r="AY255" s="20">
        <f>SHADOWSHARE(AY228,AY$230)</f>
        <v/>
      </c>
    </row>
    <row r="256" collapsed="1"/>
    <row r="257">
      <c r="A257" s="4" t="inlineStr">
        <is>
          <t>2. Retail energy prices before new policies (real $/GJ of ResultsYear; by price fuel; legacy method, PriceProjection_Method_v0.3.md)</t>
        </is>
      </c>
      <c r="B257" s="5"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c r="AA257" s="5" t="n"/>
      <c r="AB257" s="5" t="n"/>
      <c r="AC257" s="5" t="n"/>
      <c r="AD257" s="5" t="n"/>
      <c r="AE257" s="5" t="n"/>
      <c r="AF257" s="5" t="n"/>
      <c r="AG257" s="5" t="n"/>
      <c r="AH257" s="5" t="n"/>
      <c r="AI257" s="5" t="n"/>
      <c r="AJ257" s="5" t="n"/>
      <c r="AK257" s="5" t="n"/>
      <c r="AL257" s="5" t="n"/>
      <c r="AM257" s="5" t="n"/>
      <c r="AN257" s="5" t="n"/>
      <c r="AO257" s="5" t="n"/>
      <c r="AP257" s="5" t="n"/>
      <c r="AQ257" s="5" t="n"/>
      <c r="AR257" s="5" t="n"/>
      <c r="AS257" s="5" t="n"/>
      <c r="AT257" s="5" t="n"/>
      <c r="AU257" s="5" t="n"/>
      <c r="AV257" s="5" t="n"/>
      <c r="AW257" s="5" t="n"/>
      <c r="AX257" s="5" t="n"/>
      <c r="AY257" s="5" t="n"/>
      <c r="AZ257" s="5" t="n"/>
    </row>
    <row r="258" hidden="1" outlineLevel="1">
      <c r="H258" s="21" t="inlineStr">
        <is>
          <t>International energy prices (MTInputs rows 220, 258; real via the deflator index; only ratios are used)</t>
        </is>
      </c>
    </row>
    <row r="259" hidden="1" outlineLevel="1">
      <c r="A259" s="14" t="inlineStr">
        <is>
          <t>IntEnerPricForeSource</t>
        </is>
      </c>
      <c r="B259" s="14" t="inlineStr"/>
      <c r="C259" s="14" t="inlineStr"/>
      <c r="D259" s="22" t="n">
        <v>220</v>
      </c>
      <c r="H259" s="14">
        <f>INDEX(Variables!$B$5:$B$105,MATCH($A259,Variables!$A$5:$A$105,0))&amp;IF($C259="",""," | "&amp;INDEX(Mapping!$B$5:$B$26,MATCH($C259,Mapping!$A$5:$A$26,0))&amp;" | "&amp;INDEX(Mapping!$B$30:$B$41,MATCH($B259,Mapping!$A$30:$A$41,0)))</f>
        <v/>
      </c>
      <c r="I259" s="14">
        <f>INDEX(Variables!$C$5:$C$105,MATCH($A259,Variables!$A$5:$A$105,0))</f>
        <v/>
      </c>
      <c r="J259" s="14">
        <f>INDEX(Variables!$E$5:$E$105,MATCH($A259,Variables!$A$5:$A$105,0))</f>
        <v/>
      </c>
      <c r="K259" s="11">
        <f>LOWER(Settings!$C$4)&amp;".mit."&amp;$A259&amp;IF($C259="","","."&amp;$C259&amp;"."&amp;$B259)&amp;IF(INDEX(Variables!$D$5:$D$105,MATCH($A259,Variables!$A$5:$A$105,0))="","","."&amp;INDEX(Variables!$D$5:$D$105,MATCH($A259,Variables!$A$5:$A$105,0)))&amp;"."&amp;K$5</f>
        <v/>
      </c>
      <c r="L259" s="35">
        <f>INDEX(MTInputs!$J$1:$AZ$415,$D259,MATCH(L$5,MTInputs!$J$5:$AZ$5,0))</f>
        <v/>
      </c>
      <c r="M259" s="14">
        <f>INDEX(MTInputs!$J$1:$AZ$415,$D259,MATCH(M$5,MTInputs!$J$5:$AZ$5,0))</f>
        <v/>
      </c>
      <c r="N259" s="14">
        <f>INDEX(MTInputs!$J$1:$AZ$415,$D259,MATCH(N$5,MTInputs!$J$5:$AZ$5,0))</f>
        <v/>
      </c>
      <c r="O259" s="14">
        <f>INDEX(MTInputs!$J$1:$AZ$415,$D259,MATCH(O$5,MTInputs!$J$5:$AZ$5,0))</f>
        <v/>
      </c>
      <c r="P259" s="14">
        <f>INDEX(MTInputs!$J$1:$AZ$415,$D259,MATCH(P$5,MTInputs!$J$5:$AZ$5,0))</f>
        <v/>
      </c>
      <c r="Q259" s="14">
        <f>INDEX(MTInputs!$J$1:$AZ$415,$D259,MATCH(Q$5,MTInputs!$J$5:$AZ$5,0))</f>
        <v/>
      </c>
      <c r="R259" s="14">
        <f>INDEX(MTInputs!$J$1:$AZ$415,$D259,MATCH(R$5,MTInputs!$J$5:$AZ$5,0))</f>
        <v/>
      </c>
      <c r="S259" s="14">
        <f>INDEX(MTInputs!$J$1:$AZ$415,$D259,MATCH(S$5,MTInputs!$J$5:$AZ$5,0))</f>
        <v/>
      </c>
      <c r="T259" s="14">
        <f>INDEX(MTInputs!$J$1:$AZ$415,$D259,MATCH(T$5,MTInputs!$J$5:$AZ$5,0))</f>
        <v/>
      </c>
      <c r="U259" s="14">
        <f>INDEX(MTInputs!$J$1:$AZ$415,$D259,MATCH(U$5,MTInputs!$J$5:$AZ$5,0))</f>
        <v/>
      </c>
      <c r="V259" s="14">
        <f>INDEX(MTInputs!$J$1:$AZ$415,$D259,MATCH(V$5,MTInputs!$J$5:$AZ$5,0))</f>
        <v/>
      </c>
      <c r="W259" s="14">
        <f>INDEX(MTInputs!$J$1:$AZ$415,$D259,MATCH(W$5,MTInputs!$J$5:$AZ$5,0))</f>
        <v/>
      </c>
      <c r="X259" s="14">
        <f>INDEX(MTInputs!$J$1:$AZ$415,$D259,MATCH(X$5,MTInputs!$J$5:$AZ$5,0))</f>
        <v/>
      </c>
      <c r="Y259" s="14">
        <f>INDEX(MTInputs!$J$1:$AZ$415,$D259,MATCH(Y$5,MTInputs!$J$5:$AZ$5,0))</f>
        <v/>
      </c>
      <c r="Z259" s="14">
        <f>INDEX(MTInputs!$J$1:$AZ$415,$D259,MATCH(Z$5,MTInputs!$J$5:$AZ$5,0))</f>
        <v/>
      </c>
      <c r="AA259" s="14">
        <f>INDEX(MTInputs!$J$1:$AZ$415,$D259,MATCH(AA$5,MTInputs!$J$5:$AZ$5,0))</f>
        <v/>
      </c>
      <c r="AB259" s="14">
        <f>INDEX(MTInputs!$J$1:$AZ$415,$D259,MATCH(AB$5,MTInputs!$J$5:$AZ$5,0))</f>
        <v/>
      </c>
      <c r="AC259" s="14">
        <f>INDEX(MTInputs!$J$1:$AZ$415,$D259,MATCH(AC$5,MTInputs!$J$5:$AZ$5,0))</f>
        <v/>
      </c>
      <c r="AD259" s="14">
        <f>INDEX(MTInputs!$J$1:$AZ$415,$D259,MATCH(AD$5,MTInputs!$J$5:$AZ$5,0))</f>
        <v/>
      </c>
      <c r="AF259" s="11">
        <f>LOWER(Settings!$C$4)&amp;".mit."&amp;$A259&amp;IF($C259="","","."&amp;$C259&amp;"."&amp;$B259)&amp;IF(INDEX(Variables!$D$5:$D$105,MATCH($A259,Variables!$A$5:$A$105,0))="","","."&amp;INDEX(Variables!$D$5:$D$105,MATCH($A259,Variables!$A$5:$A$105,0)))&amp;"."&amp;AF$5</f>
        <v/>
      </c>
      <c r="AG259" s="35">
        <f>INDEX(MTInputs!$J$1:$AZ$415,$D259,MATCH(AG$5,MTInputs!$J$5:$AZ$5,0))</f>
        <v/>
      </c>
      <c r="AH259" s="14">
        <f>INDEX(MTInputs!$J$1:$AZ$415,$D259,MATCH(AH$5,MTInputs!$J$5:$AZ$5,0))</f>
        <v/>
      </c>
      <c r="AI259" s="14">
        <f>INDEX(MTInputs!$J$1:$AZ$415,$D259,MATCH(AI$5,MTInputs!$J$5:$AZ$5,0))</f>
        <v/>
      </c>
      <c r="AJ259" s="14">
        <f>INDEX(MTInputs!$J$1:$AZ$415,$D259,MATCH(AJ$5,MTInputs!$J$5:$AZ$5,0))</f>
        <v/>
      </c>
      <c r="AK259" s="14">
        <f>INDEX(MTInputs!$J$1:$AZ$415,$D259,MATCH(AK$5,MTInputs!$J$5:$AZ$5,0))</f>
        <v/>
      </c>
      <c r="AL259" s="14">
        <f>INDEX(MTInputs!$J$1:$AZ$415,$D259,MATCH(AL$5,MTInputs!$J$5:$AZ$5,0))</f>
        <v/>
      </c>
      <c r="AM259" s="14">
        <f>INDEX(MTInputs!$J$1:$AZ$415,$D259,MATCH(AM$5,MTInputs!$J$5:$AZ$5,0))</f>
        <v/>
      </c>
      <c r="AN259" s="14">
        <f>INDEX(MTInputs!$J$1:$AZ$415,$D259,MATCH(AN$5,MTInputs!$J$5:$AZ$5,0))</f>
        <v/>
      </c>
      <c r="AO259" s="14">
        <f>INDEX(MTInputs!$J$1:$AZ$415,$D259,MATCH(AO$5,MTInputs!$J$5:$AZ$5,0))</f>
        <v/>
      </c>
      <c r="AP259" s="14">
        <f>INDEX(MTInputs!$J$1:$AZ$415,$D259,MATCH(AP$5,MTInputs!$J$5:$AZ$5,0))</f>
        <v/>
      </c>
      <c r="AQ259" s="14">
        <f>INDEX(MTInputs!$J$1:$AZ$415,$D259,MATCH(AQ$5,MTInputs!$J$5:$AZ$5,0))</f>
        <v/>
      </c>
      <c r="AR259" s="14">
        <f>INDEX(MTInputs!$J$1:$AZ$415,$D259,MATCH(AR$5,MTInputs!$J$5:$AZ$5,0))</f>
        <v/>
      </c>
      <c r="AS259" s="14">
        <f>INDEX(MTInputs!$J$1:$AZ$415,$D259,MATCH(AS$5,MTInputs!$J$5:$AZ$5,0))</f>
        <v/>
      </c>
      <c r="AT259" s="14">
        <f>INDEX(MTInputs!$J$1:$AZ$415,$D259,MATCH(AT$5,MTInputs!$J$5:$AZ$5,0))</f>
        <v/>
      </c>
      <c r="AU259" s="14">
        <f>INDEX(MTInputs!$J$1:$AZ$415,$D259,MATCH(AU$5,MTInputs!$J$5:$AZ$5,0))</f>
        <v/>
      </c>
      <c r="AV259" s="14">
        <f>INDEX(MTInputs!$J$1:$AZ$415,$D259,MATCH(AV$5,MTInputs!$J$5:$AZ$5,0))</f>
        <v/>
      </c>
      <c r="AW259" s="14">
        <f>INDEX(MTInputs!$J$1:$AZ$415,$D259,MATCH(AW$5,MTInputs!$J$5:$AZ$5,0))</f>
        <v/>
      </c>
      <c r="AX259" s="14">
        <f>INDEX(MTInputs!$J$1:$AZ$415,$D259,MATCH(AX$5,MTInputs!$J$5:$AZ$5,0))</f>
        <v/>
      </c>
      <c r="AY259" s="14">
        <f>INDEX(MTInputs!$J$1:$AZ$415,$D259,MATCH(AY$5,MTInputs!$J$5:$AZ$5,0))</f>
        <v/>
      </c>
    </row>
    <row r="260" hidden="1" outlineLevel="1">
      <c r="A260" s="14" t="inlineStr">
        <is>
          <t>IntEnerPricForecastAdjustment</t>
        </is>
      </c>
      <c r="B260" s="14" t="inlineStr"/>
      <c r="C260" s="14" t="inlineStr"/>
      <c r="D260" s="22" t="n">
        <v>258</v>
      </c>
      <c r="H260" s="14">
        <f>INDEX(Variables!$B$5:$B$105,MATCH($A260,Variables!$A$5:$A$105,0))&amp;IF($C260="",""," | "&amp;INDEX(Mapping!$B$5:$B$26,MATCH($C260,Mapping!$A$5:$A$26,0))&amp;" | "&amp;INDEX(Mapping!$B$30:$B$41,MATCH($B260,Mapping!$A$30:$A$41,0)))</f>
        <v/>
      </c>
      <c r="I260" s="14">
        <f>INDEX(Variables!$C$5:$C$105,MATCH($A260,Variables!$A$5:$A$105,0))</f>
        <v/>
      </c>
      <c r="J260" s="14">
        <f>INDEX(Variables!$E$5:$E$105,MATCH($A260,Variables!$A$5:$A$105,0))</f>
        <v/>
      </c>
      <c r="K260" s="11">
        <f>LOWER(Settings!$C$4)&amp;".mit."&amp;$A260&amp;IF($C260="","","."&amp;$C260&amp;"."&amp;$B260)&amp;IF(INDEX(Variables!$D$5:$D$105,MATCH($A260,Variables!$A$5:$A$105,0))="","","."&amp;INDEX(Variables!$D$5:$D$105,MATCH($A260,Variables!$A$5:$A$105,0)))&amp;"."&amp;K$5</f>
        <v/>
      </c>
      <c r="L260" s="35">
        <f>INDEX(MTInputs!$J$1:$AZ$415,$D260,MATCH(L$5,MTInputs!$J$5:$AZ$5,0))</f>
        <v/>
      </c>
      <c r="M260" s="14">
        <f>INDEX(MTInputs!$J$1:$AZ$415,$D260,MATCH(M$5,MTInputs!$J$5:$AZ$5,0))</f>
        <v/>
      </c>
      <c r="N260" s="14">
        <f>INDEX(MTInputs!$J$1:$AZ$415,$D260,MATCH(N$5,MTInputs!$J$5:$AZ$5,0))</f>
        <v/>
      </c>
      <c r="O260" s="14">
        <f>INDEX(MTInputs!$J$1:$AZ$415,$D260,MATCH(O$5,MTInputs!$J$5:$AZ$5,0))</f>
        <v/>
      </c>
      <c r="P260" s="14">
        <f>INDEX(MTInputs!$J$1:$AZ$415,$D260,MATCH(P$5,MTInputs!$J$5:$AZ$5,0))</f>
        <v/>
      </c>
      <c r="Q260" s="14">
        <f>INDEX(MTInputs!$J$1:$AZ$415,$D260,MATCH(Q$5,MTInputs!$J$5:$AZ$5,0))</f>
        <v/>
      </c>
      <c r="R260" s="14">
        <f>INDEX(MTInputs!$J$1:$AZ$415,$D260,MATCH(R$5,MTInputs!$J$5:$AZ$5,0))</f>
        <v/>
      </c>
      <c r="S260" s="14">
        <f>INDEX(MTInputs!$J$1:$AZ$415,$D260,MATCH(S$5,MTInputs!$J$5:$AZ$5,0))</f>
        <v/>
      </c>
      <c r="T260" s="14">
        <f>INDEX(MTInputs!$J$1:$AZ$415,$D260,MATCH(T$5,MTInputs!$J$5:$AZ$5,0))</f>
        <v/>
      </c>
      <c r="U260" s="14">
        <f>INDEX(MTInputs!$J$1:$AZ$415,$D260,MATCH(U$5,MTInputs!$J$5:$AZ$5,0))</f>
        <v/>
      </c>
      <c r="V260" s="14">
        <f>INDEX(MTInputs!$J$1:$AZ$415,$D260,MATCH(V$5,MTInputs!$J$5:$AZ$5,0))</f>
        <v/>
      </c>
      <c r="W260" s="14">
        <f>INDEX(MTInputs!$J$1:$AZ$415,$D260,MATCH(W$5,MTInputs!$J$5:$AZ$5,0))</f>
        <v/>
      </c>
      <c r="X260" s="14">
        <f>INDEX(MTInputs!$J$1:$AZ$415,$D260,MATCH(X$5,MTInputs!$J$5:$AZ$5,0))</f>
        <v/>
      </c>
      <c r="Y260" s="14">
        <f>INDEX(MTInputs!$J$1:$AZ$415,$D260,MATCH(Y$5,MTInputs!$J$5:$AZ$5,0))</f>
        <v/>
      </c>
      <c r="Z260" s="14">
        <f>INDEX(MTInputs!$J$1:$AZ$415,$D260,MATCH(Z$5,MTInputs!$J$5:$AZ$5,0))</f>
        <v/>
      </c>
      <c r="AA260" s="14">
        <f>INDEX(MTInputs!$J$1:$AZ$415,$D260,MATCH(AA$5,MTInputs!$J$5:$AZ$5,0))</f>
        <v/>
      </c>
      <c r="AB260" s="14">
        <f>INDEX(MTInputs!$J$1:$AZ$415,$D260,MATCH(AB$5,MTInputs!$J$5:$AZ$5,0))</f>
        <v/>
      </c>
      <c r="AC260" s="14">
        <f>INDEX(MTInputs!$J$1:$AZ$415,$D260,MATCH(AC$5,MTInputs!$J$5:$AZ$5,0))</f>
        <v/>
      </c>
      <c r="AD260" s="14">
        <f>INDEX(MTInputs!$J$1:$AZ$415,$D260,MATCH(AD$5,MTInputs!$J$5:$AZ$5,0))</f>
        <v/>
      </c>
      <c r="AF260" s="11">
        <f>LOWER(Settings!$C$4)&amp;".mit."&amp;$A260&amp;IF($C260="","","."&amp;$C260&amp;"."&amp;$B260)&amp;IF(INDEX(Variables!$D$5:$D$105,MATCH($A260,Variables!$A$5:$A$105,0))="","","."&amp;INDEX(Variables!$D$5:$D$105,MATCH($A260,Variables!$A$5:$A$105,0)))&amp;"."&amp;AF$5</f>
        <v/>
      </c>
      <c r="AG260" s="35">
        <f>INDEX(MTInputs!$J$1:$AZ$415,$D260,MATCH(AG$5,MTInputs!$J$5:$AZ$5,0))</f>
        <v/>
      </c>
      <c r="AH260" s="14">
        <f>INDEX(MTInputs!$J$1:$AZ$415,$D260,MATCH(AH$5,MTInputs!$J$5:$AZ$5,0))</f>
        <v/>
      </c>
      <c r="AI260" s="14">
        <f>INDEX(MTInputs!$J$1:$AZ$415,$D260,MATCH(AI$5,MTInputs!$J$5:$AZ$5,0))</f>
        <v/>
      </c>
      <c r="AJ260" s="14">
        <f>INDEX(MTInputs!$J$1:$AZ$415,$D260,MATCH(AJ$5,MTInputs!$J$5:$AZ$5,0))</f>
        <v/>
      </c>
      <c r="AK260" s="14">
        <f>INDEX(MTInputs!$J$1:$AZ$415,$D260,MATCH(AK$5,MTInputs!$J$5:$AZ$5,0))</f>
        <v/>
      </c>
      <c r="AL260" s="14">
        <f>INDEX(MTInputs!$J$1:$AZ$415,$D260,MATCH(AL$5,MTInputs!$J$5:$AZ$5,0))</f>
        <v/>
      </c>
      <c r="AM260" s="14">
        <f>INDEX(MTInputs!$J$1:$AZ$415,$D260,MATCH(AM$5,MTInputs!$J$5:$AZ$5,0))</f>
        <v/>
      </c>
      <c r="AN260" s="14">
        <f>INDEX(MTInputs!$J$1:$AZ$415,$D260,MATCH(AN$5,MTInputs!$J$5:$AZ$5,0))</f>
        <v/>
      </c>
      <c r="AO260" s="14">
        <f>INDEX(MTInputs!$J$1:$AZ$415,$D260,MATCH(AO$5,MTInputs!$J$5:$AZ$5,0))</f>
        <v/>
      </c>
      <c r="AP260" s="14">
        <f>INDEX(MTInputs!$J$1:$AZ$415,$D260,MATCH(AP$5,MTInputs!$J$5:$AZ$5,0))</f>
        <v/>
      </c>
      <c r="AQ260" s="14">
        <f>INDEX(MTInputs!$J$1:$AZ$415,$D260,MATCH(AQ$5,MTInputs!$J$5:$AZ$5,0))</f>
        <v/>
      </c>
      <c r="AR260" s="14">
        <f>INDEX(MTInputs!$J$1:$AZ$415,$D260,MATCH(AR$5,MTInputs!$J$5:$AZ$5,0))</f>
        <v/>
      </c>
      <c r="AS260" s="14">
        <f>INDEX(MTInputs!$J$1:$AZ$415,$D260,MATCH(AS$5,MTInputs!$J$5:$AZ$5,0))</f>
        <v/>
      </c>
      <c r="AT260" s="14">
        <f>INDEX(MTInputs!$J$1:$AZ$415,$D260,MATCH(AT$5,MTInputs!$J$5:$AZ$5,0))</f>
        <v/>
      </c>
      <c r="AU260" s="14">
        <f>INDEX(MTInputs!$J$1:$AZ$415,$D260,MATCH(AU$5,MTInputs!$J$5:$AZ$5,0))</f>
        <v/>
      </c>
      <c r="AV260" s="14">
        <f>INDEX(MTInputs!$J$1:$AZ$415,$D260,MATCH(AV$5,MTInputs!$J$5:$AZ$5,0))</f>
        <v/>
      </c>
      <c r="AW260" s="14">
        <f>INDEX(MTInputs!$J$1:$AZ$415,$D260,MATCH(AW$5,MTInputs!$J$5:$AZ$5,0))</f>
        <v/>
      </c>
      <c r="AX260" s="14">
        <f>INDEX(MTInputs!$J$1:$AZ$415,$D260,MATCH(AX$5,MTInputs!$J$5:$AZ$5,0))</f>
        <v/>
      </c>
      <c r="AY260" s="14">
        <f>INDEX(MTInputs!$J$1:$AZ$415,$D260,MATCH(AY$5,MTInputs!$J$5:$AZ$5,0))</f>
        <v/>
      </c>
    </row>
    <row r="261" hidden="1" outlineLevel="1">
      <c r="A261" s="14" t="inlineStr">
        <is>
          <t>gp</t>
        </is>
      </c>
      <c r="B261" s="14" t="inlineStr">
        <is>
          <t>oil</t>
        </is>
      </c>
      <c r="C261" s="14" t="inlineStr">
        <is>
          <t>int</t>
        </is>
      </c>
      <c r="D261" s="22" t="inlineStr">
        <is>
          <t>oil</t>
        </is>
      </c>
      <c r="E261" s="22" t="n">
        <v>1.5</v>
      </c>
      <c r="F261" s="22" t="n">
        <v>0.5</v>
      </c>
      <c r="G261" s="36" t="n"/>
      <c r="H261" s="14">
        <f>INDEX(Variables!$B$5:$B$105,MATCH($A261,Variables!$A$5:$A$105,0))&amp;IF($C261="",""," | "&amp;INDEX(Mapping!$B$5:$B$26,MATCH($C261,Mapping!$A$5:$A$26,0))&amp;" | "&amp;INDEX(Mapping!$B$30:$B$41,MATCH($B261,Mapping!$A$30:$A$41,0)))</f>
        <v/>
      </c>
      <c r="I261" s="14">
        <f>INDEX(Variables!$C$5:$C$105,MATCH($A261,Variables!$A$5:$A$105,0))</f>
        <v/>
      </c>
      <c r="J261" s="14">
        <f>INDEX(Variables!$E$5:$E$105,MATCH($A261,Variables!$A$5:$A$105,0))</f>
        <v/>
      </c>
      <c r="K261" s="11">
        <f>LOWER(Settings!$C$4)&amp;".mit."&amp;$A261&amp;IF($C261="","","."&amp;$C261&amp;"."&amp;$B261)&amp;IF(INDEX(Variables!$D$5:$D$105,MATCH($A261,Variables!$A$5:$A$105,0))="","","."&amp;INDEX(Variables!$D$5:$D$105,MATCH($A261,Variables!$A$5:$A$105,0)))&amp;"."&amp;K$5</f>
        <v/>
      </c>
      <c r="L261" s="23">
        <f>IF($D261="",1,INDEX(Prices_int!$F$4:$AD$100,MATCH(SUBSTITUTE(L$259,"*","")&amp;"|"&amp;$D261,Prices_int!$A$4:$A$100,0),MATCH(L$4,Prices_int!$F$3:$AD$3,0))*L$9*IF(L$4&gt;Settings!$C$10,IF(LEFT(L$260,4)="High",$E261,IF(LEFT(L$260,3)="Low",$F261,1)),1))</f>
        <v/>
      </c>
      <c r="M261" s="24">
        <f>IF($D261="",1,INDEX(Prices_int!$F$4:$AD$100,MATCH(SUBSTITUTE(M$259,"*","")&amp;"|"&amp;$D261,Prices_int!$A$4:$A$100,0),MATCH(M$4,Prices_int!$F$3:$AD$3,0))*M$9*IF(M$4&gt;Settings!$C$10,IF(LEFT(M$260,4)="High",$E261,IF(LEFT(M$260,3)="Low",$F261,1)),1))</f>
        <v/>
      </c>
      <c r="N261" s="24">
        <f>IF($D261="",1,INDEX(Prices_int!$F$4:$AD$100,MATCH(SUBSTITUTE(N$259,"*","")&amp;"|"&amp;$D261,Prices_int!$A$4:$A$100,0),MATCH(N$4,Prices_int!$F$3:$AD$3,0))*N$9*IF(N$4&gt;Settings!$C$10,IF(LEFT(N$260,4)="High",$E261,IF(LEFT(N$260,3)="Low",$F261,1)),1))</f>
        <v/>
      </c>
      <c r="O261" s="24">
        <f>IF($D261="",1,INDEX(Prices_int!$F$4:$AD$100,MATCH(SUBSTITUTE(O$259,"*","")&amp;"|"&amp;$D261,Prices_int!$A$4:$A$100,0),MATCH(O$4,Prices_int!$F$3:$AD$3,0))*O$9*IF(O$4&gt;Settings!$C$10,IF(LEFT(O$260,4)="High",$E261,IF(LEFT(O$260,3)="Low",$F261,1)),1))</f>
        <v/>
      </c>
      <c r="P261" s="24">
        <f>IF($D261="",1,INDEX(Prices_int!$F$4:$AD$100,MATCH(SUBSTITUTE(P$259,"*","")&amp;"|"&amp;$D261,Prices_int!$A$4:$A$100,0),MATCH(P$4,Prices_int!$F$3:$AD$3,0))*P$9*IF(P$4&gt;Settings!$C$10,IF(LEFT(P$260,4)="High",$E261,IF(LEFT(P$260,3)="Low",$F261,1)),1))</f>
        <v/>
      </c>
      <c r="Q261" s="24">
        <f>IF($D261="",1,INDEX(Prices_int!$F$4:$AD$100,MATCH(SUBSTITUTE(Q$259,"*","")&amp;"|"&amp;$D261,Prices_int!$A$4:$A$100,0),MATCH(Q$4,Prices_int!$F$3:$AD$3,0))*Q$9*IF(Q$4&gt;Settings!$C$10,IF(LEFT(Q$260,4)="High",$E261,IF(LEFT(Q$260,3)="Low",$F261,1)),1))</f>
        <v/>
      </c>
      <c r="R261" s="24">
        <f>IF($D261="",1,INDEX(Prices_int!$F$4:$AD$100,MATCH(SUBSTITUTE(R$259,"*","")&amp;"|"&amp;$D261,Prices_int!$A$4:$A$100,0),MATCH(R$4,Prices_int!$F$3:$AD$3,0))*R$9*IF(R$4&gt;Settings!$C$10,IF(LEFT(R$260,4)="High",$E261,IF(LEFT(R$260,3)="Low",$F261,1)),1))</f>
        <v/>
      </c>
      <c r="S261" s="24">
        <f>IF($D261="",1,INDEX(Prices_int!$F$4:$AD$100,MATCH(SUBSTITUTE(S$259,"*","")&amp;"|"&amp;$D261,Prices_int!$A$4:$A$100,0),MATCH(S$4,Prices_int!$F$3:$AD$3,0))*S$9*IF(S$4&gt;Settings!$C$10,IF(LEFT(S$260,4)="High",$E261,IF(LEFT(S$260,3)="Low",$F261,1)),1))</f>
        <v/>
      </c>
      <c r="T261" s="24">
        <f>IF($D261="",1,INDEX(Prices_int!$F$4:$AD$100,MATCH(SUBSTITUTE(T$259,"*","")&amp;"|"&amp;$D261,Prices_int!$A$4:$A$100,0),MATCH(T$4,Prices_int!$F$3:$AD$3,0))*T$9*IF(T$4&gt;Settings!$C$10,IF(LEFT(T$260,4)="High",$E261,IF(LEFT(T$260,3)="Low",$F261,1)),1))</f>
        <v/>
      </c>
      <c r="U261" s="24">
        <f>IF($D261="",1,INDEX(Prices_int!$F$4:$AD$100,MATCH(SUBSTITUTE(U$259,"*","")&amp;"|"&amp;$D261,Prices_int!$A$4:$A$100,0),MATCH(U$4,Prices_int!$F$3:$AD$3,0))*U$9*IF(U$4&gt;Settings!$C$10,IF(LEFT(U$260,4)="High",$E261,IF(LEFT(U$260,3)="Low",$F261,1)),1))</f>
        <v/>
      </c>
      <c r="V261" s="24">
        <f>IF($D261="",1,INDEX(Prices_int!$F$4:$AD$100,MATCH(SUBSTITUTE(V$259,"*","")&amp;"|"&amp;$D261,Prices_int!$A$4:$A$100,0),MATCH(V$4,Prices_int!$F$3:$AD$3,0))*V$9*IF(V$4&gt;Settings!$C$10,IF(LEFT(V$260,4)="High",$E261,IF(LEFT(V$260,3)="Low",$F261,1)),1))</f>
        <v/>
      </c>
      <c r="W261" s="24">
        <f>IF($D261="",1,INDEX(Prices_int!$F$4:$AD$100,MATCH(SUBSTITUTE(W$259,"*","")&amp;"|"&amp;$D261,Prices_int!$A$4:$A$100,0),MATCH(W$4,Prices_int!$F$3:$AD$3,0))*W$9*IF(W$4&gt;Settings!$C$10,IF(LEFT(W$260,4)="High",$E261,IF(LEFT(W$260,3)="Low",$F261,1)),1))</f>
        <v/>
      </c>
      <c r="X261" s="24">
        <f>IF($D261="",1,INDEX(Prices_int!$F$4:$AD$100,MATCH(SUBSTITUTE(X$259,"*","")&amp;"|"&amp;$D261,Prices_int!$A$4:$A$100,0),MATCH(X$4,Prices_int!$F$3:$AD$3,0))*X$9*IF(X$4&gt;Settings!$C$10,IF(LEFT(X$260,4)="High",$E261,IF(LEFT(X$260,3)="Low",$F261,1)),1))</f>
        <v/>
      </c>
      <c r="Y261" s="24">
        <f>IF($D261="",1,INDEX(Prices_int!$F$4:$AD$100,MATCH(SUBSTITUTE(Y$259,"*","")&amp;"|"&amp;$D261,Prices_int!$A$4:$A$100,0),MATCH(Y$4,Prices_int!$F$3:$AD$3,0))*Y$9*IF(Y$4&gt;Settings!$C$10,IF(LEFT(Y$260,4)="High",$E261,IF(LEFT(Y$260,3)="Low",$F261,1)),1))</f>
        <v/>
      </c>
      <c r="Z261" s="24">
        <f>IF($D261="",1,INDEX(Prices_int!$F$4:$AD$100,MATCH(SUBSTITUTE(Z$259,"*","")&amp;"|"&amp;$D261,Prices_int!$A$4:$A$100,0),MATCH(Z$4,Prices_int!$F$3:$AD$3,0))*Z$9*IF(Z$4&gt;Settings!$C$10,IF(LEFT(Z$260,4)="High",$E261,IF(LEFT(Z$260,3)="Low",$F261,1)),1))</f>
        <v/>
      </c>
      <c r="AA261" s="24">
        <f>IF($D261="",1,INDEX(Prices_int!$F$4:$AD$100,MATCH(SUBSTITUTE(AA$259,"*","")&amp;"|"&amp;$D261,Prices_int!$A$4:$A$100,0),MATCH(AA$4,Prices_int!$F$3:$AD$3,0))*AA$9*IF(AA$4&gt;Settings!$C$10,IF(LEFT(AA$260,4)="High",$E261,IF(LEFT(AA$260,3)="Low",$F261,1)),1))</f>
        <v/>
      </c>
      <c r="AB261" s="24">
        <f>IF($D261="",1,INDEX(Prices_int!$F$4:$AD$100,MATCH(SUBSTITUTE(AB$259,"*","")&amp;"|"&amp;$D261,Prices_int!$A$4:$A$100,0),MATCH(AB$4,Prices_int!$F$3:$AD$3,0))*AB$9*IF(AB$4&gt;Settings!$C$10,IF(LEFT(AB$260,4)="High",$E261,IF(LEFT(AB$260,3)="Low",$F261,1)),1))</f>
        <v/>
      </c>
      <c r="AC261" s="24">
        <f>IF($D261="",1,INDEX(Prices_int!$F$4:$AD$100,MATCH(SUBSTITUTE(AC$259,"*","")&amp;"|"&amp;$D261,Prices_int!$A$4:$A$100,0),MATCH(AC$4,Prices_int!$F$3:$AD$3,0))*AC$9*IF(AC$4&gt;Settings!$C$10,IF(LEFT(AC$260,4)="High",$E261,IF(LEFT(AC$260,3)="Low",$F261,1)),1))</f>
        <v/>
      </c>
      <c r="AD261" s="24">
        <f>IF($D261="",1,INDEX(Prices_int!$F$4:$AD$100,MATCH(SUBSTITUTE(AD$259,"*","")&amp;"|"&amp;$D261,Prices_int!$A$4:$A$100,0),MATCH(AD$4,Prices_int!$F$3:$AD$3,0))*AD$9*IF(AD$4&gt;Settings!$C$10,IF(LEFT(AD$260,4)="High",$E261,IF(LEFT(AD$260,3)="Low",$F261,1)),1))</f>
        <v/>
      </c>
      <c r="AF261" s="11">
        <f>LOWER(Settings!$C$4)&amp;".mit."&amp;$A261&amp;IF($C261="","","."&amp;$C261&amp;"."&amp;$B261)&amp;IF(INDEX(Variables!$D$5:$D$105,MATCH($A261,Variables!$A$5:$A$105,0))="","","."&amp;INDEX(Variables!$D$5:$D$105,MATCH($A261,Variables!$A$5:$A$105,0)))&amp;"."&amp;AF$5</f>
        <v/>
      </c>
      <c r="AG261" s="23">
        <f>IF($D261="",1,INDEX(Prices_int!$F$4:$AD$100,MATCH(SUBSTITUTE(AG$259,"*","")&amp;"|"&amp;$D261,Prices_int!$A$4:$A$100,0),MATCH(AG$4,Prices_int!$F$3:$AD$3,0))*AG$9*IF(AG$4&gt;Settings!$C$10,IF(LEFT(AG$260,4)="High",$E261,IF(LEFT(AG$260,3)="Low",$F261,1)),1))</f>
        <v/>
      </c>
      <c r="AH261" s="24">
        <f>IF($D261="",1,INDEX(Prices_int!$F$4:$AD$100,MATCH(SUBSTITUTE(AH$259,"*","")&amp;"|"&amp;$D261,Prices_int!$A$4:$A$100,0),MATCH(AH$4,Prices_int!$F$3:$AD$3,0))*AH$9*IF(AH$4&gt;Settings!$C$10,IF(LEFT(AH$260,4)="High",$E261,IF(LEFT(AH$260,3)="Low",$F261,1)),1))</f>
        <v/>
      </c>
      <c r="AI261" s="24">
        <f>IF($D261="",1,INDEX(Prices_int!$F$4:$AD$100,MATCH(SUBSTITUTE(AI$259,"*","")&amp;"|"&amp;$D261,Prices_int!$A$4:$A$100,0),MATCH(AI$4,Prices_int!$F$3:$AD$3,0))*AI$9*IF(AI$4&gt;Settings!$C$10,IF(LEFT(AI$260,4)="High",$E261,IF(LEFT(AI$260,3)="Low",$F261,1)),1))</f>
        <v/>
      </c>
      <c r="AJ261" s="24">
        <f>IF($D261="",1,INDEX(Prices_int!$F$4:$AD$100,MATCH(SUBSTITUTE(AJ$259,"*","")&amp;"|"&amp;$D261,Prices_int!$A$4:$A$100,0),MATCH(AJ$4,Prices_int!$F$3:$AD$3,0))*AJ$9*IF(AJ$4&gt;Settings!$C$10,IF(LEFT(AJ$260,4)="High",$E261,IF(LEFT(AJ$260,3)="Low",$F261,1)),1))</f>
        <v/>
      </c>
      <c r="AK261" s="24">
        <f>IF($D261="",1,INDEX(Prices_int!$F$4:$AD$100,MATCH(SUBSTITUTE(AK$259,"*","")&amp;"|"&amp;$D261,Prices_int!$A$4:$A$100,0),MATCH(AK$4,Prices_int!$F$3:$AD$3,0))*AK$9*IF(AK$4&gt;Settings!$C$10,IF(LEFT(AK$260,4)="High",$E261,IF(LEFT(AK$260,3)="Low",$F261,1)),1))</f>
        <v/>
      </c>
      <c r="AL261" s="24">
        <f>IF($D261="",1,INDEX(Prices_int!$F$4:$AD$100,MATCH(SUBSTITUTE(AL$259,"*","")&amp;"|"&amp;$D261,Prices_int!$A$4:$A$100,0),MATCH(AL$4,Prices_int!$F$3:$AD$3,0))*AL$9*IF(AL$4&gt;Settings!$C$10,IF(LEFT(AL$260,4)="High",$E261,IF(LEFT(AL$260,3)="Low",$F261,1)),1))</f>
        <v/>
      </c>
      <c r="AM261" s="24">
        <f>IF($D261="",1,INDEX(Prices_int!$F$4:$AD$100,MATCH(SUBSTITUTE(AM$259,"*","")&amp;"|"&amp;$D261,Prices_int!$A$4:$A$100,0),MATCH(AM$4,Prices_int!$F$3:$AD$3,0))*AM$9*IF(AM$4&gt;Settings!$C$10,IF(LEFT(AM$260,4)="High",$E261,IF(LEFT(AM$260,3)="Low",$F261,1)),1))</f>
        <v/>
      </c>
      <c r="AN261" s="24">
        <f>IF($D261="",1,INDEX(Prices_int!$F$4:$AD$100,MATCH(SUBSTITUTE(AN$259,"*","")&amp;"|"&amp;$D261,Prices_int!$A$4:$A$100,0),MATCH(AN$4,Prices_int!$F$3:$AD$3,0))*AN$9*IF(AN$4&gt;Settings!$C$10,IF(LEFT(AN$260,4)="High",$E261,IF(LEFT(AN$260,3)="Low",$F261,1)),1))</f>
        <v/>
      </c>
      <c r="AO261" s="24">
        <f>IF($D261="",1,INDEX(Prices_int!$F$4:$AD$100,MATCH(SUBSTITUTE(AO$259,"*","")&amp;"|"&amp;$D261,Prices_int!$A$4:$A$100,0),MATCH(AO$4,Prices_int!$F$3:$AD$3,0))*AO$9*IF(AO$4&gt;Settings!$C$10,IF(LEFT(AO$260,4)="High",$E261,IF(LEFT(AO$260,3)="Low",$F261,1)),1))</f>
        <v/>
      </c>
      <c r="AP261" s="24">
        <f>IF($D261="",1,INDEX(Prices_int!$F$4:$AD$100,MATCH(SUBSTITUTE(AP$259,"*","")&amp;"|"&amp;$D261,Prices_int!$A$4:$A$100,0),MATCH(AP$4,Prices_int!$F$3:$AD$3,0))*AP$9*IF(AP$4&gt;Settings!$C$10,IF(LEFT(AP$260,4)="High",$E261,IF(LEFT(AP$260,3)="Low",$F261,1)),1))</f>
        <v/>
      </c>
      <c r="AQ261" s="24">
        <f>IF($D261="",1,INDEX(Prices_int!$F$4:$AD$100,MATCH(SUBSTITUTE(AQ$259,"*","")&amp;"|"&amp;$D261,Prices_int!$A$4:$A$100,0),MATCH(AQ$4,Prices_int!$F$3:$AD$3,0))*AQ$9*IF(AQ$4&gt;Settings!$C$10,IF(LEFT(AQ$260,4)="High",$E261,IF(LEFT(AQ$260,3)="Low",$F261,1)),1))</f>
        <v/>
      </c>
      <c r="AR261" s="24">
        <f>IF($D261="",1,INDEX(Prices_int!$F$4:$AD$100,MATCH(SUBSTITUTE(AR$259,"*","")&amp;"|"&amp;$D261,Prices_int!$A$4:$A$100,0),MATCH(AR$4,Prices_int!$F$3:$AD$3,0))*AR$9*IF(AR$4&gt;Settings!$C$10,IF(LEFT(AR$260,4)="High",$E261,IF(LEFT(AR$260,3)="Low",$F261,1)),1))</f>
        <v/>
      </c>
      <c r="AS261" s="24">
        <f>IF($D261="",1,INDEX(Prices_int!$F$4:$AD$100,MATCH(SUBSTITUTE(AS$259,"*","")&amp;"|"&amp;$D261,Prices_int!$A$4:$A$100,0),MATCH(AS$4,Prices_int!$F$3:$AD$3,0))*AS$9*IF(AS$4&gt;Settings!$C$10,IF(LEFT(AS$260,4)="High",$E261,IF(LEFT(AS$260,3)="Low",$F261,1)),1))</f>
        <v/>
      </c>
      <c r="AT261" s="24">
        <f>IF($D261="",1,INDEX(Prices_int!$F$4:$AD$100,MATCH(SUBSTITUTE(AT$259,"*","")&amp;"|"&amp;$D261,Prices_int!$A$4:$A$100,0),MATCH(AT$4,Prices_int!$F$3:$AD$3,0))*AT$9*IF(AT$4&gt;Settings!$C$10,IF(LEFT(AT$260,4)="High",$E261,IF(LEFT(AT$260,3)="Low",$F261,1)),1))</f>
        <v/>
      </c>
      <c r="AU261" s="24">
        <f>IF($D261="",1,INDEX(Prices_int!$F$4:$AD$100,MATCH(SUBSTITUTE(AU$259,"*","")&amp;"|"&amp;$D261,Prices_int!$A$4:$A$100,0),MATCH(AU$4,Prices_int!$F$3:$AD$3,0))*AU$9*IF(AU$4&gt;Settings!$C$10,IF(LEFT(AU$260,4)="High",$E261,IF(LEFT(AU$260,3)="Low",$F261,1)),1))</f>
        <v/>
      </c>
      <c r="AV261" s="24">
        <f>IF($D261="",1,INDEX(Prices_int!$F$4:$AD$100,MATCH(SUBSTITUTE(AV$259,"*","")&amp;"|"&amp;$D261,Prices_int!$A$4:$A$100,0),MATCH(AV$4,Prices_int!$F$3:$AD$3,0))*AV$9*IF(AV$4&gt;Settings!$C$10,IF(LEFT(AV$260,4)="High",$E261,IF(LEFT(AV$260,3)="Low",$F261,1)),1))</f>
        <v/>
      </c>
      <c r="AW261" s="24">
        <f>IF($D261="",1,INDEX(Prices_int!$F$4:$AD$100,MATCH(SUBSTITUTE(AW$259,"*","")&amp;"|"&amp;$D261,Prices_int!$A$4:$A$100,0),MATCH(AW$4,Prices_int!$F$3:$AD$3,0))*AW$9*IF(AW$4&gt;Settings!$C$10,IF(LEFT(AW$260,4)="High",$E261,IF(LEFT(AW$260,3)="Low",$F261,1)),1))</f>
        <v/>
      </c>
      <c r="AX261" s="24">
        <f>IF($D261="",1,INDEX(Prices_int!$F$4:$AD$100,MATCH(SUBSTITUTE(AX$259,"*","")&amp;"|"&amp;$D261,Prices_int!$A$4:$A$100,0),MATCH(AX$4,Prices_int!$F$3:$AD$3,0))*AX$9*IF(AX$4&gt;Settings!$C$10,IF(LEFT(AX$260,4)="High",$E261,IF(LEFT(AX$260,3)="Low",$F261,1)),1))</f>
        <v/>
      </c>
      <c r="AY261" s="24">
        <f>IF($D261="",1,INDEX(Prices_int!$F$4:$AD$100,MATCH(SUBSTITUTE(AY$259,"*","")&amp;"|"&amp;$D261,Prices_int!$A$4:$A$100,0),MATCH(AY$4,Prices_int!$F$3:$AD$3,0))*AY$9*IF(AY$4&gt;Settings!$C$10,IF(LEFT(AY$260,4)="High",$E261,IF(LEFT(AY$260,3)="Low",$F261,1)),1))</f>
        <v/>
      </c>
    </row>
    <row r="262" hidden="1" outlineLevel="1">
      <c r="A262" s="14" t="inlineStr">
        <is>
          <t>gp</t>
        </is>
      </c>
      <c r="B262" s="14" t="inlineStr">
        <is>
          <t>coa</t>
        </is>
      </c>
      <c r="C262" s="14" t="inlineStr">
        <is>
          <t>int</t>
        </is>
      </c>
      <c r="D262" s="22" t="inlineStr">
        <is>
          <t>coa</t>
        </is>
      </c>
      <c r="E262" s="22" t="n">
        <v>1.25</v>
      </c>
      <c r="F262" s="22" t="n">
        <v>0.75</v>
      </c>
      <c r="G262" s="36" t="n"/>
      <c r="H262" s="14">
        <f>INDEX(Variables!$B$5:$B$105,MATCH($A262,Variables!$A$5:$A$105,0))&amp;IF($C262="",""," | "&amp;INDEX(Mapping!$B$5:$B$26,MATCH($C262,Mapping!$A$5:$A$26,0))&amp;" | "&amp;INDEX(Mapping!$B$30:$B$41,MATCH($B262,Mapping!$A$30:$A$41,0)))</f>
        <v/>
      </c>
      <c r="I262" s="14">
        <f>INDEX(Variables!$C$5:$C$105,MATCH($A262,Variables!$A$5:$A$105,0))</f>
        <v/>
      </c>
      <c r="J262" s="14">
        <f>INDEX(Variables!$E$5:$E$105,MATCH($A262,Variables!$A$5:$A$105,0))</f>
        <v/>
      </c>
      <c r="K262" s="11">
        <f>LOWER(Settings!$C$4)&amp;".mit."&amp;$A262&amp;IF($C262="","","."&amp;$C262&amp;"."&amp;$B262)&amp;IF(INDEX(Variables!$D$5:$D$105,MATCH($A262,Variables!$A$5:$A$105,0))="","","."&amp;INDEX(Variables!$D$5:$D$105,MATCH($A262,Variables!$A$5:$A$105,0)))&amp;"."&amp;K$5</f>
        <v/>
      </c>
      <c r="L262" s="23">
        <f>IF($D262="",1,INDEX(Prices_int!$F$4:$AD$100,MATCH(SUBSTITUTE(L$259,"*","")&amp;"|"&amp;$D262,Prices_int!$A$4:$A$100,0),MATCH(L$4,Prices_int!$F$3:$AD$3,0))*L$9*IF(L$4&gt;Settings!$C$10,IF(LEFT(L$260,4)="High",$E262,IF(LEFT(L$260,3)="Low",$F262,1)),1))</f>
        <v/>
      </c>
      <c r="M262" s="24">
        <f>IF($D262="",1,INDEX(Prices_int!$F$4:$AD$100,MATCH(SUBSTITUTE(M$259,"*","")&amp;"|"&amp;$D262,Prices_int!$A$4:$A$100,0),MATCH(M$4,Prices_int!$F$3:$AD$3,0))*M$9*IF(M$4&gt;Settings!$C$10,IF(LEFT(M$260,4)="High",$E262,IF(LEFT(M$260,3)="Low",$F262,1)),1))</f>
        <v/>
      </c>
      <c r="N262" s="24">
        <f>IF($D262="",1,INDEX(Prices_int!$F$4:$AD$100,MATCH(SUBSTITUTE(N$259,"*","")&amp;"|"&amp;$D262,Prices_int!$A$4:$A$100,0),MATCH(N$4,Prices_int!$F$3:$AD$3,0))*N$9*IF(N$4&gt;Settings!$C$10,IF(LEFT(N$260,4)="High",$E262,IF(LEFT(N$260,3)="Low",$F262,1)),1))</f>
        <v/>
      </c>
      <c r="O262" s="24">
        <f>IF($D262="",1,INDEX(Prices_int!$F$4:$AD$100,MATCH(SUBSTITUTE(O$259,"*","")&amp;"|"&amp;$D262,Prices_int!$A$4:$A$100,0),MATCH(O$4,Prices_int!$F$3:$AD$3,0))*O$9*IF(O$4&gt;Settings!$C$10,IF(LEFT(O$260,4)="High",$E262,IF(LEFT(O$260,3)="Low",$F262,1)),1))</f>
        <v/>
      </c>
      <c r="P262" s="24">
        <f>IF($D262="",1,INDEX(Prices_int!$F$4:$AD$100,MATCH(SUBSTITUTE(P$259,"*","")&amp;"|"&amp;$D262,Prices_int!$A$4:$A$100,0),MATCH(P$4,Prices_int!$F$3:$AD$3,0))*P$9*IF(P$4&gt;Settings!$C$10,IF(LEFT(P$260,4)="High",$E262,IF(LEFT(P$260,3)="Low",$F262,1)),1))</f>
        <v/>
      </c>
      <c r="Q262" s="24">
        <f>IF($D262="",1,INDEX(Prices_int!$F$4:$AD$100,MATCH(SUBSTITUTE(Q$259,"*","")&amp;"|"&amp;$D262,Prices_int!$A$4:$A$100,0),MATCH(Q$4,Prices_int!$F$3:$AD$3,0))*Q$9*IF(Q$4&gt;Settings!$C$10,IF(LEFT(Q$260,4)="High",$E262,IF(LEFT(Q$260,3)="Low",$F262,1)),1))</f>
        <v/>
      </c>
      <c r="R262" s="24">
        <f>IF($D262="",1,INDEX(Prices_int!$F$4:$AD$100,MATCH(SUBSTITUTE(R$259,"*","")&amp;"|"&amp;$D262,Prices_int!$A$4:$A$100,0),MATCH(R$4,Prices_int!$F$3:$AD$3,0))*R$9*IF(R$4&gt;Settings!$C$10,IF(LEFT(R$260,4)="High",$E262,IF(LEFT(R$260,3)="Low",$F262,1)),1))</f>
        <v/>
      </c>
      <c r="S262" s="24">
        <f>IF($D262="",1,INDEX(Prices_int!$F$4:$AD$100,MATCH(SUBSTITUTE(S$259,"*","")&amp;"|"&amp;$D262,Prices_int!$A$4:$A$100,0),MATCH(S$4,Prices_int!$F$3:$AD$3,0))*S$9*IF(S$4&gt;Settings!$C$10,IF(LEFT(S$260,4)="High",$E262,IF(LEFT(S$260,3)="Low",$F262,1)),1))</f>
        <v/>
      </c>
      <c r="T262" s="24">
        <f>IF($D262="",1,INDEX(Prices_int!$F$4:$AD$100,MATCH(SUBSTITUTE(T$259,"*","")&amp;"|"&amp;$D262,Prices_int!$A$4:$A$100,0),MATCH(T$4,Prices_int!$F$3:$AD$3,0))*T$9*IF(T$4&gt;Settings!$C$10,IF(LEFT(T$260,4)="High",$E262,IF(LEFT(T$260,3)="Low",$F262,1)),1))</f>
        <v/>
      </c>
      <c r="U262" s="24">
        <f>IF($D262="",1,INDEX(Prices_int!$F$4:$AD$100,MATCH(SUBSTITUTE(U$259,"*","")&amp;"|"&amp;$D262,Prices_int!$A$4:$A$100,0),MATCH(U$4,Prices_int!$F$3:$AD$3,0))*U$9*IF(U$4&gt;Settings!$C$10,IF(LEFT(U$260,4)="High",$E262,IF(LEFT(U$260,3)="Low",$F262,1)),1))</f>
        <v/>
      </c>
      <c r="V262" s="24">
        <f>IF($D262="",1,INDEX(Prices_int!$F$4:$AD$100,MATCH(SUBSTITUTE(V$259,"*","")&amp;"|"&amp;$D262,Prices_int!$A$4:$A$100,0),MATCH(V$4,Prices_int!$F$3:$AD$3,0))*V$9*IF(V$4&gt;Settings!$C$10,IF(LEFT(V$260,4)="High",$E262,IF(LEFT(V$260,3)="Low",$F262,1)),1))</f>
        <v/>
      </c>
      <c r="W262" s="24">
        <f>IF($D262="",1,INDEX(Prices_int!$F$4:$AD$100,MATCH(SUBSTITUTE(W$259,"*","")&amp;"|"&amp;$D262,Prices_int!$A$4:$A$100,0),MATCH(W$4,Prices_int!$F$3:$AD$3,0))*W$9*IF(W$4&gt;Settings!$C$10,IF(LEFT(W$260,4)="High",$E262,IF(LEFT(W$260,3)="Low",$F262,1)),1))</f>
        <v/>
      </c>
      <c r="X262" s="24">
        <f>IF($D262="",1,INDEX(Prices_int!$F$4:$AD$100,MATCH(SUBSTITUTE(X$259,"*","")&amp;"|"&amp;$D262,Prices_int!$A$4:$A$100,0),MATCH(X$4,Prices_int!$F$3:$AD$3,0))*X$9*IF(X$4&gt;Settings!$C$10,IF(LEFT(X$260,4)="High",$E262,IF(LEFT(X$260,3)="Low",$F262,1)),1))</f>
        <v/>
      </c>
      <c r="Y262" s="24">
        <f>IF($D262="",1,INDEX(Prices_int!$F$4:$AD$100,MATCH(SUBSTITUTE(Y$259,"*","")&amp;"|"&amp;$D262,Prices_int!$A$4:$A$100,0),MATCH(Y$4,Prices_int!$F$3:$AD$3,0))*Y$9*IF(Y$4&gt;Settings!$C$10,IF(LEFT(Y$260,4)="High",$E262,IF(LEFT(Y$260,3)="Low",$F262,1)),1))</f>
        <v/>
      </c>
      <c r="Z262" s="24">
        <f>IF($D262="",1,INDEX(Prices_int!$F$4:$AD$100,MATCH(SUBSTITUTE(Z$259,"*","")&amp;"|"&amp;$D262,Prices_int!$A$4:$A$100,0),MATCH(Z$4,Prices_int!$F$3:$AD$3,0))*Z$9*IF(Z$4&gt;Settings!$C$10,IF(LEFT(Z$260,4)="High",$E262,IF(LEFT(Z$260,3)="Low",$F262,1)),1))</f>
        <v/>
      </c>
      <c r="AA262" s="24">
        <f>IF($D262="",1,INDEX(Prices_int!$F$4:$AD$100,MATCH(SUBSTITUTE(AA$259,"*","")&amp;"|"&amp;$D262,Prices_int!$A$4:$A$100,0),MATCH(AA$4,Prices_int!$F$3:$AD$3,0))*AA$9*IF(AA$4&gt;Settings!$C$10,IF(LEFT(AA$260,4)="High",$E262,IF(LEFT(AA$260,3)="Low",$F262,1)),1))</f>
        <v/>
      </c>
      <c r="AB262" s="24">
        <f>IF($D262="",1,INDEX(Prices_int!$F$4:$AD$100,MATCH(SUBSTITUTE(AB$259,"*","")&amp;"|"&amp;$D262,Prices_int!$A$4:$A$100,0),MATCH(AB$4,Prices_int!$F$3:$AD$3,0))*AB$9*IF(AB$4&gt;Settings!$C$10,IF(LEFT(AB$260,4)="High",$E262,IF(LEFT(AB$260,3)="Low",$F262,1)),1))</f>
        <v/>
      </c>
      <c r="AC262" s="24">
        <f>IF($D262="",1,INDEX(Prices_int!$F$4:$AD$100,MATCH(SUBSTITUTE(AC$259,"*","")&amp;"|"&amp;$D262,Prices_int!$A$4:$A$100,0),MATCH(AC$4,Prices_int!$F$3:$AD$3,0))*AC$9*IF(AC$4&gt;Settings!$C$10,IF(LEFT(AC$260,4)="High",$E262,IF(LEFT(AC$260,3)="Low",$F262,1)),1))</f>
        <v/>
      </c>
      <c r="AD262" s="24">
        <f>IF($D262="",1,INDEX(Prices_int!$F$4:$AD$100,MATCH(SUBSTITUTE(AD$259,"*","")&amp;"|"&amp;$D262,Prices_int!$A$4:$A$100,0),MATCH(AD$4,Prices_int!$F$3:$AD$3,0))*AD$9*IF(AD$4&gt;Settings!$C$10,IF(LEFT(AD$260,4)="High",$E262,IF(LEFT(AD$260,3)="Low",$F262,1)),1))</f>
        <v/>
      </c>
      <c r="AF262" s="11">
        <f>LOWER(Settings!$C$4)&amp;".mit."&amp;$A262&amp;IF($C262="","","."&amp;$C262&amp;"."&amp;$B262)&amp;IF(INDEX(Variables!$D$5:$D$105,MATCH($A262,Variables!$A$5:$A$105,0))="","","."&amp;INDEX(Variables!$D$5:$D$105,MATCH($A262,Variables!$A$5:$A$105,0)))&amp;"."&amp;AF$5</f>
        <v/>
      </c>
      <c r="AG262" s="23">
        <f>IF($D262="",1,INDEX(Prices_int!$F$4:$AD$100,MATCH(SUBSTITUTE(AG$259,"*","")&amp;"|"&amp;$D262,Prices_int!$A$4:$A$100,0),MATCH(AG$4,Prices_int!$F$3:$AD$3,0))*AG$9*IF(AG$4&gt;Settings!$C$10,IF(LEFT(AG$260,4)="High",$E262,IF(LEFT(AG$260,3)="Low",$F262,1)),1))</f>
        <v/>
      </c>
      <c r="AH262" s="24">
        <f>IF($D262="",1,INDEX(Prices_int!$F$4:$AD$100,MATCH(SUBSTITUTE(AH$259,"*","")&amp;"|"&amp;$D262,Prices_int!$A$4:$A$100,0),MATCH(AH$4,Prices_int!$F$3:$AD$3,0))*AH$9*IF(AH$4&gt;Settings!$C$10,IF(LEFT(AH$260,4)="High",$E262,IF(LEFT(AH$260,3)="Low",$F262,1)),1))</f>
        <v/>
      </c>
      <c r="AI262" s="24">
        <f>IF($D262="",1,INDEX(Prices_int!$F$4:$AD$100,MATCH(SUBSTITUTE(AI$259,"*","")&amp;"|"&amp;$D262,Prices_int!$A$4:$A$100,0),MATCH(AI$4,Prices_int!$F$3:$AD$3,0))*AI$9*IF(AI$4&gt;Settings!$C$10,IF(LEFT(AI$260,4)="High",$E262,IF(LEFT(AI$260,3)="Low",$F262,1)),1))</f>
        <v/>
      </c>
      <c r="AJ262" s="24">
        <f>IF($D262="",1,INDEX(Prices_int!$F$4:$AD$100,MATCH(SUBSTITUTE(AJ$259,"*","")&amp;"|"&amp;$D262,Prices_int!$A$4:$A$100,0),MATCH(AJ$4,Prices_int!$F$3:$AD$3,0))*AJ$9*IF(AJ$4&gt;Settings!$C$10,IF(LEFT(AJ$260,4)="High",$E262,IF(LEFT(AJ$260,3)="Low",$F262,1)),1))</f>
        <v/>
      </c>
      <c r="AK262" s="24">
        <f>IF($D262="",1,INDEX(Prices_int!$F$4:$AD$100,MATCH(SUBSTITUTE(AK$259,"*","")&amp;"|"&amp;$D262,Prices_int!$A$4:$A$100,0),MATCH(AK$4,Prices_int!$F$3:$AD$3,0))*AK$9*IF(AK$4&gt;Settings!$C$10,IF(LEFT(AK$260,4)="High",$E262,IF(LEFT(AK$260,3)="Low",$F262,1)),1))</f>
        <v/>
      </c>
      <c r="AL262" s="24">
        <f>IF($D262="",1,INDEX(Prices_int!$F$4:$AD$100,MATCH(SUBSTITUTE(AL$259,"*","")&amp;"|"&amp;$D262,Prices_int!$A$4:$A$100,0),MATCH(AL$4,Prices_int!$F$3:$AD$3,0))*AL$9*IF(AL$4&gt;Settings!$C$10,IF(LEFT(AL$260,4)="High",$E262,IF(LEFT(AL$260,3)="Low",$F262,1)),1))</f>
        <v/>
      </c>
      <c r="AM262" s="24">
        <f>IF($D262="",1,INDEX(Prices_int!$F$4:$AD$100,MATCH(SUBSTITUTE(AM$259,"*","")&amp;"|"&amp;$D262,Prices_int!$A$4:$A$100,0),MATCH(AM$4,Prices_int!$F$3:$AD$3,0))*AM$9*IF(AM$4&gt;Settings!$C$10,IF(LEFT(AM$260,4)="High",$E262,IF(LEFT(AM$260,3)="Low",$F262,1)),1))</f>
        <v/>
      </c>
      <c r="AN262" s="24">
        <f>IF($D262="",1,INDEX(Prices_int!$F$4:$AD$100,MATCH(SUBSTITUTE(AN$259,"*","")&amp;"|"&amp;$D262,Prices_int!$A$4:$A$100,0),MATCH(AN$4,Prices_int!$F$3:$AD$3,0))*AN$9*IF(AN$4&gt;Settings!$C$10,IF(LEFT(AN$260,4)="High",$E262,IF(LEFT(AN$260,3)="Low",$F262,1)),1))</f>
        <v/>
      </c>
      <c r="AO262" s="24">
        <f>IF($D262="",1,INDEX(Prices_int!$F$4:$AD$100,MATCH(SUBSTITUTE(AO$259,"*","")&amp;"|"&amp;$D262,Prices_int!$A$4:$A$100,0),MATCH(AO$4,Prices_int!$F$3:$AD$3,0))*AO$9*IF(AO$4&gt;Settings!$C$10,IF(LEFT(AO$260,4)="High",$E262,IF(LEFT(AO$260,3)="Low",$F262,1)),1))</f>
        <v/>
      </c>
      <c r="AP262" s="24">
        <f>IF($D262="",1,INDEX(Prices_int!$F$4:$AD$100,MATCH(SUBSTITUTE(AP$259,"*","")&amp;"|"&amp;$D262,Prices_int!$A$4:$A$100,0),MATCH(AP$4,Prices_int!$F$3:$AD$3,0))*AP$9*IF(AP$4&gt;Settings!$C$10,IF(LEFT(AP$260,4)="High",$E262,IF(LEFT(AP$260,3)="Low",$F262,1)),1))</f>
        <v/>
      </c>
      <c r="AQ262" s="24">
        <f>IF($D262="",1,INDEX(Prices_int!$F$4:$AD$100,MATCH(SUBSTITUTE(AQ$259,"*","")&amp;"|"&amp;$D262,Prices_int!$A$4:$A$100,0),MATCH(AQ$4,Prices_int!$F$3:$AD$3,0))*AQ$9*IF(AQ$4&gt;Settings!$C$10,IF(LEFT(AQ$260,4)="High",$E262,IF(LEFT(AQ$260,3)="Low",$F262,1)),1))</f>
        <v/>
      </c>
      <c r="AR262" s="24">
        <f>IF($D262="",1,INDEX(Prices_int!$F$4:$AD$100,MATCH(SUBSTITUTE(AR$259,"*","")&amp;"|"&amp;$D262,Prices_int!$A$4:$A$100,0),MATCH(AR$4,Prices_int!$F$3:$AD$3,0))*AR$9*IF(AR$4&gt;Settings!$C$10,IF(LEFT(AR$260,4)="High",$E262,IF(LEFT(AR$260,3)="Low",$F262,1)),1))</f>
        <v/>
      </c>
      <c r="AS262" s="24">
        <f>IF($D262="",1,INDEX(Prices_int!$F$4:$AD$100,MATCH(SUBSTITUTE(AS$259,"*","")&amp;"|"&amp;$D262,Prices_int!$A$4:$A$100,0),MATCH(AS$4,Prices_int!$F$3:$AD$3,0))*AS$9*IF(AS$4&gt;Settings!$C$10,IF(LEFT(AS$260,4)="High",$E262,IF(LEFT(AS$260,3)="Low",$F262,1)),1))</f>
        <v/>
      </c>
      <c r="AT262" s="24">
        <f>IF($D262="",1,INDEX(Prices_int!$F$4:$AD$100,MATCH(SUBSTITUTE(AT$259,"*","")&amp;"|"&amp;$D262,Prices_int!$A$4:$A$100,0),MATCH(AT$4,Prices_int!$F$3:$AD$3,0))*AT$9*IF(AT$4&gt;Settings!$C$10,IF(LEFT(AT$260,4)="High",$E262,IF(LEFT(AT$260,3)="Low",$F262,1)),1))</f>
        <v/>
      </c>
      <c r="AU262" s="24">
        <f>IF($D262="",1,INDEX(Prices_int!$F$4:$AD$100,MATCH(SUBSTITUTE(AU$259,"*","")&amp;"|"&amp;$D262,Prices_int!$A$4:$A$100,0),MATCH(AU$4,Prices_int!$F$3:$AD$3,0))*AU$9*IF(AU$4&gt;Settings!$C$10,IF(LEFT(AU$260,4)="High",$E262,IF(LEFT(AU$260,3)="Low",$F262,1)),1))</f>
        <v/>
      </c>
      <c r="AV262" s="24">
        <f>IF($D262="",1,INDEX(Prices_int!$F$4:$AD$100,MATCH(SUBSTITUTE(AV$259,"*","")&amp;"|"&amp;$D262,Prices_int!$A$4:$A$100,0),MATCH(AV$4,Prices_int!$F$3:$AD$3,0))*AV$9*IF(AV$4&gt;Settings!$C$10,IF(LEFT(AV$260,4)="High",$E262,IF(LEFT(AV$260,3)="Low",$F262,1)),1))</f>
        <v/>
      </c>
      <c r="AW262" s="24">
        <f>IF($D262="",1,INDEX(Prices_int!$F$4:$AD$100,MATCH(SUBSTITUTE(AW$259,"*","")&amp;"|"&amp;$D262,Prices_int!$A$4:$A$100,0),MATCH(AW$4,Prices_int!$F$3:$AD$3,0))*AW$9*IF(AW$4&gt;Settings!$C$10,IF(LEFT(AW$260,4)="High",$E262,IF(LEFT(AW$260,3)="Low",$F262,1)),1))</f>
        <v/>
      </c>
      <c r="AX262" s="24">
        <f>IF($D262="",1,INDEX(Prices_int!$F$4:$AD$100,MATCH(SUBSTITUTE(AX$259,"*","")&amp;"|"&amp;$D262,Prices_int!$A$4:$A$100,0),MATCH(AX$4,Prices_int!$F$3:$AD$3,0))*AX$9*IF(AX$4&gt;Settings!$C$10,IF(LEFT(AX$260,4)="High",$E262,IF(LEFT(AX$260,3)="Low",$F262,1)),1))</f>
        <v/>
      </c>
      <c r="AY262" s="24">
        <f>IF($D262="",1,INDEX(Prices_int!$F$4:$AD$100,MATCH(SUBSTITUTE(AY$259,"*","")&amp;"|"&amp;$D262,Prices_int!$A$4:$A$100,0),MATCH(AY$4,Prices_int!$F$3:$AD$3,0))*AY$9*IF(AY$4&gt;Settings!$C$10,IF(LEFT(AY$260,4)="High",$E262,IF(LEFT(AY$260,3)="Low",$F262,1)),1))</f>
        <v/>
      </c>
    </row>
    <row r="263" hidden="1" outlineLevel="1">
      <c r="A263" s="14" t="inlineStr">
        <is>
          <t>gp</t>
        </is>
      </c>
      <c r="B263" s="14" t="inlineStr">
        <is>
          <t>nga</t>
        </is>
      </c>
      <c r="C263" s="14" t="inlineStr">
        <is>
          <t>int</t>
        </is>
      </c>
      <c r="D263" s="22">
        <f>"nga."&amp;Settings!$C$12</f>
        <v/>
      </c>
      <c r="E263" s="22" t="n">
        <v>1.25</v>
      </c>
      <c r="F263" s="22" t="n">
        <v>0.75</v>
      </c>
      <c r="G263" s="36" t="n"/>
      <c r="H263" s="14">
        <f>INDEX(Variables!$B$5:$B$105,MATCH($A263,Variables!$A$5:$A$105,0))&amp;IF($C263="",""," | "&amp;INDEX(Mapping!$B$5:$B$26,MATCH($C263,Mapping!$A$5:$A$26,0))&amp;" | "&amp;INDEX(Mapping!$B$30:$B$41,MATCH($B263,Mapping!$A$30:$A$41,0)))</f>
        <v/>
      </c>
      <c r="I263" s="14">
        <f>INDEX(Variables!$C$5:$C$105,MATCH($A263,Variables!$A$5:$A$105,0))</f>
        <v/>
      </c>
      <c r="J263" s="14">
        <f>INDEX(Variables!$E$5:$E$105,MATCH($A263,Variables!$A$5:$A$105,0))</f>
        <v/>
      </c>
      <c r="K263" s="11">
        <f>LOWER(Settings!$C$4)&amp;".mit."&amp;$A263&amp;IF($C263="","","."&amp;$C263&amp;"."&amp;$B263)&amp;IF(INDEX(Variables!$D$5:$D$105,MATCH($A263,Variables!$A$5:$A$105,0))="","","."&amp;INDEX(Variables!$D$5:$D$105,MATCH($A263,Variables!$A$5:$A$105,0)))&amp;"."&amp;K$5</f>
        <v/>
      </c>
      <c r="L263" s="23">
        <f>IF($D263="",1,INDEX(Prices_int!$F$4:$AD$100,MATCH(SUBSTITUTE(L$259,"*","")&amp;"|"&amp;$D263,Prices_int!$A$4:$A$100,0),MATCH(L$4,Prices_int!$F$3:$AD$3,0))*L$9*IF(L$4&gt;Settings!$C$10,IF(LEFT(L$260,4)="High",$E263,IF(LEFT(L$260,3)="Low",$F263,1)),1))</f>
        <v/>
      </c>
      <c r="M263" s="24">
        <f>IF($D263="",1,INDEX(Prices_int!$F$4:$AD$100,MATCH(SUBSTITUTE(M$259,"*","")&amp;"|"&amp;$D263,Prices_int!$A$4:$A$100,0),MATCH(M$4,Prices_int!$F$3:$AD$3,0))*M$9*IF(M$4&gt;Settings!$C$10,IF(LEFT(M$260,4)="High",$E263,IF(LEFT(M$260,3)="Low",$F263,1)),1))</f>
        <v/>
      </c>
      <c r="N263" s="24">
        <f>IF($D263="",1,INDEX(Prices_int!$F$4:$AD$100,MATCH(SUBSTITUTE(N$259,"*","")&amp;"|"&amp;$D263,Prices_int!$A$4:$A$100,0),MATCH(N$4,Prices_int!$F$3:$AD$3,0))*N$9*IF(N$4&gt;Settings!$C$10,IF(LEFT(N$260,4)="High",$E263,IF(LEFT(N$260,3)="Low",$F263,1)),1))</f>
        <v/>
      </c>
      <c r="O263" s="24">
        <f>IF($D263="",1,INDEX(Prices_int!$F$4:$AD$100,MATCH(SUBSTITUTE(O$259,"*","")&amp;"|"&amp;$D263,Prices_int!$A$4:$A$100,0),MATCH(O$4,Prices_int!$F$3:$AD$3,0))*O$9*IF(O$4&gt;Settings!$C$10,IF(LEFT(O$260,4)="High",$E263,IF(LEFT(O$260,3)="Low",$F263,1)),1))</f>
        <v/>
      </c>
      <c r="P263" s="24">
        <f>IF($D263="",1,INDEX(Prices_int!$F$4:$AD$100,MATCH(SUBSTITUTE(P$259,"*","")&amp;"|"&amp;$D263,Prices_int!$A$4:$A$100,0),MATCH(P$4,Prices_int!$F$3:$AD$3,0))*P$9*IF(P$4&gt;Settings!$C$10,IF(LEFT(P$260,4)="High",$E263,IF(LEFT(P$260,3)="Low",$F263,1)),1))</f>
        <v/>
      </c>
      <c r="Q263" s="24">
        <f>IF($D263="",1,INDEX(Prices_int!$F$4:$AD$100,MATCH(SUBSTITUTE(Q$259,"*","")&amp;"|"&amp;$D263,Prices_int!$A$4:$A$100,0),MATCH(Q$4,Prices_int!$F$3:$AD$3,0))*Q$9*IF(Q$4&gt;Settings!$C$10,IF(LEFT(Q$260,4)="High",$E263,IF(LEFT(Q$260,3)="Low",$F263,1)),1))</f>
        <v/>
      </c>
      <c r="R263" s="24">
        <f>IF($D263="",1,INDEX(Prices_int!$F$4:$AD$100,MATCH(SUBSTITUTE(R$259,"*","")&amp;"|"&amp;$D263,Prices_int!$A$4:$A$100,0),MATCH(R$4,Prices_int!$F$3:$AD$3,0))*R$9*IF(R$4&gt;Settings!$C$10,IF(LEFT(R$260,4)="High",$E263,IF(LEFT(R$260,3)="Low",$F263,1)),1))</f>
        <v/>
      </c>
      <c r="S263" s="24">
        <f>IF($D263="",1,INDEX(Prices_int!$F$4:$AD$100,MATCH(SUBSTITUTE(S$259,"*","")&amp;"|"&amp;$D263,Prices_int!$A$4:$A$100,0),MATCH(S$4,Prices_int!$F$3:$AD$3,0))*S$9*IF(S$4&gt;Settings!$C$10,IF(LEFT(S$260,4)="High",$E263,IF(LEFT(S$260,3)="Low",$F263,1)),1))</f>
        <v/>
      </c>
      <c r="T263" s="24">
        <f>IF($D263="",1,INDEX(Prices_int!$F$4:$AD$100,MATCH(SUBSTITUTE(T$259,"*","")&amp;"|"&amp;$D263,Prices_int!$A$4:$A$100,0),MATCH(T$4,Prices_int!$F$3:$AD$3,0))*T$9*IF(T$4&gt;Settings!$C$10,IF(LEFT(T$260,4)="High",$E263,IF(LEFT(T$260,3)="Low",$F263,1)),1))</f>
        <v/>
      </c>
      <c r="U263" s="24">
        <f>IF($D263="",1,INDEX(Prices_int!$F$4:$AD$100,MATCH(SUBSTITUTE(U$259,"*","")&amp;"|"&amp;$D263,Prices_int!$A$4:$A$100,0),MATCH(U$4,Prices_int!$F$3:$AD$3,0))*U$9*IF(U$4&gt;Settings!$C$10,IF(LEFT(U$260,4)="High",$E263,IF(LEFT(U$260,3)="Low",$F263,1)),1))</f>
        <v/>
      </c>
      <c r="V263" s="24">
        <f>IF($D263="",1,INDEX(Prices_int!$F$4:$AD$100,MATCH(SUBSTITUTE(V$259,"*","")&amp;"|"&amp;$D263,Prices_int!$A$4:$A$100,0),MATCH(V$4,Prices_int!$F$3:$AD$3,0))*V$9*IF(V$4&gt;Settings!$C$10,IF(LEFT(V$260,4)="High",$E263,IF(LEFT(V$260,3)="Low",$F263,1)),1))</f>
        <v/>
      </c>
      <c r="W263" s="24">
        <f>IF($D263="",1,INDEX(Prices_int!$F$4:$AD$100,MATCH(SUBSTITUTE(W$259,"*","")&amp;"|"&amp;$D263,Prices_int!$A$4:$A$100,0),MATCH(W$4,Prices_int!$F$3:$AD$3,0))*W$9*IF(W$4&gt;Settings!$C$10,IF(LEFT(W$260,4)="High",$E263,IF(LEFT(W$260,3)="Low",$F263,1)),1))</f>
        <v/>
      </c>
      <c r="X263" s="24">
        <f>IF($D263="",1,INDEX(Prices_int!$F$4:$AD$100,MATCH(SUBSTITUTE(X$259,"*","")&amp;"|"&amp;$D263,Prices_int!$A$4:$A$100,0),MATCH(X$4,Prices_int!$F$3:$AD$3,0))*X$9*IF(X$4&gt;Settings!$C$10,IF(LEFT(X$260,4)="High",$E263,IF(LEFT(X$260,3)="Low",$F263,1)),1))</f>
        <v/>
      </c>
      <c r="Y263" s="24">
        <f>IF($D263="",1,INDEX(Prices_int!$F$4:$AD$100,MATCH(SUBSTITUTE(Y$259,"*","")&amp;"|"&amp;$D263,Prices_int!$A$4:$A$100,0),MATCH(Y$4,Prices_int!$F$3:$AD$3,0))*Y$9*IF(Y$4&gt;Settings!$C$10,IF(LEFT(Y$260,4)="High",$E263,IF(LEFT(Y$260,3)="Low",$F263,1)),1))</f>
        <v/>
      </c>
      <c r="Z263" s="24">
        <f>IF($D263="",1,INDEX(Prices_int!$F$4:$AD$100,MATCH(SUBSTITUTE(Z$259,"*","")&amp;"|"&amp;$D263,Prices_int!$A$4:$A$100,0),MATCH(Z$4,Prices_int!$F$3:$AD$3,0))*Z$9*IF(Z$4&gt;Settings!$C$10,IF(LEFT(Z$260,4)="High",$E263,IF(LEFT(Z$260,3)="Low",$F263,1)),1))</f>
        <v/>
      </c>
      <c r="AA263" s="24">
        <f>IF($D263="",1,INDEX(Prices_int!$F$4:$AD$100,MATCH(SUBSTITUTE(AA$259,"*","")&amp;"|"&amp;$D263,Prices_int!$A$4:$A$100,0),MATCH(AA$4,Prices_int!$F$3:$AD$3,0))*AA$9*IF(AA$4&gt;Settings!$C$10,IF(LEFT(AA$260,4)="High",$E263,IF(LEFT(AA$260,3)="Low",$F263,1)),1))</f>
        <v/>
      </c>
      <c r="AB263" s="24">
        <f>IF($D263="",1,INDEX(Prices_int!$F$4:$AD$100,MATCH(SUBSTITUTE(AB$259,"*","")&amp;"|"&amp;$D263,Prices_int!$A$4:$A$100,0),MATCH(AB$4,Prices_int!$F$3:$AD$3,0))*AB$9*IF(AB$4&gt;Settings!$C$10,IF(LEFT(AB$260,4)="High",$E263,IF(LEFT(AB$260,3)="Low",$F263,1)),1))</f>
        <v/>
      </c>
      <c r="AC263" s="24">
        <f>IF($D263="",1,INDEX(Prices_int!$F$4:$AD$100,MATCH(SUBSTITUTE(AC$259,"*","")&amp;"|"&amp;$D263,Prices_int!$A$4:$A$100,0),MATCH(AC$4,Prices_int!$F$3:$AD$3,0))*AC$9*IF(AC$4&gt;Settings!$C$10,IF(LEFT(AC$260,4)="High",$E263,IF(LEFT(AC$260,3)="Low",$F263,1)),1))</f>
        <v/>
      </c>
      <c r="AD263" s="24">
        <f>IF($D263="",1,INDEX(Prices_int!$F$4:$AD$100,MATCH(SUBSTITUTE(AD$259,"*","")&amp;"|"&amp;$D263,Prices_int!$A$4:$A$100,0),MATCH(AD$4,Prices_int!$F$3:$AD$3,0))*AD$9*IF(AD$4&gt;Settings!$C$10,IF(LEFT(AD$260,4)="High",$E263,IF(LEFT(AD$260,3)="Low",$F263,1)),1))</f>
        <v/>
      </c>
      <c r="AF263" s="11">
        <f>LOWER(Settings!$C$4)&amp;".mit."&amp;$A263&amp;IF($C263="","","."&amp;$C263&amp;"."&amp;$B263)&amp;IF(INDEX(Variables!$D$5:$D$105,MATCH($A263,Variables!$A$5:$A$105,0))="","","."&amp;INDEX(Variables!$D$5:$D$105,MATCH($A263,Variables!$A$5:$A$105,0)))&amp;"."&amp;AF$5</f>
        <v/>
      </c>
      <c r="AG263" s="23">
        <f>IF($D263="",1,INDEX(Prices_int!$F$4:$AD$100,MATCH(SUBSTITUTE(AG$259,"*","")&amp;"|"&amp;$D263,Prices_int!$A$4:$A$100,0),MATCH(AG$4,Prices_int!$F$3:$AD$3,0))*AG$9*IF(AG$4&gt;Settings!$C$10,IF(LEFT(AG$260,4)="High",$E263,IF(LEFT(AG$260,3)="Low",$F263,1)),1))</f>
        <v/>
      </c>
      <c r="AH263" s="24">
        <f>IF($D263="",1,INDEX(Prices_int!$F$4:$AD$100,MATCH(SUBSTITUTE(AH$259,"*","")&amp;"|"&amp;$D263,Prices_int!$A$4:$A$100,0),MATCH(AH$4,Prices_int!$F$3:$AD$3,0))*AH$9*IF(AH$4&gt;Settings!$C$10,IF(LEFT(AH$260,4)="High",$E263,IF(LEFT(AH$260,3)="Low",$F263,1)),1))</f>
        <v/>
      </c>
      <c r="AI263" s="24">
        <f>IF($D263="",1,INDEX(Prices_int!$F$4:$AD$100,MATCH(SUBSTITUTE(AI$259,"*","")&amp;"|"&amp;$D263,Prices_int!$A$4:$A$100,0),MATCH(AI$4,Prices_int!$F$3:$AD$3,0))*AI$9*IF(AI$4&gt;Settings!$C$10,IF(LEFT(AI$260,4)="High",$E263,IF(LEFT(AI$260,3)="Low",$F263,1)),1))</f>
        <v/>
      </c>
      <c r="AJ263" s="24">
        <f>IF($D263="",1,INDEX(Prices_int!$F$4:$AD$100,MATCH(SUBSTITUTE(AJ$259,"*","")&amp;"|"&amp;$D263,Prices_int!$A$4:$A$100,0),MATCH(AJ$4,Prices_int!$F$3:$AD$3,0))*AJ$9*IF(AJ$4&gt;Settings!$C$10,IF(LEFT(AJ$260,4)="High",$E263,IF(LEFT(AJ$260,3)="Low",$F263,1)),1))</f>
        <v/>
      </c>
      <c r="AK263" s="24">
        <f>IF($D263="",1,INDEX(Prices_int!$F$4:$AD$100,MATCH(SUBSTITUTE(AK$259,"*","")&amp;"|"&amp;$D263,Prices_int!$A$4:$A$100,0),MATCH(AK$4,Prices_int!$F$3:$AD$3,0))*AK$9*IF(AK$4&gt;Settings!$C$10,IF(LEFT(AK$260,4)="High",$E263,IF(LEFT(AK$260,3)="Low",$F263,1)),1))</f>
        <v/>
      </c>
      <c r="AL263" s="24">
        <f>IF($D263="",1,INDEX(Prices_int!$F$4:$AD$100,MATCH(SUBSTITUTE(AL$259,"*","")&amp;"|"&amp;$D263,Prices_int!$A$4:$A$100,0),MATCH(AL$4,Prices_int!$F$3:$AD$3,0))*AL$9*IF(AL$4&gt;Settings!$C$10,IF(LEFT(AL$260,4)="High",$E263,IF(LEFT(AL$260,3)="Low",$F263,1)),1))</f>
        <v/>
      </c>
      <c r="AM263" s="24">
        <f>IF($D263="",1,INDEX(Prices_int!$F$4:$AD$100,MATCH(SUBSTITUTE(AM$259,"*","")&amp;"|"&amp;$D263,Prices_int!$A$4:$A$100,0),MATCH(AM$4,Prices_int!$F$3:$AD$3,0))*AM$9*IF(AM$4&gt;Settings!$C$10,IF(LEFT(AM$260,4)="High",$E263,IF(LEFT(AM$260,3)="Low",$F263,1)),1))</f>
        <v/>
      </c>
      <c r="AN263" s="24">
        <f>IF($D263="",1,INDEX(Prices_int!$F$4:$AD$100,MATCH(SUBSTITUTE(AN$259,"*","")&amp;"|"&amp;$D263,Prices_int!$A$4:$A$100,0),MATCH(AN$4,Prices_int!$F$3:$AD$3,0))*AN$9*IF(AN$4&gt;Settings!$C$10,IF(LEFT(AN$260,4)="High",$E263,IF(LEFT(AN$260,3)="Low",$F263,1)),1))</f>
        <v/>
      </c>
      <c r="AO263" s="24">
        <f>IF($D263="",1,INDEX(Prices_int!$F$4:$AD$100,MATCH(SUBSTITUTE(AO$259,"*","")&amp;"|"&amp;$D263,Prices_int!$A$4:$A$100,0),MATCH(AO$4,Prices_int!$F$3:$AD$3,0))*AO$9*IF(AO$4&gt;Settings!$C$10,IF(LEFT(AO$260,4)="High",$E263,IF(LEFT(AO$260,3)="Low",$F263,1)),1))</f>
        <v/>
      </c>
      <c r="AP263" s="24">
        <f>IF($D263="",1,INDEX(Prices_int!$F$4:$AD$100,MATCH(SUBSTITUTE(AP$259,"*","")&amp;"|"&amp;$D263,Prices_int!$A$4:$A$100,0),MATCH(AP$4,Prices_int!$F$3:$AD$3,0))*AP$9*IF(AP$4&gt;Settings!$C$10,IF(LEFT(AP$260,4)="High",$E263,IF(LEFT(AP$260,3)="Low",$F263,1)),1))</f>
        <v/>
      </c>
      <c r="AQ263" s="24">
        <f>IF($D263="",1,INDEX(Prices_int!$F$4:$AD$100,MATCH(SUBSTITUTE(AQ$259,"*","")&amp;"|"&amp;$D263,Prices_int!$A$4:$A$100,0),MATCH(AQ$4,Prices_int!$F$3:$AD$3,0))*AQ$9*IF(AQ$4&gt;Settings!$C$10,IF(LEFT(AQ$260,4)="High",$E263,IF(LEFT(AQ$260,3)="Low",$F263,1)),1))</f>
        <v/>
      </c>
      <c r="AR263" s="24">
        <f>IF($D263="",1,INDEX(Prices_int!$F$4:$AD$100,MATCH(SUBSTITUTE(AR$259,"*","")&amp;"|"&amp;$D263,Prices_int!$A$4:$A$100,0),MATCH(AR$4,Prices_int!$F$3:$AD$3,0))*AR$9*IF(AR$4&gt;Settings!$C$10,IF(LEFT(AR$260,4)="High",$E263,IF(LEFT(AR$260,3)="Low",$F263,1)),1))</f>
        <v/>
      </c>
      <c r="AS263" s="24">
        <f>IF($D263="",1,INDEX(Prices_int!$F$4:$AD$100,MATCH(SUBSTITUTE(AS$259,"*","")&amp;"|"&amp;$D263,Prices_int!$A$4:$A$100,0),MATCH(AS$4,Prices_int!$F$3:$AD$3,0))*AS$9*IF(AS$4&gt;Settings!$C$10,IF(LEFT(AS$260,4)="High",$E263,IF(LEFT(AS$260,3)="Low",$F263,1)),1))</f>
        <v/>
      </c>
      <c r="AT263" s="24">
        <f>IF($D263="",1,INDEX(Prices_int!$F$4:$AD$100,MATCH(SUBSTITUTE(AT$259,"*","")&amp;"|"&amp;$D263,Prices_int!$A$4:$A$100,0),MATCH(AT$4,Prices_int!$F$3:$AD$3,0))*AT$9*IF(AT$4&gt;Settings!$C$10,IF(LEFT(AT$260,4)="High",$E263,IF(LEFT(AT$260,3)="Low",$F263,1)),1))</f>
        <v/>
      </c>
      <c r="AU263" s="24">
        <f>IF($D263="",1,INDEX(Prices_int!$F$4:$AD$100,MATCH(SUBSTITUTE(AU$259,"*","")&amp;"|"&amp;$D263,Prices_int!$A$4:$A$100,0),MATCH(AU$4,Prices_int!$F$3:$AD$3,0))*AU$9*IF(AU$4&gt;Settings!$C$10,IF(LEFT(AU$260,4)="High",$E263,IF(LEFT(AU$260,3)="Low",$F263,1)),1))</f>
        <v/>
      </c>
      <c r="AV263" s="24">
        <f>IF($D263="",1,INDEX(Prices_int!$F$4:$AD$100,MATCH(SUBSTITUTE(AV$259,"*","")&amp;"|"&amp;$D263,Prices_int!$A$4:$A$100,0),MATCH(AV$4,Prices_int!$F$3:$AD$3,0))*AV$9*IF(AV$4&gt;Settings!$C$10,IF(LEFT(AV$260,4)="High",$E263,IF(LEFT(AV$260,3)="Low",$F263,1)),1))</f>
        <v/>
      </c>
      <c r="AW263" s="24">
        <f>IF($D263="",1,INDEX(Prices_int!$F$4:$AD$100,MATCH(SUBSTITUTE(AW$259,"*","")&amp;"|"&amp;$D263,Prices_int!$A$4:$A$100,0),MATCH(AW$4,Prices_int!$F$3:$AD$3,0))*AW$9*IF(AW$4&gt;Settings!$C$10,IF(LEFT(AW$260,4)="High",$E263,IF(LEFT(AW$260,3)="Low",$F263,1)),1))</f>
        <v/>
      </c>
      <c r="AX263" s="24">
        <f>IF($D263="",1,INDEX(Prices_int!$F$4:$AD$100,MATCH(SUBSTITUTE(AX$259,"*","")&amp;"|"&amp;$D263,Prices_int!$A$4:$A$100,0),MATCH(AX$4,Prices_int!$F$3:$AD$3,0))*AX$9*IF(AX$4&gt;Settings!$C$10,IF(LEFT(AX$260,4)="High",$E263,IF(LEFT(AX$260,3)="Low",$F263,1)),1))</f>
        <v/>
      </c>
      <c r="AY263" s="24">
        <f>IF($D263="",1,INDEX(Prices_int!$F$4:$AD$100,MATCH(SUBSTITUTE(AY$259,"*","")&amp;"|"&amp;$D263,Prices_int!$A$4:$A$100,0),MATCH(AY$4,Prices_int!$F$3:$AD$3,0))*AY$9*IF(AY$4&gt;Settings!$C$10,IF(LEFT(AY$260,4)="High",$E263,IF(LEFT(AY$260,3)="Low",$F263,1)),1))</f>
        <v/>
      </c>
    </row>
    <row r="264" hidden="1" outlineLevel="1">
      <c r="A264" s="14" t="inlineStr">
        <is>
          <t>gp</t>
        </is>
      </c>
      <c r="B264" s="14" t="inlineStr">
        <is>
          <t>one</t>
        </is>
      </c>
      <c r="C264" s="14" t="inlineStr">
        <is>
          <t>int</t>
        </is>
      </c>
      <c r="D264" s="36" t="n"/>
      <c r="E264" s="22" t="n">
        <v>1</v>
      </c>
      <c r="F264" s="22" t="n">
        <v>1</v>
      </c>
      <c r="G264" s="36" t="n"/>
      <c r="H264" s="14">
        <f>INDEX(Variables!$B$5:$B$105,MATCH($A264,Variables!$A$5:$A$105,0))&amp;IF($C264="",""," | "&amp;INDEX(Mapping!$B$5:$B$26,MATCH($C264,Mapping!$A$5:$A$26,0))&amp;" | "&amp;INDEX(Mapping!$B$30:$B$41,MATCH($B264,Mapping!$A$30:$A$41,0)))</f>
        <v/>
      </c>
      <c r="I264" s="14">
        <f>INDEX(Variables!$C$5:$C$105,MATCH($A264,Variables!$A$5:$A$105,0))</f>
        <v/>
      </c>
      <c r="J264" s="14">
        <f>INDEX(Variables!$E$5:$E$105,MATCH($A264,Variables!$A$5:$A$105,0))</f>
        <v/>
      </c>
      <c r="K264" s="11">
        <f>LOWER(Settings!$C$4)&amp;".mit."&amp;$A264&amp;IF($C264="","","."&amp;$C264&amp;"."&amp;$B264)&amp;IF(INDEX(Variables!$D$5:$D$105,MATCH($A264,Variables!$A$5:$A$105,0))="","","."&amp;INDEX(Variables!$D$5:$D$105,MATCH($A264,Variables!$A$5:$A$105,0)))&amp;"."&amp;K$5</f>
        <v/>
      </c>
      <c r="L264" s="23">
        <f>IF($D264="",1,INDEX(Prices_int!$F$4:$AD$100,MATCH(SUBSTITUTE(L$259,"*","")&amp;"|"&amp;$D264,Prices_int!$A$4:$A$100,0),MATCH(L$4,Prices_int!$F$3:$AD$3,0))*L$9*IF(L$4&gt;Settings!$C$10,IF(LEFT(L$260,4)="High",$E264,IF(LEFT(L$260,3)="Low",$F264,1)),1))</f>
        <v/>
      </c>
      <c r="M264" s="24">
        <f>IF($D264="",1,INDEX(Prices_int!$F$4:$AD$100,MATCH(SUBSTITUTE(M$259,"*","")&amp;"|"&amp;$D264,Prices_int!$A$4:$A$100,0),MATCH(M$4,Prices_int!$F$3:$AD$3,0))*M$9*IF(M$4&gt;Settings!$C$10,IF(LEFT(M$260,4)="High",$E264,IF(LEFT(M$260,3)="Low",$F264,1)),1))</f>
        <v/>
      </c>
      <c r="N264" s="24">
        <f>IF($D264="",1,INDEX(Prices_int!$F$4:$AD$100,MATCH(SUBSTITUTE(N$259,"*","")&amp;"|"&amp;$D264,Prices_int!$A$4:$A$100,0),MATCH(N$4,Prices_int!$F$3:$AD$3,0))*N$9*IF(N$4&gt;Settings!$C$10,IF(LEFT(N$260,4)="High",$E264,IF(LEFT(N$260,3)="Low",$F264,1)),1))</f>
        <v/>
      </c>
      <c r="O264" s="24">
        <f>IF($D264="",1,INDEX(Prices_int!$F$4:$AD$100,MATCH(SUBSTITUTE(O$259,"*","")&amp;"|"&amp;$D264,Prices_int!$A$4:$A$100,0),MATCH(O$4,Prices_int!$F$3:$AD$3,0))*O$9*IF(O$4&gt;Settings!$C$10,IF(LEFT(O$260,4)="High",$E264,IF(LEFT(O$260,3)="Low",$F264,1)),1))</f>
        <v/>
      </c>
      <c r="P264" s="24">
        <f>IF($D264="",1,INDEX(Prices_int!$F$4:$AD$100,MATCH(SUBSTITUTE(P$259,"*","")&amp;"|"&amp;$D264,Prices_int!$A$4:$A$100,0),MATCH(P$4,Prices_int!$F$3:$AD$3,0))*P$9*IF(P$4&gt;Settings!$C$10,IF(LEFT(P$260,4)="High",$E264,IF(LEFT(P$260,3)="Low",$F264,1)),1))</f>
        <v/>
      </c>
      <c r="Q264" s="24">
        <f>IF($D264="",1,INDEX(Prices_int!$F$4:$AD$100,MATCH(SUBSTITUTE(Q$259,"*","")&amp;"|"&amp;$D264,Prices_int!$A$4:$A$100,0),MATCH(Q$4,Prices_int!$F$3:$AD$3,0))*Q$9*IF(Q$4&gt;Settings!$C$10,IF(LEFT(Q$260,4)="High",$E264,IF(LEFT(Q$260,3)="Low",$F264,1)),1))</f>
        <v/>
      </c>
      <c r="R264" s="24">
        <f>IF($D264="",1,INDEX(Prices_int!$F$4:$AD$100,MATCH(SUBSTITUTE(R$259,"*","")&amp;"|"&amp;$D264,Prices_int!$A$4:$A$100,0),MATCH(R$4,Prices_int!$F$3:$AD$3,0))*R$9*IF(R$4&gt;Settings!$C$10,IF(LEFT(R$260,4)="High",$E264,IF(LEFT(R$260,3)="Low",$F264,1)),1))</f>
        <v/>
      </c>
      <c r="S264" s="24">
        <f>IF($D264="",1,INDEX(Prices_int!$F$4:$AD$100,MATCH(SUBSTITUTE(S$259,"*","")&amp;"|"&amp;$D264,Prices_int!$A$4:$A$100,0),MATCH(S$4,Prices_int!$F$3:$AD$3,0))*S$9*IF(S$4&gt;Settings!$C$10,IF(LEFT(S$260,4)="High",$E264,IF(LEFT(S$260,3)="Low",$F264,1)),1))</f>
        <v/>
      </c>
      <c r="T264" s="24">
        <f>IF($D264="",1,INDEX(Prices_int!$F$4:$AD$100,MATCH(SUBSTITUTE(T$259,"*","")&amp;"|"&amp;$D264,Prices_int!$A$4:$A$100,0),MATCH(T$4,Prices_int!$F$3:$AD$3,0))*T$9*IF(T$4&gt;Settings!$C$10,IF(LEFT(T$260,4)="High",$E264,IF(LEFT(T$260,3)="Low",$F264,1)),1))</f>
        <v/>
      </c>
      <c r="U264" s="24">
        <f>IF($D264="",1,INDEX(Prices_int!$F$4:$AD$100,MATCH(SUBSTITUTE(U$259,"*","")&amp;"|"&amp;$D264,Prices_int!$A$4:$A$100,0),MATCH(U$4,Prices_int!$F$3:$AD$3,0))*U$9*IF(U$4&gt;Settings!$C$10,IF(LEFT(U$260,4)="High",$E264,IF(LEFT(U$260,3)="Low",$F264,1)),1))</f>
        <v/>
      </c>
      <c r="V264" s="24">
        <f>IF($D264="",1,INDEX(Prices_int!$F$4:$AD$100,MATCH(SUBSTITUTE(V$259,"*","")&amp;"|"&amp;$D264,Prices_int!$A$4:$A$100,0),MATCH(V$4,Prices_int!$F$3:$AD$3,0))*V$9*IF(V$4&gt;Settings!$C$10,IF(LEFT(V$260,4)="High",$E264,IF(LEFT(V$260,3)="Low",$F264,1)),1))</f>
        <v/>
      </c>
      <c r="W264" s="24">
        <f>IF($D264="",1,INDEX(Prices_int!$F$4:$AD$100,MATCH(SUBSTITUTE(W$259,"*","")&amp;"|"&amp;$D264,Prices_int!$A$4:$A$100,0),MATCH(W$4,Prices_int!$F$3:$AD$3,0))*W$9*IF(W$4&gt;Settings!$C$10,IF(LEFT(W$260,4)="High",$E264,IF(LEFT(W$260,3)="Low",$F264,1)),1))</f>
        <v/>
      </c>
      <c r="X264" s="24">
        <f>IF($D264="",1,INDEX(Prices_int!$F$4:$AD$100,MATCH(SUBSTITUTE(X$259,"*","")&amp;"|"&amp;$D264,Prices_int!$A$4:$A$100,0),MATCH(X$4,Prices_int!$F$3:$AD$3,0))*X$9*IF(X$4&gt;Settings!$C$10,IF(LEFT(X$260,4)="High",$E264,IF(LEFT(X$260,3)="Low",$F264,1)),1))</f>
        <v/>
      </c>
      <c r="Y264" s="24">
        <f>IF($D264="",1,INDEX(Prices_int!$F$4:$AD$100,MATCH(SUBSTITUTE(Y$259,"*","")&amp;"|"&amp;$D264,Prices_int!$A$4:$A$100,0),MATCH(Y$4,Prices_int!$F$3:$AD$3,0))*Y$9*IF(Y$4&gt;Settings!$C$10,IF(LEFT(Y$260,4)="High",$E264,IF(LEFT(Y$260,3)="Low",$F264,1)),1))</f>
        <v/>
      </c>
      <c r="Z264" s="24">
        <f>IF($D264="",1,INDEX(Prices_int!$F$4:$AD$100,MATCH(SUBSTITUTE(Z$259,"*","")&amp;"|"&amp;$D264,Prices_int!$A$4:$A$100,0),MATCH(Z$4,Prices_int!$F$3:$AD$3,0))*Z$9*IF(Z$4&gt;Settings!$C$10,IF(LEFT(Z$260,4)="High",$E264,IF(LEFT(Z$260,3)="Low",$F264,1)),1))</f>
        <v/>
      </c>
      <c r="AA264" s="24">
        <f>IF($D264="",1,INDEX(Prices_int!$F$4:$AD$100,MATCH(SUBSTITUTE(AA$259,"*","")&amp;"|"&amp;$D264,Prices_int!$A$4:$A$100,0),MATCH(AA$4,Prices_int!$F$3:$AD$3,0))*AA$9*IF(AA$4&gt;Settings!$C$10,IF(LEFT(AA$260,4)="High",$E264,IF(LEFT(AA$260,3)="Low",$F264,1)),1))</f>
        <v/>
      </c>
      <c r="AB264" s="24">
        <f>IF($D264="",1,INDEX(Prices_int!$F$4:$AD$100,MATCH(SUBSTITUTE(AB$259,"*","")&amp;"|"&amp;$D264,Prices_int!$A$4:$A$100,0),MATCH(AB$4,Prices_int!$F$3:$AD$3,0))*AB$9*IF(AB$4&gt;Settings!$C$10,IF(LEFT(AB$260,4)="High",$E264,IF(LEFT(AB$260,3)="Low",$F264,1)),1))</f>
        <v/>
      </c>
      <c r="AC264" s="24">
        <f>IF($D264="",1,INDEX(Prices_int!$F$4:$AD$100,MATCH(SUBSTITUTE(AC$259,"*","")&amp;"|"&amp;$D264,Prices_int!$A$4:$A$100,0),MATCH(AC$4,Prices_int!$F$3:$AD$3,0))*AC$9*IF(AC$4&gt;Settings!$C$10,IF(LEFT(AC$260,4)="High",$E264,IF(LEFT(AC$260,3)="Low",$F264,1)),1))</f>
        <v/>
      </c>
      <c r="AD264" s="24">
        <f>IF($D264="",1,INDEX(Prices_int!$F$4:$AD$100,MATCH(SUBSTITUTE(AD$259,"*","")&amp;"|"&amp;$D264,Prices_int!$A$4:$A$100,0),MATCH(AD$4,Prices_int!$F$3:$AD$3,0))*AD$9*IF(AD$4&gt;Settings!$C$10,IF(LEFT(AD$260,4)="High",$E264,IF(LEFT(AD$260,3)="Low",$F264,1)),1))</f>
        <v/>
      </c>
      <c r="AF264" s="11">
        <f>LOWER(Settings!$C$4)&amp;".mit."&amp;$A264&amp;IF($C264="","","."&amp;$C264&amp;"."&amp;$B264)&amp;IF(INDEX(Variables!$D$5:$D$105,MATCH($A264,Variables!$A$5:$A$105,0))="","","."&amp;INDEX(Variables!$D$5:$D$105,MATCH($A264,Variables!$A$5:$A$105,0)))&amp;"."&amp;AF$5</f>
        <v/>
      </c>
      <c r="AG264" s="23">
        <f>IF($D264="",1,INDEX(Prices_int!$F$4:$AD$100,MATCH(SUBSTITUTE(AG$259,"*","")&amp;"|"&amp;$D264,Prices_int!$A$4:$A$100,0),MATCH(AG$4,Prices_int!$F$3:$AD$3,0))*AG$9*IF(AG$4&gt;Settings!$C$10,IF(LEFT(AG$260,4)="High",$E264,IF(LEFT(AG$260,3)="Low",$F264,1)),1))</f>
        <v/>
      </c>
      <c r="AH264" s="24">
        <f>IF($D264="",1,INDEX(Prices_int!$F$4:$AD$100,MATCH(SUBSTITUTE(AH$259,"*","")&amp;"|"&amp;$D264,Prices_int!$A$4:$A$100,0),MATCH(AH$4,Prices_int!$F$3:$AD$3,0))*AH$9*IF(AH$4&gt;Settings!$C$10,IF(LEFT(AH$260,4)="High",$E264,IF(LEFT(AH$260,3)="Low",$F264,1)),1))</f>
        <v/>
      </c>
      <c r="AI264" s="24">
        <f>IF($D264="",1,INDEX(Prices_int!$F$4:$AD$100,MATCH(SUBSTITUTE(AI$259,"*","")&amp;"|"&amp;$D264,Prices_int!$A$4:$A$100,0),MATCH(AI$4,Prices_int!$F$3:$AD$3,0))*AI$9*IF(AI$4&gt;Settings!$C$10,IF(LEFT(AI$260,4)="High",$E264,IF(LEFT(AI$260,3)="Low",$F264,1)),1))</f>
        <v/>
      </c>
      <c r="AJ264" s="24">
        <f>IF($D264="",1,INDEX(Prices_int!$F$4:$AD$100,MATCH(SUBSTITUTE(AJ$259,"*","")&amp;"|"&amp;$D264,Prices_int!$A$4:$A$100,0),MATCH(AJ$4,Prices_int!$F$3:$AD$3,0))*AJ$9*IF(AJ$4&gt;Settings!$C$10,IF(LEFT(AJ$260,4)="High",$E264,IF(LEFT(AJ$260,3)="Low",$F264,1)),1))</f>
        <v/>
      </c>
      <c r="AK264" s="24">
        <f>IF($D264="",1,INDEX(Prices_int!$F$4:$AD$100,MATCH(SUBSTITUTE(AK$259,"*","")&amp;"|"&amp;$D264,Prices_int!$A$4:$A$100,0),MATCH(AK$4,Prices_int!$F$3:$AD$3,0))*AK$9*IF(AK$4&gt;Settings!$C$10,IF(LEFT(AK$260,4)="High",$E264,IF(LEFT(AK$260,3)="Low",$F264,1)),1))</f>
        <v/>
      </c>
      <c r="AL264" s="24">
        <f>IF($D264="",1,INDEX(Prices_int!$F$4:$AD$100,MATCH(SUBSTITUTE(AL$259,"*","")&amp;"|"&amp;$D264,Prices_int!$A$4:$A$100,0),MATCH(AL$4,Prices_int!$F$3:$AD$3,0))*AL$9*IF(AL$4&gt;Settings!$C$10,IF(LEFT(AL$260,4)="High",$E264,IF(LEFT(AL$260,3)="Low",$F264,1)),1))</f>
        <v/>
      </c>
      <c r="AM264" s="24">
        <f>IF($D264="",1,INDEX(Prices_int!$F$4:$AD$100,MATCH(SUBSTITUTE(AM$259,"*","")&amp;"|"&amp;$D264,Prices_int!$A$4:$A$100,0),MATCH(AM$4,Prices_int!$F$3:$AD$3,0))*AM$9*IF(AM$4&gt;Settings!$C$10,IF(LEFT(AM$260,4)="High",$E264,IF(LEFT(AM$260,3)="Low",$F264,1)),1))</f>
        <v/>
      </c>
      <c r="AN264" s="24">
        <f>IF($D264="",1,INDEX(Prices_int!$F$4:$AD$100,MATCH(SUBSTITUTE(AN$259,"*","")&amp;"|"&amp;$D264,Prices_int!$A$4:$A$100,0),MATCH(AN$4,Prices_int!$F$3:$AD$3,0))*AN$9*IF(AN$4&gt;Settings!$C$10,IF(LEFT(AN$260,4)="High",$E264,IF(LEFT(AN$260,3)="Low",$F264,1)),1))</f>
        <v/>
      </c>
      <c r="AO264" s="24">
        <f>IF($D264="",1,INDEX(Prices_int!$F$4:$AD$100,MATCH(SUBSTITUTE(AO$259,"*","")&amp;"|"&amp;$D264,Prices_int!$A$4:$A$100,0),MATCH(AO$4,Prices_int!$F$3:$AD$3,0))*AO$9*IF(AO$4&gt;Settings!$C$10,IF(LEFT(AO$260,4)="High",$E264,IF(LEFT(AO$260,3)="Low",$F264,1)),1))</f>
        <v/>
      </c>
      <c r="AP264" s="24">
        <f>IF($D264="",1,INDEX(Prices_int!$F$4:$AD$100,MATCH(SUBSTITUTE(AP$259,"*","")&amp;"|"&amp;$D264,Prices_int!$A$4:$A$100,0),MATCH(AP$4,Prices_int!$F$3:$AD$3,0))*AP$9*IF(AP$4&gt;Settings!$C$10,IF(LEFT(AP$260,4)="High",$E264,IF(LEFT(AP$260,3)="Low",$F264,1)),1))</f>
        <v/>
      </c>
      <c r="AQ264" s="24">
        <f>IF($D264="",1,INDEX(Prices_int!$F$4:$AD$100,MATCH(SUBSTITUTE(AQ$259,"*","")&amp;"|"&amp;$D264,Prices_int!$A$4:$A$100,0),MATCH(AQ$4,Prices_int!$F$3:$AD$3,0))*AQ$9*IF(AQ$4&gt;Settings!$C$10,IF(LEFT(AQ$260,4)="High",$E264,IF(LEFT(AQ$260,3)="Low",$F264,1)),1))</f>
        <v/>
      </c>
      <c r="AR264" s="24">
        <f>IF($D264="",1,INDEX(Prices_int!$F$4:$AD$100,MATCH(SUBSTITUTE(AR$259,"*","")&amp;"|"&amp;$D264,Prices_int!$A$4:$A$100,0),MATCH(AR$4,Prices_int!$F$3:$AD$3,0))*AR$9*IF(AR$4&gt;Settings!$C$10,IF(LEFT(AR$260,4)="High",$E264,IF(LEFT(AR$260,3)="Low",$F264,1)),1))</f>
        <v/>
      </c>
      <c r="AS264" s="24">
        <f>IF($D264="",1,INDEX(Prices_int!$F$4:$AD$100,MATCH(SUBSTITUTE(AS$259,"*","")&amp;"|"&amp;$D264,Prices_int!$A$4:$A$100,0),MATCH(AS$4,Prices_int!$F$3:$AD$3,0))*AS$9*IF(AS$4&gt;Settings!$C$10,IF(LEFT(AS$260,4)="High",$E264,IF(LEFT(AS$260,3)="Low",$F264,1)),1))</f>
        <v/>
      </c>
      <c r="AT264" s="24">
        <f>IF($D264="",1,INDEX(Prices_int!$F$4:$AD$100,MATCH(SUBSTITUTE(AT$259,"*","")&amp;"|"&amp;$D264,Prices_int!$A$4:$A$100,0),MATCH(AT$4,Prices_int!$F$3:$AD$3,0))*AT$9*IF(AT$4&gt;Settings!$C$10,IF(LEFT(AT$260,4)="High",$E264,IF(LEFT(AT$260,3)="Low",$F264,1)),1))</f>
        <v/>
      </c>
      <c r="AU264" s="24">
        <f>IF($D264="",1,INDEX(Prices_int!$F$4:$AD$100,MATCH(SUBSTITUTE(AU$259,"*","")&amp;"|"&amp;$D264,Prices_int!$A$4:$A$100,0),MATCH(AU$4,Prices_int!$F$3:$AD$3,0))*AU$9*IF(AU$4&gt;Settings!$C$10,IF(LEFT(AU$260,4)="High",$E264,IF(LEFT(AU$260,3)="Low",$F264,1)),1))</f>
        <v/>
      </c>
      <c r="AV264" s="24">
        <f>IF($D264="",1,INDEX(Prices_int!$F$4:$AD$100,MATCH(SUBSTITUTE(AV$259,"*","")&amp;"|"&amp;$D264,Prices_int!$A$4:$A$100,0),MATCH(AV$4,Prices_int!$F$3:$AD$3,0))*AV$9*IF(AV$4&gt;Settings!$C$10,IF(LEFT(AV$260,4)="High",$E264,IF(LEFT(AV$260,3)="Low",$F264,1)),1))</f>
        <v/>
      </c>
      <c r="AW264" s="24">
        <f>IF($D264="",1,INDEX(Prices_int!$F$4:$AD$100,MATCH(SUBSTITUTE(AW$259,"*","")&amp;"|"&amp;$D264,Prices_int!$A$4:$A$100,0),MATCH(AW$4,Prices_int!$F$3:$AD$3,0))*AW$9*IF(AW$4&gt;Settings!$C$10,IF(LEFT(AW$260,4)="High",$E264,IF(LEFT(AW$260,3)="Low",$F264,1)),1))</f>
        <v/>
      </c>
      <c r="AX264" s="24">
        <f>IF($D264="",1,INDEX(Prices_int!$F$4:$AD$100,MATCH(SUBSTITUTE(AX$259,"*","")&amp;"|"&amp;$D264,Prices_int!$A$4:$A$100,0),MATCH(AX$4,Prices_int!$F$3:$AD$3,0))*AX$9*IF(AX$4&gt;Settings!$C$10,IF(LEFT(AX$260,4)="High",$E264,IF(LEFT(AX$260,3)="Low",$F264,1)),1))</f>
        <v/>
      </c>
      <c r="AY264" s="24">
        <f>IF($D264="",1,INDEX(Prices_int!$F$4:$AD$100,MATCH(SUBSTITUTE(AY$259,"*","")&amp;"|"&amp;$D264,Prices_int!$A$4:$A$100,0),MATCH(AY$4,Prices_int!$F$3:$AD$3,0))*AY$9*IF(AY$4&gt;Settings!$C$10,IF(LEFT(AY$260,4)="High",$E264,IF(LEFT(AY$260,3)="Low",$F264,1)),1))</f>
        <v/>
      </c>
    </row>
    <row r="265" hidden="1" outlineLevel="1">
      <c r="H265" s="21" t="inlineStr">
        <is>
          <t>Domestic prices by price fuel: supply cost sp, excise and other taxes txo, retail price before new policies rpb</t>
        </is>
      </c>
    </row>
    <row r="266" hidden="1" outlineLevel="1">
      <c r="A266" s="14" t="inlineStr">
        <is>
          <t>sp</t>
        </is>
      </c>
      <c r="B266" s="14" t="inlineStr">
        <is>
          <t>coa</t>
        </is>
      </c>
      <c r="C266" s="14" t="inlineStr">
        <is>
          <t>pow</t>
        </is>
      </c>
      <c r="D266" s="37">
        <f>INDEX(Inputs_prices!$N$5:$N$16,MATCH($B266&amp;"."&amp;$C266,Inputs_prices!$A$5:$A$16,0))</f>
        <v/>
      </c>
      <c r="E266" s="37">
        <f>INDEX(Inputs_prices!$F$5:$F$16,MATCH($B266&amp;"."&amp;$C266,Inputs_prices!$A$5:$A$16,0))</f>
        <v/>
      </c>
      <c r="F266" s="37">
        <f>INDEX(Inputs_prices!$E$5:$E$16,MATCH($B266&amp;"."&amp;$C266,Inputs_prices!$A$5:$A$16,0))</f>
        <v/>
      </c>
      <c r="G266" s="36" t="n"/>
      <c r="H266" s="14">
        <f>INDEX(Variables!$B$5:$B$105,MATCH($A266,Variables!$A$5:$A$105,0))&amp;IF($C266="",""," | "&amp;INDEX(Mapping!$B$5:$B$26,MATCH($C266,Mapping!$A$5:$A$26,0))&amp;" | "&amp;INDEX(Mapping!$B$30:$B$41,MATCH($B266,Mapping!$A$30:$A$41,0)))</f>
        <v/>
      </c>
      <c r="I266" s="14">
        <f>INDEX(Variables!$C$5:$C$105,MATCH($A266,Variables!$A$5:$A$105,0))</f>
        <v/>
      </c>
      <c r="J266" s="14">
        <f>INDEX(Variables!$E$5:$E$105,MATCH($A266,Variables!$A$5:$A$105,0))</f>
        <v/>
      </c>
      <c r="K266" s="11">
        <f>LOWER(Settings!$C$4)&amp;".mit."&amp;$A266&amp;IF($C266="","","."&amp;$C266&amp;"."&amp;$B266)&amp;IF(INDEX(Variables!$D$5:$D$105,MATCH($A266,Variables!$A$5:$A$105,0))="","","."&amp;INDEX(Variables!$D$5:$D$105,MATCH($A266,Variables!$A$5:$A$105,0)))&amp;"."&amp;K$5</f>
        <v/>
      </c>
      <c r="L266" s="38">
        <f>INDEX(Inputs_prices!$T$5:$W$16,$F266,MATCH(L$4,Inputs_prices!$T$4:$W$4,0))</f>
        <v/>
      </c>
      <c r="M266" s="39">
        <f>INDEX(Inputs_prices!$T$5:$W$16,$F266,MATCH(M$4,Inputs_prices!$T$4:$W$4,0))</f>
        <v/>
      </c>
      <c r="N266" s="39">
        <f>INDEX(Inputs_prices!$T$5:$W$16,$F266,MATCH(N$4,Inputs_prices!$T$4:$W$4,0))</f>
        <v/>
      </c>
      <c r="O266" s="37">
        <f>$D266+(N266-$D266)*INDEX(O$261:O$264,$E266)/INDEX(N$261:N$264,$E266)</f>
        <v/>
      </c>
      <c r="P266" s="37">
        <f>$D266+(O266-$D266)*INDEX(P$261:P$264,$E266)/INDEX(O$261:O$264,$E266)</f>
        <v/>
      </c>
      <c r="Q266" s="37">
        <f>$D266+(P266-$D266)*INDEX(Q$261:Q$264,$E266)/INDEX(P$261:P$264,$E266)</f>
        <v/>
      </c>
      <c r="R266" s="37">
        <f>$D266+(Q266-$D266)*INDEX(R$261:R$264,$E266)/INDEX(Q$261:Q$264,$E266)</f>
        <v/>
      </c>
      <c r="S266" s="37">
        <f>$D266+(R266-$D266)*INDEX(S$261:S$264,$E266)/INDEX(R$261:R$264,$E266)</f>
        <v/>
      </c>
      <c r="T266" s="37">
        <f>$D266+(S266-$D266)*INDEX(T$261:T$264,$E266)/INDEX(S$261:S$264,$E266)</f>
        <v/>
      </c>
      <c r="U266" s="37">
        <f>$D266+(T266-$D266)*INDEX(U$261:U$264,$E266)/INDEX(T$261:T$264,$E266)</f>
        <v/>
      </c>
      <c r="V266" s="37">
        <f>$D266+(U266-$D266)*INDEX(V$261:V$264,$E266)/INDEX(U$261:U$264,$E266)</f>
        <v/>
      </c>
      <c r="W266" s="37">
        <f>$D266+(V266-$D266)*INDEX(W$261:W$264,$E266)/INDEX(V$261:V$264,$E266)</f>
        <v/>
      </c>
      <c r="X266" s="37">
        <f>$D266+(W266-$D266)*INDEX(X$261:X$264,$E266)/INDEX(W$261:W$264,$E266)</f>
        <v/>
      </c>
      <c r="Y266" s="37">
        <f>$D266+(X266-$D266)*INDEX(Y$261:Y$264,$E266)/INDEX(X$261:X$264,$E266)</f>
        <v/>
      </c>
      <c r="Z266" s="37">
        <f>$D266+(Y266-$D266)*INDEX(Z$261:Z$264,$E266)/INDEX(Y$261:Y$264,$E266)</f>
        <v/>
      </c>
      <c r="AA266" s="37">
        <f>$D266+(Z266-$D266)*INDEX(AA$261:AA$264,$E266)/INDEX(Z$261:Z$264,$E266)</f>
        <v/>
      </c>
      <c r="AB266" s="37">
        <f>$D266+(AA266-$D266)*INDEX(AB$261:AB$264,$E266)/INDEX(AA$261:AA$264,$E266)</f>
        <v/>
      </c>
      <c r="AC266" s="37">
        <f>$D266+(AB266-$D266)*INDEX(AC$261:AC$264,$E266)/INDEX(AB$261:AB$264,$E266)</f>
        <v/>
      </c>
      <c r="AD266" s="40">
        <f>SUPPLYCOST(AD$4,Settings!$C$10,IFERROR(INDEX(Inputs_prices!$T$5:$W$16,$F266,MATCH(AD$4,Inputs_prices!$T$4:$W$4,0)),0),$D266,AC266,INDEX(AD$261:AD$264,$E266),INDEX(AC$261:AC$264,$E266))</f>
        <v/>
      </c>
      <c r="AF266" s="11">
        <f>LOWER(Settings!$C$4)&amp;".mit."&amp;$A266&amp;IF($C266="","","."&amp;$C266&amp;"."&amp;$B266)&amp;IF(INDEX(Variables!$D$5:$D$105,MATCH($A266,Variables!$A$5:$A$105,0))="","","."&amp;INDEX(Variables!$D$5:$D$105,MATCH($A266,Variables!$A$5:$A$105,0)))&amp;"."&amp;AF$5</f>
        <v/>
      </c>
      <c r="AG266" s="38">
        <f>INDEX(Inputs_prices!$T$5:$W$16,$F266,MATCH(AG$4,Inputs_prices!$T$4:$W$4,0))</f>
        <v/>
      </c>
      <c r="AH266" s="39">
        <f>INDEX(Inputs_prices!$T$5:$W$16,$F266,MATCH(AH$4,Inputs_prices!$T$4:$W$4,0))</f>
        <v/>
      </c>
      <c r="AI266" s="39">
        <f>INDEX(Inputs_prices!$T$5:$W$16,$F266,MATCH(AI$4,Inputs_prices!$T$4:$W$4,0))</f>
        <v/>
      </c>
      <c r="AJ266" s="37">
        <f>$D266+(AI266-$D266)*INDEX(AJ$261:AJ$264,$E266)/INDEX(AI$261:AI$264,$E266)</f>
        <v/>
      </c>
      <c r="AK266" s="37">
        <f>$D266+(AJ266-$D266)*INDEX(AK$261:AK$264,$E266)/INDEX(AJ$261:AJ$264,$E266)</f>
        <v/>
      </c>
      <c r="AL266" s="37">
        <f>$D266+(AK266-$D266)*INDEX(AL$261:AL$264,$E266)/INDEX(AK$261:AK$264,$E266)</f>
        <v/>
      </c>
      <c r="AM266" s="37">
        <f>$D266+(AL266-$D266)*INDEX(AM$261:AM$264,$E266)/INDEX(AL$261:AL$264,$E266)</f>
        <v/>
      </c>
      <c r="AN266" s="37">
        <f>$D266+(AM266-$D266)*INDEX(AN$261:AN$264,$E266)/INDEX(AM$261:AM$264,$E266)</f>
        <v/>
      </c>
      <c r="AO266" s="37">
        <f>$D266+(AN266-$D266)*INDEX(AO$261:AO$264,$E266)/INDEX(AN$261:AN$264,$E266)</f>
        <v/>
      </c>
      <c r="AP266" s="37">
        <f>$D266+(AO266-$D266)*INDEX(AP$261:AP$264,$E266)/INDEX(AO$261:AO$264,$E266)</f>
        <v/>
      </c>
      <c r="AQ266" s="37">
        <f>$D266+(AP266-$D266)*INDEX(AQ$261:AQ$264,$E266)/INDEX(AP$261:AP$264,$E266)</f>
        <v/>
      </c>
      <c r="AR266" s="37">
        <f>$D266+(AQ266-$D266)*INDEX(AR$261:AR$264,$E266)/INDEX(AQ$261:AQ$264,$E266)</f>
        <v/>
      </c>
      <c r="AS266" s="37">
        <f>$D266+(AR266-$D266)*INDEX(AS$261:AS$264,$E266)/INDEX(AR$261:AR$264,$E266)</f>
        <v/>
      </c>
      <c r="AT266" s="37">
        <f>$D266+(AS266-$D266)*INDEX(AT$261:AT$264,$E266)/INDEX(AS$261:AS$264,$E266)</f>
        <v/>
      </c>
      <c r="AU266" s="37">
        <f>$D266+(AT266-$D266)*INDEX(AU$261:AU$264,$E266)/INDEX(AT$261:AT$264,$E266)</f>
        <v/>
      </c>
      <c r="AV266" s="37">
        <f>$D266+(AU266-$D266)*INDEX(AV$261:AV$264,$E266)/INDEX(AU$261:AU$264,$E266)</f>
        <v/>
      </c>
      <c r="AW266" s="37">
        <f>$D266+(AV266-$D266)*INDEX(AW$261:AW$264,$E266)/INDEX(AV$261:AV$264,$E266)</f>
        <v/>
      </c>
      <c r="AX266" s="37">
        <f>$D266+(AW266-$D266)*INDEX(AX$261:AX$264,$E266)/INDEX(AW$261:AW$264,$E266)</f>
        <v/>
      </c>
      <c r="AY266" s="40">
        <f>SUPPLYCOST(AY$4,Settings!$C$10,IFERROR(INDEX(Inputs_prices!$T$5:$W$16,$F266,MATCH(AY$4,Inputs_prices!$T$4:$W$4,0)),0),$D266,AX266,INDEX(AY$261:AY$264,$E266),INDEX(AX$261:AX$264,$E266))</f>
        <v/>
      </c>
    </row>
    <row r="267" hidden="1" outlineLevel="1">
      <c r="A267" s="14" t="inlineStr">
        <is>
          <t>sp</t>
        </is>
      </c>
      <c r="B267" s="14" t="inlineStr">
        <is>
          <t>coa</t>
        </is>
      </c>
      <c r="C267" s="14" t="inlineStr">
        <is>
          <t>res</t>
        </is>
      </c>
      <c r="D267" s="37">
        <f>INDEX(Inputs_prices!$N$5:$N$16,MATCH($B267&amp;"."&amp;$C267,Inputs_prices!$A$5:$A$16,0))</f>
        <v/>
      </c>
      <c r="E267" s="37">
        <f>INDEX(Inputs_prices!$F$5:$F$16,MATCH($B267&amp;"."&amp;$C267,Inputs_prices!$A$5:$A$16,0))</f>
        <v/>
      </c>
      <c r="F267" s="37">
        <f>INDEX(Inputs_prices!$E$5:$E$16,MATCH($B267&amp;"."&amp;$C267,Inputs_prices!$A$5:$A$16,0))</f>
        <v/>
      </c>
      <c r="G267" s="36" t="n"/>
      <c r="H267" s="14">
        <f>INDEX(Variables!$B$5:$B$105,MATCH($A267,Variables!$A$5:$A$105,0))&amp;IF($C267="",""," | "&amp;INDEX(Mapping!$B$5:$B$26,MATCH($C267,Mapping!$A$5:$A$26,0))&amp;" | "&amp;INDEX(Mapping!$B$30:$B$41,MATCH($B267,Mapping!$A$30:$A$41,0)))</f>
        <v/>
      </c>
      <c r="I267" s="14">
        <f>INDEX(Variables!$C$5:$C$105,MATCH($A267,Variables!$A$5:$A$105,0))</f>
        <v/>
      </c>
      <c r="J267" s="14">
        <f>INDEX(Variables!$E$5:$E$105,MATCH($A267,Variables!$A$5:$A$105,0))</f>
        <v/>
      </c>
      <c r="K267" s="11">
        <f>LOWER(Settings!$C$4)&amp;".mit."&amp;$A267&amp;IF($C267="","","."&amp;$C267&amp;"."&amp;$B267)&amp;IF(INDEX(Variables!$D$5:$D$105,MATCH($A267,Variables!$A$5:$A$105,0))="","","."&amp;INDEX(Variables!$D$5:$D$105,MATCH($A267,Variables!$A$5:$A$105,0)))&amp;"."&amp;K$5</f>
        <v/>
      </c>
      <c r="L267" s="38">
        <f>INDEX(Inputs_prices!$T$5:$W$16,$F267,MATCH(L$4,Inputs_prices!$T$4:$W$4,0))</f>
        <v/>
      </c>
      <c r="M267" s="39">
        <f>INDEX(Inputs_prices!$T$5:$W$16,$F267,MATCH(M$4,Inputs_prices!$T$4:$W$4,0))</f>
        <v/>
      </c>
      <c r="N267" s="39">
        <f>INDEX(Inputs_prices!$T$5:$W$16,$F267,MATCH(N$4,Inputs_prices!$T$4:$W$4,0))</f>
        <v/>
      </c>
      <c r="O267" s="37">
        <f>$D267+(N267-$D267)*INDEX(O$261:O$264,$E267)/INDEX(N$261:N$264,$E267)</f>
        <v/>
      </c>
      <c r="P267" s="37">
        <f>$D267+(O267-$D267)*INDEX(P$261:P$264,$E267)/INDEX(O$261:O$264,$E267)</f>
        <v/>
      </c>
      <c r="Q267" s="37">
        <f>$D267+(P267-$D267)*INDEX(Q$261:Q$264,$E267)/INDEX(P$261:P$264,$E267)</f>
        <v/>
      </c>
      <c r="R267" s="37">
        <f>$D267+(Q267-$D267)*INDEX(R$261:R$264,$E267)/INDEX(Q$261:Q$264,$E267)</f>
        <v/>
      </c>
      <c r="S267" s="37">
        <f>$D267+(R267-$D267)*INDEX(S$261:S$264,$E267)/INDEX(R$261:R$264,$E267)</f>
        <v/>
      </c>
      <c r="T267" s="37">
        <f>$D267+(S267-$D267)*INDEX(T$261:T$264,$E267)/INDEX(S$261:S$264,$E267)</f>
        <v/>
      </c>
      <c r="U267" s="37">
        <f>$D267+(T267-$D267)*INDEX(U$261:U$264,$E267)/INDEX(T$261:T$264,$E267)</f>
        <v/>
      </c>
      <c r="V267" s="37">
        <f>$D267+(U267-$D267)*INDEX(V$261:V$264,$E267)/INDEX(U$261:U$264,$E267)</f>
        <v/>
      </c>
      <c r="W267" s="37">
        <f>$D267+(V267-$D267)*INDEX(W$261:W$264,$E267)/INDEX(V$261:V$264,$E267)</f>
        <v/>
      </c>
      <c r="X267" s="37">
        <f>$D267+(W267-$D267)*INDEX(X$261:X$264,$E267)/INDEX(W$261:W$264,$E267)</f>
        <v/>
      </c>
      <c r="Y267" s="37">
        <f>$D267+(X267-$D267)*INDEX(Y$261:Y$264,$E267)/INDEX(X$261:X$264,$E267)</f>
        <v/>
      </c>
      <c r="Z267" s="37">
        <f>$D267+(Y267-$D267)*INDEX(Z$261:Z$264,$E267)/INDEX(Y$261:Y$264,$E267)</f>
        <v/>
      </c>
      <c r="AA267" s="37">
        <f>$D267+(Z267-$D267)*INDEX(AA$261:AA$264,$E267)/INDEX(Z$261:Z$264,$E267)</f>
        <v/>
      </c>
      <c r="AB267" s="37">
        <f>$D267+(AA267-$D267)*INDEX(AB$261:AB$264,$E267)/INDEX(AA$261:AA$264,$E267)</f>
        <v/>
      </c>
      <c r="AC267" s="37">
        <f>$D267+(AB267-$D267)*INDEX(AC$261:AC$264,$E267)/INDEX(AB$261:AB$264,$E267)</f>
        <v/>
      </c>
      <c r="AD267" s="40">
        <f>SUPPLYCOST(AD$4,Settings!$C$10,IFERROR(INDEX(Inputs_prices!$T$5:$W$16,$F267,MATCH(AD$4,Inputs_prices!$T$4:$W$4,0)),0),$D267,AC267,INDEX(AD$261:AD$264,$E267),INDEX(AC$261:AC$264,$E267))</f>
        <v/>
      </c>
      <c r="AF267" s="11">
        <f>LOWER(Settings!$C$4)&amp;".mit."&amp;$A267&amp;IF($C267="","","."&amp;$C267&amp;"."&amp;$B267)&amp;IF(INDEX(Variables!$D$5:$D$105,MATCH($A267,Variables!$A$5:$A$105,0))="","","."&amp;INDEX(Variables!$D$5:$D$105,MATCH($A267,Variables!$A$5:$A$105,0)))&amp;"."&amp;AF$5</f>
        <v/>
      </c>
      <c r="AG267" s="38">
        <f>INDEX(Inputs_prices!$T$5:$W$16,$F267,MATCH(AG$4,Inputs_prices!$T$4:$W$4,0))</f>
        <v/>
      </c>
      <c r="AH267" s="39">
        <f>INDEX(Inputs_prices!$T$5:$W$16,$F267,MATCH(AH$4,Inputs_prices!$T$4:$W$4,0))</f>
        <v/>
      </c>
      <c r="AI267" s="39">
        <f>INDEX(Inputs_prices!$T$5:$W$16,$F267,MATCH(AI$4,Inputs_prices!$T$4:$W$4,0))</f>
        <v/>
      </c>
      <c r="AJ267" s="37">
        <f>$D267+(AI267-$D267)*INDEX(AJ$261:AJ$264,$E267)/INDEX(AI$261:AI$264,$E267)</f>
        <v/>
      </c>
      <c r="AK267" s="37">
        <f>$D267+(AJ267-$D267)*INDEX(AK$261:AK$264,$E267)/INDEX(AJ$261:AJ$264,$E267)</f>
        <v/>
      </c>
      <c r="AL267" s="37">
        <f>$D267+(AK267-$D267)*INDEX(AL$261:AL$264,$E267)/INDEX(AK$261:AK$264,$E267)</f>
        <v/>
      </c>
      <c r="AM267" s="37">
        <f>$D267+(AL267-$D267)*INDEX(AM$261:AM$264,$E267)/INDEX(AL$261:AL$264,$E267)</f>
        <v/>
      </c>
      <c r="AN267" s="37">
        <f>$D267+(AM267-$D267)*INDEX(AN$261:AN$264,$E267)/INDEX(AM$261:AM$264,$E267)</f>
        <v/>
      </c>
      <c r="AO267" s="37">
        <f>$D267+(AN267-$D267)*INDEX(AO$261:AO$264,$E267)/INDEX(AN$261:AN$264,$E267)</f>
        <v/>
      </c>
      <c r="AP267" s="37">
        <f>$D267+(AO267-$D267)*INDEX(AP$261:AP$264,$E267)/INDEX(AO$261:AO$264,$E267)</f>
        <v/>
      </c>
      <c r="AQ267" s="37">
        <f>$D267+(AP267-$D267)*INDEX(AQ$261:AQ$264,$E267)/INDEX(AP$261:AP$264,$E267)</f>
        <v/>
      </c>
      <c r="AR267" s="37">
        <f>$D267+(AQ267-$D267)*INDEX(AR$261:AR$264,$E267)/INDEX(AQ$261:AQ$264,$E267)</f>
        <v/>
      </c>
      <c r="AS267" s="37">
        <f>$D267+(AR267-$D267)*INDEX(AS$261:AS$264,$E267)/INDEX(AR$261:AR$264,$E267)</f>
        <v/>
      </c>
      <c r="AT267" s="37">
        <f>$D267+(AS267-$D267)*INDEX(AT$261:AT$264,$E267)/INDEX(AS$261:AS$264,$E267)</f>
        <v/>
      </c>
      <c r="AU267" s="37">
        <f>$D267+(AT267-$D267)*INDEX(AU$261:AU$264,$E267)/INDEX(AT$261:AT$264,$E267)</f>
        <v/>
      </c>
      <c r="AV267" s="37">
        <f>$D267+(AU267-$D267)*INDEX(AV$261:AV$264,$E267)/INDEX(AU$261:AU$264,$E267)</f>
        <v/>
      </c>
      <c r="AW267" s="37">
        <f>$D267+(AV267-$D267)*INDEX(AW$261:AW$264,$E267)/INDEX(AV$261:AV$264,$E267)</f>
        <v/>
      </c>
      <c r="AX267" s="37">
        <f>$D267+(AW267-$D267)*INDEX(AX$261:AX$264,$E267)/INDEX(AW$261:AW$264,$E267)</f>
        <v/>
      </c>
      <c r="AY267" s="40">
        <f>SUPPLYCOST(AY$4,Settings!$C$10,IFERROR(INDEX(Inputs_prices!$T$5:$W$16,$F267,MATCH(AY$4,Inputs_prices!$T$4:$W$4,0)),0),$D267,AX267,INDEX(AY$261:AY$264,$E267),INDEX(AX$261:AX$264,$E267))</f>
        <v/>
      </c>
    </row>
    <row r="268" hidden="1" outlineLevel="1">
      <c r="A268" s="14" t="inlineStr">
        <is>
          <t>sp</t>
        </is>
      </c>
      <c r="B268" s="14" t="inlineStr">
        <is>
          <t>coa</t>
        </is>
      </c>
      <c r="C268" s="14" t="inlineStr">
        <is>
          <t>ind</t>
        </is>
      </c>
      <c r="D268" s="37">
        <f>INDEX(Inputs_prices!$N$5:$N$16,MATCH($B268&amp;"."&amp;$C268,Inputs_prices!$A$5:$A$16,0))</f>
        <v/>
      </c>
      <c r="E268" s="37">
        <f>INDEX(Inputs_prices!$F$5:$F$16,MATCH($B268&amp;"."&amp;$C268,Inputs_prices!$A$5:$A$16,0))</f>
        <v/>
      </c>
      <c r="F268" s="37">
        <f>INDEX(Inputs_prices!$E$5:$E$16,MATCH($B268&amp;"."&amp;$C268,Inputs_prices!$A$5:$A$16,0))</f>
        <v/>
      </c>
      <c r="G268" s="36" t="n"/>
      <c r="H268" s="14">
        <f>INDEX(Variables!$B$5:$B$105,MATCH($A268,Variables!$A$5:$A$105,0))&amp;IF($C268="",""," | "&amp;INDEX(Mapping!$B$5:$B$26,MATCH($C268,Mapping!$A$5:$A$26,0))&amp;" | "&amp;INDEX(Mapping!$B$30:$B$41,MATCH($B268,Mapping!$A$30:$A$41,0)))</f>
        <v/>
      </c>
      <c r="I268" s="14">
        <f>INDEX(Variables!$C$5:$C$105,MATCH($A268,Variables!$A$5:$A$105,0))</f>
        <v/>
      </c>
      <c r="J268" s="14">
        <f>INDEX(Variables!$E$5:$E$105,MATCH($A268,Variables!$A$5:$A$105,0))</f>
        <v/>
      </c>
      <c r="K268" s="11">
        <f>LOWER(Settings!$C$4)&amp;".mit."&amp;$A268&amp;IF($C268="","","."&amp;$C268&amp;"."&amp;$B268)&amp;IF(INDEX(Variables!$D$5:$D$105,MATCH($A268,Variables!$A$5:$A$105,0))="","","."&amp;INDEX(Variables!$D$5:$D$105,MATCH($A268,Variables!$A$5:$A$105,0)))&amp;"."&amp;K$5</f>
        <v/>
      </c>
      <c r="L268" s="38">
        <f>INDEX(Inputs_prices!$T$5:$W$16,$F268,MATCH(L$4,Inputs_prices!$T$4:$W$4,0))</f>
        <v/>
      </c>
      <c r="M268" s="39">
        <f>INDEX(Inputs_prices!$T$5:$W$16,$F268,MATCH(M$4,Inputs_prices!$T$4:$W$4,0))</f>
        <v/>
      </c>
      <c r="N268" s="39">
        <f>INDEX(Inputs_prices!$T$5:$W$16,$F268,MATCH(N$4,Inputs_prices!$T$4:$W$4,0))</f>
        <v/>
      </c>
      <c r="O268" s="37">
        <f>$D268+(N268-$D268)*INDEX(O$261:O$264,$E268)/INDEX(N$261:N$264,$E268)</f>
        <v/>
      </c>
      <c r="P268" s="37">
        <f>$D268+(O268-$D268)*INDEX(P$261:P$264,$E268)/INDEX(O$261:O$264,$E268)</f>
        <v/>
      </c>
      <c r="Q268" s="37">
        <f>$D268+(P268-$D268)*INDEX(Q$261:Q$264,$E268)/INDEX(P$261:P$264,$E268)</f>
        <v/>
      </c>
      <c r="R268" s="37">
        <f>$D268+(Q268-$D268)*INDEX(R$261:R$264,$E268)/INDEX(Q$261:Q$264,$E268)</f>
        <v/>
      </c>
      <c r="S268" s="37">
        <f>$D268+(R268-$D268)*INDEX(S$261:S$264,$E268)/INDEX(R$261:R$264,$E268)</f>
        <v/>
      </c>
      <c r="T268" s="37">
        <f>$D268+(S268-$D268)*INDEX(T$261:T$264,$E268)/INDEX(S$261:S$264,$E268)</f>
        <v/>
      </c>
      <c r="U268" s="37">
        <f>$D268+(T268-$D268)*INDEX(U$261:U$264,$E268)/INDEX(T$261:T$264,$E268)</f>
        <v/>
      </c>
      <c r="V268" s="37">
        <f>$D268+(U268-$D268)*INDEX(V$261:V$264,$E268)/INDEX(U$261:U$264,$E268)</f>
        <v/>
      </c>
      <c r="W268" s="37">
        <f>$D268+(V268-$D268)*INDEX(W$261:W$264,$E268)/INDEX(V$261:V$264,$E268)</f>
        <v/>
      </c>
      <c r="X268" s="37">
        <f>$D268+(W268-$D268)*INDEX(X$261:X$264,$E268)/INDEX(W$261:W$264,$E268)</f>
        <v/>
      </c>
      <c r="Y268" s="37">
        <f>$D268+(X268-$D268)*INDEX(Y$261:Y$264,$E268)/INDEX(X$261:X$264,$E268)</f>
        <v/>
      </c>
      <c r="Z268" s="37">
        <f>$D268+(Y268-$D268)*INDEX(Z$261:Z$264,$E268)/INDEX(Y$261:Y$264,$E268)</f>
        <v/>
      </c>
      <c r="AA268" s="37">
        <f>$D268+(Z268-$D268)*INDEX(AA$261:AA$264,$E268)/INDEX(Z$261:Z$264,$E268)</f>
        <v/>
      </c>
      <c r="AB268" s="37">
        <f>$D268+(AA268-$D268)*INDEX(AB$261:AB$264,$E268)/INDEX(AA$261:AA$264,$E268)</f>
        <v/>
      </c>
      <c r="AC268" s="37">
        <f>$D268+(AB268-$D268)*INDEX(AC$261:AC$264,$E268)/INDEX(AB$261:AB$264,$E268)</f>
        <v/>
      </c>
      <c r="AD268" s="40">
        <f>SUPPLYCOST(AD$4,Settings!$C$10,IFERROR(INDEX(Inputs_prices!$T$5:$W$16,$F268,MATCH(AD$4,Inputs_prices!$T$4:$W$4,0)),0),$D268,AC268,INDEX(AD$261:AD$264,$E268),INDEX(AC$261:AC$264,$E268))</f>
        <v/>
      </c>
      <c r="AF268" s="11">
        <f>LOWER(Settings!$C$4)&amp;".mit."&amp;$A268&amp;IF($C268="","","."&amp;$C268&amp;"."&amp;$B268)&amp;IF(INDEX(Variables!$D$5:$D$105,MATCH($A268,Variables!$A$5:$A$105,0))="","","."&amp;INDEX(Variables!$D$5:$D$105,MATCH($A268,Variables!$A$5:$A$105,0)))&amp;"."&amp;AF$5</f>
        <v/>
      </c>
      <c r="AG268" s="38">
        <f>INDEX(Inputs_prices!$T$5:$W$16,$F268,MATCH(AG$4,Inputs_prices!$T$4:$W$4,0))</f>
        <v/>
      </c>
      <c r="AH268" s="39">
        <f>INDEX(Inputs_prices!$T$5:$W$16,$F268,MATCH(AH$4,Inputs_prices!$T$4:$W$4,0))</f>
        <v/>
      </c>
      <c r="AI268" s="39">
        <f>INDEX(Inputs_prices!$T$5:$W$16,$F268,MATCH(AI$4,Inputs_prices!$T$4:$W$4,0))</f>
        <v/>
      </c>
      <c r="AJ268" s="37">
        <f>$D268+(AI268-$D268)*INDEX(AJ$261:AJ$264,$E268)/INDEX(AI$261:AI$264,$E268)</f>
        <v/>
      </c>
      <c r="AK268" s="37">
        <f>$D268+(AJ268-$D268)*INDEX(AK$261:AK$264,$E268)/INDEX(AJ$261:AJ$264,$E268)</f>
        <v/>
      </c>
      <c r="AL268" s="37">
        <f>$D268+(AK268-$D268)*INDEX(AL$261:AL$264,$E268)/INDEX(AK$261:AK$264,$E268)</f>
        <v/>
      </c>
      <c r="AM268" s="37">
        <f>$D268+(AL268-$D268)*INDEX(AM$261:AM$264,$E268)/INDEX(AL$261:AL$264,$E268)</f>
        <v/>
      </c>
      <c r="AN268" s="37">
        <f>$D268+(AM268-$D268)*INDEX(AN$261:AN$264,$E268)/INDEX(AM$261:AM$264,$E268)</f>
        <v/>
      </c>
      <c r="AO268" s="37">
        <f>$D268+(AN268-$D268)*INDEX(AO$261:AO$264,$E268)/INDEX(AN$261:AN$264,$E268)</f>
        <v/>
      </c>
      <c r="AP268" s="37">
        <f>$D268+(AO268-$D268)*INDEX(AP$261:AP$264,$E268)/INDEX(AO$261:AO$264,$E268)</f>
        <v/>
      </c>
      <c r="AQ268" s="37">
        <f>$D268+(AP268-$D268)*INDEX(AQ$261:AQ$264,$E268)/INDEX(AP$261:AP$264,$E268)</f>
        <v/>
      </c>
      <c r="AR268" s="37">
        <f>$D268+(AQ268-$D268)*INDEX(AR$261:AR$264,$E268)/INDEX(AQ$261:AQ$264,$E268)</f>
        <v/>
      </c>
      <c r="AS268" s="37">
        <f>$D268+(AR268-$D268)*INDEX(AS$261:AS$264,$E268)/INDEX(AR$261:AR$264,$E268)</f>
        <v/>
      </c>
      <c r="AT268" s="37">
        <f>$D268+(AS268-$D268)*INDEX(AT$261:AT$264,$E268)/INDEX(AS$261:AS$264,$E268)</f>
        <v/>
      </c>
      <c r="AU268" s="37">
        <f>$D268+(AT268-$D268)*INDEX(AU$261:AU$264,$E268)/INDEX(AT$261:AT$264,$E268)</f>
        <v/>
      </c>
      <c r="AV268" s="37">
        <f>$D268+(AU268-$D268)*INDEX(AV$261:AV$264,$E268)/INDEX(AU$261:AU$264,$E268)</f>
        <v/>
      </c>
      <c r="AW268" s="37">
        <f>$D268+(AV268-$D268)*INDEX(AW$261:AW$264,$E268)/INDEX(AV$261:AV$264,$E268)</f>
        <v/>
      </c>
      <c r="AX268" s="37">
        <f>$D268+(AW268-$D268)*INDEX(AX$261:AX$264,$E268)/INDEX(AW$261:AW$264,$E268)</f>
        <v/>
      </c>
      <c r="AY268" s="40">
        <f>SUPPLYCOST(AY$4,Settings!$C$10,IFERROR(INDEX(Inputs_prices!$T$5:$W$16,$F268,MATCH(AY$4,Inputs_prices!$T$4:$W$4,0)),0),$D268,AX268,INDEX(AY$261:AY$264,$E268),INDEX(AX$261:AX$264,$E268))</f>
        <v/>
      </c>
    </row>
    <row r="269" hidden="1" outlineLevel="1">
      <c r="A269" s="14" t="inlineStr">
        <is>
          <t>sp</t>
        </is>
      </c>
      <c r="B269" s="14" t="inlineStr">
        <is>
          <t>nga</t>
        </is>
      </c>
      <c r="C269" s="14" t="inlineStr">
        <is>
          <t>pow</t>
        </is>
      </c>
      <c r="D269" s="37">
        <f>INDEX(Inputs_prices!$N$5:$N$16,MATCH($B269&amp;"."&amp;$C269,Inputs_prices!$A$5:$A$16,0))</f>
        <v/>
      </c>
      <c r="E269" s="37">
        <f>INDEX(Inputs_prices!$F$5:$F$16,MATCH($B269&amp;"."&amp;$C269,Inputs_prices!$A$5:$A$16,0))</f>
        <v/>
      </c>
      <c r="F269" s="37">
        <f>INDEX(Inputs_prices!$E$5:$E$16,MATCH($B269&amp;"."&amp;$C269,Inputs_prices!$A$5:$A$16,0))</f>
        <v/>
      </c>
      <c r="G269" s="36" t="n"/>
      <c r="H269" s="14">
        <f>INDEX(Variables!$B$5:$B$105,MATCH($A269,Variables!$A$5:$A$105,0))&amp;IF($C269="",""," | "&amp;INDEX(Mapping!$B$5:$B$26,MATCH($C269,Mapping!$A$5:$A$26,0))&amp;" | "&amp;INDEX(Mapping!$B$30:$B$41,MATCH($B269,Mapping!$A$30:$A$41,0)))</f>
        <v/>
      </c>
      <c r="I269" s="14">
        <f>INDEX(Variables!$C$5:$C$105,MATCH($A269,Variables!$A$5:$A$105,0))</f>
        <v/>
      </c>
      <c r="J269" s="14">
        <f>INDEX(Variables!$E$5:$E$105,MATCH($A269,Variables!$A$5:$A$105,0))</f>
        <v/>
      </c>
      <c r="K269" s="11">
        <f>LOWER(Settings!$C$4)&amp;".mit."&amp;$A269&amp;IF($C269="","","."&amp;$C269&amp;"."&amp;$B269)&amp;IF(INDEX(Variables!$D$5:$D$105,MATCH($A269,Variables!$A$5:$A$105,0))="","","."&amp;INDEX(Variables!$D$5:$D$105,MATCH($A269,Variables!$A$5:$A$105,0)))&amp;"."&amp;K$5</f>
        <v/>
      </c>
      <c r="L269" s="38">
        <f>INDEX(Inputs_prices!$T$5:$W$16,$F269,MATCH(L$4,Inputs_prices!$T$4:$W$4,0))</f>
        <v/>
      </c>
      <c r="M269" s="39">
        <f>INDEX(Inputs_prices!$T$5:$W$16,$F269,MATCH(M$4,Inputs_prices!$T$4:$W$4,0))</f>
        <v/>
      </c>
      <c r="N269" s="39">
        <f>INDEX(Inputs_prices!$T$5:$W$16,$F269,MATCH(N$4,Inputs_prices!$T$4:$W$4,0))</f>
        <v/>
      </c>
      <c r="O269" s="37">
        <f>$D269+(N269-$D269)*INDEX(O$261:O$264,$E269)/INDEX(N$261:N$264,$E269)</f>
        <v/>
      </c>
      <c r="P269" s="37">
        <f>$D269+(O269-$D269)*INDEX(P$261:P$264,$E269)/INDEX(O$261:O$264,$E269)</f>
        <v/>
      </c>
      <c r="Q269" s="37">
        <f>$D269+(P269-$D269)*INDEX(Q$261:Q$264,$E269)/INDEX(P$261:P$264,$E269)</f>
        <v/>
      </c>
      <c r="R269" s="37">
        <f>$D269+(Q269-$D269)*INDEX(R$261:R$264,$E269)/INDEX(Q$261:Q$264,$E269)</f>
        <v/>
      </c>
      <c r="S269" s="37">
        <f>$D269+(R269-$D269)*INDEX(S$261:S$264,$E269)/INDEX(R$261:R$264,$E269)</f>
        <v/>
      </c>
      <c r="T269" s="37">
        <f>$D269+(S269-$D269)*INDEX(T$261:T$264,$E269)/INDEX(S$261:S$264,$E269)</f>
        <v/>
      </c>
      <c r="U269" s="37">
        <f>$D269+(T269-$D269)*INDEX(U$261:U$264,$E269)/INDEX(T$261:T$264,$E269)</f>
        <v/>
      </c>
      <c r="V269" s="37">
        <f>$D269+(U269-$D269)*INDEX(V$261:V$264,$E269)/INDEX(U$261:U$264,$E269)</f>
        <v/>
      </c>
      <c r="W269" s="37">
        <f>$D269+(V269-$D269)*INDEX(W$261:W$264,$E269)/INDEX(V$261:V$264,$E269)</f>
        <v/>
      </c>
      <c r="X269" s="37">
        <f>$D269+(W269-$D269)*INDEX(X$261:X$264,$E269)/INDEX(W$261:W$264,$E269)</f>
        <v/>
      </c>
      <c r="Y269" s="37">
        <f>$D269+(X269-$D269)*INDEX(Y$261:Y$264,$E269)/INDEX(X$261:X$264,$E269)</f>
        <v/>
      </c>
      <c r="Z269" s="37">
        <f>$D269+(Y269-$D269)*INDEX(Z$261:Z$264,$E269)/INDEX(Y$261:Y$264,$E269)</f>
        <v/>
      </c>
      <c r="AA269" s="37">
        <f>$D269+(Z269-$D269)*INDEX(AA$261:AA$264,$E269)/INDEX(Z$261:Z$264,$E269)</f>
        <v/>
      </c>
      <c r="AB269" s="37">
        <f>$D269+(AA269-$D269)*INDEX(AB$261:AB$264,$E269)/INDEX(AA$261:AA$264,$E269)</f>
        <v/>
      </c>
      <c r="AC269" s="37">
        <f>$D269+(AB269-$D269)*INDEX(AC$261:AC$264,$E269)/INDEX(AB$261:AB$264,$E269)</f>
        <v/>
      </c>
      <c r="AD269" s="40">
        <f>SUPPLYCOST(AD$4,Settings!$C$10,IFERROR(INDEX(Inputs_prices!$T$5:$W$16,$F269,MATCH(AD$4,Inputs_prices!$T$4:$W$4,0)),0),$D269,AC269,INDEX(AD$261:AD$264,$E269),INDEX(AC$261:AC$264,$E269))</f>
        <v/>
      </c>
      <c r="AF269" s="11">
        <f>LOWER(Settings!$C$4)&amp;".mit."&amp;$A269&amp;IF($C269="","","."&amp;$C269&amp;"."&amp;$B269)&amp;IF(INDEX(Variables!$D$5:$D$105,MATCH($A269,Variables!$A$5:$A$105,0))="","","."&amp;INDEX(Variables!$D$5:$D$105,MATCH($A269,Variables!$A$5:$A$105,0)))&amp;"."&amp;AF$5</f>
        <v/>
      </c>
      <c r="AG269" s="38">
        <f>INDEX(Inputs_prices!$T$5:$W$16,$F269,MATCH(AG$4,Inputs_prices!$T$4:$W$4,0))</f>
        <v/>
      </c>
      <c r="AH269" s="39">
        <f>INDEX(Inputs_prices!$T$5:$W$16,$F269,MATCH(AH$4,Inputs_prices!$T$4:$W$4,0))</f>
        <v/>
      </c>
      <c r="AI269" s="39">
        <f>INDEX(Inputs_prices!$T$5:$W$16,$F269,MATCH(AI$4,Inputs_prices!$T$4:$W$4,0))</f>
        <v/>
      </c>
      <c r="AJ269" s="37">
        <f>$D269+(AI269-$D269)*INDEX(AJ$261:AJ$264,$E269)/INDEX(AI$261:AI$264,$E269)</f>
        <v/>
      </c>
      <c r="AK269" s="37">
        <f>$D269+(AJ269-$D269)*INDEX(AK$261:AK$264,$E269)/INDEX(AJ$261:AJ$264,$E269)</f>
        <v/>
      </c>
      <c r="AL269" s="37">
        <f>$D269+(AK269-$D269)*INDEX(AL$261:AL$264,$E269)/INDEX(AK$261:AK$264,$E269)</f>
        <v/>
      </c>
      <c r="AM269" s="37">
        <f>$D269+(AL269-$D269)*INDEX(AM$261:AM$264,$E269)/INDEX(AL$261:AL$264,$E269)</f>
        <v/>
      </c>
      <c r="AN269" s="37">
        <f>$D269+(AM269-$D269)*INDEX(AN$261:AN$264,$E269)/INDEX(AM$261:AM$264,$E269)</f>
        <v/>
      </c>
      <c r="AO269" s="37">
        <f>$D269+(AN269-$D269)*INDEX(AO$261:AO$264,$E269)/INDEX(AN$261:AN$264,$E269)</f>
        <v/>
      </c>
      <c r="AP269" s="37">
        <f>$D269+(AO269-$D269)*INDEX(AP$261:AP$264,$E269)/INDEX(AO$261:AO$264,$E269)</f>
        <v/>
      </c>
      <c r="AQ269" s="37">
        <f>$D269+(AP269-$D269)*INDEX(AQ$261:AQ$264,$E269)/INDEX(AP$261:AP$264,$E269)</f>
        <v/>
      </c>
      <c r="AR269" s="37">
        <f>$D269+(AQ269-$D269)*INDEX(AR$261:AR$264,$E269)/INDEX(AQ$261:AQ$264,$E269)</f>
        <v/>
      </c>
      <c r="AS269" s="37">
        <f>$D269+(AR269-$D269)*INDEX(AS$261:AS$264,$E269)/INDEX(AR$261:AR$264,$E269)</f>
        <v/>
      </c>
      <c r="AT269" s="37">
        <f>$D269+(AS269-$D269)*INDEX(AT$261:AT$264,$E269)/INDEX(AS$261:AS$264,$E269)</f>
        <v/>
      </c>
      <c r="AU269" s="37">
        <f>$D269+(AT269-$D269)*INDEX(AU$261:AU$264,$E269)/INDEX(AT$261:AT$264,$E269)</f>
        <v/>
      </c>
      <c r="AV269" s="37">
        <f>$D269+(AU269-$D269)*INDEX(AV$261:AV$264,$E269)/INDEX(AU$261:AU$264,$E269)</f>
        <v/>
      </c>
      <c r="AW269" s="37">
        <f>$D269+(AV269-$D269)*INDEX(AW$261:AW$264,$E269)/INDEX(AV$261:AV$264,$E269)</f>
        <v/>
      </c>
      <c r="AX269" s="37">
        <f>$D269+(AW269-$D269)*INDEX(AX$261:AX$264,$E269)/INDEX(AW$261:AW$264,$E269)</f>
        <v/>
      </c>
      <c r="AY269" s="40">
        <f>SUPPLYCOST(AY$4,Settings!$C$10,IFERROR(INDEX(Inputs_prices!$T$5:$W$16,$F269,MATCH(AY$4,Inputs_prices!$T$4:$W$4,0)),0),$D269,AX269,INDEX(AY$261:AY$264,$E269),INDEX(AX$261:AX$264,$E269))</f>
        <v/>
      </c>
    </row>
    <row r="270" hidden="1" outlineLevel="1">
      <c r="A270" s="14" t="inlineStr">
        <is>
          <t>sp</t>
        </is>
      </c>
      <c r="B270" s="14" t="inlineStr">
        <is>
          <t>nga</t>
        </is>
      </c>
      <c r="C270" s="14" t="inlineStr">
        <is>
          <t>res</t>
        </is>
      </c>
      <c r="D270" s="37">
        <f>INDEX(Inputs_prices!$N$5:$N$16,MATCH($B270&amp;"."&amp;$C270,Inputs_prices!$A$5:$A$16,0))</f>
        <v/>
      </c>
      <c r="E270" s="37">
        <f>INDEX(Inputs_prices!$F$5:$F$16,MATCH($B270&amp;"."&amp;$C270,Inputs_prices!$A$5:$A$16,0))</f>
        <v/>
      </c>
      <c r="F270" s="37">
        <f>INDEX(Inputs_prices!$E$5:$E$16,MATCH($B270&amp;"."&amp;$C270,Inputs_prices!$A$5:$A$16,0))</f>
        <v/>
      </c>
      <c r="G270" s="36" t="n"/>
      <c r="H270" s="14">
        <f>INDEX(Variables!$B$5:$B$105,MATCH($A270,Variables!$A$5:$A$105,0))&amp;IF($C270="",""," | "&amp;INDEX(Mapping!$B$5:$B$26,MATCH($C270,Mapping!$A$5:$A$26,0))&amp;" | "&amp;INDEX(Mapping!$B$30:$B$41,MATCH($B270,Mapping!$A$30:$A$41,0)))</f>
        <v/>
      </c>
      <c r="I270" s="14">
        <f>INDEX(Variables!$C$5:$C$105,MATCH($A270,Variables!$A$5:$A$105,0))</f>
        <v/>
      </c>
      <c r="J270" s="14">
        <f>INDEX(Variables!$E$5:$E$105,MATCH($A270,Variables!$A$5:$A$105,0))</f>
        <v/>
      </c>
      <c r="K270" s="11">
        <f>LOWER(Settings!$C$4)&amp;".mit."&amp;$A270&amp;IF($C270="","","."&amp;$C270&amp;"."&amp;$B270)&amp;IF(INDEX(Variables!$D$5:$D$105,MATCH($A270,Variables!$A$5:$A$105,0))="","","."&amp;INDEX(Variables!$D$5:$D$105,MATCH($A270,Variables!$A$5:$A$105,0)))&amp;"."&amp;K$5</f>
        <v/>
      </c>
      <c r="L270" s="38">
        <f>INDEX(Inputs_prices!$T$5:$W$16,$F270,MATCH(L$4,Inputs_prices!$T$4:$W$4,0))</f>
        <v/>
      </c>
      <c r="M270" s="39">
        <f>INDEX(Inputs_prices!$T$5:$W$16,$F270,MATCH(M$4,Inputs_prices!$T$4:$W$4,0))</f>
        <v/>
      </c>
      <c r="N270" s="39">
        <f>INDEX(Inputs_prices!$T$5:$W$16,$F270,MATCH(N$4,Inputs_prices!$T$4:$W$4,0))</f>
        <v/>
      </c>
      <c r="O270" s="37">
        <f>$D270+(N270-$D270)*INDEX(O$261:O$264,$E270)/INDEX(N$261:N$264,$E270)</f>
        <v/>
      </c>
      <c r="P270" s="37">
        <f>$D270+(O270-$D270)*INDEX(P$261:P$264,$E270)/INDEX(O$261:O$264,$E270)</f>
        <v/>
      </c>
      <c r="Q270" s="37">
        <f>$D270+(P270-$D270)*INDEX(Q$261:Q$264,$E270)/INDEX(P$261:P$264,$E270)</f>
        <v/>
      </c>
      <c r="R270" s="37">
        <f>$D270+(Q270-$D270)*INDEX(R$261:R$264,$E270)/INDEX(Q$261:Q$264,$E270)</f>
        <v/>
      </c>
      <c r="S270" s="37">
        <f>$D270+(R270-$D270)*INDEX(S$261:S$264,$E270)/INDEX(R$261:R$264,$E270)</f>
        <v/>
      </c>
      <c r="T270" s="37">
        <f>$D270+(S270-$D270)*INDEX(T$261:T$264,$E270)/INDEX(S$261:S$264,$E270)</f>
        <v/>
      </c>
      <c r="U270" s="37">
        <f>$D270+(T270-$D270)*INDEX(U$261:U$264,$E270)/INDEX(T$261:T$264,$E270)</f>
        <v/>
      </c>
      <c r="V270" s="37">
        <f>$D270+(U270-$D270)*INDEX(V$261:V$264,$E270)/INDEX(U$261:U$264,$E270)</f>
        <v/>
      </c>
      <c r="W270" s="37">
        <f>$D270+(V270-$D270)*INDEX(W$261:W$264,$E270)/INDEX(V$261:V$264,$E270)</f>
        <v/>
      </c>
      <c r="X270" s="37">
        <f>$D270+(W270-$D270)*INDEX(X$261:X$264,$E270)/INDEX(W$261:W$264,$E270)</f>
        <v/>
      </c>
      <c r="Y270" s="37">
        <f>$D270+(X270-$D270)*INDEX(Y$261:Y$264,$E270)/INDEX(X$261:X$264,$E270)</f>
        <v/>
      </c>
      <c r="Z270" s="37">
        <f>$D270+(Y270-$D270)*INDEX(Z$261:Z$264,$E270)/INDEX(Y$261:Y$264,$E270)</f>
        <v/>
      </c>
      <c r="AA270" s="37">
        <f>$D270+(Z270-$D270)*INDEX(AA$261:AA$264,$E270)/INDEX(Z$261:Z$264,$E270)</f>
        <v/>
      </c>
      <c r="AB270" s="37">
        <f>$D270+(AA270-$D270)*INDEX(AB$261:AB$264,$E270)/INDEX(AA$261:AA$264,$E270)</f>
        <v/>
      </c>
      <c r="AC270" s="37">
        <f>$D270+(AB270-$D270)*INDEX(AC$261:AC$264,$E270)/INDEX(AB$261:AB$264,$E270)</f>
        <v/>
      </c>
      <c r="AD270" s="40">
        <f>SUPPLYCOST(AD$4,Settings!$C$10,IFERROR(INDEX(Inputs_prices!$T$5:$W$16,$F270,MATCH(AD$4,Inputs_prices!$T$4:$W$4,0)),0),$D270,AC270,INDEX(AD$261:AD$264,$E270),INDEX(AC$261:AC$264,$E270))</f>
        <v/>
      </c>
      <c r="AF270" s="11">
        <f>LOWER(Settings!$C$4)&amp;".mit."&amp;$A270&amp;IF($C270="","","."&amp;$C270&amp;"."&amp;$B270)&amp;IF(INDEX(Variables!$D$5:$D$105,MATCH($A270,Variables!$A$5:$A$105,0))="","","."&amp;INDEX(Variables!$D$5:$D$105,MATCH($A270,Variables!$A$5:$A$105,0)))&amp;"."&amp;AF$5</f>
        <v/>
      </c>
      <c r="AG270" s="38">
        <f>INDEX(Inputs_prices!$T$5:$W$16,$F270,MATCH(AG$4,Inputs_prices!$T$4:$W$4,0))</f>
        <v/>
      </c>
      <c r="AH270" s="39">
        <f>INDEX(Inputs_prices!$T$5:$W$16,$F270,MATCH(AH$4,Inputs_prices!$T$4:$W$4,0))</f>
        <v/>
      </c>
      <c r="AI270" s="39">
        <f>INDEX(Inputs_prices!$T$5:$W$16,$F270,MATCH(AI$4,Inputs_prices!$T$4:$W$4,0))</f>
        <v/>
      </c>
      <c r="AJ270" s="37">
        <f>$D270+(AI270-$D270)*INDEX(AJ$261:AJ$264,$E270)/INDEX(AI$261:AI$264,$E270)</f>
        <v/>
      </c>
      <c r="AK270" s="37">
        <f>$D270+(AJ270-$D270)*INDEX(AK$261:AK$264,$E270)/INDEX(AJ$261:AJ$264,$E270)</f>
        <v/>
      </c>
      <c r="AL270" s="37">
        <f>$D270+(AK270-$D270)*INDEX(AL$261:AL$264,$E270)/INDEX(AK$261:AK$264,$E270)</f>
        <v/>
      </c>
      <c r="AM270" s="37">
        <f>$D270+(AL270-$D270)*INDEX(AM$261:AM$264,$E270)/INDEX(AL$261:AL$264,$E270)</f>
        <v/>
      </c>
      <c r="AN270" s="37">
        <f>$D270+(AM270-$D270)*INDEX(AN$261:AN$264,$E270)/INDEX(AM$261:AM$264,$E270)</f>
        <v/>
      </c>
      <c r="AO270" s="37">
        <f>$D270+(AN270-$D270)*INDEX(AO$261:AO$264,$E270)/INDEX(AN$261:AN$264,$E270)</f>
        <v/>
      </c>
      <c r="AP270" s="37">
        <f>$D270+(AO270-$D270)*INDEX(AP$261:AP$264,$E270)/INDEX(AO$261:AO$264,$E270)</f>
        <v/>
      </c>
      <c r="AQ270" s="37">
        <f>$D270+(AP270-$D270)*INDEX(AQ$261:AQ$264,$E270)/INDEX(AP$261:AP$264,$E270)</f>
        <v/>
      </c>
      <c r="AR270" s="37">
        <f>$D270+(AQ270-$D270)*INDEX(AR$261:AR$264,$E270)/INDEX(AQ$261:AQ$264,$E270)</f>
        <v/>
      </c>
      <c r="AS270" s="37">
        <f>$D270+(AR270-$D270)*INDEX(AS$261:AS$264,$E270)/INDEX(AR$261:AR$264,$E270)</f>
        <v/>
      </c>
      <c r="AT270" s="37">
        <f>$D270+(AS270-$D270)*INDEX(AT$261:AT$264,$E270)/INDEX(AS$261:AS$264,$E270)</f>
        <v/>
      </c>
      <c r="AU270" s="37">
        <f>$D270+(AT270-$D270)*INDEX(AU$261:AU$264,$E270)/INDEX(AT$261:AT$264,$E270)</f>
        <v/>
      </c>
      <c r="AV270" s="37">
        <f>$D270+(AU270-$D270)*INDEX(AV$261:AV$264,$E270)/INDEX(AU$261:AU$264,$E270)</f>
        <v/>
      </c>
      <c r="AW270" s="37">
        <f>$D270+(AV270-$D270)*INDEX(AW$261:AW$264,$E270)/INDEX(AV$261:AV$264,$E270)</f>
        <v/>
      </c>
      <c r="AX270" s="37">
        <f>$D270+(AW270-$D270)*INDEX(AX$261:AX$264,$E270)/INDEX(AW$261:AW$264,$E270)</f>
        <v/>
      </c>
      <c r="AY270" s="40">
        <f>SUPPLYCOST(AY$4,Settings!$C$10,IFERROR(INDEX(Inputs_prices!$T$5:$W$16,$F270,MATCH(AY$4,Inputs_prices!$T$4:$W$4,0)),0),$D270,AX270,INDEX(AY$261:AY$264,$E270),INDEX(AX$261:AX$264,$E270))</f>
        <v/>
      </c>
    </row>
    <row r="271" hidden="1" outlineLevel="1">
      <c r="A271" s="14" t="inlineStr">
        <is>
          <t>sp</t>
        </is>
      </c>
      <c r="B271" s="14" t="inlineStr">
        <is>
          <t>nga</t>
        </is>
      </c>
      <c r="C271" s="14" t="inlineStr">
        <is>
          <t>ind</t>
        </is>
      </c>
      <c r="D271" s="37">
        <f>INDEX(Inputs_prices!$N$5:$N$16,MATCH($B271&amp;"."&amp;$C271,Inputs_prices!$A$5:$A$16,0))</f>
        <v/>
      </c>
      <c r="E271" s="37">
        <f>INDEX(Inputs_prices!$F$5:$F$16,MATCH($B271&amp;"."&amp;$C271,Inputs_prices!$A$5:$A$16,0))</f>
        <v/>
      </c>
      <c r="F271" s="37">
        <f>INDEX(Inputs_prices!$E$5:$E$16,MATCH($B271&amp;"."&amp;$C271,Inputs_prices!$A$5:$A$16,0))</f>
        <v/>
      </c>
      <c r="G271" s="36" t="n"/>
      <c r="H271" s="14">
        <f>INDEX(Variables!$B$5:$B$105,MATCH($A271,Variables!$A$5:$A$105,0))&amp;IF($C271="",""," | "&amp;INDEX(Mapping!$B$5:$B$26,MATCH($C271,Mapping!$A$5:$A$26,0))&amp;" | "&amp;INDEX(Mapping!$B$30:$B$41,MATCH($B271,Mapping!$A$30:$A$41,0)))</f>
        <v/>
      </c>
      <c r="I271" s="14">
        <f>INDEX(Variables!$C$5:$C$105,MATCH($A271,Variables!$A$5:$A$105,0))</f>
        <v/>
      </c>
      <c r="J271" s="14">
        <f>INDEX(Variables!$E$5:$E$105,MATCH($A271,Variables!$A$5:$A$105,0))</f>
        <v/>
      </c>
      <c r="K271" s="11">
        <f>LOWER(Settings!$C$4)&amp;".mit."&amp;$A271&amp;IF($C271="","","."&amp;$C271&amp;"."&amp;$B271)&amp;IF(INDEX(Variables!$D$5:$D$105,MATCH($A271,Variables!$A$5:$A$105,0))="","","."&amp;INDEX(Variables!$D$5:$D$105,MATCH($A271,Variables!$A$5:$A$105,0)))&amp;"."&amp;K$5</f>
        <v/>
      </c>
      <c r="L271" s="38">
        <f>INDEX(Inputs_prices!$T$5:$W$16,$F271,MATCH(L$4,Inputs_prices!$T$4:$W$4,0))</f>
        <v/>
      </c>
      <c r="M271" s="39">
        <f>INDEX(Inputs_prices!$T$5:$W$16,$F271,MATCH(M$4,Inputs_prices!$T$4:$W$4,0))</f>
        <v/>
      </c>
      <c r="N271" s="39">
        <f>INDEX(Inputs_prices!$T$5:$W$16,$F271,MATCH(N$4,Inputs_prices!$T$4:$W$4,0))</f>
        <v/>
      </c>
      <c r="O271" s="37">
        <f>$D271+(N271-$D271)*INDEX(O$261:O$264,$E271)/INDEX(N$261:N$264,$E271)</f>
        <v/>
      </c>
      <c r="P271" s="37">
        <f>$D271+(O271-$D271)*INDEX(P$261:P$264,$E271)/INDEX(O$261:O$264,$E271)</f>
        <v/>
      </c>
      <c r="Q271" s="37">
        <f>$D271+(P271-$D271)*INDEX(Q$261:Q$264,$E271)/INDEX(P$261:P$264,$E271)</f>
        <v/>
      </c>
      <c r="R271" s="37">
        <f>$D271+(Q271-$D271)*INDEX(R$261:R$264,$E271)/INDEX(Q$261:Q$264,$E271)</f>
        <v/>
      </c>
      <c r="S271" s="37">
        <f>$D271+(R271-$D271)*INDEX(S$261:S$264,$E271)/INDEX(R$261:R$264,$E271)</f>
        <v/>
      </c>
      <c r="T271" s="37">
        <f>$D271+(S271-$D271)*INDEX(T$261:T$264,$E271)/INDEX(S$261:S$264,$E271)</f>
        <v/>
      </c>
      <c r="U271" s="37">
        <f>$D271+(T271-$D271)*INDEX(U$261:U$264,$E271)/INDEX(T$261:T$264,$E271)</f>
        <v/>
      </c>
      <c r="V271" s="37">
        <f>$D271+(U271-$D271)*INDEX(V$261:V$264,$E271)/INDEX(U$261:U$264,$E271)</f>
        <v/>
      </c>
      <c r="W271" s="37">
        <f>$D271+(V271-$D271)*INDEX(W$261:W$264,$E271)/INDEX(V$261:V$264,$E271)</f>
        <v/>
      </c>
      <c r="X271" s="37">
        <f>$D271+(W271-$D271)*INDEX(X$261:X$264,$E271)/INDEX(W$261:W$264,$E271)</f>
        <v/>
      </c>
      <c r="Y271" s="37">
        <f>$D271+(X271-$D271)*INDEX(Y$261:Y$264,$E271)/INDEX(X$261:X$264,$E271)</f>
        <v/>
      </c>
      <c r="Z271" s="37">
        <f>$D271+(Y271-$D271)*INDEX(Z$261:Z$264,$E271)/INDEX(Y$261:Y$264,$E271)</f>
        <v/>
      </c>
      <c r="AA271" s="37">
        <f>$D271+(Z271-$D271)*INDEX(AA$261:AA$264,$E271)/INDEX(Z$261:Z$264,$E271)</f>
        <v/>
      </c>
      <c r="AB271" s="37">
        <f>$D271+(AA271-$D271)*INDEX(AB$261:AB$264,$E271)/INDEX(AA$261:AA$264,$E271)</f>
        <v/>
      </c>
      <c r="AC271" s="37">
        <f>$D271+(AB271-$D271)*INDEX(AC$261:AC$264,$E271)/INDEX(AB$261:AB$264,$E271)</f>
        <v/>
      </c>
      <c r="AD271" s="40">
        <f>SUPPLYCOST(AD$4,Settings!$C$10,IFERROR(INDEX(Inputs_prices!$T$5:$W$16,$F271,MATCH(AD$4,Inputs_prices!$T$4:$W$4,0)),0),$D271,AC271,INDEX(AD$261:AD$264,$E271),INDEX(AC$261:AC$264,$E271))</f>
        <v/>
      </c>
      <c r="AF271" s="11">
        <f>LOWER(Settings!$C$4)&amp;".mit."&amp;$A271&amp;IF($C271="","","."&amp;$C271&amp;"."&amp;$B271)&amp;IF(INDEX(Variables!$D$5:$D$105,MATCH($A271,Variables!$A$5:$A$105,0))="","","."&amp;INDEX(Variables!$D$5:$D$105,MATCH($A271,Variables!$A$5:$A$105,0)))&amp;"."&amp;AF$5</f>
        <v/>
      </c>
      <c r="AG271" s="38">
        <f>INDEX(Inputs_prices!$T$5:$W$16,$F271,MATCH(AG$4,Inputs_prices!$T$4:$W$4,0))</f>
        <v/>
      </c>
      <c r="AH271" s="39">
        <f>INDEX(Inputs_prices!$T$5:$W$16,$F271,MATCH(AH$4,Inputs_prices!$T$4:$W$4,0))</f>
        <v/>
      </c>
      <c r="AI271" s="39">
        <f>INDEX(Inputs_prices!$T$5:$W$16,$F271,MATCH(AI$4,Inputs_prices!$T$4:$W$4,0))</f>
        <v/>
      </c>
      <c r="AJ271" s="37">
        <f>$D271+(AI271-$D271)*INDEX(AJ$261:AJ$264,$E271)/INDEX(AI$261:AI$264,$E271)</f>
        <v/>
      </c>
      <c r="AK271" s="37">
        <f>$D271+(AJ271-$D271)*INDEX(AK$261:AK$264,$E271)/INDEX(AJ$261:AJ$264,$E271)</f>
        <v/>
      </c>
      <c r="AL271" s="37">
        <f>$D271+(AK271-$D271)*INDEX(AL$261:AL$264,$E271)/INDEX(AK$261:AK$264,$E271)</f>
        <v/>
      </c>
      <c r="AM271" s="37">
        <f>$D271+(AL271-$D271)*INDEX(AM$261:AM$264,$E271)/INDEX(AL$261:AL$264,$E271)</f>
        <v/>
      </c>
      <c r="AN271" s="37">
        <f>$D271+(AM271-$D271)*INDEX(AN$261:AN$264,$E271)/INDEX(AM$261:AM$264,$E271)</f>
        <v/>
      </c>
      <c r="AO271" s="37">
        <f>$D271+(AN271-$D271)*INDEX(AO$261:AO$264,$E271)/INDEX(AN$261:AN$264,$E271)</f>
        <v/>
      </c>
      <c r="AP271" s="37">
        <f>$D271+(AO271-$D271)*INDEX(AP$261:AP$264,$E271)/INDEX(AO$261:AO$264,$E271)</f>
        <v/>
      </c>
      <c r="AQ271" s="37">
        <f>$D271+(AP271-$D271)*INDEX(AQ$261:AQ$264,$E271)/INDEX(AP$261:AP$264,$E271)</f>
        <v/>
      </c>
      <c r="AR271" s="37">
        <f>$D271+(AQ271-$D271)*INDEX(AR$261:AR$264,$E271)/INDEX(AQ$261:AQ$264,$E271)</f>
        <v/>
      </c>
      <c r="AS271" s="37">
        <f>$D271+(AR271-$D271)*INDEX(AS$261:AS$264,$E271)/INDEX(AR$261:AR$264,$E271)</f>
        <v/>
      </c>
      <c r="AT271" s="37">
        <f>$D271+(AS271-$D271)*INDEX(AT$261:AT$264,$E271)/INDEX(AS$261:AS$264,$E271)</f>
        <v/>
      </c>
      <c r="AU271" s="37">
        <f>$D271+(AT271-$D271)*INDEX(AU$261:AU$264,$E271)/INDEX(AT$261:AT$264,$E271)</f>
        <v/>
      </c>
      <c r="AV271" s="37">
        <f>$D271+(AU271-$D271)*INDEX(AV$261:AV$264,$E271)/INDEX(AU$261:AU$264,$E271)</f>
        <v/>
      </c>
      <c r="AW271" s="37">
        <f>$D271+(AV271-$D271)*INDEX(AW$261:AW$264,$E271)/INDEX(AV$261:AV$264,$E271)</f>
        <v/>
      </c>
      <c r="AX271" s="37">
        <f>$D271+(AW271-$D271)*INDEX(AX$261:AX$264,$E271)/INDEX(AW$261:AW$264,$E271)</f>
        <v/>
      </c>
      <c r="AY271" s="40">
        <f>SUPPLYCOST(AY$4,Settings!$C$10,IFERROR(INDEX(Inputs_prices!$T$5:$W$16,$F271,MATCH(AY$4,Inputs_prices!$T$4:$W$4,0)),0),$D271,AX271,INDEX(AY$261:AY$264,$E271),INDEX(AX$261:AX$264,$E271))</f>
        <v/>
      </c>
    </row>
    <row r="272" hidden="1" outlineLevel="1">
      <c r="A272" s="14" t="inlineStr">
        <is>
          <t>sp</t>
        </is>
      </c>
      <c r="B272" s="14" t="inlineStr">
        <is>
          <t>gso</t>
        </is>
      </c>
      <c r="C272" s="14" t="inlineStr">
        <is>
          <t>all</t>
        </is>
      </c>
      <c r="D272" s="37">
        <f>INDEX(Inputs_prices!$N$5:$N$16,MATCH($B272&amp;"."&amp;$C272,Inputs_prices!$A$5:$A$16,0))</f>
        <v/>
      </c>
      <c r="E272" s="37">
        <f>INDEX(Inputs_prices!$F$5:$F$16,MATCH($B272&amp;"."&amp;$C272,Inputs_prices!$A$5:$A$16,0))</f>
        <v/>
      </c>
      <c r="F272" s="37">
        <f>INDEX(Inputs_prices!$E$5:$E$16,MATCH($B272&amp;"."&amp;$C272,Inputs_prices!$A$5:$A$16,0))</f>
        <v/>
      </c>
      <c r="G272" s="36" t="n"/>
      <c r="H272" s="14">
        <f>INDEX(Variables!$B$5:$B$105,MATCH($A272,Variables!$A$5:$A$105,0))&amp;IF($C272="",""," | "&amp;INDEX(Mapping!$B$5:$B$26,MATCH($C272,Mapping!$A$5:$A$26,0))&amp;" | "&amp;INDEX(Mapping!$B$30:$B$41,MATCH($B272,Mapping!$A$30:$A$41,0)))</f>
        <v/>
      </c>
      <c r="I272" s="14">
        <f>INDEX(Variables!$C$5:$C$105,MATCH($A272,Variables!$A$5:$A$105,0))</f>
        <v/>
      </c>
      <c r="J272" s="14">
        <f>INDEX(Variables!$E$5:$E$105,MATCH($A272,Variables!$A$5:$A$105,0))</f>
        <v/>
      </c>
      <c r="K272" s="11">
        <f>LOWER(Settings!$C$4)&amp;".mit."&amp;$A272&amp;IF($C272="","","."&amp;$C272&amp;"."&amp;$B272)&amp;IF(INDEX(Variables!$D$5:$D$105,MATCH($A272,Variables!$A$5:$A$105,0))="","","."&amp;INDEX(Variables!$D$5:$D$105,MATCH($A272,Variables!$A$5:$A$105,0)))&amp;"."&amp;K$5</f>
        <v/>
      </c>
      <c r="L272" s="38">
        <f>INDEX(Inputs_prices!$T$5:$W$16,$F272,MATCH(L$4,Inputs_prices!$T$4:$W$4,0))</f>
        <v/>
      </c>
      <c r="M272" s="39">
        <f>INDEX(Inputs_prices!$T$5:$W$16,$F272,MATCH(M$4,Inputs_prices!$T$4:$W$4,0))</f>
        <v/>
      </c>
      <c r="N272" s="39">
        <f>INDEX(Inputs_prices!$T$5:$W$16,$F272,MATCH(N$4,Inputs_prices!$T$4:$W$4,0))</f>
        <v/>
      </c>
      <c r="O272" s="37">
        <f>$D272+(N272-$D272)*INDEX(O$261:O$264,$E272)/INDEX(N$261:N$264,$E272)</f>
        <v/>
      </c>
      <c r="P272" s="37">
        <f>$D272+(O272-$D272)*INDEX(P$261:P$264,$E272)/INDEX(O$261:O$264,$E272)</f>
        <v/>
      </c>
      <c r="Q272" s="37">
        <f>$D272+(P272-$D272)*INDEX(Q$261:Q$264,$E272)/INDEX(P$261:P$264,$E272)</f>
        <v/>
      </c>
      <c r="R272" s="37">
        <f>$D272+(Q272-$D272)*INDEX(R$261:R$264,$E272)/INDEX(Q$261:Q$264,$E272)</f>
        <v/>
      </c>
      <c r="S272" s="37">
        <f>$D272+(R272-$D272)*INDEX(S$261:S$264,$E272)/INDEX(R$261:R$264,$E272)</f>
        <v/>
      </c>
      <c r="T272" s="37">
        <f>$D272+(S272-$D272)*INDEX(T$261:T$264,$E272)/INDEX(S$261:S$264,$E272)</f>
        <v/>
      </c>
      <c r="U272" s="37">
        <f>$D272+(T272-$D272)*INDEX(U$261:U$264,$E272)/INDEX(T$261:T$264,$E272)</f>
        <v/>
      </c>
      <c r="V272" s="37">
        <f>$D272+(U272-$D272)*INDEX(V$261:V$264,$E272)/INDEX(U$261:U$264,$E272)</f>
        <v/>
      </c>
      <c r="W272" s="37">
        <f>$D272+(V272-$D272)*INDEX(W$261:W$264,$E272)/INDEX(V$261:V$264,$E272)</f>
        <v/>
      </c>
      <c r="X272" s="37">
        <f>$D272+(W272-$D272)*INDEX(X$261:X$264,$E272)/INDEX(W$261:W$264,$E272)</f>
        <v/>
      </c>
      <c r="Y272" s="37">
        <f>$D272+(X272-$D272)*INDEX(Y$261:Y$264,$E272)/INDEX(X$261:X$264,$E272)</f>
        <v/>
      </c>
      <c r="Z272" s="37">
        <f>$D272+(Y272-$D272)*INDEX(Z$261:Z$264,$E272)/INDEX(Y$261:Y$264,$E272)</f>
        <v/>
      </c>
      <c r="AA272" s="37">
        <f>$D272+(Z272-$D272)*INDEX(AA$261:AA$264,$E272)/INDEX(Z$261:Z$264,$E272)</f>
        <v/>
      </c>
      <c r="AB272" s="37">
        <f>$D272+(AA272-$D272)*INDEX(AB$261:AB$264,$E272)/INDEX(AA$261:AA$264,$E272)</f>
        <v/>
      </c>
      <c r="AC272" s="37">
        <f>$D272+(AB272-$D272)*INDEX(AC$261:AC$264,$E272)/INDEX(AB$261:AB$264,$E272)</f>
        <v/>
      </c>
      <c r="AD272" s="40">
        <f>SUPPLYCOST(AD$4,Settings!$C$10,IFERROR(INDEX(Inputs_prices!$T$5:$W$16,$F272,MATCH(AD$4,Inputs_prices!$T$4:$W$4,0)),0),$D272,AC272,INDEX(AD$261:AD$264,$E272),INDEX(AC$261:AC$264,$E272))</f>
        <v/>
      </c>
      <c r="AF272" s="11">
        <f>LOWER(Settings!$C$4)&amp;".mit."&amp;$A272&amp;IF($C272="","","."&amp;$C272&amp;"."&amp;$B272)&amp;IF(INDEX(Variables!$D$5:$D$105,MATCH($A272,Variables!$A$5:$A$105,0))="","","."&amp;INDEX(Variables!$D$5:$D$105,MATCH($A272,Variables!$A$5:$A$105,0)))&amp;"."&amp;AF$5</f>
        <v/>
      </c>
      <c r="AG272" s="38">
        <f>INDEX(Inputs_prices!$T$5:$W$16,$F272,MATCH(AG$4,Inputs_prices!$T$4:$W$4,0))</f>
        <v/>
      </c>
      <c r="AH272" s="39">
        <f>INDEX(Inputs_prices!$T$5:$W$16,$F272,MATCH(AH$4,Inputs_prices!$T$4:$W$4,0))</f>
        <v/>
      </c>
      <c r="AI272" s="39">
        <f>INDEX(Inputs_prices!$T$5:$W$16,$F272,MATCH(AI$4,Inputs_prices!$T$4:$W$4,0))</f>
        <v/>
      </c>
      <c r="AJ272" s="37">
        <f>$D272+(AI272-$D272)*INDEX(AJ$261:AJ$264,$E272)/INDEX(AI$261:AI$264,$E272)</f>
        <v/>
      </c>
      <c r="AK272" s="37">
        <f>$D272+(AJ272-$D272)*INDEX(AK$261:AK$264,$E272)/INDEX(AJ$261:AJ$264,$E272)</f>
        <v/>
      </c>
      <c r="AL272" s="37">
        <f>$D272+(AK272-$D272)*INDEX(AL$261:AL$264,$E272)/INDEX(AK$261:AK$264,$E272)</f>
        <v/>
      </c>
      <c r="AM272" s="37">
        <f>$D272+(AL272-$D272)*INDEX(AM$261:AM$264,$E272)/INDEX(AL$261:AL$264,$E272)</f>
        <v/>
      </c>
      <c r="AN272" s="37">
        <f>$D272+(AM272-$D272)*INDEX(AN$261:AN$264,$E272)/INDEX(AM$261:AM$264,$E272)</f>
        <v/>
      </c>
      <c r="AO272" s="37">
        <f>$D272+(AN272-$D272)*INDEX(AO$261:AO$264,$E272)/INDEX(AN$261:AN$264,$E272)</f>
        <v/>
      </c>
      <c r="AP272" s="37">
        <f>$D272+(AO272-$D272)*INDEX(AP$261:AP$264,$E272)/INDEX(AO$261:AO$264,$E272)</f>
        <v/>
      </c>
      <c r="AQ272" s="37">
        <f>$D272+(AP272-$D272)*INDEX(AQ$261:AQ$264,$E272)/INDEX(AP$261:AP$264,$E272)</f>
        <v/>
      </c>
      <c r="AR272" s="37">
        <f>$D272+(AQ272-$D272)*INDEX(AR$261:AR$264,$E272)/INDEX(AQ$261:AQ$264,$E272)</f>
        <v/>
      </c>
      <c r="AS272" s="37">
        <f>$D272+(AR272-$D272)*INDEX(AS$261:AS$264,$E272)/INDEX(AR$261:AR$264,$E272)</f>
        <v/>
      </c>
      <c r="AT272" s="37">
        <f>$D272+(AS272-$D272)*INDEX(AT$261:AT$264,$E272)/INDEX(AS$261:AS$264,$E272)</f>
        <v/>
      </c>
      <c r="AU272" s="37">
        <f>$D272+(AT272-$D272)*INDEX(AU$261:AU$264,$E272)/INDEX(AT$261:AT$264,$E272)</f>
        <v/>
      </c>
      <c r="AV272" s="37">
        <f>$D272+(AU272-$D272)*INDEX(AV$261:AV$264,$E272)/INDEX(AU$261:AU$264,$E272)</f>
        <v/>
      </c>
      <c r="AW272" s="37">
        <f>$D272+(AV272-$D272)*INDEX(AW$261:AW$264,$E272)/INDEX(AV$261:AV$264,$E272)</f>
        <v/>
      </c>
      <c r="AX272" s="37">
        <f>$D272+(AW272-$D272)*INDEX(AX$261:AX$264,$E272)/INDEX(AW$261:AW$264,$E272)</f>
        <v/>
      </c>
      <c r="AY272" s="40">
        <f>SUPPLYCOST(AY$4,Settings!$C$10,IFERROR(INDEX(Inputs_prices!$T$5:$W$16,$F272,MATCH(AY$4,Inputs_prices!$T$4:$W$4,0)),0),$D272,AX272,INDEX(AY$261:AY$264,$E272),INDEX(AX$261:AX$264,$E272))</f>
        <v/>
      </c>
    </row>
    <row r="273" hidden="1" outlineLevel="1">
      <c r="A273" s="14" t="inlineStr">
        <is>
          <t>sp</t>
        </is>
      </c>
      <c r="B273" s="14" t="inlineStr">
        <is>
          <t>die</t>
        </is>
      </c>
      <c r="C273" s="14" t="inlineStr">
        <is>
          <t>all</t>
        </is>
      </c>
      <c r="D273" s="37">
        <f>INDEX(Inputs_prices!$N$5:$N$16,MATCH($B273&amp;"."&amp;$C273,Inputs_prices!$A$5:$A$16,0))</f>
        <v/>
      </c>
      <c r="E273" s="37">
        <f>INDEX(Inputs_prices!$F$5:$F$16,MATCH($B273&amp;"."&amp;$C273,Inputs_prices!$A$5:$A$16,0))</f>
        <v/>
      </c>
      <c r="F273" s="37">
        <f>INDEX(Inputs_prices!$E$5:$E$16,MATCH($B273&amp;"."&amp;$C273,Inputs_prices!$A$5:$A$16,0))</f>
        <v/>
      </c>
      <c r="G273" s="36" t="n"/>
      <c r="H273" s="14">
        <f>INDEX(Variables!$B$5:$B$105,MATCH($A273,Variables!$A$5:$A$105,0))&amp;IF($C273="",""," | "&amp;INDEX(Mapping!$B$5:$B$26,MATCH($C273,Mapping!$A$5:$A$26,0))&amp;" | "&amp;INDEX(Mapping!$B$30:$B$41,MATCH($B273,Mapping!$A$30:$A$41,0)))</f>
        <v/>
      </c>
      <c r="I273" s="14">
        <f>INDEX(Variables!$C$5:$C$105,MATCH($A273,Variables!$A$5:$A$105,0))</f>
        <v/>
      </c>
      <c r="J273" s="14">
        <f>INDEX(Variables!$E$5:$E$105,MATCH($A273,Variables!$A$5:$A$105,0))</f>
        <v/>
      </c>
      <c r="K273" s="11">
        <f>LOWER(Settings!$C$4)&amp;".mit."&amp;$A273&amp;IF($C273="","","."&amp;$C273&amp;"."&amp;$B273)&amp;IF(INDEX(Variables!$D$5:$D$105,MATCH($A273,Variables!$A$5:$A$105,0))="","","."&amp;INDEX(Variables!$D$5:$D$105,MATCH($A273,Variables!$A$5:$A$105,0)))&amp;"."&amp;K$5</f>
        <v/>
      </c>
      <c r="L273" s="38">
        <f>INDEX(Inputs_prices!$T$5:$W$16,$F273,MATCH(L$4,Inputs_prices!$T$4:$W$4,0))</f>
        <v/>
      </c>
      <c r="M273" s="39">
        <f>INDEX(Inputs_prices!$T$5:$W$16,$F273,MATCH(M$4,Inputs_prices!$T$4:$W$4,0))</f>
        <v/>
      </c>
      <c r="N273" s="39">
        <f>INDEX(Inputs_prices!$T$5:$W$16,$F273,MATCH(N$4,Inputs_prices!$T$4:$W$4,0))</f>
        <v/>
      </c>
      <c r="O273" s="37">
        <f>$D273+(N273-$D273)*INDEX(O$261:O$264,$E273)/INDEX(N$261:N$264,$E273)</f>
        <v/>
      </c>
      <c r="P273" s="37">
        <f>$D273+(O273-$D273)*INDEX(P$261:P$264,$E273)/INDEX(O$261:O$264,$E273)</f>
        <v/>
      </c>
      <c r="Q273" s="37">
        <f>$D273+(P273-$D273)*INDEX(Q$261:Q$264,$E273)/INDEX(P$261:P$264,$E273)</f>
        <v/>
      </c>
      <c r="R273" s="37">
        <f>$D273+(Q273-$D273)*INDEX(R$261:R$264,$E273)/INDEX(Q$261:Q$264,$E273)</f>
        <v/>
      </c>
      <c r="S273" s="37">
        <f>$D273+(R273-$D273)*INDEX(S$261:S$264,$E273)/INDEX(R$261:R$264,$E273)</f>
        <v/>
      </c>
      <c r="T273" s="37">
        <f>$D273+(S273-$D273)*INDEX(T$261:T$264,$E273)/INDEX(S$261:S$264,$E273)</f>
        <v/>
      </c>
      <c r="U273" s="37">
        <f>$D273+(T273-$D273)*INDEX(U$261:U$264,$E273)/INDEX(T$261:T$264,$E273)</f>
        <v/>
      </c>
      <c r="V273" s="37">
        <f>$D273+(U273-$D273)*INDEX(V$261:V$264,$E273)/INDEX(U$261:U$264,$E273)</f>
        <v/>
      </c>
      <c r="W273" s="37">
        <f>$D273+(V273-$D273)*INDEX(W$261:W$264,$E273)/INDEX(V$261:V$264,$E273)</f>
        <v/>
      </c>
      <c r="X273" s="37">
        <f>$D273+(W273-$D273)*INDEX(X$261:X$264,$E273)/INDEX(W$261:W$264,$E273)</f>
        <v/>
      </c>
      <c r="Y273" s="37">
        <f>$D273+(X273-$D273)*INDEX(Y$261:Y$264,$E273)/INDEX(X$261:X$264,$E273)</f>
        <v/>
      </c>
      <c r="Z273" s="37">
        <f>$D273+(Y273-$D273)*INDEX(Z$261:Z$264,$E273)/INDEX(Y$261:Y$264,$E273)</f>
        <v/>
      </c>
      <c r="AA273" s="37">
        <f>$D273+(Z273-$D273)*INDEX(AA$261:AA$264,$E273)/INDEX(Z$261:Z$264,$E273)</f>
        <v/>
      </c>
      <c r="AB273" s="37">
        <f>$D273+(AA273-$D273)*INDEX(AB$261:AB$264,$E273)/INDEX(AA$261:AA$264,$E273)</f>
        <v/>
      </c>
      <c r="AC273" s="37">
        <f>$D273+(AB273-$D273)*INDEX(AC$261:AC$264,$E273)/INDEX(AB$261:AB$264,$E273)</f>
        <v/>
      </c>
      <c r="AD273" s="40">
        <f>SUPPLYCOST(AD$4,Settings!$C$10,IFERROR(INDEX(Inputs_prices!$T$5:$W$16,$F273,MATCH(AD$4,Inputs_prices!$T$4:$W$4,0)),0),$D273,AC273,INDEX(AD$261:AD$264,$E273),INDEX(AC$261:AC$264,$E273))</f>
        <v/>
      </c>
      <c r="AF273" s="11">
        <f>LOWER(Settings!$C$4)&amp;".mit."&amp;$A273&amp;IF($C273="","","."&amp;$C273&amp;"."&amp;$B273)&amp;IF(INDEX(Variables!$D$5:$D$105,MATCH($A273,Variables!$A$5:$A$105,0))="","","."&amp;INDEX(Variables!$D$5:$D$105,MATCH($A273,Variables!$A$5:$A$105,0)))&amp;"."&amp;AF$5</f>
        <v/>
      </c>
      <c r="AG273" s="38">
        <f>INDEX(Inputs_prices!$T$5:$W$16,$F273,MATCH(AG$4,Inputs_prices!$T$4:$W$4,0))</f>
        <v/>
      </c>
      <c r="AH273" s="39">
        <f>INDEX(Inputs_prices!$T$5:$W$16,$F273,MATCH(AH$4,Inputs_prices!$T$4:$W$4,0))</f>
        <v/>
      </c>
      <c r="AI273" s="39">
        <f>INDEX(Inputs_prices!$T$5:$W$16,$F273,MATCH(AI$4,Inputs_prices!$T$4:$W$4,0))</f>
        <v/>
      </c>
      <c r="AJ273" s="37">
        <f>$D273+(AI273-$D273)*INDEX(AJ$261:AJ$264,$E273)/INDEX(AI$261:AI$264,$E273)</f>
        <v/>
      </c>
      <c r="AK273" s="37">
        <f>$D273+(AJ273-$D273)*INDEX(AK$261:AK$264,$E273)/INDEX(AJ$261:AJ$264,$E273)</f>
        <v/>
      </c>
      <c r="AL273" s="37">
        <f>$D273+(AK273-$D273)*INDEX(AL$261:AL$264,$E273)/INDEX(AK$261:AK$264,$E273)</f>
        <v/>
      </c>
      <c r="AM273" s="37">
        <f>$D273+(AL273-$D273)*INDEX(AM$261:AM$264,$E273)/INDEX(AL$261:AL$264,$E273)</f>
        <v/>
      </c>
      <c r="AN273" s="37">
        <f>$D273+(AM273-$D273)*INDEX(AN$261:AN$264,$E273)/INDEX(AM$261:AM$264,$E273)</f>
        <v/>
      </c>
      <c r="AO273" s="37">
        <f>$D273+(AN273-$D273)*INDEX(AO$261:AO$264,$E273)/INDEX(AN$261:AN$264,$E273)</f>
        <v/>
      </c>
      <c r="AP273" s="37">
        <f>$D273+(AO273-$D273)*INDEX(AP$261:AP$264,$E273)/INDEX(AO$261:AO$264,$E273)</f>
        <v/>
      </c>
      <c r="AQ273" s="37">
        <f>$D273+(AP273-$D273)*INDEX(AQ$261:AQ$264,$E273)/INDEX(AP$261:AP$264,$E273)</f>
        <v/>
      </c>
      <c r="AR273" s="37">
        <f>$D273+(AQ273-$D273)*INDEX(AR$261:AR$264,$E273)/INDEX(AQ$261:AQ$264,$E273)</f>
        <v/>
      </c>
      <c r="AS273" s="37">
        <f>$D273+(AR273-$D273)*INDEX(AS$261:AS$264,$E273)/INDEX(AR$261:AR$264,$E273)</f>
        <v/>
      </c>
      <c r="AT273" s="37">
        <f>$D273+(AS273-$D273)*INDEX(AT$261:AT$264,$E273)/INDEX(AS$261:AS$264,$E273)</f>
        <v/>
      </c>
      <c r="AU273" s="37">
        <f>$D273+(AT273-$D273)*INDEX(AU$261:AU$264,$E273)/INDEX(AT$261:AT$264,$E273)</f>
        <v/>
      </c>
      <c r="AV273" s="37">
        <f>$D273+(AU273-$D273)*INDEX(AV$261:AV$264,$E273)/INDEX(AU$261:AU$264,$E273)</f>
        <v/>
      </c>
      <c r="AW273" s="37">
        <f>$D273+(AV273-$D273)*INDEX(AW$261:AW$264,$E273)/INDEX(AV$261:AV$264,$E273)</f>
        <v/>
      </c>
      <c r="AX273" s="37">
        <f>$D273+(AW273-$D273)*INDEX(AX$261:AX$264,$E273)/INDEX(AW$261:AW$264,$E273)</f>
        <v/>
      </c>
      <c r="AY273" s="40">
        <f>SUPPLYCOST(AY$4,Settings!$C$10,IFERROR(INDEX(Inputs_prices!$T$5:$W$16,$F273,MATCH(AY$4,Inputs_prices!$T$4:$W$4,0)),0),$D273,AX273,INDEX(AY$261:AY$264,$E273),INDEX(AX$261:AX$264,$E273))</f>
        <v/>
      </c>
    </row>
    <row r="274" hidden="1" outlineLevel="1">
      <c r="A274" s="14" t="inlineStr">
        <is>
          <t>sp</t>
        </is>
      </c>
      <c r="B274" s="14" t="inlineStr">
        <is>
          <t>lpg</t>
        </is>
      </c>
      <c r="C274" s="14" t="inlineStr">
        <is>
          <t>all</t>
        </is>
      </c>
      <c r="D274" s="37">
        <f>INDEX(Inputs_prices!$N$5:$N$16,MATCH($B274&amp;"."&amp;$C274,Inputs_prices!$A$5:$A$16,0))</f>
        <v/>
      </c>
      <c r="E274" s="37">
        <f>INDEX(Inputs_prices!$F$5:$F$16,MATCH($B274&amp;"."&amp;$C274,Inputs_prices!$A$5:$A$16,0))</f>
        <v/>
      </c>
      <c r="F274" s="37">
        <f>INDEX(Inputs_prices!$E$5:$E$16,MATCH($B274&amp;"."&amp;$C274,Inputs_prices!$A$5:$A$16,0))</f>
        <v/>
      </c>
      <c r="G274" s="36" t="n"/>
      <c r="H274" s="14">
        <f>INDEX(Variables!$B$5:$B$105,MATCH($A274,Variables!$A$5:$A$105,0))&amp;IF($C274="",""," | "&amp;INDEX(Mapping!$B$5:$B$26,MATCH($C274,Mapping!$A$5:$A$26,0))&amp;" | "&amp;INDEX(Mapping!$B$30:$B$41,MATCH($B274,Mapping!$A$30:$A$41,0)))</f>
        <v/>
      </c>
      <c r="I274" s="14">
        <f>INDEX(Variables!$C$5:$C$105,MATCH($A274,Variables!$A$5:$A$105,0))</f>
        <v/>
      </c>
      <c r="J274" s="14">
        <f>INDEX(Variables!$E$5:$E$105,MATCH($A274,Variables!$A$5:$A$105,0))</f>
        <v/>
      </c>
      <c r="K274" s="11">
        <f>LOWER(Settings!$C$4)&amp;".mit."&amp;$A274&amp;IF($C274="","","."&amp;$C274&amp;"."&amp;$B274)&amp;IF(INDEX(Variables!$D$5:$D$105,MATCH($A274,Variables!$A$5:$A$105,0))="","","."&amp;INDEX(Variables!$D$5:$D$105,MATCH($A274,Variables!$A$5:$A$105,0)))&amp;"."&amp;K$5</f>
        <v/>
      </c>
      <c r="L274" s="38">
        <f>INDEX(Inputs_prices!$T$5:$W$16,$F274,MATCH(L$4,Inputs_prices!$T$4:$W$4,0))</f>
        <v/>
      </c>
      <c r="M274" s="39">
        <f>INDEX(Inputs_prices!$T$5:$W$16,$F274,MATCH(M$4,Inputs_prices!$T$4:$W$4,0))</f>
        <v/>
      </c>
      <c r="N274" s="39">
        <f>INDEX(Inputs_prices!$T$5:$W$16,$F274,MATCH(N$4,Inputs_prices!$T$4:$W$4,0))</f>
        <v/>
      </c>
      <c r="O274" s="37">
        <f>$D274+(N274-$D274)*INDEX(O$261:O$264,$E274)/INDEX(N$261:N$264,$E274)</f>
        <v/>
      </c>
      <c r="P274" s="37">
        <f>$D274+(O274-$D274)*INDEX(P$261:P$264,$E274)/INDEX(O$261:O$264,$E274)</f>
        <v/>
      </c>
      <c r="Q274" s="37">
        <f>$D274+(P274-$D274)*INDEX(Q$261:Q$264,$E274)/INDEX(P$261:P$264,$E274)</f>
        <v/>
      </c>
      <c r="R274" s="37">
        <f>$D274+(Q274-$D274)*INDEX(R$261:R$264,$E274)/INDEX(Q$261:Q$264,$E274)</f>
        <v/>
      </c>
      <c r="S274" s="37">
        <f>$D274+(R274-$D274)*INDEX(S$261:S$264,$E274)/INDEX(R$261:R$264,$E274)</f>
        <v/>
      </c>
      <c r="T274" s="37">
        <f>$D274+(S274-$D274)*INDEX(T$261:T$264,$E274)/INDEX(S$261:S$264,$E274)</f>
        <v/>
      </c>
      <c r="U274" s="37">
        <f>$D274+(T274-$D274)*INDEX(U$261:U$264,$E274)/INDEX(T$261:T$264,$E274)</f>
        <v/>
      </c>
      <c r="V274" s="37">
        <f>$D274+(U274-$D274)*INDEX(V$261:V$264,$E274)/INDEX(U$261:U$264,$E274)</f>
        <v/>
      </c>
      <c r="W274" s="37">
        <f>$D274+(V274-$D274)*INDEX(W$261:W$264,$E274)/INDEX(V$261:V$264,$E274)</f>
        <v/>
      </c>
      <c r="X274" s="37">
        <f>$D274+(W274-$D274)*INDEX(X$261:X$264,$E274)/INDEX(W$261:W$264,$E274)</f>
        <v/>
      </c>
      <c r="Y274" s="37">
        <f>$D274+(X274-$D274)*INDEX(Y$261:Y$264,$E274)/INDEX(X$261:X$264,$E274)</f>
        <v/>
      </c>
      <c r="Z274" s="37">
        <f>$D274+(Y274-$D274)*INDEX(Z$261:Z$264,$E274)/INDEX(Y$261:Y$264,$E274)</f>
        <v/>
      </c>
      <c r="AA274" s="37">
        <f>$D274+(Z274-$D274)*INDEX(AA$261:AA$264,$E274)/INDEX(Z$261:Z$264,$E274)</f>
        <v/>
      </c>
      <c r="AB274" s="37">
        <f>$D274+(AA274-$D274)*INDEX(AB$261:AB$264,$E274)/INDEX(AA$261:AA$264,$E274)</f>
        <v/>
      </c>
      <c r="AC274" s="37">
        <f>$D274+(AB274-$D274)*INDEX(AC$261:AC$264,$E274)/INDEX(AB$261:AB$264,$E274)</f>
        <v/>
      </c>
      <c r="AD274" s="40">
        <f>SUPPLYCOST(AD$4,Settings!$C$10,IFERROR(INDEX(Inputs_prices!$T$5:$W$16,$F274,MATCH(AD$4,Inputs_prices!$T$4:$W$4,0)),0),$D274,AC274,INDEX(AD$261:AD$264,$E274),INDEX(AC$261:AC$264,$E274))</f>
        <v/>
      </c>
      <c r="AF274" s="11">
        <f>LOWER(Settings!$C$4)&amp;".mit."&amp;$A274&amp;IF($C274="","","."&amp;$C274&amp;"."&amp;$B274)&amp;IF(INDEX(Variables!$D$5:$D$105,MATCH($A274,Variables!$A$5:$A$105,0))="","","."&amp;INDEX(Variables!$D$5:$D$105,MATCH($A274,Variables!$A$5:$A$105,0)))&amp;"."&amp;AF$5</f>
        <v/>
      </c>
      <c r="AG274" s="38">
        <f>INDEX(Inputs_prices!$T$5:$W$16,$F274,MATCH(AG$4,Inputs_prices!$T$4:$W$4,0))</f>
        <v/>
      </c>
      <c r="AH274" s="39">
        <f>INDEX(Inputs_prices!$T$5:$W$16,$F274,MATCH(AH$4,Inputs_prices!$T$4:$W$4,0))</f>
        <v/>
      </c>
      <c r="AI274" s="39">
        <f>INDEX(Inputs_prices!$T$5:$W$16,$F274,MATCH(AI$4,Inputs_prices!$T$4:$W$4,0))</f>
        <v/>
      </c>
      <c r="AJ274" s="37">
        <f>$D274+(AI274-$D274)*INDEX(AJ$261:AJ$264,$E274)/INDEX(AI$261:AI$264,$E274)</f>
        <v/>
      </c>
      <c r="AK274" s="37">
        <f>$D274+(AJ274-$D274)*INDEX(AK$261:AK$264,$E274)/INDEX(AJ$261:AJ$264,$E274)</f>
        <v/>
      </c>
      <c r="AL274" s="37">
        <f>$D274+(AK274-$D274)*INDEX(AL$261:AL$264,$E274)/INDEX(AK$261:AK$264,$E274)</f>
        <v/>
      </c>
      <c r="AM274" s="37">
        <f>$D274+(AL274-$D274)*INDEX(AM$261:AM$264,$E274)/INDEX(AL$261:AL$264,$E274)</f>
        <v/>
      </c>
      <c r="AN274" s="37">
        <f>$D274+(AM274-$D274)*INDEX(AN$261:AN$264,$E274)/INDEX(AM$261:AM$264,$E274)</f>
        <v/>
      </c>
      <c r="AO274" s="37">
        <f>$D274+(AN274-$D274)*INDEX(AO$261:AO$264,$E274)/INDEX(AN$261:AN$264,$E274)</f>
        <v/>
      </c>
      <c r="AP274" s="37">
        <f>$D274+(AO274-$D274)*INDEX(AP$261:AP$264,$E274)/INDEX(AO$261:AO$264,$E274)</f>
        <v/>
      </c>
      <c r="AQ274" s="37">
        <f>$D274+(AP274-$D274)*INDEX(AQ$261:AQ$264,$E274)/INDEX(AP$261:AP$264,$E274)</f>
        <v/>
      </c>
      <c r="AR274" s="37">
        <f>$D274+(AQ274-$D274)*INDEX(AR$261:AR$264,$E274)/INDEX(AQ$261:AQ$264,$E274)</f>
        <v/>
      </c>
      <c r="AS274" s="37">
        <f>$D274+(AR274-$D274)*INDEX(AS$261:AS$264,$E274)/INDEX(AR$261:AR$264,$E274)</f>
        <v/>
      </c>
      <c r="AT274" s="37">
        <f>$D274+(AS274-$D274)*INDEX(AT$261:AT$264,$E274)/INDEX(AS$261:AS$264,$E274)</f>
        <v/>
      </c>
      <c r="AU274" s="37">
        <f>$D274+(AT274-$D274)*INDEX(AU$261:AU$264,$E274)/INDEX(AT$261:AT$264,$E274)</f>
        <v/>
      </c>
      <c r="AV274" s="37">
        <f>$D274+(AU274-$D274)*INDEX(AV$261:AV$264,$E274)/INDEX(AU$261:AU$264,$E274)</f>
        <v/>
      </c>
      <c r="AW274" s="37">
        <f>$D274+(AV274-$D274)*INDEX(AW$261:AW$264,$E274)/INDEX(AV$261:AV$264,$E274)</f>
        <v/>
      </c>
      <c r="AX274" s="37">
        <f>$D274+(AW274-$D274)*INDEX(AX$261:AX$264,$E274)/INDEX(AW$261:AW$264,$E274)</f>
        <v/>
      </c>
      <c r="AY274" s="40">
        <f>SUPPLYCOST(AY$4,Settings!$C$10,IFERROR(INDEX(Inputs_prices!$T$5:$W$16,$F274,MATCH(AY$4,Inputs_prices!$T$4:$W$4,0)),0),$D274,AX274,INDEX(AY$261:AY$264,$E274),INDEX(AX$261:AX$264,$E274))</f>
        <v/>
      </c>
    </row>
    <row r="275" hidden="1" outlineLevel="1">
      <c r="A275" s="14" t="inlineStr">
        <is>
          <t>sp</t>
        </is>
      </c>
      <c r="B275" s="14" t="inlineStr">
        <is>
          <t>ker</t>
        </is>
      </c>
      <c r="C275" s="14" t="inlineStr">
        <is>
          <t>all</t>
        </is>
      </c>
      <c r="D275" s="37">
        <f>INDEX(Inputs_prices!$N$5:$N$16,MATCH($B275&amp;"."&amp;$C275,Inputs_prices!$A$5:$A$16,0))</f>
        <v/>
      </c>
      <c r="E275" s="37">
        <f>INDEX(Inputs_prices!$F$5:$F$16,MATCH($B275&amp;"."&amp;$C275,Inputs_prices!$A$5:$A$16,0))</f>
        <v/>
      </c>
      <c r="F275" s="37">
        <f>INDEX(Inputs_prices!$E$5:$E$16,MATCH($B275&amp;"."&amp;$C275,Inputs_prices!$A$5:$A$16,0))</f>
        <v/>
      </c>
      <c r="G275" s="36" t="n"/>
      <c r="H275" s="14">
        <f>INDEX(Variables!$B$5:$B$105,MATCH($A275,Variables!$A$5:$A$105,0))&amp;IF($C275="",""," | "&amp;INDEX(Mapping!$B$5:$B$26,MATCH($C275,Mapping!$A$5:$A$26,0))&amp;" | "&amp;INDEX(Mapping!$B$30:$B$41,MATCH($B275,Mapping!$A$30:$A$41,0)))</f>
        <v/>
      </c>
      <c r="I275" s="14">
        <f>INDEX(Variables!$C$5:$C$105,MATCH($A275,Variables!$A$5:$A$105,0))</f>
        <v/>
      </c>
      <c r="J275" s="14">
        <f>INDEX(Variables!$E$5:$E$105,MATCH($A275,Variables!$A$5:$A$105,0))</f>
        <v/>
      </c>
      <c r="K275" s="11">
        <f>LOWER(Settings!$C$4)&amp;".mit."&amp;$A275&amp;IF($C275="","","."&amp;$C275&amp;"."&amp;$B275)&amp;IF(INDEX(Variables!$D$5:$D$105,MATCH($A275,Variables!$A$5:$A$105,0))="","","."&amp;INDEX(Variables!$D$5:$D$105,MATCH($A275,Variables!$A$5:$A$105,0)))&amp;"."&amp;K$5</f>
        <v/>
      </c>
      <c r="L275" s="38">
        <f>INDEX(Inputs_prices!$T$5:$W$16,$F275,MATCH(L$4,Inputs_prices!$T$4:$W$4,0))</f>
        <v/>
      </c>
      <c r="M275" s="39">
        <f>INDEX(Inputs_prices!$T$5:$W$16,$F275,MATCH(M$4,Inputs_prices!$T$4:$W$4,0))</f>
        <v/>
      </c>
      <c r="N275" s="39">
        <f>INDEX(Inputs_prices!$T$5:$W$16,$F275,MATCH(N$4,Inputs_prices!$T$4:$W$4,0))</f>
        <v/>
      </c>
      <c r="O275" s="37">
        <f>$D275+(N275-$D275)*INDEX(O$261:O$264,$E275)/INDEX(N$261:N$264,$E275)</f>
        <v/>
      </c>
      <c r="P275" s="37">
        <f>$D275+(O275-$D275)*INDEX(P$261:P$264,$E275)/INDEX(O$261:O$264,$E275)</f>
        <v/>
      </c>
      <c r="Q275" s="37">
        <f>$D275+(P275-$D275)*INDEX(Q$261:Q$264,$E275)/INDEX(P$261:P$264,$E275)</f>
        <v/>
      </c>
      <c r="R275" s="37">
        <f>$D275+(Q275-$D275)*INDEX(R$261:R$264,$E275)/INDEX(Q$261:Q$264,$E275)</f>
        <v/>
      </c>
      <c r="S275" s="37">
        <f>$D275+(R275-$D275)*INDEX(S$261:S$264,$E275)/INDEX(R$261:R$264,$E275)</f>
        <v/>
      </c>
      <c r="T275" s="37">
        <f>$D275+(S275-$D275)*INDEX(T$261:T$264,$E275)/INDEX(S$261:S$264,$E275)</f>
        <v/>
      </c>
      <c r="U275" s="37">
        <f>$D275+(T275-$D275)*INDEX(U$261:U$264,$E275)/INDEX(T$261:T$264,$E275)</f>
        <v/>
      </c>
      <c r="V275" s="37">
        <f>$D275+(U275-$D275)*INDEX(V$261:V$264,$E275)/INDEX(U$261:U$264,$E275)</f>
        <v/>
      </c>
      <c r="W275" s="37">
        <f>$D275+(V275-$D275)*INDEX(W$261:W$264,$E275)/INDEX(V$261:V$264,$E275)</f>
        <v/>
      </c>
      <c r="X275" s="37">
        <f>$D275+(W275-$D275)*INDEX(X$261:X$264,$E275)/INDEX(W$261:W$264,$E275)</f>
        <v/>
      </c>
      <c r="Y275" s="37">
        <f>$D275+(X275-$D275)*INDEX(Y$261:Y$264,$E275)/INDEX(X$261:X$264,$E275)</f>
        <v/>
      </c>
      <c r="Z275" s="37">
        <f>$D275+(Y275-$D275)*INDEX(Z$261:Z$264,$E275)/INDEX(Y$261:Y$264,$E275)</f>
        <v/>
      </c>
      <c r="AA275" s="37">
        <f>$D275+(Z275-$D275)*INDEX(AA$261:AA$264,$E275)/INDEX(Z$261:Z$264,$E275)</f>
        <v/>
      </c>
      <c r="AB275" s="37">
        <f>$D275+(AA275-$D275)*INDEX(AB$261:AB$264,$E275)/INDEX(AA$261:AA$264,$E275)</f>
        <v/>
      </c>
      <c r="AC275" s="37">
        <f>$D275+(AB275-$D275)*INDEX(AC$261:AC$264,$E275)/INDEX(AB$261:AB$264,$E275)</f>
        <v/>
      </c>
      <c r="AD275" s="40">
        <f>SUPPLYCOST(AD$4,Settings!$C$10,IFERROR(INDEX(Inputs_prices!$T$5:$W$16,$F275,MATCH(AD$4,Inputs_prices!$T$4:$W$4,0)),0),$D275,AC275,INDEX(AD$261:AD$264,$E275),INDEX(AC$261:AC$264,$E275))</f>
        <v/>
      </c>
      <c r="AF275" s="11">
        <f>LOWER(Settings!$C$4)&amp;".mit."&amp;$A275&amp;IF($C275="","","."&amp;$C275&amp;"."&amp;$B275)&amp;IF(INDEX(Variables!$D$5:$D$105,MATCH($A275,Variables!$A$5:$A$105,0))="","","."&amp;INDEX(Variables!$D$5:$D$105,MATCH($A275,Variables!$A$5:$A$105,0)))&amp;"."&amp;AF$5</f>
        <v/>
      </c>
      <c r="AG275" s="38">
        <f>INDEX(Inputs_prices!$T$5:$W$16,$F275,MATCH(AG$4,Inputs_prices!$T$4:$W$4,0))</f>
        <v/>
      </c>
      <c r="AH275" s="39">
        <f>INDEX(Inputs_prices!$T$5:$W$16,$F275,MATCH(AH$4,Inputs_prices!$T$4:$W$4,0))</f>
        <v/>
      </c>
      <c r="AI275" s="39">
        <f>INDEX(Inputs_prices!$T$5:$W$16,$F275,MATCH(AI$4,Inputs_prices!$T$4:$W$4,0))</f>
        <v/>
      </c>
      <c r="AJ275" s="37">
        <f>$D275+(AI275-$D275)*INDEX(AJ$261:AJ$264,$E275)/INDEX(AI$261:AI$264,$E275)</f>
        <v/>
      </c>
      <c r="AK275" s="37">
        <f>$D275+(AJ275-$D275)*INDEX(AK$261:AK$264,$E275)/INDEX(AJ$261:AJ$264,$E275)</f>
        <v/>
      </c>
      <c r="AL275" s="37">
        <f>$D275+(AK275-$D275)*INDEX(AL$261:AL$264,$E275)/INDEX(AK$261:AK$264,$E275)</f>
        <v/>
      </c>
      <c r="AM275" s="37">
        <f>$D275+(AL275-$D275)*INDEX(AM$261:AM$264,$E275)/INDEX(AL$261:AL$264,$E275)</f>
        <v/>
      </c>
      <c r="AN275" s="37">
        <f>$D275+(AM275-$D275)*INDEX(AN$261:AN$264,$E275)/INDEX(AM$261:AM$264,$E275)</f>
        <v/>
      </c>
      <c r="AO275" s="37">
        <f>$D275+(AN275-$D275)*INDEX(AO$261:AO$264,$E275)/INDEX(AN$261:AN$264,$E275)</f>
        <v/>
      </c>
      <c r="AP275" s="37">
        <f>$D275+(AO275-$D275)*INDEX(AP$261:AP$264,$E275)/INDEX(AO$261:AO$264,$E275)</f>
        <v/>
      </c>
      <c r="AQ275" s="37">
        <f>$D275+(AP275-$D275)*INDEX(AQ$261:AQ$264,$E275)/INDEX(AP$261:AP$264,$E275)</f>
        <v/>
      </c>
      <c r="AR275" s="37">
        <f>$D275+(AQ275-$D275)*INDEX(AR$261:AR$264,$E275)/INDEX(AQ$261:AQ$264,$E275)</f>
        <v/>
      </c>
      <c r="AS275" s="37">
        <f>$D275+(AR275-$D275)*INDEX(AS$261:AS$264,$E275)/INDEX(AR$261:AR$264,$E275)</f>
        <v/>
      </c>
      <c r="AT275" s="37">
        <f>$D275+(AS275-$D275)*INDEX(AT$261:AT$264,$E275)/INDEX(AS$261:AS$264,$E275)</f>
        <v/>
      </c>
      <c r="AU275" s="37">
        <f>$D275+(AT275-$D275)*INDEX(AU$261:AU$264,$E275)/INDEX(AT$261:AT$264,$E275)</f>
        <v/>
      </c>
      <c r="AV275" s="37">
        <f>$D275+(AU275-$D275)*INDEX(AV$261:AV$264,$E275)/INDEX(AU$261:AU$264,$E275)</f>
        <v/>
      </c>
      <c r="AW275" s="37">
        <f>$D275+(AV275-$D275)*INDEX(AW$261:AW$264,$E275)/INDEX(AV$261:AV$264,$E275)</f>
        <v/>
      </c>
      <c r="AX275" s="37">
        <f>$D275+(AW275-$D275)*INDEX(AX$261:AX$264,$E275)/INDEX(AW$261:AW$264,$E275)</f>
        <v/>
      </c>
      <c r="AY275" s="40">
        <f>SUPPLYCOST(AY$4,Settings!$C$10,IFERROR(INDEX(Inputs_prices!$T$5:$W$16,$F275,MATCH(AY$4,Inputs_prices!$T$4:$W$4,0)),0),$D275,AX275,INDEX(AY$261:AY$264,$E275),INDEX(AX$261:AX$264,$E275))</f>
        <v/>
      </c>
    </row>
    <row r="276" hidden="1" outlineLevel="1">
      <c r="A276" s="14" t="inlineStr">
        <is>
          <t>sp</t>
        </is>
      </c>
      <c r="B276" s="14" t="inlineStr">
        <is>
          <t>oop</t>
        </is>
      </c>
      <c r="C276" s="14" t="inlineStr">
        <is>
          <t>all</t>
        </is>
      </c>
      <c r="D276" s="37">
        <f>INDEX(Inputs_prices!$N$5:$N$16,MATCH($B276&amp;"."&amp;$C276,Inputs_prices!$A$5:$A$16,0))</f>
        <v/>
      </c>
      <c r="E276" s="37">
        <f>INDEX(Inputs_prices!$F$5:$F$16,MATCH($B276&amp;"."&amp;$C276,Inputs_prices!$A$5:$A$16,0))</f>
        <v/>
      </c>
      <c r="F276" s="37">
        <f>INDEX(Inputs_prices!$E$5:$E$16,MATCH($B276&amp;"."&amp;$C276,Inputs_prices!$A$5:$A$16,0))</f>
        <v/>
      </c>
      <c r="G276" s="36" t="n"/>
      <c r="H276" s="14">
        <f>INDEX(Variables!$B$5:$B$105,MATCH($A276,Variables!$A$5:$A$105,0))&amp;IF($C276="",""," | "&amp;INDEX(Mapping!$B$5:$B$26,MATCH($C276,Mapping!$A$5:$A$26,0))&amp;" | "&amp;INDEX(Mapping!$B$30:$B$41,MATCH($B276,Mapping!$A$30:$A$41,0)))</f>
        <v/>
      </c>
      <c r="I276" s="14">
        <f>INDEX(Variables!$C$5:$C$105,MATCH($A276,Variables!$A$5:$A$105,0))</f>
        <v/>
      </c>
      <c r="J276" s="14">
        <f>INDEX(Variables!$E$5:$E$105,MATCH($A276,Variables!$A$5:$A$105,0))</f>
        <v/>
      </c>
      <c r="K276" s="11">
        <f>LOWER(Settings!$C$4)&amp;".mit."&amp;$A276&amp;IF($C276="","","."&amp;$C276&amp;"."&amp;$B276)&amp;IF(INDEX(Variables!$D$5:$D$105,MATCH($A276,Variables!$A$5:$A$105,0))="","","."&amp;INDEX(Variables!$D$5:$D$105,MATCH($A276,Variables!$A$5:$A$105,0)))&amp;"."&amp;K$5</f>
        <v/>
      </c>
      <c r="L276" s="38">
        <f>INDEX(Inputs_prices!$T$5:$W$16,$F276,MATCH(L$4,Inputs_prices!$T$4:$W$4,0))</f>
        <v/>
      </c>
      <c r="M276" s="39">
        <f>INDEX(Inputs_prices!$T$5:$W$16,$F276,MATCH(M$4,Inputs_prices!$T$4:$W$4,0))</f>
        <v/>
      </c>
      <c r="N276" s="39">
        <f>INDEX(Inputs_prices!$T$5:$W$16,$F276,MATCH(N$4,Inputs_prices!$T$4:$W$4,0))</f>
        <v/>
      </c>
      <c r="O276" s="37">
        <f>$D276+(N276-$D276)*INDEX(O$261:O$264,$E276)/INDEX(N$261:N$264,$E276)</f>
        <v/>
      </c>
      <c r="P276" s="37">
        <f>$D276+(O276-$D276)*INDEX(P$261:P$264,$E276)/INDEX(O$261:O$264,$E276)</f>
        <v/>
      </c>
      <c r="Q276" s="37">
        <f>$D276+(P276-$D276)*INDEX(Q$261:Q$264,$E276)/INDEX(P$261:P$264,$E276)</f>
        <v/>
      </c>
      <c r="R276" s="37">
        <f>$D276+(Q276-$D276)*INDEX(R$261:R$264,$E276)/INDEX(Q$261:Q$264,$E276)</f>
        <v/>
      </c>
      <c r="S276" s="37">
        <f>$D276+(R276-$D276)*INDEX(S$261:S$264,$E276)/INDEX(R$261:R$264,$E276)</f>
        <v/>
      </c>
      <c r="T276" s="37">
        <f>$D276+(S276-$D276)*INDEX(T$261:T$264,$E276)/INDEX(S$261:S$264,$E276)</f>
        <v/>
      </c>
      <c r="U276" s="37">
        <f>$D276+(T276-$D276)*INDEX(U$261:U$264,$E276)/INDEX(T$261:T$264,$E276)</f>
        <v/>
      </c>
      <c r="V276" s="37">
        <f>$D276+(U276-$D276)*INDEX(V$261:V$264,$E276)/INDEX(U$261:U$264,$E276)</f>
        <v/>
      </c>
      <c r="W276" s="37">
        <f>$D276+(V276-$D276)*INDEX(W$261:W$264,$E276)/INDEX(V$261:V$264,$E276)</f>
        <v/>
      </c>
      <c r="X276" s="37">
        <f>$D276+(W276-$D276)*INDEX(X$261:X$264,$E276)/INDEX(W$261:W$264,$E276)</f>
        <v/>
      </c>
      <c r="Y276" s="37">
        <f>$D276+(X276-$D276)*INDEX(Y$261:Y$264,$E276)/INDEX(X$261:X$264,$E276)</f>
        <v/>
      </c>
      <c r="Z276" s="37">
        <f>$D276+(Y276-$D276)*INDEX(Z$261:Z$264,$E276)/INDEX(Y$261:Y$264,$E276)</f>
        <v/>
      </c>
      <c r="AA276" s="37">
        <f>$D276+(Z276-$D276)*INDEX(AA$261:AA$264,$E276)/INDEX(Z$261:Z$264,$E276)</f>
        <v/>
      </c>
      <c r="AB276" s="37">
        <f>$D276+(AA276-$D276)*INDEX(AB$261:AB$264,$E276)/INDEX(AA$261:AA$264,$E276)</f>
        <v/>
      </c>
      <c r="AC276" s="37">
        <f>$D276+(AB276-$D276)*INDEX(AC$261:AC$264,$E276)/INDEX(AB$261:AB$264,$E276)</f>
        <v/>
      </c>
      <c r="AD276" s="40">
        <f>SUPPLYCOST(AD$4,Settings!$C$10,IFERROR(INDEX(Inputs_prices!$T$5:$W$16,$F276,MATCH(AD$4,Inputs_prices!$T$4:$W$4,0)),0),$D276,AC276,INDEX(AD$261:AD$264,$E276),INDEX(AC$261:AC$264,$E276))</f>
        <v/>
      </c>
      <c r="AF276" s="11">
        <f>LOWER(Settings!$C$4)&amp;".mit."&amp;$A276&amp;IF($C276="","","."&amp;$C276&amp;"."&amp;$B276)&amp;IF(INDEX(Variables!$D$5:$D$105,MATCH($A276,Variables!$A$5:$A$105,0))="","","."&amp;INDEX(Variables!$D$5:$D$105,MATCH($A276,Variables!$A$5:$A$105,0)))&amp;"."&amp;AF$5</f>
        <v/>
      </c>
      <c r="AG276" s="38">
        <f>INDEX(Inputs_prices!$T$5:$W$16,$F276,MATCH(AG$4,Inputs_prices!$T$4:$W$4,0))</f>
        <v/>
      </c>
      <c r="AH276" s="39">
        <f>INDEX(Inputs_prices!$T$5:$W$16,$F276,MATCH(AH$4,Inputs_prices!$T$4:$W$4,0))</f>
        <v/>
      </c>
      <c r="AI276" s="39">
        <f>INDEX(Inputs_prices!$T$5:$W$16,$F276,MATCH(AI$4,Inputs_prices!$T$4:$W$4,0))</f>
        <v/>
      </c>
      <c r="AJ276" s="37">
        <f>$D276+(AI276-$D276)*INDEX(AJ$261:AJ$264,$E276)/INDEX(AI$261:AI$264,$E276)</f>
        <v/>
      </c>
      <c r="AK276" s="37">
        <f>$D276+(AJ276-$D276)*INDEX(AK$261:AK$264,$E276)/INDEX(AJ$261:AJ$264,$E276)</f>
        <v/>
      </c>
      <c r="AL276" s="37">
        <f>$D276+(AK276-$D276)*INDEX(AL$261:AL$264,$E276)/INDEX(AK$261:AK$264,$E276)</f>
        <v/>
      </c>
      <c r="AM276" s="37">
        <f>$D276+(AL276-$D276)*INDEX(AM$261:AM$264,$E276)/INDEX(AL$261:AL$264,$E276)</f>
        <v/>
      </c>
      <c r="AN276" s="37">
        <f>$D276+(AM276-$D276)*INDEX(AN$261:AN$264,$E276)/INDEX(AM$261:AM$264,$E276)</f>
        <v/>
      </c>
      <c r="AO276" s="37">
        <f>$D276+(AN276-$D276)*INDEX(AO$261:AO$264,$E276)/INDEX(AN$261:AN$264,$E276)</f>
        <v/>
      </c>
      <c r="AP276" s="37">
        <f>$D276+(AO276-$D276)*INDEX(AP$261:AP$264,$E276)/INDEX(AO$261:AO$264,$E276)</f>
        <v/>
      </c>
      <c r="AQ276" s="37">
        <f>$D276+(AP276-$D276)*INDEX(AQ$261:AQ$264,$E276)/INDEX(AP$261:AP$264,$E276)</f>
        <v/>
      </c>
      <c r="AR276" s="37">
        <f>$D276+(AQ276-$D276)*INDEX(AR$261:AR$264,$E276)/INDEX(AQ$261:AQ$264,$E276)</f>
        <v/>
      </c>
      <c r="AS276" s="37">
        <f>$D276+(AR276-$D276)*INDEX(AS$261:AS$264,$E276)/INDEX(AR$261:AR$264,$E276)</f>
        <v/>
      </c>
      <c r="AT276" s="37">
        <f>$D276+(AS276-$D276)*INDEX(AT$261:AT$264,$E276)/INDEX(AS$261:AS$264,$E276)</f>
        <v/>
      </c>
      <c r="AU276" s="37">
        <f>$D276+(AT276-$D276)*INDEX(AU$261:AU$264,$E276)/INDEX(AT$261:AT$264,$E276)</f>
        <v/>
      </c>
      <c r="AV276" s="37">
        <f>$D276+(AU276-$D276)*INDEX(AV$261:AV$264,$E276)/INDEX(AU$261:AU$264,$E276)</f>
        <v/>
      </c>
      <c r="AW276" s="37">
        <f>$D276+(AV276-$D276)*INDEX(AW$261:AW$264,$E276)/INDEX(AV$261:AV$264,$E276)</f>
        <v/>
      </c>
      <c r="AX276" s="37">
        <f>$D276+(AW276-$D276)*INDEX(AX$261:AX$264,$E276)/INDEX(AW$261:AW$264,$E276)</f>
        <v/>
      </c>
      <c r="AY276" s="40">
        <f>SUPPLYCOST(AY$4,Settings!$C$10,IFERROR(INDEX(Inputs_prices!$T$5:$W$16,$F276,MATCH(AY$4,Inputs_prices!$T$4:$W$4,0)),0),$D276,AX276,INDEX(AY$261:AY$264,$E276),INDEX(AX$261:AX$264,$E276))</f>
        <v/>
      </c>
    </row>
    <row r="277" hidden="1" outlineLevel="1">
      <c r="A277" s="14" t="inlineStr">
        <is>
          <t>sp</t>
        </is>
      </c>
      <c r="B277" s="14" t="inlineStr">
        <is>
          <t>bio</t>
        </is>
      </c>
      <c r="C277" s="14" t="inlineStr">
        <is>
          <t>all</t>
        </is>
      </c>
      <c r="D277" s="37">
        <f>INDEX(Inputs_prices!$N$5:$N$16,MATCH($B277&amp;"."&amp;$C277,Inputs_prices!$A$5:$A$16,0))</f>
        <v/>
      </c>
      <c r="E277" s="37">
        <f>INDEX(Inputs_prices!$F$5:$F$16,MATCH($B277&amp;"."&amp;$C277,Inputs_prices!$A$5:$A$16,0))</f>
        <v/>
      </c>
      <c r="F277" s="37">
        <f>INDEX(Inputs_prices!$E$5:$E$16,MATCH($B277&amp;"."&amp;$C277,Inputs_prices!$A$5:$A$16,0))</f>
        <v/>
      </c>
      <c r="G277" s="36" t="n"/>
      <c r="H277" s="14">
        <f>INDEX(Variables!$B$5:$B$105,MATCH($A277,Variables!$A$5:$A$105,0))&amp;IF($C277="",""," | "&amp;INDEX(Mapping!$B$5:$B$26,MATCH($C277,Mapping!$A$5:$A$26,0))&amp;" | "&amp;INDEX(Mapping!$B$30:$B$41,MATCH($B277,Mapping!$A$30:$A$41,0)))</f>
        <v/>
      </c>
      <c r="I277" s="14">
        <f>INDEX(Variables!$C$5:$C$105,MATCH($A277,Variables!$A$5:$A$105,0))</f>
        <v/>
      </c>
      <c r="J277" s="14">
        <f>INDEX(Variables!$E$5:$E$105,MATCH($A277,Variables!$A$5:$A$105,0))</f>
        <v/>
      </c>
      <c r="K277" s="11">
        <f>LOWER(Settings!$C$4)&amp;".mit."&amp;$A277&amp;IF($C277="","","."&amp;$C277&amp;"."&amp;$B277)&amp;IF(INDEX(Variables!$D$5:$D$105,MATCH($A277,Variables!$A$5:$A$105,0))="","","."&amp;INDEX(Variables!$D$5:$D$105,MATCH($A277,Variables!$A$5:$A$105,0)))&amp;"."&amp;K$5</f>
        <v/>
      </c>
      <c r="L277" s="38">
        <f>INDEX(Inputs_prices!$T$5:$W$16,$F277,MATCH(L$4,Inputs_prices!$T$4:$W$4,0))</f>
        <v/>
      </c>
      <c r="M277" s="39">
        <f>INDEX(Inputs_prices!$T$5:$W$16,$F277,MATCH(M$4,Inputs_prices!$T$4:$W$4,0))</f>
        <v/>
      </c>
      <c r="N277" s="39">
        <f>INDEX(Inputs_prices!$T$5:$W$16,$F277,MATCH(N$4,Inputs_prices!$T$4:$W$4,0))</f>
        <v/>
      </c>
      <c r="O277" s="37">
        <f>$D277+(N277-$D277)*INDEX(O$261:O$264,$E277)/INDEX(N$261:N$264,$E277)</f>
        <v/>
      </c>
      <c r="P277" s="37">
        <f>$D277+(O277-$D277)*INDEX(P$261:P$264,$E277)/INDEX(O$261:O$264,$E277)</f>
        <v/>
      </c>
      <c r="Q277" s="37">
        <f>$D277+(P277-$D277)*INDEX(Q$261:Q$264,$E277)/INDEX(P$261:P$264,$E277)</f>
        <v/>
      </c>
      <c r="R277" s="37">
        <f>$D277+(Q277-$D277)*INDEX(R$261:R$264,$E277)/INDEX(Q$261:Q$264,$E277)</f>
        <v/>
      </c>
      <c r="S277" s="37">
        <f>$D277+(R277-$D277)*INDEX(S$261:S$264,$E277)/INDEX(R$261:R$264,$E277)</f>
        <v/>
      </c>
      <c r="T277" s="37">
        <f>$D277+(S277-$D277)*INDEX(T$261:T$264,$E277)/INDEX(S$261:S$264,$E277)</f>
        <v/>
      </c>
      <c r="U277" s="37">
        <f>$D277+(T277-$D277)*INDEX(U$261:U$264,$E277)/INDEX(T$261:T$264,$E277)</f>
        <v/>
      </c>
      <c r="V277" s="37">
        <f>$D277+(U277-$D277)*INDEX(V$261:V$264,$E277)/INDEX(U$261:U$264,$E277)</f>
        <v/>
      </c>
      <c r="W277" s="37">
        <f>$D277+(V277-$D277)*INDEX(W$261:W$264,$E277)/INDEX(V$261:V$264,$E277)</f>
        <v/>
      </c>
      <c r="X277" s="37">
        <f>$D277+(W277-$D277)*INDEX(X$261:X$264,$E277)/INDEX(W$261:W$264,$E277)</f>
        <v/>
      </c>
      <c r="Y277" s="37">
        <f>$D277+(X277-$D277)*INDEX(Y$261:Y$264,$E277)/INDEX(X$261:X$264,$E277)</f>
        <v/>
      </c>
      <c r="Z277" s="37">
        <f>$D277+(Y277-$D277)*INDEX(Z$261:Z$264,$E277)/INDEX(Y$261:Y$264,$E277)</f>
        <v/>
      </c>
      <c r="AA277" s="37">
        <f>$D277+(Z277-$D277)*INDEX(AA$261:AA$264,$E277)/INDEX(Z$261:Z$264,$E277)</f>
        <v/>
      </c>
      <c r="AB277" s="37">
        <f>$D277+(AA277-$D277)*INDEX(AB$261:AB$264,$E277)/INDEX(AA$261:AA$264,$E277)</f>
        <v/>
      </c>
      <c r="AC277" s="37">
        <f>$D277+(AB277-$D277)*INDEX(AC$261:AC$264,$E277)/INDEX(AB$261:AB$264,$E277)</f>
        <v/>
      </c>
      <c r="AD277" s="40">
        <f>SUPPLYCOST(AD$4,Settings!$C$10,IFERROR(INDEX(Inputs_prices!$T$5:$W$16,$F277,MATCH(AD$4,Inputs_prices!$T$4:$W$4,0)),0),$D277,AC277,INDEX(AD$261:AD$264,$E277),INDEX(AC$261:AC$264,$E277))</f>
        <v/>
      </c>
      <c r="AF277" s="11">
        <f>LOWER(Settings!$C$4)&amp;".mit."&amp;$A277&amp;IF($C277="","","."&amp;$C277&amp;"."&amp;$B277)&amp;IF(INDEX(Variables!$D$5:$D$105,MATCH($A277,Variables!$A$5:$A$105,0))="","","."&amp;INDEX(Variables!$D$5:$D$105,MATCH($A277,Variables!$A$5:$A$105,0)))&amp;"."&amp;AF$5</f>
        <v/>
      </c>
      <c r="AG277" s="38">
        <f>INDEX(Inputs_prices!$T$5:$W$16,$F277,MATCH(AG$4,Inputs_prices!$T$4:$W$4,0))</f>
        <v/>
      </c>
      <c r="AH277" s="39">
        <f>INDEX(Inputs_prices!$T$5:$W$16,$F277,MATCH(AH$4,Inputs_prices!$T$4:$W$4,0))</f>
        <v/>
      </c>
      <c r="AI277" s="39">
        <f>INDEX(Inputs_prices!$T$5:$W$16,$F277,MATCH(AI$4,Inputs_prices!$T$4:$W$4,0))</f>
        <v/>
      </c>
      <c r="AJ277" s="37">
        <f>$D277+(AI277-$D277)*INDEX(AJ$261:AJ$264,$E277)/INDEX(AI$261:AI$264,$E277)</f>
        <v/>
      </c>
      <c r="AK277" s="37">
        <f>$D277+(AJ277-$D277)*INDEX(AK$261:AK$264,$E277)/INDEX(AJ$261:AJ$264,$E277)</f>
        <v/>
      </c>
      <c r="AL277" s="37">
        <f>$D277+(AK277-$D277)*INDEX(AL$261:AL$264,$E277)/INDEX(AK$261:AK$264,$E277)</f>
        <v/>
      </c>
      <c r="AM277" s="37">
        <f>$D277+(AL277-$D277)*INDEX(AM$261:AM$264,$E277)/INDEX(AL$261:AL$264,$E277)</f>
        <v/>
      </c>
      <c r="AN277" s="37">
        <f>$D277+(AM277-$D277)*INDEX(AN$261:AN$264,$E277)/INDEX(AM$261:AM$264,$E277)</f>
        <v/>
      </c>
      <c r="AO277" s="37">
        <f>$D277+(AN277-$D277)*INDEX(AO$261:AO$264,$E277)/INDEX(AN$261:AN$264,$E277)</f>
        <v/>
      </c>
      <c r="AP277" s="37">
        <f>$D277+(AO277-$D277)*INDEX(AP$261:AP$264,$E277)/INDEX(AO$261:AO$264,$E277)</f>
        <v/>
      </c>
      <c r="AQ277" s="37">
        <f>$D277+(AP277-$D277)*INDEX(AQ$261:AQ$264,$E277)/INDEX(AP$261:AP$264,$E277)</f>
        <v/>
      </c>
      <c r="AR277" s="37">
        <f>$D277+(AQ277-$D277)*INDEX(AR$261:AR$264,$E277)/INDEX(AQ$261:AQ$264,$E277)</f>
        <v/>
      </c>
      <c r="AS277" s="37">
        <f>$D277+(AR277-$D277)*INDEX(AS$261:AS$264,$E277)/INDEX(AR$261:AR$264,$E277)</f>
        <v/>
      </c>
      <c r="AT277" s="37">
        <f>$D277+(AS277-$D277)*INDEX(AT$261:AT$264,$E277)/INDEX(AS$261:AS$264,$E277)</f>
        <v/>
      </c>
      <c r="AU277" s="37">
        <f>$D277+(AT277-$D277)*INDEX(AU$261:AU$264,$E277)/INDEX(AT$261:AT$264,$E277)</f>
        <v/>
      </c>
      <c r="AV277" s="37">
        <f>$D277+(AU277-$D277)*INDEX(AV$261:AV$264,$E277)/INDEX(AU$261:AU$264,$E277)</f>
        <v/>
      </c>
      <c r="AW277" s="37">
        <f>$D277+(AV277-$D277)*INDEX(AW$261:AW$264,$E277)/INDEX(AV$261:AV$264,$E277)</f>
        <v/>
      </c>
      <c r="AX277" s="37">
        <f>$D277+(AW277-$D277)*INDEX(AX$261:AX$264,$E277)/INDEX(AW$261:AW$264,$E277)</f>
        <v/>
      </c>
      <c r="AY277" s="40">
        <f>SUPPLYCOST(AY$4,Settings!$C$10,IFERROR(INDEX(Inputs_prices!$T$5:$W$16,$F277,MATCH(AY$4,Inputs_prices!$T$4:$W$4,0)),0),$D277,AX277,INDEX(AY$261:AY$264,$E277),INDEX(AX$261:AX$264,$E277))</f>
        <v/>
      </c>
    </row>
    <row r="278" hidden="1" outlineLevel="1"/>
    <row r="279" hidden="1" outlineLevel="1">
      <c r="A279" s="14" t="inlineStr">
        <is>
          <t>txo</t>
        </is>
      </c>
      <c r="B279" s="14" t="inlineStr">
        <is>
          <t>coa</t>
        </is>
      </c>
      <c r="C279" s="14" t="inlineStr">
        <is>
          <t>pow</t>
        </is>
      </c>
      <c r="D279" s="37">
        <f>INDEX(Inputs_prices!$S$5:$S$16,MATCH($B279&amp;"."&amp;$C279,Inputs_prices!$A$5:$A$16,0))</f>
        <v/>
      </c>
      <c r="E279" s="37">
        <f>INDEX(Inputs_prices!$R$5:$R$16,MATCH($B279&amp;"."&amp;$C279,Inputs_prices!$A$5:$A$16,0))</f>
        <v/>
      </c>
      <c r="F279" s="37">
        <f>INDEX(Inputs_prices!$K$5:$K$16,MATCH($B279&amp;"."&amp;$C279,Inputs_prices!$A$5:$A$16,0))</f>
        <v/>
      </c>
      <c r="G279" s="37">
        <f>INDEX(Inputs_prices!$E$5:$E$16,MATCH($B279&amp;"."&amp;$C279,Inputs_prices!$A$5:$A$16,0))</f>
        <v/>
      </c>
      <c r="H279" s="14">
        <f>INDEX(Variables!$B$5:$B$105,MATCH($A279,Variables!$A$5:$A$105,0))&amp;IF($C279="",""," | "&amp;INDEX(Mapping!$B$5:$B$26,MATCH($C279,Mapping!$A$5:$A$26,0))&amp;" | "&amp;INDEX(Mapping!$B$30:$B$41,MATCH($B279,Mapping!$A$30:$A$41,0)))</f>
        <v/>
      </c>
      <c r="I279" s="14">
        <f>INDEX(Variables!$C$5:$C$105,MATCH($A279,Variables!$A$5:$A$105,0))</f>
        <v/>
      </c>
      <c r="J279" s="14">
        <f>INDEX(Variables!$E$5:$E$105,MATCH($A279,Variables!$A$5:$A$105,0))</f>
        <v/>
      </c>
      <c r="K279" s="11">
        <f>LOWER(Settings!$C$4)&amp;".mit."&amp;$A279&amp;IF($C279="","","."&amp;$C279&amp;"."&amp;$B279)&amp;IF(INDEX(Variables!$D$5:$D$105,MATCH($A279,Variables!$A$5:$A$105,0))="","","."&amp;INDEX(Variables!$D$5:$D$105,MATCH($A279,Variables!$A$5:$A$105,0)))&amp;"."&amp;K$5</f>
        <v/>
      </c>
      <c r="L279" s="38">
        <f>INDEX(Inputs_prices!$X$5:$AA$16,$G279,MATCH(L$4,Inputs_prices!$X$4:$AA$4,0))</f>
        <v/>
      </c>
      <c r="M279" s="39">
        <f>INDEX(Inputs_prices!$X$5:$AA$16,$G279,MATCH(M$4,Inputs_prices!$X$4:$AA$4,0))</f>
        <v/>
      </c>
      <c r="N279" s="39">
        <f>INDEX(Inputs_prices!$X$5:$AA$16,$G279,MATCH(N$4,Inputs_prices!$X$4:$AA$4,0))</f>
        <v/>
      </c>
      <c r="O279" s="37">
        <f>$D279*$F279+IF($D279*(1-$F279)&gt;=0,MAX($D279*(1-$F279),($E279-O266+$D279*(1-$F279))*(1-$F279)),($E279-O266+$D279*(1-$F279))*(1-$F279))</f>
        <v/>
      </c>
      <c r="P279" s="37">
        <f>$D279*$F279+IF($D279*(1-$F279)&gt;=0,MAX($D279*(1-$F279),($E279-P266+$D279*(1-$F279))*(1-$F279)),($E279-P266+$D279*(1-$F279))*(1-$F279))</f>
        <v/>
      </c>
      <c r="Q279" s="37">
        <f>$D279*$F279+IF($D279*(1-$F279)&gt;=0,MAX($D279*(1-$F279),($E279-Q266+$D279*(1-$F279))*(1-$F279)),($E279-Q266+$D279*(1-$F279))*(1-$F279))</f>
        <v/>
      </c>
      <c r="R279" s="37">
        <f>$D279*$F279+IF($D279*(1-$F279)&gt;=0,MAX($D279*(1-$F279),($E279-R266+$D279*(1-$F279))*(1-$F279)),($E279-R266+$D279*(1-$F279))*(1-$F279))</f>
        <v/>
      </c>
      <c r="S279" s="37">
        <f>$D279*$F279+IF($D279*(1-$F279)&gt;=0,MAX($D279*(1-$F279),($E279-S266+$D279*(1-$F279))*(1-$F279)),($E279-S266+$D279*(1-$F279))*(1-$F279))</f>
        <v/>
      </c>
      <c r="T279" s="37">
        <f>$D279*$F279+IF($D279*(1-$F279)&gt;=0,MAX($D279*(1-$F279),($E279-T266+$D279*(1-$F279))*(1-$F279)),($E279-T266+$D279*(1-$F279))*(1-$F279))</f>
        <v/>
      </c>
      <c r="U279" s="37">
        <f>$D279*$F279+IF($D279*(1-$F279)&gt;=0,MAX($D279*(1-$F279),($E279-U266+$D279*(1-$F279))*(1-$F279)),($E279-U266+$D279*(1-$F279))*(1-$F279))</f>
        <v/>
      </c>
      <c r="V279" s="37">
        <f>$D279*$F279+IF($D279*(1-$F279)&gt;=0,MAX($D279*(1-$F279),($E279-V266+$D279*(1-$F279))*(1-$F279)),($E279-V266+$D279*(1-$F279))*(1-$F279))</f>
        <v/>
      </c>
      <c r="W279" s="37">
        <f>$D279*$F279+IF($D279*(1-$F279)&gt;=0,MAX($D279*(1-$F279),($E279-W266+$D279*(1-$F279))*(1-$F279)),($E279-W266+$D279*(1-$F279))*(1-$F279))</f>
        <v/>
      </c>
      <c r="X279" s="37">
        <f>$D279*$F279+IF($D279*(1-$F279)&gt;=0,MAX($D279*(1-$F279),($E279-X266+$D279*(1-$F279))*(1-$F279)),($E279-X266+$D279*(1-$F279))*(1-$F279))</f>
        <v/>
      </c>
      <c r="Y279" s="37">
        <f>$D279*$F279+IF($D279*(1-$F279)&gt;=0,MAX($D279*(1-$F279),($E279-Y266+$D279*(1-$F279))*(1-$F279)),($E279-Y266+$D279*(1-$F279))*(1-$F279))</f>
        <v/>
      </c>
      <c r="Z279" s="37">
        <f>$D279*$F279+IF($D279*(1-$F279)&gt;=0,MAX($D279*(1-$F279),($E279-Z266+$D279*(1-$F279))*(1-$F279)),($E279-Z266+$D279*(1-$F279))*(1-$F279))</f>
        <v/>
      </c>
      <c r="AA279" s="37">
        <f>$D279*$F279+IF($D279*(1-$F279)&gt;=0,MAX($D279*(1-$F279),($E279-AA266+$D279*(1-$F279))*(1-$F279)),($E279-AA266+$D279*(1-$F279))*(1-$F279))</f>
        <v/>
      </c>
      <c r="AB279" s="37">
        <f>$D279*$F279+IF($D279*(1-$F279)&gt;=0,MAX($D279*(1-$F279),($E279-AB266+$D279*(1-$F279))*(1-$F279)),($E279-AB266+$D279*(1-$F279))*(1-$F279))</f>
        <v/>
      </c>
      <c r="AC279" s="37">
        <f>$D279*$F279+IF($D279*(1-$F279)&gt;=0,MAX($D279*(1-$F279),($E279-AC266+$D279*(1-$F279))*(1-$F279)),($E279-AC266+$D279*(1-$F279))*(1-$F279))</f>
        <v/>
      </c>
      <c r="AD279" s="40">
        <f>OTHERTAX(AD$4,Settings!$C$10,IFERROR(INDEX(Inputs_prices!$X$5:$AA$16,$G279,MATCH(AD$4,Inputs_prices!$X$4:$AA$4,0)),0),$D279,$E279,AD266,$F279)</f>
        <v/>
      </c>
      <c r="AF279" s="11">
        <f>LOWER(Settings!$C$4)&amp;".mit."&amp;$A279&amp;IF($C279="","","."&amp;$C279&amp;"."&amp;$B279)&amp;IF(INDEX(Variables!$D$5:$D$105,MATCH($A279,Variables!$A$5:$A$105,0))="","","."&amp;INDEX(Variables!$D$5:$D$105,MATCH($A279,Variables!$A$5:$A$105,0)))&amp;"."&amp;AF$5</f>
        <v/>
      </c>
      <c r="AG279" s="38">
        <f>INDEX(Inputs_prices!$X$5:$AA$16,$G279,MATCH(AG$4,Inputs_prices!$X$4:$AA$4,0))</f>
        <v/>
      </c>
      <c r="AH279" s="39">
        <f>INDEX(Inputs_prices!$X$5:$AA$16,$G279,MATCH(AH$4,Inputs_prices!$X$4:$AA$4,0))</f>
        <v/>
      </c>
      <c r="AI279" s="39">
        <f>INDEX(Inputs_prices!$X$5:$AA$16,$G279,MATCH(AI$4,Inputs_prices!$X$4:$AA$4,0))</f>
        <v/>
      </c>
      <c r="AJ279" s="37">
        <f>$D279*$F279+IF($D279*(1-$F279)&gt;=0,MAX($D279*(1-$F279),($E279-AJ266+$D279*(1-$F279))*(1-$F279)),($E279-AJ266+$D279*(1-$F279))*(1-$F279))</f>
        <v/>
      </c>
      <c r="AK279" s="37">
        <f>$D279*$F279+IF($D279*(1-$F279)&gt;=0,MAX($D279*(1-$F279),($E279-AK266+$D279*(1-$F279))*(1-$F279)),($E279-AK266+$D279*(1-$F279))*(1-$F279))</f>
        <v/>
      </c>
      <c r="AL279" s="37">
        <f>$D279*$F279+IF($D279*(1-$F279)&gt;=0,MAX($D279*(1-$F279),($E279-AL266+$D279*(1-$F279))*(1-$F279)),($E279-AL266+$D279*(1-$F279))*(1-$F279))</f>
        <v/>
      </c>
      <c r="AM279" s="37">
        <f>$D279*$F279+IF($D279*(1-$F279)&gt;=0,MAX($D279*(1-$F279),($E279-AM266+$D279*(1-$F279))*(1-$F279)),($E279-AM266+$D279*(1-$F279))*(1-$F279))</f>
        <v/>
      </c>
      <c r="AN279" s="37">
        <f>$D279*$F279+IF($D279*(1-$F279)&gt;=0,MAX($D279*(1-$F279),($E279-AN266+$D279*(1-$F279))*(1-$F279)),($E279-AN266+$D279*(1-$F279))*(1-$F279))</f>
        <v/>
      </c>
      <c r="AO279" s="37">
        <f>$D279*$F279+IF($D279*(1-$F279)&gt;=0,MAX($D279*(1-$F279),($E279-AO266+$D279*(1-$F279))*(1-$F279)),($E279-AO266+$D279*(1-$F279))*(1-$F279))</f>
        <v/>
      </c>
      <c r="AP279" s="37">
        <f>$D279*$F279+IF($D279*(1-$F279)&gt;=0,MAX($D279*(1-$F279),($E279-AP266+$D279*(1-$F279))*(1-$F279)),($E279-AP266+$D279*(1-$F279))*(1-$F279))</f>
        <v/>
      </c>
      <c r="AQ279" s="37">
        <f>$D279*$F279+IF($D279*(1-$F279)&gt;=0,MAX($D279*(1-$F279),($E279-AQ266+$D279*(1-$F279))*(1-$F279)),($E279-AQ266+$D279*(1-$F279))*(1-$F279))</f>
        <v/>
      </c>
      <c r="AR279" s="37">
        <f>$D279*$F279+IF($D279*(1-$F279)&gt;=0,MAX($D279*(1-$F279),($E279-AR266+$D279*(1-$F279))*(1-$F279)),($E279-AR266+$D279*(1-$F279))*(1-$F279))</f>
        <v/>
      </c>
      <c r="AS279" s="37">
        <f>$D279*$F279+IF($D279*(1-$F279)&gt;=0,MAX($D279*(1-$F279),($E279-AS266+$D279*(1-$F279))*(1-$F279)),($E279-AS266+$D279*(1-$F279))*(1-$F279))</f>
        <v/>
      </c>
      <c r="AT279" s="37">
        <f>$D279*$F279+IF($D279*(1-$F279)&gt;=0,MAX($D279*(1-$F279),($E279-AT266+$D279*(1-$F279))*(1-$F279)),($E279-AT266+$D279*(1-$F279))*(1-$F279))</f>
        <v/>
      </c>
      <c r="AU279" s="37">
        <f>$D279*$F279+IF($D279*(1-$F279)&gt;=0,MAX($D279*(1-$F279),($E279-AU266+$D279*(1-$F279))*(1-$F279)),($E279-AU266+$D279*(1-$F279))*(1-$F279))</f>
        <v/>
      </c>
      <c r="AV279" s="37">
        <f>$D279*$F279+IF($D279*(1-$F279)&gt;=0,MAX($D279*(1-$F279),($E279-AV266+$D279*(1-$F279))*(1-$F279)),($E279-AV266+$D279*(1-$F279))*(1-$F279))</f>
        <v/>
      </c>
      <c r="AW279" s="37">
        <f>$D279*$F279+IF($D279*(1-$F279)&gt;=0,MAX($D279*(1-$F279),($E279-AW266+$D279*(1-$F279))*(1-$F279)),($E279-AW266+$D279*(1-$F279))*(1-$F279))</f>
        <v/>
      </c>
      <c r="AX279" s="37">
        <f>$D279*$F279+IF($D279*(1-$F279)&gt;=0,MAX($D279*(1-$F279),($E279-AX266+$D279*(1-$F279))*(1-$F279)),($E279-AX266+$D279*(1-$F279))*(1-$F279))</f>
        <v/>
      </c>
      <c r="AY279" s="40">
        <f>OTHERTAX(AY$4,Settings!$C$10,IFERROR(INDEX(Inputs_prices!$X$5:$AA$16,$G279,MATCH(AY$4,Inputs_prices!$X$4:$AA$4,0)),0),$D279,$E279,AY266,$F279)</f>
        <v/>
      </c>
    </row>
    <row r="280" hidden="1" outlineLevel="1">
      <c r="A280" s="14" t="inlineStr">
        <is>
          <t>txo</t>
        </is>
      </c>
      <c r="B280" s="14" t="inlineStr">
        <is>
          <t>coa</t>
        </is>
      </c>
      <c r="C280" s="14" t="inlineStr">
        <is>
          <t>res</t>
        </is>
      </c>
      <c r="D280" s="37">
        <f>INDEX(Inputs_prices!$S$5:$S$16,MATCH($B280&amp;"."&amp;$C280,Inputs_prices!$A$5:$A$16,0))</f>
        <v/>
      </c>
      <c r="E280" s="37">
        <f>INDEX(Inputs_prices!$R$5:$R$16,MATCH($B280&amp;"."&amp;$C280,Inputs_prices!$A$5:$A$16,0))</f>
        <v/>
      </c>
      <c r="F280" s="37">
        <f>INDEX(Inputs_prices!$K$5:$K$16,MATCH($B280&amp;"."&amp;$C280,Inputs_prices!$A$5:$A$16,0))</f>
        <v/>
      </c>
      <c r="G280" s="37">
        <f>INDEX(Inputs_prices!$E$5:$E$16,MATCH($B280&amp;"."&amp;$C280,Inputs_prices!$A$5:$A$16,0))</f>
        <v/>
      </c>
      <c r="H280" s="14">
        <f>INDEX(Variables!$B$5:$B$105,MATCH($A280,Variables!$A$5:$A$105,0))&amp;IF($C280="",""," | "&amp;INDEX(Mapping!$B$5:$B$26,MATCH($C280,Mapping!$A$5:$A$26,0))&amp;" | "&amp;INDEX(Mapping!$B$30:$B$41,MATCH($B280,Mapping!$A$30:$A$41,0)))</f>
        <v/>
      </c>
      <c r="I280" s="14">
        <f>INDEX(Variables!$C$5:$C$105,MATCH($A280,Variables!$A$5:$A$105,0))</f>
        <v/>
      </c>
      <c r="J280" s="14">
        <f>INDEX(Variables!$E$5:$E$105,MATCH($A280,Variables!$A$5:$A$105,0))</f>
        <v/>
      </c>
      <c r="K280" s="11">
        <f>LOWER(Settings!$C$4)&amp;".mit."&amp;$A280&amp;IF($C280="","","."&amp;$C280&amp;"."&amp;$B280)&amp;IF(INDEX(Variables!$D$5:$D$105,MATCH($A280,Variables!$A$5:$A$105,0))="","","."&amp;INDEX(Variables!$D$5:$D$105,MATCH($A280,Variables!$A$5:$A$105,0)))&amp;"."&amp;K$5</f>
        <v/>
      </c>
      <c r="L280" s="38">
        <f>INDEX(Inputs_prices!$X$5:$AA$16,$G280,MATCH(L$4,Inputs_prices!$X$4:$AA$4,0))</f>
        <v/>
      </c>
      <c r="M280" s="39">
        <f>INDEX(Inputs_prices!$X$5:$AA$16,$G280,MATCH(M$4,Inputs_prices!$X$4:$AA$4,0))</f>
        <v/>
      </c>
      <c r="N280" s="39">
        <f>INDEX(Inputs_prices!$X$5:$AA$16,$G280,MATCH(N$4,Inputs_prices!$X$4:$AA$4,0))</f>
        <v/>
      </c>
      <c r="O280" s="37">
        <f>$D280*$F280+IF($D280*(1-$F280)&gt;=0,MAX($D280*(1-$F280),($E280-O267+$D280*(1-$F280))*(1-$F280)),($E280-O267+$D280*(1-$F280))*(1-$F280))</f>
        <v/>
      </c>
      <c r="P280" s="37">
        <f>$D280*$F280+IF($D280*(1-$F280)&gt;=0,MAX($D280*(1-$F280),($E280-P267+$D280*(1-$F280))*(1-$F280)),($E280-P267+$D280*(1-$F280))*(1-$F280))</f>
        <v/>
      </c>
      <c r="Q280" s="37">
        <f>$D280*$F280+IF($D280*(1-$F280)&gt;=0,MAX($D280*(1-$F280),($E280-Q267+$D280*(1-$F280))*(1-$F280)),($E280-Q267+$D280*(1-$F280))*(1-$F280))</f>
        <v/>
      </c>
      <c r="R280" s="37">
        <f>$D280*$F280+IF($D280*(1-$F280)&gt;=0,MAX($D280*(1-$F280),($E280-R267+$D280*(1-$F280))*(1-$F280)),($E280-R267+$D280*(1-$F280))*(1-$F280))</f>
        <v/>
      </c>
      <c r="S280" s="37">
        <f>$D280*$F280+IF($D280*(1-$F280)&gt;=0,MAX($D280*(1-$F280),($E280-S267+$D280*(1-$F280))*(1-$F280)),($E280-S267+$D280*(1-$F280))*(1-$F280))</f>
        <v/>
      </c>
      <c r="T280" s="37">
        <f>$D280*$F280+IF($D280*(1-$F280)&gt;=0,MAX($D280*(1-$F280),($E280-T267+$D280*(1-$F280))*(1-$F280)),($E280-T267+$D280*(1-$F280))*(1-$F280))</f>
        <v/>
      </c>
      <c r="U280" s="37">
        <f>$D280*$F280+IF($D280*(1-$F280)&gt;=0,MAX($D280*(1-$F280),($E280-U267+$D280*(1-$F280))*(1-$F280)),($E280-U267+$D280*(1-$F280))*(1-$F280))</f>
        <v/>
      </c>
      <c r="V280" s="37">
        <f>$D280*$F280+IF($D280*(1-$F280)&gt;=0,MAX($D280*(1-$F280),($E280-V267+$D280*(1-$F280))*(1-$F280)),($E280-V267+$D280*(1-$F280))*(1-$F280))</f>
        <v/>
      </c>
      <c r="W280" s="37">
        <f>$D280*$F280+IF($D280*(1-$F280)&gt;=0,MAX($D280*(1-$F280),($E280-W267+$D280*(1-$F280))*(1-$F280)),($E280-W267+$D280*(1-$F280))*(1-$F280))</f>
        <v/>
      </c>
      <c r="X280" s="37">
        <f>$D280*$F280+IF($D280*(1-$F280)&gt;=0,MAX($D280*(1-$F280),($E280-X267+$D280*(1-$F280))*(1-$F280)),($E280-X267+$D280*(1-$F280))*(1-$F280))</f>
        <v/>
      </c>
      <c r="Y280" s="37">
        <f>$D280*$F280+IF($D280*(1-$F280)&gt;=0,MAX($D280*(1-$F280),($E280-Y267+$D280*(1-$F280))*(1-$F280)),($E280-Y267+$D280*(1-$F280))*(1-$F280))</f>
        <v/>
      </c>
      <c r="Z280" s="37">
        <f>$D280*$F280+IF($D280*(1-$F280)&gt;=0,MAX($D280*(1-$F280),($E280-Z267+$D280*(1-$F280))*(1-$F280)),($E280-Z267+$D280*(1-$F280))*(1-$F280))</f>
        <v/>
      </c>
      <c r="AA280" s="37">
        <f>$D280*$F280+IF($D280*(1-$F280)&gt;=0,MAX($D280*(1-$F280),($E280-AA267+$D280*(1-$F280))*(1-$F280)),($E280-AA267+$D280*(1-$F280))*(1-$F280))</f>
        <v/>
      </c>
      <c r="AB280" s="37">
        <f>$D280*$F280+IF($D280*(1-$F280)&gt;=0,MAX($D280*(1-$F280),($E280-AB267+$D280*(1-$F280))*(1-$F280)),($E280-AB267+$D280*(1-$F280))*(1-$F280))</f>
        <v/>
      </c>
      <c r="AC280" s="37">
        <f>$D280*$F280+IF($D280*(1-$F280)&gt;=0,MAX($D280*(1-$F280),($E280-AC267+$D280*(1-$F280))*(1-$F280)),($E280-AC267+$D280*(1-$F280))*(1-$F280))</f>
        <v/>
      </c>
      <c r="AD280" s="40">
        <f>OTHERTAX(AD$4,Settings!$C$10,IFERROR(INDEX(Inputs_prices!$X$5:$AA$16,$G280,MATCH(AD$4,Inputs_prices!$X$4:$AA$4,0)),0),$D280,$E280,AD267,$F280)</f>
        <v/>
      </c>
      <c r="AF280" s="11">
        <f>LOWER(Settings!$C$4)&amp;".mit."&amp;$A280&amp;IF($C280="","","."&amp;$C280&amp;"."&amp;$B280)&amp;IF(INDEX(Variables!$D$5:$D$105,MATCH($A280,Variables!$A$5:$A$105,0))="","","."&amp;INDEX(Variables!$D$5:$D$105,MATCH($A280,Variables!$A$5:$A$105,0)))&amp;"."&amp;AF$5</f>
        <v/>
      </c>
      <c r="AG280" s="38">
        <f>INDEX(Inputs_prices!$X$5:$AA$16,$G280,MATCH(AG$4,Inputs_prices!$X$4:$AA$4,0))</f>
        <v/>
      </c>
      <c r="AH280" s="39">
        <f>INDEX(Inputs_prices!$X$5:$AA$16,$G280,MATCH(AH$4,Inputs_prices!$X$4:$AA$4,0))</f>
        <v/>
      </c>
      <c r="AI280" s="39">
        <f>INDEX(Inputs_prices!$X$5:$AA$16,$G280,MATCH(AI$4,Inputs_prices!$X$4:$AA$4,0))</f>
        <v/>
      </c>
      <c r="AJ280" s="37">
        <f>$D280*$F280+IF($D280*(1-$F280)&gt;=0,MAX($D280*(1-$F280),($E280-AJ267+$D280*(1-$F280))*(1-$F280)),($E280-AJ267+$D280*(1-$F280))*(1-$F280))</f>
        <v/>
      </c>
      <c r="AK280" s="37">
        <f>$D280*$F280+IF($D280*(1-$F280)&gt;=0,MAX($D280*(1-$F280),($E280-AK267+$D280*(1-$F280))*(1-$F280)),($E280-AK267+$D280*(1-$F280))*(1-$F280))</f>
        <v/>
      </c>
      <c r="AL280" s="37">
        <f>$D280*$F280+IF($D280*(1-$F280)&gt;=0,MAX($D280*(1-$F280),($E280-AL267+$D280*(1-$F280))*(1-$F280)),($E280-AL267+$D280*(1-$F280))*(1-$F280))</f>
        <v/>
      </c>
      <c r="AM280" s="37">
        <f>$D280*$F280+IF($D280*(1-$F280)&gt;=0,MAX($D280*(1-$F280),($E280-AM267+$D280*(1-$F280))*(1-$F280)),($E280-AM267+$D280*(1-$F280))*(1-$F280))</f>
        <v/>
      </c>
      <c r="AN280" s="37">
        <f>$D280*$F280+IF($D280*(1-$F280)&gt;=0,MAX($D280*(1-$F280),($E280-AN267+$D280*(1-$F280))*(1-$F280)),($E280-AN267+$D280*(1-$F280))*(1-$F280))</f>
        <v/>
      </c>
      <c r="AO280" s="37">
        <f>$D280*$F280+IF($D280*(1-$F280)&gt;=0,MAX($D280*(1-$F280),($E280-AO267+$D280*(1-$F280))*(1-$F280)),($E280-AO267+$D280*(1-$F280))*(1-$F280))</f>
        <v/>
      </c>
      <c r="AP280" s="37">
        <f>$D280*$F280+IF($D280*(1-$F280)&gt;=0,MAX($D280*(1-$F280),($E280-AP267+$D280*(1-$F280))*(1-$F280)),($E280-AP267+$D280*(1-$F280))*(1-$F280))</f>
        <v/>
      </c>
      <c r="AQ280" s="37">
        <f>$D280*$F280+IF($D280*(1-$F280)&gt;=0,MAX($D280*(1-$F280),($E280-AQ267+$D280*(1-$F280))*(1-$F280)),($E280-AQ267+$D280*(1-$F280))*(1-$F280))</f>
        <v/>
      </c>
      <c r="AR280" s="37">
        <f>$D280*$F280+IF($D280*(1-$F280)&gt;=0,MAX($D280*(1-$F280),($E280-AR267+$D280*(1-$F280))*(1-$F280)),($E280-AR267+$D280*(1-$F280))*(1-$F280))</f>
        <v/>
      </c>
      <c r="AS280" s="37">
        <f>$D280*$F280+IF($D280*(1-$F280)&gt;=0,MAX($D280*(1-$F280),($E280-AS267+$D280*(1-$F280))*(1-$F280)),($E280-AS267+$D280*(1-$F280))*(1-$F280))</f>
        <v/>
      </c>
      <c r="AT280" s="37">
        <f>$D280*$F280+IF($D280*(1-$F280)&gt;=0,MAX($D280*(1-$F280),($E280-AT267+$D280*(1-$F280))*(1-$F280)),($E280-AT267+$D280*(1-$F280))*(1-$F280))</f>
        <v/>
      </c>
      <c r="AU280" s="37">
        <f>$D280*$F280+IF($D280*(1-$F280)&gt;=0,MAX($D280*(1-$F280),($E280-AU267+$D280*(1-$F280))*(1-$F280)),($E280-AU267+$D280*(1-$F280))*(1-$F280))</f>
        <v/>
      </c>
      <c r="AV280" s="37">
        <f>$D280*$F280+IF($D280*(1-$F280)&gt;=0,MAX($D280*(1-$F280),($E280-AV267+$D280*(1-$F280))*(1-$F280)),($E280-AV267+$D280*(1-$F280))*(1-$F280))</f>
        <v/>
      </c>
      <c r="AW280" s="37">
        <f>$D280*$F280+IF($D280*(1-$F280)&gt;=0,MAX($D280*(1-$F280),($E280-AW267+$D280*(1-$F280))*(1-$F280)),($E280-AW267+$D280*(1-$F280))*(1-$F280))</f>
        <v/>
      </c>
      <c r="AX280" s="37">
        <f>$D280*$F280+IF($D280*(1-$F280)&gt;=0,MAX($D280*(1-$F280),($E280-AX267+$D280*(1-$F280))*(1-$F280)),($E280-AX267+$D280*(1-$F280))*(1-$F280))</f>
        <v/>
      </c>
      <c r="AY280" s="40">
        <f>OTHERTAX(AY$4,Settings!$C$10,IFERROR(INDEX(Inputs_prices!$X$5:$AA$16,$G280,MATCH(AY$4,Inputs_prices!$X$4:$AA$4,0)),0),$D280,$E280,AY267,$F280)</f>
        <v/>
      </c>
    </row>
    <row r="281" hidden="1" outlineLevel="1">
      <c r="A281" s="14" t="inlineStr">
        <is>
          <t>txo</t>
        </is>
      </c>
      <c r="B281" s="14" t="inlineStr">
        <is>
          <t>coa</t>
        </is>
      </c>
      <c r="C281" s="14" t="inlineStr">
        <is>
          <t>ind</t>
        </is>
      </c>
      <c r="D281" s="37">
        <f>INDEX(Inputs_prices!$S$5:$S$16,MATCH($B281&amp;"."&amp;$C281,Inputs_prices!$A$5:$A$16,0))</f>
        <v/>
      </c>
      <c r="E281" s="37">
        <f>INDEX(Inputs_prices!$R$5:$R$16,MATCH($B281&amp;"."&amp;$C281,Inputs_prices!$A$5:$A$16,0))</f>
        <v/>
      </c>
      <c r="F281" s="37">
        <f>INDEX(Inputs_prices!$K$5:$K$16,MATCH($B281&amp;"."&amp;$C281,Inputs_prices!$A$5:$A$16,0))</f>
        <v/>
      </c>
      <c r="G281" s="37">
        <f>INDEX(Inputs_prices!$E$5:$E$16,MATCH($B281&amp;"."&amp;$C281,Inputs_prices!$A$5:$A$16,0))</f>
        <v/>
      </c>
      <c r="H281" s="14">
        <f>INDEX(Variables!$B$5:$B$105,MATCH($A281,Variables!$A$5:$A$105,0))&amp;IF($C281="",""," | "&amp;INDEX(Mapping!$B$5:$B$26,MATCH($C281,Mapping!$A$5:$A$26,0))&amp;" | "&amp;INDEX(Mapping!$B$30:$B$41,MATCH($B281,Mapping!$A$30:$A$41,0)))</f>
        <v/>
      </c>
      <c r="I281" s="14">
        <f>INDEX(Variables!$C$5:$C$105,MATCH($A281,Variables!$A$5:$A$105,0))</f>
        <v/>
      </c>
      <c r="J281" s="14">
        <f>INDEX(Variables!$E$5:$E$105,MATCH($A281,Variables!$A$5:$A$105,0))</f>
        <v/>
      </c>
      <c r="K281" s="11">
        <f>LOWER(Settings!$C$4)&amp;".mit."&amp;$A281&amp;IF($C281="","","."&amp;$C281&amp;"."&amp;$B281)&amp;IF(INDEX(Variables!$D$5:$D$105,MATCH($A281,Variables!$A$5:$A$105,0))="","","."&amp;INDEX(Variables!$D$5:$D$105,MATCH($A281,Variables!$A$5:$A$105,0)))&amp;"."&amp;K$5</f>
        <v/>
      </c>
      <c r="L281" s="38">
        <f>INDEX(Inputs_prices!$X$5:$AA$16,$G281,MATCH(L$4,Inputs_prices!$X$4:$AA$4,0))</f>
        <v/>
      </c>
      <c r="M281" s="39">
        <f>INDEX(Inputs_prices!$X$5:$AA$16,$G281,MATCH(M$4,Inputs_prices!$X$4:$AA$4,0))</f>
        <v/>
      </c>
      <c r="N281" s="39">
        <f>INDEX(Inputs_prices!$X$5:$AA$16,$G281,MATCH(N$4,Inputs_prices!$X$4:$AA$4,0))</f>
        <v/>
      </c>
      <c r="O281" s="37">
        <f>$D281*$F281+IF($D281*(1-$F281)&gt;=0,MAX($D281*(1-$F281),($E281-O268+$D281*(1-$F281))*(1-$F281)),($E281-O268+$D281*(1-$F281))*(1-$F281))</f>
        <v/>
      </c>
      <c r="P281" s="37">
        <f>$D281*$F281+IF($D281*(1-$F281)&gt;=0,MAX($D281*(1-$F281),($E281-P268+$D281*(1-$F281))*(1-$F281)),($E281-P268+$D281*(1-$F281))*(1-$F281))</f>
        <v/>
      </c>
      <c r="Q281" s="37">
        <f>$D281*$F281+IF($D281*(1-$F281)&gt;=0,MAX($D281*(1-$F281),($E281-Q268+$D281*(1-$F281))*(1-$F281)),($E281-Q268+$D281*(1-$F281))*(1-$F281))</f>
        <v/>
      </c>
      <c r="R281" s="37">
        <f>$D281*$F281+IF($D281*(1-$F281)&gt;=0,MAX($D281*(1-$F281),($E281-R268+$D281*(1-$F281))*(1-$F281)),($E281-R268+$D281*(1-$F281))*(1-$F281))</f>
        <v/>
      </c>
      <c r="S281" s="37">
        <f>$D281*$F281+IF($D281*(1-$F281)&gt;=0,MAX($D281*(1-$F281),($E281-S268+$D281*(1-$F281))*(1-$F281)),($E281-S268+$D281*(1-$F281))*(1-$F281))</f>
        <v/>
      </c>
      <c r="T281" s="37">
        <f>$D281*$F281+IF($D281*(1-$F281)&gt;=0,MAX($D281*(1-$F281),($E281-T268+$D281*(1-$F281))*(1-$F281)),($E281-T268+$D281*(1-$F281))*(1-$F281))</f>
        <v/>
      </c>
      <c r="U281" s="37">
        <f>$D281*$F281+IF($D281*(1-$F281)&gt;=0,MAX($D281*(1-$F281),($E281-U268+$D281*(1-$F281))*(1-$F281)),($E281-U268+$D281*(1-$F281))*(1-$F281))</f>
        <v/>
      </c>
      <c r="V281" s="37">
        <f>$D281*$F281+IF($D281*(1-$F281)&gt;=0,MAX($D281*(1-$F281),($E281-V268+$D281*(1-$F281))*(1-$F281)),($E281-V268+$D281*(1-$F281))*(1-$F281))</f>
        <v/>
      </c>
      <c r="W281" s="37">
        <f>$D281*$F281+IF($D281*(1-$F281)&gt;=0,MAX($D281*(1-$F281),($E281-W268+$D281*(1-$F281))*(1-$F281)),($E281-W268+$D281*(1-$F281))*(1-$F281))</f>
        <v/>
      </c>
      <c r="X281" s="37">
        <f>$D281*$F281+IF($D281*(1-$F281)&gt;=0,MAX($D281*(1-$F281),($E281-X268+$D281*(1-$F281))*(1-$F281)),($E281-X268+$D281*(1-$F281))*(1-$F281))</f>
        <v/>
      </c>
      <c r="Y281" s="37">
        <f>$D281*$F281+IF($D281*(1-$F281)&gt;=0,MAX($D281*(1-$F281),($E281-Y268+$D281*(1-$F281))*(1-$F281)),($E281-Y268+$D281*(1-$F281))*(1-$F281))</f>
        <v/>
      </c>
      <c r="Z281" s="37">
        <f>$D281*$F281+IF($D281*(1-$F281)&gt;=0,MAX($D281*(1-$F281),($E281-Z268+$D281*(1-$F281))*(1-$F281)),($E281-Z268+$D281*(1-$F281))*(1-$F281))</f>
        <v/>
      </c>
      <c r="AA281" s="37">
        <f>$D281*$F281+IF($D281*(1-$F281)&gt;=0,MAX($D281*(1-$F281),($E281-AA268+$D281*(1-$F281))*(1-$F281)),($E281-AA268+$D281*(1-$F281))*(1-$F281))</f>
        <v/>
      </c>
      <c r="AB281" s="37">
        <f>$D281*$F281+IF($D281*(1-$F281)&gt;=0,MAX($D281*(1-$F281),($E281-AB268+$D281*(1-$F281))*(1-$F281)),($E281-AB268+$D281*(1-$F281))*(1-$F281))</f>
        <v/>
      </c>
      <c r="AC281" s="37">
        <f>$D281*$F281+IF($D281*(1-$F281)&gt;=0,MAX($D281*(1-$F281),($E281-AC268+$D281*(1-$F281))*(1-$F281)),($E281-AC268+$D281*(1-$F281))*(1-$F281))</f>
        <v/>
      </c>
      <c r="AD281" s="40">
        <f>OTHERTAX(AD$4,Settings!$C$10,IFERROR(INDEX(Inputs_prices!$X$5:$AA$16,$G281,MATCH(AD$4,Inputs_prices!$X$4:$AA$4,0)),0),$D281,$E281,AD268,$F281)</f>
        <v/>
      </c>
      <c r="AF281" s="11">
        <f>LOWER(Settings!$C$4)&amp;".mit."&amp;$A281&amp;IF($C281="","","."&amp;$C281&amp;"."&amp;$B281)&amp;IF(INDEX(Variables!$D$5:$D$105,MATCH($A281,Variables!$A$5:$A$105,0))="","","."&amp;INDEX(Variables!$D$5:$D$105,MATCH($A281,Variables!$A$5:$A$105,0)))&amp;"."&amp;AF$5</f>
        <v/>
      </c>
      <c r="AG281" s="38">
        <f>INDEX(Inputs_prices!$X$5:$AA$16,$G281,MATCH(AG$4,Inputs_prices!$X$4:$AA$4,0))</f>
        <v/>
      </c>
      <c r="AH281" s="39">
        <f>INDEX(Inputs_prices!$X$5:$AA$16,$G281,MATCH(AH$4,Inputs_prices!$X$4:$AA$4,0))</f>
        <v/>
      </c>
      <c r="AI281" s="39">
        <f>INDEX(Inputs_prices!$X$5:$AA$16,$G281,MATCH(AI$4,Inputs_prices!$X$4:$AA$4,0))</f>
        <v/>
      </c>
      <c r="AJ281" s="37">
        <f>$D281*$F281+IF($D281*(1-$F281)&gt;=0,MAX($D281*(1-$F281),($E281-AJ268+$D281*(1-$F281))*(1-$F281)),($E281-AJ268+$D281*(1-$F281))*(1-$F281))</f>
        <v/>
      </c>
      <c r="AK281" s="37">
        <f>$D281*$F281+IF($D281*(1-$F281)&gt;=0,MAX($D281*(1-$F281),($E281-AK268+$D281*(1-$F281))*(1-$F281)),($E281-AK268+$D281*(1-$F281))*(1-$F281))</f>
        <v/>
      </c>
      <c r="AL281" s="37">
        <f>$D281*$F281+IF($D281*(1-$F281)&gt;=0,MAX($D281*(1-$F281),($E281-AL268+$D281*(1-$F281))*(1-$F281)),($E281-AL268+$D281*(1-$F281))*(1-$F281))</f>
        <v/>
      </c>
      <c r="AM281" s="37">
        <f>$D281*$F281+IF($D281*(1-$F281)&gt;=0,MAX($D281*(1-$F281),($E281-AM268+$D281*(1-$F281))*(1-$F281)),($E281-AM268+$D281*(1-$F281))*(1-$F281))</f>
        <v/>
      </c>
      <c r="AN281" s="37">
        <f>$D281*$F281+IF($D281*(1-$F281)&gt;=0,MAX($D281*(1-$F281),($E281-AN268+$D281*(1-$F281))*(1-$F281)),($E281-AN268+$D281*(1-$F281))*(1-$F281))</f>
        <v/>
      </c>
      <c r="AO281" s="37">
        <f>$D281*$F281+IF($D281*(1-$F281)&gt;=0,MAX($D281*(1-$F281),($E281-AO268+$D281*(1-$F281))*(1-$F281)),($E281-AO268+$D281*(1-$F281))*(1-$F281))</f>
        <v/>
      </c>
      <c r="AP281" s="37">
        <f>$D281*$F281+IF($D281*(1-$F281)&gt;=0,MAX($D281*(1-$F281),($E281-AP268+$D281*(1-$F281))*(1-$F281)),($E281-AP268+$D281*(1-$F281))*(1-$F281))</f>
        <v/>
      </c>
      <c r="AQ281" s="37">
        <f>$D281*$F281+IF($D281*(1-$F281)&gt;=0,MAX($D281*(1-$F281),($E281-AQ268+$D281*(1-$F281))*(1-$F281)),($E281-AQ268+$D281*(1-$F281))*(1-$F281))</f>
        <v/>
      </c>
      <c r="AR281" s="37">
        <f>$D281*$F281+IF($D281*(1-$F281)&gt;=0,MAX($D281*(1-$F281),($E281-AR268+$D281*(1-$F281))*(1-$F281)),($E281-AR268+$D281*(1-$F281))*(1-$F281))</f>
        <v/>
      </c>
      <c r="AS281" s="37">
        <f>$D281*$F281+IF($D281*(1-$F281)&gt;=0,MAX($D281*(1-$F281),($E281-AS268+$D281*(1-$F281))*(1-$F281)),($E281-AS268+$D281*(1-$F281))*(1-$F281))</f>
        <v/>
      </c>
      <c r="AT281" s="37">
        <f>$D281*$F281+IF($D281*(1-$F281)&gt;=0,MAX($D281*(1-$F281),($E281-AT268+$D281*(1-$F281))*(1-$F281)),($E281-AT268+$D281*(1-$F281))*(1-$F281))</f>
        <v/>
      </c>
      <c r="AU281" s="37">
        <f>$D281*$F281+IF($D281*(1-$F281)&gt;=0,MAX($D281*(1-$F281),($E281-AU268+$D281*(1-$F281))*(1-$F281)),($E281-AU268+$D281*(1-$F281))*(1-$F281))</f>
        <v/>
      </c>
      <c r="AV281" s="37">
        <f>$D281*$F281+IF($D281*(1-$F281)&gt;=0,MAX($D281*(1-$F281),($E281-AV268+$D281*(1-$F281))*(1-$F281)),($E281-AV268+$D281*(1-$F281))*(1-$F281))</f>
        <v/>
      </c>
      <c r="AW281" s="37">
        <f>$D281*$F281+IF($D281*(1-$F281)&gt;=0,MAX($D281*(1-$F281),($E281-AW268+$D281*(1-$F281))*(1-$F281)),($E281-AW268+$D281*(1-$F281))*(1-$F281))</f>
        <v/>
      </c>
      <c r="AX281" s="37">
        <f>$D281*$F281+IF($D281*(1-$F281)&gt;=0,MAX($D281*(1-$F281),($E281-AX268+$D281*(1-$F281))*(1-$F281)),($E281-AX268+$D281*(1-$F281))*(1-$F281))</f>
        <v/>
      </c>
      <c r="AY281" s="40">
        <f>OTHERTAX(AY$4,Settings!$C$10,IFERROR(INDEX(Inputs_prices!$X$5:$AA$16,$G281,MATCH(AY$4,Inputs_prices!$X$4:$AA$4,0)),0),$D281,$E281,AY268,$F281)</f>
        <v/>
      </c>
    </row>
    <row r="282" hidden="1" outlineLevel="1">
      <c r="A282" s="14" t="inlineStr">
        <is>
          <t>txo</t>
        </is>
      </c>
      <c r="B282" s="14" t="inlineStr">
        <is>
          <t>nga</t>
        </is>
      </c>
      <c r="C282" s="14" t="inlineStr">
        <is>
          <t>pow</t>
        </is>
      </c>
      <c r="D282" s="37">
        <f>INDEX(Inputs_prices!$S$5:$S$16,MATCH($B282&amp;"."&amp;$C282,Inputs_prices!$A$5:$A$16,0))</f>
        <v/>
      </c>
      <c r="E282" s="37">
        <f>INDEX(Inputs_prices!$R$5:$R$16,MATCH($B282&amp;"."&amp;$C282,Inputs_prices!$A$5:$A$16,0))</f>
        <v/>
      </c>
      <c r="F282" s="37">
        <f>INDEX(Inputs_prices!$K$5:$K$16,MATCH($B282&amp;"."&amp;$C282,Inputs_prices!$A$5:$A$16,0))</f>
        <v/>
      </c>
      <c r="G282" s="37">
        <f>INDEX(Inputs_prices!$E$5:$E$16,MATCH($B282&amp;"."&amp;$C282,Inputs_prices!$A$5:$A$16,0))</f>
        <v/>
      </c>
      <c r="H282" s="14">
        <f>INDEX(Variables!$B$5:$B$105,MATCH($A282,Variables!$A$5:$A$105,0))&amp;IF($C282="",""," | "&amp;INDEX(Mapping!$B$5:$B$26,MATCH($C282,Mapping!$A$5:$A$26,0))&amp;" | "&amp;INDEX(Mapping!$B$30:$B$41,MATCH($B282,Mapping!$A$30:$A$41,0)))</f>
        <v/>
      </c>
      <c r="I282" s="14">
        <f>INDEX(Variables!$C$5:$C$105,MATCH($A282,Variables!$A$5:$A$105,0))</f>
        <v/>
      </c>
      <c r="J282" s="14">
        <f>INDEX(Variables!$E$5:$E$105,MATCH($A282,Variables!$A$5:$A$105,0))</f>
        <v/>
      </c>
      <c r="K282" s="11">
        <f>LOWER(Settings!$C$4)&amp;".mit."&amp;$A282&amp;IF($C282="","","."&amp;$C282&amp;"."&amp;$B282)&amp;IF(INDEX(Variables!$D$5:$D$105,MATCH($A282,Variables!$A$5:$A$105,0))="","","."&amp;INDEX(Variables!$D$5:$D$105,MATCH($A282,Variables!$A$5:$A$105,0)))&amp;"."&amp;K$5</f>
        <v/>
      </c>
      <c r="L282" s="38">
        <f>INDEX(Inputs_prices!$X$5:$AA$16,$G282,MATCH(L$4,Inputs_prices!$X$4:$AA$4,0))</f>
        <v/>
      </c>
      <c r="M282" s="39">
        <f>INDEX(Inputs_prices!$X$5:$AA$16,$G282,MATCH(M$4,Inputs_prices!$X$4:$AA$4,0))</f>
        <v/>
      </c>
      <c r="N282" s="39">
        <f>INDEX(Inputs_prices!$X$5:$AA$16,$G282,MATCH(N$4,Inputs_prices!$X$4:$AA$4,0))</f>
        <v/>
      </c>
      <c r="O282" s="37">
        <f>$D282*$F282+IF($D282*(1-$F282)&gt;=0,MAX($D282*(1-$F282),($E282-O269+$D282*(1-$F282))*(1-$F282)),($E282-O269+$D282*(1-$F282))*(1-$F282))</f>
        <v/>
      </c>
      <c r="P282" s="37">
        <f>$D282*$F282+IF($D282*(1-$F282)&gt;=0,MAX($D282*(1-$F282),($E282-P269+$D282*(1-$F282))*(1-$F282)),($E282-P269+$D282*(1-$F282))*(1-$F282))</f>
        <v/>
      </c>
      <c r="Q282" s="37">
        <f>$D282*$F282+IF($D282*(1-$F282)&gt;=0,MAX($D282*(1-$F282),($E282-Q269+$D282*(1-$F282))*(1-$F282)),($E282-Q269+$D282*(1-$F282))*(1-$F282))</f>
        <v/>
      </c>
      <c r="R282" s="37">
        <f>$D282*$F282+IF($D282*(1-$F282)&gt;=0,MAX($D282*(1-$F282),($E282-R269+$D282*(1-$F282))*(1-$F282)),($E282-R269+$D282*(1-$F282))*(1-$F282))</f>
        <v/>
      </c>
      <c r="S282" s="37">
        <f>$D282*$F282+IF($D282*(1-$F282)&gt;=0,MAX($D282*(1-$F282),($E282-S269+$D282*(1-$F282))*(1-$F282)),($E282-S269+$D282*(1-$F282))*(1-$F282))</f>
        <v/>
      </c>
      <c r="T282" s="37">
        <f>$D282*$F282+IF($D282*(1-$F282)&gt;=0,MAX($D282*(1-$F282),($E282-T269+$D282*(1-$F282))*(1-$F282)),($E282-T269+$D282*(1-$F282))*(1-$F282))</f>
        <v/>
      </c>
      <c r="U282" s="37">
        <f>$D282*$F282+IF($D282*(1-$F282)&gt;=0,MAX($D282*(1-$F282),($E282-U269+$D282*(1-$F282))*(1-$F282)),($E282-U269+$D282*(1-$F282))*(1-$F282))</f>
        <v/>
      </c>
      <c r="V282" s="37">
        <f>$D282*$F282+IF($D282*(1-$F282)&gt;=0,MAX($D282*(1-$F282),($E282-V269+$D282*(1-$F282))*(1-$F282)),($E282-V269+$D282*(1-$F282))*(1-$F282))</f>
        <v/>
      </c>
      <c r="W282" s="37">
        <f>$D282*$F282+IF($D282*(1-$F282)&gt;=0,MAX($D282*(1-$F282),($E282-W269+$D282*(1-$F282))*(1-$F282)),($E282-W269+$D282*(1-$F282))*(1-$F282))</f>
        <v/>
      </c>
      <c r="X282" s="37">
        <f>$D282*$F282+IF($D282*(1-$F282)&gt;=0,MAX($D282*(1-$F282),($E282-X269+$D282*(1-$F282))*(1-$F282)),($E282-X269+$D282*(1-$F282))*(1-$F282))</f>
        <v/>
      </c>
      <c r="Y282" s="37">
        <f>$D282*$F282+IF($D282*(1-$F282)&gt;=0,MAX($D282*(1-$F282),($E282-Y269+$D282*(1-$F282))*(1-$F282)),($E282-Y269+$D282*(1-$F282))*(1-$F282))</f>
        <v/>
      </c>
      <c r="Z282" s="37">
        <f>$D282*$F282+IF($D282*(1-$F282)&gt;=0,MAX($D282*(1-$F282),($E282-Z269+$D282*(1-$F282))*(1-$F282)),($E282-Z269+$D282*(1-$F282))*(1-$F282))</f>
        <v/>
      </c>
      <c r="AA282" s="37">
        <f>$D282*$F282+IF($D282*(1-$F282)&gt;=0,MAX($D282*(1-$F282),($E282-AA269+$D282*(1-$F282))*(1-$F282)),($E282-AA269+$D282*(1-$F282))*(1-$F282))</f>
        <v/>
      </c>
      <c r="AB282" s="37">
        <f>$D282*$F282+IF($D282*(1-$F282)&gt;=0,MAX($D282*(1-$F282),($E282-AB269+$D282*(1-$F282))*(1-$F282)),($E282-AB269+$D282*(1-$F282))*(1-$F282))</f>
        <v/>
      </c>
      <c r="AC282" s="37">
        <f>$D282*$F282+IF($D282*(1-$F282)&gt;=0,MAX($D282*(1-$F282),($E282-AC269+$D282*(1-$F282))*(1-$F282)),($E282-AC269+$D282*(1-$F282))*(1-$F282))</f>
        <v/>
      </c>
      <c r="AD282" s="40">
        <f>OTHERTAX(AD$4,Settings!$C$10,IFERROR(INDEX(Inputs_prices!$X$5:$AA$16,$G282,MATCH(AD$4,Inputs_prices!$X$4:$AA$4,0)),0),$D282,$E282,AD269,$F282)</f>
        <v/>
      </c>
      <c r="AF282" s="11">
        <f>LOWER(Settings!$C$4)&amp;".mit."&amp;$A282&amp;IF($C282="","","."&amp;$C282&amp;"."&amp;$B282)&amp;IF(INDEX(Variables!$D$5:$D$105,MATCH($A282,Variables!$A$5:$A$105,0))="","","."&amp;INDEX(Variables!$D$5:$D$105,MATCH($A282,Variables!$A$5:$A$105,0)))&amp;"."&amp;AF$5</f>
        <v/>
      </c>
      <c r="AG282" s="38">
        <f>INDEX(Inputs_prices!$X$5:$AA$16,$G282,MATCH(AG$4,Inputs_prices!$X$4:$AA$4,0))</f>
        <v/>
      </c>
      <c r="AH282" s="39">
        <f>INDEX(Inputs_prices!$X$5:$AA$16,$G282,MATCH(AH$4,Inputs_prices!$X$4:$AA$4,0))</f>
        <v/>
      </c>
      <c r="AI282" s="39">
        <f>INDEX(Inputs_prices!$X$5:$AA$16,$G282,MATCH(AI$4,Inputs_prices!$X$4:$AA$4,0))</f>
        <v/>
      </c>
      <c r="AJ282" s="37">
        <f>$D282*$F282+IF($D282*(1-$F282)&gt;=0,MAX($D282*(1-$F282),($E282-AJ269+$D282*(1-$F282))*(1-$F282)),($E282-AJ269+$D282*(1-$F282))*(1-$F282))</f>
        <v/>
      </c>
      <c r="AK282" s="37">
        <f>$D282*$F282+IF($D282*(1-$F282)&gt;=0,MAX($D282*(1-$F282),($E282-AK269+$D282*(1-$F282))*(1-$F282)),($E282-AK269+$D282*(1-$F282))*(1-$F282))</f>
        <v/>
      </c>
      <c r="AL282" s="37">
        <f>$D282*$F282+IF($D282*(1-$F282)&gt;=0,MAX($D282*(1-$F282),($E282-AL269+$D282*(1-$F282))*(1-$F282)),($E282-AL269+$D282*(1-$F282))*(1-$F282))</f>
        <v/>
      </c>
      <c r="AM282" s="37">
        <f>$D282*$F282+IF($D282*(1-$F282)&gt;=0,MAX($D282*(1-$F282),($E282-AM269+$D282*(1-$F282))*(1-$F282)),($E282-AM269+$D282*(1-$F282))*(1-$F282))</f>
        <v/>
      </c>
      <c r="AN282" s="37">
        <f>$D282*$F282+IF($D282*(1-$F282)&gt;=0,MAX($D282*(1-$F282),($E282-AN269+$D282*(1-$F282))*(1-$F282)),($E282-AN269+$D282*(1-$F282))*(1-$F282))</f>
        <v/>
      </c>
      <c r="AO282" s="37">
        <f>$D282*$F282+IF($D282*(1-$F282)&gt;=0,MAX($D282*(1-$F282),($E282-AO269+$D282*(1-$F282))*(1-$F282)),($E282-AO269+$D282*(1-$F282))*(1-$F282))</f>
        <v/>
      </c>
      <c r="AP282" s="37">
        <f>$D282*$F282+IF($D282*(1-$F282)&gt;=0,MAX($D282*(1-$F282),($E282-AP269+$D282*(1-$F282))*(1-$F282)),($E282-AP269+$D282*(1-$F282))*(1-$F282))</f>
        <v/>
      </c>
      <c r="AQ282" s="37">
        <f>$D282*$F282+IF($D282*(1-$F282)&gt;=0,MAX($D282*(1-$F282),($E282-AQ269+$D282*(1-$F282))*(1-$F282)),($E282-AQ269+$D282*(1-$F282))*(1-$F282))</f>
        <v/>
      </c>
      <c r="AR282" s="37">
        <f>$D282*$F282+IF($D282*(1-$F282)&gt;=0,MAX($D282*(1-$F282),($E282-AR269+$D282*(1-$F282))*(1-$F282)),($E282-AR269+$D282*(1-$F282))*(1-$F282))</f>
        <v/>
      </c>
      <c r="AS282" s="37">
        <f>$D282*$F282+IF($D282*(1-$F282)&gt;=0,MAX($D282*(1-$F282),($E282-AS269+$D282*(1-$F282))*(1-$F282)),($E282-AS269+$D282*(1-$F282))*(1-$F282))</f>
        <v/>
      </c>
      <c r="AT282" s="37">
        <f>$D282*$F282+IF($D282*(1-$F282)&gt;=0,MAX($D282*(1-$F282),($E282-AT269+$D282*(1-$F282))*(1-$F282)),($E282-AT269+$D282*(1-$F282))*(1-$F282))</f>
        <v/>
      </c>
      <c r="AU282" s="37">
        <f>$D282*$F282+IF($D282*(1-$F282)&gt;=0,MAX($D282*(1-$F282),($E282-AU269+$D282*(1-$F282))*(1-$F282)),($E282-AU269+$D282*(1-$F282))*(1-$F282))</f>
        <v/>
      </c>
      <c r="AV282" s="37">
        <f>$D282*$F282+IF($D282*(1-$F282)&gt;=0,MAX($D282*(1-$F282),($E282-AV269+$D282*(1-$F282))*(1-$F282)),($E282-AV269+$D282*(1-$F282))*(1-$F282))</f>
        <v/>
      </c>
      <c r="AW282" s="37">
        <f>$D282*$F282+IF($D282*(1-$F282)&gt;=0,MAX($D282*(1-$F282),($E282-AW269+$D282*(1-$F282))*(1-$F282)),($E282-AW269+$D282*(1-$F282))*(1-$F282))</f>
        <v/>
      </c>
      <c r="AX282" s="37">
        <f>$D282*$F282+IF($D282*(1-$F282)&gt;=0,MAX($D282*(1-$F282),($E282-AX269+$D282*(1-$F282))*(1-$F282)),($E282-AX269+$D282*(1-$F282))*(1-$F282))</f>
        <v/>
      </c>
      <c r="AY282" s="40">
        <f>OTHERTAX(AY$4,Settings!$C$10,IFERROR(INDEX(Inputs_prices!$X$5:$AA$16,$G282,MATCH(AY$4,Inputs_prices!$X$4:$AA$4,0)),0),$D282,$E282,AY269,$F282)</f>
        <v/>
      </c>
    </row>
    <row r="283" hidden="1" outlineLevel="1">
      <c r="A283" s="14" t="inlineStr">
        <is>
          <t>txo</t>
        </is>
      </c>
      <c r="B283" s="14" t="inlineStr">
        <is>
          <t>nga</t>
        </is>
      </c>
      <c r="C283" s="14" t="inlineStr">
        <is>
          <t>res</t>
        </is>
      </c>
      <c r="D283" s="37">
        <f>INDEX(Inputs_prices!$S$5:$S$16,MATCH($B283&amp;"."&amp;$C283,Inputs_prices!$A$5:$A$16,0))</f>
        <v/>
      </c>
      <c r="E283" s="37">
        <f>INDEX(Inputs_prices!$R$5:$R$16,MATCH($B283&amp;"."&amp;$C283,Inputs_prices!$A$5:$A$16,0))</f>
        <v/>
      </c>
      <c r="F283" s="37">
        <f>INDEX(Inputs_prices!$K$5:$K$16,MATCH($B283&amp;"."&amp;$C283,Inputs_prices!$A$5:$A$16,0))</f>
        <v/>
      </c>
      <c r="G283" s="37">
        <f>INDEX(Inputs_prices!$E$5:$E$16,MATCH($B283&amp;"."&amp;$C283,Inputs_prices!$A$5:$A$16,0))</f>
        <v/>
      </c>
      <c r="H283" s="14">
        <f>INDEX(Variables!$B$5:$B$105,MATCH($A283,Variables!$A$5:$A$105,0))&amp;IF($C283="",""," | "&amp;INDEX(Mapping!$B$5:$B$26,MATCH($C283,Mapping!$A$5:$A$26,0))&amp;" | "&amp;INDEX(Mapping!$B$30:$B$41,MATCH($B283,Mapping!$A$30:$A$41,0)))</f>
        <v/>
      </c>
      <c r="I283" s="14">
        <f>INDEX(Variables!$C$5:$C$105,MATCH($A283,Variables!$A$5:$A$105,0))</f>
        <v/>
      </c>
      <c r="J283" s="14">
        <f>INDEX(Variables!$E$5:$E$105,MATCH($A283,Variables!$A$5:$A$105,0))</f>
        <v/>
      </c>
      <c r="K283" s="11">
        <f>LOWER(Settings!$C$4)&amp;".mit."&amp;$A283&amp;IF($C283="","","."&amp;$C283&amp;"."&amp;$B283)&amp;IF(INDEX(Variables!$D$5:$D$105,MATCH($A283,Variables!$A$5:$A$105,0))="","","."&amp;INDEX(Variables!$D$5:$D$105,MATCH($A283,Variables!$A$5:$A$105,0)))&amp;"."&amp;K$5</f>
        <v/>
      </c>
      <c r="L283" s="38">
        <f>INDEX(Inputs_prices!$X$5:$AA$16,$G283,MATCH(L$4,Inputs_prices!$X$4:$AA$4,0))</f>
        <v/>
      </c>
      <c r="M283" s="39">
        <f>INDEX(Inputs_prices!$X$5:$AA$16,$G283,MATCH(M$4,Inputs_prices!$X$4:$AA$4,0))</f>
        <v/>
      </c>
      <c r="N283" s="39">
        <f>INDEX(Inputs_prices!$X$5:$AA$16,$G283,MATCH(N$4,Inputs_prices!$X$4:$AA$4,0))</f>
        <v/>
      </c>
      <c r="O283" s="37">
        <f>$D283*$F283+IF($D283*(1-$F283)&gt;=0,MAX($D283*(1-$F283),($E283-O270+$D283*(1-$F283))*(1-$F283)),($E283-O270+$D283*(1-$F283))*(1-$F283))</f>
        <v/>
      </c>
      <c r="P283" s="37">
        <f>$D283*$F283+IF($D283*(1-$F283)&gt;=0,MAX($D283*(1-$F283),($E283-P270+$D283*(1-$F283))*(1-$F283)),($E283-P270+$D283*(1-$F283))*(1-$F283))</f>
        <v/>
      </c>
      <c r="Q283" s="37">
        <f>$D283*$F283+IF($D283*(1-$F283)&gt;=0,MAX($D283*(1-$F283),($E283-Q270+$D283*(1-$F283))*(1-$F283)),($E283-Q270+$D283*(1-$F283))*(1-$F283))</f>
        <v/>
      </c>
      <c r="R283" s="37">
        <f>$D283*$F283+IF($D283*(1-$F283)&gt;=0,MAX($D283*(1-$F283),($E283-R270+$D283*(1-$F283))*(1-$F283)),($E283-R270+$D283*(1-$F283))*(1-$F283))</f>
        <v/>
      </c>
      <c r="S283" s="37">
        <f>$D283*$F283+IF($D283*(1-$F283)&gt;=0,MAX($D283*(1-$F283),($E283-S270+$D283*(1-$F283))*(1-$F283)),($E283-S270+$D283*(1-$F283))*(1-$F283))</f>
        <v/>
      </c>
      <c r="T283" s="37">
        <f>$D283*$F283+IF($D283*(1-$F283)&gt;=0,MAX($D283*(1-$F283),($E283-T270+$D283*(1-$F283))*(1-$F283)),($E283-T270+$D283*(1-$F283))*(1-$F283))</f>
        <v/>
      </c>
      <c r="U283" s="37">
        <f>$D283*$F283+IF($D283*(1-$F283)&gt;=0,MAX($D283*(1-$F283),($E283-U270+$D283*(1-$F283))*(1-$F283)),($E283-U270+$D283*(1-$F283))*(1-$F283))</f>
        <v/>
      </c>
      <c r="V283" s="37">
        <f>$D283*$F283+IF($D283*(1-$F283)&gt;=0,MAX($D283*(1-$F283),($E283-V270+$D283*(1-$F283))*(1-$F283)),($E283-V270+$D283*(1-$F283))*(1-$F283))</f>
        <v/>
      </c>
      <c r="W283" s="37">
        <f>$D283*$F283+IF($D283*(1-$F283)&gt;=0,MAX($D283*(1-$F283),($E283-W270+$D283*(1-$F283))*(1-$F283)),($E283-W270+$D283*(1-$F283))*(1-$F283))</f>
        <v/>
      </c>
      <c r="X283" s="37">
        <f>$D283*$F283+IF($D283*(1-$F283)&gt;=0,MAX($D283*(1-$F283),($E283-X270+$D283*(1-$F283))*(1-$F283)),($E283-X270+$D283*(1-$F283))*(1-$F283))</f>
        <v/>
      </c>
      <c r="Y283" s="37">
        <f>$D283*$F283+IF($D283*(1-$F283)&gt;=0,MAX($D283*(1-$F283),($E283-Y270+$D283*(1-$F283))*(1-$F283)),($E283-Y270+$D283*(1-$F283))*(1-$F283))</f>
        <v/>
      </c>
      <c r="Z283" s="37">
        <f>$D283*$F283+IF($D283*(1-$F283)&gt;=0,MAX($D283*(1-$F283),($E283-Z270+$D283*(1-$F283))*(1-$F283)),($E283-Z270+$D283*(1-$F283))*(1-$F283))</f>
        <v/>
      </c>
      <c r="AA283" s="37">
        <f>$D283*$F283+IF($D283*(1-$F283)&gt;=0,MAX($D283*(1-$F283),($E283-AA270+$D283*(1-$F283))*(1-$F283)),($E283-AA270+$D283*(1-$F283))*(1-$F283))</f>
        <v/>
      </c>
      <c r="AB283" s="37">
        <f>$D283*$F283+IF($D283*(1-$F283)&gt;=0,MAX($D283*(1-$F283),($E283-AB270+$D283*(1-$F283))*(1-$F283)),($E283-AB270+$D283*(1-$F283))*(1-$F283))</f>
        <v/>
      </c>
      <c r="AC283" s="37">
        <f>$D283*$F283+IF($D283*(1-$F283)&gt;=0,MAX($D283*(1-$F283),($E283-AC270+$D283*(1-$F283))*(1-$F283)),($E283-AC270+$D283*(1-$F283))*(1-$F283))</f>
        <v/>
      </c>
      <c r="AD283" s="40">
        <f>OTHERTAX(AD$4,Settings!$C$10,IFERROR(INDEX(Inputs_prices!$X$5:$AA$16,$G283,MATCH(AD$4,Inputs_prices!$X$4:$AA$4,0)),0),$D283,$E283,AD270,$F283)</f>
        <v/>
      </c>
      <c r="AF283" s="11">
        <f>LOWER(Settings!$C$4)&amp;".mit."&amp;$A283&amp;IF($C283="","","."&amp;$C283&amp;"."&amp;$B283)&amp;IF(INDEX(Variables!$D$5:$D$105,MATCH($A283,Variables!$A$5:$A$105,0))="","","."&amp;INDEX(Variables!$D$5:$D$105,MATCH($A283,Variables!$A$5:$A$105,0)))&amp;"."&amp;AF$5</f>
        <v/>
      </c>
      <c r="AG283" s="38">
        <f>INDEX(Inputs_prices!$X$5:$AA$16,$G283,MATCH(AG$4,Inputs_prices!$X$4:$AA$4,0))</f>
        <v/>
      </c>
      <c r="AH283" s="39">
        <f>INDEX(Inputs_prices!$X$5:$AA$16,$G283,MATCH(AH$4,Inputs_prices!$X$4:$AA$4,0))</f>
        <v/>
      </c>
      <c r="AI283" s="39">
        <f>INDEX(Inputs_prices!$X$5:$AA$16,$G283,MATCH(AI$4,Inputs_prices!$X$4:$AA$4,0))</f>
        <v/>
      </c>
      <c r="AJ283" s="37">
        <f>$D283*$F283+IF($D283*(1-$F283)&gt;=0,MAX($D283*(1-$F283),($E283-AJ270+$D283*(1-$F283))*(1-$F283)),($E283-AJ270+$D283*(1-$F283))*(1-$F283))</f>
        <v/>
      </c>
      <c r="AK283" s="37">
        <f>$D283*$F283+IF($D283*(1-$F283)&gt;=0,MAX($D283*(1-$F283),($E283-AK270+$D283*(1-$F283))*(1-$F283)),($E283-AK270+$D283*(1-$F283))*(1-$F283))</f>
        <v/>
      </c>
      <c r="AL283" s="37">
        <f>$D283*$F283+IF($D283*(1-$F283)&gt;=0,MAX($D283*(1-$F283),($E283-AL270+$D283*(1-$F283))*(1-$F283)),($E283-AL270+$D283*(1-$F283))*(1-$F283))</f>
        <v/>
      </c>
      <c r="AM283" s="37">
        <f>$D283*$F283+IF($D283*(1-$F283)&gt;=0,MAX($D283*(1-$F283),($E283-AM270+$D283*(1-$F283))*(1-$F283)),($E283-AM270+$D283*(1-$F283))*(1-$F283))</f>
        <v/>
      </c>
      <c r="AN283" s="37">
        <f>$D283*$F283+IF($D283*(1-$F283)&gt;=0,MAX($D283*(1-$F283),($E283-AN270+$D283*(1-$F283))*(1-$F283)),($E283-AN270+$D283*(1-$F283))*(1-$F283))</f>
        <v/>
      </c>
      <c r="AO283" s="37">
        <f>$D283*$F283+IF($D283*(1-$F283)&gt;=0,MAX($D283*(1-$F283),($E283-AO270+$D283*(1-$F283))*(1-$F283)),($E283-AO270+$D283*(1-$F283))*(1-$F283))</f>
        <v/>
      </c>
      <c r="AP283" s="37">
        <f>$D283*$F283+IF($D283*(1-$F283)&gt;=0,MAX($D283*(1-$F283),($E283-AP270+$D283*(1-$F283))*(1-$F283)),($E283-AP270+$D283*(1-$F283))*(1-$F283))</f>
        <v/>
      </c>
      <c r="AQ283" s="37">
        <f>$D283*$F283+IF($D283*(1-$F283)&gt;=0,MAX($D283*(1-$F283),($E283-AQ270+$D283*(1-$F283))*(1-$F283)),($E283-AQ270+$D283*(1-$F283))*(1-$F283))</f>
        <v/>
      </c>
      <c r="AR283" s="37">
        <f>$D283*$F283+IF($D283*(1-$F283)&gt;=0,MAX($D283*(1-$F283),($E283-AR270+$D283*(1-$F283))*(1-$F283)),($E283-AR270+$D283*(1-$F283))*(1-$F283))</f>
        <v/>
      </c>
      <c r="AS283" s="37">
        <f>$D283*$F283+IF($D283*(1-$F283)&gt;=0,MAX($D283*(1-$F283),($E283-AS270+$D283*(1-$F283))*(1-$F283)),($E283-AS270+$D283*(1-$F283))*(1-$F283))</f>
        <v/>
      </c>
      <c r="AT283" s="37">
        <f>$D283*$F283+IF($D283*(1-$F283)&gt;=0,MAX($D283*(1-$F283),($E283-AT270+$D283*(1-$F283))*(1-$F283)),($E283-AT270+$D283*(1-$F283))*(1-$F283))</f>
        <v/>
      </c>
      <c r="AU283" s="37">
        <f>$D283*$F283+IF($D283*(1-$F283)&gt;=0,MAX($D283*(1-$F283),($E283-AU270+$D283*(1-$F283))*(1-$F283)),($E283-AU270+$D283*(1-$F283))*(1-$F283))</f>
        <v/>
      </c>
      <c r="AV283" s="37">
        <f>$D283*$F283+IF($D283*(1-$F283)&gt;=0,MAX($D283*(1-$F283),($E283-AV270+$D283*(1-$F283))*(1-$F283)),($E283-AV270+$D283*(1-$F283))*(1-$F283))</f>
        <v/>
      </c>
      <c r="AW283" s="37">
        <f>$D283*$F283+IF($D283*(1-$F283)&gt;=0,MAX($D283*(1-$F283),($E283-AW270+$D283*(1-$F283))*(1-$F283)),($E283-AW270+$D283*(1-$F283))*(1-$F283))</f>
        <v/>
      </c>
      <c r="AX283" s="37">
        <f>$D283*$F283+IF($D283*(1-$F283)&gt;=0,MAX($D283*(1-$F283),($E283-AX270+$D283*(1-$F283))*(1-$F283)),($E283-AX270+$D283*(1-$F283))*(1-$F283))</f>
        <v/>
      </c>
      <c r="AY283" s="40">
        <f>OTHERTAX(AY$4,Settings!$C$10,IFERROR(INDEX(Inputs_prices!$X$5:$AA$16,$G283,MATCH(AY$4,Inputs_prices!$X$4:$AA$4,0)),0),$D283,$E283,AY270,$F283)</f>
        <v/>
      </c>
    </row>
    <row r="284" hidden="1" outlineLevel="1">
      <c r="A284" s="14" t="inlineStr">
        <is>
          <t>txo</t>
        </is>
      </c>
      <c r="B284" s="14" t="inlineStr">
        <is>
          <t>nga</t>
        </is>
      </c>
      <c r="C284" s="14" t="inlineStr">
        <is>
          <t>ind</t>
        </is>
      </c>
      <c r="D284" s="37">
        <f>INDEX(Inputs_prices!$S$5:$S$16,MATCH($B284&amp;"."&amp;$C284,Inputs_prices!$A$5:$A$16,0))</f>
        <v/>
      </c>
      <c r="E284" s="37">
        <f>INDEX(Inputs_prices!$R$5:$R$16,MATCH($B284&amp;"."&amp;$C284,Inputs_prices!$A$5:$A$16,0))</f>
        <v/>
      </c>
      <c r="F284" s="37">
        <f>INDEX(Inputs_prices!$K$5:$K$16,MATCH($B284&amp;"."&amp;$C284,Inputs_prices!$A$5:$A$16,0))</f>
        <v/>
      </c>
      <c r="G284" s="37">
        <f>INDEX(Inputs_prices!$E$5:$E$16,MATCH($B284&amp;"."&amp;$C284,Inputs_prices!$A$5:$A$16,0))</f>
        <v/>
      </c>
      <c r="H284" s="14">
        <f>INDEX(Variables!$B$5:$B$105,MATCH($A284,Variables!$A$5:$A$105,0))&amp;IF($C284="",""," | "&amp;INDEX(Mapping!$B$5:$B$26,MATCH($C284,Mapping!$A$5:$A$26,0))&amp;" | "&amp;INDEX(Mapping!$B$30:$B$41,MATCH($B284,Mapping!$A$30:$A$41,0)))</f>
        <v/>
      </c>
      <c r="I284" s="14">
        <f>INDEX(Variables!$C$5:$C$105,MATCH($A284,Variables!$A$5:$A$105,0))</f>
        <v/>
      </c>
      <c r="J284" s="14">
        <f>INDEX(Variables!$E$5:$E$105,MATCH($A284,Variables!$A$5:$A$105,0))</f>
        <v/>
      </c>
      <c r="K284" s="11">
        <f>LOWER(Settings!$C$4)&amp;".mit."&amp;$A284&amp;IF($C284="","","."&amp;$C284&amp;"."&amp;$B284)&amp;IF(INDEX(Variables!$D$5:$D$105,MATCH($A284,Variables!$A$5:$A$105,0))="","","."&amp;INDEX(Variables!$D$5:$D$105,MATCH($A284,Variables!$A$5:$A$105,0)))&amp;"."&amp;K$5</f>
        <v/>
      </c>
      <c r="L284" s="38">
        <f>INDEX(Inputs_prices!$X$5:$AA$16,$G284,MATCH(L$4,Inputs_prices!$X$4:$AA$4,0))</f>
        <v/>
      </c>
      <c r="M284" s="39">
        <f>INDEX(Inputs_prices!$X$5:$AA$16,$G284,MATCH(M$4,Inputs_prices!$X$4:$AA$4,0))</f>
        <v/>
      </c>
      <c r="N284" s="39">
        <f>INDEX(Inputs_prices!$X$5:$AA$16,$G284,MATCH(N$4,Inputs_prices!$X$4:$AA$4,0))</f>
        <v/>
      </c>
      <c r="O284" s="37">
        <f>$D284*$F284+IF($D284*(1-$F284)&gt;=0,MAX($D284*(1-$F284),($E284-O271+$D284*(1-$F284))*(1-$F284)),($E284-O271+$D284*(1-$F284))*(1-$F284))</f>
        <v/>
      </c>
      <c r="P284" s="37">
        <f>$D284*$F284+IF($D284*(1-$F284)&gt;=0,MAX($D284*(1-$F284),($E284-P271+$D284*(1-$F284))*(1-$F284)),($E284-P271+$D284*(1-$F284))*(1-$F284))</f>
        <v/>
      </c>
      <c r="Q284" s="37">
        <f>$D284*$F284+IF($D284*(1-$F284)&gt;=0,MAX($D284*(1-$F284),($E284-Q271+$D284*(1-$F284))*(1-$F284)),($E284-Q271+$D284*(1-$F284))*(1-$F284))</f>
        <v/>
      </c>
      <c r="R284" s="37">
        <f>$D284*$F284+IF($D284*(1-$F284)&gt;=0,MAX($D284*(1-$F284),($E284-R271+$D284*(1-$F284))*(1-$F284)),($E284-R271+$D284*(1-$F284))*(1-$F284))</f>
        <v/>
      </c>
      <c r="S284" s="37">
        <f>$D284*$F284+IF($D284*(1-$F284)&gt;=0,MAX($D284*(1-$F284),($E284-S271+$D284*(1-$F284))*(1-$F284)),($E284-S271+$D284*(1-$F284))*(1-$F284))</f>
        <v/>
      </c>
      <c r="T284" s="37">
        <f>$D284*$F284+IF($D284*(1-$F284)&gt;=0,MAX($D284*(1-$F284),($E284-T271+$D284*(1-$F284))*(1-$F284)),($E284-T271+$D284*(1-$F284))*(1-$F284))</f>
        <v/>
      </c>
      <c r="U284" s="37">
        <f>$D284*$F284+IF($D284*(1-$F284)&gt;=0,MAX($D284*(1-$F284),($E284-U271+$D284*(1-$F284))*(1-$F284)),($E284-U271+$D284*(1-$F284))*(1-$F284))</f>
        <v/>
      </c>
      <c r="V284" s="37">
        <f>$D284*$F284+IF($D284*(1-$F284)&gt;=0,MAX($D284*(1-$F284),($E284-V271+$D284*(1-$F284))*(1-$F284)),($E284-V271+$D284*(1-$F284))*(1-$F284))</f>
        <v/>
      </c>
      <c r="W284" s="37">
        <f>$D284*$F284+IF($D284*(1-$F284)&gt;=0,MAX($D284*(1-$F284),($E284-W271+$D284*(1-$F284))*(1-$F284)),($E284-W271+$D284*(1-$F284))*(1-$F284))</f>
        <v/>
      </c>
      <c r="X284" s="37">
        <f>$D284*$F284+IF($D284*(1-$F284)&gt;=0,MAX($D284*(1-$F284),($E284-X271+$D284*(1-$F284))*(1-$F284)),($E284-X271+$D284*(1-$F284))*(1-$F284))</f>
        <v/>
      </c>
      <c r="Y284" s="37">
        <f>$D284*$F284+IF($D284*(1-$F284)&gt;=0,MAX($D284*(1-$F284),($E284-Y271+$D284*(1-$F284))*(1-$F284)),($E284-Y271+$D284*(1-$F284))*(1-$F284))</f>
        <v/>
      </c>
      <c r="Z284" s="37">
        <f>$D284*$F284+IF($D284*(1-$F284)&gt;=0,MAX($D284*(1-$F284),($E284-Z271+$D284*(1-$F284))*(1-$F284)),($E284-Z271+$D284*(1-$F284))*(1-$F284))</f>
        <v/>
      </c>
      <c r="AA284" s="37">
        <f>$D284*$F284+IF($D284*(1-$F284)&gt;=0,MAX($D284*(1-$F284),($E284-AA271+$D284*(1-$F284))*(1-$F284)),($E284-AA271+$D284*(1-$F284))*(1-$F284))</f>
        <v/>
      </c>
      <c r="AB284" s="37">
        <f>$D284*$F284+IF($D284*(1-$F284)&gt;=0,MAX($D284*(1-$F284),($E284-AB271+$D284*(1-$F284))*(1-$F284)),($E284-AB271+$D284*(1-$F284))*(1-$F284))</f>
        <v/>
      </c>
      <c r="AC284" s="37">
        <f>$D284*$F284+IF($D284*(1-$F284)&gt;=0,MAX($D284*(1-$F284),($E284-AC271+$D284*(1-$F284))*(1-$F284)),($E284-AC271+$D284*(1-$F284))*(1-$F284))</f>
        <v/>
      </c>
      <c r="AD284" s="40">
        <f>OTHERTAX(AD$4,Settings!$C$10,IFERROR(INDEX(Inputs_prices!$X$5:$AA$16,$G284,MATCH(AD$4,Inputs_prices!$X$4:$AA$4,0)),0),$D284,$E284,AD271,$F284)</f>
        <v/>
      </c>
      <c r="AF284" s="11">
        <f>LOWER(Settings!$C$4)&amp;".mit."&amp;$A284&amp;IF($C284="","","."&amp;$C284&amp;"."&amp;$B284)&amp;IF(INDEX(Variables!$D$5:$D$105,MATCH($A284,Variables!$A$5:$A$105,0))="","","."&amp;INDEX(Variables!$D$5:$D$105,MATCH($A284,Variables!$A$5:$A$105,0)))&amp;"."&amp;AF$5</f>
        <v/>
      </c>
      <c r="AG284" s="38">
        <f>INDEX(Inputs_prices!$X$5:$AA$16,$G284,MATCH(AG$4,Inputs_prices!$X$4:$AA$4,0))</f>
        <v/>
      </c>
      <c r="AH284" s="39">
        <f>INDEX(Inputs_prices!$X$5:$AA$16,$G284,MATCH(AH$4,Inputs_prices!$X$4:$AA$4,0))</f>
        <v/>
      </c>
      <c r="AI284" s="39">
        <f>INDEX(Inputs_prices!$X$5:$AA$16,$G284,MATCH(AI$4,Inputs_prices!$X$4:$AA$4,0))</f>
        <v/>
      </c>
      <c r="AJ284" s="37">
        <f>$D284*$F284+IF($D284*(1-$F284)&gt;=0,MAX($D284*(1-$F284),($E284-AJ271+$D284*(1-$F284))*(1-$F284)),($E284-AJ271+$D284*(1-$F284))*(1-$F284))</f>
        <v/>
      </c>
      <c r="AK284" s="37">
        <f>$D284*$F284+IF($D284*(1-$F284)&gt;=0,MAX($D284*(1-$F284),($E284-AK271+$D284*(1-$F284))*(1-$F284)),($E284-AK271+$D284*(1-$F284))*(1-$F284))</f>
        <v/>
      </c>
      <c r="AL284" s="37">
        <f>$D284*$F284+IF($D284*(1-$F284)&gt;=0,MAX($D284*(1-$F284),($E284-AL271+$D284*(1-$F284))*(1-$F284)),($E284-AL271+$D284*(1-$F284))*(1-$F284))</f>
        <v/>
      </c>
      <c r="AM284" s="37">
        <f>$D284*$F284+IF($D284*(1-$F284)&gt;=0,MAX($D284*(1-$F284),($E284-AM271+$D284*(1-$F284))*(1-$F284)),($E284-AM271+$D284*(1-$F284))*(1-$F284))</f>
        <v/>
      </c>
      <c r="AN284" s="37">
        <f>$D284*$F284+IF($D284*(1-$F284)&gt;=0,MAX($D284*(1-$F284),($E284-AN271+$D284*(1-$F284))*(1-$F284)),($E284-AN271+$D284*(1-$F284))*(1-$F284))</f>
        <v/>
      </c>
      <c r="AO284" s="37">
        <f>$D284*$F284+IF($D284*(1-$F284)&gt;=0,MAX($D284*(1-$F284),($E284-AO271+$D284*(1-$F284))*(1-$F284)),($E284-AO271+$D284*(1-$F284))*(1-$F284))</f>
        <v/>
      </c>
      <c r="AP284" s="37">
        <f>$D284*$F284+IF($D284*(1-$F284)&gt;=0,MAX($D284*(1-$F284),($E284-AP271+$D284*(1-$F284))*(1-$F284)),($E284-AP271+$D284*(1-$F284))*(1-$F284))</f>
        <v/>
      </c>
      <c r="AQ284" s="37">
        <f>$D284*$F284+IF($D284*(1-$F284)&gt;=0,MAX($D284*(1-$F284),($E284-AQ271+$D284*(1-$F284))*(1-$F284)),($E284-AQ271+$D284*(1-$F284))*(1-$F284))</f>
        <v/>
      </c>
      <c r="AR284" s="37">
        <f>$D284*$F284+IF($D284*(1-$F284)&gt;=0,MAX($D284*(1-$F284),($E284-AR271+$D284*(1-$F284))*(1-$F284)),($E284-AR271+$D284*(1-$F284))*(1-$F284))</f>
        <v/>
      </c>
      <c r="AS284" s="37">
        <f>$D284*$F284+IF($D284*(1-$F284)&gt;=0,MAX($D284*(1-$F284),($E284-AS271+$D284*(1-$F284))*(1-$F284)),($E284-AS271+$D284*(1-$F284))*(1-$F284))</f>
        <v/>
      </c>
      <c r="AT284" s="37">
        <f>$D284*$F284+IF($D284*(1-$F284)&gt;=0,MAX($D284*(1-$F284),($E284-AT271+$D284*(1-$F284))*(1-$F284)),($E284-AT271+$D284*(1-$F284))*(1-$F284))</f>
        <v/>
      </c>
      <c r="AU284" s="37">
        <f>$D284*$F284+IF($D284*(1-$F284)&gt;=0,MAX($D284*(1-$F284),($E284-AU271+$D284*(1-$F284))*(1-$F284)),($E284-AU271+$D284*(1-$F284))*(1-$F284))</f>
        <v/>
      </c>
      <c r="AV284" s="37">
        <f>$D284*$F284+IF($D284*(1-$F284)&gt;=0,MAX($D284*(1-$F284),($E284-AV271+$D284*(1-$F284))*(1-$F284)),($E284-AV271+$D284*(1-$F284))*(1-$F284))</f>
        <v/>
      </c>
      <c r="AW284" s="37">
        <f>$D284*$F284+IF($D284*(1-$F284)&gt;=0,MAX($D284*(1-$F284),($E284-AW271+$D284*(1-$F284))*(1-$F284)),($E284-AW271+$D284*(1-$F284))*(1-$F284))</f>
        <v/>
      </c>
      <c r="AX284" s="37">
        <f>$D284*$F284+IF($D284*(1-$F284)&gt;=0,MAX($D284*(1-$F284),($E284-AX271+$D284*(1-$F284))*(1-$F284)),($E284-AX271+$D284*(1-$F284))*(1-$F284))</f>
        <v/>
      </c>
      <c r="AY284" s="40">
        <f>OTHERTAX(AY$4,Settings!$C$10,IFERROR(INDEX(Inputs_prices!$X$5:$AA$16,$G284,MATCH(AY$4,Inputs_prices!$X$4:$AA$4,0)),0),$D284,$E284,AY271,$F284)</f>
        <v/>
      </c>
    </row>
    <row r="285" hidden="1" outlineLevel="1">
      <c r="A285" s="14" t="inlineStr">
        <is>
          <t>txo</t>
        </is>
      </c>
      <c r="B285" s="14" t="inlineStr">
        <is>
          <t>gso</t>
        </is>
      </c>
      <c r="C285" s="14" t="inlineStr">
        <is>
          <t>all</t>
        </is>
      </c>
      <c r="D285" s="37">
        <f>INDEX(Inputs_prices!$S$5:$S$16,MATCH($B285&amp;"."&amp;$C285,Inputs_prices!$A$5:$A$16,0))</f>
        <v/>
      </c>
      <c r="E285" s="37">
        <f>INDEX(Inputs_prices!$R$5:$R$16,MATCH($B285&amp;"."&amp;$C285,Inputs_prices!$A$5:$A$16,0))</f>
        <v/>
      </c>
      <c r="F285" s="37">
        <f>INDEX(Inputs_prices!$K$5:$K$16,MATCH($B285&amp;"."&amp;$C285,Inputs_prices!$A$5:$A$16,0))</f>
        <v/>
      </c>
      <c r="G285" s="37">
        <f>INDEX(Inputs_prices!$E$5:$E$16,MATCH($B285&amp;"."&amp;$C285,Inputs_prices!$A$5:$A$16,0))</f>
        <v/>
      </c>
      <c r="H285" s="14">
        <f>INDEX(Variables!$B$5:$B$105,MATCH($A285,Variables!$A$5:$A$105,0))&amp;IF($C285="",""," | "&amp;INDEX(Mapping!$B$5:$B$26,MATCH($C285,Mapping!$A$5:$A$26,0))&amp;" | "&amp;INDEX(Mapping!$B$30:$B$41,MATCH($B285,Mapping!$A$30:$A$41,0)))</f>
        <v/>
      </c>
      <c r="I285" s="14">
        <f>INDEX(Variables!$C$5:$C$105,MATCH($A285,Variables!$A$5:$A$105,0))</f>
        <v/>
      </c>
      <c r="J285" s="14">
        <f>INDEX(Variables!$E$5:$E$105,MATCH($A285,Variables!$A$5:$A$105,0))</f>
        <v/>
      </c>
      <c r="K285" s="11">
        <f>LOWER(Settings!$C$4)&amp;".mit."&amp;$A285&amp;IF($C285="","","."&amp;$C285&amp;"."&amp;$B285)&amp;IF(INDEX(Variables!$D$5:$D$105,MATCH($A285,Variables!$A$5:$A$105,0))="","","."&amp;INDEX(Variables!$D$5:$D$105,MATCH($A285,Variables!$A$5:$A$105,0)))&amp;"."&amp;K$5</f>
        <v/>
      </c>
      <c r="L285" s="38">
        <f>INDEX(Inputs_prices!$X$5:$AA$16,$G285,MATCH(L$4,Inputs_prices!$X$4:$AA$4,0))</f>
        <v/>
      </c>
      <c r="M285" s="39">
        <f>INDEX(Inputs_prices!$X$5:$AA$16,$G285,MATCH(M$4,Inputs_prices!$X$4:$AA$4,0))</f>
        <v/>
      </c>
      <c r="N285" s="39">
        <f>INDEX(Inputs_prices!$X$5:$AA$16,$G285,MATCH(N$4,Inputs_prices!$X$4:$AA$4,0))</f>
        <v/>
      </c>
      <c r="O285" s="37">
        <f>$D285*$F285+IF($D285*(1-$F285)&gt;=0,MAX($D285*(1-$F285),($E285-O272+$D285*(1-$F285))*(1-$F285)),($E285-O272+$D285*(1-$F285))*(1-$F285))</f>
        <v/>
      </c>
      <c r="P285" s="37">
        <f>$D285*$F285+IF($D285*(1-$F285)&gt;=0,MAX($D285*(1-$F285),($E285-P272+$D285*(1-$F285))*(1-$F285)),($E285-P272+$D285*(1-$F285))*(1-$F285))</f>
        <v/>
      </c>
      <c r="Q285" s="37">
        <f>$D285*$F285+IF($D285*(1-$F285)&gt;=0,MAX($D285*(1-$F285),($E285-Q272+$D285*(1-$F285))*(1-$F285)),($E285-Q272+$D285*(1-$F285))*(1-$F285))</f>
        <v/>
      </c>
      <c r="R285" s="37">
        <f>$D285*$F285+IF($D285*(1-$F285)&gt;=0,MAX($D285*(1-$F285),($E285-R272+$D285*(1-$F285))*(1-$F285)),($E285-R272+$D285*(1-$F285))*(1-$F285))</f>
        <v/>
      </c>
      <c r="S285" s="37">
        <f>$D285*$F285+IF($D285*(1-$F285)&gt;=0,MAX($D285*(1-$F285),($E285-S272+$D285*(1-$F285))*(1-$F285)),($E285-S272+$D285*(1-$F285))*(1-$F285))</f>
        <v/>
      </c>
      <c r="T285" s="37">
        <f>$D285*$F285+IF($D285*(1-$F285)&gt;=0,MAX($D285*(1-$F285),($E285-T272+$D285*(1-$F285))*(1-$F285)),($E285-T272+$D285*(1-$F285))*(1-$F285))</f>
        <v/>
      </c>
      <c r="U285" s="37">
        <f>$D285*$F285+IF($D285*(1-$F285)&gt;=0,MAX($D285*(1-$F285),($E285-U272+$D285*(1-$F285))*(1-$F285)),($E285-U272+$D285*(1-$F285))*(1-$F285))</f>
        <v/>
      </c>
      <c r="V285" s="37">
        <f>$D285*$F285+IF($D285*(1-$F285)&gt;=0,MAX($D285*(1-$F285),($E285-V272+$D285*(1-$F285))*(1-$F285)),($E285-V272+$D285*(1-$F285))*(1-$F285))</f>
        <v/>
      </c>
      <c r="W285" s="37">
        <f>$D285*$F285+IF($D285*(1-$F285)&gt;=0,MAX($D285*(1-$F285),($E285-W272+$D285*(1-$F285))*(1-$F285)),($E285-W272+$D285*(1-$F285))*(1-$F285))</f>
        <v/>
      </c>
      <c r="X285" s="37">
        <f>$D285*$F285+IF($D285*(1-$F285)&gt;=0,MAX($D285*(1-$F285),($E285-X272+$D285*(1-$F285))*(1-$F285)),($E285-X272+$D285*(1-$F285))*(1-$F285))</f>
        <v/>
      </c>
      <c r="Y285" s="37">
        <f>$D285*$F285+IF($D285*(1-$F285)&gt;=0,MAX($D285*(1-$F285),($E285-Y272+$D285*(1-$F285))*(1-$F285)),($E285-Y272+$D285*(1-$F285))*(1-$F285))</f>
        <v/>
      </c>
      <c r="Z285" s="37">
        <f>$D285*$F285+IF($D285*(1-$F285)&gt;=0,MAX($D285*(1-$F285),($E285-Z272+$D285*(1-$F285))*(1-$F285)),($E285-Z272+$D285*(1-$F285))*(1-$F285))</f>
        <v/>
      </c>
      <c r="AA285" s="37">
        <f>$D285*$F285+IF($D285*(1-$F285)&gt;=0,MAX($D285*(1-$F285),($E285-AA272+$D285*(1-$F285))*(1-$F285)),($E285-AA272+$D285*(1-$F285))*(1-$F285))</f>
        <v/>
      </c>
      <c r="AB285" s="37">
        <f>$D285*$F285+IF($D285*(1-$F285)&gt;=0,MAX($D285*(1-$F285),($E285-AB272+$D285*(1-$F285))*(1-$F285)),($E285-AB272+$D285*(1-$F285))*(1-$F285))</f>
        <v/>
      </c>
      <c r="AC285" s="37">
        <f>$D285*$F285+IF($D285*(1-$F285)&gt;=0,MAX($D285*(1-$F285),($E285-AC272+$D285*(1-$F285))*(1-$F285)),($E285-AC272+$D285*(1-$F285))*(1-$F285))</f>
        <v/>
      </c>
      <c r="AD285" s="40">
        <f>OTHERTAX(AD$4,Settings!$C$10,IFERROR(INDEX(Inputs_prices!$X$5:$AA$16,$G285,MATCH(AD$4,Inputs_prices!$X$4:$AA$4,0)),0),$D285,$E285,AD272,$F285)</f>
        <v/>
      </c>
      <c r="AF285" s="11">
        <f>LOWER(Settings!$C$4)&amp;".mit."&amp;$A285&amp;IF($C285="","","."&amp;$C285&amp;"."&amp;$B285)&amp;IF(INDEX(Variables!$D$5:$D$105,MATCH($A285,Variables!$A$5:$A$105,0))="","","."&amp;INDEX(Variables!$D$5:$D$105,MATCH($A285,Variables!$A$5:$A$105,0)))&amp;"."&amp;AF$5</f>
        <v/>
      </c>
      <c r="AG285" s="38">
        <f>INDEX(Inputs_prices!$X$5:$AA$16,$G285,MATCH(AG$4,Inputs_prices!$X$4:$AA$4,0))</f>
        <v/>
      </c>
      <c r="AH285" s="39">
        <f>INDEX(Inputs_prices!$X$5:$AA$16,$G285,MATCH(AH$4,Inputs_prices!$X$4:$AA$4,0))</f>
        <v/>
      </c>
      <c r="AI285" s="39">
        <f>INDEX(Inputs_prices!$X$5:$AA$16,$G285,MATCH(AI$4,Inputs_prices!$X$4:$AA$4,0))</f>
        <v/>
      </c>
      <c r="AJ285" s="37">
        <f>$D285*$F285+IF($D285*(1-$F285)&gt;=0,MAX($D285*(1-$F285),($E285-AJ272+$D285*(1-$F285))*(1-$F285)),($E285-AJ272+$D285*(1-$F285))*(1-$F285))</f>
        <v/>
      </c>
      <c r="AK285" s="37">
        <f>$D285*$F285+IF($D285*(1-$F285)&gt;=0,MAX($D285*(1-$F285),($E285-AK272+$D285*(1-$F285))*(1-$F285)),($E285-AK272+$D285*(1-$F285))*(1-$F285))</f>
        <v/>
      </c>
      <c r="AL285" s="37">
        <f>$D285*$F285+IF($D285*(1-$F285)&gt;=0,MAX($D285*(1-$F285),($E285-AL272+$D285*(1-$F285))*(1-$F285)),($E285-AL272+$D285*(1-$F285))*(1-$F285))</f>
        <v/>
      </c>
      <c r="AM285" s="37">
        <f>$D285*$F285+IF($D285*(1-$F285)&gt;=0,MAX($D285*(1-$F285),($E285-AM272+$D285*(1-$F285))*(1-$F285)),($E285-AM272+$D285*(1-$F285))*(1-$F285))</f>
        <v/>
      </c>
      <c r="AN285" s="37">
        <f>$D285*$F285+IF($D285*(1-$F285)&gt;=0,MAX($D285*(1-$F285),($E285-AN272+$D285*(1-$F285))*(1-$F285)),($E285-AN272+$D285*(1-$F285))*(1-$F285))</f>
        <v/>
      </c>
      <c r="AO285" s="37">
        <f>$D285*$F285+IF($D285*(1-$F285)&gt;=0,MAX($D285*(1-$F285),($E285-AO272+$D285*(1-$F285))*(1-$F285)),($E285-AO272+$D285*(1-$F285))*(1-$F285))</f>
        <v/>
      </c>
      <c r="AP285" s="37">
        <f>$D285*$F285+IF($D285*(1-$F285)&gt;=0,MAX($D285*(1-$F285),($E285-AP272+$D285*(1-$F285))*(1-$F285)),($E285-AP272+$D285*(1-$F285))*(1-$F285))</f>
        <v/>
      </c>
      <c r="AQ285" s="37">
        <f>$D285*$F285+IF($D285*(1-$F285)&gt;=0,MAX($D285*(1-$F285),($E285-AQ272+$D285*(1-$F285))*(1-$F285)),($E285-AQ272+$D285*(1-$F285))*(1-$F285))</f>
        <v/>
      </c>
      <c r="AR285" s="37">
        <f>$D285*$F285+IF($D285*(1-$F285)&gt;=0,MAX($D285*(1-$F285),($E285-AR272+$D285*(1-$F285))*(1-$F285)),($E285-AR272+$D285*(1-$F285))*(1-$F285))</f>
        <v/>
      </c>
      <c r="AS285" s="37">
        <f>$D285*$F285+IF($D285*(1-$F285)&gt;=0,MAX($D285*(1-$F285),($E285-AS272+$D285*(1-$F285))*(1-$F285)),($E285-AS272+$D285*(1-$F285))*(1-$F285))</f>
        <v/>
      </c>
      <c r="AT285" s="37">
        <f>$D285*$F285+IF($D285*(1-$F285)&gt;=0,MAX($D285*(1-$F285),($E285-AT272+$D285*(1-$F285))*(1-$F285)),($E285-AT272+$D285*(1-$F285))*(1-$F285))</f>
        <v/>
      </c>
      <c r="AU285" s="37">
        <f>$D285*$F285+IF($D285*(1-$F285)&gt;=0,MAX($D285*(1-$F285),($E285-AU272+$D285*(1-$F285))*(1-$F285)),($E285-AU272+$D285*(1-$F285))*(1-$F285))</f>
        <v/>
      </c>
      <c r="AV285" s="37">
        <f>$D285*$F285+IF($D285*(1-$F285)&gt;=0,MAX($D285*(1-$F285),($E285-AV272+$D285*(1-$F285))*(1-$F285)),($E285-AV272+$D285*(1-$F285))*(1-$F285))</f>
        <v/>
      </c>
      <c r="AW285" s="37">
        <f>$D285*$F285+IF($D285*(1-$F285)&gt;=0,MAX($D285*(1-$F285),($E285-AW272+$D285*(1-$F285))*(1-$F285)),($E285-AW272+$D285*(1-$F285))*(1-$F285))</f>
        <v/>
      </c>
      <c r="AX285" s="37">
        <f>$D285*$F285+IF($D285*(1-$F285)&gt;=0,MAX($D285*(1-$F285),($E285-AX272+$D285*(1-$F285))*(1-$F285)),($E285-AX272+$D285*(1-$F285))*(1-$F285))</f>
        <v/>
      </c>
      <c r="AY285" s="40">
        <f>OTHERTAX(AY$4,Settings!$C$10,IFERROR(INDEX(Inputs_prices!$X$5:$AA$16,$G285,MATCH(AY$4,Inputs_prices!$X$4:$AA$4,0)),0),$D285,$E285,AY272,$F285)</f>
        <v/>
      </c>
    </row>
    <row r="286" hidden="1" outlineLevel="1">
      <c r="A286" s="14" t="inlineStr">
        <is>
          <t>txo</t>
        </is>
      </c>
      <c r="B286" s="14" t="inlineStr">
        <is>
          <t>die</t>
        </is>
      </c>
      <c r="C286" s="14" t="inlineStr">
        <is>
          <t>all</t>
        </is>
      </c>
      <c r="D286" s="37">
        <f>INDEX(Inputs_prices!$S$5:$S$16,MATCH($B286&amp;"."&amp;$C286,Inputs_prices!$A$5:$A$16,0))</f>
        <v/>
      </c>
      <c r="E286" s="37">
        <f>INDEX(Inputs_prices!$R$5:$R$16,MATCH($B286&amp;"."&amp;$C286,Inputs_prices!$A$5:$A$16,0))</f>
        <v/>
      </c>
      <c r="F286" s="37">
        <f>INDEX(Inputs_prices!$K$5:$K$16,MATCH($B286&amp;"."&amp;$C286,Inputs_prices!$A$5:$A$16,0))</f>
        <v/>
      </c>
      <c r="G286" s="37">
        <f>INDEX(Inputs_prices!$E$5:$E$16,MATCH($B286&amp;"."&amp;$C286,Inputs_prices!$A$5:$A$16,0))</f>
        <v/>
      </c>
      <c r="H286" s="14">
        <f>INDEX(Variables!$B$5:$B$105,MATCH($A286,Variables!$A$5:$A$105,0))&amp;IF($C286="",""," | "&amp;INDEX(Mapping!$B$5:$B$26,MATCH($C286,Mapping!$A$5:$A$26,0))&amp;" | "&amp;INDEX(Mapping!$B$30:$B$41,MATCH($B286,Mapping!$A$30:$A$41,0)))</f>
        <v/>
      </c>
      <c r="I286" s="14">
        <f>INDEX(Variables!$C$5:$C$105,MATCH($A286,Variables!$A$5:$A$105,0))</f>
        <v/>
      </c>
      <c r="J286" s="14">
        <f>INDEX(Variables!$E$5:$E$105,MATCH($A286,Variables!$A$5:$A$105,0))</f>
        <v/>
      </c>
      <c r="K286" s="11">
        <f>LOWER(Settings!$C$4)&amp;".mit."&amp;$A286&amp;IF($C286="","","."&amp;$C286&amp;"."&amp;$B286)&amp;IF(INDEX(Variables!$D$5:$D$105,MATCH($A286,Variables!$A$5:$A$105,0))="","","."&amp;INDEX(Variables!$D$5:$D$105,MATCH($A286,Variables!$A$5:$A$105,0)))&amp;"."&amp;K$5</f>
        <v/>
      </c>
      <c r="L286" s="38">
        <f>INDEX(Inputs_prices!$X$5:$AA$16,$G286,MATCH(L$4,Inputs_prices!$X$4:$AA$4,0))</f>
        <v/>
      </c>
      <c r="M286" s="39">
        <f>INDEX(Inputs_prices!$X$5:$AA$16,$G286,MATCH(M$4,Inputs_prices!$X$4:$AA$4,0))</f>
        <v/>
      </c>
      <c r="N286" s="39">
        <f>INDEX(Inputs_prices!$X$5:$AA$16,$G286,MATCH(N$4,Inputs_prices!$X$4:$AA$4,0))</f>
        <v/>
      </c>
      <c r="O286" s="37">
        <f>$D286*$F286+IF($D286*(1-$F286)&gt;=0,MAX($D286*(1-$F286),($E286-O273+$D286*(1-$F286))*(1-$F286)),($E286-O273+$D286*(1-$F286))*(1-$F286))</f>
        <v/>
      </c>
      <c r="P286" s="37">
        <f>$D286*$F286+IF($D286*(1-$F286)&gt;=0,MAX($D286*(1-$F286),($E286-P273+$D286*(1-$F286))*(1-$F286)),($E286-P273+$D286*(1-$F286))*(1-$F286))</f>
        <v/>
      </c>
      <c r="Q286" s="37">
        <f>$D286*$F286+IF($D286*(1-$F286)&gt;=0,MAX($D286*(1-$F286),($E286-Q273+$D286*(1-$F286))*(1-$F286)),($E286-Q273+$D286*(1-$F286))*(1-$F286))</f>
        <v/>
      </c>
      <c r="R286" s="37">
        <f>$D286*$F286+IF($D286*(1-$F286)&gt;=0,MAX($D286*(1-$F286),($E286-R273+$D286*(1-$F286))*(1-$F286)),($E286-R273+$D286*(1-$F286))*(1-$F286))</f>
        <v/>
      </c>
      <c r="S286" s="37">
        <f>$D286*$F286+IF($D286*(1-$F286)&gt;=0,MAX($D286*(1-$F286),($E286-S273+$D286*(1-$F286))*(1-$F286)),($E286-S273+$D286*(1-$F286))*(1-$F286))</f>
        <v/>
      </c>
      <c r="T286" s="37">
        <f>$D286*$F286+IF($D286*(1-$F286)&gt;=0,MAX($D286*(1-$F286),($E286-T273+$D286*(1-$F286))*(1-$F286)),($E286-T273+$D286*(1-$F286))*(1-$F286))</f>
        <v/>
      </c>
      <c r="U286" s="37">
        <f>$D286*$F286+IF($D286*(1-$F286)&gt;=0,MAX($D286*(1-$F286),($E286-U273+$D286*(1-$F286))*(1-$F286)),($E286-U273+$D286*(1-$F286))*(1-$F286))</f>
        <v/>
      </c>
      <c r="V286" s="37">
        <f>$D286*$F286+IF($D286*(1-$F286)&gt;=0,MAX($D286*(1-$F286),($E286-V273+$D286*(1-$F286))*(1-$F286)),($E286-V273+$D286*(1-$F286))*(1-$F286))</f>
        <v/>
      </c>
      <c r="W286" s="37">
        <f>$D286*$F286+IF($D286*(1-$F286)&gt;=0,MAX($D286*(1-$F286),($E286-W273+$D286*(1-$F286))*(1-$F286)),($E286-W273+$D286*(1-$F286))*(1-$F286))</f>
        <v/>
      </c>
      <c r="X286" s="37">
        <f>$D286*$F286+IF($D286*(1-$F286)&gt;=0,MAX($D286*(1-$F286),($E286-X273+$D286*(1-$F286))*(1-$F286)),($E286-X273+$D286*(1-$F286))*(1-$F286))</f>
        <v/>
      </c>
      <c r="Y286" s="37">
        <f>$D286*$F286+IF($D286*(1-$F286)&gt;=0,MAX($D286*(1-$F286),($E286-Y273+$D286*(1-$F286))*(1-$F286)),($E286-Y273+$D286*(1-$F286))*(1-$F286))</f>
        <v/>
      </c>
      <c r="Z286" s="37">
        <f>$D286*$F286+IF($D286*(1-$F286)&gt;=0,MAX($D286*(1-$F286),($E286-Z273+$D286*(1-$F286))*(1-$F286)),($E286-Z273+$D286*(1-$F286))*(1-$F286))</f>
        <v/>
      </c>
      <c r="AA286" s="37">
        <f>$D286*$F286+IF($D286*(1-$F286)&gt;=0,MAX($D286*(1-$F286),($E286-AA273+$D286*(1-$F286))*(1-$F286)),($E286-AA273+$D286*(1-$F286))*(1-$F286))</f>
        <v/>
      </c>
      <c r="AB286" s="37">
        <f>$D286*$F286+IF($D286*(1-$F286)&gt;=0,MAX($D286*(1-$F286),($E286-AB273+$D286*(1-$F286))*(1-$F286)),($E286-AB273+$D286*(1-$F286))*(1-$F286))</f>
        <v/>
      </c>
      <c r="AC286" s="37">
        <f>$D286*$F286+IF($D286*(1-$F286)&gt;=0,MAX($D286*(1-$F286),($E286-AC273+$D286*(1-$F286))*(1-$F286)),($E286-AC273+$D286*(1-$F286))*(1-$F286))</f>
        <v/>
      </c>
      <c r="AD286" s="40">
        <f>OTHERTAX(AD$4,Settings!$C$10,IFERROR(INDEX(Inputs_prices!$X$5:$AA$16,$G286,MATCH(AD$4,Inputs_prices!$X$4:$AA$4,0)),0),$D286,$E286,AD273,$F286)</f>
        <v/>
      </c>
      <c r="AF286" s="11">
        <f>LOWER(Settings!$C$4)&amp;".mit."&amp;$A286&amp;IF($C286="","","."&amp;$C286&amp;"."&amp;$B286)&amp;IF(INDEX(Variables!$D$5:$D$105,MATCH($A286,Variables!$A$5:$A$105,0))="","","."&amp;INDEX(Variables!$D$5:$D$105,MATCH($A286,Variables!$A$5:$A$105,0)))&amp;"."&amp;AF$5</f>
        <v/>
      </c>
      <c r="AG286" s="38">
        <f>INDEX(Inputs_prices!$X$5:$AA$16,$G286,MATCH(AG$4,Inputs_prices!$X$4:$AA$4,0))</f>
        <v/>
      </c>
      <c r="AH286" s="39">
        <f>INDEX(Inputs_prices!$X$5:$AA$16,$G286,MATCH(AH$4,Inputs_prices!$X$4:$AA$4,0))</f>
        <v/>
      </c>
      <c r="AI286" s="39">
        <f>INDEX(Inputs_prices!$X$5:$AA$16,$G286,MATCH(AI$4,Inputs_prices!$X$4:$AA$4,0))</f>
        <v/>
      </c>
      <c r="AJ286" s="37">
        <f>$D286*$F286+IF($D286*(1-$F286)&gt;=0,MAX($D286*(1-$F286),($E286-AJ273+$D286*(1-$F286))*(1-$F286)),($E286-AJ273+$D286*(1-$F286))*(1-$F286))</f>
        <v/>
      </c>
      <c r="AK286" s="37">
        <f>$D286*$F286+IF($D286*(1-$F286)&gt;=0,MAX($D286*(1-$F286),($E286-AK273+$D286*(1-$F286))*(1-$F286)),($E286-AK273+$D286*(1-$F286))*(1-$F286))</f>
        <v/>
      </c>
      <c r="AL286" s="37">
        <f>$D286*$F286+IF($D286*(1-$F286)&gt;=0,MAX($D286*(1-$F286),($E286-AL273+$D286*(1-$F286))*(1-$F286)),($E286-AL273+$D286*(1-$F286))*(1-$F286))</f>
        <v/>
      </c>
      <c r="AM286" s="37">
        <f>$D286*$F286+IF($D286*(1-$F286)&gt;=0,MAX($D286*(1-$F286),($E286-AM273+$D286*(1-$F286))*(1-$F286)),($E286-AM273+$D286*(1-$F286))*(1-$F286))</f>
        <v/>
      </c>
      <c r="AN286" s="37">
        <f>$D286*$F286+IF($D286*(1-$F286)&gt;=0,MAX($D286*(1-$F286),($E286-AN273+$D286*(1-$F286))*(1-$F286)),($E286-AN273+$D286*(1-$F286))*(1-$F286))</f>
        <v/>
      </c>
      <c r="AO286" s="37">
        <f>$D286*$F286+IF($D286*(1-$F286)&gt;=0,MAX($D286*(1-$F286),($E286-AO273+$D286*(1-$F286))*(1-$F286)),($E286-AO273+$D286*(1-$F286))*(1-$F286))</f>
        <v/>
      </c>
      <c r="AP286" s="37">
        <f>$D286*$F286+IF($D286*(1-$F286)&gt;=0,MAX($D286*(1-$F286),($E286-AP273+$D286*(1-$F286))*(1-$F286)),($E286-AP273+$D286*(1-$F286))*(1-$F286))</f>
        <v/>
      </c>
      <c r="AQ286" s="37">
        <f>$D286*$F286+IF($D286*(1-$F286)&gt;=0,MAX($D286*(1-$F286),($E286-AQ273+$D286*(1-$F286))*(1-$F286)),($E286-AQ273+$D286*(1-$F286))*(1-$F286))</f>
        <v/>
      </c>
      <c r="AR286" s="37">
        <f>$D286*$F286+IF($D286*(1-$F286)&gt;=0,MAX($D286*(1-$F286),($E286-AR273+$D286*(1-$F286))*(1-$F286)),($E286-AR273+$D286*(1-$F286))*(1-$F286))</f>
        <v/>
      </c>
      <c r="AS286" s="37">
        <f>$D286*$F286+IF($D286*(1-$F286)&gt;=0,MAX($D286*(1-$F286),($E286-AS273+$D286*(1-$F286))*(1-$F286)),($E286-AS273+$D286*(1-$F286))*(1-$F286))</f>
        <v/>
      </c>
      <c r="AT286" s="37">
        <f>$D286*$F286+IF($D286*(1-$F286)&gt;=0,MAX($D286*(1-$F286),($E286-AT273+$D286*(1-$F286))*(1-$F286)),($E286-AT273+$D286*(1-$F286))*(1-$F286))</f>
        <v/>
      </c>
      <c r="AU286" s="37">
        <f>$D286*$F286+IF($D286*(1-$F286)&gt;=0,MAX($D286*(1-$F286),($E286-AU273+$D286*(1-$F286))*(1-$F286)),($E286-AU273+$D286*(1-$F286))*(1-$F286))</f>
        <v/>
      </c>
      <c r="AV286" s="37">
        <f>$D286*$F286+IF($D286*(1-$F286)&gt;=0,MAX($D286*(1-$F286),($E286-AV273+$D286*(1-$F286))*(1-$F286)),($E286-AV273+$D286*(1-$F286))*(1-$F286))</f>
        <v/>
      </c>
      <c r="AW286" s="37">
        <f>$D286*$F286+IF($D286*(1-$F286)&gt;=0,MAX($D286*(1-$F286),($E286-AW273+$D286*(1-$F286))*(1-$F286)),($E286-AW273+$D286*(1-$F286))*(1-$F286))</f>
        <v/>
      </c>
      <c r="AX286" s="37">
        <f>$D286*$F286+IF($D286*(1-$F286)&gt;=0,MAX($D286*(1-$F286),($E286-AX273+$D286*(1-$F286))*(1-$F286)),($E286-AX273+$D286*(1-$F286))*(1-$F286))</f>
        <v/>
      </c>
      <c r="AY286" s="40">
        <f>OTHERTAX(AY$4,Settings!$C$10,IFERROR(INDEX(Inputs_prices!$X$5:$AA$16,$G286,MATCH(AY$4,Inputs_prices!$X$4:$AA$4,0)),0),$D286,$E286,AY273,$F286)</f>
        <v/>
      </c>
    </row>
    <row r="287" hidden="1" outlineLevel="1">
      <c r="A287" s="14" t="inlineStr">
        <is>
          <t>txo</t>
        </is>
      </c>
      <c r="B287" s="14" t="inlineStr">
        <is>
          <t>lpg</t>
        </is>
      </c>
      <c r="C287" s="14" t="inlineStr">
        <is>
          <t>all</t>
        </is>
      </c>
      <c r="D287" s="37">
        <f>INDEX(Inputs_prices!$S$5:$S$16,MATCH($B287&amp;"."&amp;$C287,Inputs_prices!$A$5:$A$16,0))</f>
        <v/>
      </c>
      <c r="E287" s="37">
        <f>INDEX(Inputs_prices!$R$5:$R$16,MATCH($B287&amp;"."&amp;$C287,Inputs_prices!$A$5:$A$16,0))</f>
        <v/>
      </c>
      <c r="F287" s="37">
        <f>INDEX(Inputs_prices!$K$5:$K$16,MATCH($B287&amp;"."&amp;$C287,Inputs_prices!$A$5:$A$16,0))</f>
        <v/>
      </c>
      <c r="G287" s="37">
        <f>INDEX(Inputs_prices!$E$5:$E$16,MATCH($B287&amp;"."&amp;$C287,Inputs_prices!$A$5:$A$16,0))</f>
        <v/>
      </c>
      <c r="H287" s="14">
        <f>INDEX(Variables!$B$5:$B$105,MATCH($A287,Variables!$A$5:$A$105,0))&amp;IF($C287="",""," | "&amp;INDEX(Mapping!$B$5:$B$26,MATCH($C287,Mapping!$A$5:$A$26,0))&amp;" | "&amp;INDEX(Mapping!$B$30:$B$41,MATCH($B287,Mapping!$A$30:$A$41,0)))</f>
        <v/>
      </c>
      <c r="I287" s="14">
        <f>INDEX(Variables!$C$5:$C$105,MATCH($A287,Variables!$A$5:$A$105,0))</f>
        <v/>
      </c>
      <c r="J287" s="14">
        <f>INDEX(Variables!$E$5:$E$105,MATCH($A287,Variables!$A$5:$A$105,0))</f>
        <v/>
      </c>
      <c r="K287" s="11">
        <f>LOWER(Settings!$C$4)&amp;".mit."&amp;$A287&amp;IF($C287="","","."&amp;$C287&amp;"."&amp;$B287)&amp;IF(INDEX(Variables!$D$5:$D$105,MATCH($A287,Variables!$A$5:$A$105,0))="","","."&amp;INDEX(Variables!$D$5:$D$105,MATCH($A287,Variables!$A$5:$A$105,0)))&amp;"."&amp;K$5</f>
        <v/>
      </c>
      <c r="L287" s="38">
        <f>INDEX(Inputs_prices!$X$5:$AA$16,$G287,MATCH(L$4,Inputs_prices!$X$4:$AA$4,0))</f>
        <v/>
      </c>
      <c r="M287" s="39">
        <f>INDEX(Inputs_prices!$X$5:$AA$16,$G287,MATCH(M$4,Inputs_prices!$X$4:$AA$4,0))</f>
        <v/>
      </c>
      <c r="N287" s="39">
        <f>INDEX(Inputs_prices!$X$5:$AA$16,$G287,MATCH(N$4,Inputs_prices!$X$4:$AA$4,0))</f>
        <v/>
      </c>
      <c r="O287" s="37">
        <f>$D287*$F287+IF($D287*(1-$F287)&gt;=0,MAX($D287*(1-$F287),($E287-O274+$D287*(1-$F287))*(1-$F287)),($E287-O274+$D287*(1-$F287))*(1-$F287))</f>
        <v/>
      </c>
      <c r="P287" s="37">
        <f>$D287*$F287+IF($D287*(1-$F287)&gt;=0,MAX($D287*(1-$F287),($E287-P274+$D287*(1-$F287))*(1-$F287)),($E287-P274+$D287*(1-$F287))*(1-$F287))</f>
        <v/>
      </c>
      <c r="Q287" s="37">
        <f>$D287*$F287+IF($D287*(1-$F287)&gt;=0,MAX($D287*(1-$F287),($E287-Q274+$D287*(1-$F287))*(1-$F287)),($E287-Q274+$D287*(1-$F287))*(1-$F287))</f>
        <v/>
      </c>
      <c r="R287" s="37">
        <f>$D287*$F287+IF($D287*(1-$F287)&gt;=0,MAX($D287*(1-$F287),($E287-R274+$D287*(1-$F287))*(1-$F287)),($E287-R274+$D287*(1-$F287))*(1-$F287))</f>
        <v/>
      </c>
      <c r="S287" s="37">
        <f>$D287*$F287+IF($D287*(1-$F287)&gt;=0,MAX($D287*(1-$F287),($E287-S274+$D287*(1-$F287))*(1-$F287)),($E287-S274+$D287*(1-$F287))*(1-$F287))</f>
        <v/>
      </c>
      <c r="T287" s="37">
        <f>$D287*$F287+IF($D287*(1-$F287)&gt;=0,MAX($D287*(1-$F287),($E287-T274+$D287*(1-$F287))*(1-$F287)),($E287-T274+$D287*(1-$F287))*(1-$F287))</f>
        <v/>
      </c>
      <c r="U287" s="37">
        <f>$D287*$F287+IF($D287*(1-$F287)&gt;=0,MAX($D287*(1-$F287),($E287-U274+$D287*(1-$F287))*(1-$F287)),($E287-U274+$D287*(1-$F287))*(1-$F287))</f>
        <v/>
      </c>
      <c r="V287" s="37">
        <f>$D287*$F287+IF($D287*(1-$F287)&gt;=0,MAX($D287*(1-$F287),($E287-V274+$D287*(1-$F287))*(1-$F287)),($E287-V274+$D287*(1-$F287))*(1-$F287))</f>
        <v/>
      </c>
      <c r="W287" s="37">
        <f>$D287*$F287+IF($D287*(1-$F287)&gt;=0,MAX($D287*(1-$F287),($E287-W274+$D287*(1-$F287))*(1-$F287)),($E287-W274+$D287*(1-$F287))*(1-$F287))</f>
        <v/>
      </c>
      <c r="X287" s="37">
        <f>$D287*$F287+IF($D287*(1-$F287)&gt;=0,MAX($D287*(1-$F287),($E287-X274+$D287*(1-$F287))*(1-$F287)),($E287-X274+$D287*(1-$F287))*(1-$F287))</f>
        <v/>
      </c>
      <c r="Y287" s="37">
        <f>$D287*$F287+IF($D287*(1-$F287)&gt;=0,MAX($D287*(1-$F287),($E287-Y274+$D287*(1-$F287))*(1-$F287)),($E287-Y274+$D287*(1-$F287))*(1-$F287))</f>
        <v/>
      </c>
      <c r="Z287" s="37">
        <f>$D287*$F287+IF($D287*(1-$F287)&gt;=0,MAX($D287*(1-$F287),($E287-Z274+$D287*(1-$F287))*(1-$F287)),($E287-Z274+$D287*(1-$F287))*(1-$F287))</f>
        <v/>
      </c>
      <c r="AA287" s="37">
        <f>$D287*$F287+IF($D287*(1-$F287)&gt;=0,MAX($D287*(1-$F287),($E287-AA274+$D287*(1-$F287))*(1-$F287)),($E287-AA274+$D287*(1-$F287))*(1-$F287))</f>
        <v/>
      </c>
      <c r="AB287" s="37">
        <f>$D287*$F287+IF($D287*(1-$F287)&gt;=0,MAX($D287*(1-$F287),($E287-AB274+$D287*(1-$F287))*(1-$F287)),($E287-AB274+$D287*(1-$F287))*(1-$F287))</f>
        <v/>
      </c>
      <c r="AC287" s="37">
        <f>$D287*$F287+IF($D287*(1-$F287)&gt;=0,MAX($D287*(1-$F287),($E287-AC274+$D287*(1-$F287))*(1-$F287)),($E287-AC274+$D287*(1-$F287))*(1-$F287))</f>
        <v/>
      </c>
      <c r="AD287" s="40">
        <f>OTHERTAX(AD$4,Settings!$C$10,IFERROR(INDEX(Inputs_prices!$X$5:$AA$16,$G287,MATCH(AD$4,Inputs_prices!$X$4:$AA$4,0)),0),$D287,$E287,AD274,$F287)</f>
        <v/>
      </c>
      <c r="AF287" s="11">
        <f>LOWER(Settings!$C$4)&amp;".mit."&amp;$A287&amp;IF($C287="","","."&amp;$C287&amp;"."&amp;$B287)&amp;IF(INDEX(Variables!$D$5:$D$105,MATCH($A287,Variables!$A$5:$A$105,0))="","","."&amp;INDEX(Variables!$D$5:$D$105,MATCH($A287,Variables!$A$5:$A$105,0)))&amp;"."&amp;AF$5</f>
        <v/>
      </c>
      <c r="AG287" s="38">
        <f>INDEX(Inputs_prices!$X$5:$AA$16,$G287,MATCH(AG$4,Inputs_prices!$X$4:$AA$4,0))</f>
        <v/>
      </c>
      <c r="AH287" s="39">
        <f>INDEX(Inputs_prices!$X$5:$AA$16,$G287,MATCH(AH$4,Inputs_prices!$X$4:$AA$4,0))</f>
        <v/>
      </c>
      <c r="AI287" s="39">
        <f>INDEX(Inputs_prices!$X$5:$AA$16,$G287,MATCH(AI$4,Inputs_prices!$X$4:$AA$4,0))</f>
        <v/>
      </c>
      <c r="AJ287" s="37">
        <f>$D287*$F287+IF($D287*(1-$F287)&gt;=0,MAX($D287*(1-$F287),($E287-AJ274+$D287*(1-$F287))*(1-$F287)),($E287-AJ274+$D287*(1-$F287))*(1-$F287))</f>
        <v/>
      </c>
      <c r="AK287" s="37">
        <f>$D287*$F287+IF($D287*(1-$F287)&gt;=0,MAX($D287*(1-$F287),($E287-AK274+$D287*(1-$F287))*(1-$F287)),($E287-AK274+$D287*(1-$F287))*(1-$F287))</f>
        <v/>
      </c>
      <c r="AL287" s="37">
        <f>$D287*$F287+IF($D287*(1-$F287)&gt;=0,MAX($D287*(1-$F287),($E287-AL274+$D287*(1-$F287))*(1-$F287)),($E287-AL274+$D287*(1-$F287))*(1-$F287))</f>
        <v/>
      </c>
      <c r="AM287" s="37">
        <f>$D287*$F287+IF($D287*(1-$F287)&gt;=0,MAX($D287*(1-$F287),($E287-AM274+$D287*(1-$F287))*(1-$F287)),($E287-AM274+$D287*(1-$F287))*(1-$F287))</f>
        <v/>
      </c>
      <c r="AN287" s="37">
        <f>$D287*$F287+IF($D287*(1-$F287)&gt;=0,MAX($D287*(1-$F287),($E287-AN274+$D287*(1-$F287))*(1-$F287)),($E287-AN274+$D287*(1-$F287))*(1-$F287))</f>
        <v/>
      </c>
      <c r="AO287" s="37">
        <f>$D287*$F287+IF($D287*(1-$F287)&gt;=0,MAX($D287*(1-$F287),($E287-AO274+$D287*(1-$F287))*(1-$F287)),($E287-AO274+$D287*(1-$F287))*(1-$F287))</f>
        <v/>
      </c>
      <c r="AP287" s="37">
        <f>$D287*$F287+IF($D287*(1-$F287)&gt;=0,MAX($D287*(1-$F287),($E287-AP274+$D287*(1-$F287))*(1-$F287)),($E287-AP274+$D287*(1-$F287))*(1-$F287))</f>
        <v/>
      </c>
      <c r="AQ287" s="37">
        <f>$D287*$F287+IF($D287*(1-$F287)&gt;=0,MAX($D287*(1-$F287),($E287-AQ274+$D287*(1-$F287))*(1-$F287)),($E287-AQ274+$D287*(1-$F287))*(1-$F287))</f>
        <v/>
      </c>
      <c r="AR287" s="37">
        <f>$D287*$F287+IF($D287*(1-$F287)&gt;=0,MAX($D287*(1-$F287),($E287-AR274+$D287*(1-$F287))*(1-$F287)),($E287-AR274+$D287*(1-$F287))*(1-$F287))</f>
        <v/>
      </c>
      <c r="AS287" s="37">
        <f>$D287*$F287+IF($D287*(1-$F287)&gt;=0,MAX($D287*(1-$F287),($E287-AS274+$D287*(1-$F287))*(1-$F287)),($E287-AS274+$D287*(1-$F287))*(1-$F287))</f>
        <v/>
      </c>
      <c r="AT287" s="37">
        <f>$D287*$F287+IF($D287*(1-$F287)&gt;=0,MAX($D287*(1-$F287),($E287-AT274+$D287*(1-$F287))*(1-$F287)),($E287-AT274+$D287*(1-$F287))*(1-$F287))</f>
        <v/>
      </c>
      <c r="AU287" s="37">
        <f>$D287*$F287+IF($D287*(1-$F287)&gt;=0,MAX($D287*(1-$F287),($E287-AU274+$D287*(1-$F287))*(1-$F287)),($E287-AU274+$D287*(1-$F287))*(1-$F287))</f>
        <v/>
      </c>
      <c r="AV287" s="37">
        <f>$D287*$F287+IF($D287*(1-$F287)&gt;=0,MAX($D287*(1-$F287),($E287-AV274+$D287*(1-$F287))*(1-$F287)),($E287-AV274+$D287*(1-$F287))*(1-$F287))</f>
        <v/>
      </c>
      <c r="AW287" s="37">
        <f>$D287*$F287+IF($D287*(1-$F287)&gt;=0,MAX($D287*(1-$F287),($E287-AW274+$D287*(1-$F287))*(1-$F287)),($E287-AW274+$D287*(1-$F287))*(1-$F287))</f>
        <v/>
      </c>
      <c r="AX287" s="37">
        <f>$D287*$F287+IF($D287*(1-$F287)&gt;=0,MAX($D287*(1-$F287),($E287-AX274+$D287*(1-$F287))*(1-$F287)),($E287-AX274+$D287*(1-$F287))*(1-$F287))</f>
        <v/>
      </c>
      <c r="AY287" s="40">
        <f>OTHERTAX(AY$4,Settings!$C$10,IFERROR(INDEX(Inputs_prices!$X$5:$AA$16,$G287,MATCH(AY$4,Inputs_prices!$X$4:$AA$4,0)),0),$D287,$E287,AY274,$F287)</f>
        <v/>
      </c>
    </row>
    <row r="288" hidden="1" outlineLevel="1">
      <c r="A288" s="14" t="inlineStr">
        <is>
          <t>txo</t>
        </is>
      </c>
      <c r="B288" s="14" t="inlineStr">
        <is>
          <t>ker</t>
        </is>
      </c>
      <c r="C288" s="14" t="inlineStr">
        <is>
          <t>all</t>
        </is>
      </c>
      <c r="D288" s="37">
        <f>INDEX(Inputs_prices!$S$5:$S$16,MATCH($B288&amp;"."&amp;$C288,Inputs_prices!$A$5:$A$16,0))</f>
        <v/>
      </c>
      <c r="E288" s="37">
        <f>INDEX(Inputs_prices!$R$5:$R$16,MATCH($B288&amp;"."&amp;$C288,Inputs_prices!$A$5:$A$16,0))</f>
        <v/>
      </c>
      <c r="F288" s="37">
        <f>INDEX(Inputs_prices!$K$5:$K$16,MATCH($B288&amp;"."&amp;$C288,Inputs_prices!$A$5:$A$16,0))</f>
        <v/>
      </c>
      <c r="G288" s="37">
        <f>INDEX(Inputs_prices!$E$5:$E$16,MATCH($B288&amp;"."&amp;$C288,Inputs_prices!$A$5:$A$16,0))</f>
        <v/>
      </c>
      <c r="H288" s="14">
        <f>INDEX(Variables!$B$5:$B$105,MATCH($A288,Variables!$A$5:$A$105,0))&amp;IF($C288="",""," | "&amp;INDEX(Mapping!$B$5:$B$26,MATCH($C288,Mapping!$A$5:$A$26,0))&amp;" | "&amp;INDEX(Mapping!$B$30:$B$41,MATCH($B288,Mapping!$A$30:$A$41,0)))</f>
        <v/>
      </c>
      <c r="I288" s="14">
        <f>INDEX(Variables!$C$5:$C$105,MATCH($A288,Variables!$A$5:$A$105,0))</f>
        <v/>
      </c>
      <c r="J288" s="14">
        <f>INDEX(Variables!$E$5:$E$105,MATCH($A288,Variables!$A$5:$A$105,0))</f>
        <v/>
      </c>
      <c r="K288" s="11">
        <f>LOWER(Settings!$C$4)&amp;".mit."&amp;$A288&amp;IF($C288="","","."&amp;$C288&amp;"."&amp;$B288)&amp;IF(INDEX(Variables!$D$5:$D$105,MATCH($A288,Variables!$A$5:$A$105,0))="","","."&amp;INDEX(Variables!$D$5:$D$105,MATCH($A288,Variables!$A$5:$A$105,0)))&amp;"."&amp;K$5</f>
        <v/>
      </c>
      <c r="L288" s="38">
        <f>INDEX(Inputs_prices!$X$5:$AA$16,$G288,MATCH(L$4,Inputs_prices!$X$4:$AA$4,0))</f>
        <v/>
      </c>
      <c r="M288" s="39">
        <f>INDEX(Inputs_prices!$X$5:$AA$16,$G288,MATCH(M$4,Inputs_prices!$X$4:$AA$4,0))</f>
        <v/>
      </c>
      <c r="N288" s="39">
        <f>INDEX(Inputs_prices!$X$5:$AA$16,$G288,MATCH(N$4,Inputs_prices!$X$4:$AA$4,0))</f>
        <v/>
      </c>
      <c r="O288" s="37">
        <f>$D288*$F288+IF($D288*(1-$F288)&gt;=0,MAX($D288*(1-$F288),($E288-O275+$D288*(1-$F288))*(1-$F288)),($E288-O275+$D288*(1-$F288))*(1-$F288))</f>
        <v/>
      </c>
      <c r="P288" s="37">
        <f>$D288*$F288+IF($D288*(1-$F288)&gt;=0,MAX($D288*(1-$F288),($E288-P275+$D288*(1-$F288))*(1-$F288)),($E288-P275+$D288*(1-$F288))*(1-$F288))</f>
        <v/>
      </c>
      <c r="Q288" s="37">
        <f>$D288*$F288+IF($D288*(1-$F288)&gt;=0,MAX($D288*(1-$F288),($E288-Q275+$D288*(1-$F288))*(1-$F288)),($E288-Q275+$D288*(1-$F288))*(1-$F288))</f>
        <v/>
      </c>
      <c r="R288" s="37">
        <f>$D288*$F288+IF($D288*(1-$F288)&gt;=0,MAX($D288*(1-$F288),($E288-R275+$D288*(1-$F288))*(1-$F288)),($E288-R275+$D288*(1-$F288))*(1-$F288))</f>
        <v/>
      </c>
      <c r="S288" s="37">
        <f>$D288*$F288+IF($D288*(1-$F288)&gt;=0,MAX($D288*(1-$F288),($E288-S275+$D288*(1-$F288))*(1-$F288)),($E288-S275+$D288*(1-$F288))*(1-$F288))</f>
        <v/>
      </c>
      <c r="T288" s="37">
        <f>$D288*$F288+IF($D288*(1-$F288)&gt;=0,MAX($D288*(1-$F288),($E288-T275+$D288*(1-$F288))*(1-$F288)),($E288-T275+$D288*(1-$F288))*(1-$F288))</f>
        <v/>
      </c>
      <c r="U288" s="37">
        <f>$D288*$F288+IF($D288*(1-$F288)&gt;=0,MAX($D288*(1-$F288),($E288-U275+$D288*(1-$F288))*(1-$F288)),($E288-U275+$D288*(1-$F288))*(1-$F288))</f>
        <v/>
      </c>
      <c r="V288" s="37">
        <f>$D288*$F288+IF($D288*(1-$F288)&gt;=0,MAX($D288*(1-$F288),($E288-V275+$D288*(1-$F288))*(1-$F288)),($E288-V275+$D288*(1-$F288))*(1-$F288))</f>
        <v/>
      </c>
      <c r="W288" s="37">
        <f>$D288*$F288+IF($D288*(1-$F288)&gt;=0,MAX($D288*(1-$F288),($E288-W275+$D288*(1-$F288))*(1-$F288)),($E288-W275+$D288*(1-$F288))*(1-$F288))</f>
        <v/>
      </c>
      <c r="X288" s="37">
        <f>$D288*$F288+IF($D288*(1-$F288)&gt;=0,MAX($D288*(1-$F288),($E288-X275+$D288*(1-$F288))*(1-$F288)),($E288-X275+$D288*(1-$F288))*(1-$F288))</f>
        <v/>
      </c>
      <c r="Y288" s="37">
        <f>$D288*$F288+IF($D288*(1-$F288)&gt;=0,MAX($D288*(1-$F288),($E288-Y275+$D288*(1-$F288))*(1-$F288)),($E288-Y275+$D288*(1-$F288))*(1-$F288))</f>
        <v/>
      </c>
      <c r="Z288" s="37">
        <f>$D288*$F288+IF($D288*(1-$F288)&gt;=0,MAX($D288*(1-$F288),($E288-Z275+$D288*(1-$F288))*(1-$F288)),($E288-Z275+$D288*(1-$F288))*(1-$F288))</f>
        <v/>
      </c>
      <c r="AA288" s="37">
        <f>$D288*$F288+IF($D288*(1-$F288)&gt;=0,MAX($D288*(1-$F288),($E288-AA275+$D288*(1-$F288))*(1-$F288)),($E288-AA275+$D288*(1-$F288))*(1-$F288))</f>
        <v/>
      </c>
      <c r="AB288" s="37">
        <f>$D288*$F288+IF($D288*(1-$F288)&gt;=0,MAX($D288*(1-$F288),($E288-AB275+$D288*(1-$F288))*(1-$F288)),($E288-AB275+$D288*(1-$F288))*(1-$F288))</f>
        <v/>
      </c>
      <c r="AC288" s="37">
        <f>$D288*$F288+IF($D288*(1-$F288)&gt;=0,MAX($D288*(1-$F288),($E288-AC275+$D288*(1-$F288))*(1-$F288)),($E288-AC275+$D288*(1-$F288))*(1-$F288))</f>
        <v/>
      </c>
      <c r="AD288" s="40">
        <f>OTHERTAX(AD$4,Settings!$C$10,IFERROR(INDEX(Inputs_prices!$X$5:$AA$16,$G288,MATCH(AD$4,Inputs_prices!$X$4:$AA$4,0)),0),$D288,$E288,AD275,$F288)</f>
        <v/>
      </c>
      <c r="AF288" s="11">
        <f>LOWER(Settings!$C$4)&amp;".mit."&amp;$A288&amp;IF($C288="","","."&amp;$C288&amp;"."&amp;$B288)&amp;IF(INDEX(Variables!$D$5:$D$105,MATCH($A288,Variables!$A$5:$A$105,0))="","","."&amp;INDEX(Variables!$D$5:$D$105,MATCH($A288,Variables!$A$5:$A$105,0)))&amp;"."&amp;AF$5</f>
        <v/>
      </c>
      <c r="AG288" s="38">
        <f>INDEX(Inputs_prices!$X$5:$AA$16,$G288,MATCH(AG$4,Inputs_prices!$X$4:$AA$4,0))</f>
        <v/>
      </c>
      <c r="AH288" s="39">
        <f>INDEX(Inputs_prices!$X$5:$AA$16,$G288,MATCH(AH$4,Inputs_prices!$X$4:$AA$4,0))</f>
        <v/>
      </c>
      <c r="AI288" s="39">
        <f>INDEX(Inputs_prices!$X$5:$AA$16,$G288,MATCH(AI$4,Inputs_prices!$X$4:$AA$4,0))</f>
        <v/>
      </c>
      <c r="AJ288" s="37">
        <f>$D288*$F288+IF($D288*(1-$F288)&gt;=0,MAX($D288*(1-$F288),($E288-AJ275+$D288*(1-$F288))*(1-$F288)),($E288-AJ275+$D288*(1-$F288))*(1-$F288))</f>
        <v/>
      </c>
      <c r="AK288" s="37">
        <f>$D288*$F288+IF($D288*(1-$F288)&gt;=0,MAX($D288*(1-$F288),($E288-AK275+$D288*(1-$F288))*(1-$F288)),($E288-AK275+$D288*(1-$F288))*(1-$F288))</f>
        <v/>
      </c>
      <c r="AL288" s="37">
        <f>$D288*$F288+IF($D288*(1-$F288)&gt;=0,MAX($D288*(1-$F288),($E288-AL275+$D288*(1-$F288))*(1-$F288)),($E288-AL275+$D288*(1-$F288))*(1-$F288))</f>
        <v/>
      </c>
      <c r="AM288" s="37">
        <f>$D288*$F288+IF($D288*(1-$F288)&gt;=0,MAX($D288*(1-$F288),($E288-AM275+$D288*(1-$F288))*(1-$F288)),($E288-AM275+$D288*(1-$F288))*(1-$F288))</f>
        <v/>
      </c>
      <c r="AN288" s="37">
        <f>$D288*$F288+IF($D288*(1-$F288)&gt;=0,MAX($D288*(1-$F288),($E288-AN275+$D288*(1-$F288))*(1-$F288)),($E288-AN275+$D288*(1-$F288))*(1-$F288))</f>
        <v/>
      </c>
      <c r="AO288" s="37">
        <f>$D288*$F288+IF($D288*(1-$F288)&gt;=0,MAX($D288*(1-$F288),($E288-AO275+$D288*(1-$F288))*(1-$F288)),($E288-AO275+$D288*(1-$F288))*(1-$F288))</f>
        <v/>
      </c>
      <c r="AP288" s="37">
        <f>$D288*$F288+IF($D288*(1-$F288)&gt;=0,MAX($D288*(1-$F288),($E288-AP275+$D288*(1-$F288))*(1-$F288)),($E288-AP275+$D288*(1-$F288))*(1-$F288))</f>
        <v/>
      </c>
      <c r="AQ288" s="37">
        <f>$D288*$F288+IF($D288*(1-$F288)&gt;=0,MAX($D288*(1-$F288),($E288-AQ275+$D288*(1-$F288))*(1-$F288)),($E288-AQ275+$D288*(1-$F288))*(1-$F288))</f>
        <v/>
      </c>
      <c r="AR288" s="37">
        <f>$D288*$F288+IF($D288*(1-$F288)&gt;=0,MAX($D288*(1-$F288),($E288-AR275+$D288*(1-$F288))*(1-$F288)),($E288-AR275+$D288*(1-$F288))*(1-$F288))</f>
        <v/>
      </c>
      <c r="AS288" s="37">
        <f>$D288*$F288+IF($D288*(1-$F288)&gt;=0,MAX($D288*(1-$F288),($E288-AS275+$D288*(1-$F288))*(1-$F288)),($E288-AS275+$D288*(1-$F288))*(1-$F288))</f>
        <v/>
      </c>
      <c r="AT288" s="37">
        <f>$D288*$F288+IF($D288*(1-$F288)&gt;=0,MAX($D288*(1-$F288),($E288-AT275+$D288*(1-$F288))*(1-$F288)),($E288-AT275+$D288*(1-$F288))*(1-$F288))</f>
        <v/>
      </c>
      <c r="AU288" s="37">
        <f>$D288*$F288+IF($D288*(1-$F288)&gt;=0,MAX($D288*(1-$F288),($E288-AU275+$D288*(1-$F288))*(1-$F288)),($E288-AU275+$D288*(1-$F288))*(1-$F288))</f>
        <v/>
      </c>
      <c r="AV288" s="37">
        <f>$D288*$F288+IF($D288*(1-$F288)&gt;=0,MAX($D288*(1-$F288),($E288-AV275+$D288*(1-$F288))*(1-$F288)),($E288-AV275+$D288*(1-$F288))*(1-$F288))</f>
        <v/>
      </c>
      <c r="AW288" s="37">
        <f>$D288*$F288+IF($D288*(1-$F288)&gt;=0,MAX($D288*(1-$F288),($E288-AW275+$D288*(1-$F288))*(1-$F288)),($E288-AW275+$D288*(1-$F288))*(1-$F288))</f>
        <v/>
      </c>
      <c r="AX288" s="37">
        <f>$D288*$F288+IF($D288*(1-$F288)&gt;=0,MAX($D288*(1-$F288),($E288-AX275+$D288*(1-$F288))*(1-$F288)),($E288-AX275+$D288*(1-$F288))*(1-$F288))</f>
        <v/>
      </c>
      <c r="AY288" s="40">
        <f>OTHERTAX(AY$4,Settings!$C$10,IFERROR(INDEX(Inputs_prices!$X$5:$AA$16,$G288,MATCH(AY$4,Inputs_prices!$X$4:$AA$4,0)),0),$D288,$E288,AY275,$F288)</f>
        <v/>
      </c>
    </row>
    <row r="289" hidden="1" outlineLevel="1">
      <c r="A289" s="14" t="inlineStr">
        <is>
          <t>txo</t>
        </is>
      </c>
      <c r="B289" s="14" t="inlineStr">
        <is>
          <t>oop</t>
        </is>
      </c>
      <c r="C289" s="14" t="inlineStr">
        <is>
          <t>all</t>
        </is>
      </c>
      <c r="D289" s="37">
        <f>INDEX(Inputs_prices!$S$5:$S$16,MATCH($B289&amp;"."&amp;$C289,Inputs_prices!$A$5:$A$16,0))</f>
        <v/>
      </c>
      <c r="E289" s="37">
        <f>INDEX(Inputs_prices!$R$5:$R$16,MATCH($B289&amp;"."&amp;$C289,Inputs_prices!$A$5:$A$16,0))</f>
        <v/>
      </c>
      <c r="F289" s="37">
        <f>INDEX(Inputs_prices!$K$5:$K$16,MATCH($B289&amp;"."&amp;$C289,Inputs_prices!$A$5:$A$16,0))</f>
        <v/>
      </c>
      <c r="G289" s="37">
        <f>INDEX(Inputs_prices!$E$5:$E$16,MATCH($B289&amp;"."&amp;$C289,Inputs_prices!$A$5:$A$16,0))</f>
        <v/>
      </c>
      <c r="H289" s="14">
        <f>INDEX(Variables!$B$5:$B$105,MATCH($A289,Variables!$A$5:$A$105,0))&amp;IF($C289="",""," | "&amp;INDEX(Mapping!$B$5:$B$26,MATCH($C289,Mapping!$A$5:$A$26,0))&amp;" | "&amp;INDEX(Mapping!$B$30:$B$41,MATCH($B289,Mapping!$A$30:$A$41,0)))</f>
        <v/>
      </c>
      <c r="I289" s="14">
        <f>INDEX(Variables!$C$5:$C$105,MATCH($A289,Variables!$A$5:$A$105,0))</f>
        <v/>
      </c>
      <c r="J289" s="14">
        <f>INDEX(Variables!$E$5:$E$105,MATCH($A289,Variables!$A$5:$A$105,0))</f>
        <v/>
      </c>
      <c r="K289" s="11">
        <f>LOWER(Settings!$C$4)&amp;".mit."&amp;$A289&amp;IF($C289="","","."&amp;$C289&amp;"."&amp;$B289)&amp;IF(INDEX(Variables!$D$5:$D$105,MATCH($A289,Variables!$A$5:$A$105,0))="","","."&amp;INDEX(Variables!$D$5:$D$105,MATCH($A289,Variables!$A$5:$A$105,0)))&amp;"."&amp;K$5</f>
        <v/>
      </c>
      <c r="L289" s="38">
        <f>INDEX(Inputs_prices!$X$5:$AA$16,$G289,MATCH(L$4,Inputs_prices!$X$4:$AA$4,0))</f>
        <v/>
      </c>
      <c r="M289" s="39">
        <f>INDEX(Inputs_prices!$X$5:$AA$16,$G289,MATCH(M$4,Inputs_prices!$X$4:$AA$4,0))</f>
        <v/>
      </c>
      <c r="N289" s="39">
        <f>INDEX(Inputs_prices!$X$5:$AA$16,$G289,MATCH(N$4,Inputs_prices!$X$4:$AA$4,0))</f>
        <v/>
      </c>
      <c r="O289" s="37">
        <f>$D289*$F289+IF($D289*(1-$F289)&gt;=0,MAX($D289*(1-$F289),($E289-O276+$D289*(1-$F289))*(1-$F289)),($E289-O276+$D289*(1-$F289))*(1-$F289))</f>
        <v/>
      </c>
      <c r="P289" s="37">
        <f>$D289*$F289+IF($D289*(1-$F289)&gt;=0,MAX($D289*(1-$F289),($E289-P276+$D289*(1-$F289))*(1-$F289)),($E289-P276+$D289*(1-$F289))*(1-$F289))</f>
        <v/>
      </c>
      <c r="Q289" s="37">
        <f>$D289*$F289+IF($D289*(1-$F289)&gt;=0,MAX($D289*(1-$F289),($E289-Q276+$D289*(1-$F289))*(1-$F289)),($E289-Q276+$D289*(1-$F289))*(1-$F289))</f>
        <v/>
      </c>
      <c r="R289" s="37">
        <f>$D289*$F289+IF($D289*(1-$F289)&gt;=0,MAX($D289*(1-$F289),($E289-R276+$D289*(1-$F289))*(1-$F289)),($E289-R276+$D289*(1-$F289))*(1-$F289))</f>
        <v/>
      </c>
      <c r="S289" s="37">
        <f>$D289*$F289+IF($D289*(1-$F289)&gt;=0,MAX($D289*(1-$F289),($E289-S276+$D289*(1-$F289))*(1-$F289)),($E289-S276+$D289*(1-$F289))*(1-$F289))</f>
        <v/>
      </c>
      <c r="T289" s="37">
        <f>$D289*$F289+IF($D289*(1-$F289)&gt;=0,MAX($D289*(1-$F289),($E289-T276+$D289*(1-$F289))*(1-$F289)),($E289-T276+$D289*(1-$F289))*(1-$F289))</f>
        <v/>
      </c>
      <c r="U289" s="37">
        <f>$D289*$F289+IF($D289*(1-$F289)&gt;=0,MAX($D289*(1-$F289),($E289-U276+$D289*(1-$F289))*(1-$F289)),($E289-U276+$D289*(1-$F289))*(1-$F289))</f>
        <v/>
      </c>
      <c r="V289" s="37">
        <f>$D289*$F289+IF($D289*(1-$F289)&gt;=0,MAX($D289*(1-$F289),($E289-V276+$D289*(1-$F289))*(1-$F289)),($E289-V276+$D289*(1-$F289))*(1-$F289))</f>
        <v/>
      </c>
      <c r="W289" s="37">
        <f>$D289*$F289+IF($D289*(1-$F289)&gt;=0,MAX($D289*(1-$F289),($E289-W276+$D289*(1-$F289))*(1-$F289)),($E289-W276+$D289*(1-$F289))*(1-$F289))</f>
        <v/>
      </c>
      <c r="X289" s="37">
        <f>$D289*$F289+IF($D289*(1-$F289)&gt;=0,MAX($D289*(1-$F289),($E289-X276+$D289*(1-$F289))*(1-$F289)),($E289-X276+$D289*(1-$F289))*(1-$F289))</f>
        <v/>
      </c>
      <c r="Y289" s="37">
        <f>$D289*$F289+IF($D289*(1-$F289)&gt;=0,MAX($D289*(1-$F289),($E289-Y276+$D289*(1-$F289))*(1-$F289)),($E289-Y276+$D289*(1-$F289))*(1-$F289))</f>
        <v/>
      </c>
      <c r="Z289" s="37">
        <f>$D289*$F289+IF($D289*(1-$F289)&gt;=0,MAX($D289*(1-$F289),($E289-Z276+$D289*(1-$F289))*(1-$F289)),($E289-Z276+$D289*(1-$F289))*(1-$F289))</f>
        <v/>
      </c>
      <c r="AA289" s="37">
        <f>$D289*$F289+IF($D289*(1-$F289)&gt;=0,MAX($D289*(1-$F289),($E289-AA276+$D289*(1-$F289))*(1-$F289)),($E289-AA276+$D289*(1-$F289))*(1-$F289))</f>
        <v/>
      </c>
      <c r="AB289" s="37">
        <f>$D289*$F289+IF($D289*(1-$F289)&gt;=0,MAX($D289*(1-$F289),($E289-AB276+$D289*(1-$F289))*(1-$F289)),($E289-AB276+$D289*(1-$F289))*(1-$F289))</f>
        <v/>
      </c>
      <c r="AC289" s="37">
        <f>$D289*$F289+IF($D289*(1-$F289)&gt;=0,MAX($D289*(1-$F289),($E289-AC276+$D289*(1-$F289))*(1-$F289)),($E289-AC276+$D289*(1-$F289))*(1-$F289))</f>
        <v/>
      </c>
      <c r="AD289" s="40">
        <f>OTHERTAX(AD$4,Settings!$C$10,IFERROR(INDEX(Inputs_prices!$X$5:$AA$16,$G289,MATCH(AD$4,Inputs_prices!$X$4:$AA$4,0)),0),$D289,$E289,AD276,$F289)</f>
        <v/>
      </c>
      <c r="AF289" s="11">
        <f>LOWER(Settings!$C$4)&amp;".mit."&amp;$A289&amp;IF($C289="","","."&amp;$C289&amp;"."&amp;$B289)&amp;IF(INDEX(Variables!$D$5:$D$105,MATCH($A289,Variables!$A$5:$A$105,0))="","","."&amp;INDEX(Variables!$D$5:$D$105,MATCH($A289,Variables!$A$5:$A$105,0)))&amp;"."&amp;AF$5</f>
        <v/>
      </c>
      <c r="AG289" s="38">
        <f>INDEX(Inputs_prices!$X$5:$AA$16,$G289,MATCH(AG$4,Inputs_prices!$X$4:$AA$4,0))</f>
        <v/>
      </c>
      <c r="AH289" s="39">
        <f>INDEX(Inputs_prices!$X$5:$AA$16,$G289,MATCH(AH$4,Inputs_prices!$X$4:$AA$4,0))</f>
        <v/>
      </c>
      <c r="AI289" s="39">
        <f>INDEX(Inputs_prices!$X$5:$AA$16,$G289,MATCH(AI$4,Inputs_prices!$X$4:$AA$4,0))</f>
        <v/>
      </c>
      <c r="AJ289" s="37">
        <f>$D289*$F289+IF($D289*(1-$F289)&gt;=0,MAX($D289*(1-$F289),($E289-AJ276+$D289*(1-$F289))*(1-$F289)),($E289-AJ276+$D289*(1-$F289))*(1-$F289))</f>
        <v/>
      </c>
      <c r="AK289" s="37">
        <f>$D289*$F289+IF($D289*(1-$F289)&gt;=0,MAX($D289*(1-$F289),($E289-AK276+$D289*(1-$F289))*(1-$F289)),($E289-AK276+$D289*(1-$F289))*(1-$F289))</f>
        <v/>
      </c>
      <c r="AL289" s="37">
        <f>$D289*$F289+IF($D289*(1-$F289)&gt;=0,MAX($D289*(1-$F289),($E289-AL276+$D289*(1-$F289))*(1-$F289)),($E289-AL276+$D289*(1-$F289))*(1-$F289))</f>
        <v/>
      </c>
      <c r="AM289" s="37">
        <f>$D289*$F289+IF($D289*(1-$F289)&gt;=0,MAX($D289*(1-$F289),($E289-AM276+$D289*(1-$F289))*(1-$F289)),($E289-AM276+$D289*(1-$F289))*(1-$F289))</f>
        <v/>
      </c>
      <c r="AN289" s="37">
        <f>$D289*$F289+IF($D289*(1-$F289)&gt;=0,MAX($D289*(1-$F289),($E289-AN276+$D289*(1-$F289))*(1-$F289)),($E289-AN276+$D289*(1-$F289))*(1-$F289))</f>
        <v/>
      </c>
      <c r="AO289" s="37">
        <f>$D289*$F289+IF($D289*(1-$F289)&gt;=0,MAX($D289*(1-$F289),($E289-AO276+$D289*(1-$F289))*(1-$F289)),($E289-AO276+$D289*(1-$F289))*(1-$F289))</f>
        <v/>
      </c>
      <c r="AP289" s="37">
        <f>$D289*$F289+IF($D289*(1-$F289)&gt;=0,MAX($D289*(1-$F289),($E289-AP276+$D289*(1-$F289))*(1-$F289)),($E289-AP276+$D289*(1-$F289))*(1-$F289))</f>
        <v/>
      </c>
      <c r="AQ289" s="37">
        <f>$D289*$F289+IF($D289*(1-$F289)&gt;=0,MAX($D289*(1-$F289),($E289-AQ276+$D289*(1-$F289))*(1-$F289)),($E289-AQ276+$D289*(1-$F289))*(1-$F289))</f>
        <v/>
      </c>
      <c r="AR289" s="37">
        <f>$D289*$F289+IF($D289*(1-$F289)&gt;=0,MAX($D289*(1-$F289),($E289-AR276+$D289*(1-$F289))*(1-$F289)),($E289-AR276+$D289*(1-$F289))*(1-$F289))</f>
        <v/>
      </c>
      <c r="AS289" s="37">
        <f>$D289*$F289+IF($D289*(1-$F289)&gt;=0,MAX($D289*(1-$F289),($E289-AS276+$D289*(1-$F289))*(1-$F289)),($E289-AS276+$D289*(1-$F289))*(1-$F289))</f>
        <v/>
      </c>
      <c r="AT289" s="37">
        <f>$D289*$F289+IF($D289*(1-$F289)&gt;=0,MAX($D289*(1-$F289),($E289-AT276+$D289*(1-$F289))*(1-$F289)),($E289-AT276+$D289*(1-$F289))*(1-$F289))</f>
        <v/>
      </c>
      <c r="AU289" s="37">
        <f>$D289*$F289+IF($D289*(1-$F289)&gt;=0,MAX($D289*(1-$F289),($E289-AU276+$D289*(1-$F289))*(1-$F289)),($E289-AU276+$D289*(1-$F289))*(1-$F289))</f>
        <v/>
      </c>
      <c r="AV289" s="37">
        <f>$D289*$F289+IF($D289*(1-$F289)&gt;=0,MAX($D289*(1-$F289),($E289-AV276+$D289*(1-$F289))*(1-$F289)),($E289-AV276+$D289*(1-$F289))*(1-$F289))</f>
        <v/>
      </c>
      <c r="AW289" s="37">
        <f>$D289*$F289+IF($D289*(1-$F289)&gt;=0,MAX($D289*(1-$F289),($E289-AW276+$D289*(1-$F289))*(1-$F289)),($E289-AW276+$D289*(1-$F289))*(1-$F289))</f>
        <v/>
      </c>
      <c r="AX289" s="37">
        <f>$D289*$F289+IF($D289*(1-$F289)&gt;=0,MAX($D289*(1-$F289),($E289-AX276+$D289*(1-$F289))*(1-$F289)),($E289-AX276+$D289*(1-$F289))*(1-$F289))</f>
        <v/>
      </c>
      <c r="AY289" s="40">
        <f>OTHERTAX(AY$4,Settings!$C$10,IFERROR(INDEX(Inputs_prices!$X$5:$AA$16,$G289,MATCH(AY$4,Inputs_prices!$X$4:$AA$4,0)),0),$D289,$E289,AY276,$F289)</f>
        <v/>
      </c>
    </row>
    <row r="290" hidden="1" outlineLevel="1">
      <c r="A290" s="14" t="inlineStr">
        <is>
          <t>txo</t>
        </is>
      </c>
      <c r="B290" s="14" t="inlineStr">
        <is>
          <t>bio</t>
        </is>
      </c>
      <c r="C290" s="14" t="inlineStr">
        <is>
          <t>all</t>
        </is>
      </c>
      <c r="D290" s="37">
        <f>INDEX(Inputs_prices!$S$5:$S$16,MATCH($B290&amp;"."&amp;$C290,Inputs_prices!$A$5:$A$16,0))</f>
        <v/>
      </c>
      <c r="E290" s="37">
        <f>INDEX(Inputs_prices!$R$5:$R$16,MATCH($B290&amp;"."&amp;$C290,Inputs_prices!$A$5:$A$16,0))</f>
        <v/>
      </c>
      <c r="F290" s="37">
        <f>INDEX(Inputs_prices!$K$5:$K$16,MATCH($B290&amp;"."&amp;$C290,Inputs_prices!$A$5:$A$16,0))</f>
        <v/>
      </c>
      <c r="G290" s="37">
        <f>INDEX(Inputs_prices!$E$5:$E$16,MATCH($B290&amp;"."&amp;$C290,Inputs_prices!$A$5:$A$16,0))</f>
        <v/>
      </c>
      <c r="H290" s="14">
        <f>INDEX(Variables!$B$5:$B$105,MATCH($A290,Variables!$A$5:$A$105,0))&amp;IF($C290="",""," | "&amp;INDEX(Mapping!$B$5:$B$26,MATCH($C290,Mapping!$A$5:$A$26,0))&amp;" | "&amp;INDEX(Mapping!$B$30:$B$41,MATCH($B290,Mapping!$A$30:$A$41,0)))</f>
        <v/>
      </c>
      <c r="I290" s="14">
        <f>INDEX(Variables!$C$5:$C$105,MATCH($A290,Variables!$A$5:$A$105,0))</f>
        <v/>
      </c>
      <c r="J290" s="14">
        <f>INDEX(Variables!$E$5:$E$105,MATCH($A290,Variables!$A$5:$A$105,0))</f>
        <v/>
      </c>
      <c r="K290" s="11">
        <f>LOWER(Settings!$C$4)&amp;".mit."&amp;$A290&amp;IF($C290="","","."&amp;$C290&amp;"."&amp;$B290)&amp;IF(INDEX(Variables!$D$5:$D$105,MATCH($A290,Variables!$A$5:$A$105,0))="","","."&amp;INDEX(Variables!$D$5:$D$105,MATCH($A290,Variables!$A$5:$A$105,0)))&amp;"."&amp;K$5</f>
        <v/>
      </c>
      <c r="L290" s="38">
        <f>INDEX(Inputs_prices!$X$5:$AA$16,$G290,MATCH(L$4,Inputs_prices!$X$4:$AA$4,0))</f>
        <v/>
      </c>
      <c r="M290" s="39">
        <f>INDEX(Inputs_prices!$X$5:$AA$16,$G290,MATCH(M$4,Inputs_prices!$X$4:$AA$4,0))</f>
        <v/>
      </c>
      <c r="N290" s="39">
        <f>INDEX(Inputs_prices!$X$5:$AA$16,$G290,MATCH(N$4,Inputs_prices!$X$4:$AA$4,0))</f>
        <v/>
      </c>
      <c r="O290" s="37">
        <f>$D290*$F290+IF($D290*(1-$F290)&gt;=0,MAX($D290*(1-$F290),($E290-O277+$D290*(1-$F290))*(1-$F290)),($E290-O277+$D290*(1-$F290))*(1-$F290))</f>
        <v/>
      </c>
      <c r="P290" s="37">
        <f>$D290*$F290+IF($D290*(1-$F290)&gt;=0,MAX($D290*(1-$F290),($E290-P277+$D290*(1-$F290))*(1-$F290)),($E290-P277+$D290*(1-$F290))*(1-$F290))</f>
        <v/>
      </c>
      <c r="Q290" s="37">
        <f>$D290*$F290+IF($D290*(1-$F290)&gt;=0,MAX($D290*(1-$F290),($E290-Q277+$D290*(1-$F290))*(1-$F290)),($E290-Q277+$D290*(1-$F290))*(1-$F290))</f>
        <v/>
      </c>
      <c r="R290" s="37">
        <f>$D290*$F290+IF($D290*(1-$F290)&gt;=0,MAX($D290*(1-$F290),($E290-R277+$D290*(1-$F290))*(1-$F290)),($E290-R277+$D290*(1-$F290))*(1-$F290))</f>
        <v/>
      </c>
      <c r="S290" s="37">
        <f>$D290*$F290+IF($D290*(1-$F290)&gt;=0,MAX($D290*(1-$F290),($E290-S277+$D290*(1-$F290))*(1-$F290)),($E290-S277+$D290*(1-$F290))*(1-$F290))</f>
        <v/>
      </c>
      <c r="T290" s="37">
        <f>$D290*$F290+IF($D290*(1-$F290)&gt;=0,MAX($D290*(1-$F290),($E290-T277+$D290*(1-$F290))*(1-$F290)),($E290-T277+$D290*(1-$F290))*(1-$F290))</f>
        <v/>
      </c>
      <c r="U290" s="37">
        <f>$D290*$F290+IF($D290*(1-$F290)&gt;=0,MAX($D290*(1-$F290),($E290-U277+$D290*(1-$F290))*(1-$F290)),($E290-U277+$D290*(1-$F290))*(1-$F290))</f>
        <v/>
      </c>
      <c r="V290" s="37">
        <f>$D290*$F290+IF($D290*(1-$F290)&gt;=0,MAX($D290*(1-$F290),($E290-V277+$D290*(1-$F290))*(1-$F290)),($E290-V277+$D290*(1-$F290))*(1-$F290))</f>
        <v/>
      </c>
      <c r="W290" s="37">
        <f>$D290*$F290+IF($D290*(1-$F290)&gt;=0,MAX($D290*(1-$F290),($E290-W277+$D290*(1-$F290))*(1-$F290)),($E290-W277+$D290*(1-$F290))*(1-$F290))</f>
        <v/>
      </c>
      <c r="X290" s="37">
        <f>$D290*$F290+IF($D290*(1-$F290)&gt;=0,MAX($D290*(1-$F290),($E290-X277+$D290*(1-$F290))*(1-$F290)),($E290-X277+$D290*(1-$F290))*(1-$F290))</f>
        <v/>
      </c>
      <c r="Y290" s="37">
        <f>$D290*$F290+IF($D290*(1-$F290)&gt;=0,MAX($D290*(1-$F290),($E290-Y277+$D290*(1-$F290))*(1-$F290)),($E290-Y277+$D290*(1-$F290))*(1-$F290))</f>
        <v/>
      </c>
      <c r="Z290" s="37">
        <f>$D290*$F290+IF($D290*(1-$F290)&gt;=0,MAX($D290*(1-$F290),($E290-Z277+$D290*(1-$F290))*(1-$F290)),($E290-Z277+$D290*(1-$F290))*(1-$F290))</f>
        <v/>
      </c>
      <c r="AA290" s="37">
        <f>$D290*$F290+IF($D290*(1-$F290)&gt;=0,MAX($D290*(1-$F290),($E290-AA277+$D290*(1-$F290))*(1-$F290)),($E290-AA277+$D290*(1-$F290))*(1-$F290))</f>
        <v/>
      </c>
      <c r="AB290" s="37">
        <f>$D290*$F290+IF($D290*(1-$F290)&gt;=0,MAX($D290*(1-$F290),($E290-AB277+$D290*(1-$F290))*(1-$F290)),($E290-AB277+$D290*(1-$F290))*(1-$F290))</f>
        <v/>
      </c>
      <c r="AC290" s="37">
        <f>$D290*$F290+IF($D290*(1-$F290)&gt;=0,MAX($D290*(1-$F290),($E290-AC277+$D290*(1-$F290))*(1-$F290)),($E290-AC277+$D290*(1-$F290))*(1-$F290))</f>
        <v/>
      </c>
      <c r="AD290" s="40">
        <f>OTHERTAX(AD$4,Settings!$C$10,IFERROR(INDEX(Inputs_prices!$X$5:$AA$16,$G290,MATCH(AD$4,Inputs_prices!$X$4:$AA$4,0)),0),$D290,$E290,AD277,$F290)</f>
        <v/>
      </c>
      <c r="AF290" s="11">
        <f>LOWER(Settings!$C$4)&amp;".mit."&amp;$A290&amp;IF($C290="","","."&amp;$C290&amp;"."&amp;$B290)&amp;IF(INDEX(Variables!$D$5:$D$105,MATCH($A290,Variables!$A$5:$A$105,0))="","","."&amp;INDEX(Variables!$D$5:$D$105,MATCH($A290,Variables!$A$5:$A$105,0)))&amp;"."&amp;AF$5</f>
        <v/>
      </c>
      <c r="AG290" s="38">
        <f>INDEX(Inputs_prices!$X$5:$AA$16,$G290,MATCH(AG$4,Inputs_prices!$X$4:$AA$4,0))</f>
        <v/>
      </c>
      <c r="AH290" s="39">
        <f>INDEX(Inputs_prices!$X$5:$AA$16,$G290,MATCH(AH$4,Inputs_prices!$X$4:$AA$4,0))</f>
        <v/>
      </c>
      <c r="AI290" s="39">
        <f>INDEX(Inputs_prices!$X$5:$AA$16,$G290,MATCH(AI$4,Inputs_prices!$X$4:$AA$4,0))</f>
        <v/>
      </c>
      <c r="AJ290" s="37">
        <f>$D290*$F290+IF($D290*(1-$F290)&gt;=0,MAX($D290*(1-$F290),($E290-AJ277+$D290*(1-$F290))*(1-$F290)),($E290-AJ277+$D290*(1-$F290))*(1-$F290))</f>
        <v/>
      </c>
      <c r="AK290" s="37">
        <f>$D290*$F290+IF($D290*(1-$F290)&gt;=0,MAX($D290*(1-$F290),($E290-AK277+$D290*(1-$F290))*(1-$F290)),($E290-AK277+$D290*(1-$F290))*(1-$F290))</f>
        <v/>
      </c>
      <c r="AL290" s="37">
        <f>$D290*$F290+IF($D290*(1-$F290)&gt;=0,MAX($D290*(1-$F290),($E290-AL277+$D290*(1-$F290))*(1-$F290)),($E290-AL277+$D290*(1-$F290))*(1-$F290))</f>
        <v/>
      </c>
      <c r="AM290" s="37">
        <f>$D290*$F290+IF($D290*(1-$F290)&gt;=0,MAX($D290*(1-$F290),($E290-AM277+$D290*(1-$F290))*(1-$F290)),($E290-AM277+$D290*(1-$F290))*(1-$F290))</f>
        <v/>
      </c>
      <c r="AN290" s="37">
        <f>$D290*$F290+IF($D290*(1-$F290)&gt;=0,MAX($D290*(1-$F290),($E290-AN277+$D290*(1-$F290))*(1-$F290)),($E290-AN277+$D290*(1-$F290))*(1-$F290))</f>
        <v/>
      </c>
      <c r="AO290" s="37">
        <f>$D290*$F290+IF($D290*(1-$F290)&gt;=0,MAX($D290*(1-$F290),($E290-AO277+$D290*(1-$F290))*(1-$F290)),($E290-AO277+$D290*(1-$F290))*(1-$F290))</f>
        <v/>
      </c>
      <c r="AP290" s="37">
        <f>$D290*$F290+IF($D290*(1-$F290)&gt;=0,MAX($D290*(1-$F290),($E290-AP277+$D290*(1-$F290))*(1-$F290)),($E290-AP277+$D290*(1-$F290))*(1-$F290))</f>
        <v/>
      </c>
      <c r="AQ290" s="37">
        <f>$D290*$F290+IF($D290*(1-$F290)&gt;=0,MAX($D290*(1-$F290),($E290-AQ277+$D290*(1-$F290))*(1-$F290)),($E290-AQ277+$D290*(1-$F290))*(1-$F290))</f>
        <v/>
      </c>
      <c r="AR290" s="37">
        <f>$D290*$F290+IF($D290*(1-$F290)&gt;=0,MAX($D290*(1-$F290),($E290-AR277+$D290*(1-$F290))*(1-$F290)),($E290-AR277+$D290*(1-$F290))*(1-$F290))</f>
        <v/>
      </c>
      <c r="AS290" s="37">
        <f>$D290*$F290+IF($D290*(1-$F290)&gt;=0,MAX($D290*(1-$F290),($E290-AS277+$D290*(1-$F290))*(1-$F290)),($E290-AS277+$D290*(1-$F290))*(1-$F290))</f>
        <v/>
      </c>
      <c r="AT290" s="37">
        <f>$D290*$F290+IF($D290*(1-$F290)&gt;=0,MAX($D290*(1-$F290),($E290-AT277+$D290*(1-$F290))*(1-$F290)),($E290-AT277+$D290*(1-$F290))*(1-$F290))</f>
        <v/>
      </c>
      <c r="AU290" s="37">
        <f>$D290*$F290+IF($D290*(1-$F290)&gt;=0,MAX($D290*(1-$F290),($E290-AU277+$D290*(1-$F290))*(1-$F290)),($E290-AU277+$D290*(1-$F290))*(1-$F290))</f>
        <v/>
      </c>
      <c r="AV290" s="37">
        <f>$D290*$F290+IF($D290*(1-$F290)&gt;=0,MAX($D290*(1-$F290),($E290-AV277+$D290*(1-$F290))*(1-$F290)),($E290-AV277+$D290*(1-$F290))*(1-$F290))</f>
        <v/>
      </c>
      <c r="AW290" s="37">
        <f>$D290*$F290+IF($D290*(1-$F290)&gt;=0,MAX($D290*(1-$F290),($E290-AW277+$D290*(1-$F290))*(1-$F290)),($E290-AW277+$D290*(1-$F290))*(1-$F290))</f>
        <v/>
      </c>
      <c r="AX290" s="37">
        <f>$D290*$F290+IF($D290*(1-$F290)&gt;=0,MAX($D290*(1-$F290),($E290-AX277+$D290*(1-$F290))*(1-$F290)),($E290-AX277+$D290*(1-$F290))*(1-$F290))</f>
        <v/>
      </c>
      <c r="AY290" s="40">
        <f>OTHERTAX(AY$4,Settings!$C$10,IFERROR(INDEX(Inputs_prices!$X$5:$AA$16,$G290,MATCH(AY$4,Inputs_prices!$X$4:$AA$4,0)),0),$D290,$E290,AY277,$F290)</f>
        <v/>
      </c>
    </row>
    <row r="291" hidden="1" outlineLevel="1"/>
    <row r="292" collapsed="1">
      <c r="A292" s="14" t="inlineStr">
        <is>
          <t>rpb</t>
        </is>
      </c>
      <c r="B292" s="14" t="inlineStr">
        <is>
          <t>coa</t>
        </is>
      </c>
      <c r="C292" s="14" t="inlineStr">
        <is>
          <t>pow</t>
        </is>
      </c>
      <c r="D292" s="37">
        <f>INDEX(Inputs_prices!$Q$5:$Q$16,MATCH($B292&amp;"."&amp;$C292,Inputs_prices!$A$5:$A$16,0))</f>
        <v/>
      </c>
      <c r="E292" s="36" t="n"/>
      <c r="F292" s="36" t="n"/>
      <c r="G292" s="36" t="n"/>
      <c r="H292" s="14">
        <f>INDEX(Variables!$B$5:$B$105,MATCH($A292,Variables!$A$5:$A$105,0))&amp;IF($C292="",""," | "&amp;INDEX(Mapping!$B$5:$B$26,MATCH($C292,Mapping!$A$5:$A$26,0))&amp;" | "&amp;INDEX(Mapping!$B$30:$B$41,MATCH($B292,Mapping!$A$30:$A$41,0)))</f>
        <v/>
      </c>
      <c r="I292" s="14">
        <f>INDEX(Variables!$C$5:$C$105,MATCH($A292,Variables!$A$5:$A$105,0))</f>
        <v/>
      </c>
      <c r="J292" s="14">
        <f>INDEX(Variables!$E$5:$E$105,MATCH($A292,Variables!$A$5:$A$105,0))</f>
        <v/>
      </c>
      <c r="K292" s="11">
        <f>LOWER(Settings!$C$4)&amp;".mit."&amp;$A292&amp;IF($C292="","","."&amp;$C292&amp;"."&amp;$B292)&amp;IF(INDEX(Variables!$D$5:$D$105,MATCH($A292,Variables!$A$5:$A$105,0))="","","."&amp;INDEX(Variables!$D$5:$D$105,MATCH($A292,Variables!$A$5:$A$105,0)))&amp;"."&amp;K$5</f>
        <v/>
      </c>
      <c r="L292" s="38">
        <f>(L266+L279)*(1+$D292)</f>
        <v/>
      </c>
      <c r="M292" s="37">
        <f>(M266+M279)*(1+$D292)</f>
        <v/>
      </c>
      <c r="N292" s="37">
        <f>(N266+N279)*(1+$D292)</f>
        <v/>
      </c>
      <c r="O292" s="37">
        <f>(O266+O279)*(1+$D292)</f>
        <v/>
      </c>
      <c r="P292" s="37">
        <f>(P266+P279)*(1+$D292)</f>
        <v/>
      </c>
      <c r="Q292" s="37">
        <f>(Q266+Q279)*(1+$D292)</f>
        <v/>
      </c>
      <c r="R292" s="37">
        <f>(R266+R279)*(1+$D292)</f>
        <v/>
      </c>
      <c r="S292" s="37">
        <f>(S266+S279)*(1+$D292)</f>
        <v/>
      </c>
      <c r="T292" s="37">
        <f>(T266+T279)*(1+$D292)</f>
        <v/>
      </c>
      <c r="U292" s="37">
        <f>(U266+U279)*(1+$D292)</f>
        <v/>
      </c>
      <c r="V292" s="37">
        <f>(V266+V279)*(1+$D292)</f>
        <v/>
      </c>
      <c r="W292" s="37">
        <f>(W266+W279)*(1+$D292)</f>
        <v/>
      </c>
      <c r="X292" s="37">
        <f>(X266+X279)*(1+$D292)</f>
        <v/>
      </c>
      <c r="Y292" s="37">
        <f>(Y266+Y279)*(1+$D292)</f>
        <v/>
      </c>
      <c r="Z292" s="37">
        <f>(Z266+Z279)*(1+$D292)</f>
        <v/>
      </c>
      <c r="AA292" s="37">
        <f>(AA266+AA279)*(1+$D292)</f>
        <v/>
      </c>
      <c r="AB292" s="37">
        <f>(AB266+AB279)*(1+$D292)</f>
        <v/>
      </c>
      <c r="AC292" s="37">
        <f>(AC266+AC279)*(1+$D292)</f>
        <v/>
      </c>
      <c r="AD292" s="40">
        <f>RETAILPRICE(AD266,AD279,$D292)</f>
        <v/>
      </c>
      <c r="AF292" s="11">
        <f>LOWER(Settings!$C$4)&amp;".mit."&amp;$A292&amp;IF($C292="","","."&amp;$C292&amp;"."&amp;$B292)&amp;IF(INDEX(Variables!$D$5:$D$105,MATCH($A292,Variables!$A$5:$A$105,0))="","","."&amp;INDEX(Variables!$D$5:$D$105,MATCH($A292,Variables!$A$5:$A$105,0)))&amp;"."&amp;AF$5</f>
        <v/>
      </c>
      <c r="AG292" s="38">
        <f>(AG266+AG279)*(1+$D292)</f>
        <v/>
      </c>
      <c r="AH292" s="37">
        <f>(AH266+AH279)*(1+$D292)</f>
        <v/>
      </c>
      <c r="AI292" s="37">
        <f>(AI266+AI279)*(1+$D292)</f>
        <v/>
      </c>
      <c r="AJ292" s="37">
        <f>(AJ266+AJ279)*(1+$D292)</f>
        <v/>
      </c>
      <c r="AK292" s="37">
        <f>(AK266+AK279)*(1+$D292)</f>
        <v/>
      </c>
      <c r="AL292" s="37">
        <f>(AL266+AL279)*(1+$D292)</f>
        <v/>
      </c>
      <c r="AM292" s="37">
        <f>(AM266+AM279)*(1+$D292)</f>
        <v/>
      </c>
      <c r="AN292" s="37">
        <f>(AN266+AN279)*(1+$D292)</f>
        <v/>
      </c>
      <c r="AO292" s="37">
        <f>(AO266+AO279)*(1+$D292)</f>
        <v/>
      </c>
      <c r="AP292" s="37">
        <f>(AP266+AP279)*(1+$D292)</f>
        <v/>
      </c>
      <c r="AQ292" s="37">
        <f>(AQ266+AQ279)*(1+$D292)</f>
        <v/>
      </c>
      <c r="AR292" s="37">
        <f>(AR266+AR279)*(1+$D292)</f>
        <v/>
      </c>
      <c r="AS292" s="37">
        <f>(AS266+AS279)*(1+$D292)</f>
        <v/>
      </c>
      <c r="AT292" s="37">
        <f>(AT266+AT279)*(1+$D292)</f>
        <v/>
      </c>
      <c r="AU292" s="37">
        <f>(AU266+AU279)*(1+$D292)</f>
        <v/>
      </c>
      <c r="AV292" s="37">
        <f>(AV266+AV279)*(1+$D292)</f>
        <v/>
      </c>
      <c r="AW292" s="37">
        <f>(AW266+AW279)*(1+$D292)</f>
        <v/>
      </c>
      <c r="AX292" s="37">
        <f>(AX266+AX279)*(1+$D292)</f>
        <v/>
      </c>
      <c r="AY292" s="40">
        <f>RETAILPRICE(AY266,AY279,$D292)</f>
        <v/>
      </c>
    </row>
    <row r="293">
      <c r="A293" s="14" t="inlineStr">
        <is>
          <t>rpb</t>
        </is>
      </c>
      <c r="B293" s="14" t="inlineStr">
        <is>
          <t>coa</t>
        </is>
      </c>
      <c r="C293" s="14" t="inlineStr">
        <is>
          <t>res</t>
        </is>
      </c>
      <c r="D293" s="37">
        <f>INDEX(Inputs_prices!$Q$5:$Q$16,MATCH($B293&amp;"."&amp;$C293,Inputs_prices!$A$5:$A$16,0))</f>
        <v/>
      </c>
      <c r="E293" s="36" t="n"/>
      <c r="F293" s="36" t="n"/>
      <c r="G293" s="36" t="n"/>
      <c r="H293" s="14">
        <f>INDEX(Variables!$B$5:$B$105,MATCH($A293,Variables!$A$5:$A$105,0))&amp;IF($C293="",""," | "&amp;INDEX(Mapping!$B$5:$B$26,MATCH($C293,Mapping!$A$5:$A$26,0))&amp;" | "&amp;INDEX(Mapping!$B$30:$B$41,MATCH($B293,Mapping!$A$30:$A$41,0)))</f>
        <v/>
      </c>
      <c r="I293" s="14">
        <f>INDEX(Variables!$C$5:$C$105,MATCH($A293,Variables!$A$5:$A$105,0))</f>
        <v/>
      </c>
      <c r="J293" s="14">
        <f>INDEX(Variables!$E$5:$E$105,MATCH($A293,Variables!$A$5:$A$105,0))</f>
        <v/>
      </c>
      <c r="K293" s="11">
        <f>LOWER(Settings!$C$4)&amp;".mit."&amp;$A293&amp;IF($C293="","","."&amp;$C293&amp;"."&amp;$B293)&amp;IF(INDEX(Variables!$D$5:$D$105,MATCH($A293,Variables!$A$5:$A$105,0))="","","."&amp;INDEX(Variables!$D$5:$D$105,MATCH($A293,Variables!$A$5:$A$105,0)))&amp;"."&amp;K$5</f>
        <v/>
      </c>
      <c r="L293" s="38">
        <f>(L267+L280)*(1+$D293)</f>
        <v/>
      </c>
      <c r="M293" s="37">
        <f>(M267+M280)*(1+$D293)</f>
        <v/>
      </c>
      <c r="N293" s="37">
        <f>(N267+N280)*(1+$D293)</f>
        <v/>
      </c>
      <c r="O293" s="37">
        <f>(O267+O280)*(1+$D293)</f>
        <v/>
      </c>
      <c r="P293" s="37">
        <f>(P267+P280)*(1+$D293)</f>
        <v/>
      </c>
      <c r="Q293" s="37">
        <f>(Q267+Q280)*(1+$D293)</f>
        <v/>
      </c>
      <c r="R293" s="37">
        <f>(R267+R280)*(1+$D293)</f>
        <v/>
      </c>
      <c r="S293" s="37">
        <f>(S267+S280)*(1+$D293)</f>
        <v/>
      </c>
      <c r="T293" s="37">
        <f>(T267+T280)*(1+$D293)</f>
        <v/>
      </c>
      <c r="U293" s="37">
        <f>(U267+U280)*(1+$D293)</f>
        <v/>
      </c>
      <c r="V293" s="37">
        <f>(V267+V280)*(1+$D293)</f>
        <v/>
      </c>
      <c r="W293" s="37">
        <f>(W267+W280)*(1+$D293)</f>
        <v/>
      </c>
      <c r="X293" s="37">
        <f>(X267+X280)*(1+$D293)</f>
        <v/>
      </c>
      <c r="Y293" s="37">
        <f>(Y267+Y280)*(1+$D293)</f>
        <v/>
      </c>
      <c r="Z293" s="37">
        <f>(Z267+Z280)*(1+$D293)</f>
        <v/>
      </c>
      <c r="AA293" s="37">
        <f>(AA267+AA280)*(1+$D293)</f>
        <v/>
      </c>
      <c r="AB293" s="37">
        <f>(AB267+AB280)*(1+$D293)</f>
        <v/>
      </c>
      <c r="AC293" s="37">
        <f>(AC267+AC280)*(1+$D293)</f>
        <v/>
      </c>
      <c r="AD293" s="40">
        <f>RETAILPRICE(AD267,AD280,$D293)</f>
        <v/>
      </c>
      <c r="AF293" s="11">
        <f>LOWER(Settings!$C$4)&amp;".mit."&amp;$A293&amp;IF($C293="","","."&amp;$C293&amp;"."&amp;$B293)&amp;IF(INDEX(Variables!$D$5:$D$105,MATCH($A293,Variables!$A$5:$A$105,0))="","","."&amp;INDEX(Variables!$D$5:$D$105,MATCH($A293,Variables!$A$5:$A$105,0)))&amp;"."&amp;AF$5</f>
        <v/>
      </c>
      <c r="AG293" s="38">
        <f>(AG267+AG280)*(1+$D293)</f>
        <v/>
      </c>
      <c r="AH293" s="37">
        <f>(AH267+AH280)*(1+$D293)</f>
        <v/>
      </c>
      <c r="AI293" s="37">
        <f>(AI267+AI280)*(1+$D293)</f>
        <v/>
      </c>
      <c r="AJ293" s="37">
        <f>(AJ267+AJ280)*(1+$D293)</f>
        <v/>
      </c>
      <c r="AK293" s="37">
        <f>(AK267+AK280)*(1+$D293)</f>
        <v/>
      </c>
      <c r="AL293" s="37">
        <f>(AL267+AL280)*(1+$D293)</f>
        <v/>
      </c>
      <c r="AM293" s="37">
        <f>(AM267+AM280)*(1+$D293)</f>
        <v/>
      </c>
      <c r="AN293" s="37">
        <f>(AN267+AN280)*(1+$D293)</f>
        <v/>
      </c>
      <c r="AO293" s="37">
        <f>(AO267+AO280)*(1+$D293)</f>
        <v/>
      </c>
      <c r="AP293" s="37">
        <f>(AP267+AP280)*(1+$D293)</f>
        <v/>
      </c>
      <c r="AQ293" s="37">
        <f>(AQ267+AQ280)*(1+$D293)</f>
        <v/>
      </c>
      <c r="AR293" s="37">
        <f>(AR267+AR280)*(1+$D293)</f>
        <v/>
      </c>
      <c r="AS293" s="37">
        <f>(AS267+AS280)*(1+$D293)</f>
        <v/>
      </c>
      <c r="AT293" s="37">
        <f>(AT267+AT280)*(1+$D293)</f>
        <v/>
      </c>
      <c r="AU293" s="37">
        <f>(AU267+AU280)*(1+$D293)</f>
        <v/>
      </c>
      <c r="AV293" s="37">
        <f>(AV267+AV280)*(1+$D293)</f>
        <v/>
      </c>
      <c r="AW293" s="37">
        <f>(AW267+AW280)*(1+$D293)</f>
        <v/>
      </c>
      <c r="AX293" s="37">
        <f>(AX267+AX280)*(1+$D293)</f>
        <v/>
      </c>
      <c r="AY293" s="40">
        <f>RETAILPRICE(AY267,AY280,$D293)</f>
        <v/>
      </c>
    </row>
    <row r="294">
      <c r="A294" s="14" t="inlineStr">
        <is>
          <t>rpb</t>
        </is>
      </c>
      <c r="B294" s="14" t="inlineStr">
        <is>
          <t>coa</t>
        </is>
      </c>
      <c r="C294" s="14" t="inlineStr">
        <is>
          <t>ind</t>
        </is>
      </c>
      <c r="D294" s="37">
        <f>INDEX(Inputs_prices!$Q$5:$Q$16,MATCH($B294&amp;"."&amp;$C294,Inputs_prices!$A$5:$A$16,0))</f>
        <v/>
      </c>
      <c r="E294" s="36" t="n"/>
      <c r="F294" s="36" t="n"/>
      <c r="G294" s="36" t="n"/>
      <c r="H294" s="14">
        <f>INDEX(Variables!$B$5:$B$105,MATCH($A294,Variables!$A$5:$A$105,0))&amp;IF($C294="",""," | "&amp;INDEX(Mapping!$B$5:$B$26,MATCH($C294,Mapping!$A$5:$A$26,0))&amp;" | "&amp;INDEX(Mapping!$B$30:$B$41,MATCH($B294,Mapping!$A$30:$A$41,0)))</f>
        <v/>
      </c>
      <c r="I294" s="14">
        <f>INDEX(Variables!$C$5:$C$105,MATCH($A294,Variables!$A$5:$A$105,0))</f>
        <v/>
      </c>
      <c r="J294" s="14">
        <f>INDEX(Variables!$E$5:$E$105,MATCH($A294,Variables!$A$5:$A$105,0))</f>
        <v/>
      </c>
      <c r="K294" s="11">
        <f>LOWER(Settings!$C$4)&amp;".mit."&amp;$A294&amp;IF($C294="","","."&amp;$C294&amp;"."&amp;$B294)&amp;IF(INDEX(Variables!$D$5:$D$105,MATCH($A294,Variables!$A$5:$A$105,0))="","","."&amp;INDEX(Variables!$D$5:$D$105,MATCH($A294,Variables!$A$5:$A$105,0)))&amp;"."&amp;K$5</f>
        <v/>
      </c>
      <c r="L294" s="38">
        <f>(L268+L281)*(1+$D294)</f>
        <v/>
      </c>
      <c r="M294" s="37">
        <f>(M268+M281)*(1+$D294)</f>
        <v/>
      </c>
      <c r="N294" s="37">
        <f>(N268+N281)*(1+$D294)</f>
        <v/>
      </c>
      <c r="O294" s="37">
        <f>(O268+O281)*(1+$D294)</f>
        <v/>
      </c>
      <c r="P294" s="37">
        <f>(P268+P281)*(1+$D294)</f>
        <v/>
      </c>
      <c r="Q294" s="37">
        <f>(Q268+Q281)*(1+$D294)</f>
        <v/>
      </c>
      <c r="R294" s="37">
        <f>(R268+R281)*(1+$D294)</f>
        <v/>
      </c>
      <c r="S294" s="37">
        <f>(S268+S281)*(1+$D294)</f>
        <v/>
      </c>
      <c r="T294" s="37">
        <f>(T268+T281)*(1+$D294)</f>
        <v/>
      </c>
      <c r="U294" s="37">
        <f>(U268+U281)*(1+$D294)</f>
        <v/>
      </c>
      <c r="V294" s="37">
        <f>(V268+V281)*(1+$D294)</f>
        <v/>
      </c>
      <c r="W294" s="37">
        <f>(W268+W281)*(1+$D294)</f>
        <v/>
      </c>
      <c r="X294" s="37">
        <f>(X268+X281)*(1+$D294)</f>
        <v/>
      </c>
      <c r="Y294" s="37">
        <f>(Y268+Y281)*(1+$D294)</f>
        <v/>
      </c>
      <c r="Z294" s="37">
        <f>(Z268+Z281)*(1+$D294)</f>
        <v/>
      </c>
      <c r="AA294" s="37">
        <f>(AA268+AA281)*(1+$D294)</f>
        <v/>
      </c>
      <c r="AB294" s="37">
        <f>(AB268+AB281)*(1+$D294)</f>
        <v/>
      </c>
      <c r="AC294" s="37">
        <f>(AC268+AC281)*(1+$D294)</f>
        <v/>
      </c>
      <c r="AD294" s="40">
        <f>RETAILPRICE(AD268,AD281,$D294)</f>
        <v/>
      </c>
      <c r="AF294" s="11">
        <f>LOWER(Settings!$C$4)&amp;".mit."&amp;$A294&amp;IF($C294="","","."&amp;$C294&amp;"."&amp;$B294)&amp;IF(INDEX(Variables!$D$5:$D$105,MATCH($A294,Variables!$A$5:$A$105,0))="","","."&amp;INDEX(Variables!$D$5:$D$105,MATCH($A294,Variables!$A$5:$A$105,0)))&amp;"."&amp;AF$5</f>
        <v/>
      </c>
      <c r="AG294" s="38">
        <f>(AG268+AG281)*(1+$D294)</f>
        <v/>
      </c>
      <c r="AH294" s="37">
        <f>(AH268+AH281)*(1+$D294)</f>
        <v/>
      </c>
      <c r="AI294" s="37">
        <f>(AI268+AI281)*(1+$D294)</f>
        <v/>
      </c>
      <c r="AJ294" s="37">
        <f>(AJ268+AJ281)*(1+$D294)</f>
        <v/>
      </c>
      <c r="AK294" s="37">
        <f>(AK268+AK281)*(1+$D294)</f>
        <v/>
      </c>
      <c r="AL294" s="37">
        <f>(AL268+AL281)*(1+$D294)</f>
        <v/>
      </c>
      <c r="AM294" s="37">
        <f>(AM268+AM281)*(1+$D294)</f>
        <v/>
      </c>
      <c r="AN294" s="37">
        <f>(AN268+AN281)*(1+$D294)</f>
        <v/>
      </c>
      <c r="AO294" s="37">
        <f>(AO268+AO281)*(1+$D294)</f>
        <v/>
      </c>
      <c r="AP294" s="37">
        <f>(AP268+AP281)*(1+$D294)</f>
        <v/>
      </c>
      <c r="AQ294" s="37">
        <f>(AQ268+AQ281)*(1+$D294)</f>
        <v/>
      </c>
      <c r="AR294" s="37">
        <f>(AR268+AR281)*(1+$D294)</f>
        <v/>
      </c>
      <c r="AS294" s="37">
        <f>(AS268+AS281)*(1+$D294)</f>
        <v/>
      </c>
      <c r="AT294" s="37">
        <f>(AT268+AT281)*(1+$D294)</f>
        <v/>
      </c>
      <c r="AU294" s="37">
        <f>(AU268+AU281)*(1+$D294)</f>
        <v/>
      </c>
      <c r="AV294" s="37">
        <f>(AV268+AV281)*(1+$D294)</f>
        <v/>
      </c>
      <c r="AW294" s="37">
        <f>(AW268+AW281)*(1+$D294)</f>
        <v/>
      </c>
      <c r="AX294" s="37">
        <f>(AX268+AX281)*(1+$D294)</f>
        <v/>
      </c>
      <c r="AY294" s="40">
        <f>RETAILPRICE(AY268,AY281,$D294)</f>
        <v/>
      </c>
    </row>
    <row r="295">
      <c r="A295" s="14" t="inlineStr">
        <is>
          <t>rpb</t>
        </is>
      </c>
      <c r="B295" s="14" t="inlineStr">
        <is>
          <t>nga</t>
        </is>
      </c>
      <c r="C295" s="14" t="inlineStr">
        <is>
          <t>pow</t>
        </is>
      </c>
      <c r="D295" s="37">
        <f>INDEX(Inputs_prices!$Q$5:$Q$16,MATCH($B295&amp;"."&amp;$C295,Inputs_prices!$A$5:$A$16,0))</f>
        <v/>
      </c>
      <c r="E295" s="36" t="n"/>
      <c r="F295" s="36" t="n"/>
      <c r="G295" s="36" t="n"/>
      <c r="H295" s="14">
        <f>INDEX(Variables!$B$5:$B$105,MATCH($A295,Variables!$A$5:$A$105,0))&amp;IF($C295="",""," | "&amp;INDEX(Mapping!$B$5:$B$26,MATCH($C295,Mapping!$A$5:$A$26,0))&amp;" | "&amp;INDEX(Mapping!$B$30:$B$41,MATCH($B295,Mapping!$A$30:$A$41,0)))</f>
        <v/>
      </c>
      <c r="I295" s="14">
        <f>INDEX(Variables!$C$5:$C$105,MATCH($A295,Variables!$A$5:$A$105,0))</f>
        <v/>
      </c>
      <c r="J295" s="14">
        <f>INDEX(Variables!$E$5:$E$105,MATCH($A295,Variables!$A$5:$A$105,0))</f>
        <v/>
      </c>
      <c r="K295" s="11">
        <f>LOWER(Settings!$C$4)&amp;".mit."&amp;$A295&amp;IF($C295="","","."&amp;$C295&amp;"."&amp;$B295)&amp;IF(INDEX(Variables!$D$5:$D$105,MATCH($A295,Variables!$A$5:$A$105,0))="","","."&amp;INDEX(Variables!$D$5:$D$105,MATCH($A295,Variables!$A$5:$A$105,0)))&amp;"."&amp;K$5</f>
        <v/>
      </c>
      <c r="L295" s="38">
        <f>(L269+L282)*(1+$D295)</f>
        <v/>
      </c>
      <c r="M295" s="37">
        <f>(M269+M282)*(1+$D295)</f>
        <v/>
      </c>
      <c r="N295" s="37">
        <f>(N269+N282)*(1+$D295)</f>
        <v/>
      </c>
      <c r="O295" s="37">
        <f>(O269+O282)*(1+$D295)</f>
        <v/>
      </c>
      <c r="P295" s="37">
        <f>(P269+P282)*(1+$D295)</f>
        <v/>
      </c>
      <c r="Q295" s="37">
        <f>(Q269+Q282)*(1+$D295)</f>
        <v/>
      </c>
      <c r="R295" s="37">
        <f>(R269+R282)*(1+$D295)</f>
        <v/>
      </c>
      <c r="S295" s="37">
        <f>(S269+S282)*(1+$D295)</f>
        <v/>
      </c>
      <c r="T295" s="37">
        <f>(T269+T282)*(1+$D295)</f>
        <v/>
      </c>
      <c r="U295" s="37">
        <f>(U269+U282)*(1+$D295)</f>
        <v/>
      </c>
      <c r="V295" s="37">
        <f>(V269+V282)*(1+$D295)</f>
        <v/>
      </c>
      <c r="W295" s="37">
        <f>(W269+W282)*(1+$D295)</f>
        <v/>
      </c>
      <c r="X295" s="37">
        <f>(X269+X282)*(1+$D295)</f>
        <v/>
      </c>
      <c r="Y295" s="37">
        <f>(Y269+Y282)*(1+$D295)</f>
        <v/>
      </c>
      <c r="Z295" s="37">
        <f>(Z269+Z282)*(1+$D295)</f>
        <v/>
      </c>
      <c r="AA295" s="37">
        <f>(AA269+AA282)*(1+$D295)</f>
        <v/>
      </c>
      <c r="AB295" s="37">
        <f>(AB269+AB282)*(1+$D295)</f>
        <v/>
      </c>
      <c r="AC295" s="37">
        <f>(AC269+AC282)*(1+$D295)</f>
        <v/>
      </c>
      <c r="AD295" s="40">
        <f>RETAILPRICE(AD269,AD282,$D295)</f>
        <v/>
      </c>
      <c r="AF295" s="11">
        <f>LOWER(Settings!$C$4)&amp;".mit."&amp;$A295&amp;IF($C295="","","."&amp;$C295&amp;"."&amp;$B295)&amp;IF(INDEX(Variables!$D$5:$D$105,MATCH($A295,Variables!$A$5:$A$105,0))="","","."&amp;INDEX(Variables!$D$5:$D$105,MATCH($A295,Variables!$A$5:$A$105,0)))&amp;"."&amp;AF$5</f>
        <v/>
      </c>
      <c r="AG295" s="38">
        <f>(AG269+AG282)*(1+$D295)</f>
        <v/>
      </c>
      <c r="AH295" s="37">
        <f>(AH269+AH282)*(1+$D295)</f>
        <v/>
      </c>
      <c r="AI295" s="37">
        <f>(AI269+AI282)*(1+$D295)</f>
        <v/>
      </c>
      <c r="AJ295" s="37">
        <f>(AJ269+AJ282)*(1+$D295)</f>
        <v/>
      </c>
      <c r="AK295" s="37">
        <f>(AK269+AK282)*(1+$D295)</f>
        <v/>
      </c>
      <c r="AL295" s="37">
        <f>(AL269+AL282)*(1+$D295)</f>
        <v/>
      </c>
      <c r="AM295" s="37">
        <f>(AM269+AM282)*(1+$D295)</f>
        <v/>
      </c>
      <c r="AN295" s="37">
        <f>(AN269+AN282)*(1+$D295)</f>
        <v/>
      </c>
      <c r="AO295" s="37">
        <f>(AO269+AO282)*(1+$D295)</f>
        <v/>
      </c>
      <c r="AP295" s="37">
        <f>(AP269+AP282)*(1+$D295)</f>
        <v/>
      </c>
      <c r="AQ295" s="37">
        <f>(AQ269+AQ282)*(1+$D295)</f>
        <v/>
      </c>
      <c r="AR295" s="37">
        <f>(AR269+AR282)*(1+$D295)</f>
        <v/>
      </c>
      <c r="AS295" s="37">
        <f>(AS269+AS282)*(1+$D295)</f>
        <v/>
      </c>
      <c r="AT295" s="37">
        <f>(AT269+AT282)*(1+$D295)</f>
        <v/>
      </c>
      <c r="AU295" s="37">
        <f>(AU269+AU282)*(1+$D295)</f>
        <v/>
      </c>
      <c r="AV295" s="37">
        <f>(AV269+AV282)*(1+$D295)</f>
        <v/>
      </c>
      <c r="AW295" s="37">
        <f>(AW269+AW282)*(1+$D295)</f>
        <v/>
      </c>
      <c r="AX295" s="37">
        <f>(AX269+AX282)*(1+$D295)</f>
        <v/>
      </c>
      <c r="AY295" s="40">
        <f>RETAILPRICE(AY269,AY282,$D295)</f>
        <v/>
      </c>
    </row>
    <row r="296">
      <c r="A296" s="14" t="inlineStr">
        <is>
          <t>rpb</t>
        </is>
      </c>
      <c r="B296" s="14" t="inlineStr">
        <is>
          <t>nga</t>
        </is>
      </c>
      <c r="C296" s="14" t="inlineStr">
        <is>
          <t>res</t>
        </is>
      </c>
      <c r="D296" s="37">
        <f>INDEX(Inputs_prices!$Q$5:$Q$16,MATCH($B296&amp;"."&amp;$C296,Inputs_prices!$A$5:$A$16,0))</f>
        <v/>
      </c>
      <c r="E296" s="36" t="n"/>
      <c r="F296" s="36" t="n"/>
      <c r="G296" s="36" t="n"/>
      <c r="H296" s="14">
        <f>INDEX(Variables!$B$5:$B$105,MATCH($A296,Variables!$A$5:$A$105,0))&amp;IF($C296="",""," | "&amp;INDEX(Mapping!$B$5:$B$26,MATCH($C296,Mapping!$A$5:$A$26,0))&amp;" | "&amp;INDEX(Mapping!$B$30:$B$41,MATCH($B296,Mapping!$A$30:$A$41,0)))</f>
        <v/>
      </c>
      <c r="I296" s="14">
        <f>INDEX(Variables!$C$5:$C$105,MATCH($A296,Variables!$A$5:$A$105,0))</f>
        <v/>
      </c>
      <c r="J296" s="14">
        <f>INDEX(Variables!$E$5:$E$105,MATCH($A296,Variables!$A$5:$A$105,0))</f>
        <v/>
      </c>
      <c r="K296" s="11">
        <f>LOWER(Settings!$C$4)&amp;".mit."&amp;$A296&amp;IF($C296="","","."&amp;$C296&amp;"."&amp;$B296)&amp;IF(INDEX(Variables!$D$5:$D$105,MATCH($A296,Variables!$A$5:$A$105,0))="","","."&amp;INDEX(Variables!$D$5:$D$105,MATCH($A296,Variables!$A$5:$A$105,0)))&amp;"."&amp;K$5</f>
        <v/>
      </c>
      <c r="L296" s="38">
        <f>(L270+L283)*(1+$D296)</f>
        <v/>
      </c>
      <c r="M296" s="37">
        <f>(M270+M283)*(1+$D296)</f>
        <v/>
      </c>
      <c r="N296" s="37">
        <f>(N270+N283)*(1+$D296)</f>
        <v/>
      </c>
      <c r="O296" s="37">
        <f>(O270+O283)*(1+$D296)</f>
        <v/>
      </c>
      <c r="P296" s="37">
        <f>(P270+P283)*(1+$D296)</f>
        <v/>
      </c>
      <c r="Q296" s="37">
        <f>(Q270+Q283)*(1+$D296)</f>
        <v/>
      </c>
      <c r="R296" s="37">
        <f>(R270+R283)*(1+$D296)</f>
        <v/>
      </c>
      <c r="S296" s="37">
        <f>(S270+S283)*(1+$D296)</f>
        <v/>
      </c>
      <c r="T296" s="37">
        <f>(T270+T283)*(1+$D296)</f>
        <v/>
      </c>
      <c r="U296" s="37">
        <f>(U270+U283)*(1+$D296)</f>
        <v/>
      </c>
      <c r="V296" s="37">
        <f>(V270+V283)*(1+$D296)</f>
        <v/>
      </c>
      <c r="W296" s="37">
        <f>(W270+W283)*(1+$D296)</f>
        <v/>
      </c>
      <c r="X296" s="37">
        <f>(X270+X283)*(1+$D296)</f>
        <v/>
      </c>
      <c r="Y296" s="37">
        <f>(Y270+Y283)*(1+$D296)</f>
        <v/>
      </c>
      <c r="Z296" s="37">
        <f>(Z270+Z283)*(1+$D296)</f>
        <v/>
      </c>
      <c r="AA296" s="37">
        <f>(AA270+AA283)*(1+$D296)</f>
        <v/>
      </c>
      <c r="AB296" s="37">
        <f>(AB270+AB283)*(1+$D296)</f>
        <v/>
      </c>
      <c r="AC296" s="37">
        <f>(AC270+AC283)*(1+$D296)</f>
        <v/>
      </c>
      <c r="AD296" s="40">
        <f>RETAILPRICE(AD270,AD283,$D296)</f>
        <v/>
      </c>
      <c r="AF296" s="11">
        <f>LOWER(Settings!$C$4)&amp;".mit."&amp;$A296&amp;IF($C296="","","."&amp;$C296&amp;"."&amp;$B296)&amp;IF(INDEX(Variables!$D$5:$D$105,MATCH($A296,Variables!$A$5:$A$105,0))="","","."&amp;INDEX(Variables!$D$5:$D$105,MATCH($A296,Variables!$A$5:$A$105,0)))&amp;"."&amp;AF$5</f>
        <v/>
      </c>
      <c r="AG296" s="38">
        <f>(AG270+AG283)*(1+$D296)</f>
        <v/>
      </c>
      <c r="AH296" s="37">
        <f>(AH270+AH283)*(1+$D296)</f>
        <v/>
      </c>
      <c r="AI296" s="37">
        <f>(AI270+AI283)*(1+$D296)</f>
        <v/>
      </c>
      <c r="AJ296" s="37">
        <f>(AJ270+AJ283)*(1+$D296)</f>
        <v/>
      </c>
      <c r="AK296" s="37">
        <f>(AK270+AK283)*(1+$D296)</f>
        <v/>
      </c>
      <c r="AL296" s="37">
        <f>(AL270+AL283)*(1+$D296)</f>
        <v/>
      </c>
      <c r="AM296" s="37">
        <f>(AM270+AM283)*(1+$D296)</f>
        <v/>
      </c>
      <c r="AN296" s="37">
        <f>(AN270+AN283)*(1+$D296)</f>
        <v/>
      </c>
      <c r="AO296" s="37">
        <f>(AO270+AO283)*(1+$D296)</f>
        <v/>
      </c>
      <c r="AP296" s="37">
        <f>(AP270+AP283)*(1+$D296)</f>
        <v/>
      </c>
      <c r="AQ296" s="37">
        <f>(AQ270+AQ283)*(1+$D296)</f>
        <v/>
      </c>
      <c r="AR296" s="37">
        <f>(AR270+AR283)*(1+$D296)</f>
        <v/>
      </c>
      <c r="AS296" s="37">
        <f>(AS270+AS283)*(1+$D296)</f>
        <v/>
      </c>
      <c r="AT296" s="37">
        <f>(AT270+AT283)*(1+$D296)</f>
        <v/>
      </c>
      <c r="AU296" s="37">
        <f>(AU270+AU283)*(1+$D296)</f>
        <v/>
      </c>
      <c r="AV296" s="37">
        <f>(AV270+AV283)*(1+$D296)</f>
        <v/>
      </c>
      <c r="AW296" s="37">
        <f>(AW270+AW283)*(1+$D296)</f>
        <v/>
      </c>
      <c r="AX296" s="37">
        <f>(AX270+AX283)*(1+$D296)</f>
        <v/>
      </c>
      <c r="AY296" s="40">
        <f>RETAILPRICE(AY270,AY283,$D296)</f>
        <v/>
      </c>
    </row>
    <row r="297">
      <c r="A297" s="14" t="inlineStr">
        <is>
          <t>rpb</t>
        </is>
      </c>
      <c r="B297" s="14" t="inlineStr">
        <is>
          <t>nga</t>
        </is>
      </c>
      <c r="C297" s="14" t="inlineStr">
        <is>
          <t>ind</t>
        </is>
      </c>
      <c r="D297" s="37">
        <f>INDEX(Inputs_prices!$Q$5:$Q$16,MATCH($B297&amp;"."&amp;$C297,Inputs_prices!$A$5:$A$16,0))</f>
        <v/>
      </c>
      <c r="E297" s="36" t="n"/>
      <c r="F297" s="36" t="n"/>
      <c r="G297" s="36" t="n"/>
      <c r="H297" s="14">
        <f>INDEX(Variables!$B$5:$B$105,MATCH($A297,Variables!$A$5:$A$105,0))&amp;IF($C297="",""," | "&amp;INDEX(Mapping!$B$5:$B$26,MATCH($C297,Mapping!$A$5:$A$26,0))&amp;" | "&amp;INDEX(Mapping!$B$30:$B$41,MATCH($B297,Mapping!$A$30:$A$41,0)))</f>
        <v/>
      </c>
      <c r="I297" s="14">
        <f>INDEX(Variables!$C$5:$C$105,MATCH($A297,Variables!$A$5:$A$105,0))</f>
        <v/>
      </c>
      <c r="J297" s="14">
        <f>INDEX(Variables!$E$5:$E$105,MATCH($A297,Variables!$A$5:$A$105,0))</f>
        <v/>
      </c>
      <c r="K297" s="11">
        <f>LOWER(Settings!$C$4)&amp;".mit."&amp;$A297&amp;IF($C297="","","."&amp;$C297&amp;"."&amp;$B297)&amp;IF(INDEX(Variables!$D$5:$D$105,MATCH($A297,Variables!$A$5:$A$105,0))="","","."&amp;INDEX(Variables!$D$5:$D$105,MATCH($A297,Variables!$A$5:$A$105,0)))&amp;"."&amp;K$5</f>
        <v/>
      </c>
      <c r="L297" s="38">
        <f>(L271+L284)*(1+$D297)</f>
        <v/>
      </c>
      <c r="M297" s="37">
        <f>(M271+M284)*(1+$D297)</f>
        <v/>
      </c>
      <c r="N297" s="37">
        <f>(N271+N284)*(1+$D297)</f>
        <v/>
      </c>
      <c r="O297" s="37">
        <f>(O271+O284)*(1+$D297)</f>
        <v/>
      </c>
      <c r="P297" s="37">
        <f>(P271+P284)*(1+$D297)</f>
        <v/>
      </c>
      <c r="Q297" s="37">
        <f>(Q271+Q284)*(1+$D297)</f>
        <v/>
      </c>
      <c r="R297" s="37">
        <f>(R271+R284)*(1+$D297)</f>
        <v/>
      </c>
      <c r="S297" s="37">
        <f>(S271+S284)*(1+$D297)</f>
        <v/>
      </c>
      <c r="T297" s="37">
        <f>(T271+T284)*(1+$D297)</f>
        <v/>
      </c>
      <c r="U297" s="37">
        <f>(U271+U284)*(1+$D297)</f>
        <v/>
      </c>
      <c r="V297" s="37">
        <f>(V271+V284)*(1+$D297)</f>
        <v/>
      </c>
      <c r="W297" s="37">
        <f>(W271+W284)*(1+$D297)</f>
        <v/>
      </c>
      <c r="X297" s="37">
        <f>(X271+X284)*(1+$D297)</f>
        <v/>
      </c>
      <c r="Y297" s="37">
        <f>(Y271+Y284)*(1+$D297)</f>
        <v/>
      </c>
      <c r="Z297" s="37">
        <f>(Z271+Z284)*(1+$D297)</f>
        <v/>
      </c>
      <c r="AA297" s="37">
        <f>(AA271+AA284)*(1+$D297)</f>
        <v/>
      </c>
      <c r="AB297" s="37">
        <f>(AB271+AB284)*(1+$D297)</f>
        <v/>
      </c>
      <c r="AC297" s="37">
        <f>(AC271+AC284)*(1+$D297)</f>
        <v/>
      </c>
      <c r="AD297" s="40">
        <f>RETAILPRICE(AD271,AD284,$D297)</f>
        <v/>
      </c>
      <c r="AF297" s="11">
        <f>LOWER(Settings!$C$4)&amp;".mit."&amp;$A297&amp;IF($C297="","","."&amp;$C297&amp;"."&amp;$B297)&amp;IF(INDEX(Variables!$D$5:$D$105,MATCH($A297,Variables!$A$5:$A$105,0))="","","."&amp;INDEX(Variables!$D$5:$D$105,MATCH($A297,Variables!$A$5:$A$105,0)))&amp;"."&amp;AF$5</f>
        <v/>
      </c>
      <c r="AG297" s="38">
        <f>(AG271+AG284)*(1+$D297)</f>
        <v/>
      </c>
      <c r="AH297" s="37">
        <f>(AH271+AH284)*(1+$D297)</f>
        <v/>
      </c>
      <c r="AI297" s="37">
        <f>(AI271+AI284)*(1+$D297)</f>
        <v/>
      </c>
      <c r="AJ297" s="37">
        <f>(AJ271+AJ284)*(1+$D297)</f>
        <v/>
      </c>
      <c r="AK297" s="37">
        <f>(AK271+AK284)*(1+$D297)</f>
        <v/>
      </c>
      <c r="AL297" s="37">
        <f>(AL271+AL284)*(1+$D297)</f>
        <v/>
      </c>
      <c r="AM297" s="37">
        <f>(AM271+AM284)*(1+$D297)</f>
        <v/>
      </c>
      <c r="AN297" s="37">
        <f>(AN271+AN284)*(1+$D297)</f>
        <v/>
      </c>
      <c r="AO297" s="37">
        <f>(AO271+AO284)*(1+$D297)</f>
        <v/>
      </c>
      <c r="AP297" s="37">
        <f>(AP271+AP284)*(1+$D297)</f>
        <v/>
      </c>
      <c r="AQ297" s="37">
        <f>(AQ271+AQ284)*(1+$D297)</f>
        <v/>
      </c>
      <c r="AR297" s="37">
        <f>(AR271+AR284)*(1+$D297)</f>
        <v/>
      </c>
      <c r="AS297" s="37">
        <f>(AS271+AS284)*(1+$D297)</f>
        <v/>
      </c>
      <c r="AT297" s="37">
        <f>(AT271+AT284)*(1+$D297)</f>
        <v/>
      </c>
      <c r="AU297" s="37">
        <f>(AU271+AU284)*(1+$D297)</f>
        <v/>
      </c>
      <c r="AV297" s="37">
        <f>(AV271+AV284)*(1+$D297)</f>
        <v/>
      </c>
      <c r="AW297" s="37">
        <f>(AW271+AW284)*(1+$D297)</f>
        <v/>
      </c>
      <c r="AX297" s="37">
        <f>(AX271+AX284)*(1+$D297)</f>
        <v/>
      </c>
      <c r="AY297" s="40">
        <f>RETAILPRICE(AY271,AY284,$D297)</f>
        <v/>
      </c>
    </row>
    <row r="298">
      <c r="A298" s="14" t="inlineStr">
        <is>
          <t>rpb</t>
        </is>
      </c>
      <c r="B298" s="14" t="inlineStr">
        <is>
          <t>gso</t>
        </is>
      </c>
      <c r="C298" s="14" t="inlineStr">
        <is>
          <t>all</t>
        </is>
      </c>
      <c r="D298" s="37">
        <f>INDEX(Inputs_prices!$Q$5:$Q$16,MATCH($B298&amp;"."&amp;$C298,Inputs_prices!$A$5:$A$16,0))</f>
        <v/>
      </c>
      <c r="E298" s="36" t="n"/>
      <c r="F298" s="36" t="n"/>
      <c r="G298" s="36" t="n"/>
      <c r="H298" s="14">
        <f>INDEX(Variables!$B$5:$B$105,MATCH($A298,Variables!$A$5:$A$105,0))&amp;IF($C298="",""," | "&amp;INDEX(Mapping!$B$5:$B$26,MATCH($C298,Mapping!$A$5:$A$26,0))&amp;" | "&amp;INDEX(Mapping!$B$30:$B$41,MATCH($B298,Mapping!$A$30:$A$41,0)))</f>
        <v/>
      </c>
      <c r="I298" s="14">
        <f>INDEX(Variables!$C$5:$C$105,MATCH($A298,Variables!$A$5:$A$105,0))</f>
        <v/>
      </c>
      <c r="J298" s="14">
        <f>INDEX(Variables!$E$5:$E$105,MATCH($A298,Variables!$A$5:$A$105,0))</f>
        <v/>
      </c>
      <c r="K298" s="11">
        <f>LOWER(Settings!$C$4)&amp;".mit."&amp;$A298&amp;IF($C298="","","."&amp;$C298&amp;"."&amp;$B298)&amp;IF(INDEX(Variables!$D$5:$D$105,MATCH($A298,Variables!$A$5:$A$105,0))="","","."&amp;INDEX(Variables!$D$5:$D$105,MATCH($A298,Variables!$A$5:$A$105,0)))&amp;"."&amp;K$5</f>
        <v/>
      </c>
      <c r="L298" s="38">
        <f>(L272+L285)*(1+$D298)</f>
        <v/>
      </c>
      <c r="M298" s="37">
        <f>(M272+M285)*(1+$D298)</f>
        <v/>
      </c>
      <c r="N298" s="37">
        <f>(N272+N285)*(1+$D298)</f>
        <v/>
      </c>
      <c r="O298" s="37">
        <f>(O272+O285)*(1+$D298)</f>
        <v/>
      </c>
      <c r="P298" s="37">
        <f>(P272+P285)*(1+$D298)</f>
        <v/>
      </c>
      <c r="Q298" s="37">
        <f>(Q272+Q285)*(1+$D298)</f>
        <v/>
      </c>
      <c r="R298" s="37">
        <f>(R272+R285)*(1+$D298)</f>
        <v/>
      </c>
      <c r="S298" s="37">
        <f>(S272+S285)*(1+$D298)</f>
        <v/>
      </c>
      <c r="T298" s="37">
        <f>(T272+T285)*(1+$D298)</f>
        <v/>
      </c>
      <c r="U298" s="37">
        <f>(U272+U285)*(1+$D298)</f>
        <v/>
      </c>
      <c r="V298" s="37">
        <f>(V272+V285)*(1+$D298)</f>
        <v/>
      </c>
      <c r="W298" s="37">
        <f>(W272+W285)*(1+$D298)</f>
        <v/>
      </c>
      <c r="X298" s="37">
        <f>(X272+X285)*(1+$D298)</f>
        <v/>
      </c>
      <c r="Y298" s="37">
        <f>(Y272+Y285)*(1+$D298)</f>
        <v/>
      </c>
      <c r="Z298" s="37">
        <f>(Z272+Z285)*(1+$D298)</f>
        <v/>
      </c>
      <c r="AA298" s="37">
        <f>(AA272+AA285)*(1+$D298)</f>
        <v/>
      </c>
      <c r="AB298" s="37">
        <f>(AB272+AB285)*(1+$D298)</f>
        <v/>
      </c>
      <c r="AC298" s="37">
        <f>(AC272+AC285)*(1+$D298)</f>
        <v/>
      </c>
      <c r="AD298" s="40">
        <f>RETAILPRICE(AD272,AD285,$D298)</f>
        <v/>
      </c>
      <c r="AF298" s="11">
        <f>LOWER(Settings!$C$4)&amp;".mit."&amp;$A298&amp;IF($C298="","","."&amp;$C298&amp;"."&amp;$B298)&amp;IF(INDEX(Variables!$D$5:$D$105,MATCH($A298,Variables!$A$5:$A$105,0))="","","."&amp;INDEX(Variables!$D$5:$D$105,MATCH($A298,Variables!$A$5:$A$105,0)))&amp;"."&amp;AF$5</f>
        <v/>
      </c>
      <c r="AG298" s="38">
        <f>(AG272+AG285)*(1+$D298)</f>
        <v/>
      </c>
      <c r="AH298" s="37">
        <f>(AH272+AH285)*(1+$D298)</f>
        <v/>
      </c>
      <c r="AI298" s="37">
        <f>(AI272+AI285)*(1+$D298)</f>
        <v/>
      </c>
      <c r="AJ298" s="37">
        <f>(AJ272+AJ285)*(1+$D298)</f>
        <v/>
      </c>
      <c r="AK298" s="37">
        <f>(AK272+AK285)*(1+$D298)</f>
        <v/>
      </c>
      <c r="AL298" s="37">
        <f>(AL272+AL285)*(1+$D298)</f>
        <v/>
      </c>
      <c r="AM298" s="37">
        <f>(AM272+AM285)*(1+$D298)</f>
        <v/>
      </c>
      <c r="AN298" s="37">
        <f>(AN272+AN285)*(1+$D298)</f>
        <v/>
      </c>
      <c r="AO298" s="37">
        <f>(AO272+AO285)*(1+$D298)</f>
        <v/>
      </c>
      <c r="AP298" s="37">
        <f>(AP272+AP285)*(1+$D298)</f>
        <v/>
      </c>
      <c r="AQ298" s="37">
        <f>(AQ272+AQ285)*(1+$D298)</f>
        <v/>
      </c>
      <c r="AR298" s="37">
        <f>(AR272+AR285)*(1+$D298)</f>
        <v/>
      </c>
      <c r="AS298" s="37">
        <f>(AS272+AS285)*(1+$D298)</f>
        <v/>
      </c>
      <c r="AT298" s="37">
        <f>(AT272+AT285)*(1+$D298)</f>
        <v/>
      </c>
      <c r="AU298" s="37">
        <f>(AU272+AU285)*(1+$D298)</f>
        <v/>
      </c>
      <c r="AV298" s="37">
        <f>(AV272+AV285)*(1+$D298)</f>
        <v/>
      </c>
      <c r="AW298" s="37">
        <f>(AW272+AW285)*(1+$D298)</f>
        <v/>
      </c>
      <c r="AX298" s="37">
        <f>(AX272+AX285)*(1+$D298)</f>
        <v/>
      </c>
      <c r="AY298" s="40">
        <f>RETAILPRICE(AY272,AY285,$D298)</f>
        <v/>
      </c>
    </row>
    <row r="299">
      <c r="A299" s="14" t="inlineStr">
        <is>
          <t>rpb</t>
        </is>
      </c>
      <c r="B299" s="14" t="inlineStr">
        <is>
          <t>die</t>
        </is>
      </c>
      <c r="C299" s="14" t="inlineStr">
        <is>
          <t>all</t>
        </is>
      </c>
      <c r="D299" s="37">
        <f>INDEX(Inputs_prices!$Q$5:$Q$16,MATCH($B299&amp;"."&amp;$C299,Inputs_prices!$A$5:$A$16,0))</f>
        <v/>
      </c>
      <c r="E299" s="36" t="n"/>
      <c r="F299" s="36" t="n"/>
      <c r="G299" s="36" t="n"/>
      <c r="H299" s="14">
        <f>INDEX(Variables!$B$5:$B$105,MATCH($A299,Variables!$A$5:$A$105,0))&amp;IF($C299="",""," | "&amp;INDEX(Mapping!$B$5:$B$26,MATCH($C299,Mapping!$A$5:$A$26,0))&amp;" | "&amp;INDEX(Mapping!$B$30:$B$41,MATCH($B299,Mapping!$A$30:$A$41,0)))</f>
        <v/>
      </c>
      <c r="I299" s="14">
        <f>INDEX(Variables!$C$5:$C$105,MATCH($A299,Variables!$A$5:$A$105,0))</f>
        <v/>
      </c>
      <c r="J299" s="14">
        <f>INDEX(Variables!$E$5:$E$105,MATCH($A299,Variables!$A$5:$A$105,0))</f>
        <v/>
      </c>
      <c r="K299" s="11">
        <f>LOWER(Settings!$C$4)&amp;".mit."&amp;$A299&amp;IF($C299="","","."&amp;$C299&amp;"."&amp;$B299)&amp;IF(INDEX(Variables!$D$5:$D$105,MATCH($A299,Variables!$A$5:$A$105,0))="","","."&amp;INDEX(Variables!$D$5:$D$105,MATCH($A299,Variables!$A$5:$A$105,0)))&amp;"."&amp;K$5</f>
        <v/>
      </c>
      <c r="L299" s="38">
        <f>(L273+L286)*(1+$D299)</f>
        <v/>
      </c>
      <c r="M299" s="37">
        <f>(M273+M286)*(1+$D299)</f>
        <v/>
      </c>
      <c r="N299" s="37">
        <f>(N273+N286)*(1+$D299)</f>
        <v/>
      </c>
      <c r="O299" s="37">
        <f>(O273+O286)*(1+$D299)</f>
        <v/>
      </c>
      <c r="P299" s="37">
        <f>(P273+P286)*(1+$D299)</f>
        <v/>
      </c>
      <c r="Q299" s="37">
        <f>(Q273+Q286)*(1+$D299)</f>
        <v/>
      </c>
      <c r="R299" s="37">
        <f>(R273+R286)*(1+$D299)</f>
        <v/>
      </c>
      <c r="S299" s="37">
        <f>(S273+S286)*(1+$D299)</f>
        <v/>
      </c>
      <c r="T299" s="37">
        <f>(T273+T286)*(1+$D299)</f>
        <v/>
      </c>
      <c r="U299" s="37">
        <f>(U273+U286)*(1+$D299)</f>
        <v/>
      </c>
      <c r="V299" s="37">
        <f>(V273+V286)*(1+$D299)</f>
        <v/>
      </c>
      <c r="W299" s="37">
        <f>(W273+W286)*(1+$D299)</f>
        <v/>
      </c>
      <c r="X299" s="37">
        <f>(X273+X286)*(1+$D299)</f>
        <v/>
      </c>
      <c r="Y299" s="37">
        <f>(Y273+Y286)*(1+$D299)</f>
        <v/>
      </c>
      <c r="Z299" s="37">
        <f>(Z273+Z286)*(1+$D299)</f>
        <v/>
      </c>
      <c r="AA299" s="37">
        <f>(AA273+AA286)*(1+$D299)</f>
        <v/>
      </c>
      <c r="AB299" s="37">
        <f>(AB273+AB286)*(1+$D299)</f>
        <v/>
      </c>
      <c r="AC299" s="37">
        <f>(AC273+AC286)*(1+$D299)</f>
        <v/>
      </c>
      <c r="AD299" s="40">
        <f>RETAILPRICE(AD273,AD286,$D299)</f>
        <v/>
      </c>
      <c r="AF299" s="11">
        <f>LOWER(Settings!$C$4)&amp;".mit."&amp;$A299&amp;IF($C299="","","."&amp;$C299&amp;"."&amp;$B299)&amp;IF(INDEX(Variables!$D$5:$D$105,MATCH($A299,Variables!$A$5:$A$105,0))="","","."&amp;INDEX(Variables!$D$5:$D$105,MATCH($A299,Variables!$A$5:$A$105,0)))&amp;"."&amp;AF$5</f>
        <v/>
      </c>
      <c r="AG299" s="38">
        <f>(AG273+AG286)*(1+$D299)</f>
        <v/>
      </c>
      <c r="AH299" s="37">
        <f>(AH273+AH286)*(1+$D299)</f>
        <v/>
      </c>
      <c r="AI299" s="37">
        <f>(AI273+AI286)*(1+$D299)</f>
        <v/>
      </c>
      <c r="AJ299" s="37">
        <f>(AJ273+AJ286)*(1+$D299)</f>
        <v/>
      </c>
      <c r="AK299" s="37">
        <f>(AK273+AK286)*(1+$D299)</f>
        <v/>
      </c>
      <c r="AL299" s="37">
        <f>(AL273+AL286)*(1+$D299)</f>
        <v/>
      </c>
      <c r="AM299" s="37">
        <f>(AM273+AM286)*(1+$D299)</f>
        <v/>
      </c>
      <c r="AN299" s="37">
        <f>(AN273+AN286)*(1+$D299)</f>
        <v/>
      </c>
      <c r="AO299" s="37">
        <f>(AO273+AO286)*(1+$D299)</f>
        <v/>
      </c>
      <c r="AP299" s="37">
        <f>(AP273+AP286)*(1+$D299)</f>
        <v/>
      </c>
      <c r="AQ299" s="37">
        <f>(AQ273+AQ286)*(1+$D299)</f>
        <v/>
      </c>
      <c r="AR299" s="37">
        <f>(AR273+AR286)*(1+$D299)</f>
        <v/>
      </c>
      <c r="AS299" s="37">
        <f>(AS273+AS286)*(1+$D299)</f>
        <v/>
      </c>
      <c r="AT299" s="37">
        <f>(AT273+AT286)*(1+$D299)</f>
        <v/>
      </c>
      <c r="AU299" s="37">
        <f>(AU273+AU286)*(1+$D299)</f>
        <v/>
      </c>
      <c r="AV299" s="37">
        <f>(AV273+AV286)*(1+$D299)</f>
        <v/>
      </c>
      <c r="AW299" s="37">
        <f>(AW273+AW286)*(1+$D299)</f>
        <v/>
      </c>
      <c r="AX299" s="37">
        <f>(AX273+AX286)*(1+$D299)</f>
        <v/>
      </c>
      <c r="AY299" s="40">
        <f>RETAILPRICE(AY273,AY286,$D299)</f>
        <v/>
      </c>
    </row>
    <row r="300">
      <c r="A300" s="14" t="inlineStr">
        <is>
          <t>rpb</t>
        </is>
      </c>
      <c r="B300" s="14" t="inlineStr">
        <is>
          <t>lpg</t>
        </is>
      </c>
      <c r="C300" s="14" t="inlineStr">
        <is>
          <t>all</t>
        </is>
      </c>
      <c r="D300" s="37">
        <f>INDEX(Inputs_prices!$Q$5:$Q$16,MATCH($B300&amp;"."&amp;$C300,Inputs_prices!$A$5:$A$16,0))</f>
        <v/>
      </c>
      <c r="E300" s="36" t="n"/>
      <c r="F300" s="36" t="n"/>
      <c r="G300" s="36" t="n"/>
      <c r="H300" s="14">
        <f>INDEX(Variables!$B$5:$B$105,MATCH($A300,Variables!$A$5:$A$105,0))&amp;IF($C300="",""," | "&amp;INDEX(Mapping!$B$5:$B$26,MATCH($C300,Mapping!$A$5:$A$26,0))&amp;" | "&amp;INDEX(Mapping!$B$30:$B$41,MATCH($B300,Mapping!$A$30:$A$41,0)))</f>
        <v/>
      </c>
      <c r="I300" s="14">
        <f>INDEX(Variables!$C$5:$C$105,MATCH($A300,Variables!$A$5:$A$105,0))</f>
        <v/>
      </c>
      <c r="J300" s="14">
        <f>INDEX(Variables!$E$5:$E$105,MATCH($A300,Variables!$A$5:$A$105,0))</f>
        <v/>
      </c>
      <c r="K300" s="11">
        <f>LOWER(Settings!$C$4)&amp;".mit."&amp;$A300&amp;IF($C300="","","."&amp;$C300&amp;"."&amp;$B300)&amp;IF(INDEX(Variables!$D$5:$D$105,MATCH($A300,Variables!$A$5:$A$105,0))="","","."&amp;INDEX(Variables!$D$5:$D$105,MATCH($A300,Variables!$A$5:$A$105,0)))&amp;"."&amp;K$5</f>
        <v/>
      </c>
      <c r="L300" s="38">
        <f>(L274+L287)*(1+$D300)</f>
        <v/>
      </c>
      <c r="M300" s="37">
        <f>(M274+M287)*(1+$D300)</f>
        <v/>
      </c>
      <c r="N300" s="37">
        <f>(N274+N287)*(1+$D300)</f>
        <v/>
      </c>
      <c r="O300" s="37">
        <f>(O274+O287)*(1+$D300)</f>
        <v/>
      </c>
      <c r="P300" s="37">
        <f>(P274+P287)*(1+$D300)</f>
        <v/>
      </c>
      <c r="Q300" s="37">
        <f>(Q274+Q287)*(1+$D300)</f>
        <v/>
      </c>
      <c r="R300" s="37">
        <f>(R274+R287)*(1+$D300)</f>
        <v/>
      </c>
      <c r="S300" s="37">
        <f>(S274+S287)*(1+$D300)</f>
        <v/>
      </c>
      <c r="T300" s="37">
        <f>(T274+T287)*(1+$D300)</f>
        <v/>
      </c>
      <c r="U300" s="37">
        <f>(U274+U287)*(1+$D300)</f>
        <v/>
      </c>
      <c r="V300" s="37">
        <f>(V274+V287)*(1+$D300)</f>
        <v/>
      </c>
      <c r="W300" s="37">
        <f>(W274+W287)*(1+$D300)</f>
        <v/>
      </c>
      <c r="X300" s="37">
        <f>(X274+X287)*(1+$D300)</f>
        <v/>
      </c>
      <c r="Y300" s="37">
        <f>(Y274+Y287)*(1+$D300)</f>
        <v/>
      </c>
      <c r="Z300" s="37">
        <f>(Z274+Z287)*(1+$D300)</f>
        <v/>
      </c>
      <c r="AA300" s="37">
        <f>(AA274+AA287)*(1+$D300)</f>
        <v/>
      </c>
      <c r="AB300" s="37">
        <f>(AB274+AB287)*(1+$D300)</f>
        <v/>
      </c>
      <c r="AC300" s="37">
        <f>(AC274+AC287)*(1+$D300)</f>
        <v/>
      </c>
      <c r="AD300" s="40">
        <f>RETAILPRICE(AD274,AD287,$D300)</f>
        <v/>
      </c>
      <c r="AF300" s="11">
        <f>LOWER(Settings!$C$4)&amp;".mit."&amp;$A300&amp;IF($C300="","","."&amp;$C300&amp;"."&amp;$B300)&amp;IF(INDEX(Variables!$D$5:$D$105,MATCH($A300,Variables!$A$5:$A$105,0))="","","."&amp;INDEX(Variables!$D$5:$D$105,MATCH($A300,Variables!$A$5:$A$105,0)))&amp;"."&amp;AF$5</f>
        <v/>
      </c>
      <c r="AG300" s="38">
        <f>(AG274+AG287)*(1+$D300)</f>
        <v/>
      </c>
      <c r="AH300" s="37">
        <f>(AH274+AH287)*(1+$D300)</f>
        <v/>
      </c>
      <c r="AI300" s="37">
        <f>(AI274+AI287)*(1+$D300)</f>
        <v/>
      </c>
      <c r="AJ300" s="37">
        <f>(AJ274+AJ287)*(1+$D300)</f>
        <v/>
      </c>
      <c r="AK300" s="37">
        <f>(AK274+AK287)*(1+$D300)</f>
        <v/>
      </c>
      <c r="AL300" s="37">
        <f>(AL274+AL287)*(1+$D300)</f>
        <v/>
      </c>
      <c r="AM300" s="37">
        <f>(AM274+AM287)*(1+$D300)</f>
        <v/>
      </c>
      <c r="AN300" s="37">
        <f>(AN274+AN287)*(1+$D300)</f>
        <v/>
      </c>
      <c r="AO300" s="37">
        <f>(AO274+AO287)*(1+$D300)</f>
        <v/>
      </c>
      <c r="AP300" s="37">
        <f>(AP274+AP287)*(1+$D300)</f>
        <v/>
      </c>
      <c r="AQ300" s="37">
        <f>(AQ274+AQ287)*(1+$D300)</f>
        <v/>
      </c>
      <c r="AR300" s="37">
        <f>(AR274+AR287)*(1+$D300)</f>
        <v/>
      </c>
      <c r="AS300" s="37">
        <f>(AS274+AS287)*(1+$D300)</f>
        <v/>
      </c>
      <c r="AT300" s="37">
        <f>(AT274+AT287)*(1+$D300)</f>
        <v/>
      </c>
      <c r="AU300" s="37">
        <f>(AU274+AU287)*(1+$D300)</f>
        <v/>
      </c>
      <c r="AV300" s="37">
        <f>(AV274+AV287)*(1+$D300)</f>
        <v/>
      </c>
      <c r="AW300" s="37">
        <f>(AW274+AW287)*(1+$D300)</f>
        <v/>
      </c>
      <c r="AX300" s="37">
        <f>(AX274+AX287)*(1+$D300)</f>
        <v/>
      </c>
      <c r="AY300" s="40">
        <f>RETAILPRICE(AY274,AY287,$D300)</f>
        <v/>
      </c>
    </row>
    <row r="301">
      <c r="A301" s="14" t="inlineStr">
        <is>
          <t>rpb</t>
        </is>
      </c>
      <c r="B301" s="14" t="inlineStr">
        <is>
          <t>ker</t>
        </is>
      </c>
      <c r="C301" s="14" t="inlineStr">
        <is>
          <t>all</t>
        </is>
      </c>
      <c r="D301" s="37">
        <f>INDEX(Inputs_prices!$Q$5:$Q$16,MATCH($B301&amp;"."&amp;$C301,Inputs_prices!$A$5:$A$16,0))</f>
        <v/>
      </c>
      <c r="E301" s="36" t="n"/>
      <c r="F301" s="36" t="n"/>
      <c r="G301" s="36" t="n"/>
      <c r="H301" s="14">
        <f>INDEX(Variables!$B$5:$B$105,MATCH($A301,Variables!$A$5:$A$105,0))&amp;IF($C301="",""," | "&amp;INDEX(Mapping!$B$5:$B$26,MATCH($C301,Mapping!$A$5:$A$26,0))&amp;" | "&amp;INDEX(Mapping!$B$30:$B$41,MATCH($B301,Mapping!$A$30:$A$41,0)))</f>
        <v/>
      </c>
      <c r="I301" s="14">
        <f>INDEX(Variables!$C$5:$C$105,MATCH($A301,Variables!$A$5:$A$105,0))</f>
        <v/>
      </c>
      <c r="J301" s="14">
        <f>INDEX(Variables!$E$5:$E$105,MATCH($A301,Variables!$A$5:$A$105,0))</f>
        <v/>
      </c>
      <c r="K301" s="11">
        <f>LOWER(Settings!$C$4)&amp;".mit."&amp;$A301&amp;IF($C301="","","."&amp;$C301&amp;"."&amp;$B301)&amp;IF(INDEX(Variables!$D$5:$D$105,MATCH($A301,Variables!$A$5:$A$105,0))="","","."&amp;INDEX(Variables!$D$5:$D$105,MATCH($A301,Variables!$A$5:$A$105,0)))&amp;"."&amp;K$5</f>
        <v/>
      </c>
      <c r="L301" s="38">
        <f>(L275+L288)*(1+$D301)</f>
        <v/>
      </c>
      <c r="M301" s="37">
        <f>(M275+M288)*(1+$D301)</f>
        <v/>
      </c>
      <c r="N301" s="37">
        <f>(N275+N288)*(1+$D301)</f>
        <v/>
      </c>
      <c r="O301" s="37">
        <f>(O275+O288)*(1+$D301)</f>
        <v/>
      </c>
      <c r="P301" s="37">
        <f>(P275+P288)*(1+$D301)</f>
        <v/>
      </c>
      <c r="Q301" s="37">
        <f>(Q275+Q288)*(1+$D301)</f>
        <v/>
      </c>
      <c r="R301" s="37">
        <f>(R275+R288)*(1+$D301)</f>
        <v/>
      </c>
      <c r="S301" s="37">
        <f>(S275+S288)*(1+$D301)</f>
        <v/>
      </c>
      <c r="T301" s="37">
        <f>(T275+T288)*(1+$D301)</f>
        <v/>
      </c>
      <c r="U301" s="37">
        <f>(U275+U288)*(1+$D301)</f>
        <v/>
      </c>
      <c r="V301" s="37">
        <f>(V275+V288)*(1+$D301)</f>
        <v/>
      </c>
      <c r="W301" s="37">
        <f>(W275+W288)*(1+$D301)</f>
        <v/>
      </c>
      <c r="X301" s="37">
        <f>(X275+X288)*(1+$D301)</f>
        <v/>
      </c>
      <c r="Y301" s="37">
        <f>(Y275+Y288)*(1+$D301)</f>
        <v/>
      </c>
      <c r="Z301" s="37">
        <f>(Z275+Z288)*(1+$D301)</f>
        <v/>
      </c>
      <c r="AA301" s="37">
        <f>(AA275+AA288)*(1+$D301)</f>
        <v/>
      </c>
      <c r="AB301" s="37">
        <f>(AB275+AB288)*(1+$D301)</f>
        <v/>
      </c>
      <c r="AC301" s="37">
        <f>(AC275+AC288)*(1+$D301)</f>
        <v/>
      </c>
      <c r="AD301" s="40">
        <f>RETAILPRICE(AD275,AD288,$D301)</f>
        <v/>
      </c>
      <c r="AF301" s="11">
        <f>LOWER(Settings!$C$4)&amp;".mit."&amp;$A301&amp;IF($C301="","","."&amp;$C301&amp;"."&amp;$B301)&amp;IF(INDEX(Variables!$D$5:$D$105,MATCH($A301,Variables!$A$5:$A$105,0))="","","."&amp;INDEX(Variables!$D$5:$D$105,MATCH($A301,Variables!$A$5:$A$105,0)))&amp;"."&amp;AF$5</f>
        <v/>
      </c>
      <c r="AG301" s="38">
        <f>(AG275+AG288)*(1+$D301)</f>
        <v/>
      </c>
      <c r="AH301" s="37">
        <f>(AH275+AH288)*(1+$D301)</f>
        <v/>
      </c>
      <c r="AI301" s="37">
        <f>(AI275+AI288)*(1+$D301)</f>
        <v/>
      </c>
      <c r="AJ301" s="37">
        <f>(AJ275+AJ288)*(1+$D301)</f>
        <v/>
      </c>
      <c r="AK301" s="37">
        <f>(AK275+AK288)*(1+$D301)</f>
        <v/>
      </c>
      <c r="AL301" s="37">
        <f>(AL275+AL288)*(1+$D301)</f>
        <v/>
      </c>
      <c r="AM301" s="37">
        <f>(AM275+AM288)*(1+$D301)</f>
        <v/>
      </c>
      <c r="AN301" s="37">
        <f>(AN275+AN288)*(1+$D301)</f>
        <v/>
      </c>
      <c r="AO301" s="37">
        <f>(AO275+AO288)*(1+$D301)</f>
        <v/>
      </c>
      <c r="AP301" s="37">
        <f>(AP275+AP288)*(1+$D301)</f>
        <v/>
      </c>
      <c r="AQ301" s="37">
        <f>(AQ275+AQ288)*(1+$D301)</f>
        <v/>
      </c>
      <c r="AR301" s="37">
        <f>(AR275+AR288)*(1+$D301)</f>
        <v/>
      </c>
      <c r="AS301" s="37">
        <f>(AS275+AS288)*(1+$D301)</f>
        <v/>
      </c>
      <c r="AT301" s="37">
        <f>(AT275+AT288)*(1+$D301)</f>
        <v/>
      </c>
      <c r="AU301" s="37">
        <f>(AU275+AU288)*(1+$D301)</f>
        <v/>
      </c>
      <c r="AV301" s="37">
        <f>(AV275+AV288)*(1+$D301)</f>
        <v/>
      </c>
      <c r="AW301" s="37">
        <f>(AW275+AW288)*(1+$D301)</f>
        <v/>
      </c>
      <c r="AX301" s="37">
        <f>(AX275+AX288)*(1+$D301)</f>
        <v/>
      </c>
      <c r="AY301" s="40">
        <f>RETAILPRICE(AY275,AY288,$D301)</f>
        <v/>
      </c>
    </row>
    <row r="302">
      <c r="A302" s="14" t="inlineStr">
        <is>
          <t>rpb</t>
        </is>
      </c>
      <c r="B302" s="14" t="inlineStr">
        <is>
          <t>oop</t>
        </is>
      </c>
      <c r="C302" s="14" t="inlineStr">
        <is>
          <t>all</t>
        </is>
      </c>
      <c r="D302" s="37">
        <f>INDEX(Inputs_prices!$Q$5:$Q$16,MATCH($B302&amp;"."&amp;$C302,Inputs_prices!$A$5:$A$16,0))</f>
        <v/>
      </c>
      <c r="E302" s="36" t="n"/>
      <c r="F302" s="36" t="n"/>
      <c r="G302" s="36" t="n"/>
      <c r="H302" s="14">
        <f>INDEX(Variables!$B$5:$B$105,MATCH($A302,Variables!$A$5:$A$105,0))&amp;IF($C302="",""," | "&amp;INDEX(Mapping!$B$5:$B$26,MATCH($C302,Mapping!$A$5:$A$26,0))&amp;" | "&amp;INDEX(Mapping!$B$30:$B$41,MATCH($B302,Mapping!$A$30:$A$41,0)))</f>
        <v/>
      </c>
      <c r="I302" s="14">
        <f>INDEX(Variables!$C$5:$C$105,MATCH($A302,Variables!$A$5:$A$105,0))</f>
        <v/>
      </c>
      <c r="J302" s="14">
        <f>INDEX(Variables!$E$5:$E$105,MATCH($A302,Variables!$A$5:$A$105,0))</f>
        <v/>
      </c>
      <c r="K302" s="11">
        <f>LOWER(Settings!$C$4)&amp;".mit."&amp;$A302&amp;IF($C302="","","."&amp;$C302&amp;"."&amp;$B302)&amp;IF(INDEX(Variables!$D$5:$D$105,MATCH($A302,Variables!$A$5:$A$105,0))="","","."&amp;INDEX(Variables!$D$5:$D$105,MATCH($A302,Variables!$A$5:$A$105,0)))&amp;"."&amp;K$5</f>
        <v/>
      </c>
      <c r="L302" s="38">
        <f>(L276+L289)*(1+$D302)</f>
        <v/>
      </c>
      <c r="M302" s="37">
        <f>(M276+M289)*(1+$D302)</f>
        <v/>
      </c>
      <c r="N302" s="37">
        <f>(N276+N289)*(1+$D302)</f>
        <v/>
      </c>
      <c r="O302" s="37">
        <f>(O276+O289)*(1+$D302)</f>
        <v/>
      </c>
      <c r="P302" s="37">
        <f>(P276+P289)*(1+$D302)</f>
        <v/>
      </c>
      <c r="Q302" s="37">
        <f>(Q276+Q289)*(1+$D302)</f>
        <v/>
      </c>
      <c r="R302" s="37">
        <f>(R276+R289)*(1+$D302)</f>
        <v/>
      </c>
      <c r="S302" s="37">
        <f>(S276+S289)*(1+$D302)</f>
        <v/>
      </c>
      <c r="T302" s="37">
        <f>(T276+T289)*(1+$D302)</f>
        <v/>
      </c>
      <c r="U302" s="37">
        <f>(U276+U289)*(1+$D302)</f>
        <v/>
      </c>
      <c r="V302" s="37">
        <f>(V276+V289)*(1+$D302)</f>
        <v/>
      </c>
      <c r="W302" s="37">
        <f>(W276+W289)*(1+$D302)</f>
        <v/>
      </c>
      <c r="X302" s="37">
        <f>(X276+X289)*(1+$D302)</f>
        <v/>
      </c>
      <c r="Y302" s="37">
        <f>(Y276+Y289)*(1+$D302)</f>
        <v/>
      </c>
      <c r="Z302" s="37">
        <f>(Z276+Z289)*(1+$D302)</f>
        <v/>
      </c>
      <c r="AA302" s="37">
        <f>(AA276+AA289)*(1+$D302)</f>
        <v/>
      </c>
      <c r="AB302" s="37">
        <f>(AB276+AB289)*(1+$D302)</f>
        <v/>
      </c>
      <c r="AC302" s="37">
        <f>(AC276+AC289)*(1+$D302)</f>
        <v/>
      </c>
      <c r="AD302" s="40">
        <f>RETAILPRICE(AD276,AD289,$D302)</f>
        <v/>
      </c>
      <c r="AF302" s="11">
        <f>LOWER(Settings!$C$4)&amp;".mit."&amp;$A302&amp;IF($C302="","","."&amp;$C302&amp;"."&amp;$B302)&amp;IF(INDEX(Variables!$D$5:$D$105,MATCH($A302,Variables!$A$5:$A$105,0))="","","."&amp;INDEX(Variables!$D$5:$D$105,MATCH($A302,Variables!$A$5:$A$105,0)))&amp;"."&amp;AF$5</f>
        <v/>
      </c>
      <c r="AG302" s="38">
        <f>(AG276+AG289)*(1+$D302)</f>
        <v/>
      </c>
      <c r="AH302" s="37">
        <f>(AH276+AH289)*(1+$D302)</f>
        <v/>
      </c>
      <c r="AI302" s="37">
        <f>(AI276+AI289)*(1+$D302)</f>
        <v/>
      </c>
      <c r="AJ302" s="37">
        <f>(AJ276+AJ289)*(1+$D302)</f>
        <v/>
      </c>
      <c r="AK302" s="37">
        <f>(AK276+AK289)*(1+$D302)</f>
        <v/>
      </c>
      <c r="AL302" s="37">
        <f>(AL276+AL289)*(1+$D302)</f>
        <v/>
      </c>
      <c r="AM302" s="37">
        <f>(AM276+AM289)*(1+$D302)</f>
        <v/>
      </c>
      <c r="AN302" s="37">
        <f>(AN276+AN289)*(1+$D302)</f>
        <v/>
      </c>
      <c r="AO302" s="37">
        <f>(AO276+AO289)*(1+$D302)</f>
        <v/>
      </c>
      <c r="AP302" s="37">
        <f>(AP276+AP289)*(1+$D302)</f>
        <v/>
      </c>
      <c r="AQ302" s="37">
        <f>(AQ276+AQ289)*(1+$D302)</f>
        <v/>
      </c>
      <c r="AR302" s="37">
        <f>(AR276+AR289)*(1+$D302)</f>
        <v/>
      </c>
      <c r="AS302" s="37">
        <f>(AS276+AS289)*(1+$D302)</f>
        <v/>
      </c>
      <c r="AT302" s="37">
        <f>(AT276+AT289)*(1+$D302)</f>
        <v/>
      </c>
      <c r="AU302" s="37">
        <f>(AU276+AU289)*(1+$D302)</f>
        <v/>
      </c>
      <c r="AV302" s="37">
        <f>(AV276+AV289)*(1+$D302)</f>
        <v/>
      </c>
      <c r="AW302" s="37">
        <f>(AW276+AW289)*(1+$D302)</f>
        <v/>
      </c>
      <c r="AX302" s="37">
        <f>(AX276+AX289)*(1+$D302)</f>
        <v/>
      </c>
      <c r="AY302" s="40">
        <f>RETAILPRICE(AY276,AY289,$D302)</f>
        <v/>
      </c>
    </row>
    <row r="303">
      <c r="A303" s="14" t="inlineStr">
        <is>
          <t>rpb</t>
        </is>
      </c>
      <c r="B303" s="14" t="inlineStr">
        <is>
          <t>bio</t>
        </is>
      </c>
      <c r="C303" s="14" t="inlineStr">
        <is>
          <t>all</t>
        </is>
      </c>
      <c r="D303" s="37">
        <f>INDEX(Inputs_prices!$Q$5:$Q$16,MATCH($B303&amp;"."&amp;$C303,Inputs_prices!$A$5:$A$16,0))</f>
        <v/>
      </c>
      <c r="E303" s="36" t="n"/>
      <c r="F303" s="36" t="n"/>
      <c r="G303" s="36" t="n"/>
      <c r="H303" s="14">
        <f>INDEX(Variables!$B$5:$B$105,MATCH($A303,Variables!$A$5:$A$105,0))&amp;IF($C303="",""," | "&amp;INDEX(Mapping!$B$5:$B$26,MATCH($C303,Mapping!$A$5:$A$26,0))&amp;" | "&amp;INDEX(Mapping!$B$30:$B$41,MATCH($B303,Mapping!$A$30:$A$41,0)))</f>
        <v/>
      </c>
      <c r="I303" s="14">
        <f>INDEX(Variables!$C$5:$C$105,MATCH($A303,Variables!$A$5:$A$105,0))</f>
        <v/>
      </c>
      <c r="J303" s="14">
        <f>INDEX(Variables!$E$5:$E$105,MATCH($A303,Variables!$A$5:$A$105,0))</f>
        <v/>
      </c>
      <c r="K303" s="11">
        <f>LOWER(Settings!$C$4)&amp;".mit."&amp;$A303&amp;IF($C303="","","."&amp;$C303&amp;"."&amp;$B303)&amp;IF(INDEX(Variables!$D$5:$D$105,MATCH($A303,Variables!$A$5:$A$105,0))="","","."&amp;INDEX(Variables!$D$5:$D$105,MATCH($A303,Variables!$A$5:$A$105,0)))&amp;"."&amp;K$5</f>
        <v/>
      </c>
      <c r="L303" s="38">
        <f>(L277+L290)*(1+$D303)</f>
        <v/>
      </c>
      <c r="M303" s="37">
        <f>(M277+M290)*(1+$D303)</f>
        <v/>
      </c>
      <c r="N303" s="37">
        <f>(N277+N290)*(1+$D303)</f>
        <v/>
      </c>
      <c r="O303" s="37">
        <f>(O277+O290)*(1+$D303)</f>
        <v/>
      </c>
      <c r="P303" s="37">
        <f>(P277+P290)*(1+$D303)</f>
        <v/>
      </c>
      <c r="Q303" s="37">
        <f>(Q277+Q290)*(1+$D303)</f>
        <v/>
      </c>
      <c r="R303" s="37">
        <f>(R277+R290)*(1+$D303)</f>
        <v/>
      </c>
      <c r="S303" s="37">
        <f>(S277+S290)*(1+$D303)</f>
        <v/>
      </c>
      <c r="T303" s="37">
        <f>(T277+T290)*(1+$D303)</f>
        <v/>
      </c>
      <c r="U303" s="37">
        <f>(U277+U290)*(1+$D303)</f>
        <v/>
      </c>
      <c r="V303" s="37">
        <f>(V277+V290)*(1+$D303)</f>
        <v/>
      </c>
      <c r="W303" s="37">
        <f>(W277+W290)*(1+$D303)</f>
        <v/>
      </c>
      <c r="X303" s="37">
        <f>(X277+X290)*(1+$D303)</f>
        <v/>
      </c>
      <c r="Y303" s="37">
        <f>(Y277+Y290)*(1+$D303)</f>
        <v/>
      </c>
      <c r="Z303" s="37">
        <f>(Z277+Z290)*(1+$D303)</f>
        <v/>
      </c>
      <c r="AA303" s="37">
        <f>(AA277+AA290)*(1+$D303)</f>
        <v/>
      </c>
      <c r="AB303" s="37">
        <f>(AB277+AB290)*(1+$D303)</f>
        <v/>
      </c>
      <c r="AC303" s="37">
        <f>(AC277+AC290)*(1+$D303)</f>
        <v/>
      </c>
      <c r="AD303" s="40">
        <f>RETAILPRICE(AD277,AD290,$D303)</f>
        <v/>
      </c>
      <c r="AF303" s="11">
        <f>LOWER(Settings!$C$4)&amp;".mit."&amp;$A303&amp;IF($C303="","","."&amp;$C303&amp;"."&amp;$B303)&amp;IF(INDEX(Variables!$D$5:$D$105,MATCH($A303,Variables!$A$5:$A$105,0))="","","."&amp;INDEX(Variables!$D$5:$D$105,MATCH($A303,Variables!$A$5:$A$105,0)))&amp;"."&amp;AF$5</f>
        <v/>
      </c>
      <c r="AG303" s="38">
        <f>(AG277+AG290)*(1+$D303)</f>
        <v/>
      </c>
      <c r="AH303" s="37">
        <f>(AH277+AH290)*(1+$D303)</f>
        <v/>
      </c>
      <c r="AI303" s="37">
        <f>(AI277+AI290)*(1+$D303)</f>
        <v/>
      </c>
      <c r="AJ303" s="37">
        <f>(AJ277+AJ290)*(1+$D303)</f>
        <v/>
      </c>
      <c r="AK303" s="37">
        <f>(AK277+AK290)*(1+$D303)</f>
        <v/>
      </c>
      <c r="AL303" s="37">
        <f>(AL277+AL290)*(1+$D303)</f>
        <v/>
      </c>
      <c r="AM303" s="37">
        <f>(AM277+AM290)*(1+$D303)</f>
        <v/>
      </c>
      <c r="AN303" s="37">
        <f>(AN277+AN290)*(1+$D303)</f>
        <v/>
      </c>
      <c r="AO303" s="37">
        <f>(AO277+AO290)*(1+$D303)</f>
        <v/>
      </c>
      <c r="AP303" s="37">
        <f>(AP277+AP290)*(1+$D303)</f>
        <v/>
      </c>
      <c r="AQ303" s="37">
        <f>(AQ277+AQ290)*(1+$D303)</f>
        <v/>
      </c>
      <c r="AR303" s="37">
        <f>(AR277+AR290)*(1+$D303)</f>
        <v/>
      </c>
      <c r="AS303" s="37">
        <f>(AS277+AS290)*(1+$D303)</f>
        <v/>
      </c>
      <c r="AT303" s="37">
        <f>(AT277+AT290)*(1+$D303)</f>
        <v/>
      </c>
      <c r="AU303" s="37">
        <f>(AU277+AU290)*(1+$D303)</f>
        <v/>
      </c>
      <c r="AV303" s="37">
        <f>(AV277+AV290)*(1+$D303)</f>
        <v/>
      </c>
      <c r="AW303" s="37">
        <f>(AW277+AW290)*(1+$D303)</f>
        <v/>
      </c>
      <c r="AX303" s="37">
        <f>(AX277+AX290)*(1+$D303)</f>
        <v/>
      </c>
      <c r="AY303" s="40">
        <f>RETAILPRICE(AY277,AY290,$D303)</f>
        <v/>
      </c>
    </row>
    <row r="304" hidden="1" outlineLevel="1"/>
    <row r="305" hidden="1" outlineLevel="1">
      <c r="A305" s="14" t="inlineStr">
        <is>
          <t>vat</t>
        </is>
      </c>
      <c r="B305" s="14" t="inlineStr">
        <is>
          <t>coa</t>
        </is>
      </c>
      <c r="C305" s="14" t="inlineStr">
        <is>
          <t>pow</t>
        </is>
      </c>
      <c r="D305" s="37">
        <f>INDEX(Inputs_prices!$Q$5:$Q$16,MATCH($B305&amp;"."&amp;$C305,Inputs_prices!$A$5:$A$16,0))</f>
        <v/>
      </c>
      <c r="E305" s="36" t="n"/>
      <c r="F305" s="36" t="n"/>
      <c r="G305" s="36" t="n"/>
      <c r="H305" s="14">
        <f>INDEX(Variables!$B$5:$B$105,MATCH($A305,Variables!$A$5:$A$105,0))&amp;IF($C305="",""," | "&amp;INDEX(Mapping!$B$5:$B$26,MATCH($C305,Mapping!$A$5:$A$26,0))&amp;" | "&amp;INDEX(Mapping!$B$30:$B$41,MATCH($B305,Mapping!$A$30:$A$41,0)))</f>
        <v/>
      </c>
      <c r="I305" s="14">
        <f>INDEX(Variables!$C$5:$C$105,MATCH($A305,Variables!$A$5:$A$105,0))</f>
        <v/>
      </c>
      <c r="J305" s="14">
        <f>INDEX(Variables!$E$5:$E$105,MATCH($A305,Variables!$A$5:$A$105,0))</f>
        <v/>
      </c>
      <c r="K305" s="11">
        <f>LOWER(Settings!$C$4)&amp;".mit."&amp;$A305&amp;IF($C305="","","."&amp;$C305&amp;"."&amp;$B305)&amp;IF(INDEX(Variables!$D$5:$D$105,MATCH($A305,Variables!$A$5:$A$105,0))="","","."&amp;INDEX(Variables!$D$5:$D$105,MATCH($A305,Variables!$A$5:$A$105,0)))&amp;"."&amp;K$5</f>
        <v/>
      </c>
      <c r="L305" s="38">
        <f>(L266+L279)*$D305</f>
        <v/>
      </c>
      <c r="M305" s="37">
        <f>(M266+M279)*$D305</f>
        <v/>
      </c>
      <c r="N305" s="37">
        <f>(N266+N279)*$D305</f>
        <v/>
      </c>
      <c r="O305" s="37">
        <f>(O266+O279)*$D305</f>
        <v/>
      </c>
      <c r="P305" s="37">
        <f>(P266+P279)*$D305</f>
        <v/>
      </c>
      <c r="Q305" s="37">
        <f>(Q266+Q279)*$D305</f>
        <v/>
      </c>
      <c r="R305" s="37">
        <f>(R266+R279)*$D305</f>
        <v/>
      </c>
      <c r="S305" s="37">
        <f>(S266+S279)*$D305</f>
        <v/>
      </c>
      <c r="T305" s="37">
        <f>(T266+T279)*$D305</f>
        <v/>
      </c>
      <c r="U305" s="37">
        <f>(U266+U279)*$D305</f>
        <v/>
      </c>
      <c r="V305" s="37">
        <f>(V266+V279)*$D305</f>
        <v/>
      </c>
      <c r="W305" s="37">
        <f>(W266+W279)*$D305</f>
        <v/>
      </c>
      <c r="X305" s="37">
        <f>(X266+X279)*$D305</f>
        <v/>
      </c>
      <c r="Y305" s="37">
        <f>(Y266+Y279)*$D305</f>
        <v/>
      </c>
      <c r="Z305" s="37">
        <f>(Z266+Z279)*$D305</f>
        <v/>
      </c>
      <c r="AA305" s="37">
        <f>(AA266+AA279)*$D305</f>
        <v/>
      </c>
      <c r="AB305" s="37">
        <f>(AB266+AB279)*$D305</f>
        <v/>
      </c>
      <c r="AC305" s="37">
        <f>(AC266+AC279)*$D305</f>
        <v/>
      </c>
      <c r="AD305" s="40">
        <f>VATPAY(AD266,AD279,$D305)</f>
        <v/>
      </c>
      <c r="AF305" s="11">
        <f>LOWER(Settings!$C$4)&amp;".mit."&amp;$A305&amp;IF($C305="","","."&amp;$C305&amp;"."&amp;$B305)&amp;IF(INDEX(Variables!$D$5:$D$105,MATCH($A305,Variables!$A$5:$A$105,0))="","","."&amp;INDEX(Variables!$D$5:$D$105,MATCH($A305,Variables!$A$5:$A$105,0)))&amp;"."&amp;AF$5</f>
        <v/>
      </c>
      <c r="AG305" s="38">
        <f>(AG266+AG279)*$D305</f>
        <v/>
      </c>
      <c r="AH305" s="37">
        <f>(AH266+AH279)*$D305</f>
        <v/>
      </c>
      <c r="AI305" s="37">
        <f>(AI266+AI279)*$D305</f>
        <v/>
      </c>
      <c r="AJ305" s="37">
        <f>(AJ266+AJ279)*$D305</f>
        <v/>
      </c>
      <c r="AK305" s="37">
        <f>(AK266+AK279)*$D305</f>
        <v/>
      </c>
      <c r="AL305" s="37">
        <f>(AL266+AL279)*$D305</f>
        <v/>
      </c>
      <c r="AM305" s="37">
        <f>(AM266+AM279)*$D305</f>
        <v/>
      </c>
      <c r="AN305" s="37">
        <f>(AN266+AN279)*$D305</f>
        <v/>
      </c>
      <c r="AO305" s="37">
        <f>(AO266+AO279)*$D305</f>
        <v/>
      </c>
      <c r="AP305" s="37">
        <f>(AP266+AP279)*$D305</f>
        <v/>
      </c>
      <c r="AQ305" s="37">
        <f>(AQ266+AQ279)*$D305</f>
        <v/>
      </c>
      <c r="AR305" s="37">
        <f>(AR266+AR279)*$D305</f>
        <v/>
      </c>
      <c r="AS305" s="37">
        <f>(AS266+AS279)*$D305</f>
        <v/>
      </c>
      <c r="AT305" s="37">
        <f>(AT266+AT279)*$D305</f>
        <v/>
      </c>
      <c r="AU305" s="37">
        <f>(AU266+AU279)*$D305</f>
        <v/>
      </c>
      <c r="AV305" s="37">
        <f>(AV266+AV279)*$D305</f>
        <v/>
      </c>
      <c r="AW305" s="37">
        <f>(AW266+AW279)*$D305</f>
        <v/>
      </c>
      <c r="AX305" s="37">
        <f>(AX266+AX279)*$D305</f>
        <v/>
      </c>
      <c r="AY305" s="40">
        <f>VATPAY(AY266,AY279,$D305)</f>
        <v/>
      </c>
    </row>
    <row r="306" hidden="1" outlineLevel="1">
      <c r="A306" s="14" t="inlineStr">
        <is>
          <t>vat</t>
        </is>
      </c>
      <c r="B306" s="14" t="inlineStr">
        <is>
          <t>coa</t>
        </is>
      </c>
      <c r="C306" s="14" t="inlineStr">
        <is>
          <t>res</t>
        </is>
      </c>
      <c r="D306" s="37">
        <f>INDEX(Inputs_prices!$Q$5:$Q$16,MATCH($B306&amp;"."&amp;$C306,Inputs_prices!$A$5:$A$16,0))</f>
        <v/>
      </c>
      <c r="E306" s="36" t="n"/>
      <c r="F306" s="36" t="n"/>
      <c r="G306" s="36" t="n"/>
      <c r="H306" s="14">
        <f>INDEX(Variables!$B$5:$B$105,MATCH($A306,Variables!$A$5:$A$105,0))&amp;IF($C306="",""," | "&amp;INDEX(Mapping!$B$5:$B$26,MATCH($C306,Mapping!$A$5:$A$26,0))&amp;" | "&amp;INDEX(Mapping!$B$30:$B$41,MATCH($B306,Mapping!$A$30:$A$41,0)))</f>
        <v/>
      </c>
      <c r="I306" s="14">
        <f>INDEX(Variables!$C$5:$C$105,MATCH($A306,Variables!$A$5:$A$105,0))</f>
        <v/>
      </c>
      <c r="J306" s="14">
        <f>INDEX(Variables!$E$5:$E$105,MATCH($A306,Variables!$A$5:$A$105,0))</f>
        <v/>
      </c>
      <c r="K306" s="11">
        <f>LOWER(Settings!$C$4)&amp;".mit."&amp;$A306&amp;IF($C306="","","."&amp;$C306&amp;"."&amp;$B306)&amp;IF(INDEX(Variables!$D$5:$D$105,MATCH($A306,Variables!$A$5:$A$105,0))="","","."&amp;INDEX(Variables!$D$5:$D$105,MATCH($A306,Variables!$A$5:$A$105,0)))&amp;"."&amp;K$5</f>
        <v/>
      </c>
      <c r="L306" s="38">
        <f>(L267+L280)*$D306</f>
        <v/>
      </c>
      <c r="M306" s="37">
        <f>(M267+M280)*$D306</f>
        <v/>
      </c>
      <c r="N306" s="37">
        <f>(N267+N280)*$D306</f>
        <v/>
      </c>
      <c r="O306" s="37">
        <f>(O267+O280)*$D306</f>
        <v/>
      </c>
      <c r="P306" s="37">
        <f>(P267+P280)*$D306</f>
        <v/>
      </c>
      <c r="Q306" s="37">
        <f>(Q267+Q280)*$D306</f>
        <v/>
      </c>
      <c r="R306" s="37">
        <f>(R267+R280)*$D306</f>
        <v/>
      </c>
      <c r="S306" s="37">
        <f>(S267+S280)*$D306</f>
        <v/>
      </c>
      <c r="T306" s="37">
        <f>(T267+T280)*$D306</f>
        <v/>
      </c>
      <c r="U306" s="37">
        <f>(U267+U280)*$D306</f>
        <v/>
      </c>
      <c r="V306" s="37">
        <f>(V267+V280)*$D306</f>
        <v/>
      </c>
      <c r="W306" s="37">
        <f>(W267+W280)*$D306</f>
        <v/>
      </c>
      <c r="X306" s="37">
        <f>(X267+X280)*$D306</f>
        <v/>
      </c>
      <c r="Y306" s="37">
        <f>(Y267+Y280)*$D306</f>
        <v/>
      </c>
      <c r="Z306" s="37">
        <f>(Z267+Z280)*$D306</f>
        <v/>
      </c>
      <c r="AA306" s="37">
        <f>(AA267+AA280)*$D306</f>
        <v/>
      </c>
      <c r="AB306" s="37">
        <f>(AB267+AB280)*$D306</f>
        <v/>
      </c>
      <c r="AC306" s="37">
        <f>(AC267+AC280)*$D306</f>
        <v/>
      </c>
      <c r="AD306" s="40">
        <f>VATPAY(AD267,AD280,$D306)</f>
        <v/>
      </c>
      <c r="AF306" s="11">
        <f>LOWER(Settings!$C$4)&amp;".mit."&amp;$A306&amp;IF($C306="","","."&amp;$C306&amp;"."&amp;$B306)&amp;IF(INDEX(Variables!$D$5:$D$105,MATCH($A306,Variables!$A$5:$A$105,0))="","","."&amp;INDEX(Variables!$D$5:$D$105,MATCH($A306,Variables!$A$5:$A$105,0)))&amp;"."&amp;AF$5</f>
        <v/>
      </c>
      <c r="AG306" s="38">
        <f>(AG267+AG280)*$D306</f>
        <v/>
      </c>
      <c r="AH306" s="37">
        <f>(AH267+AH280)*$D306</f>
        <v/>
      </c>
      <c r="AI306" s="37">
        <f>(AI267+AI280)*$D306</f>
        <v/>
      </c>
      <c r="AJ306" s="37">
        <f>(AJ267+AJ280)*$D306</f>
        <v/>
      </c>
      <c r="AK306" s="37">
        <f>(AK267+AK280)*$D306</f>
        <v/>
      </c>
      <c r="AL306" s="37">
        <f>(AL267+AL280)*$D306</f>
        <v/>
      </c>
      <c r="AM306" s="37">
        <f>(AM267+AM280)*$D306</f>
        <v/>
      </c>
      <c r="AN306" s="37">
        <f>(AN267+AN280)*$D306</f>
        <v/>
      </c>
      <c r="AO306" s="37">
        <f>(AO267+AO280)*$D306</f>
        <v/>
      </c>
      <c r="AP306" s="37">
        <f>(AP267+AP280)*$D306</f>
        <v/>
      </c>
      <c r="AQ306" s="37">
        <f>(AQ267+AQ280)*$D306</f>
        <v/>
      </c>
      <c r="AR306" s="37">
        <f>(AR267+AR280)*$D306</f>
        <v/>
      </c>
      <c r="AS306" s="37">
        <f>(AS267+AS280)*$D306</f>
        <v/>
      </c>
      <c r="AT306" s="37">
        <f>(AT267+AT280)*$D306</f>
        <v/>
      </c>
      <c r="AU306" s="37">
        <f>(AU267+AU280)*$D306</f>
        <v/>
      </c>
      <c r="AV306" s="37">
        <f>(AV267+AV280)*$D306</f>
        <v/>
      </c>
      <c r="AW306" s="37">
        <f>(AW267+AW280)*$D306</f>
        <v/>
      </c>
      <c r="AX306" s="37">
        <f>(AX267+AX280)*$D306</f>
        <v/>
      </c>
      <c r="AY306" s="40">
        <f>VATPAY(AY267,AY280,$D306)</f>
        <v/>
      </c>
    </row>
    <row r="307" hidden="1" outlineLevel="1">
      <c r="A307" s="14" t="inlineStr">
        <is>
          <t>vat</t>
        </is>
      </c>
      <c r="B307" s="14" t="inlineStr">
        <is>
          <t>coa</t>
        </is>
      </c>
      <c r="C307" s="14" t="inlineStr">
        <is>
          <t>ind</t>
        </is>
      </c>
      <c r="D307" s="37">
        <f>INDEX(Inputs_prices!$Q$5:$Q$16,MATCH($B307&amp;"."&amp;$C307,Inputs_prices!$A$5:$A$16,0))</f>
        <v/>
      </c>
      <c r="E307" s="36" t="n"/>
      <c r="F307" s="36" t="n"/>
      <c r="G307" s="36" t="n"/>
      <c r="H307" s="14">
        <f>INDEX(Variables!$B$5:$B$105,MATCH($A307,Variables!$A$5:$A$105,0))&amp;IF($C307="",""," | "&amp;INDEX(Mapping!$B$5:$B$26,MATCH($C307,Mapping!$A$5:$A$26,0))&amp;" | "&amp;INDEX(Mapping!$B$30:$B$41,MATCH($B307,Mapping!$A$30:$A$41,0)))</f>
        <v/>
      </c>
      <c r="I307" s="14">
        <f>INDEX(Variables!$C$5:$C$105,MATCH($A307,Variables!$A$5:$A$105,0))</f>
        <v/>
      </c>
      <c r="J307" s="14">
        <f>INDEX(Variables!$E$5:$E$105,MATCH($A307,Variables!$A$5:$A$105,0))</f>
        <v/>
      </c>
      <c r="K307" s="11">
        <f>LOWER(Settings!$C$4)&amp;".mit."&amp;$A307&amp;IF($C307="","","."&amp;$C307&amp;"."&amp;$B307)&amp;IF(INDEX(Variables!$D$5:$D$105,MATCH($A307,Variables!$A$5:$A$105,0))="","","."&amp;INDEX(Variables!$D$5:$D$105,MATCH($A307,Variables!$A$5:$A$105,0)))&amp;"."&amp;K$5</f>
        <v/>
      </c>
      <c r="L307" s="38">
        <f>(L268+L281)*$D307</f>
        <v/>
      </c>
      <c r="M307" s="37">
        <f>(M268+M281)*$D307</f>
        <v/>
      </c>
      <c r="N307" s="37">
        <f>(N268+N281)*$D307</f>
        <v/>
      </c>
      <c r="O307" s="37">
        <f>(O268+O281)*$D307</f>
        <v/>
      </c>
      <c r="P307" s="37">
        <f>(P268+P281)*$D307</f>
        <v/>
      </c>
      <c r="Q307" s="37">
        <f>(Q268+Q281)*$D307</f>
        <v/>
      </c>
      <c r="R307" s="37">
        <f>(R268+R281)*$D307</f>
        <v/>
      </c>
      <c r="S307" s="37">
        <f>(S268+S281)*$D307</f>
        <v/>
      </c>
      <c r="T307" s="37">
        <f>(T268+T281)*$D307</f>
        <v/>
      </c>
      <c r="U307" s="37">
        <f>(U268+U281)*$D307</f>
        <v/>
      </c>
      <c r="V307" s="37">
        <f>(V268+V281)*$D307</f>
        <v/>
      </c>
      <c r="W307" s="37">
        <f>(W268+W281)*$D307</f>
        <v/>
      </c>
      <c r="X307" s="37">
        <f>(X268+X281)*$D307</f>
        <v/>
      </c>
      <c r="Y307" s="37">
        <f>(Y268+Y281)*$D307</f>
        <v/>
      </c>
      <c r="Z307" s="37">
        <f>(Z268+Z281)*$D307</f>
        <v/>
      </c>
      <c r="AA307" s="37">
        <f>(AA268+AA281)*$D307</f>
        <v/>
      </c>
      <c r="AB307" s="37">
        <f>(AB268+AB281)*$D307</f>
        <v/>
      </c>
      <c r="AC307" s="37">
        <f>(AC268+AC281)*$D307</f>
        <v/>
      </c>
      <c r="AD307" s="40">
        <f>VATPAY(AD268,AD281,$D307)</f>
        <v/>
      </c>
      <c r="AF307" s="11">
        <f>LOWER(Settings!$C$4)&amp;".mit."&amp;$A307&amp;IF($C307="","","."&amp;$C307&amp;"."&amp;$B307)&amp;IF(INDEX(Variables!$D$5:$D$105,MATCH($A307,Variables!$A$5:$A$105,0))="","","."&amp;INDEX(Variables!$D$5:$D$105,MATCH($A307,Variables!$A$5:$A$105,0)))&amp;"."&amp;AF$5</f>
        <v/>
      </c>
      <c r="AG307" s="38">
        <f>(AG268+AG281)*$D307</f>
        <v/>
      </c>
      <c r="AH307" s="37">
        <f>(AH268+AH281)*$D307</f>
        <v/>
      </c>
      <c r="AI307" s="37">
        <f>(AI268+AI281)*$D307</f>
        <v/>
      </c>
      <c r="AJ307" s="37">
        <f>(AJ268+AJ281)*$D307</f>
        <v/>
      </c>
      <c r="AK307" s="37">
        <f>(AK268+AK281)*$D307</f>
        <v/>
      </c>
      <c r="AL307" s="37">
        <f>(AL268+AL281)*$D307</f>
        <v/>
      </c>
      <c r="AM307" s="37">
        <f>(AM268+AM281)*$D307</f>
        <v/>
      </c>
      <c r="AN307" s="37">
        <f>(AN268+AN281)*$D307</f>
        <v/>
      </c>
      <c r="AO307" s="37">
        <f>(AO268+AO281)*$D307</f>
        <v/>
      </c>
      <c r="AP307" s="37">
        <f>(AP268+AP281)*$D307</f>
        <v/>
      </c>
      <c r="AQ307" s="37">
        <f>(AQ268+AQ281)*$D307</f>
        <v/>
      </c>
      <c r="AR307" s="37">
        <f>(AR268+AR281)*$D307</f>
        <v/>
      </c>
      <c r="AS307" s="37">
        <f>(AS268+AS281)*$D307</f>
        <v/>
      </c>
      <c r="AT307" s="37">
        <f>(AT268+AT281)*$D307</f>
        <v/>
      </c>
      <c r="AU307" s="37">
        <f>(AU268+AU281)*$D307</f>
        <v/>
      </c>
      <c r="AV307" s="37">
        <f>(AV268+AV281)*$D307</f>
        <v/>
      </c>
      <c r="AW307" s="37">
        <f>(AW268+AW281)*$D307</f>
        <v/>
      </c>
      <c r="AX307" s="37">
        <f>(AX268+AX281)*$D307</f>
        <v/>
      </c>
      <c r="AY307" s="40">
        <f>VATPAY(AY268,AY281,$D307)</f>
        <v/>
      </c>
    </row>
    <row r="308" hidden="1" outlineLevel="1">
      <c r="A308" s="14" t="inlineStr">
        <is>
          <t>vat</t>
        </is>
      </c>
      <c r="B308" s="14" t="inlineStr">
        <is>
          <t>nga</t>
        </is>
      </c>
      <c r="C308" s="14" t="inlineStr">
        <is>
          <t>pow</t>
        </is>
      </c>
      <c r="D308" s="37">
        <f>INDEX(Inputs_prices!$Q$5:$Q$16,MATCH($B308&amp;"."&amp;$C308,Inputs_prices!$A$5:$A$16,0))</f>
        <v/>
      </c>
      <c r="E308" s="36" t="n"/>
      <c r="F308" s="36" t="n"/>
      <c r="G308" s="36" t="n"/>
      <c r="H308" s="14">
        <f>INDEX(Variables!$B$5:$B$105,MATCH($A308,Variables!$A$5:$A$105,0))&amp;IF($C308="",""," | "&amp;INDEX(Mapping!$B$5:$B$26,MATCH($C308,Mapping!$A$5:$A$26,0))&amp;" | "&amp;INDEX(Mapping!$B$30:$B$41,MATCH($B308,Mapping!$A$30:$A$41,0)))</f>
        <v/>
      </c>
      <c r="I308" s="14">
        <f>INDEX(Variables!$C$5:$C$105,MATCH($A308,Variables!$A$5:$A$105,0))</f>
        <v/>
      </c>
      <c r="J308" s="14">
        <f>INDEX(Variables!$E$5:$E$105,MATCH($A308,Variables!$A$5:$A$105,0))</f>
        <v/>
      </c>
      <c r="K308" s="11">
        <f>LOWER(Settings!$C$4)&amp;".mit."&amp;$A308&amp;IF($C308="","","."&amp;$C308&amp;"."&amp;$B308)&amp;IF(INDEX(Variables!$D$5:$D$105,MATCH($A308,Variables!$A$5:$A$105,0))="","","."&amp;INDEX(Variables!$D$5:$D$105,MATCH($A308,Variables!$A$5:$A$105,0)))&amp;"."&amp;K$5</f>
        <v/>
      </c>
      <c r="L308" s="38">
        <f>(L269+L282)*$D308</f>
        <v/>
      </c>
      <c r="M308" s="37">
        <f>(M269+M282)*$D308</f>
        <v/>
      </c>
      <c r="N308" s="37">
        <f>(N269+N282)*$D308</f>
        <v/>
      </c>
      <c r="O308" s="37">
        <f>(O269+O282)*$D308</f>
        <v/>
      </c>
      <c r="P308" s="37">
        <f>(P269+P282)*$D308</f>
        <v/>
      </c>
      <c r="Q308" s="37">
        <f>(Q269+Q282)*$D308</f>
        <v/>
      </c>
      <c r="R308" s="37">
        <f>(R269+R282)*$D308</f>
        <v/>
      </c>
      <c r="S308" s="37">
        <f>(S269+S282)*$D308</f>
        <v/>
      </c>
      <c r="T308" s="37">
        <f>(T269+T282)*$D308</f>
        <v/>
      </c>
      <c r="U308" s="37">
        <f>(U269+U282)*$D308</f>
        <v/>
      </c>
      <c r="V308" s="37">
        <f>(V269+V282)*$D308</f>
        <v/>
      </c>
      <c r="W308" s="37">
        <f>(W269+W282)*$D308</f>
        <v/>
      </c>
      <c r="X308" s="37">
        <f>(X269+X282)*$D308</f>
        <v/>
      </c>
      <c r="Y308" s="37">
        <f>(Y269+Y282)*$D308</f>
        <v/>
      </c>
      <c r="Z308" s="37">
        <f>(Z269+Z282)*$D308</f>
        <v/>
      </c>
      <c r="AA308" s="37">
        <f>(AA269+AA282)*$D308</f>
        <v/>
      </c>
      <c r="AB308" s="37">
        <f>(AB269+AB282)*$D308</f>
        <v/>
      </c>
      <c r="AC308" s="37">
        <f>(AC269+AC282)*$D308</f>
        <v/>
      </c>
      <c r="AD308" s="40">
        <f>VATPAY(AD269,AD282,$D308)</f>
        <v/>
      </c>
      <c r="AF308" s="11">
        <f>LOWER(Settings!$C$4)&amp;".mit."&amp;$A308&amp;IF($C308="","","."&amp;$C308&amp;"."&amp;$B308)&amp;IF(INDEX(Variables!$D$5:$D$105,MATCH($A308,Variables!$A$5:$A$105,0))="","","."&amp;INDEX(Variables!$D$5:$D$105,MATCH($A308,Variables!$A$5:$A$105,0)))&amp;"."&amp;AF$5</f>
        <v/>
      </c>
      <c r="AG308" s="38">
        <f>(AG269+AG282)*$D308</f>
        <v/>
      </c>
      <c r="AH308" s="37">
        <f>(AH269+AH282)*$D308</f>
        <v/>
      </c>
      <c r="AI308" s="37">
        <f>(AI269+AI282)*$D308</f>
        <v/>
      </c>
      <c r="AJ308" s="37">
        <f>(AJ269+AJ282)*$D308</f>
        <v/>
      </c>
      <c r="AK308" s="37">
        <f>(AK269+AK282)*$D308</f>
        <v/>
      </c>
      <c r="AL308" s="37">
        <f>(AL269+AL282)*$D308</f>
        <v/>
      </c>
      <c r="AM308" s="37">
        <f>(AM269+AM282)*$D308</f>
        <v/>
      </c>
      <c r="AN308" s="37">
        <f>(AN269+AN282)*$D308</f>
        <v/>
      </c>
      <c r="AO308" s="37">
        <f>(AO269+AO282)*$D308</f>
        <v/>
      </c>
      <c r="AP308" s="37">
        <f>(AP269+AP282)*$D308</f>
        <v/>
      </c>
      <c r="AQ308" s="37">
        <f>(AQ269+AQ282)*$D308</f>
        <v/>
      </c>
      <c r="AR308" s="37">
        <f>(AR269+AR282)*$D308</f>
        <v/>
      </c>
      <c r="AS308" s="37">
        <f>(AS269+AS282)*$D308</f>
        <v/>
      </c>
      <c r="AT308" s="37">
        <f>(AT269+AT282)*$D308</f>
        <v/>
      </c>
      <c r="AU308" s="37">
        <f>(AU269+AU282)*$D308</f>
        <v/>
      </c>
      <c r="AV308" s="37">
        <f>(AV269+AV282)*$D308</f>
        <v/>
      </c>
      <c r="AW308" s="37">
        <f>(AW269+AW282)*$D308</f>
        <v/>
      </c>
      <c r="AX308" s="37">
        <f>(AX269+AX282)*$D308</f>
        <v/>
      </c>
      <c r="AY308" s="40">
        <f>VATPAY(AY269,AY282,$D308)</f>
        <v/>
      </c>
    </row>
    <row r="309" hidden="1" outlineLevel="1">
      <c r="A309" s="14" t="inlineStr">
        <is>
          <t>vat</t>
        </is>
      </c>
      <c r="B309" s="14" t="inlineStr">
        <is>
          <t>nga</t>
        </is>
      </c>
      <c r="C309" s="14" t="inlineStr">
        <is>
          <t>res</t>
        </is>
      </c>
      <c r="D309" s="37">
        <f>INDEX(Inputs_prices!$Q$5:$Q$16,MATCH($B309&amp;"."&amp;$C309,Inputs_prices!$A$5:$A$16,0))</f>
        <v/>
      </c>
      <c r="E309" s="36" t="n"/>
      <c r="F309" s="36" t="n"/>
      <c r="G309" s="36" t="n"/>
      <c r="H309" s="14">
        <f>INDEX(Variables!$B$5:$B$105,MATCH($A309,Variables!$A$5:$A$105,0))&amp;IF($C309="",""," | "&amp;INDEX(Mapping!$B$5:$B$26,MATCH($C309,Mapping!$A$5:$A$26,0))&amp;" | "&amp;INDEX(Mapping!$B$30:$B$41,MATCH($B309,Mapping!$A$30:$A$41,0)))</f>
        <v/>
      </c>
      <c r="I309" s="14">
        <f>INDEX(Variables!$C$5:$C$105,MATCH($A309,Variables!$A$5:$A$105,0))</f>
        <v/>
      </c>
      <c r="J309" s="14">
        <f>INDEX(Variables!$E$5:$E$105,MATCH($A309,Variables!$A$5:$A$105,0))</f>
        <v/>
      </c>
      <c r="K309" s="11">
        <f>LOWER(Settings!$C$4)&amp;".mit."&amp;$A309&amp;IF($C309="","","."&amp;$C309&amp;"."&amp;$B309)&amp;IF(INDEX(Variables!$D$5:$D$105,MATCH($A309,Variables!$A$5:$A$105,0))="","","."&amp;INDEX(Variables!$D$5:$D$105,MATCH($A309,Variables!$A$5:$A$105,0)))&amp;"."&amp;K$5</f>
        <v/>
      </c>
      <c r="L309" s="38">
        <f>(L270+L283)*$D309</f>
        <v/>
      </c>
      <c r="M309" s="37">
        <f>(M270+M283)*$D309</f>
        <v/>
      </c>
      <c r="N309" s="37">
        <f>(N270+N283)*$D309</f>
        <v/>
      </c>
      <c r="O309" s="37">
        <f>(O270+O283)*$D309</f>
        <v/>
      </c>
      <c r="P309" s="37">
        <f>(P270+P283)*$D309</f>
        <v/>
      </c>
      <c r="Q309" s="37">
        <f>(Q270+Q283)*$D309</f>
        <v/>
      </c>
      <c r="R309" s="37">
        <f>(R270+R283)*$D309</f>
        <v/>
      </c>
      <c r="S309" s="37">
        <f>(S270+S283)*$D309</f>
        <v/>
      </c>
      <c r="T309" s="37">
        <f>(T270+T283)*$D309</f>
        <v/>
      </c>
      <c r="U309" s="37">
        <f>(U270+U283)*$D309</f>
        <v/>
      </c>
      <c r="V309" s="37">
        <f>(V270+V283)*$D309</f>
        <v/>
      </c>
      <c r="W309" s="37">
        <f>(W270+W283)*$D309</f>
        <v/>
      </c>
      <c r="X309" s="37">
        <f>(X270+X283)*$D309</f>
        <v/>
      </c>
      <c r="Y309" s="37">
        <f>(Y270+Y283)*$D309</f>
        <v/>
      </c>
      <c r="Z309" s="37">
        <f>(Z270+Z283)*$D309</f>
        <v/>
      </c>
      <c r="AA309" s="37">
        <f>(AA270+AA283)*$D309</f>
        <v/>
      </c>
      <c r="AB309" s="37">
        <f>(AB270+AB283)*$D309</f>
        <v/>
      </c>
      <c r="AC309" s="37">
        <f>(AC270+AC283)*$D309</f>
        <v/>
      </c>
      <c r="AD309" s="40">
        <f>VATPAY(AD270,AD283,$D309)</f>
        <v/>
      </c>
      <c r="AF309" s="11">
        <f>LOWER(Settings!$C$4)&amp;".mit."&amp;$A309&amp;IF($C309="","","."&amp;$C309&amp;"."&amp;$B309)&amp;IF(INDEX(Variables!$D$5:$D$105,MATCH($A309,Variables!$A$5:$A$105,0))="","","."&amp;INDEX(Variables!$D$5:$D$105,MATCH($A309,Variables!$A$5:$A$105,0)))&amp;"."&amp;AF$5</f>
        <v/>
      </c>
      <c r="AG309" s="38">
        <f>(AG270+AG283)*$D309</f>
        <v/>
      </c>
      <c r="AH309" s="37">
        <f>(AH270+AH283)*$D309</f>
        <v/>
      </c>
      <c r="AI309" s="37">
        <f>(AI270+AI283)*$D309</f>
        <v/>
      </c>
      <c r="AJ309" s="37">
        <f>(AJ270+AJ283)*$D309</f>
        <v/>
      </c>
      <c r="AK309" s="37">
        <f>(AK270+AK283)*$D309</f>
        <v/>
      </c>
      <c r="AL309" s="37">
        <f>(AL270+AL283)*$D309</f>
        <v/>
      </c>
      <c r="AM309" s="37">
        <f>(AM270+AM283)*$D309</f>
        <v/>
      </c>
      <c r="AN309" s="37">
        <f>(AN270+AN283)*$D309</f>
        <v/>
      </c>
      <c r="AO309" s="37">
        <f>(AO270+AO283)*$D309</f>
        <v/>
      </c>
      <c r="AP309" s="37">
        <f>(AP270+AP283)*$D309</f>
        <v/>
      </c>
      <c r="AQ309" s="37">
        <f>(AQ270+AQ283)*$D309</f>
        <v/>
      </c>
      <c r="AR309" s="37">
        <f>(AR270+AR283)*$D309</f>
        <v/>
      </c>
      <c r="AS309" s="37">
        <f>(AS270+AS283)*$D309</f>
        <v/>
      </c>
      <c r="AT309" s="37">
        <f>(AT270+AT283)*$D309</f>
        <v/>
      </c>
      <c r="AU309" s="37">
        <f>(AU270+AU283)*$D309</f>
        <v/>
      </c>
      <c r="AV309" s="37">
        <f>(AV270+AV283)*$D309</f>
        <v/>
      </c>
      <c r="AW309" s="37">
        <f>(AW270+AW283)*$D309</f>
        <v/>
      </c>
      <c r="AX309" s="37">
        <f>(AX270+AX283)*$D309</f>
        <v/>
      </c>
      <c r="AY309" s="40">
        <f>VATPAY(AY270,AY283,$D309)</f>
        <v/>
      </c>
    </row>
    <row r="310" hidden="1" outlineLevel="1">
      <c r="A310" s="14" t="inlineStr">
        <is>
          <t>vat</t>
        </is>
      </c>
      <c r="B310" s="14" t="inlineStr">
        <is>
          <t>nga</t>
        </is>
      </c>
      <c r="C310" s="14" t="inlineStr">
        <is>
          <t>ind</t>
        </is>
      </c>
      <c r="D310" s="37">
        <f>INDEX(Inputs_prices!$Q$5:$Q$16,MATCH($B310&amp;"."&amp;$C310,Inputs_prices!$A$5:$A$16,0))</f>
        <v/>
      </c>
      <c r="E310" s="36" t="n"/>
      <c r="F310" s="36" t="n"/>
      <c r="G310" s="36" t="n"/>
      <c r="H310" s="14">
        <f>INDEX(Variables!$B$5:$B$105,MATCH($A310,Variables!$A$5:$A$105,0))&amp;IF($C310="",""," | "&amp;INDEX(Mapping!$B$5:$B$26,MATCH($C310,Mapping!$A$5:$A$26,0))&amp;" | "&amp;INDEX(Mapping!$B$30:$B$41,MATCH($B310,Mapping!$A$30:$A$41,0)))</f>
        <v/>
      </c>
      <c r="I310" s="14">
        <f>INDEX(Variables!$C$5:$C$105,MATCH($A310,Variables!$A$5:$A$105,0))</f>
        <v/>
      </c>
      <c r="J310" s="14">
        <f>INDEX(Variables!$E$5:$E$105,MATCH($A310,Variables!$A$5:$A$105,0))</f>
        <v/>
      </c>
      <c r="K310" s="11">
        <f>LOWER(Settings!$C$4)&amp;".mit."&amp;$A310&amp;IF($C310="","","."&amp;$C310&amp;"."&amp;$B310)&amp;IF(INDEX(Variables!$D$5:$D$105,MATCH($A310,Variables!$A$5:$A$105,0))="","","."&amp;INDEX(Variables!$D$5:$D$105,MATCH($A310,Variables!$A$5:$A$105,0)))&amp;"."&amp;K$5</f>
        <v/>
      </c>
      <c r="L310" s="38">
        <f>(L271+L284)*$D310</f>
        <v/>
      </c>
      <c r="M310" s="37">
        <f>(M271+M284)*$D310</f>
        <v/>
      </c>
      <c r="N310" s="37">
        <f>(N271+N284)*$D310</f>
        <v/>
      </c>
      <c r="O310" s="37">
        <f>(O271+O284)*$D310</f>
        <v/>
      </c>
      <c r="P310" s="37">
        <f>(P271+P284)*$D310</f>
        <v/>
      </c>
      <c r="Q310" s="37">
        <f>(Q271+Q284)*$D310</f>
        <v/>
      </c>
      <c r="R310" s="37">
        <f>(R271+R284)*$D310</f>
        <v/>
      </c>
      <c r="S310" s="37">
        <f>(S271+S284)*$D310</f>
        <v/>
      </c>
      <c r="T310" s="37">
        <f>(T271+T284)*$D310</f>
        <v/>
      </c>
      <c r="U310" s="37">
        <f>(U271+U284)*$D310</f>
        <v/>
      </c>
      <c r="V310" s="37">
        <f>(V271+V284)*$D310</f>
        <v/>
      </c>
      <c r="W310" s="37">
        <f>(W271+W284)*$D310</f>
        <v/>
      </c>
      <c r="X310" s="37">
        <f>(X271+X284)*$D310</f>
        <v/>
      </c>
      <c r="Y310" s="37">
        <f>(Y271+Y284)*$D310</f>
        <v/>
      </c>
      <c r="Z310" s="37">
        <f>(Z271+Z284)*$D310</f>
        <v/>
      </c>
      <c r="AA310" s="37">
        <f>(AA271+AA284)*$D310</f>
        <v/>
      </c>
      <c r="AB310" s="37">
        <f>(AB271+AB284)*$D310</f>
        <v/>
      </c>
      <c r="AC310" s="37">
        <f>(AC271+AC284)*$D310</f>
        <v/>
      </c>
      <c r="AD310" s="40">
        <f>VATPAY(AD271,AD284,$D310)</f>
        <v/>
      </c>
      <c r="AF310" s="11">
        <f>LOWER(Settings!$C$4)&amp;".mit."&amp;$A310&amp;IF($C310="","","."&amp;$C310&amp;"."&amp;$B310)&amp;IF(INDEX(Variables!$D$5:$D$105,MATCH($A310,Variables!$A$5:$A$105,0))="","","."&amp;INDEX(Variables!$D$5:$D$105,MATCH($A310,Variables!$A$5:$A$105,0)))&amp;"."&amp;AF$5</f>
        <v/>
      </c>
      <c r="AG310" s="38">
        <f>(AG271+AG284)*$D310</f>
        <v/>
      </c>
      <c r="AH310" s="37">
        <f>(AH271+AH284)*$D310</f>
        <v/>
      </c>
      <c r="AI310" s="37">
        <f>(AI271+AI284)*$D310</f>
        <v/>
      </c>
      <c r="AJ310" s="37">
        <f>(AJ271+AJ284)*$D310</f>
        <v/>
      </c>
      <c r="AK310" s="37">
        <f>(AK271+AK284)*$D310</f>
        <v/>
      </c>
      <c r="AL310" s="37">
        <f>(AL271+AL284)*$D310</f>
        <v/>
      </c>
      <c r="AM310" s="37">
        <f>(AM271+AM284)*$D310</f>
        <v/>
      </c>
      <c r="AN310" s="37">
        <f>(AN271+AN284)*$D310</f>
        <v/>
      </c>
      <c r="AO310" s="37">
        <f>(AO271+AO284)*$D310</f>
        <v/>
      </c>
      <c r="AP310" s="37">
        <f>(AP271+AP284)*$D310</f>
        <v/>
      </c>
      <c r="AQ310" s="37">
        <f>(AQ271+AQ284)*$D310</f>
        <v/>
      </c>
      <c r="AR310" s="37">
        <f>(AR271+AR284)*$D310</f>
        <v/>
      </c>
      <c r="AS310" s="37">
        <f>(AS271+AS284)*$D310</f>
        <v/>
      </c>
      <c r="AT310" s="37">
        <f>(AT271+AT284)*$D310</f>
        <v/>
      </c>
      <c r="AU310" s="37">
        <f>(AU271+AU284)*$D310</f>
        <v/>
      </c>
      <c r="AV310" s="37">
        <f>(AV271+AV284)*$D310</f>
        <v/>
      </c>
      <c r="AW310" s="37">
        <f>(AW271+AW284)*$D310</f>
        <v/>
      </c>
      <c r="AX310" s="37">
        <f>(AX271+AX284)*$D310</f>
        <v/>
      </c>
      <c r="AY310" s="40">
        <f>VATPAY(AY271,AY284,$D310)</f>
        <v/>
      </c>
    </row>
    <row r="311" hidden="1" outlineLevel="1">
      <c r="A311" s="14" t="inlineStr">
        <is>
          <t>vat</t>
        </is>
      </c>
      <c r="B311" s="14" t="inlineStr">
        <is>
          <t>gso</t>
        </is>
      </c>
      <c r="C311" s="14" t="inlineStr">
        <is>
          <t>all</t>
        </is>
      </c>
      <c r="D311" s="37">
        <f>INDEX(Inputs_prices!$Q$5:$Q$16,MATCH($B311&amp;"."&amp;$C311,Inputs_prices!$A$5:$A$16,0))</f>
        <v/>
      </c>
      <c r="E311" s="36" t="n"/>
      <c r="F311" s="36" t="n"/>
      <c r="G311" s="36" t="n"/>
      <c r="H311" s="14">
        <f>INDEX(Variables!$B$5:$B$105,MATCH($A311,Variables!$A$5:$A$105,0))&amp;IF($C311="",""," | "&amp;INDEX(Mapping!$B$5:$B$26,MATCH($C311,Mapping!$A$5:$A$26,0))&amp;" | "&amp;INDEX(Mapping!$B$30:$B$41,MATCH($B311,Mapping!$A$30:$A$41,0)))</f>
        <v/>
      </c>
      <c r="I311" s="14">
        <f>INDEX(Variables!$C$5:$C$105,MATCH($A311,Variables!$A$5:$A$105,0))</f>
        <v/>
      </c>
      <c r="J311" s="14">
        <f>INDEX(Variables!$E$5:$E$105,MATCH($A311,Variables!$A$5:$A$105,0))</f>
        <v/>
      </c>
      <c r="K311" s="11">
        <f>LOWER(Settings!$C$4)&amp;".mit."&amp;$A311&amp;IF($C311="","","."&amp;$C311&amp;"."&amp;$B311)&amp;IF(INDEX(Variables!$D$5:$D$105,MATCH($A311,Variables!$A$5:$A$105,0))="","","."&amp;INDEX(Variables!$D$5:$D$105,MATCH($A311,Variables!$A$5:$A$105,0)))&amp;"."&amp;K$5</f>
        <v/>
      </c>
      <c r="L311" s="38">
        <f>(L272+L285)*$D311</f>
        <v/>
      </c>
      <c r="M311" s="37">
        <f>(M272+M285)*$D311</f>
        <v/>
      </c>
      <c r="N311" s="37">
        <f>(N272+N285)*$D311</f>
        <v/>
      </c>
      <c r="O311" s="37">
        <f>(O272+O285)*$D311</f>
        <v/>
      </c>
      <c r="P311" s="37">
        <f>(P272+P285)*$D311</f>
        <v/>
      </c>
      <c r="Q311" s="37">
        <f>(Q272+Q285)*$D311</f>
        <v/>
      </c>
      <c r="R311" s="37">
        <f>(R272+R285)*$D311</f>
        <v/>
      </c>
      <c r="S311" s="37">
        <f>(S272+S285)*$D311</f>
        <v/>
      </c>
      <c r="T311" s="37">
        <f>(T272+T285)*$D311</f>
        <v/>
      </c>
      <c r="U311" s="37">
        <f>(U272+U285)*$D311</f>
        <v/>
      </c>
      <c r="V311" s="37">
        <f>(V272+V285)*$D311</f>
        <v/>
      </c>
      <c r="W311" s="37">
        <f>(W272+W285)*$D311</f>
        <v/>
      </c>
      <c r="X311" s="37">
        <f>(X272+X285)*$D311</f>
        <v/>
      </c>
      <c r="Y311" s="37">
        <f>(Y272+Y285)*$D311</f>
        <v/>
      </c>
      <c r="Z311" s="37">
        <f>(Z272+Z285)*$D311</f>
        <v/>
      </c>
      <c r="AA311" s="37">
        <f>(AA272+AA285)*$D311</f>
        <v/>
      </c>
      <c r="AB311" s="37">
        <f>(AB272+AB285)*$D311</f>
        <v/>
      </c>
      <c r="AC311" s="37">
        <f>(AC272+AC285)*$D311</f>
        <v/>
      </c>
      <c r="AD311" s="40">
        <f>VATPAY(AD272,AD285,$D311)</f>
        <v/>
      </c>
      <c r="AF311" s="11">
        <f>LOWER(Settings!$C$4)&amp;".mit."&amp;$A311&amp;IF($C311="","","."&amp;$C311&amp;"."&amp;$B311)&amp;IF(INDEX(Variables!$D$5:$D$105,MATCH($A311,Variables!$A$5:$A$105,0))="","","."&amp;INDEX(Variables!$D$5:$D$105,MATCH($A311,Variables!$A$5:$A$105,0)))&amp;"."&amp;AF$5</f>
        <v/>
      </c>
      <c r="AG311" s="38">
        <f>(AG272+AG285)*$D311</f>
        <v/>
      </c>
      <c r="AH311" s="37">
        <f>(AH272+AH285)*$D311</f>
        <v/>
      </c>
      <c r="AI311" s="37">
        <f>(AI272+AI285)*$D311</f>
        <v/>
      </c>
      <c r="AJ311" s="37">
        <f>(AJ272+AJ285)*$D311</f>
        <v/>
      </c>
      <c r="AK311" s="37">
        <f>(AK272+AK285)*$D311</f>
        <v/>
      </c>
      <c r="AL311" s="37">
        <f>(AL272+AL285)*$D311</f>
        <v/>
      </c>
      <c r="AM311" s="37">
        <f>(AM272+AM285)*$D311</f>
        <v/>
      </c>
      <c r="AN311" s="37">
        <f>(AN272+AN285)*$D311</f>
        <v/>
      </c>
      <c r="AO311" s="37">
        <f>(AO272+AO285)*$D311</f>
        <v/>
      </c>
      <c r="AP311" s="37">
        <f>(AP272+AP285)*$D311</f>
        <v/>
      </c>
      <c r="AQ311" s="37">
        <f>(AQ272+AQ285)*$D311</f>
        <v/>
      </c>
      <c r="AR311" s="37">
        <f>(AR272+AR285)*$D311</f>
        <v/>
      </c>
      <c r="AS311" s="37">
        <f>(AS272+AS285)*$D311</f>
        <v/>
      </c>
      <c r="AT311" s="37">
        <f>(AT272+AT285)*$D311</f>
        <v/>
      </c>
      <c r="AU311" s="37">
        <f>(AU272+AU285)*$D311</f>
        <v/>
      </c>
      <c r="AV311" s="37">
        <f>(AV272+AV285)*$D311</f>
        <v/>
      </c>
      <c r="AW311" s="37">
        <f>(AW272+AW285)*$D311</f>
        <v/>
      </c>
      <c r="AX311" s="37">
        <f>(AX272+AX285)*$D311</f>
        <v/>
      </c>
      <c r="AY311" s="40">
        <f>VATPAY(AY272,AY285,$D311)</f>
        <v/>
      </c>
    </row>
    <row r="312" hidden="1" outlineLevel="1">
      <c r="A312" s="14" t="inlineStr">
        <is>
          <t>vat</t>
        </is>
      </c>
      <c r="B312" s="14" t="inlineStr">
        <is>
          <t>die</t>
        </is>
      </c>
      <c r="C312" s="14" t="inlineStr">
        <is>
          <t>all</t>
        </is>
      </c>
      <c r="D312" s="37">
        <f>INDEX(Inputs_prices!$Q$5:$Q$16,MATCH($B312&amp;"."&amp;$C312,Inputs_prices!$A$5:$A$16,0))</f>
        <v/>
      </c>
      <c r="E312" s="36" t="n"/>
      <c r="F312" s="36" t="n"/>
      <c r="G312" s="36" t="n"/>
      <c r="H312" s="14">
        <f>INDEX(Variables!$B$5:$B$105,MATCH($A312,Variables!$A$5:$A$105,0))&amp;IF($C312="",""," | "&amp;INDEX(Mapping!$B$5:$B$26,MATCH($C312,Mapping!$A$5:$A$26,0))&amp;" | "&amp;INDEX(Mapping!$B$30:$B$41,MATCH($B312,Mapping!$A$30:$A$41,0)))</f>
        <v/>
      </c>
      <c r="I312" s="14">
        <f>INDEX(Variables!$C$5:$C$105,MATCH($A312,Variables!$A$5:$A$105,0))</f>
        <v/>
      </c>
      <c r="J312" s="14">
        <f>INDEX(Variables!$E$5:$E$105,MATCH($A312,Variables!$A$5:$A$105,0))</f>
        <v/>
      </c>
      <c r="K312" s="11">
        <f>LOWER(Settings!$C$4)&amp;".mit."&amp;$A312&amp;IF($C312="","","."&amp;$C312&amp;"."&amp;$B312)&amp;IF(INDEX(Variables!$D$5:$D$105,MATCH($A312,Variables!$A$5:$A$105,0))="","","."&amp;INDEX(Variables!$D$5:$D$105,MATCH($A312,Variables!$A$5:$A$105,0)))&amp;"."&amp;K$5</f>
        <v/>
      </c>
      <c r="L312" s="38">
        <f>(L273+L286)*$D312</f>
        <v/>
      </c>
      <c r="M312" s="37">
        <f>(M273+M286)*$D312</f>
        <v/>
      </c>
      <c r="N312" s="37">
        <f>(N273+N286)*$D312</f>
        <v/>
      </c>
      <c r="O312" s="37">
        <f>(O273+O286)*$D312</f>
        <v/>
      </c>
      <c r="P312" s="37">
        <f>(P273+P286)*$D312</f>
        <v/>
      </c>
      <c r="Q312" s="37">
        <f>(Q273+Q286)*$D312</f>
        <v/>
      </c>
      <c r="R312" s="37">
        <f>(R273+R286)*$D312</f>
        <v/>
      </c>
      <c r="S312" s="37">
        <f>(S273+S286)*$D312</f>
        <v/>
      </c>
      <c r="T312" s="37">
        <f>(T273+T286)*$D312</f>
        <v/>
      </c>
      <c r="U312" s="37">
        <f>(U273+U286)*$D312</f>
        <v/>
      </c>
      <c r="V312" s="37">
        <f>(V273+V286)*$D312</f>
        <v/>
      </c>
      <c r="W312" s="37">
        <f>(W273+W286)*$D312</f>
        <v/>
      </c>
      <c r="X312" s="37">
        <f>(X273+X286)*$D312</f>
        <v/>
      </c>
      <c r="Y312" s="37">
        <f>(Y273+Y286)*$D312</f>
        <v/>
      </c>
      <c r="Z312" s="37">
        <f>(Z273+Z286)*$D312</f>
        <v/>
      </c>
      <c r="AA312" s="37">
        <f>(AA273+AA286)*$D312</f>
        <v/>
      </c>
      <c r="AB312" s="37">
        <f>(AB273+AB286)*$D312</f>
        <v/>
      </c>
      <c r="AC312" s="37">
        <f>(AC273+AC286)*$D312</f>
        <v/>
      </c>
      <c r="AD312" s="40">
        <f>VATPAY(AD273,AD286,$D312)</f>
        <v/>
      </c>
      <c r="AF312" s="11">
        <f>LOWER(Settings!$C$4)&amp;".mit."&amp;$A312&amp;IF($C312="","","."&amp;$C312&amp;"."&amp;$B312)&amp;IF(INDEX(Variables!$D$5:$D$105,MATCH($A312,Variables!$A$5:$A$105,0))="","","."&amp;INDEX(Variables!$D$5:$D$105,MATCH($A312,Variables!$A$5:$A$105,0)))&amp;"."&amp;AF$5</f>
        <v/>
      </c>
      <c r="AG312" s="38">
        <f>(AG273+AG286)*$D312</f>
        <v/>
      </c>
      <c r="AH312" s="37">
        <f>(AH273+AH286)*$D312</f>
        <v/>
      </c>
      <c r="AI312" s="37">
        <f>(AI273+AI286)*$D312</f>
        <v/>
      </c>
      <c r="AJ312" s="37">
        <f>(AJ273+AJ286)*$D312</f>
        <v/>
      </c>
      <c r="AK312" s="37">
        <f>(AK273+AK286)*$D312</f>
        <v/>
      </c>
      <c r="AL312" s="37">
        <f>(AL273+AL286)*$D312</f>
        <v/>
      </c>
      <c r="AM312" s="37">
        <f>(AM273+AM286)*$D312</f>
        <v/>
      </c>
      <c r="AN312" s="37">
        <f>(AN273+AN286)*$D312</f>
        <v/>
      </c>
      <c r="AO312" s="37">
        <f>(AO273+AO286)*$D312</f>
        <v/>
      </c>
      <c r="AP312" s="37">
        <f>(AP273+AP286)*$D312</f>
        <v/>
      </c>
      <c r="AQ312" s="37">
        <f>(AQ273+AQ286)*$D312</f>
        <v/>
      </c>
      <c r="AR312" s="37">
        <f>(AR273+AR286)*$D312</f>
        <v/>
      </c>
      <c r="AS312" s="37">
        <f>(AS273+AS286)*$D312</f>
        <v/>
      </c>
      <c r="AT312" s="37">
        <f>(AT273+AT286)*$D312</f>
        <v/>
      </c>
      <c r="AU312" s="37">
        <f>(AU273+AU286)*$D312</f>
        <v/>
      </c>
      <c r="AV312" s="37">
        <f>(AV273+AV286)*$D312</f>
        <v/>
      </c>
      <c r="AW312" s="37">
        <f>(AW273+AW286)*$D312</f>
        <v/>
      </c>
      <c r="AX312" s="37">
        <f>(AX273+AX286)*$D312</f>
        <v/>
      </c>
      <c r="AY312" s="40">
        <f>VATPAY(AY273,AY286,$D312)</f>
        <v/>
      </c>
    </row>
    <row r="313" hidden="1" outlineLevel="1">
      <c r="A313" s="14" t="inlineStr">
        <is>
          <t>vat</t>
        </is>
      </c>
      <c r="B313" s="14" t="inlineStr">
        <is>
          <t>lpg</t>
        </is>
      </c>
      <c r="C313" s="14" t="inlineStr">
        <is>
          <t>all</t>
        </is>
      </c>
      <c r="D313" s="37">
        <f>INDEX(Inputs_prices!$Q$5:$Q$16,MATCH($B313&amp;"."&amp;$C313,Inputs_prices!$A$5:$A$16,0))</f>
        <v/>
      </c>
      <c r="E313" s="36" t="n"/>
      <c r="F313" s="36" t="n"/>
      <c r="G313" s="36" t="n"/>
      <c r="H313" s="14">
        <f>INDEX(Variables!$B$5:$B$105,MATCH($A313,Variables!$A$5:$A$105,0))&amp;IF($C313="",""," | "&amp;INDEX(Mapping!$B$5:$B$26,MATCH($C313,Mapping!$A$5:$A$26,0))&amp;" | "&amp;INDEX(Mapping!$B$30:$B$41,MATCH($B313,Mapping!$A$30:$A$41,0)))</f>
        <v/>
      </c>
      <c r="I313" s="14">
        <f>INDEX(Variables!$C$5:$C$105,MATCH($A313,Variables!$A$5:$A$105,0))</f>
        <v/>
      </c>
      <c r="J313" s="14">
        <f>INDEX(Variables!$E$5:$E$105,MATCH($A313,Variables!$A$5:$A$105,0))</f>
        <v/>
      </c>
      <c r="K313" s="11">
        <f>LOWER(Settings!$C$4)&amp;".mit."&amp;$A313&amp;IF($C313="","","."&amp;$C313&amp;"."&amp;$B313)&amp;IF(INDEX(Variables!$D$5:$D$105,MATCH($A313,Variables!$A$5:$A$105,0))="","","."&amp;INDEX(Variables!$D$5:$D$105,MATCH($A313,Variables!$A$5:$A$105,0)))&amp;"."&amp;K$5</f>
        <v/>
      </c>
      <c r="L313" s="38">
        <f>(L274+L287)*$D313</f>
        <v/>
      </c>
      <c r="M313" s="37">
        <f>(M274+M287)*$D313</f>
        <v/>
      </c>
      <c r="N313" s="37">
        <f>(N274+N287)*$D313</f>
        <v/>
      </c>
      <c r="O313" s="37">
        <f>(O274+O287)*$D313</f>
        <v/>
      </c>
      <c r="P313" s="37">
        <f>(P274+P287)*$D313</f>
        <v/>
      </c>
      <c r="Q313" s="37">
        <f>(Q274+Q287)*$D313</f>
        <v/>
      </c>
      <c r="R313" s="37">
        <f>(R274+R287)*$D313</f>
        <v/>
      </c>
      <c r="S313" s="37">
        <f>(S274+S287)*$D313</f>
        <v/>
      </c>
      <c r="T313" s="37">
        <f>(T274+T287)*$D313</f>
        <v/>
      </c>
      <c r="U313" s="37">
        <f>(U274+U287)*$D313</f>
        <v/>
      </c>
      <c r="V313" s="37">
        <f>(V274+V287)*$D313</f>
        <v/>
      </c>
      <c r="W313" s="37">
        <f>(W274+W287)*$D313</f>
        <v/>
      </c>
      <c r="X313" s="37">
        <f>(X274+X287)*$D313</f>
        <v/>
      </c>
      <c r="Y313" s="37">
        <f>(Y274+Y287)*$D313</f>
        <v/>
      </c>
      <c r="Z313" s="37">
        <f>(Z274+Z287)*$D313</f>
        <v/>
      </c>
      <c r="AA313" s="37">
        <f>(AA274+AA287)*$D313</f>
        <v/>
      </c>
      <c r="AB313" s="37">
        <f>(AB274+AB287)*$D313</f>
        <v/>
      </c>
      <c r="AC313" s="37">
        <f>(AC274+AC287)*$D313</f>
        <v/>
      </c>
      <c r="AD313" s="40">
        <f>VATPAY(AD274,AD287,$D313)</f>
        <v/>
      </c>
      <c r="AF313" s="11">
        <f>LOWER(Settings!$C$4)&amp;".mit."&amp;$A313&amp;IF($C313="","","."&amp;$C313&amp;"."&amp;$B313)&amp;IF(INDEX(Variables!$D$5:$D$105,MATCH($A313,Variables!$A$5:$A$105,0))="","","."&amp;INDEX(Variables!$D$5:$D$105,MATCH($A313,Variables!$A$5:$A$105,0)))&amp;"."&amp;AF$5</f>
        <v/>
      </c>
      <c r="AG313" s="38">
        <f>(AG274+AG287)*$D313</f>
        <v/>
      </c>
      <c r="AH313" s="37">
        <f>(AH274+AH287)*$D313</f>
        <v/>
      </c>
      <c r="AI313" s="37">
        <f>(AI274+AI287)*$D313</f>
        <v/>
      </c>
      <c r="AJ313" s="37">
        <f>(AJ274+AJ287)*$D313</f>
        <v/>
      </c>
      <c r="AK313" s="37">
        <f>(AK274+AK287)*$D313</f>
        <v/>
      </c>
      <c r="AL313" s="37">
        <f>(AL274+AL287)*$D313</f>
        <v/>
      </c>
      <c r="AM313" s="37">
        <f>(AM274+AM287)*$D313</f>
        <v/>
      </c>
      <c r="AN313" s="37">
        <f>(AN274+AN287)*$D313</f>
        <v/>
      </c>
      <c r="AO313" s="37">
        <f>(AO274+AO287)*$D313</f>
        <v/>
      </c>
      <c r="AP313" s="37">
        <f>(AP274+AP287)*$D313</f>
        <v/>
      </c>
      <c r="AQ313" s="37">
        <f>(AQ274+AQ287)*$D313</f>
        <v/>
      </c>
      <c r="AR313" s="37">
        <f>(AR274+AR287)*$D313</f>
        <v/>
      </c>
      <c r="AS313" s="37">
        <f>(AS274+AS287)*$D313</f>
        <v/>
      </c>
      <c r="AT313" s="37">
        <f>(AT274+AT287)*$D313</f>
        <v/>
      </c>
      <c r="AU313" s="37">
        <f>(AU274+AU287)*$D313</f>
        <v/>
      </c>
      <c r="AV313" s="37">
        <f>(AV274+AV287)*$D313</f>
        <v/>
      </c>
      <c r="AW313" s="37">
        <f>(AW274+AW287)*$D313</f>
        <v/>
      </c>
      <c r="AX313" s="37">
        <f>(AX274+AX287)*$D313</f>
        <v/>
      </c>
      <c r="AY313" s="40">
        <f>VATPAY(AY274,AY287,$D313)</f>
        <v/>
      </c>
    </row>
    <row r="314" hidden="1" outlineLevel="1">
      <c r="A314" s="14" t="inlineStr">
        <is>
          <t>vat</t>
        </is>
      </c>
      <c r="B314" s="14" t="inlineStr">
        <is>
          <t>ker</t>
        </is>
      </c>
      <c r="C314" s="14" t="inlineStr">
        <is>
          <t>all</t>
        </is>
      </c>
      <c r="D314" s="37">
        <f>INDEX(Inputs_prices!$Q$5:$Q$16,MATCH($B314&amp;"."&amp;$C314,Inputs_prices!$A$5:$A$16,0))</f>
        <v/>
      </c>
      <c r="E314" s="36" t="n"/>
      <c r="F314" s="36" t="n"/>
      <c r="G314" s="36" t="n"/>
      <c r="H314" s="14">
        <f>INDEX(Variables!$B$5:$B$105,MATCH($A314,Variables!$A$5:$A$105,0))&amp;IF($C314="",""," | "&amp;INDEX(Mapping!$B$5:$B$26,MATCH($C314,Mapping!$A$5:$A$26,0))&amp;" | "&amp;INDEX(Mapping!$B$30:$B$41,MATCH($B314,Mapping!$A$30:$A$41,0)))</f>
        <v/>
      </c>
      <c r="I314" s="14">
        <f>INDEX(Variables!$C$5:$C$105,MATCH($A314,Variables!$A$5:$A$105,0))</f>
        <v/>
      </c>
      <c r="J314" s="14">
        <f>INDEX(Variables!$E$5:$E$105,MATCH($A314,Variables!$A$5:$A$105,0))</f>
        <v/>
      </c>
      <c r="K314" s="11">
        <f>LOWER(Settings!$C$4)&amp;".mit."&amp;$A314&amp;IF($C314="","","."&amp;$C314&amp;"."&amp;$B314)&amp;IF(INDEX(Variables!$D$5:$D$105,MATCH($A314,Variables!$A$5:$A$105,0))="","","."&amp;INDEX(Variables!$D$5:$D$105,MATCH($A314,Variables!$A$5:$A$105,0)))&amp;"."&amp;K$5</f>
        <v/>
      </c>
      <c r="L314" s="38">
        <f>(L275+L288)*$D314</f>
        <v/>
      </c>
      <c r="M314" s="37">
        <f>(M275+M288)*$D314</f>
        <v/>
      </c>
      <c r="N314" s="37">
        <f>(N275+N288)*$D314</f>
        <v/>
      </c>
      <c r="O314" s="37">
        <f>(O275+O288)*$D314</f>
        <v/>
      </c>
      <c r="P314" s="37">
        <f>(P275+P288)*$D314</f>
        <v/>
      </c>
      <c r="Q314" s="37">
        <f>(Q275+Q288)*$D314</f>
        <v/>
      </c>
      <c r="R314" s="37">
        <f>(R275+R288)*$D314</f>
        <v/>
      </c>
      <c r="S314" s="37">
        <f>(S275+S288)*$D314</f>
        <v/>
      </c>
      <c r="T314" s="37">
        <f>(T275+T288)*$D314</f>
        <v/>
      </c>
      <c r="U314" s="37">
        <f>(U275+U288)*$D314</f>
        <v/>
      </c>
      <c r="V314" s="37">
        <f>(V275+V288)*$D314</f>
        <v/>
      </c>
      <c r="W314" s="37">
        <f>(W275+W288)*$D314</f>
        <v/>
      </c>
      <c r="X314" s="37">
        <f>(X275+X288)*$D314</f>
        <v/>
      </c>
      <c r="Y314" s="37">
        <f>(Y275+Y288)*$D314</f>
        <v/>
      </c>
      <c r="Z314" s="37">
        <f>(Z275+Z288)*$D314</f>
        <v/>
      </c>
      <c r="AA314" s="37">
        <f>(AA275+AA288)*$D314</f>
        <v/>
      </c>
      <c r="AB314" s="37">
        <f>(AB275+AB288)*$D314</f>
        <v/>
      </c>
      <c r="AC314" s="37">
        <f>(AC275+AC288)*$D314</f>
        <v/>
      </c>
      <c r="AD314" s="40">
        <f>VATPAY(AD275,AD288,$D314)</f>
        <v/>
      </c>
      <c r="AF314" s="11">
        <f>LOWER(Settings!$C$4)&amp;".mit."&amp;$A314&amp;IF($C314="","","."&amp;$C314&amp;"."&amp;$B314)&amp;IF(INDEX(Variables!$D$5:$D$105,MATCH($A314,Variables!$A$5:$A$105,0))="","","."&amp;INDEX(Variables!$D$5:$D$105,MATCH($A314,Variables!$A$5:$A$105,0)))&amp;"."&amp;AF$5</f>
        <v/>
      </c>
      <c r="AG314" s="38">
        <f>(AG275+AG288)*$D314</f>
        <v/>
      </c>
      <c r="AH314" s="37">
        <f>(AH275+AH288)*$D314</f>
        <v/>
      </c>
      <c r="AI314" s="37">
        <f>(AI275+AI288)*$D314</f>
        <v/>
      </c>
      <c r="AJ314" s="37">
        <f>(AJ275+AJ288)*$D314</f>
        <v/>
      </c>
      <c r="AK314" s="37">
        <f>(AK275+AK288)*$D314</f>
        <v/>
      </c>
      <c r="AL314" s="37">
        <f>(AL275+AL288)*$D314</f>
        <v/>
      </c>
      <c r="AM314" s="37">
        <f>(AM275+AM288)*$D314</f>
        <v/>
      </c>
      <c r="AN314" s="37">
        <f>(AN275+AN288)*$D314</f>
        <v/>
      </c>
      <c r="AO314" s="37">
        <f>(AO275+AO288)*$D314</f>
        <v/>
      </c>
      <c r="AP314" s="37">
        <f>(AP275+AP288)*$D314</f>
        <v/>
      </c>
      <c r="AQ314" s="37">
        <f>(AQ275+AQ288)*$D314</f>
        <v/>
      </c>
      <c r="AR314" s="37">
        <f>(AR275+AR288)*$D314</f>
        <v/>
      </c>
      <c r="AS314" s="37">
        <f>(AS275+AS288)*$D314</f>
        <v/>
      </c>
      <c r="AT314" s="37">
        <f>(AT275+AT288)*$D314</f>
        <v/>
      </c>
      <c r="AU314" s="37">
        <f>(AU275+AU288)*$D314</f>
        <v/>
      </c>
      <c r="AV314" s="37">
        <f>(AV275+AV288)*$D314</f>
        <v/>
      </c>
      <c r="AW314" s="37">
        <f>(AW275+AW288)*$D314</f>
        <v/>
      </c>
      <c r="AX314" s="37">
        <f>(AX275+AX288)*$D314</f>
        <v/>
      </c>
      <c r="AY314" s="40">
        <f>VATPAY(AY275,AY288,$D314)</f>
        <v/>
      </c>
    </row>
    <row r="315" hidden="1" outlineLevel="1">
      <c r="A315" s="14" t="inlineStr">
        <is>
          <t>vat</t>
        </is>
      </c>
      <c r="B315" s="14" t="inlineStr">
        <is>
          <t>oop</t>
        </is>
      </c>
      <c r="C315" s="14" t="inlineStr">
        <is>
          <t>all</t>
        </is>
      </c>
      <c r="D315" s="37">
        <f>INDEX(Inputs_prices!$Q$5:$Q$16,MATCH($B315&amp;"."&amp;$C315,Inputs_prices!$A$5:$A$16,0))</f>
        <v/>
      </c>
      <c r="E315" s="36" t="n"/>
      <c r="F315" s="36" t="n"/>
      <c r="G315" s="36" t="n"/>
      <c r="H315" s="14">
        <f>INDEX(Variables!$B$5:$B$105,MATCH($A315,Variables!$A$5:$A$105,0))&amp;IF($C315="",""," | "&amp;INDEX(Mapping!$B$5:$B$26,MATCH($C315,Mapping!$A$5:$A$26,0))&amp;" | "&amp;INDEX(Mapping!$B$30:$B$41,MATCH($B315,Mapping!$A$30:$A$41,0)))</f>
        <v/>
      </c>
      <c r="I315" s="14">
        <f>INDEX(Variables!$C$5:$C$105,MATCH($A315,Variables!$A$5:$A$105,0))</f>
        <v/>
      </c>
      <c r="J315" s="14">
        <f>INDEX(Variables!$E$5:$E$105,MATCH($A315,Variables!$A$5:$A$105,0))</f>
        <v/>
      </c>
      <c r="K315" s="11">
        <f>LOWER(Settings!$C$4)&amp;".mit."&amp;$A315&amp;IF($C315="","","."&amp;$C315&amp;"."&amp;$B315)&amp;IF(INDEX(Variables!$D$5:$D$105,MATCH($A315,Variables!$A$5:$A$105,0))="","","."&amp;INDEX(Variables!$D$5:$D$105,MATCH($A315,Variables!$A$5:$A$105,0)))&amp;"."&amp;K$5</f>
        <v/>
      </c>
      <c r="L315" s="38">
        <f>(L276+L289)*$D315</f>
        <v/>
      </c>
      <c r="M315" s="37">
        <f>(M276+M289)*$D315</f>
        <v/>
      </c>
      <c r="N315" s="37">
        <f>(N276+N289)*$D315</f>
        <v/>
      </c>
      <c r="O315" s="37">
        <f>(O276+O289)*$D315</f>
        <v/>
      </c>
      <c r="P315" s="37">
        <f>(P276+P289)*$D315</f>
        <v/>
      </c>
      <c r="Q315" s="37">
        <f>(Q276+Q289)*$D315</f>
        <v/>
      </c>
      <c r="R315" s="37">
        <f>(R276+R289)*$D315</f>
        <v/>
      </c>
      <c r="S315" s="37">
        <f>(S276+S289)*$D315</f>
        <v/>
      </c>
      <c r="T315" s="37">
        <f>(T276+T289)*$D315</f>
        <v/>
      </c>
      <c r="U315" s="37">
        <f>(U276+U289)*$D315</f>
        <v/>
      </c>
      <c r="V315" s="37">
        <f>(V276+V289)*$D315</f>
        <v/>
      </c>
      <c r="W315" s="37">
        <f>(W276+W289)*$D315</f>
        <v/>
      </c>
      <c r="X315" s="37">
        <f>(X276+X289)*$D315</f>
        <v/>
      </c>
      <c r="Y315" s="37">
        <f>(Y276+Y289)*$D315</f>
        <v/>
      </c>
      <c r="Z315" s="37">
        <f>(Z276+Z289)*$D315</f>
        <v/>
      </c>
      <c r="AA315" s="37">
        <f>(AA276+AA289)*$D315</f>
        <v/>
      </c>
      <c r="AB315" s="37">
        <f>(AB276+AB289)*$D315</f>
        <v/>
      </c>
      <c r="AC315" s="37">
        <f>(AC276+AC289)*$D315</f>
        <v/>
      </c>
      <c r="AD315" s="40">
        <f>VATPAY(AD276,AD289,$D315)</f>
        <v/>
      </c>
      <c r="AF315" s="11">
        <f>LOWER(Settings!$C$4)&amp;".mit."&amp;$A315&amp;IF($C315="","","."&amp;$C315&amp;"."&amp;$B315)&amp;IF(INDEX(Variables!$D$5:$D$105,MATCH($A315,Variables!$A$5:$A$105,0))="","","."&amp;INDEX(Variables!$D$5:$D$105,MATCH($A315,Variables!$A$5:$A$105,0)))&amp;"."&amp;AF$5</f>
        <v/>
      </c>
      <c r="AG315" s="38">
        <f>(AG276+AG289)*$D315</f>
        <v/>
      </c>
      <c r="AH315" s="37">
        <f>(AH276+AH289)*$D315</f>
        <v/>
      </c>
      <c r="AI315" s="37">
        <f>(AI276+AI289)*$D315</f>
        <v/>
      </c>
      <c r="AJ315" s="37">
        <f>(AJ276+AJ289)*$D315</f>
        <v/>
      </c>
      <c r="AK315" s="37">
        <f>(AK276+AK289)*$D315</f>
        <v/>
      </c>
      <c r="AL315" s="37">
        <f>(AL276+AL289)*$D315</f>
        <v/>
      </c>
      <c r="AM315" s="37">
        <f>(AM276+AM289)*$D315</f>
        <v/>
      </c>
      <c r="AN315" s="37">
        <f>(AN276+AN289)*$D315</f>
        <v/>
      </c>
      <c r="AO315" s="37">
        <f>(AO276+AO289)*$D315</f>
        <v/>
      </c>
      <c r="AP315" s="37">
        <f>(AP276+AP289)*$D315</f>
        <v/>
      </c>
      <c r="AQ315" s="37">
        <f>(AQ276+AQ289)*$D315</f>
        <v/>
      </c>
      <c r="AR315" s="37">
        <f>(AR276+AR289)*$D315</f>
        <v/>
      </c>
      <c r="AS315" s="37">
        <f>(AS276+AS289)*$D315</f>
        <v/>
      </c>
      <c r="AT315" s="37">
        <f>(AT276+AT289)*$D315</f>
        <v/>
      </c>
      <c r="AU315" s="37">
        <f>(AU276+AU289)*$D315</f>
        <v/>
      </c>
      <c r="AV315" s="37">
        <f>(AV276+AV289)*$D315</f>
        <v/>
      </c>
      <c r="AW315" s="37">
        <f>(AW276+AW289)*$D315</f>
        <v/>
      </c>
      <c r="AX315" s="37">
        <f>(AX276+AX289)*$D315</f>
        <v/>
      </c>
      <c r="AY315" s="40">
        <f>VATPAY(AY276,AY289,$D315)</f>
        <v/>
      </c>
    </row>
    <row r="316" hidden="1" outlineLevel="1">
      <c r="A316" s="14" t="inlineStr">
        <is>
          <t>vat</t>
        </is>
      </c>
      <c r="B316" s="14" t="inlineStr">
        <is>
          <t>bio</t>
        </is>
      </c>
      <c r="C316" s="14" t="inlineStr">
        <is>
          <t>all</t>
        </is>
      </c>
      <c r="D316" s="37">
        <f>INDEX(Inputs_prices!$Q$5:$Q$16,MATCH($B316&amp;"."&amp;$C316,Inputs_prices!$A$5:$A$16,0))</f>
        <v/>
      </c>
      <c r="E316" s="36" t="n"/>
      <c r="F316" s="36" t="n"/>
      <c r="G316" s="36" t="n"/>
      <c r="H316" s="14">
        <f>INDEX(Variables!$B$5:$B$105,MATCH($A316,Variables!$A$5:$A$105,0))&amp;IF($C316="",""," | "&amp;INDEX(Mapping!$B$5:$B$26,MATCH($C316,Mapping!$A$5:$A$26,0))&amp;" | "&amp;INDEX(Mapping!$B$30:$B$41,MATCH($B316,Mapping!$A$30:$A$41,0)))</f>
        <v/>
      </c>
      <c r="I316" s="14">
        <f>INDEX(Variables!$C$5:$C$105,MATCH($A316,Variables!$A$5:$A$105,0))</f>
        <v/>
      </c>
      <c r="J316" s="14">
        <f>INDEX(Variables!$E$5:$E$105,MATCH($A316,Variables!$A$5:$A$105,0))</f>
        <v/>
      </c>
      <c r="K316" s="11">
        <f>LOWER(Settings!$C$4)&amp;".mit."&amp;$A316&amp;IF($C316="","","."&amp;$C316&amp;"."&amp;$B316)&amp;IF(INDEX(Variables!$D$5:$D$105,MATCH($A316,Variables!$A$5:$A$105,0))="","","."&amp;INDEX(Variables!$D$5:$D$105,MATCH($A316,Variables!$A$5:$A$105,0)))&amp;"."&amp;K$5</f>
        <v/>
      </c>
      <c r="L316" s="38">
        <f>(L277+L290)*$D316</f>
        <v/>
      </c>
      <c r="M316" s="37">
        <f>(M277+M290)*$D316</f>
        <v/>
      </c>
      <c r="N316" s="37">
        <f>(N277+N290)*$D316</f>
        <v/>
      </c>
      <c r="O316" s="37">
        <f>(O277+O290)*$D316</f>
        <v/>
      </c>
      <c r="P316" s="37">
        <f>(P277+P290)*$D316</f>
        <v/>
      </c>
      <c r="Q316" s="37">
        <f>(Q277+Q290)*$D316</f>
        <v/>
      </c>
      <c r="R316" s="37">
        <f>(R277+R290)*$D316</f>
        <v/>
      </c>
      <c r="S316" s="37">
        <f>(S277+S290)*$D316</f>
        <v/>
      </c>
      <c r="T316" s="37">
        <f>(T277+T290)*$D316</f>
        <v/>
      </c>
      <c r="U316" s="37">
        <f>(U277+U290)*$D316</f>
        <v/>
      </c>
      <c r="V316" s="37">
        <f>(V277+V290)*$D316</f>
        <v/>
      </c>
      <c r="W316" s="37">
        <f>(W277+W290)*$D316</f>
        <v/>
      </c>
      <c r="X316" s="37">
        <f>(X277+X290)*$D316</f>
        <v/>
      </c>
      <c r="Y316" s="37">
        <f>(Y277+Y290)*$D316</f>
        <v/>
      </c>
      <c r="Z316" s="37">
        <f>(Z277+Z290)*$D316</f>
        <v/>
      </c>
      <c r="AA316" s="37">
        <f>(AA277+AA290)*$D316</f>
        <v/>
      </c>
      <c r="AB316" s="37">
        <f>(AB277+AB290)*$D316</f>
        <v/>
      </c>
      <c r="AC316" s="37">
        <f>(AC277+AC290)*$D316</f>
        <v/>
      </c>
      <c r="AD316" s="40">
        <f>VATPAY(AD277,AD290,$D316)</f>
        <v/>
      </c>
      <c r="AF316" s="11">
        <f>LOWER(Settings!$C$4)&amp;".mit."&amp;$A316&amp;IF($C316="","","."&amp;$C316&amp;"."&amp;$B316)&amp;IF(INDEX(Variables!$D$5:$D$105,MATCH($A316,Variables!$A$5:$A$105,0))="","","."&amp;INDEX(Variables!$D$5:$D$105,MATCH($A316,Variables!$A$5:$A$105,0)))&amp;"."&amp;AF$5</f>
        <v/>
      </c>
      <c r="AG316" s="38">
        <f>(AG277+AG290)*$D316</f>
        <v/>
      </c>
      <c r="AH316" s="37">
        <f>(AH277+AH290)*$D316</f>
        <v/>
      </c>
      <c r="AI316" s="37">
        <f>(AI277+AI290)*$D316</f>
        <v/>
      </c>
      <c r="AJ316" s="37">
        <f>(AJ277+AJ290)*$D316</f>
        <v/>
      </c>
      <c r="AK316" s="37">
        <f>(AK277+AK290)*$D316</f>
        <v/>
      </c>
      <c r="AL316" s="37">
        <f>(AL277+AL290)*$D316</f>
        <v/>
      </c>
      <c r="AM316" s="37">
        <f>(AM277+AM290)*$D316</f>
        <v/>
      </c>
      <c r="AN316" s="37">
        <f>(AN277+AN290)*$D316</f>
        <v/>
      </c>
      <c r="AO316" s="37">
        <f>(AO277+AO290)*$D316</f>
        <v/>
      </c>
      <c r="AP316" s="37">
        <f>(AP277+AP290)*$D316</f>
        <v/>
      </c>
      <c r="AQ316" s="37">
        <f>(AQ277+AQ290)*$D316</f>
        <v/>
      </c>
      <c r="AR316" s="37">
        <f>(AR277+AR290)*$D316</f>
        <v/>
      </c>
      <c r="AS316" s="37">
        <f>(AS277+AS290)*$D316</f>
        <v/>
      </c>
      <c r="AT316" s="37">
        <f>(AT277+AT290)*$D316</f>
        <v/>
      </c>
      <c r="AU316" s="37">
        <f>(AU277+AU290)*$D316</f>
        <v/>
      </c>
      <c r="AV316" s="37">
        <f>(AV277+AV290)*$D316</f>
        <v/>
      </c>
      <c r="AW316" s="37">
        <f>(AW277+AW290)*$D316</f>
        <v/>
      </c>
      <c r="AX316" s="37">
        <f>(AX277+AX290)*$D316</f>
        <v/>
      </c>
      <c r="AY316" s="40">
        <f>VATPAY(AY277,AY290,$D316)</f>
        <v/>
      </c>
    </row>
    <row r="317" hidden="1" outlineLevel="1"/>
    <row r="318" hidden="1" outlineLevel="1">
      <c r="A318" s="14" t="inlineStr">
        <is>
          <t>etx</t>
        </is>
      </c>
      <c r="B318" s="14" t="inlineStr">
        <is>
          <t>coa</t>
        </is>
      </c>
      <c r="C318" s="14" t="inlineStr">
        <is>
          <t>pow</t>
        </is>
      </c>
      <c r="D318" s="36" t="n"/>
      <c r="E318" s="36" t="n"/>
      <c r="F318" s="36" t="n"/>
      <c r="G318" s="36" t="n"/>
      <c r="H318" s="14">
        <f>INDEX(Variables!$B$5:$B$105,MATCH($A318,Variables!$A$5:$A$105,0))&amp;IF($C318="",""," | "&amp;INDEX(Mapping!$B$5:$B$26,MATCH($C318,Mapping!$A$5:$A$26,0))&amp;" | "&amp;INDEX(Mapping!$B$30:$B$41,MATCH($B318,Mapping!$A$30:$A$41,0)))</f>
        <v/>
      </c>
      <c r="I318" s="14">
        <f>INDEX(Variables!$C$5:$C$105,MATCH($A318,Variables!$A$5:$A$105,0))</f>
        <v/>
      </c>
      <c r="J318" s="14">
        <f>INDEX(Variables!$E$5:$E$105,MATCH($A318,Variables!$A$5:$A$105,0))</f>
        <v/>
      </c>
      <c r="K318" s="11">
        <f>LOWER(Settings!$C$4)&amp;".mit."&amp;$A318&amp;IF($C318="","","."&amp;$C318&amp;"."&amp;$B318)&amp;IF(INDEX(Variables!$D$5:$D$105,MATCH($A318,Variables!$A$5:$A$105,0))="","","."&amp;INDEX(Variables!$D$5:$D$105,MATCH($A318,Variables!$A$5:$A$105,0)))&amp;"."&amp;K$5</f>
        <v/>
      </c>
      <c r="L318" s="38">
        <f>MAX(L279,0)</f>
        <v/>
      </c>
      <c r="M318" s="37">
        <f>MAX(M279,0)</f>
        <v/>
      </c>
      <c r="N318" s="37">
        <f>MAX(N279,0)</f>
        <v/>
      </c>
      <c r="O318" s="37">
        <f>MAX(O279,0)</f>
        <v/>
      </c>
      <c r="P318" s="37">
        <f>MAX(P279,0)</f>
        <v/>
      </c>
      <c r="Q318" s="37">
        <f>MAX(Q279,0)</f>
        <v/>
      </c>
      <c r="R318" s="37">
        <f>MAX(R279,0)</f>
        <v/>
      </c>
      <c r="S318" s="37">
        <f>MAX(S279,0)</f>
        <v/>
      </c>
      <c r="T318" s="37">
        <f>MAX(T279,0)</f>
        <v/>
      </c>
      <c r="U318" s="37">
        <f>MAX(U279,0)</f>
        <v/>
      </c>
      <c r="V318" s="37">
        <f>MAX(V279,0)</f>
        <v/>
      </c>
      <c r="W318" s="37">
        <f>MAX(W279,0)</f>
        <v/>
      </c>
      <c r="X318" s="37">
        <f>MAX(X279,0)</f>
        <v/>
      </c>
      <c r="Y318" s="37">
        <f>MAX(Y279,0)</f>
        <v/>
      </c>
      <c r="Z318" s="37">
        <f>MAX(Z279,0)</f>
        <v/>
      </c>
      <c r="AA318" s="37">
        <f>MAX(AA279,0)</f>
        <v/>
      </c>
      <c r="AB318" s="37">
        <f>MAX(AB279,0)</f>
        <v/>
      </c>
      <c r="AC318" s="37">
        <f>MAX(AC279,0)</f>
        <v/>
      </c>
      <c r="AD318" s="40">
        <f>TAXPART(AD279)</f>
        <v/>
      </c>
      <c r="AF318" s="11">
        <f>LOWER(Settings!$C$4)&amp;".mit."&amp;$A318&amp;IF($C318="","","."&amp;$C318&amp;"."&amp;$B318)&amp;IF(INDEX(Variables!$D$5:$D$105,MATCH($A318,Variables!$A$5:$A$105,0))="","","."&amp;INDEX(Variables!$D$5:$D$105,MATCH($A318,Variables!$A$5:$A$105,0)))&amp;"."&amp;AF$5</f>
        <v/>
      </c>
      <c r="AG318" s="38">
        <f>MAX(AG279,0)</f>
        <v/>
      </c>
      <c r="AH318" s="37">
        <f>MAX(AH279,0)</f>
        <v/>
      </c>
      <c r="AI318" s="37">
        <f>MAX(AI279,0)</f>
        <v/>
      </c>
      <c r="AJ318" s="37">
        <f>MAX(AJ279,0)</f>
        <v/>
      </c>
      <c r="AK318" s="37">
        <f>MAX(AK279,0)</f>
        <v/>
      </c>
      <c r="AL318" s="37">
        <f>MAX(AL279,0)</f>
        <v/>
      </c>
      <c r="AM318" s="37">
        <f>MAX(AM279,0)</f>
        <v/>
      </c>
      <c r="AN318" s="37">
        <f>MAX(AN279,0)</f>
        <v/>
      </c>
      <c r="AO318" s="37">
        <f>MAX(AO279,0)</f>
        <v/>
      </c>
      <c r="AP318" s="37">
        <f>MAX(AP279,0)</f>
        <v/>
      </c>
      <c r="AQ318" s="37">
        <f>MAX(AQ279,0)</f>
        <v/>
      </c>
      <c r="AR318" s="37">
        <f>MAX(AR279,0)</f>
        <v/>
      </c>
      <c r="AS318" s="37">
        <f>MAX(AS279,0)</f>
        <v/>
      </c>
      <c r="AT318" s="37">
        <f>MAX(AT279,0)</f>
        <v/>
      </c>
      <c r="AU318" s="37">
        <f>MAX(AU279,0)</f>
        <v/>
      </c>
      <c r="AV318" s="37">
        <f>MAX(AV279,0)</f>
        <v/>
      </c>
      <c r="AW318" s="37">
        <f>MAX(AW279,0)</f>
        <v/>
      </c>
      <c r="AX318" s="37">
        <f>MAX(AX279,0)</f>
        <v/>
      </c>
      <c r="AY318" s="40">
        <f>TAXPART(AY279)</f>
        <v/>
      </c>
    </row>
    <row r="319" hidden="1" outlineLevel="1">
      <c r="A319" s="14" t="inlineStr">
        <is>
          <t>etx</t>
        </is>
      </c>
      <c r="B319" s="14" t="inlineStr">
        <is>
          <t>coa</t>
        </is>
      </c>
      <c r="C319" s="14" t="inlineStr">
        <is>
          <t>res</t>
        </is>
      </c>
      <c r="D319" s="36" t="n"/>
      <c r="E319" s="36" t="n"/>
      <c r="F319" s="36" t="n"/>
      <c r="G319" s="36" t="n"/>
      <c r="H319" s="14">
        <f>INDEX(Variables!$B$5:$B$105,MATCH($A319,Variables!$A$5:$A$105,0))&amp;IF($C319="",""," | "&amp;INDEX(Mapping!$B$5:$B$26,MATCH($C319,Mapping!$A$5:$A$26,0))&amp;" | "&amp;INDEX(Mapping!$B$30:$B$41,MATCH($B319,Mapping!$A$30:$A$41,0)))</f>
        <v/>
      </c>
      <c r="I319" s="14">
        <f>INDEX(Variables!$C$5:$C$105,MATCH($A319,Variables!$A$5:$A$105,0))</f>
        <v/>
      </c>
      <c r="J319" s="14">
        <f>INDEX(Variables!$E$5:$E$105,MATCH($A319,Variables!$A$5:$A$105,0))</f>
        <v/>
      </c>
      <c r="K319" s="11">
        <f>LOWER(Settings!$C$4)&amp;".mit."&amp;$A319&amp;IF($C319="","","."&amp;$C319&amp;"."&amp;$B319)&amp;IF(INDEX(Variables!$D$5:$D$105,MATCH($A319,Variables!$A$5:$A$105,0))="","","."&amp;INDEX(Variables!$D$5:$D$105,MATCH($A319,Variables!$A$5:$A$105,0)))&amp;"."&amp;K$5</f>
        <v/>
      </c>
      <c r="L319" s="38">
        <f>MAX(L280,0)</f>
        <v/>
      </c>
      <c r="M319" s="37">
        <f>MAX(M280,0)</f>
        <v/>
      </c>
      <c r="N319" s="37">
        <f>MAX(N280,0)</f>
        <v/>
      </c>
      <c r="O319" s="37">
        <f>MAX(O280,0)</f>
        <v/>
      </c>
      <c r="P319" s="37">
        <f>MAX(P280,0)</f>
        <v/>
      </c>
      <c r="Q319" s="37">
        <f>MAX(Q280,0)</f>
        <v/>
      </c>
      <c r="R319" s="37">
        <f>MAX(R280,0)</f>
        <v/>
      </c>
      <c r="S319" s="37">
        <f>MAX(S280,0)</f>
        <v/>
      </c>
      <c r="T319" s="37">
        <f>MAX(T280,0)</f>
        <v/>
      </c>
      <c r="U319" s="37">
        <f>MAX(U280,0)</f>
        <v/>
      </c>
      <c r="V319" s="37">
        <f>MAX(V280,0)</f>
        <v/>
      </c>
      <c r="W319" s="37">
        <f>MAX(W280,0)</f>
        <v/>
      </c>
      <c r="X319" s="37">
        <f>MAX(X280,0)</f>
        <v/>
      </c>
      <c r="Y319" s="37">
        <f>MAX(Y280,0)</f>
        <v/>
      </c>
      <c r="Z319" s="37">
        <f>MAX(Z280,0)</f>
        <v/>
      </c>
      <c r="AA319" s="37">
        <f>MAX(AA280,0)</f>
        <v/>
      </c>
      <c r="AB319" s="37">
        <f>MAX(AB280,0)</f>
        <v/>
      </c>
      <c r="AC319" s="37">
        <f>MAX(AC280,0)</f>
        <v/>
      </c>
      <c r="AD319" s="40">
        <f>TAXPART(AD280)</f>
        <v/>
      </c>
      <c r="AF319" s="11">
        <f>LOWER(Settings!$C$4)&amp;".mit."&amp;$A319&amp;IF($C319="","","."&amp;$C319&amp;"."&amp;$B319)&amp;IF(INDEX(Variables!$D$5:$D$105,MATCH($A319,Variables!$A$5:$A$105,0))="","","."&amp;INDEX(Variables!$D$5:$D$105,MATCH($A319,Variables!$A$5:$A$105,0)))&amp;"."&amp;AF$5</f>
        <v/>
      </c>
      <c r="AG319" s="38">
        <f>MAX(AG280,0)</f>
        <v/>
      </c>
      <c r="AH319" s="37">
        <f>MAX(AH280,0)</f>
        <v/>
      </c>
      <c r="AI319" s="37">
        <f>MAX(AI280,0)</f>
        <v/>
      </c>
      <c r="AJ319" s="37">
        <f>MAX(AJ280,0)</f>
        <v/>
      </c>
      <c r="AK319" s="37">
        <f>MAX(AK280,0)</f>
        <v/>
      </c>
      <c r="AL319" s="37">
        <f>MAX(AL280,0)</f>
        <v/>
      </c>
      <c r="AM319" s="37">
        <f>MAX(AM280,0)</f>
        <v/>
      </c>
      <c r="AN319" s="37">
        <f>MAX(AN280,0)</f>
        <v/>
      </c>
      <c r="AO319" s="37">
        <f>MAX(AO280,0)</f>
        <v/>
      </c>
      <c r="AP319" s="37">
        <f>MAX(AP280,0)</f>
        <v/>
      </c>
      <c r="AQ319" s="37">
        <f>MAX(AQ280,0)</f>
        <v/>
      </c>
      <c r="AR319" s="37">
        <f>MAX(AR280,0)</f>
        <v/>
      </c>
      <c r="AS319" s="37">
        <f>MAX(AS280,0)</f>
        <v/>
      </c>
      <c r="AT319" s="37">
        <f>MAX(AT280,0)</f>
        <v/>
      </c>
      <c r="AU319" s="37">
        <f>MAX(AU280,0)</f>
        <v/>
      </c>
      <c r="AV319" s="37">
        <f>MAX(AV280,0)</f>
        <v/>
      </c>
      <c r="AW319" s="37">
        <f>MAX(AW280,0)</f>
        <v/>
      </c>
      <c r="AX319" s="37">
        <f>MAX(AX280,0)</f>
        <v/>
      </c>
      <c r="AY319" s="40">
        <f>TAXPART(AY280)</f>
        <v/>
      </c>
    </row>
    <row r="320" hidden="1" outlineLevel="1">
      <c r="A320" s="14" t="inlineStr">
        <is>
          <t>etx</t>
        </is>
      </c>
      <c r="B320" s="14" t="inlineStr">
        <is>
          <t>coa</t>
        </is>
      </c>
      <c r="C320" s="14" t="inlineStr">
        <is>
          <t>ind</t>
        </is>
      </c>
      <c r="D320" s="36" t="n"/>
      <c r="E320" s="36" t="n"/>
      <c r="F320" s="36" t="n"/>
      <c r="G320" s="36" t="n"/>
      <c r="H320" s="14">
        <f>INDEX(Variables!$B$5:$B$105,MATCH($A320,Variables!$A$5:$A$105,0))&amp;IF($C320="",""," | "&amp;INDEX(Mapping!$B$5:$B$26,MATCH($C320,Mapping!$A$5:$A$26,0))&amp;" | "&amp;INDEX(Mapping!$B$30:$B$41,MATCH($B320,Mapping!$A$30:$A$41,0)))</f>
        <v/>
      </c>
      <c r="I320" s="14">
        <f>INDEX(Variables!$C$5:$C$105,MATCH($A320,Variables!$A$5:$A$105,0))</f>
        <v/>
      </c>
      <c r="J320" s="14">
        <f>INDEX(Variables!$E$5:$E$105,MATCH($A320,Variables!$A$5:$A$105,0))</f>
        <v/>
      </c>
      <c r="K320" s="11">
        <f>LOWER(Settings!$C$4)&amp;".mit."&amp;$A320&amp;IF($C320="","","."&amp;$C320&amp;"."&amp;$B320)&amp;IF(INDEX(Variables!$D$5:$D$105,MATCH($A320,Variables!$A$5:$A$105,0))="","","."&amp;INDEX(Variables!$D$5:$D$105,MATCH($A320,Variables!$A$5:$A$105,0)))&amp;"."&amp;K$5</f>
        <v/>
      </c>
      <c r="L320" s="38">
        <f>MAX(L281,0)</f>
        <v/>
      </c>
      <c r="M320" s="37">
        <f>MAX(M281,0)</f>
        <v/>
      </c>
      <c r="N320" s="37">
        <f>MAX(N281,0)</f>
        <v/>
      </c>
      <c r="O320" s="37">
        <f>MAX(O281,0)</f>
        <v/>
      </c>
      <c r="P320" s="37">
        <f>MAX(P281,0)</f>
        <v/>
      </c>
      <c r="Q320" s="37">
        <f>MAX(Q281,0)</f>
        <v/>
      </c>
      <c r="R320" s="37">
        <f>MAX(R281,0)</f>
        <v/>
      </c>
      <c r="S320" s="37">
        <f>MAX(S281,0)</f>
        <v/>
      </c>
      <c r="T320" s="37">
        <f>MAX(T281,0)</f>
        <v/>
      </c>
      <c r="U320" s="37">
        <f>MAX(U281,0)</f>
        <v/>
      </c>
      <c r="V320" s="37">
        <f>MAX(V281,0)</f>
        <v/>
      </c>
      <c r="W320" s="37">
        <f>MAX(W281,0)</f>
        <v/>
      </c>
      <c r="X320" s="37">
        <f>MAX(X281,0)</f>
        <v/>
      </c>
      <c r="Y320" s="37">
        <f>MAX(Y281,0)</f>
        <v/>
      </c>
      <c r="Z320" s="37">
        <f>MAX(Z281,0)</f>
        <v/>
      </c>
      <c r="AA320" s="37">
        <f>MAX(AA281,0)</f>
        <v/>
      </c>
      <c r="AB320" s="37">
        <f>MAX(AB281,0)</f>
        <v/>
      </c>
      <c r="AC320" s="37">
        <f>MAX(AC281,0)</f>
        <v/>
      </c>
      <c r="AD320" s="40">
        <f>TAXPART(AD281)</f>
        <v/>
      </c>
      <c r="AF320" s="11">
        <f>LOWER(Settings!$C$4)&amp;".mit."&amp;$A320&amp;IF($C320="","","."&amp;$C320&amp;"."&amp;$B320)&amp;IF(INDEX(Variables!$D$5:$D$105,MATCH($A320,Variables!$A$5:$A$105,0))="","","."&amp;INDEX(Variables!$D$5:$D$105,MATCH($A320,Variables!$A$5:$A$105,0)))&amp;"."&amp;AF$5</f>
        <v/>
      </c>
      <c r="AG320" s="38">
        <f>MAX(AG281,0)</f>
        <v/>
      </c>
      <c r="AH320" s="37">
        <f>MAX(AH281,0)</f>
        <v/>
      </c>
      <c r="AI320" s="37">
        <f>MAX(AI281,0)</f>
        <v/>
      </c>
      <c r="AJ320" s="37">
        <f>MAX(AJ281,0)</f>
        <v/>
      </c>
      <c r="AK320" s="37">
        <f>MAX(AK281,0)</f>
        <v/>
      </c>
      <c r="AL320" s="37">
        <f>MAX(AL281,0)</f>
        <v/>
      </c>
      <c r="AM320" s="37">
        <f>MAX(AM281,0)</f>
        <v/>
      </c>
      <c r="AN320" s="37">
        <f>MAX(AN281,0)</f>
        <v/>
      </c>
      <c r="AO320" s="37">
        <f>MAX(AO281,0)</f>
        <v/>
      </c>
      <c r="AP320" s="37">
        <f>MAX(AP281,0)</f>
        <v/>
      </c>
      <c r="AQ320" s="37">
        <f>MAX(AQ281,0)</f>
        <v/>
      </c>
      <c r="AR320" s="37">
        <f>MAX(AR281,0)</f>
        <v/>
      </c>
      <c r="AS320" s="37">
        <f>MAX(AS281,0)</f>
        <v/>
      </c>
      <c r="AT320" s="37">
        <f>MAX(AT281,0)</f>
        <v/>
      </c>
      <c r="AU320" s="37">
        <f>MAX(AU281,0)</f>
        <v/>
      </c>
      <c r="AV320" s="37">
        <f>MAX(AV281,0)</f>
        <v/>
      </c>
      <c r="AW320" s="37">
        <f>MAX(AW281,0)</f>
        <v/>
      </c>
      <c r="AX320" s="37">
        <f>MAX(AX281,0)</f>
        <v/>
      </c>
      <c r="AY320" s="40">
        <f>TAXPART(AY281)</f>
        <v/>
      </c>
    </row>
    <row r="321" hidden="1" outlineLevel="1">
      <c r="A321" s="14" t="inlineStr">
        <is>
          <t>etx</t>
        </is>
      </c>
      <c r="B321" s="14" t="inlineStr">
        <is>
          <t>nga</t>
        </is>
      </c>
      <c r="C321" s="14" t="inlineStr">
        <is>
          <t>pow</t>
        </is>
      </c>
      <c r="D321" s="36" t="n"/>
      <c r="E321" s="36" t="n"/>
      <c r="F321" s="36" t="n"/>
      <c r="G321" s="36" t="n"/>
      <c r="H321" s="14">
        <f>INDEX(Variables!$B$5:$B$105,MATCH($A321,Variables!$A$5:$A$105,0))&amp;IF($C321="",""," | "&amp;INDEX(Mapping!$B$5:$B$26,MATCH($C321,Mapping!$A$5:$A$26,0))&amp;" | "&amp;INDEX(Mapping!$B$30:$B$41,MATCH($B321,Mapping!$A$30:$A$41,0)))</f>
        <v/>
      </c>
      <c r="I321" s="14">
        <f>INDEX(Variables!$C$5:$C$105,MATCH($A321,Variables!$A$5:$A$105,0))</f>
        <v/>
      </c>
      <c r="J321" s="14">
        <f>INDEX(Variables!$E$5:$E$105,MATCH($A321,Variables!$A$5:$A$105,0))</f>
        <v/>
      </c>
      <c r="K321" s="11">
        <f>LOWER(Settings!$C$4)&amp;".mit."&amp;$A321&amp;IF($C321="","","."&amp;$C321&amp;"."&amp;$B321)&amp;IF(INDEX(Variables!$D$5:$D$105,MATCH($A321,Variables!$A$5:$A$105,0))="","","."&amp;INDEX(Variables!$D$5:$D$105,MATCH($A321,Variables!$A$5:$A$105,0)))&amp;"."&amp;K$5</f>
        <v/>
      </c>
      <c r="L321" s="38">
        <f>MAX(L282,0)</f>
        <v/>
      </c>
      <c r="M321" s="37">
        <f>MAX(M282,0)</f>
        <v/>
      </c>
      <c r="N321" s="37">
        <f>MAX(N282,0)</f>
        <v/>
      </c>
      <c r="O321" s="37">
        <f>MAX(O282,0)</f>
        <v/>
      </c>
      <c r="P321" s="37">
        <f>MAX(P282,0)</f>
        <v/>
      </c>
      <c r="Q321" s="37">
        <f>MAX(Q282,0)</f>
        <v/>
      </c>
      <c r="R321" s="37">
        <f>MAX(R282,0)</f>
        <v/>
      </c>
      <c r="S321" s="37">
        <f>MAX(S282,0)</f>
        <v/>
      </c>
      <c r="T321" s="37">
        <f>MAX(T282,0)</f>
        <v/>
      </c>
      <c r="U321" s="37">
        <f>MAX(U282,0)</f>
        <v/>
      </c>
      <c r="V321" s="37">
        <f>MAX(V282,0)</f>
        <v/>
      </c>
      <c r="W321" s="37">
        <f>MAX(W282,0)</f>
        <v/>
      </c>
      <c r="X321" s="37">
        <f>MAX(X282,0)</f>
        <v/>
      </c>
      <c r="Y321" s="37">
        <f>MAX(Y282,0)</f>
        <v/>
      </c>
      <c r="Z321" s="37">
        <f>MAX(Z282,0)</f>
        <v/>
      </c>
      <c r="AA321" s="37">
        <f>MAX(AA282,0)</f>
        <v/>
      </c>
      <c r="AB321" s="37">
        <f>MAX(AB282,0)</f>
        <v/>
      </c>
      <c r="AC321" s="37">
        <f>MAX(AC282,0)</f>
        <v/>
      </c>
      <c r="AD321" s="40">
        <f>TAXPART(AD282)</f>
        <v/>
      </c>
      <c r="AF321" s="11">
        <f>LOWER(Settings!$C$4)&amp;".mit."&amp;$A321&amp;IF($C321="","","."&amp;$C321&amp;"."&amp;$B321)&amp;IF(INDEX(Variables!$D$5:$D$105,MATCH($A321,Variables!$A$5:$A$105,0))="","","."&amp;INDEX(Variables!$D$5:$D$105,MATCH($A321,Variables!$A$5:$A$105,0)))&amp;"."&amp;AF$5</f>
        <v/>
      </c>
      <c r="AG321" s="38">
        <f>MAX(AG282,0)</f>
        <v/>
      </c>
      <c r="AH321" s="37">
        <f>MAX(AH282,0)</f>
        <v/>
      </c>
      <c r="AI321" s="37">
        <f>MAX(AI282,0)</f>
        <v/>
      </c>
      <c r="AJ321" s="37">
        <f>MAX(AJ282,0)</f>
        <v/>
      </c>
      <c r="AK321" s="37">
        <f>MAX(AK282,0)</f>
        <v/>
      </c>
      <c r="AL321" s="37">
        <f>MAX(AL282,0)</f>
        <v/>
      </c>
      <c r="AM321" s="37">
        <f>MAX(AM282,0)</f>
        <v/>
      </c>
      <c r="AN321" s="37">
        <f>MAX(AN282,0)</f>
        <v/>
      </c>
      <c r="AO321" s="37">
        <f>MAX(AO282,0)</f>
        <v/>
      </c>
      <c r="AP321" s="37">
        <f>MAX(AP282,0)</f>
        <v/>
      </c>
      <c r="AQ321" s="37">
        <f>MAX(AQ282,0)</f>
        <v/>
      </c>
      <c r="AR321" s="37">
        <f>MAX(AR282,0)</f>
        <v/>
      </c>
      <c r="AS321" s="37">
        <f>MAX(AS282,0)</f>
        <v/>
      </c>
      <c r="AT321" s="37">
        <f>MAX(AT282,0)</f>
        <v/>
      </c>
      <c r="AU321" s="37">
        <f>MAX(AU282,0)</f>
        <v/>
      </c>
      <c r="AV321" s="37">
        <f>MAX(AV282,0)</f>
        <v/>
      </c>
      <c r="AW321" s="37">
        <f>MAX(AW282,0)</f>
        <v/>
      </c>
      <c r="AX321" s="37">
        <f>MAX(AX282,0)</f>
        <v/>
      </c>
      <c r="AY321" s="40">
        <f>TAXPART(AY282)</f>
        <v/>
      </c>
    </row>
    <row r="322" hidden="1" outlineLevel="1">
      <c r="A322" s="14" t="inlineStr">
        <is>
          <t>etx</t>
        </is>
      </c>
      <c r="B322" s="14" t="inlineStr">
        <is>
          <t>nga</t>
        </is>
      </c>
      <c r="C322" s="14" t="inlineStr">
        <is>
          <t>res</t>
        </is>
      </c>
      <c r="D322" s="36" t="n"/>
      <c r="E322" s="36" t="n"/>
      <c r="F322" s="36" t="n"/>
      <c r="G322" s="36" t="n"/>
      <c r="H322" s="14">
        <f>INDEX(Variables!$B$5:$B$105,MATCH($A322,Variables!$A$5:$A$105,0))&amp;IF($C322="",""," | "&amp;INDEX(Mapping!$B$5:$B$26,MATCH($C322,Mapping!$A$5:$A$26,0))&amp;" | "&amp;INDEX(Mapping!$B$30:$B$41,MATCH($B322,Mapping!$A$30:$A$41,0)))</f>
        <v/>
      </c>
      <c r="I322" s="14">
        <f>INDEX(Variables!$C$5:$C$105,MATCH($A322,Variables!$A$5:$A$105,0))</f>
        <v/>
      </c>
      <c r="J322" s="14">
        <f>INDEX(Variables!$E$5:$E$105,MATCH($A322,Variables!$A$5:$A$105,0))</f>
        <v/>
      </c>
      <c r="K322" s="11">
        <f>LOWER(Settings!$C$4)&amp;".mit."&amp;$A322&amp;IF($C322="","","."&amp;$C322&amp;"."&amp;$B322)&amp;IF(INDEX(Variables!$D$5:$D$105,MATCH($A322,Variables!$A$5:$A$105,0))="","","."&amp;INDEX(Variables!$D$5:$D$105,MATCH($A322,Variables!$A$5:$A$105,0)))&amp;"."&amp;K$5</f>
        <v/>
      </c>
      <c r="L322" s="38">
        <f>MAX(L283,0)</f>
        <v/>
      </c>
      <c r="M322" s="37">
        <f>MAX(M283,0)</f>
        <v/>
      </c>
      <c r="N322" s="37">
        <f>MAX(N283,0)</f>
        <v/>
      </c>
      <c r="O322" s="37">
        <f>MAX(O283,0)</f>
        <v/>
      </c>
      <c r="P322" s="37">
        <f>MAX(P283,0)</f>
        <v/>
      </c>
      <c r="Q322" s="37">
        <f>MAX(Q283,0)</f>
        <v/>
      </c>
      <c r="R322" s="37">
        <f>MAX(R283,0)</f>
        <v/>
      </c>
      <c r="S322" s="37">
        <f>MAX(S283,0)</f>
        <v/>
      </c>
      <c r="T322" s="37">
        <f>MAX(T283,0)</f>
        <v/>
      </c>
      <c r="U322" s="37">
        <f>MAX(U283,0)</f>
        <v/>
      </c>
      <c r="V322" s="37">
        <f>MAX(V283,0)</f>
        <v/>
      </c>
      <c r="W322" s="37">
        <f>MAX(W283,0)</f>
        <v/>
      </c>
      <c r="X322" s="37">
        <f>MAX(X283,0)</f>
        <v/>
      </c>
      <c r="Y322" s="37">
        <f>MAX(Y283,0)</f>
        <v/>
      </c>
      <c r="Z322" s="37">
        <f>MAX(Z283,0)</f>
        <v/>
      </c>
      <c r="AA322" s="37">
        <f>MAX(AA283,0)</f>
        <v/>
      </c>
      <c r="AB322" s="37">
        <f>MAX(AB283,0)</f>
        <v/>
      </c>
      <c r="AC322" s="37">
        <f>MAX(AC283,0)</f>
        <v/>
      </c>
      <c r="AD322" s="40">
        <f>TAXPART(AD283)</f>
        <v/>
      </c>
      <c r="AF322" s="11">
        <f>LOWER(Settings!$C$4)&amp;".mit."&amp;$A322&amp;IF($C322="","","."&amp;$C322&amp;"."&amp;$B322)&amp;IF(INDEX(Variables!$D$5:$D$105,MATCH($A322,Variables!$A$5:$A$105,0))="","","."&amp;INDEX(Variables!$D$5:$D$105,MATCH($A322,Variables!$A$5:$A$105,0)))&amp;"."&amp;AF$5</f>
        <v/>
      </c>
      <c r="AG322" s="38">
        <f>MAX(AG283,0)</f>
        <v/>
      </c>
      <c r="AH322" s="37">
        <f>MAX(AH283,0)</f>
        <v/>
      </c>
      <c r="AI322" s="37">
        <f>MAX(AI283,0)</f>
        <v/>
      </c>
      <c r="AJ322" s="37">
        <f>MAX(AJ283,0)</f>
        <v/>
      </c>
      <c r="AK322" s="37">
        <f>MAX(AK283,0)</f>
        <v/>
      </c>
      <c r="AL322" s="37">
        <f>MAX(AL283,0)</f>
        <v/>
      </c>
      <c r="AM322" s="37">
        <f>MAX(AM283,0)</f>
        <v/>
      </c>
      <c r="AN322" s="37">
        <f>MAX(AN283,0)</f>
        <v/>
      </c>
      <c r="AO322" s="37">
        <f>MAX(AO283,0)</f>
        <v/>
      </c>
      <c r="AP322" s="37">
        <f>MAX(AP283,0)</f>
        <v/>
      </c>
      <c r="AQ322" s="37">
        <f>MAX(AQ283,0)</f>
        <v/>
      </c>
      <c r="AR322" s="37">
        <f>MAX(AR283,0)</f>
        <v/>
      </c>
      <c r="AS322" s="37">
        <f>MAX(AS283,0)</f>
        <v/>
      </c>
      <c r="AT322" s="37">
        <f>MAX(AT283,0)</f>
        <v/>
      </c>
      <c r="AU322" s="37">
        <f>MAX(AU283,0)</f>
        <v/>
      </c>
      <c r="AV322" s="37">
        <f>MAX(AV283,0)</f>
        <v/>
      </c>
      <c r="AW322" s="37">
        <f>MAX(AW283,0)</f>
        <v/>
      </c>
      <c r="AX322" s="37">
        <f>MAX(AX283,0)</f>
        <v/>
      </c>
      <c r="AY322" s="40">
        <f>TAXPART(AY283)</f>
        <v/>
      </c>
    </row>
    <row r="323" hidden="1" outlineLevel="1">
      <c r="A323" s="14" t="inlineStr">
        <is>
          <t>etx</t>
        </is>
      </c>
      <c r="B323" s="14" t="inlineStr">
        <is>
          <t>nga</t>
        </is>
      </c>
      <c r="C323" s="14" t="inlineStr">
        <is>
          <t>ind</t>
        </is>
      </c>
      <c r="D323" s="36" t="n"/>
      <c r="E323" s="36" t="n"/>
      <c r="F323" s="36" t="n"/>
      <c r="G323" s="36" t="n"/>
      <c r="H323" s="14">
        <f>INDEX(Variables!$B$5:$B$105,MATCH($A323,Variables!$A$5:$A$105,0))&amp;IF($C323="",""," | "&amp;INDEX(Mapping!$B$5:$B$26,MATCH($C323,Mapping!$A$5:$A$26,0))&amp;" | "&amp;INDEX(Mapping!$B$30:$B$41,MATCH($B323,Mapping!$A$30:$A$41,0)))</f>
        <v/>
      </c>
      <c r="I323" s="14">
        <f>INDEX(Variables!$C$5:$C$105,MATCH($A323,Variables!$A$5:$A$105,0))</f>
        <v/>
      </c>
      <c r="J323" s="14">
        <f>INDEX(Variables!$E$5:$E$105,MATCH($A323,Variables!$A$5:$A$105,0))</f>
        <v/>
      </c>
      <c r="K323" s="11">
        <f>LOWER(Settings!$C$4)&amp;".mit."&amp;$A323&amp;IF($C323="","","."&amp;$C323&amp;"."&amp;$B323)&amp;IF(INDEX(Variables!$D$5:$D$105,MATCH($A323,Variables!$A$5:$A$105,0))="","","."&amp;INDEX(Variables!$D$5:$D$105,MATCH($A323,Variables!$A$5:$A$105,0)))&amp;"."&amp;K$5</f>
        <v/>
      </c>
      <c r="L323" s="38">
        <f>MAX(L284,0)</f>
        <v/>
      </c>
      <c r="M323" s="37">
        <f>MAX(M284,0)</f>
        <v/>
      </c>
      <c r="N323" s="37">
        <f>MAX(N284,0)</f>
        <v/>
      </c>
      <c r="O323" s="37">
        <f>MAX(O284,0)</f>
        <v/>
      </c>
      <c r="P323" s="37">
        <f>MAX(P284,0)</f>
        <v/>
      </c>
      <c r="Q323" s="37">
        <f>MAX(Q284,0)</f>
        <v/>
      </c>
      <c r="R323" s="37">
        <f>MAX(R284,0)</f>
        <v/>
      </c>
      <c r="S323" s="37">
        <f>MAX(S284,0)</f>
        <v/>
      </c>
      <c r="T323" s="37">
        <f>MAX(T284,0)</f>
        <v/>
      </c>
      <c r="U323" s="37">
        <f>MAX(U284,0)</f>
        <v/>
      </c>
      <c r="V323" s="37">
        <f>MAX(V284,0)</f>
        <v/>
      </c>
      <c r="W323" s="37">
        <f>MAX(W284,0)</f>
        <v/>
      </c>
      <c r="X323" s="37">
        <f>MAX(X284,0)</f>
        <v/>
      </c>
      <c r="Y323" s="37">
        <f>MAX(Y284,0)</f>
        <v/>
      </c>
      <c r="Z323" s="37">
        <f>MAX(Z284,0)</f>
        <v/>
      </c>
      <c r="AA323" s="37">
        <f>MAX(AA284,0)</f>
        <v/>
      </c>
      <c r="AB323" s="37">
        <f>MAX(AB284,0)</f>
        <v/>
      </c>
      <c r="AC323" s="37">
        <f>MAX(AC284,0)</f>
        <v/>
      </c>
      <c r="AD323" s="40">
        <f>TAXPART(AD284)</f>
        <v/>
      </c>
      <c r="AF323" s="11">
        <f>LOWER(Settings!$C$4)&amp;".mit."&amp;$A323&amp;IF($C323="","","."&amp;$C323&amp;"."&amp;$B323)&amp;IF(INDEX(Variables!$D$5:$D$105,MATCH($A323,Variables!$A$5:$A$105,0))="","","."&amp;INDEX(Variables!$D$5:$D$105,MATCH($A323,Variables!$A$5:$A$105,0)))&amp;"."&amp;AF$5</f>
        <v/>
      </c>
      <c r="AG323" s="38">
        <f>MAX(AG284,0)</f>
        <v/>
      </c>
      <c r="AH323" s="37">
        <f>MAX(AH284,0)</f>
        <v/>
      </c>
      <c r="AI323" s="37">
        <f>MAX(AI284,0)</f>
        <v/>
      </c>
      <c r="AJ323" s="37">
        <f>MAX(AJ284,0)</f>
        <v/>
      </c>
      <c r="AK323" s="37">
        <f>MAX(AK284,0)</f>
        <v/>
      </c>
      <c r="AL323" s="37">
        <f>MAX(AL284,0)</f>
        <v/>
      </c>
      <c r="AM323" s="37">
        <f>MAX(AM284,0)</f>
        <v/>
      </c>
      <c r="AN323" s="37">
        <f>MAX(AN284,0)</f>
        <v/>
      </c>
      <c r="AO323" s="37">
        <f>MAX(AO284,0)</f>
        <v/>
      </c>
      <c r="AP323" s="37">
        <f>MAX(AP284,0)</f>
        <v/>
      </c>
      <c r="AQ323" s="37">
        <f>MAX(AQ284,0)</f>
        <v/>
      </c>
      <c r="AR323" s="37">
        <f>MAX(AR284,0)</f>
        <v/>
      </c>
      <c r="AS323" s="37">
        <f>MAX(AS284,0)</f>
        <v/>
      </c>
      <c r="AT323" s="37">
        <f>MAX(AT284,0)</f>
        <v/>
      </c>
      <c r="AU323" s="37">
        <f>MAX(AU284,0)</f>
        <v/>
      </c>
      <c r="AV323" s="37">
        <f>MAX(AV284,0)</f>
        <v/>
      </c>
      <c r="AW323" s="37">
        <f>MAX(AW284,0)</f>
        <v/>
      </c>
      <c r="AX323" s="37">
        <f>MAX(AX284,0)</f>
        <v/>
      </c>
      <c r="AY323" s="40">
        <f>TAXPART(AY284)</f>
        <v/>
      </c>
    </row>
    <row r="324" hidden="1" outlineLevel="1">
      <c r="A324" s="14" t="inlineStr">
        <is>
          <t>etx</t>
        </is>
      </c>
      <c r="B324" s="14" t="inlineStr">
        <is>
          <t>gso</t>
        </is>
      </c>
      <c r="C324" s="14" t="inlineStr">
        <is>
          <t>all</t>
        </is>
      </c>
      <c r="D324" s="36" t="n"/>
      <c r="E324" s="36" t="n"/>
      <c r="F324" s="36" t="n"/>
      <c r="G324" s="36" t="n"/>
      <c r="H324" s="14">
        <f>INDEX(Variables!$B$5:$B$105,MATCH($A324,Variables!$A$5:$A$105,0))&amp;IF($C324="",""," | "&amp;INDEX(Mapping!$B$5:$B$26,MATCH($C324,Mapping!$A$5:$A$26,0))&amp;" | "&amp;INDEX(Mapping!$B$30:$B$41,MATCH($B324,Mapping!$A$30:$A$41,0)))</f>
        <v/>
      </c>
      <c r="I324" s="14">
        <f>INDEX(Variables!$C$5:$C$105,MATCH($A324,Variables!$A$5:$A$105,0))</f>
        <v/>
      </c>
      <c r="J324" s="14">
        <f>INDEX(Variables!$E$5:$E$105,MATCH($A324,Variables!$A$5:$A$105,0))</f>
        <v/>
      </c>
      <c r="K324" s="11">
        <f>LOWER(Settings!$C$4)&amp;".mit."&amp;$A324&amp;IF($C324="","","."&amp;$C324&amp;"."&amp;$B324)&amp;IF(INDEX(Variables!$D$5:$D$105,MATCH($A324,Variables!$A$5:$A$105,0))="","","."&amp;INDEX(Variables!$D$5:$D$105,MATCH($A324,Variables!$A$5:$A$105,0)))&amp;"."&amp;K$5</f>
        <v/>
      </c>
      <c r="L324" s="38">
        <f>MAX(L285,0)</f>
        <v/>
      </c>
      <c r="M324" s="37">
        <f>MAX(M285,0)</f>
        <v/>
      </c>
      <c r="N324" s="37">
        <f>MAX(N285,0)</f>
        <v/>
      </c>
      <c r="O324" s="37">
        <f>MAX(O285,0)</f>
        <v/>
      </c>
      <c r="P324" s="37">
        <f>MAX(P285,0)</f>
        <v/>
      </c>
      <c r="Q324" s="37">
        <f>MAX(Q285,0)</f>
        <v/>
      </c>
      <c r="R324" s="37">
        <f>MAX(R285,0)</f>
        <v/>
      </c>
      <c r="S324" s="37">
        <f>MAX(S285,0)</f>
        <v/>
      </c>
      <c r="T324" s="37">
        <f>MAX(T285,0)</f>
        <v/>
      </c>
      <c r="U324" s="37">
        <f>MAX(U285,0)</f>
        <v/>
      </c>
      <c r="V324" s="37">
        <f>MAX(V285,0)</f>
        <v/>
      </c>
      <c r="W324" s="37">
        <f>MAX(W285,0)</f>
        <v/>
      </c>
      <c r="X324" s="37">
        <f>MAX(X285,0)</f>
        <v/>
      </c>
      <c r="Y324" s="37">
        <f>MAX(Y285,0)</f>
        <v/>
      </c>
      <c r="Z324" s="37">
        <f>MAX(Z285,0)</f>
        <v/>
      </c>
      <c r="AA324" s="37">
        <f>MAX(AA285,0)</f>
        <v/>
      </c>
      <c r="AB324" s="37">
        <f>MAX(AB285,0)</f>
        <v/>
      </c>
      <c r="AC324" s="37">
        <f>MAX(AC285,0)</f>
        <v/>
      </c>
      <c r="AD324" s="40">
        <f>TAXPART(AD285)</f>
        <v/>
      </c>
      <c r="AF324" s="11">
        <f>LOWER(Settings!$C$4)&amp;".mit."&amp;$A324&amp;IF($C324="","","."&amp;$C324&amp;"."&amp;$B324)&amp;IF(INDEX(Variables!$D$5:$D$105,MATCH($A324,Variables!$A$5:$A$105,0))="","","."&amp;INDEX(Variables!$D$5:$D$105,MATCH($A324,Variables!$A$5:$A$105,0)))&amp;"."&amp;AF$5</f>
        <v/>
      </c>
      <c r="AG324" s="38">
        <f>MAX(AG285,0)</f>
        <v/>
      </c>
      <c r="AH324" s="37">
        <f>MAX(AH285,0)</f>
        <v/>
      </c>
      <c r="AI324" s="37">
        <f>MAX(AI285,0)</f>
        <v/>
      </c>
      <c r="AJ324" s="37">
        <f>MAX(AJ285,0)</f>
        <v/>
      </c>
      <c r="AK324" s="37">
        <f>MAX(AK285,0)</f>
        <v/>
      </c>
      <c r="AL324" s="37">
        <f>MAX(AL285,0)</f>
        <v/>
      </c>
      <c r="AM324" s="37">
        <f>MAX(AM285,0)</f>
        <v/>
      </c>
      <c r="AN324" s="37">
        <f>MAX(AN285,0)</f>
        <v/>
      </c>
      <c r="AO324" s="37">
        <f>MAX(AO285,0)</f>
        <v/>
      </c>
      <c r="AP324" s="37">
        <f>MAX(AP285,0)</f>
        <v/>
      </c>
      <c r="AQ324" s="37">
        <f>MAX(AQ285,0)</f>
        <v/>
      </c>
      <c r="AR324" s="37">
        <f>MAX(AR285,0)</f>
        <v/>
      </c>
      <c r="AS324" s="37">
        <f>MAX(AS285,0)</f>
        <v/>
      </c>
      <c r="AT324" s="37">
        <f>MAX(AT285,0)</f>
        <v/>
      </c>
      <c r="AU324" s="37">
        <f>MAX(AU285,0)</f>
        <v/>
      </c>
      <c r="AV324" s="37">
        <f>MAX(AV285,0)</f>
        <v/>
      </c>
      <c r="AW324" s="37">
        <f>MAX(AW285,0)</f>
        <v/>
      </c>
      <c r="AX324" s="37">
        <f>MAX(AX285,0)</f>
        <v/>
      </c>
      <c r="AY324" s="40">
        <f>TAXPART(AY285)</f>
        <v/>
      </c>
    </row>
    <row r="325" hidden="1" outlineLevel="1">
      <c r="A325" s="14" t="inlineStr">
        <is>
          <t>etx</t>
        </is>
      </c>
      <c r="B325" s="14" t="inlineStr">
        <is>
          <t>die</t>
        </is>
      </c>
      <c r="C325" s="14" t="inlineStr">
        <is>
          <t>all</t>
        </is>
      </c>
      <c r="D325" s="36" t="n"/>
      <c r="E325" s="36" t="n"/>
      <c r="F325" s="36" t="n"/>
      <c r="G325" s="36" t="n"/>
      <c r="H325" s="14">
        <f>INDEX(Variables!$B$5:$B$105,MATCH($A325,Variables!$A$5:$A$105,0))&amp;IF($C325="",""," | "&amp;INDEX(Mapping!$B$5:$B$26,MATCH($C325,Mapping!$A$5:$A$26,0))&amp;" | "&amp;INDEX(Mapping!$B$30:$B$41,MATCH($B325,Mapping!$A$30:$A$41,0)))</f>
        <v/>
      </c>
      <c r="I325" s="14">
        <f>INDEX(Variables!$C$5:$C$105,MATCH($A325,Variables!$A$5:$A$105,0))</f>
        <v/>
      </c>
      <c r="J325" s="14">
        <f>INDEX(Variables!$E$5:$E$105,MATCH($A325,Variables!$A$5:$A$105,0))</f>
        <v/>
      </c>
      <c r="K325" s="11">
        <f>LOWER(Settings!$C$4)&amp;".mit."&amp;$A325&amp;IF($C325="","","."&amp;$C325&amp;"."&amp;$B325)&amp;IF(INDEX(Variables!$D$5:$D$105,MATCH($A325,Variables!$A$5:$A$105,0))="","","."&amp;INDEX(Variables!$D$5:$D$105,MATCH($A325,Variables!$A$5:$A$105,0)))&amp;"."&amp;K$5</f>
        <v/>
      </c>
      <c r="L325" s="38">
        <f>MAX(L286,0)</f>
        <v/>
      </c>
      <c r="M325" s="37">
        <f>MAX(M286,0)</f>
        <v/>
      </c>
      <c r="N325" s="37">
        <f>MAX(N286,0)</f>
        <v/>
      </c>
      <c r="O325" s="37">
        <f>MAX(O286,0)</f>
        <v/>
      </c>
      <c r="P325" s="37">
        <f>MAX(P286,0)</f>
        <v/>
      </c>
      <c r="Q325" s="37">
        <f>MAX(Q286,0)</f>
        <v/>
      </c>
      <c r="R325" s="37">
        <f>MAX(R286,0)</f>
        <v/>
      </c>
      <c r="S325" s="37">
        <f>MAX(S286,0)</f>
        <v/>
      </c>
      <c r="T325" s="37">
        <f>MAX(T286,0)</f>
        <v/>
      </c>
      <c r="U325" s="37">
        <f>MAX(U286,0)</f>
        <v/>
      </c>
      <c r="V325" s="37">
        <f>MAX(V286,0)</f>
        <v/>
      </c>
      <c r="W325" s="37">
        <f>MAX(W286,0)</f>
        <v/>
      </c>
      <c r="X325" s="37">
        <f>MAX(X286,0)</f>
        <v/>
      </c>
      <c r="Y325" s="37">
        <f>MAX(Y286,0)</f>
        <v/>
      </c>
      <c r="Z325" s="37">
        <f>MAX(Z286,0)</f>
        <v/>
      </c>
      <c r="AA325" s="37">
        <f>MAX(AA286,0)</f>
        <v/>
      </c>
      <c r="AB325" s="37">
        <f>MAX(AB286,0)</f>
        <v/>
      </c>
      <c r="AC325" s="37">
        <f>MAX(AC286,0)</f>
        <v/>
      </c>
      <c r="AD325" s="40">
        <f>TAXPART(AD286)</f>
        <v/>
      </c>
      <c r="AF325" s="11">
        <f>LOWER(Settings!$C$4)&amp;".mit."&amp;$A325&amp;IF($C325="","","."&amp;$C325&amp;"."&amp;$B325)&amp;IF(INDEX(Variables!$D$5:$D$105,MATCH($A325,Variables!$A$5:$A$105,0))="","","."&amp;INDEX(Variables!$D$5:$D$105,MATCH($A325,Variables!$A$5:$A$105,0)))&amp;"."&amp;AF$5</f>
        <v/>
      </c>
      <c r="AG325" s="38">
        <f>MAX(AG286,0)</f>
        <v/>
      </c>
      <c r="AH325" s="37">
        <f>MAX(AH286,0)</f>
        <v/>
      </c>
      <c r="AI325" s="37">
        <f>MAX(AI286,0)</f>
        <v/>
      </c>
      <c r="AJ325" s="37">
        <f>MAX(AJ286,0)</f>
        <v/>
      </c>
      <c r="AK325" s="37">
        <f>MAX(AK286,0)</f>
        <v/>
      </c>
      <c r="AL325" s="37">
        <f>MAX(AL286,0)</f>
        <v/>
      </c>
      <c r="AM325" s="37">
        <f>MAX(AM286,0)</f>
        <v/>
      </c>
      <c r="AN325" s="37">
        <f>MAX(AN286,0)</f>
        <v/>
      </c>
      <c r="AO325" s="37">
        <f>MAX(AO286,0)</f>
        <v/>
      </c>
      <c r="AP325" s="37">
        <f>MAX(AP286,0)</f>
        <v/>
      </c>
      <c r="AQ325" s="37">
        <f>MAX(AQ286,0)</f>
        <v/>
      </c>
      <c r="AR325" s="37">
        <f>MAX(AR286,0)</f>
        <v/>
      </c>
      <c r="AS325" s="37">
        <f>MAX(AS286,0)</f>
        <v/>
      </c>
      <c r="AT325" s="37">
        <f>MAX(AT286,0)</f>
        <v/>
      </c>
      <c r="AU325" s="37">
        <f>MAX(AU286,0)</f>
        <v/>
      </c>
      <c r="AV325" s="37">
        <f>MAX(AV286,0)</f>
        <v/>
      </c>
      <c r="AW325" s="37">
        <f>MAX(AW286,0)</f>
        <v/>
      </c>
      <c r="AX325" s="37">
        <f>MAX(AX286,0)</f>
        <v/>
      </c>
      <c r="AY325" s="40">
        <f>TAXPART(AY286)</f>
        <v/>
      </c>
    </row>
    <row r="326" hidden="1" outlineLevel="1">
      <c r="A326" s="14" t="inlineStr">
        <is>
          <t>etx</t>
        </is>
      </c>
      <c r="B326" s="14" t="inlineStr">
        <is>
          <t>lpg</t>
        </is>
      </c>
      <c r="C326" s="14" t="inlineStr">
        <is>
          <t>all</t>
        </is>
      </c>
      <c r="D326" s="36" t="n"/>
      <c r="E326" s="36" t="n"/>
      <c r="F326" s="36" t="n"/>
      <c r="G326" s="36" t="n"/>
      <c r="H326" s="14">
        <f>INDEX(Variables!$B$5:$B$105,MATCH($A326,Variables!$A$5:$A$105,0))&amp;IF($C326="",""," | "&amp;INDEX(Mapping!$B$5:$B$26,MATCH($C326,Mapping!$A$5:$A$26,0))&amp;" | "&amp;INDEX(Mapping!$B$30:$B$41,MATCH($B326,Mapping!$A$30:$A$41,0)))</f>
        <v/>
      </c>
      <c r="I326" s="14">
        <f>INDEX(Variables!$C$5:$C$105,MATCH($A326,Variables!$A$5:$A$105,0))</f>
        <v/>
      </c>
      <c r="J326" s="14">
        <f>INDEX(Variables!$E$5:$E$105,MATCH($A326,Variables!$A$5:$A$105,0))</f>
        <v/>
      </c>
      <c r="K326" s="11">
        <f>LOWER(Settings!$C$4)&amp;".mit."&amp;$A326&amp;IF($C326="","","."&amp;$C326&amp;"."&amp;$B326)&amp;IF(INDEX(Variables!$D$5:$D$105,MATCH($A326,Variables!$A$5:$A$105,0))="","","."&amp;INDEX(Variables!$D$5:$D$105,MATCH($A326,Variables!$A$5:$A$105,0)))&amp;"."&amp;K$5</f>
        <v/>
      </c>
      <c r="L326" s="38">
        <f>MAX(L287,0)</f>
        <v/>
      </c>
      <c r="M326" s="37">
        <f>MAX(M287,0)</f>
        <v/>
      </c>
      <c r="N326" s="37">
        <f>MAX(N287,0)</f>
        <v/>
      </c>
      <c r="O326" s="37">
        <f>MAX(O287,0)</f>
        <v/>
      </c>
      <c r="P326" s="37">
        <f>MAX(P287,0)</f>
        <v/>
      </c>
      <c r="Q326" s="37">
        <f>MAX(Q287,0)</f>
        <v/>
      </c>
      <c r="R326" s="37">
        <f>MAX(R287,0)</f>
        <v/>
      </c>
      <c r="S326" s="37">
        <f>MAX(S287,0)</f>
        <v/>
      </c>
      <c r="T326" s="37">
        <f>MAX(T287,0)</f>
        <v/>
      </c>
      <c r="U326" s="37">
        <f>MAX(U287,0)</f>
        <v/>
      </c>
      <c r="V326" s="37">
        <f>MAX(V287,0)</f>
        <v/>
      </c>
      <c r="W326" s="37">
        <f>MAX(W287,0)</f>
        <v/>
      </c>
      <c r="X326" s="37">
        <f>MAX(X287,0)</f>
        <v/>
      </c>
      <c r="Y326" s="37">
        <f>MAX(Y287,0)</f>
        <v/>
      </c>
      <c r="Z326" s="37">
        <f>MAX(Z287,0)</f>
        <v/>
      </c>
      <c r="AA326" s="37">
        <f>MAX(AA287,0)</f>
        <v/>
      </c>
      <c r="AB326" s="37">
        <f>MAX(AB287,0)</f>
        <v/>
      </c>
      <c r="AC326" s="37">
        <f>MAX(AC287,0)</f>
        <v/>
      </c>
      <c r="AD326" s="40">
        <f>TAXPART(AD287)</f>
        <v/>
      </c>
      <c r="AF326" s="11">
        <f>LOWER(Settings!$C$4)&amp;".mit."&amp;$A326&amp;IF($C326="","","."&amp;$C326&amp;"."&amp;$B326)&amp;IF(INDEX(Variables!$D$5:$D$105,MATCH($A326,Variables!$A$5:$A$105,0))="","","."&amp;INDEX(Variables!$D$5:$D$105,MATCH($A326,Variables!$A$5:$A$105,0)))&amp;"."&amp;AF$5</f>
        <v/>
      </c>
      <c r="AG326" s="38">
        <f>MAX(AG287,0)</f>
        <v/>
      </c>
      <c r="AH326" s="37">
        <f>MAX(AH287,0)</f>
        <v/>
      </c>
      <c r="AI326" s="37">
        <f>MAX(AI287,0)</f>
        <v/>
      </c>
      <c r="AJ326" s="37">
        <f>MAX(AJ287,0)</f>
        <v/>
      </c>
      <c r="AK326" s="37">
        <f>MAX(AK287,0)</f>
        <v/>
      </c>
      <c r="AL326" s="37">
        <f>MAX(AL287,0)</f>
        <v/>
      </c>
      <c r="AM326" s="37">
        <f>MAX(AM287,0)</f>
        <v/>
      </c>
      <c r="AN326" s="37">
        <f>MAX(AN287,0)</f>
        <v/>
      </c>
      <c r="AO326" s="37">
        <f>MAX(AO287,0)</f>
        <v/>
      </c>
      <c r="AP326" s="37">
        <f>MAX(AP287,0)</f>
        <v/>
      </c>
      <c r="AQ326" s="37">
        <f>MAX(AQ287,0)</f>
        <v/>
      </c>
      <c r="AR326" s="37">
        <f>MAX(AR287,0)</f>
        <v/>
      </c>
      <c r="AS326" s="37">
        <f>MAX(AS287,0)</f>
        <v/>
      </c>
      <c r="AT326" s="37">
        <f>MAX(AT287,0)</f>
        <v/>
      </c>
      <c r="AU326" s="37">
        <f>MAX(AU287,0)</f>
        <v/>
      </c>
      <c r="AV326" s="37">
        <f>MAX(AV287,0)</f>
        <v/>
      </c>
      <c r="AW326" s="37">
        <f>MAX(AW287,0)</f>
        <v/>
      </c>
      <c r="AX326" s="37">
        <f>MAX(AX287,0)</f>
        <v/>
      </c>
      <c r="AY326" s="40">
        <f>TAXPART(AY287)</f>
        <v/>
      </c>
    </row>
    <row r="327" hidden="1" outlineLevel="1">
      <c r="A327" s="14" t="inlineStr">
        <is>
          <t>etx</t>
        </is>
      </c>
      <c r="B327" s="14" t="inlineStr">
        <is>
          <t>ker</t>
        </is>
      </c>
      <c r="C327" s="14" t="inlineStr">
        <is>
          <t>all</t>
        </is>
      </c>
      <c r="D327" s="36" t="n"/>
      <c r="E327" s="36" t="n"/>
      <c r="F327" s="36" t="n"/>
      <c r="G327" s="36" t="n"/>
      <c r="H327" s="14">
        <f>INDEX(Variables!$B$5:$B$105,MATCH($A327,Variables!$A$5:$A$105,0))&amp;IF($C327="",""," | "&amp;INDEX(Mapping!$B$5:$B$26,MATCH($C327,Mapping!$A$5:$A$26,0))&amp;" | "&amp;INDEX(Mapping!$B$30:$B$41,MATCH($B327,Mapping!$A$30:$A$41,0)))</f>
        <v/>
      </c>
      <c r="I327" s="14">
        <f>INDEX(Variables!$C$5:$C$105,MATCH($A327,Variables!$A$5:$A$105,0))</f>
        <v/>
      </c>
      <c r="J327" s="14">
        <f>INDEX(Variables!$E$5:$E$105,MATCH($A327,Variables!$A$5:$A$105,0))</f>
        <v/>
      </c>
      <c r="K327" s="11">
        <f>LOWER(Settings!$C$4)&amp;".mit."&amp;$A327&amp;IF($C327="","","."&amp;$C327&amp;"."&amp;$B327)&amp;IF(INDEX(Variables!$D$5:$D$105,MATCH($A327,Variables!$A$5:$A$105,0))="","","."&amp;INDEX(Variables!$D$5:$D$105,MATCH($A327,Variables!$A$5:$A$105,0)))&amp;"."&amp;K$5</f>
        <v/>
      </c>
      <c r="L327" s="38">
        <f>MAX(L288,0)</f>
        <v/>
      </c>
      <c r="M327" s="37">
        <f>MAX(M288,0)</f>
        <v/>
      </c>
      <c r="N327" s="37">
        <f>MAX(N288,0)</f>
        <v/>
      </c>
      <c r="O327" s="37">
        <f>MAX(O288,0)</f>
        <v/>
      </c>
      <c r="P327" s="37">
        <f>MAX(P288,0)</f>
        <v/>
      </c>
      <c r="Q327" s="37">
        <f>MAX(Q288,0)</f>
        <v/>
      </c>
      <c r="R327" s="37">
        <f>MAX(R288,0)</f>
        <v/>
      </c>
      <c r="S327" s="37">
        <f>MAX(S288,0)</f>
        <v/>
      </c>
      <c r="T327" s="37">
        <f>MAX(T288,0)</f>
        <v/>
      </c>
      <c r="U327" s="37">
        <f>MAX(U288,0)</f>
        <v/>
      </c>
      <c r="V327" s="37">
        <f>MAX(V288,0)</f>
        <v/>
      </c>
      <c r="W327" s="37">
        <f>MAX(W288,0)</f>
        <v/>
      </c>
      <c r="X327" s="37">
        <f>MAX(X288,0)</f>
        <v/>
      </c>
      <c r="Y327" s="37">
        <f>MAX(Y288,0)</f>
        <v/>
      </c>
      <c r="Z327" s="37">
        <f>MAX(Z288,0)</f>
        <v/>
      </c>
      <c r="AA327" s="37">
        <f>MAX(AA288,0)</f>
        <v/>
      </c>
      <c r="AB327" s="37">
        <f>MAX(AB288,0)</f>
        <v/>
      </c>
      <c r="AC327" s="37">
        <f>MAX(AC288,0)</f>
        <v/>
      </c>
      <c r="AD327" s="40">
        <f>TAXPART(AD288)</f>
        <v/>
      </c>
      <c r="AF327" s="11">
        <f>LOWER(Settings!$C$4)&amp;".mit."&amp;$A327&amp;IF($C327="","","."&amp;$C327&amp;"."&amp;$B327)&amp;IF(INDEX(Variables!$D$5:$D$105,MATCH($A327,Variables!$A$5:$A$105,0))="","","."&amp;INDEX(Variables!$D$5:$D$105,MATCH($A327,Variables!$A$5:$A$105,0)))&amp;"."&amp;AF$5</f>
        <v/>
      </c>
      <c r="AG327" s="38">
        <f>MAX(AG288,0)</f>
        <v/>
      </c>
      <c r="AH327" s="37">
        <f>MAX(AH288,0)</f>
        <v/>
      </c>
      <c r="AI327" s="37">
        <f>MAX(AI288,0)</f>
        <v/>
      </c>
      <c r="AJ327" s="37">
        <f>MAX(AJ288,0)</f>
        <v/>
      </c>
      <c r="AK327" s="37">
        <f>MAX(AK288,0)</f>
        <v/>
      </c>
      <c r="AL327" s="37">
        <f>MAX(AL288,0)</f>
        <v/>
      </c>
      <c r="AM327" s="37">
        <f>MAX(AM288,0)</f>
        <v/>
      </c>
      <c r="AN327" s="37">
        <f>MAX(AN288,0)</f>
        <v/>
      </c>
      <c r="AO327" s="37">
        <f>MAX(AO288,0)</f>
        <v/>
      </c>
      <c r="AP327" s="37">
        <f>MAX(AP288,0)</f>
        <v/>
      </c>
      <c r="AQ327" s="37">
        <f>MAX(AQ288,0)</f>
        <v/>
      </c>
      <c r="AR327" s="37">
        <f>MAX(AR288,0)</f>
        <v/>
      </c>
      <c r="AS327" s="37">
        <f>MAX(AS288,0)</f>
        <v/>
      </c>
      <c r="AT327" s="37">
        <f>MAX(AT288,0)</f>
        <v/>
      </c>
      <c r="AU327" s="37">
        <f>MAX(AU288,0)</f>
        <v/>
      </c>
      <c r="AV327" s="37">
        <f>MAX(AV288,0)</f>
        <v/>
      </c>
      <c r="AW327" s="37">
        <f>MAX(AW288,0)</f>
        <v/>
      </c>
      <c r="AX327" s="37">
        <f>MAX(AX288,0)</f>
        <v/>
      </c>
      <c r="AY327" s="40">
        <f>TAXPART(AY288)</f>
        <v/>
      </c>
    </row>
    <row r="328" hidden="1" outlineLevel="1">
      <c r="A328" s="14" t="inlineStr">
        <is>
          <t>etx</t>
        </is>
      </c>
      <c r="B328" s="14" t="inlineStr">
        <is>
          <t>oop</t>
        </is>
      </c>
      <c r="C328" s="14" t="inlineStr">
        <is>
          <t>all</t>
        </is>
      </c>
      <c r="D328" s="36" t="n"/>
      <c r="E328" s="36" t="n"/>
      <c r="F328" s="36" t="n"/>
      <c r="G328" s="36" t="n"/>
      <c r="H328" s="14">
        <f>INDEX(Variables!$B$5:$B$105,MATCH($A328,Variables!$A$5:$A$105,0))&amp;IF($C328="",""," | "&amp;INDEX(Mapping!$B$5:$B$26,MATCH($C328,Mapping!$A$5:$A$26,0))&amp;" | "&amp;INDEX(Mapping!$B$30:$B$41,MATCH($B328,Mapping!$A$30:$A$41,0)))</f>
        <v/>
      </c>
      <c r="I328" s="14">
        <f>INDEX(Variables!$C$5:$C$105,MATCH($A328,Variables!$A$5:$A$105,0))</f>
        <v/>
      </c>
      <c r="J328" s="14">
        <f>INDEX(Variables!$E$5:$E$105,MATCH($A328,Variables!$A$5:$A$105,0))</f>
        <v/>
      </c>
      <c r="K328" s="11">
        <f>LOWER(Settings!$C$4)&amp;".mit."&amp;$A328&amp;IF($C328="","","."&amp;$C328&amp;"."&amp;$B328)&amp;IF(INDEX(Variables!$D$5:$D$105,MATCH($A328,Variables!$A$5:$A$105,0))="","","."&amp;INDEX(Variables!$D$5:$D$105,MATCH($A328,Variables!$A$5:$A$105,0)))&amp;"."&amp;K$5</f>
        <v/>
      </c>
      <c r="L328" s="38">
        <f>MAX(L289,0)</f>
        <v/>
      </c>
      <c r="M328" s="37">
        <f>MAX(M289,0)</f>
        <v/>
      </c>
      <c r="N328" s="37">
        <f>MAX(N289,0)</f>
        <v/>
      </c>
      <c r="O328" s="37">
        <f>MAX(O289,0)</f>
        <v/>
      </c>
      <c r="P328" s="37">
        <f>MAX(P289,0)</f>
        <v/>
      </c>
      <c r="Q328" s="37">
        <f>MAX(Q289,0)</f>
        <v/>
      </c>
      <c r="R328" s="37">
        <f>MAX(R289,0)</f>
        <v/>
      </c>
      <c r="S328" s="37">
        <f>MAX(S289,0)</f>
        <v/>
      </c>
      <c r="T328" s="37">
        <f>MAX(T289,0)</f>
        <v/>
      </c>
      <c r="U328" s="37">
        <f>MAX(U289,0)</f>
        <v/>
      </c>
      <c r="V328" s="37">
        <f>MAX(V289,0)</f>
        <v/>
      </c>
      <c r="W328" s="37">
        <f>MAX(W289,0)</f>
        <v/>
      </c>
      <c r="X328" s="37">
        <f>MAX(X289,0)</f>
        <v/>
      </c>
      <c r="Y328" s="37">
        <f>MAX(Y289,0)</f>
        <v/>
      </c>
      <c r="Z328" s="37">
        <f>MAX(Z289,0)</f>
        <v/>
      </c>
      <c r="AA328" s="37">
        <f>MAX(AA289,0)</f>
        <v/>
      </c>
      <c r="AB328" s="37">
        <f>MAX(AB289,0)</f>
        <v/>
      </c>
      <c r="AC328" s="37">
        <f>MAX(AC289,0)</f>
        <v/>
      </c>
      <c r="AD328" s="40">
        <f>TAXPART(AD289)</f>
        <v/>
      </c>
      <c r="AF328" s="11">
        <f>LOWER(Settings!$C$4)&amp;".mit."&amp;$A328&amp;IF($C328="","","."&amp;$C328&amp;"."&amp;$B328)&amp;IF(INDEX(Variables!$D$5:$D$105,MATCH($A328,Variables!$A$5:$A$105,0))="","","."&amp;INDEX(Variables!$D$5:$D$105,MATCH($A328,Variables!$A$5:$A$105,0)))&amp;"."&amp;AF$5</f>
        <v/>
      </c>
      <c r="AG328" s="38">
        <f>MAX(AG289,0)</f>
        <v/>
      </c>
      <c r="AH328" s="37">
        <f>MAX(AH289,0)</f>
        <v/>
      </c>
      <c r="AI328" s="37">
        <f>MAX(AI289,0)</f>
        <v/>
      </c>
      <c r="AJ328" s="37">
        <f>MAX(AJ289,0)</f>
        <v/>
      </c>
      <c r="AK328" s="37">
        <f>MAX(AK289,0)</f>
        <v/>
      </c>
      <c r="AL328" s="37">
        <f>MAX(AL289,0)</f>
        <v/>
      </c>
      <c r="AM328" s="37">
        <f>MAX(AM289,0)</f>
        <v/>
      </c>
      <c r="AN328" s="37">
        <f>MAX(AN289,0)</f>
        <v/>
      </c>
      <c r="AO328" s="37">
        <f>MAX(AO289,0)</f>
        <v/>
      </c>
      <c r="AP328" s="37">
        <f>MAX(AP289,0)</f>
        <v/>
      </c>
      <c r="AQ328" s="37">
        <f>MAX(AQ289,0)</f>
        <v/>
      </c>
      <c r="AR328" s="37">
        <f>MAX(AR289,0)</f>
        <v/>
      </c>
      <c r="AS328" s="37">
        <f>MAX(AS289,0)</f>
        <v/>
      </c>
      <c r="AT328" s="37">
        <f>MAX(AT289,0)</f>
        <v/>
      </c>
      <c r="AU328" s="37">
        <f>MAX(AU289,0)</f>
        <v/>
      </c>
      <c r="AV328" s="37">
        <f>MAX(AV289,0)</f>
        <v/>
      </c>
      <c r="AW328" s="37">
        <f>MAX(AW289,0)</f>
        <v/>
      </c>
      <c r="AX328" s="37">
        <f>MAX(AX289,0)</f>
        <v/>
      </c>
      <c r="AY328" s="40">
        <f>TAXPART(AY289)</f>
        <v/>
      </c>
    </row>
    <row r="329" hidden="1" outlineLevel="1">
      <c r="A329" s="14" t="inlineStr">
        <is>
          <t>etx</t>
        </is>
      </c>
      <c r="B329" s="14" t="inlineStr">
        <is>
          <t>bio</t>
        </is>
      </c>
      <c r="C329" s="14" t="inlineStr">
        <is>
          <t>all</t>
        </is>
      </c>
      <c r="D329" s="36" t="n"/>
      <c r="E329" s="36" t="n"/>
      <c r="F329" s="36" t="n"/>
      <c r="G329" s="36" t="n"/>
      <c r="H329" s="14">
        <f>INDEX(Variables!$B$5:$B$105,MATCH($A329,Variables!$A$5:$A$105,0))&amp;IF($C329="",""," | "&amp;INDEX(Mapping!$B$5:$B$26,MATCH($C329,Mapping!$A$5:$A$26,0))&amp;" | "&amp;INDEX(Mapping!$B$30:$B$41,MATCH($B329,Mapping!$A$30:$A$41,0)))</f>
        <v/>
      </c>
      <c r="I329" s="14">
        <f>INDEX(Variables!$C$5:$C$105,MATCH($A329,Variables!$A$5:$A$105,0))</f>
        <v/>
      </c>
      <c r="J329" s="14">
        <f>INDEX(Variables!$E$5:$E$105,MATCH($A329,Variables!$A$5:$A$105,0))</f>
        <v/>
      </c>
      <c r="K329" s="11">
        <f>LOWER(Settings!$C$4)&amp;".mit."&amp;$A329&amp;IF($C329="","","."&amp;$C329&amp;"."&amp;$B329)&amp;IF(INDEX(Variables!$D$5:$D$105,MATCH($A329,Variables!$A$5:$A$105,0))="","","."&amp;INDEX(Variables!$D$5:$D$105,MATCH($A329,Variables!$A$5:$A$105,0)))&amp;"."&amp;K$5</f>
        <v/>
      </c>
      <c r="L329" s="38">
        <f>MAX(L290,0)</f>
        <v/>
      </c>
      <c r="M329" s="37">
        <f>MAX(M290,0)</f>
        <v/>
      </c>
      <c r="N329" s="37">
        <f>MAX(N290,0)</f>
        <v/>
      </c>
      <c r="O329" s="37">
        <f>MAX(O290,0)</f>
        <v/>
      </c>
      <c r="P329" s="37">
        <f>MAX(P290,0)</f>
        <v/>
      </c>
      <c r="Q329" s="37">
        <f>MAX(Q290,0)</f>
        <v/>
      </c>
      <c r="R329" s="37">
        <f>MAX(R290,0)</f>
        <v/>
      </c>
      <c r="S329" s="37">
        <f>MAX(S290,0)</f>
        <v/>
      </c>
      <c r="T329" s="37">
        <f>MAX(T290,0)</f>
        <v/>
      </c>
      <c r="U329" s="37">
        <f>MAX(U290,0)</f>
        <v/>
      </c>
      <c r="V329" s="37">
        <f>MAX(V290,0)</f>
        <v/>
      </c>
      <c r="W329" s="37">
        <f>MAX(W290,0)</f>
        <v/>
      </c>
      <c r="X329" s="37">
        <f>MAX(X290,0)</f>
        <v/>
      </c>
      <c r="Y329" s="37">
        <f>MAX(Y290,0)</f>
        <v/>
      </c>
      <c r="Z329" s="37">
        <f>MAX(Z290,0)</f>
        <v/>
      </c>
      <c r="AA329" s="37">
        <f>MAX(AA290,0)</f>
        <v/>
      </c>
      <c r="AB329" s="37">
        <f>MAX(AB290,0)</f>
        <v/>
      </c>
      <c r="AC329" s="37">
        <f>MAX(AC290,0)</f>
        <v/>
      </c>
      <c r="AD329" s="40">
        <f>TAXPART(AD290)</f>
        <v/>
      </c>
      <c r="AF329" s="11">
        <f>LOWER(Settings!$C$4)&amp;".mit."&amp;$A329&amp;IF($C329="","","."&amp;$C329&amp;"."&amp;$B329)&amp;IF(INDEX(Variables!$D$5:$D$105,MATCH($A329,Variables!$A$5:$A$105,0))="","","."&amp;INDEX(Variables!$D$5:$D$105,MATCH($A329,Variables!$A$5:$A$105,0)))&amp;"."&amp;AF$5</f>
        <v/>
      </c>
      <c r="AG329" s="38">
        <f>MAX(AG290,0)</f>
        <v/>
      </c>
      <c r="AH329" s="37">
        <f>MAX(AH290,0)</f>
        <v/>
      </c>
      <c r="AI329" s="37">
        <f>MAX(AI290,0)</f>
        <v/>
      </c>
      <c r="AJ329" s="37">
        <f>MAX(AJ290,0)</f>
        <v/>
      </c>
      <c r="AK329" s="37">
        <f>MAX(AK290,0)</f>
        <v/>
      </c>
      <c r="AL329" s="37">
        <f>MAX(AL290,0)</f>
        <v/>
      </c>
      <c r="AM329" s="37">
        <f>MAX(AM290,0)</f>
        <v/>
      </c>
      <c r="AN329" s="37">
        <f>MAX(AN290,0)</f>
        <v/>
      </c>
      <c r="AO329" s="37">
        <f>MAX(AO290,0)</f>
        <v/>
      </c>
      <c r="AP329" s="37">
        <f>MAX(AP290,0)</f>
        <v/>
      </c>
      <c r="AQ329" s="37">
        <f>MAX(AQ290,0)</f>
        <v/>
      </c>
      <c r="AR329" s="37">
        <f>MAX(AR290,0)</f>
        <v/>
      </c>
      <c r="AS329" s="37">
        <f>MAX(AS290,0)</f>
        <v/>
      </c>
      <c r="AT329" s="37">
        <f>MAX(AT290,0)</f>
        <v/>
      </c>
      <c r="AU329" s="37">
        <f>MAX(AU290,0)</f>
        <v/>
      </c>
      <c r="AV329" s="37">
        <f>MAX(AV290,0)</f>
        <v/>
      </c>
      <c r="AW329" s="37">
        <f>MAX(AW290,0)</f>
        <v/>
      </c>
      <c r="AX329" s="37">
        <f>MAX(AX290,0)</f>
        <v/>
      </c>
      <c r="AY329" s="40">
        <f>TAXPART(AY290)</f>
        <v/>
      </c>
    </row>
    <row r="330" hidden="1" outlineLevel="1"/>
    <row r="331" hidden="1" outlineLevel="1">
      <c r="A331" s="14" t="inlineStr">
        <is>
          <t>esub</t>
        </is>
      </c>
      <c r="B331" s="14" t="inlineStr">
        <is>
          <t>coa</t>
        </is>
      </c>
      <c r="C331" s="14" t="inlineStr">
        <is>
          <t>pow</t>
        </is>
      </c>
      <c r="D331" s="36" t="n"/>
      <c r="E331" s="36" t="n"/>
      <c r="F331" s="36" t="n"/>
      <c r="G331" s="36" t="n"/>
      <c r="H331" s="14">
        <f>INDEX(Variables!$B$5:$B$105,MATCH($A331,Variables!$A$5:$A$105,0))&amp;IF($C331="",""," | "&amp;INDEX(Mapping!$B$5:$B$26,MATCH($C331,Mapping!$A$5:$A$26,0))&amp;" | "&amp;INDEX(Mapping!$B$30:$B$41,MATCH($B331,Mapping!$A$30:$A$41,0)))</f>
        <v/>
      </c>
      <c r="I331" s="14">
        <f>INDEX(Variables!$C$5:$C$105,MATCH($A331,Variables!$A$5:$A$105,0))</f>
        <v/>
      </c>
      <c r="J331" s="14">
        <f>INDEX(Variables!$E$5:$E$105,MATCH($A331,Variables!$A$5:$A$105,0))</f>
        <v/>
      </c>
      <c r="K331" s="11">
        <f>LOWER(Settings!$C$4)&amp;".mit."&amp;$A331&amp;IF($C331="","","."&amp;$C331&amp;"."&amp;$B331)&amp;IF(INDEX(Variables!$D$5:$D$105,MATCH($A331,Variables!$A$5:$A$105,0))="","","."&amp;INDEX(Variables!$D$5:$D$105,MATCH($A331,Variables!$A$5:$A$105,0)))&amp;"."&amp;K$5</f>
        <v/>
      </c>
      <c r="L331" s="38">
        <f>MAX(-L279,0)</f>
        <v/>
      </c>
      <c r="M331" s="37">
        <f>MAX(-M279,0)</f>
        <v/>
      </c>
      <c r="N331" s="37">
        <f>MAX(-N279,0)</f>
        <v/>
      </c>
      <c r="O331" s="37">
        <f>MAX(-O279,0)</f>
        <v/>
      </c>
      <c r="P331" s="37">
        <f>MAX(-P279,0)</f>
        <v/>
      </c>
      <c r="Q331" s="37">
        <f>MAX(-Q279,0)</f>
        <v/>
      </c>
      <c r="R331" s="37">
        <f>MAX(-R279,0)</f>
        <v/>
      </c>
      <c r="S331" s="37">
        <f>MAX(-S279,0)</f>
        <v/>
      </c>
      <c r="T331" s="37">
        <f>MAX(-T279,0)</f>
        <v/>
      </c>
      <c r="U331" s="37">
        <f>MAX(-U279,0)</f>
        <v/>
      </c>
      <c r="V331" s="37">
        <f>MAX(-V279,0)</f>
        <v/>
      </c>
      <c r="W331" s="37">
        <f>MAX(-W279,0)</f>
        <v/>
      </c>
      <c r="X331" s="37">
        <f>MAX(-X279,0)</f>
        <v/>
      </c>
      <c r="Y331" s="37">
        <f>MAX(-Y279,0)</f>
        <v/>
      </c>
      <c r="Z331" s="37">
        <f>MAX(-Z279,0)</f>
        <v/>
      </c>
      <c r="AA331" s="37">
        <f>MAX(-AA279,0)</f>
        <v/>
      </c>
      <c r="AB331" s="37">
        <f>MAX(-AB279,0)</f>
        <v/>
      </c>
      <c r="AC331" s="37">
        <f>MAX(-AC279,0)</f>
        <v/>
      </c>
      <c r="AD331" s="40">
        <f>SUBSIDYPART(AD279)</f>
        <v/>
      </c>
      <c r="AF331" s="11">
        <f>LOWER(Settings!$C$4)&amp;".mit."&amp;$A331&amp;IF($C331="","","."&amp;$C331&amp;"."&amp;$B331)&amp;IF(INDEX(Variables!$D$5:$D$105,MATCH($A331,Variables!$A$5:$A$105,0))="","","."&amp;INDEX(Variables!$D$5:$D$105,MATCH($A331,Variables!$A$5:$A$105,0)))&amp;"."&amp;AF$5</f>
        <v/>
      </c>
      <c r="AG331" s="38">
        <f>MAX(-AG279,0)</f>
        <v/>
      </c>
      <c r="AH331" s="37">
        <f>MAX(-AH279,0)</f>
        <v/>
      </c>
      <c r="AI331" s="37">
        <f>MAX(-AI279,0)</f>
        <v/>
      </c>
      <c r="AJ331" s="37">
        <f>MAX(-AJ279,0)</f>
        <v/>
      </c>
      <c r="AK331" s="37">
        <f>MAX(-AK279,0)</f>
        <v/>
      </c>
      <c r="AL331" s="37">
        <f>MAX(-AL279,0)</f>
        <v/>
      </c>
      <c r="AM331" s="37">
        <f>MAX(-AM279,0)</f>
        <v/>
      </c>
      <c r="AN331" s="37">
        <f>MAX(-AN279,0)</f>
        <v/>
      </c>
      <c r="AO331" s="37">
        <f>MAX(-AO279,0)</f>
        <v/>
      </c>
      <c r="AP331" s="37">
        <f>MAX(-AP279,0)</f>
        <v/>
      </c>
      <c r="AQ331" s="37">
        <f>MAX(-AQ279,0)</f>
        <v/>
      </c>
      <c r="AR331" s="37">
        <f>MAX(-AR279,0)</f>
        <v/>
      </c>
      <c r="AS331" s="37">
        <f>MAX(-AS279,0)</f>
        <v/>
      </c>
      <c r="AT331" s="37">
        <f>MAX(-AT279,0)</f>
        <v/>
      </c>
      <c r="AU331" s="37">
        <f>MAX(-AU279,0)</f>
        <v/>
      </c>
      <c r="AV331" s="37">
        <f>MAX(-AV279,0)</f>
        <v/>
      </c>
      <c r="AW331" s="37">
        <f>MAX(-AW279,0)</f>
        <v/>
      </c>
      <c r="AX331" s="37">
        <f>MAX(-AX279,0)</f>
        <v/>
      </c>
      <c r="AY331" s="40">
        <f>SUBSIDYPART(AY279)</f>
        <v/>
      </c>
    </row>
    <row r="332" hidden="1" outlineLevel="1">
      <c r="A332" s="14" t="inlineStr">
        <is>
          <t>esub</t>
        </is>
      </c>
      <c r="B332" s="14" t="inlineStr">
        <is>
          <t>coa</t>
        </is>
      </c>
      <c r="C332" s="14" t="inlineStr">
        <is>
          <t>res</t>
        </is>
      </c>
      <c r="D332" s="36" t="n"/>
      <c r="E332" s="36" t="n"/>
      <c r="F332" s="36" t="n"/>
      <c r="G332" s="36" t="n"/>
      <c r="H332" s="14">
        <f>INDEX(Variables!$B$5:$B$105,MATCH($A332,Variables!$A$5:$A$105,0))&amp;IF($C332="",""," | "&amp;INDEX(Mapping!$B$5:$B$26,MATCH($C332,Mapping!$A$5:$A$26,0))&amp;" | "&amp;INDEX(Mapping!$B$30:$B$41,MATCH($B332,Mapping!$A$30:$A$41,0)))</f>
        <v/>
      </c>
      <c r="I332" s="14">
        <f>INDEX(Variables!$C$5:$C$105,MATCH($A332,Variables!$A$5:$A$105,0))</f>
        <v/>
      </c>
      <c r="J332" s="14">
        <f>INDEX(Variables!$E$5:$E$105,MATCH($A332,Variables!$A$5:$A$105,0))</f>
        <v/>
      </c>
      <c r="K332" s="11">
        <f>LOWER(Settings!$C$4)&amp;".mit."&amp;$A332&amp;IF($C332="","","."&amp;$C332&amp;"."&amp;$B332)&amp;IF(INDEX(Variables!$D$5:$D$105,MATCH($A332,Variables!$A$5:$A$105,0))="","","."&amp;INDEX(Variables!$D$5:$D$105,MATCH($A332,Variables!$A$5:$A$105,0)))&amp;"."&amp;K$5</f>
        <v/>
      </c>
      <c r="L332" s="38">
        <f>MAX(-L280,0)</f>
        <v/>
      </c>
      <c r="M332" s="37">
        <f>MAX(-M280,0)</f>
        <v/>
      </c>
      <c r="N332" s="37">
        <f>MAX(-N280,0)</f>
        <v/>
      </c>
      <c r="O332" s="37">
        <f>MAX(-O280,0)</f>
        <v/>
      </c>
      <c r="P332" s="37">
        <f>MAX(-P280,0)</f>
        <v/>
      </c>
      <c r="Q332" s="37">
        <f>MAX(-Q280,0)</f>
        <v/>
      </c>
      <c r="R332" s="37">
        <f>MAX(-R280,0)</f>
        <v/>
      </c>
      <c r="S332" s="37">
        <f>MAX(-S280,0)</f>
        <v/>
      </c>
      <c r="T332" s="37">
        <f>MAX(-T280,0)</f>
        <v/>
      </c>
      <c r="U332" s="37">
        <f>MAX(-U280,0)</f>
        <v/>
      </c>
      <c r="V332" s="37">
        <f>MAX(-V280,0)</f>
        <v/>
      </c>
      <c r="W332" s="37">
        <f>MAX(-W280,0)</f>
        <v/>
      </c>
      <c r="X332" s="37">
        <f>MAX(-X280,0)</f>
        <v/>
      </c>
      <c r="Y332" s="37">
        <f>MAX(-Y280,0)</f>
        <v/>
      </c>
      <c r="Z332" s="37">
        <f>MAX(-Z280,0)</f>
        <v/>
      </c>
      <c r="AA332" s="37">
        <f>MAX(-AA280,0)</f>
        <v/>
      </c>
      <c r="AB332" s="37">
        <f>MAX(-AB280,0)</f>
        <v/>
      </c>
      <c r="AC332" s="37">
        <f>MAX(-AC280,0)</f>
        <v/>
      </c>
      <c r="AD332" s="40">
        <f>SUBSIDYPART(AD280)</f>
        <v/>
      </c>
      <c r="AF332" s="11">
        <f>LOWER(Settings!$C$4)&amp;".mit."&amp;$A332&amp;IF($C332="","","."&amp;$C332&amp;"."&amp;$B332)&amp;IF(INDEX(Variables!$D$5:$D$105,MATCH($A332,Variables!$A$5:$A$105,0))="","","."&amp;INDEX(Variables!$D$5:$D$105,MATCH($A332,Variables!$A$5:$A$105,0)))&amp;"."&amp;AF$5</f>
        <v/>
      </c>
      <c r="AG332" s="38">
        <f>MAX(-AG280,0)</f>
        <v/>
      </c>
      <c r="AH332" s="37">
        <f>MAX(-AH280,0)</f>
        <v/>
      </c>
      <c r="AI332" s="37">
        <f>MAX(-AI280,0)</f>
        <v/>
      </c>
      <c r="AJ332" s="37">
        <f>MAX(-AJ280,0)</f>
        <v/>
      </c>
      <c r="AK332" s="37">
        <f>MAX(-AK280,0)</f>
        <v/>
      </c>
      <c r="AL332" s="37">
        <f>MAX(-AL280,0)</f>
        <v/>
      </c>
      <c r="AM332" s="37">
        <f>MAX(-AM280,0)</f>
        <v/>
      </c>
      <c r="AN332" s="37">
        <f>MAX(-AN280,0)</f>
        <v/>
      </c>
      <c r="AO332" s="37">
        <f>MAX(-AO280,0)</f>
        <v/>
      </c>
      <c r="AP332" s="37">
        <f>MAX(-AP280,0)</f>
        <v/>
      </c>
      <c r="AQ332" s="37">
        <f>MAX(-AQ280,0)</f>
        <v/>
      </c>
      <c r="AR332" s="37">
        <f>MAX(-AR280,0)</f>
        <v/>
      </c>
      <c r="AS332" s="37">
        <f>MAX(-AS280,0)</f>
        <v/>
      </c>
      <c r="AT332" s="37">
        <f>MAX(-AT280,0)</f>
        <v/>
      </c>
      <c r="AU332" s="37">
        <f>MAX(-AU280,0)</f>
        <v/>
      </c>
      <c r="AV332" s="37">
        <f>MAX(-AV280,0)</f>
        <v/>
      </c>
      <c r="AW332" s="37">
        <f>MAX(-AW280,0)</f>
        <v/>
      </c>
      <c r="AX332" s="37">
        <f>MAX(-AX280,0)</f>
        <v/>
      </c>
      <c r="AY332" s="40">
        <f>SUBSIDYPART(AY280)</f>
        <v/>
      </c>
    </row>
    <row r="333" hidden="1" outlineLevel="1">
      <c r="A333" s="14" t="inlineStr">
        <is>
          <t>esub</t>
        </is>
      </c>
      <c r="B333" s="14" t="inlineStr">
        <is>
          <t>coa</t>
        </is>
      </c>
      <c r="C333" s="14" t="inlineStr">
        <is>
          <t>ind</t>
        </is>
      </c>
      <c r="D333" s="36" t="n"/>
      <c r="E333" s="36" t="n"/>
      <c r="F333" s="36" t="n"/>
      <c r="G333" s="36" t="n"/>
      <c r="H333" s="14">
        <f>INDEX(Variables!$B$5:$B$105,MATCH($A333,Variables!$A$5:$A$105,0))&amp;IF($C333="",""," | "&amp;INDEX(Mapping!$B$5:$B$26,MATCH($C333,Mapping!$A$5:$A$26,0))&amp;" | "&amp;INDEX(Mapping!$B$30:$B$41,MATCH($B333,Mapping!$A$30:$A$41,0)))</f>
        <v/>
      </c>
      <c r="I333" s="14">
        <f>INDEX(Variables!$C$5:$C$105,MATCH($A333,Variables!$A$5:$A$105,0))</f>
        <v/>
      </c>
      <c r="J333" s="14">
        <f>INDEX(Variables!$E$5:$E$105,MATCH($A333,Variables!$A$5:$A$105,0))</f>
        <v/>
      </c>
      <c r="K333" s="11">
        <f>LOWER(Settings!$C$4)&amp;".mit."&amp;$A333&amp;IF($C333="","","."&amp;$C333&amp;"."&amp;$B333)&amp;IF(INDEX(Variables!$D$5:$D$105,MATCH($A333,Variables!$A$5:$A$105,0))="","","."&amp;INDEX(Variables!$D$5:$D$105,MATCH($A333,Variables!$A$5:$A$105,0)))&amp;"."&amp;K$5</f>
        <v/>
      </c>
      <c r="L333" s="38">
        <f>MAX(-L281,0)</f>
        <v/>
      </c>
      <c r="M333" s="37">
        <f>MAX(-M281,0)</f>
        <v/>
      </c>
      <c r="N333" s="37">
        <f>MAX(-N281,0)</f>
        <v/>
      </c>
      <c r="O333" s="37">
        <f>MAX(-O281,0)</f>
        <v/>
      </c>
      <c r="P333" s="37">
        <f>MAX(-P281,0)</f>
        <v/>
      </c>
      <c r="Q333" s="37">
        <f>MAX(-Q281,0)</f>
        <v/>
      </c>
      <c r="R333" s="37">
        <f>MAX(-R281,0)</f>
        <v/>
      </c>
      <c r="S333" s="37">
        <f>MAX(-S281,0)</f>
        <v/>
      </c>
      <c r="T333" s="37">
        <f>MAX(-T281,0)</f>
        <v/>
      </c>
      <c r="U333" s="37">
        <f>MAX(-U281,0)</f>
        <v/>
      </c>
      <c r="V333" s="37">
        <f>MAX(-V281,0)</f>
        <v/>
      </c>
      <c r="W333" s="37">
        <f>MAX(-W281,0)</f>
        <v/>
      </c>
      <c r="X333" s="37">
        <f>MAX(-X281,0)</f>
        <v/>
      </c>
      <c r="Y333" s="37">
        <f>MAX(-Y281,0)</f>
        <v/>
      </c>
      <c r="Z333" s="37">
        <f>MAX(-Z281,0)</f>
        <v/>
      </c>
      <c r="AA333" s="37">
        <f>MAX(-AA281,0)</f>
        <v/>
      </c>
      <c r="AB333" s="37">
        <f>MAX(-AB281,0)</f>
        <v/>
      </c>
      <c r="AC333" s="37">
        <f>MAX(-AC281,0)</f>
        <v/>
      </c>
      <c r="AD333" s="40">
        <f>SUBSIDYPART(AD281)</f>
        <v/>
      </c>
      <c r="AF333" s="11">
        <f>LOWER(Settings!$C$4)&amp;".mit."&amp;$A333&amp;IF($C333="","","."&amp;$C333&amp;"."&amp;$B333)&amp;IF(INDEX(Variables!$D$5:$D$105,MATCH($A333,Variables!$A$5:$A$105,0))="","","."&amp;INDEX(Variables!$D$5:$D$105,MATCH($A333,Variables!$A$5:$A$105,0)))&amp;"."&amp;AF$5</f>
        <v/>
      </c>
      <c r="AG333" s="38">
        <f>MAX(-AG281,0)</f>
        <v/>
      </c>
      <c r="AH333" s="37">
        <f>MAX(-AH281,0)</f>
        <v/>
      </c>
      <c r="AI333" s="37">
        <f>MAX(-AI281,0)</f>
        <v/>
      </c>
      <c r="AJ333" s="37">
        <f>MAX(-AJ281,0)</f>
        <v/>
      </c>
      <c r="AK333" s="37">
        <f>MAX(-AK281,0)</f>
        <v/>
      </c>
      <c r="AL333" s="37">
        <f>MAX(-AL281,0)</f>
        <v/>
      </c>
      <c r="AM333" s="37">
        <f>MAX(-AM281,0)</f>
        <v/>
      </c>
      <c r="AN333" s="37">
        <f>MAX(-AN281,0)</f>
        <v/>
      </c>
      <c r="AO333" s="37">
        <f>MAX(-AO281,0)</f>
        <v/>
      </c>
      <c r="AP333" s="37">
        <f>MAX(-AP281,0)</f>
        <v/>
      </c>
      <c r="AQ333" s="37">
        <f>MAX(-AQ281,0)</f>
        <v/>
      </c>
      <c r="AR333" s="37">
        <f>MAX(-AR281,0)</f>
        <v/>
      </c>
      <c r="AS333" s="37">
        <f>MAX(-AS281,0)</f>
        <v/>
      </c>
      <c r="AT333" s="37">
        <f>MAX(-AT281,0)</f>
        <v/>
      </c>
      <c r="AU333" s="37">
        <f>MAX(-AU281,0)</f>
        <v/>
      </c>
      <c r="AV333" s="37">
        <f>MAX(-AV281,0)</f>
        <v/>
      </c>
      <c r="AW333" s="37">
        <f>MAX(-AW281,0)</f>
        <v/>
      </c>
      <c r="AX333" s="37">
        <f>MAX(-AX281,0)</f>
        <v/>
      </c>
      <c r="AY333" s="40">
        <f>SUBSIDYPART(AY281)</f>
        <v/>
      </c>
    </row>
    <row r="334" hidden="1" outlineLevel="1">
      <c r="A334" s="14" t="inlineStr">
        <is>
          <t>esub</t>
        </is>
      </c>
      <c r="B334" s="14" t="inlineStr">
        <is>
          <t>nga</t>
        </is>
      </c>
      <c r="C334" s="14" t="inlineStr">
        <is>
          <t>pow</t>
        </is>
      </c>
      <c r="D334" s="36" t="n"/>
      <c r="E334" s="36" t="n"/>
      <c r="F334" s="36" t="n"/>
      <c r="G334" s="36" t="n"/>
      <c r="H334" s="14">
        <f>INDEX(Variables!$B$5:$B$105,MATCH($A334,Variables!$A$5:$A$105,0))&amp;IF($C334="",""," | "&amp;INDEX(Mapping!$B$5:$B$26,MATCH($C334,Mapping!$A$5:$A$26,0))&amp;" | "&amp;INDEX(Mapping!$B$30:$B$41,MATCH($B334,Mapping!$A$30:$A$41,0)))</f>
        <v/>
      </c>
      <c r="I334" s="14">
        <f>INDEX(Variables!$C$5:$C$105,MATCH($A334,Variables!$A$5:$A$105,0))</f>
        <v/>
      </c>
      <c r="J334" s="14">
        <f>INDEX(Variables!$E$5:$E$105,MATCH($A334,Variables!$A$5:$A$105,0))</f>
        <v/>
      </c>
      <c r="K334" s="11">
        <f>LOWER(Settings!$C$4)&amp;".mit."&amp;$A334&amp;IF($C334="","","."&amp;$C334&amp;"."&amp;$B334)&amp;IF(INDEX(Variables!$D$5:$D$105,MATCH($A334,Variables!$A$5:$A$105,0))="","","."&amp;INDEX(Variables!$D$5:$D$105,MATCH($A334,Variables!$A$5:$A$105,0)))&amp;"."&amp;K$5</f>
        <v/>
      </c>
      <c r="L334" s="38">
        <f>MAX(-L282,0)</f>
        <v/>
      </c>
      <c r="M334" s="37">
        <f>MAX(-M282,0)</f>
        <v/>
      </c>
      <c r="N334" s="37">
        <f>MAX(-N282,0)</f>
        <v/>
      </c>
      <c r="O334" s="37">
        <f>MAX(-O282,0)</f>
        <v/>
      </c>
      <c r="P334" s="37">
        <f>MAX(-P282,0)</f>
        <v/>
      </c>
      <c r="Q334" s="37">
        <f>MAX(-Q282,0)</f>
        <v/>
      </c>
      <c r="R334" s="37">
        <f>MAX(-R282,0)</f>
        <v/>
      </c>
      <c r="S334" s="37">
        <f>MAX(-S282,0)</f>
        <v/>
      </c>
      <c r="T334" s="37">
        <f>MAX(-T282,0)</f>
        <v/>
      </c>
      <c r="U334" s="37">
        <f>MAX(-U282,0)</f>
        <v/>
      </c>
      <c r="V334" s="37">
        <f>MAX(-V282,0)</f>
        <v/>
      </c>
      <c r="W334" s="37">
        <f>MAX(-W282,0)</f>
        <v/>
      </c>
      <c r="X334" s="37">
        <f>MAX(-X282,0)</f>
        <v/>
      </c>
      <c r="Y334" s="37">
        <f>MAX(-Y282,0)</f>
        <v/>
      </c>
      <c r="Z334" s="37">
        <f>MAX(-Z282,0)</f>
        <v/>
      </c>
      <c r="AA334" s="37">
        <f>MAX(-AA282,0)</f>
        <v/>
      </c>
      <c r="AB334" s="37">
        <f>MAX(-AB282,0)</f>
        <v/>
      </c>
      <c r="AC334" s="37">
        <f>MAX(-AC282,0)</f>
        <v/>
      </c>
      <c r="AD334" s="40">
        <f>SUBSIDYPART(AD282)</f>
        <v/>
      </c>
      <c r="AF334" s="11">
        <f>LOWER(Settings!$C$4)&amp;".mit."&amp;$A334&amp;IF($C334="","","."&amp;$C334&amp;"."&amp;$B334)&amp;IF(INDEX(Variables!$D$5:$D$105,MATCH($A334,Variables!$A$5:$A$105,0))="","","."&amp;INDEX(Variables!$D$5:$D$105,MATCH($A334,Variables!$A$5:$A$105,0)))&amp;"."&amp;AF$5</f>
        <v/>
      </c>
      <c r="AG334" s="38">
        <f>MAX(-AG282,0)</f>
        <v/>
      </c>
      <c r="AH334" s="37">
        <f>MAX(-AH282,0)</f>
        <v/>
      </c>
      <c r="AI334" s="37">
        <f>MAX(-AI282,0)</f>
        <v/>
      </c>
      <c r="AJ334" s="37">
        <f>MAX(-AJ282,0)</f>
        <v/>
      </c>
      <c r="AK334" s="37">
        <f>MAX(-AK282,0)</f>
        <v/>
      </c>
      <c r="AL334" s="37">
        <f>MAX(-AL282,0)</f>
        <v/>
      </c>
      <c r="AM334" s="37">
        <f>MAX(-AM282,0)</f>
        <v/>
      </c>
      <c r="AN334" s="37">
        <f>MAX(-AN282,0)</f>
        <v/>
      </c>
      <c r="AO334" s="37">
        <f>MAX(-AO282,0)</f>
        <v/>
      </c>
      <c r="AP334" s="37">
        <f>MAX(-AP282,0)</f>
        <v/>
      </c>
      <c r="AQ334" s="37">
        <f>MAX(-AQ282,0)</f>
        <v/>
      </c>
      <c r="AR334" s="37">
        <f>MAX(-AR282,0)</f>
        <v/>
      </c>
      <c r="AS334" s="37">
        <f>MAX(-AS282,0)</f>
        <v/>
      </c>
      <c r="AT334" s="37">
        <f>MAX(-AT282,0)</f>
        <v/>
      </c>
      <c r="AU334" s="37">
        <f>MAX(-AU282,0)</f>
        <v/>
      </c>
      <c r="AV334" s="37">
        <f>MAX(-AV282,0)</f>
        <v/>
      </c>
      <c r="AW334" s="37">
        <f>MAX(-AW282,0)</f>
        <v/>
      </c>
      <c r="AX334" s="37">
        <f>MAX(-AX282,0)</f>
        <v/>
      </c>
      <c r="AY334" s="40">
        <f>SUBSIDYPART(AY282)</f>
        <v/>
      </c>
    </row>
    <row r="335" hidden="1" outlineLevel="1">
      <c r="A335" s="14" t="inlineStr">
        <is>
          <t>esub</t>
        </is>
      </c>
      <c r="B335" s="14" t="inlineStr">
        <is>
          <t>nga</t>
        </is>
      </c>
      <c r="C335" s="14" t="inlineStr">
        <is>
          <t>res</t>
        </is>
      </c>
      <c r="D335" s="36" t="n"/>
      <c r="E335" s="36" t="n"/>
      <c r="F335" s="36" t="n"/>
      <c r="G335" s="36" t="n"/>
      <c r="H335" s="14">
        <f>INDEX(Variables!$B$5:$B$105,MATCH($A335,Variables!$A$5:$A$105,0))&amp;IF($C335="",""," | "&amp;INDEX(Mapping!$B$5:$B$26,MATCH($C335,Mapping!$A$5:$A$26,0))&amp;" | "&amp;INDEX(Mapping!$B$30:$B$41,MATCH($B335,Mapping!$A$30:$A$41,0)))</f>
        <v/>
      </c>
      <c r="I335" s="14">
        <f>INDEX(Variables!$C$5:$C$105,MATCH($A335,Variables!$A$5:$A$105,0))</f>
        <v/>
      </c>
      <c r="J335" s="14">
        <f>INDEX(Variables!$E$5:$E$105,MATCH($A335,Variables!$A$5:$A$105,0))</f>
        <v/>
      </c>
      <c r="K335" s="11">
        <f>LOWER(Settings!$C$4)&amp;".mit."&amp;$A335&amp;IF($C335="","","."&amp;$C335&amp;"."&amp;$B335)&amp;IF(INDEX(Variables!$D$5:$D$105,MATCH($A335,Variables!$A$5:$A$105,0))="","","."&amp;INDEX(Variables!$D$5:$D$105,MATCH($A335,Variables!$A$5:$A$105,0)))&amp;"."&amp;K$5</f>
        <v/>
      </c>
      <c r="L335" s="38">
        <f>MAX(-L283,0)</f>
        <v/>
      </c>
      <c r="M335" s="37">
        <f>MAX(-M283,0)</f>
        <v/>
      </c>
      <c r="N335" s="37">
        <f>MAX(-N283,0)</f>
        <v/>
      </c>
      <c r="O335" s="37">
        <f>MAX(-O283,0)</f>
        <v/>
      </c>
      <c r="P335" s="37">
        <f>MAX(-P283,0)</f>
        <v/>
      </c>
      <c r="Q335" s="37">
        <f>MAX(-Q283,0)</f>
        <v/>
      </c>
      <c r="R335" s="37">
        <f>MAX(-R283,0)</f>
        <v/>
      </c>
      <c r="S335" s="37">
        <f>MAX(-S283,0)</f>
        <v/>
      </c>
      <c r="T335" s="37">
        <f>MAX(-T283,0)</f>
        <v/>
      </c>
      <c r="U335" s="37">
        <f>MAX(-U283,0)</f>
        <v/>
      </c>
      <c r="V335" s="37">
        <f>MAX(-V283,0)</f>
        <v/>
      </c>
      <c r="W335" s="37">
        <f>MAX(-W283,0)</f>
        <v/>
      </c>
      <c r="X335" s="37">
        <f>MAX(-X283,0)</f>
        <v/>
      </c>
      <c r="Y335" s="37">
        <f>MAX(-Y283,0)</f>
        <v/>
      </c>
      <c r="Z335" s="37">
        <f>MAX(-Z283,0)</f>
        <v/>
      </c>
      <c r="AA335" s="37">
        <f>MAX(-AA283,0)</f>
        <v/>
      </c>
      <c r="AB335" s="37">
        <f>MAX(-AB283,0)</f>
        <v/>
      </c>
      <c r="AC335" s="37">
        <f>MAX(-AC283,0)</f>
        <v/>
      </c>
      <c r="AD335" s="40">
        <f>SUBSIDYPART(AD283)</f>
        <v/>
      </c>
      <c r="AF335" s="11">
        <f>LOWER(Settings!$C$4)&amp;".mit."&amp;$A335&amp;IF($C335="","","."&amp;$C335&amp;"."&amp;$B335)&amp;IF(INDEX(Variables!$D$5:$D$105,MATCH($A335,Variables!$A$5:$A$105,0))="","","."&amp;INDEX(Variables!$D$5:$D$105,MATCH($A335,Variables!$A$5:$A$105,0)))&amp;"."&amp;AF$5</f>
        <v/>
      </c>
      <c r="AG335" s="38">
        <f>MAX(-AG283,0)</f>
        <v/>
      </c>
      <c r="AH335" s="37">
        <f>MAX(-AH283,0)</f>
        <v/>
      </c>
      <c r="AI335" s="37">
        <f>MAX(-AI283,0)</f>
        <v/>
      </c>
      <c r="AJ335" s="37">
        <f>MAX(-AJ283,0)</f>
        <v/>
      </c>
      <c r="AK335" s="37">
        <f>MAX(-AK283,0)</f>
        <v/>
      </c>
      <c r="AL335" s="37">
        <f>MAX(-AL283,0)</f>
        <v/>
      </c>
      <c r="AM335" s="37">
        <f>MAX(-AM283,0)</f>
        <v/>
      </c>
      <c r="AN335" s="37">
        <f>MAX(-AN283,0)</f>
        <v/>
      </c>
      <c r="AO335" s="37">
        <f>MAX(-AO283,0)</f>
        <v/>
      </c>
      <c r="AP335" s="37">
        <f>MAX(-AP283,0)</f>
        <v/>
      </c>
      <c r="AQ335" s="37">
        <f>MAX(-AQ283,0)</f>
        <v/>
      </c>
      <c r="AR335" s="37">
        <f>MAX(-AR283,0)</f>
        <v/>
      </c>
      <c r="AS335" s="37">
        <f>MAX(-AS283,0)</f>
        <v/>
      </c>
      <c r="AT335" s="37">
        <f>MAX(-AT283,0)</f>
        <v/>
      </c>
      <c r="AU335" s="37">
        <f>MAX(-AU283,0)</f>
        <v/>
      </c>
      <c r="AV335" s="37">
        <f>MAX(-AV283,0)</f>
        <v/>
      </c>
      <c r="AW335" s="37">
        <f>MAX(-AW283,0)</f>
        <v/>
      </c>
      <c r="AX335" s="37">
        <f>MAX(-AX283,0)</f>
        <v/>
      </c>
      <c r="AY335" s="40">
        <f>SUBSIDYPART(AY283)</f>
        <v/>
      </c>
    </row>
    <row r="336" hidden="1" outlineLevel="1">
      <c r="A336" s="14" t="inlineStr">
        <is>
          <t>esub</t>
        </is>
      </c>
      <c r="B336" s="14" t="inlineStr">
        <is>
          <t>nga</t>
        </is>
      </c>
      <c r="C336" s="14" t="inlineStr">
        <is>
          <t>ind</t>
        </is>
      </c>
      <c r="D336" s="36" t="n"/>
      <c r="E336" s="36" t="n"/>
      <c r="F336" s="36" t="n"/>
      <c r="G336" s="36" t="n"/>
      <c r="H336" s="14">
        <f>INDEX(Variables!$B$5:$B$105,MATCH($A336,Variables!$A$5:$A$105,0))&amp;IF($C336="",""," | "&amp;INDEX(Mapping!$B$5:$B$26,MATCH($C336,Mapping!$A$5:$A$26,0))&amp;" | "&amp;INDEX(Mapping!$B$30:$B$41,MATCH($B336,Mapping!$A$30:$A$41,0)))</f>
        <v/>
      </c>
      <c r="I336" s="14">
        <f>INDEX(Variables!$C$5:$C$105,MATCH($A336,Variables!$A$5:$A$105,0))</f>
        <v/>
      </c>
      <c r="J336" s="14">
        <f>INDEX(Variables!$E$5:$E$105,MATCH($A336,Variables!$A$5:$A$105,0))</f>
        <v/>
      </c>
      <c r="K336" s="11">
        <f>LOWER(Settings!$C$4)&amp;".mit."&amp;$A336&amp;IF($C336="","","."&amp;$C336&amp;"."&amp;$B336)&amp;IF(INDEX(Variables!$D$5:$D$105,MATCH($A336,Variables!$A$5:$A$105,0))="","","."&amp;INDEX(Variables!$D$5:$D$105,MATCH($A336,Variables!$A$5:$A$105,0)))&amp;"."&amp;K$5</f>
        <v/>
      </c>
      <c r="L336" s="38">
        <f>MAX(-L284,0)</f>
        <v/>
      </c>
      <c r="M336" s="37">
        <f>MAX(-M284,0)</f>
        <v/>
      </c>
      <c r="N336" s="37">
        <f>MAX(-N284,0)</f>
        <v/>
      </c>
      <c r="O336" s="37">
        <f>MAX(-O284,0)</f>
        <v/>
      </c>
      <c r="P336" s="37">
        <f>MAX(-P284,0)</f>
        <v/>
      </c>
      <c r="Q336" s="37">
        <f>MAX(-Q284,0)</f>
        <v/>
      </c>
      <c r="R336" s="37">
        <f>MAX(-R284,0)</f>
        <v/>
      </c>
      <c r="S336" s="37">
        <f>MAX(-S284,0)</f>
        <v/>
      </c>
      <c r="T336" s="37">
        <f>MAX(-T284,0)</f>
        <v/>
      </c>
      <c r="U336" s="37">
        <f>MAX(-U284,0)</f>
        <v/>
      </c>
      <c r="V336" s="37">
        <f>MAX(-V284,0)</f>
        <v/>
      </c>
      <c r="W336" s="37">
        <f>MAX(-W284,0)</f>
        <v/>
      </c>
      <c r="X336" s="37">
        <f>MAX(-X284,0)</f>
        <v/>
      </c>
      <c r="Y336" s="37">
        <f>MAX(-Y284,0)</f>
        <v/>
      </c>
      <c r="Z336" s="37">
        <f>MAX(-Z284,0)</f>
        <v/>
      </c>
      <c r="AA336" s="37">
        <f>MAX(-AA284,0)</f>
        <v/>
      </c>
      <c r="AB336" s="37">
        <f>MAX(-AB284,0)</f>
        <v/>
      </c>
      <c r="AC336" s="37">
        <f>MAX(-AC284,0)</f>
        <v/>
      </c>
      <c r="AD336" s="40">
        <f>SUBSIDYPART(AD284)</f>
        <v/>
      </c>
      <c r="AF336" s="11">
        <f>LOWER(Settings!$C$4)&amp;".mit."&amp;$A336&amp;IF($C336="","","."&amp;$C336&amp;"."&amp;$B336)&amp;IF(INDEX(Variables!$D$5:$D$105,MATCH($A336,Variables!$A$5:$A$105,0))="","","."&amp;INDEX(Variables!$D$5:$D$105,MATCH($A336,Variables!$A$5:$A$105,0)))&amp;"."&amp;AF$5</f>
        <v/>
      </c>
      <c r="AG336" s="38">
        <f>MAX(-AG284,0)</f>
        <v/>
      </c>
      <c r="AH336" s="37">
        <f>MAX(-AH284,0)</f>
        <v/>
      </c>
      <c r="AI336" s="37">
        <f>MAX(-AI284,0)</f>
        <v/>
      </c>
      <c r="AJ336" s="37">
        <f>MAX(-AJ284,0)</f>
        <v/>
      </c>
      <c r="AK336" s="37">
        <f>MAX(-AK284,0)</f>
        <v/>
      </c>
      <c r="AL336" s="37">
        <f>MAX(-AL284,0)</f>
        <v/>
      </c>
      <c r="AM336" s="37">
        <f>MAX(-AM284,0)</f>
        <v/>
      </c>
      <c r="AN336" s="37">
        <f>MAX(-AN284,0)</f>
        <v/>
      </c>
      <c r="AO336" s="37">
        <f>MAX(-AO284,0)</f>
        <v/>
      </c>
      <c r="AP336" s="37">
        <f>MAX(-AP284,0)</f>
        <v/>
      </c>
      <c r="AQ336" s="37">
        <f>MAX(-AQ284,0)</f>
        <v/>
      </c>
      <c r="AR336" s="37">
        <f>MAX(-AR284,0)</f>
        <v/>
      </c>
      <c r="AS336" s="37">
        <f>MAX(-AS284,0)</f>
        <v/>
      </c>
      <c r="AT336" s="37">
        <f>MAX(-AT284,0)</f>
        <v/>
      </c>
      <c r="AU336" s="37">
        <f>MAX(-AU284,0)</f>
        <v/>
      </c>
      <c r="AV336" s="37">
        <f>MAX(-AV284,0)</f>
        <v/>
      </c>
      <c r="AW336" s="37">
        <f>MAX(-AW284,0)</f>
        <v/>
      </c>
      <c r="AX336" s="37">
        <f>MAX(-AX284,0)</f>
        <v/>
      </c>
      <c r="AY336" s="40">
        <f>SUBSIDYPART(AY284)</f>
        <v/>
      </c>
    </row>
    <row r="337" hidden="1" outlineLevel="1">
      <c r="A337" s="14" t="inlineStr">
        <is>
          <t>esub</t>
        </is>
      </c>
      <c r="B337" s="14" t="inlineStr">
        <is>
          <t>gso</t>
        </is>
      </c>
      <c r="C337" s="14" t="inlineStr">
        <is>
          <t>all</t>
        </is>
      </c>
      <c r="D337" s="36" t="n"/>
      <c r="E337" s="36" t="n"/>
      <c r="F337" s="36" t="n"/>
      <c r="G337" s="36" t="n"/>
      <c r="H337" s="14">
        <f>INDEX(Variables!$B$5:$B$105,MATCH($A337,Variables!$A$5:$A$105,0))&amp;IF($C337="",""," | "&amp;INDEX(Mapping!$B$5:$B$26,MATCH($C337,Mapping!$A$5:$A$26,0))&amp;" | "&amp;INDEX(Mapping!$B$30:$B$41,MATCH($B337,Mapping!$A$30:$A$41,0)))</f>
        <v/>
      </c>
      <c r="I337" s="14">
        <f>INDEX(Variables!$C$5:$C$105,MATCH($A337,Variables!$A$5:$A$105,0))</f>
        <v/>
      </c>
      <c r="J337" s="14">
        <f>INDEX(Variables!$E$5:$E$105,MATCH($A337,Variables!$A$5:$A$105,0))</f>
        <v/>
      </c>
      <c r="K337" s="11">
        <f>LOWER(Settings!$C$4)&amp;".mit."&amp;$A337&amp;IF($C337="","","."&amp;$C337&amp;"."&amp;$B337)&amp;IF(INDEX(Variables!$D$5:$D$105,MATCH($A337,Variables!$A$5:$A$105,0))="","","."&amp;INDEX(Variables!$D$5:$D$105,MATCH($A337,Variables!$A$5:$A$105,0)))&amp;"."&amp;K$5</f>
        <v/>
      </c>
      <c r="L337" s="38">
        <f>MAX(-L285,0)</f>
        <v/>
      </c>
      <c r="M337" s="37">
        <f>MAX(-M285,0)</f>
        <v/>
      </c>
      <c r="N337" s="37">
        <f>MAX(-N285,0)</f>
        <v/>
      </c>
      <c r="O337" s="37">
        <f>MAX(-O285,0)</f>
        <v/>
      </c>
      <c r="P337" s="37">
        <f>MAX(-P285,0)</f>
        <v/>
      </c>
      <c r="Q337" s="37">
        <f>MAX(-Q285,0)</f>
        <v/>
      </c>
      <c r="R337" s="37">
        <f>MAX(-R285,0)</f>
        <v/>
      </c>
      <c r="S337" s="37">
        <f>MAX(-S285,0)</f>
        <v/>
      </c>
      <c r="T337" s="37">
        <f>MAX(-T285,0)</f>
        <v/>
      </c>
      <c r="U337" s="37">
        <f>MAX(-U285,0)</f>
        <v/>
      </c>
      <c r="V337" s="37">
        <f>MAX(-V285,0)</f>
        <v/>
      </c>
      <c r="W337" s="37">
        <f>MAX(-W285,0)</f>
        <v/>
      </c>
      <c r="X337" s="37">
        <f>MAX(-X285,0)</f>
        <v/>
      </c>
      <c r="Y337" s="37">
        <f>MAX(-Y285,0)</f>
        <v/>
      </c>
      <c r="Z337" s="37">
        <f>MAX(-Z285,0)</f>
        <v/>
      </c>
      <c r="AA337" s="37">
        <f>MAX(-AA285,0)</f>
        <v/>
      </c>
      <c r="AB337" s="37">
        <f>MAX(-AB285,0)</f>
        <v/>
      </c>
      <c r="AC337" s="37">
        <f>MAX(-AC285,0)</f>
        <v/>
      </c>
      <c r="AD337" s="40">
        <f>SUBSIDYPART(AD285)</f>
        <v/>
      </c>
      <c r="AF337" s="11">
        <f>LOWER(Settings!$C$4)&amp;".mit."&amp;$A337&amp;IF($C337="","","."&amp;$C337&amp;"."&amp;$B337)&amp;IF(INDEX(Variables!$D$5:$D$105,MATCH($A337,Variables!$A$5:$A$105,0))="","","."&amp;INDEX(Variables!$D$5:$D$105,MATCH($A337,Variables!$A$5:$A$105,0)))&amp;"."&amp;AF$5</f>
        <v/>
      </c>
      <c r="AG337" s="38">
        <f>MAX(-AG285,0)</f>
        <v/>
      </c>
      <c r="AH337" s="37">
        <f>MAX(-AH285,0)</f>
        <v/>
      </c>
      <c r="AI337" s="37">
        <f>MAX(-AI285,0)</f>
        <v/>
      </c>
      <c r="AJ337" s="37">
        <f>MAX(-AJ285,0)</f>
        <v/>
      </c>
      <c r="AK337" s="37">
        <f>MAX(-AK285,0)</f>
        <v/>
      </c>
      <c r="AL337" s="37">
        <f>MAX(-AL285,0)</f>
        <v/>
      </c>
      <c r="AM337" s="37">
        <f>MAX(-AM285,0)</f>
        <v/>
      </c>
      <c r="AN337" s="37">
        <f>MAX(-AN285,0)</f>
        <v/>
      </c>
      <c r="AO337" s="37">
        <f>MAX(-AO285,0)</f>
        <v/>
      </c>
      <c r="AP337" s="37">
        <f>MAX(-AP285,0)</f>
        <v/>
      </c>
      <c r="AQ337" s="37">
        <f>MAX(-AQ285,0)</f>
        <v/>
      </c>
      <c r="AR337" s="37">
        <f>MAX(-AR285,0)</f>
        <v/>
      </c>
      <c r="AS337" s="37">
        <f>MAX(-AS285,0)</f>
        <v/>
      </c>
      <c r="AT337" s="37">
        <f>MAX(-AT285,0)</f>
        <v/>
      </c>
      <c r="AU337" s="37">
        <f>MAX(-AU285,0)</f>
        <v/>
      </c>
      <c r="AV337" s="37">
        <f>MAX(-AV285,0)</f>
        <v/>
      </c>
      <c r="AW337" s="37">
        <f>MAX(-AW285,0)</f>
        <v/>
      </c>
      <c r="AX337" s="37">
        <f>MAX(-AX285,0)</f>
        <v/>
      </c>
      <c r="AY337" s="40">
        <f>SUBSIDYPART(AY285)</f>
        <v/>
      </c>
    </row>
    <row r="338" hidden="1" outlineLevel="1">
      <c r="A338" s="14" t="inlineStr">
        <is>
          <t>esub</t>
        </is>
      </c>
      <c r="B338" s="14" t="inlineStr">
        <is>
          <t>die</t>
        </is>
      </c>
      <c r="C338" s="14" t="inlineStr">
        <is>
          <t>all</t>
        </is>
      </c>
      <c r="D338" s="36" t="n"/>
      <c r="E338" s="36" t="n"/>
      <c r="F338" s="36" t="n"/>
      <c r="G338" s="36" t="n"/>
      <c r="H338" s="14">
        <f>INDEX(Variables!$B$5:$B$105,MATCH($A338,Variables!$A$5:$A$105,0))&amp;IF($C338="",""," | "&amp;INDEX(Mapping!$B$5:$B$26,MATCH($C338,Mapping!$A$5:$A$26,0))&amp;" | "&amp;INDEX(Mapping!$B$30:$B$41,MATCH($B338,Mapping!$A$30:$A$41,0)))</f>
        <v/>
      </c>
      <c r="I338" s="14">
        <f>INDEX(Variables!$C$5:$C$105,MATCH($A338,Variables!$A$5:$A$105,0))</f>
        <v/>
      </c>
      <c r="J338" s="14">
        <f>INDEX(Variables!$E$5:$E$105,MATCH($A338,Variables!$A$5:$A$105,0))</f>
        <v/>
      </c>
      <c r="K338" s="11">
        <f>LOWER(Settings!$C$4)&amp;".mit."&amp;$A338&amp;IF($C338="","","."&amp;$C338&amp;"."&amp;$B338)&amp;IF(INDEX(Variables!$D$5:$D$105,MATCH($A338,Variables!$A$5:$A$105,0))="","","."&amp;INDEX(Variables!$D$5:$D$105,MATCH($A338,Variables!$A$5:$A$105,0)))&amp;"."&amp;K$5</f>
        <v/>
      </c>
      <c r="L338" s="38">
        <f>MAX(-L286,0)</f>
        <v/>
      </c>
      <c r="M338" s="37">
        <f>MAX(-M286,0)</f>
        <v/>
      </c>
      <c r="N338" s="37">
        <f>MAX(-N286,0)</f>
        <v/>
      </c>
      <c r="O338" s="37">
        <f>MAX(-O286,0)</f>
        <v/>
      </c>
      <c r="P338" s="37">
        <f>MAX(-P286,0)</f>
        <v/>
      </c>
      <c r="Q338" s="37">
        <f>MAX(-Q286,0)</f>
        <v/>
      </c>
      <c r="R338" s="37">
        <f>MAX(-R286,0)</f>
        <v/>
      </c>
      <c r="S338" s="37">
        <f>MAX(-S286,0)</f>
        <v/>
      </c>
      <c r="T338" s="37">
        <f>MAX(-T286,0)</f>
        <v/>
      </c>
      <c r="U338" s="37">
        <f>MAX(-U286,0)</f>
        <v/>
      </c>
      <c r="V338" s="37">
        <f>MAX(-V286,0)</f>
        <v/>
      </c>
      <c r="W338" s="37">
        <f>MAX(-W286,0)</f>
        <v/>
      </c>
      <c r="X338" s="37">
        <f>MAX(-X286,0)</f>
        <v/>
      </c>
      <c r="Y338" s="37">
        <f>MAX(-Y286,0)</f>
        <v/>
      </c>
      <c r="Z338" s="37">
        <f>MAX(-Z286,0)</f>
        <v/>
      </c>
      <c r="AA338" s="37">
        <f>MAX(-AA286,0)</f>
        <v/>
      </c>
      <c r="AB338" s="37">
        <f>MAX(-AB286,0)</f>
        <v/>
      </c>
      <c r="AC338" s="37">
        <f>MAX(-AC286,0)</f>
        <v/>
      </c>
      <c r="AD338" s="40">
        <f>SUBSIDYPART(AD286)</f>
        <v/>
      </c>
      <c r="AF338" s="11">
        <f>LOWER(Settings!$C$4)&amp;".mit."&amp;$A338&amp;IF($C338="","","."&amp;$C338&amp;"."&amp;$B338)&amp;IF(INDEX(Variables!$D$5:$D$105,MATCH($A338,Variables!$A$5:$A$105,0))="","","."&amp;INDEX(Variables!$D$5:$D$105,MATCH($A338,Variables!$A$5:$A$105,0)))&amp;"."&amp;AF$5</f>
        <v/>
      </c>
      <c r="AG338" s="38">
        <f>MAX(-AG286,0)</f>
        <v/>
      </c>
      <c r="AH338" s="37">
        <f>MAX(-AH286,0)</f>
        <v/>
      </c>
      <c r="AI338" s="37">
        <f>MAX(-AI286,0)</f>
        <v/>
      </c>
      <c r="AJ338" s="37">
        <f>MAX(-AJ286,0)</f>
        <v/>
      </c>
      <c r="AK338" s="37">
        <f>MAX(-AK286,0)</f>
        <v/>
      </c>
      <c r="AL338" s="37">
        <f>MAX(-AL286,0)</f>
        <v/>
      </c>
      <c r="AM338" s="37">
        <f>MAX(-AM286,0)</f>
        <v/>
      </c>
      <c r="AN338" s="37">
        <f>MAX(-AN286,0)</f>
        <v/>
      </c>
      <c r="AO338" s="37">
        <f>MAX(-AO286,0)</f>
        <v/>
      </c>
      <c r="AP338" s="37">
        <f>MAX(-AP286,0)</f>
        <v/>
      </c>
      <c r="AQ338" s="37">
        <f>MAX(-AQ286,0)</f>
        <v/>
      </c>
      <c r="AR338" s="37">
        <f>MAX(-AR286,0)</f>
        <v/>
      </c>
      <c r="AS338" s="37">
        <f>MAX(-AS286,0)</f>
        <v/>
      </c>
      <c r="AT338" s="37">
        <f>MAX(-AT286,0)</f>
        <v/>
      </c>
      <c r="AU338" s="37">
        <f>MAX(-AU286,0)</f>
        <v/>
      </c>
      <c r="AV338" s="37">
        <f>MAX(-AV286,0)</f>
        <v/>
      </c>
      <c r="AW338" s="37">
        <f>MAX(-AW286,0)</f>
        <v/>
      </c>
      <c r="AX338" s="37">
        <f>MAX(-AX286,0)</f>
        <v/>
      </c>
      <c r="AY338" s="40">
        <f>SUBSIDYPART(AY286)</f>
        <v/>
      </c>
    </row>
    <row r="339" hidden="1" outlineLevel="1">
      <c r="A339" s="14" t="inlineStr">
        <is>
          <t>esub</t>
        </is>
      </c>
      <c r="B339" s="14" t="inlineStr">
        <is>
          <t>lpg</t>
        </is>
      </c>
      <c r="C339" s="14" t="inlineStr">
        <is>
          <t>all</t>
        </is>
      </c>
      <c r="D339" s="36" t="n"/>
      <c r="E339" s="36" t="n"/>
      <c r="F339" s="36" t="n"/>
      <c r="G339" s="36" t="n"/>
      <c r="H339" s="14">
        <f>INDEX(Variables!$B$5:$B$105,MATCH($A339,Variables!$A$5:$A$105,0))&amp;IF($C339="",""," | "&amp;INDEX(Mapping!$B$5:$B$26,MATCH($C339,Mapping!$A$5:$A$26,0))&amp;" | "&amp;INDEX(Mapping!$B$30:$B$41,MATCH($B339,Mapping!$A$30:$A$41,0)))</f>
        <v/>
      </c>
      <c r="I339" s="14">
        <f>INDEX(Variables!$C$5:$C$105,MATCH($A339,Variables!$A$5:$A$105,0))</f>
        <v/>
      </c>
      <c r="J339" s="14">
        <f>INDEX(Variables!$E$5:$E$105,MATCH($A339,Variables!$A$5:$A$105,0))</f>
        <v/>
      </c>
      <c r="K339" s="11">
        <f>LOWER(Settings!$C$4)&amp;".mit."&amp;$A339&amp;IF($C339="","","."&amp;$C339&amp;"."&amp;$B339)&amp;IF(INDEX(Variables!$D$5:$D$105,MATCH($A339,Variables!$A$5:$A$105,0))="","","."&amp;INDEX(Variables!$D$5:$D$105,MATCH($A339,Variables!$A$5:$A$105,0)))&amp;"."&amp;K$5</f>
        <v/>
      </c>
      <c r="L339" s="38">
        <f>MAX(-L287,0)</f>
        <v/>
      </c>
      <c r="M339" s="37">
        <f>MAX(-M287,0)</f>
        <v/>
      </c>
      <c r="N339" s="37">
        <f>MAX(-N287,0)</f>
        <v/>
      </c>
      <c r="O339" s="37">
        <f>MAX(-O287,0)</f>
        <v/>
      </c>
      <c r="P339" s="37">
        <f>MAX(-P287,0)</f>
        <v/>
      </c>
      <c r="Q339" s="37">
        <f>MAX(-Q287,0)</f>
        <v/>
      </c>
      <c r="R339" s="37">
        <f>MAX(-R287,0)</f>
        <v/>
      </c>
      <c r="S339" s="37">
        <f>MAX(-S287,0)</f>
        <v/>
      </c>
      <c r="T339" s="37">
        <f>MAX(-T287,0)</f>
        <v/>
      </c>
      <c r="U339" s="37">
        <f>MAX(-U287,0)</f>
        <v/>
      </c>
      <c r="V339" s="37">
        <f>MAX(-V287,0)</f>
        <v/>
      </c>
      <c r="W339" s="37">
        <f>MAX(-W287,0)</f>
        <v/>
      </c>
      <c r="X339" s="37">
        <f>MAX(-X287,0)</f>
        <v/>
      </c>
      <c r="Y339" s="37">
        <f>MAX(-Y287,0)</f>
        <v/>
      </c>
      <c r="Z339" s="37">
        <f>MAX(-Z287,0)</f>
        <v/>
      </c>
      <c r="AA339" s="37">
        <f>MAX(-AA287,0)</f>
        <v/>
      </c>
      <c r="AB339" s="37">
        <f>MAX(-AB287,0)</f>
        <v/>
      </c>
      <c r="AC339" s="37">
        <f>MAX(-AC287,0)</f>
        <v/>
      </c>
      <c r="AD339" s="40">
        <f>SUBSIDYPART(AD287)</f>
        <v/>
      </c>
      <c r="AF339" s="11">
        <f>LOWER(Settings!$C$4)&amp;".mit."&amp;$A339&amp;IF($C339="","","."&amp;$C339&amp;"."&amp;$B339)&amp;IF(INDEX(Variables!$D$5:$D$105,MATCH($A339,Variables!$A$5:$A$105,0))="","","."&amp;INDEX(Variables!$D$5:$D$105,MATCH($A339,Variables!$A$5:$A$105,0)))&amp;"."&amp;AF$5</f>
        <v/>
      </c>
      <c r="AG339" s="38">
        <f>MAX(-AG287,0)</f>
        <v/>
      </c>
      <c r="AH339" s="37">
        <f>MAX(-AH287,0)</f>
        <v/>
      </c>
      <c r="AI339" s="37">
        <f>MAX(-AI287,0)</f>
        <v/>
      </c>
      <c r="AJ339" s="37">
        <f>MAX(-AJ287,0)</f>
        <v/>
      </c>
      <c r="AK339" s="37">
        <f>MAX(-AK287,0)</f>
        <v/>
      </c>
      <c r="AL339" s="37">
        <f>MAX(-AL287,0)</f>
        <v/>
      </c>
      <c r="AM339" s="37">
        <f>MAX(-AM287,0)</f>
        <v/>
      </c>
      <c r="AN339" s="37">
        <f>MAX(-AN287,0)</f>
        <v/>
      </c>
      <c r="AO339" s="37">
        <f>MAX(-AO287,0)</f>
        <v/>
      </c>
      <c r="AP339" s="37">
        <f>MAX(-AP287,0)</f>
        <v/>
      </c>
      <c r="AQ339" s="37">
        <f>MAX(-AQ287,0)</f>
        <v/>
      </c>
      <c r="AR339" s="37">
        <f>MAX(-AR287,0)</f>
        <v/>
      </c>
      <c r="AS339" s="37">
        <f>MAX(-AS287,0)</f>
        <v/>
      </c>
      <c r="AT339" s="37">
        <f>MAX(-AT287,0)</f>
        <v/>
      </c>
      <c r="AU339" s="37">
        <f>MAX(-AU287,0)</f>
        <v/>
      </c>
      <c r="AV339" s="37">
        <f>MAX(-AV287,0)</f>
        <v/>
      </c>
      <c r="AW339" s="37">
        <f>MAX(-AW287,0)</f>
        <v/>
      </c>
      <c r="AX339" s="37">
        <f>MAX(-AX287,0)</f>
        <v/>
      </c>
      <c r="AY339" s="40">
        <f>SUBSIDYPART(AY287)</f>
        <v/>
      </c>
    </row>
    <row r="340" hidden="1" outlineLevel="1">
      <c r="A340" s="14" t="inlineStr">
        <is>
          <t>esub</t>
        </is>
      </c>
      <c r="B340" s="14" t="inlineStr">
        <is>
          <t>ker</t>
        </is>
      </c>
      <c r="C340" s="14" t="inlineStr">
        <is>
          <t>all</t>
        </is>
      </c>
      <c r="D340" s="36" t="n"/>
      <c r="E340" s="36" t="n"/>
      <c r="F340" s="36" t="n"/>
      <c r="G340" s="36" t="n"/>
      <c r="H340" s="14">
        <f>INDEX(Variables!$B$5:$B$105,MATCH($A340,Variables!$A$5:$A$105,0))&amp;IF($C340="",""," | "&amp;INDEX(Mapping!$B$5:$B$26,MATCH($C340,Mapping!$A$5:$A$26,0))&amp;" | "&amp;INDEX(Mapping!$B$30:$B$41,MATCH($B340,Mapping!$A$30:$A$41,0)))</f>
        <v/>
      </c>
      <c r="I340" s="14">
        <f>INDEX(Variables!$C$5:$C$105,MATCH($A340,Variables!$A$5:$A$105,0))</f>
        <v/>
      </c>
      <c r="J340" s="14">
        <f>INDEX(Variables!$E$5:$E$105,MATCH($A340,Variables!$A$5:$A$105,0))</f>
        <v/>
      </c>
      <c r="K340" s="11">
        <f>LOWER(Settings!$C$4)&amp;".mit."&amp;$A340&amp;IF($C340="","","."&amp;$C340&amp;"."&amp;$B340)&amp;IF(INDEX(Variables!$D$5:$D$105,MATCH($A340,Variables!$A$5:$A$105,0))="","","."&amp;INDEX(Variables!$D$5:$D$105,MATCH($A340,Variables!$A$5:$A$105,0)))&amp;"."&amp;K$5</f>
        <v/>
      </c>
      <c r="L340" s="38">
        <f>MAX(-L288,0)</f>
        <v/>
      </c>
      <c r="M340" s="37">
        <f>MAX(-M288,0)</f>
        <v/>
      </c>
      <c r="N340" s="37">
        <f>MAX(-N288,0)</f>
        <v/>
      </c>
      <c r="O340" s="37">
        <f>MAX(-O288,0)</f>
        <v/>
      </c>
      <c r="P340" s="37">
        <f>MAX(-P288,0)</f>
        <v/>
      </c>
      <c r="Q340" s="37">
        <f>MAX(-Q288,0)</f>
        <v/>
      </c>
      <c r="R340" s="37">
        <f>MAX(-R288,0)</f>
        <v/>
      </c>
      <c r="S340" s="37">
        <f>MAX(-S288,0)</f>
        <v/>
      </c>
      <c r="T340" s="37">
        <f>MAX(-T288,0)</f>
        <v/>
      </c>
      <c r="U340" s="37">
        <f>MAX(-U288,0)</f>
        <v/>
      </c>
      <c r="V340" s="37">
        <f>MAX(-V288,0)</f>
        <v/>
      </c>
      <c r="W340" s="37">
        <f>MAX(-W288,0)</f>
        <v/>
      </c>
      <c r="X340" s="37">
        <f>MAX(-X288,0)</f>
        <v/>
      </c>
      <c r="Y340" s="37">
        <f>MAX(-Y288,0)</f>
        <v/>
      </c>
      <c r="Z340" s="37">
        <f>MAX(-Z288,0)</f>
        <v/>
      </c>
      <c r="AA340" s="37">
        <f>MAX(-AA288,0)</f>
        <v/>
      </c>
      <c r="AB340" s="37">
        <f>MAX(-AB288,0)</f>
        <v/>
      </c>
      <c r="AC340" s="37">
        <f>MAX(-AC288,0)</f>
        <v/>
      </c>
      <c r="AD340" s="40">
        <f>SUBSIDYPART(AD288)</f>
        <v/>
      </c>
      <c r="AF340" s="11">
        <f>LOWER(Settings!$C$4)&amp;".mit."&amp;$A340&amp;IF($C340="","","."&amp;$C340&amp;"."&amp;$B340)&amp;IF(INDEX(Variables!$D$5:$D$105,MATCH($A340,Variables!$A$5:$A$105,0))="","","."&amp;INDEX(Variables!$D$5:$D$105,MATCH($A340,Variables!$A$5:$A$105,0)))&amp;"."&amp;AF$5</f>
        <v/>
      </c>
      <c r="AG340" s="38">
        <f>MAX(-AG288,0)</f>
        <v/>
      </c>
      <c r="AH340" s="37">
        <f>MAX(-AH288,0)</f>
        <v/>
      </c>
      <c r="AI340" s="37">
        <f>MAX(-AI288,0)</f>
        <v/>
      </c>
      <c r="AJ340" s="37">
        <f>MAX(-AJ288,0)</f>
        <v/>
      </c>
      <c r="AK340" s="37">
        <f>MAX(-AK288,0)</f>
        <v/>
      </c>
      <c r="AL340" s="37">
        <f>MAX(-AL288,0)</f>
        <v/>
      </c>
      <c r="AM340" s="37">
        <f>MAX(-AM288,0)</f>
        <v/>
      </c>
      <c r="AN340" s="37">
        <f>MAX(-AN288,0)</f>
        <v/>
      </c>
      <c r="AO340" s="37">
        <f>MAX(-AO288,0)</f>
        <v/>
      </c>
      <c r="AP340" s="37">
        <f>MAX(-AP288,0)</f>
        <v/>
      </c>
      <c r="AQ340" s="37">
        <f>MAX(-AQ288,0)</f>
        <v/>
      </c>
      <c r="AR340" s="37">
        <f>MAX(-AR288,0)</f>
        <v/>
      </c>
      <c r="AS340" s="37">
        <f>MAX(-AS288,0)</f>
        <v/>
      </c>
      <c r="AT340" s="37">
        <f>MAX(-AT288,0)</f>
        <v/>
      </c>
      <c r="AU340" s="37">
        <f>MAX(-AU288,0)</f>
        <v/>
      </c>
      <c r="AV340" s="37">
        <f>MAX(-AV288,0)</f>
        <v/>
      </c>
      <c r="AW340" s="37">
        <f>MAX(-AW288,0)</f>
        <v/>
      </c>
      <c r="AX340" s="37">
        <f>MAX(-AX288,0)</f>
        <v/>
      </c>
      <c r="AY340" s="40">
        <f>SUBSIDYPART(AY288)</f>
        <v/>
      </c>
    </row>
    <row r="341" hidden="1" outlineLevel="1">
      <c r="A341" s="14" t="inlineStr">
        <is>
          <t>esub</t>
        </is>
      </c>
      <c r="B341" s="14" t="inlineStr">
        <is>
          <t>oop</t>
        </is>
      </c>
      <c r="C341" s="14" t="inlineStr">
        <is>
          <t>all</t>
        </is>
      </c>
      <c r="D341" s="36" t="n"/>
      <c r="E341" s="36" t="n"/>
      <c r="F341" s="36" t="n"/>
      <c r="G341" s="36" t="n"/>
      <c r="H341" s="14">
        <f>INDEX(Variables!$B$5:$B$105,MATCH($A341,Variables!$A$5:$A$105,0))&amp;IF($C341="",""," | "&amp;INDEX(Mapping!$B$5:$B$26,MATCH($C341,Mapping!$A$5:$A$26,0))&amp;" | "&amp;INDEX(Mapping!$B$30:$B$41,MATCH($B341,Mapping!$A$30:$A$41,0)))</f>
        <v/>
      </c>
      <c r="I341" s="14">
        <f>INDEX(Variables!$C$5:$C$105,MATCH($A341,Variables!$A$5:$A$105,0))</f>
        <v/>
      </c>
      <c r="J341" s="14">
        <f>INDEX(Variables!$E$5:$E$105,MATCH($A341,Variables!$A$5:$A$105,0))</f>
        <v/>
      </c>
      <c r="K341" s="11">
        <f>LOWER(Settings!$C$4)&amp;".mit."&amp;$A341&amp;IF($C341="","","."&amp;$C341&amp;"."&amp;$B341)&amp;IF(INDEX(Variables!$D$5:$D$105,MATCH($A341,Variables!$A$5:$A$105,0))="","","."&amp;INDEX(Variables!$D$5:$D$105,MATCH($A341,Variables!$A$5:$A$105,0)))&amp;"."&amp;K$5</f>
        <v/>
      </c>
      <c r="L341" s="38">
        <f>MAX(-L289,0)</f>
        <v/>
      </c>
      <c r="M341" s="37">
        <f>MAX(-M289,0)</f>
        <v/>
      </c>
      <c r="N341" s="37">
        <f>MAX(-N289,0)</f>
        <v/>
      </c>
      <c r="O341" s="37">
        <f>MAX(-O289,0)</f>
        <v/>
      </c>
      <c r="P341" s="37">
        <f>MAX(-P289,0)</f>
        <v/>
      </c>
      <c r="Q341" s="37">
        <f>MAX(-Q289,0)</f>
        <v/>
      </c>
      <c r="R341" s="37">
        <f>MAX(-R289,0)</f>
        <v/>
      </c>
      <c r="S341" s="37">
        <f>MAX(-S289,0)</f>
        <v/>
      </c>
      <c r="T341" s="37">
        <f>MAX(-T289,0)</f>
        <v/>
      </c>
      <c r="U341" s="37">
        <f>MAX(-U289,0)</f>
        <v/>
      </c>
      <c r="V341" s="37">
        <f>MAX(-V289,0)</f>
        <v/>
      </c>
      <c r="W341" s="37">
        <f>MAX(-W289,0)</f>
        <v/>
      </c>
      <c r="X341" s="37">
        <f>MAX(-X289,0)</f>
        <v/>
      </c>
      <c r="Y341" s="37">
        <f>MAX(-Y289,0)</f>
        <v/>
      </c>
      <c r="Z341" s="37">
        <f>MAX(-Z289,0)</f>
        <v/>
      </c>
      <c r="AA341" s="37">
        <f>MAX(-AA289,0)</f>
        <v/>
      </c>
      <c r="AB341" s="37">
        <f>MAX(-AB289,0)</f>
        <v/>
      </c>
      <c r="AC341" s="37">
        <f>MAX(-AC289,0)</f>
        <v/>
      </c>
      <c r="AD341" s="40">
        <f>SUBSIDYPART(AD289)</f>
        <v/>
      </c>
      <c r="AF341" s="11">
        <f>LOWER(Settings!$C$4)&amp;".mit."&amp;$A341&amp;IF($C341="","","."&amp;$C341&amp;"."&amp;$B341)&amp;IF(INDEX(Variables!$D$5:$D$105,MATCH($A341,Variables!$A$5:$A$105,0))="","","."&amp;INDEX(Variables!$D$5:$D$105,MATCH($A341,Variables!$A$5:$A$105,0)))&amp;"."&amp;AF$5</f>
        <v/>
      </c>
      <c r="AG341" s="38">
        <f>MAX(-AG289,0)</f>
        <v/>
      </c>
      <c r="AH341" s="37">
        <f>MAX(-AH289,0)</f>
        <v/>
      </c>
      <c r="AI341" s="37">
        <f>MAX(-AI289,0)</f>
        <v/>
      </c>
      <c r="AJ341" s="37">
        <f>MAX(-AJ289,0)</f>
        <v/>
      </c>
      <c r="AK341" s="37">
        <f>MAX(-AK289,0)</f>
        <v/>
      </c>
      <c r="AL341" s="37">
        <f>MAX(-AL289,0)</f>
        <v/>
      </c>
      <c r="AM341" s="37">
        <f>MAX(-AM289,0)</f>
        <v/>
      </c>
      <c r="AN341" s="37">
        <f>MAX(-AN289,0)</f>
        <v/>
      </c>
      <c r="AO341" s="37">
        <f>MAX(-AO289,0)</f>
        <v/>
      </c>
      <c r="AP341" s="37">
        <f>MAX(-AP289,0)</f>
        <v/>
      </c>
      <c r="AQ341" s="37">
        <f>MAX(-AQ289,0)</f>
        <v/>
      </c>
      <c r="AR341" s="37">
        <f>MAX(-AR289,0)</f>
        <v/>
      </c>
      <c r="AS341" s="37">
        <f>MAX(-AS289,0)</f>
        <v/>
      </c>
      <c r="AT341" s="37">
        <f>MAX(-AT289,0)</f>
        <v/>
      </c>
      <c r="AU341" s="37">
        <f>MAX(-AU289,0)</f>
        <v/>
      </c>
      <c r="AV341" s="37">
        <f>MAX(-AV289,0)</f>
        <v/>
      </c>
      <c r="AW341" s="37">
        <f>MAX(-AW289,0)</f>
        <v/>
      </c>
      <c r="AX341" s="37">
        <f>MAX(-AX289,0)</f>
        <v/>
      </c>
      <c r="AY341" s="40">
        <f>SUBSIDYPART(AY289)</f>
        <v/>
      </c>
    </row>
    <row r="342" hidden="1" outlineLevel="1">
      <c r="A342" s="14" t="inlineStr">
        <is>
          <t>esub</t>
        </is>
      </c>
      <c r="B342" s="14" t="inlineStr">
        <is>
          <t>bio</t>
        </is>
      </c>
      <c r="C342" s="14" t="inlineStr">
        <is>
          <t>all</t>
        </is>
      </c>
      <c r="D342" s="36" t="n"/>
      <c r="E342" s="36" t="n"/>
      <c r="F342" s="36" t="n"/>
      <c r="G342" s="36" t="n"/>
      <c r="H342" s="14">
        <f>INDEX(Variables!$B$5:$B$105,MATCH($A342,Variables!$A$5:$A$105,0))&amp;IF($C342="",""," | "&amp;INDEX(Mapping!$B$5:$B$26,MATCH($C342,Mapping!$A$5:$A$26,0))&amp;" | "&amp;INDEX(Mapping!$B$30:$B$41,MATCH($B342,Mapping!$A$30:$A$41,0)))</f>
        <v/>
      </c>
      <c r="I342" s="14">
        <f>INDEX(Variables!$C$5:$C$105,MATCH($A342,Variables!$A$5:$A$105,0))</f>
        <v/>
      </c>
      <c r="J342" s="14">
        <f>INDEX(Variables!$E$5:$E$105,MATCH($A342,Variables!$A$5:$A$105,0))</f>
        <v/>
      </c>
      <c r="K342" s="11">
        <f>LOWER(Settings!$C$4)&amp;".mit."&amp;$A342&amp;IF($C342="","","."&amp;$C342&amp;"."&amp;$B342)&amp;IF(INDEX(Variables!$D$5:$D$105,MATCH($A342,Variables!$A$5:$A$105,0))="","","."&amp;INDEX(Variables!$D$5:$D$105,MATCH($A342,Variables!$A$5:$A$105,0)))&amp;"."&amp;K$5</f>
        <v/>
      </c>
      <c r="L342" s="38">
        <f>MAX(-L290,0)</f>
        <v/>
      </c>
      <c r="M342" s="37">
        <f>MAX(-M290,0)</f>
        <v/>
      </c>
      <c r="N342" s="37">
        <f>MAX(-N290,0)</f>
        <v/>
      </c>
      <c r="O342" s="37">
        <f>MAX(-O290,0)</f>
        <v/>
      </c>
      <c r="P342" s="37">
        <f>MAX(-P290,0)</f>
        <v/>
      </c>
      <c r="Q342" s="37">
        <f>MAX(-Q290,0)</f>
        <v/>
      </c>
      <c r="R342" s="37">
        <f>MAX(-R290,0)</f>
        <v/>
      </c>
      <c r="S342" s="37">
        <f>MAX(-S290,0)</f>
        <v/>
      </c>
      <c r="T342" s="37">
        <f>MAX(-T290,0)</f>
        <v/>
      </c>
      <c r="U342" s="37">
        <f>MAX(-U290,0)</f>
        <v/>
      </c>
      <c r="V342" s="37">
        <f>MAX(-V290,0)</f>
        <v/>
      </c>
      <c r="W342" s="37">
        <f>MAX(-W290,0)</f>
        <v/>
      </c>
      <c r="X342" s="37">
        <f>MAX(-X290,0)</f>
        <v/>
      </c>
      <c r="Y342" s="37">
        <f>MAX(-Y290,0)</f>
        <v/>
      </c>
      <c r="Z342" s="37">
        <f>MAX(-Z290,0)</f>
        <v/>
      </c>
      <c r="AA342" s="37">
        <f>MAX(-AA290,0)</f>
        <v/>
      </c>
      <c r="AB342" s="37">
        <f>MAX(-AB290,0)</f>
        <v/>
      </c>
      <c r="AC342" s="37">
        <f>MAX(-AC290,0)</f>
        <v/>
      </c>
      <c r="AD342" s="40">
        <f>SUBSIDYPART(AD290)</f>
        <v/>
      </c>
      <c r="AF342" s="11">
        <f>LOWER(Settings!$C$4)&amp;".mit."&amp;$A342&amp;IF($C342="","","."&amp;$C342&amp;"."&amp;$B342)&amp;IF(INDEX(Variables!$D$5:$D$105,MATCH($A342,Variables!$A$5:$A$105,0))="","","."&amp;INDEX(Variables!$D$5:$D$105,MATCH($A342,Variables!$A$5:$A$105,0)))&amp;"."&amp;AF$5</f>
        <v/>
      </c>
      <c r="AG342" s="38">
        <f>MAX(-AG290,0)</f>
        <v/>
      </c>
      <c r="AH342" s="37">
        <f>MAX(-AH290,0)</f>
        <v/>
      </c>
      <c r="AI342" s="37">
        <f>MAX(-AI290,0)</f>
        <v/>
      </c>
      <c r="AJ342" s="37">
        <f>MAX(-AJ290,0)</f>
        <v/>
      </c>
      <c r="AK342" s="37">
        <f>MAX(-AK290,0)</f>
        <v/>
      </c>
      <c r="AL342" s="37">
        <f>MAX(-AL290,0)</f>
        <v/>
      </c>
      <c r="AM342" s="37">
        <f>MAX(-AM290,0)</f>
        <v/>
      </c>
      <c r="AN342" s="37">
        <f>MAX(-AN290,0)</f>
        <v/>
      </c>
      <c r="AO342" s="37">
        <f>MAX(-AO290,0)</f>
        <v/>
      </c>
      <c r="AP342" s="37">
        <f>MAX(-AP290,0)</f>
        <v/>
      </c>
      <c r="AQ342" s="37">
        <f>MAX(-AQ290,0)</f>
        <v/>
      </c>
      <c r="AR342" s="37">
        <f>MAX(-AR290,0)</f>
        <v/>
      </c>
      <c r="AS342" s="37">
        <f>MAX(-AS290,0)</f>
        <v/>
      </c>
      <c r="AT342" s="37">
        <f>MAX(-AT290,0)</f>
        <v/>
      </c>
      <c r="AU342" s="37">
        <f>MAX(-AU290,0)</f>
        <v/>
      </c>
      <c r="AV342" s="37">
        <f>MAX(-AV290,0)</f>
        <v/>
      </c>
      <c r="AW342" s="37">
        <f>MAX(-AW290,0)</f>
        <v/>
      </c>
      <c r="AX342" s="37">
        <f>MAX(-AX290,0)</f>
        <v/>
      </c>
      <c r="AY342" s="40">
        <f>SUBSIDYPART(AY290)</f>
        <v/>
      </c>
    </row>
    <row r="343" hidden="1" outlineLevel="1"/>
    <row r="344" hidden="1" outlineLevel="1">
      <c r="A344" s="14" t="inlineStr">
        <is>
          <t>esubpu</t>
        </is>
      </c>
      <c r="B344" s="14" t="inlineStr">
        <is>
          <t>coa</t>
        </is>
      </c>
      <c r="C344" s="14" t="inlineStr">
        <is>
          <t>pow</t>
        </is>
      </c>
      <c r="D344" s="37">
        <f>INDEX(Inputs_prices!$G$5:$G$16,MATCH($B344&amp;"."&amp;$C344,Inputs_prices!$A$5:$A$16,0))</f>
        <v/>
      </c>
      <c r="E344" s="36" t="n"/>
      <c r="F344" s="36" t="n"/>
      <c r="G344" s="36" t="n"/>
      <c r="H344" s="14">
        <f>INDEX(Variables!$B$5:$B$105,MATCH($A344,Variables!$A$5:$A$105,0))&amp;IF($C344="",""," | "&amp;INDEX(Mapping!$B$5:$B$26,MATCH($C344,Mapping!$A$5:$A$26,0))&amp;" | "&amp;INDEX(Mapping!$B$30:$B$41,MATCH($B344,Mapping!$A$30:$A$41,0)))</f>
        <v/>
      </c>
      <c r="I344" s="14">
        <f>INDEX(Variables!$C$5:$C$105,MATCH($A344,Variables!$A$5:$A$105,0))</f>
        <v/>
      </c>
      <c r="J344" s="14">
        <f>INDEX(Variables!$E$5:$E$105,MATCH($A344,Variables!$A$5:$A$105,0))</f>
        <v/>
      </c>
      <c r="K344" s="11">
        <f>LOWER(Settings!$C$4)&amp;".mit."&amp;$A344&amp;IF($C344="","","."&amp;$C344&amp;"."&amp;$B344)&amp;IF(INDEX(Variables!$D$5:$D$105,MATCH($A344,Variables!$A$5:$A$105,0))="","","."&amp;INDEX(Variables!$D$5:$D$105,MATCH($A344,Variables!$A$5:$A$105,0)))&amp;"."&amp;K$5</f>
        <v/>
      </c>
      <c r="L344" s="38">
        <f>L331*$D344</f>
        <v/>
      </c>
      <c r="M344" s="37">
        <f>M331*$D344</f>
        <v/>
      </c>
      <c r="N344" s="37">
        <f>N331*$D344</f>
        <v/>
      </c>
      <c r="O344" s="37">
        <f>O331*$D344</f>
        <v/>
      </c>
      <c r="P344" s="37">
        <f>P331*$D344</f>
        <v/>
      </c>
      <c r="Q344" s="37">
        <f>Q331*$D344</f>
        <v/>
      </c>
      <c r="R344" s="37">
        <f>R331*$D344</f>
        <v/>
      </c>
      <c r="S344" s="37">
        <f>S331*$D344</f>
        <v/>
      </c>
      <c r="T344" s="37">
        <f>T331*$D344</f>
        <v/>
      </c>
      <c r="U344" s="37">
        <f>U331*$D344</f>
        <v/>
      </c>
      <c r="V344" s="37">
        <f>V331*$D344</f>
        <v/>
      </c>
      <c r="W344" s="37">
        <f>W331*$D344</f>
        <v/>
      </c>
      <c r="X344" s="37">
        <f>X331*$D344</f>
        <v/>
      </c>
      <c r="Y344" s="37">
        <f>Y331*$D344</f>
        <v/>
      </c>
      <c r="Z344" s="37">
        <f>Z331*$D344</f>
        <v/>
      </c>
      <c r="AA344" s="37">
        <f>AA331*$D344</f>
        <v/>
      </c>
      <c r="AB344" s="37">
        <f>AB331*$D344</f>
        <v/>
      </c>
      <c r="AC344" s="37">
        <f>AC331*$D344</f>
        <v/>
      </c>
      <c r="AD344" s="40">
        <f>PERUNIT(AD331,$D344)</f>
        <v/>
      </c>
      <c r="AF344" s="11">
        <f>LOWER(Settings!$C$4)&amp;".mit."&amp;$A344&amp;IF($C344="","","."&amp;$C344&amp;"."&amp;$B344)&amp;IF(INDEX(Variables!$D$5:$D$105,MATCH($A344,Variables!$A$5:$A$105,0))="","","."&amp;INDEX(Variables!$D$5:$D$105,MATCH($A344,Variables!$A$5:$A$105,0)))&amp;"."&amp;AF$5</f>
        <v/>
      </c>
      <c r="AG344" s="38">
        <f>AG331*$D344</f>
        <v/>
      </c>
      <c r="AH344" s="37">
        <f>AH331*$D344</f>
        <v/>
      </c>
      <c r="AI344" s="37">
        <f>AI331*$D344</f>
        <v/>
      </c>
      <c r="AJ344" s="37">
        <f>AJ331*$D344</f>
        <v/>
      </c>
      <c r="AK344" s="37">
        <f>AK331*$D344</f>
        <v/>
      </c>
      <c r="AL344" s="37">
        <f>AL331*$D344</f>
        <v/>
      </c>
      <c r="AM344" s="37">
        <f>AM331*$D344</f>
        <v/>
      </c>
      <c r="AN344" s="37">
        <f>AN331*$D344</f>
        <v/>
      </c>
      <c r="AO344" s="37">
        <f>AO331*$D344</f>
        <v/>
      </c>
      <c r="AP344" s="37">
        <f>AP331*$D344</f>
        <v/>
      </c>
      <c r="AQ344" s="37">
        <f>AQ331*$D344</f>
        <v/>
      </c>
      <c r="AR344" s="37">
        <f>AR331*$D344</f>
        <v/>
      </c>
      <c r="AS344" s="37">
        <f>AS331*$D344</f>
        <v/>
      </c>
      <c r="AT344" s="37">
        <f>AT331*$D344</f>
        <v/>
      </c>
      <c r="AU344" s="37">
        <f>AU331*$D344</f>
        <v/>
      </c>
      <c r="AV344" s="37">
        <f>AV331*$D344</f>
        <v/>
      </c>
      <c r="AW344" s="37">
        <f>AW331*$D344</f>
        <v/>
      </c>
      <c r="AX344" s="37">
        <f>AX331*$D344</f>
        <v/>
      </c>
      <c r="AY344" s="40">
        <f>PERUNIT(AY331,$D344)</f>
        <v/>
      </c>
    </row>
    <row r="345" hidden="1" outlineLevel="1">
      <c r="A345" s="14" t="inlineStr">
        <is>
          <t>esubpu</t>
        </is>
      </c>
      <c r="B345" s="14" t="inlineStr">
        <is>
          <t>coa</t>
        </is>
      </c>
      <c r="C345" s="14" t="inlineStr">
        <is>
          <t>res</t>
        </is>
      </c>
      <c r="D345" s="37">
        <f>INDEX(Inputs_prices!$G$5:$G$16,MATCH($B345&amp;"."&amp;$C345,Inputs_prices!$A$5:$A$16,0))</f>
        <v/>
      </c>
      <c r="E345" s="36" t="n"/>
      <c r="F345" s="36" t="n"/>
      <c r="G345" s="36" t="n"/>
      <c r="H345" s="14">
        <f>INDEX(Variables!$B$5:$B$105,MATCH($A345,Variables!$A$5:$A$105,0))&amp;IF($C345="",""," | "&amp;INDEX(Mapping!$B$5:$B$26,MATCH($C345,Mapping!$A$5:$A$26,0))&amp;" | "&amp;INDEX(Mapping!$B$30:$B$41,MATCH($B345,Mapping!$A$30:$A$41,0)))</f>
        <v/>
      </c>
      <c r="I345" s="14">
        <f>INDEX(Variables!$C$5:$C$105,MATCH($A345,Variables!$A$5:$A$105,0))</f>
        <v/>
      </c>
      <c r="J345" s="14">
        <f>INDEX(Variables!$E$5:$E$105,MATCH($A345,Variables!$A$5:$A$105,0))</f>
        <v/>
      </c>
      <c r="K345" s="11">
        <f>LOWER(Settings!$C$4)&amp;".mit."&amp;$A345&amp;IF($C345="","","."&amp;$C345&amp;"."&amp;$B345)&amp;IF(INDEX(Variables!$D$5:$D$105,MATCH($A345,Variables!$A$5:$A$105,0))="","","."&amp;INDEX(Variables!$D$5:$D$105,MATCH($A345,Variables!$A$5:$A$105,0)))&amp;"."&amp;K$5</f>
        <v/>
      </c>
      <c r="L345" s="38">
        <f>L332*$D345</f>
        <v/>
      </c>
      <c r="M345" s="37">
        <f>M332*$D345</f>
        <v/>
      </c>
      <c r="N345" s="37">
        <f>N332*$D345</f>
        <v/>
      </c>
      <c r="O345" s="37">
        <f>O332*$D345</f>
        <v/>
      </c>
      <c r="P345" s="37">
        <f>P332*$D345</f>
        <v/>
      </c>
      <c r="Q345" s="37">
        <f>Q332*$D345</f>
        <v/>
      </c>
      <c r="R345" s="37">
        <f>R332*$D345</f>
        <v/>
      </c>
      <c r="S345" s="37">
        <f>S332*$D345</f>
        <v/>
      </c>
      <c r="T345" s="37">
        <f>T332*$D345</f>
        <v/>
      </c>
      <c r="U345" s="37">
        <f>U332*$D345</f>
        <v/>
      </c>
      <c r="V345" s="37">
        <f>V332*$D345</f>
        <v/>
      </c>
      <c r="W345" s="37">
        <f>W332*$D345</f>
        <v/>
      </c>
      <c r="X345" s="37">
        <f>X332*$D345</f>
        <v/>
      </c>
      <c r="Y345" s="37">
        <f>Y332*$D345</f>
        <v/>
      </c>
      <c r="Z345" s="37">
        <f>Z332*$D345</f>
        <v/>
      </c>
      <c r="AA345" s="37">
        <f>AA332*$D345</f>
        <v/>
      </c>
      <c r="AB345" s="37">
        <f>AB332*$D345</f>
        <v/>
      </c>
      <c r="AC345" s="37">
        <f>AC332*$D345</f>
        <v/>
      </c>
      <c r="AD345" s="40">
        <f>PERUNIT(AD332,$D345)</f>
        <v/>
      </c>
      <c r="AF345" s="11">
        <f>LOWER(Settings!$C$4)&amp;".mit."&amp;$A345&amp;IF($C345="","","."&amp;$C345&amp;"."&amp;$B345)&amp;IF(INDEX(Variables!$D$5:$D$105,MATCH($A345,Variables!$A$5:$A$105,0))="","","."&amp;INDEX(Variables!$D$5:$D$105,MATCH($A345,Variables!$A$5:$A$105,0)))&amp;"."&amp;AF$5</f>
        <v/>
      </c>
      <c r="AG345" s="38">
        <f>AG332*$D345</f>
        <v/>
      </c>
      <c r="AH345" s="37">
        <f>AH332*$D345</f>
        <v/>
      </c>
      <c r="AI345" s="37">
        <f>AI332*$D345</f>
        <v/>
      </c>
      <c r="AJ345" s="37">
        <f>AJ332*$D345</f>
        <v/>
      </c>
      <c r="AK345" s="37">
        <f>AK332*$D345</f>
        <v/>
      </c>
      <c r="AL345" s="37">
        <f>AL332*$D345</f>
        <v/>
      </c>
      <c r="AM345" s="37">
        <f>AM332*$D345</f>
        <v/>
      </c>
      <c r="AN345" s="37">
        <f>AN332*$D345</f>
        <v/>
      </c>
      <c r="AO345" s="37">
        <f>AO332*$D345</f>
        <v/>
      </c>
      <c r="AP345" s="37">
        <f>AP332*$D345</f>
        <v/>
      </c>
      <c r="AQ345" s="37">
        <f>AQ332*$D345</f>
        <v/>
      </c>
      <c r="AR345" s="37">
        <f>AR332*$D345</f>
        <v/>
      </c>
      <c r="AS345" s="37">
        <f>AS332*$D345</f>
        <v/>
      </c>
      <c r="AT345" s="37">
        <f>AT332*$D345</f>
        <v/>
      </c>
      <c r="AU345" s="37">
        <f>AU332*$D345</f>
        <v/>
      </c>
      <c r="AV345" s="37">
        <f>AV332*$D345</f>
        <v/>
      </c>
      <c r="AW345" s="37">
        <f>AW332*$D345</f>
        <v/>
      </c>
      <c r="AX345" s="37">
        <f>AX332*$D345</f>
        <v/>
      </c>
      <c r="AY345" s="40">
        <f>PERUNIT(AY332,$D345)</f>
        <v/>
      </c>
    </row>
    <row r="346" hidden="1" outlineLevel="1">
      <c r="A346" s="14" t="inlineStr">
        <is>
          <t>esubpu</t>
        </is>
      </c>
      <c r="B346" s="14" t="inlineStr">
        <is>
          <t>coa</t>
        </is>
      </c>
      <c r="C346" s="14" t="inlineStr">
        <is>
          <t>ind</t>
        </is>
      </c>
      <c r="D346" s="37">
        <f>INDEX(Inputs_prices!$G$5:$G$16,MATCH($B346&amp;"."&amp;$C346,Inputs_prices!$A$5:$A$16,0))</f>
        <v/>
      </c>
      <c r="E346" s="36" t="n"/>
      <c r="F346" s="36" t="n"/>
      <c r="G346" s="36" t="n"/>
      <c r="H346" s="14">
        <f>INDEX(Variables!$B$5:$B$105,MATCH($A346,Variables!$A$5:$A$105,0))&amp;IF($C346="",""," | "&amp;INDEX(Mapping!$B$5:$B$26,MATCH($C346,Mapping!$A$5:$A$26,0))&amp;" | "&amp;INDEX(Mapping!$B$30:$B$41,MATCH($B346,Mapping!$A$30:$A$41,0)))</f>
        <v/>
      </c>
      <c r="I346" s="14">
        <f>INDEX(Variables!$C$5:$C$105,MATCH($A346,Variables!$A$5:$A$105,0))</f>
        <v/>
      </c>
      <c r="J346" s="14">
        <f>INDEX(Variables!$E$5:$E$105,MATCH($A346,Variables!$A$5:$A$105,0))</f>
        <v/>
      </c>
      <c r="K346" s="11">
        <f>LOWER(Settings!$C$4)&amp;".mit."&amp;$A346&amp;IF($C346="","","."&amp;$C346&amp;"."&amp;$B346)&amp;IF(INDEX(Variables!$D$5:$D$105,MATCH($A346,Variables!$A$5:$A$105,0))="","","."&amp;INDEX(Variables!$D$5:$D$105,MATCH($A346,Variables!$A$5:$A$105,0)))&amp;"."&amp;K$5</f>
        <v/>
      </c>
      <c r="L346" s="38">
        <f>L333*$D346</f>
        <v/>
      </c>
      <c r="M346" s="37">
        <f>M333*$D346</f>
        <v/>
      </c>
      <c r="N346" s="37">
        <f>N333*$D346</f>
        <v/>
      </c>
      <c r="O346" s="37">
        <f>O333*$D346</f>
        <v/>
      </c>
      <c r="P346" s="37">
        <f>P333*$D346</f>
        <v/>
      </c>
      <c r="Q346" s="37">
        <f>Q333*$D346</f>
        <v/>
      </c>
      <c r="R346" s="37">
        <f>R333*$D346</f>
        <v/>
      </c>
      <c r="S346" s="37">
        <f>S333*$D346</f>
        <v/>
      </c>
      <c r="T346" s="37">
        <f>T333*$D346</f>
        <v/>
      </c>
      <c r="U346" s="37">
        <f>U333*$D346</f>
        <v/>
      </c>
      <c r="V346" s="37">
        <f>V333*$D346</f>
        <v/>
      </c>
      <c r="W346" s="37">
        <f>W333*$D346</f>
        <v/>
      </c>
      <c r="X346" s="37">
        <f>X333*$D346</f>
        <v/>
      </c>
      <c r="Y346" s="37">
        <f>Y333*$D346</f>
        <v/>
      </c>
      <c r="Z346" s="37">
        <f>Z333*$D346</f>
        <v/>
      </c>
      <c r="AA346" s="37">
        <f>AA333*$D346</f>
        <v/>
      </c>
      <c r="AB346" s="37">
        <f>AB333*$D346</f>
        <v/>
      </c>
      <c r="AC346" s="37">
        <f>AC333*$D346</f>
        <v/>
      </c>
      <c r="AD346" s="40">
        <f>PERUNIT(AD333,$D346)</f>
        <v/>
      </c>
      <c r="AF346" s="11">
        <f>LOWER(Settings!$C$4)&amp;".mit."&amp;$A346&amp;IF($C346="","","."&amp;$C346&amp;"."&amp;$B346)&amp;IF(INDEX(Variables!$D$5:$D$105,MATCH($A346,Variables!$A$5:$A$105,0))="","","."&amp;INDEX(Variables!$D$5:$D$105,MATCH($A346,Variables!$A$5:$A$105,0)))&amp;"."&amp;AF$5</f>
        <v/>
      </c>
      <c r="AG346" s="38">
        <f>AG333*$D346</f>
        <v/>
      </c>
      <c r="AH346" s="37">
        <f>AH333*$D346</f>
        <v/>
      </c>
      <c r="AI346" s="37">
        <f>AI333*$D346</f>
        <v/>
      </c>
      <c r="AJ346" s="37">
        <f>AJ333*$D346</f>
        <v/>
      </c>
      <c r="AK346" s="37">
        <f>AK333*$D346</f>
        <v/>
      </c>
      <c r="AL346" s="37">
        <f>AL333*$D346</f>
        <v/>
      </c>
      <c r="AM346" s="37">
        <f>AM333*$D346</f>
        <v/>
      </c>
      <c r="AN346" s="37">
        <f>AN333*$D346</f>
        <v/>
      </c>
      <c r="AO346" s="37">
        <f>AO333*$D346</f>
        <v/>
      </c>
      <c r="AP346" s="37">
        <f>AP333*$D346</f>
        <v/>
      </c>
      <c r="AQ346" s="37">
        <f>AQ333*$D346</f>
        <v/>
      </c>
      <c r="AR346" s="37">
        <f>AR333*$D346</f>
        <v/>
      </c>
      <c r="AS346" s="37">
        <f>AS333*$D346</f>
        <v/>
      </c>
      <c r="AT346" s="37">
        <f>AT333*$D346</f>
        <v/>
      </c>
      <c r="AU346" s="37">
        <f>AU333*$D346</f>
        <v/>
      </c>
      <c r="AV346" s="37">
        <f>AV333*$D346</f>
        <v/>
      </c>
      <c r="AW346" s="37">
        <f>AW333*$D346</f>
        <v/>
      </c>
      <c r="AX346" s="37">
        <f>AX333*$D346</f>
        <v/>
      </c>
      <c r="AY346" s="40">
        <f>PERUNIT(AY333,$D346)</f>
        <v/>
      </c>
    </row>
    <row r="347" hidden="1" outlineLevel="1">
      <c r="A347" s="14" t="inlineStr">
        <is>
          <t>esubpu</t>
        </is>
      </c>
      <c r="B347" s="14" t="inlineStr">
        <is>
          <t>nga</t>
        </is>
      </c>
      <c r="C347" s="14" t="inlineStr">
        <is>
          <t>pow</t>
        </is>
      </c>
      <c r="D347" s="37">
        <f>INDEX(Inputs_prices!$G$5:$G$16,MATCH($B347&amp;"."&amp;$C347,Inputs_prices!$A$5:$A$16,0))</f>
        <v/>
      </c>
      <c r="E347" s="36" t="n"/>
      <c r="F347" s="36" t="n"/>
      <c r="G347" s="36" t="n"/>
      <c r="H347" s="14">
        <f>INDEX(Variables!$B$5:$B$105,MATCH($A347,Variables!$A$5:$A$105,0))&amp;IF($C347="",""," | "&amp;INDEX(Mapping!$B$5:$B$26,MATCH($C347,Mapping!$A$5:$A$26,0))&amp;" | "&amp;INDEX(Mapping!$B$30:$B$41,MATCH($B347,Mapping!$A$30:$A$41,0)))</f>
        <v/>
      </c>
      <c r="I347" s="14">
        <f>INDEX(Variables!$C$5:$C$105,MATCH($A347,Variables!$A$5:$A$105,0))</f>
        <v/>
      </c>
      <c r="J347" s="14">
        <f>INDEX(Variables!$E$5:$E$105,MATCH($A347,Variables!$A$5:$A$105,0))</f>
        <v/>
      </c>
      <c r="K347" s="11">
        <f>LOWER(Settings!$C$4)&amp;".mit."&amp;$A347&amp;IF($C347="","","."&amp;$C347&amp;"."&amp;$B347)&amp;IF(INDEX(Variables!$D$5:$D$105,MATCH($A347,Variables!$A$5:$A$105,0))="","","."&amp;INDEX(Variables!$D$5:$D$105,MATCH($A347,Variables!$A$5:$A$105,0)))&amp;"."&amp;K$5</f>
        <v/>
      </c>
      <c r="L347" s="38">
        <f>L334*$D347</f>
        <v/>
      </c>
      <c r="M347" s="37">
        <f>M334*$D347</f>
        <v/>
      </c>
      <c r="N347" s="37">
        <f>N334*$D347</f>
        <v/>
      </c>
      <c r="O347" s="37">
        <f>O334*$D347</f>
        <v/>
      </c>
      <c r="P347" s="37">
        <f>P334*$D347</f>
        <v/>
      </c>
      <c r="Q347" s="37">
        <f>Q334*$D347</f>
        <v/>
      </c>
      <c r="R347" s="37">
        <f>R334*$D347</f>
        <v/>
      </c>
      <c r="S347" s="37">
        <f>S334*$D347</f>
        <v/>
      </c>
      <c r="T347" s="37">
        <f>T334*$D347</f>
        <v/>
      </c>
      <c r="U347" s="37">
        <f>U334*$D347</f>
        <v/>
      </c>
      <c r="V347" s="37">
        <f>V334*$D347</f>
        <v/>
      </c>
      <c r="W347" s="37">
        <f>W334*$D347</f>
        <v/>
      </c>
      <c r="X347" s="37">
        <f>X334*$D347</f>
        <v/>
      </c>
      <c r="Y347" s="37">
        <f>Y334*$D347</f>
        <v/>
      </c>
      <c r="Z347" s="37">
        <f>Z334*$D347</f>
        <v/>
      </c>
      <c r="AA347" s="37">
        <f>AA334*$D347</f>
        <v/>
      </c>
      <c r="AB347" s="37">
        <f>AB334*$D347</f>
        <v/>
      </c>
      <c r="AC347" s="37">
        <f>AC334*$D347</f>
        <v/>
      </c>
      <c r="AD347" s="40">
        <f>PERUNIT(AD334,$D347)</f>
        <v/>
      </c>
      <c r="AF347" s="11">
        <f>LOWER(Settings!$C$4)&amp;".mit."&amp;$A347&amp;IF($C347="","","."&amp;$C347&amp;"."&amp;$B347)&amp;IF(INDEX(Variables!$D$5:$D$105,MATCH($A347,Variables!$A$5:$A$105,0))="","","."&amp;INDEX(Variables!$D$5:$D$105,MATCH($A347,Variables!$A$5:$A$105,0)))&amp;"."&amp;AF$5</f>
        <v/>
      </c>
      <c r="AG347" s="38">
        <f>AG334*$D347</f>
        <v/>
      </c>
      <c r="AH347" s="37">
        <f>AH334*$D347</f>
        <v/>
      </c>
      <c r="AI347" s="37">
        <f>AI334*$D347</f>
        <v/>
      </c>
      <c r="AJ347" s="37">
        <f>AJ334*$D347</f>
        <v/>
      </c>
      <c r="AK347" s="37">
        <f>AK334*$D347</f>
        <v/>
      </c>
      <c r="AL347" s="37">
        <f>AL334*$D347</f>
        <v/>
      </c>
      <c r="AM347" s="37">
        <f>AM334*$D347</f>
        <v/>
      </c>
      <c r="AN347" s="37">
        <f>AN334*$D347</f>
        <v/>
      </c>
      <c r="AO347" s="37">
        <f>AO334*$D347</f>
        <v/>
      </c>
      <c r="AP347" s="37">
        <f>AP334*$D347</f>
        <v/>
      </c>
      <c r="AQ347" s="37">
        <f>AQ334*$D347</f>
        <v/>
      </c>
      <c r="AR347" s="37">
        <f>AR334*$D347</f>
        <v/>
      </c>
      <c r="AS347" s="37">
        <f>AS334*$D347</f>
        <v/>
      </c>
      <c r="AT347" s="37">
        <f>AT334*$D347</f>
        <v/>
      </c>
      <c r="AU347" s="37">
        <f>AU334*$D347</f>
        <v/>
      </c>
      <c r="AV347" s="37">
        <f>AV334*$D347</f>
        <v/>
      </c>
      <c r="AW347" s="37">
        <f>AW334*$D347</f>
        <v/>
      </c>
      <c r="AX347" s="37">
        <f>AX334*$D347</f>
        <v/>
      </c>
      <c r="AY347" s="40">
        <f>PERUNIT(AY334,$D347)</f>
        <v/>
      </c>
    </row>
    <row r="348" hidden="1" outlineLevel="1">
      <c r="A348" s="14" t="inlineStr">
        <is>
          <t>esubpu</t>
        </is>
      </c>
      <c r="B348" s="14" t="inlineStr">
        <is>
          <t>nga</t>
        </is>
      </c>
      <c r="C348" s="14" t="inlineStr">
        <is>
          <t>res</t>
        </is>
      </c>
      <c r="D348" s="37">
        <f>INDEX(Inputs_prices!$G$5:$G$16,MATCH($B348&amp;"."&amp;$C348,Inputs_prices!$A$5:$A$16,0))</f>
        <v/>
      </c>
      <c r="E348" s="36" t="n"/>
      <c r="F348" s="36" t="n"/>
      <c r="G348" s="36" t="n"/>
      <c r="H348" s="14">
        <f>INDEX(Variables!$B$5:$B$105,MATCH($A348,Variables!$A$5:$A$105,0))&amp;IF($C348="",""," | "&amp;INDEX(Mapping!$B$5:$B$26,MATCH($C348,Mapping!$A$5:$A$26,0))&amp;" | "&amp;INDEX(Mapping!$B$30:$B$41,MATCH($B348,Mapping!$A$30:$A$41,0)))</f>
        <v/>
      </c>
      <c r="I348" s="14">
        <f>INDEX(Variables!$C$5:$C$105,MATCH($A348,Variables!$A$5:$A$105,0))</f>
        <v/>
      </c>
      <c r="J348" s="14">
        <f>INDEX(Variables!$E$5:$E$105,MATCH($A348,Variables!$A$5:$A$105,0))</f>
        <v/>
      </c>
      <c r="K348" s="11">
        <f>LOWER(Settings!$C$4)&amp;".mit."&amp;$A348&amp;IF($C348="","","."&amp;$C348&amp;"."&amp;$B348)&amp;IF(INDEX(Variables!$D$5:$D$105,MATCH($A348,Variables!$A$5:$A$105,0))="","","."&amp;INDEX(Variables!$D$5:$D$105,MATCH($A348,Variables!$A$5:$A$105,0)))&amp;"."&amp;K$5</f>
        <v/>
      </c>
      <c r="L348" s="38">
        <f>L335*$D348</f>
        <v/>
      </c>
      <c r="M348" s="37">
        <f>M335*$D348</f>
        <v/>
      </c>
      <c r="N348" s="37">
        <f>N335*$D348</f>
        <v/>
      </c>
      <c r="O348" s="37">
        <f>O335*$D348</f>
        <v/>
      </c>
      <c r="P348" s="37">
        <f>P335*$D348</f>
        <v/>
      </c>
      <c r="Q348" s="37">
        <f>Q335*$D348</f>
        <v/>
      </c>
      <c r="R348" s="37">
        <f>R335*$D348</f>
        <v/>
      </c>
      <c r="S348" s="37">
        <f>S335*$D348</f>
        <v/>
      </c>
      <c r="T348" s="37">
        <f>T335*$D348</f>
        <v/>
      </c>
      <c r="U348" s="37">
        <f>U335*$D348</f>
        <v/>
      </c>
      <c r="V348" s="37">
        <f>V335*$D348</f>
        <v/>
      </c>
      <c r="W348" s="37">
        <f>W335*$D348</f>
        <v/>
      </c>
      <c r="X348" s="37">
        <f>X335*$D348</f>
        <v/>
      </c>
      <c r="Y348" s="37">
        <f>Y335*$D348</f>
        <v/>
      </c>
      <c r="Z348" s="37">
        <f>Z335*$D348</f>
        <v/>
      </c>
      <c r="AA348" s="37">
        <f>AA335*$D348</f>
        <v/>
      </c>
      <c r="AB348" s="37">
        <f>AB335*$D348</f>
        <v/>
      </c>
      <c r="AC348" s="37">
        <f>AC335*$D348</f>
        <v/>
      </c>
      <c r="AD348" s="40">
        <f>PERUNIT(AD335,$D348)</f>
        <v/>
      </c>
      <c r="AF348" s="11">
        <f>LOWER(Settings!$C$4)&amp;".mit."&amp;$A348&amp;IF($C348="","","."&amp;$C348&amp;"."&amp;$B348)&amp;IF(INDEX(Variables!$D$5:$D$105,MATCH($A348,Variables!$A$5:$A$105,0))="","","."&amp;INDEX(Variables!$D$5:$D$105,MATCH($A348,Variables!$A$5:$A$105,0)))&amp;"."&amp;AF$5</f>
        <v/>
      </c>
      <c r="AG348" s="38">
        <f>AG335*$D348</f>
        <v/>
      </c>
      <c r="AH348" s="37">
        <f>AH335*$D348</f>
        <v/>
      </c>
      <c r="AI348" s="37">
        <f>AI335*$D348</f>
        <v/>
      </c>
      <c r="AJ348" s="37">
        <f>AJ335*$D348</f>
        <v/>
      </c>
      <c r="AK348" s="37">
        <f>AK335*$D348</f>
        <v/>
      </c>
      <c r="AL348" s="37">
        <f>AL335*$D348</f>
        <v/>
      </c>
      <c r="AM348" s="37">
        <f>AM335*$D348</f>
        <v/>
      </c>
      <c r="AN348" s="37">
        <f>AN335*$D348</f>
        <v/>
      </c>
      <c r="AO348" s="37">
        <f>AO335*$D348</f>
        <v/>
      </c>
      <c r="AP348" s="37">
        <f>AP335*$D348</f>
        <v/>
      </c>
      <c r="AQ348" s="37">
        <f>AQ335*$D348</f>
        <v/>
      </c>
      <c r="AR348" s="37">
        <f>AR335*$D348</f>
        <v/>
      </c>
      <c r="AS348" s="37">
        <f>AS335*$D348</f>
        <v/>
      </c>
      <c r="AT348" s="37">
        <f>AT335*$D348</f>
        <v/>
      </c>
      <c r="AU348" s="37">
        <f>AU335*$D348</f>
        <v/>
      </c>
      <c r="AV348" s="37">
        <f>AV335*$D348</f>
        <v/>
      </c>
      <c r="AW348" s="37">
        <f>AW335*$D348</f>
        <v/>
      </c>
      <c r="AX348" s="37">
        <f>AX335*$D348</f>
        <v/>
      </c>
      <c r="AY348" s="40">
        <f>PERUNIT(AY335,$D348)</f>
        <v/>
      </c>
    </row>
    <row r="349" hidden="1" outlineLevel="1">
      <c r="A349" s="14" t="inlineStr">
        <is>
          <t>esubpu</t>
        </is>
      </c>
      <c r="B349" s="14" t="inlineStr">
        <is>
          <t>nga</t>
        </is>
      </c>
      <c r="C349" s="14" t="inlineStr">
        <is>
          <t>ind</t>
        </is>
      </c>
      <c r="D349" s="37">
        <f>INDEX(Inputs_prices!$G$5:$G$16,MATCH($B349&amp;"."&amp;$C349,Inputs_prices!$A$5:$A$16,0))</f>
        <v/>
      </c>
      <c r="E349" s="36" t="n"/>
      <c r="F349" s="36" t="n"/>
      <c r="G349" s="36" t="n"/>
      <c r="H349" s="14">
        <f>INDEX(Variables!$B$5:$B$105,MATCH($A349,Variables!$A$5:$A$105,0))&amp;IF($C349="",""," | "&amp;INDEX(Mapping!$B$5:$B$26,MATCH($C349,Mapping!$A$5:$A$26,0))&amp;" | "&amp;INDEX(Mapping!$B$30:$B$41,MATCH($B349,Mapping!$A$30:$A$41,0)))</f>
        <v/>
      </c>
      <c r="I349" s="14">
        <f>INDEX(Variables!$C$5:$C$105,MATCH($A349,Variables!$A$5:$A$105,0))</f>
        <v/>
      </c>
      <c r="J349" s="14">
        <f>INDEX(Variables!$E$5:$E$105,MATCH($A349,Variables!$A$5:$A$105,0))</f>
        <v/>
      </c>
      <c r="K349" s="11">
        <f>LOWER(Settings!$C$4)&amp;".mit."&amp;$A349&amp;IF($C349="","","."&amp;$C349&amp;"."&amp;$B349)&amp;IF(INDEX(Variables!$D$5:$D$105,MATCH($A349,Variables!$A$5:$A$105,0))="","","."&amp;INDEX(Variables!$D$5:$D$105,MATCH($A349,Variables!$A$5:$A$105,0)))&amp;"."&amp;K$5</f>
        <v/>
      </c>
      <c r="L349" s="38">
        <f>L336*$D349</f>
        <v/>
      </c>
      <c r="M349" s="37">
        <f>M336*$D349</f>
        <v/>
      </c>
      <c r="N349" s="37">
        <f>N336*$D349</f>
        <v/>
      </c>
      <c r="O349" s="37">
        <f>O336*$D349</f>
        <v/>
      </c>
      <c r="P349" s="37">
        <f>P336*$D349</f>
        <v/>
      </c>
      <c r="Q349" s="37">
        <f>Q336*$D349</f>
        <v/>
      </c>
      <c r="R349" s="37">
        <f>R336*$D349</f>
        <v/>
      </c>
      <c r="S349" s="37">
        <f>S336*$D349</f>
        <v/>
      </c>
      <c r="T349" s="37">
        <f>T336*$D349</f>
        <v/>
      </c>
      <c r="U349" s="37">
        <f>U336*$D349</f>
        <v/>
      </c>
      <c r="V349" s="37">
        <f>V336*$D349</f>
        <v/>
      </c>
      <c r="W349" s="37">
        <f>W336*$D349</f>
        <v/>
      </c>
      <c r="X349" s="37">
        <f>X336*$D349</f>
        <v/>
      </c>
      <c r="Y349" s="37">
        <f>Y336*$D349</f>
        <v/>
      </c>
      <c r="Z349" s="37">
        <f>Z336*$D349</f>
        <v/>
      </c>
      <c r="AA349" s="37">
        <f>AA336*$D349</f>
        <v/>
      </c>
      <c r="AB349" s="37">
        <f>AB336*$D349</f>
        <v/>
      </c>
      <c r="AC349" s="37">
        <f>AC336*$D349</f>
        <v/>
      </c>
      <c r="AD349" s="40">
        <f>PERUNIT(AD336,$D349)</f>
        <v/>
      </c>
      <c r="AF349" s="11">
        <f>LOWER(Settings!$C$4)&amp;".mit."&amp;$A349&amp;IF($C349="","","."&amp;$C349&amp;"."&amp;$B349)&amp;IF(INDEX(Variables!$D$5:$D$105,MATCH($A349,Variables!$A$5:$A$105,0))="","","."&amp;INDEX(Variables!$D$5:$D$105,MATCH($A349,Variables!$A$5:$A$105,0)))&amp;"."&amp;AF$5</f>
        <v/>
      </c>
      <c r="AG349" s="38">
        <f>AG336*$D349</f>
        <v/>
      </c>
      <c r="AH349" s="37">
        <f>AH336*$D349</f>
        <v/>
      </c>
      <c r="AI349" s="37">
        <f>AI336*$D349</f>
        <v/>
      </c>
      <c r="AJ349" s="37">
        <f>AJ336*$D349</f>
        <v/>
      </c>
      <c r="AK349" s="37">
        <f>AK336*$D349</f>
        <v/>
      </c>
      <c r="AL349" s="37">
        <f>AL336*$D349</f>
        <v/>
      </c>
      <c r="AM349" s="37">
        <f>AM336*$D349</f>
        <v/>
      </c>
      <c r="AN349" s="37">
        <f>AN336*$D349</f>
        <v/>
      </c>
      <c r="AO349" s="37">
        <f>AO336*$D349</f>
        <v/>
      </c>
      <c r="AP349" s="37">
        <f>AP336*$D349</f>
        <v/>
      </c>
      <c r="AQ349" s="37">
        <f>AQ336*$D349</f>
        <v/>
      </c>
      <c r="AR349" s="37">
        <f>AR336*$D349</f>
        <v/>
      </c>
      <c r="AS349" s="37">
        <f>AS336*$D349</f>
        <v/>
      </c>
      <c r="AT349" s="37">
        <f>AT336*$D349</f>
        <v/>
      </c>
      <c r="AU349" s="37">
        <f>AU336*$D349</f>
        <v/>
      </c>
      <c r="AV349" s="37">
        <f>AV336*$D349</f>
        <v/>
      </c>
      <c r="AW349" s="37">
        <f>AW336*$D349</f>
        <v/>
      </c>
      <c r="AX349" s="37">
        <f>AX336*$D349</f>
        <v/>
      </c>
      <c r="AY349" s="40">
        <f>PERUNIT(AY336,$D349)</f>
        <v/>
      </c>
    </row>
    <row r="350" hidden="1" outlineLevel="1">
      <c r="A350" s="14" t="inlineStr">
        <is>
          <t>esubpu</t>
        </is>
      </c>
      <c r="B350" s="14" t="inlineStr">
        <is>
          <t>gso</t>
        </is>
      </c>
      <c r="C350" s="14" t="inlineStr">
        <is>
          <t>all</t>
        </is>
      </c>
      <c r="D350" s="37">
        <f>INDEX(Inputs_prices!$G$5:$G$16,MATCH($B350&amp;"."&amp;$C350,Inputs_prices!$A$5:$A$16,0))</f>
        <v/>
      </c>
      <c r="E350" s="36" t="n"/>
      <c r="F350" s="36" t="n"/>
      <c r="G350" s="36" t="n"/>
      <c r="H350" s="14">
        <f>INDEX(Variables!$B$5:$B$105,MATCH($A350,Variables!$A$5:$A$105,0))&amp;IF($C350="",""," | "&amp;INDEX(Mapping!$B$5:$B$26,MATCH($C350,Mapping!$A$5:$A$26,0))&amp;" | "&amp;INDEX(Mapping!$B$30:$B$41,MATCH($B350,Mapping!$A$30:$A$41,0)))</f>
        <v/>
      </c>
      <c r="I350" s="14">
        <f>INDEX(Variables!$C$5:$C$105,MATCH($A350,Variables!$A$5:$A$105,0))</f>
        <v/>
      </c>
      <c r="J350" s="14">
        <f>INDEX(Variables!$E$5:$E$105,MATCH($A350,Variables!$A$5:$A$105,0))</f>
        <v/>
      </c>
      <c r="K350" s="11">
        <f>LOWER(Settings!$C$4)&amp;".mit."&amp;$A350&amp;IF($C350="","","."&amp;$C350&amp;"."&amp;$B350)&amp;IF(INDEX(Variables!$D$5:$D$105,MATCH($A350,Variables!$A$5:$A$105,0))="","","."&amp;INDEX(Variables!$D$5:$D$105,MATCH($A350,Variables!$A$5:$A$105,0)))&amp;"."&amp;K$5</f>
        <v/>
      </c>
      <c r="L350" s="38">
        <f>L337*$D350</f>
        <v/>
      </c>
      <c r="M350" s="37">
        <f>M337*$D350</f>
        <v/>
      </c>
      <c r="N350" s="37">
        <f>N337*$D350</f>
        <v/>
      </c>
      <c r="O350" s="37">
        <f>O337*$D350</f>
        <v/>
      </c>
      <c r="P350" s="37">
        <f>P337*$D350</f>
        <v/>
      </c>
      <c r="Q350" s="37">
        <f>Q337*$D350</f>
        <v/>
      </c>
      <c r="R350" s="37">
        <f>R337*$D350</f>
        <v/>
      </c>
      <c r="S350" s="37">
        <f>S337*$D350</f>
        <v/>
      </c>
      <c r="T350" s="37">
        <f>T337*$D350</f>
        <v/>
      </c>
      <c r="U350" s="37">
        <f>U337*$D350</f>
        <v/>
      </c>
      <c r="V350" s="37">
        <f>V337*$D350</f>
        <v/>
      </c>
      <c r="W350" s="37">
        <f>W337*$D350</f>
        <v/>
      </c>
      <c r="X350" s="37">
        <f>X337*$D350</f>
        <v/>
      </c>
      <c r="Y350" s="37">
        <f>Y337*$D350</f>
        <v/>
      </c>
      <c r="Z350" s="37">
        <f>Z337*$D350</f>
        <v/>
      </c>
      <c r="AA350" s="37">
        <f>AA337*$D350</f>
        <v/>
      </c>
      <c r="AB350" s="37">
        <f>AB337*$D350</f>
        <v/>
      </c>
      <c r="AC350" s="37">
        <f>AC337*$D350</f>
        <v/>
      </c>
      <c r="AD350" s="40">
        <f>PERUNIT(AD337,$D350)</f>
        <v/>
      </c>
      <c r="AF350" s="11">
        <f>LOWER(Settings!$C$4)&amp;".mit."&amp;$A350&amp;IF($C350="","","."&amp;$C350&amp;"."&amp;$B350)&amp;IF(INDEX(Variables!$D$5:$D$105,MATCH($A350,Variables!$A$5:$A$105,0))="","","."&amp;INDEX(Variables!$D$5:$D$105,MATCH($A350,Variables!$A$5:$A$105,0)))&amp;"."&amp;AF$5</f>
        <v/>
      </c>
      <c r="AG350" s="38">
        <f>AG337*$D350</f>
        <v/>
      </c>
      <c r="AH350" s="37">
        <f>AH337*$D350</f>
        <v/>
      </c>
      <c r="AI350" s="37">
        <f>AI337*$D350</f>
        <v/>
      </c>
      <c r="AJ350" s="37">
        <f>AJ337*$D350</f>
        <v/>
      </c>
      <c r="AK350" s="37">
        <f>AK337*$D350</f>
        <v/>
      </c>
      <c r="AL350" s="37">
        <f>AL337*$D350</f>
        <v/>
      </c>
      <c r="AM350" s="37">
        <f>AM337*$D350</f>
        <v/>
      </c>
      <c r="AN350" s="37">
        <f>AN337*$D350</f>
        <v/>
      </c>
      <c r="AO350" s="37">
        <f>AO337*$D350</f>
        <v/>
      </c>
      <c r="AP350" s="37">
        <f>AP337*$D350</f>
        <v/>
      </c>
      <c r="AQ350" s="37">
        <f>AQ337*$D350</f>
        <v/>
      </c>
      <c r="AR350" s="37">
        <f>AR337*$D350</f>
        <v/>
      </c>
      <c r="AS350" s="37">
        <f>AS337*$D350</f>
        <v/>
      </c>
      <c r="AT350" s="37">
        <f>AT337*$D350</f>
        <v/>
      </c>
      <c r="AU350" s="37">
        <f>AU337*$D350</f>
        <v/>
      </c>
      <c r="AV350" s="37">
        <f>AV337*$D350</f>
        <v/>
      </c>
      <c r="AW350" s="37">
        <f>AW337*$D350</f>
        <v/>
      </c>
      <c r="AX350" s="37">
        <f>AX337*$D350</f>
        <v/>
      </c>
      <c r="AY350" s="40">
        <f>PERUNIT(AY337,$D350)</f>
        <v/>
      </c>
    </row>
    <row r="351" hidden="1" outlineLevel="1">
      <c r="A351" s="14" t="inlineStr">
        <is>
          <t>esubpu</t>
        </is>
      </c>
      <c r="B351" s="14" t="inlineStr">
        <is>
          <t>die</t>
        </is>
      </c>
      <c r="C351" s="14" t="inlineStr">
        <is>
          <t>all</t>
        </is>
      </c>
      <c r="D351" s="37">
        <f>INDEX(Inputs_prices!$G$5:$G$16,MATCH($B351&amp;"."&amp;$C351,Inputs_prices!$A$5:$A$16,0))</f>
        <v/>
      </c>
      <c r="E351" s="36" t="n"/>
      <c r="F351" s="36" t="n"/>
      <c r="G351" s="36" t="n"/>
      <c r="H351" s="14">
        <f>INDEX(Variables!$B$5:$B$105,MATCH($A351,Variables!$A$5:$A$105,0))&amp;IF($C351="",""," | "&amp;INDEX(Mapping!$B$5:$B$26,MATCH($C351,Mapping!$A$5:$A$26,0))&amp;" | "&amp;INDEX(Mapping!$B$30:$B$41,MATCH($B351,Mapping!$A$30:$A$41,0)))</f>
        <v/>
      </c>
      <c r="I351" s="14">
        <f>INDEX(Variables!$C$5:$C$105,MATCH($A351,Variables!$A$5:$A$105,0))</f>
        <v/>
      </c>
      <c r="J351" s="14">
        <f>INDEX(Variables!$E$5:$E$105,MATCH($A351,Variables!$A$5:$A$105,0))</f>
        <v/>
      </c>
      <c r="K351" s="11">
        <f>LOWER(Settings!$C$4)&amp;".mit."&amp;$A351&amp;IF($C351="","","."&amp;$C351&amp;"."&amp;$B351)&amp;IF(INDEX(Variables!$D$5:$D$105,MATCH($A351,Variables!$A$5:$A$105,0))="","","."&amp;INDEX(Variables!$D$5:$D$105,MATCH($A351,Variables!$A$5:$A$105,0)))&amp;"."&amp;K$5</f>
        <v/>
      </c>
      <c r="L351" s="38">
        <f>L338*$D351</f>
        <v/>
      </c>
      <c r="M351" s="37">
        <f>M338*$D351</f>
        <v/>
      </c>
      <c r="N351" s="37">
        <f>N338*$D351</f>
        <v/>
      </c>
      <c r="O351" s="37">
        <f>O338*$D351</f>
        <v/>
      </c>
      <c r="P351" s="37">
        <f>P338*$D351</f>
        <v/>
      </c>
      <c r="Q351" s="37">
        <f>Q338*$D351</f>
        <v/>
      </c>
      <c r="R351" s="37">
        <f>R338*$D351</f>
        <v/>
      </c>
      <c r="S351" s="37">
        <f>S338*$D351</f>
        <v/>
      </c>
      <c r="T351" s="37">
        <f>T338*$D351</f>
        <v/>
      </c>
      <c r="U351" s="37">
        <f>U338*$D351</f>
        <v/>
      </c>
      <c r="V351" s="37">
        <f>V338*$D351</f>
        <v/>
      </c>
      <c r="W351" s="37">
        <f>W338*$D351</f>
        <v/>
      </c>
      <c r="X351" s="37">
        <f>X338*$D351</f>
        <v/>
      </c>
      <c r="Y351" s="37">
        <f>Y338*$D351</f>
        <v/>
      </c>
      <c r="Z351" s="37">
        <f>Z338*$D351</f>
        <v/>
      </c>
      <c r="AA351" s="37">
        <f>AA338*$D351</f>
        <v/>
      </c>
      <c r="AB351" s="37">
        <f>AB338*$D351</f>
        <v/>
      </c>
      <c r="AC351" s="37">
        <f>AC338*$D351</f>
        <v/>
      </c>
      <c r="AD351" s="40">
        <f>PERUNIT(AD338,$D351)</f>
        <v/>
      </c>
      <c r="AF351" s="11">
        <f>LOWER(Settings!$C$4)&amp;".mit."&amp;$A351&amp;IF($C351="","","."&amp;$C351&amp;"."&amp;$B351)&amp;IF(INDEX(Variables!$D$5:$D$105,MATCH($A351,Variables!$A$5:$A$105,0))="","","."&amp;INDEX(Variables!$D$5:$D$105,MATCH($A351,Variables!$A$5:$A$105,0)))&amp;"."&amp;AF$5</f>
        <v/>
      </c>
      <c r="AG351" s="38">
        <f>AG338*$D351</f>
        <v/>
      </c>
      <c r="AH351" s="37">
        <f>AH338*$D351</f>
        <v/>
      </c>
      <c r="AI351" s="37">
        <f>AI338*$D351</f>
        <v/>
      </c>
      <c r="AJ351" s="37">
        <f>AJ338*$D351</f>
        <v/>
      </c>
      <c r="AK351" s="37">
        <f>AK338*$D351</f>
        <v/>
      </c>
      <c r="AL351" s="37">
        <f>AL338*$D351</f>
        <v/>
      </c>
      <c r="AM351" s="37">
        <f>AM338*$D351</f>
        <v/>
      </c>
      <c r="AN351" s="37">
        <f>AN338*$D351</f>
        <v/>
      </c>
      <c r="AO351" s="37">
        <f>AO338*$D351</f>
        <v/>
      </c>
      <c r="AP351" s="37">
        <f>AP338*$D351</f>
        <v/>
      </c>
      <c r="AQ351" s="37">
        <f>AQ338*$D351</f>
        <v/>
      </c>
      <c r="AR351" s="37">
        <f>AR338*$D351</f>
        <v/>
      </c>
      <c r="AS351" s="37">
        <f>AS338*$D351</f>
        <v/>
      </c>
      <c r="AT351" s="37">
        <f>AT338*$D351</f>
        <v/>
      </c>
      <c r="AU351" s="37">
        <f>AU338*$D351</f>
        <v/>
      </c>
      <c r="AV351" s="37">
        <f>AV338*$D351</f>
        <v/>
      </c>
      <c r="AW351" s="37">
        <f>AW338*$D351</f>
        <v/>
      </c>
      <c r="AX351" s="37">
        <f>AX338*$D351</f>
        <v/>
      </c>
      <c r="AY351" s="40">
        <f>PERUNIT(AY338,$D351)</f>
        <v/>
      </c>
    </row>
    <row r="352" hidden="1" outlineLevel="1">
      <c r="A352" s="14" t="inlineStr">
        <is>
          <t>esubpu</t>
        </is>
      </c>
      <c r="B352" s="14" t="inlineStr">
        <is>
          <t>lpg</t>
        </is>
      </c>
      <c r="C352" s="14" t="inlineStr">
        <is>
          <t>all</t>
        </is>
      </c>
      <c r="D352" s="37">
        <f>INDEX(Inputs_prices!$G$5:$G$16,MATCH($B352&amp;"."&amp;$C352,Inputs_prices!$A$5:$A$16,0))</f>
        <v/>
      </c>
      <c r="E352" s="36" t="n"/>
      <c r="F352" s="36" t="n"/>
      <c r="G352" s="36" t="n"/>
      <c r="H352" s="14">
        <f>INDEX(Variables!$B$5:$B$105,MATCH($A352,Variables!$A$5:$A$105,0))&amp;IF($C352="",""," | "&amp;INDEX(Mapping!$B$5:$B$26,MATCH($C352,Mapping!$A$5:$A$26,0))&amp;" | "&amp;INDEX(Mapping!$B$30:$B$41,MATCH($B352,Mapping!$A$30:$A$41,0)))</f>
        <v/>
      </c>
      <c r="I352" s="14">
        <f>INDEX(Variables!$C$5:$C$105,MATCH($A352,Variables!$A$5:$A$105,0))</f>
        <v/>
      </c>
      <c r="J352" s="14">
        <f>INDEX(Variables!$E$5:$E$105,MATCH($A352,Variables!$A$5:$A$105,0))</f>
        <v/>
      </c>
      <c r="K352" s="11">
        <f>LOWER(Settings!$C$4)&amp;".mit."&amp;$A352&amp;IF($C352="","","."&amp;$C352&amp;"."&amp;$B352)&amp;IF(INDEX(Variables!$D$5:$D$105,MATCH($A352,Variables!$A$5:$A$105,0))="","","."&amp;INDEX(Variables!$D$5:$D$105,MATCH($A352,Variables!$A$5:$A$105,0)))&amp;"."&amp;K$5</f>
        <v/>
      </c>
      <c r="L352" s="38">
        <f>L339*$D352</f>
        <v/>
      </c>
      <c r="M352" s="37">
        <f>M339*$D352</f>
        <v/>
      </c>
      <c r="N352" s="37">
        <f>N339*$D352</f>
        <v/>
      </c>
      <c r="O352" s="37">
        <f>O339*$D352</f>
        <v/>
      </c>
      <c r="P352" s="37">
        <f>P339*$D352</f>
        <v/>
      </c>
      <c r="Q352" s="37">
        <f>Q339*$D352</f>
        <v/>
      </c>
      <c r="R352" s="37">
        <f>R339*$D352</f>
        <v/>
      </c>
      <c r="S352" s="37">
        <f>S339*$D352</f>
        <v/>
      </c>
      <c r="T352" s="37">
        <f>T339*$D352</f>
        <v/>
      </c>
      <c r="U352" s="37">
        <f>U339*$D352</f>
        <v/>
      </c>
      <c r="V352" s="37">
        <f>V339*$D352</f>
        <v/>
      </c>
      <c r="W352" s="37">
        <f>W339*$D352</f>
        <v/>
      </c>
      <c r="X352" s="37">
        <f>X339*$D352</f>
        <v/>
      </c>
      <c r="Y352" s="37">
        <f>Y339*$D352</f>
        <v/>
      </c>
      <c r="Z352" s="37">
        <f>Z339*$D352</f>
        <v/>
      </c>
      <c r="AA352" s="37">
        <f>AA339*$D352</f>
        <v/>
      </c>
      <c r="AB352" s="37">
        <f>AB339*$D352</f>
        <v/>
      </c>
      <c r="AC352" s="37">
        <f>AC339*$D352</f>
        <v/>
      </c>
      <c r="AD352" s="40">
        <f>PERUNIT(AD339,$D352)</f>
        <v/>
      </c>
      <c r="AF352" s="11">
        <f>LOWER(Settings!$C$4)&amp;".mit."&amp;$A352&amp;IF($C352="","","."&amp;$C352&amp;"."&amp;$B352)&amp;IF(INDEX(Variables!$D$5:$D$105,MATCH($A352,Variables!$A$5:$A$105,0))="","","."&amp;INDEX(Variables!$D$5:$D$105,MATCH($A352,Variables!$A$5:$A$105,0)))&amp;"."&amp;AF$5</f>
        <v/>
      </c>
      <c r="AG352" s="38">
        <f>AG339*$D352</f>
        <v/>
      </c>
      <c r="AH352" s="37">
        <f>AH339*$D352</f>
        <v/>
      </c>
      <c r="AI352" s="37">
        <f>AI339*$D352</f>
        <v/>
      </c>
      <c r="AJ352" s="37">
        <f>AJ339*$D352</f>
        <v/>
      </c>
      <c r="AK352" s="37">
        <f>AK339*$D352</f>
        <v/>
      </c>
      <c r="AL352" s="37">
        <f>AL339*$D352</f>
        <v/>
      </c>
      <c r="AM352" s="37">
        <f>AM339*$D352</f>
        <v/>
      </c>
      <c r="AN352" s="37">
        <f>AN339*$D352</f>
        <v/>
      </c>
      <c r="AO352" s="37">
        <f>AO339*$D352</f>
        <v/>
      </c>
      <c r="AP352" s="37">
        <f>AP339*$D352</f>
        <v/>
      </c>
      <c r="AQ352" s="37">
        <f>AQ339*$D352</f>
        <v/>
      </c>
      <c r="AR352" s="37">
        <f>AR339*$D352</f>
        <v/>
      </c>
      <c r="AS352" s="37">
        <f>AS339*$D352</f>
        <v/>
      </c>
      <c r="AT352" s="37">
        <f>AT339*$D352</f>
        <v/>
      </c>
      <c r="AU352" s="37">
        <f>AU339*$D352</f>
        <v/>
      </c>
      <c r="AV352" s="37">
        <f>AV339*$D352</f>
        <v/>
      </c>
      <c r="AW352" s="37">
        <f>AW339*$D352</f>
        <v/>
      </c>
      <c r="AX352" s="37">
        <f>AX339*$D352</f>
        <v/>
      </c>
      <c r="AY352" s="40">
        <f>PERUNIT(AY339,$D352)</f>
        <v/>
      </c>
    </row>
    <row r="353" hidden="1" outlineLevel="1">
      <c r="A353" s="14" t="inlineStr">
        <is>
          <t>esubpu</t>
        </is>
      </c>
      <c r="B353" s="14" t="inlineStr">
        <is>
          <t>ker</t>
        </is>
      </c>
      <c r="C353" s="14" t="inlineStr">
        <is>
          <t>all</t>
        </is>
      </c>
      <c r="D353" s="37">
        <f>INDEX(Inputs_prices!$G$5:$G$16,MATCH($B353&amp;"."&amp;$C353,Inputs_prices!$A$5:$A$16,0))</f>
        <v/>
      </c>
      <c r="E353" s="36" t="n"/>
      <c r="F353" s="36" t="n"/>
      <c r="G353" s="36" t="n"/>
      <c r="H353" s="14">
        <f>INDEX(Variables!$B$5:$B$105,MATCH($A353,Variables!$A$5:$A$105,0))&amp;IF($C353="",""," | "&amp;INDEX(Mapping!$B$5:$B$26,MATCH($C353,Mapping!$A$5:$A$26,0))&amp;" | "&amp;INDEX(Mapping!$B$30:$B$41,MATCH($B353,Mapping!$A$30:$A$41,0)))</f>
        <v/>
      </c>
      <c r="I353" s="14">
        <f>INDEX(Variables!$C$5:$C$105,MATCH($A353,Variables!$A$5:$A$105,0))</f>
        <v/>
      </c>
      <c r="J353" s="14">
        <f>INDEX(Variables!$E$5:$E$105,MATCH($A353,Variables!$A$5:$A$105,0))</f>
        <v/>
      </c>
      <c r="K353" s="11">
        <f>LOWER(Settings!$C$4)&amp;".mit."&amp;$A353&amp;IF($C353="","","."&amp;$C353&amp;"."&amp;$B353)&amp;IF(INDEX(Variables!$D$5:$D$105,MATCH($A353,Variables!$A$5:$A$105,0))="","","."&amp;INDEX(Variables!$D$5:$D$105,MATCH($A353,Variables!$A$5:$A$105,0)))&amp;"."&amp;K$5</f>
        <v/>
      </c>
      <c r="L353" s="38">
        <f>L340*$D353</f>
        <v/>
      </c>
      <c r="M353" s="37">
        <f>M340*$D353</f>
        <v/>
      </c>
      <c r="N353" s="37">
        <f>N340*$D353</f>
        <v/>
      </c>
      <c r="O353" s="37">
        <f>O340*$D353</f>
        <v/>
      </c>
      <c r="P353" s="37">
        <f>P340*$D353</f>
        <v/>
      </c>
      <c r="Q353" s="37">
        <f>Q340*$D353</f>
        <v/>
      </c>
      <c r="R353" s="37">
        <f>R340*$D353</f>
        <v/>
      </c>
      <c r="S353" s="37">
        <f>S340*$D353</f>
        <v/>
      </c>
      <c r="T353" s="37">
        <f>T340*$D353</f>
        <v/>
      </c>
      <c r="U353" s="37">
        <f>U340*$D353</f>
        <v/>
      </c>
      <c r="V353" s="37">
        <f>V340*$D353</f>
        <v/>
      </c>
      <c r="W353" s="37">
        <f>W340*$D353</f>
        <v/>
      </c>
      <c r="X353" s="37">
        <f>X340*$D353</f>
        <v/>
      </c>
      <c r="Y353" s="37">
        <f>Y340*$D353</f>
        <v/>
      </c>
      <c r="Z353" s="37">
        <f>Z340*$D353</f>
        <v/>
      </c>
      <c r="AA353" s="37">
        <f>AA340*$D353</f>
        <v/>
      </c>
      <c r="AB353" s="37">
        <f>AB340*$D353</f>
        <v/>
      </c>
      <c r="AC353" s="37">
        <f>AC340*$D353</f>
        <v/>
      </c>
      <c r="AD353" s="40">
        <f>PERUNIT(AD340,$D353)</f>
        <v/>
      </c>
      <c r="AF353" s="11">
        <f>LOWER(Settings!$C$4)&amp;".mit."&amp;$A353&amp;IF($C353="","","."&amp;$C353&amp;"."&amp;$B353)&amp;IF(INDEX(Variables!$D$5:$D$105,MATCH($A353,Variables!$A$5:$A$105,0))="","","."&amp;INDEX(Variables!$D$5:$D$105,MATCH($A353,Variables!$A$5:$A$105,0)))&amp;"."&amp;AF$5</f>
        <v/>
      </c>
      <c r="AG353" s="38">
        <f>AG340*$D353</f>
        <v/>
      </c>
      <c r="AH353" s="37">
        <f>AH340*$D353</f>
        <v/>
      </c>
      <c r="AI353" s="37">
        <f>AI340*$D353</f>
        <v/>
      </c>
      <c r="AJ353" s="37">
        <f>AJ340*$D353</f>
        <v/>
      </c>
      <c r="AK353" s="37">
        <f>AK340*$D353</f>
        <v/>
      </c>
      <c r="AL353" s="37">
        <f>AL340*$D353</f>
        <v/>
      </c>
      <c r="AM353" s="37">
        <f>AM340*$D353</f>
        <v/>
      </c>
      <c r="AN353" s="37">
        <f>AN340*$D353</f>
        <v/>
      </c>
      <c r="AO353" s="37">
        <f>AO340*$D353</f>
        <v/>
      </c>
      <c r="AP353" s="37">
        <f>AP340*$D353</f>
        <v/>
      </c>
      <c r="AQ353" s="37">
        <f>AQ340*$D353</f>
        <v/>
      </c>
      <c r="AR353" s="37">
        <f>AR340*$D353</f>
        <v/>
      </c>
      <c r="AS353" s="37">
        <f>AS340*$D353</f>
        <v/>
      </c>
      <c r="AT353" s="37">
        <f>AT340*$D353</f>
        <v/>
      </c>
      <c r="AU353" s="37">
        <f>AU340*$D353</f>
        <v/>
      </c>
      <c r="AV353" s="37">
        <f>AV340*$D353</f>
        <v/>
      </c>
      <c r="AW353" s="37">
        <f>AW340*$D353</f>
        <v/>
      </c>
      <c r="AX353" s="37">
        <f>AX340*$D353</f>
        <v/>
      </c>
      <c r="AY353" s="40">
        <f>PERUNIT(AY340,$D353)</f>
        <v/>
      </c>
    </row>
    <row r="354" hidden="1" outlineLevel="1">
      <c r="A354" s="14" t="inlineStr">
        <is>
          <t>esubpu</t>
        </is>
      </c>
      <c r="B354" s="14" t="inlineStr">
        <is>
          <t>oop</t>
        </is>
      </c>
      <c r="C354" s="14" t="inlineStr">
        <is>
          <t>all</t>
        </is>
      </c>
      <c r="D354" s="37">
        <f>INDEX(Inputs_prices!$G$5:$G$16,MATCH($B354&amp;"."&amp;$C354,Inputs_prices!$A$5:$A$16,0))</f>
        <v/>
      </c>
      <c r="E354" s="36" t="n"/>
      <c r="F354" s="36" t="n"/>
      <c r="G354" s="36" t="n"/>
      <c r="H354" s="14">
        <f>INDEX(Variables!$B$5:$B$105,MATCH($A354,Variables!$A$5:$A$105,0))&amp;IF($C354="",""," | "&amp;INDEX(Mapping!$B$5:$B$26,MATCH($C354,Mapping!$A$5:$A$26,0))&amp;" | "&amp;INDEX(Mapping!$B$30:$B$41,MATCH($B354,Mapping!$A$30:$A$41,0)))</f>
        <v/>
      </c>
      <c r="I354" s="14">
        <f>INDEX(Variables!$C$5:$C$105,MATCH($A354,Variables!$A$5:$A$105,0))</f>
        <v/>
      </c>
      <c r="J354" s="14">
        <f>INDEX(Variables!$E$5:$E$105,MATCH($A354,Variables!$A$5:$A$105,0))</f>
        <v/>
      </c>
      <c r="K354" s="11">
        <f>LOWER(Settings!$C$4)&amp;".mit."&amp;$A354&amp;IF($C354="","","."&amp;$C354&amp;"."&amp;$B354)&amp;IF(INDEX(Variables!$D$5:$D$105,MATCH($A354,Variables!$A$5:$A$105,0))="","","."&amp;INDEX(Variables!$D$5:$D$105,MATCH($A354,Variables!$A$5:$A$105,0)))&amp;"."&amp;K$5</f>
        <v/>
      </c>
      <c r="L354" s="38">
        <f>L341*$D354</f>
        <v/>
      </c>
      <c r="M354" s="37">
        <f>M341*$D354</f>
        <v/>
      </c>
      <c r="N354" s="37">
        <f>N341*$D354</f>
        <v/>
      </c>
      <c r="O354" s="37">
        <f>O341*$D354</f>
        <v/>
      </c>
      <c r="P354" s="37">
        <f>P341*$D354</f>
        <v/>
      </c>
      <c r="Q354" s="37">
        <f>Q341*$D354</f>
        <v/>
      </c>
      <c r="R354" s="37">
        <f>R341*$D354</f>
        <v/>
      </c>
      <c r="S354" s="37">
        <f>S341*$D354</f>
        <v/>
      </c>
      <c r="T354" s="37">
        <f>T341*$D354</f>
        <v/>
      </c>
      <c r="U354" s="37">
        <f>U341*$D354</f>
        <v/>
      </c>
      <c r="V354" s="37">
        <f>V341*$D354</f>
        <v/>
      </c>
      <c r="W354" s="37">
        <f>W341*$D354</f>
        <v/>
      </c>
      <c r="X354" s="37">
        <f>X341*$D354</f>
        <v/>
      </c>
      <c r="Y354" s="37">
        <f>Y341*$D354</f>
        <v/>
      </c>
      <c r="Z354" s="37">
        <f>Z341*$D354</f>
        <v/>
      </c>
      <c r="AA354" s="37">
        <f>AA341*$D354</f>
        <v/>
      </c>
      <c r="AB354" s="37">
        <f>AB341*$D354</f>
        <v/>
      </c>
      <c r="AC354" s="37">
        <f>AC341*$D354</f>
        <v/>
      </c>
      <c r="AD354" s="40">
        <f>PERUNIT(AD341,$D354)</f>
        <v/>
      </c>
      <c r="AF354" s="11">
        <f>LOWER(Settings!$C$4)&amp;".mit."&amp;$A354&amp;IF($C354="","","."&amp;$C354&amp;"."&amp;$B354)&amp;IF(INDEX(Variables!$D$5:$D$105,MATCH($A354,Variables!$A$5:$A$105,0))="","","."&amp;INDEX(Variables!$D$5:$D$105,MATCH($A354,Variables!$A$5:$A$105,0)))&amp;"."&amp;AF$5</f>
        <v/>
      </c>
      <c r="AG354" s="38">
        <f>AG341*$D354</f>
        <v/>
      </c>
      <c r="AH354" s="37">
        <f>AH341*$D354</f>
        <v/>
      </c>
      <c r="AI354" s="37">
        <f>AI341*$D354</f>
        <v/>
      </c>
      <c r="AJ354" s="37">
        <f>AJ341*$D354</f>
        <v/>
      </c>
      <c r="AK354" s="37">
        <f>AK341*$D354</f>
        <v/>
      </c>
      <c r="AL354" s="37">
        <f>AL341*$D354</f>
        <v/>
      </c>
      <c r="AM354" s="37">
        <f>AM341*$D354</f>
        <v/>
      </c>
      <c r="AN354" s="37">
        <f>AN341*$D354</f>
        <v/>
      </c>
      <c r="AO354" s="37">
        <f>AO341*$D354</f>
        <v/>
      </c>
      <c r="AP354" s="37">
        <f>AP341*$D354</f>
        <v/>
      </c>
      <c r="AQ354" s="37">
        <f>AQ341*$D354</f>
        <v/>
      </c>
      <c r="AR354" s="37">
        <f>AR341*$D354</f>
        <v/>
      </c>
      <c r="AS354" s="37">
        <f>AS341*$D354</f>
        <v/>
      </c>
      <c r="AT354" s="37">
        <f>AT341*$D354</f>
        <v/>
      </c>
      <c r="AU354" s="37">
        <f>AU341*$D354</f>
        <v/>
      </c>
      <c r="AV354" s="37">
        <f>AV341*$D354</f>
        <v/>
      </c>
      <c r="AW354" s="37">
        <f>AW341*$D354</f>
        <v/>
      </c>
      <c r="AX354" s="37">
        <f>AX341*$D354</f>
        <v/>
      </c>
      <c r="AY354" s="40">
        <f>PERUNIT(AY341,$D354)</f>
        <v/>
      </c>
    </row>
    <row r="355" hidden="1" outlineLevel="1">
      <c r="A355" s="14" t="inlineStr">
        <is>
          <t>esubpu</t>
        </is>
      </c>
      <c r="B355" s="14" t="inlineStr">
        <is>
          <t>bio</t>
        </is>
      </c>
      <c r="C355" s="14" t="inlineStr">
        <is>
          <t>all</t>
        </is>
      </c>
      <c r="D355" s="37">
        <f>INDEX(Inputs_prices!$G$5:$G$16,MATCH($B355&amp;"."&amp;$C355,Inputs_prices!$A$5:$A$16,0))</f>
        <v/>
      </c>
      <c r="E355" s="36" t="n"/>
      <c r="F355" s="36" t="n"/>
      <c r="G355" s="36" t="n"/>
      <c r="H355" s="14">
        <f>INDEX(Variables!$B$5:$B$105,MATCH($A355,Variables!$A$5:$A$105,0))&amp;IF($C355="",""," | "&amp;INDEX(Mapping!$B$5:$B$26,MATCH($C355,Mapping!$A$5:$A$26,0))&amp;" | "&amp;INDEX(Mapping!$B$30:$B$41,MATCH($B355,Mapping!$A$30:$A$41,0)))</f>
        <v/>
      </c>
      <c r="I355" s="14">
        <f>INDEX(Variables!$C$5:$C$105,MATCH($A355,Variables!$A$5:$A$105,0))</f>
        <v/>
      </c>
      <c r="J355" s="14">
        <f>INDEX(Variables!$E$5:$E$105,MATCH($A355,Variables!$A$5:$A$105,0))</f>
        <v/>
      </c>
      <c r="K355" s="11">
        <f>LOWER(Settings!$C$4)&amp;".mit."&amp;$A355&amp;IF($C355="","","."&amp;$C355&amp;"."&amp;$B355)&amp;IF(INDEX(Variables!$D$5:$D$105,MATCH($A355,Variables!$A$5:$A$105,0))="","","."&amp;INDEX(Variables!$D$5:$D$105,MATCH($A355,Variables!$A$5:$A$105,0)))&amp;"."&amp;K$5</f>
        <v/>
      </c>
      <c r="L355" s="38">
        <f>L342*$D355</f>
        <v/>
      </c>
      <c r="M355" s="37">
        <f>M342*$D355</f>
        <v/>
      </c>
      <c r="N355" s="37">
        <f>N342*$D355</f>
        <v/>
      </c>
      <c r="O355" s="37">
        <f>O342*$D355</f>
        <v/>
      </c>
      <c r="P355" s="37">
        <f>P342*$D355</f>
        <v/>
      </c>
      <c r="Q355" s="37">
        <f>Q342*$D355</f>
        <v/>
      </c>
      <c r="R355" s="37">
        <f>R342*$D355</f>
        <v/>
      </c>
      <c r="S355" s="37">
        <f>S342*$D355</f>
        <v/>
      </c>
      <c r="T355" s="37">
        <f>T342*$D355</f>
        <v/>
      </c>
      <c r="U355" s="37">
        <f>U342*$D355</f>
        <v/>
      </c>
      <c r="V355" s="37">
        <f>V342*$D355</f>
        <v/>
      </c>
      <c r="W355" s="37">
        <f>W342*$D355</f>
        <v/>
      </c>
      <c r="X355" s="37">
        <f>X342*$D355</f>
        <v/>
      </c>
      <c r="Y355" s="37">
        <f>Y342*$D355</f>
        <v/>
      </c>
      <c r="Z355" s="37">
        <f>Z342*$D355</f>
        <v/>
      </c>
      <c r="AA355" s="37">
        <f>AA342*$D355</f>
        <v/>
      </c>
      <c r="AB355" s="37">
        <f>AB342*$D355</f>
        <v/>
      </c>
      <c r="AC355" s="37">
        <f>AC342*$D355</f>
        <v/>
      </c>
      <c r="AD355" s="40">
        <f>PERUNIT(AD342,$D355)</f>
        <v/>
      </c>
      <c r="AF355" s="11">
        <f>LOWER(Settings!$C$4)&amp;".mit."&amp;$A355&amp;IF($C355="","","."&amp;$C355&amp;"."&amp;$B355)&amp;IF(INDEX(Variables!$D$5:$D$105,MATCH($A355,Variables!$A$5:$A$105,0))="","","."&amp;INDEX(Variables!$D$5:$D$105,MATCH($A355,Variables!$A$5:$A$105,0)))&amp;"."&amp;AF$5</f>
        <v/>
      </c>
      <c r="AG355" s="38">
        <f>AG342*$D355</f>
        <v/>
      </c>
      <c r="AH355" s="37">
        <f>AH342*$D355</f>
        <v/>
      </c>
      <c r="AI355" s="37">
        <f>AI342*$D355</f>
        <v/>
      </c>
      <c r="AJ355" s="37">
        <f>AJ342*$D355</f>
        <v/>
      </c>
      <c r="AK355" s="37">
        <f>AK342*$D355</f>
        <v/>
      </c>
      <c r="AL355" s="37">
        <f>AL342*$D355</f>
        <v/>
      </c>
      <c r="AM355" s="37">
        <f>AM342*$D355</f>
        <v/>
      </c>
      <c r="AN355" s="37">
        <f>AN342*$D355</f>
        <v/>
      </c>
      <c r="AO355" s="37">
        <f>AO342*$D355</f>
        <v/>
      </c>
      <c r="AP355" s="37">
        <f>AP342*$D355</f>
        <v/>
      </c>
      <c r="AQ355" s="37">
        <f>AQ342*$D355</f>
        <v/>
      </c>
      <c r="AR355" s="37">
        <f>AR342*$D355</f>
        <v/>
      </c>
      <c r="AS355" s="37">
        <f>AS342*$D355</f>
        <v/>
      </c>
      <c r="AT355" s="37">
        <f>AT342*$D355</f>
        <v/>
      </c>
      <c r="AU355" s="37">
        <f>AU342*$D355</f>
        <v/>
      </c>
      <c r="AV355" s="37">
        <f>AV342*$D355</f>
        <v/>
      </c>
      <c r="AW355" s="37">
        <f>AW342*$D355</f>
        <v/>
      </c>
      <c r="AX355" s="37">
        <f>AX342*$D355</f>
        <v/>
      </c>
      <c r="AY355" s="40">
        <f>PERUNIT(AY342,$D355)</f>
        <v/>
      </c>
    </row>
    <row r="356" hidden="1" outlineLevel="1"/>
    <row r="357" collapsed="1"/>
    <row r="358">
      <c r="A358" s="4" t="inlineStr">
        <is>
          <t>3. Power sector (elasticity-based / engineer model): not yet modelled</t>
        </is>
      </c>
      <c r="B358" s="5" t="n"/>
      <c r="C358" s="5" t="n"/>
      <c r="D358" s="5"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c r="AA358" s="5" t="n"/>
      <c r="AB358" s="5" t="n"/>
      <c r="AC358" s="5" t="n"/>
      <c r="AD358" s="5" t="n"/>
      <c r="AE358" s="5" t="n"/>
      <c r="AF358" s="5" t="n"/>
      <c r="AG358" s="5" t="n"/>
      <c r="AH358" s="5" t="n"/>
      <c r="AI358" s="5" t="n"/>
      <c r="AJ358" s="5" t="n"/>
      <c r="AK358" s="5" t="n"/>
      <c r="AL358" s="5" t="n"/>
      <c r="AM358" s="5" t="n"/>
      <c r="AN358" s="5" t="n"/>
      <c r="AO358" s="5" t="n"/>
      <c r="AP358" s="5" t="n"/>
      <c r="AQ358" s="5" t="n"/>
      <c r="AR358" s="5" t="n"/>
      <c r="AS358" s="5" t="n"/>
      <c r="AT358" s="5" t="n"/>
      <c r="AU358" s="5" t="n"/>
      <c r="AV358" s="5" t="n"/>
      <c r="AW358" s="5" t="n"/>
      <c r="AX358" s="5" t="n"/>
      <c r="AY358" s="5" t="n"/>
      <c r="AZ358" s="5" t="n"/>
    </row>
    <row r="359">
      <c r="H359" s="41" t="inlineStr">
        <is>
          <t>Placeholder: the power sector comes in a later bucket. MTInputs power switches (MCovPow, feebate power) are read in section 1 but not used yet.</t>
        </is>
      </c>
    </row>
    <row r="361">
      <c r="A361" s="4" t="inlineStr">
        <is>
          <t>5. Transport sector</t>
        </is>
      </c>
      <c r="B361" s="5" t="n"/>
      <c r="C361" s="5" t="n"/>
      <c r="D361" s="5"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c r="AA361" s="5" t="n"/>
      <c r="AB361" s="5" t="n"/>
      <c r="AC361" s="5" t="n"/>
      <c r="AD361" s="5" t="n"/>
      <c r="AE361" s="5" t="n"/>
      <c r="AF361" s="5" t="n"/>
      <c r="AG361" s="5" t="n"/>
      <c r="AH361" s="5" t="n"/>
      <c r="AI361" s="5" t="n"/>
      <c r="AJ361" s="5" t="n"/>
      <c r="AK361" s="5" t="n"/>
      <c r="AL361" s="5" t="n"/>
      <c r="AM361" s="5" t="n"/>
      <c r="AN361" s="5" t="n"/>
      <c r="AO361" s="5" t="n"/>
      <c r="AP361" s="5" t="n"/>
      <c r="AQ361" s="5" t="n"/>
      <c r="AR361" s="5" t="n"/>
      <c r="AS361" s="5" t="n"/>
      <c r="AT361" s="5" t="n"/>
      <c r="AU361" s="5" t="n"/>
      <c r="AV361" s="5" t="n"/>
      <c r="AW361" s="5" t="n"/>
      <c r="AX361" s="5" t="n"/>
      <c r="AY361" s="5" t="n"/>
      <c r="AZ361" s="5" t="n"/>
    </row>
    <row r="362">
      <c r="A362" s="1" t="inlineStr">
        <is>
          <t>ener</t>
        </is>
      </c>
      <c r="B362" s="1" t="inlineStr">
        <is>
          <t>all</t>
        </is>
      </c>
      <c r="C362" s="1" t="inlineStr">
        <is>
          <t>tra</t>
        </is>
      </c>
      <c r="H362" s="1">
        <f>INDEX(Variables!$B$5:$B$105,MATCH($A362,Variables!$A$5:$A$105,0))&amp;IF($C362="",""," | "&amp;INDEX(Mapping!$B$5:$B$26,MATCH($C362,Mapping!$A$5:$A$26,0))&amp;" | "&amp;INDEX(Mapping!$B$30:$B$41,MATCH($B362,Mapping!$A$30:$A$41,0)))</f>
        <v/>
      </c>
      <c r="I362" s="1">
        <f>INDEX(Variables!$C$5:$C$105,MATCH($A362,Variables!$A$5:$A$105,0))</f>
        <v/>
      </c>
      <c r="J362" s="1">
        <f>INDEX(Variables!$E$5:$E$105,MATCH($A362,Variables!$A$5:$A$105,0))</f>
        <v/>
      </c>
      <c r="K362" s="17">
        <f>LOWER(Settings!$C$4)&amp;".mit."&amp;$A362&amp;IF($C362="","","."&amp;$C362&amp;"."&amp;$B362)&amp;IF(INDEX(Variables!$D$5:$D$105,MATCH($A362,Variables!$A$5:$A$105,0))="","","."&amp;INDEX(Variables!$D$5:$D$105,MATCH($A362,Variables!$A$5:$A$105,0)))&amp;"."&amp;K$5</f>
        <v/>
      </c>
      <c r="L362" s="42">
        <f>SUMIFS(L363:L762,$A363:$A762,"ener",$B363:$B762,"&lt;&gt;all")</f>
        <v/>
      </c>
      <c r="M362" s="43">
        <f>SUMIFS(M363:M762,$A363:$A762,"ener",$B363:$B762,"&lt;&gt;all")</f>
        <v/>
      </c>
      <c r="N362" s="43">
        <f>SUMIFS(N363:N762,$A363:$A762,"ener",$B363:$B762,"&lt;&gt;all")</f>
        <v/>
      </c>
      <c r="O362" s="43">
        <f>SUMIFS(O363:O762,$A363:$A762,"ener",$B363:$B762,"&lt;&gt;all")</f>
        <v/>
      </c>
      <c r="P362" s="43">
        <f>SUMIFS(P363:P762,$A363:$A762,"ener",$B363:$B762,"&lt;&gt;all")</f>
        <v/>
      </c>
      <c r="Q362" s="43">
        <f>SUMIFS(Q363:Q762,$A363:$A762,"ener",$B363:$B762,"&lt;&gt;all")</f>
        <v/>
      </c>
      <c r="R362" s="43">
        <f>SUMIFS(R363:R762,$A363:$A762,"ener",$B363:$B762,"&lt;&gt;all")</f>
        <v/>
      </c>
      <c r="S362" s="43">
        <f>SUMIFS(S363:S762,$A363:$A762,"ener",$B363:$B762,"&lt;&gt;all")</f>
        <v/>
      </c>
      <c r="T362" s="43">
        <f>SUMIFS(T363:T762,$A363:$A762,"ener",$B363:$B762,"&lt;&gt;all")</f>
        <v/>
      </c>
      <c r="U362" s="43">
        <f>SUMIFS(U363:U762,$A363:$A762,"ener",$B363:$B762,"&lt;&gt;all")</f>
        <v/>
      </c>
      <c r="V362" s="43">
        <f>SUMIFS(V363:V762,$A363:$A762,"ener",$B363:$B762,"&lt;&gt;all")</f>
        <v/>
      </c>
      <c r="W362" s="43">
        <f>SUMIFS(W363:W762,$A363:$A762,"ener",$B363:$B762,"&lt;&gt;all")</f>
        <v/>
      </c>
      <c r="X362" s="43">
        <f>SUMIFS(X363:X762,$A363:$A762,"ener",$B363:$B762,"&lt;&gt;all")</f>
        <v/>
      </c>
      <c r="Y362" s="43">
        <f>SUMIFS(Y363:Y762,$A363:$A762,"ener",$B363:$B762,"&lt;&gt;all")</f>
        <v/>
      </c>
      <c r="Z362" s="43">
        <f>SUMIFS(Z363:Z762,$A363:$A762,"ener",$B363:$B762,"&lt;&gt;all")</f>
        <v/>
      </c>
      <c r="AA362" s="43">
        <f>SUMIFS(AA363:AA762,$A363:$A762,"ener",$B363:$B762,"&lt;&gt;all")</f>
        <v/>
      </c>
      <c r="AB362" s="43">
        <f>SUMIFS(AB363:AB762,$A363:$A762,"ener",$B363:$B762,"&lt;&gt;all")</f>
        <v/>
      </c>
      <c r="AC362" s="43">
        <f>SUMIFS(AC363:AC762,$A363:$A762,"ener",$B363:$B762,"&lt;&gt;all")</f>
        <v/>
      </c>
      <c r="AD362" s="43">
        <f>SUMIFS(AD363:AD762,$A363:$A762,"ener",$B363:$B762,"&lt;&gt;all")</f>
        <v/>
      </c>
      <c r="AF362" s="17">
        <f>LOWER(Settings!$C$4)&amp;".mit."&amp;$A362&amp;IF($C362="","","."&amp;$C362&amp;"."&amp;$B362)&amp;IF(INDEX(Variables!$D$5:$D$105,MATCH($A362,Variables!$A$5:$A$105,0))="","","."&amp;INDEX(Variables!$D$5:$D$105,MATCH($A362,Variables!$A$5:$A$105,0)))&amp;"."&amp;AF$5</f>
        <v/>
      </c>
      <c r="AG362" s="42">
        <f>SUMIFS(AG363:AG762,$A363:$A762,"ener",$B363:$B762,"&lt;&gt;all")</f>
        <v/>
      </c>
      <c r="AH362" s="43">
        <f>SUMIFS(AH363:AH762,$A363:$A762,"ener",$B363:$B762,"&lt;&gt;all")</f>
        <v/>
      </c>
      <c r="AI362" s="43">
        <f>SUMIFS(AI363:AI762,$A363:$A762,"ener",$B363:$B762,"&lt;&gt;all")</f>
        <v/>
      </c>
      <c r="AJ362" s="43">
        <f>SUMIFS(AJ363:AJ762,$A363:$A762,"ener",$B363:$B762,"&lt;&gt;all")</f>
        <v/>
      </c>
      <c r="AK362" s="43">
        <f>SUMIFS(AK363:AK762,$A363:$A762,"ener",$B363:$B762,"&lt;&gt;all")</f>
        <v/>
      </c>
      <c r="AL362" s="43">
        <f>SUMIFS(AL363:AL762,$A363:$A762,"ener",$B363:$B762,"&lt;&gt;all")</f>
        <v/>
      </c>
      <c r="AM362" s="43">
        <f>SUMIFS(AM363:AM762,$A363:$A762,"ener",$B363:$B762,"&lt;&gt;all")</f>
        <v/>
      </c>
      <c r="AN362" s="43">
        <f>SUMIFS(AN363:AN762,$A363:$A762,"ener",$B363:$B762,"&lt;&gt;all")</f>
        <v/>
      </c>
      <c r="AO362" s="43">
        <f>SUMIFS(AO363:AO762,$A363:$A762,"ener",$B363:$B762,"&lt;&gt;all")</f>
        <v/>
      </c>
      <c r="AP362" s="43">
        <f>SUMIFS(AP363:AP762,$A363:$A762,"ener",$B363:$B762,"&lt;&gt;all")</f>
        <v/>
      </c>
      <c r="AQ362" s="43">
        <f>SUMIFS(AQ363:AQ762,$A363:$A762,"ener",$B363:$B762,"&lt;&gt;all")</f>
        <v/>
      </c>
      <c r="AR362" s="43">
        <f>SUMIFS(AR363:AR762,$A363:$A762,"ener",$B363:$B762,"&lt;&gt;all")</f>
        <v/>
      </c>
      <c r="AS362" s="43">
        <f>SUMIFS(AS363:AS762,$A363:$A762,"ener",$B363:$B762,"&lt;&gt;all")</f>
        <v/>
      </c>
      <c r="AT362" s="43">
        <f>SUMIFS(AT363:AT762,$A363:$A762,"ener",$B363:$B762,"&lt;&gt;all")</f>
        <v/>
      </c>
      <c r="AU362" s="43">
        <f>SUMIFS(AU363:AU762,$A363:$A762,"ener",$B363:$B762,"&lt;&gt;all")</f>
        <v/>
      </c>
      <c r="AV362" s="43">
        <f>SUMIFS(AV363:AV762,$A363:$A762,"ener",$B363:$B762,"&lt;&gt;all")</f>
        <v/>
      </c>
      <c r="AW362" s="43">
        <f>SUMIFS(AW363:AW762,$A363:$A762,"ener",$B363:$B762,"&lt;&gt;all")</f>
        <v/>
      </c>
      <c r="AX362" s="43">
        <f>SUMIFS(AX363:AX762,$A363:$A762,"ener",$B363:$B762,"&lt;&gt;all")</f>
        <v/>
      </c>
      <c r="AY362" s="43">
        <f>SUMIFS(AY363:AY762,$A363:$A762,"ener",$B363:$B762,"&lt;&gt;all")</f>
        <v/>
      </c>
    </row>
    <row r="363" hidden="1" outlineLevel="1">
      <c r="A363" s="1" t="inlineStr">
        <is>
          <t>ener</t>
        </is>
      </c>
      <c r="B363" s="1" t="inlineStr">
        <is>
          <t>all</t>
        </is>
      </c>
      <c r="C363" s="1" t="inlineStr">
        <is>
          <t>rod</t>
        </is>
      </c>
      <c r="H363" s="1">
        <f>INDEX(Variables!$B$5:$B$105,MATCH($A363,Variables!$A$5:$A$105,0))&amp;IF($C363="",""," | "&amp;INDEX(Mapping!$B$5:$B$26,MATCH($C363,Mapping!$A$5:$A$26,0))&amp;" | "&amp;INDEX(Mapping!$B$30:$B$41,MATCH($B363,Mapping!$A$30:$A$41,0)))</f>
        <v/>
      </c>
      <c r="I363" s="1">
        <f>INDEX(Variables!$C$5:$C$105,MATCH($A363,Variables!$A$5:$A$105,0))</f>
        <v/>
      </c>
      <c r="J363" s="1">
        <f>INDEX(Variables!$E$5:$E$105,MATCH($A363,Variables!$A$5:$A$105,0))</f>
        <v/>
      </c>
      <c r="K363" s="17">
        <f>LOWER(Settings!$C$4)&amp;".mit."&amp;$A363&amp;IF($C363="","","."&amp;$C363&amp;"."&amp;$B363)&amp;IF(INDEX(Variables!$D$5:$D$105,MATCH($A363,Variables!$A$5:$A$105,0))="","","."&amp;INDEX(Variables!$D$5:$D$105,MATCH($A363,Variables!$A$5:$A$105,0)))&amp;"."&amp;K$5</f>
        <v/>
      </c>
      <c r="L363" s="42">
        <f>SUM(L418:L425)</f>
        <v/>
      </c>
      <c r="M363" s="43">
        <f>SUM(M418:M425)</f>
        <v/>
      </c>
      <c r="N363" s="43">
        <f>SUM(N418:N425)</f>
        <v/>
      </c>
      <c r="O363" s="43">
        <f>SUM(O418:O425)</f>
        <v/>
      </c>
      <c r="P363" s="43">
        <f>SUM(P418:P425)</f>
        <v/>
      </c>
      <c r="Q363" s="43">
        <f>SUM(Q418:Q425)</f>
        <v/>
      </c>
      <c r="R363" s="43">
        <f>SUM(R418:R425)</f>
        <v/>
      </c>
      <c r="S363" s="43">
        <f>SUM(S418:S425)</f>
        <v/>
      </c>
      <c r="T363" s="43">
        <f>SUM(T418:T425)</f>
        <v/>
      </c>
      <c r="U363" s="43">
        <f>SUM(U418:U425)</f>
        <v/>
      </c>
      <c r="V363" s="43">
        <f>SUM(V418:V425)</f>
        <v/>
      </c>
      <c r="W363" s="43">
        <f>SUM(W418:W425)</f>
        <v/>
      </c>
      <c r="X363" s="43">
        <f>SUM(X418:X425)</f>
        <v/>
      </c>
      <c r="Y363" s="43">
        <f>SUM(Y418:Y425)</f>
        <v/>
      </c>
      <c r="Z363" s="43">
        <f>SUM(Z418:Z425)</f>
        <v/>
      </c>
      <c r="AA363" s="43">
        <f>SUM(AA418:AA425)</f>
        <v/>
      </c>
      <c r="AB363" s="43">
        <f>SUM(AB418:AB425)</f>
        <v/>
      </c>
      <c r="AC363" s="43">
        <f>SUM(AC418:AC425)</f>
        <v/>
      </c>
      <c r="AD363" s="43">
        <f>SUM(AD418:AD425)</f>
        <v/>
      </c>
      <c r="AF363" s="17">
        <f>LOWER(Settings!$C$4)&amp;".mit."&amp;$A363&amp;IF($C363="","","."&amp;$C363&amp;"."&amp;$B363)&amp;IF(INDEX(Variables!$D$5:$D$105,MATCH($A363,Variables!$A$5:$A$105,0))="","","."&amp;INDEX(Variables!$D$5:$D$105,MATCH($A363,Variables!$A$5:$A$105,0)))&amp;"."&amp;AF$5</f>
        <v/>
      </c>
      <c r="AG363" s="42">
        <f>SUM(AG418:AG425)</f>
        <v/>
      </c>
      <c r="AH363" s="43">
        <f>SUM(AH418:AH425)</f>
        <v/>
      </c>
      <c r="AI363" s="43">
        <f>SUM(AI418:AI425)</f>
        <v/>
      </c>
      <c r="AJ363" s="43">
        <f>SUM(AJ418:AJ425)</f>
        <v/>
      </c>
      <c r="AK363" s="43">
        <f>SUM(AK418:AK425)</f>
        <v/>
      </c>
      <c r="AL363" s="43">
        <f>SUM(AL418:AL425)</f>
        <v/>
      </c>
      <c r="AM363" s="43">
        <f>SUM(AM418:AM425)</f>
        <v/>
      </c>
      <c r="AN363" s="43">
        <f>SUM(AN418:AN425)</f>
        <v/>
      </c>
      <c r="AO363" s="43">
        <f>SUM(AO418:AO425)</f>
        <v/>
      </c>
      <c r="AP363" s="43">
        <f>SUM(AP418:AP425)</f>
        <v/>
      </c>
      <c r="AQ363" s="43">
        <f>SUM(AQ418:AQ425)</f>
        <v/>
      </c>
      <c r="AR363" s="43">
        <f>SUM(AR418:AR425)</f>
        <v/>
      </c>
      <c r="AS363" s="43">
        <f>SUM(AS418:AS425)</f>
        <v/>
      </c>
      <c r="AT363" s="43">
        <f>SUM(AT418:AT425)</f>
        <v/>
      </c>
      <c r="AU363" s="43">
        <f>SUM(AU418:AU425)</f>
        <v/>
      </c>
      <c r="AV363" s="43">
        <f>SUM(AV418:AV425)</f>
        <v/>
      </c>
      <c r="AW363" s="43">
        <f>SUM(AW418:AW425)</f>
        <v/>
      </c>
      <c r="AX363" s="43">
        <f>SUM(AX418:AX425)</f>
        <v/>
      </c>
      <c r="AY363" s="43">
        <f>SUM(AY418:AY425)</f>
        <v/>
      </c>
    </row>
    <row r="364" hidden="1" outlineLevel="2">
      <c r="A364" s="14" t="inlineStr">
        <is>
          <t>ctxnew</t>
        </is>
      </c>
      <c r="B364" s="14" t="inlineStr">
        <is>
          <t>coa</t>
        </is>
      </c>
      <c r="C364" s="14" t="inlineStr">
        <is>
          <t>rod</t>
        </is>
      </c>
      <c r="D364" s="37">
        <f>INDEX(Inputs!$T$5:$T$132,MATCH($B364&amp;"|"&amp;$C364,Inputs!$A$5:$A$132,0))</f>
        <v/>
      </c>
      <c r="E364" s="37">
        <f>INDEX(Inputs!$J$5:$J$132,MATCH($B364&amp;"|"&amp;$C364,Inputs!$A$5:$A$132,0))</f>
        <v/>
      </c>
      <c r="F364" s="37">
        <f>INDEX(Inputs!$K$5:$K$132,MATCH($B364&amp;"|"&amp;$C364,Inputs!$A$5:$A$132,0))</f>
        <v/>
      </c>
      <c r="G364" s="36" t="n"/>
      <c r="H364" s="14">
        <f>INDEX(Variables!$B$5:$B$105,MATCH($A364,Variables!$A$5:$A$105,0))&amp;IF($C364="",""," | "&amp;INDEX(Mapping!$B$5:$B$26,MATCH($C364,Mapping!$A$5:$A$26,0))&amp;" | "&amp;INDEX(Mapping!$B$30:$B$41,MATCH($B364,Mapping!$A$30:$A$41,0)))</f>
        <v/>
      </c>
      <c r="I364" s="14">
        <f>INDEX(Variables!$C$5:$C$105,MATCH($A364,Variables!$A$5:$A$105,0))</f>
        <v/>
      </c>
      <c r="J364" s="14">
        <f>INDEX(Variables!$E$5:$E$105,MATCH($A364,Variables!$A$5:$A$105,0))</f>
        <v/>
      </c>
      <c r="K364" s="11">
        <f>LOWER(Settings!$C$4)&amp;".mit."&amp;$A364&amp;IF($C364="","","."&amp;$C364&amp;"."&amp;$B364)&amp;IF(INDEX(Variables!$D$5:$D$105,MATCH($A364,Variables!$A$5:$A$105,0))="","","."&amp;INDEX(Variables!$D$5:$D$105,MATCH($A364,Variables!$A$5:$A$105,0)))&amp;"."&amp;K$5</f>
        <v/>
      </c>
      <c r="L364" s="38">
        <f>L$12*$D364*INDEX(L$21:L$28,$E364)*INDEX(L$30:L$46,$F364)*(1-INDEX(L$121:L$137,$F364))</f>
        <v/>
      </c>
      <c r="M364" s="37">
        <f>M$12*$D364*INDEX(M$21:M$28,$E364)*INDEX(M$30:M$46,$F364)*(1-INDEX(M$121:M$137,$F364))</f>
        <v/>
      </c>
      <c r="N364" s="37">
        <f>N$12*$D364*INDEX(N$21:N$28,$E364)*INDEX(N$30:N$46,$F364)*(1-INDEX(N$121:N$137,$F364))</f>
        <v/>
      </c>
      <c r="O364" s="37">
        <f>O$12*$D364*INDEX(O$21:O$28,$E364)*INDEX(O$30:O$46,$F364)*(1-INDEX(O$121:O$137,$F364))</f>
        <v/>
      </c>
      <c r="P364" s="37">
        <f>P$12*$D364*INDEX(P$21:P$28,$E364)*INDEX(P$30:P$46,$F364)*(1-INDEX(P$121:P$137,$F364))</f>
        <v/>
      </c>
      <c r="Q364" s="37">
        <f>Q$12*$D364*INDEX(Q$21:Q$28,$E364)*INDEX(Q$30:Q$46,$F364)*(1-INDEX(Q$121:Q$137,$F364))</f>
        <v/>
      </c>
      <c r="R364" s="37">
        <f>R$12*$D364*INDEX(R$21:R$28,$E364)*INDEX(R$30:R$46,$F364)*(1-INDEX(R$121:R$137,$F364))</f>
        <v/>
      </c>
      <c r="S364" s="37">
        <f>S$12*$D364*INDEX(S$21:S$28,$E364)*INDEX(S$30:S$46,$F364)*(1-INDEX(S$121:S$137,$F364))</f>
        <v/>
      </c>
      <c r="T364" s="37">
        <f>T$12*$D364*INDEX(T$21:T$28,$E364)*INDEX(T$30:T$46,$F364)*(1-INDEX(T$121:T$137,$F364))</f>
        <v/>
      </c>
      <c r="U364" s="37">
        <f>U$12*$D364*INDEX(U$21:U$28,$E364)*INDEX(U$30:U$46,$F364)*(1-INDEX(U$121:U$137,$F364))</f>
        <v/>
      </c>
      <c r="V364" s="37">
        <f>V$12*$D364*INDEX(V$21:V$28,$E364)*INDEX(V$30:V$46,$F364)*(1-INDEX(V$121:V$137,$F364))</f>
        <v/>
      </c>
      <c r="W364" s="37">
        <f>W$12*$D364*INDEX(W$21:W$28,$E364)*INDEX(W$30:W$46,$F364)*(1-INDEX(W$121:W$137,$F364))</f>
        <v/>
      </c>
      <c r="X364" s="37">
        <f>X$12*$D364*INDEX(X$21:X$28,$E364)*INDEX(X$30:X$46,$F364)*(1-INDEX(X$121:X$137,$F364))</f>
        <v/>
      </c>
      <c r="Y364" s="37">
        <f>Y$12*$D364*INDEX(Y$21:Y$28,$E364)*INDEX(Y$30:Y$46,$F364)*(1-INDEX(Y$121:Y$137,$F364))</f>
        <v/>
      </c>
      <c r="Z364" s="37">
        <f>Z$12*$D364*INDEX(Z$21:Z$28,$E364)*INDEX(Z$30:Z$46,$F364)*(1-INDEX(Z$121:Z$137,$F364))</f>
        <v/>
      </c>
      <c r="AA364" s="37">
        <f>AA$12*$D364*INDEX(AA$21:AA$28,$E364)*INDEX(AA$30:AA$46,$F364)*(1-INDEX(AA$121:AA$137,$F364))</f>
        <v/>
      </c>
      <c r="AB364" s="37">
        <f>AB$12*$D364*INDEX(AB$21:AB$28,$E364)*INDEX(AB$30:AB$46,$F364)*(1-INDEX(AB$121:AB$137,$F364))</f>
        <v/>
      </c>
      <c r="AC364" s="37">
        <f>AC$12*$D364*INDEX(AC$21:AC$28,$E364)*INDEX(AC$30:AC$46,$F364)*(1-INDEX(AC$121:AC$137,$F364))</f>
        <v/>
      </c>
      <c r="AD364" s="40">
        <f>CARBONTAX(AD$12,$D364,INDEX(AD$21:AD$28,$E364),INDEX(AD$30:AD$46,$F364),INDEX(AD$121:AD$137,$F364))</f>
        <v/>
      </c>
      <c r="AF364" s="11">
        <f>LOWER(Settings!$C$4)&amp;".mit."&amp;$A364&amp;IF($C364="","","."&amp;$C364&amp;"."&amp;$B364)&amp;IF(INDEX(Variables!$D$5:$D$105,MATCH($A364,Variables!$A$5:$A$105,0))="","","."&amp;INDEX(Variables!$D$5:$D$105,MATCH($A364,Variables!$A$5:$A$105,0)))&amp;"."&amp;AF$5</f>
        <v/>
      </c>
      <c r="AG364" s="38">
        <f>AG$12*$D364*INDEX(AG$21:AG$28,$E364)*INDEX(AG$30:AG$46,$F364)*(1-INDEX(AG$121:AG$137,$F364))</f>
        <v/>
      </c>
      <c r="AH364" s="37">
        <f>AH$12*$D364*INDEX(AH$21:AH$28,$E364)*INDEX(AH$30:AH$46,$F364)*(1-INDEX(AH$121:AH$137,$F364))</f>
        <v/>
      </c>
      <c r="AI364" s="37">
        <f>AI$12*$D364*INDEX(AI$21:AI$28,$E364)*INDEX(AI$30:AI$46,$F364)*(1-INDEX(AI$121:AI$137,$F364))</f>
        <v/>
      </c>
      <c r="AJ364" s="37">
        <f>AJ$12*$D364*INDEX(AJ$21:AJ$28,$E364)*INDEX(AJ$30:AJ$46,$F364)*(1-INDEX(AJ$121:AJ$137,$F364))</f>
        <v/>
      </c>
      <c r="AK364" s="37">
        <f>AK$12*$D364*INDEX(AK$21:AK$28,$E364)*INDEX(AK$30:AK$46,$F364)*(1-INDEX(AK$121:AK$137,$F364))</f>
        <v/>
      </c>
      <c r="AL364" s="37">
        <f>AL$12*$D364*INDEX(AL$21:AL$28,$E364)*INDEX(AL$30:AL$46,$F364)*(1-INDEX(AL$121:AL$137,$F364))</f>
        <v/>
      </c>
      <c r="AM364" s="37">
        <f>AM$12*$D364*INDEX(AM$21:AM$28,$E364)*INDEX(AM$30:AM$46,$F364)*(1-INDEX(AM$121:AM$137,$F364))</f>
        <v/>
      </c>
      <c r="AN364" s="37">
        <f>AN$12*$D364*INDEX(AN$21:AN$28,$E364)*INDEX(AN$30:AN$46,$F364)*(1-INDEX(AN$121:AN$137,$F364))</f>
        <v/>
      </c>
      <c r="AO364" s="37">
        <f>AO$12*$D364*INDEX(AO$21:AO$28,$E364)*INDEX(AO$30:AO$46,$F364)*(1-INDEX(AO$121:AO$137,$F364))</f>
        <v/>
      </c>
      <c r="AP364" s="37">
        <f>AP$12*$D364*INDEX(AP$21:AP$28,$E364)*INDEX(AP$30:AP$46,$F364)*(1-INDEX(AP$121:AP$137,$F364))</f>
        <v/>
      </c>
      <c r="AQ364" s="37">
        <f>AQ$12*$D364*INDEX(AQ$21:AQ$28,$E364)*INDEX(AQ$30:AQ$46,$F364)*(1-INDEX(AQ$121:AQ$137,$F364))</f>
        <v/>
      </c>
      <c r="AR364" s="37">
        <f>AR$12*$D364*INDEX(AR$21:AR$28,$E364)*INDEX(AR$30:AR$46,$F364)*(1-INDEX(AR$121:AR$137,$F364))</f>
        <v/>
      </c>
      <c r="AS364" s="37">
        <f>AS$12*$D364*INDEX(AS$21:AS$28,$E364)*INDEX(AS$30:AS$46,$F364)*(1-INDEX(AS$121:AS$137,$F364))</f>
        <v/>
      </c>
      <c r="AT364" s="37">
        <f>AT$12*$D364*INDEX(AT$21:AT$28,$E364)*INDEX(AT$30:AT$46,$F364)*(1-INDEX(AT$121:AT$137,$F364))</f>
        <v/>
      </c>
      <c r="AU364" s="37">
        <f>AU$12*$D364*INDEX(AU$21:AU$28,$E364)*INDEX(AU$30:AU$46,$F364)*(1-INDEX(AU$121:AU$137,$F364))</f>
        <v/>
      </c>
      <c r="AV364" s="37">
        <f>AV$12*$D364*INDEX(AV$21:AV$28,$E364)*INDEX(AV$30:AV$46,$F364)*(1-INDEX(AV$121:AV$137,$F364))</f>
        <v/>
      </c>
      <c r="AW364" s="37">
        <f>AW$12*$D364*INDEX(AW$21:AW$28,$E364)*INDEX(AW$30:AW$46,$F364)*(1-INDEX(AW$121:AW$137,$F364))</f>
        <v/>
      </c>
      <c r="AX364" s="37">
        <f>AX$12*$D364*INDEX(AX$21:AX$28,$E364)*INDEX(AX$30:AX$46,$F364)*(1-INDEX(AX$121:AX$137,$F364))</f>
        <v/>
      </c>
      <c r="AY364" s="40">
        <f>CARBONTAX(AY$12,$D364,INDEX(AY$21:AY$28,$E364),INDEX(AY$30:AY$46,$F364),INDEX(AY$121:AY$137,$F364))</f>
        <v/>
      </c>
    </row>
    <row r="365" hidden="1" outlineLevel="2">
      <c r="A365" s="14" t="inlineStr">
        <is>
          <t>ctxnew</t>
        </is>
      </c>
      <c r="B365" s="14" t="inlineStr">
        <is>
          <t>nga</t>
        </is>
      </c>
      <c r="C365" s="14" t="inlineStr">
        <is>
          <t>rod</t>
        </is>
      </c>
      <c r="D365" s="37">
        <f>INDEX(Inputs!$T$5:$T$132,MATCH($B365&amp;"|"&amp;$C365,Inputs!$A$5:$A$132,0))</f>
        <v/>
      </c>
      <c r="E365" s="37">
        <f>INDEX(Inputs!$J$5:$J$132,MATCH($B365&amp;"|"&amp;$C365,Inputs!$A$5:$A$132,0))</f>
        <v/>
      </c>
      <c r="F365" s="37">
        <f>INDEX(Inputs!$K$5:$K$132,MATCH($B365&amp;"|"&amp;$C365,Inputs!$A$5:$A$132,0))</f>
        <v/>
      </c>
      <c r="G365" s="36" t="n"/>
      <c r="H365" s="14">
        <f>INDEX(Variables!$B$5:$B$105,MATCH($A365,Variables!$A$5:$A$105,0))&amp;IF($C365="",""," | "&amp;INDEX(Mapping!$B$5:$B$26,MATCH($C365,Mapping!$A$5:$A$26,0))&amp;" | "&amp;INDEX(Mapping!$B$30:$B$41,MATCH($B365,Mapping!$A$30:$A$41,0)))</f>
        <v/>
      </c>
      <c r="I365" s="14">
        <f>INDEX(Variables!$C$5:$C$105,MATCH($A365,Variables!$A$5:$A$105,0))</f>
        <v/>
      </c>
      <c r="J365" s="14">
        <f>INDEX(Variables!$E$5:$E$105,MATCH($A365,Variables!$A$5:$A$105,0))</f>
        <v/>
      </c>
      <c r="K365" s="11">
        <f>LOWER(Settings!$C$4)&amp;".mit."&amp;$A365&amp;IF($C365="","","."&amp;$C365&amp;"."&amp;$B365)&amp;IF(INDEX(Variables!$D$5:$D$105,MATCH($A365,Variables!$A$5:$A$105,0))="","","."&amp;INDEX(Variables!$D$5:$D$105,MATCH($A365,Variables!$A$5:$A$105,0)))&amp;"."&amp;K$5</f>
        <v/>
      </c>
      <c r="L365" s="38">
        <f>L$12*$D365*INDEX(L$21:L$28,$E365)*INDEX(L$30:L$46,$F365)*(1-INDEX(L$121:L$137,$F365))</f>
        <v/>
      </c>
      <c r="M365" s="37">
        <f>M$12*$D365*INDEX(M$21:M$28,$E365)*INDEX(M$30:M$46,$F365)*(1-INDEX(M$121:M$137,$F365))</f>
        <v/>
      </c>
      <c r="N365" s="37">
        <f>N$12*$D365*INDEX(N$21:N$28,$E365)*INDEX(N$30:N$46,$F365)*(1-INDEX(N$121:N$137,$F365))</f>
        <v/>
      </c>
      <c r="O365" s="37">
        <f>O$12*$D365*INDEX(O$21:O$28,$E365)*INDEX(O$30:O$46,$F365)*(1-INDEX(O$121:O$137,$F365))</f>
        <v/>
      </c>
      <c r="P365" s="37">
        <f>P$12*$D365*INDEX(P$21:P$28,$E365)*INDEX(P$30:P$46,$F365)*(1-INDEX(P$121:P$137,$F365))</f>
        <v/>
      </c>
      <c r="Q365" s="37">
        <f>Q$12*$D365*INDEX(Q$21:Q$28,$E365)*INDEX(Q$30:Q$46,$F365)*(1-INDEX(Q$121:Q$137,$F365))</f>
        <v/>
      </c>
      <c r="R365" s="37">
        <f>R$12*$D365*INDEX(R$21:R$28,$E365)*INDEX(R$30:R$46,$F365)*(1-INDEX(R$121:R$137,$F365))</f>
        <v/>
      </c>
      <c r="S365" s="37">
        <f>S$12*$D365*INDEX(S$21:S$28,$E365)*INDEX(S$30:S$46,$F365)*(1-INDEX(S$121:S$137,$F365))</f>
        <v/>
      </c>
      <c r="T365" s="37">
        <f>T$12*$D365*INDEX(T$21:T$28,$E365)*INDEX(T$30:T$46,$F365)*(1-INDEX(T$121:T$137,$F365))</f>
        <v/>
      </c>
      <c r="U365" s="37">
        <f>U$12*$D365*INDEX(U$21:U$28,$E365)*INDEX(U$30:U$46,$F365)*(1-INDEX(U$121:U$137,$F365))</f>
        <v/>
      </c>
      <c r="V365" s="37">
        <f>V$12*$D365*INDEX(V$21:V$28,$E365)*INDEX(V$30:V$46,$F365)*(1-INDEX(V$121:V$137,$F365))</f>
        <v/>
      </c>
      <c r="W365" s="37">
        <f>W$12*$D365*INDEX(W$21:W$28,$E365)*INDEX(W$30:W$46,$F365)*(1-INDEX(W$121:W$137,$F365))</f>
        <v/>
      </c>
      <c r="X365" s="37">
        <f>X$12*$D365*INDEX(X$21:X$28,$E365)*INDEX(X$30:X$46,$F365)*(1-INDEX(X$121:X$137,$F365))</f>
        <v/>
      </c>
      <c r="Y365" s="37">
        <f>Y$12*$D365*INDEX(Y$21:Y$28,$E365)*INDEX(Y$30:Y$46,$F365)*(1-INDEX(Y$121:Y$137,$F365))</f>
        <v/>
      </c>
      <c r="Z365" s="37">
        <f>Z$12*$D365*INDEX(Z$21:Z$28,$E365)*INDEX(Z$30:Z$46,$F365)*(1-INDEX(Z$121:Z$137,$F365))</f>
        <v/>
      </c>
      <c r="AA365" s="37">
        <f>AA$12*$D365*INDEX(AA$21:AA$28,$E365)*INDEX(AA$30:AA$46,$F365)*(1-INDEX(AA$121:AA$137,$F365))</f>
        <v/>
      </c>
      <c r="AB365" s="37">
        <f>AB$12*$D365*INDEX(AB$21:AB$28,$E365)*INDEX(AB$30:AB$46,$F365)*(1-INDEX(AB$121:AB$137,$F365))</f>
        <v/>
      </c>
      <c r="AC365" s="37">
        <f>AC$12*$D365*INDEX(AC$21:AC$28,$E365)*INDEX(AC$30:AC$46,$F365)*(1-INDEX(AC$121:AC$137,$F365))</f>
        <v/>
      </c>
      <c r="AD365" s="40">
        <f>CARBONTAX(AD$12,$D365,INDEX(AD$21:AD$28,$E365),INDEX(AD$30:AD$46,$F365),INDEX(AD$121:AD$137,$F365))</f>
        <v/>
      </c>
      <c r="AF365" s="11">
        <f>LOWER(Settings!$C$4)&amp;".mit."&amp;$A365&amp;IF($C365="","","."&amp;$C365&amp;"."&amp;$B365)&amp;IF(INDEX(Variables!$D$5:$D$105,MATCH($A365,Variables!$A$5:$A$105,0))="","","."&amp;INDEX(Variables!$D$5:$D$105,MATCH($A365,Variables!$A$5:$A$105,0)))&amp;"."&amp;AF$5</f>
        <v/>
      </c>
      <c r="AG365" s="38">
        <f>AG$12*$D365*INDEX(AG$21:AG$28,$E365)*INDEX(AG$30:AG$46,$F365)*(1-INDEX(AG$121:AG$137,$F365))</f>
        <v/>
      </c>
      <c r="AH365" s="37">
        <f>AH$12*$D365*INDEX(AH$21:AH$28,$E365)*INDEX(AH$30:AH$46,$F365)*(1-INDEX(AH$121:AH$137,$F365))</f>
        <v/>
      </c>
      <c r="AI365" s="37">
        <f>AI$12*$D365*INDEX(AI$21:AI$28,$E365)*INDEX(AI$30:AI$46,$F365)*(1-INDEX(AI$121:AI$137,$F365))</f>
        <v/>
      </c>
      <c r="AJ365" s="37">
        <f>AJ$12*$D365*INDEX(AJ$21:AJ$28,$E365)*INDEX(AJ$30:AJ$46,$F365)*(1-INDEX(AJ$121:AJ$137,$F365))</f>
        <v/>
      </c>
      <c r="AK365" s="37">
        <f>AK$12*$D365*INDEX(AK$21:AK$28,$E365)*INDEX(AK$30:AK$46,$F365)*(1-INDEX(AK$121:AK$137,$F365))</f>
        <v/>
      </c>
      <c r="AL365" s="37">
        <f>AL$12*$D365*INDEX(AL$21:AL$28,$E365)*INDEX(AL$30:AL$46,$F365)*(1-INDEX(AL$121:AL$137,$F365))</f>
        <v/>
      </c>
      <c r="AM365" s="37">
        <f>AM$12*$D365*INDEX(AM$21:AM$28,$E365)*INDEX(AM$30:AM$46,$F365)*(1-INDEX(AM$121:AM$137,$F365))</f>
        <v/>
      </c>
      <c r="AN365" s="37">
        <f>AN$12*$D365*INDEX(AN$21:AN$28,$E365)*INDEX(AN$30:AN$46,$F365)*(1-INDEX(AN$121:AN$137,$F365))</f>
        <v/>
      </c>
      <c r="AO365" s="37">
        <f>AO$12*$D365*INDEX(AO$21:AO$28,$E365)*INDEX(AO$30:AO$46,$F365)*(1-INDEX(AO$121:AO$137,$F365))</f>
        <v/>
      </c>
      <c r="AP365" s="37">
        <f>AP$12*$D365*INDEX(AP$21:AP$28,$E365)*INDEX(AP$30:AP$46,$F365)*(1-INDEX(AP$121:AP$137,$F365))</f>
        <v/>
      </c>
      <c r="AQ365" s="37">
        <f>AQ$12*$D365*INDEX(AQ$21:AQ$28,$E365)*INDEX(AQ$30:AQ$46,$F365)*(1-INDEX(AQ$121:AQ$137,$F365))</f>
        <v/>
      </c>
      <c r="AR365" s="37">
        <f>AR$12*$D365*INDEX(AR$21:AR$28,$E365)*INDEX(AR$30:AR$46,$F365)*(1-INDEX(AR$121:AR$137,$F365))</f>
        <v/>
      </c>
      <c r="AS365" s="37">
        <f>AS$12*$D365*INDEX(AS$21:AS$28,$E365)*INDEX(AS$30:AS$46,$F365)*(1-INDEX(AS$121:AS$137,$F365))</f>
        <v/>
      </c>
      <c r="AT365" s="37">
        <f>AT$12*$D365*INDEX(AT$21:AT$28,$E365)*INDEX(AT$30:AT$46,$F365)*(1-INDEX(AT$121:AT$137,$F365))</f>
        <v/>
      </c>
      <c r="AU365" s="37">
        <f>AU$12*$D365*INDEX(AU$21:AU$28,$E365)*INDEX(AU$30:AU$46,$F365)*(1-INDEX(AU$121:AU$137,$F365))</f>
        <v/>
      </c>
      <c r="AV365" s="37">
        <f>AV$12*$D365*INDEX(AV$21:AV$28,$E365)*INDEX(AV$30:AV$46,$F365)*(1-INDEX(AV$121:AV$137,$F365))</f>
        <v/>
      </c>
      <c r="AW365" s="37">
        <f>AW$12*$D365*INDEX(AW$21:AW$28,$E365)*INDEX(AW$30:AW$46,$F365)*(1-INDEX(AW$121:AW$137,$F365))</f>
        <v/>
      </c>
      <c r="AX365" s="37">
        <f>AX$12*$D365*INDEX(AX$21:AX$28,$E365)*INDEX(AX$30:AX$46,$F365)*(1-INDEX(AX$121:AX$137,$F365))</f>
        <v/>
      </c>
      <c r="AY365" s="40">
        <f>CARBONTAX(AY$12,$D365,INDEX(AY$21:AY$28,$E365),INDEX(AY$30:AY$46,$F365),INDEX(AY$121:AY$137,$F365))</f>
        <v/>
      </c>
    </row>
    <row r="366" hidden="1" outlineLevel="2">
      <c r="A366" s="14" t="inlineStr">
        <is>
          <t>ctxnew</t>
        </is>
      </c>
      <c r="B366" s="14" t="inlineStr">
        <is>
          <t>gso</t>
        </is>
      </c>
      <c r="C366" s="14" t="inlineStr">
        <is>
          <t>rod</t>
        </is>
      </c>
      <c r="D366" s="37">
        <f>INDEX(Inputs!$T$5:$T$132,MATCH($B366&amp;"|"&amp;$C366,Inputs!$A$5:$A$132,0))</f>
        <v/>
      </c>
      <c r="E366" s="37">
        <f>INDEX(Inputs!$J$5:$J$132,MATCH($B366&amp;"|"&amp;$C366,Inputs!$A$5:$A$132,0))</f>
        <v/>
      </c>
      <c r="F366" s="37">
        <f>INDEX(Inputs!$K$5:$K$132,MATCH($B366&amp;"|"&amp;$C366,Inputs!$A$5:$A$132,0))</f>
        <v/>
      </c>
      <c r="G366" s="36" t="n"/>
      <c r="H366" s="14">
        <f>INDEX(Variables!$B$5:$B$105,MATCH($A366,Variables!$A$5:$A$105,0))&amp;IF($C366="",""," | "&amp;INDEX(Mapping!$B$5:$B$26,MATCH($C366,Mapping!$A$5:$A$26,0))&amp;" | "&amp;INDEX(Mapping!$B$30:$B$41,MATCH($B366,Mapping!$A$30:$A$41,0)))</f>
        <v/>
      </c>
      <c r="I366" s="14">
        <f>INDEX(Variables!$C$5:$C$105,MATCH($A366,Variables!$A$5:$A$105,0))</f>
        <v/>
      </c>
      <c r="J366" s="14">
        <f>INDEX(Variables!$E$5:$E$105,MATCH($A366,Variables!$A$5:$A$105,0))</f>
        <v/>
      </c>
      <c r="K366" s="11">
        <f>LOWER(Settings!$C$4)&amp;".mit."&amp;$A366&amp;IF($C366="","","."&amp;$C366&amp;"."&amp;$B366)&amp;IF(INDEX(Variables!$D$5:$D$105,MATCH($A366,Variables!$A$5:$A$105,0))="","","."&amp;INDEX(Variables!$D$5:$D$105,MATCH($A366,Variables!$A$5:$A$105,0)))&amp;"."&amp;K$5</f>
        <v/>
      </c>
      <c r="L366" s="38">
        <f>L$12*$D366*INDEX(L$21:L$28,$E366)*INDEX(L$30:L$46,$F366)*(1-INDEX(L$121:L$137,$F366))</f>
        <v/>
      </c>
      <c r="M366" s="37">
        <f>M$12*$D366*INDEX(M$21:M$28,$E366)*INDEX(M$30:M$46,$F366)*(1-INDEX(M$121:M$137,$F366))</f>
        <v/>
      </c>
      <c r="N366" s="37">
        <f>N$12*$D366*INDEX(N$21:N$28,$E366)*INDEX(N$30:N$46,$F366)*(1-INDEX(N$121:N$137,$F366))</f>
        <v/>
      </c>
      <c r="O366" s="37">
        <f>O$12*$D366*INDEX(O$21:O$28,$E366)*INDEX(O$30:O$46,$F366)*(1-INDEX(O$121:O$137,$F366))</f>
        <v/>
      </c>
      <c r="P366" s="37">
        <f>P$12*$D366*INDEX(P$21:P$28,$E366)*INDEX(P$30:P$46,$F366)*(1-INDEX(P$121:P$137,$F366))</f>
        <v/>
      </c>
      <c r="Q366" s="37">
        <f>Q$12*$D366*INDEX(Q$21:Q$28,$E366)*INDEX(Q$30:Q$46,$F366)*(1-INDEX(Q$121:Q$137,$F366))</f>
        <v/>
      </c>
      <c r="R366" s="37">
        <f>R$12*$D366*INDEX(R$21:R$28,$E366)*INDEX(R$30:R$46,$F366)*(1-INDEX(R$121:R$137,$F366))</f>
        <v/>
      </c>
      <c r="S366" s="37">
        <f>S$12*$D366*INDEX(S$21:S$28,$E366)*INDEX(S$30:S$46,$F366)*(1-INDEX(S$121:S$137,$F366))</f>
        <v/>
      </c>
      <c r="T366" s="37">
        <f>T$12*$D366*INDEX(T$21:T$28,$E366)*INDEX(T$30:T$46,$F366)*(1-INDEX(T$121:T$137,$F366))</f>
        <v/>
      </c>
      <c r="U366" s="37">
        <f>U$12*$D366*INDEX(U$21:U$28,$E366)*INDEX(U$30:U$46,$F366)*(1-INDEX(U$121:U$137,$F366))</f>
        <v/>
      </c>
      <c r="V366" s="37">
        <f>V$12*$D366*INDEX(V$21:V$28,$E366)*INDEX(V$30:V$46,$F366)*(1-INDEX(V$121:V$137,$F366))</f>
        <v/>
      </c>
      <c r="W366" s="37">
        <f>W$12*$D366*INDEX(W$21:W$28,$E366)*INDEX(W$30:W$46,$F366)*(1-INDEX(W$121:W$137,$F366))</f>
        <v/>
      </c>
      <c r="X366" s="37">
        <f>X$12*$D366*INDEX(X$21:X$28,$E366)*INDEX(X$30:X$46,$F366)*(1-INDEX(X$121:X$137,$F366))</f>
        <v/>
      </c>
      <c r="Y366" s="37">
        <f>Y$12*$D366*INDEX(Y$21:Y$28,$E366)*INDEX(Y$30:Y$46,$F366)*(1-INDEX(Y$121:Y$137,$F366))</f>
        <v/>
      </c>
      <c r="Z366" s="37">
        <f>Z$12*$D366*INDEX(Z$21:Z$28,$E366)*INDEX(Z$30:Z$46,$F366)*(1-INDEX(Z$121:Z$137,$F366))</f>
        <v/>
      </c>
      <c r="AA366" s="37">
        <f>AA$12*$D366*INDEX(AA$21:AA$28,$E366)*INDEX(AA$30:AA$46,$F366)*(1-INDEX(AA$121:AA$137,$F366))</f>
        <v/>
      </c>
      <c r="AB366" s="37">
        <f>AB$12*$D366*INDEX(AB$21:AB$28,$E366)*INDEX(AB$30:AB$46,$F366)*(1-INDEX(AB$121:AB$137,$F366))</f>
        <v/>
      </c>
      <c r="AC366" s="37">
        <f>AC$12*$D366*INDEX(AC$21:AC$28,$E366)*INDEX(AC$30:AC$46,$F366)*(1-INDEX(AC$121:AC$137,$F366))</f>
        <v/>
      </c>
      <c r="AD366" s="40">
        <f>CARBONTAX(AD$12,$D366,INDEX(AD$21:AD$28,$E366),INDEX(AD$30:AD$46,$F366),INDEX(AD$121:AD$137,$F366))</f>
        <v/>
      </c>
      <c r="AF366" s="11">
        <f>LOWER(Settings!$C$4)&amp;".mit."&amp;$A366&amp;IF($C366="","","."&amp;$C366&amp;"."&amp;$B366)&amp;IF(INDEX(Variables!$D$5:$D$105,MATCH($A366,Variables!$A$5:$A$105,0))="","","."&amp;INDEX(Variables!$D$5:$D$105,MATCH($A366,Variables!$A$5:$A$105,0)))&amp;"."&amp;AF$5</f>
        <v/>
      </c>
      <c r="AG366" s="38">
        <f>AG$12*$D366*INDEX(AG$21:AG$28,$E366)*INDEX(AG$30:AG$46,$F366)*(1-INDEX(AG$121:AG$137,$F366))</f>
        <v/>
      </c>
      <c r="AH366" s="37">
        <f>AH$12*$D366*INDEX(AH$21:AH$28,$E366)*INDEX(AH$30:AH$46,$F366)*(1-INDEX(AH$121:AH$137,$F366))</f>
        <v/>
      </c>
      <c r="AI366" s="37">
        <f>AI$12*$D366*INDEX(AI$21:AI$28,$E366)*INDEX(AI$30:AI$46,$F366)*(1-INDEX(AI$121:AI$137,$F366))</f>
        <v/>
      </c>
      <c r="AJ366" s="37">
        <f>AJ$12*$D366*INDEX(AJ$21:AJ$28,$E366)*INDEX(AJ$30:AJ$46,$F366)*(1-INDEX(AJ$121:AJ$137,$F366))</f>
        <v/>
      </c>
      <c r="AK366" s="37">
        <f>AK$12*$D366*INDEX(AK$21:AK$28,$E366)*INDEX(AK$30:AK$46,$F366)*(1-INDEX(AK$121:AK$137,$F366))</f>
        <v/>
      </c>
      <c r="AL366" s="37">
        <f>AL$12*$D366*INDEX(AL$21:AL$28,$E366)*INDEX(AL$30:AL$46,$F366)*(1-INDEX(AL$121:AL$137,$F366))</f>
        <v/>
      </c>
      <c r="AM366" s="37">
        <f>AM$12*$D366*INDEX(AM$21:AM$28,$E366)*INDEX(AM$30:AM$46,$F366)*(1-INDEX(AM$121:AM$137,$F366))</f>
        <v/>
      </c>
      <c r="AN366" s="37">
        <f>AN$12*$D366*INDEX(AN$21:AN$28,$E366)*INDEX(AN$30:AN$46,$F366)*(1-INDEX(AN$121:AN$137,$F366))</f>
        <v/>
      </c>
      <c r="AO366" s="37">
        <f>AO$12*$D366*INDEX(AO$21:AO$28,$E366)*INDEX(AO$30:AO$46,$F366)*(1-INDEX(AO$121:AO$137,$F366))</f>
        <v/>
      </c>
      <c r="AP366" s="37">
        <f>AP$12*$D366*INDEX(AP$21:AP$28,$E366)*INDEX(AP$30:AP$46,$F366)*(1-INDEX(AP$121:AP$137,$F366))</f>
        <v/>
      </c>
      <c r="AQ366" s="37">
        <f>AQ$12*$D366*INDEX(AQ$21:AQ$28,$E366)*INDEX(AQ$30:AQ$46,$F366)*(1-INDEX(AQ$121:AQ$137,$F366))</f>
        <v/>
      </c>
      <c r="AR366" s="37">
        <f>AR$12*$D366*INDEX(AR$21:AR$28,$E366)*INDEX(AR$30:AR$46,$F366)*(1-INDEX(AR$121:AR$137,$F366))</f>
        <v/>
      </c>
      <c r="AS366" s="37">
        <f>AS$12*$D366*INDEX(AS$21:AS$28,$E366)*INDEX(AS$30:AS$46,$F366)*(1-INDEX(AS$121:AS$137,$F366))</f>
        <v/>
      </c>
      <c r="AT366" s="37">
        <f>AT$12*$D366*INDEX(AT$21:AT$28,$E366)*INDEX(AT$30:AT$46,$F366)*(1-INDEX(AT$121:AT$137,$F366))</f>
        <v/>
      </c>
      <c r="AU366" s="37">
        <f>AU$12*$D366*INDEX(AU$21:AU$28,$E366)*INDEX(AU$30:AU$46,$F366)*(1-INDEX(AU$121:AU$137,$F366))</f>
        <v/>
      </c>
      <c r="AV366" s="37">
        <f>AV$12*$D366*INDEX(AV$21:AV$28,$E366)*INDEX(AV$30:AV$46,$F366)*(1-INDEX(AV$121:AV$137,$F366))</f>
        <v/>
      </c>
      <c r="AW366" s="37">
        <f>AW$12*$D366*INDEX(AW$21:AW$28,$E366)*INDEX(AW$30:AW$46,$F366)*(1-INDEX(AW$121:AW$137,$F366))</f>
        <v/>
      </c>
      <c r="AX366" s="37">
        <f>AX$12*$D366*INDEX(AX$21:AX$28,$E366)*INDEX(AX$30:AX$46,$F366)*(1-INDEX(AX$121:AX$137,$F366))</f>
        <v/>
      </c>
      <c r="AY366" s="40">
        <f>CARBONTAX(AY$12,$D366,INDEX(AY$21:AY$28,$E366),INDEX(AY$30:AY$46,$F366),INDEX(AY$121:AY$137,$F366))</f>
        <v/>
      </c>
    </row>
    <row r="367" hidden="1" outlineLevel="2">
      <c r="A367" s="14" t="inlineStr">
        <is>
          <t>ctxnew</t>
        </is>
      </c>
      <c r="B367" s="14" t="inlineStr">
        <is>
          <t>die</t>
        </is>
      </c>
      <c r="C367" s="14" t="inlineStr">
        <is>
          <t>rod</t>
        </is>
      </c>
      <c r="D367" s="37">
        <f>INDEX(Inputs!$T$5:$T$132,MATCH($B367&amp;"|"&amp;$C367,Inputs!$A$5:$A$132,0))</f>
        <v/>
      </c>
      <c r="E367" s="37">
        <f>INDEX(Inputs!$J$5:$J$132,MATCH($B367&amp;"|"&amp;$C367,Inputs!$A$5:$A$132,0))</f>
        <v/>
      </c>
      <c r="F367" s="37">
        <f>INDEX(Inputs!$K$5:$K$132,MATCH($B367&amp;"|"&amp;$C367,Inputs!$A$5:$A$132,0))</f>
        <v/>
      </c>
      <c r="G367" s="36" t="n"/>
      <c r="H367" s="14">
        <f>INDEX(Variables!$B$5:$B$105,MATCH($A367,Variables!$A$5:$A$105,0))&amp;IF($C367="",""," | "&amp;INDEX(Mapping!$B$5:$B$26,MATCH($C367,Mapping!$A$5:$A$26,0))&amp;" | "&amp;INDEX(Mapping!$B$30:$B$41,MATCH($B367,Mapping!$A$30:$A$41,0)))</f>
        <v/>
      </c>
      <c r="I367" s="14">
        <f>INDEX(Variables!$C$5:$C$105,MATCH($A367,Variables!$A$5:$A$105,0))</f>
        <v/>
      </c>
      <c r="J367" s="14">
        <f>INDEX(Variables!$E$5:$E$105,MATCH($A367,Variables!$A$5:$A$105,0))</f>
        <v/>
      </c>
      <c r="K367" s="11">
        <f>LOWER(Settings!$C$4)&amp;".mit."&amp;$A367&amp;IF($C367="","","."&amp;$C367&amp;"."&amp;$B367)&amp;IF(INDEX(Variables!$D$5:$D$105,MATCH($A367,Variables!$A$5:$A$105,0))="","","."&amp;INDEX(Variables!$D$5:$D$105,MATCH($A367,Variables!$A$5:$A$105,0)))&amp;"."&amp;K$5</f>
        <v/>
      </c>
      <c r="L367" s="38">
        <f>L$12*$D367*INDEX(L$21:L$28,$E367)*INDEX(L$30:L$46,$F367)*(1-INDEX(L$121:L$137,$F367))</f>
        <v/>
      </c>
      <c r="M367" s="37">
        <f>M$12*$D367*INDEX(M$21:M$28,$E367)*INDEX(M$30:M$46,$F367)*(1-INDEX(M$121:M$137,$F367))</f>
        <v/>
      </c>
      <c r="N367" s="37">
        <f>N$12*$D367*INDEX(N$21:N$28,$E367)*INDEX(N$30:N$46,$F367)*(1-INDEX(N$121:N$137,$F367))</f>
        <v/>
      </c>
      <c r="O367" s="37">
        <f>O$12*$D367*INDEX(O$21:O$28,$E367)*INDEX(O$30:O$46,$F367)*(1-INDEX(O$121:O$137,$F367))</f>
        <v/>
      </c>
      <c r="P367" s="37">
        <f>P$12*$D367*INDEX(P$21:P$28,$E367)*INDEX(P$30:P$46,$F367)*(1-INDEX(P$121:P$137,$F367))</f>
        <v/>
      </c>
      <c r="Q367" s="37">
        <f>Q$12*$D367*INDEX(Q$21:Q$28,$E367)*INDEX(Q$30:Q$46,$F367)*(1-INDEX(Q$121:Q$137,$F367))</f>
        <v/>
      </c>
      <c r="R367" s="37">
        <f>R$12*$D367*INDEX(R$21:R$28,$E367)*INDEX(R$30:R$46,$F367)*(1-INDEX(R$121:R$137,$F367))</f>
        <v/>
      </c>
      <c r="S367" s="37">
        <f>S$12*$D367*INDEX(S$21:S$28,$E367)*INDEX(S$30:S$46,$F367)*(1-INDEX(S$121:S$137,$F367))</f>
        <v/>
      </c>
      <c r="T367" s="37">
        <f>T$12*$D367*INDEX(T$21:T$28,$E367)*INDEX(T$30:T$46,$F367)*(1-INDEX(T$121:T$137,$F367))</f>
        <v/>
      </c>
      <c r="U367" s="37">
        <f>U$12*$D367*INDEX(U$21:U$28,$E367)*INDEX(U$30:U$46,$F367)*(1-INDEX(U$121:U$137,$F367))</f>
        <v/>
      </c>
      <c r="V367" s="37">
        <f>V$12*$D367*INDEX(V$21:V$28,$E367)*INDEX(V$30:V$46,$F367)*(1-INDEX(V$121:V$137,$F367))</f>
        <v/>
      </c>
      <c r="W367" s="37">
        <f>W$12*$D367*INDEX(W$21:W$28,$E367)*INDEX(W$30:W$46,$F367)*(1-INDEX(W$121:W$137,$F367))</f>
        <v/>
      </c>
      <c r="X367" s="37">
        <f>X$12*$D367*INDEX(X$21:X$28,$E367)*INDEX(X$30:X$46,$F367)*(1-INDEX(X$121:X$137,$F367))</f>
        <v/>
      </c>
      <c r="Y367" s="37">
        <f>Y$12*$D367*INDEX(Y$21:Y$28,$E367)*INDEX(Y$30:Y$46,$F367)*(1-INDEX(Y$121:Y$137,$F367))</f>
        <v/>
      </c>
      <c r="Z367" s="37">
        <f>Z$12*$D367*INDEX(Z$21:Z$28,$E367)*INDEX(Z$30:Z$46,$F367)*(1-INDEX(Z$121:Z$137,$F367))</f>
        <v/>
      </c>
      <c r="AA367" s="37">
        <f>AA$12*$D367*INDEX(AA$21:AA$28,$E367)*INDEX(AA$30:AA$46,$F367)*(1-INDEX(AA$121:AA$137,$F367))</f>
        <v/>
      </c>
      <c r="AB367" s="37">
        <f>AB$12*$D367*INDEX(AB$21:AB$28,$E367)*INDEX(AB$30:AB$46,$F367)*(1-INDEX(AB$121:AB$137,$F367))</f>
        <v/>
      </c>
      <c r="AC367" s="37">
        <f>AC$12*$D367*INDEX(AC$21:AC$28,$E367)*INDEX(AC$30:AC$46,$F367)*(1-INDEX(AC$121:AC$137,$F367))</f>
        <v/>
      </c>
      <c r="AD367" s="40">
        <f>CARBONTAX(AD$12,$D367,INDEX(AD$21:AD$28,$E367),INDEX(AD$30:AD$46,$F367),INDEX(AD$121:AD$137,$F367))</f>
        <v/>
      </c>
      <c r="AF367" s="11">
        <f>LOWER(Settings!$C$4)&amp;".mit."&amp;$A367&amp;IF($C367="","","."&amp;$C367&amp;"."&amp;$B367)&amp;IF(INDEX(Variables!$D$5:$D$105,MATCH($A367,Variables!$A$5:$A$105,0))="","","."&amp;INDEX(Variables!$D$5:$D$105,MATCH($A367,Variables!$A$5:$A$105,0)))&amp;"."&amp;AF$5</f>
        <v/>
      </c>
      <c r="AG367" s="38">
        <f>AG$12*$D367*INDEX(AG$21:AG$28,$E367)*INDEX(AG$30:AG$46,$F367)*(1-INDEX(AG$121:AG$137,$F367))</f>
        <v/>
      </c>
      <c r="AH367" s="37">
        <f>AH$12*$D367*INDEX(AH$21:AH$28,$E367)*INDEX(AH$30:AH$46,$F367)*(1-INDEX(AH$121:AH$137,$F367))</f>
        <v/>
      </c>
      <c r="AI367" s="37">
        <f>AI$12*$D367*INDEX(AI$21:AI$28,$E367)*INDEX(AI$30:AI$46,$F367)*(1-INDEX(AI$121:AI$137,$F367))</f>
        <v/>
      </c>
      <c r="AJ367" s="37">
        <f>AJ$12*$D367*INDEX(AJ$21:AJ$28,$E367)*INDEX(AJ$30:AJ$46,$F367)*(1-INDEX(AJ$121:AJ$137,$F367))</f>
        <v/>
      </c>
      <c r="AK367" s="37">
        <f>AK$12*$D367*INDEX(AK$21:AK$28,$E367)*INDEX(AK$30:AK$46,$F367)*(1-INDEX(AK$121:AK$137,$F367))</f>
        <v/>
      </c>
      <c r="AL367" s="37">
        <f>AL$12*$D367*INDEX(AL$21:AL$28,$E367)*INDEX(AL$30:AL$46,$F367)*(1-INDEX(AL$121:AL$137,$F367))</f>
        <v/>
      </c>
      <c r="AM367" s="37">
        <f>AM$12*$D367*INDEX(AM$21:AM$28,$E367)*INDEX(AM$30:AM$46,$F367)*(1-INDEX(AM$121:AM$137,$F367))</f>
        <v/>
      </c>
      <c r="AN367" s="37">
        <f>AN$12*$D367*INDEX(AN$21:AN$28,$E367)*INDEX(AN$30:AN$46,$F367)*(1-INDEX(AN$121:AN$137,$F367))</f>
        <v/>
      </c>
      <c r="AO367" s="37">
        <f>AO$12*$D367*INDEX(AO$21:AO$28,$E367)*INDEX(AO$30:AO$46,$F367)*(1-INDEX(AO$121:AO$137,$F367))</f>
        <v/>
      </c>
      <c r="AP367" s="37">
        <f>AP$12*$D367*INDEX(AP$21:AP$28,$E367)*INDEX(AP$30:AP$46,$F367)*(1-INDEX(AP$121:AP$137,$F367))</f>
        <v/>
      </c>
      <c r="AQ367" s="37">
        <f>AQ$12*$D367*INDEX(AQ$21:AQ$28,$E367)*INDEX(AQ$30:AQ$46,$F367)*(1-INDEX(AQ$121:AQ$137,$F367))</f>
        <v/>
      </c>
      <c r="AR367" s="37">
        <f>AR$12*$D367*INDEX(AR$21:AR$28,$E367)*INDEX(AR$30:AR$46,$F367)*(1-INDEX(AR$121:AR$137,$F367))</f>
        <v/>
      </c>
      <c r="AS367" s="37">
        <f>AS$12*$D367*INDEX(AS$21:AS$28,$E367)*INDEX(AS$30:AS$46,$F367)*(1-INDEX(AS$121:AS$137,$F367))</f>
        <v/>
      </c>
      <c r="AT367" s="37">
        <f>AT$12*$D367*INDEX(AT$21:AT$28,$E367)*INDEX(AT$30:AT$46,$F367)*(1-INDEX(AT$121:AT$137,$F367))</f>
        <v/>
      </c>
      <c r="AU367" s="37">
        <f>AU$12*$D367*INDEX(AU$21:AU$28,$E367)*INDEX(AU$30:AU$46,$F367)*(1-INDEX(AU$121:AU$137,$F367))</f>
        <v/>
      </c>
      <c r="AV367" s="37">
        <f>AV$12*$D367*INDEX(AV$21:AV$28,$E367)*INDEX(AV$30:AV$46,$F367)*(1-INDEX(AV$121:AV$137,$F367))</f>
        <v/>
      </c>
      <c r="AW367" s="37">
        <f>AW$12*$D367*INDEX(AW$21:AW$28,$E367)*INDEX(AW$30:AW$46,$F367)*(1-INDEX(AW$121:AW$137,$F367))</f>
        <v/>
      </c>
      <c r="AX367" s="37">
        <f>AX$12*$D367*INDEX(AX$21:AX$28,$E367)*INDEX(AX$30:AX$46,$F367)*(1-INDEX(AX$121:AX$137,$F367))</f>
        <v/>
      </c>
      <c r="AY367" s="40">
        <f>CARBONTAX(AY$12,$D367,INDEX(AY$21:AY$28,$E367),INDEX(AY$30:AY$46,$F367),INDEX(AY$121:AY$137,$F367))</f>
        <v/>
      </c>
    </row>
    <row r="368" hidden="1" outlineLevel="2">
      <c r="A368" s="14" t="inlineStr">
        <is>
          <t>ctxnew</t>
        </is>
      </c>
      <c r="B368" s="14" t="inlineStr">
        <is>
          <t>lpg</t>
        </is>
      </c>
      <c r="C368" s="14" t="inlineStr">
        <is>
          <t>rod</t>
        </is>
      </c>
      <c r="D368" s="37">
        <f>INDEX(Inputs!$T$5:$T$132,MATCH($B368&amp;"|"&amp;$C368,Inputs!$A$5:$A$132,0))</f>
        <v/>
      </c>
      <c r="E368" s="37">
        <f>INDEX(Inputs!$J$5:$J$132,MATCH($B368&amp;"|"&amp;$C368,Inputs!$A$5:$A$132,0))</f>
        <v/>
      </c>
      <c r="F368" s="37">
        <f>INDEX(Inputs!$K$5:$K$132,MATCH($B368&amp;"|"&amp;$C368,Inputs!$A$5:$A$132,0))</f>
        <v/>
      </c>
      <c r="G368" s="36" t="n"/>
      <c r="H368" s="14">
        <f>INDEX(Variables!$B$5:$B$105,MATCH($A368,Variables!$A$5:$A$105,0))&amp;IF($C368="",""," | "&amp;INDEX(Mapping!$B$5:$B$26,MATCH($C368,Mapping!$A$5:$A$26,0))&amp;" | "&amp;INDEX(Mapping!$B$30:$B$41,MATCH($B368,Mapping!$A$30:$A$41,0)))</f>
        <v/>
      </c>
      <c r="I368" s="14">
        <f>INDEX(Variables!$C$5:$C$105,MATCH($A368,Variables!$A$5:$A$105,0))</f>
        <v/>
      </c>
      <c r="J368" s="14">
        <f>INDEX(Variables!$E$5:$E$105,MATCH($A368,Variables!$A$5:$A$105,0))</f>
        <v/>
      </c>
      <c r="K368" s="11">
        <f>LOWER(Settings!$C$4)&amp;".mit."&amp;$A368&amp;IF($C368="","","."&amp;$C368&amp;"."&amp;$B368)&amp;IF(INDEX(Variables!$D$5:$D$105,MATCH($A368,Variables!$A$5:$A$105,0))="","","."&amp;INDEX(Variables!$D$5:$D$105,MATCH($A368,Variables!$A$5:$A$105,0)))&amp;"."&amp;K$5</f>
        <v/>
      </c>
      <c r="L368" s="38">
        <f>L$12*$D368*INDEX(L$21:L$28,$E368)*INDEX(L$30:L$46,$F368)*(1-INDEX(L$121:L$137,$F368))</f>
        <v/>
      </c>
      <c r="M368" s="37">
        <f>M$12*$D368*INDEX(M$21:M$28,$E368)*INDEX(M$30:M$46,$F368)*(1-INDEX(M$121:M$137,$F368))</f>
        <v/>
      </c>
      <c r="N368" s="37">
        <f>N$12*$D368*INDEX(N$21:N$28,$E368)*INDEX(N$30:N$46,$F368)*(1-INDEX(N$121:N$137,$F368))</f>
        <v/>
      </c>
      <c r="O368" s="37">
        <f>O$12*$D368*INDEX(O$21:O$28,$E368)*INDEX(O$30:O$46,$F368)*(1-INDEX(O$121:O$137,$F368))</f>
        <v/>
      </c>
      <c r="P368" s="37">
        <f>P$12*$D368*INDEX(P$21:P$28,$E368)*INDEX(P$30:P$46,$F368)*(1-INDEX(P$121:P$137,$F368))</f>
        <v/>
      </c>
      <c r="Q368" s="37">
        <f>Q$12*$D368*INDEX(Q$21:Q$28,$E368)*INDEX(Q$30:Q$46,$F368)*(1-INDEX(Q$121:Q$137,$F368))</f>
        <v/>
      </c>
      <c r="R368" s="37">
        <f>R$12*$D368*INDEX(R$21:R$28,$E368)*INDEX(R$30:R$46,$F368)*(1-INDEX(R$121:R$137,$F368))</f>
        <v/>
      </c>
      <c r="S368" s="37">
        <f>S$12*$D368*INDEX(S$21:S$28,$E368)*INDEX(S$30:S$46,$F368)*(1-INDEX(S$121:S$137,$F368))</f>
        <v/>
      </c>
      <c r="T368" s="37">
        <f>T$12*$D368*INDEX(T$21:T$28,$E368)*INDEX(T$30:T$46,$F368)*(1-INDEX(T$121:T$137,$F368))</f>
        <v/>
      </c>
      <c r="U368" s="37">
        <f>U$12*$D368*INDEX(U$21:U$28,$E368)*INDEX(U$30:U$46,$F368)*(1-INDEX(U$121:U$137,$F368))</f>
        <v/>
      </c>
      <c r="V368" s="37">
        <f>V$12*$D368*INDEX(V$21:V$28,$E368)*INDEX(V$30:V$46,$F368)*(1-INDEX(V$121:V$137,$F368))</f>
        <v/>
      </c>
      <c r="W368" s="37">
        <f>W$12*$D368*INDEX(W$21:W$28,$E368)*INDEX(W$30:W$46,$F368)*(1-INDEX(W$121:W$137,$F368))</f>
        <v/>
      </c>
      <c r="X368" s="37">
        <f>X$12*$D368*INDEX(X$21:X$28,$E368)*INDEX(X$30:X$46,$F368)*(1-INDEX(X$121:X$137,$F368))</f>
        <v/>
      </c>
      <c r="Y368" s="37">
        <f>Y$12*$D368*INDEX(Y$21:Y$28,$E368)*INDEX(Y$30:Y$46,$F368)*(1-INDEX(Y$121:Y$137,$F368))</f>
        <v/>
      </c>
      <c r="Z368" s="37">
        <f>Z$12*$D368*INDEX(Z$21:Z$28,$E368)*INDEX(Z$30:Z$46,$F368)*(1-INDEX(Z$121:Z$137,$F368))</f>
        <v/>
      </c>
      <c r="AA368" s="37">
        <f>AA$12*$D368*INDEX(AA$21:AA$28,$E368)*INDEX(AA$30:AA$46,$F368)*(1-INDEX(AA$121:AA$137,$F368))</f>
        <v/>
      </c>
      <c r="AB368" s="37">
        <f>AB$12*$D368*INDEX(AB$21:AB$28,$E368)*INDEX(AB$30:AB$46,$F368)*(1-INDEX(AB$121:AB$137,$F368))</f>
        <v/>
      </c>
      <c r="AC368" s="37">
        <f>AC$12*$D368*INDEX(AC$21:AC$28,$E368)*INDEX(AC$30:AC$46,$F368)*(1-INDEX(AC$121:AC$137,$F368))</f>
        <v/>
      </c>
      <c r="AD368" s="40">
        <f>CARBONTAX(AD$12,$D368,INDEX(AD$21:AD$28,$E368),INDEX(AD$30:AD$46,$F368),INDEX(AD$121:AD$137,$F368))</f>
        <v/>
      </c>
      <c r="AF368" s="11">
        <f>LOWER(Settings!$C$4)&amp;".mit."&amp;$A368&amp;IF($C368="","","."&amp;$C368&amp;"."&amp;$B368)&amp;IF(INDEX(Variables!$D$5:$D$105,MATCH($A368,Variables!$A$5:$A$105,0))="","","."&amp;INDEX(Variables!$D$5:$D$105,MATCH($A368,Variables!$A$5:$A$105,0)))&amp;"."&amp;AF$5</f>
        <v/>
      </c>
      <c r="AG368" s="38">
        <f>AG$12*$D368*INDEX(AG$21:AG$28,$E368)*INDEX(AG$30:AG$46,$F368)*(1-INDEX(AG$121:AG$137,$F368))</f>
        <v/>
      </c>
      <c r="AH368" s="37">
        <f>AH$12*$D368*INDEX(AH$21:AH$28,$E368)*INDEX(AH$30:AH$46,$F368)*(1-INDEX(AH$121:AH$137,$F368))</f>
        <v/>
      </c>
      <c r="AI368" s="37">
        <f>AI$12*$D368*INDEX(AI$21:AI$28,$E368)*INDEX(AI$30:AI$46,$F368)*(1-INDEX(AI$121:AI$137,$F368))</f>
        <v/>
      </c>
      <c r="AJ368" s="37">
        <f>AJ$12*$D368*INDEX(AJ$21:AJ$28,$E368)*INDEX(AJ$30:AJ$46,$F368)*(1-INDEX(AJ$121:AJ$137,$F368))</f>
        <v/>
      </c>
      <c r="AK368" s="37">
        <f>AK$12*$D368*INDEX(AK$21:AK$28,$E368)*INDEX(AK$30:AK$46,$F368)*(1-INDEX(AK$121:AK$137,$F368))</f>
        <v/>
      </c>
      <c r="AL368" s="37">
        <f>AL$12*$D368*INDEX(AL$21:AL$28,$E368)*INDEX(AL$30:AL$46,$F368)*(1-INDEX(AL$121:AL$137,$F368))</f>
        <v/>
      </c>
      <c r="AM368" s="37">
        <f>AM$12*$D368*INDEX(AM$21:AM$28,$E368)*INDEX(AM$30:AM$46,$F368)*(1-INDEX(AM$121:AM$137,$F368))</f>
        <v/>
      </c>
      <c r="AN368" s="37">
        <f>AN$12*$D368*INDEX(AN$21:AN$28,$E368)*INDEX(AN$30:AN$46,$F368)*(1-INDEX(AN$121:AN$137,$F368))</f>
        <v/>
      </c>
      <c r="AO368" s="37">
        <f>AO$12*$D368*INDEX(AO$21:AO$28,$E368)*INDEX(AO$30:AO$46,$F368)*(1-INDEX(AO$121:AO$137,$F368))</f>
        <v/>
      </c>
      <c r="AP368" s="37">
        <f>AP$12*$D368*INDEX(AP$21:AP$28,$E368)*INDEX(AP$30:AP$46,$F368)*(1-INDEX(AP$121:AP$137,$F368))</f>
        <v/>
      </c>
      <c r="AQ368" s="37">
        <f>AQ$12*$D368*INDEX(AQ$21:AQ$28,$E368)*INDEX(AQ$30:AQ$46,$F368)*(1-INDEX(AQ$121:AQ$137,$F368))</f>
        <v/>
      </c>
      <c r="AR368" s="37">
        <f>AR$12*$D368*INDEX(AR$21:AR$28,$E368)*INDEX(AR$30:AR$46,$F368)*(1-INDEX(AR$121:AR$137,$F368))</f>
        <v/>
      </c>
      <c r="AS368" s="37">
        <f>AS$12*$D368*INDEX(AS$21:AS$28,$E368)*INDEX(AS$30:AS$46,$F368)*(1-INDEX(AS$121:AS$137,$F368))</f>
        <v/>
      </c>
      <c r="AT368" s="37">
        <f>AT$12*$D368*INDEX(AT$21:AT$28,$E368)*INDEX(AT$30:AT$46,$F368)*(1-INDEX(AT$121:AT$137,$F368))</f>
        <v/>
      </c>
      <c r="AU368" s="37">
        <f>AU$12*$D368*INDEX(AU$21:AU$28,$E368)*INDEX(AU$30:AU$46,$F368)*(1-INDEX(AU$121:AU$137,$F368))</f>
        <v/>
      </c>
      <c r="AV368" s="37">
        <f>AV$12*$D368*INDEX(AV$21:AV$28,$E368)*INDEX(AV$30:AV$46,$F368)*(1-INDEX(AV$121:AV$137,$F368))</f>
        <v/>
      </c>
      <c r="AW368" s="37">
        <f>AW$12*$D368*INDEX(AW$21:AW$28,$E368)*INDEX(AW$30:AW$46,$F368)*(1-INDEX(AW$121:AW$137,$F368))</f>
        <v/>
      </c>
      <c r="AX368" s="37">
        <f>AX$12*$D368*INDEX(AX$21:AX$28,$E368)*INDEX(AX$30:AX$46,$F368)*(1-INDEX(AX$121:AX$137,$F368))</f>
        <v/>
      </c>
      <c r="AY368" s="40">
        <f>CARBONTAX(AY$12,$D368,INDEX(AY$21:AY$28,$E368),INDEX(AY$30:AY$46,$F368),INDEX(AY$121:AY$137,$F368))</f>
        <v/>
      </c>
    </row>
    <row r="369" hidden="1" outlineLevel="2">
      <c r="A369" s="14" t="inlineStr">
        <is>
          <t>ctxnew</t>
        </is>
      </c>
      <c r="B369" s="14" t="inlineStr">
        <is>
          <t>ker</t>
        </is>
      </c>
      <c r="C369" s="14" t="inlineStr">
        <is>
          <t>rod</t>
        </is>
      </c>
      <c r="D369" s="37">
        <f>INDEX(Inputs!$T$5:$T$132,MATCH($B369&amp;"|"&amp;$C369,Inputs!$A$5:$A$132,0))</f>
        <v/>
      </c>
      <c r="E369" s="37">
        <f>INDEX(Inputs!$J$5:$J$132,MATCH($B369&amp;"|"&amp;$C369,Inputs!$A$5:$A$132,0))</f>
        <v/>
      </c>
      <c r="F369" s="37">
        <f>INDEX(Inputs!$K$5:$K$132,MATCH($B369&amp;"|"&amp;$C369,Inputs!$A$5:$A$132,0))</f>
        <v/>
      </c>
      <c r="G369" s="36" t="n"/>
      <c r="H369" s="14">
        <f>INDEX(Variables!$B$5:$B$105,MATCH($A369,Variables!$A$5:$A$105,0))&amp;IF($C369="",""," | "&amp;INDEX(Mapping!$B$5:$B$26,MATCH($C369,Mapping!$A$5:$A$26,0))&amp;" | "&amp;INDEX(Mapping!$B$30:$B$41,MATCH($B369,Mapping!$A$30:$A$41,0)))</f>
        <v/>
      </c>
      <c r="I369" s="14">
        <f>INDEX(Variables!$C$5:$C$105,MATCH($A369,Variables!$A$5:$A$105,0))</f>
        <v/>
      </c>
      <c r="J369" s="14">
        <f>INDEX(Variables!$E$5:$E$105,MATCH($A369,Variables!$A$5:$A$105,0))</f>
        <v/>
      </c>
      <c r="K369" s="11">
        <f>LOWER(Settings!$C$4)&amp;".mit."&amp;$A369&amp;IF($C369="","","."&amp;$C369&amp;"."&amp;$B369)&amp;IF(INDEX(Variables!$D$5:$D$105,MATCH($A369,Variables!$A$5:$A$105,0))="","","."&amp;INDEX(Variables!$D$5:$D$105,MATCH($A369,Variables!$A$5:$A$105,0)))&amp;"."&amp;K$5</f>
        <v/>
      </c>
      <c r="L369" s="38">
        <f>L$12*$D369*INDEX(L$21:L$28,$E369)*INDEX(L$30:L$46,$F369)*(1-INDEX(L$121:L$137,$F369))</f>
        <v/>
      </c>
      <c r="M369" s="37">
        <f>M$12*$D369*INDEX(M$21:M$28,$E369)*INDEX(M$30:M$46,$F369)*(1-INDEX(M$121:M$137,$F369))</f>
        <v/>
      </c>
      <c r="N369" s="37">
        <f>N$12*$D369*INDEX(N$21:N$28,$E369)*INDEX(N$30:N$46,$F369)*(1-INDEX(N$121:N$137,$F369))</f>
        <v/>
      </c>
      <c r="O369" s="37">
        <f>O$12*$D369*INDEX(O$21:O$28,$E369)*INDEX(O$30:O$46,$F369)*(1-INDEX(O$121:O$137,$F369))</f>
        <v/>
      </c>
      <c r="P369" s="37">
        <f>P$12*$D369*INDEX(P$21:P$28,$E369)*INDEX(P$30:P$46,$F369)*(1-INDEX(P$121:P$137,$F369))</f>
        <v/>
      </c>
      <c r="Q369" s="37">
        <f>Q$12*$D369*INDEX(Q$21:Q$28,$E369)*INDEX(Q$30:Q$46,$F369)*(1-INDEX(Q$121:Q$137,$F369))</f>
        <v/>
      </c>
      <c r="R369" s="37">
        <f>R$12*$D369*INDEX(R$21:R$28,$E369)*INDEX(R$30:R$46,$F369)*(1-INDEX(R$121:R$137,$F369))</f>
        <v/>
      </c>
      <c r="S369" s="37">
        <f>S$12*$D369*INDEX(S$21:S$28,$E369)*INDEX(S$30:S$46,$F369)*(1-INDEX(S$121:S$137,$F369))</f>
        <v/>
      </c>
      <c r="T369" s="37">
        <f>T$12*$D369*INDEX(T$21:T$28,$E369)*INDEX(T$30:T$46,$F369)*(1-INDEX(T$121:T$137,$F369))</f>
        <v/>
      </c>
      <c r="U369" s="37">
        <f>U$12*$D369*INDEX(U$21:U$28,$E369)*INDEX(U$30:U$46,$F369)*(1-INDEX(U$121:U$137,$F369))</f>
        <v/>
      </c>
      <c r="V369" s="37">
        <f>V$12*$D369*INDEX(V$21:V$28,$E369)*INDEX(V$30:V$46,$F369)*(1-INDEX(V$121:V$137,$F369))</f>
        <v/>
      </c>
      <c r="W369" s="37">
        <f>W$12*$D369*INDEX(W$21:W$28,$E369)*INDEX(W$30:W$46,$F369)*(1-INDEX(W$121:W$137,$F369))</f>
        <v/>
      </c>
      <c r="X369" s="37">
        <f>X$12*$D369*INDEX(X$21:X$28,$E369)*INDEX(X$30:X$46,$F369)*(1-INDEX(X$121:X$137,$F369))</f>
        <v/>
      </c>
      <c r="Y369" s="37">
        <f>Y$12*$D369*INDEX(Y$21:Y$28,$E369)*INDEX(Y$30:Y$46,$F369)*(1-INDEX(Y$121:Y$137,$F369))</f>
        <v/>
      </c>
      <c r="Z369" s="37">
        <f>Z$12*$D369*INDEX(Z$21:Z$28,$E369)*INDEX(Z$30:Z$46,$F369)*(1-INDEX(Z$121:Z$137,$F369))</f>
        <v/>
      </c>
      <c r="AA369" s="37">
        <f>AA$12*$D369*INDEX(AA$21:AA$28,$E369)*INDEX(AA$30:AA$46,$F369)*(1-INDEX(AA$121:AA$137,$F369))</f>
        <v/>
      </c>
      <c r="AB369" s="37">
        <f>AB$12*$D369*INDEX(AB$21:AB$28,$E369)*INDEX(AB$30:AB$46,$F369)*(1-INDEX(AB$121:AB$137,$F369))</f>
        <v/>
      </c>
      <c r="AC369" s="37">
        <f>AC$12*$D369*INDEX(AC$21:AC$28,$E369)*INDEX(AC$30:AC$46,$F369)*(1-INDEX(AC$121:AC$137,$F369))</f>
        <v/>
      </c>
      <c r="AD369" s="40">
        <f>CARBONTAX(AD$12,$D369,INDEX(AD$21:AD$28,$E369),INDEX(AD$30:AD$46,$F369),INDEX(AD$121:AD$137,$F369))</f>
        <v/>
      </c>
      <c r="AF369" s="11">
        <f>LOWER(Settings!$C$4)&amp;".mit."&amp;$A369&amp;IF($C369="","","."&amp;$C369&amp;"."&amp;$B369)&amp;IF(INDEX(Variables!$D$5:$D$105,MATCH($A369,Variables!$A$5:$A$105,0))="","","."&amp;INDEX(Variables!$D$5:$D$105,MATCH($A369,Variables!$A$5:$A$105,0)))&amp;"."&amp;AF$5</f>
        <v/>
      </c>
      <c r="AG369" s="38">
        <f>AG$12*$D369*INDEX(AG$21:AG$28,$E369)*INDEX(AG$30:AG$46,$F369)*(1-INDEX(AG$121:AG$137,$F369))</f>
        <v/>
      </c>
      <c r="AH369" s="37">
        <f>AH$12*$D369*INDEX(AH$21:AH$28,$E369)*INDEX(AH$30:AH$46,$F369)*(1-INDEX(AH$121:AH$137,$F369))</f>
        <v/>
      </c>
      <c r="AI369" s="37">
        <f>AI$12*$D369*INDEX(AI$21:AI$28,$E369)*INDEX(AI$30:AI$46,$F369)*(1-INDEX(AI$121:AI$137,$F369))</f>
        <v/>
      </c>
      <c r="AJ369" s="37">
        <f>AJ$12*$D369*INDEX(AJ$21:AJ$28,$E369)*INDEX(AJ$30:AJ$46,$F369)*(1-INDEX(AJ$121:AJ$137,$F369))</f>
        <v/>
      </c>
      <c r="AK369" s="37">
        <f>AK$12*$D369*INDEX(AK$21:AK$28,$E369)*INDEX(AK$30:AK$46,$F369)*(1-INDEX(AK$121:AK$137,$F369))</f>
        <v/>
      </c>
      <c r="AL369" s="37">
        <f>AL$12*$D369*INDEX(AL$21:AL$28,$E369)*INDEX(AL$30:AL$46,$F369)*(1-INDEX(AL$121:AL$137,$F369))</f>
        <v/>
      </c>
      <c r="AM369" s="37">
        <f>AM$12*$D369*INDEX(AM$21:AM$28,$E369)*INDEX(AM$30:AM$46,$F369)*(1-INDEX(AM$121:AM$137,$F369))</f>
        <v/>
      </c>
      <c r="AN369" s="37">
        <f>AN$12*$D369*INDEX(AN$21:AN$28,$E369)*INDEX(AN$30:AN$46,$F369)*(1-INDEX(AN$121:AN$137,$F369))</f>
        <v/>
      </c>
      <c r="AO369" s="37">
        <f>AO$12*$D369*INDEX(AO$21:AO$28,$E369)*INDEX(AO$30:AO$46,$F369)*(1-INDEX(AO$121:AO$137,$F369))</f>
        <v/>
      </c>
      <c r="AP369" s="37">
        <f>AP$12*$D369*INDEX(AP$21:AP$28,$E369)*INDEX(AP$30:AP$46,$F369)*(1-INDEX(AP$121:AP$137,$F369))</f>
        <v/>
      </c>
      <c r="AQ369" s="37">
        <f>AQ$12*$D369*INDEX(AQ$21:AQ$28,$E369)*INDEX(AQ$30:AQ$46,$F369)*(1-INDEX(AQ$121:AQ$137,$F369))</f>
        <v/>
      </c>
      <c r="AR369" s="37">
        <f>AR$12*$D369*INDEX(AR$21:AR$28,$E369)*INDEX(AR$30:AR$46,$F369)*(1-INDEX(AR$121:AR$137,$F369))</f>
        <v/>
      </c>
      <c r="AS369" s="37">
        <f>AS$12*$D369*INDEX(AS$21:AS$28,$E369)*INDEX(AS$30:AS$46,$F369)*(1-INDEX(AS$121:AS$137,$F369))</f>
        <v/>
      </c>
      <c r="AT369" s="37">
        <f>AT$12*$D369*INDEX(AT$21:AT$28,$E369)*INDEX(AT$30:AT$46,$F369)*(1-INDEX(AT$121:AT$137,$F369))</f>
        <v/>
      </c>
      <c r="AU369" s="37">
        <f>AU$12*$D369*INDEX(AU$21:AU$28,$E369)*INDEX(AU$30:AU$46,$F369)*(1-INDEX(AU$121:AU$137,$F369))</f>
        <v/>
      </c>
      <c r="AV369" s="37">
        <f>AV$12*$D369*INDEX(AV$21:AV$28,$E369)*INDEX(AV$30:AV$46,$F369)*(1-INDEX(AV$121:AV$137,$F369))</f>
        <v/>
      </c>
      <c r="AW369" s="37">
        <f>AW$12*$D369*INDEX(AW$21:AW$28,$E369)*INDEX(AW$30:AW$46,$F369)*(1-INDEX(AW$121:AW$137,$F369))</f>
        <v/>
      </c>
      <c r="AX369" s="37">
        <f>AX$12*$D369*INDEX(AX$21:AX$28,$E369)*INDEX(AX$30:AX$46,$F369)*(1-INDEX(AX$121:AX$137,$F369))</f>
        <v/>
      </c>
      <c r="AY369" s="40">
        <f>CARBONTAX(AY$12,$D369,INDEX(AY$21:AY$28,$E369),INDEX(AY$30:AY$46,$F369),INDEX(AY$121:AY$137,$F369))</f>
        <v/>
      </c>
    </row>
    <row r="370" hidden="1" outlineLevel="2">
      <c r="A370" s="14" t="inlineStr">
        <is>
          <t>ctxnew</t>
        </is>
      </c>
      <c r="B370" s="14" t="inlineStr">
        <is>
          <t>oop</t>
        </is>
      </c>
      <c r="C370" s="14" t="inlineStr">
        <is>
          <t>rod</t>
        </is>
      </c>
      <c r="D370" s="37">
        <f>INDEX(Inputs!$T$5:$T$132,MATCH($B370&amp;"|"&amp;$C370,Inputs!$A$5:$A$132,0))</f>
        <v/>
      </c>
      <c r="E370" s="37">
        <f>INDEX(Inputs!$J$5:$J$132,MATCH($B370&amp;"|"&amp;$C370,Inputs!$A$5:$A$132,0))</f>
        <v/>
      </c>
      <c r="F370" s="37">
        <f>INDEX(Inputs!$K$5:$K$132,MATCH($B370&amp;"|"&amp;$C370,Inputs!$A$5:$A$132,0))</f>
        <v/>
      </c>
      <c r="G370" s="36" t="n"/>
      <c r="H370" s="14">
        <f>INDEX(Variables!$B$5:$B$105,MATCH($A370,Variables!$A$5:$A$105,0))&amp;IF($C370="",""," | "&amp;INDEX(Mapping!$B$5:$B$26,MATCH($C370,Mapping!$A$5:$A$26,0))&amp;" | "&amp;INDEX(Mapping!$B$30:$B$41,MATCH($B370,Mapping!$A$30:$A$41,0)))</f>
        <v/>
      </c>
      <c r="I370" s="14">
        <f>INDEX(Variables!$C$5:$C$105,MATCH($A370,Variables!$A$5:$A$105,0))</f>
        <v/>
      </c>
      <c r="J370" s="14">
        <f>INDEX(Variables!$E$5:$E$105,MATCH($A370,Variables!$A$5:$A$105,0))</f>
        <v/>
      </c>
      <c r="K370" s="11">
        <f>LOWER(Settings!$C$4)&amp;".mit."&amp;$A370&amp;IF($C370="","","."&amp;$C370&amp;"."&amp;$B370)&amp;IF(INDEX(Variables!$D$5:$D$105,MATCH($A370,Variables!$A$5:$A$105,0))="","","."&amp;INDEX(Variables!$D$5:$D$105,MATCH($A370,Variables!$A$5:$A$105,0)))&amp;"."&amp;K$5</f>
        <v/>
      </c>
      <c r="L370" s="38">
        <f>L$12*$D370*INDEX(L$21:L$28,$E370)*INDEX(L$30:L$46,$F370)*(1-INDEX(L$121:L$137,$F370))</f>
        <v/>
      </c>
      <c r="M370" s="37">
        <f>M$12*$D370*INDEX(M$21:M$28,$E370)*INDEX(M$30:M$46,$F370)*(1-INDEX(M$121:M$137,$F370))</f>
        <v/>
      </c>
      <c r="N370" s="37">
        <f>N$12*$D370*INDEX(N$21:N$28,$E370)*INDEX(N$30:N$46,$F370)*(1-INDEX(N$121:N$137,$F370))</f>
        <v/>
      </c>
      <c r="O370" s="37">
        <f>O$12*$D370*INDEX(O$21:O$28,$E370)*INDEX(O$30:O$46,$F370)*(1-INDEX(O$121:O$137,$F370))</f>
        <v/>
      </c>
      <c r="P370" s="37">
        <f>P$12*$D370*INDEX(P$21:P$28,$E370)*INDEX(P$30:P$46,$F370)*(1-INDEX(P$121:P$137,$F370))</f>
        <v/>
      </c>
      <c r="Q370" s="37">
        <f>Q$12*$D370*INDEX(Q$21:Q$28,$E370)*INDEX(Q$30:Q$46,$F370)*(1-INDEX(Q$121:Q$137,$F370))</f>
        <v/>
      </c>
      <c r="R370" s="37">
        <f>R$12*$D370*INDEX(R$21:R$28,$E370)*INDEX(R$30:R$46,$F370)*(1-INDEX(R$121:R$137,$F370))</f>
        <v/>
      </c>
      <c r="S370" s="37">
        <f>S$12*$D370*INDEX(S$21:S$28,$E370)*INDEX(S$30:S$46,$F370)*(1-INDEX(S$121:S$137,$F370))</f>
        <v/>
      </c>
      <c r="T370" s="37">
        <f>T$12*$D370*INDEX(T$21:T$28,$E370)*INDEX(T$30:T$46,$F370)*(1-INDEX(T$121:T$137,$F370))</f>
        <v/>
      </c>
      <c r="U370" s="37">
        <f>U$12*$D370*INDEX(U$21:U$28,$E370)*INDEX(U$30:U$46,$F370)*(1-INDEX(U$121:U$137,$F370))</f>
        <v/>
      </c>
      <c r="V370" s="37">
        <f>V$12*$D370*INDEX(V$21:V$28,$E370)*INDEX(V$30:V$46,$F370)*(1-INDEX(V$121:V$137,$F370))</f>
        <v/>
      </c>
      <c r="W370" s="37">
        <f>W$12*$D370*INDEX(W$21:W$28,$E370)*INDEX(W$30:W$46,$F370)*(1-INDEX(W$121:W$137,$F370))</f>
        <v/>
      </c>
      <c r="X370" s="37">
        <f>X$12*$D370*INDEX(X$21:X$28,$E370)*INDEX(X$30:X$46,$F370)*(1-INDEX(X$121:X$137,$F370))</f>
        <v/>
      </c>
      <c r="Y370" s="37">
        <f>Y$12*$D370*INDEX(Y$21:Y$28,$E370)*INDEX(Y$30:Y$46,$F370)*(1-INDEX(Y$121:Y$137,$F370))</f>
        <v/>
      </c>
      <c r="Z370" s="37">
        <f>Z$12*$D370*INDEX(Z$21:Z$28,$E370)*INDEX(Z$30:Z$46,$F370)*(1-INDEX(Z$121:Z$137,$F370))</f>
        <v/>
      </c>
      <c r="AA370" s="37">
        <f>AA$12*$D370*INDEX(AA$21:AA$28,$E370)*INDEX(AA$30:AA$46,$F370)*(1-INDEX(AA$121:AA$137,$F370))</f>
        <v/>
      </c>
      <c r="AB370" s="37">
        <f>AB$12*$D370*INDEX(AB$21:AB$28,$E370)*INDEX(AB$30:AB$46,$F370)*(1-INDEX(AB$121:AB$137,$F370))</f>
        <v/>
      </c>
      <c r="AC370" s="37">
        <f>AC$12*$D370*INDEX(AC$21:AC$28,$E370)*INDEX(AC$30:AC$46,$F370)*(1-INDEX(AC$121:AC$137,$F370))</f>
        <v/>
      </c>
      <c r="AD370" s="40">
        <f>CARBONTAX(AD$12,$D370,INDEX(AD$21:AD$28,$E370),INDEX(AD$30:AD$46,$F370),INDEX(AD$121:AD$137,$F370))</f>
        <v/>
      </c>
      <c r="AF370" s="11">
        <f>LOWER(Settings!$C$4)&amp;".mit."&amp;$A370&amp;IF($C370="","","."&amp;$C370&amp;"."&amp;$B370)&amp;IF(INDEX(Variables!$D$5:$D$105,MATCH($A370,Variables!$A$5:$A$105,0))="","","."&amp;INDEX(Variables!$D$5:$D$105,MATCH($A370,Variables!$A$5:$A$105,0)))&amp;"."&amp;AF$5</f>
        <v/>
      </c>
      <c r="AG370" s="38">
        <f>AG$12*$D370*INDEX(AG$21:AG$28,$E370)*INDEX(AG$30:AG$46,$F370)*(1-INDEX(AG$121:AG$137,$F370))</f>
        <v/>
      </c>
      <c r="AH370" s="37">
        <f>AH$12*$D370*INDEX(AH$21:AH$28,$E370)*INDEX(AH$30:AH$46,$F370)*(1-INDEX(AH$121:AH$137,$F370))</f>
        <v/>
      </c>
      <c r="AI370" s="37">
        <f>AI$12*$D370*INDEX(AI$21:AI$28,$E370)*INDEX(AI$30:AI$46,$F370)*(1-INDEX(AI$121:AI$137,$F370))</f>
        <v/>
      </c>
      <c r="AJ370" s="37">
        <f>AJ$12*$D370*INDEX(AJ$21:AJ$28,$E370)*INDEX(AJ$30:AJ$46,$F370)*(1-INDEX(AJ$121:AJ$137,$F370))</f>
        <v/>
      </c>
      <c r="AK370" s="37">
        <f>AK$12*$D370*INDEX(AK$21:AK$28,$E370)*INDEX(AK$30:AK$46,$F370)*(1-INDEX(AK$121:AK$137,$F370))</f>
        <v/>
      </c>
      <c r="AL370" s="37">
        <f>AL$12*$D370*INDEX(AL$21:AL$28,$E370)*INDEX(AL$30:AL$46,$F370)*(1-INDEX(AL$121:AL$137,$F370))</f>
        <v/>
      </c>
      <c r="AM370" s="37">
        <f>AM$12*$D370*INDEX(AM$21:AM$28,$E370)*INDEX(AM$30:AM$46,$F370)*(1-INDEX(AM$121:AM$137,$F370))</f>
        <v/>
      </c>
      <c r="AN370" s="37">
        <f>AN$12*$D370*INDEX(AN$21:AN$28,$E370)*INDEX(AN$30:AN$46,$F370)*(1-INDEX(AN$121:AN$137,$F370))</f>
        <v/>
      </c>
      <c r="AO370" s="37">
        <f>AO$12*$D370*INDEX(AO$21:AO$28,$E370)*INDEX(AO$30:AO$46,$F370)*(1-INDEX(AO$121:AO$137,$F370))</f>
        <v/>
      </c>
      <c r="AP370" s="37">
        <f>AP$12*$D370*INDEX(AP$21:AP$28,$E370)*INDEX(AP$30:AP$46,$F370)*(1-INDEX(AP$121:AP$137,$F370))</f>
        <v/>
      </c>
      <c r="AQ370" s="37">
        <f>AQ$12*$D370*INDEX(AQ$21:AQ$28,$E370)*INDEX(AQ$30:AQ$46,$F370)*(1-INDEX(AQ$121:AQ$137,$F370))</f>
        <v/>
      </c>
      <c r="AR370" s="37">
        <f>AR$12*$D370*INDEX(AR$21:AR$28,$E370)*INDEX(AR$30:AR$46,$F370)*(1-INDEX(AR$121:AR$137,$F370))</f>
        <v/>
      </c>
      <c r="AS370" s="37">
        <f>AS$12*$D370*INDEX(AS$21:AS$28,$E370)*INDEX(AS$30:AS$46,$F370)*(1-INDEX(AS$121:AS$137,$F370))</f>
        <v/>
      </c>
      <c r="AT370" s="37">
        <f>AT$12*$D370*INDEX(AT$21:AT$28,$E370)*INDEX(AT$30:AT$46,$F370)*(1-INDEX(AT$121:AT$137,$F370))</f>
        <v/>
      </c>
      <c r="AU370" s="37">
        <f>AU$12*$D370*INDEX(AU$21:AU$28,$E370)*INDEX(AU$30:AU$46,$F370)*(1-INDEX(AU$121:AU$137,$F370))</f>
        <v/>
      </c>
      <c r="AV370" s="37">
        <f>AV$12*$D370*INDEX(AV$21:AV$28,$E370)*INDEX(AV$30:AV$46,$F370)*(1-INDEX(AV$121:AV$137,$F370))</f>
        <v/>
      </c>
      <c r="AW370" s="37">
        <f>AW$12*$D370*INDEX(AW$21:AW$28,$E370)*INDEX(AW$30:AW$46,$F370)*(1-INDEX(AW$121:AW$137,$F370))</f>
        <v/>
      </c>
      <c r="AX370" s="37">
        <f>AX$12*$D370*INDEX(AX$21:AX$28,$E370)*INDEX(AX$30:AX$46,$F370)*(1-INDEX(AX$121:AX$137,$F370))</f>
        <v/>
      </c>
      <c r="AY370" s="40">
        <f>CARBONTAX(AY$12,$D370,INDEX(AY$21:AY$28,$E370),INDEX(AY$30:AY$46,$F370),INDEX(AY$121:AY$137,$F370))</f>
        <v/>
      </c>
    </row>
    <row r="371" hidden="1" outlineLevel="2">
      <c r="A371" s="14" t="inlineStr">
        <is>
          <t>ctxnew</t>
        </is>
      </c>
      <c r="B371" s="14" t="inlineStr">
        <is>
          <t>bio</t>
        </is>
      </c>
      <c r="C371" s="14" t="inlineStr">
        <is>
          <t>rod</t>
        </is>
      </c>
      <c r="D371" s="37">
        <f>INDEX(Inputs!$T$5:$T$132,MATCH($B371&amp;"|"&amp;$C371,Inputs!$A$5:$A$132,0))</f>
        <v/>
      </c>
      <c r="E371" s="37">
        <f>INDEX(Inputs!$J$5:$J$132,MATCH($B371&amp;"|"&amp;$C371,Inputs!$A$5:$A$132,0))</f>
        <v/>
      </c>
      <c r="F371" s="37">
        <f>INDEX(Inputs!$K$5:$K$132,MATCH($B371&amp;"|"&amp;$C371,Inputs!$A$5:$A$132,0))</f>
        <v/>
      </c>
      <c r="G371" s="36" t="n"/>
      <c r="H371" s="14">
        <f>INDEX(Variables!$B$5:$B$105,MATCH($A371,Variables!$A$5:$A$105,0))&amp;IF($C371="",""," | "&amp;INDEX(Mapping!$B$5:$B$26,MATCH($C371,Mapping!$A$5:$A$26,0))&amp;" | "&amp;INDEX(Mapping!$B$30:$B$41,MATCH($B371,Mapping!$A$30:$A$41,0)))</f>
        <v/>
      </c>
      <c r="I371" s="14">
        <f>INDEX(Variables!$C$5:$C$105,MATCH($A371,Variables!$A$5:$A$105,0))</f>
        <v/>
      </c>
      <c r="J371" s="14">
        <f>INDEX(Variables!$E$5:$E$105,MATCH($A371,Variables!$A$5:$A$105,0))</f>
        <v/>
      </c>
      <c r="K371" s="11">
        <f>LOWER(Settings!$C$4)&amp;".mit."&amp;$A371&amp;IF($C371="","","."&amp;$C371&amp;"."&amp;$B371)&amp;IF(INDEX(Variables!$D$5:$D$105,MATCH($A371,Variables!$A$5:$A$105,0))="","","."&amp;INDEX(Variables!$D$5:$D$105,MATCH($A371,Variables!$A$5:$A$105,0)))&amp;"."&amp;K$5</f>
        <v/>
      </c>
      <c r="L371" s="38">
        <f>L$12*$D371*INDEX(L$21:L$28,$E371)*INDEX(L$30:L$46,$F371)*(1-INDEX(L$121:L$137,$F371))</f>
        <v/>
      </c>
      <c r="M371" s="37">
        <f>M$12*$D371*INDEX(M$21:M$28,$E371)*INDEX(M$30:M$46,$F371)*(1-INDEX(M$121:M$137,$F371))</f>
        <v/>
      </c>
      <c r="N371" s="37">
        <f>N$12*$D371*INDEX(N$21:N$28,$E371)*INDEX(N$30:N$46,$F371)*(1-INDEX(N$121:N$137,$F371))</f>
        <v/>
      </c>
      <c r="O371" s="37">
        <f>O$12*$D371*INDEX(O$21:O$28,$E371)*INDEX(O$30:O$46,$F371)*(1-INDEX(O$121:O$137,$F371))</f>
        <v/>
      </c>
      <c r="P371" s="37">
        <f>P$12*$D371*INDEX(P$21:P$28,$E371)*INDEX(P$30:P$46,$F371)*(1-INDEX(P$121:P$137,$F371))</f>
        <v/>
      </c>
      <c r="Q371" s="37">
        <f>Q$12*$D371*INDEX(Q$21:Q$28,$E371)*INDEX(Q$30:Q$46,$F371)*(1-INDEX(Q$121:Q$137,$F371))</f>
        <v/>
      </c>
      <c r="R371" s="37">
        <f>R$12*$D371*INDEX(R$21:R$28,$E371)*INDEX(R$30:R$46,$F371)*(1-INDEX(R$121:R$137,$F371))</f>
        <v/>
      </c>
      <c r="S371" s="37">
        <f>S$12*$D371*INDEX(S$21:S$28,$E371)*INDEX(S$30:S$46,$F371)*(1-INDEX(S$121:S$137,$F371))</f>
        <v/>
      </c>
      <c r="T371" s="37">
        <f>T$12*$D371*INDEX(T$21:T$28,$E371)*INDEX(T$30:T$46,$F371)*(1-INDEX(T$121:T$137,$F371))</f>
        <v/>
      </c>
      <c r="U371" s="37">
        <f>U$12*$D371*INDEX(U$21:U$28,$E371)*INDEX(U$30:U$46,$F371)*(1-INDEX(U$121:U$137,$F371))</f>
        <v/>
      </c>
      <c r="V371" s="37">
        <f>V$12*$D371*INDEX(V$21:V$28,$E371)*INDEX(V$30:V$46,$F371)*(1-INDEX(V$121:V$137,$F371))</f>
        <v/>
      </c>
      <c r="W371" s="37">
        <f>W$12*$D371*INDEX(W$21:W$28,$E371)*INDEX(W$30:W$46,$F371)*(1-INDEX(W$121:W$137,$F371))</f>
        <v/>
      </c>
      <c r="X371" s="37">
        <f>X$12*$D371*INDEX(X$21:X$28,$E371)*INDEX(X$30:X$46,$F371)*(1-INDEX(X$121:X$137,$F371))</f>
        <v/>
      </c>
      <c r="Y371" s="37">
        <f>Y$12*$D371*INDEX(Y$21:Y$28,$E371)*INDEX(Y$30:Y$46,$F371)*(1-INDEX(Y$121:Y$137,$F371))</f>
        <v/>
      </c>
      <c r="Z371" s="37">
        <f>Z$12*$D371*INDEX(Z$21:Z$28,$E371)*INDEX(Z$30:Z$46,$F371)*(1-INDEX(Z$121:Z$137,$F371))</f>
        <v/>
      </c>
      <c r="AA371" s="37">
        <f>AA$12*$D371*INDEX(AA$21:AA$28,$E371)*INDEX(AA$30:AA$46,$F371)*(1-INDEX(AA$121:AA$137,$F371))</f>
        <v/>
      </c>
      <c r="AB371" s="37">
        <f>AB$12*$D371*INDEX(AB$21:AB$28,$E371)*INDEX(AB$30:AB$46,$F371)*(1-INDEX(AB$121:AB$137,$F371))</f>
        <v/>
      </c>
      <c r="AC371" s="37">
        <f>AC$12*$D371*INDEX(AC$21:AC$28,$E371)*INDEX(AC$30:AC$46,$F371)*(1-INDEX(AC$121:AC$137,$F371))</f>
        <v/>
      </c>
      <c r="AD371" s="40">
        <f>CARBONTAX(AD$12,$D371,INDEX(AD$21:AD$28,$E371),INDEX(AD$30:AD$46,$F371),INDEX(AD$121:AD$137,$F371))</f>
        <v/>
      </c>
      <c r="AF371" s="11">
        <f>LOWER(Settings!$C$4)&amp;".mit."&amp;$A371&amp;IF($C371="","","."&amp;$C371&amp;"."&amp;$B371)&amp;IF(INDEX(Variables!$D$5:$D$105,MATCH($A371,Variables!$A$5:$A$105,0))="","","."&amp;INDEX(Variables!$D$5:$D$105,MATCH($A371,Variables!$A$5:$A$105,0)))&amp;"."&amp;AF$5</f>
        <v/>
      </c>
      <c r="AG371" s="38">
        <f>AG$12*$D371*INDEX(AG$21:AG$28,$E371)*INDEX(AG$30:AG$46,$F371)*(1-INDEX(AG$121:AG$137,$F371))</f>
        <v/>
      </c>
      <c r="AH371" s="37">
        <f>AH$12*$D371*INDEX(AH$21:AH$28,$E371)*INDEX(AH$30:AH$46,$F371)*(1-INDEX(AH$121:AH$137,$F371))</f>
        <v/>
      </c>
      <c r="AI371" s="37">
        <f>AI$12*$D371*INDEX(AI$21:AI$28,$E371)*INDEX(AI$30:AI$46,$F371)*(1-INDEX(AI$121:AI$137,$F371))</f>
        <v/>
      </c>
      <c r="AJ371" s="37">
        <f>AJ$12*$D371*INDEX(AJ$21:AJ$28,$E371)*INDEX(AJ$30:AJ$46,$F371)*(1-INDEX(AJ$121:AJ$137,$F371))</f>
        <v/>
      </c>
      <c r="AK371" s="37">
        <f>AK$12*$D371*INDEX(AK$21:AK$28,$E371)*INDEX(AK$30:AK$46,$F371)*(1-INDEX(AK$121:AK$137,$F371))</f>
        <v/>
      </c>
      <c r="AL371" s="37">
        <f>AL$12*$D371*INDEX(AL$21:AL$28,$E371)*INDEX(AL$30:AL$46,$F371)*(1-INDEX(AL$121:AL$137,$F371))</f>
        <v/>
      </c>
      <c r="AM371" s="37">
        <f>AM$12*$D371*INDEX(AM$21:AM$28,$E371)*INDEX(AM$30:AM$46,$F371)*(1-INDEX(AM$121:AM$137,$F371))</f>
        <v/>
      </c>
      <c r="AN371" s="37">
        <f>AN$12*$D371*INDEX(AN$21:AN$28,$E371)*INDEX(AN$30:AN$46,$F371)*(1-INDEX(AN$121:AN$137,$F371))</f>
        <v/>
      </c>
      <c r="AO371" s="37">
        <f>AO$12*$D371*INDEX(AO$21:AO$28,$E371)*INDEX(AO$30:AO$46,$F371)*(1-INDEX(AO$121:AO$137,$F371))</f>
        <v/>
      </c>
      <c r="AP371" s="37">
        <f>AP$12*$D371*INDEX(AP$21:AP$28,$E371)*INDEX(AP$30:AP$46,$F371)*(1-INDEX(AP$121:AP$137,$F371))</f>
        <v/>
      </c>
      <c r="AQ371" s="37">
        <f>AQ$12*$D371*INDEX(AQ$21:AQ$28,$E371)*INDEX(AQ$30:AQ$46,$F371)*(1-INDEX(AQ$121:AQ$137,$F371))</f>
        <v/>
      </c>
      <c r="AR371" s="37">
        <f>AR$12*$D371*INDEX(AR$21:AR$28,$E371)*INDEX(AR$30:AR$46,$F371)*(1-INDEX(AR$121:AR$137,$F371))</f>
        <v/>
      </c>
      <c r="AS371" s="37">
        <f>AS$12*$D371*INDEX(AS$21:AS$28,$E371)*INDEX(AS$30:AS$46,$F371)*(1-INDEX(AS$121:AS$137,$F371))</f>
        <v/>
      </c>
      <c r="AT371" s="37">
        <f>AT$12*$D371*INDEX(AT$21:AT$28,$E371)*INDEX(AT$30:AT$46,$F371)*(1-INDEX(AT$121:AT$137,$F371))</f>
        <v/>
      </c>
      <c r="AU371" s="37">
        <f>AU$12*$D371*INDEX(AU$21:AU$28,$E371)*INDEX(AU$30:AU$46,$F371)*(1-INDEX(AU$121:AU$137,$F371))</f>
        <v/>
      </c>
      <c r="AV371" s="37">
        <f>AV$12*$D371*INDEX(AV$21:AV$28,$E371)*INDEX(AV$30:AV$46,$F371)*(1-INDEX(AV$121:AV$137,$F371))</f>
        <v/>
      </c>
      <c r="AW371" s="37">
        <f>AW$12*$D371*INDEX(AW$21:AW$28,$E371)*INDEX(AW$30:AW$46,$F371)*(1-INDEX(AW$121:AW$137,$F371))</f>
        <v/>
      </c>
      <c r="AX371" s="37">
        <f>AX$12*$D371*INDEX(AX$21:AX$28,$E371)*INDEX(AX$30:AX$46,$F371)*(1-INDEX(AX$121:AX$137,$F371))</f>
        <v/>
      </c>
      <c r="AY371" s="40">
        <f>CARBONTAX(AY$12,$D371,INDEX(AY$21:AY$28,$E371),INDEX(AY$30:AY$46,$F371),INDEX(AY$121:AY$137,$F371))</f>
        <v/>
      </c>
    </row>
    <row r="372" hidden="1" outlineLevel="2"/>
    <row r="373" hidden="1" outlineLevel="2">
      <c r="A373" s="14" t="inlineStr">
        <is>
          <t>ets</t>
        </is>
      </c>
      <c r="B373" s="14" t="inlineStr">
        <is>
          <t>coa</t>
        </is>
      </c>
      <c r="C373" s="14" t="inlineStr">
        <is>
          <t>rod</t>
        </is>
      </c>
      <c r="D373" s="37">
        <f>INDEX(Inputs!$T$5:$T$132,MATCH($B373&amp;"|"&amp;$C373,Inputs!$A$5:$A$132,0))</f>
        <v/>
      </c>
      <c r="E373" s="37">
        <f>INDEX(Inputs!$K$5:$K$132,MATCH($B373&amp;"|"&amp;$C373,Inputs!$A$5:$A$132,0))</f>
        <v/>
      </c>
      <c r="F373" s="36" t="n"/>
      <c r="G373" s="36" t="n"/>
      <c r="H373" s="14">
        <f>INDEX(Variables!$B$5:$B$105,MATCH($A373,Variables!$A$5:$A$105,0))&amp;IF($C373="",""," | "&amp;INDEX(Mapping!$B$5:$B$26,MATCH($C373,Mapping!$A$5:$A$26,0))&amp;" | "&amp;INDEX(Mapping!$B$30:$B$41,MATCH($B373,Mapping!$A$30:$A$41,0)))</f>
        <v/>
      </c>
      <c r="I373" s="14">
        <f>INDEX(Variables!$C$5:$C$105,MATCH($A373,Variables!$A$5:$A$105,0))</f>
        <v/>
      </c>
      <c r="J373" s="14">
        <f>INDEX(Variables!$E$5:$E$105,MATCH($A373,Variables!$A$5:$A$105,0))</f>
        <v/>
      </c>
      <c r="K373" s="11">
        <f>LOWER(Settings!$C$4)&amp;".mit."&amp;$A373&amp;IF($C373="","","."&amp;$C373&amp;"."&amp;$B373)&amp;IF(INDEX(Variables!$D$5:$D$105,MATCH($A373,Variables!$A$5:$A$105,0))="","","."&amp;INDEX(Variables!$D$5:$D$105,MATCH($A373,Variables!$A$5:$A$105,0)))&amp;"."&amp;K$5</f>
        <v/>
      </c>
      <c r="L373" s="38">
        <f>L$194*$D373*INDEX(L$121:L$137,$E373)*(1-INDEX(L$151:L$167,$E373))</f>
        <v/>
      </c>
      <c r="M373" s="37">
        <f>M$194*$D373*INDEX(M$121:M$137,$E373)*(1-INDEX(M$151:M$167,$E373))</f>
        <v/>
      </c>
      <c r="N373" s="37">
        <f>N$194*$D373*INDEX(N$121:N$137,$E373)*(1-INDEX(N$151:N$167,$E373))</f>
        <v/>
      </c>
      <c r="O373" s="37">
        <f>O$194*$D373*INDEX(O$121:O$137,$E373)*(1-INDEX(O$151:O$167,$E373))</f>
        <v/>
      </c>
      <c r="P373" s="37">
        <f>P$194*$D373*INDEX(P$121:P$137,$E373)*(1-INDEX(P$151:P$167,$E373))</f>
        <v/>
      </c>
      <c r="Q373" s="37">
        <f>Q$194*$D373*INDEX(Q$121:Q$137,$E373)*(1-INDEX(Q$151:Q$167,$E373))</f>
        <v/>
      </c>
      <c r="R373" s="37">
        <f>R$194*$D373*INDEX(R$121:R$137,$E373)*(1-INDEX(R$151:R$167,$E373))</f>
        <v/>
      </c>
      <c r="S373" s="37">
        <f>S$194*$D373*INDEX(S$121:S$137,$E373)*(1-INDEX(S$151:S$167,$E373))</f>
        <v/>
      </c>
      <c r="T373" s="37">
        <f>T$194*$D373*INDEX(T$121:T$137,$E373)*(1-INDEX(T$151:T$167,$E373))</f>
        <v/>
      </c>
      <c r="U373" s="37">
        <f>U$194*$D373*INDEX(U$121:U$137,$E373)*(1-INDEX(U$151:U$167,$E373))</f>
        <v/>
      </c>
      <c r="V373" s="37">
        <f>V$194*$D373*INDEX(V$121:V$137,$E373)*(1-INDEX(V$151:V$167,$E373))</f>
        <v/>
      </c>
      <c r="W373" s="37">
        <f>W$194*$D373*INDEX(W$121:W$137,$E373)*(1-INDEX(W$151:W$167,$E373))</f>
        <v/>
      </c>
      <c r="X373" s="37">
        <f>X$194*$D373*INDEX(X$121:X$137,$E373)*(1-INDEX(X$151:X$167,$E373))</f>
        <v/>
      </c>
      <c r="Y373" s="37">
        <f>Y$194*$D373*INDEX(Y$121:Y$137,$E373)*(1-INDEX(Y$151:Y$167,$E373))</f>
        <v/>
      </c>
      <c r="Z373" s="37">
        <f>Z$194*$D373*INDEX(Z$121:Z$137,$E373)*(1-INDEX(Z$151:Z$167,$E373))</f>
        <v/>
      </c>
      <c r="AA373" s="37">
        <f>AA$194*$D373*INDEX(AA$121:AA$137,$E373)*(1-INDEX(AA$151:AA$167,$E373))</f>
        <v/>
      </c>
      <c r="AB373" s="37">
        <f>AB$194*$D373*INDEX(AB$121:AB$137,$E373)*(1-INDEX(AB$151:AB$167,$E373))</f>
        <v/>
      </c>
      <c r="AC373" s="37">
        <f>AC$194*$D373*INDEX(AC$121:AC$137,$E373)*(1-INDEX(AC$151:AC$167,$E373))</f>
        <v/>
      </c>
      <c r="AD373" s="40">
        <f>ETSCOST(AD$194,$D373,INDEX(AD$121:AD$137,$E373),INDEX(AD$151:AD$167,$E373))</f>
        <v/>
      </c>
      <c r="AF373" s="11">
        <f>LOWER(Settings!$C$4)&amp;".mit."&amp;$A373&amp;IF($C373="","","."&amp;$C373&amp;"."&amp;$B373)&amp;IF(INDEX(Variables!$D$5:$D$105,MATCH($A373,Variables!$A$5:$A$105,0))="","","."&amp;INDEX(Variables!$D$5:$D$105,MATCH($A373,Variables!$A$5:$A$105,0)))&amp;"."&amp;AF$5</f>
        <v/>
      </c>
      <c r="AG373" s="38">
        <f>AG$194*$D373*INDEX(AG$121:AG$137,$E373)*(1-INDEX(AG$151:AG$167,$E373))</f>
        <v/>
      </c>
      <c r="AH373" s="37">
        <f>AH$194*$D373*INDEX(AH$121:AH$137,$E373)*(1-INDEX(AH$151:AH$167,$E373))</f>
        <v/>
      </c>
      <c r="AI373" s="37">
        <f>AI$194*$D373*INDEX(AI$121:AI$137,$E373)*(1-INDEX(AI$151:AI$167,$E373))</f>
        <v/>
      </c>
      <c r="AJ373" s="37">
        <f>AJ$194*$D373*INDEX(AJ$121:AJ$137,$E373)*(1-INDEX(AJ$151:AJ$167,$E373))</f>
        <v/>
      </c>
      <c r="AK373" s="37">
        <f>AK$194*$D373*INDEX(AK$121:AK$137,$E373)*(1-INDEX(AK$151:AK$167,$E373))</f>
        <v/>
      </c>
      <c r="AL373" s="37">
        <f>AL$194*$D373*INDEX(AL$121:AL$137,$E373)*(1-INDEX(AL$151:AL$167,$E373))</f>
        <v/>
      </c>
      <c r="AM373" s="37">
        <f>AM$194*$D373*INDEX(AM$121:AM$137,$E373)*(1-INDEX(AM$151:AM$167,$E373))</f>
        <v/>
      </c>
      <c r="AN373" s="37">
        <f>AN$194*$D373*INDEX(AN$121:AN$137,$E373)*(1-INDEX(AN$151:AN$167,$E373))</f>
        <v/>
      </c>
      <c r="AO373" s="37">
        <f>AO$194*$D373*INDEX(AO$121:AO$137,$E373)*(1-INDEX(AO$151:AO$167,$E373))</f>
        <v/>
      </c>
      <c r="AP373" s="37">
        <f>AP$194*$D373*INDEX(AP$121:AP$137,$E373)*(1-INDEX(AP$151:AP$167,$E373))</f>
        <v/>
      </c>
      <c r="AQ373" s="37">
        <f>AQ$194*$D373*INDEX(AQ$121:AQ$137,$E373)*(1-INDEX(AQ$151:AQ$167,$E373))</f>
        <v/>
      </c>
      <c r="AR373" s="37">
        <f>AR$194*$D373*INDEX(AR$121:AR$137,$E373)*(1-INDEX(AR$151:AR$167,$E373))</f>
        <v/>
      </c>
      <c r="AS373" s="37">
        <f>AS$194*$D373*INDEX(AS$121:AS$137,$E373)*(1-INDEX(AS$151:AS$167,$E373))</f>
        <v/>
      </c>
      <c r="AT373" s="37">
        <f>AT$194*$D373*INDEX(AT$121:AT$137,$E373)*(1-INDEX(AT$151:AT$167,$E373))</f>
        <v/>
      </c>
      <c r="AU373" s="37">
        <f>AU$194*$D373*INDEX(AU$121:AU$137,$E373)*(1-INDEX(AU$151:AU$167,$E373))</f>
        <v/>
      </c>
      <c r="AV373" s="37">
        <f>AV$194*$D373*INDEX(AV$121:AV$137,$E373)*(1-INDEX(AV$151:AV$167,$E373))</f>
        <v/>
      </c>
      <c r="AW373" s="37">
        <f>AW$194*$D373*INDEX(AW$121:AW$137,$E373)*(1-INDEX(AW$151:AW$167,$E373))</f>
        <v/>
      </c>
      <c r="AX373" s="37">
        <f>AX$194*$D373*INDEX(AX$121:AX$137,$E373)*(1-INDEX(AX$151:AX$167,$E373))</f>
        <v/>
      </c>
      <c r="AY373" s="40">
        <f>ETSCOST(AY$194,$D373,INDEX(AY$121:AY$137,$E373),INDEX(AY$151:AY$167,$E373))</f>
        <v/>
      </c>
    </row>
    <row r="374" hidden="1" outlineLevel="2">
      <c r="A374" s="14" t="inlineStr">
        <is>
          <t>ets</t>
        </is>
      </c>
      <c r="B374" s="14" t="inlineStr">
        <is>
          <t>nga</t>
        </is>
      </c>
      <c r="C374" s="14" t="inlineStr">
        <is>
          <t>rod</t>
        </is>
      </c>
      <c r="D374" s="37">
        <f>INDEX(Inputs!$T$5:$T$132,MATCH($B374&amp;"|"&amp;$C374,Inputs!$A$5:$A$132,0))</f>
        <v/>
      </c>
      <c r="E374" s="37">
        <f>INDEX(Inputs!$K$5:$K$132,MATCH($B374&amp;"|"&amp;$C374,Inputs!$A$5:$A$132,0))</f>
        <v/>
      </c>
      <c r="F374" s="36" t="n"/>
      <c r="G374" s="36" t="n"/>
      <c r="H374" s="14">
        <f>INDEX(Variables!$B$5:$B$105,MATCH($A374,Variables!$A$5:$A$105,0))&amp;IF($C374="",""," | "&amp;INDEX(Mapping!$B$5:$B$26,MATCH($C374,Mapping!$A$5:$A$26,0))&amp;" | "&amp;INDEX(Mapping!$B$30:$B$41,MATCH($B374,Mapping!$A$30:$A$41,0)))</f>
        <v/>
      </c>
      <c r="I374" s="14">
        <f>INDEX(Variables!$C$5:$C$105,MATCH($A374,Variables!$A$5:$A$105,0))</f>
        <v/>
      </c>
      <c r="J374" s="14">
        <f>INDEX(Variables!$E$5:$E$105,MATCH($A374,Variables!$A$5:$A$105,0))</f>
        <v/>
      </c>
      <c r="K374" s="11">
        <f>LOWER(Settings!$C$4)&amp;".mit."&amp;$A374&amp;IF($C374="","","."&amp;$C374&amp;"."&amp;$B374)&amp;IF(INDEX(Variables!$D$5:$D$105,MATCH($A374,Variables!$A$5:$A$105,0))="","","."&amp;INDEX(Variables!$D$5:$D$105,MATCH($A374,Variables!$A$5:$A$105,0)))&amp;"."&amp;K$5</f>
        <v/>
      </c>
      <c r="L374" s="38">
        <f>L$194*$D374*INDEX(L$121:L$137,$E374)*(1-INDEX(L$151:L$167,$E374))</f>
        <v/>
      </c>
      <c r="M374" s="37">
        <f>M$194*$D374*INDEX(M$121:M$137,$E374)*(1-INDEX(M$151:M$167,$E374))</f>
        <v/>
      </c>
      <c r="N374" s="37">
        <f>N$194*$D374*INDEX(N$121:N$137,$E374)*(1-INDEX(N$151:N$167,$E374))</f>
        <v/>
      </c>
      <c r="O374" s="37">
        <f>O$194*$D374*INDEX(O$121:O$137,$E374)*(1-INDEX(O$151:O$167,$E374))</f>
        <v/>
      </c>
      <c r="P374" s="37">
        <f>P$194*$D374*INDEX(P$121:P$137,$E374)*(1-INDEX(P$151:P$167,$E374))</f>
        <v/>
      </c>
      <c r="Q374" s="37">
        <f>Q$194*$D374*INDEX(Q$121:Q$137,$E374)*(1-INDEX(Q$151:Q$167,$E374))</f>
        <v/>
      </c>
      <c r="R374" s="37">
        <f>R$194*$D374*INDEX(R$121:R$137,$E374)*(1-INDEX(R$151:R$167,$E374))</f>
        <v/>
      </c>
      <c r="S374" s="37">
        <f>S$194*$D374*INDEX(S$121:S$137,$E374)*(1-INDEX(S$151:S$167,$E374))</f>
        <v/>
      </c>
      <c r="T374" s="37">
        <f>T$194*$D374*INDEX(T$121:T$137,$E374)*(1-INDEX(T$151:T$167,$E374))</f>
        <v/>
      </c>
      <c r="U374" s="37">
        <f>U$194*$D374*INDEX(U$121:U$137,$E374)*(1-INDEX(U$151:U$167,$E374))</f>
        <v/>
      </c>
      <c r="V374" s="37">
        <f>V$194*$D374*INDEX(V$121:V$137,$E374)*(1-INDEX(V$151:V$167,$E374))</f>
        <v/>
      </c>
      <c r="W374" s="37">
        <f>W$194*$D374*INDEX(W$121:W$137,$E374)*(1-INDEX(W$151:W$167,$E374))</f>
        <v/>
      </c>
      <c r="X374" s="37">
        <f>X$194*$D374*INDEX(X$121:X$137,$E374)*(1-INDEX(X$151:X$167,$E374))</f>
        <v/>
      </c>
      <c r="Y374" s="37">
        <f>Y$194*$D374*INDEX(Y$121:Y$137,$E374)*(1-INDEX(Y$151:Y$167,$E374))</f>
        <v/>
      </c>
      <c r="Z374" s="37">
        <f>Z$194*$D374*INDEX(Z$121:Z$137,$E374)*(1-INDEX(Z$151:Z$167,$E374))</f>
        <v/>
      </c>
      <c r="AA374" s="37">
        <f>AA$194*$D374*INDEX(AA$121:AA$137,$E374)*(1-INDEX(AA$151:AA$167,$E374))</f>
        <v/>
      </c>
      <c r="AB374" s="37">
        <f>AB$194*$D374*INDEX(AB$121:AB$137,$E374)*(1-INDEX(AB$151:AB$167,$E374))</f>
        <v/>
      </c>
      <c r="AC374" s="37">
        <f>AC$194*$D374*INDEX(AC$121:AC$137,$E374)*(1-INDEX(AC$151:AC$167,$E374))</f>
        <v/>
      </c>
      <c r="AD374" s="40">
        <f>ETSCOST(AD$194,$D374,INDEX(AD$121:AD$137,$E374),INDEX(AD$151:AD$167,$E374))</f>
        <v/>
      </c>
      <c r="AF374" s="11">
        <f>LOWER(Settings!$C$4)&amp;".mit."&amp;$A374&amp;IF($C374="","","."&amp;$C374&amp;"."&amp;$B374)&amp;IF(INDEX(Variables!$D$5:$D$105,MATCH($A374,Variables!$A$5:$A$105,0))="","","."&amp;INDEX(Variables!$D$5:$D$105,MATCH($A374,Variables!$A$5:$A$105,0)))&amp;"."&amp;AF$5</f>
        <v/>
      </c>
      <c r="AG374" s="38">
        <f>AG$194*$D374*INDEX(AG$121:AG$137,$E374)*(1-INDEX(AG$151:AG$167,$E374))</f>
        <v/>
      </c>
      <c r="AH374" s="37">
        <f>AH$194*$D374*INDEX(AH$121:AH$137,$E374)*(1-INDEX(AH$151:AH$167,$E374))</f>
        <v/>
      </c>
      <c r="AI374" s="37">
        <f>AI$194*$D374*INDEX(AI$121:AI$137,$E374)*(1-INDEX(AI$151:AI$167,$E374))</f>
        <v/>
      </c>
      <c r="AJ374" s="37">
        <f>AJ$194*$D374*INDEX(AJ$121:AJ$137,$E374)*(1-INDEX(AJ$151:AJ$167,$E374))</f>
        <v/>
      </c>
      <c r="AK374" s="37">
        <f>AK$194*$D374*INDEX(AK$121:AK$137,$E374)*(1-INDEX(AK$151:AK$167,$E374))</f>
        <v/>
      </c>
      <c r="AL374" s="37">
        <f>AL$194*$D374*INDEX(AL$121:AL$137,$E374)*(1-INDEX(AL$151:AL$167,$E374))</f>
        <v/>
      </c>
      <c r="AM374" s="37">
        <f>AM$194*$D374*INDEX(AM$121:AM$137,$E374)*(1-INDEX(AM$151:AM$167,$E374))</f>
        <v/>
      </c>
      <c r="AN374" s="37">
        <f>AN$194*$D374*INDEX(AN$121:AN$137,$E374)*(1-INDEX(AN$151:AN$167,$E374))</f>
        <v/>
      </c>
      <c r="AO374" s="37">
        <f>AO$194*$D374*INDEX(AO$121:AO$137,$E374)*(1-INDEX(AO$151:AO$167,$E374))</f>
        <v/>
      </c>
      <c r="AP374" s="37">
        <f>AP$194*$D374*INDEX(AP$121:AP$137,$E374)*(1-INDEX(AP$151:AP$167,$E374))</f>
        <v/>
      </c>
      <c r="AQ374" s="37">
        <f>AQ$194*$D374*INDEX(AQ$121:AQ$137,$E374)*(1-INDEX(AQ$151:AQ$167,$E374))</f>
        <v/>
      </c>
      <c r="AR374" s="37">
        <f>AR$194*$D374*INDEX(AR$121:AR$137,$E374)*(1-INDEX(AR$151:AR$167,$E374))</f>
        <v/>
      </c>
      <c r="AS374" s="37">
        <f>AS$194*$D374*INDEX(AS$121:AS$137,$E374)*(1-INDEX(AS$151:AS$167,$E374))</f>
        <v/>
      </c>
      <c r="AT374" s="37">
        <f>AT$194*$D374*INDEX(AT$121:AT$137,$E374)*(1-INDEX(AT$151:AT$167,$E374))</f>
        <v/>
      </c>
      <c r="AU374" s="37">
        <f>AU$194*$D374*INDEX(AU$121:AU$137,$E374)*(1-INDEX(AU$151:AU$167,$E374))</f>
        <v/>
      </c>
      <c r="AV374" s="37">
        <f>AV$194*$D374*INDEX(AV$121:AV$137,$E374)*(1-INDEX(AV$151:AV$167,$E374))</f>
        <v/>
      </c>
      <c r="AW374" s="37">
        <f>AW$194*$D374*INDEX(AW$121:AW$137,$E374)*(1-INDEX(AW$151:AW$167,$E374))</f>
        <v/>
      </c>
      <c r="AX374" s="37">
        <f>AX$194*$D374*INDEX(AX$121:AX$137,$E374)*(1-INDEX(AX$151:AX$167,$E374))</f>
        <v/>
      </c>
      <c r="AY374" s="40">
        <f>ETSCOST(AY$194,$D374,INDEX(AY$121:AY$137,$E374),INDEX(AY$151:AY$167,$E374))</f>
        <v/>
      </c>
    </row>
    <row r="375" hidden="1" outlineLevel="2">
      <c r="A375" s="14" t="inlineStr">
        <is>
          <t>ets</t>
        </is>
      </c>
      <c r="B375" s="14" t="inlineStr">
        <is>
          <t>gso</t>
        </is>
      </c>
      <c r="C375" s="14" t="inlineStr">
        <is>
          <t>rod</t>
        </is>
      </c>
      <c r="D375" s="37">
        <f>INDEX(Inputs!$T$5:$T$132,MATCH($B375&amp;"|"&amp;$C375,Inputs!$A$5:$A$132,0))</f>
        <v/>
      </c>
      <c r="E375" s="37">
        <f>INDEX(Inputs!$K$5:$K$132,MATCH($B375&amp;"|"&amp;$C375,Inputs!$A$5:$A$132,0))</f>
        <v/>
      </c>
      <c r="F375" s="36" t="n"/>
      <c r="G375" s="36" t="n"/>
      <c r="H375" s="14">
        <f>INDEX(Variables!$B$5:$B$105,MATCH($A375,Variables!$A$5:$A$105,0))&amp;IF($C375="",""," | "&amp;INDEX(Mapping!$B$5:$B$26,MATCH($C375,Mapping!$A$5:$A$26,0))&amp;" | "&amp;INDEX(Mapping!$B$30:$B$41,MATCH($B375,Mapping!$A$30:$A$41,0)))</f>
        <v/>
      </c>
      <c r="I375" s="14">
        <f>INDEX(Variables!$C$5:$C$105,MATCH($A375,Variables!$A$5:$A$105,0))</f>
        <v/>
      </c>
      <c r="J375" s="14">
        <f>INDEX(Variables!$E$5:$E$105,MATCH($A375,Variables!$A$5:$A$105,0))</f>
        <v/>
      </c>
      <c r="K375" s="11">
        <f>LOWER(Settings!$C$4)&amp;".mit."&amp;$A375&amp;IF($C375="","","."&amp;$C375&amp;"."&amp;$B375)&amp;IF(INDEX(Variables!$D$5:$D$105,MATCH($A375,Variables!$A$5:$A$105,0))="","","."&amp;INDEX(Variables!$D$5:$D$105,MATCH($A375,Variables!$A$5:$A$105,0)))&amp;"."&amp;K$5</f>
        <v/>
      </c>
      <c r="L375" s="38">
        <f>L$194*$D375*INDEX(L$121:L$137,$E375)*(1-INDEX(L$151:L$167,$E375))</f>
        <v/>
      </c>
      <c r="M375" s="37">
        <f>M$194*$D375*INDEX(M$121:M$137,$E375)*(1-INDEX(M$151:M$167,$E375))</f>
        <v/>
      </c>
      <c r="N375" s="37">
        <f>N$194*$D375*INDEX(N$121:N$137,$E375)*(1-INDEX(N$151:N$167,$E375))</f>
        <v/>
      </c>
      <c r="O375" s="37">
        <f>O$194*$D375*INDEX(O$121:O$137,$E375)*(1-INDEX(O$151:O$167,$E375))</f>
        <v/>
      </c>
      <c r="P375" s="37">
        <f>P$194*$D375*INDEX(P$121:P$137,$E375)*(1-INDEX(P$151:P$167,$E375))</f>
        <v/>
      </c>
      <c r="Q375" s="37">
        <f>Q$194*$D375*INDEX(Q$121:Q$137,$E375)*(1-INDEX(Q$151:Q$167,$E375))</f>
        <v/>
      </c>
      <c r="R375" s="37">
        <f>R$194*$D375*INDEX(R$121:R$137,$E375)*(1-INDEX(R$151:R$167,$E375))</f>
        <v/>
      </c>
      <c r="S375" s="37">
        <f>S$194*$D375*INDEX(S$121:S$137,$E375)*(1-INDEX(S$151:S$167,$E375))</f>
        <v/>
      </c>
      <c r="T375" s="37">
        <f>T$194*$D375*INDEX(T$121:T$137,$E375)*(1-INDEX(T$151:T$167,$E375))</f>
        <v/>
      </c>
      <c r="U375" s="37">
        <f>U$194*$D375*INDEX(U$121:U$137,$E375)*(1-INDEX(U$151:U$167,$E375))</f>
        <v/>
      </c>
      <c r="V375" s="37">
        <f>V$194*$D375*INDEX(V$121:V$137,$E375)*(1-INDEX(V$151:V$167,$E375))</f>
        <v/>
      </c>
      <c r="W375" s="37">
        <f>W$194*$D375*INDEX(W$121:W$137,$E375)*(1-INDEX(W$151:W$167,$E375))</f>
        <v/>
      </c>
      <c r="X375" s="37">
        <f>X$194*$D375*INDEX(X$121:X$137,$E375)*(1-INDEX(X$151:X$167,$E375))</f>
        <v/>
      </c>
      <c r="Y375" s="37">
        <f>Y$194*$D375*INDEX(Y$121:Y$137,$E375)*(1-INDEX(Y$151:Y$167,$E375))</f>
        <v/>
      </c>
      <c r="Z375" s="37">
        <f>Z$194*$D375*INDEX(Z$121:Z$137,$E375)*(1-INDEX(Z$151:Z$167,$E375))</f>
        <v/>
      </c>
      <c r="AA375" s="37">
        <f>AA$194*$D375*INDEX(AA$121:AA$137,$E375)*(1-INDEX(AA$151:AA$167,$E375))</f>
        <v/>
      </c>
      <c r="AB375" s="37">
        <f>AB$194*$D375*INDEX(AB$121:AB$137,$E375)*(1-INDEX(AB$151:AB$167,$E375))</f>
        <v/>
      </c>
      <c r="AC375" s="37">
        <f>AC$194*$D375*INDEX(AC$121:AC$137,$E375)*(1-INDEX(AC$151:AC$167,$E375))</f>
        <v/>
      </c>
      <c r="AD375" s="40">
        <f>ETSCOST(AD$194,$D375,INDEX(AD$121:AD$137,$E375),INDEX(AD$151:AD$167,$E375))</f>
        <v/>
      </c>
      <c r="AF375" s="11">
        <f>LOWER(Settings!$C$4)&amp;".mit."&amp;$A375&amp;IF($C375="","","."&amp;$C375&amp;"."&amp;$B375)&amp;IF(INDEX(Variables!$D$5:$D$105,MATCH($A375,Variables!$A$5:$A$105,0))="","","."&amp;INDEX(Variables!$D$5:$D$105,MATCH($A375,Variables!$A$5:$A$105,0)))&amp;"."&amp;AF$5</f>
        <v/>
      </c>
      <c r="AG375" s="38">
        <f>AG$194*$D375*INDEX(AG$121:AG$137,$E375)*(1-INDEX(AG$151:AG$167,$E375))</f>
        <v/>
      </c>
      <c r="AH375" s="37">
        <f>AH$194*$D375*INDEX(AH$121:AH$137,$E375)*(1-INDEX(AH$151:AH$167,$E375))</f>
        <v/>
      </c>
      <c r="AI375" s="37">
        <f>AI$194*$D375*INDEX(AI$121:AI$137,$E375)*(1-INDEX(AI$151:AI$167,$E375))</f>
        <v/>
      </c>
      <c r="AJ375" s="37">
        <f>AJ$194*$D375*INDEX(AJ$121:AJ$137,$E375)*(1-INDEX(AJ$151:AJ$167,$E375))</f>
        <v/>
      </c>
      <c r="AK375" s="37">
        <f>AK$194*$D375*INDEX(AK$121:AK$137,$E375)*(1-INDEX(AK$151:AK$167,$E375))</f>
        <v/>
      </c>
      <c r="AL375" s="37">
        <f>AL$194*$D375*INDEX(AL$121:AL$137,$E375)*(1-INDEX(AL$151:AL$167,$E375))</f>
        <v/>
      </c>
      <c r="AM375" s="37">
        <f>AM$194*$D375*INDEX(AM$121:AM$137,$E375)*(1-INDEX(AM$151:AM$167,$E375))</f>
        <v/>
      </c>
      <c r="AN375" s="37">
        <f>AN$194*$D375*INDEX(AN$121:AN$137,$E375)*(1-INDEX(AN$151:AN$167,$E375))</f>
        <v/>
      </c>
      <c r="AO375" s="37">
        <f>AO$194*$D375*INDEX(AO$121:AO$137,$E375)*(1-INDEX(AO$151:AO$167,$E375))</f>
        <v/>
      </c>
      <c r="AP375" s="37">
        <f>AP$194*$D375*INDEX(AP$121:AP$137,$E375)*(1-INDEX(AP$151:AP$167,$E375))</f>
        <v/>
      </c>
      <c r="AQ375" s="37">
        <f>AQ$194*$D375*INDEX(AQ$121:AQ$137,$E375)*(1-INDEX(AQ$151:AQ$167,$E375))</f>
        <v/>
      </c>
      <c r="AR375" s="37">
        <f>AR$194*$D375*INDEX(AR$121:AR$137,$E375)*(1-INDEX(AR$151:AR$167,$E375))</f>
        <v/>
      </c>
      <c r="AS375" s="37">
        <f>AS$194*$D375*INDEX(AS$121:AS$137,$E375)*(1-INDEX(AS$151:AS$167,$E375))</f>
        <v/>
      </c>
      <c r="AT375" s="37">
        <f>AT$194*$D375*INDEX(AT$121:AT$137,$E375)*(1-INDEX(AT$151:AT$167,$E375))</f>
        <v/>
      </c>
      <c r="AU375" s="37">
        <f>AU$194*$D375*INDEX(AU$121:AU$137,$E375)*(1-INDEX(AU$151:AU$167,$E375))</f>
        <v/>
      </c>
      <c r="AV375" s="37">
        <f>AV$194*$D375*INDEX(AV$121:AV$137,$E375)*(1-INDEX(AV$151:AV$167,$E375))</f>
        <v/>
      </c>
      <c r="AW375" s="37">
        <f>AW$194*$D375*INDEX(AW$121:AW$137,$E375)*(1-INDEX(AW$151:AW$167,$E375))</f>
        <v/>
      </c>
      <c r="AX375" s="37">
        <f>AX$194*$D375*INDEX(AX$121:AX$137,$E375)*(1-INDEX(AX$151:AX$167,$E375))</f>
        <v/>
      </c>
      <c r="AY375" s="40">
        <f>ETSCOST(AY$194,$D375,INDEX(AY$121:AY$137,$E375),INDEX(AY$151:AY$167,$E375))</f>
        <v/>
      </c>
    </row>
    <row r="376" hidden="1" outlineLevel="2">
      <c r="A376" s="14" t="inlineStr">
        <is>
          <t>ets</t>
        </is>
      </c>
      <c r="B376" s="14" t="inlineStr">
        <is>
          <t>die</t>
        </is>
      </c>
      <c r="C376" s="14" t="inlineStr">
        <is>
          <t>rod</t>
        </is>
      </c>
      <c r="D376" s="37">
        <f>INDEX(Inputs!$T$5:$T$132,MATCH($B376&amp;"|"&amp;$C376,Inputs!$A$5:$A$132,0))</f>
        <v/>
      </c>
      <c r="E376" s="37">
        <f>INDEX(Inputs!$K$5:$K$132,MATCH($B376&amp;"|"&amp;$C376,Inputs!$A$5:$A$132,0))</f>
        <v/>
      </c>
      <c r="F376" s="36" t="n"/>
      <c r="G376" s="36" t="n"/>
      <c r="H376" s="14">
        <f>INDEX(Variables!$B$5:$B$105,MATCH($A376,Variables!$A$5:$A$105,0))&amp;IF($C376="",""," | "&amp;INDEX(Mapping!$B$5:$B$26,MATCH($C376,Mapping!$A$5:$A$26,0))&amp;" | "&amp;INDEX(Mapping!$B$30:$B$41,MATCH($B376,Mapping!$A$30:$A$41,0)))</f>
        <v/>
      </c>
      <c r="I376" s="14">
        <f>INDEX(Variables!$C$5:$C$105,MATCH($A376,Variables!$A$5:$A$105,0))</f>
        <v/>
      </c>
      <c r="J376" s="14">
        <f>INDEX(Variables!$E$5:$E$105,MATCH($A376,Variables!$A$5:$A$105,0))</f>
        <v/>
      </c>
      <c r="K376" s="11">
        <f>LOWER(Settings!$C$4)&amp;".mit."&amp;$A376&amp;IF($C376="","","."&amp;$C376&amp;"."&amp;$B376)&amp;IF(INDEX(Variables!$D$5:$D$105,MATCH($A376,Variables!$A$5:$A$105,0))="","","."&amp;INDEX(Variables!$D$5:$D$105,MATCH($A376,Variables!$A$5:$A$105,0)))&amp;"."&amp;K$5</f>
        <v/>
      </c>
      <c r="L376" s="38">
        <f>L$194*$D376*INDEX(L$121:L$137,$E376)*(1-INDEX(L$151:L$167,$E376))</f>
        <v/>
      </c>
      <c r="M376" s="37">
        <f>M$194*$D376*INDEX(M$121:M$137,$E376)*(1-INDEX(M$151:M$167,$E376))</f>
        <v/>
      </c>
      <c r="N376" s="37">
        <f>N$194*$D376*INDEX(N$121:N$137,$E376)*(1-INDEX(N$151:N$167,$E376))</f>
        <v/>
      </c>
      <c r="O376" s="37">
        <f>O$194*$D376*INDEX(O$121:O$137,$E376)*(1-INDEX(O$151:O$167,$E376))</f>
        <v/>
      </c>
      <c r="P376" s="37">
        <f>P$194*$D376*INDEX(P$121:P$137,$E376)*(1-INDEX(P$151:P$167,$E376))</f>
        <v/>
      </c>
      <c r="Q376" s="37">
        <f>Q$194*$D376*INDEX(Q$121:Q$137,$E376)*(1-INDEX(Q$151:Q$167,$E376))</f>
        <v/>
      </c>
      <c r="R376" s="37">
        <f>R$194*$D376*INDEX(R$121:R$137,$E376)*(1-INDEX(R$151:R$167,$E376))</f>
        <v/>
      </c>
      <c r="S376" s="37">
        <f>S$194*$D376*INDEX(S$121:S$137,$E376)*(1-INDEX(S$151:S$167,$E376))</f>
        <v/>
      </c>
      <c r="T376" s="37">
        <f>T$194*$D376*INDEX(T$121:T$137,$E376)*(1-INDEX(T$151:T$167,$E376))</f>
        <v/>
      </c>
      <c r="U376" s="37">
        <f>U$194*$D376*INDEX(U$121:U$137,$E376)*(1-INDEX(U$151:U$167,$E376))</f>
        <v/>
      </c>
      <c r="V376" s="37">
        <f>V$194*$D376*INDEX(V$121:V$137,$E376)*(1-INDEX(V$151:V$167,$E376))</f>
        <v/>
      </c>
      <c r="W376" s="37">
        <f>W$194*$D376*INDEX(W$121:W$137,$E376)*(1-INDEX(W$151:W$167,$E376))</f>
        <v/>
      </c>
      <c r="X376" s="37">
        <f>X$194*$D376*INDEX(X$121:X$137,$E376)*(1-INDEX(X$151:X$167,$E376))</f>
        <v/>
      </c>
      <c r="Y376" s="37">
        <f>Y$194*$D376*INDEX(Y$121:Y$137,$E376)*(1-INDEX(Y$151:Y$167,$E376))</f>
        <v/>
      </c>
      <c r="Z376" s="37">
        <f>Z$194*$D376*INDEX(Z$121:Z$137,$E376)*(1-INDEX(Z$151:Z$167,$E376))</f>
        <v/>
      </c>
      <c r="AA376" s="37">
        <f>AA$194*$D376*INDEX(AA$121:AA$137,$E376)*(1-INDEX(AA$151:AA$167,$E376))</f>
        <v/>
      </c>
      <c r="AB376" s="37">
        <f>AB$194*$D376*INDEX(AB$121:AB$137,$E376)*(1-INDEX(AB$151:AB$167,$E376))</f>
        <v/>
      </c>
      <c r="AC376" s="37">
        <f>AC$194*$D376*INDEX(AC$121:AC$137,$E376)*(1-INDEX(AC$151:AC$167,$E376))</f>
        <v/>
      </c>
      <c r="AD376" s="40">
        <f>ETSCOST(AD$194,$D376,INDEX(AD$121:AD$137,$E376),INDEX(AD$151:AD$167,$E376))</f>
        <v/>
      </c>
      <c r="AF376" s="11">
        <f>LOWER(Settings!$C$4)&amp;".mit."&amp;$A376&amp;IF($C376="","","."&amp;$C376&amp;"."&amp;$B376)&amp;IF(INDEX(Variables!$D$5:$D$105,MATCH($A376,Variables!$A$5:$A$105,0))="","","."&amp;INDEX(Variables!$D$5:$D$105,MATCH($A376,Variables!$A$5:$A$105,0)))&amp;"."&amp;AF$5</f>
        <v/>
      </c>
      <c r="AG376" s="38">
        <f>AG$194*$D376*INDEX(AG$121:AG$137,$E376)*(1-INDEX(AG$151:AG$167,$E376))</f>
        <v/>
      </c>
      <c r="AH376" s="37">
        <f>AH$194*$D376*INDEX(AH$121:AH$137,$E376)*(1-INDEX(AH$151:AH$167,$E376))</f>
        <v/>
      </c>
      <c r="AI376" s="37">
        <f>AI$194*$D376*INDEX(AI$121:AI$137,$E376)*(1-INDEX(AI$151:AI$167,$E376))</f>
        <v/>
      </c>
      <c r="AJ376" s="37">
        <f>AJ$194*$D376*INDEX(AJ$121:AJ$137,$E376)*(1-INDEX(AJ$151:AJ$167,$E376))</f>
        <v/>
      </c>
      <c r="AK376" s="37">
        <f>AK$194*$D376*INDEX(AK$121:AK$137,$E376)*(1-INDEX(AK$151:AK$167,$E376))</f>
        <v/>
      </c>
      <c r="AL376" s="37">
        <f>AL$194*$D376*INDEX(AL$121:AL$137,$E376)*(1-INDEX(AL$151:AL$167,$E376))</f>
        <v/>
      </c>
      <c r="AM376" s="37">
        <f>AM$194*$D376*INDEX(AM$121:AM$137,$E376)*(1-INDEX(AM$151:AM$167,$E376))</f>
        <v/>
      </c>
      <c r="AN376" s="37">
        <f>AN$194*$D376*INDEX(AN$121:AN$137,$E376)*(1-INDEX(AN$151:AN$167,$E376))</f>
        <v/>
      </c>
      <c r="AO376" s="37">
        <f>AO$194*$D376*INDEX(AO$121:AO$137,$E376)*(1-INDEX(AO$151:AO$167,$E376))</f>
        <v/>
      </c>
      <c r="AP376" s="37">
        <f>AP$194*$D376*INDEX(AP$121:AP$137,$E376)*(1-INDEX(AP$151:AP$167,$E376))</f>
        <v/>
      </c>
      <c r="AQ376" s="37">
        <f>AQ$194*$D376*INDEX(AQ$121:AQ$137,$E376)*(1-INDEX(AQ$151:AQ$167,$E376))</f>
        <v/>
      </c>
      <c r="AR376" s="37">
        <f>AR$194*$D376*INDEX(AR$121:AR$137,$E376)*(1-INDEX(AR$151:AR$167,$E376))</f>
        <v/>
      </c>
      <c r="AS376" s="37">
        <f>AS$194*$D376*INDEX(AS$121:AS$137,$E376)*(1-INDEX(AS$151:AS$167,$E376))</f>
        <v/>
      </c>
      <c r="AT376" s="37">
        <f>AT$194*$D376*INDEX(AT$121:AT$137,$E376)*(1-INDEX(AT$151:AT$167,$E376))</f>
        <v/>
      </c>
      <c r="AU376" s="37">
        <f>AU$194*$D376*INDEX(AU$121:AU$137,$E376)*(1-INDEX(AU$151:AU$167,$E376))</f>
        <v/>
      </c>
      <c r="AV376" s="37">
        <f>AV$194*$D376*INDEX(AV$121:AV$137,$E376)*(1-INDEX(AV$151:AV$167,$E376))</f>
        <v/>
      </c>
      <c r="AW376" s="37">
        <f>AW$194*$D376*INDEX(AW$121:AW$137,$E376)*(1-INDEX(AW$151:AW$167,$E376))</f>
        <v/>
      </c>
      <c r="AX376" s="37">
        <f>AX$194*$D376*INDEX(AX$121:AX$137,$E376)*(1-INDEX(AX$151:AX$167,$E376))</f>
        <v/>
      </c>
      <c r="AY376" s="40">
        <f>ETSCOST(AY$194,$D376,INDEX(AY$121:AY$137,$E376),INDEX(AY$151:AY$167,$E376))</f>
        <v/>
      </c>
    </row>
    <row r="377" hidden="1" outlineLevel="2">
      <c r="A377" s="14" t="inlineStr">
        <is>
          <t>ets</t>
        </is>
      </c>
      <c r="B377" s="14" t="inlineStr">
        <is>
          <t>lpg</t>
        </is>
      </c>
      <c r="C377" s="14" t="inlineStr">
        <is>
          <t>rod</t>
        </is>
      </c>
      <c r="D377" s="37">
        <f>INDEX(Inputs!$T$5:$T$132,MATCH($B377&amp;"|"&amp;$C377,Inputs!$A$5:$A$132,0))</f>
        <v/>
      </c>
      <c r="E377" s="37">
        <f>INDEX(Inputs!$K$5:$K$132,MATCH($B377&amp;"|"&amp;$C377,Inputs!$A$5:$A$132,0))</f>
        <v/>
      </c>
      <c r="F377" s="36" t="n"/>
      <c r="G377" s="36" t="n"/>
      <c r="H377" s="14">
        <f>INDEX(Variables!$B$5:$B$105,MATCH($A377,Variables!$A$5:$A$105,0))&amp;IF($C377="",""," | "&amp;INDEX(Mapping!$B$5:$B$26,MATCH($C377,Mapping!$A$5:$A$26,0))&amp;" | "&amp;INDEX(Mapping!$B$30:$B$41,MATCH($B377,Mapping!$A$30:$A$41,0)))</f>
        <v/>
      </c>
      <c r="I377" s="14">
        <f>INDEX(Variables!$C$5:$C$105,MATCH($A377,Variables!$A$5:$A$105,0))</f>
        <v/>
      </c>
      <c r="J377" s="14">
        <f>INDEX(Variables!$E$5:$E$105,MATCH($A377,Variables!$A$5:$A$105,0))</f>
        <v/>
      </c>
      <c r="K377" s="11">
        <f>LOWER(Settings!$C$4)&amp;".mit."&amp;$A377&amp;IF($C377="","","."&amp;$C377&amp;"."&amp;$B377)&amp;IF(INDEX(Variables!$D$5:$D$105,MATCH($A377,Variables!$A$5:$A$105,0))="","","."&amp;INDEX(Variables!$D$5:$D$105,MATCH($A377,Variables!$A$5:$A$105,0)))&amp;"."&amp;K$5</f>
        <v/>
      </c>
      <c r="L377" s="38">
        <f>L$194*$D377*INDEX(L$121:L$137,$E377)*(1-INDEX(L$151:L$167,$E377))</f>
        <v/>
      </c>
      <c r="M377" s="37">
        <f>M$194*$D377*INDEX(M$121:M$137,$E377)*(1-INDEX(M$151:M$167,$E377))</f>
        <v/>
      </c>
      <c r="N377" s="37">
        <f>N$194*$D377*INDEX(N$121:N$137,$E377)*(1-INDEX(N$151:N$167,$E377))</f>
        <v/>
      </c>
      <c r="O377" s="37">
        <f>O$194*$D377*INDEX(O$121:O$137,$E377)*(1-INDEX(O$151:O$167,$E377))</f>
        <v/>
      </c>
      <c r="P377" s="37">
        <f>P$194*$D377*INDEX(P$121:P$137,$E377)*(1-INDEX(P$151:P$167,$E377))</f>
        <v/>
      </c>
      <c r="Q377" s="37">
        <f>Q$194*$D377*INDEX(Q$121:Q$137,$E377)*(1-INDEX(Q$151:Q$167,$E377))</f>
        <v/>
      </c>
      <c r="R377" s="37">
        <f>R$194*$D377*INDEX(R$121:R$137,$E377)*(1-INDEX(R$151:R$167,$E377))</f>
        <v/>
      </c>
      <c r="S377" s="37">
        <f>S$194*$D377*INDEX(S$121:S$137,$E377)*(1-INDEX(S$151:S$167,$E377))</f>
        <v/>
      </c>
      <c r="T377" s="37">
        <f>T$194*$D377*INDEX(T$121:T$137,$E377)*(1-INDEX(T$151:T$167,$E377))</f>
        <v/>
      </c>
      <c r="U377" s="37">
        <f>U$194*$D377*INDEX(U$121:U$137,$E377)*(1-INDEX(U$151:U$167,$E377))</f>
        <v/>
      </c>
      <c r="V377" s="37">
        <f>V$194*$D377*INDEX(V$121:V$137,$E377)*(1-INDEX(V$151:V$167,$E377))</f>
        <v/>
      </c>
      <c r="W377" s="37">
        <f>W$194*$D377*INDEX(W$121:W$137,$E377)*(1-INDEX(W$151:W$167,$E377))</f>
        <v/>
      </c>
      <c r="X377" s="37">
        <f>X$194*$D377*INDEX(X$121:X$137,$E377)*(1-INDEX(X$151:X$167,$E377))</f>
        <v/>
      </c>
      <c r="Y377" s="37">
        <f>Y$194*$D377*INDEX(Y$121:Y$137,$E377)*(1-INDEX(Y$151:Y$167,$E377))</f>
        <v/>
      </c>
      <c r="Z377" s="37">
        <f>Z$194*$D377*INDEX(Z$121:Z$137,$E377)*(1-INDEX(Z$151:Z$167,$E377))</f>
        <v/>
      </c>
      <c r="AA377" s="37">
        <f>AA$194*$D377*INDEX(AA$121:AA$137,$E377)*(1-INDEX(AA$151:AA$167,$E377))</f>
        <v/>
      </c>
      <c r="AB377" s="37">
        <f>AB$194*$D377*INDEX(AB$121:AB$137,$E377)*(1-INDEX(AB$151:AB$167,$E377))</f>
        <v/>
      </c>
      <c r="AC377" s="37">
        <f>AC$194*$D377*INDEX(AC$121:AC$137,$E377)*(1-INDEX(AC$151:AC$167,$E377))</f>
        <v/>
      </c>
      <c r="AD377" s="40">
        <f>ETSCOST(AD$194,$D377,INDEX(AD$121:AD$137,$E377),INDEX(AD$151:AD$167,$E377))</f>
        <v/>
      </c>
      <c r="AF377" s="11">
        <f>LOWER(Settings!$C$4)&amp;".mit."&amp;$A377&amp;IF($C377="","","."&amp;$C377&amp;"."&amp;$B377)&amp;IF(INDEX(Variables!$D$5:$D$105,MATCH($A377,Variables!$A$5:$A$105,0))="","","."&amp;INDEX(Variables!$D$5:$D$105,MATCH($A377,Variables!$A$5:$A$105,0)))&amp;"."&amp;AF$5</f>
        <v/>
      </c>
      <c r="AG377" s="38">
        <f>AG$194*$D377*INDEX(AG$121:AG$137,$E377)*(1-INDEX(AG$151:AG$167,$E377))</f>
        <v/>
      </c>
      <c r="AH377" s="37">
        <f>AH$194*$D377*INDEX(AH$121:AH$137,$E377)*(1-INDEX(AH$151:AH$167,$E377))</f>
        <v/>
      </c>
      <c r="AI377" s="37">
        <f>AI$194*$D377*INDEX(AI$121:AI$137,$E377)*(1-INDEX(AI$151:AI$167,$E377))</f>
        <v/>
      </c>
      <c r="AJ377" s="37">
        <f>AJ$194*$D377*INDEX(AJ$121:AJ$137,$E377)*(1-INDEX(AJ$151:AJ$167,$E377))</f>
        <v/>
      </c>
      <c r="AK377" s="37">
        <f>AK$194*$D377*INDEX(AK$121:AK$137,$E377)*(1-INDEX(AK$151:AK$167,$E377))</f>
        <v/>
      </c>
      <c r="AL377" s="37">
        <f>AL$194*$D377*INDEX(AL$121:AL$137,$E377)*(1-INDEX(AL$151:AL$167,$E377))</f>
        <v/>
      </c>
      <c r="AM377" s="37">
        <f>AM$194*$D377*INDEX(AM$121:AM$137,$E377)*(1-INDEX(AM$151:AM$167,$E377))</f>
        <v/>
      </c>
      <c r="AN377" s="37">
        <f>AN$194*$D377*INDEX(AN$121:AN$137,$E377)*(1-INDEX(AN$151:AN$167,$E377))</f>
        <v/>
      </c>
      <c r="AO377" s="37">
        <f>AO$194*$D377*INDEX(AO$121:AO$137,$E377)*(1-INDEX(AO$151:AO$167,$E377))</f>
        <v/>
      </c>
      <c r="AP377" s="37">
        <f>AP$194*$D377*INDEX(AP$121:AP$137,$E377)*(1-INDEX(AP$151:AP$167,$E377))</f>
        <v/>
      </c>
      <c r="AQ377" s="37">
        <f>AQ$194*$D377*INDEX(AQ$121:AQ$137,$E377)*(1-INDEX(AQ$151:AQ$167,$E377))</f>
        <v/>
      </c>
      <c r="AR377" s="37">
        <f>AR$194*$D377*INDEX(AR$121:AR$137,$E377)*(1-INDEX(AR$151:AR$167,$E377))</f>
        <v/>
      </c>
      <c r="AS377" s="37">
        <f>AS$194*$D377*INDEX(AS$121:AS$137,$E377)*(1-INDEX(AS$151:AS$167,$E377))</f>
        <v/>
      </c>
      <c r="AT377" s="37">
        <f>AT$194*$D377*INDEX(AT$121:AT$137,$E377)*(1-INDEX(AT$151:AT$167,$E377))</f>
        <v/>
      </c>
      <c r="AU377" s="37">
        <f>AU$194*$D377*INDEX(AU$121:AU$137,$E377)*(1-INDEX(AU$151:AU$167,$E377))</f>
        <v/>
      </c>
      <c r="AV377" s="37">
        <f>AV$194*$D377*INDEX(AV$121:AV$137,$E377)*(1-INDEX(AV$151:AV$167,$E377))</f>
        <v/>
      </c>
      <c r="AW377" s="37">
        <f>AW$194*$D377*INDEX(AW$121:AW$137,$E377)*(1-INDEX(AW$151:AW$167,$E377))</f>
        <v/>
      </c>
      <c r="AX377" s="37">
        <f>AX$194*$D377*INDEX(AX$121:AX$137,$E377)*(1-INDEX(AX$151:AX$167,$E377))</f>
        <v/>
      </c>
      <c r="AY377" s="40">
        <f>ETSCOST(AY$194,$D377,INDEX(AY$121:AY$137,$E377),INDEX(AY$151:AY$167,$E377))</f>
        <v/>
      </c>
    </row>
    <row r="378" hidden="1" outlineLevel="2">
      <c r="A378" s="14" t="inlineStr">
        <is>
          <t>ets</t>
        </is>
      </c>
      <c r="B378" s="14" t="inlineStr">
        <is>
          <t>ker</t>
        </is>
      </c>
      <c r="C378" s="14" t="inlineStr">
        <is>
          <t>rod</t>
        </is>
      </c>
      <c r="D378" s="37">
        <f>INDEX(Inputs!$T$5:$T$132,MATCH($B378&amp;"|"&amp;$C378,Inputs!$A$5:$A$132,0))</f>
        <v/>
      </c>
      <c r="E378" s="37">
        <f>INDEX(Inputs!$K$5:$K$132,MATCH($B378&amp;"|"&amp;$C378,Inputs!$A$5:$A$132,0))</f>
        <v/>
      </c>
      <c r="F378" s="36" t="n"/>
      <c r="G378" s="36" t="n"/>
      <c r="H378" s="14">
        <f>INDEX(Variables!$B$5:$B$105,MATCH($A378,Variables!$A$5:$A$105,0))&amp;IF($C378="",""," | "&amp;INDEX(Mapping!$B$5:$B$26,MATCH($C378,Mapping!$A$5:$A$26,0))&amp;" | "&amp;INDEX(Mapping!$B$30:$B$41,MATCH($B378,Mapping!$A$30:$A$41,0)))</f>
        <v/>
      </c>
      <c r="I378" s="14">
        <f>INDEX(Variables!$C$5:$C$105,MATCH($A378,Variables!$A$5:$A$105,0))</f>
        <v/>
      </c>
      <c r="J378" s="14">
        <f>INDEX(Variables!$E$5:$E$105,MATCH($A378,Variables!$A$5:$A$105,0))</f>
        <v/>
      </c>
      <c r="K378" s="11">
        <f>LOWER(Settings!$C$4)&amp;".mit."&amp;$A378&amp;IF($C378="","","."&amp;$C378&amp;"."&amp;$B378)&amp;IF(INDEX(Variables!$D$5:$D$105,MATCH($A378,Variables!$A$5:$A$105,0))="","","."&amp;INDEX(Variables!$D$5:$D$105,MATCH($A378,Variables!$A$5:$A$105,0)))&amp;"."&amp;K$5</f>
        <v/>
      </c>
      <c r="L378" s="38">
        <f>L$194*$D378*INDEX(L$121:L$137,$E378)*(1-INDEX(L$151:L$167,$E378))</f>
        <v/>
      </c>
      <c r="M378" s="37">
        <f>M$194*$D378*INDEX(M$121:M$137,$E378)*(1-INDEX(M$151:M$167,$E378))</f>
        <v/>
      </c>
      <c r="N378" s="37">
        <f>N$194*$D378*INDEX(N$121:N$137,$E378)*(1-INDEX(N$151:N$167,$E378))</f>
        <v/>
      </c>
      <c r="O378" s="37">
        <f>O$194*$D378*INDEX(O$121:O$137,$E378)*(1-INDEX(O$151:O$167,$E378))</f>
        <v/>
      </c>
      <c r="P378" s="37">
        <f>P$194*$D378*INDEX(P$121:P$137,$E378)*(1-INDEX(P$151:P$167,$E378))</f>
        <v/>
      </c>
      <c r="Q378" s="37">
        <f>Q$194*$D378*INDEX(Q$121:Q$137,$E378)*(1-INDEX(Q$151:Q$167,$E378))</f>
        <v/>
      </c>
      <c r="R378" s="37">
        <f>R$194*$D378*INDEX(R$121:R$137,$E378)*(1-INDEX(R$151:R$167,$E378))</f>
        <v/>
      </c>
      <c r="S378" s="37">
        <f>S$194*$D378*INDEX(S$121:S$137,$E378)*(1-INDEX(S$151:S$167,$E378))</f>
        <v/>
      </c>
      <c r="T378" s="37">
        <f>T$194*$D378*INDEX(T$121:T$137,$E378)*(1-INDEX(T$151:T$167,$E378))</f>
        <v/>
      </c>
      <c r="U378" s="37">
        <f>U$194*$D378*INDEX(U$121:U$137,$E378)*(1-INDEX(U$151:U$167,$E378))</f>
        <v/>
      </c>
      <c r="V378" s="37">
        <f>V$194*$D378*INDEX(V$121:V$137,$E378)*(1-INDEX(V$151:V$167,$E378))</f>
        <v/>
      </c>
      <c r="W378" s="37">
        <f>W$194*$D378*INDEX(W$121:W$137,$E378)*(1-INDEX(W$151:W$167,$E378))</f>
        <v/>
      </c>
      <c r="X378" s="37">
        <f>X$194*$D378*INDEX(X$121:X$137,$E378)*(1-INDEX(X$151:X$167,$E378))</f>
        <v/>
      </c>
      <c r="Y378" s="37">
        <f>Y$194*$D378*INDEX(Y$121:Y$137,$E378)*(1-INDEX(Y$151:Y$167,$E378))</f>
        <v/>
      </c>
      <c r="Z378" s="37">
        <f>Z$194*$D378*INDEX(Z$121:Z$137,$E378)*(1-INDEX(Z$151:Z$167,$E378))</f>
        <v/>
      </c>
      <c r="AA378" s="37">
        <f>AA$194*$D378*INDEX(AA$121:AA$137,$E378)*(1-INDEX(AA$151:AA$167,$E378))</f>
        <v/>
      </c>
      <c r="AB378" s="37">
        <f>AB$194*$D378*INDEX(AB$121:AB$137,$E378)*(1-INDEX(AB$151:AB$167,$E378))</f>
        <v/>
      </c>
      <c r="AC378" s="37">
        <f>AC$194*$D378*INDEX(AC$121:AC$137,$E378)*(1-INDEX(AC$151:AC$167,$E378))</f>
        <v/>
      </c>
      <c r="AD378" s="40">
        <f>ETSCOST(AD$194,$D378,INDEX(AD$121:AD$137,$E378),INDEX(AD$151:AD$167,$E378))</f>
        <v/>
      </c>
      <c r="AF378" s="11">
        <f>LOWER(Settings!$C$4)&amp;".mit."&amp;$A378&amp;IF($C378="","","."&amp;$C378&amp;"."&amp;$B378)&amp;IF(INDEX(Variables!$D$5:$D$105,MATCH($A378,Variables!$A$5:$A$105,0))="","","."&amp;INDEX(Variables!$D$5:$D$105,MATCH($A378,Variables!$A$5:$A$105,0)))&amp;"."&amp;AF$5</f>
        <v/>
      </c>
      <c r="AG378" s="38">
        <f>AG$194*$D378*INDEX(AG$121:AG$137,$E378)*(1-INDEX(AG$151:AG$167,$E378))</f>
        <v/>
      </c>
      <c r="AH378" s="37">
        <f>AH$194*$D378*INDEX(AH$121:AH$137,$E378)*(1-INDEX(AH$151:AH$167,$E378))</f>
        <v/>
      </c>
      <c r="AI378" s="37">
        <f>AI$194*$D378*INDEX(AI$121:AI$137,$E378)*(1-INDEX(AI$151:AI$167,$E378))</f>
        <v/>
      </c>
      <c r="AJ378" s="37">
        <f>AJ$194*$D378*INDEX(AJ$121:AJ$137,$E378)*(1-INDEX(AJ$151:AJ$167,$E378))</f>
        <v/>
      </c>
      <c r="AK378" s="37">
        <f>AK$194*$D378*INDEX(AK$121:AK$137,$E378)*(1-INDEX(AK$151:AK$167,$E378))</f>
        <v/>
      </c>
      <c r="AL378" s="37">
        <f>AL$194*$D378*INDEX(AL$121:AL$137,$E378)*(1-INDEX(AL$151:AL$167,$E378))</f>
        <v/>
      </c>
      <c r="AM378" s="37">
        <f>AM$194*$D378*INDEX(AM$121:AM$137,$E378)*(1-INDEX(AM$151:AM$167,$E378))</f>
        <v/>
      </c>
      <c r="AN378" s="37">
        <f>AN$194*$D378*INDEX(AN$121:AN$137,$E378)*(1-INDEX(AN$151:AN$167,$E378))</f>
        <v/>
      </c>
      <c r="AO378" s="37">
        <f>AO$194*$D378*INDEX(AO$121:AO$137,$E378)*(1-INDEX(AO$151:AO$167,$E378))</f>
        <v/>
      </c>
      <c r="AP378" s="37">
        <f>AP$194*$D378*INDEX(AP$121:AP$137,$E378)*(1-INDEX(AP$151:AP$167,$E378))</f>
        <v/>
      </c>
      <c r="AQ378" s="37">
        <f>AQ$194*$D378*INDEX(AQ$121:AQ$137,$E378)*(1-INDEX(AQ$151:AQ$167,$E378))</f>
        <v/>
      </c>
      <c r="AR378" s="37">
        <f>AR$194*$D378*INDEX(AR$121:AR$137,$E378)*(1-INDEX(AR$151:AR$167,$E378))</f>
        <v/>
      </c>
      <c r="AS378" s="37">
        <f>AS$194*$D378*INDEX(AS$121:AS$137,$E378)*(1-INDEX(AS$151:AS$167,$E378))</f>
        <v/>
      </c>
      <c r="AT378" s="37">
        <f>AT$194*$D378*INDEX(AT$121:AT$137,$E378)*(1-INDEX(AT$151:AT$167,$E378))</f>
        <v/>
      </c>
      <c r="AU378" s="37">
        <f>AU$194*$D378*INDEX(AU$121:AU$137,$E378)*(1-INDEX(AU$151:AU$167,$E378))</f>
        <v/>
      </c>
      <c r="AV378" s="37">
        <f>AV$194*$D378*INDEX(AV$121:AV$137,$E378)*(1-INDEX(AV$151:AV$167,$E378))</f>
        <v/>
      </c>
      <c r="AW378" s="37">
        <f>AW$194*$D378*INDEX(AW$121:AW$137,$E378)*(1-INDEX(AW$151:AW$167,$E378))</f>
        <v/>
      </c>
      <c r="AX378" s="37">
        <f>AX$194*$D378*INDEX(AX$121:AX$137,$E378)*(1-INDEX(AX$151:AX$167,$E378))</f>
        <v/>
      </c>
      <c r="AY378" s="40">
        <f>ETSCOST(AY$194,$D378,INDEX(AY$121:AY$137,$E378),INDEX(AY$151:AY$167,$E378))</f>
        <v/>
      </c>
    </row>
    <row r="379" hidden="1" outlineLevel="2">
      <c r="A379" s="14" t="inlineStr">
        <is>
          <t>ets</t>
        </is>
      </c>
      <c r="B379" s="14" t="inlineStr">
        <is>
          <t>oop</t>
        </is>
      </c>
      <c r="C379" s="14" t="inlineStr">
        <is>
          <t>rod</t>
        </is>
      </c>
      <c r="D379" s="37">
        <f>INDEX(Inputs!$T$5:$T$132,MATCH($B379&amp;"|"&amp;$C379,Inputs!$A$5:$A$132,0))</f>
        <v/>
      </c>
      <c r="E379" s="37">
        <f>INDEX(Inputs!$K$5:$K$132,MATCH($B379&amp;"|"&amp;$C379,Inputs!$A$5:$A$132,0))</f>
        <v/>
      </c>
      <c r="F379" s="36" t="n"/>
      <c r="G379" s="36" t="n"/>
      <c r="H379" s="14">
        <f>INDEX(Variables!$B$5:$B$105,MATCH($A379,Variables!$A$5:$A$105,0))&amp;IF($C379="",""," | "&amp;INDEX(Mapping!$B$5:$B$26,MATCH($C379,Mapping!$A$5:$A$26,0))&amp;" | "&amp;INDEX(Mapping!$B$30:$B$41,MATCH($B379,Mapping!$A$30:$A$41,0)))</f>
        <v/>
      </c>
      <c r="I379" s="14">
        <f>INDEX(Variables!$C$5:$C$105,MATCH($A379,Variables!$A$5:$A$105,0))</f>
        <v/>
      </c>
      <c r="J379" s="14">
        <f>INDEX(Variables!$E$5:$E$105,MATCH($A379,Variables!$A$5:$A$105,0))</f>
        <v/>
      </c>
      <c r="K379" s="11">
        <f>LOWER(Settings!$C$4)&amp;".mit."&amp;$A379&amp;IF($C379="","","."&amp;$C379&amp;"."&amp;$B379)&amp;IF(INDEX(Variables!$D$5:$D$105,MATCH($A379,Variables!$A$5:$A$105,0))="","","."&amp;INDEX(Variables!$D$5:$D$105,MATCH($A379,Variables!$A$5:$A$105,0)))&amp;"."&amp;K$5</f>
        <v/>
      </c>
      <c r="L379" s="38">
        <f>L$194*$D379*INDEX(L$121:L$137,$E379)*(1-INDEX(L$151:L$167,$E379))</f>
        <v/>
      </c>
      <c r="M379" s="37">
        <f>M$194*$D379*INDEX(M$121:M$137,$E379)*(1-INDEX(M$151:M$167,$E379))</f>
        <v/>
      </c>
      <c r="N379" s="37">
        <f>N$194*$D379*INDEX(N$121:N$137,$E379)*(1-INDEX(N$151:N$167,$E379))</f>
        <v/>
      </c>
      <c r="O379" s="37">
        <f>O$194*$D379*INDEX(O$121:O$137,$E379)*(1-INDEX(O$151:O$167,$E379))</f>
        <v/>
      </c>
      <c r="P379" s="37">
        <f>P$194*$D379*INDEX(P$121:P$137,$E379)*(1-INDEX(P$151:P$167,$E379))</f>
        <v/>
      </c>
      <c r="Q379" s="37">
        <f>Q$194*$D379*INDEX(Q$121:Q$137,$E379)*(1-INDEX(Q$151:Q$167,$E379))</f>
        <v/>
      </c>
      <c r="R379" s="37">
        <f>R$194*$D379*INDEX(R$121:R$137,$E379)*(1-INDEX(R$151:R$167,$E379))</f>
        <v/>
      </c>
      <c r="S379" s="37">
        <f>S$194*$D379*INDEX(S$121:S$137,$E379)*(1-INDEX(S$151:S$167,$E379))</f>
        <v/>
      </c>
      <c r="T379" s="37">
        <f>T$194*$D379*INDEX(T$121:T$137,$E379)*(1-INDEX(T$151:T$167,$E379))</f>
        <v/>
      </c>
      <c r="U379" s="37">
        <f>U$194*$D379*INDEX(U$121:U$137,$E379)*(1-INDEX(U$151:U$167,$E379))</f>
        <v/>
      </c>
      <c r="V379" s="37">
        <f>V$194*$D379*INDEX(V$121:V$137,$E379)*(1-INDEX(V$151:V$167,$E379))</f>
        <v/>
      </c>
      <c r="W379" s="37">
        <f>W$194*$D379*INDEX(W$121:W$137,$E379)*(1-INDEX(W$151:W$167,$E379))</f>
        <v/>
      </c>
      <c r="X379" s="37">
        <f>X$194*$D379*INDEX(X$121:X$137,$E379)*(1-INDEX(X$151:X$167,$E379))</f>
        <v/>
      </c>
      <c r="Y379" s="37">
        <f>Y$194*$D379*INDEX(Y$121:Y$137,$E379)*(1-INDEX(Y$151:Y$167,$E379))</f>
        <v/>
      </c>
      <c r="Z379" s="37">
        <f>Z$194*$D379*INDEX(Z$121:Z$137,$E379)*(1-INDEX(Z$151:Z$167,$E379))</f>
        <v/>
      </c>
      <c r="AA379" s="37">
        <f>AA$194*$D379*INDEX(AA$121:AA$137,$E379)*(1-INDEX(AA$151:AA$167,$E379))</f>
        <v/>
      </c>
      <c r="AB379" s="37">
        <f>AB$194*$D379*INDEX(AB$121:AB$137,$E379)*(1-INDEX(AB$151:AB$167,$E379))</f>
        <v/>
      </c>
      <c r="AC379" s="37">
        <f>AC$194*$D379*INDEX(AC$121:AC$137,$E379)*(1-INDEX(AC$151:AC$167,$E379))</f>
        <v/>
      </c>
      <c r="AD379" s="40">
        <f>ETSCOST(AD$194,$D379,INDEX(AD$121:AD$137,$E379),INDEX(AD$151:AD$167,$E379))</f>
        <v/>
      </c>
      <c r="AF379" s="11">
        <f>LOWER(Settings!$C$4)&amp;".mit."&amp;$A379&amp;IF($C379="","","."&amp;$C379&amp;"."&amp;$B379)&amp;IF(INDEX(Variables!$D$5:$D$105,MATCH($A379,Variables!$A$5:$A$105,0))="","","."&amp;INDEX(Variables!$D$5:$D$105,MATCH($A379,Variables!$A$5:$A$105,0)))&amp;"."&amp;AF$5</f>
        <v/>
      </c>
      <c r="AG379" s="38">
        <f>AG$194*$D379*INDEX(AG$121:AG$137,$E379)*(1-INDEX(AG$151:AG$167,$E379))</f>
        <v/>
      </c>
      <c r="AH379" s="37">
        <f>AH$194*$D379*INDEX(AH$121:AH$137,$E379)*(1-INDEX(AH$151:AH$167,$E379))</f>
        <v/>
      </c>
      <c r="AI379" s="37">
        <f>AI$194*$D379*INDEX(AI$121:AI$137,$E379)*(1-INDEX(AI$151:AI$167,$E379))</f>
        <v/>
      </c>
      <c r="AJ379" s="37">
        <f>AJ$194*$D379*INDEX(AJ$121:AJ$137,$E379)*(1-INDEX(AJ$151:AJ$167,$E379))</f>
        <v/>
      </c>
      <c r="AK379" s="37">
        <f>AK$194*$D379*INDEX(AK$121:AK$137,$E379)*(1-INDEX(AK$151:AK$167,$E379))</f>
        <v/>
      </c>
      <c r="AL379" s="37">
        <f>AL$194*$D379*INDEX(AL$121:AL$137,$E379)*(1-INDEX(AL$151:AL$167,$E379))</f>
        <v/>
      </c>
      <c r="AM379" s="37">
        <f>AM$194*$D379*INDEX(AM$121:AM$137,$E379)*(1-INDEX(AM$151:AM$167,$E379))</f>
        <v/>
      </c>
      <c r="AN379" s="37">
        <f>AN$194*$D379*INDEX(AN$121:AN$137,$E379)*(1-INDEX(AN$151:AN$167,$E379))</f>
        <v/>
      </c>
      <c r="AO379" s="37">
        <f>AO$194*$D379*INDEX(AO$121:AO$137,$E379)*(1-INDEX(AO$151:AO$167,$E379))</f>
        <v/>
      </c>
      <c r="AP379" s="37">
        <f>AP$194*$D379*INDEX(AP$121:AP$137,$E379)*(1-INDEX(AP$151:AP$167,$E379))</f>
        <v/>
      </c>
      <c r="AQ379" s="37">
        <f>AQ$194*$D379*INDEX(AQ$121:AQ$137,$E379)*(1-INDEX(AQ$151:AQ$167,$E379))</f>
        <v/>
      </c>
      <c r="AR379" s="37">
        <f>AR$194*$D379*INDEX(AR$121:AR$137,$E379)*(1-INDEX(AR$151:AR$167,$E379))</f>
        <v/>
      </c>
      <c r="AS379" s="37">
        <f>AS$194*$D379*INDEX(AS$121:AS$137,$E379)*(1-INDEX(AS$151:AS$167,$E379))</f>
        <v/>
      </c>
      <c r="AT379" s="37">
        <f>AT$194*$D379*INDEX(AT$121:AT$137,$E379)*(1-INDEX(AT$151:AT$167,$E379))</f>
        <v/>
      </c>
      <c r="AU379" s="37">
        <f>AU$194*$D379*INDEX(AU$121:AU$137,$E379)*(1-INDEX(AU$151:AU$167,$E379))</f>
        <v/>
      </c>
      <c r="AV379" s="37">
        <f>AV$194*$D379*INDEX(AV$121:AV$137,$E379)*(1-INDEX(AV$151:AV$167,$E379))</f>
        <v/>
      </c>
      <c r="AW379" s="37">
        <f>AW$194*$D379*INDEX(AW$121:AW$137,$E379)*(1-INDEX(AW$151:AW$167,$E379))</f>
        <v/>
      </c>
      <c r="AX379" s="37">
        <f>AX$194*$D379*INDEX(AX$121:AX$137,$E379)*(1-INDEX(AX$151:AX$167,$E379))</f>
        <v/>
      </c>
      <c r="AY379" s="40">
        <f>ETSCOST(AY$194,$D379,INDEX(AY$121:AY$137,$E379),INDEX(AY$151:AY$167,$E379))</f>
        <v/>
      </c>
    </row>
    <row r="380" hidden="1" outlineLevel="2">
      <c r="A380" s="14" t="inlineStr">
        <is>
          <t>ets</t>
        </is>
      </c>
      <c r="B380" s="14" t="inlineStr">
        <is>
          <t>bio</t>
        </is>
      </c>
      <c r="C380" s="14" t="inlineStr">
        <is>
          <t>rod</t>
        </is>
      </c>
      <c r="D380" s="37">
        <f>INDEX(Inputs!$T$5:$T$132,MATCH($B380&amp;"|"&amp;$C380,Inputs!$A$5:$A$132,0))</f>
        <v/>
      </c>
      <c r="E380" s="37">
        <f>INDEX(Inputs!$K$5:$K$132,MATCH($B380&amp;"|"&amp;$C380,Inputs!$A$5:$A$132,0))</f>
        <v/>
      </c>
      <c r="F380" s="36" t="n"/>
      <c r="G380" s="36" t="n"/>
      <c r="H380" s="14">
        <f>INDEX(Variables!$B$5:$B$105,MATCH($A380,Variables!$A$5:$A$105,0))&amp;IF($C380="",""," | "&amp;INDEX(Mapping!$B$5:$B$26,MATCH($C380,Mapping!$A$5:$A$26,0))&amp;" | "&amp;INDEX(Mapping!$B$30:$B$41,MATCH($B380,Mapping!$A$30:$A$41,0)))</f>
        <v/>
      </c>
      <c r="I380" s="14">
        <f>INDEX(Variables!$C$5:$C$105,MATCH($A380,Variables!$A$5:$A$105,0))</f>
        <v/>
      </c>
      <c r="J380" s="14">
        <f>INDEX(Variables!$E$5:$E$105,MATCH($A380,Variables!$A$5:$A$105,0))</f>
        <v/>
      </c>
      <c r="K380" s="11">
        <f>LOWER(Settings!$C$4)&amp;".mit."&amp;$A380&amp;IF($C380="","","."&amp;$C380&amp;"."&amp;$B380)&amp;IF(INDEX(Variables!$D$5:$D$105,MATCH($A380,Variables!$A$5:$A$105,0))="","","."&amp;INDEX(Variables!$D$5:$D$105,MATCH($A380,Variables!$A$5:$A$105,0)))&amp;"."&amp;K$5</f>
        <v/>
      </c>
      <c r="L380" s="38">
        <f>L$194*$D380*INDEX(L$121:L$137,$E380)*(1-INDEX(L$151:L$167,$E380))</f>
        <v/>
      </c>
      <c r="M380" s="37">
        <f>M$194*$D380*INDEX(M$121:M$137,$E380)*(1-INDEX(M$151:M$167,$E380))</f>
        <v/>
      </c>
      <c r="N380" s="37">
        <f>N$194*$D380*INDEX(N$121:N$137,$E380)*(1-INDEX(N$151:N$167,$E380))</f>
        <v/>
      </c>
      <c r="O380" s="37">
        <f>O$194*$D380*INDEX(O$121:O$137,$E380)*(1-INDEX(O$151:O$167,$E380))</f>
        <v/>
      </c>
      <c r="P380" s="37">
        <f>P$194*$D380*INDEX(P$121:P$137,$E380)*(1-INDEX(P$151:P$167,$E380))</f>
        <v/>
      </c>
      <c r="Q380" s="37">
        <f>Q$194*$D380*INDEX(Q$121:Q$137,$E380)*(1-INDEX(Q$151:Q$167,$E380))</f>
        <v/>
      </c>
      <c r="R380" s="37">
        <f>R$194*$D380*INDEX(R$121:R$137,$E380)*(1-INDEX(R$151:R$167,$E380))</f>
        <v/>
      </c>
      <c r="S380" s="37">
        <f>S$194*$D380*INDEX(S$121:S$137,$E380)*(1-INDEX(S$151:S$167,$E380))</f>
        <v/>
      </c>
      <c r="T380" s="37">
        <f>T$194*$D380*INDEX(T$121:T$137,$E380)*(1-INDEX(T$151:T$167,$E380))</f>
        <v/>
      </c>
      <c r="U380" s="37">
        <f>U$194*$D380*INDEX(U$121:U$137,$E380)*(1-INDEX(U$151:U$167,$E380))</f>
        <v/>
      </c>
      <c r="V380" s="37">
        <f>V$194*$D380*INDEX(V$121:V$137,$E380)*(1-INDEX(V$151:V$167,$E380))</f>
        <v/>
      </c>
      <c r="W380" s="37">
        <f>W$194*$D380*INDEX(W$121:W$137,$E380)*(1-INDEX(W$151:W$167,$E380))</f>
        <v/>
      </c>
      <c r="X380" s="37">
        <f>X$194*$D380*INDEX(X$121:X$137,$E380)*(1-INDEX(X$151:X$167,$E380))</f>
        <v/>
      </c>
      <c r="Y380" s="37">
        <f>Y$194*$D380*INDEX(Y$121:Y$137,$E380)*(1-INDEX(Y$151:Y$167,$E380))</f>
        <v/>
      </c>
      <c r="Z380" s="37">
        <f>Z$194*$D380*INDEX(Z$121:Z$137,$E380)*(1-INDEX(Z$151:Z$167,$E380))</f>
        <v/>
      </c>
      <c r="AA380" s="37">
        <f>AA$194*$D380*INDEX(AA$121:AA$137,$E380)*(1-INDEX(AA$151:AA$167,$E380))</f>
        <v/>
      </c>
      <c r="AB380" s="37">
        <f>AB$194*$D380*INDEX(AB$121:AB$137,$E380)*(1-INDEX(AB$151:AB$167,$E380))</f>
        <v/>
      </c>
      <c r="AC380" s="37">
        <f>AC$194*$D380*INDEX(AC$121:AC$137,$E380)*(1-INDEX(AC$151:AC$167,$E380))</f>
        <v/>
      </c>
      <c r="AD380" s="40">
        <f>ETSCOST(AD$194,$D380,INDEX(AD$121:AD$137,$E380),INDEX(AD$151:AD$167,$E380))</f>
        <v/>
      </c>
      <c r="AF380" s="11">
        <f>LOWER(Settings!$C$4)&amp;".mit."&amp;$A380&amp;IF($C380="","","."&amp;$C380&amp;"."&amp;$B380)&amp;IF(INDEX(Variables!$D$5:$D$105,MATCH($A380,Variables!$A$5:$A$105,0))="","","."&amp;INDEX(Variables!$D$5:$D$105,MATCH($A380,Variables!$A$5:$A$105,0)))&amp;"."&amp;AF$5</f>
        <v/>
      </c>
      <c r="AG380" s="38">
        <f>AG$194*$D380*INDEX(AG$121:AG$137,$E380)*(1-INDEX(AG$151:AG$167,$E380))</f>
        <v/>
      </c>
      <c r="AH380" s="37">
        <f>AH$194*$D380*INDEX(AH$121:AH$137,$E380)*(1-INDEX(AH$151:AH$167,$E380))</f>
        <v/>
      </c>
      <c r="AI380" s="37">
        <f>AI$194*$D380*INDEX(AI$121:AI$137,$E380)*(1-INDEX(AI$151:AI$167,$E380))</f>
        <v/>
      </c>
      <c r="AJ380" s="37">
        <f>AJ$194*$D380*INDEX(AJ$121:AJ$137,$E380)*(1-INDEX(AJ$151:AJ$167,$E380))</f>
        <v/>
      </c>
      <c r="AK380" s="37">
        <f>AK$194*$D380*INDEX(AK$121:AK$137,$E380)*(1-INDEX(AK$151:AK$167,$E380))</f>
        <v/>
      </c>
      <c r="AL380" s="37">
        <f>AL$194*$D380*INDEX(AL$121:AL$137,$E380)*(1-INDEX(AL$151:AL$167,$E380))</f>
        <v/>
      </c>
      <c r="AM380" s="37">
        <f>AM$194*$D380*INDEX(AM$121:AM$137,$E380)*(1-INDEX(AM$151:AM$167,$E380))</f>
        <v/>
      </c>
      <c r="AN380" s="37">
        <f>AN$194*$D380*INDEX(AN$121:AN$137,$E380)*(1-INDEX(AN$151:AN$167,$E380))</f>
        <v/>
      </c>
      <c r="AO380" s="37">
        <f>AO$194*$D380*INDEX(AO$121:AO$137,$E380)*(1-INDEX(AO$151:AO$167,$E380))</f>
        <v/>
      </c>
      <c r="AP380" s="37">
        <f>AP$194*$D380*INDEX(AP$121:AP$137,$E380)*(1-INDEX(AP$151:AP$167,$E380))</f>
        <v/>
      </c>
      <c r="AQ380" s="37">
        <f>AQ$194*$D380*INDEX(AQ$121:AQ$137,$E380)*(1-INDEX(AQ$151:AQ$167,$E380))</f>
        <v/>
      </c>
      <c r="AR380" s="37">
        <f>AR$194*$D380*INDEX(AR$121:AR$137,$E380)*(1-INDEX(AR$151:AR$167,$E380))</f>
        <v/>
      </c>
      <c r="AS380" s="37">
        <f>AS$194*$D380*INDEX(AS$121:AS$137,$E380)*(1-INDEX(AS$151:AS$167,$E380))</f>
        <v/>
      </c>
      <c r="AT380" s="37">
        <f>AT$194*$D380*INDEX(AT$121:AT$137,$E380)*(1-INDEX(AT$151:AT$167,$E380))</f>
        <v/>
      </c>
      <c r="AU380" s="37">
        <f>AU$194*$D380*INDEX(AU$121:AU$137,$E380)*(1-INDEX(AU$151:AU$167,$E380))</f>
        <v/>
      </c>
      <c r="AV380" s="37">
        <f>AV$194*$D380*INDEX(AV$121:AV$137,$E380)*(1-INDEX(AV$151:AV$167,$E380))</f>
        <v/>
      </c>
      <c r="AW380" s="37">
        <f>AW$194*$D380*INDEX(AW$121:AW$137,$E380)*(1-INDEX(AW$151:AW$167,$E380))</f>
        <v/>
      </c>
      <c r="AX380" s="37">
        <f>AX$194*$D380*INDEX(AX$121:AX$137,$E380)*(1-INDEX(AX$151:AX$167,$E380))</f>
        <v/>
      </c>
      <c r="AY380" s="40">
        <f>ETSCOST(AY$194,$D380,INDEX(AY$121:AY$137,$E380),INDEX(AY$151:AY$167,$E380))</f>
        <v/>
      </c>
    </row>
    <row r="381" hidden="1" outlineLevel="2"/>
    <row r="382" hidden="1" outlineLevel="2">
      <c r="A382" s="14" t="inlineStr">
        <is>
          <t>ntx</t>
        </is>
      </c>
      <c r="B382" s="14" t="inlineStr">
        <is>
          <t>coa</t>
        </is>
      </c>
      <c r="C382" s="14" t="inlineStr">
        <is>
          <t>rod</t>
        </is>
      </c>
      <c r="D382" s="37">
        <f>INDEX(Inputs!$L$5:$L$132,MATCH($B382&amp;"|"&amp;$C382,Inputs!$A$5:$A$132,0))</f>
        <v/>
      </c>
      <c r="E382" s="37">
        <f>INDEX(Inputs!$I$5:$I$132,MATCH($B382&amp;"|"&amp;$C382,Inputs!$A$5:$A$132,0))</f>
        <v/>
      </c>
      <c r="F382" s="36" t="n"/>
      <c r="G382" s="36" t="n"/>
      <c r="H382" s="14">
        <f>INDEX(Variables!$B$5:$B$105,MATCH($A382,Variables!$A$5:$A$105,0))&amp;IF($C382="",""," | "&amp;INDEX(Mapping!$B$5:$B$26,MATCH($C382,Mapping!$A$5:$A$26,0))&amp;" | "&amp;INDEX(Mapping!$B$30:$B$41,MATCH($B382,Mapping!$A$30:$A$41,0)))</f>
        <v/>
      </c>
      <c r="I382" s="14">
        <f>INDEX(Variables!$C$5:$C$105,MATCH($A382,Variables!$A$5:$A$105,0))</f>
        <v/>
      </c>
      <c r="J382" s="14">
        <f>INDEX(Variables!$E$5:$E$105,MATCH($A382,Variables!$A$5:$A$105,0))</f>
        <v/>
      </c>
      <c r="K382" s="11">
        <f>LOWER(Settings!$C$4)&amp;".mit."&amp;$A382&amp;IF($C382="","","."&amp;$C382&amp;"."&amp;$B382)&amp;IF(INDEX(Variables!$D$5:$D$105,MATCH($A382,Variables!$A$5:$A$105,0))="","","."&amp;INDEX(Variables!$D$5:$D$105,MATCH($A382,Variables!$A$5:$A$105,0)))&amp;"."&amp;K$5</f>
        <v/>
      </c>
      <c r="L382" s="38">
        <f>INDEX(L$78:L$91,$D382)/$E382</f>
        <v/>
      </c>
      <c r="M382" s="37">
        <f>INDEX(M$78:M$91,$D382)/$E382</f>
        <v/>
      </c>
      <c r="N382" s="37">
        <f>INDEX(N$78:N$91,$D382)/$E382</f>
        <v/>
      </c>
      <c r="O382" s="37">
        <f>INDEX(O$78:O$91,$D382)/$E382</f>
        <v/>
      </c>
      <c r="P382" s="37">
        <f>INDEX(P$78:P$91,$D382)/$E382</f>
        <v/>
      </c>
      <c r="Q382" s="37">
        <f>INDEX(Q$78:Q$91,$D382)/$E382</f>
        <v/>
      </c>
      <c r="R382" s="37">
        <f>INDEX(R$78:R$91,$D382)/$E382</f>
        <v/>
      </c>
      <c r="S382" s="37">
        <f>INDEX(S$78:S$91,$D382)/$E382</f>
        <v/>
      </c>
      <c r="T382" s="37">
        <f>INDEX(T$78:T$91,$D382)/$E382</f>
        <v/>
      </c>
      <c r="U382" s="37">
        <f>INDEX(U$78:U$91,$D382)/$E382</f>
        <v/>
      </c>
      <c r="V382" s="37">
        <f>INDEX(V$78:V$91,$D382)/$E382</f>
        <v/>
      </c>
      <c r="W382" s="37">
        <f>INDEX(W$78:W$91,$D382)/$E382</f>
        <v/>
      </c>
      <c r="X382" s="37">
        <f>INDEX(X$78:X$91,$D382)/$E382</f>
        <v/>
      </c>
      <c r="Y382" s="37">
        <f>INDEX(Y$78:Y$91,$D382)/$E382</f>
        <v/>
      </c>
      <c r="Z382" s="37">
        <f>INDEX(Z$78:Z$91,$D382)/$E382</f>
        <v/>
      </c>
      <c r="AA382" s="37">
        <f>INDEX(AA$78:AA$91,$D382)/$E382</f>
        <v/>
      </c>
      <c r="AB382" s="37">
        <f>INDEX(AB$78:AB$91,$D382)/$E382</f>
        <v/>
      </c>
      <c r="AC382" s="37">
        <f>INDEX(AC$78:AC$91,$D382)/$E382</f>
        <v/>
      </c>
      <c r="AD382" s="40">
        <f>NEWEXCISE(INDEX(AD$78:AD$91,$D382),$E382)</f>
        <v/>
      </c>
      <c r="AF382" s="11">
        <f>LOWER(Settings!$C$4)&amp;".mit."&amp;$A382&amp;IF($C382="","","."&amp;$C382&amp;"."&amp;$B382)&amp;IF(INDEX(Variables!$D$5:$D$105,MATCH($A382,Variables!$A$5:$A$105,0))="","","."&amp;INDEX(Variables!$D$5:$D$105,MATCH($A382,Variables!$A$5:$A$105,0)))&amp;"."&amp;AF$5</f>
        <v/>
      </c>
      <c r="AG382" s="38">
        <f>INDEX(AG$78:AG$91,$D382)/$E382</f>
        <v/>
      </c>
      <c r="AH382" s="37">
        <f>INDEX(AH$78:AH$91,$D382)/$E382</f>
        <v/>
      </c>
      <c r="AI382" s="37">
        <f>INDEX(AI$78:AI$91,$D382)/$E382</f>
        <v/>
      </c>
      <c r="AJ382" s="37">
        <f>INDEX(AJ$78:AJ$91,$D382)/$E382</f>
        <v/>
      </c>
      <c r="AK382" s="37">
        <f>INDEX(AK$78:AK$91,$D382)/$E382</f>
        <v/>
      </c>
      <c r="AL382" s="37">
        <f>INDEX(AL$78:AL$91,$D382)/$E382</f>
        <v/>
      </c>
      <c r="AM382" s="37">
        <f>INDEX(AM$78:AM$91,$D382)/$E382</f>
        <v/>
      </c>
      <c r="AN382" s="37">
        <f>INDEX(AN$78:AN$91,$D382)/$E382</f>
        <v/>
      </c>
      <c r="AO382" s="37">
        <f>INDEX(AO$78:AO$91,$D382)/$E382</f>
        <v/>
      </c>
      <c r="AP382" s="37">
        <f>INDEX(AP$78:AP$91,$D382)/$E382</f>
        <v/>
      </c>
      <c r="AQ382" s="37">
        <f>INDEX(AQ$78:AQ$91,$D382)/$E382</f>
        <v/>
      </c>
      <c r="AR382" s="37">
        <f>INDEX(AR$78:AR$91,$D382)/$E382</f>
        <v/>
      </c>
      <c r="AS382" s="37">
        <f>INDEX(AS$78:AS$91,$D382)/$E382</f>
        <v/>
      </c>
      <c r="AT382" s="37">
        <f>INDEX(AT$78:AT$91,$D382)/$E382</f>
        <v/>
      </c>
      <c r="AU382" s="37">
        <f>INDEX(AU$78:AU$91,$D382)/$E382</f>
        <v/>
      </c>
      <c r="AV382" s="37">
        <f>INDEX(AV$78:AV$91,$D382)/$E382</f>
        <v/>
      </c>
      <c r="AW382" s="37">
        <f>INDEX(AW$78:AW$91,$D382)/$E382</f>
        <v/>
      </c>
      <c r="AX382" s="37">
        <f>INDEX(AX$78:AX$91,$D382)/$E382</f>
        <v/>
      </c>
      <c r="AY382" s="40">
        <f>NEWEXCISE(INDEX(AY$78:AY$91,$D382),$E382)</f>
        <v/>
      </c>
    </row>
    <row r="383" hidden="1" outlineLevel="2">
      <c r="A383" s="14" t="inlineStr">
        <is>
          <t>ntx</t>
        </is>
      </c>
      <c r="B383" s="14" t="inlineStr">
        <is>
          <t>nga</t>
        </is>
      </c>
      <c r="C383" s="14" t="inlineStr">
        <is>
          <t>rod</t>
        </is>
      </c>
      <c r="D383" s="37">
        <f>INDEX(Inputs!$L$5:$L$132,MATCH($B383&amp;"|"&amp;$C383,Inputs!$A$5:$A$132,0))</f>
        <v/>
      </c>
      <c r="E383" s="37">
        <f>INDEX(Inputs!$I$5:$I$132,MATCH($B383&amp;"|"&amp;$C383,Inputs!$A$5:$A$132,0))</f>
        <v/>
      </c>
      <c r="F383" s="36" t="n"/>
      <c r="G383" s="36" t="n"/>
      <c r="H383" s="14">
        <f>INDEX(Variables!$B$5:$B$105,MATCH($A383,Variables!$A$5:$A$105,0))&amp;IF($C383="",""," | "&amp;INDEX(Mapping!$B$5:$B$26,MATCH($C383,Mapping!$A$5:$A$26,0))&amp;" | "&amp;INDEX(Mapping!$B$30:$B$41,MATCH($B383,Mapping!$A$30:$A$41,0)))</f>
        <v/>
      </c>
      <c r="I383" s="14">
        <f>INDEX(Variables!$C$5:$C$105,MATCH($A383,Variables!$A$5:$A$105,0))</f>
        <v/>
      </c>
      <c r="J383" s="14">
        <f>INDEX(Variables!$E$5:$E$105,MATCH($A383,Variables!$A$5:$A$105,0))</f>
        <v/>
      </c>
      <c r="K383" s="11">
        <f>LOWER(Settings!$C$4)&amp;".mit."&amp;$A383&amp;IF($C383="","","."&amp;$C383&amp;"."&amp;$B383)&amp;IF(INDEX(Variables!$D$5:$D$105,MATCH($A383,Variables!$A$5:$A$105,0))="","","."&amp;INDEX(Variables!$D$5:$D$105,MATCH($A383,Variables!$A$5:$A$105,0)))&amp;"."&amp;K$5</f>
        <v/>
      </c>
      <c r="L383" s="38">
        <f>INDEX(L$78:L$91,$D383)/$E383</f>
        <v/>
      </c>
      <c r="M383" s="37">
        <f>INDEX(M$78:M$91,$D383)/$E383</f>
        <v/>
      </c>
      <c r="N383" s="37">
        <f>INDEX(N$78:N$91,$D383)/$E383</f>
        <v/>
      </c>
      <c r="O383" s="37">
        <f>INDEX(O$78:O$91,$D383)/$E383</f>
        <v/>
      </c>
      <c r="P383" s="37">
        <f>INDEX(P$78:P$91,$D383)/$E383</f>
        <v/>
      </c>
      <c r="Q383" s="37">
        <f>INDEX(Q$78:Q$91,$D383)/$E383</f>
        <v/>
      </c>
      <c r="R383" s="37">
        <f>INDEX(R$78:R$91,$D383)/$E383</f>
        <v/>
      </c>
      <c r="S383" s="37">
        <f>INDEX(S$78:S$91,$D383)/$E383</f>
        <v/>
      </c>
      <c r="T383" s="37">
        <f>INDEX(T$78:T$91,$D383)/$E383</f>
        <v/>
      </c>
      <c r="U383" s="37">
        <f>INDEX(U$78:U$91,$D383)/$E383</f>
        <v/>
      </c>
      <c r="V383" s="37">
        <f>INDEX(V$78:V$91,$D383)/$E383</f>
        <v/>
      </c>
      <c r="W383" s="37">
        <f>INDEX(W$78:W$91,$D383)/$E383</f>
        <v/>
      </c>
      <c r="X383" s="37">
        <f>INDEX(X$78:X$91,$D383)/$E383</f>
        <v/>
      </c>
      <c r="Y383" s="37">
        <f>INDEX(Y$78:Y$91,$D383)/$E383</f>
        <v/>
      </c>
      <c r="Z383" s="37">
        <f>INDEX(Z$78:Z$91,$D383)/$E383</f>
        <v/>
      </c>
      <c r="AA383" s="37">
        <f>INDEX(AA$78:AA$91,$D383)/$E383</f>
        <v/>
      </c>
      <c r="AB383" s="37">
        <f>INDEX(AB$78:AB$91,$D383)/$E383</f>
        <v/>
      </c>
      <c r="AC383" s="37">
        <f>INDEX(AC$78:AC$91,$D383)/$E383</f>
        <v/>
      </c>
      <c r="AD383" s="40">
        <f>NEWEXCISE(INDEX(AD$78:AD$91,$D383),$E383)</f>
        <v/>
      </c>
      <c r="AF383" s="11">
        <f>LOWER(Settings!$C$4)&amp;".mit."&amp;$A383&amp;IF($C383="","","."&amp;$C383&amp;"."&amp;$B383)&amp;IF(INDEX(Variables!$D$5:$D$105,MATCH($A383,Variables!$A$5:$A$105,0))="","","."&amp;INDEX(Variables!$D$5:$D$105,MATCH($A383,Variables!$A$5:$A$105,0)))&amp;"."&amp;AF$5</f>
        <v/>
      </c>
      <c r="AG383" s="38">
        <f>INDEX(AG$78:AG$91,$D383)/$E383</f>
        <v/>
      </c>
      <c r="AH383" s="37">
        <f>INDEX(AH$78:AH$91,$D383)/$E383</f>
        <v/>
      </c>
      <c r="AI383" s="37">
        <f>INDEX(AI$78:AI$91,$D383)/$E383</f>
        <v/>
      </c>
      <c r="AJ383" s="37">
        <f>INDEX(AJ$78:AJ$91,$D383)/$E383</f>
        <v/>
      </c>
      <c r="AK383" s="37">
        <f>INDEX(AK$78:AK$91,$D383)/$E383</f>
        <v/>
      </c>
      <c r="AL383" s="37">
        <f>INDEX(AL$78:AL$91,$D383)/$E383</f>
        <v/>
      </c>
      <c r="AM383" s="37">
        <f>INDEX(AM$78:AM$91,$D383)/$E383</f>
        <v/>
      </c>
      <c r="AN383" s="37">
        <f>INDEX(AN$78:AN$91,$D383)/$E383</f>
        <v/>
      </c>
      <c r="AO383" s="37">
        <f>INDEX(AO$78:AO$91,$D383)/$E383</f>
        <v/>
      </c>
      <c r="AP383" s="37">
        <f>INDEX(AP$78:AP$91,$D383)/$E383</f>
        <v/>
      </c>
      <c r="AQ383" s="37">
        <f>INDEX(AQ$78:AQ$91,$D383)/$E383</f>
        <v/>
      </c>
      <c r="AR383" s="37">
        <f>INDEX(AR$78:AR$91,$D383)/$E383</f>
        <v/>
      </c>
      <c r="AS383" s="37">
        <f>INDEX(AS$78:AS$91,$D383)/$E383</f>
        <v/>
      </c>
      <c r="AT383" s="37">
        <f>INDEX(AT$78:AT$91,$D383)/$E383</f>
        <v/>
      </c>
      <c r="AU383" s="37">
        <f>INDEX(AU$78:AU$91,$D383)/$E383</f>
        <v/>
      </c>
      <c r="AV383" s="37">
        <f>INDEX(AV$78:AV$91,$D383)/$E383</f>
        <v/>
      </c>
      <c r="AW383" s="37">
        <f>INDEX(AW$78:AW$91,$D383)/$E383</f>
        <v/>
      </c>
      <c r="AX383" s="37">
        <f>INDEX(AX$78:AX$91,$D383)/$E383</f>
        <v/>
      </c>
      <c r="AY383" s="40">
        <f>NEWEXCISE(INDEX(AY$78:AY$91,$D383),$E383)</f>
        <v/>
      </c>
    </row>
    <row r="384" hidden="1" outlineLevel="2">
      <c r="A384" s="14" t="inlineStr">
        <is>
          <t>ntx</t>
        </is>
      </c>
      <c r="B384" s="14" t="inlineStr">
        <is>
          <t>gso</t>
        </is>
      </c>
      <c r="C384" s="14" t="inlineStr">
        <is>
          <t>rod</t>
        </is>
      </c>
      <c r="D384" s="37">
        <f>INDEX(Inputs!$L$5:$L$132,MATCH($B384&amp;"|"&amp;$C384,Inputs!$A$5:$A$132,0))</f>
        <v/>
      </c>
      <c r="E384" s="37">
        <f>INDEX(Inputs!$I$5:$I$132,MATCH($B384&amp;"|"&amp;$C384,Inputs!$A$5:$A$132,0))</f>
        <v/>
      </c>
      <c r="F384" s="36" t="n"/>
      <c r="G384" s="36" t="n"/>
      <c r="H384" s="14">
        <f>INDEX(Variables!$B$5:$B$105,MATCH($A384,Variables!$A$5:$A$105,0))&amp;IF($C384="",""," | "&amp;INDEX(Mapping!$B$5:$B$26,MATCH($C384,Mapping!$A$5:$A$26,0))&amp;" | "&amp;INDEX(Mapping!$B$30:$B$41,MATCH($B384,Mapping!$A$30:$A$41,0)))</f>
        <v/>
      </c>
      <c r="I384" s="14">
        <f>INDEX(Variables!$C$5:$C$105,MATCH($A384,Variables!$A$5:$A$105,0))</f>
        <v/>
      </c>
      <c r="J384" s="14">
        <f>INDEX(Variables!$E$5:$E$105,MATCH($A384,Variables!$A$5:$A$105,0))</f>
        <v/>
      </c>
      <c r="K384" s="11">
        <f>LOWER(Settings!$C$4)&amp;".mit."&amp;$A384&amp;IF($C384="","","."&amp;$C384&amp;"."&amp;$B384)&amp;IF(INDEX(Variables!$D$5:$D$105,MATCH($A384,Variables!$A$5:$A$105,0))="","","."&amp;INDEX(Variables!$D$5:$D$105,MATCH($A384,Variables!$A$5:$A$105,0)))&amp;"."&amp;K$5</f>
        <v/>
      </c>
      <c r="L384" s="38">
        <f>INDEX(L$78:L$91,$D384)/$E384</f>
        <v/>
      </c>
      <c r="M384" s="37">
        <f>INDEX(M$78:M$91,$D384)/$E384</f>
        <v/>
      </c>
      <c r="N384" s="37">
        <f>INDEX(N$78:N$91,$D384)/$E384</f>
        <v/>
      </c>
      <c r="O384" s="37">
        <f>INDEX(O$78:O$91,$D384)/$E384</f>
        <v/>
      </c>
      <c r="P384" s="37">
        <f>INDEX(P$78:P$91,$D384)/$E384</f>
        <v/>
      </c>
      <c r="Q384" s="37">
        <f>INDEX(Q$78:Q$91,$D384)/$E384</f>
        <v/>
      </c>
      <c r="R384" s="37">
        <f>INDEX(R$78:R$91,$D384)/$E384</f>
        <v/>
      </c>
      <c r="S384" s="37">
        <f>INDEX(S$78:S$91,$D384)/$E384</f>
        <v/>
      </c>
      <c r="T384" s="37">
        <f>INDEX(T$78:T$91,$D384)/$E384</f>
        <v/>
      </c>
      <c r="U384" s="37">
        <f>INDEX(U$78:U$91,$D384)/$E384</f>
        <v/>
      </c>
      <c r="V384" s="37">
        <f>INDEX(V$78:V$91,$D384)/$E384</f>
        <v/>
      </c>
      <c r="W384" s="37">
        <f>INDEX(W$78:W$91,$D384)/$E384</f>
        <v/>
      </c>
      <c r="X384" s="37">
        <f>INDEX(X$78:X$91,$D384)/$E384</f>
        <v/>
      </c>
      <c r="Y384" s="37">
        <f>INDEX(Y$78:Y$91,$D384)/$E384</f>
        <v/>
      </c>
      <c r="Z384" s="37">
        <f>INDEX(Z$78:Z$91,$D384)/$E384</f>
        <v/>
      </c>
      <c r="AA384" s="37">
        <f>INDEX(AA$78:AA$91,$D384)/$E384</f>
        <v/>
      </c>
      <c r="AB384" s="37">
        <f>INDEX(AB$78:AB$91,$D384)/$E384</f>
        <v/>
      </c>
      <c r="AC384" s="37">
        <f>INDEX(AC$78:AC$91,$D384)/$E384</f>
        <v/>
      </c>
      <c r="AD384" s="40">
        <f>NEWEXCISE(INDEX(AD$78:AD$91,$D384),$E384)</f>
        <v/>
      </c>
      <c r="AF384" s="11">
        <f>LOWER(Settings!$C$4)&amp;".mit."&amp;$A384&amp;IF($C384="","","."&amp;$C384&amp;"."&amp;$B384)&amp;IF(INDEX(Variables!$D$5:$D$105,MATCH($A384,Variables!$A$5:$A$105,0))="","","."&amp;INDEX(Variables!$D$5:$D$105,MATCH($A384,Variables!$A$5:$A$105,0)))&amp;"."&amp;AF$5</f>
        <v/>
      </c>
      <c r="AG384" s="38">
        <f>INDEX(AG$78:AG$91,$D384)/$E384</f>
        <v/>
      </c>
      <c r="AH384" s="37">
        <f>INDEX(AH$78:AH$91,$D384)/$E384</f>
        <v/>
      </c>
      <c r="AI384" s="37">
        <f>INDEX(AI$78:AI$91,$D384)/$E384</f>
        <v/>
      </c>
      <c r="AJ384" s="37">
        <f>INDEX(AJ$78:AJ$91,$D384)/$E384</f>
        <v/>
      </c>
      <c r="AK384" s="37">
        <f>INDEX(AK$78:AK$91,$D384)/$E384</f>
        <v/>
      </c>
      <c r="AL384" s="37">
        <f>INDEX(AL$78:AL$91,$D384)/$E384</f>
        <v/>
      </c>
      <c r="AM384" s="37">
        <f>INDEX(AM$78:AM$91,$D384)/$E384</f>
        <v/>
      </c>
      <c r="AN384" s="37">
        <f>INDEX(AN$78:AN$91,$D384)/$E384</f>
        <v/>
      </c>
      <c r="AO384" s="37">
        <f>INDEX(AO$78:AO$91,$D384)/$E384</f>
        <v/>
      </c>
      <c r="AP384" s="37">
        <f>INDEX(AP$78:AP$91,$D384)/$E384</f>
        <v/>
      </c>
      <c r="AQ384" s="37">
        <f>INDEX(AQ$78:AQ$91,$D384)/$E384</f>
        <v/>
      </c>
      <c r="AR384" s="37">
        <f>INDEX(AR$78:AR$91,$D384)/$E384</f>
        <v/>
      </c>
      <c r="AS384" s="37">
        <f>INDEX(AS$78:AS$91,$D384)/$E384</f>
        <v/>
      </c>
      <c r="AT384" s="37">
        <f>INDEX(AT$78:AT$91,$D384)/$E384</f>
        <v/>
      </c>
      <c r="AU384" s="37">
        <f>INDEX(AU$78:AU$91,$D384)/$E384</f>
        <v/>
      </c>
      <c r="AV384" s="37">
        <f>INDEX(AV$78:AV$91,$D384)/$E384</f>
        <v/>
      </c>
      <c r="AW384" s="37">
        <f>INDEX(AW$78:AW$91,$D384)/$E384</f>
        <v/>
      </c>
      <c r="AX384" s="37">
        <f>INDEX(AX$78:AX$91,$D384)/$E384</f>
        <v/>
      </c>
      <c r="AY384" s="40">
        <f>NEWEXCISE(INDEX(AY$78:AY$91,$D384),$E384)</f>
        <v/>
      </c>
    </row>
    <row r="385" hidden="1" outlineLevel="2">
      <c r="A385" s="14" t="inlineStr">
        <is>
          <t>ntx</t>
        </is>
      </c>
      <c r="B385" s="14" t="inlineStr">
        <is>
          <t>die</t>
        </is>
      </c>
      <c r="C385" s="14" t="inlineStr">
        <is>
          <t>rod</t>
        </is>
      </c>
      <c r="D385" s="37">
        <f>INDEX(Inputs!$L$5:$L$132,MATCH($B385&amp;"|"&amp;$C385,Inputs!$A$5:$A$132,0))</f>
        <v/>
      </c>
      <c r="E385" s="37">
        <f>INDEX(Inputs!$I$5:$I$132,MATCH($B385&amp;"|"&amp;$C385,Inputs!$A$5:$A$132,0))</f>
        <v/>
      </c>
      <c r="F385" s="36" t="n"/>
      <c r="G385" s="36" t="n"/>
      <c r="H385" s="14">
        <f>INDEX(Variables!$B$5:$B$105,MATCH($A385,Variables!$A$5:$A$105,0))&amp;IF($C385="",""," | "&amp;INDEX(Mapping!$B$5:$B$26,MATCH($C385,Mapping!$A$5:$A$26,0))&amp;" | "&amp;INDEX(Mapping!$B$30:$B$41,MATCH($B385,Mapping!$A$30:$A$41,0)))</f>
        <v/>
      </c>
      <c r="I385" s="14">
        <f>INDEX(Variables!$C$5:$C$105,MATCH($A385,Variables!$A$5:$A$105,0))</f>
        <v/>
      </c>
      <c r="J385" s="14">
        <f>INDEX(Variables!$E$5:$E$105,MATCH($A385,Variables!$A$5:$A$105,0))</f>
        <v/>
      </c>
      <c r="K385" s="11">
        <f>LOWER(Settings!$C$4)&amp;".mit."&amp;$A385&amp;IF($C385="","","."&amp;$C385&amp;"."&amp;$B385)&amp;IF(INDEX(Variables!$D$5:$D$105,MATCH($A385,Variables!$A$5:$A$105,0))="","","."&amp;INDEX(Variables!$D$5:$D$105,MATCH($A385,Variables!$A$5:$A$105,0)))&amp;"."&amp;K$5</f>
        <v/>
      </c>
      <c r="L385" s="38">
        <f>INDEX(L$78:L$91,$D385)/$E385</f>
        <v/>
      </c>
      <c r="M385" s="37">
        <f>INDEX(M$78:M$91,$D385)/$E385</f>
        <v/>
      </c>
      <c r="N385" s="37">
        <f>INDEX(N$78:N$91,$D385)/$E385</f>
        <v/>
      </c>
      <c r="O385" s="37">
        <f>INDEX(O$78:O$91,$D385)/$E385</f>
        <v/>
      </c>
      <c r="P385" s="37">
        <f>INDEX(P$78:P$91,$D385)/$E385</f>
        <v/>
      </c>
      <c r="Q385" s="37">
        <f>INDEX(Q$78:Q$91,$D385)/$E385</f>
        <v/>
      </c>
      <c r="R385" s="37">
        <f>INDEX(R$78:R$91,$D385)/$E385</f>
        <v/>
      </c>
      <c r="S385" s="37">
        <f>INDEX(S$78:S$91,$D385)/$E385</f>
        <v/>
      </c>
      <c r="T385" s="37">
        <f>INDEX(T$78:T$91,$D385)/$E385</f>
        <v/>
      </c>
      <c r="U385" s="37">
        <f>INDEX(U$78:U$91,$D385)/$E385</f>
        <v/>
      </c>
      <c r="V385" s="37">
        <f>INDEX(V$78:V$91,$D385)/$E385</f>
        <v/>
      </c>
      <c r="W385" s="37">
        <f>INDEX(W$78:W$91,$D385)/$E385</f>
        <v/>
      </c>
      <c r="X385" s="37">
        <f>INDEX(X$78:X$91,$D385)/$E385</f>
        <v/>
      </c>
      <c r="Y385" s="37">
        <f>INDEX(Y$78:Y$91,$D385)/$E385</f>
        <v/>
      </c>
      <c r="Z385" s="37">
        <f>INDEX(Z$78:Z$91,$D385)/$E385</f>
        <v/>
      </c>
      <c r="AA385" s="37">
        <f>INDEX(AA$78:AA$91,$D385)/$E385</f>
        <v/>
      </c>
      <c r="AB385" s="37">
        <f>INDEX(AB$78:AB$91,$D385)/$E385</f>
        <v/>
      </c>
      <c r="AC385" s="37">
        <f>INDEX(AC$78:AC$91,$D385)/$E385</f>
        <v/>
      </c>
      <c r="AD385" s="40">
        <f>NEWEXCISE(INDEX(AD$78:AD$91,$D385),$E385)</f>
        <v/>
      </c>
      <c r="AF385" s="11">
        <f>LOWER(Settings!$C$4)&amp;".mit."&amp;$A385&amp;IF($C385="","","."&amp;$C385&amp;"."&amp;$B385)&amp;IF(INDEX(Variables!$D$5:$D$105,MATCH($A385,Variables!$A$5:$A$105,0))="","","."&amp;INDEX(Variables!$D$5:$D$105,MATCH($A385,Variables!$A$5:$A$105,0)))&amp;"."&amp;AF$5</f>
        <v/>
      </c>
      <c r="AG385" s="38">
        <f>INDEX(AG$78:AG$91,$D385)/$E385</f>
        <v/>
      </c>
      <c r="AH385" s="37">
        <f>INDEX(AH$78:AH$91,$D385)/$E385</f>
        <v/>
      </c>
      <c r="AI385" s="37">
        <f>INDEX(AI$78:AI$91,$D385)/$E385</f>
        <v/>
      </c>
      <c r="AJ385" s="37">
        <f>INDEX(AJ$78:AJ$91,$D385)/$E385</f>
        <v/>
      </c>
      <c r="AK385" s="37">
        <f>INDEX(AK$78:AK$91,$D385)/$E385</f>
        <v/>
      </c>
      <c r="AL385" s="37">
        <f>INDEX(AL$78:AL$91,$D385)/$E385</f>
        <v/>
      </c>
      <c r="AM385" s="37">
        <f>INDEX(AM$78:AM$91,$D385)/$E385</f>
        <v/>
      </c>
      <c r="AN385" s="37">
        <f>INDEX(AN$78:AN$91,$D385)/$E385</f>
        <v/>
      </c>
      <c r="AO385" s="37">
        <f>INDEX(AO$78:AO$91,$D385)/$E385</f>
        <v/>
      </c>
      <c r="AP385" s="37">
        <f>INDEX(AP$78:AP$91,$D385)/$E385</f>
        <v/>
      </c>
      <c r="AQ385" s="37">
        <f>INDEX(AQ$78:AQ$91,$D385)/$E385</f>
        <v/>
      </c>
      <c r="AR385" s="37">
        <f>INDEX(AR$78:AR$91,$D385)/$E385</f>
        <v/>
      </c>
      <c r="AS385" s="37">
        <f>INDEX(AS$78:AS$91,$D385)/$E385</f>
        <v/>
      </c>
      <c r="AT385" s="37">
        <f>INDEX(AT$78:AT$91,$D385)/$E385</f>
        <v/>
      </c>
      <c r="AU385" s="37">
        <f>INDEX(AU$78:AU$91,$D385)/$E385</f>
        <v/>
      </c>
      <c r="AV385" s="37">
        <f>INDEX(AV$78:AV$91,$D385)/$E385</f>
        <v/>
      </c>
      <c r="AW385" s="37">
        <f>INDEX(AW$78:AW$91,$D385)/$E385</f>
        <v/>
      </c>
      <c r="AX385" s="37">
        <f>INDEX(AX$78:AX$91,$D385)/$E385</f>
        <v/>
      </c>
      <c r="AY385" s="40">
        <f>NEWEXCISE(INDEX(AY$78:AY$91,$D385),$E385)</f>
        <v/>
      </c>
    </row>
    <row r="386" hidden="1" outlineLevel="2">
      <c r="A386" s="14" t="inlineStr">
        <is>
          <t>ntx</t>
        </is>
      </c>
      <c r="B386" s="14" t="inlineStr">
        <is>
          <t>lpg</t>
        </is>
      </c>
      <c r="C386" s="14" t="inlineStr">
        <is>
          <t>rod</t>
        </is>
      </c>
      <c r="D386" s="37">
        <f>INDEX(Inputs!$L$5:$L$132,MATCH($B386&amp;"|"&amp;$C386,Inputs!$A$5:$A$132,0))</f>
        <v/>
      </c>
      <c r="E386" s="37">
        <f>INDEX(Inputs!$I$5:$I$132,MATCH($B386&amp;"|"&amp;$C386,Inputs!$A$5:$A$132,0))</f>
        <v/>
      </c>
      <c r="F386" s="36" t="n"/>
      <c r="G386" s="36" t="n"/>
      <c r="H386" s="14">
        <f>INDEX(Variables!$B$5:$B$105,MATCH($A386,Variables!$A$5:$A$105,0))&amp;IF($C386="",""," | "&amp;INDEX(Mapping!$B$5:$B$26,MATCH($C386,Mapping!$A$5:$A$26,0))&amp;" | "&amp;INDEX(Mapping!$B$30:$B$41,MATCH($B386,Mapping!$A$30:$A$41,0)))</f>
        <v/>
      </c>
      <c r="I386" s="14">
        <f>INDEX(Variables!$C$5:$C$105,MATCH($A386,Variables!$A$5:$A$105,0))</f>
        <v/>
      </c>
      <c r="J386" s="14">
        <f>INDEX(Variables!$E$5:$E$105,MATCH($A386,Variables!$A$5:$A$105,0))</f>
        <v/>
      </c>
      <c r="K386" s="11">
        <f>LOWER(Settings!$C$4)&amp;".mit."&amp;$A386&amp;IF($C386="","","."&amp;$C386&amp;"."&amp;$B386)&amp;IF(INDEX(Variables!$D$5:$D$105,MATCH($A386,Variables!$A$5:$A$105,0))="","","."&amp;INDEX(Variables!$D$5:$D$105,MATCH($A386,Variables!$A$5:$A$105,0)))&amp;"."&amp;K$5</f>
        <v/>
      </c>
      <c r="L386" s="38">
        <f>INDEX(L$78:L$91,$D386)/$E386</f>
        <v/>
      </c>
      <c r="M386" s="37">
        <f>INDEX(M$78:M$91,$D386)/$E386</f>
        <v/>
      </c>
      <c r="N386" s="37">
        <f>INDEX(N$78:N$91,$D386)/$E386</f>
        <v/>
      </c>
      <c r="O386" s="37">
        <f>INDEX(O$78:O$91,$D386)/$E386</f>
        <v/>
      </c>
      <c r="P386" s="37">
        <f>INDEX(P$78:P$91,$D386)/$E386</f>
        <v/>
      </c>
      <c r="Q386" s="37">
        <f>INDEX(Q$78:Q$91,$D386)/$E386</f>
        <v/>
      </c>
      <c r="R386" s="37">
        <f>INDEX(R$78:R$91,$D386)/$E386</f>
        <v/>
      </c>
      <c r="S386" s="37">
        <f>INDEX(S$78:S$91,$D386)/$E386</f>
        <v/>
      </c>
      <c r="T386" s="37">
        <f>INDEX(T$78:T$91,$D386)/$E386</f>
        <v/>
      </c>
      <c r="U386" s="37">
        <f>INDEX(U$78:U$91,$D386)/$E386</f>
        <v/>
      </c>
      <c r="V386" s="37">
        <f>INDEX(V$78:V$91,$D386)/$E386</f>
        <v/>
      </c>
      <c r="W386" s="37">
        <f>INDEX(W$78:W$91,$D386)/$E386</f>
        <v/>
      </c>
      <c r="X386" s="37">
        <f>INDEX(X$78:X$91,$D386)/$E386</f>
        <v/>
      </c>
      <c r="Y386" s="37">
        <f>INDEX(Y$78:Y$91,$D386)/$E386</f>
        <v/>
      </c>
      <c r="Z386" s="37">
        <f>INDEX(Z$78:Z$91,$D386)/$E386</f>
        <v/>
      </c>
      <c r="AA386" s="37">
        <f>INDEX(AA$78:AA$91,$D386)/$E386</f>
        <v/>
      </c>
      <c r="AB386" s="37">
        <f>INDEX(AB$78:AB$91,$D386)/$E386</f>
        <v/>
      </c>
      <c r="AC386" s="37">
        <f>INDEX(AC$78:AC$91,$D386)/$E386</f>
        <v/>
      </c>
      <c r="AD386" s="40">
        <f>NEWEXCISE(INDEX(AD$78:AD$91,$D386),$E386)</f>
        <v/>
      </c>
      <c r="AF386" s="11">
        <f>LOWER(Settings!$C$4)&amp;".mit."&amp;$A386&amp;IF($C386="","","."&amp;$C386&amp;"."&amp;$B386)&amp;IF(INDEX(Variables!$D$5:$D$105,MATCH($A386,Variables!$A$5:$A$105,0))="","","."&amp;INDEX(Variables!$D$5:$D$105,MATCH($A386,Variables!$A$5:$A$105,0)))&amp;"."&amp;AF$5</f>
        <v/>
      </c>
      <c r="AG386" s="38">
        <f>INDEX(AG$78:AG$91,$D386)/$E386</f>
        <v/>
      </c>
      <c r="AH386" s="37">
        <f>INDEX(AH$78:AH$91,$D386)/$E386</f>
        <v/>
      </c>
      <c r="AI386" s="37">
        <f>INDEX(AI$78:AI$91,$D386)/$E386</f>
        <v/>
      </c>
      <c r="AJ386" s="37">
        <f>INDEX(AJ$78:AJ$91,$D386)/$E386</f>
        <v/>
      </c>
      <c r="AK386" s="37">
        <f>INDEX(AK$78:AK$91,$D386)/$E386</f>
        <v/>
      </c>
      <c r="AL386" s="37">
        <f>INDEX(AL$78:AL$91,$D386)/$E386</f>
        <v/>
      </c>
      <c r="AM386" s="37">
        <f>INDEX(AM$78:AM$91,$D386)/$E386</f>
        <v/>
      </c>
      <c r="AN386" s="37">
        <f>INDEX(AN$78:AN$91,$D386)/$E386</f>
        <v/>
      </c>
      <c r="AO386" s="37">
        <f>INDEX(AO$78:AO$91,$D386)/$E386</f>
        <v/>
      </c>
      <c r="AP386" s="37">
        <f>INDEX(AP$78:AP$91,$D386)/$E386</f>
        <v/>
      </c>
      <c r="AQ386" s="37">
        <f>INDEX(AQ$78:AQ$91,$D386)/$E386</f>
        <v/>
      </c>
      <c r="AR386" s="37">
        <f>INDEX(AR$78:AR$91,$D386)/$E386</f>
        <v/>
      </c>
      <c r="AS386" s="37">
        <f>INDEX(AS$78:AS$91,$D386)/$E386</f>
        <v/>
      </c>
      <c r="AT386" s="37">
        <f>INDEX(AT$78:AT$91,$D386)/$E386</f>
        <v/>
      </c>
      <c r="AU386" s="37">
        <f>INDEX(AU$78:AU$91,$D386)/$E386</f>
        <v/>
      </c>
      <c r="AV386" s="37">
        <f>INDEX(AV$78:AV$91,$D386)/$E386</f>
        <v/>
      </c>
      <c r="AW386" s="37">
        <f>INDEX(AW$78:AW$91,$D386)/$E386</f>
        <v/>
      </c>
      <c r="AX386" s="37">
        <f>INDEX(AX$78:AX$91,$D386)/$E386</f>
        <v/>
      </c>
      <c r="AY386" s="40">
        <f>NEWEXCISE(INDEX(AY$78:AY$91,$D386),$E386)</f>
        <v/>
      </c>
    </row>
    <row r="387" hidden="1" outlineLevel="2">
      <c r="A387" s="14" t="inlineStr">
        <is>
          <t>ntx</t>
        </is>
      </c>
      <c r="B387" s="14" t="inlineStr">
        <is>
          <t>ker</t>
        </is>
      </c>
      <c r="C387" s="14" t="inlineStr">
        <is>
          <t>rod</t>
        </is>
      </c>
      <c r="D387" s="37">
        <f>INDEX(Inputs!$L$5:$L$132,MATCH($B387&amp;"|"&amp;$C387,Inputs!$A$5:$A$132,0))</f>
        <v/>
      </c>
      <c r="E387" s="37">
        <f>INDEX(Inputs!$I$5:$I$132,MATCH($B387&amp;"|"&amp;$C387,Inputs!$A$5:$A$132,0))</f>
        <v/>
      </c>
      <c r="F387" s="36" t="n"/>
      <c r="G387" s="36" t="n"/>
      <c r="H387" s="14">
        <f>INDEX(Variables!$B$5:$B$105,MATCH($A387,Variables!$A$5:$A$105,0))&amp;IF($C387="",""," | "&amp;INDEX(Mapping!$B$5:$B$26,MATCH($C387,Mapping!$A$5:$A$26,0))&amp;" | "&amp;INDEX(Mapping!$B$30:$B$41,MATCH($B387,Mapping!$A$30:$A$41,0)))</f>
        <v/>
      </c>
      <c r="I387" s="14">
        <f>INDEX(Variables!$C$5:$C$105,MATCH($A387,Variables!$A$5:$A$105,0))</f>
        <v/>
      </c>
      <c r="J387" s="14">
        <f>INDEX(Variables!$E$5:$E$105,MATCH($A387,Variables!$A$5:$A$105,0))</f>
        <v/>
      </c>
      <c r="K387" s="11">
        <f>LOWER(Settings!$C$4)&amp;".mit."&amp;$A387&amp;IF($C387="","","."&amp;$C387&amp;"."&amp;$B387)&amp;IF(INDEX(Variables!$D$5:$D$105,MATCH($A387,Variables!$A$5:$A$105,0))="","","."&amp;INDEX(Variables!$D$5:$D$105,MATCH($A387,Variables!$A$5:$A$105,0)))&amp;"."&amp;K$5</f>
        <v/>
      </c>
      <c r="L387" s="38">
        <f>INDEX(L$78:L$91,$D387)/$E387</f>
        <v/>
      </c>
      <c r="M387" s="37">
        <f>INDEX(M$78:M$91,$D387)/$E387</f>
        <v/>
      </c>
      <c r="N387" s="37">
        <f>INDEX(N$78:N$91,$D387)/$E387</f>
        <v/>
      </c>
      <c r="O387" s="37">
        <f>INDEX(O$78:O$91,$D387)/$E387</f>
        <v/>
      </c>
      <c r="P387" s="37">
        <f>INDEX(P$78:P$91,$D387)/$E387</f>
        <v/>
      </c>
      <c r="Q387" s="37">
        <f>INDEX(Q$78:Q$91,$D387)/$E387</f>
        <v/>
      </c>
      <c r="R387" s="37">
        <f>INDEX(R$78:R$91,$D387)/$E387</f>
        <v/>
      </c>
      <c r="S387" s="37">
        <f>INDEX(S$78:S$91,$D387)/$E387</f>
        <v/>
      </c>
      <c r="T387" s="37">
        <f>INDEX(T$78:T$91,$D387)/$E387</f>
        <v/>
      </c>
      <c r="U387" s="37">
        <f>INDEX(U$78:U$91,$D387)/$E387</f>
        <v/>
      </c>
      <c r="V387" s="37">
        <f>INDEX(V$78:V$91,$D387)/$E387</f>
        <v/>
      </c>
      <c r="W387" s="37">
        <f>INDEX(W$78:W$91,$D387)/$E387</f>
        <v/>
      </c>
      <c r="X387" s="37">
        <f>INDEX(X$78:X$91,$D387)/$E387</f>
        <v/>
      </c>
      <c r="Y387" s="37">
        <f>INDEX(Y$78:Y$91,$D387)/$E387</f>
        <v/>
      </c>
      <c r="Z387" s="37">
        <f>INDEX(Z$78:Z$91,$D387)/$E387</f>
        <v/>
      </c>
      <c r="AA387" s="37">
        <f>INDEX(AA$78:AA$91,$D387)/$E387</f>
        <v/>
      </c>
      <c r="AB387" s="37">
        <f>INDEX(AB$78:AB$91,$D387)/$E387</f>
        <v/>
      </c>
      <c r="AC387" s="37">
        <f>INDEX(AC$78:AC$91,$D387)/$E387</f>
        <v/>
      </c>
      <c r="AD387" s="40">
        <f>NEWEXCISE(INDEX(AD$78:AD$91,$D387),$E387)</f>
        <v/>
      </c>
      <c r="AF387" s="11">
        <f>LOWER(Settings!$C$4)&amp;".mit."&amp;$A387&amp;IF($C387="","","."&amp;$C387&amp;"."&amp;$B387)&amp;IF(INDEX(Variables!$D$5:$D$105,MATCH($A387,Variables!$A$5:$A$105,0))="","","."&amp;INDEX(Variables!$D$5:$D$105,MATCH($A387,Variables!$A$5:$A$105,0)))&amp;"."&amp;AF$5</f>
        <v/>
      </c>
      <c r="AG387" s="38">
        <f>INDEX(AG$78:AG$91,$D387)/$E387</f>
        <v/>
      </c>
      <c r="AH387" s="37">
        <f>INDEX(AH$78:AH$91,$D387)/$E387</f>
        <v/>
      </c>
      <c r="AI387" s="37">
        <f>INDEX(AI$78:AI$91,$D387)/$E387</f>
        <v/>
      </c>
      <c r="AJ387" s="37">
        <f>INDEX(AJ$78:AJ$91,$D387)/$E387</f>
        <v/>
      </c>
      <c r="AK387" s="37">
        <f>INDEX(AK$78:AK$91,$D387)/$E387</f>
        <v/>
      </c>
      <c r="AL387" s="37">
        <f>INDEX(AL$78:AL$91,$D387)/$E387</f>
        <v/>
      </c>
      <c r="AM387" s="37">
        <f>INDEX(AM$78:AM$91,$D387)/$E387</f>
        <v/>
      </c>
      <c r="AN387" s="37">
        <f>INDEX(AN$78:AN$91,$D387)/$E387</f>
        <v/>
      </c>
      <c r="AO387" s="37">
        <f>INDEX(AO$78:AO$91,$D387)/$E387</f>
        <v/>
      </c>
      <c r="AP387" s="37">
        <f>INDEX(AP$78:AP$91,$D387)/$E387</f>
        <v/>
      </c>
      <c r="AQ387" s="37">
        <f>INDEX(AQ$78:AQ$91,$D387)/$E387</f>
        <v/>
      </c>
      <c r="AR387" s="37">
        <f>INDEX(AR$78:AR$91,$D387)/$E387</f>
        <v/>
      </c>
      <c r="AS387" s="37">
        <f>INDEX(AS$78:AS$91,$D387)/$E387</f>
        <v/>
      </c>
      <c r="AT387" s="37">
        <f>INDEX(AT$78:AT$91,$D387)/$E387</f>
        <v/>
      </c>
      <c r="AU387" s="37">
        <f>INDEX(AU$78:AU$91,$D387)/$E387</f>
        <v/>
      </c>
      <c r="AV387" s="37">
        <f>INDEX(AV$78:AV$91,$D387)/$E387</f>
        <v/>
      </c>
      <c r="AW387" s="37">
        <f>INDEX(AW$78:AW$91,$D387)/$E387</f>
        <v/>
      </c>
      <c r="AX387" s="37">
        <f>INDEX(AX$78:AX$91,$D387)/$E387</f>
        <v/>
      </c>
      <c r="AY387" s="40">
        <f>NEWEXCISE(INDEX(AY$78:AY$91,$D387),$E387)</f>
        <v/>
      </c>
    </row>
    <row r="388" hidden="1" outlineLevel="2">
      <c r="A388" s="14" t="inlineStr">
        <is>
          <t>ntx</t>
        </is>
      </c>
      <c r="B388" s="14" t="inlineStr">
        <is>
          <t>oop</t>
        </is>
      </c>
      <c r="C388" s="14" t="inlineStr">
        <is>
          <t>rod</t>
        </is>
      </c>
      <c r="D388" s="37">
        <f>INDEX(Inputs!$L$5:$L$132,MATCH($B388&amp;"|"&amp;$C388,Inputs!$A$5:$A$132,0))</f>
        <v/>
      </c>
      <c r="E388" s="37">
        <f>INDEX(Inputs!$I$5:$I$132,MATCH($B388&amp;"|"&amp;$C388,Inputs!$A$5:$A$132,0))</f>
        <v/>
      </c>
      <c r="F388" s="36" t="n"/>
      <c r="G388" s="36" t="n"/>
      <c r="H388" s="14">
        <f>INDEX(Variables!$B$5:$B$105,MATCH($A388,Variables!$A$5:$A$105,0))&amp;IF($C388="",""," | "&amp;INDEX(Mapping!$B$5:$B$26,MATCH($C388,Mapping!$A$5:$A$26,0))&amp;" | "&amp;INDEX(Mapping!$B$30:$B$41,MATCH($B388,Mapping!$A$30:$A$41,0)))</f>
        <v/>
      </c>
      <c r="I388" s="14">
        <f>INDEX(Variables!$C$5:$C$105,MATCH($A388,Variables!$A$5:$A$105,0))</f>
        <v/>
      </c>
      <c r="J388" s="14">
        <f>INDEX(Variables!$E$5:$E$105,MATCH($A388,Variables!$A$5:$A$105,0))</f>
        <v/>
      </c>
      <c r="K388" s="11">
        <f>LOWER(Settings!$C$4)&amp;".mit."&amp;$A388&amp;IF($C388="","","."&amp;$C388&amp;"."&amp;$B388)&amp;IF(INDEX(Variables!$D$5:$D$105,MATCH($A388,Variables!$A$5:$A$105,0))="","","."&amp;INDEX(Variables!$D$5:$D$105,MATCH($A388,Variables!$A$5:$A$105,0)))&amp;"."&amp;K$5</f>
        <v/>
      </c>
      <c r="L388" s="38">
        <f>INDEX(L$78:L$91,$D388)/$E388</f>
        <v/>
      </c>
      <c r="M388" s="37">
        <f>INDEX(M$78:M$91,$D388)/$E388</f>
        <v/>
      </c>
      <c r="N388" s="37">
        <f>INDEX(N$78:N$91,$D388)/$E388</f>
        <v/>
      </c>
      <c r="O388" s="37">
        <f>INDEX(O$78:O$91,$D388)/$E388</f>
        <v/>
      </c>
      <c r="P388" s="37">
        <f>INDEX(P$78:P$91,$D388)/$E388</f>
        <v/>
      </c>
      <c r="Q388" s="37">
        <f>INDEX(Q$78:Q$91,$D388)/$E388</f>
        <v/>
      </c>
      <c r="R388" s="37">
        <f>INDEX(R$78:R$91,$D388)/$E388</f>
        <v/>
      </c>
      <c r="S388" s="37">
        <f>INDEX(S$78:S$91,$D388)/$E388</f>
        <v/>
      </c>
      <c r="T388" s="37">
        <f>INDEX(T$78:T$91,$D388)/$E388</f>
        <v/>
      </c>
      <c r="U388" s="37">
        <f>INDEX(U$78:U$91,$D388)/$E388</f>
        <v/>
      </c>
      <c r="V388" s="37">
        <f>INDEX(V$78:V$91,$D388)/$E388</f>
        <v/>
      </c>
      <c r="W388" s="37">
        <f>INDEX(W$78:W$91,$D388)/$E388</f>
        <v/>
      </c>
      <c r="X388" s="37">
        <f>INDEX(X$78:X$91,$D388)/$E388</f>
        <v/>
      </c>
      <c r="Y388" s="37">
        <f>INDEX(Y$78:Y$91,$D388)/$E388</f>
        <v/>
      </c>
      <c r="Z388" s="37">
        <f>INDEX(Z$78:Z$91,$D388)/$E388</f>
        <v/>
      </c>
      <c r="AA388" s="37">
        <f>INDEX(AA$78:AA$91,$D388)/$E388</f>
        <v/>
      </c>
      <c r="AB388" s="37">
        <f>INDEX(AB$78:AB$91,$D388)/$E388</f>
        <v/>
      </c>
      <c r="AC388" s="37">
        <f>INDEX(AC$78:AC$91,$D388)/$E388</f>
        <v/>
      </c>
      <c r="AD388" s="40">
        <f>NEWEXCISE(INDEX(AD$78:AD$91,$D388),$E388)</f>
        <v/>
      </c>
      <c r="AF388" s="11">
        <f>LOWER(Settings!$C$4)&amp;".mit."&amp;$A388&amp;IF($C388="","","."&amp;$C388&amp;"."&amp;$B388)&amp;IF(INDEX(Variables!$D$5:$D$105,MATCH($A388,Variables!$A$5:$A$105,0))="","","."&amp;INDEX(Variables!$D$5:$D$105,MATCH($A388,Variables!$A$5:$A$105,0)))&amp;"."&amp;AF$5</f>
        <v/>
      </c>
      <c r="AG388" s="38">
        <f>INDEX(AG$78:AG$91,$D388)/$E388</f>
        <v/>
      </c>
      <c r="AH388" s="37">
        <f>INDEX(AH$78:AH$91,$D388)/$E388</f>
        <v/>
      </c>
      <c r="AI388" s="37">
        <f>INDEX(AI$78:AI$91,$D388)/$E388</f>
        <v/>
      </c>
      <c r="AJ388" s="37">
        <f>INDEX(AJ$78:AJ$91,$D388)/$E388</f>
        <v/>
      </c>
      <c r="AK388" s="37">
        <f>INDEX(AK$78:AK$91,$D388)/$E388</f>
        <v/>
      </c>
      <c r="AL388" s="37">
        <f>INDEX(AL$78:AL$91,$D388)/$E388</f>
        <v/>
      </c>
      <c r="AM388" s="37">
        <f>INDEX(AM$78:AM$91,$D388)/$E388</f>
        <v/>
      </c>
      <c r="AN388" s="37">
        <f>INDEX(AN$78:AN$91,$D388)/$E388</f>
        <v/>
      </c>
      <c r="AO388" s="37">
        <f>INDEX(AO$78:AO$91,$D388)/$E388</f>
        <v/>
      </c>
      <c r="AP388" s="37">
        <f>INDEX(AP$78:AP$91,$D388)/$E388</f>
        <v/>
      </c>
      <c r="AQ388" s="37">
        <f>INDEX(AQ$78:AQ$91,$D388)/$E388</f>
        <v/>
      </c>
      <c r="AR388" s="37">
        <f>INDEX(AR$78:AR$91,$D388)/$E388</f>
        <v/>
      </c>
      <c r="AS388" s="37">
        <f>INDEX(AS$78:AS$91,$D388)/$E388</f>
        <v/>
      </c>
      <c r="AT388" s="37">
        <f>INDEX(AT$78:AT$91,$D388)/$E388</f>
        <v/>
      </c>
      <c r="AU388" s="37">
        <f>INDEX(AU$78:AU$91,$D388)/$E388</f>
        <v/>
      </c>
      <c r="AV388" s="37">
        <f>INDEX(AV$78:AV$91,$D388)/$E388</f>
        <v/>
      </c>
      <c r="AW388" s="37">
        <f>INDEX(AW$78:AW$91,$D388)/$E388</f>
        <v/>
      </c>
      <c r="AX388" s="37">
        <f>INDEX(AX$78:AX$91,$D388)/$E388</f>
        <v/>
      </c>
      <c r="AY388" s="40">
        <f>NEWEXCISE(INDEX(AY$78:AY$91,$D388),$E388)</f>
        <v/>
      </c>
    </row>
    <row r="389" hidden="1" outlineLevel="2">
      <c r="A389" s="14" t="inlineStr">
        <is>
          <t>ntx</t>
        </is>
      </c>
      <c r="B389" s="14" t="inlineStr">
        <is>
          <t>bio</t>
        </is>
      </c>
      <c r="C389" s="14" t="inlineStr">
        <is>
          <t>rod</t>
        </is>
      </c>
      <c r="D389" s="37">
        <f>INDEX(Inputs!$L$5:$L$132,MATCH($B389&amp;"|"&amp;$C389,Inputs!$A$5:$A$132,0))</f>
        <v/>
      </c>
      <c r="E389" s="37">
        <f>INDEX(Inputs!$I$5:$I$132,MATCH($B389&amp;"|"&amp;$C389,Inputs!$A$5:$A$132,0))</f>
        <v/>
      </c>
      <c r="F389" s="36" t="n"/>
      <c r="G389" s="36" t="n"/>
      <c r="H389" s="14">
        <f>INDEX(Variables!$B$5:$B$105,MATCH($A389,Variables!$A$5:$A$105,0))&amp;IF($C389="",""," | "&amp;INDEX(Mapping!$B$5:$B$26,MATCH($C389,Mapping!$A$5:$A$26,0))&amp;" | "&amp;INDEX(Mapping!$B$30:$B$41,MATCH($B389,Mapping!$A$30:$A$41,0)))</f>
        <v/>
      </c>
      <c r="I389" s="14">
        <f>INDEX(Variables!$C$5:$C$105,MATCH($A389,Variables!$A$5:$A$105,0))</f>
        <v/>
      </c>
      <c r="J389" s="14">
        <f>INDEX(Variables!$E$5:$E$105,MATCH($A389,Variables!$A$5:$A$105,0))</f>
        <v/>
      </c>
      <c r="K389" s="11">
        <f>LOWER(Settings!$C$4)&amp;".mit."&amp;$A389&amp;IF($C389="","","."&amp;$C389&amp;"."&amp;$B389)&amp;IF(INDEX(Variables!$D$5:$D$105,MATCH($A389,Variables!$A$5:$A$105,0))="","","."&amp;INDEX(Variables!$D$5:$D$105,MATCH($A389,Variables!$A$5:$A$105,0)))&amp;"."&amp;K$5</f>
        <v/>
      </c>
      <c r="L389" s="38">
        <f>INDEX(L$78:L$91,$D389)/$E389</f>
        <v/>
      </c>
      <c r="M389" s="37">
        <f>INDEX(M$78:M$91,$D389)/$E389</f>
        <v/>
      </c>
      <c r="N389" s="37">
        <f>INDEX(N$78:N$91,$D389)/$E389</f>
        <v/>
      </c>
      <c r="O389" s="37">
        <f>INDEX(O$78:O$91,$D389)/$E389</f>
        <v/>
      </c>
      <c r="P389" s="37">
        <f>INDEX(P$78:P$91,$D389)/$E389</f>
        <v/>
      </c>
      <c r="Q389" s="37">
        <f>INDEX(Q$78:Q$91,$D389)/$E389</f>
        <v/>
      </c>
      <c r="R389" s="37">
        <f>INDEX(R$78:R$91,$D389)/$E389</f>
        <v/>
      </c>
      <c r="S389" s="37">
        <f>INDEX(S$78:S$91,$D389)/$E389</f>
        <v/>
      </c>
      <c r="T389" s="37">
        <f>INDEX(T$78:T$91,$D389)/$E389</f>
        <v/>
      </c>
      <c r="U389" s="37">
        <f>INDEX(U$78:U$91,$D389)/$E389</f>
        <v/>
      </c>
      <c r="V389" s="37">
        <f>INDEX(V$78:V$91,$D389)/$E389</f>
        <v/>
      </c>
      <c r="W389" s="37">
        <f>INDEX(W$78:W$91,$D389)/$E389</f>
        <v/>
      </c>
      <c r="X389" s="37">
        <f>INDEX(X$78:X$91,$D389)/$E389</f>
        <v/>
      </c>
      <c r="Y389" s="37">
        <f>INDEX(Y$78:Y$91,$D389)/$E389</f>
        <v/>
      </c>
      <c r="Z389" s="37">
        <f>INDEX(Z$78:Z$91,$D389)/$E389</f>
        <v/>
      </c>
      <c r="AA389" s="37">
        <f>INDEX(AA$78:AA$91,$D389)/$E389</f>
        <v/>
      </c>
      <c r="AB389" s="37">
        <f>INDEX(AB$78:AB$91,$D389)/$E389</f>
        <v/>
      </c>
      <c r="AC389" s="37">
        <f>INDEX(AC$78:AC$91,$D389)/$E389</f>
        <v/>
      </c>
      <c r="AD389" s="40">
        <f>NEWEXCISE(INDEX(AD$78:AD$91,$D389),$E389)</f>
        <v/>
      </c>
      <c r="AF389" s="11">
        <f>LOWER(Settings!$C$4)&amp;".mit."&amp;$A389&amp;IF($C389="","","."&amp;$C389&amp;"."&amp;$B389)&amp;IF(INDEX(Variables!$D$5:$D$105,MATCH($A389,Variables!$A$5:$A$105,0))="","","."&amp;INDEX(Variables!$D$5:$D$105,MATCH($A389,Variables!$A$5:$A$105,0)))&amp;"."&amp;AF$5</f>
        <v/>
      </c>
      <c r="AG389" s="38">
        <f>INDEX(AG$78:AG$91,$D389)/$E389</f>
        <v/>
      </c>
      <c r="AH389" s="37">
        <f>INDEX(AH$78:AH$91,$D389)/$E389</f>
        <v/>
      </c>
      <c r="AI389" s="37">
        <f>INDEX(AI$78:AI$91,$D389)/$E389</f>
        <v/>
      </c>
      <c r="AJ389" s="37">
        <f>INDEX(AJ$78:AJ$91,$D389)/$E389</f>
        <v/>
      </c>
      <c r="AK389" s="37">
        <f>INDEX(AK$78:AK$91,$D389)/$E389</f>
        <v/>
      </c>
      <c r="AL389" s="37">
        <f>INDEX(AL$78:AL$91,$D389)/$E389</f>
        <v/>
      </c>
      <c r="AM389" s="37">
        <f>INDEX(AM$78:AM$91,$D389)/$E389</f>
        <v/>
      </c>
      <c r="AN389" s="37">
        <f>INDEX(AN$78:AN$91,$D389)/$E389</f>
        <v/>
      </c>
      <c r="AO389" s="37">
        <f>INDEX(AO$78:AO$91,$D389)/$E389</f>
        <v/>
      </c>
      <c r="AP389" s="37">
        <f>INDEX(AP$78:AP$91,$D389)/$E389</f>
        <v/>
      </c>
      <c r="AQ389" s="37">
        <f>INDEX(AQ$78:AQ$91,$D389)/$E389</f>
        <v/>
      </c>
      <c r="AR389" s="37">
        <f>INDEX(AR$78:AR$91,$D389)/$E389</f>
        <v/>
      </c>
      <c r="AS389" s="37">
        <f>INDEX(AS$78:AS$91,$D389)/$E389</f>
        <v/>
      </c>
      <c r="AT389" s="37">
        <f>INDEX(AT$78:AT$91,$D389)/$E389</f>
        <v/>
      </c>
      <c r="AU389" s="37">
        <f>INDEX(AU$78:AU$91,$D389)/$E389</f>
        <v/>
      </c>
      <c r="AV389" s="37">
        <f>INDEX(AV$78:AV$91,$D389)/$E389</f>
        <v/>
      </c>
      <c r="AW389" s="37">
        <f>INDEX(AW$78:AW$91,$D389)/$E389</f>
        <v/>
      </c>
      <c r="AX389" s="37">
        <f>INDEX(AX$78:AX$91,$D389)/$E389</f>
        <v/>
      </c>
      <c r="AY389" s="40">
        <f>NEWEXCISE(INDEX(AY$78:AY$91,$D389),$E389)</f>
        <v/>
      </c>
    </row>
    <row r="390" hidden="1" outlineLevel="2"/>
    <row r="391" hidden="1" outlineLevel="2">
      <c r="A391" s="14" t="inlineStr">
        <is>
          <t>nce</t>
        </is>
      </c>
      <c r="B391" s="14" t="inlineStr">
        <is>
          <t>coa</t>
        </is>
      </c>
      <c r="C391" s="14" t="inlineStr">
        <is>
          <t>rod</t>
        </is>
      </c>
      <c r="D391" s="36" t="n"/>
      <c r="E391" s="36" t="n"/>
      <c r="F391" s="36" t="n"/>
      <c r="G391" s="36" t="n"/>
      <c r="H391" s="14">
        <f>INDEX(Variables!$B$5:$B$105,MATCH($A391,Variables!$A$5:$A$105,0))&amp;IF($C391="",""," | "&amp;INDEX(Mapping!$B$5:$B$26,MATCH($C391,Mapping!$A$5:$A$26,0))&amp;" | "&amp;INDEX(Mapping!$B$30:$B$41,MATCH($B391,Mapping!$A$30:$A$41,0)))</f>
        <v/>
      </c>
      <c r="I391" s="14">
        <f>INDEX(Variables!$C$5:$C$105,MATCH($A391,Variables!$A$5:$A$105,0))</f>
        <v/>
      </c>
      <c r="J391" s="14">
        <f>INDEX(Variables!$E$5:$E$105,MATCH($A391,Variables!$A$5:$A$105,0))</f>
        <v/>
      </c>
      <c r="K391" s="11">
        <f>LOWER(Settings!$C$4)&amp;".mit."&amp;$A391&amp;IF($C391="","","."&amp;$C391&amp;"."&amp;$B391)&amp;IF(INDEX(Variables!$D$5:$D$105,MATCH($A391,Variables!$A$5:$A$105,0))="","","."&amp;INDEX(Variables!$D$5:$D$105,MATCH($A391,Variables!$A$5:$A$105,0)))&amp;"."&amp;K$5</f>
        <v/>
      </c>
      <c r="L391" s="38">
        <f>L364+L373+L382</f>
        <v/>
      </c>
      <c r="M391" s="37">
        <f>M364+M373+M382</f>
        <v/>
      </c>
      <c r="N391" s="37">
        <f>N364+N373+N382</f>
        <v/>
      </c>
      <c r="O391" s="37">
        <f>O364+O373+O382</f>
        <v/>
      </c>
      <c r="P391" s="37">
        <f>P364+P373+P382</f>
        <v/>
      </c>
      <c r="Q391" s="37">
        <f>Q364+Q373+Q382</f>
        <v/>
      </c>
      <c r="R391" s="37">
        <f>R364+R373+R382</f>
        <v/>
      </c>
      <c r="S391" s="37">
        <f>S364+S373+S382</f>
        <v/>
      </c>
      <c r="T391" s="37">
        <f>T364+T373+T382</f>
        <v/>
      </c>
      <c r="U391" s="37">
        <f>U364+U373+U382</f>
        <v/>
      </c>
      <c r="V391" s="37">
        <f>V364+V373+V382</f>
        <v/>
      </c>
      <c r="W391" s="37">
        <f>W364+W373+W382</f>
        <v/>
      </c>
      <c r="X391" s="37">
        <f>X364+X373+X382</f>
        <v/>
      </c>
      <c r="Y391" s="37">
        <f>Y364+Y373+Y382</f>
        <v/>
      </c>
      <c r="Z391" s="37">
        <f>Z364+Z373+Z382</f>
        <v/>
      </c>
      <c r="AA391" s="37">
        <f>AA364+AA373+AA382</f>
        <v/>
      </c>
      <c r="AB391" s="37">
        <f>AB364+AB373+AB382</f>
        <v/>
      </c>
      <c r="AC391" s="37">
        <f>AC364+AC373+AC382</f>
        <v/>
      </c>
      <c r="AD391" s="40">
        <f>NEWPOLICY(AD364,AD373,AD382)</f>
        <v/>
      </c>
      <c r="AF391" s="11">
        <f>LOWER(Settings!$C$4)&amp;".mit."&amp;$A391&amp;IF($C391="","","."&amp;$C391&amp;"."&amp;$B391)&amp;IF(INDEX(Variables!$D$5:$D$105,MATCH($A391,Variables!$A$5:$A$105,0))="","","."&amp;INDEX(Variables!$D$5:$D$105,MATCH($A391,Variables!$A$5:$A$105,0)))&amp;"."&amp;AF$5</f>
        <v/>
      </c>
      <c r="AG391" s="38">
        <f>AG364+AG373+AG382</f>
        <v/>
      </c>
      <c r="AH391" s="37">
        <f>AH364+AH373+AH382</f>
        <v/>
      </c>
      <c r="AI391" s="37">
        <f>AI364+AI373+AI382</f>
        <v/>
      </c>
      <c r="AJ391" s="37">
        <f>AJ364+AJ373+AJ382</f>
        <v/>
      </c>
      <c r="AK391" s="37">
        <f>AK364+AK373+AK382</f>
        <v/>
      </c>
      <c r="AL391" s="37">
        <f>AL364+AL373+AL382</f>
        <v/>
      </c>
      <c r="AM391" s="37">
        <f>AM364+AM373+AM382</f>
        <v/>
      </c>
      <c r="AN391" s="37">
        <f>AN364+AN373+AN382</f>
        <v/>
      </c>
      <c r="AO391" s="37">
        <f>AO364+AO373+AO382</f>
        <v/>
      </c>
      <c r="AP391" s="37">
        <f>AP364+AP373+AP382</f>
        <v/>
      </c>
      <c r="AQ391" s="37">
        <f>AQ364+AQ373+AQ382</f>
        <v/>
      </c>
      <c r="AR391" s="37">
        <f>AR364+AR373+AR382</f>
        <v/>
      </c>
      <c r="AS391" s="37">
        <f>AS364+AS373+AS382</f>
        <v/>
      </c>
      <c r="AT391" s="37">
        <f>AT364+AT373+AT382</f>
        <v/>
      </c>
      <c r="AU391" s="37">
        <f>AU364+AU373+AU382</f>
        <v/>
      </c>
      <c r="AV391" s="37">
        <f>AV364+AV373+AV382</f>
        <v/>
      </c>
      <c r="AW391" s="37">
        <f>AW364+AW373+AW382</f>
        <v/>
      </c>
      <c r="AX391" s="37">
        <f>AX364+AX373+AX382</f>
        <v/>
      </c>
      <c r="AY391" s="40">
        <f>NEWPOLICY(AY364,AY373,AY382)</f>
        <v/>
      </c>
    </row>
    <row r="392" hidden="1" outlineLevel="2">
      <c r="A392" s="14" t="inlineStr">
        <is>
          <t>nce</t>
        </is>
      </c>
      <c r="B392" s="14" t="inlineStr">
        <is>
          <t>nga</t>
        </is>
      </c>
      <c r="C392" s="14" t="inlineStr">
        <is>
          <t>rod</t>
        </is>
      </c>
      <c r="D392" s="36" t="n"/>
      <c r="E392" s="36" t="n"/>
      <c r="F392" s="36" t="n"/>
      <c r="G392" s="36" t="n"/>
      <c r="H392" s="14">
        <f>INDEX(Variables!$B$5:$B$105,MATCH($A392,Variables!$A$5:$A$105,0))&amp;IF($C392="",""," | "&amp;INDEX(Mapping!$B$5:$B$26,MATCH($C392,Mapping!$A$5:$A$26,0))&amp;" | "&amp;INDEX(Mapping!$B$30:$B$41,MATCH($B392,Mapping!$A$30:$A$41,0)))</f>
        <v/>
      </c>
      <c r="I392" s="14">
        <f>INDEX(Variables!$C$5:$C$105,MATCH($A392,Variables!$A$5:$A$105,0))</f>
        <v/>
      </c>
      <c r="J392" s="14">
        <f>INDEX(Variables!$E$5:$E$105,MATCH($A392,Variables!$A$5:$A$105,0))</f>
        <v/>
      </c>
      <c r="K392" s="11">
        <f>LOWER(Settings!$C$4)&amp;".mit."&amp;$A392&amp;IF($C392="","","."&amp;$C392&amp;"."&amp;$B392)&amp;IF(INDEX(Variables!$D$5:$D$105,MATCH($A392,Variables!$A$5:$A$105,0))="","","."&amp;INDEX(Variables!$D$5:$D$105,MATCH($A392,Variables!$A$5:$A$105,0)))&amp;"."&amp;K$5</f>
        <v/>
      </c>
      <c r="L392" s="38">
        <f>L365+L374+L383</f>
        <v/>
      </c>
      <c r="M392" s="37">
        <f>M365+M374+M383</f>
        <v/>
      </c>
      <c r="N392" s="37">
        <f>N365+N374+N383</f>
        <v/>
      </c>
      <c r="O392" s="37">
        <f>O365+O374+O383</f>
        <v/>
      </c>
      <c r="P392" s="37">
        <f>P365+P374+P383</f>
        <v/>
      </c>
      <c r="Q392" s="37">
        <f>Q365+Q374+Q383</f>
        <v/>
      </c>
      <c r="R392" s="37">
        <f>R365+R374+R383</f>
        <v/>
      </c>
      <c r="S392" s="37">
        <f>S365+S374+S383</f>
        <v/>
      </c>
      <c r="T392" s="37">
        <f>T365+T374+T383</f>
        <v/>
      </c>
      <c r="U392" s="37">
        <f>U365+U374+U383</f>
        <v/>
      </c>
      <c r="V392" s="37">
        <f>V365+V374+V383</f>
        <v/>
      </c>
      <c r="W392" s="37">
        <f>W365+W374+W383</f>
        <v/>
      </c>
      <c r="X392" s="37">
        <f>X365+X374+X383</f>
        <v/>
      </c>
      <c r="Y392" s="37">
        <f>Y365+Y374+Y383</f>
        <v/>
      </c>
      <c r="Z392" s="37">
        <f>Z365+Z374+Z383</f>
        <v/>
      </c>
      <c r="AA392" s="37">
        <f>AA365+AA374+AA383</f>
        <v/>
      </c>
      <c r="AB392" s="37">
        <f>AB365+AB374+AB383</f>
        <v/>
      </c>
      <c r="AC392" s="37">
        <f>AC365+AC374+AC383</f>
        <v/>
      </c>
      <c r="AD392" s="40">
        <f>NEWPOLICY(AD365,AD374,AD383)</f>
        <v/>
      </c>
      <c r="AF392" s="11">
        <f>LOWER(Settings!$C$4)&amp;".mit."&amp;$A392&amp;IF($C392="","","."&amp;$C392&amp;"."&amp;$B392)&amp;IF(INDEX(Variables!$D$5:$D$105,MATCH($A392,Variables!$A$5:$A$105,0))="","","."&amp;INDEX(Variables!$D$5:$D$105,MATCH($A392,Variables!$A$5:$A$105,0)))&amp;"."&amp;AF$5</f>
        <v/>
      </c>
      <c r="AG392" s="38">
        <f>AG365+AG374+AG383</f>
        <v/>
      </c>
      <c r="AH392" s="37">
        <f>AH365+AH374+AH383</f>
        <v/>
      </c>
      <c r="AI392" s="37">
        <f>AI365+AI374+AI383</f>
        <v/>
      </c>
      <c r="AJ392" s="37">
        <f>AJ365+AJ374+AJ383</f>
        <v/>
      </c>
      <c r="AK392" s="37">
        <f>AK365+AK374+AK383</f>
        <v/>
      </c>
      <c r="AL392" s="37">
        <f>AL365+AL374+AL383</f>
        <v/>
      </c>
      <c r="AM392" s="37">
        <f>AM365+AM374+AM383</f>
        <v/>
      </c>
      <c r="AN392" s="37">
        <f>AN365+AN374+AN383</f>
        <v/>
      </c>
      <c r="AO392" s="37">
        <f>AO365+AO374+AO383</f>
        <v/>
      </c>
      <c r="AP392" s="37">
        <f>AP365+AP374+AP383</f>
        <v/>
      </c>
      <c r="AQ392" s="37">
        <f>AQ365+AQ374+AQ383</f>
        <v/>
      </c>
      <c r="AR392" s="37">
        <f>AR365+AR374+AR383</f>
        <v/>
      </c>
      <c r="AS392" s="37">
        <f>AS365+AS374+AS383</f>
        <v/>
      </c>
      <c r="AT392" s="37">
        <f>AT365+AT374+AT383</f>
        <v/>
      </c>
      <c r="AU392" s="37">
        <f>AU365+AU374+AU383</f>
        <v/>
      </c>
      <c r="AV392" s="37">
        <f>AV365+AV374+AV383</f>
        <v/>
      </c>
      <c r="AW392" s="37">
        <f>AW365+AW374+AW383</f>
        <v/>
      </c>
      <c r="AX392" s="37">
        <f>AX365+AX374+AX383</f>
        <v/>
      </c>
      <c r="AY392" s="40">
        <f>NEWPOLICY(AY365,AY374,AY383)</f>
        <v/>
      </c>
    </row>
    <row r="393" hidden="1" outlineLevel="2">
      <c r="A393" s="14" t="inlineStr">
        <is>
          <t>nce</t>
        </is>
      </c>
      <c r="B393" s="14" t="inlineStr">
        <is>
          <t>gso</t>
        </is>
      </c>
      <c r="C393" s="14" t="inlineStr">
        <is>
          <t>rod</t>
        </is>
      </c>
      <c r="D393" s="36" t="n"/>
      <c r="E393" s="36" t="n"/>
      <c r="F393" s="36" t="n"/>
      <c r="G393" s="36" t="n"/>
      <c r="H393" s="14">
        <f>INDEX(Variables!$B$5:$B$105,MATCH($A393,Variables!$A$5:$A$105,0))&amp;IF($C393="",""," | "&amp;INDEX(Mapping!$B$5:$B$26,MATCH($C393,Mapping!$A$5:$A$26,0))&amp;" | "&amp;INDEX(Mapping!$B$30:$B$41,MATCH($B393,Mapping!$A$30:$A$41,0)))</f>
        <v/>
      </c>
      <c r="I393" s="14">
        <f>INDEX(Variables!$C$5:$C$105,MATCH($A393,Variables!$A$5:$A$105,0))</f>
        <v/>
      </c>
      <c r="J393" s="14">
        <f>INDEX(Variables!$E$5:$E$105,MATCH($A393,Variables!$A$5:$A$105,0))</f>
        <v/>
      </c>
      <c r="K393" s="11">
        <f>LOWER(Settings!$C$4)&amp;".mit."&amp;$A393&amp;IF($C393="","","."&amp;$C393&amp;"."&amp;$B393)&amp;IF(INDEX(Variables!$D$5:$D$105,MATCH($A393,Variables!$A$5:$A$105,0))="","","."&amp;INDEX(Variables!$D$5:$D$105,MATCH($A393,Variables!$A$5:$A$105,0)))&amp;"."&amp;K$5</f>
        <v/>
      </c>
      <c r="L393" s="38">
        <f>L366+L375+L384</f>
        <v/>
      </c>
      <c r="M393" s="37">
        <f>M366+M375+M384</f>
        <v/>
      </c>
      <c r="N393" s="37">
        <f>N366+N375+N384</f>
        <v/>
      </c>
      <c r="O393" s="37">
        <f>O366+O375+O384</f>
        <v/>
      </c>
      <c r="P393" s="37">
        <f>P366+P375+P384</f>
        <v/>
      </c>
      <c r="Q393" s="37">
        <f>Q366+Q375+Q384</f>
        <v/>
      </c>
      <c r="R393" s="37">
        <f>R366+R375+R384</f>
        <v/>
      </c>
      <c r="S393" s="37">
        <f>S366+S375+S384</f>
        <v/>
      </c>
      <c r="T393" s="37">
        <f>T366+T375+T384</f>
        <v/>
      </c>
      <c r="U393" s="37">
        <f>U366+U375+U384</f>
        <v/>
      </c>
      <c r="V393" s="37">
        <f>V366+V375+V384</f>
        <v/>
      </c>
      <c r="W393" s="37">
        <f>W366+W375+W384</f>
        <v/>
      </c>
      <c r="X393" s="37">
        <f>X366+X375+X384</f>
        <v/>
      </c>
      <c r="Y393" s="37">
        <f>Y366+Y375+Y384</f>
        <v/>
      </c>
      <c r="Z393" s="37">
        <f>Z366+Z375+Z384</f>
        <v/>
      </c>
      <c r="AA393" s="37">
        <f>AA366+AA375+AA384</f>
        <v/>
      </c>
      <c r="AB393" s="37">
        <f>AB366+AB375+AB384</f>
        <v/>
      </c>
      <c r="AC393" s="37">
        <f>AC366+AC375+AC384</f>
        <v/>
      </c>
      <c r="AD393" s="40">
        <f>NEWPOLICY(AD366,AD375,AD384)</f>
        <v/>
      </c>
      <c r="AF393" s="11">
        <f>LOWER(Settings!$C$4)&amp;".mit."&amp;$A393&amp;IF($C393="","","."&amp;$C393&amp;"."&amp;$B393)&amp;IF(INDEX(Variables!$D$5:$D$105,MATCH($A393,Variables!$A$5:$A$105,0))="","","."&amp;INDEX(Variables!$D$5:$D$105,MATCH($A393,Variables!$A$5:$A$105,0)))&amp;"."&amp;AF$5</f>
        <v/>
      </c>
      <c r="AG393" s="38">
        <f>AG366+AG375+AG384</f>
        <v/>
      </c>
      <c r="AH393" s="37">
        <f>AH366+AH375+AH384</f>
        <v/>
      </c>
      <c r="AI393" s="37">
        <f>AI366+AI375+AI384</f>
        <v/>
      </c>
      <c r="AJ393" s="37">
        <f>AJ366+AJ375+AJ384</f>
        <v/>
      </c>
      <c r="AK393" s="37">
        <f>AK366+AK375+AK384</f>
        <v/>
      </c>
      <c r="AL393" s="37">
        <f>AL366+AL375+AL384</f>
        <v/>
      </c>
      <c r="AM393" s="37">
        <f>AM366+AM375+AM384</f>
        <v/>
      </c>
      <c r="AN393" s="37">
        <f>AN366+AN375+AN384</f>
        <v/>
      </c>
      <c r="AO393" s="37">
        <f>AO366+AO375+AO384</f>
        <v/>
      </c>
      <c r="AP393" s="37">
        <f>AP366+AP375+AP384</f>
        <v/>
      </c>
      <c r="AQ393" s="37">
        <f>AQ366+AQ375+AQ384</f>
        <v/>
      </c>
      <c r="AR393" s="37">
        <f>AR366+AR375+AR384</f>
        <v/>
      </c>
      <c r="AS393" s="37">
        <f>AS366+AS375+AS384</f>
        <v/>
      </c>
      <c r="AT393" s="37">
        <f>AT366+AT375+AT384</f>
        <v/>
      </c>
      <c r="AU393" s="37">
        <f>AU366+AU375+AU384</f>
        <v/>
      </c>
      <c r="AV393" s="37">
        <f>AV366+AV375+AV384</f>
        <v/>
      </c>
      <c r="AW393" s="37">
        <f>AW366+AW375+AW384</f>
        <v/>
      </c>
      <c r="AX393" s="37">
        <f>AX366+AX375+AX384</f>
        <v/>
      </c>
      <c r="AY393" s="40">
        <f>NEWPOLICY(AY366,AY375,AY384)</f>
        <v/>
      </c>
    </row>
    <row r="394" hidden="1" outlineLevel="2">
      <c r="A394" s="14" t="inlineStr">
        <is>
          <t>nce</t>
        </is>
      </c>
      <c r="B394" s="14" t="inlineStr">
        <is>
          <t>die</t>
        </is>
      </c>
      <c r="C394" s="14" t="inlineStr">
        <is>
          <t>rod</t>
        </is>
      </c>
      <c r="D394" s="36" t="n"/>
      <c r="E394" s="36" t="n"/>
      <c r="F394" s="36" t="n"/>
      <c r="G394" s="36" t="n"/>
      <c r="H394" s="14">
        <f>INDEX(Variables!$B$5:$B$105,MATCH($A394,Variables!$A$5:$A$105,0))&amp;IF($C394="",""," | "&amp;INDEX(Mapping!$B$5:$B$26,MATCH($C394,Mapping!$A$5:$A$26,0))&amp;" | "&amp;INDEX(Mapping!$B$30:$B$41,MATCH($B394,Mapping!$A$30:$A$41,0)))</f>
        <v/>
      </c>
      <c r="I394" s="14">
        <f>INDEX(Variables!$C$5:$C$105,MATCH($A394,Variables!$A$5:$A$105,0))</f>
        <v/>
      </c>
      <c r="J394" s="14">
        <f>INDEX(Variables!$E$5:$E$105,MATCH($A394,Variables!$A$5:$A$105,0))</f>
        <v/>
      </c>
      <c r="K394" s="11">
        <f>LOWER(Settings!$C$4)&amp;".mit."&amp;$A394&amp;IF($C394="","","."&amp;$C394&amp;"."&amp;$B394)&amp;IF(INDEX(Variables!$D$5:$D$105,MATCH($A394,Variables!$A$5:$A$105,0))="","","."&amp;INDEX(Variables!$D$5:$D$105,MATCH($A394,Variables!$A$5:$A$105,0)))&amp;"."&amp;K$5</f>
        <v/>
      </c>
      <c r="L394" s="38">
        <f>L367+L376+L385</f>
        <v/>
      </c>
      <c r="M394" s="37">
        <f>M367+M376+M385</f>
        <v/>
      </c>
      <c r="N394" s="37">
        <f>N367+N376+N385</f>
        <v/>
      </c>
      <c r="O394" s="37">
        <f>O367+O376+O385</f>
        <v/>
      </c>
      <c r="P394" s="37">
        <f>P367+P376+P385</f>
        <v/>
      </c>
      <c r="Q394" s="37">
        <f>Q367+Q376+Q385</f>
        <v/>
      </c>
      <c r="R394" s="37">
        <f>R367+R376+R385</f>
        <v/>
      </c>
      <c r="S394" s="37">
        <f>S367+S376+S385</f>
        <v/>
      </c>
      <c r="T394" s="37">
        <f>T367+T376+T385</f>
        <v/>
      </c>
      <c r="U394" s="37">
        <f>U367+U376+U385</f>
        <v/>
      </c>
      <c r="V394" s="37">
        <f>V367+V376+V385</f>
        <v/>
      </c>
      <c r="W394" s="37">
        <f>W367+W376+W385</f>
        <v/>
      </c>
      <c r="X394" s="37">
        <f>X367+X376+X385</f>
        <v/>
      </c>
      <c r="Y394" s="37">
        <f>Y367+Y376+Y385</f>
        <v/>
      </c>
      <c r="Z394" s="37">
        <f>Z367+Z376+Z385</f>
        <v/>
      </c>
      <c r="AA394" s="37">
        <f>AA367+AA376+AA385</f>
        <v/>
      </c>
      <c r="AB394" s="37">
        <f>AB367+AB376+AB385</f>
        <v/>
      </c>
      <c r="AC394" s="37">
        <f>AC367+AC376+AC385</f>
        <v/>
      </c>
      <c r="AD394" s="40">
        <f>NEWPOLICY(AD367,AD376,AD385)</f>
        <v/>
      </c>
      <c r="AF394" s="11">
        <f>LOWER(Settings!$C$4)&amp;".mit."&amp;$A394&amp;IF($C394="","","."&amp;$C394&amp;"."&amp;$B394)&amp;IF(INDEX(Variables!$D$5:$D$105,MATCH($A394,Variables!$A$5:$A$105,0))="","","."&amp;INDEX(Variables!$D$5:$D$105,MATCH($A394,Variables!$A$5:$A$105,0)))&amp;"."&amp;AF$5</f>
        <v/>
      </c>
      <c r="AG394" s="38">
        <f>AG367+AG376+AG385</f>
        <v/>
      </c>
      <c r="AH394" s="37">
        <f>AH367+AH376+AH385</f>
        <v/>
      </c>
      <c r="AI394" s="37">
        <f>AI367+AI376+AI385</f>
        <v/>
      </c>
      <c r="AJ394" s="37">
        <f>AJ367+AJ376+AJ385</f>
        <v/>
      </c>
      <c r="AK394" s="37">
        <f>AK367+AK376+AK385</f>
        <v/>
      </c>
      <c r="AL394" s="37">
        <f>AL367+AL376+AL385</f>
        <v/>
      </c>
      <c r="AM394" s="37">
        <f>AM367+AM376+AM385</f>
        <v/>
      </c>
      <c r="AN394" s="37">
        <f>AN367+AN376+AN385</f>
        <v/>
      </c>
      <c r="AO394" s="37">
        <f>AO367+AO376+AO385</f>
        <v/>
      </c>
      <c r="AP394" s="37">
        <f>AP367+AP376+AP385</f>
        <v/>
      </c>
      <c r="AQ394" s="37">
        <f>AQ367+AQ376+AQ385</f>
        <v/>
      </c>
      <c r="AR394" s="37">
        <f>AR367+AR376+AR385</f>
        <v/>
      </c>
      <c r="AS394" s="37">
        <f>AS367+AS376+AS385</f>
        <v/>
      </c>
      <c r="AT394" s="37">
        <f>AT367+AT376+AT385</f>
        <v/>
      </c>
      <c r="AU394" s="37">
        <f>AU367+AU376+AU385</f>
        <v/>
      </c>
      <c r="AV394" s="37">
        <f>AV367+AV376+AV385</f>
        <v/>
      </c>
      <c r="AW394" s="37">
        <f>AW367+AW376+AW385</f>
        <v/>
      </c>
      <c r="AX394" s="37">
        <f>AX367+AX376+AX385</f>
        <v/>
      </c>
      <c r="AY394" s="40">
        <f>NEWPOLICY(AY367,AY376,AY385)</f>
        <v/>
      </c>
    </row>
    <row r="395" hidden="1" outlineLevel="2">
      <c r="A395" s="14" t="inlineStr">
        <is>
          <t>nce</t>
        </is>
      </c>
      <c r="B395" s="14" t="inlineStr">
        <is>
          <t>lpg</t>
        </is>
      </c>
      <c r="C395" s="14" t="inlineStr">
        <is>
          <t>rod</t>
        </is>
      </c>
      <c r="D395" s="36" t="n"/>
      <c r="E395" s="36" t="n"/>
      <c r="F395" s="36" t="n"/>
      <c r="G395" s="36" t="n"/>
      <c r="H395" s="14">
        <f>INDEX(Variables!$B$5:$B$105,MATCH($A395,Variables!$A$5:$A$105,0))&amp;IF($C395="",""," | "&amp;INDEX(Mapping!$B$5:$B$26,MATCH($C395,Mapping!$A$5:$A$26,0))&amp;" | "&amp;INDEX(Mapping!$B$30:$B$41,MATCH($B395,Mapping!$A$30:$A$41,0)))</f>
        <v/>
      </c>
      <c r="I395" s="14">
        <f>INDEX(Variables!$C$5:$C$105,MATCH($A395,Variables!$A$5:$A$105,0))</f>
        <v/>
      </c>
      <c r="J395" s="14">
        <f>INDEX(Variables!$E$5:$E$105,MATCH($A395,Variables!$A$5:$A$105,0))</f>
        <v/>
      </c>
      <c r="K395" s="11">
        <f>LOWER(Settings!$C$4)&amp;".mit."&amp;$A395&amp;IF($C395="","","."&amp;$C395&amp;"."&amp;$B395)&amp;IF(INDEX(Variables!$D$5:$D$105,MATCH($A395,Variables!$A$5:$A$105,0))="","","."&amp;INDEX(Variables!$D$5:$D$105,MATCH($A395,Variables!$A$5:$A$105,0)))&amp;"."&amp;K$5</f>
        <v/>
      </c>
      <c r="L395" s="38">
        <f>L368+L377+L386</f>
        <v/>
      </c>
      <c r="M395" s="37">
        <f>M368+M377+M386</f>
        <v/>
      </c>
      <c r="N395" s="37">
        <f>N368+N377+N386</f>
        <v/>
      </c>
      <c r="O395" s="37">
        <f>O368+O377+O386</f>
        <v/>
      </c>
      <c r="P395" s="37">
        <f>P368+P377+P386</f>
        <v/>
      </c>
      <c r="Q395" s="37">
        <f>Q368+Q377+Q386</f>
        <v/>
      </c>
      <c r="R395" s="37">
        <f>R368+R377+R386</f>
        <v/>
      </c>
      <c r="S395" s="37">
        <f>S368+S377+S386</f>
        <v/>
      </c>
      <c r="T395" s="37">
        <f>T368+T377+T386</f>
        <v/>
      </c>
      <c r="U395" s="37">
        <f>U368+U377+U386</f>
        <v/>
      </c>
      <c r="V395" s="37">
        <f>V368+V377+V386</f>
        <v/>
      </c>
      <c r="W395" s="37">
        <f>W368+W377+W386</f>
        <v/>
      </c>
      <c r="X395" s="37">
        <f>X368+X377+X386</f>
        <v/>
      </c>
      <c r="Y395" s="37">
        <f>Y368+Y377+Y386</f>
        <v/>
      </c>
      <c r="Z395" s="37">
        <f>Z368+Z377+Z386</f>
        <v/>
      </c>
      <c r="AA395" s="37">
        <f>AA368+AA377+AA386</f>
        <v/>
      </c>
      <c r="AB395" s="37">
        <f>AB368+AB377+AB386</f>
        <v/>
      </c>
      <c r="AC395" s="37">
        <f>AC368+AC377+AC386</f>
        <v/>
      </c>
      <c r="AD395" s="40">
        <f>NEWPOLICY(AD368,AD377,AD386)</f>
        <v/>
      </c>
      <c r="AF395" s="11">
        <f>LOWER(Settings!$C$4)&amp;".mit."&amp;$A395&amp;IF($C395="","","."&amp;$C395&amp;"."&amp;$B395)&amp;IF(INDEX(Variables!$D$5:$D$105,MATCH($A395,Variables!$A$5:$A$105,0))="","","."&amp;INDEX(Variables!$D$5:$D$105,MATCH($A395,Variables!$A$5:$A$105,0)))&amp;"."&amp;AF$5</f>
        <v/>
      </c>
      <c r="AG395" s="38">
        <f>AG368+AG377+AG386</f>
        <v/>
      </c>
      <c r="AH395" s="37">
        <f>AH368+AH377+AH386</f>
        <v/>
      </c>
      <c r="AI395" s="37">
        <f>AI368+AI377+AI386</f>
        <v/>
      </c>
      <c r="AJ395" s="37">
        <f>AJ368+AJ377+AJ386</f>
        <v/>
      </c>
      <c r="AK395" s="37">
        <f>AK368+AK377+AK386</f>
        <v/>
      </c>
      <c r="AL395" s="37">
        <f>AL368+AL377+AL386</f>
        <v/>
      </c>
      <c r="AM395" s="37">
        <f>AM368+AM377+AM386</f>
        <v/>
      </c>
      <c r="AN395" s="37">
        <f>AN368+AN377+AN386</f>
        <v/>
      </c>
      <c r="AO395" s="37">
        <f>AO368+AO377+AO386</f>
        <v/>
      </c>
      <c r="AP395" s="37">
        <f>AP368+AP377+AP386</f>
        <v/>
      </c>
      <c r="AQ395" s="37">
        <f>AQ368+AQ377+AQ386</f>
        <v/>
      </c>
      <c r="AR395" s="37">
        <f>AR368+AR377+AR386</f>
        <v/>
      </c>
      <c r="AS395" s="37">
        <f>AS368+AS377+AS386</f>
        <v/>
      </c>
      <c r="AT395" s="37">
        <f>AT368+AT377+AT386</f>
        <v/>
      </c>
      <c r="AU395" s="37">
        <f>AU368+AU377+AU386</f>
        <v/>
      </c>
      <c r="AV395" s="37">
        <f>AV368+AV377+AV386</f>
        <v/>
      </c>
      <c r="AW395" s="37">
        <f>AW368+AW377+AW386</f>
        <v/>
      </c>
      <c r="AX395" s="37">
        <f>AX368+AX377+AX386</f>
        <v/>
      </c>
      <c r="AY395" s="40">
        <f>NEWPOLICY(AY368,AY377,AY386)</f>
        <v/>
      </c>
    </row>
    <row r="396" hidden="1" outlineLevel="2">
      <c r="A396" s="14" t="inlineStr">
        <is>
          <t>nce</t>
        </is>
      </c>
      <c r="B396" s="14" t="inlineStr">
        <is>
          <t>ker</t>
        </is>
      </c>
      <c r="C396" s="14" t="inlineStr">
        <is>
          <t>rod</t>
        </is>
      </c>
      <c r="D396" s="36" t="n"/>
      <c r="E396" s="36" t="n"/>
      <c r="F396" s="36" t="n"/>
      <c r="G396" s="36" t="n"/>
      <c r="H396" s="14">
        <f>INDEX(Variables!$B$5:$B$105,MATCH($A396,Variables!$A$5:$A$105,0))&amp;IF($C396="",""," | "&amp;INDEX(Mapping!$B$5:$B$26,MATCH($C396,Mapping!$A$5:$A$26,0))&amp;" | "&amp;INDEX(Mapping!$B$30:$B$41,MATCH($B396,Mapping!$A$30:$A$41,0)))</f>
        <v/>
      </c>
      <c r="I396" s="14">
        <f>INDEX(Variables!$C$5:$C$105,MATCH($A396,Variables!$A$5:$A$105,0))</f>
        <v/>
      </c>
      <c r="J396" s="14">
        <f>INDEX(Variables!$E$5:$E$105,MATCH($A396,Variables!$A$5:$A$105,0))</f>
        <v/>
      </c>
      <c r="K396" s="11">
        <f>LOWER(Settings!$C$4)&amp;".mit."&amp;$A396&amp;IF($C396="","","."&amp;$C396&amp;"."&amp;$B396)&amp;IF(INDEX(Variables!$D$5:$D$105,MATCH($A396,Variables!$A$5:$A$105,0))="","","."&amp;INDEX(Variables!$D$5:$D$105,MATCH($A396,Variables!$A$5:$A$105,0)))&amp;"."&amp;K$5</f>
        <v/>
      </c>
      <c r="L396" s="38">
        <f>L369+L378+L387</f>
        <v/>
      </c>
      <c r="M396" s="37">
        <f>M369+M378+M387</f>
        <v/>
      </c>
      <c r="N396" s="37">
        <f>N369+N378+N387</f>
        <v/>
      </c>
      <c r="O396" s="37">
        <f>O369+O378+O387</f>
        <v/>
      </c>
      <c r="P396" s="37">
        <f>P369+P378+P387</f>
        <v/>
      </c>
      <c r="Q396" s="37">
        <f>Q369+Q378+Q387</f>
        <v/>
      </c>
      <c r="R396" s="37">
        <f>R369+R378+R387</f>
        <v/>
      </c>
      <c r="S396" s="37">
        <f>S369+S378+S387</f>
        <v/>
      </c>
      <c r="T396" s="37">
        <f>T369+T378+T387</f>
        <v/>
      </c>
      <c r="U396" s="37">
        <f>U369+U378+U387</f>
        <v/>
      </c>
      <c r="V396" s="37">
        <f>V369+V378+V387</f>
        <v/>
      </c>
      <c r="W396" s="37">
        <f>W369+W378+W387</f>
        <v/>
      </c>
      <c r="X396" s="37">
        <f>X369+X378+X387</f>
        <v/>
      </c>
      <c r="Y396" s="37">
        <f>Y369+Y378+Y387</f>
        <v/>
      </c>
      <c r="Z396" s="37">
        <f>Z369+Z378+Z387</f>
        <v/>
      </c>
      <c r="AA396" s="37">
        <f>AA369+AA378+AA387</f>
        <v/>
      </c>
      <c r="AB396" s="37">
        <f>AB369+AB378+AB387</f>
        <v/>
      </c>
      <c r="AC396" s="37">
        <f>AC369+AC378+AC387</f>
        <v/>
      </c>
      <c r="AD396" s="40">
        <f>NEWPOLICY(AD369,AD378,AD387)</f>
        <v/>
      </c>
      <c r="AF396" s="11">
        <f>LOWER(Settings!$C$4)&amp;".mit."&amp;$A396&amp;IF($C396="","","."&amp;$C396&amp;"."&amp;$B396)&amp;IF(INDEX(Variables!$D$5:$D$105,MATCH($A396,Variables!$A$5:$A$105,0))="","","."&amp;INDEX(Variables!$D$5:$D$105,MATCH($A396,Variables!$A$5:$A$105,0)))&amp;"."&amp;AF$5</f>
        <v/>
      </c>
      <c r="AG396" s="38">
        <f>AG369+AG378+AG387</f>
        <v/>
      </c>
      <c r="AH396" s="37">
        <f>AH369+AH378+AH387</f>
        <v/>
      </c>
      <c r="AI396" s="37">
        <f>AI369+AI378+AI387</f>
        <v/>
      </c>
      <c r="AJ396" s="37">
        <f>AJ369+AJ378+AJ387</f>
        <v/>
      </c>
      <c r="AK396" s="37">
        <f>AK369+AK378+AK387</f>
        <v/>
      </c>
      <c r="AL396" s="37">
        <f>AL369+AL378+AL387</f>
        <v/>
      </c>
      <c r="AM396" s="37">
        <f>AM369+AM378+AM387</f>
        <v/>
      </c>
      <c r="AN396" s="37">
        <f>AN369+AN378+AN387</f>
        <v/>
      </c>
      <c r="AO396" s="37">
        <f>AO369+AO378+AO387</f>
        <v/>
      </c>
      <c r="AP396" s="37">
        <f>AP369+AP378+AP387</f>
        <v/>
      </c>
      <c r="AQ396" s="37">
        <f>AQ369+AQ378+AQ387</f>
        <v/>
      </c>
      <c r="AR396" s="37">
        <f>AR369+AR378+AR387</f>
        <v/>
      </c>
      <c r="AS396" s="37">
        <f>AS369+AS378+AS387</f>
        <v/>
      </c>
      <c r="AT396" s="37">
        <f>AT369+AT378+AT387</f>
        <v/>
      </c>
      <c r="AU396" s="37">
        <f>AU369+AU378+AU387</f>
        <v/>
      </c>
      <c r="AV396" s="37">
        <f>AV369+AV378+AV387</f>
        <v/>
      </c>
      <c r="AW396" s="37">
        <f>AW369+AW378+AW387</f>
        <v/>
      </c>
      <c r="AX396" s="37">
        <f>AX369+AX378+AX387</f>
        <v/>
      </c>
      <c r="AY396" s="40">
        <f>NEWPOLICY(AY369,AY378,AY387)</f>
        <v/>
      </c>
    </row>
    <row r="397" hidden="1" outlineLevel="2">
      <c r="A397" s="14" t="inlineStr">
        <is>
          <t>nce</t>
        </is>
      </c>
      <c r="B397" s="14" t="inlineStr">
        <is>
          <t>oop</t>
        </is>
      </c>
      <c r="C397" s="14" t="inlineStr">
        <is>
          <t>rod</t>
        </is>
      </c>
      <c r="D397" s="36" t="n"/>
      <c r="E397" s="36" t="n"/>
      <c r="F397" s="36" t="n"/>
      <c r="G397" s="36" t="n"/>
      <c r="H397" s="14">
        <f>INDEX(Variables!$B$5:$B$105,MATCH($A397,Variables!$A$5:$A$105,0))&amp;IF($C397="",""," | "&amp;INDEX(Mapping!$B$5:$B$26,MATCH($C397,Mapping!$A$5:$A$26,0))&amp;" | "&amp;INDEX(Mapping!$B$30:$B$41,MATCH($B397,Mapping!$A$30:$A$41,0)))</f>
        <v/>
      </c>
      <c r="I397" s="14">
        <f>INDEX(Variables!$C$5:$C$105,MATCH($A397,Variables!$A$5:$A$105,0))</f>
        <v/>
      </c>
      <c r="J397" s="14">
        <f>INDEX(Variables!$E$5:$E$105,MATCH($A397,Variables!$A$5:$A$105,0))</f>
        <v/>
      </c>
      <c r="K397" s="11">
        <f>LOWER(Settings!$C$4)&amp;".mit."&amp;$A397&amp;IF($C397="","","."&amp;$C397&amp;"."&amp;$B397)&amp;IF(INDEX(Variables!$D$5:$D$105,MATCH($A397,Variables!$A$5:$A$105,0))="","","."&amp;INDEX(Variables!$D$5:$D$105,MATCH($A397,Variables!$A$5:$A$105,0)))&amp;"."&amp;K$5</f>
        <v/>
      </c>
      <c r="L397" s="38">
        <f>L370+L379+L388</f>
        <v/>
      </c>
      <c r="M397" s="37">
        <f>M370+M379+M388</f>
        <v/>
      </c>
      <c r="N397" s="37">
        <f>N370+N379+N388</f>
        <v/>
      </c>
      <c r="O397" s="37">
        <f>O370+O379+O388</f>
        <v/>
      </c>
      <c r="P397" s="37">
        <f>P370+P379+P388</f>
        <v/>
      </c>
      <c r="Q397" s="37">
        <f>Q370+Q379+Q388</f>
        <v/>
      </c>
      <c r="R397" s="37">
        <f>R370+R379+R388</f>
        <v/>
      </c>
      <c r="S397" s="37">
        <f>S370+S379+S388</f>
        <v/>
      </c>
      <c r="T397" s="37">
        <f>T370+T379+T388</f>
        <v/>
      </c>
      <c r="U397" s="37">
        <f>U370+U379+U388</f>
        <v/>
      </c>
      <c r="V397" s="37">
        <f>V370+V379+V388</f>
        <v/>
      </c>
      <c r="W397" s="37">
        <f>W370+W379+W388</f>
        <v/>
      </c>
      <c r="X397" s="37">
        <f>X370+X379+X388</f>
        <v/>
      </c>
      <c r="Y397" s="37">
        <f>Y370+Y379+Y388</f>
        <v/>
      </c>
      <c r="Z397" s="37">
        <f>Z370+Z379+Z388</f>
        <v/>
      </c>
      <c r="AA397" s="37">
        <f>AA370+AA379+AA388</f>
        <v/>
      </c>
      <c r="AB397" s="37">
        <f>AB370+AB379+AB388</f>
        <v/>
      </c>
      <c r="AC397" s="37">
        <f>AC370+AC379+AC388</f>
        <v/>
      </c>
      <c r="AD397" s="40">
        <f>NEWPOLICY(AD370,AD379,AD388)</f>
        <v/>
      </c>
      <c r="AF397" s="11">
        <f>LOWER(Settings!$C$4)&amp;".mit."&amp;$A397&amp;IF($C397="","","."&amp;$C397&amp;"."&amp;$B397)&amp;IF(INDEX(Variables!$D$5:$D$105,MATCH($A397,Variables!$A$5:$A$105,0))="","","."&amp;INDEX(Variables!$D$5:$D$105,MATCH($A397,Variables!$A$5:$A$105,0)))&amp;"."&amp;AF$5</f>
        <v/>
      </c>
      <c r="AG397" s="38">
        <f>AG370+AG379+AG388</f>
        <v/>
      </c>
      <c r="AH397" s="37">
        <f>AH370+AH379+AH388</f>
        <v/>
      </c>
      <c r="AI397" s="37">
        <f>AI370+AI379+AI388</f>
        <v/>
      </c>
      <c r="AJ397" s="37">
        <f>AJ370+AJ379+AJ388</f>
        <v/>
      </c>
      <c r="AK397" s="37">
        <f>AK370+AK379+AK388</f>
        <v/>
      </c>
      <c r="AL397" s="37">
        <f>AL370+AL379+AL388</f>
        <v/>
      </c>
      <c r="AM397" s="37">
        <f>AM370+AM379+AM388</f>
        <v/>
      </c>
      <c r="AN397" s="37">
        <f>AN370+AN379+AN388</f>
        <v/>
      </c>
      <c r="AO397" s="37">
        <f>AO370+AO379+AO388</f>
        <v/>
      </c>
      <c r="AP397" s="37">
        <f>AP370+AP379+AP388</f>
        <v/>
      </c>
      <c r="AQ397" s="37">
        <f>AQ370+AQ379+AQ388</f>
        <v/>
      </c>
      <c r="AR397" s="37">
        <f>AR370+AR379+AR388</f>
        <v/>
      </c>
      <c r="AS397" s="37">
        <f>AS370+AS379+AS388</f>
        <v/>
      </c>
      <c r="AT397" s="37">
        <f>AT370+AT379+AT388</f>
        <v/>
      </c>
      <c r="AU397" s="37">
        <f>AU370+AU379+AU388</f>
        <v/>
      </c>
      <c r="AV397" s="37">
        <f>AV370+AV379+AV388</f>
        <v/>
      </c>
      <c r="AW397" s="37">
        <f>AW370+AW379+AW388</f>
        <v/>
      </c>
      <c r="AX397" s="37">
        <f>AX370+AX379+AX388</f>
        <v/>
      </c>
      <c r="AY397" s="40">
        <f>NEWPOLICY(AY370,AY379,AY388)</f>
        <v/>
      </c>
    </row>
    <row r="398" hidden="1" outlineLevel="2">
      <c r="A398" s="14" t="inlineStr">
        <is>
          <t>nce</t>
        </is>
      </c>
      <c r="B398" s="14" t="inlineStr">
        <is>
          <t>bio</t>
        </is>
      </c>
      <c r="C398" s="14" t="inlineStr">
        <is>
          <t>rod</t>
        </is>
      </c>
      <c r="D398" s="36" t="n"/>
      <c r="E398" s="36" t="n"/>
      <c r="F398" s="36" t="n"/>
      <c r="G398" s="36" t="n"/>
      <c r="H398" s="14">
        <f>INDEX(Variables!$B$5:$B$105,MATCH($A398,Variables!$A$5:$A$105,0))&amp;IF($C398="",""," | "&amp;INDEX(Mapping!$B$5:$B$26,MATCH($C398,Mapping!$A$5:$A$26,0))&amp;" | "&amp;INDEX(Mapping!$B$30:$B$41,MATCH($B398,Mapping!$A$30:$A$41,0)))</f>
        <v/>
      </c>
      <c r="I398" s="14">
        <f>INDEX(Variables!$C$5:$C$105,MATCH($A398,Variables!$A$5:$A$105,0))</f>
        <v/>
      </c>
      <c r="J398" s="14">
        <f>INDEX(Variables!$E$5:$E$105,MATCH($A398,Variables!$A$5:$A$105,0))</f>
        <v/>
      </c>
      <c r="K398" s="11">
        <f>LOWER(Settings!$C$4)&amp;".mit."&amp;$A398&amp;IF($C398="","","."&amp;$C398&amp;"."&amp;$B398)&amp;IF(INDEX(Variables!$D$5:$D$105,MATCH($A398,Variables!$A$5:$A$105,0))="","","."&amp;INDEX(Variables!$D$5:$D$105,MATCH($A398,Variables!$A$5:$A$105,0)))&amp;"."&amp;K$5</f>
        <v/>
      </c>
      <c r="L398" s="38">
        <f>L371+L380+L389</f>
        <v/>
      </c>
      <c r="M398" s="37">
        <f>M371+M380+M389</f>
        <v/>
      </c>
      <c r="N398" s="37">
        <f>N371+N380+N389</f>
        <v/>
      </c>
      <c r="O398" s="37">
        <f>O371+O380+O389</f>
        <v/>
      </c>
      <c r="P398" s="37">
        <f>P371+P380+P389</f>
        <v/>
      </c>
      <c r="Q398" s="37">
        <f>Q371+Q380+Q389</f>
        <v/>
      </c>
      <c r="R398" s="37">
        <f>R371+R380+R389</f>
        <v/>
      </c>
      <c r="S398" s="37">
        <f>S371+S380+S389</f>
        <v/>
      </c>
      <c r="T398" s="37">
        <f>T371+T380+T389</f>
        <v/>
      </c>
      <c r="U398" s="37">
        <f>U371+U380+U389</f>
        <v/>
      </c>
      <c r="V398" s="37">
        <f>V371+V380+V389</f>
        <v/>
      </c>
      <c r="W398" s="37">
        <f>W371+W380+W389</f>
        <v/>
      </c>
      <c r="X398" s="37">
        <f>X371+X380+X389</f>
        <v/>
      </c>
      <c r="Y398" s="37">
        <f>Y371+Y380+Y389</f>
        <v/>
      </c>
      <c r="Z398" s="37">
        <f>Z371+Z380+Z389</f>
        <v/>
      </c>
      <c r="AA398" s="37">
        <f>AA371+AA380+AA389</f>
        <v/>
      </c>
      <c r="AB398" s="37">
        <f>AB371+AB380+AB389</f>
        <v/>
      </c>
      <c r="AC398" s="37">
        <f>AC371+AC380+AC389</f>
        <v/>
      </c>
      <c r="AD398" s="40">
        <f>NEWPOLICY(AD371,AD380,AD389)</f>
        <v/>
      </c>
      <c r="AF398" s="11">
        <f>LOWER(Settings!$C$4)&amp;".mit."&amp;$A398&amp;IF($C398="","","."&amp;$C398&amp;"."&amp;$B398)&amp;IF(INDEX(Variables!$D$5:$D$105,MATCH($A398,Variables!$A$5:$A$105,0))="","","."&amp;INDEX(Variables!$D$5:$D$105,MATCH($A398,Variables!$A$5:$A$105,0)))&amp;"."&amp;AF$5</f>
        <v/>
      </c>
      <c r="AG398" s="38">
        <f>AG371+AG380+AG389</f>
        <v/>
      </c>
      <c r="AH398" s="37">
        <f>AH371+AH380+AH389</f>
        <v/>
      </c>
      <c r="AI398" s="37">
        <f>AI371+AI380+AI389</f>
        <v/>
      </c>
      <c r="AJ398" s="37">
        <f>AJ371+AJ380+AJ389</f>
        <v/>
      </c>
      <c r="AK398" s="37">
        <f>AK371+AK380+AK389</f>
        <v/>
      </c>
      <c r="AL398" s="37">
        <f>AL371+AL380+AL389</f>
        <v/>
      </c>
      <c r="AM398" s="37">
        <f>AM371+AM380+AM389</f>
        <v/>
      </c>
      <c r="AN398" s="37">
        <f>AN371+AN380+AN389</f>
        <v/>
      </c>
      <c r="AO398" s="37">
        <f>AO371+AO380+AO389</f>
        <v/>
      </c>
      <c r="AP398" s="37">
        <f>AP371+AP380+AP389</f>
        <v/>
      </c>
      <c r="AQ398" s="37">
        <f>AQ371+AQ380+AQ389</f>
        <v/>
      </c>
      <c r="AR398" s="37">
        <f>AR371+AR380+AR389</f>
        <v/>
      </c>
      <c r="AS398" s="37">
        <f>AS371+AS380+AS389</f>
        <v/>
      </c>
      <c r="AT398" s="37">
        <f>AT371+AT380+AT389</f>
        <v/>
      </c>
      <c r="AU398" s="37">
        <f>AU371+AU380+AU389</f>
        <v/>
      </c>
      <c r="AV398" s="37">
        <f>AV371+AV380+AV389</f>
        <v/>
      </c>
      <c r="AW398" s="37">
        <f>AW371+AW380+AW389</f>
        <v/>
      </c>
      <c r="AX398" s="37">
        <f>AX371+AX380+AX389</f>
        <v/>
      </c>
      <c r="AY398" s="40">
        <f>NEWPOLICY(AY371,AY380,AY389)</f>
        <v/>
      </c>
    </row>
    <row r="399" hidden="1" outlineLevel="2"/>
    <row r="400" hidden="1" outlineLevel="2">
      <c r="A400" s="14" t="inlineStr">
        <is>
          <t>atp</t>
        </is>
      </c>
      <c r="B400" s="14" t="inlineStr">
        <is>
          <t>coa</t>
        </is>
      </c>
      <c r="C400" s="14" t="inlineStr">
        <is>
          <t>rod</t>
        </is>
      </c>
      <c r="D400" s="37">
        <f>INDEX(Inputs!$R$5:$R$132,MATCH($B400&amp;"|"&amp;$C400,Inputs!$A$5:$A$132,0))</f>
        <v/>
      </c>
      <c r="E400" s="37">
        <f>INDEX(Inputs!$S$5:$S$132,MATCH($B400&amp;"|"&amp;$C400,Inputs!$A$5:$A$132,0))</f>
        <v/>
      </c>
      <c r="F400" s="36" t="n"/>
      <c r="G400" s="36" t="n"/>
      <c r="H400" s="14">
        <f>INDEX(Variables!$B$5:$B$105,MATCH($A400,Variables!$A$5:$A$105,0))&amp;IF($C400="",""," | "&amp;INDEX(Mapping!$B$5:$B$26,MATCH($C400,Mapping!$A$5:$A$26,0))&amp;" | "&amp;INDEX(Mapping!$B$30:$B$41,MATCH($B400,Mapping!$A$30:$A$41,0)))</f>
        <v/>
      </c>
      <c r="I400" s="14">
        <f>INDEX(Variables!$C$5:$C$105,MATCH($A400,Variables!$A$5:$A$105,0))</f>
        <v/>
      </c>
      <c r="J400" s="14">
        <f>INDEX(Variables!$E$5:$E$105,MATCH($A400,Variables!$A$5:$A$105,0))</f>
        <v/>
      </c>
      <c r="K400" s="11">
        <f>LOWER(Settings!$C$4)&amp;".mit."&amp;$A400&amp;IF($C400="","","."&amp;$C400&amp;"."&amp;$B400)&amp;IF(INDEX(Variables!$D$5:$D$105,MATCH($A400,Variables!$A$5:$A$105,0))="","","."&amp;INDEX(Variables!$D$5:$D$105,MATCH($A400,Variables!$A$5:$A$105,0)))&amp;"."&amp;K$5</f>
        <v/>
      </c>
      <c r="L400" s="38">
        <f>MAX(INDEX(L$292:L$303,$D400)+L391*(1+$E400),0.01)</f>
        <v/>
      </c>
      <c r="M400" s="37">
        <f>MAX(INDEX(M$292:M$303,$D400)+M391*(1+$E400),0.01)</f>
        <v/>
      </c>
      <c r="N400" s="37">
        <f>MAX(INDEX(N$292:N$303,$D400)+N391*(1+$E400),0.01)</f>
        <v/>
      </c>
      <c r="O400" s="37">
        <f>MAX(INDEX(O$292:O$303,$D400)+O391*(1+$E400),0.01)</f>
        <v/>
      </c>
      <c r="P400" s="37">
        <f>MAX(INDEX(P$292:P$303,$D400)+P391*(1+$E400),0.01)</f>
        <v/>
      </c>
      <c r="Q400" s="37">
        <f>MAX(INDEX(Q$292:Q$303,$D400)+Q391*(1+$E400),0.01)</f>
        <v/>
      </c>
      <c r="R400" s="37">
        <f>MAX(INDEX(R$292:R$303,$D400)+R391*(1+$E400),0.01)</f>
        <v/>
      </c>
      <c r="S400" s="37">
        <f>MAX(INDEX(S$292:S$303,$D400)+S391*(1+$E400),0.01)</f>
        <v/>
      </c>
      <c r="T400" s="37">
        <f>MAX(INDEX(T$292:T$303,$D400)+T391*(1+$E400),0.01)</f>
        <v/>
      </c>
      <c r="U400" s="37">
        <f>MAX(INDEX(U$292:U$303,$D400)+U391*(1+$E400),0.01)</f>
        <v/>
      </c>
      <c r="V400" s="37">
        <f>MAX(INDEX(V$292:V$303,$D400)+V391*(1+$E400),0.01)</f>
        <v/>
      </c>
      <c r="W400" s="37">
        <f>MAX(INDEX(W$292:W$303,$D400)+W391*(1+$E400),0.01)</f>
        <v/>
      </c>
      <c r="X400" s="37">
        <f>MAX(INDEX(X$292:X$303,$D400)+X391*(1+$E400),0.01)</f>
        <v/>
      </c>
      <c r="Y400" s="37">
        <f>MAX(INDEX(Y$292:Y$303,$D400)+Y391*(1+$E400),0.01)</f>
        <v/>
      </c>
      <c r="Z400" s="37">
        <f>MAX(INDEX(Z$292:Z$303,$D400)+Z391*(1+$E400),0.01)</f>
        <v/>
      </c>
      <c r="AA400" s="37">
        <f>MAX(INDEX(AA$292:AA$303,$D400)+AA391*(1+$E400),0.01)</f>
        <v/>
      </c>
      <c r="AB400" s="37">
        <f>MAX(INDEX(AB$292:AB$303,$D400)+AB391*(1+$E400),0.01)</f>
        <v/>
      </c>
      <c r="AC400" s="37">
        <f>MAX(INDEX(AC$292:AC$303,$D400)+AC391*(1+$E400),0.01)</f>
        <v/>
      </c>
      <c r="AD400" s="40">
        <f>POSTTAX(INDEX(AD$292:AD$303,$D400),AD391,$E400)</f>
        <v/>
      </c>
      <c r="AF400" s="11">
        <f>LOWER(Settings!$C$4)&amp;".mit."&amp;$A400&amp;IF($C400="","","."&amp;$C400&amp;"."&amp;$B400)&amp;IF(INDEX(Variables!$D$5:$D$105,MATCH($A400,Variables!$A$5:$A$105,0))="","","."&amp;INDEX(Variables!$D$5:$D$105,MATCH($A400,Variables!$A$5:$A$105,0)))&amp;"."&amp;AF$5</f>
        <v/>
      </c>
      <c r="AG400" s="38">
        <f>MAX(INDEX(AG$292:AG$303,$D400)+AG391*(1+$E400),0.01)</f>
        <v/>
      </c>
      <c r="AH400" s="37">
        <f>MAX(INDEX(AH$292:AH$303,$D400)+AH391*(1+$E400),0.01)</f>
        <v/>
      </c>
      <c r="AI400" s="37">
        <f>MAX(INDEX(AI$292:AI$303,$D400)+AI391*(1+$E400),0.01)</f>
        <v/>
      </c>
      <c r="AJ400" s="37">
        <f>MAX(INDEX(AJ$292:AJ$303,$D400)+AJ391*(1+$E400),0.01)</f>
        <v/>
      </c>
      <c r="AK400" s="37">
        <f>MAX(INDEX(AK$292:AK$303,$D400)+AK391*(1+$E400),0.01)</f>
        <v/>
      </c>
      <c r="AL400" s="37">
        <f>MAX(INDEX(AL$292:AL$303,$D400)+AL391*(1+$E400),0.01)</f>
        <v/>
      </c>
      <c r="AM400" s="37">
        <f>MAX(INDEX(AM$292:AM$303,$D400)+AM391*(1+$E400),0.01)</f>
        <v/>
      </c>
      <c r="AN400" s="37">
        <f>MAX(INDEX(AN$292:AN$303,$D400)+AN391*(1+$E400),0.01)</f>
        <v/>
      </c>
      <c r="AO400" s="37">
        <f>MAX(INDEX(AO$292:AO$303,$D400)+AO391*(1+$E400),0.01)</f>
        <v/>
      </c>
      <c r="AP400" s="37">
        <f>MAX(INDEX(AP$292:AP$303,$D400)+AP391*(1+$E400),0.01)</f>
        <v/>
      </c>
      <c r="AQ400" s="37">
        <f>MAX(INDEX(AQ$292:AQ$303,$D400)+AQ391*(1+$E400),0.01)</f>
        <v/>
      </c>
      <c r="AR400" s="37">
        <f>MAX(INDEX(AR$292:AR$303,$D400)+AR391*(1+$E400),0.01)</f>
        <v/>
      </c>
      <c r="AS400" s="37">
        <f>MAX(INDEX(AS$292:AS$303,$D400)+AS391*(1+$E400),0.01)</f>
        <v/>
      </c>
      <c r="AT400" s="37">
        <f>MAX(INDEX(AT$292:AT$303,$D400)+AT391*(1+$E400),0.01)</f>
        <v/>
      </c>
      <c r="AU400" s="37">
        <f>MAX(INDEX(AU$292:AU$303,$D400)+AU391*(1+$E400),0.01)</f>
        <v/>
      </c>
      <c r="AV400" s="37">
        <f>MAX(INDEX(AV$292:AV$303,$D400)+AV391*(1+$E400),0.01)</f>
        <v/>
      </c>
      <c r="AW400" s="37">
        <f>MAX(INDEX(AW$292:AW$303,$D400)+AW391*(1+$E400),0.01)</f>
        <v/>
      </c>
      <c r="AX400" s="37">
        <f>MAX(INDEX(AX$292:AX$303,$D400)+AX391*(1+$E400),0.01)</f>
        <v/>
      </c>
      <c r="AY400" s="40">
        <f>POSTTAX(INDEX(AY$292:AY$303,$D400),AY391,$E400)</f>
        <v/>
      </c>
    </row>
    <row r="401" hidden="1" outlineLevel="2">
      <c r="A401" s="14" t="inlineStr">
        <is>
          <t>atp</t>
        </is>
      </c>
      <c r="B401" s="14" t="inlineStr">
        <is>
          <t>nga</t>
        </is>
      </c>
      <c r="C401" s="14" t="inlineStr">
        <is>
          <t>rod</t>
        </is>
      </c>
      <c r="D401" s="37">
        <f>INDEX(Inputs!$R$5:$R$132,MATCH($B401&amp;"|"&amp;$C401,Inputs!$A$5:$A$132,0))</f>
        <v/>
      </c>
      <c r="E401" s="37">
        <f>INDEX(Inputs!$S$5:$S$132,MATCH($B401&amp;"|"&amp;$C401,Inputs!$A$5:$A$132,0))</f>
        <v/>
      </c>
      <c r="F401" s="36" t="n"/>
      <c r="G401" s="36" t="n"/>
      <c r="H401" s="14">
        <f>INDEX(Variables!$B$5:$B$105,MATCH($A401,Variables!$A$5:$A$105,0))&amp;IF($C401="",""," | "&amp;INDEX(Mapping!$B$5:$B$26,MATCH($C401,Mapping!$A$5:$A$26,0))&amp;" | "&amp;INDEX(Mapping!$B$30:$B$41,MATCH($B401,Mapping!$A$30:$A$41,0)))</f>
        <v/>
      </c>
      <c r="I401" s="14">
        <f>INDEX(Variables!$C$5:$C$105,MATCH($A401,Variables!$A$5:$A$105,0))</f>
        <v/>
      </c>
      <c r="J401" s="14">
        <f>INDEX(Variables!$E$5:$E$105,MATCH($A401,Variables!$A$5:$A$105,0))</f>
        <v/>
      </c>
      <c r="K401" s="11">
        <f>LOWER(Settings!$C$4)&amp;".mit."&amp;$A401&amp;IF($C401="","","."&amp;$C401&amp;"."&amp;$B401)&amp;IF(INDEX(Variables!$D$5:$D$105,MATCH($A401,Variables!$A$5:$A$105,0))="","","."&amp;INDEX(Variables!$D$5:$D$105,MATCH($A401,Variables!$A$5:$A$105,0)))&amp;"."&amp;K$5</f>
        <v/>
      </c>
      <c r="L401" s="38">
        <f>MAX(INDEX(L$292:L$303,$D401)+L392*(1+$E401),0.01)</f>
        <v/>
      </c>
      <c r="M401" s="37">
        <f>MAX(INDEX(M$292:M$303,$D401)+M392*(1+$E401),0.01)</f>
        <v/>
      </c>
      <c r="N401" s="37">
        <f>MAX(INDEX(N$292:N$303,$D401)+N392*(1+$E401),0.01)</f>
        <v/>
      </c>
      <c r="O401" s="37">
        <f>MAX(INDEX(O$292:O$303,$D401)+O392*(1+$E401),0.01)</f>
        <v/>
      </c>
      <c r="P401" s="37">
        <f>MAX(INDEX(P$292:P$303,$D401)+P392*(1+$E401),0.01)</f>
        <v/>
      </c>
      <c r="Q401" s="37">
        <f>MAX(INDEX(Q$292:Q$303,$D401)+Q392*(1+$E401),0.01)</f>
        <v/>
      </c>
      <c r="R401" s="37">
        <f>MAX(INDEX(R$292:R$303,$D401)+R392*(1+$E401),0.01)</f>
        <v/>
      </c>
      <c r="S401" s="37">
        <f>MAX(INDEX(S$292:S$303,$D401)+S392*(1+$E401),0.01)</f>
        <v/>
      </c>
      <c r="T401" s="37">
        <f>MAX(INDEX(T$292:T$303,$D401)+T392*(1+$E401),0.01)</f>
        <v/>
      </c>
      <c r="U401" s="37">
        <f>MAX(INDEX(U$292:U$303,$D401)+U392*(1+$E401),0.01)</f>
        <v/>
      </c>
      <c r="V401" s="37">
        <f>MAX(INDEX(V$292:V$303,$D401)+V392*(1+$E401),0.01)</f>
        <v/>
      </c>
      <c r="W401" s="37">
        <f>MAX(INDEX(W$292:W$303,$D401)+W392*(1+$E401),0.01)</f>
        <v/>
      </c>
      <c r="X401" s="37">
        <f>MAX(INDEX(X$292:X$303,$D401)+X392*(1+$E401),0.01)</f>
        <v/>
      </c>
      <c r="Y401" s="37">
        <f>MAX(INDEX(Y$292:Y$303,$D401)+Y392*(1+$E401),0.01)</f>
        <v/>
      </c>
      <c r="Z401" s="37">
        <f>MAX(INDEX(Z$292:Z$303,$D401)+Z392*(1+$E401),0.01)</f>
        <v/>
      </c>
      <c r="AA401" s="37">
        <f>MAX(INDEX(AA$292:AA$303,$D401)+AA392*(1+$E401),0.01)</f>
        <v/>
      </c>
      <c r="AB401" s="37">
        <f>MAX(INDEX(AB$292:AB$303,$D401)+AB392*(1+$E401),0.01)</f>
        <v/>
      </c>
      <c r="AC401" s="37">
        <f>MAX(INDEX(AC$292:AC$303,$D401)+AC392*(1+$E401),0.01)</f>
        <v/>
      </c>
      <c r="AD401" s="40">
        <f>POSTTAX(INDEX(AD$292:AD$303,$D401),AD392,$E401)</f>
        <v/>
      </c>
      <c r="AF401" s="11">
        <f>LOWER(Settings!$C$4)&amp;".mit."&amp;$A401&amp;IF($C401="","","."&amp;$C401&amp;"."&amp;$B401)&amp;IF(INDEX(Variables!$D$5:$D$105,MATCH($A401,Variables!$A$5:$A$105,0))="","","."&amp;INDEX(Variables!$D$5:$D$105,MATCH($A401,Variables!$A$5:$A$105,0)))&amp;"."&amp;AF$5</f>
        <v/>
      </c>
      <c r="AG401" s="38">
        <f>MAX(INDEX(AG$292:AG$303,$D401)+AG392*(1+$E401),0.01)</f>
        <v/>
      </c>
      <c r="AH401" s="37">
        <f>MAX(INDEX(AH$292:AH$303,$D401)+AH392*(1+$E401),0.01)</f>
        <v/>
      </c>
      <c r="AI401" s="37">
        <f>MAX(INDEX(AI$292:AI$303,$D401)+AI392*(1+$E401),0.01)</f>
        <v/>
      </c>
      <c r="AJ401" s="37">
        <f>MAX(INDEX(AJ$292:AJ$303,$D401)+AJ392*(1+$E401),0.01)</f>
        <v/>
      </c>
      <c r="AK401" s="37">
        <f>MAX(INDEX(AK$292:AK$303,$D401)+AK392*(1+$E401),0.01)</f>
        <v/>
      </c>
      <c r="AL401" s="37">
        <f>MAX(INDEX(AL$292:AL$303,$D401)+AL392*(1+$E401),0.01)</f>
        <v/>
      </c>
      <c r="AM401" s="37">
        <f>MAX(INDEX(AM$292:AM$303,$D401)+AM392*(1+$E401),0.01)</f>
        <v/>
      </c>
      <c r="AN401" s="37">
        <f>MAX(INDEX(AN$292:AN$303,$D401)+AN392*(1+$E401),0.01)</f>
        <v/>
      </c>
      <c r="AO401" s="37">
        <f>MAX(INDEX(AO$292:AO$303,$D401)+AO392*(1+$E401),0.01)</f>
        <v/>
      </c>
      <c r="AP401" s="37">
        <f>MAX(INDEX(AP$292:AP$303,$D401)+AP392*(1+$E401),0.01)</f>
        <v/>
      </c>
      <c r="AQ401" s="37">
        <f>MAX(INDEX(AQ$292:AQ$303,$D401)+AQ392*(1+$E401),0.01)</f>
        <v/>
      </c>
      <c r="AR401" s="37">
        <f>MAX(INDEX(AR$292:AR$303,$D401)+AR392*(1+$E401),0.01)</f>
        <v/>
      </c>
      <c r="AS401" s="37">
        <f>MAX(INDEX(AS$292:AS$303,$D401)+AS392*(1+$E401),0.01)</f>
        <v/>
      </c>
      <c r="AT401" s="37">
        <f>MAX(INDEX(AT$292:AT$303,$D401)+AT392*(1+$E401),0.01)</f>
        <v/>
      </c>
      <c r="AU401" s="37">
        <f>MAX(INDEX(AU$292:AU$303,$D401)+AU392*(1+$E401),0.01)</f>
        <v/>
      </c>
      <c r="AV401" s="37">
        <f>MAX(INDEX(AV$292:AV$303,$D401)+AV392*(1+$E401),0.01)</f>
        <v/>
      </c>
      <c r="AW401" s="37">
        <f>MAX(INDEX(AW$292:AW$303,$D401)+AW392*(1+$E401),0.01)</f>
        <v/>
      </c>
      <c r="AX401" s="37">
        <f>MAX(INDEX(AX$292:AX$303,$D401)+AX392*(1+$E401),0.01)</f>
        <v/>
      </c>
      <c r="AY401" s="40">
        <f>POSTTAX(INDEX(AY$292:AY$303,$D401),AY392,$E401)</f>
        <v/>
      </c>
    </row>
    <row r="402" hidden="1" outlineLevel="2">
      <c r="A402" s="14" t="inlineStr">
        <is>
          <t>atp</t>
        </is>
      </c>
      <c r="B402" s="14" t="inlineStr">
        <is>
          <t>gso</t>
        </is>
      </c>
      <c r="C402" s="14" t="inlineStr">
        <is>
          <t>rod</t>
        </is>
      </c>
      <c r="D402" s="37">
        <f>INDEX(Inputs!$R$5:$R$132,MATCH($B402&amp;"|"&amp;$C402,Inputs!$A$5:$A$132,0))</f>
        <v/>
      </c>
      <c r="E402" s="37">
        <f>INDEX(Inputs!$S$5:$S$132,MATCH($B402&amp;"|"&amp;$C402,Inputs!$A$5:$A$132,0))</f>
        <v/>
      </c>
      <c r="F402" s="36" t="n"/>
      <c r="G402" s="36" t="n"/>
      <c r="H402" s="14">
        <f>INDEX(Variables!$B$5:$B$105,MATCH($A402,Variables!$A$5:$A$105,0))&amp;IF($C402="",""," | "&amp;INDEX(Mapping!$B$5:$B$26,MATCH($C402,Mapping!$A$5:$A$26,0))&amp;" | "&amp;INDEX(Mapping!$B$30:$B$41,MATCH($B402,Mapping!$A$30:$A$41,0)))</f>
        <v/>
      </c>
      <c r="I402" s="14">
        <f>INDEX(Variables!$C$5:$C$105,MATCH($A402,Variables!$A$5:$A$105,0))</f>
        <v/>
      </c>
      <c r="J402" s="14">
        <f>INDEX(Variables!$E$5:$E$105,MATCH($A402,Variables!$A$5:$A$105,0))</f>
        <v/>
      </c>
      <c r="K402" s="11">
        <f>LOWER(Settings!$C$4)&amp;".mit."&amp;$A402&amp;IF($C402="","","."&amp;$C402&amp;"."&amp;$B402)&amp;IF(INDEX(Variables!$D$5:$D$105,MATCH($A402,Variables!$A$5:$A$105,0))="","","."&amp;INDEX(Variables!$D$5:$D$105,MATCH($A402,Variables!$A$5:$A$105,0)))&amp;"."&amp;K$5</f>
        <v/>
      </c>
      <c r="L402" s="38">
        <f>MAX(INDEX(L$292:L$303,$D402)+L393*(1+$E402),0.01)</f>
        <v/>
      </c>
      <c r="M402" s="37">
        <f>MAX(INDEX(M$292:M$303,$D402)+M393*(1+$E402),0.01)</f>
        <v/>
      </c>
      <c r="N402" s="37">
        <f>MAX(INDEX(N$292:N$303,$D402)+N393*(1+$E402),0.01)</f>
        <v/>
      </c>
      <c r="O402" s="37">
        <f>MAX(INDEX(O$292:O$303,$D402)+O393*(1+$E402),0.01)</f>
        <v/>
      </c>
      <c r="P402" s="37">
        <f>MAX(INDEX(P$292:P$303,$D402)+P393*(1+$E402),0.01)</f>
        <v/>
      </c>
      <c r="Q402" s="37">
        <f>MAX(INDEX(Q$292:Q$303,$D402)+Q393*(1+$E402),0.01)</f>
        <v/>
      </c>
      <c r="R402" s="37">
        <f>MAX(INDEX(R$292:R$303,$D402)+R393*(1+$E402),0.01)</f>
        <v/>
      </c>
      <c r="S402" s="37">
        <f>MAX(INDEX(S$292:S$303,$D402)+S393*(1+$E402),0.01)</f>
        <v/>
      </c>
      <c r="T402" s="37">
        <f>MAX(INDEX(T$292:T$303,$D402)+T393*(1+$E402),0.01)</f>
        <v/>
      </c>
      <c r="U402" s="37">
        <f>MAX(INDEX(U$292:U$303,$D402)+U393*(1+$E402),0.01)</f>
        <v/>
      </c>
      <c r="V402" s="37">
        <f>MAX(INDEX(V$292:V$303,$D402)+V393*(1+$E402),0.01)</f>
        <v/>
      </c>
      <c r="W402" s="37">
        <f>MAX(INDEX(W$292:W$303,$D402)+W393*(1+$E402),0.01)</f>
        <v/>
      </c>
      <c r="X402" s="37">
        <f>MAX(INDEX(X$292:X$303,$D402)+X393*(1+$E402),0.01)</f>
        <v/>
      </c>
      <c r="Y402" s="37">
        <f>MAX(INDEX(Y$292:Y$303,$D402)+Y393*(1+$E402),0.01)</f>
        <v/>
      </c>
      <c r="Z402" s="37">
        <f>MAX(INDEX(Z$292:Z$303,$D402)+Z393*(1+$E402),0.01)</f>
        <v/>
      </c>
      <c r="AA402" s="37">
        <f>MAX(INDEX(AA$292:AA$303,$D402)+AA393*(1+$E402),0.01)</f>
        <v/>
      </c>
      <c r="AB402" s="37">
        <f>MAX(INDEX(AB$292:AB$303,$D402)+AB393*(1+$E402),0.01)</f>
        <v/>
      </c>
      <c r="AC402" s="37">
        <f>MAX(INDEX(AC$292:AC$303,$D402)+AC393*(1+$E402),0.01)</f>
        <v/>
      </c>
      <c r="AD402" s="40">
        <f>POSTTAX(INDEX(AD$292:AD$303,$D402),AD393,$E402)</f>
        <v/>
      </c>
      <c r="AF402" s="11">
        <f>LOWER(Settings!$C$4)&amp;".mit."&amp;$A402&amp;IF($C402="","","."&amp;$C402&amp;"."&amp;$B402)&amp;IF(INDEX(Variables!$D$5:$D$105,MATCH($A402,Variables!$A$5:$A$105,0))="","","."&amp;INDEX(Variables!$D$5:$D$105,MATCH($A402,Variables!$A$5:$A$105,0)))&amp;"."&amp;AF$5</f>
        <v/>
      </c>
      <c r="AG402" s="38">
        <f>MAX(INDEX(AG$292:AG$303,$D402)+AG393*(1+$E402),0.01)</f>
        <v/>
      </c>
      <c r="AH402" s="37">
        <f>MAX(INDEX(AH$292:AH$303,$D402)+AH393*(1+$E402),0.01)</f>
        <v/>
      </c>
      <c r="AI402" s="37">
        <f>MAX(INDEX(AI$292:AI$303,$D402)+AI393*(1+$E402),0.01)</f>
        <v/>
      </c>
      <c r="AJ402" s="37">
        <f>MAX(INDEX(AJ$292:AJ$303,$D402)+AJ393*(1+$E402),0.01)</f>
        <v/>
      </c>
      <c r="AK402" s="37">
        <f>MAX(INDEX(AK$292:AK$303,$D402)+AK393*(1+$E402),0.01)</f>
        <v/>
      </c>
      <c r="AL402" s="37">
        <f>MAX(INDEX(AL$292:AL$303,$D402)+AL393*(1+$E402),0.01)</f>
        <v/>
      </c>
      <c r="AM402" s="37">
        <f>MAX(INDEX(AM$292:AM$303,$D402)+AM393*(1+$E402),0.01)</f>
        <v/>
      </c>
      <c r="AN402" s="37">
        <f>MAX(INDEX(AN$292:AN$303,$D402)+AN393*(1+$E402),0.01)</f>
        <v/>
      </c>
      <c r="AO402" s="37">
        <f>MAX(INDEX(AO$292:AO$303,$D402)+AO393*(1+$E402),0.01)</f>
        <v/>
      </c>
      <c r="AP402" s="37">
        <f>MAX(INDEX(AP$292:AP$303,$D402)+AP393*(1+$E402),0.01)</f>
        <v/>
      </c>
      <c r="AQ402" s="37">
        <f>MAX(INDEX(AQ$292:AQ$303,$D402)+AQ393*(1+$E402),0.01)</f>
        <v/>
      </c>
      <c r="AR402" s="37">
        <f>MAX(INDEX(AR$292:AR$303,$D402)+AR393*(1+$E402),0.01)</f>
        <v/>
      </c>
      <c r="AS402" s="37">
        <f>MAX(INDEX(AS$292:AS$303,$D402)+AS393*(1+$E402),0.01)</f>
        <v/>
      </c>
      <c r="AT402" s="37">
        <f>MAX(INDEX(AT$292:AT$303,$D402)+AT393*(1+$E402),0.01)</f>
        <v/>
      </c>
      <c r="AU402" s="37">
        <f>MAX(INDEX(AU$292:AU$303,$D402)+AU393*(1+$E402),0.01)</f>
        <v/>
      </c>
      <c r="AV402" s="37">
        <f>MAX(INDEX(AV$292:AV$303,$D402)+AV393*(1+$E402),0.01)</f>
        <v/>
      </c>
      <c r="AW402" s="37">
        <f>MAX(INDEX(AW$292:AW$303,$D402)+AW393*(1+$E402),0.01)</f>
        <v/>
      </c>
      <c r="AX402" s="37">
        <f>MAX(INDEX(AX$292:AX$303,$D402)+AX393*(1+$E402),0.01)</f>
        <v/>
      </c>
      <c r="AY402" s="40">
        <f>POSTTAX(INDEX(AY$292:AY$303,$D402),AY393,$E402)</f>
        <v/>
      </c>
    </row>
    <row r="403" hidden="1" outlineLevel="2">
      <c r="A403" s="14" t="inlineStr">
        <is>
          <t>atp</t>
        </is>
      </c>
      <c r="B403" s="14" t="inlineStr">
        <is>
          <t>die</t>
        </is>
      </c>
      <c r="C403" s="14" t="inlineStr">
        <is>
          <t>rod</t>
        </is>
      </c>
      <c r="D403" s="37">
        <f>INDEX(Inputs!$R$5:$R$132,MATCH($B403&amp;"|"&amp;$C403,Inputs!$A$5:$A$132,0))</f>
        <v/>
      </c>
      <c r="E403" s="37">
        <f>INDEX(Inputs!$S$5:$S$132,MATCH($B403&amp;"|"&amp;$C403,Inputs!$A$5:$A$132,0))</f>
        <v/>
      </c>
      <c r="F403" s="36" t="n"/>
      <c r="G403" s="36" t="n"/>
      <c r="H403" s="14">
        <f>INDEX(Variables!$B$5:$B$105,MATCH($A403,Variables!$A$5:$A$105,0))&amp;IF($C403="",""," | "&amp;INDEX(Mapping!$B$5:$B$26,MATCH($C403,Mapping!$A$5:$A$26,0))&amp;" | "&amp;INDEX(Mapping!$B$30:$B$41,MATCH($B403,Mapping!$A$30:$A$41,0)))</f>
        <v/>
      </c>
      <c r="I403" s="14">
        <f>INDEX(Variables!$C$5:$C$105,MATCH($A403,Variables!$A$5:$A$105,0))</f>
        <v/>
      </c>
      <c r="J403" s="14">
        <f>INDEX(Variables!$E$5:$E$105,MATCH($A403,Variables!$A$5:$A$105,0))</f>
        <v/>
      </c>
      <c r="K403" s="11">
        <f>LOWER(Settings!$C$4)&amp;".mit."&amp;$A403&amp;IF($C403="","","."&amp;$C403&amp;"."&amp;$B403)&amp;IF(INDEX(Variables!$D$5:$D$105,MATCH($A403,Variables!$A$5:$A$105,0))="","","."&amp;INDEX(Variables!$D$5:$D$105,MATCH($A403,Variables!$A$5:$A$105,0)))&amp;"."&amp;K$5</f>
        <v/>
      </c>
      <c r="L403" s="38">
        <f>MAX(INDEX(L$292:L$303,$D403)+L394*(1+$E403),0.01)</f>
        <v/>
      </c>
      <c r="M403" s="37">
        <f>MAX(INDEX(M$292:M$303,$D403)+M394*(1+$E403),0.01)</f>
        <v/>
      </c>
      <c r="N403" s="37">
        <f>MAX(INDEX(N$292:N$303,$D403)+N394*(1+$E403),0.01)</f>
        <v/>
      </c>
      <c r="O403" s="37">
        <f>MAX(INDEX(O$292:O$303,$D403)+O394*(1+$E403),0.01)</f>
        <v/>
      </c>
      <c r="P403" s="37">
        <f>MAX(INDEX(P$292:P$303,$D403)+P394*(1+$E403),0.01)</f>
        <v/>
      </c>
      <c r="Q403" s="37">
        <f>MAX(INDEX(Q$292:Q$303,$D403)+Q394*(1+$E403),0.01)</f>
        <v/>
      </c>
      <c r="R403" s="37">
        <f>MAX(INDEX(R$292:R$303,$D403)+R394*(1+$E403),0.01)</f>
        <v/>
      </c>
      <c r="S403" s="37">
        <f>MAX(INDEX(S$292:S$303,$D403)+S394*(1+$E403),0.01)</f>
        <v/>
      </c>
      <c r="T403" s="37">
        <f>MAX(INDEX(T$292:T$303,$D403)+T394*(1+$E403),0.01)</f>
        <v/>
      </c>
      <c r="U403" s="37">
        <f>MAX(INDEX(U$292:U$303,$D403)+U394*(1+$E403),0.01)</f>
        <v/>
      </c>
      <c r="V403" s="37">
        <f>MAX(INDEX(V$292:V$303,$D403)+V394*(1+$E403),0.01)</f>
        <v/>
      </c>
      <c r="W403" s="37">
        <f>MAX(INDEX(W$292:W$303,$D403)+W394*(1+$E403),0.01)</f>
        <v/>
      </c>
      <c r="X403" s="37">
        <f>MAX(INDEX(X$292:X$303,$D403)+X394*(1+$E403),0.01)</f>
        <v/>
      </c>
      <c r="Y403" s="37">
        <f>MAX(INDEX(Y$292:Y$303,$D403)+Y394*(1+$E403),0.01)</f>
        <v/>
      </c>
      <c r="Z403" s="37">
        <f>MAX(INDEX(Z$292:Z$303,$D403)+Z394*(1+$E403),0.01)</f>
        <v/>
      </c>
      <c r="AA403" s="37">
        <f>MAX(INDEX(AA$292:AA$303,$D403)+AA394*(1+$E403),0.01)</f>
        <v/>
      </c>
      <c r="AB403" s="37">
        <f>MAX(INDEX(AB$292:AB$303,$D403)+AB394*(1+$E403),0.01)</f>
        <v/>
      </c>
      <c r="AC403" s="37">
        <f>MAX(INDEX(AC$292:AC$303,$D403)+AC394*(1+$E403),0.01)</f>
        <v/>
      </c>
      <c r="AD403" s="40">
        <f>POSTTAX(INDEX(AD$292:AD$303,$D403),AD394,$E403)</f>
        <v/>
      </c>
      <c r="AF403" s="11">
        <f>LOWER(Settings!$C$4)&amp;".mit."&amp;$A403&amp;IF($C403="","","."&amp;$C403&amp;"."&amp;$B403)&amp;IF(INDEX(Variables!$D$5:$D$105,MATCH($A403,Variables!$A$5:$A$105,0))="","","."&amp;INDEX(Variables!$D$5:$D$105,MATCH($A403,Variables!$A$5:$A$105,0)))&amp;"."&amp;AF$5</f>
        <v/>
      </c>
      <c r="AG403" s="38">
        <f>MAX(INDEX(AG$292:AG$303,$D403)+AG394*(1+$E403),0.01)</f>
        <v/>
      </c>
      <c r="AH403" s="37">
        <f>MAX(INDEX(AH$292:AH$303,$D403)+AH394*(1+$E403),0.01)</f>
        <v/>
      </c>
      <c r="AI403" s="37">
        <f>MAX(INDEX(AI$292:AI$303,$D403)+AI394*(1+$E403),0.01)</f>
        <v/>
      </c>
      <c r="AJ403" s="37">
        <f>MAX(INDEX(AJ$292:AJ$303,$D403)+AJ394*(1+$E403),0.01)</f>
        <v/>
      </c>
      <c r="AK403" s="37">
        <f>MAX(INDEX(AK$292:AK$303,$D403)+AK394*(1+$E403),0.01)</f>
        <v/>
      </c>
      <c r="AL403" s="37">
        <f>MAX(INDEX(AL$292:AL$303,$D403)+AL394*(1+$E403),0.01)</f>
        <v/>
      </c>
      <c r="AM403" s="37">
        <f>MAX(INDEX(AM$292:AM$303,$D403)+AM394*(1+$E403),0.01)</f>
        <v/>
      </c>
      <c r="AN403" s="37">
        <f>MAX(INDEX(AN$292:AN$303,$D403)+AN394*(1+$E403),0.01)</f>
        <v/>
      </c>
      <c r="AO403" s="37">
        <f>MAX(INDEX(AO$292:AO$303,$D403)+AO394*(1+$E403),0.01)</f>
        <v/>
      </c>
      <c r="AP403" s="37">
        <f>MAX(INDEX(AP$292:AP$303,$D403)+AP394*(1+$E403),0.01)</f>
        <v/>
      </c>
      <c r="AQ403" s="37">
        <f>MAX(INDEX(AQ$292:AQ$303,$D403)+AQ394*(1+$E403),0.01)</f>
        <v/>
      </c>
      <c r="AR403" s="37">
        <f>MAX(INDEX(AR$292:AR$303,$D403)+AR394*(1+$E403),0.01)</f>
        <v/>
      </c>
      <c r="AS403" s="37">
        <f>MAX(INDEX(AS$292:AS$303,$D403)+AS394*(1+$E403),0.01)</f>
        <v/>
      </c>
      <c r="AT403" s="37">
        <f>MAX(INDEX(AT$292:AT$303,$D403)+AT394*(1+$E403),0.01)</f>
        <v/>
      </c>
      <c r="AU403" s="37">
        <f>MAX(INDEX(AU$292:AU$303,$D403)+AU394*(1+$E403),0.01)</f>
        <v/>
      </c>
      <c r="AV403" s="37">
        <f>MAX(INDEX(AV$292:AV$303,$D403)+AV394*(1+$E403),0.01)</f>
        <v/>
      </c>
      <c r="AW403" s="37">
        <f>MAX(INDEX(AW$292:AW$303,$D403)+AW394*(1+$E403),0.01)</f>
        <v/>
      </c>
      <c r="AX403" s="37">
        <f>MAX(INDEX(AX$292:AX$303,$D403)+AX394*(1+$E403),0.01)</f>
        <v/>
      </c>
      <c r="AY403" s="40">
        <f>POSTTAX(INDEX(AY$292:AY$303,$D403),AY394,$E403)</f>
        <v/>
      </c>
    </row>
    <row r="404" hidden="1" outlineLevel="2">
      <c r="A404" s="14" t="inlineStr">
        <is>
          <t>atp</t>
        </is>
      </c>
      <c r="B404" s="14" t="inlineStr">
        <is>
          <t>lpg</t>
        </is>
      </c>
      <c r="C404" s="14" t="inlineStr">
        <is>
          <t>rod</t>
        </is>
      </c>
      <c r="D404" s="37">
        <f>INDEX(Inputs!$R$5:$R$132,MATCH($B404&amp;"|"&amp;$C404,Inputs!$A$5:$A$132,0))</f>
        <v/>
      </c>
      <c r="E404" s="37">
        <f>INDEX(Inputs!$S$5:$S$132,MATCH($B404&amp;"|"&amp;$C404,Inputs!$A$5:$A$132,0))</f>
        <v/>
      </c>
      <c r="F404" s="36" t="n"/>
      <c r="G404" s="36" t="n"/>
      <c r="H404" s="14">
        <f>INDEX(Variables!$B$5:$B$105,MATCH($A404,Variables!$A$5:$A$105,0))&amp;IF($C404="",""," | "&amp;INDEX(Mapping!$B$5:$B$26,MATCH($C404,Mapping!$A$5:$A$26,0))&amp;" | "&amp;INDEX(Mapping!$B$30:$B$41,MATCH($B404,Mapping!$A$30:$A$41,0)))</f>
        <v/>
      </c>
      <c r="I404" s="14">
        <f>INDEX(Variables!$C$5:$C$105,MATCH($A404,Variables!$A$5:$A$105,0))</f>
        <v/>
      </c>
      <c r="J404" s="14">
        <f>INDEX(Variables!$E$5:$E$105,MATCH($A404,Variables!$A$5:$A$105,0))</f>
        <v/>
      </c>
      <c r="K404" s="11">
        <f>LOWER(Settings!$C$4)&amp;".mit."&amp;$A404&amp;IF($C404="","","."&amp;$C404&amp;"."&amp;$B404)&amp;IF(INDEX(Variables!$D$5:$D$105,MATCH($A404,Variables!$A$5:$A$105,0))="","","."&amp;INDEX(Variables!$D$5:$D$105,MATCH($A404,Variables!$A$5:$A$105,0)))&amp;"."&amp;K$5</f>
        <v/>
      </c>
      <c r="L404" s="38">
        <f>MAX(INDEX(L$292:L$303,$D404)+L395*(1+$E404),0.01)</f>
        <v/>
      </c>
      <c r="M404" s="37">
        <f>MAX(INDEX(M$292:M$303,$D404)+M395*(1+$E404),0.01)</f>
        <v/>
      </c>
      <c r="N404" s="37">
        <f>MAX(INDEX(N$292:N$303,$D404)+N395*(1+$E404),0.01)</f>
        <v/>
      </c>
      <c r="O404" s="37">
        <f>MAX(INDEX(O$292:O$303,$D404)+O395*(1+$E404),0.01)</f>
        <v/>
      </c>
      <c r="P404" s="37">
        <f>MAX(INDEX(P$292:P$303,$D404)+P395*(1+$E404),0.01)</f>
        <v/>
      </c>
      <c r="Q404" s="37">
        <f>MAX(INDEX(Q$292:Q$303,$D404)+Q395*(1+$E404),0.01)</f>
        <v/>
      </c>
      <c r="R404" s="37">
        <f>MAX(INDEX(R$292:R$303,$D404)+R395*(1+$E404),0.01)</f>
        <v/>
      </c>
      <c r="S404" s="37">
        <f>MAX(INDEX(S$292:S$303,$D404)+S395*(1+$E404),0.01)</f>
        <v/>
      </c>
      <c r="T404" s="37">
        <f>MAX(INDEX(T$292:T$303,$D404)+T395*(1+$E404),0.01)</f>
        <v/>
      </c>
      <c r="U404" s="37">
        <f>MAX(INDEX(U$292:U$303,$D404)+U395*(1+$E404),0.01)</f>
        <v/>
      </c>
      <c r="V404" s="37">
        <f>MAX(INDEX(V$292:V$303,$D404)+V395*(1+$E404),0.01)</f>
        <v/>
      </c>
      <c r="W404" s="37">
        <f>MAX(INDEX(W$292:W$303,$D404)+W395*(1+$E404),0.01)</f>
        <v/>
      </c>
      <c r="X404" s="37">
        <f>MAX(INDEX(X$292:X$303,$D404)+X395*(1+$E404),0.01)</f>
        <v/>
      </c>
      <c r="Y404" s="37">
        <f>MAX(INDEX(Y$292:Y$303,$D404)+Y395*(1+$E404),0.01)</f>
        <v/>
      </c>
      <c r="Z404" s="37">
        <f>MAX(INDEX(Z$292:Z$303,$D404)+Z395*(1+$E404),0.01)</f>
        <v/>
      </c>
      <c r="AA404" s="37">
        <f>MAX(INDEX(AA$292:AA$303,$D404)+AA395*(1+$E404),0.01)</f>
        <v/>
      </c>
      <c r="AB404" s="37">
        <f>MAX(INDEX(AB$292:AB$303,$D404)+AB395*(1+$E404),0.01)</f>
        <v/>
      </c>
      <c r="AC404" s="37">
        <f>MAX(INDEX(AC$292:AC$303,$D404)+AC395*(1+$E404),0.01)</f>
        <v/>
      </c>
      <c r="AD404" s="40">
        <f>POSTTAX(INDEX(AD$292:AD$303,$D404),AD395,$E404)</f>
        <v/>
      </c>
      <c r="AF404" s="11">
        <f>LOWER(Settings!$C$4)&amp;".mit."&amp;$A404&amp;IF($C404="","","."&amp;$C404&amp;"."&amp;$B404)&amp;IF(INDEX(Variables!$D$5:$D$105,MATCH($A404,Variables!$A$5:$A$105,0))="","","."&amp;INDEX(Variables!$D$5:$D$105,MATCH($A404,Variables!$A$5:$A$105,0)))&amp;"."&amp;AF$5</f>
        <v/>
      </c>
      <c r="AG404" s="38">
        <f>MAX(INDEX(AG$292:AG$303,$D404)+AG395*(1+$E404),0.01)</f>
        <v/>
      </c>
      <c r="AH404" s="37">
        <f>MAX(INDEX(AH$292:AH$303,$D404)+AH395*(1+$E404),0.01)</f>
        <v/>
      </c>
      <c r="AI404" s="37">
        <f>MAX(INDEX(AI$292:AI$303,$D404)+AI395*(1+$E404),0.01)</f>
        <v/>
      </c>
      <c r="AJ404" s="37">
        <f>MAX(INDEX(AJ$292:AJ$303,$D404)+AJ395*(1+$E404),0.01)</f>
        <v/>
      </c>
      <c r="AK404" s="37">
        <f>MAX(INDEX(AK$292:AK$303,$D404)+AK395*(1+$E404),0.01)</f>
        <v/>
      </c>
      <c r="AL404" s="37">
        <f>MAX(INDEX(AL$292:AL$303,$D404)+AL395*(1+$E404),0.01)</f>
        <v/>
      </c>
      <c r="AM404" s="37">
        <f>MAX(INDEX(AM$292:AM$303,$D404)+AM395*(1+$E404),0.01)</f>
        <v/>
      </c>
      <c r="AN404" s="37">
        <f>MAX(INDEX(AN$292:AN$303,$D404)+AN395*(1+$E404),0.01)</f>
        <v/>
      </c>
      <c r="AO404" s="37">
        <f>MAX(INDEX(AO$292:AO$303,$D404)+AO395*(1+$E404),0.01)</f>
        <v/>
      </c>
      <c r="AP404" s="37">
        <f>MAX(INDEX(AP$292:AP$303,$D404)+AP395*(1+$E404),0.01)</f>
        <v/>
      </c>
      <c r="AQ404" s="37">
        <f>MAX(INDEX(AQ$292:AQ$303,$D404)+AQ395*(1+$E404),0.01)</f>
        <v/>
      </c>
      <c r="AR404" s="37">
        <f>MAX(INDEX(AR$292:AR$303,$D404)+AR395*(1+$E404),0.01)</f>
        <v/>
      </c>
      <c r="AS404" s="37">
        <f>MAX(INDEX(AS$292:AS$303,$D404)+AS395*(1+$E404),0.01)</f>
        <v/>
      </c>
      <c r="AT404" s="37">
        <f>MAX(INDEX(AT$292:AT$303,$D404)+AT395*(1+$E404),0.01)</f>
        <v/>
      </c>
      <c r="AU404" s="37">
        <f>MAX(INDEX(AU$292:AU$303,$D404)+AU395*(1+$E404),0.01)</f>
        <v/>
      </c>
      <c r="AV404" s="37">
        <f>MAX(INDEX(AV$292:AV$303,$D404)+AV395*(1+$E404),0.01)</f>
        <v/>
      </c>
      <c r="AW404" s="37">
        <f>MAX(INDEX(AW$292:AW$303,$D404)+AW395*(1+$E404),0.01)</f>
        <v/>
      </c>
      <c r="AX404" s="37">
        <f>MAX(INDEX(AX$292:AX$303,$D404)+AX395*(1+$E404),0.01)</f>
        <v/>
      </c>
      <c r="AY404" s="40">
        <f>POSTTAX(INDEX(AY$292:AY$303,$D404),AY395,$E404)</f>
        <v/>
      </c>
    </row>
    <row r="405" hidden="1" outlineLevel="2">
      <c r="A405" s="14" t="inlineStr">
        <is>
          <t>atp</t>
        </is>
      </c>
      <c r="B405" s="14" t="inlineStr">
        <is>
          <t>ker</t>
        </is>
      </c>
      <c r="C405" s="14" t="inlineStr">
        <is>
          <t>rod</t>
        </is>
      </c>
      <c r="D405" s="37">
        <f>INDEX(Inputs!$R$5:$R$132,MATCH($B405&amp;"|"&amp;$C405,Inputs!$A$5:$A$132,0))</f>
        <v/>
      </c>
      <c r="E405" s="37">
        <f>INDEX(Inputs!$S$5:$S$132,MATCH($B405&amp;"|"&amp;$C405,Inputs!$A$5:$A$132,0))</f>
        <v/>
      </c>
      <c r="F405" s="36" t="n"/>
      <c r="G405" s="36" t="n"/>
      <c r="H405" s="14">
        <f>INDEX(Variables!$B$5:$B$105,MATCH($A405,Variables!$A$5:$A$105,0))&amp;IF($C405="",""," | "&amp;INDEX(Mapping!$B$5:$B$26,MATCH($C405,Mapping!$A$5:$A$26,0))&amp;" | "&amp;INDEX(Mapping!$B$30:$B$41,MATCH($B405,Mapping!$A$30:$A$41,0)))</f>
        <v/>
      </c>
      <c r="I405" s="14">
        <f>INDEX(Variables!$C$5:$C$105,MATCH($A405,Variables!$A$5:$A$105,0))</f>
        <v/>
      </c>
      <c r="J405" s="14">
        <f>INDEX(Variables!$E$5:$E$105,MATCH($A405,Variables!$A$5:$A$105,0))</f>
        <v/>
      </c>
      <c r="K405" s="11">
        <f>LOWER(Settings!$C$4)&amp;".mit."&amp;$A405&amp;IF($C405="","","."&amp;$C405&amp;"."&amp;$B405)&amp;IF(INDEX(Variables!$D$5:$D$105,MATCH($A405,Variables!$A$5:$A$105,0))="","","."&amp;INDEX(Variables!$D$5:$D$105,MATCH($A405,Variables!$A$5:$A$105,0)))&amp;"."&amp;K$5</f>
        <v/>
      </c>
      <c r="L405" s="38">
        <f>MAX(INDEX(L$292:L$303,$D405)+L396*(1+$E405),0.01)</f>
        <v/>
      </c>
      <c r="M405" s="37">
        <f>MAX(INDEX(M$292:M$303,$D405)+M396*(1+$E405),0.01)</f>
        <v/>
      </c>
      <c r="N405" s="37">
        <f>MAX(INDEX(N$292:N$303,$D405)+N396*(1+$E405),0.01)</f>
        <v/>
      </c>
      <c r="O405" s="37">
        <f>MAX(INDEX(O$292:O$303,$D405)+O396*(1+$E405),0.01)</f>
        <v/>
      </c>
      <c r="P405" s="37">
        <f>MAX(INDEX(P$292:P$303,$D405)+P396*(1+$E405),0.01)</f>
        <v/>
      </c>
      <c r="Q405" s="37">
        <f>MAX(INDEX(Q$292:Q$303,$D405)+Q396*(1+$E405),0.01)</f>
        <v/>
      </c>
      <c r="R405" s="37">
        <f>MAX(INDEX(R$292:R$303,$D405)+R396*(1+$E405),0.01)</f>
        <v/>
      </c>
      <c r="S405" s="37">
        <f>MAX(INDEX(S$292:S$303,$D405)+S396*(1+$E405),0.01)</f>
        <v/>
      </c>
      <c r="T405" s="37">
        <f>MAX(INDEX(T$292:T$303,$D405)+T396*(1+$E405),0.01)</f>
        <v/>
      </c>
      <c r="U405" s="37">
        <f>MAX(INDEX(U$292:U$303,$D405)+U396*(1+$E405),0.01)</f>
        <v/>
      </c>
      <c r="V405" s="37">
        <f>MAX(INDEX(V$292:V$303,$D405)+V396*(1+$E405),0.01)</f>
        <v/>
      </c>
      <c r="W405" s="37">
        <f>MAX(INDEX(W$292:W$303,$D405)+W396*(1+$E405),0.01)</f>
        <v/>
      </c>
      <c r="X405" s="37">
        <f>MAX(INDEX(X$292:X$303,$D405)+X396*(1+$E405),0.01)</f>
        <v/>
      </c>
      <c r="Y405" s="37">
        <f>MAX(INDEX(Y$292:Y$303,$D405)+Y396*(1+$E405),0.01)</f>
        <v/>
      </c>
      <c r="Z405" s="37">
        <f>MAX(INDEX(Z$292:Z$303,$D405)+Z396*(1+$E405),0.01)</f>
        <v/>
      </c>
      <c r="AA405" s="37">
        <f>MAX(INDEX(AA$292:AA$303,$D405)+AA396*(1+$E405),0.01)</f>
        <v/>
      </c>
      <c r="AB405" s="37">
        <f>MAX(INDEX(AB$292:AB$303,$D405)+AB396*(1+$E405),0.01)</f>
        <v/>
      </c>
      <c r="AC405" s="37">
        <f>MAX(INDEX(AC$292:AC$303,$D405)+AC396*(1+$E405),0.01)</f>
        <v/>
      </c>
      <c r="AD405" s="40">
        <f>POSTTAX(INDEX(AD$292:AD$303,$D405),AD396,$E405)</f>
        <v/>
      </c>
      <c r="AF405" s="11">
        <f>LOWER(Settings!$C$4)&amp;".mit."&amp;$A405&amp;IF($C405="","","."&amp;$C405&amp;"."&amp;$B405)&amp;IF(INDEX(Variables!$D$5:$D$105,MATCH($A405,Variables!$A$5:$A$105,0))="","","."&amp;INDEX(Variables!$D$5:$D$105,MATCH($A405,Variables!$A$5:$A$105,0)))&amp;"."&amp;AF$5</f>
        <v/>
      </c>
      <c r="AG405" s="38">
        <f>MAX(INDEX(AG$292:AG$303,$D405)+AG396*(1+$E405),0.01)</f>
        <v/>
      </c>
      <c r="AH405" s="37">
        <f>MAX(INDEX(AH$292:AH$303,$D405)+AH396*(1+$E405),0.01)</f>
        <v/>
      </c>
      <c r="AI405" s="37">
        <f>MAX(INDEX(AI$292:AI$303,$D405)+AI396*(1+$E405),0.01)</f>
        <v/>
      </c>
      <c r="AJ405" s="37">
        <f>MAX(INDEX(AJ$292:AJ$303,$D405)+AJ396*(1+$E405),0.01)</f>
        <v/>
      </c>
      <c r="AK405" s="37">
        <f>MAX(INDEX(AK$292:AK$303,$D405)+AK396*(1+$E405),0.01)</f>
        <v/>
      </c>
      <c r="AL405" s="37">
        <f>MAX(INDEX(AL$292:AL$303,$D405)+AL396*(1+$E405),0.01)</f>
        <v/>
      </c>
      <c r="AM405" s="37">
        <f>MAX(INDEX(AM$292:AM$303,$D405)+AM396*(1+$E405),0.01)</f>
        <v/>
      </c>
      <c r="AN405" s="37">
        <f>MAX(INDEX(AN$292:AN$303,$D405)+AN396*(1+$E405),0.01)</f>
        <v/>
      </c>
      <c r="AO405" s="37">
        <f>MAX(INDEX(AO$292:AO$303,$D405)+AO396*(1+$E405),0.01)</f>
        <v/>
      </c>
      <c r="AP405" s="37">
        <f>MAX(INDEX(AP$292:AP$303,$D405)+AP396*(1+$E405),0.01)</f>
        <v/>
      </c>
      <c r="AQ405" s="37">
        <f>MAX(INDEX(AQ$292:AQ$303,$D405)+AQ396*(1+$E405),0.01)</f>
        <v/>
      </c>
      <c r="AR405" s="37">
        <f>MAX(INDEX(AR$292:AR$303,$D405)+AR396*(1+$E405),0.01)</f>
        <v/>
      </c>
      <c r="AS405" s="37">
        <f>MAX(INDEX(AS$292:AS$303,$D405)+AS396*(1+$E405),0.01)</f>
        <v/>
      </c>
      <c r="AT405" s="37">
        <f>MAX(INDEX(AT$292:AT$303,$D405)+AT396*(1+$E405),0.01)</f>
        <v/>
      </c>
      <c r="AU405" s="37">
        <f>MAX(INDEX(AU$292:AU$303,$D405)+AU396*(1+$E405),0.01)</f>
        <v/>
      </c>
      <c r="AV405" s="37">
        <f>MAX(INDEX(AV$292:AV$303,$D405)+AV396*(1+$E405),0.01)</f>
        <v/>
      </c>
      <c r="AW405" s="37">
        <f>MAX(INDEX(AW$292:AW$303,$D405)+AW396*(1+$E405),0.01)</f>
        <v/>
      </c>
      <c r="AX405" s="37">
        <f>MAX(INDEX(AX$292:AX$303,$D405)+AX396*(1+$E405),0.01)</f>
        <v/>
      </c>
      <c r="AY405" s="40">
        <f>POSTTAX(INDEX(AY$292:AY$303,$D405),AY396,$E405)</f>
        <v/>
      </c>
    </row>
    <row r="406" hidden="1" outlineLevel="2">
      <c r="A406" s="14" t="inlineStr">
        <is>
          <t>atp</t>
        </is>
      </c>
      <c r="B406" s="14" t="inlineStr">
        <is>
          <t>oop</t>
        </is>
      </c>
      <c r="C406" s="14" t="inlineStr">
        <is>
          <t>rod</t>
        </is>
      </c>
      <c r="D406" s="37">
        <f>INDEX(Inputs!$R$5:$R$132,MATCH($B406&amp;"|"&amp;$C406,Inputs!$A$5:$A$132,0))</f>
        <v/>
      </c>
      <c r="E406" s="37">
        <f>INDEX(Inputs!$S$5:$S$132,MATCH($B406&amp;"|"&amp;$C406,Inputs!$A$5:$A$132,0))</f>
        <v/>
      </c>
      <c r="F406" s="36" t="n"/>
      <c r="G406" s="36" t="n"/>
      <c r="H406" s="14">
        <f>INDEX(Variables!$B$5:$B$105,MATCH($A406,Variables!$A$5:$A$105,0))&amp;IF($C406="",""," | "&amp;INDEX(Mapping!$B$5:$B$26,MATCH($C406,Mapping!$A$5:$A$26,0))&amp;" | "&amp;INDEX(Mapping!$B$30:$B$41,MATCH($B406,Mapping!$A$30:$A$41,0)))</f>
        <v/>
      </c>
      <c r="I406" s="14">
        <f>INDEX(Variables!$C$5:$C$105,MATCH($A406,Variables!$A$5:$A$105,0))</f>
        <v/>
      </c>
      <c r="J406" s="14">
        <f>INDEX(Variables!$E$5:$E$105,MATCH($A406,Variables!$A$5:$A$105,0))</f>
        <v/>
      </c>
      <c r="K406" s="11">
        <f>LOWER(Settings!$C$4)&amp;".mit."&amp;$A406&amp;IF($C406="","","."&amp;$C406&amp;"."&amp;$B406)&amp;IF(INDEX(Variables!$D$5:$D$105,MATCH($A406,Variables!$A$5:$A$105,0))="","","."&amp;INDEX(Variables!$D$5:$D$105,MATCH($A406,Variables!$A$5:$A$105,0)))&amp;"."&amp;K$5</f>
        <v/>
      </c>
      <c r="L406" s="38">
        <f>MAX(INDEX(L$292:L$303,$D406)+L397*(1+$E406),0.01)</f>
        <v/>
      </c>
      <c r="M406" s="37">
        <f>MAX(INDEX(M$292:M$303,$D406)+M397*(1+$E406),0.01)</f>
        <v/>
      </c>
      <c r="N406" s="37">
        <f>MAX(INDEX(N$292:N$303,$D406)+N397*(1+$E406),0.01)</f>
        <v/>
      </c>
      <c r="O406" s="37">
        <f>MAX(INDEX(O$292:O$303,$D406)+O397*(1+$E406),0.01)</f>
        <v/>
      </c>
      <c r="P406" s="37">
        <f>MAX(INDEX(P$292:P$303,$D406)+P397*(1+$E406),0.01)</f>
        <v/>
      </c>
      <c r="Q406" s="37">
        <f>MAX(INDEX(Q$292:Q$303,$D406)+Q397*(1+$E406),0.01)</f>
        <v/>
      </c>
      <c r="R406" s="37">
        <f>MAX(INDEX(R$292:R$303,$D406)+R397*(1+$E406),0.01)</f>
        <v/>
      </c>
      <c r="S406" s="37">
        <f>MAX(INDEX(S$292:S$303,$D406)+S397*(1+$E406),0.01)</f>
        <v/>
      </c>
      <c r="T406" s="37">
        <f>MAX(INDEX(T$292:T$303,$D406)+T397*(1+$E406),0.01)</f>
        <v/>
      </c>
      <c r="U406" s="37">
        <f>MAX(INDEX(U$292:U$303,$D406)+U397*(1+$E406),0.01)</f>
        <v/>
      </c>
      <c r="V406" s="37">
        <f>MAX(INDEX(V$292:V$303,$D406)+V397*(1+$E406),0.01)</f>
        <v/>
      </c>
      <c r="W406" s="37">
        <f>MAX(INDEX(W$292:W$303,$D406)+W397*(1+$E406),0.01)</f>
        <v/>
      </c>
      <c r="X406" s="37">
        <f>MAX(INDEX(X$292:X$303,$D406)+X397*(1+$E406),0.01)</f>
        <v/>
      </c>
      <c r="Y406" s="37">
        <f>MAX(INDEX(Y$292:Y$303,$D406)+Y397*(1+$E406),0.01)</f>
        <v/>
      </c>
      <c r="Z406" s="37">
        <f>MAX(INDEX(Z$292:Z$303,$D406)+Z397*(1+$E406),0.01)</f>
        <v/>
      </c>
      <c r="AA406" s="37">
        <f>MAX(INDEX(AA$292:AA$303,$D406)+AA397*(1+$E406),0.01)</f>
        <v/>
      </c>
      <c r="AB406" s="37">
        <f>MAX(INDEX(AB$292:AB$303,$D406)+AB397*(1+$E406),0.01)</f>
        <v/>
      </c>
      <c r="AC406" s="37">
        <f>MAX(INDEX(AC$292:AC$303,$D406)+AC397*(1+$E406),0.01)</f>
        <v/>
      </c>
      <c r="AD406" s="40">
        <f>POSTTAX(INDEX(AD$292:AD$303,$D406),AD397,$E406)</f>
        <v/>
      </c>
      <c r="AF406" s="11">
        <f>LOWER(Settings!$C$4)&amp;".mit."&amp;$A406&amp;IF($C406="","","."&amp;$C406&amp;"."&amp;$B406)&amp;IF(INDEX(Variables!$D$5:$D$105,MATCH($A406,Variables!$A$5:$A$105,0))="","","."&amp;INDEX(Variables!$D$5:$D$105,MATCH($A406,Variables!$A$5:$A$105,0)))&amp;"."&amp;AF$5</f>
        <v/>
      </c>
      <c r="AG406" s="38">
        <f>MAX(INDEX(AG$292:AG$303,$D406)+AG397*(1+$E406),0.01)</f>
        <v/>
      </c>
      <c r="AH406" s="37">
        <f>MAX(INDEX(AH$292:AH$303,$D406)+AH397*(1+$E406),0.01)</f>
        <v/>
      </c>
      <c r="AI406" s="37">
        <f>MAX(INDEX(AI$292:AI$303,$D406)+AI397*(1+$E406),0.01)</f>
        <v/>
      </c>
      <c r="AJ406" s="37">
        <f>MAX(INDEX(AJ$292:AJ$303,$D406)+AJ397*(1+$E406),0.01)</f>
        <v/>
      </c>
      <c r="AK406" s="37">
        <f>MAX(INDEX(AK$292:AK$303,$D406)+AK397*(1+$E406),0.01)</f>
        <v/>
      </c>
      <c r="AL406" s="37">
        <f>MAX(INDEX(AL$292:AL$303,$D406)+AL397*(1+$E406),0.01)</f>
        <v/>
      </c>
      <c r="AM406" s="37">
        <f>MAX(INDEX(AM$292:AM$303,$D406)+AM397*(1+$E406),0.01)</f>
        <v/>
      </c>
      <c r="AN406" s="37">
        <f>MAX(INDEX(AN$292:AN$303,$D406)+AN397*(1+$E406),0.01)</f>
        <v/>
      </c>
      <c r="AO406" s="37">
        <f>MAX(INDEX(AO$292:AO$303,$D406)+AO397*(1+$E406),0.01)</f>
        <v/>
      </c>
      <c r="AP406" s="37">
        <f>MAX(INDEX(AP$292:AP$303,$D406)+AP397*(1+$E406),0.01)</f>
        <v/>
      </c>
      <c r="AQ406" s="37">
        <f>MAX(INDEX(AQ$292:AQ$303,$D406)+AQ397*(1+$E406),0.01)</f>
        <v/>
      </c>
      <c r="AR406" s="37">
        <f>MAX(INDEX(AR$292:AR$303,$D406)+AR397*(1+$E406),0.01)</f>
        <v/>
      </c>
      <c r="AS406" s="37">
        <f>MAX(INDEX(AS$292:AS$303,$D406)+AS397*(1+$E406),0.01)</f>
        <v/>
      </c>
      <c r="AT406" s="37">
        <f>MAX(INDEX(AT$292:AT$303,$D406)+AT397*(1+$E406),0.01)</f>
        <v/>
      </c>
      <c r="AU406" s="37">
        <f>MAX(INDEX(AU$292:AU$303,$D406)+AU397*(1+$E406),0.01)</f>
        <v/>
      </c>
      <c r="AV406" s="37">
        <f>MAX(INDEX(AV$292:AV$303,$D406)+AV397*(1+$E406),0.01)</f>
        <v/>
      </c>
      <c r="AW406" s="37">
        <f>MAX(INDEX(AW$292:AW$303,$D406)+AW397*(1+$E406),0.01)</f>
        <v/>
      </c>
      <c r="AX406" s="37">
        <f>MAX(INDEX(AX$292:AX$303,$D406)+AX397*(1+$E406),0.01)</f>
        <v/>
      </c>
      <c r="AY406" s="40">
        <f>POSTTAX(INDEX(AY$292:AY$303,$D406),AY397,$E406)</f>
        <v/>
      </c>
    </row>
    <row r="407" hidden="1" outlineLevel="2">
      <c r="A407" s="14" t="inlineStr">
        <is>
          <t>atp</t>
        </is>
      </c>
      <c r="B407" s="14" t="inlineStr">
        <is>
          <t>bio</t>
        </is>
      </c>
      <c r="C407" s="14" t="inlineStr">
        <is>
          <t>rod</t>
        </is>
      </c>
      <c r="D407" s="37">
        <f>INDEX(Inputs!$R$5:$R$132,MATCH($B407&amp;"|"&amp;$C407,Inputs!$A$5:$A$132,0))</f>
        <v/>
      </c>
      <c r="E407" s="37">
        <f>INDEX(Inputs!$S$5:$S$132,MATCH($B407&amp;"|"&amp;$C407,Inputs!$A$5:$A$132,0))</f>
        <v/>
      </c>
      <c r="F407" s="36" t="n"/>
      <c r="G407" s="36" t="n"/>
      <c r="H407" s="14">
        <f>INDEX(Variables!$B$5:$B$105,MATCH($A407,Variables!$A$5:$A$105,0))&amp;IF($C407="",""," | "&amp;INDEX(Mapping!$B$5:$B$26,MATCH($C407,Mapping!$A$5:$A$26,0))&amp;" | "&amp;INDEX(Mapping!$B$30:$B$41,MATCH($B407,Mapping!$A$30:$A$41,0)))</f>
        <v/>
      </c>
      <c r="I407" s="14">
        <f>INDEX(Variables!$C$5:$C$105,MATCH($A407,Variables!$A$5:$A$105,0))</f>
        <v/>
      </c>
      <c r="J407" s="14">
        <f>INDEX(Variables!$E$5:$E$105,MATCH($A407,Variables!$A$5:$A$105,0))</f>
        <v/>
      </c>
      <c r="K407" s="11">
        <f>LOWER(Settings!$C$4)&amp;".mit."&amp;$A407&amp;IF($C407="","","."&amp;$C407&amp;"."&amp;$B407)&amp;IF(INDEX(Variables!$D$5:$D$105,MATCH($A407,Variables!$A$5:$A$105,0))="","","."&amp;INDEX(Variables!$D$5:$D$105,MATCH($A407,Variables!$A$5:$A$105,0)))&amp;"."&amp;K$5</f>
        <v/>
      </c>
      <c r="L407" s="38">
        <f>MAX(INDEX(L$292:L$303,$D407)+L398*(1+$E407),0.01)</f>
        <v/>
      </c>
      <c r="M407" s="37">
        <f>MAX(INDEX(M$292:M$303,$D407)+M398*(1+$E407),0.01)</f>
        <v/>
      </c>
      <c r="N407" s="37">
        <f>MAX(INDEX(N$292:N$303,$D407)+N398*(1+$E407),0.01)</f>
        <v/>
      </c>
      <c r="O407" s="37">
        <f>MAX(INDEX(O$292:O$303,$D407)+O398*(1+$E407),0.01)</f>
        <v/>
      </c>
      <c r="P407" s="37">
        <f>MAX(INDEX(P$292:P$303,$D407)+P398*(1+$E407),0.01)</f>
        <v/>
      </c>
      <c r="Q407" s="37">
        <f>MAX(INDEX(Q$292:Q$303,$D407)+Q398*(1+$E407),0.01)</f>
        <v/>
      </c>
      <c r="R407" s="37">
        <f>MAX(INDEX(R$292:R$303,$D407)+R398*(1+$E407),0.01)</f>
        <v/>
      </c>
      <c r="S407" s="37">
        <f>MAX(INDEX(S$292:S$303,$D407)+S398*(1+$E407),0.01)</f>
        <v/>
      </c>
      <c r="T407" s="37">
        <f>MAX(INDEX(T$292:T$303,$D407)+T398*(1+$E407),0.01)</f>
        <v/>
      </c>
      <c r="U407" s="37">
        <f>MAX(INDEX(U$292:U$303,$D407)+U398*(1+$E407),0.01)</f>
        <v/>
      </c>
      <c r="V407" s="37">
        <f>MAX(INDEX(V$292:V$303,$D407)+V398*(1+$E407),0.01)</f>
        <v/>
      </c>
      <c r="W407" s="37">
        <f>MAX(INDEX(W$292:W$303,$D407)+W398*(1+$E407),0.01)</f>
        <v/>
      </c>
      <c r="X407" s="37">
        <f>MAX(INDEX(X$292:X$303,$D407)+X398*(1+$E407),0.01)</f>
        <v/>
      </c>
      <c r="Y407" s="37">
        <f>MAX(INDEX(Y$292:Y$303,$D407)+Y398*(1+$E407),0.01)</f>
        <v/>
      </c>
      <c r="Z407" s="37">
        <f>MAX(INDEX(Z$292:Z$303,$D407)+Z398*(1+$E407),0.01)</f>
        <v/>
      </c>
      <c r="AA407" s="37">
        <f>MAX(INDEX(AA$292:AA$303,$D407)+AA398*(1+$E407),0.01)</f>
        <v/>
      </c>
      <c r="AB407" s="37">
        <f>MAX(INDEX(AB$292:AB$303,$D407)+AB398*(1+$E407),0.01)</f>
        <v/>
      </c>
      <c r="AC407" s="37">
        <f>MAX(INDEX(AC$292:AC$303,$D407)+AC398*(1+$E407),0.01)</f>
        <v/>
      </c>
      <c r="AD407" s="40">
        <f>POSTTAX(INDEX(AD$292:AD$303,$D407),AD398,$E407)</f>
        <v/>
      </c>
      <c r="AF407" s="11">
        <f>LOWER(Settings!$C$4)&amp;".mit."&amp;$A407&amp;IF($C407="","","."&amp;$C407&amp;"."&amp;$B407)&amp;IF(INDEX(Variables!$D$5:$D$105,MATCH($A407,Variables!$A$5:$A$105,0))="","","."&amp;INDEX(Variables!$D$5:$D$105,MATCH($A407,Variables!$A$5:$A$105,0)))&amp;"."&amp;AF$5</f>
        <v/>
      </c>
      <c r="AG407" s="38">
        <f>MAX(INDEX(AG$292:AG$303,$D407)+AG398*(1+$E407),0.01)</f>
        <v/>
      </c>
      <c r="AH407" s="37">
        <f>MAX(INDEX(AH$292:AH$303,$D407)+AH398*(1+$E407),0.01)</f>
        <v/>
      </c>
      <c r="AI407" s="37">
        <f>MAX(INDEX(AI$292:AI$303,$D407)+AI398*(1+$E407),0.01)</f>
        <v/>
      </c>
      <c r="AJ407" s="37">
        <f>MAX(INDEX(AJ$292:AJ$303,$D407)+AJ398*(1+$E407),0.01)</f>
        <v/>
      </c>
      <c r="AK407" s="37">
        <f>MAX(INDEX(AK$292:AK$303,$D407)+AK398*(1+$E407),0.01)</f>
        <v/>
      </c>
      <c r="AL407" s="37">
        <f>MAX(INDEX(AL$292:AL$303,$D407)+AL398*(1+$E407),0.01)</f>
        <v/>
      </c>
      <c r="AM407" s="37">
        <f>MAX(INDEX(AM$292:AM$303,$D407)+AM398*(1+$E407),0.01)</f>
        <v/>
      </c>
      <c r="AN407" s="37">
        <f>MAX(INDEX(AN$292:AN$303,$D407)+AN398*(1+$E407),0.01)</f>
        <v/>
      </c>
      <c r="AO407" s="37">
        <f>MAX(INDEX(AO$292:AO$303,$D407)+AO398*(1+$E407),0.01)</f>
        <v/>
      </c>
      <c r="AP407" s="37">
        <f>MAX(INDEX(AP$292:AP$303,$D407)+AP398*(1+$E407),0.01)</f>
        <v/>
      </c>
      <c r="AQ407" s="37">
        <f>MAX(INDEX(AQ$292:AQ$303,$D407)+AQ398*(1+$E407),0.01)</f>
        <v/>
      </c>
      <c r="AR407" s="37">
        <f>MAX(INDEX(AR$292:AR$303,$D407)+AR398*(1+$E407),0.01)</f>
        <v/>
      </c>
      <c r="AS407" s="37">
        <f>MAX(INDEX(AS$292:AS$303,$D407)+AS398*(1+$E407),0.01)</f>
        <v/>
      </c>
      <c r="AT407" s="37">
        <f>MAX(INDEX(AT$292:AT$303,$D407)+AT398*(1+$E407),0.01)</f>
        <v/>
      </c>
      <c r="AU407" s="37">
        <f>MAX(INDEX(AU$292:AU$303,$D407)+AU398*(1+$E407),0.01)</f>
        <v/>
      </c>
      <c r="AV407" s="37">
        <f>MAX(INDEX(AV$292:AV$303,$D407)+AV398*(1+$E407),0.01)</f>
        <v/>
      </c>
      <c r="AW407" s="37">
        <f>MAX(INDEX(AW$292:AW$303,$D407)+AW398*(1+$E407),0.01)</f>
        <v/>
      </c>
      <c r="AX407" s="37">
        <f>MAX(INDEX(AX$292:AX$303,$D407)+AX398*(1+$E407),0.01)</f>
        <v/>
      </c>
      <c r="AY407" s="40">
        <f>POSTTAX(INDEX(AY$292:AY$303,$D407),AY398,$E407)</f>
        <v/>
      </c>
    </row>
    <row r="408" hidden="1" outlineLevel="2"/>
    <row r="409" hidden="1" outlineLevel="2">
      <c r="A409" s="14" t="inlineStr">
        <is>
          <t>shp</t>
        </is>
      </c>
      <c r="B409" s="14" t="inlineStr">
        <is>
          <t>coa</t>
        </is>
      </c>
      <c r="C409" s="14" t="inlineStr">
        <is>
          <t>rod</t>
        </is>
      </c>
      <c r="D409" s="37">
        <f>INDEX(Inputs!$M$5:$M$132,MATCH($B409&amp;"|"&amp;$C409,Inputs!$A$5:$A$132,0))</f>
        <v/>
      </c>
      <c r="E409" s="37">
        <f>INDEX(Inputs!$T$5:$T$132,MATCH($B409&amp;"|"&amp;$C409,Inputs!$A$5:$A$132,0))</f>
        <v/>
      </c>
      <c r="F409" s="37">
        <f>INDEX(Inputs!$K$5:$K$132,MATCH($B409&amp;"|"&amp;$C409,Inputs!$A$5:$A$132,0))</f>
        <v/>
      </c>
      <c r="G409" s="36" t="n"/>
      <c r="H409" s="14">
        <f>INDEX(Variables!$B$5:$B$105,MATCH($A409,Variables!$A$5:$A$105,0))&amp;IF($C409="",""," | "&amp;INDEX(Mapping!$B$5:$B$26,MATCH($C409,Mapping!$A$5:$A$26,0))&amp;" | "&amp;INDEX(Mapping!$B$30:$B$41,MATCH($B409,Mapping!$A$30:$A$41,0)))</f>
        <v/>
      </c>
      <c r="I409" s="14">
        <f>INDEX(Variables!$C$5:$C$105,MATCH($A409,Variables!$A$5:$A$105,0))</f>
        <v/>
      </c>
      <c r="J409" s="14">
        <f>INDEX(Variables!$E$5:$E$105,MATCH($A409,Variables!$A$5:$A$105,0))</f>
        <v/>
      </c>
      <c r="K409" s="11">
        <f>LOWER(Settings!$C$4)&amp;".mit."&amp;$A409&amp;IF($C409="","","."&amp;$C409&amp;"."&amp;$B409)&amp;IF(INDEX(Variables!$D$5:$D$105,MATCH($A409,Variables!$A$5:$A$105,0))="","","."&amp;INDEX(Variables!$D$5:$D$105,MATCH($A409,Variables!$A$5:$A$105,0)))&amp;"."&amp;K$5</f>
        <v/>
      </c>
      <c r="L409" s="38">
        <f>(INDEX(L$235:L$238,$D409)*INDEX(L$239:L$255,$F409)+L$194*INDEX(L$121:L$137,$F409)*INDEX(L$151:L$167,$F409))*$E409</f>
        <v/>
      </c>
      <c r="M409" s="37">
        <f>(INDEX(M$235:M$238,$D409)*INDEX(M$239:M$255,$F409)+M$194*INDEX(M$121:M$137,$F409)*INDEX(M$151:M$167,$F409))*$E409</f>
        <v/>
      </c>
      <c r="N409" s="37">
        <f>(INDEX(N$235:N$238,$D409)*INDEX(N$239:N$255,$F409)+N$194*INDEX(N$121:N$137,$F409)*INDEX(N$151:N$167,$F409))*$E409</f>
        <v/>
      </c>
      <c r="O409" s="37">
        <f>(INDEX(O$235:O$238,$D409)*INDEX(O$239:O$255,$F409)+O$194*INDEX(O$121:O$137,$F409)*INDEX(O$151:O$167,$F409))*$E409</f>
        <v/>
      </c>
      <c r="P409" s="37">
        <f>(INDEX(P$235:P$238,$D409)*INDEX(P$239:P$255,$F409)+P$194*INDEX(P$121:P$137,$F409)*INDEX(P$151:P$167,$F409))*$E409</f>
        <v/>
      </c>
      <c r="Q409" s="37">
        <f>(INDEX(Q$235:Q$238,$D409)*INDEX(Q$239:Q$255,$F409)+Q$194*INDEX(Q$121:Q$137,$F409)*INDEX(Q$151:Q$167,$F409))*$E409</f>
        <v/>
      </c>
      <c r="R409" s="37">
        <f>(INDEX(R$235:R$238,$D409)*INDEX(R$239:R$255,$F409)+R$194*INDEX(R$121:R$137,$F409)*INDEX(R$151:R$167,$F409))*$E409</f>
        <v/>
      </c>
      <c r="S409" s="37">
        <f>(INDEX(S$235:S$238,$D409)*INDEX(S$239:S$255,$F409)+S$194*INDEX(S$121:S$137,$F409)*INDEX(S$151:S$167,$F409))*$E409</f>
        <v/>
      </c>
      <c r="T409" s="37">
        <f>(INDEX(T$235:T$238,$D409)*INDEX(T$239:T$255,$F409)+T$194*INDEX(T$121:T$137,$F409)*INDEX(T$151:T$167,$F409))*$E409</f>
        <v/>
      </c>
      <c r="U409" s="37">
        <f>(INDEX(U$235:U$238,$D409)*INDEX(U$239:U$255,$F409)+U$194*INDEX(U$121:U$137,$F409)*INDEX(U$151:U$167,$F409))*$E409</f>
        <v/>
      </c>
      <c r="V409" s="37">
        <f>(INDEX(V$235:V$238,$D409)*INDEX(V$239:V$255,$F409)+V$194*INDEX(V$121:V$137,$F409)*INDEX(V$151:V$167,$F409))*$E409</f>
        <v/>
      </c>
      <c r="W409" s="37">
        <f>(INDEX(W$235:W$238,$D409)*INDEX(W$239:W$255,$F409)+W$194*INDEX(W$121:W$137,$F409)*INDEX(W$151:W$167,$F409))*$E409</f>
        <v/>
      </c>
      <c r="X409" s="37">
        <f>(INDEX(X$235:X$238,$D409)*INDEX(X$239:X$255,$F409)+X$194*INDEX(X$121:X$137,$F409)*INDEX(X$151:X$167,$F409))*$E409</f>
        <v/>
      </c>
      <c r="Y409" s="37">
        <f>(INDEX(Y$235:Y$238,$D409)*INDEX(Y$239:Y$255,$F409)+Y$194*INDEX(Y$121:Y$137,$F409)*INDEX(Y$151:Y$167,$F409))*$E409</f>
        <v/>
      </c>
      <c r="Z409" s="37">
        <f>(INDEX(Z$235:Z$238,$D409)*INDEX(Z$239:Z$255,$F409)+Z$194*INDEX(Z$121:Z$137,$F409)*INDEX(Z$151:Z$167,$F409))*$E409</f>
        <v/>
      </c>
      <c r="AA409" s="37">
        <f>(INDEX(AA$235:AA$238,$D409)*INDEX(AA$239:AA$255,$F409)+AA$194*INDEX(AA$121:AA$137,$F409)*INDEX(AA$151:AA$167,$F409))*$E409</f>
        <v/>
      </c>
      <c r="AB409" s="37">
        <f>(INDEX(AB$235:AB$238,$D409)*INDEX(AB$239:AB$255,$F409)+AB$194*INDEX(AB$121:AB$137,$F409)*INDEX(AB$151:AB$167,$F409))*$E409</f>
        <v/>
      </c>
      <c r="AC409" s="37">
        <f>(INDEX(AC$235:AC$238,$D409)*INDEX(AC$239:AC$255,$F409)+AC$194*INDEX(AC$121:AC$137,$F409)*INDEX(AC$151:AC$167,$F409))*$E409</f>
        <v/>
      </c>
      <c r="AD409" s="40">
        <f>SHADOWEFF(INDEX(AD$235:AD$238,$D409),INDEX(AD$239:AD$255,$F409),AD$194,INDEX(AD$121:AD$137,$F409),INDEX(AD$151:AD$167,$F409),$E409)</f>
        <v/>
      </c>
      <c r="AF409" s="11">
        <f>LOWER(Settings!$C$4)&amp;".mit."&amp;$A409&amp;IF($C409="","","."&amp;$C409&amp;"."&amp;$B409)&amp;IF(INDEX(Variables!$D$5:$D$105,MATCH($A409,Variables!$A$5:$A$105,0))="","","."&amp;INDEX(Variables!$D$5:$D$105,MATCH($A409,Variables!$A$5:$A$105,0)))&amp;"."&amp;AF$5</f>
        <v/>
      </c>
      <c r="AG409" s="38">
        <f>(INDEX(AG$235:AG$238,$D409)*INDEX(AG$239:AG$255,$F409)+AG$194*INDEX(AG$121:AG$137,$F409)*INDEX(AG$151:AG$167,$F409))*$E409</f>
        <v/>
      </c>
      <c r="AH409" s="37">
        <f>(INDEX(AH$235:AH$238,$D409)*INDEX(AH$239:AH$255,$F409)+AH$194*INDEX(AH$121:AH$137,$F409)*INDEX(AH$151:AH$167,$F409))*$E409</f>
        <v/>
      </c>
      <c r="AI409" s="37">
        <f>(INDEX(AI$235:AI$238,$D409)*INDEX(AI$239:AI$255,$F409)+AI$194*INDEX(AI$121:AI$137,$F409)*INDEX(AI$151:AI$167,$F409))*$E409</f>
        <v/>
      </c>
      <c r="AJ409" s="37">
        <f>(INDEX(AJ$235:AJ$238,$D409)*INDEX(AJ$239:AJ$255,$F409)+AJ$194*INDEX(AJ$121:AJ$137,$F409)*INDEX(AJ$151:AJ$167,$F409))*$E409</f>
        <v/>
      </c>
      <c r="AK409" s="37">
        <f>(INDEX(AK$235:AK$238,$D409)*INDEX(AK$239:AK$255,$F409)+AK$194*INDEX(AK$121:AK$137,$F409)*INDEX(AK$151:AK$167,$F409))*$E409</f>
        <v/>
      </c>
      <c r="AL409" s="37">
        <f>(INDEX(AL$235:AL$238,$D409)*INDEX(AL$239:AL$255,$F409)+AL$194*INDEX(AL$121:AL$137,$F409)*INDEX(AL$151:AL$167,$F409))*$E409</f>
        <v/>
      </c>
      <c r="AM409" s="37">
        <f>(INDEX(AM$235:AM$238,$D409)*INDEX(AM$239:AM$255,$F409)+AM$194*INDEX(AM$121:AM$137,$F409)*INDEX(AM$151:AM$167,$F409))*$E409</f>
        <v/>
      </c>
      <c r="AN409" s="37">
        <f>(INDEX(AN$235:AN$238,$D409)*INDEX(AN$239:AN$255,$F409)+AN$194*INDEX(AN$121:AN$137,$F409)*INDEX(AN$151:AN$167,$F409))*$E409</f>
        <v/>
      </c>
      <c r="AO409" s="37">
        <f>(INDEX(AO$235:AO$238,$D409)*INDEX(AO$239:AO$255,$F409)+AO$194*INDEX(AO$121:AO$137,$F409)*INDEX(AO$151:AO$167,$F409))*$E409</f>
        <v/>
      </c>
      <c r="AP409" s="37">
        <f>(INDEX(AP$235:AP$238,$D409)*INDEX(AP$239:AP$255,$F409)+AP$194*INDEX(AP$121:AP$137,$F409)*INDEX(AP$151:AP$167,$F409))*$E409</f>
        <v/>
      </c>
      <c r="AQ409" s="37">
        <f>(INDEX(AQ$235:AQ$238,$D409)*INDEX(AQ$239:AQ$255,$F409)+AQ$194*INDEX(AQ$121:AQ$137,$F409)*INDEX(AQ$151:AQ$167,$F409))*$E409</f>
        <v/>
      </c>
      <c r="AR409" s="37">
        <f>(INDEX(AR$235:AR$238,$D409)*INDEX(AR$239:AR$255,$F409)+AR$194*INDEX(AR$121:AR$137,$F409)*INDEX(AR$151:AR$167,$F409))*$E409</f>
        <v/>
      </c>
      <c r="AS409" s="37">
        <f>(INDEX(AS$235:AS$238,$D409)*INDEX(AS$239:AS$255,$F409)+AS$194*INDEX(AS$121:AS$137,$F409)*INDEX(AS$151:AS$167,$F409))*$E409</f>
        <v/>
      </c>
      <c r="AT409" s="37">
        <f>(INDEX(AT$235:AT$238,$D409)*INDEX(AT$239:AT$255,$F409)+AT$194*INDEX(AT$121:AT$137,$F409)*INDEX(AT$151:AT$167,$F409))*$E409</f>
        <v/>
      </c>
      <c r="AU409" s="37">
        <f>(INDEX(AU$235:AU$238,$D409)*INDEX(AU$239:AU$255,$F409)+AU$194*INDEX(AU$121:AU$137,$F409)*INDEX(AU$151:AU$167,$F409))*$E409</f>
        <v/>
      </c>
      <c r="AV409" s="37">
        <f>(INDEX(AV$235:AV$238,$D409)*INDEX(AV$239:AV$255,$F409)+AV$194*INDEX(AV$121:AV$137,$F409)*INDEX(AV$151:AV$167,$F409))*$E409</f>
        <v/>
      </c>
      <c r="AW409" s="37">
        <f>(INDEX(AW$235:AW$238,$D409)*INDEX(AW$239:AW$255,$F409)+AW$194*INDEX(AW$121:AW$137,$F409)*INDEX(AW$151:AW$167,$F409))*$E409</f>
        <v/>
      </c>
      <c r="AX409" s="37">
        <f>(INDEX(AX$235:AX$238,$D409)*INDEX(AX$239:AX$255,$F409)+AX$194*INDEX(AX$121:AX$137,$F409)*INDEX(AX$151:AX$167,$F409))*$E409</f>
        <v/>
      </c>
      <c r="AY409" s="40">
        <f>SHADOWEFF(INDEX(AY$235:AY$238,$D409),INDEX(AY$239:AY$255,$F409),AY$194,INDEX(AY$121:AY$137,$F409),INDEX(AY$151:AY$167,$F409),$E409)</f>
        <v/>
      </c>
    </row>
    <row r="410" hidden="1" outlineLevel="2">
      <c r="A410" s="14" t="inlineStr">
        <is>
          <t>shp</t>
        </is>
      </c>
      <c r="B410" s="14" t="inlineStr">
        <is>
          <t>nga</t>
        </is>
      </c>
      <c r="C410" s="14" t="inlineStr">
        <is>
          <t>rod</t>
        </is>
      </c>
      <c r="D410" s="37">
        <f>INDEX(Inputs!$M$5:$M$132,MATCH($B410&amp;"|"&amp;$C410,Inputs!$A$5:$A$132,0))</f>
        <v/>
      </c>
      <c r="E410" s="37">
        <f>INDEX(Inputs!$T$5:$T$132,MATCH($B410&amp;"|"&amp;$C410,Inputs!$A$5:$A$132,0))</f>
        <v/>
      </c>
      <c r="F410" s="37">
        <f>INDEX(Inputs!$K$5:$K$132,MATCH($B410&amp;"|"&amp;$C410,Inputs!$A$5:$A$132,0))</f>
        <v/>
      </c>
      <c r="G410" s="36" t="n"/>
      <c r="H410" s="14">
        <f>INDEX(Variables!$B$5:$B$105,MATCH($A410,Variables!$A$5:$A$105,0))&amp;IF($C410="",""," | "&amp;INDEX(Mapping!$B$5:$B$26,MATCH($C410,Mapping!$A$5:$A$26,0))&amp;" | "&amp;INDEX(Mapping!$B$30:$B$41,MATCH($B410,Mapping!$A$30:$A$41,0)))</f>
        <v/>
      </c>
      <c r="I410" s="14">
        <f>INDEX(Variables!$C$5:$C$105,MATCH($A410,Variables!$A$5:$A$105,0))</f>
        <v/>
      </c>
      <c r="J410" s="14">
        <f>INDEX(Variables!$E$5:$E$105,MATCH($A410,Variables!$A$5:$A$105,0))</f>
        <v/>
      </c>
      <c r="K410" s="11">
        <f>LOWER(Settings!$C$4)&amp;".mit."&amp;$A410&amp;IF($C410="","","."&amp;$C410&amp;"."&amp;$B410)&amp;IF(INDEX(Variables!$D$5:$D$105,MATCH($A410,Variables!$A$5:$A$105,0))="","","."&amp;INDEX(Variables!$D$5:$D$105,MATCH($A410,Variables!$A$5:$A$105,0)))&amp;"."&amp;K$5</f>
        <v/>
      </c>
      <c r="L410" s="38">
        <f>(INDEX(L$235:L$238,$D410)*INDEX(L$239:L$255,$F410)+L$194*INDEX(L$121:L$137,$F410)*INDEX(L$151:L$167,$F410))*$E410</f>
        <v/>
      </c>
      <c r="M410" s="37">
        <f>(INDEX(M$235:M$238,$D410)*INDEX(M$239:M$255,$F410)+M$194*INDEX(M$121:M$137,$F410)*INDEX(M$151:M$167,$F410))*$E410</f>
        <v/>
      </c>
      <c r="N410" s="37">
        <f>(INDEX(N$235:N$238,$D410)*INDEX(N$239:N$255,$F410)+N$194*INDEX(N$121:N$137,$F410)*INDEX(N$151:N$167,$F410))*$E410</f>
        <v/>
      </c>
      <c r="O410" s="37">
        <f>(INDEX(O$235:O$238,$D410)*INDEX(O$239:O$255,$F410)+O$194*INDEX(O$121:O$137,$F410)*INDEX(O$151:O$167,$F410))*$E410</f>
        <v/>
      </c>
      <c r="P410" s="37">
        <f>(INDEX(P$235:P$238,$D410)*INDEX(P$239:P$255,$F410)+P$194*INDEX(P$121:P$137,$F410)*INDEX(P$151:P$167,$F410))*$E410</f>
        <v/>
      </c>
      <c r="Q410" s="37">
        <f>(INDEX(Q$235:Q$238,$D410)*INDEX(Q$239:Q$255,$F410)+Q$194*INDEX(Q$121:Q$137,$F410)*INDEX(Q$151:Q$167,$F410))*$E410</f>
        <v/>
      </c>
      <c r="R410" s="37">
        <f>(INDEX(R$235:R$238,$D410)*INDEX(R$239:R$255,$F410)+R$194*INDEX(R$121:R$137,$F410)*INDEX(R$151:R$167,$F410))*$E410</f>
        <v/>
      </c>
      <c r="S410" s="37">
        <f>(INDEX(S$235:S$238,$D410)*INDEX(S$239:S$255,$F410)+S$194*INDEX(S$121:S$137,$F410)*INDEX(S$151:S$167,$F410))*$E410</f>
        <v/>
      </c>
      <c r="T410" s="37">
        <f>(INDEX(T$235:T$238,$D410)*INDEX(T$239:T$255,$F410)+T$194*INDEX(T$121:T$137,$F410)*INDEX(T$151:T$167,$F410))*$E410</f>
        <v/>
      </c>
      <c r="U410" s="37">
        <f>(INDEX(U$235:U$238,$D410)*INDEX(U$239:U$255,$F410)+U$194*INDEX(U$121:U$137,$F410)*INDEX(U$151:U$167,$F410))*$E410</f>
        <v/>
      </c>
      <c r="V410" s="37">
        <f>(INDEX(V$235:V$238,$D410)*INDEX(V$239:V$255,$F410)+V$194*INDEX(V$121:V$137,$F410)*INDEX(V$151:V$167,$F410))*$E410</f>
        <v/>
      </c>
      <c r="W410" s="37">
        <f>(INDEX(W$235:W$238,$D410)*INDEX(W$239:W$255,$F410)+W$194*INDEX(W$121:W$137,$F410)*INDEX(W$151:W$167,$F410))*$E410</f>
        <v/>
      </c>
      <c r="X410" s="37">
        <f>(INDEX(X$235:X$238,$D410)*INDEX(X$239:X$255,$F410)+X$194*INDEX(X$121:X$137,$F410)*INDEX(X$151:X$167,$F410))*$E410</f>
        <v/>
      </c>
      <c r="Y410" s="37">
        <f>(INDEX(Y$235:Y$238,$D410)*INDEX(Y$239:Y$255,$F410)+Y$194*INDEX(Y$121:Y$137,$F410)*INDEX(Y$151:Y$167,$F410))*$E410</f>
        <v/>
      </c>
      <c r="Z410" s="37">
        <f>(INDEX(Z$235:Z$238,$D410)*INDEX(Z$239:Z$255,$F410)+Z$194*INDEX(Z$121:Z$137,$F410)*INDEX(Z$151:Z$167,$F410))*$E410</f>
        <v/>
      </c>
      <c r="AA410" s="37">
        <f>(INDEX(AA$235:AA$238,$D410)*INDEX(AA$239:AA$255,$F410)+AA$194*INDEX(AA$121:AA$137,$F410)*INDEX(AA$151:AA$167,$F410))*$E410</f>
        <v/>
      </c>
      <c r="AB410" s="37">
        <f>(INDEX(AB$235:AB$238,$D410)*INDEX(AB$239:AB$255,$F410)+AB$194*INDEX(AB$121:AB$137,$F410)*INDEX(AB$151:AB$167,$F410))*$E410</f>
        <v/>
      </c>
      <c r="AC410" s="37">
        <f>(INDEX(AC$235:AC$238,$D410)*INDEX(AC$239:AC$255,$F410)+AC$194*INDEX(AC$121:AC$137,$F410)*INDEX(AC$151:AC$167,$F410))*$E410</f>
        <v/>
      </c>
      <c r="AD410" s="40">
        <f>SHADOWEFF(INDEX(AD$235:AD$238,$D410),INDEX(AD$239:AD$255,$F410),AD$194,INDEX(AD$121:AD$137,$F410),INDEX(AD$151:AD$167,$F410),$E410)</f>
        <v/>
      </c>
      <c r="AF410" s="11">
        <f>LOWER(Settings!$C$4)&amp;".mit."&amp;$A410&amp;IF($C410="","","."&amp;$C410&amp;"."&amp;$B410)&amp;IF(INDEX(Variables!$D$5:$D$105,MATCH($A410,Variables!$A$5:$A$105,0))="","","."&amp;INDEX(Variables!$D$5:$D$105,MATCH($A410,Variables!$A$5:$A$105,0)))&amp;"."&amp;AF$5</f>
        <v/>
      </c>
      <c r="AG410" s="38">
        <f>(INDEX(AG$235:AG$238,$D410)*INDEX(AG$239:AG$255,$F410)+AG$194*INDEX(AG$121:AG$137,$F410)*INDEX(AG$151:AG$167,$F410))*$E410</f>
        <v/>
      </c>
      <c r="AH410" s="37">
        <f>(INDEX(AH$235:AH$238,$D410)*INDEX(AH$239:AH$255,$F410)+AH$194*INDEX(AH$121:AH$137,$F410)*INDEX(AH$151:AH$167,$F410))*$E410</f>
        <v/>
      </c>
      <c r="AI410" s="37">
        <f>(INDEX(AI$235:AI$238,$D410)*INDEX(AI$239:AI$255,$F410)+AI$194*INDEX(AI$121:AI$137,$F410)*INDEX(AI$151:AI$167,$F410))*$E410</f>
        <v/>
      </c>
      <c r="AJ410" s="37">
        <f>(INDEX(AJ$235:AJ$238,$D410)*INDEX(AJ$239:AJ$255,$F410)+AJ$194*INDEX(AJ$121:AJ$137,$F410)*INDEX(AJ$151:AJ$167,$F410))*$E410</f>
        <v/>
      </c>
      <c r="AK410" s="37">
        <f>(INDEX(AK$235:AK$238,$D410)*INDEX(AK$239:AK$255,$F410)+AK$194*INDEX(AK$121:AK$137,$F410)*INDEX(AK$151:AK$167,$F410))*$E410</f>
        <v/>
      </c>
      <c r="AL410" s="37">
        <f>(INDEX(AL$235:AL$238,$D410)*INDEX(AL$239:AL$255,$F410)+AL$194*INDEX(AL$121:AL$137,$F410)*INDEX(AL$151:AL$167,$F410))*$E410</f>
        <v/>
      </c>
      <c r="AM410" s="37">
        <f>(INDEX(AM$235:AM$238,$D410)*INDEX(AM$239:AM$255,$F410)+AM$194*INDEX(AM$121:AM$137,$F410)*INDEX(AM$151:AM$167,$F410))*$E410</f>
        <v/>
      </c>
      <c r="AN410" s="37">
        <f>(INDEX(AN$235:AN$238,$D410)*INDEX(AN$239:AN$255,$F410)+AN$194*INDEX(AN$121:AN$137,$F410)*INDEX(AN$151:AN$167,$F410))*$E410</f>
        <v/>
      </c>
      <c r="AO410" s="37">
        <f>(INDEX(AO$235:AO$238,$D410)*INDEX(AO$239:AO$255,$F410)+AO$194*INDEX(AO$121:AO$137,$F410)*INDEX(AO$151:AO$167,$F410))*$E410</f>
        <v/>
      </c>
      <c r="AP410" s="37">
        <f>(INDEX(AP$235:AP$238,$D410)*INDEX(AP$239:AP$255,$F410)+AP$194*INDEX(AP$121:AP$137,$F410)*INDEX(AP$151:AP$167,$F410))*$E410</f>
        <v/>
      </c>
      <c r="AQ410" s="37">
        <f>(INDEX(AQ$235:AQ$238,$D410)*INDEX(AQ$239:AQ$255,$F410)+AQ$194*INDEX(AQ$121:AQ$137,$F410)*INDEX(AQ$151:AQ$167,$F410))*$E410</f>
        <v/>
      </c>
      <c r="AR410" s="37">
        <f>(INDEX(AR$235:AR$238,$D410)*INDEX(AR$239:AR$255,$F410)+AR$194*INDEX(AR$121:AR$137,$F410)*INDEX(AR$151:AR$167,$F410))*$E410</f>
        <v/>
      </c>
      <c r="AS410" s="37">
        <f>(INDEX(AS$235:AS$238,$D410)*INDEX(AS$239:AS$255,$F410)+AS$194*INDEX(AS$121:AS$137,$F410)*INDEX(AS$151:AS$167,$F410))*$E410</f>
        <v/>
      </c>
      <c r="AT410" s="37">
        <f>(INDEX(AT$235:AT$238,$D410)*INDEX(AT$239:AT$255,$F410)+AT$194*INDEX(AT$121:AT$137,$F410)*INDEX(AT$151:AT$167,$F410))*$E410</f>
        <v/>
      </c>
      <c r="AU410" s="37">
        <f>(INDEX(AU$235:AU$238,$D410)*INDEX(AU$239:AU$255,$F410)+AU$194*INDEX(AU$121:AU$137,$F410)*INDEX(AU$151:AU$167,$F410))*$E410</f>
        <v/>
      </c>
      <c r="AV410" s="37">
        <f>(INDEX(AV$235:AV$238,$D410)*INDEX(AV$239:AV$255,$F410)+AV$194*INDEX(AV$121:AV$137,$F410)*INDEX(AV$151:AV$167,$F410))*$E410</f>
        <v/>
      </c>
      <c r="AW410" s="37">
        <f>(INDEX(AW$235:AW$238,$D410)*INDEX(AW$239:AW$255,$F410)+AW$194*INDEX(AW$121:AW$137,$F410)*INDEX(AW$151:AW$167,$F410))*$E410</f>
        <v/>
      </c>
      <c r="AX410" s="37">
        <f>(INDEX(AX$235:AX$238,$D410)*INDEX(AX$239:AX$255,$F410)+AX$194*INDEX(AX$121:AX$137,$F410)*INDEX(AX$151:AX$167,$F410))*$E410</f>
        <v/>
      </c>
      <c r="AY410" s="40">
        <f>SHADOWEFF(INDEX(AY$235:AY$238,$D410),INDEX(AY$239:AY$255,$F410),AY$194,INDEX(AY$121:AY$137,$F410),INDEX(AY$151:AY$167,$F410),$E410)</f>
        <v/>
      </c>
    </row>
    <row r="411" hidden="1" outlineLevel="2">
      <c r="A411" s="14" t="inlineStr">
        <is>
          <t>shp</t>
        </is>
      </c>
      <c r="B411" s="14" t="inlineStr">
        <is>
          <t>gso</t>
        </is>
      </c>
      <c r="C411" s="14" t="inlineStr">
        <is>
          <t>rod</t>
        </is>
      </c>
      <c r="D411" s="37">
        <f>INDEX(Inputs!$M$5:$M$132,MATCH($B411&amp;"|"&amp;$C411,Inputs!$A$5:$A$132,0))</f>
        <v/>
      </c>
      <c r="E411" s="37">
        <f>INDEX(Inputs!$T$5:$T$132,MATCH($B411&amp;"|"&amp;$C411,Inputs!$A$5:$A$132,0))</f>
        <v/>
      </c>
      <c r="F411" s="37">
        <f>INDEX(Inputs!$K$5:$K$132,MATCH($B411&amp;"|"&amp;$C411,Inputs!$A$5:$A$132,0))</f>
        <v/>
      </c>
      <c r="G411" s="36" t="n"/>
      <c r="H411" s="14">
        <f>INDEX(Variables!$B$5:$B$105,MATCH($A411,Variables!$A$5:$A$105,0))&amp;IF($C411="",""," | "&amp;INDEX(Mapping!$B$5:$B$26,MATCH($C411,Mapping!$A$5:$A$26,0))&amp;" | "&amp;INDEX(Mapping!$B$30:$B$41,MATCH($B411,Mapping!$A$30:$A$41,0)))</f>
        <v/>
      </c>
      <c r="I411" s="14">
        <f>INDEX(Variables!$C$5:$C$105,MATCH($A411,Variables!$A$5:$A$105,0))</f>
        <v/>
      </c>
      <c r="J411" s="14">
        <f>INDEX(Variables!$E$5:$E$105,MATCH($A411,Variables!$A$5:$A$105,0))</f>
        <v/>
      </c>
      <c r="K411" s="11">
        <f>LOWER(Settings!$C$4)&amp;".mit."&amp;$A411&amp;IF($C411="","","."&amp;$C411&amp;"."&amp;$B411)&amp;IF(INDEX(Variables!$D$5:$D$105,MATCH($A411,Variables!$A$5:$A$105,0))="","","."&amp;INDEX(Variables!$D$5:$D$105,MATCH($A411,Variables!$A$5:$A$105,0)))&amp;"."&amp;K$5</f>
        <v/>
      </c>
      <c r="L411" s="38">
        <f>(INDEX(L$235:L$238,$D411)*INDEX(L$239:L$255,$F411)+L$194*INDEX(L$121:L$137,$F411)*INDEX(L$151:L$167,$F411))*$E411</f>
        <v/>
      </c>
      <c r="M411" s="37">
        <f>(INDEX(M$235:M$238,$D411)*INDEX(M$239:M$255,$F411)+M$194*INDEX(M$121:M$137,$F411)*INDEX(M$151:M$167,$F411))*$E411</f>
        <v/>
      </c>
      <c r="N411" s="37">
        <f>(INDEX(N$235:N$238,$D411)*INDEX(N$239:N$255,$F411)+N$194*INDEX(N$121:N$137,$F411)*INDEX(N$151:N$167,$F411))*$E411</f>
        <v/>
      </c>
      <c r="O411" s="37">
        <f>(INDEX(O$235:O$238,$D411)*INDEX(O$239:O$255,$F411)+O$194*INDEX(O$121:O$137,$F411)*INDEX(O$151:O$167,$F411))*$E411</f>
        <v/>
      </c>
      <c r="P411" s="37">
        <f>(INDEX(P$235:P$238,$D411)*INDEX(P$239:P$255,$F411)+P$194*INDEX(P$121:P$137,$F411)*INDEX(P$151:P$167,$F411))*$E411</f>
        <v/>
      </c>
      <c r="Q411" s="37">
        <f>(INDEX(Q$235:Q$238,$D411)*INDEX(Q$239:Q$255,$F411)+Q$194*INDEX(Q$121:Q$137,$F411)*INDEX(Q$151:Q$167,$F411))*$E411</f>
        <v/>
      </c>
      <c r="R411" s="37">
        <f>(INDEX(R$235:R$238,$D411)*INDEX(R$239:R$255,$F411)+R$194*INDEX(R$121:R$137,$F411)*INDEX(R$151:R$167,$F411))*$E411</f>
        <v/>
      </c>
      <c r="S411" s="37">
        <f>(INDEX(S$235:S$238,$D411)*INDEX(S$239:S$255,$F411)+S$194*INDEX(S$121:S$137,$F411)*INDEX(S$151:S$167,$F411))*$E411</f>
        <v/>
      </c>
      <c r="T411" s="37">
        <f>(INDEX(T$235:T$238,$D411)*INDEX(T$239:T$255,$F411)+T$194*INDEX(T$121:T$137,$F411)*INDEX(T$151:T$167,$F411))*$E411</f>
        <v/>
      </c>
      <c r="U411" s="37">
        <f>(INDEX(U$235:U$238,$D411)*INDEX(U$239:U$255,$F411)+U$194*INDEX(U$121:U$137,$F411)*INDEX(U$151:U$167,$F411))*$E411</f>
        <v/>
      </c>
      <c r="V411" s="37">
        <f>(INDEX(V$235:V$238,$D411)*INDEX(V$239:V$255,$F411)+V$194*INDEX(V$121:V$137,$F411)*INDEX(V$151:V$167,$F411))*$E411</f>
        <v/>
      </c>
      <c r="W411" s="37">
        <f>(INDEX(W$235:W$238,$D411)*INDEX(W$239:W$255,$F411)+W$194*INDEX(W$121:W$137,$F411)*INDEX(W$151:W$167,$F411))*$E411</f>
        <v/>
      </c>
      <c r="X411" s="37">
        <f>(INDEX(X$235:X$238,$D411)*INDEX(X$239:X$255,$F411)+X$194*INDEX(X$121:X$137,$F411)*INDEX(X$151:X$167,$F411))*$E411</f>
        <v/>
      </c>
      <c r="Y411" s="37">
        <f>(INDEX(Y$235:Y$238,$D411)*INDEX(Y$239:Y$255,$F411)+Y$194*INDEX(Y$121:Y$137,$F411)*INDEX(Y$151:Y$167,$F411))*$E411</f>
        <v/>
      </c>
      <c r="Z411" s="37">
        <f>(INDEX(Z$235:Z$238,$D411)*INDEX(Z$239:Z$255,$F411)+Z$194*INDEX(Z$121:Z$137,$F411)*INDEX(Z$151:Z$167,$F411))*$E411</f>
        <v/>
      </c>
      <c r="AA411" s="37">
        <f>(INDEX(AA$235:AA$238,$D411)*INDEX(AA$239:AA$255,$F411)+AA$194*INDEX(AA$121:AA$137,$F411)*INDEX(AA$151:AA$167,$F411))*$E411</f>
        <v/>
      </c>
      <c r="AB411" s="37">
        <f>(INDEX(AB$235:AB$238,$D411)*INDEX(AB$239:AB$255,$F411)+AB$194*INDEX(AB$121:AB$137,$F411)*INDEX(AB$151:AB$167,$F411))*$E411</f>
        <v/>
      </c>
      <c r="AC411" s="37">
        <f>(INDEX(AC$235:AC$238,$D411)*INDEX(AC$239:AC$255,$F411)+AC$194*INDEX(AC$121:AC$137,$F411)*INDEX(AC$151:AC$167,$F411))*$E411</f>
        <v/>
      </c>
      <c r="AD411" s="40">
        <f>SHADOWEFF(INDEX(AD$235:AD$238,$D411),INDEX(AD$239:AD$255,$F411),AD$194,INDEX(AD$121:AD$137,$F411),INDEX(AD$151:AD$167,$F411),$E411)</f>
        <v/>
      </c>
      <c r="AF411" s="11">
        <f>LOWER(Settings!$C$4)&amp;".mit."&amp;$A411&amp;IF($C411="","","."&amp;$C411&amp;"."&amp;$B411)&amp;IF(INDEX(Variables!$D$5:$D$105,MATCH($A411,Variables!$A$5:$A$105,0))="","","."&amp;INDEX(Variables!$D$5:$D$105,MATCH($A411,Variables!$A$5:$A$105,0)))&amp;"."&amp;AF$5</f>
        <v/>
      </c>
      <c r="AG411" s="38">
        <f>(INDEX(AG$235:AG$238,$D411)*INDEX(AG$239:AG$255,$F411)+AG$194*INDEX(AG$121:AG$137,$F411)*INDEX(AG$151:AG$167,$F411))*$E411</f>
        <v/>
      </c>
      <c r="AH411" s="37">
        <f>(INDEX(AH$235:AH$238,$D411)*INDEX(AH$239:AH$255,$F411)+AH$194*INDEX(AH$121:AH$137,$F411)*INDEX(AH$151:AH$167,$F411))*$E411</f>
        <v/>
      </c>
      <c r="AI411" s="37">
        <f>(INDEX(AI$235:AI$238,$D411)*INDEX(AI$239:AI$255,$F411)+AI$194*INDEX(AI$121:AI$137,$F411)*INDEX(AI$151:AI$167,$F411))*$E411</f>
        <v/>
      </c>
      <c r="AJ411" s="37">
        <f>(INDEX(AJ$235:AJ$238,$D411)*INDEX(AJ$239:AJ$255,$F411)+AJ$194*INDEX(AJ$121:AJ$137,$F411)*INDEX(AJ$151:AJ$167,$F411))*$E411</f>
        <v/>
      </c>
      <c r="AK411" s="37">
        <f>(INDEX(AK$235:AK$238,$D411)*INDEX(AK$239:AK$255,$F411)+AK$194*INDEX(AK$121:AK$137,$F411)*INDEX(AK$151:AK$167,$F411))*$E411</f>
        <v/>
      </c>
      <c r="AL411" s="37">
        <f>(INDEX(AL$235:AL$238,$D411)*INDEX(AL$239:AL$255,$F411)+AL$194*INDEX(AL$121:AL$137,$F411)*INDEX(AL$151:AL$167,$F411))*$E411</f>
        <v/>
      </c>
      <c r="AM411" s="37">
        <f>(INDEX(AM$235:AM$238,$D411)*INDEX(AM$239:AM$255,$F411)+AM$194*INDEX(AM$121:AM$137,$F411)*INDEX(AM$151:AM$167,$F411))*$E411</f>
        <v/>
      </c>
      <c r="AN411" s="37">
        <f>(INDEX(AN$235:AN$238,$D411)*INDEX(AN$239:AN$255,$F411)+AN$194*INDEX(AN$121:AN$137,$F411)*INDEX(AN$151:AN$167,$F411))*$E411</f>
        <v/>
      </c>
      <c r="AO411" s="37">
        <f>(INDEX(AO$235:AO$238,$D411)*INDEX(AO$239:AO$255,$F411)+AO$194*INDEX(AO$121:AO$137,$F411)*INDEX(AO$151:AO$167,$F411))*$E411</f>
        <v/>
      </c>
      <c r="AP411" s="37">
        <f>(INDEX(AP$235:AP$238,$D411)*INDEX(AP$239:AP$255,$F411)+AP$194*INDEX(AP$121:AP$137,$F411)*INDEX(AP$151:AP$167,$F411))*$E411</f>
        <v/>
      </c>
      <c r="AQ411" s="37">
        <f>(INDEX(AQ$235:AQ$238,$D411)*INDEX(AQ$239:AQ$255,$F411)+AQ$194*INDEX(AQ$121:AQ$137,$F411)*INDEX(AQ$151:AQ$167,$F411))*$E411</f>
        <v/>
      </c>
      <c r="AR411" s="37">
        <f>(INDEX(AR$235:AR$238,$D411)*INDEX(AR$239:AR$255,$F411)+AR$194*INDEX(AR$121:AR$137,$F411)*INDEX(AR$151:AR$167,$F411))*$E411</f>
        <v/>
      </c>
      <c r="AS411" s="37">
        <f>(INDEX(AS$235:AS$238,$D411)*INDEX(AS$239:AS$255,$F411)+AS$194*INDEX(AS$121:AS$137,$F411)*INDEX(AS$151:AS$167,$F411))*$E411</f>
        <v/>
      </c>
      <c r="AT411" s="37">
        <f>(INDEX(AT$235:AT$238,$D411)*INDEX(AT$239:AT$255,$F411)+AT$194*INDEX(AT$121:AT$137,$F411)*INDEX(AT$151:AT$167,$F411))*$E411</f>
        <v/>
      </c>
      <c r="AU411" s="37">
        <f>(INDEX(AU$235:AU$238,$D411)*INDEX(AU$239:AU$255,$F411)+AU$194*INDEX(AU$121:AU$137,$F411)*INDEX(AU$151:AU$167,$F411))*$E411</f>
        <v/>
      </c>
      <c r="AV411" s="37">
        <f>(INDEX(AV$235:AV$238,$D411)*INDEX(AV$239:AV$255,$F411)+AV$194*INDEX(AV$121:AV$137,$F411)*INDEX(AV$151:AV$167,$F411))*$E411</f>
        <v/>
      </c>
      <c r="AW411" s="37">
        <f>(INDEX(AW$235:AW$238,$D411)*INDEX(AW$239:AW$255,$F411)+AW$194*INDEX(AW$121:AW$137,$F411)*INDEX(AW$151:AW$167,$F411))*$E411</f>
        <v/>
      </c>
      <c r="AX411" s="37">
        <f>(INDEX(AX$235:AX$238,$D411)*INDEX(AX$239:AX$255,$F411)+AX$194*INDEX(AX$121:AX$137,$F411)*INDEX(AX$151:AX$167,$F411))*$E411</f>
        <v/>
      </c>
      <c r="AY411" s="40">
        <f>SHADOWEFF(INDEX(AY$235:AY$238,$D411),INDEX(AY$239:AY$255,$F411),AY$194,INDEX(AY$121:AY$137,$F411),INDEX(AY$151:AY$167,$F411),$E411)</f>
        <v/>
      </c>
    </row>
    <row r="412" hidden="1" outlineLevel="2">
      <c r="A412" s="14" t="inlineStr">
        <is>
          <t>shp</t>
        </is>
      </c>
      <c r="B412" s="14" t="inlineStr">
        <is>
          <t>die</t>
        </is>
      </c>
      <c r="C412" s="14" t="inlineStr">
        <is>
          <t>rod</t>
        </is>
      </c>
      <c r="D412" s="37">
        <f>INDEX(Inputs!$M$5:$M$132,MATCH($B412&amp;"|"&amp;$C412,Inputs!$A$5:$A$132,0))</f>
        <v/>
      </c>
      <c r="E412" s="37">
        <f>INDEX(Inputs!$T$5:$T$132,MATCH($B412&amp;"|"&amp;$C412,Inputs!$A$5:$A$132,0))</f>
        <v/>
      </c>
      <c r="F412" s="37">
        <f>INDEX(Inputs!$K$5:$K$132,MATCH($B412&amp;"|"&amp;$C412,Inputs!$A$5:$A$132,0))</f>
        <v/>
      </c>
      <c r="G412" s="36" t="n"/>
      <c r="H412" s="14">
        <f>INDEX(Variables!$B$5:$B$105,MATCH($A412,Variables!$A$5:$A$105,0))&amp;IF($C412="",""," | "&amp;INDEX(Mapping!$B$5:$B$26,MATCH($C412,Mapping!$A$5:$A$26,0))&amp;" | "&amp;INDEX(Mapping!$B$30:$B$41,MATCH($B412,Mapping!$A$30:$A$41,0)))</f>
        <v/>
      </c>
      <c r="I412" s="14">
        <f>INDEX(Variables!$C$5:$C$105,MATCH($A412,Variables!$A$5:$A$105,0))</f>
        <v/>
      </c>
      <c r="J412" s="14">
        <f>INDEX(Variables!$E$5:$E$105,MATCH($A412,Variables!$A$5:$A$105,0))</f>
        <v/>
      </c>
      <c r="K412" s="11">
        <f>LOWER(Settings!$C$4)&amp;".mit."&amp;$A412&amp;IF($C412="","","."&amp;$C412&amp;"."&amp;$B412)&amp;IF(INDEX(Variables!$D$5:$D$105,MATCH($A412,Variables!$A$5:$A$105,0))="","","."&amp;INDEX(Variables!$D$5:$D$105,MATCH($A412,Variables!$A$5:$A$105,0)))&amp;"."&amp;K$5</f>
        <v/>
      </c>
      <c r="L412" s="38">
        <f>(INDEX(L$235:L$238,$D412)*INDEX(L$239:L$255,$F412)+L$194*INDEX(L$121:L$137,$F412)*INDEX(L$151:L$167,$F412))*$E412</f>
        <v/>
      </c>
      <c r="M412" s="37">
        <f>(INDEX(M$235:M$238,$D412)*INDEX(M$239:M$255,$F412)+M$194*INDEX(M$121:M$137,$F412)*INDEX(M$151:M$167,$F412))*$E412</f>
        <v/>
      </c>
      <c r="N412" s="37">
        <f>(INDEX(N$235:N$238,$D412)*INDEX(N$239:N$255,$F412)+N$194*INDEX(N$121:N$137,$F412)*INDEX(N$151:N$167,$F412))*$E412</f>
        <v/>
      </c>
      <c r="O412" s="37">
        <f>(INDEX(O$235:O$238,$D412)*INDEX(O$239:O$255,$F412)+O$194*INDEX(O$121:O$137,$F412)*INDEX(O$151:O$167,$F412))*$E412</f>
        <v/>
      </c>
      <c r="P412" s="37">
        <f>(INDEX(P$235:P$238,$D412)*INDEX(P$239:P$255,$F412)+P$194*INDEX(P$121:P$137,$F412)*INDEX(P$151:P$167,$F412))*$E412</f>
        <v/>
      </c>
      <c r="Q412" s="37">
        <f>(INDEX(Q$235:Q$238,$D412)*INDEX(Q$239:Q$255,$F412)+Q$194*INDEX(Q$121:Q$137,$F412)*INDEX(Q$151:Q$167,$F412))*$E412</f>
        <v/>
      </c>
      <c r="R412" s="37">
        <f>(INDEX(R$235:R$238,$D412)*INDEX(R$239:R$255,$F412)+R$194*INDEX(R$121:R$137,$F412)*INDEX(R$151:R$167,$F412))*$E412</f>
        <v/>
      </c>
      <c r="S412" s="37">
        <f>(INDEX(S$235:S$238,$D412)*INDEX(S$239:S$255,$F412)+S$194*INDEX(S$121:S$137,$F412)*INDEX(S$151:S$167,$F412))*$E412</f>
        <v/>
      </c>
      <c r="T412" s="37">
        <f>(INDEX(T$235:T$238,$D412)*INDEX(T$239:T$255,$F412)+T$194*INDEX(T$121:T$137,$F412)*INDEX(T$151:T$167,$F412))*$E412</f>
        <v/>
      </c>
      <c r="U412" s="37">
        <f>(INDEX(U$235:U$238,$D412)*INDEX(U$239:U$255,$F412)+U$194*INDEX(U$121:U$137,$F412)*INDEX(U$151:U$167,$F412))*$E412</f>
        <v/>
      </c>
      <c r="V412" s="37">
        <f>(INDEX(V$235:V$238,$D412)*INDEX(V$239:V$255,$F412)+V$194*INDEX(V$121:V$137,$F412)*INDEX(V$151:V$167,$F412))*$E412</f>
        <v/>
      </c>
      <c r="W412" s="37">
        <f>(INDEX(W$235:W$238,$D412)*INDEX(W$239:W$255,$F412)+W$194*INDEX(W$121:W$137,$F412)*INDEX(W$151:W$167,$F412))*$E412</f>
        <v/>
      </c>
      <c r="X412" s="37">
        <f>(INDEX(X$235:X$238,$D412)*INDEX(X$239:X$255,$F412)+X$194*INDEX(X$121:X$137,$F412)*INDEX(X$151:X$167,$F412))*$E412</f>
        <v/>
      </c>
      <c r="Y412" s="37">
        <f>(INDEX(Y$235:Y$238,$D412)*INDEX(Y$239:Y$255,$F412)+Y$194*INDEX(Y$121:Y$137,$F412)*INDEX(Y$151:Y$167,$F412))*$E412</f>
        <v/>
      </c>
      <c r="Z412" s="37">
        <f>(INDEX(Z$235:Z$238,$D412)*INDEX(Z$239:Z$255,$F412)+Z$194*INDEX(Z$121:Z$137,$F412)*INDEX(Z$151:Z$167,$F412))*$E412</f>
        <v/>
      </c>
      <c r="AA412" s="37">
        <f>(INDEX(AA$235:AA$238,$D412)*INDEX(AA$239:AA$255,$F412)+AA$194*INDEX(AA$121:AA$137,$F412)*INDEX(AA$151:AA$167,$F412))*$E412</f>
        <v/>
      </c>
      <c r="AB412" s="37">
        <f>(INDEX(AB$235:AB$238,$D412)*INDEX(AB$239:AB$255,$F412)+AB$194*INDEX(AB$121:AB$137,$F412)*INDEX(AB$151:AB$167,$F412))*$E412</f>
        <v/>
      </c>
      <c r="AC412" s="37">
        <f>(INDEX(AC$235:AC$238,$D412)*INDEX(AC$239:AC$255,$F412)+AC$194*INDEX(AC$121:AC$137,$F412)*INDEX(AC$151:AC$167,$F412))*$E412</f>
        <v/>
      </c>
      <c r="AD412" s="40">
        <f>SHADOWEFF(INDEX(AD$235:AD$238,$D412),INDEX(AD$239:AD$255,$F412),AD$194,INDEX(AD$121:AD$137,$F412),INDEX(AD$151:AD$167,$F412),$E412)</f>
        <v/>
      </c>
      <c r="AF412" s="11">
        <f>LOWER(Settings!$C$4)&amp;".mit."&amp;$A412&amp;IF($C412="","","."&amp;$C412&amp;"."&amp;$B412)&amp;IF(INDEX(Variables!$D$5:$D$105,MATCH($A412,Variables!$A$5:$A$105,0))="","","."&amp;INDEX(Variables!$D$5:$D$105,MATCH($A412,Variables!$A$5:$A$105,0)))&amp;"."&amp;AF$5</f>
        <v/>
      </c>
      <c r="AG412" s="38">
        <f>(INDEX(AG$235:AG$238,$D412)*INDEX(AG$239:AG$255,$F412)+AG$194*INDEX(AG$121:AG$137,$F412)*INDEX(AG$151:AG$167,$F412))*$E412</f>
        <v/>
      </c>
      <c r="AH412" s="37">
        <f>(INDEX(AH$235:AH$238,$D412)*INDEX(AH$239:AH$255,$F412)+AH$194*INDEX(AH$121:AH$137,$F412)*INDEX(AH$151:AH$167,$F412))*$E412</f>
        <v/>
      </c>
      <c r="AI412" s="37">
        <f>(INDEX(AI$235:AI$238,$D412)*INDEX(AI$239:AI$255,$F412)+AI$194*INDEX(AI$121:AI$137,$F412)*INDEX(AI$151:AI$167,$F412))*$E412</f>
        <v/>
      </c>
      <c r="AJ412" s="37">
        <f>(INDEX(AJ$235:AJ$238,$D412)*INDEX(AJ$239:AJ$255,$F412)+AJ$194*INDEX(AJ$121:AJ$137,$F412)*INDEX(AJ$151:AJ$167,$F412))*$E412</f>
        <v/>
      </c>
      <c r="AK412" s="37">
        <f>(INDEX(AK$235:AK$238,$D412)*INDEX(AK$239:AK$255,$F412)+AK$194*INDEX(AK$121:AK$137,$F412)*INDEX(AK$151:AK$167,$F412))*$E412</f>
        <v/>
      </c>
      <c r="AL412" s="37">
        <f>(INDEX(AL$235:AL$238,$D412)*INDEX(AL$239:AL$255,$F412)+AL$194*INDEX(AL$121:AL$137,$F412)*INDEX(AL$151:AL$167,$F412))*$E412</f>
        <v/>
      </c>
      <c r="AM412" s="37">
        <f>(INDEX(AM$235:AM$238,$D412)*INDEX(AM$239:AM$255,$F412)+AM$194*INDEX(AM$121:AM$137,$F412)*INDEX(AM$151:AM$167,$F412))*$E412</f>
        <v/>
      </c>
      <c r="AN412" s="37">
        <f>(INDEX(AN$235:AN$238,$D412)*INDEX(AN$239:AN$255,$F412)+AN$194*INDEX(AN$121:AN$137,$F412)*INDEX(AN$151:AN$167,$F412))*$E412</f>
        <v/>
      </c>
      <c r="AO412" s="37">
        <f>(INDEX(AO$235:AO$238,$D412)*INDEX(AO$239:AO$255,$F412)+AO$194*INDEX(AO$121:AO$137,$F412)*INDEX(AO$151:AO$167,$F412))*$E412</f>
        <v/>
      </c>
      <c r="AP412" s="37">
        <f>(INDEX(AP$235:AP$238,$D412)*INDEX(AP$239:AP$255,$F412)+AP$194*INDEX(AP$121:AP$137,$F412)*INDEX(AP$151:AP$167,$F412))*$E412</f>
        <v/>
      </c>
      <c r="AQ412" s="37">
        <f>(INDEX(AQ$235:AQ$238,$D412)*INDEX(AQ$239:AQ$255,$F412)+AQ$194*INDEX(AQ$121:AQ$137,$F412)*INDEX(AQ$151:AQ$167,$F412))*$E412</f>
        <v/>
      </c>
      <c r="AR412" s="37">
        <f>(INDEX(AR$235:AR$238,$D412)*INDEX(AR$239:AR$255,$F412)+AR$194*INDEX(AR$121:AR$137,$F412)*INDEX(AR$151:AR$167,$F412))*$E412</f>
        <v/>
      </c>
      <c r="AS412" s="37">
        <f>(INDEX(AS$235:AS$238,$D412)*INDEX(AS$239:AS$255,$F412)+AS$194*INDEX(AS$121:AS$137,$F412)*INDEX(AS$151:AS$167,$F412))*$E412</f>
        <v/>
      </c>
      <c r="AT412" s="37">
        <f>(INDEX(AT$235:AT$238,$D412)*INDEX(AT$239:AT$255,$F412)+AT$194*INDEX(AT$121:AT$137,$F412)*INDEX(AT$151:AT$167,$F412))*$E412</f>
        <v/>
      </c>
      <c r="AU412" s="37">
        <f>(INDEX(AU$235:AU$238,$D412)*INDEX(AU$239:AU$255,$F412)+AU$194*INDEX(AU$121:AU$137,$F412)*INDEX(AU$151:AU$167,$F412))*$E412</f>
        <v/>
      </c>
      <c r="AV412" s="37">
        <f>(INDEX(AV$235:AV$238,$D412)*INDEX(AV$239:AV$255,$F412)+AV$194*INDEX(AV$121:AV$137,$F412)*INDEX(AV$151:AV$167,$F412))*$E412</f>
        <v/>
      </c>
      <c r="AW412" s="37">
        <f>(INDEX(AW$235:AW$238,$D412)*INDEX(AW$239:AW$255,$F412)+AW$194*INDEX(AW$121:AW$137,$F412)*INDEX(AW$151:AW$167,$F412))*$E412</f>
        <v/>
      </c>
      <c r="AX412" s="37">
        <f>(INDEX(AX$235:AX$238,$D412)*INDEX(AX$239:AX$255,$F412)+AX$194*INDEX(AX$121:AX$137,$F412)*INDEX(AX$151:AX$167,$F412))*$E412</f>
        <v/>
      </c>
      <c r="AY412" s="40">
        <f>SHADOWEFF(INDEX(AY$235:AY$238,$D412),INDEX(AY$239:AY$255,$F412),AY$194,INDEX(AY$121:AY$137,$F412),INDEX(AY$151:AY$167,$F412),$E412)</f>
        <v/>
      </c>
    </row>
    <row r="413" hidden="1" outlineLevel="2">
      <c r="A413" s="14" t="inlineStr">
        <is>
          <t>shp</t>
        </is>
      </c>
      <c r="B413" s="14" t="inlineStr">
        <is>
          <t>lpg</t>
        </is>
      </c>
      <c r="C413" s="14" t="inlineStr">
        <is>
          <t>rod</t>
        </is>
      </c>
      <c r="D413" s="37">
        <f>INDEX(Inputs!$M$5:$M$132,MATCH($B413&amp;"|"&amp;$C413,Inputs!$A$5:$A$132,0))</f>
        <v/>
      </c>
      <c r="E413" s="37">
        <f>INDEX(Inputs!$T$5:$T$132,MATCH($B413&amp;"|"&amp;$C413,Inputs!$A$5:$A$132,0))</f>
        <v/>
      </c>
      <c r="F413" s="37">
        <f>INDEX(Inputs!$K$5:$K$132,MATCH($B413&amp;"|"&amp;$C413,Inputs!$A$5:$A$132,0))</f>
        <v/>
      </c>
      <c r="G413" s="36" t="n"/>
      <c r="H413" s="14">
        <f>INDEX(Variables!$B$5:$B$105,MATCH($A413,Variables!$A$5:$A$105,0))&amp;IF($C413="",""," | "&amp;INDEX(Mapping!$B$5:$B$26,MATCH($C413,Mapping!$A$5:$A$26,0))&amp;" | "&amp;INDEX(Mapping!$B$30:$B$41,MATCH($B413,Mapping!$A$30:$A$41,0)))</f>
        <v/>
      </c>
      <c r="I413" s="14">
        <f>INDEX(Variables!$C$5:$C$105,MATCH($A413,Variables!$A$5:$A$105,0))</f>
        <v/>
      </c>
      <c r="J413" s="14">
        <f>INDEX(Variables!$E$5:$E$105,MATCH($A413,Variables!$A$5:$A$105,0))</f>
        <v/>
      </c>
      <c r="K413" s="11">
        <f>LOWER(Settings!$C$4)&amp;".mit."&amp;$A413&amp;IF($C413="","","."&amp;$C413&amp;"."&amp;$B413)&amp;IF(INDEX(Variables!$D$5:$D$105,MATCH($A413,Variables!$A$5:$A$105,0))="","","."&amp;INDEX(Variables!$D$5:$D$105,MATCH($A413,Variables!$A$5:$A$105,0)))&amp;"."&amp;K$5</f>
        <v/>
      </c>
      <c r="L413" s="38">
        <f>(INDEX(L$235:L$238,$D413)*INDEX(L$239:L$255,$F413)+L$194*INDEX(L$121:L$137,$F413)*INDEX(L$151:L$167,$F413))*$E413</f>
        <v/>
      </c>
      <c r="M413" s="37">
        <f>(INDEX(M$235:M$238,$D413)*INDEX(M$239:M$255,$F413)+M$194*INDEX(M$121:M$137,$F413)*INDEX(M$151:M$167,$F413))*$E413</f>
        <v/>
      </c>
      <c r="N413" s="37">
        <f>(INDEX(N$235:N$238,$D413)*INDEX(N$239:N$255,$F413)+N$194*INDEX(N$121:N$137,$F413)*INDEX(N$151:N$167,$F413))*$E413</f>
        <v/>
      </c>
      <c r="O413" s="37">
        <f>(INDEX(O$235:O$238,$D413)*INDEX(O$239:O$255,$F413)+O$194*INDEX(O$121:O$137,$F413)*INDEX(O$151:O$167,$F413))*$E413</f>
        <v/>
      </c>
      <c r="P413" s="37">
        <f>(INDEX(P$235:P$238,$D413)*INDEX(P$239:P$255,$F413)+P$194*INDEX(P$121:P$137,$F413)*INDEX(P$151:P$167,$F413))*$E413</f>
        <v/>
      </c>
      <c r="Q413" s="37">
        <f>(INDEX(Q$235:Q$238,$D413)*INDEX(Q$239:Q$255,$F413)+Q$194*INDEX(Q$121:Q$137,$F413)*INDEX(Q$151:Q$167,$F413))*$E413</f>
        <v/>
      </c>
      <c r="R413" s="37">
        <f>(INDEX(R$235:R$238,$D413)*INDEX(R$239:R$255,$F413)+R$194*INDEX(R$121:R$137,$F413)*INDEX(R$151:R$167,$F413))*$E413</f>
        <v/>
      </c>
      <c r="S413" s="37">
        <f>(INDEX(S$235:S$238,$D413)*INDEX(S$239:S$255,$F413)+S$194*INDEX(S$121:S$137,$F413)*INDEX(S$151:S$167,$F413))*$E413</f>
        <v/>
      </c>
      <c r="T413" s="37">
        <f>(INDEX(T$235:T$238,$D413)*INDEX(T$239:T$255,$F413)+T$194*INDEX(T$121:T$137,$F413)*INDEX(T$151:T$167,$F413))*$E413</f>
        <v/>
      </c>
      <c r="U413" s="37">
        <f>(INDEX(U$235:U$238,$D413)*INDEX(U$239:U$255,$F413)+U$194*INDEX(U$121:U$137,$F413)*INDEX(U$151:U$167,$F413))*$E413</f>
        <v/>
      </c>
      <c r="V413" s="37">
        <f>(INDEX(V$235:V$238,$D413)*INDEX(V$239:V$255,$F413)+V$194*INDEX(V$121:V$137,$F413)*INDEX(V$151:V$167,$F413))*$E413</f>
        <v/>
      </c>
      <c r="W413" s="37">
        <f>(INDEX(W$235:W$238,$D413)*INDEX(W$239:W$255,$F413)+W$194*INDEX(W$121:W$137,$F413)*INDEX(W$151:W$167,$F413))*$E413</f>
        <v/>
      </c>
      <c r="X413" s="37">
        <f>(INDEX(X$235:X$238,$D413)*INDEX(X$239:X$255,$F413)+X$194*INDEX(X$121:X$137,$F413)*INDEX(X$151:X$167,$F413))*$E413</f>
        <v/>
      </c>
      <c r="Y413" s="37">
        <f>(INDEX(Y$235:Y$238,$D413)*INDEX(Y$239:Y$255,$F413)+Y$194*INDEX(Y$121:Y$137,$F413)*INDEX(Y$151:Y$167,$F413))*$E413</f>
        <v/>
      </c>
      <c r="Z413" s="37">
        <f>(INDEX(Z$235:Z$238,$D413)*INDEX(Z$239:Z$255,$F413)+Z$194*INDEX(Z$121:Z$137,$F413)*INDEX(Z$151:Z$167,$F413))*$E413</f>
        <v/>
      </c>
      <c r="AA413" s="37">
        <f>(INDEX(AA$235:AA$238,$D413)*INDEX(AA$239:AA$255,$F413)+AA$194*INDEX(AA$121:AA$137,$F413)*INDEX(AA$151:AA$167,$F413))*$E413</f>
        <v/>
      </c>
      <c r="AB413" s="37">
        <f>(INDEX(AB$235:AB$238,$D413)*INDEX(AB$239:AB$255,$F413)+AB$194*INDEX(AB$121:AB$137,$F413)*INDEX(AB$151:AB$167,$F413))*$E413</f>
        <v/>
      </c>
      <c r="AC413" s="37">
        <f>(INDEX(AC$235:AC$238,$D413)*INDEX(AC$239:AC$255,$F413)+AC$194*INDEX(AC$121:AC$137,$F413)*INDEX(AC$151:AC$167,$F413))*$E413</f>
        <v/>
      </c>
      <c r="AD413" s="40">
        <f>SHADOWEFF(INDEX(AD$235:AD$238,$D413),INDEX(AD$239:AD$255,$F413),AD$194,INDEX(AD$121:AD$137,$F413),INDEX(AD$151:AD$167,$F413),$E413)</f>
        <v/>
      </c>
      <c r="AF413" s="11">
        <f>LOWER(Settings!$C$4)&amp;".mit."&amp;$A413&amp;IF($C413="","","."&amp;$C413&amp;"."&amp;$B413)&amp;IF(INDEX(Variables!$D$5:$D$105,MATCH($A413,Variables!$A$5:$A$105,0))="","","."&amp;INDEX(Variables!$D$5:$D$105,MATCH($A413,Variables!$A$5:$A$105,0)))&amp;"."&amp;AF$5</f>
        <v/>
      </c>
      <c r="AG413" s="38">
        <f>(INDEX(AG$235:AG$238,$D413)*INDEX(AG$239:AG$255,$F413)+AG$194*INDEX(AG$121:AG$137,$F413)*INDEX(AG$151:AG$167,$F413))*$E413</f>
        <v/>
      </c>
      <c r="AH413" s="37">
        <f>(INDEX(AH$235:AH$238,$D413)*INDEX(AH$239:AH$255,$F413)+AH$194*INDEX(AH$121:AH$137,$F413)*INDEX(AH$151:AH$167,$F413))*$E413</f>
        <v/>
      </c>
      <c r="AI413" s="37">
        <f>(INDEX(AI$235:AI$238,$D413)*INDEX(AI$239:AI$255,$F413)+AI$194*INDEX(AI$121:AI$137,$F413)*INDEX(AI$151:AI$167,$F413))*$E413</f>
        <v/>
      </c>
      <c r="AJ413" s="37">
        <f>(INDEX(AJ$235:AJ$238,$D413)*INDEX(AJ$239:AJ$255,$F413)+AJ$194*INDEX(AJ$121:AJ$137,$F413)*INDEX(AJ$151:AJ$167,$F413))*$E413</f>
        <v/>
      </c>
      <c r="AK413" s="37">
        <f>(INDEX(AK$235:AK$238,$D413)*INDEX(AK$239:AK$255,$F413)+AK$194*INDEX(AK$121:AK$137,$F413)*INDEX(AK$151:AK$167,$F413))*$E413</f>
        <v/>
      </c>
      <c r="AL413" s="37">
        <f>(INDEX(AL$235:AL$238,$D413)*INDEX(AL$239:AL$255,$F413)+AL$194*INDEX(AL$121:AL$137,$F413)*INDEX(AL$151:AL$167,$F413))*$E413</f>
        <v/>
      </c>
      <c r="AM413" s="37">
        <f>(INDEX(AM$235:AM$238,$D413)*INDEX(AM$239:AM$255,$F413)+AM$194*INDEX(AM$121:AM$137,$F413)*INDEX(AM$151:AM$167,$F413))*$E413</f>
        <v/>
      </c>
      <c r="AN413" s="37">
        <f>(INDEX(AN$235:AN$238,$D413)*INDEX(AN$239:AN$255,$F413)+AN$194*INDEX(AN$121:AN$137,$F413)*INDEX(AN$151:AN$167,$F413))*$E413</f>
        <v/>
      </c>
      <c r="AO413" s="37">
        <f>(INDEX(AO$235:AO$238,$D413)*INDEX(AO$239:AO$255,$F413)+AO$194*INDEX(AO$121:AO$137,$F413)*INDEX(AO$151:AO$167,$F413))*$E413</f>
        <v/>
      </c>
      <c r="AP413" s="37">
        <f>(INDEX(AP$235:AP$238,$D413)*INDEX(AP$239:AP$255,$F413)+AP$194*INDEX(AP$121:AP$137,$F413)*INDEX(AP$151:AP$167,$F413))*$E413</f>
        <v/>
      </c>
      <c r="AQ413" s="37">
        <f>(INDEX(AQ$235:AQ$238,$D413)*INDEX(AQ$239:AQ$255,$F413)+AQ$194*INDEX(AQ$121:AQ$137,$F413)*INDEX(AQ$151:AQ$167,$F413))*$E413</f>
        <v/>
      </c>
      <c r="AR413" s="37">
        <f>(INDEX(AR$235:AR$238,$D413)*INDEX(AR$239:AR$255,$F413)+AR$194*INDEX(AR$121:AR$137,$F413)*INDEX(AR$151:AR$167,$F413))*$E413</f>
        <v/>
      </c>
      <c r="AS413" s="37">
        <f>(INDEX(AS$235:AS$238,$D413)*INDEX(AS$239:AS$255,$F413)+AS$194*INDEX(AS$121:AS$137,$F413)*INDEX(AS$151:AS$167,$F413))*$E413</f>
        <v/>
      </c>
      <c r="AT413" s="37">
        <f>(INDEX(AT$235:AT$238,$D413)*INDEX(AT$239:AT$255,$F413)+AT$194*INDEX(AT$121:AT$137,$F413)*INDEX(AT$151:AT$167,$F413))*$E413</f>
        <v/>
      </c>
      <c r="AU413" s="37">
        <f>(INDEX(AU$235:AU$238,$D413)*INDEX(AU$239:AU$255,$F413)+AU$194*INDEX(AU$121:AU$137,$F413)*INDEX(AU$151:AU$167,$F413))*$E413</f>
        <v/>
      </c>
      <c r="AV413" s="37">
        <f>(INDEX(AV$235:AV$238,$D413)*INDEX(AV$239:AV$255,$F413)+AV$194*INDEX(AV$121:AV$137,$F413)*INDEX(AV$151:AV$167,$F413))*$E413</f>
        <v/>
      </c>
      <c r="AW413" s="37">
        <f>(INDEX(AW$235:AW$238,$D413)*INDEX(AW$239:AW$255,$F413)+AW$194*INDEX(AW$121:AW$137,$F413)*INDEX(AW$151:AW$167,$F413))*$E413</f>
        <v/>
      </c>
      <c r="AX413" s="37">
        <f>(INDEX(AX$235:AX$238,$D413)*INDEX(AX$239:AX$255,$F413)+AX$194*INDEX(AX$121:AX$137,$F413)*INDEX(AX$151:AX$167,$F413))*$E413</f>
        <v/>
      </c>
      <c r="AY413" s="40">
        <f>SHADOWEFF(INDEX(AY$235:AY$238,$D413),INDEX(AY$239:AY$255,$F413),AY$194,INDEX(AY$121:AY$137,$F413),INDEX(AY$151:AY$167,$F413),$E413)</f>
        <v/>
      </c>
    </row>
    <row r="414" hidden="1" outlineLevel="2">
      <c r="A414" s="14" t="inlineStr">
        <is>
          <t>shp</t>
        </is>
      </c>
      <c r="B414" s="14" t="inlineStr">
        <is>
          <t>ker</t>
        </is>
      </c>
      <c r="C414" s="14" t="inlineStr">
        <is>
          <t>rod</t>
        </is>
      </c>
      <c r="D414" s="37">
        <f>INDEX(Inputs!$M$5:$M$132,MATCH($B414&amp;"|"&amp;$C414,Inputs!$A$5:$A$132,0))</f>
        <v/>
      </c>
      <c r="E414" s="37">
        <f>INDEX(Inputs!$T$5:$T$132,MATCH($B414&amp;"|"&amp;$C414,Inputs!$A$5:$A$132,0))</f>
        <v/>
      </c>
      <c r="F414" s="37">
        <f>INDEX(Inputs!$K$5:$K$132,MATCH($B414&amp;"|"&amp;$C414,Inputs!$A$5:$A$132,0))</f>
        <v/>
      </c>
      <c r="G414" s="36" t="n"/>
      <c r="H414" s="14">
        <f>INDEX(Variables!$B$5:$B$105,MATCH($A414,Variables!$A$5:$A$105,0))&amp;IF($C414="",""," | "&amp;INDEX(Mapping!$B$5:$B$26,MATCH($C414,Mapping!$A$5:$A$26,0))&amp;" | "&amp;INDEX(Mapping!$B$30:$B$41,MATCH($B414,Mapping!$A$30:$A$41,0)))</f>
        <v/>
      </c>
      <c r="I414" s="14">
        <f>INDEX(Variables!$C$5:$C$105,MATCH($A414,Variables!$A$5:$A$105,0))</f>
        <v/>
      </c>
      <c r="J414" s="14">
        <f>INDEX(Variables!$E$5:$E$105,MATCH($A414,Variables!$A$5:$A$105,0))</f>
        <v/>
      </c>
      <c r="K414" s="11">
        <f>LOWER(Settings!$C$4)&amp;".mit."&amp;$A414&amp;IF($C414="","","."&amp;$C414&amp;"."&amp;$B414)&amp;IF(INDEX(Variables!$D$5:$D$105,MATCH($A414,Variables!$A$5:$A$105,0))="","","."&amp;INDEX(Variables!$D$5:$D$105,MATCH($A414,Variables!$A$5:$A$105,0)))&amp;"."&amp;K$5</f>
        <v/>
      </c>
      <c r="L414" s="38">
        <f>(INDEX(L$235:L$238,$D414)*INDEX(L$239:L$255,$F414)+L$194*INDEX(L$121:L$137,$F414)*INDEX(L$151:L$167,$F414))*$E414</f>
        <v/>
      </c>
      <c r="M414" s="37">
        <f>(INDEX(M$235:M$238,$D414)*INDEX(M$239:M$255,$F414)+M$194*INDEX(M$121:M$137,$F414)*INDEX(M$151:M$167,$F414))*$E414</f>
        <v/>
      </c>
      <c r="N414" s="37">
        <f>(INDEX(N$235:N$238,$D414)*INDEX(N$239:N$255,$F414)+N$194*INDEX(N$121:N$137,$F414)*INDEX(N$151:N$167,$F414))*$E414</f>
        <v/>
      </c>
      <c r="O414" s="37">
        <f>(INDEX(O$235:O$238,$D414)*INDEX(O$239:O$255,$F414)+O$194*INDEX(O$121:O$137,$F414)*INDEX(O$151:O$167,$F414))*$E414</f>
        <v/>
      </c>
      <c r="P414" s="37">
        <f>(INDEX(P$235:P$238,$D414)*INDEX(P$239:P$255,$F414)+P$194*INDEX(P$121:P$137,$F414)*INDEX(P$151:P$167,$F414))*$E414</f>
        <v/>
      </c>
      <c r="Q414" s="37">
        <f>(INDEX(Q$235:Q$238,$D414)*INDEX(Q$239:Q$255,$F414)+Q$194*INDEX(Q$121:Q$137,$F414)*INDEX(Q$151:Q$167,$F414))*$E414</f>
        <v/>
      </c>
      <c r="R414" s="37">
        <f>(INDEX(R$235:R$238,$D414)*INDEX(R$239:R$255,$F414)+R$194*INDEX(R$121:R$137,$F414)*INDEX(R$151:R$167,$F414))*$E414</f>
        <v/>
      </c>
      <c r="S414" s="37">
        <f>(INDEX(S$235:S$238,$D414)*INDEX(S$239:S$255,$F414)+S$194*INDEX(S$121:S$137,$F414)*INDEX(S$151:S$167,$F414))*$E414</f>
        <v/>
      </c>
      <c r="T414" s="37">
        <f>(INDEX(T$235:T$238,$D414)*INDEX(T$239:T$255,$F414)+T$194*INDEX(T$121:T$137,$F414)*INDEX(T$151:T$167,$F414))*$E414</f>
        <v/>
      </c>
      <c r="U414" s="37">
        <f>(INDEX(U$235:U$238,$D414)*INDEX(U$239:U$255,$F414)+U$194*INDEX(U$121:U$137,$F414)*INDEX(U$151:U$167,$F414))*$E414</f>
        <v/>
      </c>
      <c r="V414" s="37">
        <f>(INDEX(V$235:V$238,$D414)*INDEX(V$239:V$255,$F414)+V$194*INDEX(V$121:V$137,$F414)*INDEX(V$151:V$167,$F414))*$E414</f>
        <v/>
      </c>
      <c r="W414" s="37">
        <f>(INDEX(W$235:W$238,$D414)*INDEX(W$239:W$255,$F414)+W$194*INDEX(W$121:W$137,$F414)*INDEX(W$151:W$167,$F414))*$E414</f>
        <v/>
      </c>
      <c r="X414" s="37">
        <f>(INDEX(X$235:X$238,$D414)*INDEX(X$239:X$255,$F414)+X$194*INDEX(X$121:X$137,$F414)*INDEX(X$151:X$167,$F414))*$E414</f>
        <v/>
      </c>
      <c r="Y414" s="37">
        <f>(INDEX(Y$235:Y$238,$D414)*INDEX(Y$239:Y$255,$F414)+Y$194*INDEX(Y$121:Y$137,$F414)*INDEX(Y$151:Y$167,$F414))*$E414</f>
        <v/>
      </c>
      <c r="Z414" s="37">
        <f>(INDEX(Z$235:Z$238,$D414)*INDEX(Z$239:Z$255,$F414)+Z$194*INDEX(Z$121:Z$137,$F414)*INDEX(Z$151:Z$167,$F414))*$E414</f>
        <v/>
      </c>
      <c r="AA414" s="37">
        <f>(INDEX(AA$235:AA$238,$D414)*INDEX(AA$239:AA$255,$F414)+AA$194*INDEX(AA$121:AA$137,$F414)*INDEX(AA$151:AA$167,$F414))*$E414</f>
        <v/>
      </c>
      <c r="AB414" s="37">
        <f>(INDEX(AB$235:AB$238,$D414)*INDEX(AB$239:AB$255,$F414)+AB$194*INDEX(AB$121:AB$137,$F414)*INDEX(AB$151:AB$167,$F414))*$E414</f>
        <v/>
      </c>
      <c r="AC414" s="37">
        <f>(INDEX(AC$235:AC$238,$D414)*INDEX(AC$239:AC$255,$F414)+AC$194*INDEX(AC$121:AC$137,$F414)*INDEX(AC$151:AC$167,$F414))*$E414</f>
        <v/>
      </c>
      <c r="AD414" s="40">
        <f>SHADOWEFF(INDEX(AD$235:AD$238,$D414),INDEX(AD$239:AD$255,$F414),AD$194,INDEX(AD$121:AD$137,$F414),INDEX(AD$151:AD$167,$F414),$E414)</f>
        <v/>
      </c>
      <c r="AF414" s="11">
        <f>LOWER(Settings!$C$4)&amp;".mit."&amp;$A414&amp;IF($C414="","","."&amp;$C414&amp;"."&amp;$B414)&amp;IF(INDEX(Variables!$D$5:$D$105,MATCH($A414,Variables!$A$5:$A$105,0))="","","."&amp;INDEX(Variables!$D$5:$D$105,MATCH($A414,Variables!$A$5:$A$105,0)))&amp;"."&amp;AF$5</f>
        <v/>
      </c>
      <c r="AG414" s="38">
        <f>(INDEX(AG$235:AG$238,$D414)*INDEX(AG$239:AG$255,$F414)+AG$194*INDEX(AG$121:AG$137,$F414)*INDEX(AG$151:AG$167,$F414))*$E414</f>
        <v/>
      </c>
      <c r="AH414" s="37">
        <f>(INDEX(AH$235:AH$238,$D414)*INDEX(AH$239:AH$255,$F414)+AH$194*INDEX(AH$121:AH$137,$F414)*INDEX(AH$151:AH$167,$F414))*$E414</f>
        <v/>
      </c>
      <c r="AI414" s="37">
        <f>(INDEX(AI$235:AI$238,$D414)*INDEX(AI$239:AI$255,$F414)+AI$194*INDEX(AI$121:AI$137,$F414)*INDEX(AI$151:AI$167,$F414))*$E414</f>
        <v/>
      </c>
      <c r="AJ414" s="37">
        <f>(INDEX(AJ$235:AJ$238,$D414)*INDEX(AJ$239:AJ$255,$F414)+AJ$194*INDEX(AJ$121:AJ$137,$F414)*INDEX(AJ$151:AJ$167,$F414))*$E414</f>
        <v/>
      </c>
      <c r="AK414" s="37">
        <f>(INDEX(AK$235:AK$238,$D414)*INDEX(AK$239:AK$255,$F414)+AK$194*INDEX(AK$121:AK$137,$F414)*INDEX(AK$151:AK$167,$F414))*$E414</f>
        <v/>
      </c>
      <c r="AL414" s="37">
        <f>(INDEX(AL$235:AL$238,$D414)*INDEX(AL$239:AL$255,$F414)+AL$194*INDEX(AL$121:AL$137,$F414)*INDEX(AL$151:AL$167,$F414))*$E414</f>
        <v/>
      </c>
      <c r="AM414" s="37">
        <f>(INDEX(AM$235:AM$238,$D414)*INDEX(AM$239:AM$255,$F414)+AM$194*INDEX(AM$121:AM$137,$F414)*INDEX(AM$151:AM$167,$F414))*$E414</f>
        <v/>
      </c>
      <c r="AN414" s="37">
        <f>(INDEX(AN$235:AN$238,$D414)*INDEX(AN$239:AN$255,$F414)+AN$194*INDEX(AN$121:AN$137,$F414)*INDEX(AN$151:AN$167,$F414))*$E414</f>
        <v/>
      </c>
      <c r="AO414" s="37">
        <f>(INDEX(AO$235:AO$238,$D414)*INDEX(AO$239:AO$255,$F414)+AO$194*INDEX(AO$121:AO$137,$F414)*INDEX(AO$151:AO$167,$F414))*$E414</f>
        <v/>
      </c>
      <c r="AP414" s="37">
        <f>(INDEX(AP$235:AP$238,$D414)*INDEX(AP$239:AP$255,$F414)+AP$194*INDEX(AP$121:AP$137,$F414)*INDEX(AP$151:AP$167,$F414))*$E414</f>
        <v/>
      </c>
      <c r="AQ414" s="37">
        <f>(INDEX(AQ$235:AQ$238,$D414)*INDEX(AQ$239:AQ$255,$F414)+AQ$194*INDEX(AQ$121:AQ$137,$F414)*INDEX(AQ$151:AQ$167,$F414))*$E414</f>
        <v/>
      </c>
      <c r="AR414" s="37">
        <f>(INDEX(AR$235:AR$238,$D414)*INDEX(AR$239:AR$255,$F414)+AR$194*INDEX(AR$121:AR$137,$F414)*INDEX(AR$151:AR$167,$F414))*$E414</f>
        <v/>
      </c>
      <c r="AS414" s="37">
        <f>(INDEX(AS$235:AS$238,$D414)*INDEX(AS$239:AS$255,$F414)+AS$194*INDEX(AS$121:AS$137,$F414)*INDEX(AS$151:AS$167,$F414))*$E414</f>
        <v/>
      </c>
      <c r="AT414" s="37">
        <f>(INDEX(AT$235:AT$238,$D414)*INDEX(AT$239:AT$255,$F414)+AT$194*INDEX(AT$121:AT$137,$F414)*INDEX(AT$151:AT$167,$F414))*$E414</f>
        <v/>
      </c>
      <c r="AU414" s="37">
        <f>(INDEX(AU$235:AU$238,$D414)*INDEX(AU$239:AU$255,$F414)+AU$194*INDEX(AU$121:AU$137,$F414)*INDEX(AU$151:AU$167,$F414))*$E414</f>
        <v/>
      </c>
      <c r="AV414" s="37">
        <f>(INDEX(AV$235:AV$238,$D414)*INDEX(AV$239:AV$255,$F414)+AV$194*INDEX(AV$121:AV$137,$F414)*INDEX(AV$151:AV$167,$F414))*$E414</f>
        <v/>
      </c>
      <c r="AW414" s="37">
        <f>(INDEX(AW$235:AW$238,$D414)*INDEX(AW$239:AW$255,$F414)+AW$194*INDEX(AW$121:AW$137,$F414)*INDEX(AW$151:AW$167,$F414))*$E414</f>
        <v/>
      </c>
      <c r="AX414" s="37">
        <f>(INDEX(AX$235:AX$238,$D414)*INDEX(AX$239:AX$255,$F414)+AX$194*INDEX(AX$121:AX$137,$F414)*INDEX(AX$151:AX$167,$F414))*$E414</f>
        <v/>
      </c>
      <c r="AY414" s="40">
        <f>SHADOWEFF(INDEX(AY$235:AY$238,$D414),INDEX(AY$239:AY$255,$F414),AY$194,INDEX(AY$121:AY$137,$F414),INDEX(AY$151:AY$167,$F414),$E414)</f>
        <v/>
      </c>
    </row>
    <row r="415" hidden="1" outlineLevel="2">
      <c r="A415" s="14" t="inlineStr">
        <is>
          <t>shp</t>
        </is>
      </c>
      <c r="B415" s="14" t="inlineStr">
        <is>
          <t>oop</t>
        </is>
      </c>
      <c r="C415" s="14" t="inlineStr">
        <is>
          <t>rod</t>
        </is>
      </c>
      <c r="D415" s="37">
        <f>INDEX(Inputs!$M$5:$M$132,MATCH($B415&amp;"|"&amp;$C415,Inputs!$A$5:$A$132,0))</f>
        <v/>
      </c>
      <c r="E415" s="37">
        <f>INDEX(Inputs!$T$5:$T$132,MATCH($B415&amp;"|"&amp;$C415,Inputs!$A$5:$A$132,0))</f>
        <v/>
      </c>
      <c r="F415" s="37">
        <f>INDEX(Inputs!$K$5:$K$132,MATCH($B415&amp;"|"&amp;$C415,Inputs!$A$5:$A$132,0))</f>
        <v/>
      </c>
      <c r="G415" s="36" t="n"/>
      <c r="H415" s="14">
        <f>INDEX(Variables!$B$5:$B$105,MATCH($A415,Variables!$A$5:$A$105,0))&amp;IF($C415="",""," | "&amp;INDEX(Mapping!$B$5:$B$26,MATCH($C415,Mapping!$A$5:$A$26,0))&amp;" | "&amp;INDEX(Mapping!$B$30:$B$41,MATCH($B415,Mapping!$A$30:$A$41,0)))</f>
        <v/>
      </c>
      <c r="I415" s="14">
        <f>INDEX(Variables!$C$5:$C$105,MATCH($A415,Variables!$A$5:$A$105,0))</f>
        <v/>
      </c>
      <c r="J415" s="14">
        <f>INDEX(Variables!$E$5:$E$105,MATCH($A415,Variables!$A$5:$A$105,0))</f>
        <v/>
      </c>
      <c r="K415" s="11">
        <f>LOWER(Settings!$C$4)&amp;".mit."&amp;$A415&amp;IF($C415="","","."&amp;$C415&amp;"."&amp;$B415)&amp;IF(INDEX(Variables!$D$5:$D$105,MATCH($A415,Variables!$A$5:$A$105,0))="","","."&amp;INDEX(Variables!$D$5:$D$105,MATCH($A415,Variables!$A$5:$A$105,0)))&amp;"."&amp;K$5</f>
        <v/>
      </c>
      <c r="L415" s="38">
        <f>(INDEX(L$235:L$238,$D415)*INDEX(L$239:L$255,$F415)+L$194*INDEX(L$121:L$137,$F415)*INDEX(L$151:L$167,$F415))*$E415</f>
        <v/>
      </c>
      <c r="M415" s="37">
        <f>(INDEX(M$235:M$238,$D415)*INDEX(M$239:M$255,$F415)+M$194*INDEX(M$121:M$137,$F415)*INDEX(M$151:M$167,$F415))*$E415</f>
        <v/>
      </c>
      <c r="N415" s="37">
        <f>(INDEX(N$235:N$238,$D415)*INDEX(N$239:N$255,$F415)+N$194*INDEX(N$121:N$137,$F415)*INDEX(N$151:N$167,$F415))*$E415</f>
        <v/>
      </c>
      <c r="O415" s="37">
        <f>(INDEX(O$235:O$238,$D415)*INDEX(O$239:O$255,$F415)+O$194*INDEX(O$121:O$137,$F415)*INDEX(O$151:O$167,$F415))*$E415</f>
        <v/>
      </c>
      <c r="P415" s="37">
        <f>(INDEX(P$235:P$238,$D415)*INDEX(P$239:P$255,$F415)+P$194*INDEX(P$121:P$137,$F415)*INDEX(P$151:P$167,$F415))*$E415</f>
        <v/>
      </c>
      <c r="Q415" s="37">
        <f>(INDEX(Q$235:Q$238,$D415)*INDEX(Q$239:Q$255,$F415)+Q$194*INDEX(Q$121:Q$137,$F415)*INDEX(Q$151:Q$167,$F415))*$E415</f>
        <v/>
      </c>
      <c r="R415" s="37">
        <f>(INDEX(R$235:R$238,$D415)*INDEX(R$239:R$255,$F415)+R$194*INDEX(R$121:R$137,$F415)*INDEX(R$151:R$167,$F415))*$E415</f>
        <v/>
      </c>
      <c r="S415" s="37">
        <f>(INDEX(S$235:S$238,$D415)*INDEX(S$239:S$255,$F415)+S$194*INDEX(S$121:S$137,$F415)*INDEX(S$151:S$167,$F415))*$E415</f>
        <v/>
      </c>
      <c r="T415" s="37">
        <f>(INDEX(T$235:T$238,$D415)*INDEX(T$239:T$255,$F415)+T$194*INDEX(T$121:T$137,$F415)*INDEX(T$151:T$167,$F415))*$E415</f>
        <v/>
      </c>
      <c r="U415" s="37">
        <f>(INDEX(U$235:U$238,$D415)*INDEX(U$239:U$255,$F415)+U$194*INDEX(U$121:U$137,$F415)*INDEX(U$151:U$167,$F415))*$E415</f>
        <v/>
      </c>
      <c r="V415" s="37">
        <f>(INDEX(V$235:V$238,$D415)*INDEX(V$239:V$255,$F415)+V$194*INDEX(V$121:V$137,$F415)*INDEX(V$151:V$167,$F415))*$E415</f>
        <v/>
      </c>
      <c r="W415" s="37">
        <f>(INDEX(W$235:W$238,$D415)*INDEX(W$239:W$255,$F415)+W$194*INDEX(W$121:W$137,$F415)*INDEX(W$151:W$167,$F415))*$E415</f>
        <v/>
      </c>
      <c r="X415" s="37">
        <f>(INDEX(X$235:X$238,$D415)*INDEX(X$239:X$255,$F415)+X$194*INDEX(X$121:X$137,$F415)*INDEX(X$151:X$167,$F415))*$E415</f>
        <v/>
      </c>
      <c r="Y415" s="37">
        <f>(INDEX(Y$235:Y$238,$D415)*INDEX(Y$239:Y$255,$F415)+Y$194*INDEX(Y$121:Y$137,$F415)*INDEX(Y$151:Y$167,$F415))*$E415</f>
        <v/>
      </c>
      <c r="Z415" s="37">
        <f>(INDEX(Z$235:Z$238,$D415)*INDEX(Z$239:Z$255,$F415)+Z$194*INDEX(Z$121:Z$137,$F415)*INDEX(Z$151:Z$167,$F415))*$E415</f>
        <v/>
      </c>
      <c r="AA415" s="37">
        <f>(INDEX(AA$235:AA$238,$D415)*INDEX(AA$239:AA$255,$F415)+AA$194*INDEX(AA$121:AA$137,$F415)*INDEX(AA$151:AA$167,$F415))*$E415</f>
        <v/>
      </c>
      <c r="AB415" s="37">
        <f>(INDEX(AB$235:AB$238,$D415)*INDEX(AB$239:AB$255,$F415)+AB$194*INDEX(AB$121:AB$137,$F415)*INDEX(AB$151:AB$167,$F415))*$E415</f>
        <v/>
      </c>
      <c r="AC415" s="37">
        <f>(INDEX(AC$235:AC$238,$D415)*INDEX(AC$239:AC$255,$F415)+AC$194*INDEX(AC$121:AC$137,$F415)*INDEX(AC$151:AC$167,$F415))*$E415</f>
        <v/>
      </c>
      <c r="AD415" s="40">
        <f>SHADOWEFF(INDEX(AD$235:AD$238,$D415),INDEX(AD$239:AD$255,$F415),AD$194,INDEX(AD$121:AD$137,$F415),INDEX(AD$151:AD$167,$F415),$E415)</f>
        <v/>
      </c>
      <c r="AF415" s="11">
        <f>LOWER(Settings!$C$4)&amp;".mit."&amp;$A415&amp;IF($C415="","","."&amp;$C415&amp;"."&amp;$B415)&amp;IF(INDEX(Variables!$D$5:$D$105,MATCH($A415,Variables!$A$5:$A$105,0))="","","."&amp;INDEX(Variables!$D$5:$D$105,MATCH($A415,Variables!$A$5:$A$105,0)))&amp;"."&amp;AF$5</f>
        <v/>
      </c>
      <c r="AG415" s="38">
        <f>(INDEX(AG$235:AG$238,$D415)*INDEX(AG$239:AG$255,$F415)+AG$194*INDEX(AG$121:AG$137,$F415)*INDEX(AG$151:AG$167,$F415))*$E415</f>
        <v/>
      </c>
      <c r="AH415" s="37">
        <f>(INDEX(AH$235:AH$238,$D415)*INDEX(AH$239:AH$255,$F415)+AH$194*INDEX(AH$121:AH$137,$F415)*INDEX(AH$151:AH$167,$F415))*$E415</f>
        <v/>
      </c>
      <c r="AI415" s="37">
        <f>(INDEX(AI$235:AI$238,$D415)*INDEX(AI$239:AI$255,$F415)+AI$194*INDEX(AI$121:AI$137,$F415)*INDEX(AI$151:AI$167,$F415))*$E415</f>
        <v/>
      </c>
      <c r="AJ415" s="37">
        <f>(INDEX(AJ$235:AJ$238,$D415)*INDEX(AJ$239:AJ$255,$F415)+AJ$194*INDEX(AJ$121:AJ$137,$F415)*INDEX(AJ$151:AJ$167,$F415))*$E415</f>
        <v/>
      </c>
      <c r="AK415" s="37">
        <f>(INDEX(AK$235:AK$238,$D415)*INDEX(AK$239:AK$255,$F415)+AK$194*INDEX(AK$121:AK$137,$F415)*INDEX(AK$151:AK$167,$F415))*$E415</f>
        <v/>
      </c>
      <c r="AL415" s="37">
        <f>(INDEX(AL$235:AL$238,$D415)*INDEX(AL$239:AL$255,$F415)+AL$194*INDEX(AL$121:AL$137,$F415)*INDEX(AL$151:AL$167,$F415))*$E415</f>
        <v/>
      </c>
      <c r="AM415" s="37">
        <f>(INDEX(AM$235:AM$238,$D415)*INDEX(AM$239:AM$255,$F415)+AM$194*INDEX(AM$121:AM$137,$F415)*INDEX(AM$151:AM$167,$F415))*$E415</f>
        <v/>
      </c>
      <c r="AN415" s="37">
        <f>(INDEX(AN$235:AN$238,$D415)*INDEX(AN$239:AN$255,$F415)+AN$194*INDEX(AN$121:AN$137,$F415)*INDEX(AN$151:AN$167,$F415))*$E415</f>
        <v/>
      </c>
      <c r="AO415" s="37">
        <f>(INDEX(AO$235:AO$238,$D415)*INDEX(AO$239:AO$255,$F415)+AO$194*INDEX(AO$121:AO$137,$F415)*INDEX(AO$151:AO$167,$F415))*$E415</f>
        <v/>
      </c>
      <c r="AP415" s="37">
        <f>(INDEX(AP$235:AP$238,$D415)*INDEX(AP$239:AP$255,$F415)+AP$194*INDEX(AP$121:AP$137,$F415)*INDEX(AP$151:AP$167,$F415))*$E415</f>
        <v/>
      </c>
      <c r="AQ415" s="37">
        <f>(INDEX(AQ$235:AQ$238,$D415)*INDEX(AQ$239:AQ$255,$F415)+AQ$194*INDEX(AQ$121:AQ$137,$F415)*INDEX(AQ$151:AQ$167,$F415))*$E415</f>
        <v/>
      </c>
      <c r="AR415" s="37">
        <f>(INDEX(AR$235:AR$238,$D415)*INDEX(AR$239:AR$255,$F415)+AR$194*INDEX(AR$121:AR$137,$F415)*INDEX(AR$151:AR$167,$F415))*$E415</f>
        <v/>
      </c>
      <c r="AS415" s="37">
        <f>(INDEX(AS$235:AS$238,$D415)*INDEX(AS$239:AS$255,$F415)+AS$194*INDEX(AS$121:AS$137,$F415)*INDEX(AS$151:AS$167,$F415))*$E415</f>
        <v/>
      </c>
      <c r="AT415" s="37">
        <f>(INDEX(AT$235:AT$238,$D415)*INDEX(AT$239:AT$255,$F415)+AT$194*INDEX(AT$121:AT$137,$F415)*INDEX(AT$151:AT$167,$F415))*$E415</f>
        <v/>
      </c>
      <c r="AU415" s="37">
        <f>(INDEX(AU$235:AU$238,$D415)*INDEX(AU$239:AU$255,$F415)+AU$194*INDEX(AU$121:AU$137,$F415)*INDEX(AU$151:AU$167,$F415))*$E415</f>
        <v/>
      </c>
      <c r="AV415" s="37">
        <f>(INDEX(AV$235:AV$238,$D415)*INDEX(AV$239:AV$255,$F415)+AV$194*INDEX(AV$121:AV$137,$F415)*INDEX(AV$151:AV$167,$F415))*$E415</f>
        <v/>
      </c>
      <c r="AW415" s="37">
        <f>(INDEX(AW$235:AW$238,$D415)*INDEX(AW$239:AW$255,$F415)+AW$194*INDEX(AW$121:AW$137,$F415)*INDEX(AW$151:AW$167,$F415))*$E415</f>
        <v/>
      </c>
      <c r="AX415" s="37">
        <f>(INDEX(AX$235:AX$238,$D415)*INDEX(AX$239:AX$255,$F415)+AX$194*INDEX(AX$121:AX$137,$F415)*INDEX(AX$151:AX$167,$F415))*$E415</f>
        <v/>
      </c>
      <c r="AY415" s="40">
        <f>SHADOWEFF(INDEX(AY$235:AY$238,$D415),INDEX(AY$239:AY$255,$F415),AY$194,INDEX(AY$121:AY$137,$F415),INDEX(AY$151:AY$167,$F415),$E415)</f>
        <v/>
      </c>
    </row>
    <row r="416" hidden="1" outlineLevel="2">
      <c r="A416" s="14" t="inlineStr">
        <is>
          <t>shp</t>
        </is>
      </c>
      <c r="B416" s="14" t="inlineStr">
        <is>
          <t>bio</t>
        </is>
      </c>
      <c r="C416" s="14" t="inlineStr">
        <is>
          <t>rod</t>
        </is>
      </c>
      <c r="D416" s="37">
        <f>INDEX(Inputs!$M$5:$M$132,MATCH($B416&amp;"|"&amp;$C416,Inputs!$A$5:$A$132,0))</f>
        <v/>
      </c>
      <c r="E416" s="37">
        <f>INDEX(Inputs!$T$5:$T$132,MATCH($B416&amp;"|"&amp;$C416,Inputs!$A$5:$A$132,0))</f>
        <v/>
      </c>
      <c r="F416" s="37">
        <f>INDEX(Inputs!$K$5:$K$132,MATCH($B416&amp;"|"&amp;$C416,Inputs!$A$5:$A$132,0))</f>
        <v/>
      </c>
      <c r="G416" s="36" t="n"/>
      <c r="H416" s="14">
        <f>INDEX(Variables!$B$5:$B$105,MATCH($A416,Variables!$A$5:$A$105,0))&amp;IF($C416="",""," | "&amp;INDEX(Mapping!$B$5:$B$26,MATCH($C416,Mapping!$A$5:$A$26,0))&amp;" | "&amp;INDEX(Mapping!$B$30:$B$41,MATCH($B416,Mapping!$A$30:$A$41,0)))</f>
        <v/>
      </c>
      <c r="I416" s="14">
        <f>INDEX(Variables!$C$5:$C$105,MATCH($A416,Variables!$A$5:$A$105,0))</f>
        <v/>
      </c>
      <c r="J416" s="14">
        <f>INDEX(Variables!$E$5:$E$105,MATCH($A416,Variables!$A$5:$A$105,0))</f>
        <v/>
      </c>
      <c r="K416" s="11">
        <f>LOWER(Settings!$C$4)&amp;".mit."&amp;$A416&amp;IF($C416="","","."&amp;$C416&amp;"."&amp;$B416)&amp;IF(INDEX(Variables!$D$5:$D$105,MATCH($A416,Variables!$A$5:$A$105,0))="","","."&amp;INDEX(Variables!$D$5:$D$105,MATCH($A416,Variables!$A$5:$A$105,0)))&amp;"."&amp;K$5</f>
        <v/>
      </c>
      <c r="L416" s="38">
        <f>(INDEX(L$235:L$238,$D416)*INDEX(L$239:L$255,$F416)+L$194*INDEX(L$121:L$137,$F416)*INDEX(L$151:L$167,$F416))*$E416</f>
        <v/>
      </c>
      <c r="M416" s="37">
        <f>(INDEX(M$235:M$238,$D416)*INDEX(M$239:M$255,$F416)+M$194*INDEX(M$121:M$137,$F416)*INDEX(M$151:M$167,$F416))*$E416</f>
        <v/>
      </c>
      <c r="N416" s="37">
        <f>(INDEX(N$235:N$238,$D416)*INDEX(N$239:N$255,$F416)+N$194*INDEX(N$121:N$137,$F416)*INDEX(N$151:N$167,$F416))*$E416</f>
        <v/>
      </c>
      <c r="O416" s="37">
        <f>(INDEX(O$235:O$238,$D416)*INDEX(O$239:O$255,$F416)+O$194*INDEX(O$121:O$137,$F416)*INDEX(O$151:O$167,$F416))*$E416</f>
        <v/>
      </c>
      <c r="P416" s="37">
        <f>(INDEX(P$235:P$238,$D416)*INDEX(P$239:P$255,$F416)+P$194*INDEX(P$121:P$137,$F416)*INDEX(P$151:P$167,$F416))*$E416</f>
        <v/>
      </c>
      <c r="Q416" s="37">
        <f>(INDEX(Q$235:Q$238,$D416)*INDEX(Q$239:Q$255,$F416)+Q$194*INDEX(Q$121:Q$137,$F416)*INDEX(Q$151:Q$167,$F416))*$E416</f>
        <v/>
      </c>
      <c r="R416" s="37">
        <f>(INDEX(R$235:R$238,$D416)*INDEX(R$239:R$255,$F416)+R$194*INDEX(R$121:R$137,$F416)*INDEX(R$151:R$167,$F416))*$E416</f>
        <v/>
      </c>
      <c r="S416" s="37">
        <f>(INDEX(S$235:S$238,$D416)*INDEX(S$239:S$255,$F416)+S$194*INDEX(S$121:S$137,$F416)*INDEX(S$151:S$167,$F416))*$E416</f>
        <v/>
      </c>
      <c r="T416" s="37">
        <f>(INDEX(T$235:T$238,$D416)*INDEX(T$239:T$255,$F416)+T$194*INDEX(T$121:T$137,$F416)*INDEX(T$151:T$167,$F416))*$E416</f>
        <v/>
      </c>
      <c r="U416" s="37">
        <f>(INDEX(U$235:U$238,$D416)*INDEX(U$239:U$255,$F416)+U$194*INDEX(U$121:U$137,$F416)*INDEX(U$151:U$167,$F416))*$E416</f>
        <v/>
      </c>
      <c r="V416" s="37">
        <f>(INDEX(V$235:V$238,$D416)*INDEX(V$239:V$255,$F416)+V$194*INDEX(V$121:V$137,$F416)*INDEX(V$151:V$167,$F416))*$E416</f>
        <v/>
      </c>
      <c r="W416" s="37">
        <f>(INDEX(W$235:W$238,$D416)*INDEX(W$239:W$255,$F416)+W$194*INDEX(W$121:W$137,$F416)*INDEX(W$151:W$167,$F416))*$E416</f>
        <v/>
      </c>
      <c r="X416" s="37">
        <f>(INDEX(X$235:X$238,$D416)*INDEX(X$239:X$255,$F416)+X$194*INDEX(X$121:X$137,$F416)*INDEX(X$151:X$167,$F416))*$E416</f>
        <v/>
      </c>
      <c r="Y416" s="37">
        <f>(INDEX(Y$235:Y$238,$D416)*INDEX(Y$239:Y$255,$F416)+Y$194*INDEX(Y$121:Y$137,$F416)*INDEX(Y$151:Y$167,$F416))*$E416</f>
        <v/>
      </c>
      <c r="Z416" s="37">
        <f>(INDEX(Z$235:Z$238,$D416)*INDEX(Z$239:Z$255,$F416)+Z$194*INDEX(Z$121:Z$137,$F416)*INDEX(Z$151:Z$167,$F416))*$E416</f>
        <v/>
      </c>
      <c r="AA416" s="37">
        <f>(INDEX(AA$235:AA$238,$D416)*INDEX(AA$239:AA$255,$F416)+AA$194*INDEX(AA$121:AA$137,$F416)*INDEX(AA$151:AA$167,$F416))*$E416</f>
        <v/>
      </c>
      <c r="AB416" s="37">
        <f>(INDEX(AB$235:AB$238,$D416)*INDEX(AB$239:AB$255,$F416)+AB$194*INDEX(AB$121:AB$137,$F416)*INDEX(AB$151:AB$167,$F416))*$E416</f>
        <v/>
      </c>
      <c r="AC416" s="37">
        <f>(INDEX(AC$235:AC$238,$D416)*INDEX(AC$239:AC$255,$F416)+AC$194*INDEX(AC$121:AC$137,$F416)*INDEX(AC$151:AC$167,$F416))*$E416</f>
        <v/>
      </c>
      <c r="AD416" s="40">
        <f>SHADOWEFF(INDEX(AD$235:AD$238,$D416),INDEX(AD$239:AD$255,$F416),AD$194,INDEX(AD$121:AD$137,$F416),INDEX(AD$151:AD$167,$F416),$E416)</f>
        <v/>
      </c>
      <c r="AF416" s="11">
        <f>LOWER(Settings!$C$4)&amp;".mit."&amp;$A416&amp;IF($C416="","","."&amp;$C416&amp;"."&amp;$B416)&amp;IF(INDEX(Variables!$D$5:$D$105,MATCH($A416,Variables!$A$5:$A$105,0))="","","."&amp;INDEX(Variables!$D$5:$D$105,MATCH($A416,Variables!$A$5:$A$105,0)))&amp;"."&amp;AF$5</f>
        <v/>
      </c>
      <c r="AG416" s="38">
        <f>(INDEX(AG$235:AG$238,$D416)*INDEX(AG$239:AG$255,$F416)+AG$194*INDEX(AG$121:AG$137,$F416)*INDEX(AG$151:AG$167,$F416))*$E416</f>
        <v/>
      </c>
      <c r="AH416" s="37">
        <f>(INDEX(AH$235:AH$238,$D416)*INDEX(AH$239:AH$255,$F416)+AH$194*INDEX(AH$121:AH$137,$F416)*INDEX(AH$151:AH$167,$F416))*$E416</f>
        <v/>
      </c>
      <c r="AI416" s="37">
        <f>(INDEX(AI$235:AI$238,$D416)*INDEX(AI$239:AI$255,$F416)+AI$194*INDEX(AI$121:AI$137,$F416)*INDEX(AI$151:AI$167,$F416))*$E416</f>
        <v/>
      </c>
      <c r="AJ416" s="37">
        <f>(INDEX(AJ$235:AJ$238,$D416)*INDEX(AJ$239:AJ$255,$F416)+AJ$194*INDEX(AJ$121:AJ$137,$F416)*INDEX(AJ$151:AJ$167,$F416))*$E416</f>
        <v/>
      </c>
      <c r="AK416" s="37">
        <f>(INDEX(AK$235:AK$238,$D416)*INDEX(AK$239:AK$255,$F416)+AK$194*INDEX(AK$121:AK$137,$F416)*INDEX(AK$151:AK$167,$F416))*$E416</f>
        <v/>
      </c>
      <c r="AL416" s="37">
        <f>(INDEX(AL$235:AL$238,$D416)*INDEX(AL$239:AL$255,$F416)+AL$194*INDEX(AL$121:AL$137,$F416)*INDEX(AL$151:AL$167,$F416))*$E416</f>
        <v/>
      </c>
      <c r="AM416" s="37">
        <f>(INDEX(AM$235:AM$238,$D416)*INDEX(AM$239:AM$255,$F416)+AM$194*INDEX(AM$121:AM$137,$F416)*INDEX(AM$151:AM$167,$F416))*$E416</f>
        <v/>
      </c>
      <c r="AN416" s="37">
        <f>(INDEX(AN$235:AN$238,$D416)*INDEX(AN$239:AN$255,$F416)+AN$194*INDEX(AN$121:AN$137,$F416)*INDEX(AN$151:AN$167,$F416))*$E416</f>
        <v/>
      </c>
      <c r="AO416" s="37">
        <f>(INDEX(AO$235:AO$238,$D416)*INDEX(AO$239:AO$255,$F416)+AO$194*INDEX(AO$121:AO$137,$F416)*INDEX(AO$151:AO$167,$F416))*$E416</f>
        <v/>
      </c>
      <c r="AP416" s="37">
        <f>(INDEX(AP$235:AP$238,$D416)*INDEX(AP$239:AP$255,$F416)+AP$194*INDEX(AP$121:AP$137,$F416)*INDEX(AP$151:AP$167,$F416))*$E416</f>
        <v/>
      </c>
      <c r="AQ416" s="37">
        <f>(INDEX(AQ$235:AQ$238,$D416)*INDEX(AQ$239:AQ$255,$F416)+AQ$194*INDEX(AQ$121:AQ$137,$F416)*INDEX(AQ$151:AQ$167,$F416))*$E416</f>
        <v/>
      </c>
      <c r="AR416" s="37">
        <f>(INDEX(AR$235:AR$238,$D416)*INDEX(AR$239:AR$255,$F416)+AR$194*INDEX(AR$121:AR$137,$F416)*INDEX(AR$151:AR$167,$F416))*$E416</f>
        <v/>
      </c>
      <c r="AS416" s="37">
        <f>(INDEX(AS$235:AS$238,$D416)*INDEX(AS$239:AS$255,$F416)+AS$194*INDEX(AS$121:AS$137,$F416)*INDEX(AS$151:AS$167,$F416))*$E416</f>
        <v/>
      </c>
      <c r="AT416" s="37">
        <f>(INDEX(AT$235:AT$238,$D416)*INDEX(AT$239:AT$255,$F416)+AT$194*INDEX(AT$121:AT$137,$F416)*INDEX(AT$151:AT$167,$F416))*$E416</f>
        <v/>
      </c>
      <c r="AU416" s="37">
        <f>(INDEX(AU$235:AU$238,$D416)*INDEX(AU$239:AU$255,$F416)+AU$194*INDEX(AU$121:AU$137,$F416)*INDEX(AU$151:AU$167,$F416))*$E416</f>
        <v/>
      </c>
      <c r="AV416" s="37">
        <f>(INDEX(AV$235:AV$238,$D416)*INDEX(AV$239:AV$255,$F416)+AV$194*INDEX(AV$121:AV$137,$F416)*INDEX(AV$151:AV$167,$F416))*$E416</f>
        <v/>
      </c>
      <c r="AW416" s="37">
        <f>(INDEX(AW$235:AW$238,$D416)*INDEX(AW$239:AW$255,$F416)+AW$194*INDEX(AW$121:AW$137,$F416)*INDEX(AW$151:AW$167,$F416))*$E416</f>
        <v/>
      </c>
      <c r="AX416" s="37">
        <f>(INDEX(AX$235:AX$238,$D416)*INDEX(AX$239:AX$255,$F416)+AX$194*INDEX(AX$121:AX$137,$F416)*INDEX(AX$151:AX$167,$F416))*$E416</f>
        <v/>
      </c>
      <c r="AY416" s="40">
        <f>SHADOWEFF(INDEX(AY$235:AY$238,$D416),INDEX(AY$239:AY$255,$F416),AY$194,INDEX(AY$121:AY$137,$F416),INDEX(AY$151:AY$167,$F416),$E416)</f>
        <v/>
      </c>
    </row>
    <row r="417" hidden="1" outlineLevel="2"/>
    <row r="418" hidden="1" outlineLevel="2">
      <c r="A418" s="14" t="inlineStr">
        <is>
          <t>ener</t>
        </is>
      </c>
      <c r="B418" s="14" t="inlineStr">
        <is>
          <t>coa</t>
        </is>
      </c>
      <c r="C418" s="14" t="inlineStr">
        <is>
          <t>rod</t>
        </is>
      </c>
      <c r="D418" s="37">
        <f>INDEX(Inputs!$N$5:$N$132,MATCH($B418&amp;"|"&amp;$C418,Inputs!$A$5:$A$132,0))</f>
        <v/>
      </c>
      <c r="E418" s="37">
        <f>INDEX(Inputs!$O$5:$O$132,MATCH($B418&amp;"|"&amp;$C418,Inputs!$A$5:$A$132,0))</f>
        <v/>
      </c>
      <c r="F418" s="37">
        <f>INDEX(Inputs!$P$5:$P$132,MATCH($B418&amp;"|"&amp;$C418,Inputs!$A$5:$A$132,0))</f>
        <v/>
      </c>
      <c r="G418" s="37">
        <f>INDEX(Inputs!$Q$5:$Q$132,MATCH($B418&amp;"|"&amp;$C418,Inputs!$A$5:$A$132,0))</f>
        <v/>
      </c>
      <c r="H418" s="14">
        <f>INDEX(Variables!$B$5:$B$105,MATCH($A418,Variables!$A$5:$A$105,0))&amp;IF($C418="",""," | "&amp;INDEX(Mapping!$B$5:$B$26,MATCH($C418,Mapping!$A$5:$A$26,0))&amp;" | "&amp;INDEX(Mapping!$B$30:$B$41,MATCH($B418,Mapping!$A$30:$A$41,0)))</f>
        <v/>
      </c>
      <c r="I418" s="14">
        <f>INDEX(Variables!$C$5:$C$105,MATCH($A418,Variables!$A$5:$A$105,0))</f>
        <v/>
      </c>
      <c r="J418" s="14">
        <f>INDEX(Variables!$E$5:$E$105,MATCH($A418,Variables!$A$5:$A$105,0))</f>
        <v/>
      </c>
      <c r="K418" s="11">
        <f>LOWER(Settings!$C$4)&amp;".mit."&amp;$A418&amp;IF($C418="","","."&amp;$C418&amp;"."&amp;$B418)&amp;IF(INDEX(Variables!$D$5:$D$105,MATCH($A418,Variables!$A$5:$A$105,0))="","","."&amp;INDEX(Variables!$D$5:$D$105,MATCH($A418,Variables!$A$5:$A$105,0)))&amp;"."&amp;K$5</f>
        <v/>
      </c>
      <c r="L418" s="44">
        <f>INDEX(Inputs!$U$5:$U$132,MATCH($B418&amp;"|"&amp;$C418,Inputs!$A$5:$A$132,0))</f>
        <v/>
      </c>
      <c r="M418" s="45">
        <f>L418*(1/(1+$G418))^(1+$E418)*(1+M$7)^$D418*(M400/L400)^$E418*((M400+M409)/(L400+L409))^($F418*(1+$E418))</f>
        <v/>
      </c>
      <c r="N418" s="45">
        <f>M418*(1/(1+$G418))^(1+$E418)*(1+N$7)^$D418*(N400/M400)^$E418*((N400+N409)/(M400+M409))^($F418*(1+$E418))</f>
        <v/>
      </c>
      <c r="O418" s="45">
        <f>N418*(1/(1+$G418))^(1+$E418)*(1+O$7)^$D418*(O400/N400)^$E418*((O400+O409)/(N400+N409))^($F418*(1+$E418))</f>
        <v/>
      </c>
      <c r="P418" s="45">
        <f>O418*(1/(1+$G418))^(1+$E418)*(1+P$7)^$D418*(P400/O400)^$E418*((P400+P409)/(O400+O409))^($F418*(1+$E418))</f>
        <v/>
      </c>
      <c r="Q418" s="45">
        <f>P418*(1/(1+$G418))^(1+$E418)*(1+Q$7)^$D418*(Q400/P400)^$E418*((Q400+Q409)/(P400+P409))^($F418*(1+$E418))</f>
        <v/>
      </c>
      <c r="R418" s="45">
        <f>Q418*(1/(1+$G418))^(1+$E418)*(1+R$7)^$D418*(R400/Q400)^$E418*((R400+R409)/(Q400+Q409))^($F418*(1+$E418))</f>
        <v/>
      </c>
      <c r="S418" s="45">
        <f>R418*(1/(1+$G418))^(1+$E418)*(1+S$7)^$D418*(S400/R400)^$E418*((S400+S409)/(R400+R409))^($F418*(1+$E418))</f>
        <v/>
      </c>
      <c r="T418" s="45">
        <f>S418*(1/(1+$G418))^(1+$E418)*(1+T$7)^$D418*(T400/S400)^$E418*((T400+T409)/(S400+S409))^($F418*(1+$E418))</f>
        <v/>
      </c>
      <c r="U418" s="45">
        <f>T418*(1/(1+$G418))^(1+$E418)*(1+U$7)^$D418*(U400/T400)^$E418*((U400+U409)/(T400+T409))^($F418*(1+$E418))</f>
        <v/>
      </c>
      <c r="V418" s="45">
        <f>U418*(1/(1+$G418))^(1+$E418)*(1+V$7)^$D418*(V400/U400)^$E418*((V400+V409)/(U400+U409))^($F418*(1+$E418))</f>
        <v/>
      </c>
      <c r="W418" s="45">
        <f>V418*(1/(1+$G418))^(1+$E418)*(1+W$7)^$D418*(W400/V400)^$E418*((W400+W409)/(V400+V409))^($F418*(1+$E418))</f>
        <v/>
      </c>
      <c r="X418" s="45">
        <f>W418*(1/(1+$G418))^(1+$E418)*(1+X$7)^$D418*(X400/W400)^$E418*((X400+X409)/(W400+W409))^($F418*(1+$E418))</f>
        <v/>
      </c>
      <c r="Y418" s="45">
        <f>X418*(1/(1+$G418))^(1+$E418)*(1+Y$7)^$D418*(Y400/X400)^$E418*((Y400+Y409)/(X400+X409))^($F418*(1+$E418))</f>
        <v/>
      </c>
      <c r="Z418" s="45">
        <f>Y418*(1/(1+$G418))^(1+$E418)*(1+Z$7)^$D418*(Z400/Y400)^$E418*((Z400+Z409)/(Y400+Y409))^($F418*(1+$E418))</f>
        <v/>
      </c>
      <c r="AA418" s="45">
        <f>Z418*(1/(1+$G418))^(1+$E418)*(1+AA$7)^$D418*(AA400/Z400)^$E418*((AA400+AA409)/(Z400+Z409))^($F418*(1+$E418))</f>
        <v/>
      </c>
      <c r="AB418" s="45">
        <f>AA418*(1/(1+$G418))^(1+$E418)*(1+AB$7)^$D418*(AB400/AA400)^$E418*((AB400+AB409)/(AA400+AA409))^($F418*(1+$E418))</f>
        <v/>
      </c>
      <c r="AC418" s="45">
        <f>AB418*(1/(1+$G418))^(1+$E418)*(1+AC$7)^$D418*(AC400/AB400)^$E418*((AC400+AC409)/(AB400+AB409))^($F418*(1+$E418))</f>
        <v/>
      </c>
      <c r="AD418" s="46">
        <f>FUELUSE(AC418,AD400,AC400,AD409,AC409,AD$7,$D418,$E418,$F418,$G418)</f>
        <v/>
      </c>
      <c r="AF418" s="11">
        <f>LOWER(Settings!$C$4)&amp;".mit."&amp;$A418&amp;IF($C418="","","."&amp;$C418&amp;"."&amp;$B418)&amp;IF(INDEX(Variables!$D$5:$D$105,MATCH($A418,Variables!$A$5:$A$105,0))="","","."&amp;INDEX(Variables!$D$5:$D$105,MATCH($A418,Variables!$A$5:$A$105,0)))&amp;"."&amp;AF$5</f>
        <v/>
      </c>
      <c r="AG418" s="44">
        <f>INDEX(Inputs!$U$5:$U$132,MATCH($B418&amp;"|"&amp;$C418,Inputs!$A$5:$A$132,0))</f>
        <v/>
      </c>
      <c r="AH418" s="45">
        <f>AG418*(1/(1+$G418))^(1+$E418)*(1+AH$7)^$D418*(AH400/AG400)^$E418*((AH400+AH409)/(AG400+AG409))^($F418*(1+$E418))</f>
        <v/>
      </c>
      <c r="AI418" s="45">
        <f>AH418*(1/(1+$G418))^(1+$E418)*(1+AI$7)^$D418*(AI400/AH400)^$E418*((AI400+AI409)/(AH400+AH409))^($F418*(1+$E418))</f>
        <v/>
      </c>
      <c r="AJ418" s="45">
        <f>AI418*(1/(1+$G418))^(1+$E418)*(1+AJ$7)^$D418*(AJ400/AI400)^$E418*((AJ400+AJ409)/(AI400+AI409))^($F418*(1+$E418))</f>
        <v/>
      </c>
      <c r="AK418" s="45">
        <f>AJ418*(1/(1+$G418))^(1+$E418)*(1+AK$7)^$D418*(AK400/AJ400)^$E418*((AK400+AK409)/(AJ400+AJ409))^($F418*(1+$E418))</f>
        <v/>
      </c>
      <c r="AL418" s="45">
        <f>AK418*(1/(1+$G418))^(1+$E418)*(1+AL$7)^$D418*(AL400/AK400)^$E418*((AL400+AL409)/(AK400+AK409))^($F418*(1+$E418))</f>
        <v/>
      </c>
      <c r="AM418" s="45">
        <f>AL418*(1/(1+$G418))^(1+$E418)*(1+AM$7)^$D418*(AM400/AL400)^$E418*((AM400+AM409)/(AL400+AL409))^($F418*(1+$E418))</f>
        <v/>
      </c>
      <c r="AN418" s="45">
        <f>AM418*(1/(1+$G418))^(1+$E418)*(1+AN$7)^$D418*(AN400/AM400)^$E418*((AN400+AN409)/(AM400+AM409))^($F418*(1+$E418))</f>
        <v/>
      </c>
      <c r="AO418" s="45">
        <f>AN418*(1/(1+$G418))^(1+$E418)*(1+AO$7)^$D418*(AO400/AN400)^$E418*((AO400+AO409)/(AN400+AN409))^($F418*(1+$E418))</f>
        <v/>
      </c>
      <c r="AP418" s="45">
        <f>AO418*(1/(1+$G418))^(1+$E418)*(1+AP$7)^$D418*(AP400/AO400)^$E418*((AP400+AP409)/(AO400+AO409))^($F418*(1+$E418))</f>
        <v/>
      </c>
      <c r="AQ418" s="45">
        <f>AP418*(1/(1+$G418))^(1+$E418)*(1+AQ$7)^$D418*(AQ400/AP400)^$E418*((AQ400+AQ409)/(AP400+AP409))^($F418*(1+$E418))</f>
        <v/>
      </c>
      <c r="AR418" s="45">
        <f>AQ418*(1/(1+$G418))^(1+$E418)*(1+AR$7)^$D418*(AR400/AQ400)^$E418*((AR400+AR409)/(AQ400+AQ409))^($F418*(1+$E418))</f>
        <v/>
      </c>
      <c r="AS418" s="45">
        <f>AR418*(1/(1+$G418))^(1+$E418)*(1+AS$7)^$D418*(AS400/AR400)^$E418*((AS400+AS409)/(AR400+AR409))^($F418*(1+$E418))</f>
        <v/>
      </c>
      <c r="AT418" s="45">
        <f>AS418*(1/(1+$G418))^(1+$E418)*(1+AT$7)^$D418*(AT400/AS400)^$E418*((AT400+AT409)/(AS400+AS409))^($F418*(1+$E418))</f>
        <v/>
      </c>
      <c r="AU418" s="45">
        <f>AT418*(1/(1+$G418))^(1+$E418)*(1+AU$7)^$D418*(AU400/AT400)^$E418*((AU400+AU409)/(AT400+AT409))^($F418*(1+$E418))</f>
        <v/>
      </c>
      <c r="AV418" s="45">
        <f>AU418*(1/(1+$G418))^(1+$E418)*(1+AV$7)^$D418*(AV400/AU400)^$E418*((AV400+AV409)/(AU400+AU409))^($F418*(1+$E418))</f>
        <v/>
      </c>
      <c r="AW418" s="45">
        <f>AV418*(1/(1+$G418))^(1+$E418)*(1+AW$7)^$D418*(AW400/AV400)^$E418*((AW400+AW409)/(AV400+AV409))^($F418*(1+$E418))</f>
        <v/>
      </c>
      <c r="AX418" s="45">
        <f>AW418*(1/(1+$G418))^(1+$E418)*(1+AX$7)^$D418*(AX400/AW400)^$E418*((AX400+AX409)/(AW400+AW409))^($F418*(1+$E418))</f>
        <v/>
      </c>
      <c r="AY418" s="46">
        <f>FUELUSE(AX418,AY400,AX400,AY409,AX409,AY$7,$D418,$E418,$F418,$G418)</f>
        <v/>
      </c>
    </row>
    <row r="419" hidden="1" outlineLevel="2">
      <c r="A419" s="14" t="inlineStr">
        <is>
          <t>ener</t>
        </is>
      </c>
      <c r="B419" s="14" t="inlineStr">
        <is>
          <t>nga</t>
        </is>
      </c>
      <c r="C419" s="14" t="inlineStr">
        <is>
          <t>rod</t>
        </is>
      </c>
      <c r="D419" s="37">
        <f>INDEX(Inputs!$N$5:$N$132,MATCH($B419&amp;"|"&amp;$C419,Inputs!$A$5:$A$132,0))</f>
        <v/>
      </c>
      <c r="E419" s="37">
        <f>INDEX(Inputs!$O$5:$O$132,MATCH($B419&amp;"|"&amp;$C419,Inputs!$A$5:$A$132,0))</f>
        <v/>
      </c>
      <c r="F419" s="37">
        <f>INDEX(Inputs!$P$5:$P$132,MATCH($B419&amp;"|"&amp;$C419,Inputs!$A$5:$A$132,0))</f>
        <v/>
      </c>
      <c r="G419" s="37">
        <f>INDEX(Inputs!$Q$5:$Q$132,MATCH($B419&amp;"|"&amp;$C419,Inputs!$A$5:$A$132,0))</f>
        <v/>
      </c>
      <c r="H419" s="14">
        <f>INDEX(Variables!$B$5:$B$105,MATCH($A419,Variables!$A$5:$A$105,0))&amp;IF($C419="",""," | "&amp;INDEX(Mapping!$B$5:$B$26,MATCH($C419,Mapping!$A$5:$A$26,0))&amp;" | "&amp;INDEX(Mapping!$B$30:$B$41,MATCH($B419,Mapping!$A$30:$A$41,0)))</f>
        <v/>
      </c>
      <c r="I419" s="14">
        <f>INDEX(Variables!$C$5:$C$105,MATCH($A419,Variables!$A$5:$A$105,0))</f>
        <v/>
      </c>
      <c r="J419" s="14">
        <f>INDEX(Variables!$E$5:$E$105,MATCH($A419,Variables!$A$5:$A$105,0))</f>
        <v/>
      </c>
      <c r="K419" s="11">
        <f>LOWER(Settings!$C$4)&amp;".mit."&amp;$A419&amp;IF($C419="","","."&amp;$C419&amp;"."&amp;$B419)&amp;IF(INDEX(Variables!$D$5:$D$105,MATCH($A419,Variables!$A$5:$A$105,0))="","","."&amp;INDEX(Variables!$D$5:$D$105,MATCH($A419,Variables!$A$5:$A$105,0)))&amp;"."&amp;K$5</f>
        <v/>
      </c>
      <c r="L419" s="44">
        <f>INDEX(Inputs!$U$5:$U$132,MATCH($B419&amp;"|"&amp;$C419,Inputs!$A$5:$A$132,0))</f>
        <v/>
      </c>
      <c r="M419" s="45">
        <f>L419*(1/(1+$G419))^(1+$E419)*(1+M$7)^$D419*(M401/L401)^$E419*((M401+M410)/(L401+L410))^($F419*(1+$E419))</f>
        <v/>
      </c>
      <c r="N419" s="45">
        <f>M419*(1/(1+$G419))^(1+$E419)*(1+N$7)^$D419*(N401/M401)^$E419*((N401+N410)/(M401+M410))^($F419*(1+$E419))</f>
        <v/>
      </c>
      <c r="O419" s="45">
        <f>N419*(1/(1+$G419))^(1+$E419)*(1+O$7)^$D419*(O401/N401)^$E419*((O401+O410)/(N401+N410))^($F419*(1+$E419))</f>
        <v/>
      </c>
      <c r="P419" s="45">
        <f>O419*(1/(1+$G419))^(1+$E419)*(1+P$7)^$D419*(P401/O401)^$E419*((P401+P410)/(O401+O410))^($F419*(1+$E419))</f>
        <v/>
      </c>
      <c r="Q419" s="45">
        <f>P419*(1/(1+$G419))^(1+$E419)*(1+Q$7)^$D419*(Q401/P401)^$E419*((Q401+Q410)/(P401+P410))^($F419*(1+$E419))</f>
        <v/>
      </c>
      <c r="R419" s="45">
        <f>Q419*(1/(1+$G419))^(1+$E419)*(1+R$7)^$D419*(R401/Q401)^$E419*((R401+R410)/(Q401+Q410))^($F419*(1+$E419))</f>
        <v/>
      </c>
      <c r="S419" s="45">
        <f>R419*(1/(1+$G419))^(1+$E419)*(1+S$7)^$D419*(S401/R401)^$E419*((S401+S410)/(R401+R410))^($F419*(1+$E419))</f>
        <v/>
      </c>
      <c r="T419" s="45">
        <f>S419*(1/(1+$G419))^(1+$E419)*(1+T$7)^$D419*(T401/S401)^$E419*((T401+T410)/(S401+S410))^($F419*(1+$E419))</f>
        <v/>
      </c>
      <c r="U419" s="45">
        <f>T419*(1/(1+$G419))^(1+$E419)*(1+U$7)^$D419*(U401/T401)^$E419*((U401+U410)/(T401+T410))^($F419*(1+$E419))</f>
        <v/>
      </c>
      <c r="V419" s="45">
        <f>U419*(1/(1+$G419))^(1+$E419)*(1+V$7)^$D419*(V401/U401)^$E419*((V401+V410)/(U401+U410))^($F419*(1+$E419))</f>
        <v/>
      </c>
      <c r="W419" s="45">
        <f>V419*(1/(1+$G419))^(1+$E419)*(1+W$7)^$D419*(W401/V401)^$E419*((W401+W410)/(V401+V410))^($F419*(1+$E419))</f>
        <v/>
      </c>
      <c r="X419" s="45">
        <f>W419*(1/(1+$G419))^(1+$E419)*(1+X$7)^$D419*(X401/W401)^$E419*((X401+X410)/(W401+W410))^($F419*(1+$E419))</f>
        <v/>
      </c>
      <c r="Y419" s="45">
        <f>X419*(1/(1+$G419))^(1+$E419)*(1+Y$7)^$D419*(Y401/X401)^$E419*((Y401+Y410)/(X401+X410))^($F419*(1+$E419))</f>
        <v/>
      </c>
      <c r="Z419" s="45">
        <f>Y419*(1/(1+$G419))^(1+$E419)*(1+Z$7)^$D419*(Z401/Y401)^$E419*((Z401+Z410)/(Y401+Y410))^($F419*(1+$E419))</f>
        <v/>
      </c>
      <c r="AA419" s="45">
        <f>Z419*(1/(1+$G419))^(1+$E419)*(1+AA$7)^$D419*(AA401/Z401)^$E419*((AA401+AA410)/(Z401+Z410))^($F419*(1+$E419))</f>
        <v/>
      </c>
      <c r="AB419" s="45">
        <f>AA419*(1/(1+$G419))^(1+$E419)*(1+AB$7)^$D419*(AB401/AA401)^$E419*((AB401+AB410)/(AA401+AA410))^($F419*(1+$E419))</f>
        <v/>
      </c>
      <c r="AC419" s="45">
        <f>AB419*(1/(1+$G419))^(1+$E419)*(1+AC$7)^$D419*(AC401/AB401)^$E419*((AC401+AC410)/(AB401+AB410))^($F419*(1+$E419))</f>
        <v/>
      </c>
      <c r="AD419" s="46">
        <f>FUELUSE(AC419,AD401,AC401,AD410,AC410,AD$7,$D419,$E419,$F419,$G419)</f>
        <v/>
      </c>
      <c r="AF419" s="11">
        <f>LOWER(Settings!$C$4)&amp;".mit."&amp;$A419&amp;IF($C419="","","."&amp;$C419&amp;"."&amp;$B419)&amp;IF(INDEX(Variables!$D$5:$D$105,MATCH($A419,Variables!$A$5:$A$105,0))="","","."&amp;INDEX(Variables!$D$5:$D$105,MATCH($A419,Variables!$A$5:$A$105,0)))&amp;"."&amp;AF$5</f>
        <v/>
      </c>
      <c r="AG419" s="44">
        <f>INDEX(Inputs!$U$5:$U$132,MATCH($B419&amp;"|"&amp;$C419,Inputs!$A$5:$A$132,0))</f>
        <v/>
      </c>
      <c r="AH419" s="45">
        <f>AG419*(1/(1+$G419))^(1+$E419)*(1+AH$7)^$D419*(AH401/AG401)^$E419*((AH401+AH410)/(AG401+AG410))^($F419*(1+$E419))</f>
        <v/>
      </c>
      <c r="AI419" s="45">
        <f>AH419*(1/(1+$G419))^(1+$E419)*(1+AI$7)^$D419*(AI401/AH401)^$E419*((AI401+AI410)/(AH401+AH410))^($F419*(1+$E419))</f>
        <v/>
      </c>
      <c r="AJ419" s="45">
        <f>AI419*(1/(1+$G419))^(1+$E419)*(1+AJ$7)^$D419*(AJ401/AI401)^$E419*((AJ401+AJ410)/(AI401+AI410))^($F419*(1+$E419))</f>
        <v/>
      </c>
      <c r="AK419" s="45">
        <f>AJ419*(1/(1+$G419))^(1+$E419)*(1+AK$7)^$D419*(AK401/AJ401)^$E419*((AK401+AK410)/(AJ401+AJ410))^($F419*(1+$E419))</f>
        <v/>
      </c>
      <c r="AL419" s="45">
        <f>AK419*(1/(1+$G419))^(1+$E419)*(1+AL$7)^$D419*(AL401/AK401)^$E419*((AL401+AL410)/(AK401+AK410))^($F419*(1+$E419))</f>
        <v/>
      </c>
      <c r="AM419" s="45">
        <f>AL419*(1/(1+$G419))^(1+$E419)*(1+AM$7)^$D419*(AM401/AL401)^$E419*((AM401+AM410)/(AL401+AL410))^($F419*(1+$E419))</f>
        <v/>
      </c>
      <c r="AN419" s="45">
        <f>AM419*(1/(1+$G419))^(1+$E419)*(1+AN$7)^$D419*(AN401/AM401)^$E419*((AN401+AN410)/(AM401+AM410))^($F419*(1+$E419))</f>
        <v/>
      </c>
      <c r="AO419" s="45">
        <f>AN419*(1/(1+$G419))^(1+$E419)*(1+AO$7)^$D419*(AO401/AN401)^$E419*((AO401+AO410)/(AN401+AN410))^($F419*(1+$E419))</f>
        <v/>
      </c>
      <c r="AP419" s="45">
        <f>AO419*(1/(1+$G419))^(1+$E419)*(1+AP$7)^$D419*(AP401/AO401)^$E419*((AP401+AP410)/(AO401+AO410))^($F419*(1+$E419))</f>
        <v/>
      </c>
      <c r="AQ419" s="45">
        <f>AP419*(1/(1+$G419))^(1+$E419)*(1+AQ$7)^$D419*(AQ401/AP401)^$E419*((AQ401+AQ410)/(AP401+AP410))^($F419*(1+$E419))</f>
        <v/>
      </c>
      <c r="AR419" s="45">
        <f>AQ419*(1/(1+$G419))^(1+$E419)*(1+AR$7)^$D419*(AR401/AQ401)^$E419*((AR401+AR410)/(AQ401+AQ410))^($F419*(1+$E419))</f>
        <v/>
      </c>
      <c r="AS419" s="45">
        <f>AR419*(1/(1+$G419))^(1+$E419)*(1+AS$7)^$D419*(AS401/AR401)^$E419*((AS401+AS410)/(AR401+AR410))^($F419*(1+$E419))</f>
        <v/>
      </c>
      <c r="AT419" s="45">
        <f>AS419*(1/(1+$G419))^(1+$E419)*(1+AT$7)^$D419*(AT401/AS401)^$E419*((AT401+AT410)/(AS401+AS410))^($F419*(1+$E419))</f>
        <v/>
      </c>
      <c r="AU419" s="45">
        <f>AT419*(1/(1+$G419))^(1+$E419)*(1+AU$7)^$D419*(AU401/AT401)^$E419*((AU401+AU410)/(AT401+AT410))^($F419*(1+$E419))</f>
        <v/>
      </c>
      <c r="AV419" s="45">
        <f>AU419*(1/(1+$G419))^(1+$E419)*(1+AV$7)^$D419*(AV401/AU401)^$E419*((AV401+AV410)/(AU401+AU410))^($F419*(1+$E419))</f>
        <v/>
      </c>
      <c r="AW419" s="45">
        <f>AV419*(1/(1+$G419))^(1+$E419)*(1+AW$7)^$D419*(AW401/AV401)^$E419*((AW401+AW410)/(AV401+AV410))^($F419*(1+$E419))</f>
        <v/>
      </c>
      <c r="AX419" s="45">
        <f>AW419*(1/(1+$G419))^(1+$E419)*(1+AX$7)^$D419*(AX401/AW401)^$E419*((AX401+AX410)/(AW401+AW410))^($F419*(1+$E419))</f>
        <v/>
      </c>
      <c r="AY419" s="46">
        <f>FUELUSE(AX419,AY401,AX401,AY410,AX410,AY$7,$D419,$E419,$F419,$G419)</f>
        <v/>
      </c>
    </row>
    <row r="420" hidden="1" outlineLevel="2">
      <c r="A420" s="14" t="inlineStr">
        <is>
          <t>ener</t>
        </is>
      </c>
      <c r="B420" s="14" t="inlineStr">
        <is>
          <t>gso</t>
        </is>
      </c>
      <c r="C420" s="14" t="inlineStr">
        <is>
          <t>rod</t>
        </is>
      </c>
      <c r="D420" s="37">
        <f>INDEX(Inputs!$N$5:$N$132,MATCH($B420&amp;"|"&amp;$C420,Inputs!$A$5:$A$132,0))</f>
        <v/>
      </c>
      <c r="E420" s="37">
        <f>INDEX(Inputs!$O$5:$O$132,MATCH($B420&amp;"|"&amp;$C420,Inputs!$A$5:$A$132,0))</f>
        <v/>
      </c>
      <c r="F420" s="37">
        <f>INDEX(Inputs!$P$5:$P$132,MATCH($B420&amp;"|"&amp;$C420,Inputs!$A$5:$A$132,0))</f>
        <v/>
      </c>
      <c r="G420" s="37">
        <f>INDEX(Inputs!$Q$5:$Q$132,MATCH($B420&amp;"|"&amp;$C420,Inputs!$A$5:$A$132,0))</f>
        <v/>
      </c>
      <c r="H420" s="14">
        <f>INDEX(Variables!$B$5:$B$105,MATCH($A420,Variables!$A$5:$A$105,0))&amp;IF($C420="",""," | "&amp;INDEX(Mapping!$B$5:$B$26,MATCH($C420,Mapping!$A$5:$A$26,0))&amp;" | "&amp;INDEX(Mapping!$B$30:$B$41,MATCH($B420,Mapping!$A$30:$A$41,0)))</f>
        <v/>
      </c>
      <c r="I420" s="14">
        <f>INDEX(Variables!$C$5:$C$105,MATCH($A420,Variables!$A$5:$A$105,0))</f>
        <v/>
      </c>
      <c r="J420" s="14">
        <f>INDEX(Variables!$E$5:$E$105,MATCH($A420,Variables!$A$5:$A$105,0))</f>
        <v/>
      </c>
      <c r="K420" s="11">
        <f>LOWER(Settings!$C$4)&amp;".mit."&amp;$A420&amp;IF($C420="","","."&amp;$C420&amp;"."&amp;$B420)&amp;IF(INDEX(Variables!$D$5:$D$105,MATCH($A420,Variables!$A$5:$A$105,0))="","","."&amp;INDEX(Variables!$D$5:$D$105,MATCH($A420,Variables!$A$5:$A$105,0)))&amp;"."&amp;K$5</f>
        <v/>
      </c>
      <c r="L420" s="44">
        <f>INDEX(Inputs!$U$5:$U$132,MATCH($B420&amp;"|"&amp;$C420,Inputs!$A$5:$A$132,0))</f>
        <v/>
      </c>
      <c r="M420" s="45">
        <f>L420*(1/(1+$G420))^(1+$E420)*(1+M$7)^$D420*(M402/L402)^$E420*((M402+M411)/(L402+L411))^($F420*(1+$E420))</f>
        <v/>
      </c>
      <c r="N420" s="45">
        <f>M420*(1/(1+$G420))^(1+$E420)*(1+N$7)^$D420*(N402/M402)^$E420*((N402+N411)/(M402+M411))^($F420*(1+$E420))</f>
        <v/>
      </c>
      <c r="O420" s="45">
        <f>N420*(1/(1+$G420))^(1+$E420)*(1+O$7)^$D420*(O402/N402)^$E420*((O402+O411)/(N402+N411))^($F420*(1+$E420))</f>
        <v/>
      </c>
      <c r="P420" s="45">
        <f>O420*(1/(1+$G420))^(1+$E420)*(1+P$7)^$D420*(P402/O402)^$E420*((P402+P411)/(O402+O411))^($F420*(1+$E420))</f>
        <v/>
      </c>
      <c r="Q420" s="45">
        <f>P420*(1/(1+$G420))^(1+$E420)*(1+Q$7)^$D420*(Q402/P402)^$E420*((Q402+Q411)/(P402+P411))^($F420*(1+$E420))</f>
        <v/>
      </c>
      <c r="R420" s="45">
        <f>Q420*(1/(1+$G420))^(1+$E420)*(1+R$7)^$D420*(R402/Q402)^$E420*((R402+R411)/(Q402+Q411))^($F420*(1+$E420))</f>
        <v/>
      </c>
      <c r="S420" s="45">
        <f>R420*(1/(1+$G420))^(1+$E420)*(1+S$7)^$D420*(S402/R402)^$E420*((S402+S411)/(R402+R411))^($F420*(1+$E420))</f>
        <v/>
      </c>
      <c r="T420" s="45">
        <f>S420*(1/(1+$G420))^(1+$E420)*(1+T$7)^$D420*(T402/S402)^$E420*((T402+T411)/(S402+S411))^($F420*(1+$E420))</f>
        <v/>
      </c>
      <c r="U420" s="45">
        <f>T420*(1/(1+$G420))^(1+$E420)*(1+U$7)^$D420*(U402/T402)^$E420*((U402+U411)/(T402+T411))^($F420*(1+$E420))</f>
        <v/>
      </c>
      <c r="V420" s="45">
        <f>U420*(1/(1+$G420))^(1+$E420)*(1+V$7)^$D420*(V402/U402)^$E420*((V402+V411)/(U402+U411))^($F420*(1+$E420))</f>
        <v/>
      </c>
      <c r="W420" s="45">
        <f>V420*(1/(1+$G420))^(1+$E420)*(1+W$7)^$D420*(W402/V402)^$E420*((W402+W411)/(V402+V411))^($F420*(1+$E420))</f>
        <v/>
      </c>
      <c r="X420" s="45">
        <f>W420*(1/(1+$G420))^(1+$E420)*(1+X$7)^$D420*(X402/W402)^$E420*((X402+X411)/(W402+W411))^($F420*(1+$E420))</f>
        <v/>
      </c>
      <c r="Y420" s="45">
        <f>X420*(1/(1+$G420))^(1+$E420)*(1+Y$7)^$D420*(Y402/X402)^$E420*((Y402+Y411)/(X402+X411))^($F420*(1+$E420))</f>
        <v/>
      </c>
      <c r="Z420" s="45">
        <f>Y420*(1/(1+$G420))^(1+$E420)*(1+Z$7)^$D420*(Z402/Y402)^$E420*((Z402+Z411)/(Y402+Y411))^($F420*(1+$E420))</f>
        <v/>
      </c>
      <c r="AA420" s="45">
        <f>Z420*(1/(1+$G420))^(1+$E420)*(1+AA$7)^$D420*(AA402/Z402)^$E420*((AA402+AA411)/(Z402+Z411))^($F420*(1+$E420))</f>
        <v/>
      </c>
      <c r="AB420" s="45">
        <f>AA420*(1/(1+$G420))^(1+$E420)*(1+AB$7)^$D420*(AB402/AA402)^$E420*((AB402+AB411)/(AA402+AA411))^($F420*(1+$E420))</f>
        <v/>
      </c>
      <c r="AC420" s="45">
        <f>AB420*(1/(1+$G420))^(1+$E420)*(1+AC$7)^$D420*(AC402/AB402)^$E420*((AC402+AC411)/(AB402+AB411))^($F420*(1+$E420))</f>
        <v/>
      </c>
      <c r="AD420" s="46">
        <f>FUELUSE(AC420,AD402,AC402,AD411,AC411,AD$7,$D420,$E420,$F420,$G420)</f>
        <v/>
      </c>
      <c r="AF420" s="11">
        <f>LOWER(Settings!$C$4)&amp;".mit."&amp;$A420&amp;IF($C420="","","."&amp;$C420&amp;"."&amp;$B420)&amp;IF(INDEX(Variables!$D$5:$D$105,MATCH($A420,Variables!$A$5:$A$105,0))="","","."&amp;INDEX(Variables!$D$5:$D$105,MATCH($A420,Variables!$A$5:$A$105,0)))&amp;"."&amp;AF$5</f>
        <v/>
      </c>
      <c r="AG420" s="44">
        <f>INDEX(Inputs!$U$5:$U$132,MATCH($B420&amp;"|"&amp;$C420,Inputs!$A$5:$A$132,0))</f>
        <v/>
      </c>
      <c r="AH420" s="45">
        <f>AG420*(1/(1+$G420))^(1+$E420)*(1+AH$7)^$D420*(AH402/AG402)^$E420*((AH402+AH411)/(AG402+AG411))^($F420*(1+$E420))</f>
        <v/>
      </c>
      <c r="AI420" s="45">
        <f>AH420*(1/(1+$G420))^(1+$E420)*(1+AI$7)^$D420*(AI402/AH402)^$E420*((AI402+AI411)/(AH402+AH411))^($F420*(1+$E420))</f>
        <v/>
      </c>
      <c r="AJ420" s="45">
        <f>AI420*(1/(1+$G420))^(1+$E420)*(1+AJ$7)^$D420*(AJ402/AI402)^$E420*((AJ402+AJ411)/(AI402+AI411))^($F420*(1+$E420))</f>
        <v/>
      </c>
      <c r="AK420" s="45">
        <f>AJ420*(1/(1+$G420))^(1+$E420)*(1+AK$7)^$D420*(AK402/AJ402)^$E420*((AK402+AK411)/(AJ402+AJ411))^($F420*(1+$E420))</f>
        <v/>
      </c>
      <c r="AL420" s="45">
        <f>AK420*(1/(1+$G420))^(1+$E420)*(1+AL$7)^$D420*(AL402/AK402)^$E420*((AL402+AL411)/(AK402+AK411))^($F420*(1+$E420))</f>
        <v/>
      </c>
      <c r="AM420" s="45">
        <f>AL420*(1/(1+$G420))^(1+$E420)*(1+AM$7)^$D420*(AM402/AL402)^$E420*((AM402+AM411)/(AL402+AL411))^($F420*(1+$E420))</f>
        <v/>
      </c>
      <c r="AN420" s="45">
        <f>AM420*(1/(1+$G420))^(1+$E420)*(1+AN$7)^$D420*(AN402/AM402)^$E420*((AN402+AN411)/(AM402+AM411))^($F420*(1+$E420))</f>
        <v/>
      </c>
      <c r="AO420" s="45">
        <f>AN420*(1/(1+$G420))^(1+$E420)*(1+AO$7)^$D420*(AO402/AN402)^$E420*((AO402+AO411)/(AN402+AN411))^($F420*(1+$E420))</f>
        <v/>
      </c>
      <c r="AP420" s="45">
        <f>AO420*(1/(1+$G420))^(1+$E420)*(1+AP$7)^$D420*(AP402/AO402)^$E420*((AP402+AP411)/(AO402+AO411))^($F420*(1+$E420))</f>
        <v/>
      </c>
      <c r="AQ420" s="45">
        <f>AP420*(1/(1+$G420))^(1+$E420)*(1+AQ$7)^$D420*(AQ402/AP402)^$E420*((AQ402+AQ411)/(AP402+AP411))^($F420*(1+$E420))</f>
        <v/>
      </c>
      <c r="AR420" s="45">
        <f>AQ420*(1/(1+$G420))^(1+$E420)*(1+AR$7)^$D420*(AR402/AQ402)^$E420*((AR402+AR411)/(AQ402+AQ411))^($F420*(1+$E420))</f>
        <v/>
      </c>
      <c r="AS420" s="45">
        <f>AR420*(1/(1+$G420))^(1+$E420)*(1+AS$7)^$D420*(AS402/AR402)^$E420*((AS402+AS411)/(AR402+AR411))^($F420*(1+$E420))</f>
        <v/>
      </c>
      <c r="AT420" s="45">
        <f>AS420*(1/(1+$G420))^(1+$E420)*(1+AT$7)^$D420*(AT402/AS402)^$E420*((AT402+AT411)/(AS402+AS411))^($F420*(1+$E420))</f>
        <v/>
      </c>
      <c r="AU420" s="45">
        <f>AT420*(1/(1+$G420))^(1+$E420)*(1+AU$7)^$D420*(AU402/AT402)^$E420*((AU402+AU411)/(AT402+AT411))^($F420*(1+$E420))</f>
        <v/>
      </c>
      <c r="AV420" s="45">
        <f>AU420*(1/(1+$G420))^(1+$E420)*(1+AV$7)^$D420*(AV402/AU402)^$E420*((AV402+AV411)/(AU402+AU411))^($F420*(1+$E420))</f>
        <v/>
      </c>
      <c r="AW420" s="45">
        <f>AV420*(1/(1+$G420))^(1+$E420)*(1+AW$7)^$D420*(AW402/AV402)^$E420*((AW402+AW411)/(AV402+AV411))^($F420*(1+$E420))</f>
        <v/>
      </c>
      <c r="AX420" s="45">
        <f>AW420*(1/(1+$G420))^(1+$E420)*(1+AX$7)^$D420*(AX402/AW402)^$E420*((AX402+AX411)/(AW402+AW411))^($F420*(1+$E420))</f>
        <v/>
      </c>
      <c r="AY420" s="46">
        <f>FUELUSE(AX420,AY402,AX402,AY411,AX411,AY$7,$D420,$E420,$F420,$G420)</f>
        <v/>
      </c>
    </row>
    <row r="421" hidden="1" outlineLevel="2">
      <c r="A421" s="14" t="inlineStr">
        <is>
          <t>ener</t>
        </is>
      </c>
      <c r="B421" s="14" t="inlineStr">
        <is>
          <t>die</t>
        </is>
      </c>
      <c r="C421" s="14" t="inlineStr">
        <is>
          <t>rod</t>
        </is>
      </c>
      <c r="D421" s="37">
        <f>INDEX(Inputs!$N$5:$N$132,MATCH($B421&amp;"|"&amp;$C421,Inputs!$A$5:$A$132,0))</f>
        <v/>
      </c>
      <c r="E421" s="37">
        <f>INDEX(Inputs!$O$5:$O$132,MATCH($B421&amp;"|"&amp;$C421,Inputs!$A$5:$A$132,0))</f>
        <v/>
      </c>
      <c r="F421" s="37">
        <f>INDEX(Inputs!$P$5:$P$132,MATCH($B421&amp;"|"&amp;$C421,Inputs!$A$5:$A$132,0))</f>
        <v/>
      </c>
      <c r="G421" s="37">
        <f>INDEX(Inputs!$Q$5:$Q$132,MATCH($B421&amp;"|"&amp;$C421,Inputs!$A$5:$A$132,0))</f>
        <v/>
      </c>
      <c r="H421" s="14">
        <f>INDEX(Variables!$B$5:$B$105,MATCH($A421,Variables!$A$5:$A$105,0))&amp;IF($C421="",""," | "&amp;INDEX(Mapping!$B$5:$B$26,MATCH($C421,Mapping!$A$5:$A$26,0))&amp;" | "&amp;INDEX(Mapping!$B$30:$B$41,MATCH($B421,Mapping!$A$30:$A$41,0)))</f>
        <v/>
      </c>
      <c r="I421" s="14">
        <f>INDEX(Variables!$C$5:$C$105,MATCH($A421,Variables!$A$5:$A$105,0))</f>
        <v/>
      </c>
      <c r="J421" s="14">
        <f>INDEX(Variables!$E$5:$E$105,MATCH($A421,Variables!$A$5:$A$105,0))</f>
        <v/>
      </c>
      <c r="K421" s="11">
        <f>LOWER(Settings!$C$4)&amp;".mit."&amp;$A421&amp;IF($C421="","","."&amp;$C421&amp;"."&amp;$B421)&amp;IF(INDEX(Variables!$D$5:$D$105,MATCH($A421,Variables!$A$5:$A$105,0))="","","."&amp;INDEX(Variables!$D$5:$D$105,MATCH($A421,Variables!$A$5:$A$105,0)))&amp;"."&amp;K$5</f>
        <v/>
      </c>
      <c r="L421" s="44">
        <f>INDEX(Inputs!$U$5:$U$132,MATCH($B421&amp;"|"&amp;$C421,Inputs!$A$5:$A$132,0))</f>
        <v/>
      </c>
      <c r="M421" s="45">
        <f>L421*(1/(1+$G421))^(1+$E421)*(1+M$7)^$D421*(M403/L403)^$E421*((M403+M412)/(L403+L412))^($F421*(1+$E421))</f>
        <v/>
      </c>
      <c r="N421" s="45">
        <f>M421*(1/(1+$G421))^(1+$E421)*(1+N$7)^$D421*(N403/M403)^$E421*((N403+N412)/(M403+M412))^($F421*(1+$E421))</f>
        <v/>
      </c>
      <c r="O421" s="45">
        <f>N421*(1/(1+$G421))^(1+$E421)*(1+O$7)^$D421*(O403/N403)^$E421*((O403+O412)/(N403+N412))^($F421*(1+$E421))</f>
        <v/>
      </c>
      <c r="P421" s="45">
        <f>O421*(1/(1+$G421))^(1+$E421)*(1+P$7)^$D421*(P403/O403)^$E421*((P403+P412)/(O403+O412))^($F421*(1+$E421))</f>
        <v/>
      </c>
      <c r="Q421" s="45">
        <f>P421*(1/(1+$G421))^(1+$E421)*(1+Q$7)^$D421*(Q403/P403)^$E421*((Q403+Q412)/(P403+P412))^($F421*(1+$E421))</f>
        <v/>
      </c>
      <c r="R421" s="45">
        <f>Q421*(1/(1+$G421))^(1+$E421)*(1+R$7)^$D421*(R403/Q403)^$E421*((R403+R412)/(Q403+Q412))^($F421*(1+$E421))</f>
        <v/>
      </c>
      <c r="S421" s="45">
        <f>R421*(1/(1+$G421))^(1+$E421)*(1+S$7)^$D421*(S403/R403)^$E421*((S403+S412)/(R403+R412))^($F421*(1+$E421))</f>
        <v/>
      </c>
      <c r="T421" s="45">
        <f>S421*(1/(1+$G421))^(1+$E421)*(1+T$7)^$D421*(T403/S403)^$E421*((T403+T412)/(S403+S412))^($F421*(1+$E421))</f>
        <v/>
      </c>
      <c r="U421" s="45">
        <f>T421*(1/(1+$G421))^(1+$E421)*(1+U$7)^$D421*(U403/T403)^$E421*((U403+U412)/(T403+T412))^($F421*(1+$E421))</f>
        <v/>
      </c>
      <c r="V421" s="45">
        <f>U421*(1/(1+$G421))^(1+$E421)*(1+V$7)^$D421*(V403/U403)^$E421*((V403+V412)/(U403+U412))^($F421*(1+$E421))</f>
        <v/>
      </c>
      <c r="W421" s="45">
        <f>V421*(1/(1+$G421))^(1+$E421)*(1+W$7)^$D421*(W403/V403)^$E421*((W403+W412)/(V403+V412))^($F421*(1+$E421))</f>
        <v/>
      </c>
      <c r="X421" s="45">
        <f>W421*(1/(1+$G421))^(1+$E421)*(1+X$7)^$D421*(X403/W403)^$E421*((X403+X412)/(W403+W412))^($F421*(1+$E421))</f>
        <v/>
      </c>
      <c r="Y421" s="45">
        <f>X421*(1/(1+$G421))^(1+$E421)*(1+Y$7)^$D421*(Y403/X403)^$E421*((Y403+Y412)/(X403+X412))^($F421*(1+$E421))</f>
        <v/>
      </c>
      <c r="Z421" s="45">
        <f>Y421*(1/(1+$G421))^(1+$E421)*(1+Z$7)^$D421*(Z403/Y403)^$E421*((Z403+Z412)/(Y403+Y412))^($F421*(1+$E421))</f>
        <v/>
      </c>
      <c r="AA421" s="45">
        <f>Z421*(1/(1+$G421))^(1+$E421)*(1+AA$7)^$D421*(AA403/Z403)^$E421*((AA403+AA412)/(Z403+Z412))^($F421*(1+$E421))</f>
        <v/>
      </c>
      <c r="AB421" s="45">
        <f>AA421*(1/(1+$G421))^(1+$E421)*(1+AB$7)^$D421*(AB403/AA403)^$E421*((AB403+AB412)/(AA403+AA412))^($F421*(1+$E421))</f>
        <v/>
      </c>
      <c r="AC421" s="45">
        <f>AB421*(1/(1+$G421))^(1+$E421)*(1+AC$7)^$D421*(AC403/AB403)^$E421*((AC403+AC412)/(AB403+AB412))^($F421*(1+$E421))</f>
        <v/>
      </c>
      <c r="AD421" s="46">
        <f>FUELUSE(AC421,AD403,AC403,AD412,AC412,AD$7,$D421,$E421,$F421,$G421)</f>
        <v/>
      </c>
      <c r="AF421" s="11">
        <f>LOWER(Settings!$C$4)&amp;".mit."&amp;$A421&amp;IF($C421="","","."&amp;$C421&amp;"."&amp;$B421)&amp;IF(INDEX(Variables!$D$5:$D$105,MATCH($A421,Variables!$A$5:$A$105,0))="","","."&amp;INDEX(Variables!$D$5:$D$105,MATCH($A421,Variables!$A$5:$A$105,0)))&amp;"."&amp;AF$5</f>
        <v/>
      </c>
      <c r="AG421" s="44">
        <f>INDEX(Inputs!$U$5:$U$132,MATCH($B421&amp;"|"&amp;$C421,Inputs!$A$5:$A$132,0))</f>
        <v/>
      </c>
      <c r="AH421" s="45">
        <f>AG421*(1/(1+$G421))^(1+$E421)*(1+AH$7)^$D421*(AH403/AG403)^$E421*((AH403+AH412)/(AG403+AG412))^($F421*(1+$E421))</f>
        <v/>
      </c>
      <c r="AI421" s="45">
        <f>AH421*(1/(1+$G421))^(1+$E421)*(1+AI$7)^$D421*(AI403/AH403)^$E421*((AI403+AI412)/(AH403+AH412))^($F421*(1+$E421))</f>
        <v/>
      </c>
      <c r="AJ421" s="45">
        <f>AI421*(1/(1+$G421))^(1+$E421)*(1+AJ$7)^$D421*(AJ403/AI403)^$E421*((AJ403+AJ412)/(AI403+AI412))^($F421*(1+$E421))</f>
        <v/>
      </c>
      <c r="AK421" s="45">
        <f>AJ421*(1/(1+$G421))^(1+$E421)*(1+AK$7)^$D421*(AK403/AJ403)^$E421*((AK403+AK412)/(AJ403+AJ412))^($F421*(1+$E421))</f>
        <v/>
      </c>
      <c r="AL421" s="45">
        <f>AK421*(1/(1+$G421))^(1+$E421)*(1+AL$7)^$D421*(AL403/AK403)^$E421*((AL403+AL412)/(AK403+AK412))^($F421*(1+$E421))</f>
        <v/>
      </c>
      <c r="AM421" s="45">
        <f>AL421*(1/(1+$G421))^(1+$E421)*(1+AM$7)^$D421*(AM403/AL403)^$E421*((AM403+AM412)/(AL403+AL412))^($F421*(1+$E421))</f>
        <v/>
      </c>
      <c r="AN421" s="45">
        <f>AM421*(1/(1+$G421))^(1+$E421)*(1+AN$7)^$D421*(AN403/AM403)^$E421*((AN403+AN412)/(AM403+AM412))^($F421*(1+$E421))</f>
        <v/>
      </c>
      <c r="AO421" s="45">
        <f>AN421*(1/(1+$G421))^(1+$E421)*(1+AO$7)^$D421*(AO403/AN403)^$E421*((AO403+AO412)/(AN403+AN412))^($F421*(1+$E421))</f>
        <v/>
      </c>
      <c r="AP421" s="45">
        <f>AO421*(1/(1+$G421))^(1+$E421)*(1+AP$7)^$D421*(AP403/AO403)^$E421*((AP403+AP412)/(AO403+AO412))^($F421*(1+$E421))</f>
        <v/>
      </c>
      <c r="AQ421" s="45">
        <f>AP421*(1/(1+$G421))^(1+$E421)*(1+AQ$7)^$D421*(AQ403/AP403)^$E421*((AQ403+AQ412)/(AP403+AP412))^($F421*(1+$E421))</f>
        <v/>
      </c>
      <c r="AR421" s="45">
        <f>AQ421*(1/(1+$G421))^(1+$E421)*(1+AR$7)^$D421*(AR403/AQ403)^$E421*((AR403+AR412)/(AQ403+AQ412))^($F421*(1+$E421))</f>
        <v/>
      </c>
      <c r="AS421" s="45">
        <f>AR421*(1/(1+$G421))^(1+$E421)*(1+AS$7)^$D421*(AS403/AR403)^$E421*((AS403+AS412)/(AR403+AR412))^($F421*(1+$E421))</f>
        <v/>
      </c>
      <c r="AT421" s="45">
        <f>AS421*(1/(1+$G421))^(1+$E421)*(1+AT$7)^$D421*(AT403/AS403)^$E421*((AT403+AT412)/(AS403+AS412))^($F421*(1+$E421))</f>
        <v/>
      </c>
      <c r="AU421" s="45">
        <f>AT421*(1/(1+$G421))^(1+$E421)*(1+AU$7)^$D421*(AU403/AT403)^$E421*((AU403+AU412)/(AT403+AT412))^($F421*(1+$E421))</f>
        <v/>
      </c>
      <c r="AV421" s="45">
        <f>AU421*(1/(1+$G421))^(1+$E421)*(1+AV$7)^$D421*(AV403/AU403)^$E421*((AV403+AV412)/(AU403+AU412))^($F421*(1+$E421))</f>
        <v/>
      </c>
      <c r="AW421" s="45">
        <f>AV421*(1/(1+$G421))^(1+$E421)*(1+AW$7)^$D421*(AW403/AV403)^$E421*((AW403+AW412)/(AV403+AV412))^($F421*(1+$E421))</f>
        <v/>
      </c>
      <c r="AX421" s="45">
        <f>AW421*(1/(1+$G421))^(1+$E421)*(1+AX$7)^$D421*(AX403/AW403)^$E421*((AX403+AX412)/(AW403+AW412))^($F421*(1+$E421))</f>
        <v/>
      </c>
      <c r="AY421" s="46">
        <f>FUELUSE(AX421,AY403,AX403,AY412,AX412,AY$7,$D421,$E421,$F421,$G421)</f>
        <v/>
      </c>
    </row>
    <row r="422" hidden="1" outlineLevel="2">
      <c r="A422" s="14" t="inlineStr">
        <is>
          <t>ener</t>
        </is>
      </c>
      <c r="B422" s="14" t="inlineStr">
        <is>
          <t>lpg</t>
        </is>
      </c>
      <c r="C422" s="14" t="inlineStr">
        <is>
          <t>rod</t>
        </is>
      </c>
      <c r="D422" s="37">
        <f>INDEX(Inputs!$N$5:$N$132,MATCH($B422&amp;"|"&amp;$C422,Inputs!$A$5:$A$132,0))</f>
        <v/>
      </c>
      <c r="E422" s="37">
        <f>INDEX(Inputs!$O$5:$O$132,MATCH($B422&amp;"|"&amp;$C422,Inputs!$A$5:$A$132,0))</f>
        <v/>
      </c>
      <c r="F422" s="37">
        <f>INDEX(Inputs!$P$5:$P$132,MATCH($B422&amp;"|"&amp;$C422,Inputs!$A$5:$A$132,0))</f>
        <v/>
      </c>
      <c r="G422" s="37">
        <f>INDEX(Inputs!$Q$5:$Q$132,MATCH($B422&amp;"|"&amp;$C422,Inputs!$A$5:$A$132,0))</f>
        <v/>
      </c>
      <c r="H422" s="14">
        <f>INDEX(Variables!$B$5:$B$105,MATCH($A422,Variables!$A$5:$A$105,0))&amp;IF($C422="",""," | "&amp;INDEX(Mapping!$B$5:$B$26,MATCH($C422,Mapping!$A$5:$A$26,0))&amp;" | "&amp;INDEX(Mapping!$B$30:$B$41,MATCH($B422,Mapping!$A$30:$A$41,0)))</f>
        <v/>
      </c>
      <c r="I422" s="14">
        <f>INDEX(Variables!$C$5:$C$105,MATCH($A422,Variables!$A$5:$A$105,0))</f>
        <v/>
      </c>
      <c r="J422" s="14">
        <f>INDEX(Variables!$E$5:$E$105,MATCH($A422,Variables!$A$5:$A$105,0))</f>
        <v/>
      </c>
      <c r="K422" s="11">
        <f>LOWER(Settings!$C$4)&amp;".mit."&amp;$A422&amp;IF($C422="","","."&amp;$C422&amp;"."&amp;$B422)&amp;IF(INDEX(Variables!$D$5:$D$105,MATCH($A422,Variables!$A$5:$A$105,0))="","","."&amp;INDEX(Variables!$D$5:$D$105,MATCH($A422,Variables!$A$5:$A$105,0)))&amp;"."&amp;K$5</f>
        <v/>
      </c>
      <c r="L422" s="44">
        <f>INDEX(Inputs!$U$5:$U$132,MATCH($B422&amp;"|"&amp;$C422,Inputs!$A$5:$A$132,0))</f>
        <v/>
      </c>
      <c r="M422" s="45">
        <f>L422*(1/(1+$G422))^(1+$E422)*(1+M$7)^$D422*(M404/L404)^$E422*((M404+M413)/(L404+L413))^($F422*(1+$E422))</f>
        <v/>
      </c>
      <c r="N422" s="45">
        <f>M422*(1/(1+$G422))^(1+$E422)*(1+N$7)^$D422*(N404/M404)^$E422*((N404+N413)/(M404+M413))^($F422*(1+$E422))</f>
        <v/>
      </c>
      <c r="O422" s="45">
        <f>N422*(1/(1+$G422))^(1+$E422)*(1+O$7)^$D422*(O404/N404)^$E422*((O404+O413)/(N404+N413))^($F422*(1+$E422))</f>
        <v/>
      </c>
      <c r="P422" s="45">
        <f>O422*(1/(1+$G422))^(1+$E422)*(1+P$7)^$D422*(P404/O404)^$E422*((P404+P413)/(O404+O413))^($F422*(1+$E422))</f>
        <v/>
      </c>
      <c r="Q422" s="45">
        <f>P422*(1/(1+$G422))^(1+$E422)*(1+Q$7)^$D422*(Q404/P404)^$E422*((Q404+Q413)/(P404+P413))^($F422*(1+$E422))</f>
        <v/>
      </c>
      <c r="R422" s="45">
        <f>Q422*(1/(1+$G422))^(1+$E422)*(1+R$7)^$D422*(R404/Q404)^$E422*((R404+R413)/(Q404+Q413))^($F422*(1+$E422))</f>
        <v/>
      </c>
      <c r="S422" s="45">
        <f>R422*(1/(1+$G422))^(1+$E422)*(1+S$7)^$D422*(S404/R404)^$E422*((S404+S413)/(R404+R413))^($F422*(1+$E422))</f>
        <v/>
      </c>
      <c r="T422" s="45">
        <f>S422*(1/(1+$G422))^(1+$E422)*(1+T$7)^$D422*(T404/S404)^$E422*((T404+T413)/(S404+S413))^($F422*(1+$E422))</f>
        <v/>
      </c>
      <c r="U422" s="45">
        <f>T422*(1/(1+$G422))^(1+$E422)*(1+U$7)^$D422*(U404/T404)^$E422*((U404+U413)/(T404+T413))^($F422*(1+$E422))</f>
        <v/>
      </c>
      <c r="V422" s="45">
        <f>U422*(1/(1+$G422))^(1+$E422)*(1+V$7)^$D422*(V404/U404)^$E422*((V404+V413)/(U404+U413))^($F422*(1+$E422))</f>
        <v/>
      </c>
      <c r="W422" s="45">
        <f>V422*(1/(1+$G422))^(1+$E422)*(1+W$7)^$D422*(W404/V404)^$E422*((W404+W413)/(V404+V413))^($F422*(1+$E422))</f>
        <v/>
      </c>
      <c r="X422" s="45">
        <f>W422*(1/(1+$G422))^(1+$E422)*(1+X$7)^$D422*(X404/W404)^$E422*((X404+X413)/(W404+W413))^($F422*(1+$E422))</f>
        <v/>
      </c>
      <c r="Y422" s="45">
        <f>X422*(1/(1+$G422))^(1+$E422)*(1+Y$7)^$D422*(Y404/X404)^$E422*((Y404+Y413)/(X404+X413))^($F422*(1+$E422))</f>
        <v/>
      </c>
      <c r="Z422" s="45">
        <f>Y422*(1/(1+$G422))^(1+$E422)*(1+Z$7)^$D422*(Z404/Y404)^$E422*((Z404+Z413)/(Y404+Y413))^($F422*(1+$E422))</f>
        <v/>
      </c>
      <c r="AA422" s="45">
        <f>Z422*(1/(1+$G422))^(1+$E422)*(1+AA$7)^$D422*(AA404/Z404)^$E422*((AA404+AA413)/(Z404+Z413))^($F422*(1+$E422))</f>
        <v/>
      </c>
      <c r="AB422" s="45">
        <f>AA422*(1/(1+$G422))^(1+$E422)*(1+AB$7)^$D422*(AB404/AA404)^$E422*((AB404+AB413)/(AA404+AA413))^($F422*(1+$E422))</f>
        <v/>
      </c>
      <c r="AC422" s="45">
        <f>AB422*(1/(1+$G422))^(1+$E422)*(1+AC$7)^$D422*(AC404/AB404)^$E422*((AC404+AC413)/(AB404+AB413))^($F422*(1+$E422))</f>
        <v/>
      </c>
      <c r="AD422" s="46">
        <f>FUELUSE(AC422,AD404,AC404,AD413,AC413,AD$7,$D422,$E422,$F422,$G422)</f>
        <v/>
      </c>
      <c r="AF422" s="11">
        <f>LOWER(Settings!$C$4)&amp;".mit."&amp;$A422&amp;IF($C422="","","."&amp;$C422&amp;"."&amp;$B422)&amp;IF(INDEX(Variables!$D$5:$D$105,MATCH($A422,Variables!$A$5:$A$105,0))="","","."&amp;INDEX(Variables!$D$5:$D$105,MATCH($A422,Variables!$A$5:$A$105,0)))&amp;"."&amp;AF$5</f>
        <v/>
      </c>
      <c r="AG422" s="44">
        <f>INDEX(Inputs!$U$5:$U$132,MATCH($B422&amp;"|"&amp;$C422,Inputs!$A$5:$A$132,0))</f>
        <v/>
      </c>
      <c r="AH422" s="45">
        <f>AG422*(1/(1+$G422))^(1+$E422)*(1+AH$7)^$D422*(AH404/AG404)^$E422*((AH404+AH413)/(AG404+AG413))^($F422*(1+$E422))</f>
        <v/>
      </c>
      <c r="AI422" s="45">
        <f>AH422*(1/(1+$G422))^(1+$E422)*(1+AI$7)^$D422*(AI404/AH404)^$E422*((AI404+AI413)/(AH404+AH413))^($F422*(1+$E422))</f>
        <v/>
      </c>
      <c r="AJ422" s="45">
        <f>AI422*(1/(1+$G422))^(1+$E422)*(1+AJ$7)^$D422*(AJ404/AI404)^$E422*((AJ404+AJ413)/(AI404+AI413))^($F422*(1+$E422))</f>
        <v/>
      </c>
      <c r="AK422" s="45">
        <f>AJ422*(1/(1+$G422))^(1+$E422)*(1+AK$7)^$D422*(AK404/AJ404)^$E422*((AK404+AK413)/(AJ404+AJ413))^($F422*(1+$E422))</f>
        <v/>
      </c>
      <c r="AL422" s="45">
        <f>AK422*(1/(1+$G422))^(1+$E422)*(1+AL$7)^$D422*(AL404/AK404)^$E422*((AL404+AL413)/(AK404+AK413))^($F422*(1+$E422))</f>
        <v/>
      </c>
      <c r="AM422" s="45">
        <f>AL422*(1/(1+$G422))^(1+$E422)*(1+AM$7)^$D422*(AM404/AL404)^$E422*((AM404+AM413)/(AL404+AL413))^($F422*(1+$E422))</f>
        <v/>
      </c>
      <c r="AN422" s="45">
        <f>AM422*(1/(1+$G422))^(1+$E422)*(1+AN$7)^$D422*(AN404/AM404)^$E422*((AN404+AN413)/(AM404+AM413))^($F422*(1+$E422))</f>
        <v/>
      </c>
      <c r="AO422" s="45">
        <f>AN422*(1/(1+$G422))^(1+$E422)*(1+AO$7)^$D422*(AO404/AN404)^$E422*((AO404+AO413)/(AN404+AN413))^($F422*(1+$E422))</f>
        <v/>
      </c>
      <c r="AP422" s="45">
        <f>AO422*(1/(1+$G422))^(1+$E422)*(1+AP$7)^$D422*(AP404/AO404)^$E422*((AP404+AP413)/(AO404+AO413))^($F422*(1+$E422))</f>
        <v/>
      </c>
      <c r="AQ422" s="45">
        <f>AP422*(1/(1+$G422))^(1+$E422)*(1+AQ$7)^$D422*(AQ404/AP404)^$E422*((AQ404+AQ413)/(AP404+AP413))^($F422*(1+$E422))</f>
        <v/>
      </c>
      <c r="AR422" s="45">
        <f>AQ422*(1/(1+$G422))^(1+$E422)*(1+AR$7)^$D422*(AR404/AQ404)^$E422*((AR404+AR413)/(AQ404+AQ413))^($F422*(1+$E422))</f>
        <v/>
      </c>
      <c r="AS422" s="45">
        <f>AR422*(1/(1+$G422))^(1+$E422)*(1+AS$7)^$D422*(AS404/AR404)^$E422*((AS404+AS413)/(AR404+AR413))^($F422*(1+$E422))</f>
        <v/>
      </c>
      <c r="AT422" s="45">
        <f>AS422*(1/(1+$G422))^(1+$E422)*(1+AT$7)^$D422*(AT404/AS404)^$E422*((AT404+AT413)/(AS404+AS413))^($F422*(1+$E422))</f>
        <v/>
      </c>
      <c r="AU422" s="45">
        <f>AT422*(1/(1+$G422))^(1+$E422)*(1+AU$7)^$D422*(AU404/AT404)^$E422*((AU404+AU413)/(AT404+AT413))^($F422*(1+$E422))</f>
        <v/>
      </c>
      <c r="AV422" s="45">
        <f>AU422*(1/(1+$G422))^(1+$E422)*(1+AV$7)^$D422*(AV404/AU404)^$E422*((AV404+AV413)/(AU404+AU413))^($F422*(1+$E422))</f>
        <v/>
      </c>
      <c r="AW422" s="45">
        <f>AV422*(1/(1+$G422))^(1+$E422)*(1+AW$7)^$D422*(AW404/AV404)^$E422*((AW404+AW413)/(AV404+AV413))^($F422*(1+$E422))</f>
        <v/>
      </c>
      <c r="AX422" s="45">
        <f>AW422*(1/(1+$G422))^(1+$E422)*(1+AX$7)^$D422*(AX404/AW404)^$E422*((AX404+AX413)/(AW404+AW413))^($F422*(1+$E422))</f>
        <v/>
      </c>
      <c r="AY422" s="46">
        <f>FUELUSE(AX422,AY404,AX404,AY413,AX413,AY$7,$D422,$E422,$F422,$G422)</f>
        <v/>
      </c>
    </row>
    <row r="423" hidden="1" outlineLevel="2">
      <c r="A423" s="14" t="inlineStr">
        <is>
          <t>ener</t>
        </is>
      </c>
      <c r="B423" s="14" t="inlineStr">
        <is>
          <t>ker</t>
        </is>
      </c>
      <c r="C423" s="14" t="inlineStr">
        <is>
          <t>rod</t>
        </is>
      </c>
      <c r="D423" s="37">
        <f>INDEX(Inputs!$N$5:$N$132,MATCH($B423&amp;"|"&amp;$C423,Inputs!$A$5:$A$132,0))</f>
        <v/>
      </c>
      <c r="E423" s="37">
        <f>INDEX(Inputs!$O$5:$O$132,MATCH($B423&amp;"|"&amp;$C423,Inputs!$A$5:$A$132,0))</f>
        <v/>
      </c>
      <c r="F423" s="37">
        <f>INDEX(Inputs!$P$5:$P$132,MATCH($B423&amp;"|"&amp;$C423,Inputs!$A$5:$A$132,0))</f>
        <v/>
      </c>
      <c r="G423" s="37">
        <f>INDEX(Inputs!$Q$5:$Q$132,MATCH($B423&amp;"|"&amp;$C423,Inputs!$A$5:$A$132,0))</f>
        <v/>
      </c>
      <c r="H423" s="14">
        <f>INDEX(Variables!$B$5:$B$105,MATCH($A423,Variables!$A$5:$A$105,0))&amp;IF($C423="",""," | "&amp;INDEX(Mapping!$B$5:$B$26,MATCH($C423,Mapping!$A$5:$A$26,0))&amp;" | "&amp;INDEX(Mapping!$B$30:$B$41,MATCH($B423,Mapping!$A$30:$A$41,0)))</f>
        <v/>
      </c>
      <c r="I423" s="14">
        <f>INDEX(Variables!$C$5:$C$105,MATCH($A423,Variables!$A$5:$A$105,0))</f>
        <v/>
      </c>
      <c r="J423" s="14">
        <f>INDEX(Variables!$E$5:$E$105,MATCH($A423,Variables!$A$5:$A$105,0))</f>
        <v/>
      </c>
      <c r="K423" s="11">
        <f>LOWER(Settings!$C$4)&amp;".mit."&amp;$A423&amp;IF($C423="","","."&amp;$C423&amp;"."&amp;$B423)&amp;IF(INDEX(Variables!$D$5:$D$105,MATCH($A423,Variables!$A$5:$A$105,0))="","","."&amp;INDEX(Variables!$D$5:$D$105,MATCH($A423,Variables!$A$5:$A$105,0)))&amp;"."&amp;K$5</f>
        <v/>
      </c>
      <c r="L423" s="44">
        <f>INDEX(Inputs!$U$5:$U$132,MATCH($B423&amp;"|"&amp;$C423,Inputs!$A$5:$A$132,0))</f>
        <v/>
      </c>
      <c r="M423" s="45">
        <f>L423*(1/(1+$G423))^(1+$E423)*(1+M$7)^$D423*(M405/L405)^$E423*((M405+M414)/(L405+L414))^($F423*(1+$E423))</f>
        <v/>
      </c>
      <c r="N423" s="45">
        <f>M423*(1/(1+$G423))^(1+$E423)*(1+N$7)^$D423*(N405/M405)^$E423*((N405+N414)/(M405+M414))^($F423*(1+$E423))</f>
        <v/>
      </c>
      <c r="O423" s="45">
        <f>N423*(1/(1+$G423))^(1+$E423)*(1+O$7)^$D423*(O405/N405)^$E423*((O405+O414)/(N405+N414))^($F423*(1+$E423))</f>
        <v/>
      </c>
      <c r="P423" s="45">
        <f>O423*(1/(1+$G423))^(1+$E423)*(1+P$7)^$D423*(P405/O405)^$E423*((P405+P414)/(O405+O414))^($F423*(1+$E423))</f>
        <v/>
      </c>
      <c r="Q423" s="45">
        <f>P423*(1/(1+$G423))^(1+$E423)*(1+Q$7)^$D423*(Q405/P405)^$E423*((Q405+Q414)/(P405+P414))^($F423*(1+$E423))</f>
        <v/>
      </c>
      <c r="R423" s="45">
        <f>Q423*(1/(1+$G423))^(1+$E423)*(1+R$7)^$D423*(R405/Q405)^$E423*((R405+R414)/(Q405+Q414))^($F423*(1+$E423))</f>
        <v/>
      </c>
      <c r="S423" s="45">
        <f>R423*(1/(1+$G423))^(1+$E423)*(1+S$7)^$D423*(S405/R405)^$E423*((S405+S414)/(R405+R414))^($F423*(1+$E423))</f>
        <v/>
      </c>
      <c r="T423" s="45">
        <f>S423*(1/(1+$G423))^(1+$E423)*(1+T$7)^$D423*(T405/S405)^$E423*((T405+T414)/(S405+S414))^($F423*(1+$E423))</f>
        <v/>
      </c>
      <c r="U423" s="45">
        <f>T423*(1/(1+$G423))^(1+$E423)*(1+U$7)^$D423*(U405/T405)^$E423*((U405+U414)/(T405+T414))^($F423*(1+$E423))</f>
        <v/>
      </c>
      <c r="V423" s="45">
        <f>U423*(1/(1+$G423))^(1+$E423)*(1+V$7)^$D423*(V405/U405)^$E423*((V405+V414)/(U405+U414))^($F423*(1+$E423))</f>
        <v/>
      </c>
      <c r="W423" s="45">
        <f>V423*(1/(1+$G423))^(1+$E423)*(1+W$7)^$D423*(W405/V405)^$E423*((W405+W414)/(V405+V414))^($F423*(1+$E423))</f>
        <v/>
      </c>
      <c r="X423" s="45">
        <f>W423*(1/(1+$G423))^(1+$E423)*(1+X$7)^$D423*(X405/W405)^$E423*((X405+X414)/(W405+W414))^($F423*(1+$E423))</f>
        <v/>
      </c>
      <c r="Y423" s="45">
        <f>X423*(1/(1+$G423))^(1+$E423)*(1+Y$7)^$D423*(Y405/X405)^$E423*((Y405+Y414)/(X405+X414))^($F423*(1+$E423))</f>
        <v/>
      </c>
      <c r="Z423" s="45">
        <f>Y423*(1/(1+$G423))^(1+$E423)*(1+Z$7)^$D423*(Z405/Y405)^$E423*((Z405+Z414)/(Y405+Y414))^($F423*(1+$E423))</f>
        <v/>
      </c>
      <c r="AA423" s="45">
        <f>Z423*(1/(1+$G423))^(1+$E423)*(1+AA$7)^$D423*(AA405/Z405)^$E423*((AA405+AA414)/(Z405+Z414))^($F423*(1+$E423))</f>
        <v/>
      </c>
      <c r="AB423" s="45">
        <f>AA423*(1/(1+$G423))^(1+$E423)*(1+AB$7)^$D423*(AB405/AA405)^$E423*((AB405+AB414)/(AA405+AA414))^($F423*(1+$E423))</f>
        <v/>
      </c>
      <c r="AC423" s="45">
        <f>AB423*(1/(1+$G423))^(1+$E423)*(1+AC$7)^$D423*(AC405/AB405)^$E423*((AC405+AC414)/(AB405+AB414))^($F423*(1+$E423))</f>
        <v/>
      </c>
      <c r="AD423" s="46">
        <f>FUELUSE(AC423,AD405,AC405,AD414,AC414,AD$7,$D423,$E423,$F423,$G423)</f>
        <v/>
      </c>
      <c r="AF423" s="11">
        <f>LOWER(Settings!$C$4)&amp;".mit."&amp;$A423&amp;IF($C423="","","."&amp;$C423&amp;"."&amp;$B423)&amp;IF(INDEX(Variables!$D$5:$D$105,MATCH($A423,Variables!$A$5:$A$105,0))="","","."&amp;INDEX(Variables!$D$5:$D$105,MATCH($A423,Variables!$A$5:$A$105,0)))&amp;"."&amp;AF$5</f>
        <v/>
      </c>
      <c r="AG423" s="44">
        <f>INDEX(Inputs!$U$5:$U$132,MATCH($B423&amp;"|"&amp;$C423,Inputs!$A$5:$A$132,0))</f>
        <v/>
      </c>
      <c r="AH423" s="45">
        <f>AG423*(1/(1+$G423))^(1+$E423)*(1+AH$7)^$D423*(AH405/AG405)^$E423*((AH405+AH414)/(AG405+AG414))^($F423*(1+$E423))</f>
        <v/>
      </c>
      <c r="AI423" s="45">
        <f>AH423*(1/(1+$G423))^(1+$E423)*(1+AI$7)^$D423*(AI405/AH405)^$E423*((AI405+AI414)/(AH405+AH414))^($F423*(1+$E423))</f>
        <v/>
      </c>
      <c r="AJ423" s="45">
        <f>AI423*(1/(1+$G423))^(1+$E423)*(1+AJ$7)^$D423*(AJ405/AI405)^$E423*((AJ405+AJ414)/(AI405+AI414))^($F423*(1+$E423))</f>
        <v/>
      </c>
      <c r="AK423" s="45">
        <f>AJ423*(1/(1+$G423))^(1+$E423)*(1+AK$7)^$D423*(AK405/AJ405)^$E423*((AK405+AK414)/(AJ405+AJ414))^($F423*(1+$E423))</f>
        <v/>
      </c>
      <c r="AL423" s="45">
        <f>AK423*(1/(1+$G423))^(1+$E423)*(1+AL$7)^$D423*(AL405/AK405)^$E423*((AL405+AL414)/(AK405+AK414))^($F423*(1+$E423))</f>
        <v/>
      </c>
      <c r="AM423" s="45">
        <f>AL423*(1/(1+$G423))^(1+$E423)*(1+AM$7)^$D423*(AM405/AL405)^$E423*((AM405+AM414)/(AL405+AL414))^($F423*(1+$E423))</f>
        <v/>
      </c>
      <c r="AN423" s="45">
        <f>AM423*(1/(1+$G423))^(1+$E423)*(1+AN$7)^$D423*(AN405/AM405)^$E423*((AN405+AN414)/(AM405+AM414))^($F423*(1+$E423))</f>
        <v/>
      </c>
      <c r="AO423" s="45">
        <f>AN423*(1/(1+$G423))^(1+$E423)*(1+AO$7)^$D423*(AO405/AN405)^$E423*((AO405+AO414)/(AN405+AN414))^($F423*(1+$E423))</f>
        <v/>
      </c>
      <c r="AP423" s="45">
        <f>AO423*(1/(1+$G423))^(1+$E423)*(1+AP$7)^$D423*(AP405/AO405)^$E423*((AP405+AP414)/(AO405+AO414))^($F423*(1+$E423))</f>
        <v/>
      </c>
      <c r="AQ423" s="45">
        <f>AP423*(1/(1+$G423))^(1+$E423)*(1+AQ$7)^$D423*(AQ405/AP405)^$E423*((AQ405+AQ414)/(AP405+AP414))^($F423*(1+$E423))</f>
        <v/>
      </c>
      <c r="AR423" s="45">
        <f>AQ423*(1/(1+$G423))^(1+$E423)*(1+AR$7)^$D423*(AR405/AQ405)^$E423*((AR405+AR414)/(AQ405+AQ414))^($F423*(1+$E423))</f>
        <v/>
      </c>
      <c r="AS423" s="45">
        <f>AR423*(1/(1+$G423))^(1+$E423)*(1+AS$7)^$D423*(AS405/AR405)^$E423*((AS405+AS414)/(AR405+AR414))^($F423*(1+$E423))</f>
        <v/>
      </c>
      <c r="AT423" s="45">
        <f>AS423*(1/(1+$G423))^(1+$E423)*(1+AT$7)^$D423*(AT405/AS405)^$E423*((AT405+AT414)/(AS405+AS414))^($F423*(1+$E423))</f>
        <v/>
      </c>
      <c r="AU423" s="45">
        <f>AT423*(1/(1+$G423))^(1+$E423)*(1+AU$7)^$D423*(AU405/AT405)^$E423*((AU405+AU414)/(AT405+AT414))^($F423*(1+$E423))</f>
        <v/>
      </c>
      <c r="AV423" s="45">
        <f>AU423*(1/(1+$G423))^(1+$E423)*(1+AV$7)^$D423*(AV405/AU405)^$E423*((AV405+AV414)/(AU405+AU414))^($F423*(1+$E423))</f>
        <v/>
      </c>
      <c r="AW423" s="45">
        <f>AV423*(1/(1+$G423))^(1+$E423)*(1+AW$7)^$D423*(AW405/AV405)^$E423*((AW405+AW414)/(AV405+AV414))^($F423*(1+$E423))</f>
        <v/>
      </c>
      <c r="AX423" s="45">
        <f>AW423*(1/(1+$G423))^(1+$E423)*(1+AX$7)^$D423*(AX405/AW405)^$E423*((AX405+AX414)/(AW405+AW414))^($F423*(1+$E423))</f>
        <v/>
      </c>
      <c r="AY423" s="46">
        <f>FUELUSE(AX423,AY405,AX405,AY414,AX414,AY$7,$D423,$E423,$F423,$G423)</f>
        <v/>
      </c>
    </row>
    <row r="424" hidden="1" outlineLevel="2">
      <c r="A424" s="14" t="inlineStr">
        <is>
          <t>ener</t>
        </is>
      </c>
      <c r="B424" s="14" t="inlineStr">
        <is>
          <t>oop</t>
        </is>
      </c>
      <c r="C424" s="14" t="inlineStr">
        <is>
          <t>rod</t>
        </is>
      </c>
      <c r="D424" s="37">
        <f>INDEX(Inputs!$N$5:$N$132,MATCH($B424&amp;"|"&amp;$C424,Inputs!$A$5:$A$132,0))</f>
        <v/>
      </c>
      <c r="E424" s="37">
        <f>INDEX(Inputs!$O$5:$O$132,MATCH($B424&amp;"|"&amp;$C424,Inputs!$A$5:$A$132,0))</f>
        <v/>
      </c>
      <c r="F424" s="37">
        <f>INDEX(Inputs!$P$5:$P$132,MATCH($B424&amp;"|"&amp;$C424,Inputs!$A$5:$A$132,0))</f>
        <v/>
      </c>
      <c r="G424" s="37">
        <f>INDEX(Inputs!$Q$5:$Q$132,MATCH($B424&amp;"|"&amp;$C424,Inputs!$A$5:$A$132,0))</f>
        <v/>
      </c>
      <c r="H424" s="14">
        <f>INDEX(Variables!$B$5:$B$105,MATCH($A424,Variables!$A$5:$A$105,0))&amp;IF($C424="",""," | "&amp;INDEX(Mapping!$B$5:$B$26,MATCH($C424,Mapping!$A$5:$A$26,0))&amp;" | "&amp;INDEX(Mapping!$B$30:$B$41,MATCH($B424,Mapping!$A$30:$A$41,0)))</f>
        <v/>
      </c>
      <c r="I424" s="14">
        <f>INDEX(Variables!$C$5:$C$105,MATCH($A424,Variables!$A$5:$A$105,0))</f>
        <v/>
      </c>
      <c r="J424" s="14">
        <f>INDEX(Variables!$E$5:$E$105,MATCH($A424,Variables!$A$5:$A$105,0))</f>
        <v/>
      </c>
      <c r="K424" s="11">
        <f>LOWER(Settings!$C$4)&amp;".mit."&amp;$A424&amp;IF($C424="","","."&amp;$C424&amp;"."&amp;$B424)&amp;IF(INDEX(Variables!$D$5:$D$105,MATCH($A424,Variables!$A$5:$A$105,0))="","","."&amp;INDEX(Variables!$D$5:$D$105,MATCH($A424,Variables!$A$5:$A$105,0)))&amp;"."&amp;K$5</f>
        <v/>
      </c>
      <c r="L424" s="44">
        <f>INDEX(Inputs!$U$5:$U$132,MATCH($B424&amp;"|"&amp;$C424,Inputs!$A$5:$A$132,0))</f>
        <v/>
      </c>
      <c r="M424" s="45">
        <f>L424*(1/(1+$G424))^(1+$E424)*(1+M$7)^$D424*(M406/L406)^$E424*((M406+M415)/(L406+L415))^($F424*(1+$E424))</f>
        <v/>
      </c>
      <c r="N424" s="45">
        <f>M424*(1/(1+$G424))^(1+$E424)*(1+N$7)^$D424*(N406/M406)^$E424*((N406+N415)/(M406+M415))^($F424*(1+$E424))</f>
        <v/>
      </c>
      <c r="O424" s="45">
        <f>N424*(1/(1+$G424))^(1+$E424)*(1+O$7)^$D424*(O406/N406)^$E424*((O406+O415)/(N406+N415))^($F424*(1+$E424))</f>
        <v/>
      </c>
      <c r="P424" s="45">
        <f>O424*(1/(1+$G424))^(1+$E424)*(1+P$7)^$D424*(P406/O406)^$E424*((P406+P415)/(O406+O415))^($F424*(1+$E424))</f>
        <v/>
      </c>
      <c r="Q424" s="45">
        <f>P424*(1/(1+$G424))^(1+$E424)*(1+Q$7)^$D424*(Q406/P406)^$E424*((Q406+Q415)/(P406+P415))^($F424*(1+$E424))</f>
        <v/>
      </c>
      <c r="R424" s="45">
        <f>Q424*(1/(1+$G424))^(1+$E424)*(1+R$7)^$D424*(R406/Q406)^$E424*((R406+R415)/(Q406+Q415))^($F424*(1+$E424))</f>
        <v/>
      </c>
      <c r="S424" s="45">
        <f>R424*(1/(1+$G424))^(1+$E424)*(1+S$7)^$D424*(S406/R406)^$E424*((S406+S415)/(R406+R415))^($F424*(1+$E424))</f>
        <v/>
      </c>
      <c r="T424" s="45">
        <f>S424*(1/(1+$G424))^(1+$E424)*(1+T$7)^$D424*(T406/S406)^$E424*((T406+T415)/(S406+S415))^($F424*(1+$E424))</f>
        <v/>
      </c>
      <c r="U424" s="45">
        <f>T424*(1/(1+$G424))^(1+$E424)*(1+U$7)^$D424*(U406/T406)^$E424*((U406+U415)/(T406+T415))^($F424*(1+$E424))</f>
        <v/>
      </c>
      <c r="V424" s="45">
        <f>U424*(1/(1+$G424))^(1+$E424)*(1+V$7)^$D424*(V406/U406)^$E424*((V406+V415)/(U406+U415))^($F424*(1+$E424))</f>
        <v/>
      </c>
      <c r="W424" s="45">
        <f>V424*(1/(1+$G424))^(1+$E424)*(1+W$7)^$D424*(W406/V406)^$E424*((W406+W415)/(V406+V415))^($F424*(1+$E424))</f>
        <v/>
      </c>
      <c r="X424" s="45">
        <f>W424*(1/(1+$G424))^(1+$E424)*(1+X$7)^$D424*(X406/W406)^$E424*((X406+X415)/(W406+W415))^($F424*(1+$E424))</f>
        <v/>
      </c>
      <c r="Y424" s="45">
        <f>X424*(1/(1+$G424))^(1+$E424)*(1+Y$7)^$D424*(Y406/X406)^$E424*((Y406+Y415)/(X406+X415))^($F424*(1+$E424))</f>
        <v/>
      </c>
      <c r="Z424" s="45">
        <f>Y424*(1/(1+$G424))^(1+$E424)*(1+Z$7)^$D424*(Z406/Y406)^$E424*((Z406+Z415)/(Y406+Y415))^($F424*(1+$E424))</f>
        <v/>
      </c>
      <c r="AA424" s="45">
        <f>Z424*(1/(1+$G424))^(1+$E424)*(1+AA$7)^$D424*(AA406/Z406)^$E424*((AA406+AA415)/(Z406+Z415))^($F424*(1+$E424))</f>
        <v/>
      </c>
      <c r="AB424" s="45">
        <f>AA424*(1/(1+$G424))^(1+$E424)*(1+AB$7)^$D424*(AB406/AA406)^$E424*((AB406+AB415)/(AA406+AA415))^($F424*(1+$E424))</f>
        <v/>
      </c>
      <c r="AC424" s="45">
        <f>AB424*(1/(1+$G424))^(1+$E424)*(1+AC$7)^$D424*(AC406/AB406)^$E424*((AC406+AC415)/(AB406+AB415))^($F424*(1+$E424))</f>
        <v/>
      </c>
      <c r="AD424" s="46">
        <f>FUELUSE(AC424,AD406,AC406,AD415,AC415,AD$7,$D424,$E424,$F424,$G424)</f>
        <v/>
      </c>
      <c r="AF424" s="11">
        <f>LOWER(Settings!$C$4)&amp;".mit."&amp;$A424&amp;IF($C424="","","."&amp;$C424&amp;"."&amp;$B424)&amp;IF(INDEX(Variables!$D$5:$D$105,MATCH($A424,Variables!$A$5:$A$105,0))="","","."&amp;INDEX(Variables!$D$5:$D$105,MATCH($A424,Variables!$A$5:$A$105,0)))&amp;"."&amp;AF$5</f>
        <v/>
      </c>
      <c r="AG424" s="44">
        <f>INDEX(Inputs!$U$5:$U$132,MATCH($B424&amp;"|"&amp;$C424,Inputs!$A$5:$A$132,0))</f>
        <v/>
      </c>
      <c r="AH424" s="45">
        <f>AG424*(1/(1+$G424))^(1+$E424)*(1+AH$7)^$D424*(AH406/AG406)^$E424*((AH406+AH415)/(AG406+AG415))^($F424*(1+$E424))</f>
        <v/>
      </c>
      <c r="AI424" s="45">
        <f>AH424*(1/(1+$G424))^(1+$E424)*(1+AI$7)^$D424*(AI406/AH406)^$E424*((AI406+AI415)/(AH406+AH415))^($F424*(1+$E424))</f>
        <v/>
      </c>
      <c r="AJ424" s="45">
        <f>AI424*(1/(1+$G424))^(1+$E424)*(1+AJ$7)^$D424*(AJ406/AI406)^$E424*((AJ406+AJ415)/(AI406+AI415))^($F424*(1+$E424))</f>
        <v/>
      </c>
      <c r="AK424" s="45">
        <f>AJ424*(1/(1+$G424))^(1+$E424)*(1+AK$7)^$D424*(AK406/AJ406)^$E424*((AK406+AK415)/(AJ406+AJ415))^($F424*(1+$E424))</f>
        <v/>
      </c>
      <c r="AL424" s="45">
        <f>AK424*(1/(1+$G424))^(1+$E424)*(1+AL$7)^$D424*(AL406/AK406)^$E424*((AL406+AL415)/(AK406+AK415))^($F424*(1+$E424))</f>
        <v/>
      </c>
      <c r="AM424" s="45">
        <f>AL424*(1/(1+$G424))^(1+$E424)*(1+AM$7)^$D424*(AM406/AL406)^$E424*((AM406+AM415)/(AL406+AL415))^($F424*(1+$E424))</f>
        <v/>
      </c>
      <c r="AN424" s="45">
        <f>AM424*(1/(1+$G424))^(1+$E424)*(1+AN$7)^$D424*(AN406/AM406)^$E424*((AN406+AN415)/(AM406+AM415))^($F424*(1+$E424))</f>
        <v/>
      </c>
      <c r="AO424" s="45">
        <f>AN424*(1/(1+$G424))^(1+$E424)*(1+AO$7)^$D424*(AO406/AN406)^$E424*((AO406+AO415)/(AN406+AN415))^($F424*(1+$E424))</f>
        <v/>
      </c>
      <c r="AP424" s="45">
        <f>AO424*(1/(1+$G424))^(1+$E424)*(1+AP$7)^$D424*(AP406/AO406)^$E424*((AP406+AP415)/(AO406+AO415))^($F424*(1+$E424))</f>
        <v/>
      </c>
      <c r="AQ424" s="45">
        <f>AP424*(1/(1+$G424))^(1+$E424)*(1+AQ$7)^$D424*(AQ406/AP406)^$E424*((AQ406+AQ415)/(AP406+AP415))^($F424*(1+$E424))</f>
        <v/>
      </c>
      <c r="AR424" s="45">
        <f>AQ424*(1/(1+$G424))^(1+$E424)*(1+AR$7)^$D424*(AR406/AQ406)^$E424*((AR406+AR415)/(AQ406+AQ415))^($F424*(1+$E424))</f>
        <v/>
      </c>
      <c r="AS424" s="45">
        <f>AR424*(1/(1+$G424))^(1+$E424)*(1+AS$7)^$D424*(AS406/AR406)^$E424*((AS406+AS415)/(AR406+AR415))^($F424*(1+$E424))</f>
        <v/>
      </c>
      <c r="AT424" s="45">
        <f>AS424*(1/(1+$G424))^(1+$E424)*(1+AT$7)^$D424*(AT406/AS406)^$E424*((AT406+AT415)/(AS406+AS415))^($F424*(1+$E424))</f>
        <v/>
      </c>
      <c r="AU424" s="45">
        <f>AT424*(1/(1+$G424))^(1+$E424)*(1+AU$7)^$D424*(AU406/AT406)^$E424*((AU406+AU415)/(AT406+AT415))^($F424*(1+$E424))</f>
        <v/>
      </c>
      <c r="AV424" s="45">
        <f>AU424*(1/(1+$G424))^(1+$E424)*(1+AV$7)^$D424*(AV406/AU406)^$E424*((AV406+AV415)/(AU406+AU415))^($F424*(1+$E424))</f>
        <v/>
      </c>
      <c r="AW424" s="45">
        <f>AV424*(1/(1+$G424))^(1+$E424)*(1+AW$7)^$D424*(AW406/AV406)^$E424*((AW406+AW415)/(AV406+AV415))^($F424*(1+$E424))</f>
        <v/>
      </c>
      <c r="AX424" s="45">
        <f>AW424*(1/(1+$G424))^(1+$E424)*(1+AX$7)^$D424*(AX406/AW406)^$E424*((AX406+AX415)/(AW406+AW415))^($F424*(1+$E424))</f>
        <v/>
      </c>
      <c r="AY424" s="46">
        <f>FUELUSE(AX424,AY406,AX406,AY415,AX415,AY$7,$D424,$E424,$F424,$G424)</f>
        <v/>
      </c>
    </row>
    <row r="425" hidden="1" outlineLevel="2">
      <c r="A425" s="14" t="inlineStr">
        <is>
          <t>ener</t>
        </is>
      </c>
      <c r="B425" s="14" t="inlineStr">
        <is>
          <t>bio</t>
        </is>
      </c>
      <c r="C425" s="14" t="inlineStr">
        <is>
          <t>rod</t>
        </is>
      </c>
      <c r="D425" s="37">
        <f>INDEX(Inputs!$N$5:$N$132,MATCH($B425&amp;"|"&amp;$C425,Inputs!$A$5:$A$132,0))</f>
        <v/>
      </c>
      <c r="E425" s="37">
        <f>INDEX(Inputs!$O$5:$O$132,MATCH($B425&amp;"|"&amp;$C425,Inputs!$A$5:$A$132,0))</f>
        <v/>
      </c>
      <c r="F425" s="37">
        <f>INDEX(Inputs!$P$5:$P$132,MATCH($B425&amp;"|"&amp;$C425,Inputs!$A$5:$A$132,0))</f>
        <v/>
      </c>
      <c r="G425" s="37">
        <f>INDEX(Inputs!$Q$5:$Q$132,MATCH($B425&amp;"|"&amp;$C425,Inputs!$A$5:$A$132,0))</f>
        <v/>
      </c>
      <c r="H425" s="14">
        <f>INDEX(Variables!$B$5:$B$105,MATCH($A425,Variables!$A$5:$A$105,0))&amp;IF($C425="",""," | "&amp;INDEX(Mapping!$B$5:$B$26,MATCH($C425,Mapping!$A$5:$A$26,0))&amp;" | "&amp;INDEX(Mapping!$B$30:$B$41,MATCH($B425,Mapping!$A$30:$A$41,0)))</f>
        <v/>
      </c>
      <c r="I425" s="14">
        <f>INDEX(Variables!$C$5:$C$105,MATCH($A425,Variables!$A$5:$A$105,0))</f>
        <v/>
      </c>
      <c r="J425" s="14">
        <f>INDEX(Variables!$E$5:$E$105,MATCH($A425,Variables!$A$5:$A$105,0))</f>
        <v/>
      </c>
      <c r="K425" s="11">
        <f>LOWER(Settings!$C$4)&amp;".mit."&amp;$A425&amp;IF($C425="","","."&amp;$C425&amp;"."&amp;$B425)&amp;IF(INDEX(Variables!$D$5:$D$105,MATCH($A425,Variables!$A$5:$A$105,0))="","","."&amp;INDEX(Variables!$D$5:$D$105,MATCH($A425,Variables!$A$5:$A$105,0)))&amp;"."&amp;K$5</f>
        <v/>
      </c>
      <c r="L425" s="44">
        <f>INDEX(Inputs!$U$5:$U$132,MATCH($B425&amp;"|"&amp;$C425,Inputs!$A$5:$A$132,0))</f>
        <v/>
      </c>
      <c r="M425" s="45">
        <f>L425*(1/(1+$G425))^(1+$E425)*(1+M$7)^$D425*(M407/L407)^$E425*((M407+M416)/(L407+L416))^($F425*(1+$E425))</f>
        <v/>
      </c>
      <c r="N425" s="45">
        <f>M425*(1/(1+$G425))^(1+$E425)*(1+N$7)^$D425*(N407/M407)^$E425*((N407+N416)/(M407+M416))^($F425*(1+$E425))</f>
        <v/>
      </c>
      <c r="O425" s="45">
        <f>N425*(1/(1+$G425))^(1+$E425)*(1+O$7)^$D425*(O407/N407)^$E425*((O407+O416)/(N407+N416))^($F425*(1+$E425))</f>
        <v/>
      </c>
      <c r="P425" s="45">
        <f>O425*(1/(1+$G425))^(1+$E425)*(1+P$7)^$D425*(P407/O407)^$E425*((P407+P416)/(O407+O416))^($F425*(1+$E425))</f>
        <v/>
      </c>
      <c r="Q425" s="45">
        <f>P425*(1/(1+$G425))^(1+$E425)*(1+Q$7)^$D425*(Q407/P407)^$E425*((Q407+Q416)/(P407+P416))^($F425*(1+$E425))</f>
        <v/>
      </c>
      <c r="R425" s="45">
        <f>Q425*(1/(1+$G425))^(1+$E425)*(1+R$7)^$D425*(R407/Q407)^$E425*((R407+R416)/(Q407+Q416))^($F425*(1+$E425))</f>
        <v/>
      </c>
      <c r="S425" s="45">
        <f>R425*(1/(1+$G425))^(1+$E425)*(1+S$7)^$D425*(S407/R407)^$E425*((S407+S416)/(R407+R416))^($F425*(1+$E425))</f>
        <v/>
      </c>
      <c r="T425" s="45">
        <f>S425*(1/(1+$G425))^(1+$E425)*(1+T$7)^$D425*(T407/S407)^$E425*((T407+T416)/(S407+S416))^($F425*(1+$E425))</f>
        <v/>
      </c>
      <c r="U425" s="45">
        <f>T425*(1/(1+$G425))^(1+$E425)*(1+U$7)^$D425*(U407/T407)^$E425*((U407+U416)/(T407+T416))^($F425*(1+$E425))</f>
        <v/>
      </c>
      <c r="V425" s="45">
        <f>U425*(1/(1+$G425))^(1+$E425)*(1+V$7)^$D425*(V407/U407)^$E425*((V407+V416)/(U407+U416))^($F425*(1+$E425))</f>
        <v/>
      </c>
      <c r="W425" s="45">
        <f>V425*(1/(1+$G425))^(1+$E425)*(1+W$7)^$D425*(W407/V407)^$E425*((W407+W416)/(V407+V416))^($F425*(1+$E425))</f>
        <v/>
      </c>
      <c r="X425" s="45">
        <f>W425*(1/(1+$G425))^(1+$E425)*(1+X$7)^$D425*(X407/W407)^$E425*((X407+X416)/(W407+W416))^($F425*(1+$E425))</f>
        <v/>
      </c>
      <c r="Y425" s="45">
        <f>X425*(1/(1+$G425))^(1+$E425)*(1+Y$7)^$D425*(Y407/X407)^$E425*((Y407+Y416)/(X407+X416))^($F425*(1+$E425))</f>
        <v/>
      </c>
      <c r="Z425" s="45">
        <f>Y425*(1/(1+$G425))^(1+$E425)*(1+Z$7)^$D425*(Z407/Y407)^$E425*((Z407+Z416)/(Y407+Y416))^($F425*(1+$E425))</f>
        <v/>
      </c>
      <c r="AA425" s="45">
        <f>Z425*(1/(1+$G425))^(1+$E425)*(1+AA$7)^$D425*(AA407/Z407)^$E425*((AA407+AA416)/(Z407+Z416))^($F425*(1+$E425))</f>
        <v/>
      </c>
      <c r="AB425" s="45">
        <f>AA425*(1/(1+$G425))^(1+$E425)*(1+AB$7)^$D425*(AB407/AA407)^$E425*((AB407+AB416)/(AA407+AA416))^($F425*(1+$E425))</f>
        <v/>
      </c>
      <c r="AC425" s="45">
        <f>AB425*(1/(1+$G425))^(1+$E425)*(1+AC$7)^$D425*(AC407/AB407)^$E425*((AC407+AC416)/(AB407+AB416))^($F425*(1+$E425))</f>
        <v/>
      </c>
      <c r="AD425" s="46">
        <f>FUELUSE(AC425,AD407,AC407,AD416,AC416,AD$7,$D425,$E425,$F425,$G425)</f>
        <v/>
      </c>
      <c r="AF425" s="11">
        <f>LOWER(Settings!$C$4)&amp;".mit."&amp;$A425&amp;IF($C425="","","."&amp;$C425&amp;"."&amp;$B425)&amp;IF(INDEX(Variables!$D$5:$D$105,MATCH($A425,Variables!$A$5:$A$105,0))="","","."&amp;INDEX(Variables!$D$5:$D$105,MATCH($A425,Variables!$A$5:$A$105,0)))&amp;"."&amp;AF$5</f>
        <v/>
      </c>
      <c r="AG425" s="44">
        <f>INDEX(Inputs!$U$5:$U$132,MATCH($B425&amp;"|"&amp;$C425,Inputs!$A$5:$A$132,0))</f>
        <v/>
      </c>
      <c r="AH425" s="45">
        <f>AG425*(1/(1+$G425))^(1+$E425)*(1+AH$7)^$D425*(AH407/AG407)^$E425*((AH407+AH416)/(AG407+AG416))^($F425*(1+$E425))</f>
        <v/>
      </c>
      <c r="AI425" s="45">
        <f>AH425*(1/(1+$G425))^(1+$E425)*(1+AI$7)^$D425*(AI407/AH407)^$E425*((AI407+AI416)/(AH407+AH416))^($F425*(1+$E425))</f>
        <v/>
      </c>
      <c r="AJ425" s="45">
        <f>AI425*(1/(1+$G425))^(1+$E425)*(1+AJ$7)^$D425*(AJ407/AI407)^$E425*((AJ407+AJ416)/(AI407+AI416))^($F425*(1+$E425))</f>
        <v/>
      </c>
      <c r="AK425" s="45">
        <f>AJ425*(1/(1+$G425))^(1+$E425)*(1+AK$7)^$D425*(AK407/AJ407)^$E425*((AK407+AK416)/(AJ407+AJ416))^($F425*(1+$E425))</f>
        <v/>
      </c>
      <c r="AL425" s="45">
        <f>AK425*(1/(1+$G425))^(1+$E425)*(1+AL$7)^$D425*(AL407/AK407)^$E425*((AL407+AL416)/(AK407+AK416))^($F425*(1+$E425))</f>
        <v/>
      </c>
      <c r="AM425" s="45">
        <f>AL425*(1/(1+$G425))^(1+$E425)*(1+AM$7)^$D425*(AM407/AL407)^$E425*((AM407+AM416)/(AL407+AL416))^($F425*(1+$E425))</f>
        <v/>
      </c>
      <c r="AN425" s="45">
        <f>AM425*(1/(1+$G425))^(1+$E425)*(1+AN$7)^$D425*(AN407/AM407)^$E425*((AN407+AN416)/(AM407+AM416))^($F425*(1+$E425))</f>
        <v/>
      </c>
      <c r="AO425" s="45">
        <f>AN425*(1/(1+$G425))^(1+$E425)*(1+AO$7)^$D425*(AO407/AN407)^$E425*((AO407+AO416)/(AN407+AN416))^($F425*(1+$E425))</f>
        <v/>
      </c>
      <c r="AP425" s="45">
        <f>AO425*(1/(1+$G425))^(1+$E425)*(1+AP$7)^$D425*(AP407/AO407)^$E425*((AP407+AP416)/(AO407+AO416))^($F425*(1+$E425))</f>
        <v/>
      </c>
      <c r="AQ425" s="45">
        <f>AP425*(1/(1+$G425))^(1+$E425)*(1+AQ$7)^$D425*(AQ407/AP407)^$E425*((AQ407+AQ416)/(AP407+AP416))^($F425*(1+$E425))</f>
        <v/>
      </c>
      <c r="AR425" s="45">
        <f>AQ425*(1/(1+$G425))^(1+$E425)*(1+AR$7)^$D425*(AR407/AQ407)^$E425*((AR407+AR416)/(AQ407+AQ416))^($F425*(1+$E425))</f>
        <v/>
      </c>
      <c r="AS425" s="45">
        <f>AR425*(1/(1+$G425))^(1+$E425)*(1+AS$7)^$D425*(AS407/AR407)^$E425*((AS407+AS416)/(AR407+AR416))^($F425*(1+$E425))</f>
        <v/>
      </c>
      <c r="AT425" s="45">
        <f>AS425*(1/(1+$G425))^(1+$E425)*(1+AT$7)^$D425*(AT407/AS407)^$E425*((AT407+AT416)/(AS407+AS416))^($F425*(1+$E425))</f>
        <v/>
      </c>
      <c r="AU425" s="45">
        <f>AT425*(1/(1+$G425))^(1+$E425)*(1+AU$7)^$D425*(AU407/AT407)^$E425*((AU407+AU416)/(AT407+AT416))^($F425*(1+$E425))</f>
        <v/>
      </c>
      <c r="AV425" s="45">
        <f>AU425*(1/(1+$G425))^(1+$E425)*(1+AV$7)^$D425*(AV407/AU407)^$E425*((AV407+AV416)/(AU407+AU416))^($F425*(1+$E425))</f>
        <v/>
      </c>
      <c r="AW425" s="45">
        <f>AV425*(1/(1+$G425))^(1+$E425)*(1+AW$7)^$D425*(AW407/AV407)^$E425*((AW407+AW416)/(AV407+AV416))^($F425*(1+$E425))</f>
        <v/>
      </c>
      <c r="AX425" s="45">
        <f>AW425*(1/(1+$G425))^(1+$E425)*(1+AX$7)^$D425*(AX407/AW407)^$E425*((AX407+AX416)/(AW407+AW416))^($F425*(1+$E425))</f>
        <v/>
      </c>
      <c r="AY425" s="46">
        <f>FUELUSE(AX425,AY407,AX407,AY416,AX416,AY$7,$D425,$E425,$F425,$G425)</f>
        <v/>
      </c>
    </row>
    <row r="426" hidden="1" outlineLevel="2"/>
    <row r="427" hidden="1" outlineLevel="2">
      <c r="A427" s="14" t="inlineStr">
        <is>
          <t>co2</t>
        </is>
      </c>
      <c r="B427" s="14" t="inlineStr">
        <is>
          <t>coa</t>
        </is>
      </c>
      <c r="C427" s="14" t="inlineStr">
        <is>
          <t>rod</t>
        </is>
      </c>
      <c r="D427" s="37">
        <f>INDEX(Inputs!$T$5:$T$132,MATCH($B427&amp;"|"&amp;$C427,Inputs!$A$5:$A$132,0))</f>
        <v/>
      </c>
      <c r="E427" s="36" t="n"/>
      <c r="F427" s="36" t="n"/>
      <c r="G427" s="36" t="n"/>
      <c r="H427" s="14">
        <f>INDEX(Variables!$B$5:$B$105,MATCH($A427,Variables!$A$5:$A$105,0))&amp;IF($C427="",""," | "&amp;INDEX(Mapping!$B$5:$B$26,MATCH($C427,Mapping!$A$5:$A$26,0))&amp;" | "&amp;INDEX(Mapping!$B$30:$B$41,MATCH($B427,Mapping!$A$30:$A$41,0)))</f>
        <v/>
      </c>
      <c r="I427" s="14">
        <f>INDEX(Variables!$C$5:$C$105,MATCH($A427,Variables!$A$5:$A$105,0))</f>
        <v/>
      </c>
      <c r="J427" s="14">
        <f>INDEX(Variables!$E$5:$E$105,MATCH($A427,Variables!$A$5:$A$105,0))</f>
        <v/>
      </c>
      <c r="K427" s="11">
        <f>LOWER(Settings!$C$4)&amp;".mit."&amp;$A427&amp;IF($C427="","","."&amp;$C427&amp;"."&amp;$B427)&amp;IF(INDEX(Variables!$D$5:$D$105,MATCH($A427,Variables!$A$5:$A$105,0))="","","."&amp;INDEX(Variables!$D$5:$D$105,MATCH($A427,Variables!$A$5:$A$105,0)))&amp;"."&amp;K$5</f>
        <v/>
      </c>
      <c r="L427" s="15">
        <f>L418*Settings!$C$13*$D427</f>
        <v/>
      </c>
      <c r="M427" s="16">
        <f>M418*Settings!$C$13*$D427</f>
        <v/>
      </c>
      <c r="N427" s="16">
        <f>N418*Settings!$C$13*$D427</f>
        <v/>
      </c>
      <c r="O427" s="16">
        <f>O418*Settings!$C$13*$D427</f>
        <v/>
      </c>
      <c r="P427" s="16">
        <f>P418*Settings!$C$13*$D427</f>
        <v/>
      </c>
      <c r="Q427" s="16">
        <f>Q418*Settings!$C$13*$D427</f>
        <v/>
      </c>
      <c r="R427" s="16">
        <f>R418*Settings!$C$13*$D427</f>
        <v/>
      </c>
      <c r="S427" s="16">
        <f>S418*Settings!$C$13*$D427</f>
        <v/>
      </c>
      <c r="T427" s="16">
        <f>T418*Settings!$C$13*$D427</f>
        <v/>
      </c>
      <c r="U427" s="16">
        <f>U418*Settings!$C$13*$D427</f>
        <v/>
      </c>
      <c r="V427" s="16">
        <f>V418*Settings!$C$13*$D427</f>
        <v/>
      </c>
      <c r="W427" s="16">
        <f>W418*Settings!$C$13*$D427</f>
        <v/>
      </c>
      <c r="X427" s="16">
        <f>X418*Settings!$C$13*$D427</f>
        <v/>
      </c>
      <c r="Y427" s="16">
        <f>Y418*Settings!$C$13*$D427</f>
        <v/>
      </c>
      <c r="Z427" s="16">
        <f>Z418*Settings!$C$13*$D427</f>
        <v/>
      </c>
      <c r="AA427" s="16">
        <f>AA418*Settings!$C$13*$D427</f>
        <v/>
      </c>
      <c r="AB427" s="16">
        <f>AB418*Settings!$C$13*$D427</f>
        <v/>
      </c>
      <c r="AC427" s="16">
        <f>AC418*Settings!$C$13*$D427</f>
        <v/>
      </c>
      <c r="AD427" s="47">
        <f>EMISSIONS(AD418,Settings!$C$13,$D427)</f>
        <v/>
      </c>
      <c r="AF427" s="11">
        <f>LOWER(Settings!$C$4)&amp;".mit."&amp;$A427&amp;IF($C427="","","."&amp;$C427&amp;"."&amp;$B427)&amp;IF(INDEX(Variables!$D$5:$D$105,MATCH($A427,Variables!$A$5:$A$105,0))="","","."&amp;INDEX(Variables!$D$5:$D$105,MATCH($A427,Variables!$A$5:$A$105,0)))&amp;"."&amp;AF$5</f>
        <v/>
      </c>
      <c r="AG427" s="15">
        <f>AG418*Settings!$C$13*$D427</f>
        <v/>
      </c>
      <c r="AH427" s="16">
        <f>AH418*Settings!$C$13*$D427</f>
        <v/>
      </c>
      <c r="AI427" s="16">
        <f>AI418*Settings!$C$13*$D427</f>
        <v/>
      </c>
      <c r="AJ427" s="16">
        <f>AJ418*Settings!$C$13*$D427</f>
        <v/>
      </c>
      <c r="AK427" s="16">
        <f>AK418*Settings!$C$13*$D427</f>
        <v/>
      </c>
      <c r="AL427" s="16">
        <f>AL418*Settings!$C$13*$D427</f>
        <v/>
      </c>
      <c r="AM427" s="16">
        <f>AM418*Settings!$C$13*$D427</f>
        <v/>
      </c>
      <c r="AN427" s="16">
        <f>AN418*Settings!$C$13*$D427</f>
        <v/>
      </c>
      <c r="AO427" s="16">
        <f>AO418*Settings!$C$13*$D427</f>
        <v/>
      </c>
      <c r="AP427" s="16">
        <f>AP418*Settings!$C$13*$D427</f>
        <v/>
      </c>
      <c r="AQ427" s="16">
        <f>AQ418*Settings!$C$13*$D427</f>
        <v/>
      </c>
      <c r="AR427" s="16">
        <f>AR418*Settings!$C$13*$D427</f>
        <v/>
      </c>
      <c r="AS427" s="16">
        <f>AS418*Settings!$C$13*$D427</f>
        <v/>
      </c>
      <c r="AT427" s="16">
        <f>AT418*Settings!$C$13*$D427</f>
        <v/>
      </c>
      <c r="AU427" s="16">
        <f>AU418*Settings!$C$13*$D427</f>
        <v/>
      </c>
      <c r="AV427" s="16">
        <f>AV418*Settings!$C$13*$D427</f>
        <v/>
      </c>
      <c r="AW427" s="16">
        <f>AW418*Settings!$C$13*$D427</f>
        <v/>
      </c>
      <c r="AX427" s="16">
        <f>AX418*Settings!$C$13*$D427</f>
        <v/>
      </c>
      <c r="AY427" s="47">
        <f>EMISSIONS(AY418,Settings!$C$13,$D427)</f>
        <v/>
      </c>
    </row>
    <row r="428" hidden="1" outlineLevel="2">
      <c r="A428" s="14" t="inlineStr">
        <is>
          <t>co2</t>
        </is>
      </c>
      <c r="B428" s="14" t="inlineStr">
        <is>
          <t>nga</t>
        </is>
      </c>
      <c r="C428" s="14" t="inlineStr">
        <is>
          <t>rod</t>
        </is>
      </c>
      <c r="D428" s="37">
        <f>INDEX(Inputs!$T$5:$T$132,MATCH($B428&amp;"|"&amp;$C428,Inputs!$A$5:$A$132,0))</f>
        <v/>
      </c>
      <c r="E428" s="36" t="n"/>
      <c r="F428" s="36" t="n"/>
      <c r="G428" s="36" t="n"/>
      <c r="H428" s="14">
        <f>INDEX(Variables!$B$5:$B$105,MATCH($A428,Variables!$A$5:$A$105,0))&amp;IF($C428="",""," | "&amp;INDEX(Mapping!$B$5:$B$26,MATCH($C428,Mapping!$A$5:$A$26,0))&amp;" | "&amp;INDEX(Mapping!$B$30:$B$41,MATCH($B428,Mapping!$A$30:$A$41,0)))</f>
        <v/>
      </c>
      <c r="I428" s="14">
        <f>INDEX(Variables!$C$5:$C$105,MATCH($A428,Variables!$A$5:$A$105,0))</f>
        <v/>
      </c>
      <c r="J428" s="14">
        <f>INDEX(Variables!$E$5:$E$105,MATCH($A428,Variables!$A$5:$A$105,0))</f>
        <v/>
      </c>
      <c r="K428" s="11">
        <f>LOWER(Settings!$C$4)&amp;".mit."&amp;$A428&amp;IF($C428="","","."&amp;$C428&amp;"."&amp;$B428)&amp;IF(INDEX(Variables!$D$5:$D$105,MATCH($A428,Variables!$A$5:$A$105,0))="","","."&amp;INDEX(Variables!$D$5:$D$105,MATCH($A428,Variables!$A$5:$A$105,0)))&amp;"."&amp;K$5</f>
        <v/>
      </c>
      <c r="L428" s="15">
        <f>L419*Settings!$C$13*$D428</f>
        <v/>
      </c>
      <c r="M428" s="16">
        <f>M419*Settings!$C$13*$D428</f>
        <v/>
      </c>
      <c r="N428" s="16">
        <f>N419*Settings!$C$13*$D428</f>
        <v/>
      </c>
      <c r="O428" s="16">
        <f>O419*Settings!$C$13*$D428</f>
        <v/>
      </c>
      <c r="P428" s="16">
        <f>P419*Settings!$C$13*$D428</f>
        <v/>
      </c>
      <c r="Q428" s="16">
        <f>Q419*Settings!$C$13*$D428</f>
        <v/>
      </c>
      <c r="R428" s="16">
        <f>R419*Settings!$C$13*$D428</f>
        <v/>
      </c>
      <c r="S428" s="16">
        <f>S419*Settings!$C$13*$D428</f>
        <v/>
      </c>
      <c r="T428" s="16">
        <f>T419*Settings!$C$13*$D428</f>
        <v/>
      </c>
      <c r="U428" s="16">
        <f>U419*Settings!$C$13*$D428</f>
        <v/>
      </c>
      <c r="V428" s="16">
        <f>V419*Settings!$C$13*$D428</f>
        <v/>
      </c>
      <c r="W428" s="16">
        <f>W419*Settings!$C$13*$D428</f>
        <v/>
      </c>
      <c r="X428" s="16">
        <f>X419*Settings!$C$13*$D428</f>
        <v/>
      </c>
      <c r="Y428" s="16">
        <f>Y419*Settings!$C$13*$D428</f>
        <v/>
      </c>
      <c r="Z428" s="16">
        <f>Z419*Settings!$C$13*$D428</f>
        <v/>
      </c>
      <c r="AA428" s="16">
        <f>AA419*Settings!$C$13*$D428</f>
        <v/>
      </c>
      <c r="AB428" s="16">
        <f>AB419*Settings!$C$13*$D428</f>
        <v/>
      </c>
      <c r="AC428" s="16">
        <f>AC419*Settings!$C$13*$D428</f>
        <v/>
      </c>
      <c r="AD428" s="47">
        <f>EMISSIONS(AD419,Settings!$C$13,$D428)</f>
        <v/>
      </c>
      <c r="AF428" s="11">
        <f>LOWER(Settings!$C$4)&amp;".mit."&amp;$A428&amp;IF($C428="","","."&amp;$C428&amp;"."&amp;$B428)&amp;IF(INDEX(Variables!$D$5:$D$105,MATCH($A428,Variables!$A$5:$A$105,0))="","","."&amp;INDEX(Variables!$D$5:$D$105,MATCH($A428,Variables!$A$5:$A$105,0)))&amp;"."&amp;AF$5</f>
        <v/>
      </c>
      <c r="AG428" s="15">
        <f>AG419*Settings!$C$13*$D428</f>
        <v/>
      </c>
      <c r="AH428" s="16">
        <f>AH419*Settings!$C$13*$D428</f>
        <v/>
      </c>
      <c r="AI428" s="16">
        <f>AI419*Settings!$C$13*$D428</f>
        <v/>
      </c>
      <c r="AJ428" s="16">
        <f>AJ419*Settings!$C$13*$D428</f>
        <v/>
      </c>
      <c r="AK428" s="16">
        <f>AK419*Settings!$C$13*$D428</f>
        <v/>
      </c>
      <c r="AL428" s="16">
        <f>AL419*Settings!$C$13*$D428</f>
        <v/>
      </c>
      <c r="AM428" s="16">
        <f>AM419*Settings!$C$13*$D428</f>
        <v/>
      </c>
      <c r="AN428" s="16">
        <f>AN419*Settings!$C$13*$D428</f>
        <v/>
      </c>
      <c r="AO428" s="16">
        <f>AO419*Settings!$C$13*$D428</f>
        <v/>
      </c>
      <c r="AP428" s="16">
        <f>AP419*Settings!$C$13*$D428</f>
        <v/>
      </c>
      <c r="AQ428" s="16">
        <f>AQ419*Settings!$C$13*$D428</f>
        <v/>
      </c>
      <c r="AR428" s="16">
        <f>AR419*Settings!$C$13*$D428</f>
        <v/>
      </c>
      <c r="AS428" s="16">
        <f>AS419*Settings!$C$13*$D428</f>
        <v/>
      </c>
      <c r="AT428" s="16">
        <f>AT419*Settings!$C$13*$D428</f>
        <v/>
      </c>
      <c r="AU428" s="16">
        <f>AU419*Settings!$C$13*$D428</f>
        <v/>
      </c>
      <c r="AV428" s="16">
        <f>AV419*Settings!$C$13*$D428</f>
        <v/>
      </c>
      <c r="AW428" s="16">
        <f>AW419*Settings!$C$13*$D428</f>
        <v/>
      </c>
      <c r="AX428" s="16">
        <f>AX419*Settings!$C$13*$D428</f>
        <v/>
      </c>
      <c r="AY428" s="47">
        <f>EMISSIONS(AY419,Settings!$C$13,$D428)</f>
        <v/>
      </c>
    </row>
    <row r="429" hidden="1" outlineLevel="2">
      <c r="A429" s="14" t="inlineStr">
        <is>
          <t>co2</t>
        </is>
      </c>
      <c r="B429" s="14" t="inlineStr">
        <is>
          <t>gso</t>
        </is>
      </c>
      <c r="C429" s="14" t="inlineStr">
        <is>
          <t>rod</t>
        </is>
      </c>
      <c r="D429" s="37">
        <f>INDEX(Inputs!$T$5:$T$132,MATCH($B429&amp;"|"&amp;$C429,Inputs!$A$5:$A$132,0))</f>
        <v/>
      </c>
      <c r="E429" s="36" t="n"/>
      <c r="F429" s="36" t="n"/>
      <c r="G429" s="36" t="n"/>
      <c r="H429" s="14">
        <f>INDEX(Variables!$B$5:$B$105,MATCH($A429,Variables!$A$5:$A$105,0))&amp;IF($C429="",""," | "&amp;INDEX(Mapping!$B$5:$B$26,MATCH($C429,Mapping!$A$5:$A$26,0))&amp;" | "&amp;INDEX(Mapping!$B$30:$B$41,MATCH($B429,Mapping!$A$30:$A$41,0)))</f>
        <v/>
      </c>
      <c r="I429" s="14">
        <f>INDEX(Variables!$C$5:$C$105,MATCH($A429,Variables!$A$5:$A$105,0))</f>
        <v/>
      </c>
      <c r="J429" s="14">
        <f>INDEX(Variables!$E$5:$E$105,MATCH($A429,Variables!$A$5:$A$105,0))</f>
        <v/>
      </c>
      <c r="K429" s="11">
        <f>LOWER(Settings!$C$4)&amp;".mit."&amp;$A429&amp;IF($C429="","","."&amp;$C429&amp;"."&amp;$B429)&amp;IF(INDEX(Variables!$D$5:$D$105,MATCH($A429,Variables!$A$5:$A$105,0))="","","."&amp;INDEX(Variables!$D$5:$D$105,MATCH($A429,Variables!$A$5:$A$105,0)))&amp;"."&amp;K$5</f>
        <v/>
      </c>
      <c r="L429" s="15">
        <f>L420*Settings!$C$13*$D429</f>
        <v/>
      </c>
      <c r="M429" s="16">
        <f>M420*Settings!$C$13*$D429</f>
        <v/>
      </c>
      <c r="N429" s="16">
        <f>N420*Settings!$C$13*$D429</f>
        <v/>
      </c>
      <c r="O429" s="16">
        <f>O420*Settings!$C$13*$D429</f>
        <v/>
      </c>
      <c r="P429" s="16">
        <f>P420*Settings!$C$13*$D429</f>
        <v/>
      </c>
      <c r="Q429" s="16">
        <f>Q420*Settings!$C$13*$D429</f>
        <v/>
      </c>
      <c r="R429" s="16">
        <f>R420*Settings!$C$13*$D429</f>
        <v/>
      </c>
      <c r="S429" s="16">
        <f>S420*Settings!$C$13*$D429</f>
        <v/>
      </c>
      <c r="T429" s="16">
        <f>T420*Settings!$C$13*$D429</f>
        <v/>
      </c>
      <c r="U429" s="16">
        <f>U420*Settings!$C$13*$D429</f>
        <v/>
      </c>
      <c r="V429" s="16">
        <f>V420*Settings!$C$13*$D429</f>
        <v/>
      </c>
      <c r="W429" s="16">
        <f>W420*Settings!$C$13*$D429</f>
        <v/>
      </c>
      <c r="X429" s="16">
        <f>X420*Settings!$C$13*$D429</f>
        <v/>
      </c>
      <c r="Y429" s="16">
        <f>Y420*Settings!$C$13*$D429</f>
        <v/>
      </c>
      <c r="Z429" s="16">
        <f>Z420*Settings!$C$13*$D429</f>
        <v/>
      </c>
      <c r="AA429" s="16">
        <f>AA420*Settings!$C$13*$D429</f>
        <v/>
      </c>
      <c r="AB429" s="16">
        <f>AB420*Settings!$C$13*$D429</f>
        <v/>
      </c>
      <c r="AC429" s="16">
        <f>AC420*Settings!$C$13*$D429</f>
        <v/>
      </c>
      <c r="AD429" s="47">
        <f>EMISSIONS(AD420,Settings!$C$13,$D429)</f>
        <v/>
      </c>
      <c r="AF429" s="11">
        <f>LOWER(Settings!$C$4)&amp;".mit."&amp;$A429&amp;IF($C429="","","."&amp;$C429&amp;"."&amp;$B429)&amp;IF(INDEX(Variables!$D$5:$D$105,MATCH($A429,Variables!$A$5:$A$105,0))="","","."&amp;INDEX(Variables!$D$5:$D$105,MATCH($A429,Variables!$A$5:$A$105,0)))&amp;"."&amp;AF$5</f>
        <v/>
      </c>
      <c r="AG429" s="15">
        <f>AG420*Settings!$C$13*$D429</f>
        <v/>
      </c>
      <c r="AH429" s="16">
        <f>AH420*Settings!$C$13*$D429</f>
        <v/>
      </c>
      <c r="AI429" s="16">
        <f>AI420*Settings!$C$13*$D429</f>
        <v/>
      </c>
      <c r="AJ429" s="16">
        <f>AJ420*Settings!$C$13*$D429</f>
        <v/>
      </c>
      <c r="AK429" s="16">
        <f>AK420*Settings!$C$13*$D429</f>
        <v/>
      </c>
      <c r="AL429" s="16">
        <f>AL420*Settings!$C$13*$D429</f>
        <v/>
      </c>
      <c r="AM429" s="16">
        <f>AM420*Settings!$C$13*$D429</f>
        <v/>
      </c>
      <c r="AN429" s="16">
        <f>AN420*Settings!$C$13*$D429</f>
        <v/>
      </c>
      <c r="AO429" s="16">
        <f>AO420*Settings!$C$13*$D429</f>
        <v/>
      </c>
      <c r="AP429" s="16">
        <f>AP420*Settings!$C$13*$D429</f>
        <v/>
      </c>
      <c r="AQ429" s="16">
        <f>AQ420*Settings!$C$13*$D429</f>
        <v/>
      </c>
      <c r="AR429" s="16">
        <f>AR420*Settings!$C$13*$D429</f>
        <v/>
      </c>
      <c r="AS429" s="16">
        <f>AS420*Settings!$C$13*$D429</f>
        <v/>
      </c>
      <c r="AT429" s="16">
        <f>AT420*Settings!$C$13*$D429</f>
        <v/>
      </c>
      <c r="AU429" s="16">
        <f>AU420*Settings!$C$13*$D429</f>
        <v/>
      </c>
      <c r="AV429" s="16">
        <f>AV420*Settings!$C$13*$D429</f>
        <v/>
      </c>
      <c r="AW429" s="16">
        <f>AW420*Settings!$C$13*$D429</f>
        <v/>
      </c>
      <c r="AX429" s="16">
        <f>AX420*Settings!$C$13*$D429</f>
        <v/>
      </c>
      <c r="AY429" s="47">
        <f>EMISSIONS(AY420,Settings!$C$13,$D429)</f>
        <v/>
      </c>
    </row>
    <row r="430" hidden="1" outlineLevel="2">
      <c r="A430" s="14" t="inlineStr">
        <is>
          <t>co2</t>
        </is>
      </c>
      <c r="B430" s="14" t="inlineStr">
        <is>
          <t>die</t>
        </is>
      </c>
      <c r="C430" s="14" t="inlineStr">
        <is>
          <t>rod</t>
        </is>
      </c>
      <c r="D430" s="37">
        <f>INDEX(Inputs!$T$5:$T$132,MATCH($B430&amp;"|"&amp;$C430,Inputs!$A$5:$A$132,0))</f>
        <v/>
      </c>
      <c r="E430" s="36" t="n"/>
      <c r="F430" s="36" t="n"/>
      <c r="G430" s="36" t="n"/>
      <c r="H430" s="14">
        <f>INDEX(Variables!$B$5:$B$105,MATCH($A430,Variables!$A$5:$A$105,0))&amp;IF($C430="",""," | "&amp;INDEX(Mapping!$B$5:$B$26,MATCH($C430,Mapping!$A$5:$A$26,0))&amp;" | "&amp;INDEX(Mapping!$B$30:$B$41,MATCH($B430,Mapping!$A$30:$A$41,0)))</f>
        <v/>
      </c>
      <c r="I430" s="14">
        <f>INDEX(Variables!$C$5:$C$105,MATCH($A430,Variables!$A$5:$A$105,0))</f>
        <v/>
      </c>
      <c r="J430" s="14">
        <f>INDEX(Variables!$E$5:$E$105,MATCH($A430,Variables!$A$5:$A$105,0))</f>
        <v/>
      </c>
      <c r="K430" s="11">
        <f>LOWER(Settings!$C$4)&amp;".mit."&amp;$A430&amp;IF($C430="","","."&amp;$C430&amp;"."&amp;$B430)&amp;IF(INDEX(Variables!$D$5:$D$105,MATCH($A430,Variables!$A$5:$A$105,0))="","","."&amp;INDEX(Variables!$D$5:$D$105,MATCH($A430,Variables!$A$5:$A$105,0)))&amp;"."&amp;K$5</f>
        <v/>
      </c>
      <c r="L430" s="15">
        <f>L421*Settings!$C$13*$D430</f>
        <v/>
      </c>
      <c r="M430" s="16">
        <f>M421*Settings!$C$13*$D430</f>
        <v/>
      </c>
      <c r="N430" s="16">
        <f>N421*Settings!$C$13*$D430</f>
        <v/>
      </c>
      <c r="O430" s="16">
        <f>O421*Settings!$C$13*$D430</f>
        <v/>
      </c>
      <c r="P430" s="16">
        <f>P421*Settings!$C$13*$D430</f>
        <v/>
      </c>
      <c r="Q430" s="16">
        <f>Q421*Settings!$C$13*$D430</f>
        <v/>
      </c>
      <c r="R430" s="16">
        <f>R421*Settings!$C$13*$D430</f>
        <v/>
      </c>
      <c r="S430" s="16">
        <f>S421*Settings!$C$13*$D430</f>
        <v/>
      </c>
      <c r="T430" s="16">
        <f>T421*Settings!$C$13*$D430</f>
        <v/>
      </c>
      <c r="U430" s="16">
        <f>U421*Settings!$C$13*$D430</f>
        <v/>
      </c>
      <c r="V430" s="16">
        <f>V421*Settings!$C$13*$D430</f>
        <v/>
      </c>
      <c r="W430" s="16">
        <f>W421*Settings!$C$13*$D430</f>
        <v/>
      </c>
      <c r="X430" s="16">
        <f>X421*Settings!$C$13*$D430</f>
        <v/>
      </c>
      <c r="Y430" s="16">
        <f>Y421*Settings!$C$13*$D430</f>
        <v/>
      </c>
      <c r="Z430" s="16">
        <f>Z421*Settings!$C$13*$D430</f>
        <v/>
      </c>
      <c r="AA430" s="16">
        <f>AA421*Settings!$C$13*$D430</f>
        <v/>
      </c>
      <c r="AB430" s="16">
        <f>AB421*Settings!$C$13*$D430</f>
        <v/>
      </c>
      <c r="AC430" s="16">
        <f>AC421*Settings!$C$13*$D430</f>
        <v/>
      </c>
      <c r="AD430" s="47">
        <f>EMISSIONS(AD421,Settings!$C$13,$D430)</f>
        <v/>
      </c>
      <c r="AF430" s="11">
        <f>LOWER(Settings!$C$4)&amp;".mit."&amp;$A430&amp;IF($C430="","","."&amp;$C430&amp;"."&amp;$B430)&amp;IF(INDEX(Variables!$D$5:$D$105,MATCH($A430,Variables!$A$5:$A$105,0))="","","."&amp;INDEX(Variables!$D$5:$D$105,MATCH($A430,Variables!$A$5:$A$105,0)))&amp;"."&amp;AF$5</f>
        <v/>
      </c>
      <c r="AG430" s="15">
        <f>AG421*Settings!$C$13*$D430</f>
        <v/>
      </c>
      <c r="AH430" s="16">
        <f>AH421*Settings!$C$13*$D430</f>
        <v/>
      </c>
      <c r="AI430" s="16">
        <f>AI421*Settings!$C$13*$D430</f>
        <v/>
      </c>
      <c r="AJ430" s="16">
        <f>AJ421*Settings!$C$13*$D430</f>
        <v/>
      </c>
      <c r="AK430" s="16">
        <f>AK421*Settings!$C$13*$D430</f>
        <v/>
      </c>
      <c r="AL430" s="16">
        <f>AL421*Settings!$C$13*$D430</f>
        <v/>
      </c>
      <c r="AM430" s="16">
        <f>AM421*Settings!$C$13*$D430</f>
        <v/>
      </c>
      <c r="AN430" s="16">
        <f>AN421*Settings!$C$13*$D430</f>
        <v/>
      </c>
      <c r="AO430" s="16">
        <f>AO421*Settings!$C$13*$D430</f>
        <v/>
      </c>
      <c r="AP430" s="16">
        <f>AP421*Settings!$C$13*$D430</f>
        <v/>
      </c>
      <c r="AQ430" s="16">
        <f>AQ421*Settings!$C$13*$D430</f>
        <v/>
      </c>
      <c r="AR430" s="16">
        <f>AR421*Settings!$C$13*$D430</f>
        <v/>
      </c>
      <c r="AS430" s="16">
        <f>AS421*Settings!$C$13*$D430</f>
        <v/>
      </c>
      <c r="AT430" s="16">
        <f>AT421*Settings!$C$13*$D430</f>
        <v/>
      </c>
      <c r="AU430" s="16">
        <f>AU421*Settings!$C$13*$D430</f>
        <v/>
      </c>
      <c r="AV430" s="16">
        <f>AV421*Settings!$C$13*$D430</f>
        <v/>
      </c>
      <c r="AW430" s="16">
        <f>AW421*Settings!$C$13*$D430</f>
        <v/>
      </c>
      <c r="AX430" s="16">
        <f>AX421*Settings!$C$13*$D430</f>
        <v/>
      </c>
      <c r="AY430" s="47">
        <f>EMISSIONS(AY421,Settings!$C$13,$D430)</f>
        <v/>
      </c>
    </row>
    <row r="431" hidden="1" outlineLevel="2">
      <c r="A431" s="14" t="inlineStr">
        <is>
          <t>co2</t>
        </is>
      </c>
      <c r="B431" s="14" t="inlineStr">
        <is>
          <t>lpg</t>
        </is>
      </c>
      <c r="C431" s="14" t="inlineStr">
        <is>
          <t>rod</t>
        </is>
      </c>
      <c r="D431" s="37">
        <f>INDEX(Inputs!$T$5:$T$132,MATCH($B431&amp;"|"&amp;$C431,Inputs!$A$5:$A$132,0))</f>
        <v/>
      </c>
      <c r="E431" s="36" t="n"/>
      <c r="F431" s="36" t="n"/>
      <c r="G431" s="36" t="n"/>
      <c r="H431" s="14">
        <f>INDEX(Variables!$B$5:$B$105,MATCH($A431,Variables!$A$5:$A$105,0))&amp;IF($C431="",""," | "&amp;INDEX(Mapping!$B$5:$B$26,MATCH($C431,Mapping!$A$5:$A$26,0))&amp;" | "&amp;INDEX(Mapping!$B$30:$B$41,MATCH($B431,Mapping!$A$30:$A$41,0)))</f>
        <v/>
      </c>
      <c r="I431" s="14">
        <f>INDEX(Variables!$C$5:$C$105,MATCH($A431,Variables!$A$5:$A$105,0))</f>
        <v/>
      </c>
      <c r="J431" s="14">
        <f>INDEX(Variables!$E$5:$E$105,MATCH($A431,Variables!$A$5:$A$105,0))</f>
        <v/>
      </c>
      <c r="K431" s="11">
        <f>LOWER(Settings!$C$4)&amp;".mit."&amp;$A431&amp;IF($C431="","","."&amp;$C431&amp;"."&amp;$B431)&amp;IF(INDEX(Variables!$D$5:$D$105,MATCH($A431,Variables!$A$5:$A$105,0))="","","."&amp;INDEX(Variables!$D$5:$D$105,MATCH($A431,Variables!$A$5:$A$105,0)))&amp;"."&amp;K$5</f>
        <v/>
      </c>
      <c r="L431" s="15">
        <f>L422*Settings!$C$13*$D431</f>
        <v/>
      </c>
      <c r="M431" s="16">
        <f>M422*Settings!$C$13*$D431</f>
        <v/>
      </c>
      <c r="N431" s="16">
        <f>N422*Settings!$C$13*$D431</f>
        <v/>
      </c>
      <c r="O431" s="16">
        <f>O422*Settings!$C$13*$D431</f>
        <v/>
      </c>
      <c r="P431" s="16">
        <f>P422*Settings!$C$13*$D431</f>
        <v/>
      </c>
      <c r="Q431" s="16">
        <f>Q422*Settings!$C$13*$D431</f>
        <v/>
      </c>
      <c r="R431" s="16">
        <f>R422*Settings!$C$13*$D431</f>
        <v/>
      </c>
      <c r="S431" s="16">
        <f>S422*Settings!$C$13*$D431</f>
        <v/>
      </c>
      <c r="T431" s="16">
        <f>T422*Settings!$C$13*$D431</f>
        <v/>
      </c>
      <c r="U431" s="16">
        <f>U422*Settings!$C$13*$D431</f>
        <v/>
      </c>
      <c r="V431" s="16">
        <f>V422*Settings!$C$13*$D431</f>
        <v/>
      </c>
      <c r="W431" s="16">
        <f>W422*Settings!$C$13*$D431</f>
        <v/>
      </c>
      <c r="X431" s="16">
        <f>X422*Settings!$C$13*$D431</f>
        <v/>
      </c>
      <c r="Y431" s="16">
        <f>Y422*Settings!$C$13*$D431</f>
        <v/>
      </c>
      <c r="Z431" s="16">
        <f>Z422*Settings!$C$13*$D431</f>
        <v/>
      </c>
      <c r="AA431" s="16">
        <f>AA422*Settings!$C$13*$D431</f>
        <v/>
      </c>
      <c r="AB431" s="16">
        <f>AB422*Settings!$C$13*$D431</f>
        <v/>
      </c>
      <c r="AC431" s="16">
        <f>AC422*Settings!$C$13*$D431</f>
        <v/>
      </c>
      <c r="AD431" s="47">
        <f>EMISSIONS(AD422,Settings!$C$13,$D431)</f>
        <v/>
      </c>
      <c r="AF431" s="11">
        <f>LOWER(Settings!$C$4)&amp;".mit."&amp;$A431&amp;IF($C431="","","."&amp;$C431&amp;"."&amp;$B431)&amp;IF(INDEX(Variables!$D$5:$D$105,MATCH($A431,Variables!$A$5:$A$105,0))="","","."&amp;INDEX(Variables!$D$5:$D$105,MATCH($A431,Variables!$A$5:$A$105,0)))&amp;"."&amp;AF$5</f>
        <v/>
      </c>
      <c r="AG431" s="15">
        <f>AG422*Settings!$C$13*$D431</f>
        <v/>
      </c>
      <c r="AH431" s="16">
        <f>AH422*Settings!$C$13*$D431</f>
        <v/>
      </c>
      <c r="AI431" s="16">
        <f>AI422*Settings!$C$13*$D431</f>
        <v/>
      </c>
      <c r="AJ431" s="16">
        <f>AJ422*Settings!$C$13*$D431</f>
        <v/>
      </c>
      <c r="AK431" s="16">
        <f>AK422*Settings!$C$13*$D431</f>
        <v/>
      </c>
      <c r="AL431" s="16">
        <f>AL422*Settings!$C$13*$D431</f>
        <v/>
      </c>
      <c r="AM431" s="16">
        <f>AM422*Settings!$C$13*$D431</f>
        <v/>
      </c>
      <c r="AN431" s="16">
        <f>AN422*Settings!$C$13*$D431</f>
        <v/>
      </c>
      <c r="AO431" s="16">
        <f>AO422*Settings!$C$13*$D431</f>
        <v/>
      </c>
      <c r="AP431" s="16">
        <f>AP422*Settings!$C$13*$D431</f>
        <v/>
      </c>
      <c r="AQ431" s="16">
        <f>AQ422*Settings!$C$13*$D431</f>
        <v/>
      </c>
      <c r="AR431" s="16">
        <f>AR422*Settings!$C$13*$D431</f>
        <v/>
      </c>
      <c r="AS431" s="16">
        <f>AS422*Settings!$C$13*$D431</f>
        <v/>
      </c>
      <c r="AT431" s="16">
        <f>AT422*Settings!$C$13*$D431</f>
        <v/>
      </c>
      <c r="AU431" s="16">
        <f>AU422*Settings!$C$13*$D431</f>
        <v/>
      </c>
      <c r="AV431" s="16">
        <f>AV422*Settings!$C$13*$D431</f>
        <v/>
      </c>
      <c r="AW431" s="16">
        <f>AW422*Settings!$C$13*$D431</f>
        <v/>
      </c>
      <c r="AX431" s="16">
        <f>AX422*Settings!$C$13*$D431</f>
        <v/>
      </c>
      <c r="AY431" s="47">
        <f>EMISSIONS(AY422,Settings!$C$13,$D431)</f>
        <v/>
      </c>
    </row>
    <row r="432" hidden="1" outlineLevel="2">
      <c r="A432" s="14" t="inlineStr">
        <is>
          <t>co2</t>
        </is>
      </c>
      <c r="B432" s="14" t="inlineStr">
        <is>
          <t>ker</t>
        </is>
      </c>
      <c r="C432" s="14" t="inlineStr">
        <is>
          <t>rod</t>
        </is>
      </c>
      <c r="D432" s="37">
        <f>INDEX(Inputs!$T$5:$T$132,MATCH($B432&amp;"|"&amp;$C432,Inputs!$A$5:$A$132,0))</f>
        <v/>
      </c>
      <c r="E432" s="36" t="n"/>
      <c r="F432" s="36" t="n"/>
      <c r="G432" s="36" t="n"/>
      <c r="H432" s="14">
        <f>INDEX(Variables!$B$5:$B$105,MATCH($A432,Variables!$A$5:$A$105,0))&amp;IF($C432="",""," | "&amp;INDEX(Mapping!$B$5:$B$26,MATCH($C432,Mapping!$A$5:$A$26,0))&amp;" | "&amp;INDEX(Mapping!$B$30:$B$41,MATCH($B432,Mapping!$A$30:$A$41,0)))</f>
        <v/>
      </c>
      <c r="I432" s="14">
        <f>INDEX(Variables!$C$5:$C$105,MATCH($A432,Variables!$A$5:$A$105,0))</f>
        <v/>
      </c>
      <c r="J432" s="14">
        <f>INDEX(Variables!$E$5:$E$105,MATCH($A432,Variables!$A$5:$A$105,0))</f>
        <v/>
      </c>
      <c r="K432" s="11">
        <f>LOWER(Settings!$C$4)&amp;".mit."&amp;$A432&amp;IF($C432="","","."&amp;$C432&amp;"."&amp;$B432)&amp;IF(INDEX(Variables!$D$5:$D$105,MATCH($A432,Variables!$A$5:$A$105,0))="","","."&amp;INDEX(Variables!$D$5:$D$105,MATCH($A432,Variables!$A$5:$A$105,0)))&amp;"."&amp;K$5</f>
        <v/>
      </c>
      <c r="L432" s="15">
        <f>L423*Settings!$C$13*$D432</f>
        <v/>
      </c>
      <c r="M432" s="16">
        <f>M423*Settings!$C$13*$D432</f>
        <v/>
      </c>
      <c r="N432" s="16">
        <f>N423*Settings!$C$13*$D432</f>
        <v/>
      </c>
      <c r="O432" s="16">
        <f>O423*Settings!$C$13*$D432</f>
        <v/>
      </c>
      <c r="P432" s="16">
        <f>P423*Settings!$C$13*$D432</f>
        <v/>
      </c>
      <c r="Q432" s="16">
        <f>Q423*Settings!$C$13*$D432</f>
        <v/>
      </c>
      <c r="R432" s="16">
        <f>R423*Settings!$C$13*$D432</f>
        <v/>
      </c>
      <c r="S432" s="16">
        <f>S423*Settings!$C$13*$D432</f>
        <v/>
      </c>
      <c r="T432" s="16">
        <f>T423*Settings!$C$13*$D432</f>
        <v/>
      </c>
      <c r="U432" s="16">
        <f>U423*Settings!$C$13*$D432</f>
        <v/>
      </c>
      <c r="V432" s="16">
        <f>V423*Settings!$C$13*$D432</f>
        <v/>
      </c>
      <c r="W432" s="16">
        <f>W423*Settings!$C$13*$D432</f>
        <v/>
      </c>
      <c r="X432" s="16">
        <f>X423*Settings!$C$13*$D432</f>
        <v/>
      </c>
      <c r="Y432" s="16">
        <f>Y423*Settings!$C$13*$D432</f>
        <v/>
      </c>
      <c r="Z432" s="16">
        <f>Z423*Settings!$C$13*$D432</f>
        <v/>
      </c>
      <c r="AA432" s="16">
        <f>AA423*Settings!$C$13*$D432</f>
        <v/>
      </c>
      <c r="AB432" s="16">
        <f>AB423*Settings!$C$13*$D432</f>
        <v/>
      </c>
      <c r="AC432" s="16">
        <f>AC423*Settings!$C$13*$D432</f>
        <v/>
      </c>
      <c r="AD432" s="47">
        <f>EMISSIONS(AD423,Settings!$C$13,$D432)</f>
        <v/>
      </c>
      <c r="AF432" s="11">
        <f>LOWER(Settings!$C$4)&amp;".mit."&amp;$A432&amp;IF($C432="","","."&amp;$C432&amp;"."&amp;$B432)&amp;IF(INDEX(Variables!$D$5:$D$105,MATCH($A432,Variables!$A$5:$A$105,0))="","","."&amp;INDEX(Variables!$D$5:$D$105,MATCH($A432,Variables!$A$5:$A$105,0)))&amp;"."&amp;AF$5</f>
        <v/>
      </c>
      <c r="AG432" s="15">
        <f>AG423*Settings!$C$13*$D432</f>
        <v/>
      </c>
      <c r="AH432" s="16">
        <f>AH423*Settings!$C$13*$D432</f>
        <v/>
      </c>
      <c r="AI432" s="16">
        <f>AI423*Settings!$C$13*$D432</f>
        <v/>
      </c>
      <c r="AJ432" s="16">
        <f>AJ423*Settings!$C$13*$D432</f>
        <v/>
      </c>
      <c r="AK432" s="16">
        <f>AK423*Settings!$C$13*$D432</f>
        <v/>
      </c>
      <c r="AL432" s="16">
        <f>AL423*Settings!$C$13*$D432</f>
        <v/>
      </c>
      <c r="AM432" s="16">
        <f>AM423*Settings!$C$13*$D432</f>
        <v/>
      </c>
      <c r="AN432" s="16">
        <f>AN423*Settings!$C$13*$D432</f>
        <v/>
      </c>
      <c r="AO432" s="16">
        <f>AO423*Settings!$C$13*$D432</f>
        <v/>
      </c>
      <c r="AP432" s="16">
        <f>AP423*Settings!$C$13*$D432</f>
        <v/>
      </c>
      <c r="AQ432" s="16">
        <f>AQ423*Settings!$C$13*$D432</f>
        <v/>
      </c>
      <c r="AR432" s="16">
        <f>AR423*Settings!$C$13*$D432</f>
        <v/>
      </c>
      <c r="AS432" s="16">
        <f>AS423*Settings!$C$13*$D432</f>
        <v/>
      </c>
      <c r="AT432" s="16">
        <f>AT423*Settings!$C$13*$D432</f>
        <v/>
      </c>
      <c r="AU432" s="16">
        <f>AU423*Settings!$C$13*$D432</f>
        <v/>
      </c>
      <c r="AV432" s="16">
        <f>AV423*Settings!$C$13*$D432</f>
        <v/>
      </c>
      <c r="AW432" s="16">
        <f>AW423*Settings!$C$13*$D432</f>
        <v/>
      </c>
      <c r="AX432" s="16">
        <f>AX423*Settings!$C$13*$D432</f>
        <v/>
      </c>
      <c r="AY432" s="47">
        <f>EMISSIONS(AY423,Settings!$C$13,$D432)</f>
        <v/>
      </c>
    </row>
    <row r="433" hidden="1" outlineLevel="2">
      <c r="A433" s="14" t="inlineStr">
        <is>
          <t>co2</t>
        </is>
      </c>
      <c r="B433" s="14" t="inlineStr">
        <is>
          <t>oop</t>
        </is>
      </c>
      <c r="C433" s="14" t="inlineStr">
        <is>
          <t>rod</t>
        </is>
      </c>
      <c r="D433" s="37">
        <f>INDEX(Inputs!$T$5:$T$132,MATCH($B433&amp;"|"&amp;$C433,Inputs!$A$5:$A$132,0))</f>
        <v/>
      </c>
      <c r="E433" s="36" t="n"/>
      <c r="F433" s="36" t="n"/>
      <c r="G433" s="36" t="n"/>
      <c r="H433" s="14">
        <f>INDEX(Variables!$B$5:$B$105,MATCH($A433,Variables!$A$5:$A$105,0))&amp;IF($C433="",""," | "&amp;INDEX(Mapping!$B$5:$B$26,MATCH($C433,Mapping!$A$5:$A$26,0))&amp;" | "&amp;INDEX(Mapping!$B$30:$B$41,MATCH($B433,Mapping!$A$30:$A$41,0)))</f>
        <v/>
      </c>
      <c r="I433" s="14">
        <f>INDEX(Variables!$C$5:$C$105,MATCH($A433,Variables!$A$5:$A$105,0))</f>
        <v/>
      </c>
      <c r="J433" s="14">
        <f>INDEX(Variables!$E$5:$E$105,MATCH($A433,Variables!$A$5:$A$105,0))</f>
        <v/>
      </c>
      <c r="K433" s="11">
        <f>LOWER(Settings!$C$4)&amp;".mit."&amp;$A433&amp;IF($C433="","","."&amp;$C433&amp;"."&amp;$B433)&amp;IF(INDEX(Variables!$D$5:$D$105,MATCH($A433,Variables!$A$5:$A$105,0))="","","."&amp;INDEX(Variables!$D$5:$D$105,MATCH($A433,Variables!$A$5:$A$105,0)))&amp;"."&amp;K$5</f>
        <v/>
      </c>
      <c r="L433" s="15">
        <f>L424*Settings!$C$13*$D433</f>
        <v/>
      </c>
      <c r="M433" s="16">
        <f>M424*Settings!$C$13*$D433</f>
        <v/>
      </c>
      <c r="N433" s="16">
        <f>N424*Settings!$C$13*$D433</f>
        <v/>
      </c>
      <c r="O433" s="16">
        <f>O424*Settings!$C$13*$D433</f>
        <v/>
      </c>
      <c r="P433" s="16">
        <f>P424*Settings!$C$13*$D433</f>
        <v/>
      </c>
      <c r="Q433" s="16">
        <f>Q424*Settings!$C$13*$D433</f>
        <v/>
      </c>
      <c r="R433" s="16">
        <f>R424*Settings!$C$13*$D433</f>
        <v/>
      </c>
      <c r="S433" s="16">
        <f>S424*Settings!$C$13*$D433</f>
        <v/>
      </c>
      <c r="T433" s="16">
        <f>T424*Settings!$C$13*$D433</f>
        <v/>
      </c>
      <c r="U433" s="16">
        <f>U424*Settings!$C$13*$D433</f>
        <v/>
      </c>
      <c r="V433" s="16">
        <f>V424*Settings!$C$13*$D433</f>
        <v/>
      </c>
      <c r="W433" s="16">
        <f>W424*Settings!$C$13*$D433</f>
        <v/>
      </c>
      <c r="X433" s="16">
        <f>X424*Settings!$C$13*$D433</f>
        <v/>
      </c>
      <c r="Y433" s="16">
        <f>Y424*Settings!$C$13*$D433</f>
        <v/>
      </c>
      <c r="Z433" s="16">
        <f>Z424*Settings!$C$13*$D433</f>
        <v/>
      </c>
      <c r="AA433" s="16">
        <f>AA424*Settings!$C$13*$D433</f>
        <v/>
      </c>
      <c r="AB433" s="16">
        <f>AB424*Settings!$C$13*$D433</f>
        <v/>
      </c>
      <c r="AC433" s="16">
        <f>AC424*Settings!$C$13*$D433</f>
        <v/>
      </c>
      <c r="AD433" s="47">
        <f>EMISSIONS(AD424,Settings!$C$13,$D433)</f>
        <v/>
      </c>
      <c r="AF433" s="11">
        <f>LOWER(Settings!$C$4)&amp;".mit."&amp;$A433&amp;IF($C433="","","."&amp;$C433&amp;"."&amp;$B433)&amp;IF(INDEX(Variables!$D$5:$D$105,MATCH($A433,Variables!$A$5:$A$105,0))="","","."&amp;INDEX(Variables!$D$5:$D$105,MATCH($A433,Variables!$A$5:$A$105,0)))&amp;"."&amp;AF$5</f>
        <v/>
      </c>
      <c r="AG433" s="15">
        <f>AG424*Settings!$C$13*$D433</f>
        <v/>
      </c>
      <c r="AH433" s="16">
        <f>AH424*Settings!$C$13*$D433</f>
        <v/>
      </c>
      <c r="AI433" s="16">
        <f>AI424*Settings!$C$13*$D433</f>
        <v/>
      </c>
      <c r="AJ433" s="16">
        <f>AJ424*Settings!$C$13*$D433</f>
        <v/>
      </c>
      <c r="AK433" s="16">
        <f>AK424*Settings!$C$13*$D433</f>
        <v/>
      </c>
      <c r="AL433" s="16">
        <f>AL424*Settings!$C$13*$D433</f>
        <v/>
      </c>
      <c r="AM433" s="16">
        <f>AM424*Settings!$C$13*$D433</f>
        <v/>
      </c>
      <c r="AN433" s="16">
        <f>AN424*Settings!$C$13*$D433</f>
        <v/>
      </c>
      <c r="AO433" s="16">
        <f>AO424*Settings!$C$13*$D433</f>
        <v/>
      </c>
      <c r="AP433" s="16">
        <f>AP424*Settings!$C$13*$D433</f>
        <v/>
      </c>
      <c r="AQ433" s="16">
        <f>AQ424*Settings!$C$13*$D433</f>
        <v/>
      </c>
      <c r="AR433" s="16">
        <f>AR424*Settings!$C$13*$D433</f>
        <v/>
      </c>
      <c r="AS433" s="16">
        <f>AS424*Settings!$C$13*$D433</f>
        <v/>
      </c>
      <c r="AT433" s="16">
        <f>AT424*Settings!$C$13*$D433</f>
        <v/>
      </c>
      <c r="AU433" s="16">
        <f>AU424*Settings!$C$13*$D433</f>
        <v/>
      </c>
      <c r="AV433" s="16">
        <f>AV424*Settings!$C$13*$D433</f>
        <v/>
      </c>
      <c r="AW433" s="16">
        <f>AW424*Settings!$C$13*$D433</f>
        <v/>
      </c>
      <c r="AX433" s="16">
        <f>AX424*Settings!$C$13*$D433</f>
        <v/>
      </c>
      <c r="AY433" s="47">
        <f>EMISSIONS(AY424,Settings!$C$13,$D433)</f>
        <v/>
      </c>
    </row>
    <row r="434" hidden="1" outlineLevel="2">
      <c r="A434" s="14" t="inlineStr">
        <is>
          <t>co2</t>
        </is>
      </c>
      <c r="B434" s="14" t="inlineStr">
        <is>
          <t>bio</t>
        </is>
      </c>
      <c r="C434" s="14" t="inlineStr">
        <is>
          <t>rod</t>
        </is>
      </c>
      <c r="D434" s="37">
        <f>INDEX(Inputs!$T$5:$T$132,MATCH($B434&amp;"|"&amp;$C434,Inputs!$A$5:$A$132,0))</f>
        <v/>
      </c>
      <c r="E434" s="36" t="n"/>
      <c r="F434" s="36" t="n"/>
      <c r="G434" s="36" t="n"/>
      <c r="H434" s="14">
        <f>INDEX(Variables!$B$5:$B$105,MATCH($A434,Variables!$A$5:$A$105,0))&amp;IF($C434="",""," | "&amp;INDEX(Mapping!$B$5:$B$26,MATCH($C434,Mapping!$A$5:$A$26,0))&amp;" | "&amp;INDEX(Mapping!$B$30:$B$41,MATCH($B434,Mapping!$A$30:$A$41,0)))</f>
        <v/>
      </c>
      <c r="I434" s="14">
        <f>INDEX(Variables!$C$5:$C$105,MATCH($A434,Variables!$A$5:$A$105,0))</f>
        <v/>
      </c>
      <c r="J434" s="14">
        <f>INDEX(Variables!$E$5:$E$105,MATCH($A434,Variables!$A$5:$A$105,0))</f>
        <v/>
      </c>
      <c r="K434" s="11">
        <f>LOWER(Settings!$C$4)&amp;".mit."&amp;$A434&amp;IF($C434="","","."&amp;$C434&amp;"."&amp;$B434)&amp;IF(INDEX(Variables!$D$5:$D$105,MATCH($A434,Variables!$A$5:$A$105,0))="","","."&amp;INDEX(Variables!$D$5:$D$105,MATCH($A434,Variables!$A$5:$A$105,0)))&amp;"."&amp;K$5</f>
        <v/>
      </c>
      <c r="L434" s="15">
        <f>L425*Settings!$C$13*$D434</f>
        <v/>
      </c>
      <c r="M434" s="16">
        <f>M425*Settings!$C$13*$D434</f>
        <v/>
      </c>
      <c r="N434" s="16">
        <f>N425*Settings!$C$13*$D434</f>
        <v/>
      </c>
      <c r="O434" s="16">
        <f>O425*Settings!$C$13*$D434</f>
        <v/>
      </c>
      <c r="P434" s="16">
        <f>P425*Settings!$C$13*$D434</f>
        <v/>
      </c>
      <c r="Q434" s="16">
        <f>Q425*Settings!$C$13*$D434</f>
        <v/>
      </c>
      <c r="R434" s="16">
        <f>R425*Settings!$C$13*$D434</f>
        <v/>
      </c>
      <c r="S434" s="16">
        <f>S425*Settings!$C$13*$D434</f>
        <v/>
      </c>
      <c r="T434" s="16">
        <f>T425*Settings!$C$13*$D434</f>
        <v/>
      </c>
      <c r="U434" s="16">
        <f>U425*Settings!$C$13*$D434</f>
        <v/>
      </c>
      <c r="V434" s="16">
        <f>V425*Settings!$C$13*$D434</f>
        <v/>
      </c>
      <c r="W434" s="16">
        <f>W425*Settings!$C$13*$D434</f>
        <v/>
      </c>
      <c r="X434" s="16">
        <f>X425*Settings!$C$13*$D434</f>
        <v/>
      </c>
      <c r="Y434" s="16">
        <f>Y425*Settings!$C$13*$D434</f>
        <v/>
      </c>
      <c r="Z434" s="16">
        <f>Z425*Settings!$C$13*$D434</f>
        <v/>
      </c>
      <c r="AA434" s="16">
        <f>AA425*Settings!$C$13*$D434</f>
        <v/>
      </c>
      <c r="AB434" s="16">
        <f>AB425*Settings!$C$13*$D434</f>
        <v/>
      </c>
      <c r="AC434" s="16">
        <f>AC425*Settings!$C$13*$D434</f>
        <v/>
      </c>
      <c r="AD434" s="47">
        <f>EMISSIONS(AD425,Settings!$C$13,$D434)</f>
        <v/>
      </c>
      <c r="AF434" s="11">
        <f>LOWER(Settings!$C$4)&amp;".mit."&amp;$A434&amp;IF($C434="","","."&amp;$C434&amp;"."&amp;$B434)&amp;IF(INDEX(Variables!$D$5:$D$105,MATCH($A434,Variables!$A$5:$A$105,0))="","","."&amp;INDEX(Variables!$D$5:$D$105,MATCH($A434,Variables!$A$5:$A$105,0)))&amp;"."&amp;AF$5</f>
        <v/>
      </c>
      <c r="AG434" s="15">
        <f>AG425*Settings!$C$13*$D434</f>
        <v/>
      </c>
      <c r="AH434" s="16">
        <f>AH425*Settings!$C$13*$D434</f>
        <v/>
      </c>
      <c r="AI434" s="16">
        <f>AI425*Settings!$C$13*$D434</f>
        <v/>
      </c>
      <c r="AJ434" s="16">
        <f>AJ425*Settings!$C$13*$D434</f>
        <v/>
      </c>
      <c r="AK434" s="16">
        <f>AK425*Settings!$C$13*$D434</f>
        <v/>
      </c>
      <c r="AL434" s="16">
        <f>AL425*Settings!$C$13*$D434</f>
        <v/>
      </c>
      <c r="AM434" s="16">
        <f>AM425*Settings!$C$13*$D434</f>
        <v/>
      </c>
      <c r="AN434" s="16">
        <f>AN425*Settings!$C$13*$D434</f>
        <v/>
      </c>
      <c r="AO434" s="16">
        <f>AO425*Settings!$C$13*$D434</f>
        <v/>
      </c>
      <c r="AP434" s="16">
        <f>AP425*Settings!$C$13*$D434</f>
        <v/>
      </c>
      <c r="AQ434" s="16">
        <f>AQ425*Settings!$C$13*$D434</f>
        <v/>
      </c>
      <c r="AR434" s="16">
        <f>AR425*Settings!$C$13*$D434</f>
        <v/>
      </c>
      <c r="AS434" s="16">
        <f>AS425*Settings!$C$13*$D434</f>
        <v/>
      </c>
      <c r="AT434" s="16">
        <f>AT425*Settings!$C$13*$D434</f>
        <v/>
      </c>
      <c r="AU434" s="16">
        <f>AU425*Settings!$C$13*$D434</f>
        <v/>
      </c>
      <c r="AV434" s="16">
        <f>AV425*Settings!$C$13*$D434</f>
        <v/>
      </c>
      <c r="AW434" s="16">
        <f>AW425*Settings!$C$13*$D434</f>
        <v/>
      </c>
      <c r="AX434" s="16">
        <f>AX425*Settings!$C$13*$D434</f>
        <v/>
      </c>
      <c r="AY434" s="47">
        <f>EMISSIONS(AY425,Settings!$C$13,$D434)</f>
        <v/>
      </c>
    </row>
    <row r="435" hidden="1" outlineLevel="2"/>
    <row r="436" hidden="1" outlineLevel="2">
      <c r="A436" s="14" t="inlineStr">
        <is>
          <t>rtx</t>
        </is>
      </c>
      <c r="B436" s="14" t="inlineStr">
        <is>
          <t>coa</t>
        </is>
      </c>
      <c r="C436" s="14" t="inlineStr">
        <is>
          <t>rod</t>
        </is>
      </c>
      <c r="D436" s="37">
        <f>INDEX(Inputs!$R$5:$R$132,MATCH($B436&amp;"|"&amp;$C436,Inputs!$A$5:$A$132,0))</f>
        <v/>
      </c>
      <c r="E436" s="36" t="n"/>
      <c r="F436" s="36" t="n"/>
      <c r="G436" s="36" t="n"/>
      <c r="H436" s="14">
        <f>INDEX(Variables!$B$5:$B$105,MATCH($A436,Variables!$A$5:$A$105,0))&amp;IF($C436="",""," | "&amp;INDEX(Mapping!$B$5:$B$26,MATCH($C436,Mapping!$A$5:$A$26,0))&amp;" | "&amp;INDEX(Mapping!$B$30:$B$41,MATCH($B436,Mapping!$A$30:$A$41,0)))</f>
        <v/>
      </c>
      <c r="I436" s="14">
        <f>INDEX(Variables!$C$5:$C$105,MATCH($A436,Variables!$A$5:$A$105,0))</f>
        <v/>
      </c>
      <c r="J436" s="14">
        <f>INDEX(Variables!$E$5:$E$105,MATCH($A436,Variables!$A$5:$A$105,0))</f>
        <v/>
      </c>
      <c r="K436" s="11">
        <f>LOWER(Settings!$C$4)&amp;".mit."&amp;$A436&amp;IF($C436="","","."&amp;$C436&amp;"."&amp;$B436)&amp;IF(INDEX(Variables!$D$5:$D$105,MATCH($A436,Variables!$A$5:$A$105,0))="","","."&amp;INDEX(Variables!$D$5:$D$105,MATCH($A436,Variables!$A$5:$A$105,0)))&amp;"."&amp;K$5</f>
        <v/>
      </c>
      <c r="L436" s="44">
        <f>L418*Settings!$C$13*(INDEX(L$318:L$329,$D436)+INDEX(L$305:L$316,$D436))</f>
        <v/>
      </c>
      <c r="M436" s="45">
        <f>M418*Settings!$C$13*(INDEX(M$318:M$329,$D436)+INDEX(M$305:M$316,$D436))</f>
        <v/>
      </c>
      <c r="N436" s="45">
        <f>N418*Settings!$C$13*(INDEX(N$318:N$329,$D436)+INDEX(N$305:N$316,$D436))</f>
        <v/>
      </c>
      <c r="O436" s="45">
        <f>O418*Settings!$C$13*(INDEX(O$318:O$329,$D436)+INDEX(O$305:O$316,$D436))</f>
        <v/>
      </c>
      <c r="P436" s="45">
        <f>P418*Settings!$C$13*(INDEX(P$318:P$329,$D436)+INDEX(P$305:P$316,$D436))</f>
        <v/>
      </c>
      <c r="Q436" s="45">
        <f>Q418*Settings!$C$13*(INDEX(Q$318:Q$329,$D436)+INDEX(Q$305:Q$316,$D436))</f>
        <v/>
      </c>
      <c r="R436" s="45">
        <f>R418*Settings!$C$13*(INDEX(R$318:R$329,$D436)+INDEX(R$305:R$316,$D436))</f>
        <v/>
      </c>
      <c r="S436" s="45">
        <f>S418*Settings!$C$13*(INDEX(S$318:S$329,$D436)+INDEX(S$305:S$316,$D436))</f>
        <v/>
      </c>
      <c r="T436" s="45">
        <f>T418*Settings!$C$13*(INDEX(T$318:T$329,$D436)+INDEX(T$305:T$316,$D436))</f>
        <v/>
      </c>
      <c r="U436" s="45">
        <f>U418*Settings!$C$13*(INDEX(U$318:U$329,$D436)+INDEX(U$305:U$316,$D436))</f>
        <v/>
      </c>
      <c r="V436" s="45">
        <f>V418*Settings!$C$13*(INDEX(V$318:V$329,$D436)+INDEX(V$305:V$316,$D436))</f>
        <v/>
      </c>
      <c r="W436" s="45">
        <f>W418*Settings!$C$13*(INDEX(W$318:W$329,$D436)+INDEX(W$305:W$316,$D436))</f>
        <v/>
      </c>
      <c r="X436" s="45">
        <f>X418*Settings!$C$13*(INDEX(X$318:X$329,$D436)+INDEX(X$305:X$316,$D436))</f>
        <v/>
      </c>
      <c r="Y436" s="45">
        <f>Y418*Settings!$C$13*(INDEX(Y$318:Y$329,$D436)+INDEX(Y$305:Y$316,$D436))</f>
        <v/>
      </c>
      <c r="Z436" s="45">
        <f>Z418*Settings!$C$13*(INDEX(Z$318:Z$329,$D436)+INDEX(Z$305:Z$316,$D436))</f>
        <v/>
      </c>
      <c r="AA436" s="45">
        <f>AA418*Settings!$C$13*(INDEX(AA$318:AA$329,$D436)+INDEX(AA$305:AA$316,$D436))</f>
        <v/>
      </c>
      <c r="AB436" s="45">
        <f>AB418*Settings!$C$13*(INDEX(AB$318:AB$329,$D436)+INDEX(AB$305:AB$316,$D436))</f>
        <v/>
      </c>
      <c r="AC436" s="45">
        <f>AC418*Settings!$C$13*(INDEX(AC$318:AC$329,$D436)+INDEX(AC$305:AC$316,$D436))</f>
        <v/>
      </c>
      <c r="AD436" s="46">
        <f>REVENUE(AD418,Settings!$C$13,INDEX(AD$318:AD$329,$D436)+INDEX(AD$305:AD$316,$D436))</f>
        <v/>
      </c>
      <c r="AF436" s="11">
        <f>LOWER(Settings!$C$4)&amp;".mit."&amp;$A436&amp;IF($C436="","","."&amp;$C436&amp;"."&amp;$B436)&amp;IF(INDEX(Variables!$D$5:$D$105,MATCH($A436,Variables!$A$5:$A$105,0))="","","."&amp;INDEX(Variables!$D$5:$D$105,MATCH($A436,Variables!$A$5:$A$105,0)))&amp;"."&amp;AF$5</f>
        <v/>
      </c>
      <c r="AG436" s="44">
        <f>AG418*Settings!$C$13*(INDEX(AG$318:AG$329,$D436)+INDEX(AG$305:AG$316,$D436))</f>
        <v/>
      </c>
      <c r="AH436" s="45">
        <f>AH418*Settings!$C$13*(INDEX(AH$318:AH$329,$D436)+INDEX(AH$305:AH$316,$D436))</f>
        <v/>
      </c>
      <c r="AI436" s="45">
        <f>AI418*Settings!$C$13*(INDEX(AI$318:AI$329,$D436)+INDEX(AI$305:AI$316,$D436))</f>
        <v/>
      </c>
      <c r="AJ436" s="45">
        <f>AJ418*Settings!$C$13*(INDEX(AJ$318:AJ$329,$D436)+INDEX(AJ$305:AJ$316,$D436))</f>
        <v/>
      </c>
      <c r="AK436" s="45">
        <f>AK418*Settings!$C$13*(INDEX(AK$318:AK$329,$D436)+INDEX(AK$305:AK$316,$D436))</f>
        <v/>
      </c>
      <c r="AL436" s="45">
        <f>AL418*Settings!$C$13*(INDEX(AL$318:AL$329,$D436)+INDEX(AL$305:AL$316,$D436))</f>
        <v/>
      </c>
      <c r="AM436" s="45">
        <f>AM418*Settings!$C$13*(INDEX(AM$318:AM$329,$D436)+INDEX(AM$305:AM$316,$D436))</f>
        <v/>
      </c>
      <c r="AN436" s="45">
        <f>AN418*Settings!$C$13*(INDEX(AN$318:AN$329,$D436)+INDEX(AN$305:AN$316,$D436))</f>
        <v/>
      </c>
      <c r="AO436" s="45">
        <f>AO418*Settings!$C$13*(INDEX(AO$318:AO$329,$D436)+INDEX(AO$305:AO$316,$D436))</f>
        <v/>
      </c>
      <c r="AP436" s="45">
        <f>AP418*Settings!$C$13*(INDEX(AP$318:AP$329,$D436)+INDEX(AP$305:AP$316,$D436))</f>
        <v/>
      </c>
      <c r="AQ436" s="45">
        <f>AQ418*Settings!$C$13*(INDEX(AQ$318:AQ$329,$D436)+INDEX(AQ$305:AQ$316,$D436))</f>
        <v/>
      </c>
      <c r="AR436" s="45">
        <f>AR418*Settings!$C$13*(INDEX(AR$318:AR$329,$D436)+INDEX(AR$305:AR$316,$D436))</f>
        <v/>
      </c>
      <c r="AS436" s="45">
        <f>AS418*Settings!$C$13*(INDEX(AS$318:AS$329,$D436)+INDEX(AS$305:AS$316,$D436))</f>
        <v/>
      </c>
      <c r="AT436" s="45">
        <f>AT418*Settings!$C$13*(INDEX(AT$318:AT$329,$D436)+INDEX(AT$305:AT$316,$D436))</f>
        <v/>
      </c>
      <c r="AU436" s="45">
        <f>AU418*Settings!$C$13*(INDEX(AU$318:AU$329,$D436)+INDEX(AU$305:AU$316,$D436))</f>
        <v/>
      </c>
      <c r="AV436" s="45">
        <f>AV418*Settings!$C$13*(INDEX(AV$318:AV$329,$D436)+INDEX(AV$305:AV$316,$D436))</f>
        <v/>
      </c>
      <c r="AW436" s="45">
        <f>AW418*Settings!$C$13*(INDEX(AW$318:AW$329,$D436)+INDEX(AW$305:AW$316,$D436))</f>
        <v/>
      </c>
      <c r="AX436" s="45">
        <f>AX418*Settings!$C$13*(INDEX(AX$318:AX$329,$D436)+INDEX(AX$305:AX$316,$D436))</f>
        <v/>
      </c>
      <c r="AY436" s="46">
        <f>REVENUE(AY418,Settings!$C$13,INDEX(AY$318:AY$329,$D436)+INDEX(AY$305:AY$316,$D436))</f>
        <v/>
      </c>
    </row>
    <row r="437" hidden="1" outlineLevel="2">
      <c r="A437" s="14" t="inlineStr">
        <is>
          <t>rtx</t>
        </is>
      </c>
      <c r="B437" s="14" t="inlineStr">
        <is>
          <t>nga</t>
        </is>
      </c>
      <c r="C437" s="14" t="inlineStr">
        <is>
          <t>rod</t>
        </is>
      </c>
      <c r="D437" s="37">
        <f>INDEX(Inputs!$R$5:$R$132,MATCH($B437&amp;"|"&amp;$C437,Inputs!$A$5:$A$132,0))</f>
        <v/>
      </c>
      <c r="E437" s="36" t="n"/>
      <c r="F437" s="36" t="n"/>
      <c r="G437" s="36" t="n"/>
      <c r="H437" s="14">
        <f>INDEX(Variables!$B$5:$B$105,MATCH($A437,Variables!$A$5:$A$105,0))&amp;IF($C437="",""," | "&amp;INDEX(Mapping!$B$5:$B$26,MATCH($C437,Mapping!$A$5:$A$26,0))&amp;" | "&amp;INDEX(Mapping!$B$30:$B$41,MATCH($B437,Mapping!$A$30:$A$41,0)))</f>
        <v/>
      </c>
      <c r="I437" s="14">
        <f>INDEX(Variables!$C$5:$C$105,MATCH($A437,Variables!$A$5:$A$105,0))</f>
        <v/>
      </c>
      <c r="J437" s="14">
        <f>INDEX(Variables!$E$5:$E$105,MATCH($A437,Variables!$A$5:$A$105,0))</f>
        <v/>
      </c>
      <c r="K437" s="11">
        <f>LOWER(Settings!$C$4)&amp;".mit."&amp;$A437&amp;IF($C437="","","."&amp;$C437&amp;"."&amp;$B437)&amp;IF(INDEX(Variables!$D$5:$D$105,MATCH($A437,Variables!$A$5:$A$105,0))="","","."&amp;INDEX(Variables!$D$5:$D$105,MATCH($A437,Variables!$A$5:$A$105,0)))&amp;"."&amp;K$5</f>
        <v/>
      </c>
      <c r="L437" s="44">
        <f>L419*Settings!$C$13*(INDEX(L$318:L$329,$D437)+INDEX(L$305:L$316,$D437))</f>
        <v/>
      </c>
      <c r="M437" s="45">
        <f>M419*Settings!$C$13*(INDEX(M$318:M$329,$D437)+INDEX(M$305:M$316,$D437))</f>
        <v/>
      </c>
      <c r="N437" s="45">
        <f>N419*Settings!$C$13*(INDEX(N$318:N$329,$D437)+INDEX(N$305:N$316,$D437))</f>
        <v/>
      </c>
      <c r="O437" s="45">
        <f>O419*Settings!$C$13*(INDEX(O$318:O$329,$D437)+INDEX(O$305:O$316,$D437))</f>
        <v/>
      </c>
      <c r="P437" s="45">
        <f>P419*Settings!$C$13*(INDEX(P$318:P$329,$D437)+INDEX(P$305:P$316,$D437))</f>
        <v/>
      </c>
      <c r="Q437" s="45">
        <f>Q419*Settings!$C$13*(INDEX(Q$318:Q$329,$D437)+INDEX(Q$305:Q$316,$D437))</f>
        <v/>
      </c>
      <c r="R437" s="45">
        <f>R419*Settings!$C$13*(INDEX(R$318:R$329,$D437)+INDEX(R$305:R$316,$D437))</f>
        <v/>
      </c>
      <c r="S437" s="45">
        <f>S419*Settings!$C$13*(INDEX(S$318:S$329,$D437)+INDEX(S$305:S$316,$D437))</f>
        <v/>
      </c>
      <c r="T437" s="45">
        <f>T419*Settings!$C$13*(INDEX(T$318:T$329,$D437)+INDEX(T$305:T$316,$D437))</f>
        <v/>
      </c>
      <c r="U437" s="45">
        <f>U419*Settings!$C$13*(INDEX(U$318:U$329,$D437)+INDEX(U$305:U$316,$D437))</f>
        <v/>
      </c>
      <c r="V437" s="45">
        <f>V419*Settings!$C$13*(INDEX(V$318:V$329,$D437)+INDEX(V$305:V$316,$D437))</f>
        <v/>
      </c>
      <c r="W437" s="45">
        <f>W419*Settings!$C$13*(INDEX(W$318:W$329,$D437)+INDEX(W$305:W$316,$D437))</f>
        <v/>
      </c>
      <c r="X437" s="45">
        <f>X419*Settings!$C$13*(INDEX(X$318:X$329,$D437)+INDEX(X$305:X$316,$D437))</f>
        <v/>
      </c>
      <c r="Y437" s="45">
        <f>Y419*Settings!$C$13*(INDEX(Y$318:Y$329,$D437)+INDEX(Y$305:Y$316,$D437))</f>
        <v/>
      </c>
      <c r="Z437" s="45">
        <f>Z419*Settings!$C$13*(INDEX(Z$318:Z$329,$D437)+INDEX(Z$305:Z$316,$D437))</f>
        <v/>
      </c>
      <c r="AA437" s="45">
        <f>AA419*Settings!$C$13*(INDEX(AA$318:AA$329,$D437)+INDEX(AA$305:AA$316,$D437))</f>
        <v/>
      </c>
      <c r="AB437" s="45">
        <f>AB419*Settings!$C$13*(INDEX(AB$318:AB$329,$D437)+INDEX(AB$305:AB$316,$D437))</f>
        <v/>
      </c>
      <c r="AC437" s="45">
        <f>AC419*Settings!$C$13*(INDEX(AC$318:AC$329,$D437)+INDEX(AC$305:AC$316,$D437))</f>
        <v/>
      </c>
      <c r="AD437" s="46">
        <f>REVENUE(AD419,Settings!$C$13,INDEX(AD$318:AD$329,$D437)+INDEX(AD$305:AD$316,$D437))</f>
        <v/>
      </c>
      <c r="AF437" s="11">
        <f>LOWER(Settings!$C$4)&amp;".mit."&amp;$A437&amp;IF($C437="","","."&amp;$C437&amp;"."&amp;$B437)&amp;IF(INDEX(Variables!$D$5:$D$105,MATCH($A437,Variables!$A$5:$A$105,0))="","","."&amp;INDEX(Variables!$D$5:$D$105,MATCH($A437,Variables!$A$5:$A$105,0)))&amp;"."&amp;AF$5</f>
        <v/>
      </c>
      <c r="AG437" s="44">
        <f>AG419*Settings!$C$13*(INDEX(AG$318:AG$329,$D437)+INDEX(AG$305:AG$316,$D437))</f>
        <v/>
      </c>
      <c r="AH437" s="45">
        <f>AH419*Settings!$C$13*(INDEX(AH$318:AH$329,$D437)+INDEX(AH$305:AH$316,$D437))</f>
        <v/>
      </c>
      <c r="AI437" s="45">
        <f>AI419*Settings!$C$13*(INDEX(AI$318:AI$329,$D437)+INDEX(AI$305:AI$316,$D437))</f>
        <v/>
      </c>
      <c r="AJ437" s="45">
        <f>AJ419*Settings!$C$13*(INDEX(AJ$318:AJ$329,$D437)+INDEX(AJ$305:AJ$316,$D437))</f>
        <v/>
      </c>
      <c r="AK437" s="45">
        <f>AK419*Settings!$C$13*(INDEX(AK$318:AK$329,$D437)+INDEX(AK$305:AK$316,$D437))</f>
        <v/>
      </c>
      <c r="AL437" s="45">
        <f>AL419*Settings!$C$13*(INDEX(AL$318:AL$329,$D437)+INDEX(AL$305:AL$316,$D437))</f>
        <v/>
      </c>
      <c r="AM437" s="45">
        <f>AM419*Settings!$C$13*(INDEX(AM$318:AM$329,$D437)+INDEX(AM$305:AM$316,$D437))</f>
        <v/>
      </c>
      <c r="AN437" s="45">
        <f>AN419*Settings!$C$13*(INDEX(AN$318:AN$329,$D437)+INDEX(AN$305:AN$316,$D437))</f>
        <v/>
      </c>
      <c r="AO437" s="45">
        <f>AO419*Settings!$C$13*(INDEX(AO$318:AO$329,$D437)+INDEX(AO$305:AO$316,$D437))</f>
        <v/>
      </c>
      <c r="AP437" s="45">
        <f>AP419*Settings!$C$13*(INDEX(AP$318:AP$329,$D437)+INDEX(AP$305:AP$316,$D437))</f>
        <v/>
      </c>
      <c r="AQ437" s="45">
        <f>AQ419*Settings!$C$13*(INDEX(AQ$318:AQ$329,$D437)+INDEX(AQ$305:AQ$316,$D437))</f>
        <v/>
      </c>
      <c r="AR437" s="45">
        <f>AR419*Settings!$C$13*(INDEX(AR$318:AR$329,$D437)+INDEX(AR$305:AR$316,$D437))</f>
        <v/>
      </c>
      <c r="AS437" s="45">
        <f>AS419*Settings!$C$13*(INDEX(AS$318:AS$329,$D437)+INDEX(AS$305:AS$316,$D437))</f>
        <v/>
      </c>
      <c r="AT437" s="45">
        <f>AT419*Settings!$C$13*(INDEX(AT$318:AT$329,$D437)+INDEX(AT$305:AT$316,$D437))</f>
        <v/>
      </c>
      <c r="AU437" s="45">
        <f>AU419*Settings!$C$13*(INDEX(AU$318:AU$329,$D437)+INDEX(AU$305:AU$316,$D437))</f>
        <v/>
      </c>
      <c r="AV437" s="45">
        <f>AV419*Settings!$C$13*(INDEX(AV$318:AV$329,$D437)+INDEX(AV$305:AV$316,$D437))</f>
        <v/>
      </c>
      <c r="AW437" s="45">
        <f>AW419*Settings!$C$13*(INDEX(AW$318:AW$329,$D437)+INDEX(AW$305:AW$316,$D437))</f>
        <v/>
      </c>
      <c r="AX437" s="45">
        <f>AX419*Settings!$C$13*(INDEX(AX$318:AX$329,$D437)+INDEX(AX$305:AX$316,$D437))</f>
        <v/>
      </c>
      <c r="AY437" s="46">
        <f>REVENUE(AY419,Settings!$C$13,INDEX(AY$318:AY$329,$D437)+INDEX(AY$305:AY$316,$D437))</f>
        <v/>
      </c>
    </row>
    <row r="438" hidden="1" outlineLevel="2">
      <c r="A438" s="14" t="inlineStr">
        <is>
          <t>rtx</t>
        </is>
      </c>
      <c r="B438" s="14" t="inlineStr">
        <is>
          <t>gso</t>
        </is>
      </c>
      <c r="C438" s="14" t="inlineStr">
        <is>
          <t>rod</t>
        </is>
      </c>
      <c r="D438" s="37">
        <f>INDEX(Inputs!$R$5:$R$132,MATCH($B438&amp;"|"&amp;$C438,Inputs!$A$5:$A$132,0))</f>
        <v/>
      </c>
      <c r="E438" s="36" t="n"/>
      <c r="F438" s="36" t="n"/>
      <c r="G438" s="36" t="n"/>
      <c r="H438" s="14">
        <f>INDEX(Variables!$B$5:$B$105,MATCH($A438,Variables!$A$5:$A$105,0))&amp;IF($C438="",""," | "&amp;INDEX(Mapping!$B$5:$B$26,MATCH($C438,Mapping!$A$5:$A$26,0))&amp;" | "&amp;INDEX(Mapping!$B$30:$B$41,MATCH($B438,Mapping!$A$30:$A$41,0)))</f>
        <v/>
      </c>
      <c r="I438" s="14">
        <f>INDEX(Variables!$C$5:$C$105,MATCH($A438,Variables!$A$5:$A$105,0))</f>
        <v/>
      </c>
      <c r="J438" s="14">
        <f>INDEX(Variables!$E$5:$E$105,MATCH($A438,Variables!$A$5:$A$105,0))</f>
        <v/>
      </c>
      <c r="K438" s="11">
        <f>LOWER(Settings!$C$4)&amp;".mit."&amp;$A438&amp;IF($C438="","","."&amp;$C438&amp;"."&amp;$B438)&amp;IF(INDEX(Variables!$D$5:$D$105,MATCH($A438,Variables!$A$5:$A$105,0))="","","."&amp;INDEX(Variables!$D$5:$D$105,MATCH($A438,Variables!$A$5:$A$105,0)))&amp;"."&amp;K$5</f>
        <v/>
      </c>
      <c r="L438" s="44">
        <f>L420*Settings!$C$13*(INDEX(L$318:L$329,$D438)+INDEX(L$305:L$316,$D438))</f>
        <v/>
      </c>
      <c r="M438" s="45">
        <f>M420*Settings!$C$13*(INDEX(M$318:M$329,$D438)+INDEX(M$305:M$316,$D438))</f>
        <v/>
      </c>
      <c r="N438" s="45">
        <f>N420*Settings!$C$13*(INDEX(N$318:N$329,$D438)+INDEX(N$305:N$316,$D438))</f>
        <v/>
      </c>
      <c r="O438" s="45">
        <f>O420*Settings!$C$13*(INDEX(O$318:O$329,$D438)+INDEX(O$305:O$316,$D438))</f>
        <v/>
      </c>
      <c r="P438" s="45">
        <f>P420*Settings!$C$13*(INDEX(P$318:P$329,$D438)+INDEX(P$305:P$316,$D438))</f>
        <v/>
      </c>
      <c r="Q438" s="45">
        <f>Q420*Settings!$C$13*(INDEX(Q$318:Q$329,$D438)+INDEX(Q$305:Q$316,$D438))</f>
        <v/>
      </c>
      <c r="R438" s="45">
        <f>R420*Settings!$C$13*(INDEX(R$318:R$329,$D438)+INDEX(R$305:R$316,$D438))</f>
        <v/>
      </c>
      <c r="S438" s="45">
        <f>S420*Settings!$C$13*(INDEX(S$318:S$329,$D438)+INDEX(S$305:S$316,$D438))</f>
        <v/>
      </c>
      <c r="T438" s="45">
        <f>T420*Settings!$C$13*(INDEX(T$318:T$329,$D438)+INDEX(T$305:T$316,$D438))</f>
        <v/>
      </c>
      <c r="U438" s="45">
        <f>U420*Settings!$C$13*(INDEX(U$318:U$329,$D438)+INDEX(U$305:U$316,$D438))</f>
        <v/>
      </c>
      <c r="V438" s="45">
        <f>V420*Settings!$C$13*(INDEX(V$318:V$329,$D438)+INDEX(V$305:V$316,$D438))</f>
        <v/>
      </c>
      <c r="W438" s="45">
        <f>W420*Settings!$C$13*(INDEX(W$318:W$329,$D438)+INDEX(W$305:W$316,$D438))</f>
        <v/>
      </c>
      <c r="X438" s="45">
        <f>X420*Settings!$C$13*(INDEX(X$318:X$329,$D438)+INDEX(X$305:X$316,$D438))</f>
        <v/>
      </c>
      <c r="Y438" s="45">
        <f>Y420*Settings!$C$13*(INDEX(Y$318:Y$329,$D438)+INDEX(Y$305:Y$316,$D438))</f>
        <v/>
      </c>
      <c r="Z438" s="45">
        <f>Z420*Settings!$C$13*(INDEX(Z$318:Z$329,$D438)+INDEX(Z$305:Z$316,$D438))</f>
        <v/>
      </c>
      <c r="AA438" s="45">
        <f>AA420*Settings!$C$13*(INDEX(AA$318:AA$329,$D438)+INDEX(AA$305:AA$316,$D438))</f>
        <v/>
      </c>
      <c r="AB438" s="45">
        <f>AB420*Settings!$C$13*(INDEX(AB$318:AB$329,$D438)+INDEX(AB$305:AB$316,$D438))</f>
        <v/>
      </c>
      <c r="AC438" s="45">
        <f>AC420*Settings!$C$13*(INDEX(AC$318:AC$329,$D438)+INDEX(AC$305:AC$316,$D438))</f>
        <v/>
      </c>
      <c r="AD438" s="46">
        <f>REVENUE(AD420,Settings!$C$13,INDEX(AD$318:AD$329,$D438)+INDEX(AD$305:AD$316,$D438))</f>
        <v/>
      </c>
      <c r="AF438" s="11">
        <f>LOWER(Settings!$C$4)&amp;".mit."&amp;$A438&amp;IF($C438="","","."&amp;$C438&amp;"."&amp;$B438)&amp;IF(INDEX(Variables!$D$5:$D$105,MATCH($A438,Variables!$A$5:$A$105,0))="","","."&amp;INDEX(Variables!$D$5:$D$105,MATCH($A438,Variables!$A$5:$A$105,0)))&amp;"."&amp;AF$5</f>
        <v/>
      </c>
      <c r="AG438" s="44">
        <f>AG420*Settings!$C$13*(INDEX(AG$318:AG$329,$D438)+INDEX(AG$305:AG$316,$D438))</f>
        <v/>
      </c>
      <c r="AH438" s="45">
        <f>AH420*Settings!$C$13*(INDEX(AH$318:AH$329,$D438)+INDEX(AH$305:AH$316,$D438))</f>
        <v/>
      </c>
      <c r="AI438" s="45">
        <f>AI420*Settings!$C$13*(INDEX(AI$318:AI$329,$D438)+INDEX(AI$305:AI$316,$D438))</f>
        <v/>
      </c>
      <c r="AJ438" s="45">
        <f>AJ420*Settings!$C$13*(INDEX(AJ$318:AJ$329,$D438)+INDEX(AJ$305:AJ$316,$D438))</f>
        <v/>
      </c>
      <c r="AK438" s="45">
        <f>AK420*Settings!$C$13*(INDEX(AK$318:AK$329,$D438)+INDEX(AK$305:AK$316,$D438))</f>
        <v/>
      </c>
      <c r="AL438" s="45">
        <f>AL420*Settings!$C$13*(INDEX(AL$318:AL$329,$D438)+INDEX(AL$305:AL$316,$D438))</f>
        <v/>
      </c>
      <c r="AM438" s="45">
        <f>AM420*Settings!$C$13*(INDEX(AM$318:AM$329,$D438)+INDEX(AM$305:AM$316,$D438))</f>
        <v/>
      </c>
      <c r="AN438" s="45">
        <f>AN420*Settings!$C$13*(INDEX(AN$318:AN$329,$D438)+INDEX(AN$305:AN$316,$D438))</f>
        <v/>
      </c>
      <c r="AO438" s="45">
        <f>AO420*Settings!$C$13*(INDEX(AO$318:AO$329,$D438)+INDEX(AO$305:AO$316,$D438))</f>
        <v/>
      </c>
      <c r="AP438" s="45">
        <f>AP420*Settings!$C$13*(INDEX(AP$318:AP$329,$D438)+INDEX(AP$305:AP$316,$D438))</f>
        <v/>
      </c>
      <c r="AQ438" s="45">
        <f>AQ420*Settings!$C$13*(INDEX(AQ$318:AQ$329,$D438)+INDEX(AQ$305:AQ$316,$D438))</f>
        <v/>
      </c>
      <c r="AR438" s="45">
        <f>AR420*Settings!$C$13*(INDEX(AR$318:AR$329,$D438)+INDEX(AR$305:AR$316,$D438))</f>
        <v/>
      </c>
      <c r="AS438" s="45">
        <f>AS420*Settings!$C$13*(INDEX(AS$318:AS$329,$D438)+INDEX(AS$305:AS$316,$D438))</f>
        <v/>
      </c>
      <c r="AT438" s="45">
        <f>AT420*Settings!$C$13*(INDEX(AT$318:AT$329,$D438)+INDEX(AT$305:AT$316,$D438))</f>
        <v/>
      </c>
      <c r="AU438" s="45">
        <f>AU420*Settings!$C$13*(INDEX(AU$318:AU$329,$D438)+INDEX(AU$305:AU$316,$D438))</f>
        <v/>
      </c>
      <c r="AV438" s="45">
        <f>AV420*Settings!$C$13*(INDEX(AV$318:AV$329,$D438)+INDEX(AV$305:AV$316,$D438))</f>
        <v/>
      </c>
      <c r="AW438" s="45">
        <f>AW420*Settings!$C$13*(INDEX(AW$318:AW$329,$D438)+INDEX(AW$305:AW$316,$D438))</f>
        <v/>
      </c>
      <c r="AX438" s="45">
        <f>AX420*Settings!$C$13*(INDEX(AX$318:AX$329,$D438)+INDEX(AX$305:AX$316,$D438))</f>
        <v/>
      </c>
      <c r="AY438" s="46">
        <f>REVENUE(AY420,Settings!$C$13,INDEX(AY$318:AY$329,$D438)+INDEX(AY$305:AY$316,$D438))</f>
        <v/>
      </c>
    </row>
    <row r="439" hidden="1" outlineLevel="2">
      <c r="A439" s="14" t="inlineStr">
        <is>
          <t>rtx</t>
        </is>
      </c>
      <c r="B439" s="14" t="inlineStr">
        <is>
          <t>die</t>
        </is>
      </c>
      <c r="C439" s="14" t="inlineStr">
        <is>
          <t>rod</t>
        </is>
      </c>
      <c r="D439" s="37">
        <f>INDEX(Inputs!$R$5:$R$132,MATCH($B439&amp;"|"&amp;$C439,Inputs!$A$5:$A$132,0))</f>
        <v/>
      </c>
      <c r="E439" s="36" t="n"/>
      <c r="F439" s="36" t="n"/>
      <c r="G439" s="36" t="n"/>
      <c r="H439" s="14">
        <f>INDEX(Variables!$B$5:$B$105,MATCH($A439,Variables!$A$5:$A$105,0))&amp;IF($C439="",""," | "&amp;INDEX(Mapping!$B$5:$B$26,MATCH($C439,Mapping!$A$5:$A$26,0))&amp;" | "&amp;INDEX(Mapping!$B$30:$B$41,MATCH($B439,Mapping!$A$30:$A$41,0)))</f>
        <v/>
      </c>
      <c r="I439" s="14">
        <f>INDEX(Variables!$C$5:$C$105,MATCH($A439,Variables!$A$5:$A$105,0))</f>
        <v/>
      </c>
      <c r="J439" s="14">
        <f>INDEX(Variables!$E$5:$E$105,MATCH($A439,Variables!$A$5:$A$105,0))</f>
        <v/>
      </c>
      <c r="K439" s="11">
        <f>LOWER(Settings!$C$4)&amp;".mit."&amp;$A439&amp;IF($C439="","","."&amp;$C439&amp;"."&amp;$B439)&amp;IF(INDEX(Variables!$D$5:$D$105,MATCH($A439,Variables!$A$5:$A$105,0))="","","."&amp;INDEX(Variables!$D$5:$D$105,MATCH($A439,Variables!$A$5:$A$105,0)))&amp;"."&amp;K$5</f>
        <v/>
      </c>
      <c r="L439" s="44">
        <f>L421*Settings!$C$13*(INDEX(L$318:L$329,$D439)+INDEX(L$305:L$316,$D439))</f>
        <v/>
      </c>
      <c r="M439" s="45">
        <f>M421*Settings!$C$13*(INDEX(M$318:M$329,$D439)+INDEX(M$305:M$316,$D439))</f>
        <v/>
      </c>
      <c r="N439" s="45">
        <f>N421*Settings!$C$13*(INDEX(N$318:N$329,$D439)+INDEX(N$305:N$316,$D439))</f>
        <v/>
      </c>
      <c r="O439" s="45">
        <f>O421*Settings!$C$13*(INDEX(O$318:O$329,$D439)+INDEX(O$305:O$316,$D439))</f>
        <v/>
      </c>
      <c r="P439" s="45">
        <f>P421*Settings!$C$13*(INDEX(P$318:P$329,$D439)+INDEX(P$305:P$316,$D439))</f>
        <v/>
      </c>
      <c r="Q439" s="45">
        <f>Q421*Settings!$C$13*(INDEX(Q$318:Q$329,$D439)+INDEX(Q$305:Q$316,$D439))</f>
        <v/>
      </c>
      <c r="R439" s="45">
        <f>R421*Settings!$C$13*(INDEX(R$318:R$329,$D439)+INDEX(R$305:R$316,$D439))</f>
        <v/>
      </c>
      <c r="S439" s="45">
        <f>S421*Settings!$C$13*(INDEX(S$318:S$329,$D439)+INDEX(S$305:S$316,$D439))</f>
        <v/>
      </c>
      <c r="T439" s="45">
        <f>T421*Settings!$C$13*(INDEX(T$318:T$329,$D439)+INDEX(T$305:T$316,$D439))</f>
        <v/>
      </c>
      <c r="U439" s="45">
        <f>U421*Settings!$C$13*(INDEX(U$318:U$329,$D439)+INDEX(U$305:U$316,$D439))</f>
        <v/>
      </c>
      <c r="V439" s="45">
        <f>V421*Settings!$C$13*(INDEX(V$318:V$329,$D439)+INDEX(V$305:V$316,$D439))</f>
        <v/>
      </c>
      <c r="W439" s="45">
        <f>W421*Settings!$C$13*(INDEX(W$318:W$329,$D439)+INDEX(W$305:W$316,$D439))</f>
        <v/>
      </c>
      <c r="X439" s="45">
        <f>X421*Settings!$C$13*(INDEX(X$318:X$329,$D439)+INDEX(X$305:X$316,$D439))</f>
        <v/>
      </c>
      <c r="Y439" s="45">
        <f>Y421*Settings!$C$13*(INDEX(Y$318:Y$329,$D439)+INDEX(Y$305:Y$316,$D439))</f>
        <v/>
      </c>
      <c r="Z439" s="45">
        <f>Z421*Settings!$C$13*(INDEX(Z$318:Z$329,$D439)+INDEX(Z$305:Z$316,$D439))</f>
        <v/>
      </c>
      <c r="AA439" s="45">
        <f>AA421*Settings!$C$13*(INDEX(AA$318:AA$329,$D439)+INDEX(AA$305:AA$316,$D439))</f>
        <v/>
      </c>
      <c r="AB439" s="45">
        <f>AB421*Settings!$C$13*(INDEX(AB$318:AB$329,$D439)+INDEX(AB$305:AB$316,$D439))</f>
        <v/>
      </c>
      <c r="AC439" s="45">
        <f>AC421*Settings!$C$13*(INDEX(AC$318:AC$329,$D439)+INDEX(AC$305:AC$316,$D439))</f>
        <v/>
      </c>
      <c r="AD439" s="46">
        <f>REVENUE(AD421,Settings!$C$13,INDEX(AD$318:AD$329,$D439)+INDEX(AD$305:AD$316,$D439))</f>
        <v/>
      </c>
      <c r="AF439" s="11">
        <f>LOWER(Settings!$C$4)&amp;".mit."&amp;$A439&amp;IF($C439="","","."&amp;$C439&amp;"."&amp;$B439)&amp;IF(INDEX(Variables!$D$5:$D$105,MATCH($A439,Variables!$A$5:$A$105,0))="","","."&amp;INDEX(Variables!$D$5:$D$105,MATCH($A439,Variables!$A$5:$A$105,0)))&amp;"."&amp;AF$5</f>
        <v/>
      </c>
      <c r="AG439" s="44">
        <f>AG421*Settings!$C$13*(INDEX(AG$318:AG$329,$D439)+INDEX(AG$305:AG$316,$D439))</f>
        <v/>
      </c>
      <c r="AH439" s="45">
        <f>AH421*Settings!$C$13*(INDEX(AH$318:AH$329,$D439)+INDEX(AH$305:AH$316,$D439))</f>
        <v/>
      </c>
      <c r="AI439" s="45">
        <f>AI421*Settings!$C$13*(INDEX(AI$318:AI$329,$D439)+INDEX(AI$305:AI$316,$D439))</f>
        <v/>
      </c>
      <c r="AJ439" s="45">
        <f>AJ421*Settings!$C$13*(INDEX(AJ$318:AJ$329,$D439)+INDEX(AJ$305:AJ$316,$D439))</f>
        <v/>
      </c>
      <c r="AK439" s="45">
        <f>AK421*Settings!$C$13*(INDEX(AK$318:AK$329,$D439)+INDEX(AK$305:AK$316,$D439))</f>
        <v/>
      </c>
      <c r="AL439" s="45">
        <f>AL421*Settings!$C$13*(INDEX(AL$318:AL$329,$D439)+INDEX(AL$305:AL$316,$D439))</f>
        <v/>
      </c>
      <c r="AM439" s="45">
        <f>AM421*Settings!$C$13*(INDEX(AM$318:AM$329,$D439)+INDEX(AM$305:AM$316,$D439))</f>
        <v/>
      </c>
      <c r="AN439" s="45">
        <f>AN421*Settings!$C$13*(INDEX(AN$318:AN$329,$D439)+INDEX(AN$305:AN$316,$D439))</f>
        <v/>
      </c>
      <c r="AO439" s="45">
        <f>AO421*Settings!$C$13*(INDEX(AO$318:AO$329,$D439)+INDEX(AO$305:AO$316,$D439))</f>
        <v/>
      </c>
      <c r="AP439" s="45">
        <f>AP421*Settings!$C$13*(INDEX(AP$318:AP$329,$D439)+INDEX(AP$305:AP$316,$D439))</f>
        <v/>
      </c>
      <c r="AQ439" s="45">
        <f>AQ421*Settings!$C$13*(INDEX(AQ$318:AQ$329,$D439)+INDEX(AQ$305:AQ$316,$D439))</f>
        <v/>
      </c>
      <c r="AR439" s="45">
        <f>AR421*Settings!$C$13*(INDEX(AR$318:AR$329,$D439)+INDEX(AR$305:AR$316,$D439))</f>
        <v/>
      </c>
      <c r="AS439" s="45">
        <f>AS421*Settings!$C$13*(INDEX(AS$318:AS$329,$D439)+INDEX(AS$305:AS$316,$D439))</f>
        <v/>
      </c>
      <c r="AT439" s="45">
        <f>AT421*Settings!$C$13*(INDEX(AT$318:AT$329,$D439)+INDEX(AT$305:AT$316,$D439))</f>
        <v/>
      </c>
      <c r="AU439" s="45">
        <f>AU421*Settings!$C$13*(INDEX(AU$318:AU$329,$D439)+INDEX(AU$305:AU$316,$D439))</f>
        <v/>
      </c>
      <c r="AV439" s="45">
        <f>AV421*Settings!$C$13*(INDEX(AV$318:AV$329,$D439)+INDEX(AV$305:AV$316,$D439))</f>
        <v/>
      </c>
      <c r="AW439" s="45">
        <f>AW421*Settings!$C$13*(INDEX(AW$318:AW$329,$D439)+INDEX(AW$305:AW$316,$D439))</f>
        <v/>
      </c>
      <c r="AX439" s="45">
        <f>AX421*Settings!$C$13*(INDEX(AX$318:AX$329,$D439)+INDEX(AX$305:AX$316,$D439))</f>
        <v/>
      </c>
      <c r="AY439" s="46">
        <f>REVENUE(AY421,Settings!$C$13,INDEX(AY$318:AY$329,$D439)+INDEX(AY$305:AY$316,$D439))</f>
        <v/>
      </c>
    </row>
    <row r="440" hidden="1" outlineLevel="2">
      <c r="A440" s="14" t="inlineStr">
        <is>
          <t>rtx</t>
        </is>
      </c>
      <c r="B440" s="14" t="inlineStr">
        <is>
          <t>lpg</t>
        </is>
      </c>
      <c r="C440" s="14" t="inlineStr">
        <is>
          <t>rod</t>
        </is>
      </c>
      <c r="D440" s="37">
        <f>INDEX(Inputs!$R$5:$R$132,MATCH($B440&amp;"|"&amp;$C440,Inputs!$A$5:$A$132,0))</f>
        <v/>
      </c>
      <c r="E440" s="36" t="n"/>
      <c r="F440" s="36" t="n"/>
      <c r="G440" s="36" t="n"/>
      <c r="H440" s="14">
        <f>INDEX(Variables!$B$5:$B$105,MATCH($A440,Variables!$A$5:$A$105,0))&amp;IF($C440="",""," | "&amp;INDEX(Mapping!$B$5:$B$26,MATCH($C440,Mapping!$A$5:$A$26,0))&amp;" | "&amp;INDEX(Mapping!$B$30:$B$41,MATCH($B440,Mapping!$A$30:$A$41,0)))</f>
        <v/>
      </c>
      <c r="I440" s="14">
        <f>INDEX(Variables!$C$5:$C$105,MATCH($A440,Variables!$A$5:$A$105,0))</f>
        <v/>
      </c>
      <c r="J440" s="14">
        <f>INDEX(Variables!$E$5:$E$105,MATCH($A440,Variables!$A$5:$A$105,0))</f>
        <v/>
      </c>
      <c r="K440" s="11">
        <f>LOWER(Settings!$C$4)&amp;".mit."&amp;$A440&amp;IF($C440="","","."&amp;$C440&amp;"."&amp;$B440)&amp;IF(INDEX(Variables!$D$5:$D$105,MATCH($A440,Variables!$A$5:$A$105,0))="","","."&amp;INDEX(Variables!$D$5:$D$105,MATCH($A440,Variables!$A$5:$A$105,0)))&amp;"."&amp;K$5</f>
        <v/>
      </c>
      <c r="L440" s="44">
        <f>L422*Settings!$C$13*(INDEX(L$318:L$329,$D440)+INDEX(L$305:L$316,$D440))</f>
        <v/>
      </c>
      <c r="M440" s="45">
        <f>M422*Settings!$C$13*(INDEX(M$318:M$329,$D440)+INDEX(M$305:M$316,$D440))</f>
        <v/>
      </c>
      <c r="N440" s="45">
        <f>N422*Settings!$C$13*(INDEX(N$318:N$329,$D440)+INDEX(N$305:N$316,$D440))</f>
        <v/>
      </c>
      <c r="O440" s="45">
        <f>O422*Settings!$C$13*(INDEX(O$318:O$329,$D440)+INDEX(O$305:O$316,$D440))</f>
        <v/>
      </c>
      <c r="P440" s="45">
        <f>P422*Settings!$C$13*(INDEX(P$318:P$329,$D440)+INDEX(P$305:P$316,$D440))</f>
        <v/>
      </c>
      <c r="Q440" s="45">
        <f>Q422*Settings!$C$13*(INDEX(Q$318:Q$329,$D440)+INDEX(Q$305:Q$316,$D440))</f>
        <v/>
      </c>
      <c r="R440" s="45">
        <f>R422*Settings!$C$13*(INDEX(R$318:R$329,$D440)+INDEX(R$305:R$316,$D440))</f>
        <v/>
      </c>
      <c r="S440" s="45">
        <f>S422*Settings!$C$13*(INDEX(S$318:S$329,$D440)+INDEX(S$305:S$316,$D440))</f>
        <v/>
      </c>
      <c r="T440" s="45">
        <f>T422*Settings!$C$13*(INDEX(T$318:T$329,$D440)+INDEX(T$305:T$316,$D440))</f>
        <v/>
      </c>
      <c r="U440" s="45">
        <f>U422*Settings!$C$13*(INDEX(U$318:U$329,$D440)+INDEX(U$305:U$316,$D440))</f>
        <v/>
      </c>
      <c r="V440" s="45">
        <f>V422*Settings!$C$13*(INDEX(V$318:V$329,$D440)+INDEX(V$305:V$316,$D440))</f>
        <v/>
      </c>
      <c r="W440" s="45">
        <f>W422*Settings!$C$13*(INDEX(W$318:W$329,$D440)+INDEX(W$305:W$316,$D440))</f>
        <v/>
      </c>
      <c r="X440" s="45">
        <f>X422*Settings!$C$13*(INDEX(X$318:X$329,$D440)+INDEX(X$305:X$316,$D440))</f>
        <v/>
      </c>
      <c r="Y440" s="45">
        <f>Y422*Settings!$C$13*(INDEX(Y$318:Y$329,$D440)+INDEX(Y$305:Y$316,$D440))</f>
        <v/>
      </c>
      <c r="Z440" s="45">
        <f>Z422*Settings!$C$13*(INDEX(Z$318:Z$329,$D440)+INDEX(Z$305:Z$316,$D440))</f>
        <v/>
      </c>
      <c r="AA440" s="45">
        <f>AA422*Settings!$C$13*(INDEX(AA$318:AA$329,$D440)+INDEX(AA$305:AA$316,$D440))</f>
        <v/>
      </c>
      <c r="AB440" s="45">
        <f>AB422*Settings!$C$13*(INDEX(AB$318:AB$329,$D440)+INDEX(AB$305:AB$316,$D440))</f>
        <v/>
      </c>
      <c r="AC440" s="45">
        <f>AC422*Settings!$C$13*(INDEX(AC$318:AC$329,$D440)+INDEX(AC$305:AC$316,$D440))</f>
        <v/>
      </c>
      <c r="AD440" s="46">
        <f>REVENUE(AD422,Settings!$C$13,INDEX(AD$318:AD$329,$D440)+INDEX(AD$305:AD$316,$D440))</f>
        <v/>
      </c>
      <c r="AF440" s="11">
        <f>LOWER(Settings!$C$4)&amp;".mit."&amp;$A440&amp;IF($C440="","","."&amp;$C440&amp;"."&amp;$B440)&amp;IF(INDEX(Variables!$D$5:$D$105,MATCH($A440,Variables!$A$5:$A$105,0))="","","."&amp;INDEX(Variables!$D$5:$D$105,MATCH($A440,Variables!$A$5:$A$105,0)))&amp;"."&amp;AF$5</f>
        <v/>
      </c>
      <c r="AG440" s="44">
        <f>AG422*Settings!$C$13*(INDEX(AG$318:AG$329,$D440)+INDEX(AG$305:AG$316,$D440))</f>
        <v/>
      </c>
      <c r="AH440" s="45">
        <f>AH422*Settings!$C$13*(INDEX(AH$318:AH$329,$D440)+INDEX(AH$305:AH$316,$D440))</f>
        <v/>
      </c>
      <c r="AI440" s="45">
        <f>AI422*Settings!$C$13*(INDEX(AI$318:AI$329,$D440)+INDEX(AI$305:AI$316,$D440))</f>
        <v/>
      </c>
      <c r="AJ440" s="45">
        <f>AJ422*Settings!$C$13*(INDEX(AJ$318:AJ$329,$D440)+INDEX(AJ$305:AJ$316,$D440))</f>
        <v/>
      </c>
      <c r="AK440" s="45">
        <f>AK422*Settings!$C$13*(INDEX(AK$318:AK$329,$D440)+INDEX(AK$305:AK$316,$D440))</f>
        <v/>
      </c>
      <c r="AL440" s="45">
        <f>AL422*Settings!$C$13*(INDEX(AL$318:AL$329,$D440)+INDEX(AL$305:AL$316,$D440))</f>
        <v/>
      </c>
      <c r="AM440" s="45">
        <f>AM422*Settings!$C$13*(INDEX(AM$318:AM$329,$D440)+INDEX(AM$305:AM$316,$D440))</f>
        <v/>
      </c>
      <c r="AN440" s="45">
        <f>AN422*Settings!$C$13*(INDEX(AN$318:AN$329,$D440)+INDEX(AN$305:AN$316,$D440))</f>
        <v/>
      </c>
      <c r="AO440" s="45">
        <f>AO422*Settings!$C$13*(INDEX(AO$318:AO$329,$D440)+INDEX(AO$305:AO$316,$D440))</f>
        <v/>
      </c>
      <c r="AP440" s="45">
        <f>AP422*Settings!$C$13*(INDEX(AP$318:AP$329,$D440)+INDEX(AP$305:AP$316,$D440))</f>
        <v/>
      </c>
      <c r="AQ440" s="45">
        <f>AQ422*Settings!$C$13*(INDEX(AQ$318:AQ$329,$D440)+INDEX(AQ$305:AQ$316,$D440))</f>
        <v/>
      </c>
      <c r="AR440" s="45">
        <f>AR422*Settings!$C$13*(INDEX(AR$318:AR$329,$D440)+INDEX(AR$305:AR$316,$D440))</f>
        <v/>
      </c>
      <c r="AS440" s="45">
        <f>AS422*Settings!$C$13*(INDEX(AS$318:AS$329,$D440)+INDEX(AS$305:AS$316,$D440))</f>
        <v/>
      </c>
      <c r="AT440" s="45">
        <f>AT422*Settings!$C$13*(INDEX(AT$318:AT$329,$D440)+INDEX(AT$305:AT$316,$D440))</f>
        <v/>
      </c>
      <c r="AU440" s="45">
        <f>AU422*Settings!$C$13*(INDEX(AU$318:AU$329,$D440)+INDEX(AU$305:AU$316,$D440))</f>
        <v/>
      </c>
      <c r="AV440" s="45">
        <f>AV422*Settings!$C$13*(INDEX(AV$318:AV$329,$D440)+INDEX(AV$305:AV$316,$D440))</f>
        <v/>
      </c>
      <c r="AW440" s="45">
        <f>AW422*Settings!$C$13*(INDEX(AW$318:AW$329,$D440)+INDEX(AW$305:AW$316,$D440))</f>
        <v/>
      </c>
      <c r="AX440" s="45">
        <f>AX422*Settings!$C$13*(INDEX(AX$318:AX$329,$D440)+INDEX(AX$305:AX$316,$D440))</f>
        <v/>
      </c>
      <c r="AY440" s="46">
        <f>REVENUE(AY422,Settings!$C$13,INDEX(AY$318:AY$329,$D440)+INDEX(AY$305:AY$316,$D440))</f>
        <v/>
      </c>
    </row>
    <row r="441" hidden="1" outlineLevel="2">
      <c r="A441" s="14" t="inlineStr">
        <is>
          <t>rtx</t>
        </is>
      </c>
      <c r="B441" s="14" t="inlineStr">
        <is>
          <t>ker</t>
        </is>
      </c>
      <c r="C441" s="14" t="inlineStr">
        <is>
          <t>rod</t>
        </is>
      </c>
      <c r="D441" s="37">
        <f>INDEX(Inputs!$R$5:$R$132,MATCH($B441&amp;"|"&amp;$C441,Inputs!$A$5:$A$132,0))</f>
        <v/>
      </c>
      <c r="E441" s="36" t="n"/>
      <c r="F441" s="36" t="n"/>
      <c r="G441" s="36" t="n"/>
      <c r="H441" s="14">
        <f>INDEX(Variables!$B$5:$B$105,MATCH($A441,Variables!$A$5:$A$105,0))&amp;IF($C441="",""," | "&amp;INDEX(Mapping!$B$5:$B$26,MATCH($C441,Mapping!$A$5:$A$26,0))&amp;" | "&amp;INDEX(Mapping!$B$30:$B$41,MATCH($B441,Mapping!$A$30:$A$41,0)))</f>
        <v/>
      </c>
      <c r="I441" s="14">
        <f>INDEX(Variables!$C$5:$C$105,MATCH($A441,Variables!$A$5:$A$105,0))</f>
        <v/>
      </c>
      <c r="J441" s="14">
        <f>INDEX(Variables!$E$5:$E$105,MATCH($A441,Variables!$A$5:$A$105,0))</f>
        <v/>
      </c>
      <c r="K441" s="11">
        <f>LOWER(Settings!$C$4)&amp;".mit."&amp;$A441&amp;IF($C441="","","."&amp;$C441&amp;"."&amp;$B441)&amp;IF(INDEX(Variables!$D$5:$D$105,MATCH($A441,Variables!$A$5:$A$105,0))="","","."&amp;INDEX(Variables!$D$5:$D$105,MATCH($A441,Variables!$A$5:$A$105,0)))&amp;"."&amp;K$5</f>
        <v/>
      </c>
      <c r="L441" s="44">
        <f>L423*Settings!$C$13*(INDEX(L$318:L$329,$D441)+INDEX(L$305:L$316,$D441))</f>
        <v/>
      </c>
      <c r="M441" s="45">
        <f>M423*Settings!$C$13*(INDEX(M$318:M$329,$D441)+INDEX(M$305:M$316,$D441))</f>
        <v/>
      </c>
      <c r="N441" s="45">
        <f>N423*Settings!$C$13*(INDEX(N$318:N$329,$D441)+INDEX(N$305:N$316,$D441))</f>
        <v/>
      </c>
      <c r="O441" s="45">
        <f>O423*Settings!$C$13*(INDEX(O$318:O$329,$D441)+INDEX(O$305:O$316,$D441))</f>
        <v/>
      </c>
      <c r="P441" s="45">
        <f>P423*Settings!$C$13*(INDEX(P$318:P$329,$D441)+INDEX(P$305:P$316,$D441))</f>
        <v/>
      </c>
      <c r="Q441" s="45">
        <f>Q423*Settings!$C$13*(INDEX(Q$318:Q$329,$D441)+INDEX(Q$305:Q$316,$D441))</f>
        <v/>
      </c>
      <c r="R441" s="45">
        <f>R423*Settings!$C$13*(INDEX(R$318:R$329,$D441)+INDEX(R$305:R$316,$D441))</f>
        <v/>
      </c>
      <c r="S441" s="45">
        <f>S423*Settings!$C$13*(INDEX(S$318:S$329,$D441)+INDEX(S$305:S$316,$D441))</f>
        <v/>
      </c>
      <c r="T441" s="45">
        <f>T423*Settings!$C$13*(INDEX(T$318:T$329,$D441)+INDEX(T$305:T$316,$D441))</f>
        <v/>
      </c>
      <c r="U441" s="45">
        <f>U423*Settings!$C$13*(INDEX(U$318:U$329,$D441)+INDEX(U$305:U$316,$D441))</f>
        <v/>
      </c>
      <c r="V441" s="45">
        <f>V423*Settings!$C$13*(INDEX(V$318:V$329,$D441)+INDEX(V$305:V$316,$D441))</f>
        <v/>
      </c>
      <c r="W441" s="45">
        <f>W423*Settings!$C$13*(INDEX(W$318:W$329,$D441)+INDEX(W$305:W$316,$D441))</f>
        <v/>
      </c>
      <c r="X441" s="45">
        <f>X423*Settings!$C$13*(INDEX(X$318:X$329,$D441)+INDEX(X$305:X$316,$D441))</f>
        <v/>
      </c>
      <c r="Y441" s="45">
        <f>Y423*Settings!$C$13*(INDEX(Y$318:Y$329,$D441)+INDEX(Y$305:Y$316,$D441))</f>
        <v/>
      </c>
      <c r="Z441" s="45">
        <f>Z423*Settings!$C$13*(INDEX(Z$318:Z$329,$D441)+INDEX(Z$305:Z$316,$D441))</f>
        <v/>
      </c>
      <c r="AA441" s="45">
        <f>AA423*Settings!$C$13*(INDEX(AA$318:AA$329,$D441)+INDEX(AA$305:AA$316,$D441))</f>
        <v/>
      </c>
      <c r="AB441" s="45">
        <f>AB423*Settings!$C$13*(INDEX(AB$318:AB$329,$D441)+INDEX(AB$305:AB$316,$D441))</f>
        <v/>
      </c>
      <c r="AC441" s="45">
        <f>AC423*Settings!$C$13*(INDEX(AC$318:AC$329,$D441)+INDEX(AC$305:AC$316,$D441))</f>
        <v/>
      </c>
      <c r="AD441" s="46">
        <f>REVENUE(AD423,Settings!$C$13,INDEX(AD$318:AD$329,$D441)+INDEX(AD$305:AD$316,$D441))</f>
        <v/>
      </c>
      <c r="AF441" s="11">
        <f>LOWER(Settings!$C$4)&amp;".mit."&amp;$A441&amp;IF($C441="","","."&amp;$C441&amp;"."&amp;$B441)&amp;IF(INDEX(Variables!$D$5:$D$105,MATCH($A441,Variables!$A$5:$A$105,0))="","","."&amp;INDEX(Variables!$D$5:$D$105,MATCH($A441,Variables!$A$5:$A$105,0)))&amp;"."&amp;AF$5</f>
        <v/>
      </c>
      <c r="AG441" s="44">
        <f>AG423*Settings!$C$13*(INDEX(AG$318:AG$329,$D441)+INDEX(AG$305:AG$316,$D441))</f>
        <v/>
      </c>
      <c r="AH441" s="45">
        <f>AH423*Settings!$C$13*(INDEX(AH$318:AH$329,$D441)+INDEX(AH$305:AH$316,$D441))</f>
        <v/>
      </c>
      <c r="AI441" s="45">
        <f>AI423*Settings!$C$13*(INDEX(AI$318:AI$329,$D441)+INDEX(AI$305:AI$316,$D441))</f>
        <v/>
      </c>
      <c r="AJ441" s="45">
        <f>AJ423*Settings!$C$13*(INDEX(AJ$318:AJ$329,$D441)+INDEX(AJ$305:AJ$316,$D441))</f>
        <v/>
      </c>
      <c r="AK441" s="45">
        <f>AK423*Settings!$C$13*(INDEX(AK$318:AK$329,$D441)+INDEX(AK$305:AK$316,$D441))</f>
        <v/>
      </c>
      <c r="AL441" s="45">
        <f>AL423*Settings!$C$13*(INDEX(AL$318:AL$329,$D441)+INDEX(AL$305:AL$316,$D441))</f>
        <v/>
      </c>
      <c r="AM441" s="45">
        <f>AM423*Settings!$C$13*(INDEX(AM$318:AM$329,$D441)+INDEX(AM$305:AM$316,$D441))</f>
        <v/>
      </c>
      <c r="AN441" s="45">
        <f>AN423*Settings!$C$13*(INDEX(AN$318:AN$329,$D441)+INDEX(AN$305:AN$316,$D441))</f>
        <v/>
      </c>
      <c r="AO441" s="45">
        <f>AO423*Settings!$C$13*(INDEX(AO$318:AO$329,$D441)+INDEX(AO$305:AO$316,$D441))</f>
        <v/>
      </c>
      <c r="AP441" s="45">
        <f>AP423*Settings!$C$13*(INDEX(AP$318:AP$329,$D441)+INDEX(AP$305:AP$316,$D441))</f>
        <v/>
      </c>
      <c r="AQ441" s="45">
        <f>AQ423*Settings!$C$13*(INDEX(AQ$318:AQ$329,$D441)+INDEX(AQ$305:AQ$316,$D441))</f>
        <v/>
      </c>
      <c r="AR441" s="45">
        <f>AR423*Settings!$C$13*(INDEX(AR$318:AR$329,$D441)+INDEX(AR$305:AR$316,$D441))</f>
        <v/>
      </c>
      <c r="AS441" s="45">
        <f>AS423*Settings!$C$13*(INDEX(AS$318:AS$329,$D441)+INDEX(AS$305:AS$316,$D441))</f>
        <v/>
      </c>
      <c r="AT441" s="45">
        <f>AT423*Settings!$C$13*(INDEX(AT$318:AT$329,$D441)+INDEX(AT$305:AT$316,$D441))</f>
        <v/>
      </c>
      <c r="AU441" s="45">
        <f>AU423*Settings!$C$13*(INDEX(AU$318:AU$329,$D441)+INDEX(AU$305:AU$316,$D441))</f>
        <v/>
      </c>
      <c r="AV441" s="45">
        <f>AV423*Settings!$C$13*(INDEX(AV$318:AV$329,$D441)+INDEX(AV$305:AV$316,$D441))</f>
        <v/>
      </c>
      <c r="AW441" s="45">
        <f>AW423*Settings!$C$13*(INDEX(AW$318:AW$329,$D441)+INDEX(AW$305:AW$316,$D441))</f>
        <v/>
      </c>
      <c r="AX441" s="45">
        <f>AX423*Settings!$C$13*(INDEX(AX$318:AX$329,$D441)+INDEX(AX$305:AX$316,$D441))</f>
        <v/>
      </c>
      <c r="AY441" s="46">
        <f>REVENUE(AY423,Settings!$C$13,INDEX(AY$318:AY$329,$D441)+INDEX(AY$305:AY$316,$D441))</f>
        <v/>
      </c>
    </row>
    <row r="442" hidden="1" outlineLevel="2">
      <c r="A442" s="14" t="inlineStr">
        <is>
          <t>rtx</t>
        </is>
      </c>
      <c r="B442" s="14" t="inlineStr">
        <is>
          <t>oop</t>
        </is>
      </c>
      <c r="C442" s="14" t="inlineStr">
        <is>
          <t>rod</t>
        </is>
      </c>
      <c r="D442" s="37">
        <f>INDEX(Inputs!$R$5:$R$132,MATCH($B442&amp;"|"&amp;$C442,Inputs!$A$5:$A$132,0))</f>
        <v/>
      </c>
      <c r="E442" s="36" t="n"/>
      <c r="F442" s="36" t="n"/>
      <c r="G442" s="36" t="n"/>
      <c r="H442" s="14">
        <f>INDEX(Variables!$B$5:$B$105,MATCH($A442,Variables!$A$5:$A$105,0))&amp;IF($C442="",""," | "&amp;INDEX(Mapping!$B$5:$B$26,MATCH($C442,Mapping!$A$5:$A$26,0))&amp;" | "&amp;INDEX(Mapping!$B$30:$B$41,MATCH($B442,Mapping!$A$30:$A$41,0)))</f>
        <v/>
      </c>
      <c r="I442" s="14">
        <f>INDEX(Variables!$C$5:$C$105,MATCH($A442,Variables!$A$5:$A$105,0))</f>
        <v/>
      </c>
      <c r="J442" s="14">
        <f>INDEX(Variables!$E$5:$E$105,MATCH($A442,Variables!$A$5:$A$105,0))</f>
        <v/>
      </c>
      <c r="K442" s="11">
        <f>LOWER(Settings!$C$4)&amp;".mit."&amp;$A442&amp;IF($C442="","","."&amp;$C442&amp;"."&amp;$B442)&amp;IF(INDEX(Variables!$D$5:$D$105,MATCH($A442,Variables!$A$5:$A$105,0))="","","."&amp;INDEX(Variables!$D$5:$D$105,MATCH($A442,Variables!$A$5:$A$105,0)))&amp;"."&amp;K$5</f>
        <v/>
      </c>
      <c r="L442" s="44">
        <f>L424*Settings!$C$13*(INDEX(L$318:L$329,$D442)+INDEX(L$305:L$316,$D442))</f>
        <v/>
      </c>
      <c r="M442" s="45">
        <f>M424*Settings!$C$13*(INDEX(M$318:M$329,$D442)+INDEX(M$305:M$316,$D442))</f>
        <v/>
      </c>
      <c r="N442" s="45">
        <f>N424*Settings!$C$13*(INDEX(N$318:N$329,$D442)+INDEX(N$305:N$316,$D442))</f>
        <v/>
      </c>
      <c r="O442" s="45">
        <f>O424*Settings!$C$13*(INDEX(O$318:O$329,$D442)+INDEX(O$305:O$316,$D442))</f>
        <v/>
      </c>
      <c r="P442" s="45">
        <f>P424*Settings!$C$13*(INDEX(P$318:P$329,$D442)+INDEX(P$305:P$316,$D442))</f>
        <v/>
      </c>
      <c r="Q442" s="45">
        <f>Q424*Settings!$C$13*(INDEX(Q$318:Q$329,$D442)+INDEX(Q$305:Q$316,$D442))</f>
        <v/>
      </c>
      <c r="R442" s="45">
        <f>R424*Settings!$C$13*(INDEX(R$318:R$329,$D442)+INDEX(R$305:R$316,$D442))</f>
        <v/>
      </c>
      <c r="S442" s="45">
        <f>S424*Settings!$C$13*(INDEX(S$318:S$329,$D442)+INDEX(S$305:S$316,$D442))</f>
        <v/>
      </c>
      <c r="T442" s="45">
        <f>T424*Settings!$C$13*(INDEX(T$318:T$329,$D442)+INDEX(T$305:T$316,$D442))</f>
        <v/>
      </c>
      <c r="U442" s="45">
        <f>U424*Settings!$C$13*(INDEX(U$318:U$329,$D442)+INDEX(U$305:U$316,$D442))</f>
        <v/>
      </c>
      <c r="V442" s="45">
        <f>V424*Settings!$C$13*(INDEX(V$318:V$329,$D442)+INDEX(V$305:V$316,$D442))</f>
        <v/>
      </c>
      <c r="W442" s="45">
        <f>W424*Settings!$C$13*(INDEX(W$318:W$329,$D442)+INDEX(W$305:W$316,$D442))</f>
        <v/>
      </c>
      <c r="X442" s="45">
        <f>X424*Settings!$C$13*(INDEX(X$318:X$329,$D442)+INDEX(X$305:X$316,$D442))</f>
        <v/>
      </c>
      <c r="Y442" s="45">
        <f>Y424*Settings!$C$13*(INDEX(Y$318:Y$329,$D442)+INDEX(Y$305:Y$316,$D442))</f>
        <v/>
      </c>
      <c r="Z442" s="45">
        <f>Z424*Settings!$C$13*(INDEX(Z$318:Z$329,$D442)+INDEX(Z$305:Z$316,$D442))</f>
        <v/>
      </c>
      <c r="AA442" s="45">
        <f>AA424*Settings!$C$13*(INDEX(AA$318:AA$329,$D442)+INDEX(AA$305:AA$316,$D442))</f>
        <v/>
      </c>
      <c r="AB442" s="45">
        <f>AB424*Settings!$C$13*(INDEX(AB$318:AB$329,$D442)+INDEX(AB$305:AB$316,$D442))</f>
        <v/>
      </c>
      <c r="AC442" s="45">
        <f>AC424*Settings!$C$13*(INDEX(AC$318:AC$329,$D442)+INDEX(AC$305:AC$316,$D442))</f>
        <v/>
      </c>
      <c r="AD442" s="46">
        <f>REVENUE(AD424,Settings!$C$13,INDEX(AD$318:AD$329,$D442)+INDEX(AD$305:AD$316,$D442))</f>
        <v/>
      </c>
      <c r="AF442" s="11">
        <f>LOWER(Settings!$C$4)&amp;".mit."&amp;$A442&amp;IF($C442="","","."&amp;$C442&amp;"."&amp;$B442)&amp;IF(INDEX(Variables!$D$5:$D$105,MATCH($A442,Variables!$A$5:$A$105,0))="","","."&amp;INDEX(Variables!$D$5:$D$105,MATCH($A442,Variables!$A$5:$A$105,0)))&amp;"."&amp;AF$5</f>
        <v/>
      </c>
      <c r="AG442" s="44">
        <f>AG424*Settings!$C$13*(INDEX(AG$318:AG$329,$D442)+INDEX(AG$305:AG$316,$D442))</f>
        <v/>
      </c>
      <c r="AH442" s="45">
        <f>AH424*Settings!$C$13*(INDEX(AH$318:AH$329,$D442)+INDEX(AH$305:AH$316,$D442))</f>
        <v/>
      </c>
      <c r="AI442" s="45">
        <f>AI424*Settings!$C$13*(INDEX(AI$318:AI$329,$D442)+INDEX(AI$305:AI$316,$D442))</f>
        <v/>
      </c>
      <c r="AJ442" s="45">
        <f>AJ424*Settings!$C$13*(INDEX(AJ$318:AJ$329,$D442)+INDEX(AJ$305:AJ$316,$D442))</f>
        <v/>
      </c>
      <c r="AK442" s="45">
        <f>AK424*Settings!$C$13*(INDEX(AK$318:AK$329,$D442)+INDEX(AK$305:AK$316,$D442))</f>
        <v/>
      </c>
      <c r="AL442" s="45">
        <f>AL424*Settings!$C$13*(INDEX(AL$318:AL$329,$D442)+INDEX(AL$305:AL$316,$D442))</f>
        <v/>
      </c>
      <c r="AM442" s="45">
        <f>AM424*Settings!$C$13*(INDEX(AM$318:AM$329,$D442)+INDEX(AM$305:AM$316,$D442))</f>
        <v/>
      </c>
      <c r="AN442" s="45">
        <f>AN424*Settings!$C$13*(INDEX(AN$318:AN$329,$D442)+INDEX(AN$305:AN$316,$D442))</f>
        <v/>
      </c>
      <c r="AO442" s="45">
        <f>AO424*Settings!$C$13*(INDEX(AO$318:AO$329,$D442)+INDEX(AO$305:AO$316,$D442))</f>
        <v/>
      </c>
      <c r="AP442" s="45">
        <f>AP424*Settings!$C$13*(INDEX(AP$318:AP$329,$D442)+INDEX(AP$305:AP$316,$D442))</f>
        <v/>
      </c>
      <c r="AQ442" s="45">
        <f>AQ424*Settings!$C$13*(INDEX(AQ$318:AQ$329,$D442)+INDEX(AQ$305:AQ$316,$D442))</f>
        <v/>
      </c>
      <c r="AR442" s="45">
        <f>AR424*Settings!$C$13*(INDEX(AR$318:AR$329,$D442)+INDEX(AR$305:AR$316,$D442))</f>
        <v/>
      </c>
      <c r="AS442" s="45">
        <f>AS424*Settings!$C$13*(INDEX(AS$318:AS$329,$D442)+INDEX(AS$305:AS$316,$D442))</f>
        <v/>
      </c>
      <c r="AT442" s="45">
        <f>AT424*Settings!$C$13*(INDEX(AT$318:AT$329,$D442)+INDEX(AT$305:AT$316,$D442))</f>
        <v/>
      </c>
      <c r="AU442" s="45">
        <f>AU424*Settings!$C$13*(INDEX(AU$318:AU$329,$D442)+INDEX(AU$305:AU$316,$D442))</f>
        <v/>
      </c>
      <c r="AV442" s="45">
        <f>AV424*Settings!$C$13*(INDEX(AV$318:AV$329,$D442)+INDEX(AV$305:AV$316,$D442))</f>
        <v/>
      </c>
      <c r="AW442" s="45">
        <f>AW424*Settings!$C$13*(INDEX(AW$318:AW$329,$D442)+INDEX(AW$305:AW$316,$D442))</f>
        <v/>
      </c>
      <c r="AX442" s="45">
        <f>AX424*Settings!$C$13*(INDEX(AX$318:AX$329,$D442)+INDEX(AX$305:AX$316,$D442))</f>
        <v/>
      </c>
      <c r="AY442" s="46">
        <f>REVENUE(AY424,Settings!$C$13,INDEX(AY$318:AY$329,$D442)+INDEX(AY$305:AY$316,$D442))</f>
        <v/>
      </c>
    </row>
    <row r="443" hidden="1" outlineLevel="2">
      <c r="A443" s="14" t="inlineStr">
        <is>
          <t>rtx</t>
        </is>
      </c>
      <c r="B443" s="14" t="inlineStr">
        <is>
          <t>bio</t>
        </is>
      </c>
      <c r="C443" s="14" t="inlineStr">
        <is>
          <t>rod</t>
        </is>
      </c>
      <c r="D443" s="37">
        <f>INDEX(Inputs!$R$5:$R$132,MATCH($B443&amp;"|"&amp;$C443,Inputs!$A$5:$A$132,0))</f>
        <v/>
      </c>
      <c r="E443" s="36" t="n"/>
      <c r="F443" s="36" t="n"/>
      <c r="G443" s="36" t="n"/>
      <c r="H443" s="14">
        <f>INDEX(Variables!$B$5:$B$105,MATCH($A443,Variables!$A$5:$A$105,0))&amp;IF($C443="",""," | "&amp;INDEX(Mapping!$B$5:$B$26,MATCH($C443,Mapping!$A$5:$A$26,0))&amp;" | "&amp;INDEX(Mapping!$B$30:$B$41,MATCH($B443,Mapping!$A$30:$A$41,0)))</f>
        <v/>
      </c>
      <c r="I443" s="14">
        <f>INDEX(Variables!$C$5:$C$105,MATCH($A443,Variables!$A$5:$A$105,0))</f>
        <v/>
      </c>
      <c r="J443" s="14">
        <f>INDEX(Variables!$E$5:$E$105,MATCH($A443,Variables!$A$5:$A$105,0))</f>
        <v/>
      </c>
      <c r="K443" s="11">
        <f>LOWER(Settings!$C$4)&amp;".mit."&amp;$A443&amp;IF($C443="","","."&amp;$C443&amp;"."&amp;$B443)&amp;IF(INDEX(Variables!$D$5:$D$105,MATCH($A443,Variables!$A$5:$A$105,0))="","","."&amp;INDEX(Variables!$D$5:$D$105,MATCH($A443,Variables!$A$5:$A$105,0)))&amp;"."&amp;K$5</f>
        <v/>
      </c>
      <c r="L443" s="44">
        <f>L425*Settings!$C$13*(INDEX(L$318:L$329,$D443)+INDEX(L$305:L$316,$D443))</f>
        <v/>
      </c>
      <c r="M443" s="45">
        <f>M425*Settings!$C$13*(INDEX(M$318:M$329,$D443)+INDEX(M$305:M$316,$D443))</f>
        <v/>
      </c>
      <c r="N443" s="45">
        <f>N425*Settings!$C$13*(INDEX(N$318:N$329,$D443)+INDEX(N$305:N$316,$D443))</f>
        <v/>
      </c>
      <c r="O443" s="45">
        <f>O425*Settings!$C$13*(INDEX(O$318:O$329,$D443)+INDEX(O$305:O$316,$D443))</f>
        <v/>
      </c>
      <c r="P443" s="45">
        <f>P425*Settings!$C$13*(INDEX(P$318:P$329,$D443)+INDEX(P$305:P$316,$D443))</f>
        <v/>
      </c>
      <c r="Q443" s="45">
        <f>Q425*Settings!$C$13*(INDEX(Q$318:Q$329,$D443)+INDEX(Q$305:Q$316,$D443))</f>
        <v/>
      </c>
      <c r="R443" s="45">
        <f>R425*Settings!$C$13*(INDEX(R$318:R$329,$D443)+INDEX(R$305:R$316,$D443))</f>
        <v/>
      </c>
      <c r="S443" s="45">
        <f>S425*Settings!$C$13*(INDEX(S$318:S$329,$D443)+INDEX(S$305:S$316,$D443))</f>
        <v/>
      </c>
      <c r="T443" s="45">
        <f>T425*Settings!$C$13*(INDEX(T$318:T$329,$D443)+INDEX(T$305:T$316,$D443))</f>
        <v/>
      </c>
      <c r="U443" s="45">
        <f>U425*Settings!$C$13*(INDEX(U$318:U$329,$D443)+INDEX(U$305:U$316,$D443))</f>
        <v/>
      </c>
      <c r="V443" s="45">
        <f>V425*Settings!$C$13*(INDEX(V$318:V$329,$D443)+INDEX(V$305:V$316,$D443))</f>
        <v/>
      </c>
      <c r="W443" s="45">
        <f>W425*Settings!$C$13*(INDEX(W$318:W$329,$D443)+INDEX(W$305:W$316,$D443))</f>
        <v/>
      </c>
      <c r="X443" s="45">
        <f>X425*Settings!$C$13*(INDEX(X$318:X$329,$D443)+INDEX(X$305:X$316,$D443))</f>
        <v/>
      </c>
      <c r="Y443" s="45">
        <f>Y425*Settings!$C$13*(INDEX(Y$318:Y$329,$D443)+INDEX(Y$305:Y$316,$D443))</f>
        <v/>
      </c>
      <c r="Z443" s="45">
        <f>Z425*Settings!$C$13*(INDEX(Z$318:Z$329,$D443)+INDEX(Z$305:Z$316,$D443))</f>
        <v/>
      </c>
      <c r="AA443" s="45">
        <f>AA425*Settings!$C$13*(INDEX(AA$318:AA$329,$D443)+INDEX(AA$305:AA$316,$D443))</f>
        <v/>
      </c>
      <c r="AB443" s="45">
        <f>AB425*Settings!$C$13*(INDEX(AB$318:AB$329,$D443)+INDEX(AB$305:AB$316,$D443))</f>
        <v/>
      </c>
      <c r="AC443" s="45">
        <f>AC425*Settings!$C$13*(INDEX(AC$318:AC$329,$D443)+INDEX(AC$305:AC$316,$D443))</f>
        <v/>
      </c>
      <c r="AD443" s="46">
        <f>REVENUE(AD425,Settings!$C$13,INDEX(AD$318:AD$329,$D443)+INDEX(AD$305:AD$316,$D443))</f>
        <v/>
      </c>
      <c r="AF443" s="11">
        <f>LOWER(Settings!$C$4)&amp;".mit."&amp;$A443&amp;IF($C443="","","."&amp;$C443&amp;"."&amp;$B443)&amp;IF(INDEX(Variables!$D$5:$D$105,MATCH($A443,Variables!$A$5:$A$105,0))="","","."&amp;INDEX(Variables!$D$5:$D$105,MATCH($A443,Variables!$A$5:$A$105,0)))&amp;"."&amp;AF$5</f>
        <v/>
      </c>
      <c r="AG443" s="44">
        <f>AG425*Settings!$C$13*(INDEX(AG$318:AG$329,$D443)+INDEX(AG$305:AG$316,$D443))</f>
        <v/>
      </c>
      <c r="AH443" s="45">
        <f>AH425*Settings!$C$13*(INDEX(AH$318:AH$329,$D443)+INDEX(AH$305:AH$316,$D443))</f>
        <v/>
      </c>
      <c r="AI443" s="45">
        <f>AI425*Settings!$C$13*(INDEX(AI$318:AI$329,$D443)+INDEX(AI$305:AI$316,$D443))</f>
        <v/>
      </c>
      <c r="AJ443" s="45">
        <f>AJ425*Settings!$C$13*(INDEX(AJ$318:AJ$329,$D443)+INDEX(AJ$305:AJ$316,$D443))</f>
        <v/>
      </c>
      <c r="AK443" s="45">
        <f>AK425*Settings!$C$13*(INDEX(AK$318:AK$329,$D443)+INDEX(AK$305:AK$316,$D443))</f>
        <v/>
      </c>
      <c r="AL443" s="45">
        <f>AL425*Settings!$C$13*(INDEX(AL$318:AL$329,$D443)+INDEX(AL$305:AL$316,$D443))</f>
        <v/>
      </c>
      <c r="AM443" s="45">
        <f>AM425*Settings!$C$13*(INDEX(AM$318:AM$329,$D443)+INDEX(AM$305:AM$316,$D443))</f>
        <v/>
      </c>
      <c r="AN443" s="45">
        <f>AN425*Settings!$C$13*(INDEX(AN$318:AN$329,$D443)+INDEX(AN$305:AN$316,$D443))</f>
        <v/>
      </c>
      <c r="AO443" s="45">
        <f>AO425*Settings!$C$13*(INDEX(AO$318:AO$329,$D443)+INDEX(AO$305:AO$316,$D443))</f>
        <v/>
      </c>
      <c r="AP443" s="45">
        <f>AP425*Settings!$C$13*(INDEX(AP$318:AP$329,$D443)+INDEX(AP$305:AP$316,$D443))</f>
        <v/>
      </c>
      <c r="AQ443" s="45">
        <f>AQ425*Settings!$C$13*(INDEX(AQ$318:AQ$329,$D443)+INDEX(AQ$305:AQ$316,$D443))</f>
        <v/>
      </c>
      <c r="AR443" s="45">
        <f>AR425*Settings!$C$13*(INDEX(AR$318:AR$329,$D443)+INDEX(AR$305:AR$316,$D443))</f>
        <v/>
      </c>
      <c r="AS443" s="45">
        <f>AS425*Settings!$C$13*(INDEX(AS$318:AS$329,$D443)+INDEX(AS$305:AS$316,$D443))</f>
        <v/>
      </c>
      <c r="AT443" s="45">
        <f>AT425*Settings!$C$13*(INDEX(AT$318:AT$329,$D443)+INDEX(AT$305:AT$316,$D443))</f>
        <v/>
      </c>
      <c r="AU443" s="45">
        <f>AU425*Settings!$C$13*(INDEX(AU$318:AU$329,$D443)+INDEX(AU$305:AU$316,$D443))</f>
        <v/>
      </c>
      <c r="AV443" s="45">
        <f>AV425*Settings!$C$13*(INDEX(AV$318:AV$329,$D443)+INDEX(AV$305:AV$316,$D443))</f>
        <v/>
      </c>
      <c r="AW443" s="45">
        <f>AW425*Settings!$C$13*(INDEX(AW$318:AW$329,$D443)+INDEX(AW$305:AW$316,$D443))</f>
        <v/>
      </c>
      <c r="AX443" s="45">
        <f>AX425*Settings!$C$13*(INDEX(AX$318:AX$329,$D443)+INDEX(AX$305:AX$316,$D443))</f>
        <v/>
      </c>
      <c r="AY443" s="46">
        <f>REVENUE(AY425,Settings!$C$13,INDEX(AY$318:AY$329,$D443)+INDEX(AY$305:AY$316,$D443))</f>
        <v/>
      </c>
    </row>
    <row r="444" hidden="1" outlineLevel="2"/>
    <row r="445" hidden="1" outlineLevel="2">
      <c r="A445" s="14" t="inlineStr">
        <is>
          <t>rsub</t>
        </is>
      </c>
      <c r="B445" s="14" t="inlineStr">
        <is>
          <t>coa</t>
        </is>
      </c>
      <c r="C445" s="14" t="inlineStr">
        <is>
          <t>rod</t>
        </is>
      </c>
      <c r="D445" s="37">
        <f>INDEX(Inputs!$R$5:$R$132,MATCH($B445&amp;"|"&amp;$C445,Inputs!$A$5:$A$132,0))</f>
        <v/>
      </c>
      <c r="E445" s="36" t="n"/>
      <c r="F445" s="36" t="n"/>
      <c r="G445" s="36" t="n"/>
      <c r="H445" s="14">
        <f>INDEX(Variables!$B$5:$B$105,MATCH($A445,Variables!$A$5:$A$105,0))&amp;IF($C445="",""," | "&amp;INDEX(Mapping!$B$5:$B$26,MATCH($C445,Mapping!$A$5:$A$26,0))&amp;" | "&amp;INDEX(Mapping!$B$30:$B$41,MATCH($B445,Mapping!$A$30:$A$41,0)))</f>
        <v/>
      </c>
      <c r="I445" s="14">
        <f>INDEX(Variables!$C$5:$C$105,MATCH($A445,Variables!$A$5:$A$105,0))</f>
        <v/>
      </c>
      <c r="J445" s="14">
        <f>INDEX(Variables!$E$5:$E$105,MATCH($A445,Variables!$A$5:$A$105,0))</f>
        <v/>
      </c>
      <c r="K445" s="11">
        <f>LOWER(Settings!$C$4)&amp;".mit."&amp;$A445&amp;IF($C445="","","."&amp;$C445&amp;"."&amp;$B445)&amp;IF(INDEX(Variables!$D$5:$D$105,MATCH($A445,Variables!$A$5:$A$105,0))="","","."&amp;INDEX(Variables!$D$5:$D$105,MATCH($A445,Variables!$A$5:$A$105,0)))&amp;"."&amp;K$5</f>
        <v/>
      </c>
      <c r="L445" s="44">
        <f>L418*Settings!$C$13*(INDEX(L$331:L$342,$D445))</f>
        <v/>
      </c>
      <c r="M445" s="45">
        <f>M418*Settings!$C$13*(INDEX(M$331:M$342,$D445))</f>
        <v/>
      </c>
      <c r="N445" s="45">
        <f>N418*Settings!$C$13*(INDEX(N$331:N$342,$D445))</f>
        <v/>
      </c>
      <c r="O445" s="45">
        <f>O418*Settings!$C$13*(INDEX(O$331:O$342,$D445))</f>
        <v/>
      </c>
      <c r="P445" s="45">
        <f>P418*Settings!$C$13*(INDEX(P$331:P$342,$D445))</f>
        <v/>
      </c>
      <c r="Q445" s="45">
        <f>Q418*Settings!$C$13*(INDEX(Q$331:Q$342,$D445))</f>
        <v/>
      </c>
      <c r="R445" s="45">
        <f>R418*Settings!$C$13*(INDEX(R$331:R$342,$D445))</f>
        <v/>
      </c>
      <c r="S445" s="45">
        <f>S418*Settings!$C$13*(INDEX(S$331:S$342,$D445))</f>
        <v/>
      </c>
      <c r="T445" s="45">
        <f>T418*Settings!$C$13*(INDEX(T$331:T$342,$D445))</f>
        <v/>
      </c>
      <c r="U445" s="45">
        <f>U418*Settings!$C$13*(INDEX(U$331:U$342,$D445))</f>
        <v/>
      </c>
      <c r="V445" s="45">
        <f>V418*Settings!$C$13*(INDEX(V$331:V$342,$D445))</f>
        <v/>
      </c>
      <c r="W445" s="45">
        <f>W418*Settings!$C$13*(INDEX(W$331:W$342,$D445))</f>
        <v/>
      </c>
      <c r="X445" s="45">
        <f>X418*Settings!$C$13*(INDEX(X$331:X$342,$D445))</f>
        <v/>
      </c>
      <c r="Y445" s="45">
        <f>Y418*Settings!$C$13*(INDEX(Y$331:Y$342,$D445))</f>
        <v/>
      </c>
      <c r="Z445" s="45">
        <f>Z418*Settings!$C$13*(INDEX(Z$331:Z$342,$D445))</f>
        <v/>
      </c>
      <c r="AA445" s="45">
        <f>AA418*Settings!$C$13*(INDEX(AA$331:AA$342,$D445))</f>
        <v/>
      </c>
      <c r="AB445" s="45">
        <f>AB418*Settings!$C$13*(INDEX(AB$331:AB$342,$D445))</f>
        <v/>
      </c>
      <c r="AC445" s="45">
        <f>AC418*Settings!$C$13*(INDEX(AC$331:AC$342,$D445))</f>
        <v/>
      </c>
      <c r="AD445" s="46">
        <f>REVENUE(AD418,Settings!$C$13,INDEX(AD$331:AD$342,$D445))</f>
        <v/>
      </c>
      <c r="AF445" s="11">
        <f>LOWER(Settings!$C$4)&amp;".mit."&amp;$A445&amp;IF($C445="","","."&amp;$C445&amp;"."&amp;$B445)&amp;IF(INDEX(Variables!$D$5:$D$105,MATCH($A445,Variables!$A$5:$A$105,0))="","","."&amp;INDEX(Variables!$D$5:$D$105,MATCH($A445,Variables!$A$5:$A$105,0)))&amp;"."&amp;AF$5</f>
        <v/>
      </c>
      <c r="AG445" s="44">
        <f>AG418*Settings!$C$13*(INDEX(AG$331:AG$342,$D445))</f>
        <v/>
      </c>
      <c r="AH445" s="45">
        <f>AH418*Settings!$C$13*(INDEX(AH$331:AH$342,$D445))</f>
        <v/>
      </c>
      <c r="AI445" s="45">
        <f>AI418*Settings!$C$13*(INDEX(AI$331:AI$342,$D445))</f>
        <v/>
      </c>
      <c r="AJ445" s="45">
        <f>AJ418*Settings!$C$13*(INDEX(AJ$331:AJ$342,$D445))</f>
        <v/>
      </c>
      <c r="AK445" s="45">
        <f>AK418*Settings!$C$13*(INDEX(AK$331:AK$342,$D445))</f>
        <v/>
      </c>
      <c r="AL445" s="45">
        <f>AL418*Settings!$C$13*(INDEX(AL$331:AL$342,$D445))</f>
        <v/>
      </c>
      <c r="AM445" s="45">
        <f>AM418*Settings!$C$13*(INDEX(AM$331:AM$342,$D445))</f>
        <v/>
      </c>
      <c r="AN445" s="45">
        <f>AN418*Settings!$C$13*(INDEX(AN$331:AN$342,$D445))</f>
        <v/>
      </c>
      <c r="AO445" s="45">
        <f>AO418*Settings!$C$13*(INDEX(AO$331:AO$342,$D445))</f>
        <v/>
      </c>
      <c r="AP445" s="45">
        <f>AP418*Settings!$C$13*(INDEX(AP$331:AP$342,$D445))</f>
        <v/>
      </c>
      <c r="AQ445" s="45">
        <f>AQ418*Settings!$C$13*(INDEX(AQ$331:AQ$342,$D445))</f>
        <v/>
      </c>
      <c r="AR445" s="45">
        <f>AR418*Settings!$C$13*(INDEX(AR$331:AR$342,$D445))</f>
        <v/>
      </c>
      <c r="AS445" s="45">
        <f>AS418*Settings!$C$13*(INDEX(AS$331:AS$342,$D445))</f>
        <v/>
      </c>
      <c r="AT445" s="45">
        <f>AT418*Settings!$C$13*(INDEX(AT$331:AT$342,$D445))</f>
        <v/>
      </c>
      <c r="AU445" s="45">
        <f>AU418*Settings!$C$13*(INDEX(AU$331:AU$342,$D445))</f>
        <v/>
      </c>
      <c r="AV445" s="45">
        <f>AV418*Settings!$C$13*(INDEX(AV$331:AV$342,$D445))</f>
        <v/>
      </c>
      <c r="AW445" s="45">
        <f>AW418*Settings!$C$13*(INDEX(AW$331:AW$342,$D445))</f>
        <v/>
      </c>
      <c r="AX445" s="45">
        <f>AX418*Settings!$C$13*(INDEX(AX$331:AX$342,$D445))</f>
        <v/>
      </c>
      <c r="AY445" s="46">
        <f>REVENUE(AY418,Settings!$C$13,INDEX(AY$331:AY$342,$D445))</f>
        <v/>
      </c>
    </row>
    <row r="446" hidden="1" outlineLevel="2">
      <c r="A446" s="14" t="inlineStr">
        <is>
          <t>rsub</t>
        </is>
      </c>
      <c r="B446" s="14" t="inlineStr">
        <is>
          <t>nga</t>
        </is>
      </c>
      <c r="C446" s="14" t="inlineStr">
        <is>
          <t>rod</t>
        </is>
      </c>
      <c r="D446" s="37">
        <f>INDEX(Inputs!$R$5:$R$132,MATCH($B446&amp;"|"&amp;$C446,Inputs!$A$5:$A$132,0))</f>
        <v/>
      </c>
      <c r="E446" s="36" t="n"/>
      <c r="F446" s="36" t="n"/>
      <c r="G446" s="36" t="n"/>
      <c r="H446" s="14">
        <f>INDEX(Variables!$B$5:$B$105,MATCH($A446,Variables!$A$5:$A$105,0))&amp;IF($C446="",""," | "&amp;INDEX(Mapping!$B$5:$B$26,MATCH($C446,Mapping!$A$5:$A$26,0))&amp;" | "&amp;INDEX(Mapping!$B$30:$B$41,MATCH($B446,Mapping!$A$30:$A$41,0)))</f>
        <v/>
      </c>
      <c r="I446" s="14">
        <f>INDEX(Variables!$C$5:$C$105,MATCH($A446,Variables!$A$5:$A$105,0))</f>
        <v/>
      </c>
      <c r="J446" s="14">
        <f>INDEX(Variables!$E$5:$E$105,MATCH($A446,Variables!$A$5:$A$105,0))</f>
        <v/>
      </c>
      <c r="K446" s="11">
        <f>LOWER(Settings!$C$4)&amp;".mit."&amp;$A446&amp;IF($C446="","","."&amp;$C446&amp;"."&amp;$B446)&amp;IF(INDEX(Variables!$D$5:$D$105,MATCH($A446,Variables!$A$5:$A$105,0))="","","."&amp;INDEX(Variables!$D$5:$D$105,MATCH($A446,Variables!$A$5:$A$105,0)))&amp;"."&amp;K$5</f>
        <v/>
      </c>
      <c r="L446" s="44">
        <f>L419*Settings!$C$13*(INDEX(L$331:L$342,$D446))</f>
        <v/>
      </c>
      <c r="M446" s="45">
        <f>M419*Settings!$C$13*(INDEX(M$331:M$342,$D446))</f>
        <v/>
      </c>
      <c r="N446" s="45">
        <f>N419*Settings!$C$13*(INDEX(N$331:N$342,$D446))</f>
        <v/>
      </c>
      <c r="O446" s="45">
        <f>O419*Settings!$C$13*(INDEX(O$331:O$342,$D446))</f>
        <v/>
      </c>
      <c r="P446" s="45">
        <f>P419*Settings!$C$13*(INDEX(P$331:P$342,$D446))</f>
        <v/>
      </c>
      <c r="Q446" s="45">
        <f>Q419*Settings!$C$13*(INDEX(Q$331:Q$342,$D446))</f>
        <v/>
      </c>
      <c r="R446" s="45">
        <f>R419*Settings!$C$13*(INDEX(R$331:R$342,$D446))</f>
        <v/>
      </c>
      <c r="S446" s="45">
        <f>S419*Settings!$C$13*(INDEX(S$331:S$342,$D446))</f>
        <v/>
      </c>
      <c r="T446" s="45">
        <f>T419*Settings!$C$13*(INDEX(T$331:T$342,$D446))</f>
        <v/>
      </c>
      <c r="U446" s="45">
        <f>U419*Settings!$C$13*(INDEX(U$331:U$342,$D446))</f>
        <v/>
      </c>
      <c r="V446" s="45">
        <f>V419*Settings!$C$13*(INDEX(V$331:V$342,$D446))</f>
        <v/>
      </c>
      <c r="W446" s="45">
        <f>W419*Settings!$C$13*(INDEX(W$331:W$342,$D446))</f>
        <v/>
      </c>
      <c r="X446" s="45">
        <f>X419*Settings!$C$13*(INDEX(X$331:X$342,$D446))</f>
        <v/>
      </c>
      <c r="Y446" s="45">
        <f>Y419*Settings!$C$13*(INDEX(Y$331:Y$342,$D446))</f>
        <v/>
      </c>
      <c r="Z446" s="45">
        <f>Z419*Settings!$C$13*(INDEX(Z$331:Z$342,$D446))</f>
        <v/>
      </c>
      <c r="AA446" s="45">
        <f>AA419*Settings!$C$13*(INDEX(AA$331:AA$342,$D446))</f>
        <v/>
      </c>
      <c r="AB446" s="45">
        <f>AB419*Settings!$C$13*(INDEX(AB$331:AB$342,$D446))</f>
        <v/>
      </c>
      <c r="AC446" s="45">
        <f>AC419*Settings!$C$13*(INDEX(AC$331:AC$342,$D446))</f>
        <v/>
      </c>
      <c r="AD446" s="46">
        <f>REVENUE(AD419,Settings!$C$13,INDEX(AD$331:AD$342,$D446))</f>
        <v/>
      </c>
      <c r="AF446" s="11">
        <f>LOWER(Settings!$C$4)&amp;".mit."&amp;$A446&amp;IF($C446="","","."&amp;$C446&amp;"."&amp;$B446)&amp;IF(INDEX(Variables!$D$5:$D$105,MATCH($A446,Variables!$A$5:$A$105,0))="","","."&amp;INDEX(Variables!$D$5:$D$105,MATCH($A446,Variables!$A$5:$A$105,0)))&amp;"."&amp;AF$5</f>
        <v/>
      </c>
      <c r="AG446" s="44">
        <f>AG419*Settings!$C$13*(INDEX(AG$331:AG$342,$D446))</f>
        <v/>
      </c>
      <c r="AH446" s="45">
        <f>AH419*Settings!$C$13*(INDEX(AH$331:AH$342,$D446))</f>
        <v/>
      </c>
      <c r="AI446" s="45">
        <f>AI419*Settings!$C$13*(INDEX(AI$331:AI$342,$D446))</f>
        <v/>
      </c>
      <c r="AJ446" s="45">
        <f>AJ419*Settings!$C$13*(INDEX(AJ$331:AJ$342,$D446))</f>
        <v/>
      </c>
      <c r="AK446" s="45">
        <f>AK419*Settings!$C$13*(INDEX(AK$331:AK$342,$D446))</f>
        <v/>
      </c>
      <c r="AL446" s="45">
        <f>AL419*Settings!$C$13*(INDEX(AL$331:AL$342,$D446))</f>
        <v/>
      </c>
      <c r="AM446" s="45">
        <f>AM419*Settings!$C$13*(INDEX(AM$331:AM$342,$D446))</f>
        <v/>
      </c>
      <c r="AN446" s="45">
        <f>AN419*Settings!$C$13*(INDEX(AN$331:AN$342,$D446))</f>
        <v/>
      </c>
      <c r="AO446" s="45">
        <f>AO419*Settings!$C$13*(INDEX(AO$331:AO$342,$D446))</f>
        <v/>
      </c>
      <c r="AP446" s="45">
        <f>AP419*Settings!$C$13*(INDEX(AP$331:AP$342,$D446))</f>
        <v/>
      </c>
      <c r="AQ446" s="45">
        <f>AQ419*Settings!$C$13*(INDEX(AQ$331:AQ$342,$D446))</f>
        <v/>
      </c>
      <c r="AR446" s="45">
        <f>AR419*Settings!$C$13*(INDEX(AR$331:AR$342,$D446))</f>
        <v/>
      </c>
      <c r="AS446" s="45">
        <f>AS419*Settings!$C$13*(INDEX(AS$331:AS$342,$D446))</f>
        <v/>
      </c>
      <c r="AT446" s="45">
        <f>AT419*Settings!$C$13*(INDEX(AT$331:AT$342,$D446))</f>
        <v/>
      </c>
      <c r="AU446" s="45">
        <f>AU419*Settings!$C$13*(INDEX(AU$331:AU$342,$D446))</f>
        <v/>
      </c>
      <c r="AV446" s="45">
        <f>AV419*Settings!$C$13*(INDEX(AV$331:AV$342,$D446))</f>
        <v/>
      </c>
      <c r="AW446" s="45">
        <f>AW419*Settings!$C$13*(INDEX(AW$331:AW$342,$D446))</f>
        <v/>
      </c>
      <c r="AX446" s="45">
        <f>AX419*Settings!$C$13*(INDEX(AX$331:AX$342,$D446))</f>
        <v/>
      </c>
      <c r="AY446" s="46">
        <f>REVENUE(AY419,Settings!$C$13,INDEX(AY$331:AY$342,$D446))</f>
        <v/>
      </c>
    </row>
    <row r="447" hidden="1" outlineLevel="2">
      <c r="A447" s="14" t="inlineStr">
        <is>
          <t>rsub</t>
        </is>
      </c>
      <c r="B447" s="14" t="inlineStr">
        <is>
          <t>gso</t>
        </is>
      </c>
      <c r="C447" s="14" t="inlineStr">
        <is>
          <t>rod</t>
        </is>
      </c>
      <c r="D447" s="37">
        <f>INDEX(Inputs!$R$5:$R$132,MATCH($B447&amp;"|"&amp;$C447,Inputs!$A$5:$A$132,0))</f>
        <v/>
      </c>
      <c r="E447" s="36" t="n"/>
      <c r="F447" s="36" t="n"/>
      <c r="G447" s="36" t="n"/>
      <c r="H447" s="14">
        <f>INDEX(Variables!$B$5:$B$105,MATCH($A447,Variables!$A$5:$A$105,0))&amp;IF($C447="",""," | "&amp;INDEX(Mapping!$B$5:$B$26,MATCH($C447,Mapping!$A$5:$A$26,0))&amp;" | "&amp;INDEX(Mapping!$B$30:$B$41,MATCH($B447,Mapping!$A$30:$A$41,0)))</f>
        <v/>
      </c>
      <c r="I447" s="14">
        <f>INDEX(Variables!$C$5:$C$105,MATCH($A447,Variables!$A$5:$A$105,0))</f>
        <v/>
      </c>
      <c r="J447" s="14">
        <f>INDEX(Variables!$E$5:$E$105,MATCH($A447,Variables!$A$5:$A$105,0))</f>
        <v/>
      </c>
      <c r="K447" s="11">
        <f>LOWER(Settings!$C$4)&amp;".mit."&amp;$A447&amp;IF($C447="","","."&amp;$C447&amp;"."&amp;$B447)&amp;IF(INDEX(Variables!$D$5:$D$105,MATCH($A447,Variables!$A$5:$A$105,0))="","","."&amp;INDEX(Variables!$D$5:$D$105,MATCH($A447,Variables!$A$5:$A$105,0)))&amp;"."&amp;K$5</f>
        <v/>
      </c>
      <c r="L447" s="44">
        <f>L420*Settings!$C$13*(INDEX(L$331:L$342,$D447))</f>
        <v/>
      </c>
      <c r="M447" s="45">
        <f>M420*Settings!$C$13*(INDEX(M$331:M$342,$D447))</f>
        <v/>
      </c>
      <c r="N447" s="45">
        <f>N420*Settings!$C$13*(INDEX(N$331:N$342,$D447))</f>
        <v/>
      </c>
      <c r="O447" s="45">
        <f>O420*Settings!$C$13*(INDEX(O$331:O$342,$D447))</f>
        <v/>
      </c>
      <c r="P447" s="45">
        <f>P420*Settings!$C$13*(INDEX(P$331:P$342,$D447))</f>
        <v/>
      </c>
      <c r="Q447" s="45">
        <f>Q420*Settings!$C$13*(INDEX(Q$331:Q$342,$D447))</f>
        <v/>
      </c>
      <c r="R447" s="45">
        <f>R420*Settings!$C$13*(INDEX(R$331:R$342,$D447))</f>
        <v/>
      </c>
      <c r="S447" s="45">
        <f>S420*Settings!$C$13*(INDEX(S$331:S$342,$D447))</f>
        <v/>
      </c>
      <c r="T447" s="45">
        <f>T420*Settings!$C$13*(INDEX(T$331:T$342,$D447))</f>
        <v/>
      </c>
      <c r="U447" s="45">
        <f>U420*Settings!$C$13*(INDEX(U$331:U$342,$D447))</f>
        <v/>
      </c>
      <c r="V447" s="45">
        <f>V420*Settings!$C$13*(INDEX(V$331:V$342,$D447))</f>
        <v/>
      </c>
      <c r="W447" s="45">
        <f>W420*Settings!$C$13*(INDEX(W$331:W$342,$D447))</f>
        <v/>
      </c>
      <c r="X447" s="45">
        <f>X420*Settings!$C$13*(INDEX(X$331:X$342,$D447))</f>
        <v/>
      </c>
      <c r="Y447" s="45">
        <f>Y420*Settings!$C$13*(INDEX(Y$331:Y$342,$D447))</f>
        <v/>
      </c>
      <c r="Z447" s="45">
        <f>Z420*Settings!$C$13*(INDEX(Z$331:Z$342,$D447))</f>
        <v/>
      </c>
      <c r="AA447" s="45">
        <f>AA420*Settings!$C$13*(INDEX(AA$331:AA$342,$D447))</f>
        <v/>
      </c>
      <c r="AB447" s="45">
        <f>AB420*Settings!$C$13*(INDEX(AB$331:AB$342,$D447))</f>
        <v/>
      </c>
      <c r="AC447" s="45">
        <f>AC420*Settings!$C$13*(INDEX(AC$331:AC$342,$D447))</f>
        <v/>
      </c>
      <c r="AD447" s="46">
        <f>REVENUE(AD420,Settings!$C$13,INDEX(AD$331:AD$342,$D447))</f>
        <v/>
      </c>
      <c r="AF447" s="11">
        <f>LOWER(Settings!$C$4)&amp;".mit."&amp;$A447&amp;IF($C447="","","."&amp;$C447&amp;"."&amp;$B447)&amp;IF(INDEX(Variables!$D$5:$D$105,MATCH($A447,Variables!$A$5:$A$105,0))="","","."&amp;INDEX(Variables!$D$5:$D$105,MATCH($A447,Variables!$A$5:$A$105,0)))&amp;"."&amp;AF$5</f>
        <v/>
      </c>
      <c r="AG447" s="44">
        <f>AG420*Settings!$C$13*(INDEX(AG$331:AG$342,$D447))</f>
        <v/>
      </c>
      <c r="AH447" s="45">
        <f>AH420*Settings!$C$13*(INDEX(AH$331:AH$342,$D447))</f>
        <v/>
      </c>
      <c r="AI447" s="45">
        <f>AI420*Settings!$C$13*(INDEX(AI$331:AI$342,$D447))</f>
        <v/>
      </c>
      <c r="AJ447" s="45">
        <f>AJ420*Settings!$C$13*(INDEX(AJ$331:AJ$342,$D447))</f>
        <v/>
      </c>
      <c r="AK447" s="45">
        <f>AK420*Settings!$C$13*(INDEX(AK$331:AK$342,$D447))</f>
        <v/>
      </c>
      <c r="AL447" s="45">
        <f>AL420*Settings!$C$13*(INDEX(AL$331:AL$342,$D447))</f>
        <v/>
      </c>
      <c r="AM447" s="45">
        <f>AM420*Settings!$C$13*(INDEX(AM$331:AM$342,$D447))</f>
        <v/>
      </c>
      <c r="AN447" s="45">
        <f>AN420*Settings!$C$13*(INDEX(AN$331:AN$342,$D447))</f>
        <v/>
      </c>
      <c r="AO447" s="45">
        <f>AO420*Settings!$C$13*(INDEX(AO$331:AO$342,$D447))</f>
        <v/>
      </c>
      <c r="AP447" s="45">
        <f>AP420*Settings!$C$13*(INDEX(AP$331:AP$342,$D447))</f>
        <v/>
      </c>
      <c r="AQ447" s="45">
        <f>AQ420*Settings!$C$13*(INDEX(AQ$331:AQ$342,$D447))</f>
        <v/>
      </c>
      <c r="AR447" s="45">
        <f>AR420*Settings!$C$13*(INDEX(AR$331:AR$342,$D447))</f>
        <v/>
      </c>
      <c r="AS447" s="45">
        <f>AS420*Settings!$C$13*(INDEX(AS$331:AS$342,$D447))</f>
        <v/>
      </c>
      <c r="AT447" s="45">
        <f>AT420*Settings!$C$13*(INDEX(AT$331:AT$342,$D447))</f>
        <v/>
      </c>
      <c r="AU447" s="45">
        <f>AU420*Settings!$C$13*(INDEX(AU$331:AU$342,$D447))</f>
        <v/>
      </c>
      <c r="AV447" s="45">
        <f>AV420*Settings!$C$13*(INDEX(AV$331:AV$342,$D447))</f>
        <v/>
      </c>
      <c r="AW447" s="45">
        <f>AW420*Settings!$C$13*(INDEX(AW$331:AW$342,$D447))</f>
        <v/>
      </c>
      <c r="AX447" s="45">
        <f>AX420*Settings!$C$13*(INDEX(AX$331:AX$342,$D447))</f>
        <v/>
      </c>
      <c r="AY447" s="46">
        <f>REVENUE(AY420,Settings!$C$13,INDEX(AY$331:AY$342,$D447))</f>
        <v/>
      </c>
    </row>
    <row r="448" hidden="1" outlineLevel="2">
      <c r="A448" s="14" t="inlineStr">
        <is>
          <t>rsub</t>
        </is>
      </c>
      <c r="B448" s="14" t="inlineStr">
        <is>
          <t>die</t>
        </is>
      </c>
      <c r="C448" s="14" t="inlineStr">
        <is>
          <t>rod</t>
        </is>
      </c>
      <c r="D448" s="37">
        <f>INDEX(Inputs!$R$5:$R$132,MATCH($B448&amp;"|"&amp;$C448,Inputs!$A$5:$A$132,0))</f>
        <v/>
      </c>
      <c r="E448" s="36" t="n"/>
      <c r="F448" s="36" t="n"/>
      <c r="G448" s="36" t="n"/>
      <c r="H448" s="14">
        <f>INDEX(Variables!$B$5:$B$105,MATCH($A448,Variables!$A$5:$A$105,0))&amp;IF($C448="",""," | "&amp;INDEX(Mapping!$B$5:$B$26,MATCH($C448,Mapping!$A$5:$A$26,0))&amp;" | "&amp;INDEX(Mapping!$B$30:$B$41,MATCH($B448,Mapping!$A$30:$A$41,0)))</f>
        <v/>
      </c>
      <c r="I448" s="14">
        <f>INDEX(Variables!$C$5:$C$105,MATCH($A448,Variables!$A$5:$A$105,0))</f>
        <v/>
      </c>
      <c r="J448" s="14">
        <f>INDEX(Variables!$E$5:$E$105,MATCH($A448,Variables!$A$5:$A$105,0))</f>
        <v/>
      </c>
      <c r="K448" s="11">
        <f>LOWER(Settings!$C$4)&amp;".mit."&amp;$A448&amp;IF($C448="","","."&amp;$C448&amp;"."&amp;$B448)&amp;IF(INDEX(Variables!$D$5:$D$105,MATCH($A448,Variables!$A$5:$A$105,0))="","","."&amp;INDEX(Variables!$D$5:$D$105,MATCH($A448,Variables!$A$5:$A$105,0)))&amp;"."&amp;K$5</f>
        <v/>
      </c>
      <c r="L448" s="44">
        <f>L421*Settings!$C$13*(INDEX(L$331:L$342,$D448))</f>
        <v/>
      </c>
      <c r="M448" s="45">
        <f>M421*Settings!$C$13*(INDEX(M$331:M$342,$D448))</f>
        <v/>
      </c>
      <c r="N448" s="45">
        <f>N421*Settings!$C$13*(INDEX(N$331:N$342,$D448))</f>
        <v/>
      </c>
      <c r="O448" s="45">
        <f>O421*Settings!$C$13*(INDEX(O$331:O$342,$D448))</f>
        <v/>
      </c>
      <c r="P448" s="45">
        <f>P421*Settings!$C$13*(INDEX(P$331:P$342,$D448))</f>
        <v/>
      </c>
      <c r="Q448" s="45">
        <f>Q421*Settings!$C$13*(INDEX(Q$331:Q$342,$D448))</f>
        <v/>
      </c>
      <c r="R448" s="45">
        <f>R421*Settings!$C$13*(INDEX(R$331:R$342,$D448))</f>
        <v/>
      </c>
      <c r="S448" s="45">
        <f>S421*Settings!$C$13*(INDEX(S$331:S$342,$D448))</f>
        <v/>
      </c>
      <c r="T448" s="45">
        <f>T421*Settings!$C$13*(INDEX(T$331:T$342,$D448))</f>
        <v/>
      </c>
      <c r="U448" s="45">
        <f>U421*Settings!$C$13*(INDEX(U$331:U$342,$D448))</f>
        <v/>
      </c>
      <c r="V448" s="45">
        <f>V421*Settings!$C$13*(INDEX(V$331:V$342,$D448))</f>
        <v/>
      </c>
      <c r="W448" s="45">
        <f>W421*Settings!$C$13*(INDEX(W$331:W$342,$D448))</f>
        <v/>
      </c>
      <c r="X448" s="45">
        <f>X421*Settings!$C$13*(INDEX(X$331:X$342,$D448))</f>
        <v/>
      </c>
      <c r="Y448" s="45">
        <f>Y421*Settings!$C$13*(INDEX(Y$331:Y$342,$D448))</f>
        <v/>
      </c>
      <c r="Z448" s="45">
        <f>Z421*Settings!$C$13*(INDEX(Z$331:Z$342,$D448))</f>
        <v/>
      </c>
      <c r="AA448" s="45">
        <f>AA421*Settings!$C$13*(INDEX(AA$331:AA$342,$D448))</f>
        <v/>
      </c>
      <c r="AB448" s="45">
        <f>AB421*Settings!$C$13*(INDEX(AB$331:AB$342,$D448))</f>
        <v/>
      </c>
      <c r="AC448" s="45">
        <f>AC421*Settings!$C$13*(INDEX(AC$331:AC$342,$D448))</f>
        <v/>
      </c>
      <c r="AD448" s="46">
        <f>REVENUE(AD421,Settings!$C$13,INDEX(AD$331:AD$342,$D448))</f>
        <v/>
      </c>
      <c r="AF448" s="11">
        <f>LOWER(Settings!$C$4)&amp;".mit."&amp;$A448&amp;IF($C448="","","."&amp;$C448&amp;"."&amp;$B448)&amp;IF(INDEX(Variables!$D$5:$D$105,MATCH($A448,Variables!$A$5:$A$105,0))="","","."&amp;INDEX(Variables!$D$5:$D$105,MATCH($A448,Variables!$A$5:$A$105,0)))&amp;"."&amp;AF$5</f>
        <v/>
      </c>
      <c r="AG448" s="44">
        <f>AG421*Settings!$C$13*(INDEX(AG$331:AG$342,$D448))</f>
        <v/>
      </c>
      <c r="AH448" s="45">
        <f>AH421*Settings!$C$13*(INDEX(AH$331:AH$342,$D448))</f>
        <v/>
      </c>
      <c r="AI448" s="45">
        <f>AI421*Settings!$C$13*(INDEX(AI$331:AI$342,$D448))</f>
        <v/>
      </c>
      <c r="AJ448" s="45">
        <f>AJ421*Settings!$C$13*(INDEX(AJ$331:AJ$342,$D448))</f>
        <v/>
      </c>
      <c r="AK448" s="45">
        <f>AK421*Settings!$C$13*(INDEX(AK$331:AK$342,$D448))</f>
        <v/>
      </c>
      <c r="AL448" s="45">
        <f>AL421*Settings!$C$13*(INDEX(AL$331:AL$342,$D448))</f>
        <v/>
      </c>
      <c r="AM448" s="45">
        <f>AM421*Settings!$C$13*(INDEX(AM$331:AM$342,$D448))</f>
        <v/>
      </c>
      <c r="AN448" s="45">
        <f>AN421*Settings!$C$13*(INDEX(AN$331:AN$342,$D448))</f>
        <v/>
      </c>
      <c r="AO448" s="45">
        <f>AO421*Settings!$C$13*(INDEX(AO$331:AO$342,$D448))</f>
        <v/>
      </c>
      <c r="AP448" s="45">
        <f>AP421*Settings!$C$13*(INDEX(AP$331:AP$342,$D448))</f>
        <v/>
      </c>
      <c r="AQ448" s="45">
        <f>AQ421*Settings!$C$13*(INDEX(AQ$331:AQ$342,$D448))</f>
        <v/>
      </c>
      <c r="AR448" s="45">
        <f>AR421*Settings!$C$13*(INDEX(AR$331:AR$342,$D448))</f>
        <v/>
      </c>
      <c r="AS448" s="45">
        <f>AS421*Settings!$C$13*(INDEX(AS$331:AS$342,$D448))</f>
        <v/>
      </c>
      <c r="AT448" s="45">
        <f>AT421*Settings!$C$13*(INDEX(AT$331:AT$342,$D448))</f>
        <v/>
      </c>
      <c r="AU448" s="45">
        <f>AU421*Settings!$C$13*(INDEX(AU$331:AU$342,$D448))</f>
        <v/>
      </c>
      <c r="AV448" s="45">
        <f>AV421*Settings!$C$13*(INDEX(AV$331:AV$342,$D448))</f>
        <v/>
      </c>
      <c r="AW448" s="45">
        <f>AW421*Settings!$C$13*(INDEX(AW$331:AW$342,$D448))</f>
        <v/>
      </c>
      <c r="AX448" s="45">
        <f>AX421*Settings!$C$13*(INDEX(AX$331:AX$342,$D448))</f>
        <v/>
      </c>
      <c r="AY448" s="46">
        <f>REVENUE(AY421,Settings!$C$13,INDEX(AY$331:AY$342,$D448))</f>
        <v/>
      </c>
    </row>
    <row r="449" hidden="1" outlineLevel="2">
      <c r="A449" s="14" t="inlineStr">
        <is>
          <t>rsub</t>
        </is>
      </c>
      <c r="B449" s="14" t="inlineStr">
        <is>
          <t>lpg</t>
        </is>
      </c>
      <c r="C449" s="14" t="inlineStr">
        <is>
          <t>rod</t>
        </is>
      </c>
      <c r="D449" s="37">
        <f>INDEX(Inputs!$R$5:$R$132,MATCH($B449&amp;"|"&amp;$C449,Inputs!$A$5:$A$132,0))</f>
        <v/>
      </c>
      <c r="E449" s="36" t="n"/>
      <c r="F449" s="36" t="n"/>
      <c r="G449" s="36" t="n"/>
      <c r="H449" s="14">
        <f>INDEX(Variables!$B$5:$B$105,MATCH($A449,Variables!$A$5:$A$105,0))&amp;IF($C449="",""," | "&amp;INDEX(Mapping!$B$5:$B$26,MATCH($C449,Mapping!$A$5:$A$26,0))&amp;" | "&amp;INDEX(Mapping!$B$30:$B$41,MATCH($B449,Mapping!$A$30:$A$41,0)))</f>
        <v/>
      </c>
      <c r="I449" s="14">
        <f>INDEX(Variables!$C$5:$C$105,MATCH($A449,Variables!$A$5:$A$105,0))</f>
        <v/>
      </c>
      <c r="J449" s="14">
        <f>INDEX(Variables!$E$5:$E$105,MATCH($A449,Variables!$A$5:$A$105,0))</f>
        <v/>
      </c>
      <c r="K449" s="11">
        <f>LOWER(Settings!$C$4)&amp;".mit."&amp;$A449&amp;IF($C449="","","."&amp;$C449&amp;"."&amp;$B449)&amp;IF(INDEX(Variables!$D$5:$D$105,MATCH($A449,Variables!$A$5:$A$105,0))="","","."&amp;INDEX(Variables!$D$5:$D$105,MATCH($A449,Variables!$A$5:$A$105,0)))&amp;"."&amp;K$5</f>
        <v/>
      </c>
      <c r="L449" s="44">
        <f>L422*Settings!$C$13*(INDEX(L$331:L$342,$D449))</f>
        <v/>
      </c>
      <c r="M449" s="45">
        <f>M422*Settings!$C$13*(INDEX(M$331:M$342,$D449))</f>
        <v/>
      </c>
      <c r="N449" s="45">
        <f>N422*Settings!$C$13*(INDEX(N$331:N$342,$D449))</f>
        <v/>
      </c>
      <c r="O449" s="45">
        <f>O422*Settings!$C$13*(INDEX(O$331:O$342,$D449))</f>
        <v/>
      </c>
      <c r="P449" s="45">
        <f>P422*Settings!$C$13*(INDEX(P$331:P$342,$D449))</f>
        <v/>
      </c>
      <c r="Q449" s="45">
        <f>Q422*Settings!$C$13*(INDEX(Q$331:Q$342,$D449))</f>
        <v/>
      </c>
      <c r="R449" s="45">
        <f>R422*Settings!$C$13*(INDEX(R$331:R$342,$D449))</f>
        <v/>
      </c>
      <c r="S449" s="45">
        <f>S422*Settings!$C$13*(INDEX(S$331:S$342,$D449))</f>
        <v/>
      </c>
      <c r="T449" s="45">
        <f>T422*Settings!$C$13*(INDEX(T$331:T$342,$D449))</f>
        <v/>
      </c>
      <c r="U449" s="45">
        <f>U422*Settings!$C$13*(INDEX(U$331:U$342,$D449))</f>
        <v/>
      </c>
      <c r="V449" s="45">
        <f>V422*Settings!$C$13*(INDEX(V$331:V$342,$D449))</f>
        <v/>
      </c>
      <c r="W449" s="45">
        <f>W422*Settings!$C$13*(INDEX(W$331:W$342,$D449))</f>
        <v/>
      </c>
      <c r="X449" s="45">
        <f>X422*Settings!$C$13*(INDEX(X$331:X$342,$D449))</f>
        <v/>
      </c>
      <c r="Y449" s="45">
        <f>Y422*Settings!$C$13*(INDEX(Y$331:Y$342,$D449))</f>
        <v/>
      </c>
      <c r="Z449" s="45">
        <f>Z422*Settings!$C$13*(INDEX(Z$331:Z$342,$D449))</f>
        <v/>
      </c>
      <c r="AA449" s="45">
        <f>AA422*Settings!$C$13*(INDEX(AA$331:AA$342,$D449))</f>
        <v/>
      </c>
      <c r="AB449" s="45">
        <f>AB422*Settings!$C$13*(INDEX(AB$331:AB$342,$D449))</f>
        <v/>
      </c>
      <c r="AC449" s="45">
        <f>AC422*Settings!$C$13*(INDEX(AC$331:AC$342,$D449))</f>
        <v/>
      </c>
      <c r="AD449" s="46">
        <f>REVENUE(AD422,Settings!$C$13,INDEX(AD$331:AD$342,$D449))</f>
        <v/>
      </c>
      <c r="AF449" s="11">
        <f>LOWER(Settings!$C$4)&amp;".mit."&amp;$A449&amp;IF($C449="","","."&amp;$C449&amp;"."&amp;$B449)&amp;IF(INDEX(Variables!$D$5:$D$105,MATCH($A449,Variables!$A$5:$A$105,0))="","","."&amp;INDEX(Variables!$D$5:$D$105,MATCH($A449,Variables!$A$5:$A$105,0)))&amp;"."&amp;AF$5</f>
        <v/>
      </c>
      <c r="AG449" s="44">
        <f>AG422*Settings!$C$13*(INDEX(AG$331:AG$342,$D449))</f>
        <v/>
      </c>
      <c r="AH449" s="45">
        <f>AH422*Settings!$C$13*(INDEX(AH$331:AH$342,$D449))</f>
        <v/>
      </c>
      <c r="AI449" s="45">
        <f>AI422*Settings!$C$13*(INDEX(AI$331:AI$342,$D449))</f>
        <v/>
      </c>
      <c r="AJ449" s="45">
        <f>AJ422*Settings!$C$13*(INDEX(AJ$331:AJ$342,$D449))</f>
        <v/>
      </c>
      <c r="AK449" s="45">
        <f>AK422*Settings!$C$13*(INDEX(AK$331:AK$342,$D449))</f>
        <v/>
      </c>
      <c r="AL449" s="45">
        <f>AL422*Settings!$C$13*(INDEX(AL$331:AL$342,$D449))</f>
        <v/>
      </c>
      <c r="AM449" s="45">
        <f>AM422*Settings!$C$13*(INDEX(AM$331:AM$342,$D449))</f>
        <v/>
      </c>
      <c r="AN449" s="45">
        <f>AN422*Settings!$C$13*(INDEX(AN$331:AN$342,$D449))</f>
        <v/>
      </c>
      <c r="AO449" s="45">
        <f>AO422*Settings!$C$13*(INDEX(AO$331:AO$342,$D449))</f>
        <v/>
      </c>
      <c r="AP449" s="45">
        <f>AP422*Settings!$C$13*(INDEX(AP$331:AP$342,$D449))</f>
        <v/>
      </c>
      <c r="AQ449" s="45">
        <f>AQ422*Settings!$C$13*(INDEX(AQ$331:AQ$342,$D449))</f>
        <v/>
      </c>
      <c r="AR449" s="45">
        <f>AR422*Settings!$C$13*(INDEX(AR$331:AR$342,$D449))</f>
        <v/>
      </c>
      <c r="AS449" s="45">
        <f>AS422*Settings!$C$13*(INDEX(AS$331:AS$342,$D449))</f>
        <v/>
      </c>
      <c r="AT449" s="45">
        <f>AT422*Settings!$C$13*(INDEX(AT$331:AT$342,$D449))</f>
        <v/>
      </c>
      <c r="AU449" s="45">
        <f>AU422*Settings!$C$13*(INDEX(AU$331:AU$342,$D449))</f>
        <v/>
      </c>
      <c r="AV449" s="45">
        <f>AV422*Settings!$C$13*(INDEX(AV$331:AV$342,$D449))</f>
        <v/>
      </c>
      <c r="AW449" s="45">
        <f>AW422*Settings!$C$13*(INDEX(AW$331:AW$342,$D449))</f>
        <v/>
      </c>
      <c r="AX449" s="45">
        <f>AX422*Settings!$C$13*(INDEX(AX$331:AX$342,$D449))</f>
        <v/>
      </c>
      <c r="AY449" s="46">
        <f>REVENUE(AY422,Settings!$C$13,INDEX(AY$331:AY$342,$D449))</f>
        <v/>
      </c>
    </row>
    <row r="450" hidden="1" outlineLevel="2">
      <c r="A450" s="14" t="inlineStr">
        <is>
          <t>rsub</t>
        </is>
      </c>
      <c r="B450" s="14" t="inlineStr">
        <is>
          <t>ker</t>
        </is>
      </c>
      <c r="C450" s="14" t="inlineStr">
        <is>
          <t>rod</t>
        </is>
      </c>
      <c r="D450" s="37">
        <f>INDEX(Inputs!$R$5:$R$132,MATCH($B450&amp;"|"&amp;$C450,Inputs!$A$5:$A$132,0))</f>
        <v/>
      </c>
      <c r="E450" s="36" t="n"/>
      <c r="F450" s="36" t="n"/>
      <c r="G450" s="36" t="n"/>
      <c r="H450" s="14">
        <f>INDEX(Variables!$B$5:$B$105,MATCH($A450,Variables!$A$5:$A$105,0))&amp;IF($C450="",""," | "&amp;INDEX(Mapping!$B$5:$B$26,MATCH($C450,Mapping!$A$5:$A$26,0))&amp;" | "&amp;INDEX(Mapping!$B$30:$B$41,MATCH($B450,Mapping!$A$30:$A$41,0)))</f>
        <v/>
      </c>
      <c r="I450" s="14">
        <f>INDEX(Variables!$C$5:$C$105,MATCH($A450,Variables!$A$5:$A$105,0))</f>
        <v/>
      </c>
      <c r="J450" s="14">
        <f>INDEX(Variables!$E$5:$E$105,MATCH($A450,Variables!$A$5:$A$105,0))</f>
        <v/>
      </c>
      <c r="K450" s="11">
        <f>LOWER(Settings!$C$4)&amp;".mit."&amp;$A450&amp;IF($C450="","","."&amp;$C450&amp;"."&amp;$B450)&amp;IF(INDEX(Variables!$D$5:$D$105,MATCH($A450,Variables!$A$5:$A$105,0))="","","."&amp;INDEX(Variables!$D$5:$D$105,MATCH($A450,Variables!$A$5:$A$105,0)))&amp;"."&amp;K$5</f>
        <v/>
      </c>
      <c r="L450" s="44">
        <f>L423*Settings!$C$13*(INDEX(L$331:L$342,$D450))</f>
        <v/>
      </c>
      <c r="M450" s="45">
        <f>M423*Settings!$C$13*(INDEX(M$331:M$342,$D450))</f>
        <v/>
      </c>
      <c r="N450" s="45">
        <f>N423*Settings!$C$13*(INDEX(N$331:N$342,$D450))</f>
        <v/>
      </c>
      <c r="O450" s="45">
        <f>O423*Settings!$C$13*(INDEX(O$331:O$342,$D450))</f>
        <v/>
      </c>
      <c r="P450" s="45">
        <f>P423*Settings!$C$13*(INDEX(P$331:P$342,$D450))</f>
        <v/>
      </c>
      <c r="Q450" s="45">
        <f>Q423*Settings!$C$13*(INDEX(Q$331:Q$342,$D450))</f>
        <v/>
      </c>
      <c r="R450" s="45">
        <f>R423*Settings!$C$13*(INDEX(R$331:R$342,$D450))</f>
        <v/>
      </c>
      <c r="S450" s="45">
        <f>S423*Settings!$C$13*(INDEX(S$331:S$342,$D450))</f>
        <v/>
      </c>
      <c r="T450" s="45">
        <f>T423*Settings!$C$13*(INDEX(T$331:T$342,$D450))</f>
        <v/>
      </c>
      <c r="U450" s="45">
        <f>U423*Settings!$C$13*(INDEX(U$331:U$342,$D450))</f>
        <v/>
      </c>
      <c r="V450" s="45">
        <f>V423*Settings!$C$13*(INDEX(V$331:V$342,$D450))</f>
        <v/>
      </c>
      <c r="W450" s="45">
        <f>W423*Settings!$C$13*(INDEX(W$331:W$342,$D450))</f>
        <v/>
      </c>
      <c r="X450" s="45">
        <f>X423*Settings!$C$13*(INDEX(X$331:X$342,$D450))</f>
        <v/>
      </c>
      <c r="Y450" s="45">
        <f>Y423*Settings!$C$13*(INDEX(Y$331:Y$342,$D450))</f>
        <v/>
      </c>
      <c r="Z450" s="45">
        <f>Z423*Settings!$C$13*(INDEX(Z$331:Z$342,$D450))</f>
        <v/>
      </c>
      <c r="AA450" s="45">
        <f>AA423*Settings!$C$13*(INDEX(AA$331:AA$342,$D450))</f>
        <v/>
      </c>
      <c r="AB450" s="45">
        <f>AB423*Settings!$C$13*(INDEX(AB$331:AB$342,$D450))</f>
        <v/>
      </c>
      <c r="AC450" s="45">
        <f>AC423*Settings!$C$13*(INDEX(AC$331:AC$342,$D450))</f>
        <v/>
      </c>
      <c r="AD450" s="46">
        <f>REVENUE(AD423,Settings!$C$13,INDEX(AD$331:AD$342,$D450))</f>
        <v/>
      </c>
      <c r="AF450" s="11">
        <f>LOWER(Settings!$C$4)&amp;".mit."&amp;$A450&amp;IF($C450="","","."&amp;$C450&amp;"."&amp;$B450)&amp;IF(INDEX(Variables!$D$5:$D$105,MATCH($A450,Variables!$A$5:$A$105,0))="","","."&amp;INDEX(Variables!$D$5:$D$105,MATCH($A450,Variables!$A$5:$A$105,0)))&amp;"."&amp;AF$5</f>
        <v/>
      </c>
      <c r="AG450" s="44">
        <f>AG423*Settings!$C$13*(INDEX(AG$331:AG$342,$D450))</f>
        <v/>
      </c>
      <c r="AH450" s="45">
        <f>AH423*Settings!$C$13*(INDEX(AH$331:AH$342,$D450))</f>
        <v/>
      </c>
      <c r="AI450" s="45">
        <f>AI423*Settings!$C$13*(INDEX(AI$331:AI$342,$D450))</f>
        <v/>
      </c>
      <c r="AJ450" s="45">
        <f>AJ423*Settings!$C$13*(INDEX(AJ$331:AJ$342,$D450))</f>
        <v/>
      </c>
      <c r="AK450" s="45">
        <f>AK423*Settings!$C$13*(INDEX(AK$331:AK$342,$D450))</f>
        <v/>
      </c>
      <c r="AL450" s="45">
        <f>AL423*Settings!$C$13*(INDEX(AL$331:AL$342,$D450))</f>
        <v/>
      </c>
      <c r="AM450" s="45">
        <f>AM423*Settings!$C$13*(INDEX(AM$331:AM$342,$D450))</f>
        <v/>
      </c>
      <c r="AN450" s="45">
        <f>AN423*Settings!$C$13*(INDEX(AN$331:AN$342,$D450))</f>
        <v/>
      </c>
      <c r="AO450" s="45">
        <f>AO423*Settings!$C$13*(INDEX(AO$331:AO$342,$D450))</f>
        <v/>
      </c>
      <c r="AP450" s="45">
        <f>AP423*Settings!$C$13*(INDEX(AP$331:AP$342,$D450))</f>
        <v/>
      </c>
      <c r="AQ450" s="45">
        <f>AQ423*Settings!$C$13*(INDEX(AQ$331:AQ$342,$D450))</f>
        <v/>
      </c>
      <c r="AR450" s="45">
        <f>AR423*Settings!$C$13*(INDEX(AR$331:AR$342,$D450))</f>
        <v/>
      </c>
      <c r="AS450" s="45">
        <f>AS423*Settings!$C$13*(INDEX(AS$331:AS$342,$D450))</f>
        <v/>
      </c>
      <c r="AT450" s="45">
        <f>AT423*Settings!$C$13*(INDEX(AT$331:AT$342,$D450))</f>
        <v/>
      </c>
      <c r="AU450" s="45">
        <f>AU423*Settings!$C$13*(INDEX(AU$331:AU$342,$D450))</f>
        <v/>
      </c>
      <c r="AV450" s="45">
        <f>AV423*Settings!$C$13*(INDEX(AV$331:AV$342,$D450))</f>
        <v/>
      </c>
      <c r="AW450" s="45">
        <f>AW423*Settings!$C$13*(INDEX(AW$331:AW$342,$D450))</f>
        <v/>
      </c>
      <c r="AX450" s="45">
        <f>AX423*Settings!$C$13*(INDEX(AX$331:AX$342,$D450))</f>
        <v/>
      </c>
      <c r="AY450" s="46">
        <f>REVENUE(AY423,Settings!$C$13,INDEX(AY$331:AY$342,$D450))</f>
        <v/>
      </c>
    </row>
    <row r="451" hidden="1" outlineLevel="2">
      <c r="A451" s="14" t="inlineStr">
        <is>
          <t>rsub</t>
        </is>
      </c>
      <c r="B451" s="14" t="inlineStr">
        <is>
          <t>oop</t>
        </is>
      </c>
      <c r="C451" s="14" t="inlineStr">
        <is>
          <t>rod</t>
        </is>
      </c>
      <c r="D451" s="37">
        <f>INDEX(Inputs!$R$5:$R$132,MATCH($B451&amp;"|"&amp;$C451,Inputs!$A$5:$A$132,0))</f>
        <v/>
      </c>
      <c r="E451" s="36" t="n"/>
      <c r="F451" s="36" t="n"/>
      <c r="G451" s="36" t="n"/>
      <c r="H451" s="14">
        <f>INDEX(Variables!$B$5:$B$105,MATCH($A451,Variables!$A$5:$A$105,0))&amp;IF($C451="",""," | "&amp;INDEX(Mapping!$B$5:$B$26,MATCH($C451,Mapping!$A$5:$A$26,0))&amp;" | "&amp;INDEX(Mapping!$B$30:$B$41,MATCH($B451,Mapping!$A$30:$A$41,0)))</f>
        <v/>
      </c>
      <c r="I451" s="14">
        <f>INDEX(Variables!$C$5:$C$105,MATCH($A451,Variables!$A$5:$A$105,0))</f>
        <v/>
      </c>
      <c r="J451" s="14">
        <f>INDEX(Variables!$E$5:$E$105,MATCH($A451,Variables!$A$5:$A$105,0))</f>
        <v/>
      </c>
      <c r="K451" s="11">
        <f>LOWER(Settings!$C$4)&amp;".mit."&amp;$A451&amp;IF($C451="","","."&amp;$C451&amp;"."&amp;$B451)&amp;IF(INDEX(Variables!$D$5:$D$105,MATCH($A451,Variables!$A$5:$A$105,0))="","","."&amp;INDEX(Variables!$D$5:$D$105,MATCH($A451,Variables!$A$5:$A$105,0)))&amp;"."&amp;K$5</f>
        <v/>
      </c>
      <c r="L451" s="44">
        <f>L424*Settings!$C$13*(INDEX(L$331:L$342,$D451))</f>
        <v/>
      </c>
      <c r="M451" s="45">
        <f>M424*Settings!$C$13*(INDEX(M$331:M$342,$D451))</f>
        <v/>
      </c>
      <c r="N451" s="45">
        <f>N424*Settings!$C$13*(INDEX(N$331:N$342,$D451))</f>
        <v/>
      </c>
      <c r="O451" s="45">
        <f>O424*Settings!$C$13*(INDEX(O$331:O$342,$D451))</f>
        <v/>
      </c>
      <c r="P451" s="45">
        <f>P424*Settings!$C$13*(INDEX(P$331:P$342,$D451))</f>
        <v/>
      </c>
      <c r="Q451" s="45">
        <f>Q424*Settings!$C$13*(INDEX(Q$331:Q$342,$D451))</f>
        <v/>
      </c>
      <c r="R451" s="45">
        <f>R424*Settings!$C$13*(INDEX(R$331:R$342,$D451))</f>
        <v/>
      </c>
      <c r="S451" s="45">
        <f>S424*Settings!$C$13*(INDEX(S$331:S$342,$D451))</f>
        <v/>
      </c>
      <c r="T451" s="45">
        <f>T424*Settings!$C$13*(INDEX(T$331:T$342,$D451))</f>
        <v/>
      </c>
      <c r="U451" s="45">
        <f>U424*Settings!$C$13*(INDEX(U$331:U$342,$D451))</f>
        <v/>
      </c>
      <c r="V451" s="45">
        <f>V424*Settings!$C$13*(INDEX(V$331:V$342,$D451))</f>
        <v/>
      </c>
      <c r="W451" s="45">
        <f>W424*Settings!$C$13*(INDEX(W$331:W$342,$D451))</f>
        <v/>
      </c>
      <c r="X451" s="45">
        <f>X424*Settings!$C$13*(INDEX(X$331:X$342,$D451))</f>
        <v/>
      </c>
      <c r="Y451" s="45">
        <f>Y424*Settings!$C$13*(INDEX(Y$331:Y$342,$D451))</f>
        <v/>
      </c>
      <c r="Z451" s="45">
        <f>Z424*Settings!$C$13*(INDEX(Z$331:Z$342,$D451))</f>
        <v/>
      </c>
      <c r="AA451" s="45">
        <f>AA424*Settings!$C$13*(INDEX(AA$331:AA$342,$D451))</f>
        <v/>
      </c>
      <c r="AB451" s="45">
        <f>AB424*Settings!$C$13*(INDEX(AB$331:AB$342,$D451))</f>
        <v/>
      </c>
      <c r="AC451" s="45">
        <f>AC424*Settings!$C$13*(INDEX(AC$331:AC$342,$D451))</f>
        <v/>
      </c>
      <c r="AD451" s="46">
        <f>REVENUE(AD424,Settings!$C$13,INDEX(AD$331:AD$342,$D451))</f>
        <v/>
      </c>
      <c r="AF451" s="11">
        <f>LOWER(Settings!$C$4)&amp;".mit."&amp;$A451&amp;IF($C451="","","."&amp;$C451&amp;"."&amp;$B451)&amp;IF(INDEX(Variables!$D$5:$D$105,MATCH($A451,Variables!$A$5:$A$105,0))="","","."&amp;INDEX(Variables!$D$5:$D$105,MATCH($A451,Variables!$A$5:$A$105,0)))&amp;"."&amp;AF$5</f>
        <v/>
      </c>
      <c r="AG451" s="44">
        <f>AG424*Settings!$C$13*(INDEX(AG$331:AG$342,$D451))</f>
        <v/>
      </c>
      <c r="AH451" s="45">
        <f>AH424*Settings!$C$13*(INDEX(AH$331:AH$342,$D451))</f>
        <v/>
      </c>
      <c r="AI451" s="45">
        <f>AI424*Settings!$C$13*(INDEX(AI$331:AI$342,$D451))</f>
        <v/>
      </c>
      <c r="AJ451" s="45">
        <f>AJ424*Settings!$C$13*(INDEX(AJ$331:AJ$342,$D451))</f>
        <v/>
      </c>
      <c r="AK451" s="45">
        <f>AK424*Settings!$C$13*(INDEX(AK$331:AK$342,$D451))</f>
        <v/>
      </c>
      <c r="AL451" s="45">
        <f>AL424*Settings!$C$13*(INDEX(AL$331:AL$342,$D451))</f>
        <v/>
      </c>
      <c r="AM451" s="45">
        <f>AM424*Settings!$C$13*(INDEX(AM$331:AM$342,$D451))</f>
        <v/>
      </c>
      <c r="AN451" s="45">
        <f>AN424*Settings!$C$13*(INDEX(AN$331:AN$342,$D451))</f>
        <v/>
      </c>
      <c r="AO451" s="45">
        <f>AO424*Settings!$C$13*(INDEX(AO$331:AO$342,$D451))</f>
        <v/>
      </c>
      <c r="AP451" s="45">
        <f>AP424*Settings!$C$13*(INDEX(AP$331:AP$342,$D451))</f>
        <v/>
      </c>
      <c r="AQ451" s="45">
        <f>AQ424*Settings!$C$13*(INDEX(AQ$331:AQ$342,$D451))</f>
        <v/>
      </c>
      <c r="AR451" s="45">
        <f>AR424*Settings!$C$13*(INDEX(AR$331:AR$342,$D451))</f>
        <v/>
      </c>
      <c r="AS451" s="45">
        <f>AS424*Settings!$C$13*(INDEX(AS$331:AS$342,$D451))</f>
        <v/>
      </c>
      <c r="AT451" s="45">
        <f>AT424*Settings!$C$13*(INDEX(AT$331:AT$342,$D451))</f>
        <v/>
      </c>
      <c r="AU451" s="45">
        <f>AU424*Settings!$C$13*(INDEX(AU$331:AU$342,$D451))</f>
        <v/>
      </c>
      <c r="AV451" s="45">
        <f>AV424*Settings!$C$13*(INDEX(AV$331:AV$342,$D451))</f>
        <v/>
      </c>
      <c r="AW451" s="45">
        <f>AW424*Settings!$C$13*(INDEX(AW$331:AW$342,$D451))</f>
        <v/>
      </c>
      <c r="AX451" s="45">
        <f>AX424*Settings!$C$13*(INDEX(AX$331:AX$342,$D451))</f>
        <v/>
      </c>
      <c r="AY451" s="46">
        <f>REVENUE(AY424,Settings!$C$13,INDEX(AY$331:AY$342,$D451))</f>
        <v/>
      </c>
    </row>
    <row r="452" hidden="1" outlineLevel="2">
      <c r="A452" s="14" t="inlineStr">
        <is>
          <t>rsub</t>
        </is>
      </c>
      <c r="B452" s="14" t="inlineStr">
        <is>
          <t>bio</t>
        </is>
      </c>
      <c r="C452" s="14" t="inlineStr">
        <is>
          <t>rod</t>
        </is>
      </c>
      <c r="D452" s="37">
        <f>INDEX(Inputs!$R$5:$R$132,MATCH($B452&amp;"|"&amp;$C452,Inputs!$A$5:$A$132,0))</f>
        <v/>
      </c>
      <c r="E452" s="36" t="n"/>
      <c r="F452" s="36" t="n"/>
      <c r="G452" s="36" t="n"/>
      <c r="H452" s="14">
        <f>INDEX(Variables!$B$5:$B$105,MATCH($A452,Variables!$A$5:$A$105,0))&amp;IF($C452="",""," | "&amp;INDEX(Mapping!$B$5:$B$26,MATCH($C452,Mapping!$A$5:$A$26,0))&amp;" | "&amp;INDEX(Mapping!$B$30:$B$41,MATCH($B452,Mapping!$A$30:$A$41,0)))</f>
        <v/>
      </c>
      <c r="I452" s="14">
        <f>INDEX(Variables!$C$5:$C$105,MATCH($A452,Variables!$A$5:$A$105,0))</f>
        <v/>
      </c>
      <c r="J452" s="14">
        <f>INDEX(Variables!$E$5:$E$105,MATCH($A452,Variables!$A$5:$A$105,0))</f>
        <v/>
      </c>
      <c r="K452" s="11">
        <f>LOWER(Settings!$C$4)&amp;".mit."&amp;$A452&amp;IF($C452="","","."&amp;$C452&amp;"."&amp;$B452)&amp;IF(INDEX(Variables!$D$5:$D$105,MATCH($A452,Variables!$A$5:$A$105,0))="","","."&amp;INDEX(Variables!$D$5:$D$105,MATCH($A452,Variables!$A$5:$A$105,0)))&amp;"."&amp;K$5</f>
        <v/>
      </c>
      <c r="L452" s="44">
        <f>L425*Settings!$C$13*(INDEX(L$331:L$342,$D452))</f>
        <v/>
      </c>
      <c r="M452" s="45">
        <f>M425*Settings!$C$13*(INDEX(M$331:M$342,$D452))</f>
        <v/>
      </c>
      <c r="N452" s="45">
        <f>N425*Settings!$C$13*(INDEX(N$331:N$342,$D452))</f>
        <v/>
      </c>
      <c r="O452" s="45">
        <f>O425*Settings!$C$13*(INDEX(O$331:O$342,$D452))</f>
        <v/>
      </c>
      <c r="P452" s="45">
        <f>P425*Settings!$C$13*(INDEX(P$331:P$342,$D452))</f>
        <v/>
      </c>
      <c r="Q452" s="45">
        <f>Q425*Settings!$C$13*(INDEX(Q$331:Q$342,$D452))</f>
        <v/>
      </c>
      <c r="R452" s="45">
        <f>R425*Settings!$C$13*(INDEX(R$331:R$342,$D452))</f>
        <v/>
      </c>
      <c r="S452" s="45">
        <f>S425*Settings!$C$13*(INDEX(S$331:S$342,$D452))</f>
        <v/>
      </c>
      <c r="T452" s="45">
        <f>T425*Settings!$C$13*(INDEX(T$331:T$342,$D452))</f>
        <v/>
      </c>
      <c r="U452" s="45">
        <f>U425*Settings!$C$13*(INDEX(U$331:U$342,$D452))</f>
        <v/>
      </c>
      <c r="V452" s="45">
        <f>V425*Settings!$C$13*(INDEX(V$331:V$342,$D452))</f>
        <v/>
      </c>
      <c r="W452" s="45">
        <f>W425*Settings!$C$13*(INDEX(W$331:W$342,$D452))</f>
        <v/>
      </c>
      <c r="X452" s="45">
        <f>X425*Settings!$C$13*(INDEX(X$331:X$342,$D452))</f>
        <v/>
      </c>
      <c r="Y452" s="45">
        <f>Y425*Settings!$C$13*(INDEX(Y$331:Y$342,$D452))</f>
        <v/>
      </c>
      <c r="Z452" s="45">
        <f>Z425*Settings!$C$13*(INDEX(Z$331:Z$342,$D452))</f>
        <v/>
      </c>
      <c r="AA452" s="45">
        <f>AA425*Settings!$C$13*(INDEX(AA$331:AA$342,$D452))</f>
        <v/>
      </c>
      <c r="AB452" s="45">
        <f>AB425*Settings!$C$13*(INDEX(AB$331:AB$342,$D452))</f>
        <v/>
      </c>
      <c r="AC452" s="45">
        <f>AC425*Settings!$C$13*(INDEX(AC$331:AC$342,$D452))</f>
        <v/>
      </c>
      <c r="AD452" s="46">
        <f>REVENUE(AD425,Settings!$C$13,INDEX(AD$331:AD$342,$D452))</f>
        <v/>
      </c>
      <c r="AF452" s="11">
        <f>LOWER(Settings!$C$4)&amp;".mit."&amp;$A452&amp;IF($C452="","","."&amp;$C452&amp;"."&amp;$B452)&amp;IF(INDEX(Variables!$D$5:$D$105,MATCH($A452,Variables!$A$5:$A$105,0))="","","."&amp;INDEX(Variables!$D$5:$D$105,MATCH($A452,Variables!$A$5:$A$105,0)))&amp;"."&amp;AF$5</f>
        <v/>
      </c>
      <c r="AG452" s="44">
        <f>AG425*Settings!$C$13*(INDEX(AG$331:AG$342,$D452))</f>
        <v/>
      </c>
      <c r="AH452" s="45">
        <f>AH425*Settings!$C$13*(INDEX(AH$331:AH$342,$D452))</f>
        <v/>
      </c>
      <c r="AI452" s="45">
        <f>AI425*Settings!$C$13*(INDEX(AI$331:AI$342,$D452))</f>
        <v/>
      </c>
      <c r="AJ452" s="45">
        <f>AJ425*Settings!$C$13*(INDEX(AJ$331:AJ$342,$D452))</f>
        <v/>
      </c>
      <c r="AK452" s="45">
        <f>AK425*Settings!$C$13*(INDEX(AK$331:AK$342,$D452))</f>
        <v/>
      </c>
      <c r="AL452" s="45">
        <f>AL425*Settings!$C$13*(INDEX(AL$331:AL$342,$D452))</f>
        <v/>
      </c>
      <c r="AM452" s="45">
        <f>AM425*Settings!$C$13*(INDEX(AM$331:AM$342,$D452))</f>
        <v/>
      </c>
      <c r="AN452" s="45">
        <f>AN425*Settings!$C$13*(INDEX(AN$331:AN$342,$D452))</f>
        <v/>
      </c>
      <c r="AO452" s="45">
        <f>AO425*Settings!$C$13*(INDEX(AO$331:AO$342,$D452))</f>
        <v/>
      </c>
      <c r="AP452" s="45">
        <f>AP425*Settings!$C$13*(INDEX(AP$331:AP$342,$D452))</f>
        <v/>
      </c>
      <c r="AQ452" s="45">
        <f>AQ425*Settings!$C$13*(INDEX(AQ$331:AQ$342,$D452))</f>
        <v/>
      </c>
      <c r="AR452" s="45">
        <f>AR425*Settings!$C$13*(INDEX(AR$331:AR$342,$D452))</f>
        <v/>
      </c>
      <c r="AS452" s="45">
        <f>AS425*Settings!$C$13*(INDEX(AS$331:AS$342,$D452))</f>
        <v/>
      </c>
      <c r="AT452" s="45">
        <f>AT425*Settings!$C$13*(INDEX(AT$331:AT$342,$D452))</f>
        <v/>
      </c>
      <c r="AU452" s="45">
        <f>AU425*Settings!$C$13*(INDEX(AU$331:AU$342,$D452))</f>
        <v/>
      </c>
      <c r="AV452" s="45">
        <f>AV425*Settings!$C$13*(INDEX(AV$331:AV$342,$D452))</f>
        <v/>
      </c>
      <c r="AW452" s="45">
        <f>AW425*Settings!$C$13*(INDEX(AW$331:AW$342,$D452))</f>
        <v/>
      </c>
      <c r="AX452" s="45">
        <f>AX425*Settings!$C$13*(INDEX(AX$331:AX$342,$D452))</f>
        <v/>
      </c>
      <c r="AY452" s="46">
        <f>REVENUE(AY425,Settings!$C$13,INDEX(AY$331:AY$342,$D452))</f>
        <v/>
      </c>
    </row>
    <row r="453" hidden="1" outlineLevel="2"/>
    <row r="454" hidden="1" outlineLevel="2">
      <c r="A454" s="14" t="inlineStr">
        <is>
          <t>rnew</t>
        </is>
      </c>
      <c r="B454" s="14" t="inlineStr">
        <is>
          <t>coa</t>
        </is>
      </c>
      <c r="C454" s="14" t="inlineStr">
        <is>
          <t>rod</t>
        </is>
      </c>
      <c r="D454" s="37">
        <f>INDEX(Inputs!$S$5:$S$132,MATCH($B454&amp;"|"&amp;$C454,Inputs!$A$5:$A$132,0))</f>
        <v/>
      </c>
      <c r="E454" s="36" t="n"/>
      <c r="F454" s="36" t="n"/>
      <c r="G454" s="36" t="n"/>
      <c r="H454" s="14">
        <f>INDEX(Variables!$B$5:$B$105,MATCH($A454,Variables!$A$5:$A$105,0))&amp;IF($C454="",""," | "&amp;INDEX(Mapping!$B$5:$B$26,MATCH($C454,Mapping!$A$5:$A$26,0))&amp;" | "&amp;INDEX(Mapping!$B$30:$B$41,MATCH($B454,Mapping!$A$30:$A$41,0)))</f>
        <v/>
      </c>
      <c r="I454" s="14">
        <f>INDEX(Variables!$C$5:$C$105,MATCH($A454,Variables!$A$5:$A$105,0))</f>
        <v/>
      </c>
      <c r="J454" s="14">
        <f>INDEX(Variables!$E$5:$E$105,MATCH($A454,Variables!$A$5:$A$105,0))</f>
        <v/>
      </c>
      <c r="K454" s="11">
        <f>LOWER(Settings!$C$4)&amp;".mit."&amp;$A454&amp;IF($C454="","","."&amp;$C454&amp;"."&amp;$B454)&amp;IF(INDEX(Variables!$D$5:$D$105,MATCH($A454,Variables!$A$5:$A$105,0))="","","."&amp;INDEX(Variables!$D$5:$D$105,MATCH($A454,Variables!$A$5:$A$105,0)))&amp;"."&amp;K$5</f>
        <v/>
      </c>
      <c r="L454" s="44">
        <f>L418*Settings!$C$13*(L364+L382+L373*L$195+L391*$D454)</f>
        <v/>
      </c>
      <c r="M454" s="45">
        <f>M418*Settings!$C$13*(M364+M382+M373*M$195+M391*$D454)</f>
        <v/>
      </c>
      <c r="N454" s="45">
        <f>N418*Settings!$C$13*(N364+N382+N373*N$195+N391*$D454)</f>
        <v/>
      </c>
      <c r="O454" s="45">
        <f>O418*Settings!$C$13*(O364+O382+O373*O$195+O391*$D454)</f>
        <v/>
      </c>
      <c r="P454" s="45">
        <f>P418*Settings!$C$13*(P364+P382+P373*P$195+P391*$D454)</f>
        <v/>
      </c>
      <c r="Q454" s="45">
        <f>Q418*Settings!$C$13*(Q364+Q382+Q373*Q$195+Q391*$D454)</f>
        <v/>
      </c>
      <c r="R454" s="45">
        <f>R418*Settings!$C$13*(R364+R382+R373*R$195+R391*$D454)</f>
        <v/>
      </c>
      <c r="S454" s="45">
        <f>S418*Settings!$C$13*(S364+S382+S373*S$195+S391*$D454)</f>
        <v/>
      </c>
      <c r="T454" s="45">
        <f>T418*Settings!$C$13*(T364+T382+T373*T$195+T391*$D454)</f>
        <v/>
      </c>
      <c r="U454" s="45">
        <f>U418*Settings!$C$13*(U364+U382+U373*U$195+U391*$D454)</f>
        <v/>
      </c>
      <c r="V454" s="45">
        <f>V418*Settings!$C$13*(V364+V382+V373*V$195+V391*$D454)</f>
        <v/>
      </c>
      <c r="W454" s="45">
        <f>W418*Settings!$C$13*(W364+W382+W373*W$195+W391*$D454)</f>
        <v/>
      </c>
      <c r="X454" s="45">
        <f>X418*Settings!$C$13*(X364+X382+X373*X$195+X391*$D454)</f>
        <v/>
      </c>
      <c r="Y454" s="45">
        <f>Y418*Settings!$C$13*(Y364+Y382+Y373*Y$195+Y391*$D454)</f>
        <v/>
      </c>
      <c r="Z454" s="45">
        <f>Z418*Settings!$C$13*(Z364+Z382+Z373*Z$195+Z391*$D454)</f>
        <v/>
      </c>
      <c r="AA454" s="45">
        <f>AA418*Settings!$C$13*(AA364+AA382+AA373*AA$195+AA391*$D454)</f>
        <v/>
      </c>
      <c r="AB454" s="45">
        <f>AB418*Settings!$C$13*(AB364+AB382+AB373*AB$195+AB391*$D454)</f>
        <v/>
      </c>
      <c r="AC454" s="45">
        <f>AC418*Settings!$C$13*(AC364+AC382+AC373*AC$195+AC391*$D454)</f>
        <v/>
      </c>
      <c r="AD454" s="46">
        <f>REVENUE(AD418,Settings!$C$13,NEWREVRATE(AD364,AD382,AD373,AD$195,AD391,$D454))</f>
        <v/>
      </c>
      <c r="AF454" s="11">
        <f>LOWER(Settings!$C$4)&amp;".mit."&amp;$A454&amp;IF($C454="","","."&amp;$C454&amp;"."&amp;$B454)&amp;IF(INDEX(Variables!$D$5:$D$105,MATCH($A454,Variables!$A$5:$A$105,0))="","","."&amp;INDEX(Variables!$D$5:$D$105,MATCH($A454,Variables!$A$5:$A$105,0)))&amp;"."&amp;AF$5</f>
        <v/>
      </c>
      <c r="AG454" s="44">
        <f>AG418*Settings!$C$13*(AG364+AG382+AG373*AG$195+AG391*$D454)</f>
        <v/>
      </c>
      <c r="AH454" s="45">
        <f>AH418*Settings!$C$13*(AH364+AH382+AH373*AH$195+AH391*$D454)</f>
        <v/>
      </c>
      <c r="AI454" s="45">
        <f>AI418*Settings!$C$13*(AI364+AI382+AI373*AI$195+AI391*$D454)</f>
        <v/>
      </c>
      <c r="AJ454" s="45">
        <f>AJ418*Settings!$C$13*(AJ364+AJ382+AJ373*AJ$195+AJ391*$D454)</f>
        <v/>
      </c>
      <c r="AK454" s="45">
        <f>AK418*Settings!$C$13*(AK364+AK382+AK373*AK$195+AK391*$D454)</f>
        <v/>
      </c>
      <c r="AL454" s="45">
        <f>AL418*Settings!$C$13*(AL364+AL382+AL373*AL$195+AL391*$D454)</f>
        <v/>
      </c>
      <c r="AM454" s="45">
        <f>AM418*Settings!$C$13*(AM364+AM382+AM373*AM$195+AM391*$D454)</f>
        <v/>
      </c>
      <c r="AN454" s="45">
        <f>AN418*Settings!$C$13*(AN364+AN382+AN373*AN$195+AN391*$D454)</f>
        <v/>
      </c>
      <c r="AO454" s="45">
        <f>AO418*Settings!$C$13*(AO364+AO382+AO373*AO$195+AO391*$D454)</f>
        <v/>
      </c>
      <c r="AP454" s="45">
        <f>AP418*Settings!$C$13*(AP364+AP382+AP373*AP$195+AP391*$D454)</f>
        <v/>
      </c>
      <c r="AQ454" s="45">
        <f>AQ418*Settings!$C$13*(AQ364+AQ382+AQ373*AQ$195+AQ391*$D454)</f>
        <v/>
      </c>
      <c r="AR454" s="45">
        <f>AR418*Settings!$C$13*(AR364+AR382+AR373*AR$195+AR391*$D454)</f>
        <v/>
      </c>
      <c r="AS454" s="45">
        <f>AS418*Settings!$C$13*(AS364+AS382+AS373*AS$195+AS391*$D454)</f>
        <v/>
      </c>
      <c r="AT454" s="45">
        <f>AT418*Settings!$C$13*(AT364+AT382+AT373*AT$195+AT391*$D454)</f>
        <v/>
      </c>
      <c r="AU454" s="45">
        <f>AU418*Settings!$C$13*(AU364+AU382+AU373*AU$195+AU391*$D454)</f>
        <v/>
      </c>
      <c r="AV454" s="45">
        <f>AV418*Settings!$C$13*(AV364+AV382+AV373*AV$195+AV391*$D454)</f>
        <v/>
      </c>
      <c r="AW454" s="45">
        <f>AW418*Settings!$C$13*(AW364+AW382+AW373*AW$195+AW391*$D454)</f>
        <v/>
      </c>
      <c r="AX454" s="45">
        <f>AX418*Settings!$C$13*(AX364+AX382+AX373*AX$195+AX391*$D454)</f>
        <v/>
      </c>
      <c r="AY454" s="46">
        <f>REVENUE(AY418,Settings!$C$13,NEWREVRATE(AY364,AY382,AY373,AY$195,AY391,$D454))</f>
        <v/>
      </c>
    </row>
    <row r="455" hidden="1" outlineLevel="2">
      <c r="A455" s="14" t="inlineStr">
        <is>
          <t>rnew</t>
        </is>
      </c>
      <c r="B455" s="14" t="inlineStr">
        <is>
          <t>nga</t>
        </is>
      </c>
      <c r="C455" s="14" t="inlineStr">
        <is>
          <t>rod</t>
        </is>
      </c>
      <c r="D455" s="37">
        <f>INDEX(Inputs!$S$5:$S$132,MATCH($B455&amp;"|"&amp;$C455,Inputs!$A$5:$A$132,0))</f>
        <v/>
      </c>
      <c r="E455" s="36" t="n"/>
      <c r="F455" s="36" t="n"/>
      <c r="G455" s="36" t="n"/>
      <c r="H455" s="14">
        <f>INDEX(Variables!$B$5:$B$105,MATCH($A455,Variables!$A$5:$A$105,0))&amp;IF($C455="",""," | "&amp;INDEX(Mapping!$B$5:$B$26,MATCH($C455,Mapping!$A$5:$A$26,0))&amp;" | "&amp;INDEX(Mapping!$B$30:$B$41,MATCH($B455,Mapping!$A$30:$A$41,0)))</f>
        <v/>
      </c>
      <c r="I455" s="14">
        <f>INDEX(Variables!$C$5:$C$105,MATCH($A455,Variables!$A$5:$A$105,0))</f>
        <v/>
      </c>
      <c r="J455" s="14">
        <f>INDEX(Variables!$E$5:$E$105,MATCH($A455,Variables!$A$5:$A$105,0))</f>
        <v/>
      </c>
      <c r="K455" s="11">
        <f>LOWER(Settings!$C$4)&amp;".mit."&amp;$A455&amp;IF($C455="","","."&amp;$C455&amp;"."&amp;$B455)&amp;IF(INDEX(Variables!$D$5:$D$105,MATCH($A455,Variables!$A$5:$A$105,0))="","","."&amp;INDEX(Variables!$D$5:$D$105,MATCH($A455,Variables!$A$5:$A$105,0)))&amp;"."&amp;K$5</f>
        <v/>
      </c>
      <c r="L455" s="44">
        <f>L419*Settings!$C$13*(L365+L383+L374*L$195+L392*$D455)</f>
        <v/>
      </c>
      <c r="M455" s="45">
        <f>M419*Settings!$C$13*(M365+M383+M374*M$195+M392*$D455)</f>
        <v/>
      </c>
      <c r="N455" s="45">
        <f>N419*Settings!$C$13*(N365+N383+N374*N$195+N392*$D455)</f>
        <v/>
      </c>
      <c r="O455" s="45">
        <f>O419*Settings!$C$13*(O365+O383+O374*O$195+O392*$D455)</f>
        <v/>
      </c>
      <c r="P455" s="45">
        <f>P419*Settings!$C$13*(P365+P383+P374*P$195+P392*$D455)</f>
        <v/>
      </c>
      <c r="Q455" s="45">
        <f>Q419*Settings!$C$13*(Q365+Q383+Q374*Q$195+Q392*$D455)</f>
        <v/>
      </c>
      <c r="R455" s="45">
        <f>R419*Settings!$C$13*(R365+R383+R374*R$195+R392*$D455)</f>
        <v/>
      </c>
      <c r="S455" s="45">
        <f>S419*Settings!$C$13*(S365+S383+S374*S$195+S392*$D455)</f>
        <v/>
      </c>
      <c r="T455" s="45">
        <f>T419*Settings!$C$13*(T365+T383+T374*T$195+T392*$D455)</f>
        <v/>
      </c>
      <c r="U455" s="45">
        <f>U419*Settings!$C$13*(U365+U383+U374*U$195+U392*$D455)</f>
        <v/>
      </c>
      <c r="V455" s="45">
        <f>V419*Settings!$C$13*(V365+V383+V374*V$195+V392*$D455)</f>
        <v/>
      </c>
      <c r="W455" s="45">
        <f>W419*Settings!$C$13*(W365+W383+W374*W$195+W392*$D455)</f>
        <v/>
      </c>
      <c r="X455" s="45">
        <f>X419*Settings!$C$13*(X365+X383+X374*X$195+X392*$D455)</f>
        <v/>
      </c>
      <c r="Y455" s="45">
        <f>Y419*Settings!$C$13*(Y365+Y383+Y374*Y$195+Y392*$D455)</f>
        <v/>
      </c>
      <c r="Z455" s="45">
        <f>Z419*Settings!$C$13*(Z365+Z383+Z374*Z$195+Z392*$D455)</f>
        <v/>
      </c>
      <c r="AA455" s="45">
        <f>AA419*Settings!$C$13*(AA365+AA383+AA374*AA$195+AA392*$D455)</f>
        <v/>
      </c>
      <c r="AB455" s="45">
        <f>AB419*Settings!$C$13*(AB365+AB383+AB374*AB$195+AB392*$D455)</f>
        <v/>
      </c>
      <c r="AC455" s="45">
        <f>AC419*Settings!$C$13*(AC365+AC383+AC374*AC$195+AC392*$D455)</f>
        <v/>
      </c>
      <c r="AD455" s="46">
        <f>REVENUE(AD419,Settings!$C$13,NEWREVRATE(AD365,AD383,AD374,AD$195,AD392,$D455))</f>
        <v/>
      </c>
      <c r="AF455" s="11">
        <f>LOWER(Settings!$C$4)&amp;".mit."&amp;$A455&amp;IF($C455="","","."&amp;$C455&amp;"."&amp;$B455)&amp;IF(INDEX(Variables!$D$5:$D$105,MATCH($A455,Variables!$A$5:$A$105,0))="","","."&amp;INDEX(Variables!$D$5:$D$105,MATCH($A455,Variables!$A$5:$A$105,0)))&amp;"."&amp;AF$5</f>
        <v/>
      </c>
      <c r="AG455" s="44">
        <f>AG419*Settings!$C$13*(AG365+AG383+AG374*AG$195+AG392*$D455)</f>
        <v/>
      </c>
      <c r="AH455" s="45">
        <f>AH419*Settings!$C$13*(AH365+AH383+AH374*AH$195+AH392*$D455)</f>
        <v/>
      </c>
      <c r="AI455" s="45">
        <f>AI419*Settings!$C$13*(AI365+AI383+AI374*AI$195+AI392*$D455)</f>
        <v/>
      </c>
      <c r="AJ455" s="45">
        <f>AJ419*Settings!$C$13*(AJ365+AJ383+AJ374*AJ$195+AJ392*$D455)</f>
        <v/>
      </c>
      <c r="AK455" s="45">
        <f>AK419*Settings!$C$13*(AK365+AK383+AK374*AK$195+AK392*$D455)</f>
        <v/>
      </c>
      <c r="AL455" s="45">
        <f>AL419*Settings!$C$13*(AL365+AL383+AL374*AL$195+AL392*$D455)</f>
        <v/>
      </c>
      <c r="AM455" s="45">
        <f>AM419*Settings!$C$13*(AM365+AM383+AM374*AM$195+AM392*$D455)</f>
        <v/>
      </c>
      <c r="AN455" s="45">
        <f>AN419*Settings!$C$13*(AN365+AN383+AN374*AN$195+AN392*$D455)</f>
        <v/>
      </c>
      <c r="AO455" s="45">
        <f>AO419*Settings!$C$13*(AO365+AO383+AO374*AO$195+AO392*$D455)</f>
        <v/>
      </c>
      <c r="AP455" s="45">
        <f>AP419*Settings!$C$13*(AP365+AP383+AP374*AP$195+AP392*$D455)</f>
        <v/>
      </c>
      <c r="AQ455" s="45">
        <f>AQ419*Settings!$C$13*(AQ365+AQ383+AQ374*AQ$195+AQ392*$D455)</f>
        <v/>
      </c>
      <c r="AR455" s="45">
        <f>AR419*Settings!$C$13*(AR365+AR383+AR374*AR$195+AR392*$D455)</f>
        <v/>
      </c>
      <c r="AS455" s="45">
        <f>AS419*Settings!$C$13*(AS365+AS383+AS374*AS$195+AS392*$D455)</f>
        <v/>
      </c>
      <c r="AT455" s="45">
        <f>AT419*Settings!$C$13*(AT365+AT383+AT374*AT$195+AT392*$D455)</f>
        <v/>
      </c>
      <c r="AU455" s="45">
        <f>AU419*Settings!$C$13*(AU365+AU383+AU374*AU$195+AU392*$D455)</f>
        <v/>
      </c>
      <c r="AV455" s="45">
        <f>AV419*Settings!$C$13*(AV365+AV383+AV374*AV$195+AV392*$D455)</f>
        <v/>
      </c>
      <c r="AW455" s="45">
        <f>AW419*Settings!$C$13*(AW365+AW383+AW374*AW$195+AW392*$D455)</f>
        <v/>
      </c>
      <c r="AX455" s="45">
        <f>AX419*Settings!$C$13*(AX365+AX383+AX374*AX$195+AX392*$D455)</f>
        <v/>
      </c>
      <c r="AY455" s="46">
        <f>REVENUE(AY419,Settings!$C$13,NEWREVRATE(AY365,AY383,AY374,AY$195,AY392,$D455))</f>
        <v/>
      </c>
    </row>
    <row r="456" hidden="1" outlineLevel="2">
      <c r="A456" s="14" t="inlineStr">
        <is>
          <t>rnew</t>
        </is>
      </c>
      <c r="B456" s="14" t="inlineStr">
        <is>
          <t>gso</t>
        </is>
      </c>
      <c r="C456" s="14" t="inlineStr">
        <is>
          <t>rod</t>
        </is>
      </c>
      <c r="D456" s="37">
        <f>INDEX(Inputs!$S$5:$S$132,MATCH($B456&amp;"|"&amp;$C456,Inputs!$A$5:$A$132,0))</f>
        <v/>
      </c>
      <c r="E456" s="36" t="n"/>
      <c r="F456" s="36" t="n"/>
      <c r="G456" s="36" t="n"/>
      <c r="H456" s="14">
        <f>INDEX(Variables!$B$5:$B$105,MATCH($A456,Variables!$A$5:$A$105,0))&amp;IF($C456="",""," | "&amp;INDEX(Mapping!$B$5:$B$26,MATCH($C456,Mapping!$A$5:$A$26,0))&amp;" | "&amp;INDEX(Mapping!$B$30:$B$41,MATCH($B456,Mapping!$A$30:$A$41,0)))</f>
        <v/>
      </c>
      <c r="I456" s="14">
        <f>INDEX(Variables!$C$5:$C$105,MATCH($A456,Variables!$A$5:$A$105,0))</f>
        <v/>
      </c>
      <c r="J456" s="14">
        <f>INDEX(Variables!$E$5:$E$105,MATCH($A456,Variables!$A$5:$A$105,0))</f>
        <v/>
      </c>
      <c r="K456" s="11">
        <f>LOWER(Settings!$C$4)&amp;".mit."&amp;$A456&amp;IF($C456="","","."&amp;$C456&amp;"."&amp;$B456)&amp;IF(INDEX(Variables!$D$5:$D$105,MATCH($A456,Variables!$A$5:$A$105,0))="","","."&amp;INDEX(Variables!$D$5:$D$105,MATCH($A456,Variables!$A$5:$A$105,0)))&amp;"."&amp;K$5</f>
        <v/>
      </c>
      <c r="L456" s="44">
        <f>L420*Settings!$C$13*(L366+L384+L375*L$195+L393*$D456)</f>
        <v/>
      </c>
      <c r="M456" s="45">
        <f>M420*Settings!$C$13*(M366+M384+M375*M$195+M393*$D456)</f>
        <v/>
      </c>
      <c r="N456" s="45">
        <f>N420*Settings!$C$13*(N366+N384+N375*N$195+N393*$D456)</f>
        <v/>
      </c>
      <c r="O456" s="45">
        <f>O420*Settings!$C$13*(O366+O384+O375*O$195+O393*$D456)</f>
        <v/>
      </c>
      <c r="P456" s="45">
        <f>P420*Settings!$C$13*(P366+P384+P375*P$195+P393*$D456)</f>
        <v/>
      </c>
      <c r="Q456" s="45">
        <f>Q420*Settings!$C$13*(Q366+Q384+Q375*Q$195+Q393*$D456)</f>
        <v/>
      </c>
      <c r="R456" s="45">
        <f>R420*Settings!$C$13*(R366+R384+R375*R$195+R393*$D456)</f>
        <v/>
      </c>
      <c r="S456" s="45">
        <f>S420*Settings!$C$13*(S366+S384+S375*S$195+S393*$D456)</f>
        <v/>
      </c>
      <c r="T456" s="45">
        <f>T420*Settings!$C$13*(T366+T384+T375*T$195+T393*$D456)</f>
        <v/>
      </c>
      <c r="U456" s="45">
        <f>U420*Settings!$C$13*(U366+U384+U375*U$195+U393*$D456)</f>
        <v/>
      </c>
      <c r="V456" s="45">
        <f>V420*Settings!$C$13*(V366+V384+V375*V$195+V393*$D456)</f>
        <v/>
      </c>
      <c r="W456" s="45">
        <f>W420*Settings!$C$13*(W366+W384+W375*W$195+W393*$D456)</f>
        <v/>
      </c>
      <c r="X456" s="45">
        <f>X420*Settings!$C$13*(X366+X384+X375*X$195+X393*$D456)</f>
        <v/>
      </c>
      <c r="Y456" s="45">
        <f>Y420*Settings!$C$13*(Y366+Y384+Y375*Y$195+Y393*$D456)</f>
        <v/>
      </c>
      <c r="Z456" s="45">
        <f>Z420*Settings!$C$13*(Z366+Z384+Z375*Z$195+Z393*$D456)</f>
        <v/>
      </c>
      <c r="AA456" s="45">
        <f>AA420*Settings!$C$13*(AA366+AA384+AA375*AA$195+AA393*$D456)</f>
        <v/>
      </c>
      <c r="AB456" s="45">
        <f>AB420*Settings!$C$13*(AB366+AB384+AB375*AB$195+AB393*$D456)</f>
        <v/>
      </c>
      <c r="AC456" s="45">
        <f>AC420*Settings!$C$13*(AC366+AC384+AC375*AC$195+AC393*$D456)</f>
        <v/>
      </c>
      <c r="AD456" s="46">
        <f>REVENUE(AD420,Settings!$C$13,NEWREVRATE(AD366,AD384,AD375,AD$195,AD393,$D456))</f>
        <v/>
      </c>
      <c r="AF456" s="11">
        <f>LOWER(Settings!$C$4)&amp;".mit."&amp;$A456&amp;IF($C456="","","."&amp;$C456&amp;"."&amp;$B456)&amp;IF(INDEX(Variables!$D$5:$D$105,MATCH($A456,Variables!$A$5:$A$105,0))="","","."&amp;INDEX(Variables!$D$5:$D$105,MATCH($A456,Variables!$A$5:$A$105,0)))&amp;"."&amp;AF$5</f>
        <v/>
      </c>
      <c r="AG456" s="44">
        <f>AG420*Settings!$C$13*(AG366+AG384+AG375*AG$195+AG393*$D456)</f>
        <v/>
      </c>
      <c r="AH456" s="45">
        <f>AH420*Settings!$C$13*(AH366+AH384+AH375*AH$195+AH393*$D456)</f>
        <v/>
      </c>
      <c r="AI456" s="45">
        <f>AI420*Settings!$C$13*(AI366+AI384+AI375*AI$195+AI393*$D456)</f>
        <v/>
      </c>
      <c r="AJ456" s="45">
        <f>AJ420*Settings!$C$13*(AJ366+AJ384+AJ375*AJ$195+AJ393*$D456)</f>
        <v/>
      </c>
      <c r="AK456" s="45">
        <f>AK420*Settings!$C$13*(AK366+AK384+AK375*AK$195+AK393*$D456)</f>
        <v/>
      </c>
      <c r="AL456" s="45">
        <f>AL420*Settings!$C$13*(AL366+AL384+AL375*AL$195+AL393*$D456)</f>
        <v/>
      </c>
      <c r="AM456" s="45">
        <f>AM420*Settings!$C$13*(AM366+AM384+AM375*AM$195+AM393*$D456)</f>
        <v/>
      </c>
      <c r="AN456" s="45">
        <f>AN420*Settings!$C$13*(AN366+AN384+AN375*AN$195+AN393*$D456)</f>
        <v/>
      </c>
      <c r="AO456" s="45">
        <f>AO420*Settings!$C$13*(AO366+AO384+AO375*AO$195+AO393*$D456)</f>
        <v/>
      </c>
      <c r="AP456" s="45">
        <f>AP420*Settings!$C$13*(AP366+AP384+AP375*AP$195+AP393*$D456)</f>
        <v/>
      </c>
      <c r="AQ456" s="45">
        <f>AQ420*Settings!$C$13*(AQ366+AQ384+AQ375*AQ$195+AQ393*$D456)</f>
        <v/>
      </c>
      <c r="AR456" s="45">
        <f>AR420*Settings!$C$13*(AR366+AR384+AR375*AR$195+AR393*$D456)</f>
        <v/>
      </c>
      <c r="AS456" s="45">
        <f>AS420*Settings!$C$13*(AS366+AS384+AS375*AS$195+AS393*$D456)</f>
        <v/>
      </c>
      <c r="AT456" s="45">
        <f>AT420*Settings!$C$13*(AT366+AT384+AT375*AT$195+AT393*$D456)</f>
        <v/>
      </c>
      <c r="AU456" s="45">
        <f>AU420*Settings!$C$13*(AU366+AU384+AU375*AU$195+AU393*$D456)</f>
        <v/>
      </c>
      <c r="AV456" s="45">
        <f>AV420*Settings!$C$13*(AV366+AV384+AV375*AV$195+AV393*$D456)</f>
        <v/>
      </c>
      <c r="AW456" s="45">
        <f>AW420*Settings!$C$13*(AW366+AW384+AW375*AW$195+AW393*$D456)</f>
        <v/>
      </c>
      <c r="AX456" s="45">
        <f>AX420*Settings!$C$13*(AX366+AX384+AX375*AX$195+AX393*$D456)</f>
        <v/>
      </c>
      <c r="AY456" s="46">
        <f>REVENUE(AY420,Settings!$C$13,NEWREVRATE(AY366,AY384,AY375,AY$195,AY393,$D456))</f>
        <v/>
      </c>
    </row>
    <row r="457" hidden="1" outlineLevel="2">
      <c r="A457" s="14" t="inlineStr">
        <is>
          <t>rnew</t>
        </is>
      </c>
      <c r="B457" s="14" t="inlineStr">
        <is>
          <t>die</t>
        </is>
      </c>
      <c r="C457" s="14" t="inlineStr">
        <is>
          <t>rod</t>
        </is>
      </c>
      <c r="D457" s="37">
        <f>INDEX(Inputs!$S$5:$S$132,MATCH($B457&amp;"|"&amp;$C457,Inputs!$A$5:$A$132,0))</f>
        <v/>
      </c>
      <c r="E457" s="36" t="n"/>
      <c r="F457" s="36" t="n"/>
      <c r="G457" s="36" t="n"/>
      <c r="H457" s="14">
        <f>INDEX(Variables!$B$5:$B$105,MATCH($A457,Variables!$A$5:$A$105,0))&amp;IF($C457="",""," | "&amp;INDEX(Mapping!$B$5:$B$26,MATCH($C457,Mapping!$A$5:$A$26,0))&amp;" | "&amp;INDEX(Mapping!$B$30:$B$41,MATCH($B457,Mapping!$A$30:$A$41,0)))</f>
        <v/>
      </c>
      <c r="I457" s="14">
        <f>INDEX(Variables!$C$5:$C$105,MATCH($A457,Variables!$A$5:$A$105,0))</f>
        <v/>
      </c>
      <c r="J457" s="14">
        <f>INDEX(Variables!$E$5:$E$105,MATCH($A457,Variables!$A$5:$A$105,0))</f>
        <v/>
      </c>
      <c r="K457" s="11">
        <f>LOWER(Settings!$C$4)&amp;".mit."&amp;$A457&amp;IF($C457="","","."&amp;$C457&amp;"."&amp;$B457)&amp;IF(INDEX(Variables!$D$5:$D$105,MATCH($A457,Variables!$A$5:$A$105,0))="","","."&amp;INDEX(Variables!$D$5:$D$105,MATCH($A457,Variables!$A$5:$A$105,0)))&amp;"."&amp;K$5</f>
        <v/>
      </c>
      <c r="L457" s="44">
        <f>L421*Settings!$C$13*(L367+L385+L376*L$195+L394*$D457)</f>
        <v/>
      </c>
      <c r="M457" s="45">
        <f>M421*Settings!$C$13*(M367+M385+M376*M$195+M394*$D457)</f>
        <v/>
      </c>
      <c r="N457" s="45">
        <f>N421*Settings!$C$13*(N367+N385+N376*N$195+N394*$D457)</f>
        <v/>
      </c>
      <c r="O457" s="45">
        <f>O421*Settings!$C$13*(O367+O385+O376*O$195+O394*$D457)</f>
        <v/>
      </c>
      <c r="P457" s="45">
        <f>P421*Settings!$C$13*(P367+P385+P376*P$195+P394*$D457)</f>
        <v/>
      </c>
      <c r="Q457" s="45">
        <f>Q421*Settings!$C$13*(Q367+Q385+Q376*Q$195+Q394*$D457)</f>
        <v/>
      </c>
      <c r="R457" s="45">
        <f>R421*Settings!$C$13*(R367+R385+R376*R$195+R394*$D457)</f>
        <v/>
      </c>
      <c r="S457" s="45">
        <f>S421*Settings!$C$13*(S367+S385+S376*S$195+S394*$D457)</f>
        <v/>
      </c>
      <c r="T457" s="45">
        <f>T421*Settings!$C$13*(T367+T385+T376*T$195+T394*$D457)</f>
        <v/>
      </c>
      <c r="U457" s="45">
        <f>U421*Settings!$C$13*(U367+U385+U376*U$195+U394*$D457)</f>
        <v/>
      </c>
      <c r="V457" s="45">
        <f>V421*Settings!$C$13*(V367+V385+V376*V$195+V394*$D457)</f>
        <v/>
      </c>
      <c r="W457" s="45">
        <f>W421*Settings!$C$13*(W367+W385+W376*W$195+W394*$D457)</f>
        <v/>
      </c>
      <c r="X457" s="45">
        <f>X421*Settings!$C$13*(X367+X385+X376*X$195+X394*$D457)</f>
        <v/>
      </c>
      <c r="Y457" s="45">
        <f>Y421*Settings!$C$13*(Y367+Y385+Y376*Y$195+Y394*$D457)</f>
        <v/>
      </c>
      <c r="Z457" s="45">
        <f>Z421*Settings!$C$13*(Z367+Z385+Z376*Z$195+Z394*$D457)</f>
        <v/>
      </c>
      <c r="AA457" s="45">
        <f>AA421*Settings!$C$13*(AA367+AA385+AA376*AA$195+AA394*$D457)</f>
        <v/>
      </c>
      <c r="AB457" s="45">
        <f>AB421*Settings!$C$13*(AB367+AB385+AB376*AB$195+AB394*$D457)</f>
        <v/>
      </c>
      <c r="AC457" s="45">
        <f>AC421*Settings!$C$13*(AC367+AC385+AC376*AC$195+AC394*$D457)</f>
        <v/>
      </c>
      <c r="AD457" s="46">
        <f>REVENUE(AD421,Settings!$C$13,NEWREVRATE(AD367,AD385,AD376,AD$195,AD394,$D457))</f>
        <v/>
      </c>
      <c r="AF457" s="11">
        <f>LOWER(Settings!$C$4)&amp;".mit."&amp;$A457&amp;IF($C457="","","."&amp;$C457&amp;"."&amp;$B457)&amp;IF(INDEX(Variables!$D$5:$D$105,MATCH($A457,Variables!$A$5:$A$105,0))="","","."&amp;INDEX(Variables!$D$5:$D$105,MATCH($A457,Variables!$A$5:$A$105,0)))&amp;"."&amp;AF$5</f>
        <v/>
      </c>
      <c r="AG457" s="44">
        <f>AG421*Settings!$C$13*(AG367+AG385+AG376*AG$195+AG394*$D457)</f>
        <v/>
      </c>
      <c r="AH457" s="45">
        <f>AH421*Settings!$C$13*(AH367+AH385+AH376*AH$195+AH394*$D457)</f>
        <v/>
      </c>
      <c r="AI457" s="45">
        <f>AI421*Settings!$C$13*(AI367+AI385+AI376*AI$195+AI394*$D457)</f>
        <v/>
      </c>
      <c r="AJ457" s="45">
        <f>AJ421*Settings!$C$13*(AJ367+AJ385+AJ376*AJ$195+AJ394*$D457)</f>
        <v/>
      </c>
      <c r="AK457" s="45">
        <f>AK421*Settings!$C$13*(AK367+AK385+AK376*AK$195+AK394*$D457)</f>
        <v/>
      </c>
      <c r="AL457" s="45">
        <f>AL421*Settings!$C$13*(AL367+AL385+AL376*AL$195+AL394*$D457)</f>
        <v/>
      </c>
      <c r="AM457" s="45">
        <f>AM421*Settings!$C$13*(AM367+AM385+AM376*AM$195+AM394*$D457)</f>
        <v/>
      </c>
      <c r="AN457" s="45">
        <f>AN421*Settings!$C$13*(AN367+AN385+AN376*AN$195+AN394*$D457)</f>
        <v/>
      </c>
      <c r="AO457" s="45">
        <f>AO421*Settings!$C$13*(AO367+AO385+AO376*AO$195+AO394*$D457)</f>
        <v/>
      </c>
      <c r="AP457" s="45">
        <f>AP421*Settings!$C$13*(AP367+AP385+AP376*AP$195+AP394*$D457)</f>
        <v/>
      </c>
      <c r="AQ457" s="45">
        <f>AQ421*Settings!$C$13*(AQ367+AQ385+AQ376*AQ$195+AQ394*$D457)</f>
        <v/>
      </c>
      <c r="AR457" s="45">
        <f>AR421*Settings!$C$13*(AR367+AR385+AR376*AR$195+AR394*$D457)</f>
        <v/>
      </c>
      <c r="AS457" s="45">
        <f>AS421*Settings!$C$13*(AS367+AS385+AS376*AS$195+AS394*$D457)</f>
        <v/>
      </c>
      <c r="AT457" s="45">
        <f>AT421*Settings!$C$13*(AT367+AT385+AT376*AT$195+AT394*$D457)</f>
        <v/>
      </c>
      <c r="AU457" s="45">
        <f>AU421*Settings!$C$13*(AU367+AU385+AU376*AU$195+AU394*$D457)</f>
        <v/>
      </c>
      <c r="AV457" s="45">
        <f>AV421*Settings!$C$13*(AV367+AV385+AV376*AV$195+AV394*$D457)</f>
        <v/>
      </c>
      <c r="AW457" s="45">
        <f>AW421*Settings!$C$13*(AW367+AW385+AW376*AW$195+AW394*$D457)</f>
        <v/>
      </c>
      <c r="AX457" s="45">
        <f>AX421*Settings!$C$13*(AX367+AX385+AX376*AX$195+AX394*$D457)</f>
        <v/>
      </c>
      <c r="AY457" s="46">
        <f>REVENUE(AY421,Settings!$C$13,NEWREVRATE(AY367,AY385,AY376,AY$195,AY394,$D457))</f>
        <v/>
      </c>
    </row>
    <row r="458" hidden="1" outlineLevel="2">
      <c r="A458" s="14" t="inlineStr">
        <is>
          <t>rnew</t>
        </is>
      </c>
      <c r="B458" s="14" t="inlineStr">
        <is>
          <t>lpg</t>
        </is>
      </c>
      <c r="C458" s="14" t="inlineStr">
        <is>
          <t>rod</t>
        </is>
      </c>
      <c r="D458" s="37">
        <f>INDEX(Inputs!$S$5:$S$132,MATCH($B458&amp;"|"&amp;$C458,Inputs!$A$5:$A$132,0))</f>
        <v/>
      </c>
      <c r="E458" s="36" t="n"/>
      <c r="F458" s="36" t="n"/>
      <c r="G458" s="36" t="n"/>
      <c r="H458" s="14">
        <f>INDEX(Variables!$B$5:$B$105,MATCH($A458,Variables!$A$5:$A$105,0))&amp;IF($C458="",""," | "&amp;INDEX(Mapping!$B$5:$B$26,MATCH($C458,Mapping!$A$5:$A$26,0))&amp;" | "&amp;INDEX(Mapping!$B$30:$B$41,MATCH($B458,Mapping!$A$30:$A$41,0)))</f>
        <v/>
      </c>
      <c r="I458" s="14">
        <f>INDEX(Variables!$C$5:$C$105,MATCH($A458,Variables!$A$5:$A$105,0))</f>
        <v/>
      </c>
      <c r="J458" s="14">
        <f>INDEX(Variables!$E$5:$E$105,MATCH($A458,Variables!$A$5:$A$105,0))</f>
        <v/>
      </c>
      <c r="K458" s="11">
        <f>LOWER(Settings!$C$4)&amp;".mit."&amp;$A458&amp;IF($C458="","","."&amp;$C458&amp;"."&amp;$B458)&amp;IF(INDEX(Variables!$D$5:$D$105,MATCH($A458,Variables!$A$5:$A$105,0))="","","."&amp;INDEX(Variables!$D$5:$D$105,MATCH($A458,Variables!$A$5:$A$105,0)))&amp;"."&amp;K$5</f>
        <v/>
      </c>
      <c r="L458" s="44">
        <f>L422*Settings!$C$13*(L368+L386+L377*L$195+L395*$D458)</f>
        <v/>
      </c>
      <c r="M458" s="45">
        <f>M422*Settings!$C$13*(M368+M386+M377*M$195+M395*$D458)</f>
        <v/>
      </c>
      <c r="N458" s="45">
        <f>N422*Settings!$C$13*(N368+N386+N377*N$195+N395*$D458)</f>
        <v/>
      </c>
      <c r="O458" s="45">
        <f>O422*Settings!$C$13*(O368+O386+O377*O$195+O395*$D458)</f>
        <v/>
      </c>
      <c r="P458" s="45">
        <f>P422*Settings!$C$13*(P368+P386+P377*P$195+P395*$D458)</f>
        <v/>
      </c>
      <c r="Q458" s="45">
        <f>Q422*Settings!$C$13*(Q368+Q386+Q377*Q$195+Q395*$D458)</f>
        <v/>
      </c>
      <c r="R458" s="45">
        <f>R422*Settings!$C$13*(R368+R386+R377*R$195+R395*$D458)</f>
        <v/>
      </c>
      <c r="S458" s="45">
        <f>S422*Settings!$C$13*(S368+S386+S377*S$195+S395*$D458)</f>
        <v/>
      </c>
      <c r="T458" s="45">
        <f>T422*Settings!$C$13*(T368+T386+T377*T$195+T395*$D458)</f>
        <v/>
      </c>
      <c r="U458" s="45">
        <f>U422*Settings!$C$13*(U368+U386+U377*U$195+U395*$D458)</f>
        <v/>
      </c>
      <c r="V458" s="45">
        <f>V422*Settings!$C$13*(V368+V386+V377*V$195+V395*$D458)</f>
        <v/>
      </c>
      <c r="W458" s="45">
        <f>W422*Settings!$C$13*(W368+W386+W377*W$195+W395*$D458)</f>
        <v/>
      </c>
      <c r="X458" s="45">
        <f>X422*Settings!$C$13*(X368+X386+X377*X$195+X395*$D458)</f>
        <v/>
      </c>
      <c r="Y458" s="45">
        <f>Y422*Settings!$C$13*(Y368+Y386+Y377*Y$195+Y395*$D458)</f>
        <v/>
      </c>
      <c r="Z458" s="45">
        <f>Z422*Settings!$C$13*(Z368+Z386+Z377*Z$195+Z395*$D458)</f>
        <v/>
      </c>
      <c r="AA458" s="45">
        <f>AA422*Settings!$C$13*(AA368+AA386+AA377*AA$195+AA395*$D458)</f>
        <v/>
      </c>
      <c r="AB458" s="45">
        <f>AB422*Settings!$C$13*(AB368+AB386+AB377*AB$195+AB395*$D458)</f>
        <v/>
      </c>
      <c r="AC458" s="45">
        <f>AC422*Settings!$C$13*(AC368+AC386+AC377*AC$195+AC395*$D458)</f>
        <v/>
      </c>
      <c r="AD458" s="46">
        <f>REVENUE(AD422,Settings!$C$13,NEWREVRATE(AD368,AD386,AD377,AD$195,AD395,$D458))</f>
        <v/>
      </c>
      <c r="AF458" s="11">
        <f>LOWER(Settings!$C$4)&amp;".mit."&amp;$A458&amp;IF($C458="","","."&amp;$C458&amp;"."&amp;$B458)&amp;IF(INDEX(Variables!$D$5:$D$105,MATCH($A458,Variables!$A$5:$A$105,0))="","","."&amp;INDEX(Variables!$D$5:$D$105,MATCH($A458,Variables!$A$5:$A$105,0)))&amp;"."&amp;AF$5</f>
        <v/>
      </c>
      <c r="AG458" s="44">
        <f>AG422*Settings!$C$13*(AG368+AG386+AG377*AG$195+AG395*$D458)</f>
        <v/>
      </c>
      <c r="AH458" s="45">
        <f>AH422*Settings!$C$13*(AH368+AH386+AH377*AH$195+AH395*$D458)</f>
        <v/>
      </c>
      <c r="AI458" s="45">
        <f>AI422*Settings!$C$13*(AI368+AI386+AI377*AI$195+AI395*$D458)</f>
        <v/>
      </c>
      <c r="AJ458" s="45">
        <f>AJ422*Settings!$C$13*(AJ368+AJ386+AJ377*AJ$195+AJ395*$D458)</f>
        <v/>
      </c>
      <c r="AK458" s="45">
        <f>AK422*Settings!$C$13*(AK368+AK386+AK377*AK$195+AK395*$D458)</f>
        <v/>
      </c>
      <c r="AL458" s="45">
        <f>AL422*Settings!$C$13*(AL368+AL386+AL377*AL$195+AL395*$D458)</f>
        <v/>
      </c>
      <c r="AM458" s="45">
        <f>AM422*Settings!$C$13*(AM368+AM386+AM377*AM$195+AM395*$D458)</f>
        <v/>
      </c>
      <c r="AN458" s="45">
        <f>AN422*Settings!$C$13*(AN368+AN386+AN377*AN$195+AN395*$D458)</f>
        <v/>
      </c>
      <c r="AO458" s="45">
        <f>AO422*Settings!$C$13*(AO368+AO386+AO377*AO$195+AO395*$D458)</f>
        <v/>
      </c>
      <c r="AP458" s="45">
        <f>AP422*Settings!$C$13*(AP368+AP386+AP377*AP$195+AP395*$D458)</f>
        <v/>
      </c>
      <c r="AQ458" s="45">
        <f>AQ422*Settings!$C$13*(AQ368+AQ386+AQ377*AQ$195+AQ395*$D458)</f>
        <v/>
      </c>
      <c r="AR458" s="45">
        <f>AR422*Settings!$C$13*(AR368+AR386+AR377*AR$195+AR395*$D458)</f>
        <v/>
      </c>
      <c r="AS458" s="45">
        <f>AS422*Settings!$C$13*(AS368+AS386+AS377*AS$195+AS395*$D458)</f>
        <v/>
      </c>
      <c r="AT458" s="45">
        <f>AT422*Settings!$C$13*(AT368+AT386+AT377*AT$195+AT395*$D458)</f>
        <v/>
      </c>
      <c r="AU458" s="45">
        <f>AU422*Settings!$C$13*(AU368+AU386+AU377*AU$195+AU395*$D458)</f>
        <v/>
      </c>
      <c r="AV458" s="45">
        <f>AV422*Settings!$C$13*(AV368+AV386+AV377*AV$195+AV395*$D458)</f>
        <v/>
      </c>
      <c r="AW458" s="45">
        <f>AW422*Settings!$C$13*(AW368+AW386+AW377*AW$195+AW395*$D458)</f>
        <v/>
      </c>
      <c r="AX458" s="45">
        <f>AX422*Settings!$C$13*(AX368+AX386+AX377*AX$195+AX395*$D458)</f>
        <v/>
      </c>
      <c r="AY458" s="46">
        <f>REVENUE(AY422,Settings!$C$13,NEWREVRATE(AY368,AY386,AY377,AY$195,AY395,$D458))</f>
        <v/>
      </c>
    </row>
    <row r="459" hidden="1" outlineLevel="2">
      <c r="A459" s="14" t="inlineStr">
        <is>
          <t>rnew</t>
        </is>
      </c>
      <c r="B459" s="14" t="inlineStr">
        <is>
          <t>ker</t>
        </is>
      </c>
      <c r="C459" s="14" t="inlineStr">
        <is>
          <t>rod</t>
        </is>
      </c>
      <c r="D459" s="37">
        <f>INDEX(Inputs!$S$5:$S$132,MATCH($B459&amp;"|"&amp;$C459,Inputs!$A$5:$A$132,0))</f>
        <v/>
      </c>
      <c r="E459" s="36" t="n"/>
      <c r="F459" s="36" t="n"/>
      <c r="G459" s="36" t="n"/>
      <c r="H459" s="14">
        <f>INDEX(Variables!$B$5:$B$105,MATCH($A459,Variables!$A$5:$A$105,0))&amp;IF($C459="",""," | "&amp;INDEX(Mapping!$B$5:$B$26,MATCH($C459,Mapping!$A$5:$A$26,0))&amp;" | "&amp;INDEX(Mapping!$B$30:$B$41,MATCH($B459,Mapping!$A$30:$A$41,0)))</f>
        <v/>
      </c>
      <c r="I459" s="14">
        <f>INDEX(Variables!$C$5:$C$105,MATCH($A459,Variables!$A$5:$A$105,0))</f>
        <v/>
      </c>
      <c r="J459" s="14">
        <f>INDEX(Variables!$E$5:$E$105,MATCH($A459,Variables!$A$5:$A$105,0))</f>
        <v/>
      </c>
      <c r="K459" s="11">
        <f>LOWER(Settings!$C$4)&amp;".mit."&amp;$A459&amp;IF($C459="","","."&amp;$C459&amp;"."&amp;$B459)&amp;IF(INDEX(Variables!$D$5:$D$105,MATCH($A459,Variables!$A$5:$A$105,0))="","","."&amp;INDEX(Variables!$D$5:$D$105,MATCH($A459,Variables!$A$5:$A$105,0)))&amp;"."&amp;K$5</f>
        <v/>
      </c>
      <c r="L459" s="44">
        <f>L423*Settings!$C$13*(L369+L387+L378*L$195+L396*$D459)</f>
        <v/>
      </c>
      <c r="M459" s="45">
        <f>M423*Settings!$C$13*(M369+M387+M378*M$195+M396*$D459)</f>
        <v/>
      </c>
      <c r="N459" s="45">
        <f>N423*Settings!$C$13*(N369+N387+N378*N$195+N396*$D459)</f>
        <v/>
      </c>
      <c r="O459" s="45">
        <f>O423*Settings!$C$13*(O369+O387+O378*O$195+O396*$D459)</f>
        <v/>
      </c>
      <c r="P459" s="45">
        <f>P423*Settings!$C$13*(P369+P387+P378*P$195+P396*$D459)</f>
        <v/>
      </c>
      <c r="Q459" s="45">
        <f>Q423*Settings!$C$13*(Q369+Q387+Q378*Q$195+Q396*$D459)</f>
        <v/>
      </c>
      <c r="R459" s="45">
        <f>R423*Settings!$C$13*(R369+R387+R378*R$195+R396*$D459)</f>
        <v/>
      </c>
      <c r="S459" s="45">
        <f>S423*Settings!$C$13*(S369+S387+S378*S$195+S396*$D459)</f>
        <v/>
      </c>
      <c r="T459" s="45">
        <f>T423*Settings!$C$13*(T369+T387+T378*T$195+T396*$D459)</f>
        <v/>
      </c>
      <c r="U459" s="45">
        <f>U423*Settings!$C$13*(U369+U387+U378*U$195+U396*$D459)</f>
        <v/>
      </c>
      <c r="V459" s="45">
        <f>V423*Settings!$C$13*(V369+V387+V378*V$195+V396*$D459)</f>
        <v/>
      </c>
      <c r="W459" s="45">
        <f>W423*Settings!$C$13*(W369+W387+W378*W$195+W396*$D459)</f>
        <v/>
      </c>
      <c r="X459" s="45">
        <f>X423*Settings!$C$13*(X369+X387+X378*X$195+X396*$D459)</f>
        <v/>
      </c>
      <c r="Y459" s="45">
        <f>Y423*Settings!$C$13*(Y369+Y387+Y378*Y$195+Y396*$D459)</f>
        <v/>
      </c>
      <c r="Z459" s="45">
        <f>Z423*Settings!$C$13*(Z369+Z387+Z378*Z$195+Z396*$D459)</f>
        <v/>
      </c>
      <c r="AA459" s="45">
        <f>AA423*Settings!$C$13*(AA369+AA387+AA378*AA$195+AA396*$D459)</f>
        <v/>
      </c>
      <c r="AB459" s="45">
        <f>AB423*Settings!$C$13*(AB369+AB387+AB378*AB$195+AB396*$D459)</f>
        <v/>
      </c>
      <c r="AC459" s="45">
        <f>AC423*Settings!$C$13*(AC369+AC387+AC378*AC$195+AC396*$D459)</f>
        <v/>
      </c>
      <c r="AD459" s="46">
        <f>REVENUE(AD423,Settings!$C$13,NEWREVRATE(AD369,AD387,AD378,AD$195,AD396,$D459))</f>
        <v/>
      </c>
      <c r="AF459" s="11">
        <f>LOWER(Settings!$C$4)&amp;".mit."&amp;$A459&amp;IF($C459="","","."&amp;$C459&amp;"."&amp;$B459)&amp;IF(INDEX(Variables!$D$5:$D$105,MATCH($A459,Variables!$A$5:$A$105,0))="","","."&amp;INDEX(Variables!$D$5:$D$105,MATCH($A459,Variables!$A$5:$A$105,0)))&amp;"."&amp;AF$5</f>
        <v/>
      </c>
      <c r="AG459" s="44">
        <f>AG423*Settings!$C$13*(AG369+AG387+AG378*AG$195+AG396*$D459)</f>
        <v/>
      </c>
      <c r="AH459" s="45">
        <f>AH423*Settings!$C$13*(AH369+AH387+AH378*AH$195+AH396*$D459)</f>
        <v/>
      </c>
      <c r="AI459" s="45">
        <f>AI423*Settings!$C$13*(AI369+AI387+AI378*AI$195+AI396*$D459)</f>
        <v/>
      </c>
      <c r="AJ459" s="45">
        <f>AJ423*Settings!$C$13*(AJ369+AJ387+AJ378*AJ$195+AJ396*$D459)</f>
        <v/>
      </c>
      <c r="AK459" s="45">
        <f>AK423*Settings!$C$13*(AK369+AK387+AK378*AK$195+AK396*$D459)</f>
        <v/>
      </c>
      <c r="AL459" s="45">
        <f>AL423*Settings!$C$13*(AL369+AL387+AL378*AL$195+AL396*$D459)</f>
        <v/>
      </c>
      <c r="AM459" s="45">
        <f>AM423*Settings!$C$13*(AM369+AM387+AM378*AM$195+AM396*$D459)</f>
        <v/>
      </c>
      <c r="AN459" s="45">
        <f>AN423*Settings!$C$13*(AN369+AN387+AN378*AN$195+AN396*$D459)</f>
        <v/>
      </c>
      <c r="AO459" s="45">
        <f>AO423*Settings!$C$13*(AO369+AO387+AO378*AO$195+AO396*$D459)</f>
        <v/>
      </c>
      <c r="AP459" s="45">
        <f>AP423*Settings!$C$13*(AP369+AP387+AP378*AP$195+AP396*$D459)</f>
        <v/>
      </c>
      <c r="AQ459" s="45">
        <f>AQ423*Settings!$C$13*(AQ369+AQ387+AQ378*AQ$195+AQ396*$D459)</f>
        <v/>
      </c>
      <c r="AR459" s="45">
        <f>AR423*Settings!$C$13*(AR369+AR387+AR378*AR$195+AR396*$D459)</f>
        <v/>
      </c>
      <c r="AS459" s="45">
        <f>AS423*Settings!$C$13*(AS369+AS387+AS378*AS$195+AS396*$D459)</f>
        <v/>
      </c>
      <c r="AT459" s="45">
        <f>AT423*Settings!$C$13*(AT369+AT387+AT378*AT$195+AT396*$D459)</f>
        <v/>
      </c>
      <c r="AU459" s="45">
        <f>AU423*Settings!$C$13*(AU369+AU387+AU378*AU$195+AU396*$D459)</f>
        <v/>
      </c>
      <c r="AV459" s="45">
        <f>AV423*Settings!$C$13*(AV369+AV387+AV378*AV$195+AV396*$D459)</f>
        <v/>
      </c>
      <c r="AW459" s="45">
        <f>AW423*Settings!$C$13*(AW369+AW387+AW378*AW$195+AW396*$D459)</f>
        <v/>
      </c>
      <c r="AX459" s="45">
        <f>AX423*Settings!$C$13*(AX369+AX387+AX378*AX$195+AX396*$D459)</f>
        <v/>
      </c>
      <c r="AY459" s="46">
        <f>REVENUE(AY423,Settings!$C$13,NEWREVRATE(AY369,AY387,AY378,AY$195,AY396,$D459))</f>
        <v/>
      </c>
    </row>
    <row r="460" hidden="1" outlineLevel="2">
      <c r="A460" s="14" t="inlineStr">
        <is>
          <t>rnew</t>
        </is>
      </c>
      <c r="B460" s="14" t="inlineStr">
        <is>
          <t>oop</t>
        </is>
      </c>
      <c r="C460" s="14" t="inlineStr">
        <is>
          <t>rod</t>
        </is>
      </c>
      <c r="D460" s="37">
        <f>INDEX(Inputs!$S$5:$S$132,MATCH($B460&amp;"|"&amp;$C460,Inputs!$A$5:$A$132,0))</f>
        <v/>
      </c>
      <c r="E460" s="36" t="n"/>
      <c r="F460" s="36" t="n"/>
      <c r="G460" s="36" t="n"/>
      <c r="H460" s="14">
        <f>INDEX(Variables!$B$5:$B$105,MATCH($A460,Variables!$A$5:$A$105,0))&amp;IF($C460="",""," | "&amp;INDEX(Mapping!$B$5:$B$26,MATCH($C460,Mapping!$A$5:$A$26,0))&amp;" | "&amp;INDEX(Mapping!$B$30:$B$41,MATCH($B460,Mapping!$A$30:$A$41,0)))</f>
        <v/>
      </c>
      <c r="I460" s="14">
        <f>INDEX(Variables!$C$5:$C$105,MATCH($A460,Variables!$A$5:$A$105,0))</f>
        <v/>
      </c>
      <c r="J460" s="14">
        <f>INDEX(Variables!$E$5:$E$105,MATCH($A460,Variables!$A$5:$A$105,0))</f>
        <v/>
      </c>
      <c r="K460" s="11">
        <f>LOWER(Settings!$C$4)&amp;".mit."&amp;$A460&amp;IF($C460="","","."&amp;$C460&amp;"."&amp;$B460)&amp;IF(INDEX(Variables!$D$5:$D$105,MATCH($A460,Variables!$A$5:$A$105,0))="","","."&amp;INDEX(Variables!$D$5:$D$105,MATCH($A460,Variables!$A$5:$A$105,0)))&amp;"."&amp;K$5</f>
        <v/>
      </c>
      <c r="L460" s="44">
        <f>L424*Settings!$C$13*(L370+L388+L379*L$195+L397*$D460)</f>
        <v/>
      </c>
      <c r="M460" s="45">
        <f>M424*Settings!$C$13*(M370+M388+M379*M$195+M397*$D460)</f>
        <v/>
      </c>
      <c r="N460" s="45">
        <f>N424*Settings!$C$13*(N370+N388+N379*N$195+N397*$D460)</f>
        <v/>
      </c>
      <c r="O460" s="45">
        <f>O424*Settings!$C$13*(O370+O388+O379*O$195+O397*$D460)</f>
        <v/>
      </c>
      <c r="P460" s="45">
        <f>P424*Settings!$C$13*(P370+P388+P379*P$195+P397*$D460)</f>
        <v/>
      </c>
      <c r="Q460" s="45">
        <f>Q424*Settings!$C$13*(Q370+Q388+Q379*Q$195+Q397*$D460)</f>
        <v/>
      </c>
      <c r="R460" s="45">
        <f>R424*Settings!$C$13*(R370+R388+R379*R$195+R397*$D460)</f>
        <v/>
      </c>
      <c r="S460" s="45">
        <f>S424*Settings!$C$13*(S370+S388+S379*S$195+S397*$D460)</f>
        <v/>
      </c>
      <c r="T460" s="45">
        <f>T424*Settings!$C$13*(T370+T388+T379*T$195+T397*$D460)</f>
        <v/>
      </c>
      <c r="U460" s="45">
        <f>U424*Settings!$C$13*(U370+U388+U379*U$195+U397*$D460)</f>
        <v/>
      </c>
      <c r="V460" s="45">
        <f>V424*Settings!$C$13*(V370+V388+V379*V$195+V397*$D460)</f>
        <v/>
      </c>
      <c r="W460" s="45">
        <f>W424*Settings!$C$13*(W370+W388+W379*W$195+W397*$D460)</f>
        <v/>
      </c>
      <c r="X460" s="45">
        <f>X424*Settings!$C$13*(X370+X388+X379*X$195+X397*$D460)</f>
        <v/>
      </c>
      <c r="Y460" s="45">
        <f>Y424*Settings!$C$13*(Y370+Y388+Y379*Y$195+Y397*$D460)</f>
        <v/>
      </c>
      <c r="Z460" s="45">
        <f>Z424*Settings!$C$13*(Z370+Z388+Z379*Z$195+Z397*$D460)</f>
        <v/>
      </c>
      <c r="AA460" s="45">
        <f>AA424*Settings!$C$13*(AA370+AA388+AA379*AA$195+AA397*$D460)</f>
        <v/>
      </c>
      <c r="AB460" s="45">
        <f>AB424*Settings!$C$13*(AB370+AB388+AB379*AB$195+AB397*$D460)</f>
        <v/>
      </c>
      <c r="AC460" s="45">
        <f>AC424*Settings!$C$13*(AC370+AC388+AC379*AC$195+AC397*$D460)</f>
        <v/>
      </c>
      <c r="AD460" s="46">
        <f>REVENUE(AD424,Settings!$C$13,NEWREVRATE(AD370,AD388,AD379,AD$195,AD397,$D460))</f>
        <v/>
      </c>
      <c r="AF460" s="11">
        <f>LOWER(Settings!$C$4)&amp;".mit."&amp;$A460&amp;IF($C460="","","."&amp;$C460&amp;"."&amp;$B460)&amp;IF(INDEX(Variables!$D$5:$D$105,MATCH($A460,Variables!$A$5:$A$105,0))="","","."&amp;INDEX(Variables!$D$5:$D$105,MATCH($A460,Variables!$A$5:$A$105,0)))&amp;"."&amp;AF$5</f>
        <v/>
      </c>
      <c r="AG460" s="44">
        <f>AG424*Settings!$C$13*(AG370+AG388+AG379*AG$195+AG397*$D460)</f>
        <v/>
      </c>
      <c r="AH460" s="45">
        <f>AH424*Settings!$C$13*(AH370+AH388+AH379*AH$195+AH397*$D460)</f>
        <v/>
      </c>
      <c r="AI460" s="45">
        <f>AI424*Settings!$C$13*(AI370+AI388+AI379*AI$195+AI397*$D460)</f>
        <v/>
      </c>
      <c r="AJ460" s="45">
        <f>AJ424*Settings!$C$13*(AJ370+AJ388+AJ379*AJ$195+AJ397*$D460)</f>
        <v/>
      </c>
      <c r="AK460" s="45">
        <f>AK424*Settings!$C$13*(AK370+AK388+AK379*AK$195+AK397*$D460)</f>
        <v/>
      </c>
      <c r="AL460" s="45">
        <f>AL424*Settings!$C$13*(AL370+AL388+AL379*AL$195+AL397*$D460)</f>
        <v/>
      </c>
      <c r="AM460" s="45">
        <f>AM424*Settings!$C$13*(AM370+AM388+AM379*AM$195+AM397*$D460)</f>
        <v/>
      </c>
      <c r="AN460" s="45">
        <f>AN424*Settings!$C$13*(AN370+AN388+AN379*AN$195+AN397*$D460)</f>
        <v/>
      </c>
      <c r="AO460" s="45">
        <f>AO424*Settings!$C$13*(AO370+AO388+AO379*AO$195+AO397*$D460)</f>
        <v/>
      </c>
      <c r="AP460" s="45">
        <f>AP424*Settings!$C$13*(AP370+AP388+AP379*AP$195+AP397*$D460)</f>
        <v/>
      </c>
      <c r="AQ460" s="45">
        <f>AQ424*Settings!$C$13*(AQ370+AQ388+AQ379*AQ$195+AQ397*$D460)</f>
        <v/>
      </c>
      <c r="AR460" s="45">
        <f>AR424*Settings!$C$13*(AR370+AR388+AR379*AR$195+AR397*$D460)</f>
        <v/>
      </c>
      <c r="AS460" s="45">
        <f>AS424*Settings!$C$13*(AS370+AS388+AS379*AS$195+AS397*$D460)</f>
        <v/>
      </c>
      <c r="AT460" s="45">
        <f>AT424*Settings!$C$13*(AT370+AT388+AT379*AT$195+AT397*$D460)</f>
        <v/>
      </c>
      <c r="AU460" s="45">
        <f>AU424*Settings!$C$13*(AU370+AU388+AU379*AU$195+AU397*$D460)</f>
        <v/>
      </c>
      <c r="AV460" s="45">
        <f>AV424*Settings!$C$13*(AV370+AV388+AV379*AV$195+AV397*$D460)</f>
        <v/>
      </c>
      <c r="AW460" s="45">
        <f>AW424*Settings!$C$13*(AW370+AW388+AW379*AW$195+AW397*$D460)</f>
        <v/>
      </c>
      <c r="AX460" s="45">
        <f>AX424*Settings!$C$13*(AX370+AX388+AX379*AX$195+AX397*$D460)</f>
        <v/>
      </c>
      <c r="AY460" s="46">
        <f>REVENUE(AY424,Settings!$C$13,NEWREVRATE(AY370,AY388,AY379,AY$195,AY397,$D460))</f>
        <v/>
      </c>
    </row>
    <row r="461" hidden="1" outlineLevel="2">
      <c r="A461" s="14" t="inlineStr">
        <is>
          <t>rnew</t>
        </is>
      </c>
      <c r="B461" s="14" t="inlineStr">
        <is>
          <t>bio</t>
        </is>
      </c>
      <c r="C461" s="14" t="inlineStr">
        <is>
          <t>rod</t>
        </is>
      </c>
      <c r="D461" s="37">
        <f>INDEX(Inputs!$S$5:$S$132,MATCH($B461&amp;"|"&amp;$C461,Inputs!$A$5:$A$132,0))</f>
        <v/>
      </c>
      <c r="E461" s="36" t="n"/>
      <c r="F461" s="36" t="n"/>
      <c r="G461" s="36" t="n"/>
      <c r="H461" s="14">
        <f>INDEX(Variables!$B$5:$B$105,MATCH($A461,Variables!$A$5:$A$105,0))&amp;IF($C461="",""," | "&amp;INDEX(Mapping!$B$5:$B$26,MATCH($C461,Mapping!$A$5:$A$26,0))&amp;" | "&amp;INDEX(Mapping!$B$30:$B$41,MATCH($B461,Mapping!$A$30:$A$41,0)))</f>
        <v/>
      </c>
      <c r="I461" s="14">
        <f>INDEX(Variables!$C$5:$C$105,MATCH($A461,Variables!$A$5:$A$105,0))</f>
        <v/>
      </c>
      <c r="J461" s="14">
        <f>INDEX(Variables!$E$5:$E$105,MATCH($A461,Variables!$A$5:$A$105,0))</f>
        <v/>
      </c>
      <c r="K461" s="11">
        <f>LOWER(Settings!$C$4)&amp;".mit."&amp;$A461&amp;IF($C461="","","."&amp;$C461&amp;"."&amp;$B461)&amp;IF(INDEX(Variables!$D$5:$D$105,MATCH($A461,Variables!$A$5:$A$105,0))="","","."&amp;INDEX(Variables!$D$5:$D$105,MATCH($A461,Variables!$A$5:$A$105,0)))&amp;"."&amp;K$5</f>
        <v/>
      </c>
      <c r="L461" s="44">
        <f>L425*Settings!$C$13*(L371+L389+L380*L$195+L398*$D461)</f>
        <v/>
      </c>
      <c r="M461" s="45">
        <f>M425*Settings!$C$13*(M371+M389+M380*M$195+M398*$D461)</f>
        <v/>
      </c>
      <c r="N461" s="45">
        <f>N425*Settings!$C$13*(N371+N389+N380*N$195+N398*$D461)</f>
        <v/>
      </c>
      <c r="O461" s="45">
        <f>O425*Settings!$C$13*(O371+O389+O380*O$195+O398*$D461)</f>
        <v/>
      </c>
      <c r="P461" s="45">
        <f>P425*Settings!$C$13*(P371+P389+P380*P$195+P398*$D461)</f>
        <v/>
      </c>
      <c r="Q461" s="45">
        <f>Q425*Settings!$C$13*(Q371+Q389+Q380*Q$195+Q398*$D461)</f>
        <v/>
      </c>
      <c r="R461" s="45">
        <f>R425*Settings!$C$13*(R371+R389+R380*R$195+R398*$D461)</f>
        <v/>
      </c>
      <c r="S461" s="45">
        <f>S425*Settings!$C$13*(S371+S389+S380*S$195+S398*$D461)</f>
        <v/>
      </c>
      <c r="T461" s="45">
        <f>T425*Settings!$C$13*(T371+T389+T380*T$195+T398*$D461)</f>
        <v/>
      </c>
      <c r="U461" s="45">
        <f>U425*Settings!$C$13*(U371+U389+U380*U$195+U398*$D461)</f>
        <v/>
      </c>
      <c r="V461" s="45">
        <f>V425*Settings!$C$13*(V371+V389+V380*V$195+V398*$D461)</f>
        <v/>
      </c>
      <c r="W461" s="45">
        <f>W425*Settings!$C$13*(W371+W389+W380*W$195+W398*$D461)</f>
        <v/>
      </c>
      <c r="X461" s="45">
        <f>X425*Settings!$C$13*(X371+X389+X380*X$195+X398*$D461)</f>
        <v/>
      </c>
      <c r="Y461" s="45">
        <f>Y425*Settings!$C$13*(Y371+Y389+Y380*Y$195+Y398*$D461)</f>
        <v/>
      </c>
      <c r="Z461" s="45">
        <f>Z425*Settings!$C$13*(Z371+Z389+Z380*Z$195+Z398*$D461)</f>
        <v/>
      </c>
      <c r="AA461" s="45">
        <f>AA425*Settings!$C$13*(AA371+AA389+AA380*AA$195+AA398*$D461)</f>
        <v/>
      </c>
      <c r="AB461" s="45">
        <f>AB425*Settings!$C$13*(AB371+AB389+AB380*AB$195+AB398*$D461)</f>
        <v/>
      </c>
      <c r="AC461" s="45">
        <f>AC425*Settings!$C$13*(AC371+AC389+AC380*AC$195+AC398*$D461)</f>
        <v/>
      </c>
      <c r="AD461" s="46">
        <f>REVENUE(AD425,Settings!$C$13,NEWREVRATE(AD371,AD389,AD380,AD$195,AD398,$D461))</f>
        <v/>
      </c>
      <c r="AF461" s="11">
        <f>LOWER(Settings!$C$4)&amp;".mit."&amp;$A461&amp;IF($C461="","","."&amp;$C461&amp;"."&amp;$B461)&amp;IF(INDEX(Variables!$D$5:$D$105,MATCH($A461,Variables!$A$5:$A$105,0))="","","."&amp;INDEX(Variables!$D$5:$D$105,MATCH($A461,Variables!$A$5:$A$105,0)))&amp;"."&amp;AF$5</f>
        <v/>
      </c>
      <c r="AG461" s="44">
        <f>AG425*Settings!$C$13*(AG371+AG389+AG380*AG$195+AG398*$D461)</f>
        <v/>
      </c>
      <c r="AH461" s="45">
        <f>AH425*Settings!$C$13*(AH371+AH389+AH380*AH$195+AH398*$D461)</f>
        <v/>
      </c>
      <c r="AI461" s="45">
        <f>AI425*Settings!$C$13*(AI371+AI389+AI380*AI$195+AI398*$D461)</f>
        <v/>
      </c>
      <c r="AJ461" s="45">
        <f>AJ425*Settings!$C$13*(AJ371+AJ389+AJ380*AJ$195+AJ398*$D461)</f>
        <v/>
      </c>
      <c r="AK461" s="45">
        <f>AK425*Settings!$C$13*(AK371+AK389+AK380*AK$195+AK398*$D461)</f>
        <v/>
      </c>
      <c r="AL461" s="45">
        <f>AL425*Settings!$C$13*(AL371+AL389+AL380*AL$195+AL398*$D461)</f>
        <v/>
      </c>
      <c r="AM461" s="45">
        <f>AM425*Settings!$C$13*(AM371+AM389+AM380*AM$195+AM398*$D461)</f>
        <v/>
      </c>
      <c r="AN461" s="45">
        <f>AN425*Settings!$C$13*(AN371+AN389+AN380*AN$195+AN398*$D461)</f>
        <v/>
      </c>
      <c r="AO461" s="45">
        <f>AO425*Settings!$C$13*(AO371+AO389+AO380*AO$195+AO398*$D461)</f>
        <v/>
      </c>
      <c r="AP461" s="45">
        <f>AP425*Settings!$C$13*(AP371+AP389+AP380*AP$195+AP398*$D461)</f>
        <v/>
      </c>
      <c r="AQ461" s="45">
        <f>AQ425*Settings!$C$13*(AQ371+AQ389+AQ380*AQ$195+AQ398*$D461)</f>
        <v/>
      </c>
      <c r="AR461" s="45">
        <f>AR425*Settings!$C$13*(AR371+AR389+AR380*AR$195+AR398*$D461)</f>
        <v/>
      </c>
      <c r="AS461" s="45">
        <f>AS425*Settings!$C$13*(AS371+AS389+AS380*AS$195+AS398*$D461)</f>
        <v/>
      </c>
      <c r="AT461" s="45">
        <f>AT425*Settings!$C$13*(AT371+AT389+AT380*AT$195+AT398*$D461)</f>
        <v/>
      </c>
      <c r="AU461" s="45">
        <f>AU425*Settings!$C$13*(AU371+AU389+AU380*AU$195+AU398*$D461)</f>
        <v/>
      </c>
      <c r="AV461" s="45">
        <f>AV425*Settings!$C$13*(AV371+AV389+AV380*AV$195+AV398*$D461)</f>
        <v/>
      </c>
      <c r="AW461" s="45">
        <f>AW425*Settings!$C$13*(AW371+AW389+AW380*AW$195+AW398*$D461)</f>
        <v/>
      </c>
      <c r="AX461" s="45">
        <f>AX425*Settings!$C$13*(AX371+AX389+AX380*AX$195+AX398*$D461)</f>
        <v/>
      </c>
      <c r="AY461" s="46">
        <f>REVENUE(AY425,Settings!$C$13,NEWREVRATE(AY371,AY389,AY380,AY$195,AY398,$D461))</f>
        <v/>
      </c>
    </row>
    <row r="462" hidden="1" outlineLevel="2"/>
    <row r="463" hidden="1" outlineLevel="1" collapsed="1">
      <c r="A463" s="1" t="inlineStr">
        <is>
          <t>ener</t>
        </is>
      </c>
      <c r="B463" s="1" t="inlineStr">
        <is>
          <t>all</t>
        </is>
      </c>
      <c r="C463" s="1" t="inlineStr">
        <is>
          <t>ral</t>
        </is>
      </c>
      <c r="H463" s="1">
        <f>INDEX(Variables!$B$5:$B$105,MATCH($A463,Variables!$A$5:$A$105,0))&amp;IF($C463="",""," | "&amp;INDEX(Mapping!$B$5:$B$26,MATCH($C463,Mapping!$A$5:$A$26,0))&amp;" | "&amp;INDEX(Mapping!$B$30:$B$41,MATCH($B463,Mapping!$A$30:$A$41,0)))</f>
        <v/>
      </c>
      <c r="I463" s="1">
        <f>INDEX(Variables!$C$5:$C$105,MATCH($A463,Variables!$A$5:$A$105,0))</f>
        <v/>
      </c>
      <c r="J463" s="1">
        <f>INDEX(Variables!$E$5:$E$105,MATCH($A463,Variables!$A$5:$A$105,0))</f>
        <v/>
      </c>
      <c r="K463" s="17">
        <f>LOWER(Settings!$C$4)&amp;".mit."&amp;$A463&amp;IF($C463="","","."&amp;$C463&amp;"."&amp;$B463)&amp;IF(INDEX(Variables!$D$5:$D$105,MATCH($A463,Variables!$A$5:$A$105,0))="","","."&amp;INDEX(Variables!$D$5:$D$105,MATCH($A463,Variables!$A$5:$A$105,0)))&amp;"."&amp;K$5</f>
        <v/>
      </c>
      <c r="L463" s="42">
        <f>SUM(L518:L525)</f>
        <v/>
      </c>
      <c r="M463" s="43">
        <f>SUM(M518:M525)</f>
        <v/>
      </c>
      <c r="N463" s="43">
        <f>SUM(N518:N525)</f>
        <v/>
      </c>
      <c r="O463" s="43">
        <f>SUM(O518:O525)</f>
        <v/>
      </c>
      <c r="P463" s="43">
        <f>SUM(P518:P525)</f>
        <v/>
      </c>
      <c r="Q463" s="43">
        <f>SUM(Q518:Q525)</f>
        <v/>
      </c>
      <c r="R463" s="43">
        <f>SUM(R518:R525)</f>
        <v/>
      </c>
      <c r="S463" s="43">
        <f>SUM(S518:S525)</f>
        <v/>
      </c>
      <c r="T463" s="43">
        <f>SUM(T518:T525)</f>
        <v/>
      </c>
      <c r="U463" s="43">
        <f>SUM(U518:U525)</f>
        <v/>
      </c>
      <c r="V463" s="43">
        <f>SUM(V518:V525)</f>
        <v/>
      </c>
      <c r="W463" s="43">
        <f>SUM(W518:W525)</f>
        <v/>
      </c>
      <c r="X463" s="43">
        <f>SUM(X518:X525)</f>
        <v/>
      </c>
      <c r="Y463" s="43">
        <f>SUM(Y518:Y525)</f>
        <v/>
      </c>
      <c r="Z463" s="43">
        <f>SUM(Z518:Z525)</f>
        <v/>
      </c>
      <c r="AA463" s="43">
        <f>SUM(AA518:AA525)</f>
        <v/>
      </c>
      <c r="AB463" s="43">
        <f>SUM(AB518:AB525)</f>
        <v/>
      </c>
      <c r="AC463" s="43">
        <f>SUM(AC518:AC525)</f>
        <v/>
      </c>
      <c r="AD463" s="43">
        <f>SUM(AD518:AD525)</f>
        <v/>
      </c>
      <c r="AF463" s="17">
        <f>LOWER(Settings!$C$4)&amp;".mit."&amp;$A463&amp;IF($C463="","","."&amp;$C463&amp;"."&amp;$B463)&amp;IF(INDEX(Variables!$D$5:$D$105,MATCH($A463,Variables!$A$5:$A$105,0))="","","."&amp;INDEX(Variables!$D$5:$D$105,MATCH($A463,Variables!$A$5:$A$105,0)))&amp;"."&amp;AF$5</f>
        <v/>
      </c>
      <c r="AG463" s="42">
        <f>SUM(AG518:AG525)</f>
        <v/>
      </c>
      <c r="AH463" s="43">
        <f>SUM(AH518:AH525)</f>
        <v/>
      </c>
      <c r="AI463" s="43">
        <f>SUM(AI518:AI525)</f>
        <v/>
      </c>
      <c r="AJ463" s="43">
        <f>SUM(AJ518:AJ525)</f>
        <v/>
      </c>
      <c r="AK463" s="43">
        <f>SUM(AK518:AK525)</f>
        <v/>
      </c>
      <c r="AL463" s="43">
        <f>SUM(AL518:AL525)</f>
        <v/>
      </c>
      <c r="AM463" s="43">
        <f>SUM(AM518:AM525)</f>
        <v/>
      </c>
      <c r="AN463" s="43">
        <f>SUM(AN518:AN525)</f>
        <v/>
      </c>
      <c r="AO463" s="43">
        <f>SUM(AO518:AO525)</f>
        <v/>
      </c>
      <c r="AP463" s="43">
        <f>SUM(AP518:AP525)</f>
        <v/>
      </c>
      <c r="AQ463" s="43">
        <f>SUM(AQ518:AQ525)</f>
        <v/>
      </c>
      <c r="AR463" s="43">
        <f>SUM(AR518:AR525)</f>
        <v/>
      </c>
      <c r="AS463" s="43">
        <f>SUM(AS518:AS525)</f>
        <v/>
      </c>
      <c r="AT463" s="43">
        <f>SUM(AT518:AT525)</f>
        <v/>
      </c>
      <c r="AU463" s="43">
        <f>SUM(AU518:AU525)</f>
        <v/>
      </c>
      <c r="AV463" s="43">
        <f>SUM(AV518:AV525)</f>
        <v/>
      </c>
      <c r="AW463" s="43">
        <f>SUM(AW518:AW525)</f>
        <v/>
      </c>
      <c r="AX463" s="43">
        <f>SUM(AX518:AX525)</f>
        <v/>
      </c>
      <c r="AY463" s="43">
        <f>SUM(AY518:AY525)</f>
        <v/>
      </c>
    </row>
    <row r="464" hidden="1" outlineLevel="2">
      <c r="A464" s="14" t="inlineStr">
        <is>
          <t>ctxnew</t>
        </is>
      </c>
      <c r="B464" s="14" t="inlineStr">
        <is>
          <t>coa</t>
        </is>
      </c>
      <c r="C464" s="14" t="inlineStr">
        <is>
          <t>ral</t>
        </is>
      </c>
      <c r="D464" s="37">
        <f>INDEX(Inputs!$T$5:$T$132,MATCH($B464&amp;"|"&amp;$C464,Inputs!$A$5:$A$132,0))</f>
        <v/>
      </c>
      <c r="E464" s="37">
        <f>INDEX(Inputs!$J$5:$J$132,MATCH($B464&amp;"|"&amp;$C464,Inputs!$A$5:$A$132,0))</f>
        <v/>
      </c>
      <c r="F464" s="37">
        <f>INDEX(Inputs!$K$5:$K$132,MATCH($B464&amp;"|"&amp;$C464,Inputs!$A$5:$A$132,0))</f>
        <v/>
      </c>
      <c r="G464" s="36" t="n"/>
      <c r="H464" s="14">
        <f>INDEX(Variables!$B$5:$B$105,MATCH($A464,Variables!$A$5:$A$105,0))&amp;IF($C464="",""," | "&amp;INDEX(Mapping!$B$5:$B$26,MATCH($C464,Mapping!$A$5:$A$26,0))&amp;" | "&amp;INDEX(Mapping!$B$30:$B$41,MATCH($B464,Mapping!$A$30:$A$41,0)))</f>
        <v/>
      </c>
      <c r="I464" s="14">
        <f>INDEX(Variables!$C$5:$C$105,MATCH($A464,Variables!$A$5:$A$105,0))</f>
        <v/>
      </c>
      <c r="J464" s="14">
        <f>INDEX(Variables!$E$5:$E$105,MATCH($A464,Variables!$A$5:$A$105,0))</f>
        <v/>
      </c>
      <c r="K464" s="11">
        <f>LOWER(Settings!$C$4)&amp;".mit."&amp;$A464&amp;IF($C464="","","."&amp;$C464&amp;"."&amp;$B464)&amp;IF(INDEX(Variables!$D$5:$D$105,MATCH($A464,Variables!$A$5:$A$105,0))="","","."&amp;INDEX(Variables!$D$5:$D$105,MATCH($A464,Variables!$A$5:$A$105,0)))&amp;"."&amp;K$5</f>
        <v/>
      </c>
      <c r="L464" s="38">
        <f>L$12*$D464*INDEX(L$21:L$28,$E464)*INDEX(L$30:L$46,$F464)*(1-INDEX(L$121:L$137,$F464))</f>
        <v/>
      </c>
      <c r="M464" s="37">
        <f>M$12*$D464*INDEX(M$21:M$28,$E464)*INDEX(M$30:M$46,$F464)*(1-INDEX(M$121:M$137,$F464))</f>
        <v/>
      </c>
      <c r="N464" s="37">
        <f>N$12*$D464*INDEX(N$21:N$28,$E464)*INDEX(N$30:N$46,$F464)*(1-INDEX(N$121:N$137,$F464))</f>
        <v/>
      </c>
      <c r="O464" s="37">
        <f>O$12*$D464*INDEX(O$21:O$28,$E464)*INDEX(O$30:O$46,$F464)*(1-INDEX(O$121:O$137,$F464))</f>
        <v/>
      </c>
      <c r="P464" s="37">
        <f>P$12*$D464*INDEX(P$21:P$28,$E464)*INDEX(P$30:P$46,$F464)*(1-INDEX(P$121:P$137,$F464))</f>
        <v/>
      </c>
      <c r="Q464" s="37">
        <f>Q$12*$D464*INDEX(Q$21:Q$28,$E464)*INDEX(Q$30:Q$46,$F464)*(1-INDEX(Q$121:Q$137,$F464))</f>
        <v/>
      </c>
      <c r="R464" s="37">
        <f>R$12*$D464*INDEX(R$21:R$28,$E464)*INDEX(R$30:R$46,$F464)*(1-INDEX(R$121:R$137,$F464))</f>
        <v/>
      </c>
      <c r="S464" s="37">
        <f>S$12*$D464*INDEX(S$21:S$28,$E464)*INDEX(S$30:S$46,$F464)*(1-INDEX(S$121:S$137,$F464))</f>
        <v/>
      </c>
      <c r="T464" s="37">
        <f>T$12*$D464*INDEX(T$21:T$28,$E464)*INDEX(T$30:T$46,$F464)*(1-INDEX(T$121:T$137,$F464))</f>
        <v/>
      </c>
      <c r="U464" s="37">
        <f>U$12*$D464*INDEX(U$21:U$28,$E464)*INDEX(U$30:U$46,$F464)*(1-INDEX(U$121:U$137,$F464))</f>
        <v/>
      </c>
      <c r="V464" s="37">
        <f>V$12*$D464*INDEX(V$21:V$28,$E464)*INDEX(V$30:V$46,$F464)*(1-INDEX(V$121:V$137,$F464))</f>
        <v/>
      </c>
      <c r="W464" s="37">
        <f>W$12*$D464*INDEX(W$21:W$28,$E464)*INDEX(W$30:W$46,$F464)*(1-INDEX(W$121:W$137,$F464))</f>
        <v/>
      </c>
      <c r="X464" s="37">
        <f>X$12*$D464*INDEX(X$21:X$28,$E464)*INDEX(X$30:X$46,$F464)*(1-INDEX(X$121:X$137,$F464))</f>
        <v/>
      </c>
      <c r="Y464" s="37">
        <f>Y$12*$D464*INDEX(Y$21:Y$28,$E464)*INDEX(Y$30:Y$46,$F464)*(1-INDEX(Y$121:Y$137,$F464))</f>
        <v/>
      </c>
      <c r="Z464" s="37">
        <f>Z$12*$D464*INDEX(Z$21:Z$28,$E464)*INDEX(Z$30:Z$46,$F464)*(1-INDEX(Z$121:Z$137,$F464))</f>
        <v/>
      </c>
      <c r="AA464" s="37">
        <f>AA$12*$D464*INDEX(AA$21:AA$28,$E464)*INDEX(AA$30:AA$46,$F464)*(1-INDEX(AA$121:AA$137,$F464))</f>
        <v/>
      </c>
      <c r="AB464" s="37">
        <f>AB$12*$D464*INDEX(AB$21:AB$28,$E464)*INDEX(AB$30:AB$46,$F464)*(1-INDEX(AB$121:AB$137,$F464))</f>
        <v/>
      </c>
      <c r="AC464" s="37">
        <f>AC$12*$D464*INDEX(AC$21:AC$28,$E464)*INDEX(AC$30:AC$46,$F464)*(1-INDEX(AC$121:AC$137,$F464))</f>
        <v/>
      </c>
      <c r="AD464" s="40">
        <f>CARBONTAX(AD$12,$D464,INDEX(AD$21:AD$28,$E464),INDEX(AD$30:AD$46,$F464),INDEX(AD$121:AD$137,$F464))</f>
        <v/>
      </c>
      <c r="AF464" s="11">
        <f>LOWER(Settings!$C$4)&amp;".mit."&amp;$A464&amp;IF($C464="","","."&amp;$C464&amp;"."&amp;$B464)&amp;IF(INDEX(Variables!$D$5:$D$105,MATCH($A464,Variables!$A$5:$A$105,0))="","","."&amp;INDEX(Variables!$D$5:$D$105,MATCH($A464,Variables!$A$5:$A$105,0)))&amp;"."&amp;AF$5</f>
        <v/>
      </c>
      <c r="AG464" s="38">
        <f>AG$12*$D464*INDEX(AG$21:AG$28,$E464)*INDEX(AG$30:AG$46,$F464)*(1-INDEX(AG$121:AG$137,$F464))</f>
        <v/>
      </c>
      <c r="AH464" s="37">
        <f>AH$12*$D464*INDEX(AH$21:AH$28,$E464)*INDEX(AH$30:AH$46,$F464)*(1-INDEX(AH$121:AH$137,$F464))</f>
        <v/>
      </c>
      <c r="AI464" s="37">
        <f>AI$12*$D464*INDEX(AI$21:AI$28,$E464)*INDEX(AI$30:AI$46,$F464)*(1-INDEX(AI$121:AI$137,$F464))</f>
        <v/>
      </c>
      <c r="AJ464" s="37">
        <f>AJ$12*$D464*INDEX(AJ$21:AJ$28,$E464)*INDEX(AJ$30:AJ$46,$F464)*(1-INDEX(AJ$121:AJ$137,$F464))</f>
        <v/>
      </c>
      <c r="AK464" s="37">
        <f>AK$12*$D464*INDEX(AK$21:AK$28,$E464)*INDEX(AK$30:AK$46,$F464)*(1-INDEX(AK$121:AK$137,$F464))</f>
        <v/>
      </c>
      <c r="AL464" s="37">
        <f>AL$12*$D464*INDEX(AL$21:AL$28,$E464)*INDEX(AL$30:AL$46,$F464)*(1-INDEX(AL$121:AL$137,$F464))</f>
        <v/>
      </c>
      <c r="AM464" s="37">
        <f>AM$12*$D464*INDEX(AM$21:AM$28,$E464)*INDEX(AM$30:AM$46,$F464)*(1-INDEX(AM$121:AM$137,$F464))</f>
        <v/>
      </c>
      <c r="AN464" s="37">
        <f>AN$12*$D464*INDEX(AN$21:AN$28,$E464)*INDEX(AN$30:AN$46,$F464)*(1-INDEX(AN$121:AN$137,$F464))</f>
        <v/>
      </c>
      <c r="AO464" s="37">
        <f>AO$12*$D464*INDEX(AO$21:AO$28,$E464)*INDEX(AO$30:AO$46,$F464)*(1-INDEX(AO$121:AO$137,$F464))</f>
        <v/>
      </c>
      <c r="AP464" s="37">
        <f>AP$12*$D464*INDEX(AP$21:AP$28,$E464)*INDEX(AP$30:AP$46,$F464)*(1-INDEX(AP$121:AP$137,$F464))</f>
        <v/>
      </c>
      <c r="AQ464" s="37">
        <f>AQ$12*$D464*INDEX(AQ$21:AQ$28,$E464)*INDEX(AQ$30:AQ$46,$F464)*(1-INDEX(AQ$121:AQ$137,$F464))</f>
        <v/>
      </c>
      <c r="AR464" s="37">
        <f>AR$12*$D464*INDEX(AR$21:AR$28,$E464)*INDEX(AR$30:AR$46,$F464)*(1-INDEX(AR$121:AR$137,$F464))</f>
        <v/>
      </c>
      <c r="AS464" s="37">
        <f>AS$12*$D464*INDEX(AS$21:AS$28,$E464)*INDEX(AS$30:AS$46,$F464)*(1-INDEX(AS$121:AS$137,$F464))</f>
        <v/>
      </c>
      <c r="AT464" s="37">
        <f>AT$12*$D464*INDEX(AT$21:AT$28,$E464)*INDEX(AT$30:AT$46,$F464)*(1-INDEX(AT$121:AT$137,$F464))</f>
        <v/>
      </c>
      <c r="AU464" s="37">
        <f>AU$12*$D464*INDEX(AU$21:AU$28,$E464)*INDEX(AU$30:AU$46,$F464)*(1-INDEX(AU$121:AU$137,$F464))</f>
        <v/>
      </c>
      <c r="AV464" s="37">
        <f>AV$12*$D464*INDEX(AV$21:AV$28,$E464)*INDEX(AV$30:AV$46,$F464)*(1-INDEX(AV$121:AV$137,$F464))</f>
        <v/>
      </c>
      <c r="AW464" s="37">
        <f>AW$12*$D464*INDEX(AW$21:AW$28,$E464)*INDEX(AW$30:AW$46,$F464)*(1-INDEX(AW$121:AW$137,$F464))</f>
        <v/>
      </c>
      <c r="AX464" s="37">
        <f>AX$12*$D464*INDEX(AX$21:AX$28,$E464)*INDEX(AX$30:AX$46,$F464)*(1-INDEX(AX$121:AX$137,$F464))</f>
        <v/>
      </c>
      <c r="AY464" s="40">
        <f>CARBONTAX(AY$12,$D464,INDEX(AY$21:AY$28,$E464),INDEX(AY$30:AY$46,$F464),INDEX(AY$121:AY$137,$F464))</f>
        <v/>
      </c>
    </row>
    <row r="465" hidden="1" outlineLevel="2">
      <c r="A465" s="14" t="inlineStr">
        <is>
          <t>ctxnew</t>
        </is>
      </c>
      <c r="B465" s="14" t="inlineStr">
        <is>
          <t>nga</t>
        </is>
      </c>
      <c r="C465" s="14" t="inlineStr">
        <is>
          <t>ral</t>
        </is>
      </c>
      <c r="D465" s="37">
        <f>INDEX(Inputs!$T$5:$T$132,MATCH($B465&amp;"|"&amp;$C465,Inputs!$A$5:$A$132,0))</f>
        <v/>
      </c>
      <c r="E465" s="37">
        <f>INDEX(Inputs!$J$5:$J$132,MATCH($B465&amp;"|"&amp;$C465,Inputs!$A$5:$A$132,0))</f>
        <v/>
      </c>
      <c r="F465" s="37">
        <f>INDEX(Inputs!$K$5:$K$132,MATCH($B465&amp;"|"&amp;$C465,Inputs!$A$5:$A$132,0))</f>
        <v/>
      </c>
      <c r="G465" s="36" t="n"/>
      <c r="H465" s="14">
        <f>INDEX(Variables!$B$5:$B$105,MATCH($A465,Variables!$A$5:$A$105,0))&amp;IF($C465="",""," | "&amp;INDEX(Mapping!$B$5:$B$26,MATCH($C465,Mapping!$A$5:$A$26,0))&amp;" | "&amp;INDEX(Mapping!$B$30:$B$41,MATCH($B465,Mapping!$A$30:$A$41,0)))</f>
        <v/>
      </c>
      <c r="I465" s="14">
        <f>INDEX(Variables!$C$5:$C$105,MATCH($A465,Variables!$A$5:$A$105,0))</f>
        <v/>
      </c>
      <c r="J465" s="14">
        <f>INDEX(Variables!$E$5:$E$105,MATCH($A465,Variables!$A$5:$A$105,0))</f>
        <v/>
      </c>
      <c r="K465" s="11">
        <f>LOWER(Settings!$C$4)&amp;".mit."&amp;$A465&amp;IF($C465="","","."&amp;$C465&amp;"."&amp;$B465)&amp;IF(INDEX(Variables!$D$5:$D$105,MATCH($A465,Variables!$A$5:$A$105,0))="","","."&amp;INDEX(Variables!$D$5:$D$105,MATCH($A465,Variables!$A$5:$A$105,0)))&amp;"."&amp;K$5</f>
        <v/>
      </c>
      <c r="L465" s="38">
        <f>L$12*$D465*INDEX(L$21:L$28,$E465)*INDEX(L$30:L$46,$F465)*(1-INDEX(L$121:L$137,$F465))</f>
        <v/>
      </c>
      <c r="M465" s="37">
        <f>M$12*$D465*INDEX(M$21:M$28,$E465)*INDEX(M$30:M$46,$F465)*(1-INDEX(M$121:M$137,$F465))</f>
        <v/>
      </c>
      <c r="N465" s="37">
        <f>N$12*$D465*INDEX(N$21:N$28,$E465)*INDEX(N$30:N$46,$F465)*(1-INDEX(N$121:N$137,$F465))</f>
        <v/>
      </c>
      <c r="O465" s="37">
        <f>O$12*$D465*INDEX(O$21:O$28,$E465)*INDEX(O$30:O$46,$F465)*(1-INDEX(O$121:O$137,$F465))</f>
        <v/>
      </c>
      <c r="P465" s="37">
        <f>P$12*$D465*INDEX(P$21:P$28,$E465)*INDEX(P$30:P$46,$F465)*(1-INDEX(P$121:P$137,$F465))</f>
        <v/>
      </c>
      <c r="Q465" s="37">
        <f>Q$12*$D465*INDEX(Q$21:Q$28,$E465)*INDEX(Q$30:Q$46,$F465)*(1-INDEX(Q$121:Q$137,$F465))</f>
        <v/>
      </c>
      <c r="R465" s="37">
        <f>R$12*$D465*INDEX(R$21:R$28,$E465)*INDEX(R$30:R$46,$F465)*(1-INDEX(R$121:R$137,$F465))</f>
        <v/>
      </c>
      <c r="S465" s="37">
        <f>S$12*$D465*INDEX(S$21:S$28,$E465)*INDEX(S$30:S$46,$F465)*(1-INDEX(S$121:S$137,$F465))</f>
        <v/>
      </c>
      <c r="T465" s="37">
        <f>T$12*$D465*INDEX(T$21:T$28,$E465)*INDEX(T$30:T$46,$F465)*(1-INDEX(T$121:T$137,$F465))</f>
        <v/>
      </c>
      <c r="U465" s="37">
        <f>U$12*$D465*INDEX(U$21:U$28,$E465)*INDEX(U$30:U$46,$F465)*(1-INDEX(U$121:U$137,$F465))</f>
        <v/>
      </c>
      <c r="V465" s="37">
        <f>V$12*$D465*INDEX(V$21:V$28,$E465)*INDEX(V$30:V$46,$F465)*(1-INDEX(V$121:V$137,$F465))</f>
        <v/>
      </c>
      <c r="W465" s="37">
        <f>W$12*$D465*INDEX(W$21:W$28,$E465)*INDEX(W$30:W$46,$F465)*(1-INDEX(W$121:W$137,$F465))</f>
        <v/>
      </c>
      <c r="X465" s="37">
        <f>X$12*$D465*INDEX(X$21:X$28,$E465)*INDEX(X$30:X$46,$F465)*(1-INDEX(X$121:X$137,$F465))</f>
        <v/>
      </c>
      <c r="Y465" s="37">
        <f>Y$12*$D465*INDEX(Y$21:Y$28,$E465)*INDEX(Y$30:Y$46,$F465)*(1-INDEX(Y$121:Y$137,$F465))</f>
        <v/>
      </c>
      <c r="Z465" s="37">
        <f>Z$12*$D465*INDEX(Z$21:Z$28,$E465)*INDEX(Z$30:Z$46,$F465)*(1-INDEX(Z$121:Z$137,$F465))</f>
        <v/>
      </c>
      <c r="AA465" s="37">
        <f>AA$12*$D465*INDEX(AA$21:AA$28,$E465)*INDEX(AA$30:AA$46,$F465)*(1-INDEX(AA$121:AA$137,$F465))</f>
        <v/>
      </c>
      <c r="AB465" s="37">
        <f>AB$12*$D465*INDEX(AB$21:AB$28,$E465)*INDEX(AB$30:AB$46,$F465)*(1-INDEX(AB$121:AB$137,$F465))</f>
        <v/>
      </c>
      <c r="AC465" s="37">
        <f>AC$12*$D465*INDEX(AC$21:AC$28,$E465)*INDEX(AC$30:AC$46,$F465)*(1-INDEX(AC$121:AC$137,$F465))</f>
        <v/>
      </c>
      <c r="AD465" s="40">
        <f>CARBONTAX(AD$12,$D465,INDEX(AD$21:AD$28,$E465),INDEX(AD$30:AD$46,$F465),INDEX(AD$121:AD$137,$F465))</f>
        <v/>
      </c>
      <c r="AF465" s="11">
        <f>LOWER(Settings!$C$4)&amp;".mit."&amp;$A465&amp;IF($C465="","","."&amp;$C465&amp;"."&amp;$B465)&amp;IF(INDEX(Variables!$D$5:$D$105,MATCH($A465,Variables!$A$5:$A$105,0))="","","."&amp;INDEX(Variables!$D$5:$D$105,MATCH($A465,Variables!$A$5:$A$105,0)))&amp;"."&amp;AF$5</f>
        <v/>
      </c>
      <c r="AG465" s="38">
        <f>AG$12*$D465*INDEX(AG$21:AG$28,$E465)*INDEX(AG$30:AG$46,$F465)*(1-INDEX(AG$121:AG$137,$F465))</f>
        <v/>
      </c>
      <c r="AH465" s="37">
        <f>AH$12*$D465*INDEX(AH$21:AH$28,$E465)*INDEX(AH$30:AH$46,$F465)*(1-INDEX(AH$121:AH$137,$F465))</f>
        <v/>
      </c>
      <c r="AI465" s="37">
        <f>AI$12*$D465*INDEX(AI$21:AI$28,$E465)*INDEX(AI$30:AI$46,$F465)*(1-INDEX(AI$121:AI$137,$F465))</f>
        <v/>
      </c>
      <c r="AJ465" s="37">
        <f>AJ$12*$D465*INDEX(AJ$21:AJ$28,$E465)*INDEX(AJ$30:AJ$46,$F465)*(1-INDEX(AJ$121:AJ$137,$F465))</f>
        <v/>
      </c>
      <c r="AK465" s="37">
        <f>AK$12*$D465*INDEX(AK$21:AK$28,$E465)*INDEX(AK$30:AK$46,$F465)*(1-INDEX(AK$121:AK$137,$F465))</f>
        <v/>
      </c>
      <c r="AL465" s="37">
        <f>AL$12*$D465*INDEX(AL$21:AL$28,$E465)*INDEX(AL$30:AL$46,$F465)*(1-INDEX(AL$121:AL$137,$F465))</f>
        <v/>
      </c>
      <c r="AM465" s="37">
        <f>AM$12*$D465*INDEX(AM$21:AM$28,$E465)*INDEX(AM$30:AM$46,$F465)*(1-INDEX(AM$121:AM$137,$F465))</f>
        <v/>
      </c>
      <c r="AN465" s="37">
        <f>AN$12*$D465*INDEX(AN$21:AN$28,$E465)*INDEX(AN$30:AN$46,$F465)*(1-INDEX(AN$121:AN$137,$F465))</f>
        <v/>
      </c>
      <c r="AO465" s="37">
        <f>AO$12*$D465*INDEX(AO$21:AO$28,$E465)*INDEX(AO$30:AO$46,$F465)*(1-INDEX(AO$121:AO$137,$F465))</f>
        <v/>
      </c>
      <c r="AP465" s="37">
        <f>AP$12*$D465*INDEX(AP$21:AP$28,$E465)*INDEX(AP$30:AP$46,$F465)*(1-INDEX(AP$121:AP$137,$F465))</f>
        <v/>
      </c>
      <c r="AQ465" s="37">
        <f>AQ$12*$D465*INDEX(AQ$21:AQ$28,$E465)*INDEX(AQ$30:AQ$46,$F465)*(1-INDEX(AQ$121:AQ$137,$F465))</f>
        <v/>
      </c>
      <c r="AR465" s="37">
        <f>AR$12*$D465*INDEX(AR$21:AR$28,$E465)*INDEX(AR$30:AR$46,$F465)*(1-INDEX(AR$121:AR$137,$F465))</f>
        <v/>
      </c>
      <c r="AS465" s="37">
        <f>AS$12*$D465*INDEX(AS$21:AS$28,$E465)*INDEX(AS$30:AS$46,$F465)*(1-INDEX(AS$121:AS$137,$F465))</f>
        <v/>
      </c>
      <c r="AT465" s="37">
        <f>AT$12*$D465*INDEX(AT$21:AT$28,$E465)*INDEX(AT$30:AT$46,$F465)*(1-INDEX(AT$121:AT$137,$F465))</f>
        <v/>
      </c>
      <c r="AU465" s="37">
        <f>AU$12*$D465*INDEX(AU$21:AU$28,$E465)*INDEX(AU$30:AU$46,$F465)*(1-INDEX(AU$121:AU$137,$F465))</f>
        <v/>
      </c>
      <c r="AV465" s="37">
        <f>AV$12*$D465*INDEX(AV$21:AV$28,$E465)*INDEX(AV$30:AV$46,$F465)*(1-INDEX(AV$121:AV$137,$F465))</f>
        <v/>
      </c>
      <c r="AW465" s="37">
        <f>AW$12*$D465*INDEX(AW$21:AW$28,$E465)*INDEX(AW$30:AW$46,$F465)*(1-INDEX(AW$121:AW$137,$F465))</f>
        <v/>
      </c>
      <c r="AX465" s="37">
        <f>AX$12*$D465*INDEX(AX$21:AX$28,$E465)*INDEX(AX$30:AX$46,$F465)*(1-INDEX(AX$121:AX$137,$F465))</f>
        <v/>
      </c>
      <c r="AY465" s="40">
        <f>CARBONTAX(AY$12,$D465,INDEX(AY$21:AY$28,$E465),INDEX(AY$30:AY$46,$F465),INDEX(AY$121:AY$137,$F465))</f>
        <v/>
      </c>
    </row>
    <row r="466" hidden="1" outlineLevel="2">
      <c r="A466" s="14" t="inlineStr">
        <is>
          <t>ctxnew</t>
        </is>
      </c>
      <c r="B466" s="14" t="inlineStr">
        <is>
          <t>gso</t>
        </is>
      </c>
      <c r="C466" s="14" t="inlineStr">
        <is>
          <t>ral</t>
        </is>
      </c>
      <c r="D466" s="37">
        <f>INDEX(Inputs!$T$5:$T$132,MATCH($B466&amp;"|"&amp;$C466,Inputs!$A$5:$A$132,0))</f>
        <v/>
      </c>
      <c r="E466" s="37">
        <f>INDEX(Inputs!$J$5:$J$132,MATCH($B466&amp;"|"&amp;$C466,Inputs!$A$5:$A$132,0))</f>
        <v/>
      </c>
      <c r="F466" s="37">
        <f>INDEX(Inputs!$K$5:$K$132,MATCH($B466&amp;"|"&amp;$C466,Inputs!$A$5:$A$132,0))</f>
        <v/>
      </c>
      <c r="G466" s="36" t="n"/>
      <c r="H466" s="14">
        <f>INDEX(Variables!$B$5:$B$105,MATCH($A466,Variables!$A$5:$A$105,0))&amp;IF($C466="",""," | "&amp;INDEX(Mapping!$B$5:$B$26,MATCH($C466,Mapping!$A$5:$A$26,0))&amp;" | "&amp;INDEX(Mapping!$B$30:$B$41,MATCH($B466,Mapping!$A$30:$A$41,0)))</f>
        <v/>
      </c>
      <c r="I466" s="14">
        <f>INDEX(Variables!$C$5:$C$105,MATCH($A466,Variables!$A$5:$A$105,0))</f>
        <v/>
      </c>
      <c r="J466" s="14">
        <f>INDEX(Variables!$E$5:$E$105,MATCH($A466,Variables!$A$5:$A$105,0))</f>
        <v/>
      </c>
      <c r="K466" s="11">
        <f>LOWER(Settings!$C$4)&amp;".mit."&amp;$A466&amp;IF($C466="","","."&amp;$C466&amp;"."&amp;$B466)&amp;IF(INDEX(Variables!$D$5:$D$105,MATCH($A466,Variables!$A$5:$A$105,0))="","","."&amp;INDEX(Variables!$D$5:$D$105,MATCH($A466,Variables!$A$5:$A$105,0)))&amp;"."&amp;K$5</f>
        <v/>
      </c>
      <c r="L466" s="38">
        <f>L$12*$D466*INDEX(L$21:L$28,$E466)*INDEX(L$30:L$46,$F466)*(1-INDEX(L$121:L$137,$F466))</f>
        <v/>
      </c>
      <c r="M466" s="37">
        <f>M$12*$D466*INDEX(M$21:M$28,$E466)*INDEX(M$30:M$46,$F466)*(1-INDEX(M$121:M$137,$F466))</f>
        <v/>
      </c>
      <c r="N466" s="37">
        <f>N$12*$D466*INDEX(N$21:N$28,$E466)*INDEX(N$30:N$46,$F466)*(1-INDEX(N$121:N$137,$F466))</f>
        <v/>
      </c>
      <c r="O466" s="37">
        <f>O$12*$D466*INDEX(O$21:O$28,$E466)*INDEX(O$30:O$46,$F466)*(1-INDEX(O$121:O$137,$F466))</f>
        <v/>
      </c>
      <c r="P466" s="37">
        <f>P$12*$D466*INDEX(P$21:P$28,$E466)*INDEX(P$30:P$46,$F466)*(1-INDEX(P$121:P$137,$F466))</f>
        <v/>
      </c>
      <c r="Q466" s="37">
        <f>Q$12*$D466*INDEX(Q$21:Q$28,$E466)*INDEX(Q$30:Q$46,$F466)*(1-INDEX(Q$121:Q$137,$F466))</f>
        <v/>
      </c>
      <c r="R466" s="37">
        <f>R$12*$D466*INDEX(R$21:R$28,$E466)*INDEX(R$30:R$46,$F466)*(1-INDEX(R$121:R$137,$F466))</f>
        <v/>
      </c>
      <c r="S466" s="37">
        <f>S$12*$D466*INDEX(S$21:S$28,$E466)*INDEX(S$30:S$46,$F466)*(1-INDEX(S$121:S$137,$F466))</f>
        <v/>
      </c>
      <c r="T466" s="37">
        <f>T$12*$D466*INDEX(T$21:T$28,$E466)*INDEX(T$30:T$46,$F466)*(1-INDEX(T$121:T$137,$F466))</f>
        <v/>
      </c>
      <c r="U466" s="37">
        <f>U$12*$D466*INDEX(U$21:U$28,$E466)*INDEX(U$30:U$46,$F466)*(1-INDEX(U$121:U$137,$F466))</f>
        <v/>
      </c>
      <c r="V466" s="37">
        <f>V$12*$D466*INDEX(V$21:V$28,$E466)*INDEX(V$30:V$46,$F466)*(1-INDEX(V$121:V$137,$F466))</f>
        <v/>
      </c>
      <c r="W466" s="37">
        <f>W$12*$D466*INDEX(W$21:W$28,$E466)*INDEX(W$30:W$46,$F466)*(1-INDEX(W$121:W$137,$F466))</f>
        <v/>
      </c>
      <c r="X466" s="37">
        <f>X$12*$D466*INDEX(X$21:X$28,$E466)*INDEX(X$30:X$46,$F466)*(1-INDEX(X$121:X$137,$F466))</f>
        <v/>
      </c>
      <c r="Y466" s="37">
        <f>Y$12*$D466*INDEX(Y$21:Y$28,$E466)*INDEX(Y$30:Y$46,$F466)*(1-INDEX(Y$121:Y$137,$F466))</f>
        <v/>
      </c>
      <c r="Z466" s="37">
        <f>Z$12*$D466*INDEX(Z$21:Z$28,$E466)*INDEX(Z$30:Z$46,$F466)*(1-INDEX(Z$121:Z$137,$F466))</f>
        <v/>
      </c>
      <c r="AA466" s="37">
        <f>AA$12*$D466*INDEX(AA$21:AA$28,$E466)*INDEX(AA$30:AA$46,$F466)*(1-INDEX(AA$121:AA$137,$F466))</f>
        <v/>
      </c>
      <c r="AB466" s="37">
        <f>AB$12*$D466*INDEX(AB$21:AB$28,$E466)*INDEX(AB$30:AB$46,$F466)*(1-INDEX(AB$121:AB$137,$F466))</f>
        <v/>
      </c>
      <c r="AC466" s="37">
        <f>AC$12*$D466*INDEX(AC$21:AC$28,$E466)*INDEX(AC$30:AC$46,$F466)*(1-INDEX(AC$121:AC$137,$F466))</f>
        <v/>
      </c>
      <c r="AD466" s="40">
        <f>CARBONTAX(AD$12,$D466,INDEX(AD$21:AD$28,$E466),INDEX(AD$30:AD$46,$F466),INDEX(AD$121:AD$137,$F466))</f>
        <v/>
      </c>
      <c r="AF466" s="11">
        <f>LOWER(Settings!$C$4)&amp;".mit."&amp;$A466&amp;IF($C466="","","."&amp;$C466&amp;"."&amp;$B466)&amp;IF(INDEX(Variables!$D$5:$D$105,MATCH($A466,Variables!$A$5:$A$105,0))="","","."&amp;INDEX(Variables!$D$5:$D$105,MATCH($A466,Variables!$A$5:$A$105,0)))&amp;"."&amp;AF$5</f>
        <v/>
      </c>
      <c r="AG466" s="38">
        <f>AG$12*$D466*INDEX(AG$21:AG$28,$E466)*INDEX(AG$30:AG$46,$F466)*(1-INDEX(AG$121:AG$137,$F466))</f>
        <v/>
      </c>
      <c r="AH466" s="37">
        <f>AH$12*$D466*INDEX(AH$21:AH$28,$E466)*INDEX(AH$30:AH$46,$F466)*(1-INDEX(AH$121:AH$137,$F466))</f>
        <v/>
      </c>
      <c r="AI466" s="37">
        <f>AI$12*$D466*INDEX(AI$21:AI$28,$E466)*INDEX(AI$30:AI$46,$F466)*(1-INDEX(AI$121:AI$137,$F466))</f>
        <v/>
      </c>
      <c r="AJ466" s="37">
        <f>AJ$12*$D466*INDEX(AJ$21:AJ$28,$E466)*INDEX(AJ$30:AJ$46,$F466)*(1-INDEX(AJ$121:AJ$137,$F466))</f>
        <v/>
      </c>
      <c r="AK466" s="37">
        <f>AK$12*$D466*INDEX(AK$21:AK$28,$E466)*INDEX(AK$30:AK$46,$F466)*(1-INDEX(AK$121:AK$137,$F466))</f>
        <v/>
      </c>
      <c r="AL466" s="37">
        <f>AL$12*$D466*INDEX(AL$21:AL$28,$E466)*INDEX(AL$30:AL$46,$F466)*(1-INDEX(AL$121:AL$137,$F466))</f>
        <v/>
      </c>
      <c r="AM466" s="37">
        <f>AM$12*$D466*INDEX(AM$21:AM$28,$E466)*INDEX(AM$30:AM$46,$F466)*(1-INDEX(AM$121:AM$137,$F466))</f>
        <v/>
      </c>
      <c r="AN466" s="37">
        <f>AN$12*$D466*INDEX(AN$21:AN$28,$E466)*INDEX(AN$30:AN$46,$F466)*(1-INDEX(AN$121:AN$137,$F466))</f>
        <v/>
      </c>
      <c r="AO466" s="37">
        <f>AO$12*$D466*INDEX(AO$21:AO$28,$E466)*INDEX(AO$30:AO$46,$F466)*(1-INDEX(AO$121:AO$137,$F466))</f>
        <v/>
      </c>
      <c r="AP466" s="37">
        <f>AP$12*$D466*INDEX(AP$21:AP$28,$E466)*INDEX(AP$30:AP$46,$F466)*(1-INDEX(AP$121:AP$137,$F466))</f>
        <v/>
      </c>
      <c r="AQ466" s="37">
        <f>AQ$12*$D466*INDEX(AQ$21:AQ$28,$E466)*INDEX(AQ$30:AQ$46,$F466)*(1-INDEX(AQ$121:AQ$137,$F466))</f>
        <v/>
      </c>
      <c r="AR466" s="37">
        <f>AR$12*$D466*INDEX(AR$21:AR$28,$E466)*INDEX(AR$30:AR$46,$F466)*(1-INDEX(AR$121:AR$137,$F466))</f>
        <v/>
      </c>
      <c r="AS466" s="37">
        <f>AS$12*$D466*INDEX(AS$21:AS$28,$E466)*INDEX(AS$30:AS$46,$F466)*(1-INDEX(AS$121:AS$137,$F466))</f>
        <v/>
      </c>
      <c r="AT466" s="37">
        <f>AT$12*$D466*INDEX(AT$21:AT$28,$E466)*INDEX(AT$30:AT$46,$F466)*(1-INDEX(AT$121:AT$137,$F466))</f>
        <v/>
      </c>
      <c r="AU466" s="37">
        <f>AU$12*$D466*INDEX(AU$21:AU$28,$E466)*INDEX(AU$30:AU$46,$F466)*(1-INDEX(AU$121:AU$137,$F466))</f>
        <v/>
      </c>
      <c r="AV466" s="37">
        <f>AV$12*$D466*INDEX(AV$21:AV$28,$E466)*INDEX(AV$30:AV$46,$F466)*(1-INDEX(AV$121:AV$137,$F466))</f>
        <v/>
      </c>
      <c r="AW466" s="37">
        <f>AW$12*$D466*INDEX(AW$21:AW$28,$E466)*INDEX(AW$30:AW$46,$F466)*(1-INDEX(AW$121:AW$137,$F466))</f>
        <v/>
      </c>
      <c r="AX466" s="37">
        <f>AX$12*$D466*INDEX(AX$21:AX$28,$E466)*INDEX(AX$30:AX$46,$F466)*(1-INDEX(AX$121:AX$137,$F466))</f>
        <v/>
      </c>
      <c r="AY466" s="40">
        <f>CARBONTAX(AY$12,$D466,INDEX(AY$21:AY$28,$E466),INDEX(AY$30:AY$46,$F466),INDEX(AY$121:AY$137,$F466))</f>
        <v/>
      </c>
    </row>
    <row r="467" hidden="1" outlineLevel="2">
      <c r="A467" s="14" t="inlineStr">
        <is>
          <t>ctxnew</t>
        </is>
      </c>
      <c r="B467" s="14" t="inlineStr">
        <is>
          <t>die</t>
        </is>
      </c>
      <c r="C467" s="14" t="inlineStr">
        <is>
          <t>ral</t>
        </is>
      </c>
      <c r="D467" s="37">
        <f>INDEX(Inputs!$T$5:$T$132,MATCH($B467&amp;"|"&amp;$C467,Inputs!$A$5:$A$132,0))</f>
        <v/>
      </c>
      <c r="E467" s="37">
        <f>INDEX(Inputs!$J$5:$J$132,MATCH($B467&amp;"|"&amp;$C467,Inputs!$A$5:$A$132,0))</f>
        <v/>
      </c>
      <c r="F467" s="37">
        <f>INDEX(Inputs!$K$5:$K$132,MATCH($B467&amp;"|"&amp;$C467,Inputs!$A$5:$A$132,0))</f>
        <v/>
      </c>
      <c r="G467" s="36" t="n"/>
      <c r="H467" s="14">
        <f>INDEX(Variables!$B$5:$B$105,MATCH($A467,Variables!$A$5:$A$105,0))&amp;IF($C467="",""," | "&amp;INDEX(Mapping!$B$5:$B$26,MATCH($C467,Mapping!$A$5:$A$26,0))&amp;" | "&amp;INDEX(Mapping!$B$30:$B$41,MATCH($B467,Mapping!$A$30:$A$41,0)))</f>
        <v/>
      </c>
      <c r="I467" s="14">
        <f>INDEX(Variables!$C$5:$C$105,MATCH($A467,Variables!$A$5:$A$105,0))</f>
        <v/>
      </c>
      <c r="J467" s="14">
        <f>INDEX(Variables!$E$5:$E$105,MATCH($A467,Variables!$A$5:$A$105,0))</f>
        <v/>
      </c>
      <c r="K467" s="11">
        <f>LOWER(Settings!$C$4)&amp;".mit."&amp;$A467&amp;IF($C467="","","."&amp;$C467&amp;"."&amp;$B467)&amp;IF(INDEX(Variables!$D$5:$D$105,MATCH($A467,Variables!$A$5:$A$105,0))="","","."&amp;INDEX(Variables!$D$5:$D$105,MATCH($A467,Variables!$A$5:$A$105,0)))&amp;"."&amp;K$5</f>
        <v/>
      </c>
      <c r="L467" s="38">
        <f>L$12*$D467*INDEX(L$21:L$28,$E467)*INDEX(L$30:L$46,$F467)*(1-INDEX(L$121:L$137,$F467))</f>
        <v/>
      </c>
      <c r="M467" s="37">
        <f>M$12*$D467*INDEX(M$21:M$28,$E467)*INDEX(M$30:M$46,$F467)*(1-INDEX(M$121:M$137,$F467))</f>
        <v/>
      </c>
      <c r="N467" s="37">
        <f>N$12*$D467*INDEX(N$21:N$28,$E467)*INDEX(N$30:N$46,$F467)*(1-INDEX(N$121:N$137,$F467))</f>
        <v/>
      </c>
      <c r="O467" s="37">
        <f>O$12*$D467*INDEX(O$21:O$28,$E467)*INDEX(O$30:O$46,$F467)*(1-INDEX(O$121:O$137,$F467))</f>
        <v/>
      </c>
      <c r="P467" s="37">
        <f>P$12*$D467*INDEX(P$21:P$28,$E467)*INDEX(P$30:P$46,$F467)*(1-INDEX(P$121:P$137,$F467))</f>
        <v/>
      </c>
      <c r="Q467" s="37">
        <f>Q$12*$D467*INDEX(Q$21:Q$28,$E467)*INDEX(Q$30:Q$46,$F467)*(1-INDEX(Q$121:Q$137,$F467))</f>
        <v/>
      </c>
      <c r="R467" s="37">
        <f>R$12*$D467*INDEX(R$21:R$28,$E467)*INDEX(R$30:R$46,$F467)*(1-INDEX(R$121:R$137,$F467))</f>
        <v/>
      </c>
      <c r="S467" s="37">
        <f>S$12*$D467*INDEX(S$21:S$28,$E467)*INDEX(S$30:S$46,$F467)*(1-INDEX(S$121:S$137,$F467))</f>
        <v/>
      </c>
      <c r="T467" s="37">
        <f>T$12*$D467*INDEX(T$21:T$28,$E467)*INDEX(T$30:T$46,$F467)*(1-INDEX(T$121:T$137,$F467))</f>
        <v/>
      </c>
      <c r="U467" s="37">
        <f>U$12*$D467*INDEX(U$21:U$28,$E467)*INDEX(U$30:U$46,$F467)*(1-INDEX(U$121:U$137,$F467))</f>
        <v/>
      </c>
      <c r="V467" s="37">
        <f>V$12*$D467*INDEX(V$21:V$28,$E467)*INDEX(V$30:V$46,$F467)*(1-INDEX(V$121:V$137,$F467))</f>
        <v/>
      </c>
      <c r="W467" s="37">
        <f>W$12*$D467*INDEX(W$21:W$28,$E467)*INDEX(W$30:W$46,$F467)*(1-INDEX(W$121:W$137,$F467))</f>
        <v/>
      </c>
      <c r="X467" s="37">
        <f>X$12*$D467*INDEX(X$21:X$28,$E467)*INDEX(X$30:X$46,$F467)*(1-INDEX(X$121:X$137,$F467))</f>
        <v/>
      </c>
      <c r="Y467" s="37">
        <f>Y$12*$D467*INDEX(Y$21:Y$28,$E467)*INDEX(Y$30:Y$46,$F467)*(1-INDEX(Y$121:Y$137,$F467))</f>
        <v/>
      </c>
      <c r="Z467" s="37">
        <f>Z$12*$D467*INDEX(Z$21:Z$28,$E467)*INDEX(Z$30:Z$46,$F467)*(1-INDEX(Z$121:Z$137,$F467))</f>
        <v/>
      </c>
      <c r="AA467" s="37">
        <f>AA$12*$D467*INDEX(AA$21:AA$28,$E467)*INDEX(AA$30:AA$46,$F467)*(1-INDEX(AA$121:AA$137,$F467))</f>
        <v/>
      </c>
      <c r="AB467" s="37">
        <f>AB$12*$D467*INDEX(AB$21:AB$28,$E467)*INDEX(AB$30:AB$46,$F467)*(1-INDEX(AB$121:AB$137,$F467))</f>
        <v/>
      </c>
      <c r="AC467" s="37">
        <f>AC$12*$D467*INDEX(AC$21:AC$28,$E467)*INDEX(AC$30:AC$46,$F467)*(1-INDEX(AC$121:AC$137,$F467))</f>
        <v/>
      </c>
      <c r="AD467" s="40">
        <f>CARBONTAX(AD$12,$D467,INDEX(AD$21:AD$28,$E467),INDEX(AD$30:AD$46,$F467),INDEX(AD$121:AD$137,$F467))</f>
        <v/>
      </c>
      <c r="AF467" s="11">
        <f>LOWER(Settings!$C$4)&amp;".mit."&amp;$A467&amp;IF($C467="","","."&amp;$C467&amp;"."&amp;$B467)&amp;IF(INDEX(Variables!$D$5:$D$105,MATCH($A467,Variables!$A$5:$A$105,0))="","","."&amp;INDEX(Variables!$D$5:$D$105,MATCH($A467,Variables!$A$5:$A$105,0)))&amp;"."&amp;AF$5</f>
        <v/>
      </c>
      <c r="AG467" s="38">
        <f>AG$12*$D467*INDEX(AG$21:AG$28,$E467)*INDEX(AG$30:AG$46,$F467)*(1-INDEX(AG$121:AG$137,$F467))</f>
        <v/>
      </c>
      <c r="AH467" s="37">
        <f>AH$12*$D467*INDEX(AH$21:AH$28,$E467)*INDEX(AH$30:AH$46,$F467)*(1-INDEX(AH$121:AH$137,$F467))</f>
        <v/>
      </c>
      <c r="AI467" s="37">
        <f>AI$12*$D467*INDEX(AI$21:AI$28,$E467)*INDEX(AI$30:AI$46,$F467)*(1-INDEX(AI$121:AI$137,$F467))</f>
        <v/>
      </c>
      <c r="AJ467" s="37">
        <f>AJ$12*$D467*INDEX(AJ$21:AJ$28,$E467)*INDEX(AJ$30:AJ$46,$F467)*(1-INDEX(AJ$121:AJ$137,$F467))</f>
        <v/>
      </c>
      <c r="AK467" s="37">
        <f>AK$12*$D467*INDEX(AK$21:AK$28,$E467)*INDEX(AK$30:AK$46,$F467)*(1-INDEX(AK$121:AK$137,$F467))</f>
        <v/>
      </c>
      <c r="AL467" s="37">
        <f>AL$12*$D467*INDEX(AL$21:AL$28,$E467)*INDEX(AL$30:AL$46,$F467)*(1-INDEX(AL$121:AL$137,$F467))</f>
        <v/>
      </c>
      <c r="AM467" s="37">
        <f>AM$12*$D467*INDEX(AM$21:AM$28,$E467)*INDEX(AM$30:AM$46,$F467)*(1-INDEX(AM$121:AM$137,$F467))</f>
        <v/>
      </c>
      <c r="AN467" s="37">
        <f>AN$12*$D467*INDEX(AN$21:AN$28,$E467)*INDEX(AN$30:AN$46,$F467)*(1-INDEX(AN$121:AN$137,$F467))</f>
        <v/>
      </c>
      <c r="AO467" s="37">
        <f>AO$12*$D467*INDEX(AO$21:AO$28,$E467)*INDEX(AO$30:AO$46,$F467)*(1-INDEX(AO$121:AO$137,$F467))</f>
        <v/>
      </c>
      <c r="AP467" s="37">
        <f>AP$12*$D467*INDEX(AP$21:AP$28,$E467)*INDEX(AP$30:AP$46,$F467)*(1-INDEX(AP$121:AP$137,$F467))</f>
        <v/>
      </c>
      <c r="AQ467" s="37">
        <f>AQ$12*$D467*INDEX(AQ$21:AQ$28,$E467)*INDEX(AQ$30:AQ$46,$F467)*(1-INDEX(AQ$121:AQ$137,$F467))</f>
        <v/>
      </c>
      <c r="AR467" s="37">
        <f>AR$12*$D467*INDEX(AR$21:AR$28,$E467)*INDEX(AR$30:AR$46,$F467)*(1-INDEX(AR$121:AR$137,$F467))</f>
        <v/>
      </c>
      <c r="AS467" s="37">
        <f>AS$12*$D467*INDEX(AS$21:AS$28,$E467)*INDEX(AS$30:AS$46,$F467)*(1-INDEX(AS$121:AS$137,$F467))</f>
        <v/>
      </c>
      <c r="AT467" s="37">
        <f>AT$12*$D467*INDEX(AT$21:AT$28,$E467)*INDEX(AT$30:AT$46,$F467)*(1-INDEX(AT$121:AT$137,$F467))</f>
        <v/>
      </c>
      <c r="AU467" s="37">
        <f>AU$12*$D467*INDEX(AU$21:AU$28,$E467)*INDEX(AU$30:AU$46,$F467)*(1-INDEX(AU$121:AU$137,$F467))</f>
        <v/>
      </c>
      <c r="AV467" s="37">
        <f>AV$12*$D467*INDEX(AV$21:AV$28,$E467)*INDEX(AV$30:AV$46,$F467)*(1-INDEX(AV$121:AV$137,$F467))</f>
        <v/>
      </c>
      <c r="AW467" s="37">
        <f>AW$12*$D467*INDEX(AW$21:AW$28,$E467)*INDEX(AW$30:AW$46,$F467)*(1-INDEX(AW$121:AW$137,$F467))</f>
        <v/>
      </c>
      <c r="AX467" s="37">
        <f>AX$12*$D467*INDEX(AX$21:AX$28,$E467)*INDEX(AX$30:AX$46,$F467)*(1-INDEX(AX$121:AX$137,$F467))</f>
        <v/>
      </c>
      <c r="AY467" s="40">
        <f>CARBONTAX(AY$12,$D467,INDEX(AY$21:AY$28,$E467),INDEX(AY$30:AY$46,$F467),INDEX(AY$121:AY$137,$F467))</f>
        <v/>
      </c>
    </row>
    <row r="468" hidden="1" outlineLevel="2">
      <c r="A468" s="14" t="inlineStr">
        <is>
          <t>ctxnew</t>
        </is>
      </c>
      <c r="B468" s="14" t="inlineStr">
        <is>
          <t>lpg</t>
        </is>
      </c>
      <c r="C468" s="14" t="inlineStr">
        <is>
          <t>ral</t>
        </is>
      </c>
      <c r="D468" s="37">
        <f>INDEX(Inputs!$T$5:$T$132,MATCH($B468&amp;"|"&amp;$C468,Inputs!$A$5:$A$132,0))</f>
        <v/>
      </c>
      <c r="E468" s="37">
        <f>INDEX(Inputs!$J$5:$J$132,MATCH($B468&amp;"|"&amp;$C468,Inputs!$A$5:$A$132,0))</f>
        <v/>
      </c>
      <c r="F468" s="37">
        <f>INDEX(Inputs!$K$5:$K$132,MATCH($B468&amp;"|"&amp;$C468,Inputs!$A$5:$A$132,0))</f>
        <v/>
      </c>
      <c r="G468" s="36" t="n"/>
      <c r="H468" s="14">
        <f>INDEX(Variables!$B$5:$B$105,MATCH($A468,Variables!$A$5:$A$105,0))&amp;IF($C468="",""," | "&amp;INDEX(Mapping!$B$5:$B$26,MATCH($C468,Mapping!$A$5:$A$26,0))&amp;" | "&amp;INDEX(Mapping!$B$30:$B$41,MATCH($B468,Mapping!$A$30:$A$41,0)))</f>
        <v/>
      </c>
      <c r="I468" s="14">
        <f>INDEX(Variables!$C$5:$C$105,MATCH($A468,Variables!$A$5:$A$105,0))</f>
        <v/>
      </c>
      <c r="J468" s="14">
        <f>INDEX(Variables!$E$5:$E$105,MATCH($A468,Variables!$A$5:$A$105,0))</f>
        <v/>
      </c>
      <c r="K468" s="11">
        <f>LOWER(Settings!$C$4)&amp;".mit."&amp;$A468&amp;IF($C468="","","."&amp;$C468&amp;"."&amp;$B468)&amp;IF(INDEX(Variables!$D$5:$D$105,MATCH($A468,Variables!$A$5:$A$105,0))="","","."&amp;INDEX(Variables!$D$5:$D$105,MATCH($A468,Variables!$A$5:$A$105,0)))&amp;"."&amp;K$5</f>
        <v/>
      </c>
      <c r="L468" s="38">
        <f>L$12*$D468*INDEX(L$21:L$28,$E468)*INDEX(L$30:L$46,$F468)*(1-INDEX(L$121:L$137,$F468))</f>
        <v/>
      </c>
      <c r="M468" s="37">
        <f>M$12*$D468*INDEX(M$21:M$28,$E468)*INDEX(M$30:M$46,$F468)*(1-INDEX(M$121:M$137,$F468))</f>
        <v/>
      </c>
      <c r="N468" s="37">
        <f>N$12*$D468*INDEX(N$21:N$28,$E468)*INDEX(N$30:N$46,$F468)*(1-INDEX(N$121:N$137,$F468))</f>
        <v/>
      </c>
      <c r="O468" s="37">
        <f>O$12*$D468*INDEX(O$21:O$28,$E468)*INDEX(O$30:O$46,$F468)*(1-INDEX(O$121:O$137,$F468))</f>
        <v/>
      </c>
      <c r="P468" s="37">
        <f>P$12*$D468*INDEX(P$21:P$28,$E468)*INDEX(P$30:P$46,$F468)*(1-INDEX(P$121:P$137,$F468))</f>
        <v/>
      </c>
      <c r="Q468" s="37">
        <f>Q$12*$D468*INDEX(Q$21:Q$28,$E468)*INDEX(Q$30:Q$46,$F468)*(1-INDEX(Q$121:Q$137,$F468))</f>
        <v/>
      </c>
      <c r="R468" s="37">
        <f>R$12*$D468*INDEX(R$21:R$28,$E468)*INDEX(R$30:R$46,$F468)*(1-INDEX(R$121:R$137,$F468))</f>
        <v/>
      </c>
      <c r="S468" s="37">
        <f>S$12*$D468*INDEX(S$21:S$28,$E468)*INDEX(S$30:S$46,$F468)*(1-INDEX(S$121:S$137,$F468))</f>
        <v/>
      </c>
      <c r="T468" s="37">
        <f>T$12*$D468*INDEX(T$21:T$28,$E468)*INDEX(T$30:T$46,$F468)*(1-INDEX(T$121:T$137,$F468))</f>
        <v/>
      </c>
      <c r="U468" s="37">
        <f>U$12*$D468*INDEX(U$21:U$28,$E468)*INDEX(U$30:U$46,$F468)*(1-INDEX(U$121:U$137,$F468))</f>
        <v/>
      </c>
      <c r="V468" s="37">
        <f>V$12*$D468*INDEX(V$21:V$28,$E468)*INDEX(V$30:V$46,$F468)*(1-INDEX(V$121:V$137,$F468))</f>
        <v/>
      </c>
      <c r="W468" s="37">
        <f>W$12*$D468*INDEX(W$21:W$28,$E468)*INDEX(W$30:W$46,$F468)*(1-INDEX(W$121:W$137,$F468))</f>
        <v/>
      </c>
      <c r="X468" s="37">
        <f>X$12*$D468*INDEX(X$21:X$28,$E468)*INDEX(X$30:X$46,$F468)*(1-INDEX(X$121:X$137,$F468))</f>
        <v/>
      </c>
      <c r="Y468" s="37">
        <f>Y$12*$D468*INDEX(Y$21:Y$28,$E468)*INDEX(Y$30:Y$46,$F468)*(1-INDEX(Y$121:Y$137,$F468))</f>
        <v/>
      </c>
      <c r="Z468" s="37">
        <f>Z$12*$D468*INDEX(Z$21:Z$28,$E468)*INDEX(Z$30:Z$46,$F468)*(1-INDEX(Z$121:Z$137,$F468))</f>
        <v/>
      </c>
      <c r="AA468" s="37">
        <f>AA$12*$D468*INDEX(AA$21:AA$28,$E468)*INDEX(AA$30:AA$46,$F468)*(1-INDEX(AA$121:AA$137,$F468))</f>
        <v/>
      </c>
      <c r="AB468" s="37">
        <f>AB$12*$D468*INDEX(AB$21:AB$28,$E468)*INDEX(AB$30:AB$46,$F468)*(1-INDEX(AB$121:AB$137,$F468))</f>
        <v/>
      </c>
      <c r="AC468" s="37">
        <f>AC$12*$D468*INDEX(AC$21:AC$28,$E468)*INDEX(AC$30:AC$46,$F468)*(1-INDEX(AC$121:AC$137,$F468))</f>
        <v/>
      </c>
      <c r="AD468" s="40">
        <f>CARBONTAX(AD$12,$D468,INDEX(AD$21:AD$28,$E468),INDEX(AD$30:AD$46,$F468),INDEX(AD$121:AD$137,$F468))</f>
        <v/>
      </c>
      <c r="AF468" s="11">
        <f>LOWER(Settings!$C$4)&amp;".mit."&amp;$A468&amp;IF($C468="","","."&amp;$C468&amp;"."&amp;$B468)&amp;IF(INDEX(Variables!$D$5:$D$105,MATCH($A468,Variables!$A$5:$A$105,0))="","","."&amp;INDEX(Variables!$D$5:$D$105,MATCH($A468,Variables!$A$5:$A$105,0)))&amp;"."&amp;AF$5</f>
        <v/>
      </c>
      <c r="AG468" s="38">
        <f>AG$12*$D468*INDEX(AG$21:AG$28,$E468)*INDEX(AG$30:AG$46,$F468)*(1-INDEX(AG$121:AG$137,$F468))</f>
        <v/>
      </c>
      <c r="AH468" s="37">
        <f>AH$12*$D468*INDEX(AH$21:AH$28,$E468)*INDEX(AH$30:AH$46,$F468)*(1-INDEX(AH$121:AH$137,$F468))</f>
        <v/>
      </c>
      <c r="AI468" s="37">
        <f>AI$12*$D468*INDEX(AI$21:AI$28,$E468)*INDEX(AI$30:AI$46,$F468)*(1-INDEX(AI$121:AI$137,$F468))</f>
        <v/>
      </c>
      <c r="AJ468" s="37">
        <f>AJ$12*$D468*INDEX(AJ$21:AJ$28,$E468)*INDEX(AJ$30:AJ$46,$F468)*(1-INDEX(AJ$121:AJ$137,$F468))</f>
        <v/>
      </c>
      <c r="AK468" s="37">
        <f>AK$12*$D468*INDEX(AK$21:AK$28,$E468)*INDEX(AK$30:AK$46,$F468)*(1-INDEX(AK$121:AK$137,$F468))</f>
        <v/>
      </c>
      <c r="AL468" s="37">
        <f>AL$12*$D468*INDEX(AL$21:AL$28,$E468)*INDEX(AL$30:AL$46,$F468)*(1-INDEX(AL$121:AL$137,$F468))</f>
        <v/>
      </c>
      <c r="AM468" s="37">
        <f>AM$12*$D468*INDEX(AM$21:AM$28,$E468)*INDEX(AM$30:AM$46,$F468)*(1-INDEX(AM$121:AM$137,$F468))</f>
        <v/>
      </c>
      <c r="AN468" s="37">
        <f>AN$12*$D468*INDEX(AN$21:AN$28,$E468)*INDEX(AN$30:AN$46,$F468)*(1-INDEX(AN$121:AN$137,$F468))</f>
        <v/>
      </c>
      <c r="AO468" s="37">
        <f>AO$12*$D468*INDEX(AO$21:AO$28,$E468)*INDEX(AO$30:AO$46,$F468)*(1-INDEX(AO$121:AO$137,$F468))</f>
        <v/>
      </c>
      <c r="AP468" s="37">
        <f>AP$12*$D468*INDEX(AP$21:AP$28,$E468)*INDEX(AP$30:AP$46,$F468)*(1-INDEX(AP$121:AP$137,$F468))</f>
        <v/>
      </c>
      <c r="AQ468" s="37">
        <f>AQ$12*$D468*INDEX(AQ$21:AQ$28,$E468)*INDEX(AQ$30:AQ$46,$F468)*(1-INDEX(AQ$121:AQ$137,$F468))</f>
        <v/>
      </c>
      <c r="AR468" s="37">
        <f>AR$12*$D468*INDEX(AR$21:AR$28,$E468)*INDEX(AR$30:AR$46,$F468)*(1-INDEX(AR$121:AR$137,$F468))</f>
        <v/>
      </c>
      <c r="AS468" s="37">
        <f>AS$12*$D468*INDEX(AS$21:AS$28,$E468)*INDEX(AS$30:AS$46,$F468)*(1-INDEX(AS$121:AS$137,$F468))</f>
        <v/>
      </c>
      <c r="AT468" s="37">
        <f>AT$12*$D468*INDEX(AT$21:AT$28,$E468)*INDEX(AT$30:AT$46,$F468)*(1-INDEX(AT$121:AT$137,$F468))</f>
        <v/>
      </c>
      <c r="AU468" s="37">
        <f>AU$12*$D468*INDEX(AU$21:AU$28,$E468)*INDEX(AU$30:AU$46,$F468)*(1-INDEX(AU$121:AU$137,$F468))</f>
        <v/>
      </c>
      <c r="AV468" s="37">
        <f>AV$12*$D468*INDEX(AV$21:AV$28,$E468)*INDEX(AV$30:AV$46,$F468)*(1-INDEX(AV$121:AV$137,$F468))</f>
        <v/>
      </c>
      <c r="AW468" s="37">
        <f>AW$12*$D468*INDEX(AW$21:AW$28,$E468)*INDEX(AW$30:AW$46,$F468)*(1-INDEX(AW$121:AW$137,$F468))</f>
        <v/>
      </c>
      <c r="AX468" s="37">
        <f>AX$12*$D468*INDEX(AX$21:AX$28,$E468)*INDEX(AX$30:AX$46,$F468)*(1-INDEX(AX$121:AX$137,$F468))</f>
        <v/>
      </c>
      <c r="AY468" s="40">
        <f>CARBONTAX(AY$12,$D468,INDEX(AY$21:AY$28,$E468),INDEX(AY$30:AY$46,$F468),INDEX(AY$121:AY$137,$F468))</f>
        <v/>
      </c>
    </row>
    <row r="469" hidden="1" outlineLevel="2">
      <c r="A469" s="14" t="inlineStr">
        <is>
          <t>ctxnew</t>
        </is>
      </c>
      <c r="B469" s="14" t="inlineStr">
        <is>
          <t>ker</t>
        </is>
      </c>
      <c r="C469" s="14" t="inlineStr">
        <is>
          <t>ral</t>
        </is>
      </c>
      <c r="D469" s="37">
        <f>INDEX(Inputs!$T$5:$T$132,MATCH($B469&amp;"|"&amp;$C469,Inputs!$A$5:$A$132,0))</f>
        <v/>
      </c>
      <c r="E469" s="37">
        <f>INDEX(Inputs!$J$5:$J$132,MATCH($B469&amp;"|"&amp;$C469,Inputs!$A$5:$A$132,0))</f>
        <v/>
      </c>
      <c r="F469" s="37">
        <f>INDEX(Inputs!$K$5:$K$132,MATCH($B469&amp;"|"&amp;$C469,Inputs!$A$5:$A$132,0))</f>
        <v/>
      </c>
      <c r="G469" s="36" t="n"/>
      <c r="H469" s="14">
        <f>INDEX(Variables!$B$5:$B$105,MATCH($A469,Variables!$A$5:$A$105,0))&amp;IF($C469="",""," | "&amp;INDEX(Mapping!$B$5:$B$26,MATCH($C469,Mapping!$A$5:$A$26,0))&amp;" | "&amp;INDEX(Mapping!$B$30:$B$41,MATCH($B469,Mapping!$A$30:$A$41,0)))</f>
        <v/>
      </c>
      <c r="I469" s="14">
        <f>INDEX(Variables!$C$5:$C$105,MATCH($A469,Variables!$A$5:$A$105,0))</f>
        <v/>
      </c>
      <c r="J469" s="14">
        <f>INDEX(Variables!$E$5:$E$105,MATCH($A469,Variables!$A$5:$A$105,0))</f>
        <v/>
      </c>
      <c r="K469" s="11">
        <f>LOWER(Settings!$C$4)&amp;".mit."&amp;$A469&amp;IF($C469="","","."&amp;$C469&amp;"."&amp;$B469)&amp;IF(INDEX(Variables!$D$5:$D$105,MATCH($A469,Variables!$A$5:$A$105,0))="","","."&amp;INDEX(Variables!$D$5:$D$105,MATCH($A469,Variables!$A$5:$A$105,0)))&amp;"."&amp;K$5</f>
        <v/>
      </c>
      <c r="L469" s="38">
        <f>L$12*$D469*INDEX(L$21:L$28,$E469)*INDEX(L$30:L$46,$F469)*(1-INDEX(L$121:L$137,$F469))</f>
        <v/>
      </c>
      <c r="M469" s="37">
        <f>M$12*$D469*INDEX(M$21:M$28,$E469)*INDEX(M$30:M$46,$F469)*(1-INDEX(M$121:M$137,$F469))</f>
        <v/>
      </c>
      <c r="N469" s="37">
        <f>N$12*$D469*INDEX(N$21:N$28,$E469)*INDEX(N$30:N$46,$F469)*(1-INDEX(N$121:N$137,$F469))</f>
        <v/>
      </c>
      <c r="O469" s="37">
        <f>O$12*$D469*INDEX(O$21:O$28,$E469)*INDEX(O$30:O$46,$F469)*(1-INDEX(O$121:O$137,$F469))</f>
        <v/>
      </c>
      <c r="P469" s="37">
        <f>P$12*$D469*INDEX(P$21:P$28,$E469)*INDEX(P$30:P$46,$F469)*(1-INDEX(P$121:P$137,$F469))</f>
        <v/>
      </c>
      <c r="Q469" s="37">
        <f>Q$12*$D469*INDEX(Q$21:Q$28,$E469)*INDEX(Q$30:Q$46,$F469)*(1-INDEX(Q$121:Q$137,$F469))</f>
        <v/>
      </c>
      <c r="R469" s="37">
        <f>R$12*$D469*INDEX(R$21:R$28,$E469)*INDEX(R$30:R$46,$F469)*(1-INDEX(R$121:R$137,$F469))</f>
        <v/>
      </c>
      <c r="S469" s="37">
        <f>S$12*$D469*INDEX(S$21:S$28,$E469)*INDEX(S$30:S$46,$F469)*(1-INDEX(S$121:S$137,$F469))</f>
        <v/>
      </c>
      <c r="T469" s="37">
        <f>T$12*$D469*INDEX(T$21:T$28,$E469)*INDEX(T$30:T$46,$F469)*(1-INDEX(T$121:T$137,$F469))</f>
        <v/>
      </c>
      <c r="U469" s="37">
        <f>U$12*$D469*INDEX(U$21:U$28,$E469)*INDEX(U$30:U$46,$F469)*(1-INDEX(U$121:U$137,$F469))</f>
        <v/>
      </c>
      <c r="V469" s="37">
        <f>V$12*$D469*INDEX(V$21:V$28,$E469)*INDEX(V$30:V$46,$F469)*(1-INDEX(V$121:V$137,$F469))</f>
        <v/>
      </c>
      <c r="W469" s="37">
        <f>W$12*$D469*INDEX(W$21:W$28,$E469)*INDEX(W$30:W$46,$F469)*(1-INDEX(W$121:W$137,$F469))</f>
        <v/>
      </c>
      <c r="X469" s="37">
        <f>X$12*$D469*INDEX(X$21:X$28,$E469)*INDEX(X$30:X$46,$F469)*(1-INDEX(X$121:X$137,$F469))</f>
        <v/>
      </c>
      <c r="Y469" s="37">
        <f>Y$12*$D469*INDEX(Y$21:Y$28,$E469)*INDEX(Y$30:Y$46,$F469)*(1-INDEX(Y$121:Y$137,$F469))</f>
        <v/>
      </c>
      <c r="Z469" s="37">
        <f>Z$12*$D469*INDEX(Z$21:Z$28,$E469)*INDEX(Z$30:Z$46,$F469)*(1-INDEX(Z$121:Z$137,$F469))</f>
        <v/>
      </c>
      <c r="AA469" s="37">
        <f>AA$12*$D469*INDEX(AA$21:AA$28,$E469)*INDEX(AA$30:AA$46,$F469)*(1-INDEX(AA$121:AA$137,$F469))</f>
        <v/>
      </c>
      <c r="AB469" s="37">
        <f>AB$12*$D469*INDEX(AB$21:AB$28,$E469)*INDEX(AB$30:AB$46,$F469)*(1-INDEX(AB$121:AB$137,$F469))</f>
        <v/>
      </c>
      <c r="AC469" s="37">
        <f>AC$12*$D469*INDEX(AC$21:AC$28,$E469)*INDEX(AC$30:AC$46,$F469)*(1-INDEX(AC$121:AC$137,$F469))</f>
        <v/>
      </c>
      <c r="AD469" s="40">
        <f>CARBONTAX(AD$12,$D469,INDEX(AD$21:AD$28,$E469),INDEX(AD$30:AD$46,$F469),INDEX(AD$121:AD$137,$F469))</f>
        <v/>
      </c>
      <c r="AF469" s="11">
        <f>LOWER(Settings!$C$4)&amp;".mit."&amp;$A469&amp;IF($C469="","","."&amp;$C469&amp;"."&amp;$B469)&amp;IF(INDEX(Variables!$D$5:$D$105,MATCH($A469,Variables!$A$5:$A$105,0))="","","."&amp;INDEX(Variables!$D$5:$D$105,MATCH($A469,Variables!$A$5:$A$105,0)))&amp;"."&amp;AF$5</f>
        <v/>
      </c>
      <c r="AG469" s="38">
        <f>AG$12*$D469*INDEX(AG$21:AG$28,$E469)*INDEX(AG$30:AG$46,$F469)*(1-INDEX(AG$121:AG$137,$F469))</f>
        <v/>
      </c>
      <c r="AH469" s="37">
        <f>AH$12*$D469*INDEX(AH$21:AH$28,$E469)*INDEX(AH$30:AH$46,$F469)*(1-INDEX(AH$121:AH$137,$F469))</f>
        <v/>
      </c>
      <c r="AI469" s="37">
        <f>AI$12*$D469*INDEX(AI$21:AI$28,$E469)*INDEX(AI$30:AI$46,$F469)*(1-INDEX(AI$121:AI$137,$F469))</f>
        <v/>
      </c>
      <c r="AJ469" s="37">
        <f>AJ$12*$D469*INDEX(AJ$21:AJ$28,$E469)*INDEX(AJ$30:AJ$46,$F469)*(1-INDEX(AJ$121:AJ$137,$F469))</f>
        <v/>
      </c>
      <c r="AK469" s="37">
        <f>AK$12*$D469*INDEX(AK$21:AK$28,$E469)*INDEX(AK$30:AK$46,$F469)*(1-INDEX(AK$121:AK$137,$F469))</f>
        <v/>
      </c>
      <c r="AL469" s="37">
        <f>AL$12*$D469*INDEX(AL$21:AL$28,$E469)*INDEX(AL$30:AL$46,$F469)*(1-INDEX(AL$121:AL$137,$F469))</f>
        <v/>
      </c>
      <c r="AM469" s="37">
        <f>AM$12*$D469*INDEX(AM$21:AM$28,$E469)*INDEX(AM$30:AM$46,$F469)*(1-INDEX(AM$121:AM$137,$F469))</f>
        <v/>
      </c>
      <c r="AN469" s="37">
        <f>AN$12*$D469*INDEX(AN$21:AN$28,$E469)*INDEX(AN$30:AN$46,$F469)*(1-INDEX(AN$121:AN$137,$F469))</f>
        <v/>
      </c>
      <c r="AO469" s="37">
        <f>AO$12*$D469*INDEX(AO$21:AO$28,$E469)*INDEX(AO$30:AO$46,$F469)*(1-INDEX(AO$121:AO$137,$F469))</f>
        <v/>
      </c>
      <c r="AP469" s="37">
        <f>AP$12*$D469*INDEX(AP$21:AP$28,$E469)*INDEX(AP$30:AP$46,$F469)*(1-INDEX(AP$121:AP$137,$F469))</f>
        <v/>
      </c>
      <c r="AQ469" s="37">
        <f>AQ$12*$D469*INDEX(AQ$21:AQ$28,$E469)*INDEX(AQ$30:AQ$46,$F469)*(1-INDEX(AQ$121:AQ$137,$F469))</f>
        <v/>
      </c>
      <c r="AR469" s="37">
        <f>AR$12*$D469*INDEX(AR$21:AR$28,$E469)*INDEX(AR$30:AR$46,$F469)*(1-INDEX(AR$121:AR$137,$F469))</f>
        <v/>
      </c>
      <c r="AS469" s="37">
        <f>AS$12*$D469*INDEX(AS$21:AS$28,$E469)*INDEX(AS$30:AS$46,$F469)*(1-INDEX(AS$121:AS$137,$F469))</f>
        <v/>
      </c>
      <c r="AT469" s="37">
        <f>AT$12*$D469*INDEX(AT$21:AT$28,$E469)*INDEX(AT$30:AT$46,$F469)*(1-INDEX(AT$121:AT$137,$F469))</f>
        <v/>
      </c>
      <c r="AU469" s="37">
        <f>AU$12*$D469*INDEX(AU$21:AU$28,$E469)*INDEX(AU$30:AU$46,$F469)*(1-INDEX(AU$121:AU$137,$F469))</f>
        <v/>
      </c>
      <c r="AV469" s="37">
        <f>AV$12*$D469*INDEX(AV$21:AV$28,$E469)*INDEX(AV$30:AV$46,$F469)*(1-INDEX(AV$121:AV$137,$F469))</f>
        <v/>
      </c>
      <c r="AW469" s="37">
        <f>AW$12*$D469*INDEX(AW$21:AW$28,$E469)*INDEX(AW$30:AW$46,$F469)*(1-INDEX(AW$121:AW$137,$F469))</f>
        <v/>
      </c>
      <c r="AX469" s="37">
        <f>AX$12*$D469*INDEX(AX$21:AX$28,$E469)*INDEX(AX$30:AX$46,$F469)*(1-INDEX(AX$121:AX$137,$F469))</f>
        <v/>
      </c>
      <c r="AY469" s="40">
        <f>CARBONTAX(AY$12,$D469,INDEX(AY$21:AY$28,$E469),INDEX(AY$30:AY$46,$F469),INDEX(AY$121:AY$137,$F469))</f>
        <v/>
      </c>
    </row>
    <row r="470" hidden="1" outlineLevel="2">
      <c r="A470" s="14" t="inlineStr">
        <is>
          <t>ctxnew</t>
        </is>
      </c>
      <c r="B470" s="14" t="inlineStr">
        <is>
          <t>oop</t>
        </is>
      </c>
      <c r="C470" s="14" t="inlineStr">
        <is>
          <t>ral</t>
        </is>
      </c>
      <c r="D470" s="37">
        <f>INDEX(Inputs!$T$5:$T$132,MATCH($B470&amp;"|"&amp;$C470,Inputs!$A$5:$A$132,0))</f>
        <v/>
      </c>
      <c r="E470" s="37">
        <f>INDEX(Inputs!$J$5:$J$132,MATCH($B470&amp;"|"&amp;$C470,Inputs!$A$5:$A$132,0))</f>
        <v/>
      </c>
      <c r="F470" s="37">
        <f>INDEX(Inputs!$K$5:$K$132,MATCH($B470&amp;"|"&amp;$C470,Inputs!$A$5:$A$132,0))</f>
        <v/>
      </c>
      <c r="G470" s="36" t="n"/>
      <c r="H470" s="14">
        <f>INDEX(Variables!$B$5:$B$105,MATCH($A470,Variables!$A$5:$A$105,0))&amp;IF($C470="",""," | "&amp;INDEX(Mapping!$B$5:$B$26,MATCH($C470,Mapping!$A$5:$A$26,0))&amp;" | "&amp;INDEX(Mapping!$B$30:$B$41,MATCH($B470,Mapping!$A$30:$A$41,0)))</f>
        <v/>
      </c>
      <c r="I470" s="14">
        <f>INDEX(Variables!$C$5:$C$105,MATCH($A470,Variables!$A$5:$A$105,0))</f>
        <v/>
      </c>
      <c r="J470" s="14">
        <f>INDEX(Variables!$E$5:$E$105,MATCH($A470,Variables!$A$5:$A$105,0))</f>
        <v/>
      </c>
      <c r="K470" s="11">
        <f>LOWER(Settings!$C$4)&amp;".mit."&amp;$A470&amp;IF($C470="","","."&amp;$C470&amp;"."&amp;$B470)&amp;IF(INDEX(Variables!$D$5:$D$105,MATCH($A470,Variables!$A$5:$A$105,0))="","","."&amp;INDEX(Variables!$D$5:$D$105,MATCH($A470,Variables!$A$5:$A$105,0)))&amp;"."&amp;K$5</f>
        <v/>
      </c>
      <c r="L470" s="38">
        <f>L$12*$D470*INDEX(L$21:L$28,$E470)*INDEX(L$30:L$46,$F470)*(1-INDEX(L$121:L$137,$F470))</f>
        <v/>
      </c>
      <c r="M470" s="37">
        <f>M$12*$D470*INDEX(M$21:M$28,$E470)*INDEX(M$30:M$46,$F470)*(1-INDEX(M$121:M$137,$F470))</f>
        <v/>
      </c>
      <c r="N470" s="37">
        <f>N$12*$D470*INDEX(N$21:N$28,$E470)*INDEX(N$30:N$46,$F470)*(1-INDEX(N$121:N$137,$F470))</f>
        <v/>
      </c>
      <c r="O470" s="37">
        <f>O$12*$D470*INDEX(O$21:O$28,$E470)*INDEX(O$30:O$46,$F470)*(1-INDEX(O$121:O$137,$F470))</f>
        <v/>
      </c>
      <c r="P470" s="37">
        <f>P$12*$D470*INDEX(P$21:P$28,$E470)*INDEX(P$30:P$46,$F470)*(1-INDEX(P$121:P$137,$F470))</f>
        <v/>
      </c>
      <c r="Q470" s="37">
        <f>Q$12*$D470*INDEX(Q$21:Q$28,$E470)*INDEX(Q$30:Q$46,$F470)*(1-INDEX(Q$121:Q$137,$F470))</f>
        <v/>
      </c>
      <c r="R470" s="37">
        <f>R$12*$D470*INDEX(R$21:R$28,$E470)*INDEX(R$30:R$46,$F470)*(1-INDEX(R$121:R$137,$F470))</f>
        <v/>
      </c>
      <c r="S470" s="37">
        <f>S$12*$D470*INDEX(S$21:S$28,$E470)*INDEX(S$30:S$46,$F470)*(1-INDEX(S$121:S$137,$F470))</f>
        <v/>
      </c>
      <c r="T470" s="37">
        <f>T$12*$D470*INDEX(T$21:T$28,$E470)*INDEX(T$30:T$46,$F470)*(1-INDEX(T$121:T$137,$F470))</f>
        <v/>
      </c>
      <c r="U470" s="37">
        <f>U$12*$D470*INDEX(U$21:U$28,$E470)*INDEX(U$30:U$46,$F470)*(1-INDEX(U$121:U$137,$F470))</f>
        <v/>
      </c>
      <c r="V470" s="37">
        <f>V$12*$D470*INDEX(V$21:V$28,$E470)*INDEX(V$30:V$46,$F470)*(1-INDEX(V$121:V$137,$F470))</f>
        <v/>
      </c>
      <c r="W470" s="37">
        <f>W$12*$D470*INDEX(W$21:W$28,$E470)*INDEX(W$30:W$46,$F470)*(1-INDEX(W$121:W$137,$F470))</f>
        <v/>
      </c>
      <c r="X470" s="37">
        <f>X$12*$D470*INDEX(X$21:X$28,$E470)*INDEX(X$30:X$46,$F470)*(1-INDEX(X$121:X$137,$F470))</f>
        <v/>
      </c>
      <c r="Y470" s="37">
        <f>Y$12*$D470*INDEX(Y$21:Y$28,$E470)*INDEX(Y$30:Y$46,$F470)*(1-INDEX(Y$121:Y$137,$F470))</f>
        <v/>
      </c>
      <c r="Z470" s="37">
        <f>Z$12*$D470*INDEX(Z$21:Z$28,$E470)*INDEX(Z$30:Z$46,$F470)*(1-INDEX(Z$121:Z$137,$F470))</f>
        <v/>
      </c>
      <c r="AA470" s="37">
        <f>AA$12*$D470*INDEX(AA$21:AA$28,$E470)*INDEX(AA$30:AA$46,$F470)*(1-INDEX(AA$121:AA$137,$F470))</f>
        <v/>
      </c>
      <c r="AB470" s="37">
        <f>AB$12*$D470*INDEX(AB$21:AB$28,$E470)*INDEX(AB$30:AB$46,$F470)*(1-INDEX(AB$121:AB$137,$F470))</f>
        <v/>
      </c>
      <c r="AC470" s="37">
        <f>AC$12*$D470*INDEX(AC$21:AC$28,$E470)*INDEX(AC$30:AC$46,$F470)*(1-INDEX(AC$121:AC$137,$F470))</f>
        <v/>
      </c>
      <c r="AD470" s="40">
        <f>CARBONTAX(AD$12,$D470,INDEX(AD$21:AD$28,$E470),INDEX(AD$30:AD$46,$F470),INDEX(AD$121:AD$137,$F470))</f>
        <v/>
      </c>
      <c r="AF470" s="11">
        <f>LOWER(Settings!$C$4)&amp;".mit."&amp;$A470&amp;IF($C470="","","."&amp;$C470&amp;"."&amp;$B470)&amp;IF(INDEX(Variables!$D$5:$D$105,MATCH($A470,Variables!$A$5:$A$105,0))="","","."&amp;INDEX(Variables!$D$5:$D$105,MATCH($A470,Variables!$A$5:$A$105,0)))&amp;"."&amp;AF$5</f>
        <v/>
      </c>
      <c r="AG470" s="38">
        <f>AG$12*$D470*INDEX(AG$21:AG$28,$E470)*INDEX(AG$30:AG$46,$F470)*(1-INDEX(AG$121:AG$137,$F470))</f>
        <v/>
      </c>
      <c r="AH470" s="37">
        <f>AH$12*$D470*INDEX(AH$21:AH$28,$E470)*INDEX(AH$30:AH$46,$F470)*(1-INDEX(AH$121:AH$137,$F470))</f>
        <v/>
      </c>
      <c r="AI470" s="37">
        <f>AI$12*$D470*INDEX(AI$21:AI$28,$E470)*INDEX(AI$30:AI$46,$F470)*(1-INDEX(AI$121:AI$137,$F470))</f>
        <v/>
      </c>
      <c r="AJ470" s="37">
        <f>AJ$12*$D470*INDEX(AJ$21:AJ$28,$E470)*INDEX(AJ$30:AJ$46,$F470)*(1-INDEX(AJ$121:AJ$137,$F470))</f>
        <v/>
      </c>
      <c r="AK470" s="37">
        <f>AK$12*$D470*INDEX(AK$21:AK$28,$E470)*INDEX(AK$30:AK$46,$F470)*(1-INDEX(AK$121:AK$137,$F470))</f>
        <v/>
      </c>
      <c r="AL470" s="37">
        <f>AL$12*$D470*INDEX(AL$21:AL$28,$E470)*INDEX(AL$30:AL$46,$F470)*(1-INDEX(AL$121:AL$137,$F470))</f>
        <v/>
      </c>
      <c r="AM470" s="37">
        <f>AM$12*$D470*INDEX(AM$21:AM$28,$E470)*INDEX(AM$30:AM$46,$F470)*(1-INDEX(AM$121:AM$137,$F470))</f>
        <v/>
      </c>
      <c r="AN470" s="37">
        <f>AN$12*$D470*INDEX(AN$21:AN$28,$E470)*INDEX(AN$30:AN$46,$F470)*(1-INDEX(AN$121:AN$137,$F470))</f>
        <v/>
      </c>
      <c r="AO470" s="37">
        <f>AO$12*$D470*INDEX(AO$21:AO$28,$E470)*INDEX(AO$30:AO$46,$F470)*(1-INDEX(AO$121:AO$137,$F470))</f>
        <v/>
      </c>
      <c r="AP470" s="37">
        <f>AP$12*$D470*INDEX(AP$21:AP$28,$E470)*INDEX(AP$30:AP$46,$F470)*(1-INDEX(AP$121:AP$137,$F470))</f>
        <v/>
      </c>
      <c r="AQ470" s="37">
        <f>AQ$12*$D470*INDEX(AQ$21:AQ$28,$E470)*INDEX(AQ$30:AQ$46,$F470)*(1-INDEX(AQ$121:AQ$137,$F470))</f>
        <v/>
      </c>
      <c r="AR470" s="37">
        <f>AR$12*$D470*INDEX(AR$21:AR$28,$E470)*INDEX(AR$30:AR$46,$F470)*(1-INDEX(AR$121:AR$137,$F470))</f>
        <v/>
      </c>
      <c r="AS470" s="37">
        <f>AS$12*$D470*INDEX(AS$21:AS$28,$E470)*INDEX(AS$30:AS$46,$F470)*(1-INDEX(AS$121:AS$137,$F470))</f>
        <v/>
      </c>
      <c r="AT470" s="37">
        <f>AT$12*$D470*INDEX(AT$21:AT$28,$E470)*INDEX(AT$30:AT$46,$F470)*(1-INDEX(AT$121:AT$137,$F470))</f>
        <v/>
      </c>
      <c r="AU470" s="37">
        <f>AU$12*$D470*INDEX(AU$21:AU$28,$E470)*INDEX(AU$30:AU$46,$F470)*(1-INDEX(AU$121:AU$137,$F470))</f>
        <v/>
      </c>
      <c r="AV470" s="37">
        <f>AV$12*$D470*INDEX(AV$21:AV$28,$E470)*INDEX(AV$30:AV$46,$F470)*(1-INDEX(AV$121:AV$137,$F470))</f>
        <v/>
      </c>
      <c r="AW470" s="37">
        <f>AW$12*$D470*INDEX(AW$21:AW$28,$E470)*INDEX(AW$30:AW$46,$F470)*(1-INDEX(AW$121:AW$137,$F470))</f>
        <v/>
      </c>
      <c r="AX470" s="37">
        <f>AX$12*$D470*INDEX(AX$21:AX$28,$E470)*INDEX(AX$30:AX$46,$F470)*(1-INDEX(AX$121:AX$137,$F470))</f>
        <v/>
      </c>
      <c r="AY470" s="40">
        <f>CARBONTAX(AY$12,$D470,INDEX(AY$21:AY$28,$E470),INDEX(AY$30:AY$46,$F470),INDEX(AY$121:AY$137,$F470))</f>
        <v/>
      </c>
    </row>
    <row r="471" hidden="1" outlineLevel="2">
      <c r="A471" s="14" t="inlineStr">
        <is>
          <t>ctxnew</t>
        </is>
      </c>
      <c r="B471" s="14" t="inlineStr">
        <is>
          <t>bio</t>
        </is>
      </c>
      <c r="C471" s="14" t="inlineStr">
        <is>
          <t>ral</t>
        </is>
      </c>
      <c r="D471" s="37">
        <f>INDEX(Inputs!$T$5:$T$132,MATCH($B471&amp;"|"&amp;$C471,Inputs!$A$5:$A$132,0))</f>
        <v/>
      </c>
      <c r="E471" s="37">
        <f>INDEX(Inputs!$J$5:$J$132,MATCH($B471&amp;"|"&amp;$C471,Inputs!$A$5:$A$132,0))</f>
        <v/>
      </c>
      <c r="F471" s="37">
        <f>INDEX(Inputs!$K$5:$K$132,MATCH($B471&amp;"|"&amp;$C471,Inputs!$A$5:$A$132,0))</f>
        <v/>
      </c>
      <c r="G471" s="36" t="n"/>
      <c r="H471" s="14">
        <f>INDEX(Variables!$B$5:$B$105,MATCH($A471,Variables!$A$5:$A$105,0))&amp;IF($C471="",""," | "&amp;INDEX(Mapping!$B$5:$B$26,MATCH($C471,Mapping!$A$5:$A$26,0))&amp;" | "&amp;INDEX(Mapping!$B$30:$B$41,MATCH($B471,Mapping!$A$30:$A$41,0)))</f>
        <v/>
      </c>
      <c r="I471" s="14">
        <f>INDEX(Variables!$C$5:$C$105,MATCH($A471,Variables!$A$5:$A$105,0))</f>
        <v/>
      </c>
      <c r="J471" s="14">
        <f>INDEX(Variables!$E$5:$E$105,MATCH($A471,Variables!$A$5:$A$105,0))</f>
        <v/>
      </c>
      <c r="K471" s="11">
        <f>LOWER(Settings!$C$4)&amp;".mit."&amp;$A471&amp;IF($C471="","","."&amp;$C471&amp;"."&amp;$B471)&amp;IF(INDEX(Variables!$D$5:$D$105,MATCH($A471,Variables!$A$5:$A$105,0))="","","."&amp;INDEX(Variables!$D$5:$D$105,MATCH($A471,Variables!$A$5:$A$105,0)))&amp;"."&amp;K$5</f>
        <v/>
      </c>
      <c r="L471" s="38">
        <f>L$12*$D471*INDEX(L$21:L$28,$E471)*INDEX(L$30:L$46,$F471)*(1-INDEX(L$121:L$137,$F471))</f>
        <v/>
      </c>
      <c r="M471" s="37">
        <f>M$12*$D471*INDEX(M$21:M$28,$E471)*INDEX(M$30:M$46,$F471)*(1-INDEX(M$121:M$137,$F471))</f>
        <v/>
      </c>
      <c r="N471" s="37">
        <f>N$12*$D471*INDEX(N$21:N$28,$E471)*INDEX(N$30:N$46,$F471)*(1-INDEX(N$121:N$137,$F471))</f>
        <v/>
      </c>
      <c r="O471" s="37">
        <f>O$12*$D471*INDEX(O$21:O$28,$E471)*INDEX(O$30:O$46,$F471)*(1-INDEX(O$121:O$137,$F471))</f>
        <v/>
      </c>
      <c r="P471" s="37">
        <f>P$12*$D471*INDEX(P$21:P$28,$E471)*INDEX(P$30:P$46,$F471)*(1-INDEX(P$121:P$137,$F471))</f>
        <v/>
      </c>
      <c r="Q471" s="37">
        <f>Q$12*$D471*INDEX(Q$21:Q$28,$E471)*INDEX(Q$30:Q$46,$F471)*(1-INDEX(Q$121:Q$137,$F471))</f>
        <v/>
      </c>
      <c r="R471" s="37">
        <f>R$12*$D471*INDEX(R$21:R$28,$E471)*INDEX(R$30:R$46,$F471)*(1-INDEX(R$121:R$137,$F471))</f>
        <v/>
      </c>
      <c r="S471" s="37">
        <f>S$12*$D471*INDEX(S$21:S$28,$E471)*INDEX(S$30:S$46,$F471)*(1-INDEX(S$121:S$137,$F471))</f>
        <v/>
      </c>
      <c r="T471" s="37">
        <f>T$12*$D471*INDEX(T$21:T$28,$E471)*INDEX(T$30:T$46,$F471)*(1-INDEX(T$121:T$137,$F471))</f>
        <v/>
      </c>
      <c r="U471" s="37">
        <f>U$12*$D471*INDEX(U$21:U$28,$E471)*INDEX(U$30:U$46,$F471)*(1-INDEX(U$121:U$137,$F471))</f>
        <v/>
      </c>
      <c r="V471" s="37">
        <f>V$12*$D471*INDEX(V$21:V$28,$E471)*INDEX(V$30:V$46,$F471)*(1-INDEX(V$121:V$137,$F471))</f>
        <v/>
      </c>
      <c r="W471" s="37">
        <f>W$12*$D471*INDEX(W$21:W$28,$E471)*INDEX(W$30:W$46,$F471)*(1-INDEX(W$121:W$137,$F471))</f>
        <v/>
      </c>
      <c r="X471" s="37">
        <f>X$12*$D471*INDEX(X$21:X$28,$E471)*INDEX(X$30:X$46,$F471)*(1-INDEX(X$121:X$137,$F471))</f>
        <v/>
      </c>
      <c r="Y471" s="37">
        <f>Y$12*$D471*INDEX(Y$21:Y$28,$E471)*INDEX(Y$30:Y$46,$F471)*(1-INDEX(Y$121:Y$137,$F471))</f>
        <v/>
      </c>
      <c r="Z471" s="37">
        <f>Z$12*$D471*INDEX(Z$21:Z$28,$E471)*INDEX(Z$30:Z$46,$F471)*(1-INDEX(Z$121:Z$137,$F471))</f>
        <v/>
      </c>
      <c r="AA471" s="37">
        <f>AA$12*$D471*INDEX(AA$21:AA$28,$E471)*INDEX(AA$30:AA$46,$F471)*(1-INDEX(AA$121:AA$137,$F471))</f>
        <v/>
      </c>
      <c r="AB471" s="37">
        <f>AB$12*$D471*INDEX(AB$21:AB$28,$E471)*INDEX(AB$30:AB$46,$F471)*(1-INDEX(AB$121:AB$137,$F471))</f>
        <v/>
      </c>
      <c r="AC471" s="37">
        <f>AC$12*$D471*INDEX(AC$21:AC$28,$E471)*INDEX(AC$30:AC$46,$F471)*(1-INDEX(AC$121:AC$137,$F471))</f>
        <v/>
      </c>
      <c r="AD471" s="40">
        <f>CARBONTAX(AD$12,$D471,INDEX(AD$21:AD$28,$E471),INDEX(AD$30:AD$46,$F471),INDEX(AD$121:AD$137,$F471))</f>
        <v/>
      </c>
      <c r="AF471" s="11">
        <f>LOWER(Settings!$C$4)&amp;".mit."&amp;$A471&amp;IF($C471="","","."&amp;$C471&amp;"."&amp;$B471)&amp;IF(INDEX(Variables!$D$5:$D$105,MATCH($A471,Variables!$A$5:$A$105,0))="","","."&amp;INDEX(Variables!$D$5:$D$105,MATCH($A471,Variables!$A$5:$A$105,0)))&amp;"."&amp;AF$5</f>
        <v/>
      </c>
      <c r="AG471" s="38">
        <f>AG$12*$D471*INDEX(AG$21:AG$28,$E471)*INDEX(AG$30:AG$46,$F471)*(1-INDEX(AG$121:AG$137,$F471))</f>
        <v/>
      </c>
      <c r="AH471" s="37">
        <f>AH$12*$D471*INDEX(AH$21:AH$28,$E471)*INDEX(AH$30:AH$46,$F471)*(1-INDEX(AH$121:AH$137,$F471))</f>
        <v/>
      </c>
      <c r="AI471" s="37">
        <f>AI$12*$D471*INDEX(AI$21:AI$28,$E471)*INDEX(AI$30:AI$46,$F471)*(1-INDEX(AI$121:AI$137,$F471))</f>
        <v/>
      </c>
      <c r="AJ471" s="37">
        <f>AJ$12*$D471*INDEX(AJ$21:AJ$28,$E471)*INDEX(AJ$30:AJ$46,$F471)*(1-INDEX(AJ$121:AJ$137,$F471))</f>
        <v/>
      </c>
      <c r="AK471" s="37">
        <f>AK$12*$D471*INDEX(AK$21:AK$28,$E471)*INDEX(AK$30:AK$46,$F471)*(1-INDEX(AK$121:AK$137,$F471))</f>
        <v/>
      </c>
      <c r="AL471" s="37">
        <f>AL$12*$D471*INDEX(AL$21:AL$28,$E471)*INDEX(AL$30:AL$46,$F471)*(1-INDEX(AL$121:AL$137,$F471))</f>
        <v/>
      </c>
      <c r="AM471" s="37">
        <f>AM$12*$D471*INDEX(AM$21:AM$28,$E471)*INDEX(AM$30:AM$46,$F471)*(1-INDEX(AM$121:AM$137,$F471))</f>
        <v/>
      </c>
      <c r="AN471" s="37">
        <f>AN$12*$D471*INDEX(AN$21:AN$28,$E471)*INDEX(AN$30:AN$46,$F471)*(1-INDEX(AN$121:AN$137,$F471))</f>
        <v/>
      </c>
      <c r="AO471" s="37">
        <f>AO$12*$D471*INDEX(AO$21:AO$28,$E471)*INDEX(AO$30:AO$46,$F471)*(1-INDEX(AO$121:AO$137,$F471))</f>
        <v/>
      </c>
      <c r="AP471" s="37">
        <f>AP$12*$D471*INDEX(AP$21:AP$28,$E471)*INDEX(AP$30:AP$46,$F471)*(1-INDEX(AP$121:AP$137,$F471))</f>
        <v/>
      </c>
      <c r="AQ471" s="37">
        <f>AQ$12*$D471*INDEX(AQ$21:AQ$28,$E471)*INDEX(AQ$30:AQ$46,$F471)*(1-INDEX(AQ$121:AQ$137,$F471))</f>
        <v/>
      </c>
      <c r="AR471" s="37">
        <f>AR$12*$D471*INDEX(AR$21:AR$28,$E471)*INDEX(AR$30:AR$46,$F471)*(1-INDEX(AR$121:AR$137,$F471))</f>
        <v/>
      </c>
      <c r="AS471" s="37">
        <f>AS$12*$D471*INDEX(AS$21:AS$28,$E471)*INDEX(AS$30:AS$46,$F471)*(1-INDEX(AS$121:AS$137,$F471))</f>
        <v/>
      </c>
      <c r="AT471" s="37">
        <f>AT$12*$D471*INDEX(AT$21:AT$28,$E471)*INDEX(AT$30:AT$46,$F471)*(1-INDEX(AT$121:AT$137,$F471))</f>
        <v/>
      </c>
      <c r="AU471" s="37">
        <f>AU$12*$D471*INDEX(AU$21:AU$28,$E471)*INDEX(AU$30:AU$46,$F471)*(1-INDEX(AU$121:AU$137,$F471))</f>
        <v/>
      </c>
      <c r="AV471" s="37">
        <f>AV$12*$D471*INDEX(AV$21:AV$28,$E471)*INDEX(AV$30:AV$46,$F471)*(1-INDEX(AV$121:AV$137,$F471))</f>
        <v/>
      </c>
      <c r="AW471" s="37">
        <f>AW$12*$D471*INDEX(AW$21:AW$28,$E471)*INDEX(AW$30:AW$46,$F471)*(1-INDEX(AW$121:AW$137,$F471))</f>
        <v/>
      </c>
      <c r="AX471" s="37">
        <f>AX$12*$D471*INDEX(AX$21:AX$28,$E471)*INDEX(AX$30:AX$46,$F471)*(1-INDEX(AX$121:AX$137,$F471))</f>
        <v/>
      </c>
      <c r="AY471" s="40">
        <f>CARBONTAX(AY$12,$D471,INDEX(AY$21:AY$28,$E471),INDEX(AY$30:AY$46,$F471),INDEX(AY$121:AY$137,$F471))</f>
        <v/>
      </c>
    </row>
    <row r="472" hidden="1" outlineLevel="2"/>
    <row r="473" hidden="1" outlineLevel="2">
      <c r="A473" s="14" t="inlineStr">
        <is>
          <t>ets</t>
        </is>
      </c>
      <c r="B473" s="14" t="inlineStr">
        <is>
          <t>coa</t>
        </is>
      </c>
      <c r="C473" s="14" t="inlineStr">
        <is>
          <t>ral</t>
        </is>
      </c>
      <c r="D473" s="37">
        <f>INDEX(Inputs!$T$5:$T$132,MATCH($B473&amp;"|"&amp;$C473,Inputs!$A$5:$A$132,0))</f>
        <v/>
      </c>
      <c r="E473" s="37">
        <f>INDEX(Inputs!$K$5:$K$132,MATCH($B473&amp;"|"&amp;$C473,Inputs!$A$5:$A$132,0))</f>
        <v/>
      </c>
      <c r="F473" s="36" t="n"/>
      <c r="G473" s="36" t="n"/>
      <c r="H473" s="14">
        <f>INDEX(Variables!$B$5:$B$105,MATCH($A473,Variables!$A$5:$A$105,0))&amp;IF($C473="",""," | "&amp;INDEX(Mapping!$B$5:$B$26,MATCH($C473,Mapping!$A$5:$A$26,0))&amp;" | "&amp;INDEX(Mapping!$B$30:$B$41,MATCH($B473,Mapping!$A$30:$A$41,0)))</f>
        <v/>
      </c>
      <c r="I473" s="14">
        <f>INDEX(Variables!$C$5:$C$105,MATCH($A473,Variables!$A$5:$A$105,0))</f>
        <v/>
      </c>
      <c r="J473" s="14">
        <f>INDEX(Variables!$E$5:$E$105,MATCH($A473,Variables!$A$5:$A$105,0))</f>
        <v/>
      </c>
      <c r="K473" s="11">
        <f>LOWER(Settings!$C$4)&amp;".mit."&amp;$A473&amp;IF($C473="","","."&amp;$C473&amp;"."&amp;$B473)&amp;IF(INDEX(Variables!$D$5:$D$105,MATCH($A473,Variables!$A$5:$A$105,0))="","","."&amp;INDEX(Variables!$D$5:$D$105,MATCH($A473,Variables!$A$5:$A$105,0)))&amp;"."&amp;K$5</f>
        <v/>
      </c>
      <c r="L473" s="38">
        <f>L$194*$D473*INDEX(L$121:L$137,$E473)*(1-INDEX(L$151:L$167,$E473))</f>
        <v/>
      </c>
      <c r="M473" s="37">
        <f>M$194*$D473*INDEX(M$121:M$137,$E473)*(1-INDEX(M$151:M$167,$E473))</f>
        <v/>
      </c>
      <c r="N473" s="37">
        <f>N$194*$D473*INDEX(N$121:N$137,$E473)*(1-INDEX(N$151:N$167,$E473))</f>
        <v/>
      </c>
      <c r="O473" s="37">
        <f>O$194*$D473*INDEX(O$121:O$137,$E473)*(1-INDEX(O$151:O$167,$E473))</f>
        <v/>
      </c>
      <c r="P473" s="37">
        <f>P$194*$D473*INDEX(P$121:P$137,$E473)*(1-INDEX(P$151:P$167,$E473))</f>
        <v/>
      </c>
      <c r="Q473" s="37">
        <f>Q$194*$D473*INDEX(Q$121:Q$137,$E473)*(1-INDEX(Q$151:Q$167,$E473))</f>
        <v/>
      </c>
      <c r="R473" s="37">
        <f>R$194*$D473*INDEX(R$121:R$137,$E473)*(1-INDEX(R$151:R$167,$E473))</f>
        <v/>
      </c>
      <c r="S473" s="37">
        <f>S$194*$D473*INDEX(S$121:S$137,$E473)*(1-INDEX(S$151:S$167,$E473))</f>
        <v/>
      </c>
      <c r="T473" s="37">
        <f>T$194*$D473*INDEX(T$121:T$137,$E473)*(1-INDEX(T$151:T$167,$E473))</f>
        <v/>
      </c>
      <c r="U473" s="37">
        <f>U$194*$D473*INDEX(U$121:U$137,$E473)*(1-INDEX(U$151:U$167,$E473))</f>
        <v/>
      </c>
      <c r="V473" s="37">
        <f>V$194*$D473*INDEX(V$121:V$137,$E473)*(1-INDEX(V$151:V$167,$E473))</f>
        <v/>
      </c>
      <c r="W473" s="37">
        <f>W$194*$D473*INDEX(W$121:W$137,$E473)*(1-INDEX(W$151:W$167,$E473))</f>
        <v/>
      </c>
      <c r="X473" s="37">
        <f>X$194*$D473*INDEX(X$121:X$137,$E473)*(1-INDEX(X$151:X$167,$E473))</f>
        <v/>
      </c>
      <c r="Y473" s="37">
        <f>Y$194*$D473*INDEX(Y$121:Y$137,$E473)*(1-INDEX(Y$151:Y$167,$E473))</f>
        <v/>
      </c>
      <c r="Z473" s="37">
        <f>Z$194*$D473*INDEX(Z$121:Z$137,$E473)*(1-INDEX(Z$151:Z$167,$E473))</f>
        <v/>
      </c>
      <c r="AA473" s="37">
        <f>AA$194*$D473*INDEX(AA$121:AA$137,$E473)*(1-INDEX(AA$151:AA$167,$E473))</f>
        <v/>
      </c>
      <c r="AB473" s="37">
        <f>AB$194*$D473*INDEX(AB$121:AB$137,$E473)*(1-INDEX(AB$151:AB$167,$E473))</f>
        <v/>
      </c>
      <c r="AC473" s="37">
        <f>AC$194*$D473*INDEX(AC$121:AC$137,$E473)*(1-INDEX(AC$151:AC$167,$E473))</f>
        <v/>
      </c>
      <c r="AD473" s="40">
        <f>ETSCOST(AD$194,$D473,INDEX(AD$121:AD$137,$E473),INDEX(AD$151:AD$167,$E473))</f>
        <v/>
      </c>
      <c r="AF473" s="11">
        <f>LOWER(Settings!$C$4)&amp;".mit."&amp;$A473&amp;IF($C473="","","."&amp;$C473&amp;"."&amp;$B473)&amp;IF(INDEX(Variables!$D$5:$D$105,MATCH($A473,Variables!$A$5:$A$105,0))="","","."&amp;INDEX(Variables!$D$5:$D$105,MATCH($A473,Variables!$A$5:$A$105,0)))&amp;"."&amp;AF$5</f>
        <v/>
      </c>
      <c r="AG473" s="38">
        <f>AG$194*$D473*INDEX(AG$121:AG$137,$E473)*(1-INDEX(AG$151:AG$167,$E473))</f>
        <v/>
      </c>
      <c r="AH473" s="37">
        <f>AH$194*$D473*INDEX(AH$121:AH$137,$E473)*(1-INDEX(AH$151:AH$167,$E473))</f>
        <v/>
      </c>
      <c r="AI473" s="37">
        <f>AI$194*$D473*INDEX(AI$121:AI$137,$E473)*(1-INDEX(AI$151:AI$167,$E473))</f>
        <v/>
      </c>
      <c r="AJ473" s="37">
        <f>AJ$194*$D473*INDEX(AJ$121:AJ$137,$E473)*(1-INDEX(AJ$151:AJ$167,$E473))</f>
        <v/>
      </c>
      <c r="AK473" s="37">
        <f>AK$194*$D473*INDEX(AK$121:AK$137,$E473)*(1-INDEX(AK$151:AK$167,$E473))</f>
        <v/>
      </c>
      <c r="AL473" s="37">
        <f>AL$194*$D473*INDEX(AL$121:AL$137,$E473)*(1-INDEX(AL$151:AL$167,$E473))</f>
        <v/>
      </c>
      <c r="AM473" s="37">
        <f>AM$194*$D473*INDEX(AM$121:AM$137,$E473)*(1-INDEX(AM$151:AM$167,$E473))</f>
        <v/>
      </c>
      <c r="AN473" s="37">
        <f>AN$194*$D473*INDEX(AN$121:AN$137,$E473)*(1-INDEX(AN$151:AN$167,$E473))</f>
        <v/>
      </c>
      <c r="AO473" s="37">
        <f>AO$194*$D473*INDEX(AO$121:AO$137,$E473)*(1-INDEX(AO$151:AO$167,$E473))</f>
        <v/>
      </c>
      <c r="AP473" s="37">
        <f>AP$194*$D473*INDEX(AP$121:AP$137,$E473)*(1-INDEX(AP$151:AP$167,$E473))</f>
        <v/>
      </c>
      <c r="AQ473" s="37">
        <f>AQ$194*$D473*INDEX(AQ$121:AQ$137,$E473)*(1-INDEX(AQ$151:AQ$167,$E473))</f>
        <v/>
      </c>
      <c r="AR473" s="37">
        <f>AR$194*$D473*INDEX(AR$121:AR$137,$E473)*(1-INDEX(AR$151:AR$167,$E473))</f>
        <v/>
      </c>
      <c r="AS473" s="37">
        <f>AS$194*$D473*INDEX(AS$121:AS$137,$E473)*(1-INDEX(AS$151:AS$167,$E473))</f>
        <v/>
      </c>
      <c r="AT473" s="37">
        <f>AT$194*$D473*INDEX(AT$121:AT$137,$E473)*(1-INDEX(AT$151:AT$167,$E473))</f>
        <v/>
      </c>
      <c r="AU473" s="37">
        <f>AU$194*$D473*INDEX(AU$121:AU$137,$E473)*(1-INDEX(AU$151:AU$167,$E473))</f>
        <v/>
      </c>
      <c r="AV473" s="37">
        <f>AV$194*$D473*INDEX(AV$121:AV$137,$E473)*(1-INDEX(AV$151:AV$167,$E473))</f>
        <v/>
      </c>
      <c r="AW473" s="37">
        <f>AW$194*$D473*INDEX(AW$121:AW$137,$E473)*(1-INDEX(AW$151:AW$167,$E473))</f>
        <v/>
      </c>
      <c r="AX473" s="37">
        <f>AX$194*$D473*INDEX(AX$121:AX$137,$E473)*(1-INDEX(AX$151:AX$167,$E473))</f>
        <v/>
      </c>
      <c r="AY473" s="40">
        <f>ETSCOST(AY$194,$D473,INDEX(AY$121:AY$137,$E473),INDEX(AY$151:AY$167,$E473))</f>
        <v/>
      </c>
    </row>
    <row r="474" hidden="1" outlineLevel="2">
      <c r="A474" s="14" t="inlineStr">
        <is>
          <t>ets</t>
        </is>
      </c>
      <c r="B474" s="14" t="inlineStr">
        <is>
          <t>nga</t>
        </is>
      </c>
      <c r="C474" s="14" t="inlineStr">
        <is>
          <t>ral</t>
        </is>
      </c>
      <c r="D474" s="37">
        <f>INDEX(Inputs!$T$5:$T$132,MATCH($B474&amp;"|"&amp;$C474,Inputs!$A$5:$A$132,0))</f>
        <v/>
      </c>
      <c r="E474" s="37">
        <f>INDEX(Inputs!$K$5:$K$132,MATCH($B474&amp;"|"&amp;$C474,Inputs!$A$5:$A$132,0))</f>
        <v/>
      </c>
      <c r="F474" s="36" t="n"/>
      <c r="G474" s="36" t="n"/>
      <c r="H474" s="14">
        <f>INDEX(Variables!$B$5:$B$105,MATCH($A474,Variables!$A$5:$A$105,0))&amp;IF($C474="",""," | "&amp;INDEX(Mapping!$B$5:$B$26,MATCH($C474,Mapping!$A$5:$A$26,0))&amp;" | "&amp;INDEX(Mapping!$B$30:$B$41,MATCH($B474,Mapping!$A$30:$A$41,0)))</f>
        <v/>
      </c>
      <c r="I474" s="14">
        <f>INDEX(Variables!$C$5:$C$105,MATCH($A474,Variables!$A$5:$A$105,0))</f>
        <v/>
      </c>
      <c r="J474" s="14">
        <f>INDEX(Variables!$E$5:$E$105,MATCH($A474,Variables!$A$5:$A$105,0))</f>
        <v/>
      </c>
      <c r="K474" s="11">
        <f>LOWER(Settings!$C$4)&amp;".mit."&amp;$A474&amp;IF($C474="","","."&amp;$C474&amp;"."&amp;$B474)&amp;IF(INDEX(Variables!$D$5:$D$105,MATCH($A474,Variables!$A$5:$A$105,0))="","","."&amp;INDEX(Variables!$D$5:$D$105,MATCH($A474,Variables!$A$5:$A$105,0)))&amp;"."&amp;K$5</f>
        <v/>
      </c>
      <c r="L474" s="38">
        <f>L$194*$D474*INDEX(L$121:L$137,$E474)*(1-INDEX(L$151:L$167,$E474))</f>
        <v/>
      </c>
      <c r="M474" s="37">
        <f>M$194*$D474*INDEX(M$121:M$137,$E474)*(1-INDEX(M$151:M$167,$E474))</f>
        <v/>
      </c>
      <c r="N474" s="37">
        <f>N$194*$D474*INDEX(N$121:N$137,$E474)*(1-INDEX(N$151:N$167,$E474))</f>
        <v/>
      </c>
      <c r="O474" s="37">
        <f>O$194*$D474*INDEX(O$121:O$137,$E474)*(1-INDEX(O$151:O$167,$E474))</f>
        <v/>
      </c>
      <c r="P474" s="37">
        <f>P$194*$D474*INDEX(P$121:P$137,$E474)*(1-INDEX(P$151:P$167,$E474))</f>
        <v/>
      </c>
      <c r="Q474" s="37">
        <f>Q$194*$D474*INDEX(Q$121:Q$137,$E474)*(1-INDEX(Q$151:Q$167,$E474))</f>
        <v/>
      </c>
      <c r="R474" s="37">
        <f>R$194*$D474*INDEX(R$121:R$137,$E474)*(1-INDEX(R$151:R$167,$E474))</f>
        <v/>
      </c>
      <c r="S474" s="37">
        <f>S$194*$D474*INDEX(S$121:S$137,$E474)*(1-INDEX(S$151:S$167,$E474))</f>
        <v/>
      </c>
      <c r="T474" s="37">
        <f>T$194*$D474*INDEX(T$121:T$137,$E474)*(1-INDEX(T$151:T$167,$E474))</f>
        <v/>
      </c>
      <c r="U474" s="37">
        <f>U$194*$D474*INDEX(U$121:U$137,$E474)*(1-INDEX(U$151:U$167,$E474))</f>
        <v/>
      </c>
      <c r="V474" s="37">
        <f>V$194*$D474*INDEX(V$121:V$137,$E474)*(1-INDEX(V$151:V$167,$E474))</f>
        <v/>
      </c>
      <c r="W474" s="37">
        <f>W$194*$D474*INDEX(W$121:W$137,$E474)*(1-INDEX(W$151:W$167,$E474))</f>
        <v/>
      </c>
      <c r="X474" s="37">
        <f>X$194*$D474*INDEX(X$121:X$137,$E474)*(1-INDEX(X$151:X$167,$E474))</f>
        <v/>
      </c>
      <c r="Y474" s="37">
        <f>Y$194*$D474*INDEX(Y$121:Y$137,$E474)*(1-INDEX(Y$151:Y$167,$E474))</f>
        <v/>
      </c>
      <c r="Z474" s="37">
        <f>Z$194*$D474*INDEX(Z$121:Z$137,$E474)*(1-INDEX(Z$151:Z$167,$E474))</f>
        <v/>
      </c>
      <c r="AA474" s="37">
        <f>AA$194*$D474*INDEX(AA$121:AA$137,$E474)*(1-INDEX(AA$151:AA$167,$E474))</f>
        <v/>
      </c>
      <c r="AB474" s="37">
        <f>AB$194*$D474*INDEX(AB$121:AB$137,$E474)*(1-INDEX(AB$151:AB$167,$E474))</f>
        <v/>
      </c>
      <c r="AC474" s="37">
        <f>AC$194*$D474*INDEX(AC$121:AC$137,$E474)*(1-INDEX(AC$151:AC$167,$E474))</f>
        <v/>
      </c>
      <c r="AD474" s="40">
        <f>ETSCOST(AD$194,$D474,INDEX(AD$121:AD$137,$E474),INDEX(AD$151:AD$167,$E474))</f>
        <v/>
      </c>
      <c r="AF474" s="11">
        <f>LOWER(Settings!$C$4)&amp;".mit."&amp;$A474&amp;IF($C474="","","."&amp;$C474&amp;"."&amp;$B474)&amp;IF(INDEX(Variables!$D$5:$D$105,MATCH($A474,Variables!$A$5:$A$105,0))="","","."&amp;INDEX(Variables!$D$5:$D$105,MATCH($A474,Variables!$A$5:$A$105,0)))&amp;"."&amp;AF$5</f>
        <v/>
      </c>
      <c r="AG474" s="38">
        <f>AG$194*$D474*INDEX(AG$121:AG$137,$E474)*(1-INDEX(AG$151:AG$167,$E474))</f>
        <v/>
      </c>
      <c r="AH474" s="37">
        <f>AH$194*$D474*INDEX(AH$121:AH$137,$E474)*(1-INDEX(AH$151:AH$167,$E474))</f>
        <v/>
      </c>
      <c r="AI474" s="37">
        <f>AI$194*$D474*INDEX(AI$121:AI$137,$E474)*(1-INDEX(AI$151:AI$167,$E474))</f>
        <v/>
      </c>
      <c r="AJ474" s="37">
        <f>AJ$194*$D474*INDEX(AJ$121:AJ$137,$E474)*(1-INDEX(AJ$151:AJ$167,$E474))</f>
        <v/>
      </c>
      <c r="AK474" s="37">
        <f>AK$194*$D474*INDEX(AK$121:AK$137,$E474)*(1-INDEX(AK$151:AK$167,$E474))</f>
        <v/>
      </c>
      <c r="AL474" s="37">
        <f>AL$194*$D474*INDEX(AL$121:AL$137,$E474)*(1-INDEX(AL$151:AL$167,$E474))</f>
        <v/>
      </c>
      <c r="AM474" s="37">
        <f>AM$194*$D474*INDEX(AM$121:AM$137,$E474)*(1-INDEX(AM$151:AM$167,$E474))</f>
        <v/>
      </c>
      <c r="AN474" s="37">
        <f>AN$194*$D474*INDEX(AN$121:AN$137,$E474)*(1-INDEX(AN$151:AN$167,$E474))</f>
        <v/>
      </c>
      <c r="AO474" s="37">
        <f>AO$194*$D474*INDEX(AO$121:AO$137,$E474)*(1-INDEX(AO$151:AO$167,$E474))</f>
        <v/>
      </c>
      <c r="AP474" s="37">
        <f>AP$194*$D474*INDEX(AP$121:AP$137,$E474)*(1-INDEX(AP$151:AP$167,$E474))</f>
        <v/>
      </c>
      <c r="AQ474" s="37">
        <f>AQ$194*$D474*INDEX(AQ$121:AQ$137,$E474)*(1-INDEX(AQ$151:AQ$167,$E474))</f>
        <v/>
      </c>
      <c r="AR474" s="37">
        <f>AR$194*$D474*INDEX(AR$121:AR$137,$E474)*(1-INDEX(AR$151:AR$167,$E474))</f>
        <v/>
      </c>
      <c r="AS474" s="37">
        <f>AS$194*$D474*INDEX(AS$121:AS$137,$E474)*(1-INDEX(AS$151:AS$167,$E474))</f>
        <v/>
      </c>
      <c r="AT474" s="37">
        <f>AT$194*$D474*INDEX(AT$121:AT$137,$E474)*(1-INDEX(AT$151:AT$167,$E474))</f>
        <v/>
      </c>
      <c r="AU474" s="37">
        <f>AU$194*$D474*INDEX(AU$121:AU$137,$E474)*(1-INDEX(AU$151:AU$167,$E474))</f>
        <v/>
      </c>
      <c r="AV474" s="37">
        <f>AV$194*$D474*INDEX(AV$121:AV$137,$E474)*(1-INDEX(AV$151:AV$167,$E474))</f>
        <v/>
      </c>
      <c r="AW474" s="37">
        <f>AW$194*$D474*INDEX(AW$121:AW$137,$E474)*(1-INDEX(AW$151:AW$167,$E474))</f>
        <v/>
      </c>
      <c r="AX474" s="37">
        <f>AX$194*$D474*INDEX(AX$121:AX$137,$E474)*(1-INDEX(AX$151:AX$167,$E474))</f>
        <v/>
      </c>
      <c r="AY474" s="40">
        <f>ETSCOST(AY$194,$D474,INDEX(AY$121:AY$137,$E474),INDEX(AY$151:AY$167,$E474))</f>
        <v/>
      </c>
    </row>
    <row r="475" hidden="1" outlineLevel="2">
      <c r="A475" s="14" t="inlineStr">
        <is>
          <t>ets</t>
        </is>
      </c>
      <c r="B475" s="14" t="inlineStr">
        <is>
          <t>gso</t>
        </is>
      </c>
      <c r="C475" s="14" t="inlineStr">
        <is>
          <t>ral</t>
        </is>
      </c>
      <c r="D475" s="37">
        <f>INDEX(Inputs!$T$5:$T$132,MATCH($B475&amp;"|"&amp;$C475,Inputs!$A$5:$A$132,0))</f>
        <v/>
      </c>
      <c r="E475" s="37">
        <f>INDEX(Inputs!$K$5:$K$132,MATCH($B475&amp;"|"&amp;$C475,Inputs!$A$5:$A$132,0))</f>
        <v/>
      </c>
      <c r="F475" s="36" t="n"/>
      <c r="G475" s="36" t="n"/>
      <c r="H475" s="14">
        <f>INDEX(Variables!$B$5:$B$105,MATCH($A475,Variables!$A$5:$A$105,0))&amp;IF($C475="",""," | "&amp;INDEX(Mapping!$B$5:$B$26,MATCH($C475,Mapping!$A$5:$A$26,0))&amp;" | "&amp;INDEX(Mapping!$B$30:$B$41,MATCH($B475,Mapping!$A$30:$A$41,0)))</f>
        <v/>
      </c>
      <c r="I475" s="14">
        <f>INDEX(Variables!$C$5:$C$105,MATCH($A475,Variables!$A$5:$A$105,0))</f>
        <v/>
      </c>
      <c r="J475" s="14">
        <f>INDEX(Variables!$E$5:$E$105,MATCH($A475,Variables!$A$5:$A$105,0))</f>
        <v/>
      </c>
      <c r="K475" s="11">
        <f>LOWER(Settings!$C$4)&amp;".mit."&amp;$A475&amp;IF($C475="","","."&amp;$C475&amp;"."&amp;$B475)&amp;IF(INDEX(Variables!$D$5:$D$105,MATCH($A475,Variables!$A$5:$A$105,0))="","","."&amp;INDEX(Variables!$D$5:$D$105,MATCH($A475,Variables!$A$5:$A$105,0)))&amp;"."&amp;K$5</f>
        <v/>
      </c>
      <c r="L475" s="38">
        <f>L$194*$D475*INDEX(L$121:L$137,$E475)*(1-INDEX(L$151:L$167,$E475))</f>
        <v/>
      </c>
      <c r="M475" s="37">
        <f>M$194*$D475*INDEX(M$121:M$137,$E475)*(1-INDEX(M$151:M$167,$E475))</f>
        <v/>
      </c>
      <c r="N475" s="37">
        <f>N$194*$D475*INDEX(N$121:N$137,$E475)*(1-INDEX(N$151:N$167,$E475))</f>
        <v/>
      </c>
      <c r="O475" s="37">
        <f>O$194*$D475*INDEX(O$121:O$137,$E475)*(1-INDEX(O$151:O$167,$E475))</f>
        <v/>
      </c>
      <c r="P475" s="37">
        <f>P$194*$D475*INDEX(P$121:P$137,$E475)*(1-INDEX(P$151:P$167,$E475))</f>
        <v/>
      </c>
      <c r="Q475" s="37">
        <f>Q$194*$D475*INDEX(Q$121:Q$137,$E475)*(1-INDEX(Q$151:Q$167,$E475))</f>
        <v/>
      </c>
      <c r="R475" s="37">
        <f>R$194*$D475*INDEX(R$121:R$137,$E475)*(1-INDEX(R$151:R$167,$E475))</f>
        <v/>
      </c>
      <c r="S475" s="37">
        <f>S$194*$D475*INDEX(S$121:S$137,$E475)*(1-INDEX(S$151:S$167,$E475))</f>
        <v/>
      </c>
      <c r="T475" s="37">
        <f>T$194*$D475*INDEX(T$121:T$137,$E475)*(1-INDEX(T$151:T$167,$E475))</f>
        <v/>
      </c>
      <c r="U475" s="37">
        <f>U$194*$D475*INDEX(U$121:U$137,$E475)*(1-INDEX(U$151:U$167,$E475))</f>
        <v/>
      </c>
      <c r="V475" s="37">
        <f>V$194*$D475*INDEX(V$121:V$137,$E475)*(1-INDEX(V$151:V$167,$E475))</f>
        <v/>
      </c>
      <c r="W475" s="37">
        <f>W$194*$D475*INDEX(W$121:W$137,$E475)*(1-INDEX(W$151:W$167,$E475))</f>
        <v/>
      </c>
      <c r="X475" s="37">
        <f>X$194*$D475*INDEX(X$121:X$137,$E475)*(1-INDEX(X$151:X$167,$E475))</f>
        <v/>
      </c>
      <c r="Y475" s="37">
        <f>Y$194*$D475*INDEX(Y$121:Y$137,$E475)*(1-INDEX(Y$151:Y$167,$E475))</f>
        <v/>
      </c>
      <c r="Z475" s="37">
        <f>Z$194*$D475*INDEX(Z$121:Z$137,$E475)*(1-INDEX(Z$151:Z$167,$E475))</f>
        <v/>
      </c>
      <c r="AA475" s="37">
        <f>AA$194*$D475*INDEX(AA$121:AA$137,$E475)*(1-INDEX(AA$151:AA$167,$E475))</f>
        <v/>
      </c>
      <c r="AB475" s="37">
        <f>AB$194*$D475*INDEX(AB$121:AB$137,$E475)*(1-INDEX(AB$151:AB$167,$E475))</f>
        <v/>
      </c>
      <c r="AC475" s="37">
        <f>AC$194*$D475*INDEX(AC$121:AC$137,$E475)*(1-INDEX(AC$151:AC$167,$E475))</f>
        <v/>
      </c>
      <c r="AD475" s="40">
        <f>ETSCOST(AD$194,$D475,INDEX(AD$121:AD$137,$E475),INDEX(AD$151:AD$167,$E475))</f>
        <v/>
      </c>
      <c r="AF475" s="11">
        <f>LOWER(Settings!$C$4)&amp;".mit."&amp;$A475&amp;IF($C475="","","."&amp;$C475&amp;"."&amp;$B475)&amp;IF(INDEX(Variables!$D$5:$D$105,MATCH($A475,Variables!$A$5:$A$105,0))="","","."&amp;INDEX(Variables!$D$5:$D$105,MATCH($A475,Variables!$A$5:$A$105,0)))&amp;"."&amp;AF$5</f>
        <v/>
      </c>
      <c r="AG475" s="38">
        <f>AG$194*$D475*INDEX(AG$121:AG$137,$E475)*(1-INDEX(AG$151:AG$167,$E475))</f>
        <v/>
      </c>
      <c r="AH475" s="37">
        <f>AH$194*$D475*INDEX(AH$121:AH$137,$E475)*(1-INDEX(AH$151:AH$167,$E475))</f>
        <v/>
      </c>
      <c r="AI475" s="37">
        <f>AI$194*$D475*INDEX(AI$121:AI$137,$E475)*(1-INDEX(AI$151:AI$167,$E475))</f>
        <v/>
      </c>
      <c r="AJ475" s="37">
        <f>AJ$194*$D475*INDEX(AJ$121:AJ$137,$E475)*(1-INDEX(AJ$151:AJ$167,$E475))</f>
        <v/>
      </c>
      <c r="AK475" s="37">
        <f>AK$194*$D475*INDEX(AK$121:AK$137,$E475)*(1-INDEX(AK$151:AK$167,$E475))</f>
        <v/>
      </c>
      <c r="AL475" s="37">
        <f>AL$194*$D475*INDEX(AL$121:AL$137,$E475)*(1-INDEX(AL$151:AL$167,$E475))</f>
        <v/>
      </c>
      <c r="AM475" s="37">
        <f>AM$194*$D475*INDEX(AM$121:AM$137,$E475)*(1-INDEX(AM$151:AM$167,$E475))</f>
        <v/>
      </c>
      <c r="AN475" s="37">
        <f>AN$194*$D475*INDEX(AN$121:AN$137,$E475)*(1-INDEX(AN$151:AN$167,$E475))</f>
        <v/>
      </c>
      <c r="AO475" s="37">
        <f>AO$194*$D475*INDEX(AO$121:AO$137,$E475)*(1-INDEX(AO$151:AO$167,$E475))</f>
        <v/>
      </c>
      <c r="AP475" s="37">
        <f>AP$194*$D475*INDEX(AP$121:AP$137,$E475)*(1-INDEX(AP$151:AP$167,$E475))</f>
        <v/>
      </c>
      <c r="AQ475" s="37">
        <f>AQ$194*$D475*INDEX(AQ$121:AQ$137,$E475)*(1-INDEX(AQ$151:AQ$167,$E475))</f>
        <v/>
      </c>
      <c r="AR475" s="37">
        <f>AR$194*$D475*INDEX(AR$121:AR$137,$E475)*(1-INDEX(AR$151:AR$167,$E475))</f>
        <v/>
      </c>
      <c r="AS475" s="37">
        <f>AS$194*$D475*INDEX(AS$121:AS$137,$E475)*(1-INDEX(AS$151:AS$167,$E475))</f>
        <v/>
      </c>
      <c r="AT475" s="37">
        <f>AT$194*$D475*INDEX(AT$121:AT$137,$E475)*(1-INDEX(AT$151:AT$167,$E475))</f>
        <v/>
      </c>
      <c r="AU475" s="37">
        <f>AU$194*$D475*INDEX(AU$121:AU$137,$E475)*(1-INDEX(AU$151:AU$167,$E475))</f>
        <v/>
      </c>
      <c r="AV475" s="37">
        <f>AV$194*$D475*INDEX(AV$121:AV$137,$E475)*(1-INDEX(AV$151:AV$167,$E475))</f>
        <v/>
      </c>
      <c r="AW475" s="37">
        <f>AW$194*$D475*INDEX(AW$121:AW$137,$E475)*(1-INDEX(AW$151:AW$167,$E475))</f>
        <v/>
      </c>
      <c r="AX475" s="37">
        <f>AX$194*$D475*INDEX(AX$121:AX$137,$E475)*(1-INDEX(AX$151:AX$167,$E475))</f>
        <v/>
      </c>
      <c r="AY475" s="40">
        <f>ETSCOST(AY$194,$D475,INDEX(AY$121:AY$137,$E475),INDEX(AY$151:AY$167,$E475))</f>
        <v/>
      </c>
    </row>
    <row r="476" hidden="1" outlineLevel="2">
      <c r="A476" s="14" t="inlineStr">
        <is>
          <t>ets</t>
        </is>
      </c>
      <c r="B476" s="14" t="inlineStr">
        <is>
          <t>die</t>
        </is>
      </c>
      <c r="C476" s="14" t="inlineStr">
        <is>
          <t>ral</t>
        </is>
      </c>
      <c r="D476" s="37">
        <f>INDEX(Inputs!$T$5:$T$132,MATCH($B476&amp;"|"&amp;$C476,Inputs!$A$5:$A$132,0))</f>
        <v/>
      </c>
      <c r="E476" s="37">
        <f>INDEX(Inputs!$K$5:$K$132,MATCH($B476&amp;"|"&amp;$C476,Inputs!$A$5:$A$132,0))</f>
        <v/>
      </c>
      <c r="F476" s="36" t="n"/>
      <c r="G476" s="36" t="n"/>
      <c r="H476" s="14">
        <f>INDEX(Variables!$B$5:$B$105,MATCH($A476,Variables!$A$5:$A$105,0))&amp;IF($C476="",""," | "&amp;INDEX(Mapping!$B$5:$B$26,MATCH($C476,Mapping!$A$5:$A$26,0))&amp;" | "&amp;INDEX(Mapping!$B$30:$B$41,MATCH($B476,Mapping!$A$30:$A$41,0)))</f>
        <v/>
      </c>
      <c r="I476" s="14">
        <f>INDEX(Variables!$C$5:$C$105,MATCH($A476,Variables!$A$5:$A$105,0))</f>
        <v/>
      </c>
      <c r="J476" s="14">
        <f>INDEX(Variables!$E$5:$E$105,MATCH($A476,Variables!$A$5:$A$105,0))</f>
        <v/>
      </c>
      <c r="K476" s="11">
        <f>LOWER(Settings!$C$4)&amp;".mit."&amp;$A476&amp;IF($C476="","","."&amp;$C476&amp;"."&amp;$B476)&amp;IF(INDEX(Variables!$D$5:$D$105,MATCH($A476,Variables!$A$5:$A$105,0))="","","."&amp;INDEX(Variables!$D$5:$D$105,MATCH($A476,Variables!$A$5:$A$105,0)))&amp;"."&amp;K$5</f>
        <v/>
      </c>
      <c r="L476" s="38">
        <f>L$194*$D476*INDEX(L$121:L$137,$E476)*(1-INDEX(L$151:L$167,$E476))</f>
        <v/>
      </c>
      <c r="M476" s="37">
        <f>M$194*$D476*INDEX(M$121:M$137,$E476)*(1-INDEX(M$151:M$167,$E476))</f>
        <v/>
      </c>
      <c r="N476" s="37">
        <f>N$194*$D476*INDEX(N$121:N$137,$E476)*(1-INDEX(N$151:N$167,$E476))</f>
        <v/>
      </c>
      <c r="O476" s="37">
        <f>O$194*$D476*INDEX(O$121:O$137,$E476)*(1-INDEX(O$151:O$167,$E476))</f>
        <v/>
      </c>
      <c r="P476" s="37">
        <f>P$194*$D476*INDEX(P$121:P$137,$E476)*(1-INDEX(P$151:P$167,$E476))</f>
        <v/>
      </c>
      <c r="Q476" s="37">
        <f>Q$194*$D476*INDEX(Q$121:Q$137,$E476)*(1-INDEX(Q$151:Q$167,$E476))</f>
        <v/>
      </c>
      <c r="R476" s="37">
        <f>R$194*$D476*INDEX(R$121:R$137,$E476)*(1-INDEX(R$151:R$167,$E476))</f>
        <v/>
      </c>
      <c r="S476" s="37">
        <f>S$194*$D476*INDEX(S$121:S$137,$E476)*(1-INDEX(S$151:S$167,$E476))</f>
        <v/>
      </c>
      <c r="T476" s="37">
        <f>T$194*$D476*INDEX(T$121:T$137,$E476)*(1-INDEX(T$151:T$167,$E476))</f>
        <v/>
      </c>
      <c r="U476" s="37">
        <f>U$194*$D476*INDEX(U$121:U$137,$E476)*(1-INDEX(U$151:U$167,$E476))</f>
        <v/>
      </c>
      <c r="V476" s="37">
        <f>V$194*$D476*INDEX(V$121:V$137,$E476)*(1-INDEX(V$151:V$167,$E476))</f>
        <v/>
      </c>
      <c r="W476" s="37">
        <f>W$194*$D476*INDEX(W$121:W$137,$E476)*(1-INDEX(W$151:W$167,$E476))</f>
        <v/>
      </c>
      <c r="X476" s="37">
        <f>X$194*$D476*INDEX(X$121:X$137,$E476)*(1-INDEX(X$151:X$167,$E476))</f>
        <v/>
      </c>
      <c r="Y476" s="37">
        <f>Y$194*$D476*INDEX(Y$121:Y$137,$E476)*(1-INDEX(Y$151:Y$167,$E476))</f>
        <v/>
      </c>
      <c r="Z476" s="37">
        <f>Z$194*$D476*INDEX(Z$121:Z$137,$E476)*(1-INDEX(Z$151:Z$167,$E476))</f>
        <v/>
      </c>
      <c r="AA476" s="37">
        <f>AA$194*$D476*INDEX(AA$121:AA$137,$E476)*(1-INDEX(AA$151:AA$167,$E476))</f>
        <v/>
      </c>
      <c r="AB476" s="37">
        <f>AB$194*$D476*INDEX(AB$121:AB$137,$E476)*(1-INDEX(AB$151:AB$167,$E476))</f>
        <v/>
      </c>
      <c r="AC476" s="37">
        <f>AC$194*$D476*INDEX(AC$121:AC$137,$E476)*(1-INDEX(AC$151:AC$167,$E476))</f>
        <v/>
      </c>
      <c r="AD476" s="40">
        <f>ETSCOST(AD$194,$D476,INDEX(AD$121:AD$137,$E476),INDEX(AD$151:AD$167,$E476))</f>
        <v/>
      </c>
      <c r="AF476" s="11">
        <f>LOWER(Settings!$C$4)&amp;".mit."&amp;$A476&amp;IF($C476="","","."&amp;$C476&amp;"."&amp;$B476)&amp;IF(INDEX(Variables!$D$5:$D$105,MATCH($A476,Variables!$A$5:$A$105,0))="","","."&amp;INDEX(Variables!$D$5:$D$105,MATCH($A476,Variables!$A$5:$A$105,0)))&amp;"."&amp;AF$5</f>
        <v/>
      </c>
      <c r="AG476" s="38">
        <f>AG$194*$D476*INDEX(AG$121:AG$137,$E476)*(1-INDEX(AG$151:AG$167,$E476))</f>
        <v/>
      </c>
      <c r="AH476" s="37">
        <f>AH$194*$D476*INDEX(AH$121:AH$137,$E476)*(1-INDEX(AH$151:AH$167,$E476))</f>
        <v/>
      </c>
      <c r="AI476" s="37">
        <f>AI$194*$D476*INDEX(AI$121:AI$137,$E476)*(1-INDEX(AI$151:AI$167,$E476))</f>
        <v/>
      </c>
      <c r="AJ476" s="37">
        <f>AJ$194*$D476*INDEX(AJ$121:AJ$137,$E476)*(1-INDEX(AJ$151:AJ$167,$E476))</f>
        <v/>
      </c>
      <c r="AK476" s="37">
        <f>AK$194*$D476*INDEX(AK$121:AK$137,$E476)*(1-INDEX(AK$151:AK$167,$E476))</f>
        <v/>
      </c>
      <c r="AL476" s="37">
        <f>AL$194*$D476*INDEX(AL$121:AL$137,$E476)*(1-INDEX(AL$151:AL$167,$E476))</f>
        <v/>
      </c>
      <c r="AM476" s="37">
        <f>AM$194*$D476*INDEX(AM$121:AM$137,$E476)*(1-INDEX(AM$151:AM$167,$E476))</f>
        <v/>
      </c>
      <c r="AN476" s="37">
        <f>AN$194*$D476*INDEX(AN$121:AN$137,$E476)*(1-INDEX(AN$151:AN$167,$E476))</f>
        <v/>
      </c>
      <c r="AO476" s="37">
        <f>AO$194*$D476*INDEX(AO$121:AO$137,$E476)*(1-INDEX(AO$151:AO$167,$E476))</f>
        <v/>
      </c>
      <c r="AP476" s="37">
        <f>AP$194*$D476*INDEX(AP$121:AP$137,$E476)*(1-INDEX(AP$151:AP$167,$E476))</f>
        <v/>
      </c>
      <c r="AQ476" s="37">
        <f>AQ$194*$D476*INDEX(AQ$121:AQ$137,$E476)*(1-INDEX(AQ$151:AQ$167,$E476))</f>
        <v/>
      </c>
      <c r="AR476" s="37">
        <f>AR$194*$D476*INDEX(AR$121:AR$137,$E476)*(1-INDEX(AR$151:AR$167,$E476))</f>
        <v/>
      </c>
      <c r="AS476" s="37">
        <f>AS$194*$D476*INDEX(AS$121:AS$137,$E476)*(1-INDEX(AS$151:AS$167,$E476))</f>
        <v/>
      </c>
      <c r="AT476" s="37">
        <f>AT$194*$D476*INDEX(AT$121:AT$137,$E476)*(1-INDEX(AT$151:AT$167,$E476))</f>
        <v/>
      </c>
      <c r="AU476" s="37">
        <f>AU$194*$D476*INDEX(AU$121:AU$137,$E476)*(1-INDEX(AU$151:AU$167,$E476))</f>
        <v/>
      </c>
      <c r="AV476" s="37">
        <f>AV$194*$D476*INDEX(AV$121:AV$137,$E476)*(1-INDEX(AV$151:AV$167,$E476))</f>
        <v/>
      </c>
      <c r="AW476" s="37">
        <f>AW$194*$D476*INDEX(AW$121:AW$137,$E476)*(1-INDEX(AW$151:AW$167,$E476))</f>
        <v/>
      </c>
      <c r="AX476" s="37">
        <f>AX$194*$D476*INDEX(AX$121:AX$137,$E476)*(1-INDEX(AX$151:AX$167,$E476))</f>
        <v/>
      </c>
      <c r="AY476" s="40">
        <f>ETSCOST(AY$194,$D476,INDEX(AY$121:AY$137,$E476),INDEX(AY$151:AY$167,$E476))</f>
        <v/>
      </c>
    </row>
    <row r="477" hidden="1" outlineLevel="2">
      <c r="A477" s="14" t="inlineStr">
        <is>
          <t>ets</t>
        </is>
      </c>
      <c r="B477" s="14" t="inlineStr">
        <is>
          <t>lpg</t>
        </is>
      </c>
      <c r="C477" s="14" t="inlineStr">
        <is>
          <t>ral</t>
        </is>
      </c>
      <c r="D477" s="37">
        <f>INDEX(Inputs!$T$5:$T$132,MATCH($B477&amp;"|"&amp;$C477,Inputs!$A$5:$A$132,0))</f>
        <v/>
      </c>
      <c r="E477" s="37">
        <f>INDEX(Inputs!$K$5:$K$132,MATCH($B477&amp;"|"&amp;$C477,Inputs!$A$5:$A$132,0))</f>
        <v/>
      </c>
      <c r="F477" s="36" t="n"/>
      <c r="G477" s="36" t="n"/>
      <c r="H477" s="14">
        <f>INDEX(Variables!$B$5:$B$105,MATCH($A477,Variables!$A$5:$A$105,0))&amp;IF($C477="",""," | "&amp;INDEX(Mapping!$B$5:$B$26,MATCH($C477,Mapping!$A$5:$A$26,0))&amp;" | "&amp;INDEX(Mapping!$B$30:$B$41,MATCH($B477,Mapping!$A$30:$A$41,0)))</f>
        <v/>
      </c>
      <c r="I477" s="14">
        <f>INDEX(Variables!$C$5:$C$105,MATCH($A477,Variables!$A$5:$A$105,0))</f>
        <v/>
      </c>
      <c r="J477" s="14">
        <f>INDEX(Variables!$E$5:$E$105,MATCH($A477,Variables!$A$5:$A$105,0))</f>
        <v/>
      </c>
      <c r="K477" s="11">
        <f>LOWER(Settings!$C$4)&amp;".mit."&amp;$A477&amp;IF($C477="","","."&amp;$C477&amp;"."&amp;$B477)&amp;IF(INDEX(Variables!$D$5:$D$105,MATCH($A477,Variables!$A$5:$A$105,0))="","","."&amp;INDEX(Variables!$D$5:$D$105,MATCH($A477,Variables!$A$5:$A$105,0)))&amp;"."&amp;K$5</f>
        <v/>
      </c>
      <c r="L477" s="38">
        <f>L$194*$D477*INDEX(L$121:L$137,$E477)*(1-INDEX(L$151:L$167,$E477))</f>
        <v/>
      </c>
      <c r="M477" s="37">
        <f>M$194*$D477*INDEX(M$121:M$137,$E477)*(1-INDEX(M$151:M$167,$E477))</f>
        <v/>
      </c>
      <c r="N477" s="37">
        <f>N$194*$D477*INDEX(N$121:N$137,$E477)*(1-INDEX(N$151:N$167,$E477))</f>
        <v/>
      </c>
      <c r="O477" s="37">
        <f>O$194*$D477*INDEX(O$121:O$137,$E477)*(1-INDEX(O$151:O$167,$E477))</f>
        <v/>
      </c>
      <c r="P477" s="37">
        <f>P$194*$D477*INDEX(P$121:P$137,$E477)*(1-INDEX(P$151:P$167,$E477))</f>
        <v/>
      </c>
      <c r="Q477" s="37">
        <f>Q$194*$D477*INDEX(Q$121:Q$137,$E477)*(1-INDEX(Q$151:Q$167,$E477))</f>
        <v/>
      </c>
      <c r="R477" s="37">
        <f>R$194*$D477*INDEX(R$121:R$137,$E477)*(1-INDEX(R$151:R$167,$E477))</f>
        <v/>
      </c>
      <c r="S477" s="37">
        <f>S$194*$D477*INDEX(S$121:S$137,$E477)*(1-INDEX(S$151:S$167,$E477))</f>
        <v/>
      </c>
      <c r="T477" s="37">
        <f>T$194*$D477*INDEX(T$121:T$137,$E477)*(1-INDEX(T$151:T$167,$E477))</f>
        <v/>
      </c>
      <c r="U477" s="37">
        <f>U$194*$D477*INDEX(U$121:U$137,$E477)*(1-INDEX(U$151:U$167,$E477))</f>
        <v/>
      </c>
      <c r="V477" s="37">
        <f>V$194*$D477*INDEX(V$121:V$137,$E477)*(1-INDEX(V$151:V$167,$E477))</f>
        <v/>
      </c>
      <c r="W477" s="37">
        <f>W$194*$D477*INDEX(W$121:W$137,$E477)*(1-INDEX(W$151:W$167,$E477))</f>
        <v/>
      </c>
      <c r="X477" s="37">
        <f>X$194*$D477*INDEX(X$121:X$137,$E477)*(1-INDEX(X$151:X$167,$E477))</f>
        <v/>
      </c>
      <c r="Y477" s="37">
        <f>Y$194*$D477*INDEX(Y$121:Y$137,$E477)*(1-INDEX(Y$151:Y$167,$E477))</f>
        <v/>
      </c>
      <c r="Z477" s="37">
        <f>Z$194*$D477*INDEX(Z$121:Z$137,$E477)*(1-INDEX(Z$151:Z$167,$E477))</f>
        <v/>
      </c>
      <c r="AA477" s="37">
        <f>AA$194*$D477*INDEX(AA$121:AA$137,$E477)*(1-INDEX(AA$151:AA$167,$E477))</f>
        <v/>
      </c>
      <c r="AB477" s="37">
        <f>AB$194*$D477*INDEX(AB$121:AB$137,$E477)*(1-INDEX(AB$151:AB$167,$E477))</f>
        <v/>
      </c>
      <c r="AC477" s="37">
        <f>AC$194*$D477*INDEX(AC$121:AC$137,$E477)*(1-INDEX(AC$151:AC$167,$E477))</f>
        <v/>
      </c>
      <c r="AD477" s="40">
        <f>ETSCOST(AD$194,$D477,INDEX(AD$121:AD$137,$E477),INDEX(AD$151:AD$167,$E477))</f>
        <v/>
      </c>
      <c r="AF477" s="11">
        <f>LOWER(Settings!$C$4)&amp;".mit."&amp;$A477&amp;IF($C477="","","."&amp;$C477&amp;"."&amp;$B477)&amp;IF(INDEX(Variables!$D$5:$D$105,MATCH($A477,Variables!$A$5:$A$105,0))="","","."&amp;INDEX(Variables!$D$5:$D$105,MATCH($A477,Variables!$A$5:$A$105,0)))&amp;"."&amp;AF$5</f>
        <v/>
      </c>
      <c r="AG477" s="38">
        <f>AG$194*$D477*INDEX(AG$121:AG$137,$E477)*(1-INDEX(AG$151:AG$167,$E477))</f>
        <v/>
      </c>
      <c r="AH477" s="37">
        <f>AH$194*$D477*INDEX(AH$121:AH$137,$E477)*(1-INDEX(AH$151:AH$167,$E477))</f>
        <v/>
      </c>
      <c r="AI477" s="37">
        <f>AI$194*$D477*INDEX(AI$121:AI$137,$E477)*(1-INDEX(AI$151:AI$167,$E477))</f>
        <v/>
      </c>
      <c r="AJ477" s="37">
        <f>AJ$194*$D477*INDEX(AJ$121:AJ$137,$E477)*(1-INDEX(AJ$151:AJ$167,$E477))</f>
        <v/>
      </c>
      <c r="AK477" s="37">
        <f>AK$194*$D477*INDEX(AK$121:AK$137,$E477)*(1-INDEX(AK$151:AK$167,$E477))</f>
        <v/>
      </c>
      <c r="AL477" s="37">
        <f>AL$194*$D477*INDEX(AL$121:AL$137,$E477)*(1-INDEX(AL$151:AL$167,$E477))</f>
        <v/>
      </c>
      <c r="AM477" s="37">
        <f>AM$194*$D477*INDEX(AM$121:AM$137,$E477)*(1-INDEX(AM$151:AM$167,$E477))</f>
        <v/>
      </c>
      <c r="AN477" s="37">
        <f>AN$194*$D477*INDEX(AN$121:AN$137,$E477)*(1-INDEX(AN$151:AN$167,$E477))</f>
        <v/>
      </c>
      <c r="AO477" s="37">
        <f>AO$194*$D477*INDEX(AO$121:AO$137,$E477)*(1-INDEX(AO$151:AO$167,$E477))</f>
        <v/>
      </c>
      <c r="AP477" s="37">
        <f>AP$194*$D477*INDEX(AP$121:AP$137,$E477)*(1-INDEX(AP$151:AP$167,$E477))</f>
        <v/>
      </c>
      <c r="AQ477" s="37">
        <f>AQ$194*$D477*INDEX(AQ$121:AQ$137,$E477)*(1-INDEX(AQ$151:AQ$167,$E477))</f>
        <v/>
      </c>
      <c r="AR477" s="37">
        <f>AR$194*$D477*INDEX(AR$121:AR$137,$E477)*(1-INDEX(AR$151:AR$167,$E477))</f>
        <v/>
      </c>
      <c r="AS477" s="37">
        <f>AS$194*$D477*INDEX(AS$121:AS$137,$E477)*(1-INDEX(AS$151:AS$167,$E477))</f>
        <v/>
      </c>
      <c r="AT477" s="37">
        <f>AT$194*$D477*INDEX(AT$121:AT$137,$E477)*(1-INDEX(AT$151:AT$167,$E477))</f>
        <v/>
      </c>
      <c r="AU477" s="37">
        <f>AU$194*$D477*INDEX(AU$121:AU$137,$E477)*(1-INDEX(AU$151:AU$167,$E477))</f>
        <v/>
      </c>
      <c r="AV477" s="37">
        <f>AV$194*$D477*INDEX(AV$121:AV$137,$E477)*(1-INDEX(AV$151:AV$167,$E477))</f>
        <v/>
      </c>
      <c r="AW477" s="37">
        <f>AW$194*$D477*INDEX(AW$121:AW$137,$E477)*(1-INDEX(AW$151:AW$167,$E477))</f>
        <v/>
      </c>
      <c r="AX477" s="37">
        <f>AX$194*$D477*INDEX(AX$121:AX$137,$E477)*(1-INDEX(AX$151:AX$167,$E477))</f>
        <v/>
      </c>
      <c r="AY477" s="40">
        <f>ETSCOST(AY$194,$D477,INDEX(AY$121:AY$137,$E477),INDEX(AY$151:AY$167,$E477))</f>
        <v/>
      </c>
    </row>
    <row r="478" hidden="1" outlineLevel="2">
      <c r="A478" s="14" t="inlineStr">
        <is>
          <t>ets</t>
        </is>
      </c>
      <c r="B478" s="14" t="inlineStr">
        <is>
          <t>ker</t>
        </is>
      </c>
      <c r="C478" s="14" t="inlineStr">
        <is>
          <t>ral</t>
        </is>
      </c>
      <c r="D478" s="37">
        <f>INDEX(Inputs!$T$5:$T$132,MATCH($B478&amp;"|"&amp;$C478,Inputs!$A$5:$A$132,0))</f>
        <v/>
      </c>
      <c r="E478" s="37">
        <f>INDEX(Inputs!$K$5:$K$132,MATCH($B478&amp;"|"&amp;$C478,Inputs!$A$5:$A$132,0))</f>
        <v/>
      </c>
      <c r="F478" s="36" t="n"/>
      <c r="G478" s="36" t="n"/>
      <c r="H478" s="14">
        <f>INDEX(Variables!$B$5:$B$105,MATCH($A478,Variables!$A$5:$A$105,0))&amp;IF($C478="",""," | "&amp;INDEX(Mapping!$B$5:$B$26,MATCH($C478,Mapping!$A$5:$A$26,0))&amp;" | "&amp;INDEX(Mapping!$B$30:$B$41,MATCH($B478,Mapping!$A$30:$A$41,0)))</f>
        <v/>
      </c>
      <c r="I478" s="14">
        <f>INDEX(Variables!$C$5:$C$105,MATCH($A478,Variables!$A$5:$A$105,0))</f>
        <v/>
      </c>
      <c r="J478" s="14">
        <f>INDEX(Variables!$E$5:$E$105,MATCH($A478,Variables!$A$5:$A$105,0))</f>
        <v/>
      </c>
      <c r="K478" s="11">
        <f>LOWER(Settings!$C$4)&amp;".mit."&amp;$A478&amp;IF($C478="","","."&amp;$C478&amp;"."&amp;$B478)&amp;IF(INDEX(Variables!$D$5:$D$105,MATCH($A478,Variables!$A$5:$A$105,0))="","","."&amp;INDEX(Variables!$D$5:$D$105,MATCH($A478,Variables!$A$5:$A$105,0)))&amp;"."&amp;K$5</f>
        <v/>
      </c>
      <c r="L478" s="38">
        <f>L$194*$D478*INDEX(L$121:L$137,$E478)*(1-INDEX(L$151:L$167,$E478))</f>
        <v/>
      </c>
      <c r="M478" s="37">
        <f>M$194*$D478*INDEX(M$121:M$137,$E478)*(1-INDEX(M$151:M$167,$E478))</f>
        <v/>
      </c>
      <c r="N478" s="37">
        <f>N$194*$D478*INDEX(N$121:N$137,$E478)*(1-INDEX(N$151:N$167,$E478))</f>
        <v/>
      </c>
      <c r="O478" s="37">
        <f>O$194*$D478*INDEX(O$121:O$137,$E478)*(1-INDEX(O$151:O$167,$E478))</f>
        <v/>
      </c>
      <c r="P478" s="37">
        <f>P$194*$D478*INDEX(P$121:P$137,$E478)*(1-INDEX(P$151:P$167,$E478))</f>
        <v/>
      </c>
      <c r="Q478" s="37">
        <f>Q$194*$D478*INDEX(Q$121:Q$137,$E478)*(1-INDEX(Q$151:Q$167,$E478))</f>
        <v/>
      </c>
      <c r="R478" s="37">
        <f>R$194*$D478*INDEX(R$121:R$137,$E478)*(1-INDEX(R$151:R$167,$E478))</f>
        <v/>
      </c>
      <c r="S478" s="37">
        <f>S$194*$D478*INDEX(S$121:S$137,$E478)*(1-INDEX(S$151:S$167,$E478))</f>
        <v/>
      </c>
      <c r="T478" s="37">
        <f>T$194*$D478*INDEX(T$121:T$137,$E478)*(1-INDEX(T$151:T$167,$E478))</f>
        <v/>
      </c>
      <c r="U478" s="37">
        <f>U$194*$D478*INDEX(U$121:U$137,$E478)*(1-INDEX(U$151:U$167,$E478))</f>
        <v/>
      </c>
      <c r="V478" s="37">
        <f>V$194*$D478*INDEX(V$121:V$137,$E478)*(1-INDEX(V$151:V$167,$E478))</f>
        <v/>
      </c>
      <c r="W478" s="37">
        <f>W$194*$D478*INDEX(W$121:W$137,$E478)*(1-INDEX(W$151:W$167,$E478))</f>
        <v/>
      </c>
      <c r="X478" s="37">
        <f>X$194*$D478*INDEX(X$121:X$137,$E478)*(1-INDEX(X$151:X$167,$E478))</f>
        <v/>
      </c>
      <c r="Y478" s="37">
        <f>Y$194*$D478*INDEX(Y$121:Y$137,$E478)*(1-INDEX(Y$151:Y$167,$E478))</f>
        <v/>
      </c>
      <c r="Z478" s="37">
        <f>Z$194*$D478*INDEX(Z$121:Z$137,$E478)*(1-INDEX(Z$151:Z$167,$E478))</f>
        <v/>
      </c>
      <c r="AA478" s="37">
        <f>AA$194*$D478*INDEX(AA$121:AA$137,$E478)*(1-INDEX(AA$151:AA$167,$E478))</f>
        <v/>
      </c>
      <c r="AB478" s="37">
        <f>AB$194*$D478*INDEX(AB$121:AB$137,$E478)*(1-INDEX(AB$151:AB$167,$E478))</f>
        <v/>
      </c>
      <c r="AC478" s="37">
        <f>AC$194*$D478*INDEX(AC$121:AC$137,$E478)*(1-INDEX(AC$151:AC$167,$E478))</f>
        <v/>
      </c>
      <c r="AD478" s="40">
        <f>ETSCOST(AD$194,$D478,INDEX(AD$121:AD$137,$E478),INDEX(AD$151:AD$167,$E478))</f>
        <v/>
      </c>
      <c r="AF478" s="11">
        <f>LOWER(Settings!$C$4)&amp;".mit."&amp;$A478&amp;IF($C478="","","."&amp;$C478&amp;"."&amp;$B478)&amp;IF(INDEX(Variables!$D$5:$D$105,MATCH($A478,Variables!$A$5:$A$105,0))="","","."&amp;INDEX(Variables!$D$5:$D$105,MATCH($A478,Variables!$A$5:$A$105,0)))&amp;"."&amp;AF$5</f>
        <v/>
      </c>
      <c r="AG478" s="38">
        <f>AG$194*$D478*INDEX(AG$121:AG$137,$E478)*(1-INDEX(AG$151:AG$167,$E478))</f>
        <v/>
      </c>
      <c r="AH478" s="37">
        <f>AH$194*$D478*INDEX(AH$121:AH$137,$E478)*(1-INDEX(AH$151:AH$167,$E478))</f>
        <v/>
      </c>
      <c r="AI478" s="37">
        <f>AI$194*$D478*INDEX(AI$121:AI$137,$E478)*(1-INDEX(AI$151:AI$167,$E478))</f>
        <v/>
      </c>
      <c r="AJ478" s="37">
        <f>AJ$194*$D478*INDEX(AJ$121:AJ$137,$E478)*(1-INDEX(AJ$151:AJ$167,$E478))</f>
        <v/>
      </c>
      <c r="AK478" s="37">
        <f>AK$194*$D478*INDEX(AK$121:AK$137,$E478)*(1-INDEX(AK$151:AK$167,$E478))</f>
        <v/>
      </c>
      <c r="AL478" s="37">
        <f>AL$194*$D478*INDEX(AL$121:AL$137,$E478)*(1-INDEX(AL$151:AL$167,$E478))</f>
        <v/>
      </c>
      <c r="AM478" s="37">
        <f>AM$194*$D478*INDEX(AM$121:AM$137,$E478)*(1-INDEX(AM$151:AM$167,$E478))</f>
        <v/>
      </c>
      <c r="AN478" s="37">
        <f>AN$194*$D478*INDEX(AN$121:AN$137,$E478)*(1-INDEX(AN$151:AN$167,$E478))</f>
        <v/>
      </c>
      <c r="AO478" s="37">
        <f>AO$194*$D478*INDEX(AO$121:AO$137,$E478)*(1-INDEX(AO$151:AO$167,$E478))</f>
        <v/>
      </c>
      <c r="AP478" s="37">
        <f>AP$194*$D478*INDEX(AP$121:AP$137,$E478)*(1-INDEX(AP$151:AP$167,$E478))</f>
        <v/>
      </c>
      <c r="AQ478" s="37">
        <f>AQ$194*$D478*INDEX(AQ$121:AQ$137,$E478)*(1-INDEX(AQ$151:AQ$167,$E478))</f>
        <v/>
      </c>
      <c r="AR478" s="37">
        <f>AR$194*$D478*INDEX(AR$121:AR$137,$E478)*(1-INDEX(AR$151:AR$167,$E478))</f>
        <v/>
      </c>
      <c r="AS478" s="37">
        <f>AS$194*$D478*INDEX(AS$121:AS$137,$E478)*(1-INDEX(AS$151:AS$167,$E478))</f>
        <v/>
      </c>
      <c r="AT478" s="37">
        <f>AT$194*$D478*INDEX(AT$121:AT$137,$E478)*(1-INDEX(AT$151:AT$167,$E478))</f>
        <v/>
      </c>
      <c r="AU478" s="37">
        <f>AU$194*$D478*INDEX(AU$121:AU$137,$E478)*(1-INDEX(AU$151:AU$167,$E478))</f>
        <v/>
      </c>
      <c r="AV478" s="37">
        <f>AV$194*$D478*INDEX(AV$121:AV$137,$E478)*(1-INDEX(AV$151:AV$167,$E478))</f>
        <v/>
      </c>
      <c r="AW478" s="37">
        <f>AW$194*$D478*INDEX(AW$121:AW$137,$E478)*(1-INDEX(AW$151:AW$167,$E478))</f>
        <v/>
      </c>
      <c r="AX478" s="37">
        <f>AX$194*$D478*INDEX(AX$121:AX$137,$E478)*(1-INDEX(AX$151:AX$167,$E478))</f>
        <v/>
      </c>
      <c r="AY478" s="40">
        <f>ETSCOST(AY$194,$D478,INDEX(AY$121:AY$137,$E478),INDEX(AY$151:AY$167,$E478))</f>
        <v/>
      </c>
    </row>
    <row r="479" hidden="1" outlineLevel="2">
      <c r="A479" s="14" t="inlineStr">
        <is>
          <t>ets</t>
        </is>
      </c>
      <c r="B479" s="14" t="inlineStr">
        <is>
          <t>oop</t>
        </is>
      </c>
      <c r="C479" s="14" t="inlineStr">
        <is>
          <t>ral</t>
        </is>
      </c>
      <c r="D479" s="37">
        <f>INDEX(Inputs!$T$5:$T$132,MATCH($B479&amp;"|"&amp;$C479,Inputs!$A$5:$A$132,0))</f>
        <v/>
      </c>
      <c r="E479" s="37">
        <f>INDEX(Inputs!$K$5:$K$132,MATCH($B479&amp;"|"&amp;$C479,Inputs!$A$5:$A$132,0))</f>
        <v/>
      </c>
      <c r="F479" s="36" t="n"/>
      <c r="G479" s="36" t="n"/>
      <c r="H479" s="14">
        <f>INDEX(Variables!$B$5:$B$105,MATCH($A479,Variables!$A$5:$A$105,0))&amp;IF($C479="",""," | "&amp;INDEX(Mapping!$B$5:$B$26,MATCH($C479,Mapping!$A$5:$A$26,0))&amp;" | "&amp;INDEX(Mapping!$B$30:$B$41,MATCH($B479,Mapping!$A$30:$A$41,0)))</f>
        <v/>
      </c>
      <c r="I479" s="14">
        <f>INDEX(Variables!$C$5:$C$105,MATCH($A479,Variables!$A$5:$A$105,0))</f>
        <v/>
      </c>
      <c r="J479" s="14">
        <f>INDEX(Variables!$E$5:$E$105,MATCH($A479,Variables!$A$5:$A$105,0))</f>
        <v/>
      </c>
      <c r="K479" s="11">
        <f>LOWER(Settings!$C$4)&amp;".mit."&amp;$A479&amp;IF($C479="","","."&amp;$C479&amp;"."&amp;$B479)&amp;IF(INDEX(Variables!$D$5:$D$105,MATCH($A479,Variables!$A$5:$A$105,0))="","","."&amp;INDEX(Variables!$D$5:$D$105,MATCH($A479,Variables!$A$5:$A$105,0)))&amp;"."&amp;K$5</f>
        <v/>
      </c>
      <c r="L479" s="38">
        <f>L$194*$D479*INDEX(L$121:L$137,$E479)*(1-INDEX(L$151:L$167,$E479))</f>
        <v/>
      </c>
      <c r="M479" s="37">
        <f>M$194*$D479*INDEX(M$121:M$137,$E479)*(1-INDEX(M$151:M$167,$E479))</f>
        <v/>
      </c>
      <c r="N479" s="37">
        <f>N$194*$D479*INDEX(N$121:N$137,$E479)*(1-INDEX(N$151:N$167,$E479))</f>
        <v/>
      </c>
      <c r="O479" s="37">
        <f>O$194*$D479*INDEX(O$121:O$137,$E479)*(1-INDEX(O$151:O$167,$E479))</f>
        <v/>
      </c>
      <c r="P479" s="37">
        <f>P$194*$D479*INDEX(P$121:P$137,$E479)*(1-INDEX(P$151:P$167,$E479))</f>
        <v/>
      </c>
      <c r="Q479" s="37">
        <f>Q$194*$D479*INDEX(Q$121:Q$137,$E479)*(1-INDEX(Q$151:Q$167,$E479))</f>
        <v/>
      </c>
      <c r="R479" s="37">
        <f>R$194*$D479*INDEX(R$121:R$137,$E479)*(1-INDEX(R$151:R$167,$E479))</f>
        <v/>
      </c>
      <c r="S479" s="37">
        <f>S$194*$D479*INDEX(S$121:S$137,$E479)*(1-INDEX(S$151:S$167,$E479))</f>
        <v/>
      </c>
      <c r="T479" s="37">
        <f>T$194*$D479*INDEX(T$121:T$137,$E479)*(1-INDEX(T$151:T$167,$E479))</f>
        <v/>
      </c>
      <c r="U479" s="37">
        <f>U$194*$D479*INDEX(U$121:U$137,$E479)*(1-INDEX(U$151:U$167,$E479))</f>
        <v/>
      </c>
      <c r="V479" s="37">
        <f>V$194*$D479*INDEX(V$121:V$137,$E479)*(1-INDEX(V$151:V$167,$E479))</f>
        <v/>
      </c>
      <c r="W479" s="37">
        <f>W$194*$D479*INDEX(W$121:W$137,$E479)*(1-INDEX(W$151:W$167,$E479))</f>
        <v/>
      </c>
      <c r="X479" s="37">
        <f>X$194*$D479*INDEX(X$121:X$137,$E479)*(1-INDEX(X$151:X$167,$E479))</f>
        <v/>
      </c>
      <c r="Y479" s="37">
        <f>Y$194*$D479*INDEX(Y$121:Y$137,$E479)*(1-INDEX(Y$151:Y$167,$E479))</f>
        <v/>
      </c>
      <c r="Z479" s="37">
        <f>Z$194*$D479*INDEX(Z$121:Z$137,$E479)*(1-INDEX(Z$151:Z$167,$E479))</f>
        <v/>
      </c>
      <c r="AA479" s="37">
        <f>AA$194*$D479*INDEX(AA$121:AA$137,$E479)*(1-INDEX(AA$151:AA$167,$E479))</f>
        <v/>
      </c>
      <c r="AB479" s="37">
        <f>AB$194*$D479*INDEX(AB$121:AB$137,$E479)*(1-INDEX(AB$151:AB$167,$E479))</f>
        <v/>
      </c>
      <c r="AC479" s="37">
        <f>AC$194*$D479*INDEX(AC$121:AC$137,$E479)*(1-INDEX(AC$151:AC$167,$E479))</f>
        <v/>
      </c>
      <c r="AD479" s="40">
        <f>ETSCOST(AD$194,$D479,INDEX(AD$121:AD$137,$E479),INDEX(AD$151:AD$167,$E479))</f>
        <v/>
      </c>
      <c r="AF479" s="11">
        <f>LOWER(Settings!$C$4)&amp;".mit."&amp;$A479&amp;IF($C479="","","."&amp;$C479&amp;"."&amp;$B479)&amp;IF(INDEX(Variables!$D$5:$D$105,MATCH($A479,Variables!$A$5:$A$105,0))="","","."&amp;INDEX(Variables!$D$5:$D$105,MATCH($A479,Variables!$A$5:$A$105,0)))&amp;"."&amp;AF$5</f>
        <v/>
      </c>
      <c r="AG479" s="38">
        <f>AG$194*$D479*INDEX(AG$121:AG$137,$E479)*(1-INDEX(AG$151:AG$167,$E479))</f>
        <v/>
      </c>
      <c r="AH479" s="37">
        <f>AH$194*$D479*INDEX(AH$121:AH$137,$E479)*(1-INDEX(AH$151:AH$167,$E479))</f>
        <v/>
      </c>
      <c r="AI479" s="37">
        <f>AI$194*$D479*INDEX(AI$121:AI$137,$E479)*(1-INDEX(AI$151:AI$167,$E479))</f>
        <v/>
      </c>
      <c r="AJ479" s="37">
        <f>AJ$194*$D479*INDEX(AJ$121:AJ$137,$E479)*(1-INDEX(AJ$151:AJ$167,$E479))</f>
        <v/>
      </c>
      <c r="AK479" s="37">
        <f>AK$194*$D479*INDEX(AK$121:AK$137,$E479)*(1-INDEX(AK$151:AK$167,$E479))</f>
        <v/>
      </c>
      <c r="AL479" s="37">
        <f>AL$194*$D479*INDEX(AL$121:AL$137,$E479)*(1-INDEX(AL$151:AL$167,$E479))</f>
        <v/>
      </c>
      <c r="AM479" s="37">
        <f>AM$194*$D479*INDEX(AM$121:AM$137,$E479)*(1-INDEX(AM$151:AM$167,$E479))</f>
        <v/>
      </c>
      <c r="AN479" s="37">
        <f>AN$194*$D479*INDEX(AN$121:AN$137,$E479)*(1-INDEX(AN$151:AN$167,$E479))</f>
        <v/>
      </c>
      <c r="AO479" s="37">
        <f>AO$194*$D479*INDEX(AO$121:AO$137,$E479)*(1-INDEX(AO$151:AO$167,$E479))</f>
        <v/>
      </c>
      <c r="AP479" s="37">
        <f>AP$194*$D479*INDEX(AP$121:AP$137,$E479)*(1-INDEX(AP$151:AP$167,$E479))</f>
        <v/>
      </c>
      <c r="AQ479" s="37">
        <f>AQ$194*$D479*INDEX(AQ$121:AQ$137,$E479)*(1-INDEX(AQ$151:AQ$167,$E479))</f>
        <v/>
      </c>
      <c r="AR479" s="37">
        <f>AR$194*$D479*INDEX(AR$121:AR$137,$E479)*(1-INDEX(AR$151:AR$167,$E479))</f>
        <v/>
      </c>
      <c r="AS479" s="37">
        <f>AS$194*$D479*INDEX(AS$121:AS$137,$E479)*(1-INDEX(AS$151:AS$167,$E479))</f>
        <v/>
      </c>
      <c r="AT479" s="37">
        <f>AT$194*$D479*INDEX(AT$121:AT$137,$E479)*(1-INDEX(AT$151:AT$167,$E479))</f>
        <v/>
      </c>
      <c r="AU479" s="37">
        <f>AU$194*$D479*INDEX(AU$121:AU$137,$E479)*(1-INDEX(AU$151:AU$167,$E479))</f>
        <v/>
      </c>
      <c r="AV479" s="37">
        <f>AV$194*$D479*INDEX(AV$121:AV$137,$E479)*(1-INDEX(AV$151:AV$167,$E479))</f>
        <v/>
      </c>
      <c r="AW479" s="37">
        <f>AW$194*$D479*INDEX(AW$121:AW$137,$E479)*(1-INDEX(AW$151:AW$167,$E479))</f>
        <v/>
      </c>
      <c r="AX479" s="37">
        <f>AX$194*$D479*INDEX(AX$121:AX$137,$E479)*(1-INDEX(AX$151:AX$167,$E479))</f>
        <v/>
      </c>
      <c r="AY479" s="40">
        <f>ETSCOST(AY$194,$D479,INDEX(AY$121:AY$137,$E479),INDEX(AY$151:AY$167,$E479))</f>
        <v/>
      </c>
    </row>
    <row r="480" hidden="1" outlineLevel="2">
      <c r="A480" s="14" t="inlineStr">
        <is>
          <t>ets</t>
        </is>
      </c>
      <c r="B480" s="14" t="inlineStr">
        <is>
          <t>bio</t>
        </is>
      </c>
      <c r="C480" s="14" t="inlineStr">
        <is>
          <t>ral</t>
        </is>
      </c>
      <c r="D480" s="37">
        <f>INDEX(Inputs!$T$5:$T$132,MATCH($B480&amp;"|"&amp;$C480,Inputs!$A$5:$A$132,0))</f>
        <v/>
      </c>
      <c r="E480" s="37">
        <f>INDEX(Inputs!$K$5:$K$132,MATCH($B480&amp;"|"&amp;$C480,Inputs!$A$5:$A$132,0))</f>
        <v/>
      </c>
      <c r="F480" s="36" t="n"/>
      <c r="G480" s="36" t="n"/>
      <c r="H480" s="14">
        <f>INDEX(Variables!$B$5:$B$105,MATCH($A480,Variables!$A$5:$A$105,0))&amp;IF($C480="",""," | "&amp;INDEX(Mapping!$B$5:$B$26,MATCH($C480,Mapping!$A$5:$A$26,0))&amp;" | "&amp;INDEX(Mapping!$B$30:$B$41,MATCH($B480,Mapping!$A$30:$A$41,0)))</f>
        <v/>
      </c>
      <c r="I480" s="14">
        <f>INDEX(Variables!$C$5:$C$105,MATCH($A480,Variables!$A$5:$A$105,0))</f>
        <v/>
      </c>
      <c r="J480" s="14">
        <f>INDEX(Variables!$E$5:$E$105,MATCH($A480,Variables!$A$5:$A$105,0))</f>
        <v/>
      </c>
      <c r="K480" s="11">
        <f>LOWER(Settings!$C$4)&amp;".mit."&amp;$A480&amp;IF($C480="","","."&amp;$C480&amp;"."&amp;$B480)&amp;IF(INDEX(Variables!$D$5:$D$105,MATCH($A480,Variables!$A$5:$A$105,0))="","","."&amp;INDEX(Variables!$D$5:$D$105,MATCH($A480,Variables!$A$5:$A$105,0)))&amp;"."&amp;K$5</f>
        <v/>
      </c>
      <c r="L480" s="38">
        <f>L$194*$D480*INDEX(L$121:L$137,$E480)*(1-INDEX(L$151:L$167,$E480))</f>
        <v/>
      </c>
      <c r="M480" s="37">
        <f>M$194*$D480*INDEX(M$121:M$137,$E480)*(1-INDEX(M$151:M$167,$E480))</f>
        <v/>
      </c>
      <c r="N480" s="37">
        <f>N$194*$D480*INDEX(N$121:N$137,$E480)*(1-INDEX(N$151:N$167,$E480))</f>
        <v/>
      </c>
      <c r="O480" s="37">
        <f>O$194*$D480*INDEX(O$121:O$137,$E480)*(1-INDEX(O$151:O$167,$E480))</f>
        <v/>
      </c>
      <c r="P480" s="37">
        <f>P$194*$D480*INDEX(P$121:P$137,$E480)*(1-INDEX(P$151:P$167,$E480))</f>
        <v/>
      </c>
      <c r="Q480" s="37">
        <f>Q$194*$D480*INDEX(Q$121:Q$137,$E480)*(1-INDEX(Q$151:Q$167,$E480))</f>
        <v/>
      </c>
      <c r="R480" s="37">
        <f>R$194*$D480*INDEX(R$121:R$137,$E480)*(1-INDEX(R$151:R$167,$E480))</f>
        <v/>
      </c>
      <c r="S480" s="37">
        <f>S$194*$D480*INDEX(S$121:S$137,$E480)*(1-INDEX(S$151:S$167,$E480))</f>
        <v/>
      </c>
      <c r="T480" s="37">
        <f>T$194*$D480*INDEX(T$121:T$137,$E480)*(1-INDEX(T$151:T$167,$E480))</f>
        <v/>
      </c>
      <c r="U480" s="37">
        <f>U$194*$D480*INDEX(U$121:U$137,$E480)*(1-INDEX(U$151:U$167,$E480))</f>
        <v/>
      </c>
      <c r="V480" s="37">
        <f>V$194*$D480*INDEX(V$121:V$137,$E480)*(1-INDEX(V$151:V$167,$E480))</f>
        <v/>
      </c>
      <c r="W480" s="37">
        <f>W$194*$D480*INDEX(W$121:W$137,$E480)*(1-INDEX(W$151:W$167,$E480))</f>
        <v/>
      </c>
      <c r="X480" s="37">
        <f>X$194*$D480*INDEX(X$121:X$137,$E480)*(1-INDEX(X$151:X$167,$E480))</f>
        <v/>
      </c>
      <c r="Y480" s="37">
        <f>Y$194*$D480*INDEX(Y$121:Y$137,$E480)*(1-INDEX(Y$151:Y$167,$E480))</f>
        <v/>
      </c>
      <c r="Z480" s="37">
        <f>Z$194*$D480*INDEX(Z$121:Z$137,$E480)*(1-INDEX(Z$151:Z$167,$E480))</f>
        <v/>
      </c>
      <c r="AA480" s="37">
        <f>AA$194*$D480*INDEX(AA$121:AA$137,$E480)*(1-INDEX(AA$151:AA$167,$E480))</f>
        <v/>
      </c>
      <c r="AB480" s="37">
        <f>AB$194*$D480*INDEX(AB$121:AB$137,$E480)*(1-INDEX(AB$151:AB$167,$E480))</f>
        <v/>
      </c>
      <c r="AC480" s="37">
        <f>AC$194*$D480*INDEX(AC$121:AC$137,$E480)*(1-INDEX(AC$151:AC$167,$E480))</f>
        <v/>
      </c>
      <c r="AD480" s="40">
        <f>ETSCOST(AD$194,$D480,INDEX(AD$121:AD$137,$E480),INDEX(AD$151:AD$167,$E480))</f>
        <v/>
      </c>
      <c r="AF480" s="11">
        <f>LOWER(Settings!$C$4)&amp;".mit."&amp;$A480&amp;IF($C480="","","."&amp;$C480&amp;"."&amp;$B480)&amp;IF(INDEX(Variables!$D$5:$D$105,MATCH($A480,Variables!$A$5:$A$105,0))="","","."&amp;INDEX(Variables!$D$5:$D$105,MATCH($A480,Variables!$A$5:$A$105,0)))&amp;"."&amp;AF$5</f>
        <v/>
      </c>
      <c r="AG480" s="38">
        <f>AG$194*$D480*INDEX(AG$121:AG$137,$E480)*(1-INDEX(AG$151:AG$167,$E480))</f>
        <v/>
      </c>
      <c r="AH480" s="37">
        <f>AH$194*$D480*INDEX(AH$121:AH$137,$E480)*(1-INDEX(AH$151:AH$167,$E480))</f>
        <v/>
      </c>
      <c r="AI480" s="37">
        <f>AI$194*$D480*INDEX(AI$121:AI$137,$E480)*(1-INDEX(AI$151:AI$167,$E480))</f>
        <v/>
      </c>
      <c r="AJ480" s="37">
        <f>AJ$194*$D480*INDEX(AJ$121:AJ$137,$E480)*(1-INDEX(AJ$151:AJ$167,$E480))</f>
        <v/>
      </c>
      <c r="AK480" s="37">
        <f>AK$194*$D480*INDEX(AK$121:AK$137,$E480)*(1-INDEX(AK$151:AK$167,$E480))</f>
        <v/>
      </c>
      <c r="AL480" s="37">
        <f>AL$194*$D480*INDEX(AL$121:AL$137,$E480)*(1-INDEX(AL$151:AL$167,$E480))</f>
        <v/>
      </c>
      <c r="AM480" s="37">
        <f>AM$194*$D480*INDEX(AM$121:AM$137,$E480)*(1-INDEX(AM$151:AM$167,$E480))</f>
        <v/>
      </c>
      <c r="AN480" s="37">
        <f>AN$194*$D480*INDEX(AN$121:AN$137,$E480)*(1-INDEX(AN$151:AN$167,$E480))</f>
        <v/>
      </c>
      <c r="AO480" s="37">
        <f>AO$194*$D480*INDEX(AO$121:AO$137,$E480)*(1-INDEX(AO$151:AO$167,$E480))</f>
        <v/>
      </c>
      <c r="AP480" s="37">
        <f>AP$194*$D480*INDEX(AP$121:AP$137,$E480)*(1-INDEX(AP$151:AP$167,$E480))</f>
        <v/>
      </c>
      <c r="AQ480" s="37">
        <f>AQ$194*$D480*INDEX(AQ$121:AQ$137,$E480)*(1-INDEX(AQ$151:AQ$167,$E480))</f>
        <v/>
      </c>
      <c r="AR480" s="37">
        <f>AR$194*$D480*INDEX(AR$121:AR$137,$E480)*(1-INDEX(AR$151:AR$167,$E480))</f>
        <v/>
      </c>
      <c r="AS480" s="37">
        <f>AS$194*$D480*INDEX(AS$121:AS$137,$E480)*(1-INDEX(AS$151:AS$167,$E480))</f>
        <v/>
      </c>
      <c r="AT480" s="37">
        <f>AT$194*$D480*INDEX(AT$121:AT$137,$E480)*(1-INDEX(AT$151:AT$167,$E480))</f>
        <v/>
      </c>
      <c r="AU480" s="37">
        <f>AU$194*$D480*INDEX(AU$121:AU$137,$E480)*(1-INDEX(AU$151:AU$167,$E480))</f>
        <v/>
      </c>
      <c r="AV480" s="37">
        <f>AV$194*$D480*INDEX(AV$121:AV$137,$E480)*(1-INDEX(AV$151:AV$167,$E480))</f>
        <v/>
      </c>
      <c r="AW480" s="37">
        <f>AW$194*$D480*INDEX(AW$121:AW$137,$E480)*(1-INDEX(AW$151:AW$167,$E480))</f>
        <v/>
      </c>
      <c r="AX480" s="37">
        <f>AX$194*$D480*INDEX(AX$121:AX$137,$E480)*(1-INDEX(AX$151:AX$167,$E480))</f>
        <v/>
      </c>
      <c r="AY480" s="40">
        <f>ETSCOST(AY$194,$D480,INDEX(AY$121:AY$137,$E480),INDEX(AY$151:AY$167,$E480))</f>
        <v/>
      </c>
    </row>
    <row r="481" hidden="1" outlineLevel="2"/>
    <row r="482" hidden="1" outlineLevel="2">
      <c r="A482" s="14" t="inlineStr">
        <is>
          <t>ntx</t>
        </is>
      </c>
      <c r="B482" s="14" t="inlineStr">
        <is>
          <t>coa</t>
        </is>
      </c>
      <c r="C482" s="14" t="inlineStr">
        <is>
          <t>ral</t>
        </is>
      </c>
      <c r="D482" s="37">
        <f>INDEX(Inputs!$L$5:$L$132,MATCH($B482&amp;"|"&amp;$C482,Inputs!$A$5:$A$132,0))</f>
        <v/>
      </c>
      <c r="E482" s="37">
        <f>INDEX(Inputs!$I$5:$I$132,MATCH($B482&amp;"|"&amp;$C482,Inputs!$A$5:$A$132,0))</f>
        <v/>
      </c>
      <c r="F482" s="36" t="n"/>
      <c r="G482" s="36" t="n"/>
      <c r="H482" s="14">
        <f>INDEX(Variables!$B$5:$B$105,MATCH($A482,Variables!$A$5:$A$105,0))&amp;IF($C482="",""," | "&amp;INDEX(Mapping!$B$5:$B$26,MATCH($C482,Mapping!$A$5:$A$26,0))&amp;" | "&amp;INDEX(Mapping!$B$30:$B$41,MATCH($B482,Mapping!$A$30:$A$41,0)))</f>
        <v/>
      </c>
      <c r="I482" s="14">
        <f>INDEX(Variables!$C$5:$C$105,MATCH($A482,Variables!$A$5:$A$105,0))</f>
        <v/>
      </c>
      <c r="J482" s="14">
        <f>INDEX(Variables!$E$5:$E$105,MATCH($A482,Variables!$A$5:$A$105,0))</f>
        <v/>
      </c>
      <c r="K482" s="11">
        <f>LOWER(Settings!$C$4)&amp;".mit."&amp;$A482&amp;IF($C482="","","."&amp;$C482&amp;"."&amp;$B482)&amp;IF(INDEX(Variables!$D$5:$D$105,MATCH($A482,Variables!$A$5:$A$105,0))="","","."&amp;INDEX(Variables!$D$5:$D$105,MATCH($A482,Variables!$A$5:$A$105,0)))&amp;"."&amp;K$5</f>
        <v/>
      </c>
      <c r="L482" s="38">
        <f>INDEX(L$78:L$91,$D482)/$E482</f>
        <v/>
      </c>
      <c r="M482" s="37">
        <f>INDEX(M$78:M$91,$D482)/$E482</f>
        <v/>
      </c>
      <c r="N482" s="37">
        <f>INDEX(N$78:N$91,$D482)/$E482</f>
        <v/>
      </c>
      <c r="O482" s="37">
        <f>INDEX(O$78:O$91,$D482)/$E482</f>
        <v/>
      </c>
      <c r="P482" s="37">
        <f>INDEX(P$78:P$91,$D482)/$E482</f>
        <v/>
      </c>
      <c r="Q482" s="37">
        <f>INDEX(Q$78:Q$91,$D482)/$E482</f>
        <v/>
      </c>
      <c r="R482" s="37">
        <f>INDEX(R$78:R$91,$D482)/$E482</f>
        <v/>
      </c>
      <c r="S482" s="37">
        <f>INDEX(S$78:S$91,$D482)/$E482</f>
        <v/>
      </c>
      <c r="T482" s="37">
        <f>INDEX(T$78:T$91,$D482)/$E482</f>
        <v/>
      </c>
      <c r="U482" s="37">
        <f>INDEX(U$78:U$91,$D482)/$E482</f>
        <v/>
      </c>
      <c r="V482" s="37">
        <f>INDEX(V$78:V$91,$D482)/$E482</f>
        <v/>
      </c>
      <c r="W482" s="37">
        <f>INDEX(W$78:W$91,$D482)/$E482</f>
        <v/>
      </c>
      <c r="X482" s="37">
        <f>INDEX(X$78:X$91,$D482)/$E482</f>
        <v/>
      </c>
      <c r="Y482" s="37">
        <f>INDEX(Y$78:Y$91,$D482)/$E482</f>
        <v/>
      </c>
      <c r="Z482" s="37">
        <f>INDEX(Z$78:Z$91,$D482)/$E482</f>
        <v/>
      </c>
      <c r="AA482" s="37">
        <f>INDEX(AA$78:AA$91,$D482)/$E482</f>
        <v/>
      </c>
      <c r="AB482" s="37">
        <f>INDEX(AB$78:AB$91,$D482)/$E482</f>
        <v/>
      </c>
      <c r="AC482" s="37">
        <f>INDEX(AC$78:AC$91,$D482)/$E482</f>
        <v/>
      </c>
      <c r="AD482" s="40">
        <f>NEWEXCISE(INDEX(AD$78:AD$91,$D482),$E482)</f>
        <v/>
      </c>
      <c r="AF482" s="11">
        <f>LOWER(Settings!$C$4)&amp;".mit."&amp;$A482&amp;IF($C482="","","."&amp;$C482&amp;"."&amp;$B482)&amp;IF(INDEX(Variables!$D$5:$D$105,MATCH($A482,Variables!$A$5:$A$105,0))="","","."&amp;INDEX(Variables!$D$5:$D$105,MATCH($A482,Variables!$A$5:$A$105,0)))&amp;"."&amp;AF$5</f>
        <v/>
      </c>
      <c r="AG482" s="38">
        <f>INDEX(AG$78:AG$91,$D482)/$E482</f>
        <v/>
      </c>
      <c r="AH482" s="37">
        <f>INDEX(AH$78:AH$91,$D482)/$E482</f>
        <v/>
      </c>
      <c r="AI482" s="37">
        <f>INDEX(AI$78:AI$91,$D482)/$E482</f>
        <v/>
      </c>
      <c r="AJ482" s="37">
        <f>INDEX(AJ$78:AJ$91,$D482)/$E482</f>
        <v/>
      </c>
      <c r="AK482" s="37">
        <f>INDEX(AK$78:AK$91,$D482)/$E482</f>
        <v/>
      </c>
      <c r="AL482" s="37">
        <f>INDEX(AL$78:AL$91,$D482)/$E482</f>
        <v/>
      </c>
      <c r="AM482" s="37">
        <f>INDEX(AM$78:AM$91,$D482)/$E482</f>
        <v/>
      </c>
      <c r="AN482" s="37">
        <f>INDEX(AN$78:AN$91,$D482)/$E482</f>
        <v/>
      </c>
      <c r="AO482" s="37">
        <f>INDEX(AO$78:AO$91,$D482)/$E482</f>
        <v/>
      </c>
      <c r="AP482" s="37">
        <f>INDEX(AP$78:AP$91,$D482)/$E482</f>
        <v/>
      </c>
      <c r="AQ482" s="37">
        <f>INDEX(AQ$78:AQ$91,$D482)/$E482</f>
        <v/>
      </c>
      <c r="AR482" s="37">
        <f>INDEX(AR$78:AR$91,$D482)/$E482</f>
        <v/>
      </c>
      <c r="AS482" s="37">
        <f>INDEX(AS$78:AS$91,$D482)/$E482</f>
        <v/>
      </c>
      <c r="AT482" s="37">
        <f>INDEX(AT$78:AT$91,$D482)/$E482</f>
        <v/>
      </c>
      <c r="AU482" s="37">
        <f>INDEX(AU$78:AU$91,$D482)/$E482</f>
        <v/>
      </c>
      <c r="AV482" s="37">
        <f>INDEX(AV$78:AV$91,$D482)/$E482</f>
        <v/>
      </c>
      <c r="AW482" s="37">
        <f>INDEX(AW$78:AW$91,$D482)/$E482</f>
        <v/>
      </c>
      <c r="AX482" s="37">
        <f>INDEX(AX$78:AX$91,$D482)/$E482</f>
        <v/>
      </c>
      <c r="AY482" s="40">
        <f>NEWEXCISE(INDEX(AY$78:AY$91,$D482),$E482)</f>
        <v/>
      </c>
    </row>
    <row r="483" hidden="1" outlineLevel="2">
      <c r="A483" s="14" t="inlineStr">
        <is>
          <t>ntx</t>
        </is>
      </c>
      <c r="B483" s="14" t="inlineStr">
        <is>
          <t>nga</t>
        </is>
      </c>
      <c r="C483" s="14" t="inlineStr">
        <is>
          <t>ral</t>
        </is>
      </c>
      <c r="D483" s="37">
        <f>INDEX(Inputs!$L$5:$L$132,MATCH($B483&amp;"|"&amp;$C483,Inputs!$A$5:$A$132,0))</f>
        <v/>
      </c>
      <c r="E483" s="37">
        <f>INDEX(Inputs!$I$5:$I$132,MATCH($B483&amp;"|"&amp;$C483,Inputs!$A$5:$A$132,0))</f>
        <v/>
      </c>
      <c r="F483" s="36" t="n"/>
      <c r="G483" s="36" t="n"/>
      <c r="H483" s="14">
        <f>INDEX(Variables!$B$5:$B$105,MATCH($A483,Variables!$A$5:$A$105,0))&amp;IF($C483="",""," | "&amp;INDEX(Mapping!$B$5:$B$26,MATCH($C483,Mapping!$A$5:$A$26,0))&amp;" | "&amp;INDEX(Mapping!$B$30:$B$41,MATCH($B483,Mapping!$A$30:$A$41,0)))</f>
        <v/>
      </c>
      <c r="I483" s="14">
        <f>INDEX(Variables!$C$5:$C$105,MATCH($A483,Variables!$A$5:$A$105,0))</f>
        <v/>
      </c>
      <c r="J483" s="14">
        <f>INDEX(Variables!$E$5:$E$105,MATCH($A483,Variables!$A$5:$A$105,0))</f>
        <v/>
      </c>
      <c r="K483" s="11">
        <f>LOWER(Settings!$C$4)&amp;".mit."&amp;$A483&amp;IF($C483="","","."&amp;$C483&amp;"."&amp;$B483)&amp;IF(INDEX(Variables!$D$5:$D$105,MATCH($A483,Variables!$A$5:$A$105,0))="","","."&amp;INDEX(Variables!$D$5:$D$105,MATCH($A483,Variables!$A$5:$A$105,0)))&amp;"."&amp;K$5</f>
        <v/>
      </c>
      <c r="L483" s="38">
        <f>INDEX(L$78:L$91,$D483)/$E483</f>
        <v/>
      </c>
      <c r="M483" s="37">
        <f>INDEX(M$78:M$91,$D483)/$E483</f>
        <v/>
      </c>
      <c r="N483" s="37">
        <f>INDEX(N$78:N$91,$D483)/$E483</f>
        <v/>
      </c>
      <c r="O483" s="37">
        <f>INDEX(O$78:O$91,$D483)/$E483</f>
        <v/>
      </c>
      <c r="P483" s="37">
        <f>INDEX(P$78:P$91,$D483)/$E483</f>
        <v/>
      </c>
      <c r="Q483" s="37">
        <f>INDEX(Q$78:Q$91,$D483)/$E483</f>
        <v/>
      </c>
      <c r="R483" s="37">
        <f>INDEX(R$78:R$91,$D483)/$E483</f>
        <v/>
      </c>
      <c r="S483" s="37">
        <f>INDEX(S$78:S$91,$D483)/$E483</f>
        <v/>
      </c>
      <c r="T483" s="37">
        <f>INDEX(T$78:T$91,$D483)/$E483</f>
        <v/>
      </c>
      <c r="U483" s="37">
        <f>INDEX(U$78:U$91,$D483)/$E483</f>
        <v/>
      </c>
      <c r="V483" s="37">
        <f>INDEX(V$78:V$91,$D483)/$E483</f>
        <v/>
      </c>
      <c r="W483" s="37">
        <f>INDEX(W$78:W$91,$D483)/$E483</f>
        <v/>
      </c>
      <c r="X483" s="37">
        <f>INDEX(X$78:X$91,$D483)/$E483</f>
        <v/>
      </c>
      <c r="Y483" s="37">
        <f>INDEX(Y$78:Y$91,$D483)/$E483</f>
        <v/>
      </c>
      <c r="Z483" s="37">
        <f>INDEX(Z$78:Z$91,$D483)/$E483</f>
        <v/>
      </c>
      <c r="AA483" s="37">
        <f>INDEX(AA$78:AA$91,$D483)/$E483</f>
        <v/>
      </c>
      <c r="AB483" s="37">
        <f>INDEX(AB$78:AB$91,$D483)/$E483</f>
        <v/>
      </c>
      <c r="AC483" s="37">
        <f>INDEX(AC$78:AC$91,$D483)/$E483</f>
        <v/>
      </c>
      <c r="AD483" s="40">
        <f>NEWEXCISE(INDEX(AD$78:AD$91,$D483),$E483)</f>
        <v/>
      </c>
      <c r="AF483" s="11">
        <f>LOWER(Settings!$C$4)&amp;".mit."&amp;$A483&amp;IF($C483="","","."&amp;$C483&amp;"."&amp;$B483)&amp;IF(INDEX(Variables!$D$5:$D$105,MATCH($A483,Variables!$A$5:$A$105,0))="","","."&amp;INDEX(Variables!$D$5:$D$105,MATCH($A483,Variables!$A$5:$A$105,0)))&amp;"."&amp;AF$5</f>
        <v/>
      </c>
      <c r="AG483" s="38">
        <f>INDEX(AG$78:AG$91,$D483)/$E483</f>
        <v/>
      </c>
      <c r="AH483" s="37">
        <f>INDEX(AH$78:AH$91,$D483)/$E483</f>
        <v/>
      </c>
      <c r="AI483" s="37">
        <f>INDEX(AI$78:AI$91,$D483)/$E483</f>
        <v/>
      </c>
      <c r="AJ483" s="37">
        <f>INDEX(AJ$78:AJ$91,$D483)/$E483</f>
        <v/>
      </c>
      <c r="AK483" s="37">
        <f>INDEX(AK$78:AK$91,$D483)/$E483</f>
        <v/>
      </c>
      <c r="AL483" s="37">
        <f>INDEX(AL$78:AL$91,$D483)/$E483</f>
        <v/>
      </c>
      <c r="AM483" s="37">
        <f>INDEX(AM$78:AM$91,$D483)/$E483</f>
        <v/>
      </c>
      <c r="AN483" s="37">
        <f>INDEX(AN$78:AN$91,$D483)/$E483</f>
        <v/>
      </c>
      <c r="AO483" s="37">
        <f>INDEX(AO$78:AO$91,$D483)/$E483</f>
        <v/>
      </c>
      <c r="AP483" s="37">
        <f>INDEX(AP$78:AP$91,$D483)/$E483</f>
        <v/>
      </c>
      <c r="AQ483" s="37">
        <f>INDEX(AQ$78:AQ$91,$D483)/$E483</f>
        <v/>
      </c>
      <c r="AR483" s="37">
        <f>INDEX(AR$78:AR$91,$D483)/$E483</f>
        <v/>
      </c>
      <c r="AS483" s="37">
        <f>INDEX(AS$78:AS$91,$D483)/$E483</f>
        <v/>
      </c>
      <c r="AT483" s="37">
        <f>INDEX(AT$78:AT$91,$D483)/$E483</f>
        <v/>
      </c>
      <c r="AU483" s="37">
        <f>INDEX(AU$78:AU$91,$D483)/$E483</f>
        <v/>
      </c>
      <c r="AV483" s="37">
        <f>INDEX(AV$78:AV$91,$D483)/$E483</f>
        <v/>
      </c>
      <c r="AW483" s="37">
        <f>INDEX(AW$78:AW$91,$D483)/$E483</f>
        <v/>
      </c>
      <c r="AX483" s="37">
        <f>INDEX(AX$78:AX$91,$D483)/$E483</f>
        <v/>
      </c>
      <c r="AY483" s="40">
        <f>NEWEXCISE(INDEX(AY$78:AY$91,$D483),$E483)</f>
        <v/>
      </c>
    </row>
    <row r="484" hidden="1" outlineLevel="2">
      <c r="A484" s="14" t="inlineStr">
        <is>
          <t>ntx</t>
        </is>
      </c>
      <c r="B484" s="14" t="inlineStr">
        <is>
          <t>gso</t>
        </is>
      </c>
      <c r="C484" s="14" t="inlineStr">
        <is>
          <t>ral</t>
        </is>
      </c>
      <c r="D484" s="37">
        <f>INDEX(Inputs!$L$5:$L$132,MATCH($B484&amp;"|"&amp;$C484,Inputs!$A$5:$A$132,0))</f>
        <v/>
      </c>
      <c r="E484" s="37">
        <f>INDEX(Inputs!$I$5:$I$132,MATCH($B484&amp;"|"&amp;$C484,Inputs!$A$5:$A$132,0))</f>
        <v/>
      </c>
      <c r="F484" s="36" t="n"/>
      <c r="G484" s="36" t="n"/>
      <c r="H484" s="14">
        <f>INDEX(Variables!$B$5:$B$105,MATCH($A484,Variables!$A$5:$A$105,0))&amp;IF($C484="",""," | "&amp;INDEX(Mapping!$B$5:$B$26,MATCH($C484,Mapping!$A$5:$A$26,0))&amp;" | "&amp;INDEX(Mapping!$B$30:$B$41,MATCH($B484,Mapping!$A$30:$A$41,0)))</f>
        <v/>
      </c>
      <c r="I484" s="14">
        <f>INDEX(Variables!$C$5:$C$105,MATCH($A484,Variables!$A$5:$A$105,0))</f>
        <v/>
      </c>
      <c r="J484" s="14">
        <f>INDEX(Variables!$E$5:$E$105,MATCH($A484,Variables!$A$5:$A$105,0))</f>
        <v/>
      </c>
      <c r="K484" s="11">
        <f>LOWER(Settings!$C$4)&amp;".mit."&amp;$A484&amp;IF($C484="","","."&amp;$C484&amp;"."&amp;$B484)&amp;IF(INDEX(Variables!$D$5:$D$105,MATCH($A484,Variables!$A$5:$A$105,0))="","","."&amp;INDEX(Variables!$D$5:$D$105,MATCH($A484,Variables!$A$5:$A$105,0)))&amp;"."&amp;K$5</f>
        <v/>
      </c>
      <c r="L484" s="38">
        <f>INDEX(L$78:L$91,$D484)/$E484</f>
        <v/>
      </c>
      <c r="M484" s="37">
        <f>INDEX(M$78:M$91,$D484)/$E484</f>
        <v/>
      </c>
      <c r="N484" s="37">
        <f>INDEX(N$78:N$91,$D484)/$E484</f>
        <v/>
      </c>
      <c r="O484" s="37">
        <f>INDEX(O$78:O$91,$D484)/$E484</f>
        <v/>
      </c>
      <c r="P484" s="37">
        <f>INDEX(P$78:P$91,$D484)/$E484</f>
        <v/>
      </c>
      <c r="Q484" s="37">
        <f>INDEX(Q$78:Q$91,$D484)/$E484</f>
        <v/>
      </c>
      <c r="R484" s="37">
        <f>INDEX(R$78:R$91,$D484)/$E484</f>
        <v/>
      </c>
      <c r="S484" s="37">
        <f>INDEX(S$78:S$91,$D484)/$E484</f>
        <v/>
      </c>
      <c r="T484" s="37">
        <f>INDEX(T$78:T$91,$D484)/$E484</f>
        <v/>
      </c>
      <c r="U484" s="37">
        <f>INDEX(U$78:U$91,$D484)/$E484</f>
        <v/>
      </c>
      <c r="V484" s="37">
        <f>INDEX(V$78:V$91,$D484)/$E484</f>
        <v/>
      </c>
      <c r="W484" s="37">
        <f>INDEX(W$78:W$91,$D484)/$E484</f>
        <v/>
      </c>
      <c r="X484" s="37">
        <f>INDEX(X$78:X$91,$D484)/$E484</f>
        <v/>
      </c>
      <c r="Y484" s="37">
        <f>INDEX(Y$78:Y$91,$D484)/$E484</f>
        <v/>
      </c>
      <c r="Z484" s="37">
        <f>INDEX(Z$78:Z$91,$D484)/$E484</f>
        <v/>
      </c>
      <c r="AA484" s="37">
        <f>INDEX(AA$78:AA$91,$D484)/$E484</f>
        <v/>
      </c>
      <c r="AB484" s="37">
        <f>INDEX(AB$78:AB$91,$D484)/$E484</f>
        <v/>
      </c>
      <c r="AC484" s="37">
        <f>INDEX(AC$78:AC$91,$D484)/$E484</f>
        <v/>
      </c>
      <c r="AD484" s="40">
        <f>NEWEXCISE(INDEX(AD$78:AD$91,$D484),$E484)</f>
        <v/>
      </c>
      <c r="AF484" s="11">
        <f>LOWER(Settings!$C$4)&amp;".mit."&amp;$A484&amp;IF($C484="","","."&amp;$C484&amp;"."&amp;$B484)&amp;IF(INDEX(Variables!$D$5:$D$105,MATCH($A484,Variables!$A$5:$A$105,0))="","","."&amp;INDEX(Variables!$D$5:$D$105,MATCH($A484,Variables!$A$5:$A$105,0)))&amp;"."&amp;AF$5</f>
        <v/>
      </c>
      <c r="AG484" s="38">
        <f>INDEX(AG$78:AG$91,$D484)/$E484</f>
        <v/>
      </c>
      <c r="AH484" s="37">
        <f>INDEX(AH$78:AH$91,$D484)/$E484</f>
        <v/>
      </c>
      <c r="AI484" s="37">
        <f>INDEX(AI$78:AI$91,$D484)/$E484</f>
        <v/>
      </c>
      <c r="AJ484" s="37">
        <f>INDEX(AJ$78:AJ$91,$D484)/$E484</f>
        <v/>
      </c>
      <c r="AK484" s="37">
        <f>INDEX(AK$78:AK$91,$D484)/$E484</f>
        <v/>
      </c>
      <c r="AL484" s="37">
        <f>INDEX(AL$78:AL$91,$D484)/$E484</f>
        <v/>
      </c>
      <c r="AM484" s="37">
        <f>INDEX(AM$78:AM$91,$D484)/$E484</f>
        <v/>
      </c>
      <c r="AN484" s="37">
        <f>INDEX(AN$78:AN$91,$D484)/$E484</f>
        <v/>
      </c>
      <c r="AO484" s="37">
        <f>INDEX(AO$78:AO$91,$D484)/$E484</f>
        <v/>
      </c>
      <c r="AP484" s="37">
        <f>INDEX(AP$78:AP$91,$D484)/$E484</f>
        <v/>
      </c>
      <c r="AQ484" s="37">
        <f>INDEX(AQ$78:AQ$91,$D484)/$E484</f>
        <v/>
      </c>
      <c r="AR484" s="37">
        <f>INDEX(AR$78:AR$91,$D484)/$E484</f>
        <v/>
      </c>
      <c r="AS484" s="37">
        <f>INDEX(AS$78:AS$91,$D484)/$E484</f>
        <v/>
      </c>
      <c r="AT484" s="37">
        <f>INDEX(AT$78:AT$91,$D484)/$E484</f>
        <v/>
      </c>
      <c r="AU484" s="37">
        <f>INDEX(AU$78:AU$91,$D484)/$E484</f>
        <v/>
      </c>
      <c r="AV484" s="37">
        <f>INDEX(AV$78:AV$91,$D484)/$E484</f>
        <v/>
      </c>
      <c r="AW484" s="37">
        <f>INDEX(AW$78:AW$91,$D484)/$E484</f>
        <v/>
      </c>
      <c r="AX484" s="37">
        <f>INDEX(AX$78:AX$91,$D484)/$E484</f>
        <v/>
      </c>
      <c r="AY484" s="40">
        <f>NEWEXCISE(INDEX(AY$78:AY$91,$D484),$E484)</f>
        <v/>
      </c>
    </row>
    <row r="485" hidden="1" outlineLevel="2">
      <c r="A485" s="14" t="inlineStr">
        <is>
          <t>ntx</t>
        </is>
      </c>
      <c r="B485" s="14" t="inlineStr">
        <is>
          <t>die</t>
        </is>
      </c>
      <c r="C485" s="14" t="inlineStr">
        <is>
          <t>ral</t>
        </is>
      </c>
      <c r="D485" s="37">
        <f>INDEX(Inputs!$L$5:$L$132,MATCH($B485&amp;"|"&amp;$C485,Inputs!$A$5:$A$132,0))</f>
        <v/>
      </c>
      <c r="E485" s="37">
        <f>INDEX(Inputs!$I$5:$I$132,MATCH($B485&amp;"|"&amp;$C485,Inputs!$A$5:$A$132,0))</f>
        <v/>
      </c>
      <c r="F485" s="36" t="n"/>
      <c r="G485" s="36" t="n"/>
      <c r="H485" s="14">
        <f>INDEX(Variables!$B$5:$B$105,MATCH($A485,Variables!$A$5:$A$105,0))&amp;IF($C485="",""," | "&amp;INDEX(Mapping!$B$5:$B$26,MATCH($C485,Mapping!$A$5:$A$26,0))&amp;" | "&amp;INDEX(Mapping!$B$30:$B$41,MATCH($B485,Mapping!$A$30:$A$41,0)))</f>
        <v/>
      </c>
      <c r="I485" s="14">
        <f>INDEX(Variables!$C$5:$C$105,MATCH($A485,Variables!$A$5:$A$105,0))</f>
        <v/>
      </c>
      <c r="J485" s="14">
        <f>INDEX(Variables!$E$5:$E$105,MATCH($A485,Variables!$A$5:$A$105,0))</f>
        <v/>
      </c>
      <c r="K485" s="11">
        <f>LOWER(Settings!$C$4)&amp;".mit."&amp;$A485&amp;IF($C485="","","."&amp;$C485&amp;"."&amp;$B485)&amp;IF(INDEX(Variables!$D$5:$D$105,MATCH($A485,Variables!$A$5:$A$105,0))="","","."&amp;INDEX(Variables!$D$5:$D$105,MATCH($A485,Variables!$A$5:$A$105,0)))&amp;"."&amp;K$5</f>
        <v/>
      </c>
      <c r="L485" s="38">
        <f>INDEX(L$78:L$91,$D485)/$E485</f>
        <v/>
      </c>
      <c r="M485" s="37">
        <f>INDEX(M$78:M$91,$D485)/$E485</f>
        <v/>
      </c>
      <c r="N485" s="37">
        <f>INDEX(N$78:N$91,$D485)/$E485</f>
        <v/>
      </c>
      <c r="O485" s="37">
        <f>INDEX(O$78:O$91,$D485)/$E485</f>
        <v/>
      </c>
      <c r="P485" s="37">
        <f>INDEX(P$78:P$91,$D485)/$E485</f>
        <v/>
      </c>
      <c r="Q485" s="37">
        <f>INDEX(Q$78:Q$91,$D485)/$E485</f>
        <v/>
      </c>
      <c r="R485" s="37">
        <f>INDEX(R$78:R$91,$D485)/$E485</f>
        <v/>
      </c>
      <c r="S485" s="37">
        <f>INDEX(S$78:S$91,$D485)/$E485</f>
        <v/>
      </c>
      <c r="T485" s="37">
        <f>INDEX(T$78:T$91,$D485)/$E485</f>
        <v/>
      </c>
      <c r="U485" s="37">
        <f>INDEX(U$78:U$91,$D485)/$E485</f>
        <v/>
      </c>
      <c r="V485" s="37">
        <f>INDEX(V$78:V$91,$D485)/$E485</f>
        <v/>
      </c>
      <c r="W485" s="37">
        <f>INDEX(W$78:W$91,$D485)/$E485</f>
        <v/>
      </c>
      <c r="X485" s="37">
        <f>INDEX(X$78:X$91,$D485)/$E485</f>
        <v/>
      </c>
      <c r="Y485" s="37">
        <f>INDEX(Y$78:Y$91,$D485)/$E485</f>
        <v/>
      </c>
      <c r="Z485" s="37">
        <f>INDEX(Z$78:Z$91,$D485)/$E485</f>
        <v/>
      </c>
      <c r="AA485" s="37">
        <f>INDEX(AA$78:AA$91,$D485)/$E485</f>
        <v/>
      </c>
      <c r="AB485" s="37">
        <f>INDEX(AB$78:AB$91,$D485)/$E485</f>
        <v/>
      </c>
      <c r="AC485" s="37">
        <f>INDEX(AC$78:AC$91,$D485)/$E485</f>
        <v/>
      </c>
      <c r="AD485" s="40">
        <f>NEWEXCISE(INDEX(AD$78:AD$91,$D485),$E485)</f>
        <v/>
      </c>
      <c r="AF485" s="11">
        <f>LOWER(Settings!$C$4)&amp;".mit."&amp;$A485&amp;IF($C485="","","."&amp;$C485&amp;"."&amp;$B485)&amp;IF(INDEX(Variables!$D$5:$D$105,MATCH($A485,Variables!$A$5:$A$105,0))="","","."&amp;INDEX(Variables!$D$5:$D$105,MATCH($A485,Variables!$A$5:$A$105,0)))&amp;"."&amp;AF$5</f>
        <v/>
      </c>
      <c r="AG485" s="38">
        <f>INDEX(AG$78:AG$91,$D485)/$E485</f>
        <v/>
      </c>
      <c r="AH485" s="37">
        <f>INDEX(AH$78:AH$91,$D485)/$E485</f>
        <v/>
      </c>
      <c r="AI485" s="37">
        <f>INDEX(AI$78:AI$91,$D485)/$E485</f>
        <v/>
      </c>
      <c r="AJ485" s="37">
        <f>INDEX(AJ$78:AJ$91,$D485)/$E485</f>
        <v/>
      </c>
      <c r="AK485" s="37">
        <f>INDEX(AK$78:AK$91,$D485)/$E485</f>
        <v/>
      </c>
      <c r="AL485" s="37">
        <f>INDEX(AL$78:AL$91,$D485)/$E485</f>
        <v/>
      </c>
      <c r="AM485" s="37">
        <f>INDEX(AM$78:AM$91,$D485)/$E485</f>
        <v/>
      </c>
      <c r="AN485" s="37">
        <f>INDEX(AN$78:AN$91,$D485)/$E485</f>
        <v/>
      </c>
      <c r="AO485" s="37">
        <f>INDEX(AO$78:AO$91,$D485)/$E485</f>
        <v/>
      </c>
      <c r="AP485" s="37">
        <f>INDEX(AP$78:AP$91,$D485)/$E485</f>
        <v/>
      </c>
      <c r="AQ485" s="37">
        <f>INDEX(AQ$78:AQ$91,$D485)/$E485</f>
        <v/>
      </c>
      <c r="AR485" s="37">
        <f>INDEX(AR$78:AR$91,$D485)/$E485</f>
        <v/>
      </c>
      <c r="AS485" s="37">
        <f>INDEX(AS$78:AS$91,$D485)/$E485</f>
        <v/>
      </c>
      <c r="AT485" s="37">
        <f>INDEX(AT$78:AT$91,$D485)/$E485</f>
        <v/>
      </c>
      <c r="AU485" s="37">
        <f>INDEX(AU$78:AU$91,$D485)/$E485</f>
        <v/>
      </c>
      <c r="AV485" s="37">
        <f>INDEX(AV$78:AV$91,$D485)/$E485</f>
        <v/>
      </c>
      <c r="AW485" s="37">
        <f>INDEX(AW$78:AW$91,$D485)/$E485</f>
        <v/>
      </c>
      <c r="AX485" s="37">
        <f>INDEX(AX$78:AX$91,$D485)/$E485</f>
        <v/>
      </c>
      <c r="AY485" s="40">
        <f>NEWEXCISE(INDEX(AY$78:AY$91,$D485),$E485)</f>
        <v/>
      </c>
    </row>
    <row r="486" hidden="1" outlineLevel="2">
      <c r="A486" s="14" t="inlineStr">
        <is>
          <t>ntx</t>
        </is>
      </c>
      <c r="B486" s="14" t="inlineStr">
        <is>
          <t>lpg</t>
        </is>
      </c>
      <c r="C486" s="14" t="inlineStr">
        <is>
          <t>ral</t>
        </is>
      </c>
      <c r="D486" s="37">
        <f>INDEX(Inputs!$L$5:$L$132,MATCH($B486&amp;"|"&amp;$C486,Inputs!$A$5:$A$132,0))</f>
        <v/>
      </c>
      <c r="E486" s="37">
        <f>INDEX(Inputs!$I$5:$I$132,MATCH($B486&amp;"|"&amp;$C486,Inputs!$A$5:$A$132,0))</f>
        <v/>
      </c>
      <c r="F486" s="36" t="n"/>
      <c r="G486" s="36" t="n"/>
      <c r="H486" s="14">
        <f>INDEX(Variables!$B$5:$B$105,MATCH($A486,Variables!$A$5:$A$105,0))&amp;IF($C486="",""," | "&amp;INDEX(Mapping!$B$5:$B$26,MATCH($C486,Mapping!$A$5:$A$26,0))&amp;" | "&amp;INDEX(Mapping!$B$30:$B$41,MATCH($B486,Mapping!$A$30:$A$41,0)))</f>
        <v/>
      </c>
      <c r="I486" s="14">
        <f>INDEX(Variables!$C$5:$C$105,MATCH($A486,Variables!$A$5:$A$105,0))</f>
        <v/>
      </c>
      <c r="J486" s="14">
        <f>INDEX(Variables!$E$5:$E$105,MATCH($A486,Variables!$A$5:$A$105,0))</f>
        <v/>
      </c>
      <c r="K486" s="11">
        <f>LOWER(Settings!$C$4)&amp;".mit."&amp;$A486&amp;IF($C486="","","."&amp;$C486&amp;"."&amp;$B486)&amp;IF(INDEX(Variables!$D$5:$D$105,MATCH($A486,Variables!$A$5:$A$105,0))="","","."&amp;INDEX(Variables!$D$5:$D$105,MATCH($A486,Variables!$A$5:$A$105,0)))&amp;"."&amp;K$5</f>
        <v/>
      </c>
      <c r="L486" s="38">
        <f>INDEX(L$78:L$91,$D486)/$E486</f>
        <v/>
      </c>
      <c r="M486" s="37">
        <f>INDEX(M$78:M$91,$D486)/$E486</f>
        <v/>
      </c>
      <c r="N486" s="37">
        <f>INDEX(N$78:N$91,$D486)/$E486</f>
        <v/>
      </c>
      <c r="O486" s="37">
        <f>INDEX(O$78:O$91,$D486)/$E486</f>
        <v/>
      </c>
      <c r="P486" s="37">
        <f>INDEX(P$78:P$91,$D486)/$E486</f>
        <v/>
      </c>
      <c r="Q486" s="37">
        <f>INDEX(Q$78:Q$91,$D486)/$E486</f>
        <v/>
      </c>
      <c r="R486" s="37">
        <f>INDEX(R$78:R$91,$D486)/$E486</f>
        <v/>
      </c>
      <c r="S486" s="37">
        <f>INDEX(S$78:S$91,$D486)/$E486</f>
        <v/>
      </c>
      <c r="T486" s="37">
        <f>INDEX(T$78:T$91,$D486)/$E486</f>
        <v/>
      </c>
      <c r="U486" s="37">
        <f>INDEX(U$78:U$91,$D486)/$E486</f>
        <v/>
      </c>
      <c r="V486" s="37">
        <f>INDEX(V$78:V$91,$D486)/$E486</f>
        <v/>
      </c>
      <c r="W486" s="37">
        <f>INDEX(W$78:W$91,$D486)/$E486</f>
        <v/>
      </c>
      <c r="X486" s="37">
        <f>INDEX(X$78:X$91,$D486)/$E486</f>
        <v/>
      </c>
      <c r="Y486" s="37">
        <f>INDEX(Y$78:Y$91,$D486)/$E486</f>
        <v/>
      </c>
      <c r="Z486" s="37">
        <f>INDEX(Z$78:Z$91,$D486)/$E486</f>
        <v/>
      </c>
      <c r="AA486" s="37">
        <f>INDEX(AA$78:AA$91,$D486)/$E486</f>
        <v/>
      </c>
      <c r="AB486" s="37">
        <f>INDEX(AB$78:AB$91,$D486)/$E486</f>
        <v/>
      </c>
      <c r="AC486" s="37">
        <f>INDEX(AC$78:AC$91,$D486)/$E486</f>
        <v/>
      </c>
      <c r="AD486" s="40">
        <f>NEWEXCISE(INDEX(AD$78:AD$91,$D486),$E486)</f>
        <v/>
      </c>
      <c r="AF486" s="11">
        <f>LOWER(Settings!$C$4)&amp;".mit."&amp;$A486&amp;IF($C486="","","."&amp;$C486&amp;"."&amp;$B486)&amp;IF(INDEX(Variables!$D$5:$D$105,MATCH($A486,Variables!$A$5:$A$105,0))="","","."&amp;INDEX(Variables!$D$5:$D$105,MATCH($A486,Variables!$A$5:$A$105,0)))&amp;"."&amp;AF$5</f>
        <v/>
      </c>
      <c r="AG486" s="38">
        <f>INDEX(AG$78:AG$91,$D486)/$E486</f>
        <v/>
      </c>
      <c r="AH486" s="37">
        <f>INDEX(AH$78:AH$91,$D486)/$E486</f>
        <v/>
      </c>
      <c r="AI486" s="37">
        <f>INDEX(AI$78:AI$91,$D486)/$E486</f>
        <v/>
      </c>
      <c r="AJ486" s="37">
        <f>INDEX(AJ$78:AJ$91,$D486)/$E486</f>
        <v/>
      </c>
      <c r="AK486" s="37">
        <f>INDEX(AK$78:AK$91,$D486)/$E486</f>
        <v/>
      </c>
      <c r="AL486" s="37">
        <f>INDEX(AL$78:AL$91,$D486)/$E486</f>
        <v/>
      </c>
      <c r="AM486" s="37">
        <f>INDEX(AM$78:AM$91,$D486)/$E486</f>
        <v/>
      </c>
      <c r="AN486" s="37">
        <f>INDEX(AN$78:AN$91,$D486)/$E486</f>
        <v/>
      </c>
      <c r="AO486" s="37">
        <f>INDEX(AO$78:AO$91,$D486)/$E486</f>
        <v/>
      </c>
      <c r="AP486" s="37">
        <f>INDEX(AP$78:AP$91,$D486)/$E486</f>
        <v/>
      </c>
      <c r="AQ486" s="37">
        <f>INDEX(AQ$78:AQ$91,$D486)/$E486</f>
        <v/>
      </c>
      <c r="AR486" s="37">
        <f>INDEX(AR$78:AR$91,$D486)/$E486</f>
        <v/>
      </c>
      <c r="AS486" s="37">
        <f>INDEX(AS$78:AS$91,$D486)/$E486</f>
        <v/>
      </c>
      <c r="AT486" s="37">
        <f>INDEX(AT$78:AT$91,$D486)/$E486</f>
        <v/>
      </c>
      <c r="AU486" s="37">
        <f>INDEX(AU$78:AU$91,$D486)/$E486</f>
        <v/>
      </c>
      <c r="AV486" s="37">
        <f>INDEX(AV$78:AV$91,$D486)/$E486</f>
        <v/>
      </c>
      <c r="AW486" s="37">
        <f>INDEX(AW$78:AW$91,$D486)/$E486</f>
        <v/>
      </c>
      <c r="AX486" s="37">
        <f>INDEX(AX$78:AX$91,$D486)/$E486</f>
        <v/>
      </c>
      <c r="AY486" s="40">
        <f>NEWEXCISE(INDEX(AY$78:AY$91,$D486),$E486)</f>
        <v/>
      </c>
    </row>
    <row r="487" hidden="1" outlineLevel="2">
      <c r="A487" s="14" t="inlineStr">
        <is>
          <t>ntx</t>
        </is>
      </c>
      <c r="B487" s="14" t="inlineStr">
        <is>
          <t>ker</t>
        </is>
      </c>
      <c r="C487" s="14" t="inlineStr">
        <is>
          <t>ral</t>
        </is>
      </c>
      <c r="D487" s="37">
        <f>INDEX(Inputs!$L$5:$L$132,MATCH($B487&amp;"|"&amp;$C487,Inputs!$A$5:$A$132,0))</f>
        <v/>
      </c>
      <c r="E487" s="37">
        <f>INDEX(Inputs!$I$5:$I$132,MATCH($B487&amp;"|"&amp;$C487,Inputs!$A$5:$A$132,0))</f>
        <v/>
      </c>
      <c r="F487" s="36" t="n"/>
      <c r="G487" s="36" t="n"/>
      <c r="H487" s="14">
        <f>INDEX(Variables!$B$5:$B$105,MATCH($A487,Variables!$A$5:$A$105,0))&amp;IF($C487="",""," | "&amp;INDEX(Mapping!$B$5:$B$26,MATCH($C487,Mapping!$A$5:$A$26,0))&amp;" | "&amp;INDEX(Mapping!$B$30:$B$41,MATCH($B487,Mapping!$A$30:$A$41,0)))</f>
        <v/>
      </c>
      <c r="I487" s="14">
        <f>INDEX(Variables!$C$5:$C$105,MATCH($A487,Variables!$A$5:$A$105,0))</f>
        <v/>
      </c>
      <c r="J487" s="14">
        <f>INDEX(Variables!$E$5:$E$105,MATCH($A487,Variables!$A$5:$A$105,0))</f>
        <v/>
      </c>
      <c r="K487" s="11">
        <f>LOWER(Settings!$C$4)&amp;".mit."&amp;$A487&amp;IF($C487="","","."&amp;$C487&amp;"."&amp;$B487)&amp;IF(INDEX(Variables!$D$5:$D$105,MATCH($A487,Variables!$A$5:$A$105,0))="","","."&amp;INDEX(Variables!$D$5:$D$105,MATCH($A487,Variables!$A$5:$A$105,0)))&amp;"."&amp;K$5</f>
        <v/>
      </c>
      <c r="L487" s="38">
        <f>INDEX(L$78:L$91,$D487)/$E487</f>
        <v/>
      </c>
      <c r="M487" s="37">
        <f>INDEX(M$78:M$91,$D487)/$E487</f>
        <v/>
      </c>
      <c r="N487" s="37">
        <f>INDEX(N$78:N$91,$D487)/$E487</f>
        <v/>
      </c>
      <c r="O487" s="37">
        <f>INDEX(O$78:O$91,$D487)/$E487</f>
        <v/>
      </c>
      <c r="P487" s="37">
        <f>INDEX(P$78:P$91,$D487)/$E487</f>
        <v/>
      </c>
      <c r="Q487" s="37">
        <f>INDEX(Q$78:Q$91,$D487)/$E487</f>
        <v/>
      </c>
      <c r="R487" s="37">
        <f>INDEX(R$78:R$91,$D487)/$E487</f>
        <v/>
      </c>
      <c r="S487" s="37">
        <f>INDEX(S$78:S$91,$D487)/$E487</f>
        <v/>
      </c>
      <c r="T487" s="37">
        <f>INDEX(T$78:T$91,$D487)/$E487</f>
        <v/>
      </c>
      <c r="U487" s="37">
        <f>INDEX(U$78:U$91,$D487)/$E487</f>
        <v/>
      </c>
      <c r="V487" s="37">
        <f>INDEX(V$78:V$91,$D487)/$E487</f>
        <v/>
      </c>
      <c r="W487" s="37">
        <f>INDEX(W$78:W$91,$D487)/$E487</f>
        <v/>
      </c>
      <c r="X487" s="37">
        <f>INDEX(X$78:X$91,$D487)/$E487</f>
        <v/>
      </c>
      <c r="Y487" s="37">
        <f>INDEX(Y$78:Y$91,$D487)/$E487</f>
        <v/>
      </c>
      <c r="Z487" s="37">
        <f>INDEX(Z$78:Z$91,$D487)/$E487</f>
        <v/>
      </c>
      <c r="AA487" s="37">
        <f>INDEX(AA$78:AA$91,$D487)/$E487</f>
        <v/>
      </c>
      <c r="AB487" s="37">
        <f>INDEX(AB$78:AB$91,$D487)/$E487</f>
        <v/>
      </c>
      <c r="AC487" s="37">
        <f>INDEX(AC$78:AC$91,$D487)/$E487</f>
        <v/>
      </c>
      <c r="AD487" s="40">
        <f>NEWEXCISE(INDEX(AD$78:AD$91,$D487),$E487)</f>
        <v/>
      </c>
      <c r="AF487" s="11">
        <f>LOWER(Settings!$C$4)&amp;".mit."&amp;$A487&amp;IF($C487="","","."&amp;$C487&amp;"."&amp;$B487)&amp;IF(INDEX(Variables!$D$5:$D$105,MATCH($A487,Variables!$A$5:$A$105,0))="","","."&amp;INDEX(Variables!$D$5:$D$105,MATCH($A487,Variables!$A$5:$A$105,0)))&amp;"."&amp;AF$5</f>
        <v/>
      </c>
      <c r="AG487" s="38">
        <f>INDEX(AG$78:AG$91,$D487)/$E487</f>
        <v/>
      </c>
      <c r="AH487" s="37">
        <f>INDEX(AH$78:AH$91,$D487)/$E487</f>
        <v/>
      </c>
      <c r="AI487" s="37">
        <f>INDEX(AI$78:AI$91,$D487)/$E487</f>
        <v/>
      </c>
      <c r="AJ487" s="37">
        <f>INDEX(AJ$78:AJ$91,$D487)/$E487</f>
        <v/>
      </c>
      <c r="AK487" s="37">
        <f>INDEX(AK$78:AK$91,$D487)/$E487</f>
        <v/>
      </c>
      <c r="AL487" s="37">
        <f>INDEX(AL$78:AL$91,$D487)/$E487</f>
        <v/>
      </c>
      <c r="AM487" s="37">
        <f>INDEX(AM$78:AM$91,$D487)/$E487</f>
        <v/>
      </c>
      <c r="AN487" s="37">
        <f>INDEX(AN$78:AN$91,$D487)/$E487</f>
        <v/>
      </c>
      <c r="AO487" s="37">
        <f>INDEX(AO$78:AO$91,$D487)/$E487</f>
        <v/>
      </c>
      <c r="AP487" s="37">
        <f>INDEX(AP$78:AP$91,$D487)/$E487</f>
        <v/>
      </c>
      <c r="AQ487" s="37">
        <f>INDEX(AQ$78:AQ$91,$D487)/$E487</f>
        <v/>
      </c>
      <c r="AR487" s="37">
        <f>INDEX(AR$78:AR$91,$D487)/$E487</f>
        <v/>
      </c>
      <c r="AS487" s="37">
        <f>INDEX(AS$78:AS$91,$D487)/$E487</f>
        <v/>
      </c>
      <c r="AT487" s="37">
        <f>INDEX(AT$78:AT$91,$D487)/$E487</f>
        <v/>
      </c>
      <c r="AU487" s="37">
        <f>INDEX(AU$78:AU$91,$D487)/$E487</f>
        <v/>
      </c>
      <c r="AV487" s="37">
        <f>INDEX(AV$78:AV$91,$D487)/$E487</f>
        <v/>
      </c>
      <c r="AW487" s="37">
        <f>INDEX(AW$78:AW$91,$D487)/$E487</f>
        <v/>
      </c>
      <c r="AX487" s="37">
        <f>INDEX(AX$78:AX$91,$D487)/$E487</f>
        <v/>
      </c>
      <c r="AY487" s="40">
        <f>NEWEXCISE(INDEX(AY$78:AY$91,$D487),$E487)</f>
        <v/>
      </c>
    </row>
    <row r="488" hidden="1" outlineLevel="2">
      <c r="A488" s="14" t="inlineStr">
        <is>
          <t>ntx</t>
        </is>
      </c>
      <c r="B488" s="14" t="inlineStr">
        <is>
          <t>oop</t>
        </is>
      </c>
      <c r="C488" s="14" t="inlineStr">
        <is>
          <t>ral</t>
        </is>
      </c>
      <c r="D488" s="37">
        <f>INDEX(Inputs!$L$5:$L$132,MATCH($B488&amp;"|"&amp;$C488,Inputs!$A$5:$A$132,0))</f>
        <v/>
      </c>
      <c r="E488" s="37">
        <f>INDEX(Inputs!$I$5:$I$132,MATCH($B488&amp;"|"&amp;$C488,Inputs!$A$5:$A$132,0))</f>
        <v/>
      </c>
      <c r="F488" s="36" t="n"/>
      <c r="G488" s="36" t="n"/>
      <c r="H488" s="14">
        <f>INDEX(Variables!$B$5:$B$105,MATCH($A488,Variables!$A$5:$A$105,0))&amp;IF($C488="",""," | "&amp;INDEX(Mapping!$B$5:$B$26,MATCH($C488,Mapping!$A$5:$A$26,0))&amp;" | "&amp;INDEX(Mapping!$B$30:$B$41,MATCH($B488,Mapping!$A$30:$A$41,0)))</f>
        <v/>
      </c>
      <c r="I488" s="14">
        <f>INDEX(Variables!$C$5:$C$105,MATCH($A488,Variables!$A$5:$A$105,0))</f>
        <v/>
      </c>
      <c r="J488" s="14">
        <f>INDEX(Variables!$E$5:$E$105,MATCH($A488,Variables!$A$5:$A$105,0))</f>
        <v/>
      </c>
      <c r="K488" s="11">
        <f>LOWER(Settings!$C$4)&amp;".mit."&amp;$A488&amp;IF($C488="","","."&amp;$C488&amp;"."&amp;$B488)&amp;IF(INDEX(Variables!$D$5:$D$105,MATCH($A488,Variables!$A$5:$A$105,0))="","","."&amp;INDEX(Variables!$D$5:$D$105,MATCH($A488,Variables!$A$5:$A$105,0)))&amp;"."&amp;K$5</f>
        <v/>
      </c>
      <c r="L488" s="38">
        <f>INDEX(L$78:L$91,$D488)/$E488</f>
        <v/>
      </c>
      <c r="M488" s="37">
        <f>INDEX(M$78:M$91,$D488)/$E488</f>
        <v/>
      </c>
      <c r="N488" s="37">
        <f>INDEX(N$78:N$91,$D488)/$E488</f>
        <v/>
      </c>
      <c r="O488" s="37">
        <f>INDEX(O$78:O$91,$D488)/$E488</f>
        <v/>
      </c>
      <c r="P488" s="37">
        <f>INDEX(P$78:P$91,$D488)/$E488</f>
        <v/>
      </c>
      <c r="Q488" s="37">
        <f>INDEX(Q$78:Q$91,$D488)/$E488</f>
        <v/>
      </c>
      <c r="R488" s="37">
        <f>INDEX(R$78:R$91,$D488)/$E488</f>
        <v/>
      </c>
      <c r="S488" s="37">
        <f>INDEX(S$78:S$91,$D488)/$E488</f>
        <v/>
      </c>
      <c r="T488" s="37">
        <f>INDEX(T$78:T$91,$D488)/$E488</f>
        <v/>
      </c>
      <c r="U488" s="37">
        <f>INDEX(U$78:U$91,$D488)/$E488</f>
        <v/>
      </c>
      <c r="V488" s="37">
        <f>INDEX(V$78:V$91,$D488)/$E488</f>
        <v/>
      </c>
      <c r="W488" s="37">
        <f>INDEX(W$78:W$91,$D488)/$E488</f>
        <v/>
      </c>
      <c r="X488" s="37">
        <f>INDEX(X$78:X$91,$D488)/$E488</f>
        <v/>
      </c>
      <c r="Y488" s="37">
        <f>INDEX(Y$78:Y$91,$D488)/$E488</f>
        <v/>
      </c>
      <c r="Z488" s="37">
        <f>INDEX(Z$78:Z$91,$D488)/$E488</f>
        <v/>
      </c>
      <c r="AA488" s="37">
        <f>INDEX(AA$78:AA$91,$D488)/$E488</f>
        <v/>
      </c>
      <c r="AB488" s="37">
        <f>INDEX(AB$78:AB$91,$D488)/$E488</f>
        <v/>
      </c>
      <c r="AC488" s="37">
        <f>INDEX(AC$78:AC$91,$D488)/$E488</f>
        <v/>
      </c>
      <c r="AD488" s="40">
        <f>NEWEXCISE(INDEX(AD$78:AD$91,$D488),$E488)</f>
        <v/>
      </c>
      <c r="AF488" s="11">
        <f>LOWER(Settings!$C$4)&amp;".mit."&amp;$A488&amp;IF($C488="","","."&amp;$C488&amp;"."&amp;$B488)&amp;IF(INDEX(Variables!$D$5:$D$105,MATCH($A488,Variables!$A$5:$A$105,0))="","","."&amp;INDEX(Variables!$D$5:$D$105,MATCH($A488,Variables!$A$5:$A$105,0)))&amp;"."&amp;AF$5</f>
        <v/>
      </c>
      <c r="AG488" s="38">
        <f>INDEX(AG$78:AG$91,$D488)/$E488</f>
        <v/>
      </c>
      <c r="AH488" s="37">
        <f>INDEX(AH$78:AH$91,$D488)/$E488</f>
        <v/>
      </c>
      <c r="AI488" s="37">
        <f>INDEX(AI$78:AI$91,$D488)/$E488</f>
        <v/>
      </c>
      <c r="AJ488" s="37">
        <f>INDEX(AJ$78:AJ$91,$D488)/$E488</f>
        <v/>
      </c>
      <c r="AK488" s="37">
        <f>INDEX(AK$78:AK$91,$D488)/$E488</f>
        <v/>
      </c>
      <c r="AL488" s="37">
        <f>INDEX(AL$78:AL$91,$D488)/$E488</f>
        <v/>
      </c>
      <c r="AM488" s="37">
        <f>INDEX(AM$78:AM$91,$D488)/$E488</f>
        <v/>
      </c>
      <c r="AN488" s="37">
        <f>INDEX(AN$78:AN$91,$D488)/$E488</f>
        <v/>
      </c>
      <c r="AO488" s="37">
        <f>INDEX(AO$78:AO$91,$D488)/$E488</f>
        <v/>
      </c>
      <c r="AP488" s="37">
        <f>INDEX(AP$78:AP$91,$D488)/$E488</f>
        <v/>
      </c>
      <c r="AQ488" s="37">
        <f>INDEX(AQ$78:AQ$91,$D488)/$E488</f>
        <v/>
      </c>
      <c r="AR488" s="37">
        <f>INDEX(AR$78:AR$91,$D488)/$E488</f>
        <v/>
      </c>
      <c r="AS488" s="37">
        <f>INDEX(AS$78:AS$91,$D488)/$E488</f>
        <v/>
      </c>
      <c r="AT488" s="37">
        <f>INDEX(AT$78:AT$91,$D488)/$E488</f>
        <v/>
      </c>
      <c r="AU488" s="37">
        <f>INDEX(AU$78:AU$91,$D488)/$E488</f>
        <v/>
      </c>
      <c r="AV488" s="37">
        <f>INDEX(AV$78:AV$91,$D488)/$E488</f>
        <v/>
      </c>
      <c r="AW488" s="37">
        <f>INDEX(AW$78:AW$91,$D488)/$E488</f>
        <v/>
      </c>
      <c r="AX488" s="37">
        <f>INDEX(AX$78:AX$91,$D488)/$E488</f>
        <v/>
      </c>
      <c r="AY488" s="40">
        <f>NEWEXCISE(INDEX(AY$78:AY$91,$D488),$E488)</f>
        <v/>
      </c>
    </row>
    <row r="489" hidden="1" outlineLevel="2">
      <c r="A489" s="14" t="inlineStr">
        <is>
          <t>ntx</t>
        </is>
      </c>
      <c r="B489" s="14" t="inlineStr">
        <is>
          <t>bio</t>
        </is>
      </c>
      <c r="C489" s="14" t="inlineStr">
        <is>
          <t>ral</t>
        </is>
      </c>
      <c r="D489" s="37">
        <f>INDEX(Inputs!$L$5:$L$132,MATCH($B489&amp;"|"&amp;$C489,Inputs!$A$5:$A$132,0))</f>
        <v/>
      </c>
      <c r="E489" s="37">
        <f>INDEX(Inputs!$I$5:$I$132,MATCH($B489&amp;"|"&amp;$C489,Inputs!$A$5:$A$132,0))</f>
        <v/>
      </c>
      <c r="F489" s="36" t="n"/>
      <c r="G489" s="36" t="n"/>
      <c r="H489" s="14">
        <f>INDEX(Variables!$B$5:$B$105,MATCH($A489,Variables!$A$5:$A$105,0))&amp;IF($C489="",""," | "&amp;INDEX(Mapping!$B$5:$B$26,MATCH($C489,Mapping!$A$5:$A$26,0))&amp;" | "&amp;INDEX(Mapping!$B$30:$B$41,MATCH($B489,Mapping!$A$30:$A$41,0)))</f>
        <v/>
      </c>
      <c r="I489" s="14">
        <f>INDEX(Variables!$C$5:$C$105,MATCH($A489,Variables!$A$5:$A$105,0))</f>
        <v/>
      </c>
      <c r="J489" s="14">
        <f>INDEX(Variables!$E$5:$E$105,MATCH($A489,Variables!$A$5:$A$105,0))</f>
        <v/>
      </c>
      <c r="K489" s="11">
        <f>LOWER(Settings!$C$4)&amp;".mit."&amp;$A489&amp;IF($C489="","","."&amp;$C489&amp;"."&amp;$B489)&amp;IF(INDEX(Variables!$D$5:$D$105,MATCH($A489,Variables!$A$5:$A$105,0))="","","."&amp;INDEX(Variables!$D$5:$D$105,MATCH($A489,Variables!$A$5:$A$105,0)))&amp;"."&amp;K$5</f>
        <v/>
      </c>
      <c r="L489" s="38">
        <f>INDEX(L$78:L$91,$D489)/$E489</f>
        <v/>
      </c>
      <c r="M489" s="37">
        <f>INDEX(M$78:M$91,$D489)/$E489</f>
        <v/>
      </c>
      <c r="N489" s="37">
        <f>INDEX(N$78:N$91,$D489)/$E489</f>
        <v/>
      </c>
      <c r="O489" s="37">
        <f>INDEX(O$78:O$91,$D489)/$E489</f>
        <v/>
      </c>
      <c r="P489" s="37">
        <f>INDEX(P$78:P$91,$D489)/$E489</f>
        <v/>
      </c>
      <c r="Q489" s="37">
        <f>INDEX(Q$78:Q$91,$D489)/$E489</f>
        <v/>
      </c>
      <c r="R489" s="37">
        <f>INDEX(R$78:R$91,$D489)/$E489</f>
        <v/>
      </c>
      <c r="S489" s="37">
        <f>INDEX(S$78:S$91,$D489)/$E489</f>
        <v/>
      </c>
      <c r="T489" s="37">
        <f>INDEX(T$78:T$91,$D489)/$E489</f>
        <v/>
      </c>
      <c r="U489" s="37">
        <f>INDEX(U$78:U$91,$D489)/$E489</f>
        <v/>
      </c>
      <c r="V489" s="37">
        <f>INDEX(V$78:V$91,$D489)/$E489</f>
        <v/>
      </c>
      <c r="W489" s="37">
        <f>INDEX(W$78:W$91,$D489)/$E489</f>
        <v/>
      </c>
      <c r="X489" s="37">
        <f>INDEX(X$78:X$91,$D489)/$E489</f>
        <v/>
      </c>
      <c r="Y489" s="37">
        <f>INDEX(Y$78:Y$91,$D489)/$E489</f>
        <v/>
      </c>
      <c r="Z489" s="37">
        <f>INDEX(Z$78:Z$91,$D489)/$E489</f>
        <v/>
      </c>
      <c r="AA489" s="37">
        <f>INDEX(AA$78:AA$91,$D489)/$E489</f>
        <v/>
      </c>
      <c r="AB489" s="37">
        <f>INDEX(AB$78:AB$91,$D489)/$E489</f>
        <v/>
      </c>
      <c r="AC489" s="37">
        <f>INDEX(AC$78:AC$91,$D489)/$E489</f>
        <v/>
      </c>
      <c r="AD489" s="40">
        <f>NEWEXCISE(INDEX(AD$78:AD$91,$D489),$E489)</f>
        <v/>
      </c>
      <c r="AF489" s="11">
        <f>LOWER(Settings!$C$4)&amp;".mit."&amp;$A489&amp;IF($C489="","","."&amp;$C489&amp;"."&amp;$B489)&amp;IF(INDEX(Variables!$D$5:$D$105,MATCH($A489,Variables!$A$5:$A$105,0))="","","."&amp;INDEX(Variables!$D$5:$D$105,MATCH($A489,Variables!$A$5:$A$105,0)))&amp;"."&amp;AF$5</f>
        <v/>
      </c>
      <c r="AG489" s="38">
        <f>INDEX(AG$78:AG$91,$D489)/$E489</f>
        <v/>
      </c>
      <c r="AH489" s="37">
        <f>INDEX(AH$78:AH$91,$D489)/$E489</f>
        <v/>
      </c>
      <c r="AI489" s="37">
        <f>INDEX(AI$78:AI$91,$D489)/$E489</f>
        <v/>
      </c>
      <c r="AJ489" s="37">
        <f>INDEX(AJ$78:AJ$91,$D489)/$E489</f>
        <v/>
      </c>
      <c r="AK489" s="37">
        <f>INDEX(AK$78:AK$91,$D489)/$E489</f>
        <v/>
      </c>
      <c r="AL489" s="37">
        <f>INDEX(AL$78:AL$91,$D489)/$E489</f>
        <v/>
      </c>
      <c r="AM489" s="37">
        <f>INDEX(AM$78:AM$91,$D489)/$E489</f>
        <v/>
      </c>
      <c r="AN489" s="37">
        <f>INDEX(AN$78:AN$91,$D489)/$E489</f>
        <v/>
      </c>
      <c r="AO489" s="37">
        <f>INDEX(AO$78:AO$91,$D489)/$E489</f>
        <v/>
      </c>
      <c r="AP489" s="37">
        <f>INDEX(AP$78:AP$91,$D489)/$E489</f>
        <v/>
      </c>
      <c r="AQ489" s="37">
        <f>INDEX(AQ$78:AQ$91,$D489)/$E489</f>
        <v/>
      </c>
      <c r="AR489" s="37">
        <f>INDEX(AR$78:AR$91,$D489)/$E489</f>
        <v/>
      </c>
      <c r="AS489" s="37">
        <f>INDEX(AS$78:AS$91,$D489)/$E489</f>
        <v/>
      </c>
      <c r="AT489" s="37">
        <f>INDEX(AT$78:AT$91,$D489)/$E489</f>
        <v/>
      </c>
      <c r="AU489" s="37">
        <f>INDEX(AU$78:AU$91,$D489)/$E489</f>
        <v/>
      </c>
      <c r="AV489" s="37">
        <f>INDEX(AV$78:AV$91,$D489)/$E489</f>
        <v/>
      </c>
      <c r="AW489" s="37">
        <f>INDEX(AW$78:AW$91,$D489)/$E489</f>
        <v/>
      </c>
      <c r="AX489" s="37">
        <f>INDEX(AX$78:AX$91,$D489)/$E489</f>
        <v/>
      </c>
      <c r="AY489" s="40">
        <f>NEWEXCISE(INDEX(AY$78:AY$91,$D489),$E489)</f>
        <v/>
      </c>
    </row>
    <row r="490" hidden="1" outlineLevel="2"/>
    <row r="491" hidden="1" outlineLevel="2">
      <c r="A491" s="14" t="inlineStr">
        <is>
          <t>nce</t>
        </is>
      </c>
      <c r="B491" s="14" t="inlineStr">
        <is>
          <t>coa</t>
        </is>
      </c>
      <c r="C491" s="14" t="inlineStr">
        <is>
          <t>ral</t>
        </is>
      </c>
      <c r="D491" s="36" t="n"/>
      <c r="E491" s="36" t="n"/>
      <c r="F491" s="36" t="n"/>
      <c r="G491" s="36" t="n"/>
      <c r="H491" s="14">
        <f>INDEX(Variables!$B$5:$B$105,MATCH($A491,Variables!$A$5:$A$105,0))&amp;IF($C491="",""," | "&amp;INDEX(Mapping!$B$5:$B$26,MATCH($C491,Mapping!$A$5:$A$26,0))&amp;" | "&amp;INDEX(Mapping!$B$30:$B$41,MATCH($B491,Mapping!$A$30:$A$41,0)))</f>
        <v/>
      </c>
      <c r="I491" s="14">
        <f>INDEX(Variables!$C$5:$C$105,MATCH($A491,Variables!$A$5:$A$105,0))</f>
        <v/>
      </c>
      <c r="J491" s="14">
        <f>INDEX(Variables!$E$5:$E$105,MATCH($A491,Variables!$A$5:$A$105,0))</f>
        <v/>
      </c>
      <c r="K491" s="11">
        <f>LOWER(Settings!$C$4)&amp;".mit."&amp;$A491&amp;IF($C491="","","."&amp;$C491&amp;"."&amp;$B491)&amp;IF(INDEX(Variables!$D$5:$D$105,MATCH($A491,Variables!$A$5:$A$105,0))="","","."&amp;INDEX(Variables!$D$5:$D$105,MATCH($A491,Variables!$A$5:$A$105,0)))&amp;"."&amp;K$5</f>
        <v/>
      </c>
      <c r="L491" s="38">
        <f>L464+L473+L482</f>
        <v/>
      </c>
      <c r="M491" s="37">
        <f>M464+M473+M482</f>
        <v/>
      </c>
      <c r="N491" s="37">
        <f>N464+N473+N482</f>
        <v/>
      </c>
      <c r="O491" s="37">
        <f>O464+O473+O482</f>
        <v/>
      </c>
      <c r="P491" s="37">
        <f>P464+P473+P482</f>
        <v/>
      </c>
      <c r="Q491" s="37">
        <f>Q464+Q473+Q482</f>
        <v/>
      </c>
      <c r="R491" s="37">
        <f>R464+R473+R482</f>
        <v/>
      </c>
      <c r="S491" s="37">
        <f>S464+S473+S482</f>
        <v/>
      </c>
      <c r="T491" s="37">
        <f>T464+T473+T482</f>
        <v/>
      </c>
      <c r="U491" s="37">
        <f>U464+U473+U482</f>
        <v/>
      </c>
      <c r="V491" s="37">
        <f>V464+V473+V482</f>
        <v/>
      </c>
      <c r="W491" s="37">
        <f>W464+W473+W482</f>
        <v/>
      </c>
      <c r="X491" s="37">
        <f>X464+X473+X482</f>
        <v/>
      </c>
      <c r="Y491" s="37">
        <f>Y464+Y473+Y482</f>
        <v/>
      </c>
      <c r="Z491" s="37">
        <f>Z464+Z473+Z482</f>
        <v/>
      </c>
      <c r="AA491" s="37">
        <f>AA464+AA473+AA482</f>
        <v/>
      </c>
      <c r="AB491" s="37">
        <f>AB464+AB473+AB482</f>
        <v/>
      </c>
      <c r="AC491" s="37">
        <f>AC464+AC473+AC482</f>
        <v/>
      </c>
      <c r="AD491" s="40">
        <f>NEWPOLICY(AD464,AD473,AD482)</f>
        <v/>
      </c>
      <c r="AF491" s="11">
        <f>LOWER(Settings!$C$4)&amp;".mit."&amp;$A491&amp;IF($C491="","","."&amp;$C491&amp;"."&amp;$B491)&amp;IF(INDEX(Variables!$D$5:$D$105,MATCH($A491,Variables!$A$5:$A$105,0))="","","."&amp;INDEX(Variables!$D$5:$D$105,MATCH($A491,Variables!$A$5:$A$105,0)))&amp;"."&amp;AF$5</f>
        <v/>
      </c>
      <c r="AG491" s="38">
        <f>AG464+AG473+AG482</f>
        <v/>
      </c>
      <c r="AH491" s="37">
        <f>AH464+AH473+AH482</f>
        <v/>
      </c>
      <c r="AI491" s="37">
        <f>AI464+AI473+AI482</f>
        <v/>
      </c>
      <c r="AJ491" s="37">
        <f>AJ464+AJ473+AJ482</f>
        <v/>
      </c>
      <c r="AK491" s="37">
        <f>AK464+AK473+AK482</f>
        <v/>
      </c>
      <c r="AL491" s="37">
        <f>AL464+AL473+AL482</f>
        <v/>
      </c>
      <c r="AM491" s="37">
        <f>AM464+AM473+AM482</f>
        <v/>
      </c>
      <c r="AN491" s="37">
        <f>AN464+AN473+AN482</f>
        <v/>
      </c>
      <c r="AO491" s="37">
        <f>AO464+AO473+AO482</f>
        <v/>
      </c>
      <c r="AP491" s="37">
        <f>AP464+AP473+AP482</f>
        <v/>
      </c>
      <c r="AQ491" s="37">
        <f>AQ464+AQ473+AQ482</f>
        <v/>
      </c>
      <c r="AR491" s="37">
        <f>AR464+AR473+AR482</f>
        <v/>
      </c>
      <c r="AS491" s="37">
        <f>AS464+AS473+AS482</f>
        <v/>
      </c>
      <c r="AT491" s="37">
        <f>AT464+AT473+AT482</f>
        <v/>
      </c>
      <c r="AU491" s="37">
        <f>AU464+AU473+AU482</f>
        <v/>
      </c>
      <c r="AV491" s="37">
        <f>AV464+AV473+AV482</f>
        <v/>
      </c>
      <c r="AW491" s="37">
        <f>AW464+AW473+AW482</f>
        <v/>
      </c>
      <c r="AX491" s="37">
        <f>AX464+AX473+AX482</f>
        <v/>
      </c>
      <c r="AY491" s="40">
        <f>NEWPOLICY(AY464,AY473,AY482)</f>
        <v/>
      </c>
    </row>
    <row r="492" hidden="1" outlineLevel="2">
      <c r="A492" s="14" t="inlineStr">
        <is>
          <t>nce</t>
        </is>
      </c>
      <c r="B492" s="14" t="inlineStr">
        <is>
          <t>nga</t>
        </is>
      </c>
      <c r="C492" s="14" t="inlineStr">
        <is>
          <t>ral</t>
        </is>
      </c>
      <c r="D492" s="36" t="n"/>
      <c r="E492" s="36" t="n"/>
      <c r="F492" s="36" t="n"/>
      <c r="G492" s="36" t="n"/>
      <c r="H492" s="14">
        <f>INDEX(Variables!$B$5:$B$105,MATCH($A492,Variables!$A$5:$A$105,0))&amp;IF($C492="",""," | "&amp;INDEX(Mapping!$B$5:$B$26,MATCH($C492,Mapping!$A$5:$A$26,0))&amp;" | "&amp;INDEX(Mapping!$B$30:$B$41,MATCH($B492,Mapping!$A$30:$A$41,0)))</f>
        <v/>
      </c>
      <c r="I492" s="14">
        <f>INDEX(Variables!$C$5:$C$105,MATCH($A492,Variables!$A$5:$A$105,0))</f>
        <v/>
      </c>
      <c r="J492" s="14">
        <f>INDEX(Variables!$E$5:$E$105,MATCH($A492,Variables!$A$5:$A$105,0))</f>
        <v/>
      </c>
      <c r="K492" s="11">
        <f>LOWER(Settings!$C$4)&amp;".mit."&amp;$A492&amp;IF($C492="","","."&amp;$C492&amp;"."&amp;$B492)&amp;IF(INDEX(Variables!$D$5:$D$105,MATCH($A492,Variables!$A$5:$A$105,0))="","","."&amp;INDEX(Variables!$D$5:$D$105,MATCH($A492,Variables!$A$5:$A$105,0)))&amp;"."&amp;K$5</f>
        <v/>
      </c>
      <c r="L492" s="38">
        <f>L465+L474+L483</f>
        <v/>
      </c>
      <c r="M492" s="37">
        <f>M465+M474+M483</f>
        <v/>
      </c>
      <c r="N492" s="37">
        <f>N465+N474+N483</f>
        <v/>
      </c>
      <c r="O492" s="37">
        <f>O465+O474+O483</f>
        <v/>
      </c>
      <c r="P492" s="37">
        <f>P465+P474+P483</f>
        <v/>
      </c>
      <c r="Q492" s="37">
        <f>Q465+Q474+Q483</f>
        <v/>
      </c>
      <c r="R492" s="37">
        <f>R465+R474+R483</f>
        <v/>
      </c>
      <c r="S492" s="37">
        <f>S465+S474+S483</f>
        <v/>
      </c>
      <c r="T492" s="37">
        <f>T465+T474+T483</f>
        <v/>
      </c>
      <c r="U492" s="37">
        <f>U465+U474+U483</f>
        <v/>
      </c>
      <c r="V492" s="37">
        <f>V465+V474+V483</f>
        <v/>
      </c>
      <c r="W492" s="37">
        <f>W465+W474+W483</f>
        <v/>
      </c>
      <c r="X492" s="37">
        <f>X465+X474+X483</f>
        <v/>
      </c>
      <c r="Y492" s="37">
        <f>Y465+Y474+Y483</f>
        <v/>
      </c>
      <c r="Z492" s="37">
        <f>Z465+Z474+Z483</f>
        <v/>
      </c>
      <c r="AA492" s="37">
        <f>AA465+AA474+AA483</f>
        <v/>
      </c>
      <c r="AB492" s="37">
        <f>AB465+AB474+AB483</f>
        <v/>
      </c>
      <c r="AC492" s="37">
        <f>AC465+AC474+AC483</f>
        <v/>
      </c>
      <c r="AD492" s="40">
        <f>NEWPOLICY(AD465,AD474,AD483)</f>
        <v/>
      </c>
      <c r="AF492" s="11">
        <f>LOWER(Settings!$C$4)&amp;".mit."&amp;$A492&amp;IF($C492="","","."&amp;$C492&amp;"."&amp;$B492)&amp;IF(INDEX(Variables!$D$5:$D$105,MATCH($A492,Variables!$A$5:$A$105,0))="","","."&amp;INDEX(Variables!$D$5:$D$105,MATCH($A492,Variables!$A$5:$A$105,0)))&amp;"."&amp;AF$5</f>
        <v/>
      </c>
      <c r="AG492" s="38">
        <f>AG465+AG474+AG483</f>
        <v/>
      </c>
      <c r="AH492" s="37">
        <f>AH465+AH474+AH483</f>
        <v/>
      </c>
      <c r="AI492" s="37">
        <f>AI465+AI474+AI483</f>
        <v/>
      </c>
      <c r="AJ492" s="37">
        <f>AJ465+AJ474+AJ483</f>
        <v/>
      </c>
      <c r="AK492" s="37">
        <f>AK465+AK474+AK483</f>
        <v/>
      </c>
      <c r="AL492" s="37">
        <f>AL465+AL474+AL483</f>
        <v/>
      </c>
      <c r="AM492" s="37">
        <f>AM465+AM474+AM483</f>
        <v/>
      </c>
      <c r="AN492" s="37">
        <f>AN465+AN474+AN483</f>
        <v/>
      </c>
      <c r="AO492" s="37">
        <f>AO465+AO474+AO483</f>
        <v/>
      </c>
      <c r="AP492" s="37">
        <f>AP465+AP474+AP483</f>
        <v/>
      </c>
      <c r="AQ492" s="37">
        <f>AQ465+AQ474+AQ483</f>
        <v/>
      </c>
      <c r="AR492" s="37">
        <f>AR465+AR474+AR483</f>
        <v/>
      </c>
      <c r="AS492" s="37">
        <f>AS465+AS474+AS483</f>
        <v/>
      </c>
      <c r="AT492" s="37">
        <f>AT465+AT474+AT483</f>
        <v/>
      </c>
      <c r="AU492" s="37">
        <f>AU465+AU474+AU483</f>
        <v/>
      </c>
      <c r="AV492" s="37">
        <f>AV465+AV474+AV483</f>
        <v/>
      </c>
      <c r="AW492" s="37">
        <f>AW465+AW474+AW483</f>
        <v/>
      </c>
      <c r="AX492" s="37">
        <f>AX465+AX474+AX483</f>
        <v/>
      </c>
      <c r="AY492" s="40">
        <f>NEWPOLICY(AY465,AY474,AY483)</f>
        <v/>
      </c>
    </row>
    <row r="493" hidden="1" outlineLevel="2">
      <c r="A493" s="14" t="inlineStr">
        <is>
          <t>nce</t>
        </is>
      </c>
      <c r="B493" s="14" t="inlineStr">
        <is>
          <t>gso</t>
        </is>
      </c>
      <c r="C493" s="14" t="inlineStr">
        <is>
          <t>ral</t>
        </is>
      </c>
      <c r="D493" s="36" t="n"/>
      <c r="E493" s="36" t="n"/>
      <c r="F493" s="36" t="n"/>
      <c r="G493" s="36" t="n"/>
      <c r="H493" s="14">
        <f>INDEX(Variables!$B$5:$B$105,MATCH($A493,Variables!$A$5:$A$105,0))&amp;IF($C493="",""," | "&amp;INDEX(Mapping!$B$5:$B$26,MATCH($C493,Mapping!$A$5:$A$26,0))&amp;" | "&amp;INDEX(Mapping!$B$30:$B$41,MATCH($B493,Mapping!$A$30:$A$41,0)))</f>
        <v/>
      </c>
      <c r="I493" s="14">
        <f>INDEX(Variables!$C$5:$C$105,MATCH($A493,Variables!$A$5:$A$105,0))</f>
        <v/>
      </c>
      <c r="J493" s="14">
        <f>INDEX(Variables!$E$5:$E$105,MATCH($A493,Variables!$A$5:$A$105,0))</f>
        <v/>
      </c>
      <c r="K493" s="11">
        <f>LOWER(Settings!$C$4)&amp;".mit."&amp;$A493&amp;IF($C493="","","."&amp;$C493&amp;"."&amp;$B493)&amp;IF(INDEX(Variables!$D$5:$D$105,MATCH($A493,Variables!$A$5:$A$105,0))="","","."&amp;INDEX(Variables!$D$5:$D$105,MATCH($A493,Variables!$A$5:$A$105,0)))&amp;"."&amp;K$5</f>
        <v/>
      </c>
      <c r="L493" s="38">
        <f>L466+L475+L484</f>
        <v/>
      </c>
      <c r="M493" s="37">
        <f>M466+M475+M484</f>
        <v/>
      </c>
      <c r="N493" s="37">
        <f>N466+N475+N484</f>
        <v/>
      </c>
      <c r="O493" s="37">
        <f>O466+O475+O484</f>
        <v/>
      </c>
      <c r="P493" s="37">
        <f>P466+P475+P484</f>
        <v/>
      </c>
      <c r="Q493" s="37">
        <f>Q466+Q475+Q484</f>
        <v/>
      </c>
      <c r="R493" s="37">
        <f>R466+R475+R484</f>
        <v/>
      </c>
      <c r="S493" s="37">
        <f>S466+S475+S484</f>
        <v/>
      </c>
      <c r="T493" s="37">
        <f>T466+T475+T484</f>
        <v/>
      </c>
      <c r="U493" s="37">
        <f>U466+U475+U484</f>
        <v/>
      </c>
      <c r="V493" s="37">
        <f>V466+V475+V484</f>
        <v/>
      </c>
      <c r="W493" s="37">
        <f>W466+W475+W484</f>
        <v/>
      </c>
      <c r="X493" s="37">
        <f>X466+X475+X484</f>
        <v/>
      </c>
      <c r="Y493" s="37">
        <f>Y466+Y475+Y484</f>
        <v/>
      </c>
      <c r="Z493" s="37">
        <f>Z466+Z475+Z484</f>
        <v/>
      </c>
      <c r="AA493" s="37">
        <f>AA466+AA475+AA484</f>
        <v/>
      </c>
      <c r="AB493" s="37">
        <f>AB466+AB475+AB484</f>
        <v/>
      </c>
      <c r="AC493" s="37">
        <f>AC466+AC475+AC484</f>
        <v/>
      </c>
      <c r="AD493" s="40">
        <f>NEWPOLICY(AD466,AD475,AD484)</f>
        <v/>
      </c>
      <c r="AF493" s="11">
        <f>LOWER(Settings!$C$4)&amp;".mit."&amp;$A493&amp;IF($C493="","","."&amp;$C493&amp;"."&amp;$B493)&amp;IF(INDEX(Variables!$D$5:$D$105,MATCH($A493,Variables!$A$5:$A$105,0))="","","."&amp;INDEX(Variables!$D$5:$D$105,MATCH($A493,Variables!$A$5:$A$105,0)))&amp;"."&amp;AF$5</f>
        <v/>
      </c>
      <c r="AG493" s="38">
        <f>AG466+AG475+AG484</f>
        <v/>
      </c>
      <c r="AH493" s="37">
        <f>AH466+AH475+AH484</f>
        <v/>
      </c>
      <c r="AI493" s="37">
        <f>AI466+AI475+AI484</f>
        <v/>
      </c>
      <c r="AJ493" s="37">
        <f>AJ466+AJ475+AJ484</f>
        <v/>
      </c>
      <c r="AK493" s="37">
        <f>AK466+AK475+AK484</f>
        <v/>
      </c>
      <c r="AL493" s="37">
        <f>AL466+AL475+AL484</f>
        <v/>
      </c>
      <c r="AM493" s="37">
        <f>AM466+AM475+AM484</f>
        <v/>
      </c>
      <c r="AN493" s="37">
        <f>AN466+AN475+AN484</f>
        <v/>
      </c>
      <c r="AO493" s="37">
        <f>AO466+AO475+AO484</f>
        <v/>
      </c>
      <c r="AP493" s="37">
        <f>AP466+AP475+AP484</f>
        <v/>
      </c>
      <c r="AQ493" s="37">
        <f>AQ466+AQ475+AQ484</f>
        <v/>
      </c>
      <c r="AR493" s="37">
        <f>AR466+AR475+AR484</f>
        <v/>
      </c>
      <c r="AS493" s="37">
        <f>AS466+AS475+AS484</f>
        <v/>
      </c>
      <c r="AT493" s="37">
        <f>AT466+AT475+AT484</f>
        <v/>
      </c>
      <c r="AU493" s="37">
        <f>AU466+AU475+AU484</f>
        <v/>
      </c>
      <c r="AV493" s="37">
        <f>AV466+AV475+AV484</f>
        <v/>
      </c>
      <c r="AW493" s="37">
        <f>AW466+AW475+AW484</f>
        <v/>
      </c>
      <c r="AX493" s="37">
        <f>AX466+AX475+AX484</f>
        <v/>
      </c>
      <c r="AY493" s="40">
        <f>NEWPOLICY(AY466,AY475,AY484)</f>
        <v/>
      </c>
    </row>
    <row r="494" hidden="1" outlineLevel="2">
      <c r="A494" s="14" t="inlineStr">
        <is>
          <t>nce</t>
        </is>
      </c>
      <c r="B494" s="14" t="inlineStr">
        <is>
          <t>die</t>
        </is>
      </c>
      <c r="C494" s="14" t="inlineStr">
        <is>
          <t>ral</t>
        </is>
      </c>
      <c r="D494" s="36" t="n"/>
      <c r="E494" s="36" t="n"/>
      <c r="F494" s="36" t="n"/>
      <c r="G494" s="36" t="n"/>
      <c r="H494" s="14">
        <f>INDEX(Variables!$B$5:$B$105,MATCH($A494,Variables!$A$5:$A$105,0))&amp;IF($C494="",""," | "&amp;INDEX(Mapping!$B$5:$B$26,MATCH($C494,Mapping!$A$5:$A$26,0))&amp;" | "&amp;INDEX(Mapping!$B$30:$B$41,MATCH($B494,Mapping!$A$30:$A$41,0)))</f>
        <v/>
      </c>
      <c r="I494" s="14">
        <f>INDEX(Variables!$C$5:$C$105,MATCH($A494,Variables!$A$5:$A$105,0))</f>
        <v/>
      </c>
      <c r="J494" s="14">
        <f>INDEX(Variables!$E$5:$E$105,MATCH($A494,Variables!$A$5:$A$105,0))</f>
        <v/>
      </c>
      <c r="K494" s="11">
        <f>LOWER(Settings!$C$4)&amp;".mit."&amp;$A494&amp;IF($C494="","","."&amp;$C494&amp;"."&amp;$B494)&amp;IF(INDEX(Variables!$D$5:$D$105,MATCH($A494,Variables!$A$5:$A$105,0))="","","."&amp;INDEX(Variables!$D$5:$D$105,MATCH($A494,Variables!$A$5:$A$105,0)))&amp;"."&amp;K$5</f>
        <v/>
      </c>
      <c r="L494" s="38">
        <f>L467+L476+L485</f>
        <v/>
      </c>
      <c r="M494" s="37">
        <f>M467+M476+M485</f>
        <v/>
      </c>
      <c r="N494" s="37">
        <f>N467+N476+N485</f>
        <v/>
      </c>
      <c r="O494" s="37">
        <f>O467+O476+O485</f>
        <v/>
      </c>
      <c r="P494" s="37">
        <f>P467+P476+P485</f>
        <v/>
      </c>
      <c r="Q494" s="37">
        <f>Q467+Q476+Q485</f>
        <v/>
      </c>
      <c r="R494" s="37">
        <f>R467+R476+R485</f>
        <v/>
      </c>
      <c r="S494" s="37">
        <f>S467+S476+S485</f>
        <v/>
      </c>
      <c r="T494" s="37">
        <f>T467+T476+T485</f>
        <v/>
      </c>
      <c r="U494" s="37">
        <f>U467+U476+U485</f>
        <v/>
      </c>
      <c r="V494" s="37">
        <f>V467+V476+V485</f>
        <v/>
      </c>
      <c r="W494" s="37">
        <f>W467+W476+W485</f>
        <v/>
      </c>
      <c r="X494" s="37">
        <f>X467+X476+X485</f>
        <v/>
      </c>
      <c r="Y494" s="37">
        <f>Y467+Y476+Y485</f>
        <v/>
      </c>
      <c r="Z494" s="37">
        <f>Z467+Z476+Z485</f>
        <v/>
      </c>
      <c r="AA494" s="37">
        <f>AA467+AA476+AA485</f>
        <v/>
      </c>
      <c r="AB494" s="37">
        <f>AB467+AB476+AB485</f>
        <v/>
      </c>
      <c r="AC494" s="37">
        <f>AC467+AC476+AC485</f>
        <v/>
      </c>
      <c r="AD494" s="40">
        <f>NEWPOLICY(AD467,AD476,AD485)</f>
        <v/>
      </c>
      <c r="AF494" s="11">
        <f>LOWER(Settings!$C$4)&amp;".mit."&amp;$A494&amp;IF($C494="","","."&amp;$C494&amp;"."&amp;$B494)&amp;IF(INDEX(Variables!$D$5:$D$105,MATCH($A494,Variables!$A$5:$A$105,0))="","","."&amp;INDEX(Variables!$D$5:$D$105,MATCH($A494,Variables!$A$5:$A$105,0)))&amp;"."&amp;AF$5</f>
        <v/>
      </c>
      <c r="AG494" s="38">
        <f>AG467+AG476+AG485</f>
        <v/>
      </c>
      <c r="AH494" s="37">
        <f>AH467+AH476+AH485</f>
        <v/>
      </c>
      <c r="AI494" s="37">
        <f>AI467+AI476+AI485</f>
        <v/>
      </c>
      <c r="AJ494" s="37">
        <f>AJ467+AJ476+AJ485</f>
        <v/>
      </c>
      <c r="AK494" s="37">
        <f>AK467+AK476+AK485</f>
        <v/>
      </c>
      <c r="AL494" s="37">
        <f>AL467+AL476+AL485</f>
        <v/>
      </c>
      <c r="AM494" s="37">
        <f>AM467+AM476+AM485</f>
        <v/>
      </c>
      <c r="AN494" s="37">
        <f>AN467+AN476+AN485</f>
        <v/>
      </c>
      <c r="AO494" s="37">
        <f>AO467+AO476+AO485</f>
        <v/>
      </c>
      <c r="AP494" s="37">
        <f>AP467+AP476+AP485</f>
        <v/>
      </c>
      <c r="AQ494" s="37">
        <f>AQ467+AQ476+AQ485</f>
        <v/>
      </c>
      <c r="AR494" s="37">
        <f>AR467+AR476+AR485</f>
        <v/>
      </c>
      <c r="AS494" s="37">
        <f>AS467+AS476+AS485</f>
        <v/>
      </c>
      <c r="AT494" s="37">
        <f>AT467+AT476+AT485</f>
        <v/>
      </c>
      <c r="AU494" s="37">
        <f>AU467+AU476+AU485</f>
        <v/>
      </c>
      <c r="AV494" s="37">
        <f>AV467+AV476+AV485</f>
        <v/>
      </c>
      <c r="AW494" s="37">
        <f>AW467+AW476+AW485</f>
        <v/>
      </c>
      <c r="AX494" s="37">
        <f>AX467+AX476+AX485</f>
        <v/>
      </c>
      <c r="AY494" s="40">
        <f>NEWPOLICY(AY467,AY476,AY485)</f>
        <v/>
      </c>
    </row>
    <row r="495" hidden="1" outlineLevel="2">
      <c r="A495" s="14" t="inlineStr">
        <is>
          <t>nce</t>
        </is>
      </c>
      <c r="B495" s="14" t="inlineStr">
        <is>
          <t>lpg</t>
        </is>
      </c>
      <c r="C495" s="14" t="inlineStr">
        <is>
          <t>ral</t>
        </is>
      </c>
      <c r="D495" s="36" t="n"/>
      <c r="E495" s="36" t="n"/>
      <c r="F495" s="36" t="n"/>
      <c r="G495" s="36" t="n"/>
      <c r="H495" s="14">
        <f>INDEX(Variables!$B$5:$B$105,MATCH($A495,Variables!$A$5:$A$105,0))&amp;IF($C495="",""," | "&amp;INDEX(Mapping!$B$5:$B$26,MATCH($C495,Mapping!$A$5:$A$26,0))&amp;" | "&amp;INDEX(Mapping!$B$30:$B$41,MATCH($B495,Mapping!$A$30:$A$41,0)))</f>
        <v/>
      </c>
      <c r="I495" s="14">
        <f>INDEX(Variables!$C$5:$C$105,MATCH($A495,Variables!$A$5:$A$105,0))</f>
        <v/>
      </c>
      <c r="J495" s="14">
        <f>INDEX(Variables!$E$5:$E$105,MATCH($A495,Variables!$A$5:$A$105,0))</f>
        <v/>
      </c>
      <c r="K495" s="11">
        <f>LOWER(Settings!$C$4)&amp;".mit."&amp;$A495&amp;IF($C495="","","."&amp;$C495&amp;"."&amp;$B495)&amp;IF(INDEX(Variables!$D$5:$D$105,MATCH($A495,Variables!$A$5:$A$105,0))="","","."&amp;INDEX(Variables!$D$5:$D$105,MATCH($A495,Variables!$A$5:$A$105,0)))&amp;"."&amp;K$5</f>
        <v/>
      </c>
      <c r="L495" s="38">
        <f>L468+L477+L486</f>
        <v/>
      </c>
      <c r="M495" s="37">
        <f>M468+M477+M486</f>
        <v/>
      </c>
      <c r="N495" s="37">
        <f>N468+N477+N486</f>
        <v/>
      </c>
      <c r="O495" s="37">
        <f>O468+O477+O486</f>
        <v/>
      </c>
      <c r="P495" s="37">
        <f>P468+P477+P486</f>
        <v/>
      </c>
      <c r="Q495" s="37">
        <f>Q468+Q477+Q486</f>
        <v/>
      </c>
      <c r="R495" s="37">
        <f>R468+R477+R486</f>
        <v/>
      </c>
      <c r="S495" s="37">
        <f>S468+S477+S486</f>
        <v/>
      </c>
      <c r="T495" s="37">
        <f>T468+T477+T486</f>
        <v/>
      </c>
      <c r="U495" s="37">
        <f>U468+U477+U486</f>
        <v/>
      </c>
      <c r="V495" s="37">
        <f>V468+V477+V486</f>
        <v/>
      </c>
      <c r="W495" s="37">
        <f>W468+W477+W486</f>
        <v/>
      </c>
      <c r="X495" s="37">
        <f>X468+X477+X486</f>
        <v/>
      </c>
      <c r="Y495" s="37">
        <f>Y468+Y477+Y486</f>
        <v/>
      </c>
      <c r="Z495" s="37">
        <f>Z468+Z477+Z486</f>
        <v/>
      </c>
      <c r="AA495" s="37">
        <f>AA468+AA477+AA486</f>
        <v/>
      </c>
      <c r="AB495" s="37">
        <f>AB468+AB477+AB486</f>
        <v/>
      </c>
      <c r="AC495" s="37">
        <f>AC468+AC477+AC486</f>
        <v/>
      </c>
      <c r="AD495" s="40">
        <f>NEWPOLICY(AD468,AD477,AD486)</f>
        <v/>
      </c>
      <c r="AF495" s="11">
        <f>LOWER(Settings!$C$4)&amp;".mit."&amp;$A495&amp;IF($C495="","","."&amp;$C495&amp;"."&amp;$B495)&amp;IF(INDEX(Variables!$D$5:$D$105,MATCH($A495,Variables!$A$5:$A$105,0))="","","."&amp;INDEX(Variables!$D$5:$D$105,MATCH($A495,Variables!$A$5:$A$105,0)))&amp;"."&amp;AF$5</f>
        <v/>
      </c>
      <c r="AG495" s="38">
        <f>AG468+AG477+AG486</f>
        <v/>
      </c>
      <c r="AH495" s="37">
        <f>AH468+AH477+AH486</f>
        <v/>
      </c>
      <c r="AI495" s="37">
        <f>AI468+AI477+AI486</f>
        <v/>
      </c>
      <c r="AJ495" s="37">
        <f>AJ468+AJ477+AJ486</f>
        <v/>
      </c>
      <c r="AK495" s="37">
        <f>AK468+AK477+AK486</f>
        <v/>
      </c>
      <c r="AL495" s="37">
        <f>AL468+AL477+AL486</f>
        <v/>
      </c>
      <c r="AM495" s="37">
        <f>AM468+AM477+AM486</f>
        <v/>
      </c>
      <c r="AN495" s="37">
        <f>AN468+AN477+AN486</f>
        <v/>
      </c>
      <c r="AO495" s="37">
        <f>AO468+AO477+AO486</f>
        <v/>
      </c>
      <c r="AP495" s="37">
        <f>AP468+AP477+AP486</f>
        <v/>
      </c>
      <c r="AQ495" s="37">
        <f>AQ468+AQ477+AQ486</f>
        <v/>
      </c>
      <c r="AR495" s="37">
        <f>AR468+AR477+AR486</f>
        <v/>
      </c>
      <c r="AS495" s="37">
        <f>AS468+AS477+AS486</f>
        <v/>
      </c>
      <c r="AT495" s="37">
        <f>AT468+AT477+AT486</f>
        <v/>
      </c>
      <c r="AU495" s="37">
        <f>AU468+AU477+AU486</f>
        <v/>
      </c>
      <c r="AV495" s="37">
        <f>AV468+AV477+AV486</f>
        <v/>
      </c>
      <c r="AW495" s="37">
        <f>AW468+AW477+AW486</f>
        <v/>
      </c>
      <c r="AX495" s="37">
        <f>AX468+AX477+AX486</f>
        <v/>
      </c>
      <c r="AY495" s="40">
        <f>NEWPOLICY(AY468,AY477,AY486)</f>
        <v/>
      </c>
    </row>
    <row r="496" hidden="1" outlineLevel="2">
      <c r="A496" s="14" t="inlineStr">
        <is>
          <t>nce</t>
        </is>
      </c>
      <c r="B496" s="14" t="inlineStr">
        <is>
          <t>ker</t>
        </is>
      </c>
      <c r="C496" s="14" t="inlineStr">
        <is>
          <t>ral</t>
        </is>
      </c>
      <c r="D496" s="36" t="n"/>
      <c r="E496" s="36" t="n"/>
      <c r="F496" s="36" t="n"/>
      <c r="G496" s="36" t="n"/>
      <c r="H496" s="14">
        <f>INDEX(Variables!$B$5:$B$105,MATCH($A496,Variables!$A$5:$A$105,0))&amp;IF($C496="",""," | "&amp;INDEX(Mapping!$B$5:$B$26,MATCH($C496,Mapping!$A$5:$A$26,0))&amp;" | "&amp;INDEX(Mapping!$B$30:$B$41,MATCH($B496,Mapping!$A$30:$A$41,0)))</f>
        <v/>
      </c>
      <c r="I496" s="14">
        <f>INDEX(Variables!$C$5:$C$105,MATCH($A496,Variables!$A$5:$A$105,0))</f>
        <v/>
      </c>
      <c r="J496" s="14">
        <f>INDEX(Variables!$E$5:$E$105,MATCH($A496,Variables!$A$5:$A$105,0))</f>
        <v/>
      </c>
      <c r="K496" s="11">
        <f>LOWER(Settings!$C$4)&amp;".mit."&amp;$A496&amp;IF($C496="","","."&amp;$C496&amp;"."&amp;$B496)&amp;IF(INDEX(Variables!$D$5:$D$105,MATCH($A496,Variables!$A$5:$A$105,0))="","","."&amp;INDEX(Variables!$D$5:$D$105,MATCH($A496,Variables!$A$5:$A$105,0)))&amp;"."&amp;K$5</f>
        <v/>
      </c>
      <c r="L496" s="38">
        <f>L469+L478+L487</f>
        <v/>
      </c>
      <c r="M496" s="37">
        <f>M469+M478+M487</f>
        <v/>
      </c>
      <c r="N496" s="37">
        <f>N469+N478+N487</f>
        <v/>
      </c>
      <c r="O496" s="37">
        <f>O469+O478+O487</f>
        <v/>
      </c>
      <c r="P496" s="37">
        <f>P469+P478+P487</f>
        <v/>
      </c>
      <c r="Q496" s="37">
        <f>Q469+Q478+Q487</f>
        <v/>
      </c>
      <c r="R496" s="37">
        <f>R469+R478+R487</f>
        <v/>
      </c>
      <c r="S496" s="37">
        <f>S469+S478+S487</f>
        <v/>
      </c>
      <c r="T496" s="37">
        <f>T469+T478+T487</f>
        <v/>
      </c>
      <c r="U496" s="37">
        <f>U469+U478+U487</f>
        <v/>
      </c>
      <c r="V496" s="37">
        <f>V469+V478+V487</f>
        <v/>
      </c>
      <c r="W496" s="37">
        <f>W469+W478+W487</f>
        <v/>
      </c>
      <c r="X496" s="37">
        <f>X469+X478+X487</f>
        <v/>
      </c>
      <c r="Y496" s="37">
        <f>Y469+Y478+Y487</f>
        <v/>
      </c>
      <c r="Z496" s="37">
        <f>Z469+Z478+Z487</f>
        <v/>
      </c>
      <c r="AA496" s="37">
        <f>AA469+AA478+AA487</f>
        <v/>
      </c>
      <c r="AB496" s="37">
        <f>AB469+AB478+AB487</f>
        <v/>
      </c>
      <c r="AC496" s="37">
        <f>AC469+AC478+AC487</f>
        <v/>
      </c>
      <c r="AD496" s="40">
        <f>NEWPOLICY(AD469,AD478,AD487)</f>
        <v/>
      </c>
      <c r="AF496" s="11">
        <f>LOWER(Settings!$C$4)&amp;".mit."&amp;$A496&amp;IF($C496="","","."&amp;$C496&amp;"."&amp;$B496)&amp;IF(INDEX(Variables!$D$5:$D$105,MATCH($A496,Variables!$A$5:$A$105,0))="","","."&amp;INDEX(Variables!$D$5:$D$105,MATCH($A496,Variables!$A$5:$A$105,0)))&amp;"."&amp;AF$5</f>
        <v/>
      </c>
      <c r="AG496" s="38">
        <f>AG469+AG478+AG487</f>
        <v/>
      </c>
      <c r="AH496" s="37">
        <f>AH469+AH478+AH487</f>
        <v/>
      </c>
      <c r="AI496" s="37">
        <f>AI469+AI478+AI487</f>
        <v/>
      </c>
      <c r="AJ496" s="37">
        <f>AJ469+AJ478+AJ487</f>
        <v/>
      </c>
      <c r="AK496" s="37">
        <f>AK469+AK478+AK487</f>
        <v/>
      </c>
      <c r="AL496" s="37">
        <f>AL469+AL478+AL487</f>
        <v/>
      </c>
      <c r="AM496" s="37">
        <f>AM469+AM478+AM487</f>
        <v/>
      </c>
      <c r="AN496" s="37">
        <f>AN469+AN478+AN487</f>
        <v/>
      </c>
      <c r="AO496" s="37">
        <f>AO469+AO478+AO487</f>
        <v/>
      </c>
      <c r="AP496" s="37">
        <f>AP469+AP478+AP487</f>
        <v/>
      </c>
      <c r="AQ496" s="37">
        <f>AQ469+AQ478+AQ487</f>
        <v/>
      </c>
      <c r="AR496" s="37">
        <f>AR469+AR478+AR487</f>
        <v/>
      </c>
      <c r="AS496" s="37">
        <f>AS469+AS478+AS487</f>
        <v/>
      </c>
      <c r="AT496" s="37">
        <f>AT469+AT478+AT487</f>
        <v/>
      </c>
      <c r="AU496" s="37">
        <f>AU469+AU478+AU487</f>
        <v/>
      </c>
      <c r="AV496" s="37">
        <f>AV469+AV478+AV487</f>
        <v/>
      </c>
      <c r="AW496" s="37">
        <f>AW469+AW478+AW487</f>
        <v/>
      </c>
      <c r="AX496" s="37">
        <f>AX469+AX478+AX487</f>
        <v/>
      </c>
      <c r="AY496" s="40">
        <f>NEWPOLICY(AY469,AY478,AY487)</f>
        <v/>
      </c>
    </row>
    <row r="497" hidden="1" outlineLevel="2">
      <c r="A497" s="14" t="inlineStr">
        <is>
          <t>nce</t>
        </is>
      </c>
      <c r="B497" s="14" t="inlineStr">
        <is>
          <t>oop</t>
        </is>
      </c>
      <c r="C497" s="14" t="inlineStr">
        <is>
          <t>ral</t>
        </is>
      </c>
      <c r="D497" s="36" t="n"/>
      <c r="E497" s="36" t="n"/>
      <c r="F497" s="36" t="n"/>
      <c r="G497" s="36" t="n"/>
      <c r="H497" s="14">
        <f>INDEX(Variables!$B$5:$B$105,MATCH($A497,Variables!$A$5:$A$105,0))&amp;IF($C497="",""," | "&amp;INDEX(Mapping!$B$5:$B$26,MATCH($C497,Mapping!$A$5:$A$26,0))&amp;" | "&amp;INDEX(Mapping!$B$30:$B$41,MATCH($B497,Mapping!$A$30:$A$41,0)))</f>
        <v/>
      </c>
      <c r="I497" s="14">
        <f>INDEX(Variables!$C$5:$C$105,MATCH($A497,Variables!$A$5:$A$105,0))</f>
        <v/>
      </c>
      <c r="J497" s="14">
        <f>INDEX(Variables!$E$5:$E$105,MATCH($A497,Variables!$A$5:$A$105,0))</f>
        <v/>
      </c>
      <c r="K497" s="11">
        <f>LOWER(Settings!$C$4)&amp;".mit."&amp;$A497&amp;IF($C497="","","."&amp;$C497&amp;"."&amp;$B497)&amp;IF(INDEX(Variables!$D$5:$D$105,MATCH($A497,Variables!$A$5:$A$105,0))="","","."&amp;INDEX(Variables!$D$5:$D$105,MATCH($A497,Variables!$A$5:$A$105,0)))&amp;"."&amp;K$5</f>
        <v/>
      </c>
      <c r="L497" s="38">
        <f>L470+L479+L488</f>
        <v/>
      </c>
      <c r="M497" s="37">
        <f>M470+M479+M488</f>
        <v/>
      </c>
      <c r="N497" s="37">
        <f>N470+N479+N488</f>
        <v/>
      </c>
      <c r="O497" s="37">
        <f>O470+O479+O488</f>
        <v/>
      </c>
      <c r="P497" s="37">
        <f>P470+P479+P488</f>
        <v/>
      </c>
      <c r="Q497" s="37">
        <f>Q470+Q479+Q488</f>
        <v/>
      </c>
      <c r="R497" s="37">
        <f>R470+R479+R488</f>
        <v/>
      </c>
      <c r="S497" s="37">
        <f>S470+S479+S488</f>
        <v/>
      </c>
      <c r="T497" s="37">
        <f>T470+T479+T488</f>
        <v/>
      </c>
      <c r="U497" s="37">
        <f>U470+U479+U488</f>
        <v/>
      </c>
      <c r="V497" s="37">
        <f>V470+V479+V488</f>
        <v/>
      </c>
      <c r="W497" s="37">
        <f>W470+W479+W488</f>
        <v/>
      </c>
      <c r="X497" s="37">
        <f>X470+X479+X488</f>
        <v/>
      </c>
      <c r="Y497" s="37">
        <f>Y470+Y479+Y488</f>
        <v/>
      </c>
      <c r="Z497" s="37">
        <f>Z470+Z479+Z488</f>
        <v/>
      </c>
      <c r="AA497" s="37">
        <f>AA470+AA479+AA488</f>
        <v/>
      </c>
      <c r="AB497" s="37">
        <f>AB470+AB479+AB488</f>
        <v/>
      </c>
      <c r="AC497" s="37">
        <f>AC470+AC479+AC488</f>
        <v/>
      </c>
      <c r="AD497" s="40">
        <f>NEWPOLICY(AD470,AD479,AD488)</f>
        <v/>
      </c>
      <c r="AF497" s="11">
        <f>LOWER(Settings!$C$4)&amp;".mit."&amp;$A497&amp;IF($C497="","","."&amp;$C497&amp;"."&amp;$B497)&amp;IF(INDEX(Variables!$D$5:$D$105,MATCH($A497,Variables!$A$5:$A$105,0))="","","."&amp;INDEX(Variables!$D$5:$D$105,MATCH($A497,Variables!$A$5:$A$105,0)))&amp;"."&amp;AF$5</f>
        <v/>
      </c>
      <c r="AG497" s="38">
        <f>AG470+AG479+AG488</f>
        <v/>
      </c>
      <c r="AH497" s="37">
        <f>AH470+AH479+AH488</f>
        <v/>
      </c>
      <c r="AI497" s="37">
        <f>AI470+AI479+AI488</f>
        <v/>
      </c>
      <c r="AJ497" s="37">
        <f>AJ470+AJ479+AJ488</f>
        <v/>
      </c>
      <c r="AK497" s="37">
        <f>AK470+AK479+AK488</f>
        <v/>
      </c>
      <c r="AL497" s="37">
        <f>AL470+AL479+AL488</f>
        <v/>
      </c>
      <c r="AM497" s="37">
        <f>AM470+AM479+AM488</f>
        <v/>
      </c>
      <c r="AN497" s="37">
        <f>AN470+AN479+AN488</f>
        <v/>
      </c>
      <c r="AO497" s="37">
        <f>AO470+AO479+AO488</f>
        <v/>
      </c>
      <c r="AP497" s="37">
        <f>AP470+AP479+AP488</f>
        <v/>
      </c>
      <c r="AQ497" s="37">
        <f>AQ470+AQ479+AQ488</f>
        <v/>
      </c>
      <c r="AR497" s="37">
        <f>AR470+AR479+AR488</f>
        <v/>
      </c>
      <c r="AS497" s="37">
        <f>AS470+AS479+AS488</f>
        <v/>
      </c>
      <c r="AT497" s="37">
        <f>AT470+AT479+AT488</f>
        <v/>
      </c>
      <c r="AU497" s="37">
        <f>AU470+AU479+AU488</f>
        <v/>
      </c>
      <c r="AV497" s="37">
        <f>AV470+AV479+AV488</f>
        <v/>
      </c>
      <c r="AW497" s="37">
        <f>AW470+AW479+AW488</f>
        <v/>
      </c>
      <c r="AX497" s="37">
        <f>AX470+AX479+AX488</f>
        <v/>
      </c>
      <c r="AY497" s="40">
        <f>NEWPOLICY(AY470,AY479,AY488)</f>
        <v/>
      </c>
    </row>
    <row r="498" hidden="1" outlineLevel="2">
      <c r="A498" s="14" t="inlineStr">
        <is>
          <t>nce</t>
        </is>
      </c>
      <c r="B498" s="14" t="inlineStr">
        <is>
          <t>bio</t>
        </is>
      </c>
      <c r="C498" s="14" t="inlineStr">
        <is>
          <t>ral</t>
        </is>
      </c>
      <c r="D498" s="36" t="n"/>
      <c r="E498" s="36" t="n"/>
      <c r="F498" s="36" t="n"/>
      <c r="G498" s="36" t="n"/>
      <c r="H498" s="14">
        <f>INDEX(Variables!$B$5:$B$105,MATCH($A498,Variables!$A$5:$A$105,0))&amp;IF($C498="",""," | "&amp;INDEX(Mapping!$B$5:$B$26,MATCH($C498,Mapping!$A$5:$A$26,0))&amp;" | "&amp;INDEX(Mapping!$B$30:$B$41,MATCH($B498,Mapping!$A$30:$A$41,0)))</f>
        <v/>
      </c>
      <c r="I498" s="14">
        <f>INDEX(Variables!$C$5:$C$105,MATCH($A498,Variables!$A$5:$A$105,0))</f>
        <v/>
      </c>
      <c r="J498" s="14">
        <f>INDEX(Variables!$E$5:$E$105,MATCH($A498,Variables!$A$5:$A$105,0))</f>
        <v/>
      </c>
      <c r="K498" s="11">
        <f>LOWER(Settings!$C$4)&amp;".mit."&amp;$A498&amp;IF($C498="","","."&amp;$C498&amp;"."&amp;$B498)&amp;IF(INDEX(Variables!$D$5:$D$105,MATCH($A498,Variables!$A$5:$A$105,0))="","","."&amp;INDEX(Variables!$D$5:$D$105,MATCH($A498,Variables!$A$5:$A$105,0)))&amp;"."&amp;K$5</f>
        <v/>
      </c>
      <c r="L498" s="38">
        <f>L471+L480+L489</f>
        <v/>
      </c>
      <c r="M498" s="37">
        <f>M471+M480+M489</f>
        <v/>
      </c>
      <c r="N498" s="37">
        <f>N471+N480+N489</f>
        <v/>
      </c>
      <c r="O498" s="37">
        <f>O471+O480+O489</f>
        <v/>
      </c>
      <c r="P498" s="37">
        <f>P471+P480+P489</f>
        <v/>
      </c>
      <c r="Q498" s="37">
        <f>Q471+Q480+Q489</f>
        <v/>
      </c>
      <c r="R498" s="37">
        <f>R471+R480+R489</f>
        <v/>
      </c>
      <c r="S498" s="37">
        <f>S471+S480+S489</f>
        <v/>
      </c>
      <c r="T498" s="37">
        <f>T471+T480+T489</f>
        <v/>
      </c>
      <c r="U498" s="37">
        <f>U471+U480+U489</f>
        <v/>
      </c>
      <c r="V498" s="37">
        <f>V471+V480+V489</f>
        <v/>
      </c>
      <c r="W498" s="37">
        <f>W471+W480+W489</f>
        <v/>
      </c>
      <c r="X498" s="37">
        <f>X471+X480+X489</f>
        <v/>
      </c>
      <c r="Y498" s="37">
        <f>Y471+Y480+Y489</f>
        <v/>
      </c>
      <c r="Z498" s="37">
        <f>Z471+Z480+Z489</f>
        <v/>
      </c>
      <c r="AA498" s="37">
        <f>AA471+AA480+AA489</f>
        <v/>
      </c>
      <c r="AB498" s="37">
        <f>AB471+AB480+AB489</f>
        <v/>
      </c>
      <c r="AC498" s="37">
        <f>AC471+AC480+AC489</f>
        <v/>
      </c>
      <c r="AD498" s="40">
        <f>NEWPOLICY(AD471,AD480,AD489)</f>
        <v/>
      </c>
      <c r="AF498" s="11">
        <f>LOWER(Settings!$C$4)&amp;".mit."&amp;$A498&amp;IF($C498="","","."&amp;$C498&amp;"."&amp;$B498)&amp;IF(INDEX(Variables!$D$5:$D$105,MATCH($A498,Variables!$A$5:$A$105,0))="","","."&amp;INDEX(Variables!$D$5:$D$105,MATCH($A498,Variables!$A$5:$A$105,0)))&amp;"."&amp;AF$5</f>
        <v/>
      </c>
      <c r="AG498" s="38">
        <f>AG471+AG480+AG489</f>
        <v/>
      </c>
      <c r="AH498" s="37">
        <f>AH471+AH480+AH489</f>
        <v/>
      </c>
      <c r="AI498" s="37">
        <f>AI471+AI480+AI489</f>
        <v/>
      </c>
      <c r="AJ498" s="37">
        <f>AJ471+AJ480+AJ489</f>
        <v/>
      </c>
      <c r="AK498" s="37">
        <f>AK471+AK480+AK489</f>
        <v/>
      </c>
      <c r="AL498" s="37">
        <f>AL471+AL480+AL489</f>
        <v/>
      </c>
      <c r="AM498" s="37">
        <f>AM471+AM480+AM489</f>
        <v/>
      </c>
      <c r="AN498" s="37">
        <f>AN471+AN480+AN489</f>
        <v/>
      </c>
      <c r="AO498" s="37">
        <f>AO471+AO480+AO489</f>
        <v/>
      </c>
      <c r="AP498" s="37">
        <f>AP471+AP480+AP489</f>
        <v/>
      </c>
      <c r="AQ498" s="37">
        <f>AQ471+AQ480+AQ489</f>
        <v/>
      </c>
      <c r="AR498" s="37">
        <f>AR471+AR480+AR489</f>
        <v/>
      </c>
      <c r="AS498" s="37">
        <f>AS471+AS480+AS489</f>
        <v/>
      </c>
      <c r="AT498" s="37">
        <f>AT471+AT480+AT489</f>
        <v/>
      </c>
      <c r="AU498" s="37">
        <f>AU471+AU480+AU489</f>
        <v/>
      </c>
      <c r="AV498" s="37">
        <f>AV471+AV480+AV489</f>
        <v/>
      </c>
      <c r="AW498" s="37">
        <f>AW471+AW480+AW489</f>
        <v/>
      </c>
      <c r="AX498" s="37">
        <f>AX471+AX480+AX489</f>
        <v/>
      </c>
      <c r="AY498" s="40">
        <f>NEWPOLICY(AY471,AY480,AY489)</f>
        <v/>
      </c>
    </row>
    <row r="499" hidden="1" outlineLevel="2"/>
    <row r="500" hidden="1" outlineLevel="2">
      <c r="A500" s="14" t="inlineStr">
        <is>
          <t>atp</t>
        </is>
      </c>
      <c r="B500" s="14" t="inlineStr">
        <is>
          <t>coa</t>
        </is>
      </c>
      <c r="C500" s="14" t="inlineStr">
        <is>
          <t>ral</t>
        </is>
      </c>
      <c r="D500" s="37">
        <f>INDEX(Inputs!$R$5:$R$132,MATCH($B500&amp;"|"&amp;$C500,Inputs!$A$5:$A$132,0))</f>
        <v/>
      </c>
      <c r="E500" s="37">
        <f>INDEX(Inputs!$S$5:$S$132,MATCH($B500&amp;"|"&amp;$C500,Inputs!$A$5:$A$132,0))</f>
        <v/>
      </c>
      <c r="F500" s="36" t="n"/>
      <c r="G500" s="36" t="n"/>
      <c r="H500" s="14">
        <f>INDEX(Variables!$B$5:$B$105,MATCH($A500,Variables!$A$5:$A$105,0))&amp;IF($C500="",""," | "&amp;INDEX(Mapping!$B$5:$B$26,MATCH($C500,Mapping!$A$5:$A$26,0))&amp;" | "&amp;INDEX(Mapping!$B$30:$B$41,MATCH($B500,Mapping!$A$30:$A$41,0)))</f>
        <v/>
      </c>
      <c r="I500" s="14">
        <f>INDEX(Variables!$C$5:$C$105,MATCH($A500,Variables!$A$5:$A$105,0))</f>
        <v/>
      </c>
      <c r="J500" s="14">
        <f>INDEX(Variables!$E$5:$E$105,MATCH($A500,Variables!$A$5:$A$105,0))</f>
        <v/>
      </c>
      <c r="K500" s="11">
        <f>LOWER(Settings!$C$4)&amp;".mit."&amp;$A500&amp;IF($C500="","","."&amp;$C500&amp;"."&amp;$B500)&amp;IF(INDEX(Variables!$D$5:$D$105,MATCH($A500,Variables!$A$5:$A$105,0))="","","."&amp;INDEX(Variables!$D$5:$D$105,MATCH($A500,Variables!$A$5:$A$105,0)))&amp;"."&amp;K$5</f>
        <v/>
      </c>
      <c r="L500" s="38">
        <f>MAX(INDEX(L$292:L$303,$D500)+L491*(1+$E500),0.01)</f>
        <v/>
      </c>
      <c r="M500" s="37">
        <f>MAX(INDEX(M$292:M$303,$D500)+M491*(1+$E500),0.01)</f>
        <v/>
      </c>
      <c r="N500" s="37">
        <f>MAX(INDEX(N$292:N$303,$D500)+N491*(1+$E500),0.01)</f>
        <v/>
      </c>
      <c r="O500" s="37">
        <f>MAX(INDEX(O$292:O$303,$D500)+O491*(1+$E500),0.01)</f>
        <v/>
      </c>
      <c r="P500" s="37">
        <f>MAX(INDEX(P$292:P$303,$D500)+P491*(1+$E500),0.01)</f>
        <v/>
      </c>
      <c r="Q500" s="37">
        <f>MAX(INDEX(Q$292:Q$303,$D500)+Q491*(1+$E500),0.01)</f>
        <v/>
      </c>
      <c r="R500" s="37">
        <f>MAX(INDEX(R$292:R$303,$D500)+R491*(1+$E500),0.01)</f>
        <v/>
      </c>
      <c r="S500" s="37">
        <f>MAX(INDEX(S$292:S$303,$D500)+S491*(1+$E500),0.01)</f>
        <v/>
      </c>
      <c r="T500" s="37">
        <f>MAX(INDEX(T$292:T$303,$D500)+T491*(1+$E500),0.01)</f>
        <v/>
      </c>
      <c r="U500" s="37">
        <f>MAX(INDEX(U$292:U$303,$D500)+U491*(1+$E500),0.01)</f>
        <v/>
      </c>
      <c r="V500" s="37">
        <f>MAX(INDEX(V$292:V$303,$D500)+V491*(1+$E500),0.01)</f>
        <v/>
      </c>
      <c r="W500" s="37">
        <f>MAX(INDEX(W$292:W$303,$D500)+W491*(1+$E500),0.01)</f>
        <v/>
      </c>
      <c r="X500" s="37">
        <f>MAX(INDEX(X$292:X$303,$D500)+X491*(1+$E500),0.01)</f>
        <v/>
      </c>
      <c r="Y500" s="37">
        <f>MAX(INDEX(Y$292:Y$303,$D500)+Y491*(1+$E500),0.01)</f>
        <v/>
      </c>
      <c r="Z500" s="37">
        <f>MAX(INDEX(Z$292:Z$303,$D500)+Z491*(1+$E500),0.01)</f>
        <v/>
      </c>
      <c r="AA500" s="37">
        <f>MAX(INDEX(AA$292:AA$303,$D500)+AA491*(1+$E500),0.01)</f>
        <v/>
      </c>
      <c r="AB500" s="37">
        <f>MAX(INDEX(AB$292:AB$303,$D500)+AB491*(1+$E500),0.01)</f>
        <v/>
      </c>
      <c r="AC500" s="37">
        <f>MAX(INDEX(AC$292:AC$303,$D500)+AC491*(1+$E500),0.01)</f>
        <v/>
      </c>
      <c r="AD500" s="40">
        <f>POSTTAX(INDEX(AD$292:AD$303,$D500),AD491,$E500)</f>
        <v/>
      </c>
      <c r="AF500" s="11">
        <f>LOWER(Settings!$C$4)&amp;".mit."&amp;$A500&amp;IF($C500="","","."&amp;$C500&amp;"."&amp;$B500)&amp;IF(INDEX(Variables!$D$5:$D$105,MATCH($A500,Variables!$A$5:$A$105,0))="","","."&amp;INDEX(Variables!$D$5:$D$105,MATCH($A500,Variables!$A$5:$A$105,0)))&amp;"."&amp;AF$5</f>
        <v/>
      </c>
      <c r="AG500" s="38">
        <f>MAX(INDEX(AG$292:AG$303,$D500)+AG491*(1+$E500),0.01)</f>
        <v/>
      </c>
      <c r="AH500" s="37">
        <f>MAX(INDEX(AH$292:AH$303,$D500)+AH491*(1+$E500),0.01)</f>
        <v/>
      </c>
      <c r="AI500" s="37">
        <f>MAX(INDEX(AI$292:AI$303,$D500)+AI491*(1+$E500),0.01)</f>
        <v/>
      </c>
      <c r="AJ500" s="37">
        <f>MAX(INDEX(AJ$292:AJ$303,$D500)+AJ491*(1+$E500),0.01)</f>
        <v/>
      </c>
      <c r="AK500" s="37">
        <f>MAX(INDEX(AK$292:AK$303,$D500)+AK491*(1+$E500),0.01)</f>
        <v/>
      </c>
      <c r="AL500" s="37">
        <f>MAX(INDEX(AL$292:AL$303,$D500)+AL491*(1+$E500),0.01)</f>
        <v/>
      </c>
      <c r="AM500" s="37">
        <f>MAX(INDEX(AM$292:AM$303,$D500)+AM491*(1+$E500),0.01)</f>
        <v/>
      </c>
      <c r="AN500" s="37">
        <f>MAX(INDEX(AN$292:AN$303,$D500)+AN491*(1+$E500),0.01)</f>
        <v/>
      </c>
      <c r="AO500" s="37">
        <f>MAX(INDEX(AO$292:AO$303,$D500)+AO491*(1+$E500),0.01)</f>
        <v/>
      </c>
      <c r="AP500" s="37">
        <f>MAX(INDEX(AP$292:AP$303,$D500)+AP491*(1+$E500),0.01)</f>
        <v/>
      </c>
      <c r="AQ500" s="37">
        <f>MAX(INDEX(AQ$292:AQ$303,$D500)+AQ491*(1+$E500),0.01)</f>
        <v/>
      </c>
      <c r="AR500" s="37">
        <f>MAX(INDEX(AR$292:AR$303,$D500)+AR491*(1+$E500),0.01)</f>
        <v/>
      </c>
      <c r="AS500" s="37">
        <f>MAX(INDEX(AS$292:AS$303,$D500)+AS491*(1+$E500),0.01)</f>
        <v/>
      </c>
      <c r="AT500" s="37">
        <f>MAX(INDEX(AT$292:AT$303,$D500)+AT491*(1+$E500),0.01)</f>
        <v/>
      </c>
      <c r="AU500" s="37">
        <f>MAX(INDEX(AU$292:AU$303,$D500)+AU491*(1+$E500),0.01)</f>
        <v/>
      </c>
      <c r="AV500" s="37">
        <f>MAX(INDEX(AV$292:AV$303,$D500)+AV491*(1+$E500),0.01)</f>
        <v/>
      </c>
      <c r="AW500" s="37">
        <f>MAX(INDEX(AW$292:AW$303,$D500)+AW491*(1+$E500),0.01)</f>
        <v/>
      </c>
      <c r="AX500" s="37">
        <f>MAX(INDEX(AX$292:AX$303,$D500)+AX491*(1+$E500),0.01)</f>
        <v/>
      </c>
      <c r="AY500" s="40">
        <f>POSTTAX(INDEX(AY$292:AY$303,$D500),AY491,$E500)</f>
        <v/>
      </c>
    </row>
    <row r="501" hidden="1" outlineLevel="2">
      <c r="A501" s="14" t="inlineStr">
        <is>
          <t>atp</t>
        </is>
      </c>
      <c r="B501" s="14" t="inlineStr">
        <is>
          <t>nga</t>
        </is>
      </c>
      <c r="C501" s="14" t="inlineStr">
        <is>
          <t>ral</t>
        </is>
      </c>
      <c r="D501" s="37">
        <f>INDEX(Inputs!$R$5:$R$132,MATCH($B501&amp;"|"&amp;$C501,Inputs!$A$5:$A$132,0))</f>
        <v/>
      </c>
      <c r="E501" s="37">
        <f>INDEX(Inputs!$S$5:$S$132,MATCH($B501&amp;"|"&amp;$C501,Inputs!$A$5:$A$132,0))</f>
        <v/>
      </c>
      <c r="F501" s="36" t="n"/>
      <c r="G501" s="36" t="n"/>
      <c r="H501" s="14">
        <f>INDEX(Variables!$B$5:$B$105,MATCH($A501,Variables!$A$5:$A$105,0))&amp;IF($C501="",""," | "&amp;INDEX(Mapping!$B$5:$B$26,MATCH($C501,Mapping!$A$5:$A$26,0))&amp;" | "&amp;INDEX(Mapping!$B$30:$B$41,MATCH($B501,Mapping!$A$30:$A$41,0)))</f>
        <v/>
      </c>
      <c r="I501" s="14">
        <f>INDEX(Variables!$C$5:$C$105,MATCH($A501,Variables!$A$5:$A$105,0))</f>
        <v/>
      </c>
      <c r="J501" s="14">
        <f>INDEX(Variables!$E$5:$E$105,MATCH($A501,Variables!$A$5:$A$105,0))</f>
        <v/>
      </c>
      <c r="K501" s="11">
        <f>LOWER(Settings!$C$4)&amp;".mit."&amp;$A501&amp;IF($C501="","","."&amp;$C501&amp;"."&amp;$B501)&amp;IF(INDEX(Variables!$D$5:$D$105,MATCH($A501,Variables!$A$5:$A$105,0))="","","."&amp;INDEX(Variables!$D$5:$D$105,MATCH($A501,Variables!$A$5:$A$105,0)))&amp;"."&amp;K$5</f>
        <v/>
      </c>
      <c r="L501" s="38">
        <f>MAX(INDEX(L$292:L$303,$D501)+L492*(1+$E501),0.01)</f>
        <v/>
      </c>
      <c r="M501" s="37">
        <f>MAX(INDEX(M$292:M$303,$D501)+M492*(1+$E501),0.01)</f>
        <v/>
      </c>
      <c r="N501" s="37">
        <f>MAX(INDEX(N$292:N$303,$D501)+N492*(1+$E501),0.01)</f>
        <v/>
      </c>
      <c r="O501" s="37">
        <f>MAX(INDEX(O$292:O$303,$D501)+O492*(1+$E501),0.01)</f>
        <v/>
      </c>
      <c r="P501" s="37">
        <f>MAX(INDEX(P$292:P$303,$D501)+P492*(1+$E501),0.01)</f>
        <v/>
      </c>
      <c r="Q501" s="37">
        <f>MAX(INDEX(Q$292:Q$303,$D501)+Q492*(1+$E501),0.01)</f>
        <v/>
      </c>
      <c r="R501" s="37">
        <f>MAX(INDEX(R$292:R$303,$D501)+R492*(1+$E501),0.01)</f>
        <v/>
      </c>
      <c r="S501" s="37">
        <f>MAX(INDEX(S$292:S$303,$D501)+S492*(1+$E501),0.01)</f>
        <v/>
      </c>
      <c r="T501" s="37">
        <f>MAX(INDEX(T$292:T$303,$D501)+T492*(1+$E501),0.01)</f>
        <v/>
      </c>
      <c r="U501" s="37">
        <f>MAX(INDEX(U$292:U$303,$D501)+U492*(1+$E501),0.01)</f>
        <v/>
      </c>
      <c r="V501" s="37">
        <f>MAX(INDEX(V$292:V$303,$D501)+V492*(1+$E501),0.01)</f>
        <v/>
      </c>
      <c r="W501" s="37">
        <f>MAX(INDEX(W$292:W$303,$D501)+W492*(1+$E501),0.01)</f>
        <v/>
      </c>
      <c r="X501" s="37">
        <f>MAX(INDEX(X$292:X$303,$D501)+X492*(1+$E501),0.01)</f>
        <v/>
      </c>
      <c r="Y501" s="37">
        <f>MAX(INDEX(Y$292:Y$303,$D501)+Y492*(1+$E501),0.01)</f>
        <v/>
      </c>
      <c r="Z501" s="37">
        <f>MAX(INDEX(Z$292:Z$303,$D501)+Z492*(1+$E501),0.01)</f>
        <v/>
      </c>
      <c r="AA501" s="37">
        <f>MAX(INDEX(AA$292:AA$303,$D501)+AA492*(1+$E501),0.01)</f>
        <v/>
      </c>
      <c r="AB501" s="37">
        <f>MAX(INDEX(AB$292:AB$303,$D501)+AB492*(1+$E501),0.01)</f>
        <v/>
      </c>
      <c r="AC501" s="37">
        <f>MAX(INDEX(AC$292:AC$303,$D501)+AC492*(1+$E501),0.01)</f>
        <v/>
      </c>
      <c r="AD501" s="40">
        <f>POSTTAX(INDEX(AD$292:AD$303,$D501),AD492,$E501)</f>
        <v/>
      </c>
      <c r="AF501" s="11">
        <f>LOWER(Settings!$C$4)&amp;".mit."&amp;$A501&amp;IF($C501="","","."&amp;$C501&amp;"."&amp;$B501)&amp;IF(INDEX(Variables!$D$5:$D$105,MATCH($A501,Variables!$A$5:$A$105,0))="","","."&amp;INDEX(Variables!$D$5:$D$105,MATCH($A501,Variables!$A$5:$A$105,0)))&amp;"."&amp;AF$5</f>
        <v/>
      </c>
      <c r="AG501" s="38">
        <f>MAX(INDEX(AG$292:AG$303,$D501)+AG492*(1+$E501),0.01)</f>
        <v/>
      </c>
      <c r="AH501" s="37">
        <f>MAX(INDEX(AH$292:AH$303,$D501)+AH492*(1+$E501),0.01)</f>
        <v/>
      </c>
      <c r="AI501" s="37">
        <f>MAX(INDEX(AI$292:AI$303,$D501)+AI492*(1+$E501),0.01)</f>
        <v/>
      </c>
      <c r="AJ501" s="37">
        <f>MAX(INDEX(AJ$292:AJ$303,$D501)+AJ492*(1+$E501),0.01)</f>
        <v/>
      </c>
      <c r="AK501" s="37">
        <f>MAX(INDEX(AK$292:AK$303,$D501)+AK492*(1+$E501),0.01)</f>
        <v/>
      </c>
      <c r="AL501" s="37">
        <f>MAX(INDEX(AL$292:AL$303,$D501)+AL492*(1+$E501),0.01)</f>
        <v/>
      </c>
      <c r="AM501" s="37">
        <f>MAX(INDEX(AM$292:AM$303,$D501)+AM492*(1+$E501),0.01)</f>
        <v/>
      </c>
      <c r="AN501" s="37">
        <f>MAX(INDEX(AN$292:AN$303,$D501)+AN492*(1+$E501),0.01)</f>
        <v/>
      </c>
      <c r="AO501" s="37">
        <f>MAX(INDEX(AO$292:AO$303,$D501)+AO492*(1+$E501),0.01)</f>
        <v/>
      </c>
      <c r="AP501" s="37">
        <f>MAX(INDEX(AP$292:AP$303,$D501)+AP492*(1+$E501),0.01)</f>
        <v/>
      </c>
      <c r="AQ501" s="37">
        <f>MAX(INDEX(AQ$292:AQ$303,$D501)+AQ492*(1+$E501),0.01)</f>
        <v/>
      </c>
      <c r="AR501" s="37">
        <f>MAX(INDEX(AR$292:AR$303,$D501)+AR492*(1+$E501),0.01)</f>
        <v/>
      </c>
      <c r="AS501" s="37">
        <f>MAX(INDEX(AS$292:AS$303,$D501)+AS492*(1+$E501),0.01)</f>
        <v/>
      </c>
      <c r="AT501" s="37">
        <f>MAX(INDEX(AT$292:AT$303,$D501)+AT492*(1+$E501),0.01)</f>
        <v/>
      </c>
      <c r="AU501" s="37">
        <f>MAX(INDEX(AU$292:AU$303,$D501)+AU492*(1+$E501),0.01)</f>
        <v/>
      </c>
      <c r="AV501" s="37">
        <f>MAX(INDEX(AV$292:AV$303,$D501)+AV492*(1+$E501),0.01)</f>
        <v/>
      </c>
      <c r="AW501" s="37">
        <f>MAX(INDEX(AW$292:AW$303,$D501)+AW492*(1+$E501),0.01)</f>
        <v/>
      </c>
      <c r="AX501" s="37">
        <f>MAX(INDEX(AX$292:AX$303,$D501)+AX492*(1+$E501),0.01)</f>
        <v/>
      </c>
      <c r="AY501" s="40">
        <f>POSTTAX(INDEX(AY$292:AY$303,$D501),AY492,$E501)</f>
        <v/>
      </c>
    </row>
    <row r="502" hidden="1" outlineLevel="2">
      <c r="A502" s="14" t="inlineStr">
        <is>
          <t>atp</t>
        </is>
      </c>
      <c r="B502" s="14" t="inlineStr">
        <is>
          <t>gso</t>
        </is>
      </c>
      <c r="C502" s="14" t="inlineStr">
        <is>
          <t>ral</t>
        </is>
      </c>
      <c r="D502" s="37">
        <f>INDEX(Inputs!$R$5:$R$132,MATCH($B502&amp;"|"&amp;$C502,Inputs!$A$5:$A$132,0))</f>
        <v/>
      </c>
      <c r="E502" s="37">
        <f>INDEX(Inputs!$S$5:$S$132,MATCH($B502&amp;"|"&amp;$C502,Inputs!$A$5:$A$132,0))</f>
        <v/>
      </c>
      <c r="F502" s="36" t="n"/>
      <c r="G502" s="36" t="n"/>
      <c r="H502" s="14">
        <f>INDEX(Variables!$B$5:$B$105,MATCH($A502,Variables!$A$5:$A$105,0))&amp;IF($C502="",""," | "&amp;INDEX(Mapping!$B$5:$B$26,MATCH($C502,Mapping!$A$5:$A$26,0))&amp;" | "&amp;INDEX(Mapping!$B$30:$B$41,MATCH($B502,Mapping!$A$30:$A$41,0)))</f>
        <v/>
      </c>
      <c r="I502" s="14">
        <f>INDEX(Variables!$C$5:$C$105,MATCH($A502,Variables!$A$5:$A$105,0))</f>
        <v/>
      </c>
      <c r="J502" s="14">
        <f>INDEX(Variables!$E$5:$E$105,MATCH($A502,Variables!$A$5:$A$105,0))</f>
        <v/>
      </c>
      <c r="K502" s="11">
        <f>LOWER(Settings!$C$4)&amp;".mit."&amp;$A502&amp;IF($C502="","","."&amp;$C502&amp;"."&amp;$B502)&amp;IF(INDEX(Variables!$D$5:$D$105,MATCH($A502,Variables!$A$5:$A$105,0))="","","."&amp;INDEX(Variables!$D$5:$D$105,MATCH($A502,Variables!$A$5:$A$105,0)))&amp;"."&amp;K$5</f>
        <v/>
      </c>
      <c r="L502" s="38">
        <f>MAX(INDEX(L$292:L$303,$D502)+L493*(1+$E502),0.01)</f>
        <v/>
      </c>
      <c r="M502" s="37">
        <f>MAX(INDEX(M$292:M$303,$D502)+M493*(1+$E502),0.01)</f>
        <v/>
      </c>
      <c r="N502" s="37">
        <f>MAX(INDEX(N$292:N$303,$D502)+N493*(1+$E502),0.01)</f>
        <v/>
      </c>
      <c r="O502" s="37">
        <f>MAX(INDEX(O$292:O$303,$D502)+O493*(1+$E502),0.01)</f>
        <v/>
      </c>
      <c r="P502" s="37">
        <f>MAX(INDEX(P$292:P$303,$D502)+P493*(1+$E502),0.01)</f>
        <v/>
      </c>
      <c r="Q502" s="37">
        <f>MAX(INDEX(Q$292:Q$303,$D502)+Q493*(1+$E502),0.01)</f>
        <v/>
      </c>
      <c r="R502" s="37">
        <f>MAX(INDEX(R$292:R$303,$D502)+R493*(1+$E502),0.01)</f>
        <v/>
      </c>
      <c r="S502" s="37">
        <f>MAX(INDEX(S$292:S$303,$D502)+S493*(1+$E502),0.01)</f>
        <v/>
      </c>
      <c r="T502" s="37">
        <f>MAX(INDEX(T$292:T$303,$D502)+T493*(1+$E502),0.01)</f>
        <v/>
      </c>
      <c r="U502" s="37">
        <f>MAX(INDEX(U$292:U$303,$D502)+U493*(1+$E502),0.01)</f>
        <v/>
      </c>
      <c r="V502" s="37">
        <f>MAX(INDEX(V$292:V$303,$D502)+V493*(1+$E502),0.01)</f>
        <v/>
      </c>
      <c r="W502" s="37">
        <f>MAX(INDEX(W$292:W$303,$D502)+W493*(1+$E502),0.01)</f>
        <v/>
      </c>
      <c r="X502" s="37">
        <f>MAX(INDEX(X$292:X$303,$D502)+X493*(1+$E502),0.01)</f>
        <v/>
      </c>
      <c r="Y502" s="37">
        <f>MAX(INDEX(Y$292:Y$303,$D502)+Y493*(1+$E502),0.01)</f>
        <v/>
      </c>
      <c r="Z502" s="37">
        <f>MAX(INDEX(Z$292:Z$303,$D502)+Z493*(1+$E502),0.01)</f>
        <v/>
      </c>
      <c r="AA502" s="37">
        <f>MAX(INDEX(AA$292:AA$303,$D502)+AA493*(1+$E502),0.01)</f>
        <v/>
      </c>
      <c r="AB502" s="37">
        <f>MAX(INDEX(AB$292:AB$303,$D502)+AB493*(1+$E502),0.01)</f>
        <v/>
      </c>
      <c r="AC502" s="37">
        <f>MAX(INDEX(AC$292:AC$303,$D502)+AC493*(1+$E502),0.01)</f>
        <v/>
      </c>
      <c r="AD502" s="40">
        <f>POSTTAX(INDEX(AD$292:AD$303,$D502),AD493,$E502)</f>
        <v/>
      </c>
      <c r="AF502" s="11">
        <f>LOWER(Settings!$C$4)&amp;".mit."&amp;$A502&amp;IF($C502="","","."&amp;$C502&amp;"."&amp;$B502)&amp;IF(INDEX(Variables!$D$5:$D$105,MATCH($A502,Variables!$A$5:$A$105,0))="","","."&amp;INDEX(Variables!$D$5:$D$105,MATCH($A502,Variables!$A$5:$A$105,0)))&amp;"."&amp;AF$5</f>
        <v/>
      </c>
      <c r="AG502" s="38">
        <f>MAX(INDEX(AG$292:AG$303,$D502)+AG493*(1+$E502),0.01)</f>
        <v/>
      </c>
      <c r="AH502" s="37">
        <f>MAX(INDEX(AH$292:AH$303,$D502)+AH493*(1+$E502),0.01)</f>
        <v/>
      </c>
      <c r="AI502" s="37">
        <f>MAX(INDEX(AI$292:AI$303,$D502)+AI493*(1+$E502),0.01)</f>
        <v/>
      </c>
      <c r="AJ502" s="37">
        <f>MAX(INDEX(AJ$292:AJ$303,$D502)+AJ493*(1+$E502),0.01)</f>
        <v/>
      </c>
      <c r="AK502" s="37">
        <f>MAX(INDEX(AK$292:AK$303,$D502)+AK493*(1+$E502),0.01)</f>
        <v/>
      </c>
      <c r="AL502" s="37">
        <f>MAX(INDEX(AL$292:AL$303,$D502)+AL493*(1+$E502),0.01)</f>
        <v/>
      </c>
      <c r="AM502" s="37">
        <f>MAX(INDEX(AM$292:AM$303,$D502)+AM493*(1+$E502),0.01)</f>
        <v/>
      </c>
      <c r="AN502" s="37">
        <f>MAX(INDEX(AN$292:AN$303,$D502)+AN493*(1+$E502),0.01)</f>
        <v/>
      </c>
      <c r="AO502" s="37">
        <f>MAX(INDEX(AO$292:AO$303,$D502)+AO493*(1+$E502),0.01)</f>
        <v/>
      </c>
      <c r="AP502" s="37">
        <f>MAX(INDEX(AP$292:AP$303,$D502)+AP493*(1+$E502),0.01)</f>
        <v/>
      </c>
      <c r="AQ502" s="37">
        <f>MAX(INDEX(AQ$292:AQ$303,$D502)+AQ493*(1+$E502),0.01)</f>
        <v/>
      </c>
      <c r="AR502" s="37">
        <f>MAX(INDEX(AR$292:AR$303,$D502)+AR493*(1+$E502),0.01)</f>
        <v/>
      </c>
      <c r="AS502" s="37">
        <f>MAX(INDEX(AS$292:AS$303,$D502)+AS493*(1+$E502),0.01)</f>
        <v/>
      </c>
      <c r="AT502" s="37">
        <f>MAX(INDEX(AT$292:AT$303,$D502)+AT493*(1+$E502),0.01)</f>
        <v/>
      </c>
      <c r="AU502" s="37">
        <f>MAX(INDEX(AU$292:AU$303,$D502)+AU493*(1+$E502),0.01)</f>
        <v/>
      </c>
      <c r="AV502" s="37">
        <f>MAX(INDEX(AV$292:AV$303,$D502)+AV493*(1+$E502),0.01)</f>
        <v/>
      </c>
      <c r="AW502" s="37">
        <f>MAX(INDEX(AW$292:AW$303,$D502)+AW493*(1+$E502),0.01)</f>
        <v/>
      </c>
      <c r="AX502" s="37">
        <f>MAX(INDEX(AX$292:AX$303,$D502)+AX493*(1+$E502),0.01)</f>
        <v/>
      </c>
      <c r="AY502" s="40">
        <f>POSTTAX(INDEX(AY$292:AY$303,$D502),AY493,$E502)</f>
        <v/>
      </c>
    </row>
    <row r="503" hidden="1" outlineLevel="2">
      <c r="A503" s="14" t="inlineStr">
        <is>
          <t>atp</t>
        </is>
      </c>
      <c r="B503" s="14" t="inlineStr">
        <is>
          <t>die</t>
        </is>
      </c>
      <c r="C503" s="14" t="inlineStr">
        <is>
          <t>ral</t>
        </is>
      </c>
      <c r="D503" s="37">
        <f>INDEX(Inputs!$R$5:$R$132,MATCH($B503&amp;"|"&amp;$C503,Inputs!$A$5:$A$132,0))</f>
        <v/>
      </c>
      <c r="E503" s="37">
        <f>INDEX(Inputs!$S$5:$S$132,MATCH($B503&amp;"|"&amp;$C503,Inputs!$A$5:$A$132,0))</f>
        <v/>
      </c>
      <c r="F503" s="36" t="n"/>
      <c r="G503" s="36" t="n"/>
      <c r="H503" s="14">
        <f>INDEX(Variables!$B$5:$B$105,MATCH($A503,Variables!$A$5:$A$105,0))&amp;IF($C503="",""," | "&amp;INDEX(Mapping!$B$5:$B$26,MATCH($C503,Mapping!$A$5:$A$26,0))&amp;" | "&amp;INDEX(Mapping!$B$30:$B$41,MATCH($B503,Mapping!$A$30:$A$41,0)))</f>
        <v/>
      </c>
      <c r="I503" s="14">
        <f>INDEX(Variables!$C$5:$C$105,MATCH($A503,Variables!$A$5:$A$105,0))</f>
        <v/>
      </c>
      <c r="J503" s="14">
        <f>INDEX(Variables!$E$5:$E$105,MATCH($A503,Variables!$A$5:$A$105,0))</f>
        <v/>
      </c>
      <c r="K503" s="11">
        <f>LOWER(Settings!$C$4)&amp;".mit."&amp;$A503&amp;IF($C503="","","."&amp;$C503&amp;"."&amp;$B503)&amp;IF(INDEX(Variables!$D$5:$D$105,MATCH($A503,Variables!$A$5:$A$105,0))="","","."&amp;INDEX(Variables!$D$5:$D$105,MATCH($A503,Variables!$A$5:$A$105,0)))&amp;"."&amp;K$5</f>
        <v/>
      </c>
      <c r="L503" s="38">
        <f>MAX(INDEX(L$292:L$303,$D503)+L494*(1+$E503),0.01)</f>
        <v/>
      </c>
      <c r="M503" s="37">
        <f>MAX(INDEX(M$292:M$303,$D503)+M494*(1+$E503),0.01)</f>
        <v/>
      </c>
      <c r="N503" s="37">
        <f>MAX(INDEX(N$292:N$303,$D503)+N494*(1+$E503),0.01)</f>
        <v/>
      </c>
      <c r="O503" s="37">
        <f>MAX(INDEX(O$292:O$303,$D503)+O494*(1+$E503),0.01)</f>
        <v/>
      </c>
      <c r="P503" s="37">
        <f>MAX(INDEX(P$292:P$303,$D503)+P494*(1+$E503),0.01)</f>
        <v/>
      </c>
      <c r="Q503" s="37">
        <f>MAX(INDEX(Q$292:Q$303,$D503)+Q494*(1+$E503),0.01)</f>
        <v/>
      </c>
      <c r="R503" s="37">
        <f>MAX(INDEX(R$292:R$303,$D503)+R494*(1+$E503),0.01)</f>
        <v/>
      </c>
      <c r="S503" s="37">
        <f>MAX(INDEX(S$292:S$303,$D503)+S494*(1+$E503),0.01)</f>
        <v/>
      </c>
      <c r="T503" s="37">
        <f>MAX(INDEX(T$292:T$303,$D503)+T494*(1+$E503),0.01)</f>
        <v/>
      </c>
      <c r="U503" s="37">
        <f>MAX(INDEX(U$292:U$303,$D503)+U494*(1+$E503),0.01)</f>
        <v/>
      </c>
      <c r="V503" s="37">
        <f>MAX(INDEX(V$292:V$303,$D503)+V494*(1+$E503),0.01)</f>
        <v/>
      </c>
      <c r="W503" s="37">
        <f>MAX(INDEX(W$292:W$303,$D503)+W494*(1+$E503),0.01)</f>
        <v/>
      </c>
      <c r="X503" s="37">
        <f>MAX(INDEX(X$292:X$303,$D503)+X494*(1+$E503),0.01)</f>
        <v/>
      </c>
      <c r="Y503" s="37">
        <f>MAX(INDEX(Y$292:Y$303,$D503)+Y494*(1+$E503),0.01)</f>
        <v/>
      </c>
      <c r="Z503" s="37">
        <f>MAX(INDEX(Z$292:Z$303,$D503)+Z494*(1+$E503),0.01)</f>
        <v/>
      </c>
      <c r="AA503" s="37">
        <f>MAX(INDEX(AA$292:AA$303,$D503)+AA494*(1+$E503),0.01)</f>
        <v/>
      </c>
      <c r="AB503" s="37">
        <f>MAX(INDEX(AB$292:AB$303,$D503)+AB494*(1+$E503),0.01)</f>
        <v/>
      </c>
      <c r="AC503" s="37">
        <f>MAX(INDEX(AC$292:AC$303,$D503)+AC494*(1+$E503),0.01)</f>
        <v/>
      </c>
      <c r="AD503" s="40">
        <f>POSTTAX(INDEX(AD$292:AD$303,$D503),AD494,$E503)</f>
        <v/>
      </c>
      <c r="AF503" s="11">
        <f>LOWER(Settings!$C$4)&amp;".mit."&amp;$A503&amp;IF($C503="","","."&amp;$C503&amp;"."&amp;$B503)&amp;IF(INDEX(Variables!$D$5:$D$105,MATCH($A503,Variables!$A$5:$A$105,0))="","","."&amp;INDEX(Variables!$D$5:$D$105,MATCH($A503,Variables!$A$5:$A$105,0)))&amp;"."&amp;AF$5</f>
        <v/>
      </c>
      <c r="AG503" s="38">
        <f>MAX(INDEX(AG$292:AG$303,$D503)+AG494*(1+$E503),0.01)</f>
        <v/>
      </c>
      <c r="AH503" s="37">
        <f>MAX(INDEX(AH$292:AH$303,$D503)+AH494*(1+$E503),0.01)</f>
        <v/>
      </c>
      <c r="AI503" s="37">
        <f>MAX(INDEX(AI$292:AI$303,$D503)+AI494*(1+$E503),0.01)</f>
        <v/>
      </c>
      <c r="AJ503" s="37">
        <f>MAX(INDEX(AJ$292:AJ$303,$D503)+AJ494*(1+$E503),0.01)</f>
        <v/>
      </c>
      <c r="AK503" s="37">
        <f>MAX(INDEX(AK$292:AK$303,$D503)+AK494*(1+$E503),0.01)</f>
        <v/>
      </c>
      <c r="AL503" s="37">
        <f>MAX(INDEX(AL$292:AL$303,$D503)+AL494*(1+$E503),0.01)</f>
        <v/>
      </c>
      <c r="AM503" s="37">
        <f>MAX(INDEX(AM$292:AM$303,$D503)+AM494*(1+$E503),0.01)</f>
        <v/>
      </c>
      <c r="AN503" s="37">
        <f>MAX(INDEX(AN$292:AN$303,$D503)+AN494*(1+$E503),0.01)</f>
        <v/>
      </c>
      <c r="AO503" s="37">
        <f>MAX(INDEX(AO$292:AO$303,$D503)+AO494*(1+$E503),0.01)</f>
        <v/>
      </c>
      <c r="AP503" s="37">
        <f>MAX(INDEX(AP$292:AP$303,$D503)+AP494*(1+$E503),0.01)</f>
        <v/>
      </c>
      <c r="AQ503" s="37">
        <f>MAX(INDEX(AQ$292:AQ$303,$D503)+AQ494*(1+$E503),0.01)</f>
        <v/>
      </c>
      <c r="AR503" s="37">
        <f>MAX(INDEX(AR$292:AR$303,$D503)+AR494*(1+$E503),0.01)</f>
        <v/>
      </c>
      <c r="AS503" s="37">
        <f>MAX(INDEX(AS$292:AS$303,$D503)+AS494*(1+$E503),0.01)</f>
        <v/>
      </c>
      <c r="AT503" s="37">
        <f>MAX(INDEX(AT$292:AT$303,$D503)+AT494*(1+$E503),0.01)</f>
        <v/>
      </c>
      <c r="AU503" s="37">
        <f>MAX(INDEX(AU$292:AU$303,$D503)+AU494*(1+$E503),0.01)</f>
        <v/>
      </c>
      <c r="AV503" s="37">
        <f>MAX(INDEX(AV$292:AV$303,$D503)+AV494*(1+$E503),0.01)</f>
        <v/>
      </c>
      <c r="AW503" s="37">
        <f>MAX(INDEX(AW$292:AW$303,$D503)+AW494*(1+$E503),0.01)</f>
        <v/>
      </c>
      <c r="AX503" s="37">
        <f>MAX(INDEX(AX$292:AX$303,$D503)+AX494*(1+$E503),0.01)</f>
        <v/>
      </c>
      <c r="AY503" s="40">
        <f>POSTTAX(INDEX(AY$292:AY$303,$D503),AY494,$E503)</f>
        <v/>
      </c>
    </row>
    <row r="504" hidden="1" outlineLevel="2">
      <c r="A504" s="14" t="inlineStr">
        <is>
          <t>atp</t>
        </is>
      </c>
      <c r="B504" s="14" t="inlineStr">
        <is>
          <t>lpg</t>
        </is>
      </c>
      <c r="C504" s="14" t="inlineStr">
        <is>
          <t>ral</t>
        </is>
      </c>
      <c r="D504" s="37">
        <f>INDEX(Inputs!$R$5:$R$132,MATCH($B504&amp;"|"&amp;$C504,Inputs!$A$5:$A$132,0))</f>
        <v/>
      </c>
      <c r="E504" s="37">
        <f>INDEX(Inputs!$S$5:$S$132,MATCH($B504&amp;"|"&amp;$C504,Inputs!$A$5:$A$132,0))</f>
        <v/>
      </c>
      <c r="F504" s="36" t="n"/>
      <c r="G504" s="36" t="n"/>
      <c r="H504" s="14">
        <f>INDEX(Variables!$B$5:$B$105,MATCH($A504,Variables!$A$5:$A$105,0))&amp;IF($C504="",""," | "&amp;INDEX(Mapping!$B$5:$B$26,MATCH($C504,Mapping!$A$5:$A$26,0))&amp;" | "&amp;INDEX(Mapping!$B$30:$B$41,MATCH($B504,Mapping!$A$30:$A$41,0)))</f>
        <v/>
      </c>
      <c r="I504" s="14">
        <f>INDEX(Variables!$C$5:$C$105,MATCH($A504,Variables!$A$5:$A$105,0))</f>
        <v/>
      </c>
      <c r="J504" s="14">
        <f>INDEX(Variables!$E$5:$E$105,MATCH($A504,Variables!$A$5:$A$105,0))</f>
        <v/>
      </c>
      <c r="K504" s="11">
        <f>LOWER(Settings!$C$4)&amp;".mit."&amp;$A504&amp;IF($C504="","","."&amp;$C504&amp;"."&amp;$B504)&amp;IF(INDEX(Variables!$D$5:$D$105,MATCH($A504,Variables!$A$5:$A$105,0))="","","."&amp;INDEX(Variables!$D$5:$D$105,MATCH($A504,Variables!$A$5:$A$105,0)))&amp;"."&amp;K$5</f>
        <v/>
      </c>
      <c r="L504" s="38">
        <f>MAX(INDEX(L$292:L$303,$D504)+L495*(1+$E504),0.01)</f>
        <v/>
      </c>
      <c r="M504" s="37">
        <f>MAX(INDEX(M$292:M$303,$D504)+M495*(1+$E504),0.01)</f>
        <v/>
      </c>
      <c r="N504" s="37">
        <f>MAX(INDEX(N$292:N$303,$D504)+N495*(1+$E504),0.01)</f>
        <v/>
      </c>
      <c r="O504" s="37">
        <f>MAX(INDEX(O$292:O$303,$D504)+O495*(1+$E504),0.01)</f>
        <v/>
      </c>
      <c r="P504" s="37">
        <f>MAX(INDEX(P$292:P$303,$D504)+P495*(1+$E504),0.01)</f>
        <v/>
      </c>
      <c r="Q504" s="37">
        <f>MAX(INDEX(Q$292:Q$303,$D504)+Q495*(1+$E504),0.01)</f>
        <v/>
      </c>
      <c r="R504" s="37">
        <f>MAX(INDEX(R$292:R$303,$D504)+R495*(1+$E504),0.01)</f>
        <v/>
      </c>
      <c r="S504" s="37">
        <f>MAX(INDEX(S$292:S$303,$D504)+S495*(1+$E504),0.01)</f>
        <v/>
      </c>
      <c r="T504" s="37">
        <f>MAX(INDEX(T$292:T$303,$D504)+T495*(1+$E504),0.01)</f>
        <v/>
      </c>
      <c r="U504" s="37">
        <f>MAX(INDEX(U$292:U$303,$D504)+U495*(1+$E504),0.01)</f>
        <v/>
      </c>
      <c r="V504" s="37">
        <f>MAX(INDEX(V$292:V$303,$D504)+V495*(1+$E504),0.01)</f>
        <v/>
      </c>
      <c r="W504" s="37">
        <f>MAX(INDEX(W$292:W$303,$D504)+W495*(1+$E504),0.01)</f>
        <v/>
      </c>
      <c r="X504" s="37">
        <f>MAX(INDEX(X$292:X$303,$D504)+X495*(1+$E504),0.01)</f>
        <v/>
      </c>
      <c r="Y504" s="37">
        <f>MAX(INDEX(Y$292:Y$303,$D504)+Y495*(1+$E504),0.01)</f>
        <v/>
      </c>
      <c r="Z504" s="37">
        <f>MAX(INDEX(Z$292:Z$303,$D504)+Z495*(1+$E504),0.01)</f>
        <v/>
      </c>
      <c r="AA504" s="37">
        <f>MAX(INDEX(AA$292:AA$303,$D504)+AA495*(1+$E504),0.01)</f>
        <v/>
      </c>
      <c r="AB504" s="37">
        <f>MAX(INDEX(AB$292:AB$303,$D504)+AB495*(1+$E504),0.01)</f>
        <v/>
      </c>
      <c r="AC504" s="37">
        <f>MAX(INDEX(AC$292:AC$303,$D504)+AC495*(1+$E504),0.01)</f>
        <v/>
      </c>
      <c r="AD504" s="40">
        <f>POSTTAX(INDEX(AD$292:AD$303,$D504),AD495,$E504)</f>
        <v/>
      </c>
      <c r="AF504" s="11">
        <f>LOWER(Settings!$C$4)&amp;".mit."&amp;$A504&amp;IF($C504="","","."&amp;$C504&amp;"."&amp;$B504)&amp;IF(INDEX(Variables!$D$5:$D$105,MATCH($A504,Variables!$A$5:$A$105,0))="","","."&amp;INDEX(Variables!$D$5:$D$105,MATCH($A504,Variables!$A$5:$A$105,0)))&amp;"."&amp;AF$5</f>
        <v/>
      </c>
      <c r="AG504" s="38">
        <f>MAX(INDEX(AG$292:AG$303,$D504)+AG495*(1+$E504),0.01)</f>
        <v/>
      </c>
      <c r="AH504" s="37">
        <f>MAX(INDEX(AH$292:AH$303,$D504)+AH495*(1+$E504),0.01)</f>
        <v/>
      </c>
      <c r="AI504" s="37">
        <f>MAX(INDEX(AI$292:AI$303,$D504)+AI495*(1+$E504),0.01)</f>
        <v/>
      </c>
      <c r="AJ504" s="37">
        <f>MAX(INDEX(AJ$292:AJ$303,$D504)+AJ495*(1+$E504),0.01)</f>
        <v/>
      </c>
      <c r="AK504" s="37">
        <f>MAX(INDEX(AK$292:AK$303,$D504)+AK495*(1+$E504),0.01)</f>
        <v/>
      </c>
      <c r="AL504" s="37">
        <f>MAX(INDEX(AL$292:AL$303,$D504)+AL495*(1+$E504),0.01)</f>
        <v/>
      </c>
      <c r="AM504" s="37">
        <f>MAX(INDEX(AM$292:AM$303,$D504)+AM495*(1+$E504),0.01)</f>
        <v/>
      </c>
      <c r="AN504" s="37">
        <f>MAX(INDEX(AN$292:AN$303,$D504)+AN495*(1+$E504),0.01)</f>
        <v/>
      </c>
      <c r="AO504" s="37">
        <f>MAX(INDEX(AO$292:AO$303,$D504)+AO495*(1+$E504),0.01)</f>
        <v/>
      </c>
      <c r="AP504" s="37">
        <f>MAX(INDEX(AP$292:AP$303,$D504)+AP495*(1+$E504),0.01)</f>
        <v/>
      </c>
      <c r="AQ504" s="37">
        <f>MAX(INDEX(AQ$292:AQ$303,$D504)+AQ495*(1+$E504),0.01)</f>
        <v/>
      </c>
      <c r="AR504" s="37">
        <f>MAX(INDEX(AR$292:AR$303,$D504)+AR495*(1+$E504),0.01)</f>
        <v/>
      </c>
      <c r="AS504" s="37">
        <f>MAX(INDEX(AS$292:AS$303,$D504)+AS495*(1+$E504),0.01)</f>
        <v/>
      </c>
      <c r="AT504" s="37">
        <f>MAX(INDEX(AT$292:AT$303,$D504)+AT495*(1+$E504),0.01)</f>
        <v/>
      </c>
      <c r="AU504" s="37">
        <f>MAX(INDEX(AU$292:AU$303,$D504)+AU495*(1+$E504),0.01)</f>
        <v/>
      </c>
      <c r="AV504" s="37">
        <f>MAX(INDEX(AV$292:AV$303,$D504)+AV495*(1+$E504),0.01)</f>
        <v/>
      </c>
      <c r="AW504" s="37">
        <f>MAX(INDEX(AW$292:AW$303,$D504)+AW495*(1+$E504),0.01)</f>
        <v/>
      </c>
      <c r="AX504" s="37">
        <f>MAX(INDEX(AX$292:AX$303,$D504)+AX495*(1+$E504),0.01)</f>
        <v/>
      </c>
      <c r="AY504" s="40">
        <f>POSTTAX(INDEX(AY$292:AY$303,$D504),AY495,$E504)</f>
        <v/>
      </c>
    </row>
    <row r="505" hidden="1" outlineLevel="2">
      <c r="A505" s="14" t="inlineStr">
        <is>
          <t>atp</t>
        </is>
      </c>
      <c r="B505" s="14" t="inlineStr">
        <is>
          <t>ker</t>
        </is>
      </c>
      <c r="C505" s="14" t="inlineStr">
        <is>
          <t>ral</t>
        </is>
      </c>
      <c r="D505" s="37">
        <f>INDEX(Inputs!$R$5:$R$132,MATCH($B505&amp;"|"&amp;$C505,Inputs!$A$5:$A$132,0))</f>
        <v/>
      </c>
      <c r="E505" s="37">
        <f>INDEX(Inputs!$S$5:$S$132,MATCH($B505&amp;"|"&amp;$C505,Inputs!$A$5:$A$132,0))</f>
        <v/>
      </c>
      <c r="F505" s="36" t="n"/>
      <c r="G505" s="36" t="n"/>
      <c r="H505" s="14">
        <f>INDEX(Variables!$B$5:$B$105,MATCH($A505,Variables!$A$5:$A$105,0))&amp;IF($C505="",""," | "&amp;INDEX(Mapping!$B$5:$B$26,MATCH($C505,Mapping!$A$5:$A$26,0))&amp;" | "&amp;INDEX(Mapping!$B$30:$B$41,MATCH($B505,Mapping!$A$30:$A$41,0)))</f>
        <v/>
      </c>
      <c r="I505" s="14">
        <f>INDEX(Variables!$C$5:$C$105,MATCH($A505,Variables!$A$5:$A$105,0))</f>
        <v/>
      </c>
      <c r="J505" s="14">
        <f>INDEX(Variables!$E$5:$E$105,MATCH($A505,Variables!$A$5:$A$105,0))</f>
        <v/>
      </c>
      <c r="K505" s="11">
        <f>LOWER(Settings!$C$4)&amp;".mit."&amp;$A505&amp;IF($C505="","","."&amp;$C505&amp;"."&amp;$B505)&amp;IF(INDEX(Variables!$D$5:$D$105,MATCH($A505,Variables!$A$5:$A$105,0))="","","."&amp;INDEX(Variables!$D$5:$D$105,MATCH($A505,Variables!$A$5:$A$105,0)))&amp;"."&amp;K$5</f>
        <v/>
      </c>
      <c r="L505" s="38">
        <f>MAX(INDEX(L$292:L$303,$D505)+L496*(1+$E505),0.01)</f>
        <v/>
      </c>
      <c r="M505" s="37">
        <f>MAX(INDEX(M$292:M$303,$D505)+M496*(1+$E505),0.01)</f>
        <v/>
      </c>
      <c r="N505" s="37">
        <f>MAX(INDEX(N$292:N$303,$D505)+N496*(1+$E505),0.01)</f>
        <v/>
      </c>
      <c r="O505" s="37">
        <f>MAX(INDEX(O$292:O$303,$D505)+O496*(1+$E505),0.01)</f>
        <v/>
      </c>
      <c r="P505" s="37">
        <f>MAX(INDEX(P$292:P$303,$D505)+P496*(1+$E505),0.01)</f>
        <v/>
      </c>
      <c r="Q505" s="37">
        <f>MAX(INDEX(Q$292:Q$303,$D505)+Q496*(1+$E505),0.01)</f>
        <v/>
      </c>
      <c r="R505" s="37">
        <f>MAX(INDEX(R$292:R$303,$D505)+R496*(1+$E505),0.01)</f>
        <v/>
      </c>
      <c r="S505" s="37">
        <f>MAX(INDEX(S$292:S$303,$D505)+S496*(1+$E505),0.01)</f>
        <v/>
      </c>
      <c r="T505" s="37">
        <f>MAX(INDEX(T$292:T$303,$D505)+T496*(1+$E505),0.01)</f>
        <v/>
      </c>
      <c r="U505" s="37">
        <f>MAX(INDEX(U$292:U$303,$D505)+U496*(1+$E505),0.01)</f>
        <v/>
      </c>
      <c r="V505" s="37">
        <f>MAX(INDEX(V$292:V$303,$D505)+V496*(1+$E505),0.01)</f>
        <v/>
      </c>
      <c r="W505" s="37">
        <f>MAX(INDEX(W$292:W$303,$D505)+W496*(1+$E505),0.01)</f>
        <v/>
      </c>
      <c r="X505" s="37">
        <f>MAX(INDEX(X$292:X$303,$D505)+X496*(1+$E505),0.01)</f>
        <v/>
      </c>
      <c r="Y505" s="37">
        <f>MAX(INDEX(Y$292:Y$303,$D505)+Y496*(1+$E505),0.01)</f>
        <v/>
      </c>
      <c r="Z505" s="37">
        <f>MAX(INDEX(Z$292:Z$303,$D505)+Z496*(1+$E505),0.01)</f>
        <v/>
      </c>
      <c r="AA505" s="37">
        <f>MAX(INDEX(AA$292:AA$303,$D505)+AA496*(1+$E505),0.01)</f>
        <v/>
      </c>
      <c r="AB505" s="37">
        <f>MAX(INDEX(AB$292:AB$303,$D505)+AB496*(1+$E505),0.01)</f>
        <v/>
      </c>
      <c r="AC505" s="37">
        <f>MAX(INDEX(AC$292:AC$303,$D505)+AC496*(1+$E505),0.01)</f>
        <v/>
      </c>
      <c r="AD505" s="40">
        <f>POSTTAX(INDEX(AD$292:AD$303,$D505),AD496,$E505)</f>
        <v/>
      </c>
      <c r="AF505" s="11">
        <f>LOWER(Settings!$C$4)&amp;".mit."&amp;$A505&amp;IF($C505="","","."&amp;$C505&amp;"."&amp;$B505)&amp;IF(INDEX(Variables!$D$5:$D$105,MATCH($A505,Variables!$A$5:$A$105,0))="","","."&amp;INDEX(Variables!$D$5:$D$105,MATCH($A505,Variables!$A$5:$A$105,0)))&amp;"."&amp;AF$5</f>
        <v/>
      </c>
      <c r="AG505" s="38">
        <f>MAX(INDEX(AG$292:AG$303,$D505)+AG496*(1+$E505),0.01)</f>
        <v/>
      </c>
      <c r="AH505" s="37">
        <f>MAX(INDEX(AH$292:AH$303,$D505)+AH496*(1+$E505),0.01)</f>
        <v/>
      </c>
      <c r="AI505" s="37">
        <f>MAX(INDEX(AI$292:AI$303,$D505)+AI496*(1+$E505),0.01)</f>
        <v/>
      </c>
      <c r="AJ505" s="37">
        <f>MAX(INDEX(AJ$292:AJ$303,$D505)+AJ496*(1+$E505),0.01)</f>
        <v/>
      </c>
      <c r="AK505" s="37">
        <f>MAX(INDEX(AK$292:AK$303,$D505)+AK496*(1+$E505),0.01)</f>
        <v/>
      </c>
      <c r="AL505" s="37">
        <f>MAX(INDEX(AL$292:AL$303,$D505)+AL496*(1+$E505),0.01)</f>
        <v/>
      </c>
      <c r="AM505" s="37">
        <f>MAX(INDEX(AM$292:AM$303,$D505)+AM496*(1+$E505),0.01)</f>
        <v/>
      </c>
      <c r="AN505" s="37">
        <f>MAX(INDEX(AN$292:AN$303,$D505)+AN496*(1+$E505),0.01)</f>
        <v/>
      </c>
      <c r="AO505" s="37">
        <f>MAX(INDEX(AO$292:AO$303,$D505)+AO496*(1+$E505),0.01)</f>
        <v/>
      </c>
      <c r="AP505" s="37">
        <f>MAX(INDEX(AP$292:AP$303,$D505)+AP496*(1+$E505),0.01)</f>
        <v/>
      </c>
      <c r="AQ505" s="37">
        <f>MAX(INDEX(AQ$292:AQ$303,$D505)+AQ496*(1+$E505),0.01)</f>
        <v/>
      </c>
      <c r="AR505" s="37">
        <f>MAX(INDEX(AR$292:AR$303,$D505)+AR496*(1+$E505),0.01)</f>
        <v/>
      </c>
      <c r="AS505" s="37">
        <f>MAX(INDEX(AS$292:AS$303,$D505)+AS496*(1+$E505),0.01)</f>
        <v/>
      </c>
      <c r="AT505" s="37">
        <f>MAX(INDEX(AT$292:AT$303,$D505)+AT496*(1+$E505),0.01)</f>
        <v/>
      </c>
      <c r="AU505" s="37">
        <f>MAX(INDEX(AU$292:AU$303,$D505)+AU496*(1+$E505),0.01)</f>
        <v/>
      </c>
      <c r="AV505" s="37">
        <f>MAX(INDEX(AV$292:AV$303,$D505)+AV496*(1+$E505),0.01)</f>
        <v/>
      </c>
      <c r="AW505" s="37">
        <f>MAX(INDEX(AW$292:AW$303,$D505)+AW496*(1+$E505),0.01)</f>
        <v/>
      </c>
      <c r="AX505" s="37">
        <f>MAX(INDEX(AX$292:AX$303,$D505)+AX496*(1+$E505),0.01)</f>
        <v/>
      </c>
      <c r="AY505" s="40">
        <f>POSTTAX(INDEX(AY$292:AY$303,$D505),AY496,$E505)</f>
        <v/>
      </c>
    </row>
    <row r="506" hidden="1" outlineLevel="2">
      <c r="A506" s="14" t="inlineStr">
        <is>
          <t>atp</t>
        </is>
      </c>
      <c r="B506" s="14" t="inlineStr">
        <is>
          <t>oop</t>
        </is>
      </c>
      <c r="C506" s="14" t="inlineStr">
        <is>
          <t>ral</t>
        </is>
      </c>
      <c r="D506" s="37">
        <f>INDEX(Inputs!$R$5:$R$132,MATCH($B506&amp;"|"&amp;$C506,Inputs!$A$5:$A$132,0))</f>
        <v/>
      </c>
      <c r="E506" s="37">
        <f>INDEX(Inputs!$S$5:$S$132,MATCH($B506&amp;"|"&amp;$C506,Inputs!$A$5:$A$132,0))</f>
        <v/>
      </c>
      <c r="F506" s="36" t="n"/>
      <c r="G506" s="36" t="n"/>
      <c r="H506" s="14">
        <f>INDEX(Variables!$B$5:$B$105,MATCH($A506,Variables!$A$5:$A$105,0))&amp;IF($C506="",""," | "&amp;INDEX(Mapping!$B$5:$B$26,MATCH($C506,Mapping!$A$5:$A$26,0))&amp;" | "&amp;INDEX(Mapping!$B$30:$B$41,MATCH($B506,Mapping!$A$30:$A$41,0)))</f>
        <v/>
      </c>
      <c r="I506" s="14">
        <f>INDEX(Variables!$C$5:$C$105,MATCH($A506,Variables!$A$5:$A$105,0))</f>
        <v/>
      </c>
      <c r="J506" s="14">
        <f>INDEX(Variables!$E$5:$E$105,MATCH($A506,Variables!$A$5:$A$105,0))</f>
        <v/>
      </c>
      <c r="K506" s="11">
        <f>LOWER(Settings!$C$4)&amp;".mit."&amp;$A506&amp;IF($C506="","","."&amp;$C506&amp;"."&amp;$B506)&amp;IF(INDEX(Variables!$D$5:$D$105,MATCH($A506,Variables!$A$5:$A$105,0))="","","."&amp;INDEX(Variables!$D$5:$D$105,MATCH($A506,Variables!$A$5:$A$105,0)))&amp;"."&amp;K$5</f>
        <v/>
      </c>
      <c r="L506" s="38">
        <f>MAX(INDEX(L$292:L$303,$D506)+L497*(1+$E506),0.01)</f>
        <v/>
      </c>
      <c r="M506" s="37">
        <f>MAX(INDEX(M$292:M$303,$D506)+M497*(1+$E506),0.01)</f>
        <v/>
      </c>
      <c r="N506" s="37">
        <f>MAX(INDEX(N$292:N$303,$D506)+N497*(1+$E506),0.01)</f>
        <v/>
      </c>
      <c r="O506" s="37">
        <f>MAX(INDEX(O$292:O$303,$D506)+O497*(1+$E506),0.01)</f>
        <v/>
      </c>
      <c r="P506" s="37">
        <f>MAX(INDEX(P$292:P$303,$D506)+P497*(1+$E506),0.01)</f>
        <v/>
      </c>
      <c r="Q506" s="37">
        <f>MAX(INDEX(Q$292:Q$303,$D506)+Q497*(1+$E506),0.01)</f>
        <v/>
      </c>
      <c r="R506" s="37">
        <f>MAX(INDEX(R$292:R$303,$D506)+R497*(1+$E506),0.01)</f>
        <v/>
      </c>
      <c r="S506" s="37">
        <f>MAX(INDEX(S$292:S$303,$D506)+S497*(1+$E506),0.01)</f>
        <v/>
      </c>
      <c r="T506" s="37">
        <f>MAX(INDEX(T$292:T$303,$D506)+T497*(1+$E506),0.01)</f>
        <v/>
      </c>
      <c r="U506" s="37">
        <f>MAX(INDEX(U$292:U$303,$D506)+U497*(1+$E506),0.01)</f>
        <v/>
      </c>
      <c r="V506" s="37">
        <f>MAX(INDEX(V$292:V$303,$D506)+V497*(1+$E506),0.01)</f>
        <v/>
      </c>
      <c r="W506" s="37">
        <f>MAX(INDEX(W$292:W$303,$D506)+W497*(1+$E506),0.01)</f>
        <v/>
      </c>
      <c r="X506" s="37">
        <f>MAX(INDEX(X$292:X$303,$D506)+X497*(1+$E506),0.01)</f>
        <v/>
      </c>
      <c r="Y506" s="37">
        <f>MAX(INDEX(Y$292:Y$303,$D506)+Y497*(1+$E506),0.01)</f>
        <v/>
      </c>
      <c r="Z506" s="37">
        <f>MAX(INDEX(Z$292:Z$303,$D506)+Z497*(1+$E506),0.01)</f>
        <v/>
      </c>
      <c r="AA506" s="37">
        <f>MAX(INDEX(AA$292:AA$303,$D506)+AA497*(1+$E506),0.01)</f>
        <v/>
      </c>
      <c r="AB506" s="37">
        <f>MAX(INDEX(AB$292:AB$303,$D506)+AB497*(1+$E506),0.01)</f>
        <v/>
      </c>
      <c r="AC506" s="37">
        <f>MAX(INDEX(AC$292:AC$303,$D506)+AC497*(1+$E506),0.01)</f>
        <v/>
      </c>
      <c r="AD506" s="40">
        <f>POSTTAX(INDEX(AD$292:AD$303,$D506),AD497,$E506)</f>
        <v/>
      </c>
      <c r="AF506" s="11">
        <f>LOWER(Settings!$C$4)&amp;".mit."&amp;$A506&amp;IF($C506="","","."&amp;$C506&amp;"."&amp;$B506)&amp;IF(INDEX(Variables!$D$5:$D$105,MATCH($A506,Variables!$A$5:$A$105,0))="","","."&amp;INDEX(Variables!$D$5:$D$105,MATCH($A506,Variables!$A$5:$A$105,0)))&amp;"."&amp;AF$5</f>
        <v/>
      </c>
      <c r="AG506" s="38">
        <f>MAX(INDEX(AG$292:AG$303,$D506)+AG497*(1+$E506),0.01)</f>
        <v/>
      </c>
      <c r="AH506" s="37">
        <f>MAX(INDEX(AH$292:AH$303,$D506)+AH497*(1+$E506),0.01)</f>
        <v/>
      </c>
      <c r="AI506" s="37">
        <f>MAX(INDEX(AI$292:AI$303,$D506)+AI497*(1+$E506),0.01)</f>
        <v/>
      </c>
      <c r="AJ506" s="37">
        <f>MAX(INDEX(AJ$292:AJ$303,$D506)+AJ497*(1+$E506),0.01)</f>
        <v/>
      </c>
      <c r="AK506" s="37">
        <f>MAX(INDEX(AK$292:AK$303,$D506)+AK497*(1+$E506),0.01)</f>
        <v/>
      </c>
      <c r="AL506" s="37">
        <f>MAX(INDEX(AL$292:AL$303,$D506)+AL497*(1+$E506),0.01)</f>
        <v/>
      </c>
      <c r="AM506" s="37">
        <f>MAX(INDEX(AM$292:AM$303,$D506)+AM497*(1+$E506),0.01)</f>
        <v/>
      </c>
      <c r="AN506" s="37">
        <f>MAX(INDEX(AN$292:AN$303,$D506)+AN497*(1+$E506),0.01)</f>
        <v/>
      </c>
      <c r="AO506" s="37">
        <f>MAX(INDEX(AO$292:AO$303,$D506)+AO497*(1+$E506),0.01)</f>
        <v/>
      </c>
      <c r="AP506" s="37">
        <f>MAX(INDEX(AP$292:AP$303,$D506)+AP497*(1+$E506),0.01)</f>
        <v/>
      </c>
      <c r="AQ506" s="37">
        <f>MAX(INDEX(AQ$292:AQ$303,$D506)+AQ497*(1+$E506),0.01)</f>
        <v/>
      </c>
      <c r="AR506" s="37">
        <f>MAX(INDEX(AR$292:AR$303,$D506)+AR497*(1+$E506),0.01)</f>
        <v/>
      </c>
      <c r="AS506" s="37">
        <f>MAX(INDEX(AS$292:AS$303,$D506)+AS497*(1+$E506),0.01)</f>
        <v/>
      </c>
      <c r="AT506" s="37">
        <f>MAX(INDEX(AT$292:AT$303,$D506)+AT497*(1+$E506),0.01)</f>
        <v/>
      </c>
      <c r="AU506" s="37">
        <f>MAX(INDEX(AU$292:AU$303,$D506)+AU497*(1+$E506),0.01)</f>
        <v/>
      </c>
      <c r="AV506" s="37">
        <f>MAX(INDEX(AV$292:AV$303,$D506)+AV497*(1+$E506),0.01)</f>
        <v/>
      </c>
      <c r="AW506" s="37">
        <f>MAX(INDEX(AW$292:AW$303,$D506)+AW497*(1+$E506),0.01)</f>
        <v/>
      </c>
      <c r="AX506" s="37">
        <f>MAX(INDEX(AX$292:AX$303,$D506)+AX497*(1+$E506),0.01)</f>
        <v/>
      </c>
      <c r="AY506" s="40">
        <f>POSTTAX(INDEX(AY$292:AY$303,$D506),AY497,$E506)</f>
        <v/>
      </c>
    </row>
    <row r="507" hidden="1" outlineLevel="2">
      <c r="A507" s="14" t="inlineStr">
        <is>
          <t>atp</t>
        </is>
      </c>
      <c r="B507" s="14" t="inlineStr">
        <is>
          <t>bio</t>
        </is>
      </c>
      <c r="C507" s="14" t="inlineStr">
        <is>
          <t>ral</t>
        </is>
      </c>
      <c r="D507" s="37">
        <f>INDEX(Inputs!$R$5:$R$132,MATCH($B507&amp;"|"&amp;$C507,Inputs!$A$5:$A$132,0))</f>
        <v/>
      </c>
      <c r="E507" s="37">
        <f>INDEX(Inputs!$S$5:$S$132,MATCH($B507&amp;"|"&amp;$C507,Inputs!$A$5:$A$132,0))</f>
        <v/>
      </c>
      <c r="F507" s="36" t="n"/>
      <c r="G507" s="36" t="n"/>
      <c r="H507" s="14">
        <f>INDEX(Variables!$B$5:$B$105,MATCH($A507,Variables!$A$5:$A$105,0))&amp;IF($C507="",""," | "&amp;INDEX(Mapping!$B$5:$B$26,MATCH($C507,Mapping!$A$5:$A$26,0))&amp;" | "&amp;INDEX(Mapping!$B$30:$B$41,MATCH($B507,Mapping!$A$30:$A$41,0)))</f>
        <v/>
      </c>
      <c r="I507" s="14">
        <f>INDEX(Variables!$C$5:$C$105,MATCH($A507,Variables!$A$5:$A$105,0))</f>
        <v/>
      </c>
      <c r="J507" s="14">
        <f>INDEX(Variables!$E$5:$E$105,MATCH($A507,Variables!$A$5:$A$105,0))</f>
        <v/>
      </c>
      <c r="K507" s="11">
        <f>LOWER(Settings!$C$4)&amp;".mit."&amp;$A507&amp;IF($C507="","","."&amp;$C507&amp;"."&amp;$B507)&amp;IF(INDEX(Variables!$D$5:$D$105,MATCH($A507,Variables!$A$5:$A$105,0))="","","."&amp;INDEX(Variables!$D$5:$D$105,MATCH($A507,Variables!$A$5:$A$105,0)))&amp;"."&amp;K$5</f>
        <v/>
      </c>
      <c r="L507" s="38">
        <f>MAX(INDEX(L$292:L$303,$D507)+L498*(1+$E507),0.01)</f>
        <v/>
      </c>
      <c r="M507" s="37">
        <f>MAX(INDEX(M$292:M$303,$D507)+M498*(1+$E507),0.01)</f>
        <v/>
      </c>
      <c r="N507" s="37">
        <f>MAX(INDEX(N$292:N$303,$D507)+N498*(1+$E507),0.01)</f>
        <v/>
      </c>
      <c r="O507" s="37">
        <f>MAX(INDEX(O$292:O$303,$D507)+O498*(1+$E507),0.01)</f>
        <v/>
      </c>
      <c r="P507" s="37">
        <f>MAX(INDEX(P$292:P$303,$D507)+P498*(1+$E507),0.01)</f>
        <v/>
      </c>
      <c r="Q507" s="37">
        <f>MAX(INDEX(Q$292:Q$303,$D507)+Q498*(1+$E507),0.01)</f>
        <v/>
      </c>
      <c r="R507" s="37">
        <f>MAX(INDEX(R$292:R$303,$D507)+R498*(1+$E507),0.01)</f>
        <v/>
      </c>
      <c r="S507" s="37">
        <f>MAX(INDEX(S$292:S$303,$D507)+S498*(1+$E507),0.01)</f>
        <v/>
      </c>
      <c r="T507" s="37">
        <f>MAX(INDEX(T$292:T$303,$D507)+T498*(1+$E507),0.01)</f>
        <v/>
      </c>
      <c r="U507" s="37">
        <f>MAX(INDEX(U$292:U$303,$D507)+U498*(1+$E507),0.01)</f>
        <v/>
      </c>
      <c r="V507" s="37">
        <f>MAX(INDEX(V$292:V$303,$D507)+V498*(1+$E507),0.01)</f>
        <v/>
      </c>
      <c r="W507" s="37">
        <f>MAX(INDEX(W$292:W$303,$D507)+W498*(1+$E507),0.01)</f>
        <v/>
      </c>
      <c r="X507" s="37">
        <f>MAX(INDEX(X$292:X$303,$D507)+X498*(1+$E507),0.01)</f>
        <v/>
      </c>
      <c r="Y507" s="37">
        <f>MAX(INDEX(Y$292:Y$303,$D507)+Y498*(1+$E507),0.01)</f>
        <v/>
      </c>
      <c r="Z507" s="37">
        <f>MAX(INDEX(Z$292:Z$303,$D507)+Z498*(1+$E507),0.01)</f>
        <v/>
      </c>
      <c r="AA507" s="37">
        <f>MAX(INDEX(AA$292:AA$303,$D507)+AA498*(1+$E507),0.01)</f>
        <v/>
      </c>
      <c r="AB507" s="37">
        <f>MAX(INDEX(AB$292:AB$303,$D507)+AB498*(1+$E507),0.01)</f>
        <v/>
      </c>
      <c r="AC507" s="37">
        <f>MAX(INDEX(AC$292:AC$303,$D507)+AC498*(1+$E507),0.01)</f>
        <v/>
      </c>
      <c r="AD507" s="40">
        <f>POSTTAX(INDEX(AD$292:AD$303,$D507),AD498,$E507)</f>
        <v/>
      </c>
      <c r="AF507" s="11">
        <f>LOWER(Settings!$C$4)&amp;".mit."&amp;$A507&amp;IF($C507="","","."&amp;$C507&amp;"."&amp;$B507)&amp;IF(INDEX(Variables!$D$5:$D$105,MATCH($A507,Variables!$A$5:$A$105,0))="","","."&amp;INDEX(Variables!$D$5:$D$105,MATCH($A507,Variables!$A$5:$A$105,0)))&amp;"."&amp;AF$5</f>
        <v/>
      </c>
      <c r="AG507" s="38">
        <f>MAX(INDEX(AG$292:AG$303,$D507)+AG498*(1+$E507),0.01)</f>
        <v/>
      </c>
      <c r="AH507" s="37">
        <f>MAX(INDEX(AH$292:AH$303,$D507)+AH498*(1+$E507),0.01)</f>
        <v/>
      </c>
      <c r="AI507" s="37">
        <f>MAX(INDEX(AI$292:AI$303,$D507)+AI498*(1+$E507),0.01)</f>
        <v/>
      </c>
      <c r="AJ507" s="37">
        <f>MAX(INDEX(AJ$292:AJ$303,$D507)+AJ498*(1+$E507),0.01)</f>
        <v/>
      </c>
      <c r="AK507" s="37">
        <f>MAX(INDEX(AK$292:AK$303,$D507)+AK498*(1+$E507),0.01)</f>
        <v/>
      </c>
      <c r="AL507" s="37">
        <f>MAX(INDEX(AL$292:AL$303,$D507)+AL498*(1+$E507),0.01)</f>
        <v/>
      </c>
      <c r="AM507" s="37">
        <f>MAX(INDEX(AM$292:AM$303,$D507)+AM498*(1+$E507),0.01)</f>
        <v/>
      </c>
      <c r="AN507" s="37">
        <f>MAX(INDEX(AN$292:AN$303,$D507)+AN498*(1+$E507),0.01)</f>
        <v/>
      </c>
      <c r="AO507" s="37">
        <f>MAX(INDEX(AO$292:AO$303,$D507)+AO498*(1+$E507),0.01)</f>
        <v/>
      </c>
      <c r="AP507" s="37">
        <f>MAX(INDEX(AP$292:AP$303,$D507)+AP498*(1+$E507),0.01)</f>
        <v/>
      </c>
      <c r="AQ507" s="37">
        <f>MAX(INDEX(AQ$292:AQ$303,$D507)+AQ498*(1+$E507),0.01)</f>
        <v/>
      </c>
      <c r="AR507" s="37">
        <f>MAX(INDEX(AR$292:AR$303,$D507)+AR498*(1+$E507),0.01)</f>
        <v/>
      </c>
      <c r="AS507" s="37">
        <f>MAX(INDEX(AS$292:AS$303,$D507)+AS498*(1+$E507),0.01)</f>
        <v/>
      </c>
      <c r="AT507" s="37">
        <f>MAX(INDEX(AT$292:AT$303,$D507)+AT498*(1+$E507),0.01)</f>
        <v/>
      </c>
      <c r="AU507" s="37">
        <f>MAX(INDEX(AU$292:AU$303,$D507)+AU498*(1+$E507),0.01)</f>
        <v/>
      </c>
      <c r="AV507" s="37">
        <f>MAX(INDEX(AV$292:AV$303,$D507)+AV498*(1+$E507),0.01)</f>
        <v/>
      </c>
      <c r="AW507" s="37">
        <f>MAX(INDEX(AW$292:AW$303,$D507)+AW498*(1+$E507),0.01)</f>
        <v/>
      </c>
      <c r="AX507" s="37">
        <f>MAX(INDEX(AX$292:AX$303,$D507)+AX498*(1+$E507),0.01)</f>
        <v/>
      </c>
      <c r="AY507" s="40">
        <f>POSTTAX(INDEX(AY$292:AY$303,$D507),AY498,$E507)</f>
        <v/>
      </c>
    </row>
    <row r="508" hidden="1" outlineLevel="2"/>
    <row r="509" hidden="1" outlineLevel="2">
      <c r="A509" s="14" t="inlineStr">
        <is>
          <t>shp</t>
        </is>
      </c>
      <c r="B509" s="14" t="inlineStr">
        <is>
          <t>coa</t>
        </is>
      </c>
      <c r="C509" s="14" t="inlineStr">
        <is>
          <t>ral</t>
        </is>
      </c>
      <c r="D509" s="37">
        <f>INDEX(Inputs!$M$5:$M$132,MATCH($B509&amp;"|"&amp;$C509,Inputs!$A$5:$A$132,0))</f>
        <v/>
      </c>
      <c r="E509" s="37">
        <f>INDEX(Inputs!$T$5:$T$132,MATCH($B509&amp;"|"&amp;$C509,Inputs!$A$5:$A$132,0))</f>
        <v/>
      </c>
      <c r="F509" s="37">
        <f>INDEX(Inputs!$K$5:$K$132,MATCH($B509&amp;"|"&amp;$C509,Inputs!$A$5:$A$132,0))</f>
        <v/>
      </c>
      <c r="G509" s="36" t="n"/>
      <c r="H509" s="14">
        <f>INDEX(Variables!$B$5:$B$105,MATCH($A509,Variables!$A$5:$A$105,0))&amp;IF($C509="",""," | "&amp;INDEX(Mapping!$B$5:$B$26,MATCH($C509,Mapping!$A$5:$A$26,0))&amp;" | "&amp;INDEX(Mapping!$B$30:$B$41,MATCH($B509,Mapping!$A$30:$A$41,0)))</f>
        <v/>
      </c>
      <c r="I509" s="14">
        <f>INDEX(Variables!$C$5:$C$105,MATCH($A509,Variables!$A$5:$A$105,0))</f>
        <v/>
      </c>
      <c r="J509" s="14">
        <f>INDEX(Variables!$E$5:$E$105,MATCH($A509,Variables!$A$5:$A$105,0))</f>
        <v/>
      </c>
      <c r="K509" s="11">
        <f>LOWER(Settings!$C$4)&amp;".mit."&amp;$A509&amp;IF($C509="","","."&amp;$C509&amp;"."&amp;$B509)&amp;IF(INDEX(Variables!$D$5:$D$105,MATCH($A509,Variables!$A$5:$A$105,0))="","","."&amp;INDEX(Variables!$D$5:$D$105,MATCH($A509,Variables!$A$5:$A$105,0)))&amp;"."&amp;K$5</f>
        <v/>
      </c>
      <c r="L509" s="38">
        <f>(INDEX(L$235:L$238,$D509)*INDEX(L$239:L$255,$F509)+L$194*INDEX(L$121:L$137,$F509)*INDEX(L$151:L$167,$F509))*$E509</f>
        <v/>
      </c>
      <c r="M509" s="37">
        <f>(INDEX(M$235:M$238,$D509)*INDEX(M$239:M$255,$F509)+M$194*INDEX(M$121:M$137,$F509)*INDEX(M$151:M$167,$F509))*$E509</f>
        <v/>
      </c>
      <c r="N509" s="37">
        <f>(INDEX(N$235:N$238,$D509)*INDEX(N$239:N$255,$F509)+N$194*INDEX(N$121:N$137,$F509)*INDEX(N$151:N$167,$F509))*$E509</f>
        <v/>
      </c>
      <c r="O509" s="37">
        <f>(INDEX(O$235:O$238,$D509)*INDEX(O$239:O$255,$F509)+O$194*INDEX(O$121:O$137,$F509)*INDEX(O$151:O$167,$F509))*$E509</f>
        <v/>
      </c>
      <c r="P509" s="37">
        <f>(INDEX(P$235:P$238,$D509)*INDEX(P$239:P$255,$F509)+P$194*INDEX(P$121:P$137,$F509)*INDEX(P$151:P$167,$F509))*$E509</f>
        <v/>
      </c>
      <c r="Q509" s="37">
        <f>(INDEX(Q$235:Q$238,$D509)*INDEX(Q$239:Q$255,$F509)+Q$194*INDEX(Q$121:Q$137,$F509)*INDEX(Q$151:Q$167,$F509))*$E509</f>
        <v/>
      </c>
      <c r="R509" s="37">
        <f>(INDEX(R$235:R$238,$D509)*INDEX(R$239:R$255,$F509)+R$194*INDEX(R$121:R$137,$F509)*INDEX(R$151:R$167,$F509))*$E509</f>
        <v/>
      </c>
      <c r="S509" s="37">
        <f>(INDEX(S$235:S$238,$D509)*INDEX(S$239:S$255,$F509)+S$194*INDEX(S$121:S$137,$F509)*INDEX(S$151:S$167,$F509))*$E509</f>
        <v/>
      </c>
      <c r="T509" s="37">
        <f>(INDEX(T$235:T$238,$D509)*INDEX(T$239:T$255,$F509)+T$194*INDEX(T$121:T$137,$F509)*INDEX(T$151:T$167,$F509))*$E509</f>
        <v/>
      </c>
      <c r="U509" s="37">
        <f>(INDEX(U$235:U$238,$D509)*INDEX(U$239:U$255,$F509)+U$194*INDEX(U$121:U$137,$F509)*INDEX(U$151:U$167,$F509))*$E509</f>
        <v/>
      </c>
      <c r="V509" s="37">
        <f>(INDEX(V$235:V$238,$D509)*INDEX(V$239:V$255,$F509)+V$194*INDEX(V$121:V$137,$F509)*INDEX(V$151:V$167,$F509))*$E509</f>
        <v/>
      </c>
      <c r="W509" s="37">
        <f>(INDEX(W$235:W$238,$D509)*INDEX(W$239:W$255,$F509)+W$194*INDEX(W$121:W$137,$F509)*INDEX(W$151:W$167,$F509))*$E509</f>
        <v/>
      </c>
      <c r="X509" s="37">
        <f>(INDEX(X$235:X$238,$D509)*INDEX(X$239:X$255,$F509)+X$194*INDEX(X$121:X$137,$F509)*INDEX(X$151:X$167,$F509))*$E509</f>
        <v/>
      </c>
      <c r="Y509" s="37">
        <f>(INDEX(Y$235:Y$238,$D509)*INDEX(Y$239:Y$255,$F509)+Y$194*INDEX(Y$121:Y$137,$F509)*INDEX(Y$151:Y$167,$F509))*$E509</f>
        <v/>
      </c>
      <c r="Z509" s="37">
        <f>(INDEX(Z$235:Z$238,$D509)*INDEX(Z$239:Z$255,$F509)+Z$194*INDEX(Z$121:Z$137,$F509)*INDEX(Z$151:Z$167,$F509))*$E509</f>
        <v/>
      </c>
      <c r="AA509" s="37">
        <f>(INDEX(AA$235:AA$238,$D509)*INDEX(AA$239:AA$255,$F509)+AA$194*INDEX(AA$121:AA$137,$F509)*INDEX(AA$151:AA$167,$F509))*$E509</f>
        <v/>
      </c>
      <c r="AB509" s="37">
        <f>(INDEX(AB$235:AB$238,$D509)*INDEX(AB$239:AB$255,$F509)+AB$194*INDEX(AB$121:AB$137,$F509)*INDEX(AB$151:AB$167,$F509))*$E509</f>
        <v/>
      </c>
      <c r="AC509" s="37">
        <f>(INDEX(AC$235:AC$238,$D509)*INDEX(AC$239:AC$255,$F509)+AC$194*INDEX(AC$121:AC$137,$F509)*INDEX(AC$151:AC$167,$F509))*$E509</f>
        <v/>
      </c>
      <c r="AD509" s="40">
        <f>SHADOWEFF(INDEX(AD$235:AD$238,$D509),INDEX(AD$239:AD$255,$F509),AD$194,INDEX(AD$121:AD$137,$F509),INDEX(AD$151:AD$167,$F509),$E509)</f>
        <v/>
      </c>
      <c r="AF509" s="11">
        <f>LOWER(Settings!$C$4)&amp;".mit."&amp;$A509&amp;IF($C509="","","."&amp;$C509&amp;"."&amp;$B509)&amp;IF(INDEX(Variables!$D$5:$D$105,MATCH($A509,Variables!$A$5:$A$105,0))="","","."&amp;INDEX(Variables!$D$5:$D$105,MATCH($A509,Variables!$A$5:$A$105,0)))&amp;"."&amp;AF$5</f>
        <v/>
      </c>
      <c r="AG509" s="38">
        <f>(INDEX(AG$235:AG$238,$D509)*INDEX(AG$239:AG$255,$F509)+AG$194*INDEX(AG$121:AG$137,$F509)*INDEX(AG$151:AG$167,$F509))*$E509</f>
        <v/>
      </c>
      <c r="AH509" s="37">
        <f>(INDEX(AH$235:AH$238,$D509)*INDEX(AH$239:AH$255,$F509)+AH$194*INDEX(AH$121:AH$137,$F509)*INDEX(AH$151:AH$167,$F509))*$E509</f>
        <v/>
      </c>
      <c r="AI509" s="37">
        <f>(INDEX(AI$235:AI$238,$D509)*INDEX(AI$239:AI$255,$F509)+AI$194*INDEX(AI$121:AI$137,$F509)*INDEX(AI$151:AI$167,$F509))*$E509</f>
        <v/>
      </c>
      <c r="AJ509" s="37">
        <f>(INDEX(AJ$235:AJ$238,$D509)*INDEX(AJ$239:AJ$255,$F509)+AJ$194*INDEX(AJ$121:AJ$137,$F509)*INDEX(AJ$151:AJ$167,$F509))*$E509</f>
        <v/>
      </c>
      <c r="AK509" s="37">
        <f>(INDEX(AK$235:AK$238,$D509)*INDEX(AK$239:AK$255,$F509)+AK$194*INDEX(AK$121:AK$137,$F509)*INDEX(AK$151:AK$167,$F509))*$E509</f>
        <v/>
      </c>
      <c r="AL509" s="37">
        <f>(INDEX(AL$235:AL$238,$D509)*INDEX(AL$239:AL$255,$F509)+AL$194*INDEX(AL$121:AL$137,$F509)*INDEX(AL$151:AL$167,$F509))*$E509</f>
        <v/>
      </c>
      <c r="AM509" s="37">
        <f>(INDEX(AM$235:AM$238,$D509)*INDEX(AM$239:AM$255,$F509)+AM$194*INDEX(AM$121:AM$137,$F509)*INDEX(AM$151:AM$167,$F509))*$E509</f>
        <v/>
      </c>
      <c r="AN509" s="37">
        <f>(INDEX(AN$235:AN$238,$D509)*INDEX(AN$239:AN$255,$F509)+AN$194*INDEX(AN$121:AN$137,$F509)*INDEX(AN$151:AN$167,$F509))*$E509</f>
        <v/>
      </c>
      <c r="AO509" s="37">
        <f>(INDEX(AO$235:AO$238,$D509)*INDEX(AO$239:AO$255,$F509)+AO$194*INDEX(AO$121:AO$137,$F509)*INDEX(AO$151:AO$167,$F509))*$E509</f>
        <v/>
      </c>
      <c r="AP509" s="37">
        <f>(INDEX(AP$235:AP$238,$D509)*INDEX(AP$239:AP$255,$F509)+AP$194*INDEX(AP$121:AP$137,$F509)*INDEX(AP$151:AP$167,$F509))*$E509</f>
        <v/>
      </c>
      <c r="AQ509" s="37">
        <f>(INDEX(AQ$235:AQ$238,$D509)*INDEX(AQ$239:AQ$255,$F509)+AQ$194*INDEX(AQ$121:AQ$137,$F509)*INDEX(AQ$151:AQ$167,$F509))*$E509</f>
        <v/>
      </c>
      <c r="AR509" s="37">
        <f>(INDEX(AR$235:AR$238,$D509)*INDEX(AR$239:AR$255,$F509)+AR$194*INDEX(AR$121:AR$137,$F509)*INDEX(AR$151:AR$167,$F509))*$E509</f>
        <v/>
      </c>
      <c r="AS509" s="37">
        <f>(INDEX(AS$235:AS$238,$D509)*INDEX(AS$239:AS$255,$F509)+AS$194*INDEX(AS$121:AS$137,$F509)*INDEX(AS$151:AS$167,$F509))*$E509</f>
        <v/>
      </c>
      <c r="AT509" s="37">
        <f>(INDEX(AT$235:AT$238,$D509)*INDEX(AT$239:AT$255,$F509)+AT$194*INDEX(AT$121:AT$137,$F509)*INDEX(AT$151:AT$167,$F509))*$E509</f>
        <v/>
      </c>
      <c r="AU509" s="37">
        <f>(INDEX(AU$235:AU$238,$D509)*INDEX(AU$239:AU$255,$F509)+AU$194*INDEX(AU$121:AU$137,$F509)*INDEX(AU$151:AU$167,$F509))*$E509</f>
        <v/>
      </c>
      <c r="AV509" s="37">
        <f>(INDEX(AV$235:AV$238,$D509)*INDEX(AV$239:AV$255,$F509)+AV$194*INDEX(AV$121:AV$137,$F509)*INDEX(AV$151:AV$167,$F509))*$E509</f>
        <v/>
      </c>
      <c r="AW509" s="37">
        <f>(INDEX(AW$235:AW$238,$D509)*INDEX(AW$239:AW$255,$F509)+AW$194*INDEX(AW$121:AW$137,$F509)*INDEX(AW$151:AW$167,$F509))*$E509</f>
        <v/>
      </c>
      <c r="AX509" s="37">
        <f>(INDEX(AX$235:AX$238,$D509)*INDEX(AX$239:AX$255,$F509)+AX$194*INDEX(AX$121:AX$137,$F509)*INDEX(AX$151:AX$167,$F509))*$E509</f>
        <v/>
      </c>
      <c r="AY509" s="40">
        <f>SHADOWEFF(INDEX(AY$235:AY$238,$D509),INDEX(AY$239:AY$255,$F509),AY$194,INDEX(AY$121:AY$137,$F509),INDEX(AY$151:AY$167,$F509),$E509)</f>
        <v/>
      </c>
    </row>
    <row r="510" hidden="1" outlineLevel="2">
      <c r="A510" s="14" t="inlineStr">
        <is>
          <t>shp</t>
        </is>
      </c>
      <c r="B510" s="14" t="inlineStr">
        <is>
          <t>nga</t>
        </is>
      </c>
      <c r="C510" s="14" t="inlineStr">
        <is>
          <t>ral</t>
        </is>
      </c>
      <c r="D510" s="37">
        <f>INDEX(Inputs!$M$5:$M$132,MATCH($B510&amp;"|"&amp;$C510,Inputs!$A$5:$A$132,0))</f>
        <v/>
      </c>
      <c r="E510" s="37">
        <f>INDEX(Inputs!$T$5:$T$132,MATCH($B510&amp;"|"&amp;$C510,Inputs!$A$5:$A$132,0))</f>
        <v/>
      </c>
      <c r="F510" s="37">
        <f>INDEX(Inputs!$K$5:$K$132,MATCH($B510&amp;"|"&amp;$C510,Inputs!$A$5:$A$132,0))</f>
        <v/>
      </c>
      <c r="G510" s="36" t="n"/>
      <c r="H510" s="14">
        <f>INDEX(Variables!$B$5:$B$105,MATCH($A510,Variables!$A$5:$A$105,0))&amp;IF($C510="",""," | "&amp;INDEX(Mapping!$B$5:$B$26,MATCH($C510,Mapping!$A$5:$A$26,0))&amp;" | "&amp;INDEX(Mapping!$B$30:$B$41,MATCH($B510,Mapping!$A$30:$A$41,0)))</f>
        <v/>
      </c>
      <c r="I510" s="14">
        <f>INDEX(Variables!$C$5:$C$105,MATCH($A510,Variables!$A$5:$A$105,0))</f>
        <v/>
      </c>
      <c r="J510" s="14">
        <f>INDEX(Variables!$E$5:$E$105,MATCH($A510,Variables!$A$5:$A$105,0))</f>
        <v/>
      </c>
      <c r="K510" s="11">
        <f>LOWER(Settings!$C$4)&amp;".mit."&amp;$A510&amp;IF($C510="","","."&amp;$C510&amp;"."&amp;$B510)&amp;IF(INDEX(Variables!$D$5:$D$105,MATCH($A510,Variables!$A$5:$A$105,0))="","","."&amp;INDEX(Variables!$D$5:$D$105,MATCH($A510,Variables!$A$5:$A$105,0)))&amp;"."&amp;K$5</f>
        <v/>
      </c>
      <c r="L510" s="38">
        <f>(INDEX(L$235:L$238,$D510)*INDEX(L$239:L$255,$F510)+L$194*INDEX(L$121:L$137,$F510)*INDEX(L$151:L$167,$F510))*$E510</f>
        <v/>
      </c>
      <c r="M510" s="37">
        <f>(INDEX(M$235:M$238,$D510)*INDEX(M$239:M$255,$F510)+M$194*INDEX(M$121:M$137,$F510)*INDEX(M$151:M$167,$F510))*$E510</f>
        <v/>
      </c>
      <c r="N510" s="37">
        <f>(INDEX(N$235:N$238,$D510)*INDEX(N$239:N$255,$F510)+N$194*INDEX(N$121:N$137,$F510)*INDEX(N$151:N$167,$F510))*$E510</f>
        <v/>
      </c>
      <c r="O510" s="37">
        <f>(INDEX(O$235:O$238,$D510)*INDEX(O$239:O$255,$F510)+O$194*INDEX(O$121:O$137,$F510)*INDEX(O$151:O$167,$F510))*$E510</f>
        <v/>
      </c>
      <c r="P510" s="37">
        <f>(INDEX(P$235:P$238,$D510)*INDEX(P$239:P$255,$F510)+P$194*INDEX(P$121:P$137,$F510)*INDEX(P$151:P$167,$F510))*$E510</f>
        <v/>
      </c>
      <c r="Q510" s="37">
        <f>(INDEX(Q$235:Q$238,$D510)*INDEX(Q$239:Q$255,$F510)+Q$194*INDEX(Q$121:Q$137,$F510)*INDEX(Q$151:Q$167,$F510))*$E510</f>
        <v/>
      </c>
      <c r="R510" s="37">
        <f>(INDEX(R$235:R$238,$D510)*INDEX(R$239:R$255,$F510)+R$194*INDEX(R$121:R$137,$F510)*INDEX(R$151:R$167,$F510))*$E510</f>
        <v/>
      </c>
      <c r="S510" s="37">
        <f>(INDEX(S$235:S$238,$D510)*INDEX(S$239:S$255,$F510)+S$194*INDEX(S$121:S$137,$F510)*INDEX(S$151:S$167,$F510))*$E510</f>
        <v/>
      </c>
      <c r="T510" s="37">
        <f>(INDEX(T$235:T$238,$D510)*INDEX(T$239:T$255,$F510)+T$194*INDEX(T$121:T$137,$F510)*INDEX(T$151:T$167,$F510))*$E510</f>
        <v/>
      </c>
      <c r="U510" s="37">
        <f>(INDEX(U$235:U$238,$D510)*INDEX(U$239:U$255,$F510)+U$194*INDEX(U$121:U$137,$F510)*INDEX(U$151:U$167,$F510))*$E510</f>
        <v/>
      </c>
      <c r="V510" s="37">
        <f>(INDEX(V$235:V$238,$D510)*INDEX(V$239:V$255,$F510)+V$194*INDEX(V$121:V$137,$F510)*INDEX(V$151:V$167,$F510))*$E510</f>
        <v/>
      </c>
      <c r="W510" s="37">
        <f>(INDEX(W$235:W$238,$D510)*INDEX(W$239:W$255,$F510)+W$194*INDEX(W$121:W$137,$F510)*INDEX(W$151:W$167,$F510))*$E510</f>
        <v/>
      </c>
      <c r="X510" s="37">
        <f>(INDEX(X$235:X$238,$D510)*INDEX(X$239:X$255,$F510)+X$194*INDEX(X$121:X$137,$F510)*INDEX(X$151:X$167,$F510))*$E510</f>
        <v/>
      </c>
      <c r="Y510" s="37">
        <f>(INDEX(Y$235:Y$238,$D510)*INDEX(Y$239:Y$255,$F510)+Y$194*INDEX(Y$121:Y$137,$F510)*INDEX(Y$151:Y$167,$F510))*$E510</f>
        <v/>
      </c>
      <c r="Z510" s="37">
        <f>(INDEX(Z$235:Z$238,$D510)*INDEX(Z$239:Z$255,$F510)+Z$194*INDEX(Z$121:Z$137,$F510)*INDEX(Z$151:Z$167,$F510))*$E510</f>
        <v/>
      </c>
      <c r="AA510" s="37">
        <f>(INDEX(AA$235:AA$238,$D510)*INDEX(AA$239:AA$255,$F510)+AA$194*INDEX(AA$121:AA$137,$F510)*INDEX(AA$151:AA$167,$F510))*$E510</f>
        <v/>
      </c>
      <c r="AB510" s="37">
        <f>(INDEX(AB$235:AB$238,$D510)*INDEX(AB$239:AB$255,$F510)+AB$194*INDEX(AB$121:AB$137,$F510)*INDEX(AB$151:AB$167,$F510))*$E510</f>
        <v/>
      </c>
      <c r="AC510" s="37">
        <f>(INDEX(AC$235:AC$238,$D510)*INDEX(AC$239:AC$255,$F510)+AC$194*INDEX(AC$121:AC$137,$F510)*INDEX(AC$151:AC$167,$F510))*$E510</f>
        <v/>
      </c>
      <c r="AD510" s="40">
        <f>SHADOWEFF(INDEX(AD$235:AD$238,$D510),INDEX(AD$239:AD$255,$F510),AD$194,INDEX(AD$121:AD$137,$F510),INDEX(AD$151:AD$167,$F510),$E510)</f>
        <v/>
      </c>
      <c r="AF510" s="11">
        <f>LOWER(Settings!$C$4)&amp;".mit."&amp;$A510&amp;IF($C510="","","."&amp;$C510&amp;"."&amp;$B510)&amp;IF(INDEX(Variables!$D$5:$D$105,MATCH($A510,Variables!$A$5:$A$105,0))="","","."&amp;INDEX(Variables!$D$5:$D$105,MATCH($A510,Variables!$A$5:$A$105,0)))&amp;"."&amp;AF$5</f>
        <v/>
      </c>
      <c r="AG510" s="38">
        <f>(INDEX(AG$235:AG$238,$D510)*INDEX(AG$239:AG$255,$F510)+AG$194*INDEX(AG$121:AG$137,$F510)*INDEX(AG$151:AG$167,$F510))*$E510</f>
        <v/>
      </c>
      <c r="AH510" s="37">
        <f>(INDEX(AH$235:AH$238,$D510)*INDEX(AH$239:AH$255,$F510)+AH$194*INDEX(AH$121:AH$137,$F510)*INDEX(AH$151:AH$167,$F510))*$E510</f>
        <v/>
      </c>
      <c r="AI510" s="37">
        <f>(INDEX(AI$235:AI$238,$D510)*INDEX(AI$239:AI$255,$F510)+AI$194*INDEX(AI$121:AI$137,$F510)*INDEX(AI$151:AI$167,$F510))*$E510</f>
        <v/>
      </c>
      <c r="AJ510" s="37">
        <f>(INDEX(AJ$235:AJ$238,$D510)*INDEX(AJ$239:AJ$255,$F510)+AJ$194*INDEX(AJ$121:AJ$137,$F510)*INDEX(AJ$151:AJ$167,$F510))*$E510</f>
        <v/>
      </c>
      <c r="AK510" s="37">
        <f>(INDEX(AK$235:AK$238,$D510)*INDEX(AK$239:AK$255,$F510)+AK$194*INDEX(AK$121:AK$137,$F510)*INDEX(AK$151:AK$167,$F510))*$E510</f>
        <v/>
      </c>
      <c r="AL510" s="37">
        <f>(INDEX(AL$235:AL$238,$D510)*INDEX(AL$239:AL$255,$F510)+AL$194*INDEX(AL$121:AL$137,$F510)*INDEX(AL$151:AL$167,$F510))*$E510</f>
        <v/>
      </c>
      <c r="AM510" s="37">
        <f>(INDEX(AM$235:AM$238,$D510)*INDEX(AM$239:AM$255,$F510)+AM$194*INDEX(AM$121:AM$137,$F510)*INDEX(AM$151:AM$167,$F510))*$E510</f>
        <v/>
      </c>
      <c r="AN510" s="37">
        <f>(INDEX(AN$235:AN$238,$D510)*INDEX(AN$239:AN$255,$F510)+AN$194*INDEX(AN$121:AN$137,$F510)*INDEX(AN$151:AN$167,$F510))*$E510</f>
        <v/>
      </c>
      <c r="AO510" s="37">
        <f>(INDEX(AO$235:AO$238,$D510)*INDEX(AO$239:AO$255,$F510)+AO$194*INDEX(AO$121:AO$137,$F510)*INDEX(AO$151:AO$167,$F510))*$E510</f>
        <v/>
      </c>
      <c r="AP510" s="37">
        <f>(INDEX(AP$235:AP$238,$D510)*INDEX(AP$239:AP$255,$F510)+AP$194*INDEX(AP$121:AP$137,$F510)*INDEX(AP$151:AP$167,$F510))*$E510</f>
        <v/>
      </c>
      <c r="AQ510" s="37">
        <f>(INDEX(AQ$235:AQ$238,$D510)*INDEX(AQ$239:AQ$255,$F510)+AQ$194*INDEX(AQ$121:AQ$137,$F510)*INDEX(AQ$151:AQ$167,$F510))*$E510</f>
        <v/>
      </c>
      <c r="AR510" s="37">
        <f>(INDEX(AR$235:AR$238,$D510)*INDEX(AR$239:AR$255,$F510)+AR$194*INDEX(AR$121:AR$137,$F510)*INDEX(AR$151:AR$167,$F510))*$E510</f>
        <v/>
      </c>
      <c r="AS510" s="37">
        <f>(INDEX(AS$235:AS$238,$D510)*INDEX(AS$239:AS$255,$F510)+AS$194*INDEX(AS$121:AS$137,$F510)*INDEX(AS$151:AS$167,$F510))*$E510</f>
        <v/>
      </c>
      <c r="AT510" s="37">
        <f>(INDEX(AT$235:AT$238,$D510)*INDEX(AT$239:AT$255,$F510)+AT$194*INDEX(AT$121:AT$137,$F510)*INDEX(AT$151:AT$167,$F510))*$E510</f>
        <v/>
      </c>
      <c r="AU510" s="37">
        <f>(INDEX(AU$235:AU$238,$D510)*INDEX(AU$239:AU$255,$F510)+AU$194*INDEX(AU$121:AU$137,$F510)*INDEX(AU$151:AU$167,$F510))*$E510</f>
        <v/>
      </c>
      <c r="AV510" s="37">
        <f>(INDEX(AV$235:AV$238,$D510)*INDEX(AV$239:AV$255,$F510)+AV$194*INDEX(AV$121:AV$137,$F510)*INDEX(AV$151:AV$167,$F510))*$E510</f>
        <v/>
      </c>
      <c r="AW510" s="37">
        <f>(INDEX(AW$235:AW$238,$D510)*INDEX(AW$239:AW$255,$F510)+AW$194*INDEX(AW$121:AW$137,$F510)*INDEX(AW$151:AW$167,$F510))*$E510</f>
        <v/>
      </c>
      <c r="AX510" s="37">
        <f>(INDEX(AX$235:AX$238,$D510)*INDEX(AX$239:AX$255,$F510)+AX$194*INDEX(AX$121:AX$137,$F510)*INDEX(AX$151:AX$167,$F510))*$E510</f>
        <v/>
      </c>
      <c r="AY510" s="40">
        <f>SHADOWEFF(INDEX(AY$235:AY$238,$D510),INDEX(AY$239:AY$255,$F510),AY$194,INDEX(AY$121:AY$137,$F510),INDEX(AY$151:AY$167,$F510),$E510)</f>
        <v/>
      </c>
    </row>
    <row r="511" hidden="1" outlineLevel="2">
      <c r="A511" s="14" t="inlineStr">
        <is>
          <t>shp</t>
        </is>
      </c>
      <c r="B511" s="14" t="inlineStr">
        <is>
          <t>gso</t>
        </is>
      </c>
      <c r="C511" s="14" t="inlineStr">
        <is>
          <t>ral</t>
        </is>
      </c>
      <c r="D511" s="37">
        <f>INDEX(Inputs!$M$5:$M$132,MATCH($B511&amp;"|"&amp;$C511,Inputs!$A$5:$A$132,0))</f>
        <v/>
      </c>
      <c r="E511" s="37">
        <f>INDEX(Inputs!$T$5:$T$132,MATCH($B511&amp;"|"&amp;$C511,Inputs!$A$5:$A$132,0))</f>
        <v/>
      </c>
      <c r="F511" s="37">
        <f>INDEX(Inputs!$K$5:$K$132,MATCH($B511&amp;"|"&amp;$C511,Inputs!$A$5:$A$132,0))</f>
        <v/>
      </c>
      <c r="G511" s="36" t="n"/>
      <c r="H511" s="14">
        <f>INDEX(Variables!$B$5:$B$105,MATCH($A511,Variables!$A$5:$A$105,0))&amp;IF($C511="",""," | "&amp;INDEX(Mapping!$B$5:$B$26,MATCH($C511,Mapping!$A$5:$A$26,0))&amp;" | "&amp;INDEX(Mapping!$B$30:$B$41,MATCH($B511,Mapping!$A$30:$A$41,0)))</f>
        <v/>
      </c>
      <c r="I511" s="14">
        <f>INDEX(Variables!$C$5:$C$105,MATCH($A511,Variables!$A$5:$A$105,0))</f>
        <v/>
      </c>
      <c r="J511" s="14">
        <f>INDEX(Variables!$E$5:$E$105,MATCH($A511,Variables!$A$5:$A$105,0))</f>
        <v/>
      </c>
      <c r="K511" s="11">
        <f>LOWER(Settings!$C$4)&amp;".mit."&amp;$A511&amp;IF($C511="","","."&amp;$C511&amp;"."&amp;$B511)&amp;IF(INDEX(Variables!$D$5:$D$105,MATCH($A511,Variables!$A$5:$A$105,0))="","","."&amp;INDEX(Variables!$D$5:$D$105,MATCH($A511,Variables!$A$5:$A$105,0)))&amp;"."&amp;K$5</f>
        <v/>
      </c>
      <c r="L511" s="38">
        <f>(INDEX(L$235:L$238,$D511)*INDEX(L$239:L$255,$F511)+L$194*INDEX(L$121:L$137,$F511)*INDEX(L$151:L$167,$F511))*$E511</f>
        <v/>
      </c>
      <c r="M511" s="37">
        <f>(INDEX(M$235:M$238,$D511)*INDEX(M$239:M$255,$F511)+M$194*INDEX(M$121:M$137,$F511)*INDEX(M$151:M$167,$F511))*$E511</f>
        <v/>
      </c>
      <c r="N511" s="37">
        <f>(INDEX(N$235:N$238,$D511)*INDEX(N$239:N$255,$F511)+N$194*INDEX(N$121:N$137,$F511)*INDEX(N$151:N$167,$F511))*$E511</f>
        <v/>
      </c>
      <c r="O511" s="37">
        <f>(INDEX(O$235:O$238,$D511)*INDEX(O$239:O$255,$F511)+O$194*INDEX(O$121:O$137,$F511)*INDEX(O$151:O$167,$F511))*$E511</f>
        <v/>
      </c>
      <c r="P511" s="37">
        <f>(INDEX(P$235:P$238,$D511)*INDEX(P$239:P$255,$F511)+P$194*INDEX(P$121:P$137,$F511)*INDEX(P$151:P$167,$F511))*$E511</f>
        <v/>
      </c>
      <c r="Q511" s="37">
        <f>(INDEX(Q$235:Q$238,$D511)*INDEX(Q$239:Q$255,$F511)+Q$194*INDEX(Q$121:Q$137,$F511)*INDEX(Q$151:Q$167,$F511))*$E511</f>
        <v/>
      </c>
      <c r="R511" s="37">
        <f>(INDEX(R$235:R$238,$D511)*INDEX(R$239:R$255,$F511)+R$194*INDEX(R$121:R$137,$F511)*INDEX(R$151:R$167,$F511))*$E511</f>
        <v/>
      </c>
      <c r="S511" s="37">
        <f>(INDEX(S$235:S$238,$D511)*INDEX(S$239:S$255,$F511)+S$194*INDEX(S$121:S$137,$F511)*INDEX(S$151:S$167,$F511))*$E511</f>
        <v/>
      </c>
      <c r="T511" s="37">
        <f>(INDEX(T$235:T$238,$D511)*INDEX(T$239:T$255,$F511)+T$194*INDEX(T$121:T$137,$F511)*INDEX(T$151:T$167,$F511))*$E511</f>
        <v/>
      </c>
      <c r="U511" s="37">
        <f>(INDEX(U$235:U$238,$D511)*INDEX(U$239:U$255,$F511)+U$194*INDEX(U$121:U$137,$F511)*INDEX(U$151:U$167,$F511))*$E511</f>
        <v/>
      </c>
      <c r="V511" s="37">
        <f>(INDEX(V$235:V$238,$D511)*INDEX(V$239:V$255,$F511)+V$194*INDEX(V$121:V$137,$F511)*INDEX(V$151:V$167,$F511))*$E511</f>
        <v/>
      </c>
      <c r="W511" s="37">
        <f>(INDEX(W$235:W$238,$D511)*INDEX(W$239:W$255,$F511)+W$194*INDEX(W$121:W$137,$F511)*INDEX(W$151:W$167,$F511))*$E511</f>
        <v/>
      </c>
      <c r="X511" s="37">
        <f>(INDEX(X$235:X$238,$D511)*INDEX(X$239:X$255,$F511)+X$194*INDEX(X$121:X$137,$F511)*INDEX(X$151:X$167,$F511))*$E511</f>
        <v/>
      </c>
      <c r="Y511" s="37">
        <f>(INDEX(Y$235:Y$238,$D511)*INDEX(Y$239:Y$255,$F511)+Y$194*INDEX(Y$121:Y$137,$F511)*INDEX(Y$151:Y$167,$F511))*$E511</f>
        <v/>
      </c>
      <c r="Z511" s="37">
        <f>(INDEX(Z$235:Z$238,$D511)*INDEX(Z$239:Z$255,$F511)+Z$194*INDEX(Z$121:Z$137,$F511)*INDEX(Z$151:Z$167,$F511))*$E511</f>
        <v/>
      </c>
      <c r="AA511" s="37">
        <f>(INDEX(AA$235:AA$238,$D511)*INDEX(AA$239:AA$255,$F511)+AA$194*INDEX(AA$121:AA$137,$F511)*INDEX(AA$151:AA$167,$F511))*$E511</f>
        <v/>
      </c>
      <c r="AB511" s="37">
        <f>(INDEX(AB$235:AB$238,$D511)*INDEX(AB$239:AB$255,$F511)+AB$194*INDEX(AB$121:AB$137,$F511)*INDEX(AB$151:AB$167,$F511))*$E511</f>
        <v/>
      </c>
      <c r="AC511" s="37">
        <f>(INDEX(AC$235:AC$238,$D511)*INDEX(AC$239:AC$255,$F511)+AC$194*INDEX(AC$121:AC$137,$F511)*INDEX(AC$151:AC$167,$F511))*$E511</f>
        <v/>
      </c>
      <c r="AD511" s="40">
        <f>SHADOWEFF(INDEX(AD$235:AD$238,$D511),INDEX(AD$239:AD$255,$F511),AD$194,INDEX(AD$121:AD$137,$F511),INDEX(AD$151:AD$167,$F511),$E511)</f>
        <v/>
      </c>
      <c r="AF511" s="11">
        <f>LOWER(Settings!$C$4)&amp;".mit."&amp;$A511&amp;IF($C511="","","."&amp;$C511&amp;"."&amp;$B511)&amp;IF(INDEX(Variables!$D$5:$D$105,MATCH($A511,Variables!$A$5:$A$105,0))="","","."&amp;INDEX(Variables!$D$5:$D$105,MATCH($A511,Variables!$A$5:$A$105,0)))&amp;"."&amp;AF$5</f>
        <v/>
      </c>
      <c r="AG511" s="38">
        <f>(INDEX(AG$235:AG$238,$D511)*INDEX(AG$239:AG$255,$F511)+AG$194*INDEX(AG$121:AG$137,$F511)*INDEX(AG$151:AG$167,$F511))*$E511</f>
        <v/>
      </c>
      <c r="AH511" s="37">
        <f>(INDEX(AH$235:AH$238,$D511)*INDEX(AH$239:AH$255,$F511)+AH$194*INDEX(AH$121:AH$137,$F511)*INDEX(AH$151:AH$167,$F511))*$E511</f>
        <v/>
      </c>
      <c r="AI511" s="37">
        <f>(INDEX(AI$235:AI$238,$D511)*INDEX(AI$239:AI$255,$F511)+AI$194*INDEX(AI$121:AI$137,$F511)*INDEX(AI$151:AI$167,$F511))*$E511</f>
        <v/>
      </c>
      <c r="AJ511" s="37">
        <f>(INDEX(AJ$235:AJ$238,$D511)*INDEX(AJ$239:AJ$255,$F511)+AJ$194*INDEX(AJ$121:AJ$137,$F511)*INDEX(AJ$151:AJ$167,$F511))*$E511</f>
        <v/>
      </c>
      <c r="AK511" s="37">
        <f>(INDEX(AK$235:AK$238,$D511)*INDEX(AK$239:AK$255,$F511)+AK$194*INDEX(AK$121:AK$137,$F511)*INDEX(AK$151:AK$167,$F511))*$E511</f>
        <v/>
      </c>
      <c r="AL511" s="37">
        <f>(INDEX(AL$235:AL$238,$D511)*INDEX(AL$239:AL$255,$F511)+AL$194*INDEX(AL$121:AL$137,$F511)*INDEX(AL$151:AL$167,$F511))*$E511</f>
        <v/>
      </c>
      <c r="AM511" s="37">
        <f>(INDEX(AM$235:AM$238,$D511)*INDEX(AM$239:AM$255,$F511)+AM$194*INDEX(AM$121:AM$137,$F511)*INDEX(AM$151:AM$167,$F511))*$E511</f>
        <v/>
      </c>
      <c r="AN511" s="37">
        <f>(INDEX(AN$235:AN$238,$D511)*INDEX(AN$239:AN$255,$F511)+AN$194*INDEX(AN$121:AN$137,$F511)*INDEX(AN$151:AN$167,$F511))*$E511</f>
        <v/>
      </c>
      <c r="AO511" s="37">
        <f>(INDEX(AO$235:AO$238,$D511)*INDEX(AO$239:AO$255,$F511)+AO$194*INDEX(AO$121:AO$137,$F511)*INDEX(AO$151:AO$167,$F511))*$E511</f>
        <v/>
      </c>
      <c r="AP511" s="37">
        <f>(INDEX(AP$235:AP$238,$D511)*INDEX(AP$239:AP$255,$F511)+AP$194*INDEX(AP$121:AP$137,$F511)*INDEX(AP$151:AP$167,$F511))*$E511</f>
        <v/>
      </c>
      <c r="AQ511" s="37">
        <f>(INDEX(AQ$235:AQ$238,$D511)*INDEX(AQ$239:AQ$255,$F511)+AQ$194*INDEX(AQ$121:AQ$137,$F511)*INDEX(AQ$151:AQ$167,$F511))*$E511</f>
        <v/>
      </c>
      <c r="AR511" s="37">
        <f>(INDEX(AR$235:AR$238,$D511)*INDEX(AR$239:AR$255,$F511)+AR$194*INDEX(AR$121:AR$137,$F511)*INDEX(AR$151:AR$167,$F511))*$E511</f>
        <v/>
      </c>
      <c r="AS511" s="37">
        <f>(INDEX(AS$235:AS$238,$D511)*INDEX(AS$239:AS$255,$F511)+AS$194*INDEX(AS$121:AS$137,$F511)*INDEX(AS$151:AS$167,$F511))*$E511</f>
        <v/>
      </c>
      <c r="AT511" s="37">
        <f>(INDEX(AT$235:AT$238,$D511)*INDEX(AT$239:AT$255,$F511)+AT$194*INDEX(AT$121:AT$137,$F511)*INDEX(AT$151:AT$167,$F511))*$E511</f>
        <v/>
      </c>
      <c r="AU511" s="37">
        <f>(INDEX(AU$235:AU$238,$D511)*INDEX(AU$239:AU$255,$F511)+AU$194*INDEX(AU$121:AU$137,$F511)*INDEX(AU$151:AU$167,$F511))*$E511</f>
        <v/>
      </c>
      <c r="AV511" s="37">
        <f>(INDEX(AV$235:AV$238,$D511)*INDEX(AV$239:AV$255,$F511)+AV$194*INDEX(AV$121:AV$137,$F511)*INDEX(AV$151:AV$167,$F511))*$E511</f>
        <v/>
      </c>
      <c r="AW511" s="37">
        <f>(INDEX(AW$235:AW$238,$D511)*INDEX(AW$239:AW$255,$F511)+AW$194*INDEX(AW$121:AW$137,$F511)*INDEX(AW$151:AW$167,$F511))*$E511</f>
        <v/>
      </c>
      <c r="AX511" s="37">
        <f>(INDEX(AX$235:AX$238,$D511)*INDEX(AX$239:AX$255,$F511)+AX$194*INDEX(AX$121:AX$137,$F511)*INDEX(AX$151:AX$167,$F511))*$E511</f>
        <v/>
      </c>
      <c r="AY511" s="40">
        <f>SHADOWEFF(INDEX(AY$235:AY$238,$D511),INDEX(AY$239:AY$255,$F511),AY$194,INDEX(AY$121:AY$137,$F511),INDEX(AY$151:AY$167,$F511),$E511)</f>
        <v/>
      </c>
    </row>
    <row r="512" hidden="1" outlineLevel="2">
      <c r="A512" s="14" t="inlineStr">
        <is>
          <t>shp</t>
        </is>
      </c>
      <c r="B512" s="14" t="inlineStr">
        <is>
          <t>die</t>
        </is>
      </c>
      <c r="C512" s="14" t="inlineStr">
        <is>
          <t>ral</t>
        </is>
      </c>
      <c r="D512" s="37">
        <f>INDEX(Inputs!$M$5:$M$132,MATCH($B512&amp;"|"&amp;$C512,Inputs!$A$5:$A$132,0))</f>
        <v/>
      </c>
      <c r="E512" s="37">
        <f>INDEX(Inputs!$T$5:$T$132,MATCH($B512&amp;"|"&amp;$C512,Inputs!$A$5:$A$132,0))</f>
        <v/>
      </c>
      <c r="F512" s="37">
        <f>INDEX(Inputs!$K$5:$K$132,MATCH($B512&amp;"|"&amp;$C512,Inputs!$A$5:$A$132,0))</f>
        <v/>
      </c>
      <c r="G512" s="36" t="n"/>
      <c r="H512" s="14">
        <f>INDEX(Variables!$B$5:$B$105,MATCH($A512,Variables!$A$5:$A$105,0))&amp;IF($C512="",""," | "&amp;INDEX(Mapping!$B$5:$B$26,MATCH($C512,Mapping!$A$5:$A$26,0))&amp;" | "&amp;INDEX(Mapping!$B$30:$B$41,MATCH($B512,Mapping!$A$30:$A$41,0)))</f>
        <v/>
      </c>
      <c r="I512" s="14">
        <f>INDEX(Variables!$C$5:$C$105,MATCH($A512,Variables!$A$5:$A$105,0))</f>
        <v/>
      </c>
      <c r="J512" s="14">
        <f>INDEX(Variables!$E$5:$E$105,MATCH($A512,Variables!$A$5:$A$105,0))</f>
        <v/>
      </c>
      <c r="K512" s="11">
        <f>LOWER(Settings!$C$4)&amp;".mit."&amp;$A512&amp;IF($C512="","","."&amp;$C512&amp;"."&amp;$B512)&amp;IF(INDEX(Variables!$D$5:$D$105,MATCH($A512,Variables!$A$5:$A$105,0))="","","."&amp;INDEX(Variables!$D$5:$D$105,MATCH($A512,Variables!$A$5:$A$105,0)))&amp;"."&amp;K$5</f>
        <v/>
      </c>
      <c r="L512" s="38">
        <f>(INDEX(L$235:L$238,$D512)*INDEX(L$239:L$255,$F512)+L$194*INDEX(L$121:L$137,$F512)*INDEX(L$151:L$167,$F512))*$E512</f>
        <v/>
      </c>
      <c r="M512" s="37">
        <f>(INDEX(M$235:M$238,$D512)*INDEX(M$239:M$255,$F512)+M$194*INDEX(M$121:M$137,$F512)*INDEX(M$151:M$167,$F512))*$E512</f>
        <v/>
      </c>
      <c r="N512" s="37">
        <f>(INDEX(N$235:N$238,$D512)*INDEX(N$239:N$255,$F512)+N$194*INDEX(N$121:N$137,$F512)*INDEX(N$151:N$167,$F512))*$E512</f>
        <v/>
      </c>
      <c r="O512" s="37">
        <f>(INDEX(O$235:O$238,$D512)*INDEX(O$239:O$255,$F512)+O$194*INDEX(O$121:O$137,$F512)*INDEX(O$151:O$167,$F512))*$E512</f>
        <v/>
      </c>
      <c r="P512" s="37">
        <f>(INDEX(P$235:P$238,$D512)*INDEX(P$239:P$255,$F512)+P$194*INDEX(P$121:P$137,$F512)*INDEX(P$151:P$167,$F512))*$E512</f>
        <v/>
      </c>
      <c r="Q512" s="37">
        <f>(INDEX(Q$235:Q$238,$D512)*INDEX(Q$239:Q$255,$F512)+Q$194*INDEX(Q$121:Q$137,$F512)*INDEX(Q$151:Q$167,$F512))*$E512</f>
        <v/>
      </c>
      <c r="R512" s="37">
        <f>(INDEX(R$235:R$238,$D512)*INDEX(R$239:R$255,$F512)+R$194*INDEX(R$121:R$137,$F512)*INDEX(R$151:R$167,$F512))*$E512</f>
        <v/>
      </c>
      <c r="S512" s="37">
        <f>(INDEX(S$235:S$238,$D512)*INDEX(S$239:S$255,$F512)+S$194*INDEX(S$121:S$137,$F512)*INDEX(S$151:S$167,$F512))*$E512</f>
        <v/>
      </c>
      <c r="T512" s="37">
        <f>(INDEX(T$235:T$238,$D512)*INDEX(T$239:T$255,$F512)+T$194*INDEX(T$121:T$137,$F512)*INDEX(T$151:T$167,$F512))*$E512</f>
        <v/>
      </c>
      <c r="U512" s="37">
        <f>(INDEX(U$235:U$238,$D512)*INDEX(U$239:U$255,$F512)+U$194*INDEX(U$121:U$137,$F512)*INDEX(U$151:U$167,$F512))*$E512</f>
        <v/>
      </c>
      <c r="V512" s="37">
        <f>(INDEX(V$235:V$238,$D512)*INDEX(V$239:V$255,$F512)+V$194*INDEX(V$121:V$137,$F512)*INDEX(V$151:V$167,$F512))*$E512</f>
        <v/>
      </c>
      <c r="W512" s="37">
        <f>(INDEX(W$235:W$238,$D512)*INDEX(W$239:W$255,$F512)+W$194*INDEX(W$121:W$137,$F512)*INDEX(W$151:W$167,$F512))*$E512</f>
        <v/>
      </c>
      <c r="X512" s="37">
        <f>(INDEX(X$235:X$238,$D512)*INDEX(X$239:X$255,$F512)+X$194*INDEX(X$121:X$137,$F512)*INDEX(X$151:X$167,$F512))*$E512</f>
        <v/>
      </c>
      <c r="Y512" s="37">
        <f>(INDEX(Y$235:Y$238,$D512)*INDEX(Y$239:Y$255,$F512)+Y$194*INDEX(Y$121:Y$137,$F512)*INDEX(Y$151:Y$167,$F512))*$E512</f>
        <v/>
      </c>
      <c r="Z512" s="37">
        <f>(INDEX(Z$235:Z$238,$D512)*INDEX(Z$239:Z$255,$F512)+Z$194*INDEX(Z$121:Z$137,$F512)*INDEX(Z$151:Z$167,$F512))*$E512</f>
        <v/>
      </c>
      <c r="AA512" s="37">
        <f>(INDEX(AA$235:AA$238,$D512)*INDEX(AA$239:AA$255,$F512)+AA$194*INDEX(AA$121:AA$137,$F512)*INDEX(AA$151:AA$167,$F512))*$E512</f>
        <v/>
      </c>
      <c r="AB512" s="37">
        <f>(INDEX(AB$235:AB$238,$D512)*INDEX(AB$239:AB$255,$F512)+AB$194*INDEX(AB$121:AB$137,$F512)*INDEX(AB$151:AB$167,$F512))*$E512</f>
        <v/>
      </c>
      <c r="AC512" s="37">
        <f>(INDEX(AC$235:AC$238,$D512)*INDEX(AC$239:AC$255,$F512)+AC$194*INDEX(AC$121:AC$137,$F512)*INDEX(AC$151:AC$167,$F512))*$E512</f>
        <v/>
      </c>
      <c r="AD512" s="40">
        <f>SHADOWEFF(INDEX(AD$235:AD$238,$D512),INDEX(AD$239:AD$255,$F512),AD$194,INDEX(AD$121:AD$137,$F512),INDEX(AD$151:AD$167,$F512),$E512)</f>
        <v/>
      </c>
      <c r="AF512" s="11">
        <f>LOWER(Settings!$C$4)&amp;".mit."&amp;$A512&amp;IF($C512="","","."&amp;$C512&amp;"."&amp;$B512)&amp;IF(INDEX(Variables!$D$5:$D$105,MATCH($A512,Variables!$A$5:$A$105,0))="","","."&amp;INDEX(Variables!$D$5:$D$105,MATCH($A512,Variables!$A$5:$A$105,0)))&amp;"."&amp;AF$5</f>
        <v/>
      </c>
      <c r="AG512" s="38">
        <f>(INDEX(AG$235:AG$238,$D512)*INDEX(AG$239:AG$255,$F512)+AG$194*INDEX(AG$121:AG$137,$F512)*INDEX(AG$151:AG$167,$F512))*$E512</f>
        <v/>
      </c>
      <c r="AH512" s="37">
        <f>(INDEX(AH$235:AH$238,$D512)*INDEX(AH$239:AH$255,$F512)+AH$194*INDEX(AH$121:AH$137,$F512)*INDEX(AH$151:AH$167,$F512))*$E512</f>
        <v/>
      </c>
      <c r="AI512" s="37">
        <f>(INDEX(AI$235:AI$238,$D512)*INDEX(AI$239:AI$255,$F512)+AI$194*INDEX(AI$121:AI$137,$F512)*INDEX(AI$151:AI$167,$F512))*$E512</f>
        <v/>
      </c>
      <c r="AJ512" s="37">
        <f>(INDEX(AJ$235:AJ$238,$D512)*INDEX(AJ$239:AJ$255,$F512)+AJ$194*INDEX(AJ$121:AJ$137,$F512)*INDEX(AJ$151:AJ$167,$F512))*$E512</f>
        <v/>
      </c>
      <c r="AK512" s="37">
        <f>(INDEX(AK$235:AK$238,$D512)*INDEX(AK$239:AK$255,$F512)+AK$194*INDEX(AK$121:AK$137,$F512)*INDEX(AK$151:AK$167,$F512))*$E512</f>
        <v/>
      </c>
      <c r="AL512" s="37">
        <f>(INDEX(AL$235:AL$238,$D512)*INDEX(AL$239:AL$255,$F512)+AL$194*INDEX(AL$121:AL$137,$F512)*INDEX(AL$151:AL$167,$F512))*$E512</f>
        <v/>
      </c>
      <c r="AM512" s="37">
        <f>(INDEX(AM$235:AM$238,$D512)*INDEX(AM$239:AM$255,$F512)+AM$194*INDEX(AM$121:AM$137,$F512)*INDEX(AM$151:AM$167,$F512))*$E512</f>
        <v/>
      </c>
      <c r="AN512" s="37">
        <f>(INDEX(AN$235:AN$238,$D512)*INDEX(AN$239:AN$255,$F512)+AN$194*INDEX(AN$121:AN$137,$F512)*INDEX(AN$151:AN$167,$F512))*$E512</f>
        <v/>
      </c>
      <c r="AO512" s="37">
        <f>(INDEX(AO$235:AO$238,$D512)*INDEX(AO$239:AO$255,$F512)+AO$194*INDEX(AO$121:AO$137,$F512)*INDEX(AO$151:AO$167,$F512))*$E512</f>
        <v/>
      </c>
      <c r="AP512" s="37">
        <f>(INDEX(AP$235:AP$238,$D512)*INDEX(AP$239:AP$255,$F512)+AP$194*INDEX(AP$121:AP$137,$F512)*INDEX(AP$151:AP$167,$F512))*$E512</f>
        <v/>
      </c>
      <c r="AQ512" s="37">
        <f>(INDEX(AQ$235:AQ$238,$D512)*INDEX(AQ$239:AQ$255,$F512)+AQ$194*INDEX(AQ$121:AQ$137,$F512)*INDEX(AQ$151:AQ$167,$F512))*$E512</f>
        <v/>
      </c>
      <c r="AR512" s="37">
        <f>(INDEX(AR$235:AR$238,$D512)*INDEX(AR$239:AR$255,$F512)+AR$194*INDEX(AR$121:AR$137,$F512)*INDEX(AR$151:AR$167,$F512))*$E512</f>
        <v/>
      </c>
      <c r="AS512" s="37">
        <f>(INDEX(AS$235:AS$238,$D512)*INDEX(AS$239:AS$255,$F512)+AS$194*INDEX(AS$121:AS$137,$F512)*INDEX(AS$151:AS$167,$F512))*$E512</f>
        <v/>
      </c>
      <c r="AT512" s="37">
        <f>(INDEX(AT$235:AT$238,$D512)*INDEX(AT$239:AT$255,$F512)+AT$194*INDEX(AT$121:AT$137,$F512)*INDEX(AT$151:AT$167,$F512))*$E512</f>
        <v/>
      </c>
      <c r="AU512" s="37">
        <f>(INDEX(AU$235:AU$238,$D512)*INDEX(AU$239:AU$255,$F512)+AU$194*INDEX(AU$121:AU$137,$F512)*INDEX(AU$151:AU$167,$F512))*$E512</f>
        <v/>
      </c>
      <c r="AV512" s="37">
        <f>(INDEX(AV$235:AV$238,$D512)*INDEX(AV$239:AV$255,$F512)+AV$194*INDEX(AV$121:AV$137,$F512)*INDEX(AV$151:AV$167,$F512))*$E512</f>
        <v/>
      </c>
      <c r="AW512" s="37">
        <f>(INDEX(AW$235:AW$238,$D512)*INDEX(AW$239:AW$255,$F512)+AW$194*INDEX(AW$121:AW$137,$F512)*INDEX(AW$151:AW$167,$F512))*$E512</f>
        <v/>
      </c>
      <c r="AX512" s="37">
        <f>(INDEX(AX$235:AX$238,$D512)*INDEX(AX$239:AX$255,$F512)+AX$194*INDEX(AX$121:AX$137,$F512)*INDEX(AX$151:AX$167,$F512))*$E512</f>
        <v/>
      </c>
      <c r="AY512" s="40">
        <f>SHADOWEFF(INDEX(AY$235:AY$238,$D512),INDEX(AY$239:AY$255,$F512),AY$194,INDEX(AY$121:AY$137,$F512),INDEX(AY$151:AY$167,$F512),$E512)</f>
        <v/>
      </c>
    </row>
    <row r="513" hidden="1" outlineLevel="2">
      <c r="A513" s="14" t="inlineStr">
        <is>
          <t>shp</t>
        </is>
      </c>
      <c r="B513" s="14" t="inlineStr">
        <is>
          <t>lpg</t>
        </is>
      </c>
      <c r="C513" s="14" t="inlineStr">
        <is>
          <t>ral</t>
        </is>
      </c>
      <c r="D513" s="37">
        <f>INDEX(Inputs!$M$5:$M$132,MATCH($B513&amp;"|"&amp;$C513,Inputs!$A$5:$A$132,0))</f>
        <v/>
      </c>
      <c r="E513" s="37">
        <f>INDEX(Inputs!$T$5:$T$132,MATCH($B513&amp;"|"&amp;$C513,Inputs!$A$5:$A$132,0))</f>
        <v/>
      </c>
      <c r="F513" s="37">
        <f>INDEX(Inputs!$K$5:$K$132,MATCH($B513&amp;"|"&amp;$C513,Inputs!$A$5:$A$132,0))</f>
        <v/>
      </c>
      <c r="G513" s="36" t="n"/>
      <c r="H513" s="14">
        <f>INDEX(Variables!$B$5:$B$105,MATCH($A513,Variables!$A$5:$A$105,0))&amp;IF($C513="",""," | "&amp;INDEX(Mapping!$B$5:$B$26,MATCH($C513,Mapping!$A$5:$A$26,0))&amp;" | "&amp;INDEX(Mapping!$B$30:$B$41,MATCH($B513,Mapping!$A$30:$A$41,0)))</f>
        <v/>
      </c>
      <c r="I513" s="14">
        <f>INDEX(Variables!$C$5:$C$105,MATCH($A513,Variables!$A$5:$A$105,0))</f>
        <v/>
      </c>
      <c r="J513" s="14">
        <f>INDEX(Variables!$E$5:$E$105,MATCH($A513,Variables!$A$5:$A$105,0))</f>
        <v/>
      </c>
      <c r="K513" s="11">
        <f>LOWER(Settings!$C$4)&amp;".mit."&amp;$A513&amp;IF($C513="","","."&amp;$C513&amp;"."&amp;$B513)&amp;IF(INDEX(Variables!$D$5:$D$105,MATCH($A513,Variables!$A$5:$A$105,0))="","","."&amp;INDEX(Variables!$D$5:$D$105,MATCH($A513,Variables!$A$5:$A$105,0)))&amp;"."&amp;K$5</f>
        <v/>
      </c>
      <c r="L513" s="38">
        <f>(INDEX(L$235:L$238,$D513)*INDEX(L$239:L$255,$F513)+L$194*INDEX(L$121:L$137,$F513)*INDEX(L$151:L$167,$F513))*$E513</f>
        <v/>
      </c>
      <c r="M513" s="37">
        <f>(INDEX(M$235:M$238,$D513)*INDEX(M$239:M$255,$F513)+M$194*INDEX(M$121:M$137,$F513)*INDEX(M$151:M$167,$F513))*$E513</f>
        <v/>
      </c>
      <c r="N513" s="37">
        <f>(INDEX(N$235:N$238,$D513)*INDEX(N$239:N$255,$F513)+N$194*INDEX(N$121:N$137,$F513)*INDEX(N$151:N$167,$F513))*$E513</f>
        <v/>
      </c>
      <c r="O513" s="37">
        <f>(INDEX(O$235:O$238,$D513)*INDEX(O$239:O$255,$F513)+O$194*INDEX(O$121:O$137,$F513)*INDEX(O$151:O$167,$F513))*$E513</f>
        <v/>
      </c>
      <c r="P513" s="37">
        <f>(INDEX(P$235:P$238,$D513)*INDEX(P$239:P$255,$F513)+P$194*INDEX(P$121:P$137,$F513)*INDEX(P$151:P$167,$F513))*$E513</f>
        <v/>
      </c>
      <c r="Q513" s="37">
        <f>(INDEX(Q$235:Q$238,$D513)*INDEX(Q$239:Q$255,$F513)+Q$194*INDEX(Q$121:Q$137,$F513)*INDEX(Q$151:Q$167,$F513))*$E513</f>
        <v/>
      </c>
      <c r="R513" s="37">
        <f>(INDEX(R$235:R$238,$D513)*INDEX(R$239:R$255,$F513)+R$194*INDEX(R$121:R$137,$F513)*INDEX(R$151:R$167,$F513))*$E513</f>
        <v/>
      </c>
      <c r="S513" s="37">
        <f>(INDEX(S$235:S$238,$D513)*INDEX(S$239:S$255,$F513)+S$194*INDEX(S$121:S$137,$F513)*INDEX(S$151:S$167,$F513))*$E513</f>
        <v/>
      </c>
      <c r="T513" s="37">
        <f>(INDEX(T$235:T$238,$D513)*INDEX(T$239:T$255,$F513)+T$194*INDEX(T$121:T$137,$F513)*INDEX(T$151:T$167,$F513))*$E513</f>
        <v/>
      </c>
      <c r="U513" s="37">
        <f>(INDEX(U$235:U$238,$D513)*INDEX(U$239:U$255,$F513)+U$194*INDEX(U$121:U$137,$F513)*INDEX(U$151:U$167,$F513))*$E513</f>
        <v/>
      </c>
      <c r="V513" s="37">
        <f>(INDEX(V$235:V$238,$D513)*INDEX(V$239:V$255,$F513)+V$194*INDEX(V$121:V$137,$F513)*INDEX(V$151:V$167,$F513))*$E513</f>
        <v/>
      </c>
      <c r="W513" s="37">
        <f>(INDEX(W$235:W$238,$D513)*INDEX(W$239:W$255,$F513)+W$194*INDEX(W$121:W$137,$F513)*INDEX(W$151:W$167,$F513))*$E513</f>
        <v/>
      </c>
      <c r="X513" s="37">
        <f>(INDEX(X$235:X$238,$D513)*INDEX(X$239:X$255,$F513)+X$194*INDEX(X$121:X$137,$F513)*INDEX(X$151:X$167,$F513))*$E513</f>
        <v/>
      </c>
      <c r="Y513" s="37">
        <f>(INDEX(Y$235:Y$238,$D513)*INDEX(Y$239:Y$255,$F513)+Y$194*INDEX(Y$121:Y$137,$F513)*INDEX(Y$151:Y$167,$F513))*$E513</f>
        <v/>
      </c>
      <c r="Z513" s="37">
        <f>(INDEX(Z$235:Z$238,$D513)*INDEX(Z$239:Z$255,$F513)+Z$194*INDEX(Z$121:Z$137,$F513)*INDEX(Z$151:Z$167,$F513))*$E513</f>
        <v/>
      </c>
      <c r="AA513" s="37">
        <f>(INDEX(AA$235:AA$238,$D513)*INDEX(AA$239:AA$255,$F513)+AA$194*INDEX(AA$121:AA$137,$F513)*INDEX(AA$151:AA$167,$F513))*$E513</f>
        <v/>
      </c>
      <c r="AB513" s="37">
        <f>(INDEX(AB$235:AB$238,$D513)*INDEX(AB$239:AB$255,$F513)+AB$194*INDEX(AB$121:AB$137,$F513)*INDEX(AB$151:AB$167,$F513))*$E513</f>
        <v/>
      </c>
      <c r="AC513" s="37">
        <f>(INDEX(AC$235:AC$238,$D513)*INDEX(AC$239:AC$255,$F513)+AC$194*INDEX(AC$121:AC$137,$F513)*INDEX(AC$151:AC$167,$F513))*$E513</f>
        <v/>
      </c>
      <c r="AD513" s="40">
        <f>SHADOWEFF(INDEX(AD$235:AD$238,$D513),INDEX(AD$239:AD$255,$F513),AD$194,INDEX(AD$121:AD$137,$F513),INDEX(AD$151:AD$167,$F513),$E513)</f>
        <v/>
      </c>
      <c r="AF513" s="11">
        <f>LOWER(Settings!$C$4)&amp;".mit."&amp;$A513&amp;IF($C513="","","."&amp;$C513&amp;"."&amp;$B513)&amp;IF(INDEX(Variables!$D$5:$D$105,MATCH($A513,Variables!$A$5:$A$105,0))="","","."&amp;INDEX(Variables!$D$5:$D$105,MATCH($A513,Variables!$A$5:$A$105,0)))&amp;"."&amp;AF$5</f>
        <v/>
      </c>
      <c r="AG513" s="38">
        <f>(INDEX(AG$235:AG$238,$D513)*INDEX(AG$239:AG$255,$F513)+AG$194*INDEX(AG$121:AG$137,$F513)*INDEX(AG$151:AG$167,$F513))*$E513</f>
        <v/>
      </c>
      <c r="AH513" s="37">
        <f>(INDEX(AH$235:AH$238,$D513)*INDEX(AH$239:AH$255,$F513)+AH$194*INDEX(AH$121:AH$137,$F513)*INDEX(AH$151:AH$167,$F513))*$E513</f>
        <v/>
      </c>
      <c r="AI513" s="37">
        <f>(INDEX(AI$235:AI$238,$D513)*INDEX(AI$239:AI$255,$F513)+AI$194*INDEX(AI$121:AI$137,$F513)*INDEX(AI$151:AI$167,$F513))*$E513</f>
        <v/>
      </c>
      <c r="AJ513" s="37">
        <f>(INDEX(AJ$235:AJ$238,$D513)*INDEX(AJ$239:AJ$255,$F513)+AJ$194*INDEX(AJ$121:AJ$137,$F513)*INDEX(AJ$151:AJ$167,$F513))*$E513</f>
        <v/>
      </c>
      <c r="AK513" s="37">
        <f>(INDEX(AK$235:AK$238,$D513)*INDEX(AK$239:AK$255,$F513)+AK$194*INDEX(AK$121:AK$137,$F513)*INDEX(AK$151:AK$167,$F513))*$E513</f>
        <v/>
      </c>
      <c r="AL513" s="37">
        <f>(INDEX(AL$235:AL$238,$D513)*INDEX(AL$239:AL$255,$F513)+AL$194*INDEX(AL$121:AL$137,$F513)*INDEX(AL$151:AL$167,$F513))*$E513</f>
        <v/>
      </c>
      <c r="AM513" s="37">
        <f>(INDEX(AM$235:AM$238,$D513)*INDEX(AM$239:AM$255,$F513)+AM$194*INDEX(AM$121:AM$137,$F513)*INDEX(AM$151:AM$167,$F513))*$E513</f>
        <v/>
      </c>
      <c r="AN513" s="37">
        <f>(INDEX(AN$235:AN$238,$D513)*INDEX(AN$239:AN$255,$F513)+AN$194*INDEX(AN$121:AN$137,$F513)*INDEX(AN$151:AN$167,$F513))*$E513</f>
        <v/>
      </c>
      <c r="AO513" s="37">
        <f>(INDEX(AO$235:AO$238,$D513)*INDEX(AO$239:AO$255,$F513)+AO$194*INDEX(AO$121:AO$137,$F513)*INDEX(AO$151:AO$167,$F513))*$E513</f>
        <v/>
      </c>
      <c r="AP513" s="37">
        <f>(INDEX(AP$235:AP$238,$D513)*INDEX(AP$239:AP$255,$F513)+AP$194*INDEX(AP$121:AP$137,$F513)*INDEX(AP$151:AP$167,$F513))*$E513</f>
        <v/>
      </c>
      <c r="AQ513" s="37">
        <f>(INDEX(AQ$235:AQ$238,$D513)*INDEX(AQ$239:AQ$255,$F513)+AQ$194*INDEX(AQ$121:AQ$137,$F513)*INDEX(AQ$151:AQ$167,$F513))*$E513</f>
        <v/>
      </c>
      <c r="AR513" s="37">
        <f>(INDEX(AR$235:AR$238,$D513)*INDEX(AR$239:AR$255,$F513)+AR$194*INDEX(AR$121:AR$137,$F513)*INDEX(AR$151:AR$167,$F513))*$E513</f>
        <v/>
      </c>
      <c r="AS513" s="37">
        <f>(INDEX(AS$235:AS$238,$D513)*INDEX(AS$239:AS$255,$F513)+AS$194*INDEX(AS$121:AS$137,$F513)*INDEX(AS$151:AS$167,$F513))*$E513</f>
        <v/>
      </c>
      <c r="AT513" s="37">
        <f>(INDEX(AT$235:AT$238,$D513)*INDEX(AT$239:AT$255,$F513)+AT$194*INDEX(AT$121:AT$137,$F513)*INDEX(AT$151:AT$167,$F513))*$E513</f>
        <v/>
      </c>
      <c r="AU513" s="37">
        <f>(INDEX(AU$235:AU$238,$D513)*INDEX(AU$239:AU$255,$F513)+AU$194*INDEX(AU$121:AU$137,$F513)*INDEX(AU$151:AU$167,$F513))*$E513</f>
        <v/>
      </c>
      <c r="AV513" s="37">
        <f>(INDEX(AV$235:AV$238,$D513)*INDEX(AV$239:AV$255,$F513)+AV$194*INDEX(AV$121:AV$137,$F513)*INDEX(AV$151:AV$167,$F513))*$E513</f>
        <v/>
      </c>
      <c r="AW513" s="37">
        <f>(INDEX(AW$235:AW$238,$D513)*INDEX(AW$239:AW$255,$F513)+AW$194*INDEX(AW$121:AW$137,$F513)*INDEX(AW$151:AW$167,$F513))*$E513</f>
        <v/>
      </c>
      <c r="AX513" s="37">
        <f>(INDEX(AX$235:AX$238,$D513)*INDEX(AX$239:AX$255,$F513)+AX$194*INDEX(AX$121:AX$137,$F513)*INDEX(AX$151:AX$167,$F513))*$E513</f>
        <v/>
      </c>
      <c r="AY513" s="40">
        <f>SHADOWEFF(INDEX(AY$235:AY$238,$D513),INDEX(AY$239:AY$255,$F513),AY$194,INDEX(AY$121:AY$137,$F513),INDEX(AY$151:AY$167,$F513),$E513)</f>
        <v/>
      </c>
    </row>
    <row r="514" hidden="1" outlineLevel="2">
      <c r="A514" s="14" t="inlineStr">
        <is>
          <t>shp</t>
        </is>
      </c>
      <c r="B514" s="14" t="inlineStr">
        <is>
          <t>ker</t>
        </is>
      </c>
      <c r="C514" s="14" t="inlineStr">
        <is>
          <t>ral</t>
        </is>
      </c>
      <c r="D514" s="37">
        <f>INDEX(Inputs!$M$5:$M$132,MATCH($B514&amp;"|"&amp;$C514,Inputs!$A$5:$A$132,0))</f>
        <v/>
      </c>
      <c r="E514" s="37">
        <f>INDEX(Inputs!$T$5:$T$132,MATCH($B514&amp;"|"&amp;$C514,Inputs!$A$5:$A$132,0))</f>
        <v/>
      </c>
      <c r="F514" s="37">
        <f>INDEX(Inputs!$K$5:$K$132,MATCH($B514&amp;"|"&amp;$C514,Inputs!$A$5:$A$132,0))</f>
        <v/>
      </c>
      <c r="G514" s="36" t="n"/>
      <c r="H514" s="14">
        <f>INDEX(Variables!$B$5:$B$105,MATCH($A514,Variables!$A$5:$A$105,0))&amp;IF($C514="",""," | "&amp;INDEX(Mapping!$B$5:$B$26,MATCH($C514,Mapping!$A$5:$A$26,0))&amp;" | "&amp;INDEX(Mapping!$B$30:$B$41,MATCH($B514,Mapping!$A$30:$A$41,0)))</f>
        <v/>
      </c>
      <c r="I514" s="14">
        <f>INDEX(Variables!$C$5:$C$105,MATCH($A514,Variables!$A$5:$A$105,0))</f>
        <v/>
      </c>
      <c r="J514" s="14">
        <f>INDEX(Variables!$E$5:$E$105,MATCH($A514,Variables!$A$5:$A$105,0))</f>
        <v/>
      </c>
      <c r="K514" s="11">
        <f>LOWER(Settings!$C$4)&amp;".mit."&amp;$A514&amp;IF($C514="","","."&amp;$C514&amp;"."&amp;$B514)&amp;IF(INDEX(Variables!$D$5:$D$105,MATCH($A514,Variables!$A$5:$A$105,0))="","","."&amp;INDEX(Variables!$D$5:$D$105,MATCH($A514,Variables!$A$5:$A$105,0)))&amp;"."&amp;K$5</f>
        <v/>
      </c>
      <c r="L514" s="38">
        <f>(INDEX(L$235:L$238,$D514)*INDEX(L$239:L$255,$F514)+L$194*INDEX(L$121:L$137,$F514)*INDEX(L$151:L$167,$F514))*$E514</f>
        <v/>
      </c>
      <c r="M514" s="37">
        <f>(INDEX(M$235:M$238,$D514)*INDEX(M$239:M$255,$F514)+M$194*INDEX(M$121:M$137,$F514)*INDEX(M$151:M$167,$F514))*$E514</f>
        <v/>
      </c>
      <c r="N514" s="37">
        <f>(INDEX(N$235:N$238,$D514)*INDEX(N$239:N$255,$F514)+N$194*INDEX(N$121:N$137,$F514)*INDEX(N$151:N$167,$F514))*$E514</f>
        <v/>
      </c>
      <c r="O514" s="37">
        <f>(INDEX(O$235:O$238,$D514)*INDEX(O$239:O$255,$F514)+O$194*INDEX(O$121:O$137,$F514)*INDEX(O$151:O$167,$F514))*$E514</f>
        <v/>
      </c>
      <c r="P514" s="37">
        <f>(INDEX(P$235:P$238,$D514)*INDEX(P$239:P$255,$F514)+P$194*INDEX(P$121:P$137,$F514)*INDEX(P$151:P$167,$F514))*$E514</f>
        <v/>
      </c>
      <c r="Q514" s="37">
        <f>(INDEX(Q$235:Q$238,$D514)*INDEX(Q$239:Q$255,$F514)+Q$194*INDEX(Q$121:Q$137,$F514)*INDEX(Q$151:Q$167,$F514))*$E514</f>
        <v/>
      </c>
      <c r="R514" s="37">
        <f>(INDEX(R$235:R$238,$D514)*INDEX(R$239:R$255,$F514)+R$194*INDEX(R$121:R$137,$F514)*INDEX(R$151:R$167,$F514))*$E514</f>
        <v/>
      </c>
      <c r="S514" s="37">
        <f>(INDEX(S$235:S$238,$D514)*INDEX(S$239:S$255,$F514)+S$194*INDEX(S$121:S$137,$F514)*INDEX(S$151:S$167,$F514))*$E514</f>
        <v/>
      </c>
      <c r="T514" s="37">
        <f>(INDEX(T$235:T$238,$D514)*INDEX(T$239:T$255,$F514)+T$194*INDEX(T$121:T$137,$F514)*INDEX(T$151:T$167,$F514))*$E514</f>
        <v/>
      </c>
      <c r="U514" s="37">
        <f>(INDEX(U$235:U$238,$D514)*INDEX(U$239:U$255,$F514)+U$194*INDEX(U$121:U$137,$F514)*INDEX(U$151:U$167,$F514))*$E514</f>
        <v/>
      </c>
      <c r="V514" s="37">
        <f>(INDEX(V$235:V$238,$D514)*INDEX(V$239:V$255,$F514)+V$194*INDEX(V$121:V$137,$F514)*INDEX(V$151:V$167,$F514))*$E514</f>
        <v/>
      </c>
      <c r="W514" s="37">
        <f>(INDEX(W$235:W$238,$D514)*INDEX(W$239:W$255,$F514)+W$194*INDEX(W$121:W$137,$F514)*INDEX(W$151:W$167,$F514))*$E514</f>
        <v/>
      </c>
      <c r="X514" s="37">
        <f>(INDEX(X$235:X$238,$D514)*INDEX(X$239:X$255,$F514)+X$194*INDEX(X$121:X$137,$F514)*INDEX(X$151:X$167,$F514))*$E514</f>
        <v/>
      </c>
      <c r="Y514" s="37">
        <f>(INDEX(Y$235:Y$238,$D514)*INDEX(Y$239:Y$255,$F514)+Y$194*INDEX(Y$121:Y$137,$F514)*INDEX(Y$151:Y$167,$F514))*$E514</f>
        <v/>
      </c>
      <c r="Z514" s="37">
        <f>(INDEX(Z$235:Z$238,$D514)*INDEX(Z$239:Z$255,$F514)+Z$194*INDEX(Z$121:Z$137,$F514)*INDEX(Z$151:Z$167,$F514))*$E514</f>
        <v/>
      </c>
      <c r="AA514" s="37">
        <f>(INDEX(AA$235:AA$238,$D514)*INDEX(AA$239:AA$255,$F514)+AA$194*INDEX(AA$121:AA$137,$F514)*INDEX(AA$151:AA$167,$F514))*$E514</f>
        <v/>
      </c>
      <c r="AB514" s="37">
        <f>(INDEX(AB$235:AB$238,$D514)*INDEX(AB$239:AB$255,$F514)+AB$194*INDEX(AB$121:AB$137,$F514)*INDEX(AB$151:AB$167,$F514))*$E514</f>
        <v/>
      </c>
      <c r="AC514" s="37">
        <f>(INDEX(AC$235:AC$238,$D514)*INDEX(AC$239:AC$255,$F514)+AC$194*INDEX(AC$121:AC$137,$F514)*INDEX(AC$151:AC$167,$F514))*$E514</f>
        <v/>
      </c>
      <c r="AD514" s="40">
        <f>SHADOWEFF(INDEX(AD$235:AD$238,$D514),INDEX(AD$239:AD$255,$F514),AD$194,INDEX(AD$121:AD$137,$F514),INDEX(AD$151:AD$167,$F514),$E514)</f>
        <v/>
      </c>
      <c r="AF514" s="11">
        <f>LOWER(Settings!$C$4)&amp;".mit."&amp;$A514&amp;IF($C514="","","."&amp;$C514&amp;"."&amp;$B514)&amp;IF(INDEX(Variables!$D$5:$D$105,MATCH($A514,Variables!$A$5:$A$105,0))="","","."&amp;INDEX(Variables!$D$5:$D$105,MATCH($A514,Variables!$A$5:$A$105,0)))&amp;"."&amp;AF$5</f>
        <v/>
      </c>
      <c r="AG514" s="38">
        <f>(INDEX(AG$235:AG$238,$D514)*INDEX(AG$239:AG$255,$F514)+AG$194*INDEX(AG$121:AG$137,$F514)*INDEX(AG$151:AG$167,$F514))*$E514</f>
        <v/>
      </c>
      <c r="AH514" s="37">
        <f>(INDEX(AH$235:AH$238,$D514)*INDEX(AH$239:AH$255,$F514)+AH$194*INDEX(AH$121:AH$137,$F514)*INDEX(AH$151:AH$167,$F514))*$E514</f>
        <v/>
      </c>
      <c r="AI514" s="37">
        <f>(INDEX(AI$235:AI$238,$D514)*INDEX(AI$239:AI$255,$F514)+AI$194*INDEX(AI$121:AI$137,$F514)*INDEX(AI$151:AI$167,$F514))*$E514</f>
        <v/>
      </c>
      <c r="AJ514" s="37">
        <f>(INDEX(AJ$235:AJ$238,$D514)*INDEX(AJ$239:AJ$255,$F514)+AJ$194*INDEX(AJ$121:AJ$137,$F514)*INDEX(AJ$151:AJ$167,$F514))*$E514</f>
        <v/>
      </c>
      <c r="AK514" s="37">
        <f>(INDEX(AK$235:AK$238,$D514)*INDEX(AK$239:AK$255,$F514)+AK$194*INDEX(AK$121:AK$137,$F514)*INDEX(AK$151:AK$167,$F514))*$E514</f>
        <v/>
      </c>
      <c r="AL514" s="37">
        <f>(INDEX(AL$235:AL$238,$D514)*INDEX(AL$239:AL$255,$F514)+AL$194*INDEX(AL$121:AL$137,$F514)*INDEX(AL$151:AL$167,$F514))*$E514</f>
        <v/>
      </c>
      <c r="AM514" s="37">
        <f>(INDEX(AM$235:AM$238,$D514)*INDEX(AM$239:AM$255,$F514)+AM$194*INDEX(AM$121:AM$137,$F514)*INDEX(AM$151:AM$167,$F514))*$E514</f>
        <v/>
      </c>
      <c r="AN514" s="37">
        <f>(INDEX(AN$235:AN$238,$D514)*INDEX(AN$239:AN$255,$F514)+AN$194*INDEX(AN$121:AN$137,$F514)*INDEX(AN$151:AN$167,$F514))*$E514</f>
        <v/>
      </c>
      <c r="AO514" s="37">
        <f>(INDEX(AO$235:AO$238,$D514)*INDEX(AO$239:AO$255,$F514)+AO$194*INDEX(AO$121:AO$137,$F514)*INDEX(AO$151:AO$167,$F514))*$E514</f>
        <v/>
      </c>
      <c r="AP514" s="37">
        <f>(INDEX(AP$235:AP$238,$D514)*INDEX(AP$239:AP$255,$F514)+AP$194*INDEX(AP$121:AP$137,$F514)*INDEX(AP$151:AP$167,$F514))*$E514</f>
        <v/>
      </c>
      <c r="AQ514" s="37">
        <f>(INDEX(AQ$235:AQ$238,$D514)*INDEX(AQ$239:AQ$255,$F514)+AQ$194*INDEX(AQ$121:AQ$137,$F514)*INDEX(AQ$151:AQ$167,$F514))*$E514</f>
        <v/>
      </c>
      <c r="AR514" s="37">
        <f>(INDEX(AR$235:AR$238,$D514)*INDEX(AR$239:AR$255,$F514)+AR$194*INDEX(AR$121:AR$137,$F514)*INDEX(AR$151:AR$167,$F514))*$E514</f>
        <v/>
      </c>
      <c r="AS514" s="37">
        <f>(INDEX(AS$235:AS$238,$D514)*INDEX(AS$239:AS$255,$F514)+AS$194*INDEX(AS$121:AS$137,$F514)*INDEX(AS$151:AS$167,$F514))*$E514</f>
        <v/>
      </c>
      <c r="AT514" s="37">
        <f>(INDEX(AT$235:AT$238,$D514)*INDEX(AT$239:AT$255,$F514)+AT$194*INDEX(AT$121:AT$137,$F514)*INDEX(AT$151:AT$167,$F514))*$E514</f>
        <v/>
      </c>
      <c r="AU514" s="37">
        <f>(INDEX(AU$235:AU$238,$D514)*INDEX(AU$239:AU$255,$F514)+AU$194*INDEX(AU$121:AU$137,$F514)*INDEX(AU$151:AU$167,$F514))*$E514</f>
        <v/>
      </c>
      <c r="AV514" s="37">
        <f>(INDEX(AV$235:AV$238,$D514)*INDEX(AV$239:AV$255,$F514)+AV$194*INDEX(AV$121:AV$137,$F514)*INDEX(AV$151:AV$167,$F514))*$E514</f>
        <v/>
      </c>
      <c r="AW514" s="37">
        <f>(INDEX(AW$235:AW$238,$D514)*INDEX(AW$239:AW$255,$F514)+AW$194*INDEX(AW$121:AW$137,$F514)*INDEX(AW$151:AW$167,$F514))*$E514</f>
        <v/>
      </c>
      <c r="AX514" s="37">
        <f>(INDEX(AX$235:AX$238,$D514)*INDEX(AX$239:AX$255,$F514)+AX$194*INDEX(AX$121:AX$137,$F514)*INDEX(AX$151:AX$167,$F514))*$E514</f>
        <v/>
      </c>
      <c r="AY514" s="40">
        <f>SHADOWEFF(INDEX(AY$235:AY$238,$D514),INDEX(AY$239:AY$255,$F514),AY$194,INDEX(AY$121:AY$137,$F514),INDEX(AY$151:AY$167,$F514),$E514)</f>
        <v/>
      </c>
    </row>
    <row r="515" hidden="1" outlineLevel="2">
      <c r="A515" s="14" t="inlineStr">
        <is>
          <t>shp</t>
        </is>
      </c>
      <c r="B515" s="14" t="inlineStr">
        <is>
          <t>oop</t>
        </is>
      </c>
      <c r="C515" s="14" t="inlineStr">
        <is>
          <t>ral</t>
        </is>
      </c>
      <c r="D515" s="37">
        <f>INDEX(Inputs!$M$5:$M$132,MATCH($B515&amp;"|"&amp;$C515,Inputs!$A$5:$A$132,0))</f>
        <v/>
      </c>
      <c r="E515" s="37">
        <f>INDEX(Inputs!$T$5:$T$132,MATCH($B515&amp;"|"&amp;$C515,Inputs!$A$5:$A$132,0))</f>
        <v/>
      </c>
      <c r="F515" s="37">
        <f>INDEX(Inputs!$K$5:$K$132,MATCH($B515&amp;"|"&amp;$C515,Inputs!$A$5:$A$132,0))</f>
        <v/>
      </c>
      <c r="G515" s="36" t="n"/>
      <c r="H515" s="14">
        <f>INDEX(Variables!$B$5:$B$105,MATCH($A515,Variables!$A$5:$A$105,0))&amp;IF($C515="",""," | "&amp;INDEX(Mapping!$B$5:$B$26,MATCH($C515,Mapping!$A$5:$A$26,0))&amp;" | "&amp;INDEX(Mapping!$B$30:$B$41,MATCH($B515,Mapping!$A$30:$A$41,0)))</f>
        <v/>
      </c>
      <c r="I515" s="14">
        <f>INDEX(Variables!$C$5:$C$105,MATCH($A515,Variables!$A$5:$A$105,0))</f>
        <v/>
      </c>
      <c r="J515" s="14">
        <f>INDEX(Variables!$E$5:$E$105,MATCH($A515,Variables!$A$5:$A$105,0))</f>
        <v/>
      </c>
      <c r="K515" s="11">
        <f>LOWER(Settings!$C$4)&amp;".mit."&amp;$A515&amp;IF($C515="","","."&amp;$C515&amp;"."&amp;$B515)&amp;IF(INDEX(Variables!$D$5:$D$105,MATCH($A515,Variables!$A$5:$A$105,0))="","","."&amp;INDEX(Variables!$D$5:$D$105,MATCH($A515,Variables!$A$5:$A$105,0)))&amp;"."&amp;K$5</f>
        <v/>
      </c>
      <c r="L515" s="38">
        <f>(INDEX(L$235:L$238,$D515)*INDEX(L$239:L$255,$F515)+L$194*INDEX(L$121:L$137,$F515)*INDEX(L$151:L$167,$F515))*$E515</f>
        <v/>
      </c>
      <c r="M515" s="37">
        <f>(INDEX(M$235:M$238,$D515)*INDEX(M$239:M$255,$F515)+M$194*INDEX(M$121:M$137,$F515)*INDEX(M$151:M$167,$F515))*$E515</f>
        <v/>
      </c>
      <c r="N515" s="37">
        <f>(INDEX(N$235:N$238,$D515)*INDEX(N$239:N$255,$F515)+N$194*INDEX(N$121:N$137,$F515)*INDEX(N$151:N$167,$F515))*$E515</f>
        <v/>
      </c>
      <c r="O515" s="37">
        <f>(INDEX(O$235:O$238,$D515)*INDEX(O$239:O$255,$F515)+O$194*INDEX(O$121:O$137,$F515)*INDEX(O$151:O$167,$F515))*$E515</f>
        <v/>
      </c>
      <c r="P515" s="37">
        <f>(INDEX(P$235:P$238,$D515)*INDEX(P$239:P$255,$F515)+P$194*INDEX(P$121:P$137,$F515)*INDEX(P$151:P$167,$F515))*$E515</f>
        <v/>
      </c>
      <c r="Q515" s="37">
        <f>(INDEX(Q$235:Q$238,$D515)*INDEX(Q$239:Q$255,$F515)+Q$194*INDEX(Q$121:Q$137,$F515)*INDEX(Q$151:Q$167,$F515))*$E515</f>
        <v/>
      </c>
      <c r="R515" s="37">
        <f>(INDEX(R$235:R$238,$D515)*INDEX(R$239:R$255,$F515)+R$194*INDEX(R$121:R$137,$F515)*INDEX(R$151:R$167,$F515))*$E515</f>
        <v/>
      </c>
      <c r="S515" s="37">
        <f>(INDEX(S$235:S$238,$D515)*INDEX(S$239:S$255,$F515)+S$194*INDEX(S$121:S$137,$F515)*INDEX(S$151:S$167,$F515))*$E515</f>
        <v/>
      </c>
      <c r="T515" s="37">
        <f>(INDEX(T$235:T$238,$D515)*INDEX(T$239:T$255,$F515)+T$194*INDEX(T$121:T$137,$F515)*INDEX(T$151:T$167,$F515))*$E515</f>
        <v/>
      </c>
      <c r="U515" s="37">
        <f>(INDEX(U$235:U$238,$D515)*INDEX(U$239:U$255,$F515)+U$194*INDEX(U$121:U$137,$F515)*INDEX(U$151:U$167,$F515))*$E515</f>
        <v/>
      </c>
      <c r="V515" s="37">
        <f>(INDEX(V$235:V$238,$D515)*INDEX(V$239:V$255,$F515)+V$194*INDEX(V$121:V$137,$F515)*INDEX(V$151:V$167,$F515))*$E515</f>
        <v/>
      </c>
      <c r="W515" s="37">
        <f>(INDEX(W$235:W$238,$D515)*INDEX(W$239:W$255,$F515)+W$194*INDEX(W$121:W$137,$F515)*INDEX(W$151:W$167,$F515))*$E515</f>
        <v/>
      </c>
      <c r="X515" s="37">
        <f>(INDEX(X$235:X$238,$D515)*INDEX(X$239:X$255,$F515)+X$194*INDEX(X$121:X$137,$F515)*INDEX(X$151:X$167,$F515))*$E515</f>
        <v/>
      </c>
      <c r="Y515" s="37">
        <f>(INDEX(Y$235:Y$238,$D515)*INDEX(Y$239:Y$255,$F515)+Y$194*INDEX(Y$121:Y$137,$F515)*INDEX(Y$151:Y$167,$F515))*$E515</f>
        <v/>
      </c>
      <c r="Z515" s="37">
        <f>(INDEX(Z$235:Z$238,$D515)*INDEX(Z$239:Z$255,$F515)+Z$194*INDEX(Z$121:Z$137,$F515)*INDEX(Z$151:Z$167,$F515))*$E515</f>
        <v/>
      </c>
      <c r="AA515" s="37">
        <f>(INDEX(AA$235:AA$238,$D515)*INDEX(AA$239:AA$255,$F515)+AA$194*INDEX(AA$121:AA$137,$F515)*INDEX(AA$151:AA$167,$F515))*$E515</f>
        <v/>
      </c>
      <c r="AB515" s="37">
        <f>(INDEX(AB$235:AB$238,$D515)*INDEX(AB$239:AB$255,$F515)+AB$194*INDEX(AB$121:AB$137,$F515)*INDEX(AB$151:AB$167,$F515))*$E515</f>
        <v/>
      </c>
      <c r="AC515" s="37">
        <f>(INDEX(AC$235:AC$238,$D515)*INDEX(AC$239:AC$255,$F515)+AC$194*INDEX(AC$121:AC$137,$F515)*INDEX(AC$151:AC$167,$F515))*$E515</f>
        <v/>
      </c>
      <c r="AD515" s="40">
        <f>SHADOWEFF(INDEX(AD$235:AD$238,$D515),INDEX(AD$239:AD$255,$F515),AD$194,INDEX(AD$121:AD$137,$F515),INDEX(AD$151:AD$167,$F515),$E515)</f>
        <v/>
      </c>
      <c r="AF515" s="11">
        <f>LOWER(Settings!$C$4)&amp;".mit."&amp;$A515&amp;IF($C515="","","."&amp;$C515&amp;"."&amp;$B515)&amp;IF(INDEX(Variables!$D$5:$D$105,MATCH($A515,Variables!$A$5:$A$105,0))="","","."&amp;INDEX(Variables!$D$5:$D$105,MATCH($A515,Variables!$A$5:$A$105,0)))&amp;"."&amp;AF$5</f>
        <v/>
      </c>
      <c r="AG515" s="38">
        <f>(INDEX(AG$235:AG$238,$D515)*INDEX(AG$239:AG$255,$F515)+AG$194*INDEX(AG$121:AG$137,$F515)*INDEX(AG$151:AG$167,$F515))*$E515</f>
        <v/>
      </c>
      <c r="AH515" s="37">
        <f>(INDEX(AH$235:AH$238,$D515)*INDEX(AH$239:AH$255,$F515)+AH$194*INDEX(AH$121:AH$137,$F515)*INDEX(AH$151:AH$167,$F515))*$E515</f>
        <v/>
      </c>
      <c r="AI515" s="37">
        <f>(INDEX(AI$235:AI$238,$D515)*INDEX(AI$239:AI$255,$F515)+AI$194*INDEX(AI$121:AI$137,$F515)*INDEX(AI$151:AI$167,$F515))*$E515</f>
        <v/>
      </c>
      <c r="AJ515" s="37">
        <f>(INDEX(AJ$235:AJ$238,$D515)*INDEX(AJ$239:AJ$255,$F515)+AJ$194*INDEX(AJ$121:AJ$137,$F515)*INDEX(AJ$151:AJ$167,$F515))*$E515</f>
        <v/>
      </c>
      <c r="AK515" s="37">
        <f>(INDEX(AK$235:AK$238,$D515)*INDEX(AK$239:AK$255,$F515)+AK$194*INDEX(AK$121:AK$137,$F515)*INDEX(AK$151:AK$167,$F515))*$E515</f>
        <v/>
      </c>
      <c r="AL515" s="37">
        <f>(INDEX(AL$235:AL$238,$D515)*INDEX(AL$239:AL$255,$F515)+AL$194*INDEX(AL$121:AL$137,$F515)*INDEX(AL$151:AL$167,$F515))*$E515</f>
        <v/>
      </c>
      <c r="AM515" s="37">
        <f>(INDEX(AM$235:AM$238,$D515)*INDEX(AM$239:AM$255,$F515)+AM$194*INDEX(AM$121:AM$137,$F515)*INDEX(AM$151:AM$167,$F515))*$E515</f>
        <v/>
      </c>
      <c r="AN515" s="37">
        <f>(INDEX(AN$235:AN$238,$D515)*INDEX(AN$239:AN$255,$F515)+AN$194*INDEX(AN$121:AN$137,$F515)*INDEX(AN$151:AN$167,$F515))*$E515</f>
        <v/>
      </c>
      <c r="AO515" s="37">
        <f>(INDEX(AO$235:AO$238,$D515)*INDEX(AO$239:AO$255,$F515)+AO$194*INDEX(AO$121:AO$137,$F515)*INDEX(AO$151:AO$167,$F515))*$E515</f>
        <v/>
      </c>
      <c r="AP515" s="37">
        <f>(INDEX(AP$235:AP$238,$D515)*INDEX(AP$239:AP$255,$F515)+AP$194*INDEX(AP$121:AP$137,$F515)*INDEX(AP$151:AP$167,$F515))*$E515</f>
        <v/>
      </c>
      <c r="AQ515" s="37">
        <f>(INDEX(AQ$235:AQ$238,$D515)*INDEX(AQ$239:AQ$255,$F515)+AQ$194*INDEX(AQ$121:AQ$137,$F515)*INDEX(AQ$151:AQ$167,$F515))*$E515</f>
        <v/>
      </c>
      <c r="AR515" s="37">
        <f>(INDEX(AR$235:AR$238,$D515)*INDEX(AR$239:AR$255,$F515)+AR$194*INDEX(AR$121:AR$137,$F515)*INDEX(AR$151:AR$167,$F515))*$E515</f>
        <v/>
      </c>
      <c r="AS515" s="37">
        <f>(INDEX(AS$235:AS$238,$D515)*INDEX(AS$239:AS$255,$F515)+AS$194*INDEX(AS$121:AS$137,$F515)*INDEX(AS$151:AS$167,$F515))*$E515</f>
        <v/>
      </c>
      <c r="AT515" s="37">
        <f>(INDEX(AT$235:AT$238,$D515)*INDEX(AT$239:AT$255,$F515)+AT$194*INDEX(AT$121:AT$137,$F515)*INDEX(AT$151:AT$167,$F515))*$E515</f>
        <v/>
      </c>
      <c r="AU515" s="37">
        <f>(INDEX(AU$235:AU$238,$D515)*INDEX(AU$239:AU$255,$F515)+AU$194*INDEX(AU$121:AU$137,$F515)*INDEX(AU$151:AU$167,$F515))*$E515</f>
        <v/>
      </c>
      <c r="AV515" s="37">
        <f>(INDEX(AV$235:AV$238,$D515)*INDEX(AV$239:AV$255,$F515)+AV$194*INDEX(AV$121:AV$137,$F515)*INDEX(AV$151:AV$167,$F515))*$E515</f>
        <v/>
      </c>
      <c r="AW515" s="37">
        <f>(INDEX(AW$235:AW$238,$D515)*INDEX(AW$239:AW$255,$F515)+AW$194*INDEX(AW$121:AW$137,$F515)*INDEX(AW$151:AW$167,$F515))*$E515</f>
        <v/>
      </c>
      <c r="AX515" s="37">
        <f>(INDEX(AX$235:AX$238,$D515)*INDEX(AX$239:AX$255,$F515)+AX$194*INDEX(AX$121:AX$137,$F515)*INDEX(AX$151:AX$167,$F515))*$E515</f>
        <v/>
      </c>
      <c r="AY515" s="40">
        <f>SHADOWEFF(INDEX(AY$235:AY$238,$D515),INDEX(AY$239:AY$255,$F515),AY$194,INDEX(AY$121:AY$137,$F515),INDEX(AY$151:AY$167,$F515),$E515)</f>
        <v/>
      </c>
    </row>
    <row r="516" hidden="1" outlineLevel="2">
      <c r="A516" s="14" t="inlineStr">
        <is>
          <t>shp</t>
        </is>
      </c>
      <c r="B516" s="14" t="inlineStr">
        <is>
          <t>bio</t>
        </is>
      </c>
      <c r="C516" s="14" t="inlineStr">
        <is>
          <t>ral</t>
        </is>
      </c>
      <c r="D516" s="37">
        <f>INDEX(Inputs!$M$5:$M$132,MATCH($B516&amp;"|"&amp;$C516,Inputs!$A$5:$A$132,0))</f>
        <v/>
      </c>
      <c r="E516" s="37">
        <f>INDEX(Inputs!$T$5:$T$132,MATCH($B516&amp;"|"&amp;$C516,Inputs!$A$5:$A$132,0))</f>
        <v/>
      </c>
      <c r="F516" s="37">
        <f>INDEX(Inputs!$K$5:$K$132,MATCH($B516&amp;"|"&amp;$C516,Inputs!$A$5:$A$132,0))</f>
        <v/>
      </c>
      <c r="G516" s="36" t="n"/>
      <c r="H516" s="14">
        <f>INDEX(Variables!$B$5:$B$105,MATCH($A516,Variables!$A$5:$A$105,0))&amp;IF($C516="",""," | "&amp;INDEX(Mapping!$B$5:$B$26,MATCH($C516,Mapping!$A$5:$A$26,0))&amp;" | "&amp;INDEX(Mapping!$B$30:$B$41,MATCH($B516,Mapping!$A$30:$A$41,0)))</f>
        <v/>
      </c>
      <c r="I516" s="14">
        <f>INDEX(Variables!$C$5:$C$105,MATCH($A516,Variables!$A$5:$A$105,0))</f>
        <v/>
      </c>
      <c r="J516" s="14">
        <f>INDEX(Variables!$E$5:$E$105,MATCH($A516,Variables!$A$5:$A$105,0))</f>
        <v/>
      </c>
      <c r="K516" s="11">
        <f>LOWER(Settings!$C$4)&amp;".mit."&amp;$A516&amp;IF($C516="","","."&amp;$C516&amp;"."&amp;$B516)&amp;IF(INDEX(Variables!$D$5:$D$105,MATCH($A516,Variables!$A$5:$A$105,0))="","","."&amp;INDEX(Variables!$D$5:$D$105,MATCH($A516,Variables!$A$5:$A$105,0)))&amp;"."&amp;K$5</f>
        <v/>
      </c>
      <c r="L516" s="38">
        <f>(INDEX(L$235:L$238,$D516)*INDEX(L$239:L$255,$F516)+L$194*INDEX(L$121:L$137,$F516)*INDEX(L$151:L$167,$F516))*$E516</f>
        <v/>
      </c>
      <c r="M516" s="37">
        <f>(INDEX(M$235:M$238,$D516)*INDEX(M$239:M$255,$F516)+M$194*INDEX(M$121:M$137,$F516)*INDEX(M$151:M$167,$F516))*$E516</f>
        <v/>
      </c>
      <c r="N516" s="37">
        <f>(INDEX(N$235:N$238,$D516)*INDEX(N$239:N$255,$F516)+N$194*INDEX(N$121:N$137,$F516)*INDEX(N$151:N$167,$F516))*$E516</f>
        <v/>
      </c>
      <c r="O516" s="37">
        <f>(INDEX(O$235:O$238,$D516)*INDEX(O$239:O$255,$F516)+O$194*INDEX(O$121:O$137,$F516)*INDEX(O$151:O$167,$F516))*$E516</f>
        <v/>
      </c>
      <c r="P516" s="37">
        <f>(INDEX(P$235:P$238,$D516)*INDEX(P$239:P$255,$F516)+P$194*INDEX(P$121:P$137,$F516)*INDEX(P$151:P$167,$F516))*$E516</f>
        <v/>
      </c>
      <c r="Q516" s="37">
        <f>(INDEX(Q$235:Q$238,$D516)*INDEX(Q$239:Q$255,$F516)+Q$194*INDEX(Q$121:Q$137,$F516)*INDEX(Q$151:Q$167,$F516))*$E516</f>
        <v/>
      </c>
      <c r="R516" s="37">
        <f>(INDEX(R$235:R$238,$D516)*INDEX(R$239:R$255,$F516)+R$194*INDEX(R$121:R$137,$F516)*INDEX(R$151:R$167,$F516))*$E516</f>
        <v/>
      </c>
      <c r="S516" s="37">
        <f>(INDEX(S$235:S$238,$D516)*INDEX(S$239:S$255,$F516)+S$194*INDEX(S$121:S$137,$F516)*INDEX(S$151:S$167,$F516))*$E516</f>
        <v/>
      </c>
      <c r="T516" s="37">
        <f>(INDEX(T$235:T$238,$D516)*INDEX(T$239:T$255,$F516)+T$194*INDEX(T$121:T$137,$F516)*INDEX(T$151:T$167,$F516))*$E516</f>
        <v/>
      </c>
      <c r="U516" s="37">
        <f>(INDEX(U$235:U$238,$D516)*INDEX(U$239:U$255,$F516)+U$194*INDEX(U$121:U$137,$F516)*INDEX(U$151:U$167,$F516))*$E516</f>
        <v/>
      </c>
      <c r="V516" s="37">
        <f>(INDEX(V$235:V$238,$D516)*INDEX(V$239:V$255,$F516)+V$194*INDEX(V$121:V$137,$F516)*INDEX(V$151:V$167,$F516))*$E516</f>
        <v/>
      </c>
      <c r="W516" s="37">
        <f>(INDEX(W$235:W$238,$D516)*INDEX(W$239:W$255,$F516)+W$194*INDEX(W$121:W$137,$F516)*INDEX(W$151:W$167,$F516))*$E516</f>
        <v/>
      </c>
      <c r="X516" s="37">
        <f>(INDEX(X$235:X$238,$D516)*INDEX(X$239:X$255,$F516)+X$194*INDEX(X$121:X$137,$F516)*INDEX(X$151:X$167,$F516))*$E516</f>
        <v/>
      </c>
      <c r="Y516" s="37">
        <f>(INDEX(Y$235:Y$238,$D516)*INDEX(Y$239:Y$255,$F516)+Y$194*INDEX(Y$121:Y$137,$F516)*INDEX(Y$151:Y$167,$F516))*$E516</f>
        <v/>
      </c>
      <c r="Z516" s="37">
        <f>(INDEX(Z$235:Z$238,$D516)*INDEX(Z$239:Z$255,$F516)+Z$194*INDEX(Z$121:Z$137,$F516)*INDEX(Z$151:Z$167,$F516))*$E516</f>
        <v/>
      </c>
      <c r="AA516" s="37">
        <f>(INDEX(AA$235:AA$238,$D516)*INDEX(AA$239:AA$255,$F516)+AA$194*INDEX(AA$121:AA$137,$F516)*INDEX(AA$151:AA$167,$F516))*$E516</f>
        <v/>
      </c>
      <c r="AB516" s="37">
        <f>(INDEX(AB$235:AB$238,$D516)*INDEX(AB$239:AB$255,$F516)+AB$194*INDEX(AB$121:AB$137,$F516)*INDEX(AB$151:AB$167,$F516))*$E516</f>
        <v/>
      </c>
      <c r="AC516" s="37">
        <f>(INDEX(AC$235:AC$238,$D516)*INDEX(AC$239:AC$255,$F516)+AC$194*INDEX(AC$121:AC$137,$F516)*INDEX(AC$151:AC$167,$F516))*$E516</f>
        <v/>
      </c>
      <c r="AD516" s="40">
        <f>SHADOWEFF(INDEX(AD$235:AD$238,$D516),INDEX(AD$239:AD$255,$F516),AD$194,INDEX(AD$121:AD$137,$F516),INDEX(AD$151:AD$167,$F516),$E516)</f>
        <v/>
      </c>
      <c r="AF516" s="11">
        <f>LOWER(Settings!$C$4)&amp;".mit."&amp;$A516&amp;IF($C516="","","."&amp;$C516&amp;"."&amp;$B516)&amp;IF(INDEX(Variables!$D$5:$D$105,MATCH($A516,Variables!$A$5:$A$105,0))="","","."&amp;INDEX(Variables!$D$5:$D$105,MATCH($A516,Variables!$A$5:$A$105,0)))&amp;"."&amp;AF$5</f>
        <v/>
      </c>
      <c r="AG516" s="38">
        <f>(INDEX(AG$235:AG$238,$D516)*INDEX(AG$239:AG$255,$F516)+AG$194*INDEX(AG$121:AG$137,$F516)*INDEX(AG$151:AG$167,$F516))*$E516</f>
        <v/>
      </c>
      <c r="AH516" s="37">
        <f>(INDEX(AH$235:AH$238,$D516)*INDEX(AH$239:AH$255,$F516)+AH$194*INDEX(AH$121:AH$137,$F516)*INDEX(AH$151:AH$167,$F516))*$E516</f>
        <v/>
      </c>
      <c r="AI516" s="37">
        <f>(INDEX(AI$235:AI$238,$D516)*INDEX(AI$239:AI$255,$F516)+AI$194*INDEX(AI$121:AI$137,$F516)*INDEX(AI$151:AI$167,$F516))*$E516</f>
        <v/>
      </c>
      <c r="AJ516" s="37">
        <f>(INDEX(AJ$235:AJ$238,$D516)*INDEX(AJ$239:AJ$255,$F516)+AJ$194*INDEX(AJ$121:AJ$137,$F516)*INDEX(AJ$151:AJ$167,$F516))*$E516</f>
        <v/>
      </c>
      <c r="AK516" s="37">
        <f>(INDEX(AK$235:AK$238,$D516)*INDEX(AK$239:AK$255,$F516)+AK$194*INDEX(AK$121:AK$137,$F516)*INDEX(AK$151:AK$167,$F516))*$E516</f>
        <v/>
      </c>
      <c r="AL516" s="37">
        <f>(INDEX(AL$235:AL$238,$D516)*INDEX(AL$239:AL$255,$F516)+AL$194*INDEX(AL$121:AL$137,$F516)*INDEX(AL$151:AL$167,$F516))*$E516</f>
        <v/>
      </c>
      <c r="AM516" s="37">
        <f>(INDEX(AM$235:AM$238,$D516)*INDEX(AM$239:AM$255,$F516)+AM$194*INDEX(AM$121:AM$137,$F516)*INDEX(AM$151:AM$167,$F516))*$E516</f>
        <v/>
      </c>
      <c r="AN516" s="37">
        <f>(INDEX(AN$235:AN$238,$D516)*INDEX(AN$239:AN$255,$F516)+AN$194*INDEX(AN$121:AN$137,$F516)*INDEX(AN$151:AN$167,$F516))*$E516</f>
        <v/>
      </c>
      <c r="AO516" s="37">
        <f>(INDEX(AO$235:AO$238,$D516)*INDEX(AO$239:AO$255,$F516)+AO$194*INDEX(AO$121:AO$137,$F516)*INDEX(AO$151:AO$167,$F516))*$E516</f>
        <v/>
      </c>
      <c r="AP516" s="37">
        <f>(INDEX(AP$235:AP$238,$D516)*INDEX(AP$239:AP$255,$F516)+AP$194*INDEX(AP$121:AP$137,$F516)*INDEX(AP$151:AP$167,$F516))*$E516</f>
        <v/>
      </c>
      <c r="AQ516" s="37">
        <f>(INDEX(AQ$235:AQ$238,$D516)*INDEX(AQ$239:AQ$255,$F516)+AQ$194*INDEX(AQ$121:AQ$137,$F516)*INDEX(AQ$151:AQ$167,$F516))*$E516</f>
        <v/>
      </c>
      <c r="AR516" s="37">
        <f>(INDEX(AR$235:AR$238,$D516)*INDEX(AR$239:AR$255,$F516)+AR$194*INDEX(AR$121:AR$137,$F516)*INDEX(AR$151:AR$167,$F516))*$E516</f>
        <v/>
      </c>
      <c r="AS516" s="37">
        <f>(INDEX(AS$235:AS$238,$D516)*INDEX(AS$239:AS$255,$F516)+AS$194*INDEX(AS$121:AS$137,$F516)*INDEX(AS$151:AS$167,$F516))*$E516</f>
        <v/>
      </c>
      <c r="AT516" s="37">
        <f>(INDEX(AT$235:AT$238,$D516)*INDEX(AT$239:AT$255,$F516)+AT$194*INDEX(AT$121:AT$137,$F516)*INDEX(AT$151:AT$167,$F516))*$E516</f>
        <v/>
      </c>
      <c r="AU516" s="37">
        <f>(INDEX(AU$235:AU$238,$D516)*INDEX(AU$239:AU$255,$F516)+AU$194*INDEX(AU$121:AU$137,$F516)*INDEX(AU$151:AU$167,$F516))*$E516</f>
        <v/>
      </c>
      <c r="AV516" s="37">
        <f>(INDEX(AV$235:AV$238,$D516)*INDEX(AV$239:AV$255,$F516)+AV$194*INDEX(AV$121:AV$137,$F516)*INDEX(AV$151:AV$167,$F516))*$E516</f>
        <v/>
      </c>
      <c r="AW516" s="37">
        <f>(INDEX(AW$235:AW$238,$D516)*INDEX(AW$239:AW$255,$F516)+AW$194*INDEX(AW$121:AW$137,$F516)*INDEX(AW$151:AW$167,$F516))*$E516</f>
        <v/>
      </c>
      <c r="AX516" s="37">
        <f>(INDEX(AX$235:AX$238,$D516)*INDEX(AX$239:AX$255,$F516)+AX$194*INDEX(AX$121:AX$137,$F516)*INDEX(AX$151:AX$167,$F516))*$E516</f>
        <v/>
      </c>
      <c r="AY516" s="40">
        <f>SHADOWEFF(INDEX(AY$235:AY$238,$D516),INDEX(AY$239:AY$255,$F516),AY$194,INDEX(AY$121:AY$137,$F516),INDEX(AY$151:AY$167,$F516),$E516)</f>
        <v/>
      </c>
    </row>
    <row r="517" hidden="1" outlineLevel="2"/>
    <row r="518" hidden="1" outlineLevel="2">
      <c r="A518" s="14" t="inlineStr">
        <is>
          <t>ener</t>
        </is>
      </c>
      <c r="B518" s="14" t="inlineStr">
        <is>
          <t>coa</t>
        </is>
      </c>
      <c r="C518" s="14" t="inlineStr">
        <is>
          <t>ral</t>
        </is>
      </c>
      <c r="D518" s="37">
        <f>INDEX(Inputs!$N$5:$N$132,MATCH($B518&amp;"|"&amp;$C518,Inputs!$A$5:$A$132,0))</f>
        <v/>
      </c>
      <c r="E518" s="37">
        <f>INDEX(Inputs!$O$5:$O$132,MATCH($B518&amp;"|"&amp;$C518,Inputs!$A$5:$A$132,0))</f>
        <v/>
      </c>
      <c r="F518" s="37">
        <f>INDEX(Inputs!$P$5:$P$132,MATCH($B518&amp;"|"&amp;$C518,Inputs!$A$5:$A$132,0))</f>
        <v/>
      </c>
      <c r="G518" s="37">
        <f>INDEX(Inputs!$Q$5:$Q$132,MATCH($B518&amp;"|"&amp;$C518,Inputs!$A$5:$A$132,0))</f>
        <v/>
      </c>
      <c r="H518" s="14">
        <f>INDEX(Variables!$B$5:$B$105,MATCH($A518,Variables!$A$5:$A$105,0))&amp;IF($C518="",""," | "&amp;INDEX(Mapping!$B$5:$B$26,MATCH($C518,Mapping!$A$5:$A$26,0))&amp;" | "&amp;INDEX(Mapping!$B$30:$B$41,MATCH($B518,Mapping!$A$30:$A$41,0)))</f>
        <v/>
      </c>
      <c r="I518" s="14">
        <f>INDEX(Variables!$C$5:$C$105,MATCH($A518,Variables!$A$5:$A$105,0))</f>
        <v/>
      </c>
      <c r="J518" s="14">
        <f>INDEX(Variables!$E$5:$E$105,MATCH($A518,Variables!$A$5:$A$105,0))</f>
        <v/>
      </c>
      <c r="K518" s="11">
        <f>LOWER(Settings!$C$4)&amp;".mit."&amp;$A518&amp;IF($C518="","","."&amp;$C518&amp;"."&amp;$B518)&amp;IF(INDEX(Variables!$D$5:$D$105,MATCH($A518,Variables!$A$5:$A$105,0))="","","."&amp;INDEX(Variables!$D$5:$D$105,MATCH($A518,Variables!$A$5:$A$105,0)))&amp;"."&amp;K$5</f>
        <v/>
      </c>
      <c r="L518" s="44">
        <f>INDEX(Inputs!$U$5:$U$132,MATCH($B518&amp;"|"&amp;$C518,Inputs!$A$5:$A$132,0))</f>
        <v/>
      </c>
      <c r="M518" s="45">
        <f>L518*(1/(1+$G518))^(1+$E518)*(1+M$7)^$D518*(M500/L500)^$E518*((M500+M509)/(L500+L509))^($F518*(1+$E518))</f>
        <v/>
      </c>
      <c r="N518" s="45">
        <f>M518*(1/(1+$G518))^(1+$E518)*(1+N$7)^$D518*(N500/M500)^$E518*((N500+N509)/(M500+M509))^($F518*(1+$E518))</f>
        <v/>
      </c>
      <c r="O518" s="45">
        <f>N518*(1/(1+$G518))^(1+$E518)*(1+O$7)^$D518*(O500/N500)^$E518*((O500+O509)/(N500+N509))^($F518*(1+$E518))</f>
        <v/>
      </c>
      <c r="P518" s="45">
        <f>O518*(1/(1+$G518))^(1+$E518)*(1+P$7)^$D518*(P500/O500)^$E518*((P500+P509)/(O500+O509))^($F518*(1+$E518))</f>
        <v/>
      </c>
      <c r="Q518" s="45">
        <f>P518*(1/(1+$G518))^(1+$E518)*(1+Q$7)^$D518*(Q500/P500)^$E518*((Q500+Q509)/(P500+P509))^($F518*(1+$E518))</f>
        <v/>
      </c>
      <c r="R518" s="45">
        <f>Q518*(1/(1+$G518))^(1+$E518)*(1+R$7)^$D518*(R500/Q500)^$E518*((R500+R509)/(Q500+Q509))^($F518*(1+$E518))</f>
        <v/>
      </c>
      <c r="S518" s="45">
        <f>R518*(1/(1+$G518))^(1+$E518)*(1+S$7)^$D518*(S500/R500)^$E518*((S500+S509)/(R500+R509))^($F518*(1+$E518))</f>
        <v/>
      </c>
      <c r="T518" s="45">
        <f>S518*(1/(1+$G518))^(1+$E518)*(1+T$7)^$D518*(T500/S500)^$E518*((T500+T509)/(S500+S509))^($F518*(1+$E518))</f>
        <v/>
      </c>
      <c r="U518" s="45">
        <f>T518*(1/(1+$G518))^(1+$E518)*(1+U$7)^$D518*(U500/T500)^$E518*((U500+U509)/(T500+T509))^($F518*(1+$E518))</f>
        <v/>
      </c>
      <c r="V518" s="45">
        <f>U518*(1/(1+$G518))^(1+$E518)*(1+V$7)^$D518*(V500/U500)^$E518*((V500+V509)/(U500+U509))^($F518*(1+$E518))</f>
        <v/>
      </c>
      <c r="W518" s="45">
        <f>V518*(1/(1+$G518))^(1+$E518)*(1+W$7)^$D518*(W500/V500)^$E518*((W500+W509)/(V500+V509))^($F518*(1+$E518))</f>
        <v/>
      </c>
      <c r="X518" s="45">
        <f>W518*(1/(1+$G518))^(1+$E518)*(1+X$7)^$D518*(X500/W500)^$E518*((X500+X509)/(W500+W509))^($F518*(1+$E518))</f>
        <v/>
      </c>
      <c r="Y518" s="45">
        <f>X518*(1/(1+$G518))^(1+$E518)*(1+Y$7)^$D518*(Y500/X500)^$E518*((Y500+Y509)/(X500+X509))^($F518*(1+$E518))</f>
        <v/>
      </c>
      <c r="Z518" s="45">
        <f>Y518*(1/(1+$G518))^(1+$E518)*(1+Z$7)^$D518*(Z500/Y500)^$E518*((Z500+Z509)/(Y500+Y509))^($F518*(1+$E518))</f>
        <v/>
      </c>
      <c r="AA518" s="45">
        <f>Z518*(1/(1+$G518))^(1+$E518)*(1+AA$7)^$D518*(AA500/Z500)^$E518*((AA500+AA509)/(Z500+Z509))^($F518*(1+$E518))</f>
        <v/>
      </c>
      <c r="AB518" s="45">
        <f>AA518*(1/(1+$G518))^(1+$E518)*(1+AB$7)^$D518*(AB500/AA500)^$E518*((AB500+AB509)/(AA500+AA509))^($F518*(1+$E518))</f>
        <v/>
      </c>
      <c r="AC518" s="45">
        <f>AB518*(1/(1+$G518))^(1+$E518)*(1+AC$7)^$D518*(AC500/AB500)^$E518*((AC500+AC509)/(AB500+AB509))^($F518*(1+$E518))</f>
        <v/>
      </c>
      <c r="AD518" s="46">
        <f>FUELUSE(AC518,AD500,AC500,AD509,AC509,AD$7,$D518,$E518,$F518,$G518)</f>
        <v/>
      </c>
      <c r="AF518" s="11">
        <f>LOWER(Settings!$C$4)&amp;".mit."&amp;$A518&amp;IF($C518="","","."&amp;$C518&amp;"."&amp;$B518)&amp;IF(INDEX(Variables!$D$5:$D$105,MATCH($A518,Variables!$A$5:$A$105,0))="","","."&amp;INDEX(Variables!$D$5:$D$105,MATCH($A518,Variables!$A$5:$A$105,0)))&amp;"."&amp;AF$5</f>
        <v/>
      </c>
      <c r="AG518" s="44">
        <f>INDEX(Inputs!$U$5:$U$132,MATCH($B518&amp;"|"&amp;$C518,Inputs!$A$5:$A$132,0))</f>
        <v/>
      </c>
      <c r="AH518" s="45">
        <f>AG518*(1/(1+$G518))^(1+$E518)*(1+AH$7)^$D518*(AH500/AG500)^$E518*((AH500+AH509)/(AG500+AG509))^($F518*(1+$E518))</f>
        <v/>
      </c>
      <c r="AI518" s="45">
        <f>AH518*(1/(1+$G518))^(1+$E518)*(1+AI$7)^$D518*(AI500/AH500)^$E518*((AI500+AI509)/(AH500+AH509))^($F518*(1+$E518))</f>
        <v/>
      </c>
      <c r="AJ518" s="45">
        <f>AI518*(1/(1+$G518))^(1+$E518)*(1+AJ$7)^$D518*(AJ500/AI500)^$E518*((AJ500+AJ509)/(AI500+AI509))^($F518*(1+$E518))</f>
        <v/>
      </c>
      <c r="AK518" s="45">
        <f>AJ518*(1/(1+$G518))^(1+$E518)*(1+AK$7)^$D518*(AK500/AJ500)^$E518*((AK500+AK509)/(AJ500+AJ509))^($F518*(1+$E518))</f>
        <v/>
      </c>
      <c r="AL518" s="45">
        <f>AK518*(1/(1+$G518))^(1+$E518)*(1+AL$7)^$D518*(AL500/AK500)^$E518*((AL500+AL509)/(AK500+AK509))^($F518*(1+$E518))</f>
        <v/>
      </c>
      <c r="AM518" s="45">
        <f>AL518*(1/(1+$G518))^(1+$E518)*(1+AM$7)^$D518*(AM500/AL500)^$E518*((AM500+AM509)/(AL500+AL509))^($F518*(1+$E518))</f>
        <v/>
      </c>
      <c r="AN518" s="45">
        <f>AM518*(1/(1+$G518))^(1+$E518)*(1+AN$7)^$D518*(AN500/AM500)^$E518*((AN500+AN509)/(AM500+AM509))^($F518*(1+$E518))</f>
        <v/>
      </c>
      <c r="AO518" s="45">
        <f>AN518*(1/(1+$G518))^(1+$E518)*(1+AO$7)^$D518*(AO500/AN500)^$E518*((AO500+AO509)/(AN500+AN509))^($F518*(1+$E518))</f>
        <v/>
      </c>
      <c r="AP518" s="45">
        <f>AO518*(1/(1+$G518))^(1+$E518)*(1+AP$7)^$D518*(AP500/AO500)^$E518*((AP500+AP509)/(AO500+AO509))^($F518*(1+$E518))</f>
        <v/>
      </c>
      <c r="AQ518" s="45">
        <f>AP518*(1/(1+$G518))^(1+$E518)*(1+AQ$7)^$D518*(AQ500/AP500)^$E518*((AQ500+AQ509)/(AP500+AP509))^($F518*(1+$E518))</f>
        <v/>
      </c>
      <c r="AR518" s="45">
        <f>AQ518*(1/(1+$G518))^(1+$E518)*(1+AR$7)^$D518*(AR500/AQ500)^$E518*((AR500+AR509)/(AQ500+AQ509))^($F518*(1+$E518))</f>
        <v/>
      </c>
      <c r="AS518" s="45">
        <f>AR518*(1/(1+$G518))^(1+$E518)*(1+AS$7)^$D518*(AS500/AR500)^$E518*((AS500+AS509)/(AR500+AR509))^($F518*(1+$E518))</f>
        <v/>
      </c>
      <c r="AT518" s="45">
        <f>AS518*(1/(1+$G518))^(1+$E518)*(1+AT$7)^$D518*(AT500/AS500)^$E518*((AT500+AT509)/(AS500+AS509))^($F518*(1+$E518))</f>
        <v/>
      </c>
      <c r="AU518" s="45">
        <f>AT518*(1/(1+$G518))^(1+$E518)*(1+AU$7)^$D518*(AU500/AT500)^$E518*((AU500+AU509)/(AT500+AT509))^($F518*(1+$E518))</f>
        <v/>
      </c>
      <c r="AV518" s="45">
        <f>AU518*(1/(1+$G518))^(1+$E518)*(1+AV$7)^$D518*(AV500/AU500)^$E518*((AV500+AV509)/(AU500+AU509))^($F518*(1+$E518))</f>
        <v/>
      </c>
      <c r="AW518" s="45">
        <f>AV518*(1/(1+$G518))^(1+$E518)*(1+AW$7)^$D518*(AW500/AV500)^$E518*((AW500+AW509)/(AV500+AV509))^($F518*(1+$E518))</f>
        <v/>
      </c>
      <c r="AX518" s="45">
        <f>AW518*(1/(1+$G518))^(1+$E518)*(1+AX$7)^$D518*(AX500/AW500)^$E518*((AX500+AX509)/(AW500+AW509))^($F518*(1+$E518))</f>
        <v/>
      </c>
      <c r="AY518" s="46">
        <f>FUELUSE(AX518,AY500,AX500,AY509,AX509,AY$7,$D518,$E518,$F518,$G518)</f>
        <v/>
      </c>
    </row>
    <row r="519" hidden="1" outlineLevel="2">
      <c r="A519" s="14" t="inlineStr">
        <is>
          <t>ener</t>
        </is>
      </c>
      <c r="B519" s="14" t="inlineStr">
        <is>
          <t>nga</t>
        </is>
      </c>
      <c r="C519" s="14" t="inlineStr">
        <is>
          <t>ral</t>
        </is>
      </c>
      <c r="D519" s="37">
        <f>INDEX(Inputs!$N$5:$N$132,MATCH($B519&amp;"|"&amp;$C519,Inputs!$A$5:$A$132,0))</f>
        <v/>
      </c>
      <c r="E519" s="37">
        <f>INDEX(Inputs!$O$5:$O$132,MATCH($B519&amp;"|"&amp;$C519,Inputs!$A$5:$A$132,0))</f>
        <v/>
      </c>
      <c r="F519" s="37">
        <f>INDEX(Inputs!$P$5:$P$132,MATCH($B519&amp;"|"&amp;$C519,Inputs!$A$5:$A$132,0))</f>
        <v/>
      </c>
      <c r="G519" s="37">
        <f>INDEX(Inputs!$Q$5:$Q$132,MATCH($B519&amp;"|"&amp;$C519,Inputs!$A$5:$A$132,0))</f>
        <v/>
      </c>
      <c r="H519" s="14">
        <f>INDEX(Variables!$B$5:$B$105,MATCH($A519,Variables!$A$5:$A$105,0))&amp;IF($C519="",""," | "&amp;INDEX(Mapping!$B$5:$B$26,MATCH($C519,Mapping!$A$5:$A$26,0))&amp;" | "&amp;INDEX(Mapping!$B$30:$B$41,MATCH($B519,Mapping!$A$30:$A$41,0)))</f>
        <v/>
      </c>
      <c r="I519" s="14">
        <f>INDEX(Variables!$C$5:$C$105,MATCH($A519,Variables!$A$5:$A$105,0))</f>
        <v/>
      </c>
      <c r="J519" s="14">
        <f>INDEX(Variables!$E$5:$E$105,MATCH($A519,Variables!$A$5:$A$105,0))</f>
        <v/>
      </c>
      <c r="K519" s="11">
        <f>LOWER(Settings!$C$4)&amp;".mit."&amp;$A519&amp;IF($C519="","","."&amp;$C519&amp;"."&amp;$B519)&amp;IF(INDEX(Variables!$D$5:$D$105,MATCH($A519,Variables!$A$5:$A$105,0))="","","."&amp;INDEX(Variables!$D$5:$D$105,MATCH($A519,Variables!$A$5:$A$105,0)))&amp;"."&amp;K$5</f>
        <v/>
      </c>
      <c r="L519" s="44">
        <f>INDEX(Inputs!$U$5:$U$132,MATCH($B519&amp;"|"&amp;$C519,Inputs!$A$5:$A$132,0))</f>
        <v/>
      </c>
      <c r="M519" s="45">
        <f>L519*(1/(1+$G519))^(1+$E519)*(1+M$7)^$D519*(M501/L501)^$E519*((M501+M510)/(L501+L510))^($F519*(1+$E519))</f>
        <v/>
      </c>
      <c r="N519" s="45">
        <f>M519*(1/(1+$G519))^(1+$E519)*(1+N$7)^$D519*(N501/M501)^$E519*((N501+N510)/(M501+M510))^($F519*(1+$E519))</f>
        <v/>
      </c>
      <c r="O519" s="45">
        <f>N519*(1/(1+$G519))^(1+$E519)*(1+O$7)^$D519*(O501/N501)^$E519*((O501+O510)/(N501+N510))^($F519*(1+$E519))</f>
        <v/>
      </c>
      <c r="P519" s="45">
        <f>O519*(1/(1+$G519))^(1+$E519)*(1+P$7)^$D519*(P501/O501)^$E519*((P501+P510)/(O501+O510))^($F519*(1+$E519))</f>
        <v/>
      </c>
      <c r="Q519" s="45">
        <f>P519*(1/(1+$G519))^(1+$E519)*(1+Q$7)^$D519*(Q501/P501)^$E519*((Q501+Q510)/(P501+P510))^($F519*(1+$E519))</f>
        <v/>
      </c>
      <c r="R519" s="45">
        <f>Q519*(1/(1+$G519))^(1+$E519)*(1+R$7)^$D519*(R501/Q501)^$E519*((R501+R510)/(Q501+Q510))^($F519*(1+$E519))</f>
        <v/>
      </c>
      <c r="S519" s="45">
        <f>R519*(1/(1+$G519))^(1+$E519)*(1+S$7)^$D519*(S501/R501)^$E519*((S501+S510)/(R501+R510))^($F519*(1+$E519))</f>
        <v/>
      </c>
      <c r="T519" s="45">
        <f>S519*(1/(1+$G519))^(1+$E519)*(1+T$7)^$D519*(T501/S501)^$E519*((T501+T510)/(S501+S510))^($F519*(1+$E519))</f>
        <v/>
      </c>
      <c r="U519" s="45">
        <f>T519*(1/(1+$G519))^(1+$E519)*(1+U$7)^$D519*(U501/T501)^$E519*((U501+U510)/(T501+T510))^($F519*(1+$E519))</f>
        <v/>
      </c>
      <c r="V519" s="45">
        <f>U519*(1/(1+$G519))^(1+$E519)*(1+V$7)^$D519*(V501/U501)^$E519*((V501+V510)/(U501+U510))^($F519*(1+$E519))</f>
        <v/>
      </c>
      <c r="W519" s="45">
        <f>V519*(1/(1+$G519))^(1+$E519)*(1+W$7)^$D519*(W501/V501)^$E519*((W501+W510)/(V501+V510))^($F519*(1+$E519))</f>
        <v/>
      </c>
      <c r="X519" s="45">
        <f>W519*(1/(1+$G519))^(1+$E519)*(1+X$7)^$D519*(X501/W501)^$E519*((X501+X510)/(W501+W510))^($F519*(1+$E519))</f>
        <v/>
      </c>
      <c r="Y519" s="45">
        <f>X519*(1/(1+$G519))^(1+$E519)*(1+Y$7)^$D519*(Y501/X501)^$E519*((Y501+Y510)/(X501+X510))^($F519*(1+$E519))</f>
        <v/>
      </c>
      <c r="Z519" s="45">
        <f>Y519*(1/(1+$G519))^(1+$E519)*(1+Z$7)^$D519*(Z501/Y501)^$E519*((Z501+Z510)/(Y501+Y510))^($F519*(1+$E519))</f>
        <v/>
      </c>
      <c r="AA519" s="45">
        <f>Z519*(1/(1+$G519))^(1+$E519)*(1+AA$7)^$D519*(AA501/Z501)^$E519*((AA501+AA510)/(Z501+Z510))^($F519*(1+$E519))</f>
        <v/>
      </c>
      <c r="AB519" s="45">
        <f>AA519*(1/(1+$G519))^(1+$E519)*(1+AB$7)^$D519*(AB501/AA501)^$E519*((AB501+AB510)/(AA501+AA510))^($F519*(1+$E519))</f>
        <v/>
      </c>
      <c r="AC519" s="45">
        <f>AB519*(1/(1+$G519))^(1+$E519)*(1+AC$7)^$D519*(AC501/AB501)^$E519*((AC501+AC510)/(AB501+AB510))^($F519*(1+$E519))</f>
        <v/>
      </c>
      <c r="AD519" s="46">
        <f>FUELUSE(AC519,AD501,AC501,AD510,AC510,AD$7,$D519,$E519,$F519,$G519)</f>
        <v/>
      </c>
      <c r="AF519" s="11">
        <f>LOWER(Settings!$C$4)&amp;".mit."&amp;$A519&amp;IF($C519="","","."&amp;$C519&amp;"."&amp;$B519)&amp;IF(INDEX(Variables!$D$5:$D$105,MATCH($A519,Variables!$A$5:$A$105,0))="","","."&amp;INDEX(Variables!$D$5:$D$105,MATCH($A519,Variables!$A$5:$A$105,0)))&amp;"."&amp;AF$5</f>
        <v/>
      </c>
      <c r="AG519" s="44">
        <f>INDEX(Inputs!$U$5:$U$132,MATCH($B519&amp;"|"&amp;$C519,Inputs!$A$5:$A$132,0))</f>
        <v/>
      </c>
      <c r="AH519" s="45">
        <f>AG519*(1/(1+$G519))^(1+$E519)*(1+AH$7)^$D519*(AH501/AG501)^$E519*((AH501+AH510)/(AG501+AG510))^($F519*(1+$E519))</f>
        <v/>
      </c>
      <c r="AI519" s="45">
        <f>AH519*(1/(1+$G519))^(1+$E519)*(1+AI$7)^$D519*(AI501/AH501)^$E519*((AI501+AI510)/(AH501+AH510))^($F519*(1+$E519))</f>
        <v/>
      </c>
      <c r="AJ519" s="45">
        <f>AI519*(1/(1+$G519))^(1+$E519)*(1+AJ$7)^$D519*(AJ501/AI501)^$E519*((AJ501+AJ510)/(AI501+AI510))^($F519*(1+$E519))</f>
        <v/>
      </c>
      <c r="AK519" s="45">
        <f>AJ519*(1/(1+$G519))^(1+$E519)*(1+AK$7)^$D519*(AK501/AJ501)^$E519*((AK501+AK510)/(AJ501+AJ510))^($F519*(1+$E519))</f>
        <v/>
      </c>
      <c r="AL519" s="45">
        <f>AK519*(1/(1+$G519))^(1+$E519)*(1+AL$7)^$D519*(AL501/AK501)^$E519*((AL501+AL510)/(AK501+AK510))^($F519*(1+$E519))</f>
        <v/>
      </c>
      <c r="AM519" s="45">
        <f>AL519*(1/(1+$G519))^(1+$E519)*(1+AM$7)^$D519*(AM501/AL501)^$E519*((AM501+AM510)/(AL501+AL510))^($F519*(1+$E519))</f>
        <v/>
      </c>
      <c r="AN519" s="45">
        <f>AM519*(1/(1+$G519))^(1+$E519)*(1+AN$7)^$D519*(AN501/AM501)^$E519*((AN501+AN510)/(AM501+AM510))^($F519*(1+$E519))</f>
        <v/>
      </c>
      <c r="AO519" s="45">
        <f>AN519*(1/(1+$G519))^(1+$E519)*(1+AO$7)^$D519*(AO501/AN501)^$E519*((AO501+AO510)/(AN501+AN510))^($F519*(1+$E519))</f>
        <v/>
      </c>
      <c r="AP519" s="45">
        <f>AO519*(1/(1+$G519))^(1+$E519)*(1+AP$7)^$D519*(AP501/AO501)^$E519*((AP501+AP510)/(AO501+AO510))^($F519*(1+$E519))</f>
        <v/>
      </c>
      <c r="AQ519" s="45">
        <f>AP519*(1/(1+$G519))^(1+$E519)*(1+AQ$7)^$D519*(AQ501/AP501)^$E519*((AQ501+AQ510)/(AP501+AP510))^($F519*(1+$E519))</f>
        <v/>
      </c>
      <c r="AR519" s="45">
        <f>AQ519*(1/(1+$G519))^(1+$E519)*(1+AR$7)^$D519*(AR501/AQ501)^$E519*((AR501+AR510)/(AQ501+AQ510))^($F519*(1+$E519))</f>
        <v/>
      </c>
      <c r="AS519" s="45">
        <f>AR519*(1/(1+$G519))^(1+$E519)*(1+AS$7)^$D519*(AS501/AR501)^$E519*((AS501+AS510)/(AR501+AR510))^($F519*(1+$E519))</f>
        <v/>
      </c>
      <c r="AT519" s="45">
        <f>AS519*(1/(1+$G519))^(1+$E519)*(1+AT$7)^$D519*(AT501/AS501)^$E519*((AT501+AT510)/(AS501+AS510))^($F519*(1+$E519))</f>
        <v/>
      </c>
      <c r="AU519" s="45">
        <f>AT519*(1/(1+$G519))^(1+$E519)*(1+AU$7)^$D519*(AU501/AT501)^$E519*((AU501+AU510)/(AT501+AT510))^($F519*(1+$E519))</f>
        <v/>
      </c>
      <c r="AV519" s="45">
        <f>AU519*(1/(1+$G519))^(1+$E519)*(1+AV$7)^$D519*(AV501/AU501)^$E519*((AV501+AV510)/(AU501+AU510))^($F519*(1+$E519))</f>
        <v/>
      </c>
      <c r="AW519" s="45">
        <f>AV519*(1/(1+$G519))^(1+$E519)*(1+AW$7)^$D519*(AW501/AV501)^$E519*((AW501+AW510)/(AV501+AV510))^($F519*(1+$E519))</f>
        <v/>
      </c>
      <c r="AX519" s="45">
        <f>AW519*(1/(1+$G519))^(1+$E519)*(1+AX$7)^$D519*(AX501/AW501)^$E519*((AX501+AX510)/(AW501+AW510))^($F519*(1+$E519))</f>
        <v/>
      </c>
      <c r="AY519" s="46">
        <f>FUELUSE(AX519,AY501,AX501,AY510,AX510,AY$7,$D519,$E519,$F519,$G519)</f>
        <v/>
      </c>
    </row>
    <row r="520" hidden="1" outlineLevel="2">
      <c r="A520" s="14" t="inlineStr">
        <is>
          <t>ener</t>
        </is>
      </c>
      <c r="B520" s="14" t="inlineStr">
        <is>
          <t>gso</t>
        </is>
      </c>
      <c r="C520" s="14" t="inlineStr">
        <is>
          <t>ral</t>
        </is>
      </c>
      <c r="D520" s="37">
        <f>INDEX(Inputs!$N$5:$N$132,MATCH($B520&amp;"|"&amp;$C520,Inputs!$A$5:$A$132,0))</f>
        <v/>
      </c>
      <c r="E520" s="37">
        <f>INDEX(Inputs!$O$5:$O$132,MATCH($B520&amp;"|"&amp;$C520,Inputs!$A$5:$A$132,0))</f>
        <v/>
      </c>
      <c r="F520" s="37">
        <f>INDEX(Inputs!$P$5:$P$132,MATCH($B520&amp;"|"&amp;$C520,Inputs!$A$5:$A$132,0))</f>
        <v/>
      </c>
      <c r="G520" s="37">
        <f>INDEX(Inputs!$Q$5:$Q$132,MATCH($B520&amp;"|"&amp;$C520,Inputs!$A$5:$A$132,0))</f>
        <v/>
      </c>
      <c r="H520" s="14">
        <f>INDEX(Variables!$B$5:$B$105,MATCH($A520,Variables!$A$5:$A$105,0))&amp;IF($C520="",""," | "&amp;INDEX(Mapping!$B$5:$B$26,MATCH($C520,Mapping!$A$5:$A$26,0))&amp;" | "&amp;INDEX(Mapping!$B$30:$B$41,MATCH($B520,Mapping!$A$30:$A$41,0)))</f>
        <v/>
      </c>
      <c r="I520" s="14">
        <f>INDEX(Variables!$C$5:$C$105,MATCH($A520,Variables!$A$5:$A$105,0))</f>
        <v/>
      </c>
      <c r="J520" s="14">
        <f>INDEX(Variables!$E$5:$E$105,MATCH($A520,Variables!$A$5:$A$105,0))</f>
        <v/>
      </c>
      <c r="K520" s="11">
        <f>LOWER(Settings!$C$4)&amp;".mit."&amp;$A520&amp;IF($C520="","","."&amp;$C520&amp;"."&amp;$B520)&amp;IF(INDEX(Variables!$D$5:$D$105,MATCH($A520,Variables!$A$5:$A$105,0))="","","."&amp;INDEX(Variables!$D$5:$D$105,MATCH($A520,Variables!$A$5:$A$105,0)))&amp;"."&amp;K$5</f>
        <v/>
      </c>
      <c r="L520" s="44">
        <f>INDEX(Inputs!$U$5:$U$132,MATCH($B520&amp;"|"&amp;$C520,Inputs!$A$5:$A$132,0))</f>
        <v/>
      </c>
      <c r="M520" s="45">
        <f>L520*(1/(1+$G520))^(1+$E520)*(1+M$7)^$D520*(M502/L502)^$E520*((M502+M511)/(L502+L511))^($F520*(1+$E520))</f>
        <v/>
      </c>
      <c r="N520" s="45">
        <f>M520*(1/(1+$G520))^(1+$E520)*(1+N$7)^$D520*(N502/M502)^$E520*((N502+N511)/(M502+M511))^($F520*(1+$E520))</f>
        <v/>
      </c>
      <c r="O520" s="45">
        <f>N520*(1/(1+$G520))^(1+$E520)*(1+O$7)^$D520*(O502/N502)^$E520*((O502+O511)/(N502+N511))^($F520*(1+$E520))</f>
        <v/>
      </c>
      <c r="P520" s="45">
        <f>O520*(1/(1+$G520))^(1+$E520)*(1+P$7)^$D520*(P502/O502)^$E520*((P502+P511)/(O502+O511))^($F520*(1+$E520))</f>
        <v/>
      </c>
      <c r="Q520" s="45">
        <f>P520*(1/(1+$G520))^(1+$E520)*(1+Q$7)^$D520*(Q502/P502)^$E520*((Q502+Q511)/(P502+P511))^($F520*(1+$E520))</f>
        <v/>
      </c>
      <c r="R520" s="45">
        <f>Q520*(1/(1+$G520))^(1+$E520)*(1+R$7)^$D520*(R502/Q502)^$E520*((R502+R511)/(Q502+Q511))^($F520*(1+$E520))</f>
        <v/>
      </c>
      <c r="S520" s="45">
        <f>R520*(1/(1+$G520))^(1+$E520)*(1+S$7)^$D520*(S502/R502)^$E520*((S502+S511)/(R502+R511))^($F520*(1+$E520))</f>
        <v/>
      </c>
      <c r="T520" s="45">
        <f>S520*(1/(1+$G520))^(1+$E520)*(1+T$7)^$D520*(T502/S502)^$E520*((T502+T511)/(S502+S511))^($F520*(1+$E520))</f>
        <v/>
      </c>
      <c r="U520" s="45">
        <f>T520*(1/(1+$G520))^(1+$E520)*(1+U$7)^$D520*(U502/T502)^$E520*((U502+U511)/(T502+T511))^($F520*(1+$E520))</f>
        <v/>
      </c>
      <c r="V520" s="45">
        <f>U520*(1/(1+$G520))^(1+$E520)*(1+V$7)^$D520*(V502/U502)^$E520*((V502+V511)/(U502+U511))^($F520*(1+$E520))</f>
        <v/>
      </c>
      <c r="W520" s="45">
        <f>V520*(1/(1+$G520))^(1+$E520)*(1+W$7)^$D520*(W502/V502)^$E520*((W502+W511)/(V502+V511))^($F520*(1+$E520))</f>
        <v/>
      </c>
      <c r="X520" s="45">
        <f>W520*(1/(1+$G520))^(1+$E520)*(1+X$7)^$D520*(X502/W502)^$E520*((X502+X511)/(W502+W511))^($F520*(1+$E520))</f>
        <v/>
      </c>
      <c r="Y520" s="45">
        <f>X520*(1/(1+$G520))^(1+$E520)*(1+Y$7)^$D520*(Y502/X502)^$E520*((Y502+Y511)/(X502+X511))^($F520*(1+$E520))</f>
        <v/>
      </c>
      <c r="Z520" s="45">
        <f>Y520*(1/(1+$G520))^(1+$E520)*(1+Z$7)^$D520*(Z502/Y502)^$E520*((Z502+Z511)/(Y502+Y511))^($F520*(1+$E520))</f>
        <v/>
      </c>
      <c r="AA520" s="45">
        <f>Z520*(1/(1+$G520))^(1+$E520)*(1+AA$7)^$D520*(AA502/Z502)^$E520*((AA502+AA511)/(Z502+Z511))^($F520*(1+$E520))</f>
        <v/>
      </c>
      <c r="AB520" s="45">
        <f>AA520*(1/(1+$G520))^(1+$E520)*(1+AB$7)^$D520*(AB502/AA502)^$E520*((AB502+AB511)/(AA502+AA511))^($F520*(1+$E520))</f>
        <v/>
      </c>
      <c r="AC520" s="45">
        <f>AB520*(1/(1+$G520))^(1+$E520)*(1+AC$7)^$D520*(AC502/AB502)^$E520*((AC502+AC511)/(AB502+AB511))^($F520*(1+$E520))</f>
        <v/>
      </c>
      <c r="AD520" s="46">
        <f>FUELUSE(AC520,AD502,AC502,AD511,AC511,AD$7,$D520,$E520,$F520,$G520)</f>
        <v/>
      </c>
      <c r="AF520" s="11">
        <f>LOWER(Settings!$C$4)&amp;".mit."&amp;$A520&amp;IF($C520="","","."&amp;$C520&amp;"."&amp;$B520)&amp;IF(INDEX(Variables!$D$5:$D$105,MATCH($A520,Variables!$A$5:$A$105,0))="","","."&amp;INDEX(Variables!$D$5:$D$105,MATCH($A520,Variables!$A$5:$A$105,0)))&amp;"."&amp;AF$5</f>
        <v/>
      </c>
      <c r="AG520" s="44">
        <f>INDEX(Inputs!$U$5:$U$132,MATCH($B520&amp;"|"&amp;$C520,Inputs!$A$5:$A$132,0))</f>
        <v/>
      </c>
      <c r="AH520" s="45">
        <f>AG520*(1/(1+$G520))^(1+$E520)*(1+AH$7)^$D520*(AH502/AG502)^$E520*((AH502+AH511)/(AG502+AG511))^($F520*(1+$E520))</f>
        <v/>
      </c>
      <c r="AI520" s="45">
        <f>AH520*(1/(1+$G520))^(1+$E520)*(1+AI$7)^$D520*(AI502/AH502)^$E520*((AI502+AI511)/(AH502+AH511))^($F520*(1+$E520))</f>
        <v/>
      </c>
      <c r="AJ520" s="45">
        <f>AI520*(1/(1+$G520))^(1+$E520)*(1+AJ$7)^$D520*(AJ502/AI502)^$E520*((AJ502+AJ511)/(AI502+AI511))^($F520*(1+$E520))</f>
        <v/>
      </c>
      <c r="AK520" s="45">
        <f>AJ520*(1/(1+$G520))^(1+$E520)*(1+AK$7)^$D520*(AK502/AJ502)^$E520*((AK502+AK511)/(AJ502+AJ511))^($F520*(1+$E520))</f>
        <v/>
      </c>
      <c r="AL520" s="45">
        <f>AK520*(1/(1+$G520))^(1+$E520)*(1+AL$7)^$D520*(AL502/AK502)^$E520*((AL502+AL511)/(AK502+AK511))^($F520*(1+$E520))</f>
        <v/>
      </c>
      <c r="AM520" s="45">
        <f>AL520*(1/(1+$G520))^(1+$E520)*(1+AM$7)^$D520*(AM502/AL502)^$E520*((AM502+AM511)/(AL502+AL511))^($F520*(1+$E520))</f>
        <v/>
      </c>
      <c r="AN520" s="45">
        <f>AM520*(1/(1+$G520))^(1+$E520)*(1+AN$7)^$D520*(AN502/AM502)^$E520*((AN502+AN511)/(AM502+AM511))^($F520*(1+$E520))</f>
        <v/>
      </c>
      <c r="AO520" s="45">
        <f>AN520*(1/(1+$G520))^(1+$E520)*(1+AO$7)^$D520*(AO502/AN502)^$E520*((AO502+AO511)/(AN502+AN511))^($F520*(1+$E520))</f>
        <v/>
      </c>
      <c r="AP520" s="45">
        <f>AO520*(1/(1+$G520))^(1+$E520)*(1+AP$7)^$D520*(AP502/AO502)^$E520*((AP502+AP511)/(AO502+AO511))^($F520*(1+$E520))</f>
        <v/>
      </c>
      <c r="AQ520" s="45">
        <f>AP520*(1/(1+$G520))^(1+$E520)*(1+AQ$7)^$D520*(AQ502/AP502)^$E520*((AQ502+AQ511)/(AP502+AP511))^($F520*(1+$E520))</f>
        <v/>
      </c>
      <c r="AR520" s="45">
        <f>AQ520*(1/(1+$G520))^(1+$E520)*(1+AR$7)^$D520*(AR502/AQ502)^$E520*((AR502+AR511)/(AQ502+AQ511))^($F520*(1+$E520))</f>
        <v/>
      </c>
      <c r="AS520" s="45">
        <f>AR520*(1/(1+$G520))^(1+$E520)*(1+AS$7)^$D520*(AS502/AR502)^$E520*((AS502+AS511)/(AR502+AR511))^($F520*(1+$E520))</f>
        <v/>
      </c>
      <c r="AT520" s="45">
        <f>AS520*(1/(1+$G520))^(1+$E520)*(1+AT$7)^$D520*(AT502/AS502)^$E520*((AT502+AT511)/(AS502+AS511))^($F520*(1+$E520))</f>
        <v/>
      </c>
      <c r="AU520" s="45">
        <f>AT520*(1/(1+$G520))^(1+$E520)*(1+AU$7)^$D520*(AU502/AT502)^$E520*((AU502+AU511)/(AT502+AT511))^($F520*(1+$E520))</f>
        <v/>
      </c>
      <c r="AV520" s="45">
        <f>AU520*(1/(1+$G520))^(1+$E520)*(1+AV$7)^$D520*(AV502/AU502)^$E520*((AV502+AV511)/(AU502+AU511))^($F520*(1+$E520))</f>
        <v/>
      </c>
      <c r="AW520" s="45">
        <f>AV520*(1/(1+$G520))^(1+$E520)*(1+AW$7)^$D520*(AW502/AV502)^$E520*((AW502+AW511)/(AV502+AV511))^($F520*(1+$E520))</f>
        <v/>
      </c>
      <c r="AX520" s="45">
        <f>AW520*(1/(1+$G520))^(1+$E520)*(1+AX$7)^$D520*(AX502/AW502)^$E520*((AX502+AX511)/(AW502+AW511))^($F520*(1+$E520))</f>
        <v/>
      </c>
      <c r="AY520" s="46">
        <f>FUELUSE(AX520,AY502,AX502,AY511,AX511,AY$7,$D520,$E520,$F520,$G520)</f>
        <v/>
      </c>
    </row>
    <row r="521" hidden="1" outlineLevel="2">
      <c r="A521" s="14" t="inlineStr">
        <is>
          <t>ener</t>
        </is>
      </c>
      <c r="B521" s="14" t="inlineStr">
        <is>
          <t>die</t>
        </is>
      </c>
      <c r="C521" s="14" t="inlineStr">
        <is>
          <t>ral</t>
        </is>
      </c>
      <c r="D521" s="37">
        <f>INDEX(Inputs!$N$5:$N$132,MATCH($B521&amp;"|"&amp;$C521,Inputs!$A$5:$A$132,0))</f>
        <v/>
      </c>
      <c r="E521" s="37">
        <f>INDEX(Inputs!$O$5:$O$132,MATCH($B521&amp;"|"&amp;$C521,Inputs!$A$5:$A$132,0))</f>
        <v/>
      </c>
      <c r="F521" s="37">
        <f>INDEX(Inputs!$P$5:$P$132,MATCH($B521&amp;"|"&amp;$C521,Inputs!$A$5:$A$132,0))</f>
        <v/>
      </c>
      <c r="G521" s="37">
        <f>INDEX(Inputs!$Q$5:$Q$132,MATCH($B521&amp;"|"&amp;$C521,Inputs!$A$5:$A$132,0))</f>
        <v/>
      </c>
      <c r="H521" s="14">
        <f>INDEX(Variables!$B$5:$B$105,MATCH($A521,Variables!$A$5:$A$105,0))&amp;IF($C521="",""," | "&amp;INDEX(Mapping!$B$5:$B$26,MATCH($C521,Mapping!$A$5:$A$26,0))&amp;" | "&amp;INDEX(Mapping!$B$30:$B$41,MATCH($B521,Mapping!$A$30:$A$41,0)))</f>
        <v/>
      </c>
      <c r="I521" s="14">
        <f>INDEX(Variables!$C$5:$C$105,MATCH($A521,Variables!$A$5:$A$105,0))</f>
        <v/>
      </c>
      <c r="J521" s="14">
        <f>INDEX(Variables!$E$5:$E$105,MATCH($A521,Variables!$A$5:$A$105,0))</f>
        <v/>
      </c>
      <c r="K521" s="11">
        <f>LOWER(Settings!$C$4)&amp;".mit."&amp;$A521&amp;IF($C521="","","."&amp;$C521&amp;"."&amp;$B521)&amp;IF(INDEX(Variables!$D$5:$D$105,MATCH($A521,Variables!$A$5:$A$105,0))="","","."&amp;INDEX(Variables!$D$5:$D$105,MATCH($A521,Variables!$A$5:$A$105,0)))&amp;"."&amp;K$5</f>
        <v/>
      </c>
      <c r="L521" s="44">
        <f>INDEX(Inputs!$U$5:$U$132,MATCH($B521&amp;"|"&amp;$C521,Inputs!$A$5:$A$132,0))</f>
        <v/>
      </c>
      <c r="M521" s="45">
        <f>L521*(1/(1+$G521))^(1+$E521)*(1+M$7)^$D521*(M503/L503)^$E521*((M503+M512)/(L503+L512))^($F521*(1+$E521))</f>
        <v/>
      </c>
      <c r="N521" s="45">
        <f>M521*(1/(1+$G521))^(1+$E521)*(1+N$7)^$D521*(N503/M503)^$E521*((N503+N512)/(M503+M512))^($F521*(1+$E521))</f>
        <v/>
      </c>
      <c r="O521" s="45">
        <f>N521*(1/(1+$G521))^(1+$E521)*(1+O$7)^$D521*(O503/N503)^$E521*((O503+O512)/(N503+N512))^($F521*(1+$E521))</f>
        <v/>
      </c>
      <c r="P521" s="45">
        <f>O521*(1/(1+$G521))^(1+$E521)*(1+P$7)^$D521*(P503/O503)^$E521*((P503+P512)/(O503+O512))^($F521*(1+$E521))</f>
        <v/>
      </c>
      <c r="Q521" s="45">
        <f>P521*(1/(1+$G521))^(1+$E521)*(1+Q$7)^$D521*(Q503/P503)^$E521*((Q503+Q512)/(P503+P512))^($F521*(1+$E521))</f>
        <v/>
      </c>
      <c r="R521" s="45">
        <f>Q521*(1/(1+$G521))^(1+$E521)*(1+R$7)^$D521*(R503/Q503)^$E521*((R503+R512)/(Q503+Q512))^($F521*(1+$E521))</f>
        <v/>
      </c>
      <c r="S521" s="45">
        <f>R521*(1/(1+$G521))^(1+$E521)*(1+S$7)^$D521*(S503/R503)^$E521*((S503+S512)/(R503+R512))^($F521*(1+$E521))</f>
        <v/>
      </c>
      <c r="T521" s="45">
        <f>S521*(1/(1+$G521))^(1+$E521)*(1+T$7)^$D521*(T503/S503)^$E521*((T503+T512)/(S503+S512))^($F521*(1+$E521))</f>
        <v/>
      </c>
      <c r="U521" s="45">
        <f>T521*(1/(1+$G521))^(1+$E521)*(1+U$7)^$D521*(U503/T503)^$E521*((U503+U512)/(T503+T512))^($F521*(1+$E521))</f>
        <v/>
      </c>
      <c r="V521" s="45">
        <f>U521*(1/(1+$G521))^(1+$E521)*(1+V$7)^$D521*(V503/U503)^$E521*((V503+V512)/(U503+U512))^($F521*(1+$E521))</f>
        <v/>
      </c>
      <c r="W521" s="45">
        <f>V521*(1/(1+$G521))^(1+$E521)*(1+W$7)^$D521*(W503/V503)^$E521*((W503+W512)/(V503+V512))^($F521*(1+$E521))</f>
        <v/>
      </c>
      <c r="X521" s="45">
        <f>W521*(1/(1+$G521))^(1+$E521)*(1+X$7)^$D521*(X503/W503)^$E521*((X503+X512)/(W503+W512))^($F521*(1+$E521))</f>
        <v/>
      </c>
      <c r="Y521" s="45">
        <f>X521*(1/(1+$G521))^(1+$E521)*(1+Y$7)^$D521*(Y503/X503)^$E521*((Y503+Y512)/(X503+X512))^($F521*(1+$E521))</f>
        <v/>
      </c>
      <c r="Z521" s="45">
        <f>Y521*(1/(1+$G521))^(1+$E521)*(1+Z$7)^$D521*(Z503/Y503)^$E521*((Z503+Z512)/(Y503+Y512))^($F521*(1+$E521))</f>
        <v/>
      </c>
      <c r="AA521" s="45">
        <f>Z521*(1/(1+$G521))^(1+$E521)*(1+AA$7)^$D521*(AA503/Z503)^$E521*((AA503+AA512)/(Z503+Z512))^($F521*(1+$E521))</f>
        <v/>
      </c>
      <c r="AB521" s="45">
        <f>AA521*(1/(1+$G521))^(1+$E521)*(1+AB$7)^$D521*(AB503/AA503)^$E521*((AB503+AB512)/(AA503+AA512))^($F521*(1+$E521))</f>
        <v/>
      </c>
      <c r="AC521" s="45">
        <f>AB521*(1/(1+$G521))^(1+$E521)*(1+AC$7)^$D521*(AC503/AB503)^$E521*((AC503+AC512)/(AB503+AB512))^($F521*(1+$E521))</f>
        <v/>
      </c>
      <c r="AD521" s="46">
        <f>FUELUSE(AC521,AD503,AC503,AD512,AC512,AD$7,$D521,$E521,$F521,$G521)</f>
        <v/>
      </c>
      <c r="AF521" s="11">
        <f>LOWER(Settings!$C$4)&amp;".mit."&amp;$A521&amp;IF($C521="","","."&amp;$C521&amp;"."&amp;$B521)&amp;IF(INDEX(Variables!$D$5:$D$105,MATCH($A521,Variables!$A$5:$A$105,0))="","","."&amp;INDEX(Variables!$D$5:$D$105,MATCH($A521,Variables!$A$5:$A$105,0)))&amp;"."&amp;AF$5</f>
        <v/>
      </c>
      <c r="AG521" s="44">
        <f>INDEX(Inputs!$U$5:$U$132,MATCH($B521&amp;"|"&amp;$C521,Inputs!$A$5:$A$132,0))</f>
        <v/>
      </c>
      <c r="AH521" s="45">
        <f>AG521*(1/(1+$G521))^(1+$E521)*(1+AH$7)^$D521*(AH503/AG503)^$E521*((AH503+AH512)/(AG503+AG512))^($F521*(1+$E521))</f>
        <v/>
      </c>
      <c r="AI521" s="45">
        <f>AH521*(1/(1+$G521))^(1+$E521)*(1+AI$7)^$D521*(AI503/AH503)^$E521*((AI503+AI512)/(AH503+AH512))^($F521*(1+$E521))</f>
        <v/>
      </c>
      <c r="AJ521" s="45">
        <f>AI521*(1/(1+$G521))^(1+$E521)*(1+AJ$7)^$D521*(AJ503/AI503)^$E521*((AJ503+AJ512)/(AI503+AI512))^($F521*(1+$E521))</f>
        <v/>
      </c>
      <c r="AK521" s="45">
        <f>AJ521*(1/(1+$G521))^(1+$E521)*(1+AK$7)^$D521*(AK503/AJ503)^$E521*((AK503+AK512)/(AJ503+AJ512))^($F521*(1+$E521))</f>
        <v/>
      </c>
      <c r="AL521" s="45">
        <f>AK521*(1/(1+$G521))^(1+$E521)*(1+AL$7)^$D521*(AL503/AK503)^$E521*((AL503+AL512)/(AK503+AK512))^($F521*(1+$E521))</f>
        <v/>
      </c>
      <c r="AM521" s="45">
        <f>AL521*(1/(1+$G521))^(1+$E521)*(1+AM$7)^$D521*(AM503/AL503)^$E521*((AM503+AM512)/(AL503+AL512))^($F521*(1+$E521))</f>
        <v/>
      </c>
      <c r="AN521" s="45">
        <f>AM521*(1/(1+$G521))^(1+$E521)*(1+AN$7)^$D521*(AN503/AM503)^$E521*((AN503+AN512)/(AM503+AM512))^($F521*(1+$E521))</f>
        <v/>
      </c>
      <c r="AO521" s="45">
        <f>AN521*(1/(1+$G521))^(1+$E521)*(1+AO$7)^$D521*(AO503/AN503)^$E521*((AO503+AO512)/(AN503+AN512))^($F521*(1+$E521))</f>
        <v/>
      </c>
      <c r="AP521" s="45">
        <f>AO521*(1/(1+$G521))^(1+$E521)*(1+AP$7)^$D521*(AP503/AO503)^$E521*((AP503+AP512)/(AO503+AO512))^($F521*(1+$E521))</f>
        <v/>
      </c>
      <c r="AQ521" s="45">
        <f>AP521*(1/(1+$G521))^(1+$E521)*(1+AQ$7)^$D521*(AQ503/AP503)^$E521*((AQ503+AQ512)/(AP503+AP512))^($F521*(1+$E521))</f>
        <v/>
      </c>
      <c r="AR521" s="45">
        <f>AQ521*(1/(1+$G521))^(1+$E521)*(1+AR$7)^$D521*(AR503/AQ503)^$E521*((AR503+AR512)/(AQ503+AQ512))^($F521*(1+$E521))</f>
        <v/>
      </c>
      <c r="AS521" s="45">
        <f>AR521*(1/(1+$G521))^(1+$E521)*(1+AS$7)^$D521*(AS503/AR503)^$E521*((AS503+AS512)/(AR503+AR512))^($F521*(1+$E521))</f>
        <v/>
      </c>
      <c r="AT521" s="45">
        <f>AS521*(1/(1+$G521))^(1+$E521)*(1+AT$7)^$D521*(AT503/AS503)^$E521*((AT503+AT512)/(AS503+AS512))^($F521*(1+$E521))</f>
        <v/>
      </c>
      <c r="AU521" s="45">
        <f>AT521*(1/(1+$G521))^(1+$E521)*(1+AU$7)^$D521*(AU503/AT503)^$E521*((AU503+AU512)/(AT503+AT512))^($F521*(1+$E521))</f>
        <v/>
      </c>
      <c r="AV521" s="45">
        <f>AU521*(1/(1+$G521))^(1+$E521)*(1+AV$7)^$D521*(AV503/AU503)^$E521*((AV503+AV512)/(AU503+AU512))^($F521*(1+$E521))</f>
        <v/>
      </c>
      <c r="AW521" s="45">
        <f>AV521*(1/(1+$G521))^(1+$E521)*(1+AW$7)^$D521*(AW503/AV503)^$E521*((AW503+AW512)/(AV503+AV512))^($F521*(1+$E521))</f>
        <v/>
      </c>
      <c r="AX521" s="45">
        <f>AW521*(1/(1+$G521))^(1+$E521)*(1+AX$7)^$D521*(AX503/AW503)^$E521*((AX503+AX512)/(AW503+AW512))^($F521*(1+$E521))</f>
        <v/>
      </c>
      <c r="AY521" s="46">
        <f>FUELUSE(AX521,AY503,AX503,AY512,AX512,AY$7,$D521,$E521,$F521,$G521)</f>
        <v/>
      </c>
    </row>
    <row r="522" hidden="1" outlineLevel="2">
      <c r="A522" s="14" t="inlineStr">
        <is>
          <t>ener</t>
        </is>
      </c>
      <c r="B522" s="14" t="inlineStr">
        <is>
          <t>lpg</t>
        </is>
      </c>
      <c r="C522" s="14" t="inlineStr">
        <is>
          <t>ral</t>
        </is>
      </c>
      <c r="D522" s="37">
        <f>INDEX(Inputs!$N$5:$N$132,MATCH($B522&amp;"|"&amp;$C522,Inputs!$A$5:$A$132,0))</f>
        <v/>
      </c>
      <c r="E522" s="37">
        <f>INDEX(Inputs!$O$5:$O$132,MATCH($B522&amp;"|"&amp;$C522,Inputs!$A$5:$A$132,0))</f>
        <v/>
      </c>
      <c r="F522" s="37">
        <f>INDEX(Inputs!$P$5:$P$132,MATCH($B522&amp;"|"&amp;$C522,Inputs!$A$5:$A$132,0))</f>
        <v/>
      </c>
      <c r="G522" s="37">
        <f>INDEX(Inputs!$Q$5:$Q$132,MATCH($B522&amp;"|"&amp;$C522,Inputs!$A$5:$A$132,0))</f>
        <v/>
      </c>
      <c r="H522" s="14">
        <f>INDEX(Variables!$B$5:$B$105,MATCH($A522,Variables!$A$5:$A$105,0))&amp;IF($C522="",""," | "&amp;INDEX(Mapping!$B$5:$B$26,MATCH($C522,Mapping!$A$5:$A$26,0))&amp;" | "&amp;INDEX(Mapping!$B$30:$B$41,MATCH($B522,Mapping!$A$30:$A$41,0)))</f>
        <v/>
      </c>
      <c r="I522" s="14">
        <f>INDEX(Variables!$C$5:$C$105,MATCH($A522,Variables!$A$5:$A$105,0))</f>
        <v/>
      </c>
      <c r="J522" s="14">
        <f>INDEX(Variables!$E$5:$E$105,MATCH($A522,Variables!$A$5:$A$105,0))</f>
        <v/>
      </c>
      <c r="K522" s="11">
        <f>LOWER(Settings!$C$4)&amp;".mit."&amp;$A522&amp;IF($C522="","","."&amp;$C522&amp;"."&amp;$B522)&amp;IF(INDEX(Variables!$D$5:$D$105,MATCH($A522,Variables!$A$5:$A$105,0))="","","."&amp;INDEX(Variables!$D$5:$D$105,MATCH($A522,Variables!$A$5:$A$105,0)))&amp;"."&amp;K$5</f>
        <v/>
      </c>
      <c r="L522" s="44">
        <f>INDEX(Inputs!$U$5:$U$132,MATCH($B522&amp;"|"&amp;$C522,Inputs!$A$5:$A$132,0))</f>
        <v/>
      </c>
      <c r="M522" s="45">
        <f>L522*(1/(1+$G522))^(1+$E522)*(1+M$7)^$D522*(M504/L504)^$E522*((M504+M513)/(L504+L513))^($F522*(1+$E522))</f>
        <v/>
      </c>
      <c r="N522" s="45">
        <f>M522*(1/(1+$G522))^(1+$E522)*(1+N$7)^$D522*(N504/M504)^$E522*((N504+N513)/(M504+M513))^($F522*(1+$E522))</f>
        <v/>
      </c>
      <c r="O522" s="45">
        <f>N522*(1/(1+$G522))^(1+$E522)*(1+O$7)^$D522*(O504/N504)^$E522*((O504+O513)/(N504+N513))^($F522*(1+$E522))</f>
        <v/>
      </c>
      <c r="P522" s="45">
        <f>O522*(1/(1+$G522))^(1+$E522)*(1+P$7)^$D522*(P504/O504)^$E522*((P504+P513)/(O504+O513))^($F522*(1+$E522))</f>
        <v/>
      </c>
      <c r="Q522" s="45">
        <f>P522*(1/(1+$G522))^(1+$E522)*(1+Q$7)^$D522*(Q504/P504)^$E522*((Q504+Q513)/(P504+P513))^($F522*(1+$E522))</f>
        <v/>
      </c>
      <c r="R522" s="45">
        <f>Q522*(1/(1+$G522))^(1+$E522)*(1+R$7)^$D522*(R504/Q504)^$E522*((R504+R513)/(Q504+Q513))^($F522*(1+$E522))</f>
        <v/>
      </c>
      <c r="S522" s="45">
        <f>R522*(1/(1+$G522))^(1+$E522)*(1+S$7)^$D522*(S504/R504)^$E522*((S504+S513)/(R504+R513))^($F522*(1+$E522))</f>
        <v/>
      </c>
      <c r="T522" s="45">
        <f>S522*(1/(1+$G522))^(1+$E522)*(1+T$7)^$D522*(T504/S504)^$E522*((T504+T513)/(S504+S513))^($F522*(1+$E522))</f>
        <v/>
      </c>
      <c r="U522" s="45">
        <f>T522*(1/(1+$G522))^(1+$E522)*(1+U$7)^$D522*(U504/T504)^$E522*((U504+U513)/(T504+T513))^($F522*(1+$E522))</f>
        <v/>
      </c>
      <c r="V522" s="45">
        <f>U522*(1/(1+$G522))^(1+$E522)*(1+V$7)^$D522*(V504/U504)^$E522*((V504+V513)/(U504+U513))^($F522*(1+$E522))</f>
        <v/>
      </c>
      <c r="W522" s="45">
        <f>V522*(1/(1+$G522))^(1+$E522)*(1+W$7)^$D522*(W504/V504)^$E522*((W504+W513)/(V504+V513))^($F522*(1+$E522))</f>
        <v/>
      </c>
      <c r="X522" s="45">
        <f>W522*(1/(1+$G522))^(1+$E522)*(1+X$7)^$D522*(X504/W504)^$E522*((X504+X513)/(W504+W513))^($F522*(1+$E522))</f>
        <v/>
      </c>
      <c r="Y522" s="45">
        <f>X522*(1/(1+$G522))^(1+$E522)*(1+Y$7)^$D522*(Y504/X504)^$E522*((Y504+Y513)/(X504+X513))^($F522*(1+$E522))</f>
        <v/>
      </c>
      <c r="Z522" s="45">
        <f>Y522*(1/(1+$G522))^(1+$E522)*(1+Z$7)^$D522*(Z504/Y504)^$E522*((Z504+Z513)/(Y504+Y513))^($F522*(1+$E522))</f>
        <v/>
      </c>
      <c r="AA522" s="45">
        <f>Z522*(1/(1+$G522))^(1+$E522)*(1+AA$7)^$D522*(AA504/Z504)^$E522*((AA504+AA513)/(Z504+Z513))^($F522*(1+$E522))</f>
        <v/>
      </c>
      <c r="AB522" s="45">
        <f>AA522*(1/(1+$G522))^(1+$E522)*(1+AB$7)^$D522*(AB504/AA504)^$E522*((AB504+AB513)/(AA504+AA513))^($F522*(1+$E522))</f>
        <v/>
      </c>
      <c r="AC522" s="45">
        <f>AB522*(1/(1+$G522))^(1+$E522)*(1+AC$7)^$D522*(AC504/AB504)^$E522*((AC504+AC513)/(AB504+AB513))^($F522*(1+$E522))</f>
        <v/>
      </c>
      <c r="AD522" s="46">
        <f>FUELUSE(AC522,AD504,AC504,AD513,AC513,AD$7,$D522,$E522,$F522,$G522)</f>
        <v/>
      </c>
      <c r="AF522" s="11">
        <f>LOWER(Settings!$C$4)&amp;".mit."&amp;$A522&amp;IF($C522="","","."&amp;$C522&amp;"."&amp;$B522)&amp;IF(INDEX(Variables!$D$5:$D$105,MATCH($A522,Variables!$A$5:$A$105,0))="","","."&amp;INDEX(Variables!$D$5:$D$105,MATCH($A522,Variables!$A$5:$A$105,0)))&amp;"."&amp;AF$5</f>
        <v/>
      </c>
      <c r="AG522" s="44">
        <f>INDEX(Inputs!$U$5:$U$132,MATCH($B522&amp;"|"&amp;$C522,Inputs!$A$5:$A$132,0))</f>
        <v/>
      </c>
      <c r="AH522" s="45">
        <f>AG522*(1/(1+$G522))^(1+$E522)*(1+AH$7)^$D522*(AH504/AG504)^$E522*((AH504+AH513)/(AG504+AG513))^($F522*(1+$E522))</f>
        <v/>
      </c>
      <c r="AI522" s="45">
        <f>AH522*(1/(1+$G522))^(1+$E522)*(1+AI$7)^$D522*(AI504/AH504)^$E522*((AI504+AI513)/(AH504+AH513))^($F522*(1+$E522))</f>
        <v/>
      </c>
      <c r="AJ522" s="45">
        <f>AI522*(1/(1+$G522))^(1+$E522)*(1+AJ$7)^$D522*(AJ504/AI504)^$E522*((AJ504+AJ513)/(AI504+AI513))^($F522*(1+$E522))</f>
        <v/>
      </c>
      <c r="AK522" s="45">
        <f>AJ522*(1/(1+$G522))^(1+$E522)*(1+AK$7)^$D522*(AK504/AJ504)^$E522*((AK504+AK513)/(AJ504+AJ513))^($F522*(1+$E522))</f>
        <v/>
      </c>
      <c r="AL522" s="45">
        <f>AK522*(1/(1+$G522))^(1+$E522)*(1+AL$7)^$D522*(AL504/AK504)^$E522*((AL504+AL513)/(AK504+AK513))^($F522*(1+$E522))</f>
        <v/>
      </c>
      <c r="AM522" s="45">
        <f>AL522*(1/(1+$G522))^(1+$E522)*(1+AM$7)^$D522*(AM504/AL504)^$E522*((AM504+AM513)/(AL504+AL513))^($F522*(1+$E522))</f>
        <v/>
      </c>
      <c r="AN522" s="45">
        <f>AM522*(1/(1+$G522))^(1+$E522)*(1+AN$7)^$D522*(AN504/AM504)^$E522*((AN504+AN513)/(AM504+AM513))^($F522*(1+$E522))</f>
        <v/>
      </c>
      <c r="AO522" s="45">
        <f>AN522*(1/(1+$G522))^(1+$E522)*(1+AO$7)^$D522*(AO504/AN504)^$E522*((AO504+AO513)/(AN504+AN513))^($F522*(1+$E522))</f>
        <v/>
      </c>
      <c r="AP522" s="45">
        <f>AO522*(1/(1+$G522))^(1+$E522)*(1+AP$7)^$D522*(AP504/AO504)^$E522*((AP504+AP513)/(AO504+AO513))^($F522*(1+$E522))</f>
        <v/>
      </c>
      <c r="AQ522" s="45">
        <f>AP522*(1/(1+$G522))^(1+$E522)*(1+AQ$7)^$D522*(AQ504/AP504)^$E522*((AQ504+AQ513)/(AP504+AP513))^($F522*(1+$E522))</f>
        <v/>
      </c>
      <c r="AR522" s="45">
        <f>AQ522*(1/(1+$G522))^(1+$E522)*(1+AR$7)^$D522*(AR504/AQ504)^$E522*((AR504+AR513)/(AQ504+AQ513))^($F522*(1+$E522))</f>
        <v/>
      </c>
      <c r="AS522" s="45">
        <f>AR522*(1/(1+$G522))^(1+$E522)*(1+AS$7)^$D522*(AS504/AR504)^$E522*((AS504+AS513)/(AR504+AR513))^($F522*(1+$E522))</f>
        <v/>
      </c>
      <c r="AT522" s="45">
        <f>AS522*(1/(1+$G522))^(1+$E522)*(1+AT$7)^$D522*(AT504/AS504)^$E522*((AT504+AT513)/(AS504+AS513))^($F522*(1+$E522))</f>
        <v/>
      </c>
      <c r="AU522" s="45">
        <f>AT522*(1/(1+$G522))^(1+$E522)*(1+AU$7)^$D522*(AU504/AT504)^$E522*((AU504+AU513)/(AT504+AT513))^($F522*(1+$E522))</f>
        <v/>
      </c>
      <c r="AV522" s="45">
        <f>AU522*(1/(1+$G522))^(1+$E522)*(1+AV$7)^$D522*(AV504/AU504)^$E522*((AV504+AV513)/(AU504+AU513))^($F522*(1+$E522))</f>
        <v/>
      </c>
      <c r="AW522" s="45">
        <f>AV522*(1/(1+$G522))^(1+$E522)*(1+AW$7)^$D522*(AW504/AV504)^$E522*((AW504+AW513)/(AV504+AV513))^($F522*(1+$E522))</f>
        <v/>
      </c>
      <c r="AX522" s="45">
        <f>AW522*(1/(1+$G522))^(1+$E522)*(1+AX$7)^$D522*(AX504/AW504)^$E522*((AX504+AX513)/(AW504+AW513))^($F522*(1+$E522))</f>
        <v/>
      </c>
      <c r="AY522" s="46">
        <f>FUELUSE(AX522,AY504,AX504,AY513,AX513,AY$7,$D522,$E522,$F522,$G522)</f>
        <v/>
      </c>
    </row>
    <row r="523" hidden="1" outlineLevel="2">
      <c r="A523" s="14" t="inlineStr">
        <is>
          <t>ener</t>
        </is>
      </c>
      <c r="B523" s="14" t="inlineStr">
        <is>
          <t>ker</t>
        </is>
      </c>
      <c r="C523" s="14" t="inlineStr">
        <is>
          <t>ral</t>
        </is>
      </c>
      <c r="D523" s="37">
        <f>INDEX(Inputs!$N$5:$N$132,MATCH($B523&amp;"|"&amp;$C523,Inputs!$A$5:$A$132,0))</f>
        <v/>
      </c>
      <c r="E523" s="37">
        <f>INDEX(Inputs!$O$5:$O$132,MATCH($B523&amp;"|"&amp;$C523,Inputs!$A$5:$A$132,0))</f>
        <v/>
      </c>
      <c r="F523" s="37">
        <f>INDEX(Inputs!$P$5:$P$132,MATCH($B523&amp;"|"&amp;$C523,Inputs!$A$5:$A$132,0))</f>
        <v/>
      </c>
      <c r="G523" s="37">
        <f>INDEX(Inputs!$Q$5:$Q$132,MATCH($B523&amp;"|"&amp;$C523,Inputs!$A$5:$A$132,0))</f>
        <v/>
      </c>
      <c r="H523" s="14">
        <f>INDEX(Variables!$B$5:$B$105,MATCH($A523,Variables!$A$5:$A$105,0))&amp;IF($C523="",""," | "&amp;INDEX(Mapping!$B$5:$B$26,MATCH($C523,Mapping!$A$5:$A$26,0))&amp;" | "&amp;INDEX(Mapping!$B$30:$B$41,MATCH($B523,Mapping!$A$30:$A$41,0)))</f>
        <v/>
      </c>
      <c r="I523" s="14">
        <f>INDEX(Variables!$C$5:$C$105,MATCH($A523,Variables!$A$5:$A$105,0))</f>
        <v/>
      </c>
      <c r="J523" s="14">
        <f>INDEX(Variables!$E$5:$E$105,MATCH($A523,Variables!$A$5:$A$105,0))</f>
        <v/>
      </c>
      <c r="K523" s="11">
        <f>LOWER(Settings!$C$4)&amp;".mit."&amp;$A523&amp;IF($C523="","","."&amp;$C523&amp;"."&amp;$B523)&amp;IF(INDEX(Variables!$D$5:$D$105,MATCH($A523,Variables!$A$5:$A$105,0))="","","."&amp;INDEX(Variables!$D$5:$D$105,MATCH($A523,Variables!$A$5:$A$105,0)))&amp;"."&amp;K$5</f>
        <v/>
      </c>
      <c r="L523" s="44">
        <f>INDEX(Inputs!$U$5:$U$132,MATCH($B523&amp;"|"&amp;$C523,Inputs!$A$5:$A$132,0))</f>
        <v/>
      </c>
      <c r="M523" s="45">
        <f>L523*(1/(1+$G523))^(1+$E523)*(1+M$7)^$D523*(M505/L505)^$E523*((M505+M514)/(L505+L514))^($F523*(1+$E523))</f>
        <v/>
      </c>
      <c r="N523" s="45">
        <f>M523*(1/(1+$G523))^(1+$E523)*(1+N$7)^$D523*(N505/M505)^$E523*((N505+N514)/(M505+M514))^($F523*(1+$E523))</f>
        <v/>
      </c>
      <c r="O523" s="45">
        <f>N523*(1/(1+$G523))^(1+$E523)*(1+O$7)^$D523*(O505/N505)^$E523*((O505+O514)/(N505+N514))^($F523*(1+$E523))</f>
        <v/>
      </c>
      <c r="P523" s="45">
        <f>O523*(1/(1+$G523))^(1+$E523)*(1+P$7)^$D523*(P505/O505)^$E523*((P505+P514)/(O505+O514))^($F523*(1+$E523))</f>
        <v/>
      </c>
      <c r="Q523" s="45">
        <f>P523*(1/(1+$G523))^(1+$E523)*(1+Q$7)^$D523*(Q505/P505)^$E523*((Q505+Q514)/(P505+P514))^($F523*(1+$E523))</f>
        <v/>
      </c>
      <c r="R523" s="45">
        <f>Q523*(1/(1+$G523))^(1+$E523)*(1+R$7)^$D523*(R505/Q505)^$E523*((R505+R514)/(Q505+Q514))^($F523*(1+$E523))</f>
        <v/>
      </c>
      <c r="S523" s="45">
        <f>R523*(1/(1+$G523))^(1+$E523)*(1+S$7)^$D523*(S505/R505)^$E523*((S505+S514)/(R505+R514))^($F523*(1+$E523))</f>
        <v/>
      </c>
      <c r="T523" s="45">
        <f>S523*(1/(1+$G523))^(1+$E523)*(1+T$7)^$D523*(T505/S505)^$E523*((T505+T514)/(S505+S514))^($F523*(1+$E523))</f>
        <v/>
      </c>
      <c r="U523" s="45">
        <f>T523*(1/(1+$G523))^(1+$E523)*(1+U$7)^$D523*(U505/T505)^$E523*((U505+U514)/(T505+T514))^($F523*(1+$E523))</f>
        <v/>
      </c>
      <c r="V523" s="45">
        <f>U523*(1/(1+$G523))^(1+$E523)*(1+V$7)^$D523*(V505/U505)^$E523*((V505+V514)/(U505+U514))^($F523*(1+$E523))</f>
        <v/>
      </c>
      <c r="W523" s="45">
        <f>V523*(1/(1+$G523))^(1+$E523)*(1+W$7)^$D523*(W505/V505)^$E523*((W505+W514)/(V505+V514))^($F523*(1+$E523))</f>
        <v/>
      </c>
      <c r="X523" s="45">
        <f>W523*(1/(1+$G523))^(1+$E523)*(1+X$7)^$D523*(X505/W505)^$E523*((X505+X514)/(W505+W514))^($F523*(1+$E523))</f>
        <v/>
      </c>
      <c r="Y523" s="45">
        <f>X523*(1/(1+$G523))^(1+$E523)*(1+Y$7)^$D523*(Y505/X505)^$E523*((Y505+Y514)/(X505+X514))^($F523*(1+$E523))</f>
        <v/>
      </c>
      <c r="Z523" s="45">
        <f>Y523*(1/(1+$G523))^(1+$E523)*(1+Z$7)^$D523*(Z505/Y505)^$E523*((Z505+Z514)/(Y505+Y514))^($F523*(1+$E523))</f>
        <v/>
      </c>
      <c r="AA523" s="45">
        <f>Z523*(1/(1+$G523))^(1+$E523)*(1+AA$7)^$D523*(AA505/Z505)^$E523*((AA505+AA514)/(Z505+Z514))^($F523*(1+$E523))</f>
        <v/>
      </c>
      <c r="AB523" s="45">
        <f>AA523*(1/(1+$G523))^(1+$E523)*(1+AB$7)^$D523*(AB505/AA505)^$E523*((AB505+AB514)/(AA505+AA514))^($F523*(1+$E523))</f>
        <v/>
      </c>
      <c r="AC523" s="45">
        <f>AB523*(1/(1+$G523))^(1+$E523)*(1+AC$7)^$D523*(AC505/AB505)^$E523*((AC505+AC514)/(AB505+AB514))^($F523*(1+$E523))</f>
        <v/>
      </c>
      <c r="AD523" s="46">
        <f>FUELUSE(AC523,AD505,AC505,AD514,AC514,AD$7,$D523,$E523,$F523,$G523)</f>
        <v/>
      </c>
      <c r="AF523" s="11">
        <f>LOWER(Settings!$C$4)&amp;".mit."&amp;$A523&amp;IF($C523="","","."&amp;$C523&amp;"."&amp;$B523)&amp;IF(INDEX(Variables!$D$5:$D$105,MATCH($A523,Variables!$A$5:$A$105,0))="","","."&amp;INDEX(Variables!$D$5:$D$105,MATCH($A523,Variables!$A$5:$A$105,0)))&amp;"."&amp;AF$5</f>
        <v/>
      </c>
      <c r="AG523" s="44">
        <f>INDEX(Inputs!$U$5:$U$132,MATCH($B523&amp;"|"&amp;$C523,Inputs!$A$5:$A$132,0))</f>
        <v/>
      </c>
      <c r="AH523" s="45">
        <f>AG523*(1/(1+$G523))^(1+$E523)*(1+AH$7)^$D523*(AH505/AG505)^$E523*((AH505+AH514)/(AG505+AG514))^($F523*(1+$E523))</f>
        <v/>
      </c>
      <c r="AI523" s="45">
        <f>AH523*(1/(1+$G523))^(1+$E523)*(1+AI$7)^$D523*(AI505/AH505)^$E523*((AI505+AI514)/(AH505+AH514))^($F523*(1+$E523))</f>
        <v/>
      </c>
      <c r="AJ523" s="45">
        <f>AI523*(1/(1+$G523))^(1+$E523)*(1+AJ$7)^$D523*(AJ505/AI505)^$E523*((AJ505+AJ514)/(AI505+AI514))^($F523*(1+$E523))</f>
        <v/>
      </c>
      <c r="AK523" s="45">
        <f>AJ523*(1/(1+$G523))^(1+$E523)*(1+AK$7)^$D523*(AK505/AJ505)^$E523*((AK505+AK514)/(AJ505+AJ514))^($F523*(1+$E523))</f>
        <v/>
      </c>
      <c r="AL523" s="45">
        <f>AK523*(1/(1+$G523))^(1+$E523)*(1+AL$7)^$D523*(AL505/AK505)^$E523*((AL505+AL514)/(AK505+AK514))^($F523*(1+$E523))</f>
        <v/>
      </c>
      <c r="AM523" s="45">
        <f>AL523*(1/(1+$G523))^(1+$E523)*(1+AM$7)^$D523*(AM505/AL505)^$E523*((AM505+AM514)/(AL505+AL514))^($F523*(1+$E523))</f>
        <v/>
      </c>
      <c r="AN523" s="45">
        <f>AM523*(1/(1+$G523))^(1+$E523)*(1+AN$7)^$D523*(AN505/AM505)^$E523*((AN505+AN514)/(AM505+AM514))^($F523*(1+$E523))</f>
        <v/>
      </c>
      <c r="AO523" s="45">
        <f>AN523*(1/(1+$G523))^(1+$E523)*(1+AO$7)^$D523*(AO505/AN505)^$E523*((AO505+AO514)/(AN505+AN514))^($F523*(1+$E523))</f>
        <v/>
      </c>
      <c r="AP523" s="45">
        <f>AO523*(1/(1+$G523))^(1+$E523)*(1+AP$7)^$D523*(AP505/AO505)^$E523*((AP505+AP514)/(AO505+AO514))^($F523*(1+$E523))</f>
        <v/>
      </c>
      <c r="AQ523" s="45">
        <f>AP523*(1/(1+$G523))^(1+$E523)*(1+AQ$7)^$D523*(AQ505/AP505)^$E523*((AQ505+AQ514)/(AP505+AP514))^($F523*(1+$E523))</f>
        <v/>
      </c>
      <c r="AR523" s="45">
        <f>AQ523*(1/(1+$G523))^(1+$E523)*(1+AR$7)^$D523*(AR505/AQ505)^$E523*((AR505+AR514)/(AQ505+AQ514))^($F523*(1+$E523))</f>
        <v/>
      </c>
      <c r="AS523" s="45">
        <f>AR523*(1/(1+$G523))^(1+$E523)*(1+AS$7)^$D523*(AS505/AR505)^$E523*((AS505+AS514)/(AR505+AR514))^($F523*(1+$E523))</f>
        <v/>
      </c>
      <c r="AT523" s="45">
        <f>AS523*(1/(1+$G523))^(1+$E523)*(1+AT$7)^$D523*(AT505/AS505)^$E523*((AT505+AT514)/(AS505+AS514))^($F523*(1+$E523))</f>
        <v/>
      </c>
      <c r="AU523" s="45">
        <f>AT523*(1/(1+$G523))^(1+$E523)*(1+AU$7)^$D523*(AU505/AT505)^$E523*((AU505+AU514)/(AT505+AT514))^($F523*(1+$E523))</f>
        <v/>
      </c>
      <c r="AV523" s="45">
        <f>AU523*(1/(1+$G523))^(1+$E523)*(1+AV$7)^$D523*(AV505/AU505)^$E523*((AV505+AV514)/(AU505+AU514))^($F523*(1+$E523))</f>
        <v/>
      </c>
      <c r="AW523" s="45">
        <f>AV523*(1/(1+$G523))^(1+$E523)*(1+AW$7)^$D523*(AW505/AV505)^$E523*((AW505+AW514)/(AV505+AV514))^($F523*(1+$E523))</f>
        <v/>
      </c>
      <c r="AX523" s="45">
        <f>AW523*(1/(1+$G523))^(1+$E523)*(1+AX$7)^$D523*(AX505/AW505)^$E523*((AX505+AX514)/(AW505+AW514))^($F523*(1+$E523))</f>
        <v/>
      </c>
      <c r="AY523" s="46">
        <f>FUELUSE(AX523,AY505,AX505,AY514,AX514,AY$7,$D523,$E523,$F523,$G523)</f>
        <v/>
      </c>
    </row>
    <row r="524" hidden="1" outlineLevel="2">
      <c r="A524" s="14" t="inlineStr">
        <is>
          <t>ener</t>
        </is>
      </c>
      <c r="B524" s="14" t="inlineStr">
        <is>
          <t>oop</t>
        </is>
      </c>
      <c r="C524" s="14" t="inlineStr">
        <is>
          <t>ral</t>
        </is>
      </c>
      <c r="D524" s="37">
        <f>INDEX(Inputs!$N$5:$N$132,MATCH($B524&amp;"|"&amp;$C524,Inputs!$A$5:$A$132,0))</f>
        <v/>
      </c>
      <c r="E524" s="37">
        <f>INDEX(Inputs!$O$5:$O$132,MATCH($B524&amp;"|"&amp;$C524,Inputs!$A$5:$A$132,0))</f>
        <v/>
      </c>
      <c r="F524" s="37">
        <f>INDEX(Inputs!$P$5:$P$132,MATCH($B524&amp;"|"&amp;$C524,Inputs!$A$5:$A$132,0))</f>
        <v/>
      </c>
      <c r="G524" s="37">
        <f>INDEX(Inputs!$Q$5:$Q$132,MATCH($B524&amp;"|"&amp;$C524,Inputs!$A$5:$A$132,0))</f>
        <v/>
      </c>
      <c r="H524" s="14">
        <f>INDEX(Variables!$B$5:$B$105,MATCH($A524,Variables!$A$5:$A$105,0))&amp;IF($C524="",""," | "&amp;INDEX(Mapping!$B$5:$B$26,MATCH($C524,Mapping!$A$5:$A$26,0))&amp;" | "&amp;INDEX(Mapping!$B$30:$B$41,MATCH($B524,Mapping!$A$30:$A$41,0)))</f>
        <v/>
      </c>
      <c r="I524" s="14">
        <f>INDEX(Variables!$C$5:$C$105,MATCH($A524,Variables!$A$5:$A$105,0))</f>
        <v/>
      </c>
      <c r="J524" s="14">
        <f>INDEX(Variables!$E$5:$E$105,MATCH($A524,Variables!$A$5:$A$105,0))</f>
        <v/>
      </c>
      <c r="K524" s="11">
        <f>LOWER(Settings!$C$4)&amp;".mit."&amp;$A524&amp;IF($C524="","","."&amp;$C524&amp;"."&amp;$B524)&amp;IF(INDEX(Variables!$D$5:$D$105,MATCH($A524,Variables!$A$5:$A$105,0))="","","."&amp;INDEX(Variables!$D$5:$D$105,MATCH($A524,Variables!$A$5:$A$105,0)))&amp;"."&amp;K$5</f>
        <v/>
      </c>
      <c r="L524" s="44">
        <f>INDEX(Inputs!$U$5:$U$132,MATCH($B524&amp;"|"&amp;$C524,Inputs!$A$5:$A$132,0))</f>
        <v/>
      </c>
      <c r="M524" s="45">
        <f>L524*(1/(1+$G524))^(1+$E524)*(1+M$7)^$D524*(M506/L506)^$E524*((M506+M515)/(L506+L515))^($F524*(1+$E524))</f>
        <v/>
      </c>
      <c r="N524" s="45">
        <f>M524*(1/(1+$G524))^(1+$E524)*(1+N$7)^$D524*(N506/M506)^$E524*((N506+N515)/(M506+M515))^($F524*(1+$E524))</f>
        <v/>
      </c>
      <c r="O524" s="45">
        <f>N524*(1/(1+$G524))^(1+$E524)*(1+O$7)^$D524*(O506/N506)^$E524*((O506+O515)/(N506+N515))^($F524*(1+$E524))</f>
        <v/>
      </c>
      <c r="P524" s="45">
        <f>O524*(1/(1+$G524))^(1+$E524)*(1+P$7)^$D524*(P506/O506)^$E524*((P506+P515)/(O506+O515))^($F524*(1+$E524))</f>
        <v/>
      </c>
      <c r="Q524" s="45">
        <f>P524*(1/(1+$G524))^(1+$E524)*(1+Q$7)^$D524*(Q506/P506)^$E524*((Q506+Q515)/(P506+P515))^($F524*(1+$E524))</f>
        <v/>
      </c>
      <c r="R524" s="45">
        <f>Q524*(1/(1+$G524))^(1+$E524)*(1+R$7)^$D524*(R506/Q506)^$E524*((R506+R515)/(Q506+Q515))^($F524*(1+$E524))</f>
        <v/>
      </c>
      <c r="S524" s="45">
        <f>R524*(1/(1+$G524))^(1+$E524)*(1+S$7)^$D524*(S506/R506)^$E524*((S506+S515)/(R506+R515))^($F524*(1+$E524))</f>
        <v/>
      </c>
      <c r="T524" s="45">
        <f>S524*(1/(1+$G524))^(1+$E524)*(1+T$7)^$D524*(T506/S506)^$E524*((T506+T515)/(S506+S515))^($F524*(1+$E524))</f>
        <v/>
      </c>
      <c r="U524" s="45">
        <f>T524*(1/(1+$G524))^(1+$E524)*(1+U$7)^$D524*(U506/T506)^$E524*((U506+U515)/(T506+T515))^($F524*(1+$E524))</f>
        <v/>
      </c>
      <c r="V524" s="45">
        <f>U524*(1/(1+$G524))^(1+$E524)*(1+V$7)^$D524*(V506/U506)^$E524*((V506+V515)/(U506+U515))^($F524*(1+$E524))</f>
        <v/>
      </c>
      <c r="W524" s="45">
        <f>V524*(1/(1+$G524))^(1+$E524)*(1+W$7)^$D524*(W506/V506)^$E524*((W506+W515)/(V506+V515))^($F524*(1+$E524))</f>
        <v/>
      </c>
      <c r="X524" s="45">
        <f>W524*(1/(1+$G524))^(1+$E524)*(1+X$7)^$D524*(X506/W506)^$E524*((X506+X515)/(W506+W515))^($F524*(1+$E524))</f>
        <v/>
      </c>
      <c r="Y524" s="45">
        <f>X524*(1/(1+$G524))^(1+$E524)*(1+Y$7)^$D524*(Y506/X506)^$E524*((Y506+Y515)/(X506+X515))^($F524*(1+$E524))</f>
        <v/>
      </c>
      <c r="Z524" s="45">
        <f>Y524*(1/(1+$G524))^(1+$E524)*(1+Z$7)^$D524*(Z506/Y506)^$E524*((Z506+Z515)/(Y506+Y515))^($F524*(1+$E524))</f>
        <v/>
      </c>
      <c r="AA524" s="45">
        <f>Z524*(1/(1+$G524))^(1+$E524)*(1+AA$7)^$D524*(AA506/Z506)^$E524*((AA506+AA515)/(Z506+Z515))^($F524*(1+$E524))</f>
        <v/>
      </c>
      <c r="AB524" s="45">
        <f>AA524*(1/(1+$G524))^(1+$E524)*(1+AB$7)^$D524*(AB506/AA506)^$E524*((AB506+AB515)/(AA506+AA515))^($F524*(1+$E524))</f>
        <v/>
      </c>
      <c r="AC524" s="45">
        <f>AB524*(1/(1+$G524))^(1+$E524)*(1+AC$7)^$D524*(AC506/AB506)^$E524*((AC506+AC515)/(AB506+AB515))^($F524*(1+$E524))</f>
        <v/>
      </c>
      <c r="AD524" s="46">
        <f>FUELUSE(AC524,AD506,AC506,AD515,AC515,AD$7,$D524,$E524,$F524,$G524)</f>
        <v/>
      </c>
      <c r="AF524" s="11">
        <f>LOWER(Settings!$C$4)&amp;".mit."&amp;$A524&amp;IF($C524="","","."&amp;$C524&amp;"."&amp;$B524)&amp;IF(INDEX(Variables!$D$5:$D$105,MATCH($A524,Variables!$A$5:$A$105,0))="","","."&amp;INDEX(Variables!$D$5:$D$105,MATCH($A524,Variables!$A$5:$A$105,0)))&amp;"."&amp;AF$5</f>
        <v/>
      </c>
      <c r="AG524" s="44">
        <f>INDEX(Inputs!$U$5:$U$132,MATCH($B524&amp;"|"&amp;$C524,Inputs!$A$5:$A$132,0))</f>
        <v/>
      </c>
      <c r="AH524" s="45">
        <f>AG524*(1/(1+$G524))^(1+$E524)*(1+AH$7)^$D524*(AH506/AG506)^$E524*((AH506+AH515)/(AG506+AG515))^($F524*(1+$E524))</f>
        <v/>
      </c>
      <c r="AI524" s="45">
        <f>AH524*(1/(1+$G524))^(1+$E524)*(1+AI$7)^$D524*(AI506/AH506)^$E524*((AI506+AI515)/(AH506+AH515))^($F524*(1+$E524))</f>
        <v/>
      </c>
      <c r="AJ524" s="45">
        <f>AI524*(1/(1+$G524))^(1+$E524)*(1+AJ$7)^$D524*(AJ506/AI506)^$E524*((AJ506+AJ515)/(AI506+AI515))^($F524*(1+$E524))</f>
        <v/>
      </c>
      <c r="AK524" s="45">
        <f>AJ524*(1/(1+$G524))^(1+$E524)*(1+AK$7)^$D524*(AK506/AJ506)^$E524*((AK506+AK515)/(AJ506+AJ515))^($F524*(1+$E524))</f>
        <v/>
      </c>
      <c r="AL524" s="45">
        <f>AK524*(1/(1+$G524))^(1+$E524)*(1+AL$7)^$D524*(AL506/AK506)^$E524*((AL506+AL515)/(AK506+AK515))^($F524*(1+$E524))</f>
        <v/>
      </c>
      <c r="AM524" s="45">
        <f>AL524*(1/(1+$G524))^(1+$E524)*(1+AM$7)^$D524*(AM506/AL506)^$E524*((AM506+AM515)/(AL506+AL515))^($F524*(1+$E524))</f>
        <v/>
      </c>
      <c r="AN524" s="45">
        <f>AM524*(1/(1+$G524))^(1+$E524)*(1+AN$7)^$D524*(AN506/AM506)^$E524*((AN506+AN515)/(AM506+AM515))^($F524*(1+$E524))</f>
        <v/>
      </c>
      <c r="AO524" s="45">
        <f>AN524*(1/(1+$G524))^(1+$E524)*(1+AO$7)^$D524*(AO506/AN506)^$E524*((AO506+AO515)/(AN506+AN515))^($F524*(1+$E524))</f>
        <v/>
      </c>
      <c r="AP524" s="45">
        <f>AO524*(1/(1+$G524))^(1+$E524)*(1+AP$7)^$D524*(AP506/AO506)^$E524*((AP506+AP515)/(AO506+AO515))^($F524*(1+$E524))</f>
        <v/>
      </c>
      <c r="AQ524" s="45">
        <f>AP524*(1/(1+$G524))^(1+$E524)*(1+AQ$7)^$D524*(AQ506/AP506)^$E524*((AQ506+AQ515)/(AP506+AP515))^($F524*(1+$E524))</f>
        <v/>
      </c>
      <c r="AR524" s="45">
        <f>AQ524*(1/(1+$G524))^(1+$E524)*(1+AR$7)^$D524*(AR506/AQ506)^$E524*((AR506+AR515)/(AQ506+AQ515))^($F524*(1+$E524))</f>
        <v/>
      </c>
      <c r="AS524" s="45">
        <f>AR524*(1/(1+$G524))^(1+$E524)*(1+AS$7)^$D524*(AS506/AR506)^$E524*((AS506+AS515)/(AR506+AR515))^($F524*(1+$E524))</f>
        <v/>
      </c>
      <c r="AT524" s="45">
        <f>AS524*(1/(1+$G524))^(1+$E524)*(1+AT$7)^$D524*(AT506/AS506)^$E524*((AT506+AT515)/(AS506+AS515))^($F524*(1+$E524))</f>
        <v/>
      </c>
      <c r="AU524" s="45">
        <f>AT524*(1/(1+$G524))^(1+$E524)*(1+AU$7)^$D524*(AU506/AT506)^$E524*((AU506+AU515)/(AT506+AT515))^($F524*(1+$E524))</f>
        <v/>
      </c>
      <c r="AV524" s="45">
        <f>AU524*(1/(1+$G524))^(1+$E524)*(1+AV$7)^$D524*(AV506/AU506)^$E524*((AV506+AV515)/(AU506+AU515))^($F524*(1+$E524))</f>
        <v/>
      </c>
      <c r="AW524" s="45">
        <f>AV524*(1/(1+$G524))^(1+$E524)*(1+AW$7)^$D524*(AW506/AV506)^$E524*((AW506+AW515)/(AV506+AV515))^($F524*(1+$E524))</f>
        <v/>
      </c>
      <c r="AX524" s="45">
        <f>AW524*(1/(1+$G524))^(1+$E524)*(1+AX$7)^$D524*(AX506/AW506)^$E524*((AX506+AX515)/(AW506+AW515))^($F524*(1+$E524))</f>
        <v/>
      </c>
      <c r="AY524" s="46">
        <f>FUELUSE(AX524,AY506,AX506,AY515,AX515,AY$7,$D524,$E524,$F524,$G524)</f>
        <v/>
      </c>
    </row>
    <row r="525" hidden="1" outlineLevel="2">
      <c r="A525" s="14" t="inlineStr">
        <is>
          <t>ener</t>
        </is>
      </c>
      <c r="B525" s="14" t="inlineStr">
        <is>
          <t>bio</t>
        </is>
      </c>
      <c r="C525" s="14" t="inlineStr">
        <is>
          <t>ral</t>
        </is>
      </c>
      <c r="D525" s="37">
        <f>INDEX(Inputs!$N$5:$N$132,MATCH($B525&amp;"|"&amp;$C525,Inputs!$A$5:$A$132,0))</f>
        <v/>
      </c>
      <c r="E525" s="37">
        <f>INDEX(Inputs!$O$5:$O$132,MATCH($B525&amp;"|"&amp;$C525,Inputs!$A$5:$A$132,0))</f>
        <v/>
      </c>
      <c r="F525" s="37">
        <f>INDEX(Inputs!$P$5:$P$132,MATCH($B525&amp;"|"&amp;$C525,Inputs!$A$5:$A$132,0))</f>
        <v/>
      </c>
      <c r="G525" s="37">
        <f>INDEX(Inputs!$Q$5:$Q$132,MATCH($B525&amp;"|"&amp;$C525,Inputs!$A$5:$A$132,0))</f>
        <v/>
      </c>
      <c r="H525" s="14">
        <f>INDEX(Variables!$B$5:$B$105,MATCH($A525,Variables!$A$5:$A$105,0))&amp;IF($C525="",""," | "&amp;INDEX(Mapping!$B$5:$B$26,MATCH($C525,Mapping!$A$5:$A$26,0))&amp;" | "&amp;INDEX(Mapping!$B$30:$B$41,MATCH($B525,Mapping!$A$30:$A$41,0)))</f>
        <v/>
      </c>
      <c r="I525" s="14">
        <f>INDEX(Variables!$C$5:$C$105,MATCH($A525,Variables!$A$5:$A$105,0))</f>
        <v/>
      </c>
      <c r="J525" s="14">
        <f>INDEX(Variables!$E$5:$E$105,MATCH($A525,Variables!$A$5:$A$105,0))</f>
        <v/>
      </c>
      <c r="K525" s="11">
        <f>LOWER(Settings!$C$4)&amp;".mit."&amp;$A525&amp;IF($C525="","","."&amp;$C525&amp;"."&amp;$B525)&amp;IF(INDEX(Variables!$D$5:$D$105,MATCH($A525,Variables!$A$5:$A$105,0))="","","."&amp;INDEX(Variables!$D$5:$D$105,MATCH($A525,Variables!$A$5:$A$105,0)))&amp;"."&amp;K$5</f>
        <v/>
      </c>
      <c r="L525" s="44">
        <f>INDEX(Inputs!$U$5:$U$132,MATCH($B525&amp;"|"&amp;$C525,Inputs!$A$5:$A$132,0))</f>
        <v/>
      </c>
      <c r="M525" s="45">
        <f>L525*(1/(1+$G525))^(1+$E525)*(1+M$7)^$D525*(M507/L507)^$E525*((M507+M516)/(L507+L516))^($F525*(1+$E525))</f>
        <v/>
      </c>
      <c r="N525" s="45">
        <f>M525*(1/(1+$G525))^(1+$E525)*(1+N$7)^$D525*(N507/M507)^$E525*((N507+N516)/(M507+M516))^($F525*(1+$E525))</f>
        <v/>
      </c>
      <c r="O525" s="45">
        <f>N525*(1/(1+$G525))^(1+$E525)*(1+O$7)^$D525*(O507/N507)^$E525*((O507+O516)/(N507+N516))^($F525*(1+$E525))</f>
        <v/>
      </c>
      <c r="P525" s="45">
        <f>O525*(1/(1+$G525))^(1+$E525)*(1+P$7)^$D525*(P507/O507)^$E525*((P507+P516)/(O507+O516))^($F525*(1+$E525))</f>
        <v/>
      </c>
      <c r="Q525" s="45">
        <f>P525*(1/(1+$G525))^(1+$E525)*(1+Q$7)^$D525*(Q507/P507)^$E525*((Q507+Q516)/(P507+P516))^($F525*(1+$E525))</f>
        <v/>
      </c>
      <c r="R525" s="45">
        <f>Q525*(1/(1+$G525))^(1+$E525)*(1+R$7)^$D525*(R507/Q507)^$E525*((R507+R516)/(Q507+Q516))^($F525*(1+$E525))</f>
        <v/>
      </c>
      <c r="S525" s="45">
        <f>R525*(1/(1+$G525))^(1+$E525)*(1+S$7)^$D525*(S507/R507)^$E525*((S507+S516)/(R507+R516))^($F525*(1+$E525))</f>
        <v/>
      </c>
      <c r="T525" s="45">
        <f>S525*(1/(1+$G525))^(1+$E525)*(1+T$7)^$D525*(T507/S507)^$E525*((T507+T516)/(S507+S516))^($F525*(1+$E525))</f>
        <v/>
      </c>
      <c r="U525" s="45">
        <f>T525*(1/(1+$G525))^(1+$E525)*(1+U$7)^$D525*(U507/T507)^$E525*((U507+U516)/(T507+T516))^($F525*(1+$E525))</f>
        <v/>
      </c>
      <c r="V525" s="45">
        <f>U525*(1/(1+$G525))^(1+$E525)*(1+V$7)^$D525*(V507/U507)^$E525*((V507+V516)/(U507+U516))^($F525*(1+$E525))</f>
        <v/>
      </c>
      <c r="W525" s="45">
        <f>V525*(1/(1+$G525))^(1+$E525)*(1+W$7)^$D525*(W507/V507)^$E525*((W507+W516)/(V507+V516))^($F525*(1+$E525))</f>
        <v/>
      </c>
      <c r="X525" s="45">
        <f>W525*(1/(1+$G525))^(1+$E525)*(1+X$7)^$D525*(X507/W507)^$E525*((X507+X516)/(W507+W516))^($F525*(1+$E525))</f>
        <v/>
      </c>
      <c r="Y525" s="45">
        <f>X525*(1/(1+$G525))^(1+$E525)*(1+Y$7)^$D525*(Y507/X507)^$E525*((Y507+Y516)/(X507+X516))^($F525*(1+$E525))</f>
        <v/>
      </c>
      <c r="Z525" s="45">
        <f>Y525*(1/(1+$G525))^(1+$E525)*(1+Z$7)^$D525*(Z507/Y507)^$E525*((Z507+Z516)/(Y507+Y516))^($F525*(1+$E525))</f>
        <v/>
      </c>
      <c r="AA525" s="45">
        <f>Z525*(1/(1+$G525))^(1+$E525)*(1+AA$7)^$D525*(AA507/Z507)^$E525*((AA507+AA516)/(Z507+Z516))^($F525*(1+$E525))</f>
        <v/>
      </c>
      <c r="AB525" s="45">
        <f>AA525*(1/(1+$G525))^(1+$E525)*(1+AB$7)^$D525*(AB507/AA507)^$E525*((AB507+AB516)/(AA507+AA516))^($F525*(1+$E525))</f>
        <v/>
      </c>
      <c r="AC525" s="45">
        <f>AB525*(1/(1+$G525))^(1+$E525)*(1+AC$7)^$D525*(AC507/AB507)^$E525*((AC507+AC516)/(AB507+AB516))^($F525*(1+$E525))</f>
        <v/>
      </c>
      <c r="AD525" s="46">
        <f>FUELUSE(AC525,AD507,AC507,AD516,AC516,AD$7,$D525,$E525,$F525,$G525)</f>
        <v/>
      </c>
      <c r="AF525" s="11">
        <f>LOWER(Settings!$C$4)&amp;".mit."&amp;$A525&amp;IF($C525="","","."&amp;$C525&amp;"."&amp;$B525)&amp;IF(INDEX(Variables!$D$5:$D$105,MATCH($A525,Variables!$A$5:$A$105,0))="","","."&amp;INDEX(Variables!$D$5:$D$105,MATCH($A525,Variables!$A$5:$A$105,0)))&amp;"."&amp;AF$5</f>
        <v/>
      </c>
      <c r="AG525" s="44">
        <f>INDEX(Inputs!$U$5:$U$132,MATCH($B525&amp;"|"&amp;$C525,Inputs!$A$5:$A$132,0))</f>
        <v/>
      </c>
      <c r="AH525" s="45">
        <f>AG525*(1/(1+$G525))^(1+$E525)*(1+AH$7)^$D525*(AH507/AG507)^$E525*((AH507+AH516)/(AG507+AG516))^($F525*(1+$E525))</f>
        <v/>
      </c>
      <c r="AI525" s="45">
        <f>AH525*(1/(1+$G525))^(1+$E525)*(1+AI$7)^$D525*(AI507/AH507)^$E525*((AI507+AI516)/(AH507+AH516))^($F525*(1+$E525))</f>
        <v/>
      </c>
      <c r="AJ525" s="45">
        <f>AI525*(1/(1+$G525))^(1+$E525)*(1+AJ$7)^$D525*(AJ507/AI507)^$E525*((AJ507+AJ516)/(AI507+AI516))^($F525*(1+$E525))</f>
        <v/>
      </c>
      <c r="AK525" s="45">
        <f>AJ525*(1/(1+$G525))^(1+$E525)*(1+AK$7)^$D525*(AK507/AJ507)^$E525*((AK507+AK516)/(AJ507+AJ516))^($F525*(1+$E525))</f>
        <v/>
      </c>
      <c r="AL525" s="45">
        <f>AK525*(1/(1+$G525))^(1+$E525)*(1+AL$7)^$D525*(AL507/AK507)^$E525*((AL507+AL516)/(AK507+AK516))^($F525*(1+$E525))</f>
        <v/>
      </c>
      <c r="AM525" s="45">
        <f>AL525*(1/(1+$G525))^(1+$E525)*(1+AM$7)^$D525*(AM507/AL507)^$E525*((AM507+AM516)/(AL507+AL516))^($F525*(1+$E525))</f>
        <v/>
      </c>
      <c r="AN525" s="45">
        <f>AM525*(1/(1+$G525))^(1+$E525)*(1+AN$7)^$D525*(AN507/AM507)^$E525*((AN507+AN516)/(AM507+AM516))^($F525*(1+$E525))</f>
        <v/>
      </c>
      <c r="AO525" s="45">
        <f>AN525*(1/(1+$G525))^(1+$E525)*(1+AO$7)^$D525*(AO507/AN507)^$E525*((AO507+AO516)/(AN507+AN516))^($F525*(1+$E525))</f>
        <v/>
      </c>
      <c r="AP525" s="45">
        <f>AO525*(1/(1+$G525))^(1+$E525)*(1+AP$7)^$D525*(AP507/AO507)^$E525*((AP507+AP516)/(AO507+AO516))^($F525*(1+$E525))</f>
        <v/>
      </c>
      <c r="AQ525" s="45">
        <f>AP525*(1/(1+$G525))^(1+$E525)*(1+AQ$7)^$D525*(AQ507/AP507)^$E525*((AQ507+AQ516)/(AP507+AP516))^($F525*(1+$E525))</f>
        <v/>
      </c>
      <c r="AR525" s="45">
        <f>AQ525*(1/(1+$G525))^(1+$E525)*(1+AR$7)^$D525*(AR507/AQ507)^$E525*((AR507+AR516)/(AQ507+AQ516))^($F525*(1+$E525))</f>
        <v/>
      </c>
      <c r="AS525" s="45">
        <f>AR525*(1/(1+$G525))^(1+$E525)*(1+AS$7)^$D525*(AS507/AR507)^$E525*((AS507+AS516)/(AR507+AR516))^($F525*(1+$E525))</f>
        <v/>
      </c>
      <c r="AT525" s="45">
        <f>AS525*(1/(1+$G525))^(1+$E525)*(1+AT$7)^$D525*(AT507/AS507)^$E525*((AT507+AT516)/(AS507+AS516))^($F525*(1+$E525))</f>
        <v/>
      </c>
      <c r="AU525" s="45">
        <f>AT525*(1/(1+$G525))^(1+$E525)*(1+AU$7)^$D525*(AU507/AT507)^$E525*((AU507+AU516)/(AT507+AT516))^($F525*(1+$E525))</f>
        <v/>
      </c>
      <c r="AV525" s="45">
        <f>AU525*(1/(1+$G525))^(1+$E525)*(1+AV$7)^$D525*(AV507/AU507)^$E525*((AV507+AV516)/(AU507+AU516))^($F525*(1+$E525))</f>
        <v/>
      </c>
      <c r="AW525" s="45">
        <f>AV525*(1/(1+$G525))^(1+$E525)*(1+AW$7)^$D525*(AW507/AV507)^$E525*((AW507+AW516)/(AV507+AV516))^($F525*(1+$E525))</f>
        <v/>
      </c>
      <c r="AX525" s="45">
        <f>AW525*(1/(1+$G525))^(1+$E525)*(1+AX$7)^$D525*(AX507/AW507)^$E525*((AX507+AX516)/(AW507+AW516))^($F525*(1+$E525))</f>
        <v/>
      </c>
      <c r="AY525" s="46">
        <f>FUELUSE(AX525,AY507,AX507,AY516,AX516,AY$7,$D525,$E525,$F525,$G525)</f>
        <v/>
      </c>
    </row>
    <row r="526" hidden="1" outlineLevel="2"/>
    <row r="527" hidden="1" outlineLevel="2">
      <c r="A527" s="14" t="inlineStr">
        <is>
          <t>co2</t>
        </is>
      </c>
      <c r="B527" s="14" t="inlineStr">
        <is>
          <t>coa</t>
        </is>
      </c>
      <c r="C527" s="14" t="inlineStr">
        <is>
          <t>ral</t>
        </is>
      </c>
      <c r="D527" s="37">
        <f>INDEX(Inputs!$T$5:$T$132,MATCH($B527&amp;"|"&amp;$C527,Inputs!$A$5:$A$132,0))</f>
        <v/>
      </c>
      <c r="E527" s="36" t="n"/>
      <c r="F527" s="36" t="n"/>
      <c r="G527" s="36" t="n"/>
      <c r="H527" s="14">
        <f>INDEX(Variables!$B$5:$B$105,MATCH($A527,Variables!$A$5:$A$105,0))&amp;IF($C527="",""," | "&amp;INDEX(Mapping!$B$5:$B$26,MATCH($C527,Mapping!$A$5:$A$26,0))&amp;" | "&amp;INDEX(Mapping!$B$30:$B$41,MATCH($B527,Mapping!$A$30:$A$41,0)))</f>
        <v/>
      </c>
      <c r="I527" s="14">
        <f>INDEX(Variables!$C$5:$C$105,MATCH($A527,Variables!$A$5:$A$105,0))</f>
        <v/>
      </c>
      <c r="J527" s="14">
        <f>INDEX(Variables!$E$5:$E$105,MATCH($A527,Variables!$A$5:$A$105,0))</f>
        <v/>
      </c>
      <c r="K527" s="11">
        <f>LOWER(Settings!$C$4)&amp;".mit."&amp;$A527&amp;IF($C527="","","."&amp;$C527&amp;"."&amp;$B527)&amp;IF(INDEX(Variables!$D$5:$D$105,MATCH($A527,Variables!$A$5:$A$105,0))="","","."&amp;INDEX(Variables!$D$5:$D$105,MATCH($A527,Variables!$A$5:$A$105,0)))&amp;"."&amp;K$5</f>
        <v/>
      </c>
      <c r="L527" s="15">
        <f>L518*Settings!$C$13*$D527</f>
        <v/>
      </c>
      <c r="M527" s="16">
        <f>M518*Settings!$C$13*$D527</f>
        <v/>
      </c>
      <c r="N527" s="16">
        <f>N518*Settings!$C$13*$D527</f>
        <v/>
      </c>
      <c r="O527" s="16">
        <f>O518*Settings!$C$13*$D527</f>
        <v/>
      </c>
      <c r="P527" s="16">
        <f>P518*Settings!$C$13*$D527</f>
        <v/>
      </c>
      <c r="Q527" s="16">
        <f>Q518*Settings!$C$13*$D527</f>
        <v/>
      </c>
      <c r="R527" s="16">
        <f>R518*Settings!$C$13*$D527</f>
        <v/>
      </c>
      <c r="S527" s="16">
        <f>S518*Settings!$C$13*$D527</f>
        <v/>
      </c>
      <c r="T527" s="16">
        <f>T518*Settings!$C$13*$D527</f>
        <v/>
      </c>
      <c r="U527" s="16">
        <f>U518*Settings!$C$13*$D527</f>
        <v/>
      </c>
      <c r="V527" s="16">
        <f>V518*Settings!$C$13*$D527</f>
        <v/>
      </c>
      <c r="W527" s="16">
        <f>W518*Settings!$C$13*$D527</f>
        <v/>
      </c>
      <c r="X527" s="16">
        <f>X518*Settings!$C$13*$D527</f>
        <v/>
      </c>
      <c r="Y527" s="16">
        <f>Y518*Settings!$C$13*$D527</f>
        <v/>
      </c>
      <c r="Z527" s="16">
        <f>Z518*Settings!$C$13*$D527</f>
        <v/>
      </c>
      <c r="AA527" s="16">
        <f>AA518*Settings!$C$13*$D527</f>
        <v/>
      </c>
      <c r="AB527" s="16">
        <f>AB518*Settings!$C$13*$D527</f>
        <v/>
      </c>
      <c r="AC527" s="16">
        <f>AC518*Settings!$C$13*$D527</f>
        <v/>
      </c>
      <c r="AD527" s="47">
        <f>EMISSIONS(AD518,Settings!$C$13,$D527)</f>
        <v/>
      </c>
      <c r="AF527" s="11">
        <f>LOWER(Settings!$C$4)&amp;".mit."&amp;$A527&amp;IF($C527="","","."&amp;$C527&amp;"."&amp;$B527)&amp;IF(INDEX(Variables!$D$5:$D$105,MATCH($A527,Variables!$A$5:$A$105,0))="","","."&amp;INDEX(Variables!$D$5:$D$105,MATCH($A527,Variables!$A$5:$A$105,0)))&amp;"."&amp;AF$5</f>
        <v/>
      </c>
      <c r="AG527" s="15">
        <f>AG518*Settings!$C$13*$D527</f>
        <v/>
      </c>
      <c r="AH527" s="16">
        <f>AH518*Settings!$C$13*$D527</f>
        <v/>
      </c>
      <c r="AI527" s="16">
        <f>AI518*Settings!$C$13*$D527</f>
        <v/>
      </c>
      <c r="AJ527" s="16">
        <f>AJ518*Settings!$C$13*$D527</f>
        <v/>
      </c>
      <c r="AK527" s="16">
        <f>AK518*Settings!$C$13*$D527</f>
        <v/>
      </c>
      <c r="AL527" s="16">
        <f>AL518*Settings!$C$13*$D527</f>
        <v/>
      </c>
      <c r="AM527" s="16">
        <f>AM518*Settings!$C$13*$D527</f>
        <v/>
      </c>
      <c r="AN527" s="16">
        <f>AN518*Settings!$C$13*$D527</f>
        <v/>
      </c>
      <c r="AO527" s="16">
        <f>AO518*Settings!$C$13*$D527</f>
        <v/>
      </c>
      <c r="AP527" s="16">
        <f>AP518*Settings!$C$13*$D527</f>
        <v/>
      </c>
      <c r="AQ527" s="16">
        <f>AQ518*Settings!$C$13*$D527</f>
        <v/>
      </c>
      <c r="AR527" s="16">
        <f>AR518*Settings!$C$13*$D527</f>
        <v/>
      </c>
      <c r="AS527" s="16">
        <f>AS518*Settings!$C$13*$D527</f>
        <v/>
      </c>
      <c r="AT527" s="16">
        <f>AT518*Settings!$C$13*$D527</f>
        <v/>
      </c>
      <c r="AU527" s="16">
        <f>AU518*Settings!$C$13*$D527</f>
        <v/>
      </c>
      <c r="AV527" s="16">
        <f>AV518*Settings!$C$13*$D527</f>
        <v/>
      </c>
      <c r="AW527" s="16">
        <f>AW518*Settings!$C$13*$D527</f>
        <v/>
      </c>
      <c r="AX527" s="16">
        <f>AX518*Settings!$C$13*$D527</f>
        <v/>
      </c>
      <c r="AY527" s="47">
        <f>EMISSIONS(AY518,Settings!$C$13,$D527)</f>
        <v/>
      </c>
    </row>
    <row r="528" hidden="1" outlineLevel="2">
      <c r="A528" s="14" t="inlineStr">
        <is>
          <t>co2</t>
        </is>
      </c>
      <c r="B528" s="14" t="inlineStr">
        <is>
          <t>nga</t>
        </is>
      </c>
      <c r="C528" s="14" t="inlineStr">
        <is>
          <t>ral</t>
        </is>
      </c>
      <c r="D528" s="37">
        <f>INDEX(Inputs!$T$5:$T$132,MATCH($B528&amp;"|"&amp;$C528,Inputs!$A$5:$A$132,0))</f>
        <v/>
      </c>
      <c r="E528" s="36" t="n"/>
      <c r="F528" s="36" t="n"/>
      <c r="G528" s="36" t="n"/>
      <c r="H528" s="14">
        <f>INDEX(Variables!$B$5:$B$105,MATCH($A528,Variables!$A$5:$A$105,0))&amp;IF($C528="",""," | "&amp;INDEX(Mapping!$B$5:$B$26,MATCH($C528,Mapping!$A$5:$A$26,0))&amp;" | "&amp;INDEX(Mapping!$B$30:$B$41,MATCH($B528,Mapping!$A$30:$A$41,0)))</f>
        <v/>
      </c>
      <c r="I528" s="14">
        <f>INDEX(Variables!$C$5:$C$105,MATCH($A528,Variables!$A$5:$A$105,0))</f>
        <v/>
      </c>
      <c r="J528" s="14">
        <f>INDEX(Variables!$E$5:$E$105,MATCH($A528,Variables!$A$5:$A$105,0))</f>
        <v/>
      </c>
      <c r="K528" s="11">
        <f>LOWER(Settings!$C$4)&amp;".mit."&amp;$A528&amp;IF($C528="","","."&amp;$C528&amp;"."&amp;$B528)&amp;IF(INDEX(Variables!$D$5:$D$105,MATCH($A528,Variables!$A$5:$A$105,0))="","","."&amp;INDEX(Variables!$D$5:$D$105,MATCH($A528,Variables!$A$5:$A$105,0)))&amp;"."&amp;K$5</f>
        <v/>
      </c>
      <c r="L528" s="15">
        <f>L519*Settings!$C$13*$D528</f>
        <v/>
      </c>
      <c r="M528" s="16">
        <f>M519*Settings!$C$13*$D528</f>
        <v/>
      </c>
      <c r="N528" s="16">
        <f>N519*Settings!$C$13*$D528</f>
        <v/>
      </c>
      <c r="O528" s="16">
        <f>O519*Settings!$C$13*$D528</f>
        <v/>
      </c>
      <c r="P528" s="16">
        <f>P519*Settings!$C$13*$D528</f>
        <v/>
      </c>
      <c r="Q528" s="16">
        <f>Q519*Settings!$C$13*$D528</f>
        <v/>
      </c>
      <c r="R528" s="16">
        <f>R519*Settings!$C$13*$D528</f>
        <v/>
      </c>
      <c r="S528" s="16">
        <f>S519*Settings!$C$13*$D528</f>
        <v/>
      </c>
      <c r="T528" s="16">
        <f>T519*Settings!$C$13*$D528</f>
        <v/>
      </c>
      <c r="U528" s="16">
        <f>U519*Settings!$C$13*$D528</f>
        <v/>
      </c>
      <c r="V528" s="16">
        <f>V519*Settings!$C$13*$D528</f>
        <v/>
      </c>
      <c r="W528" s="16">
        <f>W519*Settings!$C$13*$D528</f>
        <v/>
      </c>
      <c r="X528" s="16">
        <f>X519*Settings!$C$13*$D528</f>
        <v/>
      </c>
      <c r="Y528" s="16">
        <f>Y519*Settings!$C$13*$D528</f>
        <v/>
      </c>
      <c r="Z528" s="16">
        <f>Z519*Settings!$C$13*$D528</f>
        <v/>
      </c>
      <c r="AA528" s="16">
        <f>AA519*Settings!$C$13*$D528</f>
        <v/>
      </c>
      <c r="AB528" s="16">
        <f>AB519*Settings!$C$13*$D528</f>
        <v/>
      </c>
      <c r="AC528" s="16">
        <f>AC519*Settings!$C$13*$D528</f>
        <v/>
      </c>
      <c r="AD528" s="47">
        <f>EMISSIONS(AD519,Settings!$C$13,$D528)</f>
        <v/>
      </c>
      <c r="AF528" s="11">
        <f>LOWER(Settings!$C$4)&amp;".mit."&amp;$A528&amp;IF($C528="","","."&amp;$C528&amp;"."&amp;$B528)&amp;IF(INDEX(Variables!$D$5:$D$105,MATCH($A528,Variables!$A$5:$A$105,0))="","","."&amp;INDEX(Variables!$D$5:$D$105,MATCH($A528,Variables!$A$5:$A$105,0)))&amp;"."&amp;AF$5</f>
        <v/>
      </c>
      <c r="AG528" s="15">
        <f>AG519*Settings!$C$13*$D528</f>
        <v/>
      </c>
      <c r="AH528" s="16">
        <f>AH519*Settings!$C$13*$D528</f>
        <v/>
      </c>
      <c r="AI528" s="16">
        <f>AI519*Settings!$C$13*$D528</f>
        <v/>
      </c>
      <c r="AJ528" s="16">
        <f>AJ519*Settings!$C$13*$D528</f>
        <v/>
      </c>
      <c r="AK528" s="16">
        <f>AK519*Settings!$C$13*$D528</f>
        <v/>
      </c>
      <c r="AL528" s="16">
        <f>AL519*Settings!$C$13*$D528</f>
        <v/>
      </c>
      <c r="AM528" s="16">
        <f>AM519*Settings!$C$13*$D528</f>
        <v/>
      </c>
      <c r="AN528" s="16">
        <f>AN519*Settings!$C$13*$D528</f>
        <v/>
      </c>
      <c r="AO528" s="16">
        <f>AO519*Settings!$C$13*$D528</f>
        <v/>
      </c>
      <c r="AP528" s="16">
        <f>AP519*Settings!$C$13*$D528</f>
        <v/>
      </c>
      <c r="AQ528" s="16">
        <f>AQ519*Settings!$C$13*$D528</f>
        <v/>
      </c>
      <c r="AR528" s="16">
        <f>AR519*Settings!$C$13*$D528</f>
        <v/>
      </c>
      <c r="AS528" s="16">
        <f>AS519*Settings!$C$13*$D528</f>
        <v/>
      </c>
      <c r="AT528" s="16">
        <f>AT519*Settings!$C$13*$D528</f>
        <v/>
      </c>
      <c r="AU528" s="16">
        <f>AU519*Settings!$C$13*$D528</f>
        <v/>
      </c>
      <c r="AV528" s="16">
        <f>AV519*Settings!$C$13*$D528</f>
        <v/>
      </c>
      <c r="AW528" s="16">
        <f>AW519*Settings!$C$13*$D528</f>
        <v/>
      </c>
      <c r="AX528" s="16">
        <f>AX519*Settings!$C$13*$D528</f>
        <v/>
      </c>
      <c r="AY528" s="47">
        <f>EMISSIONS(AY519,Settings!$C$13,$D528)</f>
        <v/>
      </c>
    </row>
    <row r="529" hidden="1" outlineLevel="2">
      <c r="A529" s="14" t="inlineStr">
        <is>
          <t>co2</t>
        </is>
      </c>
      <c r="B529" s="14" t="inlineStr">
        <is>
          <t>gso</t>
        </is>
      </c>
      <c r="C529" s="14" t="inlineStr">
        <is>
          <t>ral</t>
        </is>
      </c>
      <c r="D529" s="37">
        <f>INDEX(Inputs!$T$5:$T$132,MATCH($B529&amp;"|"&amp;$C529,Inputs!$A$5:$A$132,0))</f>
        <v/>
      </c>
      <c r="E529" s="36" t="n"/>
      <c r="F529" s="36" t="n"/>
      <c r="G529" s="36" t="n"/>
      <c r="H529" s="14">
        <f>INDEX(Variables!$B$5:$B$105,MATCH($A529,Variables!$A$5:$A$105,0))&amp;IF($C529="",""," | "&amp;INDEX(Mapping!$B$5:$B$26,MATCH($C529,Mapping!$A$5:$A$26,0))&amp;" | "&amp;INDEX(Mapping!$B$30:$B$41,MATCH($B529,Mapping!$A$30:$A$41,0)))</f>
        <v/>
      </c>
      <c r="I529" s="14">
        <f>INDEX(Variables!$C$5:$C$105,MATCH($A529,Variables!$A$5:$A$105,0))</f>
        <v/>
      </c>
      <c r="J529" s="14">
        <f>INDEX(Variables!$E$5:$E$105,MATCH($A529,Variables!$A$5:$A$105,0))</f>
        <v/>
      </c>
      <c r="K529" s="11">
        <f>LOWER(Settings!$C$4)&amp;".mit."&amp;$A529&amp;IF($C529="","","."&amp;$C529&amp;"."&amp;$B529)&amp;IF(INDEX(Variables!$D$5:$D$105,MATCH($A529,Variables!$A$5:$A$105,0))="","","."&amp;INDEX(Variables!$D$5:$D$105,MATCH($A529,Variables!$A$5:$A$105,0)))&amp;"."&amp;K$5</f>
        <v/>
      </c>
      <c r="L529" s="15">
        <f>L520*Settings!$C$13*$D529</f>
        <v/>
      </c>
      <c r="M529" s="16">
        <f>M520*Settings!$C$13*$D529</f>
        <v/>
      </c>
      <c r="N529" s="16">
        <f>N520*Settings!$C$13*$D529</f>
        <v/>
      </c>
      <c r="O529" s="16">
        <f>O520*Settings!$C$13*$D529</f>
        <v/>
      </c>
      <c r="P529" s="16">
        <f>P520*Settings!$C$13*$D529</f>
        <v/>
      </c>
      <c r="Q529" s="16">
        <f>Q520*Settings!$C$13*$D529</f>
        <v/>
      </c>
      <c r="R529" s="16">
        <f>R520*Settings!$C$13*$D529</f>
        <v/>
      </c>
      <c r="S529" s="16">
        <f>S520*Settings!$C$13*$D529</f>
        <v/>
      </c>
      <c r="T529" s="16">
        <f>T520*Settings!$C$13*$D529</f>
        <v/>
      </c>
      <c r="U529" s="16">
        <f>U520*Settings!$C$13*$D529</f>
        <v/>
      </c>
      <c r="V529" s="16">
        <f>V520*Settings!$C$13*$D529</f>
        <v/>
      </c>
      <c r="W529" s="16">
        <f>W520*Settings!$C$13*$D529</f>
        <v/>
      </c>
      <c r="X529" s="16">
        <f>X520*Settings!$C$13*$D529</f>
        <v/>
      </c>
      <c r="Y529" s="16">
        <f>Y520*Settings!$C$13*$D529</f>
        <v/>
      </c>
      <c r="Z529" s="16">
        <f>Z520*Settings!$C$13*$D529</f>
        <v/>
      </c>
      <c r="AA529" s="16">
        <f>AA520*Settings!$C$13*$D529</f>
        <v/>
      </c>
      <c r="AB529" s="16">
        <f>AB520*Settings!$C$13*$D529</f>
        <v/>
      </c>
      <c r="AC529" s="16">
        <f>AC520*Settings!$C$13*$D529</f>
        <v/>
      </c>
      <c r="AD529" s="47">
        <f>EMISSIONS(AD520,Settings!$C$13,$D529)</f>
        <v/>
      </c>
      <c r="AF529" s="11">
        <f>LOWER(Settings!$C$4)&amp;".mit."&amp;$A529&amp;IF($C529="","","."&amp;$C529&amp;"."&amp;$B529)&amp;IF(INDEX(Variables!$D$5:$D$105,MATCH($A529,Variables!$A$5:$A$105,0))="","","."&amp;INDEX(Variables!$D$5:$D$105,MATCH($A529,Variables!$A$5:$A$105,0)))&amp;"."&amp;AF$5</f>
        <v/>
      </c>
      <c r="AG529" s="15">
        <f>AG520*Settings!$C$13*$D529</f>
        <v/>
      </c>
      <c r="AH529" s="16">
        <f>AH520*Settings!$C$13*$D529</f>
        <v/>
      </c>
      <c r="AI529" s="16">
        <f>AI520*Settings!$C$13*$D529</f>
        <v/>
      </c>
      <c r="AJ529" s="16">
        <f>AJ520*Settings!$C$13*$D529</f>
        <v/>
      </c>
      <c r="AK529" s="16">
        <f>AK520*Settings!$C$13*$D529</f>
        <v/>
      </c>
      <c r="AL529" s="16">
        <f>AL520*Settings!$C$13*$D529</f>
        <v/>
      </c>
      <c r="AM529" s="16">
        <f>AM520*Settings!$C$13*$D529</f>
        <v/>
      </c>
      <c r="AN529" s="16">
        <f>AN520*Settings!$C$13*$D529</f>
        <v/>
      </c>
      <c r="AO529" s="16">
        <f>AO520*Settings!$C$13*$D529</f>
        <v/>
      </c>
      <c r="AP529" s="16">
        <f>AP520*Settings!$C$13*$D529</f>
        <v/>
      </c>
      <c r="AQ529" s="16">
        <f>AQ520*Settings!$C$13*$D529</f>
        <v/>
      </c>
      <c r="AR529" s="16">
        <f>AR520*Settings!$C$13*$D529</f>
        <v/>
      </c>
      <c r="AS529" s="16">
        <f>AS520*Settings!$C$13*$D529</f>
        <v/>
      </c>
      <c r="AT529" s="16">
        <f>AT520*Settings!$C$13*$D529</f>
        <v/>
      </c>
      <c r="AU529" s="16">
        <f>AU520*Settings!$C$13*$D529</f>
        <v/>
      </c>
      <c r="AV529" s="16">
        <f>AV520*Settings!$C$13*$D529</f>
        <v/>
      </c>
      <c r="AW529" s="16">
        <f>AW520*Settings!$C$13*$D529</f>
        <v/>
      </c>
      <c r="AX529" s="16">
        <f>AX520*Settings!$C$13*$D529</f>
        <v/>
      </c>
      <c r="AY529" s="47">
        <f>EMISSIONS(AY520,Settings!$C$13,$D529)</f>
        <v/>
      </c>
    </row>
    <row r="530" hidden="1" outlineLevel="2">
      <c r="A530" s="14" t="inlineStr">
        <is>
          <t>co2</t>
        </is>
      </c>
      <c r="B530" s="14" t="inlineStr">
        <is>
          <t>die</t>
        </is>
      </c>
      <c r="C530" s="14" t="inlineStr">
        <is>
          <t>ral</t>
        </is>
      </c>
      <c r="D530" s="37">
        <f>INDEX(Inputs!$T$5:$T$132,MATCH($B530&amp;"|"&amp;$C530,Inputs!$A$5:$A$132,0))</f>
        <v/>
      </c>
      <c r="E530" s="36" t="n"/>
      <c r="F530" s="36" t="n"/>
      <c r="G530" s="36" t="n"/>
      <c r="H530" s="14">
        <f>INDEX(Variables!$B$5:$B$105,MATCH($A530,Variables!$A$5:$A$105,0))&amp;IF($C530="",""," | "&amp;INDEX(Mapping!$B$5:$B$26,MATCH($C530,Mapping!$A$5:$A$26,0))&amp;" | "&amp;INDEX(Mapping!$B$30:$B$41,MATCH($B530,Mapping!$A$30:$A$41,0)))</f>
        <v/>
      </c>
      <c r="I530" s="14">
        <f>INDEX(Variables!$C$5:$C$105,MATCH($A530,Variables!$A$5:$A$105,0))</f>
        <v/>
      </c>
      <c r="J530" s="14">
        <f>INDEX(Variables!$E$5:$E$105,MATCH($A530,Variables!$A$5:$A$105,0))</f>
        <v/>
      </c>
      <c r="K530" s="11">
        <f>LOWER(Settings!$C$4)&amp;".mit."&amp;$A530&amp;IF($C530="","","."&amp;$C530&amp;"."&amp;$B530)&amp;IF(INDEX(Variables!$D$5:$D$105,MATCH($A530,Variables!$A$5:$A$105,0))="","","."&amp;INDEX(Variables!$D$5:$D$105,MATCH($A530,Variables!$A$5:$A$105,0)))&amp;"."&amp;K$5</f>
        <v/>
      </c>
      <c r="L530" s="15">
        <f>L521*Settings!$C$13*$D530</f>
        <v/>
      </c>
      <c r="M530" s="16">
        <f>M521*Settings!$C$13*$D530</f>
        <v/>
      </c>
      <c r="N530" s="16">
        <f>N521*Settings!$C$13*$D530</f>
        <v/>
      </c>
      <c r="O530" s="16">
        <f>O521*Settings!$C$13*$D530</f>
        <v/>
      </c>
      <c r="P530" s="16">
        <f>P521*Settings!$C$13*$D530</f>
        <v/>
      </c>
      <c r="Q530" s="16">
        <f>Q521*Settings!$C$13*$D530</f>
        <v/>
      </c>
      <c r="R530" s="16">
        <f>R521*Settings!$C$13*$D530</f>
        <v/>
      </c>
      <c r="S530" s="16">
        <f>S521*Settings!$C$13*$D530</f>
        <v/>
      </c>
      <c r="T530" s="16">
        <f>T521*Settings!$C$13*$D530</f>
        <v/>
      </c>
      <c r="U530" s="16">
        <f>U521*Settings!$C$13*$D530</f>
        <v/>
      </c>
      <c r="V530" s="16">
        <f>V521*Settings!$C$13*$D530</f>
        <v/>
      </c>
      <c r="W530" s="16">
        <f>W521*Settings!$C$13*$D530</f>
        <v/>
      </c>
      <c r="X530" s="16">
        <f>X521*Settings!$C$13*$D530</f>
        <v/>
      </c>
      <c r="Y530" s="16">
        <f>Y521*Settings!$C$13*$D530</f>
        <v/>
      </c>
      <c r="Z530" s="16">
        <f>Z521*Settings!$C$13*$D530</f>
        <v/>
      </c>
      <c r="AA530" s="16">
        <f>AA521*Settings!$C$13*$D530</f>
        <v/>
      </c>
      <c r="AB530" s="16">
        <f>AB521*Settings!$C$13*$D530</f>
        <v/>
      </c>
      <c r="AC530" s="16">
        <f>AC521*Settings!$C$13*$D530</f>
        <v/>
      </c>
      <c r="AD530" s="47">
        <f>EMISSIONS(AD521,Settings!$C$13,$D530)</f>
        <v/>
      </c>
      <c r="AF530" s="11">
        <f>LOWER(Settings!$C$4)&amp;".mit."&amp;$A530&amp;IF($C530="","","."&amp;$C530&amp;"."&amp;$B530)&amp;IF(INDEX(Variables!$D$5:$D$105,MATCH($A530,Variables!$A$5:$A$105,0))="","","."&amp;INDEX(Variables!$D$5:$D$105,MATCH($A530,Variables!$A$5:$A$105,0)))&amp;"."&amp;AF$5</f>
        <v/>
      </c>
      <c r="AG530" s="15">
        <f>AG521*Settings!$C$13*$D530</f>
        <v/>
      </c>
      <c r="AH530" s="16">
        <f>AH521*Settings!$C$13*$D530</f>
        <v/>
      </c>
      <c r="AI530" s="16">
        <f>AI521*Settings!$C$13*$D530</f>
        <v/>
      </c>
      <c r="AJ530" s="16">
        <f>AJ521*Settings!$C$13*$D530</f>
        <v/>
      </c>
      <c r="AK530" s="16">
        <f>AK521*Settings!$C$13*$D530</f>
        <v/>
      </c>
      <c r="AL530" s="16">
        <f>AL521*Settings!$C$13*$D530</f>
        <v/>
      </c>
      <c r="AM530" s="16">
        <f>AM521*Settings!$C$13*$D530</f>
        <v/>
      </c>
      <c r="AN530" s="16">
        <f>AN521*Settings!$C$13*$D530</f>
        <v/>
      </c>
      <c r="AO530" s="16">
        <f>AO521*Settings!$C$13*$D530</f>
        <v/>
      </c>
      <c r="AP530" s="16">
        <f>AP521*Settings!$C$13*$D530</f>
        <v/>
      </c>
      <c r="AQ530" s="16">
        <f>AQ521*Settings!$C$13*$D530</f>
        <v/>
      </c>
      <c r="AR530" s="16">
        <f>AR521*Settings!$C$13*$D530</f>
        <v/>
      </c>
      <c r="AS530" s="16">
        <f>AS521*Settings!$C$13*$D530</f>
        <v/>
      </c>
      <c r="AT530" s="16">
        <f>AT521*Settings!$C$13*$D530</f>
        <v/>
      </c>
      <c r="AU530" s="16">
        <f>AU521*Settings!$C$13*$D530</f>
        <v/>
      </c>
      <c r="AV530" s="16">
        <f>AV521*Settings!$C$13*$D530</f>
        <v/>
      </c>
      <c r="AW530" s="16">
        <f>AW521*Settings!$C$13*$D530</f>
        <v/>
      </c>
      <c r="AX530" s="16">
        <f>AX521*Settings!$C$13*$D530</f>
        <v/>
      </c>
      <c r="AY530" s="47">
        <f>EMISSIONS(AY521,Settings!$C$13,$D530)</f>
        <v/>
      </c>
    </row>
    <row r="531" hidden="1" outlineLevel="2">
      <c r="A531" s="14" t="inlineStr">
        <is>
          <t>co2</t>
        </is>
      </c>
      <c r="B531" s="14" t="inlineStr">
        <is>
          <t>lpg</t>
        </is>
      </c>
      <c r="C531" s="14" t="inlineStr">
        <is>
          <t>ral</t>
        </is>
      </c>
      <c r="D531" s="37">
        <f>INDEX(Inputs!$T$5:$T$132,MATCH($B531&amp;"|"&amp;$C531,Inputs!$A$5:$A$132,0))</f>
        <v/>
      </c>
      <c r="E531" s="36" t="n"/>
      <c r="F531" s="36" t="n"/>
      <c r="G531" s="36" t="n"/>
      <c r="H531" s="14">
        <f>INDEX(Variables!$B$5:$B$105,MATCH($A531,Variables!$A$5:$A$105,0))&amp;IF($C531="",""," | "&amp;INDEX(Mapping!$B$5:$B$26,MATCH($C531,Mapping!$A$5:$A$26,0))&amp;" | "&amp;INDEX(Mapping!$B$30:$B$41,MATCH($B531,Mapping!$A$30:$A$41,0)))</f>
        <v/>
      </c>
      <c r="I531" s="14">
        <f>INDEX(Variables!$C$5:$C$105,MATCH($A531,Variables!$A$5:$A$105,0))</f>
        <v/>
      </c>
      <c r="J531" s="14">
        <f>INDEX(Variables!$E$5:$E$105,MATCH($A531,Variables!$A$5:$A$105,0))</f>
        <v/>
      </c>
      <c r="K531" s="11">
        <f>LOWER(Settings!$C$4)&amp;".mit."&amp;$A531&amp;IF($C531="","","."&amp;$C531&amp;"."&amp;$B531)&amp;IF(INDEX(Variables!$D$5:$D$105,MATCH($A531,Variables!$A$5:$A$105,0))="","","."&amp;INDEX(Variables!$D$5:$D$105,MATCH($A531,Variables!$A$5:$A$105,0)))&amp;"."&amp;K$5</f>
        <v/>
      </c>
      <c r="L531" s="15">
        <f>L522*Settings!$C$13*$D531</f>
        <v/>
      </c>
      <c r="M531" s="16">
        <f>M522*Settings!$C$13*$D531</f>
        <v/>
      </c>
      <c r="N531" s="16">
        <f>N522*Settings!$C$13*$D531</f>
        <v/>
      </c>
      <c r="O531" s="16">
        <f>O522*Settings!$C$13*$D531</f>
        <v/>
      </c>
      <c r="P531" s="16">
        <f>P522*Settings!$C$13*$D531</f>
        <v/>
      </c>
      <c r="Q531" s="16">
        <f>Q522*Settings!$C$13*$D531</f>
        <v/>
      </c>
      <c r="R531" s="16">
        <f>R522*Settings!$C$13*$D531</f>
        <v/>
      </c>
      <c r="S531" s="16">
        <f>S522*Settings!$C$13*$D531</f>
        <v/>
      </c>
      <c r="T531" s="16">
        <f>T522*Settings!$C$13*$D531</f>
        <v/>
      </c>
      <c r="U531" s="16">
        <f>U522*Settings!$C$13*$D531</f>
        <v/>
      </c>
      <c r="V531" s="16">
        <f>V522*Settings!$C$13*$D531</f>
        <v/>
      </c>
      <c r="W531" s="16">
        <f>W522*Settings!$C$13*$D531</f>
        <v/>
      </c>
      <c r="X531" s="16">
        <f>X522*Settings!$C$13*$D531</f>
        <v/>
      </c>
      <c r="Y531" s="16">
        <f>Y522*Settings!$C$13*$D531</f>
        <v/>
      </c>
      <c r="Z531" s="16">
        <f>Z522*Settings!$C$13*$D531</f>
        <v/>
      </c>
      <c r="AA531" s="16">
        <f>AA522*Settings!$C$13*$D531</f>
        <v/>
      </c>
      <c r="AB531" s="16">
        <f>AB522*Settings!$C$13*$D531</f>
        <v/>
      </c>
      <c r="AC531" s="16">
        <f>AC522*Settings!$C$13*$D531</f>
        <v/>
      </c>
      <c r="AD531" s="47">
        <f>EMISSIONS(AD522,Settings!$C$13,$D531)</f>
        <v/>
      </c>
      <c r="AF531" s="11">
        <f>LOWER(Settings!$C$4)&amp;".mit."&amp;$A531&amp;IF($C531="","","."&amp;$C531&amp;"."&amp;$B531)&amp;IF(INDEX(Variables!$D$5:$D$105,MATCH($A531,Variables!$A$5:$A$105,0))="","","."&amp;INDEX(Variables!$D$5:$D$105,MATCH($A531,Variables!$A$5:$A$105,0)))&amp;"."&amp;AF$5</f>
        <v/>
      </c>
      <c r="AG531" s="15">
        <f>AG522*Settings!$C$13*$D531</f>
        <v/>
      </c>
      <c r="AH531" s="16">
        <f>AH522*Settings!$C$13*$D531</f>
        <v/>
      </c>
      <c r="AI531" s="16">
        <f>AI522*Settings!$C$13*$D531</f>
        <v/>
      </c>
      <c r="AJ531" s="16">
        <f>AJ522*Settings!$C$13*$D531</f>
        <v/>
      </c>
      <c r="AK531" s="16">
        <f>AK522*Settings!$C$13*$D531</f>
        <v/>
      </c>
      <c r="AL531" s="16">
        <f>AL522*Settings!$C$13*$D531</f>
        <v/>
      </c>
      <c r="AM531" s="16">
        <f>AM522*Settings!$C$13*$D531</f>
        <v/>
      </c>
      <c r="AN531" s="16">
        <f>AN522*Settings!$C$13*$D531</f>
        <v/>
      </c>
      <c r="AO531" s="16">
        <f>AO522*Settings!$C$13*$D531</f>
        <v/>
      </c>
      <c r="AP531" s="16">
        <f>AP522*Settings!$C$13*$D531</f>
        <v/>
      </c>
      <c r="AQ531" s="16">
        <f>AQ522*Settings!$C$13*$D531</f>
        <v/>
      </c>
      <c r="AR531" s="16">
        <f>AR522*Settings!$C$13*$D531</f>
        <v/>
      </c>
      <c r="AS531" s="16">
        <f>AS522*Settings!$C$13*$D531</f>
        <v/>
      </c>
      <c r="AT531" s="16">
        <f>AT522*Settings!$C$13*$D531</f>
        <v/>
      </c>
      <c r="AU531" s="16">
        <f>AU522*Settings!$C$13*$D531</f>
        <v/>
      </c>
      <c r="AV531" s="16">
        <f>AV522*Settings!$C$13*$D531</f>
        <v/>
      </c>
      <c r="AW531" s="16">
        <f>AW522*Settings!$C$13*$D531</f>
        <v/>
      </c>
      <c r="AX531" s="16">
        <f>AX522*Settings!$C$13*$D531</f>
        <v/>
      </c>
      <c r="AY531" s="47">
        <f>EMISSIONS(AY522,Settings!$C$13,$D531)</f>
        <v/>
      </c>
    </row>
    <row r="532" hidden="1" outlineLevel="2">
      <c r="A532" s="14" t="inlineStr">
        <is>
          <t>co2</t>
        </is>
      </c>
      <c r="B532" s="14" t="inlineStr">
        <is>
          <t>ker</t>
        </is>
      </c>
      <c r="C532" s="14" t="inlineStr">
        <is>
          <t>ral</t>
        </is>
      </c>
      <c r="D532" s="37">
        <f>INDEX(Inputs!$T$5:$T$132,MATCH($B532&amp;"|"&amp;$C532,Inputs!$A$5:$A$132,0))</f>
        <v/>
      </c>
      <c r="E532" s="36" t="n"/>
      <c r="F532" s="36" t="n"/>
      <c r="G532" s="36" t="n"/>
      <c r="H532" s="14">
        <f>INDEX(Variables!$B$5:$B$105,MATCH($A532,Variables!$A$5:$A$105,0))&amp;IF($C532="",""," | "&amp;INDEX(Mapping!$B$5:$B$26,MATCH($C532,Mapping!$A$5:$A$26,0))&amp;" | "&amp;INDEX(Mapping!$B$30:$B$41,MATCH($B532,Mapping!$A$30:$A$41,0)))</f>
        <v/>
      </c>
      <c r="I532" s="14">
        <f>INDEX(Variables!$C$5:$C$105,MATCH($A532,Variables!$A$5:$A$105,0))</f>
        <v/>
      </c>
      <c r="J532" s="14">
        <f>INDEX(Variables!$E$5:$E$105,MATCH($A532,Variables!$A$5:$A$105,0))</f>
        <v/>
      </c>
      <c r="K532" s="11">
        <f>LOWER(Settings!$C$4)&amp;".mit."&amp;$A532&amp;IF($C532="","","."&amp;$C532&amp;"."&amp;$B532)&amp;IF(INDEX(Variables!$D$5:$D$105,MATCH($A532,Variables!$A$5:$A$105,0))="","","."&amp;INDEX(Variables!$D$5:$D$105,MATCH($A532,Variables!$A$5:$A$105,0)))&amp;"."&amp;K$5</f>
        <v/>
      </c>
      <c r="L532" s="15">
        <f>L523*Settings!$C$13*$D532</f>
        <v/>
      </c>
      <c r="M532" s="16">
        <f>M523*Settings!$C$13*$D532</f>
        <v/>
      </c>
      <c r="N532" s="16">
        <f>N523*Settings!$C$13*$D532</f>
        <v/>
      </c>
      <c r="O532" s="16">
        <f>O523*Settings!$C$13*$D532</f>
        <v/>
      </c>
      <c r="P532" s="16">
        <f>P523*Settings!$C$13*$D532</f>
        <v/>
      </c>
      <c r="Q532" s="16">
        <f>Q523*Settings!$C$13*$D532</f>
        <v/>
      </c>
      <c r="R532" s="16">
        <f>R523*Settings!$C$13*$D532</f>
        <v/>
      </c>
      <c r="S532" s="16">
        <f>S523*Settings!$C$13*$D532</f>
        <v/>
      </c>
      <c r="T532" s="16">
        <f>T523*Settings!$C$13*$D532</f>
        <v/>
      </c>
      <c r="U532" s="16">
        <f>U523*Settings!$C$13*$D532</f>
        <v/>
      </c>
      <c r="V532" s="16">
        <f>V523*Settings!$C$13*$D532</f>
        <v/>
      </c>
      <c r="W532" s="16">
        <f>W523*Settings!$C$13*$D532</f>
        <v/>
      </c>
      <c r="X532" s="16">
        <f>X523*Settings!$C$13*$D532</f>
        <v/>
      </c>
      <c r="Y532" s="16">
        <f>Y523*Settings!$C$13*$D532</f>
        <v/>
      </c>
      <c r="Z532" s="16">
        <f>Z523*Settings!$C$13*$D532</f>
        <v/>
      </c>
      <c r="AA532" s="16">
        <f>AA523*Settings!$C$13*$D532</f>
        <v/>
      </c>
      <c r="AB532" s="16">
        <f>AB523*Settings!$C$13*$D532</f>
        <v/>
      </c>
      <c r="AC532" s="16">
        <f>AC523*Settings!$C$13*$D532</f>
        <v/>
      </c>
      <c r="AD532" s="47">
        <f>EMISSIONS(AD523,Settings!$C$13,$D532)</f>
        <v/>
      </c>
      <c r="AF532" s="11">
        <f>LOWER(Settings!$C$4)&amp;".mit."&amp;$A532&amp;IF($C532="","","."&amp;$C532&amp;"."&amp;$B532)&amp;IF(INDEX(Variables!$D$5:$D$105,MATCH($A532,Variables!$A$5:$A$105,0))="","","."&amp;INDEX(Variables!$D$5:$D$105,MATCH($A532,Variables!$A$5:$A$105,0)))&amp;"."&amp;AF$5</f>
        <v/>
      </c>
      <c r="AG532" s="15">
        <f>AG523*Settings!$C$13*$D532</f>
        <v/>
      </c>
      <c r="AH532" s="16">
        <f>AH523*Settings!$C$13*$D532</f>
        <v/>
      </c>
      <c r="AI532" s="16">
        <f>AI523*Settings!$C$13*$D532</f>
        <v/>
      </c>
      <c r="AJ532" s="16">
        <f>AJ523*Settings!$C$13*$D532</f>
        <v/>
      </c>
      <c r="AK532" s="16">
        <f>AK523*Settings!$C$13*$D532</f>
        <v/>
      </c>
      <c r="AL532" s="16">
        <f>AL523*Settings!$C$13*$D532</f>
        <v/>
      </c>
      <c r="AM532" s="16">
        <f>AM523*Settings!$C$13*$D532</f>
        <v/>
      </c>
      <c r="AN532" s="16">
        <f>AN523*Settings!$C$13*$D532</f>
        <v/>
      </c>
      <c r="AO532" s="16">
        <f>AO523*Settings!$C$13*$D532</f>
        <v/>
      </c>
      <c r="AP532" s="16">
        <f>AP523*Settings!$C$13*$D532</f>
        <v/>
      </c>
      <c r="AQ532" s="16">
        <f>AQ523*Settings!$C$13*$D532</f>
        <v/>
      </c>
      <c r="AR532" s="16">
        <f>AR523*Settings!$C$13*$D532</f>
        <v/>
      </c>
      <c r="AS532" s="16">
        <f>AS523*Settings!$C$13*$D532</f>
        <v/>
      </c>
      <c r="AT532" s="16">
        <f>AT523*Settings!$C$13*$D532</f>
        <v/>
      </c>
      <c r="AU532" s="16">
        <f>AU523*Settings!$C$13*$D532</f>
        <v/>
      </c>
      <c r="AV532" s="16">
        <f>AV523*Settings!$C$13*$D532</f>
        <v/>
      </c>
      <c r="AW532" s="16">
        <f>AW523*Settings!$C$13*$D532</f>
        <v/>
      </c>
      <c r="AX532" s="16">
        <f>AX523*Settings!$C$13*$D532</f>
        <v/>
      </c>
      <c r="AY532" s="47">
        <f>EMISSIONS(AY523,Settings!$C$13,$D532)</f>
        <v/>
      </c>
    </row>
    <row r="533" hidden="1" outlineLevel="2">
      <c r="A533" s="14" t="inlineStr">
        <is>
          <t>co2</t>
        </is>
      </c>
      <c r="B533" s="14" t="inlineStr">
        <is>
          <t>oop</t>
        </is>
      </c>
      <c r="C533" s="14" t="inlineStr">
        <is>
          <t>ral</t>
        </is>
      </c>
      <c r="D533" s="37">
        <f>INDEX(Inputs!$T$5:$T$132,MATCH($B533&amp;"|"&amp;$C533,Inputs!$A$5:$A$132,0))</f>
        <v/>
      </c>
      <c r="E533" s="36" t="n"/>
      <c r="F533" s="36" t="n"/>
      <c r="G533" s="36" t="n"/>
      <c r="H533" s="14">
        <f>INDEX(Variables!$B$5:$B$105,MATCH($A533,Variables!$A$5:$A$105,0))&amp;IF($C533="",""," | "&amp;INDEX(Mapping!$B$5:$B$26,MATCH($C533,Mapping!$A$5:$A$26,0))&amp;" | "&amp;INDEX(Mapping!$B$30:$B$41,MATCH($B533,Mapping!$A$30:$A$41,0)))</f>
        <v/>
      </c>
      <c r="I533" s="14">
        <f>INDEX(Variables!$C$5:$C$105,MATCH($A533,Variables!$A$5:$A$105,0))</f>
        <v/>
      </c>
      <c r="J533" s="14">
        <f>INDEX(Variables!$E$5:$E$105,MATCH($A533,Variables!$A$5:$A$105,0))</f>
        <v/>
      </c>
      <c r="K533" s="11">
        <f>LOWER(Settings!$C$4)&amp;".mit."&amp;$A533&amp;IF($C533="","","."&amp;$C533&amp;"."&amp;$B533)&amp;IF(INDEX(Variables!$D$5:$D$105,MATCH($A533,Variables!$A$5:$A$105,0))="","","."&amp;INDEX(Variables!$D$5:$D$105,MATCH($A533,Variables!$A$5:$A$105,0)))&amp;"."&amp;K$5</f>
        <v/>
      </c>
      <c r="L533" s="15">
        <f>L524*Settings!$C$13*$D533</f>
        <v/>
      </c>
      <c r="M533" s="16">
        <f>M524*Settings!$C$13*$D533</f>
        <v/>
      </c>
      <c r="N533" s="16">
        <f>N524*Settings!$C$13*$D533</f>
        <v/>
      </c>
      <c r="O533" s="16">
        <f>O524*Settings!$C$13*$D533</f>
        <v/>
      </c>
      <c r="P533" s="16">
        <f>P524*Settings!$C$13*$D533</f>
        <v/>
      </c>
      <c r="Q533" s="16">
        <f>Q524*Settings!$C$13*$D533</f>
        <v/>
      </c>
      <c r="R533" s="16">
        <f>R524*Settings!$C$13*$D533</f>
        <v/>
      </c>
      <c r="S533" s="16">
        <f>S524*Settings!$C$13*$D533</f>
        <v/>
      </c>
      <c r="T533" s="16">
        <f>T524*Settings!$C$13*$D533</f>
        <v/>
      </c>
      <c r="U533" s="16">
        <f>U524*Settings!$C$13*$D533</f>
        <v/>
      </c>
      <c r="V533" s="16">
        <f>V524*Settings!$C$13*$D533</f>
        <v/>
      </c>
      <c r="W533" s="16">
        <f>W524*Settings!$C$13*$D533</f>
        <v/>
      </c>
      <c r="X533" s="16">
        <f>X524*Settings!$C$13*$D533</f>
        <v/>
      </c>
      <c r="Y533" s="16">
        <f>Y524*Settings!$C$13*$D533</f>
        <v/>
      </c>
      <c r="Z533" s="16">
        <f>Z524*Settings!$C$13*$D533</f>
        <v/>
      </c>
      <c r="AA533" s="16">
        <f>AA524*Settings!$C$13*$D533</f>
        <v/>
      </c>
      <c r="AB533" s="16">
        <f>AB524*Settings!$C$13*$D533</f>
        <v/>
      </c>
      <c r="AC533" s="16">
        <f>AC524*Settings!$C$13*$D533</f>
        <v/>
      </c>
      <c r="AD533" s="47">
        <f>EMISSIONS(AD524,Settings!$C$13,$D533)</f>
        <v/>
      </c>
      <c r="AF533" s="11">
        <f>LOWER(Settings!$C$4)&amp;".mit."&amp;$A533&amp;IF($C533="","","."&amp;$C533&amp;"."&amp;$B533)&amp;IF(INDEX(Variables!$D$5:$D$105,MATCH($A533,Variables!$A$5:$A$105,0))="","","."&amp;INDEX(Variables!$D$5:$D$105,MATCH($A533,Variables!$A$5:$A$105,0)))&amp;"."&amp;AF$5</f>
        <v/>
      </c>
      <c r="AG533" s="15">
        <f>AG524*Settings!$C$13*$D533</f>
        <v/>
      </c>
      <c r="AH533" s="16">
        <f>AH524*Settings!$C$13*$D533</f>
        <v/>
      </c>
      <c r="AI533" s="16">
        <f>AI524*Settings!$C$13*$D533</f>
        <v/>
      </c>
      <c r="AJ533" s="16">
        <f>AJ524*Settings!$C$13*$D533</f>
        <v/>
      </c>
      <c r="AK533" s="16">
        <f>AK524*Settings!$C$13*$D533</f>
        <v/>
      </c>
      <c r="AL533" s="16">
        <f>AL524*Settings!$C$13*$D533</f>
        <v/>
      </c>
      <c r="AM533" s="16">
        <f>AM524*Settings!$C$13*$D533</f>
        <v/>
      </c>
      <c r="AN533" s="16">
        <f>AN524*Settings!$C$13*$D533</f>
        <v/>
      </c>
      <c r="AO533" s="16">
        <f>AO524*Settings!$C$13*$D533</f>
        <v/>
      </c>
      <c r="AP533" s="16">
        <f>AP524*Settings!$C$13*$D533</f>
        <v/>
      </c>
      <c r="AQ533" s="16">
        <f>AQ524*Settings!$C$13*$D533</f>
        <v/>
      </c>
      <c r="AR533" s="16">
        <f>AR524*Settings!$C$13*$D533</f>
        <v/>
      </c>
      <c r="AS533" s="16">
        <f>AS524*Settings!$C$13*$D533</f>
        <v/>
      </c>
      <c r="AT533" s="16">
        <f>AT524*Settings!$C$13*$D533</f>
        <v/>
      </c>
      <c r="AU533" s="16">
        <f>AU524*Settings!$C$13*$D533</f>
        <v/>
      </c>
      <c r="AV533" s="16">
        <f>AV524*Settings!$C$13*$D533</f>
        <v/>
      </c>
      <c r="AW533" s="16">
        <f>AW524*Settings!$C$13*$D533</f>
        <v/>
      </c>
      <c r="AX533" s="16">
        <f>AX524*Settings!$C$13*$D533</f>
        <v/>
      </c>
      <c r="AY533" s="47">
        <f>EMISSIONS(AY524,Settings!$C$13,$D533)</f>
        <v/>
      </c>
    </row>
    <row r="534" hidden="1" outlineLevel="2">
      <c r="A534" s="14" t="inlineStr">
        <is>
          <t>co2</t>
        </is>
      </c>
      <c r="B534" s="14" t="inlineStr">
        <is>
          <t>bio</t>
        </is>
      </c>
      <c r="C534" s="14" t="inlineStr">
        <is>
          <t>ral</t>
        </is>
      </c>
      <c r="D534" s="37">
        <f>INDEX(Inputs!$T$5:$T$132,MATCH($B534&amp;"|"&amp;$C534,Inputs!$A$5:$A$132,0))</f>
        <v/>
      </c>
      <c r="E534" s="36" t="n"/>
      <c r="F534" s="36" t="n"/>
      <c r="G534" s="36" t="n"/>
      <c r="H534" s="14">
        <f>INDEX(Variables!$B$5:$B$105,MATCH($A534,Variables!$A$5:$A$105,0))&amp;IF($C534="",""," | "&amp;INDEX(Mapping!$B$5:$B$26,MATCH($C534,Mapping!$A$5:$A$26,0))&amp;" | "&amp;INDEX(Mapping!$B$30:$B$41,MATCH($B534,Mapping!$A$30:$A$41,0)))</f>
        <v/>
      </c>
      <c r="I534" s="14">
        <f>INDEX(Variables!$C$5:$C$105,MATCH($A534,Variables!$A$5:$A$105,0))</f>
        <v/>
      </c>
      <c r="J534" s="14">
        <f>INDEX(Variables!$E$5:$E$105,MATCH($A534,Variables!$A$5:$A$105,0))</f>
        <v/>
      </c>
      <c r="K534" s="11">
        <f>LOWER(Settings!$C$4)&amp;".mit."&amp;$A534&amp;IF($C534="","","."&amp;$C534&amp;"."&amp;$B534)&amp;IF(INDEX(Variables!$D$5:$D$105,MATCH($A534,Variables!$A$5:$A$105,0))="","","."&amp;INDEX(Variables!$D$5:$D$105,MATCH($A534,Variables!$A$5:$A$105,0)))&amp;"."&amp;K$5</f>
        <v/>
      </c>
      <c r="L534" s="15">
        <f>L525*Settings!$C$13*$D534</f>
        <v/>
      </c>
      <c r="M534" s="16">
        <f>M525*Settings!$C$13*$D534</f>
        <v/>
      </c>
      <c r="N534" s="16">
        <f>N525*Settings!$C$13*$D534</f>
        <v/>
      </c>
      <c r="O534" s="16">
        <f>O525*Settings!$C$13*$D534</f>
        <v/>
      </c>
      <c r="P534" s="16">
        <f>P525*Settings!$C$13*$D534</f>
        <v/>
      </c>
      <c r="Q534" s="16">
        <f>Q525*Settings!$C$13*$D534</f>
        <v/>
      </c>
      <c r="R534" s="16">
        <f>R525*Settings!$C$13*$D534</f>
        <v/>
      </c>
      <c r="S534" s="16">
        <f>S525*Settings!$C$13*$D534</f>
        <v/>
      </c>
      <c r="T534" s="16">
        <f>T525*Settings!$C$13*$D534</f>
        <v/>
      </c>
      <c r="U534" s="16">
        <f>U525*Settings!$C$13*$D534</f>
        <v/>
      </c>
      <c r="V534" s="16">
        <f>V525*Settings!$C$13*$D534</f>
        <v/>
      </c>
      <c r="W534" s="16">
        <f>W525*Settings!$C$13*$D534</f>
        <v/>
      </c>
      <c r="X534" s="16">
        <f>X525*Settings!$C$13*$D534</f>
        <v/>
      </c>
      <c r="Y534" s="16">
        <f>Y525*Settings!$C$13*$D534</f>
        <v/>
      </c>
      <c r="Z534" s="16">
        <f>Z525*Settings!$C$13*$D534</f>
        <v/>
      </c>
      <c r="AA534" s="16">
        <f>AA525*Settings!$C$13*$D534</f>
        <v/>
      </c>
      <c r="AB534" s="16">
        <f>AB525*Settings!$C$13*$D534</f>
        <v/>
      </c>
      <c r="AC534" s="16">
        <f>AC525*Settings!$C$13*$D534</f>
        <v/>
      </c>
      <c r="AD534" s="47">
        <f>EMISSIONS(AD525,Settings!$C$13,$D534)</f>
        <v/>
      </c>
      <c r="AF534" s="11">
        <f>LOWER(Settings!$C$4)&amp;".mit."&amp;$A534&amp;IF($C534="","","."&amp;$C534&amp;"."&amp;$B534)&amp;IF(INDEX(Variables!$D$5:$D$105,MATCH($A534,Variables!$A$5:$A$105,0))="","","."&amp;INDEX(Variables!$D$5:$D$105,MATCH($A534,Variables!$A$5:$A$105,0)))&amp;"."&amp;AF$5</f>
        <v/>
      </c>
      <c r="AG534" s="15">
        <f>AG525*Settings!$C$13*$D534</f>
        <v/>
      </c>
      <c r="AH534" s="16">
        <f>AH525*Settings!$C$13*$D534</f>
        <v/>
      </c>
      <c r="AI534" s="16">
        <f>AI525*Settings!$C$13*$D534</f>
        <v/>
      </c>
      <c r="AJ534" s="16">
        <f>AJ525*Settings!$C$13*$D534</f>
        <v/>
      </c>
      <c r="AK534" s="16">
        <f>AK525*Settings!$C$13*$D534</f>
        <v/>
      </c>
      <c r="AL534" s="16">
        <f>AL525*Settings!$C$13*$D534</f>
        <v/>
      </c>
      <c r="AM534" s="16">
        <f>AM525*Settings!$C$13*$D534</f>
        <v/>
      </c>
      <c r="AN534" s="16">
        <f>AN525*Settings!$C$13*$D534</f>
        <v/>
      </c>
      <c r="AO534" s="16">
        <f>AO525*Settings!$C$13*$D534</f>
        <v/>
      </c>
      <c r="AP534" s="16">
        <f>AP525*Settings!$C$13*$D534</f>
        <v/>
      </c>
      <c r="AQ534" s="16">
        <f>AQ525*Settings!$C$13*$D534</f>
        <v/>
      </c>
      <c r="AR534" s="16">
        <f>AR525*Settings!$C$13*$D534</f>
        <v/>
      </c>
      <c r="AS534" s="16">
        <f>AS525*Settings!$C$13*$D534</f>
        <v/>
      </c>
      <c r="AT534" s="16">
        <f>AT525*Settings!$C$13*$D534</f>
        <v/>
      </c>
      <c r="AU534" s="16">
        <f>AU525*Settings!$C$13*$D534</f>
        <v/>
      </c>
      <c r="AV534" s="16">
        <f>AV525*Settings!$C$13*$D534</f>
        <v/>
      </c>
      <c r="AW534" s="16">
        <f>AW525*Settings!$C$13*$D534</f>
        <v/>
      </c>
      <c r="AX534" s="16">
        <f>AX525*Settings!$C$13*$D534</f>
        <v/>
      </c>
      <c r="AY534" s="47">
        <f>EMISSIONS(AY525,Settings!$C$13,$D534)</f>
        <v/>
      </c>
    </row>
    <row r="535" hidden="1" outlineLevel="2"/>
    <row r="536" hidden="1" outlineLevel="2">
      <c r="A536" s="14" t="inlineStr">
        <is>
          <t>rtx</t>
        </is>
      </c>
      <c r="B536" s="14" t="inlineStr">
        <is>
          <t>coa</t>
        </is>
      </c>
      <c r="C536" s="14" t="inlineStr">
        <is>
          <t>ral</t>
        </is>
      </c>
      <c r="D536" s="37">
        <f>INDEX(Inputs!$R$5:$R$132,MATCH($B536&amp;"|"&amp;$C536,Inputs!$A$5:$A$132,0))</f>
        <v/>
      </c>
      <c r="E536" s="36" t="n"/>
      <c r="F536" s="36" t="n"/>
      <c r="G536" s="36" t="n"/>
      <c r="H536" s="14">
        <f>INDEX(Variables!$B$5:$B$105,MATCH($A536,Variables!$A$5:$A$105,0))&amp;IF($C536="",""," | "&amp;INDEX(Mapping!$B$5:$B$26,MATCH($C536,Mapping!$A$5:$A$26,0))&amp;" | "&amp;INDEX(Mapping!$B$30:$B$41,MATCH($B536,Mapping!$A$30:$A$41,0)))</f>
        <v/>
      </c>
      <c r="I536" s="14">
        <f>INDEX(Variables!$C$5:$C$105,MATCH($A536,Variables!$A$5:$A$105,0))</f>
        <v/>
      </c>
      <c r="J536" s="14">
        <f>INDEX(Variables!$E$5:$E$105,MATCH($A536,Variables!$A$5:$A$105,0))</f>
        <v/>
      </c>
      <c r="K536" s="11">
        <f>LOWER(Settings!$C$4)&amp;".mit."&amp;$A536&amp;IF($C536="","","."&amp;$C536&amp;"."&amp;$B536)&amp;IF(INDEX(Variables!$D$5:$D$105,MATCH($A536,Variables!$A$5:$A$105,0))="","","."&amp;INDEX(Variables!$D$5:$D$105,MATCH($A536,Variables!$A$5:$A$105,0)))&amp;"."&amp;K$5</f>
        <v/>
      </c>
      <c r="L536" s="44">
        <f>L518*Settings!$C$13*(INDEX(L$318:L$329,$D536)+INDEX(L$305:L$316,$D536))</f>
        <v/>
      </c>
      <c r="M536" s="45">
        <f>M518*Settings!$C$13*(INDEX(M$318:M$329,$D536)+INDEX(M$305:M$316,$D536))</f>
        <v/>
      </c>
      <c r="N536" s="45">
        <f>N518*Settings!$C$13*(INDEX(N$318:N$329,$D536)+INDEX(N$305:N$316,$D536))</f>
        <v/>
      </c>
      <c r="O536" s="45">
        <f>O518*Settings!$C$13*(INDEX(O$318:O$329,$D536)+INDEX(O$305:O$316,$D536))</f>
        <v/>
      </c>
      <c r="P536" s="45">
        <f>P518*Settings!$C$13*(INDEX(P$318:P$329,$D536)+INDEX(P$305:P$316,$D536))</f>
        <v/>
      </c>
      <c r="Q536" s="45">
        <f>Q518*Settings!$C$13*(INDEX(Q$318:Q$329,$D536)+INDEX(Q$305:Q$316,$D536))</f>
        <v/>
      </c>
      <c r="R536" s="45">
        <f>R518*Settings!$C$13*(INDEX(R$318:R$329,$D536)+INDEX(R$305:R$316,$D536))</f>
        <v/>
      </c>
      <c r="S536" s="45">
        <f>S518*Settings!$C$13*(INDEX(S$318:S$329,$D536)+INDEX(S$305:S$316,$D536))</f>
        <v/>
      </c>
      <c r="T536" s="45">
        <f>T518*Settings!$C$13*(INDEX(T$318:T$329,$D536)+INDEX(T$305:T$316,$D536))</f>
        <v/>
      </c>
      <c r="U536" s="45">
        <f>U518*Settings!$C$13*(INDEX(U$318:U$329,$D536)+INDEX(U$305:U$316,$D536))</f>
        <v/>
      </c>
      <c r="V536" s="45">
        <f>V518*Settings!$C$13*(INDEX(V$318:V$329,$D536)+INDEX(V$305:V$316,$D536))</f>
        <v/>
      </c>
      <c r="W536" s="45">
        <f>W518*Settings!$C$13*(INDEX(W$318:W$329,$D536)+INDEX(W$305:W$316,$D536))</f>
        <v/>
      </c>
      <c r="X536" s="45">
        <f>X518*Settings!$C$13*(INDEX(X$318:X$329,$D536)+INDEX(X$305:X$316,$D536))</f>
        <v/>
      </c>
      <c r="Y536" s="45">
        <f>Y518*Settings!$C$13*(INDEX(Y$318:Y$329,$D536)+INDEX(Y$305:Y$316,$D536))</f>
        <v/>
      </c>
      <c r="Z536" s="45">
        <f>Z518*Settings!$C$13*(INDEX(Z$318:Z$329,$D536)+INDEX(Z$305:Z$316,$D536))</f>
        <v/>
      </c>
      <c r="AA536" s="45">
        <f>AA518*Settings!$C$13*(INDEX(AA$318:AA$329,$D536)+INDEX(AA$305:AA$316,$D536))</f>
        <v/>
      </c>
      <c r="AB536" s="45">
        <f>AB518*Settings!$C$13*(INDEX(AB$318:AB$329,$D536)+INDEX(AB$305:AB$316,$D536))</f>
        <v/>
      </c>
      <c r="AC536" s="45">
        <f>AC518*Settings!$C$13*(INDEX(AC$318:AC$329,$D536)+INDEX(AC$305:AC$316,$D536))</f>
        <v/>
      </c>
      <c r="AD536" s="46">
        <f>REVENUE(AD518,Settings!$C$13,INDEX(AD$318:AD$329,$D536)+INDEX(AD$305:AD$316,$D536))</f>
        <v/>
      </c>
      <c r="AF536" s="11">
        <f>LOWER(Settings!$C$4)&amp;".mit."&amp;$A536&amp;IF($C536="","","."&amp;$C536&amp;"."&amp;$B536)&amp;IF(INDEX(Variables!$D$5:$D$105,MATCH($A536,Variables!$A$5:$A$105,0))="","","."&amp;INDEX(Variables!$D$5:$D$105,MATCH($A536,Variables!$A$5:$A$105,0)))&amp;"."&amp;AF$5</f>
        <v/>
      </c>
      <c r="AG536" s="44">
        <f>AG518*Settings!$C$13*(INDEX(AG$318:AG$329,$D536)+INDEX(AG$305:AG$316,$D536))</f>
        <v/>
      </c>
      <c r="AH536" s="45">
        <f>AH518*Settings!$C$13*(INDEX(AH$318:AH$329,$D536)+INDEX(AH$305:AH$316,$D536))</f>
        <v/>
      </c>
      <c r="AI536" s="45">
        <f>AI518*Settings!$C$13*(INDEX(AI$318:AI$329,$D536)+INDEX(AI$305:AI$316,$D536))</f>
        <v/>
      </c>
      <c r="AJ536" s="45">
        <f>AJ518*Settings!$C$13*(INDEX(AJ$318:AJ$329,$D536)+INDEX(AJ$305:AJ$316,$D536))</f>
        <v/>
      </c>
      <c r="AK536" s="45">
        <f>AK518*Settings!$C$13*(INDEX(AK$318:AK$329,$D536)+INDEX(AK$305:AK$316,$D536))</f>
        <v/>
      </c>
      <c r="AL536" s="45">
        <f>AL518*Settings!$C$13*(INDEX(AL$318:AL$329,$D536)+INDEX(AL$305:AL$316,$D536))</f>
        <v/>
      </c>
      <c r="AM536" s="45">
        <f>AM518*Settings!$C$13*(INDEX(AM$318:AM$329,$D536)+INDEX(AM$305:AM$316,$D536))</f>
        <v/>
      </c>
      <c r="AN536" s="45">
        <f>AN518*Settings!$C$13*(INDEX(AN$318:AN$329,$D536)+INDEX(AN$305:AN$316,$D536))</f>
        <v/>
      </c>
      <c r="AO536" s="45">
        <f>AO518*Settings!$C$13*(INDEX(AO$318:AO$329,$D536)+INDEX(AO$305:AO$316,$D536))</f>
        <v/>
      </c>
      <c r="AP536" s="45">
        <f>AP518*Settings!$C$13*(INDEX(AP$318:AP$329,$D536)+INDEX(AP$305:AP$316,$D536))</f>
        <v/>
      </c>
      <c r="AQ536" s="45">
        <f>AQ518*Settings!$C$13*(INDEX(AQ$318:AQ$329,$D536)+INDEX(AQ$305:AQ$316,$D536))</f>
        <v/>
      </c>
      <c r="AR536" s="45">
        <f>AR518*Settings!$C$13*(INDEX(AR$318:AR$329,$D536)+INDEX(AR$305:AR$316,$D536))</f>
        <v/>
      </c>
      <c r="AS536" s="45">
        <f>AS518*Settings!$C$13*(INDEX(AS$318:AS$329,$D536)+INDEX(AS$305:AS$316,$D536))</f>
        <v/>
      </c>
      <c r="AT536" s="45">
        <f>AT518*Settings!$C$13*(INDEX(AT$318:AT$329,$D536)+INDEX(AT$305:AT$316,$D536))</f>
        <v/>
      </c>
      <c r="AU536" s="45">
        <f>AU518*Settings!$C$13*(INDEX(AU$318:AU$329,$D536)+INDEX(AU$305:AU$316,$D536))</f>
        <v/>
      </c>
      <c r="AV536" s="45">
        <f>AV518*Settings!$C$13*(INDEX(AV$318:AV$329,$D536)+INDEX(AV$305:AV$316,$D536))</f>
        <v/>
      </c>
      <c r="AW536" s="45">
        <f>AW518*Settings!$C$13*(INDEX(AW$318:AW$329,$D536)+INDEX(AW$305:AW$316,$D536))</f>
        <v/>
      </c>
      <c r="AX536" s="45">
        <f>AX518*Settings!$C$13*(INDEX(AX$318:AX$329,$D536)+INDEX(AX$305:AX$316,$D536))</f>
        <v/>
      </c>
      <c r="AY536" s="46">
        <f>REVENUE(AY518,Settings!$C$13,INDEX(AY$318:AY$329,$D536)+INDEX(AY$305:AY$316,$D536))</f>
        <v/>
      </c>
    </row>
    <row r="537" hidden="1" outlineLevel="2">
      <c r="A537" s="14" t="inlineStr">
        <is>
          <t>rtx</t>
        </is>
      </c>
      <c r="B537" s="14" t="inlineStr">
        <is>
          <t>nga</t>
        </is>
      </c>
      <c r="C537" s="14" t="inlineStr">
        <is>
          <t>ral</t>
        </is>
      </c>
      <c r="D537" s="37">
        <f>INDEX(Inputs!$R$5:$R$132,MATCH($B537&amp;"|"&amp;$C537,Inputs!$A$5:$A$132,0))</f>
        <v/>
      </c>
      <c r="E537" s="36" t="n"/>
      <c r="F537" s="36" t="n"/>
      <c r="G537" s="36" t="n"/>
      <c r="H537" s="14">
        <f>INDEX(Variables!$B$5:$B$105,MATCH($A537,Variables!$A$5:$A$105,0))&amp;IF($C537="",""," | "&amp;INDEX(Mapping!$B$5:$B$26,MATCH($C537,Mapping!$A$5:$A$26,0))&amp;" | "&amp;INDEX(Mapping!$B$30:$B$41,MATCH($B537,Mapping!$A$30:$A$41,0)))</f>
        <v/>
      </c>
      <c r="I537" s="14">
        <f>INDEX(Variables!$C$5:$C$105,MATCH($A537,Variables!$A$5:$A$105,0))</f>
        <v/>
      </c>
      <c r="J537" s="14">
        <f>INDEX(Variables!$E$5:$E$105,MATCH($A537,Variables!$A$5:$A$105,0))</f>
        <v/>
      </c>
      <c r="K537" s="11">
        <f>LOWER(Settings!$C$4)&amp;".mit."&amp;$A537&amp;IF($C537="","","."&amp;$C537&amp;"."&amp;$B537)&amp;IF(INDEX(Variables!$D$5:$D$105,MATCH($A537,Variables!$A$5:$A$105,0))="","","."&amp;INDEX(Variables!$D$5:$D$105,MATCH($A537,Variables!$A$5:$A$105,0)))&amp;"."&amp;K$5</f>
        <v/>
      </c>
      <c r="L537" s="44">
        <f>L519*Settings!$C$13*(INDEX(L$318:L$329,$D537)+INDEX(L$305:L$316,$D537))</f>
        <v/>
      </c>
      <c r="M537" s="45">
        <f>M519*Settings!$C$13*(INDEX(M$318:M$329,$D537)+INDEX(M$305:M$316,$D537))</f>
        <v/>
      </c>
      <c r="N537" s="45">
        <f>N519*Settings!$C$13*(INDEX(N$318:N$329,$D537)+INDEX(N$305:N$316,$D537))</f>
        <v/>
      </c>
      <c r="O537" s="45">
        <f>O519*Settings!$C$13*(INDEX(O$318:O$329,$D537)+INDEX(O$305:O$316,$D537))</f>
        <v/>
      </c>
      <c r="P537" s="45">
        <f>P519*Settings!$C$13*(INDEX(P$318:P$329,$D537)+INDEX(P$305:P$316,$D537))</f>
        <v/>
      </c>
      <c r="Q537" s="45">
        <f>Q519*Settings!$C$13*(INDEX(Q$318:Q$329,$D537)+INDEX(Q$305:Q$316,$D537))</f>
        <v/>
      </c>
      <c r="R537" s="45">
        <f>R519*Settings!$C$13*(INDEX(R$318:R$329,$D537)+INDEX(R$305:R$316,$D537))</f>
        <v/>
      </c>
      <c r="S537" s="45">
        <f>S519*Settings!$C$13*(INDEX(S$318:S$329,$D537)+INDEX(S$305:S$316,$D537))</f>
        <v/>
      </c>
      <c r="T537" s="45">
        <f>T519*Settings!$C$13*(INDEX(T$318:T$329,$D537)+INDEX(T$305:T$316,$D537))</f>
        <v/>
      </c>
      <c r="U537" s="45">
        <f>U519*Settings!$C$13*(INDEX(U$318:U$329,$D537)+INDEX(U$305:U$316,$D537))</f>
        <v/>
      </c>
      <c r="V537" s="45">
        <f>V519*Settings!$C$13*(INDEX(V$318:V$329,$D537)+INDEX(V$305:V$316,$D537))</f>
        <v/>
      </c>
      <c r="W537" s="45">
        <f>W519*Settings!$C$13*(INDEX(W$318:W$329,$D537)+INDEX(W$305:W$316,$D537))</f>
        <v/>
      </c>
      <c r="X537" s="45">
        <f>X519*Settings!$C$13*(INDEX(X$318:X$329,$D537)+INDEX(X$305:X$316,$D537))</f>
        <v/>
      </c>
      <c r="Y537" s="45">
        <f>Y519*Settings!$C$13*(INDEX(Y$318:Y$329,$D537)+INDEX(Y$305:Y$316,$D537))</f>
        <v/>
      </c>
      <c r="Z537" s="45">
        <f>Z519*Settings!$C$13*(INDEX(Z$318:Z$329,$D537)+INDEX(Z$305:Z$316,$D537))</f>
        <v/>
      </c>
      <c r="AA537" s="45">
        <f>AA519*Settings!$C$13*(INDEX(AA$318:AA$329,$D537)+INDEX(AA$305:AA$316,$D537))</f>
        <v/>
      </c>
      <c r="AB537" s="45">
        <f>AB519*Settings!$C$13*(INDEX(AB$318:AB$329,$D537)+INDEX(AB$305:AB$316,$D537))</f>
        <v/>
      </c>
      <c r="AC537" s="45">
        <f>AC519*Settings!$C$13*(INDEX(AC$318:AC$329,$D537)+INDEX(AC$305:AC$316,$D537))</f>
        <v/>
      </c>
      <c r="AD537" s="46">
        <f>REVENUE(AD519,Settings!$C$13,INDEX(AD$318:AD$329,$D537)+INDEX(AD$305:AD$316,$D537))</f>
        <v/>
      </c>
      <c r="AF537" s="11">
        <f>LOWER(Settings!$C$4)&amp;".mit."&amp;$A537&amp;IF($C537="","","."&amp;$C537&amp;"."&amp;$B537)&amp;IF(INDEX(Variables!$D$5:$D$105,MATCH($A537,Variables!$A$5:$A$105,0))="","","."&amp;INDEX(Variables!$D$5:$D$105,MATCH($A537,Variables!$A$5:$A$105,0)))&amp;"."&amp;AF$5</f>
        <v/>
      </c>
      <c r="AG537" s="44">
        <f>AG519*Settings!$C$13*(INDEX(AG$318:AG$329,$D537)+INDEX(AG$305:AG$316,$D537))</f>
        <v/>
      </c>
      <c r="AH537" s="45">
        <f>AH519*Settings!$C$13*(INDEX(AH$318:AH$329,$D537)+INDEX(AH$305:AH$316,$D537))</f>
        <v/>
      </c>
      <c r="AI537" s="45">
        <f>AI519*Settings!$C$13*(INDEX(AI$318:AI$329,$D537)+INDEX(AI$305:AI$316,$D537))</f>
        <v/>
      </c>
      <c r="AJ537" s="45">
        <f>AJ519*Settings!$C$13*(INDEX(AJ$318:AJ$329,$D537)+INDEX(AJ$305:AJ$316,$D537))</f>
        <v/>
      </c>
      <c r="AK537" s="45">
        <f>AK519*Settings!$C$13*(INDEX(AK$318:AK$329,$D537)+INDEX(AK$305:AK$316,$D537))</f>
        <v/>
      </c>
      <c r="AL537" s="45">
        <f>AL519*Settings!$C$13*(INDEX(AL$318:AL$329,$D537)+INDEX(AL$305:AL$316,$D537))</f>
        <v/>
      </c>
      <c r="AM537" s="45">
        <f>AM519*Settings!$C$13*(INDEX(AM$318:AM$329,$D537)+INDEX(AM$305:AM$316,$D537))</f>
        <v/>
      </c>
      <c r="AN537" s="45">
        <f>AN519*Settings!$C$13*(INDEX(AN$318:AN$329,$D537)+INDEX(AN$305:AN$316,$D537))</f>
        <v/>
      </c>
      <c r="AO537" s="45">
        <f>AO519*Settings!$C$13*(INDEX(AO$318:AO$329,$D537)+INDEX(AO$305:AO$316,$D537))</f>
        <v/>
      </c>
      <c r="AP537" s="45">
        <f>AP519*Settings!$C$13*(INDEX(AP$318:AP$329,$D537)+INDEX(AP$305:AP$316,$D537))</f>
        <v/>
      </c>
      <c r="AQ537" s="45">
        <f>AQ519*Settings!$C$13*(INDEX(AQ$318:AQ$329,$D537)+INDEX(AQ$305:AQ$316,$D537))</f>
        <v/>
      </c>
      <c r="AR537" s="45">
        <f>AR519*Settings!$C$13*(INDEX(AR$318:AR$329,$D537)+INDEX(AR$305:AR$316,$D537))</f>
        <v/>
      </c>
      <c r="AS537" s="45">
        <f>AS519*Settings!$C$13*(INDEX(AS$318:AS$329,$D537)+INDEX(AS$305:AS$316,$D537))</f>
        <v/>
      </c>
      <c r="AT537" s="45">
        <f>AT519*Settings!$C$13*(INDEX(AT$318:AT$329,$D537)+INDEX(AT$305:AT$316,$D537))</f>
        <v/>
      </c>
      <c r="AU537" s="45">
        <f>AU519*Settings!$C$13*(INDEX(AU$318:AU$329,$D537)+INDEX(AU$305:AU$316,$D537))</f>
        <v/>
      </c>
      <c r="AV537" s="45">
        <f>AV519*Settings!$C$13*(INDEX(AV$318:AV$329,$D537)+INDEX(AV$305:AV$316,$D537))</f>
        <v/>
      </c>
      <c r="AW537" s="45">
        <f>AW519*Settings!$C$13*(INDEX(AW$318:AW$329,$D537)+INDEX(AW$305:AW$316,$D537))</f>
        <v/>
      </c>
      <c r="AX537" s="45">
        <f>AX519*Settings!$C$13*(INDEX(AX$318:AX$329,$D537)+INDEX(AX$305:AX$316,$D537))</f>
        <v/>
      </c>
      <c r="AY537" s="46">
        <f>REVENUE(AY519,Settings!$C$13,INDEX(AY$318:AY$329,$D537)+INDEX(AY$305:AY$316,$D537))</f>
        <v/>
      </c>
    </row>
    <row r="538" hidden="1" outlineLevel="2">
      <c r="A538" s="14" t="inlineStr">
        <is>
          <t>rtx</t>
        </is>
      </c>
      <c r="B538" s="14" t="inlineStr">
        <is>
          <t>gso</t>
        </is>
      </c>
      <c r="C538" s="14" t="inlineStr">
        <is>
          <t>ral</t>
        </is>
      </c>
      <c r="D538" s="37">
        <f>INDEX(Inputs!$R$5:$R$132,MATCH($B538&amp;"|"&amp;$C538,Inputs!$A$5:$A$132,0))</f>
        <v/>
      </c>
      <c r="E538" s="36" t="n"/>
      <c r="F538" s="36" t="n"/>
      <c r="G538" s="36" t="n"/>
      <c r="H538" s="14">
        <f>INDEX(Variables!$B$5:$B$105,MATCH($A538,Variables!$A$5:$A$105,0))&amp;IF($C538="",""," | "&amp;INDEX(Mapping!$B$5:$B$26,MATCH($C538,Mapping!$A$5:$A$26,0))&amp;" | "&amp;INDEX(Mapping!$B$30:$B$41,MATCH($B538,Mapping!$A$30:$A$41,0)))</f>
        <v/>
      </c>
      <c r="I538" s="14">
        <f>INDEX(Variables!$C$5:$C$105,MATCH($A538,Variables!$A$5:$A$105,0))</f>
        <v/>
      </c>
      <c r="J538" s="14">
        <f>INDEX(Variables!$E$5:$E$105,MATCH($A538,Variables!$A$5:$A$105,0))</f>
        <v/>
      </c>
      <c r="K538" s="11">
        <f>LOWER(Settings!$C$4)&amp;".mit."&amp;$A538&amp;IF($C538="","","."&amp;$C538&amp;"."&amp;$B538)&amp;IF(INDEX(Variables!$D$5:$D$105,MATCH($A538,Variables!$A$5:$A$105,0))="","","."&amp;INDEX(Variables!$D$5:$D$105,MATCH($A538,Variables!$A$5:$A$105,0)))&amp;"."&amp;K$5</f>
        <v/>
      </c>
      <c r="L538" s="44">
        <f>L520*Settings!$C$13*(INDEX(L$318:L$329,$D538)+INDEX(L$305:L$316,$D538))</f>
        <v/>
      </c>
      <c r="M538" s="45">
        <f>M520*Settings!$C$13*(INDEX(M$318:M$329,$D538)+INDEX(M$305:M$316,$D538))</f>
        <v/>
      </c>
      <c r="N538" s="45">
        <f>N520*Settings!$C$13*(INDEX(N$318:N$329,$D538)+INDEX(N$305:N$316,$D538))</f>
        <v/>
      </c>
      <c r="O538" s="45">
        <f>O520*Settings!$C$13*(INDEX(O$318:O$329,$D538)+INDEX(O$305:O$316,$D538))</f>
        <v/>
      </c>
      <c r="P538" s="45">
        <f>P520*Settings!$C$13*(INDEX(P$318:P$329,$D538)+INDEX(P$305:P$316,$D538))</f>
        <v/>
      </c>
      <c r="Q538" s="45">
        <f>Q520*Settings!$C$13*(INDEX(Q$318:Q$329,$D538)+INDEX(Q$305:Q$316,$D538))</f>
        <v/>
      </c>
      <c r="R538" s="45">
        <f>R520*Settings!$C$13*(INDEX(R$318:R$329,$D538)+INDEX(R$305:R$316,$D538))</f>
        <v/>
      </c>
      <c r="S538" s="45">
        <f>S520*Settings!$C$13*(INDEX(S$318:S$329,$D538)+INDEX(S$305:S$316,$D538))</f>
        <v/>
      </c>
      <c r="T538" s="45">
        <f>T520*Settings!$C$13*(INDEX(T$318:T$329,$D538)+INDEX(T$305:T$316,$D538))</f>
        <v/>
      </c>
      <c r="U538" s="45">
        <f>U520*Settings!$C$13*(INDEX(U$318:U$329,$D538)+INDEX(U$305:U$316,$D538))</f>
        <v/>
      </c>
      <c r="V538" s="45">
        <f>V520*Settings!$C$13*(INDEX(V$318:V$329,$D538)+INDEX(V$305:V$316,$D538))</f>
        <v/>
      </c>
      <c r="W538" s="45">
        <f>W520*Settings!$C$13*(INDEX(W$318:W$329,$D538)+INDEX(W$305:W$316,$D538))</f>
        <v/>
      </c>
      <c r="X538" s="45">
        <f>X520*Settings!$C$13*(INDEX(X$318:X$329,$D538)+INDEX(X$305:X$316,$D538))</f>
        <v/>
      </c>
      <c r="Y538" s="45">
        <f>Y520*Settings!$C$13*(INDEX(Y$318:Y$329,$D538)+INDEX(Y$305:Y$316,$D538))</f>
        <v/>
      </c>
      <c r="Z538" s="45">
        <f>Z520*Settings!$C$13*(INDEX(Z$318:Z$329,$D538)+INDEX(Z$305:Z$316,$D538))</f>
        <v/>
      </c>
      <c r="AA538" s="45">
        <f>AA520*Settings!$C$13*(INDEX(AA$318:AA$329,$D538)+INDEX(AA$305:AA$316,$D538))</f>
        <v/>
      </c>
      <c r="AB538" s="45">
        <f>AB520*Settings!$C$13*(INDEX(AB$318:AB$329,$D538)+INDEX(AB$305:AB$316,$D538))</f>
        <v/>
      </c>
      <c r="AC538" s="45">
        <f>AC520*Settings!$C$13*(INDEX(AC$318:AC$329,$D538)+INDEX(AC$305:AC$316,$D538))</f>
        <v/>
      </c>
      <c r="AD538" s="46">
        <f>REVENUE(AD520,Settings!$C$13,INDEX(AD$318:AD$329,$D538)+INDEX(AD$305:AD$316,$D538))</f>
        <v/>
      </c>
      <c r="AF538" s="11">
        <f>LOWER(Settings!$C$4)&amp;".mit."&amp;$A538&amp;IF($C538="","","."&amp;$C538&amp;"."&amp;$B538)&amp;IF(INDEX(Variables!$D$5:$D$105,MATCH($A538,Variables!$A$5:$A$105,0))="","","."&amp;INDEX(Variables!$D$5:$D$105,MATCH($A538,Variables!$A$5:$A$105,0)))&amp;"."&amp;AF$5</f>
        <v/>
      </c>
      <c r="AG538" s="44">
        <f>AG520*Settings!$C$13*(INDEX(AG$318:AG$329,$D538)+INDEX(AG$305:AG$316,$D538))</f>
        <v/>
      </c>
      <c r="AH538" s="45">
        <f>AH520*Settings!$C$13*(INDEX(AH$318:AH$329,$D538)+INDEX(AH$305:AH$316,$D538))</f>
        <v/>
      </c>
      <c r="AI538" s="45">
        <f>AI520*Settings!$C$13*(INDEX(AI$318:AI$329,$D538)+INDEX(AI$305:AI$316,$D538))</f>
        <v/>
      </c>
      <c r="AJ538" s="45">
        <f>AJ520*Settings!$C$13*(INDEX(AJ$318:AJ$329,$D538)+INDEX(AJ$305:AJ$316,$D538))</f>
        <v/>
      </c>
      <c r="AK538" s="45">
        <f>AK520*Settings!$C$13*(INDEX(AK$318:AK$329,$D538)+INDEX(AK$305:AK$316,$D538))</f>
        <v/>
      </c>
      <c r="AL538" s="45">
        <f>AL520*Settings!$C$13*(INDEX(AL$318:AL$329,$D538)+INDEX(AL$305:AL$316,$D538))</f>
        <v/>
      </c>
      <c r="AM538" s="45">
        <f>AM520*Settings!$C$13*(INDEX(AM$318:AM$329,$D538)+INDEX(AM$305:AM$316,$D538))</f>
        <v/>
      </c>
      <c r="AN538" s="45">
        <f>AN520*Settings!$C$13*(INDEX(AN$318:AN$329,$D538)+INDEX(AN$305:AN$316,$D538))</f>
        <v/>
      </c>
      <c r="AO538" s="45">
        <f>AO520*Settings!$C$13*(INDEX(AO$318:AO$329,$D538)+INDEX(AO$305:AO$316,$D538))</f>
        <v/>
      </c>
      <c r="AP538" s="45">
        <f>AP520*Settings!$C$13*(INDEX(AP$318:AP$329,$D538)+INDEX(AP$305:AP$316,$D538))</f>
        <v/>
      </c>
      <c r="AQ538" s="45">
        <f>AQ520*Settings!$C$13*(INDEX(AQ$318:AQ$329,$D538)+INDEX(AQ$305:AQ$316,$D538))</f>
        <v/>
      </c>
      <c r="AR538" s="45">
        <f>AR520*Settings!$C$13*(INDEX(AR$318:AR$329,$D538)+INDEX(AR$305:AR$316,$D538))</f>
        <v/>
      </c>
      <c r="AS538" s="45">
        <f>AS520*Settings!$C$13*(INDEX(AS$318:AS$329,$D538)+INDEX(AS$305:AS$316,$D538))</f>
        <v/>
      </c>
      <c r="AT538" s="45">
        <f>AT520*Settings!$C$13*(INDEX(AT$318:AT$329,$D538)+INDEX(AT$305:AT$316,$D538))</f>
        <v/>
      </c>
      <c r="AU538" s="45">
        <f>AU520*Settings!$C$13*(INDEX(AU$318:AU$329,$D538)+INDEX(AU$305:AU$316,$D538))</f>
        <v/>
      </c>
      <c r="AV538" s="45">
        <f>AV520*Settings!$C$13*(INDEX(AV$318:AV$329,$D538)+INDEX(AV$305:AV$316,$D538))</f>
        <v/>
      </c>
      <c r="AW538" s="45">
        <f>AW520*Settings!$C$13*(INDEX(AW$318:AW$329,$D538)+INDEX(AW$305:AW$316,$D538))</f>
        <v/>
      </c>
      <c r="AX538" s="45">
        <f>AX520*Settings!$C$13*(INDEX(AX$318:AX$329,$D538)+INDEX(AX$305:AX$316,$D538))</f>
        <v/>
      </c>
      <c r="AY538" s="46">
        <f>REVENUE(AY520,Settings!$C$13,INDEX(AY$318:AY$329,$D538)+INDEX(AY$305:AY$316,$D538))</f>
        <v/>
      </c>
    </row>
    <row r="539" hidden="1" outlineLevel="2">
      <c r="A539" s="14" t="inlineStr">
        <is>
          <t>rtx</t>
        </is>
      </c>
      <c r="B539" s="14" t="inlineStr">
        <is>
          <t>die</t>
        </is>
      </c>
      <c r="C539" s="14" t="inlineStr">
        <is>
          <t>ral</t>
        </is>
      </c>
      <c r="D539" s="37">
        <f>INDEX(Inputs!$R$5:$R$132,MATCH($B539&amp;"|"&amp;$C539,Inputs!$A$5:$A$132,0))</f>
        <v/>
      </c>
      <c r="E539" s="36" t="n"/>
      <c r="F539" s="36" t="n"/>
      <c r="G539" s="36" t="n"/>
      <c r="H539" s="14">
        <f>INDEX(Variables!$B$5:$B$105,MATCH($A539,Variables!$A$5:$A$105,0))&amp;IF($C539="",""," | "&amp;INDEX(Mapping!$B$5:$B$26,MATCH($C539,Mapping!$A$5:$A$26,0))&amp;" | "&amp;INDEX(Mapping!$B$30:$B$41,MATCH($B539,Mapping!$A$30:$A$41,0)))</f>
        <v/>
      </c>
      <c r="I539" s="14">
        <f>INDEX(Variables!$C$5:$C$105,MATCH($A539,Variables!$A$5:$A$105,0))</f>
        <v/>
      </c>
      <c r="J539" s="14">
        <f>INDEX(Variables!$E$5:$E$105,MATCH($A539,Variables!$A$5:$A$105,0))</f>
        <v/>
      </c>
      <c r="K539" s="11">
        <f>LOWER(Settings!$C$4)&amp;".mit."&amp;$A539&amp;IF($C539="","","."&amp;$C539&amp;"."&amp;$B539)&amp;IF(INDEX(Variables!$D$5:$D$105,MATCH($A539,Variables!$A$5:$A$105,0))="","","."&amp;INDEX(Variables!$D$5:$D$105,MATCH($A539,Variables!$A$5:$A$105,0)))&amp;"."&amp;K$5</f>
        <v/>
      </c>
      <c r="L539" s="44">
        <f>L521*Settings!$C$13*(INDEX(L$318:L$329,$D539)+INDEX(L$305:L$316,$D539))</f>
        <v/>
      </c>
      <c r="M539" s="45">
        <f>M521*Settings!$C$13*(INDEX(M$318:M$329,$D539)+INDEX(M$305:M$316,$D539))</f>
        <v/>
      </c>
      <c r="N539" s="45">
        <f>N521*Settings!$C$13*(INDEX(N$318:N$329,$D539)+INDEX(N$305:N$316,$D539))</f>
        <v/>
      </c>
      <c r="O539" s="45">
        <f>O521*Settings!$C$13*(INDEX(O$318:O$329,$D539)+INDEX(O$305:O$316,$D539))</f>
        <v/>
      </c>
      <c r="P539" s="45">
        <f>P521*Settings!$C$13*(INDEX(P$318:P$329,$D539)+INDEX(P$305:P$316,$D539))</f>
        <v/>
      </c>
      <c r="Q539" s="45">
        <f>Q521*Settings!$C$13*(INDEX(Q$318:Q$329,$D539)+INDEX(Q$305:Q$316,$D539))</f>
        <v/>
      </c>
      <c r="R539" s="45">
        <f>R521*Settings!$C$13*(INDEX(R$318:R$329,$D539)+INDEX(R$305:R$316,$D539))</f>
        <v/>
      </c>
      <c r="S539" s="45">
        <f>S521*Settings!$C$13*(INDEX(S$318:S$329,$D539)+INDEX(S$305:S$316,$D539))</f>
        <v/>
      </c>
      <c r="T539" s="45">
        <f>T521*Settings!$C$13*(INDEX(T$318:T$329,$D539)+INDEX(T$305:T$316,$D539))</f>
        <v/>
      </c>
      <c r="U539" s="45">
        <f>U521*Settings!$C$13*(INDEX(U$318:U$329,$D539)+INDEX(U$305:U$316,$D539))</f>
        <v/>
      </c>
      <c r="V539" s="45">
        <f>V521*Settings!$C$13*(INDEX(V$318:V$329,$D539)+INDEX(V$305:V$316,$D539))</f>
        <v/>
      </c>
      <c r="W539" s="45">
        <f>W521*Settings!$C$13*(INDEX(W$318:W$329,$D539)+INDEX(W$305:W$316,$D539))</f>
        <v/>
      </c>
      <c r="X539" s="45">
        <f>X521*Settings!$C$13*(INDEX(X$318:X$329,$D539)+INDEX(X$305:X$316,$D539))</f>
        <v/>
      </c>
      <c r="Y539" s="45">
        <f>Y521*Settings!$C$13*(INDEX(Y$318:Y$329,$D539)+INDEX(Y$305:Y$316,$D539))</f>
        <v/>
      </c>
      <c r="Z539" s="45">
        <f>Z521*Settings!$C$13*(INDEX(Z$318:Z$329,$D539)+INDEX(Z$305:Z$316,$D539))</f>
        <v/>
      </c>
      <c r="AA539" s="45">
        <f>AA521*Settings!$C$13*(INDEX(AA$318:AA$329,$D539)+INDEX(AA$305:AA$316,$D539))</f>
        <v/>
      </c>
      <c r="AB539" s="45">
        <f>AB521*Settings!$C$13*(INDEX(AB$318:AB$329,$D539)+INDEX(AB$305:AB$316,$D539))</f>
        <v/>
      </c>
      <c r="AC539" s="45">
        <f>AC521*Settings!$C$13*(INDEX(AC$318:AC$329,$D539)+INDEX(AC$305:AC$316,$D539))</f>
        <v/>
      </c>
      <c r="AD539" s="46">
        <f>REVENUE(AD521,Settings!$C$13,INDEX(AD$318:AD$329,$D539)+INDEX(AD$305:AD$316,$D539))</f>
        <v/>
      </c>
      <c r="AF539" s="11">
        <f>LOWER(Settings!$C$4)&amp;".mit."&amp;$A539&amp;IF($C539="","","."&amp;$C539&amp;"."&amp;$B539)&amp;IF(INDEX(Variables!$D$5:$D$105,MATCH($A539,Variables!$A$5:$A$105,0))="","","."&amp;INDEX(Variables!$D$5:$D$105,MATCH($A539,Variables!$A$5:$A$105,0)))&amp;"."&amp;AF$5</f>
        <v/>
      </c>
      <c r="AG539" s="44">
        <f>AG521*Settings!$C$13*(INDEX(AG$318:AG$329,$D539)+INDEX(AG$305:AG$316,$D539))</f>
        <v/>
      </c>
      <c r="AH539" s="45">
        <f>AH521*Settings!$C$13*(INDEX(AH$318:AH$329,$D539)+INDEX(AH$305:AH$316,$D539))</f>
        <v/>
      </c>
      <c r="AI539" s="45">
        <f>AI521*Settings!$C$13*(INDEX(AI$318:AI$329,$D539)+INDEX(AI$305:AI$316,$D539))</f>
        <v/>
      </c>
      <c r="AJ539" s="45">
        <f>AJ521*Settings!$C$13*(INDEX(AJ$318:AJ$329,$D539)+INDEX(AJ$305:AJ$316,$D539))</f>
        <v/>
      </c>
      <c r="AK539" s="45">
        <f>AK521*Settings!$C$13*(INDEX(AK$318:AK$329,$D539)+INDEX(AK$305:AK$316,$D539))</f>
        <v/>
      </c>
      <c r="AL539" s="45">
        <f>AL521*Settings!$C$13*(INDEX(AL$318:AL$329,$D539)+INDEX(AL$305:AL$316,$D539))</f>
        <v/>
      </c>
      <c r="AM539" s="45">
        <f>AM521*Settings!$C$13*(INDEX(AM$318:AM$329,$D539)+INDEX(AM$305:AM$316,$D539))</f>
        <v/>
      </c>
      <c r="AN539" s="45">
        <f>AN521*Settings!$C$13*(INDEX(AN$318:AN$329,$D539)+INDEX(AN$305:AN$316,$D539))</f>
        <v/>
      </c>
      <c r="AO539" s="45">
        <f>AO521*Settings!$C$13*(INDEX(AO$318:AO$329,$D539)+INDEX(AO$305:AO$316,$D539))</f>
        <v/>
      </c>
      <c r="AP539" s="45">
        <f>AP521*Settings!$C$13*(INDEX(AP$318:AP$329,$D539)+INDEX(AP$305:AP$316,$D539))</f>
        <v/>
      </c>
      <c r="AQ539" s="45">
        <f>AQ521*Settings!$C$13*(INDEX(AQ$318:AQ$329,$D539)+INDEX(AQ$305:AQ$316,$D539))</f>
        <v/>
      </c>
      <c r="AR539" s="45">
        <f>AR521*Settings!$C$13*(INDEX(AR$318:AR$329,$D539)+INDEX(AR$305:AR$316,$D539))</f>
        <v/>
      </c>
      <c r="AS539" s="45">
        <f>AS521*Settings!$C$13*(INDEX(AS$318:AS$329,$D539)+INDEX(AS$305:AS$316,$D539))</f>
        <v/>
      </c>
      <c r="AT539" s="45">
        <f>AT521*Settings!$C$13*(INDEX(AT$318:AT$329,$D539)+INDEX(AT$305:AT$316,$D539))</f>
        <v/>
      </c>
      <c r="AU539" s="45">
        <f>AU521*Settings!$C$13*(INDEX(AU$318:AU$329,$D539)+INDEX(AU$305:AU$316,$D539))</f>
        <v/>
      </c>
      <c r="AV539" s="45">
        <f>AV521*Settings!$C$13*(INDEX(AV$318:AV$329,$D539)+INDEX(AV$305:AV$316,$D539))</f>
        <v/>
      </c>
      <c r="AW539" s="45">
        <f>AW521*Settings!$C$13*(INDEX(AW$318:AW$329,$D539)+INDEX(AW$305:AW$316,$D539))</f>
        <v/>
      </c>
      <c r="AX539" s="45">
        <f>AX521*Settings!$C$13*(INDEX(AX$318:AX$329,$D539)+INDEX(AX$305:AX$316,$D539))</f>
        <v/>
      </c>
      <c r="AY539" s="46">
        <f>REVENUE(AY521,Settings!$C$13,INDEX(AY$318:AY$329,$D539)+INDEX(AY$305:AY$316,$D539))</f>
        <v/>
      </c>
    </row>
    <row r="540" hidden="1" outlineLevel="2">
      <c r="A540" s="14" t="inlineStr">
        <is>
          <t>rtx</t>
        </is>
      </c>
      <c r="B540" s="14" t="inlineStr">
        <is>
          <t>lpg</t>
        </is>
      </c>
      <c r="C540" s="14" t="inlineStr">
        <is>
          <t>ral</t>
        </is>
      </c>
      <c r="D540" s="37">
        <f>INDEX(Inputs!$R$5:$R$132,MATCH($B540&amp;"|"&amp;$C540,Inputs!$A$5:$A$132,0))</f>
        <v/>
      </c>
      <c r="E540" s="36" t="n"/>
      <c r="F540" s="36" t="n"/>
      <c r="G540" s="36" t="n"/>
      <c r="H540" s="14">
        <f>INDEX(Variables!$B$5:$B$105,MATCH($A540,Variables!$A$5:$A$105,0))&amp;IF($C540="",""," | "&amp;INDEX(Mapping!$B$5:$B$26,MATCH($C540,Mapping!$A$5:$A$26,0))&amp;" | "&amp;INDEX(Mapping!$B$30:$B$41,MATCH($B540,Mapping!$A$30:$A$41,0)))</f>
        <v/>
      </c>
      <c r="I540" s="14">
        <f>INDEX(Variables!$C$5:$C$105,MATCH($A540,Variables!$A$5:$A$105,0))</f>
        <v/>
      </c>
      <c r="J540" s="14">
        <f>INDEX(Variables!$E$5:$E$105,MATCH($A540,Variables!$A$5:$A$105,0))</f>
        <v/>
      </c>
      <c r="K540" s="11">
        <f>LOWER(Settings!$C$4)&amp;".mit."&amp;$A540&amp;IF($C540="","","."&amp;$C540&amp;"."&amp;$B540)&amp;IF(INDEX(Variables!$D$5:$D$105,MATCH($A540,Variables!$A$5:$A$105,0))="","","."&amp;INDEX(Variables!$D$5:$D$105,MATCH($A540,Variables!$A$5:$A$105,0)))&amp;"."&amp;K$5</f>
        <v/>
      </c>
      <c r="L540" s="44">
        <f>L522*Settings!$C$13*(INDEX(L$318:L$329,$D540)+INDEX(L$305:L$316,$D540))</f>
        <v/>
      </c>
      <c r="M540" s="45">
        <f>M522*Settings!$C$13*(INDEX(M$318:M$329,$D540)+INDEX(M$305:M$316,$D540))</f>
        <v/>
      </c>
      <c r="N540" s="45">
        <f>N522*Settings!$C$13*(INDEX(N$318:N$329,$D540)+INDEX(N$305:N$316,$D540))</f>
        <v/>
      </c>
      <c r="O540" s="45">
        <f>O522*Settings!$C$13*(INDEX(O$318:O$329,$D540)+INDEX(O$305:O$316,$D540))</f>
        <v/>
      </c>
      <c r="P540" s="45">
        <f>P522*Settings!$C$13*(INDEX(P$318:P$329,$D540)+INDEX(P$305:P$316,$D540))</f>
        <v/>
      </c>
      <c r="Q540" s="45">
        <f>Q522*Settings!$C$13*(INDEX(Q$318:Q$329,$D540)+INDEX(Q$305:Q$316,$D540))</f>
        <v/>
      </c>
      <c r="R540" s="45">
        <f>R522*Settings!$C$13*(INDEX(R$318:R$329,$D540)+INDEX(R$305:R$316,$D540))</f>
        <v/>
      </c>
      <c r="S540" s="45">
        <f>S522*Settings!$C$13*(INDEX(S$318:S$329,$D540)+INDEX(S$305:S$316,$D540))</f>
        <v/>
      </c>
      <c r="T540" s="45">
        <f>T522*Settings!$C$13*(INDEX(T$318:T$329,$D540)+INDEX(T$305:T$316,$D540))</f>
        <v/>
      </c>
      <c r="U540" s="45">
        <f>U522*Settings!$C$13*(INDEX(U$318:U$329,$D540)+INDEX(U$305:U$316,$D540))</f>
        <v/>
      </c>
      <c r="V540" s="45">
        <f>V522*Settings!$C$13*(INDEX(V$318:V$329,$D540)+INDEX(V$305:V$316,$D540))</f>
        <v/>
      </c>
      <c r="W540" s="45">
        <f>W522*Settings!$C$13*(INDEX(W$318:W$329,$D540)+INDEX(W$305:W$316,$D540))</f>
        <v/>
      </c>
      <c r="X540" s="45">
        <f>X522*Settings!$C$13*(INDEX(X$318:X$329,$D540)+INDEX(X$305:X$316,$D540))</f>
        <v/>
      </c>
      <c r="Y540" s="45">
        <f>Y522*Settings!$C$13*(INDEX(Y$318:Y$329,$D540)+INDEX(Y$305:Y$316,$D540))</f>
        <v/>
      </c>
      <c r="Z540" s="45">
        <f>Z522*Settings!$C$13*(INDEX(Z$318:Z$329,$D540)+INDEX(Z$305:Z$316,$D540))</f>
        <v/>
      </c>
      <c r="AA540" s="45">
        <f>AA522*Settings!$C$13*(INDEX(AA$318:AA$329,$D540)+INDEX(AA$305:AA$316,$D540))</f>
        <v/>
      </c>
      <c r="AB540" s="45">
        <f>AB522*Settings!$C$13*(INDEX(AB$318:AB$329,$D540)+INDEX(AB$305:AB$316,$D540))</f>
        <v/>
      </c>
      <c r="AC540" s="45">
        <f>AC522*Settings!$C$13*(INDEX(AC$318:AC$329,$D540)+INDEX(AC$305:AC$316,$D540))</f>
        <v/>
      </c>
      <c r="AD540" s="46">
        <f>REVENUE(AD522,Settings!$C$13,INDEX(AD$318:AD$329,$D540)+INDEX(AD$305:AD$316,$D540))</f>
        <v/>
      </c>
      <c r="AF540" s="11">
        <f>LOWER(Settings!$C$4)&amp;".mit."&amp;$A540&amp;IF($C540="","","."&amp;$C540&amp;"."&amp;$B540)&amp;IF(INDEX(Variables!$D$5:$D$105,MATCH($A540,Variables!$A$5:$A$105,0))="","","."&amp;INDEX(Variables!$D$5:$D$105,MATCH($A540,Variables!$A$5:$A$105,0)))&amp;"."&amp;AF$5</f>
        <v/>
      </c>
      <c r="AG540" s="44">
        <f>AG522*Settings!$C$13*(INDEX(AG$318:AG$329,$D540)+INDEX(AG$305:AG$316,$D540))</f>
        <v/>
      </c>
      <c r="AH540" s="45">
        <f>AH522*Settings!$C$13*(INDEX(AH$318:AH$329,$D540)+INDEX(AH$305:AH$316,$D540))</f>
        <v/>
      </c>
      <c r="AI540" s="45">
        <f>AI522*Settings!$C$13*(INDEX(AI$318:AI$329,$D540)+INDEX(AI$305:AI$316,$D540))</f>
        <v/>
      </c>
      <c r="AJ540" s="45">
        <f>AJ522*Settings!$C$13*(INDEX(AJ$318:AJ$329,$D540)+INDEX(AJ$305:AJ$316,$D540))</f>
        <v/>
      </c>
      <c r="AK540" s="45">
        <f>AK522*Settings!$C$13*(INDEX(AK$318:AK$329,$D540)+INDEX(AK$305:AK$316,$D540))</f>
        <v/>
      </c>
      <c r="AL540" s="45">
        <f>AL522*Settings!$C$13*(INDEX(AL$318:AL$329,$D540)+INDEX(AL$305:AL$316,$D540))</f>
        <v/>
      </c>
      <c r="AM540" s="45">
        <f>AM522*Settings!$C$13*(INDEX(AM$318:AM$329,$D540)+INDEX(AM$305:AM$316,$D540))</f>
        <v/>
      </c>
      <c r="AN540" s="45">
        <f>AN522*Settings!$C$13*(INDEX(AN$318:AN$329,$D540)+INDEX(AN$305:AN$316,$D540))</f>
        <v/>
      </c>
      <c r="AO540" s="45">
        <f>AO522*Settings!$C$13*(INDEX(AO$318:AO$329,$D540)+INDEX(AO$305:AO$316,$D540))</f>
        <v/>
      </c>
      <c r="AP540" s="45">
        <f>AP522*Settings!$C$13*(INDEX(AP$318:AP$329,$D540)+INDEX(AP$305:AP$316,$D540))</f>
        <v/>
      </c>
      <c r="AQ540" s="45">
        <f>AQ522*Settings!$C$13*(INDEX(AQ$318:AQ$329,$D540)+INDEX(AQ$305:AQ$316,$D540))</f>
        <v/>
      </c>
      <c r="AR540" s="45">
        <f>AR522*Settings!$C$13*(INDEX(AR$318:AR$329,$D540)+INDEX(AR$305:AR$316,$D540))</f>
        <v/>
      </c>
      <c r="AS540" s="45">
        <f>AS522*Settings!$C$13*(INDEX(AS$318:AS$329,$D540)+INDEX(AS$305:AS$316,$D540))</f>
        <v/>
      </c>
      <c r="AT540" s="45">
        <f>AT522*Settings!$C$13*(INDEX(AT$318:AT$329,$D540)+INDEX(AT$305:AT$316,$D540))</f>
        <v/>
      </c>
      <c r="AU540" s="45">
        <f>AU522*Settings!$C$13*(INDEX(AU$318:AU$329,$D540)+INDEX(AU$305:AU$316,$D540))</f>
        <v/>
      </c>
      <c r="AV540" s="45">
        <f>AV522*Settings!$C$13*(INDEX(AV$318:AV$329,$D540)+INDEX(AV$305:AV$316,$D540))</f>
        <v/>
      </c>
      <c r="AW540" s="45">
        <f>AW522*Settings!$C$13*(INDEX(AW$318:AW$329,$D540)+INDEX(AW$305:AW$316,$D540))</f>
        <v/>
      </c>
      <c r="AX540" s="45">
        <f>AX522*Settings!$C$13*(INDEX(AX$318:AX$329,$D540)+INDEX(AX$305:AX$316,$D540))</f>
        <v/>
      </c>
      <c r="AY540" s="46">
        <f>REVENUE(AY522,Settings!$C$13,INDEX(AY$318:AY$329,$D540)+INDEX(AY$305:AY$316,$D540))</f>
        <v/>
      </c>
    </row>
    <row r="541" hidden="1" outlineLevel="2">
      <c r="A541" s="14" t="inlineStr">
        <is>
          <t>rtx</t>
        </is>
      </c>
      <c r="B541" s="14" t="inlineStr">
        <is>
          <t>ker</t>
        </is>
      </c>
      <c r="C541" s="14" t="inlineStr">
        <is>
          <t>ral</t>
        </is>
      </c>
      <c r="D541" s="37">
        <f>INDEX(Inputs!$R$5:$R$132,MATCH($B541&amp;"|"&amp;$C541,Inputs!$A$5:$A$132,0))</f>
        <v/>
      </c>
      <c r="E541" s="36" t="n"/>
      <c r="F541" s="36" t="n"/>
      <c r="G541" s="36" t="n"/>
      <c r="H541" s="14">
        <f>INDEX(Variables!$B$5:$B$105,MATCH($A541,Variables!$A$5:$A$105,0))&amp;IF($C541="",""," | "&amp;INDEX(Mapping!$B$5:$B$26,MATCH($C541,Mapping!$A$5:$A$26,0))&amp;" | "&amp;INDEX(Mapping!$B$30:$B$41,MATCH($B541,Mapping!$A$30:$A$41,0)))</f>
        <v/>
      </c>
      <c r="I541" s="14">
        <f>INDEX(Variables!$C$5:$C$105,MATCH($A541,Variables!$A$5:$A$105,0))</f>
        <v/>
      </c>
      <c r="J541" s="14">
        <f>INDEX(Variables!$E$5:$E$105,MATCH($A541,Variables!$A$5:$A$105,0))</f>
        <v/>
      </c>
      <c r="K541" s="11">
        <f>LOWER(Settings!$C$4)&amp;".mit."&amp;$A541&amp;IF($C541="","","."&amp;$C541&amp;"."&amp;$B541)&amp;IF(INDEX(Variables!$D$5:$D$105,MATCH($A541,Variables!$A$5:$A$105,0))="","","."&amp;INDEX(Variables!$D$5:$D$105,MATCH($A541,Variables!$A$5:$A$105,0)))&amp;"."&amp;K$5</f>
        <v/>
      </c>
      <c r="L541" s="44">
        <f>L523*Settings!$C$13*(INDEX(L$318:L$329,$D541)+INDEX(L$305:L$316,$D541))</f>
        <v/>
      </c>
      <c r="M541" s="45">
        <f>M523*Settings!$C$13*(INDEX(M$318:M$329,$D541)+INDEX(M$305:M$316,$D541))</f>
        <v/>
      </c>
      <c r="N541" s="45">
        <f>N523*Settings!$C$13*(INDEX(N$318:N$329,$D541)+INDEX(N$305:N$316,$D541))</f>
        <v/>
      </c>
      <c r="O541" s="45">
        <f>O523*Settings!$C$13*(INDEX(O$318:O$329,$D541)+INDEX(O$305:O$316,$D541))</f>
        <v/>
      </c>
      <c r="P541" s="45">
        <f>P523*Settings!$C$13*(INDEX(P$318:P$329,$D541)+INDEX(P$305:P$316,$D541))</f>
        <v/>
      </c>
      <c r="Q541" s="45">
        <f>Q523*Settings!$C$13*(INDEX(Q$318:Q$329,$D541)+INDEX(Q$305:Q$316,$D541))</f>
        <v/>
      </c>
      <c r="R541" s="45">
        <f>R523*Settings!$C$13*(INDEX(R$318:R$329,$D541)+INDEX(R$305:R$316,$D541))</f>
        <v/>
      </c>
      <c r="S541" s="45">
        <f>S523*Settings!$C$13*(INDEX(S$318:S$329,$D541)+INDEX(S$305:S$316,$D541))</f>
        <v/>
      </c>
      <c r="T541" s="45">
        <f>T523*Settings!$C$13*(INDEX(T$318:T$329,$D541)+INDEX(T$305:T$316,$D541))</f>
        <v/>
      </c>
      <c r="U541" s="45">
        <f>U523*Settings!$C$13*(INDEX(U$318:U$329,$D541)+INDEX(U$305:U$316,$D541))</f>
        <v/>
      </c>
      <c r="V541" s="45">
        <f>V523*Settings!$C$13*(INDEX(V$318:V$329,$D541)+INDEX(V$305:V$316,$D541))</f>
        <v/>
      </c>
      <c r="W541" s="45">
        <f>W523*Settings!$C$13*(INDEX(W$318:W$329,$D541)+INDEX(W$305:W$316,$D541))</f>
        <v/>
      </c>
      <c r="X541" s="45">
        <f>X523*Settings!$C$13*(INDEX(X$318:X$329,$D541)+INDEX(X$305:X$316,$D541))</f>
        <v/>
      </c>
      <c r="Y541" s="45">
        <f>Y523*Settings!$C$13*(INDEX(Y$318:Y$329,$D541)+INDEX(Y$305:Y$316,$D541))</f>
        <v/>
      </c>
      <c r="Z541" s="45">
        <f>Z523*Settings!$C$13*(INDEX(Z$318:Z$329,$D541)+INDEX(Z$305:Z$316,$D541))</f>
        <v/>
      </c>
      <c r="AA541" s="45">
        <f>AA523*Settings!$C$13*(INDEX(AA$318:AA$329,$D541)+INDEX(AA$305:AA$316,$D541))</f>
        <v/>
      </c>
      <c r="AB541" s="45">
        <f>AB523*Settings!$C$13*(INDEX(AB$318:AB$329,$D541)+INDEX(AB$305:AB$316,$D541))</f>
        <v/>
      </c>
      <c r="AC541" s="45">
        <f>AC523*Settings!$C$13*(INDEX(AC$318:AC$329,$D541)+INDEX(AC$305:AC$316,$D541))</f>
        <v/>
      </c>
      <c r="AD541" s="46">
        <f>REVENUE(AD523,Settings!$C$13,INDEX(AD$318:AD$329,$D541)+INDEX(AD$305:AD$316,$D541))</f>
        <v/>
      </c>
      <c r="AF541" s="11">
        <f>LOWER(Settings!$C$4)&amp;".mit."&amp;$A541&amp;IF($C541="","","."&amp;$C541&amp;"."&amp;$B541)&amp;IF(INDEX(Variables!$D$5:$D$105,MATCH($A541,Variables!$A$5:$A$105,0))="","","."&amp;INDEX(Variables!$D$5:$D$105,MATCH($A541,Variables!$A$5:$A$105,0)))&amp;"."&amp;AF$5</f>
        <v/>
      </c>
      <c r="AG541" s="44">
        <f>AG523*Settings!$C$13*(INDEX(AG$318:AG$329,$D541)+INDEX(AG$305:AG$316,$D541))</f>
        <v/>
      </c>
      <c r="AH541" s="45">
        <f>AH523*Settings!$C$13*(INDEX(AH$318:AH$329,$D541)+INDEX(AH$305:AH$316,$D541))</f>
        <v/>
      </c>
      <c r="AI541" s="45">
        <f>AI523*Settings!$C$13*(INDEX(AI$318:AI$329,$D541)+INDEX(AI$305:AI$316,$D541))</f>
        <v/>
      </c>
      <c r="AJ541" s="45">
        <f>AJ523*Settings!$C$13*(INDEX(AJ$318:AJ$329,$D541)+INDEX(AJ$305:AJ$316,$D541))</f>
        <v/>
      </c>
      <c r="AK541" s="45">
        <f>AK523*Settings!$C$13*(INDEX(AK$318:AK$329,$D541)+INDEX(AK$305:AK$316,$D541))</f>
        <v/>
      </c>
      <c r="AL541" s="45">
        <f>AL523*Settings!$C$13*(INDEX(AL$318:AL$329,$D541)+INDEX(AL$305:AL$316,$D541))</f>
        <v/>
      </c>
      <c r="AM541" s="45">
        <f>AM523*Settings!$C$13*(INDEX(AM$318:AM$329,$D541)+INDEX(AM$305:AM$316,$D541))</f>
        <v/>
      </c>
      <c r="AN541" s="45">
        <f>AN523*Settings!$C$13*(INDEX(AN$318:AN$329,$D541)+INDEX(AN$305:AN$316,$D541))</f>
        <v/>
      </c>
      <c r="AO541" s="45">
        <f>AO523*Settings!$C$13*(INDEX(AO$318:AO$329,$D541)+INDEX(AO$305:AO$316,$D541))</f>
        <v/>
      </c>
      <c r="AP541" s="45">
        <f>AP523*Settings!$C$13*(INDEX(AP$318:AP$329,$D541)+INDEX(AP$305:AP$316,$D541))</f>
        <v/>
      </c>
      <c r="AQ541" s="45">
        <f>AQ523*Settings!$C$13*(INDEX(AQ$318:AQ$329,$D541)+INDEX(AQ$305:AQ$316,$D541))</f>
        <v/>
      </c>
      <c r="AR541" s="45">
        <f>AR523*Settings!$C$13*(INDEX(AR$318:AR$329,$D541)+INDEX(AR$305:AR$316,$D541))</f>
        <v/>
      </c>
      <c r="AS541" s="45">
        <f>AS523*Settings!$C$13*(INDEX(AS$318:AS$329,$D541)+INDEX(AS$305:AS$316,$D541))</f>
        <v/>
      </c>
      <c r="AT541" s="45">
        <f>AT523*Settings!$C$13*(INDEX(AT$318:AT$329,$D541)+INDEX(AT$305:AT$316,$D541))</f>
        <v/>
      </c>
      <c r="AU541" s="45">
        <f>AU523*Settings!$C$13*(INDEX(AU$318:AU$329,$D541)+INDEX(AU$305:AU$316,$D541))</f>
        <v/>
      </c>
      <c r="AV541" s="45">
        <f>AV523*Settings!$C$13*(INDEX(AV$318:AV$329,$D541)+INDEX(AV$305:AV$316,$D541))</f>
        <v/>
      </c>
      <c r="AW541" s="45">
        <f>AW523*Settings!$C$13*(INDEX(AW$318:AW$329,$D541)+INDEX(AW$305:AW$316,$D541))</f>
        <v/>
      </c>
      <c r="AX541" s="45">
        <f>AX523*Settings!$C$13*(INDEX(AX$318:AX$329,$D541)+INDEX(AX$305:AX$316,$D541))</f>
        <v/>
      </c>
      <c r="AY541" s="46">
        <f>REVENUE(AY523,Settings!$C$13,INDEX(AY$318:AY$329,$D541)+INDEX(AY$305:AY$316,$D541))</f>
        <v/>
      </c>
    </row>
    <row r="542" hidden="1" outlineLevel="2">
      <c r="A542" s="14" t="inlineStr">
        <is>
          <t>rtx</t>
        </is>
      </c>
      <c r="B542" s="14" t="inlineStr">
        <is>
          <t>oop</t>
        </is>
      </c>
      <c r="C542" s="14" t="inlineStr">
        <is>
          <t>ral</t>
        </is>
      </c>
      <c r="D542" s="37">
        <f>INDEX(Inputs!$R$5:$R$132,MATCH($B542&amp;"|"&amp;$C542,Inputs!$A$5:$A$132,0))</f>
        <v/>
      </c>
      <c r="E542" s="36" t="n"/>
      <c r="F542" s="36" t="n"/>
      <c r="G542" s="36" t="n"/>
      <c r="H542" s="14">
        <f>INDEX(Variables!$B$5:$B$105,MATCH($A542,Variables!$A$5:$A$105,0))&amp;IF($C542="",""," | "&amp;INDEX(Mapping!$B$5:$B$26,MATCH($C542,Mapping!$A$5:$A$26,0))&amp;" | "&amp;INDEX(Mapping!$B$30:$B$41,MATCH($B542,Mapping!$A$30:$A$41,0)))</f>
        <v/>
      </c>
      <c r="I542" s="14">
        <f>INDEX(Variables!$C$5:$C$105,MATCH($A542,Variables!$A$5:$A$105,0))</f>
        <v/>
      </c>
      <c r="J542" s="14">
        <f>INDEX(Variables!$E$5:$E$105,MATCH($A542,Variables!$A$5:$A$105,0))</f>
        <v/>
      </c>
      <c r="K542" s="11">
        <f>LOWER(Settings!$C$4)&amp;".mit."&amp;$A542&amp;IF($C542="","","."&amp;$C542&amp;"."&amp;$B542)&amp;IF(INDEX(Variables!$D$5:$D$105,MATCH($A542,Variables!$A$5:$A$105,0))="","","."&amp;INDEX(Variables!$D$5:$D$105,MATCH($A542,Variables!$A$5:$A$105,0)))&amp;"."&amp;K$5</f>
        <v/>
      </c>
      <c r="L542" s="44">
        <f>L524*Settings!$C$13*(INDEX(L$318:L$329,$D542)+INDEX(L$305:L$316,$D542))</f>
        <v/>
      </c>
      <c r="M542" s="45">
        <f>M524*Settings!$C$13*(INDEX(M$318:M$329,$D542)+INDEX(M$305:M$316,$D542))</f>
        <v/>
      </c>
      <c r="N542" s="45">
        <f>N524*Settings!$C$13*(INDEX(N$318:N$329,$D542)+INDEX(N$305:N$316,$D542))</f>
        <v/>
      </c>
      <c r="O542" s="45">
        <f>O524*Settings!$C$13*(INDEX(O$318:O$329,$D542)+INDEX(O$305:O$316,$D542))</f>
        <v/>
      </c>
      <c r="P542" s="45">
        <f>P524*Settings!$C$13*(INDEX(P$318:P$329,$D542)+INDEX(P$305:P$316,$D542))</f>
        <v/>
      </c>
      <c r="Q542" s="45">
        <f>Q524*Settings!$C$13*(INDEX(Q$318:Q$329,$D542)+INDEX(Q$305:Q$316,$D542))</f>
        <v/>
      </c>
      <c r="R542" s="45">
        <f>R524*Settings!$C$13*(INDEX(R$318:R$329,$D542)+INDEX(R$305:R$316,$D542))</f>
        <v/>
      </c>
      <c r="S542" s="45">
        <f>S524*Settings!$C$13*(INDEX(S$318:S$329,$D542)+INDEX(S$305:S$316,$D542))</f>
        <v/>
      </c>
      <c r="T542" s="45">
        <f>T524*Settings!$C$13*(INDEX(T$318:T$329,$D542)+INDEX(T$305:T$316,$D542))</f>
        <v/>
      </c>
      <c r="U542" s="45">
        <f>U524*Settings!$C$13*(INDEX(U$318:U$329,$D542)+INDEX(U$305:U$316,$D542))</f>
        <v/>
      </c>
      <c r="V542" s="45">
        <f>V524*Settings!$C$13*(INDEX(V$318:V$329,$D542)+INDEX(V$305:V$316,$D542))</f>
        <v/>
      </c>
      <c r="W542" s="45">
        <f>W524*Settings!$C$13*(INDEX(W$318:W$329,$D542)+INDEX(W$305:W$316,$D542))</f>
        <v/>
      </c>
      <c r="X542" s="45">
        <f>X524*Settings!$C$13*(INDEX(X$318:X$329,$D542)+INDEX(X$305:X$316,$D542))</f>
        <v/>
      </c>
      <c r="Y542" s="45">
        <f>Y524*Settings!$C$13*(INDEX(Y$318:Y$329,$D542)+INDEX(Y$305:Y$316,$D542))</f>
        <v/>
      </c>
      <c r="Z542" s="45">
        <f>Z524*Settings!$C$13*(INDEX(Z$318:Z$329,$D542)+INDEX(Z$305:Z$316,$D542))</f>
        <v/>
      </c>
      <c r="AA542" s="45">
        <f>AA524*Settings!$C$13*(INDEX(AA$318:AA$329,$D542)+INDEX(AA$305:AA$316,$D542))</f>
        <v/>
      </c>
      <c r="AB542" s="45">
        <f>AB524*Settings!$C$13*(INDEX(AB$318:AB$329,$D542)+INDEX(AB$305:AB$316,$D542))</f>
        <v/>
      </c>
      <c r="AC542" s="45">
        <f>AC524*Settings!$C$13*(INDEX(AC$318:AC$329,$D542)+INDEX(AC$305:AC$316,$D542))</f>
        <v/>
      </c>
      <c r="AD542" s="46">
        <f>REVENUE(AD524,Settings!$C$13,INDEX(AD$318:AD$329,$D542)+INDEX(AD$305:AD$316,$D542))</f>
        <v/>
      </c>
      <c r="AF542" s="11">
        <f>LOWER(Settings!$C$4)&amp;".mit."&amp;$A542&amp;IF($C542="","","."&amp;$C542&amp;"."&amp;$B542)&amp;IF(INDEX(Variables!$D$5:$D$105,MATCH($A542,Variables!$A$5:$A$105,0))="","","."&amp;INDEX(Variables!$D$5:$D$105,MATCH($A542,Variables!$A$5:$A$105,0)))&amp;"."&amp;AF$5</f>
        <v/>
      </c>
      <c r="AG542" s="44">
        <f>AG524*Settings!$C$13*(INDEX(AG$318:AG$329,$D542)+INDEX(AG$305:AG$316,$D542))</f>
        <v/>
      </c>
      <c r="AH542" s="45">
        <f>AH524*Settings!$C$13*(INDEX(AH$318:AH$329,$D542)+INDEX(AH$305:AH$316,$D542))</f>
        <v/>
      </c>
      <c r="AI542" s="45">
        <f>AI524*Settings!$C$13*(INDEX(AI$318:AI$329,$D542)+INDEX(AI$305:AI$316,$D542))</f>
        <v/>
      </c>
      <c r="AJ542" s="45">
        <f>AJ524*Settings!$C$13*(INDEX(AJ$318:AJ$329,$D542)+INDEX(AJ$305:AJ$316,$D542))</f>
        <v/>
      </c>
      <c r="AK542" s="45">
        <f>AK524*Settings!$C$13*(INDEX(AK$318:AK$329,$D542)+INDEX(AK$305:AK$316,$D542))</f>
        <v/>
      </c>
      <c r="AL542" s="45">
        <f>AL524*Settings!$C$13*(INDEX(AL$318:AL$329,$D542)+INDEX(AL$305:AL$316,$D542))</f>
        <v/>
      </c>
      <c r="AM542" s="45">
        <f>AM524*Settings!$C$13*(INDEX(AM$318:AM$329,$D542)+INDEX(AM$305:AM$316,$D542))</f>
        <v/>
      </c>
      <c r="AN542" s="45">
        <f>AN524*Settings!$C$13*(INDEX(AN$318:AN$329,$D542)+INDEX(AN$305:AN$316,$D542))</f>
        <v/>
      </c>
      <c r="AO542" s="45">
        <f>AO524*Settings!$C$13*(INDEX(AO$318:AO$329,$D542)+INDEX(AO$305:AO$316,$D542))</f>
        <v/>
      </c>
      <c r="AP542" s="45">
        <f>AP524*Settings!$C$13*(INDEX(AP$318:AP$329,$D542)+INDEX(AP$305:AP$316,$D542))</f>
        <v/>
      </c>
      <c r="AQ542" s="45">
        <f>AQ524*Settings!$C$13*(INDEX(AQ$318:AQ$329,$D542)+INDEX(AQ$305:AQ$316,$D542))</f>
        <v/>
      </c>
      <c r="AR542" s="45">
        <f>AR524*Settings!$C$13*(INDEX(AR$318:AR$329,$D542)+INDEX(AR$305:AR$316,$D542))</f>
        <v/>
      </c>
      <c r="AS542" s="45">
        <f>AS524*Settings!$C$13*(INDEX(AS$318:AS$329,$D542)+INDEX(AS$305:AS$316,$D542))</f>
        <v/>
      </c>
      <c r="AT542" s="45">
        <f>AT524*Settings!$C$13*(INDEX(AT$318:AT$329,$D542)+INDEX(AT$305:AT$316,$D542))</f>
        <v/>
      </c>
      <c r="AU542" s="45">
        <f>AU524*Settings!$C$13*(INDEX(AU$318:AU$329,$D542)+INDEX(AU$305:AU$316,$D542))</f>
        <v/>
      </c>
      <c r="AV542" s="45">
        <f>AV524*Settings!$C$13*(INDEX(AV$318:AV$329,$D542)+INDEX(AV$305:AV$316,$D542))</f>
        <v/>
      </c>
      <c r="AW542" s="45">
        <f>AW524*Settings!$C$13*(INDEX(AW$318:AW$329,$D542)+INDEX(AW$305:AW$316,$D542))</f>
        <v/>
      </c>
      <c r="AX542" s="45">
        <f>AX524*Settings!$C$13*(INDEX(AX$318:AX$329,$D542)+INDEX(AX$305:AX$316,$D542))</f>
        <v/>
      </c>
      <c r="AY542" s="46">
        <f>REVENUE(AY524,Settings!$C$13,INDEX(AY$318:AY$329,$D542)+INDEX(AY$305:AY$316,$D542))</f>
        <v/>
      </c>
    </row>
    <row r="543" hidden="1" outlineLevel="2">
      <c r="A543" s="14" t="inlineStr">
        <is>
          <t>rtx</t>
        </is>
      </c>
      <c r="B543" s="14" t="inlineStr">
        <is>
          <t>bio</t>
        </is>
      </c>
      <c r="C543" s="14" t="inlineStr">
        <is>
          <t>ral</t>
        </is>
      </c>
      <c r="D543" s="37">
        <f>INDEX(Inputs!$R$5:$R$132,MATCH($B543&amp;"|"&amp;$C543,Inputs!$A$5:$A$132,0))</f>
        <v/>
      </c>
      <c r="E543" s="36" t="n"/>
      <c r="F543" s="36" t="n"/>
      <c r="G543" s="36" t="n"/>
      <c r="H543" s="14">
        <f>INDEX(Variables!$B$5:$B$105,MATCH($A543,Variables!$A$5:$A$105,0))&amp;IF($C543="",""," | "&amp;INDEX(Mapping!$B$5:$B$26,MATCH($C543,Mapping!$A$5:$A$26,0))&amp;" | "&amp;INDEX(Mapping!$B$30:$B$41,MATCH($B543,Mapping!$A$30:$A$41,0)))</f>
        <v/>
      </c>
      <c r="I543" s="14">
        <f>INDEX(Variables!$C$5:$C$105,MATCH($A543,Variables!$A$5:$A$105,0))</f>
        <v/>
      </c>
      <c r="J543" s="14">
        <f>INDEX(Variables!$E$5:$E$105,MATCH($A543,Variables!$A$5:$A$105,0))</f>
        <v/>
      </c>
      <c r="K543" s="11">
        <f>LOWER(Settings!$C$4)&amp;".mit."&amp;$A543&amp;IF($C543="","","."&amp;$C543&amp;"."&amp;$B543)&amp;IF(INDEX(Variables!$D$5:$D$105,MATCH($A543,Variables!$A$5:$A$105,0))="","","."&amp;INDEX(Variables!$D$5:$D$105,MATCH($A543,Variables!$A$5:$A$105,0)))&amp;"."&amp;K$5</f>
        <v/>
      </c>
      <c r="L543" s="44">
        <f>L525*Settings!$C$13*(INDEX(L$318:L$329,$D543)+INDEX(L$305:L$316,$D543))</f>
        <v/>
      </c>
      <c r="M543" s="45">
        <f>M525*Settings!$C$13*(INDEX(M$318:M$329,$D543)+INDEX(M$305:M$316,$D543))</f>
        <v/>
      </c>
      <c r="N543" s="45">
        <f>N525*Settings!$C$13*(INDEX(N$318:N$329,$D543)+INDEX(N$305:N$316,$D543))</f>
        <v/>
      </c>
      <c r="O543" s="45">
        <f>O525*Settings!$C$13*(INDEX(O$318:O$329,$D543)+INDEX(O$305:O$316,$D543))</f>
        <v/>
      </c>
      <c r="P543" s="45">
        <f>P525*Settings!$C$13*(INDEX(P$318:P$329,$D543)+INDEX(P$305:P$316,$D543))</f>
        <v/>
      </c>
      <c r="Q543" s="45">
        <f>Q525*Settings!$C$13*(INDEX(Q$318:Q$329,$D543)+INDEX(Q$305:Q$316,$D543))</f>
        <v/>
      </c>
      <c r="R543" s="45">
        <f>R525*Settings!$C$13*(INDEX(R$318:R$329,$D543)+INDEX(R$305:R$316,$D543))</f>
        <v/>
      </c>
      <c r="S543" s="45">
        <f>S525*Settings!$C$13*(INDEX(S$318:S$329,$D543)+INDEX(S$305:S$316,$D543))</f>
        <v/>
      </c>
      <c r="T543" s="45">
        <f>T525*Settings!$C$13*(INDEX(T$318:T$329,$D543)+INDEX(T$305:T$316,$D543))</f>
        <v/>
      </c>
      <c r="U543" s="45">
        <f>U525*Settings!$C$13*(INDEX(U$318:U$329,$D543)+INDEX(U$305:U$316,$D543))</f>
        <v/>
      </c>
      <c r="V543" s="45">
        <f>V525*Settings!$C$13*(INDEX(V$318:V$329,$D543)+INDEX(V$305:V$316,$D543))</f>
        <v/>
      </c>
      <c r="W543" s="45">
        <f>W525*Settings!$C$13*(INDEX(W$318:W$329,$D543)+INDEX(W$305:W$316,$D543))</f>
        <v/>
      </c>
      <c r="X543" s="45">
        <f>X525*Settings!$C$13*(INDEX(X$318:X$329,$D543)+INDEX(X$305:X$316,$D543))</f>
        <v/>
      </c>
      <c r="Y543" s="45">
        <f>Y525*Settings!$C$13*(INDEX(Y$318:Y$329,$D543)+INDEX(Y$305:Y$316,$D543))</f>
        <v/>
      </c>
      <c r="Z543" s="45">
        <f>Z525*Settings!$C$13*(INDEX(Z$318:Z$329,$D543)+INDEX(Z$305:Z$316,$D543))</f>
        <v/>
      </c>
      <c r="AA543" s="45">
        <f>AA525*Settings!$C$13*(INDEX(AA$318:AA$329,$D543)+INDEX(AA$305:AA$316,$D543))</f>
        <v/>
      </c>
      <c r="AB543" s="45">
        <f>AB525*Settings!$C$13*(INDEX(AB$318:AB$329,$D543)+INDEX(AB$305:AB$316,$D543))</f>
        <v/>
      </c>
      <c r="AC543" s="45">
        <f>AC525*Settings!$C$13*(INDEX(AC$318:AC$329,$D543)+INDEX(AC$305:AC$316,$D543))</f>
        <v/>
      </c>
      <c r="AD543" s="46">
        <f>REVENUE(AD525,Settings!$C$13,INDEX(AD$318:AD$329,$D543)+INDEX(AD$305:AD$316,$D543))</f>
        <v/>
      </c>
      <c r="AF543" s="11">
        <f>LOWER(Settings!$C$4)&amp;".mit."&amp;$A543&amp;IF($C543="","","."&amp;$C543&amp;"."&amp;$B543)&amp;IF(INDEX(Variables!$D$5:$D$105,MATCH($A543,Variables!$A$5:$A$105,0))="","","."&amp;INDEX(Variables!$D$5:$D$105,MATCH($A543,Variables!$A$5:$A$105,0)))&amp;"."&amp;AF$5</f>
        <v/>
      </c>
      <c r="AG543" s="44">
        <f>AG525*Settings!$C$13*(INDEX(AG$318:AG$329,$D543)+INDEX(AG$305:AG$316,$D543))</f>
        <v/>
      </c>
      <c r="AH543" s="45">
        <f>AH525*Settings!$C$13*(INDEX(AH$318:AH$329,$D543)+INDEX(AH$305:AH$316,$D543))</f>
        <v/>
      </c>
      <c r="AI543" s="45">
        <f>AI525*Settings!$C$13*(INDEX(AI$318:AI$329,$D543)+INDEX(AI$305:AI$316,$D543))</f>
        <v/>
      </c>
      <c r="AJ543" s="45">
        <f>AJ525*Settings!$C$13*(INDEX(AJ$318:AJ$329,$D543)+INDEX(AJ$305:AJ$316,$D543))</f>
        <v/>
      </c>
      <c r="AK543" s="45">
        <f>AK525*Settings!$C$13*(INDEX(AK$318:AK$329,$D543)+INDEX(AK$305:AK$316,$D543))</f>
        <v/>
      </c>
      <c r="AL543" s="45">
        <f>AL525*Settings!$C$13*(INDEX(AL$318:AL$329,$D543)+INDEX(AL$305:AL$316,$D543))</f>
        <v/>
      </c>
      <c r="AM543" s="45">
        <f>AM525*Settings!$C$13*(INDEX(AM$318:AM$329,$D543)+INDEX(AM$305:AM$316,$D543))</f>
        <v/>
      </c>
      <c r="AN543" s="45">
        <f>AN525*Settings!$C$13*(INDEX(AN$318:AN$329,$D543)+INDEX(AN$305:AN$316,$D543))</f>
        <v/>
      </c>
      <c r="AO543" s="45">
        <f>AO525*Settings!$C$13*(INDEX(AO$318:AO$329,$D543)+INDEX(AO$305:AO$316,$D543))</f>
        <v/>
      </c>
      <c r="AP543" s="45">
        <f>AP525*Settings!$C$13*(INDEX(AP$318:AP$329,$D543)+INDEX(AP$305:AP$316,$D543))</f>
        <v/>
      </c>
      <c r="AQ543" s="45">
        <f>AQ525*Settings!$C$13*(INDEX(AQ$318:AQ$329,$D543)+INDEX(AQ$305:AQ$316,$D543))</f>
        <v/>
      </c>
      <c r="AR543" s="45">
        <f>AR525*Settings!$C$13*(INDEX(AR$318:AR$329,$D543)+INDEX(AR$305:AR$316,$D543))</f>
        <v/>
      </c>
      <c r="AS543" s="45">
        <f>AS525*Settings!$C$13*(INDEX(AS$318:AS$329,$D543)+INDEX(AS$305:AS$316,$D543))</f>
        <v/>
      </c>
      <c r="AT543" s="45">
        <f>AT525*Settings!$C$13*(INDEX(AT$318:AT$329,$D543)+INDEX(AT$305:AT$316,$D543))</f>
        <v/>
      </c>
      <c r="AU543" s="45">
        <f>AU525*Settings!$C$13*(INDEX(AU$318:AU$329,$D543)+INDEX(AU$305:AU$316,$D543))</f>
        <v/>
      </c>
      <c r="AV543" s="45">
        <f>AV525*Settings!$C$13*(INDEX(AV$318:AV$329,$D543)+INDEX(AV$305:AV$316,$D543))</f>
        <v/>
      </c>
      <c r="AW543" s="45">
        <f>AW525*Settings!$C$13*(INDEX(AW$318:AW$329,$D543)+INDEX(AW$305:AW$316,$D543))</f>
        <v/>
      </c>
      <c r="AX543" s="45">
        <f>AX525*Settings!$C$13*(INDEX(AX$318:AX$329,$D543)+INDEX(AX$305:AX$316,$D543))</f>
        <v/>
      </c>
      <c r="AY543" s="46">
        <f>REVENUE(AY525,Settings!$C$13,INDEX(AY$318:AY$329,$D543)+INDEX(AY$305:AY$316,$D543))</f>
        <v/>
      </c>
    </row>
    <row r="544" hidden="1" outlineLevel="2"/>
    <row r="545" hidden="1" outlineLevel="2">
      <c r="A545" s="14" t="inlineStr">
        <is>
          <t>rsub</t>
        </is>
      </c>
      <c r="B545" s="14" t="inlineStr">
        <is>
          <t>coa</t>
        </is>
      </c>
      <c r="C545" s="14" t="inlineStr">
        <is>
          <t>ral</t>
        </is>
      </c>
      <c r="D545" s="37">
        <f>INDEX(Inputs!$R$5:$R$132,MATCH($B545&amp;"|"&amp;$C545,Inputs!$A$5:$A$132,0))</f>
        <v/>
      </c>
      <c r="E545" s="36" t="n"/>
      <c r="F545" s="36" t="n"/>
      <c r="G545" s="36" t="n"/>
      <c r="H545" s="14">
        <f>INDEX(Variables!$B$5:$B$105,MATCH($A545,Variables!$A$5:$A$105,0))&amp;IF($C545="",""," | "&amp;INDEX(Mapping!$B$5:$B$26,MATCH($C545,Mapping!$A$5:$A$26,0))&amp;" | "&amp;INDEX(Mapping!$B$30:$B$41,MATCH($B545,Mapping!$A$30:$A$41,0)))</f>
        <v/>
      </c>
      <c r="I545" s="14">
        <f>INDEX(Variables!$C$5:$C$105,MATCH($A545,Variables!$A$5:$A$105,0))</f>
        <v/>
      </c>
      <c r="J545" s="14">
        <f>INDEX(Variables!$E$5:$E$105,MATCH($A545,Variables!$A$5:$A$105,0))</f>
        <v/>
      </c>
      <c r="K545" s="11">
        <f>LOWER(Settings!$C$4)&amp;".mit."&amp;$A545&amp;IF($C545="","","."&amp;$C545&amp;"."&amp;$B545)&amp;IF(INDEX(Variables!$D$5:$D$105,MATCH($A545,Variables!$A$5:$A$105,0))="","","."&amp;INDEX(Variables!$D$5:$D$105,MATCH($A545,Variables!$A$5:$A$105,0)))&amp;"."&amp;K$5</f>
        <v/>
      </c>
      <c r="L545" s="44">
        <f>L518*Settings!$C$13*(INDEX(L$331:L$342,$D545))</f>
        <v/>
      </c>
      <c r="M545" s="45">
        <f>M518*Settings!$C$13*(INDEX(M$331:M$342,$D545))</f>
        <v/>
      </c>
      <c r="N545" s="45">
        <f>N518*Settings!$C$13*(INDEX(N$331:N$342,$D545))</f>
        <v/>
      </c>
      <c r="O545" s="45">
        <f>O518*Settings!$C$13*(INDEX(O$331:O$342,$D545))</f>
        <v/>
      </c>
      <c r="P545" s="45">
        <f>P518*Settings!$C$13*(INDEX(P$331:P$342,$D545))</f>
        <v/>
      </c>
      <c r="Q545" s="45">
        <f>Q518*Settings!$C$13*(INDEX(Q$331:Q$342,$D545))</f>
        <v/>
      </c>
      <c r="R545" s="45">
        <f>R518*Settings!$C$13*(INDEX(R$331:R$342,$D545))</f>
        <v/>
      </c>
      <c r="S545" s="45">
        <f>S518*Settings!$C$13*(INDEX(S$331:S$342,$D545))</f>
        <v/>
      </c>
      <c r="T545" s="45">
        <f>T518*Settings!$C$13*(INDEX(T$331:T$342,$D545))</f>
        <v/>
      </c>
      <c r="U545" s="45">
        <f>U518*Settings!$C$13*(INDEX(U$331:U$342,$D545))</f>
        <v/>
      </c>
      <c r="V545" s="45">
        <f>V518*Settings!$C$13*(INDEX(V$331:V$342,$D545))</f>
        <v/>
      </c>
      <c r="W545" s="45">
        <f>W518*Settings!$C$13*(INDEX(W$331:W$342,$D545))</f>
        <v/>
      </c>
      <c r="X545" s="45">
        <f>X518*Settings!$C$13*(INDEX(X$331:X$342,$D545))</f>
        <v/>
      </c>
      <c r="Y545" s="45">
        <f>Y518*Settings!$C$13*(INDEX(Y$331:Y$342,$D545))</f>
        <v/>
      </c>
      <c r="Z545" s="45">
        <f>Z518*Settings!$C$13*(INDEX(Z$331:Z$342,$D545))</f>
        <v/>
      </c>
      <c r="AA545" s="45">
        <f>AA518*Settings!$C$13*(INDEX(AA$331:AA$342,$D545))</f>
        <v/>
      </c>
      <c r="AB545" s="45">
        <f>AB518*Settings!$C$13*(INDEX(AB$331:AB$342,$D545))</f>
        <v/>
      </c>
      <c r="AC545" s="45">
        <f>AC518*Settings!$C$13*(INDEX(AC$331:AC$342,$D545))</f>
        <v/>
      </c>
      <c r="AD545" s="46">
        <f>REVENUE(AD518,Settings!$C$13,INDEX(AD$331:AD$342,$D545))</f>
        <v/>
      </c>
      <c r="AF545" s="11">
        <f>LOWER(Settings!$C$4)&amp;".mit."&amp;$A545&amp;IF($C545="","","."&amp;$C545&amp;"."&amp;$B545)&amp;IF(INDEX(Variables!$D$5:$D$105,MATCH($A545,Variables!$A$5:$A$105,0))="","","."&amp;INDEX(Variables!$D$5:$D$105,MATCH($A545,Variables!$A$5:$A$105,0)))&amp;"."&amp;AF$5</f>
        <v/>
      </c>
      <c r="AG545" s="44">
        <f>AG518*Settings!$C$13*(INDEX(AG$331:AG$342,$D545))</f>
        <v/>
      </c>
      <c r="AH545" s="45">
        <f>AH518*Settings!$C$13*(INDEX(AH$331:AH$342,$D545))</f>
        <v/>
      </c>
      <c r="AI545" s="45">
        <f>AI518*Settings!$C$13*(INDEX(AI$331:AI$342,$D545))</f>
        <v/>
      </c>
      <c r="AJ545" s="45">
        <f>AJ518*Settings!$C$13*(INDEX(AJ$331:AJ$342,$D545))</f>
        <v/>
      </c>
      <c r="AK545" s="45">
        <f>AK518*Settings!$C$13*(INDEX(AK$331:AK$342,$D545))</f>
        <v/>
      </c>
      <c r="AL545" s="45">
        <f>AL518*Settings!$C$13*(INDEX(AL$331:AL$342,$D545))</f>
        <v/>
      </c>
      <c r="AM545" s="45">
        <f>AM518*Settings!$C$13*(INDEX(AM$331:AM$342,$D545))</f>
        <v/>
      </c>
      <c r="AN545" s="45">
        <f>AN518*Settings!$C$13*(INDEX(AN$331:AN$342,$D545))</f>
        <v/>
      </c>
      <c r="AO545" s="45">
        <f>AO518*Settings!$C$13*(INDEX(AO$331:AO$342,$D545))</f>
        <v/>
      </c>
      <c r="AP545" s="45">
        <f>AP518*Settings!$C$13*(INDEX(AP$331:AP$342,$D545))</f>
        <v/>
      </c>
      <c r="AQ545" s="45">
        <f>AQ518*Settings!$C$13*(INDEX(AQ$331:AQ$342,$D545))</f>
        <v/>
      </c>
      <c r="AR545" s="45">
        <f>AR518*Settings!$C$13*(INDEX(AR$331:AR$342,$D545))</f>
        <v/>
      </c>
      <c r="AS545" s="45">
        <f>AS518*Settings!$C$13*(INDEX(AS$331:AS$342,$D545))</f>
        <v/>
      </c>
      <c r="AT545" s="45">
        <f>AT518*Settings!$C$13*(INDEX(AT$331:AT$342,$D545))</f>
        <v/>
      </c>
      <c r="AU545" s="45">
        <f>AU518*Settings!$C$13*(INDEX(AU$331:AU$342,$D545))</f>
        <v/>
      </c>
      <c r="AV545" s="45">
        <f>AV518*Settings!$C$13*(INDEX(AV$331:AV$342,$D545))</f>
        <v/>
      </c>
      <c r="AW545" s="45">
        <f>AW518*Settings!$C$13*(INDEX(AW$331:AW$342,$D545))</f>
        <v/>
      </c>
      <c r="AX545" s="45">
        <f>AX518*Settings!$C$13*(INDEX(AX$331:AX$342,$D545))</f>
        <v/>
      </c>
      <c r="AY545" s="46">
        <f>REVENUE(AY518,Settings!$C$13,INDEX(AY$331:AY$342,$D545))</f>
        <v/>
      </c>
    </row>
    <row r="546" hidden="1" outlineLevel="2">
      <c r="A546" s="14" t="inlineStr">
        <is>
          <t>rsub</t>
        </is>
      </c>
      <c r="B546" s="14" t="inlineStr">
        <is>
          <t>nga</t>
        </is>
      </c>
      <c r="C546" s="14" t="inlineStr">
        <is>
          <t>ral</t>
        </is>
      </c>
      <c r="D546" s="37">
        <f>INDEX(Inputs!$R$5:$R$132,MATCH($B546&amp;"|"&amp;$C546,Inputs!$A$5:$A$132,0))</f>
        <v/>
      </c>
      <c r="E546" s="36" t="n"/>
      <c r="F546" s="36" t="n"/>
      <c r="G546" s="36" t="n"/>
      <c r="H546" s="14">
        <f>INDEX(Variables!$B$5:$B$105,MATCH($A546,Variables!$A$5:$A$105,0))&amp;IF($C546="",""," | "&amp;INDEX(Mapping!$B$5:$B$26,MATCH($C546,Mapping!$A$5:$A$26,0))&amp;" | "&amp;INDEX(Mapping!$B$30:$B$41,MATCH($B546,Mapping!$A$30:$A$41,0)))</f>
        <v/>
      </c>
      <c r="I546" s="14">
        <f>INDEX(Variables!$C$5:$C$105,MATCH($A546,Variables!$A$5:$A$105,0))</f>
        <v/>
      </c>
      <c r="J546" s="14">
        <f>INDEX(Variables!$E$5:$E$105,MATCH($A546,Variables!$A$5:$A$105,0))</f>
        <v/>
      </c>
      <c r="K546" s="11">
        <f>LOWER(Settings!$C$4)&amp;".mit."&amp;$A546&amp;IF($C546="","","."&amp;$C546&amp;"."&amp;$B546)&amp;IF(INDEX(Variables!$D$5:$D$105,MATCH($A546,Variables!$A$5:$A$105,0))="","","."&amp;INDEX(Variables!$D$5:$D$105,MATCH($A546,Variables!$A$5:$A$105,0)))&amp;"."&amp;K$5</f>
        <v/>
      </c>
      <c r="L546" s="44">
        <f>L519*Settings!$C$13*(INDEX(L$331:L$342,$D546))</f>
        <v/>
      </c>
      <c r="M546" s="45">
        <f>M519*Settings!$C$13*(INDEX(M$331:M$342,$D546))</f>
        <v/>
      </c>
      <c r="N546" s="45">
        <f>N519*Settings!$C$13*(INDEX(N$331:N$342,$D546))</f>
        <v/>
      </c>
      <c r="O546" s="45">
        <f>O519*Settings!$C$13*(INDEX(O$331:O$342,$D546))</f>
        <v/>
      </c>
      <c r="P546" s="45">
        <f>P519*Settings!$C$13*(INDEX(P$331:P$342,$D546))</f>
        <v/>
      </c>
      <c r="Q546" s="45">
        <f>Q519*Settings!$C$13*(INDEX(Q$331:Q$342,$D546))</f>
        <v/>
      </c>
      <c r="R546" s="45">
        <f>R519*Settings!$C$13*(INDEX(R$331:R$342,$D546))</f>
        <v/>
      </c>
      <c r="S546" s="45">
        <f>S519*Settings!$C$13*(INDEX(S$331:S$342,$D546))</f>
        <v/>
      </c>
      <c r="T546" s="45">
        <f>T519*Settings!$C$13*(INDEX(T$331:T$342,$D546))</f>
        <v/>
      </c>
      <c r="U546" s="45">
        <f>U519*Settings!$C$13*(INDEX(U$331:U$342,$D546))</f>
        <v/>
      </c>
      <c r="V546" s="45">
        <f>V519*Settings!$C$13*(INDEX(V$331:V$342,$D546))</f>
        <v/>
      </c>
      <c r="W546" s="45">
        <f>W519*Settings!$C$13*(INDEX(W$331:W$342,$D546))</f>
        <v/>
      </c>
      <c r="X546" s="45">
        <f>X519*Settings!$C$13*(INDEX(X$331:X$342,$D546))</f>
        <v/>
      </c>
      <c r="Y546" s="45">
        <f>Y519*Settings!$C$13*(INDEX(Y$331:Y$342,$D546))</f>
        <v/>
      </c>
      <c r="Z546" s="45">
        <f>Z519*Settings!$C$13*(INDEX(Z$331:Z$342,$D546))</f>
        <v/>
      </c>
      <c r="AA546" s="45">
        <f>AA519*Settings!$C$13*(INDEX(AA$331:AA$342,$D546))</f>
        <v/>
      </c>
      <c r="AB546" s="45">
        <f>AB519*Settings!$C$13*(INDEX(AB$331:AB$342,$D546))</f>
        <v/>
      </c>
      <c r="AC546" s="45">
        <f>AC519*Settings!$C$13*(INDEX(AC$331:AC$342,$D546))</f>
        <v/>
      </c>
      <c r="AD546" s="46">
        <f>REVENUE(AD519,Settings!$C$13,INDEX(AD$331:AD$342,$D546))</f>
        <v/>
      </c>
      <c r="AF546" s="11">
        <f>LOWER(Settings!$C$4)&amp;".mit."&amp;$A546&amp;IF($C546="","","."&amp;$C546&amp;"."&amp;$B546)&amp;IF(INDEX(Variables!$D$5:$D$105,MATCH($A546,Variables!$A$5:$A$105,0))="","","."&amp;INDEX(Variables!$D$5:$D$105,MATCH($A546,Variables!$A$5:$A$105,0)))&amp;"."&amp;AF$5</f>
        <v/>
      </c>
      <c r="AG546" s="44">
        <f>AG519*Settings!$C$13*(INDEX(AG$331:AG$342,$D546))</f>
        <v/>
      </c>
      <c r="AH546" s="45">
        <f>AH519*Settings!$C$13*(INDEX(AH$331:AH$342,$D546))</f>
        <v/>
      </c>
      <c r="AI546" s="45">
        <f>AI519*Settings!$C$13*(INDEX(AI$331:AI$342,$D546))</f>
        <v/>
      </c>
      <c r="AJ546" s="45">
        <f>AJ519*Settings!$C$13*(INDEX(AJ$331:AJ$342,$D546))</f>
        <v/>
      </c>
      <c r="AK546" s="45">
        <f>AK519*Settings!$C$13*(INDEX(AK$331:AK$342,$D546))</f>
        <v/>
      </c>
      <c r="AL546" s="45">
        <f>AL519*Settings!$C$13*(INDEX(AL$331:AL$342,$D546))</f>
        <v/>
      </c>
      <c r="AM546" s="45">
        <f>AM519*Settings!$C$13*(INDEX(AM$331:AM$342,$D546))</f>
        <v/>
      </c>
      <c r="AN546" s="45">
        <f>AN519*Settings!$C$13*(INDEX(AN$331:AN$342,$D546))</f>
        <v/>
      </c>
      <c r="AO546" s="45">
        <f>AO519*Settings!$C$13*(INDEX(AO$331:AO$342,$D546))</f>
        <v/>
      </c>
      <c r="AP546" s="45">
        <f>AP519*Settings!$C$13*(INDEX(AP$331:AP$342,$D546))</f>
        <v/>
      </c>
      <c r="AQ546" s="45">
        <f>AQ519*Settings!$C$13*(INDEX(AQ$331:AQ$342,$D546))</f>
        <v/>
      </c>
      <c r="AR546" s="45">
        <f>AR519*Settings!$C$13*(INDEX(AR$331:AR$342,$D546))</f>
        <v/>
      </c>
      <c r="AS546" s="45">
        <f>AS519*Settings!$C$13*(INDEX(AS$331:AS$342,$D546))</f>
        <v/>
      </c>
      <c r="AT546" s="45">
        <f>AT519*Settings!$C$13*(INDEX(AT$331:AT$342,$D546))</f>
        <v/>
      </c>
      <c r="AU546" s="45">
        <f>AU519*Settings!$C$13*(INDEX(AU$331:AU$342,$D546))</f>
        <v/>
      </c>
      <c r="AV546" s="45">
        <f>AV519*Settings!$C$13*(INDEX(AV$331:AV$342,$D546))</f>
        <v/>
      </c>
      <c r="AW546" s="45">
        <f>AW519*Settings!$C$13*(INDEX(AW$331:AW$342,$D546))</f>
        <v/>
      </c>
      <c r="AX546" s="45">
        <f>AX519*Settings!$C$13*(INDEX(AX$331:AX$342,$D546))</f>
        <v/>
      </c>
      <c r="AY546" s="46">
        <f>REVENUE(AY519,Settings!$C$13,INDEX(AY$331:AY$342,$D546))</f>
        <v/>
      </c>
    </row>
    <row r="547" hidden="1" outlineLevel="2">
      <c r="A547" s="14" t="inlineStr">
        <is>
          <t>rsub</t>
        </is>
      </c>
      <c r="B547" s="14" t="inlineStr">
        <is>
          <t>gso</t>
        </is>
      </c>
      <c r="C547" s="14" t="inlineStr">
        <is>
          <t>ral</t>
        </is>
      </c>
      <c r="D547" s="37">
        <f>INDEX(Inputs!$R$5:$R$132,MATCH($B547&amp;"|"&amp;$C547,Inputs!$A$5:$A$132,0))</f>
        <v/>
      </c>
      <c r="E547" s="36" t="n"/>
      <c r="F547" s="36" t="n"/>
      <c r="G547" s="36" t="n"/>
      <c r="H547" s="14">
        <f>INDEX(Variables!$B$5:$B$105,MATCH($A547,Variables!$A$5:$A$105,0))&amp;IF($C547="",""," | "&amp;INDEX(Mapping!$B$5:$B$26,MATCH($C547,Mapping!$A$5:$A$26,0))&amp;" | "&amp;INDEX(Mapping!$B$30:$B$41,MATCH($B547,Mapping!$A$30:$A$41,0)))</f>
        <v/>
      </c>
      <c r="I547" s="14">
        <f>INDEX(Variables!$C$5:$C$105,MATCH($A547,Variables!$A$5:$A$105,0))</f>
        <v/>
      </c>
      <c r="J547" s="14">
        <f>INDEX(Variables!$E$5:$E$105,MATCH($A547,Variables!$A$5:$A$105,0))</f>
        <v/>
      </c>
      <c r="K547" s="11">
        <f>LOWER(Settings!$C$4)&amp;".mit."&amp;$A547&amp;IF($C547="","","."&amp;$C547&amp;"."&amp;$B547)&amp;IF(INDEX(Variables!$D$5:$D$105,MATCH($A547,Variables!$A$5:$A$105,0))="","","."&amp;INDEX(Variables!$D$5:$D$105,MATCH($A547,Variables!$A$5:$A$105,0)))&amp;"."&amp;K$5</f>
        <v/>
      </c>
      <c r="L547" s="44">
        <f>L520*Settings!$C$13*(INDEX(L$331:L$342,$D547))</f>
        <v/>
      </c>
      <c r="M547" s="45">
        <f>M520*Settings!$C$13*(INDEX(M$331:M$342,$D547))</f>
        <v/>
      </c>
      <c r="N547" s="45">
        <f>N520*Settings!$C$13*(INDEX(N$331:N$342,$D547))</f>
        <v/>
      </c>
      <c r="O547" s="45">
        <f>O520*Settings!$C$13*(INDEX(O$331:O$342,$D547))</f>
        <v/>
      </c>
      <c r="P547" s="45">
        <f>P520*Settings!$C$13*(INDEX(P$331:P$342,$D547))</f>
        <v/>
      </c>
      <c r="Q547" s="45">
        <f>Q520*Settings!$C$13*(INDEX(Q$331:Q$342,$D547))</f>
        <v/>
      </c>
      <c r="R547" s="45">
        <f>R520*Settings!$C$13*(INDEX(R$331:R$342,$D547))</f>
        <v/>
      </c>
      <c r="S547" s="45">
        <f>S520*Settings!$C$13*(INDEX(S$331:S$342,$D547))</f>
        <v/>
      </c>
      <c r="T547" s="45">
        <f>T520*Settings!$C$13*(INDEX(T$331:T$342,$D547))</f>
        <v/>
      </c>
      <c r="U547" s="45">
        <f>U520*Settings!$C$13*(INDEX(U$331:U$342,$D547))</f>
        <v/>
      </c>
      <c r="V547" s="45">
        <f>V520*Settings!$C$13*(INDEX(V$331:V$342,$D547))</f>
        <v/>
      </c>
      <c r="W547" s="45">
        <f>W520*Settings!$C$13*(INDEX(W$331:W$342,$D547))</f>
        <v/>
      </c>
      <c r="X547" s="45">
        <f>X520*Settings!$C$13*(INDEX(X$331:X$342,$D547))</f>
        <v/>
      </c>
      <c r="Y547" s="45">
        <f>Y520*Settings!$C$13*(INDEX(Y$331:Y$342,$D547))</f>
        <v/>
      </c>
      <c r="Z547" s="45">
        <f>Z520*Settings!$C$13*(INDEX(Z$331:Z$342,$D547))</f>
        <v/>
      </c>
      <c r="AA547" s="45">
        <f>AA520*Settings!$C$13*(INDEX(AA$331:AA$342,$D547))</f>
        <v/>
      </c>
      <c r="AB547" s="45">
        <f>AB520*Settings!$C$13*(INDEX(AB$331:AB$342,$D547))</f>
        <v/>
      </c>
      <c r="AC547" s="45">
        <f>AC520*Settings!$C$13*(INDEX(AC$331:AC$342,$D547))</f>
        <v/>
      </c>
      <c r="AD547" s="46">
        <f>REVENUE(AD520,Settings!$C$13,INDEX(AD$331:AD$342,$D547))</f>
        <v/>
      </c>
      <c r="AF547" s="11">
        <f>LOWER(Settings!$C$4)&amp;".mit."&amp;$A547&amp;IF($C547="","","."&amp;$C547&amp;"."&amp;$B547)&amp;IF(INDEX(Variables!$D$5:$D$105,MATCH($A547,Variables!$A$5:$A$105,0))="","","."&amp;INDEX(Variables!$D$5:$D$105,MATCH($A547,Variables!$A$5:$A$105,0)))&amp;"."&amp;AF$5</f>
        <v/>
      </c>
      <c r="AG547" s="44">
        <f>AG520*Settings!$C$13*(INDEX(AG$331:AG$342,$D547))</f>
        <v/>
      </c>
      <c r="AH547" s="45">
        <f>AH520*Settings!$C$13*(INDEX(AH$331:AH$342,$D547))</f>
        <v/>
      </c>
      <c r="AI547" s="45">
        <f>AI520*Settings!$C$13*(INDEX(AI$331:AI$342,$D547))</f>
        <v/>
      </c>
      <c r="AJ547" s="45">
        <f>AJ520*Settings!$C$13*(INDEX(AJ$331:AJ$342,$D547))</f>
        <v/>
      </c>
      <c r="AK547" s="45">
        <f>AK520*Settings!$C$13*(INDEX(AK$331:AK$342,$D547))</f>
        <v/>
      </c>
      <c r="AL547" s="45">
        <f>AL520*Settings!$C$13*(INDEX(AL$331:AL$342,$D547))</f>
        <v/>
      </c>
      <c r="AM547" s="45">
        <f>AM520*Settings!$C$13*(INDEX(AM$331:AM$342,$D547))</f>
        <v/>
      </c>
      <c r="AN547" s="45">
        <f>AN520*Settings!$C$13*(INDEX(AN$331:AN$342,$D547))</f>
        <v/>
      </c>
      <c r="AO547" s="45">
        <f>AO520*Settings!$C$13*(INDEX(AO$331:AO$342,$D547))</f>
        <v/>
      </c>
      <c r="AP547" s="45">
        <f>AP520*Settings!$C$13*(INDEX(AP$331:AP$342,$D547))</f>
        <v/>
      </c>
      <c r="AQ547" s="45">
        <f>AQ520*Settings!$C$13*(INDEX(AQ$331:AQ$342,$D547))</f>
        <v/>
      </c>
      <c r="AR547" s="45">
        <f>AR520*Settings!$C$13*(INDEX(AR$331:AR$342,$D547))</f>
        <v/>
      </c>
      <c r="AS547" s="45">
        <f>AS520*Settings!$C$13*(INDEX(AS$331:AS$342,$D547))</f>
        <v/>
      </c>
      <c r="AT547" s="45">
        <f>AT520*Settings!$C$13*(INDEX(AT$331:AT$342,$D547))</f>
        <v/>
      </c>
      <c r="AU547" s="45">
        <f>AU520*Settings!$C$13*(INDEX(AU$331:AU$342,$D547))</f>
        <v/>
      </c>
      <c r="AV547" s="45">
        <f>AV520*Settings!$C$13*(INDEX(AV$331:AV$342,$D547))</f>
        <v/>
      </c>
      <c r="AW547" s="45">
        <f>AW520*Settings!$C$13*(INDEX(AW$331:AW$342,$D547))</f>
        <v/>
      </c>
      <c r="AX547" s="45">
        <f>AX520*Settings!$C$13*(INDEX(AX$331:AX$342,$D547))</f>
        <v/>
      </c>
      <c r="AY547" s="46">
        <f>REVENUE(AY520,Settings!$C$13,INDEX(AY$331:AY$342,$D547))</f>
        <v/>
      </c>
    </row>
    <row r="548" hidden="1" outlineLevel="2">
      <c r="A548" s="14" t="inlineStr">
        <is>
          <t>rsub</t>
        </is>
      </c>
      <c r="B548" s="14" t="inlineStr">
        <is>
          <t>die</t>
        </is>
      </c>
      <c r="C548" s="14" t="inlineStr">
        <is>
          <t>ral</t>
        </is>
      </c>
      <c r="D548" s="37">
        <f>INDEX(Inputs!$R$5:$R$132,MATCH($B548&amp;"|"&amp;$C548,Inputs!$A$5:$A$132,0))</f>
        <v/>
      </c>
      <c r="E548" s="36" t="n"/>
      <c r="F548" s="36" t="n"/>
      <c r="G548" s="36" t="n"/>
      <c r="H548" s="14">
        <f>INDEX(Variables!$B$5:$B$105,MATCH($A548,Variables!$A$5:$A$105,0))&amp;IF($C548="",""," | "&amp;INDEX(Mapping!$B$5:$B$26,MATCH($C548,Mapping!$A$5:$A$26,0))&amp;" | "&amp;INDEX(Mapping!$B$30:$B$41,MATCH($B548,Mapping!$A$30:$A$41,0)))</f>
        <v/>
      </c>
      <c r="I548" s="14">
        <f>INDEX(Variables!$C$5:$C$105,MATCH($A548,Variables!$A$5:$A$105,0))</f>
        <v/>
      </c>
      <c r="J548" s="14">
        <f>INDEX(Variables!$E$5:$E$105,MATCH($A548,Variables!$A$5:$A$105,0))</f>
        <v/>
      </c>
      <c r="K548" s="11">
        <f>LOWER(Settings!$C$4)&amp;".mit."&amp;$A548&amp;IF($C548="","","."&amp;$C548&amp;"."&amp;$B548)&amp;IF(INDEX(Variables!$D$5:$D$105,MATCH($A548,Variables!$A$5:$A$105,0))="","","."&amp;INDEX(Variables!$D$5:$D$105,MATCH($A548,Variables!$A$5:$A$105,0)))&amp;"."&amp;K$5</f>
        <v/>
      </c>
      <c r="L548" s="44">
        <f>L521*Settings!$C$13*(INDEX(L$331:L$342,$D548))</f>
        <v/>
      </c>
      <c r="M548" s="45">
        <f>M521*Settings!$C$13*(INDEX(M$331:M$342,$D548))</f>
        <v/>
      </c>
      <c r="N548" s="45">
        <f>N521*Settings!$C$13*(INDEX(N$331:N$342,$D548))</f>
        <v/>
      </c>
      <c r="O548" s="45">
        <f>O521*Settings!$C$13*(INDEX(O$331:O$342,$D548))</f>
        <v/>
      </c>
      <c r="P548" s="45">
        <f>P521*Settings!$C$13*(INDEX(P$331:P$342,$D548))</f>
        <v/>
      </c>
      <c r="Q548" s="45">
        <f>Q521*Settings!$C$13*(INDEX(Q$331:Q$342,$D548))</f>
        <v/>
      </c>
      <c r="R548" s="45">
        <f>R521*Settings!$C$13*(INDEX(R$331:R$342,$D548))</f>
        <v/>
      </c>
      <c r="S548" s="45">
        <f>S521*Settings!$C$13*(INDEX(S$331:S$342,$D548))</f>
        <v/>
      </c>
      <c r="T548" s="45">
        <f>T521*Settings!$C$13*(INDEX(T$331:T$342,$D548))</f>
        <v/>
      </c>
      <c r="U548" s="45">
        <f>U521*Settings!$C$13*(INDEX(U$331:U$342,$D548))</f>
        <v/>
      </c>
      <c r="V548" s="45">
        <f>V521*Settings!$C$13*(INDEX(V$331:V$342,$D548))</f>
        <v/>
      </c>
      <c r="W548" s="45">
        <f>W521*Settings!$C$13*(INDEX(W$331:W$342,$D548))</f>
        <v/>
      </c>
      <c r="X548" s="45">
        <f>X521*Settings!$C$13*(INDEX(X$331:X$342,$D548))</f>
        <v/>
      </c>
      <c r="Y548" s="45">
        <f>Y521*Settings!$C$13*(INDEX(Y$331:Y$342,$D548))</f>
        <v/>
      </c>
      <c r="Z548" s="45">
        <f>Z521*Settings!$C$13*(INDEX(Z$331:Z$342,$D548))</f>
        <v/>
      </c>
      <c r="AA548" s="45">
        <f>AA521*Settings!$C$13*(INDEX(AA$331:AA$342,$D548))</f>
        <v/>
      </c>
      <c r="AB548" s="45">
        <f>AB521*Settings!$C$13*(INDEX(AB$331:AB$342,$D548))</f>
        <v/>
      </c>
      <c r="AC548" s="45">
        <f>AC521*Settings!$C$13*(INDEX(AC$331:AC$342,$D548))</f>
        <v/>
      </c>
      <c r="AD548" s="46">
        <f>REVENUE(AD521,Settings!$C$13,INDEX(AD$331:AD$342,$D548))</f>
        <v/>
      </c>
      <c r="AF548" s="11">
        <f>LOWER(Settings!$C$4)&amp;".mit."&amp;$A548&amp;IF($C548="","","."&amp;$C548&amp;"."&amp;$B548)&amp;IF(INDEX(Variables!$D$5:$D$105,MATCH($A548,Variables!$A$5:$A$105,0))="","","."&amp;INDEX(Variables!$D$5:$D$105,MATCH($A548,Variables!$A$5:$A$105,0)))&amp;"."&amp;AF$5</f>
        <v/>
      </c>
      <c r="AG548" s="44">
        <f>AG521*Settings!$C$13*(INDEX(AG$331:AG$342,$D548))</f>
        <v/>
      </c>
      <c r="AH548" s="45">
        <f>AH521*Settings!$C$13*(INDEX(AH$331:AH$342,$D548))</f>
        <v/>
      </c>
      <c r="AI548" s="45">
        <f>AI521*Settings!$C$13*(INDEX(AI$331:AI$342,$D548))</f>
        <v/>
      </c>
      <c r="AJ548" s="45">
        <f>AJ521*Settings!$C$13*(INDEX(AJ$331:AJ$342,$D548))</f>
        <v/>
      </c>
      <c r="AK548" s="45">
        <f>AK521*Settings!$C$13*(INDEX(AK$331:AK$342,$D548))</f>
        <v/>
      </c>
      <c r="AL548" s="45">
        <f>AL521*Settings!$C$13*(INDEX(AL$331:AL$342,$D548))</f>
        <v/>
      </c>
      <c r="AM548" s="45">
        <f>AM521*Settings!$C$13*(INDEX(AM$331:AM$342,$D548))</f>
        <v/>
      </c>
      <c r="AN548" s="45">
        <f>AN521*Settings!$C$13*(INDEX(AN$331:AN$342,$D548))</f>
        <v/>
      </c>
      <c r="AO548" s="45">
        <f>AO521*Settings!$C$13*(INDEX(AO$331:AO$342,$D548))</f>
        <v/>
      </c>
      <c r="AP548" s="45">
        <f>AP521*Settings!$C$13*(INDEX(AP$331:AP$342,$D548))</f>
        <v/>
      </c>
      <c r="AQ548" s="45">
        <f>AQ521*Settings!$C$13*(INDEX(AQ$331:AQ$342,$D548))</f>
        <v/>
      </c>
      <c r="AR548" s="45">
        <f>AR521*Settings!$C$13*(INDEX(AR$331:AR$342,$D548))</f>
        <v/>
      </c>
      <c r="AS548" s="45">
        <f>AS521*Settings!$C$13*(INDEX(AS$331:AS$342,$D548))</f>
        <v/>
      </c>
      <c r="AT548" s="45">
        <f>AT521*Settings!$C$13*(INDEX(AT$331:AT$342,$D548))</f>
        <v/>
      </c>
      <c r="AU548" s="45">
        <f>AU521*Settings!$C$13*(INDEX(AU$331:AU$342,$D548))</f>
        <v/>
      </c>
      <c r="AV548" s="45">
        <f>AV521*Settings!$C$13*(INDEX(AV$331:AV$342,$D548))</f>
        <v/>
      </c>
      <c r="AW548" s="45">
        <f>AW521*Settings!$C$13*(INDEX(AW$331:AW$342,$D548))</f>
        <v/>
      </c>
      <c r="AX548" s="45">
        <f>AX521*Settings!$C$13*(INDEX(AX$331:AX$342,$D548))</f>
        <v/>
      </c>
      <c r="AY548" s="46">
        <f>REVENUE(AY521,Settings!$C$13,INDEX(AY$331:AY$342,$D548))</f>
        <v/>
      </c>
    </row>
    <row r="549" hidden="1" outlineLevel="2">
      <c r="A549" s="14" t="inlineStr">
        <is>
          <t>rsub</t>
        </is>
      </c>
      <c r="B549" s="14" t="inlineStr">
        <is>
          <t>lpg</t>
        </is>
      </c>
      <c r="C549" s="14" t="inlineStr">
        <is>
          <t>ral</t>
        </is>
      </c>
      <c r="D549" s="37">
        <f>INDEX(Inputs!$R$5:$R$132,MATCH($B549&amp;"|"&amp;$C549,Inputs!$A$5:$A$132,0))</f>
        <v/>
      </c>
      <c r="E549" s="36" t="n"/>
      <c r="F549" s="36" t="n"/>
      <c r="G549" s="36" t="n"/>
      <c r="H549" s="14">
        <f>INDEX(Variables!$B$5:$B$105,MATCH($A549,Variables!$A$5:$A$105,0))&amp;IF($C549="",""," | "&amp;INDEX(Mapping!$B$5:$B$26,MATCH($C549,Mapping!$A$5:$A$26,0))&amp;" | "&amp;INDEX(Mapping!$B$30:$B$41,MATCH($B549,Mapping!$A$30:$A$41,0)))</f>
        <v/>
      </c>
      <c r="I549" s="14">
        <f>INDEX(Variables!$C$5:$C$105,MATCH($A549,Variables!$A$5:$A$105,0))</f>
        <v/>
      </c>
      <c r="J549" s="14">
        <f>INDEX(Variables!$E$5:$E$105,MATCH($A549,Variables!$A$5:$A$105,0))</f>
        <v/>
      </c>
      <c r="K549" s="11">
        <f>LOWER(Settings!$C$4)&amp;".mit."&amp;$A549&amp;IF($C549="","","."&amp;$C549&amp;"."&amp;$B549)&amp;IF(INDEX(Variables!$D$5:$D$105,MATCH($A549,Variables!$A$5:$A$105,0))="","","."&amp;INDEX(Variables!$D$5:$D$105,MATCH($A549,Variables!$A$5:$A$105,0)))&amp;"."&amp;K$5</f>
        <v/>
      </c>
      <c r="L549" s="44">
        <f>L522*Settings!$C$13*(INDEX(L$331:L$342,$D549))</f>
        <v/>
      </c>
      <c r="M549" s="45">
        <f>M522*Settings!$C$13*(INDEX(M$331:M$342,$D549))</f>
        <v/>
      </c>
      <c r="N549" s="45">
        <f>N522*Settings!$C$13*(INDEX(N$331:N$342,$D549))</f>
        <v/>
      </c>
      <c r="O549" s="45">
        <f>O522*Settings!$C$13*(INDEX(O$331:O$342,$D549))</f>
        <v/>
      </c>
      <c r="P549" s="45">
        <f>P522*Settings!$C$13*(INDEX(P$331:P$342,$D549))</f>
        <v/>
      </c>
      <c r="Q549" s="45">
        <f>Q522*Settings!$C$13*(INDEX(Q$331:Q$342,$D549))</f>
        <v/>
      </c>
      <c r="R549" s="45">
        <f>R522*Settings!$C$13*(INDEX(R$331:R$342,$D549))</f>
        <v/>
      </c>
      <c r="S549" s="45">
        <f>S522*Settings!$C$13*(INDEX(S$331:S$342,$D549))</f>
        <v/>
      </c>
      <c r="T549" s="45">
        <f>T522*Settings!$C$13*(INDEX(T$331:T$342,$D549))</f>
        <v/>
      </c>
      <c r="U549" s="45">
        <f>U522*Settings!$C$13*(INDEX(U$331:U$342,$D549))</f>
        <v/>
      </c>
      <c r="V549" s="45">
        <f>V522*Settings!$C$13*(INDEX(V$331:V$342,$D549))</f>
        <v/>
      </c>
      <c r="W549" s="45">
        <f>W522*Settings!$C$13*(INDEX(W$331:W$342,$D549))</f>
        <v/>
      </c>
      <c r="X549" s="45">
        <f>X522*Settings!$C$13*(INDEX(X$331:X$342,$D549))</f>
        <v/>
      </c>
      <c r="Y549" s="45">
        <f>Y522*Settings!$C$13*(INDEX(Y$331:Y$342,$D549))</f>
        <v/>
      </c>
      <c r="Z549" s="45">
        <f>Z522*Settings!$C$13*(INDEX(Z$331:Z$342,$D549))</f>
        <v/>
      </c>
      <c r="AA549" s="45">
        <f>AA522*Settings!$C$13*(INDEX(AA$331:AA$342,$D549))</f>
        <v/>
      </c>
      <c r="AB549" s="45">
        <f>AB522*Settings!$C$13*(INDEX(AB$331:AB$342,$D549))</f>
        <v/>
      </c>
      <c r="AC549" s="45">
        <f>AC522*Settings!$C$13*(INDEX(AC$331:AC$342,$D549))</f>
        <v/>
      </c>
      <c r="AD549" s="46">
        <f>REVENUE(AD522,Settings!$C$13,INDEX(AD$331:AD$342,$D549))</f>
        <v/>
      </c>
      <c r="AF549" s="11">
        <f>LOWER(Settings!$C$4)&amp;".mit."&amp;$A549&amp;IF($C549="","","."&amp;$C549&amp;"."&amp;$B549)&amp;IF(INDEX(Variables!$D$5:$D$105,MATCH($A549,Variables!$A$5:$A$105,0))="","","."&amp;INDEX(Variables!$D$5:$D$105,MATCH($A549,Variables!$A$5:$A$105,0)))&amp;"."&amp;AF$5</f>
        <v/>
      </c>
      <c r="AG549" s="44">
        <f>AG522*Settings!$C$13*(INDEX(AG$331:AG$342,$D549))</f>
        <v/>
      </c>
      <c r="AH549" s="45">
        <f>AH522*Settings!$C$13*(INDEX(AH$331:AH$342,$D549))</f>
        <v/>
      </c>
      <c r="AI549" s="45">
        <f>AI522*Settings!$C$13*(INDEX(AI$331:AI$342,$D549))</f>
        <v/>
      </c>
      <c r="AJ549" s="45">
        <f>AJ522*Settings!$C$13*(INDEX(AJ$331:AJ$342,$D549))</f>
        <v/>
      </c>
      <c r="AK549" s="45">
        <f>AK522*Settings!$C$13*(INDEX(AK$331:AK$342,$D549))</f>
        <v/>
      </c>
      <c r="AL549" s="45">
        <f>AL522*Settings!$C$13*(INDEX(AL$331:AL$342,$D549))</f>
        <v/>
      </c>
      <c r="AM549" s="45">
        <f>AM522*Settings!$C$13*(INDEX(AM$331:AM$342,$D549))</f>
        <v/>
      </c>
      <c r="AN549" s="45">
        <f>AN522*Settings!$C$13*(INDEX(AN$331:AN$342,$D549))</f>
        <v/>
      </c>
      <c r="AO549" s="45">
        <f>AO522*Settings!$C$13*(INDEX(AO$331:AO$342,$D549))</f>
        <v/>
      </c>
      <c r="AP549" s="45">
        <f>AP522*Settings!$C$13*(INDEX(AP$331:AP$342,$D549))</f>
        <v/>
      </c>
      <c r="AQ549" s="45">
        <f>AQ522*Settings!$C$13*(INDEX(AQ$331:AQ$342,$D549))</f>
        <v/>
      </c>
      <c r="AR549" s="45">
        <f>AR522*Settings!$C$13*(INDEX(AR$331:AR$342,$D549))</f>
        <v/>
      </c>
      <c r="AS549" s="45">
        <f>AS522*Settings!$C$13*(INDEX(AS$331:AS$342,$D549))</f>
        <v/>
      </c>
      <c r="AT549" s="45">
        <f>AT522*Settings!$C$13*(INDEX(AT$331:AT$342,$D549))</f>
        <v/>
      </c>
      <c r="AU549" s="45">
        <f>AU522*Settings!$C$13*(INDEX(AU$331:AU$342,$D549))</f>
        <v/>
      </c>
      <c r="AV549" s="45">
        <f>AV522*Settings!$C$13*(INDEX(AV$331:AV$342,$D549))</f>
        <v/>
      </c>
      <c r="AW549" s="45">
        <f>AW522*Settings!$C$13*(INDEX(AW$331:AW$342,$D549))</f>
        <v/>
      </c>
      <c r="AX549" s="45">
        <f>AX522*Settings!$C$13*(INDEX(AX$331:AX$342,$D549))</f>
        <v/>
      </c>
      <c r="AY549" s="46">
        <f>REVENUE(AY522,Settings!$C$13,INDEX(AY$331:AY$342,$D549))</f>
        <v/>
      </c>
    </row>
    <row r="550" hidden="1" outlineLevel="2">
      <c r="A550" s="14" t="inlineStr">
        <is>
          <t>rsub</t>
        </is>
      </c>
      <c r="B550" s="14" t="inlineStr">
        <is>
          <t>ker</t>
        </is>
      </c>
      <c r="C550" s="14" t="inlineStr">
        <is>
          <t>ral</t>
        </is>
      </c>
      <c r="D550" s="37">
        <f>INDEX(Inputs!$R$5:$R$132,MATCH($B550&amp;"|"&amp;$C550,Inputs!$A$5:$A$132,0))</f>
        <v/>
      </c>
      <c r="E550" s="36" t="n"/>
      <c r="F550" s="36" t="n"/>
      <c r="G550" s="36" t="n"/>
      <c r="H550" s="14">
        <f>INDEX(Variables!$B$5:$B$105,MATCH($A550,Variables!$A$5:$A$105,0))&amp;IF($C550="",""," | "&amp;INDEX(Mapping!$B$5:$B$26,MATCH($C550,Mapping!$A$5:$A$26,0))&amp;" | "&amp;INDEX(Mapping!$B$30:$B$41,MATCH($B550,Mapping!$A$30:$A$41,0)))</f>
        <v/>
      </c>
      <c r="I550" s="14">
        <f>INDEX(Variables!$C$5:$C$105,MATCH($A550,Variables!$A$5:$A$105,0))</f>
        <v/>
      </c>
      <c r="J550" s="14">
        <f>INDEX(Variables!$E$5:$E$105,MATCH($A550,Variables!$A$5:$A$105,0))</f>
        <v/>
      </c>
      <c r="K550" s="11">
        <f>LOWER(Settings!$C$4)&amp;".mit."&amp;$A550&amp;IF($C550="","","."&amp;$C550&amp;"."&amp;$B550)&amp;IF(INDEX(Variables!$D$5:$D$105,MATCH($A550,Variables!$A$5:$A$105,0))="","","."&amp;INDEX(Variables!$D$5:$D$105,MATCH($A550,Variables!$A$5:$A$105,0)))&amp;"."&amp;K$5</f>
        <v/>
      </c>
      <c r="L550" s="44">
        <f>L523*Settings!$C$13*(INDEX(L$331:L$342,$D550))</f>
        <v/>
      </c>
      <c r="M550" s="45">
        <f>M523*Settings!$C$13*(INDEX(M$331:M$342,$D550))</f>
        <v/>
      </c>
      <c r="N550" s="45">
        <f>N523*Settings!$C$13*(INDEX(N$331:N$342,$D550))</f>
        <v/>
      </c>
      <c r="O550" s="45">
        <f>O523*Settings!$C$13*(INDEX(O$331:O$342,$D550))</f>
        <v/>
      </c>
      <c r="P550" s="45">
        <f>P523*Settings!$C$13*(INDEX(P$331:P$342,$D550))</f>
        <v/>
      </c>
      <c r="Q550" s="45">
        <f>Q523*Settings!$C$13*(INDEX(Q$331:Q$342,$D550))</f>
        <v/>
      </c>
      <c r="R550" s="45">
        <f>R523*Settings!$C$13*(INDEX(R$331:R$342,$D550))</f>
        <v/>
      </c>
      <c r="S550" s="45">
        <f>S523*Settings!$C$13*(INDEX(S$331:S$342,$D550))</f>
        <v/>
      </c>
      <c r="T550" s="45">
        <f>T523*Settings!$C$13*(INDEX(T$331:T$342,$D550))</f>
        <v/>
      </c>
      <c r="U550" s="45">
        <f>U523*Settings!$C$13*(INDEX(U$331:U$342,$D550))</f>
        <v/>
      </c>
      <c r="V550" s="45">
        <f>V523*Settings!$C$13*(INDEX(V$331:V$342,$D550))</f>
        <v/>
      </c>
      <c r="W550" s="45">
        <f>W523*Settings!$C$13*(INDEX(W$331:W$342,$D550))</f>
        <v/>
      </c>
      <c r="X550" s="45">
        <f>X523*Settings!$C$13*(INDEX(X$331:X$342,$D550))</f>
        <v/>
      </c>
      <c r="Y550" s="45">
        <f>Y523*Settings!$C$13*(INDEX(Y$331:Y$342,$D550))</f>
        <v/>
      </c>
      <c r="Z550" s="45">
        <f>Z523*Settings!$C$13*(INDEX(Z$331:Z$342,$D550))</f>
        <v/>
      </c>
      <c r="AA550" s="45">
        <f>AA523*Settings!$C$13*(INDEX(AA$331:AA$342,$D550))</f>
        <v/>
      </c>
      <c r="AB550" s="45">
        <f>AB523*Settings!$C$13*(INDEX(AB$331:AB$342,$D550))</f>
        <v/>
      </c>
      <c r="AC550" s="45">
        <f>AC523*Settings!$C$13*(INDEX(AC$331:AC$342,$D550))</f>
        <v/>
      </c>
      <c r="AD550" s="46">
        <f>REVENUE(AD523,Settings!$C$13,INDEX(AD$331:AD$342,$D550))</f>
        <v/>
      </c>
      <c r="AF550" s="11">
        <f>LOWER(Settings!$C$4)&amp;".mit."&amp;$A550&amp;IF($C550="","","."&amp;$C550&amp;"."&amp;$B550)&amp;IF(INDEX(Variables!$D$5:$D$105,MATCH($A550,Variables!$A$5:$A$105,0))="","","."&amp;INDEX(Variables!$D$5:$D$105,MATCH($A550,Variables!$A$5:$A$105,0)))&amp;"."&amp;AF$5</f>
        <v/>
      </c>
      <c r="AG550" s="44">
        <f>AG523*Settings!$C$13*(INDEX(AG$331:AG$342,$D550))</f>
        <v/>
      </c>
      <c r="AH550" s="45">
        <f>AH523*Settings!$C$13*(INDEX(AH$331:AH$342,$D550))</f>
        <v/>
      </c>
      <c r="AI550" s="45">
        <f>AI523*Settings!$C$13*(INDEX(AI$331:AI$342,$D550))</f>
        <v/>
      </c>
      <c r="AJ550" s="45">
        <f>AJ523*Settings!$C$13*(INDEX(AJ$331:AJ$342,$D550))</f>
        <v/>
      </c>
      <c r="AK550" s="45">
        <f>AK523*Settings!$C$13*(INDEX(AK$331:AK$342,$D550))</f>
        <v/>
      </c>
      <c r="AL550" s="45">
        <f>AL523*Settings!$C$13*(INDEX(AL$331:AL$342,$D550))</f>
        <v/>
      </c>
      <c r="AM550" s="45">
        <f>AM523*Settings!$C$13*(INDEX(AM$331:AM$342,$D550))</f>
        <v/>
      </c>
      <c r="AN550" s="45">
        <f>AN523*Settings!$C$13*(INDEX(AN$331:AN$342,$D550))</f>
        <v/>
      </c>
      <c r="AO550" s="45">
        <f>AO523*Settings!$C$13*(INDEX(AO$331:AO$342,$D550))</f>
        <v/>
      </c>
      <c r="AP550" s="45">
        <f>AP523*Settings!$C$13*(INDEX(AP$331:AP$342,$D550))</f>
        <v/>
      </c>
      <c r="AQ550" s="45">
        <f>AQ523*Settings!$C$13*(INDEX(AQ$331:AQ$342,$D550))</f>
        <v/>
      </c>
      <c r="AR550" s="45">
        <f>AR523*Settings!$C$13*(INDEX(AR$331:AR$342,$D550))</f>
        <v/>
      </c>
      <c r="AS550" s="45">
        <f>AS523*Settings!$C$13*(INDEX(AS$331:AS$342,$D550))</f>
        <v/>
      </c>
      <c r="AT550" s="45">
        <f>AT523*Settings!$C$13*(INDEX(AT$331:AT$342,$D550))</f>
        <v/>
      </c>
      <c r="AU550" s="45">
        <f>AU523*Settings!$C$13*(INDEX(AU$331:AU$342,$D550))</f>
        <v/>
      </c>
      <c r="AV550" s="45">
        <f>AV523*Settings!$C$13*(INDEX(AV$331:AV$342,$D550))</f>
        <v/>
      </c>
      <c r="AW550" s="45">
        <f>AW523*Settings!$C$13*(INDEX(AW$331:AW$342,$D550))</f>
        <v/>
      </c>
      <c r="AX550" s="45">
        <f>AX523*Settings!$C$13*(INDEX(AX$331:AX$342,$D550))</f>
        <v/>
      </c>
      <c r="AY550" s="46">
        <f>REVENUE(AY523,Settings!$C$13,INDEX(AY$331:AY$342,$D550))</f>
        <v/>
      </c>
    </row>
    <row r="551" hidden="1" outlineLevel="2">
      <c r="A551" s="14" t="inlineStr">
        <is>
          <t>rsub</t>
        </is>
      </c>
      <c r="B551" s="14" t="inlineStr">
        <is>
          <t>oop</t>
        </is>
      </c>
      <c r="C551" s="14" t="inlineStr">
        <is>
          <t>ral</t>
        </is>
      </c>
      <c r="D551" s="37">
        <f>INDEX(Inputs!$R$5:$R$132,MATCH($B551&amp;"|"&amp;$C551,Inputs!$A$5:$A$132,0))</f>
        <v/>
      </c>
      <c r="E551" s="36" t="n"/>
      <c r="F551" s="36" t="n"/>
      <c r="G551" s="36" t="n"/>
      <c r="H551" s="14">
        <f>INDEX(Variables!$B$5:$B$105,MATCH($A551,Variables!$A$5:$A$105,0))&amp;IF($C551="",""," | "&amp;INDEX(Mapping!$B$5:$B$26,MATCH($C551,Mapping!$A$5:$A$26,0))&amp;" | "&amp;INDEX(Mapping!$B$30:$B$41,MATCH($B551,Mapping!$A$30:$A$41,0)))</f>
        <v/>
      </c>
      <c r="I551" s="14">
        <f>INDEX(Variables!$C$5:$C$105,MATCH($A551,Variables!$A$5:$A$105,0))</f>
        <v/>
      </c>
      <c r="J551" s="14">
        <f>INDEX(Variables!$E$5:$E$105,MATCH($A551,Variables!$A$5:$A$105,0))</f>
        <v/>
      </c>
      <c r="K551" s="11">
        <f>LOWER(Settings!$C$4)&amp;".mit."&amp;$A551&amp;IF($C551="","","."&amp;$C551&amp;"."&amp;$B551)&amp;IF(INDEX(Variables!$D$5:$D$105,MATCH($A551,Variables!$A$5:$A$105,0))="","","."&amp;INDEX(Variables!$D$5:$D$105,MATCH($A551,Variables!$A$5:$A$105,0)))&amp;"."&amp;K$5</f>
        <v/>
      </c>
      <c r="L551" s="44">
        <f>L524*Settings!$C$13*(INDEX(L$331:L$342,$D551))</f>
        <v/>
      </c>
      <c r="M551" s="45">
        <f>M524*Settings!$C$13*(INDEX(M$331:M$342,$D551))</f>
        <v/>
      </c>
      <c r="N551" s="45">
        <f>N524*Settings!$C$13*(INDEX(N$331:N$342,$D551))</f>
        <v/>
      </c>
      <c r="O551" s="45">
        <f>O524*Settings!$C$13*(INDEX(O$331:O$342,$D551))</f>
        <v/>
      </c>
      <c r="P551" s="45">
        <f>P524*Settings!$C$13*(INDEX(P$331:P$342,$D551))</f>
        <v/>
      </c>
      <c r="Q551" s="45">
        <f>Q524*Settings!$C$13*(INDEX(Q$331:Q$342,$D551))</f>
        <v/>
      </c>
      <c r="R551" s="45">
        <f>R524*Settings!$C$13*(INDEX(R$331:R$342,$D551))</f>
        <v/>
      </c>
      <c r="S551" s="45">
        <f>S524*Settings!$C$13*(INDEX(S$331:S$342,$D551))</f>
        <v/>
      </c>
      <c r="T551" s="45">
        <f>T524*Settings!$C$13*(INDEX(T$331:T$342,$D551))</f>
        <v/>
      </c>
      <c r="U551" s="45">
        <f>U524*Settings!$C$13*(INDEX(U$331:U$342,$D551))</f>
        <v/>
      </c>
      <c r="V551" s="45">
        <f>V524*Settings!$C$13*(INDEX(V$331:V$342,$D551))</f>
        <v/>
      </c>
      <c r="W551" s="45">
        <f>W524*Settings!$C$13*(INDEX(W$331:W$342,$D551))</f>
        <v/>
      </c>
      <c r="X551" s="45">
        <f>X524*Settings!$C$13*(INDEX(X$331:X$342,$D551))</f>
        <v/>
      </c>
      <c r="Y551" s="45">
        <f>Y524*Settings!$C$13*(INDEX(Y$331:Y$342,$D551))</f>
        <v/>
      </c>
      <c r="Z551" s="45">
        <f>Z524*Settings!$C$13*(INDEX(Z$331:Z$342,$D551))</f>
        <v/>
      </c>
      <c r="AA551" s="45">
        <f>AA524*Settings!$C$13*(INDEX(AA$331:AA$342,$D551))</f>
        <v/>
      </c>
      <c r="AB551" s="45">
        <f>AB524*Settings!$C$13*(INDEX(AB$331:AB$342,$D551))</f>
        <v/>
      </c>
      <c r="AC551" s="45">
        <f>AC524*Settings!$C$13*(INDEX(AC$331:AC$342,$D551))</f>
        <v/>
      </c>
      <c r="AD551" s="46">
        <f>REVENUE(AD524,Settings!$C$13,INDEX(AD$331:AD$342,$D551))</f>
        <v/>
      </c>
      <c r="AF551" s="11">
        <f>LOWER(Settings!$C$4)&amp;".mit."&amp;$A551&amp;IF($C551="","","."&amp;$C551&amp;"."&amp;$B551)&amp;IF(INDEX(Variables!$D$5:$D$105,MATCH($A551,Variables!$A$5:$A$105,0))="","","."&amp;INDEX(Variables!$D$5:$D$105,MATCH($A551,Variables!$A$5:$A$105,0)))&amp;"."&amp;AF$5</f>
        <v/>
      </c>
      <c r="AG551" s="44">
        <f>AG524*Settings!$C$13*(INDEX(AG$331:AG$342,$D551))</f>
        <v/>
      </c>
      <c r="AH551" s="45">
        <f>AH524*Settings!$C$13*(INDEX(AH$331:AH$342,$D551))</f>
        <v/>
      </c>
      <c r="AI551" s="45">
        <f>AI524*Settings!$C$13*(INDEX(AI$331:AI$342,$D551))</f>
        <v/>
      </c>
      <c r="AJ551" s="45">
        <f>AJ524*Settings!$C$13*(INDEX(AJ$331:AJ$342,$D551))</f>
        <v/>
      </c>
      <c r="AK551" s="45">
        <f>AK524*Settings!$C$13*(INDEX(AK$331:AK$342,$D551))</f>
        <v/>
      </c>
      <c r="AL551" s="45">
        <f>AL524*Settings!$C$13*(INDEX(AL$331:AL$342,$D551))</f>
        <v/>
      </c>
      <c r="AM551" s="45">
        <f>AM524*Settings!$C$13*(INDEX(AM$331:AM$342,$D551))</f>
        <v/>
      </c>
      <c r="AN551" s="45">
        <f>AN524*Settings!$C$13*(INDEX(AN$331:AN$342,$D551))</f>
        <v/>
      </c>
      <c r="AO551" s="45">
        <f>AO524*Settings!$C$13*(INDEX(AO$331:AO$342,$D551))</f>
        <v/>
      </c>
      <c r="AP551" s="45">
        <f>AP524*Settings!$C$13*(INDEX(AP$331:AP$342,$D551))</f>
        <v/>
      </c>
      <c r="AQ551" s="45">
        <f>AQ524*Settings!$C$13*(INDEX(AQ$331:AQ$342,$D551))</f>
        <v/>
      </c>
      <c r="AR551" s="45">
        <f>AR524*Settings!$C$13*(INDEX(AR$331:AR$342,$D551))</f>
        <v/>
      </c>
      <c r="AS551" s="45">
        <f>AS524*Settings!$C$13*(INDEX(AS$331:AS$342,$D551))</f>
        <v/>
      </c>
      <c r="AT551" s="45">
        <f>AT524*Settings!$C$13*(INDEX(AT$331:AT$342,$D551))</f>
        <v/>
      </c>
      <c r="AU551" s="45">
        <f>AU524*Settings!$C$13*(INDEX(AU$331:AU$342,$D551))</f>
        <v/>
      </c>
      <c r="AV551" s="45">
        <f>AV524*Settings!$C$13*(INDEX(AV$331:AV$342,$D551))</f>
        <v/>
      </c>
      <c r="AW551" s="45">
        <f>AW524*Settings!$C$13*(INDEX(AW$331:AW$342,$D551))</f>
        <v/>
      </c>
      <c r="AX551" s="45">
        <f>AX524*Settings!$C$13*(INDEX(AX$331:AX$342,$D551))</f>
        <v/>
      </c>
      <c r="AY551" s="46">
        <f>REVENUE(AY524,Settings!$C$13,INDEX(AY$331:AY$342,$D551))</f>
        <v/>
      </c>
    </row>
    <row r="552" hidden="1" outlineLevel="2">
      <c r="A552" s="14" t="inlineStr">
        <is>
          <t>rsub</t>
        </is>
      </c>
      <c r="B552" s="14" t="inlineStr">
        <is>
          <t>bio</t>
        </is>
      </c>
      <c r="C552" s="14" t="inlineStr">
        <is>
          <t>ral</t>
        </is>
      </c>
      <c r="D552" s="37">
        <f>INDEX(Inputs!$R$5:$R$132,MATCH($B552&amp;"|"&amp;$C552,Inputs!$A$5:$A$132,0))</f>
        <v/>
      </c>
      <c r="E552" s="36" t="n"/>
      <c r="F552" s="36" t="n"/>
      <c r="G552" s="36" t="n"/>
      <c r="H552" s="14">
        <f>INDEX(Variables!$B$5:$B$105,MATCH($A552,Variables!$A$5:$A$105,0))&amp;IF($C552="",""," | "&amp;INDEX(Mapping!$B$5:$B$26,MATCH($C552,Mapping!$A$5:$A$26,0))&amp;" | "&amp;INDEX(Mapping!$B$30:$B$41,MATCH($B552,Mapping!$A$30:$A$41,0)))</f>
        <v/>
      </c>
      <c r="I552" s="14">
        <f>INDEX(Variables!$C$5:$C$105,MATCH($A552,Variables!$A$5:$A$105,0))</f>
        <v/>
      </c>
      <c r="J552" s="14">
        <f>INDEX(Variables!$E$5:$E$105,MATCH($A552,Variables!$A$5:$A$105,0))</f>
        <v/>
      </c>
      <c r="K552" s="11">
        <f>LOWER(Settings!$C$4)&amp;".mit."&amp;$A552&amp;IF($C552="","","."&amp;$C552&amp;"."&amp;$B552)&amp;IF(INDEX(Variables!$D$5:$D$105,MATCH($A552,Variables!$A$5:$A$105,0))="","","."&amp;INDEX(Variables!$D$5:$D$105,MATCH($A552,Variables!$A$5:$A$105,0)))&amp;"."&amp;K$5</f>
        <v/>
      </c>
      <c r="L552" s="44">
        <f>L525*Settings!$C$13*(INDEX(L$331:L$342,$D552))</f>
        <v/>
      </c>
      <c r="M552" s="45">
        <f>M525*Settings!$C$13*(INDEX(M$331:M$342,$D552))</f>
        <v/>
      </c>
      <c r="N552" s="45">
        <f>N525*Settings!$C$13*(INDEX(N$331:N$342,$D552))</f>
        <v/>
      </c>
      <c r="O552" s="45">
        <f>O525*Settings!$C$13*(INDEX(O$331:O$342,$D552))</f>
        <v/>
      </c>
      <c r="P552" s="45">
        <f>P525*Settings!$C$13*(INDEX(P$331:P$342,$D552))</f>
        <v/>
      </c>
      <c r="Q552" s="45">
        <f>Q525*Settings!$C$13*(INDEX(Q$331:Q$342,$D552))</f>
        <v/>
      </c>
      <c r="R552" s="45">
        <f>R525*Settings!$C$13*(INDEX(R$331:R$342,$D552))</f>
        <v/>
      </c>
      <c r="S552" s="45">
        <f>S525*Settings!$C$13*(INDEX(S$331:S$342,$D552))</f>
        <v/>
      </c>
      <c r="T552" s="45">
        <f>T525*Settings!$C$13*(INDEX(T$331:T$342,$D552))</f>
        <v/>
      </c>
      <c r="U552" s="45">
        <f>U525*Settings!$C$13*(INDEX(U$331:U$342,$D552))</f>
        <v/>
      </c>
      <c r="V552" s="45">
        <f>V525*Settings!$C$13*(INDEX(V$331:V$342,$D552))</f>
        <v/>
      </c>
      <c r="W552" s="45">
        <f>W525*Settings!$C$13*(INDEX(W$331:W$342,$D552))</f>
        <v/>
      </c>
      <c r="X552" s="45">
        <f>X525*Settings!$C$13*(INDEX(X$331:X$342,$D552))</f>
        <v/>
      </c>
      <c r="Y552" s="45">
        <f>Y525*Settings!$C$13*(INDEX(Y$331:Y$342,$D552))</f>
        <v/>
      </c>
      <c r="Z552" s="45">
        <f>Z525*Settings!$C$13*(INDEX(Z$331:Z$342,$D552))</f>
        <v/>
      </c>
      <c r="AA552" s="45">
        <f>AA525*Settings!$C$13*(INDEX(AA$331:AA$342,$D552))</f>
        <v/>
      </c>
      <c r="AB552" s="45">
        <f>AB525*Settings!$C$13*(INDEX(AB$331:AB$342,$D552))</f>
        <v/>
      </c>
      <c r="AC552" s="45">
        <f>AC525*Settings!$C$13*(INDEX(AC$331:AC$342,$D552))</f>
        <v/>
      </c>
      <c r="AD552" s="46">
        <f>REVENUE(AD525,Settings!$C$13,INDEX(AD$331:AD$342,$D552))</f>
        <v/>
      </c>
      <c r="AF552" s="11">
        <f>LOWER(Settings!$C$4)&amp;".mit."&amp;$A552&amp;IF($C552="","","."&amp;$C552&amp;"."&amp;$B552)&amp;IF(INDEX(Variables!$D$5:$D$105,MATCH($A552,Variables!$A$5:$A$105,0))="","","."&amp;INDEX(Variables!$D$5:$D$105,MATCH($A552,Variables!$A$5:$A$105,0)))&amp;"."&amp;AF$5</f>
        <v/>
      </c>
      <c r="AG552" s="44">
        <f>AG525*Settings!$C$13*(INDEX(AG$331:AG$342,$D552))</f>
        <v/>
      </c>
      <c r="AH552" s="45">
        <f>AH525*Settings!$C$13*(INDEX(AH$331:AH$342,$D552))</f>
        <v/>
      </c>
      <c r="AI552" s="45">
        <f>AI525*Settings!$C$13*(INDEX(AI$331:AI$342,$D552))</f>
        <v/>
      </c>
      <c r="AJ552" s="45">
        <f>AJ525*Settings!$C$13*(INDEX(AJ$331:AJ$342,$D552))</f>
        <v/>
      </c>
      <c r="AK552" s="45">
        <f>AK525*Settings!$C$13*(INDEX(AK$331:AK$342,$D552))</f>
        <v/>
      </c>
      <c r="AL552" s="45">
        <f>AL525*Settings!$C$13*(INDEX(AL$331:AL$342,$D552))</f>
        <v/>
      </c>
      <c r="AM552" s="45">
        <f>AM525*Settings!$C$13*(INDEX(AM$331:AM$342,$D552))</f>
        <v/>
      </c>
      <c r="AN552" s="45">
        <f>AN525*Settings!$C$13*(INDEX(AN$331:AN$342,$D552))</f>
        <v/>
      </c>
      <c r="AO552" s="45">
        <f>AO525*Settings!$C$13*(INDEX(AO$331:AO$342,$D552))</f>
        <v/>
      </c>
      <c r="AP552" s="45">
        <f>AP525*Settings!$C$13*(INDEX(AP$331:AP$342,$D552))</f>
        <v/>
      </c>
      <c r="AQ552" s="45">
        <f>AQ525*Settings!$C$13*(INDEX(AQ$331:AQ$342,$D552))</f>
        <v/>
      </c>
      <c r="AR552" s="45">
        <f>AR525*Settings!$C$13*(INDEX(AR$331:AR$342,$D552))</f>
        <v/>
      </c>
      <c r="AS552" s="45">
        <f>AS525*Settings!$C$13*(INDEX(AS$331:AS$342,$D552))</f>
        <v/>
      </c>
      <c r="AT552" s="45">
        <f>AT525*Settings!$C$13*(INDEX(AT$331:AT$342,$D552))</f>
        <v/>
      </c>
      <c r="AU552" s="45">
        <f>AU525*Settings!$C$13*(INDEX(AU$331:AU$342,$D552))</f>
        <v/>
      </c>
      <c r="AV552" s="45">
        <f>AV525*Settings!$C$13*(INDEX(AV$331:AV$342,$D552))</f>
        <v/>
      </c>
      <c r="AW552" s="45">
        <f>AW525*Settings!$C$13*(INDEX(AW$331:AW$342,$D552))</f>
        <v/>
      </c>
      <c r="AX552" s="45">
        <f>AX525*Settings!$C$13*(INDEX(AX$331:AX$342,$D552))</f>
        <v/>
      </c>
      <c r="AY552" s="46">
        <f>REVENUE(AY525,Settings!$C$13,INDEX(AY$331:AY$342,$D552))</f>
        <v/>
      </c>
    </row>
    <row r="553" hidden="1" outlineLevel="2"/>
    <row r="554" hidden="1" outlineLevel="2">
      <c r="A554" s="14" t="inlineStr">
        <is>
          <t>rnew</t>
        </is>
      </c>
      <c r="B554" s="14" t="inlineStr">
        <is>
          <t>coa</t>
        </is>
      </c>
      <c r="C554" s="14" t="inlineStr">
        <is>
          <t>ral</t>
        </is>
      </c>
      <c r="D554" s="37">
        <f>INDEX(Inputs!$S$5:$S$132,MATCH($B554&amp;"|"&amp;$C554,Inputs!$A$5:$A$132,0))</f>
        <v/>
      </c>
      <c r="E554" s="36" t="n"/>
      <c r="F554" s="36" t="n"/>
      <c r="G554" s="36" t="n"/>
      <c r="H554" s="14">
        <f>INDEX(Variables!$B$5:$B$105,MATCH($A554,Variables!$A$5:$A$105,0))&amp;IF($C554="",""," | "&amp;INDEX(Mapping!$B$5:$B$26,MATCH($C554,Mapping!$A$5:$A$26,0))&amp;" | "&amp;INDEX(Mapping!$B$30:$B$41,MATCH($B554,Mapping!$A$30:$A$41,0)))</f>
        <v/>
      </c>
      <c r="I554" s="14">
        <f>INDEX(Variables!$C$5:$C$105,MATCH($A554,Variables!$A$5:$A$105,0))</f>
        <v/>
      </c>
      <c r="J554" s="14">
        <f>INDEX(Variables!$E$5:$E$105,MATCH($A554,Variables!$A$5:$A$105,0))</f>
        <v/>
      </c>
      <c r="K554" s="11">
        <f>LOWER(Settings!$C$4)&amp;".mit."&amp;$A554&amp;IF($C554="","","."&amp;$C554&amp;"."&amp;$B554)&amp;IF(INDEX(Variables!$D$5:$D$105,MATCH($A554,Variables!$A$5:$A$105,0))="","","."&amp;INDEX(Variables!$D$5:$D$105,MATCH($A554,Variables!$A$5:$A$105,0)))&amp;"."&amp;K$5</f>
        <v/>
      </c>
      <c r="L554" s="44">
        <f>L518*Settings!$C$13*(L464+L482+L473*L$195+L491*$D554)</f>
        <v/>
      </c>
      <c r="M554" s="45">
        <f>M518*Settings!$C$13*(M464+M482+M473*M$195+M491*$D554)</f>
        <v/>
      </c>
      <c r="N554" s="45">
        <f>N518*Settings!$C$13*(N464+N482+N473*N$195+N491*$D554)</f>
        <v/>
      </c>
      <c r="O554" s="45">
        <f>O518*Settings!$C$13*(O464+O482+O473*O$195+O491*$D554)</f>
        <v/>
      </c>
      <c r="P554" s="45">
        <f>P518*Settings!$C$13*(P464+P482+P473*P$195+P491*$D554)</f>
        <v/>
      </c>
      <c r="Q554" s="45">
        <f>Q518*Settings!$C$13*(Q464+Q482+Q473*Q$195+Q491*$D554)</f>
        <v/>
      </c>
      <c r="R554" s="45">
        <f>R518*Settings!$C$13*(R464+R482+R473*R$195+R491*$D554)</f>
        <v/>
      </c>
      <c r="S554" s="45">
        <f>S518*Settings!$C$13*(S464+S482+S473*S$195+S491*$D554)</f>
        <v/>
      </c>
      <c r="T554" s="45">
        <f>T518*Settings!$C$13*(T464+T482+T473*T$195+T491*$D554)</f>
        <v/>
      </c>
      <c r="U554" s="45">
        <f>U518*Settings!$C$13*(U464+U482+U473*U$195+U491*$D554)</f>
        <v/>
      </c>
      <c r="V554" s="45">
        <f>V518*Settings!$C$13*(V464+V482+V473*V$195+V491*$D554)</f>
        <v/>
      </c>
      <c r="W554" s="45">
        <f>W518*Settings!$C$13*(W464+W482+W473*W$195+W491*$D554)</f>
        <v/>
      </c>
      <c r="X554" s="45">
        <f>X518*Settings!$C$13*(X464+X482+X473*X$195+X491*$D554)</f>
        <v/>
      </c>
      <c r="Y554" s="45">
        <f>Y518*Settings!$C$13*(Y464+Y482+Y473*Y$195+Y491*$D554)</f>
        <v/>
      </c>
      <c r="Z554" s="45">
        <f>Z518*Settings!$C$13*(Z464+Z482+Z473*Z$195+Z491*$D554)</f>
        <v/>
      </c>
      <c r="AA554" s="45">
        <f>AA518*Settings!$C$13*(AA464+AA482+AA473*AA$195+AA491*$D554)</f>
        <v/>
      </c>
      <c r="AB554" s="45">
        <f>AB518*Settings!$C$13*(AB464+AB482+AB473*AB$195+AB491*$D554)</f>
        <v/>
      </c>
      <c r="AC554" s="45">
        <f>AC518*Settings!$C$13*(AC464+AC482+AC473*AC$195+AC491*$D554)</f>
        <v/>
      </c>
      <c r="AD554" s="46">
        <f>REVENUE(AD518,Settings!$C$13,NEWREVRATE(AD464,AD482,AD473,AD$195,AD491,$D554))</f>
        <v/>
      </c>
      <c r="AF554" s="11">
        <f>LOWER(Settings!$C$4)&amp;".mit."&amp;$A554&amp;IF($C554="","","."&amp;$C554&amp;"."&amp;$B554)&amp;IF(INDEX(Variables!$D$5:$D$105,MATCH($A554,Variables!$A$5:$A$105,0))="","","."&amp;INDEX(Variables!$D$5:$D$105,MATCH($A554,Variables!$A$5:$A$105,0)))&amp;"."&amp;AF$5</f>
        <v/>
      </c>
      <c r="AG554" s="44">
        <f>AG518*Settings!$C$13*(AG464+AG482+AG473*AG$195+AG491*$D554)</f>
        <v/>
      </c>
      <c r="AH554" s="45">
        <f>AH518*Settings!$C$13*(AH464+AH482+AH473*AH$195+AH491*$D554)</f>
        <v/>
      </c>
      <c r="AI554" s="45">
        <f>AI518*Settings!$C$13*(AI464+AI482+AI473*AI$195+AI491*$D554)</f>
        <v/>
      </c>
      <c r="AJ554" s="45">
        <f>AJ518*Settings!$C$13*(AJ464+AJ482+AJ473*AJ$195+AJ491*$D554)</f>
        <v/>
      </c>
      <c r="AK554" s="45">
        <f>AK518*Settings!$C$13*(AK464+AK482+AK473*AK$195+AK491*$D554)</f>
        <v/>
      </c>
      <c r="AL554" s="45">
        <f>AL518*Settings!$C$13*(AL464+AL482+AL473*AL$195+AL491*$D554)</f>
        <v/>
      </c>
      <c r="AM554" s="45">
        <f>AM518*Settings!$C$13*(AM464+AM482+AM473*AM$195+AM491*$D554)</f>
        <v/>
      </c>
      <c r="AN554" s="45">
        <f>AN518*Settings!$C$13*(AN464+AN482+AN473*AN$195+AN491*$D554)</f>
        <v/>
      </c>
      <c r="AO554" s="45">
        <f>AO518*Settings!$C$13*(AO464+AO482+AO473*AO$195+AO491*$D554)</f>
        <v/>
      </c>
      <c r="AP554" s="45">
        <f>AP518*Settings!$C$13*(AP464+AP482+AP473*AP$195+AP491*$D554)</f>
        <v/>
      </c>
      <c r="AQ554" s="45">
        <f>AQ518*Settings!$C$13*(AQ464+AQ482+AQ473*AQ$195+AQ491*$D554)</f>
        <v/>
      </c>
      <c r="AR554" s="45">
        <f>AR518*Settings!$C$13*(AR464+AR482+AR473*AR$195+AR491*$D554)</f>
        <v/>
      </c>
      <c r="AS554" s="45">
        <f>AS518*Settings!$C$13*(AS464+AS482+AS473*AS$195+AS491*$D554)</f>
        <v/>
      </c>
      <c r="AT554" s="45">
        <f>AT518*Settings!$C$13*(AT464+AT482+AT473*AT$195+AT491*$D554)</f>
        <v/>
      </c>
      <c r="AU554" s="45">
        <f>AU518*Settings!$C$13*(AU464+AU482+AU473*AU$195+AU491*$D554)</f>
        <v/>
      </c>
      <c r="AV554" s="45">
        <f>AV518*Settings!$C$13*(AV464+AV482+AV473*AV$195+AV491*$D554)</f>
        <v/>
      </c>
      <c r="AW554" s="45">
        <f>AW518*Settings!$C$13*(AW464+AW482+AW473*AW$195+AW491*$D554)</f>
        <v/>
      </c>
      <c r="AX554" s="45">
        <f>AX518*Settings!$C$13*(AX464+AX482+AX473*AX$195+AX491*$D554)</f>
        <v/>
      </c>
      <c r="AY554" s="46">
        <f>REVENUE(AY518,Settings!$C$13,NEWREVRATE(AY464,AY482,AY473,AY$195,AY491,$D554))</f>
        <v/>
      </c>
    </row>
    <row r="555" hidden="1" outlineLevel="2">
      <c r="A555" s="14" t="inlineStr">
        <is>
          <t>rnew</t>
        </is>
      </c>
      <c r="B555" s="14" t="inlineStr">
        <is>
          <t>nga</t>
        </is>
      </c>
      <c r="C555" s="14" t="inlineStr">
        <is>
          <t>ral</t>
        </is>
      </c>
      <c r="D555" s="37">
        <f>INDEX(Inputs!$S$5:$S$132,MATCH($B555&amp;"|"&amp;$C555,Inputs!$A$5:$A$132,0))</f>
        <v/>
      </c>
      <c r="E555" s="36" t="n"/>
      <c r="F555" s="36" t="n"/>
      <c r="G555" s="36" t="n"/>
      <c r="H555" s="14">
        <f>INDEX(Variables!$B$5:$B$105,MATCH($A555,Variables!$A$5:$A$105,0))&amp;IF($C555="",""," | "&amp;INDEX(Mapping!$B$5:$B$26,MATCH($C555,Mapping!$A$5:$A$26,0))&amp;" | "&amp;INDEX(Mapping!$B$30:$B$41,MATCH($B555,Mapping!$A$30:$A$41,0)))</f>
        <v/>
      </c>
      <c r="I555" s="14">
        <f>INDEX(Variables!$C$5:$C$105,MATCH($A555,Variables!$A$5:$A$105,0))</f>
        <v/>
      </c>
      <c r="J555" s="14">
        <f>INDEX(Variables!$E$5:$E$105,MATCH($A555,Variables!$A$5:$A$105,0))</f>
        <v/>
      </c>
      <c r="K555" s="11">
        <f>LOWER(Settings!$C$4)&amp;".mit."&amp;$A555&amp;IF($C555="","","."&amp;$C555&amp;"."&amp;$B555)&amp;IF(INDEX(Variables!$D$5:$D$105,MATCH($A555,Variables!$A$5:$A$105,0))="","","."&amp;INDEX(Variables!$D$5:$D$105,MATCH($A555,Variables!$A$5:$A$105,0)))&amp;"."&amp;K$5</f>
        <v/>
      </c>
      <c r="L555" s="44">
        <f>L519*Settings!$C$13*(L465+L483+L474*L$195+L492*$D555)</f>
        <v/>
      </c>
      <c r="M555" s="45">
        <f>M519*Settings!$C$13*(M465+M483+M474*M$195+M492*$D555)</f>
        <v/>
      </c>
      <c r="N555" s="45">
        <f>N519*Settings!$C$13*(N465+N483+N474*N$195+N492*$D555)</f>
        <v/>
      </c>
      <c r="O555" s="45">
        <f>O519*Settings!$C$13*(O465+O483+O474*O$195+O492*$D555)</f>
        <v/>
      </c>
      <c r="P555" s="45">
        <f>P519*Settings!$C$13*(P465+P483+P474*P$195+P492*$D555)</f>
        <v/>
      </c>
      <c r="Q555" s="45">
        <f>Q519*Settings!$C$13*(Q465+Q483+Q474*Q$195+Q492*$D555)</f>
        <v/>
      </c>
      <c r="R555" s="45">
        <f>R519*Settings!$C$13*(R465+R483+R474*R$195+R492*$D555)</f>
        <v/>
      </c>
      <c r="S555" s="45">
        <f>S519*Settings!$C$13*(S465+S483+S474*S$195+S492*$D555)</f>
        <v/>
      </c>
      <c r="T555" s="45">
        <f>T519*Settings!$C$13*(T465+T483+T474*T$195+T492*$D555)</f>
        <v/>
      </c>
      <c r="U555" s="45">
        <f>U519*Settings!$C$13*(U465+U483+U474*U$195+U492*$D555)</f>
        <v/>
      </c>
      <c r="V555" s="45">
        <f>V519*Settings!$C$13*(V465+V483+V474*V$195+V492*$D555)</f>
        <v/>
      </c>
      <c r="W555" s="45">
        <f>W519*Settings!$C$13*(W465+W483+W474*W$195+W492*$D555)</f>
        <v/>
      </c>
      <c r="X555" s="45">
        <f>X519*Settings!$C$13*(X465+X483+X474*X$195+X492*$D555)</f>
        <v/>
      </c>
      <c r="Y555" s="45">
        <f>Y519*Settings!$C$13*(Y465+Y483+Y474*Y$195+Y492*$D555)</f>
        <v/>
      </c>
      <c r="Z555" s="45">
        <f>Z519*Settings!$C$13*(Z465+Z483+Z474*Z$195+Z492*$D555)</f>
        <v/>
      </c>
      <c r="AA555" s="45">
        <f>AA519*Settings!$C$13*(AA465+AA483+AA474*AA$195+AA492*$D555)</f>
        <v/>
      </c>
      <c r="AB555" s="45">
        <f>AB519*Settings!$C$13*(AB465+AB483+AB474*AB$195+AB492*$D555)</f>
        <v/>
      </c>
      <c r="AC555" s="45">
        <f>AC519*Settings!$C$13*(AC465+AC483+AC474*AC$195+AC492*$D555)</f>
        <v/>
      </c>
      <c r="AD555" s="46">
        <f>REVENUE(AD519,Settings!$C$13,NEWREVRATE(AD465,AD483,AD474,AD$195,AD492,$D555))</f>
        <v/>
      </c>
      <c r="AF555" s="11">
        <f>LOWER(Settings!$C$4)&amp;".mit."&amp;$A555&amp;IF($C555="","","."&amp;$C555&amp;"."&amp;$B555)&amp;IF(INDEX(Variables!$D$5:$D$105,MATCH($A555,Variables!$A$5:$A$105,0))="","","."&amp;INDEX(Variables!$D$5:$D$105,MATCH($A555,Variables!$A$5:$A$105,0)))&amp;"."&amp;AF$5</f>
        <v/>
      </c>
      <c r="AG555" s="44">
        <f>AG519*Settings!$C$13*(AG465+AG483+AG474*AG$195+AG492*$D555)</f>
        <v/>
      </c>
      <c r="AH555" s="45">
        <f>AH519*Settings!$C$13*(AH465+AH483+AH474*AH$195+AH492*$D555)</f>
        <v/>
      </c>
      <c r="AI555" s="45">
        <f>AI519*Settings!$C$13*(AI465+AI483+AI474*AI$195+AI492*$D555)</f>
        <v/>
      </c>
      <c r="AJ555" s="45">
        <f>AJ519*Settings!$C$13*(AJ465+AJ483+AJ474*AJ$195+AJ492*$D555)</f>
        <v/>
      </c>
      <c r="AK555" s="45">
        <f>AK519*Settings!$C$13*(AK465+AK483+AK474*AK$195+AK492*$D555)</f>
        <v/>
      </c>
      <c r="AL555" s="45">
        <f>AL519*Settings!$C$13*(AL465+AL483+AL474*AL$195+AL492*$D555)</f>
        <v/>
      </c>
      <c r="AM555" s="45">
        <f>AM519*Settings!$C$13*(AM465+AM483+AM474*AM$195+AM492*$D555)</f>
        <v/>
      </c>
      <c r="AN555" s="45">
        <f>AN519*Settings!$C$13*(AN465+AN483+AN474*AN$195+AN492*$D555)</f>
        <v/>
      </c>
      <c r="AO555" s="45">
        <f>AO519*Settings!$C$13*(AO465+AO483+AO474*AO$195+AO492*$D555)</f>
        <v/>
      </c>
      <c r="AP555" s="45">
        <f>AP519*Settings!$C$13*(AP465+AP483+AP474*AP$195+AP492*$D555)</f>
        <v/>
      </c>
      <c r="AQ555" s="45">
        <f>AQ519*Settings!$C$13*(AQ465+AQ483+AQ474*AQ$195+AQ492*$D555)</f>
        <v/>
      </c>
      <c r="AR555" s="45">
        <f>AR519*Settings!$C$13*(AR465+AR483+AR474*AR$195+AR492*$D555)</f>
        <v/>
      </c>
      <c r="AS555" s="45">
        <f>AS519*Settings!$C$13*(AS465+AS483+AS474*AS$195+AS492*$D555)</f>
        <v/>
      </c>
      <c r="AT555" s="45">
        <f>AT519*Settings!$C$13*(AT465+AT483+AT474*AT$195+AT492*$D555)</f>
        <v/>
      </c>
      <c r="AU555" s="45">
        <f>AU519*Settings!$C$13*(AU465+AU483+AU474*AU$195+AU492*$D555)</f>
        <v/>
      </c>
      <c r="AV555" s="45">
        <f>AV519*Settings!$C$13*(AV465+AV483+AV474*AV$195+AV492*$D555)</f>
        <v/>
      </c>
      <c r="AW555" s="45">
        <f>AW519*Settings!$C$13*(AW465+AW483+AW474*AW$195+AW492*$D555)</f>
        <v/>
      </c>
      <c r="AX555" s="45">
        <f>AX519*Settings!$C$13*(AX465+AX483+AX474*AX$195+AX492*$D555)</f>
        <v/>
      </c>
      <c r="AY555" s="46">
        <f>REVENUE(AY519,Settings!$C$13,NEWREVRATE(AY465,AY483,AY474,AY$195,AY492,$D555))</f>
        <v/>
      </c>
    </row>
    <row r="556" hidden="1" outlineLevel="2">
      <c r="A556" s="14" t="inlineStr">
        <is>
          <t>rnew</t>
        </is>
      </c>
      <c r="B556" s="14" t="inlineStr">
        <is>
          <t>gso</t>
        </is>
      </c>
      <c r="C556" s="14" t="inlineStr">
        <is>
          <t>ral</t>
        </is>
      </c>
      <c r="D556" s="37">
        <f>INDEX(Inputs!$S$5:$S$132,MATCH($B556&amp;"|"&amp;$C556,Inputs!$A$5:$A$132,0))</f>
        <v/>
      </c>
      <c r="E556" s="36" t="n"/>
      <c r="F556" s="36" t="n"/>
      <c r="G556" s="36" t="n"/>
      <c r="H556" s="14">
        <f>INDEX(Variables!$B$5:$B$105,MATCH($A556,Variables!$A$5:$A$105,0))&amp;IF($C556="",""," | "&amp;INDEX(Mapping!$B$5:$B$26,MATCH($C556,Mapping!$A$5:$A$26,0))&amp;" | "&amp;INDEX(Mapping!$B$30:$B$41,MATCH($B556,Mapping!$A$30:$A$41,0)))</f>
        <v/>
      </c>
      <c r="I556" s="14">
        <f>INDEX(Variables!$C$5:$C$105,MATCH($A556,Variables!$A$5:$A$105,0))</f>
        <v/>
      </c>
      <c r="J556" s="14">
        <f>INDEX(Variables!$E$5:$E$105,MATCH($A556,Variables!$A$5:$A$105,0))</f>
        <v/>
      </c>
      <c r="K556" s="11">
        <f>LOWER(Settings!$C$4)&amp;".mit."&amp;$A556&amp;IF($C556="","","."&amp;$C556&amp;"."&amp;$B556)&amp;IF(INDEX(Variables!$D$5:$D$105,MATCH($A556,Variables!$A$5:$A$105,0))="","","."&amp;INDEX(Variables!$D$5:$D$105,MATCH($A556,Variables!$A$5:$A$105,0)))&amp;"."&amp;K$5</f>
        <v/>
      </c>
      <c r="L556" s="44">
        <f>L520*Settings!$C$13*(L466+L484+L475*L$195+L493*$D556)</f>
        <v/>
      </c>
      <c r="M556" s="45">
        <f>M520*Settings!$C$13*(M466+M484+M475*M$195+M493*$D556)</f>
        <v/>
      </c>
      <c r="N556" s="45">
        <f>N520*Settings!$C$13*(N466+N484+N475*N$195+N493*$D556)</f>
        <v/>
      </c>
      <c r="O556" s="45">
        <f>O520*Settings!$C$13*(O466+O484+O475*O$195+O493*$D556)</f>
        <v/>
      </c>
      <c r="P556" s="45">
        <f>P520*Settings!$C$13*(P466+P484+P475*P$195+P493*$D556)</f>
        <v/>
      </c>
      <c r="Q556" s="45">
        <f>Q520*Settings!$C$13*(Q466+Q484+Q475*Q$195+Q493*$D556)</f>
        <v/>
      </c>
      <c r="R556" s="45">
        <f>R520*Settings!$C$13*(R466+R484+R475*R$195+R493*$D556)</f>
        <v/>
      </c>
      <c r="S556" s="45">
        <f>S520*Settings!$C$13*(S466+S484+S475*S$195+S493*$D556)</f>
        <v/>
      </c>
      <c r="T556" s="45">
        <f>T520*Settings!$C$13*(T466+T484+T475*T$195+T493*$D556)</f>
        <v/>
      </c>
      <c r="U556" s="45">
        <f>U520*Settings!$C$13*(U466+U484+U475*U$195+U493*$D556)</f>
        <v/>
      </c>
      <c r="V556" s="45">
        <f>V520*Settings!$C$13*(V466+V484+V475*V$195+V493*$D556)</f>
        <v/>
      </c>
      <c r="W556" s="45">
        <f>W520*Settings!$C$13*(W466+W484+W475*W$195+W493*$D556)</f>
        <v/>
      </c>
      <c r="X556" s="45">
        <f>X520*Settings!$C$13*(X466+X484+X475*X$195+X493*$D556)</f>
        <v/>
      </c>
      <c r="Y556" s="45">
        <f>Y520*Settings!$C$13*(Y466+Y484+Y475*Y$195+Y493*$D556)</f>
        <v/>
      </c>
      <c r="Z556" s="45">
        <f>Z520*Settings!$C$13*(Z466+Z484+Z475*Z$195+Z493*$D556)</f>
        <v/>
      </c>
      <c r="AA556" s="45">
        <f>AA520*Settings!$C$13*(AA466+AA484+AA475*AA$195+AA493*$D556)</f>
        <v/>
      </c>
      <c r="AB556" s="45">
        <f>AB520*Settings!$C$13*(AB466+AB484+AB475*AB$195+AB493*$D556)</f>
        <v/>
      </c>
      <c r="AC556" s="45">
        <f>AC520*Settings!$C$13*(AC466+AC484+AC475*AC$195+AC493*$D556)</f>
        <v/>
      </c>
      <c r="AD556" s="46">
        <f>REVENUE(AD520,Settings!$C$13,NEWREVRATE(AD466,AD484,AD475,AD$195,AD493,$D556))</f>
        <v/>
      </c>
      <c r="AF556" s="11">
        <f>LOWER(Settings!$C$4)&amp;".mit."&amp;$A556&amp;IF($C556="","","."&amp;$C556&amp;"."&amp;$B556)&amp;IF(INDEX(Variables!$D$5:$D$105,MATCH($A556,Variables!$A$5:$A$105,0))="","","."&amp;INDEX(Variables!$D$5:$D$105,MATCH($A556,Variables!$A$5:$A$105,0)))&amp;"."&amp;AF$5</f>
        <v/>
      </c>
      <c r="AG556" s="44">
        <f>AG520*Settings!$C$13*(AG466+AG484+AG475*AG$195+AG493*$D556)</f>
        <v/>
      </c>
      <c r="AH556" s="45">
        <f>AH520*Settings!$C$13*(AH466+AH484+AH475*AH$195+AH493*$D556)</f>
        <v/>
      </c>
      <c r="AI556" s="45">
        <f>AI520*Settings!$C$13*(AI466+AI484+AI475*AI$195+AI493*$D556)</f>
        <v/>
      </c>
      <c r="AJ556" s="45">
        <f>AJ520*Settings!$C$13*(AJ466+AJ484+AJ475*AJ$195+AJ493*$D556)</f>
        <v/>
      </c>
      <c r="AK556" s="45">
        <f>AK520*Settings!$C$13*(AK466+AK484+AK475*AK$195+AK493*$D556)</f>
        <v/>
      </c>
      <c r="AL556" s="45">
        <f>AL520*Settings!$C$13*(AL466+AL484+AL475*AL$195+AL493*$D556)</f>
        <v/>
      </c>
      <c r="AM556" s="45">
        <f>AM520*Settings!$C$13*(AM466+AM484+AM475*AM$195+AM493*$D556)</f>
        <v/>
      </c>
      <c r="AN556" s="45">
        <f>AN520*Settings!$C$13*(AN466+AN484+AN475*AN$195+AN493*$D556)</f>
        <v/>
      </c>
      <c r="AO556" s="45">
        <f>AO520*Settings!$C$13*(AO466+AO484+AO475*AO$195+AO493*$D556)</f>
        <v/>
      </c>
      <c r="AP556" s="45">
        <f>AP520*Settings!$C$13*(AP466+AP484+AP475*AP$195+AP493*$D556)</f>
        <v/>
      </c>
      <c r="AQ556" s="45">
        <f>AQ520*Settings!$C$13*(AQ466+AQ484+AQ475*AQ$195+AQ493*$D556)</f>
        <v/>
      </c>
      <c r="AR556" s="45">
        <f>AR520*Settings!$C$13*(AR466+AR484+AR475*AR$195+AR493*$D556)</f>
        <v/>
      </c>
      <c r="AS556" s="45">
        <f>AS520*Settings!$C$13*(AS466+AS484+AS475*AS$195+AS493*$D556)</f>
        <v/>
      </c>
      <c r="AT556" s="45">
        <f>AT520*Settings!$C$13*(AT466+AT484+AT475*AT$195+AT493*$D556)</f>
        <v/>
      </c>
      <c r="AU556" s="45">
        <f>AU520*Settings!$C$13*(AU466+AU484+AU475*AU$195+AU493*$D556)</f>
        <v/>
      </c>
      <c r="AV556" s="45">
        <f>AV520*Settings!$C$13*(AV466+AV484+AV475*AV$195+AV493*$D556)</f>
        <v/>
      </c>
      <c r="AW556" s="45">
        <f>AW520*Settings!$C$13*(AW466+AW484+AW475*AW$195+AW493*$D556)</f>
        <v/>
      </c>
      <c r="AX556" s="45">
        <f>AX520*Settings!$C$13*(AX466+AX484+AX475*AX$195+AX493*$D556)</f>
        <v/>
      </c>
      <c r="AY556" s="46">
        <f>REVENUE(AY520,Settings!$C$13,NEWREVRATE(AY466,AY484,AY475,AY$195,AY493,$D556))</f>
        <v/>
      </c>
    </row>
    <row r="557" hidden="1" outlineLevel="2">
      <c r="A557" s="14" t="inlineStr">
        <is>
          <t>rnew</t>
        </is>
      </c>
      <c r="B557" s="14" t="inlineStr">
        <is>
          <t>die</t>
        </is>
      </c>
      <c r="C557" s="14" t="inlineStr">
        <is>
          <t>ral</t>
        </is>
      </c>
      <c r="D557" s="37">
        <f>INDEX(Inputs!$S$5:$S$132,MATCH($B557&amp;"|"&amp;$C557,Inputs!$A$5:$A$132,0))</f>
        <v/>
      </c>
      <c r="E557" s="36" t="n"/>
      <c r="F557" s="36" t="n"/>
      <c r="G557" s="36" t="n"/>
      <c r="H557" s="14">
        <f>INDEX(Variables!$B$5:$B$105,MATCH($A557,Variables!$A$5:$A$105,0))&amp;IF($C557="",""," | "&amp;INDEX(Mapping!$B$5:$B$26,MATCH($C557,Mapping!$A$5:$A$26,0))&amp;" | "&amp;INDEX(Mapping!$B$30:$B$41,MATCH($B557,Mapping!$A$30:$A$41,0)))</f>
        <v/>
      </c>
      <c r="I557" s="14">
        <f>INDEX(Variables!$C$5:$C$105,MATCH($A557,Variables!$A$5:$A$105,0))</f>
        <v/>
      </c>
      <c r="J557" s="14">
        <f>INDEX(Variables!$E$5:$E$105,MATCH($A557,Variables!$A$5:$A$105,0))</f>
        <v/>
      </c>
      <c r="K557" s="11">
        <f>LOWER(Settings!$C$4)&amp;".mit."&amp;$A557&amp;IF($C557="","","."&amp;$C557&amp;"."&amp;$B557)&amp;IF(INDEX(Variables!$D$5:$D$105,MATCH($A557,Variables!$A$5:$A$105,0))="","","."&amp;INDEX(Variables!$D$5:$D$105,MATCH($A557,Variables!$A$5:$A$105,0)))&amp;"."&amp;K$5</f>
        <v/>
      </c>
      <c r="L557" s="44">
        <f>L521*Settings!$C$13*(L467+L485+L476*L$195+L494*$D557)</f>
        <v/>
      </c>
      <c r="M557" s="45">
        <f>M521*Settings!$C$13*(M467+M485+M476*M$195+M494*$D557)</f>
        <v/>
      </c>
      <c r="N557" s="45">
        <f>N521*Settings!$C$13*(N467+N485+N476*N$195+N494*$D557)</f>
        <v/>
      </c>
      <c r="O557" s="45">
        <f>O521*Settings!$C$13*(O467+O485+O476*O$195+O494*$D557)</f>
        <v/>
      </c>
      <c r="P557" s="45">
        <f>P521*Settings!$C$13*(P467+P485+P476*P$195+P494*$D557)</f>
        <v/>
      </c>
      <c r="Q557" s="45">
        <f>Q521*Settings!$C$13*(Q467+Q485+Q476*Q$195+Q494*$D557)</f>
        <v/>
      </c>
      <c r="R557" s="45">
        <f>R521*Settings!$C$13*(R467+R485+R476*R$195+R494*$D557)</f>
        <v/>
      </c>
      <c r="S557" s="45">
        <f>S521*Settings!$C$13*(S467+S485+S476*S$195+S494*$D557)</f>
        <v/>
      </c>
      <c r="T557" s="45">
        <f>T521*Settings!$C$13*(T467+T485+T476*T$195+T494*$D557)</f>
        <v/>
      </c>
      <c r="U557" s="45">
        <f>U521*Settings!$C$13*(U467+U485+U476*U$195+U494*$D557)</f>
        <v/>
      </c>
      <c r="V557" s="45">
        <f>V521*Settings!$C$13*(V467+V485+V476*V$195+V494*$D557)</f>
        <v/>
      </c>
      <c r="W557" s="45">
        <f>W521*Settings!$C$13*(W467+W485+W476*W$195+W494*$D557)</f>
        <v/>
      </c>
      <c r="X557" s="45">
        <f>X521*Settings!$C$13*(X467+X485+X476*X$195+X494*$D557)</f>
        <v/>
      </c>
      <c r="Y557" s="45">
        <f>Y521*Settings!$C$13*(Y467+Y485+Y476*Y$195+Y494*$D557)</f>
        <v/>
      </c>
      <c r="Z557" s="45">
        <f>Z521*Settings!$C$13*(Z467+Z485+Z476*Z$195+Z494*$D557)</f>
        <v/>
      </c>
      <c r="AA557" s="45">
        <f>AA521*Settings!$C$13*(AA467+AA485+AA476*AA$195+AA494*$D557)</f>
        <v/>
      </c>
      <c r="AB557" s="45">
        <f>AB521*Settings!$C$13*(AB467+AB485+AB476*AB$195+AB494*$D557)</f>
        <v/>
      </c>
      <c r="AC557" s="45">
        <f>AC521*Settings!$C$13*(AC467+AC485+AC476*AC$195+AC494*$D557)</f>
        <v/>
      </c>
      <c r="AD557" s="46">
        <f>REVENUE(AD521,Settings!$C$13,NEWREVRATE(AD467,AD485,AD476,AD$195,AD494,$D557))</f>
        <v/>
      </c>
      <c r="AF557" s="11">
        <f>LOWER(Settings!$C$4)&amp;".mit."&amp;$A557&amp;IF($C557="","","."&amp;$C557&amp;"."&amp;$B557)&amp;IF(INDEX(Variables!$D$5:$D$105,MATCH($A557,Variables!$A$5:$A$105,0))="","","."&amp;INDEX(Variables!$D$5:$D$105,MATCH($A557,Variables!$A$5:$A$105,0)))&amp;"."&amp;AF$5</f>
        <v/>
      </c>
      <c r="AG557" s="44">
        <f>AG521*Settings!$C$13*(AG467+AG485+AG476*AG$195+AG494*$D557)</f>
        <v/>
      </c>
      <c r="AH557" s="45">
        <f>AH521*Settings!$C$13*(AH467+AH485+AH476*AH$195+AH494*$D557)</f>
        <v/>
      </c>
      <c r="AI557" s="45">
        <f>AI521*Settings!$C$13*(AI467+AI485+AI476*AI$195+AI494*$D557)</f>
        <v/>
      </c>
      <c r="AJ557" s="45">
        <f>AJ521*Settings!$C$13*(AJ467+AJ485+AJ476*AJ$195+AJ494*$D557)</f>
        <v/>
      </c>
      <c r="AK557" s="45">
        <f>AK521*Settings!$C$13*(AK467+AK485+AK476*AK$195+AK494*$D557)</f>
        <v/>
      </c>
      <c r="AL557" s="45">
        <f>AL521*Settings!$C$13*(AL467+AL485+AL476*AL$195+AL494*$D557)</f>
        <v/>
      </c>
      <c r="AM557" s="45">
        <f>AM521*Settings!$C$13*(AM467+AM485+AM476*AM$195+AM494*$D557)</f>
        <v/>
      </c>
      <c r="AN557" s="45">
        <f>AN521*Settings!$C$13*(AN467+AN485+AN476*AN$195+AN494*$D557)</f>
        <v/>
      </c>
      <c r="AO557" s="45">
        <f>AO521*Settings!$C$13*(AO467+AO485+AO476*AO$195+AO494*$D557)</f>
        <v/>
      </c>
      <c r="AP557" s="45">
        <f>AP521*Settings!$C$13*(AP467+AP485+AP476*AP$195+AP494*$D557)</f>
        <v/>
      </c>
      <c r="AQ557" s="45">
        <f>AQ521*Settings!$C$13*(AQ467+AQ485+AQ476*AQ$195+AQ494*$D557)</f>
        <v/>
      </c>
      <c r="AR557" s="45">
        <f>AR521*Settings!$C$13*(AR467+AR485+AR476*AR$195+AR494*$D557)</f>
        <v/>
      </c>
      <c r="AS557" s="45">
        <f>AS521*Settings!$C$13*(AS467+AS485+AS476*AS$195+AS494*$D557)</f>
        <v/>
      </c>
      <c r="AT557" s="45">
        <f>AT521*Settings!$C$13*(AT467+AT485+AT476*AT$195+AT494*$D557)</f>
        <v/>
      </c>
      <c r="AU557" s="45">
        <f>AU521*Settings!$C$13*(AU467+AU485+AU476*AU$195+AU494*$D557)</f>
        <v/>
      </c>
      <c r="AV557" s="45">
        <f>AV521*Settings!$C$13*(AV467+AV485+AV476*AV$195+AV494*$D557)</f>
        <v/>
      </c>
      <c r="AW557" s="45">
        <f>AW521*Settings!$C$13*(AW467+AW485+AW476*AW$195+AW494*$D557)</f>
        <v/>
      </c>
      <c r="AX557" s="45">
        <f>AX521*Settings!$C$13*(AX467+AX485+AX476*AX$195+AX494*$D557)</f>
        <v/>
      </c>
      <c r="AY557" s="46">
        <f>REVENUE(AY521,Settings!$C$13,NEWREVRATE(AY467,AY485,AY476,AY$195,AY494,$D557))</f>
        <v/>
      </c>
    </row>
    <row r="558" hidden="1" outlineLevel="2">
      <c r="A558" s="14" t="inlineStr">
        <is>
          <t>rnew</t>
        </is>
      </c>
      <c r="B558" s="14" t="inlineStr">
        <is>
          <t>lpg</t>
        </is>
      </c>
      <c r="C558" s="14" t="inlineStr">
        <is>
          <t>ral</t>
        </is>
      </c>
      <c r="D558" s="37">
        <f>INDEX(Inputs!$S$5:$S$132,MATCH($B558&amp;"|"&amp;$C558,Inputs!$A$5:$A$132,0))</f>
        <v/>
      </c>
      <c r="E558" s="36" t="n"/>
      <c r="F558" s="36" t="n"/>
      <c r="G558" s="36" t="n"/>
      <c r="H558" s="14">
        <f>INDEX(Variables!$B$5:$B$105,MATCH($A558,Variables!$A$5:$A$105,0))&amp;IF($C558="",""," | "&amp;INDEX(Mapping!$B$5:$B$26,MATCH($C558,Mapping!$A$5:$A$26,0))&amp;" | "&amp;INDEX(Mapping!$B$30:$B$41,MATCH($B558,Mapping!$A$30:$A$41,0)))</f>
        <v/>
      </c>
      <c r="I558" s="14">
        <f>INDEX(Variables!$C$5:$C$105,MATCH($A558,Variables!$A$5:$A$105,0))</f>
        <v/>
      </c>
      <c r="J558" s="14">
        <f>INDEX(Variables!$E$5:$E$105,MATCH($A558,Variables!$A$5:$A$105,0))</f>
        <v/>
      </c>
      <c r="K558" s="11">
        <f>LOWER(Settings!$C$4)&amp;".mit."&amp;$A558&amp;IF($C558="","","."&amp;$C558&amp;"."&amp;$B558)&amp;IF(INDEX(Variables!$D$5:$D$105,MATCH($A558,Variables!$A$5:$A$105,0))="","","."&amp;INDEX(Variables!$D$5:$D$105,MATCH($A558,Variables!$A$5:$A$105,0)))&amp;"."&amp;K$5</f>
        <v/>
      </c>
      <c r="L558" s="44">
        <f>L522*Settings!$C$13*(L468+L486+L477*L$195+L495*$D558)</f>
        <v/>
      </c>
      <c r="M558" s="45">
        <f>M522*Settings!$C$13*(M468+M486+M477*M$195+M495*$D558)</f>
        <v/>
      </c>
      <c r="N558" s="45">
        <f>N522*Settings!$C$13*(N468+N486+N477*N$195+N495*$D558)</f>
        <v/>
      </c>
      <c r="O558" s="45">
        <f>O522*Settings!$C$13*(O468+O486+O477*O$195+O495*$D558)</f>
        <v/>
      </c>
      <c r="P558" s="45">
        <f>P522*Settings!$C$13*(P468+P486+P477*P$195+P495*$D558)</f>
        <v/>
      </c>
      <c r="Q558" s="45">
        <f>Q522*Settings!$C$13*(Q468+Q486+Q477*Q$195+Q495*$D558)</f>
        <v/>
      </c>
      <c r="R558" s="45">
        <f>R522*Settings!$C$13*(R468+R486+R477*R$195+R495*$D558)</f>
        <v/>
      </c>
      <c r="S558" s="45">
        <f>S522*Settings!$C$13*(S468+S486+S477*S$195+S495*$D558)</f>
        <v/>
      </c>
      <c r="T558" s="45">
        <f>T522*Settings!$C$13*(T468+T486+T477*T$195+T495*$D558)</f>
        <v/>
      </c>
      <c r="U558" s="45">
        <f>U522*Settings!$C$13*(U468+U486+U477*U$195+U495*$D558)</f>
        <v/>
      </c>
      <c r="V558" s="45">
        <f>V522*Settings!$C$13*(V468+V486+V477*V$195+V495*$D558)</f>
        <v/>
      </c>
      <c r="W558" s="45">
        <f>W522*Settings!$C$13*(W468+W486+W477*W$195+W495*$D558)</f>
        <v/>
      </c>
      <c r="X558" s="45">
        <f>X522*Settings!$C$13*(X468+X486+X477*X$195+X495*$D558)</f>
        <v/>
      </c>
      <c r="Y558" s="45">
        <f>Y522*Settings!$C$13*(Y468+Y486+Y477*Y$195+Y495*$D558)</f>
        <v/>
      </c>
      <c r="Z558" s="45">
        <f>Z522*Settings!$C$13*(Z468+Z486+Z477*Z$195+Z495*$D558)</f>
        <v/>
      </c>
      <c r="AA558" s="45">
        <f>AA522*Settings!$C$13*(AA468+AA486+AA477*AA$195+AA495*$D558)</f>
        <v/>
      </c>
      <c r="AB558" s="45">
        <f>AB522*Settings!$C$13*(AB468+AB486+AB477*AB$195+AB495*$D558)</f>
        <v/>
      </c>
      <c r="AC558" s="45">
        <f>AC522*Settings!$C$13*(AC468+AC486+AC477*AC$195+AC495*$D558)</f>
        <v/>
      </c>
      <c r="AD558" s="46">
        <f>REVENUE(AD522,Settings!$C$13,NEWREVRATE(AD468,AD486,AD477,AD$195,AD495,$D558))</f>
        <v/>
      </c>
      <c r="AF558" s="11">
        <f>LOWER(Settings!$C$4)&amp;".mit."&amp;$A558&amp;IF($C558="","","."&amp;$C558&amp;"."&amp;$B558)&amp;IF(INDEX(Variables!$D$5:$D$105,MATCH($A558,Variables!$A$5:$A$105,0))="","","."&amp;INDEX(Variables!$D$5:$D$105,MATCH($A558,Variables!$A$5:$A$105,0)))&amp;"."&amp;AF$5</f>
        <v/>
      </c>
      <c r="AG558" s="44">
        <f>AG522*Settings!$C$13*(AG468+AG486+AG477*AG$195+AG495*$D558)</f>
        <v/>
      </c>
      <c r="AH558" s="45">
        <f>AH522*Settings!$C$13*(AH468+AH486+AH477*AH$195+AH495*$D558)</f>
        <v/>
      </c>
      <c r="AI558" s="45">
        <f>AI522*Settings!$C$13*(AI468+AI486+AI477*AI$195+AI495*$D558)</f>
        <v/>
      </c>
      <c r="AJ558" s="45">
        <f>AJ522*Settings!$C$13*(AJ468+AJ486+AJ477*AJ$195+AJ495*$D558)</f>
        <v/>
      </c>
      <c r="AK558" s="45">
        <f>AK522*Settings!$C$13*(AK468+AK486+AK477*AK$195+AK495*$D558)</f>
        <v/>
      </c>
      <c r="AL558" s="45">
        <f>AL522*Settings!$C$13*(AL468+AL486+AL477*AL$195+AL495*$D558)</f>
        <v/>
      </c>
      <c r="AM558" s="45">
        <f>AM522*Settings!$C$13*(AM468+AM486+AM477*AM$195+AM495*$D558)</f>
        <v/>
      </c>
      <c r="AN558" s="45">
        <f>AN522*Settings!$C$13*(AN468+AN486+AN477*AN$195+AN495*$D558)</f>
        <v/>
      </c>
      <c r="AO558" s="45">
        <f>AO522*Settings!$C$13*(AO468+AO486+AO477*AO$195+AO495*$D558)</f>
        <v/>
      </c>
      <c r="AP558" s="45">
        <f>AP522*Settings!$C$13*(AP468+AP486+AP477*AP$195+AP495*$D558)</f>
        <v/>
      </c>
      <c r="AQ558" s="45">
        <f>AQ522*Settings!$C$13*(AQ468+AQ486+AQ477*AQ$195+AQ495*$D558)</f>
        <v/>
      </c>
      <c r="AR558" s="45">
        <f>AR522*Settings!$C$13*(AR468+AR486+AR477*AR$195+AR495*$D558)</f>
        <v/>
      </c>
      <c r="AS558" s="45">
        <f>AS522*Settings!$C$13*(AS468+AS486+AS477*AS$195+AS495*$D558)</f>
        <v/>
      </c>
      <c r="AT558" s="45">
        <f>AT522*Settings!$C$13*(AT468+AT486+AT477*AT$195+AT495*$D558)</f>
        <v/>
      </c>
      <c r="AU558" s="45">
        <f>AU522*Settings!$C$13*(AU468+AU486+AU477*AU$195+AU495*$D558)</f>
        <v/>
      </c>
      <c r="AV558" s="45">
        <f>AV522*Settings!$C$13*(AV468+AV486+AV477*AV$195+AV495*$D558)</f>
        <v/>
      </c>
      <c r="AW558" s="45">
        <f>AW522*Settings!$C$13*(AW468+AW486+AW477*AW$195+AW495*$D558)</f>
        <v/>
      </c>
      <c r="AX558" s="45">
        <f>AX522*Settings!$C$13*(AX468+AX486+AX477*AX$195+AX495*$D558)</f>
        <v/>
      </c>
      <c r="AY558" s="46">
        <f>REVENUE(AY522,Settings!$C$13,NEWREVRATE(AY468,AY486,AY477,AY$195,AY495,$D558))</f>
        <v/>
      </c>
    </row>
    <row r="559" hidden="1" outlineLevel="2">
      <c r="A559" s="14" t="inlineStr">
        <is>
          <t>rnew</t>
        </is>
      </c>
      <c r="B559" s="14" t="inlineStr">
        <is>
          <t>ker</t>
        </is>
      </c>
      <c r="C559" s="14" t="inlineStr">
        <is>
          <t>ral</t>
        </is>
      </c>
      <c r="D559" s="37">
        <f>INDEX(Inputs!$S$5:$S$132,MATCH($B559&amp;"|"&amp;$C559,Inputs!$A$5:$A$132,0))</f>
        <v/>
      </c>
      <c r="E559" s="36" t="n"/>
      <c r="F559" s="36" t="n"/>
      <c r="G559" s="36" t="n"/>
      <c r="H559" s="14">
        <f>INDEX(Variables!$B$5:$B$105,MATCH($A559,Variables!$A$5:$A$105,0))&amp;IF($C559="",""," | "&amp;INDEX(Mapping!$B$5:$B$26,MATCH($C559,Mapping!$A$5:$A$26,0))&amp;" | "&amp;INDEX(Mapping!$B$30:$B$41,MATCH($B559,Mapping!$A$30:$A$41,0)))</f>
        <v/>
      </c>
      <c r="I559" s="14">
        <f>INDEX(Variables!$C$5:$C$105,MATCH($A559,Variables!$A$5:$A$105,0))</f>
        <v/>
      </c>
      <c r="J559" s="14">
        <f>INDEX(Variables!$E$5:$E$105,MATCH($A559,Variables!$A$5:$A$105,0))</f>
        <v/>
      </c>
      <c r="K559" s="11">
        <f>LOWER(Settings!$C$4)&amp;".mit."&amp;$A559&amp;IF($C559="","","."&amp;$C559&amp;"."&amp;$B559)&amp;IF(INDEX(Variables!$D$5:$D$105,MATCH($A559,Variables!$A$5:$A$105,0))="","","."&amp;INDEX(Variables!$D$5:$D$105,MATCH($A559,Variables!$A$5:$A$105,0)))&amp;"."&amp;K$5</f>
        <v/>
      </c>
      <c r="L559" s="44">
        <f>L523*Settings!$C$13*(L469+L487+L478*L$195+L496*$D559)</f>
        <v/>
      </c>
      <c r="M559" s="45">
        <f>M523*Settings!$C$13*(M469+M487+M478*M$195+M496*$D559)</f>
        <v/>
      </c>
      <c r="N559" s="45">
        <f>N523*Settings!$C$13*(N469+N487+N478*N$195+N496*$D559)</f>
        <v/>
      </c>
      <c r="O559" s="45">
        <f>O523*Settings!$C$13*(O469+O487+O478*O$195+O496*$D559)</f>
        <v/>
      </c>
      <c r="P559" s="45">
        <f>P523*Settings!$C$13*(P469+P487+P478*P$195+P496*$D559)</f>
        <v/>
      </c>
      <c r="Q559" s="45">
        <f>Q523*Settings!$C$13*(Q469+Q487+Q478*Q$195+Q496*$D559)</f>
        <v/>
      </c>
      <c r="R559" s="45">
        <f>R523*Settings!$C$13*(R469+R487+R478*R$195+R496*$D559)</f>
        <v/>
      </c>
      <c r="S559" s="45">
        <f>S523*Settings!$C$13*(S469+S487+S478*S$195+S496*$D559)</f>
        <v/>
      </c>
      <c r="T559" s="45">
        <f>T523*Settings!$C$13*(T469+T487+T478*T$195+T496*$D559)</f>
        <v/>
      </c>
      <c r="U559" s="45">
        <f>U523*Settings!$C$13*(U469+U487+U478*U$195+U496*$D559)</f>
        <v/>
      </c>
      <c r="V559" s="45">
        <f>V523*Settings!$C$13*(V469+V487+V478*V$195+V496*$D559)</f>
        <v/>
      </c>
      <c r="W559" s="45">
        <f>W523*Settings!$C$13*(W469+W487+W478*W$195+W496*$D559)</f>
        <v/>
      </c>
      <c r="X559" s="45">
        <f>X523*Settings!$C$13*(X469+X487+X478*X$195+X496*$D559)</f>
        <v/>
      </c>
      <c r="Y559" s="45">
        <f>Y523*Settings!$C$13*(Y469+Y487+Y478*Y$195+Y496*$D559)</f>
        <v/>
      </c>
      <c r="Z559" s="45">
        <f>Z523*Settings!$C$13*(Z469+Z487+Z478*Z$195+Z496*$D559)</f>
        <v/>
      </c>
      <c r="AA559" s="45">
        <f>AA523*Settings!$C$13*(AA469+AA487+AA478*AA$195+AA496*$D559)</f>
        <v/>
      </c>
      <c r="AB559" s="45">
        <f>AB523*Settings!$C$13*(AB469+AB487+AB478*AB$195+AB496*$D559)</f>
        <v/>
      </c>
      <c r="AC559" s="45">
        <f>AC523*Settings!$C$13*(AC469+AC487+AC478*AC$195+AC496*$D559)</f>
        <v/>
      </c>
      <c r="AD559" s="46">
        <f>REVENUE(AD523,Settings!$C$13,NEWREVRATE(AD469,AD487,AD478,AD$195,AD496,$D559))</f>
        <v/>
      </c>
      <c r="AF559" s="11">
        <f>LOWER(Settings!$C$4)&amp;".mit."&amp;$A559&amp;IF($C559="","","."&amp;$C559&amp;"."&amp;$B559)&amp;IF(INDEX(Variables!$D$5:$D$105,MATCH($A559,Variables!$A$5:$A$105,0))="","","."&amp;INDEX(Variables!$D$5:$D$105,MATCH($A559,Variables!$A$5:$A$105,0)))&amp;"."&amp;AF$5</f>
        <v/>
      </c>
      <c r="AG559" s="44">
        <f>AG523*Settings!$C$13*(AG469+AG487+AG478*AG$195+AG496*$D559)</f>
        <v/>
      </c>
      <c r="AH559" s="45">
        <f>AH523*Settings!$C$13*(AH469+AH487+AH478*AH$195+AH496*$D559)</f>
        <v/>
      </c>
      <c r="AI559" s="45">
        <f>AI523*Settings!$C$13*(AI469+AI487+AI478*AI$195+AI496*$D559)</f>
        <v/>
      </c>
      <c r="AJ559" s="45">
        <f>AJ523*Settings!$C$13*(AJ469+AJ487+AJ478*AJ$195+AJ496*$D559)</f>
        <v/>
      </c>
      <c r="AK559" s="45">
        <f>AK523*Settings!$C$13*(AK469+AK487+AK478*AK$195+AK496*$D559)</f>
        <v/>
      </c>
      <c r="AL559" s="45">
        <f>AL523*Settings!$C$13*(AL469+AL487+AL478*AL$195+AL496*$D559)</f>
        <v/>
      </c>
      <c r="AM559" s="45">
        <f>AM523*Settings!$C$13*(AM469+AM487+AM478*AM$195+AM496*$D559)</f>
        <v/>
      </c>
      <c r="AN559" s="45">
        <f>AN523*Settings!$C$13*(AN469+AN487+AN478*AN$195+AN496*$D559)</f>
        <v/>
      </c>
      <c r="AO559" s="45">
        <f>AO523*Settings!$C$13*(AO469+AO487+AO478*AO$195+AO496*$D559)</f>
        <v/>
      </c>
      <c r="AP559" s="45">
        <f>AP523*Settings!$C$13*(AP469+AP487+AP478*AP$195+AP496*$D559)</f>
        <v/>
      </c>
      <c r="AQ559" s="45">
        <f>AQ523*Settings!$C$13*(AQ469+AQ487+AQ478*AQ$195+AQ496*$D559)</f>
        <v/>
      </c>
      <c r="AR559" s="45">
        <f>AR523*Settings!$C$13*(AR469+AR487+AR478*AR$195+AR496*$D559)</f>
        <v/>
      </c>
      <c r="AS559" s="45">
        <f>AS523*Settings!$C$13*(AS469+AS487+AS478*AS$195+AS496*$D559)</f>
        <v/>
      </c>
      <c r="AT559" s="45">
        <f>AT523*Settings!$C$13*(AT469+AT487+AT478*AT$195+AT496*$D559)</f>
        <v/>
      </c>
      <c r="AU559" s="45">
        <f>AU523*Settings!$C$13*(AU469+AU487+AU478*AU$195+AU496*$D559)</f>
        <v/>
      </c>
      <c r="AV559" s="45">
        <f>AV523*Settings!$C$13*(AV469+AV487+AV478*AV$195+AV496*$D559)</f>
        <v/>
      </c>
      <c r="AW559" s="45">
        <f>AW523*Settings!$C$13*(AW469+AW487+AW478*AW$195+AW496*$D559)</f>
        <v/>
      </c>
      <c r="AX559" s="45">
        <f>AX523*Settings!$C$13*(AX469+AX487+AX478*AX$195+AX496*$D559)</f>
        <v/>
      </c>
      <c r="AY559" s="46">
        <f>REVENUE(AY523,Settings!$C$13,NEWREVRATE(AY469,AY487,AY478,AY$195,AY496,$D559))</f>
        <v/>
      </c>
    </row>
    <row r="560" hidden="1" outlineLevel="2">
      <c r="A560" s="14" t="inlineStr">
        <is>
          <t>rnew</t>
        </is>
      </c>
      <c r="B560" s="14" t="inlineStr">
        <is>
          <t>oop</t>
        </is>
      </c>
      <c r="C560" s="14" t="inlineStr">
        <is>
          <t>ral</t>
        </is>
      </c>
      <c r="D560" s="37">
        <f>INDEX(Inputs!$S$5:$S$132,MATCH($B560&amp;"|"&amp;$C560,Inputs!$A$5:$A$132,0))</f>
        <v/>
      </c>
      <c r="E560" s="36" t="n"/>
      <c r="F560" s="36" t="n"/>
      <c r="G560" s="36" t="n"/>
      <c r="H560" s="14">
        <f>INDEX(Variables!$B$5:$B$105,MATCH($A560,Variables!$A$5:$A$105,0))&amp;IF($C560="",""," | "&amp;INDEX(Mapping!$B$5:$B$26,MATCH($C560,Mapping!$A$5:$A$26,0))&amp;" | "&amp;INDEX(Mapping!$B$30:$B$41,MATCH($B560,Mapping!$A$30:$A$41,0)))</f>
        <v/>
      </c>
      <c r="I560" s="14">
        <f>INDEX(Variables!$C$5:$C$105,MATCH($A560,Variables!$A$5:$A$105,0))</f>
        <v/>
      </c>
      <c r="J560" s="14">
        <f>INDEX(Variables!$E$5:$E$105,MATCH($A560,Variables!$A$5:$A$105,0))</f>
        <v/>
      </c>
      <c r="K560" s="11">
        <f>LOWER(Settings!$C$4)&amp;".mit."&amp;$A560&amp;IF($C560="","","."&amp;$C560&amp;"."&amp;$B560)&amp;IF(INDEX(Variables!$D$5:$D$105,MATCH($A560,Variables!$A$5:$A$105,0))="","","."&amp;INDEX(Variables!$D$5:$D$105,MATCH($A560,Variables!$A$5:$A$105,0)))&amp;"."&amp;K$5</f>
        <v/>
      </c>
      <c r="L560" s="44">
        <f>L524*Settings!$C$13*(L470+L488+L479*L$195+L497*$D560)</f>
        <v/>
      </c>
      <c r="M560" s="45">
        <f>M524*Settings!$C$13*(M470+M488+M479*M$195+M497*$D560)</f>
        <v/>
      </c>
      <c r="N560" s="45">
        <f>N524*Settings!$C$13*(N470+N488+N479*N$195+N497*$D560)</f>
        <v/>
      </c>
      <c r="O560" s="45">
        <f>O524*Settings!$C$13*(O470+O488+O479*O$195+O497*$D560)</f>
        <v/>
      </c>
      <c r="P560" s="45">
        <f>P524*Settings!$C$13*(P470+P488+P479*P$195+P497*$D560)</f>
        <v/>
      </c>
      <c r="Q560" s="45">
        <f>Q524*Settings!$C$13*(Q470+Q488+Q479*Q$195+Q497*$D560)</f>
        <v/>
      </c>
      <c r="R560" s="45">
        <f>R524*Settings!$C$13*(R470+R488+R479*R$195+R497*$D560)</f>
        <v/>
      </c>
      <c r="S560" s="45">
        <f>S524*Settings!$C$13*(S470+S488+S479*S$195+S497*$D560)</f>
        <v/>
      </c>
      <c r="T560" s="45">
        <f>T524*Settings!$C$13*(T470+T488+T479*T$195+T497*$D560)</f>
        <v/>
      </c>
      <c r="U560" s="45">
        <f>U524*Settings!$C$13*(U470+U488+U479*U$195+U497*$D560)</f>
        <v/>
      </c>
      <c r="V560" s="45">
        <f>V524*Settings!$C$13*(V470+V488+V479*V$195+V497*$D560)</f>
        <v/>
      </c>
      <c r="W560" s="45">
        <f>W524*Settings!$C$13*(W470+W488+W479*W$195+W497*$D560)</f>
        <v/>
      </c>
      <c r="X560" s="45">
        <f>X524*Settings!$C$13*(X470+X488+X479*X$195+X497*$D560)</f>
        <v/>
      </c>
      <c r="Y560" s="45">
        <f>Y524*Settings!$C$13*(Y470+Y488+Y479*Y$195+Y497*$D560)</f>
        <v/>
      </c>
      <c r="Z560" s="45">
        <f>Z524*Settings!$C$13*(Z470+Z488+Z479*Z$195+Z497*$D560)</f>
        <v/>
      </c>
      <c r="AA560" s="45">
        <f>AA524*Settings!$C$13*(AA470+AA488+AA479*AA$195+AA497*$D560)</f>
        <v/>
      </c>
      <c r="AB560" s="45">
        <f>AB524*Settings!$C$13*(AB470+AB488+AB479*AB$195+AB497*$D560)</f>
        <v/>
      </c>
      <c r="AC560" s="45">
        <f>AC524*Settings!$C$13*(AC470+AC488+AC479*AC$195+AC497*$D560)</f>
        <v/>
      </c>
      <c r="AD560" s="46">
        <f>REVENUE(AD524,Settings!$C$13,NEWREVRATE(AD470,AD488,AD479,AD$195,AD497,$D560))</f>
        <v/>
      </c>
      <c r="AF560" s="11">
        <f>LOWER(Settings!$C$4)&amp;".mit."&amp;$A560&amp;IF($C560="","","."&amp;$C560&amp;"."&amp;$B560)&amp;IF(INDEX(Variables!$D$5:$D$105,MATCH($A560,Variables!$A$5:$A$105,0))="","","."&amp;INDEX(Variables!$D$5:$D$105,MATCH($A560,Variables!$A$5:$A$105,0)))&amp;"."&amp;AF$5</f>
        <v/>
      </c>
      <c r="AG560" s="44">
        <f>AG524*Settings!$C$13*(AG470+AG488+AG479*AG$195+AG497*$D560)</f>
        <v/>
      </c>
      <c r="AH560" s="45">
        <f>AH524*Settings!$C$13*(AH470+AH488+AH479*AH$195+AH497*$D560)</f>
        <v/>
      </c>
      <c r="AI560" s="45">
        <f>AI524*Settings!$C$13*(AI470+AI488+AI479*AI$195+AI497*$D560)</f>
        <v/>
      </c>
      <c r="AJ560" s="45">
        <f>AJ524*Settings!$C$13*(AJ470+AJ488+AJ479*AJ$195+AJ497*$D560)</f>
        <v/>
      </c>
      <c r="AK560" s="45">
        <f>AK524*Settings!$C$13*(AK470+AK488+AK479*AK$195+AK497*$D560)</f>
        <v/>
      </c>
      <c r="AL560" s="45">
        <f>AL524*Settings!$C$13*(AL470+AL488+AL479*AL$195+AL497*$D560)</f>
        <v/>
      </c>
      <c r="AM560" s="45">
        <f>AM524*Settings!$C$13*(AM470+AM488+AM479*AM$195+AM497*$D560)</f>
        <v/>
      </c>
      <c r="AN560" s="45">
        <f>AN524*Settings!$C$13*(AN470+AN488+AN479*AN$195+AN497*$D560)</f>
        <v/>
      </c>
      <c r="AO560" s="45">
        <f>AO524*Settings!$C$13*(AO470+AO488+AO479*AO$195+AO497*$D560)</f>
        <v/>
      </c>
      <c r="AP560" s="45">
        <f>AP524*Settings!$C$13*(AP470+AP488+AP479*AP$195+AP497*$D560)</f>
        <v/>
      </c>
      <c r="AQ560" s="45">
        <f>AQ524*Settings!$C$13*(AQ470+AQ488+AQ479*AQ$195+AQ497*$D560)</f>
        <v/>
      </c>
      <c r="AR560" s="45">
        <f>AR524*Settings!$C$13*(AR470+AR488+AR479*AR$195+AR497*$D560)</f>
        <v/>
      </c>
      <c r="AS560" s="45">
        <f>AS524*Settings!$C$13*(AS470+AS488+AS479*AS$195+AS497*$D560)</f>
        <v/>
      </c>
      <c r="AT560" s="45">
        <f>AT524*Settings!$C$13*(AT470+AT488+AT479*AT$195+AT497*$D560)</f>
        <v/>
      </c>
      <c r="AU560" s="45">
        <f>AU524*Settings!$C$13*(AU470+AU488+AU479*AU$195+AU497*$D560)</f>
        <v/>
      </c>
      <c r="AV560" s="45">
        <f>AV524*Settings!$C$13*(AV470+AV488+AV479*AV$195+AV497*$D560)</f>
        <v/>
      </c>
      <c r="AW560" s="45">
        <f>AW524*Settings!$C$13*(AW470+AW488+AW479*AW$195+AW497*$D560)</f>
        <v/>
      </c>
      <c r="AX560" s="45">
        <f>AX524*Settings!$C$13*(AX470+AX488+AX479*AX$195+AX497*$D560)</f>
        <v/>
      </c>
      <c r="AY560" s="46">
        <f>REVENUE(AY524,Settings!$C$13,NEWREVRATE(AY470,AY488,AY479,AY$195,AY497,$D560))</f>
        <v/>
      </c>
    </row>
    <row r="561" hidden="1" outlineLevel="2">
      <c r="A561" s="14" t="inlineStr">
        <is>
          <t>rnew</t>
        </is>
      </c>
      <c r="B561" s="14" t="inlineStr">
        <is>
          <t>bio</t>
        </is>
      </c>
      <c r="C561" s="14" t="inlineStr">
        <is>
          <t>ral</t>
        </is>
      </c>
      <c r="D561" s="37">
        <f>INDEX(Inputs!$S$5:$S$132,MATCH($B561&amp;"|"&amp;$C561,Inputs!$A$5:$A$132,0))</f>
        <v/>
      </c>
      <c r="E561" s="36" t="n"/>
      <c r="F561" s="36" t="n"/>
      <c r="G561" s="36" t="n"/>
      <c r="H561" s="14">
        <f>INDEX(Variables!$B$5:$B$105,MATCH($A561,Variables!$A$5:$A$105,0))&amp;IF($C561="",""," | "&amp;INDEX(Mapping!$B$5:$B$26,MATCH($C561,Mapping!$A$5:$A$26,0))&amp;" | "&amp;INDEX(Mapping!$B$30:$B$41,MATCH($B561,Mapping!$A$30:$A$41,0)))</f>
        <v/>
      </c>
      <c r="I561" s="14">
        <f>INDEX(Variables!$C$5:$C$105,MATCH($A561,Variables!$A$5:$A$105,0))</f>
        <v/>
      </c>
      <c r="J561" s="14">
        <f>INDEX(Variables!$E$5:$E$105,MATCH($A561,Variables!$A$5:$A$105,0))</f>
        <v/>
      </c>
      <c r="K561" s="11">
        <f>LOWER(Settings!$C$4)&amp;".mit."&amp;$A561&amp;IF($C561="","","."&amp;$C561&amp;"."&amp;$B561)&amp;IF(INDEX(Variables!$D$5:$D$105,MATCH($A561,Variables!$A$5:$A$105,0))="","","."&amp;INDEX(Variables!$D$5:$D$105,MATCH($A561,Variables!$A$5:$A$105,0)))&amp;"."&amp;K$5</f>
        <v/>
      </c>
      <c r="L561" s="44">
        <f>L525*Settings!$C$13*(L471+L489+L480*L$195+L498*$D561)</f>
        <v/>
      </c>
      <c r="M561" s="45">
        <f>M525*Settings!$C$13*(M471+M489+M480*M$195+M498*$D561)</f>
        <v/>
      </c>
      <c r="N561" s="45">
        <f>N525*Settings!$C$13*(N471+N489+N480*N$195+N498*$D561)</f>
        <v/>
      </c>
      <c r="O561" s="45">
        <f>O525*Settings!$C$13*(O471+O489+O480*O$195+O498*$D561)</f>
        <v/>
      </c>
      <c r="P561" s="45">
        <f>P525*Settings!$C$13*(P471+P489+P480*P$195+P498*$D561)</f>
        <v/>
      </c>
      <c r="Q561" s="45">
        <f>Q525*Settings!$C$13*(Q471+Q489+Q480*Q$195+Q498*$D561)</f>
        <v/>
      </c>
      <c r="R561" s="45">
        <f>R525*Settings!$C$13*(R471+R489+R480*R$195+R498*$D561)</f>
        <v/>
      </c>
      <c r="S561" s="45">
        <f>S525*Settings!$C$13*(S471+S489+S480*S$195+S498*$D561)</f>
        <v/>
      </c>
      <c r="T561" s="45">
        <f>T525*Settings!$C$13*(T471+T489+T480*T$195+T498*$D561)</f>
        <v/>
      </c>
      <c r="U561" s="45">
        <f>U525*Settings!$C$13*(U471+U489+U480*U$195+U498*$D561)</f>
        <v/>
      </c>
      <c r="V561" s="45">
        <f>V525*Settings!$C$13*(V471+V489+V480*V$195+V498*$D561)</f>
        <v/>
      </c>
      <c r="W561" s="45">
        <f>W525*Settings!$C$13*(W471+W489+W480*W$195+W498*$D561)</f>
        <v/>
      </c>
      <c r="X561" s="45">
        <f>X525*Settings!$C$13*(X471+X489+X480*X$195+X498*$D561)</f>
        <v/>
      </c>
      <c r="Y561" s="45">
        <f>Y525*Settings!$C$13*(Y471+Y489+Y480*Y$195+Y498*$D561)</f>
        <v/>
      </c>
      <c r="Z561" s="45">
        <f>Z525*Settings!$C$13*(Z471+Z489+Z480*Z$195+Z498*$D561)</f>
        <v/>
      </c>
      <c r="AA561" s="45">
        <f>AA525*Settings!$C$13*(AA471+AA489+AA480*AA$195+AA498*$D561)</f>
        <v/>
      </c>
      <c r="AB561" s="45">
        <f>AB525*Settings!$C$13*(AB471+AB489+AB480*AB$195+AB498*$D561)</f>
        <v/>
      </c>
      <c r="AC561" s="45">
        <f>AC525*Settings!$C$13*(AC471+AC489+AC480*AC$195+AC498*$D561)</f>
        <v/>
      </c>
      <c r="AD561" s="46">
        <f>REVENUE(AD525,Settings!$C$13,NEWREVRATE(AD471,AD489,AD480,AD$195,AD498,$D561))</f>
        <v/>
      </c>
      <c r="AF561" s="11">
        <f>LOWER(Settings!$C$4)&amp;".mit."&amp;$A561&amp;IF($C561="","","."&amp;$C561&amp;"."&amp;$B561)&amp;IF(INDEX(Variables!$D$5:$D$105,MATCH($A561,Variables!$A$5:$A$105,0))="","","."&amp;INDEX(Variables!$D$5:$D$105,MATCH($A561,Variables!$A$5:$A$105,0)))&amp;"."&amp;AF$5</f>
        <v/>
      </c>
      <c r="AG561" s="44">
        <f>AG525*Settings!$C$13*(AG471+AG489+AG480*AG$195+AG498*$D561)</f>
        <v/>
      </c>
      <c r="AH561" s="45">
        <f>AH525*Settings!$C$13*(AH471+AH489+AH480*AH$195+AH498*$D561)</f>
        <v/>
      </c>
      <c r="AI561" s="45">
        <f>AI525*Settings!$C$13*(AI471+AI489+AI480*AI$195+AI498*$D561)</f>
        <v/>
      </c>
      <c r="AJ561" s="45">
        <f>AJ525*Settings!$C$13*(AJ471+AJ489+AJ480*AJ$195+AJ498*$D561)</f>
        <v/>
      </c>
      <c r="AK561" s="45">
        <f>AK525*Settings!$C$13*(AK471+AK489+AK480*AK$195+AK498*$D561)</f>
        <v/>
      </c>
      <c r="AL561" s="45">
        <f>AL525*Settings!$C$13*(AL471+AL489+AL480*AL$195+AL498*$D561)</f>
        <v/>
      </c>
      <c r="AM561" s="45">
        <f>AM525*Settings!$C$13*(AM471+AM489+AM480*AM$195+AM498*$D561)</f>
        <v/>
      </c>
      <c r="AN561" s="45">
        <f>AN525*Settings!$C$13*(AN471+AN489+AN480*AN$195+AN498*$D561)</f>
        <v/>
      </c>
      <c r="AO561" s="45">
        <f>AO525*Settings!$C$13*(AO471+AO489+AO480*AO$195+AO498*$D561)</f>
        <v/>
      </c>
      <c r="AP561" s="45">
        <f>AP525*Settings!$C$13*(AP471+AP489+AP480*AP$195+AP498*$D561)</f>
        <v/>
      </c>
      <c r="AQ561" s="45">
        <f>AQ525*Settings!$C$13*(AQ471+AQ489+AQ480*AQ$195+AQ498*$D561)</f>
        <v/>
      </c>
      <c r="AR561" s="45">
        <f>AR525*Settings!$C$13*(AR471+AR489+AR480*AR$195+AR498*$D561)</f>
        <v/>
      </c>
      <c r="AS561" s="45">
        <f>AS525*Settings!$C$13*(AS471+AS489+AS480*AS$195+AS498*$D561)</f>
        <v/>
      </c>
      <c r="AT561" s="45">
        <f>AT525*Settings!$C$13*(AT471+AT489+AT480*AT$195+AT498*$D561)</f>
        <v/>
      </c>
      <c r="AU561" s="45">
        <f>AU525*Settings!$C$13*(AU471+AU489+AU480*AU$195+AU498*$D561)</f>
        <v/>
      </c>
      <c r="AV561" s="45">
        <f>AV525*Settings!$C$13*(AV471+AV489+AV480*AV$195+AV498*$D561)</f>
        <v/>
      </c>
      <c r="AW561" s="45">
        <f>AW525*Settings!$C$13*(AW471+AW489+AW480*AW$195+AW498*$D561)</f>
        <v/>
      </c>
      <c r="AX561" s="45">
        <f>AX525*Settings!$C$13*(AX471+AX489+AX480*AX$195+AX498*$D561)</f>
        <v/>
      </c>
      <c r="AY561" s="46">
        <f>REVENUE(AY525,Settings!$C$13,NEWREVRATE(AY471,AY489,AY480,AY$195,AY498,$D561))</f>
        <v/>
      </c>
    </row>
    <row r="562" hidden="1" outlineLevel="2"/>
    <row r="563" hidden="1" outlineLevel="1" collapsed="1">
      <c r="A563" s="1" t="inlineStr">
        <is>
          <t>ener</t>
        </is>
      </c>
      <c r="B563" s="1" t="inlineStr">
        <is>
          <t>all</t>
        </is>
      </c>
      <c r="C563" s="1" t="inlineStr">
        <is>
          <t>avi</t>
        </is>
      </c>
      <c r="H563" s="1">
        <f>INDEX(Variables!$B$5:$B$105,MATCH($A563,Variables!$A$5:$A$105,0))&amp;IF($C563="",""," | "&amp;INDEX(Mapping!$B$5:$B$26,MATCH($C563,Mapping!$A$5:$A$26,0))&amp;" | "&amp;INDEX(Mapping!$B$30:$B$41,MATCH($B563,Mapping!$A$30:$A$41,0)))</f>
        <v/>
      </c>
      <c r="I563" s="1">
        <f>INDEX(Variables!$C$5:$C$105,MATCH($A563,Variables!$A$5:$A$105,0))</f>
        <v/>
      </c>
      <c r="J563" s="1">
        <f>INDEX(Variables!$E$5:$E$105,MATCH($A563,Variables!$A$5:$A$105,0))</f>
        <v/>
      </c>
      <c r="K563" s="17">
        <f>LOWER(Settings!$C$4)&amp;".mit."&amp;$A563&amp;IF($C563="","","."&amp;$C563&amp;"."&amp;$B563)&amp;IF(INDEX(Variables!$D$5:$D$105,MATCH($A563,Variables!$A$5:$A$105,0))="","","."&amp;INDEX(Variables!$D$5:$D$105,MATCH($A563,Variables!$A$5:$A$105,0)))&amp;"."&amp;K$5</f>
        <v/>
      </c>
      <c r="L563" s="42">
        <f>SUM(L618:L625)</f>
        <v/>
      </c>
      <c r="M563" s="43">
        <f>SUM(M618:M625)</f>
        <v/>
      </c>
      <c r="N563" s="43">
        <f>SUM(N618:N625)</f>
        <v/>
      </c>
      <c r="O563" s="43">
        <f>SUM(O618:O625)</f>
        <v/>
      </c>
      <c r="P563" s="43">
        <f>SUM(P618:P625)</f>
        <v/>
      </c>
      <c r="Q563" s="43">
        <f>SUM(Q618:Q625)</f>
        <v/>
      </c>
      <c r="R563" s="43">
        <f>SUM(R618:R625)</f>
        <v/>
      </c>
      <c r="S563" s="43">
        <f>SUM(S618:S625)</f>
        <v/>
      </c>
      <c r="T563" s="43">
        <f>SUM(T618:T625)</f>
        <v/>
      </c>
      <c r="U563" s="43">
        <f>SUM(U618:U625)</f>
        <v/>
      </c>
      <c r="V563" s="43">
        <f>SUM(V618:V625)</f>
        <v/>
      </c>
      <c r="W563" s="43">
        <f>SUM(W618:W625)</f>
        <v/>
      </c>
      <c r="X563" s="43">
        <f>SUM(X618:X625)</f>
        <v/>
      </c>
      <c r="Y563" s="43">
        <f>SUM(Y618:Y625)</f>
        <v/>
      </c>
      <c r="Z563" s="43">
        <f>SUM(Z618:Z625)</f>
        <v/>
      </c>
      <c r="AA563" s="43">
        <f>SUM(AA618:AA625)</f>
        <v/>
      </c>
      <c r="AB563" s="43">
        <f>SUM(AB618:AB625)</f>
        <v/>
      </c>
      <c r="AC563" s="43">
        <f>SUM(AC618:AC625)</f>
        <v/>
      </c>
      <c r="AD563" s="43">
        <f>SUM(AD618:AD625)</f>
        <v/>
      </c>
      <c r="AF563" s="17">
        <f>LOWER(Settings!$C$4)&amp;".mit."&amp;$A563&amp;IF($C563="","","."&amp;$C563&amp;"."&amp;$B563)&amp;IF(INDEX(Variables!$D$5:$D$105,MATCH($A563,Variables!$A$5:$A$105,0))="","","."&amp;INDEX(Variables!$D$5:$D$105,MATCH($A563,Variables!$A$5:$A$105,0)))&amp;"."&amp;AF$5</f>
        <v/>
      </c>
      <c r="AG563" s="42">
        <f>SUM(AG618:AG625)</f>
        <v/>
      </c>
      <c r="AH563" s="43">
        <f>SUM(AH618:AH625)</f>
        <v/>
      </c>
      <c r="AI563" s="43">
        <f>SUM(AI618:AI625)</f>
        <v/>
      </c>
      <c r="AJ563" s="43">
        <f>SUM(AJ618:AJ625)</f>
        <v/>
      </c>
      <c r="AK563" s="43">
        <f>SUM(AK618:AK625)</f>
        <v/>
      </c>
      <c r="AL563" s="43">
        <f>SUM(AL618:AL625)</f>
        <v/>
      </c>
      <c r="AM563" s="43">
        <f>SUM(AM618:AM625)</f>
        <v/>
      </c>
      <c r="AN563" s="43">
        <f>SUM(AN618:AN625)</f>
        <v/>
      </c>
      <c r="AO563" s="43">
        <f>SUM(AO618:AO625)</f>
        <v/>
      </c>
      <c r="AP563" s="43">
        <f>SUM(AP618:AP625)</f>
        <v/>
      </c>
      <c r="AQ563" s="43">
        <f>SUM(AQ618:AQ625)</f>
        <v/>
      </c>
      <c r="AR563" s="43">
        <f>SUM(AR618:AR625)</f>
        <v/>
      </c>
      <c r="AS563" s="43">
        <f>SUM(AS618:AS625)</f>
        <v/>
      </c>
      <c r="AT563" s="43">
        <f>SUM(AT618:AT625)</f>
        <v/>
      </c>
      <c r="AU563" s="43">
        <f>SUM(AU618:AU625)</f>
        <v/>
      </c>
      <c r="AV563" s="43">
        <f>SUM(AV618:AV625)</f>
        <v/>
      </c>
      <c r="AW563" s="43">
        <f>SUM(AW618:AW625)</f>
        <v/>
      </c>
      <c r="AX563" s="43">
        <f>SUM(AX618:AX625)</f>
        <v/>
      </c>
      <c r="AY563" s="43">
        <f>SUM(AY618:AY625)</f>
        <v/>
      </c>
    </row>
    <row r="564" hidden="1" outlineLevel="2">
      <c r="A564" s="14" t="inlineStr">
        <is>
          <t>ctxnew</t>
        </is>
      </c>
      <c r="B564" s="14" t="inlineStr">
        <is>
          <t>coa</t>
        </is>
      </c>
      <c r="C564" s="14" t="inlineStr">
        <is>
          <t>avi</t>
        </is>
      </c>
      <c r="D564" s="37">
        <f>INDEX(Inputs!$T$5:$T$132,MATCH($B564&amp;"|"&amp;$C564,Inputs!$A$5:$A$132,0))</f>
        <v/>
      </c>
      <c r="E564" s="37">
        <f>INDEX(Inputs!$J$5:$J$132,MATCH($B564&amp;"|"&amp;$C564,Inputs!$A$5:$A$132,0))</f>
        <v/>
      </c>
      <c r="F564" s="37">
        <f>INDEX(Inputs!$K$5:$K$132,MATCH($B564&amp;"|"&amp;$C564,Inputs!$A$5:$A$132,0))</f>
        <v/>
      </c>
      <c r="G564" s="36" t="n"/>
      <c r="H564" s="14">
        <f>INDEX(Variables!$B$5:$B$105,MATCH($A564,Variables!$A$5:$A$105,0))&amp;IF($C564="",""," | "&amp;INDEX(Mapping!$B$5:$B$26,MATCH($C564,Mapping!$A$5:$A$26,0))&amp;" | "&amp;INDEX(Mapping!$B$30:$B$41,MATCH($B564,Mapping!$A$30:$A$41,0)))</f>
        <v/>
      </c>
      <c r="I564" s="14">
        <f>INDEX(Variables!$C$5:$C$105,MATCH($A564,Variables!$A$5:$A$105,0))</f>
        <v/>
      </c>
      <c r="J564" s="14">
        <f>INDEX(Variables!$E$5:$E$105,MATCH($A564,Variables!$A$5:$A$105,0))</f>
        <v/>
      </c>
      <c r="K564" s="11">
        <f>LOWER(Settings!$C$4)&amp;".mit."&amp;$A564&amp;IF($C564="","","."&amp;$C564&amp;"."&amp;$B564)&amp;IF(INDEX(Variables!$D$5:$D$105,MATCH($A564,Variables!$A$5:$A$105,0))="","","."&amp;INDEX(Variables!$D$5:$D$105,MATCH($A564,Variables!$A$5:$A$105,0)))&amp;"."&amp;K$5</f>
        <v/>
      </c>
      <c r="L564" s="38">
        <f>L$12*$D564*INDEX(L$21:L$28,$E564)*INDEX(L$30:L$46,$F564)*(1-INDEX(L$121:L$137,$F564))</f>
        <v/>
      </c>
      <c r="M564" s="37">
        <f>M$12*$D564*INDEX(M$21:M$28,$E564)*INDEX(M$30:M$46,$F564)*(1-INDEX(M$121:M$137,$F564))</f>
        <v/>
      </c>
      <c r="N564" s="37">
        <f>N$12*$D564*INDEX(N$21:N$28,$E564)*INDEX(N$30:N$46,$F564)*(1-INDEX(N$121:N$137,$F564))</f>
        <v/>
      </c>
      <c r="O564" s="37">
        <f>O$12*$D564*INDEX(O$21:O$28,$E564)*INDEX(O$30:O$46,$F564)*(1-INDEX(O$121:O$137,$F564))</f>
        <v/>
      </c>
      <c r="P564" s="37">
        <f>P$12*$D564*INDEX(P$21:P$28,$E564)*INDEX(P$30:P$46,$F564)*(1-INDEX(P$121:P$137,$F564))</f>
        <v/>
      </c>
      <c r="Q564" s="37">
        <f>Q$12*$D564*INDEX(Q$21:Q$28,$E564)*INDEX(Q$30:Q$46,$F564)*(1-INDEX(Q$121:Q$137,$F564))</f>
        <v/>
      </c>
      <c r="R564" s="37">
        <f>R$12*$D564*INDEX(R$21:R$28,$E564)*INDEX(R$30:R$46,$F564)*(1-INDEX(R$121:R$137,$F564))</f>
        <v/>
      </c>
      <c r="S564" s="37">
        <f>S$12*$D564*INDEX(S$21:S$28,$E564)*INDEX(S$30:S$46,$F564)*(1-INDEX(S$121:S$137,$F564))</f>
        <v/>
      </c>
      <c r="T564" s="37">
        <f>T$12*$D564*INDEX(T$21:T$28,$E564)*INDEX(T$30:T$46,$F564)*(1-INDEX(T$121:T$137,$F564))</f>
        <v/>
      </c>
      <c r="U564" s="37">
        <f>U$12*$D564*INDEX(U$21:U$28,$E564)*INDEX(U$30:U$46,$F564)*(1-INDEX(U$121:U$137,$F564))</f>
        <v/>
      </c>
      <c r="V564" s="37">
        <f>V$12*$D564*INDEX(V$21:V$28,$E564)*INDEX(V$30:V$46,$F564)*(1-INDEX(V$121:V$137,$F564))</f>
        <v/>
      </c>
      <c r="W564" s="37">
        <f>W$12*$D564*INDEX(W$21:W$28,$E564)*INDEX(W$30:W$46,$F564)*(1-INDEX(W$121:W$137,$F564))</f>
        <v/>
      </c>
      <c r="X564" s="37">
        <f>X$12*$D564*INDEX(X$21:X$28,$E564)*INDEX(X$30:X$46,$F564)*(1-INDEX(X$121:X$137,$F564))</f>
        <v/>
      </c>
      <c r="Y564" s="37">
        <f>Y$12*$D564*INDEX(Y$21:Y$28,$E564)*INDEX(Y$30:Y$46,$F564)*(1-INDEX(Y$121:Y$137,$F564))</f>
        <v/>
      </c>
      <c r="Z564" s="37">
        <f>Z$12*$D564*INDEX(Z$21:Z$28,$E564)*INDEX(Z$30:Z$46,$F564)*(1-INDEX(Z$121:Z$137,$F564))</f>
        <v/>
      </c>
      <c r="AA564" s="37">
        <f>AA$12*$D564*INDEX(AA$21:AA$28,$E564)*INDEX(AA$30:AA$46,$F564)*(1-INDEX(AA$121:AA$137,$F564))</f>
        <v/>
      </c>
      <c r="AB564" s="37">
        <f>AB$12*$D564*INDEX(AB$21:AB$28,$E564)*INDEX(AB$30:AB$46,$F564)*(1-INDEX(AB$121:AB$137,$F564))</f>
        <v/>
      </c>
      <c r="AC564" s="37">
        <f>AC$12*$D564*INDEX(AC$21:AC$28,$E564)*INDEX(AC$30:AC$46,$F564)*(1-INDEX(AC$121:AC$137,$F564))</f>
        <v/>
      </c>
      <c r="AD564" s="40">
        <f>CARBONTAX(AD$12,$D564,INDEX(AD$21:AD$28,$E564),INDEX(AD$30:AD$46,$F564),INDEX(AD$121:AD$137,$F564))</f>
        <v/>
      </c>
      <c r="AF564" s="11">
        <f>LOWER(Settings!$C$4)&amp;".mit."&amp;$A564&amp;IF($C564="","","."&amp;$C564&amp;"."&amp;$B564)&amp;IF(INDEX(Variables!$D$5:$D$105,MATCH($A564,Variables!$A$5:$A$105,0))="","","."&amp;INDEX(Variables!$D$5:$D$105,MATCH($A564,Variables!$A$5:$A$105,0)))&amp;"."&amp;AF$5</f>
        <v/>
      </c>
      <c r="AG564" s="38">
        <f>AG$12*$D564*INDEX(AG$21:AG$28,$E564)*INDEX(AG$30:AG$46,$F564)*(1-INDEX(AG$121:AG$137,$F564))</f>
        <v/>
      </c>
      <c r="AH564" s="37">
        <f>AH$12*$D564*INDEX(AH$21:AH$28,$E564)*INDEX(AH$30:AH$46,$F564)*(1-INDEX(AH$121:AH$137,$F564))</f>
        <v/>
      </c>
      <c r="AI564" s="37">
        <f>AI$12*$D564*INDEX(AI$21:AI$28,$E564)*INDEX(AI$30:AI$46,$F564)*(1-INDEX(AI$121:AI$137,$F564))</f>
        <v/>
      </c>
      <c r="AJ564" s="37">
        <f>AJ$12*$D564*INDEX(AJ$21:AJ$28,$E564)*INDEX(AJ$30:AJ$46,$F564)*(1-INDEX(AJ$121:AJ$137,$F564))</f>
        <v/>
      </c>
      <c r="AK564" s="37">
        <f>AK$12*$D564*INDEX(AK$21:AK$28,$E564)*INDEX(AK$30:AK$46,$F564)*(1-INDEX(AK$121:AK$137,$F564))</f>
        <v/>
      </c>
      <c r="AL564" s="37">
        <f>AL$12*$D564*INDEX(AL$21:AL$28,$E564)*INDEX(AL$30:AL$46,$F564)*(1-INDEX(AL$121:AL$137,$F564))</f>
        <v/>
      </c>
      <c r="AM564" s="37">
        <f>AM$12*$D564*INDEX(AM$21:AM$28,$E564)*INDEX(AM$30:AM$46,$F564)*(1-INDEX(AM$121:AM$137,$F564))</f>
        <v/>
      </c>
      <c r="AN564" s="37">
        <f>AN$12*$D564*INDEX(AN$21:AN$28,$E564)*INDEX(AN$30:AN$46,$F564)*(1-INDEX(AN$121:AN$137,$F564))</f>
        <v/>
      </c>
      <c r="AO564" s="37">
        <f>AO$12*$D564*INDEX(AO$21:AO$28,$E564)*INDEX(AO$30:AO$46,$F564)*(1-INDEX(AO$121:AO$137,$F564))</f>
        <v/>
      </c>
      <c r="AP564" s="37">
        <f>AP$12*$D564*INDEX(AP$21:AP$28,$E564)*INDEX(AP$30:AP$46,$F564)*(1-INDEX(AP$121:AP$137,$F564))</f>
        <v/>
      </c>
      <c r="AQ564" s="37">
        <f>AQ$12*$D564*INDEX(AQ$21:AQ$28,$E564)*INDEX(AQ$30:AQ$46,$F564)*(1-INDEX(AQ$121:AQ$137,$F564))</f>
        <v/>
      </c>
      <c r="AR564" s="37">
        <f>AR$12*$D564*INDEX(AR$21:AR$28,$E564)*INDEX(AR$30:AR$46,$F564)*(1-INDEX(AR$121:AR$137,$F564))</f>
        <v/>
      </c>
      <c r="AS564" s="37">
        <f>AS$12*$D564*INDEX(AS$21:AS$28,$E564)*INDEX(AS$30:AS$46,$F564)*(1-INDEX(AS$121:AS$137,$F564))</f>
        <v/>
      </c>
      <c r="AT564" s="37">
        <f>AT$12*$D564*INDEX(AT$21:AT$28,$E564)*INDEX(AT$30:AT$46,$F564)*(1-INDEX(AT$121:AT$137,$F564))</f>
        <v/>
      </c>
      <c r="AU564" s="37">
        <f>AU$12*$D564*INDEX(AU$21:AU$28,$E564)*INDEX(AU$30:AU$46,$F564)*(1-INDEX(AU$121:AU$137,$F564))</f>
        <v/>
      </c>
      <c r="AV564" s="37">
        <f>AV$12*$D564*INDEX(AV$21:AV$28,$E564)*INDEX(AV$30:AV$46,$F564)*(1-INDEX(AV$121:AV$137,$F564))</f>
        <v/>
      </c>
      <c r="AW564" s="37">
        <f>AW$12*$D564*INDEX(AW$21:AW$28,$E564)*INDEX(AW$30:AW$46,$F564)*(1-INDEX(AW$121:AW$137,$F564))</f>
        <v/>
      </c>
      <c r="AX564" s="37">
        <f>AX$12*$D564*INDEX(AX$21:AX$28,$E564)*INDEX(AX$30:AX$46,$F564)*(1-INDEX(AX$121:AX$137,$F564))</f>
        <v/>
      </c>
      <c r="AY564" s="40">
        <f>CARBONTAX(AY$12,$D564,INDEX(AY$21:AY$28,$E564),INDEX(AY$30:AY$46,$F564),INDEX(AY$121:AY$137,$F564))</f>
        <v/>
      </c>
    </row>
    <row r="565" hidden="1" outlineLevel="2">
      <c r="A565" s="14" t="inlineStr">
        <is>
          <t>ctxnew</t>
        </is>
      </c>
      <c r="B565" s="14" t="inlineStr">
        <is>
          <t>nga</t>
        </is>
      </c>
      <c r="C565" s="14" t="inlineStr">
        <is>
          <t>avi</t>
        </is>
      </c>
      <c r="D565" s="37">
        <f>INDEX(Inputs!$T$5:$T$132,MATCH($B565&amp;"|"&amp;$C565,Inputs!$A$5:$A$132,0))</f>
        <v/>
      </c>
      <c r="E565" s="37">
        <f>INDEX(Inputs!$J$5:$J$132,MATCH($B565&amp;"|"&amp;$C565,Inputs!$A$5:$A$132,0))</f>
        <v/>
      </c>
      <c r="F565" s="37">
        <f>INDEX(Inputs!$K$5:$K$132,MATCH($B565&amp;"|"&amp;$C565,Inputs!$A$5:$A$132,0))</f>
        <v/>
      </c>
      <c r="G565" s="36" t="n"/>
      <c r="H565" s="14">
        <f>INDEX(Variables!$B$5:$B$105,MATCH($A565,Variables!$A$5:$A$105,0))&amp;IF($C565="",""," | "&amp;INDEX(Mapping!$B$5:$B$26,MATCH($C565,Mapping!$A$5:$A$26,0))&amp;" | "&amp;INDEX(Mapping!$B$30:$B$41,MATCH($B565,Mapping!$A$30:$A$41,0)))</f>
        <v/>
      </c>
      <c r="I565" s="14">
        <f>INDEX(Variables!$C$5:$C$105,MATCH($A565,Variables!$A$5:$A$105,0))</f>
        <v/>
      </c>
      <c r="J565" s="14">
        <f>INDEX(Variables!$E$5:$E$105,MATCH($A565,Variables!$A$5:$A$105,0))</f>
        <v/>
      </c>
      <c r="K565" s="11">
        <f>LOWER(Settings!$C$4)&amp;".mit."&amp;$A565&amp;IF($C565="","","."&amp;$C565&amp;"."&amp;$B565)&amp;IF(INDEX(Variables!$D$5:$D$105,MATCH($A565,Variables!$A$5:$A$105,0))="","","."&amp;INDEX(Variables!$D$5:$D$105,MATCH($A565,Variables!$A$5:$A$105,0)))&amp;"."&amp;K$5</f>
        <v/>
      </c>
      <c r="L565" s="38">
        <f>L$12*$D565*INDEX(L$21:L$28,$E565)*INDEX(L$30:L$46,$F565)*(1-INDEX(L$121:L$137,$F565))</f>
        <v/>
      </c>
      <c r="M565" s="37">
        <f>M$12*$D565*INDEX(M$21:M$28,$E565)*INDEX(M$30:M$46,$F565)*(1-INDEX(M$121:M$137,$F565))</f>
        <v/>
      </c>
      <c r="N565" s="37">
        <f>N$12*$D565*INDEX(N$21:N$28,$E565)*INDEX(N$30:N$46,$F565)*(1-INDEX(N$121:N$137,$F565))</f>
        <v/>
      </c>
      <c r="O565" s="37">
        <f>O$12*$D565*INDEX(O$21:O$28,$E565)*INDEX(O$30:O$46,$F565)*(1-INDEX(O$121:O$137,$F565))</f>
        <v/>
      </c>
      <c r="P565" s="37">
        <f>P$12*$D565*INDEX(P$21:P$28,$E565)*INDEX(P$30:P$46,$F565)*(1-INDEX(P$121:P$137,$F565))</f>
        <v/>
      </c>
      <c r="Q565" s="37">
        <f>Q$12*$D565*INDEX(Q$21:Q$28,$E565)*INDEX(Q$30:Q$46,$F565)*(1-INDEX(Q$121:Q$137,$F565))</f>
        <v/>
      </c>
      <c r="R565" s="37">
        <f>R$12*$D565*INDEX(R$21:R$28,$E565)*INDEX(R$30:R$46,$F565)*(1-INDEX(R$121:R$137,$F565))</f>
        <v/>
      </c>
      <c r="S565" s="37">
        <f>S$12*$D565*INDEX(S$21:S$28,$E565)*INDEX(S$30:S$46,$F565)*(1-INDEX(S$121:S$137,$F565))</f>
        <v/>
      </c>
      <c r="T565" s="37">
        <f>T$12*$D565*INDEX(T$21:T$28,$E565)*INDEX(T$30:T$46,$F565)*(1-INDEX(T$121:T$137,$F565))</f>
        <v/>
      </c>
      <c r="U565" s="37">
        <f>U$12*$D565*INDEX(U$21:U$28,$E565)*INDEX(U$30:U$46,$F565)*(1-INDEX(U$121:U$137,$F565))</f>
        <v/>
      </c>
      <c r="V565" s="37">
        <f>V$12*$D565*INDEX(V$21:V$28,$E565)*INDEX(V$30:V$46,$F565)*(1-INDEX(V$121:V$137,$F565))</f>
        <v/>
      </c>
      <c r="W565" s="37">
        <f>W$12*$D565*INDEX(W$21:W$28,$E565)*INDEX(W$30:W$46,$F565)*(1-INDEX(W$121:W$137,$F565))</f>
        <v/>
      </c>
      <c r="X565" s="37">
        <f>X$12*$D565*INDEX(X$21:X$28,$E565)*INDEX(X$30:X$46,$F565)*(1-INDEX(X$121:X$137,$F565))</f>
        <v/>
      </c>
      <c r="Y565" s="37">
        <f>Y$12*$D565*INDEX(Y$21:Y$28,$E565)*INDEX(Y$30:Y$46,$F565)*(1-INDEX(Y$121:Y$137,$F565))</f>
        <v/>
      </c>
      <c r="Z565" s="37">
        <f>Z$12*$D565*INDEX(Z$21:Z$28,$E565)*INDEX(Z$30:Z$46,$F565)*(1-INDEX(Z$121:Z$137,$F565))</f>
        <v/>
      </c>
      <c r="AA565" s="37">
        <f>AA$12*$D565*INDEX(AA$21:AA$28,$E565)*INDEX(AA$30:AA$46,$F565)*(1-INDEX(AA$121:AA$137,$F565))</f>
        <v/>
      </c>
      <c r="AB565" s="37">
        <f>AB$12*$D565*INDEX(AB$21:AB$28,$E565)*INDEX(AB$30:AB$46,$F565)*(1-INDEX(AB$121:AB$137,$F565))</f>
        <v/>
      </c>
      <c r="AC565" s="37">
        <f>AC$12*$D565*INDEX(AC$21:AC$28,$E565)*INDEX(AC$30:AC$46,$F565)*(1-INDEX(AC$121:AC$137,$F565))</f>
        <v/>
      </c>
      <c r="AD565" s="40">
        <f>CARBONTAX(AD$12,$D565,INDEX(AD$21:AD$28,$E565),INDEX(AD$30:AD$46,$F565),INDEX(AD$121:AD$137,$F565))</f>
        <v/>
      </c>
      <c r="AF565" s="11">
        <f>LOWER(Settings!$C$4)&amp;".mit."&amp;$A565&amp;IF($C565="","","."&amp;$C565&amp;"."&amp;$B565)&amp;IF(INDEX(Variables!$D$5:$D$105,MATCH($A565,Variables!$A$5:$A$105,0))="","","."&amp;INDEX(Variables!$D$5:$D$105,MATCH($A565,Variables!$A$5:$A$105,0)))&amp;"."&amp;AF$5</f>
        <v/>
      </c>
      <c r="AG565" s="38">
        <f>AG$12*$D565*INDEX(AG$21:AG$28,$E565)*INDEX(AG$30:AG$46,$F565)*(1-INDEX(AG$121:AG$137,$F565))</f>
        <v/>
      </c>
      <c r="AH565" s="37">
        <f>AH$12*$D565*INDEX(AH$21:AH$28,$E565)*INDEX(AH$30:AH$46,$F565)*(1-INDEX(AH$121:AH$137,$F565))</f>
        <v/>
      </c>
      <c r="AI565" s="37">
        <f>AI$12*$D565*INDEX(AI$21:AI$28,$E565)*INDEX(AI$30:AI$46,$F565)*(1-INDEX(AI$121:AI$137,$F565))</f>
        <v/>
      </c>
      <c r="AJ565" s="37">
        <f>AJ$12*$D565*INDEX(AJ$21:AJ$28,$E565)*INDEX(AJ$30:AJ$46,$F565)*(1-INDEX(AJ$121:AJ$137,$F565))</f>
        <v/>
      </c>
      <c r="AK565" s="37">
        <f>AK$12*$D565*INDEX(AK$21:AK$28,$E565)*INDEX(AK$30:AK$46,$F565)*(1-INDEX(AK$121:AK$137,$F565))</f>
        <v/>
      </c>
      <c r="AL565" s="37">
        <f>AL$12*$D565*INDEX(AL$21:AL$28,$E565)*INDEX(AL$30:AL$46,$F565)*(1-INDEX(AL$121:AL$137,$F565))</f>
        <v/>
      </c>
      <c r="AM565" s="37">
        <f>AM$12*$D565*INDEX(AM$21:AM$28,$E565)*INDEX(AM$30:AM$46,$F565)*(1-INDEX(AM$121:AM$137,$F565))</f>
        <v/>
      </c>
      <c r="AN565" s="37">
        <f>AN$12*$D565*INDEX(AN$21:AN$28,$E565)*INDEX(AN$30:AN$46,$F565)*(1-INDEX(AN$121:AN$137,$F565))</f>
        <v/>
      </c>
      <c r="AO565" s="37">
        <f>AO$12*$D565*INDEX(AO$21:AO$28,$E565)*INDEX(AO$30:AO$46,$F565)*(1-INDEX(AO$121:AO$137,$F565))</f>
        <v/>
      </c>
      <c r="AP565" s="37">
        <f>AP$12*$D565*INDEX(AP$21:AP$28,$E565)*INDEX(AP$30:AP$46,$F565)*(1-INDEX(AP$121:AP$137,$F565))</f>
        <v/>
      </c>
      <c r="AQ565" s="37">
        <f>AQ$12*$D565*INDEX(AQ$21:AQ$28,$E565)*INDEX(AQ$30:AQ$46,$F565)*(1-INDEX(AQ$121:AQ$137,$F565))</f>
        <v/>
      </c>
      <c r="AR565" s="37">
        <f>AR$12*$D565*INDEX(AR$21:AR$28,$E565)*INDEX(AR$30:AR$46,$F565)*(1-INDEX(AR$121:AR$137,$F565))</f>
        <v/>
      </c>
      <c r="AS565" s="37">
        <f>AS$12*$D565*INDEX(AS$21:AS$28,$E565)*INDEX(AS$30:AS$46,$F565)*(1-INDEX(AS$121:AS$137,$F565))</f>
        <v/>
      </c>
      <c r="AT565" s="37">
        <f>AT$12*$D565*INDEX(AT$21:AT$28,$E565)*INDEX(AT$30:AT$46,$F565)*(1-INDEX(AT$121:AT$137,$F565))</f>
        <v/>
      </c>
      <c r="AU565" s="37">
        <f>AU$12*$D565*INDEX(AU$21:AU$28,$E565)*INDEX(AU$30:AU$46,$F565)*(1-INDEX(AU$121:AU$137,$F565))</f>
        <v/>
      </c>
      <c r="AV565" s="37">
        <f>AV$12*$D565*INDEX(AV$21:AV$28,$E565)*INDEX(AV$30:AV$46,$F565)*(1-INDEX(AV$121:AV$137,$F565))</f>
        <v/>
      </c>
      <c r="AW565" s="37">
        <f>AW$12*$D565*INDEX(AW$21:AW$28,$E565)*INDEX(AW$30:AW$46,$F565)*(1-INDEX(AW$121:AW$137,$F565))</f>
        <v/>
      </c>
      <c r="AX565" s="37">
        <f>AX$12*$D565*INDEX(AX$21:AX$28,$E565)*INDEX(AX$30:AX$46,$F565)*(1-INDEX(AX$121:AX$137,$F565))</f>
        <v/>
      </c>
      <c r="AY565" s="40">
        <f>CARBONTAX(AY$12,$D565,INDEX(AY$21:AY$28,$E565),INDEX(AY$30:AY$46,$F565),INDEX(AY$121:AY$137,$F565))</f>
        <v/>
      </c>
    </row>
    <row r="566" hidden="1" outlineLevel="2">
      <c r="A566" s="14" t="inlineStr">
        <is>
          <t>ctxnew</t>
        </is>
      </c>
      <c r="B566" s="14" t="inlineStr">
        <is>
          <t>gso</t>
        </is>
      </c>
      <c r="C566" s="14" t="inlineStr">
        <is>
          <t>avi</t>
        </is>
      </c>
      <c r="D566" s="37">
        <f>INDEX(Inputs!$T$5:$T$132,MATCH($B566&amp;"|"&amp;$C566,Inputs!$A$5:$A$132,0))</f>
        <v/>
      </c>
      <c r="E566" s="37">
        <f>INDEX(Inputs!$J$5:$J$132,MATCH($B566&amp;"|"&amp;$C566,Inputs!$A$5:$A$132,0))</f>
        <v/>
      </c>
      <c r="F566" s="37">
        <f>INDEX(Inputs!$K$5:$K$132,MATCH($B566&amp;"|"&amp;$C566,Inputs!$A$5:$A$132,0))</f>
        <v/>
      </c>
      <c r="G566" s="36" t="n"/>
      <c r="H566" s="14">
        <f>INDEX(Variables!$B$5:$B$105,MATCH($A566,Variables!$A$5:$A$105,0))&amp;IF($C566="",""," | "&amp;INDEX(Mapping!$B$5:$B$26,MATCH($C566,Mapping!$A$5:$A$26,0))&amp;" | "&amp;INDEX(Mapping!$B$30:$B$41,MATCH($B566,Mapping!$A$30:$A$41,0)))</f>
        <v/>
      </c>
      <c r="I566" s="14">
        <f>INDEX(Variables!$C$5:$C$105,MATCH($A566,Variables!$A$5:$A$105,0))</f>
        <v/>
      </c>
      <c r="J566" s="14">
        <f>INDEX(Variables!$E$5:$E$105,MATCH($A566,Variables!$A$5:$A$105,0))</f>
        <v/>
      </c>
      <c r="K566" s="11">
        <f>LOWER(Settings!$C$4)&amp;".mit."&amp;$A566&amp;IF($C566="","","."&amp;$C566&amp;"."&amp;$B566)&amp;IF(INDEX(Variables!$D$5:$D$105,MATCH($A566,Variables!$A$5:$A$105,0))="","","."&amp;INDEX(Variables!$D$5:$D$105,MATCH($A566,Variables!$A$5:$A$105,0)))&amp;"."&amp;K$5</f>
        <v/>
      </c>
      <c r="L566" s="38">
        <f>L$12*$D566*INDEX(L$21:L$28,$E566)*INDEX(L$30:L$46,$F566)*(1-INDEX(L$121:L$137,$F566))</f>
        <v/>
      </c>
      <c r="M566" s="37">
        <f>M$12*$D566*INDEX(M$21:M$28,$E566)*INDEX(M$30:M$46,$F566)*(1-INDEX(M$121:M$137,$F566))</f>
        <v/>
      </c>
      <c r="N566" s="37">
        <f>N$12*$D566*INDEX(N$21:N$28,$E566)*INDEX(N$30:N$46,$F566)*(1-INDEX(N$121:N$137,$F566))</f>
        <v/>
      </c>
      <c r="O566" s="37">
        <f>O$12*$D566*INDEX(O$21:O$28,$E566)*INDEX(O$30:O$46,$F566)*(1-INDEX(O$121:O$137,$F566))</f>
        <v/>
      </c>
      <c r="P566" s="37">
        <f>P$12*$D566*INDEX(P$21:P$28,$E566)*INDEX(P$30:P$46,$F566)*(1-INDEX(P$121:P$137,$F566))</f>
        <v/>
      </c>
      <c r="Q566" s="37">
        <f>Q$12*$D566*INDEX(Q$21:Q$28,$E566)*INDEX(Q$30:Q$46,$F566)*(1-INDEX(Q$121:Q$137,$F566))</f>
        <v/>
      </c>
      <c r="R566" s="37">
        <f>R$12*$D566*INDEX(R$21:R$28,$E566)*INDEX(R$30:R$46,$F566)*(1-INDEX(R$121:R$137,$F566))</f>
        <v/>
      </c>
      <c r="S566" s="37">
        <f>S$12*$D566*INDEX(S$21:S$28,$E566)*INDEX(S$30:S$46,$F566)*(1-INDEX(S$121:S$137,$F566))</f>
        <v/>
      </c>
      <c r="T566" s="37">
        <f>T$12*$D566*INDEX(T$21:T$28,$E566)*INDEX(T$30:T$46,$F566)*(1-INDEX(T$121:T$137,$F566))</f>
        <v/>
      </c>
      <c r="U566" s="37">
        <f>U$12*$D566*INDEX(U$21:U$28,$E566)*INDEX(U$30:U$46,$F566)*(1-INDEX(U$121:U$137,$F566))</f>
        <v/>
      </c>
      <c r="V566" s="37">
        <f>V$12*$D566*INDEX(V$21:V$28,$E566)*INDEX(V$30:V$46,$F566)*(1-INDEX(V$121:V$137,$F566))</f>
        <v/>
      </c>
      <c r="W566" s="37">
        <f>W$12*$D566*INDEX(W$21:W$28,$E566)*INDEX(W$30:W$46,$F566)*(1-INDEX(W$121:W$137,$F566))</f>
        <v/>
      </c>
      <c r="X566" s="37">
        <f>X$12*$D566*INDEX(X$21:X$28,$E566)*INDEX(X$30:X$46,$F566)*(1-INDEX(X$121:X$137,$F566))</f>
        <v/>
      </c>
      <c r="Y566" s="37">
        <f>Y$12*$D566*INDEX(Y$21:Y$28,$E566)*INDEX(Y$30:Y$46,$F566)*(1-INDEX(Y$121:Y$137,$F566))</f>
        <v/>
      </c>
      <c r="Z566" s="37">
        <f>Z$12*$D566*INDEX(Z$21:Z$28,$E566)*INDEX(Z$30:Z$46,$F566)*(1-INDEX(Z$121:Z$137,$F566))</f>
        <v/>
      </c>
      <c r="AA566" s="37">
        <f>AA$12*$D566*INDEX(AA$21:AA$28,$E566)*INDEX(AA$30:AA$46,$F566)*(1-INDEX(AA$121:AA$137,$F566))</f>
        <v/>
      </c>
      <c r="AB566" s="37">
        <f>AB$12*$D566*INDEX(AB$21:AB$28,$E566)*INDEX(AB$30:AB$46,$F566)*(1-INDEX(AB$121:AB$137,$F566))</f>
        <v/>
      </c>
      <c r="AC566" s="37">
        <f>AC$12*$D566*INDEX(AC$21:AC$28,$E566)*INDEX(AC$30:AC$46,$F566)*(1-INDEX(AC$121:AC$137,$F566))</f>
        <v/>
      </c>
      <c r="AD566" s="40">
        <f>CARBONTAX(AD$12,$D566,INDEX(AD$21:AD$28,$E566),INDEX(AD$30:AD$46,$F566),INDEX(AD$121:AD$137,$F566))</f>
        <v/>
      </c>
      <c r="AF566" s="11">
        <f>LOWER(Settings!$C$4)&amp;".mit."&amp;$A566&amp;IF($C566="","","."&amp;$C566&amp;"."&amp;$B566)&amp;IF(INDEX(Variables!$D$5:$D$105,MATCH($A566,Variables!$A$5:$A$105,0))="","","."&amp;INDEX(Variables!$D$5:$D$105,MATCH($A566,Variables!$A$5:$A$105,0)))&amp;"."&amp;AF$5</f>
        <v/>
      </c>
      <c r="AG566" s="38">
        <f>AG$12*$D566*INDEX(AG$21:AG$28,$E566)*INDEX(AG$30:AG$46,$F566)*(1-INDEX(AG$121:AG$137,$F566))</f>
        <v/>
      </c>
      <c r="AH566" s="37">
        <f>AH$12*$D566*INDEX(AH$21:AH$28,$E566)*INDEX(AH$30:AH$46,$F566)*(1-INDEX(AH$121:AH$137,$F566))</f>
        <v/>
      </c>
      <c r="AI566" s="37">
        <f>AI$12*$D566*INDEX(AI$21:AI$28,$E566)*INDEX(AI$30:AI$46,$F566)*(1-INDEX(AI$121:AI$137,$F566))</f>
        <v/>
      </c>
      <c r="AJ566" s="37">
        <f>AJ$12*$D566*INDEX(AJ$21:AJ$28,$E566)*INDEX(AJ$30:AJ$46,$F566)*(1-INDEX(AJ$121:AJ$137,$F566))</f>
        <v/>
      </c>
      <c r="AK566" s="37">
        <f>AK$12*$D566*INDEX(AK$21:AK$28,$E566)*INDEX(AK$30:AK$46,$F566)*(1-INDEX(AK$121:AK$137,$F566))</f>
        <v/>
      </c>
      <c r="AL566" s="37">
        <f>AL$12*$D566*INDEX(AL$21:AL$28,$E566)*INDEX(AL$30:AL$46,$F566)*(1-INDEX(AL$121:AL$137,$F566))</f>
        <v/>
      </c>
      <c r="AM566" s="37">
        <f>AM$12*$D566*INDEX(AM$21:AM$28,$E566)*INDEX(AM$30:AM$46,$F566)*(1-INDEX(AM$121:AM$137,$F566))</f>
        <v/>
      </c>
      <c r="AN566" s="37">
        <f>AN$12*$D566*INDEX(AN$21:AN$28,$E566)*INDEX(AN$30:AN$46,$F566)*(1-INDEX(AN$121:AN$137,$F566))</f>
        <v/>
      </c>
      <c r="AO566" s="37">
        <f>AO$12*$D566*INDEX(AO$21:AO$28,$E566)*INDEX(AO$30:AO$46,$F566)*(1-INDEX(AO$121:AO$137,$F566))</f>
        <v/>
      </c>
      <c r="AP566" s="37">
        <f>AP$12*$D566*INDEX(AP$21:AP$28,$E566)*INDEX(AP$30:AP$46,$F566)*(1-INDEX(AP$121:AP$137,$F566))</f>
        <v/>
      </c>
      <c r="AQ566" s="37">
        <f>AQ$12*$D566*INDEX(AQ$21:AQ$28,$E566)*INDEX(AQ$30:AQ$46,$F566)*(1-INDEX(AQ$121:AQ$137,$F566))</f>
        <v/>
      </c>
      <c r="AR566" s="37">
        <f>AR$12*$D566*INDEX(AR$21:AR$28,$E566)*INDEX(AR$30:AR$46,$F566)*(1-INDEX(AR$121:AR$137,$F566))</f>
        <v/>
      </c>
      <c r="AS566" s="37">
        <f>AS$12*$D566*INDEX(AS$21:AS$28,$E566)*INDEX(AS$30:AS$46,$F566)*(1-INDEX(AS$121:AS$137,$F566))</f>
        <v/>
      </c>
      <c r="AT566" s="37">
        <f>AT$12*$D566*INDEX(AT$21:AT$28,$E566)*INDEX(AT$30:AT$46,$F566)*(1-INDEX(AT$121:AT$137,$F566))</f>
        <v/>
      </c>
      <c r="AU566" s="37">
        <f>AU$12*$D566*INDEX(AU$21:AU$28,$E566)*INDEX(AU$30:AU$46,$F566)*(1-INDEX(AU$121:AU$137,$F566))</f>
        <v/>
      </c>
      <c r="AV566" s="37">
        <f>AV$12*$D566*INDEX(AV$21:AV$28,$E566)*INDEX(AV$30:AV$46,$F566)*(1-INDEX(AV$121:AV$137,$F566))</f>
        <v/>
      </c>
      <c r="AW566" s="37">
        <f>AW$12*$D566*INDEX(AW$21:AW$28,$E566)*INDEX(AW$30:AW$46,$F566)*(1-INDEX(AW$121:AW$137,$F566))</f>
        <v/>
      </c>
      <c r="AX566" s="37">
        <f>AX$12*$D566*INDEX(AX$21:AX$28,$E566)*INDEX(AX$30:AX$46,$F566)*(1-INDEX(AX$121:AX$137,$F566))</f>
        <v/>
      </c>
      <c r="AY566" s="40">
        <f>CARBONTAX(AY$12,$D566,INDEX(AY$21:AY$28,$E566),INDEX(AY$30:AY$46,$F566),INDEX(AY$121:AY$137,$F566))</f>
        <v/>
      </c>
    </row>
    <row r="567" hidden="1" outlineLevel="2">
      <c r="A567" s="14" t="inlineStr">
        <is>
          <t>ctxnew</t>
        </is>
      </c>
      <c r="B567" s="14" t="inlineStr">
        <is>
          <t>die</t>
        </is>
      </c>
      <c r="C567" s="14" t="inlineStr">
        <is>
          <t>avi</t>
        </is>
      </c>
      <c r="D567" s="37">
        <f>INDEX(Inputs!$T$5:$T$132,MATCH($B567&amp;"|"&amp;$C567,Inputs!$A$5:$A$132,0))</f>
        <v/>
      </c>
      <c r="E567" s="37">
        <f>INDEX(Inputs!$J$5:$J$132,MATCH($B567&amp;"|"&amp;$C567,Inputs!$A$5:$A$132,0))</f>
        <v/>
      </c>
      <c r="F567" s="37">
        <f>INDEX(Inputs!$K$5:$K$132,MATCH($B567&amp;"|"&amp;$C567,Inputs!$A$5:$A$132,0))</f>
        <v/>
      </c>
      <c r="G567" s="36" t="n"/>
      <c r="H567" s="14">
        <f>INDEX(Variables!$B$5:$B$105,MATCH($A567,Variables!$A$5:$A$105,0))&amp;IF($C567="",""," | "&amp;INDEX(Mapping!$B$5:$B$26,MATCH($C567,Mapping!$A$5:$A$26,0))&amp;" | "&amp;INDEX(Mapping!$B$30:$B$41,MATCH($B567,Mapping!$A$30:$A$41,0)))</f>
        <v/>
      </c>
      <c r="I567" s="14">
        <f>INDEX(Variables!$C$5:$C$105,MATCH($A567,Variables!$A$5:$A$105,0))</f>
        <v/>
      </c>
      <c r="J567" s="14">
        <f>INDEX(Variables!$E$5:$E$105,MATCH($A567,Variables!$A$5:$A$105,0))</f>
        <v/>
      </c>
      <c r="K567" s="11">
        <f>LOWER(Settings!$C$4)&amp;".mit."&amp;$A567&amp;IF($C567="","","."&amp;$C567&amp;"."&amp;$B567)&amp;IF(INDEX(Variables!$D$5:$D$105,MATCH($A567,Variables!$A$5:$A$105,0))="","","."&amp;INDEX(Variables!$D$5:$D$105,MATCH($A567,Variables!$A$5:$A$105,0)))&amp;"."&amp;K$5</f>
        <v/>
      </c>
      <c r="L567" s="38">
        <f>L$12*$D567*INDEX(L$21:L$28,$E567)*INDEX(L$30:L$46,$F567)*(1-INDEX(L$121:L$137,$F567))</f>
        <v/>
      </c>
      <c r="M567" s="37">
        <f>M$12*$D567*INDEX(M$21:M$28,$E567)*INDEX(M$30:M$46,$F567)*(1-INDEX(M$121:M$137,$F567))</f>
        <v/>
      </c>
      <c r="N567" s="37">
        <f>N$12*$D567*INDEX(N$21:N$28,$E567)*INDEX(N$30:N$46,$F567)*(1-INDEX(N$121:N$137,$F567))</f>
        <v/>
      </c>
      <c r="O567" s="37">
        <f>O$12*$D567*INDEX(O$21:O$28,$E567)*INDEX(O$30:O$46,$F567)*(1-INDEX(O$121:O$137,$F567))</f>
        <v/>
      </c>
      <c r="P567" s="37">
        <f>P$12*$D567*INDEX(P$21:P$28,$E567)*INDEX(P$30:P$46,$F567)*(1-INDEX(P$121:P$137,$F567))</f>
        <v/>
      </c>
      <c r="Q567" s="37">
        <f>Q$12*$D567*INDEX(Q$21:Q$28,$E567)*INDEX(Q$30:Q$46,$F567)*(1-INDEX(Q$121:Q$137,$F567))</f>
        <v/>
      </c>
      <c r="R567" s="37">
        <f>R$12*$D567*INDEX(R$21:R$28,$E567)*INDEX(R$30:R$46,$F567)*(1-INDEX(R$121:R$137,$F567))</f>
        <v/>
      </c>
      <c r="S567" s="37">
        <f>S$12*$D567*INDEX(S$21:S$28,$E567)*INDEX(S$30:S$46,$F567)*(1-INDEX(S$121:S$137,$F567))</f>
        <v/>
      </c>
      <c r="T567" s="37">
        <f>T$12*$D567*INDEX(T$21:T$28,$E567)*INDEX(T$30:T$46,$F567)*(1-INDEX(T$121:T$137,$F567))</f>
        <v/>
      </c>
      <c r="U567" s="37">
        <f>U$12*$D567*INDEX(U$21:U$28,$E567)*INDEX(U$30:U$46,$F567)*(1-INDEX(U$121:U$137,$F567))</f>
        <v/>
      </c>
      <c r="V567" s="37">
        <f>V$12*$D567*INDEX(V$21:V$28,$E567)*INDEX(V$30:V$46,$F567)*(1-INDEX(V$121:V$137,$F567))</f>
        <v/>
      </c>
      <c r="W567" s="37">
        <f>W$12*$D567*INDEX(W$21:W$28,$E567)*INDEX(W$30:W$46,$F567)*(1-INDEX(W$121:W$137,$F567))</f>
        <v/>
      </c>
      <c r="X567" s="37">
        <f>X$12*$D567*INDEX(X$21:X$28,$E567)*INDEX(X$30:X$46,$F567)*(1-INDEX(X$121:X$137,$F567))</f>
        <v/>
      </c>
      <c r="Y567" s="37">
        <f>Y$12*$D567*INDEX(Y$21:Y$28,$E567)*INDEX(Y$30:Y$46,$F567)*(1-INDEX(Y$121:Y$137,$F567))</f>
        <v/>
      </c>
      <c r="Z567" s="37">
        <f>Z$12*$D567*INDEX(Z$21:Z$28,$E567)*INDEX(Z$30:Z$46,$F567)*(1-INDEX(Z$121:Z$137,$F567))</f>
        <v/>
      </c>
      <c r="AA567" s="37">
        <f>AA$12*$D567*INDEX(AA$21:AA$28,$E567)*INDEX(AA$30:AA$46,$F567)*(1-INDEX(AA$121:AA$137,$F567))</f>
        <v/>
      </c>
      <c r="AB567" s="37">
        <f>AB$12*$D567*INDEX(AB$21:AB$28,$E567)*INDEX(AB$30:AB$46,$F567)*(1-INDEX(AB$121:AB$137,$F567))</f>
        <v/>
      </c>
      <c r="AC567" s="37">
        <f>AC$12*$D567*INDEX(AC$21:AC$28,$E567)*INDEX(AC$30:AC$46,$F567)*(1-INDEX(AC$121:AC$137,$F567))</f>
        <v/>
      </c>
      <c r="AD567" s="40">
        <f>CARBONTAX(AD$12,$D567,INDEX(AD$21:AD$28,$E567),INDEX(AD$30:AD$46,$F567),INDEX(AD$121:AD$137,$F567))</f>
        <v/>
      </c>
      <c r="AF567" s="11">
        <f>LOWER(Settings!$C$4)&amp;".mit."&amp;$A567&amp;IF($C567="","","."&amp;$C567&amp;"."&amp;$B567)&amp;IF(INDEX(Variables!$D$5:$D$105,MATCH($A567,Variables!$A$5:$A$105,0))="","","."&amp;INDEX(Variables!$D$5:$D$105,MATCH($A567,Variables!$A$5:$A$105,0)))&amp;"."&amp;AF$5</f>
        <v/>
      </c>
      <c r="AG567" s="38">
        <f>AG$12*$D567*INDEX(AG$21:AG$28,$E567)*INDEX(AG$30:AG$46,$F567)*(1-INDEX(AG$121:AG$137,$F567))</f>
        <v/>
      </c>
      <c r="AH567" s="37">
        <f>AH$12*$D567*INDEX(AH$21:AH$28,$E567)*INDEX(AH$30:AH$46,$F567)*(1-INDEX(AH$121:AH$137,$F567))</f>
        <v/>
      </c>
      <c r="AI567" s="37">
        <f>AI$12*$D567*INDEX(AI$21:AI$28,$E567)*INDEX(AI$30:AI$46,$F567)*(1-INDEX(AI$121:AI$137,$F567))</f>
        <v/>
      </c>
      <c r="AJ567" s="37">
        <f>AJ$12*$D567*INDEX(AJ$21:AJ$28,$E567)*INDEX(AJ$30:AJ$46,$F567)*(1-INDEX(AJ$121:AJ$137,$F567))</f>
        <v/>
      </c>
      <c r="AK567" s="37">
        <f>AK$12*$D567*INDEX(AK$21:AK$28,$E567)*INDEX(AK$30:AK$46,$F567)*(1-INDEX(AK$121:AK$137,$F567))</f>
        <v/>
      </c>
      <c r="AL567" s="37">
        <f>AL$12*$D567*INDEX(AL$21:AL$28,$E567)*INDEX(AL$30:AL$46,$F567)*(1-INDEX(AL$121:AL$137,$F567))</f>
        <v/>
      </c>
      <c r="AM567" s="37">
        <f>AM$12*$D567*INDEX(AM$21:AM$28,$E567)*INDEX(AM$30:AM$46,$F567)*(1-INDEX(AM$121:AM$137,$F567))</f>
        <v/>
      </c>
      <c r="AN567" s="37">
        <f>AN$12*$D567*INDEX(AN$21:AN$28,$E567)*INDEX(AN$30:AN$46,$F567)*(1-INDEX(AN$121:AN$137,$F567))</f>
        <v/>
      </c>
      <c r="AO567" s="37">
        <f>AO$12*$D567*INDEX(AO$21:AO$28,$E567)*INDEX(AO$30:AO$46,$F567)*(1-INDEX(AO$121:AO$137,$F567))</f>
        <v/>
      </c>
      <c r="AP567" s="37">
        <f>AP$12*$D567*INDEX(AP$21:AP$28,$E567)*INDEX(AP$30:AP$46,$F567)*(1-INDEX(AP$121:AP$137,$F567))</f>
        <v/>
      </c>
      <c r="AQ567" s="37">
        <f>AQ$12*$D567*INDEX(AQ$21:AQ$28,$E567)*INDEX(AQ$30:AQ$46,$F567)*(1-INDEX(AQ$121:AQ$137,$F567))</f>
        <v/>
      </c>
      <c r="AR567" s="37">
        <f>AR$12*$D567*INDEX(AR$21:AR$28,$E567)*INDEX(AR$30:AR$46,$F567)*(1-INDEX(AR$121:AR$137,$F567))</f>
        <v/>
      </c>
      <c r="AS567" s="37">
        <f>AS$12*$D567*INDEX(AS$21:AS$28,$E567)*INDEX(AS$30:AS$46,$F567)*(1-INDEX(AS$121:AS$137,$F567))</f>
        <v/>
      </c>
      <c r="AT567" s="37">
        <f>AT$12*$D567*INDEX(AT$21:AT$28,$E567)*INDEX(AT$30:AT$46,$F567)*(1-INDEX(AT$121:AT$137,$F567))</f>
        <v/>
      </c>
      <c r="AU567" s="37">
        <f>AU$12*$D567*INDEX(AU$21:AU$28,$E567)*INDEX(AU$30:AU$46,$F567)*(1-INDEX(AU$121:AU$137,$F567))</f>
        <v/>
      </c>
      <c r="AV567" s="37">
        <f>AV$12*$D567*INDEX(AV$21:AV$28,$E567)*INDEX(AV$30:AV$46,$F567)*(1-INDEX(AV$121:AV$137,$F567))</f>
        <v/>
      </c>
      <c r="AW567" s="37">
        <f>AW$12*$D567*INDEX(AW$21:AW$28,$E567)*INDEX(AW$30:AW$46,$F567)*(1-INDEX(AW$121:AW$137,$F567))</f>
        <v/>
      </c>
      <c r="AX567" s="37">
        <f>AX$12*$D567*INDEX(AX$21:AX$28,$E567)*INDEX(AX$30:AX$46,$F567)*(1-INDEX(AX$121:AX$137,$F567))</f>
        <v/>
      </c>
      <c r="AY567" s="40">
        <f>CARBONTAX(AY$12,$D567,INDEX(AY$21:AY$28,$E567),INDEX(AY$30:AY$46,$F567),INDEX(AY$121:AY$137,$F567))</f>
        <v/>
      </c>
    </row>
    <row r="568" hidden="1" outlineLevel="2">
      <c r="A568" s="14" t="inlineStr">
        <is>
          <t>ctxnew</t>
        </is>
      </c>
      <c r="B568" s="14" t="inlineStr">
        <is>
          <t>lpg</t>
        </is>
      </c>
      <c r="C568" s="14" t="inlineStr">
        <is>
          <t>avi</t>
        </is>
      </c>
      <c r="D568" s="37">
        <f>INDEX(Inputs!$T$5:$T$132,MATCH($B568&amp;"|"&amp;$C568,Inputs!$A$5:$A$132,0))</f>
        <v/>
      </c>
      <c r="E568" s="37">
        <f>INDEX(Inputs!$J$5:$J$132,MATCH($B568&amp;"|"&amp;$C568,Inputs!$A$5:$A$132,0))</f>
        <v/>
      </c>
      <c r="F568" s="37">
        <f>INDEX(Inputs!$K$5:$K$132,MATCH($B568&amp;"|"&amp;$C568,Inputs!$A$5:$A$132,0))</f>
        <v/>
      </c>
      <c r="G568" s="36" t="n"/>
      <c r="H568" s="14">
        <f>INDEX(Variables!$B$5:$B$105,MATCH($A568,Variables!$A$5:$A$105,0))&amp;IF($C568="",""," | "&amp;INDEX(Mapping!$B$5:$B$26,MATCH($C568,Mapping!$A$5:$A$26,0))&amp;" | "&amp;INDEX(Mapping!$B$30:$B$41,MATCH($B568,Mapping!$A$30:$A$41,0)))</f>
        <v/>
      </c>
      <c r="I568" s="14">
        <f>INDEX(Variables!$C$5:$C$105,MATCH($A568,Variables!$A$5:$A$105,0))</f>
        <v/>
      </c>
      <c r="J568" s="14">
        <f>INDEX(Variables!$E$5:$E$105,MATCH($A568,Variables!$A$5:$A$105,0))</f>
        <v/>
      </c>
      <c r="K568" s="11">
        <f>LOWER(Settings!$C$4)&amp;".mit."&amp;$A568&amp;IF($C568="","","."&amp;$C568&amp;"."&amp;$B568)&amp;IF(INDEX(Variables!$D$5:$D$105,MATCH($A568,Variables!$A$5:$A$105,0))="","","."&amp;INDEX(Variables!$D$5:$D$105,MATCH($A568,Variables!$A$5:$A$105,0)))&amp;"."&amp;K$5</f>
        <v/>
      </c>
      <c r="L568" s="38">
        <f>L$12*$D568*INDEX(L$21:L$28,$E568)*INDEX(L$30:L$46,$F568)*(1-INDEX(L$121:L$137,$F568))</f>
        <v/>
      </c>
      <c r="M568" s="37">
        <f>M$12*$D568*INDEX(M$21:M$28,$E568)*INDEX(M$30:M$46,$F568)*(1-INDEX(M$121:M$137,$F568))</f>
        <v/>
      </c>
      <c r="N568" s="37">
        <f>N$12*$D568*INDEX(N$21:N$28,$E568)*INDEX(N$30:N$46,$F568)*(1-INDEX(N$121:N$137,$F568))</f>
        <v/>
      </c>
      <c r="O568" s="37">
        <f>O$12*$D568*INDEX(O$21:O$28,$E568)*INDEX(O$30:O$46,$F568)*(1-INDEX(O$121:O$137,$F568))</f>
        <v/>
      </c>
      <c r="P568" s="37">
        <f>P$12*$D568*INDEX(P$21:P$28,$E568)*INDEX(P$30:P$46,$F568)*(1-INDEX(P$121:P$137,$F568))</f>
        <v/>
      </c>
      <c r="Q568" s="37">
        <f>Q$12*$D568*INDEX(Q$21:Q$28,$E568)*INDEX(Q$30:Q$46,$F568)*(1-INDEX(Q$121:Q$137,$F568))</f>
        <v/>
      </c>
      <c r="R568" s="37">
        <f>R$12*$D568*INDEX(R$21:R$28,$E568)*INDEX(R$30:R$46,$F568)*(1-INDEX(R$121:R$137,$F568))</f>
        <v/>
      </c>
      <c r="S568" s="37">
        <f>S$12*$D568*INDEX(S$21:S$28,$E568)*INDEX(S$30:S$46,$F568)*(1-INDEX(S$121:S$137,$F568))</f>
        <v/>
      </c>
      <c r="T568" s="37">
        <f>T$12*$D568*INDEX(T$21:T$28,$E568)*INDEX(T$30:T$46,$F568)*(1-INDEX(T$121:T$137,$F568))</f>
        <v/>
      </c>
      <c r="U568" s="37">
        <f>U$12*$D568*INDEX(U$21:U$28,$E568)*INDEX(U$30:U$46,$F568)*(1-INDEX(U$121:U$137,$F568))</f>
        <v/>
      </c>
      <c r="V568" s="37">
        <f>V$12*$D568*INDEX(V$21:V$28,$E568)*INDEX(V$30:V$46,$F568)*(1-INDEX(V$121:V$137,$F568))</f>
        <v/>
      </c>
      <c r="W568" s="37">
        <f>W$12*$D568*INDEX(W$21:W$28,$E568)*INDEX(W$30:W$46,$F568)*(1-INDEX(W$121:W$137,$F568))</f>
        <v/>
      </c>
      <c r="X568" s="37">
        <f>X$12*$D568*INDEX(X$21:X$28,$E568)*INDEX(X$30:X$46,$F568)*(1-INDEX(X$121:X$137,$F568))</f>
        <v/>
      </c>
      <c r="Y568" s="37">
        <f>Y$12*$D568*INDEX(Y$21:Y$28,$E568)*INDEX(Y$30:Y$46,$F568)*(1-INDEX(Y$121:Y$137,$F568))</f>
        <v/>
      </c>
      <c r="Z568" s="37">
        <f>Z$12*$D568*INDEX(Z$21:Z$28,$E568)*INDEX(Z$30:Z$46,$F568)*(1-INDEX(Z$121:Z$137,$F568))</f>
        <v/>
      </c>
      <c r="AA568" s="37">
        <f>AA$12*$D568*INDEX(AA$21:AA$28,$E568)*INDEX(AA$30:AA$46,$F568)*(1-INDEX(AA$121:AA$137,$F568))</f>
        <v/>
      </c>
      <c r="AB568" s="37">
        <f>AB$12*$D568*INDEX(AB$21:AB$28,$E568)*INDEX(AB$30:AB$46,$F568)*(1-INDEX(AB$121:AB$137,$F568))</f>
        <v/>
      </c>
      <c r="AC568" s="37">
        <f>AC$12*$D568*INDEX(AC$21:AC$28,$E568)*INDEX(AC$30:AC$46,$F568)*(1-INDEX(AC$121:AC$137,$F568))</f>
        <v/>
      </c>
      <c r="AD568" s="40">
        <f>CARBONTAX(AD$12,$D568,INDEX(AD$21:AD$28,$E568),INDEX(AD$30:AD$46,$F568),INDEX(AD$121:AD$137,$F568))</f>
        <v/>
      </c>
      <c r="AF568" s="11">
        <f>LOWER(Settings!$C$4)&amp;".mit."&amp;$A568&amp;IF($C568="","","."&amp;$C568&amp;"."&amp;$B568)&amp;IF(INDEX(Variables!$D$5:$D$105,MATCH($A568,Variables!$A$5:$A$105,0))="","","."&amp;INDEX(Variables!$D$5:$D$105,MATCH($A568,Variables!$A$5:$A$105,0)))&amp;"."&amp;AF$5</f>
        <v/>
      </c>
      <c r="AG568" s="38">
        <f>AG$12*$D568*INDEX(AG$21:AG$28,$E568)*INDEX(AG$30:AG$46,$F568)*(1-INDEX(AG$121:AG$137,$F568))</f>
        <v/>
      </c>
      <c r="AH568" s="37">
        <f>AH$12*$D568*INDEX(AH$21:AH$28,$E568)*INDEX(AH$30:AH$46,$F568)*(1-INDEX(AH$121:AH$137,$F568))</f>
        <v/>
      </c>
      <c r="AI568" s="37">
        <f>AI$12*$D568*INDEX(AI$21:AI$28,$E568)*INDEX(AI$30:AI$46,$F568)*(1-INDEX(AI$121:AI$137,$F568))</f>
        <v/>
      </c>
      <c r="AJ568" s="37">
        <f>AJ$12*$D568*INDEX(AJ$21:AJ$28,$E568)*INDEX(AJ$30:AJ$46,$F568)*(1-INDEX(AJ$121:AJ$137,$F568))</f>
        <v/>
      </c>
      <c r="AK568" s="37">
        <f>AK$12*$D568*INDEX(AK$21:AK$28,$E568)*INDEX(AK$30:AK$46,$F568)*(1-INDEX(AK$121:AK$137,$F568))</f>
        <v/>
      </c>
      <c r="AL568" s="37">
        <f>AL$12*$D568*INDEX(AL$21:AL$28,$E568)*INDEX(AL$30:AL$46,$F568)*(1-INDEX(AL$121:AL$137,$F568))</f>
        <v/>
      </c>
      <c r="AM568" s="37">
        <f>AM$12*$D568*INDEX(AM$21:AM$28,$E568)*INDEX(AM$30:AM$46,$F568)*(1-INDEX(AM$121:AM$137,$F568))</f>
        <v/>
      </c>
      <c r="AN568" s="37">
        <f>AN$12*$D568*INDEX(AN$21:AN$28,$E568)*INDEX(AN$30:AN$46,$F568)*(1-INDEX(AN$121:AN$137,$F568))</f>
        <v/>
      </c>
      <c r="AO568" s="37">
        <f>AO$12*$D568*INDEX(AO$21:AO$28,$E568)*INDEX(AO$30:AO$46,$F568)*(1-INDEX(AO$121:AO$137,$F568))</f>
        <v/>
      </c>
      <c r="AP568" s="37">
        <f>AP$12*$D568*INDEX(AP$21:AP$28,$E568)*INDEX(AP$30:AP$46,$F568)*(1-INDEX(AP$121:AP$137,$F568))</f>
        <v/>
      </c>
      <c r="AQ568" s="37">
        <f>AQ$12*$D568*INDEX(AQ$21:AQ$28,$E568)*INDEX(AQ$30:AQ$46,$F568)*(1-INDEX(AQ$121:AQ$137,$F568))</f>
        <v/>
      </c>
      <c r="AR568" s="37">
        <f>AR$12*$D568*INDEX(AR$21:AR$28,$E568)*INDEX(AR$30:AR$46,$F568)*(1-INDEX(AR$121:AR$137,$F568))</f>
        <v/>
      </c>
      <c r="AS568" s="37">
        <f>AS$12*$D568*INDEX(AS$21:AS$28,$E568)*INDEX(AS$30:AS$46,$F568)*(1-INDEX(AS$121:AS$137,$F568))</f>
        <v/>
      </c>
      <c r="AT568" s="37">
        <f>AT$12*$D568*INDEX(AT$21:AT$28,$E568)*INDEX(AT$30:AT$46,$F568)*(1-INDEX(AT$121:AT$137,$F568))</f>
        <v/>
      </c>
      <c r="AU568" s="37">
        <f>AU$12*$D568*INDEX(AU$21:AU$28,$E568)*INDEX(AU$30:AU$46,$F568)*(1-INDEX(AU$121:AU$137,$F568))</f>
        <v/>
      </c>
      <c r="AV568" s="37">
        <f>AV$12*$D568*INDEX(AV$21:AV$28,$E568)*INDEX(AV$30:AV$46,$F568)*(1-INDEX(AV$121:AV$137,$F568))</f>
        <v/>
      </c>
      <c r="AW568" s="37">
        <f>AW$12*$D568*INDEX(AW$21:AW$28,$E568)*INDEX(AW$30:AW$46,$F568)*(1-INDEX(AW$121:AW$137,$F568))</f>
        <v/>
      </c>
      <c r="AX568" s="37">
        <f>AX$12*$D568*INDEX(AX$21:AX$28,$E568)*INDEX(AX$30:AX$46,$F568)*(1-INDEX(AX$121:AX$137,$F568))</f>
        <v/>
      </c>
      <c r="AY568" s="40">
        <f>CARBONTAX(AY$12,$D568,INDEX(AY$21:AY$28,$E568),INDEX(AY$30:AY$46,$F568),INDEX(AY$121:AY$137,$F568))</f>
        <v/>
      </c>
    </row>
    <row r="569" hidden="1" outlineLevel="2">
      <c r="A569" s="14" t="inlineStr">
        <is>
          <t>ctxnew</t>
        </is>
      </c>
      <c r="B569" s="14" t="inlineStr">
        <is>
          <t>ker</t>
        </is>
      </c>
      <c r="C569" s="14" t="inlineStr">
        <is>
          <t>avi</t>
        </is>
      </c>
      <c r="D569" s="37">
        <f>INDEX(Inputs!$T$5:$T$132,MATCH($B569&amp;"|"&amp;$C569,Inputs!$A$5:$A$132,0))</f>
        <v/>
      </c>
      <c r="E569" s="37">
        <f>INDEX(Inputs!$J$5:$J$132,MATCH($B569&amp;"|"&amp;$C569,Inputs!$A$5:$A$132,0))</f>
        <v/>
      </c>
      <c r="F569" s="37">
        <f>INDEX(Inputs!$K$5:$K$132,MATCH($B569&amp;"|"&amp;$C569,Inputs!$A$5:$A$132,0))</f>
        <v/>
      </c>
      <c r="G569" s="36" t="n"/>
      <c r="H569" s="14">
        <f>INDEX(Variables!$B$5:$B$105,MATCH($A569,Variables!$A$5:$A$105,0))&amp;IF($C569="",""," | "&amp;INDEX(Mapping!$B$5:$B$26,MATCH($C569,Mapping!$A$5:$A$26,0))&amp;" | "&amp;INDEX(Mapping!$B$30:$B$41,MATCH($B569,Mapping!$A$30:$A$41,0)))</f>
        <v/>
      </c>
      <c r="I569" s="14">
        <f>INDEX(Variables!$C$5:$C$105,MATCH($A569,Variables!$A$5:$A$105,0))</f>
        <v/>
      </c>
      <c r="J569" s="14">
        <f>INDEX(Variables!$E$5:$E$105,MATCH($A569,Variables!$A$5:$A$105,0))</f>
        <v/>
      </c>
      <c r="K569" s="11">
        <f>LOWER(Settings!$C$4)&amp;".mit."&amp;$A569&amp;IF($C569="","","."&amp;$C569&amp;"."&amp;$B569)&amp;IF(INDEX(Variables!$D$5:$D$105,MATCH($A569,Variables!$A$5:$A$105,0))="","","."&amp;INDEX(Variables!$D$5:$D$105,MATCH($A569,Variables!$A$5:$A$105,0)))&amp;"."&amp;K$5</f>
        <v/>
      </c>
      <c r="L569" s="38">
        <f>L$12*$D569*INDEX(L$21:L$28,$E569)*INDEX(L$30:L$46,$F569)*(1-INDEX(L$121:L$137,$F569))</f>
        <v/>
      </c>
      <c r="M569" s="37">
        <f>M$12*$D569*INDEX(M$21:M$28,$E569)*INDEX(M$30:M$46,$F569)*(1-INDEX(M$121:M$137,$F569))</f>
        <v/>
      </c>
      <c r="N569" s="37">
        <f>N$12*$D569*INDEX(N$21:N$28,$E569)*INDEX(N$30:N$46,$F569)*(1-INDEX(N$121:N$137,$F569))</f>
        <v/>
      </c>
      <c r="O569" s="37">
        <f>O$12*$D569*INDEX(O$21:O$28,$E569)*INDEX(O$30:O$46,$F569)*(1-INDEX(O$121:O$137,$F569))</f>
        <v/>
      </c>
      <c r="P569" s="37">
        <f>P$12*$D569*INDEX(P$21:P$28,$E569)*INDEX(P$30:P$46,$F569)*(1-INDEX(P$121:P$137,$F569))</f>
        <v/>
      </c>
      <c r="Q569" s="37">
        <f>Q$12*$D569*INDEX(Q$21:Q$28,$E569)*INDEX(Q$30:Q$46,$F569)*(1-INDEX(Q$121:Q$137,$F569))</f>
        <v/>
      </c>
      <c r="R569" s="37">
        <f>R$12*$D569*INDEX(R$21:R$28,$E569)*INDEX(R$30:R$46,$F569)*(1-INDEX(R$121:R$137,$F569))</f>
        <v/>
      </c>
      <c r="S569" s="37">
        <f>S$12*$D569*INDEX(S$21:S$28,$E569)*INDEX(S$30:S$46,$F569)*(1-INDEX(S$121:S$137,$F569))</f>
        <v/>
      </c>
      <c r="T569" s="37">
        <f>T$12*$D569*INDEX(T$21:T$28,$E569)*INDEX(T$30:T$46,$F569)*(1-INDEX(T$121:T$137,$F569))</f>
        <v/>
      </c>
      <c r="U569" s="37">
        <f>U$12*$D569*INDEX(U$21:U$28,$E569)*INDEX(U$30:U$46,$F569)*(1-INDEX(U$121:U$137,$F569))</f>
        <v/>
      </c>
      <c r="V569" s="37">
        <f>V$12*$D569*INDEX(V$21:V$28,$E569)*INDEX(V$30:V$46,$F569)*(1-INDEX(V$121:V$137,$F569))</f>
        <v/>
      </c>
      <c r="W569" s="37">
        <f>W$12*$D569*INDEX(W$21:W$28,$E569)*INDEX(W$30:W$46,$F569)*(1-INDEX(W$121:W$137,$F569))</f>
        <v/>
      </c>
      <c r="X569" s="37">
        <f>X$12*$D569*INDEX(X$21:X$28,$E569)*INDEX(X$30:X$46,$F569)*(1-INDEX(X$121:X$137,$F569))</f>
        <v/>
      </c>
      <c r="Y569" s="37">
        <f>Y$12*$D569*INDEX(Y$21:Y$28,$E569)*INDEX(Y$30:Y$46,$F569)*(1-INDEX(Y$121:Y$137,$F569))</f>
        <v/>
      </c>
      <c r="Z569" s="37">
        <f>Z$12*$D569*INDEX(Z$21:Z$28,$E569)*INDEX(Z$30:Z$46,$F569)*(1-INDEX(Z$121:Z$137,$F569))</f>
        <v/>
      </c>
      <c r="AA569" s="37">
        <f>AA$12*$D569*INDEX(AA$21:AA$28,$E569)*INDEX(AA$30:AA$46,$F569)*(1-INDEX(AA$121:AA$137,$F569))</f>
        <v/>
      </c>
      <c r="AB569" s="37">
        <f>AB$12*$D569*INDEX(AB$21:AB$28,$E569)*INDEX(AB$30:AB$46,$F569)*(1-INDEX(AB$121:AB$137,$F569))</f>
        <v/>
      </c>
      <c r="AC569" s="37">
        <f>AC$12*$D569*INDEX(AC$21:AC$28,$E569)*INDEX(AC$30:AC$46,$F569)*(1-INDEX(AC$121:AC$137,$F569))</f>
        <v/>
      </c>
      <c r="AD569" s="40">
        <f>CARBONTAX(AD$12,$D569,INDEX(AD$21:AD$28,$E569),INDEX(AD$30:AD$46,$F569),INDEX(AD$121:AD$137,$F569))</f>
        <v/>
      </c>
      <c r="AF569" s="11">
        <f>LOWER(Settings!$C$4)&amp;".mit."&amp;$A569&amp;IF($C569="","","."&amp;$C569&amp;"."&amp;$B569)&amp;IF(INDEX(Variables!$D$5:$D$105,MATCH($A569,Variables!$A$5:$A$105,0))="","","."&amp;INDEX(Variables!$D$5:$D$105,MATCH($A569,Variables!$A$5:$A$105,0)))&amp;"."&amp;AF$5</f>
        <v/>
      </c>
      <c r="AG569" s="38">
        <f>AG$12*$D569*INDEX(AG$21:AG$28,$E569)*INDEX(AG$30:AG$46,$F569)*(1-INDEX(AG$121:AG$137,$F569))</f>
        <v/>
      </c>
      <c r="AH569" s="37">
        <f>AH$12*$D569*INDEX(AH$21:AH$28,$E569)*INDEX(AH$30:AH$46,$F569)*(1-INDEX(AH$121:AH$137,$F569))</f>
        <v/>
      </c>
      <c r="AI569" s="37">
        <f>AI$12*$D569*INDEX(AI$21:AI$28,$E569)*INDEX(AI$30:AI$46,$F569)*(1-INDEX(AI$121:AI$137,$F569))</f>
        <v/>
      </c>
      <c r="AJ569" s="37">
        <f>AJ$12*$D569*INDEX(AJ$21:AJ$28,$E569)*INDEX(AJ$30:AJ$46,$F569)*(1-INDEX(AJ$121:AJ$137,$F569))</f>
        <v/>
      </c>
      <c r="AK569" s="37">
        <f>AK$12*$D569*INDEX(AK$21:AK$28,$E569)*INDEX(AK$30:AK$46,$F569)*(1-INDEX(AK$121:AK$137,$F569))</f>
        <v/>
      </c>
      <c r="AL569" s="37">
        <f>AL$12*$D569*INDEX(AL$21:AL$28,$E569)*INDEX(AL$30:AL$46,$F569)*(1-INDEX(AL$121:AL$137,$F569))</f>
        <v/>
      </c>
      <c r="AM569" s="37">
        <f>AM$12*$D569*INDEX(AM$21:AM$28,$E569)*INDEX(AM$30:AM$46,$F569)*(1-INDEX(AM$121:AM$137,$F569))</f>
        <v/>
      </c>
      <c r="AN569" s="37">
        <f>AN$12*$D569*INDEX(AN$21:AN$28,$E569)*INDEX(AN$30:AN$46,$F569)*(1-INDEX(AN$121:AN$137,$F569))</f>
        <v/>
      </c>
      <c r="AO569" s="37">
        <f>AO$12*$D569*INDEX(AO$21:AO$28,$E569)*INDEX(AO$30:AO$46,$F569)*(1-INDEX(AO$121:AO$137,$F569))</f>
        <v/>
      </c>
      <c r="AP569" s="37">
        <f>AP$12*$D569*INDEX(AP$21:AP$28,$E569)*INDEX(AP$30:AP$46,$F569)*(1-INDEX(AP$121:AP$137,$F569))</f>
        <v/>
      </c>
      <c r="AQ569" s="37">
        <f>AQ$12*$D569*INDEX(AQ$21:AQ$28,$E569)*INDEX(AQ$30:AQ$46,$F569)*(1-INDEX(AQ$121:AQ$137,$F569))</f>
        <v/>
      </c>
      <c r="AR569" s="37">
        <f>AR$12*$D569*INDEX(AR$21:AR$28,$E569)*INDEX(AR$30:AR$46,$F569)*(1-INDEX(AR$121:AR$137,$F569))</f>
        <v/>
      </c>
      <c r="AS569" s="37">
        <f>AS$12*$D569*INDEX(AS$21:AS$28,$E569)*INDEX(AS$30:AS$46,$F569)*(1-INDEX(AS$121:AS$137,$F569))</f>
        <v/>
      </c>
      <c r="AT569" s="37">
        <f>AT$12*$D569*INDEX(AT$21:AT$28,$E569)*INDEX(AT$30:AT$46,$F569)*(1-INDEX(AT$121:AT$137,$F569))</f>
        <v/>
      </c>
      <c r="AU569" s="37">
        <f>AU$12*$D569*INDEX(AU$21:AU$28,$E569)*INDEX(AU$30:AU$46,$F569)*(1-INDEX(AU$121:AU$137,$F569))</f>
        <v/>
      </c>
      <c r="AV569" s="37">
        <f>AV$12*$D569*INDEX(AV$21:AV$28,$E569)*INDEX(AV$30:AV$46,$F569)*(1-INDEX(AV$121:AV$137,$F569))</f>
        <v/>
      </c>
      <c r="AW569" s="37">
        <f>AW$12*$D569*INDEX(AW$21:AW$28,$E569)*INDEX(AW$30:AW$46,$F569)*(1-INDEX(AW$121:AW$137,$F569))</f>
        <v/>
      </c>
      <c r="AX569" s="37">
        <f>AX$12*$D569*INDEX(AX$21:AX$28,$E569)*INDEX(AX$30:AX$46,$F569)*(1-INDEX(AX$121:AX$137,$F569))</f>
        <v/>
      </c>
      <c r="AY569" s="40">
        <f>CARBONTAX(AY$12,$D569,INDEX(AY$21:AY$28,$E569),INDEX(AY$30:AY$46,$F569),INDEX(AY$121:AY$137,$F569))</f>
        <v/>
      </c>
    </row>
    <row r="570" hidden="1" outlineLevel="2">
      <c r="A570" s="14" t="inlineStr">
        <is>
          <t>ctxnew</t>
        </is>
      </c>
      <c r="B570" s="14" t="inlineStr">
        <is>
          <t>oop</t>
        </is>
      </c>
      <c r="C570" s="14" t="inlineStr">
        <is>
          <t>avi</t>
        </is>
      </c>
      <c r="D570" s="37">
        <f>INDEX(Inputs!$T$5:$T$132,MATCH($B570&amp;"|"&amp;$C570,Inputs!$A$5:$A$132,0))</f>
        <v/>
      </c>
      <c r="E570" s="37">
        <f>INDEX(Inputs!$J$5:$J$132,MATCH($B570&amp;"|"&amp;$C570,Inputs!$A$5:$A$132,0))</f>
        <v/>
      </c>
      <c r="F570" s="37">
        <f>INDEX(Inputs!$K$5:$K$132,MATCH($B570&amp;"|"&amp;$C570,Inputs!$A$5:$A$132,0))</f>
        <v/>
      </c>
      <c r="G570" s="36" t="n"/>
      <c r="H570" s="14">
        <f>INDEX(Variables!$B$5:$B$105,MATCH($A570,Variables!$A$5:$A$105,0))&amp;IF($C570="",""," | "&amp;INDEX(Mapping!$B$5:$B$26,MATCH($C570,Mapping!$A$5:$A$26,0))&amp;" | "&amp;INDEX(Mapping!$B$30:$B$41,MATCH($B570,Mapping!$A$30:$A$41,0)))</f>
        <v/>
      </c>
      <c r="I570" s="14">
        <f>INDEX(Variables!$C$5:$C$105,MATCH($A570,Variables!$A$5:$A$105,0))</f>
        <v/>
      </c>
      <c r="J570" s="14">
        <f>INDEX(Variables!$E$5:$E$105,MATCH($A570,Variables!$A$5:$A$105,0))</f>
        <v/>
      </c>
      <c r="K570" s="11">
        <f>LOWER(Settings!$C$4)&amp;".mit."&amp;$A570&amp;IF($C570="","","."&amp;$C570&amp;"."&amp;$B570)&amp;IF(INDEX(Variables!$D$5:$D$105,MATCH($A570,Variables!$A$5:$A$105,0))="","","."&amp;INDEX(Variables!$D$5:$D$105,MATCH($A570,Variables!$A$5:$A$105,0)))&amp;"."&amp;K$5</f>
        <v/>
      </c>
      <c r="L570" s="38">
        <f>L$12*$D570*INDEX(L$21:L$28,$E570)*INDEX(L$30:L$46,$F570)*(1-INDEX(L$121:L$137,$F570))</f>
        <v/>
      </c>
      <c r="M570" s="37">
        <f>M$12*$D570*INDEX(M$21:M$28,$E570)*INDEX(M$30:M$46,$F570)*(1-INDEX(M$121:M$137,$F570))</f>
        <v/>
      </c>
      <c r="N570" s="37">
        <f>N$12*$D570*INDEX(N$21:N$28,$E570)*INDEX(N$30:N$46,$F570)*(1-INDEX(N$121:N$137,$F570))</f>
        <v/>
      </c>
      <c r="O570" s="37">
        <f>O$12*$D570*INDEX(O$21:O$28,$E570)*INDEX(O$30:O$46,$F570)*(1-INDEX(O$121:O$137,$F570))</f>
        <v/>
      </c>
      <c r="P570" s="37">
        <f>P$12*$D570*INDEX(P$21:P$28,$E570)*INDEX(P$30:P$46,$F570)*(1-INDEX(P$121:P$137,$F570))</f>
        <v/>
      </c>
      <c r="Q570" s="37">
        <f>Q$12*$D570*INDEX(Q$21:Q$28,$E570)*INDEX(Q$30:Q$46,$F570)*(1-INDEX(Q$121:Q$137,$F570))</f>
        <v/>
      </c>
      <c r="R570" s="37">
        <f>R$12*$D570*INDEX(R$21:R$28,$E570)*INDEX(R$30:R$46,$F570)*(1-INDEX(R$121:R$137,$F570))</f>
        <v/>
      </c>
      <c r="S570" s="37">
        <f>S$12*$D570*INDEX(S$21:S$28,$E570)*INDEX(S$30:S$46,$F570)*(1-INDEX(S$121:S$137,$F570))</f>
        <v/>
      </c>
      <c r="T570" s="37">
        <f>T$12*$D570*INDEX(T$21:T$28,$E570)*INDEX(T$30:T$46,$F570)*(1-INDEX(T$121:T$137,$F570))</f>
        <v/>
      </c>
      <c r="U570" s="37">
        <f>U$12*$D570*INDEX(U$21:U$28,$E570)*INDEX(U$30:U$46,$F570)*(1-INDEX(U$121:U$137,$F570))</f>
        <v/>
      </c>
      <c r="V570" s="37">
        <f>V$12*$D570*INDEX(V$21:V$28,$E570)*INDEX(V$30:V$46,$F570)*(1-INDEX(V$121:V$137,$F570))</f>
        <v/>
      </c>
      <c r="W570" s="37">
        <f>W$12*$D570*INDEX(W$21:W$28,$E570)*INDEX(W$30:W$46,$F570)*(1-INDEX(W$121:W$137,$F570))</f>
        <v/>
      </c>
      <c r="X570" s="37">
        <f>X$12*$D570*INDEX(X$21:X$28,$E570)*INDEX(X$30:X$46,$F570)*(1-INDEX(X$121:X$137,$F570))</f>
        <v/>
      </c>
      <c r="Y570" s="37">
        <f>Y$12*$D570*INDEX(Y$21:Y$28,$E570)*INDEX(Y$30:Y$46,$F570)*(1-INDEX(Y$121:Y$137,$F570))</f>
        <v/>
      </c>
      <c r="Z570" s="37">
        <f>Z$12*$D570*INDEX(Z$21:Z$28,$E570)*INDEX(Z$30:Z$46,$F570)*(1-INDEX(Z$121:Z$137,$F570))</f>
        <v/>
      </c>
      <c r="AA570" s="37">
        <f>AA$12*$D570*INDEX(AA$21:AA$28,$E570)*INDEX(AA$30:AA$46,$F570)*(1-INDEX(AA$121:AA$137,$F570))</f>
        <v/>
      </c>
      <c r="AB570" s="37">
        <f>AB$12*$D570*INDEX(AB$21:AB$28,$E570)*INDEX(AB$30:AB$46,$F570)*(1-INDEX(AB$121:AB$137,$F570))</f>
        <v/>
      </c>
      <c r="AC570" s="37">
        <f>AC$12*$D570*INDEX(AC$21:AC$28,$E570)*INDEX(AC$30:AC$46,$F570)*(1-INDEX(AC$121:AC$137,$F570))</f>
        <v/>
      </c>
      <c r="AD570" s="40">
        <f>CARBONTAX(AD$12,$D570,INDEX(AD$21:AD$28,$E570),INDEX(AD$30:AD$46,$F570),INDEX(AD$121:AD$137,$F570))</f>
        <v/>
      </c>
      <c r="AF570" s="11">
        <f>LOWER(Settings!$C$4)&amp;".mit."&amp;$A570&amp;IF($C570="","","."&amp;$C570&amp;"."&amp;$B570)&amp;IF(INDEX(Variables!$D$5:$D$105,MATCH($A570,Variables!$A$5:$A$105,0))="","","."&amp;INDEX(Variables!$D$5:$D$105,MATCH($A570,Variables!$A$5:$A$105,0)))&amp;"."&amp;AF$5</f>
        <v/>
      </c>
      <c r="AG570" s="38">
        <f>AG$12*$D570*INDEX(AG$21:AG$28,$E570)*INDEX(AG$30:AG$46,$F570)*(1-INDEX(AG$121:AG$137,$F570))</f>
        <v/>
      </c>
      <c r="AH570" s="37">
        <f>AH$12*$D570*INDEX(AH$21:AH$28,$E570)*INDEX(AH$30:AH$46,$F570)*(1-INDEX(AH$121:AH$137,$F570))</f>
        <v/>
      </c>
      <c r="AI570" s="37">
        <f>AI$12*$D570*INDEX(AI$21:AI$28,$E570)*INDEX(AI$30:AI$46,$F570)*(1-INDEX(AI$121:AI$137,$F570))</f>
        <v/>
      </c>
      <c r="AJ570" s="37">
        <f>AJ$12*$D570*INDEX(AJ$21:AJ$28,$E570)*INDEX(AJ$30:AJ$46,$F570)*(1-INDEX(AJ$121:AJ$137,$F570))</f>
        <v/>
      </c>
      <c r="AK570" s="37">
        <f>AK$12*$D570*INDEX(AK$21:AK$28,$E570)*INDEX(AK$30:AK$46,$F570)*(1-INDEX(AK$121:AK$137,$F570))</f>
        <v/>
      </c>
      <c r="AL570" s="37">
        <f>AL$12*$D570*INDEX(AL$21:AL$28,$E570)*INDEX(AL$30:AL$46,$F570)*(1-INDEX(AL$121:AL$137,$F570))</f>
        <v/>
      </c>
      <c r="AM570" s="37">
        <f>AM$12*$D570*INDEX(AM$21:AM$28,$E570)*INDEX(AM$30:AM$46,$F570)*(1-INDEX(AM$121:AM$137,$F570))</f>
        <v/>
      </c>
      <c r="AN570" s="37">
        <f>AN$12*$D570*INDEX(AN$21:AN$28,$E570)*INDEX(AN$30:AN$46,$F570)*(1-INDEX(AN$121:AN$137,$F570))</f>
        <v/>
      </c>
      <c r="AO570" s="37">
        <f>AO$12*$D570*INDEX(AO$21:AO$28,$E570)*INDEX(AO$30:AO$46,$F570)*(1-INDEX(AO$121:AO$137,$F570))</f>
        <v/>
      </c>
      <c r="AP570" s="37">
        <f>AP$12*$D570*INDEX(AP$21:AP$28,$E570)*INDEX(AP$30:AP$46,$F570)*(1-INDEX(AP$121:AP$137,$F570))</f>
        <v/>
      </c>
      <c r="AQ570" s="37">
        <f>AQ$12*$D570*INDEX(AQ$21:AQ$28,$E570)*INDEX(AQ$30:AQ$46,$F570)*(1-INDEX(AQ$121:AQ$137,$F570))</f>
        <v/>
      </c>
      <c r="AR570" s="37">
        <f>AR$12*$D570*INDEX(AR$21:AR$28,$E570)*INDEX(AR$30:AR$46,$F570)*(1-INDEX(AR$121:AR$137,$F570))</f>
        <v/>
      </c>
      <c r="AS570" s="37">
        <f>AS$12*$D570*INDEX(AS$21:AS$28,$E570)*INDEX(AS$30:AS$46,$F570)*(1-INDEX(AS$121:AS$137,$F570))</f>
        <v/>
      </c>
      <c r="AT570" s="37">
        <f>AT$12*$D570*INDEX(AT$21:AT$28,$E570)*INDEX(AT$30:AT$46,$F570)*(1-INDEX(AT$121:AT$137,$F570))</f>
        <v/>
      </c>
      <c r="AU570" s="37">
        <f>AU$12*$D570*INDEX(AU$21:AU$28,$E570)*INDEX(AU$30:AU$46,$F570)*(1-INDEX(AU$121:AU$137,$F570))</f>
        <v/>
      </c>
      <c r="AV570" s="37">
        <f>AV$12*$D570*INDEX(AV$21:AV$28,$E570)*INDEX(AV$30:AV$46,$F570)*(1-INDEX(AV$121:AV$137,$F570))</f>
        <v/>
      </c>
      <c r="AW570" s="37">
        <f>AW$12*$D570*INDEX(AW$21:AW$28,$E570)*INDEX(AW$30:AW$46,$F570)*(1-INDEX(AW$121:AW$137,$F570))</f>
        <v/>
      </c>
      <c r="AX570" s="37">
        <f>AX$12*$D570*INDEX(AX$21:AX$28,$E570)*INDEX(AX$30:AX$46,$F570)*(1-INDEX(AX$121:AX$137,$F570))</f>
        <v/>
      </c>
      <c r="AY570" s="40">
        <f>CARBONTAX(AY$12,$D570,INDEX(AY$21:AY$28,$E570),INDEX(AY$30:AY$46,$F570),INDEX(AY$121:AY$137,$F570))</f>
        <v/>
      </c>
    </row>
    <row r="571" hidden="1" outlineLevel="2">
      <c r="A571" s="14" t="inlineStr">
        <is>
          <t>ctxnew</t>
        </is>
      </c>
      <c r="B571" s="14" t="inlineStr">
        <is>
          <t>bio</t>
        </is>
      </c>
      <c r="C571" s="14" t="inlineStr">
        <is>
          <t>avi</t>
        </is>
      </c>
      <c r="D571" s="37">
        <f>INDEX(Inputs!$T$5:$T$132,MATCH($B571&amp;"|"&amp;$C571,Inputs!$A$5:$A$132,0))</f>
        <v/>
      </c>
      <c r="E571" s="37">
        <f>INDEX(Inputs!$J$5:$J$132,MATCH($B571&amp;"|"&amp;$C571,Inputs!$A$5:$A$132,0))</f>
        <v/>
      </c>
      <c r="F571" s="37">
        <f>INDEX(Inputs!$K$5:$K$132,MATCH($B571&amp;"|"&amp;$C571,Inputs!$A$5:$A$132,0))</f>
        <v/>
      </c>
      <c r="G571" s="36" t="n"/>
      <c r="H571" s="14">
        <f>INDEX(Variables!$B$5:$B$105,MATCH($A571,Variables!$A$5:$A$105,0))&amp;IF($C571="",""," | "&amp;INDEX(Mapping!$B$5:$B$26,MATCH($C571,Mapping!$A$5:$A$26,0))&amp;" | "&amp;INDEX(Mapping!$B$30:$B$41,MATCH($B571,Mapping!$A$30:$A$41,0)))</f>
        <v/>
      </c>
      <c r="I571" s="14">
        <f>INDEX(Variables!$C$5:$C$105,MATCH($A571,Variables!$A$5:$A$105,0))</f>
        <v/>
      </c>
      <c r="J571" s="14">
        <f>INDEX(Variables!$E$5:$E$105,MATCH($A571,Variables!$A$5:$A$105,0))</f>
        <v/>
      </c>
      <c r="K571" s="11">
        <f>LOWER(Settings!$C$4)&amp;".mit."&amp;$A571&amp;IF($C571="","","."&amp;$C571&amp;"."&amp;$B571)&amp;IF(INDEX(Variables!$D$5:$D$105,MATCH($A571,Variables!$A$5:$A$105,0))="","","."&amp;INDEX(Variables!$D$5:$D$105,MATCH($A571,Variables!$A$5:$A$105,0)))&amp;"."&amp;K$5</f>
        <v/>
      </c>
      <c r="L571" s="38">
        <f>L$12*$D571*INDEX(L$21:L$28,$E571)*INDEX(L$30:L$46,$F571)*(1-INDEX(L$121:L$137,$F571))</f>
        <v/>
      </c>
      <c r="M571" s="37">
        <f>M$12*$D571*INDEX(M$21:M$28,$E571)*INDEX(M$30:M$46,$F571)*(1-INDEX(M$121:M$137,$F571))</f>
        <v/>
      </c>
      <c r="N571" s="37">
        <f>N$12*$D571*INDEX(N$21:N$28,$E571)*INDEX(N$30:N$46,$F571)*(1-INDEX(N$121:N$137,$F571))</f>
        <v/>
      </c>
      <c r="O571" s="37">
        <f>O$12*$D571*INDEX(O$21:O$28,$E571)*INDEX(O$30:O$46,$F571)*(1-INDEX(O$121:O$137,$F571))</f>
        <v/>
      </c>
      <c r="P571" s="37">
        <f>P$12*$D571*INDEX(P$21:P$28,$E571)*INDEX(P$30:P$46,$F571)*(1-INDEX(P$121:P$137,$F571))</f>
        <v/>
      </c>
      <c r="Q571" s="37">
        <f>Q$12*$D571*INDEX(Q$21:Q$28,$E571)*INDEX(Q$30:Q$46,$F571)*(1-INDEX(Q$121:Q$137,$F571))</f>
        <v/>
      </c>
      <c r="R571" s="37">
        <f>R$12*$D571*INDEX(R$21:R$28,$E571)*INDEX(R$30:R$46,$F571)*(1-INDEX(R$121:R$137,$F571))</f>
        <v/>
      </c>
      <c r="S571" s="37">
        <f>S$12*$D571*INDEX(S$21:S$28,$E571)*INDEX(S$30:S$46,$F571)*(1-INDEX(S$121:S$137,$F571))</f>
        <v/>
      </c>
      <c r="T571" s="37">
        <f>T$12*$D571*INDEX(T$21:T$28,$E571)*INDEX(T$30:T$46,$F571)*(1-INDEX(T$121:T$137,$F571))</f>
        <v/>
      </c>
      <c r="U571" s="37">
        <f>U$12*$D571*INDEX(U$21:U$28,$E571)*INDEX(U$30:U$46,$F571)*(1-INDEX(U$121:U$137,$F571))</f>
        <v/>
      </c>
      <c r="V571" s="37">
        <f>V$12*$D571*INDEX(V$21:V$28,$E571)*INDEX(V$30:V$46,$F571)*(1-INDEX(V$121:V$137,$F571))</f>
        <v/>
      </c>
      <c r="W571" s="37">
        <f>W$12*$D571*INDEX(W$21:W$28,$E571)*INDEX(W$30:W$46,$F571)*(1-INDEX(W$121:W$137,$F571))</f>
        <v/>
      </c>
      <c r="X571" s="37">
        <f>X$12*$D571*INDEX(X$21:X$28,$E571)*INDEX(X$30:X$46,$F571)*(1-INDEX(X$121:X$137,$F571))</f>
        <v/>
      </c>
      <c r="Y571" s="37">
        <f>Y$12*$D571*INDEX(Y$21:Y$28,$E571)*INDEX(Y$30:Y$46,$F571)*(1-INDEX(Y$121:Y$137,$F571))</f>
        <v/>
      </c>
      <c r="Z571" s="37">
        <f>Z$12*$D571*INDEX(Z$21:Z$28,$E571)*INDEX(Z$30:Z$46,$F571)*(1-INDEX(Z$121:Z$137,$F571))</f>
        <v/>
      </c>
      <c r="AA571" s="37">
        <f>AA$12*$D571*INDEX(AA$21:AA$28,$E571)*INDEX(AA$30:AA$46,$F571)*(1-INDEX(AA$121:AA$137,$F571))</f>
        <v/>
      </c>
      <c r="AB571" s="37">
        <f>AB$12*$D571*INDEX(AB$21:AB$28,$E571)*INDEX(AB$30:AB$46,$F571)*(1-INDEX(AB$121:AB$137,$F571))</f>
        <v/>
      </c>
      <c r="AC571" s="37">
        <f>AC$12*$D571*INDEX(AC$21:AC$28,$E571)*INDEX(AC$30:AC$46,$F571)*(1-INDEX(AC$121:AC$137,$F571))</f>
        <v/>
      </c>
      <c r="AD571" s="40">
        <f>CARBONTAX(AD$12,$D571,INDEX(AD$21:AD$28,$E571),INDEX(AD$30:AD$46,$F571),INDEX(AD$121:AD$137,$F571))</f>
        <v/>
      </c>
      <c r="AF571" s="11">
        <f>LOWER(Settings!$C$4)&amp;".mit."&amp;$A571&amp;IF($C571="","","."&amp;$C571&amp;"."&amp;$B571)&amp;IF(INDEX(Variables!$D$5:$D$105,MATCH($A571,Variables!$A$5:$A$105,0))="","","."&amp;INDEX(Variables!$D$5:$D$105,MATCH($A571,Variables!$A$5:$A$105,0)))&amp;"."&amp;AF$5</f>
        <v/>
      </c>
      <c r="AG571" s="38">
        <f>AG$12*$D571*INDEX(AG$21:AG$28,$E571)*INDEX(AG$30:AG$46,$F571)*(1-INDEX(AG$121:AG$137,$F571))</f>
        <v/>
      </c>
      <c r="AH571" s="37">
        <f>AH$12*$D571*INDEX(AH$21:AH$28,$E571)*INDEX(AH$30:AH$46,$F571)*(1-INDEX(AH$121:AH$137,$F571))</f>
        <v/>
      </c>
      <c r="AI571" s="37">
        <f>AI$12*$D571*INDEX(AI$21:AI$28,$E571)*INDEX(AI$30:AI$46,$F571)*(1-INDEX(AI$121:AI$137,$F571))</f>
        <v/>
      </c>
      <c r="AJ571" s="37">
        <f>AJ$12*$D571*INDEX(AJ$21:AJ$28,$E571)*INDEX(AJ$30:AJ$46,$F571)*(1-INDEX(AJ$121:AJ$137,$F571))</f>
        <v/>
      </c>
      <c r="AK571" s="37">
        <f>AK$12*$D571*INDEX(AK$21:AK$28,$E571)*INDEX(AK$30:AK$46,$F571)*(1-INDEX(AK$121:AK$137,$F571))</f>
        <v/>
      </c>
      <c r="AL571" s="37">
        <f>AL$12*$D571*INDEX(AL$21:AL$28,$E571)*INDEX(AL$30:AL$46,$F571)*(1-INDEX(AL$121:AL$137,$F571))</f>
        <v/>
      </c>
      <c r="AM571" s="37">
        <f>AM$12*$D571*INDEX(AM$21:AM$28,$E571)*INDEX(AM$30:AM$46,$F571)*(1-INDEX(AM$121:AM$137,$F571))</f>
        <v/>
      </c>
      <c r="AN571" s="37">
        <f>AN$12*$D571*INDEX(AN$21:AN$28,$E571)*INDEX(AN$30:AN$46,$F571)*(1-INDEX(AN$121:AN$137,$F571))</f>
        <v/>
      </c>
      <c r="AO571" s="37">
        <f>AO$12*$D571*INDEX(AO$21:AO$28,$E571)*INDEX(AO$30:AO$46,$F571)*(1-INDEX(AO$121:AO$137,$F571))</f>
        <v/>
      </c>
      <c r="AP571" s="37">
        <f>AP$12*$D571*INDEX(AP$21:AP$28,$E571)*INDEX(AP$30:AP$46,$F571)*(1-INDEX(AP$121:AP$137,$F571))</f>
        <v/>
      </c>
      <c r="AQ571" s="37">
        <f>AQ$12*$D571*INDEX(AQ$21:AQ$28,$E571)*INDEX(AQ$30:AQ$46,$F571)*(1-INDEX(AQ$121:AQ$137,$F571))</f>
        <v/>
      </c>
      <c r="AR571" s="37">
        <f>AR$12*$D571*INDEX(AR$21:AR$28,$E571)*INDEX(AR$30:AR$46,$F571)*(1-INDEX(AR$121:AR$137,$F571))</f>
        <v/>
      </c>
      <c r="AS571" s="37">
        <f>AS$12*$D571*INDEX(AS$21:AS$28,$E571)*INDEX(AS$30:AS$46,$F571)*(1-INDEX(AS$121:AS$137,$F571))</f>
        <v/>
      </c>
      <c r="AT571" s="37">
        <f>AT$12*$D571*INDEX(AT$21:AT$28,$E571)*INDEX(AT$30:AT$46,$F571)*(1-INDEX(AT$121:AT$137,$F571))</f>
        <v/>
      </c>
      <c r="AU571" s="37">
        <f>AU$12*$D571*INDEX(AU$21:AU$28,$E571)*INDEX(AU$30:AU$46,$F571)*(1-INDEX(AU$121:AU$137,$F571))</f>
        <v/>
      </c>
      <c r="AV571" s="37">
        <f>AV$12*$D571*INDEX(AV$21:AV$28,$E571)*INDEX(AV$30:AV$46,$F571)*(1-INDEX(AV$121:AV$137,$F571))</f>
        <v/>
      </c>
      <c r="AW571" s="37">
        <f>AW$12*$D571*INDEX(AW$21:AW$28,$E571)*INDEX(AW$30:AW$46,$F571)*(1-INDEX(AW$121:AW$137,$F571))</f>
        <v/>
      </c>
      <c r="AX571" s="37">
        <f>AX$12*$D571*INDEX(AX$21:AX$28,$E571)*INDEX(AX$30:AX$46,$F571)*(1-INDEX(AX$121:AX$137,$F571))</f>
        <v/>
      </c>
      <c r="AY571" s="40">
        <f>CARBONTAX(AY$12,$D571,INDEX(AY$21:AY$28,$E571),INDEX(AY$30:AY$46,$F571),INDEX(AY$121:AY$137,$F571))</f>
        <v/>
      </c>
    </row>
    <row r="572" hidden="1" outlineLevel="2"/>
    <row r="573" hidden="1" outlineLevel="2">
      <c r="A573" s="14" t="inlineStr">
        <is>
          <t>ets</t>
        </is>
      </c>
      <c r="B573" s="14" t="inlineStr">
        <is>
          <t>coa</t>
        </is>
      </c>
      <c r="C573" s="14" t="inlineStr">
        <is>
          <t>avi</t>
        </is>
      </c>
      <c r="D573" s="37">
        <f>INDEX(Inputs!$T$5:$T$132,MATCH($B573&amp;"|"&amp;$C573,Inputs!$A$5:$A$132,0))</f>
        <v/>
      </c>
      <c r="E573" s="37">
        <f>INDEX(Inputs!$K$5:$K$132,MATCH($B573&amp;"|"&amp;$C573,Inputs!$A$5:$A$132,0))</f>
        <v/>
      </c>
      <c r="F573" s="36" t="n"/>
      <c r="G573" s="36" t="n"/>
      <c r="H573" s="14">
        <f>INDEX(Variables!$B$5:$B$105,MATCH($A573,Variables!$A$5:$A$105,0))&amp;IF($C573="",""," | "&amp;INDEX(Mapping!$B$5:$B$26,MATCH($C573,Mapping!$A$5:$A$26,0))&amp;" | "&amp;INDEX(Mapping!$B$30:$B$41,MATCH($B573,Mapping!$A$30:$A$41,0)))</f>
        <v/>
      </c>
      <c r="I573" s="14">
        <f>INDEX(Variables!$C$5:$C$105,MATCH($A573,Variables!$A$5:$A$105,0))</f>
        <v/>
      </c>
      <c r="J573" s="14">
        <f>INDEX(Variables!$E$5:$E$105,MATCH($A573,Variables!$A$5:$A$105,0))</f>
        <v/>
      </c>
      <c r="K573" s="11">
        <f>LOWER(Settings!$C$4)&amp;".mit."&amp;$A573&amp;IF($C573="","","."&amp;$C573&amp;"."&amp;$B573)&amp;IF(INDEX(Variables!$D$5:$D$105,MATCH($A573,Variables!$A$5:$A$105,0))="","","."&amp;INDEX(Variables!$D$5:$D$105,MATCH($A573,Variables!$A$5:$A$105,0)))&amp;"."&amp;K$5</f>
        <v/>
      </c>
      <c r="L573" s="38">
        <f>L$194*$D573*INDEX(L$121:L$137,$E573)*(1-INDEX(L$151:L$167,$E573))</f>
        <v/>
      </c>
      <c r="M573" s="37">
        <f>M$194*$D573*INDEX(M$121:M$137,$E573)*(1-INDEX(M$151:M$167,$E573))</f>
        <v/>
      </c>
      <c r="N573" s="37">
        <f>N$194*$D573*INDEX(N$121:N$137,$E573)*(1-INDEX(N$151:N$167,$E573))</f>
        <v/>
      </c>
      <c r="O573" s="37">
        <f>O$194*$D573*INDEX(O$121:O$137,$E573)*(1-INDEX(O$151:O$167,$E573))</f>
        <v/>
      </c>
      <c r="P573" s="37">
        <f>P$194*$D573*INDEX(P$121:P$137,$E573)*(1-INDEX(P$151:P$167,$E573))</f>
        <v/>
      </c>
      <c r="Q573" s="37">
        <f>Q$194*$D573*INDEX(Q$121:Q$137,$E573)*(1-INDEX(Q$151:Q$167,$E573))</f>
        <v/>
      </c>
      <c r="R573" s="37">
        <f>R$194*$D573*INDEX(R$121:R$137,$E573)*(1-INDEX(R$151:R$167,$E573))</f>
        <v/>
      </c>
      <c r="S573" s="37">
        <f>S$194*$D573*INDEX(S$121:S$137,$E573)*(1-INDEX(S$151:S$167,$E573))</f>
        <v/>
      </c>
      <c r="T573" s="37">
        <f>T$194*$D573*INDEX(T$121:T$137,$E573)*(1-INDEX(T$151:T$167,$E573))</f>
        <v/>
      </c>
      <c r="U573" s="37">
        <f>U$194*$D573*INDEX(U$121:U$137,$E573)*(1-INDEX(U$151:U$167,$E573))</f>
        <v/>
      </c>
      <c r="V573" s="37">
        <f>V$194*$D573*INDEX(V$121:V$137,$E573)*(1-INDEX(V$151:V$167,$E573))</f>
        <v/>
      </c>
      <c r="W573" s="37">
        <f>W$194*$D573*INDEX(W$121:W$137,$E573)*(1-INDEX(W$151:W$167,$E573))</f>
        <v/>
      </c>
      <c r="X573" s="37">
        <f>X$194*$D573*INDEX(X$121:X$137,$E573)*(1-INDEX(X$151:X$167,$E573))</f>
        <v/>
      </c>
      <c r="Y573" s="37">
        <f>Y$194*$D573*INDEX(Y$121:Y$137,$E573)*(1-INDEX(Y$151:Y$167,$E573))</f>
        <v/>
      </c>
      <c r="Z573" s="37">
        <f>Z$194*$D573*INDEX(Z$121:Z$137,$E573)*(1-INDEX(Z$151:Z$167,$E573))</f>
        <v/>
      </c>
      <c r="AA573" s="37">
        <f>AA$194*$D573*INDEX(AA$121:AA$137,$E573)*(1-INDEX(AA$151:AA$167,$E573))</f>
        <v/>
      </c>
      <c r="AB573" s="37">
        <f>AB$194*$D573*INDEX(AB$121:AB$137,$E573)*(1-INDEX(AB$151:AB$167,$E573))</f>
        <v/>
      </c>
      <c r="AC573" s="37">
        <f>AC$194*$D573*INDEX(AC$121:AC$137,$E573)*(1-INDEX(AC$151:AC$167,$E573))</f>
        <v/>
      </c>
      <c r="AD573" s="40">
        <f>ETSCOST(AD$194,$D573,INDEX(AD$121:AD$137,$E573),INDEX(AD$151:AD$167,$E573))</f>
        <v/>
      </c>
      <c r="AF573" s="11">
        <f>LOWER(Settings!$C$4)&amp;".mit."&amp;$A573&amp;IF($C573="","","."&amp;$C573&amp;"."&amp;$B573)&amp;IF(INDEX(Variables!$D$5:$D$105,MATCH($A573,Variables!$A$5:$A$105,0))="","","."&amp;INDEX(Variables!$D$5:$D$105,MATCH($A573,Variables!$A$5:$A$105,0)))&amp;"."&amp;AF$5</f>
        <v/>
      </c>
      <c r="AG573" s="38">
        <f>AG$194*$D573*INDEX(AG$121:AG$137,$E573)*(1-INDEX(AG$151:AG$167,$E573))</f>
        <v/>
      </c>
      <c r="AH573" s="37">
        <f>AH$194*$D573*INDEX(AH$121:AH$137,$E573)*(1-INDEX(AH$151:AH$167,$E573))</f>
        <v/>
      </c>
      <c r="AI573" s="37">
        <f>AI$194*$D573*INDEX(AI$121:AI$137,$E573)*(1-INDEX(AI$151:AI$167,$E573))</f>
        <v/>
      </c>
      <c r="AJ573" s="37">
        <f>AJ$194*$D573*INDEX(AJ$121:AJ$137,$E573)*(1-INDEX(AJ$151:AJ$167,$E573))</f>
        <v/>
      </c>
      <c r="AK573" s="37">
        <f>AK$194*$D573*INDEX(AK$121:AK$137,$E573)*(1-INDEX(AK$151:AK$167,$E573))</f>
        <v/>
      </c>
      <c r="AL573" s="37">
        <f>AL$194*$D573*INDEX(AL$121:AL$137,$E573)*(1-INDEX(AL$151:AL$167,$E573))</f>
        <v/>
      </c>
      <c r="AM573" s="37">
        <f>AM$194*$D573*INDEX(AM$121:AM$137,$E573)*(1-INDEX(AM$151:AM$167,$E573))</f>
        <v/>
      </c>
      <c r="AN573" s="37">
        <f>AN$194*$D573*INDEX(AN$121:AN$137,$E573)*(1-INDEX(AN$151:AN$167,$E573))</f>
        <v/>
      </c>
      <c r="AO573" s="37">
        <f>AO$194*$D573*INDEX(AO$121:AO$137,$E573)*(1-INDEX(AO$151:AO$167,$E573))</f>
        <v/>
      </c>
      <c r="AP573" s="37">
        <f>AP$194*$D573*INDEX(AP$121:AP$137,$E573)*(1-INDEX(AP$151:AP$167,$E573))</f>
        <v/>
      </c>
      <c r="AQ573" s="37">
        <f>AQ$194*$D573*INDEX(AQ$121:AQ$137,$E573)*(1-INDEX(AQ$151:AQ$167,$E573))</f>
        <v/>
      </c>
      <c r="AR573" s="37">
        <f>AR$194*$D573*INDEX(AR$121:AR$137,$E573)*(1-INDEX(AR$151:AR$167,$E573))</f>
        <v/>
      </c>
      <c r="AS573" s="37">
        <f>AS$194*$D573*INDEX(AS$121:AS$137,$E573)*(1-INDEX(AS$151:AS$167,$E573))</f>
        <v/>
      </c>
      <c r="AT573" s="37">
        <f>AT$194*$D573*INDEX(AT$121:AT$137,$E573)*(1-INDEX(AT$151:AT$167,$E573))</f>
        <v/>
      </c>
      <c r="AU573" s="37">
        <f>AU$194*$D573*INDEX(AU$121:AU$137,$E573)*(1-INDEX(AU$151:AU$167,$E573))</f>
        <v/>
      </c>
      <c r="AV573" s="37">
        <f>AV$194*$D573*INDEX(AV$121:AV$137,$E573)*(1-INDEX(AV$151:AV$167,$E573))</f>
        <v/>
      </c>
      <c r="AW573" s="37">
        <f>AW$194*$D573*INDEX(AW$121:AW$137,$E573)*(1-INDEX(AW$151:AW$167,$E573))</f>
        <v/>
      </c>
      <c r="AX573" s="37">
        <f>AX$194*$D573*INDEX(AX$121:AX$137,$E573)*(1-INDEX(AX$151:AX$167,$E573))</f>
        <v/>
      </c>
      <c r="AY573" s="40">
        <f>ETSCOST(AY$194,$D573,INDEX(AY$121:AY$137,$E573),INDEX(AY$151:AY$167,$E573))</f>
        <v/>
      </c>
    </row>
    <row r="574" hidden="1" outlineLevel="2">
      <c r="A574" s="14" t="inlineStr">
        <is>
          <t>ets</t>
        </is>
      </c>
      <c r="B574" s="14" t="inlineStr">
        <is>
          <t>nga</t>
        </is>
      </c>
      <c r="C574" s="14" t="inlineStr">
        <is>
          <t>avi</t>
        </is>
      </c>
      <c r="D574" s="37">
        <f>INDEX(Inputs!$T$5:$T$132,MATCH($B574&amp;"|"&amp;$C574,Inputs!$A$5:$A$132,0))</f>
        <v/>
      </c>
      <c r="E574" s="37">
        <f>INDEX(Inputs!$K$5:$K$132,MATCH($B574&amp;"|"&amp;$C574,Inputs!$A$5:$A$132,0))</f>
        <v/>
      </c>
      <c r="F574" s="36" t="n"/>
      <c r="G574" s="36" t="n"/>
      <c r="H574" s="14">
        <f>INDEX(Variables!$B$5:$B$105,MATCH($A574,Variables!$A$5:$A$105,0))&amp;IF($C574="",""," | "&amp;INDEX(Mapping!$B$5:$B$26,MATCH($C574,Mapping!$A$5:$A$26,0))&amp;" | "&amp;INDEX(Mapping!$B$30:$B$41,MATCH($B574,Mapping!$A$30:$A$41,0)))</f>
        <v/>
      </c>
      <c r="I574" s="14">
        <f>INDEX(Variables!$C$5:$C$105,MATCH($A574,Variables!$A$5:$A$105,0))</f>
        <v/>
      </c>
      <c r="J574" s="14">
        <f>INDEX(Variables!$E$5:$E$105,MATCH($A574,Variables!$A$5:$A$105,0))</f>
        <v/>
      </c>
      <c r="K574" s="11">
        <f>LOWER(Settings!$C$4)&amp;".mit."&amp;$A574&amp;IF($C574="","","."&amp;$C574&amp;"."&amp;$B574)&amp;IF(INDEX(Variables!$D$5:$D$105,MATCH($A574,Variables!$A$5:$A$105,0))="","","."&amp;INDEX(Variables!$D$5:$D$105,MATCH($A574,Variables!$A$5:$A$105,0)))&amp;"."&amp;K$5</f>
        <v/>
      </c>
      <c r="L574" s="38">
        <f>L$194*$D574*INDEX(L$121:L$137,$E574)*(1-INDEX(L$151:L$167,$E574))</f>
        <v/>
      </c>
      <c r="M574" s="37">
        <f>M$194*$D574*INDEX(M$121:M$137,$E574)*(1-INDEX(M$151:M$167,$E574))</f>
        <v/>
      </c>
      <c r="N574" s="37">
        <f>N$194*$D574*INDEX(N$121:N$137,$E574)*(1-INDEX(N$151:N$167,$E574))</f>
        <v/>
      </c>
      <c r="O574" s="37">
        <f>O$194*$D574*INDEX(O$121:O$137,$E574)*(1-INDEX(O$151:O$167,$E574))</f>
        <v/>
      </c>
      <c r="P574" s="37">
        <f>P$194*$D574*INDEX(P$121:P$137,$E574)*(1-INDEX(P$151:P$167,$E574))</f>
        <v/>
      </c>
      <c r="Q574" s="37">
        <f>Q$194*$D574*INDEX(Q$121:Q$137,$E574)*(1-INDEX(Q$151:Q$167,$E574))</f>
        <v/>
      </c>
      <c r="R574" s="37">
        <f>R$194*$D574*INDEX(R$121:R$137,$E574)*(1-INDEX(R$151:R$167,$E574))</f>
        <v/>
      </c>
      <c r="S574" s="37">
        <f>S$194*$D574*INDEX(S$121:S$137,$E574)*(1-INDEX(S$151:S$167,$E574))</f>
        <v/>
      </c>
      <c r="T574" s="37">
        <f>T$194*$D574*INDEX(T$121:T$137,$E574)*(1-INDEX(T$151:T$167,$E574))</f>
        <v/>
      </c>
      <c r="U574" s="37">
        <f>U$194*$D574*INDEX(U$121:U$137,$E574)*(1-INDEX(U$151:U$167,$E574))</f>
        <v/>
      </c>
      <c r="V574" s="37">
        <f>V$194*$D574*INDEX(V$121:V$137,$E574)*(1-INDEX(V$151:V$167,$E574))</f>
        <v/>
      </c>
      <c r="W574" s="37">
        <f>W$194*$D574*INDEX(W$121:W$137,$E574)*(1-INDEX(W$151:W$167,$E574))</f>
        <v/>
      </c>
      <c r="X574" s="37">
        <f>X$194*$D574*INDEX(X$121:X$137,$E574)*(1-INDEX(X$151:X$167,$E574))</f>
        <v/>
      </c>
      <c r="Y574" s="37">
        <f>Y$194*$D574*INDEX(Y$121:Y$137,$E574)*(1-INDEX(Y$151:Y$167,$E574))</f>
        <v/>
      </c>
      <c r="Z574" s="37">
        <f>Z$194*$D574*INDEX(Z$121:Z$137,$E574)*(1-INDEX(Z$151:Z$167,$E574))</f>
        <v/>
      </c>
      <c r="AA574" s="37">
        <f>AA$194*$D574*INDEX(AA$121:AA$137,$E574)*(1-INDEX(AA$151:AA$167,$E574))</f>
        <v/>
      </c>
      <c r="AB574" s="37">
        <f>AB$194*$D574*INDEX(AB$121:AB$137,$E574)*(1-INDEX(AB$151:AB$167,$E574))</f>
        <v/>
      </c>
      <c r="AC574" s="37">
        <f>AC$194*$D574*INDEX(AC$121:AC$137,$E574)*(1-INDEX(AC$151:AC$167,$E574))</f>
        <v/>
      </c>
      <c r="AD574" s="40">
        <f>ETSCOST(AD$194,$D574,INDEX(AD$121:AD$137,$E574),INDEX(AD$151:AD$167,$E574))</f>
        <v/>
      </c>
      <c r="AF574" s="11">
        <f>LOWER(Settings!$C$4)&amp;".mit."&amp;$A574&amp;IF($C574="","","."&amp;$C574&amp;"."&amp;$B574)&amp;IF(INDEX(Variables!$D$5:$D$105,MATCH($A574,Variables!$A$5:$A$105,0))="","","."&amp;INDEX(Variables!$D$5:$D$105,MATCH($A574,Variables!$A$5:$A$105,0)))&amp;"."&amp;AF$5</f>
        <v/>
      </c>
      <c r="AG574" s="38">
        <f>AG$194*$D574*INDEX(AG$121:AG$137,$E574)*(1-INDEX(AG$151:AG$167,$E574))</f>
        <v/>
      </c>
      <c r="AH574" s="37">
        <f>AH$194*$D574*INDEX(AH$121:AH$137,$E574)*(1-INDEX(AH$151:AH$167,$E574))</f>
        <v/>
      </c>
      <c r="AI574" s="37">
        <f>AI$194*$D574*INDEX(AI$121:AI$137,$E574)*(1-INDEX(AI$151:AI$167,$E574))</f>
        <v/>
      </c>
      <c r="AJ574" s="37">
        <f>AJ$194*$D574*INDEX(AJ$121:AJ$137,$E574)*(1-INDEX(AJ$151:AJ$167,$E574))</f>
        <v/>
      </c>
      <c r="AK574" s="37">
        <f>AK$194*$D574*INDEX(AK$121:AK$137,$E574)*(1-INDEX(AK$151:AK$167,$E574))</f>
        <v/>
      </c>
      <c r="AL574" s="37">
        <f>AL$194*$D574*INDEX(AL$121:AL$137,$E574)*(1-INDEX(AL$151:AL$167,$E574))</f>
        <v/>
      </c>
      <c r="AM574" s="37">
        <f>AM$194*$D574*INDEX(AM$121:AM$137,$E574)*(1-INDEX(AM$151:AM$167,$E574))</f>
        <v/>
      </c>
      <c r="AN574" s="37">
        <f>AN$194*$D574*INDEX(AN$121:AN$137,$E574)*(1-INDEX(AN$151:AN$167,$E574))</f>
        <v/>
      </c>
      <c r="AO574" s="37">
        <f>AO$194*$D574*INDEX(AO$121:AO$137,$E574)*(1-INDEX(AO$151:AO$167,$E574))</f>
        <v/>
      </c>
      <c r="AP574" s="37">
        <f>AP$194*$D574*INDEX(AP$121:AP$137,$E574)*(1-INDEX(AP$151:AP$167,$E574))</f>
        <v/>
      </c>
      <c r="AQ574" s="37">
        <f>AQ$194*$D574*INDEX(AQ$121:AQ$137,$E574)*(1-INDEX(AQ$151:AQ$167,$E574))</f>
        <v/>
      </c>
      <c r="AR574" s="37">
        <f>AR$194*$D574*INDEX(AR$121:AR$137,$E574)*(1-INDEX(AR$151:AR$167,$E574))</f>
        <v/>
      </c>
      <c r="AS574" s="37">
        <f>AS$194*$D574*INDEX(AS$121:AS$137,$E574)*(1-INDEX(AS$151:AS$167,$E574))</f>
        <v/>
      </c>
      <c r="AT574" s="37">
        <f>AT$194*$D574*INDEX(AT$121:AT$137,$E574)*(1-INDEX(AT$151:AT$167,$E574))</f>
        <v/>
      </c>
      <c r="AU574" s="37">
        <f>AU$194*$D574*INDEX(AU$121:AU$137,$E574)*(1-INDEX(AU$151:AU$167,$E574))</f>
        <v/>
      </c>
      <c r="AV574" s="37">
        <f>AV$194*$D574*INDEX(AV$121:AV$137,$E574)*(1-INDEX(AV$151:AV$167,$E574))</f>
        <v/>
      </c>
      <c r="AW574" s="37">
        <f>AW$194*$D574*INDEX(AW$121:AW$137,$E574)*(1-INDEX(AW$151:AW$167,$E574))</f>
        <v/>
      </c>
      <c r="AX574" s="37">
        <f>AX$194*$D574*INDEX(AX$121:AX$137,$E574)*(1-INDEX(AX$151:AX$167,$E574))</f>
        <v/>
      </c>
      <c r="AY574" s="40">
        <f>ETSCOST(AY$194,$D574,INDEX(AY$121:AY$137,$E574),INDEX(AY$151:AY$167,$E574))</f>
        <v/>
      </c>
    </row>
    <row r="575" hidden="1" outlineLevel="2">
      <c r="A575" s="14" t="inlineStr">
        <is>
          <t>ets</t>
        </is>
      </c>
      <c r="B575" s="14" t="inlineStr">
        <is>
          <t>gso</t>
        </is>
      </c>
      <c r="C575" s="14" t="inlineStr">
        <is>
          <t>avi</t>
        </is>
      </c>
      <c r="D575" s="37">
        <f>INDEX(Inputs!$T$5:$T$132,MATCH($B575&amp;"|"&amp;$C575,Inputs!$A$5:$A$132,0))</f>
        <v/>
      </c>
      <c r="E575" s="37">
        <f>INDEX(Inputs!$K$5:$K$132,MATCH($B575&amp;"|"&amp;$C575,Inputs!$A$5:$A$132,0))</f>
        <v/>
      </c>
      <c r="F575" s="36" t="n"/>
      <c r="G575" s="36" t="n"/>
      <c r="H575" s="14">
        <f>INDEX(Variables!$B$5:$B$105,MATCH($A575,Variables!$A$5:$A$105,0))&amp;IF($C575="",""," | "&amp;INDEX(Mapping!$B$5:$B$26,MATCH($C575,Mapping!$A$5:$A$26,0))&amp;" | "&amp;INDEX(Mapping!$B$30:$B$41,MATCH($B575,Mapping!$A$30:$A$41,0)))</f>
        <v/>
      </c>
      <c r="I575" s="14">
        <f>INDEX(Variables!$C$5:$C$105,MATCH($A575,Variables!$A$5:$A$105,0))</f>
        <v/>
      </c>
      <c r="J575" s="14">
        <f>INDEX(Variables!$E$5:$E$105,MATCH($A575,Variables!$A$5:$A$105,0))</f>
        <v/>
      </c>
      <c r="K575" s="11">
        <f>LOWER(Settings!$C$4)&amp;".mit."&amp;$A575&amp;IF($C575="","","."&amp;$C575&amp;"."&amp;$B575)&amp;IF(INDEX(Variables!$D$5:$D$105,MATCH($A575,Variables!$A$5:$A$105,0))="","","."&amp;INDEX(Variables!$D$5:$D$105,MATCH($A575,Variables!$A$5:$A$105,0)))&amp;"."&amp;K$5</f>
        <v/>
      </c>
      <c r="L575" s="38">
        <f>L$194*$D575*INDEX(L$121:L$137,$E575)*(1-INDEX(L$151:L$167,$E575))</f>
        <v/>
      </c>
      <c r="M575" s="37">
        <f>M$194*$D575*INDEX(M$121:M$137,$E575)*(1-INDEX(M$151:M$167,$E575))</f>
        <v/>
      </c>
      <c r="N575" s="37">
        <f>N$194*$D575*INDEX(N$121:N$137,$E575)*(1-INDEX(N$151:N$167,$E575))</f>
        <v/>
      </c>
      <c r="O575" s="37">
        <f>O$194*$D575*INDEX(O$121:O$137,$E575)*(1-INDEX(O$151:O$167,$E575))</f>
        <v/>
      </c>
      <c r="P575" s="37">
        <f>P$194*$D575*INDEX(P$121:P$137,$E575)*(1-INDEX(P$151:P$167,$E575))</f>
        <v/>
      </c>
      <c r="Q575" s="37">
        <f>Q$194*$D575*INDEX(Q$121:Q$137,$E575)*(1-INDEX(Q$151:Q$167,$E575))</f>
        <v/>
      </c>
      <c r="R575" s="37">
        <f>R$194*$D575*INDEX(R$121:R$137,$E575)*(1-INDEX(R$151:R$167,$E575))</f>
        <v/>
      </c>
      <c r="S575" s="37">
        <f>S$194*$D575*INDEX(S$121:S$137,$E575)*(1-INDEX(S$151:S$167,$E575))</f>
        <v/>
      </c>
      <c r="T575" s="37">
        <f>T$194*$D575*INDEX(T$121:T$137,$E575)*(1-INDEX(T$151:T$167,$E575))</f>
        <v/>
      </c>
      <c r="U575" s="37">
        <f>U$194*$D575*INDEX(U$121:U$137,$E575)*(1-INDEX(U$151:U$167,$E575))</f>
        <v/>
      </c>
      <c r="V575" s="37">
        <f>V$194*$D575*INDEX(V$121:V$137,$E575)*(1-INDEX(V$151:V$167,$E575))</f>
        <v/>
      </c>
      <c r="W575" s="37">
        <f>W$194*$D575*INDEX(W$121:W$137,$E575)*(1-INDEX(W$151:W$167,$E575))</f>
        <v/>
      </c>
      <c r="X575" s="37">
        <f>X$194*$D575*INDEX(X$121:X$137,$E575)*(1-INDEX(X$151:X$167,$E575))</f>
        <v/>
      </c>
      <c r="Y575" s="37">
        <f>Y$194*$D575*INDEX(Y$121:Y$137,$E575)*(1-INDEX(Y$151:Y$167,$E575))</f>
        <v/>
      </c>
      <c r="Z575" s="37">
        <f>Z$194*$D575*INDEX(Z$121:Z$137,$E575)*(1-INDEX(Z$151:Z$167,$E575))</f>
        <v/>
      </c>
      <c r="AA575" s="37">
        <f>AA$194*$D575*INDEX(AA$121:AA$137,$E575)*(1-INDEX(AA$151:AA$167,$E575))</f>
        <v/>
      </c>
      <c r="AB575" s="37">
        <f>AB$194*$D575*INDEX(AB$121:AB$137,$E575)*(1-INDEX(AB$151:AB$167,$E575))</f>
        <v/>
      </c>
      <c r="AC575" s="37">
        <f>AC$194*$D575*INDEX(AC$121:AC$137,$E575)*(1-INDEX(AC$151:AC$167,$E575))</f>
        <v/>
      </c>
      <c r="AD575" s="40">
        <f>ETSCOST(AD$194,$D575,INDEX(AD$121:AD$137,$E575),INDEX(AD$151:AD$167,$E575))</f>
        <v/>
      </c>
      <c r="AF575" s="11">
        <f>LOWER(Settings!$C$4)&amp;".mit."&amp;$A575&amp;IF($C575="","","."&amp;$C575&amp;"."&amp;$B575)&amp;IF(INDEX(Variables!$D$5:$D$105,MATCH($A575,Variables!$A$5:$A$105,0))="","","."&amp;INDEX(Variables!$D$5:$D$105,MATCH($A575,Variables!$A$5:$A$105,0)))&amp;"."&amp;AF$5</f>
        <v/>
      </c>
      <c r="AG575" s="38">
        <f>AG$194*$D575*INDEX(AG$121:AG$137,$E575)*(1-INDEX(AG$151:AG$167,$E575))</f>
        <v/>
      </c>
      <c r="AH575" s="37">
        <f>AH$194*$D575*INDEX(AH$121:AH$137,$E575)*(1-INDEX(AH$151:AH$167,$E575))</f>
        <v/>
      </c>
      <c r="AI575" s="37">
        <f>AI$194*$D575*INDEX(AI$121:AI$137,$E575)*(1-INDEX(AI$151:AI$167,$E575))</f>
        <v/>
      </c>
      <c r="AJ575" s="37">
        <f>AJ$194*$D575*INDEX(AJ$121:AJ$137,$E575)*(1-INDEX(AJ$151:AJ$167,$E575))</f>
        <v/>
      </c>
      <c r="AK575" s="37">
        <f>AK$194*$D575*INDEX(AK$121:AK$137,$E575)*(1-INDEX(AK$151:AK$167,$E575))</f>
        <v/>
      </c>
      <c r="AL575" s="37">
        <f>AL$194*$D575*INDEX(AL$121:AL$137,$E575)*(1-INDEX(AL$151:AL$167,$E575))</f>
        <v/>
      </c>
      <c r="AM575" s="37">
        <f>AM$194*$D575*INDEX(AM$121:AM$137,$E575)*(1-INDEX(AM$151:AM$167,$E575))</f>
        <v/>
      </c>
      <c r="AN575" s="37">
        <f>AN$194*$D575*INDEX(AN$121:AN$137,$E575)*(1-INDEX(AN$151:AN$167,$E575))</f>
        <v/>
      </c>
      <c r="AO575" s="37">
        <f>AO$194*$D575*INDEX(AO$121:AO$137,$E575)*(1-INDEX(AO$151:AO$167,$E575))</f>
        <v/>
      </c>
      <c r="AP575" s="37">
        <f>AP$194*$D575*INDEX(AP$121:AP$137,$E575)*(1-INDEX(AP$151:AP$167,$E575))</f>
        <v/>
      </c>
      <c r="AQ575" s="37">
        <f>AQ$194*$D575*INDEX(AQ$121:AQ$137,$E575)*(1-INDEX(AQ$151:AQ$167,$E575))</f>
        <v/>
      </c>
      <c r="AR575" s="37">
        <f>AR$194*$D575*INDEX(AR$121:AR$137,$E575)*(1-INDEX(AR$151:AR$167,$E575))</f>
        <v/>
      </c>
      <c r="AS575" s="37">
        <f>AS$194*$D575*INDEX(AS$121:AS$137,$E575)*(1-INDEX(AS$151:AS$167,$E575))</f>
        <v/>
      </c>
      <c r="AT575" s="37">
        <f>AT$194*$D575*INDEX(AT$121:AT$137,$E575)*(1-INDEX(AT$151:AT$167,$E575))</f>
        <v/>
      </c>
      <c r="AU575" s="37">
        <f>AU$194*$D575*INDEX(AU$121:AU$137,$E575)*(1-INDEX(AU$151:AU$167,$E575))</f>
        <v/>
      </c>
      <c r="AV575" s="37">
        <f>AV$194*$D575*INDEX(AV$121:AV$137,$E575)*(1-INDEX(AV$151:AV$167,$E575))</f>
        <v/>
      </c>
      <c r="AW575" s="37">
        <f>AW$194*$D575*INDEX(AW$121:AW$137,$E575)*(1-INDEX(AW$151:AW$167,$E575))</f>
        <v/>
      </c>
      <c r="AX575" s="37">
        <f>AX$194*$D575*INDEX(AX$121:AX$137,$E575)*(1-INDEX(AX$151:AX$167,$E575))</f>
        <v/>
      </c>
      <c r="AY575" s="40">
        <f>ETSCOST(AY$194,$D575,INDEX(AY$121:AY$137,$E575),INDEX(AY$151:AY$167,$E575))</f>
        <v/>
      </c>
    </row>
    <row r="576" hidden="1" outlineLevel="2">
      <c r="A576" s="14" t="inlineStr">
        <is>
          <t>ets</t>
        </is>
      </c>
      <c r="B576" s="14" t="inlineStr">
        <is>
          <t>die</t>
        </is>
      </c>
      <c r="C576" s="14" t="inlineStr">
        <is>
          <t>avi</t>
        </is>
      </c>
      <c r="D576" s="37">
        <f>INDEX(Inputs!$T$5:$T$132,MATCH($B576&amp;"|"&amp;$C576,Inputs!$A$5:$A$132,0))</f>
        <v/>
      </c>
      <c r="E576" s="37">
        <f>INDEX(Inputs!$K$5:$K$132,MATCH($B576&amp;"|"&amp;$C576,Inputs!$A$5:$A$132,0))</f>
        <v/>
      </c>
      <c r="F576" s="36" t="n"/>
      <c r="G576" s="36" t="n"/>
      <c r="H576" s="14">
        <f>INDEX(Variables!$B$5:$B$105,MATCH($A576,Variables!$A$5:$A$105,0))&amp;IF($C576="",""," | "&amp;INDEX(Mapping!$B$5:$B$26,MATCH($C576,Mapping!$A$5:$A$26,0))&amp;" | "&amp;INDEX(Mapping!$B$30:$B$41,MATCH($B576,Mapping!$A$30:$A$41,0)))</f>
        <v/>
      </c>
      <c r="I576" s="14">
        <f>INDEX(Variables!$C$5:$C$105,MATCH($A576,Variables!$A$5:$A$105,0))</f>
        <v/>
      </c>
      <c r="J576" s="14">
        <f>INDEX(Variables!$E$5:$E$105,MATCH($A576,Variables!$A$5:$A$105,0))</f>
        <v/>
      </c>
      <c r="K576" s="11">
        <f>LOWER(Settings!$C$4)&amp;".mit."&amp;$A576&amp;IF($C576="","","."&amp;$C576&amp;"."&amp;$B576)&amp;IF(INDEX(Variables!$D$5:$D$105,MATCH($A576,Variables!$A$5:$A$105,0))="","","."&amp;INDEX(Variables!$D$5:$D$105,MATCH($A576,Variables!$A$5:$A$105,0)))&amp;"."&amp;K$5</f>
        <v/>
      </c>
      <c r="L576" s="38">
        <f>L$194*$D576*INDEX(L$121:L$137,$E576)*(1-INDEX(L$151:L$167,$E576))</f>
        <v/>
      </c>
      <c r="M576" s="37">
        <f>M$194*$D576*INDEX(M$121:M$137,$E576)*(1-INDEX(M$151:M$167,$E576))</f>
        <v/>
      </c>
      <c r="N576" s="37">
        <f>N$194*$D576*INDEX(N$121:N$137,$E576)*(1-INDEX(N$151:N$167,$E576))</f>
        <v/>
      </c>
      <c r="O576" s="37">
        <f>O$194*$D576*INDEX(O$121:O$137,$E576)*(1-INDEX(O$151:O$167,$E576))</f>
        <v/>
      </c>
      <c r="P576" s="37">
        <f>P$194*$D576*INDEX(P$121:P$137,$E576)*(1-INDEX(P$151:P$167,$E576))</f>
        <v/>
      </c>
      <c r="Q576" s="37">
        <f>Q$194*$D576*INDEX(Q$121:Q$137,$E576)*(1-INDEX(Q$151:Q$167,$E576))</f>
        <v/>
      </c>
      <c r="R576" s="37">
        <f>R$194*$D576*INDEX(R$121:R$137,$E576)*(1-INDEX(R$151:R$167,$E576))</f>
        <v/>
      </c>
      <c r="S576" s="37">
        <f>S$194*$D576*INDEX(S$121:S$137,$E576)*(1-INDEX(S$151:S$167,$E576))</f>
        <v/>
      </c>
      <c r="T576" s="37">
        <f>T$194*$D576*INDEX(T$121:T$137,$E576)*(1-INDEX(T$151:T$167,$E576))</f>
        <v/>
      </c>
      <c r="U576" s="37">
        <f>U$194*$D576*INDEX(U$121:U$137,$E576)*(1-INDEX(U$151:U$167,$E576))</f>
        <v/>
      </c>
      <c r="V576" s="37">
        <f>V$194*$D576*INDEX(V$121:V$137,$E576)*(1-INDEX(V$151:V$167,$E576))</f>
        <v/>
      </c>
      <c r="W576" s="37">
        <f>W$194*$D576*INDEX(W$121:W$137,$E576)*(1-INDEX(W$151:W$167,$E576))</f>
        <v/>
      </c>
      <c r="X576" s="37">
        <f>X$194*$D576*INDEX(X$121:X$137,$E576)*(1-INDEX(X$151:X$167,$E576))</f>
        <v/>
      </c>
      <c r="Y576" s="37">
        <f>Y$194*$D576*INDEX(Y$121:Y$137,$E576)*(1-INDEX(Y$151:Y$167,$E576))</f>
        <v/>
      </c>
      <c r="Z576" s="37">
        <f>Z$194*$D576*INDEX(Z$121:Z$137,$E576)*(1-INDEX(Z$151:Z$167,$E576))</f>
        <v/>
      </c>
      <c r="AA576" s="37">
        <f>AA$194*$D576*INDEX(AA$121:AA$137,$E576)*(1-INDEX(AA$151:AA$167,$E576))</f>
        <v/>
      </c>
      <c r="AB576" s="37">
        <f>AB$194*$D576*INDEX(AB$121:AB$137,$E576)*(1-INDEX(AB$151:AB$167,$E576))</f>
        <v/>
      </c>
      <c r="AC576" s="37">
        <f>AC$194*$D576*INDEX(AC$121:AC$137,$E576)*(1-INDEX(AC$151:AC$167,$E576))</f>
        <v/>
      </c>
      <c r="AD576" s="40">
        <f>ETSCOST(AD$194,$D576,INDEX(AD$121:AD$137,$E576),INDEX(AD$151:AD$167,$E576))</f>
        <v/>
      </c>
      <c r="AF576" s="11">
        <f>LOWER(Settings!$C$4)&amp;".mit."&amp;$A576&amp;IF($C576="","","."&amp;$C576&amp;"."&amp;$B576)&amp;IF(INDEX(Variables!$D$5:$D$105,MATCH($A576,Variables!$A$5:$A$105,0))="","","."&amp;INDEX(Variables!$D$5:$D$105,MATCH($A576,Variables!$A$5:$A$105,0)))&amp;"."&amp;AF$5</f>
        <v/>
      </c>
      <c r="AG576" s="38">
        <f>AG$194*$D576*INDEX(AG$121:AG$137,$E576)*(1-INDEX(AG$151:AG$167,$E576))</f>
        <v/>
      </c>
      <c r="AH576" s="37">
        <f>AH$194*$D576*INDEX(AH$121:AH$137,$E576)*(1-INDEX(AH$151:AH$167,$E576))</f>
        <v/>
      </c>
      <c r="AI576" s="37">
        <f>AI$194*$D576*INDEX(AI$121:AI$137,$E576)*(1-INDEX(AI$151:AI$167,$E576))</f>
        <v/>
      </c>
      <c r="AJ576" s="37">
        <f>AJ$194*$D576*INDEX(AJ$121:AJ$137,$E576)*(1-INDEX(AJ$151:AJ$167,$E576))</f>
        <v/>
      </c>
      <c r="AK576" s="37">
        <f>AK$194*$D576*INDEX(AK$121:AK$137,$E576)*(1-INDEX(AK$151:AK$167,$E576))</f>
        <v/>
      </c>
      <c r="AL576" s="37">
        <f>AL$194*$D576*INDEX(AL$121:AL$137,$E576)*(1-INDEX(AL$151:AL$167,$E576))</f>
        <v/>
      </c>
      <c r="AM576" s="37">
        <f>AM$194*$D576*INDEX(AM$121:AM$137,$E576)*(1-INDEX(AM$151:AM$167,$E576))</f>
        <v/>
      </c>
      <c r="AN576" s="37">
        <f>AN$194*$D576*INDEX(AN$121:AN$137,$E576)*(1-INDEX(AN$151:AN$167,$E576))</f>
        <v/>
      </c>
      <c r="AO576" s="37">
        <f>AO$194*$D576*INDEX(AO$121:AO$137,$E576)*(1-INDEX(AO$151:AO$167,$E576))</f>
        <v/>
      </c>
      <c r="AP576" s="37">
        <f>AP$194*$D576*INDEX(AP$121:AP$137,$E576)*(1-INDEX(AP$151:AP$167,$E576))</f>
        <v/>
      </c>
      <c r="AQ576" s="37">
        <f>AQ$194*$D576*INDEX(AQ$121:AQ$137,$E576)*(1-INDEX(AQ$151:AQ$167,$E576))</f>
        <v/>
      </c>
      <c r="AR576" s="37">
        <f>AR$194*$D576*INDEX(AR$121:AR$137,$E576)*(1-INDEX(AR$151:AR$167,$E576))</f>
        <v/>
      </c>
      <c r="AS576" s="37">
        <f>AS$194*$D576*INDEX(AS$121:AS$137,$E576)*(1-INDEX(AS$151:AS$167,$E576))</f>
        <v/>
      </c>
      <c r="AT576" s="37">
        <f>AT$194*$D576*INDEX(AT$121:AT$137,$E576)*(1-INDEX(AT$151:AT$167,$E576))</f>
        <v/>
      </c>
      <c r="AU576" s="37">
        <f>AU$194*$D576*INDEX(AU$121:AU$137,$E576)*(1-INDEX(AU$151:AU$167,$E576))</f>
        <v/>
      </c>
      <c r="AV576" s="37">
        <f>AV$194*$D576*INDEX(AV$121:AV$137,$E576)*(1-INDEX(AV$151:AV$167,$E576))</f>
        <v/>
      </c>
      <c r="AW576" s="37">
        <f>AW$194*$D576*INDEX(AW$121:AW$137,$E576)*(1-INDEX(AW$151:AW$167,$E576))</f>
        <v/>
      </c>
      <c r="AX576" s="37">
        <f>AX$194*$D576*INDEX(AX$121:AX$137,$E576)*(1-INDEX(AX$151:AX$167,$E576))</f>
        <v/>
      </c>
      <c r="AY576" s="40">
        <f>ETSCOST(AY$194,$D576,INDEX(AY$121:AY$137,$E576),INDEX(AY$151:AY$167,$E576))</f>
        <v/>
      </c>
    </row>
    <row r="577" hidden="1" outlineLevel="2">
      <c r="A577" s="14" t="inlineStr">
        <is>
          <t>ets</t>
        </is>
      </c>
      <c r="B577" s="14" t="inlineStr">
        <is>
          <t>lpg</t>
        </is>
      </c>
      <c r="C577" s="14" t="inlineStr">
        <is>
          <t>avi</t>
        </is>
      </c>
      <c r="D577" s="37">
        <f>INDEX(Inputs!$T$5:$T$132,MATCH($B577&amp;"|"&amp;$C577,Inputs!$A$5:$A$132,0))</f>
        <v/>
      </c>
      <c r="E577" s="37">
        <f>INDEX(Inputs!$K$5:$K$132,MATCH($B577&amp;"|"&amp;$C577,Inputs!$A$5:$A$132,0))</f>
        <v/>
      </c>
      <c r="F577" s="36" t="n"/>
      <c r="G577" s="36" t="n"/>
      <c r="H577" s="14">
        <f>INDEX(Variables!$B$5:$B$105,MATCH($A577,Variables!$A$5:$A$105,0))&amp;IF($C577="",""," | "&amp;INDEX(Mapping!$B$5:$B$26,MATCH($C577,Mapping!$A$5:$A$26,0))&amp;" | "&amp;INDEX(Mapping!$B$30:$B$41,MATCH($B577,Mapping!$A$30:$A$41,0)))</f>
        <v/>
      </c>
      <c r="I577" s="14">
        <f>INDEX(Variables!$C$5:$C$105,MATCH($A577,Variables!$A$5:$A$105,0))</f>
        <v/>
      </c>
      <c r="J577" s="14">
        <f>INDEX(Variables!$E$5:$E$105,MATCH($A577,Variables!$A$5:$A$105,0))</f>
        <v/>
      </c>
      <c r="K577" s="11">
        <f>LOWER(Settings!$C$4)&amp;".mit."&amp;$A577&amp;IF($C577="","","."&amp;$C577&amp;"."&amp;$B577)&amp;IF(INDEX(Variables!$D$5:$D$105,MATCH($A577,Variables!$A$5:$A$105,0))="","","."&amp;INDEX(Variables!$D$5:$D$105,MATCH($A577,Variables!$A$5:$A$105,0)))&amp;"."&amp;K$5</f>
        <v/>
      </c>
      <c r="L577" s="38">
        <f>L$194*$D577*INDEX(L$121:L$137,$E577)*(1-INDEX(L$151:L$167,$E577))</f>
        <v/>
      </c>
      <c r="M577" s="37">
        <f>M$194*$D577*INDEX(M$121:M$137,$E577)*(1-INDEX(M$151:M$167,$E577))</f>
        <v/>
      </c>
      <c r="N577" s="37">
        <f>N$194*$D577*INDEX(N$121:N$137,$E577)*(1-INDEX(N$151:N$167,$E577))</f>
        <v/>
      </c>
      <c r="O577" s="37">
        <f>O$194*$D577*INDEX(O$121:O$137,$E577)*(1-INDEX(O$151:O$167,$E577))</f>
        <v/>
      </c>
      <c r="P577" s="37">
        <f>P$194*$D577*INDEX(P$121:P$137,$E577)*(1-INDEX(P$151:P$167,$E577))</f>
        <v/>
      </c>
      <c r="Q577" s="37">
        <f>Q$194*$D577*INDEX(Q$121:Q$137,$E577)*(1-INDEX(Q$151:Q$167,$E577))</f>
        <v/>
      </c>
      <c r="R577" s="37">
        <f>R$194*$D577*INDEX(R$121:R$137,$E577)*(1-INDEX(R$151:R$167,$E577))</f>
        <v/>
      </c>
      <c r="S577" s="37">
        <f>S$194*$D577*INDEX(S$121:S$137,$E577)*(1-INDEX(S$151:S$167,$E577))</f>
        <v/>
      </c>
      <c r="T577" s="37">
        <f>T$194*$D577*INDEX(T$121:T$137,$E577)*(1-INDEX(T$151:T$167,$E577))</f>
        <v/>
      </c>
      <c r="U577" s="37">
        <f>U$194*$D577*INDEX(U$121:U$137,$E577)*(1-INDEX(U$151:U$167,$E577))</f>
        <v/>
      </c>
      <c r="V577" s="37">
        <f>V$194*$D577*INDEX(V$121:V$137,$E577)*(1-INDEX(V$151:V$167,$E577))</f>
        <v/>
      </c>
      <c r="W577" s="37">
        <f>W$194*$D577*INDEX(W$121:W$137,$E577)*(1-INDEX(W$151:W$167,$E577))</f>
        <v/>
      </c>
      <c r="X577" s="37">
        <f>X$194*$D577*INDEX(X$121:X$137,$E577)*(1-INDEX(X$151:X$167,$E577))</f>
        <v/>
      </c>
      <c r="Y577" s="37">
        <f>Y$194*$D577*INDEX(Y$121:Y$137,$E577)*(1-INDEX(Y$151:Y$167,$E577))</f>
        <v/>
      </c>
      <c r="Z577" s="37">
        <f>Z$194*$D577*INDEX(Z$121:Z$137,$E577)*(1-INDEX(Z$151:Z$167,$E577))</f>
        <v/>
      </c>
      <c r="AA577" s="37">
        <f>AA$194*$D577*INDEX(AA$121:AA$137,$E577)*(1-INDEX(AA$151:AA$167,$E577))</f>
        <v/>
      </c>
      <c r="AB577" s="37">
        <f>AB$194*$D577*INDEX(AB$121:AB$137,$E577)*(1-INDEX(AB$151:AB$167,$E577))</f>
        <v/>
      </c>
      <c r="AC577" s="37">
        <f>AC$194*$D577*INDEX(AC$121:AC$137,$E577)*(1-INDEX(AC$151:AC$167,$E577))</f>
        <v/>
      </c>
      <c r="AD577" s="40">
        <f>ETSCOST(AD$194,$D577,INDEX(AD$121:AD$137,$E577),INDEX(AD$151:AD$167,$E577))</f>
        <v/>
      </c>
      <c r="AF577" s="11">
        <f>LOWER(Settings!$C$4)&amp;".mit."&amp;$A577&amp;IF($C577="","","."&amp;$C577&amp;"."&amp;$B577)&amp;IF(INDEX(Variables!$D$5:$D$105,MATCH($A577,Variables!$A$5:$A$105,0))="","","."&amp;INDEX(Variables!$D$5:$D$105,MATCH($A577,Variables!$A$5:$A$105,0)))&amp;"."&amp;AF$5</f>
        <v/>
      </c>
      <c r="AG577" s="38">
        <f>AG$194*$D577*INDEX(AG$121:AG$137,$E577)*(1-INDEX(AG$151:AG$167,$E577))</f>
        <v/>
      </c>
      <c r="AH577" s="37">
        <f>AH$194*$D577*INDEX(AH$121:AH$137,$E577)*(1-INDEX(AH$151:AH$167,$E577))</f>
        <v/>
      </c>
      <c r="AI577" s="37">
        <f>AI$194*$D577*INDEX(AI$121:AI$137,$E577)*(1-INDEX(AI$151:AI$167,$E577))</f>
        <v/>
      </c>
      <c r="AJ577" s="37">
        <f>AJ$194*$D577*INDEX(AJ$121:AJ$137,$E577)*(1-INDEX(AJ$151:AJ$167,$E577))</f>
        <v/>
      </c>
      <c r="AK577" s="37">
        <f>AK$194*$D577*INDEX(AK$121:AK$137,$E577)*(1-INDEX(AK$151:AK$167,$E577))</f>
        <v/>
      </c>
      <c r="AL577" s="37">
        <f>AL$194*$D577*INDEX(AL$121:AL$137,$E577)*(1-INDEX(AL$151:AL$167,$E577))</f>
        <v/>
      </c>
      <c r="AM577" s="37">
        <f>AM$194*$D577*INDEX(AM$121:AM$137,$E577)*(1-INDEX(AM$151:AM$167,$E577))</f>
        <v/>
      </c>
      <c r="AN577" s="37">
        <f>AN$194*$D577*INDEX(AN$121:AN$137,$E577)*(1-INDEX(AN$151:AN$167,$E577))</f>
        <v/>
      </c>
      <c r="AO577" s="37">
        <f>AO$194*$D577*INDEX(AO$121:AO$137,$E577)*(1-INDEX(AO$151:AO$167,$E577))</f>
        <v/>
      </c>
      <c r="AP577" s="37">
        <f>AP$194*$D577*INDEX(AP$121:AP$137,$E577)*(1-INDEX(AP$151:AP$167,$E577))</f>
        <v/>
      </c>
      <c r="AQ577" s="37">
        <f>AQ$194*$D577*INDEX(AQ$121:AQ$137,$E577)*(1-INDEX(AQ$151:AQ$167,$E577))</f>
        <v/>
      </c>
      <c r="AR577" s="37">
        <f>AR$194*$D577*INDEX(AR$121:AR$137,$E577)*(1-INDEX(AR$151:AR$167,$E577))</f>
        <v/>
      </c>
      <c r="AS577" s="37">
        <f>AS$194*$D577*INDEX(AS$121:AS$137,$E577)*(1-INDEX(AS$151:AS$167,$E577))</f>
        <v/>
      </c>
      <c r="AT577" s="37">
        <f>AT$194*$D577*INDEX(AT$121:AT$137,$E577)*(1-INDEX(AT$151:AT$167,$E577))</f>
        <v/>
      </c>
      <c r="AU577" s="37">
        <f>AU$194*$D577*INDEX(AU$121:AU$137,$E577)*(1-INDEX(AU$151:AU$167,$E577))</f>
        <v/>
      </c>
      <c r="AV577" s="37">
        <f>AV$194*$D577*INDEX(AV$121:AV$137,$E577)*(1-INDEX(AV$151:AV$167,$E577))</f>
        <v/>
      </c>
      <c r="AW577" s="37">
        <f>AW$194*$D577*INDEX(AW$121:AW$137,$E577)*(1-INDEX(AW$151:AW$167,$E577))</f>
        <v/>
      </c>
      <c r="AX577" s="37">
        <f>AX$194*$D577*INDEX(AX$121:AX$137,$E577)*(1-INDEX(AX$151:AX$167,$E577))</f>
        <v/>
      </c>
      <c r="AY577" s="40">
        <f>ETSCOST(AY$194,$D577,INDEX(AY$121:AY$137,$E577),INDEX(AY$151:AY$167,$E577))</f>
        <v/>
      </c>
    </row>
    <row r="578" hidden="1" outlineLevel="2">
      <c r="A578" s="14" t="inlineStr">
        <is>
          <t>ets</t>
        </is>
      </c>
      <c r="B578" s="14" t="inlineStr">
        <is>
          <t>ker</t>
        </is>
      </c>
      <c r="C578" s="14" t="inlineStr">
        <is>
          <t>avi</t>
        </is>
      </c>
      <c r="D578" s="37">
        <f>INDEX(Inputs!$T$5:$T$132,MATCH($B578&amp;"|"&amp;$C578,Inputs!$A$5:$A$132,0))</f>
        <v/>
      </c>
      <c r="E578" s="37">
        <f>INDEX(Inputs!$K$5:$K$132,MATCH($B578&amp;"|"&amp;$C578,Inputs!$A$5:$A$132,0))</f>
        <v/>
      </c>
      <c r="F578" s="36" t="n"/>
      <c r="G578" s="36" t="n"/>
      <c r="H578" s="14">
        <f>INDEX(Variables!$B$5:$B$105,MATCH($A578,Variables!$A$5:$A$105,0))&amp;IF($C578="",""," | "&amp;INDEX(Mapping!$B$5:$B$26,MATCH($C578,Mapping!$A$5:$A$26,0))&amp;" | "&amp;INDEX(Mapping!$B$30:$B$41,MATCH($B578,Mapping!$A$30:$A$41,0)))</f>
        <v/>
      </c>
      <c r="I578" s="14">
        <f>INDEX(Variables!$C$5:$C$105,MATCH($A578,Variables!$A$5:$A$105,0))</f>
        <v/>
      </c>
      <c r="J578" s="14">
        <f>INDEX(Variables!$E$5:$E$105,MATCH($A578,Variables!$A$5:$A$105,0))</f>
        <v/>
      </c>
      <c r="K578" s="11">
        <f>LOWER(Settings!$C$4)&amp;".mit."&amp;$A578&amp;IF($C578="","","."&amp;$C578&amp;"."&amp;$B578)&amp;IF(INDEX(Variables!$D$5:$D$105,MATCH($A578,Variables!$A$5:$A$105,0))="","","."&amp;INDEX(Variables!$D$5:$D$105,MATCH($A578,Variables!$A$5:$A$105,0)))&amp;"."&amp;K$5</f>
        <v/>
      </c>
      <c r="L578" s="38">
        <f>L$194*$D578*INDEX(L$121:L$137,$E578)*(1-INDEX(L$151:L$167,$E578))</f>
        <v/>
      </c>
      <c r="M578" s="37">
        <f>M$194*$D578*INDEX(M$121:M$137,$E578)*(1-INDEX(M$151:M$167,$E578))</f>
        <v/>
      </c>
      <c r="N578" s="37">
        <f>N$194*$D578*INDEX(N$121:N$137,$E578)*(1-INDEX(N$151:N$167,$E578))</f>
        <v/>
      </c>
      <c r="O578" s="37">
        <f>O$194*$D578*INDEX(O$121:O$137,$E578)*(1-INDEX(O$151:O$167,$E578))</f>
        <v/>
      </c>
      <c r="P578" s="37">
        <f>P$194*$D578*INDEX(P$121:P$137,$E578)*(1-INDEX(P$151:P$167,$E578))</f>
        <v/>
      </c>
      <c r="Q578" s="37">
        <f>Q$194*$D578*INDEX(Q$121:Q$137,$E578)*(1-INDEX(Q$151:Q$167,$E578))</f>
        <v/>
      </c>
      <c r="R578" s="37">
        <f>R$194*$D578*INDEX(R$121:R$137,$E578)*(1-INDEX(R$151:R$167,$E578))</f>
        <v/>
      </c>
      <c r="S578" s="37">
        <f>S$194*$D578*INDEX(S$121:S$137,$E578)*(1-INDEX(S$151:S$167,$E578))</f>
        <v/>
      </c>
      <c r="T578" s="37">
        <f>T$194*$D578*INDEX(T$121:T$137,$E578)*(1-INDEX(T$151:T$167,$E578))</f>
        <v/>
      </c>
      <c r="U578" s="37">
        <f>U$194*$D578*INDEX(U$121:U$137,$E578)*(1-INDEX(U$151:U$167,$E578))</f>
        <v/>
      </c>
      <c r="V578" s="37">
        <f>V$194*$D578*INDEX(V$121:V$137,$E578)*(1-INDEX(V$151:V$167,$E578))</f>
        <v/>
      </c>
      <c r="W578" s="37">
        <f>W$194*$D578*INDEX(W$121:W$137,$E578)*(1-INDEX(W$151:W$167,$E578))</f>
        <v/>
      </c>
      <c r="X578" s="37">
        <f>X$194*$D578*INDEX(X$121:X$137,$E578)*(1-INDEX(X$151:X$167,$E578))</f>
        <v/>
      </c>
      <c r="Y578" s="37">
        <f>Y$194*$D578*INDEX(Y$121:Y$137,$E578)*(1-INDEX(Y$151:Y$167,$E578))</f>
        <v/>
      </c>
      <c r="Z578" s="37">
        <f>Z$194*$D578*INDEX(Z$121:Z$137,$E578)*(1-INDEX(Z$151:Z$167,$E578))</f>
        <v/>
      </c>
      <c r="AA578" s="37">
        <f>AA$194*$D578*INDEX(AA$121:AA$137,$E578)*(1-INDEX(AA$151:AA$167,$E578))</f>
        <v/>
      </c>
      <c r="AB578" s="37">
        <f>AB$194*$D578*INDEX(AB$121:AB$137,$E578)*(1-INDEX(AB$151:AB$167,$E578))</f>
        <v/>
      </c>
      <c r="AC578" s="37">
        <f>AC$194*$D578*INDEX(AC$121:AC$137,$E578)*(1-INDEX(AC$151:AC$167,$E578))</f>
        <v/>
      </c>
      <c r="AD578" s="40">
        <f>ETSCOST(AD$194,$D578,INDEX(AD$121:AD$137,$E578),INDEX(AD$151:AD$167,$E578))</f>
        <v/>
      </c>
      <c r="AF578" s="11">
        <f>LOWER(Settings!$C$4)&amp;".mit."&amp;$A578&amp;IF($C578="","","."&amp;$C578&amp;"."&amp;$B578)&amp;IF(INDEX(Variables!$D$5:$D$105,MATCH($A578,Variables!$A$5:$A$105,0))="","","."&amp;INDEX(Variables!$D$5:$D$105,MATCH($A578,Variables!$A$5:$A$105,0)))&amp;"."&amp;AF$5</f>
        <v/>
      </c>
      <c r="AG578" s="38">
        <f>AG$194*$D578*INDEX(AG$121:AG$137,$E578)*(1-INDEX(AG$151:AG$167,$E578))</f>
        <v/>
      </c>
      <c r="AH578" s="37">
        <f>AH$194*$D578*INDEX(AH$121:AH$137,$E578)*(1-INDEX(AH$151:AH$167,$E578))</f>
        <v/>
      </c>
      <c r="AI578" s="37">
        <f>AI$194*$D578*INDEX(AI$121:AI$137,$E578)*(1-INDEX(AI$151:AI$167,$E578))</f>
        <v/>
      </c>
      <c r="AJ578" s="37">
        <f>AJ$194*$D578*INDEX(AJ$121:AJ$137,$E578)*(1-INDEX(AJ$151:AJ$167,$E578))</f>
        <v/>
      </c>
      <c r="AK578" s="37">
        <f>AK$194*$D578*INDEX(AK$121:AK$137,$E578)*(1-INDEX(AK$151:AK$167,$E578))</f>
        <v/>
      </c>
      <c r="AL578" s="37">
        <f>AL$194*$D578*INDEX(AL$121:AL$137,$E578)*(1-INDEX(AL$151:AL$167,$E578))</f>
        <v/>
      </c>
      <c r="AM578" s="37">
        <f>AM$194*$D578*INDEX(AM$121:AM$137,$E578)*(1-INDEX(AM$151:AM$167,$E578))</f>
        <v/>
      </c>
      <c r="AN578" s="37">
        <f>AN$194*$D578*INDEX(AN$121:AN$137,$E578)*(1-INDEX(AN$151:AN$167,$E578))</f>
        <v/>
      </c>
      <c r="AO578" s="37">
        <f>AO$194*$D578*INDEX(AO$121:AO$137,$E578)*(1-INDEX(AO$151:AO$167,$E578))</f>
        <v/>
      </c>
      <c r="AP578" s="37">
        <f>AP$194*$D578*INDEX(AP$121:AP$137,$E578)*(1-INDEX(AP$151:AP$167,$E578))</f>
        <v/>
      </c>
      <c r="AQ578" s="37">
        <f>AQ$194*$D578*INDEX(AQ$121:AQ$137,$E578)*(1-INDEX(AQ$151:AQ$167,$E578))</f>
        <v/>
      </c>
      <c r="AR578" s="37">
        <f>AR$194*$D578*INDEX(AR$121:AR$137,$E578)*(1-INDEX(AR$151:AR$167,$E578))</f>
        <v/>
      </c>
      <c r="AS578" s="37">
        <f>AS$194*$D578*INDEX(AS$121:AS$137,$E578)*(1-INDEX(AS$151:AS$167,$E578))</f>
        <v/>
      </c>
      <c r="AT578" s="37">
        <f>AT$194*$D578*INDEX(AT$121:AT$137,$E578)*(1-INDEX(AT$151:AT$167,$E578))</f>
        <v/>
      </c>
      <c r="AU578" s="37">
        <f>AU$194*$D578*INDEX(AU$121:AU$137,$E578)*(1-INDEX(AU$151:AU$167,$E578))</f>
        <v/>
      </c>
      <c r="AV578" s="37">
        <f>AV$194*$D578*INDEX(AV$121:AV$137,$E578)*(1-INDEX(AV$151:AV$167,$E578))</f>
        <v/>
      </c>
      <c r="AW578" s="37">
        <f>AW$194*$D578*INDEX(AW$121:AW$137,$E578)*(1-INDEX(AW$151:AW$167,$E578))</f>
        <v/>
      </c>
      <c r="AX578" s="37">
        <f>AX$194*$D578*INDEX(AX$121:AX$137,$E578)*(1-INDEX(AX$151:AX$167,$E578))</f>
        <v/>
      </c>
      <c r="AY578" s="40">
        <f>ETSCOST(AY$194,$D578,INDEX(AY$121:AY$137,$E578),INDEX(AY$151:AY$167,$E578))</f>
        <v/>
      </c>
    </row>
    <row r="579" hidden="1" outlineLevel="2">
      <c r="A579" s="14" t="inlineStr">
        <is>
          <t>ets</t>
        </is>
      </c>
      <c r="B579" s="14" t="inlineStr">
        <is>
          <t>oop</t>
        </is>
      </c>
      <c r="C579" s="14" t="inlineStr">
        <is>
          <t>avi</t>
        </is>
      </c>
      <c r="D579" s="37">
        <f>INDEX(Inputs!$T$5:$T$132,MATCH($B579&amp;"|"&amp;$C579,Inputs!$A$5:$A$132,0))</f>
        <v/>
      </c>
      <c r="E579" s="37">
        <f>INDEX(Inputs!$K$5:$K$132,MATCH($B579&amp;"|"&amp;$C579,Inputs!$A$5:$A$132,0))</f>
        <v/>
      </c>
      <c r="F579" s="36" t="n"/>
      <c r="G579" s="36" t="n"/>
      <c r="H579" s="14">
        <f>INDEX(Variables!$B$5:$B$105,MATCH($A579,Variables!$A$5:$A$105,0))&amp;IF($C579="",""," | "&amp;INDEX(Mapping!$B$5:$B$26,MATCH($C579,Mapping!$A$5:$A$26,0))&amp;" | "&amp;INDEX(Mapping!$B$30:$B$41,MATCH($B579,Mapping!$A$30:$A$41,0)))</f>
        <v/>
      </c>
      <c r="I579" s="14">
        <f>INDEX(Variables!$C$5:$C$105,MATCH($A579,Variables!$A$5:$A$105,0))</f>
        <v/>
      </c>
      <c r="J579" s="14">
        <f>INDEX(Variables!$E$5:$E$105,MATCH($A579,Variables!$A$5:$A$105,0))</f>
        <v/>
      </c>
      <c r="K579" s="11">
        <f>LOWER(Settings!$C$4)&amp;".mit."&amp;$A579&amp;IF($C579="","","."&amp;$C579&amp;"."&amp;$B579)&amp;IF(INDEX(Variables!$D$5:$D$105,MATCH($A579,Variables!$A$5:$A$105,0))="","","."&amp;INDEX(Variables!$D$5:$D$105,MATCH($A579,Variables!$A$5:$A$105,0)))&amp;"."&amp;K$5</f>
        <v/>
      </c>
      <c r="L579" s="38">
        <f>L$194*$D579*INDEX(L$121:L$137,$E579)*(1-INDEX(L$151:L$167,$E579))</f>
        <v/>
      </c>
      <c r="M579" s="37">
        <f>M$194*$D579*INDEX(M$121:M$137,$E579)*(1-INDEX(M$151:M$167,$E579))</f>
        <v/>
      </c>
      <c r="N579" s="37">
        <f>N$194*$D579*INDEX(N$121:N$137,$E579)*(1-INDEX(N$151:N$167,$E579))</f>
        <v/>
      </c>
      <c r="O579" s="37">
        <f>O$194*$D579*INDEX(O$121:O$137,$E579)*(1-INDEX(O$151:O$167,$E579))</f>
        <v/>
      </c>
      <c r="P579" s="37">
        <f>P$194*$D579*INDEX(P$121:P$137,$E579)*(1-INDEX(P$151:P$167,$E579))</f>
        <v/>
      </c>
      <c r="Q579" s="37">
        <f>Q$194*$D579*INDEX(Q$121:Q$137,$E579)*(1-INDEX(Q$151:Q$167,$E579))</f>
        <v/>
      </c>
      <c r="R579" s="37">
        <f>R$194*$D579*INDEX(R$121:R$137,$E579)*(1-INDEX(R$151:R$167,$E579))</f>
        <v/>
      </c>
      <c r="S579" s="37">
        <f>S$194*$D579*INDEX(S$121:S$137,$E579)*(1-INDEX(S$151:S$167,$E579))</f>
        <v/>
      </c>
      <c r="T579" s="37">
        <f>T$194*$D579*INDEX(T$121:T$137,$E579)*(1-INDEX(T$151:T$167,$E579))</f>
        <v/>
      </c>
      <c r="U579" s="37">
        <f>U$194*$D579*INDEX(U$121:U$137,$E579)*(1-INDEX(U$151:U$167,$E579))</f>
        <v/>
      </c>
      <c r="V579" s="37">
        <f>V$194*$D579*INDEX(V$121:V$137,$E579)*(1-INDEX(V$151:V$167,$E579))</f>
        <v/>
      </c>
      <c r="W579" s="37">
        <f>W$194*$D579*INDEX(W$121:W$137,$E579)*(1-INDEX(W$151:W$167,$E579))</f>
        <v/>
      </c>
      <c r="X579" s="37">
        <f>X$194*$D579*INDEX(X$121:X$137,$E579)*(1-INDEX(X$151:X$167,$E579))</f>
        <v/>
      </c>
      <c r="Y579" s="37">
        <f>Y$194*$D579*INDEX(Y$121:Y$137,$E579)*(1-INDEX(Y$151:Y$167,$E579))</f>
        <v/>
      </c>
      <c r="Z579" s="37">
        <f>Z$194*$D579*INDEX(Z$121:Z$137,$E579)*(1-INDEX(Z$151:Z$167,$E579))</f>
        <v/>
      </c>
      <c r="AA579" s="37">
        <f>AA$194*$D579*INDEX(AA$121:AA$137,$E579)*(1-INDEX(AA$151:AA$167,$E579))</f>
        <v/>
      </c>
      <c r="AB579" s="37">
        <f>AB$194*$D579*INDEX(AB$121:AB$137,$E579)*(1-INDEX(AB$151:AB$167,$E579))</f>
        <v/>
      </c>
      <c r="AC579" s="37">
        <f>AC$194*$D579*INDEX(AC$121:AC$137,$E579)*(1-INDEX(AC$151:AC$167,$E579))</f>
        <v/>
      </c>
      <c r="AD579" s="40">
        <f>ETSCOST(AD$194,$D579,INDEX(AD$121:AD$137,$E579),INDEX(AD$151:AD$167,$E579))</f>
        <v/>
      </c>
      <c r="AF579" s="11">
        <f>LOWER(Settings!$C$4)&amp;".mit."&amp;$A579&amp;IF($C579="","","."&amp;$C579&amp;"."&amp;$B579)&amp;IF(INDEX(Variables!$D$5:$D$105,MATCH($A579,Variables!$A$5:$A$105,0))="","","."&amp;INDEX(Variables!$D$5:$D$105,MATCH($A579,Variables!$A$5:$A$105,0)))&amp;"."&amp;AF$5</f>
        <v/>
      </c>
      <c r="AG579" s="38">
        <f>AG$194*$D579*INDEX(AG$121:AG$137,$E579)*(1-INDEX(AG$151:AG$167,$E579))</f>
        <v/>
      </c>
      <c r="AH579" s="37">
        <f>AH$194*$D579*INDEX(AH$121:AH$137,$E579)*(1-INDEX(AH$151:AH$167,$E579))</f>
        <v/>
      </c>
      <c r="AI579" s="37">
        <f>AI$194*$D579*INDEX(AI$121:AI$137,$E579)*(1-INDEX(AI$151:AI$167,$E579))</f>
        <v/>
      </c>
      <c r="AJ579" s="37">
        <f>AJ$194*$D579*INDEX(AJ$121:AJ$137,$E579)*(1-INDEX(AJ$151:AJ$167,$E579))</f>
        <v/>
      </c>
      <c r="AK579" s="37">
        <f>AK$194*$D579*INDEX(AK$121:AK$137,$E579)*(1-INDEX(AK$151:AK$167,$E579))</f>
        <v/>
      </c>
      <c r="AL579" s="37">
        <f>AL$194*$D579*INDEX(AL$121:AL$137,$E579)*(1-INDEX(AL$151:AL$167,$E579))</f>
        <v/>
      </c>
      <c r="AM579" s="37">
        <f>AM$194*$D579*INDEX(AM$121:AM$137,$E579)*(1-INDEX(AM$151:AM$167,$E579))</f>
        <v/>
      </c>
      <c r="AN579" s="37">
        <f>AN$194*$D579*INDEX(AN$121:AN$137,$E579)*(1-INDEX(AN$151:AN$167,$E579))</f>
        <v/>
      </c>
      <c r="AO579" s="37">
        <f>AO$194*$D579*INDEX(AO$121:AO$137,$E579)*(1-INDEX(AO$151:AO$167,$E579))</f>
        <v/>
      </c>
      <c r="AP579" s="37">
        <f>AP$194*$D579*INDEX(AP$121:AP$137,$E579)*(1-INDEX(AP$151:AP$167,$E579))</f>
        <v/>
      </c>
      <c r="AQ579" s="37">
        <f>AQ$194*$D579*INDEX(AQ$121:AQ$137,$E579)*(1-INDEX(AQ$151:AQ$167,$E579))</f>
        <v/>
      </c>
      <c r="AR579" s="37">
        <f>AR$194*$D579*INDEX(AR$121:AR$137,$E579)*(1-INDEX(AR$151:AR$167,$E579))</f>
        <v/>
      </c>
      <c r="AS579" s="37">
        <f>AS$194*$D579*INDEX(AS$121:AS$137,$E579)*(1-INDEX(AS$151:AS$167,$E579))</f>
        <v/>
      </c>
      <c r="AT579" s="37">
        <f>AT$194*$D579*INDEX(AT$121:AT$137,$E579)*(1-INDEX(AT$151:AT$167,$E579))</f>
        <v/>
      </c>
      <c r="AU579" s="37">
        <f>AU$194*$D579*INDEX(AU$121:AU$137,$E579)*(1-INDEX(AU$151:AU$167,$E579))</f>
        <v/>
      </c>
      <c r="AV579" s="37">
        <f>AV$194*$D579*INDEX(AV$121:AV$137,$E579)*(1-INDEX(AV$151:AV$167,$E579))</f>
        <v/>
      </c>
      <c r="AW579" s="37">
        <f>AW$194*$D579*INDEX(AW$121:AW$137,$E579)*(1-INDEX(AW$151:AW$167,$E579))</f>
        <v/>
      </c>
      <c r="AX579" s="37">
        <f>AX$194*$D579*INDEX(AX$121:AX$137,$E579)*(1-INDEX(AX$151:AX$167,$E579))</f>
        <v/>
      </c>
      <c r="AY579" s="40">
        <f>ETSCOST(AY$194,$D579,INDEX(AY$121:AY$137,$E579),INDEX(AY$151:AY$167,$E579))</f>
        <v/>
      </c>
    </row>
    <row r="580" hidden="1" outlineLevel="2">
      <c r="A580" s="14" t="inlineStr">
        <is>
          <t>ets</t>
        </is>
      </c>
      <c r="B580" s="14" t="inlineStr">
        <is>
          <t>bio</t>
        </is>
      </c>
      <c r="C580" s="14" t="inlineStr">
        <is>
          <t>avi</t>
        </is>
      </c>
      <c r="D580" s="37">
        <f>INDEX(Inputs!$T$5:$T$132,MATCH($B580&amp;"|"&amp;$C580,Inputs!$A$5:$A$132,0))</f>
        <v/>
      </c>
      <c r="E580" s="37">
        <f>INDEX(Inputs!$K$5:$K$132,MATCH($B580&amp;"|"&amp;$C580,Inputs!$A$5:$A$132,0))</f>
        <v/>
      </c>
      <c r="F580" s="36" t="n"/>
      <c r="G580" s="36" t="n"/>
      <c r="H580" s="14">
        <f>INDEX(Variables!$B$5:$B$105,MATCH($A580,Variables!$A$5:$A$105,0))&amp;IF($C580="",""," | "&amp;INDEX(Mapping!$B$5:$B$26,MATCH($C580,Mapping!$A$5:$A$26,0))&amp;" | "&amp;INDEX(Mapping!$B$30:$B$41,MATCH($B580,Mapping!$A$30:$A$41,0)))</f>
        <v/>
      </c>
      <c r="I580" s="14">
        <f>INDEX(Variables!$C$5:$C$105,MATCH($A580,Variables!$A$5:$A$105,0))</f>
        <v/>
      </c>
      <c r="J580" s="14">
        <f>INDEX(Variables!$E$5:$E$105,MATCH($A580,Variables!$A$5:$A$105,0))</f>
        <v/>
      </c>
      <c r="K580" s="11">
        <f>LOWER(Settings!$C$4)&amp;".mit."&amp;$A580&amp;IF($C580="","","."&amp;$C580&amp;"."&amp;$B580)&amp;IF(INDEX(Variables!$D$5:$D$105,MATCH($A580,Variables!$A$5:$A$105,0))="","","."&amp;INDEX(Variables!$D$5:$D$105,MATCH($A580,Variables!$A$5:$A$105,0)))&amp;"."&amp;K$5</f>
        <v/>
      </c>
      <c r="L580" s="38">
        <f>L$194*$D580*INDEX(L$121:L$137,$E580)*(1-INDEX(L$151:L$167,$E580))</f>
        <v/>
      </c>
      <c r="M580" s="37">
        <f>M$194*$D580*INDEX(M$121:M$137,$E580)*(1-INDEX(M$151:M$167,$E580))</f>
        <v/>
      </c>
      <c r="N580" s="37">
        <f>N$194*$D580*INDEX(N$121:N$137,$E580)*(1-INDEX(N$151:N$167,$E580))</f>
        <v/>
      </c>
      <c r="O580" s="37">
        <f>O$194*$D580*INDEX(O$121:O$137,$E580)*(1-INDEX(O$151:O$167,$E580))</f>
        <v/>
      </c>
      <c r="P580" s="37">
        <f>P$194*$D580*INDEX(P$121:P$137,$E580)*(1-INDEX(P$151:P$167,$E580))</f>
        <v/>
      </c>
      <c r="Q580" s="37">
        <f>Q$194*$D580*INDEX(Q$121:Q$137,$E580)*(1-INDEX(Q$151:Q$167,$E580))</f>
        <v/>
      </c>
      <c r="R580" s="37">
        <f>R$194*$D580*INDEX(R$121:R$137,$E580)*(1-INDEX(R$151:R$167,$E580))</f>
        <v/>
      </c>
      <c r="S580" s="37">
        <f>S$194*$D580*INDEX(S$121:S$137,$E580)*(1-INDEX(S$151:S$167,$E580))</f>
        <v/>
      </c>
      <c r="T580" s="37">
        <f>T$194*$D580*INDEX(T$121:T$137,$E580)*(1-INDEX(T$151:T$167,$E580))</f>
        <v/>
      </c>
      <c r="U580" s="37">
        <f>U$194*$D580*INDEX(U$121:U$137,$E580)*(1-INDEX(U$151:U$167,$E580))</f>
        <v/>
      </c>
      <c r="V580" s="37">
        <f>V$194*$D580*INDEX(V$121:V$137,$E580)*(1-INDEX(V$151:V$167,$E580))</f>
        <v/>
      </c>
      <c r="W580" s="37">
        <f>W$194*$D580*INDEX(W$121:W$137,$E580)*(1-INDEX(W$151:W$167,$E580))</f>
        <v/>
      </c>
      <c r="X580" s="37">
        <f>X$194*$D580*INDEX(X$121:X$137,$E580)*(1-INDEX(X$151:X$167,$E580))</f>
        <v/>
      </c>
      <c r="Y580" s="37">
        <f>Y$194*$D580*INDEX(Y$121:Y$137,$E580)*(1-INDEX(Y$151:Y$167,$E580))</f>
        <v/>
      </c>
      <c r="Z580" s="37">
        <f>Z$194*$D580*INDEX(Z$121:Z$137,$E580)*(1-INDEX(Z$151:Z$167,$E580))</f>
        <v/>
      </c>
      <c r="AA580" s="37">
        <f>AA$194*$D580*INDEX(AA$121:AA$137,$E580)*(1-INDEX(AA$151:AA$167,$E580))</f>
        <v/>
      </c>
      <c r="AB580" s="37">
        <f>AB$194*$D580*INDEX(AB$121:AB$137,$E580)*(1-INDEX(AB$151:AB$167,$E580))</f>
        <v/>
      </c>
      <c r="AC580" s="37">
        <f>AC$194*$D580*INDEX(AC$121:AC$137,$E580)*(1-INDEX(AC$151:AC$167,$E580))</f>
        <v/>
      </c>
      <c r="AD580" s="40">
        <f>ETSCOST(AD$194,$D580,INDEX(AD$121:AD$137,$E580),INDEX(AD$151:AD$167,$E580))</f>
        <v/>
      </c>
      <c r="AF580" s="11">
        <f>LOWER(Settings!$C$4)&amp;".mit."&amp;$A580&amp;IF($C580="","","."&amp;$C580&amp;"."&amp;$B580)&amp;IF(INDEX(Variables!$D$5:$D$105,MATCH($A580,Variables!$A$5:$A$105,0))="","","."&amp;INDEX(Variables!$D$5:$D$105,MATCH($A580,Variables!$A$5:$A$105,0)))&amp;"."&amp;AF$5</f>
        <v/>
      </c>
      <c r="AG580" s="38">
        <f>AG$194*$D580*INDEX(AG$121:AG$137,$E580)*(1-INDEX(AG$151:AG$167,$E580))</f>
        <v/>
      </c>
      <c r="AH580" s="37">
        <f>AH$194*$D580*INDEX(AH$121:AH$137,$E580)*(1-INDEX(AH$151:AH$167,$E580))</f>
        <v/>
      </c>
      <c r="AI580" s="37">
        <f>AI$194*$D580*INDEX(AI$121:AI$137,$E580)*(1-INDEX(AI$151:AI$167,$E580))</f>
        <v/>
      </c>
      <c r="AJ580" s="37">
        <f>AJ$194*$D580*INDEX(AJ$121:AJ$137,$E580)*(1-INDEX(AJ$151:AJ$167,$E580))</f>
        <v/>
      </c>
      <c r="AK580" s="37">
        <f>AK$194*$D580*INDEX(AK$121:AK$137,$E580)*(1-INDEX(AK$151:AK$167,$E580))</f>
        <v/>
      </c>
      <c r="AL580" s="37">
        <f>AL$194*$D580*INDEX(AL$121:AL$137,$E580)*(1-INDEX(AL$151:AL$167,$E580))</f>
        <v/>
      </c>
      <c r="AM580" s="37">
        <f>AM$194*$D580*INDEX(AM$121:AM$137,$E580)*(1-INDEX(AM$151:AM$167,$E580))</f>
        <v/>
      </c>
      <c r="AN580" s="37">
        <f>AN$194*$D580*INDEX(AN$121:AN$137,$E580)*(1-INDEX(AN$151:AN$167,$E580))</f>
        <v/>
      </c>
      <c r="AO580" s="37">
        <f>AO$194*$D580*INDEX(AO$121:AO$137,$E580)*(1-INDEX(AO$151:AO$167,$E580))</f>
        <v/>
      </c>
      <c r="AP580" s="37">
        <f>AP$194*$D580*INDEX(AP$121:AP$137,$E580)*(1-INDEX(AP$151:AP$167,$E580))</f>
        <v/>
      </c>
      <c r="AQ580" s="37">
        <f>AQ$194*$D580*INDEX(AQ$121:AQ$137,$E580)*(1-INDEX(AQ$151:AQ$167,$E580))</f>
        <v/>
      </c>
      <c r="AR580" s="37">
        <f>AR$194*$D580*INDEX(AR$121:AR$137,$E580)*(1-INDEX(AR$151:AR$167,$E580))</f>
        <v/>
      </c>
      <c r="AS580" s="37">
        <f>AS$194*$D580*INDEX(AS$121:AS$137,$E580)*(1-INDEX(AS$151:AS$167,$E580))</f>
        <v/>
      </c>
      <c r="AT580" s="37">
        <f>AT$194*$D580*INDEX(AT$121:AT$137,$E580)*(1-INDEX(AT$151:AT$167,$E580))</f>
        <v/>
      </c>
      <c r="AU580" s="37">
        <f>AU$194*$D580*INDEX(AU$121:AU$137,$E580)*(1-INDEX(AU$151:AU$167,$E580))</f>
        <v/>
      </c>
      <c r="AV580" s="37">
        <f>AV$194*$D580*INDEX(AV$121:AV$137,$E580)*(1-INDEX(AV$151:AV$167,$E580))</f>
        <v/>
      </c>
      <c r="AW580" s="37">
        <f>AW$194*$D580*INDEX(AW$121:AW$137,$E580)*(1-INDEX(AW$151:AW$167,$E580))</f>
        <v/>
      </c>
      <c r="AX580" s="37">
        <f>AX$194*$D580*INDEX(AX$121:AX$137,$E580)*(1-INDEX(AX$151:AX$167,$E580))</f>
        <v/>
      </c>
      <c r="AY580" s="40">
        <f>ETSCOST(AY$194,$D580,INDEX(AY$121:AY$137,$E580),INDEX(AY$151:AY$167,$E580))</f>
        <v/>
      </c>
    </row>
    <row r="581" hidden="1" outlineLevel="2"/>
    <row r="582" hidden="1" outlineLevel="2">
      <c r="A582" s="14" t="inlineStr">
        <is>
          <t>ntx</t>
        </is>
      </c>
      <c r="B582" s="14" t="inlineStr">
        <is>
          <t>coa</t>
        </is>
      </c>
      <c r="C582" s="14" t="inlineStr">
        <is>
          <t>avi</t>
        </is>
      </c>
      <c r="D582" s="37">
        <f>INDEX(Inputs!$L$5:$L$132,MATCH($B582&amp;"|"&amp;$C582,Inputs!$A$5:$A$132,0))</f>
        <v/>
      </c>
      <c r="E582" s="37">
        <f>INDEX(Inputs!$I$5:$I$132,MATCH($B582&amp;"|"&amp;$C582,Inputs!$A$5:$A$132,0))</f>
        <v/>
      </c>
      <c r="F582" s="36" t="n"/>
      <c r="G582" s="36" t="n"/>
      <c r="H582" s="14">
        <f>INDEX(Variables!$B$5:$B$105,MATCH($A582,Variables!$A$5:$A$105,0))&amp;IF($C582="",""," | "&amp;INDEX(Mapping!$B$5:$B$26,MATCH($C582,Mapping!$A$5:$A$26,0))&amp;" | "&amp;INDEX(Mapping!$B$30:$B$41,MATCH($B582,Mapping!$A$30:$A$41,0)))</f>
        <v/>
      </c>
      <c r="I582" s="14">
        <f>INDEX(Variables!$C$5:$C$105,MATCH($A582,Variables!$A$5:$A$105,0))</f>
        <v/>
      </c>
      <c r="J582" s="14">
        <f>INDEX(Variables!$E$5:$E$105,MATCH($A582,Variables!$A$5:$A$105,0))</f>
        <v/>
      </c>
      <c r="K582" s="11">
        <f>LOWER(Settings!$C$4)&amp;".mit."&amp;$A582&amp;IF($C582="","","."&amp;$C582&amp;"."&amp;$B582)&amp;IF(INDEX(Variables!$D$5:$D$105,MATCH($A582,Variables!$A$5:$A$105,0))="","","."&amp;INDEX(Variables!$D$5:$D$105,MATCH($A582,Variables!$A$5:$A$105,0)))&amp;"."&amp;K$5</f>
        <v/>
      </c>
      <c r="L582" s="38">
        <f>INDEX(L$78:L$91,$D582)/$E582</f>
        <v/>
      </c>
      <c r="M582" s="37">
        <f>INDEX(M$78:M$91,$D582)/$E582</f>
        <v/>
      </c>
      <c r="N582" s="37">
        <f>INDEX(N$78:N$91,$D582)/$E582</f>
        <v/>
      </c>
      <c r="O582" s="37">
        <f>INDEX(O$78:O$91,$D582)/$E582</f>
        <v/>
      </c>
      <c r="P582" s="37">
        <f>INDEX(P$78:P$91,$D582)/$E582</f>
        <v/>
      </c>
      <c r="Q582" s="37">
        <f>INDEX(Q$78:Q$91,$D582)/$E582</f>
        <v/>
      </c>
      <c r="R582" s="37">
        <f>INDEX(R$78:R$91,$D582)/$E582</f>
        <v/>
      </c>
      <c r="S582" s="37">
        <f>INDEX(S$78:S$91,$D582)/$E582</f>
        <v/>
      </c>
      <c r="T582" s="37">
        <f>INDEX(T$78:T$91,$D582)/$E582</f>
        <v/>
      </c>
      <c r="U582" s="37">
        <f>INDEX(U$78:U$91,$D582)/$E582</f>
        <v/>
      </c>
      <c r="V582" s="37">
        <f>INDEX(V$78:V$91,$D582)/$E582</f>
        <v/>
      </c>
      <c r="W582" s="37">
        <f>INDEX(W$78:W$91,$D582)/$E582</f>
        <v/>
      </c>
      <c r="X582" s="37">
        <f>INDEX(X$78:X$91,$D582)/$E582</f>
        <v/>
      </c>
      <c r="Y582" s="37">
        <f>INDEX(Y$78:Y$91,$D582)/$E582</f>
        <v/>
      </c>
      <c r="Z582" s="37">
        <f>INDEX(Z$78:Z$91,$D582)/$E582</f>
        <v/>
      </c>
      <c r="AA582" s="37">
        <f>INDEX(AA$78:AA$91,$D582)/$E582</f>
        <v/>
      </c>
      <c r="AB582" s="37">
        <f>INDEX(AB$78:AB$91,$D582)/$E582</f>
        <v/>
      </c>
      <c r="AC582" s="37">
        <f>INDEX(AC$78:AC$91,$D582)/$E582</f>
        <v/>
      </c>
      <c r="AD582" s="40">
        <f>NEWEXCISE(INDEX(AD$78:AD$91,$D582),$E582)</f>
        <v/>
      </c>
      <c r="AF582" s="11">
        <f>LOWER(Settings!$C$4)&amp;".mit."&amp;$A582&amp;IF($C582="","","."&amp;$C582&amp;"."&amp;$B582)&amp;IF(INDEX(Variables!$D$5:$D$105,MATCH($A582,Variables!$A$5:$A$105,0))="","","."&amp;INDEX(Variables!$D$5:$D$105,MATCH($A582,Variables!$A$5:$A$105,0)))&amp;"."&amp;AF$5</f>
        <v/>
      </c>
      <c r="AG582" s="38">
        <f>INDEX(AG$78:AG$91,$D582)/$E582</f>
        <v/>
      </c>
      <c r="AH582" s="37">
        <f>INDEX(AH$78:AH$91,$D582)/$E582</f>
        <v/>
      </c>
      <c r="AI582" s="37">
        <f>INDEX(AI$78:AI$91,$D582)/$E582</f>
        <v/>
      </c>
      <c r="AJ582" s="37">
        <f>INDEX(AJ$78:AJ$91,$D582)/$E582</f>
        <v/>
      </c>
      <c r="AK582" s="37">
        <f>INDEX(AK$78:AK$91,$D582)/$E582</f>
        <v/>
      </c>
      <c r="AL582" s="37">
        <f>INDEX(AL$78:AL$91,$D582)/$E582</f>
        <v/>
      </c>
      <c r="AM582" s="37">
        <f>INDEX(AM$78:AM$91,$D582)/$E582</f>
        <v/>
      </c>
      <c r="AN582" s="37">
        <f>INDEX(AN$78:AN$91,$D582)/$E582</f>
        <v/>
      </c>
      <c r="AO582" s="37">
        <f>INDEX(AO$78:AO$91,$D582)/$E582</f>
        <v/>
      </c>
      <c r="AP582" s="37">
        <f>INDEX(AP$78:AP$91,$D582)/$E582</f>
        <v/>
      </c>
      <c r="AQ582" s="37">
        <f>INDEX(AQ$78:AQ$91,$D582)/$E582</f>
        <v/>
      </c>
      <c r="AR582" s="37">
        <f>INDEX(AR$78:AR$91,$D582)/$E582</f>
        <v/>
      </c>
      <c r="AS582" s="37">
        <f>INDEX(AS$78:AS$91,$D582)/$E582</f>
        <v/>
      </c>
      <c r="AT582" s="37">
        <f>INDEX(AT$78:AT$91,$D582)/$E582</f>
        <v/>
      </c>
      <c r="AU582" s="37">
        <f>INDEX(AU$78:AU$91,$D582)/$E582</f>
        <v/>
      </c>
      <c r="AV582" s="37">
        <f>INDEX(AV$78:AV$91,$D582)/$E582</f>
        <v/>
      </c>
      <c r="AW582" s="37">
        <f>INDEX(AW$78:AW$91,$D582)/$E582</f>
        <v/>
      </c>
      <c r="AX582" s="37">
        <f>INDEX(AX$78:AX$91,$D582)/$E582</f>
        <v/>
      </c>
      <c r="AY582" s="40">
        <f>NEWEXCISE(INDEX(AY$78:AY$91,$D582),$E582)</f>
        <v/>
      </c>
    </row>
    <row r="583" hidden="1" outlineLevel="2">
      <c r="A583" s="14" t="inlineStr">
        <is>
          <t>ntx</t>
        </is>
      </c>
      <c r="B583" s="14" t="inlineStr">
        <is>
          <t>nga</t>
        </is>
      </c>
      <c r="C583" s="14" t="inlineStr">
        <is>
          <t>avi</t>
        </is>
      </c>
      <c r="D583" s="37">
        <f>INDEX(Inputs!$L$5:$L$132,MATCH($B583&amp;"|"&amp;$C583,Inputs!$A$5:$A$132,0))</f>
        <v/>
      </c>
      <c r="E583" s="37">
        <f>INDEX(Inputs!$I$5:$I$132,MATCH($B583&amp;"|"&amp;$C583,Inputs!$A$5:$A$132,0))</f>
        <v/>
      </c>
      <c r="F583" s="36" t="n"/>
      <c r="G583" s="36" t="n"/>
      <c r="H583" s="14">
        <f>INDEX(Variables!$B$5:$B$105,MATCH($A583,Variables!$A$5:$A$105,0))&amp;IF($C583="",""," | "&amp;INDEX(Mapping!$B$5:$B$26,MATCH($C583,Mapping!$A$5:$A$26,0))&amp;" | "&amp;INDEX(Mapping!$B$30:$B$41,MATCH($B583,Mapping!$A$30:$A$41,0)))</f>
        <v/>
      </c>
      <c r="I583" s="14">
        <f>INDEX(Variables!$C$5:$C$105,MATCH($A583,Variables!$A$5:$A$105,0))</f>
        <v/>
      </c>
      <c r="J583" s="14">
        <f>INDEX(Variables!$E$5:$E$105,MATCH($A583,Variables!$A$5:$A$105,0))</f>
        <v/>
      </c>
      <c r="K583" s="11">
        <f>LOWER(Settings!$C$4)&amp;".mit."&amp;$A583&amp;IF($C583="","","."&amp;$C583&amp;"."&amp;$B583)&amp;IF(INDEX(Variables!$D$5:$D$105,MATCH($A583,Variables!$A$5:$A$105,0))="","","."&amp;INDEX(Variables!$D$5:$D$105,MATCH($A583,Variables!$A$5:$A$105,0)))&amp;"."&amp;K$5</f>
        <v/>
      </c>
      <c r="L583" s="38">
        <f>INDEX(L$78:L$91,$D583)/$E583</f>
        <v/>
      </c>
      <c r="M583" s="37">
        <f>INDEX(M$78:M$91,$D583)/$E583</f>
        <v/>
      </c>
      <c r="N583" s="37">
        <f>INDEX(N$78:N$91,$D583)/$E583</f>
        <v/>
      </c>
      <c r="O583" s="37">
        <f>INDEX(O$78:O$91,$D583)/$E583</f>
        <v/>
      </c>
      <c r="P583" s="37">
        <f>INDEX(P$78:P$91,$D583)/$E583</f>
        <v/>
      </c>
      <c r="Q583" s="37">
        <f>INDEX(Q$78:Q$91,$D583)/$E583</f>
        <v/>
      </c>
      <c r="R583" s="37">
        <f>INDEX(R$78:R$91,$D583)/$E583</f>
        <v/>
      </c>
      <c r="S583" s="37">
        <f>INDEX(S$78:S$91,$D583)/$E583</f>
        <v/>
      </c>
      <c r="T583" s="37">
        <f>INDEX(T$78:T$91,$D583)/$E583</f>
        <v/>
      </c>
      <c r="U583" s="37">
        <f>INDEX(U$78:U$91,$D583)/$E583</f>
        <v/>
      </c>
      <c r="V583" s="37">
        <f>INDEX(V$78:V$91,$D583)/$E583</f>
        <v/>
      </c>
      <c r="W583" s="37">
        <f>INDEX(W$78:W$91,$D583)/$E583</f>
        <v/>
      </c>
      <c r="X583" s="37">
        <f>INDEX(X$78:X$91,$D583)/$E583</f>
        <v/>
      </c>
      <c r="Y583" s="37">
        <f>INDEX(Y$78:Y$91,$D583)/$E583</f>
        <v/>
      </c>
      <c r="Z583" s="37">
        <f>INDEX(Z$78:Z$91,$D583)/$E583</f>
        <v/>
      </c>
      <c r="AA583" s="37">
        <f>INDEX(AA$78:AA$91,$D583)/$E583</f>
        <v/>
      </c>
      <c r="AB583" s="37">
        <f>INDEX(AB$78:AB$91,$D583)/$E583</f>
        <v/>
      </c>
      <c r="AC583" s="37">
        <f>INDEX(AC$78:AC$91,$D583)/$E583</f>
        <v/>
      </c>
      <c r="AD583" s="40">
        <f>NEWEXCISE(INDEX(AD$78:AD$91,$D583),$E583)</f>
        <v/>
      </c>
      <c r="AF583" s="11">
        <f>LOWER(Settings!$C$4)&amp;".mit."&amp;$A583&amp;IF($C583="","","."&amp;$C583&amp;"."&amp;$B583)&amp;IF(INDEX(Variables!$D$5:$D$105,MATCH($A583,Variables!$A$5:$A$105,0))="","","."&amp;INDEX(Variables!$D$5:$D$105,MATCH($A583,Variables!$A$5:$A$105,0)))&amp;"."&amp;AF$5</f>
        <v/>
      </c>
      <c r="AG583" s="38">
        <f>INDEX(AG$78:AG$91,$D583)/$E583</f>
        <v/>
      </c>
      <c r="AH583" s="37">
        <f>INDEX(AH$78:AH$91,$D583)/$E583</f>
        <v/>
      </c>
      <c r="AI583" s="37">
        <f>INDEX(AI$78:AI$91,$D583)/$E583</f>
        <v/>
      </c>
      <c r="AJ583" s="37">
        <f>INDEX(AJ$78:AJ$91,$D583)/$E583</f>
        <v/>
      </c>
      <c r="AK583" s="37">
        <f>INDEX(AK$78:AK$91,$D583)/$E583</f>
        <v/>
      </c>
      <c r="AL583" s="37">
        <f>INDEX(AL$78:AL$91,$D583)/$E583</f>
        <v/>
      </c>
      <c r="AM583" s="37">
        <f>INDEX(AM$78:AM$91,$D583)/$E583</f>
        <v/>
      </c>
      <c r="AN583" s="37">
        <f>INDEX(AN$78:AN$91,$D583)/$E583</f>
        <v/>
      </c>
      <c r="AO583" s="37">
        <f>INDEX(AO$78:AO$91,$D583)/$E583</f>
        <v/>
      </c>
      <c r="AP583" s="37">
        <f>INDEX(AP$78:AP$91,$D583)/$E583</f>
        <v/>
      </c>
      <c r="AQ583" s="37">
        <f>INDEX(AQ$78:AQ$91,$D583)/$E583</f>
        <v/>
      </c>
      <c r="AR583" s="37">
        <f>INDEX(AR$78:AR$91,$D583)/$E583</f>
        <v/>
      </c>
      <c r="AS583" s="37">
        <f>INDEX(AS$78:AS$91,$D583)/$E583</f>
        <v/>
      </c>
      <c r="AT583" s="37">
        <f>INDEX(AT$78:AT$91,$D583)/$E583</f>
        <v/>
      </c>
      <c r="AU583" s="37">
        <f>INDEX(AU$78:AU$91,$D583)/$E583</f>
        <v/>
      </c>
      <c r="AV583" s="37">
        <f>INDEX(AV$78:AV$91,$D583)/$E583</f>
        <v/>
      </c>
      <c r="AW583" s="37">
        <f>INDEX(AW$78:AW$91,$D583)/$E583</f>
        <v/>
      </c>
      <c r="AX583" s="37">
        <f>INDEX(AX$78:AX$91,$D583)/$E583</f>
        <v/>
      </c>
      <c r="AY583" s="40">
        <f>NEWEXCISE(INDEX(AY$78:AY$91,$D583),$E583)</f>
        <v/>
      </c>
    </row>
    <row r="584" hidden="1" outlineLevel="2">
      <c r="A584" s="14" t="inlineStr">
        <is>
          <t>ntx</t>
        </is>
      </c>
      <c r="B584" s="14" t="inlineStr">
        <is>
          <t>gso</t>
        </is>
      </c>
      <c r="C584" s="14" t="inlineStr">
        <is>
          <t>avi</t>
        </is>
      </c>
      <c r="D584" s="37">
        <f>INDEX(Inputs!$L$5:$L$132,MATCH($B584&amp;"|"&amp;$C584,Inputs!$A$5:$A$132,0))</f>
        <v/>
      </c>
      <c r="E584" s="37">
        <f>INDEX(Inputs!$I$5:$I$132,MATCH($B584&amp;"|"&amp;$C584,Inputs!$A$5:$A$132,0))</f>
        <v/>
      </c>
      <c r="F584" s="36" t="n"/>
      <c r="G584" s="36" t="n"/>
      <c r="H584" s="14">
        <f>INDEX(Variables!$B$5:$B$105,MATCH($A584,Variables!$A$5:$A$105,0))&amp;IF($C584="",""," | "&amp;INDEX(Mapping!$B$5:$B$26,MATCH($C584,Mapping!$A$5:$A$26,0))&amp;" | "&amp;INDEX(Mapping!$B$30:$B$41,MATCH($B584,Mapping!$A$30:$A$41,0)))</f>
        <v/>
      </c>
      <c r="I584" s="14">
        <f>INDEX(Variables!$C$5:$C$105,MATCH($A584,Variables!$A$5:$A$105,0))</f>
        <v/>
      </c>
      <c r="J584" s="14">
        <f>INDEX(Variables!$E$5:$E$105,MATCH($A584,Variables!$A$5:$A$105,0))</f>
        <v/>
      </c>
      <c r="K584" s="11">
        <f>LOWER(Settings!$C$4)&amp;".mit."&amp;$A584&amp;IF($C584="","","."&amp;$C584&amp;"."&amp;$B584)&amp;IF(INDEX(Variables!$D$5:$D$105,MATCH($A584,Variables!$A$5:$A$105,0))="","","."&amp;INDEX(Variables!$D$5:$D$105,MATCH($A584,Variables!$A$5:$A$105,0)))&amp;"."&amp;K$5</f>
        <v/>
      </c>
      <c r="L584" s="38">
        <f>INDEX(L$78:L$91,$D584)/$E584</f>
        <v/>
      </c>
      <c r="M584" s="37">
        <f>INDEX(M$78:M$91,$D584)/$E584</f>
        <v/>
      </c>
      <c r="N584" s="37">
        <f>INDEX(N$78:N$91,$D584)/$E584</f>
        <v/>
      </c>
      <c r="O584" s="37">
        <f>INDEX(O$78:O$91,$D584)/$E584</f>
        <v/>
      </c>
      <c r="P584" s="37">
        <f>INDEX(P$78:P$91,$D584)/$E584</f>
        <v/>
      </c>
      <c r="Q584" s="37">
        <f>INDEX(Q$78:Q$91,$D584)/$E584</f>
        <v/>
      </c>
      <c r="R584" s="37">
        <f>INDEX(R$78:R$91,$D584)/$E584</f>
        <v/>
      </c>
      <c r="S584" s="37">
        <f>INDEX(S$78:S$91,$D584)/$E584</f>
        <v/>
      </c>
      <c r="T584" s="37">
        <f>INDEX(T$78:T$91,$D584)/$E584</f>
        <v/>
      </c>
      <c r="U584" s="37">
        <f>INDEX(U$78:U$91,$D584)/$E584</f>
        <v/>
      </c>
      <c r="V584" s="37">
        <f>INDEX(V$78:V$91,$D584)/$E584</f>
        <v/>
      </c>
      <c r="W584" s="37">
        <f>INDEX(W$78:W$91,$D584)/$E584</f>
        <v/>
      </c>
      <c r="X584" s="37">
        <f>INDEX(X$78:X$91,$D584)/$E584</f>
        <v/>
      </c>
      <c r="Y584" s="37">
        <f>INDEX(Y$78:Y$91,$D584)/$E584</f>
        <v/>
      </c>
      <c r="Z584" s="37">
        <f>INDEX(Z$78:Z$91,$D584)/$E584</f>
        <v/>
      </c>
      <c r="AA584" s="37">
        <f>INDEX(AA$78:AA$91,$D584)/$E584</f>
        <v/>
      </c>
      <c r="AB584" s="37">
        <f>INDEX(AB$78:AB$91,$D584)/$E584</f>
        <v/>
      </c>
      <c r="AC584" s="37">
        <f>INDEX(AC$78:AC$91,$D584)/$E584</f>
        <v/>
      </c>
      <c r="AD584" s="40">
        <f>NEWEXCISE(INDEX(AD$78:AD$91,$D584),$E584)</f>
        <v/>
      </c>
      <c r="AF584" s="11">
        <f>LOWER(Settings!$C$4)&amp;".mit."&amp;$A584&amp;IF($C584="","","."&amp;$C584&amp;"."&amp;$B584)&amp;IF(INDEX(Variables!$D$5:$D$105,MATCH($A584,Variables!$A$5:$A$105,0))="","","."&amp;INDEX(Variables!$D$5:$D$105,MATCH($A584,Variables!$A$5:$A$105,0)))&amp;"."&amp;AF$5</f>
        <v/>
      </c>
      <c r="AG584" s="38">
        <f>INDEX(AG$78:AG$91,$D584)/$E584</f>
        <v/>
      </c>
      <c r="AH584" s="37">
        <f>INDEX(AH$78:AH$91,$D584)/$E584</f>
        <v/>
      </c>
      <c r="AI584" s="37">
        <f>INDEX(AI$78:AI$91,$D584)/$E584</f>
        <v/>
      </c>
      <c r="AJ584" s="37">
        <f>INDEX(AJ$78:AJ$91,$D584)/$E584</f>
        <v/>
      </c>
      <c r="AK584" s="37">
        <f>INDEX(AK$78:AK$91,$D584)/$E584</f>
        <v/>
      </c>
      <c r="AL584" s="37">
        <f>INDEX(AL$78:AL$91,$D584)/$E584</f>
        <v/>
      </c>
      <c r="AM584" s="37">
        <f>INDEX(AM$78:AM$91,$D584)/$E584</f>
        <v/>
      </c>
      <c r="AN584" s="37">
        <f>INDEX(AN$78:AN$91,$D584)/$E584</f>
        <v/>
      </c>
      <c r="AO584" s="37">
        <f>INDEX(AO$78:AO$91,$D584)/$E584</f>
        <v/>
      </c>
      <c r="AP584" s="37">
        <f>INDEX(AP$78:AP$91,$D584)/$E584</f>
        <v/>
      </c>
      <c r="AQ584" s="37">
        <f>INDEX(AQ$78:AQ$91,$D584)/$E584</f>
        <v/>
      </c>
      <c r="AR584" s="37">
        <f>INDEX(AR$78:AR$91,$D584)/$E584</f>
        <v/>
      </c>
      <c r="AS584" s="37">
        <f>INDEX(AS$78:AS$91,$D584)/$E584</f>
        <v/>
      </c>
      <c r="AT584" s="37">
        <f>INDEX(AT$78:AT$91,$D584)/$E584</f>
        <v/>
      </c>
      <c r="AU584" s="37">
        <f>INDEX(AU$78:AU$91,$D584)/$E584</f>
        <v/>
      </c>
      <c r="AV584" s="37">
        <f>INDEX(AV$78:AV$91,$D584)/$E584</f>
        <v/>
      </c>
      <c r="AW584" s="37">
        <f>INDEX(AW$78:AW$91,$D584)/$E584</f>
        <v/>
      </c>
      <c r="AX584" s="37">
        <f>INDEX(AX$78:AX$91,$D584)/$E584</f>
        <v/>
      </c>
      <c r="AY584" s="40">
        <f>NEWEXCISE(INDEX(AY$78:AY$91,$D584),$E584)</f>
        <v/>
      </c>
    </row>
    <row r="585" hidden="1" outlineLevel="2">
      <c r="A585" s="14" t="inlineStr">
        <is>
          <t>ntx</t>
        </is>
      </c>
      <c r="B585" s="14" t="inlineStr">
        <is>
          <t>die</t>
        </is>
      </c>
      <c r="C585" s="14" t="inlineStr">
        <is>
          <t>avi</t>
        </is>
      </c>
      <c r="D585" s="37">
        <f>INDEX(Inputs!$L$5:$L$132,MATCH($B585&amp;"|"&amp;$C585,Inputs!$A$5:$A$132,0))</f>
        <v/>
      </c>
      <c r="E585" s="37">
        <f>INDEX(Inputs!$I$5:$I$132,MATCH($B585&amp;"|"&amp;$C585,Inputs!$A$5:$A$132,0))</f>
        <v/>
      </c>
      <c r="F585" s="36" t="n"/>
      <c r="G585" s="36" t="n"/>
      <c r="H585" s="14">
        <f>INDEX(Variables!$B$5:$B$105,MATCH($A585,Variables!$A$5:$A$105,0))&amp;IF($C585="",""," | "&amp;INDEX(Mapping!$B$5:$B$26,MATCH($C585,Mapping!$A$5:$A$26,0))&amp;" | "&amp;INDEX(Mapping!$B$30:$B$41,MATCH($B585,Mapping!$A$30:$A$41,0)))</f>
        <v/>
      </c>
      <c r="I585" s="14">
        <f>INDEX(Variables!$C$5:$C$105,MATCH($A585,Variables!$A$5:$A$105,0))</f>
        <v/>
      </c>
      <c r="J585" s="14">
        <f>INDEX(Variables!$E$5:$E$105,MATCH($A585,Variables!$A$5:$A$105,0))</f>
        <v/>
      </c>
      <c r="K585" s="11">
        <f>LOWER(Settings!$C$4)&amp;".mit."&amp;$A585&amp;IF($C585="","","."&amp;$C585&amp;"."&amp;$B585)&amp;IF(INDEX(Variables!$D$5:$D$105,MATCH($A585,Variables!$A$5:$A$105,0))="","","."&amp;INDEX(Variables!$D$5:$D$105,MATCH($A585,Variables!$A$5:$A$105,0)))&amp;"."&amp;K$5</f>
        <v/>
      </c>
      <c r="L585" s="38">
        <f>INDEX(L$78:L$91,$D585)/$E585</f>
        <v/>
      </c>
      <c r="M585" s="37">
        <f>INDEX(M$78:M$91,$D585)/$E585</f>
        <v/>
      </c>
      <c r="N585" s="37">
        <f>INDEX(N$78:N$91,$D585)/$E585</f>
        <v/>
      </c>
      <c r="O585" s="37">
        <f>INDEX(O$78:O$91,$D585)/$E585</f>
        <v/>
      </c>
      <c r="P585" s="37">
        <f>INDEX(P$78:P$91,$D585)/$E585</f>
        <v/>
      </c>
      <c r="Q585" s="37">
        <f>INDEX(Q$78:Q$91,$D585)/$E585</f>
        <v/>
      </c>
      <c r="R585" s="37">
        <f>INDEX(R$78:R$91,$D585)/$E585</f>
        <v/>
      </c>
      <c r="S585" s="37">
        <f>INDEX(S$78:S$91,$D585)/$E585</f>
        <v/>
      </c>
      <c r="T585" s="37">
        <f>INDEX(T$78:T$91,$D585)/$E585</f>
        <v/>
      </c>
      <c r="U585" s="37">
        <f>INDEX(U$78:U$91,$D585)/$E585</f>
        <v/>
      </c>
      <c r="V585" s="37">
        <f>INDEX(V$78:V$91,$D585)/$E585</f>
        <v/>
      </c>
      <c r="W585" s="37">
        <f>INDEX(W$78:W$91,$D585)/$E585</f>
        <v/>
      </c>
      <c r="X585" s="37">
        <f>INDEX(X$78:X$91,$D585)/$E585</f>
        <v/>
      </c>
      <c r="Y585" s="37">
        <f>INDEX(Y$78:Y$91,$D585)/$E585</f>
        <v/>
      </c>
      <c r="Z585" s="37">
        <f>INDEX(Z$78:Z$91,$D585)/$E585</f>
        <v/>
      </c>
      <c r="AA585" s="37">
        <f>INDEX(AA$78:AA$91,$D585)/$E585</f>
        <v/>
      </c>
      <c r="AB585" s="37">
        <f>INDEX(AB$78:AB$91,$D585)/$E585</f>
        <v/>
      </c>
      <c r="AC585" s="37">
        <f>INDEX(AC$78:AC$91,$D585)/$E585</f>
        <v/>
      </c>
      <c r="AD585" s="40">
        <f>NEWEXCISE(INDEX(AD$78:AD$91,$D585),$E585)</f>
        <v/>
      </c>
      <c r="AF585" s="11">
        <f>LOWER(Settings!$C$4)&amp;".mit."&amp;$A585&amp;IF($C585="","","."&amp;$C585&amp;"."&amp;$B585)&amp;IF(INDEX(Variables!$D$5:$D$105,MATCH($A585,Variables!$A$5:$A$105,0))="","","."&amp;INDEX(Variables!$D$5:$D$105,MATCH($A585,Variables!$A$5:$A$105,0)))&amp;"."&amp;AF$5</f>
        <v/>
      </c>
      <c r="AG585" s="38">
        <f>INDEX(AG$78:AG$91,$D585)/$E585</f>
        <v/>
      </c>
      <c r="AH585" s="37">
        <f>INDEX(AH$78:AH$91,$D585)/$E585</f>
        <v/>
      </c>
      <c r="AI585" s="37">
        <f>INDEX(AI$78:AI$91,$D585)/$E585</f>
        <v/>
      </c>
      <c r="AJ585" s="37">
        <f>INDEX(AJ$78:AJ$91,$D585)/$E585</f>
        <v/>
      </c>
      <c r="AK585" s="37">
        <f>INDEX(AK$78:AK$91,$D585)/$E585</f>
        <v/>
      </c>
      <c r="AL585" s="37">
        <f>INDEX(AL$78:AL$91,$D585)/$E585</f>
        <v/>
      </c>
      <c r="AM585" s="37">
        <f>INDEX(AM$78:AM$91,$D585)/$E585</f>
        <v/>
      </c>
      <c r="AN585" s="37">
        <f>INDEX(AN$78:AN$91,$D585)/$E585</f>
        <v/>
      </c>
      <c r="AO585" s="37">
        <f>INDEX(AO$78:AO$91,$D585)/$E585</f>
        <v/>
      </c>
      <c r="AP585" s="37">
        <f>INDEX(AP$78:AP$91,$D585)/$E585</f>
        <v/>
      </c>
      <c r="AQ585" s="37">
        <f>INDEX(AQ$78:AQ$91,$D585)/$E585</f>
        <v/>
      </c>
      <c r="AR585" s="37">
        <f>INDEX(AR$78:AR$91,$D585)/$E585</f>
        <v/>
      </c>
      <c r="AS585" s="37">
        <f>INDEX(AS$78:AS$91,$D585)/$E585</f>
        <v/>
      </c>
      <c r="AT585" s="37">
        <f>INDEX(AT$78:AT$91,$D585)/$E585</f>
        <v/>
      </c>
      <c r="AU585" s="37">
        <f>INDEX(AU$78:AU$91,$D585)/$E585</f>
        <v/>
      </c>
      <c r="AV585" s="37">
        <f>INDEX(AV$78:AV$91,$D585)/$E585</f>
        <v/>
      </c>
      <c r="AW585" s="37">
        <f>INDEX(AW$78:AW$91,$D585)/$E585</f>
        <v/>
      </c>
      <c r="AX585" s="37">
        <f>INDEX(AX$78:AX$91,$D585)/$E585</f>
        <v/>
      </c>
      <c r="AY585" s="40">
        <f>NEWEXCISE(INDEX(AY$78:AY$91,$D585),$E585)</f>
        <v/>
      </c>
    </row>
    <row r="586" hidden="1" outlineLevel="2">
      <c r="A586" s="14" t="inlineStr">
        <is>
          <t>ntx</t>
        </is>
      </c>
      <c r="B586" s="14" t="inlineStr">
        <is>
          <t>lpg</t>
        </is>
      </c>
      <c r="C586" s="14" t="inlineStr">
        <is>
          <t>avi</t>
        </is>
      </c>
      <c r="D586" s="37">
        <f>INDEX(Inputs!$L$5:$L$132,MATCH($B586&amp;"|"&amp;$C586,Inputs!$A$5:$A$132,0))</f>
        <v/>
      </c>
      <c r="E586" s="37">
        <f>INDEX(Inputs!$I$5:$I$132,MATCH($B586&amp;"|"&amp;$C586,Inputs!$A$5:$A$132,0))</f>
        <v/>
      </c>
      <c r="F586" s="36" t="n"/>
      <c r="G586" s="36" t="n"/>
      <c r="H586" s="14">
        <f>INDEX(Variables!$B$5:$B$105,MATCH($A586,Variables!$A$5:$A$105,0))&amp;IF($C586="",""," | "&amp;INDEX(Mapping!$B$5:$B$26,MATCH($C586,Mapping!$A$5:$A$26,0))&amp;" | "&amp;INDEX(Mapping!$B$30:$B$41,MATCH($B586,Mapping!$A$30:$A$41,0)))</f>
        <v/>
      </c>
      <c r="I586" s="14">
        <f>INDEX(Variables!$C$5:$C$105,MATCH($A586,Variables!$A$5:$A$105,0))</f>
        <v/>
      </c>
      <c r="J586" s="14">
        <f>INDEX(Variables!$E$5:$E$105,MATCH($A586,Variables!$A$5:$A$105,0))</f>
        <v/>
      </c>
      <c r="K586" s="11">
        <f>LOWER(Settings!$C$4)&amp;".mit."&amp;$A586&amp;IF($C586="","","."&amp;$C586&amp;"."&amp;$B586)&amp;IF(INDEX(Variables!$D$5:$D$105,MATCH($A586,Variables!$A$5:$A$105,0))="","","."&amp;INDEX(Variables!$D$5:$D$105,MATCH($A586,Variables!$A$5:$A$105,0)))&amp;"."&amp;K$5</f>
        <v/>
      </c>
      <c r="L586" s="38">
        <f>INDEX(L$78:L$91,$D586)/$E586</f>
        <v/>
      </c>
      <c r="M586" s="37">
        <f>INDEX(M$78:M$91,$D586)/$E586</f>
        <v/>
      </c>
      <c r="N586" s="37">
        <f>INDEX(N$78:N$91,$D586)/$E586</f>
        <v/>
      </c>
      <c r="O586" s="37">
        <f>INDEX(O$78:O$91,$D586)/$E586</f>
        <v/>
      </c>
      <c r="P586" s="37">
        <f>INDEX(P$78:P$91,$D586)/$E586</f>
        <v/>
      </c>
      <c r="Q586" s="37">
        <f>INDEX(Q$78:Q$91,$D586)/$E586</f>
        <v/>
      </c>
      <c r="R586" s="37">
        <f>INDEX(R$78:R$91,$D586)/$E586</f>
        <v/>
      </c>
      <c r="S586" s="37">
        <f>INDEX(S$78:S$91,$D586)/$E586</f>
        <v/>
      </c>
      <c r="T586" s="37">
        <f>INDEX(T$78:T$91,$D586)/$E586</f>
        <v/>
      </c>
      <c r="U586" s="37">
        <f>INDEX(U$78:U$91,$D586)/$E586</f>
        <v/>
      </c>
      <c r="V586" s="37">
        <f>INDEX(V$78:V$91,$D586)/$E586</f>
        <v/>
      </c>
      <c r="W586" s="37">
        <f>INDEX(W$78:W$91,$D586)/$E586</f>
        <v/>
      </c>
      <c r="X586" s="37">
        <f>INDEX(X$78:X$91,$D586)/$E586</f>
        <v/>
      </c>
      <c r="Y586" s="37">
        <f>INDEX(Y$78:Y$91,$D586)/$E586</f>
        <v/>
      </c>
      <c r="Z586" s="37">
        <f>INDEX(Z$78:Z$91,$D586)/$E586</f>
        <v/>
      </c>
      <c r="AA586" s="37">
        <f>INDEX(AA$78:AA$91,$D586)/$E586</f>
        <v/>
      </c>
      <c r="AB586" s="37">
        <f>INDEX(AB$78:AB$91,$D586)/$E586</f>
        <v/>
      </c>
      <c r="AC586" s="37">
        <f>INDEX(AC$78:AC$91,$D586)/$E586</f>
        <v/>
      </c>
      <c r="AD586" s="40">
        <f>NEWEXCISE(INDEX(AD$78:AD$91,$D586),$E586)</f>
        <v/>
      </c>
      <c r="AF586" s="11">
        <f>LOWER(Settings!$C$4)&amp;".mit."&amp;$A586&amp;IF($C586="","","."&amp;$C586&amp;"."&amp;$B586)&amp;IF(INDEX(Variables!$D$5:$D$105,MATCH($A586,Variables!$A$5:$A$105,0))="","","."&amp;INDEX(Variables!$D$5:$D$105,MATCH($A586,Variables!$A$5:$A$105,0)))&amp;"."&amp;AF$5</f>
        <v/>
      </c>
      <c r="AG586" s="38">
        <f>INDEX(AG$78:AG$91,$D586)/$E586</f>
        <v/>
      </c>
      <c r="AH586" s="37">
        <f>INDEX(AH$78:AH$91,$D586)/$E586</f>
        <v/>
      </c>
      <c r="AI586" s="37">
        <f>INDEX(AI$78:AI$91,$D586)/$E586</f>
        <v/>
      </c>
      <c r="AJ586" s="37">
        <f>INDEX(AJ$78:AJ$91,$D586)/$E586</f>
        <v/>
      </c>
      <c r="AK586" s="37">
        <f>INDEX(AK$78:AK$91,$D586)/$E586</f>
        <v/>
      </c>
      <c r="AL586" s="37">
        <f>INDEX(AL$78:AL$91,$D586)/$E586</f>
        <v/>
      </c>
      <c r="AM586" s="37">
        <f>INDEX(AM$78:AM$91,$D586)/$E586</f>
        <v/>
      </c>
      <c r="AN586" s="37">
        <f>INDEX(AN$78:AN$91,$D586)/$E586</f>
        <v/>
      </c>
      <c r="AO586" s="37">
        <f>INDEX(AO$78:AO$91,$D586)/$E586</f>
        <v/>
      </c>
      <c r="AP586" s="37">
        <f>INDEX(AP$78:AP$91,$D586)/$E586</f>
        <v/>
      </c>
      <c r="AQ586" s="37">
        <f>INDEX(AQ$78:AQ$91,$D586)/$E586</f>
        <v/>
      </c>
      <c r="AR586" s="37">
        <f>INDEX(AR$78:AR$91,$D586)/$E586</f>
        <v/>
      </c>
      <c r="AS586" s="37">
        <f>INDEX(AS$78:AS$91,$D586)/$E586</f>
        <v/>
      </c>
      <c r="AT586" s="37">
        <f>INDEX(AT$78:AT$91,$D586)/$E586</f>
        <v/>
      </c>
      <c r="AU586" s="37">
        <f>INDEX(AU$78:AU$91,$D586)/$E586</f>
        <v/>
      </c>
      <c r="AV586" s="37">
        <f>INDEX(AV$78:AV$91,$D586)/$E586</f>
        <v/>
      </c>
      <c r="AW586" s="37">
        <f>INDEX(AW$78:AW$91,$D586)/$E586</f>
        <v/>
      </c>
      <c r="AX586" s="37">
        <f>INDEX(AX$78:AX$91,$D586)/$E586</f>
        <v/>
      </c>
      <c r="AY586" s="40">
        <f>NEWEXCISE(INDEX(AY$78:AY$91,$D586),$E586)</f>
        <v/>
      </c>
    </row>
    <row r="587" hidden="1" outlineLevel="2">
      <c r="A587" s="14" t="inlineStr">
        <is>
          <t>ntx</t>
        </is>
      </c>
      <c r="B587" s="14" t="inlineStr">
        <is>
          <t>ker</t>
        </is>
      </c>
      <c r="C587" s="14" t="inlineStr">
        <is>
          <t>avi</t>
        </is>
      </c>
      <c r="D587" s="37">
        <f>INDEX(Inputs!$L$5:$L$132,MATCH($B587&amp;"|"&amp;$C587,Inputs!$A$5:$A$132,0))</f>
        <v/>
      </c>
      <c r="E587" s="37">
        <f>INDEX(Inputs!$I$5:$I$132,MATCH($B587&amp;"|"&amp;$C587,Inputs!$A$5:$A$132,0))</f>
        <v/>
      </c>
      <c r="F587" s="36" t="n"/>
      <c r="G587" s="36" t="n"/>
      <c r="H587" s="14">
        <f>INDEX(Variables!$B$5:$B$105,MATCH($A587,Variables!$A$5:$A$105,0))&amp;IF($C587="",""," | "&amp;INDEX(Mapping!$B$5:$B$26,MATCH($C587,Mapping!$A$5:$A$26,0))&amp;" | "&amp;INDEX(Mapping!$B$30:$B$41,MATCH($B587,Mapping!$A$30:$A$41,0)))</f>
        <v/>
      </c>
      <c r="I587" s="14">
        <f>INDEX(Variables!$C$5:$C$105,MATCH($A587,Variables!$A$5:$A$105,0))</f>
        <v/>
      </c>
      <c r="J587" s="14">
        <f>INDEX(Variables!$E$5:$E$105,MATCH($A587,Variables!$A$5:$A$105,0))</f>
        <v/>
      </c>
      <c r="K587" s="11">
        <f>LOWER(Settings!$C$4)&amp;".mit."&amp;$A587&amp;IF($C587="","","."&amp;$C587&amp;"."&amp;$B587)&amp;IF(INDEX(Variables!$D$5:$D$105,MATCH($A587,Variables!$A$5:$A$105,0))="","","."&amp;INDEX(Variables!$D$5:$D$105,MATCH($A587,Variables!$A$5:$A$105,0)))&amp;"."&amp;K$5</f>
        <v/>
      </c>
      <c r="L587" s="38">
        <f>INDEX(L$78:L$91,$D587)/$E587</f>
        <v/>
      </c>
      <c r="M587" s="37">
        <f>INDEX(M$78:M$91,$D587)/$E587</f>
        <v/>
      </c>
      <c r="N587" s="37">
        <f>INDEX(N$78:N$91,$D587)/$E587</f>
        <v/>
      </c>
      <c r="O587" s="37">
        <f>INDEX(O$78:O$91,$D587)/$E587</f>
        <v/>
      </c>
      <c r="P587" s="37">
        <f>INDEX(P$78:P$91,$D587)/$E587</f>
        <v/>
      </c>
      <c r="Q587" s="37">
        <f>INDEX(Q$78:Q$91,$D587)/$E587</f>
        <v/>
      </c>
      <c r="R587" s="37">
        <f>INDEX(R$78:R$91,$D587)/$E587</f>
        <v/>
      </c>
      <c r="S587" s="37">
        <f>INDEX(S$78:S$91,$D587)/$E587</f>
        <v/>
      </c>
      <c r="T587" s="37">
        <f>INDEX(T$78:T$91,$D587)/$E587</f>
        <v/>
      </c>
      <c r="U587" s="37">
        <f>INDEX(U$78:U$91,$D587)/$E587</f>
        <v/>
      </c>
      <c r="V587" s="37">
        <f>INDEX(V$78:V$91,$D587)/$E587</f>
        <v/>
      </c>
      <c r="W587" s="37">
        <f>INDEX(W$78:W$91,$D587)/$E587</f>
        <v/>
      </c>
      <c r="X587" s="37">
        <f>INDEX(X$78:X$91,$D587)/$E587</f>
        <v/>
      </c>
      <c r="Y587" s="37">
        <f>INDEX(Y$78:Y$91,$D587)/$E587</f>
        <v/>
      </c>
      <c r="Z587" s="37">
        <f>INDEX(Z$78:Z$91,$D587)/$E587</f>
        <v/>
      </c>
      <c r="AA587" s="37">
        <f>INDEX(AA$78:AA$91,$D587)/$E587</f>
        <v/>
      </c>
      <c r="AB587" s="37">
        <f>INDEX(AB$78:AB$91,$D587)/$E587</f>
        <v/>
      </c>
      <c r="AC587" s="37">
        <f>INDEX(AC$78:AC$91,$D587)/$E587</f>
        <v/>
      </c>
      <c r="AD587" s="40">
        <f>NEWEXCISE(INDEX(AD$78:AD$91,$D587),$E587)</f>
        <v/>
      </c>
      <c r="AF587" s="11">
        <f>LOWER(Settings!$C$4)&amp;".mit."&amp;$A587&amp;IF($C587="","","."&amp;$C587&amp;"."&amp;$B587)&amp;IF(INDEX(Variables!$D$5:$D$105,MATCH($A587,Variables!$A$5:$A$105,0))="","","."&amp;INDEX(Variables!$D$5:$D$105,MATCH($A587,Variables!$A$5:$A$105,0)))&amp;"."&amp;AF$5</f>
        <v/>
      </c>
      <c r="AG587" s="38">
        <f>INDEX(AG$78:AG$91,$D587)/$E587</f>
        <v/>
      </c>
      <c r="AH587" s="37">
        <f>INDEX(AH$78:AH$91,$D587)/$E587</f>
        <v/>
      </c>
      <c r="AI587" s="37">
        <f>INDEX(AI$78:AI$91,$D587)/$E587</f>
        <v/>
      </c>
      <c r="AJ587" s="37">
        <f>INDEX(AJ$78:AJ$91,$D587)/$E587</f>
        <v/>
      </c>
      <c r="AK587" s="37">
        <f>INDEX(AK$78:AK$91,$D587)/$E587</f>
        <v/>
      </c>
      <c r="AL587" s="37">
        <f>INDEX(AL$78:AL$91,$D587)/$E587</f>
        <v/>
      </c>
      <c r="AM587" s="37">
        <f>INDEX(AM$78:AM$91,$D587)/$E587</f>
        <v/>
      </c>
      <c r="AN587" s="37">
        <f>INDEX(AN$78:AN$91,$D587)/$E587</f>
        <v/>
      </c>
      <c r="AO587" s="37">
        <f>INDEX(AO$78:AO$91,$D587)/$E587</f>
        <v/>
      </c>
      <c r="AP587" s="37">
        <f>INDEX(AP$78:AP$91,$D587)/$E587</f>
        <v/>
      </c>
      <c r="AQ587" s="37">
        <f>INDEX(AQ$78:AQ$91,$D587)/$E587</f>
        <v/>
      </c>
      <c r="AR587" s="37">
        <f>INDEX(AR$78:AR$91,$D587)/$E587</f>
        <v/>
      </c>
      <c r="AS587" s="37">
        <f>INDEX(AS$78:AS$91,$D587)/$E587</f>
        <v/>
      </c>
      <c r="AT587" s="37">
        <f>INDEX(AT$78:AT$91,$D587)/$E587</f>
        <v/>
      </c>
      <c r="AU587" s="37">
        <f>INDEX(AU$78:AU$91,$D587)/$E587</f>
        <v/>
      </c>
      <c r="AV587" s="37">
        <f>INDEX(AV$78:AV$91,$D587)/$E587</f>
        <v/>
      </c>
      <c r="AW587" s="37">
        <f>INDEX(AW$78:AW$91,$D587)/$E587</f>
        <v/>
      </c>
      <c r="AX587" s="37">
        <f>INDEX(AX$78:AX$91,$D587)/$E587</f>
        <v/>
      </c>
      <c r="AY587" s="40">
        <f>NEWEXCISE(INDEX(AY$78:AY$91,$D587),$E587)</f>
        <v/>
      </c>
    </row>
    <row r="588" hidden="1" outlineLevel="2">
      <c r="A588" s="14" t="inlineStr">
        <is>
          <t>ntx</t>
        </is>
      </c>
      <c r="B588" s="14" t="inlineStr">
        <is>
          <t>oop</t>
        </is>
      </c>
      <c r="C588" s="14" t="inlineStr">
        <is>
          <t>avi</t>
        </is>
      </c>
      <c r="D588" s="37">
        <f>INDEX(Inputs!$L$5:$L$132,MATCH($B588&amp;"|"&amp;$C588,Inputs!$A$5:$A$132,0))</f>
        <v/>
      </c>
      <c r="E588" s="37">
        <f>INDEX(Inputs!$I$5:$I$132,MATCH($B588&amp;"|"&amp;$C588,Inputs!$A$5:$A$132,0))</f>
        <v/>
      </c>
      <c r="F588" s="36" t="n"/>
      <c r="G588" s="36" t="n"/>
      <c r="H588" s="14">
        <f>INDEX(Variables!$B$5:$B$105,MATCH($A588,Variables!$A$5:$A$105,0))&amp;IF($C588="",""," | "&amp;INDEX(Mapping!$B$5:$B$26,MATCH($C588,Mapping!$A$5:$A$26,0))&amp;" | "&amp;INDEX(Mapping!$B$30:$B$41,MATCH($B588,Mapping!$A$30:$A$41,0)))</f>
        <v/>
      </c>
      <c r="I588" s="14">
        <f>INDEX(Variables!$C$5:$C$105,MATCH($A588,Variables!$A$5:$A$105,0))</f>
        <v/>
      </c>
      <c r="J588" s="14">
        <f>INDEX(Variables!$E$5:$E$105,MATCH($A588,Variables!$A$5:$A$105,0))</f>
        <v/>
      </c>
      <c r="K588" s="11">
        <f>LOWER(Settings!$C$4)&amp;".mit."&amp;$A588&amp;IF($C588="","","."&amp;$C588&amp;"."&amp;$B588)&amp;IF(INDEX(Variables!$D$5:$D$105,MATCH($A588,Variables!$A$5:$A$105,0))="","","."&amp;INDEX(Variables!$D$5:$D$105,MATCH($A588,Variables!$A$5:$A$105,0)))&amp;"."&amp;K$5</f>
        <v/>
      </c>
      <c r="L588" s="38">
        <f>INDEX(L$78:L$91,$D588)/$E588</f>
        <v/>
      </c>
      <c r="M588" s="37">
        <f>INDEX(M$78:M$91,$D588)/$E588</f>
        <v/>
      </c>
      <c r="N588" s="37">
        <f>INDEX(N$78:N$91,$D588)/$E588</f>
        <v/>
      </c>
      <c r="O588" s="37">
        <f>INDEX(O$78:O$91,$D588)/$E588</f>
        <v/>
      </c>
      <c r="P588" s="37">
        <f>INDEX(P$78:P$91,$D588)/$E588</f>
        <v/>
      </c>
      <c r="Q588" s="37">
        <f>INDEX(Q$78:Q$91,$D588)/$E588</f>
        <v/>
      </c>
      <c r="R588" s="37">
        <f>INDEX(R$78:R$91,$D588)/$E588</f>
        <v/>
      </c>
      <c r="S588" s="37">
        <f>INDEX(S$78:S$91,$D588)/$E588</f>
        <v/>
      </c>
      <c r="T588" s="37">
        <f>INDEX(T$78:T$91,$D588)/$E588</f>
        <v/>
      </c>
      <c r="U588" s="37">
        <f>INDEX(U$78:U$91,$D588)/$E588</f>
        <v/>
      </c>
      <c r="V588" s="37">
        <f>INDEX(V$78:V$91,$D588)/$E588</f>
        <v/>
      </c>
      <c r="W588" s="37">
        <f>INDEX(W$78:W$91,$D588)/$E588</f>
        <v/>
      </c>
      <c r="X588" s="37">
        <f>INDEX(X$78:X$91,$D588)/$E588</f>
        <v/>
      </c>
      <c r="Y588" s="37">
        <f>INDEX(Y$78:Y$91,$D588)/$E588</f>
        <v/>
      </c>
      <c r="Z588" s="37">
        <f>INDEX(Z$78:Z$91,$D588)/$E588</f>
        <v/>
      </c>
      <c r="AA588" s="37">
        <f>INDEX(AA$78:AA$91,$D588)/$E588</f>
        <v/>
      </c>
      <c r="AB588" s="37">
        <f>INDEX(AB$78:AB$91,$D588)/$E588</f>
        <v/>
      </c>
      <c r="AC588" s="37">
        <f>INDEX(AC$78:AC$91,$D588)/$E588</f>
        <v/>
      </c>
      <c r="AD588" s="40">
        <f>NEWEXCISE(INDEX(AD$78:AD$91,$D588),$E588)</f>
        <v/>
      </c>
      <c r="AF588" s="11">
        <f>LOWER(Settings!$C$4)&amp;".mit."&amp;$A588&amp;IF($C588="","","."&amp;$C588&amp;"."&amp;$B588)&amp;IF(INDEX(Variables!$D$5:$D$105,MATCH($A588,Variables!$A$5:$A$105,0))="","","."&amp;INDEX(Variables!$D$5:$D$105,MATCH($A588,Variables!$A$5:$A$105,0)))&amp;"."&amp;AF$5</f>
        <v/>
      </c>
      <c r="AG588" s="38">
        <f>INDEX(AG$78:AG$91,$D588)/$E588</f>
        <v/>
      </c>
      <c r="AH588" s="37">
        <f>INDEX(AH$78:AH$91,$D588)/$E588</f>
        <v/>
      </c>
      <c r="AI588" s="37">
        <f>INDEX(AI$78:AI$91,$D588)/$E588</f>
        <v/>
      </c>
      <c r="AJ588" s="37">
        <f>INDEX(AJ$78:AJ$91,$D588)/$E588</f>
        <v/>
      </c>
      <c r="AK588" s="37">
        <f>INDEX(AK$78:AK$91,$D588)/$E588</f>
        <v/>
      </c>
      <c r="AL588" s="37">
        <f>INDEX(AL$78:AL$91,$D588)/$E588</f>
        <v/>
      </c>
      <c r="AM588" s="37">
        <f>INDEX(AM$78:AM$91,$D588)/$E588</f>
        <v/>
      </c>
      <c r="AN588" s="37">
        <f>INDEX(AN$78:AN$91,$D588)/$E588</f>
        <v/>
      </c>
      <c r="AO588" s="37">
        <f>INDEX(AO$78:AO$91,$D588)/$E588</f>
        <v/>
      </c>
      <c r="AP588" s="37">
        <f>INDEX(AP$78:AP$91,$D588)/$E588</f>
        <v/>
      </c>
      <c r="AQ588" s="37">
        <f>INDEX(AQ$78:AQ$91,$D588)/$E588</f>
        <v/>
      </c>
      <c r="AR588" s="37">
        <f>INDEX(AR$78:AR$91,$D588)/$E588</f>
        <v/>
      </c>
      <c r="AS588" s="37">
        <f>INDEX(AS$78:AS$91,$D588)/$E588</f>
        <v/>
      </c>
      <c r="AT588" s="37">
        <f>INDEX(AT$78:AT$91,$D588)/$E588</f>
        <v/>
      </c>
      <c r="AU588" s="37">
        <f>INDEX(AU$78:AU$91,$D588)/$E588</f>
        <v/>
      </c>
      <c r="AV588" s="37">
        <f>INDEX(AV$78:AV$91,$D588)/$E588</f>
        <v/>
      </c>
      <c r="AW588" s="37">
        <f>INDEX(AW$78:AW$91,$D588)/$E588</f>
        <v/>
      </c>
      <c r="AX588" s="37">
        <f>INDEX(AX$78:AX$91,$D588)/$E588</f>
        <v/>
      </c>
      <c r="AY588" s="40">
        <f>NEWEXCISE(INDEX(AY$78:AY$91,$D588),$E588)</f>
        <v/>
      </c>
    </row>
    <row r="589" hidden="1" outlineLevel="2">
      <c r="A589" s="14" t="inlineStr">
        <is>
          <t>ntx</t>
        </is>
      </c>
      <c r="B589" s="14" t="inlineStr">
        <is>
          <t>bio</t>
        </is>
      </c>
      <c r="C589" s="14" t="inlineStr">
        <is>
          <t>avi</t>
        </is>
      </c>
      <c r="D589" s="37">
        <f>INDEX(Inputs!$L$5:$L$132,MATCH($B589&amp;"|"&amp;$C589,Inputs!$A$5:$A$132,0))</f>
        <v/>
      </c>
      <c r="E589" s="37">
        <f>INDEX(Inputs!$I$5:$I$132,MATCH($B589&amp;"|"&amp;$C589,Inputs!$A$5:$A$132,0))</f>
        <v/>
      </c>
      <c r="F589" s="36" t="n"/>
      <c r="G589" s="36" t="n"/>
      <c r="H589" s="14">
        <f>INDEX(Variables!$B$5:$B$105,MATCH($A589,Variables!$A$5:$A$105,0))&amp;IF($C589="",""," | "&amp;INDEX(Mapping!$B$5:$B$26,MATCH($C589,Mapping!$A$5:$A$26,0))&amp;" | "&amp;INDEX(Mapping!$B$30:$B$41,MATCH($B589,Mapping!$A$30:$A$41,0)))</f>
        <v/>
      </c>
      <c r="I589" s="14">
        <f>INDEX(Variables!$C$5:$C$105,MATCH($A589,Variables!$A$5:$A$105,0))</f>
        <v/>
      </c>
      <c r="J589" s="14">
        <f>INDEX(Variables!$E$5:$E$105,MATCH($A589,Variables!$A$5:$A$105,0))</f>
        <v/>
      </c>
      <c r="K589" s="11">
        <f>LOWER(Settings!$C$4)&amp;".mit."&amp;$A589&amp;IF($C589="","","."&amp;$C589&amp;"."&amp;$B589)&amp;IF(INDEX(Variables!$D$5:$D$105,MATCH($A589,Variables!$A$5:$A$105,0))="","","."&amp;INDEX(Variables!$D$5:$D$105,MATCH($A589,Variables!$A$5:$A$105,0)))&amp;"."&amp;K$5</f>
        <v/>
      </c>
      <c r="L589" s="38">
        <f>INDEX(L$78:L$91,$D589)/$E589</f>
        <v/>
      </c>
      <c r="M589" s="37">
        <f>INDEX(M$78:M$91,$D589)/$E589</f>
        <v/>
      </c>
      <c r="N589" s="37">
        <f>INDEX(N$78:N$91,$D589)/$E589</f>
        <v/>
      </c>
      <c r="O589" s="37">
        <f>INDEX(O$78:O$91,$D589)/$E589</f>
        <v/>
      </c>
      <c r="P589" s="37">
        <f>INDEX(P$78:P$91,$D589)/$E589</f>
        <v/>
      </c>
      <c r="Q589" s="37">
        <f>INDEX(Q$78:Q$91,$D589)/$E589</f>
        <v/>
      </c>
      <c r="R589" s="37">
        <f>INDEX(R$78:R$91,$D589)/$E589</f>
        <v/>
      </c>
      <c r="S589" s="37">
        <f>INDEX(S$78:S$91,$D589)/$E589</f>
        <v/>
      </c>
      <c r="T589" s="37">
        <f>INDEX(T$78:T$91,$D589)/$E589</f>
        <v/>
      </c>
      <c r="U589" s="37">
        <f>INDEX(U$78:U$91,$D589)/$E589</f>
        <v/>
      </c>
      <c r="V589" s="37">
        <f>INDEX(V$78:V$91,$D589)/$E589</f>
        <v/>
      </c>
      <c r="W589" s="37">
        <f>INDEX(W$78:W$91,$D589)/$E589</f>
        <v/>
      </c>
      <c r="X589" s="37">
        <f>INDEX(X$78:X$91,$D589)/$E589</f>
        <v/>
      </c>
      <c r="Y589" s="37">
        <f>INDEX(Y$78:Y$91,$D589)/$E589</f>
        <v/>
      </c>
      <c r="Z589" s="37">
        <f>INDEX(Z$78:Z$91,$D589)/$E589</f>
        <v/>
      </c>
      <c r="AA589" s="37">
        <f>INDEX(AA$78:AA$91,$D589)/$E589</f>
        <v/>
      </c>
      <c r="AB589" s="37">
        <f>INDEX(AB$78:AB$91,$D589)/$E589</f>
        <v/>
      </c>
      <c r="AC589" s="37">
        <f>INDEX(AC$78:AC$91,$D589)/$E589</f>
        <v/>
      </c>
      <c r="AD589" s="40">
        <f>NEWEXCISE(INDEX(AD$78:AD$91,$D589),$E589)</f>
        <v/>
      </c>
      <c r="AF589" s="11">
        <f>LOWER(Settings!$C$4)&amp;".mit."&amp;$A589&amp;IF($C589="","","."&amp;$C589&amp;"."&amp;$B589)&amp;IF(INDEX(Variables!$D$5:$D$105,MATCH($A589,Variables!$A$5:$A$105,0))="","","."&amp;INDEX(Variables!$D$5:$D$105,MATCH($A589,Variables!$A$5:$A$105,0)))&amp;"."&amp;AF$5</f>
        <v/>
      </c>
      <c r="AG589" s="38">
        <f>INDEX(AG$78:AG$91,$D589)/$E589</f>
        <v/>
      </c>
      <c r="AH589" s="37">
        <f>INDEX(AH$78:AH$91,$D589)/$E589</f>
        <v/>
      </c>
      <c r="AI589" s="37">
        <f>INDEX(AI$78:AI$91,$D589)/$E589</f>
        <v/>
      </c>
      <c r="AJ589" s="37">
        <f>INDEX(AJ$78:AJ$91,$D589)/$E589</f>
        <v/>
      </c>
      <c r="AK589" s="37">
        <f>INDEX(AK$78:AK$91,$D589)/$E589</f>
        <v/>
      </c>
      <c r="AL589" s="37">
        <f>INDEX(AL$78:AL$91,$D589)/$E589</f>
        <v/>
      </c>
      <c r="AM589" s="37">
        <f>INDEX(AM$78:AM$91,$D589)/$E589</f>
        <v/>
      </c>
      <c r="AN589" s="37">
        <f>INDEX(AN$78:AN$91,$D589)/$E589</f>
        <v/>
      </c>
      <c r="AO589" s="37">
        <f>INDEX(AO$78:AO$91,$D589)/$E589</f>
        <v/>
      </c>
      <c r="AP589" s="37">
        <f>INDEX(AP$78:AP$91,$D589)/$E589</f>
        <v/>
      </c>
      <c r="AQ589" s="37">
        <f>INDEX(AQ$78:AQ$91,$D589)/$E589</f>
        <v/>
      </c>
      <c r="AR589" s="37">
        <f>INDEX(AR$78:AR$91,$D589)/$E589</f>
        <v/>
      </c>
      <c r="AS589" s="37">
        <f>INDEX(AS$78:AS$91,$D589)/$E589</f>
        <v/>
      </c>
      <c r="AT589" s="37">
        <f>INDEX(AT$78:AT$91,$D589)/$E589</f>
        <v/>
      </c>
      <c r="AU589" s="37">
        <f>INDEX(AU$78:AU$91,$D589)/$E589</f>
        <v/>
      </c>
      <c r="AV589" s="37">
        <f>INDEX(AV$78:AV$91,$D589)/$E589</f>
        <v/>
      </c>
      <c r="AW589" s="37">
        <f>INDEX(AW$78:AW$91,$D589)/$E589</f>
        <v/>
      </c>
      <c r="AX589" s="37">
        <f>INDEX(AX$78:AX$91,$D589)/$E589</f>
        <v/>
      </c>
      <c r="AY589" s="40">
        <f>NEWEXCISE(INDEX(AY$78:AY$91,$D589),$E589)</f>
        <v/>
      </c>
    </row>
    <row r="590" hidden="1" outlineLevel="2"/>
    <row r="591" hidden="1" outlineLevel="2">
      <c r="A591" s="14" t="inlineStr">
        <is>
          <t>nce</t>
        </is>
      </c>
      <c r="B591" s="14" t="inlineStr">
        <is>
          <t>coa</t>
        </is>
      </c>
      <c r="C591" s="14" t="inlineStr">
        <is>
          <t>avi</t>
        </is>
      </c>
      <c r="D591" s="36" t="n"/>
      <c r="E591" s="36" t="n"/>
      <c r="F591" s="36" t="n"/>
      <c r="G591" s="36" t="n"/>
      <c r="H591" s="14">
        <f>INDEX(Variables!$B$5:$B$105,MATCH($A591,Variables!$A$5:$A$105,0))&amp;IF($C591="",""," | "&amp;INDEX(Mapping!$B$5:$B$26,MATCH($C591,Mapping!$A$5:$A$26,0))&amp;" | "&amp;INDEX(Mapping!$B$30:$B$41,MATCH($B591,Mapping!$A$30:$A$41,0)))</f>
        <v/>
      </c>
      <c r="I591" s="14">
        <f>INDEX(Variables!$C$5:$C$105,MATCH($A591,Variables!$A$5:$A$105,0))</f>
        <v/>
      </c>
      <c r="J591" s="14">
        <f>INDEX(Variables!$E$5:$E$105,MATCH($A591,Variables!$A$5:$A$105,0))</f>
        <v/>
      </c>
      <c r="K591" s="11">
        <f>LOWER(Settings!$C$4)&amp;".mit."&amp;$A591&amp;IF($C591="","","."&amp;$C591&amp;"."&amp;$B591)&amp;IF(INDEX(Variables!$D$5:$D$105,MATCH($A591,Variables!$A$5:$A$105,0))="","","."&amp;INDEX(Variables!$D$5:$D$105,MATCH($A591,Variables!$A$5:$A$105,0)))&amp;"."&amp;K$5</f>
        <v/>
      </c>
      <c r="L591" s="38">
        <f>L564+L573+L582</f>
        <v/>
      </c>
      <c r="M591" s="37">
        <f>M564+M573+M582</f>
        <v/>
      </c>
      <c r="N591" s="37">
        <f>N564+N573+N582</f>
        <v/>
      </c>
      <c r="O591" s="37">
        <f>O564+O573+O582</f>
        <v/>
      </c>
      <c r="P591" s="37">
        <f>P564+P573+P582</f>
        <v/>
      </c>
      <c r="Q591" s="37">
        <f>Q564+Q573+Q582</f>
        <v/>
      </c>
      <c r="R591" s="37">
        <f>R564+R573+R582</f>
        <v/>
      </c>
      <c r="S591" s="37">
        <f>S564+S573+S582</f>
        <v/>
      </c>
      <c r="T591" s="37">
        <f>T564+T573+T582</f>
        <v/>
      </c>
      <c r="U591" s="37">
        <f>U564+U573+U582</f>
        <v/>
      </c>
      <c r="V591" s="37">
        <f>V564+V573+V582</f>
        <v/>
      </c>
      <c r="W591" s="37">
        <f>W564+W573+W582</f>
        <v/>
      </c>
      <c r="X591" s="37">
        <f>X564+X573+X582</f>
        <v/>
      </c>
      <c r="Y591" s="37">
        <f>Y564+Y573+Y582</f>
        <v/>
      </c>
      <c r="Z591" s="37">
        <f>Z564+Z573+Z582</f>
        <v/>
      </c>
      <c r="AA591" s="37">
        <f>AA564+AA573+AA582</f>
        <v/>
      </c>
      <c r="AB591" s="37">
        <f>AB564+AB573+AB582</f>
        <v/>
      </c>
      <c r="AC591" s="37">
        <f>AC564+AC573+AC582</f>
        <v/>
      </c>
      <c r="AD591" s="40">
        <f>NEWPOLICY(AD564,AD573,AD582)</f>
        <v/>
      </c>
      <c r="AF591" s="11">
        <f>LOWER(Settings!$C$4)&amp;".mit."&amp;$A591&amp;IF($C591="","","."&amp;$C591&amp;"."&amp;$B591)&amp;IF(INDEX(Variables!$D$5:$D$105,MATCH($A591,Variables!$A$5:$A$105,0))="","","."&amp;INDEX(Variables!$D$5:$D$105,MATCH($A591,Variables!$A$5:$A$105,0)))&amp;"."&amp;AF$5</f>
        <v/>
      </c>
      <c r="AG591" s="38">
        <f>AG564+AG573+AG582</f>
        <v/>
      </c>
      <c r="AH591" s="37">
        <f>AH564+AH573+AH582</f>
        <v/>
      </c>
      <c r="AI591" s="37">
        <f>AI564+AI573+AI582</f>
        <v/>
      </c>
      <c r="AJ591" s="37">
        <f>AJ564+AJ573+AJ582</f>
        <v/>
      </c>
      <c r="AK591" s="37">
        <f>AK564+AK573+AK582</f>
        <v/>
      </c>
      <c r="AL591" s="37">
        <f>AL564+AL573+AL582</f>
        <v/>
      </c>
      <c r="AM591" s="37">
        <f>AM564+AM573+AM582</f>
        <v/>
      </c>
      <c r="AN591" s="37">
        <f>AN564+AN573+AN582</f>
        <v/>
      </c>
      <c r="AO591" s="37">
        <f>AO564+AO573+AO582</f>
        <v/>
      </c>
      <c r="AP591" s="37">
        <f>AP564+AP573+AP582</f>
        <v/>
      </c>
      <c r="AQ591" s="37">
        <f>AQ564+AQ573+AQ582</f>
        <v/>
      </c>
      <c r="AR591" s="37">
        <f>AR564+AR573+AR582</f>
        <v/>
      </c>
      <c r="AS591" s="37">
        <f>AS564+AS573+AS582</f>
        <v/>
      </c>
      <c r="AT591" s="37">
        <f>AT564+AT573+AT582</f>
        <v/>
      </c>
      <c r="AU591" s="37">
        <f>AU564+AU573+AU582</f>
        <v/>
      </c>
      <c r="AV591" s="37">
        <f>AV564+AV573+AV582</f>
        <v/>
      </c>
      <c r="AW591" s="37">
        <f>AW564+AW573+AW582</f>
        <v/>
      </c>
      <c r="AX591" s="37">
        <f>AX564+AX573+AX582</f>
        <v/>
      </c>
      <c r="AY591" s="40">
        <f>NEWPOLICY(AY564,AY573,AY582)</f>
        <v/>
      </c>
    </row>
    <row r="592" hidden="1" outlineLevel="2">
      <c r="A592" s="14" t="inlineStr">
        <is>
          <t>nce</t>
        </is>
      </c>
      <c r="B592" s="14" t="inlineStr">
        <is>
          <t>nga</t>
        </is>
      </c>
      <c r="C592" s="14" t="inlineStr">
        <is>
          <t>avi</t>
        </is>
      </c>
      <c r="D592" s="36" t="n"/>
      <c r="E592" s="36" t="n"/>
      <c r="F592" s="36" t="n"/>
      <c r="G592" s="36" t="n"/>
      <c r="H592" s="14">
        <f>INDEX(Variables!$B$5:$B$105,MATCH($A592,Variables!$A$5:$A$105,0))&amp;IF($C592="",""," | "&amp;INDEX(Mapping!$B$5:$B$26,MATCH($C592,Mapping!$A$5:$A$26,0))&amp;" | "&amp;INDEX(Mapping!$B$30:$B$41,MATCH($B592,Mapping!$A$30:$A$41,0)))</f>
        <v/>
      </c>
      <c r="I592" s="14">
        <f>INDEX(Variables!$C$5:$C$105,MATCH($A592,Variables!$A$5:$A$105,0))</f>
        <v/>
      </c>
      <c r="J592" s="14">
        <f>INDEX(Variables!$E$5:$E$105,MATCH($A592,Variables!$A$5:$A$105,0))</f>
        <v/>
      </c>
      <c r="K592" s="11">
        <f>LOWER(Settings!$C$4)&amp;".mit."&amp;$A592&amp;IF($C592="","","."&amp;$C592&amp;"."&amp;$B592)&amp;IF(INDEX(Variables!$D$5:$D$105,MATCH($A592,Variables!$A$5:$A$105,0))="","","."&amp;INDEX(Variables!$D$5:$D$105,MATCH($A592,Variables!$A$5:$A$105,0)))&amp;"."&amp;K$5</f>
        <v/>
      </c>
      <c r="L592" s="38">
        <f>L565+L574+L583</f>
        <v/>
      </c>
      <c r="M592" s="37">
        <f>M565+M574+M583</f>
        <v/>
      </c>
      <c r="N592" s="37">
        <f>N565+N574+N583</f>
        <v/>
      </c>
      <c r="O592" s="37">
        <f>O565+O574+O583</f>
        <v/>
      </c>
      <c r="P592" s="37">
        <f>P565+P574+P583</f>
        <v/>
      </c>
      <c r="Q592" s="37">
        <f>Q565+Q574+Q583</f>
        <v/>
      </c>
      <c r="R592" s="37">
        <f>R565+R574+R583</f>
        <v/>
      </c>
      <c r="S592" s="37">
        <f>S565+S574+S583</f>
        <v/>
      </c>
      <c r="T592" s="37">
        <f>T565+T574+T583</f>
        <v/>
      </c>
      <c r="U592" s="37">
        <f>U565+U574+U583</f>
        <v/>
      </c>
      <c r="V592" s="37">
        <f>V565+V574+V583</f>
        <v/>
      </c>
      <c r="W592" s="37">
        <f>W565+W574+W583</f>
        <v/>
      </c>
      <c r="X592" s="37">
        <f>X565+X574+X583</f>
        <v/>
      </c>
      <c r="Y592" s="37">
        <f>Y565+Y574+Y583</f>
        <v/>
      </c>
      <c r="Z592" s="37">
        <f>Z565+Z574+Z583</f>
        <v/>
      </c>
      <c r="AA592" s="37">
        <f>AA565+AA574+AA583</f>
        <v/>
      </c>
      <c r="AB592" s="37">
        <f>AB565+AB574+AB583</f>
        <v/>
      </c>
      <c r="AC592" s="37">
        <f>AC565+AC574+AC583</f>
        <v/>
      </c>
      <c r="AD592" s="40">
        <f>NEWPOLICY(AD565,AD574,AD583)</f>
        <v/>
      </c>
      <c r="AF592" s="11">
        <f>LOWER(Settings!$C$4)&amp;".mit."&amp;$A592&amp;IF($C592="","","."&amp;$C592&amp;"."&amp;$B592)&amp;IF(INDEX(Variables!$D$5:$D$105,MATCH($A592,Variables!$A$5:$A$105,0))="","","."&amp;INDEX(Variables!$D$5:$D$105,MATCH($A592,Variables!$A$5:$A$105,0)))&amp;"."&amp;AF$5</f>
        <v/>
      </c>
      <c r="AG592" s="38">
        <f>AG565+AG574+AG583</f>
        <v/>
      </c>
      <c r="AH592" s="37">
        <f>AH565+AH574+AH583</f>
        <v/>
      </c>
      <c r="AI592" s="37">
        <f>AI565+AI574+AI583</f>
        <v/>
      </c>
      <c r="AJ592" s="37">
        <f>AJ565+AJ574+AJ583</f>
        <v/>
      </c>
      <c r="AK592" s="37">
        <f>AK565+AK574+AK583</f>
        <v/>
      </c>
      <c r="AL592" s="37">
        <f>AL565+AL574+AL583</f>
        <v/>
      </c>
      <c r="AM592" s="37">
        <f>AM565+AM574+AM583</f>
        <v/>
      </c>
      <c r="AN592" s="37">
        <f>AN565+AN574+AN583</f>
        <v/>
      </c>
      <c r="AO592" s="37">
        <f>AO565+AO574+AO583</f>
        <v/>
      </c>
      <c r="AP592" s="37">
        <f>AP565+AP574+AP583</f>
        <v/>
      </c>
      <c r="AQ592" s="37">
        <f>AQ565+AQ574+AQ583</f>
        <v/>
      </c>
      <c r="AR592" s="37">
        <f>AR565+AR574+AR583</f>
        <v/>
      </c>
      <c r="AS592" s="37">
        <f>AS565+AS574+AS583</f>
        <v/>
      </c>
      <c r="AT592" s="37">
        <f>AT565+AT574+AT583</f>
        <v/>
      </c>
      <c r="AU592" s="37">
        <f>AU565+AU574+AU583</f>
        <v/>
      </c>
      <c r="AV592" s="37">
        <f>AV565+AV574+AV583</f>
        <v/>
      </c>
      <c r="AW592" s="37">
        <f>AW565+AW574+AW583</f>
        <v/>
      </c>
      <c r="AX592" s="37">
        <f>AX565+AX574+AX583</f>
        <v/>
      </c>
      <c r="AY592" s="40">
        <f>NEWPOLICY(AY565,AY574,AY583)</f>
        <v/>
      </c>
    </row>
    <row r="593" hidden="1" outlineLevel="2">
      <c r="A593" s="14" t="inlineStr">
        <is>
          <t>nce</t>
        </is>
      </c>
      <c r="B593" s="14" t="inlineStr">
        <is>
          <t>gso</t>
        </is>
      </c>
      <c r="C593" s="14" t="inlineStr">
        <is>
          <t>avi</t>
        </is>
      </c>
      <c r="D593" s="36" t="n"/>
      <c r="E593" s="36" t="n"/>
      <c r="F593" s="36" t="n"/>
      <c r="G593" s="36" t="n"/>
      <c r="H593" s="14">
        <f>INDEX(Variables!$B$5:$B$105,MATCH($A593,Variables!$A$5:$A$105,0))&amp;IF($C593="",""," | "&amp;INDEX(Mapping!$B$5:$B$26,MATCH($C593,Mapping!$A$5:$A$26,0))&amp;" | "&amp;INDEX(Mapping!$B$30:$B$41,MATCH($B593,Mapping!$A$30:$A$41,0)))</f>
        <v/>
      </c>
      <c r="I593" s="14">
        <f>INDEX(Variables!$C$5:$C$105,MATCH($A593,Variables!$A$5:$A$105,0))</f>
        <v/>
      </c>
      <c r="J593" s="14">
        <f>INDEX(Variables!$E$5:$E$105,MATCH($A593,Variables!$A$5:$A$105,0))</f>
        <v/>
      </c>
      <c r="K593" s="11">
        <f>LOWER(Settings!$C$4)&amp;".mit."&amp;$A593&amp;IF($C593="","","."&amp;$C593&amp;"."&amp;$B593)&amp;IF(INDEX(Variables!$D$5:$D$105,MATCH($A593,Variables!$A$5:$A$105,0))="","","."&amp;INDEX(Variables!$D$5:$D$105,MATCH($A593,Variables!$A$5:$A$105,0)))&amp;"."&amp;K$5</f>
        <v/>
      </c>
      <c r="L593" s="38">
        <f>L566+L575+L584</f>
        <v/>
      </c>
      <c r="M593" s="37">
        <f>M566+M575+M584</f>
        <v/>
      </c>
      <c r="N593" s="37">
        <f>N566+N575+N584</f>
        <v/>
      </c>
      <c r="O593" s="37">
        <f>O566+O575+O584</f>
        <v/>
      </c>
      <c r="P593" s="37">
        <f>P566+P575+P584</f>
        <v/>
      </c>
      <c r="Q593" s="37">
        <f>Q566+Q575+Q584</f>
        <v/>
      </c>
      <c r="R593" s="37">
        <f>R566+R575+R584</f>
        <v/>
      </c>
      <c r="S593" s="37">
        <f>S566+S575+S584</f>
        <v/>
      </c>
      <c r="T593" s="37">
        <f>T566+T575+T584</f>
        <v/>
      </c>
      <c r="U593" s="37">
        <f>U566+U575+U584</f>
        <v/>
      </c>
      <c r="V593" s="37">
        <f>V566+V575+V584</f>
        <v/>
      </c>
      <c r="W593" s="37">
        <f>W566+W575+W584</f>
        <v/>
      </c>
      <c r="X593" s="37">
        <f>X566+X575+X584</f>
        <v/>
      </c>
      <c r="Y593" s="37">
        <f>Y566+Y575+Y584</f>
        <v/>
      </c>
      <c r="Z593" s="37">
        <f>Z566+Z575+Z584</f>
        <v/>
      </c>
      <c r="AA593" s="37">
        <f>AA566+AA575+AA584</f>
        <v/>
      </c>
      <c r="AB593" s="37">
        <f>AB566+AB575+AB584</f>
        <v/>
      </c>
      <c r="AC593" s="37">
        <f>AC566+AC575+AC584</f>
        <v/>
      </c>
      <c r="AD593" s="40">
        <f>NEWPOLICY(AD566,AD575,AD584)</f>
        <v/>
      </c>
      <c r="AF593" s="11">
        <f>LOWER(Settings!$C$4)&amp;".mit."&amp;$A593&amp;IF($C593="","","."&amp;$C593&amp;"."&amp;$B593)&amp;IF(INDEX(Variables!$D$5:$D$105,MATCH($A593,Variables!$A$5:$A$105,0))="","","."&amp;INDEX(Variables!$D$5:$D$105,MATCH($A593,Variables!$A$5:$A$105,0)))&amp;"."&amp;AF$5</f>
        <v/>
      </c>
      <c r="AG593" s="38">
        <f>AG566+AG575+AG584</f>
        <v/>
      </c>
      <c r="AH593" s="37">
        <f>AH566+AH575+AH584</f>
        <v/>
      </c>
      <c r="AI593" s="37">
        <f>AI566+AI575+AI584</f>
        <v/>
      </c>
      <c r="AJ593" s="37">
        <f>AJ566+AJ575+AJ584</f>
        <v/>
      </c>
      <c r="AK593" s="37">
        <f>AK566+AK575+AK584</f>
        <v/>
      </c>
      <c r="AL593" s="37">
        <f>AL566+AL575+AL584</f>
        <v/>
      </c>
      <c r="AM593" s="37">
        <f>AM566+AM575+AM584</f>
        <v/>
      </c>
      <c r="AN593" s="37">
        <f>AN566+AN575+AN584</f>
        <v/>
      </c>
      <c r="AO593" s="37">
        <f>AO566+AO575+AO584</f>
        <v/>
      </c>
      <c r="AP593" s="37">
        <f>AP566+AP575+AP584</f>
        <v/>
      </c>
      <c r="AQ593" s="37">
        <f>AQ566+AQ575+AQ584</f>
        <v/>
      </c>
      <c r="AR593" s="37">
        <f>AR566+AR575+AR584</f>
        <v/>
      </c>
      <c r="AS593" s="37">
        <f>AS566+AS575+AS584</f>
        <v/>
      </c>
      <c r="AT593" s="37">
        <f>AT566+AT575+AT584</f>
        <v/>
      </c>
      <c r="AU593" s="37">
        <f>AU566+AU575+AU584</f>
        <v/>
      </c>
      <c r="AV593" s="37">
        <f>AV566+AV575+AV584</f>
        <v/>
      </c>
      <c r="AW593" s="37">
        <f>AW566+AW575+AW584</f>
        <v/>
      </c>
      <c r="AX593" s="37">
        <f>AX566+AX575+AX584</f>
        <v/>
      </c>
      <c r="AY593" s="40">
        <f>NEWPOLICY(AY566,AY575,AY584)</f>
        <v/>
      </c>
    </row>
    <row r="594" hidden="1" outlineLevel="2">
      <c r="A594" s="14" t="inlineStr">
        <is>
          <t>nce</t>
        </is>
      </c>
      <c r="B594" s="14" t="inlineStr">
        <is>
          <t>die</t>
        </is>
      </c>
      <c r="C594" s="14" t="inlineStr">
        <is>
          <t>avi</t>
        </is>
      </c>
      <c r="D594" s="36" t="n"/>
      <c r="E594" s="36" t="n"/>
      <c r="F594" s="36" t="n"/>
      <c r="G594" s="36" t="n"/>
      <c r="H594" s="14">
        <f>INDEX(Variables!$B$5:$B$105,MATCH($A594,Variables!$A$5:$A$105,0))&amp;IF($C594="",""," | "&amp;INDEX(Mapping!$B$5:$B$26,MATCH($C594,Mapping!$A$5:$A$26,0))&amp;" | "&amp;INDEX(Mapping!$B$30:$B$41,MATCH($B594,Mapping!$A$30:$A$41,0)))</f>
        <v/>
      </c>
      <c r="I594" s="14">
        <f>INDEX(Variables!$C$5:$C$105,MATCH($A594,Variables!$A$5:$A$105,0))</f>
        <v/>
      </c>
      <c r="J594" s="14">
        <f>INDEX(Variables!$E$5:$E$105,MATCH($A594,Variables!$A$5:$A$105,0))</f>
        <v/>
      </c>
      <c r="K594" s="11">
        <f>LOWER(Settings!$C$4)&amp;".mit."&amp;$A594&amp;IF($C594="","","."&amp;$C594&amp;"."&amp;$B594)&amp;IF(INDEX(Variables!$D$5:$D$105,MATCH($A594,Variables!$A$5:$A$105,0))="","","."&amp;INDEX(Variables!$D$5:$D$105,MATCH($A594,Variables!$A$5:$A$105,0)))&amp;"."&amp;K$5</f>
        <v/>
      </c>
      <c r="L594" s="38">
        <f>L567+L576+L585</f>
        <v/>
      </c>
      <c r="M594" s="37">
        <f>M567+M576+M585</f>
        <v/>
      </c>
      <c r="N594" s="37">
        <f>N567+N576+N585</f>
        <v/>
      </c>
      <c r="O594" s="37">
        <f>O567+O576+O585</f>
        <v/>
      </c>
      <c r="P594" s="37">
        <f>P567+P576+P585</f>
        <v/>
      </c>
      <c r="Q594" s="37">
        <f>Q567+Q576+Q585</f>
        <v/>
      </c>
      <c r="R594" s="37">
        <f>R567+R576+R585</f>
        <v/>
      </c>
      <c r="S594" s="37">
        <f>S567+S576+S585</f>
        <v/>
      </c>
      <c r="T594" s="37">
        <f>T567+T576+T585</f>
        <v/>
      </c>
      <c r="U594" s="37">
        <f>U567+U576+U585</f>
        <v/>
      </c>
      <c r="V594" s="37">
        <f>V567+V576+V585</f>
        <v/>
      </c>
      <c r="W594" s="37">
        <f>W567+W576+W585</f>
        <v/>
      </c>
      <c r="X594" s="37">
        <f>X567+X576+X585</f>
        <v/>
      </c>
      <c r="Y594" s="37">
        <f>Y567+Y576+Y585</f>
        <v/>
      </c>
      <c r="Z594" s="37">
        <f>Z567+Z576+Z585</f>
        <v/>
      </c>
      <c r="AA594" s="37">
        <f>AA567+AA576+AA585</f>
        <v/>
      </c>
      <c r="AB594" s="37">
        <f>AB567+AB576+AB585</f>
        <v/>
      </c>
      <c r="AC594" s="37">
        <f>AC567+AC576+AC585</f>
        <v/>
      </c>
      <c r="AD594" s="40">
        <f>NEWPOLICY(AD567,AD576,AD585)</f>
        <v/>
      </c>
      <c r="AF594" s="11">
        <f>LOWER(Settings!$C$4)&amp;".mit."&amp;$A594&amp;IF($C594="","","."&amp;$C594&amp;"."&amp;$B594)&amp;IF(INDEX(Variables!$D$5:$D$105,MATCH($A594,Variables!$A$5:$A$105,0))="","","."&amp;INDEX(Variables!$D$5:$D$105,MATCH($A594,Variables!$A$5:$A$105,0)))&amp;"."&amp;AF$5</f>
        <v/>
      </c>
      <c r="AG594" s="38">
        <f>AG567+AG576+AG585</f>
        <v/>
      </c>
      <c r="AH594" s="37">
        <f>AH567+AH576+AH585</f>
        <v/>
      </c>
      <c r="AI594" s="37">
        <f>AI567+AI576+AI585</f>
        <v/>
      </c>
      <c r="AJ594" s="37">
        <f>AJ567+AJ576+AJ585</f>
        <v/>
      </c>
      <c r="AK594" s="37">
        <f>AK567+AK576+AK585</f>
        <v/>
      </c>
      <c r="AL594" s="37">
        <f>AL567+AL576+AL585</f>
        <v/>
      </c>
      <c r="AM594" s="37">
        <f>AM567+AM576+AM585</f>
        <v/>
      </c>
      <c r="AN594" s="37">
        <f>AN567+AN576+AN585</f>
        <v/>
      </c>
      <c r="AO594" s="37">
        <f>AO567+AO576+AO585</f>
        <v/>
      </c>
      <c r="AP594" s="37">
        <f>AP567+AP576+AP585</f>
        <v/>
      </c>
      <c r="AQ594" s="37">
        <f>AQ567+AQ576+AQ585</f>
        <v/>
      </c>
      <c r="AR594" s="37">
        <f>AR567+AR576+AR585</f>
        <v/>
      </c>
      <c r="AS594" s="37">
        <f>AS567+AS576+AS585</f>
        <v/>
      </c>
      <c r="AT594" s="37">
        <f>AT567+AT576+AT585</f>
        <v/>
      </c>
      <c r="AU594" s="37">
        <f>AU567+AU576+AU585</f>
        <v/>
      </c>
      <c r="AV594" s="37">
        <f>AV567+AV576+AV585</f>
        <v/>
      </c>
      <c r="AW594" s="37">
        <f>AW567+AW576+AW585</f>
        <v/>
      </c>
      <c r="AX594" s="37">
        <f>AX567+AX576+AX585</f>
        <v/>
      </c>
      <c r="AY594" s="40">
        <f>NEWPOLICY(AY567,AY576,AY585)</f>
        <v/>
      </c>
    </row>
    <row r="595" hidden="1" outlineLevel="2">
      <c r="A595" s="14" t="inlineStr">
        <is>
          <t>nce</t>
        </is>
      </c>
      <c r="B595" s="14" t="inlineStr">
        <is>
          <t>lpg</t>
        </is>
      </c>
      <c r="C595" s="14" t="inlineStr">
        <is>
          <t>avi</t>
        </is>
      </c>
      <c r="D595" s="36" t="n"/>
      <c r="E595" s="36" t="n"/>
      <c r="F595" s="36" t="n"/>
      <c r="G595" s="36" t="n"/>
      <c r="H595" s="14">
        <f>INDEX(Variables!$B$5:$B$105,MATCH($A595,Variables!$A$5:$A$105,0))&amp;IF($C595="",""," | "&amp;INDEX(Mapping!$B$5:$B$26,MATCH($C595,Mapping!$A$5:$A$26,0))&amp;" | "&amp;INDEX(Mapping!$B$30:$B$41,MATCH($B595,Mapping!$A$30:$A$41,0)))</f>
        <v/>
      </c>
      <c r="I595" s="14">
        <f>INDEX(Variables!$C$5:$C$105,MATCH($A595,Variables!$A$5:$A$105,0))</f>
        <v/>
      </c>
      <c r="J595" s="14">
        <f>INDEX(Variables!$E$5:$E$105,MATCH($A595,Variables!$A$5:$A$105,0))</f>
        <v/>
      </c>
      <c r="K595" s="11">
        <f>LOWER(Settings!$C$4)&amp;".mit."&amp;$A595&amp;IF($C595="","","."&amp;$C595&amp;"."&amp;$B595)&amp;IF(INDEX(Variables!$D$5:$D$105,MATCH($A595,Variables!$A$5:$A$105,0))="","","."&amp;INDEX(Variables!$D$5:$D$105,MATCH($A595,Variables!$A$5:$A$105,0)))&amp;"."&amp;K$5</f>
        <v/>
      </c>
      <c r="L595" s="38">
        <f>L568+L577+L586</f>
        <v/>
      </c>
      <c r="M595" s="37">
        <f>M568+M577+M586</f>
        <v/>
      </c>
      <c r="N595" s="37">
        <f>N568+N577+N586</f>
        <v/>
      </c>
      <c r="O595" s="37">
        <f>O568+O577+O586</f>
        <v/>
      </c>
      <c r="P595" s="37">
        <f>P568+P577+P586</f>
        <v/>
      </c>
      <c r="Q595" s="37">
        <f>Q568+Q577+Q586</f>
        <v/>
      </c>
      <c r="R595" s="37">
        <f>R568+R577+R586</f>
        <v/>
      </c>
      <c r="S595" s="37">
        <f>S568+S577+S586</f>
        <v/>
      </c>
      <c r="T595" s="37">
        <f>T568+T577+T586</f>
        <v/>
      </c>
      <c r="U595" s="37">
        <f>U568+U577+U586</f>
        <v/>
      </c>
      <c r="V595" s="37">
        <f>V568+V577+V586</f>
        <v/>
      </c>
      <c r="W595" s="37">
        <f>W568+W577+W586</f>
        <v/>
      </c>
      <c r="X595" s="37">
        <f>X568+X577+X586</f>
        <v/>
      </c>
      <c r="Y595" s="37">
        <f>Y568+Y577+Y586</f>
        <v/>
      </c>
      <c r="Z595" s="37">
        <f>Z568+Z577+Z586</f>
        <v/>
      </c>
      <c r="AA595" s="37">
        <f>AA568+AA577+AA586</f>
        <v/>
      </c>
      <c r="AB595" s="37">
        <f>AB568+AB577+AB586</f>
        <v/>
      </c>
      <c r="AC595" s="37">
        <f>AC568+AC577+AC586</f>
        <v/>
      </c>
      <c r="AD595" s="40">
        <f>NEWPOLICY(AD568,AD577,AD586)</f>
        <v/>
      </c>
      <c r="AF595" s="11">
        <f>LOWER(Settings!$C$4)&amp;".mit."&amp;$A595&amp;IF($C595="","","."&amp;$C595&amp;"."&amp;$B595)&amp;IF(INDEX(Variables!$D$5:$D$105,MATCH($A595,Variables!$A$5:$A$105,0))="","","."&amp;INDEX(Variables!$D$5:$D$105,MATCH($A595,Variables!$A$5:$A$105,0)))&amp;"."&amp;AF$5</f>
        <v/>
      </c>
      <c r="AG595" s="38">
        <f>AG568+AG577+AG586</f>
        <v/>
      </c>
      <c r="AH595" s="37">
        <f>AH568+AH577+AH586</f>
        <v/>
      </c>
      <c r="AI595" s="37">
        <f>AI568+AI577+AI586</f>
        <v/>
      </c>
      <c r="AJ595" s="37">
        <f>AJ568+AJ577+AJ586</f>
        <v/>
      </c>
      <c r="AK595" s="37">
        <f>AK568+AK577+AK586</f>
        <v/>
      </c>
      <c r="AL595" s="37">
        <f>AL568+AL577+AL586</f>
        <v/>
      </c>
      <c r="AM595" s="37">
        <f>AM568+AM577+AM586</f>
        <v/>
      </c>
      <c r="AN595" s="37">
        <f>AN568+AN577+AN586</f>
        <v/>
      </c>
      <c r="AO595" s="37">
        <f>AO568+AO577+AO586</f>
        <v/>
      </c>
      <c r="AP595" s="37">
        <f>AP568+AP577+AP586</f>
        <v/>
      </c>
      <c r="AQ595" s="37">
        <f>AQ568+AQ577+AQ586</f>
        <v/>
      </c>
      <c r="AR595" s="37">
        <f>AR568+AR577+AR586</f>
        <v/>
      </c>
      <c r="AS595" s="37">
        <f>AS568+AS577+AS586</f>
        <v/>
      </c>
      <c r="AT595" s="37">
        <f>AT568+AT577+AT586</f>
        <v/>
      </c>
      <c r="AU595" s="37">
        <f>AU568+AU577+AU586</f>
        <v/>
      </c>
      <c r="AV595" s="37">
        <f>AV568+AV577+AV586</f>
        <v/>
      </c>
      <c r="AW595" s="37">
        <f>AW568+AW577+AW586</f>
        <v/>
      </c>
      <c r="AX595" s="37">
        <f>AX568+AX577+AX586</f>
        <v/>
      </c>
      <c r="AY595" s="40">
        <f>NEWPOLICY(AY568,AY577,AY586)</f>
        <v/>
      </c>
    </row>
    <row r="596" hidden="1" outlineLevel="2">
      <c r="A596" s="14" t="inlineStr">
        <is>
          <t>nce</t>
        </is>
      </c>
      <c r="B596" s="14" t="inlineStr">
        <is>
          <t>ker</t>
        </is>
      </c>
      <c r="C596" s="14" t="inlineStr">
        <is>
          <t>avi</t>
        </is>
      </c>
      <c r="D596" s="36" t="n"/>
      <c r="E596" s="36" t="n"/>
      <c r="F596" s="36" t="n"/>
      <c r="G596" s="36" t="n"/>
      <c r="H596" s="14">
        <f>INDEX(Variables!$B$5:$B$105,MATCH($A596,Variables!$A$5:$A$105,0))&amp;IF($C596="",""," | "&amp;INDEX(Mapping!$B$5:$B$26,MATCH($C596,Mapping!$A$5:$A$26,0))&amp;" | "&amp;INDEX(Mapping!$B$30:$B$41,MATCH($B596,Mapping!$A$30:$A$41,0)))</f>
        <v/>
      </c>
      <c r="I596" s="14">
        <f>INDEX(Variables!$C$5:$C$105,MATCH($A596,Variables!$A$5:$A$105,0))</f>
        <v/>
      </c>
      <c r="J596" s="14">
        <f>INDEX(Variables!$E$5:$E$105,MATCH($A596,Variables!$A$5:$A$105,0))</f>
        <v/>
      </c>
      <c r="K596" s="11">
        <f>LOWER(Settings!$C$4)&amp;".mit."&amp;$A596&amp;IF($C596="","","."&amp;$C596&amp;"."&amp;$B596)&amp;IF(INDEX(Variables!$D$5:$D$105,MATCH($A596,Variables!$A$5:$A$105,0))="","","."&amp;INDEX(Variables!$D$5:$D$105,MATCH($A596,Variables!$A$5:$A$105,0)))&amp;"."&amp;K$5</f>
        <v/>
      </c>
      <c r="L596" s="38">
        <f>L569+L578+L587</f>
        <v/>
      </c>
      <c r="M596" s="37">
        <f>M569+M578+M587</f>
        <v/>
      </c>
      <c r="N596" s="37">
        <f>N569+N578+N587</f>
        <v/>
      </c>
      <c r="O596" s="37">
        <f>O569+O578+O587</f>
        <v/>
      </c>
      <c r="P596" s="37">
        <f>P569+P578+P587</f>
        <v/>
      </c>
      <c r="Q596" s="37">
        <f>Q569+Q578+Q587</f>
        <v/>
      </c>
      <c r="R596" s="37">
        <f>R569+R578+R587</f>
        <v/>
      </c>
      <c r="S596" s="37">
        <f>S569+S578+S587</f>
        <v/>
      </c>
      <c r="T596" s="37">
        <f>T569+T578+T587</f>
        <v/>
      </c>
      <c r="U596" s="37">
        <f>U569+U578+U587</f>
        <v/>
      </c>
      <c r="V596" s="37">
        <f>V569+V578+V587</f>
        <v/>
      </c>
      <c r="W596" s="37">
        <f>W569+W578+W587</f>
        <v/>
      </c>
      <c r="X596" s="37">
        <f>X569+X578+X587</f>
        <v/>
      </c>
      <c r="Y596" s="37">
        <f>Y569+Y578+Y587</f>
        <v/>
      </c>
      <c r="Z596" s="37">
        <f>Z569+Z578+Z587</f>
        <v/>
      </c>
      <c r="AA596" s="37">
        <f>AA569+AA578+AA587</f>
        <v/>
      </c>
      <c r="AB596" s="37">
        <f>AB569+AB578+AB587</f>
        <v/>
      </c>
      <c r="AC596" s="37">
        <f>AC569+AC578+AC587</f>
        <v/>
      </c>
      <c r="AD596" s="40">
        <f>NEWPOLICY(AD569,AD578,AD587)</f>
        <v/>
      </c>
      <c r="AF596" s="11">
        <f>LOWER(Settings!$C$4)&amp;".mit."&amp;$A596&amp;IF($C596="","","."&amp;$C596&amp;"."&amp;$B596)&amp;IF(INDEX(Variables!$D$5:$D$105,MATCH($A596,Variables!$A$5:$A$105,0))="","","."&amp;INDEX(Variables!$D$5:$D$105,MATCH($A596,Variables!$A$5:$A$105,0)))&amp;"."&amp;AF$5</f>
        <v/>
      </c>
      <c r="AG596" s="38">
        <f>AG569+AG578+AG587</f>
        <v/>
      </c>
      <c r="AH596" s="37">
        <f>AH569+AH578+AH587</f>
        <v/>
      </c>
      <c r="AI596" s="37">
        <f>AI569+AI578+AI587</f>
        <v/>
      </c>
      <c r="AJ596" s="37">
        <f>AJ569+AJ578+AJ587</f>
        <v/>
      </c>
      <c r="AK596" s="37">
        <f>AK569+AK578+AK587</f>
        <v/>
      </c>
      <c r="AL596" s="37">
        <f>AL569+AL578+AL587</f>
        <v/>
      </c>
      <c r="AM596" s="37">
        <f>AM569+AM578+AM587</f>
        <v/>
      </c>
      <c r="AN596" s="37">
        <f>AN569+AN578+AN587</f>
        <v/>
      </c>
      <c r="AO596" s="37">
        <f>AO569+AO578+AO587</f>
        <v/>
      </c>
      <c r="AP596" s="37">
        <f>AP569+AP578+AP587</f>
        <v/>
      </c>
      <c r="AQ596" s="37">
        <f>AQ569+AQ578+AQ587</f>
        <v/>
      </c>
      <c r="AR596" s="37">
        <f>AR569+AR578+AR587</f>
        <v/>
      </c>
      <c r="AS596" s="37">
        <f>AS569+AS578+AS587</f>
        <v/>
      </c>
      <c r="AT596" s="37">
        <f>AT569+AT578+AT587</f>
        <v/>
      </c>
      <c r="AU596" s="37">
        <f>AU569+AU578+AU587</f>
        <v/>
      </c>
      <c r="AV596" s="37">
        <f>AV569+AV578+AV587</f>
        <v/>
      </c>
      <c r="AW596" s="37">
        <f>AW569+AW578+AW587</f>
        <v/>
      </c>
      <c r="AX596" s="37">
        <f>AX569+AX578+AX587</f>
        <v/>
      </c>
      <c r="AY596" s="40">
        <f>NEWPOLICY(AY569,AY578,AY587)</f>
        <v/>
      </c>
    </row>
    <row r="597" hidden="1" outlineLevel="2">
      <c r="A597" s="14" t="inlineStr">
        <is>
          <t>nce</t>
        </is>
      </c>
      <c r="B597" s="14" t="inlineStr">
        <is>
          <t>oop</t>
        </is>
      </c>
      <c r="C597" s="14" t="inlineStr">
        <is>
          <t>avi</t>
        </is>
      </c>
      <c r="D597" s="36" t="n"/>
      <c r="E597" s="36" t="n"/>
      <c r="F597" s="36" t="n"/>
      <c r="G597" s="36" t="n"/>
      <c r="H597" s="14">
        <f>INDEX(Variables!$B$5:$B$105,MATCH($A597,Variables!$A$5:$A$105,0))&amp;IF($C597="",""," | "&amp;INDEX(Mapping!$B$5:$B$26,MATCH($C597,Mapping!$A$5:$A$26,0))&amp;" | "&amp;INDEX(Mapping!$B$30:$B$41,MATCH($B597,Mapping!$A$30:$A$41,0)))</f>
        <v/>
      </c>
      <c r="I597" s="14">
        <f>INDEX(Variables!$C$5:$C$105,MATCH($A597,Variables!$A$5:$A$105,0))</f>
        <v/>
      </c>
      <c r="J597" s="14">
        <f>INDEX(Variables!$E$5:$E$105,MATCH($A597,Variables!$A$5:$A$105,0))</f>
        <v/>
      </c>
      <c r="K597" s="11">
        <f>LOWER(Settings!$C$4)&amp;".mit."&amp;$A597&amp;IF($C597="","","."&amp;$C597&amp;"."&amp;$B597)&amp;IF(INDEX(Variables!$D$5:$D$105,MATCH($A597,Variables!$A$5:$A$105,0))="","","."&amp;INDEX(Variables!$D$5:$D$105,MATCH($A597,Variables!$A$5:$A$105,0)))&amp;"."&amp;K$5</f>
        <v/>
      </c>
      <c r="L597" s="38">
        <f>L570+L579+L588</f>
        <v/>
      </c>
      <c r="M597" s="37">
        <f>M570+M579+M588</f>
        <v/>
      </c>
      <c r="N597" s="37">
        <f>N570+N579+N588</f>
        <v/>
      </c>
      <c r="O597" s="37">
        <f>O570+O579+O588</f>
        <v/>
      </c>
      <c r="P597" s="37">
        <f>P570+P579+P588</f>
        <v/>
      </c>
      <c r="Q597" s="37">
        <f>Q570+Q579+Q588</f>
        <v/>
      </c>
      <c r="R597" s="37">
        <f>R570+R579+R588</f>
        <v/>
      </c>
      <c r="S597" s="37">
        <f>S570+S579+S588</f>
        <v/>
      </c>
      <c r="T597" s="37">
        <f>T570+T579+T588</f>
        <v/>
      </c>
      <c r="U597" s="37">
        <f>U570+U579+U588</f>
        <v/>
      </c>
      <c r="V597" s="37">
        <f>V570+V579+V588</f>
        <v/>
      </c>
      <c r="W597" s="37">
        <f>W570+W579+W588</f>
        <v/>
      </c>
      <c r="X597" s="37">
        <f>X570+X579+X588</f>
        <v/>
      </c>
      <c r="Y597" s="37">
        <f>Y570+Y579+Y588</f>
        <v/>
      </c>
      <c r="Z597" s="37">
        <f>Z570+Z579+Z588</f>
        <v/>
      </c>
      <c r="AA597" s="37">
        <f>AA570+AA579+AA588</f>
        <v/>
      </c>
      <c r="AB597" s="37">
        <f>AB570+AB579+AB588</f>
        <v/>
      </c>
      <c r="AC597" s="37">
        <f>AC570+AC579+AC588</f>
        <v/>
      </c>
      <c r="AD597" s="40">
        <f>NEWPOLICY(AD570,AD579,AD588)</f>
        <v/>
      </c>
      <c r="AF597" s="11">
        <f>LOWER(Settings!$C$4)&amp;".mit."&amp;$A597&amp;IF($C597="","","."&amp;$C597&amp;"."&amp;$B597)&amp;IF(INDEX(Variables!$D$5:$D$105,MATCH($A597,Variables!$A$5:$A$105,0))="","","."&amp;INDEX(Variables!$D$5:$D$105,MATCH($A597,Variables!$A$5:$A$105,0)))&amp;"."&amp;AF$5</f>
        <v/>
      </c>
      <c r="AG597" s="38">
        <f>AG570+AG579+AG588</f>
        <v/>
      </c>
      <c r="AH597" s="37">
        <f>AH570+AH579+AH588</f>
        <v/>
      </c>
      <c r="AI597" s="37">
        <f>AI570+AI579+AI588</f>
        <v/>
      </c>
      <c r="AJ597" s="37">
        <f>AJ570+AJ579+AJ588</f>
        <v/>
      </c>
      <c r="AK597" s="37">
        <f>AK570+AK579+AK588</f>
        <v/>
      </c>
      <c r="AL597" s="37">
        <f>AL570+AL579+AL588</f>
        <v/>
      </c>
      <c r="AM597" s="37">
        <f>AM570+AM579+AM588</f>
        <v/>
      </c>
      <c r="AN597" s="37">
        <f>AN570+AN579+AN588</f>
        <v/>
      </c>
      <c r="AO597" s="37">
        <f>AO570+AO579+AO588</f>
        <v/>
      </c>
      <c r="AP597" s="37">
        <f>AP570+AP579+AP588</f>
        <v/>
      </c>
      <c r="AQ597" s="37">
        <f>AQ570+AQ579+AQ588</f>
        <v/>
      </c>
      <c r="AR597" s="37">
        <f>AR570+AR579+AR588</f>
        <v/>
      </c>
      <c r="AS597" s="37">
        <f>AS570+AS579+AS588</f>
        <v/>
      </c>
      <c r="AT597" s="37">
        <f>AT570+AT579+AT588</f>
        <v/>
      </c>
      <c r="AU597" s="37">
        <f>AU570+AU579+AU588</f>
        <v/>
      </c>
      <c r="AV597" s="37">
        <f>AV570+AV579+AV588</f>
        <v/>
      </c>
      <c r="AW597" s="37">
        <f>AW570+AW579+AW588</f>
        <v/>
      </c>
      <c r="AX597" s="37">
        <f>AX570+AX579+AX588</f>
        <v/>
      </c>
      <c r="AY597" s="40">
        <f>NEWPOLICY(AY570,AY579,AY588)</f>
        <v/>
      </c>
    </row>
    <row r="598" hidden="1" outlineLevel="2">
      <c r="A598" s="14" t="inlineStr">
        <is>
          <t>nce</t>
        </is>
      </c>
      <c r="B598" s="14" t="inlineStr">
        <is>
          <t>bio</t>
        </is>
      </c>
      <c r="C598" s="14" t="inlineStr">
        <is>
          <t>avi</t>
        </is>
      </c>
      <c r="D598" s="36" t="n"/>
      <c r="E598" s="36" t="n"/>
      <c r="F598" s="36" t="n"/>
      <c r="G598" s="36" t="n"/>
      <c r="H598" s="14">
        <f>INDEX(Variables!$B$5:$B$105,MATCH($A598,Variables!$A$5:$A$105,0))&amp;IF($C598="",""," | "&amp;INDEX(Mapping!$B$5:$B$26,MATCH($C598,Mapping!$A$5:$A$26,0))&amp;" | "&amp;INDEX(Mapping!$B$30:$B$41,MATCH($B598,Mapping!$A$30:$A$41,0)))</f>
        <v/>
      </c>
      <c r="I598" s="14">
        <f>INDEX(Variables!$C$5:$C$105,MATCH($A598,Variables!$A$5:$A$105,0))</f>
        <v/>
      </c>
      <c r="J598" s="14">
        <f>INDEX(Variables!$E$5:$E$105,MATCH($A598,Variables!$A$5:$A$105,0))</f>
        <v/>
      </c>
      <c r="K598" s="11">
        <f>LOWER(Settings!$C$4)&amp;".mit."&amp;$A598&amp;IF($C598="","","."&amp;$C598&amp;"."&amp;$B598)&amp;IF(INDEX(Variables!$D$5:$D$105,MATCH($A598,Variables!$A$5:$A$105,0))="","","."&amp;INDEX(Variables!$D$5:$D$105,MATCH($A598,Variables!$A$5:$A$105,0)))&amp;"."&amp;K$5</f>
        <v/>
      </c>
      <c r="L598" s="38">
        <f>L571+L580+L589</f>
        <v/>
      </c>
      <c r="M598" s="37">
        <f>M571+M580+M589</f>
        <v/>
      </c>
      <c r="N598" s="37">
        <f>N571+N580+N589</f>
        <v/>
      </c>
      <c r="O598" s="37">
        <f>O571+O580+O589</f>
        <v/>
      </c>
      <c r="P598" s="37">
        <f>P571+P580+P589</f>
        <v/>
      </c>
      <c r="Q598" s="37">
        <f>Q571+Q580+Q589</f>
        <v/>
      </c>
      <c r="R598" s="37">
        <f>R571+R580+R589</f>
        <v/>
      </c>
      <c r="S598" s="37">
        <f>S571+S580+S589</f>
        <v/>
      </c>
      <c r="T598" s="37">
        <f>T571+T580+T589</f>
        <v/>
      </c>
      <c r="U598" s="37">
        <f>U571+U580+U589</f>
        <v/>
      </c>
      <c r="V598" s="37">
        <f>V571+V580+V589</f>
        <v/>
      </c>
      <c r="W598" s="37">
        <f>W571+W580+W589</f>
        <v/>
      </c>
      <c r="X598" s="37">
        <f>X571+X580+X589</f>
        <v/>
      </c>
      <c r="Y598" s="37">
        <f>Y571+Y580+Y589</f>
        <v/>
      </c>
      <c r="Z598" s="37">
        <f>Z571+Z580+Z589</f>
        <v/>
      </c>
      <c r="AA598" s="37">
        <f>AA571+AA580+AA589</f>
        <v/>
      </c>
      <c r="AB598" s="37">
        <f>AB571+AB580+AB589</f>
        <v/>
      </c>
      <c r="AC598" s="37">
        <f>AC571+AC580+AC589</f>
        <v/>
      </c>
      <c r="AD598" s="40">
        <f>NEWPOLICY(AD571,AD580,AD589)</f>
        <v/>
      </c>
      <c r="AF598" s="11">
        <f>LOWER(Settings!$C$4)&amp;".mit."&amp;$A598&amp;IF($C598="","","."&amp;$C598&amp;"."&amp;$B598)&amp;IF(INDEX(Variables!$D$5:$D$105,MATCH($A598,Variables!$A$5:$A$105,0))="","","."&amp;INDEX(Variables!$D$5:$D$105,MATCH($A598,Variables!$A$5:$A$105,0)))&amp;"."&amp;AF$5</f>
        <v/>
      </c>
      <c r="AG598" s="38">
        <f>AG571+AG580+AG589</f>
        <v/>
      </c>
      <c r="AH598" s="37">
        <f>AH571+AH580+AH589</f>
        <v/>
      </c>
      <c r="AI598" s="37">
        <f>AI571+AI580+AI589</f>
        <v/>
      </c>
      <c r="AJ598" s="37">
        <f>AJ571+AJ580+AJ589</f>
        <v/>
      </c>
      <c r="AK598" s="37">
        <f>AK571+AK580+AK589</f>
        <v/>
      </c>
      <c r="AL598" s="37">
        <f>AL571+AL580+AL589</f>
        <v/>
      </c>
      <c r="AM598" s="37">
        <f>AM571+AM580+AM589</f>
        <v/>
      </c>
      <c r="AN598" s="37">
        <f>AN571+AN580+AN589</f>
        <v/>
      </c>
      <c r="AO598" s="37">
        <f>AO571+AO580+AO589</f>
        <v/>
      </c>
      <c r="AP598" s="37">
        <f>AP571+AP580+AP589</f>
        <v/>
      </c>
      <c r="AQ598" s="37">
        <f>AQ571+AQ580+AQ589</f>
        <v/>
      </c>
      <c r="AR598" s="37">
        <f>AR571+AR580+AR589</f>
        <v/>
      </c>
      <c r="AS598" s="37">
        <f>AS571+AS580+AS589</f>
        <v/>
      </c>
      <c r="AT598" s="37">
        <f>AT571+AT580+AT589</f>
        <v/>
      </c>
      <c r="AU598" s="37">
        <f>AU571+AU580+AU589</f>
        <v/>
      </c>
      <c r="AV598" s="37">
        <f>AV571+AV580+AV589</f>
        <v/>
      </c>
      <c r="AW598" s="37">
        <f>AW571+AW580+AW589</f>
        <v/>
      </c>
      <c r="AX598" s="37">
        <f>AX571+AX580+AX589</f>
        <v/>
      </c>
      <c r="AY598" s="40">
        <f>NEWPOLICY(AY571,AY580,AY589)</f>
        <v/>
      </c>
    </row>
    <row r="599" hidden="1" outlineLevel="2"/>
    <row r="600" hidden="1" outlineLevel="2">
      <c r="A600" s="14" t="inlineStr">
        <is>
          <t>atp</t>
        </is>
      </c>
      <c r="B600" s="14" t="inlineStr">
        <is>
          <t>coa</t>
        </is>
      </c>
      <c r="C600" s="14" t="inlineStr">
        <is>
          <t>avi</t>
        </is>
      </c>
      <c r="D600" s="37">
        <f>INDEX(Inputs!$R$5:$R$132,MATCH($B600&amp;"|"&amp;$C600,Inputs!$A$5:$A$132,0))</f>
        <v/>
      </c>
      <c r="E600" s="37">
        <f>INDEX(Inputs!$S$5:$S$132,MATCH($B600&amp;"|"&amp;$C600,Inputs!$A$5:$A$132,0))</f>
        <v/>
      </c>
      <c r="F600" s="36" t="n"/>
      <c r="G600" s="36" t="n"/>
      <c r="H600" s="14">
        <f>INDEX(Variables!$B$5:$B$105,MATCH($A600,Variables!$A$5:$A$105,0))&amp;IF($C600="",""," | "&amp;INDEX(Mapping!$B$5:$B$26,MATCH($C600,Mapping!$A$5:$A$26,0))&amp;" | "&amp;INDEX(Mapping!$B$30:$B$41,MATCH($B600,Mapping!$A$30:$A$41,0)))</f>
        <v/>
      </c>
      <c r="I600" s="14">
        <f>INDEX(Variables!$C$5:$C$105,MATCH($A600,Variables!$A$5:$A$105,0))</f>
        <v/>
      </c>
      <c r="J600" s="14">
        <f>INDEX(Variables!$E$5:$E$105,MATCH($A600,Variables!$A$5:$A$105,0))</f>
        <v/>
      </c>
      <c r="K600" s="11">
        <f>LOWER(Settings!$C$4)&amp;".mit."&amp;$A600&amp;IF($C600="","","."&amp;$C600&amp;"."&amp;$B600)&amp;IF(INDEX(Variables!$D$5:$D$105,MATCH($A600,Variables!$A$5:$A$105,0))="","","."&amp;INDEX(Variables!$D$5:$D$105,MATCH($A600,Variables!$A$5:$A$105,0)))&amp;"."&amp;K$5</f>
        <v/>
      </c>
      <c r="L600" s="38">
        <f>MAX(INDEX(L$292:L$303,$D600)+L591*(1+$E600),0.01)</f>
        <v/>
      </c>
      <c r="M600" s="37">
        <f>MAX(INDEX(M$292:M$303,$D600)+M591*(1+$E600),0.01)</f>
        <v/>
      </c>
      <c r="N600" s="37">
        <f>MAX(INDEX(N$292:N$303,$D600)+N591*(1+$E600),0.01)</f>
        <v/>
      </c>
      <c r="O600" s="37">
        <f>MAX(INDEX(O$292:O$303,$D600)+O591*(1+$E600),0.01)</f>
        <v/>
      </c>
      <c r="P600" s="37">
        <f>MAX(INDEX(P$292:P$303,$D600)+P591*(1+$E600),0.01)</f>
        <v/>
      </c>
      <c r="Q600" s="37">
        <f>MAX(INDEX(Q$292:Q$303,$D600)+Q591*(1+$E600),0.01)</f>
        <v/>
      </c>
      <c r="R600" s="37">
        <f>MAX(INDEX(R$292:R$303,$D600)+R591*(1+$E600),0.01)</f>
        <v/>
      </c>
      <c r="S600" s="37">
        <f>MAX(INDEX(S$292:S$303,$D600)+S591*(1+$E600),0.01)</f>
        <v/>
      </c>
      <c r="T600" s="37">
        <f>MAX(INDEX(T$292:T$303,$D600)+T591*(1+$E600),0.01)</f>
        <v/>
      </c>
      <c r="U600" s="37">
        <f>MAX(INDEX(U$292:U$303,$D600)+U591*(1+$E600),0.01)</f>
        <v/>
      </c>
      <c r="V600" s="37">
        <f>MAX(INDEX(V$292:V$303,$D600)+V591*(1+$E600),0.01)</f>
        <v/>
      </c>
      <c r="W600" s="37">
        <f>MAX(INDEX(W$292:W$303,$D600)+W591*(1+$E600),0.01)</f>
        <v/>
      </c>
      <c r="X600" s="37">
        <f>MAX(INDEX(X$292:X$303,$D600)+X591*(1+$E600),0.01)</f>
        <v/>
      </c>
      <c r="Y600" s="37">
        <f>MAX(INDEX(Y$292:Y$303,$D600)+Y591*(1+$E600),0.01)</f>
        <v/>
      </c>
      <c r="Z600" s="37">
        <f>MAX(INDEX(Z$292:Z$303,$D600)+Z591*(1+$E600),0.01)</f>
        <v/>
      </c>
      <c r="AA600" s="37">
        <f>MAX(INDEX(AA$292:AA$303,$D600)+AA591*(1+$E600),0.01)</f>
        <v/>
      </c>
      <c r="AB600" s="37">
        <f>MAX(INDEX(AB$292:AB$303,$D600)+AB591*(1+$E600),0.01)</f>
        <v/>
      </c>
      <c r="AC600" s="37">
        <f>MAX(INDEX(AC$292:AC$303,$D600)+AC591*(1+$E600),0.01)</f>
        <v/>
      </c>
      <c r="AD600" s="40">
        <f>POSTTAX(INDEX(AD$292:AD$303,$D600),AD591,$E600)</f>
        <v/>
      </c>
      <c r="AF600" s="11">
        <f>LOWER(Settings!$C$4)&amp;".mit."&amp;$A600&amp;IF($C600="","","."&amp;$C600&amp;"."&amp;$B600)&amp;IF(INDEX(Variables!$D$5:$D$105,MATCH($A600,Variables!$A$5:$A$105,0))="","","."&amp;INDEX(Variables!$D$5:$D$105,MATCH($A600,Variables!$A$5:$A$105,0)))&amp;"."&amp;AF$5</f>
        <v/>
      </c>
      <c r="AG600" s="38">
        <f>MAX(INDEX(AG$292:AG$303,$D600)+AG591*(1+$E600),0.01)</f>
        <v/>
      </c>
      <c r="AH600" s="37">
        <f>MAX(INDEX(AH$292:AH$303,$D600)+AH591*(1+$E600),0.01)</f>
        <v/>
      </c>
      <c r="AI600" s="37">
        <f>MAX(INDEX(AI$292:AI$303,$D600)+AI591*(1+$E600),0.01)</f>
        <v/>
      </c>
      <c r="AJ600" s="37">
        <f>MAX(INDEX(AJ$292:AJ$303,$D600)+AJ591*(1+$E600),0.01)</f>
        <v/>
      </c>
      <c r="AK600" s="37">
        <f>MAX(INDEX(AK$292:AK$303,$D600)+AK591*(1+$E600),0.01)</f>
        <v/>
      </c>
      <c r="AL600" s="37">
        <f>MAX(INDEX(AL$292:AL$303,$D600)+AL591*(1+$E600),0.01)</f>
        <v/>
      </c>
      <c r="AM600" s="37">
        <f>MAX(INDEX(AM$292:AM$303,$D600)+AM591*(1+$E600),0.01)</f>
        <v/>
      </c>
      <c r="AN600" s="37">
        <f>MAX(INDEX(AN$292:AN$303,$D600)+AN591*(1+$E600),0.01)</f>
        <v/>
      </c>
      <c r="AO600" s="37">
        <f>MAX(INDEX(AO$292:AO$303,$D600)+AO591*(1+$E600),0.01)</f>
        <v/>
      </c>
      <c r="AP600" s="37">
        <f>MAX(INDEX(AP$292:AP$303,$D600)+AP591*(1+$E600),0.01)</f>
        <v/>
      </c>
      <c r="AQ600" s="37">
        <f>MAX(INDEX(AQ$292:AQ$303,$D600)+AQ591*(1+$E600),0.01)</f>
        <v/>
      </c>
      <c r="AR600" s="37">
        <f>MAX(INDEX(AR$292:AR$303,$D600)+AR591*(1+$E600),0.01)</f>
        <v/>
      </c>
      <c r="AS600" s="37">
        <f>MAX(INDEX(AS$292:AS$303,$D600)+AS591*(1+$E600),0.01)</f>
        <v/>
      </c>
      <c r="AT600" s="37">
        <f>MAX(INDEX(AT$292:AT$303,$D600)+AT591*(1+$E600),0.01)</f>
        <v/>
      </c>
      <c r="AU600" s="37">
        <f>MAX(INDEX(AU$292:AU$303,$D600)+AU591*(1+$E600),0.01)</f>
        <v/>
      </c>
      <c r="AV600" s="37">
        <f>MAX(INDEX(AV$292:AV$303,$D600)+AV591*(1+$E600),0.01)</f>
        <v/>
      </c>
      <c r="AW600" s="37">
        <f>MAX(INDEX(AW$292:AW$303,$D600)+AW591*(1+$E600),0.01)</f>
        <v/>
      </c>
      <c r="AX600" s="37">
        <f>MAX(INDEX(AX$292:AX$303,$D600)+AX591*(1+$E600),0.01)</f>
        <v/>
      </c>
      <c r="AY600" s="40">
        <f>POSTTAX(INDEX(AY$292:AY$303,$D600),AY591,$E600)</f>
        <v/>
      </c>
    </row>
    <row r="601" hidden="1" outlineLevel="2">
      <c r="A601" s="14" t="inlineStr">
        <is>
          <t>atp</t>
        </is>
      </c>
      <c r="B601" s="14" t="inlineStr">
        <is>
          <t>nga</t>
        </is>
      </c>
      <c r="C601" s="14" t="inlineStr">
        <is>
          <t>avi</t>
        </is>
      </c>
      <c r="D601" s="37">
        <f>INDEX(Inputs!$R$5:$R$132,MATCH($B601&amp;"|"&amp;$C601,Inputs!$A$5:$A$132,0))</f>
        <v/>
      </c>
      <c r="E601" s="37">
        <f>INDEX(Inputs!$S$5:$S$132,MATCH($B601&amp;"|"&amp;$C601,Inputs!$A$5:$A$132,0))</f>
        <v/>
      </c>
      <c r="F601" s="36" t="n"/>
      <c r="G601" s="36" t="n"/>
      <c r="H601" s="14">
        <f>INDEX(Variables!$B$5:$B$105,MATCH($A601,Variables!$A$5:$A$105,0))&amp;IF($C601="",""," | "&amp;INDEX(Mapping!$B$5:$B$26,MATCH($C601,Mapping!$A$5:$A$26,0))&amp;" | "&amp;INDEX(Mapping!$B$30:$B$41,MATCH($B601,Mapping!$A$30:$A$41,0)))</f>
        <v/>
      </c>
      <c r="I601" s="14">
        <f>INDEX(Variables!$C$5:$C$105,MATCH($A601,Variables!$A$5:$A$105,0))</f>
        <v/>
      </c>
      <c r="J601" s="14">
        <f>INDEX(Variables!$E$5:$E$105,MATCH($A601,Variables!$A$5:$A$105,0))</f>
        <v/>
      </c>
      <c r="K601" s="11">
        <f>LOWER(Settings!$C$4)&amp;".mit."&amp;$A601&amp;IF($C601="","","."&amp;$C601&amp;"."&amp;$B601)&amp;IF(INDEX(Variables!$D$5:$D$105,MATCH($A601,Variables!$A$5:$A$105,0))="","","."&amp;INDEX(Variables!$D$5:$D$105,MATCH($A601,Variables!$A$5:$A$105,0)))&amp;"."&amp;K$5</f>
        <v/>
      </c>
      <c r="L601" s="38">
        <f>MAX(INDEX(L$292:L$303,$D601)+L592*(1+$E601),0.01)</f>
        <v/>
      </c>
      <c r="M601" s="37">
        <f>MAX(INDEX(M$292:M$303,$D601)+M592*(1+$E601),0.01)</f>
        <v/>
      </c>
      <c r="N601" s="37">
        <f>MAX(INDEX(N$292:N$303,$D601)+N592*(1+$E601),0.01)</f>
        <v/>
      </c>
      <c r="O601" s="37">
        <f>MAX(INDEX(O$292:O$303,$D601)+O592*(1+$E601),0.01)</f>
        <v/>
      </c>
      <c r="P601" s="37">
        <f>MAX(INDEX(P$292:P$303,$D601)+P592*(1+$E601),0.01)</f>
        <v/>
      </c>
      <c r="Q601" s="37">
        <f>MAX(INDEX(Q$292:Q$303,$D601)+Q592*(1+$E601),0.01)</f>
        <v/>
      </c>
      <c r="R601" s="37">
        <f>MAX(INDEX(R$292:R$303,$D601)+R592*(1+$E601),0.01)</f>
        <v/>
      </c>
      <c r="S601" s="37">
        <f>MAX(INDEX(S$292:S$303,$D601)+S592*(1+$E601),0.01)</f>
        <v/>
      </c>
      <c r="T601" s="37">
        <f>MAX(INDEX(T$292:T$303,$D601)+T592*(1+$E601),0.01)</f>
        <v/>
      </c>
      <c r="U601" s="37">
        <f>MAX(INDEX(U$292:U$303,$D601)+U592*(1+$E601),0.01)</f>
        <v/>
      </c>
      <c r="V601" s="37">
        <f>MAX(INDEX(V$292:V$303,$D601)+V592*(1+$E601),0.01)</f>
        <v/>
      </c>
      <c r="W601" s="37">
        <f>MAX(INDEX(W$292:W$303,$D601)+W592*(1+$E601),0.01)</f>
        <v/>
      </c>
      <c r="X601" s="37">
        <f>MAX(INDEX(X$292:X$303,$D601)+X592*(1+$E601),0.01)</f>
        <v/>
      </c>
      <c r="Y601" s="37">
        <f>MAX(INDEX(Y$292:Y$303,$D601)+Y592*(1+$E601),0.01)</f>
        <v/>
      </c>
      <c r="Z601" s="37">
        <f>MAX(INDEX(Z$292:Z$303,$D601)+Z592*(1+$E601),0.01)</f>
        <v/>
      </c>
      <c r="AA601" s="37">
        <f>MAX(INDEX(AA$292:AA$303,$D601)+AA592*(1+$E601),0.01)</f>
        <v/>
      </c>
      <c r="AB601" s="37">
        <f>MAX(INDEX(AB$292:AB$303,$D601)+AB592*(1+$E601),0.01)</f>
        <v/>
      </c>
      <c r="AC601" s="37">
        <f>MAX(INDEX(AC$292:AC$303,$D601)+AC592*(1+$E601),0.01)</f>
        <v/>
      </c>
      <c r="AD601" s="40">
        <f>POSTTAX(INDEX(AD$292:AD$303,$D601),AD592,$E601)</f>
        <v/>
      </c>
      <c r="AF601" s="11">
        <f>LOWER(Settings!$C$4)&amp;".mit."&amp;$A601&amp;IF($C601="","","."&amp;$C601&amp;"."&amp;$B601)&amp;IF(INDEX(Variables!$D$5:$D$105,MATCH($A601,Variables!$A$5:$A$105,0))="","","."&amp;INDEX(Variables!$D$5:$D$105,MATCH($A601,Variables!$A$5:$A$105,0)))&amp;"."&amp;AF$5</f>
        <v/>
      </c>
      <c r="AG601" s="38">
        <f>MAX(INDEX(AG$292:AG$303,$D601)+AG592*(1+$E601),0.01)</f>
        <v/>
      </c>
      <c r="AH601" s="37">
        <f>MAX(INDEX(AH$292:AH$303,$D601)+AH592*(1+$E601),0.01)</f>
        <v/>
      </c>
      <c r="AI601" s="37">
        <f>MAX(INDEX(AI$292:AI$303,$D601)+AI592*(1+$E601),0.01)</f>
        <v/>
      </c>
      <c r="AJ601" s="37">
        <f>MAX(INDEX(AJ$292:AJ$303,$D601)+AJ592*(1+$E601),0.01)</f>
        <v/>
      </c>
      <c r="AK601" s="37">
        <f>MAX(INDEX(AK$292:AK$303,$D601)+AK592*(1+$E601),0.01)</f>
        <v/>
      </c>
      <c r="AL601" s="37">
        <f>MAX(INDEX(AL$292:AL$303,$D601)+AL592*(1+$E601),0.01)</f>
        <v/>
      </c>
      <c r="AM601" s="37">
        <f>MAX(INDEX(AM$292:AM$303,$D601)+AM592*(1+$E601),0.01)</f>
        <v/>
      </c>
      <c r="AN601" s="37">
        <f>MAX(INDEX(AN$292:AN$303,$D601)+AN592*(1+$E601),0.01)</f>
        <v/>
      </c>
      <c r="AO601" s="37">
        <f>MAX(INDEX(AO$292:AO$303,$D601)+AO592*(1+$E601),0.01)</f>
        <v/>
      </c>
      <c r="AP601" s="37">
        <f>MAX(INDEX(AP$292:AP$303,$D601)+AP592*(1+$E601),0.01)</f>
        <v/>
      </c>
      <c r="AQ601" s="37">
        <f>MAX(INDEX(AQ$292:AQ$303,$D601)+AQ592*(1+$E601),0.01)</f>
        <v/>
      </c>
      <c r="AR601" s="37">
        <f>MAX(INDEX(AR$292:AR$303,$D601)+AR592*(1+$E601),0.01)</f>
        <v/>
      </c>
      <c r="AS601" s="37">
        <f>MAX(INDEX(AS$292:AS$303,$D601)+AS592*(1+$E601),0.01)</f>
        <v/>
      </c>
      <c r="AT601" s="37">
        <f>MAX(INDEX(AT$292:AT$303,$D601)+AT592*(1+$E601),0.01)</f>
        <v/>
      </c>
      <c r="AU601" s="37">
        <f>MAX(INDEX(AU$292:AU$303,$D601)+AU592*(1+$E601),0.01)</f>
        <v/>
      </c>
      <c r="AV601" s="37">
        <f>MAX(INDEX(AV$292:AV$303,$D601)+AV592*(1+$E601),0.01)</f>
        <v/>
      </c>
      <c r="AW601" s="37">
        <f>MAX(INDEX(AW$292:AW$303,$D601)+AW592*(1+$E601),0.01)</f>
        <v/>
      </c>
      <c r="AX601" s="37">
        <f>MAX(INDEX(AX$292:AX$303,$D601)+AX592*(1+$E601),0.01)</f>
        <v/>
      </c>
      <c r="AY601" s="40">
        <f>POSTTAX(INDEX(AY$292:AY$303,$D601),AY592,$E601)</f>
        <v/>
      </c>
    </row>
    <row r="602" hidden="1" outlineLevel="2">
      <c r="A602" s="14" t="inlineStr">
        <is>
          <t>atp</t>
        </is>
      </c>
      <c r="B602" s="14" t="inlineStr">
        <is>
          <t>gso</t>
        </is>
      </c>
      <c r="C602" s="14" t="inlineStr">
        <is>
          <t>avi</t>
        </is>
      </c>
      <c r="D602" s="37">
        <f>INDEX(Inputs!$R$5:$R$132,MATCH($B602&amp;"|"&amp;$C602,Inputs!$A$5:$A$132,0))</f>
        <v/>
      </c>
      <c r="E602" s="37">
        <f>INDEX(Inputs!$S$5:$S$132,MATCH($B602&amp;"|"&amp;$C602,Inputs!$A$5:$A$132,0))</f>
        <v/>
      </c>
      <c r="F602" s="36" t="n"/>
      <c r="G602" s="36" t="n"/>
      <c r="H602" s="14">
        <f>INDEX(Variables!$B$5:$B$105,MATCH($A602,Variables!$A$5:$A$105,0))&amp;IF($C602="",""," | "&amp;INDEX(Mapping!$B$5:$B$26,MATCH($C602,Mapping!$A$5:$A$26,0))&amp;" | "&amp;INDEX(Mapping!$B$30:$B$41,MATCH($B602,Mapping!$A$30:$A$41,0)))</f>
        <v/>
      </c>
      <c r="I602" s="14">
        <f>INDEX(Variables!$C$5:$C$105,MATCH($A602,Variables!$A$5:$A$105,0))</f>
        <v/>
      </c>
      <c r="J602" s="14">
        <f>INDEX(Variables!$E$5:$E$105,MATCH($A602,Variables!$A$5:$A$105,0))</f>
        <v/>
      </c>
      <c r="K602" s="11">
        <f>LOWER(Settings!$C$4)&amp;".mit."&amp;$A602&amp;IF($C602="","","."&amp;$C602&amp;"."&amp;$B602)&amp;IF(INDEX(Variables!$D$5:$D$105,MATCH($A602,Variables!$A$5:$A$105,0))="","","."&amp;INDEX(Variables!$D$5:$D$105,MATCH($A602,Variables!$A$5:$A$105,0)))&amp;"."&amp;K$5</f>
        <v/>
      </c>
      <c r="L602" s="38">
        <f>MAX(INDEX(L$292:L$303,$D602)+L593*(1+$E602),0.01)</f>
        <v/>
      </c>
      <c r="M602" s="37">
        <f>MAX(INDEX(M$292:M$303,$D602)+M593*(1+$E602),0.01)</f>
        <v/>
      </c>
      <c r="N602" s="37">
        <f>MAX(INDEX(N$292:N$303,$D602)+N593*(1+$E602),0.01)</f>
        <v/>
      </c>
      <c r="O602" s="37">
        <f>MAX(INDEX(O$292:O$303,$D602)+O593*(1+$E602),0.01)</f>
        <v/>
      </c>
      <c r="P602" s="37">
        <f>MAX(INDEX(P$292:P$303,$D602)+P593*(1+$E602),0.01)</f>
        <v/>
      </c>
      <c r="Q602" s="37">
        <f>MAX(INDEX(Q$292:Q$303,$D602)+Q593*(1+$E602),0.01)</f>
        <v/>
      </c>
      <c r="R602" s="37">
        <f>MAX(INDEX(R$292:R$303,$D602)+R593*(1+$E602),0.01)</f>
        <v/>
      </c>
      <c r="S602" s="37">
        <f>MAX(INDEX(S$292:S$303,$D602)+S593*(1+$E602),0.01)</f>
        <v/>
      </c>
      <c r="T602" s="37">
        <f>MAX(INDEX(T$292:T$303,$D602)+T593*(1+$E602),0.01)</f>
        <v/>
      </c>
      <c r="U602" s="37">
        <f>MAX(INDEX(U$292:U$303,$D602)+U593*(1+$E602),0.01)</f>
        <v/>
      </c>
      <c r="V602" s="37">
        <f>MAX(INDEX(V$292:V$303,$D602)+V593*(1+$E602),0.01)</f>
        <v/>
      </c>
      <c r="W602" s="37">
        <f>MAX(INDEX(W$292:W$303,$D602)+W593*(1+$E602),0.01)</f>
        <v/>
      </c>
      <c r="X602" s="37">
        <f>MAX(INDEX(X$292:X$303,$D602)+X593*(1+$E602),0.01)</f>
        <v/>
      </c>
      <c r="Y602" s="37">
        <f>MAX(INDEX(Y$292:Y$303,$D602)+Y593*(1+$E602),0.01)</f>
        <v/>
      </c>
      <c r="Z602" s="37">
        <f>MAX(INDEX(Z$292:Z$303,$D602)+Z593*(1+$E602),0.01)</f>
        <v/>
      </c>
      <c r="AA602" s="37">
        <f>MAX(INDEX(AA$292:AA$303,$D602)+AA593*(1+$E602),0.01)</f>
        <v/>
      </c>
      <c r="AB602" s="37">
        <f>MAX(INDEX(AB$292:AB$303,$D602)+AB593*(1+$E602),0.01)</f>
        <v/>
      </c>
      <c r="AC602" s="37">
        <f>MAX(INDEX(AC$292:AC$303,$D602)+AC593*(1+$E602),0.01)</f>
        <v/>
      </c>
      <c r="AD602" s="40">
        <f>POSTTAX(INDEX(AD$292:AD$303,$D602),AD593,$E602)</f>
        <v/>
      </c>
      <c r="AF602" s="11">
        <f>LOWER(Settings!$C$4)&amp;".mit."&amp;$A602&amp;IF($C602="","","."&amp;$C602&amp;"."&amp;$B602)&amp;IF(INDEX(Variables!$D$5:$D$105,MATCH($A602,Variables!$A$5:$A$105,0))="","","."&amp;INDEX(Variables!$D$5:$D$105,MATCH($A602,Variables!$A$5:$A$105,0)))&amp;"."&amp;AF$5</f>
        <v/>
      </c>
      <c r="AG602" s="38">
        <f>MAX(INDEX(AG$292:AG$303,$D602)+AG593*(1+$E602),0.01)</f>
        <v/>
      </c>
      <c r="AH602" s="37">
        <f>MAX(INDEX(AH$292:AH$303,$D602)+AH593*(1+$E602),0.01)</f>
        <v/>
      </c>
      <c r="AI602" s="37">
        <f>MAX(INDEX(AI$292:AI$303,$D602)+AI593*(1+$E602),0.01)</f>
        <v/>
      </c>
      <c r="AJ602" s="37">
        <f>MAX(INDEX(AJ$292:AJ$303,$D602)+AJ593*(1+$E602),0.01)</f>
        <v/>
      </c>
      <c r="AK602" s="37">
        <f>MAX(INDEX(AK$292:AK$303,$D602)+AK593*(1+$E602),0.01)</f>
        <v/>
      </c>
      <c r="AL602" s="37">
        <f>MAX(INDEX(AL$292:AL$303,$D602)+AL593*(1+$E602),0.01)</f>
        <v/>
      </c>
      <c r="AM602" s="37">
        <f>MAX(INDEX(AM$292:AM$303,$D602)+AM593*(1+$E602),0.01)</f>
        <v/>
      </c>
      <c r="AN602" s="37">
        <f>MAX(INDEX(AN$292:AN$303,$D602)+AN593*(1+$E602),0.01)</f>
        <v/>
      </c>
      <c r="AO602" s="37">
        <f>MAX(INDEX(AO$292:AO$303,$D602)+AO593*(1+$E602),0.01)</f>
        <v/>
      </c>
      <c r="AP602" s="37">
        <f>MAX(INDEX(AP$292:AP$303,$D602)+AP593*(1+$E602),0.01)</f>
        <v/>
      </c>
      <c r="AQ602" s="37">
        <f>MAX(INDEX(AQ$292:AQ$303,$D602)+AQ593*(1+$E602),0.01)</f>
        <v/>
      </c>
      <c r="AR602" s="37">
        <f>MAX(INDEX(AR$292:AR$303,$D602)+AR593*(1+$E602),0.01)</f>
        <v/>
      </c>
      <c r="AS602" s="37">
        <f>MAX(INDEX(AS$292:AS$303,$D602)+AS593*(1+$E602),0.01)</f>
        <v/>
      </c>
      <c r="AT602" s="37">
        <f>MAX(INDEX(AT$292:AT$303,$D602)+AT593*(1+$E602),0.01)</f>
        <v/>
      </c>
      <c r="AU602" s="37">
        <f>MAX(INDEX(AU$292:AU$303,$D602)+AU593*(1+$E602),0.01)</f>
        <v/>
      </c>
      <c r="AV602" s="37">
        <f>MAX(INDEX(AV$292:AV$303,$D602)+AV593*(1+$E602),0.01)</f>
        <v/>
      </c>
      <c r="AW602" s="37">
        <f>MAX(INDEX(AW$292:AW$303,$D602)+AW593*(1+$E602),0.01)</f>
        <v/>
      </c>
      <c r="AX602" s="37">
        <f>MAX(INDEX(AX$292:AX$303,$D602)+AX593*(1+$E602),0.01)</f>
        <v/>
      </c>
      <c r="AY602" s="40">
        <f>POSTTAX(INDEX(AY$292:AY$303,$D602),AY593,$E602)</f>
        <v/>
      </c>
    </row>
    <row r="603" hidden="1" outlineLevel="2">
      <c r="A603" s="14" t="inlineStr">
        <is>
          <t>atp</t>
        </is>
      </c>
      <c r="B603" s="14" t="inlineStr">
        <is>
          <t>die</t>
        </is>
      </c>
      <c r="C603" s="14" t="inlineStr">
        <is>
          <t>avi</t>
        </is>
      </c>
      <c r="D603" s="37">
        <f>INDEX(Inputs!$R$5:$R$132,MATCH($B603&amp;"|"&amp;$C603,Inputs!$A$5:$A$132,0))</f>
        <v/>
      </c>
      <c r="E603" s="37">
        <f>INDEX(Inputs!$S$5:$S$132,MATCH($B603&amp;"|"&amp;$C603,Inputs!$A$5:$A$132,0))</f>
        <v/>
      </c>
      <c r="F603" s="36" t="n"/>
      <c r="G603" s="36" t="n"/>
      <c r="H603" s="14">
        <f>INDEX(Variables!$B$5:$B$105,MATCH($A603,Variables!$A$5:$A$105,0))&amp;IF($C603="",""," | "&amp;INDEX(Mapping!$B$5:$B$26,MATCH($C603,Mapping!$A$5:$A$26,0))&amp;" | "&amp;INDEX(Mapping!$B$30:$B$41,MATCH($B603,Mapping!$A$30:$A$41,0)))</f>
        <v/>
      </c>
      <c r="I603" s="14">
        <f>INDEX(Variables!$C$5:$C$105,MATCH($A603,Variables!$A$5:$A$105,0))</f>
        <v/>
      </c>
      <c r="J603" s="14">
        <f>INDEX(Variables!$E$5:$E$105,MATCH($A603,Variables!$A$5:$A$105,0))</f>
        <v/>
      </c>
      <c r="K603" s="11">
        <f>LOWER(Settings!$C$4)&amp;".mit."&amp;$A603&amp;IF($C603="","","."&amp;$C603&amp;"."&amp;$B603)&amp;IF(INDEX(Variables!$D$5:$D$105,MATCH($A603,Variables!$A$5:$A$105,0))="","","."&amp;INDEX(Variables!$D$5:$D$105,MATCH($A603,Variables!$A$5:$A$105,0)))&amp;"."&amp;K$5</f>
        <v/>
      </c>
      <c r="L603" s="38">
        <f>MAX(INDEX(L$292:L$303,$D603)+L594*(1+$E603),0.01)</f>
        <v/>
      </c>
      <c r="M603" s="37">
        <f>MAX(INDEX(M$292:M$303,$D603)+M594*(1+$E603),0.01)</f>
        <v/>
      </c>
      <c r="N603" s="37">
        <f>MAX(INDEX(N$292:N$303,$D603)+N594*(1+$E603),0.01)</f>
        <v/>
      </c>
      <c r="O603" s="37">
        <f>MAX(INDEX(O$292:O$303,$D603)+O594*(1+$E603),0.01)</f>
        <v/>
      </c>
      <c r="P603" s="37">
        <f>MAX(INDEX(P$292:P$303,$D603)+P594*(1+$E603),0.01)</f>
        <v/>
      </c>
      <c r="Q603" s="37">
        <f>MAX(INDEX(Q$292:Q$303,$D603)+Q594*(1+$E603),0.01)</f>
        <v/>
      </c>
      <c r="R603" s="37">
        <f>MAX(INDEX(R$292:R$303,$D603)+R594*(1+$E603),0.01)</f>
        <v/>
      </c>
      <c r="S603" s="37">
        <f>MAX(INDEX(S$292:S$303,$D603)+S594*(1+$E603),0.01)</f>
        <v/>
      </c>
      <c r="T603" s="37">
        <f>MAX(INDEX(T$292:T$303,$D603)+T594*(1+$E603),0.01)</f>
        <v/>
      </c>
      <c r="U603" s="37">
        <f>MAX(INDEX(U$292:U$303,$D603)+U594*(1+$E603),0.01)</f>
        <v/>
      </c>
      <c r="V603" s="37">
        <f>MAX(INDEX(V$292:V$303,$D603)+V594*(1+$E603),0.01)</f>
        <v/>
      </c>
      <c r="W603" s="37">
        <f>MAX(INDEX(W$292:W$303,$D603)+W594*(1+$E603),0.01)</f>
        <v/>
      </c>
      <c r="X603" s="37">
        <f>MAX(INDEX(X$292:X$303,$D603)+X594*(1+$E603),0.01)</f>
        <v/>
      </c>
      <c r="Y603" s="37">
        <f>MAX(INDEX(Y$292:Y$303,$D603)+Y594*(1+$E603),0.01)</f>
        <v/>
      </c>
      <c r="Z603" s="37">
        <f>MAX(INDEX(Z$292:Z$303,$D603)+Z594*(1+$E603),0.01)</f>
        <v/>
      </c>
      <c r="AA603" s="37">
        <f>MAX(INDEX(AA$292:AA$303,$D603)+AA594*(1+$E603),0.01)</f>
        <v/>
      </c>
      <c r="AB603" s="37">
        <f>MAX(INDEX(AB$292:AB$303,$D603)+AB594*(1+$E603),0.01)</f>
        <v/>
      </c>
      <c r="AC603" s="37">
        <f>MAX(INDEX(AC$292:AC$303,$D603)+AC594*(1+$E603),0.01)</f>
        <v/>
      </c>
      <c r="AD603" s="40">
        <f>POSTTAX(INDEX(AD$292:AD$303,$D603),AD594,$E603)</f>
        <v/>
      </c>
      <c r="AF603" s="11">
        <f>LOWER(Settings!$C$4)&amp;".mit."&amp;$A603&amp;IF($C603="","","."&amp;$C603&amp;"."&amp;$B603)&amp;IF(INDEX(Variables!$D$5:$D$105,MATCH($A603,Variables!$A$5:$A$105,0))="","","."&amp;INDEX(Variables!$D$5:$D$105,MATCH($A603,Variables!$A$5:$A$105,0)))&amp;"."&amp;AF$5</f>
        <v/>
      </c>
      <c r="AG603" s="38">
        <f>MAX(INDEX(AG$292:AG$303,$D603)+AG594*(1+$E603),0.01)</f>
        <v/>
      </c>
      <c r="AH603" s="37">
        <f>MAX(INDEX(AH$292:AH$303,$D603)+AH594*(1+$E603),0.01)</f>
        <v/>
      </c>
      <c r="AI603" s="37">
        <f>MAX(INDEX(AI$292:AI$303,$D603)+AI594*(1+$E603),0.01)</f>
        <v/>
      </c>
      <c r="AJ603" s="37">
        <f>MAX(INDEX(AJ$292:AJ$303,$D603)+AJ594*(1+$E603),0.01)</f>
        <v/>
      </c>
      <c r="AK603" s="37">
        <f>MAX(INDEX(AK$292:AK$303,$D603)+AK594*(1+$E603),0.01)</f>
        <v/>
      </c>
      <c r="AL603" s="37">
        <f>MAX(INDEX(AL$292:AL$303,$D603)+AL594*(1+$E603),0.01)</f>
        <v/>
      </c>
      <c r="AM603" s="37">
        <f>MAX(INDEX(AM$292:AM$303,$D603)+AM594*(1+$E603),0.01)</f>
        <v/>
      </c>
      <c r="AN603" s="37">
        <f>MAX(INDEX(AN$292:AN$303,$D603)+AN594*(1+$E603),0.01)</f>
        <v/>
      </c>
      <c r="AO603" s="37">
        <f>MAX(INDEX(AO$292:AO$303,$D603)+AO594*(1+$E603),0.01)</f>
        <v/>
      </c>
      <c r="AP603" s="37">
        <f>MAX(INDEX(AP$292:AP$303,$D603)+AP594*(1+$E603),0.01)</f>
        <v/>
      </c>
      <c r="AQ603" s="37">
        <f>MAX(INDEX(AQ$292:AQ$303,$D603)+AQ594*(1+$E603),0.01)</f>
        <v/>
      </c>
      <c r="AR603" s="37">
        <f>MAX(INDEX(AR$292:AR$303,$D603)+AR594*(1+$E603),0.01)</f>
        <v/>
      </c>
      <c r="AS603" s="37">
        <f>MAX(INDEX(AS$292:AS$303,$D603)+AS594*(1+$E603),0.01)</f>
        <v/>
      </c>
      <c r="AT603" s="37">
        <f>MAX(INDEX(AT$292:AT$303,$D603)+AT594*(1+$E603),0.01)</f>
        <v/>
      </c>
      <c r="AU603" s="37">
        <f>MAX(INDEX(AU$292:AU$303,$D603)+AU594*(1+$E603),0.01)</f>
        <v/>
      </c>
      <c r="AV603" s="37">
        <f>MAX(INDEX(AV$292:AV$303,$D603)+AV594*(1+$E603),0.01)</f>
        <v/>
      </c>
      <c r="AW603" s="37">
        <f>MAX(INDEX(AW$292:AW$303,$D603)+AW594*(1+$E603),0.01)</f>
        <v/>
      </c>
      <c r="AX603" s="37">
        <f>MAX(INDEX(AX$292:AX$303,$D603)+AX594*(1+$E603),0.01)</f>
        <v/>
      </c>
      <c r="AY603" s="40">
        <f>POSTTAX(INDEX(AY$292:AY$303,$D603),AY594,$E603)</f>
        <v/>
      </c>
    </row>
    <row r="604" hidden="1" outlineLevel="2">
      <c r="A604" s="14" t="inlineStr">
        <is>
          <t>atp</t>
        </is>
      </c>
      <c r="B604" s="14" t="inlineStr">
        <is>
          <t>lpg</t>
        </is>
      </c>
      <c r="C604" s="14" t="inlineStr">
        <is>
          <t>avi</t>
        </is>
      </c>
      <c r="D604" s="37">
        <f>INDEX(Inputs!$R$5:$R$132,MATCH($B604&amp;"|"&amp;$C604,Inputs!$A$5:$A$132,0))</f>
        <v/>
      </c>
      <c r="E604" s="37">
        <f>INDEX(Inputs!$S$5:$S$132,MATCH($B604&amp;"|"&amp;$C604,Inputs!$A$5:$A$132,0))</f>
        <v/>
      </c>
      <c r="F604" s="36" t="n"/>
      <c r="G604" s="36" t="n"/>
      <c r="H604" s="14">
        <f>INDEX(Variables!$B$5:$B$105,MATCH($A604,Variables!$A$5:$A$105,0))&amp;IF($C604="",""," | "&amp;INDEX(Mapping!$B$5:$B$26,MATCH($C604,Mapping!$A$5:$A$26,0))&amp;" | "&amp;INDEX(Mapping!$B$30:$B$41,MATCH($B604,Mapping!$A$30:$A$41,0)))</f>
        <v/>
      </c>
      <c r="I604" s="14">
        <f>INDEX(Variables!$C$5:$C$105,MATCH($A604,Variables!$A$5:$A$105,0))</f>
        <v/>
      </c>
      <c r="J604" s="14">
        <f>INDEX(Variables!$E$5:$E$105,MATCH($A604,Variables!$A$5:$A$105,0))</f>
        <v/>
      </c>
      <c r="K604" s="11">
        <f>LOWER(Settings!$C$4)&amp;".mit."&amp;$A604&amp;IF($C604="","","."&amp;$C604&amp;"."&amp;$B604)&amp;IF(INDEX(Variables!$D$5:$D$105,MATCH($A604,Variables!$A$5:$A$105,0))="","","."&amp;INDEX(Variables!$D$5:$D$105,MATCH($A604,Variables!$A$5:$A$105,0)))&amp;"."&amp;K$5</f>
        <v/>
      </c>
      <c r="L604" s="38">
        <f>MAX(INDEX(L$292:L$303,$D604)+L595*(1+$E604),0.01)</f>
        <v/>
      </c>
      <c r="M604" s="37">
        <f>MAX(INDEX(M$292:M$303,$D604)+M595*(1+$E604),0.01)</f>
        <v/>
      </c>
      <c r="N604" s="37">
        <f>MAX(INDEX(N$292:N$303,$D604)+N595*(1+$E604),0.01)</f>
        <v/>
      </c>
      <c r="O604" s="37">
        <f>MAX(INDEX(O$292:O$303,$D604)+O595*(1+$E604),0.01)</f>
        <v/>
      </c>
      <c r="P604" s="37">
        <f>MAX(INDEX(P$292:P$303,$D604)+P595*(1+$E604),0.01)</f>
        <v/>
      </c>
      <c r="Q604" s="37">
        <f>MAX(INDEX(Q$292:Q$303,$D604)+Q595*(1+$E604),0.01)</f>
        <v/>
      </c>
      <c r="R604" s="37">
        <f>MAX(INDEX(R$292:R$303,$D604)+R595*(1+$E604),0.01)</f>
        <v/>
      </c>
      <c r="S604" s="37">
        <f>MAX(INDEX(S$292:S$303,$D604)+S595*(1+$E604),0.01)</f>
        <v/>
      </c>
      <c r="T604" s="37">
        <f>MAX(INDEX(T$292:T$303,$D604)+T595*(1+$E604),0.01)</f>
        <v/>
      </c>
      <c r="U604" s="37">
        <f>MAX(INDEX(U$292:U$303,$D604)+U595*(1+$E604),0.01)</f>
        <v/>
      </c>
      <c r="V604" s="37">
        <f>MAX(INDEX(V$292:V$303,$D604)+V595*(1+$E604),0.01)</f>
        <v/>
      </c>
      <c r="W604" s="37">
        <f>MAX(INDEX(W$292:W$303,$D604)+W595*(1+$E604),0.01)</f>
        <v/>
      </c>
      <c r="X604" s="37">
        <f>MAX(INDEX(X$292:X$303,$D604)+X595*(1+$E604),0.01)</f>
        <v/>
      </c>
      <c r="Y604" s="37">
        <f>MAX(INDEX(Y$292:Y$303,$D604)+Y595*(1+$E604),0.01)</f>
        <v/>
      </c>
      <c r="Z604" s="37">
        <f>MAX(INDEX(Z$292:Z$303,$D604)+Z595*(1+$E604),0.01)</f>
        <v/>
      </c>
      <c r="AA604" s="37">
        <f>MAX(INDEX(AA$292:AA$303,$D604)+AA595*(1+$E604),0.01)</f>
        <v/>
      </c>
      <c r="AB604" s="37">
        <f>MAX(INDEX(AB$292:AB$303,$D604)+AB595*(1+$E604),0.01)</f>
        <v/>
      </c>
      <c r="AC604" s="37">
        <f>MAX(INDEX(AC$292:AC$303,$D604)+AC595*(1+$E604),0.01)</f>
        <v/>
      </c>
      <c r="AD604" s="40">
        <f>POSTTAX(INDEX(AD$292:AD$303,$D604),AD595,$E604)</f>
        <v/>
      </c>
      <c r="AF604" s="11">
        <f>LOWER(Settings!$C$4)&amp;".mit."&amp;$A604&amp;IF($C604="","","."&amp;$C604&amp;"."&amp;$B604)&amp;IF(INDEX(Variables!$D$5:$D$105,MATCH($A604,Variables!$A$5:$A$105,0))="","","."&amp;INDEX(Variables!$D$5:$D$105,MATCH($A604,Variables!$A$5:$A$105,0)))&amp;"."&amp;AF$5</f>
        <v/>
      </c>
      <c r="AG604" s="38">
        <f>MAX(INDEX(AG$292:AG$303,$D604)+AG595*(1+$E604),0.01)</f>
        <v/>
      </c>
      <c r="AH604" s="37">
        <f>MAX(INDEX(AH$292:AH$303,$D604)+AH595*(1+$E604),0.01)</f>
        <v/>
      </c>
      <c r="AI604" s="37">
        <f>MAX(INDEX(AI$292:AI$303,$D604)+AI595*(1+$E604),0.01)</f>
        <v/>
      </c>
      <c r="AJ604" s="37">
        <f>MAX(INDEX(AJ$292:AJ$303,$D604)+AJ595*(1+$E604),0.01)</f>
        <v/>
      </c>
      <c r="AK604" s="37">
        <f>MAX(INDEX(AK$292:AK$303,$D604)+AK595*(1+$E604),0.01)</f>
        <v/>
      </c>
      <c r="AL604" s="37">
        <f>MAX(INDEX(AL$292:AL$303,$D604)+AL595*(1+$E604),0.01)</f>
        <v/>
      </c>
      <c r="AM604" s="37">
        <f>MAX(INDEX(AM$292:AM$303,$D604)+AM595*(1+$E604),0.01)</f>
        <v/>
      </c>
      <c r="AN604" s="37">
        <f>MAX(INDEX(AN$292:AN$303,$D604)+AN595*(1+$E604),0.01)</f>
        <v/>
      </c>
      <c r="AO604" s="37">
        <f>MAX(INDEX(AO$292:AO$303,$D604)+AO595*(1+$E604),0.01)</f>
        <v/>
      </c>
      <c r="AP604" s="37">
        <f>MAX(INDEX(AP$292:AP$303,$D604)+AP595*(1+$E604),0.01)</f>
        <v/>
      </c>
      <c r="AQ604" s="37">
        <f>MAX(INDEX(AQ$292:AQ$303,$D604)+AQ595*(1+$E604),0.01)</f>
        <v/>
      </c>
      <c r="AR604" s="37">
        <f>MAX(INDEX(AR$292:AR$303,$D604)+AR595*(1+$E604),0.01)</f>
        <v/>
      </c>
      <c r="AS604" s="37">
        <f>MAX(INDEX(AS$292:AS$303,$D604)+AS595*(1+$E604),0.01)</f>
        <v/>
      </c>
      <c r="AT604" s="37">
        <f>MAX(INDEX(AT$292:AT$303,$D604)+AT595*(1+$E604),0.01)</f>
        <v/>
      </c>
      <c r="AU604" s="37">
        <f>MAX(INDEX(AU$292:AU$303,$D604)+AU595*(1+$E604),0.01)</f>
        <v/>
      </c>
      <c r="AV604" s="37">
        <f>MAX(INDEX(AV$292:AV$303,$D604)+AV595*(1+$E604),0.01)</f>
        <v/>
      </c>
      <c r="AW604" s="37">
        <f>MAX(INDEX(AW$292:AW$303,$D604)+AW595*(1+$E604),0.01)</f>
        <v/>
      </c>
      <c r="AX604" s="37">
        <f>MAX(INDEX(AX$292:AX$303,$D604)+AX595*(1+$E604),0.01)</f>
        <v/>
      </c>
      <c r="AY604" s="40">
        <f>POSTTAX(INDEX(AY$292:AY$303,$D604),AY595,$E604)</f>
        <v/>
      </c>
    </row>
    <row r="605" hidden="1" outlineLevel="2">
      <c r="A605" s="14" t="inlineStr">
        <is>
          <t>atp</t>
        </is>
      </c>
      <c r="B605" s="14" t="inlineStr">
        <is>
          <t>ker</t>
        </is>
      </c>
      <c r="C605" s="14" t="inlineStr">
        <is>
          <t>avi</t>
        </is>
      </c>
      <c r="D605" s="37">
        <f>INDEX(Inputs!$R$5:$R$132,MATCH($B605&amp;"|"&amp;$C605,Inputs!$A$5:$A$132,0))</f>
        <v/>
      </c>
      <c r="E605" s="37">
        <f>INDEX(Inputs!$S$5:$S$132,MATCH($B605&amp;"|"&amp;$C605,Inputs!$A$5:$A$132,0))</f>
        <v/>
      </c>
      <c r="F605" s="36" t="n"/>
      <c r="G605" s="36" t="n"/>
      <c r="H605" s="14">
        <f>INDEX(Variables!$B$5:$B$105,MATCH($A605,Variables!$A$5:$A$105,0))&amp;IF($C605="",""," | "&amp;INDEX(Mapping!$B$5:$B$26,MATCH($C605,Mapping!$A$5:$A$26,0))&amp;" | "&amp;INDEX(Mapping!$B$30:$B$41,MATCH($B605,Mapping!$A$30:$A$41,0)))</f>
        <v/>
      </c>
      <c r="I605" s="14">
        <f>INDEX(Variables!$C$5:$C$105,MATCH($A605,Variables!$A$5:$A$105,0))</f>
        <v/>
      </c>
      <c r="J605" s="14">
        <f>INDEX(Variables!$E$5:$E$105,MATCH($A605,Variables!$A$5:$A$105,0))</f>
        <v/>
      </c>
      <c r="K605" s="11">
        <f>LOWER(Settings!$C$4)&amp;".mit."&amp;$A605&amp;IF($C605="","","."&amp;$C605&amp;"."&amp;$B605)&amp;IF(INDEX(Variables!$D$5:$D$105,MATCH($A605,Variables!$A$5:$A$105,0))="","","."&amp;INDEX(Variables!$D$5:$D$105,MATCH($A605,Variables!$A$5:$A$105,0)))&amp;"."&amp;K$5</f>
        <v/>
      </c>
      <c r="L605" s="38">
        <f>MAX(INDEX(L$292:L$303,$D605)+L596*(1+$E605),0.01)</f>
        <v/>
      </c>
      <c r="M605" s="37">
        <f>MAX(INDEX(M$292:M$303,$D605)+M596*(1+$E605),0.01)</f>
        <v/>
      </c>
      <c r="N605" s="37">
        <f>MAX(INDEX(N$292:N$303,$D605)+N596*(1+$E605),0.01)</f>
        <v/>
      </c>
      <c r="O605" s="37">
        <f>MAX(INDEX(O$292:O$303,$D605)+O596*(1+$E605),0.01)</f>
        <v/>
      </c>
      <c r="P605" s="37">
        <f>MAX(INDEX(P$292:P$303,$D605)+P596*(1+$E605),0.01)</f>
        <v/>
      </c>
      <c r="Q605" s="37">
        <f>MAX(INDEX(Q$292:Q$303,$D605)+Q596*(1+$E605),0.01)</f>
        <v/>
      </c>
      <c r="R605" s="37">
        <f>MAX(INDEX(R$292:R$303,$D605)+R596*(1+$E605),0.01)</f>
        <v/>
      </c>
      <c r="S605" s="37">
        <f>MAX(INDEX(S$292:S$303,$D605)+S596*(1+$E605),0.01)</f>
        <v/>
      </c>
      <c r="T605" s="37">
        <f>MAX(INDEX(T$292:T$303,$D605)+T596*(1+$E605),0.01)</f>
        <v/>
      </c>
      <c r="U605" s="37">
        <f>MAX(INDEX(U$292:U$303,$D605)+U596*(1+$E605),0.01)</f>
        <v/>
      </c>
      <c r="V605" s="37">
        <f>MAX(INDEX(V$292:V$303,$D605)+V596*(1+$E605),0.01)</f>
        <v/>
      </c>
      <c r="W605" s="37">
        <f>MAX(INDEX(W$292:W$303,$D605)+W596*(1+$E605),0.01)</f>
        <v/>
      </c>
      <c r="X605" s="37">
        <f>MAX(INDEX(X$292:X$303,$D605)+X596*(1+$E605),0.01)</f>
        <v/>
      </c>
      <c r="Y605" s="37">
        <f>MAX(INDEX(Y$292:Y$303,$D605)+Y596*(1+$E605),0.01)</f>
        <v/>
      </c>
      <c r="Z605" s="37">
        <f>MAX(INDEX(Z$292:Z$303,$D605)+Z596*(1+$E605),0.01)</f>
        <v/>
      </c>
      <c r="AA605" s="37">
        <f>MAX(INDEX(AA$292:AA$303,$D605)+AA596*(1+$E605),0.01)</f>
        <v/>
      </c>
      <c r="AB605" s="37">
        <f>MAX(INDEX(AB$292:AB$303,$D605)+AB596*(1+$E605),0.01)</f>
        <v/>
      </c>
      <c r="AC605" s="37">
        <f>MAX(INDEX(AC$292:AC$303,$D605)+AC596*(1+$E605),0.01)</f>
        <v/>
      </c>
      <c r="AD605" s="40">
        <f>POSTTAX(INDEX(AD$292:AD$303,$D605),AD596,$E605)</f>
        <v/>
      </c>
      <c r="AF605" s="11">
        <f>LOWER(Settings!$C$4)&amp;".mit."&amp;$A605&amp;IF($C605="","","."&amp;$C605&amp;"."&amp;$B605)&amp;IF(INDEX(Variables!$D$5:$D$105,MATCH($A605,Variables!$A$5:$A$105,0))="","","."&amp;INDEX(Variables!$D$5:$D$105,MATCH($A605,Variables!$A$5:$A$105,0)))&amp;"."&amp;AF$5</f>
        <v/>
      </c>
      <c r="AG605" s="38">
        <f>MAX(INDEX(AG$292:AG$303,$D605)+AG596*(1+$E605),0.01)</f>
        <v/>
      </c>
      <c r="AH605" s="37">
        <f>MAX(INDEX(AH$292:AH$303,$D605)+AH596*(1+$E605),0.01)</f>
        <v/>
      </c>
      <c r="AI605" s="37">
        <f>MAX(INDEX(AI$292:AI$303,$D605)+AI596*(1+$E605),0.01)</f>
        <v/>
      </c>
      <c r="AJ605" s="37">
        <f>MAX(INDEX(AJ$292:AJ$303,$D605)+AJ596*(1+$E605),0.01)</f>
        <v/>
      </c>
      <c r="AK605" s="37">
        <f>MAX(INDEX(AK$292:AK$303,$D605)+AK596*(1+$E605),0.01)</f>
        <v/>
      </c>
      <c r="AL605" s="37">
        <f>MAX(INDEX(AL$292:AL$303,$D605)+AL596*(1+$E605),0.01)</f>
        <v/>
      </c>
      <c r="AM605" s="37">
        <f>MAX(INDEX(AM$292:AM$303,$D605)+AM596*(1+$E605),0.01)</f>
        <v/>
      </c>
      <c r="AN605" s="37">
        <f>MAX(INDEX(AN$292:AN$303,$D605)+AN596*(1+$E605),0.01)</f>
        <v/>
      </c>
      <c r="AO605" s="37">
        <f>MAX(INDEX(AO$292:AO$303,$D605)+AO596*(1+$E605),0.01)</f>
        <v/>
      </c>
      <c r="AP605" s="37">
        <f>MAX(INDEX(AP$292:AP$303,$D605)+AP596*(1+$E605),0.01)</f>
        <v/>
      </c>
      <c r="AQ605" s="37">
        <f>MAX(INDEX(AQ$292:AQ$303,$D605)+AQ596*(1+$E605),0.01)</f>
        <v/>
      </c>
      <c r="AR605" s="37">
        <f>MAX(INDEX(AR$292:AR$303,$D605)+AR596*(1+$E605),0.01)</f>
        <v/>
      </c>
      <c r="AS605" s="37">
        <f>MAX(INDEX(AS$292:AS$303,$D605)+AS596*(1+$E605),0.01)</f>
        <v/>
      </c>
      <c r="AT605" s="37">
        <f>MAX(INDEX(AT$292:AT$303,$D605)+AT596*(1+$E605),0.01)</f>
        <v/>
      </c>
      <c r="AU605" s="37">
        <f>MAX(INDEX(AU$292:AU$303,$D605)+AU596*(1+$E605),0.01)</f>
        <v/>
      </c>
      <c r="AV605" s="37">
        <f>MAX(INDEX(AV$292:AV$303,$D605)+AV596*(1+$E605),0.01)</f>
        <v/>
      </c>
      <c r="AW605" s="37">
        <f>MAX(INDEX(AW$292:AW$303,$D605)+AW596*(1+$E605),0.01)</f>
        <v/>
      </c>
      <c r="AX605" s="37">
        <f>MAX(INDEX(AX$292:AX$303,$D605)+AX596*(1+$E605),0.01)</f>
        <v/>
      </c>
      <c r="AY605" s="40">
        <f>POSTTAX(INDEX(AY$292:AY$303,$D605),AY596,$E605)</f>
        <v/>
      </c>
    </row>
    <row r="606" hidden="1" outlineLevel="2">
      <c r="A606" s="14" t="inlineStr">
        <is>
          <t>atp</t>
        </is>
      </c>
      <c r="B606" s="14" t="inlineStr">
        <is>
          <t>oop</t>
        </is>
      </c>
      <c r="C606" s="14" t="inlineStr">
        <is>
          <t>avi</t>
        </is>
      </c>
      <c r="D606" s="37">
        <f>INDEX(Inputs!$R$5:$R$132,MATCH($B606&amp;"|"&amp;$C606,Inputs!$A$5:$A$132,0))</f>
        <v/>
      </c>
      <c r="E606" s="37">
        <f>INDEX(Inputs!$S$5:$S$132,MATCH($B606&amp;"|"&amp;$C606,Inputs!$A$5:$A$132,0))</f>
        <v/>
      </c>
      <c r="F606" s="36" t="n"/>
      <c r="G606" s="36" t="n"/>
      <c r="H606" s="14">
        <f>INDEX(Variables!$B$5:$B$105,MATCH($A606,Variables!$A$5:$A$105,0))&amp;IF($C606="",""," | "&amp;INDEX(Mapping!$B$5:$B$26,MATCH($C606,Mapping!$A$5:$A$26,0))&amp;" | "&amp;INDEX(Mapping!$B$30:$B$41,MATCH($B606,Mapping!$A$30:$A$41,0)))</f>
        <v/>
      </c>
      <c r="I606" s="14">
        <f>INDEX(Variables!$C$5:$C$105,MATCH($A606,Variables!$A$5:$A$105,0))</f>
        <v/>
      </c>
      <c r="J606" s="14">
        <f>INDEX(Variables!$E$5:$E$105,MATCH($A606,Variables!$A$5:$A$105,0))</f>
        <v/>
      </c>
      <c r="K606" s="11">
        <f>LOWER(Settings!$C$4)&amp;".mit."&amp;$A606&amp;IF($C606="","","."&amp;$C606&amp;"."&amp;$B606)&amp;IF(INDEX(Variables!$D$5:$D$105,MATCH($A606,Variables!$A$5:$A$105,0))="","","."&amp;INDEX(Variables!$D$5:$D$105,MATCH($A606,Variables!$A$5:$A$105,0)))&amp;"."&amp;K$5</f>
        <v/>
      </c>
      <c r="L606" s="38">
        <f>MAX(INDEX(L$292:L$303,$D606)+L597*(1+$E606),0.01)</f>
        <v/>
      </c>
      <c r="M606" s="37">
        <f>MAX(INDEX(M$292:M$303,$D606)+M597*(1+$E606),0.01)</f>
        <v/>
      </c>
      <c r="N606" s="37">
        <f>MAX(INDEX(N$292:N$303,$D606)+N597*(1+$E606),0.01)</f>
        <v/>
      </c>
      <c r="O606" s="37">
        <f>MAX(INDEX(O$292:O$303,$D606)+O597*(1+$E606),0.01)</f>
        <v/>
      </c>
      <c r="P606" s="37">
        <f>MAX(INDEX(P$292:P$303,$D606)+P597*(1+$E606),0.01)</f>
        <v/>
      </c>
      <c r="Q606" s="37">
        <f>MAX(INDEX(Q$292:Q$303,$D606)+Q597*(1+$E606),0.01)</f>
        <v/>
      </c>
      <c r="R606" s="37">
        <f>MAX(INDEX(R$292:R$303,$D606)+R597*(1+$E606),0.01)</f>
        <v/>
      </c>
      <c r="S606" s="37">
        <f>MAX(INDEX(S$292:S$303,$D606)+S597*(1+$E606),0.01)</f>
        <v/>
      </c>
      <c r="T606" s="37">
        <f>MAX(INDEX(T$292:T$303,$D606)+T597*(1+$E606),0.01)</f>
        <v/>
      </c>
      <c r="U606" s="37">
        <f>MAX(INDEX(U$292:U$303,$D606)+U597*(1+$E606),0.01)</f>
        <v/>
      </c>
      <c r="V606" s="37">
        <f>MAX(INDEX(V$292:V$303,$D606)+V597*(1+$E606),0.01)</f>
        <v/>
      </c>
      <c r="W606" s="37">
        <f>MAX(INDEX(W$292:W$303,$D606)+W597*(1+$E606),0.01)</f>
        <v/>
      </c>
      <c r="X606" s="37">
        <f>MAX(INDEX(X$292:X$303,$D606)+X597*(1+$E606),0.01)</f>
        <v/>
      </c>
      <c r="Y606" s="37">
        <f>MAX(INDEX(Y$292:Y$303,$D606)+Y597*(1+$E606),0.01)</f>
        <v/>
      </c>
      <c r="Z606" s="37">
        <f>MAX(INDEX(Z$292:Z$303,$D606)+Z597*(1+$E606),0.01)</f>
        <v/>
      </c>
      <c r="AA606" s="37">
        <f>MAX(INDEX(AA$292:AA$303,$D606)+AA597*(1+$E606),0.01)</f>
        <v/>
      </c>
      <c r="AB606" s="37">
        <f>MAX(INDEX(AB$292:AB$303,$D606)+AB597*(1+$E606),0.01)</f>
        <v/>
      </c>
      <c r="AC606" s="37">
        <f>MAX(INDEX(AC$292:AC$303,$D606)+AC597*(1+$E606),0.01)</f>
        <v/>
      </c>
      <c r="AD606" s="40">
        <f>POSTTAX(INDEX(AD$292:AD$303,$D606),AD597,$E606)</f>
        <v/>
      </c>
      <c r="AF606" s="11">
        <f>LOWER(Settings!$C$4)&amp;".mit."&amp;$A606&amp;IF($C606="","","."&amp;$C606&amp;"."&amp;$B606)&amp;IF(INDEX(Variables!$D$5:$D$105,MATCH($A606,Variables!$A$5:$A$105,0))="","","."&amp;INDEX(Variables!$D$5:$D$105,MATCH($A606,Variables!$A$5:$A$105,0)))&amp;"."&amp;AF$5</f>
        <v/>
      </c>
      <c r="AG606" s="38">
        <f>MAX(INDEX(AG$292:AG$303,$D606)+AG597*(1+$E606),0.01)</f>
        <v/>
      </c>
      <c r="AH606" s="37">
        <f>MAX(INDEX(AH$292:AH$303,$D606)+AH597*(1+$E606),0.01)</f>
        <v/>
      </c>
      <c r="AI606" s="37">
        <f>MAX(INDEX(AI$292:AI$303,$D606)+AI597*(1+$E606),0.01)</f>
        <v/>
      </c>
      <c r="AJ606" s="37">
        <f>MAX(INDEX(AJ$292:AJ$303,$D606)+AJ597*(1+$E606),0.01)</f>
        <v/>
      </c>
      <c r="AK606" s="37">
        <f>MAX(INDEX(AK$292:AK$303,$D606)+AK597*(1+$E606),0.01)</f>
        <v/>
      </c>
      <c r="AL606" s="37">
        <f>MAX(INDEX(AL$292:AL$303,$D606)+AL597*(1+$E606),0.01)</f>
        <v/>
      </c>
      <c r="AM606" s="37">
        <f>MAX(INDEX(AM$292:AM$303,$D606)+AM597*(1+$E606),0.01)</f>
        <v/>
      </c>
      <c r="AN606" s="37">
        <f>MAX(INDEX(AN$292:AN$303,$D606)+AN597*(1+$E606),0.01)</f>
        <v/>
      </c>
      <c r="AO606" s="37">
        <f>MAX(INDEX(AO$292:AO$303,$D606)+AO597*(1+$E606),0.01)</f>
        <v/>
      </c>
      <c r="AP606" s="37">
        <f>MAX(INDEX(AP$292:AP$303,$D606)+AP597*(1+$E606),0.01)</f>
        <v/>
      </c>
      <c r="AQ606" s="37">
        <f>MAX(INDEX(AQ$292:AQ$303,$D606)+AQ597*(1+$E606),0.01)</f>
        <v/>
      </c>
      <c r="AR606" s="37">
        <f>MAX(INDEX(AR$292:AR$303,$D606)+AR597*(1+$E606),0.01)</f>
        <v/>
      </c>
      <c r="AS606" s="37">
        <f>MAX(INDEX(AS$292:AS$303,$D606)+AS597*(1+$E606),0.01)</f>
        <v/>
      </c>
      <c r="AT606" s="37">
        <f>MAX(INDEX(AT$292:AT$303,$D606)+AT597*(1+$E606),0.01)</f>
        <v/>
      </c>
      <c r="AU606" s="37">
        <f>MAX(INDEX(AU$292:AU$303,$D606)+AU597*(1+$E606),0.01)</f>
        <v/>
      </c>
      <c r="AV606" s="37">
        <f>MAX(INDEX(AV$292:AV$303,$D606)+AV597*(1+$E606),0.01)</f>
        <v/>
      </c>
      <c r="AW606" s="37">
        <f>MAX(INDEX(AW$292:AW$303,$D606)+AW597*(1+$E606),0.01)</f>
        <v/>
      </c>
      <c r="AX606" s="37">
        <f>MAX(INDEX(AX$292:AX$303,$D606)+AX597*(1+$E606),0.01)</f>
        <v/>
      </c>
      <c r="AY606" s="40">
        <f>POSTTAX(INDEX(AY$292:AY$303,$D606),AY597,$E606)</f>
        <v/>
      </c>
    </row>
    <row r="607" hidden="1" outlineLevel="2">
      <c r="A607" s="14" t="inlineStr">
        <is>
          <t>atp</t>
        </is>
      </c>
      <c r="B607" s="14" t="inlineStr">
        <is>
          <t>bio</t>
        </is>
      </c>
      <c r="C607" s="14" t="inlineStr">
        <is>
          <t>avi</t>
        </is>
      </c>
      <c r="D607" s="37">
        <f>INDEX(Inputs!$R$5:$R$132,MATCH($B607&amp;"|"&amp;$C607,Inputs!$A$5:$A$132,0))</f>
        <v/>
      </c>
      <c r="E607" s="37">
        <f>INDEX(Inputs!$S$5:$S$132,MATCH($B607&amp;"|"&amp;$C607,Inputs!$A$5:$A$132,0))</f>
        <v/>
      </c>
      <c r="F607" s="36" t="n"/>
      <c r="G607" s="36" t="n"/>
      <c r="H607" s="14">
        <f>INDEX(Variables!$B$5:$B$105,MATCH($A607,Variables!$A$5:$A$105,0))&amp;IF($C607="",""," | "&amp;INDEX(Mapping!$B$5:$B$26,MATCH($C607,Mapping!$A$5:$A$26,0))&amp;" | "&amp;INDEX(Mapping!$B$30:$B$41,MATCH($B607,Mapping!$A$30:$A$41,0)))</f>
        <v/>
      </c>
      <c r="I607" s="14">
        <f>INDEX(Variables!$C$5:$C$105,MATCH($A607,Variables!$A$5:$A$105,0))</f>
        <v/>
      </c>
      <c r="J607" s="14">
        <f>INDEX(Variables!$E$5:$E$105,MATCH($A607,Variables!$A$5:$A$105,0))</f>
        <v/>
      </c>
      <c r="K607" s="11">
        <f>LOWER(Settings!$C$4)&amp;".mit."&amp;$A607&amp;IF($C607="","","."&amp;$C607&amp;"."&amp;$B607)&amp;IF(INDEX(Variables!$D$5:$D$105,MATCH($A607,Variables!$A$5:$A$105,0))="","","."&amp;INDEX(Variables!$D$5:$D$105,MATCH($A607,Variables!$A$5:$A$105,0)))&amp;"."&amp;K$5</f>
        <v/>
      </c>
      <c r="L607" s="38">
        <f>MAX(INDEX(L$292:L$303,$D607)+L598*(1+$E607),0.01)</f>
        <v/>
      </c>
      <c r="M607" s="37">
        <f>MAX(INDEX(M$292:M$303,$D607)+M598*(1+$E607),0.01)</f>
        <v/>
      </c>
      <c r="N607" s="37">
        <f>MAX(INDEX(N$292:N$303,$D607)+N598*(1+$E607),0.01)</f>
        <v/>
      </c>
      <c r="O607" s="37">
        <f>MAX(INDEX(O$292:O$303,$D607)+O598*(1+$E607),0.01)</f>
        <v/>
      </c>
      <c r="P607" s="37">
        <f>MAX(INDEX(P$292:P$303,$D607)+P598*(1+$E607),0.01)</f>
        <v/>
      </c>
      <c r="Q607" s="37">
        <f>MAX(INDEX(Q$292:Q$303,$D607)+Q598*(1+$E607),0.01)</f>
        <v/>
      </c>
      <c r="R607" s="37">
        <f>MAX(INDEX(R$292:R$303,$D607)+R598*(1+$E607),0.01)</f>
        <v/>
      </c>
      <c r="S607" s="37">
        <f>MAX(INDEX(S$292:S$303,$D607)+S598*(1+$E607),0.01)</f>
        <v/>
      </c>
      <c r="T607" s="37">
        <f>MAX(INDEX(T$292:T$303,$D607)+T598*(1+$E607),0.01)</f>
        <v/>
      </c>
      <c r="U607" s="37">
        <f>MAX(INDEX(U$292:U$303,$D607)+U598*(1+$E607),0.01)</f>
        <v/>
      </c>
      <c r="V607" s="37">
        <f>MAX(INDEX(V$292:V$303,$D607)+V598*(1+$E607),0.01)</f>
        <v/>
      </c>
      <c r="W607" s="37">
        <f>MAX(INDEX(W$292:W$303,$D607)+W598*(1+$E607),0.01)</f>
        <v/>
      </c>
      <c r="X607" s="37">
        <f>MAX(INDEX(X$292:X$303,$D607)+X598*(1+$E607),0.01)</f>
        <v/>
      </c>
      <c r="Y607" s="37">
        <f>MAX(INDEX(Y$292:Y$303,$D607)+Y598*(1+$E607),0.01)</f>
        <v/>
      </c>
      <c r="Z607" s="37">
        <f>MAX(INDEX(Z$292:Z$303,$D607)+Z598*(1+$E607),0.01)</f>
        <v/>
      </c>
      <c r="AA607" s="37">
        <f>MAX(INDEX(AA$292:AA$303,$D607)+AA598*(1+$E607),0.01)</f>
        <v/>
      </c>
      <c r="AB607" s="37">
        <f>MAX(INDEX(AB$292:AB$303,$D607)+AB598*(1+$E607),0.01)</f>
        <v/>
      </c>
      <c r="AC607" s="37">
        <f>MAX(INDEX(AC$292:AC$303,$D607)+AC598*(1+$E607),0.01)</f>
        <v/>
      </c>
      <c r="AD607" s="40">
        <f>POSTTAX(INDEX(AD$292:AD$303,$D607),AD598,$E607)</f>
        <v/>
      </c>
      <c r="AF607" s="11">
        <f>LOWER(Settings!$C$4)&amp;".mit."&amp;$A607&amp;IF($C607="","","."&amp;$C607&amp;"."&amp;$B607)&amp;IF(INDEX(Variables!$D$5:$D$105,MATCH($A607,Variables!$A$5:$A$105,0))="","","."&amp;INDEX(Variables!$D$5:$D$105,MATCH($A607,Variables!$A$5:$A$105,0)))&amp;"."&amp;AF$5</f>
        <v/>
      </c>
      <c r="AG607" s="38">
        <f>MAX(INDEX(AG$292:AG$303,$D607)+AG598*(1+$E607),0.01)</f>
        <v/>
      </c>
      <c r="AH607" s="37">
        <f>MAX(INDEX(AH$292:AH$303,$D607)+AH598*(1+$E607),0.01)</f>
        <v/>
      </c>
      <c r="AI607" s="37">
        <f>MAX(INDEX(AI$292:AI$303,$D607)+AI598*(1+$E607),0.01)</f>
        <v/>
      </c>
      <c r="AJ607" s="37">
        <f>MAX(INDEX(AJ$292:AJ$303,$D607)+AJ598*(1+$E607),0.01)</f>
        <v/>
      </c>
      <c r="AK607" s="37">
        <f>MAX(INDEX(AK$292:AK$303,$D607)+AK598*(1+$E607),0.01)</f>
        <v/>
      </c>
      <c r="AL607" s="37">
        <f>MAX(INDEX(AL$292:AL$303,$D607)+AL598*(1+$E607),0.01)</f>
        <v/>
      </c>
      <c r="AM607" s="37">
        <f>MAX(INDEX(AM$292:AM$303,$D607)+AM598*(1+$E607),0.01)</f>
        <v/>
      </c>
      <c r="AN607" s="37">
        <f>MAX(INDEX(AN$292:AN$303,$D607)+AN598*(1+$E607),0.01)</f>
        <v/>
      </c>
      <c r="AO607" s="37">
        <f>MAX(INDEX(AO$292:AO$303,$D607)+AO598*(1+$E607),0.01)</f>
        <v/>
      </c>
      <c r="AP607" s="37">
        <f>MAX(INDEX(AP$292:AP$303,$D607)+AP598*(1+$E607),0.01)</f>
        <v/>
      </c>
      <c r="AQ607" s="37">
        <f>MAX(INDEX(AQ$292:AQ$303,$D607)+AQ598*(1+$E607),0.01)</f>
        <v/>
      </c>
      <c r="AR607" s="37">
        <f>MAX(INDEX(AR$292:AR$303,$D607)+AR598*(1+$E607),0.01)</f>
        <v/>
      </c>
      <c r="AS607" s="37">
        <f>MAX(INDEX(AS$292:AS$303,$D607)+AS598*(1+$E607),0.01)</f>
        <v/>
      </c>
      <c r="AT607" s="37">
        <f>MAX(INDEX(AT$292:AT$303,$D607)+AT598*(1+$E607),0.01)</f>
        <v/>
      </c>
      <c r="AU607" s="37">
        <f>MAX(INDEX(AU$292:AU$303,$D607)+AU598*(1+$E607),0.01)</f>
        <v/>
      </c>
      <c r="AV607" s="37">
        <f>MAX(INDEX(AV$292:AV$303,$D607)+AV598*(1+$E607),0.01)</f>
        <v/>
      </c>
      <c r="AW607" s="37">
        <f>MAX(INDEX(AW$292:AW$303,$D607)+AW598*(1+$E607),0.01)</f>
        <v/>
      </c>
      <c r="AX607" s="37">
        <f>MAX(INDEX(AX$292:AX$303,$D607)+AX598*(1+$E607),0.01)</f>
        <v/>
      </c>
      <c r="AY607" s="40">
        <f>POSTTAX(INDEX(AY$292:AY$303,$D607),AY598,$E607)</f>
        <v/>
      </c>
    </row>
    <row r="608" hidden="1" outlineLevel="2"/>
    <row r="609" hidden="1" outlineLevel="2">
      <c r="A609" s="14" t="inlineStr">
        <is>
          <t>shp</t>
        </is>
      </c>
      <c r="B609" s="14" t="inlineStr">
        <is>
          <t>coa</t>
        </is>
      </c>
      <c r="C609" s="14" t="inlineStr">
        <is>
          <t>avi</t>
        </is>
      </c>
      <c r="D609" s="37">
        <f>INDEX(Inputs!$M$5:$M$132,MATCH($B609&amp;"|"&amp;$C609,Inputs!$A$5:$A$132,0))</f>
        <v/>
      </c>
      <c r="E609" s="37">
        <f>INDEX(Inputs!$T$5:$T$132,MATCH($B609&amp;"|"&amp;$C609,Inputs!$A$5:$A$132,0))</f>
        <v/>
      </c>
      <c r="F609" s="37">
        <f>INDEX(Inputs!$K$5:$K$132,MATCH($B609&amp;"|"&amp;$C609,Inputs!$A$5:$A$132,0))</f>
        <v/>
      </c>
      <c r="G609" s="36" t="n"/>
      <c r="H609" s="14">
        <f>INDEX(Variables!$B$5:$B$105,MATCH($A609,Variables!$A$5:$A$105,0))&amp;IF($C609="",""," | "&amp;INDEX(Mapping!$B$5:$B$26,MATCH($C609,Mapping!$A$5:$A$26,0))&amp;" | "&amp;INDEX(Mapping!$B$30:$B$41,MATCH($B609,Mapping!$A$30:$A$41,0)))</f>
        <v/>
      </c>
      <c r="I609" s="14">
        <f>INDEX(Variables!$C$5:$C$105,MATCH($A609,Variables!$A$5:$A$105,0))</f>
        <v/>
      </c>
      <c r="J609" s="14">
        <f>INDEX(Variables!$E$5:$E$105,MATCH($A609,Variables!$A$5:$A$105,0))</f>
        <v/>
      </c>
      <c r="K609" s="11">
        <f>LOWER(Settings!$C$4)&amp;".mit."&amp;$A609&amp;IF($C609="","","."&amp;$C609&amp;"."&amp;$B609)&amp;IF(INDEX(Variables!$D$5:$D$105,MATCH($A609,Variables!$A$5:$A$105,0))="","","."&amp;INDEX(Variables!$D$5:$D$105,MATCH($A609,Variables!$A$5:$A$105,0)))&amp;"."&amp;K$5</f>
        <v/>
      </c>
      <c r="L609" s="38">
        <f>(INDEX(L$235:L$238,$D609)*INDEX(L$239:L$255,$F609)+L$194*INDEX(L$121:L$137,$F609)*INDEX(L$151:L$167,$F609))*$E609</f>
        <v/>
      </c>
      <c r="M609" s="37">
        <f>(INDEX(M$235:M$238,$D609)*INDEX(M$239:M$255,$F609)+M$194*INDEX(M$121:M$137,$F609)*INDEX(M$151:M$167,$F609))*$E609</f>
        <v/>
      </c>
      <c r="N609" s="37">
        <f>(INDEX(N$235:N$238,$D609)*INDEX(N$239:N$255,$F609)+N$194*INDEX(N$121:N$137,$F609)*INDEX(N$151:N$167,$F609))*$E609</f>
        <v/>
      </c>
      <c r="O609" s="37">
        <f>(INDEX(O$235:O$238,$D609)*INDEX(O$239:O$255,$F609)+O$194*INDEX(O$121:O$137,$F609)*INDEX(O$151:O$167,$F609))*$E609</f>
        <v/>
      </c>
      <c r="P609" s="37">
        <f>(INDEX(P$235:P$238,$D609)*INDEX(P$239:P$255,$F609)+P$194*INDEX(P$121:P$137,$F609)*INDEX(P$151:P$167,$F609))*$E609</f>
        <v/>
      </c>
      <c r="Q609" s="37">
        <f>(INDEX(Q$235:Q$238,$D609)*INDEX(Q$239:Q$255,$F609)+Q$194*INDEX(Q$121:Q$137,$F609)*INDEX(Q$151:Q$167,$F609))*$E609</f>
        <v/>
      </c>
      <c r="R609" s="37">
        <f>(INDEX(R$235:R$238,$D609)*INDEX(R$239:R$255,$F609)+R$194*INDEX(R$121:R$137,$F609)*INDEX(R$151:R$167,$F609))*$E609</f>
        <v/>
      </c>
      <c r="S609" s="37">
        <f>(INDEX(S$235:S$238,$D609)*INDEX(S$239:S$255,$F609)+S$194*INDEX(S$121:S$137,$F609)*INDEX(S$151:S$167,$F609))*$E609</f>
        <v/>
      </c>
      <c r="T609" s="37">
        <f>(INDEX(T$235:T$238,$D609)*INDEX(T$239:T$255,$F609)+T$194*INDEX(T$121:T$137,$F609)*INDEX(T$151:T$167,$F609))*$E609</f>
        <v/>
      </c>
      <c r="U609" s="37">
        <f>(INDEX(U$235:U$238,$D609)*INDEX(U$239:U$255,$F609)+U$194*INDEX(U$121:U$137,$F609)*INDEX(U$151:U$167,$F609))*$E609</f>
        <v/>
      </c>
      <c r="V609" s="37">
        <f>(INDEX(V$235:V$238,$D609)*INDEX(V$239:V$255,$F609)+V$194*INDEX(V$121:V$137,$F609)*INDEX(V$151:V$167,$F609))*$E609</f>
        <v/>
      </c>
      <c r="W609" s="37">
        <f>(INDEX(W$235:W$238,$D609)*INDEX(W$239:W$255,$F609)+W$194*INDEX(W$121:W$137,$F609)*INDEX(W$151:W$167,$F609))*$E609</f>
        <v/>
      </c>
      <c r="X609" s="37">
        <f>(INDEX(X$235:X$238,$D609)*INDEX(X$239:X$255,$F609)+X$194*INDEX(X$121:X$137,$F609)*INDEX(X$151:X$167,$F609))*$E609</f>
        <v/>
      </c>
      <c r="Y609" s="37">
        <f>(INDEX(Y$235:Y$238,$D609)*INDEX(Y$239:Y$255,$F609)+Y$194*INDEX(Y$121:Y$137,$F609)*INDEX(Y$151:Y$167,$F609))*$E609</f>
        <v/>
      </c>
      <c r="Z609" s="37">
        <f>(INDEX(Z$235:Z$238,$D609)*INDEX(Z$239:Z$255,$F609)+Z$194*INDEX(Z$121:Z$137,$F609)*INDEX(Z$151:Z$167,$F609))*$E609</f>
        <v/>
      </c>
      <c r="AA609" s="37">
        <f>(INDEX(AA$235:AA$238,$D609)*INDEX(AA$239:AA$255,$F609)+AA$194*INDEX(AA$121:AA$137,$F609)*INDEX(AA$151:AA$167,$F609))*$E609</f>
        <v/>
      </c>
      <c r="AB609" s="37">
        <f>(INDEX(AB$235:AB$238,$D609)*INDEX(AB$239:AB$255,$F609)+AB$194*INDEX(AB$121:AB$137,$F609)*INDEX(AB$151:AB$167,$F609))*$E609</f>
        <v/>
      </c>
      <c r="AC609" s="37">
        <f>(INDEX(AC$235:AC$238,$D609)*INDEX(AC$239:AC$255,$F609)+AC$194*INDEX(AC$121:AC$137,$F609)*INDEX(AC$151:AC$167,$F609))*$E609</f>
        <v/>
      </c>
      <c r="AD609" s="40">
        <f>SHADOWEFF(INDEX(AD$235:AD$238,$D609),INDEX(AD$239:AD$255,$F609),AD$194,INDEX(AD$121:AD$137,$F609),INDEX(AD$151:AD$167,$F609),$E609)</f>
        <v/>
      </c>
      <c r="AF609" s="11">
        <f>LOWER(Settings!$C$4)&amp;".mit."&amp;$A609&amp;IF($C609="","","."&amp;$C609&amp;"."&amp;$B609)&amp;IF(INDEX(Variables!$D$5:$D$105,MATCH($A609,Variables!$A$5:$A$105,0))="","","."&amp;INDEX(Variables!$D$5:$D$105,MATCH($A609,Variables!$A$5:$A$105,0)))&amp;"."&amp;AF$5</f>
        <v/>
      </c>
      <c r="AG609" s="38">
        <f>(INDEX(AG$235:AG$238,$D609)*INDEX(AG$239:AG$255,$F609)+AG$194*INDEX(AG$121:AG$137,$F609)*INDEX(AG$151:AG$167,$F609))*$E609</f>
        <v/>
      </c>
      <c r="AH609" s="37">
        <f>(INDEX(AH$235:AH$238,$D609)*INDEX(AH$239:AH$255,$F609)+AH$194*INDEX(AH$121:AH$137,$F609)*INDEX(AH$151:AH$167,$F609))*$E609</f>
        <v/>
      </c>
      <c r="AI609" s="37">
        <f>(INDEX(AI$235:AI$238,$D609)*INDEX(AI$239:AI$255,$F609)+AI$194*INDEX(AI$121:AI$137,$F609)*INDEX(AI$151:AI$167,$F609))*$E609</f>
        <v/>
      </c>
      <c r="AJ609" s="37">
        <f>(INDEX(AJ$235:AJ$238,$D609)*INDEX(AJ$239:AJ$255,$F609)+AJ$194*INDEX(AJ$121:AJ$137,$F609)*INDEX(AJ$151:AJ$167,$F609))*$E609</f>
        <v/>
      </c>
      <c r="AK609" s="37">
        <f>(INDEX(AK$235:AK$238,$D609)*INDEX(AK$239:AK$255,$F609)+AK$194*INDEX(AK$121:AK$137,$F609)*INDEX(AK$151:AK$167,$F609))*$E609</f>
        <v/>
      </c>
      <c r="AL609" s="37">
        <f>(INDEX(AL$235:AL$238,$D609)*INDEX(AL$239:AL$255,$F609)+AL$194*INDEX(AL$121:AL$137,$F609)*INDEX(AL$151:AL$167,$F609))*$E609</f>
        <v/>
      </c>
      <c r="AM609" s="37">
        <f>(INDEX(AM$235:AM$238,$D609)*INDEX(AM$239:AM$255,$F609)+AM$194*INDEX(AM$121:AM$137,$F609)*INDEX(AM$151:AM$167,$F609))*$E609</f>
        <v/>
      </c>
      <c r="AN609" s="37">
        <f>(INDEX(AN$235:AN$238,$D609)*INDEX(AN$239:AN$255,$F609)+AN$194*INDEX(AN$121:AN$137,$F609)*INDEX(AN$151:AN$167,$F609))*$E609</f>
        <v/>
      </c>
      <c r="AO609" s="37">
        <f>(INDEX(AO$235:AO$238,$D609)*INDEX(AO$239:AO$255,$F609)+AO$194*INDEX(AO$121:AO$137,$F609)*INDEX(AO$151:AO$167,$F609))*$E609</f>
        <v/>
      </c>
      <c r="AP609" s="37">
        <f>(INDEX(AP$235:AP$238,$D609)*INDEX(AP$239:AP$255,$F609)+AP$194*INDEX(AP$121:AP$137,$F609)*INDEX(AP$151:AP$167,$F609))*$E609</f>
        <v/>
      </c>
      <c r="AQ609" s="37">
        <f>(INDEX(AQ$235:AQ$238,$D609)*INDEX(AQ$239:AQ$255,$F609)+AQ$194*INDEX(AQ$121:AQ$137,$F609)*INDEX(AQ$151:AQ$167,$F609))*$E609</f>
        <v/>
      </c>
      <c r="AR609" s="37">
        <f>(INDEX(AR$235:AR$238,$D609)*INDEX(AR$239:AR$255,$F609)+AR$194*INDEX(AR$121:AR$137,$F609)*INDEX(AR$151:AR$167,$F609))*$E609</f>
        <v/>
      </c>
      <c r="AS609" s="37">
        <f>(INDEX(AS$235:AS$238,$D609)*INDEX(AS$239:AS$255,$F609)+AS$194*INDEX(AS$121:AS$137,$F609)*INDEX(AS$151:AS$167,$F609))*$E609</f>
        <v/>
      </c>
      <c r="AT609" s="37">
        <f>(INDEX(AT$235:AT$238,$D609)*INDEX(AT$239:AT$255,$F609)+AT$194*INDEX(AT$121:AT$137,$F609)*INDEX(AT$151:AT$167,$F609))*$E609</f>
        <v/>
      </c>
      <c r="AU609" s="37">
        <f>(INDEX(AU$235:AU$238,$D609)*INDEX(AU$239:AU$255,$F609)+AU$194*INDEX(AU$121:AU$137,$F609)*INDEX(AU$151:AU$167,$F609))*$E609</f>
        <v/>
      </c>
      <c r="AV609" s="37">
        <f>(INDEX(AV$235:AV$238,$D609)*INDEX(AV$239:AV$255,$F609)+AV$194*INDEX(AV$121:AV$137,$F609)*INDEX(AV$151:AV$167,$F609))*$E609</f>
        <v/>
      </c>
      <c r="AW609" s="37">
        <f>(INDEX(AW$235:AW$238,$D609)*INDEX(AW$239:AW$255,$F609)+AW$194*INDEX(AW$121:AW$137,$F609)*INDEX(AW$151:AW$167,$F609))*$E609</f>
        <v/>
      </c>
      <c r="AX609" s="37">
        <f>(INDEX(AX$235:AX$238,$D609)*INDEX(AX$239:AX$255,$F609)+AX$194*INDEX(AX$121:AX$137,$F609)*INDEX(AX$151:AX$167,$F609))*$E609</f>
        <v/>
      </c>
      <c r="AY609" s="40">
        <f>SHADOWEFF(INDEX(AY$235:AY$238,$D609),INDEX(AY$239:AY$255,$F609),AY$194,INDEX(AY$121:AY$137,$F609),INDEX(AY$151:AY$167,$F609),$E609)</f>
        <v/>
      </c>
    </row>
    <row r="610" hidden="1" outlineLevel="2">
      <c r="A610" s="14" t="inlineStr">
        <is>
          <t>shp</t>
        </is>
      </c>
      <c r="B610" s="14" t="inlineStr">
        <is>
          <t>nga</t>
        </is>
      </c>
      <c r="C610" s="14" t="inlineStr">
        <is>
          <t>avi</t>
        </is>
      </c>
      <c r="D610" s="37">
        <f>INDEX(Inputs!$M$5:$M$132,MATCH($B610&amp;"|"&amp;$C610,Inputs!$A$5:$A$132,0))</f>
        <v/>
      </c>
      <c r="E610" s="37">
        <f>INDEX(Inputs!$T$5:$T$132,MATCH($B610&amp;"|"&amp;$C610,Inputs!$A$5:$A$132,0))</f>
        <v/>
      </c>
      <c r="F610" s="37">
        <f>INDEX(Inputs!$K$5:$K$132,MATCH($B610&amp;"|"&amp;$C610,Inputs!$A$5:$A$132,0))</f>
        <v/>
      </c>
      <c r="G610" s="36" t="n"/>
      <c r="H610" s="14">
        <f>INDEX(Variables!$B$5:$B$105,MATCH($A610,Variables!$A$5:$A$105,0))&amp;IF($C610="",""," | "&amp;INDEX(Mapping!$B$5:$B$26,MATCH($C610,Mapping!$A$5:$A$26,0))&amp;" | "&amp;INDEX(Mapping!$B$30:$B$41,MATCH($B610,Mapping!$A$30:$A$41,0)))</f>
        <v/>
      </c>
      <c r="I610" s="14">
        <f>INDEX(Variables!$C$5:$C$105,MATCH($A610,Variables!$A$5:$A$105,0))</f>
        <v/>
      </c>
      <c r="J610" s="14">
        <f>INDEX(Variables!$E$5:$E$105,MATCH($A610,Variables!$A$5:$A$105,0))</f>
        <v/>
      </c>
      <c r="K610" s="11">
        <f>LOWER(Settings!$C$4)&amp;".mit."&amp;$A610&amp;IF($C610="","","."&amp;$C610&amp;"."&amp;$B610)&amp;IF(INDEX(Variables!$D$5:$D$105,MATCH($A610,Variables!$A$5:$A$105,0))="","","."&amp;INDEX(Variables!$D$5:$D$105,MATCH($A610,Variables!$A$5:$A$105,0)))&amp;"."&amp;K$5</f>
        <v/>
      </c>
      <c r="L610" s="38">
        <f>(INDEX(L$235:L$238,$D610)*INDEX(L$239:L$255,$F610)+L$194*INDEX(L$121:L$137,$F610)*INDEX(L$151:L$167,$F610))*$E610</f>
        <v/>
      </c>
      <c r="M610" s="37">
        <f>(INDEX(M$235:M$238,$D610)*INDEX(M$239:M$255,$F610)+M$194*INDEX(M$121:M$137,$F610)*INDEX(M$151:M$167,$F610))*$E610</f>
        <v/>
      </c>
      <c r="N610" s="37">
        <f>(INDEX(N$235:N$238,$D610)*INDEX(N$239:N$255,$F610)+N$194*INDEX(N$121:N$137,$F610)*INDEX(N$151:N$167,$F610))*$E610</f>
        <v/>
      </c>
      <c r="O610" s="37">
        <f>(INDEX(O$235:O$238,$D610)*INDEX(O$239:O$255,$F610)+O$194*INDEX(O$121:O$137,$F610)*INDEX(O$151:O$167,$F610))*$E610</f>
        <v/>
      </c>
      <c r="P610" s="37">
        <f>(INDEX(P$235:P$238,$D610)*INDEX(P$239:P$255,$F610)+P$194*INDEX(P$121:P$137,$F610)*INDEX(P$151:P$167,$F610))*$E610</f>
        <v/>
      </c>
      <c r="Q610" s="37">
        <f>(INDEX(Q$235:Q$238,$D610)*INDEX(Q$239:Q$255,$F610)+Q$194*INDEX(Q$121:Q$137,$F610)*INDEX(Q$151:Q$167,$F610))*$E610</f>
        <v/>
      </c>
      <c r="R610" s="37">
        <f>(INDEX(R$235:R$238,$D610)*INDEX(R$239:R$255,$F610)+R$194*INDEX(R$121:R$137,$F610)*INDEX(R$151:R$167,$F610))*$E610</f>
        <v/>
      </c>
      <c r="S610" s="37">
        <f>(INDEX(S$235:S$238,$D610)*INDEX(S$239:S$255,$F610)+S$194*INDEX(S$121:S$137,$F610)*INDEX(S$151:S$167,$F610))*$E610</f>
        <v/>
      </c>
      <c r="T610" s="37">
        <f>(INDEX(T$235:T$238,$D610)*INDEX(T$239:T$255,$F610)+T$194*INDEX(T$121:T$137,$F610)*INDEX(T$151:T$167,$F610))*$E610</f>
        <v/>
      </c>
      <c r="U610" s="37">
        <f>(INDEX(U$235:U$238,$D610)*INDEX(U$239:U$255,$F610)+U$194*INDEX(U$121:U$137,$F610)*INDEX(U$151:U$167,$F610))*$E610</f>
        <v/>
      </c>
      <c r="V610" s="37">
        <f>(INDEX(V$235:V$238,$D610)*INDEX(V$239:V$255,$F610)+V$194*INDEX(V$121:V$137,$F610)*INDEX(V$151:V$167,$F610))*$E610</f>
        <v/>
      </c>
      <c r="W610" s="37">
        <f>(INDEX(W$235:W$238,$D610)*INDEX(W$239:W$255,$F610)+W$194*INDEX(W$121:W$137,$F610)*INDEX(W$151:W$167,$F610))*$E610</f>
        <v/>
      </c>
      <c r="X610" s="37">
        <f>(INDEX(X$235:X$238,$D610)*INDEX(X$239:X$255,$F610)+X$194*INDEX(X$121:X$137,$F610)*INDEX(X$151:X$167,$F610))*$E610</f>
        <v/>
      </c>
      <c r="Y610" s="37">
        <f>(INDEX(Y$235:Y$238,$D610)*INDEX(Y$239:Y$255,$F610)+Y$194*INDEX(Y$121:Y$137,$F610)*INDEX(Y$151:Y$167,$F610))*$E610</f>
        <v/>
      </c>
      <c r="Z610" s="37">
        <f>(INDEX(Z$235:Z$238,$D610)*INDEX(Z$239:Z$255,$F610)+Z$194*INDEX(Z$121:Z$137,$F610)*INDEX(Z$151:Z$167,$F610))*$E610</f>
        <v/>
      </c>
      <c r="AA610" s="37">
        <f>(INDEX(AA$235:AA$238,$D610)*INDEX(AA$239:AA$255,$F610)+AA$194*INDEX(AA$121:AA$137,$F610)*INDEX(AA$151:AA$167,$F610))*$E610</f>
        <v/>
      </c>
      <c r="AB610" s="37">
        <f>(INDEX(AB$235:AB$238,$D610)*INDEX(AB$239:AB$255,$F610)+AB$194*INDEX(AB$121:AB$137,$F610)*INDEX(AB$151:AB$167,$F610))*$E610</f>
        <v/>
      </c>
      <c r="AC610" s="37">
        <f>(INDEX(AC$235:AC$238,$D610)*INDEX(AC$239:AC$255,$F610)+AC$194*INDEX(AC$121:AC$137,$F610)*INDEX(AC$151:AC$167,$F610))*$E610</f>
        <v/>
      </c>
      <c r="AD610" s="40">
        <f>SHADOWEFF(INDEX(AD$235:AD$238,$D610),INDEX(AD$239:AD$255,$F610),AD$194,INDEX(AD$121:AD$137,$F610),INDEX(AD$151:AD$167,$F610),$E610)</f>
        <v/>
      </c>
      <c r="AF610" s="11">
        <f>LOWER(Settings!$C$4)&amp;".mit."&amp;$A610&amp;IF($C610="","","."&amp;$C610&amp;"."&amp;$B610)&amp;IF(INDEX(Variables!$D$5:$D$105,MATCH($A610,Variables!$A$5:$A$105,0))="","","."&amp;INDEX(Variables!$D$5:$D$105,MATCH($A610,Variables!$A$5:$A$105,0)))&amp;"."&amp;AF$5</f>
        <v/>
      </c>
      <c r="AG610" s="38">
        <f>(INDEX(AG$235:AG$238,$D610)*INDEX(AG$239:AG$255,$F610)+AG$194*INDEX(AG$121:AG$137,$F610)*INDEX(AG$151:AG$167,$F610))*$E610</f>
        <v/>
      </c>
      <c r="AH610" s="37">
        <f>(INDEX(AH$235:AH$238,$D610)*INDEX(AH$239:AH$255,$F610)+AH$194*INDEX(AH$121:AH$137,$F610)*INDEX(AH$151:AH$167,$F610))*$E610</f>
        <v/>
      </c>
      <c r="AI610" s="37">
        <f>(INDEX(AI$235:AI$238,$D610)*INDEX(AI$239:AI$255,$F610)+AI$194*INDEX(AI$121:AI$137,$F610)*INDEX(AI$151:AI$167,$F610))*$E610</f>
        <v/>
      </c>
      <c r="AJ610" s="37">
        <f>(INDEX(AJ$235:AJ$238,$D610)*INDEX(AJ$239:AJ$255,$F610)+AJ$194*INDEX(AJ$121:AJ$137,$F610)*INDEX(AJ$151:AJ$167,$F610))*$E610</f>
        <v/>
      </c>
      <c r="AK610" s="37">
        <f>(INDEX(AK$235:AK$238,$D610)*INDEX(AK$239:AK$255,$F610)+AK$194*INDEX(AK$121:AK$137,$F610)*INDEX(AK$151:AK$167,$F610))*$E610</f>
        <v/>
      </c>
      <c r="AL610" s="37">
        <f>(INDEX(AL$235:AL$238,$D610)*INDEX(AL$239:AL$255,$F610)+AL$194*INDEX(AL$121:AL$137,$F610)*INDEX(AL$151:AL$167,$F610))*$E610</f>
        <v/>
      </c>
      <c r="AM610" s="37">
        <f>(INDEX(AM$235:AM$238,$D610)*INDEX(AM$239:AM$255,$F610)+AM$194*INDEX(AM$121:AM$137,$F610)*INDEX(AM$151:AM$167,$F610))*$E610</f>
        <v/>
      </c>
      <c r="AN610" s="37">
        <f>(INDEX(AN$235:AN$238,$D610)*INDEX(AN$239:AN$255,$F610)+AN$194*INDEX(AN$121:AN$137,$F610)*INDEX(AN$151:AN$167,$F610))*$E610</f>
        <v/>
      </c>
      <c r="AO610" s="37">
        <f>(INDEX(AO$235:AO$238,$D610)*INDEX(AO$239:AO$255,$F610)+AO$194*INDEX(AO$121:AO$137,$F610)*INDEX(AO$151:AO$167,$F610))*$E610</f>
        <v/>
      </c>
      <c r="AP610" s="37">
        <f>(INDEX(AP$235:AP$238,$D610)*INDEX(AP$239:AP$255,$F610)+AP$194*INDEX(AP$121:AP$137,$F610)*INDEX(AP$151:AP$167,$F610))*$E610</f>
        <v/>
      </c>
      <c r="AQ610" s="37">
        <f>(INDEX(AQ$235:AQ$238,$D610)*INDEX(AQ$239:AQ$255,$F610)+AQ$194*INDEX(AQ$121:AQ$137,$F610)*INDEX(AQ$151:AQ$167,$F610))*$E610</f>
        <v/>
      </c>
      <c r="AR610" s="37">
        <f>(INDEX(AR$235:AR$238,$D610)*INDEX(AR$239:AR$255,$F610)+AR$194*INDEX(AR$121:AR$137,$F610)*INDEX(AR$151:AR$167,$F610))*$E610</f>
        <v/>
      </c>
      <c r="AS610" s="37">
        <f>(INDEX(AS$235:AS$238,$D610)*INDEX(AS$239:AS$255,$F610)+AS$194*INDEX(AS$121:AS$137,$F610)*INDEX(AS$151:AS$167,$F610))*$E610</f>
        <v/>
      </c>
      <c r="AT610" s="37">
        <f>(INDEX(AT$235:AT$238,$D610)*INDEX(AT$239:AT$255,$F610)+AT$194*INDEX(AT$121:AT$137,$F610)*INDEX(AT$151:AT$167,$F610))*$E610</f>
        <v/>
      </c>
      <c r="AU610" s="37">
        <f>(INDEX(AU$235:AU$238,$D610)*INDEX(AU$239:AU$255,$F610)+AU$194*INDEX(AU$121:AU$137,$F610)*INDEX(AU$151:AU$167,$F610))*$E610</f>
        <v/>
      </c>
      <c r="AV610" s="37">
        <f>(INDEX(AV$235:AV$238,$D610)*INDEX(AV$239:AV$255,$F610)+AV$194*INDEX(AV$121:AV$137,$F610)*INDEX(AV$151:AV$167,$F610))*$E610</f>
        <v/>
      </c>
      <c r="AW610" s="37">
        <f>(INDEX(AW$235:AW$238,$D610)*INDEX(AW$239:AW$255,$F610)+AW$194*INDEX(AW$121:AW$137,$F610)*INDEX(AW$151:AW$167,$F610))*$E610</f>
        <v/>
      </c>
      <c r="AX610" s="37">
        <f>(INDEX(AX$235:AX$238,$D610)*INDEX(AX$239:AX$255,$F610)+AX$194*INDEX(AX$121:AX$137,$F610)*INDEX(AX$151:AX$167,$F610))*$E610</f>
        <v/>
      </c>
      <c r="AY610" s="40">
        <f>SHADOWEFF(INDEX(AY$235:AY$238,$D610),INDEX(AY$239:AY$255,$F610),AY$194,INDEX(AY$121:AY$137,$F610),INDEX(AY$151:AY$167,$F610),$E610)</f>
        <v/>
      </c>
    </row>
    <row r="611" hidden="1" outlineLevel="2">
      <c r="A611" s="14" t="inlineStr">
        <is>
          <t>shp</t>
        </is>
      </c>
      <c r="B611" s="14" t="inlineStr">
        <is>
          <t>gso</t>
        </is>
      </c>
      <c r="C611" s="14" t="inlineStr">
        <is>
          <t>avi</t>
        </is>
      </c>
      <c r="D611" s="37">
        <f>INDEX(Inputs!$M$5:$M$132,MATCH($B611&amp;"|"&amp;$C611,Inputs!$A$5:$A$132,0))</f>
        <v/>
      </c>
      <c r="E611" s="37">
        <f>INDEX(Inputs!$T$5:$T$132,MATCH($B611&amp;"|"&amp;$C611,Inputs!$A$5:$A$132,0))</f>
        <v/>
      </c>
      <c r="F611" s="37">
        <f>INDEX(Inputs!$K$5:$K$132,MATCH($B611&amp;"|"&amp;$C611,Inputs!$A$5:$A$132,0))</f>
        <v/>
      </c>
      <c r="G611" s="36" t="n"/>
      <c r="H611" s="14">
        <f>INDEX(Variables!$B$5:$B$105,MATCH($A611,Variables!$A$5:$A$105,0))&amp;IF($C611="",""," | "&amp;INDEX(Mapping!$B$5:$B$26,MATCH($C611,Mapping!$A$5:$A$26,0))&amp;" | "&amp;INDEX(Mapping!$B$30:$B$41,MATCH($B611,Mapping!$A$30:$A$41,0)))</f>
        <v/>
      </c>
      <c r="I611" s="14">
        <f>INDEX(Variables!$C$5:$C$105,MATCH($A611,Variables!$A$5:$A$105,0))</f>
        <v/>
      </c>
      <c r="J611" s="14">
        <f>INDEX(Variables!$E$5:$E$105,MATCH($A611,Variables!$A$5:$A$105,0))</f>
        <v/>
      </c>
      <c r="K611" s="11">
        <f>LOWER(Settings!$C$4)&amp;".mit."&amp;$A611&amp;IF($C611="","","."&amp;$C611&amp;"."&amp;$B611)&amp;IF(INDEX(Variables!$D$5:$D$105,MATCH($A611,Variables!$A$5:$A$105,0))="","","."&amp;INDEX(Variables!$D$5:$D$105,MATCH($A611,Variables!$A$5:$A$105,0)))&amp;"."&amp;K$5</f>
        <v/>
      </c>
      <c r="L611" s="38">
        <f>(INDEX(L$235:L$238,$D611)*INDEX(L$239:L$255,$F611)+L$194*INDEX(L$121:L$137,$F611)*INDEX(L$151:L$167,$F611))*$E611</f>
        <v/>
      </c>
      <c r="M611" s="37">
        <f>(INDEX(M$235:M$238,$D611)*INDEX(M$239:M$255,$F611)+M$194*INDEX(M$121:M$137,$F611)*INDEX(M$151:M$167,$F611))*$E611</f>
        <v/>
      </c>
      <c r="N611" s="37">
        <f>(INDEX(N$235:N$238,$D611)*INDEX(N$239:N$255,$F611)+N$194*INDEX(N$121:N$137,$F611)*INDEX(N$151:N$167,$F611))*$E611</f>
        <v/>
      </c>
      <c r="O611" s="37">
        <f>(INDEX(O$235:O$238,$D611)*INDEX(O$239:O$255,$F611)+O$194*INDEX(O$121:O$137,$F611)*INDEX(O$151:O$167,$F611))*$E611</f>
        <v/>
      </c>
      <c r="P611" s="37">
        <f>(INDEX(P$235:P$238,$D611)*INDEX(P$239:P$255,$F611)+P$194*INDEX(P$121:P$137,$F611)*INDEX(P$151:P$167,$F611))*$E611</f>
        <v/>
      </c>
      <c r="Q611" s="37">
        <f>(INDEX(Q$235:Q$238,$D611)*INDEX(Q$239:Q$255,$F611)+Q$194*INDEX(Q$121:Q$137,$F611)*INDEX(Q$151:Q$167,$F611))*$E611</f>
        <v/>
      </c>
      <c r="R611" s="37">
        <f>(INDEX(R$235:R$238,$D611)*INDEX(R$239:R$255,$F611)+R$194*INDEX(R$121:R$137,$F611)*INDEX(R$151:R$167,$F611))*$E611</f>
        <v/>
      </c>
      <c r="S611" s="37">
        <f>(INDEX(S$235:S$238,$D611)*INDEX(S$239:S$255,$F611)+S$194*INDEX(S$121:S$137,$F611)*INDEX(S$151:S$167,$F611))*$E611</f>
        <v/>
      </c>
      <c r="T611" s="37">
        <f>(INDEX(T$235:T$238,$D611)*INDEX(T$239:T$255,$F611)+T$194*INDEX(T$121:T$137,$F611)*INDEX(T$151:T$167,$F611))*$E611</f>
        <v/>
      </c>
      <c r="U611" s="37">
        <f>(INDEX(U$235:U$238,$D611)*INDEX(U$239:U$255,$F611)+U$194*INDEX(U$121:U$137,$F611)*INDEX(U$151:U$167,$F611))*$E611</f>
        <v/>
      </c>
      <c r="V611" s="37">
        <f>(INDEX(V$235:V$238,$D611)*INDEX(V$239:V$255,$F611)+V$194*INDEX(V$121:V$137,$F611)*INDEX(V$151:V$167,$F611))*$E611</f>
        <v/>
      </c>
      <c r="W611" s="37">
        <f>(INDEX(W$235:W$238,$D611)*INDEX(W$239:W$255,$F611)+W$194*INDEX(W$121:W$137,$F611)*INDEX(W$151:W$167,$F611))*$E611</f>
        <v/>
      </c>
      <c r="X611" s="37">
        <f>(INDEX(X$235:X$238,$D611)*INDEX(X$239:X$255,$F611)+X$194*INDEX(X$121:X$137,$F611)*INDEX(X$151:X$167,$F611))*$E611</f>
        <v/>
      </c>
      <c r="Y611" s="37">
        <f>(INDEX(Y$235:Y$238,$D611)*INDEX(Y$239:Y$255,$F611)+Y$194*INDEX(Y$121:Y$137,$F611)*INDEX(Y$151:Y$167,$F611))*$E611</f>
        <v/>
      </c>
      <c r="Z611" s="37">
        <f>(INDEX(Z$235:Z$238,$D611)*INDEX(Z$239:Z$255,$F611)+Z$194*INDEX(Z$121:Z$137,$F611)*INDEX(Z$151:Z$167,$F611))*$E611</f>
        <v/>
      </c>
      <c r="AA611" s="37">
        <f>(INDEX(AA$235:AA$238,$D611)*INDEX(AA$239:AA$255,$F611)+AA$194*INDEX(AA$121:AA$137,$F611)*INDEX(AA$151:AA$167,$F611))*$E611</f>
        <v/>
      </c>
      <c r="AB611" s="37">
        <f>(INDEX(AB$235:AB$238,$D611)*INDEX(AB$239:AB$255,$F611)+AB$194*INDEX(AB$121:AB$137,$F611)*INDEX(AB$151:AB$167,$F611))*$E611</f>
        <v/>
      </c>
      <c r="AC611" s="37">
        <f>(INDEX(AC$235:AC$238,$D611)*INDEX(AC$239:AC$255,$F611)+AC$194*INDEX(AC$121:AC$137,$F611)*INDEX(AC$151:AC$167,$F611))*$E611</f>
        <v/>
      </c>
      <c r="AD611" s="40">
        <f>SHADOWEFF(INDEX(AD$235:AD$238,$D611),INDEX(AD$239:AD$255,$F611),AD$194,INDEX(AD$121:AD$137,$F611),INDEX(AD$151:AD$167,$F611),$E611)</f>
        <v/>
      </c>
      <c r="AF611" s="11">
        <f>LOWER(Settings!$C$4)&amp;".mit."&amp;$A611&amp;IF($C611="","","."&amp;$C611&amp;"."&amp;$B611)&amp;IF(INDEX(Variables!$D$5:$D$105,MATCH($A611,Variables!$A$5:$A$105,0))="","","."&amp;INDEX(Variables!$D$5:$D$105,MATCH($A611,Variables!$A$5:$A$105,0)))&amp;"."&amp;AF$5</f>
        <v/>
      </c>
      <c r="AG611" s="38">
        <f>(INDEX(AG$235:AG$238,$D611)*INDEX(AG$239:AG$255,$F611)+AG$194*INDEX(AG$121:AG$137,$F611)*INDEX(AG$151:AG$167,$F611))*$E611</f>
        <v/>
      </c>
      <c r="AH611" s="37">
        <f>(INDEX(AH$235:AH$238,$D611)*INDEX(AH$239:AH$255,$F611)+AH$194*INDEX(AH$121:AH$137,$F611)*INDEX(AH$151:AH$167,$F611))*$E611</f>
        <v/>
      </c>
      <c r="AI611" s="37">
        <f>(INDEX(AI$235:AI$238,$D611)*INDEX(AI$239:AI$255,$F611)+AI$194*INDEX(AI$121:AI$137,$F611)*INDEX(AI$151:AI$167,$F611))*$E611</f>
        <v/>
      </c>
      <c r="AJ611" s="37">
        <f>(INDEX(AJ$235:AJ$238,$D611)*INDEX(AJ$239:AJ$255,$F611)+AJ$194*INDEX(AJ$121:AJ$137,$F611)*INDEX(AJ$151:AJ$167,$F611))*$E611</f>
        <v/>
      </c>
      <c r="AK611" s="37">
        <f>(INDEX(AK$235:AK$238,$D611)*INDEX(AK$239:AK$255,$F611)+AK$194*INDEX(AK$121:AK$137,$F611)*INDEX(AK$151:AK$167,$F611))*$E611</f>
        <v/>
      </c>
      <c r="AL611" s="37">
        <f>(INDEX(AL$235:AL$238,$D611)*INDEX(AL$239:AL$255,$F611)+AL$194*INDEX(AL$121:AL$137,$F611)*INDEX(AL$151:AL$167,$F611))*$E611</f>
        <v/>
      </c>
      <c r="AM611" s="37">
        <f>(INDEX(AM$235:AM$238,$D611)*INDEX(AM$239:AM$255,$F611)+AM$194*INDEX(AM$121:AM$137,$F611)*INDEX(AM$151:AM$167,$F611))*$E611</f>
        <v/>
      </c>
      <c r="AN611" s="37">
        <f>(INDEX(AN$235:AN$238,$D611)*INDEX(AN$239:AN$255,$F611)+AN$194*INDEX(AN$121:AN$137,$F611)*INDEX(AN$151:AN$167,$F611))*$E611</f>
        <v/>
      </c>
      <c r="AO611" s="37">
        <f>(INDEX(AO$235:AO$238,$D611)*INDEX(AO$239:AO$255,$F611)+AO$194*INDEX(AO$121:AO$137,$F611)*INDEX(AO$151:AO$167,$F611))*$E611</f>
        <v/>
      </c>
      <c r="AP611" s="37">
        <f>(INDEX(AP$235:AP$238,$D611)*INDEX(AP$239:AP$255,$F611)+AP$194*INDEX(AP$121:AP$137,$F611)*INDEX(AP$151:AP$167,$F611))*$E611</f>
        <v/>
      </c>
      <c r="AQ611" s="37">
        <f>(INDEX(AQ$235:AQ$238,$D611)*INDEX(AQ$239:AQ$255,$F611)+AQ$194*INDEX(AQ$121:AQ$137,$F611)*INDEX(AQ$151:AQ$167,$F611))*$E611</f>
        <v/>
      </c>
      <c r="AR611" s="37">
        <f>(INDEX(AR$235:AR$238,$D611)*INDEX(AR$239:AR$255,$F611)+AR$194*INDEX(AR$121:AR$137,$F611)*INDEX(AR$151:AR$167,$F611))*$E611</f>
        <v/>
      </c>
      <c r="AS611" s="37">
        <f>(INDEX(AS$235:AS$238,$D611)*INDEX(AS$239:AS$255,$F611)+AS$194*INDEX(AS$121:AS$137,$F611)*INDEX(AS$151:AS$167,$F611))*$E611</f>
        <v/>
      </c>
      <c r="AT611" s="37">
        <f>(INDEX(AT$235:AT$238,$D611)*INDEX(AT$239:AT$255,$F611)+AT$194*INDEX(AT$121:AT$137,$F611)*INDEX(AT$151:AT$167,$F611))*$E611</f>
        <v/>
      </c>
      <c r="AU611" s="37">
        <f>(INDEX(AU$235:AU$238,$D611)*INDEX(AU$239:AU$255,$F611)+AU$194*INDEX(AU$121:AU$137,$F611)*INDEX(AU$151:AU$167,$F611))*$E611</f>
        <v/>
      </c>
      <c r="AV611" s="37">
        <f>(INDEX(AV$235:AV$238,$D611)*INDEX(AV$239:AV$255,$F611)+AV$194*INDEX(AV$121:AV$137,$F611)*INDEX(AV$151:AV$167,$F611))*$E611</f>
        <v/>
      </c>
      <c r="AW611" s="37">
        <f>(INDEX(AW$235:AW$238,$D611)*INDEX(AW$239:AW$255,$F611)+AW$194*INDEX(AW$121:AW$137,$F611)*INDEX(AW$151:AW$167,$F611))*$E611</f>
        <v/>
      </c>
      <c r="AX611" s="37">
        <f>(INDEX(AX$235:AX$238,$D611)*INDEX(AX$239:AX$255,$F611)+AX$194*INDEX(AX$121:AX$137,$F611)*INDEX(AX$151:AX$167,$F611))*$E611</f>
        <v/>
      </c>
      <c r="AY611" s="40">
        <f>SHADOWEFF(INDEX(AY$235:AY$238,$D611),INDEX(AY$239:AY$255,$F611),AY$194,INDEX(AY$121:AY$137,$F611),INDEX(AY$151:AY$167,$F611),$E611)</f>
        <v/>
      </c>
    </row>
    <row r="612" hidden="1" outlineLevel="2">
      <c r="A612" s="14" t="inlineStr">
        <is>
          <t>shp</t>
        </is>
      </c>
      <c r="B612" s="14" t="inlineStr">
        <is>
          <t>die</t>
        </is>
      </c>
      <c r="C612" s="14" t="inlineStr">
        <is>
          <t>avi</t>
        </is>
      </c>
      <c r="D612" s="37">
        <f>INDEX(Inputs!$M$5:$M$132,MATCH($B612&amp;"|"&amp;$C612,Inputs!$A$5:$A$132,0))</f>
        <v/>
      </c>
      <c r="E612" s="37">
        <f>INDEX(Inputs!$T$5:$T$132,MATCH($B612&amp;"|"&amp;$C612,Inputs!$A$5:$A$132,0))</f>
        <v/>
      </c>
      <c r="F612" s="37">
        <f>INDEX(Inputs!$K$5:$K$132,MATCH($B612&amp;"|"&amp;$C612,Inputs!$A$5:$A$132,0))</f>
        <v/>
      </c>
      <c r="G612" s="36" t="n"/>
      <c r="H612" s="14">
        <f>INDEX(Variables!$B$5:$B$105,MATCH($A612,Variables!$A$5:$A$105,0))&amp;IF($C612="",""," | "&amp;INDEX(Mapping!$B$5:$B$26,MATCH($C612,Mapping!$A$5:$A$26,0))&amp;" | "&amp;INDEX(Mapping!$B$30:$B$41,MATCH($B612,Mapping!$A$30:$A$41,0)))</f>
        <v/>
      </c>
      <c r="I612" s="14">
        <f>INDEX(Variables!$C$5:$C$105,MATCH($A612,Variables!$A$5:$A$105,0))</f>
        <v/>
      </c>
      <c r="J612" s="14">
        <f>INDEX(Variables!$E$5:$E$105,MATCH($A612,Variables!$A$5:$A$105,0))</f>
        <v/>
      </c>
      <c r="K612" s="11">
        <f>LOWER(Settings!$C$4)&amp;".mit."&amp;$A612&amp;IF($C612="","","."&amp;$C612&amp;"."&amp;$B612)&amp;IF(INDEX(Variables!$D$5:$D$105,MATCH($A612,Variables!$A$5:$A$105,0))="","","."&amp;INDEX(Variables!$D$5:$D$105,MATCH($A612,Variables!$A$5:$A$105,0)))&amp;"."&amp;K$5</f>
        <v/>
      </c>
      <c r="L612" s="38">
        <f>(INDEX(L$235:L$238,$D612)*INDEX(L$239:L$255,$F612)+L$194*INDEX(L$121:L$137,$F612)*INDEX(L$151:L$167,$F612))*$E612</f>
        <v/>
      </c>
      <c r="M612" s="37">
        <f>(INDEX(M$235:M$238,$D612)*INDEX(M$239:M$255,$F612)+M$194*INDEX(M$121:M$137,$F612)*INDEX(M$151:M$167,$F612))*$E612</f>
        <v/>
      </c>
      <c r="N612" s="37">
        <f>(INDEX(N$235:N$238,$D612)*INDEX(N$239:N$255,$F612)+N$194*INDEX(N$121:N$137,$F612)*INDEX(N$151:N$167,$F612))*$E612</f>
        <v/>
      </c>
      <c r="O612" s="37">
        <f>(INDEX(O$235:O$238,$D612)*INDEX(O$239:O$255,$F612)+O$194*INDEX(O$121:O$137,$F612)*INDEX(O$151:O$167,$F612))*$E612</f>
        <v/>
      </c>
      <c r="P612" s="37">
        <f>(INDEX(P$235:P$238,$D612)*INDEX(P$239:P$255,$F612)+P$194*INDEX(P$121:P$137,$F612)*INDEX(P$151:P$167,$F612))*$E612</f>
        <v/>
      </c>
      <c r="Q612" s="37">
        <f>(INDEX(Q$235:Q$238,$D612)*INDEX(Q$239:Q$255,$F612)+Q$194*INDEX(Q$121:Q$137,$F612)*INDEX(Q$151:Q$167,$F612))*$E612</f>
        <v/>
      </c>
      <c r="R612" s="37">
        <f>(INDEX(R$235:R$238,$D612)*INDEX(R$239:R$255,$F612)+R$194*INDEX(R$121:R$137,$F612)*INDEX(R$151:R$167,$F612))*$E612</f>
        <v/>
      </c>
      <c r="S612" s="37">
        <f>(INDEX(S$235:S$238,$D612)*INDEX(S$239:S$255,$F612)+S$194*INDEX(S$121:S$137,$F612)*INDEX(S$151:S$167,$F612))*$E612</f>
        <v/>
      </c>
      <c r="T612" s="37">
        <f>(INDEX(T$235:T$238,$D612)*INDEX(T$239:T$255,$F612)+T$194*INDEX(T$121:T$137,$F612)*INDEX(T$151:T$167,$F612))*$E612</f>
        <v/>
      </c>
      <c r="U612" s="37">
        <f>(INDEX(U$235:U$238,$D612)*INDEX(U$239:U$255,$F612)+U$194*INDEX(U$121:U$137,$F612)*INDEX(U$151:U$167,$F612))*$E612</f>
        <v/>
      </c>
      <c r="V612" s="37">
        <f>(INDEX(V$235:V$238,$D612)*INDEX(V$239:V$255,$F612)+V$194*INDEX(V$121:V$137,$F612)*INDEX(V$151:V$167,$F612))*$E612</f>
        <v/>
      </c>
      <c r="W612" s="37">
        <f>(INDEX(W$235:W$238,$D612)*INDEX(W$239:W$255,$F612)+W$194*INDEX(W$121:W$137,$F612)*INDEX(W$151:W$167,$F612))*$E612</f>
        <v/>
      </c>
      <c r="X612" s="37">
        <f>(INDEX(X$235:X$238,$D612)*INDEX(X$239:X$255,$F612)+X$194*INDEX(X$121:X$137,$F612)*INDEX(X$151:X$167,$F612))*$E612</f>
        <v/>
      </c>
      <c r="Y612" s="37">
        <f>(INDEX(Y$235:Y$238,$D612)*INDEX(Y$239:Y$255,$F612)+Y$194*INDEX(Y$121:Y$137,$F612)*INDEX(Y$151:Y$167,$F612))*$E612</f>
        <v/>
      </c>
      <c r="Z612" s="37">
        <f>(INDEX(Z$235:Z$238,$D612)*INDEX(Z$239:Z$255,$F612)+Z$194*INDEX(Z$121:Z$137,$F612)*INDEX(Z$151:Z$167,$F612))*$E612</f>
        <v/>
      </c>
      <c r="AA612" s="37">
        <f>(INDEX(AA$235:AA$238,$D612)*INDEX(AA$239:AA$255,$F612)+AA$194*INDEX(AA$121:AA$137,$F612)*INDEX(AA$151:AA$167,$F612))*$E612</f>
        <v/>
      </c>
      <c r="AB612" s="37">
        <f>(INDEX(AB$235:AB$238,$D612)*INDEX(AB$239:AB$255,$F612)+AB$194*INDEX(AB$121:AB$137,$F612)*INDEX(AB$151:AB$167,$F612))*$E612</f>
        <v/>
      </c>
      <c r="AC612" s="37">
        <f>(INDEX(AC$235:AC$238,$D612)*INDEX(AC$239:AC$255,$F612)+AC$194*INDEX(AC$121:AC$137,$F612)*INDEX(AC$151:AC$167,$F612))*$E612</f>
        <v/>
      </c>
      <c r="AD612" s="40">
        <f>SHADOWEFF(INDEX(AD$235:AD$238,$D612),INDEX(AD$239:AD$255,$F612),AD$194,INDEX(AD$121:AD$137,$F612),INDEX(AD$151:AD$167,$F612),$E612)</f>
        <v/>
      </c>
      <c r="AF612" s="11">
        <f>LOWER(Settings!$C$4)&amp;".mit."&amp;$A612&amp;IF($C612="","","."&amp;$C612&amp;"."&amp;$B612)&amp;IF(INDEX(Variables!$D$5:$D$105,MATCH($A612,Variables!$A$5:$A$105,0))="","","."&amp;INDEX(Variables!$D$5:$D$105,MATCH($A612,Variables!$A$5:$A$105,0)))&amp;"."&amp;AF$5</f>
        <v/>
      </c>
      <c r="AG612" s="38">
        <f>(INDEX(AG$235:AG$238,$D612)*INDEX(AG$239:AG$255,$F612)+AG$194*INDEX(AG$121:AG$137,$F612)*INDEX(AG$151:AG$167,$F612))*$E612</f>
        <v/>
      </c>
      <c r="AH612" s="37">
        <f>(INDEX(AH$235:AH$238,$D612)*INDEX(AH$239:AH$255,$F612)+AH$194*INDEX(AH$121:AH$137,$F612)*INDEX(AH$151:AH$167,$F612))*$E612</f>
        <v/>
      </c>
      <c r="AI612" s="37">
        <f>(INDEX(AI$235:AI$238,$D612)*INDEX(AI$239:AI$255,$F612)+AI$194*INDEX(AI$121:AI$137,$F612)*INDEX(AI$151:AI$167,$F612))*$E612</f>
        <v/>
      </c>
      <c r="AJ612" s="37">
        <f>(INDEX(AJ$235:AJ$238,$D612)*INDEX(AJ$239:AJ$255,$F612)+AJ$194*INDEX(AJ$121:AJ$137,$F612)*INDEX(AJ$151:AJ$167,$F612))*$E612</f>
        <v/>
      </c>
      <c r="AK612" s="37">
        <f>(INDEX(AK$235:AK$238,$D612)*INDEX(AK$239:AK$255,$F612)+AK$194*INDEX(AK$121:AK$137,$F612)*INDEX(AK$151:AK$167,$F612))*$E612</f>
        <v/>
      </c>
      <c r="AL612" s="37">
        <f>(INDEX(AL$235:AL$238,$D612)*INDEX(AL$239:AL$255,$F612)+AL$194*INDEX(AL$121:AL$137,$F612)*INDEX(AL$151:AL$167,$F612))*$E612</f>
        <v/>
      </c>
      <c r="AM612" s="37">
        <f>(INDEX(AM$235:AM$238,$D612)*INDEX(AM$239:AM$255,$F612)+AM$194*INDEX(AM$121:AM$137,$F612)*INDEX(AM$151:AM$167,$F612))*$E612</f>
        <v/>
      </c>
      <c r="AN612" s="37">
        <f>(INDEX(AN$235:AN$238,$D612)*INDEX(AN$239:AN$255,$F612)+AN$194*INDEX(AN$121:AN$137,$F612)*INDEX(AN$151:AN$167,$F612))*$E612</f>
        <v/>
      </c>
      <c r="AO612" s="37">
        <f>(INDEX(AO$235:AO$238,$D612)*INDEX(AO$239:AO$255,$F612)+AO$194*INDEX(AO$121:AO$137,$F612)*INDEX(AO$151:AO$167,$F612))*$E612</f>
        <v/>
      </c>
      <c r="AP612" s="37">
        <f>(INDEX(AP$235:AP$238,$D612)*INDEX(AP$239:AP$255,$F612)+AP$194*INDEX(AP$121:AP$137,$F612)*INDEX(AP$151:AP$167,$F612))*$E612</f>
        <v/>
      </c>
      <c r="AQ612" s="37">
        <f>(INDEX(AQ$235:AQ$238,$D612)*INDEX(AQ$239:AQ$255,$F612)+AQ$194*INDEX(AQ$121:AQ$137,$F612)*INDEX(AQ$151:AQ$167,$F612))*$E612</f>
        <v/>
      </c>
      <c r="AR612" s="37">
        <f>(INDEX(AR$235:AR$238,$D612)*INDEX(AR$239:AR$255,$F612)+AR$194*INDEX(AR$121:AR$137,$F612)*INDEX(AR$151:AR$167,$F612))*$E612</f>
        <v/>
      </c>
      <c r="AS612" s="37">
        <f>(INDEX(AS$235:AS$238,$D612)*INDEX(AS$239:AS$255,$F612)+AS$194*INDEX(AS$121:AS$137,$F612)*INDEX(AS$151:AS$167,$F612))*$E612</f>
        <v/>
      </c>
      <c r="AT612" s="37">
        <f>(INDEX(AT$235:AT$238,$D612)*INDEX(AT$239:AT$255,$F612)+AT$194*INDEX(AT$121:AT$137,$F612)*INDEX(AT$151:AT$167,$F612))*$E612</f>
        <v/>
      </c>
      <c r="AU612" s="37">
        <f>(INDEX(AU$235:AU$238,$D612)*INDEX(AU$239:AU$255,$F612)+AU$194*INDEX(AU$121:AU$137,$F612)*INDEX(AU$151:AU$167,$F612))*$E612</f>
        <v/>
      </c>
      <c r="AV612" s="37">
        <f>(INDEX(AV$235:AV$238,$D612)*INDEX(AV$239:AV$255,$F612)+AV$194*INDEX(AV$121:AV$137,$F612)*INDEX(AV$151:AV$167,$F612))*$E612</f>
        <v/>
      </c>
      <c r="AW612" s="37">
        <f>(INDEX(AW$235:AW$238,$D612)*INDEX(AW$239:AW$255,$F612)+AW$194*INDEX(AW$121:AW$137,$F612)*INDEX(AW$151:AW$167,$F612))*$E612</f>
        <v/>
      </c>
      <c r="AX612" s="37">
        <f>(INDEX(AX$235:AX$238,$D612)*INDEX(AX$239:AX$255,$F612)+AX$194*INDEX(AX$121:AX$137,$F612)*INDEX(AX$151:AX$167,$F612))*$E612</f>
        <v/>
      </c>
      <c r="AY612" s="40">
        <f>SHADOWEFF(INDEX(AY$235:AY$238,$D612),INDEX(AY$239:AY$255,$F612),AY$194,INDEX(AY$121:AY$137,$F612),INDEX(AY$151:AY$167,$F612),$E612)</f>
        <v/>
      </c>
    </row>
    <row r="613" hidden="1" outlineLevel="2">
      <c r="A613" s="14" t="inlineStr">
        <is>
          <t>shp</t>
        </is>
      </c>
      <c r="B613" s="14" t="inlineStr">
        <is>
          <t>lpg</t>
        </is>
      </c>
      <c r="C613" s="14" t="inlineStr">
        <is>
          <t>avi</t>
        </is>
      </c>
      <c r="D613" s="37">
        <f>INDEX(Inputs!$M$5:$M$132,MATCH($B613&amp;"|"&amp;$C613,Inputs!$A$5:$A$132,0))</f>
        <v/>
      </c>
      <c r="E613" s="37">
        <f>INDEX(Inputs!$T$5:$T$132,MATCH($B613&amp;"|"&amp;$C613,Inputs!$A$5:$A$132,0))</f>
        <v/>
      </c>
      <c r="F613" s="37">
        <f>INDEX(Inputs!$K$5:$K$132,MATCH($B613&amp;"|"&amp;$C613,Inputs!$A$5:$A$132,0))</f>
        <v/>
      </c>
      <c r="G613" s="36" t="n"/>
      <c r="H613" s="14">
        <f>INDEX(Variables!$B$5:$B$105,MATCH($A613,Variables!$A$5:$A$105,0))&amp;IF($C613="",""," | "&amp;INDEX(Mapping!$B$5:$B$26,MATCH($C613,Mapping!$A$5:$A$26,0))&amp;" | "&amp;INDEX(Mapping!$B$30:$B$41,MATCH($B613,Mapping!$A$30:$A$41,0)))</f>
        <v/>
      </c>
      <c r="I613" s="14">
        <f>INDEX(Variables!$C$5:$C$105,MATCH($A613,Variables!$A$5:$A$105,0))</f>
        <v/>
      </c>
      <c r="J613" s="14">
        <f>INDEX(Variables!$E$5:$E$105,MATCH($A613,Variables!$A$5:$A$105,0))</f>
        <v/>
      </c>
      <c r="K613" s="11">
        <f>LOWER(Settings!$C$4)&amp;".mit."&amp;$A613&amp;IF($C613="","","."&amp;$C613&amp;"."&amp;$B613)&amp;IF(INDEX(Variables!$D$5:$D$105,MATCH($A613,Variables!$A$5:$A$105,0))="","","."&amp;INDEX(Variables!$D$5:$D$105,MATCH($A613,Variables!$A$5:$A$105,0)))&amp;"."&amp;K$5</f>
        <v/>
      </c>
      <c r="L613" s="38">
        <f>(INDEX(L$235:L$238,$D613)*INDEX(L$239:L$255,$F613)+L$194*INDEX(L$121:L$137,$F613)*INDEX(L$151:L$167,$F613))*$E613</f>
        <v/>
      </c>
      <c r="M613" s="37">
        <f>(INDEX(M$235:M$238,$D613)*INDEX(M$239:M$255,$F613)+M$194*INDEX(M$121:M$137,$F613)*INDEX(M$151:M$167,$F613))*$E613</f>
        <v/>
      </c>
      <c r="N613" s="37">
        <f>(INDEX(N$235:N$238,$D613)*INDEX(N$239:N$255,$F613)+N$194*INDEX(N$121:N$137,$F613)*INDEX(N$151:N$167,$F613))*$E613</f>
        <v/>
      </c>
      <c r="O613" s="37">
        <f>(INDEX(O$235:O$238,$D613)*INDEX(O$239:O$255,$F613)+O$194*INDEX(O$121:O$137,$F613)*INDEX(O$151:O$167,$F613))*$E613</f>
        <v/>
      </c>
      <c r="P613" s="37">
        <f>(INDEX(P$235:P$238,$D613)*INDEX(P$239:P$255,$F613)+P$194*INDEX(P$121:P$137,$F613)*INDEX(P$151:P$167,$F613))*$E613</f>
        <v/>
      </c>
      <c r="Q613" s="37">
        <f>(INDEX(Q$235:Q$238,$D613)*INDEX(Q$239:Q$255,$F613)+Q$194*INDEX(Q$121:Q$137,$F613)*INDEX(Q$151:Q$167,$F613))*$E613</f>
        <v/>
      </c>
      <c r="R613" s="37">
        <f>(INDEX(R$235:R$238,$D613)*INDEX(R$239:R$255,$F613)+R$194*INDEX(R$121:R$137,$F613)*INDEX(R$151:R$167,$F613))*$E613</f>
        <v/>
      </c>
      <c r="S613" s="37">
        <f>(INDEX(S$235:S$238,$D613)*INDEX(S$239:S$255,$F613)+S$194*INDEX(S$121:S$137,$F613)*INDEX(S$151:S$167,$F613))*$E613</f>
        <v/>
      </c>
      <c r="T613" s="37">
        <f>(INDEX(T$235:T$238,$D613)*INDEX(T$239:T$255,$F613)+T$194*INDEX(T$121:T$137,$F613)*INDEX(T$151:T$167,$F613))*$E613</f>
        <v/>
      </c>
      <c r="U613" s="37">
        <f>(INDEX(U$235:U$238,$D613)*INDEX(U$239:U$255,$F613)+U$194*INDEX(U$121:U$137,$F613)*INDEX(U$151:U$167,$F613))*$E613</f>
        <v/>
      </c>
      <c r="V613" s="37">
        <f>(INDEX(V$235:V$238,$D613)*INDEX(V$239:V$255,$F613)+V$194*INDEX(V$121:V$137,$F613)*INDEX(V$151:V$167,$F613))*$E613</f>
        <v/>
      </c>
      <c r="W613" s="37">
        <f>(INDEX(W$235:W$238,$D613)*INDEX(W$239:W$255,$F613)+W$194*INDEX(W$121:W$137,$F613)*INDEX(W$151:W$167,$F613))*$E613</f>
        <v/>
      </c>
      <c r="X613" s="37">
        <f>(INDEX(X$235:X$238,$D613)*INDEX(X$239:X$255,$F613)+X$194*INDEX(X$121:X$137,$F613)*INDEX(X$151:X$167,$F613))*$E613</f>
        <v/>
      </c>
      <c r="Y613" s="37">
        <f>(INDEX(Y$235:Y$238,$D613)*INDEX(Y$239:Y$255,$F613)+Y$194*INDEX(Y$121:Y$137,$F613)*INDEX(Y$151:Y$167,$F613))*$E613</f>
        <v/>
      </c>
      <c r="Z613" s="37">
        <f>(INDEX(Z$235:Z$238,$D613)*INDEX(Z$239:Z$255,$F613)+Z$194*INDEX(Z$121:Z$137,$F613)*INDEX(Z$151:Z$167,$F613))*$E613</f>
        <v/>
      </c>
      <c r="AA613" s="37">
        <f>(INDEX(AA$235:AA$238,$D613)*INDEX(AA$239:AA$255,$F613)+AA$194*INDEX(AA$121:AA$137,$F613)*INDEX(AA$151:AA$167,$F613))*$E613</f>
        <v/>
      </c>
      <c r="AB613" s="37">
        <f>(INDEX(AB$235:AB$238,$D613)*INDEX(AB$239:AB$255,$F613)+AB$194*INDEX(AB$121:AB$137,$F613)*INDEX(AB$151:AB$167,$F613))*$E613</f>
        <v/>
      </c>
      <c r="AC613" s="37">
        <f>(INDEX(AC$235:AC$238,$D613)*INDEX(AC$239:AC$255,$F613)+AC$194*INDEX(AC$121:AC$137,$F613)*INDEX(AC$151:AC$167,$F613))*$E613</f>
        <v/>
      </c>
      <c r="AD613" s="40">
        <f>SHADOWEFF(INDEX(AD$235:AD$238,$D613),INDEX(AD$239:AD$255,$F613),AD$194,INDEX(AD$121:AD$137,$F613),INDEX(AD$151:AD$167,$F613),$E613)</f>
        <v/>
      </c>
      <c r="AF613" s="11">
        <f>LOWER(Settings!$C$4)&amp;".mit."&amp;$A613&amp;IF($C613="","","."&amp;$C613&amp;"."&amp;$B613)&amp;IF(INDEX(Variables!$D$5:$D$105,MATCH($A613,Variables!$A$5:$A$105,0))="","","."&amp;INDEX(Variables!$D$5:$D$105,MATCH($A613,Variables!$A$5:$A$105,0)))&amp;"."&amp;AF$5</f>
        <v/>
      </c>
      <c r="AG613" s="38">
        <f>(INDEX(AG$235:AG$238,$D613)*INDEX(AG$239:AG$255,$F613)+AG$194*INDEX(AG$121:AG$137,$F613)*INDEX(AG$151:AG$167,$F613))*$E613</f>
        <v/>
      </c>
      <c r="AH613" s="37">
        <f>(INDEX(AH$235:AH$238,$D613)*INDEX(AH$239:AH$255,$F613)+AH$194*INDEX(AH$121:AH$137,$F613)*INDEX(AH$151:AH$167,$F613))*$E613</f>
        <v/>
      </c>
      <c r="AI613" s="37">
        <f>(INDEX(AI$235:AI$238,$D613)*INDEX(AI$239:AI$255,$F613)+AI$194*INDEX(AI$121:AI$137,$F613)*INDEX(AI$151:AI$167,$F613))*$E613</f>
        <v/>
      </c>
      <c r="AJ613" s="37">
        <f>(INDEX(AJ$235:AJ$238,$D613)*INDEX(AJ$239:AJ$255,$F613)+AJ$194*INDEX(AJ$121:AJ$137,$F613)*INDEX(AJ$151:AJ$167,$F613))*$E613</f>
        <v/>
      </c>
      <c r="AK613" s="37">
        <f>(INDEX(AK$235:AK$238,$D613)*INDEX(AK$239:AK$255,$F613)+AK$194*INDEX(AK$121:AK$137,$F613)*INDEX(AK$151:AK$167,$F613))*$E613</f>
        <v/>
      </c>
      <c r="AL613" s="37">
        <f>(INDEX(AL$235:AL$238,$D613)*INDEX(AL$239:AL$255,$F613)+AL$194*INDEX(AL$121:AL$137,$F613)*INDEX(AL$151:AL$167,$F613))*$E613</f>
        <v/>
      </c>
      <c r="AM613" s="37">
        <f>(INDEX(AM$235:AM$238,$D613)*INDEX(AM$239:AM$255,$F613)+AM$194*INDEX(AM$121:AM$137,$F613)*INDEX(AM$151:AM$167,$F613))*$E613</f>
        <v/>
      </c>
      <c r="AN613" s="37">
        <f>(INDEX(AN$235:AN$238,$D613)*INDEX(AN$239:AN$255,$F613)+AN$194*INDEX(AN$121:AN$137,$F613)*INDEX(AN$151:AN$167,$F613))*$E613</f>
        <v/>
      </c>
      <c r="AO613" s="37">
        <f>(INDEX(AO$235:AO$238,$D613)*INDEX(AO$239:AO$255,$F613)+AO$194*INDEX(AO$121:AO$137,$F613)*INDEX(AO$151:AO$167,$F613))*$E613</f>
        <v/>
      </c>
      <c r="AP613" s="37">
        <f>(INDEX(AP$235:AP$238,$D613)*INDEX(AP$239:AP$255,$F613)+AP$194*INDEX(AP$121:AP$137,$F613)*INDEX(AP$151:AP$167,$F613))*$E613</f>
        <v/>
      </c>
      <c r="AQ613" s="37">
        <f>(INDEX(AQ$235:AQ$238,$D613)*INDEX(AQ$239:AQ$255,$F613)+AQ$194*INDEX(AQ$121:AQ$137,$F613)*INDEX(AQ$151:AQ$167,$F613))*$E613</f>
        <v/>
      </c>
      <c r="AR613" s="37">
        <f>(INDEX(AR$235:AR$238,$D613)*INDEX(AR$239:AR$255,$F613)+AR$194*INDEX(AR$121:AR$137,$F613)*INDEX(AR$151:AR$167,$F613))*$E613</f>
        <v/>
      </c>
      <c r="AS613" s="37">
        <f>(INDEX(AS$235:AS$238,$D613)*INDEX(AS$239:AS$255,$F613)+AS$194*INDEX(AS$121:AS$137,$F613)*INDEX(AS$151:AS$167,$F613))*$E613</f>
        <v/>
      </c>
      <c r="AT613" s="37">
        <f>(INDEX(AT$235:AT$238,$D613)*INDEX(AT$239:AT$255,$F613)+AT$194*INDEX(AT$121:AT$137,$F613)*INDEX(AT$151:AT$167,$F613))*$E613</f>
        <v/>
      </c>
      <c r="AU613" s="37">
        <f>(INDEX(AU$235:AU$238,$D613)*INDEX(AU$239:AU$255,$F613)+AU$194*INDEX(AU$121:AU$137,$F613)*INDEX(AU$151:AU$167,$F613))*$E613</f>
        <v/>
      </c>
      <c r="AV613" s="37">
        <f>(INDEX(AV$235:AV$238,$D613)*INDEX(AV$239:AV$255,$F613)+AV$194*INDEX(AV$121:AV$137,$F613)*INDEX(AV$151:AV$167,$F613))*$E613</f>
        <v/>
      </c>
      <c r="AW613" s="37">
        <f>(INDEX(AW$235:AW$238,$D613)*INDEX(AW$239:AW$255,$F613)+AW$194*INDEX(AW$121:AW$137,$F613)*INDEX(AW$151:AW$167,$F613))*$E613</f>
        <v/>
      </c>
      <c r="AX613" s="37">
        <f>(INDEX(AX$235:AX$238,$D613)*INDEX(AX$239:AX$255,$F613)+AX$194*INDEX(AX$121:AX$137,$F613)*INDEX(AX$151:AX$167,$F613))*$E613</f>
        <v/>
      </c>
      <c r="AY613" s="40">
        <f>SHADOWEFF(INDEX(AY$235:AY$238,$D613),INDEX(AY$239:AY$255,$F613),AY$194,INDEX(AY$121:AY$137,$F613),INDEX(AY$151:AY$167,$F613),$E613)</f>
        <v/>
      </c>
    </row>
    <row r="614" hidden="1" outlineLevel="2">
      <c r="A614" s="14" t="inlineStr">
        <is>
          <t>shp</t>
        </is>
      </c>
      <c r="B614" s="14" t="inlineStr">
        <is>
          <t>ker</t>
        </is>
      </c>
      <c r="C614" s="14" t="inlineStr">
        <is>
          <t>avi</t>
        </is>
      </c>
      <c r="D614" s="37">
        <f>INDEX(Inputs!$M$5:$M$132,MATCH($B614&amp;"|"&amp;$C614,Inputs!$A$5:$A$132,0))</f>
        <v/>
      </c>
      <c r="E614" s="37">
        <f>INDEX(Inputs!$T$5:$T$132,MATCH($B614&amp;"|"&amp;$C614,Inputs!$A$5:$A$132,0))</f>
        <v/>
      </c>
      <c r="F614" s="37">
        <f>INDEX(Inputs!$K$5:$K$132,MATCH($B614&amp;"|"&amp;$C614,Inputs!$A$5:$A$132,0))</f>
        <v/>
      </c>
      <c r="G614" s="36" t="n"/>
      <c r="H614" s="14">
        <f>INDEX(Variables!$B$5:$B$105,MATCH($A614,Variables!$A$5:$A$105,0))&amp;IF($C614="",""," | "&amp;INDEX(Mapping!$B$5:$B$26,MATCH($C614,Mapping!$A$5:$A$26,0))&amp;" | "&amp;INDEX(Mapping!$B$30:$B$41,MATCH($B614,Mapping!$A$30:$A$41,0)))</f>
        <v/>
      </c>
      <c r="I614" s="14">
        <f>INDEX(Variables!$C$5:$C$105,MATCH($A614,Variables!$A$5:$A$105,0))</f>
        <v/>
      </c>
      <c r="J614" s="14">
        <f>INDEX(Variables!$E$5:$E$105,MATCH($A614,Variables!$A$5:$A$105,0))</f>
        <v/>
      </c>
      <c r="K614" s="11">
        <f>LOWER(Settings!$C$4)&amp;".mit."&amp;$A614&amp;IF($C614="","","."&amp;$C614&amp;"."&amp;$B614)&amp;IF(INDEX(Variables!$D$5:$D$105,MATCH($A614,Variables!$A$5:$A$105,0))="","","."&amp;INDEX(Variables!$D$5:$D$105,MATCH($A614,Variables!$A$5:$A$105,0)))&amp;"."&amp;K$5</f>
        <v/>
      </c>
      <c r="L614" s="38">
        <f>(INDEX(L$235:L$238,$D614)*INDEX(L$239:L$255,$F614)+L$194*INDEX(L$121:L$137,$F614)*INDEX(L$151:L$167,$F614))*$E614</f>
        <v/>
      </c>
      <c r="M614" s="37">
        <f>(INDEX(M$235:M$238,$D614)*INDEX(M$239:M$255,$F614)+M$194*INDEX(M$121:M$137,$F614)*INDEX(M$151:M$167,$F614))*$E614</f>
        <v/>
      </c>
      <c r="N614" s="37">
        <f>(INDEX(N$235:N$238,$D614)*INDEX(N$239:N$255,$F614)+N$194*INDEX(N$121:N$137,$F614)*INDEX(N$151:N$167,$F614))*$E614</f>
        <v/>
      </c>
      <c r="O614" s="37">
        <f>(INDEX(O$235:O$238,$D614)*INDEX(O$239:O$255,$F614)+O$194*INDEX(O$121:O$137,$F614)*INDEX(O$151:O$167,$F614))*$E614</f>
        <v/>
      </c>
      <c r="P614" s="37">
        <f>(INDEX(P$235:P$238,$D614)*INDEX(P$239:P$255,$F614)+P$194*INDEX(P$121:P$137,$F614)*INDEX(P$151:P$167,$F614))*$E614</f>
        <v/>
      </c>
      <c r="Q614" s="37">
        <f>(INDEX(Q$235:Q$238,$D614)*INDEX(Q$239:Q$255,$F614)+Q$194*INDEX(Q$121:Q$137,$F614)*INDEX(Q$151:Q$167,$F614))*$E614</f>
        <v/>
      </c>
      <c r="R614" s="37">
        <f>(INDEX(R$235:R$238,$D614)*INDEX(R$239:R$255,$F614)+R$194*INDEX(R$121:R$137,$F614)*INDEX(R$151:R$167,$F614))*$E614</f>
        <v/>
      </c>
      <c r="S614" s="37">
        <f>(INDEX(S$235:S$238,$D614)*INDEX(S$239:S$255,$F614)+S$194*INDEX(S$121:S$137,$F614)*INDEX(S$151:S$167,$F614))*$E614</f>
        <v/>
      </c>
      <c r="T614" s="37">
        <f>(INDEX(T$235:T$238,$D614)*INDEX(T$239:T$255,$F614)+T$194*INDEX(T$121:T$137,$F614)*INDEX(T$151:T$167,$F614))*$E614</f>
        <v/>
      </c>
      <c r="U614" s="37">
        <f>(INDEX(U$235:U$238,$D614)*INDEX(U$239:U$255,$F614)+U$194*INDEX(U$121:U$137,$F614)*INDEX(U$151:U$167,$F614))*$E614</f>
        <v/>
      </c>
      <c r="V614" s="37">
        <f>(INDEX(V$235:V$238,$D614)*INDEX(V$239:V$255,$F614)+V$194*INDEX(V$121:V$137,$F614)*INDEX(V$151:V$167,$F614))*$E614</f>
        <v/>
      </c>
      <c r="W614" s="37">
        <f>(INDEX(W$235:W$238,$D614)*INDEX(W$239:W$255,$F614)+W$194*INDEX(W$121:W$137,$F614)*INDEX(W$151:W$167,$F614))*$E614</f>
        <v/>
      </c>
      <c r="X614" s="37">
        <f>(INDEX(X$235:X$238,$D614)*INDEX(X$239:X$255,$F614)+X$194*INDEX(X$121:X$137,$F614)*INDEX(X$151:X$167,$F614))*$E614</f>
        <v/>
      </c>
      <c r="Y614" s="37">
        <f>(INDEX(Y$235:Y$238,$D614)*INDEX(Y$239:Y$255,$F614)+Y$194*INDEX(Y$121:Y$137,$F614)*INDEX(Y$151:Y$167,$F614))*$E614</f>
        <v/>
      </c>
      <c r="Z614" s="37">
        <f>(INDEX(Z$235:Z$238,$D614)*INDEX(Z$239:Z$255,$F614)+Z$194*INDEX(Z$121:Z$137,$F614)*INDEX(Z$151:Z$167,$F614))*$E614</f>
        <v/>
      </c>
      <c r="AA614" s="37">
        <f>(INDEX(AA$235:AA$238,$D614)*INDEX(AA$239:AA$255,$F614)+AA$194*INDEX(AA$121:AA$137,$F614)*INDEX(AA$151:AA$167,$F614))*$E614</f>
        <v/>
      </c>
      <c r="AB614" s="37">
        <f>(INDEX(AB$235:AB$238,$D614)*INDEX(AB$239:AB$255,$F614)+AB$194*INDEX(AB$121:AB$137,$F614)*INDEX(AB$151:AB$167,$F614))*$E614</f>
        <v/>
      </c>
      <c r="AC614" s="37">
        <f>(INDEX(AC$235:AC$238,$D614)*INDEX(AC$239:AC$255,$F614)+AC$194*INDEX(AC$121:AC$137,$F614)*INDEX(AC$151:AC$167,$F614))*$E614</f>
        <v/>
      </c>
      <c r="AD614" s="40">
        <f>SHADOWEFF(INDEX(AD$235:AD$238,$D614),INDEX(AD$239:AD$255,$F614),AD$194,INDEX(AD$121:AD$137,$F614),INDEX(AD$151:AD$167,$F614),$E614)</f>
        <v/>
      </c>
      <c r="AF614" s="11">
        <f>LOWER(Settings!$C$4)&amp;".mit."&amp;$A614&amp;IF($C614="","","."&amp;$C614&amp;"."&amp;$B614)&amp;IF(INDEX(Variables!$D$5:$D$105,MATCH($A614,Variables!$A$5:$A$105,0))="","","."&amp;INDEX(Variables!$D$5:$D$105,MATCH($A614,Variables!$A$5:$A$105,0)))&amp;"."&amp;AF$5</f>
        <v/>
      </c>
      <c r="AG614" s="38">
        <f>(INDEX(AG$235:AG$238,$D614)*INDEX(AG$239:AG$255,$F614)+AG$194*INDEX(AG$121:AG$137,$F614)*INDEX(AG$151:AG$167,$F614))*$E614</f>
        <v/>
      </c>
      <c r="AH614" s="37">
        <f>(INDEX(AH$235:AH$238,$D614)*INDEX(AH$239:AH$255,$F614)+AH$194*INDEX(AH$121:AH$137,$F614)*INDEX(AH$151:AH$167,$F614))*$E614</f>
        <v/>
      </c>
      <c r="AI614" s="37">
        <f>(INDEX(AI$235:AI$238,$D614)*INDEX(AI$239:AI$255,$F614)+AI$194*INDEX(AI$121:AI$137,$F614)*INDEX(AI$151:AI$167,$F614))*$E614</f>
        <v/>
      </c>
      <c r="AJ614" s="37">
        <f>(INDEX(AJ$235:AJ$238,$D614)*INDEX(AJ$239:AJ$255,$F614)+AJ$194*INDEX(AJ$121:AJ$137,$F614)*INDEX(AJ$151:AJ$167,$F614))*$E614</f>
        <v/>
      </c>
      <c r="AK614" s="37">
        <f>(INDEX(AK$235:AK$238,$D614)*INDEX(AK$239:AK$255,$F614)+AK$194*INDEX(AK$121:AK$137,$F614)*INDEX(AK$151:AK$167,$F614))*$E614</f>
        <v/>
      </c>
      <c r="AL614" s="37">
        <f>(INDEX(AL$235:AL$238,$D614)*INDEX(AL$239:AL$255,$F614)+AL$194*INDEX(AL$121:AL$137,$F614)*INDEX(AL$151:AL$167,$F614))*$E614</f>
        <v/>
      </c>
      <c r="AM614" s="37">
        <f>(INDEX(AM$235:AM$238,$D614)*INDEX(AM$239:AM$255,$F614)+AM$194*INDEX(AM$121:AM$137,$F614)*INDEX(AM$151:AM$167,$F614))*$E614</f>
        <v/>
      </c>
      <c r="AN614" s="37">
        <f>(INDEX(AN$235:AN$238,$D614)*INDEX(AN$239:AN$255,$F614)+AN$194*INDEX(AN$121:AN$137,$F614)*INDEX(AN$151:AN$167,$F614))*$E614</f>
        <v/>
      </c>
      <c r="AO614" s="37">
        <f>(INDEX(AO$235:AO$238,$D614)*INDEX(AO$239:AO$255,$F614)+AO$194*INDEX(AO$121:AO$137,$F614)*INDEX(AO$151:AO$167,$F614))*$E614</f>
        <v/>
      </c>
      <c r="AP614" s="37">
        <f>(INDEX(AP$235:AP$238,$D614)*INDEX(AP$239:AP$255,$F614)+AP$194*INDEX(AP$121:AP$137,$F614)*INDEX(AP$151:AP$167,$F614))*$E614</f>
        <v/>
      </c>
      <c r="AQ614" s="37">
        <f>(INDEX(AQ$235:AQ$238,$D614)*INDEX(AQ$239:AQ$255,$F614)+AQ$194*INDEX(AQ$121:AQ$137,$F614)*INDEX(AQ$151:AQ$167,$F614))*$E614</f>
        <v/>
      </c>
      <c r="AR614" s="37">
        <f>(INDEX(AR$235:AR$238,$D614)*INDEX(AR$239:AR$255,$F614)+AR$194*INDEX(AR$121:AR$137,$F614)*INDEX(AR$151:AR$167,$F614))*$E614</f>
        <v/>
      </c>
      <c r="AS614" s="37">
        <f>(INDEX(AS$235:AS$238,$D614)*INDEX(AS$239:AS$255,$F614)+AS$194*INDEX(AS$121:AS$137,$F614)*INDEX(AS$151:AS$167,$F614))*$E614</f>
        <v/>
      </c>
      <c r="AT614" s="37">
        <f>(INDEX(AT$235:AT$238,$D614)*INDEX(AT$239:AT$255,$F614)+AT$194*INDEX(AT$121:AT$137,$F614)*INDEX(AT$151:AT$167,$F614))*$E614</f>
        <v/>
      </c>
      <c r="AU614" s="37">
        <f>(INDEX(AU$235:AU$238,$D614)*INDEX(AU$239:AU$255,$F614)+AU$194*INDEX(AU$121:AU$137,$F614)*INDEX(AU$151:AU$167,$F614))*$E614</f>
        <v/>
      </c>
      <c r="AV614" s="37">
        <f>(INDEX(AV$235:AV$238,$D614)*INDEX(AV$239:AV$255,$F614)+AV$194*INDEX(AV$121:AV$137,$F614)*INDEX(AV$151:AV$167,$F614))*$E614</f>
        <v/>
      </c>
      <c r="AW614" s="37">
        <f>(INDEX(AW$235:AW$238,$D614)*INDEX(AW$239:AW$255,$F614)+AW$194*INDEX(AW$121:AW$137,$F614)*INDEX(AW$151:AW$167,$F614))*$E614</f>
        <v/>
      </c>
      <c r="AX614" s="37">
        <f>(INDEX(AX$235:AX$238,$D614)*INDEX(AX$239:AX$255,$F614)+AX$194*INDEX(AX$121:AX$137,$F614)*INDEX(AX$151:AX$167,$F614))*$E614</f>
        <v/>
      </c>
      <c r="AY614" s="40">
        <f>SHADOWEFF(INDEX(AY$235:AY$238,$D614),INDEX(AY$239:AY$255,$F614),AY$194,INDEX(AY$121:AY$137,$F614),INDEX(AY$151:AY$167,$F614),$E614)</f>
        <v/>
      </c>
    </row>
    <row r="615" hidden="1" outlineLevel="2">
      <c r="A615" s="14" t="inlineStr">
        <is>
          <t>shp</t>
        </is>
      </c>
      <c r="B615" s="14" t="inlineStr">
        <is>
          <t>oop</t>
        </is>
      </c>
      <c r="C615" s="14" t="inlineStr">
        <is>
          <t>avi</t>
        </is>
      </c>
      <c r="D615" s="37">
        <f>INDEX(Inputs!$M$5:$M$132,MATCH($B615&amp;"|"&amp;$C615,Inputs!$A$5:$A$132,0))</f>
        <v/>
      </c>
      <c r="E615" s="37">
        <f>INDEX(Inputs!$T$5:$T$132,MATCH($B615&amp;"|"&amp;$C615,Inputs!$A$5:$A$132,0))</f>
        <v/>
      </c>
      <c r="F615" s="37">
        <f>INDEX(Inputs!$K$5:$K$132,MATCH($B615&amp;"|"&amp;$C615,Inputs!$A$5:$A$132,0))</f>
        <v/>
      </c>
      <c r="G615" s="36" t="n"/>
      <c r="H615" s="14">
        <f>INDEX(Variables!$B$5:$B$105,MATCH($A615,Variables!$A$5:$A$105,0))&amp;IF($C615="",""," | "&amp;INDEX(Mapping!$B$5:$B$26,MATCH($C615,Mapping!$A$5:$A$26,0))&amp;" | "&amp;INDEX(Mapping!$B$30:$B$41,MATCH($B615,Mapping!$A$30:$A$41,0)))</f>
        <v/>
      </c>
      <c r="I615" s="14">
        <f>INDEX(Variables!$C$5:$C$105,MATCH($A615,Variables!$A$5:$A$105,0))</f>
        <v/>
      </c>
      <c r="J615" s="14">
        <f>INDEX(Variables!$E$5:$E$105,MATCH($A615,Variables!$A$5:$A$105,0))</f>
        <v/>
      </c>
      <c r="K615" s="11">
        <f>LOWER(Settings!$C$4)&amp;".mit."&amp;$A615&amp;IF($C615="","","."&amp;$C615&amp;"."&amp;$B615)&amp;IF(INDEX(Variables!$D$5:$D$105,MATCH($A615,Variables!$A$5:$A$105,0))="","","."&amp;INDEX(Variables!$D$5:$D$105,MATCH($A615,Variables!$A$5:$A$105,0)))&amp;"."&amp;K$5</f>
        <v/>
      </c>
      <c r="L615" s="38">
        <f>(INDEX(L$235:L$238,$D615)*INDEX(L$239:L$255,$F615)+L$194*INDEX(L$121:L$137,$F615)*INDEX(L$151:L$167,$F615))*$E615</f>
        <v/>
      </c>
      <c r="M615" s="37">
        <f>(INDEX(M$235:M$238,$D615)*INDEX(M$239:M$255,$F615)+M$194*INDEX(M$121:M$137,$F615)*INDEX(M$151:M$167,$F615))*$E615</f>
        <v/>
      </c>
      <c r="N615" s="37">
        <f>(INDEX(N$235:N$238,$D615)*INDEX(N$239:N$255,$F615)+N$194*INDEX(N$121:N$137,$F615)*INDEX(N$151:N$167,$F615))*$E615</f>
        <v/>
      </c>
      <c r="O615" s="37">
        <f>(INDEX(O$235:O$238,$D615)*INDEX(O$239:O$255,$F615)+O$194*INDEX(O$121:O$137,$F615)*INDEX(O$151:O$167,$F615))*$E615</f>
        <v/>
      </c>
      <c r="P615" s="37">
        <f>(INDEX(P$235:P$238,$D615)*INDEX(P$239:P$255,$F615)+P$194*INDEX(P$121:P$137,$F615)*INDEX(P$151:P$167,$F615))*$E615</f>
        <v/>
      </c>
      <c r="Q615" s="37">
        <f>(INDEX(Q$235:Q$238,$D615)*INDEX(Q$239:Q$255,$F615)+Q$194*INDEX(Q$121:Q$137,$F615)*INDEX(Q$151:Q$167,$F615))*$E615</f>
        <v/>
      </c>
      <c r="R615" s="37">
        <f>(INDEX(R$235:R$238,$D615)*INDEX(R$239:R$255,$F615)+R$194*INDEX(R$121:R$137,$F615)*INDEX(R$151:R$167,$F615))*$E615</f>
        <v/>
      </c>
      <c r="S615" s="37">
        <f>(INDEX(S$235:S$238,$D615)*INDEX(S$239:S$255,$F615)+S$194*INDEX(S$121:S$137,$F615)*INDEX(S$151:S$167,$F615))*$E615</f>
        <v/>
      </c>
      <c r="T615" s="37">
        <f>(INDEX(T$235:T$238,$D615)*INDEX(T$239:T$255,$F615)+T$194*INDEX(T$121:T$137,$F615)*INDEX(T$151:T$167,$F615))*$E615</f>
        <v/>
      </c>
      <c r="U615" s="37">
        <f>(INDEX(U$235:U$238,$D615)*INDEX(U$239:U$255,$F615)+U$194*INDEX(U$121:U$137,$F615)*INDEX(U$151:U$167,$F615))*$E615</f>
        <v/>
      </c>
      <c r="V615" s="37">
        <f>(INDEX(V$235:V$238,$D615)*INDEX(V$239:V$255,$F615)+V$194*INDEX(V$121:V$137,$F615)*INDEX(V$151:V$167,$F615))*$E615</f>
        <v/>
      </c>
      <c r="W615" s="37">
        <f>(INDEX(W$235:W$238,$D615)*INDEX(W$239:W$255,$F615)+W$194*INDEX(W$121:W$137,$F615)*INDEX(W$151:W$167,$F615))*$E615</f>
        <v/>
      </c>
      <c r="X615" s="37">
        <f>(INDEX(X$235:X$238,$D615)*INDEX(X$239:X$255,$F615)+X$194*INDEX(X$121:X$137,$F615)*INDEX(X$151:X$167,$F615))*$E615</f>
        <v/>
      </c>
      <c r="Y615" s="37">
        <f>(INDEX(Y$235:Y$238,$D615)*INDEX(Y$239:Y$255,$F615)+Y$194*INDEX(Y$121:Y$137,$F615)*INDEX(Y$151:Y$167,$F615))*$E615</f>
        <v/>
      </c>
      <c r="Z615" s="37">
        <f>(INDEX(Z$235:Z$238,$D615)*INDEX(Z$239:Z$255,$F615)+Z$194*INDEX(Z$121:Z$137,$F615)*INDEX(Z$151:Z$167,$F615))*$E615</f>
        <v/>
      </c>
      <c r="AA615" s="37">
        <f>(INDEX(AA$235:AA$238,$D615)*INDEX(AA$239:AA$255,$F615)+AA$194*INDEX(AA$121:AA$137,$F615)*INDEX(AA$151:AA$167,$F615))*$E615</f>
        <v/>
      </c>
      <c r="AB615" s="37">
        <f>(INDEX(AB$235:AB$238,$D615)*INDEX(AB$239:AB$255,$F615)+AB$194*INDEX(AB$121:AB$137,$F615)*INDEX(AB$151:AB$167,$F615))*$E615</f>
        <v/>
      </c>
      <c r="AC615" s="37">
        <f>(INDEX(AC$235:AC$238,$D615)*INDEX(AC$239:AC$255,$F615)+AC$194*INDEX(AC$121:AC$137,$F615)*INDEX(AC$151:AC$167,$F615))*$E615</f>
        <v/>
      </c>
      <c r="AD615" s="40">
        <f>SHADOWEFF(INDEX(AD$235:AD$238,$D615),INDEX(AD$239:AD$255,$F615),AD$194,INDEX(AD$121:AD$137,$F615),INDEX(AD$151:AD$167,$F615),$E615)</f>
        <v/>
      </c>
      <c r="AF615" s="11">
        <f>LOWER(Settings!$C$4)&amp;".mit."&amp;$A615&amp;IF($C615="","","."&amp;$C615&amp;"."&amp;$B615)&amp;IF(INDEX(Variables!$D$5:$D$105,MATCH($A615,Variables!$A$5:$A$105,0))="","","."&amp;INDEX(Variables!$D$5:$D$105,MATCH($A615,Variables!$A$5:$A$105,0)))&amp;"."&amp;AF$5</f>
        <v/>
      </c>
      <c r="AG615" s="38">
        <f>(INDEX(AG$235:AG$238,$D615)*INDEX(AG$239:AG$255,$F615)+AG$194*INDEX(AG$121:AG$137,$F615)*INDEX(AG$151:AG$167,$F615))*$E615</f>
        <v/>
      </c>
      <c r="AH615" s="37">
        <f>(INDEX(AH$235:AH$238,$D615)*INDEX(AH$239:AH$255,$F615)+AH$194*INDEX(AH$121:AH$137,$F615)*INDEX(AH$151:AH$167,$F615))*$E615</f>
        <v/>
      </c>
      <c r="AI615" s="37">
        <f>(INDEX(AI$235:AI$238,$D615)*INDEX(AI$239:AI$255,$F615)+AI$194*INDEX(AI$121:AI$137,$F615)*INDEX(AI$151:AI$167,$F615))*$E615</f>
        <v/>
      </c>
      <c r="AJ615" s="37">
        <f>(INDEX(AJ$235:AJ$238,$D615)*INDEX(AJ$239:AJ$255,$F615)+AJ$194*INDEX(AJ$121:AJ$137,$F615)*INDEX(AJ$151:AJ$167,$F615))*$E615</f>
        <v/>
      </c>
      <c r="AK615" s="37">
        <f>(INDEX(AK$235:AK$238,$D615)*INDEX(AK$239:AK$255,$F615)+AK$194*INDEX(AK$121:AK$137,$F615)*INDEX(AK$151:AK$167,$F615))*$E615</f>
        <v/>
      </c>
      <c r="AL615" s="37">
        <f>(INDEX(AL$235:AL$238,$D615)*INDEX(AL$239:AL$255,$F615)+AL$194*INDEX(AL$121:AL$137,$F615)*INDEX(AL$151:AL$167,$F615))*$E615</f>
        <v/>
      </c>
      <c r="AM615" s="37">
        <f>(INDEX(AM$235:AM$238,$D615)*INDEX(AM$239:AM$255,$F615)+AM$194*INDEX(AM$121:AM$137,$F615)*INDEX(AM$151:AM$167,$F615))*$E615</f>
        <v/>
      </c>
      <c r="AN615" s="37">
        <f>(INDEX(AN$235:AN$238,$D615)*INDEX(AN$239:AN$255,$F615)+AN$194*INDEX(AN$121:AN$137,$F615)*INDEX(AN$151:AN$167,$F615))*$E615</f>
        <v/>
      </c>
      <c r="AO615" s="37">
        <f>(INDEX(AO$235:AO$238,$D615)*INDEX(AO$239:AO$255,$F615)+AO$194*INDEX(AO$121:AO$137,$F615)*INDEX(AO$151:AO$167,$F615))*$E615</f>
        <v/>
      </c>
      <c r="AP615" s="37">
        <f>(INDEX(AP$235:AP$238,$D615)*INDEX(AP$239:AP$255,$F615)+AP$194*INDEX(AP$121:AP$137,$F615)*INDEX(AP$151:AP$167,$F615))*$E615</f>
        <v/>
      </c>
      <c r="AQ615" s="37">
        <f>(INDEX(AQ$235:AQ$238,$D615)*INDEX(AQ$239:AQ$255,$F615)+AQ$194*INDEX(AQ$121:AQ$137,$F615)*INDEX(AQ$151:AQ$167,$F615))*$E615</f>
        <v/>
      </c>
      <c r="AR615" s="37">
        <f>(INDEX(AR$235:AR$238,$D615)*INDEX(AR$239:AR$255,$F615)+AR$194*INDEX(AR$121:AR$137,$F615)*INDEX(AR$151:AR$167,$F615))*$E615</f>
        <v/>
      </c>
      <c r="AS615" s="37">
        <f>(INDEX(AS$235:AS$238,$D615)*INDEX(AS$239:AS$255,$F615)+AS$194*INDEX(AS$121:AS$137,$F615)*INDEX(AS$151:AS$167,$F615))*$E615</f>
        <v/>
      </c>
      <c r="AT615" s="37">
        <f>(INDEX(AT$235:AT$238,$D615)*INDEX(AT$239:AT$255,$F615)+AT$194*INDEX(AT$121:AT$137,$F615)*INDEX(AT$151:AT$167,$F615))*$E615</f>
        <v/>
      </c>
      <c r="AU615" s="37">
        <f>(INDEX(AU$235:AU$238,$D615)*INDEX(AU$239:AU$255,$F615)+AU$194*INDEX(AU$121:AU$137,$F615)*INDEX(AU$151:AU$167,$F615))*$E615</f>
        <v/>
      </c>
      <c r="AV615" s="37">
        <f>(INDEX(AV$235:AV$238,$D615)*INDEX(AV$239:AV$255,$F615)+AV$194*INDEX(AV$121:AV$137,$F615)*INDEX(AV$151:AV$167,$F615))*$E615</f>
        <v/>
      </c>
      <c r="AW615" s="37">
        <f>(INDEX(AW$235:AW$238,$D615)*INDEX(AW$239:AW$255,$F615)+AW$194*INDEX(AW$121:AW$137,$F615)*INDEX(AW$151:AW$167,$F615))*$E615</f>
        <v/>
      </c>
      <c r="AX615" s="37">
        <f>(INDEX(AX$235:AX$238,$D615)*INDEX(AX$239:AX$255,$F615)+AX$194*INDEX(AX$121:AX$137,$F615)*INDEX(AX$151:AX$167,$F615))*$E615</f>
        <v/>
      </c>
      <c r="AY615" s="40">
        <f>SHADOWEFF(INDEX(AY$235:AY$238,$D615),INDEX(AY$239:AY$255,$F615),AY$194,INDEX(AY$121:AY$137,$F615),INDEX(AY$151:AY$167,$F615),$E615)</f>
        <v/>
      </c>
    </row>
    <row r="616" hidden="1" outlineLevel="2">
      <c r="A616" s="14" t="inlineStr">
        <is>
          <t>shp</t>
        </is>
      </c>
      <c r="B616" s="14" t="inlineStr">
        <is>
          <t>bio</t>
        </is>
      </c>
      <c r="C616" s="14" t="inlineStr">
        <is>
          <t>avi</t>
        </is>
      </c>
      <c r="D616" s="37">
        <f>INDEX(Inputs!$M$5:$M$132,MATCH($B616&amp;"|"&amp;$C616,Inputs!$A$5:$A$132,0))</f>
        <v/>
      </c>
      <c r="E616" s="37">
        <f>INDEX(Inputs!$T$5:$T$132,MATCH($B616&amp;"|"&amp;$C616,Inputs!$A$5:$A$132,0))</f>
        <v/>
      </c>
      <c r="F616" s="37">
        <f>INDEX(Inputs!$K$5:$K$132,MATCH($B616&amp;"|"&amp;$C616,Inputs!$A$5:$A$132,0))</f>
        <v/>
      </c>
      <c r="G616" s="36" t="n"/>
      <c r="H616" s="14">
        <f>INDEX(Variables!$B$5:$B$105,MATCH($A616,Variables!$A$5:$A$105,0))&amp;IF($C616="",""," | "&amp;INDEX(Mapping!$B$5:$B$26,MATCH($C616,Mapping!$A$5:$A$26,0))&amp;" | "&amp;INDEX(Mapping!$B$30:$B$41,MATCH($B616,Mapping!$A$30:$A$41,0)))</f>
        <v/>
      </c>
      <c r="I616" s="14">
        <f>INDEX(Variables!$C$5:$C$105,MATCH($A616,Variables!$A$5:$A$105,0))</f>
        <v/>
      </c>
      <c r="J616" s="14">
        <f>INDEX(Variables!$E$5:$E$105,MATCH($A616,Variables!$A$5:$A$105,0))</f>
        <v/>
      </c>
      <c r="K616" s="11">
        <f>LOWER(Settings!$C$4)&amp;".mit."&amp;$A616&amp;IF($C616="","","."&amp;$C616&amp;"."&amp;$B616)&amp;IF(INDEX(Variables!$D$5:$D$105,MATCH($A616,Variables!$A$5:$A$105,0))="","","."&amp;INDEX(Variables!$D$5:$D$105,MATCH($A616,Variables!$A$5:$A$105,0)))&amp;"."&amp;K$5</f>
        <v/>
      </c>
      <c r="L616" s="38">
        <f>(INDEX(L$235:L$238,$D616)*INDEX(L$239:L$255,$F616)+L$194*INDEX(L$121:L$137,$F616)*INDEX(L$151:L$167,$F616))*$E616</f>
        <v/>
      </c>
      <c r="M616" s="37">
        <f>(INDEX(M$235:M$238,$D616)*INDEX(M$239:M$255,$F616)+M$194*INDEX(M$121:M$137,$F616)*INDEX(M$151:M$167,$F616))*$E616</f>
        <v/>
      </c>
      <c r="N616" s="37">
        <f>(INDEX(N$235:N$238,$D616)*INDEX(N$239:N$255,$F616)+N$194*INDEX(N$121:N$137,$F616)*INDEX(N$151:N$167,$F616))*$E616</f>
        <v/>
      </c>
      <c r="O616" s="37">
        <f>(INDEX(O$235:O$238,$D616)*INDEX(O$239:O$255,$F616)+O$194*INDEX(O$121:O$137,$F616)*INDEX(O$151:O$167,$F616))*$E616</f>
        <v/>
      </c>
      <c r="P616" s="37">
        <f>(INDEX(P$235:P$238,$D616)*INDEX(P$239:P$255,$F616)+P$194*INDEX(P$121:P$137,$F616)*INDEX(P$151:P$167,$F616))*$E616</f>
        <v/>
      </c>
      <c r="Q616" s="37">
        <f>(INDEX(Q$235:Q$238,$D616)*INDEX(Q$239:Q$255,$F616)+Q$194*INDEX(Q$121:Q$137,$F616)*INDEX(Q$151:Q$167,$F616))*$E616</f>
        <v/>
      </c>
      <c r="R616" s="37">
        <f>(INDEX(R$235:R$238,$D616)*INDEX(R$239:R$255,$F616)+R$194*INDEX(R$121:R$137,$F616)*INDEX(R$151:R$167,$F616))*$E616</f>
        <v/>
      </c>
      <c r="S616" s="37">
        <f>(INDEX(S$235:S$238,$D616)*INDEX(S$239:S$255,$F616)+S$194*INDEX(S$121:S$137,$F616)*INDEX(S$151:S$167,$F616))*$E616</f>
        <v/>
      </c>
      <c r="T616" s="37">
        <f>(INDEX(T$235:T$238,$D616)*INDEX(T$239:T$255,$F616)+T$194*INDEX(T$121:T$137,$F616)*INDEX(T$151:T$167,$F616))*$E616</f>
        <v/>
      </c>
      <c r="U616" s="37">
        <f>(INDEX(U$235:U$238,$D616)*INDEX(U$239:U$255,$F616)+U$194*INDEX(U$121:U$137,$F616)*INDEX(U$151:U$167,$F616))*$E616</f>
        <v/>
      </c>
      <c r="V616" s="37">
        <f>(INDEX(V$235:V$238,$D616)*INDEX(V$239:V$255,$F616)+V$194*INDEX(V$121:V$137,$F616)*INDEX(V$151:V$167,$F616))*$E616</f>
        <v/>
      </c>
      <c r="W616" s="37">
        <f>(INDEX(W$235:W$238,$D616)*INDEX(W$239:W$255,$F616)+W$194*INDEX(W$121:W$137,$F616)*INDEX(W$151:W$167,$F616))*$E616</f>
        <v/>
      </c>
      <c r="X616" s="37">
        <f>(INDEX(X$235:X$238,$D616)*INDEX(X$239:X$255,$F616)+X$194*INDEX(X$121:X$137,$F616)*INDEX(X$151:X$167,$F616))*$E616</f>
        <v/>
      </c>
      <c r="Y616" s="37">
        <f>(INDEX(Y$235:Y$238,$D616)*INDEX(Y$239:Y$255,$F616)+Y$194*INDEX(Y$121:Y$137,$F616)*INDEX(Y$151:Y$167,$F616))*$E616</f>
        <v/>
      </c>
      <c r="Z616" s="37">
        <f>(INDEX(Z$235:Z$238,$D616)*INDEX(Z$239:Z$255,$F616)+Z$194*INDEX(Z$121:Z$137,$F616)*INDEX(Z$151:Z$167,$F616))*$E616</f>
        <v/>
      </c>
      <c r="AA616" s="37">
        <f>(INDEX(AA$235:AA$238,$D616)*INDEX(AA$239:AA$255,$F616)+AA$194*INDEX(AA$121:AA$137,$F616)*INDEX(AA$151:AA$167,$F616))*$E616</f>
        <v/>
      </c>
      <c r="AB616" s="37">
        <f>(INDEX(AB$235:AB$238,$D616)*INDEX(AB$239:AB$255,$F616)+AB$194*INDEX(AB$121:AB$137,$F616)*INDEX(AB$151:AB$167,$F616))*$E616</f>
        <v/>
      </c>
      <c r="AC616" s="37">
        <f>(INDEX(AC$235:AC$238,$D616)*INDEX(AC$239:AC$255,$F616)+AC$194*INDEX(AC$121:AC$137,$F616)*INDEX(AC$151:AC$167,$F616))*$E616</f>
        <v/>
      </c>
      <c r="AD616" s="40">
        <f>SHADOWEFF(INDEX(AD$235:AD$238,$D616),INDEX(AD$239:AD$255,$F616),AD$194,INDEX(AD$121:AD$137,$F616),INDEX(AD$151:AD$167,$F616),$E616)</f>
        <v/>
      </c>
      <c r="AF616" s="11">
        <f>LOWER(Settings!$C$4)&amp;".mit."&amp;$A616&amp;IF($C616="","","."&amp;$C616&amp;"."&amp;$B616)&amp;IF(INDEX(Variables!$D$5:$D$105,MATCH($A616,Variables!$A$5:$A$105,0))="","","."&amp;INDEX(Variables!$D$5:$D$105,MATCH($A616,Variables!$A$5:$A$105,0)))&amp;"."&amp;AF$5</f>
        <v/>
      </c>
      <c r="AG616" s="38">
        <f>(INDEX(AG$235:AG$238,$D616)*INDEX(AG$239:AG$255,$F616)+AG$194*INDEX(AG$121:AG$137,$F616)*INDEX(AG$151:AG$167,$F616))*$E616</f>
        <v/>
      </c>
      <c r="AH616" s="37">
        <f>(INDEX(AH$235:AH$238,$D616)*INDEX(AH$239:AH$255,$F616)+AH$194*INDEX(AH$121:AH$137,$F616)*INDEX(AH$151:AH$167,$F616))*$E616</f>
        <v/>
      </c>
      <c r="AI616" s="37">
        <f>(INDEX(AI$235:AI$238,$D616)*INDEX(AI$239:AI$255,$F616)+AI$194*INDEX(AI$121:AI$137,$F616)*INDEX(AI$151:AI$167,$F616))*$E616</f>
        <v/>
      </c>
      <c r="AJ616" s="37">
        <f>(INDEX(AJ$235:AJ$238,$D616)*INDEX(AJ$239:AJ$255,$F616)+AJ$194*INDEX(AJ$121:AJ$137,$F616)*INDEX(AJ$151:AJ$167,$F616))*$E616</f>
        <v/>
      </c>
      <c r="AK616" s="37">
        <f>(INDEX(AK$235:AK$238,$D616)*INDEX(AK$239:AK$255,$F616)+AK$194*INDEX(AK$121:AK$137,$F616)*INDEX(AK$151:AK$167,$F616))*$E616</f>
        <v/>
      </c>
      <c r="AL616" s="37">
        <f>(INDEX(AL$235:AL$238,$D616)*INDEX(AL$239:AL$255,$F616)+AL$194*INDEX(AL$121:AL$137,$F616)*INDEX(AL$151:AL$167,$F616))*$E616</f>
        <v/>
      </c>
      <c r="AM616" s="37">
        <f>(INDEX(AM$235:AM$238,$D616)*INDEX(AM$239:AM$255,$F616)+AM$194*INDEX(AM$121:AM$137,$F616)*INDEX(AM$151:AM$167,$F616))*$E616</f>
        <v/>
      </c>
      <c r="AN616" s="37">
        <f>(INDEX(AN$235:AN$238,$D616)*INDEX(AN$239:AN$255,$F616)+AN$194*INDEX(AN$121:AN$137,$F616)*INDEX(AN$151:AN$167,$F616))*$E616</f>
        <v/>
      </c>
      <c r="AO616" s="37">
        <f>(INDEX(AO$235:AO$238,$D616)*INDEX(AO$239:AO$255,$F616)+AO$194*INDEX(AO$121:AO$137,$F616)*INDEX(AO$151:AO$167,$F616))*$E616</f>
        <v/>
      </c>
      <c r="AP616" s="37">
        <f>(INDEX(AP$235:AP$238,$D616)*INDEX(AP$239:AP$255,$F616)+AP$194*INDEX(AP$121:AP$137,$F616)*INDEX(AP$151:AP$167,$F616))*$E616</f>
        <v/>
      </c>
      <c r="AQ616" s="37">
        <f>(INDEX(AQ$235:AQ$238,$D616)*INDEX(AQ$239:AQ$255,$F616)+AQ$194*INDEX(AQ$121:AQ$137,$F616)*INDEX(AQ$151:AQ$167,$F616))*$E616</f>
        <v/>
      </c>
      <c r="AR616" s="37">
        <f>(INDEX(AR$235:AR$238,$D616)*INDEX(AR$239:AR$255,$F616)+AR$194*INDEX(AR$121:AR$137,$F616)*INDEX(AR$151:AR$167,$F616))*$E616</f>
        <v/>
      </c>
      <c r="AS616" s="37">
        <f>(INDEX(AS$235:AS$238,$D616)*INDEX(AS$239:AS$255,$F616)+AS$194*INDEX(AS$121:AS$137,$F616)*INDEX(AS$151:AS$167,$F616))*$E616</f>
        <v/>
      </c>
      <c r="AT616" s="37">
        <f>(INDEX(AT$235:AT$238,$D616)*INDEX(AT$239:AT$255,$F616)+AT$194*INDEX(AT$121:AT$137,$F616)*INDEX(AT$151:AT$167,$F616))*$E616</f>
        <v/>
      </c>
      <c r="AU616" s="37">
        <f>(INDEX(AU$235:AU$238,$D616)*INDEX(AU$239:AU$255,$F616)+AU$194*INDEX(AU$121:AU$137,$F616)*INDEX(AU$151:AU$167,$F616))*$E616</f>
        <v/>
      </c>
      <c r="AV616" s="37">
        <f>(INDEX(AV$235:AV$238,$D616)*INDEX(AV$239:AV$255,$F616)+AV$194*INDEX(AV$121:AV$137,$F616)*INDEX(AV$151:AV$167,$F616))*$E616</f>
        <v/>
      </c>
      <c r="AW616" s="37">
        <f>(INDEX(AW$235:AW$238,$D616)*INDEX(AW$239:AW$255,$F616)+AW$194*INDEX(AW$121:AW$137,$F616)*INDEX(AW$151:AW$167,$F616))*$E616</f>
        <v/>
      </c>
      <c r="AX616" s="37">
        <f>(INDEX(AX$235:AX$238,$D616)*INDEX(AX$239:AX$255,$F616)+AX$194*INDEX(AX$121:AX$137,$F616)*INDEX(AX$151:AX$167,$F616))*$E616</f>
        <v/>
      </c>
      <c r="AY616" s="40">
        <f>SHADOWEFF(INDEX(AY$235:AY$238,$D616),INDEX(AY$239:AY$255,$F616),AY$194,INDEX(AY$121:AY$137,$F616),INDEX(AY$151:AY$167,$F616),$E616)</f>
        <v/>
      </c>
    </row>
    <row r="617" hidden="1" outlineLevel="2"/>
    <row r="618" hidden="1" outlineLevel="2">
      <c r="A618" s="14" t="inlineStr">
        <is>
          <t>ener</t>
        </is>
      </c>
      <c r="B618" s="14" t="inlineStr">
        <is>
          <t>coa</t>
        </is>
      </c>
      <c r="C618" s="14" t="inlineStr">
        <is>
          <t>avi</t>
        </is>
      </c>
      <c r="D618" s="37">
        <f>INDEX(Inputs!$N$5:$N$132,MATCH($B618&amp;"|"&amp;$C618,Inputs!$A$5:$A$132,0))</f>
        <v/>
      </c>
      <c r="E618" s="37">
        <f>INDEX(Inputs!$O$5:$O$132,MATCH($B618&amp;"|"&amp;$C618,Inputs!$A$5:$A$132,0))</f>
        <v/>
      </c>
      <c r="F618" s="37">
        <f>INDEX(Inputs!$P$5:$P$132,MATCH($B618&amp;"|"&amp;$C618,Inputs!$A$5:$A$132,0))</f>
        <v/>
      </c>
      <c r="G618" s="37">
        <f>INDEX(Inputs!$Q$5:$Q$132,MATCH($B618&amp;"|"&amp;$C618,Inputs!$A$5:$A$132,0))</f>
        <v/>
      </c>
      <c r="H618" s="14">
        <f>INDEX(Variables!$B$5:$B$105,MATCH($A618,Variables!$A$5:$A$105,0))&amp;IF($C618="",""," | "&amp;INDEX(Mapping!$B$5:$B$26,MATCH($C618,Mapping!$A$5:$A$26,0))&amp;" | "&amp;INDEX(Mapping!$B$30:$B$41,MATCH($B618,Mapping!$A$30:$A$41,0)))</f>
        <v/>
      </c>
      <c r="I618" s="14">
        <f>INDEX(Variables!$C$5:$C$105,MATCH($A618,Variables!$A$5:$A$105,0))</f>
        <v/>
      </c>
      <c r="J618" s="14">
        <f>INDEX(Variables!$E$5:$E$105,MATCH($A618,Variables!$A$5:$A$105,0))</f>
        <v/>
      </c>
      <c r="K618" s="11">
        <f>LOWER(Settings!$C$4)&amp;".mit."&amp;$A618&amp;IF($C618="","","."&amp;$C618&amp;"."&amp;$B618)&amp;IF(INDEX(Variables!$D$5:$D$105,MATCH($A618,Variables!$A$5:$A$105,0))="","","."&amp;INDEX(Variables!$D$5:$D$105,MATCH($A618,Variables!$A$5:$A$105,0)))&amp;"."&amp;K$5</f>
        <v/>
      </c>
      <c r="L618" s="44">
        <f>INDEX(Inputs!$U$5:$U$132,MATCH($B618&amp;"|"&amp;$C618,Inputs!$A$5:$A$132,0))</f>
        <v/>
      </c>
      <c r="M618" s="45">
        <f>L618*(1/(1+$G618))^(1+$E618)*(1+M$7)^$D618*(M600/L600)^$E618*((M600+M609)/(L600+L609))^($F618*(1+$E618))</f>
        <v/>
      </c>
      <c r="N618" s="45">
        <f>M618*(1/(1+$G618))^(1+$E618)*(1+N$7)^$D618*(N600/M600)^$E618*((N600+N609)/(M600+M609))^($F618*(1+$E618))</f>
        <v/>
      </c>
      <c r="O618" s="45">
        <f>N618*(1/(1+$G618))^(1+$E618)*(1+O$7)^$D618*(O600/N600)^$E618*((O600+O609)/(N600+N609))^($F618*(1+$E618))</f>
        <v/>
      </c>
      <c r="P618" s="45">
        <f>O618*(1/(1+$G618))^(1+$E618)*(1+P$7)^$D618*(P600/O600)^$E618*((P600+P609)/(O600+O609))^($F618*(1+$E618))</f>
        <v/>
      </c>
      <c r="Q618" s="45">
        <f>P618*(1/(1+$G618))^(1+$E618)*(1+Q$7)^$D618*(Q600/P600)^$E618*((Q600+Q609)/(P600+P609))^($F618*(1+$E618))</f>
        <v/>
      </c>
      <c r="R618" s="45">
        <f>Q618*(1/(1+$G618))^(1+$E618)*(1+R$7)^$D618*(R600/Q600)^$E618*((R600+R609)/(Q600+Q609))^($F618*(1+$E618))</f>
        <v/>
      </c>
      <c r="S618" s="45">
        <f>R618*(1/(1+$G618))^(1+$E618)*(1+S$7)^$D618*(S600/R600)^$E618*((S600+S609)/(R600+R609))^($F618*(1+$E618))</f>
        <v/>
      </c>
      <c r="T618" s="45">
        <f>S618*(1/(1+$G618))^(1+$E618)*(1+T$7)^$D618*(T600/S600)^$E618*((T600+T609)/(S600+S609))^($F618*(1+$E618))</f>
        <v/>
      </c>
      <c r="U618" s="45">
        <f>T618*(1/(1+$G618))^(1+$E618)*(1+U$7)^$D618*(U600/T600)^$E618*((U600+U609)/(T600+T609))^($F618*(1+$E618))</f>
        <v/>
      </c>
      <c r="V618" s="45">
        <f>U618*(1/(1+$G618))^(1+$E618)*(1+V$7)^$D618*(V600/U600)^$E618*((V600+V609)/(U600+U609))^($F618*(1+$E618))</f>
        <v/>
      </c>
      <c r="W618" s="45">
        <f>V618*(1/(1+$G618))^(1+$E618)*(1+W$7)^$D618*(W600/V600)^$E618*((W600+W609)/(V600+V609))^($F618*(1+$E618))</f>
        <v/>
      </c>
      <c r="X618" s="45">
        <f>W618*(1/(1+$G618))^(1+$E618)*(1+X$7)^$D618*(X600/W600)^$E618*((X600+X609)/(W600+W609))^($F618*(1+$E618))</f>
        <v/>
      </c>
      <c r="Y618" s="45">
        <f>X618*(1/(1+$G618))^(1+$E618)*(1+Y$7)^$D618*(Y600/X600)^$E618*((Y600+Y609)/(X600+X609))^($F618*(1+$E618))</f>
        <v/>
      </c>
      <c r="Z618" s="45">
        <f>Y618*(1/(1+$G618))^(1+$E618)*(1+Z$7)^$D618*(Z600/Y600)^$E618*((Z600+Z609)/(Y600+Y609))^($F618*(1+$E618))</f>
        <v/>
      </c>
      <c r="AA618" s="45">
        <f>Z618*(1/(1+$G618))^(1+$E618)*(1+AA$7)^$D618*(AA600/Z600)^$E618*((AA600+AA609)/(Z600+Z609))^($F618*(1+$E618))</f>
        <v/>
      </c>
      <c r="AB618" s="45">
        <f>AA618*(1/(1+$G618))^(1+$E618)*(1+AB$7)^$D618*(AB600/AA600)^$E618*((AB600+AB609)/(AA600+AA609))^($F618*(1+$E618))</f>
        <v/>
      </c>
      <c r="AC618" s="45">
        <f>AB618*(1/(1+$G618))^(1+$E618)*(1+AC$7)^$D618*(AC600/AB600)^$E618*((AC600+AC609)/(AB600+AB609))^($F618*(1+$E618))</f>
        <v/>
      </c>
      <c r="AD618" s="46">
        <f>FUELUSE(AC618,AD600,AC600,AD609,AC609,AD$7,$D618,$E618,$F618,$G618)</f>
        <v/>
      </c>
      <c r="AF618" s="11">
        <f>LOWER(Settings!$C$4)&amp;".mit."&amp;$A618&amp;IF($C618="","","."&amp;$C618&amp;"."&amp;$B618)&amp;IF(INDEX(Variables!$D$5:$D$105,MATCH($A618,Variables!$A$5:$A$105,0))="","","."&amp;INDEX(Variables!$D$5:$D$105,MATCH($A618,Variables!$A$5:$A$105,0)))&amp;"."&amp;AF$5</f>
        <v/>
      </c>
      <c r="AG618" s="44">
        <f>INDEX(Inputs!$U$5:$U$132,MATCH($B618&amp;"|"&amp;$C618,Inputs!$A$5:$A$132,0))</f>
        <v/>
      </c>
      <c r="AH618" s="45">
        <f>AG618*(1/(1+$G618))^(1+$E618)*(1+AH$7)^$D618*(AH600/AG600)^$E618*((AH600+AH609)/(AG600+AG609))^($F618*(1+$E618))</f>
        <v/>
      </c>
      <c r="AI618" s="45">
        <f>AH618*(1/(1+$G618))^(1+$E618)*(1+AI$7)^$D618*(AI600/AH600)^$E618*((AI600+AI609)/(AH600+AH609))^($F618*(1+$E618))</f>
        <v/>
      </c>
      <c r="AJ618" s="45">
        <f>AI618*(1/(1+$G618))^(1+$E618)*(1+AJ$7)^$D618*(AJ600/AI600)^$E618*((AJ600+AJ609)/(AI600+AI609))^($F618*(1+$E618))</f>
        <v/>
      </c>
      <c r="AK618" s="45">
        <f>AJ618*(1/(1+$G618))^(1+$E618)*(1+AK$7)^$D618*(AK600/AJ600)^$E618*((AK600+AK609)/(AJ600+AJ609))^($F618*(1+$E618))</f>
        <v/>
      </c>
      <c r="AL618" s="45">
        <f>AK618*(1/(1+$G618))^(1+$E618)*(1+AL$7)^$D618*(AL600/AK600)^$E618*((AL600+AL609)/(AK600+AK609))^($F618*(1+$E618))</f>
        <v/>
      </c>
      <c r="AM618" s="45">
        <f>AL618*(1/(1+$G618))^(1+$E618)*(1+AM$7)^$D618*(AM600/AL600)^$E618*((AM600+AM609)/(AL600+AL609))^($F618*(1+$E618))</f>
        <v/>
      </c>
      <c r="AN618" s="45">
        <f>AM618*(1/(1+$G618))^(1+$E618)*(1+AN$7)^$D618*(AN600/AM600)^$E618*((AN600+AN609)/(AM600+AM609))^($F618*(1+$E618))</f>
        <v/>
      </c>
      <c r="AO618" s="45">
        <f>AN618*(1/(1+$G618))^(1+$E618)*(1+AO$7)^$D618*(AO600/AN600)^$E618*((AO600+AO609)/(AN600+AN609))^($F618*(1+$E618))</f>
        <v/>
      </c>
      <c r="AP618" s="45">
        <f>AO618*(1/(1+$G618))^(1+$E618)*(1+AP$7)^$D618*(AP600/AO600)^$E618*((AP600+AP609)/(AO600+AO609))^($F618*(1+$E618))</f>
        <v/>
      </c>
      <c r="AQ618" s="45">
        <f>AP618*(1/(1+$G618))^(1+$E618)*(1+AQ$7)^$D618*(AQ600/AP600)^$E618*((AQ600+AQ609)/(AP600+AP609))^($F618*(1+$E618))</f>
        <v/>
      </c>
      <c r="AR618" s="45">
        <f>AQ618*(1/(1+$G618))^(1+$E618)*(1+AR$7)^$D618*(AR600/AQ600)^$E618*((AR600+AR609)/(AQ600+AQ609))^($F618*(1+$E618))</f>
        <v/>
      </c>
      <c r="AS618" s="45">
        <f>AR618*(1/(1+$G618))^(1+$E618)*(1+AS$7)^$D618*(AS600/AR600)^$E618*((AS600+AS609)/(AR600+AR609))^($F618*(1+$E618))</f>
        <v/>
      </c>
      <c r="AT618" s="45">
        <f>AS618*(1/(1+$G618))^(1+$E618)*(1+AT$7)^$D618*(AT600/AS600)^$E618*((AT600+AT609)/(AS600+AS609))^($F618*(1+$E618))</f>
        <v/>
      </c>
      <c r="AU618" s="45">
        <f>AT618*(1/(1+$G618))^(1+$E618)*(1+AU$7)^$D618*(AU600/AT600)^$E618*((AU600+AU609)/(AT600+AT609))^($F618*(1+$E618))</f>
        <v/>
      </c>
      <c r="AV618" s="45">
        <f>AU618*(1/(1+$G618))^(1+$E618)*(1+AV$7)^$D618*(AV600/AU600)^$E618*((AV600+AV609)/(AU600+AU609))^($F618*(1+$E618))</f>
        <v/>
      </c>
      <c r="AW618" s="45">
        <f>AV618*(1/(1+$G618))^(1+$E618)*(1+AW$7)^$D618*(AW600/AV600)^$E618*((AW600+AW609)/(AV600+AV609))^($F618*(1+$E618))</f>
        <v/>
      </c>
      <c r="AX618" s="45">
        <f>AW618*(1/(1+$G618))^(1+$E618)*(1+AX$7)^$D618*(AX600/AW600)^$E618*((AX600+AX609)/(AW600+AW609))^($F618*(1+$E618))</f>
        <v/>
      </c>
      <c r="AY618" s="46">
        <f>FUELUSE(AX618,AY600,AX600,AY609,AX609,AY$7,$D618,$E618,$F618,$G618)</f>
        <v/>
      </c>
    </row>
    <row r="619" hidden="1" outlineLevel="2">
      <c r="A619" s="14" t="inlineStr">
        <is>
          <t>ener</t>
        </is>
      </c>
      <c r="B619" s="14" t="inlineStr">
        <is>
          <t>nga</t>
        </is>
      </c>
      <c r="C619" s="14" t="inlineStr">
        <is>
          <t>avi</t>
        </is>
      </c>
      <c r="D619" s="37">
        <f>INDEX(Inputs!$N$5:$N$132,MATCH($B619&amp;"|"&amp;$C619,Inputs!$A$5:$A$132,0))</f>
        <v/>
      </c>
      <c r="E619" s="37">
        <f>INDEX(Inputs!$O$5:$O$132,MATCH($B619&amp;"|"&amp;$C619,Inputs!$A$5:$A$132,0))</f>
        <v/>
      </c>
      <c r="F619" s="37">
        <f>INDEX(Inputs!$P$5:$P$132,MATCH($B619&amp;"|"&amp;$C619,Inputs!$A$5:$A$132,0))</f>
        <v/>
      </c>
      <c r="G619" s="37">
        <f>INDEX(Inputs!$Q$5:$Q$132,MATCH($B619&amp;"|"&amp;$C619,Inputs!$A$5:$A$132,0))</f>
        <v/>
      </c>
      <c r="H619" s="14">
        <f>INDEX(Variables!$B$5:$B$105,MATCH($A619,Variables!$A$5:$A$105,0))&amp;IF($C619="",""," | "&amp;INDEX(Mapping!$B$5:$B$26,MATCH($C619,Mapping!$A$5:$A$26,0))&amp;" | "&amp;INDEX(Mapping!$B$30:$B$41,MATCH($B619,Mapping!$A$30:$A$41,0)))</f>
        <v/>
      </c>
      <c r="I619" s="14">
        <f>INDEX(Variables!$C$5:$C$105,MATCH($A619,Variables!$A$5:$A$105,0))</f>
        <v/>
      </c>
      <c r="J619" s="14">
        <f>INDEX(Variables!$E$5:$E$105,MATCH($A619,Variables!$A$5:$A$105,0))</f>
        <v/>
      </c>
      <c r="K619" s="11">
        <f>LOWER(Settings!$C$4)&amp;".mit."&amp;$A619&amp;IF($C619="","","."&amp;$C619&amp;"."&amp;$B619)&amp;IF(INDEX(Variables!$D$5:$D$105,MATCH($A619,Variables!$A$5:$A$105,0))="","","."&amp;INDEX(Variables!$D$5:$D$105,MATCH($A619,Variables!$A$5:$A$105,0)))&amp;"."&amp;K$5</f>
        <v/>
      </c>
      <c r="L619" s="44">
        <f>INDEX(Inputs!$U$5:$U$132,MATCH($B619&amp;"|"&amp;$C619,Inputs!$A$5:$A$132,0))</f>
        <v/>
      </c>
      <c r="M619" s="45">
        <f>L619*(1/(1+$G619))^(1+$E619)*(1+M$7)^$D619*(M601/L601)^$E619*((M601+M610)/(L601+L610))^($F619*(1+$E619))</f>
        <v/>
      </c>
      <c r="N619" s="45">
        <f>M619*(1/(1+$G619))^(1+$E619)*(1+N$7)^$D619*(N601/M601)^$E619*((N601+N610)/(M601+M610))^($F619*(1+$E619))</f>
        <v/>
      </c>
      <c r="O619" s="45">
        <f>N619*(1/(1+$G619))^(1+$E619)*(1+O$7)^$D619*(O601/N601)^$E619*((O601+O610)/(N601+N610))^($F619*(1+$E619))</f>
        <v/>
      </c>
      <c r="P619" s="45">
        <f>O619*(1/(1+$G619))^(1+$E619)*(1+P$7)^$D619*(P601/O601)^$E619*((P601+P610)/(O601+O610))^($F619*(1+$E619))</f>
        <v/>
      </c>
      <c r="Q619" s="45">
        <f>P619*(1/(1+$G619))^(1+$E619)*(1+Q$7)^$D619*(Q601/P601)^$E619*((Q601+Q610)/(P601+P610))^($F619*(1+$E619))</f>
        <v/>
      </c>
      <c r="R619" s="45">
        <f>Q619*(1/(1+$G619))^(1+$E619)*(1+R$7)^$D619*(R601/Q601)^$E619*((R601+R610)/(Q601+Q610))^($F619*(1+$E619))</f>
        <v/>
      </c>
      <c r="S619" s="45">
        <f>R619*(1/(1+$G619))^(1+$E619)*(1+S$7)^$D619*(S601/R601)^$E619*((S601+S610)/(R601+R610))^($F619*(1+$E619))</f>
        <v/>
      </c>
      <c r="T619" s="45">
        <f>S619*(1/(1+$G619))^(1+$E619)*(1+T$7)^$D619*(T601/S601)^$E619*((T601+T610)/(S601+S610))^($F619*(1+$E619))</f>
        <v/>
      </c>
      <c r="U619" s="45">
        <f>T619*(1/(1+$G619))^(1+$E619)*(1+U$7)^$D619*(U601/T601)^$E619*((U601+U610)/(T601+T610))^($F619*(1+$E619))</f>
        <v/>
      </c>
      <c r="V619" s="45">
        <f>U619*(1/(1+$G619))^(1+$E619)*(1+V$7)^$D619*(V601/U601)^$E619*((V601+V610)/(U601+U610))^($F619*(1+$E619))</f>
        <v/>
      </c>
      <c r="W619" s="45">
        <f>V619*(1/(1+$G619))^(1+$E619)*(1+W$7)^$D619*(W601/V601)^$E619*((W601+W610)/(V601+V610))^($F619*(1+$E619))</f>
        <v/>
      </c>
      <c r="X619" s="45">
        <f>W619*(1/(1+$G619))^(1+$E619)*(1+X$7)^$D619*(X601/W601)^$E619*((X601+X610)/(W601+W610))^($F619*(1+$E619))</f>
        <v/>
      </c>
      <c r="Y619" s="45">
        <f>X619*(1/(1+$G619))^(1+$E619)*(1+Y$7)^$D619*(Y601/X601)^$E619*((Y601+Y610)/(X601+X610))^($F619*(1+$E619))</f>
        <v/>
      </c>
      <c r="Z619" s="45">
        <f>Y619*(1/(1+$G619))^(1+$E619)*(1+Z$7)^$D619*(Z601/Y601)^$E619*((Z601+Z610)/(Y601+Y610))^($F619*(1+$E619))</f>
        <v/>
      </c>
      <c r="AA619" s="45">
        <f>Z619*(1/(1+$G619))^(1+$E619)*(1+AA$7)^$D619*(AA601/Z601)^$E619*((AA601+AA610)/(Z601+Z610))^($F619*(1+$E619))</f>
        <v/>
      </c>
      <c r="AB619" s="45">
        <f>AA619*(1/(1+$G619))^(1+$E619)*(1+AB$7)^$D619*(AB601/AA601)^$E619*((AB601+AB610)/(AA601+AA610))^($F619*(1+$E619))</f>
        <v/>
      </c>
      <c r="AC619" s="45">
        <f>AB619*(1/(1+$G619))^(1+$E619)*(1+AC$7)^$D619*(AC601/AB601)^$E619*((AC601+AC610)/(AB601+AB610))^($F619*(1+$E619))</f>
        <v/>
      </c>
      <c r="AD619" s="46">
        <f>FUELUSE(AC619,AD601,AC601,AD610,AC610,AD$7,$D619,$E619,$F619,$G619)</f>
        <v/>
      </c>
      <c r="AF619" s="11">
        <f>LOWER(Settings!$C$4)&amp;".mit."&amp;$A619&amp;IF($C619="","","."&amp;$C619&amp;"."&amp;$B619)&amp;IF(INDEX(Variables!$D$5:$D$105,MATCH($A619,Variables!$A$5:$A$105,0))="","","."&amp;INDEX(Variables!$D$5:$D$105,MATCH($A619,Variables!$A$5:$A$105,0)))&amp;"."&amp;AF$5</f>
        <v/>
      </c>
      <c r="AG619" s="44">
        <f>INDEX(Inputs!$U$5:$U$132,MATCH($B619&amp;"|"&amp;$C619,Inputs!$A$5:$A$132,0))</f>
        <v/>
      </c>
      <c r="AH619" s="45">
        <f>AG619*(1/(1+$G619))^(1+$E619)*(1+AH$7)^$D619*(AH601/AG601)^$E619*((AH601+AH610)/(AG601+AG610))^($F619*(1+$E619))</f>
        <v/>
      </c>
      <c r="AI619" s="45">
        <f>AH619*(1/(1+$G619))^(1+$E619)*(1+AI$7)^$D619*(AI601/AH601)^$E619*((AI601+AI610)/(AH601+AH610))^($F619*(1+$E619))</f>
        <v/>
      </c>
      <c r="AJ619" s="45">
        <f>AI619*(1/(1+$G619))^(1+$E619)*(1+AJ$7)^$D619*(AJ601/AI601)^$E619*((AJ601+AJ610)/(AI601+AI610))^($F619*(1+$E619))</f>
        <v/>
      </c>
      <c r="AK619" s="45">
        <f>AJ619*(1/(1+$G619))^(1+$E619)*(1+AK$7)^$D619*(AK601/AJ601)^$E619*((AK601+AK610)/(AJ601+AJ610))^($F619*(1+$E619))</f>
        <v/>
      </c>
      <c r="AL619" s="45">
        <f>AK619*(1/(1+$G619))^(1+$E619)*(1+AL$7)^$D619*(AL601/AK601)^$E619*((AL601+AL610)/(AK601+AK610))^($F619*(1+$E619))</f>
        <v/>
      </c>
      <c r="AM619" s="45">
        <f>AL619*(1/(1+$G619))^(1+$E619)*(1+AM$7)^$D619*(AM601/AL601)^$E619*((AM601+AM610)/(AL601+AL610))^($F619*(1+$E619))</f>
        <v/>
      </c>
      <c r="AN619" s="45">
        <f>AM619*(1/(1+$G619))^(1+$E619)*(1+AN$7)^$D619*(AN601/AM601)^$E619*((AN601+AN610)/(AM601+AM610))^($F619*(1+$E619))</f>
        <v/>
      </c>
      <c r="AO619" s="45">
        <f>AN619*(1/(1+$G619))^(1+$E619)*(1+AO$7)^$D619*(AO601/AN601)^$E619*((AO601+AO610)/(AN601+AN610))^($F619*(1+$E619))</f>
        <v/>
      </c>
      <c r="AP619" s="45">
        <f>AO619*(1/(1+$G619))^(1+$E619)*(1+AP$7)^$D619*(AP601/AO601)^$E619*((AP601+AP610)/(AO601+AO610))^($F619*(1+$E619))</f>
        <v/>
      </c>
      <c r="AQ619" s="45">
        <f>AP619*(1/(1+$G619))^(1+$E619)*(1+AQ$7)^$D619*(AQ601/AP601)^$E619*((AQ601+AQ610)/(AP601+AP610))^($F619*(1+$E619))</f>
        <v/>
      </c>
      <c r="AR619" s="45">
        <f>AQ619*(1/(1+$G619))^(1+$E619)*(1+AR$7)^$D619*(AR601/AQ601)^$E619*((AR601+AR610)/(AQ601+AQ610))^($F619*(1+$E619))</f>
        <v/>
      </c>
      <c r="AS619" s="45">
        <f>AR619*(1/(1+$G619))^(1+$E619)*(1+AS$7)^$D619*(AS601/AR601)^$E619*((AS601+AS610)/(AR601+AR610))^($F619*(1+$E619))</f>
        <v/>
      </c>
      <c r="AT619" s="45">
        <f>AS619*(1/(1+$G619))^(1+$E619)*(1+AT$7)^$D619*(AT601/AS601)^$E619*((AT601+AT610)/(AS601+AS610))^($F619*(1+$E619))</f>
        <v/>
      </c>
      <c r="AU619" s="45">
        <f>AT619*(1/(1+$G619))^(1+$E619)*(1+AU$7)^$D619*(AU601/AT601)^$E619*((AU601+AU610)/(AT601+AT610))^($F619*(1+$E619))</f>
        <v/>
      </c>
      <c r="AV619" s="45">
        <f>AU619*(1/(1+$G619))^(1+$E619)*(1+AV$7)^$D619*(AV601/AU601)^$E619*((AV601+AV610)/(AU601+AU610))^($F619*(1+$E619))</f>
        <v/>
      </c>
      <c r="AW619" s="45">
        <f>AV619*(1/(1+$G619))^(1+$E619)*(1+AW$7)^$D619*(AW601/AV601)^$E619*((AW601+AW610)/(AV601+AV610))^($F619*(1+$E619))</f>
        <v/>
      </c>
      <c r="AX619" s="45">
        <f>AW619*(1/(1+$G619))^(1+$E619)*(1+AX$7)^$D619*(AX601/AW601)^$E619*((AX601+AX610)/(AW601+AW610))^($F619*(1+$E619))</f>
        <v/>
      </c>
      <c r="AY619" s="46">
        <f>FUELUSE(AX619,AY601,AX601,AY610,AX610,AY$7,$D619,$E619,$F619,$G619)</f>
        <v/>
      </c>
    </row>
    <row r="620" hidden="1" outlineLevel="2">
      <c r="A620" s="14" t="inlineStr">
        <is>
          <t>ener</t>
        </is>
      </c>
      <c r="B620" s="14" t="inlineStr">
        <is>
          <t>gso</t>
        </is>
      </c>
      <c r="C620" s="14" t="inlineStr">
        <is>
          <t>avi</t>
        </is>
      </c>
      <c r="D620" s="37">
        <f>INDEX(Inputs!$N$5:$N$132,MATCH($B620&amp;"|"&amp;$C620,Inputs!$A$5:$A$132,0))</f>
        <v/>
      </c>
      <c r="E620" s="37">
        <f>INDEX(Inputs!$O$5:$O$132,MATCH($B620&amp;"|"&amp;$C620,Inputs!$A$5:$A$132,0))</f>
        <v/>
      </c>
      <c r="F620" s="37">
        <f>INDEX(Inputs!$P$5:$P$132,MATCH($B620&amp;"|"&amp;$C620,Inputs!$A$5:$A$132,0))</f>
        <v/>
      </c>
      <c r="G620" s="37">
        <f>INDEX(Inputs!$Q$5:$Q$132,MATCH($B620&amp;"|"&amp;$C620,Inputs!$A$5:$A$132,0))</f>
        <v/>
      </c>
      <c r="H620" s="14">
        <f>INDEX(Variables!$B$5:$B$105,MATCH($A620,Variables!$A$5:$A$105,0))&amp;IF($C620="",""," | "&amp;INDEX(Mapping!$B$5:$B$26,MATCH($C620,Mapping!$A$5:$A$26,0))&amp;" | "&amp;INDEX(Mapping!$B$30:$B$41,MATCH($B620,Mapping!$A$30:$A$41,0)))</f>
        <v/>
      </c>
      <c r="I620" s="14">
        <f>INDEX(Variables!$C$5:$C$105,MATCH($A620,Variables!$A$5:$A$105,0))</f>
        <v/>
      </c>
      <c r="J620" s="14">
        <f>INDEX(Variables!$E$5:$E$105,MATCH($A620,Variables!$A$5:$A$105,0))</f>
        <v/>
      </c>
      <c r="K620" s="11">
        <f>LOWER(Settings!$C$4)&amp;".mit."&amp;$A620&amp;IF($C620="","","."&amp;$C620&amp;"."&amp;$B620)&amp;IF(INDEX(Variables!$D$5:$D$105,MATCH($A620,Variables!$A$5:$A$105,0))="","","."&amp;INDEX(Variables!$D$5:$D$105,MATCH($A620,Variables!$A$5:$A$105,0)))&amp;"."&amp;K$5</f>
        <v/>
      </c>
      <c r="L620" s="44">
        <f>INDEX(Inputs!$U$5:$U$132,MATCH($B620&amp;"|"&amp;$C620,Inputs!$A$5:$A$132,0))</f>
        <v/>
      </c>
      <c r="M620" s="45">
        <f>L620*(1/(1+$G620))^(1+$E620)*(1+M$7)^$D620*(M602/L602)^$E620*((M602+M611)/(L602+L611))^($F620*(1+$E620))</f>
        <v/>
      </c>
      <c r="N620" s="45">
        <f>M620*(1/(1+$G620))^(1+$E620)*(1+N$7)^$D620*(N602/M602)^$E620*((N602+N611)/(M602+M611))^($F620*(1+$E620))</f>
        <v/>
      </c>
      <c r="O620" s="45">
        <f>N620*(1/(1+$G620))^(1+$E620)*(1+O$7)^$D620*(O602/N602)^$E620*((O602+O611)/(N602+N611))^($F620*(1+$E620))</f>
        <v/>
      </c>
      <c r="P620" s="45">
        <f>O620*(1/(1+$G620))^(1+$E620)*(1+P$7)^$D620*(P602/O602)^$E620*((P602+P611)/(O602+O611))^($F620*(1+$E620))</f>
        <v/>
      </c>
      <c r="Q620" s="45">
        <f>P620*(1/(1+$G620))^(1+$E620)*(1+Q$7)^$D620*(Q602/P602)^$E620*((Q602+Q611)/(P602+P611))^($F620*(1+$E620))</f>
        <v/>
      </c>
      <c r="R620" s="45">
        <f>Q620*(1/(1+$G620))^(1+$E620)*(1+R$7)^$D620*(R602/Q602)^$E620*((R602+R611)/(Q602+Q611))^($F620*(1+$E620))</f>
        <v/>
      </c>
      <c r="S620" s="45">
        <f>R620*(1/(1+$G620))^(1+$E620)*(1+S$7)^$D620*(S602/R602)^$E620*((S602+S611)/(R602+R611))^($F620*(1+$E620))</f>
        <v/>
      </c>
      <c r="T620" s="45">
        <f>S620*(1/(1+$G620))^(1+$E620)*(1+T$7)^$D620*(T602/S602)^$E620*((T602+T611)/(S602+S611))^($F620*(1+$E620))</f>
        <v/>
      </c>
      <c r="U620" s="45">
        <f>T620*(1/(1+$G620))^(1+$E620)*(1+U$7)^$D620*(U602/T602)^$E620*((U602+U611)/(T602+T611))^($F620*(1+$E620))</f>
        <v/>
      </c>
      <c r="V620" s="45">
        <f>U620*(1/(1+$G620))^(1+$E620)*(1+V$7)^$D620*(V602/U602)^$E620*((V602+V611)/(U602+U611))^($F620*(1+$E620))</f>
        <v/>
      </c>
      <c r="W620" s="45">
        <f>V620*(1/(1+$G620))^(1+$E620)*(1+W$7)^$D620*(W602/V602)^$E620*((W602+W611)/(V602+V611))^($F620*(1+$E620))</f>
        <v/>
      </c>
      <c r="X620" s="45">
        <f>W620*(1/(1+$G620))^(1+$E620)*(1+X$7)^$D620*(X602/W602)^$E620*((X602+X611)/(W602+W611))^($F620*(1+$E620))</f>
        <v/>
      </c>
      <c r="Y620" s="45">
        <f>X620*(1/(1+$G620))^(1+$E620)*(1+Y$7)^$D620*(Y602/X602)^$E620*((Y602+Y611)/(X602+X611))^($F620*(1+$E620))</f>
        <v/>
      </c>
      <c r="Z620" s="45">
        <f>Y620*(1/(1+$G620))^(1+$E620)*(1+Z$7)^$D620*(Z602/Y602)^$E620*((Z602+Z611)/(Y602+Y611))^($F620*(1+$E620))</f>
        <v/>
      </c>
      <c r="AA620" s="45">
        <f>Z620*(1/(1+$G620))^(1+$E620)*(1+AA$7)^$D620*(AA602/Z602)^$E620*((AA602+AA611)/(Z602+Z611))^($F620*(1+$E620))</f>
        <v/>
      </c>
      <c r="AB620" s="45">
        <f>AA620*(1/(1+$G620))^(1+$E620)*(1+AB$7)^$D620*(AB602/AA602)^$E620*((AB602+AB611)/(AA602+AA611))^($F620*(1+$E620))</f>
        <v/>
      </c>
      <c r="AC620" s="45">
        <f>AB620*(1/(1+$G620))^(1+$E620)*(1+AC$7)^$D620*(AC602/AB602)^$E620*((AC602+AC611)/(AB602+AB611))^($F620*(1+$E620))</f>
        <v/>
      </c>
      <c r="AD620" s="46">
        <f>FUELUSE(AC620,AD602,AC602,AD611,AC611,AD$7,$D620,$E620,$F620,$G620)</f>
        <v/>
      </c>
      <c r="AF620" s="11">
        <f>LOWER(Settings!$C$4)&amp;".mit."&amp;$A620&amp;IF($C620="","","."&amp;$C620&amp;"."&amp;$B620)&amp;IF(INDEX(Variables!$D$5:$D$105,MATCH($A620,Variables!$A$5:$A$105,0))="","","."&amp;INDEX(Variables!$D$5:$D$105,MATCH($A620,Variables!$A$5:$A$105,0)))&amp;"."&amp;AF$5</f>
        <v/>
      </c>
      <c r="AG620" s="44">
        <f>INDEX(Inputs!$U$5:$U$132,MATCH($B620&amp;"|"&amp;$C620,Inputs!$A$5:$A$132,0))</f>
        <v/>
      </c>
      <c r="AH620" s="45">
        <f>AG620*(1/(1+$G620))^(1+$E620)*(1+AH$7)^$D620*(AH602/AG602)^$E620*((AH602+AH611)/(AG602+AG611))^($F620*(1+$E620))</f>
        <v/>
      </c>
      <c r="AI620" s="45">
        <f>AH620*(1/(1+$G620))^(1+$E620)*(1+AI$7)^$D620*(AI602/AH602)^$E620*((AI602+AI611)/(AH602+AH611))^($F620*(1+$E620))</f>
        <v/>
      </c>
      <c r="AJ620" s="45">
        <f>AI620*(1/(1+$G620))^(1+$E620)*(1+AJ$7)^$D620*(AJ602/AI602)^$E620*((AJ602+AJ611)/(AI602+AI611))^($F620*(1+$E620))</f>
        <v/>
      </c>
      <c r="AK620" s="45">
        <f>AJ620*(1/(1+$G620))^(1+$E620)*(1+AK$7)^$D620*(AK602/AJ602)^$E620*((AK602+AK611)/(AJ602+AJ611))^($F620*(1+$E620))</f>
        <v/>
      </c>
      <c r="AL620" s="45">
        <f>AK620*(1/(1+$G620))^(1+$E620)*(1+AL$7)^$D620*(AL602/AK602)^$E620*((AL602+AL611)/(AK602+AK611))^($F620*(1+$E620))</f>
        <v/>
      </c>
      <c r="AM620" s="45">
        <f>AL620*(1/(1+$G620))^(1+$E620)*(1+AM$7)^$D620*(AM602/AL602)^$E620*((AM602+AM611)/(AL602+AL611))^($F620*(1+$E620))</f>
        <v/>
      </c>
      <c r="AN620" s="45">
        <f>AM620*(1/(1+$G620))^(1+$E620)*(1+AN$7)^$D620*(AN602/AM602)^$E620*((AN602+AN611)/(AM602+AM611))^($F620*(1+$E620))</f>
        <v/>
      </c>
      <c r="AO620" s="45">
        <f>AN620*(1/(1+$G620))^(1+$E620)*(1+AO$7)^$D620*(AO602/AN602)^$E620*((AO602+AO611)/(AN602+AN611))^($F620*(1+$E620))</f>
        <v/>
      </c>
      <c r="AP620" s="45">
        <f>AO620*(1/(1+$G620))^(1+$E620)*(1+AP$7)^$D620*(AP602/AO602)^$E620*((AP602+AP611)/(AO602+AO611))^($F620*(1+$E620))</f>
        <v/>
      </c>
      <c r="AQ620" s="45">
        <f>AP620*(1/(1+$G620))^(1+$E620)*(1+AQ$7)^$D620*(AQ602/AP602)^$E620*((AQ602+AQ611)/(AP602+AP611))^($F620*(1+$E620))</f>
        <v/>
      </c>
      <c r="AR620" s="45">
        <f>AQ620*(1/(1+$G620))^(1+$E620)*(1+AR$7)^$D620*(AR602/AQ602)^$E620*((AR602+AR611)/(AQ602+AQ611))^($F620*(1+$E620))</f>
        <v/>
      </c>
      <c r="AS620" s="45">
        <f>AR620*(1/(1+$G620))^(1+$E620)*(1+AS$7)^$D620*(AS602/AR602)^$E620*((AS602+AS611)/(AR602+AR611))^($F620*(1+$E620))</f>
        <v/>
      </c>
      <c r="AT620" s="45">
        <f>AS620*(1/(1+$G620))^(1+$E620)*(1+AT$7)^$D620*(AT602/AS602)^$E620*((AT602+AT611)/(AS602+AS611))^($F620*(1+$E620))</f>
        <v/>
      </c>
      <c r="AU620" s="45">
        <f>AT620*(1/(1+$G620))^(1+$E620)*(1+AU$7)^$D620*(AU602/AT602)^$E620*((AU602+AU611)/(AT602+AT611))^($F620*(1+$E620))</f>
        <v/>
      </c>
      <c r="AV620" s="45">
        <f>AU620*(1/(1+$G620))^(1+$E620)*(1+AV$7)^$D620*(AV602/AU602)^$E620*((AV602+AV611)/(AU602+AU611))^($F620*(1+$E620))</f>
        <v/>
      </c>
      <c r="AW620" s="45">
        <f>AV620*(1/(1+$G620))^(1+$E620)*(1+AW$7)^$D620*(AW602/AV602)^$E620*((AW602+AW611)/(AV602+AV611))^($F620*(1+$E620))</f>
        <v/>
      </c>
      <c r="AX620" s="45">
        <f>AW620*(1/(1+$G620))^(1+$E620)*(1+AX$7)^$D620*(AX602/AW602)^$E620*((AX602+AX611)/(AW602+AW611))^($F620*(1+$E620))</f>
        <v/>
      </c>
      <c r="AY620" s="46">
        <f>FUELUSE(AX620,AY602,AX602,AY611,AX611,AY$7,$D620,$E620,$F620,$G620)</f>
        <v/>
      </c>
    </row>
    <row r="621" hidden="1" outlineLevel="2">
      <c r="A621" s="14" t="inlineStr">
        <is>
          <t>ener</t>
        </is>
      </c>
      <c r="B621" s="14" t="inlineStr">
        <is>
          <t>die</t>
        </is>
      </c>
      <c r="C621" s="14" t="inlineStr">
        <is>
          <t>avi</t>
        </is>
      </c>
      <c r="D621" s="37">
        <f>INDEX(Inputs!$N$5:$N$132,MATCH($B621&amp;"|"&amp;$C621,Inputs!$A$5:$A$132,0))</f>
        <v/>
      </c>
      <c r="E621" s="37">
        <f>INDEX(Inputs!$O$5:$O$132,MATCH($B621&amp;"|"&amp;$C621,Inputs!$A$5:$A$132,0))</f>
        <v/>
      </c>
      <c r="F621" s="37">
        <f>INDEX(Inputs!$P$5:$P$132,MATCH($B621&amp;"|"&amp;$C621,Inputs!$A$5:$A$132,0))</f>
        <v/>
      </c>
      <c r="G621" s="37">
        <f>INDEX(Inputs!$Q$5:$Q$132,MATCH($B621&amp;"|"&amp;$C621,Inputs!$A$5:$A$132,0))</f>
        <v/>
      </c>
      <c r="H621" s="14">
        <f>INDEX(Variables!$B$5:$B$105,MATCH($A621,Variables!$A$5:$A$105,0))&amp;IF($C621="",""," | "&amp;INDEX(Mapping!$B$5:$B$26,MATCH($C621,Mapping!$A$5:$A$26,0))&amp;" | "&amp;INDEX(Mapping!$B$30:$B$41,MATCH($B621,Mapping!$A$30:$A$41,0)))</f>
        <v/>
      </c>
      <c r="I621" s="14">
        <f>INDEX(Variables!$C$5:$C$105,MATCH($A621,Variables!$A$5:$A$105,0))</f>
        <v/>
      </c>
      <c r="J621" s="14">
        <f>INDEX(Variables!$E$5:$E$105,MATCH($A621,Variables!$A$5:$A$105,0))</f>
        <v/>
      </c>
      <c r="K621" s="11">
        <f>LOWER(Settings!$C$4)&amp;".mit."&amp;$A621&amp;IF($C621="","","."&amp;$C621&amp;"."&amp;$B621)&amp;IF(INDEX(Variables!$D$5:$D$105,MATCH($A621,Variables!$A$5:$A$105,0))="","","."&amp;INDEX(Variables!$D$5:$D$105,MATCH($A621,Variables!$A$5:$A$105,0)))&amp;"."&amp;K$5</f>
        <v/>
      </c>
      <c r="L621" s="44">
        <f>INDEX(Inputs!$U$5:$U$132,MATCH($B621&amp;"|"&amp;$C621,Inputs!$A$5:$A$132,0))</f>
        <v/>
      </c>
      <c r="M621" s="45">
        <f>L621*(1/(1+$G621))^(1+$E621)*(1+M$7)^$D621*(M603/L603)^$E621*((M603+M612)/(L603+L612))^($F621*(1+$E621))</f>
        <v/>
      </c>
      <c r="N621" s="45">
        <f>M621*(1/(1+$G621))^(1+$E621)*(1+N$7)^$D621*(N603/M603)^$E621*((N603+N612)/(M603+M612))^($F621*(1+$E621))</f>
        <v/>
      </c>
      <c r="O621" s="45">
        <f>N621*(1/(1+$G621))^(1+$E621)*(1+O$7)^$D621*(O603/N603)^$E621*((O603+O612)/(N603+N612))^($F621*(1+$E621))</f>
        <v/>
      </c>
      <c r="P621" s="45">
        <f>O621*(1/(1+$G621))^(1+$E621)*(1+P$7)^$D621*(P603/O603)^$E621*((P603+P612)/(O603+O612))^($F621*(1+$E621))</f>
        <v/>
      </c>
      <c r="Q621" s="45">
        <f>P621*(1/(1+$G621))^(1+$E621)*(1+Q$7)^$D621*(Q603/P603)^$E621*((Q603+Q612)/(P603+P612))^($F621*(1+$E621))</f>
        <v/>
      </c>
      <c r="R621" s="45">
        <f>Q621*(1/(1+$G621))^(1+$E621)*(1+R$7)^$D621*(R603/Q603)^$E621*((R603+R612)/(Q603+Q612))^($F621*(1+$E621))</f>
        <v/>
      </c>
      <c r="S621" s="45">
        <f>R621*(1/(1+$G621))^(1+$E621)*(1+S$7)^$D621*(S603/R603)^$E621*((S603+S612)/(R603+R612))^($F621*(1+$E621))</f>
        <v/>
      </c>
      <c r="T621" s="45">
        <f>S621*(1/(1+$G621))^(1+$E621)*(1+T$7)^$D621*(T603/S603)^$E621*((T603+T612)/(S603+S612))^($F621*(1+$E621))</f>
        <v/>
      </c>
      <c r="U621" s="45">
        <f>T621*(1/(1+$G621))^(1+$E621)*(1+U$7)^$D621*(U603/T603)^$E621*((U603+U612)/(T603+T612))^($F621*(1+$E621))</f>
        <v/>
      </c>
      <c r="V621" s="45">
        <f>U621*(1/(1+$G621))^(1+$E621)*(1+V$7)^$D621*(V603/U603)^$E621*((V603+V612)/(U603+U612))^($F621*(1+$E621))</f>
        <v/>
      </c>
      <c r="W621" s="45">
        <f>V621*(1/(1+$G621))^(1+$E621)*(1+W$7)^$D621*(W603/V603)^$E621*((W603+W612)/(V603+V612))^($F621*(1+$E621))</f>
        <v/>
      </c>
      <c r="X621" s="45">
        <f>W621*(1/(1+$G621))^(1+$E621)*(1+X$7)^$D621*(X603/W603)^$E621*((X603+X612)/(W603+W612))^($F621*(1+$E621))</f>
        <v/>
      </c>
      <c r="Y621" s="45">
        <f>X621*(1/(1+$G621))^(1+$E621)*(1+Y$7)^$D621*(Y603/X603)^$E621*((Y603+Y612)/(X603+X612))^($F621*(1+$E621))</f>
        <v/>
      </c>
      <c r="Z621" s="45">
        <f>Y621*(1/(1+$G621))^(1+$E621)*(1+Z$7)^$D621*(Z603/Y603)^$E621*((Z603+Z612)/(Y603+Y612))^($F621*(1+$E621))</f>
        <v/>
      </c>
      <c r="AA621" s="45">
        <f>Z621*(1/(1+$G621))^(1+$E621)*(1+AA$7)^$D621*(AA603/Z603)^$E621*((AA603+AA612)/(Z603+Z612))^($F621*(1+$E621))</f>
        <v/>
      </c>
      <c r="AB621" s="45">
        <f>AA621*(1/(1+$G621))^(1+$E621)*(1+AB$7)^$D621*(AB603/AA603)^$E621*((AB603+AB612)/(AA603+AA612))^($F621*(1+$E621))</f>
        <v/>
      </c>
      <c r="AC621" s="45">
        <f>AB621*(1/(1+$G621))^(1+$E621)*(1+AC$7)^$D621*(AC603/AB603)^$E621*((AC603+AC612)/(AB603+AB612))^($F621*(1+$E621))</f>
        <v/>
      </c>
      <c r="AD621" s="46">
        <f>FUELUSE(AC621,AD603,AC603,AD612,AC612,AD$7,$D621,$E621,$F621,$G621)</f>
        <v/>
      </c>
      <c r="AF621" s="11">
        <f>LOWER(Settings!$C$4)&amp;".mit."&amp;$A621&amp;IF($C621="","","."&amp;$C621&amp;"."&amp;$B621)&amp;IF(INDEX(Variables!$D$5:$D$105,MATCH($A621,Variables!$A$5:$A$105,0))="","","."&amp;INDEX(Variables!$D$5:$D$105,MATCH($A621,Variables!$A$5:$A$105,0)))&amp;"."&amp;AF$5</f>
        <v/>
      </c>
      <c r="AG621" s="44">
        <f>INDEX(Inputs!$U$5:$U$132,MATCH($B621&amp;"|"&amp;$C621,Inputs!$A$5:$A$132,0))</f>
        <v/>
      </c>
      <c r="AH621" s="45">
        <f>AG621*(1/(1+$G621))^(1+$E621)*(1+AH$7)^$D621*(AH603/AG603)^$E621*((AH603+AH612)/(AG603+AG612))^($F621*(1+$E621))</f>
        <v/>
      </c>
      <c r="AI621" s="45">
        <f>AH621*(1/(1+$G621))^(1+$E621)*(1+AI$7)^$D621*(AI603/AH603)^$E621*((AI603+AI612)/(AH603+AH612))^($F621*(1+$E621))</f>
        <v/>
      </c>
      <c r="AJ621" s="45">
        <f>AI621*(1/(1+$G621))^(1+$E621)*(1+AJ$7)^$D621*(AJ603/AI603)^$E621*((AJ603+AJ612)/(AI603+AI612))^($F621*(1+$E621))</f>
        <v/>
      </c>
      <c r="AK621" s="45">
        <f>AJ621*(1/(1+$G621))^(1+$E621)*(1+AK$7)^$D621*(AK603/AJ603)^$E621*((AK603+AK612)/(AJ603+AJ612))^($F621*(1+$E621))</f>
        <v/>
      </c>
      <c r="AL621" s="45">
        <f>AK621*(1/(1+$G621))^(1+$E621)*(1+AL$7)^$D621*(AL603/AK603)^$E621*((AL603+AL612)/(AK603+AK612))^($F621*(1+$E621))</f>
        <v/>
      </c>
      <c r="AM621" s="45">
        <f>AL621*(1/(1+$G621))^(1+$E621)*(1+AM$7)^$D621*(AM603/AL603)^$E621*((AM603+AM612)/(AL603+AL612))^($F621*(1+$E621))</f>
        <v/>
      </c>
      <c r="AN621" s="45">
        <f>AM621*(1/(1+$G621))^(1+$E621)*(1+AN$7)^$D621*(AN603/AM603)^$E621*((AN603+AN612)/(AM603+AM612))^($F621*(1+$E621))</f>
        <v/>
      </c>
      <c r="AO621" s="45">
        <f>AN621*(1/(1+$G621))^(1+$E621)*(1+AO$7)^$D621*(AO603/AN603)^$E621*((AO603+AO612)/(AN603+AN612))^($F621*(1+$E621))</f>
        <v/>
      </c>
      <c r="AP621" s="45">
        <f>AO621*(1/(1+$G621))^(1+$E621)*(1+AP$7)^$D621*(AP603/AO603)^$E621*((AP603+AP612)/(AO603+AO612))^($F621*(1+$E621))</f>
        <v/>
      </c>
      <c r="AQ621" s="45">
        <f>AP621*(1/(1+$G621))^(1+$E621)*(1+AQ$7)^$D621*(AQ603/AP603)^$E621*((AQ603+AQ612)/(AP603+AP612))^($F621*(1+$E621))</f>
        <v/>
      </c>
      <c r="AR621" s="45">
        <f>AQ621*(1/(1+$G621))^(1+$E621)*(1+AR$7)^$D621*(AR603/AQ603)^$E621*((AR603+AR612)/(AQ603+AQ612))^($F621*(1+$E621))</f>
        <v/>
      </c>
      <c r="AS621" s="45">
        <f>AR621*(1/(1+$G621))^(1+$E621)*(1+AS$7)^$D621*(AS603/AR603)^$E621*((AS603+AS612)/(AR603+AR612))^($F621*(1+$E621))</f>
        <v/>
      </c>
      <c r="AT621" s="45">
        <f>AS621*(1/(1+$G621))^(1+$E621)*(1+AT$7)^$D621*(AT603/AS603)^$E621*((AT603+AT612)/(AS603+AS612))^($F621*(1+$E621))</f>
        <v/>
      </c>
      <c r="AU621" s="45">
        <f>AT621*(1/(1+$G621))^(1+$E621)*(1+AU$7)^$D621*(AU603/AT603)^$E621*((AU603+AU612)/(AT603+AT612))^($F621*(1+$E621))</f>
        <v/>
      </c>
      <c r="AV621" s="45">
        <f>AU621*(1/(1+$G621))^(1+$E621)*(1+AV$7)^$D621*(AV603/AU603)^$E621*((AV603+AV612)/(AU603+AU612))^($F621*(1+$E621))</f>
        <v/>
      </c>
      <c r="AW621" s="45">
        <f>AV621*(1/(1+$G621))^(1+$E621)*(1+AW$7)^$D621*(AW603/AV603)^$E621*((AW603+AW612)/(AV603+AV612))^($F621*(1+$E621))</f>
        <v/>
      </c>
      <c r="AX621" s="45">
        <f>AW621*(1/(1+$G621))^(1+$E621)*(1+AX$7)^$D621*(AX603/AW603)^$E621*((AX603+AX612)/(AW603+AW612))^($F621*(1+$E621))</f>
        <v/>
      </c>
      <c r="AY621" s="46">
        <f>FUELUSE(AX621,AY603,AX603,AY612,AX612,AY$7,$D621,$E621,$F621,$G621)</f>
        <v/>
      </c>
    </row>
    <row r="622" hidden="1" outlineLevel="2">
      <c r="A622" s="14" t="inlineStr">
        <is>
          <t>ener</t>
        </is>
      </c>
      <c r="B622" s="14" t="inlineStr">
        <is>
          <t>lpg</t>
        </is>
      </c>
      <c r="C622" s="14" t="inlineStr">
        <is>
          <t>avi</t>
        </is>
      </c>
      <c r="D622" s="37">
        <f>INDEX(Inputs!$N$5:$N$132,MATCH($B622&amp;"|"&amp;$C622,Inputs!$A$5:$A$132,0))</f>
        <v/>
      </c>
      <c r="E622" s="37">
        <f>INDEX(Inputs!$O$5:$O$132,MATCH($B622&amp;"|"&amp;$C622,Inputs!$A$5:$A$132,0))</f>
        <v/>
      </c>
      <c r="F622" s="37">
        <f>INDEX(Inputs!$P$5:$P$132,MATCH($B622&amp;"|"&amp;$C622,Inputs!$A$5:$A$132,0))</f>
        <v/>
      </c>
      <c r="G622" s="37">
        <f>INDEX(Inputs!$Q$5:$Q$132,MATCH($B622&amp;"|"&amp;$C622,Inputs!$A$5:$A$132,0))</f>
        <v/>
      </c>
      <c r="H622" s="14">
        <f>INDEX(Variables!$B$5:$B$105,MATCH($A622,Variables!$A$5:$A$105,0))&amp;IF($C622="",""," | "&amp;INDEX(Mapping!$B$5:$B$26,MATCH($C622,Mapping!$A$5:$A$26,0))&amp;" | "&amp;INDEX(Mapping!$B$30:$B$41,MATCH($B622,Mapping!$A$30:$A$41,0)))</f>
        <v/>
      </c>
      <c r="I622" s="14">
        <f>INDEX(Variables!$C$5:$C$105,MATCH($A622,Variables!$A$5:$A$105,0))</f>
        <v/>
      </c>
      <c r="J622" s="14">
        <f>INDEX(Variables!$E$5:$E$105,MATCH($A622,Variables!$A$5:$A$105,0))</f>
        <v/>
      </c>
      <c r="K622" s="11">
        <f>LOWER(Settings!$C$4)&amp;".mit."&amp;$A622&amp;IF($C622="","","."&amp;$C622&amp;"."&amp;$B622)&amp;IF(INDEX(Variables!$D$5:$D$105,MATCH($A622,Variables!$A$5:$A$105,0))="","","."&amp;INDEX(Variables!$D$5:$D$105,MATCH($A622,Variables!$A$5:$A$105,0)))&amp;"."&amp;K$5</f>
        <v/>
      </c>
      <c r="L622" s="44">
        <f>INDEX(Inputs!$U$5:$U$132,MATCH($B622&amp;"|"&amp;$C622,Inputs!$A$5:$A$132,0))</f>
        <v/>
      </c>
      <c r="M622" s="45">
        <f>L622*(1/(1+$G622))^(1+$E622)*(1+M$7)^$D622*(M604/L604)^$E622*((M604+M613)/(L604+L613))^($F622*(1+$E622))</f>
        <v/>
      </c>
      <c r="N622" s="45">
        <f>M622*(1/(1+$G622))^(1+$E622)*(1+N$7)^$D622*(N604/M604)^$E622*((N604+N613)/(M604+M613))^($F622*(1+$E622))</f>
        <v/>
      </c>
      <c r="O622" s="45">
        <f>N622*(1/(1+$G622))^(1+$E622)*(1+O$7)^$D622*(O604/N604)^$E622*((O604+O613)/(N604+N613))^($F622*(1+$E622))</f>
        <v/>
      </c>
      <c r="P622" s="45">
        <f>O622*(1/(1+$G622))^(1+$E622)*(1+P$7)^$D622*(P604/O604)^$E622*((P604+P613)/(O604+O613))^($F622*(1+$E622))</f>
        <v/>
      </c>
      <c r="Q622" s="45">
        <f>P622*(1/(1+$G622))^(1+$E622)*(1+Q$7)^$D622*(Q604/P604)^$E622*((Q604+Q613)/(P604+P613))^($F622*(1+$E622))</f>
        <v/>
      </c>
      <c r="R622" s="45">
        <f>Q622*(1/(1+$G622))^(1+$E622)*(1+R$7)^$D622*(R604/Q604)^$E622*((R604+R613)/(Q604+Q613))^($F622*(1+$E622))</f>
        <v/>
      </c>
      <c r="S622" s="45">
        <f>R622*(1/(1+$G622))^(1+$E622)*(1+S$7)^$D622*(S604/R604)^$E622*((S604+S613)/(R604+R613))^($F622*(1+$E622))</f>
        <v/>
      </c>
      <c r="T622" s="45">
        <f>S622*(1/(1+$G622))^(1+$E622)*(1+T$7)^$D622*(T604/S604)^$E622*((T604+T613)/(S604+S613))^($F622*(1+$E622))</f>
        <v/>
      </c>
      <c r="U622" s="45">
        <f>T622*(1/(1+$G622))^(1+$E622)*(1+U$7)^$D622*(U604/T604)^$E622*((U604+U613)/(T604+T613))^($F622*(1+$E622))</f>
        <v/>
      </c>
      <c r="V622" s="45">
        <f>U622*(1/(1+$G622))^(1+$E622)*(1+V$7)^$D622*(V604/U604)^$E622*((V604+V613)/(U604+U613))^($F622*(1+$E622))</f>
        <v/>
      </c>
      <c r="W622" s="45">
        <f>V622*(1/(1+$G622))^(1+$E622)*(1+W$7)^$D622*(W604/V604)^$E622*((W604+W613)/(V604+V613))^($F622*(1+$E622))</f>
        <v/>
      </c>
      <c r="X622" s="45">
        <f>W622*(1/(1+$G622))^(1+$E622)*(1+X$7)^$D622*(X604/W604)^$E622*((X604+X613)/(W604+W613))^($F622*(1+$E622))</f>
        <v/>
      </c>
      <c r="Y622" s="45">
        <f>X622*(1/(1+$G622))^(1+$E622)*(1+Y$7)^$D622*(Y604/X604)^$E622*((Y604+Y613)/(X604+X613))^($F622*(1+$E622))</f>
        <v/>
      </c>
      <c r="Z622" s="45">
        <f>Y622*(1/(1+$G622))^(1+$E622)*(1+Z$7)^$D622*(Z604/Y604)^$E622*((Z604+Z613)/(Y604+Y613))^($F622*(1+$E622))</f>
        <v/>
      </c>
      <c r="AA622" s="45">
        <f>Z622*(1/(1+$G622))^(1+$E622)*(1+AA$7)^$D622*(AA604/Z604)^$E622*((AA604+AA613)/(Z604+Z613))^($F622*(1+$E622))</f>
        <v/>
      </c>
      <c r="AB622" s="45">
        <f>AA622*(1/(1+$G622))^(1+$E622)*(1+AB$7)^$D622*(AB604/AA604)^$E622*((AB604+AB613)/(AA604+AA613))^($F622*(1+$E622))</f>
        <v/>
      </c>
      <c r="AC622" s="45">
        <f>AB622*(1/(1+$G622))^(1+$E622)*(1+AC$7)^$D622*(AC604/AB604)^$E622*((AC604+AC613)/(AB604+AB613))^($F622*(1+$E622))</f>
        <v/>
      </c>
      <c r="AD622" s="46">
        <f>FUELUSE(AC622,AD604,AC604,AD613,AC613,AD$7,$D622,$E622,$F622,$G622)</f>
        <v/>
      </c>
      <c r="AF622" s="11">
        <f>LOWER(Settings!$C$4)&amp;".mit."&amp;$A622&amp;IF($C622="","","."&amp;$C622&amp;"."&amp;$B622)&amp;IF(INDEX(Variables!$D$5:$D$105,MATCH($A622,Variables!$A$5:$A$105,0))="","","."&amp;INDEX(Variables!$D$5:$D$105,MATCH($A622,Variables!$A$5:$A$105,0)))&amp;"."&amp;AF$5</f>
        <v/>
      </c>
      <c r="AG622" s="44">
        <f>INDEX(Inputs!$U$5:$U$132,MATCH($B622&amp;"|"&amp;$C622,Inputs!$A$5:$A$132,0))</f>
        <v/>
      </c>
      <c r="AH622" s="45">
        <f>AG622*(1/(1+$G622))^(1+$E622)*(1+AH$7)^$D622*(AH604/AG604)^$E622*((AH604+AH613)/(AG604+AG613))^($F622*(1+$E622))</f>
        <v/>
      </c>
      <c r="AI622" s="45">
        <f>AH622*(1/(1+$G622))^(1+$E622)*(1+AI$7)^$D622*(AI604/AH604)^$E622*((AI604+AI613)/(AH604+AH613))^($F622*(1+$E622))</f>
        <v/>
      </c>
      <c r="AJ622" s="45">
        <f>AI622*(1/(1+$G622))^(1+$E622)*(1+AJ$7)^$D622*(AJ604/AI604)^$E622*((AJ604+AJ613)/(AI604+AI613))^($F622*(1+$E622))</f>
        <v/>
      </c>
      <c r="AK622" s="45">
        <f>AJ622*(1/(1+$G622))^(1+$E622)*(1+AK$7)^$D622*(AK604/AJ604)^$E622*((AK604+AK613)/(AJ604+AJ613))^($F622*(1+$E622))</f>
        <v/>
      </c>
      <c r="AL622" s="45">
        <f>AK622*(1/(1+$G622))^(1+$E622)*(1+AL$7)^$D622*(AL604/AK604)^$E622*((AL604+AL613)/(AK604+AK613))^($F622*(1+$E622))</f>
        <v/>
      </c>
      <c r="AM622" s="45">
        <f>AL622*(1/(1+$G622))^(1+$E622)*(1+AM$7)^$D622*(AM604/AL604)^$E622*((AM604+AM613)/(AL604+AL613))^($F622*(1+$E622))</f>
        <v/>
      </c>
      <c r="AN622" s="45">
        <f>AM622*(1/(1+$G622))^(1+$E622)*(1+AN$7)^$D622*(AN604/AM604)^$E622*((AN604+AN613)/(AM604+AM613))^($F622*(1+$E622))</f>
        <v/>
      </c>
      <c r="AO622" s="45">
        <f>AN622*(1/(1+$G622))^(1+$E622)*(1+AO$7)^$D622*(AO604/AN604)^$E622*((AO604+AO613)/(AN604+AN613))^($F622*(1+$E622))</f>
        <v/>
      </c>
      <c r="AP622" s="45">
        <f>AO622*(1/(1+$G622))^(1+$E622)*(1+AP$7)^$D622*(AP604/AO604)^$E622*((AP604+AP613)/(AO604+AO613))^($F622*(1+$E622))</f>
        <v/>
      </c>
      <c r="AQ622" s="45">
        <f>AP622*(1/(1+$G622))^(1+$E622)*(1+AQ$7)^$D622*(AQ604/AP604)^$E622*((AQ604+AQ613)/(AP604+AP613))^($F622*(1+$E622))</f>
        <v/>
      </c>
      <c r="AR622" s="45">
        <f>AQ622*(1/(1+$G622))^(1+$E622)*(1+AR$7)^$D622*(AR604/AQ604)^$E622*((AR604+AR613)/(AQ604+AQ613))^($F622*(1+$E622))</f>
        <v/>
      </c>
      <c r="AS622" s="45">
        <f>AR622*(1/(1+$G622))^(1+$E622)*(1+AS$7)^$D622*(AS604/AR604)^$E622*((AS604+AS613)/(AR604+AR613))^($F622*(1+$E622))</f>
        <v/>
      </c>
      <c r="AT622" s="45">
        <f>AS622*(1/(1+$G622))^(1+$E622)*(1+AT$7)^$D622*(AT604/AS604)^$E622*((AT604+AT613)/(AS604+AS613))^($F622*(1+$E622))</f>
        <v/>
      </c>
      <c r="AU622" s="45">
        <f>AT622*(1/(1+$G622))^(1+$E622)*(1+AU$7)^$D622*(AU604/AT604)^$E622*((AU604+AU613)/(AT604+AT613))^($F622*(1+$E622))</f>
        <v/>
      </c>
      <c r="AV622" s="45">
        <f>AU622*(1/(1+$G622))^(1+$E622)*(1+AV$7)^$D622*(AV604/AU604)^$E622*((AV604+AV613)/(AU604+AU613))^($F622*(1+$E622))</f>
        <v/>
      </c>
      <c r="AW622" s="45">
        <f>AV622*(1/(1+$G622))^(1+$E622)*(1+AW$7)^$D622*(AW604/AV604)^$E622*((AW604+AW613)/(AV604+AV613))^($F622*(1+$E622))</f>
        <v/>
      </c>
      <c r="AX622" s="45">
        <f>AW622*(1/(1+$G622))^(1+$E622)*(1+AX$7)^$D622*(AX604/AW604)^$E622*((AX604+AX613)/(AW604+AW613))^($F622*(1+$E622))</f>
        <v/>
      </c>
      <c r="AY622" s="46">
        <f>FUELUSE(AX622,AY604,AX604,AY613,AX613,AY$7,$D622,$E622,$F622,$G622)</f>
        <v/>
      </c>
    </row>
    <row r="623" hidden="1" outlineLevel="2">
      <c r="A623" s="14" t="inlineStr">
        <is>
          <t>ener</t>
        </is>
      </c>
      <c r="B623" s="14" t="inlineStr">
        <is>
          <t>ker</t>
        </is>
      </c>
      <c r="C623" s="14" t="inlineStr">
        <is>
          <t>avi</t>
        </is>
      </c>
      <c r="D623" s="37">
        <f>INDEX(Inputs!$N$5:$N$132,MATCH($B623&amp;"|"&amp;$C623,Inputs!$A$5:$A$132,0))</f>
        <v/>
      </c>
      <c r="E623" s="37">
        <f>INDEX(Inputs!$O$5:$O$132,MATCH($B623&amp;"|"&amp;$C623,Inputs!$A$5:$A$132,0))</f>
        <v/>
      </c>
      <c r="F623" s="37">
        <f>INDEX(Inputs!$P$5:$P$132,MATCH($B623&amp;"|"&amp;$C623,Inputs!$A$5:$A$132,0))</f>
        <v/>
      </c>
      <c r="G623" s="37">
        <f>INDEX(Inputs!$Q$5:$Q$132,MATCH($B623&amp;"|"&amp;$C623,Inputs!$A$5:$A$132,0))</f>
        <v/>
      </c>
      <c r="H623" s="14">
        <f>INDEX(Variables!$B$5:$B$105,MATCH($A623,Variables!$A$5:$A$105,0))&amp;IF($C623="",""," | "&amp;INDEX(Mapping!$B$5:$B$26,MATCH($C623,Mapping!$A$5:$A$26,0))&amp;" | "&amp;INDEX(Mapping!$B$30:$B$41,MATCH($B623,Mapping!$A$30:$A$41,0)))</f>
        <v/>
      </c>
      <c r="I623" s="14">
        <f>INDEX(Variables!$C$5:$C$105,MATCH($A623,Variables!$A$5:$A$105,0))</f>
        <v/>
      </c>
      <c r="J623" s="14">
        <f>INDEX(Variables!$E$5:$E$105,MATCH($A623,Variables!$A$5:$A$105,0))</f>
        <v/>
      </c>
      <c r="K623" s="11">
        <f>LOWER(Settings!$C$4)&amp;".mit."&amp;$A623&amp;IF($C623="","","."&amp;$C623&amp;"."&amp;$B623)&amp;IF(INDEX(Variables!$D$5:$D$105,MATCH($A623,Variables!$A$5:$A$105,0))="","","."&amp;INDEX(Variables!$D$5:$D$105,MATCH($A623,Variables!$A$5:$A$105,0)))&amp;"."&amp;K$5</f>
        <v/>
      </c>
      <c r="L623" s="44">
        <f>INDEX(Inputs!$U$5:$U$132,MATCH($B623&amp;"|"&amp;$C623,Inputs!$A$5:$A$132,0))</f>
        <v/>
      </c>
      <c r="M623" s="45">
        <f>L623*(1/(1+$G623))^(1+$E623)*(1+M$7)^$D623*(M605/L605)^$E623*((M605+M614)/(L605+L614))^($F623*(1+$E623))</f>
        <v/>
      </c>
      <c r="N623" s="45">
        <f>M623*(1/(1+$G623))^(1+$E623)*(1+N$7)^$D623*(N605/M605)^$E623*((N605+N614)/(M605+M614))^($F623*(1+$E623))</f>
        <v/>
      </c>
      <c r="O623" s="45">
        <f>N623*(1/(1+$G623))^(1+$E623)*(1+O$7)^$D623*(O605/N605)^$E623*((O605+O614)/(N605+N614))^($F623*(1+$E623))</f>
        <v/>
      </c>
      <c r="P623" s="45">
        <f>O623*(1/(1+$G623))^(1+$E623)*(1+P$7)^$D623*(P605/O605)^$E623*((P605+P614)/(O605+O614))^($F623*(1+$E623))</f>
        <v/>
      </c>
      <c r="Q623" s="45">
        <f>P623*(1/(1+$G623))^(1+$E623)*(1+Q$7)^$D623*(Q605/P605)^$E623*((Q605+Q614)/(P605+P614))^($F623*(1+$E623))</f>
        <v/>
      </c>
      <c r="R623" s="45">
        <f>Q623*(1/(1+$G623))^(1+$E623)*(1+R$7)^$D623*(R605/Q605)^$E623*((R605+R614)/(Q605+Q614))^($F623*(1+$E623))</f>
        <v/>
      </c>
      <c r="S623" s="45">
        <f>R623*(1/(1+$G623))^(1+$E623)*(1+S$7)^$D623*(S605/R605)^$E623*((S605+S614)/(R605+R614))^($F623*(1+$E623))</f>
        <v/>
      </c>
      <c r="T623" s="45">
        <f>S623*(1/(1+$G623))^(1+$E623)*(1+T$7)^$D623*(T605/S605)^$E623*((T605+T614)/(S605+S614))^($F623*(1+$E623))</f>
        <v/>
      </c>
      <c r="U623" s="45">
        <f>T623*(1/(1+$G623))^(1+$E623)*(1+U$7)^$D623*(U605/T605)^$E623*((U605+U614)/(T605+T614))^($F623*(1+$E623))</f>
        <v/>
      </c>
      <c r="V623" s="45">
        <f>U623*(1/(1+$G623))^(1+$E623)*(1+V$7)^$D623*(V605/U605)^$E623*((V605+V614)/(U605+U614))^($F623*(1+$E623))</f>
        <v/>
      </c>
      <c r="W623" s="45">
        <f>V623*(1/(1+$G623))^(1+$E623)*(1+W$7)^$D623*(W605/V605)^$E623*((W605+W614)/(V605+V614))^($F623*(1+$E623))</f>
        <v/>
      </c>
      <c r="X623" s="45">
        <f>W623*(1/(1+$G623))^(1+$E623)*(1+X$7)^$D623*(X605/W605)^$E623*((X605+X614)/(W605+W614))^($F623*(1+$E623))</f>
        <v/>
      </c>
      <c r="Y623" s="45">
        <f>X623*(1/(1+$G623))^(1+$E623)*(1+Y$7)^$D623*(Y605/X605)^$E623*((Y605+Y614)/(X605+X614))^($F623*(1+$E623))</f>
        <v/>
      </c>
      <c r="Z623" s="45">
        <f>Y623*(1/(1+$G623))^(1+$E623)*(1+Z$7)^$D623*(Z605/Y605)^$E623*((Z605+Z614)/(Y605+Y614))^($F623*(1+$E623))</f>
        <v/>
      </c>
      <c r="AA623" s="45">
        <f>Z623*(1/(1+$G623))^(1+$E623)*(1+AA$7)^$D623*(AA605/Z605)^$E623*((AA605+AA614)/(Z605+Z614))^($F623*(1+$E623))</f>
        <v/>
      </c>
      <c r="AB623" s="45">
        <f>AA623*(1/(1+$G623))^(1+$E623)*(1+AB$7)^$D623*(AB605/AA605)^$E623*((AB605+AB614)/(AA605+AA614))^($F623*(1+$E623))</f>
        <v/>
      </c>
      <c r="AC623" s="45">
        <f>AB623*(1/(1+$G623))^(1+$E623)*(1+AC$7)^$D623*(AC605/AB605)^$E623*((AC605+AC614)/(AB605+AB614))^($F623*(1+$E623))</f>
        <v/>
      </c>
      <c r="AD623" s="46">
        <f>FUELUSE(AC623,AD605,AC605,AD614,AC614,AD$7,$D623,$E623,$F623,$G623)</f>
        <v/>
      </c>
      <c r="AF623" s="11">
        <f>LOWER(Settings!$C$4)&amp;".mit."&amp;$A623&amp;IF($C623="","","."&amp;$C623&amp;"."&amp;$B623)&amp;IF(INDEX(Variables!$D$5:$D$105,MATCH($A623,Variables!$A$5:$A$105,0))="","","."&amp;INDEX(Variables!$D$5:$D$105,MATCH($A623,Variables!$A$5:$A$105,0)))&amp;"."&amp;AF$5</f>
        <v/>
      </c>
      <c r="AG623" s="44">
        <f>INDEX(Inputs!$U$5:$U$132,MATCH($B623&amp;"|"&amp;$C623,Inputs!$A$5:$A$132,0))</f>
        <v/>
      </c>
      <c r="AH623" s="45">
        <f>AG623*(1/(1+$G623))^(1+$E623)*(1+AH$7)^$D623*(AH605/AG605)^$E623*((AH605+AH614)/(AG605+AG614))^($F623*(1+$E623))</f>
        <v/>
      </c>
      <c r="AI623" s="45">
        <f>AH623*(1/(1+$G623))^(1+$E623)*(1+AI$7)^$D623*(AI605/AH605)^$E623*((AI605+AI614)/(AH605+AH614))^($F623*(1+$E623))</f>
        <v/>
      </c>
      <c r="AJ623" s="45">
        <f>AI623*(1/(1+$G623))^(1+$E623)*(1+AJ$7)^$D623*(AJ605/AI605)^$E623*((AJ605+AJ614)/(AI605+AI614))^($F623*(1+$E623))</f>
        <v/>
      </c>
      <c r="AK623" s="45">
        <f>AJ623*(1/(1+$G623))^(1+$E623)*(1+AK$7)^$D623*(AK605/AJ605)^$E623*((AK605+AK614)/(AJ605+AJ614))^($F623*(1+$E623))</f>
        <v/>
      </c>
      <c r="AL623" s="45">
        <f>AK623*(1/(1+$G623))^(1+$E623)*(1+AL$7)^$D623*(AL605/AK605)^$E623*((AL605+AL614)/(AK605+AK614))^($F623*(1+$E623))</f>
        <v/>
      </c>
      <c r="AM623" s="45">
        <f>AL623*(1/(1+$G623))^(1+$E623)*(1+AM$7)^$D623*(AM605/AL605)^$E623*((AM605+AM614)/(AL605+AL614))^($F623*(1+$E623))</f>
        <v/>
      </c>
      <c r="AN623" s="45">
        <f>AM623*(1/(1+$G623))^(1+$E623)*(1+AN$7)^$D623*(AN605/AM605)^$E623*((AN605+AN614)/(AM605+AM614))^($F623*(1+$E623))</f>
        <v/>
      </c>
      <c r="AO623" s="45">
        <f>AN623*(1/(1+$G623))^(1+$E623)*(1+AO$7)^$D623*(AO605/AN605)^$E623*((AO605+AO614)/(AN605+AN614))^($F623*(1+$E623))</f>
        <v/>
      </c>
      <c r="AP623" s="45">
        <f>AO623*(1/(1+$G623))^(1+$E623)*(1+AP$7)^$D623*(AP605/AO605)^$E623*((AP605+AP614)/(AO605+AO614))^($F623*(1+$E623))</f>
        <v/>
      </c>
      <c r="AQ623" s="45">
        <f>AP623*(1/(1+$G623))^(1+$E623)*(1+AQ$7)^$D623*(AQ605/AP605)^$E623*((AQ605+AQ614)/(AP605+AP614))^($F623*(1+$E623))</f>
        <v/>
      </c>
      <c r="AR623" s="45">
        <f>AQ623*(1/(1+$G623))^(1+$E623)*(1+AR$7)^$D623*(AR605/AQ605)^$E623*((AR605+AR614)/(AQ605+AQ614))^($F623*(1+$E623))</f>
        <v/>
      </c>
      <c r="AS623" s="45">
        <f>AR623*(1/(1+$G623))^(1+$E623)*(1+AS$7)^$D623*(AS605/AR605)^$E623*((AS605+AS614)/(AR605+AR614))^($F623*(1+$E623))</f>
        <v/>
      </c>
      <c r="AT623" s="45">
        <f>AS623*(1/(1+$G623))^(1+$E623)*(1+AT$7)^$D623*(AT605/AS605)^$E623*((AT605+AT614)/(AS605+AS614))^($F623*(1+$E623))</f>
        <v/>
      </c>
      <c r="AU623" s="45">
        <f>AT623*(1/(1+$G623))^(1+$E623)*(1+AU$7)^$D623*(AU605/AT605)^$E623*((AU605+AU614)/(AT605+AT614))^($F623*(1+$E623))</f>
        <v/>
      </c>
      <c r="AV623" s="45">
        <f>AU623*(1/(1+$G623))^(1+$E623)*(1+AV$7)^$D623*(AV605/AU605)^$E623*((AV605+AV614)/(AU605+AU614))^($F623*(1+$E623))</f>
        <v/>
      </c>
      <c r="AW623" s="45">
        <f>AV623*(1/(1+$G623))^(1+$E623)*(1+AW$7)^$D623*(AW605/AV605)^$E623*((AW605+AW614)/(AV605+AV614))^($F623*(1+$E623))</f>
        <v/>
      </c>
      <c r="AX623" s="45">
        <f>AW623*(1/(1+$G623))^(1+$E623)*(1+AX$7)^$D623*(AX605/AW605)^$E623*((AX605+AX614)/(AW605+AW614))^($F623*(1+$E623))</f>
        <v/>
      </c>
      <c r="AY623" s="46">
        <f>FUELUSE(AX623,AY605,AX605,AY614,AX614,AY$7,$D623,$E623,$F623,$G623)</f>
        <v/>
      </c>
    </row>
    <row r="624" hidden="1" outlineLevel="2">
      <c r="A624" s="14" t="inlineStr">
        <is>
          <t>ener</t>
        </is>
      </c>
      <c r="B624" s="14" t="inlineStr">
        <is>
          <t>oop</t>
        </is>
      </c>
      <c r="C624" s="14" t="inlineStr">
        <is>
          <t>avi</t>
        </is>
      </c>
      <c r="D624" s="37">
        <f>INDEX(Inputs!$N$5:$N$132,MATCH($B624&amp;"|"&amp;$C624,Inputs!$A$5:$A$132,0))</f>
        <v/>
      </c>
      <c r="E624" s="37">
        <f>INDEX(Inputs!$O$5:$O$132,MATCH($B624&amp;"|"&amp;$C624,Inputs!$A$5:$A$132,0))</f>
        <v/>
      </c>
      <c r="F624" s="37">
        <f>INDEX(Inputs!$P$5:$P$132,MATCH($B624&amp;"|"&amp;$C624,Inputs!$A$5:$A$132,0))</f>
        <v/>
      </c>
      <c r="G624" s="37">
        <f>INDEX(Inputs!$Q$5:$Q$132,MATCH($B624&amp;"|"&amp;$C624,Inputs!$A$5:$A$132,0))</f>
        <v/>
      </c>
      <c r="H624" s="14">
        <f>INDEX(Variables!$B$5:$B$105,MATCH($A624,Variables!$A$5:$A$105,0))&amp;IF($C624="",""," | "&amp;INDEX(Mapping!$B$5:$B$26,MATCH($C624,Mapping!$A$5:$A$26,0))&amp;" | "&amp;INDEX(Mapping!$B$30:$B$41,MATCH($B624,Mapping!$A$30:$A$41,0)))</f>
        <v/>
      </c>
      <c r="I624" s="14">
        <f>INDEX(Variables!$C$5:$C$105,MATCH($A624,Variables!$A$5:$A$105,0))</f>
        <v/>
      </c>
      <c r="J624" s="14">
        <f>INDEX(Variables!$E$5:$E$105,MATCH($A624,Variables!$A$5:$A$105,0))</f>
        <v/>
      </c>
      <c r="K624" s="11">
        <f>LOWER(Settings!$C$4)&amp;".mit."&amp;$A624&amp;IF($C624="","","."&amp;$C624&amp;"."&amp;$B624)&amp;IF(INDEX(Variables!$D$5:$D$105,MATCH($A624,Variables!$A$5:$A$105,0))="","","."&amp;INDEX(Variables!$D$5:$D$105,MATCH($A624,Variables!$A$5:$A$105,0)))&amp;"."&amp;K$5</f>
        <v/>
      </c>
      <c r="L624" s="44">
        <f>INDEX(Inputs!$U$5:$U$132,MATCH($B624&amp;"|"&amp;$C624,Inputs!$A$5:$A$132,0))</f>
        <v/>
      </c>
      <c r="M624" s="45">
        <f>L624*(1/(1+$G624))^(1+$E624)*(1+M$7)^$D624*(M606/L606)^$E624*((M606+M615)/(L606+L615))^($F624*(1+$E624))</f>
        <v/>
      </c>
      <c r="N624" s="45">
        <f>M624*(1/(1+$G624))^(1+$E624)*(1+N$7)^$D624*(N606/M606)^$E624*((N606+N615)/(M606+M615))^($F624*(1+$E624))</f>
        <v/>
      </c>
      <c r="O624" s="45">
        <f>N624*(1/(1+$G624))^(1+$E624)*(1+O$7)^$D624*(O606/N606)^$E624*((O606+O615)/(N606+N615))^($F624*(1+$E624))</f>
        <v/>
      </c>
      <c r="P624" s="45">
        <f>O624*(1/(1+$G624))^(1+$E624)*(1+P$7)^$D624*(P606/O606)^$E624*((P606+P615)/(O606+O615))^($F624*(1+$E624))</f>
        <v/>
      </c>
      <c r="Q624" s="45">
        <f>P624*(1/(1+$G624))^(1+$E624)*(1+Q$7)^$D624*(Q606/P606)^$E624*((Q606+Q615)/(P606+P615))^($F624*(1+$E624))</f>
        <v/>
      </c>
      <c r="R624" s="45">
        <f>Q624*(1/(1+$G624))^(1+$E624)*(1+R$7)^$D624*(R606/Q606)^$E624*((R606+R615)/(Q606+Q615))^($F624*(1+$E624))</f>
        <v/>
      </c>
      <c r="S624" s="45">
        <f>R624*(1/(1+$G624))^(1+$E624)*(1+S$7)^$D624*(S606/R606)^$E624*((S606+S615)/(R606+R615))^($F624*(1+$E624))</f>
        <v/>
      </c>
      <c r="T624" s="45">
        <f>S624*(1/(1+$G624))^(1+$E624)*(1+T$7)^$D624*(T606/S606)^$E624*((T606+T615)/(S606+S615))^($F624*(1+$E624))</f>
        <v/>
      </c>
      <c r="U624" s="45">
        <f>T624*(1/(1+$G624))^(1+$E624)*(1+U$7)^$D624*(U606/T606)^$E624*((U606+U615)/(T606+T615))^($F624*(1+$E624))</f>
        <v/>
      </c>
      <c r="V624" s="45">
        <f>U624*(1/(1+$G624))^(1+$E624)*(1+V$7)^$D624*(V606/U606)^$E624*((V606+V615)/(U606+U615))^($F624*(1+$E624))</f>
        <v/>
      </c>
      <c r="W624" s="45">
        <f>V624*(1/(1+$G624))^(1+$E624)*(1+W$7)^$D624*(W606/V606)^$E624*((W606+W615)/(V606+V615))^($F624*(1+$E624))</f>
        <v/>
      </c>
      <c r="X624" s="45">
        <f>W624*(1/(1+$G624))^(1+$E624)*(1+X$7)^$D624*(X606/W606)^$E624*((X606+X615)/(W606+W615))^($F624*(1+$E624))</f>
        <v/>
      </c>
      <c r="Y624" s="45">
        <f>X624*(1/(1+$G624))^(1+$E624)*(1+Y$7)^$D624*(Y606/X606)^$E624*((Y606+Y615)/(X606+X615))^($F624*(1+$E624))</f>
        <v/>
      </c>
      <c r="Z624" s="45">
        <f>Y624*(1/(1+$G624))^(1+$E624)*(1+Z$7)^$D624*(Z606/Y606)^$E624*((Z606+Z615)/(Y606+Y615))^($F624*(1+$E624))</f>
        <v/>
      </c>
      <c r="AA624" s="45">
        <f>Z624*(1/(1+$G624))^(1+$E624)*(1+AA$7)^$D624*(AA606/Z606)^$E624*((AA606+AA615)/(Z606+Z615))^($F624*(1+$E624))</f>
        <v/>
      </c>
      <c r="AB624" s="45">
        <f>AA624*(1/(1+$G624))^(1+$E624)*(1+AB$7)^$D624*(AB606/AA606)^$E624*((AB606+AB615)/(AA606+AA615))^($F624*(1+$E624))</f>
        <v/>
      </c>
      <c r="AC624" s="45">
        <f>AB624*(1/(1+$G624))^(1+$E624)*(1+AC$7)^$D624*(AC606/AB606)^$E624*((AC606+AC615)/(AB606+AB615))^($F624*(1+$E624))</f>
        <v/>
      </c>
      <c r="AD624" s="46">
        <f>FUELUSE(AC624,AD606,AC606,AD615,AC615,AD$7,$D624,$E624,$F624,$G624)</f>
        <v/>
      </c>
      <c r="AF624" s="11">
        <f>LOWER(Settings!$C$4)&amp;".mit."&amp;$A624&amp;IF($C624="","","."&amp;$C624&amp;"."&amp;$B624)&amp;IF(INDEX(Variables!$D$5:$D$105,MATCH($A624,Variables!$A$5:$A$105,0))="","","."&amp;INDEX(Variables!$D$5:$D$105,MATCH($A624,Variables!$A$5:$A$105,0)))&amp;"."&amp;AF$5</f>
        <v/>
      </c>
      <c r="AG624" s="44">
        <f>INDEX(Inputs!$U$5:$U$132,MATCH($B624&amp;"|"&amp;$C624,Inputs!$A$5:$A$132,0))</f>
        <v/>
      </c>
      <c r="AH624" s="45">
        <f>AG624*(1/(1+$G624))^(1+$E624)*(1+AH$7)^$D624*(AH606/AG606)^$E624*((AH606+AH615)/(AG606+AG615))^($F624*(1+$E624))</f>
        <v/>
      </c>
      <c r="AI624" s="45">
        <f>AH624*(1/(1+$G624))^(1+$E624)*(1+AI$7)^$D624*(AI606/AH606)^$E624*((AI606+AI615)/(AH606+AH615))^($F624*(1+$E624))</f>
        <v/>
      </c>
      <c r="AJ624" s="45">
        <f>AI624*(1/(1+$G624))^(1+$E624)*(1+AJ$7)^$D624*(AJ606/AI606)^$E624*((AJ606+AJ615)/(AI606+AI615))^($F624*(1+$E624))</f>
        <v/>
      </c>
      <c r="AK624" s="45">
        <f>AJ624*(1/(1+$G624))^(1+$E624)*(1+AK$7)^$D624*(AK606/AJ606)^$E624*((AK606+AK615)/(AJ606+AJ615))^($F624*(1+$E624))</f>
        <v/>
      </c>
      <c r="AL624" s="45">
        <f>AK624*(1/(1+$G624))^(1+$E624)*(1+AL$7)^$D624*(AL606/AK606)^$E624*((AL606+AL615)/(AK606+AK615))^($F624*(1+$E624))</f>
        <v/>
      </c>
      <c r="AM624" s="45">
        <f>AL624*(1/(1+$G624))^(1+$E624)*(1+AM$7)^$D624*(AM606/AL606)^$E624*((AM606+AM615)/(AL606+AL615))^($F624*(1+$E624))</f>
        <v/>
      </c>
      <c r="AN624" s="45">
        <f>AM624*(1/(1+$G624))^(1+$E624)*(1+AN$7)^$D624*(AN606/AM606)^$E624*((AN606+AN615)/(AM606+AM615))^($F624*(1+$E624))</f>
        <v/>
      </c>
      <c r="AO624" s="45">
        <f>AN624*(1/(1+$G624))^(1+$E624)*(1+AO$7)^$D624*(AO606/AN606)^$E624*((AO606+AO615)/(AN606+AN615))^($F624*(1+$E624))</f>
        <v/>
      </c>
      <c r="AP624" s="45">
        <f>AO624*(1/(1+$G624))^(1+$E624)*(1+AP$7)^$D624*(AP606/AO606)^$E624*((AP606+AP615)/(AO606+AO615))^($F624*(1+$E624))</f>
        <v/>
      </c>
      <c r="AQ624" s="45">
        <f>AP624*(1/(1+$G624))^(1+$E624)*(1+AQ$7)^$D624*(AQ606/AP606)^$E624*((AQ606+AQ615)/(AP606+AP615))^($F624*(1+$E624))</f>
        <v/>
      </c>
      <c r="AR624" s="45">
        <f>AQ624*(1/(1+$G624))^(1+$E624)*(1+AR$7)^$D624*(AR606/AQ606)^$E624*((AR606+AR615)/(AQ606+AQ615))^($F624*(1+$E624))</f>
        <v/>
      </c>
      <c r="AS624" s="45">
        <f>AR624*(1/(1+$G624))^(1+$E624)*(1+AS$7)^$D624*(AS606/AR606)^$E624*((AS606+AS615)/(AR606+AR615))^($F624*(1+$E624))</f>
        <v/>
      </c>
      <c r="AT624" s="45">
        <f>AS624*(1/(1+$G624))^(1+$E624)*(1+AT$7)^$D624*(AT606/AS606)^$E624*((AT606+AT615)/(AS606+AS615))^($F624*(1+$E624))</f>
        <v/>
      </c>
      <c r="AU624" s="45">
        <f>AT624*(1/(1+$G624))^(1+$E624)*(1+AU$7)^$D624*(AU606/AT606)^$E624*((AU606+AU615)/(AT606+AT615))^($F624*(1+$E624))</f>
        <v/>
      </c>
      <c r="AV624" s="45">
        <f>AU624*(1/(1+$G624))^(1+$E624)*(1+AV$7)^$D624*(AV606/AU606)^$E624*((AV606+AV615)/(AU606+AU615))^($F624*(1+$E624))</f>
        <v/>
      </c>
      <c r="AW624" s="45">
        <f>AV624*(1/(1+$G624))^(1+$E624)*(1+AW$7)^$D624*(AW606/AV606)^$E624*((AW606+AW615)/(AV606+AV615))^($F624*(1+$E624))</f>
        <v/>
      </c>
      <c r="AX624" s="45">
        <f>AW624*(1/(1+$G624))^(1+$E624)*(1+AX$7)^$D624*(AX606/AW606)^$E624*((AX606+AX615)/(AW606+AW615))^($F624*(1+$E624))</f>
        <v/>
      </c>
      <c r="AY624" s="46">
        <f>FUELUSE(AX624,AY606,AX606,AY615,AX615,AY$7,$D624,$E624,$F624,$G624)</f>
        <v/>
      </c>
    </row>
    <row r="625" hidden="1" outlineLevel="2">
      <c r="A625" s="14" t="inlineStr">
        <is>
          <t>ener</t>
        </is>
      </c>
      <c r="B625" s="14" t="inlineStr">
        <is>
          <t>bio</t>
        </is>
      </c>
      <c r="C625" s="14" t="inlineStr">
        <is>
          <t>avi</t>
        </is>
      </c>
      <c r="D625" s="37">
        <f>INDEX(Inputs!$N$5:$N$132,MATCH($B625&amp;"|"&amp;$C625,Inputs!$A$5:$A$132,0))</f>
        <v/>
      </c>
      <c r="E625" s="37">
        <f>INDEX(Inputs!$O$5:$O$132,MATCH($B625&amp;"|"&amp;$C625,Inputs!$A$5:$A$132,0))</f>
        <v/>
      </c>
      <c r="F625" s="37">
        <f>INDEX(Inputs!$P$5:$P$132,MATCH($B625&amp;"|"&amp;$C625,Inputs!$A$5:$A$132,0))</f>
        <v/>
      </c>
      <c r="G625" s="37">
        <f>INDEX(Inputs!$Q$5:$Q$132,MATCH($B625&amp;"|"&amp;$C625,Inputs!$A$5:$A$132,0))</f>
        <v/>
      </c>
      <c r="H625" s="14">
        <f>INDEX(Variables!$B$5:$B$105,MATCH($A625,Variables!$A$5:$A$105,0))&amp;IF($C625="",""," | "&amp;INDEX(Mapping!$B$5:$B$26,MATCH($C625,Mapping!$A$5:$A$26,0))&amp;" | "&amp;INDEX(Mapping!$B$30:$B$41,MATCH($B625,Mapping!$A$30:$A$41,0)))</f>
        <v/>
      </c>
      <c r="I625" s="14">
        <f>INDEX(Variables!$C$5:$C$105,MATCH($A625,Variables!$A$5:$A$105,0))</f>
        <v/>
      </c>
      <c r="J625" s="14">
        <f>INDEX(Variables!$E$5:$E$105,MATCH($A625,Variables!$A$5:$A$105,0))</f>
        <v/>
      </c>
      <c r="K625" s="11">
        <f>LOWER(Settings!$C$4)&amp;".mit."&amp;$A625&amp;IF($C625="","","."&amp;$C625&amp;"."&amp;$B625)&amp;IF(INDEX(Variables!$D$5:$D$105,MATCH($A625,Variables!$A$5:$A$105,0))="","","."&amp;INDEX(Variables!$D$5:$D$105,MATCH($A625,Variables!$A$5:$A$105,0)))&amp;"."&amp;K$5</f>
        <v/>
      </c>
      <c r="L625" s="44">
        <f>INDEX(Inputs!$U$5:$U$132,MATCH($B625&amp;"|"&amp;$C625,Inputs!$A$5:$A$132,0))</f>
        <v/>
      </c>
      <c r="M625" s="45">
        <f>L625*(1/(1+$G625))^(1+$E625)*(1+M$7)^$D625*(M607/L607)^$E625*((M607+M616)/(L607+L616))^($F625*(1+$E625))</f>
        <v/>
      </c>
      <c r="N625" s="45">
        <f>M625*(1/(1+$G625))^(1+$E625)*(1+N$7)^$D625*(N607/M607)^$E625*((N607+N616)/(M607+M616))^($F625*(1+$E625))</f>
        <v/>
      </c>
      <c r="O625" s="45">
        <f>N625*(1/(1+$G625))^(1+$E625)*(1+O$7)^$D625*(O607/N607)^$E625*((O607+O616)/(N607+N616))^($F625*(1+$E625))</f>
        <v/>
      </c>
      <c r="P625" s="45">
        <f>O625*(1/(1+$G625))^(1+$E625)*(1+P$7)^$D625*(P607/O607)^$E625*((P607+P616)/(O607+O616))^($F625*(1+$E625))</f>
        <v/>
      </c>
      <c r="Q625" s="45">
        <f>P625*(1/(1+$G625))^(1+$E625)*(1+Q$7)^$D625*(Q607/P607)^$E625*((Q607+Q616)/(P607+P616))^($F625*(1+$E625))</f>
        <v/>
      </c>
      <c r="R625" s="45">
        <f>Q625*(1/(1+$G625))^(1+$E625)*(1+R$7)^$D625*(R607/Q607)^$E625*((R607+R616)/(Q607+Q616))^($F625*(1+$E625))</f>
        <v/>
      </c>
      <c r="S625" s="45">
        <f>R625*(1/(1+$G625))^(1+$E625)*(1+S$7)^$D625*(S607/R607)^$E625*((S607+S616)/(R607+R616))^($F625*(1+$E625))</f>
        <v/>
      </c>
      <c r="T625" s="45">
        <f>S625*(1/(1+$G625))^(1+$E625)*(1+T$7)^$D625*(T607/S607)^$E625*((T607+T616)/(S607+S616))^($F625*(1+$E625))</f>
        <v/>
      </c>
      <c r="U625" s="45">
        <f>T625*(1/(1+$G625))^(1+$E625)*(1+U$7)^$D625*(U607/T607)^$E625*((U607+U616)/(T607+T616))^($F625*(1+$E625))</f>
        <v/>
      </c>
      <c r="V625" s="45">
        <f>U625*(1/(1+$G625))^(1+$E625)*(1+V$7)^$D625*(V607/U607)^$E625*((V607+V616)/(U607+U616))^($F625*(1+$E625))</f>
        <v/>
      </c>
      <c r="W625" s="45">
        <f>V625*(1/(1+$G625))^(1+$E625)*(1+W$7)^$D625*(W607/V607)^$E625*((W607+W616)/(V607+V616))^($F625*(1+$E625))</f>
        <v/>
      </c>
      <c r="X625" s="45">
        <f>W625*(1/(1+$G625))^(1+$E625)*(1+X$7)^$D625*(X607/W607)^$E625*((X607+X616)/(W607+W616))^($F625*(1+$E625))</f>
        <v/>
      </c>
      <c r="Y625" s="45">
        <f>X625*(1/(1+$G625))^(1+$E625)*(1+Y$7)^$D625*(Y607/X607)^$E625*((Y607+Y616)/(X607+X616))^($F625*(1+$E625))</f>
        <v/>
      </c>
      <c r="Z625" s="45">
        <f>Y625*(1/(1+$G625))^(1+$E625)*(1+Z$7)^$D625*(Z607/Y607)^$E625*((Z607+Z616)/(Y607+Y616))^($F625*(1+$E625))</f>
        <v/>
      </c>
      <c r="AA625" s="45">
        <f>Z625*(1/(1+$G625))^(1+$E625)*(1+AA$7)^$D625*(AA607/Z607)^$E625*((AA607+AA616)/(Z607+Z616))^($F625*(1+$E625))</f>
        <v/>
      </c>
      <c r="AB625" s="45">
        <f>AA625*(1/(1+$G625))^(1+$E625)*(1+AB$7)^$D625*(AB607/AA607)^$E625*((AB607+AB616)/(AA607+AA616))^($F625*(1+$E625))</f>
        <v/>
      </c>
      <c r="AC625" s="45">
        <f>AB625*(1/(1+$G625))^(1+$E625)*(1+AC$7)^$D625*(AC607/AB607)^$E625*((AC607+AC616)/(AB607+AB616))^($F625*(1+$E625))</f>
        <v/>
      </c>
      <c r="AD625" s="46">
        <f>FUELUSE(AC625,AD607,AC607,AD616,AC616,AD$7,$D625,$E625,$F625,$G625)</f>
        <v/>
      </c>
      <c r="AF625" s="11">
        <f>LOWER(Settings!$C$4)&amp;".mit."&amp;$A625&amp;IF($C625="","","."&amp;$C625&amp;"."&amp;$B625)&amp;IF(INDEX(Variables!$D$5:$D$105,MATCH($A625,Variables!$A$5:$A$105,0))="","","."&amp;INDEX(Variables!$D$5:$D$105,MATCH($A625,Variables!$A$5:$A$105,0)))&amp;"."&amp;AF$5</f>
        <v/>
      </c>
      <c r="AG625" s="44">
        <f>INDEX(Inputs!$U$5:$U$132,MATCH($B625&amp;"|"&amp;$C625,Inputs!$A$5:$A$132,0))</f>
        <v/>
      </c>
      <c r="AH625" s="45">
        <f>AG625*(1/(1+$G625))^(1+$E625)*(1+AH$7)^$D625*(AH607/AG607)^$E625*((AH607+AH616)/(AG607+AG616))^($F625*(1+$E625))</f>
        <v/>
      </c>
      <c r="AI625" s="45">
        <f>AH625*(1/(1+$G625))^(1+$E625)*(1+AI$7)^$D625*(AI607/AH607)^$E625*((AI607+AI616)/(AH607+AH616))^($F625*(1+$E625))</f>
        <v/>
      </c>
      <c r="AJ625" s="45">
        <f>AI625*(1/(1+$G625))^(1+$E625)*(1+AJ$7)^$D625*(AJ607/AI607)^$E625*((AJ607+AJ616)/(AI607+AI616))^($F625*(1+$E625))</f>
        <v/>
      </c>
      <c r="AK625" s="45">
        <f>AJ625*(1/(1+$G625))^(1+$E625)*(1+AK$7)^$D625*(AK607/AJ607)^$E625*((AK607+AK616)/(AJ607+AJ616))^($F625*(1+$E625))</f>
        <v/>
      </c>
      <c r="AL625" s="45">
        <f>AK625*(1/(1+$G625))^(1+$E625)*(1+AL$7)^$D625*(AL607/AK607)^$E625*((AL607+AL616)/(AK607+AK616))^($F625*(1+$E625))</f>
        <v/>
      </c>
      <c r="AM625" s="45">
        <f>AL625*(1/(1+$G625))^(1+$E625)*(1+AM$7)^$D625*(AM607/AL607)^$E625*((AM607+AM616)/(AL607+AL616))^($F625*(1+$E625))</f>
        <v/>
      </c>
      <c r="AN625" s="45">
        <f>AM625*(1/(1+$G625))^(1+$E625)*(1+AN$7)^$D625*(AN607/AM607)^$E625*((AN607+AN616)/(AM607+AM616))^($F625*(1+$E625))</f>
        <v/>
      </c>
      <c r="AO625" s="45">
        <f>AN625*(1/(1+$G625))^(1+$E625)*(1+AO$7)^$D625*(AO607/AN607)^$E625*((AO607+AO616)/(AN607+AN616))^($F625*(1+$E625))</f>
        <v/>
      </c>
      <c r="AP625" s="45">
        <f>AO625*(1/(1+$G625))^(1+$E625)*(1+AP$7)^$D625*(AP607/AO607)^$E625*((AP607+AP616)/(AO607+AO616))^($F625*(1+$E625))</f>
        <v/>
      </c>
      <c r="AQ625" s="45">
        <f>AP625*(1/(1+$G625))^(1+$E625)*(1+AQ$7)^$D625*(AQ607/AP607)^$E625*((AQ607+AQ616)/(AP607+AP616))^($F625*(1+$E625))</f>
        <v/>
      </c>
      <c r="AR625" s="45">
        <f>AQ625*(1/(1+$G625))^(1+$E625)*(1+AR$7)^$D625*(AR607/AQ607)^$E625*((AR607+AR616)/(AQ607+AQ616))^($F625*(1+$E625))</f>
        <v/>
      </c>
      <c r="AS625" s="45">
        <f>AR625*(1/(1+$G625))^(1+$E625)*(1+AS$7)^$D625*(AS607/AR607)^$E625*((AS607+AS616)/(AR607+AR616))^($F625*(1+$E625))</f>
        <v/>
      </c>
      <c r="AT625" s="45">
        <f>AS625*(1/(1+$G625))^(1+$E625)*(1+AT$7)^$D625*(AT607/AS607)^$E625*((AT607+AT616)/(AS607+AS616))^($F625*(1+$E625))</f>
        <v/>
      </c>
      <c r="AU625" s="45">
        <f>AT625*(1/(1+$G625))^(1+$E625)*(1+AU$7)^$D625*(AU607/AT607)^$E625*((AU607+AU616)/(AT607+AT616))^($F625*(1+$E625))</f>
        <v/>
      </c>
      <c r="AV625" s="45">
        <f>AU625*(1/(1+$G625))^(1+$E625)*(1+AV$7)^$D625*(AV607/AU607)^$E625*((AV607+AV616)/(AU607+AU616))^($F625*(1+$E625))</f>
        <v/>
      </c>
      <c r="AW625" s="45">
        <f>AV625*(1/(1+$G625))^(1+$E625)*(1+AW$7)^$D625*(AW607/AV607)^$E625*((AW607+AW616)/(AV607+AV616))^($F625*(1+$E625))</f>
        <v/>
      </c>
      <c r="AX625" s="45">
        <f>AW625*(1/(1+$G625))^(1+$E625)*(1+AX$7)^$D625*(AX607/AW607)^$E625*((AX607+AX616)/(AW607+AW616))^($F625*(1+$E625))</f>
        <v/>
      </c>
      <c r="AY625" s="46">
        <f>FUELUSE(AX625,AY607,AX607,AY616,AX616,AY$7,$D625,$E625,$F625,$G625)</f>
        <v/>
      </c>
    </row>
    <row r="626" hidden="1" outlineLevel="2"/>
    <row r="627" hidden="1" outlineLevel="2">
      <c r="A627" s="14" t="inlineStr">
        <is>
          <t>co2</t>
        </is>
      </c>
      <c r="B627" s="14" t="inlineStr">
        <is>
          <t>coa</t>
        </is>
      </c>
      <c r="C627" s="14" t="inlineStr">
        <is>
          <t>avi</t>
        </is>
      </c>
      <c r="D627" s="37">
        <f>INDEX(Inputs!$T$5:$T$132,MATCH($B627&amp;"|"&amp;$C627,Inputs!$A$5:$A$132,0))</f>
        <v/>
      </c>
      <c r="E627" s="36" t="n"/>
      <c r="F627" s="36" t="n"/>
      <c r="G627" s="36" t="n"/>
      <c r="H627" s="14">
        <f>INDEX(Variables!$B$5:$B$105,MATCH($A627,Variables!$A$5:$A$105,0))&amp;IF($C627="",""," | "&amp;INDEX(Mapping!$B$5:$B$26,MATCH($C627,Mapping!$A$5:$A$26,0))&amp;" | "&amp;INDEX(Mapping!$B$30:$B$41,MATCH($B627,Mapping!$A$30:$A$41,0)))</f>
        <v/>
      </c>
      <c r="I627" s="14">
        <f>INDEX(Variables!$C$5:$C$105,MATCH($A627,Variables!$A$5:$A$105,0))</f>
        <v/>
      </c>
      <c r="J627" s="14">
        <f>INDEX(Variables!$E$5:$E$105,MATCH($A627,Variables!$A$5:$A$105,0))</f>
        <v/>
      </c>
      <c r="K627" s="11">
        <f>LOWER(Settings!$C$4)&amp;".mit."&amp;$A627&amp;IF($C627="","","."&amp;$C627&amp;"."&amp;$B627)&amp;IF(INDEX(Variables!$D$5:$D$105,MATCH($A627,Variables!$A$5:$A$105,0))="","","."&amp;INDEX(Variables!$D$5:$D$105,MATCH($A627,Variables!$A$5:$A$105,0)))&amp;"."&amp;K$5</f>
        <v/>
      </c>
      <c r="L627" s="15">
        <f>L618*Settings!$C$13*$D627</f>
        <v/>
      </c>
      <c r="M627" s="16">
        <f>M618*Settings!$C$13*$D627</f>
        <v/>
      </c>
      <c r="N627" s="16">
        <f>N618*Settings!$C$13*$D627</f>
        <v/>
      </c>
      <c r="O627" s="16">
        <f>O618*Settings!$C$13*$D627</f>
        <v/>
      </c>
      <c r="P627" s="16">
        <f>P618*Settings!$C$13*$D627</f>
        <v/>
      </c>
      <c r="Q627" s="16">
        <f>Q618*Settings!$C$13*$D627</f>
        <v/>
      </c>
      <c r="R627" s="16">
        <f>R618*Settings!$C$13*$D627</f>
        <v/>
      </c>
      <c r="S627" s="16">
        <f>S618*Settings!$C$13*$D627</f>
        <v/>
      </c>
      <c r="T627" s="16">
        <f>T618*Settings!$C$13*$D627</f>
        <v/>
      </c>
      <c r="U627" s="16">
        <f>U618*Settings!$C$13*$D627</f>
        <v/>
      </c>
      <c r="V627" s="16">
        <f>V618*Settings!$C$13*$D627</f>
        <v/>
      </c>
      <c r="W627" s="16">
        <f>W618*Settings!$C$13*$D627</f>
        <v/>
      </c>
      <c r="X627" s="16">
        <f>X618*Settings!$C$13*$D627</f>
        <v/>
      </c>
      <c r="Y627" s="16">
        <f>Y618*Settings!$C$13*$D627</f>
        <v/>
      </c>
      <c r="Z627" s="16">
        <f>Z618*Settings!$C$13*$D627</f>
        <v/>
      </c>
      <c r="AA627" s="16">
        <f>AA618*Settings!$C$13*$D627</f>
        <v/>
      </c>
      <c r="AB627" s="16">
        <f>AB618*Settings!$C$13*$D627</f>
        <v/>
      </c>
      <c r="AC627" s="16">
        <f>AC618*Settings!$C$13*$D627</f>
        <v/>
      </c>
      <c r="AD627" s="47">
        <f>EMISSIONS(AD618,Settings!$C$13,$D627)</f>
        <v/>
      </c>
      <c r="AF627" s="11">
        <f>LOWER(Settings!$C$4)&amp;".mit."&amp;$A627&amp;IF($C627="","","."&amp;$C627&amp;"."&amp;$B627)&amp;IF(INDEX(Variables!$D$5:$D$105,MATCH($A627,Variables!$A$5:$A$105,0))="","","."&amp;INDEX(Variables!$D$5:$D$105,MATCH($A627,Variables!$A$5:$A$105,0)))&amp;"."&amp;AF$5</f>
        <v/>
      </c>
      <c r="AG627" s="15">
        <f>AG618*Settings!$C$13*$D627</f>
        <v/>
      </c>
      <c r="AH627" s="16">
        <f>AH618*Settings!$C$13*$D627</f>
        <v/>
      </c>
      <c r="AI627" s="16">
        <f>AI618*Settings!$C$13*$D627</f>
        <v/>
      </c>
      <c r="AJ627" s="16">
        <f>AJ618*Settings!$C$13*$D627</f>
        <v/>
      </c>
      <c r="AK627" s="16">
        <f>AK618*Settings!$C$13*$D627</f>
        <v/>
      </c>
      <c r="AL627" s="16">
        <f>AL618*Settings!$C$13*$D627</f>
        <v/>
      </c>
      <c r="AM627" s="16">
        <f>AM618*Settings!$C$13*$D627</f>
        <v/>
      </c>
      <c r="AN627" s="16">
        <f>AN618*Settings!$C$13*$D627</f>
        <v/>
      </c>
      <c r="AO627" s="16">
        <f>AO618*Settings!$C$13*$D627</f>
        <v/>
      </c>
      <c r="AP627" s="16">
        <f>AP618*Settings!$C$13*$D627</f>
        <v/>
      </c>
      <c r="AQ627" s="16">
        <f>AQ618*Settings!$C$13*$D627</f>
        <v/>
      </c>
      <c r="AR627" s="16">
        <f>AR618*Settings!$C$13*$D627</f>
        <v/>
      </c>
      <c r="AS627" s="16">
        <f>AS618*Settings!$C$13*$D627</f>
        <v/>
      </c>
      <c r="AT627" s="16">
        <f>AT618*Settings!$C$13*$D627</f>
        <v/>
      </c>
      <c r="AU627" s="16">
        <f>AU618*Settings!$C$13*$D627</f>
        <v/>
      </c>
      <c r="AV627" s="16">
        <f>AV618*Settings!$C$13*$D627</f>
        <v/>
      </c>
      <c r="AW627" s="16">
        <f>AW618*Settings!$C$13*$D627</f>
        <v/>
      </c>
      <c r="AX627" s="16">
        <f>AX618*Settings!$C$13*$D627</f>
        <v/>
      </c>
      <c r="AY627" s="47">
        <f>EMISSIONS(AY618,Settings!$C$13,$D627)</f>
        <v/>
      </c>
    </row>
    <row r="628" hidden="1" outlineLevel="2">
      <c r="A628" s="14" t="inlineStr">
        <is>
          <t>co2</t>
        </is>
      </c>
      <c r="B628" s="14" t="inlineStr">
        <is>
          <t>nga</t>
        </is>
      </c>
      <c r="C628" s="14" t="inlineStr">
        <is>
          <t>avi</t>
        </is>
      </c>
      <c r="D628" s="37">
        <f>INDEX(Inputs!$T$5:$T$132,MATCH($B628&amp;"|"&amp;$C628,Inputs!$A$5:$A$132,0))</f>
        <v/>
      </c>
      <c r="E628" s="36" t="n"/>
      <c r="F628" s="36" t="n"/>
      <c r="G628" s="36" t="n"/>
      <c r="H628" s="14">
        <f>INDEX(Variables!$B$5:$B$105,MATCH($A628,Variables!$A$5:$A$105,0))&amp;IF($C628="",""," | "&amp;INDEX(Mapping!$B$5:$B$26,MATCH($C628,Mapping!$A$5:$A$26,0))&amp;" | "&amp;INDEX(Mapping!$B$30:$B$41,MATCH($B628,Mapping!$A$30:$A$41,0)))</f>
        <v/>
      </c>
      <c r="I628" s="14">
        <f>INDEX(Variables!$C$5:$C$105,MATCH($A628,Variables!$A$5:$A$105,0))</f>
        <v/>
      </c>
      <c r="J628" s="14">
        <f>INDEX(Variables!$E$5:$E$105,MATCH($A628,Variables!$A$5:$A$105,0))</f>
        <v/>
      </c>
      <c r="K628" s="11">
        <f>LOWER(Settings!$C$4)&amp;".mit."&amp;$A628&amp;IF($C628="","","."&amp;$C628&amp;"."&amp;$B628)&amp;IF(INDEX(Variables!$D$5:$D$105,MATCH($A628,Variables!$A$5:$A$105,0))="","","."&amp;INDEX(Variables!$D$5:$D$105,MATCH($A628,Variables!$A$5:$A$105,0)))&amp;"."&amp;K$5</f>
        <v/>
      </c>
      <c r="L628" s="15">
        <f>L619*Settings!$C$13*$D628</f>
        <v/>
      </c>
      <c r="M628" s="16">
        <f>M619*Settings!$C$13*$D628</f>
        <v/>
      </c>
      <c r="N628" s="16">
        <f>N619*Settings!$C$13*$D628</f>
        <v/>
      </c>
      <c r="O628" s="16">
        <f>O619*Settings!$C$13*$D628</f>
        <v/>
      </c>
      <c r="P628" s="16">
        <f>P619*Settings!$C$13*$D628</f>
        <v/>
      </c>
      <c r="Q628" s="16">
        <f>Q619*Settings!$C$13*$D628</f>
        <v/>
      </c>
      <c r="R628" s="16">
        <f>R619*Settings!$C$13*$D628</f>
        <v/>
      </c>
      <c r="S628" s="16">
        <f>S619*Settings!$C$13*$D628</f>
        <v/>
      </c>
      <c r="T628" s="16">
        <f>T619*Settings!$C$13*$D628</f>
        <v/>
      </c>
      <c r="U628" s="16">
        <f>U619*Settings!$C$13*$D628</f>
        <v/>
      </c>
      <c r="V628" s="16">
        <f>V619*Settings!$C$13*$D628</f>
        <v/>
      </c>
      <c r="W628" s="16">
        <f>W619*Settings!$C$13*$D628</f>
        <v/>
      </c>
      <c r="X628" s="16">
        <f>X619*Settings!$C$13*$D628</f>
        <v/>
      </c>
      <c r="Y628" s="16">
        <f>Y619*Settings!$C$13*$D628</f>
        <v/>
      </c>
      <c r="Z628" s="16">
        <f>Z619*Settings!$C$13*$D628</f>
        <v/>
      </c>
      <c r="AA628" s="16">
        <f>AA619*Settings!$C$13*$D628</f>
        <v/>
      </c>
      <c r="AB628" s="16">
        <f>AB619*Settings!$C$13*$D628</f>
        <v/>
      </c>
      <c r="AC628" s="16">
        <f>AC619*Settings!$C$13*$D628</f>
        <v/>
      </c>
      <c r="AD628" s="47">
        <f>EMISSIONS(AD619,Settings!$C$13,$D628)</f>
        <v/>
      </c>
      <c r="AF628" s="11">
        <f>LOWER(Settings!$C$4)&amp;".mit."&amp;$A628&amp;IF($C628="","","."&amp;$C628&amp;"."&amp;$B628)&amp;IF(INDEX(Variables!$D$5:$D$105,MATCH($A628,Variables!$A$5:$A$105,0))="","","."&amp;INDEX(Variables!$D$5:$D$105,MATCH($A628,Variables!$A$5:$A$105,0)))&amp;"."&amp;AF$5</f>
        <v/>
      </c>
      <c r="AG628" s="15">
        <f>AG619*Settings!$C$13*$D628</f>
        <v/>
      </c>
      <c r="AH628" s="16">
        <f>AH619*Settings!$C$13*$D628</f>
        <v/>
      </c>
      <c r="AI628" s="16">
        <f>AI619*Settings!$C$13*$D628</f>
        <v/>
      </c>
      <c r="AJ628" s="16">
        <f>AJ619*Settings!$C$13*$D628</f>
        <v/>
      </c>
      <c r="AK628" s="16">
        <f>AK619*Settings!$C$13*$D628</f>
        <v/>
      </c>
      <c r="AL628" s="16">
        <f>AL619*Settings!$C$13*$D628</f>
        <v/>
      </c>
      <c r="AM628" s="16">
        <f>AM619*Settings!$C$13*$D628</f>
        <v/>
      </c>
      <c r="AN628" s="16">
        <f>AN619*Settings!$C$13*$D628</f>
        <v/>
      </c>
      <c r="AO628" s="16">
        <f>AO619*Settings!$C$13*$D628</f>
        <v/>
      </c>
      <c r="AP628" s="16">
        <f>AP619*Settings!$C$13*$D628</f>
        <v/>
      </c>
      <c r="AQ628" s="16">
        <f>AQ619*Settings!$C$13*$D628</f>
        <v/>
      </c>
      <c r="AR628" s="16">
        <f>AR619*Settings!$C$13*$D628</f>
        <v/>
      </c>
      <c r="AS628" s="16">
        <f>AS619*Settings!$C$13*$D628</f>
        <v/>
      </c>
      <c r="AT628" s="16">
        <f>AT619*Settings!$C$13*$D628</f>
        <v/>
      </c>
      <c r="AU628" s="16">
        <f>AU619*Settings!$C$13*$D628</f>
        <v/>
      </c>
      <c r="AV628" s="16">
        <f>AV619*Settings!$C$13*$D628</f>
        <v/>
      </c>
      <c r="AW628" s="16">
        <f>AW619*Settings!$C$13*$D628</f>
        <v/>
      </c>
      <c r="AX628" s="16">
        <f>AX619*Settings!$C$13*$D628</f>
        <v/>
      </c>
      <c r="AY628" s="47">
        <f>EMISSIONS(AY619,Settings!$C$13,$D628)</f>
        <v/>
      </c>
    </row>
    <row r="629" hidden="1" outlineLevel="2">
      <c r="A629" s="14" t="inlineStr">
        <is>
          <t>co2</t>
        </is>
      </c>
      <c r="B629" s="14" t="inlineStr">
        <is>
          <t>gso</t>
        </is>
      </c>
      <c r="C629" s="14" t="inlineStr">
        <is>
          <t>avi</t>
        </is>
      </c>
      <c r="D629" s="37">
        <f>INDEX(Inputs!$T$5:$T$132,MATCH($B629&amp;"|"&amp;$C629,Inputs!$A$5:$A$132,0))</f>
        <v/>
      </c>
      <c r="E629" s="36" t="n"/>
      <c r="F629" s="36" t="n"/>
      <c r="G629" s="36" t="n"/>
      <c r="H629" s="14">
        <f>INDEX(Variables!$B$5:$B$105,MATCH($A629,Variables!$A$5:$A$105,0))&amp;IF($C629="",""," | "&amp;INDEX(Mapping!$B$5:$B$26,MATCH($C629,Mapping!$A$5:$A$26,0))&amp;" | "&amp;INDEX(Mapping!$B$30:$B$41,MATCH($B629,Mapping!$A$30:$A$41,0)))</f>
        <v/>
      </c>
      <c r="I629" s="14">
        <f>INDEX(Variables!$C$5:$C$105,MATCH($A629,Variables!$A$5:$A$105,0))</f>
        <v/>
      </c>
      <c r="J629" s="14">
        <f>INDEX(Variables!$E$5:$E$105,MATCH($A629,Variables!$A$5:$A$105,0))</f>
        <v/>
      </c>
      <c r="K629" s="11">
        <f>LOWER(Settings!$C$4)&amp;".mit."&amp;$A629&amp;IF($C629="","","."&amp;$C629&amp;"."&amp;$B629)&amp;IF(INDEX(Variables!$D$5:$D$105,MATCH($A629,Variables!$A$5:$A$105,0))="","","."&amp;INDEX(Variables!$D$5:$D$105,MATCH($A629,Variables!$A$5:$A$105,0)))&amp;"."&amp;K$5</f>
        <v/>
      </c>
      <c r="L629" s="15">
        <f>L620*Settings!$C$13*$D629</f>
        <v/>
      </c>
      <c r="M629" s="16">
        <f>M620*Settings!$C$13*$D629</f>
        <v/>
      </c>
      <c r="N629" s="16">
        <f>N620*Settings!$C$13*$D629</f>
        <v/>
      </c>
      <c r="O629" s="16">
        <f>O620*Settings!$C$13*$D629</f>
        <v/>
      </c>
      <c r="P629" s="16">
        <f>P620*Settings!$C$13*$D629</f>
        <v/>
      </c>
      <c r="Q629" s="16">
        <f>Q620*Settings!$C$13*$D629</f>
        <v/>
      </c>
      <c r="R629" s="16">
        <f>R620*Settings!$C$13*$D629</f>
        <v/>
      </c>
      <c r="S629" s="16">
        <f>S620*Settings!$C$13*$D629</f>
        <v/>
      </c>
      <c r="T629" s="16">
        <f>T620*Settings!$C$13*$D629</f>
        <v/>
      </c>
      <c r="U629" s="16">
        <f>U620*Settings!$C$13*$D629</f>
        <v/>
      </c>
      <c r="V629" s="16">
        <f>V620*Settings!$C$13*$D629</f>
        <v/>
      </c>
      <c r="W629" s="16">
        <f>W620*Settings!$C$13*$D629</f>
        <v/>
      </c>
      <c r="X629" s="16">
        <f>X620*Settings!$C$13*$D629</f>
        <v/>
      </c>
      <c r="Y629" s="16">
        <f>Y620*Settings!$C$13*$D629</f>
        <v/>
      </c>
      <c r="Z629" s="16">
        <f>Z620*Settings!$C$13*$D629</f>
        <v/>
      </c>
      <c r="AA629" s="16">
        <f>AA620*Settings!$C$13*$D629</f>
        <v/>
      </c>
      <c r="AB629" s="16">
        <f>AB620*Settings!$C$13*$D629</f>
        <v/>
      </c>
      <c r="AC629" s="16">
        <f>AC620*Settings!$C$13*$D629</f>
        <v/>
      </c>
      <c r="AD629" s="47">
        <f>EMISSIONS(AD620,Settings!$C$13,$D629)</f>
        <v/>
      </c>
      <c r="AF629" s="11">
        <f>LOWER(Settings!$C$4)&amp;".mit."&amp;$A629&amp;IF($C629="","","."&amp;$C629&amp;"."&amp;$B629)&amp;IF(INDEX(Variables!$D$5:$D$105,MATCH($A629,Variables!$A$5:$A$105,0))="","","."&amp;INDEX(Variables!$D$5:$D$105,MATCH($A629,Variables!$A$5:$A$105,0)))&amp;"."&amp;AF$5</f>
        <v/>
      </c>
      <c r="AG629" s="15">
        <f>AG620*Settings!$C$13*$D629</f>
        <v/>
      </c>
      <c r="AH629" s="16">
        <f>AH620*Settings!$C$13*$D629</f>
        <v/>
      </c>
      <c r="AI629" s="16">
        <f>AI620*Settings!$C$13*$D629</f>
        <v/>
      </c>
      <c r="AJ629" s="16">
        <f>AJ620*Settings!$C$13*$D629</f>
        <v/>
      </c>
      <c r="AK629" s="16">
        <f>AK620*Settings!$C$13*$D629</f>
        <v/>
      </c>
      <c r="AL629" s="16">
        <f>AL620*Settings!$C$13*$D629</f>
        <v/>
      </c>
      <c r="AM629" s="16">
        <f>AM620*Settings!$C$13*$D629</f>
        <v/>
      </c>
      <c r="AN629" s="16">
        <f>AN620*Settings!$C$13*$D629</f>
        <v/>
      </c>
      <c r="AO629" s="16">
        <f>AO620*Settings!$C$13*$D629</f>
        <v/>
      </c>
      <c r="AP629" s="16">
        <f>AP620*Settings!$C$13*$D629</f>
        <v/>
      </c>
      <c r="AQ629" s="16">
        <f>AQ620*Settings!$C$13*$D629</f>
        <v/>
      </c>
      <c r="AR629" s="16">
        <f>AR620*Settings!$C$13*$D629</f>
        <v/>
      </c>
      <c r="AS629" s="16">
        <f>AS620*Settings!$C$13*$D629</f>
        <v/>
      </c>
      <c r="AT629" s="16">
        <f>AT620*Settings!$C$13*$D629</f>
        <v/>
      </c>
      <c r="AU629" s="16">
        <f>AU620*Settings!$C$13*$D629</f>
        <v/>
      </c>
      <c r="AV629" s="16">
        <f>AV620*Settings!$C$13*$D629</f>
        <v/>
      </c>
      <c r="AW629" s="16">
        <f>AW620*Settings!$C$13*$D629</f>
        <v/>
      </c>
      <c r="AX629" s="16">
        <f>AX620*Settings!$C$13*$D629</f>
        <v/>
      </c>
      <c r="AY629" s="47">
        <f>EMISSIONS(AY620,Settings!$C$13,$D629)</f>
        <v/>
      </c>
    </row>
    <row r="630" hidden="1" outlineLevel="2">
      <c r="A630" s="14" t="inlineStr">
        <is>
          <t>co2</t>
        </is>
      </c>
      <c r="B630" s="14" t="inlineStr">
        <is>
          <t>die</t>
        </is>
      </c>
      <c r="C630" s="14" t="inlineStr">
        <is>
          <t>avi</t>
        </is>
      </c>
      <c r="D630" s="37">
        <f>INDEX(Inputs!$T$5:$T$132,MATCH($B630&amp;"|"&amp;$C630,Inputs!$A$5:$A$132,0))</f>
        <v/>
      </c>
      <c r="E630" s="36" t="n"/>
      <c r="F630" s="36" t="n"/>
      <c r="G630" s="36" t="n"/>
      <c r="H630" s="14">
        <f>INDEX(Variables!$B$5:$B$105,MATCH($A630,Variables!$A$5:$A$105,0))&amp;IF($C630="",""," | "&amp;INDEX(Mapping!$B$5:$B$26,MATCH($C630,Mapping!$A$5:$A$26,0))&amp;" | "&amp;INDEX(Mapping!$B$30:$B$41,MATCH($B630,Mapping!$A$30:$A$41,0)))</f>
        <v/>
      </c>
      <c r="I630" s="14">
        <f>INDEX(Variables!$C$5:$C$105,MATCH($A630,Variables!$A$5:$A$105,0))</f>
        <v/>
      </c>
      <c r="J630" s="14">
        <f>INDEX(Variables!$E$5:$E$105,MATCH($A630,Variables!$A$5:$A$105,0))</f>
        <v/>
      </c>
      <c r="K630" s="11">
        <f>LOWER(Settings!$C$4)&amp;".mit."&amp;$A630&amp;IF($C630="","","."&amp;$C630&amp;"."&amp;$B630)&amp;IF(INDEX(Variables!$D$5:$D$105,MATCH($A630,Variables!$A$5:$A$105,0))="","","."&amp;INDEX(Variables!$D$5:$D$105,MATCH($A630,Variables!$A$5:$A$105,0)))&amp;"."&amp;K$5</f>
        <v/>
      </c>
      <c r="L630" s="15">
        <f>L621*Settings!$C$13*$D630</f>
        <v/>
      </c>
      <c r="M630" s="16">
        <f>M621*Settings!$C$13*$D630</f>
        <v/>
      </c>
      <c r="N630" s="16">
        <f>N621*Settings!$C$13*$D630</f>
        <v/>
      </c>
      <c r="O630" s="16">
        <f>O621*Settings!$C$13*$D630</f>
        <v/>
      </c>
      <c r="P630" s="16">
        <f>P621*Settings!$C$13*$D630</f>
        <v/>
      </c>
      <c r="Q630" s="16">
        <f>Q621*Settings!$C$13*$D630</f>
        <v/>
      </c>
      <c r="R630" s="16">
        <f>R621*Settings!$C$13*$D630</f>
        <v/>
      </c>
      <c r="S630" s="16">
        <f>S621*Settings!$C$13*$D630</f>
        <v/>
      </c>
      <c r="T630" s="16">
        <f>T621*Settings!$C$13*$D630</f>
        <v/>
      </c>
      <c r="U630" s="16">
        <f>U621*Settings!$C$13*$D630</f>
        <v/>
      </c>
      <c r="V630" s="16">
        <f>V621*Settings!$C$13*$D630</f>
        <v/>
      </c>
      <c r="W630" s="16">
        <f>W621*Settings!$C$13*$D630</f>
        <v/>
      </c>
      <c r="X630" s="16">
        <f>X621*Settings!$C$13*$D630</f>
        <v/>
      </c>
      <c r="Y630" s="16">
        <f>Y621*Settings!$C$13*$D630</f>
        <v/>
      </c>
      <c r="Z630" s="16">
        <f>Z621*Settings!$C$13*$D630</f>
        <v/>
      </c>
      <c r="AA630" s="16">
        <f>AA621*Settings!$C$13*$D630</f>
        <v/>
      </c>
      <c r="AB630" s="16">
        <f>AB621*Settings!$C$13*$D630</f>
        <v/>
      </c>
      <c r="AC630" s="16">
        <f>AC621*Settings!$C$13*$D630</f>
        <v/>
      </c>
      <c r="AD630" s="47">
        <f>EMISSIONS(AD621,Settings!$C$13,$D630)</f>
        <v/>
      </c>
      <c r="AF630" s="11">
        <f>LOWER(Settings!$C$4)&amp;".mit."&amp;$A630&amp;IF($C630="","","."&amp;$C630&amp;"."&amp;$B630)&amp;IF(INDEX(Variables!$D$5:$D$105,MATCH($A630,Variables!$A$5:$A$105,0))="","","."&amp;INDEX(Variables!$D$5:$D$105,MATCH($A630,Variables!$A$5:$A$105,0)))&amp;"."&amp;AF$5</f>
        <v/>
      </c>
      <c r="AG630" s="15">
        <f>AG621*Settings!$C$13*$D630</f>
        <v/>
      </c>
      <c r="AH630" s="16">
        <f>AH621*Settings!$C$13*$D630</f>
        <v/>
      </c>
      <c r="AI630" s="16">
        <f>AI621*Settings!$C$13*$D630</f>
        <v/>
      </c>
      <c r="AJ630" s="16">
        <f>AJ621*Settings!$C$13*$D630</f>
        <v/>
      </c>
      <c r="AK630" s="16">
        <f>AK621*Settings!$C$13*$D630</f>
        <v/>
      </c>
      <c r="AL630" s="16">
        <f>AL621*Settings!$C$13*$D630</f>
        <v/>
      </c>
      <c r="AM630" s="16">
        <f>AM621*Settings!$C$13*$D630</f>
        <v/>
      </c>
      <c r="AN630" s="16">
        <f>AN621*Settings!$C$13*$D630</f>
        <v/>
      </c>
      <c r="AO630" s="16">
        <f>AO621*Settings!$C$13*$D630</f>
        <v/>
      </c>
      <c r="AP630" s="16">
        <f>AP621*Settings!$C$13*$D630</f>
        <v/>
      </c>
      <c r="AQ630" s="16">
        <f>AQ621*Settings!$C$13*$D630</f>
        <v/>
      </c>
      <c r="AR630" s="16">
        <f>AR621*Settings!$C$13*$D630</f>
        <v/>
      </c>
      <c r="AS630" s="16">
        <f>AS621*Settings!$C$13*$D630</f>
        <v/>
      </c>
      <c r="AT630" s="16">
        <f>AT621*Settings!$C$13*$D630</f>
        <v/>
      </c>
      <c r="AU630" s="16">
        <f>AU621*Settings!$C$13*$D630</f>
        <v/>
      </c>
      <c r="AV630" s="16">
        <f>AV621*Settings!$C$13*$D630</f>
        <v/>
      </c>
      <c r="AW630" s="16">
        <f>AW621*Settings!$C$13*$D630</f>
        <v/>
      </c>
      <c r="AX630" s="16">
        <f>AX621*Settings!$C$13*$D630</f>
        <v/>
      </c>
      <c r="AY630" s="47">
        <f>EMISSIONS(AY621,Settings!$C$13,$D630)</f>
        <v/>
      </c>
    </row>
    <row r="631" hidden="1" outlineLevel="2">
      <c r="A631" s="14" t="inlineStr">
        <is>
          <t>co2</t>
        </is>
      </c>
      <c r="B631" s="14" t="inlineStr">
        <is>
          <t>lpg</t>
        </is>
      </c>
      <c r="C631" s="14" t="inlineStr">
        <is>
          <t>avi</t>
        </is>
      </c>
      <c r="D631" s="37">
        <f>INDEX(Inputs!$T$5:$T$132,MATCH($B631&amp;"|"&amp;$C631,Inputs!$A$5:$A$132,0))</f>
        <v/>
      </c>
      <c r="E631" s="36" t="n"/>
      <c r="F631" s="36" t="n"/>
      <c r="G631" s="36" t="n"/>
      <c r="H631" s="14">
        <f>INDEX(Variables!$B$5:$B$105,MATCH($A631,Variables!$A$5:$A$105,0))&amp;IF($C631="",""," | "&amp;INDEX(Mapping!$B$5:$B$26,MATCH($C631,Mapping!$A$5:$A$26,0))&amp;" | "&amp;INDEX(Mapping!$B$30:$B$41,MATCH($B631,Mapping!$A$30:$A$41,0)))</f>
        <v/>
      </c>
      <c r="I631" s="14">
        <f>INDEX(Variables!$C$5:$C$105,MATCH($A631,Variables!$A$5:$A$105,0))</f>
        <v/>
      </c>
      <c r="J631" s="14">
        <f>INDEX(Variables!$E$5:$E$105,MATCH($A631,Variables!$A$5:$A$105,0))</f>
        <v/>
      </c>
      <c r="K631" s="11">
        <f>LOWER(Settings!$C$4)&amp;".mit."&amp;$A631&amp;IF($C631="","","."&amp;$C631&amp;"."&amp;$B631)&amp;IF(INDEX(Variables!$D$5:$D$105,MATCH($A631,Variables!$A$5:$A$105,0))="","","."&amp;INDEX(Variables!$D$5:$D$105,MATCH($A631,Variables!$A$5:$A$105,0)))&amp;"."&amp;K$5</f>
        <v/>
      </c>
      <c r="L631" s="15">
        <f>L622*Settings!$C$13*$D631</f>
        <v/>
      </c>
      <c r="M631" s="16">
        <f>M622*Settings!$C$13*$D631</f>
        <v/>
      </c>
      <c r="N631" s="16">
        <f>N622*Settings!$C$13*$D631</f>
        <v/>
      </c>
      <c r="O631" s="16">
        <f>O622*Settings!$C$13*$D631</f>
        <v/>
      </c>
      <c r="P631" s="16">
        <f>P622*Settings!$C$13*$D631</f>
        <v/>
      </c>
      <c r="Q631" s="16">
        <f>Q622*Settings!$C$13*$D631</f>
        <v/>
      </c>
      <c r="R631" s="16">
        <f>R622*Settings!$C$13*$D631</f>
        <v/>
      </c>
      <c r="S631" s="16">
        <f>S622*Settings!$C$13*$D631</f>
        <v/>
      </c>
      <c r="T631" s="16">
        <f>T622*Settings!$C$13*$D631</f>
        <v/>
      </c>
      <c r="U631" s="16">
        <f>U622*Settings!$C$13*$D631</f>
        <v/>
      </c>
      <c r="V631" s="16">
        <f>V622*Settings!$C$13*$D631</f>
        <v/>
      </c>
      <c r="W631" s="16">
        <f>W622*Settings!$C$13*$D631</f>
        <v/>
      </c>
      <c r="X631" s="16">
        <f>X622*Settings!$C$13*$D631</f>
        <v/>
      </c>
      <c r="Y631" s="16">
        <f>Y622*Settings!$C$13*$D631</f>
        <v/>
      </c>
      <c r="Z631" s="16">
        <f>Z622*Settings!$C$13*$D631</f>
        <v/>
      </c>
      <c r="AA631" s="16">
        <f>AA622*Settings!$C$13*$D631</f>
        <v/>
      </c>
      <c r="AB631" s="16">
        <f>AB622*Settings!$C$13*$D631</f>
        <v/>
      </c>
      <c r="AC631" s="16">
        <f>AC622*Settings!$C$13*$D631</f>
        <v/>
      </c>
      <c r="AD631" s="47">
        <f>EMISSIONS(AD622,Settings!$C$13,$D631)</f>
        <v/>
      </c>
      <c r="AF631" s="11">
        <f>LOWER(Settings!$C$4)&amp;".mit."&amp;$A631&amp;IF($C631="","","."&amp;$C631&amp;"."&amp;$B631)&amp;IF(INDEX(Variables!$D$5:$D$105,MATCH($A631,Variables!$A$5:$A$105,0))="","","."&amp;INDEX(Variables!$D$5:$D$105,MATCH($A631,Variables!$A$5:$A$105,0)))&amp;"."&amp;AF$5</f>
        <v/>
      </c>
      <c r="AG631" s="15">
        <f>AG622*Settings!$C$13*$D631</f>
        <v/>
      </c>
      <c r="AH631" s="16">
        <f>AH622*Settings!$C$13*$D631</f>
        <v/>
      </c>
      <c r="AI631" s="16">
        <f>AI622*Settings!$C$13*$D631</f>
        <v/>
      </c>
      <c r="AJ631" s="16">
        <f>AJ622*Settings!$C$13*$D631</f>
        <v/>
      </c>
      <c r="AK631" s="16">
        <f>AK622*Settings!$C$13*$D631</f>
        <v/>
      </c>
      <c r="AL631" s="16">
        <f>AL622*Settings!$C$13*$D631</f>
        <v/>
      </c>
      <c r="AM631" s="16">
        <f>AM622*Settings!$C$13*$D631</f>
        <v/>
      </c>
      <c r="AN631" s="16">
        <f>AN622*Settings!$C$13*$D631</f>
        <v/>
      </c>
      <c r="AO631" s="16">
        <f>AO622*Settings!$C$13*$D631</f>
        <v/>
      </c>
      <c r="AP631" s="16">
        <f>AP622*Settings!$C$13*$D631</f>
        <v/>
      </c>
      <c r="AQ631" s="16">
        <f>AQ622*Settings!$C$13*$D631</f>
        <v/>
      </c>
      <c r="AR631" s="16">
        <f>AR622*Settings!$C$13*$D631</f>
        <v/>
      </c>
      <c r="AS631" s="16">
        <f>AS622*Settings!$C$13*$D631</f>
        <v/>
      </c>
      <c r="AT631" s="16">
        <f>AT622*Settings!$C$13*$D631</f>
        <v/>
      </c>
      <c r="AU631" s="16">
        <f>AU622*Settings!$C$13*$D631</f>
        <v/>
      </c>
      <c r="AV631" s="16">
        <f>AV622*Settings!$C$13*$D631</f>
        <v/>
      </c>
      <c r="AW631" s="16">
        <f>AW622*Settings!$C$13*$D631</f>
        <v/>
      </c>
      <c r="AX631" s="16">
        <f>AX622*Settings!$C$13*$D631</f>
        <v/>
      </c>
      <c r="AY631" s="47">
        <f>EMISSIONS(AY622,Settings!$C$13,$D631)</f>
        <v/>
      </c>
    </row>
    <row r="632" hidden="1" outlineLevel="2">
      <c r="A632" s="14" t="inlineStr">
        <is>
          <t>co2</t>
        </is>
      </c>
      <c r="B632" s="14" t="inlineStr">
        <is>
          <t>ker</t>
        </is>
      </c>
      <c r="C632" s="14" t="inlineStr">
        <is>
          <t>avi</t>
        </is>
      </c>
      <c r="D632" s="37">
        <f>INDEX(Inputs!$T$5:$T$132,MATCH($B632&amp;"|"&amp;$C632,Inputs!$A$5:$A$132,0))</f>
        <v/>
      </c>
      <c r="E632" s="36" t="n"/>
      <c r="F632" s="36" t="n"/>
      <c r="G632" s="36" t="n"/>
      <c r="H632" s="14">
        <f>INDEX(Variables!$B$5:$B$105,MATCH($A632,Variables!$A$5:$A$105,0))&amp;IF($C632="",""," | "&amp;INDEX(Mapping!$B$5:$B$26,MATCH($C632,Mapping!$A$5:$A$26,0))&amp;" | "&amp;INDEX(Mapping!$B$30:$B$41,MATCH($B632,Mapping!$A$30:$A$41,0)))</f>
        <v/>
      </c>
      <c r="I632" s="14">
        <f>INDEX(Variables!$C$5:$C$105,MATCH($A632,Variables!$A$5:$A$105,0))</f>
        <v/>
      </c>
      <c r="J632" s="14">
        <f>INDEX(Variables!$E$5:$E$105,MATCH($A632,Variables!$A$5:$A$105,0))</f>
        <v/>
      </c>
      <c r="K632" s="11">
        <f>LOWER(Settings!$C$4)&amp;".mit."&amp;$A632&amp;IF($C632="","","."&amp;$C632&amp;"."&amp;$B632)&amp;IF(INDEX(Variables!$D$5:$D$105,MATCH($A632,Variables!$A$5:$A$105,0))="","","."&amp;INDEX(Variables!$D$5:$D$105,MATCH($A632,Variables!$A$5:$A$105,0)))&amp;"."&amp;K$5</f>
        <v/>
      </c>
      <c r="L632" s="15">
        <f>L623*Settings!$C$13*$D632</f>
        <v/>
      </c>
      <c r="M632" s="16">
        <f>M623*Settings!$C$13*$D632</f>
        <v/>
      </c>
      <c r="N632" s="16">
        <f>N623*Settings!$C$13*$D632</f>
        <v/>
      </c>
      <c r="O632" s="16">
        <f>O623*Settings!$C$13*$D632</f>
        <v/>
      </c>
      <c r="P632" s="16">
        <f>P623*Settings!$C$13*$D632</f>
        <v/>
      </c>
      <c r="Q632" s="16">
        <f>Q623*Settings!$C$13*$D632</f>
        <v/>
      </c>
      <c r="R632" s="16">
        <f>R623*Settings!$C$13*$D632</f>
        <v/>
      </c>
      <c r="S632" s="16">
        <f>S623*Settings!$C$13*$D632</f>
        <v/>
      </c>
      <c r="T632" s="16">
        <f>T623*Settings!$C$13*$D632</f>
        <v/>
      </c>
      <c r="U632" s="16">
        <f>U623*Settings!$C$13*$D632</f>
        <v/>
      </c>
      <c r="V632" s="16">
        <f>V623*Settings!$C$13*$D632</f>
        <v/>
      </c>
      <c r="W632" s="16">
        <f>W623*Settings!$C$13*$D632</f>
        <v/>
      </c>
      <c r="X632" s="16">
        <f>X623*Settings!$C$13*$D632</f>
        <v/>
      </c>
      <c r="Y632" s="16">
        <f>Y623*Settings!$C$13*$D632</f>
        <v/>
      </c>
      <c r="Z632" s="16">
        <f>Z623*Settings!$C$13*$D632</f>
        <v/>
      </c>
      <c r="AA632" s="16">
        <f>AA623*Settings!$C$13*$D632</f>
        <v/>
      </c>
      <c r="AB632" s="16">
        <f>AB623*Settings!$C$13*$D632</f>
        <v/>
      </c>
      <c r="AC632" s="16">
        <f>AC623*Settings!$C$13*$D632</f>
        <v/>
      </c>
      <c r="AD632" s="47">
        <f>EMISSIONS(AD623,Settings!$C$13,$D632)</f>
        <v/>
      </c>
      <c r="AF632" s="11">
        <f>LOWER(Settings!$C$4)&amp;".mit."&amp;$A632&amp;IF($C632="","","."&amp;$C632&amp;"."&amp;$B632)&amp;IF(INDEX(Variables!$D$5:$D$105,MATCH($A632,Variables!$A$5:$A$105,0))="","","."&amp;INDEX(Variables!$D$5:$D$105,MATCH($A632,Variables!$A$5:$A$105,0)))&amp;"."&amp;AF$5</f>
        <v/>
      </c>
      <c r="AG632" s="15">
        <f>AG623*Settings!$C$13*$D632</f>
        <v/>
      </c>
      <c r="AH632" s="16">
        <f>AH623*Settings!$C$13*$D632</f>
        <v/>
      </c>
      <c r="AI632" s="16">
        <f>AI623*Settings!$C$13*$D632</f>
        <v/>
      </c>
      <c r="AJ632" s="16">
        <f>AJ623*Settings!$C$13*$D632</f>
        <v/>
      </c>
      <c r="AK632" s="16">
        <f>AK623*Settings!$C$13*$D632</f>
        <v/>
      </c>
      <c r="AL632" s="16">
        <f>AL623*Settings!$C$13*$D632</f>
        <v/>
      </c>
      <c r="AM632" s="16">
        <f>AM623*Settings!$C$13*$D632</f>
        <v/>
      </c>
      <c r="AN632" s="16">
        <f>AN623*Settings!$C$13*$D632</f>
        <v/>
      </c>
      <c r="AO632" s="16">
        <f>AO623*Settings!$C$13*$D632</f>
        <v/>
      </c>
      <c r="AP632" s="16">
        <f>AP623*Settings!$C$13*$D632</f>
        <v/>
      </c>
      <c r="AQ632" s="16">
        <f>AQ623*Settings!$C$13*$D632</f>
        <v/>
      </c>
      <c r="AR632" s="16">
        <f>AR623*Settings!$C$13*$D632</f>
        <v/>
      </c>
      <c r="AS632" s="16">
        <f>AS623*Settings!$C$13*$D632</f>
        <v/>
      </c>
      <c r="AT632" s="16">
        <f>AT623*Settings!$C$13*$D632</f>
        <v/>
      </c>
      <c r="AU632" s="16">
        <f>AU623*Settings!$C$13*$D632</f>
        <v/>
      </c>
      <c r="AV632" s="16">
        <f>AV623*Settings!$C$13*$D632</f>
        <v/>
      </c>
      <c r="AW632" s="16">
        <f>AW623*Settings!$C$13*$D632</f>
        <v/>
      </c>
      <c r="AX632" s="16">
        <f>AX623*Settings!$C$13*$D632</f>
        <v/>
      </c>
      <c r="AY632" s="47">
        <f>EMISSIONS(AY623,Settings!$C$13,$D632)</f>
        <v/>
      </c>
    </row>
    <row r="633" hidden="1" outlineLevel="2">
      <c r="A633" s="14" t="inlineStr">
        <is>
          <t>co2</t>
        </is>
      </c>
      <c r="B633" s="14" t="inlineStr">
        <is>
          <t>oop</t>
        </is>
      </c>
      <c r="C633" s="14" t="inlineStr">
        <is>
          <t>avi</t>
        </is>
      </c>
      <c r="D633" s="37">
        <f>INDEX(Inputs!$T$5:$T$132,MATCH($B633&amp;"|"&amp;$C633,Inputs!$A$5:$A$132,0))</f>
        <v/>
      </c>
      <c r="E633" s="36" t="n"/>
      <c r="F633" s="36" t="n"/>
      <c r="G633" s="36" t="n"/>
      <c r="H633" s="14">
        <f>INDEX(Variables!$B$5:$B$105,MATCH($A633,Variables!$A$5:$A$105,0))&amp;IF($C633="",""," | "&amp;INDEX(Mapping!$B$5:$B$26,MATCH($C633,Mapping!$A$5:$A$26,0))&amp;" | "&amp;INDEX(Mapping!$B$30:$B$41,MATCH($B633,Mapping!$A$30:$A$41,0)))</f>
        <v/>
      </c>
      <c r="I633" s="14">
        <f>INDEX(Variables!$C$5:$C$105,MATCH($A633,Variables!$A$5:$A$105,0))</f>
        <v/>
      </c>
      <c r="J633" s="14">
        <f>INDEX(Variables!$E$5:$E$105,MATCH($A633,Variables!$A$5:$A$105,0))</f>
        <v/>
      </c>
      <c r="K633" s="11">
        <f>LOWER(Settings!$C$4)&amp;".mit."&amp;$A633&amp;IF($C633="","","."&amp;$C633&amp;"."&amp;$B633)&amp;IF(INDEX(Variables!$D$5:$D$105,MATCH($A633,Variables!$A$5:$A$105,0))="","","."&amp;INDEX(Variables!$D$5:$D$105,MATCH($A633,Variables!$A$5:$A$105,0)))&amp;"."&amp;K$5</f>
        <v/>
      </c>
      <c r="L633" s="15">
        <f>L624*Settings!$C$13*$D633</f>
        <v/>
      </c>
      <c r="M633" s="16">
        <f>M624*Settings!$C$13*$D633</f>
        <v/>
      </c>
      <c r="N633" s="16">
        <f>N624*Settings!$C$13*$D633</f>
        <v/>
      </c>
      <c r="O633" s="16">
        <f>O624*Settings!$C$13*$D633</f>
        <v/>
      </c>
      <c r="P633" s="16">
        <f>P624*Settings!$C$13*$D633</f>
        <v/>
      </c>
      <c r="Q633" s="16">
        <f>Q624*Settings!$C$13*$D633</f>
        <v/>
      </c>
      <c r="R633" s="16">
        <f>R624*Settings!$C$13*$D633</f>
        <v/>
      </c>
      <c r="S633" s="16">
        <f>S624*Settings!$C$13*$D633</f>
        <v/>
      </c>
      <c r="T633" s="16">
        <f>T624*Settings!$C$13*$D633</f>
        <v/>
      </c>
      <c r="U633" s="16">
        <f>U624*Settings!$C$13*$D633</f>
        <v/>
      </c>
      <c r="V633" s="16">
        <f>V624*Settings!$C$13*$D633</f>
        <v/>
      </c>
      <c r="W633" s="16">
        <f>W624*Settings!$C$13*$D633</f>
        <v/>
      </c>
      <c r="X633" s="16">
        <f>X624*Settings!$C$13*$D633</f>
        <v/>
      </c>
      <c r="Y633" s="16">
        <f>Y624*Settings!$C$13*$D633</f>
        <v/>
      </c>
      <c r="Z633" s="16">
        <f>Z624*Settings!$C$13*$D633</f>
        <v/>
      </c>
      <c r="AA633" s="16">
        <f>AA624*Settings!$C$13*$D633</f>
        <v/>
      </c>
      <c r="AB633" s="16">
        <f>AB624*Settings!$C$13*$D633</f>
        <v/>
      </c>
      <c r="AC633" s="16">
        <f>AC624*Settings!$C$13*$D633</f>
        <v/>
      </c>
      <c r="AD633" s="47">
        <f>EMISSIONS(AD624,Settings!$C$13,$D633)</f>
        <v/>
      </c>
      <c r="AF633" s="11">
        <f>LOWER(Settings!$C$4)&amp;".mit."&amp;$A633&amp;IF($C633="","","."&amp;$C633&amp;"."&amp;$B633)&amp;IF(INDEX(Variables!$D$5:$D$105,MATCH($A633,Variables!$A$5:$A$105,0))="","","."&amp;INDEX(Variables!$D$5:$D$105,MATCH($A633,Variables!$A$5:$A$105,0)))&amp;"."&amp;AF$5</f>
        <v/>
      </c>
      <c r="AG633" s="15">
        <f>AG624*Settings!$C$13*$D633</f>
        <v/>
      </c>
      <c r="AH633" s="16">
        <f>AH624*Settings!$C$13*$D633</f>
        <v/>
      </c>
      <c r="AI633" s="16">
        <f>AI624*Settings!$C$13*$D633</f>
        <v/>
      </c>
      <c r="AJ633" s="16">
        <f>AJ624*Settings!$C$13*$D633</f>
        <v/>
      </c>
      <c r="AK633" s="16">
        <f>AK624*Settings!$C$13*$D633</f>
        <v/>
      </c>
      <c r="AL633" s="16">
        <f>AL624*Settings!$C$13*$D633</f>
        <v/>
      </c>
      <c r="AM633" s="16">
        <f>AM624*Settings!$C$13*$D633</f>
        <v/>
      </c>
      <c r="AN633" s="16">
        <f>AN624*Settings!$C$13*$D633</f>
        <v/>
      </c>
      <c r="AO633" s="16">
        <f>AO624*Settings!$C$13*$D633</f>
        <v/>
      </c>
      <c r="AP633" s="16">
        <f>AP624*Settings!$C$13*$D633</f>
        <v/>
      </c>
      <c r="AQ633" s="16">
        <f>AQ624*Settings!$C$13*$D633</f>
        <v/>
      </c>
      <c r="AR633" s="16">
        <f>AR624*Settings!$C$13*$D633</f>
        <v/>
      </c>
      <c r="AS633" s="16">
        <f>AS624*Settings!$C$13*$D633</f>
        <v/>
      </c>
      <c r="AT633" s="16">
        <f>AT624*Settings!$C$13*$D633</f>
        <v/>
      </c>
      <c r="AU633" s="16">
        <f>AU624*Settings!$C$13*$D633</f>
        <v/>
      </c>
      <c r="AV633" s="16">
        <f>AV624*Settings!$C$13*$D633</f>
        <v/>
      </c>
      <c r="AW633" s="16">
        <f>AW624*Settings!$C$13*$D633</f>
        <v/>
      </c>
      <c r="AX633" s="16">
        <f>AX624*Settings!$C$13*$D633</f>
        <v/>
      </c>
      <c r="AY633" s="47">
        <f>EMISSIONS(AY624,Settings!$C$13,$D633)</f>
        <v/>
      </c>
    </row>
    <row r="634" hidden="1" outlineLevel="2">
      <c r="A634" s="14" t="inlineStr">
        <is>
          <t>co2</t>
        </is>
      </c>
      <c r="B634" s="14" t="inlineStr">
        <is>
          <t>bio</t>
        </is>
      </c>
      <c r="C634" s="14" t="inlineStr">
        <is>
          <t>avi</t>
        </is>
      </c>
      <c r="D634" s="37">
        <f>INDEX(Inputs!$T$5:$T$132,MATCH($B634&amp;"|"&amp;$C634,Inputs!$A$5:$A$132,0))</f>
        <v/>
      </c>
      <c r="E634" s="36" t="n"/>
      <c r="F634" s="36" t="n"/>
      <c r="G634" s="36" t="n"/>
      <c r="H634" s="14">
        <f>INDEX(Variables!$B$5:$B$105,MATCH($A634,Variables!$A$5:$A$105,0))&amp;IF($C634="",""," | "&amp;INDEX(Mapping!$B$5:$B$26,MATCH($C634,Mapping!$A$5:$A$26,0))&amp;" | "&amp;INDEX(Mapping!$B$30:$B$41,MATCH($B634,Mapping!$A$30:$A$41,0)))</f>
        <v/>
      </c>
      <c r="I634" s="14">
        <f>INDEX(Variables!$C$5:$C$105,MATCH($A634,Variables!$A$5:$A$105,0))</f>
        <v/>
      </c>
      <c r="J634" s="14">
        <f>INDEX(Variables!$E$5:$E$105,MATCH($A634,Variables!$A$5:$A$105,0))</f>
        <v/>
      </c>
      <c r="K634" s="11">
        <f>LOWER(Settings!$C$4)&amp;".mit."&amp;$A634&amp;IF($C634="","","."&amp;$C634&amp;"."&amp;$B634)&amp;IF(INDEX(Variables!$D$5:$D$105,MATCH($A634,Variables!$A$5:$A$105,0))="","","."&amp;INDEX(Variables!$D$5:$D$105,MATCH($A634,Variables!$A$5:$A$105,0)))&amp;"."&amp;K$5</f>
        <v/>
      </c>
      <c r="L634" s="15">
        <f>L625*Settings!$C$13*$D634</f>
        <v/>
      </c>
      <c r="M634" s="16">
        <f>M625*Settings!$C$13*$D634</f>
        <v/>
      </c>
      <c r="N634" s="16">
        <f>N625*Settings!$C$13*$D634</f>
        <v/>
      </c>
      <c r="O634" s="16">
        <f>O625*Settings!$C$13*$D634</f>
        <v/>
      </c>
      <c r="P634" s="16">
        <f>P625*Settings!$C$13*$D634</f>
        <v/>
      </c>
      <c r="Q634" s="16">
        <f>Q625*Settings!$C$13*$D634</f>
        <v/>
      </c>
      <c r="R634" s="16">
        <f>R625*Settings!$C$13*$D634</f>
        <v/>
      </c>
      <c r="S634" s="16">
        <f>S625*Settings!$C$13*$D634</f>
        <v/>
      </c>
      <c r="T634" s="16">
        <f>T625*Settings!$C$13*$D634</f>
        <v/>
      </c>
      <c r="U634" s="16">
        <f>U625*Settings!$C$13*$D634</f>
        <v/>
      </c>
      <c r="V634" s="16">
        <f>V625*Settings!$C$13*$D634</f>
        <v/>
      </c>
      <c r="W634" s="16">
        <f>W625*Settings!$C$13*$D634</f>
        <v/>
      </c>
      <c r="X634" s="16">
        <f>X625*Settings!$C$13*$D634</f>
        <v/>
      </c>
      <c r="Y634" s="16">
        <f>Y625*Settings!$C$13*$D634</f>
        <v/>
      </c>
      <c r="Z634" s="16">
        <f>Z625*Settings!$C$13*$D634</f>
        <v/>
      </c>
      <c r="AA634" s="16">
        <f>AA625*Settings!$C$13*$D634</f>
        <v/>
      </c>
      <c r="AB634" s="16">
        <f>AB625*Settings!$C$13*$D634</f>
        <v/>
      </c>
      <c r="AC634" s="16">
        <f>AC625*Settings!$C$13*$D634</f>
        <v/>
      </c>
      <c r="AD634" s="47">
        <f>EMISSIONS(AD625,Settings!$C$13,$D634)</f>
        <v/>
      </c>
      <c r="AF634" s="11">
        <f>LOWER(Settings!$C$4)&amp;".mit."&amp;$A634&amp;IF($C634="","","."&amp;$C634&amp;"."&amp;$B634)&amp;IF(INDEX(Variables!$D$5:$D$105,MATCH($A634,Variables!$A$5:$A$105,0))="","","."&amp;INDEX(Variables!$D$5:$D$105,MATCH($A634,Variables!$A$5:$A$105,0)))&amp;"."&amp;AF$5</f>
        <v/>
      </c>
      <c r="AG634" s="15">
        <f>AG625*Settings!$C$13*$D634</f>
        <v/>
      </c>
      <c r="AH634" s="16">
        <f>AH625*Settings!$C$13*$D634</f>
        <v/>
      </c>
      <c r="AI634" s="16">
        <f>AI625*Settings!$C$13*$D634</f>
        <v/>
      </c>
      <c r="AJ634" s="16">
        <f>AJ625*Settings!$C$13*$D634</f>
        <v/>
      </c>
      <c r="AK634" s="16">
        <f>AK625*Settings!$C$13*$D634</f>
        <v/>
      </c>
      <c r="AL634" s="16">
        <f>AL625*Settings!$C$13*$D634</f>
        <v/>
      </c>
      <c r="AM634" s="16">
        <f>AM625*Settings!$C$13*$D634</f>
        <v/>
      </c>
      <c r="AN634" s="16">
        <f>AN625*Settings!$C$13*$D634</f>
        <v/>
      </c>
      <c r="AO634" s="16">
        <f>AO625*Settings!$C$13*$D634</f>
        <v/>
      </c>
      <c r="AP634" s="16">
        <f>AP625*Settings!$C$13*$D634</f>
        <v/>
      </c>
      <c r="AQ634" s="16">
        <f>AQ625*Settings!$C$13*$D634</f>
        <v/>
      </c>
      <c r="AR634" s="16">
        <f>AR625*Settings!$C$13*$D634</f>
        <v/>
      </c>
      <c r="AS634" s="16">
        <f>AS625*Settings!$C$13*$D634</f>
        <v/>
      </c>
      <c r="AT634" s="16">
        <f>AT625*Settings!$C$13*$D634</f>
        <v/>
      </c>
      <c r="AU634" s="16">
        <f>AU625*Settings!$C$13*$D634</f>
        <v/>
      </c>
      <c r="AV634" s="16">
        <f>AV625*Settings!$C$13*$D634</f>
        <v/>
      </c>
      <c r="AW634" s="16">
        <f>AW625*Settings!$C$13*$D634</f>
        <v/>
      </c>
      <c r="AX634" s="16">
        <f>AX625*Settings!$C$13*$D634</f>
        <v/>
      </c>
      <c r="AY634" s="47">
        <f>EMISSIONS(AY625,Settings!$C$13,$D634)</f>
        <v/>
      </c>
    </row>
    <row r="635" hidden="1" outlineLevel="2"/>
    <row r="636" hidden="1" outlineLevel="2">
      <c r="A636" s="14" t="inlineStr">
        <is>
          <t>rtx</t>
        </is>
      </c>
      <c r="B636" s="14" t="inlineStr">
        <is>
          <t>coa</t>
        </is>
      </c>
      <c r="C636" s="14" t="inlineStr">
        <is>
          <t>avi</t>
        </is>
      </c>
      <c r="D636" s="37">
        <f>INDEX(Inputs!$R$5:$R$132,MATCH($B636&amp;"|"&amp;$C636,Inputs!$A$5:$A$132,0))</f>
        <v/>
      </c>
      <c r="E636" s="36" t="n"/>
      <c r="F636" s="36" t="n"/>
      <c r="G636" s="36" t="n"/>
      <c r="H636" s="14">
        <f>INDEX(Variables!$B$5:$B$105,MATCH($A636,Variables!$A$5:$A$105,0))&amp;IF($C636="",""," | "&amp;INDEX(Mapping!$B$5:$B$26,MATCH($C636,Mapping!$A$5:$A$26,0))&amp;" | "&amp;INDEX(Mapping!$B$30:$B$41,MATCH($B636,Mapping!$A$30:$A$41,0)))</f>
        <v/>
      </c>
      <c r="I636" s="14">
        <f>INDEX(Variables!$C$5:$C$105,MATCH($A636,Variables!$A$5:$A$105,0))</f>
        <v/>
      </c>
      <c r="J636" s="14">
        <f>INDEX(Variables!$E$5:$E$105,MATCH($A636,Variables!$A$5:$A$105,0))</f>
        <v/>
      </c>
      <c r="K636" s="11">
        <f>LOWER(Settings!$C$4)&amp;".mit."&amp;$A636&amp;IF($C636="","","."&amp;$C636&amp;"."&amp;$B636)&amp;IF(INDEX(Variables!$D$5:$D$105,MATCH($A636,Variables!$A$5:$A$105,0))="","","."&amp;INDEX(Variables!$D$5:$D$105,MATCH($A636,Variables!$A$5:$A$105,0)))&amp;"."&amp;K$5</f>
        <v/>
      </c>
      <c r="L636" s="44">
        <f>L618*Settings!$C$13*(INDEX(L$318:L$329,$D636)+INDEX(L$305:L$316,$D636))</f>
        <v/>
      </c>
      <c r="M636" s="45">
        <f>M618*Settings!$C$13*(INDEX(M$318:M$329,$D636)+INDEX(M$305:M$316,$D636))</f>
        <v/>
      </c>
      <c r="N636" s="45">
        <f>N618*Settings!$C$13*(INDEX(N$318:N$329,$D636)+INDEX(N$305:N$316,$D636))</f>
        <v/>
      </c>
      <c r="O636" s="45">
        <f>O618*Settings!$C$13*(INDEX(O$318:O$329,$D636)+INDEX(O$305:O$316,$D636))</f>
        <v/>
      </c>
      <c r="P636" s="45">
        <f>P618*Settings!$C$13*(INDEX(P$318:P$329,$D636)+INDEX(P$305:P$316,$D636))</f>
        <v/>
      </c>
      <c r="Q636" s="45">
        <f>Q618*Settings!$C$13*(INDEX(Q$318:Q$329,$D636)+INDEX(Q$305:Q$316,$D636))</f>
        <v/>
      </c>
      <c r="R636" s="45">
        <f>R618*Settings!$C$13*(INDEX(R$318:R$329,$D636)+INDEX(R$305:R$316,$D636))</f>
        <v/>
      </c>
      <c r="S636" s="45">
        <f>S618*Settings!$C$13*(INDEX(S$318:S$329,$D636)+INDEX(S$305:S$316,$D636))</f>
        <v/>
      </c>
      <c r="T636" s="45">
        <f>T618*Settings!$C$13*(INDEX(T$318:T$329,$D636)+INDEX(T$305:T$316,$D636))</f>
        <v/>
      </c>
      <c r="U636" s="45">
        <f>U618*Settings!$C$13*(INDEX(U$318:U$329,$D636)+INDEX(U$305:U$316,$D636))</f>
        <v/>
      </c>
      <c r="V636" s="45">
        <f>V618*Settings!$C$13*(INDEX(V$318:V$329,$D636)+INDEX(V$305:V$316,$D636))</f>
        <v/>
      </c>
      <c r="W636" s="45">
        <f>W618*Settings!$C$13*(INDEX(W$318:W$329,$D636)+INDEX(W$305:W$316,$D636))</f>
        <v/>
      </c>
      <c r="X636" s="45">
        <f>X618*Settings!$C$13*(INDEX(X$318:X$329,$D636)+INDEX(X$305:X$316,$D636))</f>
        <v/>
      </c>
      <c r="Y636" s="45">
        <f>Y618*Settings!$C$13*(INDEX(Y$318:Y$329,$D636)+INDEX(Y$305:Y$316,$D636))</f>
        <v/>
      </c>
      <c r="Z636" s="45">
        <f>Z618*Settings!$C$13*(INDEX(Z$318:Z$329,$D636)+INDEX(Z$305:Z$316,$D636))</f>
        <v/>
      </c>
      <c r="AA636" s="45">
        <f>AA618*Settings!$C$13*(INDEX(AA$318:AA$329,$D636)+INDEX(AA$305:AA$316,$D636))</f>
        <v/>
      </c>
      <c r="AB636" s="45">
        <f>AB618*Settings!$C$13*(INDEX(AB$318:AB$329,$D636)+INDEX(AB$305:AB$316,$D636))</f>
        <v/>
      </c>
      <c r="AC636" s="45">
        <f>AC618*Settings!$C$13*(INDEX(AC$318:AC$329,$D636)+INDEX(AC$305:AC$316,$D636))</f>
        <v/>
      </c>
      <c r="AD636" s="46">
        <f>REVENUE(AD618,Settings!$C$13,INDEX(AD$318:AD$329,$D636)+INDEX(AD$305:AD$316,$D636))</f>
        <v/>
      </c>
      <c r="AF636" s="11">
        <f>LOWER(Settings!$C$4)&amp;".mit."&amp;$A636&amp;IF($C636="","","."&amp;$C636&amp;"."&amp;$B636)&amp;IF(INDEX(Variables!$D$5:$D$105,MATCH($A636,Variables!$A$5:$A$105,0))="","","."&amp;INDEX(Variables!$D$5:$D$105,MATCH($A636,Variables!$A$5:$A$105,0)))&amp;"."&amp;AF$5</f>
        <v/>
      </c>
      <c r="AG636" s="44">
        <f>AG618*Settings!$C$13*(INDEX(AG$318:AG$329,$D636)+INDEX(AG$305:AG$316,$D636))</f>
        <v/>
      </c>
      <c r="AH636" s="45">
        <f>AH618*Settings!$C$13*(INDEX(AH$318:AH$329,$D636)+INDEX(AH$305:AH$316,$D636))</f>
        <v/>
      </c>
      <c r="AI636" s="45">
        <f>AI618*Settings!$C$13*(INDEX(AI$318:AI$329,$D636)+INDEX(AI$305:AI$316,$D636))</f>
        <v/>
      </c>
      <c r="AJ636" s="45">
        <f>AJ618*Settings!$C$13*(INDEX(AJ$318:AJ$329,$D636)+INDEX(AJ$305:AJ$316,$D636))</f>
        <v/>
      </c>
      <c r="AK636" s="45">
        <f>AK618*Settings!$C$13*(INDEX(AK$318:AK$329,$D636)+INDEX(AK$305:AK$316,$D636))</f>
        <v/>
      </c>
      <c r="AL636" s="45">
        <f>AL618*Settings!$C$13*(INDEX(AL$318:AL$329,$D636)+INDEX(AL$305:AL$316,$D636))</f>
        <v/>
      </c>
      <c r="AM636" s="45">
        <f>AM618*Settings!$C$13*(INDEX(AM$318:AM$329,$D636)+INDEX(AM$305:AM$316,$D636))</f>
        <v/>
      </c>
      <c r="AN636" s="45">
        <f>AN618*Settings!$C$13*(INDEX(AN$318:AN$329,$D636)+INDEX(AN$305:AN$316,$D636))</f>
        <v/>
      </c>
      <c r="AO636" s="45">
        <f>AO618*Settings!$C$13*(INDEX(AO$318:AO$329,$D636)+INDEX(AO$305:AO$316,$D636))</f>
        <v/>
      </c>
      <c r="AP636" s="45">
        <f>AP618*Settings!$C$13*(INDEX(AP$318:AP$329,$D636)+INDEX(AP$305:AP$316,$D636))</f>
        <v/>
      </c>
      <c r="AQ636" s="45">
        <f>AQ618*Settings!$C$13*(INDEX(AQ$318:AQ$329,$D636)+INDEX(AQ$305:AQ$316,$D636))</f>
        <v/>
      </c>
      <c r="AR636" s="45">
        <f>AR618*Settings!$C$13*(INDEX(AR$318:AR$329,$D636)+INDEX(AR$305:AR$316,$D636))</f>
        <v/>
      </c>
      <c r="AS636" s="45">
        <f>AS618*Settings!$C$13*(INDEX(AS$318:AS$329,$D636)+INDEX(AS$305:AS$316,$D636))</f>
        <v/>
      </c>
      <c r="AT636" s="45">
        <f>AT618*Settings!$C$13*(INDEX(AT$318:AT$329,$D636)+INDEX(AT$305:AT$316,$D636))</f>
        <v/>
      </c>
      <c r="AU636" s="45">
        <f>AU618*Settings!$C$13*(INDEX(AU$318:AU$329,$D636)+INDEX(AU$305:AU$316,$D636))</f>
        <v/>
      </c>
      <c r="AV636" s="45">
        <f>AV618*Settings!$C$13*(INDEX(AV$318:AV$329,$D636)+INDEX(AV$305:AV$316,$D636))</f>
        <v/>
      </c>
      <c r="AW636" s="45">
        <f>AW618*Settings!$C$13*(INDEX(AW$318:AW$329,$D636)+INDEX(AW$305:AW$316,$D636))</f>
        <v/>
      </c>
      <c r="AX636" s="45">
        <f>AX618*Settings!$C$13*(INDEX(AX$318:AX$329,$D636)+INDEX(AX$305:AX$316,$D636))</f>
        <v/>
      </c>
      <c r="AY636" s="46">
        <f>REVENUE(AY618,Settings!$C$13,INDEX(AY$318:AY$329,$D636)+INDEX(AY$305:AY$316,$D636))</f>
        <v/>
      </c>
    </row>
    <row r="637" hidden="1" outlineLevel="2">
      <c r="A637" s="14" t="inlineStr">
        <is>
          <t>rtx</t>
        </is>
      </c>
      <c r="B637" s="14" t="inlineStr">
        <is>
          <t>nga</t>
        </is>
      </c>
      <c r="C637" s="14" t="inlineStr">
        <is>
          <t>avi</t>
        </is>
      </c>
      <c r="D637" s="37">
        <f>INDEX(Inputs!$R$5:$R$132,MATCH($B637&amp;"|"&amp;$C637,Inputs!$A$5:$A$132,0))</f>
        <v/>
      </c>
      <c r="E637" s="36" t="n"/>
      <c r="F637" s="36" t="n"/>
      <c r="G637" s="36" t="n"/>
      <c r="H637" s="14">
        <f>INDEX(Variables!$B$5:$B$105,MATCH($A637,Variables!$A$5:$A$105,0))&amp;IF($C637="",""," | "&amp;INDEX(Mapping!$B$5:$B$26,MATCH($C637,Mapping!$A$5:$A$26,0))&amp;" | "&amp;INDEX(Mapping!$B$30:$B$41,MATCH($B637,Mapping!$A$30:$A$41,0)))</f>
        <v/>
      </c>
      <c r="I637" s="14">
        <f>INDEX(Variables!$C$5:$C$105,MATCH($A637,Variables!$A$5:$A$105,0))</f>
        <v/>
      </c>
      <c r="J637" s="14">
        <f>INDEX(Variables!$E$5:$E$105,MATCH($A637,Variables!$A$5:$A$105,0))</f>
        <v/>
      </c>
      <c r="K637" s="11">
        <f>LOWER(Settings!$C$4)&amp;".mit."&amp;$A637&amp;IF($C637="","","."&amp;$C637&amp;"."&amp;$B637)&amp;IF(INDEX(Variables!$D$5:$D$105,MATCH($A637,Variables!$A$5:$A$105,0))="","","."&amp;INDEX(Variables!$D$5:$D$105,MATCH($A637,Variables!$A$5:$A$105,0)))&amp;"."&amp;K$5</f>
        <v/>
      </c>
      <c r="L637" s="44">
        <f>L619*Settings!$C$13*(INDEX(L$318:L$329,$D637)+INDEX(L$305:L$316,$D637))</f>
        <v/>
      </c>
      <c r="M637" s="45">
        <f>M619*Settings!$C$13*(INDEX(M$318:M$329,$D637)+INDEX(M$305:M$316,$D637))</f>
        <v/>
      </c>
      <c r="N637" s="45">
        <f>N619*Settings!$C$13*(INDEX(N$318:N$329,$D637)+INDEX(N$305:N$316,$D637))</f>
        <v/>
      </c>
      <c r="O637" s="45">
        <f>O619*Settings!$C$13*(INDEX(O$318:O$329,$D637)+INDEX(O$305:O$316,$D637))</f>
        <v/>
      </c>
      <c r="P637" s="45">
        <f>P619*Settings!$C$13*(INDEX(P$318:P$329,$D637)+INDEX(P$305:P$316,$D637))</f>
        <v/>
      </c>
      <c r="Q637" s="45">
        <f>Q619*Settings!$C$13*(INDEX(Q$318:Q$329,$D637)+INDEX(Q$305:Q$316,$D637))</f>
        <v/>
      </c>
      <c r="R637" s="45">
        <f>R619*Settings!$C$13*(INDEX(R$318:R$329,$D637)+INDEX(R$305:R$316,$D637))</f>
        <v/>
      </c>
      <c r="S637" s="45">
        <f>S619*Settings!$C$13*(INDEX(S$318:S$329,$D637)+INDEX(S$305:S$316,$D637))</f>
        <v/>
      </c>
      <c r="T637" s="45">
        <f>T619*Settings!$C$13*(INDEX(T$318:T$329,$D637)+INDEX(T$305:T$316,$D637))</f>
        <v/>
      </c>
      <c r="U637" s="45">
        <f>U619*Settings!$C$13*(INDEX(U$318:U$329,$D637)+INDEX(U$305:U$316,$D637))</f>
        <v/>
      </c>
      <c r="V637" s="45">
        <f>V619*Settings!$C$13*(INDEX(V$318:V$329,$D637)+INDEX(V$305:V$316,$D637))</f>
        <v/>
      </c>
      <c r="W637" s="45">
        <f>W619*Settings!$C$13*(INDEX(W$318:W$329,$D637)+INDEX(W$305:W$316,$D637))</f>
        <v/>
      </c>
      <c r="X637" s="45">
        <f>X619*Settings!$C$13*(INDEX(X$318:X$329,$D637)+INDEX(X$305:X$316,$D637))</f>
        <v/>
      </c>
      <c r="Y637" s="45">
        <f>Y619*Settings!$C$13*(INDEX(Y$318:Y$329,$D637)+INDEX(Y$305:Y$316,$D637))</f>
        <v/>
      </c>
      <c r="Z637" s="45">
        <f>Z619*Settings!$C$13*(INDEX(Z$318:Z$329,$D637)+INDEX(Z$305:Z$316,$D637))</f>
        <v/>
      </c>
      <c r="AA637" s="45">
        <f>AA619*Settings!$C$13*(INDEX(AA$318:AA$329,$D637)+INDEX(AA$305:AA$316,$D637))</f>
        <v/>
      </c>
      <c r="AB637" s="45">
        <f>AB619*Settings!$C$13*(INDEX(AB$318:AB$329,$D637)+INDEX(AB$305:AB$316,$D637))</f>
        <v/>
      </c>
      <c r="AC637" s="45">
        <f>AC619*Settings!$C$13*(INDEX(AC$318:AC$329,$D637)+INDEX(AC$305:AC$316,$D637))</f>
        <v/>
      </c>
      <c r="AD637" s="46">
        <f>REVENUE(AD619,Settings!$C$13,INDEX(AD$318:AD$329,$D637)+INDEX(AD$305:AD$316,$D637))</f>
        <v/>
      </c>
      <c r="AF637" s="11">
        <f>LOWER(Settings!$C$4)&amp;".mit."&amp;$A637&amp;IF($C637="","","."&amp;$C637&amp;"."&amp;$B637)&amp;IF(INDEX(Variables!$D$5:$D$105,MATCH($A637,Variables!$A$5:$A$105,0))="","","."&amp;INDEX(Variables!$D$5:$D$105,MATCH($A637,Variables!$A$5:$A$105,0)))&amp;"."&amp;AF$5</f>
        <v/>
      </c>
      <c r="AG637" s="44">
        <f>AG619*Settings!$C$13*(INDEX(AG$318:AG$329,$D637)+INDEX(AG$305:AG$316,$D637))</f>
        <v/>
      </c>
      <c r="AH637" s="45">
        <f>AH619*Settings!$C$13*(INDEX(AH$318:AH$329,$D637)+INDEX(AH$305:AH$316,$D637))</f>
        <v/>
      </c>
      <c r="AI637" s="45">
        <f>AI619*Settings!$C$13*(INDEX(AI$318:AI$329,$D637)+INDEX(AI$305:AI$316,$D637))</f>
        <v/>
      </c>
      <c r="AJ637" s="45">
        <f>AJ619*Settings!$C$13*(INDEX(AJ$318:AJ$329,$D637)+INDEX(AJ$305:AJ$316,$D637))</f>
        <v/>
      </c>
      <c r="AK637" s="45">
        <f>AK619*Settings!$C$13*(INDEX(AK$318:AK$329,$D637)+INDEX(AK$305:AK$316,$D637))</f>
        <v/>
      </c>
      <c r="AL637" s="45">
        <f>AL619*Settings!$C$13*(INDEX(AL$318:AL$329,$D637)+INDEX(AL$305:AL$316,$D637))</f>
        <v/>
      </c>
      <c r="AM637" s="45">
        <f>AM619*Settings!$C$13*(INDEX(AM$318:AM$329,$D637)+INDEX(AM$305:AM$316,$D637))</f>
        <v/>
      </c>
      <c r="AN637" s="45">
        <f>AN619*Settings!$C$13*(INDEX(AN$318:AN$329,$D637)+INDEX(AN$305:AN$316,$D637))</f>
        <v/>
      </c>
      <c r="AO637" s="45">
        <f>AO619*Settings!$C$13*(INDEX(AO$318:AO$329,$D637)+INDEX(AO$305:AO$316,$D637))</f>
        <v/>
      </c>
      <c r="AP637" s="45">
        <f>AP619*Settings!$C$13*(INDEX(AP$318:AP$329,$D637)+INDEX(AP$305:AP$316,$D637))</f>
        <v/>
      </c>
      <c r="AQ637" s="45">
        <f>AQ619*Settings!$C$13*(INDEX(AQ$318:AQ$329,$D637)+INDEX(AQ$305:AQ$316,$D637))</f>
        <v/>
      </c>
      <c r="AR637" s="45">
        <f>AR619*Settings!$C$13*(INDEX(AR$318:AR$329,$D637)+INDEX(AR$305:AR$316,$D637))</f>
        <v/>
      </c>
      <c r="AS637" s="45">
        <f>AS619*Settings!$C$13*(INDEX(AS$318:AS$329,$D637)+INDEX(AS$305:AS$316,$D637))</f>
        <v/>
      </c>
      <c r="AT637" s="45">
        <f>AT619*Settings!$C$13*(INDEX(AT$318:AT$329,$D637)+INDEX(AT$305:AT$316,$D637))</f>
        <v/>
      </c>
      <c r="AU637" s="45">
        <f>AU619*Settings!$C$13*(INDEX(AU$318:AU$329,$D637)+INDEX(AU$305:AU$316,$D637))</f>
        <v/>
      </c>
      <c r="AV637" s="45">
        <f>AV619*Settings!$C$13*(INDEX(AV$318:AV$329,$D637)+INDEX(AV$305:AV$316,$D637))</f>
        <v/>
      </c>
      <c r="AW637" s="45">
        <f>AW619*Settings!$C$13*(INDEX(AW$318:AW$329,$D637)+INDEX(AW$305:AW$316,$D637))</f>
        <v/>
      </c>
      <c r="AX637" s="45">
        <f>AX619*Settings!$C$13*(INDEX(AX$318:AX$329,$D637)+INDEX(AX$305:AX$316,$D637))</f>
        <v/>
      </c>
      <c r="AY637" s="46">
        <f>REVENUE(AY619,Settings!$C$13,INDEX(AY$318:AY$329,$D637)+INDEX(AY$305:AY$316,$D637))</f>
        <v/>
      </c>
    </row>
    <row r="638" hidden="1" outlineLevel="2">
      <c r="A638" s="14" t="inlineStr">
        <is>
          <t>rtx</t>
        </is>
      </c>
      <c r="B638" s="14" t="inlineStr">
        <is>
          <t>gso</t>
        </is>
      </c>
      <c r="C638" s="14" t="inlineStr">
        <is>
          <t>avi</t>
        </is>
      </c>
      <c r="D638" s="37">
        <f>INDEX(Inputs!$R$5:$R$132,MATCH($B638&amp;"|"&amp;$C638,Inputs!$A$5:$A$132,0))</f>
        <v/>
      </c>
      <c r="E638" s="36" t="n"/>
      <c r="F638" s="36" t="n"/>
      <c r="G638" s="36" t="n"/>
      <c r="H638" s="14">
        <f>INDEX(Variables!$B$5:$B$105,MATCH($A638,Variables!$A$5:$A$105,0))&amp;IF($C638="",""," | "&amp;INDEX(Mapping!$B$5:$B$26,MATCH($C638,Mapping!$A$5:$A$26,0))&amp;" | "&amp;INDEX(Mapping!$B$30:$B$41,MATCH($B638,Mapping!$A$30:$A$41,0)))</f>
        <v/>
      </c>
      <c r="I638" s="14">
        <f>INDEX(Variables!$C$5:$C$105,MATCH($A638,Variables!$A$5:$A$105,0))</f>
        <v/>
      </c>
      <c r="J638" s="14">
        <f>INDEX(Variables!$E$5:$E$105,MATCH($A638,Variables!$A$5:$A$105,0))</f>
        <v/>
      </c>
      <c r="K638" s="11">
        <f>LOWER(Settings!$C$4)&amp;".mit."&amp;$A638&amp;IF($C638="","","."&amp;$C638&amp;"."&amp;$B638)&amp;IF(INDEX(Variables!$D$5:$D$105,MATCH($A638,Variables!$A$5:$A$105,0))="","","."&amp;INDEX(Variables!$D$5:$D$105,MATCH($A638,Variables!$A$5:$A$105,0)))&amp;"."&amp;K$5</f>
        <v/>
      </c>
      <c r="L638" s="44">
        <f>L620*Settings!$C$13*(INDEX(L$318:L$329,$D638)+INDEX(L$305:L$316,$D638))</f>
        <v/>
      </c>
      <c r="M638" s="45">
        <f>M620*Settings!$C$13*(INDEX(M$318:M$329,$D638)+INDEX(M$305:M$316,$D638))</f>
        <v/>
      </c>
      <c r="N638" s="45">
        <f>N620*Settings!$C$13*(INDEX(N$318:N$329,$D638)+INDEX(N$305:N$316,$D638))</f>
        <v/>
      </c>
      <c r="O638" s="45">
        <f>O620*Settings!$C$13*(INDEX(O$318:O$329,$D638)+INDEX(O$305:O$316,$D638))</f>
        <v/>
      </c>
      <c r="P638" s="45">
        <f>P620*Settings!$C$13*(INDEX(P$318:P$329,$D638)+INDEX(P$305:P$316,$D638))</f>
        <v/>
      </c>
      <c r="Q638" s="45">
        <f>Q620*Settings!$C$13*(INDEX(Q$318:Q$329,$D638)+INDEX(Q$305:Q$316,$D638))</f>
        <v/>
      </c>
      <c r="R638" s="45">
        <f>R620*Settings!$C$13*(INDEX(R$318:R$329,$D638)+INDEX(R$305:R$316,$D638))</f>
        <v/>
      </c>
      <c r="S638" s="45">
        <f>S620*Settings!$C$13*(INDEX(S$318:S$329,$D638)+INDEX(S$305:S$316,$D638))</f>
        <v/>
      </c>
      <c r="T638" s="45">
        <f>T620*Settings!$C$13*(INDEX(T$318:T$329,$D638)+INDEX(T$305:T$316,$D638))</f>
        <v/>
      </c>
      <c r="U638" s="45">
        <f>U620*Settings!$C$13*(INDEX(U$318:U$329,$D638)+INDEX(U$305:U$316,$D638))</f>
        <v/>
      </c>
      <c r="V638" s="45">
        <f>V620*Settings!$C$13*(INDEX(V$318:V$329,$D638)+INDEX(V$305:V$316,$D638))</f>
        <v/>
      </c>
      <c r="W638" s="45">
        <f>W620*Settings!$C$13*(INDEX(W$318:W$329,$D638)+INDEX(W$305:W$316,$D638))</f>
        <v/>
      </c>
      <c r="X638" s="45">
        <f>X620*Settings!$C$13*(INDEX(X$318:X$329,$D638)+INDEX(X$305:X$316,$D638))</f>
        <v/>
      </c>
      <c r="Y638" s="45">
        <f>Y620*Settings!$C$13*(INDEX(Y$318:Y$329,$D638)+INDEX(Y$305:Y$316,$D638))</f>
        <v/>
      </c>
      <c r="Z638" s="45">
        <f>Z620*Settings!$C$13*(INDEX(Z$318:Z$329,$D638)+INDEX(Z$305:Z$316,$D638))</f>
        <v/>
      </c>
      <c r="AA638" s="45">
        <f>AA620*Settings!$C$13*(INDEX(AA$318:AA$329,$D638)+INDEX(AA$305:AA$316,$D638))</f>
        <v/>
      </c>
      <c r="AB638" s="45">
        <f>AB620*Settings!$C$13*(INDEX(AB$318:AB$329,$D638)+INDEX(AB$305:AB$316,$D638))</f>
        <v/>
      </c>
      <c r="AC638" s="45">
        <f>AC620*Settings!$C$13*(INDEX(AC$318:AC$329,$D638)+INDEX(AC$305:AC$316,$D638))</f>
        <v/>
      </c>
      <c r="AD638" s="46">
        <f>REVENUE(AD620,Settings!$C$13,INDEX(AD$318:AD$329,$D638)+INDEX(AD$305:AD$316,$D638))</f>
        <v/>
      </c>
      <c r="AF638" s="11">
        <f>LOWER(Settings!$C$4)&amp;".mit."&amp;$A638&amp;IF($C638="","","."&amp;$C638&amp;"."&amp;$B638)&amp;IF(INDEX(Variables!$D$5:$D$105,MATCH($A638,Variables!$A$5:$A$105,0))="","","."&amp;INDEX(Variables!$D$5:$D$105,MATCH($A638,Variables!$A$5:$A$105,0)))&amp;"."&amp;AF$5</f>
        <v/>
      </c>
      <c r="AG638" s="44">
        <f>AG620*Settings!$C$13*(INDEX(AG$318:AG$329,$D638)+INDEX(AG$305:AG$316,$D638))</f>
        <v/>
      </c>
      <c r="AH638" s="45">
        <f>AH620*Settings!$C$13*(INDEX(AH$318:AH$329,$D638)+INDEX(AH$305:AH$316,$D638))</f>
        <v/>
      </c>
      <c r="AI638" s="45">
        <f>AI620*Settings!$C$13*(INDEX(AI$318:AI$329,$D638)+INDEX(AI$305:AI$316,$D638))</f>
        <v/>
      </c>
      <c r="AJ638" s="45">
        <f>AJ620*Settings!$C$13*(INDEX(AJ$318:AJ$329,$D638)+INDEX(AJ$305:AJ$316,$D638))</f>
        <v/>
      </c>
      <c r="AK638" s="45">
        <f>AK620*Settings!$C$13*(INDEX(AK$318:AK$329,$D638)+INDEX(AK$305:AK$316,$D638))</f>
        <v/>
      </c>
      <c r="AL638" s="45">
        <f>AL620*Settings!$C$13*(INDEX(AL$318:AL$329,$D638)+INDEX(AL$305:AL$316,$D638))</f>
        <v/>
      </c>
      <c r="AM638" s="45">
        <f>AM620*Settings!$C$13*(INDEX(AM$318:AM$329,$D638)+INDEX(AM$305:AM$316,$D638))</f>
        <v/>
      </c>
      <c r="AN638" s="45">
        <f>AN620*Settings!$C$13*(INDEX(AN$318:AN$329,$D638)+INDEX(AN$305:AN$316,$D638))</f>
        <v/>
      </c>
      <c r="AO638" s="45">
        <f>AO620*Settings!$C$13*(INDEX(AO$318:AO$329,$D638)+INDEX(AO$305:AO$316,$D638))</f>
        <v/>
      </c>
      <c r="AP638" s="45">
        <f>AP620*Settings!$C$13*(INDEX(AP$318:AP$329,$D638)+INDEX(AP$305:AP$316,$D638))</f>
        <v/>
      </c>
      <c r="AQ638" s="45">
        <f>AQ620*Settings!$C$13*(INDEX(AQ$318:AQ$329,$D638)+INDEX(AQ$305:AQ$316,$D638))</f>
        <v/>
      </c>
      <c r="AR638" s="45">
        <f>AR620*Settings!$C$13*(INDEX(AR$318:AR$329,$D638)+INDEX(AR$305:AR$316,$D638))</f>
        <v/>
      </c>
      <c r="AS638" s="45">
        <f>AS620*Settings!$C$13*(INDEX(AS$318:AS$329,$D638)+INDEX(AS$305:AS$316,$D638))</f>
        <v/>
      </c>
      <c r="AT638" s="45">
        <f>AT620*Settings!$C$13*(INDEX(AT$318:AT$329,$D638)+INDEX(AT$305:AT$316,$D638))</f>
        <v/>
      </c>
      <c r="AU638" s="45">
        <f>AU620*Settings!$C$13*(INDEX(AU$318:AU$329,$D638)+INDEX(AU$305:AU$316,$D638))</f>
        <v/>
      </c>
      <c r="AV638" s="45">
        <f>AV620*Settings!$C$13*(INDEX(AV$318:AV$329,$D638)+INDEX(AV$305:AV$316,$D638))</f>
        <v/>
      </c>
      <c r="AW638" s="45">
        <f>AW620*Settings!$C$13*(INDEX(AW$318:AW$329,$D638)+INDEX(AW$305:AW$316,$D638))</f>
        <v/>
      </c>
      <c r="AX638" s="45">
        <f>AX620*Settings!$C$13*(INDEX(AX$318:AX$329,$D638)+INDEX(AX$305:AX$316,$D638))</f>
        <v/>
      </c>
      <c r="AY638" s="46">
        <f>REVENUE(AY620,Settings!$C$13,INDEX(AY$318:AY$329,$D638)+INDEX(AY$305:AY$316,$D638))</f>
        <v/>
      </c>
    </row>
    <row r="639" hidden="1" outlineLevel="2">
      <c r="A639" s="14" t="inlineStr">
        <is>
          <t>rtx</t>
        </is>
      </c>
      <c r="B639" s="14" t="inlineStr">
        <is>
          <t>die</t>
        </is>
      </c>
      <c r="C639" s="14" t="inlineStr">
        <is>
          <t>avi</t>
        </is>
      </c>
      <c r="D639" s="37">
        <f>INDEX(Inputs!$R$5:$R$132,MATCH($B639&amp;"|"&amp;$C639,Inputs!$A$5:$A$132,0))</f>
        <v/>
      </c>
      <c r="E639" s="36" t="n"/>
      <c r="F639" s="36" t="n"/>
      <c r="G639" s="36" t="n"/>
      <c r="H639" s="14">
        <f>INDEX(Variables!$B$5:$B$105,MATCH($A639,Variables!$A$5:$A$105,0))&amp;IF($C639="",""," | "&amp;INDEX(Mapping!$B$5:$B$26,MATCH($C639,Mapping!$A$5:$A$26,0))&amp;" | "&amp;INDEX(Mapping!$B$30:$B$41,MATCH($B639,Mapping!$A$30:$A$41,0)))</f>
        <v/>
      </c>
      <c r="I639" s="14">
        <f>INDEX(Variables!$C$5:$C$105,MATCH($A639,Variables!$A$5:$A$105,0))</f>
        <v/>
      </c>
      <c r="J639" s="14">
        <f>INDEX(Variables!$E$5:$E$105,MATCH($A639,Variables!$A$5:$A$105,0))</f>
        <v/>
      </c>
      <c r="K639" s="11">
        <f>LOWER(Settings!$C$4)&amp;".mit."&amp;$A639&amp;IF($C639="","","."&amp;$C639&amp;"."&amp;$B639)&amp;IF(INDEX(Variables!$D$5:$D$105,MATCH($A639,Variables!$A$5:$A$105,0))="","","."&amp;INDEX(Variables!$D$5:$D$105,MATCH($A639,Variables!$A$5:$A$105,0)))&amp;"."&amp;K$5</f>
        <v/>
      </c>
      <c r="L639" s="44">
        <f>L621*Settings!$C$13*(INDEX(L$318:L$329,$D639)+INDEX(L$305:L$316,$D639))</f>
        <v/>
      </c>
      <c r="M639" s="45">
        <f>M621*Settings!$C$13*(INDEX(M$318:M$329,$D639)+INDEX(M$305:M$316,$D639))</f>
        <v/>
      </c>
      <c r="N639" s="45">
        <f>N621*Settings!$C$13*(INDEX(N$318:N$329,$D639)+INDEX(N$305:N$316,$D639))</f>
        <v/>
      </c>
      <c r="O639" s="45">
        <f>O621*Settings!$C$13*(INDEX(O$318:O$329,$D639)+INDEX(O$305:O$316,$D639))</f>
        <v/>
      </c>
      <c r="P639" s="45">
        <f>P621*Settings!$C$13*(INDEX(P$318:P$329,$D639)+INDEX(P$305:P$316,$D639))</f>
        <v/>
      </c>
      <c r="Q639" s="45">
        <f>Q621*Settings!$C$13*(INDEX(Q$318:Q$329,$D639)+INDEX(Q$305:Q$316,$D639))</f>
        <v/>
      </c>
      <c r="R639" s="45">
        <f>R621*Settings!$C$13*(INDEX(R$318:R$329,$D639)+INDEX(R$305:R$316,$D639))</f>
        <v/>
      </c>
      <c r="S639" s="45">
        <f>S621*Settings!$C$13*(INDEX(S$318:S$329,$D639)+INDEX(S$305:S$316,$D639))</f>
        <v/>
      </c>
      <c r="T639" s="45">
        <f>T621*Settings!$C$13*(INDEX(T$318:T$329,$D639)+INDEX(T$305:T$316,$D639))</f>
        <v/>
      </c>
      <c r="U639" s="45">
        <f>U621*Settings!$C$13*(INDEX(U$318:U$329,$D639)+INDEX(U$305:U$316,$D639))</f>
        <v/>
      </c>
      <c r="V639" s="45">
        <f>V621*Settings!$C$13*(INDEX(V$318:V$329,$D639)+INDEX(V$305:V$316,$D639))</f>
        <v/>
      </c>
      <c r="W639" s="45">
        <f>W621*Settings!$C$13*(INDEX(W$318:W$329,$D639)+INDEX(W$305:W$316,$D639))</f>
        <v/>
      </c>
      <c r="X639" s="45">
        <f>X621*Settings!$C$13*(INDEX(X$318:X$329,$D639)+INDEX(X$305:X$316,$D639))</f>
        <v/>
      </c>
      <c r="Y639" s="45">
        <f>Y621*Settings!$C$13*(INDEX(Y$318:Y$329,$D639)+INDEX(Y$305:Y$316,$D639))</f>
        <v/>
      </c>
      <c r="Z639" s="45">
        <f>Z621*Settings!$C$13*(INDEX(Z$318:Z$329,$D639)+INDEX(Z$305:Z$316,$D639))</f>
        <v/>
      </c>
      <c r="AA639" s="45">
        <f>AA621*Settings!$C$13*(INDEX(AA$318:AA$329,$D639)+INDEX(AA$305:AA$316,$D639))</f>
        <v/>
      </c>
      <c r="AB639" s="45">
        <f>AB621*Settings!$C$13*(INDEX(AB$318:AB$329,$D639)+INDEX(AB$305:AB$316,$D639))</f>
        <v/>
      </c>
      <c r="AC639" s="45">
        <f>AC621*Settings!$C$13*(INDEX(AC$318:AC$329,$D639)+INDEX(AC$305:AC$316,$D639))</f>
        <v/>
      </c>
      <c r="AD639" s="46">
        <f>REVENUE(AD621,Settings!$C$13,INDEX(AD$318:AD$329,$D639)+INDEX(AD$305:AD$316,$D639))</f>
        <v/>
      </c>
      <c r="AF639" s="11">
        <f>LOWER(Settings!$C$4)&amp;".mit."&amp;$A639&amp;IF($C639="","","."&amp;$C639&amp;"."&amp;$B639)&amp;IF(INDEX(Variables!$D$5:$D$105,MATCH($A639,Variables!$A$5:$A$105,0))="","","."&amp;INDEX(Variables!$D$5:$D$105,MATCH($A639,Variables!$A$5:$A$105,0)))&amp;"."&amp;AF$5</f>
        <v/>
      </c>
      <c r="AG639" s="44">
        <f>AG621*Settings!$C$13*(INDEX(AG$318:AG$329,$D639)+INDEX(AG$305:AG$316,$D639))</f>
        <v/>
      </c>
      <c r="AH639" s="45">
        <f>AH621*Settings!$C$13*(INDEX(AH$318:AH$329,$D639)+INDEX(AH$305:AH$316,$D639))</f>
        <v/>
      </c>
      <c r="AI639" s="45">
        <f>AI621*Settings!$C$13*(INDEX(AI$318:AI$329,$D639)+INDEX(AI$305:AI$316,$D639))</f>
        <v/>
      </c>
      <c r="AJ639" s="45">
        <f>AJ621*Settings!$C$13*(INDEX(AJ$318:AJ$329,$D639)+INDEX(AJ$305:AJ$316,$D639))</f>
        <v/>
      </c>
      <c r="AK639" s="45">
        <f>AK621*Settings!$C$13*(INDEX(AK$318:AK$329,$D639)+INDEX(AK$305:AK$316,$D639))</f>
        <v/>
      </c>
      <c r="AL639" s="45">
        <f>AL621*Settings!$C$13*(INDEX(AL$318:AL$329,$D639)+INDEX(AL$305:AL$316,$D639))</f>
        <v/>
      </c>
      <c r="AM639" s="45">
        <f>AM621*Settings!$C$13*(INDEX(AM$318:AM$329,$D639)+INDEX(AM$305:AM$316,$D639))</f>
        <v/>
      </c>
      <c r="AN639" s="45">
        <f>AN621*Settings!$C$13*(INDEX(AN$318:AN$329,$D639)+INDEX(AN$305:AN$316,$D639))</f>
        <v/>
      </c>
      <c r="AO639" s="45">
        <f>AO621*Settings!$C$13*(INDEX(AO$318:AO$329,$D639)+INDEX(AO$305:AO$316,$D639))</f>
        <v/>
      </c>
      <c r="AP639" s="45">
        <f>AP621*Settings!$C$13*(INDEX(AP$318:AP$329,$D639)+INDEX(AP$305:AP$316,$D639))</f>
        <v/>
      </c>
      <c r="AQ639" s="45">
        <f>AQ621*Settings!$C$13*(INDEX(AQ$318:AQ$329,$D639)+INDEX(AQ$305:AQ$316,$D639))</f>
        <v/>
      </c>
      <c r="AR639" s="45">
        <f>AR621*Settings!$C$13*(INDEX(AR$318:AR$329,$D639)+INDEX(AR$305:AR$316,$D639))</f>
        <v/>
      </c>
      <c r="AS639" s="45">
        <f>AS621*Settings!$C$13*(INDEX(AS$318:AS$329,$D639)+INDEX(AS$305:AS$316,$D639))</f>
        <v/>
      </c>
      <c r="AT639" s="45">
        <f>AT621*Settings!$C$13*(INDEX(AT$318:AT$329,$D639)+INDEX(AT$305:AT$316,$D639))</f>
        <v/>
      </c>
      <c r="AU639" s="45">
        <f>AU621*Settings!$C$13*(INDEX(AU$318:AU$329,$D639)+INDEX(AU$305:AU$316,$D639))</f>
        <v/>
      </c>
      <c r="AV639" s="45">
        <f>AV621*Settings!$C$13*(INDEX(AV$318:AV$329,$D639)+INDEX(AV$305:AV$316,$D639))</f>
        <v/>
      </c>
      <c r="AW639" s="45">
        <f>AW621*Settings!$C$13*(INDEX(AW$318:AW$329,$D639)+INDEX(AW$305:AW$316,$D639))</f>
        <v/>
      </c>
      <c r="AX639" s="45">
        <f>AX621*Settings!$C$13*(INDEX(AX$318:AX$329,$D639)+INDEX(AX$305:AX$316,$D639))</f>
        <v/>
      </c>
      <c r="AY639" s="46">
        <f>REVENUE(AY621,Settings!$C$13,INDEX(AY$318:AY$329,$D639)+INDEX(AY$305:AY$316,$D639))</f>
        <v/>
      </c>
    </row>
    <row r="640" hidden="1" outlineLevel="2">
      <c r="A640" s="14" t="inlineStr">
        <is>
          <t>rtx</t>
        </is>
      </c>
      <c r="B640" s="14" t="inlineStr">
        <is>
          <t>lpg</t>
        </is>
      </c>
      <c r="C640" s="14" t="inlineStr">
        <is>
          <t>avi</t>
        </is>
      </c>
      <c r="D640" s="37">
        <f>INDEX(Inputs!$R$5:$R$132,MATCH($B640&amp;"|"&amp;$C640,Inputs!$A$5:$A$132,0))</f>
        <v/>
      </c>
      <c r="E640" s="36" t="n"/>
      <c r="F640" s="36" t="n"/>
      <c r="G640" s="36" t="n"/>
      <c r="H640" s="14">
        <f>INDEX(Variables!$B$5:$B$105,MATCH($A640,Variables!$A$5:$A$105,0))&amp;IF($C640="",""," | "&amp;INDEX(Mapping!$B$5:$B$26,MATCH($C640,Mapping!$A$5:$A$26,0))&amp;" | "&amp;INDEX(Mapping!$B$30:$B$41,MATCH($B640,Mapping!$A$30:$A$41,0)))</f>
        <v/>
      </c>
      <c r="I640" s="14">
        <f>INDEX(Variables!$C$5:$C$105,MATCH($A640,Variables!$A$5:$A$105,0))</f>
        <v/>
      </c>
      <c r="J640" s="14">
        <f>INDEX(Variables!$E$5:$E$105,MATCH($A640,Variables!$A$5:$A$105,0))</f>
        <v/>
      </c>
      <c r="K640" s="11">
        <f>LOWER(Settings!$C$4)&amp;".mit."&amp;$A640&amp;IF($C640="","","."&amp;$C640&amp;"."&amp;$B640)&amp;IF(INDEX(Variables!$D$5:$D$105,MATCH($A640,Variables!$A$5:$A$105,0))="","","."&amp;INDEX(Variables!$D$5:$D$105,MATCH($A640,Variables!$A$5:$A$105,0)))&amp;"."&amp;K$5</f>
        <v/>
      </c>
      <c r="L640" s="44">
        <f>L622*Settings!$C$13*(INDEX(L$318:L$329,$D640)+INDEX(L$305:L$316,$D640))</f>
        <v/>
      </c>
      <c r="M640" s="45">
        <f>M622*Settings!$C$13*(INDEX(M$318:M$329,$D640)+INDEX(M$305:M$316,$D640))</f>
        <v/>
      </c>
      <c r="N640" s="45">
        <f>N622*Settings!$C$13*(INDEX(N$318:N$329,$D640)+INDEX(N$305:N$316,$D640))</f>
        <v/>
      </c>
      <c r="O640" s="45">
        <f>O622*Settings!$C$13*(INDEX(O$318:O$329,$D640)+INDEX(O$305:O$316,$D640))</f>
        <v/>
      </c>
      <c r="P640" s="45">
        <f>P622*Settings!$C$13*(INDEX(P$318:P$329,$D640)+INDEX(P$305:P$316,$D640))</f>
        <v/>
      </c>
      <c r="Q640" s="45">
        <f>Q622*Settings!$C$13*(INDEX(Q$318:Q$329,$D640)+INDEX(Q$305:Q$316,$D640))</f>
        <v/>
      </c>
      <c r="R640" s="45">
        <f>R622*Settings!$C$13*(INDEX(R$318:R$329,$D640)+INDEX(R$305:R$316,$D640))</f>
        <v/>
      </c>
      <c r="S640" s="45">
        <f>S622*Settings!$C$13*(INDEX(S$318:S$329,$D640)+INDEX(S$305:S$316,$D640))</f>
        <v/>
      </c>
      <c r="T640" s="45">
        <f>T622*Settings!$C$13*(INDEX(T$318:T$329,$D640)+INDEX(T$305:T$316,$D640))</f>
        <v/>
      </c>
      <c r="U640" s="45">
        <f>U622*Settings!$C$13*(INDEX(U$318:U$329,$D640)+INDEX(U$305:U$316,$D640))</f>
        <v/>
      </c>
      <c r="V640" s="45">
        <f>V622*Settings!$C$13*(INDEX(V$318:V$329,$D640)+INDEX(V$305:V$316,$D640))</f>
        <v/>
      </c>
      <c r="W640" s="45">
        <f>W622*Settings!$C$13*(INDEX(W$318:W$329,$D640)+INDEX(W$305:W$316,$D640))</f>
        <v/>
      </c>
      <c r="X640" s="45">
        <f>X622*Settings!$C$13*(INDEX(X$318:X$329,$D640)+INDEX(X$305:X$316,$D640))</f>
        <v/>
      </c>
      <c r="Y640" s="45">
        <f>Y622*Settings!$C$13*(INDEX(Y$318:Y$329,$D640)+INDEX(Y$305:Y$316,$D640))</f>
        <v/>
      </c>
      <c r="Z640" s="45">
        <f>Z622*Settings!$C$13*(INDEX(Z$318:Z$329,$D640)+INDEX(Z$305:Z$316,$D640))</f>
        <v/>
      </c>
      <c r="AA640" s="45">
        <f>AA622*Settings!$C$13*(INDEX(AA$318:AA$329,$D640)+INDEX(AA$305:AA$316,$D640))</f>
        <v/>
      </c>
      <c r="AB640" s="45">
        <f>AB622*Settings!$C$13*(INDEX(AB$318:AB$329,$D640)+INDEX(AB$305:AB$316,$D640))</f>
        <v/>
      </c>
      <c r="AC640" s="45">
        <f>AC622*Settings!$C$13*(INDEX(AC$318:AC$329,$D640)+INDEX(AC$305:AC$316,$D640))</f>
        <v/>
      </c>
      <c r="AD640" s="46">
        <f>REVENUE(AD622,Settings!$C$13,INDEX(AD$318:AD$329,$D640)+INDEX(AD$305:AD$316,$D640))</f>
        <v/>
      </c>
      <c r="AF640" s="11">
        <f>LOWER(Settings!$C$4)&amp;".mit."&amp;$A640&amp;IF($C640="","","."&amp;$C640&amp;"."&amp;$B640)&amp;IF(INDEX(Variables!$D$5:$D$105,MATCH($A640,Variables!$A$5:$A$105,0))="","","."&amp;INDEX(Variables!$D$5:$D$105,MATCH($A640,Variables!$A$5:$A$105,0)))&amp;"."&amp;AF$5</f>
        <v/>
      </c>
      <c r="AG640" s="44">
        <f>AG622*Settings!$C$13*(INDEX(AG$318:AG$329,$D640)+INDEX(AG$305:AG$316,$D640))</f>
        <v/>
      </c>
      <c r="AH640" s="45">
        <f>AH622*Settings!$C$13*(INDEX(AH$318:AH$329,$D640)+INDEX(AH$305:AH$316,$D640))</f>
        <v/>
      </c>
      <c r="AI640" s="45">
        <f>AI622*Settings!$C$13*(INDEX(AI$318:AI$329,$D640)+INDEX(AI$305:AI$316,$D640))</f>
        <v/>
      </c>
      <c r="AJ640" s="45">
        <f>AJ622*Settings!$C$13*(INDEX(AJ$318:AJ$329,$D640)+INDEX(AJ$305:AJ$316,$D640))</f>
        <v/>
      </c>
      <c r="AK640" s="45">
        <f>AK622*Settings!$C$13*(INDEX(AK$318:AK$329,$D640)+INDEX(AK$305:AK$316,$D640))</f>
        <v/>
      </c>
      <c r="AL640" s="45">
        <f>AL622*Settings!$C$13*(INDEX(AL$318:AL$329,$D640)+INDEX(AL$305:AL$316,$D640))</f>
        <v/>
      </c>
      <c r="AM640" s="45">
        <f>AM622*Settings!$C$13*(INDEX(AM$318:AM$329,$D640)+INDEX(AM$305:AM$316,$D640))</f>
        <v/>
      </c>
      <c r="AN640" s="45">
        <f>AN622*Settings!$C$13*(INDEX(AN$318:AN$329,$D640)+INDEX(AN$305:AN$316,$D640))</f>
        <v/>
      </c>
      <c r="AO640" s="45">
        <f>AO622*Settings!$C$13*(INDEX(AO$318:AO$329,$D640)+INDEX(AO$305:AO$316,$D640))</f>
        <v/>
      </c>
      <c r="AP640" s="45">
        <f>AP622*Settings!$C$13*(INDEX(AP$318:AP$329,$D640)+INDEX(AP$305:AP$316,$D640))</f>
        <v/>
      </c>
      <c r="AQ640" s="45">
        <f>AQ622*Settings!$C$13*(INDEX(AQ$318:AQ$329,$D640)+INDEX(AQ$305:AQ$316,$D640))</f>
        <v/>
      </c>
      <c r="AR640" s="45">
        <f>AR622*Settings!$C$13*(INDEX(AR$318:AR$329,$D640)+INDEX(AR$305:AR$316,$D640))</f>
        <v/>
      </c>
      <c r="AS640" s="45">
        <f>AS622*Settings!$C$13*(INDEX(AS$318:AS$329,$D640)+INDEX(AS$305:AS$316,$D640))</f>
        <v/>
      </c>
      <c r="AT640" s="45">
        <f>AT622*Settings!$C$13*(INDEX(AT$318:AT$329,$D640)+INDEX(AT$305:AT$316,$D640))</f>
        <v/>
      </c>
      <c r="AU640" s="45">
        <f>AU622*Settings!$C$13*(INDEX(AU$318:AU$329,$D640)+INDEX(AU$305:AU$316,$D640))</f>
        <v/>
      </c>
      <c r="AV640" s="45">
        <f>AV622*Settings!$C$13*(INDEX(AV$318:AV$329,$D640)+INDEX(AV$305:AV$316,$D640))</f>
        <v/>
      </c>
      <c r="AW640" s="45">
        <f>AW622*Settings!$C$13*(INDEX(AW$318:AW$329,$D640)+INDEX(AW$305:AW$316,$D640))</f>
        <v/>
      </c>
      <c r="AX640" s="45">
        <f>AX622*Settings!$C$13*(INDEX(AX$318:AX$329,$D640)+INDEX(AX$305:AX$316,$D640))</f>
        <v/>
      </c>
      <c r="AY640" s="46">
        <f>REVENUE(AY622,Settings!$C$13,INDEX(AY$318:AY$329,$D640)+INDEX(AY$305:AY$316,$D640))</f>
        <v/>
      </c>
    </row>
    <row r="641" hidden="1" outlineLevel="2">
      <c r="A641" s="14" t="inlineStr">
        <is>
          <t>rtx</t>
        </is>
      </c>
      <c r="B641" s="14" t="inlineStr">
        <is>
          <t>ker</t>
        </is>
      </c>
      <c r="C641" s="14" t="inlineStr">
        <is>
          <t>avi</t>
        </is>
      </c>
      <c r="D641" s="37">
        <f>INDEX(Inputs!$R$5:$R$132,MATCH($B641&amp;"|"&amp;$C641,Inputs!$A$5:$A$132,0))</f>
        <v/>
      </c>
      <c r="E641" s="36" t="n"/>
      <c r="F641" s="36" t="n"/>
      <c r="G641" s="36" t="n"/>
      <c r="H641" s="14">
        <f>INDEX(Variables!$B$5:$B$105,MATCH($A641,Variables!$A$5:$A$105,0))&amp;IF($C641="",""," | "&amp;INDEX(Mapping!$B$5:$B$26,MATCH($C641,Mapping!$A$5:$A$26,0))&amp;" | "&amp;INDEX(Mapping!$B$30:$B$41,MATCH($B641,Mapping!$A$30:$A$41,0)))</f>
        <v/>
      </c>
      <c r="I641" s="14">
        <f>INDEX(Variables!$C$5:$C$105,MATCH($A641,Variables!$A$5:$A$105,0))</f>
        <v/>
      </c>
      <c r="J641" s="14">
        <f>INDEX(Variables!$E$5:$E$105,MATCH($A641,Variables!$A$5:$A$105,0))</f>
        <v/>
      </c>
      <c r="K641" s="11">
        <f>LOWER(Settings!$C$4)&amp;".mit."&amp;$A641&amp;IF($C641="","","."&amp;$C641&amp;"."&amp;$B641)&amp;IF(INDEX(Variables!$D$5:$D$105,MATCH($A641,Variables!$A$5:$A$105,0))="","","."&amp;INDEX(Variables!$D$5:$D$105,MATCH($A641,Variables!$A$5:$A$105,0)))&amp;"."&amp;K$5</f>
        <v/>
      </c>
      <c r="L641" s="44">
        <f>L623*Settings!$C$13*(INDEX(L$318:L$329,$D641)+INDEX(L$305:L$316,$D641))</f>
        <v/>
      </c>
      <c r="M641" s="45">
        <f>M623*Settings!$C$13*(INDEX(M$318:M$329,$D641)+INDEX(M$305:M$316,$D641))</f>
        <v/>
      </c>
      <c r="N641" s="45">
        <f>N623*Settings!$C$13*(INDEX(N$318:N$329,$D641)+INDEX(N$305:N$316,$D641))</f>
        <v/>
      </c>
      <c r="O641" s="45">
        <f>O623*Settings!$C$13*(INDEX(O$318:O$329,$D641)+INDEX(O$305:O$316,$D641))</f>
        <v/>
      </c>
      <c r="P641" s="45">
        <f>P623*Settings!$C$13*(INDEX(P$318:P$329,$D641)+INDEX(P$305:P$316,$D641))</f>
        <v/>
      </c>
      <c r="Q641" s="45">
        <f>Q623*Settings!$C$13*(INDEX(Q$318:Q$329,$D641)+INDEX(Q$305:Q$316,$D641))</f>
        <v/>
      </c>
      <c r="R641" s="45">
        <f>R623*Settings!$C$13*(INDEX(R$318:R$329,$D641)+INDEX(R$305:R$316,$D641))</f>
        <v/>
      </c>
      <c r="S641" s="45">
        <f>S623*Settings!$C$13*(INDEX(S$318:S$329,$D641)+INDEX(S$305:S$316,$D641))</f>
        <v/>
      </c>
      <c r="T641" s="45">
        <f>T623*Settings!$C$13*(INDEX(T$318:T$329,$D641)+INDEX(T$305:T$316,$D641))</f>
        <v/>
      </c>
      <c r="U641" s="45">
        <f>U623*Settings!$C$13*(INDEX(U$318:U$329,$D641)+INDEX(U$305:U$316,$D641))</f>
        <v/>
      </c>
      <c r="V641" s="45">
        <f>V623*Settings!$C$13*(INDEX(V$318:V$329,$D641)+INDEX(V$305:V$316,$D641))</f>
        <v/>
      </c>
      <c r="W641" s="45">
        <f>W623*Settings!$C$13*(INDEX(W$318:W$329,$D641)+INDEX(W$305:W$316,$D641))</f>
        <v/>
      </c>
      <c r="X641" s="45">
        <f>X623*Settings!$C$13*(INDEX(X$318:X$329,$D641)+INDEX(X$305:X$316,$D641))</f>
        <v/>
      </c>
      <c r="Y641" s="45">
        <f>Y623*Settings!$C$13*(INDEX(Y$318:Y$329,$D641)+INDEX(Y$305:Y$316,$D641))</f>
        <v/>
      </c>
      <c r="Z641" s="45">
        <f>Z623*Settings!$C$13*(INDEX(Z$318:Z$329,$D641)+INDEX(Z$305:Z$316,$D641))</f>
        <v/>
      </c>
      <c r="AA641" s="45">
        <f>AA623*Settings!$C$13*(INDEX(AA$318:AA$329,$D641)+INDEX(AA$305:AA$316,$D641))</f>
        <v/>
      </c>
      <c r="AB641" s="45">
        <f>AB623*Settings!$C$13*(INDEX(AB$318:AB$329,$D641)+INDEX(AB$305:AB$316,$D641))</f>
        <v/>
      </c>
      <c r="AC641" s="45">
        <f>AC623*Settings!$C$13*(INDEX(AC$318:AC$329,$D641)+INDEX(AC$305:AC$316,$D641))</f>
        <v/>
      </c>
      <c r="AD641" s="46">
        <f>REVENUE(AD623,Settings!$C$13,INDEX(AD$318:AD$329,$D641)+INDEX(AD$305:AD$316,$D641))</f>
        <v/>
      </c>
      <c r="AF641" s="11">
        <f>LOWER(Settings!$C$4)&amp;".mit."&amp;$A641&amp;IF($C641="","","."&amp;$C641&amp;"."&amp;$B641)&amp;IF(INDEX(Variables!$D$5:$D$105,MATCH($A641,Variables!$A$5:$A$105,0))="","","."&amp;INDEX(Variables!$D$5:$D$105,MATCH($A641,Variables!$A$5:$A$105,0)))&amp;"."&amp;AF$5</f>
        <v/>
      </c>
      <c r="AG641" s="44">
        <f>AG623*Settings!$C$13*(INDEX(AG$318:AG$329,$D641)+INDEX(AG$305:AG$316,$D641))</f>
        <v/>
      </c>
      <c r="AH641" s="45">
        <f>AH623*Settings!$C$13*(INDEX(AH$318:AH$329,$D641)+INDEX(AH$305:AH$316,$D641))</f>
        <v/>
      </c>
      <c r="AI641" s="45">
        <f>AI623*Settings!$C$13*(INDEX(AI$318:AI$329,$D641)+INDEX(AI$305:AI$316,$D641))</f>
        <v/>
      </c>
      <c r="AJ641" s="45">
        <f>AJ623*Settings!$C$13*(INDEX(AJ$318:AJ$329,$D641)+INDEX(AJ$305:AJ$316,$D641))</f>
        <v/>
      </c>
      <c r="AK641" s="45">
        <f>AK623*Settings!$C$13*(INDEX(AK$318:AK$329,$D641)+INDEX(AK$305:AK$316,$D641))</f>
        <v/>
      </c>
      <c r="AL641" s="45">
        <f>AL623*Settings!$C$13*(INDEX(AL$318:AL$329,$D641)+INDEX(AL$305:AL$316,$D641))</f>
        <v/>
      </c>
      <c r="AM641" s="45">
        <f>AM623*Settings!$C$13*(INDEX(AM$318:AM$329,$D641)+INDEX(AM$305:AM$316,$D641))</f>
        <v/>
      </c>
      <c r="AN641" s="45">
        <f>AN623*Settings!$C$13*(INDEX(AN$318:AN$329,$D641)+INDEX(AN$305:AN$316,$D641))</f>
        <v/>
      </c>
      <c r="AO641" s="45">
        <f>AO623*Settings!$C$13*(INDEX(AO$318:AO$329,$D641)+INDEX(AO$305:AO$316,$D641))</f>
        <v/>
      </c>
      <c r="AP641" s="45">
        <f>AP623*Settings!$C$13*(INDEX(AP$318:AP$329,$D641)+INDEX(AP$305:AP$316,$D641))</f>
        <v/>
      </c>
      <c r="AQ641" s="45">
        <f>AQ623*Settings!$C$13*(INDEX(AQ$318:AQ$329,$D641)+INDEX(AQ$305:AQ$316,$D641))</f>
        <v/>
      </c>
      <c r="AR641" s="45">
        <f>AR623*Settings!$C$13*(INDEX(AR$318:AR$329,$D641)+INDEX(AR$305:AR$316,$D641))</f>
        <v/>
      </c>
      <c r="AS641" s="45">
        <f>AS623*Settings!$C$13*(INDEX(AS$318:AS$329,$D641)+INDEX(AS$305:AS$316,$D641))</f>
        <v/>
      </c>
      <c r="AT641" s="45">
        <f>AT623*Settings!$C$13*(INDEX(AT$318:AT$329,$D641)+INDEX(AT$305:AT$316,$D641))</f>
        <v/>
      </c>
      <c r="AU641" s="45">
        <f>AU623*Settings!$C$13*(INDEX(AU$318:AU$329,$D641)+INDEX(AU$305:AU$316,$D641))</f>
        <v/>
      </c>
      <c r="AV641" s="45">
        <f>AV623*Settings!$C$13*(INDEX(AV$318:AV$329,$D641)+INDEX(AV$305:AV$316,$D641))</f>
        <v/>
      </c>
      <c r="AW641" s="45">
        <f>AW623*Settings!$C$13*(INDEX(AW$318:AW$329,$D641)+INDEX(AW$305:AW$316,$D641))</f>
        <v/>
      </c>
      <c r="AX641" s="45">
        <f>AX623*Settings!$C$13*(INDEX(AX$318:AX$329,$D641)+INDEX(AX$305:AX$316,$D641))</f>
        <v/>
      </c>
      <c r="AY641" s="46">
        <f>REVENUE(AY623,Settings!$C$13,INDEX(AY$318:AY$329,$D641)+INDEX(AY$305:AY$316,$D641))</f>
        <v/>
      </c>
    </row>
    <row r="642" hidden="1" outlineLevel="2">
      <c r="A642" s="14" t="inlineStr">
        <is>
          <t>rtx</t>
        </is>
      </c>
      <c r="B642" s="14" t="inlineStr">
        <is>
          <t>oop</t>
        </is>
      </c>
      <c r="C642" s="14" t="inlineStr">
        <is>
          <t>avi</t>
        </is>
      </c>
      <c r="D642" s="37">
        <f>INDEX(Inputs!$R$5:$R$132,MATCH($B642&amp;"|"&amp;$C642,Inputs!$A$5:$A$132,0))</f>
        <v/>
      </c>
      <c r="E642" s="36" t="n"/>
      <c r="F642" s="36" t="n"/>
      <c r="G642" s="36" t="n"/>
      <c r="H642" s="14">
        <f>INDEX(Variables!$B$5:$B$105,MATCH($A642,Variables!$A$5:$A$105,0))&amp;IF($C642="",""," | "&amp;INDEX(Mapping!$B$5:$B$26,MATCH($C642,Mapping!$A$5:$A$26,0))&amp;" | "&amp;INDEX(Mapping!$B$30:$B$41,MATCH($B642,Mapping!$A$30:$A$41,0)))</f>
        <v/>
      </c>
      <c r="I642" s="14">
        <f>INDEX(Variables!$C$5:$C$105,MATCH($A642,Variables!$A$5:$A$105,0))</f>
        <v/>
      </c>
      <c r="J642" s="14">
        <f>INDEX(Variables!$E$5:$E$105,MATCH($A642,Variables!$A$5:$A$105,0))</f>
        <v/>
      </c>
      <c r="K642" s="11">
        <f>LOWER(Settings!$C$4)&amp;".mit."&amp;$A642&amp;IF($C642="","","."&amp;$C642&amp;"."&amp;$B642)&amp;IF(INDEX(Variables!$D$5:$D$105,MATCH($A642,Variables!$A$5:$A$105,0))="","","."&amp;INDEX(Variables!$D$5:$D$105,MATCH($A642,Variables!$A$5:$A$105,0)))&amp;"."&amp;K$5</f>
        <v/>
      </c>
      <c r="L642" s="44">
        <f>L624*Settings!$C$13*(INDEX(L$318:L$329,$D642)+INDEX(L$305:L$316,$D642))</f>
        <v/>
      </c>
      <c r="M642" s="45">
        <f>M624*Settings!$C$13*(INDEX(M$318:M$329,$D642)+INDEX(M$305:M$316,$D642))</f>
        <v/>
      </c>
      <c r="N642" s="45">
        <f>N624*Settings!$C$13*(INDEX(N$318:N$329,$D642)+INDEX(N$305:N$316,$D642))</f>
        <v/>
      </c>
      <c r="O642" s="45">
        <f>O624*Settings!$C$13*(INDEX(O$318:O$329,$D642)+INDEX(O$305:O$316,$D642))</f>
        <v/>
      </c>
      <c r="P642" s="45">
        <f>P624*Settings!$C$13*(INDEX(P$318:P$329,$D642)+INDEX(P$305:P$316,$D642))</f>
        <v/>
      </c>
      <c r="Q642" s="45">
        <f>Q624*Settings!$C$13*(INDEX(Q$318:Q$329,$D642)+INDEX(Q$305:Q$316,$D642))</f>
        <v/>
      </c>
      <c r="R642" s="45">
        <f>R624*Settings!$C$13*(INDEX(R$318:R$329,$D642)+INDEX(R$305:R$316,$D642))</f>
        <v/>
      </c>
      <c r="S642" s="45">
        <f>S624*Settings!$C$13*(INDEX(S$318:S$329,$D642)+INDEX(S$305:S$316,$D642))</f>
        <v/>
      </c>
      <c r="T642" s="45">
        <f>T624*Settings!$C$13*(INDEX(T$318:T$329,$D642)+INDEX(T$305:T$316,$D642))</f>
        <v/>
      </c>
      <c r="U642" s="45">
        <f>U624*Settings!$C$13*(INDEX(U$318:U$329,$D642)+INDEX(U$305:U$316,$D642))</f>
        <v/>
      </c>
      <c r="V642" s="45">
        <f>V624*Settings!$C$13*(INDEX(V$318:V$329,$D642)+INDEX(V$305:V$316,$D642))</f>
        <v/>
      </c>
      <c r="W642" s="45">
        <f>W624*Settings!$C$13*(INDEX(W$318:W$329,$D642)+INDEX(W$305:W$316,$D642))</f>
        <v/>
      </c>
      <c r="X642" s="45">
        <f>X624*Settings!$C$13*(INDEX(X$318:X$329,$D642)+INDEX(X$305:X$316,$D642))</f>
        <v/>
      </c>
      <c r="Y642" s="45">
        <f>Y624*Settings!$C$13*(INDEX(Y$318:Y$329,$D642)+INDEX(Y$305:Y$316,$D642))</f>
        <v/>
      </c>
      <c r="Z642" s="45">
        <f>Z624*Settings!$C$13*(INDEX(Z$318:Z$329,$D642)+INDEX(Z$305:Z$316,$D642))</f>
        <v/>
      </c>
      <c r="AA642" s="45">
        <f>AA624*Settings!$C$13*(INDEX(AA$318:AA$329,$D642)+INDEX(AA$305:AA$316,$D642))</f>
        <v/>
      </c>
      <c r="AB642" s="45">
        <f>AB624*Settings!$C$13*(INDEX(AB$318:AB$329,$D642)+INDEX(AB$305:AB$316,$D642))</f>
        <v/>
      </c>
      <c r="AC642" s="45">
        <f>AC624*Settings!$C$13*(INDEX(AC$318:AC$329,$D642)+INDEX(AC$305:AC$316,$D642))</f>
        <v/>
      </c>
      <c r="AD642" s="46">
        <f>REVENUE(AD624,Settings!$C$13,INDEX(AD$318:AD$329,$D642)+INDEX(AD$305:AD$316,$D642))</f>
        <v/>
      </c>
      <c r="AF642" s="11">
        <f>LOWER(Settings!$C$4)&amp;".mit."&amp;$A642&amp;IF($C642="","","."&amp;$C642&amp;"."&amp;$B642)&amp;IF(INDEX(Variables!$D$5:$D$105,MATCH($A642,Variables!$A$5:$A$105,0))="","","."&amp;INDEX(Variables!$D$5:$D$105,MATCH($A642,Variables!$A$5:$A$105,0)))&amp;"."&amp;AF$5</f>
        <v/>
      </c>
      <c r="AG642" s="44">
        <f>AG624*Settings!$C$13*(INDEX(AG$318:AG$329,$D642)+INDEX(AG$305:AG$316,$D642))</f>
        <v/>
      </c>
      <c r="AH642" s="45">
        <f>AH624*Settings!$C$13*(INDEX(AH$318:AH$329,$D642)+INDEX(AH$305:AH$316,$D642))</f>
        <v/>
      </c>
      <c r="AI642" s="45">
        <f>AI624*Settings!$C$13*(INDEX(AI$318:AI$329,$D642)+INDEX(AI$305:AI$316,$D642))</f>
        <v/>
      </c>
      <c r="AJ642" s="45">
        <f>AJ624*Settings!$C$13*(INDEX(AJ$318:AJ$329,$D642)+INDEX(AJ$305:AJ$316,$D642))</f>
        <v/>
      </c>
      <c r="AK642" s="45">
        <f>AK624*Settings!$C$13*(INDEX(AK$318:AK$329,$D642)+INDEX(AK$305:AK$316,$D642))</f>
        <v/>
      </c>
      <c r="AL642" s="45">
        <f>AL624*Settings!$C$13*(INDEX(AL$318:AL$329,$D642)+INDEX(AL$305:AL$316,$D642))</f>
        <v/>
      </c>
      <c r="AM642" s="45">
        <f>AM624*Settings!$C$13*(INDEX(AM$318:AM$329,$D642)+INDEX(AM$305:AM$316,$D642))</f>
        <v/>
      </c>
      <c r="AN642" s="45">
        <f>AN624*Settings!$C$13*(INDEX(AN$318:AN$329,$D642)+INDEX(AN$305:AN$316,$D642))</f>
        <v/>
      </c>
      <c r="AO642" s="45">
        <f>AO624*Settings!$C$13*(INDEX(AO$318:AO$329,$D642)+INDEX(AO$305:AO$316,$D642))</f>
        <v/>
      </c>
      <c r="AP642" s="45">
        <f>AP624*Settings!$C$13*(INDEX(AP$318:AP$329,$D642)+INDEX(AP$305:AP$316,$D642))</f>
        <v/>
      </c>
      <c r="AQ642" s="45">
        <f>AQ624*Settings!$C$13*(INDEX(AQ$318:AQ$329,$D642)+INDEX(AQ$305:AQ$316,$D642))</f>
        <v/>
      </c>
      <c r="AR642" s="45">
        <f>AR624*Settings!$C$13*(INDEX(AR$318:AR$329,$D642)+INDEX(AR$305:AR$316,$D642))</f>
        <v/>
      </c>
      <c r="AS642" s="45">
        <f>AS624*Settings!$C$13*(INDEX(AS$318:AS$329,$D642)+INDEX(AS$305:AS$316,$D642))</f>
        <v/>
      </c>
      <c r="AT642" s="45">
        <f>AT624*Settings!$C$13*(INDEX(AT$318:AT$329,$D642)+INDEX(AT$305:AT$316,$D642))</f>
        <v/>
      </c>
      <c r="AU642" s="45">
        <f>AU624*Settings!$C$13*(INDEX(AU$318:AU$329,$D642)+INDEX(AU$305:AU$316,$D642))</f>
        <v/>
      </c>
      <c r="AV642" s="45">
        <f>AV624*Settings!$C$13*(INDEX(AV$318:AV$329,$D642)+INDEX(AV$305:AV$316,$D642))</f>
        <v/>
      </c>
      <c r="AW642" s="45">
        <f>AW624*Settings!$C$13*(INDEX(AW$318:AW$329,$D642)+INDEX(AW$305:AW$316,$D642))</f>
        <v/>
      </c>
      <c r="AX642" s="45">
        <f>AX624*Settings!$C$13*(INDEX(AX$318:AX$329,$D642)+INDEX(AX$305:AX$316,$D642))</f>
        <v/>
      </c>
      <c r="AY642" s="46">
        <f>REVENUE(AY624,Settings!$C$13,INDEX(AY$318:AY$329,$D642)+INDEX(AY$305:AY$316,$D642))</f>
        <v/>
      </c>
    </row>
    <row r="643" hidden="1" outlineLevel="2">
      <c r="A643" s="14" t="inlineStr">
        <is>
          <t>rtx</t>
        </is>
      </c>
      <c r="B643" s="14" t="inlineStr">
        <is>
          <t>bio</t>
        </is>
      </c>
      <c r="C643" s="14" t="inlineStr">
        <is>
          <t>avi</t>
        </is>
      </c>
      <c r="D643" s="37">
        <f>INDEX(Inputs!$R$5:$R$132,MATCH($B643&amp;"|"&amp;$C643,Inputs!$A$5:$A$132,0))</f>
        <v/>
      </c>
      <c r="E643" s="36" t="n"/>
      <c r="F643" s="36" t="n"/>
      <c r="G643" s="36" t="n"/>
      <c r="H643" s="14">
        <f>INDEX(Variables!$B$5:$B$105,MATCH($A643,Variables!$A$5:$A$105,0))&amp;IF($C643="",""," | "&amp;INDEX(Mapping!$B$5:$B$26,MATCH($C643,Mapping!$A$5:$A$26,0))&amp;" | "&amp;INDEX(Mapping!$B$30:$B$41,MATCH($B643,Mapping!$A$30:$A$41,0)))</f>
        <v/>
      </c>
      <c r="I643" s="14">
        <f>INDEX(Variables!$C$5:$C$105,MATCH($A643,Variables!$A$5:$A$105,0))</f>
        <v/>
      </c>
      <c r="J643" s="14">
        <f>INDEX(Variables!$E$5:$E$105,MATCH($A643,Variables!$A$5:$A$105,0))</f>
        <v/>
      </c>
      <c r="K643" s="11">
        <f>LOWER(Settings!$C$4)&amp;".mit."&amp;$A643&amp;IF($C643="","","."&amp;$C643&amp;"."&amp;$B643)&amp;IF(INDEX(Variables!$D$5:$D$105,MATCH($A643,Variables!$A$5:$A$105,0))="","","."&amp;INDEX(Variables!$D$5:$D$105,MATCH($A643,Variables!$A$5:$A$105,0)))&amp;"."&amp;K$5</f>
        <v/>
      </c>
      <c r="L643" s="44">
        <f>L625*Settings!$C$13*(INDEX(L$318:L$329,$D643)+INDEX(L$305:L$316,$D643))</f>
        <v/>
      </c>
      <c r="M643" s="45">
        <f>M625*Settings!$C$13*(INDEX(M$318:M$329,$D643)+INDEX(M$305:M$316,$D643))</f>
        <v/>
      </c>
      <c r="N643" s="45">
        <f>N625*Settings!$C$13*(INDEX(N$318:N$329,$D643)+INDEX(N$305:N$316,$D643))</f>
        <v/>
      </c>
      <c r="O643" s="45">
        <f>O625*Settings!$C$13*(INDEX(O$318:O$329,$D643)+INDEX(O$305:O$316,$D643))</f>
        <v/>
      </c>
      <c r="P643" s="45">
        <f>P625*Settings!$C$13*(INDEX(P$318:P$329,$D643)+INDEX(P$305:P$316,$D643))</f>
        <v/>
      </c>
      <c r="Q643" s="45">
        <f>Q625*Settings!$C$13*(INDEX(Q$318:Q$329,$D643)+INDEX(Q$305:Q$316,$D643))</f>
        <v/>
      </c>
      <c r="R643" s="45">
        <f>R625*Settings!$C$13*(INDEX(R$318:R$329,$D643)+INDEX(R$305:R$316,$D643))</f>
        <v/>
      </c>
      <c r="S643" s="45">
        <f>S625*Settings!$C$13*(INDEX(S$318:S$329,$D643)+INDEX(S$305:S$316,$D643))</f>
        <v/>
      </c>
      <c r="T643" s="45">
        <f>T625*Settings!$C$13*(INDEX(T$318:T$329,$D643)+INDEX(T$305:T$316,$D643))</f>
        <v/>
      </c>
      <c r="U643" s="45">
        <f>U625*Settings!$C$13*(INDEX(U$318:U$329,$D643)+INDEX(U$305:U$316,$D643))</f>
        <v/>
      </c>
      <c r="V643" s="45">
        <f>V625*Settings!$C$13*(INDEX(V$318:V$329,$D643)+INDEX(V$305:V$316,$D643))</f>
        <v/>
      </c>
      <c r="W643" s="45">
        <f>W625*Settings!$C$13*(INDEX(W$318:W$329,$D643)+INDEX(W$305:W$316,$D643))</f>
        <v/>
      </c>
      <c r="X643" s="45">
        <f>X625*Settings!$C$13*(INDEX(X$318:X$329,$D643)+INDEX(X$305:X$316,$D643))</f>
        <v/>
      </c>
      <c r="Y643" s="45">
        <f>Y625*Settings!$C$13*(INDEX(Y$318:Y$329,$D643)+INDEX(Y$305:Y$316,$D643))</f>
        <v/>
      </c>
      <c r="Z643" s="45">
        <f>Z625*Settings!$C$13*(INDEX(Z$318:Z$329,$D643)+INDEX(Z$305:Z$316,$D643))</f>
        <v/>
      </c>
      <c r="AA643" s="45">
        <f>AA625*Settings!$C$13*(INDEX(AA$318:AA$329,$D643)+INDEX(AA$305:AA$316,$D643))</f>
        <v/>
      </c>
      <c r="AB643" s="45">
        <f>AB625*Settings!$C$13*(INDEX(AB$318:AB$329,$D643)+INDEX(AB$305:AB$316,$D643))</f>
        <v/>
      </c>
      <c r="AC643" s="45">
        <f>AC625*Settings!$C$13*(INDEX(AC$318:AC$329,$D643)+INDEX(AC$305:AC$316,$D643))</f>
        <v/>
      </c>
      <c r="AD643" s="46">
        <f>REVENUE(AD625,Settings!$C$13,INDEX(AD$318:AD$329,$D643)+INDEX(AD$305:AD$316,$D643))</f>
        <v/>
      </c>
      <c r="AF643" s="11">
        <f>LOWER(Settings!$C$4)&amp;".mit."&amp;$A643&amp;IF($C643="","","."&amp;$C643&amp;"."&amp;$B643)&amp;IF(INDEX(Variables!$D$5:$D$105,MATCH($A643,Variables!$A$5:$A$105,0))="","","."&amp;INDEX(Variables!$D$5:$D$105,MATCH($A643,Variables!$A$5:$A$105,0)))&amp;"."&amp;AF$5</f>
        <v/>
      </c>
      <c r="AG643" s="44">
        <f>AG625*Settings!$C$13*(INDEX(AG$318:AG$329,$D643)+INDEX(AG$305:AG$316,$D643))</f>
        <v/>
      </c>
      <c r="AH643" s="45">
        <f>AH625*Settings!$C$13*(INDEX(AH$318:AH$329,$D643)+INDEX(AH$305:AH$316,$D643))</f>
        <v/>
      </c>
      <c r="AI643" s="45">
        <f>AI625*Settings!$C$13*(INDEX(AI$318:AI$329,$D643)+INDEX(AI$305:AI$316,$D643))</f>
        <v/>
      </c>
      <c r="AJ643" s="45">
        <f>AJ625*Settings!$C$13*(INDEX(AJ$318:AJ$329,$D643)+INDEX(AJ$305:AJ$316,$D643))</f>
        <v/>
      </c>
      <c r="AK643" s="45">
        <f>AK625*Settings!$C$13*(INDEX(AK$318:AK$329,$D643)+INDEX(AK$305:AK$316,$D643))</f>
        <v/>
      </c>
      <c r="AL643" s="45">
        <f>AL625*Settings!$C$13*(INDEX(AL$318:AL$329,$D643)+INDEX(AL$305:AL$316,$D643))</f>
        <v/>
      </c>
      <c r="AM643" s="45">
        <f>AM625*Settings!$C$13*(INDEX(AM$318:AM$329,$D643)+INDEX(AM$305:AM$316,$D643))</f>
        <v/>
      </c>
      <c r="AN643" s="45">
        <f>AN625*Settings!$C$13*(INDEX(AN$318:AN$329,$D643)+INDEX(AN$305:AN$316,$D643))</f>
        <v/>
      </c>
      <c r="AO643" s="45">
        <f>AO625*Settings!$C$13*(INDEX(AO$318:AO$329,$D643)+INDEX(AO$305:AO$316,$D643))</f>
        <v/>
      </c>
      <c r="AP643" s="45">
        <f>AP625*Settings!$C$13*(INDEX(AP$318:AP$329,$D643)+INDEX(AP$305:AP$316,$D643))</f>
        <v/>
      </c>
      <c r="AQ643" s="45">
        <f>AQ625*Settings!$C$13*(INDEX(AQ$318:AQ$329,$D643)+INDEX(AQ$305:AQ$316,$D643))</f>
        <v/>
      </c>
      <c r="AR643" s="45">
        <f>AR625*Settings!$C$13*(INDEX(AR$318:AR$329,$D643)+INDEX(AR$305:AR$316,$D643))</f>
        <v/>
      </c>
      <c r="AS643" s="45">
        <f>AS625*Settings!$C$13*(INDEX(AS$318:AS$329,$D643)+INDEX(AS$305:AS$316,$D643))</f>
        <v/>
      </c>
      <c r="AT643" s="45">
        <f>AT625*Settings!$C$13*(INDEX(AT$318:AT$329,$D643)+INDEX(AT$305:AT$316,$D643))</f>
        <v/>
      </c>
      <c r="AU643" s="45">
        <f>AU625*Settings!$C$13*(INDEX(AU$318:AU$329,$D643)+INDEX(AU$305:AU$316,$D643))</f>
        <v/>
      </c>
      <c r="AV643" s="45">
        <f>AV625*Settings!$C$13*(INDEX(AV$318:AV$329,$D643)+INDEX(AV$305:AV$316,$D643))</f>
        <v/>
      </c>
      <c r="AW643" s="45">
        <f>AW625*Settings!$C$13*(INDEX(AW$318:AW$329,$D643)+INDEX(AW$305:AW$316,$D643))</f>
        <v/>
      </c>
      <c r="AX643" s="45">
        <f>AX625*Settings!$C$13*(INDEX(AX$318:AX$329,$D643)+INDEX(AX$305:AX$316,$D643))</f>
        <v/>
      </c>
      <c r="AY643" s="46">
        <f>REVENUE(AY625,Settings!$C$13,INDEX(AY$318:AY$329,$D643)+INDEX(AY$305:AY$316,$D643))</f>
        <v/>
      </c>
    </row>
    <row r="644" hidden="1" outlineLevel="2"/>
    <row r="645" hidden="1" outlineLevel="2">
      <c r="A645" s="14" t="inlineStr">
        <is>
          <t>rsub</t>
        </is>
      </c>
      <c r="B645" s="14" t="inlineStr">
        <is>
          <t>coa</t>
        </is>
      </c>
      <c r="C645" s="14" t="inlineStr">
        <is>
          <t>avi</t>
        </is>
      </c>
      <c r="D645" s="37">
        <f>INDEX(Inputs!$R$5:$R$132,MATCH($B645&amp;"|"&amp;$C645,Inputs!$A$5:$A$132,0))</f>
        <v/>
      </c>
      <c r="E645" s="36" t="n"/>
      <c r="F645" s="36" t="n"/>
      <c r="G645" s="36" t="n"/>
      <c r="H645" s="14">
        <f>INDEX(Variables!$B$5:$B$105,MATCH($A645,Variables!$A$5:$A$105,0))&amp;IF($C645="",""," | "&amp;INDEX(Mapping!$B$5:$B$26,MATCH($C645,Mapping!$A$5:$A$26,0))&amp;" | "&amp;INDEX(Mapping!$B$30:$B$41,MATCH($B645,Mapping!$A$30:$A$41,0)))</f>
        <v/>
      </c>
      <c r="I645" s="14">
        <f>INDEX(Variables!$C$5:$C$105,MATCH($A645,Variables!$A$5:$A$105,0))</f>
        <v/>
      </c>
      <c r="J645" s="14">
        <f>INDEX(Variables!$E$5:$E$105,MATCH($A645,Variables!$A$5:$A$105,0))</f>
        <v/>
      </c>
      <c r="K645" s="11">
        <f>LOWER(Settings!$C$4)&amp;".mit."&amp;$A645&amp;IF($C645="","","."&amp;$C645&amp;"."&amp;$B645)&amp;IF(INDEX(Variables!$D$5:$D$105,MATCH($A645,Variables!$A$5:$A$105,0))="","","."&amp;INDEX(Variables!$D$5:$D$105,MATCH($A645,Variables!$A$5:$A$105,0)))&amp;"."&amp;K$5</f>
        <v/>
      </c>
      <c r="L645" s="44">
        <f>L618*Settings!$C$13*(INDEX(L$331:L$342,$D645))</f>
        <v/>
      </c>
      <c r="M645" s="45">
        <f>M618*Settings!$C$13*(INDEX(M$331:M$342,$D645))</f>
        <v/>
      </c>
      <c r="N645" s="45">
        <f>N618*Settings!$C$13*(INDEX(N$331:N$342,$D645))</f>
        <v/>
      </c>
      <c r="O645" s="45">
        <f>O618*Settings!$C$13*(INDEX(O$331:O$342,$D645))</f>
        <v/>
      </c>
      <c r="P645" s="45">
        <f>P618*Settings!$C$13*(INDEX(P$331:P$342,$D645))</f>
        <v/>
      </c>
      <c r="Q645" s="45">
        <f>Q618*Settings!$C$13*(INDEX(Q$331:Q$342,$D645))</f>
        <v/>
      </c>
      <c r="R645" s="45">
        <f>R618*Settings!$C$13*(INDEX(R$331:R$342,$D645))</f>
        <v/>
      </c>
      <c r="S645" s="45">
        <f>S618*Settings!$C$13*(INDEX(S$331:S$342,$D645))</f>
        <v/>
      </c>
      <c r="T645" s="45">
        <f>T618*Settings!$C$13*(INDEX(T$331:T$342,$D645))</f>
        <v/>
      </c>
      <c r="U645" s="45">
        <f>U618*Settings!$C$13*(INDEX(U$331:U$342,$D645))</f>
        <v/>
      </c>
      <c r="V645" s="45">
        <f>V618*Settings!$C$13*(INDEX(V$331:V$342,$D645))</f>
        <v/>
      </c>
      <c r="W645" s="45">
        <f>W618*Settings!$C$13*(INDEX(W$331:W$342,$D645))</f>
        <v/>
      </c>
      <c r="X645" s="45">
        <f>X618*Settings!$C$13*(INDEX(X$331:X$342,$D645))</f>
        <v/>
      </c>
      <c r="Y645" s="45">
        <f>Y618*Settings!$C$13*(INDEX(Y$331:Y$342,$D645))</f>
        <v/>
      </c>
      <c r="Z645" s="45">
        <f>Z618*Settings!$C$13*(INDEX(Z$331:Z$342,$D645))</f>
        <v/>
      </c>
      <c r="AA645" s="45">
        <f>AA618*Settings!$C$13*(INDEX(AA$331:AA$342,$D645))</f>
        <v/>
      </c>
      <c r="AB645" s="45">
        <f>AB618*Settings!$C$13*(INDEX(AB$331:AB$342,$D645))</f>
        <v/>
      </c>
      <c r="AC645" s="45">
        <f>AC618*Settings!$C$13*(INDEX(AC$331:AC$342,$D645))</f>
        <v/>
      </c>
      <c r="AD645" s="46">
        <f>REVENUE(AD618,Settings!$C$13,INDEX(AD$331:AD$342,$D645))</f>
        <v/>
      </c>
      <c r="AF645" s="11">
        <f>LOWER(Settings!$C$4)&amp;".mit."&amp;$A645&amp;IF($C645="","","."&amp;$C645&amp;"."&amp;$B645)&amp;IF(INDEX(Variables!$D$5:$D$105,MATCH($A645,Variables!$A$5:$A$105,0))="","","."&amp;INDEX(Variables!$D$5:$D$105,MATCH($A645,Variables!$A$5:$A$105,0)))&amp;"."&amp;AF$5</f>
        <v/>
      </c>
      <c r="AG645" s="44">
        <f>AG618*Settings!$C$13*(INDEX(AG$331:AG$342,$D645))</f>
        <v/>
      </c>
      <c r="AH645" s="45">
        <f>AH618*Settings!$C$13*(INDEX(AH$331:AH$342,$D645))</f>
        <v/>
      </c>
      <c r="AI645" s="45">
        <f>AI618*Settings!$C$13*(INDEX(AI$331:AI$342,$D645))</f>
        <v/>
      </c>
      <c r="AJ645" s="45">
        <f>AJ618*Settings!$C$13*(INDEX(AJ$331:AJ$342,$D645))</f>
        <v/>
      </c>
      <c r="AK645" s="45">
        <f>AK618*Settings!$C$13*(INDEX(AK$331:AK$342,$D645))</f>
        <v/>
      </c>
      <c r="AL645" s="45">
        <f>AL618*Settings!$C$13*(INDEX(AL$331:AL$342,$D645))</f>
        <v/>
      </c>
      <c r="AM645" s="45">
        <f>AM618*Settings!$C$13*(INDEX(AM$331:AM$342,$D645))</f>
        <v/>
      </c>
      <c r="AN645" s="45">
        <f>AN618*Settings!$C$13*(INDEX(AN$331:AN$342,$D645))</f>
        <v/>
      </c>
      <c r="AO645" s="45">
        <f>AO618*Settings!$C$13*(INDEX(AO$331:AO$342,$D645))</f>
        <v/>
      </c>
      <c r="AP645" s="45">
        <f>AP618*Settings!$C$13*(INDEX(AP$331:AP$342,$D645))</f>
        <v/>
      </c>
      <c r="AQ645" s="45">
        <f>AQ618*Settings!$C$13*(INDEX(AQ$331:AQ$342,$D645))</f>
        <v/>
      </c>
      <c r="AR645" s="45">
        <f>AR618*Settings!$C$13*(INDEX(AR$331:AR$342,$D645))</f>
        <v/>
      </c>
      <c r="AS645" s="45">
        <f>AS618*Settings!$C$13*(INDEX(AS$331:AS$342,$D645))</f>
        <v/>
      </c>
      <c r="AT645" s="45">
        <f>AT618*Settings!$C$13*(INDEX(AT$331:AT$342,$D645))</f>
        <v/>
      </c>
      <c r="AU645" s="45">
        <f>AU618*Settings!$C$13*(INDEX(AU$331:AU$342,$D645))</f>
        <v/>
      </c>
      <c r="AV645" s="45">
        <f>AV618*Settings!$C$13*(INDEX(AV$331:AV$342,$D645))</f>
        <v/>
      </c>
      <c r="AW645" s="45">
        <f>AW618*Settings!$C$13*(INDEX(AW$331:AW$342,$D645))</f>
        <v/>
      </c>
      <c r="AX645" s="45">
        <f>AX618*Settings!$C$13*(INDEX(AX$331:AX$342,$D645))</f>
        <v/>
      </c>
      <c r="AY645" s="46">
        <f>REVENUE(AY618,Settings!$C$13,INDEX(AY$331:AY$342,$D645))</f>
        <v/>
      </c>
    </row>
    <row r="646" hidden="1" outlineLevel="2">
      <c r="A646" s="14" t="inlineStr">
        <is>
          <t>rsub</t>
        </is>
      </c>
      <c r="B646" s="14" t="inlineStr">
        <is>
          <t>nga</t>
        </is>
      </c>
      <c r="C646" s="14" t="inlineStr">
        <is>
          <t>avi</t>
        </is>
      </c>
      <c r="D646" s="37">
        <f>INDEX(Inputs!$R$5:$R$132,MATCH($B646&amp;"|"&amp;$C646,Inputs!$A$5:$A$132,0))</f>
        <v/>
      </c>
      <c r="E646" s="36" t="n"/>
      <c r="F646" s="36" t="n"/>
      <c r="G646" s="36" t="n"/>
      <c r="H646" s="14">
        <f>INDEX(Variables!$B$5:$B$105,MATCH($A646,Variables!$A$5:$A$105,0))&amp;IF($C646="",""," | "&amp;INDEX(Mapping!$B$5:$B$26,MATCH($C646,Mapping!$A$5:$A$26,0))&amp;" | "&amp;INDEX(Mapping!$B$30:$B$41,MATCH($B646,Mapping!$A$30:$A$41,0)))</f>
        <v/>
      </c>
      <c r="I646" s="14">
        <f>INDEX(Variables!$C$5:$C$105,MATCH($A646,Variables!$A$5:$A$105,0))</f>
        <v/>
      </c>
      <c r="J646" s="14">
        <f>INDEX(Variables!$E$5:$E$105,MATCH($A646,Variables!$A$5:$A$105,0))</f>
        <v/>
      </c>
      <c r="K646" s="11">
        <f>LOWER(Settings!$C$4)&amp;".mit."&amp;$A646&amp;IF($C646="","","."&amp;$C646&amp;"."&amp;$B646)&amp;IF(INDEX(Variables!$D$5:$D$105,MATCH($A646,Variables!$A$5:$A$105,0))="","","."&amp;INDEX(Variables!$D$5:$D$105,MATCH($A646,Variables!$A$5:$A$105,0)))&amp;"."&amp;K$5</f>
        <v/>
      </c>
      <c r="L646" s="44">
        <f>L619*Settings!$C$13*(INDEX(L$331:L$342,$D646))</f>
        <v/>
      </c>
      <c r="M646" s="45">
        <f>M619*Settings!$C$13*(INDEX(M$331:M$342,$D646))</f>
        <v/>
      </c>
      <c r="N646" s="45">
        <f>N619*Settings!$C$13*(INDEX(N$331:N$342,$D646))</f>
        <v/>
      </c>
      <c r="O646" s="45">
        <f>O619*Settings!$C$13*(INDEX(O$331:O$342,$D646))</f>
        <v/>
      </c>
      <c r="P646" s="45">
        <f>P619*Settings!$C$13*(INDEX(P$331:P$342,$D646))</f>
        <v/>
      </c>
      <c r="Q646" s="45">
        <f>Q619*Settings!$C$13*(INDEX(Q$331:Q$342,$D646))</f>
        <v/>
      </c>
      <c r="R646" s="45">
        <f>R619*Settings!$C$13*(INDEX(R$331:R$342,$D646))</f>
        <v/>
      </c>
      <c r="S646" s="45">
        <f>S619*Settings!$C$13*(INDEX(S$331:S$342,$D646))</f>
        <v/>
      </c>
      <c r="T646" s="45">
        <f>T619*Settings!$C$13*(INDEX(T$331:T$342,$D646))</f>
        <v/>
      </c>
      <c r="U646" s="45">
        <f>U619*Settings!$C$13*(INDEX(U$331:U$342,$D646))</f>
        <v/>
      </c>
      <c r="V646" s="45">
        <f>V619*Settings!$C$13*(INDEX(V$331:V$342,$D646))</f>
        <v/>
      </c>
      <c r="W646" s="45">
        <f>W619*Settings!$C$13*(INDEX(W$331:W$342,$D646))</f>
        <v/>
      </c>
      <c r="X646" s="45">
        <f>X619*Settings!$C$13*(INDEX(X$331:X$342,$D646))</f>
        <v/>
      </c>
      <c r="Y646" s="45">
        <f>Y619*Settings!$C$13*(INDEX(Y$331:Y$342,$D646))</f>
        <v/>
      </c>
      <c r="Z646" s="45">
        <f>Z619*Settings!$C$13*(INDEX(Z$331:Z$342,$D646))</f>
        <v/>
      </c>
      <c r="AA646" s="45">
        <f>AA619*Settings!$C$13*(INDEX(AA$331:AA$342,$D646))</f>
        <v/>
      </c>
      <c r="AB646" s="45">
        <f>AB619*Settings!$C$13*(INDEX(AB$331:AB$342,$D646))</f>
        <v/>
      </c>
      <c r="AC646" s="45">
        <f>AC619*Settings!$C$13*(INDEX(AC$331:AC$342,$D646))</f>
        <v/>
      </c>
      <c r="AD646" s="46">
        <f>REVENUE(AD619,Settings!$C$13,INDEX(AD$331:AD$342,$D646))</f>
        <v/>
      </c>
      <c r="AF646" s="11">
        <f>LOWER(Settings!$C$4)&amp;".mit."&amp;$A646&amp;IF($C646="","","."&amp;$C646&amp;"."&amp;$B646)&amp;IF(INDEX(Variables!$D$5:$D$105,MATCH($A646,Variables!$A$5:$A$105,0))="","","."&amp;INDEX(Variables!$D$5:$D$105,MATCH($A646,Variables!$A$5:$A$105,0)))&amp;"."&amp;AF$5</f>
        <v/>
      </c>
      <c r="AG646" s="44">
        <f>AG619*Settings!$C$13*(INDEX(AG$331:AG$342,$D646))</f>
        <v/>
      </c>
      <c r="AH646" s="45">
        <f>AH619*Settings!$C$13*(INDEX(AH$331:AH$342,$D646))</f>
        <v/>
      </c>
      <c r="AI646" s="45">
        <f>AI619*Settings!$C$13*(INDEX(AI$331:AI$342,$D646))</f>
        <v/>
      </c>
      <c r="AJ646" s="45">
        <f>AJ619*Settings!$C$13*(INDEX(AJ$331:AJ$342,$D646))</f>
        <v/>
      </c>
      <c r="AK646" s="45">
        <f>AK619*Settings!$C$13*(INDEX(AK$331:AK$342,$D646))</f>
        <v/>
      </c>
      <c r="AL646" s="45">
        <f>AL619*Settings!$C$13*(INDEX(AL$331:AL$342,$D646))</f>
        <v/>
      </c>
      <c r="AM646" s="45">
        <f>AM619*Settings!$C$13*(INDEX(AM$331:AM$342,$D646))</f>
        <v/>
      </c>
      <c r="AN646" s="45">
        <f>AN619*Settings!$C$13*(INDEX(AN$331:AN$342,$D646))</f>
        <v/>
      </c>
      <c r="AO646" s="45">
        <f>AO619*Settings!$C$13*(INDEX(AO$331:AO$342,$D646))</f>
        <v/>
      </c>
      <c r="AP646" s="45">
        <f>AP619*Settings!$C$13*(INDEX(AP$331:AP$342,$D646))</f>
        <v/>
      </c>
      <c r="AQ646" s="45">
        <f>AQ619*Settings!$C$13*(INDEX(AQ$331:AQ$342,$D646))</f>
        <v/>
      </c>
      <c r="AR646" s="45">
        <f>AR619*Settings!$C$13*(INDEX(AR$331:AR$342,$D646))</f>
        <v/>
      </c>
      <c r="AS646" s="45">
        <f>AS619*Settings!$C$13*(INDEX(AS$331:AS$342,$D646))</f>
        <v/>
      </c>
      <c r="AT646" s="45">
        <f>AT619*Settings!$C$13*(INDEX(AT$331:AT$342,$D646))</f>
        <v/>
      </c>
      <c r="AU646" s="45">
        <f>AU619*Settings!$C$13*(INDEX(AU$331:AU$342,$D646))</f>
        <v/>
      </c>
      <c r="AV646" s="45">
        <f>AV619*Settings!$C$13*(INDEX(AV$331:AV$342,$D646))</f>
        <v/>
      </c>
      <c r="AW646" s="45">
        <f>AW619*Settings!$C$13*(INDEX(AW$331:AW$342,$D646))</f>
        <v/>
      </c>
      <c r="AX646" s="45">
        <f>AX619*Settings!$C$13*(INDEX(AX$331:AX$342,$D646))</f>
        <v/>
      </c>
      <c r="AY646" s="46">
        <f>REVENUE(AY619,Settings!$C$13,INDEX(AY$331:AY$342,$D646))</f>
        <v/>
      </c>
    </row>
    <row r="647" hidden="1" outlineLevel="2">
      <c r="A647" s="14" t="inlineStr">
        <is>
          <t>rsub</t>
        </is>
      </c>
      <c r="B647" s="14" t="inlineStr">
        <is>
          <t>gso</t>
        </is>
      </c>
      <c r="C647" s="14" t="inlineStr">
        <is>
          <t>avi</t>
        </is>
      </c>
      <c r="D647" s="37">
        <f>INDEX(Inputs!$R$5:$R$132,MATCH($B647&amp;"|"&amp;$C647,Inputs!$A$5:$A$132,0))</f>
        <v/>
      </c>
      <c r="E647" s="36" t="n"/>
      <c r="F647" s="36" t="n"/>
      <c r="G647" s="36" t="n"/>
      <c r="H647" s="14">
        <f>INDEX(Variables!$B$5:$B$105,MATCH($A647,Variables!$A$5:$A$105,0))&amp;IF($C647="",""," | "&amp;INDEX(Mapping!$B$5:$B$26,MATCH($C647,Mapping!$A$5:$A$26,0))&amp;" | "&amp;INDEX(Mapping!$B$30:$B$41,MATCH($B647,Mapping!$A$30:$A$41,0)))</f>
        <v/>
      </c>
      <c r="I647" s="14">
        <f>INDEX(Variables!$C$5:$C$105,MATCH($A647,Variables!$A$5:$A$105,0))</f>
        <v/>
      </c>
      <c r="J647" s="14">
        <f>INDEX(Variables!$E$5:$E$105,MATCH($A647,Variables!$A$5:$A$105,0))</f>
        <v/>
      </c>
      <c r="K647" s="11">
        <f>LOWER(Settings!$C$4)&amp;".mit."&amp;$A647&amp;IF($C647="","","."&amp;$C647&amp;"."&amp;$B647)&amp;IF(INDEX(Variables!$D$5:$D$105,MATCH($A647,Variables!$A$5:$A$105,0))="","","."&amp;INDEX(Variables!$D$5:$D$105,MATCH($A647,Variables!$A$5:$A$105,0)))&amp;"."&amp;K$5</f>
        <v/>
      </c>
      <c r="L647" s="44">
        <f>L620*Settings!$C$13*(INDEX(L$331:L$342,$D647))</f>
        <v/>
      </c>
      <c r="M647" s="45">
        <f>M620*Settings!$C$13*(INDEX(M$331:M$342,$D647))</f>
        <v/>
      </c>
      <c r="N647" s="45">
        <f>N620*Settings!$C$13*(INDEX(N$331:N$342,$D647))</f>
        <v/>
      </c>
      <c r="O647" s="45">
        <f>O620*Settings!$C$13*(INDEX(O$331:O$342,$D647))</f>
        <v/>
      </c>
      <c r="P647" s="45">
        <f>P620*Settings!$C$13*(INDEX(P$331:P$342,$D647))</f>
        <v/>
      </c>
      <c r="Q647" s="45">
        <f>Q620*Settings!$C$13*(INDEX(Q$331:Q$342,$D647))</f>
        <v/>
      </c>
      <c r="R647" s="45">
        <f>R620*Settings!$C$13*(INDEX(R$331:R$342,$D647))</f>
        <v/>
      </c>
      <c r="S647" s="45">
        <f>S620*Settings!$C$13*(INDEX(S$331:S$342,$D647))</f>
        <v/>
      </c>
      <c r="T647" s="45">
        <f>T620*Settings!$C$13*(INDEX(T$331:T$342,$D647))</f>
        <v/>
      </c>
      <c r="U647" s="45">
        <f>U620*Settings!$C$13*(INDEX(U$331:U$342,$D647))</f>
        <v/>
      </c>
      <c r="V647" s="45">
        <f>V620*Settings!$C$13*(INDEX(V$331:V$342,$D647))</f>
        <v/>
      </c>
      <c r="W647" s="45">
        <f>W620*Settings!$C$13*(INDEX(W$331:W$342,$D647))</f>
        <v/>
      </c>
      <c r="X647" s="45">
        <f>X620*Settings!$C$13*(INDEX(X$331:X$342,$D647))</f>
        <v/>
      </c>
      <c r="Y647" s="45">
        <f>Y620*Settings!$C$13*(INDEX(Y$331:Y$342,$D647))</f>
        <v/>
      </c>
      <c r="Z647" s="45">
        <f>Z620*Settings!$C$13*(INDEX(Z$331:Z$342,$D647))</f>
        <v/>
      </c>
      <c r="AA647" s="45">
        <f>AA620*Settings!$C$13*(INDEX(AA$331:AA$342,$D647))</f>
        <v/>
      </c>
      <c r="AB647" s="45">
        <f>AB620*Settings!$C$13*(INDEX(AB$331:AB$342,$D647))</f>
        <v/>
      </c>
      <c r="AC647" s="45">
        <f>AC620*Settings!$C$13*(INDEX(AC$331:AC$342,$D647))</f>
        <v/>
      </c>
      <c r="AD647" s="46">
        <f>REVENUE(AD620,Settings!$C$13,INDEX(AD$331:AD$342,$D647))</f>
        <v/>
      </c>
      <c r="AF647" s="11">
        <f>LOWER(Settings!$C$4)&amp;".mit."&amp;$A647&amp;IF($C647="","","."&amp;$C647&amp;"."&amp;$B647)&amp;IF(INDEX(Variables!$D$5:$D$105,MATCH($A647,Variables!$A$5:$A$105,0))="","","."&amp;INDEX(Variables!$D$5:$D$105,MATCH($A647,Variables!$A$5:$A$105,0)))&amp;"."&amp;AF$5</f>
        <v/>
      </c>
      <c r="AG647" s="44">
        <f>AG620*Settings!$C$13*(INDEX(AG$331:AG$342,$D647))</f>
        <v/>
      </c>
      <c r="AH647" s="45">
        <f>AH620*Settings!$C$13*(INDEX(AH$331:AH$342,$D647))</f>
        <v/>
      </c>
      <c r="AI647" s="45">
        <f>AI620*Settings!$C$13*(INDEX(AI$331:AI$342,$D647))</f>
        <v/>
      </c>
      <c r="AJ647" s="45">
        <f>AJ620*Settings!$C$13*(INDEX(AJ$331:AJ$342,$D647))</f>
        <v/>
      </c>
      <c r="AK647" s="45">
        <f>AK620*Settings!$C$13*(INDEX(AK$331:AK$342,$D647))</f>
        <v/>
      </c>
      <c r="AL647" s="45">
        <f>AL620*Settings!$C$13*(INDEX(AL$331:AL$342,$D647))</f>
        <v/>
      </c>
      <c r="AM647" s="45">
        <f>AM620*Settings!$C$13*(INDEX(AM$331:AM$342,$D647))</f>
        <v/>
      </c>
      <c r="AN647" s="45">
        <f>AN620*Settings!$C$13*(INDEX(AN$331:AN$342,$D647))</f>
        <v/>
      </c>
      <c r="AO647" s="45">
        <f>AO620*Settings!$C$13*(INDEX(AO$331:AO$342,$D647))</f>
        <v/>
      </c>
      <c r="AP647" s="45">
        <f>AP620*Settings!$C$13*(INDEX(AP$331:AP$342,$D647))</f>
        <v/>
      </c>
      <c r="AQ647" s="45">
        <f>AQ620*Settings!$C$13*(INDEX(AQ$331:AQ$342,$D647))</f>
        <v/>
      </c>
      <c r="AR647" s="45">
        <f>AR620*Settings!$C$13*(INDEX(AR$331:AR$342,$D647))</f>
        <v/>
      </c>
      <c r="AS647" s="45">
        <f>AS620*Settings!$C$13*(INDEX(AS$331:AS$342,$D647))</f>
        <v/>
      </c>
      <c r="AT647" s="45">
        <f>AT620*Settings!$C$13*(INDEX(AT$331:AT$342,$D647))</f>
        <v/>
      </c>
      <c r="AU647" s="45">
        <f>AU620*Settings!$C$13*(INDEX(AU$331:AU$342,$D647))</f>
        <v/>
      </c>
      <c r="AV647" s="45">
        <f>AV620*Settings!$C$13*(INDEX(AV$331:AV$342,$D647))</f>
        <v/>
      </c>
      <c r="AW647" s="45">
        <f>AW620*Settings!$C$13*(INDEX(AW$331:AW$342,$D647))</f>
        <v/>
      </c>
      <c r="AX647" s="45">
        <f>AX620*Settings!$C$13*(INDEX(AX$331:AX$342,$D647))</f>
        <v/>
      </c>
      <c r="AY647" s="46">
        <f>REVENUE(AY620,Settings!$C$13,INDEX(AY$331:AY$342,$D647))</f>
        <v/>
      </c>
    </row>
    <row r="648" hidden="1" outlineLevel="2">
      <c r="A648" s="14" t="inlineStr">
        <is>
          <t>rsub</t>
        </is>
      </c>
      <c r="B648" s="14" t="inlineStr">
        <is>
          <t>die</t>
        </is>
      </c>
      <c r="C648" s="14" t="inlineStr">
        <is>
          <t>avi</t>
        </is>
      </c>
      <c r="D648" s="37">
        <f>INDEX(Inputs!$R$5:$R$132,MATCH($B648&amp;"|"&amp;$C648,Inputs!$A$5:$A$132,0))</f>
        <v/>
      </c>
      <c r="E648" s="36" t="n"/>
      <c r="F648" s="36" t="n"/>
      <c r="G648" s="36" t="n"/>
      <c r="H648" s="14">
        <f>INDEX(Variables!$B$5:$B$105,MATCH($A648,Variables!$A$5:$A$105,0))&amp;IF($C648="",""," | "&amp;INDEX(Mapping!$B$5:$B$26,MATCH($C648,Mapping!$A$5:$A$26,0))&amp;" | "&amp;INDEX(Mapping!$B$30:$B$41,MATCH($B648,Mapping!$A$30:$A$41,0)))</f>
        <v/>
      </c>
      <c r="I648" s="14">
        <f>INDEX(Variables!$C$5:$C$105,MATCH($A648,Variables!$A$5:$A$105,0))</f>
        <v/>
      </c>
      <c r="J648" s="14">
        <f>INDEX(Variables!$E$5:$E$105,MATCH($A648,Variables!$A$5:$A$105,0))</f>
        <v/>
      </c>
      <c r="K648" s="11">
        <f>LOWER(Settings!$C$4)&amp;".mit."&amp;$A648&amp;IF($C648="","","."&amp;$C648&amp;"."&amp;$B648)&amp;IF(INDEX(Variables!$D$5:$D$105,MATCH($A648,Variables!$A$5:$A$105,0))="","","."&amp;INDEX(Variables!$D$5:$D$105,MATCH($A648,Variables!$A$5:$A$105,0)))&amp;"."&amp;K$5</f>
        <v/>
      </c>
      <c r="L648" s="44">
        <f>L621*Settings!$C$13*(INDEX(L$331:L$342,$D648))</f>
        <v/>
      </c>
      <c r="M648" s="45">
        <f>M621*Settings!$C$13*(INDEX(M$331:M$342,$D648))</f>
        <v/>
      </c>
      <c r="N648" s="45">
        <f>N621*Settings!$C$13*(INDEX(N$331:N$342,$D648))</f>
        <v/>
      </c>
      <c r="O648" s="45">
        <f>O621*Settings!$C$13*(INDEX(O$331:O$342,$D648))</f>
        <v/>
      </c>
      <c r="P648" s="45">
        <f>P621*Settings!$C$13*(INDEX(P$331:P$342,$D648))</f>
        <v/>
      </c>
      <c r="Q648" s="45">
        <f>Q621*Settings!$C$13*(INDEX(Q$331:Q$342,$D648))</f>
        <v/>
      </c>
      <c r="R648" s="45">
        <f>R621*Settings!$C$13*(INDEX(R$331:R$342,$D648))</f>
        <v/>
      </c>
      <c r="S648" s="45">
        <f>S621*Settings!$C$13*(INDEX(S$331:S$342,$D648))</f>
        <v/>
      </c>
      <c r="T648" s="45">
        <f>T621*Settings!$C$13*(INDEX(T$331:T$342,$D648))</f>
        <v/>
      </c>
      <c r="U648" s="45">
        <f>U621*Settings!$C$13*(INDEX(U$331:U$342,$D648))</f>
        <v/>
      </c>
      <c r="V648" s="45">
        <f>V621*Settings!$C$13*(INDEX(V$331:V$342,$D648))</f>
        <v/>
      </c>
      <c r="W648" s="45">
        <f>W621*Settings!$C$13*(INDEX(W$331:W$342,$D648))</f>
        <v/>
      </c>
      <c r="X648" s="45">
        <f>X621*Settings!$C$13*(INDEX(X$331:X$342,$D648))</f>
        <v/>
      </c>
      <c r="Y648" s="45">
        <f>Y621*Settings!$C$13*(INDEX(Y$331:Y$342,$D648))</f>
        <v/>
      </c>
      <c r="Z648" s="45">
        <f>Z621*Settings!$C$13*(INDEX(Z$331:Z$342,$D648))</f>
        <v/>
      </c>
      <c r="AA648" s="45">
        <f>AA621*Settings!$C$13*(INDEX(AA$331:AA$342,$D648))</f>
        <v/>
      </c>
      <c r="AB648" s="45">
        <f>AB621*Settings!$C$13*(INDEX(AB$331:AB$342,$D648))</f>
        <v/>
      </c>
      <c r="AC648" s="45">
        <f>AC621*Settings!$C$13*(INDEX(AC$331:AC$342,$D648))</f>
        <v/>
      </c>
      <c r="AD648" s="46">
        <f>REVENUE(AD621,Settings!$C$13,INDEX(AD$331:AD$342,$D648))</f>
        <v/>
      </c>
      <c r="AF648" s="11">
        <f>LOWER(Settings!$C$4)&amp;".mit."&amp;$A648&amp;IF($C648="","","."&amp;$C648&amp;"."&amp;$B648)&amp;IF(INDEX(Variables!$D$5:$D$105,MATCH($A648,Variables!$A$5:$A$105,0))="","","."&amp;INDEX(Variables!$D$5:$D$105,MATCH($A648,Variables!$A$5:$A$105,0)))&amp;"."&amp;AF$5</f>
        <v/>
      </c>
      <c r="AG648" s="44">
        <f>AG621*Settings!$C$13*(INDEX(AG$331:AG$342,$D648))</f>
        <v/>
      </c>
      <c r="AH648" s="45">
        <f>AH621*Settings!$C$13*(INDEX(AH$331:AH$342,$D648))</f>
        <v/>
      </c>
      <c r="AI648" s="45">
        <f>AI621*Settings!$C$13*(INDEX(AI$331:AI$342,$D648))</f>
        <v/>
      </c>
      <c r="AJ648" s="45">
        <f>AJ621*Settings!$C$13*(INDEX(AJ$331:AJ$342,$D648))</f>
        <v/>
      </c>
      <c r="AK648" s="45">
        <f>AK621*Settings!$C$13*(INDEX(AK$331:AK$342,$D648))</f>
        <v/>
      </c>
      <c r="AL648" s="45">
        <f>AL621*Settings!$C$13*(INDEX(AL$331:AL$342,$D648))</f>
        <v/>
      </c>
      <c r="AM648" s="45">
        <f>AM621*Settings!$C$13*(INDEX(AM$331:AM$342,$D648))</f>
        <v/>
      </c>
      <c r="AN648" s="45">
        <f>AN621*Settings!$C$13*(INDEX(AN$331:AN$342,$D648))</f>
        <v/>
      </c>
      <c r="AO648" s="45">
        <f>AO621*Settings!$C$13*(INDEX(AO$331:AO$342,$D648))</f>
        <v/>
      </c>
      <c r="AP648" s="45">
        <f>AP621*Settings!$C$13*(INDEX(AP$331:AP$342,$D648))</f>
        <v/>
      </c>
      <c r="AQ648" s="45">
        <f>AQ621*Settings!$C$13*(INDEX(AQ$331:AQ$342,$D648))</f>
        <v/>
      </c>
      <c r="AR648" s="45">
        <f>AR621*Settings!$C$13*(INDEX(AR$331:AR$342,$D648))</f>
        <v/>
      </c>
      <c r="AS648" s="45">
        <f>AS621*Settings!$C$13*(INDEX(AS$331:AS$342,$D648))</f>
        <v/>
      </c>
      <c r="AT648" s="45">
        <f>AT621*Settings!$C$13*(INDEX(AT$331:AT$342,$D648))</f>
        <v/>
      </c>
      <c r="AU648" s="45">
        <f>AU621*Settings!$C$13*(INDEX(AU$331:AU$342,$D648))</f>
        <v/>
      </c>
      <c r="AV648" s="45">
        <f>AV621*Settings!$C$13*(INDEX(AV$331:AV$342,$D648))</f>
        <v/>
      </c>
      <c r="AW648" s="45">
        <f>AW621*Settings!$C$13*(INDEX(AW$331:AW$342,$D648))</f>
        <v/>
      </c>
      <c r="AX648" s="45">
        <f>AX621*Settings!$C$13*(INDEX(AX$331:AX$342,$D648))</f>
        <v/>
      </c>
      <c r="AY648" s="46">
        <f>REVENUE(AY621,Settings!$C$13,INDEX(AY$331:AY$342,$D648))</f>
        <v/>
      </c>
    </row>
    <row r="649" hidden="1" outlineLevel="2">
      <c r="A649" s="14" t="inlineStr">
        <is>
          <t>rsub</t>
        </is>
      </c>
      <c r="B649" s="14" t="inlineStr">
        <is>
          <t>lpg</t>
        </is>
      </c>
      <c r="C649" s="14" t="inlineStr">
        <is>
          <t>avi</t>
        </is>
      </c>
      <c r="D649" s="37">
        <f>INDEX(Inputs!$R$5:$R$132,MATCH($B649&amp;"|"&amp;$C649,Inputs!$A$5:$A$132,0))</f>
        <v/>
      </c>
      <c r="E649" s="36" t="n"/>
      <c r="F649" s="36" t="n"/>
      <c r="G649" s="36" t="n"/>
      <c r="H649" s="14">
        <f>INDEX(Variables!$B$5:$B$105,MATCH($A649,Variables!$A$5:$A$105,0))&amp;IF($C649="",""," | "&amp;INDEX(Mapping!$B$5:$B$26,MATCH($C649,Mapping!$A$5:$A$26,0))&amp;" | "&amp;INDEX(Mapping!$B$30:$B$41,MATCH($B649,Mapping!$A$30:$A$41,0)))</f>
        <v/>
      </c>
      <c r="I649" s="14">
        <f>INDEX(Variables!$C$5:$C$105,MATCH($A649,Variables!$A$5:$A$105,0))</f>
        <v/>
      </c>
      <c r="J649" s="14">
        <f>INDEX(Variables!$E$5:$E$105,MATCH($A649,Variables!$A$5:$A$105,0))</f>
        <v/>
      </c>
      <c r="K649" s="11">
        <f>LOWER(Settings!$C$4)&amp;".mit."&amp;$A649&amp;IF($C649="","","."&amp;$C649&amp;"."&amp;$B649)&amp;IF(INDEX(Variables!$D$5:$D$105,MATCH($A649,Variables!$A$5:$A$105,0))="","","."&amp;INDEX(Variables!$D$5:$D$105,MATCH($A649,Variables!$A$5:$A$105,0)))&amp;"."&amp;K$5</f>
        <v/>
      </c>
      <c r="L649" s="44">
        <f>L622*Settings!$C$13*(INDEX(L$331:L$342,$D649))</f>
        <v/>
      </c>
      <c r="M649" s="45">
        <f>M622*Settings!$C$13*(INDEX(M$331:M$342,$D649))</f>
        <v/>
      </c>
      <c r="N649" s="45">
        <f>N622*Settings!$C$13*(INDEX(N$331:N$342,$D649))</f>
        <v/>
      </c>
      <c r="O649" s="45">
        <f>O622*Settings!$C$13*(INDEX(O$331:O$342,$D649))</f>
        <v/>
      </c>
      <c r="P649" s="45">
        <f>P622*Settings!$C$13*(INDEX(P$331:P$342,$D649))</f>
        <v/>
      </c>
      <c r="Q649" s="45">
        <f>Q622*Settings!$C$13*(INDEX(Q$331:Q$342,$D649))</f>
        <v/>
      </c>
      <c r="R649" s="45">
        <f>R622*Settings!$C$13*(INDEX(R$331:R$342,$D649))</f>
        <v/>
      </c>
      <c r="S649" s="45">
        <f>S622*Settings!$C$13*(INDEX(S$331:S$342,$D649))</f>
        <v/>
      </c>
      <c r="T649" s="45">
        <f>T622*Settings!$C$13*(INDEX(T$331:T$342,$D649))</f>
        <v/>
      </c>
      <c r="U649" s="45">
        <f>U622*Settings!$C$13*(INDEX(U$331:U$342,$D649))</f>
        <v/>
      </c>
      <c r="V649" s="45">
        <f>V622*Settings!$C$13*(INDEX(V$331:V$342,$D649))</f>
        <v/>
      </c>
      <c r="W649" s="45">
        <f>W622*Settings!$C$13*(INDEX(W$331:W$342,$D649))</f>
        <v/>
      </c>
      <c r="X649" s="45">
        <f>X622*Settings!$C$13*(INDEX(X$331:X$342,$D649))</f>
        <v/>
      </c>
      <c r="Y649" s="45">
        <f>Y622*Settings!$C$13*(INDEX(Y$331:Y$342,$D649))</f>
        <v/>
      </c>
      <c r="Z649" s="45">
        <f>Z622*Settings!$C$13*(INDEX(Z$331:Z$342,$D649))</f>
        <v/>
      </c>
      <c r="AA649" s="45">
        <f>AA622*Settings!$C$13*(INDEX(AA$331:AA$342,$D649))</f>
        <v/>
      </c>
      <c r="AB649" s="45">
        <f>AB622*Settings!$C$13*(INDEX(AB$331:AB$342,$D649))</f>
        <v/>
      </c>
      <c r="AC649" s="45">
        <f>AC622*Settings!$C$13*(INDEX(AC$331:AC$342,$D649))</f>
        <v/>
      </c>
      <c r="AD649" s="46">
        <f>REVENUE(AD622,Settings!$C$13,INDEX(AD$331:AD$342,$D649))</f>
        <v/>
      </c>
      <c r="AF649" s="11">
        <f>LOWER(Settings!$C$4)&amp;".mit."&amp;$A649&amp;IF($C649="","","."&amp;$C649&amp;"."&amp;$B649)&amp;IF(INDEX(Variables!$D$5:$D$105,MATCH($A649,Variables!$A$5:$A$105,0))="","","."&amp;INDEX(Variables!$D$5:$D$105,MATCH($A649,Variables!$A$5:$A$105,0)))&amp;"."&amp;AF$5</f>
        <v/>
      </c>
      <c r="AG649" s="44">
        <f>AG622*Settings!$C$13*(INDEX(AG$331:AG$342,$D649))</f>
        <v/>
      </c>
      <c r="AH649" s="45">
        <f>AH622*Settings!$C$13*(INDEX(AH$331:AH$342,$D649))</f>
        <v/>
      </c>
      <c r="AI649" s="45">
        <f>AI622*Settings!$C$13*(INDEX(AI$331:AI$342,$D649))</f>
        <v/>
      </c>
      <c r="AJ649" s="45">
        <f>AJ622*Settings!$C$13*(INDEX(AJ$331:AJ$342,$D649))</f>
        <v/>
      </c>
      <c r="AK649" s="45">
        <f>AK622*Settings!$C$13*(INDEX(AK$331:AK$342,$D649))</f>
        <v/>
      </c>
      <c r="AL649" s="45">
        <f>AL622*Settings!$C$13*(INDEX(AL$331:AL$342,$D649))</f>
        <v/>
      </c>
      <c r="AM649" s="45">
        <f>AM622*Settings!$C$13*(INDEX(AM$331:AM$342,$D649))</f>
        <v/>
      </c>
      <c r="AN649" s="45">
        <f>AN622*Settings!$C$13*(INDEX(AN$331:AN$342,$D649))</f>
        <v/>
      </c>
      <c r="AO649" s="45">
        <f>AO622*Settings!$C$13*(INDEX(AO$331:AO$342,$D649))</f>
        <v/>
      </c>
      <c r="AP649" s="45">
        <f>AP622*Settings!$C$13*(INDEX(AP$331:AP$342,$D649))</f>
        <v/>
      </c>
      <c r="AQ649" s="45">
        <f>AQ622*Settings!$C$13*(INDEX(AQ$331:AQ$342,$D649))</f>
        <v/>
      </c>
      <c r="AR649" s="45">
        <f>AR622*Settings!$C$13*(INDEX(AR$331:AR$342,$D649))</f>
        <v/>
      </c>
      <c r="AS649" s="45">
        <f>AS622*Settings!$C$13*(INDEX(AS$331:AS$342,$D649))</f>
        <v/>
      </c>
      <c r="AT649" s="45">
        <f>AT622*Settings!$C$13*(INDEX(AT$331:AT$342,$D649))</f>
        <v/>
      </c>
      <c r="AU649" s="45">
        <f>AU622*Settings!$C$13*(INDEX(AU$331:AU$342,$D649))</f>
        <v/>
      </c>
      <c r="AV649" s="45">
        <f>AV622*Settings!$C$13*(INDEX(AV$331:AV$342,$D649))</f>
        <v/>
      </c>
      <c r="AW649" s="45">
        <f>AW622*Settings!$C$13*(INDEX(AW$331:AW$342,$D649))</f>
        <v/>
      </c>
      <c r="AX649" s="45">
        <f>AX622*Settings!$C$13*(INDEX(AX$331:AX$342,$D649))</f>
        <v/>
      </c>
      <c r="AY649" s="46">
        <f>REVENUE(AY622,Settings!$C$13,INDEX(AY$331:AY$342,$D649))</f>
        <v/>
      </c>
    </row>
    <row r="650" hidden="1" outlineLevel="2">
      <c r="A650" s="14" t="inlineStr">
        <is>
          <t>rsub</t>
        </is>
      </c>
      <c r="B650" s="14" t="inlineStr">
        <is>
          <t>ker</t>
        </is>
      </c>
      <c r="C650" s="14" t="inlineStr">
        <is>
          <t>avi</t>
        </is>
      </c>
      <c r="D650" s="37">
        <f>INDEX(Inputs!$R$5:$R$132,MATCH($B650&amp;"|"&amp;$C650,Inputs!$A$5:$A$132,0))</f>
        <v/>
      </c>
      <c r="E650" s="36" t="n"/>
      <c r="F650" s="36" t="n"/>
      <c r="G650" s="36" t="n"/>
      <c r="H650" s="14">
        <f>INDEX(Variables!$B$5:$B$105,MATCH($A650,Variables!$A$5:$A$105,0))&amp;IF($C650="",""," | "&amp;INDEX(Mapping!$B$5:$B$26,MATCH($C650,Mapping!$A$5:$A$26,0))&amp;" | "&amp;INDEX(Mapping!$B$30:$B$41,MATCH($B650,Mapping!$A$30:$A$41,0)))</f>
        <v/>
      </c>
      <c r="I650" s="14">
        <f>INDEX(Variables!$C$5:$C$105,MATCH($A650,Variables!$A$5:$A$105,0))</f>
        <v/>
      </c>
      <c r="J650" s="14">
        <f>INDEX(Variables!$E$5:$E$105,MATCH($A650,Variables!$A$5:$A$105,0))</f>
        <v/>
      </c>
      <c r="K650" s="11">
        <f>LOWER(Settings!$C$4)&amp;".mit."&amp;$A650&amp;IF($C650="","","."&amp;$C650&amp;"."&amp;$B650)&amp;IF(INDEX(Variables!$D$5:$D$105,MATCH($A650,Variables!$A$5:$A$105,0))="","","."&amp;INDEX(Variables!$D$5:$D$105,MATCH($A650,Variables!$A$5:$A$105,0)))&amp;"."&amp;K$5</f>
        <v/>
      </c>
      <c r="L650" s="44">
        <f>L623*Settings!$C$13*(INDEX(L$331:L$342,$D650))</f>
        <v/>
      </c>
      <c r="M650" s="45">
        <f>M623*Settings!$C$13*(INDEX(M$331:M$342,$D650))</f>
        <v/>
      </c>
      <c r="N650" s="45">
        <f>N623*Settings!$C$13*(INDEX(N$331:N$342,$D650))</f>
        <v/>
      </c>
      <c r="O650" s="45">
        <f>O623*Settings!$C$13*(INDEX(O$331:O$342,$D650))</f>
        <v/>
      </c>
      <c r="P650" s="45">
        <f>P623*Settings!$C$13*(INDEX(P$331:P$342,$D650))</f>
        <v/>
      </c>
      <c r="Q650" s="45">
        <f>Q623*Settings!$C$13*(INDEX(Q$331:Q$342,$D650))</f>
        <v/>
      </c>
      <c r="R650" s="45">
        <f>R623*Settings!$C$13*(INDEX(R$331:R$342,$D650))</f>
        <v/>
      </c>
      <c r="S650" s="45">
        <f>S623*Settings!$C$13*(INDEX(S$331:S$342,$D650))</f>
        <v/>
      </c>
      <c r="T650" s="45">
        <f>T623*Settings!$C$13*(INDEX(T$331:T$342,$D650))</f>
        <v/>
      </c>
      <c r="U650" s="45">
        <f>U623*Settings!$C$13*(INDEX(U$331:U$342,$D650))</f>
        <v/>
      </c>
      <c r="V650" s="45">
        <f>V623*Settings!$C$13*(INDEX(V$331:V$342,$D650))</f>
        <v/>
      </c>
      <c r="W650" s="45">
        <f>W623*Settings!$C$13*(INDEX(W$331:W$342,$D650))</f>
        <v/>
      </c>
      <c r="X650" s="45">
        <f>X623*Settings!$C$13*(INDEX(X$331:X$342,$D650))</f>
        <v/>
      </c>
      <c r="Y650" s="45">
        <f>Y623*Settings!$C$13*(INDEX(Y$331:Y$342,$D650))</f>
        <v/>
      </c>
      <c r="Z650" s="45">
        <f>Z623*Settings!$C$13*(INDEX(Z$331:Z$342,$D650))</f>
        <v/>
      </c>
      <c r="AA650" s="45">
        <f>AA623*Settings!$C$13*(INDEX(AA$331:AA$342,$D650))</f>
        <v/>
      </c>
      <c r="AB650" s="45">
        <f>AB623*Settings!$C$13*(INDEX(AB$331:AB$342,$D650))</f>
        <v/>
      </c>
      <c r="AC650" s="45">
        <f>AC623*Settings!$C$13*(INDEX(AC$331:AC$342,$D650))</f>
        <v/>
      </c>
      <c r="AD650" s="46">
        <f>REVENUE(AD623,Settings!$C$13,INDEX(AD$331:AD$342,$D650))</f>
        <v/>
      </c>
      <c r="AF650" s="11">
        <f>LOWER(Settings!$C$4)&amp;".mit."&amp;$A650&amp;IF($C650="","","."&amp;$C650&amp;"."&amp;$B650)&amp;IF(INDEX(Variables!$D$5:$D$105,MATCH($A650,Variables!$A$5:$A$105,0))="","","."&amp;INDEX(Variables!$D$5:$D$105,MATCH($A650,Variables!$A$5:$A$105,0)))&amp;"."&amp;AF$5</f>
        <v/>
      </c>
      <c r="AG650" s="44">
        <f>AG623*Settings!$C$13*(INDEX(AG$331:AG$342,$D650))</f>
        <v/>
      </c>
      <c r="AH650" s="45">
        <f>AH623*Settings!$C$13*(INDEX(AH$331:AH$342,$D650))</f>
        <v/>
      </c>
      <c r="AI650" s="45">
        <f>AI623*Settings!$C$13*(INDEX(AI$331:AI$342,$D650))</f>
        <v/>
      </c>
      <c r="AJ650" s="45">
        <f>AJ623*Settings!$C$13*(INDEX(AJ$331:AJ$342,$D650))</f>
        <v/>
      </c>
      <c r="AK650" s="45">
        <f>AK623*Settings!$C$13*(INDEX(AK$331:AK$342,$D650))</f>
        <v/>
      </c>
      <c r="AL650" s="45">
        <f>AL623*Settings!$C$13*(INDEX(AL$331:AL$342,$D650))</f>
        <v/>
      </c>
      <c r="AM650" s="45">
        <f>AM623*Settings!$C$13*(INDEX(AM$331:AM$342,$D650))</f>
        <v/>
      </c>
      <c r="AN650" s="45">
        <f>AN623*Settings!$C$13*(INDEX(AN$331:AN$342,$D650))</f>
        <v/>
      </c>
      <c r="AO650" s="45">
        <f>AO623*Settings!$C$13*(INDEX(AO$331:AO$342,$D650))</f>
        <v/>
      </c>
      <c r="AP650" s="45">
        <f>AP623*Settings!$C$13*(INDEX(AP$331:AP$342,$D650))</f>
        <v/>
      </c>
      <c r="AQ650" s="45">
        <f>AQ623*Settings!$C$13*(INDEX(AQ$331:AQ$342,$D650))</f>
        <v/>
      </c>
      <c r="AR650" s="45">
        <f>AR623*Settings!$C$13*(INDEX(AR$331:AR$342,$D650))</f>
        <v/>
      </c>
      <c r="AS650" s="45">
        <f>AS623*Settings!$C$13*(INDEX(AS$331:AS$342,$D650))</f>
        <v/>
      </c>
      <c r="AT650" s="45">
        <f>AT623*Settings!$C$13*(INDEX(AT$331:AT$342,$D650))</f>
        <v/>
      </c>
      <c r="AU650" s="45">
        <f>AU623*Settings!$C$13*(INDEX(AU$331:AU$342,$D650))</f>
        <v/>
      </c>
      <c r="AV650" s="45">
        <f>AV623*Settings!$C$13*(INDEX(AV$331:AV$342,$D650))</f>
        <v/>
      </c>
      <c r="AW650" s="45">
        <f>AW623*Settings!$C$13*(INDEX(AW$331:AW$342,$D650))</f>
        <v/>
      </c>
      <c r="AX650" s="45">
        <f>AX623*Settings!$C$13*(INDEX(AX$331:AX$342,$D650))</f>
        <v/>
      </c>
      <c r="AY650" s="46">
        <f>REVENUE(AY623,Settings!$C$13,INDEX(AY$331:AY$342,$D650))</f>
        <v/>
      </c>
    </row>
    <row r="651" hidden="1" outlineLevel="2">
      <c r="A651" s="14" t="inlineStr">
        <is>
          <t>rsub</t>
        </is>
      </c>
      <c r="B651" s="14" t="inlineStr">
        <is>
          <t>oop</t>
        </is>
      </c>
      <c r="C651" s="14" t="inlineStr">
        <is>
          <t>avi</t>
        </is>
      </c>
      <c r="D651" s="37">
        <f>INDEX(Inputs!$R$5:$R$132,MATCH($B651&amp;"|"&amp;$C651,Inputs!$A$5:$A$132,0))</f>
        <v/>
      </c>
      <c r="E651" s="36" t="n"/>
      <c r="F651" s="36" t="n"/>
      <c r="G651" s="36" t="n"/>
      <c r="H651" s="14">
        <f>INDEX(Variables!$B$5:$B$105,MATCH($A651,Variables!$A$5:$A$105,0))&amp;IF($C651="",""," | "&amp;INDEX(Mapping!$B$5:$B$26,MATCH($C651,Mapping!$A$5:$A$26,0))&amp;" | "&amp;INDEX(Mapping!$B$30:$B$41,MATCH($B651,Mapping!$A$30:$A$41,0)))</f>
        <v/>
      </c>
      <c r="I651" s="14">
        <f>INDEX(Variables!$C$5:$C$105,MATCH($A651,Variables!$A$5:$A$105,0))</f>
        <v/>
      </c>
      <c r="J651" s="14">
        <f>INDEX(Variables!$E$5:$E$105,MATCH($A651,Variables!$A$5:$A$105,0))</f>
        <v/>
      </c>
      <c r="K651" s="11">
        <f>LOWER(Settings!$C$4)&amp;".mit."&amp;$A651&amp;IF($C651="","","."&amp;$C651&amp;"."&amp;$B651)&amp;IF(INDEX(Variables!$D$5:$D$105,MATCH($A651,Variables!$A$5:$A$105,0))="","","."&amp;INDEX(Variables!$D$5:$D$105,MATCH($A651,Variables!$A$5:$A$105,0)))&amp;"."&amp;K$5</f>
        <v/>
      </c>
      <c r="L651" s="44">
        <f>L624*Settings!$C$13*(INDEX(L$331:L$342,$D651))</f>
        <v/>
      </c>
      <c r="M651" s="45">
        <f>M624*Settings!$C$13*(INDEX(M$331:M$342,$D651))</f>
        <v/>
      </c>
      <c r="N651" s="45">
        <f>N624*Settings!$C$13*(INDEX(N$331:N$342,$D651))</f>
        <v/>
      </c>
      <c r="O651" s="45">
        <f>O624*Settings!$C$13*(INDEX(O$331:O$342,$D651))</f>
        <v/>
      </c>
      <c r="P651" s="45">
        <f>P624*Settings!$C$13*(INDEX(P$331:P$342,$D651))</f>
        <v/>
      </c>
      <c r="Q651" s="45">
        <f>Q624*Settings!$C$13*(INDEX(Q$331:Q$342,$D651))</f>
        <v/>
      </c>
      <c r="R651" s="45">
        <f>R624*Settings!$C$13*(INDEX(R$331:R$342,$D651))</f>
        <v/>
      </c>
      <c r="S651" s="45">
        <f>S624*Settings!$C$13*(INDEX(S$331:S$342,$D651))</f>
        <v/>
      </c>
      <c r="T651" s="45">
        <f>T624*Settings!$C$13*(INDEX(T$331:T$342,$D651))</f>
        <v/>
      </c>
      <c r="U651" s="45">
        <f>U624*Settings!$C$13*(INDEX(U$331:U$342,$D651))</f>
        <v/>
      </c>
      <c r="V651" s="45">
        <f>V624*Settings!$C$13*(INDEX(V$331:V$342,$D651))</f>
        <v/>
      </c>
      <c r="W651" s="45">
        <f>W624*Settings!$C$13*(INDEX(W$331:W$342,$D651))</f>
        <v/>
      </c>
      <c r="X651" s="45">
        <f>X624*Settings!$C$13*(INDEX(X$331:X$342,$D651))</f>
        <v/>
      </c>
      <c r="Y651" s="45">
        <f>Y624*Settings!$C$13*(INDEX(Y$331:Y$342,$D651))</f>
        <v/>
      </c>
      <c r="Z651" s="45">
        <f>Z624*Settings!$C$13*(INDEX(Z$331:Z$342,$D651))</f>
        <v/>
      </c>
      <c r="AA651" s="45">
        <f>AA624*Settings!$C$13*(INDEX(AA$331:AA$342,$D651))</f>
        <v/>
      </c>
      <c r="AB651" s="45">
        <f>AB624*Settings!$C$13*(INDEX(AB$331:AB$342,$D651))</f>
        <v/>
      </c>
      <c r="AC651" s="45">
        <f>AC624*Settings!$C$13*(INDEX(AC$331:AC$342,$D651))</f>
        <v/>
      </c>
      <c r="AD651" s="46">
        <f>REVENUE(AD624,Settings!$C$13,INDEX(AD$331:AD$342,$D651))</f>
        <v/>
      </c>
      <c r="AF651" s="11">
        <f>LOWER(Settings!$C$4)&amp;".mit."&amp;$A651&amp;IF($C651="","","."&amp;$C651&amp;"."&amp;$B651)&amp;IF(INDEX(Variables!$D$5:$D$105,MATCH($A651,Variables!$A$5:$A$105,0))="","","."&amp;INDEX(Variables!$D$5:$D$105,MATCH($A651,Variables!$A$5:$A$105,0)))&amp;"."&amp;AF$5</f>
        <v/>
      </c>
      <c r="AG651" s="44">
        <f>AG624*Settings!$C$13*(INDEX(AG$331:AG$342,$D651))</f>
        <v/>
      </c>
      <c r="AH651" s="45">
        <f>AH624*Settings!$C$13*(INDEX(AH$331:AH$342,$D651))</f>
        <v/>
      </c>
      <c r="AI651" s="45">
        <f>AI624*Settings!$C$13*(INDEX(AI$331:AI$342,$D651))</f>
        <v/>
      </c>
      <c r="AJ651" s="45">
        <f>AJ624*Settings!$C$13*(INDEX(AJ$331:AJ$342,$D651))</f>
        <v/>
      </c>
      <c r="AK651" s="45">
        <f>AK624*Settings!$C$13*(INDEX(AK$331:AK$342,$D651))</f>
        <v/>
      </c>
      <c r="AL651" s="45">
        <f>AL624*Settings!$C$13*(INDEX(AL$331:AL$342,$D651))</f>
        <v/>
      </c>
      <c r="AM651" s="45">
        <f>AM624*Settings!$C$13*(INDEX(AM$331:AM$342,$D651))</f>
        <v/>
      </c>
      <c r="AN651" s="45">
        <f>AN624*Settings!$C$13*(INDEX(AN$331:AN$342,$D651))</f>
        <v/>
      </c>
      <c r="AO651" s="45">
        <f>AO624*Settings!$C$13*(INDEX(AO$331:AO$342,$D651))</f>
        <v/>
      </c>
      <c r="AP651" s="45">
        <f>AP624*Settings!$C$13*(INDEX(AP$331:AP$342,$D651))</f>
        <v/>
      </c>
      <c r="AQ651" s="45">
        <f>AQ624*Settings!$C$13*(INDEX(AQ$331:AQ$342,$D651))</f>
        <v/>
      </c>
      <c r="AR651" s="45">
        <f>AR624*Settings!$C$13*(INDEX(AR$331:AR$342,$D651))</f>
        <v/>
      </c>
      <c r="AS651" s="45">
        <f>AS624*Settings!$C$13*(INDEX(AS$331:AS$342,$D651))</f>
        <v/>
      </c>
      <c r="AT651" s="45">
        <f>AT624*Settings!$C$13*(INDEX(AT$331:AT$342,$D651))</f>
        <v/>
      </c>
      <c r="AU651" s="45">
        <f>AU624*Settings!$C$13*(INDEX(AU$331:AU$342,$D651))</f>
        <v/>
      </c>
      <c r="AV651" s="45">
        <f>AV624*Settings!$C$13*(INDEX(AV$331:AV$342,$D651))</f>
        <v/>
      </c>
      <c r="AW651" s="45">
        <f>AW624*Settings!$C$13*(INDEX(AW$331:AW$342,$D651))</f>
        <v/>
      </c>
      <c r="AX651" s="45">
        <f>AX624*Settings!$C$13*(INDEX(AX$331:AX$342,$D651))</f>
        <v/>
      </c>
      <c r="AY651" s="46">
        <f>REVENUE(AY624,Settings!$C$13,INDEX(AY$331:AY$342,$D651))</f>
        <v/>
      </c>
    </row>
    <row r="652" hidden="1" outlineLevel="2">
      <c r="A652" s="14" t="inlineStr">
        <is>
          <t>rsub</t>
        </is>
      </c>
      <c r="B652" s="14" t="inlineStr">
        <is>
          <t>bio</t>
        </is>
      </c>
      <c r="C652" s="14" t="inlineStr">
        <is>
          <t>avi</t>
        </is>
      </c>
      <c r="D652" s="37">
        <f>INDEX(Inputs!$R$5:$R$132,MATCH($B652&amp;"|"&amp;$C652,Inputs!$A$5:$A$132,0))</f>
        <v/>
      </c>
      <c r="E652" s="36" t="n"/>
      <c r="F652" s="36" t="n"/>
      <c r="G652" s="36" t="n"/>
      <c r="H652" s="14">
        <f>INDEX(Variables!$B$5:$B$105,MATCH($A652,Variables!$A$5:$A$105,0))&amp;IF($C652="",""," | "&amp;INDEX(Mapping!$B$5:$B$26,MATCH($C652,Mapping!$A$5:$A$26,0))&amp;" | "&amp;INDEX(Mapping!$B$30:$B$41,MATCH($B652,Mapping!$A$30:$A$41,0)))</f>
        <v/>
      </c>
      <c r="I652" s="14">
        <f>INDEX(Variables!$C$5:$C$105,MATCH($A652,Variables!$A$5:$A$105,0))</f>
        <v/>
      </c>
      <c r="J652" s="14">
        <f>INDEX(Variables!$E$5:$E$105,MATCH($A652,Variables!$A$5:$A$105,0))</f>
        <v/>
      </c>
      <c r="K652" s="11">
        <f>LOWER(Settings!$C$4)&amp;".mit."&amp;$A652&amp;IF($C652="","","."&amp;$C652&amp;"."&amp;$B652)&amp;IF(INDEX(Variables!$D$5:$D$105,MATCH($A652,Variables!$A$5:$A$105,0))="","","."&amp;INDEX(Variables!$D$5:$D$105,MATCH($A652,Variables!$A$5:$A$105,0)))&amp;"."&amp;K$5</f>
        <v/>
      </c>
      <c r="L652" s="44">
        <f>L625*Settings!$C$13*(INDEX(L$331:L$342,$D652))</f>
        <v/>
      </c>
      <c r="M652" s="45">
        <f>M625*Settings!$C$13*(INDEX(M$331:M$342,$D652))</f>
        <v/>
      </c>
      <c r="N652" s="45">
        <f>N625*Settings!$C$13*(INDEX(N$331:N$342,$D652))</f>
        <v/>
      </c>
      <c r="O652" s="45">
        <f>O625*Settings!$C$13*(INDEX(O$331:O$342,$D652))</f>
        <v/>
      </c>
      <c r="P652" s="45">
        <f>P625*Settings!$C$13*(INDEX(P$331:P$342,$D652))</f>
        <v/>
      </c>
      <c r="Q652" s="45">
        <f>Q625*Settings!$C$13*(INDEX(Q$331:Q$342,$D652))</f>
        <v/>
      </c>
      <c r="R652" s="45">
        <f>R625*Settings!$C$13*(INDEX(R$331:R$342,$D652))</f>
        <v/>
      </c>
      <c r="S652" s="45">
        <f>S625*Settings!$C$13*(INDEX(S$331:S$342,$D652))</f>
        <v/>
      </c>
      <c r="T652" s="45">
        <f>T625*Settings!$C$13*(INDEX(T$331:T$342,$D652))</f>
        <v/>
      </c>
      <c r="U652" s="45">
        <f>U625*Settings!$C$13*(INDEX(U$331:U$342,$D652))</f>
        <v/>
      </c>
      <c r="V652" s="45">
        <f>V625*Settings!$C$13*(INDEX(V$331:V$342,$D652))</f>
        <v/>
      </c>
      <c r="W652" s="45">
        <f>W625*Settings!$C$13*(INDEX(W$331:W$342,$D652))</f>
        <v/>
      </c>
      <c r="X652" s="45">
        <f>X625*Settings!$C$13*(INDEX(X$331:X$342,$D652))</f>
        <v/>
      </c>
      <c r="Y652" s="45">
        <f>Y625*Settings!$C$13*(INDEX(Y$331:Y$342,$D652))</f>
        <v/>
      </c>
      <c r="Z652" s="45">
        <f>Z625*Settings!$C$13*(INDEX(Z$331:Z$342,$D652))</f>
        <v/>
      </c>
      <c r="AA652" s="45">
        <f>AA625*Settings!$C$13*(INDEX(AA$331:AA$342,$D652))</f>
        <v/>
      </c>
      <c r="AB652" s="45">
        <f>AB625*Settings!$C$13*(INDEX(AB$331:AB$342,$D652))</f>
        <v/>
      </c>
      <c r="AC652" s="45">
        <f>AC625*Settings!$C$13*(INDEX(AC$331:AC$342,$D652))</f>
        <v/>
      </c>
      <c r="AD652" s="46">
        <f>REVENUE(AD625,Settings!$C$13,INDEX(AD$331:AD$342,$D652))</f>
        <v/>
      </c>
      <c r="AF652" s="11">
        <f>LOWER(Settings!$C$4)&amp;".mit."&amp;$A652&amp;IF($C652="","","."&amp;$C652&amp;"."&amp;$B652)&amp;IF(INDEX(Variables!$D$5:$D$105,MATCH($A652,Variables!$A$5:$A$105,0))="","","."&amp;INDEX(Variables!$D$5:$D$105,MATCH($A652,Variables!$A$5:$A$105,0)))&amp;"."&amp;AF$5</f>
        <v/>
      </c>
      <c r="AG652" s="44">
        <f>AG625*Settings!$C$13*(INDEX(AG$331:AG$342,$D652))</f>
        <v/>
      </c>
      <c r="AH652" s="45">
        <f>AH625*Settings!$C$13*(INDEX(AH$331:AH$342,$D652))</f>
        <v/>
      </c>
      <c r="AI652" s="45">
        <f>AI625*Settings!$C$13*(INDEX(AI$331:AI$342,$D652))</f>
        <v/>
      </c>
      <c r="AJ652" s="45">
        <f>AJ625*Settings!$C$13*(INDEX(AJ$331:AJ$342,$D652))</f>
        <v/>
      </c>
      <c r="AK652" s="45">
        <f>AK625*Settings!$C$13*(INDEX(AK$331:AK$342,$D652))</f>
        <v/>
      </c>
      <c r="AL652" s="45">
        <f>AL625*Settings!$C$13*(INDEX(AL$331:AL$342,$D652))</f>
        <v/>
      </c>
      <c r="AM652" s="45">
        <f>AM625*Settings!$C$13*(INDEX(AM$331:AM$342,$D652))</f>
        <v/>
      </c>
      <c r="AN652" s="45">
        <f>AN625*Settings!$C$13*(INDEX(AN$331:AN$342,$D652))</f>
        <v/>
      </c>
      <c r="AO652" s="45">
        <f>AO625*Settings!$C$13*(INDEX(AO$331:AO$342,$D652))</f>
        <v/>
      </c>
      <c r="AP652" s="45">
        <f>AP625*Settings!$C$13*(INDEX(AP$331:AP$342,$D652))</f>
        <v/>
      </c>
      <c r="AQ652" s="45">
        <f>AQ625*Settings!$C$13*(INDEX(AQ$331:AQ$342,$D652))</f>
        <v/>
      </c>
      <c r="AR652" s="45">
        <f>AR625*Settings!$C$13*(INDEX(AR$331:AR$342,$D652))</f>
        <v/>
      </c>
      <c r="AS652" s="45">
        <f>AS625*Settings!$C$13*(INDEX(AS$331:AS$342,$D652))</f>
        <v/>
      </c>
      <c r="AT652" s="45">
        <f>AT625*Settings!$C$13*(INDEX(AT$331:AT$342,$D652))</f>
        <v/>
      </c>
      <c r="AU652" s="45">
        <f>AU625*Settings!$C$13*(INDEX(AU$331:AU$342,$D652))</f>
        <v/>
      </c>
      <c r="AV652" s="45">
        <f>AV625*Settings!$C$13*(INDEX(AV$331:AV$342,$D652))</f>
        <v/>
      </c>
      <c r="AW652" s="45">
        <f>AW625*Settings!$C$13*(INDEX(AW$331:AW$342,$D652))</f>
        <v/>
      </c>
      <c r="AX652" s="45">
        <f>AX625*Settings!$C$13*(INDEX(AX$331:AX$342,$D652))</f>
        <v/>
      </c>
      <c r="AY652" s="46">
        <f>REVENUE(AY625,Settings!$C$13,INDEX(AY$331:AY$342,$D652))</f>
        <v/>
      </c>
    </row>
    <row r="653" hidden="1" outlineLevel="2"/>
    <row r="654" hidden="1" outlineLevel="2">
      <c r="A654" s="14" t="inlineStr">
        <is>
          <t>rnew</t>
        </is>
      </c>
      <c r="B654" s="14" t="inlineStr">
        <is>
          <t>coa</t>
        </is>
      </c>
      <c r="C654" s="14" t="inlineStr">
        <is>
          <t>avi</t>
        </is>
      </c>
      <c r="D654" s="37">
        <f>INDEX(Inputs!$S$5:$S$132,MATCH($B654&amp;"|"&amp;$C654,Inputs!$A$5:$A$132,0))</f>
        <v/>
      </c>
      <c r="E654" s="36" t="n"/>
      <c r="F654" s="36" t="n"/>
      <c r="G654" s="36" t="n"/>
      <c r="H654" s="14">
        <f>INDEX(Variables!$B$5:$B$105,MATCH($A654,Variables!$A$5:$A$105,0))&amp;IF($C654="",""," | "&amp;INDEX(Mapping!$B$5:$B$26,MATCH($C654,Mapping!$A$5:$A$26,0))&amp;" | "&amp;INDEX(Mapping!$B$30:$B$41,MATCH($B654,Mapping!$A$30:$A$41,0)))</f>
        <v/>
      </c>
      <c r="I654" s="14">
        <f>INDEX(Variables!$C$5:$C$105,MATCH($A654,Variables!$A$5:$A$105,0))</f>
        <v/>
      </c>
      <c r="J654" s="14">
        <f>INDEX(Variables!$E$5:$E$105,MATCH($A654,Variables!$A$5:$A$105,0))</f>
        <v/>
      </c>
      <c r="K654" s="11">
        <f>LOWER(Settings!$C$4)&amp;".mit."&amp;$A654&amp;IF($C654="","","."&amp;$C654&amp;"."&amp;$B654)&amp;IF(INDEX(Variables!$D$5:$D$105,MATCH($A654,Variables!$A$5:$A$105,0))="","","."&amp;INDEX(Variables!$D$5:$D$105,MATCH($A654,Variables!$A$5:$A$105,0)))&amp;"."&amp;K$5</f>
        <v/>
      </c>
      <c r="L654" s="44">
        <f>L618*Settings!$C$13*(L564+L582+L573*L$195+L591*$D654)</f>
        <v/>
      </c>
      <c r="M654" s="45">
        <f>M618*Settings!$C$13*(M564+M582+M573*M$195+M591*$D654)</f>
        <v/>
      </c>
      <c r="N654" s="45">
        <f>N618*Settings!$C$13*(N564+N582+N573*N$195+N591*$D654)</f>
        <v/>
      </c>
      <c r="O654" s="45">
        <f>O618*Settings!$C$13*(O564+O582+O573*O$195+O591*$D654)</f>
        <v/>
      </c>
      <c r="P654" s="45">
        <f>P618*Settings!$C$13*(P564+P582+P573*P$195+P591*$D654)</f>
        <v/>
      </c>
      <c r="Q654" s="45">
        <f>Q618*Settings!$C$13*(Q564+Q582+Q573*Q$195+Q591*$D654)</f>
        <v/>
      </c>
      <c r="R654" s="45">
        <f>R618*Settings!$C$13*(R564+R582+R573*R$195+R591*$D654)</f>
        <v/>
      </c>
      <c r="S654" s="45">
        <f>S618*Settings!$C$13*(S564+S582+S573*S$195+S591*$D654)</f>
        <v/>
      </c>
      <c r="T654" s="45">
        <f>T618*Settings!$C$13*(T564+T582+T573*T$195+T591*$D654)</f>
        <v/>
      </c>
      <c r="U654" s="45">
        <f>U618*Settings!$C$13*(U564+U582+U573*U$195+U591*$D654)</f>
        <v/>
      </c>
      <c r="V654" s="45">
        <f>V618*Settings!$C$13*(V564+V582+V573*V$195+V591*$D654)</f>
        <v/>
      </c>
      <c r="W654" s="45">
        <f>W618*Settings!$C$13*(W564+W582+W573*W$195+W591*$D654)</f>
        <v/>
      </c>
      <c r="X654" s="45">
        <f>X618*Settings!$C$13*(X564+X582+X573*X$195+X591*$D654)</f>
        <v/>
      </c>
      <c r="Y654" s="45">
        <f>Y618*Settings!$C$13*(Y564+Y582+Y573*Y$195+Y591*$D654)</f>
        <v/>
      </c>
      <c r="Z654" s="45">
        <f>Z618*Settings!$C$13*(Z564+Z582+Z573*Z$195+Z591*$D654)</f>
        <v/>
      </c>
      <c r="AA654" s="45">
        <f>AA618*Settings!$C$13*(AA564+AA582+AA573*AA$195+AA591*$D654)</f>
        <v/>
      </c>
      <c r="AB654" s="45">
        <f>AB618*Settings!$C$13*(AB564+AB582+AB573*AB$195+AB591*$D654)</f>
        <v/>
      </c>
      <c r="AC654" s="45">
        <f>AC618*Settings!$C$13*(AC564+AC582+AC573*AC$195+AC591*$D654)</f>
        <v/>
      </c>
      <c r="AD654" s="46">
        <f>REVENUE(AD618,Settings!$C$13,NEWREVRATE(AD564,AD582,AD573,AD$195,AD591,$D654))</f>
        <v/>
      </c>
      <c r="AF654" s="11">
        <f>LOWER(Settings!$C$4)&amp;".mit."&amp;$A654&amp;IF($C654="","","."&amp;$C654&amp;"."&amp;$B654)&amp;IF(INDEX(Variables!$D$5:$D$105,MATCH($A654,Variables!$A$5:$A$105,0))="","","."&amp;INDEX(Variables!$D$5:$D$105,MATCH($A654,Variables!$A$5:$A$105,0)))&amp;"."&amp;AF$5</f>
        <v/>
      </c>
      <c r="AG654" s="44">
        <f>AG618*Settings!$C$13*(AG564+AG582+AG573*AG$195+AG591*$D654)</f>
        <v/>
      </c>
      <c r="AH654" s="45">
        <f>AH618*Settings!$C$13*(AH564+AH582+AH573*AH$195+AH591*$D654)</f>
        <v/>
      </c>
      <c r="AI654" s="45">
        <f>AI618*Settings!$C$13*(AI564+AI582+AI573*AI$195+AI591*$D654)</f>
        <v/>
      </c>
      <c r="AJ654" s="45">
        <f>AJ618*Settings!$C$13*(AJ564+AJ582+AJ573*AJ$195+AJ591*$D654)</f>
        <v/>
      </c>
      <c r="AK654" s="45">
        <f>AK618*Settings!$C$13*(AK564+AK582+AK573*AK$195+AK591*$D654)</f>
        <v/>
      </c>
      <c r="AL654" s="45">
        <f>AL618*Settings!$C$13*(AL564+AL582+AL573*AL$195+AL591*$D654)</f>
        <v/>
      </c>
      <c r="AM654" s="45">
        <f>AM618*Settings!$C$13*(AM564+AM582+AM573*AM$195+AM591*$D654)</f>
        <v/>
      </c>
      <c r="AN654" s="45">
        <f>AN618*Settings!$C$13*(AN564+AN582+AN573*AN$195+AN591*$D654)</f>
        <v/>
      </c>
      <c r="AO654" s="45">
        <f>AO618*Settings!$C$13*(AO564+AO582+AO573*AO$195+AO591*$D654)</f>
        <v/>
      </c>
      <c r="AP654" s="45">
        <f>AP618*Settings!$C$13*(AP564+AP582+AP573*AP$195+AP591*$D654)</f>
        <v/>
      </c>
      <c r="AQ654" s="45">
        <f>AQ618*Settings!$C$13*(AQ564+AQ582+AQ573*AQ$195+AQ591*$D654)</f>
        <v/>
      </c>
      <c r="AR654" s="45">
        <f>AR618*Settings!$C$13*(AR564+AR582+AR573*AR$195+AR591*$D654)</f>
        <v/>
      </c>
      <c r="AS654" s="45">
        <f>AS618*Settings!$C$13*(AS564+AS582+AS573*AS$195+AS591*$D654)</f>
        <v/>
      </c>
      <c r="AT654" s="45">
        <f>AT618*Settings!$C$13*(AT564+AT582+AT573*AT$195+AT591*$D654)</f>
        <v/>
      </c>
      <c r="AU654" s="45">
        <f>AU618*Settings!$C$13*(AU564+AU582+AU573*AU$195+AU591*$D654)</f>
        <v/>
      </c>
      <c r="AV654" s="45">
        <f>AV618*Settings!$C$13*(AV564+AV582+AV573*AV$195+AV591*$D654)</f>
        <v/>
      </c>
      <c r="AW654" s="45">
        <f>AW618*Settings!$C$13*(AW564+AW582+AW573*AW$195+AW591*$D654)</f>
        <v/>
      </c>
      <c r="AX654" s="45">
        <f>AX618*Settings!$C$13*(AX564+AX582+AX573*AX$195+AX591*$D654)</f>
        <v/>
      </c>
      <c r="AY654" s="46">
        <f>REVENUE(AY618,Settings!$C$13,NEWREVRATE(AY564,AY582,AY573,AY$195,AY591,$D654))</f>
        <v/>
      </c>
    </row>
    <row r="655" hidden="1" outlineLevel="2">
      <c r="A655" s="14" t="inlineStr">
        <is>
          <t>rnew</t>
        </is>
      </c>
      <c r="B655" s="14" t="inlineStr">
        <is>
          <t>nga</t>
        </is>
      </c>
      <c r="C655" s="14" t="inlineStr">
        <is>
          <t>avi</t>
        </is>
      </c>
      <c r="D655" s="37">
        <f>INDEX(Inputs!$S$5:$S$132,MATCH($B655&amp;"|"&amp;$C655,Inputs!$A$5:$A$132,0))</f>
        <v/>
      </c>
      <c r="E655" s="36" t="n"/>
      <c r="F655" s="36" t="n"/>
      <c r="G655" s="36" t="n"/>
      <c r="H655" s="14">
        <f>INDEX(Variables!$B$5:$B$105,MATCH($A655,Variables!$A$5:$A$105,0))&amp;IF($C655="",""," | "&amp;INDEX(Mapping!$B$5:$B$26,MATCH($C655,Mapping!$A$5:$A$26,0))&amp;" | "&amp;INDEX(Mapping!$B$30:$B$41,MATCH($B655,Mapping!$A$30:$A$41,0)))</f>
        <v/>
      </c>
      <c r="I655" s="14">
        <f>INDEX(Variables!$C$5:$C$105,MATCH($A655,Variables!$A$5:$A$105,0))</f>
        <v/>
      </c>
      <c r="J655" s="14">
        <f>INDEX(Variables!$E$5:$E$105,MATCH($A655,Variables!$A$5:$A$105,0))</f>
        <v/>
      </c>
      <c r="K655" s="11">
        <f>LOWER(Settings!$C$4)&amp;".mit."&amp;$A655&amp;IF($C655="","","."&amp;$C655&amp;"."&amp;$B655)&amp;IF(INDEX(Variables!$D$5:$D$105,MATCH($A655,Variables!$A$5:$A$105,0))="","","."&amp;INDEX(Variables!$D$5:$D$105,MATCH($A655,Variables!$A$5:$A$105,0)))&amp;"."&amp;K$5</f>
        <v/>
      </c>
      <c r="L655" s="44">
        <f>L619*Settings!$C$13*(L565+L583+L574*L$195+L592*$D655)</f>
        <v/>
      </c>
      <c r="M655" s="45">
        <f>M619*Settings!$C$13*(M565+M583+M574*M$195+M592*$D655)</f>
        <v/>
      </c>
      <c r="N655" s="45">
        <f>N619*Settings!$C$13*(N565+N583+N574*N$195+N592*$D655)</f>
        <v/>
      </c>
      <c r="O655" s="45">
        <f>O619*Settings!$C$13*(O565+O583+O574*O$195+O592*$D655)</f>
        <v/>
      </c>
      <c r="P655" s="45">
        <f>P619*Settings!$C$13*(P565+P583+P574*P$195+P592*$D655)</f>
        <v/>
      </c>
      <c r="Q655" s="45">
        <f>Q619*Settings!$C$13*(Q565+Q583+Q574*Q$195+Q592*$D655)</f>
        <v/>
      </c>
      <c r="R655" s="45">
        <f>R619*Settings!$C$13*(R565+R583+R574*R$195+R592*$D655)</f>
        <v/>
      </c>
      <c r="S655" s="45">
        <f>S619*Settings!$C$13*(S565+S583+S574*S$195+S592*$D655)</f>
        <v/>
      </c>
      <c r="T655" s="45">
        <f>T619*Settings!$C$13*(T565+T583+T574*T$195+T592*$D655)</f>
        <v/>
      </c>
      <c r="U655" s="45">
        <f>U619*Settings!$C$13*(U565+U583+U574*U$195+U592*$D655)</f>
        <v/>
      </c>
      <c r="V655" s="45">
        <f>V619*Settings!$C$13*(V565+V583+V574*V$195+V592*$D655)</f>
        <v/>
      </c>
      <c r="W655" s="45">
        <f>W619*Settings!$C$13*(W565+W583+W574*W$195+W592*$D655)</f>
        <v/>
      </c>
      <c r="X655" s="45">
        <f>X619*Settings!$C$13*(X565+X583+X574*X$195+X592*$D655)</f>
        <v/>
      </c>
      <c r="Y655" s="45">
        <f>Y619*Settings!$C$13*(Y565+Y583+Y574*Y$195+Y592*$D655)</f>
        <v/>
      </c>
      <c r="Z655" s="45">
        <f>Z619*Settings!$C$13*(Z565+Z583+Z574*Z$195+Z592*$D655)</f>
        <v/>
      </c>
      <c r="AA655" s="45">
        <f>AA619*Settings!$C$13*(AA565+AA583+AA574*AA$195+AA592*$D655)</f>
        <v/>
      </c>
      <c r="AB655" s="45">
        <f>AB619*Settings!$C$13*(AB565+AB583+AB574*AB$195+AB592*$D655)</f>
        <v/>
      </c>
      <c r="AC655" s="45">
        <f>AC619*Settings!$C$13*(AC565+AC583+AC574*AC$195+AC592*$D655)</f>
        <v/>
      </c>
      <c r="AD655" s="46">
        <f>REVENUE(AD619,Settings!$C$13,NEWREVRATE(AD565,AD583,AD574,AD$195,AD592,$D655))</f>
        <v/>
      </c>
      <c r="AF655" s="11">
        <f>LOWER(Settings!$C$4)&amp;".mit."&amp;$A655&amp;IF($C655="","","."&amp;$C655&amp;"."&amp;$B655)&amp;IF(INDEX(Variables!$D$5:$D$105,MATCH($A655,Variables!$A$5:$A$105,0))="","","."&amp;INDEX(Variables!$D$5:$D$105,MATCH($A655,Variables!$A$5:$A$105,0)))&amp;"."&amp;AF$5</f>
        <v/>
      </c>
      <c r="AG655" s="44">
        <f>AG619*Settings!$C$13*(AG565+AG583+AG574*AG$195+AG592*$D655)</f>
        <v/>
      </c>
      <c r="AH655" s="45">
        <f>AH619*Settings!$C$13*(AH565+AH583+AH574*AH$195+AH592*$D655)</f>
        <v/>
      </c>
      <c r="AI655" s="45">
        <f>AI619*Settings!$C$13*(AI565+AI583+AI574*AI$195+AI592*$D655)</f>
        <v/>
      </c>
      <c r="AJ655" s="45">
        <f>AJ619*Settings!$C$13*(AJ565+AJ583+AJ574*AJ$195+AJ592*$D655)</f>
        <v/>
      </c>
      <c r="AK655" s="45">
        <f>AK619*Settings!$C$13*(AK565+AK583+AK574*AK$195+AK592*$D655)</f>
        <v/>
      </c>
      <c r="AL655" s="45">
        <f>AL619*Settings!$C$13*(AL565+AL583+AL574*AL$195+AL592*$D655)</f>
        <v/>
      </c>
      <c r="AM655" s="45">
        <f>AM619*Settings!$C$13*(AM565+AM583+AM574*AM$195+AM592*$D655)</f>
        <v/>
      </c>
      <c r="AN655" s="45">
        <f>AN619*Settings!$C$13*(AN565+AN583+AN574*AN$195+AN592*$D655)</f>
        <v/>
      </c>
      <c r="AO655" s="45">
        <f>AO619*Settings!$C$13*(AO565+AO583+AO574*AO$195+AO592*$D655)</f>
        <v/>
      </c>
      <c r="AP655" s="45">
        <f>AP619*Settings!$C$13*(AP565+AP583+AP574*AP$195+AP592*$D655)</f>
        <v/>
      </c>
      <c r="AQ655" s="45">
        <f>AQ619*Settings!$C$13*(AQ565+AQ583+AQ574*AQ$195+AQ592*$D655)</f>
        <v/>
      </c>
      <c r="AR655" s="45">
        <f>AR619*Settings!$C$13*(AR565+AR583+AR574*AR$195+AR592*$D655)</f>
        <v/>
      </c>
      <c r="AS655" s="45">
        <f>AS619*Settings!$C$13*(AS565+AS583+AS574*AS$195+AS592*$D655)</f>
        <v/>
      </c>
      <c r="AT655" s="45">
        <f>AT619*Settings!$C$13*(AT565+AT583+AT574*AT$195+AT592*$D655)</f>
        <v/>
      </c>
      <c r="AU655" s="45">
        <f>AU619*Settings!$C$13*(AU565+AU583+AU574*AU$195+AU592*$D655)</f>
        <v/>
      </c>
      <c r="AV655" s="45">
        <f>AV619*Settings!$C$13*(AV565+AV583+AV574*AV$195+AV592*$D655)</f>
        <v/>
      </c>
      <c r="AW655" s="45">
        <f>AW619*Settings!$C$13*(AW565+AW583+AW574*AW$195+AW592*$D655)</f>
        <v/>
      </c>
      <c r="AX655" s="45">
        <f>AX619*Settings!$C$13*(AX565+AX583+AX574*AX$195+AX592*$D655)</f>
        <v/>
      </c>
      <c r="AY655" s="46">
        <f>REVENUE(AY619,Settings!$C$13,NEWREVRATE(AY565,AY583,AY574,AY$195,AY592,$D655))</f>
        <v/>
      </c>
    </row>
    <row r="656" hidden="1" outlineLevel="2">
      <c r="A656" s="14" t="inlineStr">
        <is>
          <t>rnew</t>
        </is>
      </c>
      <c r="B656" s="14" t="inlineStr">
        <is>
          <t>gso</t>
        </is>
      </c>
      <c r="C656" s="14" t="inlineStr">
        <is>
          <t>avi</t>
        </is>
      </c>
      <c r="D656" s="37">
        <f>INDEX(Inputs!$S$5:$S$132,MATCH($B656&amp;"|"&amp;$C656,Inputs!$A$5:$A$132,0))</f>
        <v/>
      </c>
      <c r="E656" s="36" t="n"/>
      <c r="F656" s="36" t="n"/>
      <c r="G656" s="36" t="n"/>
      <c r="H656" s="14">
        <f>INDEX(Variables!$B$5:$B$105,MATCH($A656,Variables!$A$5:$A$105,0))&amp;IF($C656="",""," | "&amp;INDEX(Mapping!$B$5:$B$26,MATCH($C656,Mapping!$A$5:$A$26,0))&amp;" | "&amp;INDEX(Mapping!$B$30:$B$41,MATCH($B656,Mapping!$A$30:$A$41,0)))</f>
        <v/>
      </c>
      <c r="I656" s="14">
        <f>INDEX(Variables!$C$5:$C$105,MATCH($A656,Variables!$A$5:$A$105,0))</f>
        <v/>
      </c>
      <c r="J656" s="14">
        <f>INDEX(Variables!$E$5:$E$105,MATCH($A656,Variables!$A$5:$A$105,0))</f>
        <v/>
      </c>
      <c r="K656" s="11">
        <f>LOWER(Settings!$C$4)&amp;".mit."&amp;$A656&amp;IF($C656="","","."&amp;$C656&amp;"."&amp;$B656)&amp;IF(INDEX(Variables!$D$5:$D$105,MATCH($A656,Variables!$A$5:$A$105,0))="","","."&amp;INDEX(Variables!$D$5:$D$105,MATCH($A656,Variables!$A$5:$A$105,0)))&amp;"."&amp;K$5</f>
        <v/>
      </c>
      <c r="L656" s="44">
        <f>L620*Settings!$C$13*(L566+L584+L575*L$195+L593*$D656)</f>
        <v/>
      </c>
      <c r="M656" s="45">
        <f>M620*Settings!$C$13*(M566+M584+M575*M$195+M593*$D656)</f>
        <v/>
      </c>
      <c r="N656" s="45">
        <f>N620*Settings!$C$13*(N566+N584+N575*N$195+N593*$D656)</f>
        <v/>
      </c>
      <c r="O656" s="45">
        <f>O620*Settings!$C$13*(O566+O584+O575*O$195+O593*$D656)</f>
        <v/>
      </c>
      <c r="P656" s="45">
        <f>P620*Settings!$C$13*(P566+P584+P575*P$195+P593*$D656)</f>
        <v/>
      </c>
      <c r="Q656" s="45">
        <f>Q620*Settings!$C$13*(Q566+Q584+Q575*Q$195+Q593*$D656)</f>
        <v/>
      </c>
      <c r="R656" s="45">
        <f>R620*Settings!$C$13*(R566+R584+R575*R$195+R593*$D656)</f>
        <v/>
      </c>
      <c r="S656" s="45">
        <f>S620*Settings!$C$13*(S566+S584+S575*S$195+S593*$D656)</f>
        <v/>
      </c>
      <c r="T656" s="45">
        <f>T620*Settings!$C$13*(T566+T584+T575*T$195+T593*$D656)</f>
        <v/>
      </c>
      <c r="U656" s="45">
        <f>U620*Settings!$C$13*(U566+U584+U575*U$195+U593*$D656)</f>
        <v/>
      </c>
      <c r="V656" s="45">
        <f>V620*Settings!$C$13*(V566+V584+V575*V$195+V593*$D656)</f>
        <v/>
      </c>
      <c r="W656" s="45">
        <f>W620*Settings!$C$13*(W566+W584+W575*W$195+W593*$D656)</f>
        <v/>
      </c>
      <c r="X656" s="45">
        <f>X620*Settings!$C$13*(X566+X584+X575*X$195+X593*$D656)</f>
        <v/>
      </c>
      <c r="Y656" s="45">
        <f>Y620*Settings!$C$13*(Y566+Y584+Y575*Y$195+Y593*$D656)</f>
        <v/>
      </c>
      <c r="Z656" s="45">
        <f>Z620*Settings!$C$13*(Z566+Z584+Z575*Z$195+Z593*$D656)</f>
        <v/>
      </c>
      <c r="AA656" s="45">
        <f>AA620*Settings!$C$13*(AA566+AA584+AA575*AA$195+AA593*$D656)</f>
        <v/>
      </c>
      <c r="AB656" s="45">
        <f>AB620*Settings!$C$13*(AB566+AB584+AB575*AB$195+AB593*$D656)</f>
        <v/>
      </c>
      <c r="AC656" s="45">
        <f>AC620*Settings!$C$13*(AC566+AC584+AC575*AC$195+AC593*$D656)</f>
        <v/>
      </c>
      <c r="AD656" s="46">
        <f>REVENUE(AD620,Settings!$C$13,NEWREVRATE(AD566,AD584,AD575,AD$195,AD593,$D656))</f>
        <v/>
      </c>
      <c r="AF656" s="11">
        <f>LOWER(Settings!$C$4)&amp;".mit."&amp;$A656&amp;IF($C656="","","."&amp;$C656&amp;"."&amp;$B656)&amp;IF(INDEX(Variables!$D$5:$D$105,MATCH($A656,Variables!$A$5:$A$105,0))="","","."&amp;INDEX(Variables!$D$5:$D$105,MATCH($A656,Variables!$A$5:$A$105,0)))&amp;"."&amp;AF$5</f>
        <v/>
      </c>
      <c r="AG656" s="44">
        <f>AG620*Settings!$C$13*(AG566+AG584+AG575*AG$195+AG593*$D656)</f>
        <v/>
      </c>
      <c r="AH656" s="45">
        <f>AH620*Settings!$C$13*(AH566+AH584+AH575*AH$195+AH593*$D656)</f>
        <v/>
      </c>
      <c r="AI656" s="45">
        <f>AI620*Settings!$C$13*(AI566+AI584+AI575*AI$195+AI593*$D656)</f>
        <v/>
      </c>
      <c r="AJ656" s="45">
        <f>AJ620*Settings!$C$13*(AJ566+AJ584+AJ575*AJ$195+AJ593*$D656)</f>
        <v/>
      </c>
      <c r="AK656" s="45">
        <f>AK620*Settings!$C$13*(AK566+AK584+AK575*AK$195+AK593*$D656)</f>
        <v/>
      </c>
      <c r="AL656" s="45">
        <f>AL620*Settings!$C$13*(AL566+AL584+AL575*AL$195+AL593*$D656)</f>
        <v/>
      </c>
      <c r="AM656" s="45">
        <f>AM620*Settings!$C$13*(AM566+AM584+AM575*AM$195+AM593*$D656)</f>
        <v/>
      </c>
      <c r="AN656" s="45">
        <f>AN620*Settings!$C$13*(AN566+AN584+AN575*AN$195+AN593*$D656)</f>
        <v/>
      </c>
      <c r="AO656" s="45">
        <f>AO620*Settings!$C$13*(AO566+AO584+AO575*AO$195+AO593*$D656)</f>
        <v/>
      </c>
      <c r="AP656" s="45">
        <f>AP620*Settings!$C$13*(AP566+AP584+AP575*AP$195+AP593*$D656)</f>
        <v/>
      </c>
      <c r="AQ656" s="45">
        <f>AQ620*Settings!$C$13*(AQ566+AQ584+AQ575*AQ$195+AQ593*$D656)</f>
        <v/>
      </c>
      <c r="AR656" s="45">
        <f>AR620*Settings!$C$13*(AR566+AR584+AR575*AR$195+AR593*$D656)</f>
        <v/>
      </c>
      <c r="AS656" s="45">
        <f>AS620*Settings!$C$13*(AS566+AS584+AS575*AS$195+AS593*$D656)</f>
        <v/>
      </c>
      <c r="AT656" s="45">
        <f>AT620*Settings!$C$13*(AT566+AT584+AT575*AT$195+AT593*$D656)</f>
        <v/>
      </c>
      <c r="AU656" s="45">
        <f>AU620*Settings!$C$13*(AU566+AU584+AU575*AU$195+AU593*$D656)</f>
        <v/>
      </c>
      <c r="AV656" s="45">
        <f>AV620*Settings!$C$13*(AV566+AV584+AV575*AV$195+AV593*$D656)</f>
        <v/>
      </c>
      <c r="AW656" s="45">
        <f>AW620*Settings!$C$13*(AW566+AW584+AW575*AW$195+AW593*$D656)</f>
        <v/>
      </c>
      <c r="AX656" s="45">
        <f>AX620*Settings!$C$13*(AX566+AX584+AX575*AX$195+AX593*$D656)</f>
        <v/>
      </c>
      <c r="AY656" s="46">
        <f>REVENUE(AY620,Settings!$C$13,NEWREVRATE(AY566,AY584,AY575,AY$195,AY593,$D656))</f>
        <v/>
      </c>
    </row>
    <row r="657" hidden="1" outlineLevel="2">
      <c r="A657" s="14" t="inlineStr">
        <is>
          <t>rnew</t>
        </is>
      </c>
      <c r="B657" s="14" t="inlineStr">
        <is>
          <t>die</t>
        </is>
      </c>
      <c r="C657" s="14" t="inlineStr">
        <is>
          <t>avi</t>
        </is>
      </c>
      <c r="D657" s="37">
        <f>INDEX(Inputs!$S$5:$S$132,MATCH($B657&amp;"|"&amp;$C657,Inputs!$A$5:$A$132,0))</f>
        <v/>
      </c>
      <c r="E657" s="36" t="n"/>
      <c r="F657" s="36" t="n"/>
      <c r="G657" s="36" t="n"/>
      <c r="H657" s="14">
        <f>INDEX(Variables!$B$5:$B$105,MATCH($A657,Variables!$A$5:$A$105,0))&amp;IF($C657="",""," | "&amp;INDEX(Mapping!$B$5:$B$26,MATCH($C657,Mapping!$A$5:$A$26,0))&amp;" | "&amp;INDEX(Mapping!$B$30:$B$41,MATCH($B657,Mapping!$A$30:$A$41,0)))</f>
        <v/>
      </c>
      <c r="I657" s="14">
        <f>INDEX(Variables!$C$5:$C$105,MATCH($A657,Variables!$A$5:$A$105,0))</f>
        <v/>
      </c>
      <c r="J657" s="14">
        <f>INDEX(Variables!$E$5:$E$105,MATCH($A657,Variables!$A$5:$A$105,0))</f>
        <v/>
      </c>
      <c r="K657" s="11">
        <f>LOWER(Settings!$C$4)&amp;".mit."&amp;$A657&amp;IF($C657="","","."&amp;$C657&amp;"."&amp;$B657)&amp;IF(INDEX(Variables!$D$5:$D$105,MATCH($A657,Variables!$A$5:$A$105,0))="","","."&amp;INDEX(Variables!$D$5:$D$105,MATCH($A657,Variables!$A$5:$A$105,0)))&amp;"."&amp;K$5</f>
        <v/>
      </c>
      <c r="L657" s="44">
        <f>L621*Settings!$C$13*(L567+L585+L576*L$195+L594*$D657)</f>
        <v/>
      </c>
      <c r="M657" s="45">
        <f>M621*Settings!$C$13*(M567+M585+M576*M$195+M594*$D657)</f>
        <v/>
      </c>
      <c r="N657" s="45">
        <f>N621*Settings!$C$13*(N567+N585+N576*N$195+N594*$D657)</f>
        <v/>
      </c>
      <c r="O657" s="45">
        <f>O621*Settings!$C$13*(O567+O585+O576*O$195+O594*$D657)</f>
        <v/>
      </c>
      <c r="P657" s="45">
        <f>P621*Settings!$C$13*(P567+P585+P576*P$195+P594*$D657)</f>
        <v/>
      </c>
      <c r="Q657" s="45">
        <f>Q621*Settings!$C$13*(Q567+Q585+Q576*Q$195+Q594*$D657)</f>
        <v/>
      </c>
      <c r="R657" s="45">
        <f>R621*Settings!$C$13*(R567+R585+R576*R$195+R594*$D657)</f>
        <v/>
      </c>
      <c r="S657" s="45">
        <f>S621*Settings!$C$13*(S567+S585+S576*S$195+S594*$D657)</f>
        <v/>
      </c>
      <c r="T657" s="45">
        <f>T621*Settings!$C$13*(T567+T585+T576*T$195+T594*$D657)</f>
        <v/>
      </c>
      <c r="U657" s="45">
        <f>U621*Settings!$C$13*(U567+U585+U576*U$195+U594*$D657)</f>
        <v/>
      </c>
      <c r="V657" s="45">
        <f>V621*Settings!$C$13*(V567+V585+V576*V$195+V594*$D657)</f>
        <v/>
      </c>
      <c r="W657" s="45">
        <f>W621*Settings!$C$13*(W567+W585+W576*W$195+W594*$D657)</f>
        <v/>
      </c>
      <c r="X657" s="45">
        <f>X621*Settings!$C$13*(X567+X585+X576*X$195+X594*$D657)</f>
        <v/>
      </c>
      <c r="Y657" s="45">
        <f>Y621*Settings!$C$13*(Y567+Y585+Y576*Y$195+Y594*$D657)</f>
        <v/>
      </c>
      <c r="Z657" s="45">
        <f>Z621*Settings!$C$13*(Z567+Z585+Z576*Z$195+Z594*$D657)</f>
        <v/>
      </c>
      <c r="AA657" s="45">
        <f>AA621*Settings!$C$13*(AA567+AA585+AA576*AA$195+AA594*$D657)</f>
        <v/>
      </c>
      <c r="AB657" s="45">
        <f>AB621*Settings!$C$13*(AB567+AB585+AB576*AB$195+AB594*$D657)</f>
        <v/>
      </c>
      <c r="AC657" s="45">
        <f>AC621*Settings!$C$13*(AC567+AC585+AC576*AC$195+AC594*$D657)</f>
        <v/>
      </c>
      <c r="AD657" s="46">
        <f>REVENUE(AD621,Settings!$C$13,NEWREVRATE(AD567,AD585,AD576,AD$195,AD594,$D657))</f>
        <v/>
      </c>
      <c r="AF657" s="11">
        <f>LOWER(Settings!$C$4)&amp;".mit."&amp;$A657&amp;IF($C657="","","."&amp;$C657&amp;"."&amp;$B657)&amp;IF(INDEX(Variables!$D$5:$D$105,MATCH($A657,Variables!$A$5:$A$105,0))="","","."&amp;INDEX(Variables!$D$5:$D$105,MATCH($A657,Variables!$A$5:$A$105,0)))&amp;"."&amp;AF$5</f>
        <v/>
      </c>
      <c r="AG657" s="44">
        <f>AG621*Settings!$C$13*(AG567+AG585+AG576*AG$195+AG594*$D657)</f>
        <v/>
      </c>
      <c r="AH657" s="45">
        <f>AH621*Settings!$C$13*(AH567+AH585+AH576*AH$195+AH594*$D657)</f>
        <v/>
      </c>
      <c r="AI657" s="45">
        <f>AI621*Settings!$C$13*(AI567+AI585+AI576*AI$195+AI594*$D657)</f>
        <v/>
      </c>
      <c r="AJ657" s="45">
        <f>AJ621*Settings!$C$13*(AJ567+AJ585+AJ576*AJ$195+AJ594*$D657)</f>
        <v/>
      </c>
      <c r="AK657" s="45">
        <f>AK621*Settings!$C$13*(AK567+AK585+AK576*AK$195+AK594*$D657)</f>
        <v/>
      </c>
      <c r="AL657" s="45">
        <f>AL621*Settings!$C$13*(AL567+AL585+AL576*AL$195+AL594*$D657)</f>
        <v/>
      </c>
      <c r="AM657" s="45">
        <f>AM621*Settings!$C$13*(AM567+AM585+AM576*AM$195+AM594*$D657)</f>
        <v/>
      </c>
      <c r="AN657" s="45">
        <f>AN621*Settings!$C$13*(AN567+AN585+AN576*AN$195+AN594*$D657)</f>
        <v/>
      </c>
      <c r="AO657" s="45">
        <f>AO621*Settings!$C$13*(AO567+AO585+AO576*AO$195+AO594*$D657)</f>
        <v/>
      </c>
      <c r="AP657" s="45">
        <f>AP621*Settings!$C$13*(AP567+AP585+AP576*AP$195+AP594*$D657)</f>
        <v/>
      </c>
      <c r="AQ657" s="45">
        <f>AQ621*Settings!$C$13*(AQ567+AQ585+AQ576*AQ$195+AQ594*$D657)</f>
        <v/>
      </c>
      <c r="AR657" s="45">
        <f>AR621*Settings!$C$13*(AR567+AR585+AR576*AR$195+AR594*$D657)</f>
        <v/>
      </c>
      <c r="AS657" s="45">
        <f>AS621*Settings!$C$13*(AS567+AS585+AS576*AS$195+AS594*$D657)</f>
        <v/>
      </c>
      <c r="AT657" s="45">
        <f>AT621*Settings!$C$13*(AT567+AT585+AT576*AT$195+AT594*$D657)</f>
        <v/>
      </c>
      <c r="AU657" s="45">
        <f>AU621*Settings!$C$13*(AU567+AU585+AU576*AU$195+AU594*$D657)</f>
        <v/>
      </c>
      <c r="AV657" s="45">
        <f>AV621*Settings!$C$13*(AV567+AV585+AV576*AV$195+AV594*$D657)</f>
        <v/>
      </c>
      <c r="AW657" s="45">
        <f>AW621*Settings!$C$13*(AW567+AW585+AW576*AW$195+AW594*$D657)</f>
        <v/>
      </c>
      <c r="AX657" s="45">
        <f>AX621*Settings!$C$13*(AX567+AX585+AX576*AX$195+AX594*$D657)</f>
        <v/>
      </c>
      <c r="AY657" s="46">
        <f>REVENUE(AY621,Settings!$C$13,NEWREVRATE(AY567,AY585,AY576,AY$195,AY594,$D657))</f>
        <v/>
      </c>
    </row>
    <row r="658" hidden="1" outlineLevel="2">
      <c r="A658" s="14" t="inlineStr">
        <is>
          <t>rnew</t>
        </is>
      </c>
      <c r="B658" s="14" t="inlineStr">
        <is>
          <t>lpg</t>
        </is>
      </c>
      <c r="C658" s="14" t="inlineStr">
        <is>
          <t>avi</t>
        </is>
      </c>
      <c r="D658" s="37">
        <f>INDEX(Inputs!$S$5:$S$132,MATCH($B658&amp;"|"&amp;$C658,Inputs!$A$5:$A$132,0))</f>
        <v/>
      </c>
      <c r="E658" s="36" t="n"/>
      <c r="F658" s="36" t="n"/>
      <c r="G658" s="36" t="n"/>
      <c r="H658" s="14">
        <f>INDEX(Variables!$B$5:$B$105,MATCH($A658,Variables!$A$5:$A$105,0))&amp;IF($C658="",""," | "&amp;INDEX(Mapping!$B$5:$B$26,MATCH($C658,Mapping!$A$5:$A$26,0))&amp;" | "&amp;INDEX(Mapping!$B$30:$B$41,MATCH($B658,Mapping!$A$30:$A$41,0)))</f>
        <v/>
      </c>
      <c r="I658" s="14">
        <f>INDEX(Variables!$C$5:$C$105,MATCH($A658,Variables!$A$5:$A$105,0))</f>
        <v/>
      </c>
      <c r="J658" s="14">
        <f>INDEX(Variables!$E$5:$E$105,MATCH($A658,Variables!$A$5:$A$105,0))</f>
        <v/>
      </c>
      <c r="K658" s="11">
        <f>LOWER(Settings!$C$4)&amp;".mit."&amp;$A658&amp;IF($C658="","","."&amp;$C658&amp;"."&amp;$B658)&amp;IF(INDEX(Variables!$D$5:$D$105,MATCH($A658,Variables!$A$5:$A$105,0))="","","."&amp;INDEX(Variables!$D$5:$D$105,MATCH($A658,Variables!$A$5:$A$105,0)))&amp;"."&amp;K$5</f>
        <v/>
      </c>
      <c r="L658" s="44">
        <f>L622*Settings!$C$13*(L568+L586+L577*L$195+L595*$D658)</f>
        <v/>
      </c>
      <c r="M658" s="45">
        <f>M622*Settings!$C$13*(M568+M586+M577*M$195+M595*$D658)</f>
        <v/>
      </c>
      <c r="N658" s="45">
        <f>N622*Settings!$C$13*(N568+N586+N577*N$195+N595*$D658)</f>
        <v/>
      </c>
      <c r="O658" s="45">
        <f>O622*Settings!$C$13*(O568+O586+O577*O$195+O595*$D658)</f>
        <v/>
      </c>
      <c r="P658" s="45">
        <f>P622*Settings!$C$13*(P568+P586+P577*P$195+P595*$D658)</f>
        <v/>
      </c>
      <c r="Q658" s="45">
        <f>Q622*Settings!$C$13*(Q568+Q586+Q577*Q$195+Q595*$D658)</f>
        <v/>
      </c>
      <c r="R658" s="45">
        <f>R622*Settings!$C$13*(R568+R586+R577*R$195+R595*$D658)</f>
        <v/>
      </c>
      <c r="S658" s="45">
        <f>S622*Settings!$C$13*(S568+S586+S577*S$195+S595*$D658)</f>
        <v/>
      </c>
      <c r="T658" s="45">
        <f>T622*Settings!$C$13*(T568+T586+T577*T$195+T595*$D658)</f>
        <v/>
      </c>
      <c r="U658" s="45">
        <f>U622*Settings!$C$13*(U568+U586+U577*U$195+U595*$D658)</f>
        <v/>
      </c>
      <c r="V658" s="45">
        <f>V622*Settings!$C$13*(V568+V586+V577*V$195+V595*$D658)</f>
        <v/>
      </c>
      <c r="W658" s="45">
        <f>W622*Settings!$C$13*(W568+W586+W577*W$195+W595*$D658)</f>
        <v/>
      </c>
      <c r="X658" s="45">
        <f>X622*Settings!$C$13*(X568+X586+X577*X$195+X595*$D658)</f>
        <v/>
      </c>
      <c r="Y658" s="45">
        <f>Y622*Settings!$C$13*(Y568+Y586+Y577*Y$195+Y595*$D658)</f>
        <v/>
      </c>
      <c r="Z658" s="45">
        <f>Z622*Settings!$C$13*(Z568+Z586+Z577*Z$195+Z595*$D658)</f>
        <v/>
      </c>
      <c r="AA658" s="45">
        <f>AA622*Settings!$C$13*(AA568+AA586+AA577*AA$195+AA595*$D658)</f>
        <v/>
      </c>
      <c r="AB658" s="45">
        <f>AB622*Settings!$C$13*(AB568+AB586+AB577*AB$195+AB595*$D658)</f>
        <v/>
      </c>
      <c r="AC658" s="45">
        <f>AC622*Settings!$C$13*(AC568+AC586+AC577*AC$195+AC595*$D658)</f>
        <v/>
      </c>
      <c r="AD658" s="46">
        <f>REVENUE(AD622,Settings!$C$13,NEWREVRATE(AD568,AD586,AD577,AD$195,AD595,$D658))</f>
        <v/>
      </c>
      <c r="AF658" s="11">
        <f>LOWER(Settings!$C$4)&amp;".mit."&amp;$A658&amp;IF($C658="","","."&amp;$C658&amp;"."&amp;$B658)&amp;IF(INDEX(Variables!$D$5:$D$105,MATCH($A658,Variables!$A$5:$A$105,0))="","","."&amp;INDEX(Variables!$D$5:$D$105,MATCH($A658,Variables!$A$5:$A$105,0)))&amp;"."&amp;AF$5</f>
        <v/>
      </c>
      <c r="AG658" s="44">
        <f>AG622*Settings!$C$13*(AG568+AG586+AG577*AG$195+AG595*$D658)</f>
        <v/>
      </c>
      <c r="AH658" s="45">
        <f>AH622*Settings!$C$13*(AH568+AH586+AH577*AH$195+AH595*$D658)</f>
        <v/>
      </c>
      <c r="AI658" s="45">
        <f>AI622*Settings!$C$13*(AI568+AI586+AI577*AI$195+AI595*$D658)</f>
        <v/>
      </c>
      <c r="AJ658" s="45">
        <f>AJ622*Settings!$C$13*(AJ568+AJ586+AJ577*AJ$195+AJ595*$D658)</f>
        <v/>
      </c>
      <c r="AK658" s="45">
        <f>AK622*Settings!$C$13*(AK568+AK586+AK577*AK$195+AK595*$D658)</f>
        <v/>
      </c>
      <c r="AL658" s="45">
        <f>AL622*Settings!$C$13*(AL568+AL586+AL577*AL$195+AL595*$D658)</f>
        <v/>
      </c>
      <c r="AM658" s="45">
        <f>AM622*Settings!$C$13*(AM568+AM586+AM577*AM$195+AM595*$D658)</f>
        <v/>
      </c>
      <c r="AN658" s="45">
        <f>AN622*Settings!$C$13*(AN568+AN586+AN577*AN$195+AN595*$D658)</f>
        <v/>
      </c>
      <c r="AO658" s="45">
        <f>AO622*Settings!$C$13*(AO568+AO586+AO577*AO$195+AO595*$D658)</f>
        <v/>
      </c>
      <c r="AP658" s="45">
        <f>AP622*Settings!$C$13*(AP568+AP586+AP577*AP$195+AP595*$D658)</f>
        <v/>
      </c>
      <c r="AQ658" s="45">
        <f>AQ622*Settings!$C$13*(AQ568+AQ586+AQ577*AQ$195+AQ595*$D658)</f>
        <v/>
      </c>
      <c r="AR658" s="45">
        <f>AR622*Settings!$C$13*(AR568+AR586+AR577*AR$195+AR595*$D658)</f>
        <v/>
      </c>
      <c r="AS658" s="45">
        <f>AS622*Settings!$C$13*(AS568+AS586+AS577*AS$195+AS595*$D658)</f>
        <v/>
      </c>
      <c r="AT658" s="45">
        <f>AT622*Settings!$C$13*(AT568+AT586+AT577*AT$195+AT595*$D658)</f>
        <v/>
      </c>
      <c r="AU658" s="45">
        <f>AU622*Settings!$C$13*(AU568+AU586+AU577*AU$195+AU595*$D658)</f>
        <v/>
      </c>
      <c r="AV658" s="45">
        <f>AV622*Settings!$C$13*(AV568+AV586+AV577*AV$195+AV595*$D658)</f>
        <v/>
      </c>
      <c r="AW658" s="45">
        <f>AW622*Settings!$C$13*(AW568+AW586+AW577*AW$195+AW595*$D658)</f>
        <v/>
      </c>
      <c r="AX658" s="45">
        <f>AX622*Settings!$C$13*(AX568+AX586+AX577*AX$195+AX595*$D658)</f>
        <v/>
      </c>
      <c r="AY658" s="46">
        <f>REVENUE(AY622,Settings!$C$13,NEWREVRATE(AY568,AY586,AY577,AY$195,AY595,$D658))</f>
        <v/>
      </c>
    </row>
    <row r="659" hidden="1" outlineLevel="2">
      <c r="A659" s="14" t="inlineStr">
        <is>
          <t>rnew</t>
        </is>
      </c>
      <c r="B659" s="14" t="inlineStr">
        <is>
          <t>ker</t>
        </is>
      </c>
      <c r="C659" s="14" t="inlineStr">
        <is>
          <t>avi</t>
        </is>
      </c>
      <c r="D659" s="37">
        <f>INDEX(Inputs!$S$5:$S$132,MATCH($B659&amp;"|"&amp;$C659,Inputs!$A$5:$A$132,0))</f>
        <v/>
      </c>
      <c r="E659" s="36" t="n"/>
      <c r="F659" s="36" t="n"/>
      <c r="G659" s="36" t="n"/>
      <c r="H659" s="14">
        <f>INDEX(Variables!$B$5:$B$105,MATCH($A659,Variables!$A$5:$A$105,0))&amp;IF($C659="",""," | "&amp;INDEX(Mapping!$B$5:$B$26,MATCH($C659,Mapping!$A$5:$A$26,0))&amp;" | "&amp;INDEX(Mapping!$B$30:$B$41,MATCH($B659,Mapping!$A$30:$A$41,0)))</f>
        <v/>
      </c>
      <c r="I659" s="14">
        <f>INDEX(Variables!$C$5:$C$105,MATCH($A659,Variables!$A$5:$A$105,0))</f>
        <v/>
      </c>
      <c r="J659" s="14">
        <f>INDEX(Variables!$E$5:$E$105,MATCH($A659,Variables!$A$5:$A$105,0))</f>
        <v/>
      </c>
      <c r="K659" s="11">
        <f>LOWER(Settings!$C$4)&amp;".mit."&amp;$A659&amp;IF($C659="","","."&amp;$C659&amp;"."&amp;$B659)&amp;IF(INDEX(Variables!$D$5:$D$105,MATCH($A659,Variables!$A$5:$A$105,0))="","","."&amp;INDEX(Variables!$D$5:$D$105,MATCH($A659,Variables!$A$5:$A$105,0)))&amp;"."&amp;K$5</f>
        <v/>
      </c>
      <c r="L659" s="44">
        <f>L623*Settings!$C$13*(L569+L587+L578*L$195+L596*$D659)</f>
        <v/>
      </c>
      <c r="M659" s="45">
        <f>M623*Settings!$C$13*(M569+M587+M578*M$195+M596*$D659)</f>
        <v/>
      </c>
      <c r="N659" s="45">
        <f>N623*Settings!$C$13*(N569+N587+N578*N$195+N596*$D659)</f>
        <v/>
      </c>
      <c r="O659" s="45">
        <f>O623*Settings!$C$13*(O569+O587+O578*O$195+O596*$D659)</f>
        <v/>
      </c>
      <c r="P659" s="45">
        <f>P623*Settings!$C$13*(P569+P587+P578*P$195+P596*$D659)</f>
        <v/>
      </c>
      <c r="Q659" s="45">
        <f>Q623*Settings!$C$13*(Q569+Q587+Q578*Q$195+Q596*$D659)</f>
        <v/>
      </c>
      <c r="R659" s="45">
        <f>R623*Settings!$C$13*(R569+R587+R578*R$195+R596*$D659)</f>
        <v/>
      </c>
      <c r="S659" s="45">
        <f>S623*Settings!$C$13*(S569+S587+S578*S$195+S596*$D659)</f>
        <v/>
      </c>
      <c r="T659" s="45">
        <f>T623*Settings!$C$13*(T569+T587+T578*T$195+T596*$D659)</f>
        <v/>
      </c>
      <c r="U659" s="45">
        <f>U623*Settings!$C$13*(U569+U587+U578*U$195+U596*$D659)</f>
        <v/>
      </c>
      <c r="V659" s="45">
        <f>V623*Settings!$C$13*(V569+V587+V578*V$195+V596*$D659)</f>
        <v/>
      </c>
      <c r="W659" s="45">
        <f>W623*Settings!$C$13*(W569+W587+W578*W$195+W596*$D659)</f>
        <v/>
      </c>
      <c r="X659" s="45">
        <f>X623*Settings!$C$13*(X569+X587+X578*X$195+X596*$D659)</f>
        <v/>
      </c>
      <c r="Y659" s="45">
        <f>Y623*Settings!$C$13*(Y569+Y587+Y578*Y$195+Y596*$D659)</f>
        <v/>
      </c>
      <c r="Z659" s="45">
        <f>Z623*Settings!$C$13*(Z569+Z587+Z578*Z$195+Z596*$D659)</f>
        <v/>
      </c>
      <c r="AA659" s="45">
        <f>AA623*Settings!$C$13*(AA569+AA587+AA578*AA$195+AA596*$D659)</f>
        <v/>
      </c>
      <c r="AB659" s="45">
        <f>AB623*Settings!$C$13*(AB569+AB587+AB578*AB$195+AB596*$D659)</f>
        <v/>
      </c>
      <c r="AC659" s="45">
        <f>AC623*Settings!$C$13*(AC569+AC587+AC578*AC$195+AC596*$D659)</f>
        <v/>
      </c>
      <c r="AD659" s="46">
        <f>REVENUE(AD623,Settings!$C$13,NEWREVRATE(AD569,AD587,AD578,AD$195,AD596,$D659))</f>
        <v/>
      </c>
      <c r="AF659" s="11">
        <f>LOWER(Settings!$C$4)&amp;".mit."&amp;$A659&amp;IF($C659="","","."&amp;$C659&amp;"."&amp;$B659)&amp;IF(INDEX(Variables!$D$5:$D$105,MATCH($A659,Variables!$A$5:$A$105,0))="","","."&amp;INDEX(Variables!$D$5:$D$105,MATCH($A659,Variables!$A$5:$A$105,0)))&amp;"."&amp;AF$5</f>
        <v/>
      </c>
      <c r="AG659" s="44">
        <f>AG623*Settings!$C$13*(AG569+AG587+AG578*AG$195+AG596*$D659)</f>
        <v/>
      </c>
      <c r="AH659" s="45">
        <f>AH623*Settings!$C$13*(AH569+AH587+AH578*AH$195+AH596*$D659)</f>
        <v/>
      </c>
      <c r="AI659" s="45">
        <f>AI623*Settings!$C$13*(AI569+AI587+AI578*AI$195+AI596*$D659)</f>
        <v/>
      </c>
      <c r="AJ659" s="45">
        <f>AJ623*Settings!$C$13*(AJ569+AJ587+AJ578*AJ$195+AJ596*$D659)</f>
        <v/>
      </c>
      <c r="AK659" s="45">
        <f>AK623*Settings!$C$13*(AK569+AK587+AK578*AK$195+AK596*$D659)</f>
        <v/>
      </c>
      <c r="AL659" s="45">
        <f>AL623*Settings!$C$13*(AL569+AL587+AL578*AL$195+AL596*$D659)</f>
        <v/>
      </c>
      <c r="AM659" s="45">
        <f>AM623*Settings!$C$13*(AM569+AM587+AM578*AM$195+AM596*$D659)</f>
        <v/>
      </c>
      <c r="AN659" s="45">
        <f>AN623*Settings!$C$13*(AN569+AN587+AN578*AN$195+AN596*$D659)</f>
        <v/>
      </c>
      <c r="AO659" s="45">
        <f>AO623*Settings!$C$13*(AO569+AO587+AO578*AO$195+AO596*$D659)</f>
        <v/>
      </c>
      <c r="AP659" s="45">
        <f>AP623*Settings!$C$13*(AP569+AP587+AP578*AP$195+AP596*$D659)</f>
        <v/>
      </c>
      <c r="AQ659" s="45">
        <f>AQ623*Settings!$C$13*(AQ569+AQ587+AQ578*AQ$195+AQ596*$D659)</f>
        <v/>
      </c>
      <c r="AR659" s="45">
        <f>AR623*Settings!$C$13*(AR569+AR587+AR578*AR$195+AR596*$D659)</f>
        <v/>
      </c>
      <c r="AS659" s="45">
        <f>AS623*Settings!$C$13*(AS569+AS587+AS578*AS$195+AS596*$D659)</f>
        <v/>
      </c>
      <c r="AT659" s="45">
        <f>AT623*Settings!$C$13*(AT569+AT587+AT578*AT$195+AT596*$D659)</f>
        <v/>
      </c>
      <c r="AU659" s="45">
        <f>AU623*Settings!$C$13*(AU569+AU587+AU578*AU$195+AU596*$D659)</f>
        <v/>
      </c>
      <c r="AV659" s="45">
        <f>AV623*Settings!$C$13*(AV569+AV587+AV578*AV$195+AV596*$D659)</f>
        <v/>
      </c>
      <c r="AW659" s="45">
        <f>AW623*Settings!$C$13*(AW569+AW587+AW578*AW$195+AW596*$D659)</f>
        <v/>
      </c>
      <c r="AX659" s="45">
        <f>AX623*Settings!$C$13*(AX569+AX587+AX578*AX$195+AX596*$D659)</f>
        <v/>
      </c>
      <c r="AY659" s="46">
        <f>REVENUE(AY623,Settings!$C$13,NEWREVRATE(AY569,AY587,AY578,AY$195,AY596,$D659))</f>
        <v/>
      </c>
    </row>
    <row r="660" hidden="1" outlineLevel="2">
      <c r="A660" s="14" t="inlineStr">
        <is>
          <t>rnew</t>
        </is>
      </c>
      <c r="B660" s="14" t="inlineStr">
        <is>
          <t>oop</t>
        </is>
      </c>
      <c r="C660" s="14" t="inlineStr">
        <is>
          <t>avi</t>
        </is>
      </c>
      <c r="D660" s="37">
        <f>INDEX(Inputs!$S$5:$S$132,MATCH($B660&amp;"|"&amp;$C660,Inputs!$A$5:$A$132,0))</f>
        <v/>
      </c>
      <c r="E660" s="36" t="n"/>
      <c r="F660" s="36" t="n"/>
      <c r="G660" s="36" t="n"/>
      <c r="H660" s="14">
        <f>INDEX(Variables!$B$5:$B$105,MATCH($A660,Variables!$A$5:$A$105,0))&amp;IF($C660="",""," | "&amp;INDEX(Mapping!$B$5:$B$26,MATCH($C660,Mapping!$A$5:$A$26,0))&amp;" | "&amp;INDEX(Mapping!$B$30:$B$41,MATCH($B660,Mapping!$A$30:$A$41,0)))</f>
        <v/>
      </c>
      <c r="I660" s="14">
        <f>INDEX(Variables!$C$5:$C$105,MATCH($A660,Variables!$A$5:$A$105,0))</f>
        <v/>
      </c>
      <c r="J660" s="14">
        <f>INDEX(Variables!$E$5:$E$105,MATCH($A660,Variables!$A$5:$A$105,0))</f>
        <v/>
      </c>
      <c r="K660" s="11">
        <f>LOWER(Settings!$C$4)&amp;".mit."&amp;$A660&amp;IF($C660="","","."&amp;$C660&amp;"."&amp;$B660)&amp;IF(INDEX(Variables!$D$5:$D$105,MATCH($A660,Variables!$A$5:$A$105,0))="","","."&amp;INDEX(Variables!$D$5:$D$105,MATCH($A660,Variables!$A$5:$A$105,0)))&amp;"."&amp;K$5</f>
        <v/>
      </c>
      <c r="L660" s="44">
        <f>L624*Settings!$C$13*(L570+L588+L579*L$195+L597*$D660)</f>
        <v/>
      </c>
      <c r="M660" s="45">
        <f>M624*Settings!$C$13*(M570+M588+M579*M$195+M597*$D660)</f>
        <v/>
      </c>
      <c r="N660" s="45">
        <f>N624*Settings!$C$13*(N570+N588+N579*N$195+N597*$D660)</f>
        <v/>
      </c>
      <c r="O660" s="45">
        <f>O624*Settings!$C$13*(O570+O588+O579*O$195+O597*$D660)</f>
        <v/>
      </c>
      <c r="P660" s="45">
        <f>P624*Settings!$C$13*(P570+P588+P579*P$195+P597*$D660)</f>
        <v/>
      </c>
      <c r="Q660" s="45">
        <f>Q624*Settings!$C$13*(Q570+Q588+Q579*Q$195+Q597*$D660)</f>
        <v/>
      </c>
      <c r="R660" s="45">
        <f>R624*Settings!$C$13*(R570+R588+R579*R$195+R597*$D660)</f>
        <v/>
      </c>
      <c r="S660" s="45">
        <f>S624*Settings!$C$13*(S570+S588+S579*S$195+S597*$D660)</f>
        <v/>
      </c>
      <c r="T660" s="45">
        <f>T624*Settings!$C$13*(T570+T588+T579*T$195+T597*$D660)</f>
        <v/>
      </c>
      <c r="U660" s="45">
        <f>U624*Settings!$C$13*(U570+U588+U579*U$195+U597*$D660)</f>
        <v/>
      </c>
      <c r="V660" s="45">
        <f>V624*Settings!$C$13*(V570+V588+V579*V$195+V597*$D660)</f>
        <v/>
      </c>
      <c r="W660" s="45">
        <f>W624*Settings!$C$13*(W570+W588+W579*W$195+W597*$D660)</f>
        <v/>
      </c>
      <c r="X660" s="45">
        <f>X624*Settings!$C$13*(X570+X588+X579*X$195+X597*$D660)</f>
        <v/>
      </c>
      <c r="Y660" s="45">
        <f>Y624*Settings!$C$13*(Y570+Y588+Y579*Y$195+Y597*$D660)</f>
        <v/>
      </c>
      <c r="Z660" s="45">
        <f>Z624*Settings!$C$13*(Z570+Z588+Z579*Z$195+Z597*$D660)</f>
        <v/>
      </c>
      <c r="AA660" s="45">
        <f>AA624*Settings!$C$13*(AA570+AA588+AA579*AA$195+AA597*$D660)</f>
        <v/>
      </c>
      <c r="AB660" s="45">
        <f>AB624*Settings!$C$13*(AB570+AB588+AB579*AB$195+AB597*$D660)</f>
        <v/>
      </c>
      <c r="AC660" s="45">
        <f>AC624*Settings!$C$13*(AC570+AC588+AC579*AC$195+AC597*$D660)</f>
        <v/>
      </c>
      <c r="AD660" s="46">
        <f>REVENUE(AD624,Settings!$C$13,NEWREVRATE(AD570,AD588,AD579,AD$195,AD597,$D660))</f>
        <v/>
      </c>
      <c r="AF660" s="11">
        <f>LOWER(Settings!$C$4)&amp;".mit."&amp;$A660&amp;IF($C660="","","."&amp;$C660&amp;"."&amp;$B660)&amp;IF(INDEX(Variables!$D$5:$D$105,MATCH($A660,Variables!$A$5:$A$105,0))="","","."&amp;INDEX(Variables!$D$5:$D$105,MATCH($A660,Variables!$A$5:$A$105,0)))&amp;"."&amp;AF$5</f>
        <v/>
      </c>
      <c r="AG660" s="44">
        <f>AG624*Settings!$C$13*(AG570+AG588+AG579*AG$195+AG597*$D660)</f>
        <v/>
      </c>
      <c r="AH660" s="45">
        <f>AH624*Settings!$C$13*(AH570+AH588+AH579*AH$195+AH597*$D660)</f>
        <v/>
      </c>
      <c r="AI660" s="45">
        <f>AI624*Settings!$C$13*(AI570+AI588+AI579*AI$195+AI597*$D660)</f>
        <v/>
      </c>
      <c r="AJ660" s="45">
        <f>AJ624*Settings!$C$13*(AJ570+AJ588+AJ579*AJ$195+AJ597*$D660)</f>
        <v/>
      </c>
      <c r="AK660" s="45">
        <f>AK624*Settings!$C$13*(AK570+AK588+AK579*AK$195+AK597*$D660)</f>
        <v/>
      </c>
      <c r="AL660" s="45">
        <f>AL624*Settings!$C$13*(AL570+AL588+AL579*AL$195+AL597*$D660)</f>
        <v/>
      </c>
      <c r="AM660" s="45">
        <f>AM624*Settings!$C$13*(AM570+AM588+AM579*AM$195+AM597*$D660)</f>
        <v/>
      </c>
      <c r="AN660" s="45">
        <f>AN624*Settings!$C$13*(AN570+AN588+AN579*AN$195+AN597*$D660)</f>
        <v/>
      </c>
      <c r="AO660" s="45">
        <f>AO624*Settings!$C$13*(AO570+AO588+AO579*AO$195+AO597*$D660)</f>
        <v/>
      </c>
      <c r="AP660" s="45">
        <f>AP624*Settings!$C$13*(AP570+AP588+AP579*AP$195+AP597*$D660)</f>
        <v/>
      </c>
      <c r="AQ660" s="45">
        <f>AQ624*Settings!$C$13*(AQ570+AQ588+AQ579*AQ$195+AQ597*$D660)</f>
        <v/>
      </c>
      <c r="AR660" s="45">
        <f>AR624*Settings!$C$13*(AR570+AR588+AR579*AR$195+AR597*$D660)</f>
        <v/>
      </c>
      <c r="AS660" s="45">
        <f>AS624*Settings!$C$13*(AS570+AS588+AS579*AS$195+AS597*$D660)</f>
        <v/>
      </c>
      <c r="AT660" s="45">
        <f>AT624*Settings!$C$13*(AT570+AT588+AT579*AT$195+AT597*$D660)</f>
        <v/>
      </c>
      <c r="AU660" s="45">
        <f>AU624*Settings!$C$13*(AU570+AU588+AU579*AU$195+AU597*$D660)</f>
        <v/>
      </c>
      <c r="AV660" s="45">
        <f>AV624*Settings!$C$13*(AV570+AV588+AV579*AV$195+AV597*$D660)</f>
        <v/>
      </c>
      <c r="AW660" s="45">
        <f>AW624*Settings!$C$13*(AW570+AW588+AW579*AW$195+AW597*$D660)</f>
        <v/>
      </c>
      <c r="AX660" s="45">
        <f>AX624*Settings!$C$13*(AX570+AX588+AX579*AX$195+AX597*$D660)</f>
        <v/>
      </c>
      <c r="AY660" s="46">
        <f>REVENUE(AY624,Settings!$C$13,NEWREVRATE(AY570,AY588,AY579,AY$195,AY597,$D660))</f>
        <v/>
      </c>
    </row>
    <row r="661" hidden="1" outlineLevel="2">
      <c r="A661" s="14" t="inlineStr">
        <is>
          <t>rnew</t>
        </is>
      </c>
      <c r="B661" s="14" t="inlineStr">
        <is>
          <t>bio</t>
        </is>
      </c>
      <c r="C661" s="14" t="inlineStr">
        <is>
          <t>avi</t>
        </is>
      </c>
      <c r="D661" s="37">
        <f>INDEX(Inputs!$S$5:$S$132,MATCH($B661&amp;"|"&amp;$C661,Inputs!$A$5:$A$132,0))</f>
        <v/>
      </c>
      <c r="E661" s="36" t="n"/>
      <c r="F661" s="36" t="n"/>
      <c r="G661" s="36" t="n"/>
      <c r="H661" s="14">
        <f>INDEX(Variables!$B$5:$B$105,MATCH($A661,Variables!$A$5:$A$105,0))&amp;IF($C661="",""," | "&amp;INDEX(Mapping!$B$5:$B$26,MATCH($C661,Mapping!$A$5:$A$26,0))&amp;" | "&amp;INDEX(Mapping!$B$30:$B$41,MATCH($B661,Mapping!$A$30:$A$41,0)))</f>
        <v/>
      </c>
      <c r="I661" s="14">
        <f>INDEX(Variables!$C$5:$C$105,MATCH($A661,Variables!$A$5:$A$105,0))</f>
        <v/>
      </c>
      <c r="J661" s="14">
        <f>INDEX(Variables!$E$5:$E$105,MATCH($A661,Variables!$A$5:$A$105,0))</f>
        <v/>
      </c>
      <c r="K661" s="11">
        <f>LOWER(Settings!$C$4)&amp;".mit."&amp;$A661&amp;IF($C661="","","."&amp;$C661&amp;"."&amp;$B661)&amp;IF(INDEX(Variables!$D$5:$D$105,MATCH($A661,Variables!$A$5:$A$105,0))="","","."&amp;INDEX(Variables!$D$5:$D$105,MATCH($A661,Variables!$A$5:$A$105,0)))&amp;"."&amp;K$5</f>
        <v/>
      </c>
      <c r="L661" s="44">
        <f>L625*Settings!$C$13*(L571+L589+L580*L$195+L598*$D661)</f>
        <v/>
      </c>
      <c r="M661" s="45">
        <f>M625*Settings!$C$13*(M571+M589+M580*M$195+M598*$D661)</f>
        <v/>
      </c>
      <c r="N661" s="45">
        <f>N625*Settings!$C$13*(N571+N589+N580*N$195+N598*$D661)</f>
        <v/>
      </c>
      <c r="O661" s="45">
        <f>O625*Settings!$C$13*(O571+O589+O580*O$195+O598*$D661)</f>
        <v/>
      </c>
      <c r="P661" s="45">
        <f>P625*Settings!$C$13*(P571+P589+P580*P$195+P598*$D661)</f>
        <v/>
      </c>
      <c r="Q661" s="45">
        <f>Q625*Settings!$C$13*(Q571+Q589+Q580*Q$195+Q598*$D661)</f>
        <v/>
      </c>
      <c r="R661" s="45">
        <f>R625*Settings!$C$13*(R571+R589+R580*R$195+R598*$D661)</f>
        <v/>
      </c>
      <c r="S661" s="45">
        <f>S625*Settings!$C$13*(S571+S589+S580*S$195+S598*$D661)</f>
        <v/>
      </c>
      <c r="T661" s="45">
        <f>T625*Settings!$C$13*(T571+T589+T580*T$195+T598*$D661)</f>
        <v/>
      </c>
      <c r="U661" s="45">
        <f>U625*Settings!$C$13*(U571+U589+U580*U$195+U598*$D661)</f>
        <v/>
      </c>
      <c r="V661" s="45">
        <f>V625*Settings!$C$13*(V571+V589+V580*V$195+V598*$D661)</f>
        <v/>
      </c>
      <c r="W661" s="45">
        <f>W625*Settings!$C$13*(W571+W589+W580*W$195+W598*$D661)</f>
        <v/>
      </c>
      <c r="X661" s="45">
        <f>X625*Settings!$C$13*(X571+X589+X580*X$195+X598*$D661)</f>
        <v/>
      </c>
      <c r="Y661" s="45">
        <f>Y625*Settings!$C$13*(Y571+Y589+Y580*Y$195+Y598*$D661)</f>
        <v/>
      </c>
      <c r="Z661" s="45">
        <f>Z625*Settings!$C$13*(Z571+Z589+Z580*Z$195+Z598*$D661)</f>
        <v/>
      </c>
      <c r="AA661" s="45">
        <f>AA625*Settings!$C$13*(AA571+AA589+AA580*AA$195+AA598*$D661)</f>
        <v/>
      </c>
      <c r="AB661" s="45">
        <f>AB625*Settings!$C$13*(AB571+AB589+AB580*AB$195+AB598*$D661)</f>
        <v/>
      </c>
      <c r="AC661" s="45">
        <f>AC625*Settings!$C$13*(AC571+AC589+AC580*AC$195+AC598*$D661)</f>
        <v/>
      </c>
      <c r="AD661" s="46">
        <f>REVENUE(AD625,Settings!$C$13,NEWREVRATE(AD571,AD589,AD580,AD$195,AD598,$D661))</f>
        <v/>
      </c>
      <c r="AF661" s="11">
        <f>LOWER(Settings!$C$4)&amp;".mit."&amp;$A661&amp;IF($C661="","","."&amp;$C661&amp;"."&amp;$B661)&amp;IF(INDEX(Variables!$D$5:$D$105,MATCH($A661,Variables!$A$5:$A$105,0))="","","."&amp;INDEX(Variables!$D$5:$D$105,MATCH($A661,Variables!$A$5:$A$105,0)))&amp;"."&amp;AF$5</f>
        <v/>
      </c>
      <c r="AG661" s="44">
        <f>AG625*Settings!$C$13*(AG571+AG589+AG580*AG$195+AG598*$D661)</f>
        <v/>
      </c>
      <c r="AH661" s="45">
        <f>AH625*Settings!$C$13*(AH571+AH589+AH580*AH$195+AH598*$D661)</f>
        <v/>
      </c>
      <c r="AI661" s="45">
        <f>AI625*Settings!$C$13*(AI571+AI589+AI580*AI$195+AI598*$D661)</f>
        <v/>
      </c>
      <c r="AJ661" s="45">
        <f>AJ625*Settings!$C$13*(AJ571+AJ589+AJ580*AJ$195+AJ598*$D661)</f>
        <v/>
      </c>
      <c r="AK661" s="45">
        <f>AK625*Settings!$C$13*(AK571+AK589+AK580*AK$195+AK598*$D661)</f>
        <v/>
      </c>
      <c r="AL661" s="45">
        <f>AL625*Settings!$C$13*(AL571+AL589+AL580*AL$195+AL598*$D661)</f>
        <v/>
      </c>
      <c r="AM661" s="45">
        <f>AM625*Settings!$C$13*(AM571+AM589+AM580*AM$195+AM598*$D661)</f>
        <v/>
      </c>
      <c r="AN661" s="45">
        <f>AN625*Settings!$C$13*(AN571+AN589+AN580*AN$195+AN598*$D661)</f>
        <v/>
      </c>
      <c r="AO661" s="45">
        <f>AO625*Settings!$C$13*(AO571+AO589+AO580*AO$195+AO598*$D661)</f>
        <v/>
      </c>
      <c r="AP661" s="45">
        <f>AP625*Settings!$C$13*(AP571+AP589+AP580*AP$195+AP598*$D661)</f>
        <v/>
      </c>
      <c r="AQ661" s="45">
        <f>AQ625*Settings!$C$13*(AQ571+AQ589+AQ580*AQ$195+AQ598*$D661)</f>
        <v/>
      </c>
      <c r="AR661" s="45">
        <f>AR625*Settings!$C$13*(AR571+AR589+AR580*AR$195+AR598*$D661)</f>
        <v/>
      </c>
      <c r="AS661" s="45">
        <f>AS625*Settings!$C$13*(AS571+AS589+AS580*AS$195+AS598*$D661)</f>
        <v/>
      </c>
      <c r="AT661" s="45">
        <f>AT625*Settings!$C$13*(AT571+AT589+AT580*AT$195+AT598*$D661)</f>
        <v/>
      </c>
      <c r="AU661" s="45">
        <f>AU625*Settings!$C$13*(AU571+AU589+AU580*AU$195+AU598*$D661)</f>
        <v/>
      </c>
      <c r="AV661" s="45">
        <f>AV625*Settings!$C$13*(AV571+AV589+AV580*AV$195+AV598*$D661)</f>
        <v/>
      </c>
      <c r="AW661" s="45">
        <f>AW625*Settings!$C$13*(AW571+AW589+AW580*AW$195+AW598*$D661)</f>
        <v/>
      </c>
      <c r="AX661" s="45">
        <f>AX625*Settings!$C$13*(AX571+AX589+AX580*AX$195+AX598*$D661)</f>
        <v/>
      </c>
      <c r="AY661" s="46">
        <f>REVENUE(AY625,Settings!$C$13,NEWREVRATE(AY571,AY589,AY580,AY$195,AY598,$D661))</f>
        <v/>
      </c>
    </row>
    <row r="662" hidden="1" outlineLevel="2"/>
    <row r="663" hidden="1" outlineLevel="1" collapsed="1">
      <c r="A663" s="1" t="inlineStr">
        <is>
          <t>ener</t>
        </is>
      </c>
      <c r="B663" s="1" t="inlineStr">
        <is>
          <t>all</t>
        </is>
      </c>
      <c r="C663" s="1" t="inlineStr">
        <is>
          <t>nav</t>
        </is>
      </c>
      <c r="H663" s="1">
        <f>INDEX(Variables!$B$5:$B$105,MATCH($A663,Variables!$A$5:$A$105,0))&amp;IF($C663="",""," | "&amp;INDEX(Mapping!$B$5:$B$26,MATCH($C663,Mapping!$A$5:$A$26,0))&amp;" | "&amp;INDEX(Mapping!$B$30:$B$41,MATCH($B663,Mapping!$A$30:$A$41,0)))</f>
        <v/>
      </c>
      <c r="I663" s="1">
        <f>INDEX(Variables!$C$5:$C$105,MATCH($A663,Variables!$A$5:$A$105,0))</f>
        <v/>
      </c>
      <c r="J663" s="1">
        <f>INDEX(Variables!$E$5:$E$105,MATCH($A663,Variables!$A$5:$A$105,0))</f>
        <v/>
      </c>
      <c r="K663" s="17">
        <f>LOWER(Settings!$C$4)&amp;".mit."&amp;$A663&amp;IF($C663="","","."&amp;$C663&amp;"."&amp;$B663)&amp;IF(INDEX(Variables!$D$5:$D$105,MATCH($A663,Variables!$A$5:$A$105,0))="","","."&amp;INDEX(Variables!$D$5:$D$105,MATCH($A663,Variables!$A$5:$A$105,0)))&amp;"."&amp;K$5</f>
        <v/>
      </c>
      <c r="L663" s="42">
        <f>SUM(L718:L725)</f>
        <v/>
      </c>
      <c r="M663" s="43">
        <f>SUM(M718:M725)</f>
        <v/>
      </c>
      <c r="N663" s="43">
        <f>SUM(N718:N725)</f>
        <v/>
      </c>
      <c r="O663" s="43">
        <f>SUM(O718:O725)</f>
        <v/>
      </c>
      <c r="P663" s="43">
        <f>SUM(P718:P725)</f>
        <v/>
      </c>
      <c r="Q663" s="43">
        <f>SUM(Q718:Q725)</f>
        <v/>
      </c>
      <c r="R663" s="43">
        <f>SUM(R718:R725)</f>
        <v/>
      </c>
      <c r="S663" s="43">
        <f>SUM(S718:S725)</f>
        <v/>
      </c>
      <c r="T663" s="43">
        <f>SUM(T718:T725)</f>
        <v/>
      </c>
      <c r="U663" s="43">
        <f>SUM(U718:U725)</f>
        <v/>
      </c>
      <c r="V663" s="43">
        <f>SUM(V718:V725)</f>
        <v/>
      </c>
      <c r="W663" s="43">
        <f>SUM(W718:W725)</f>
        <v/>
      </c>
      <c r="X663" s="43">
        <f>SUM(X718:X725)</f>
        <v/>
      </c>
      <c r="Y663" s="43">
        <f>SUM(Y718:Y725)</f>
        <v/>
      </c>
      <c r="Z663" s="43">
        <f>SUM(Z718:Z725)</f>
        <v/>
      </c>
      <c r="AA663" s="43">
        <f>SUM(AA718:AA725)</f>
        <v/>
      </c>
      <c r="AB663" s="43">
        <f>SUM(AB718:AB725)</f>
        <v/>
      </c>
      <c r="AC663" s="43">
        <f>SUM(AC718:AC725)</f>
        <v/>
      </c>
      <c r="AD663" s="43">
        <f>SUM(AD718:AD725)</f>
        <v/>
      </c>
      <c r="AF663" s="17">
        <f>LOWER(Settings!$C$4)&amp;".mit."&amp;$A663&amp;IF($C663="","","."&amp;$C663&amp;"."&amp;$B663)&amp;IF(INDEX(Variables!$D$5:$D$105,MATCH($A663,Variables!$A$5:$A$105,0))="","","."&amp;INDEX(Variables!$D$5:$D$105,MATCH($A663,Variables!$A$5:$A$105,0)))&amp;"."&amp;AF$5</f>
        <v/>
      </c>
      <c r="AG663" s="42">
        <f>SUM(AG718:AG725)</f>
        <v/>
      </c>
      <c r="AH663" s="43">
        <f>SUM(AH718:AH725)</f>
        <v/>
      </c>
      <c r="AI663" s="43">
        <f>SUM(AI718:AI725)</f>
        <v/>
      </c>
      <c r="AJ663" s="43">
        <f>SUM(AJ718:AJ725)</f>
        <v/>
      </c>
      <c r="AK663" s="43">
        <f>SUM(AK718:AK725)</f>
        <v/>
      </c>
      <c r="AL663" s="43">
        <f>SUM(AL718:AL725)</f>
        <v/>
      </c>
      <c r="AM663" s="43">
        <f>SUM(AM718:AM725)</f>
        <v/>
      </c>
      <c r="AN663" s="43">
        <f>SUM(AN718:AN725)</f>
        <v/>
      </c>
      <c r="AO663" s="43">
        <f>SUM(AO718:AO725)</f>
        <v/>
      </c>
      <c r="AP663" s="43">
        <f>SUM(AP718:AP725)</f>
        <v/>
      </c>
      <c r="AQ663" s="43">
        <f>SUM(AQ718:AQ725)</f>
        <v/>
      </c>
      <c r="AR663" s="43">
        <f>SUM(AR718:AR725)</f>
        <v/>
      </c>
      <c r="AS663" s="43">
        <f>SUM(AS718:AS725)</f>
        <v/>
      </c>
      <c r="AT663" s="43">
        <f>SUM(AT718:AT725)</f>
        <v/>
      </c>
      <c r="AU663" s="43">
        <f>SUM(AU718:AU725)</f>
        <v/>
      </c>
      <c r="AV663" s="43">
        <f>SUM(AV718:AV725)</f>
        <v/>
      </c>
      <c r="AW663" s="43">
        <f>SUM(AW718:AW725)</f>
        <v/>
      </c>
      <c r="AX663" s="43">
        <f>SUM(AX718:AX725)</f>
        <v/>
      </c>
      <c r="AY663" s="43">
        <f>SUM(AY718:AY725)</f>
        <v/>
      </c>
    </row>
    <row r="664" hidden="1" outlineLevel="2">
      <c r="A664" s="14" t="inlineStr">
        <is>
          <t>ctxnew</t>
        </is>
      </c>
      <c r="B664" s="14" t="inlineStr">
        <is>
          <t>coa</t>
        </is>
      </c>
      <c r="C664" s="14" t="inlineStr">
        <is>
          <t>nav</t>
        </is>
      </c>
      <c r="D664" s="37">
        <f>INDEX(Inputs!$T$5:$T$132,MATCH($B664&amp;"|"&amp;$C664,Inputs!$A$5:$A$132,0))</f>
        <v/>
      </c>
      <c r="E664" s="37">
        <f>INDEX(Inputs!$J$5:$J$132,MATCH($B664&amp;"|"&amp;$C664,Inputs!$A$5:$A$132,0))</f>
        <v/>
      </c>
      <c r="F664" s="37">
        <f>INDEX(Inputs!$K$5:$K$132,MATCH($B664&amp;"|"&amp;$C664,Inputs!$A$5:$A$132,0))</f>
        <v/>
      </c>
      <c r="G664" s="36" t="n"/>
      <c r="H664" s="14">
        <f>INDEX(Variables!$B$5:$B$105,MATCH($A664,Variables!$A$5:$A$105,0))&amp;IF($C664="",""," | "&amp;INDEX(Mapping!$B$5:$B$26,MATCH($C664,Mapping!$A$5:$A$26,0))&amp;" | "&amp;INDEX(Mapping!$B$30:$B$41,MATCH($B664,Mapping!$A$30:$A$41,0)))</f>
        <v/>
      </c>
      <c r="I664" s="14">
        <f>INDEX(Variables!$C$5:$C$105,MATCH($A664,Variables!$A$5:$A$105,0))</f>
        <v/>
      </c>
      <c r="J664" s="14">
        <f>INDEX(Variables!$E$5:$E$105,MATCH($A664,Variables!$A$5:$A$105,0))</f>
        <v/>
      </c>
      <c r="K664" s="11">
        <f>LOWER(Settings!$C$4)&amp;".mit."&amp;$A664&amp;IF($C664="","","."&amp;$C664&amp;"."&amp;$B664)&amp;IF(INDEX(Variables!$D$5:$D$105,MATCH($A664,Variables!$A$5:$A$105,0))="","","."&amp;INDEX(Variables!$D$5:$D$105,MATCH($A664,Variables!$A$5:$A$105,0)))&amp;"."&amp;K$5</f>
        <v/>
      </c>
      <c r="L664" s="38">
        <f>L$12*$D664*INDEX(L$21:L$28,$E664)*INDEX(L$30:L$46,$F664)*(1-INDEX(L$121:L$137,$F664))</f>
        <v/>
      </c>
      <c r="M664" s="37">
        <f>M$12*$D664*INDEX(M$21:M$28,$E664)*INDEX(M$30:M$46,$F664)*(1-INDEX(M$121:M$137,$F664))</f>
        <v/>
      </c>
      <c r="N664" s="37">
        <f>N$12*$D664*INDEX(N$21:N$28,$E664)*INDEX(N$30:N$46,$F664)*(1-INDEX(N$121:N$137,$F664))</f>
        <v/>
      </c>
      <c r="O664" s="37">
        <f>O$12*$D664*INDEX(O$21:O$28,$E664)*INDEX(O$30:O$46,$F664)*(1-INDEX(O$121:O$137,$F664))</f>
        <v/>
      </c>
      <c r="P664" s="37">
        <f>P$12*$D664*INDEX(P$21:P$28,$E664)*INDEX(P$30:P$46,$F664)*(1-INDEX(P$121:P$137,$F664))</f>
        <v/>
      </c>
      <c r="Q664" s="37">
        <f>Q$12*$D664*INDEX(Q$21:Q$28,$E664)*INDEX(Q$30:Q$46,$F664)*(1-INDEX(Q$121:Q$137,$F664))</f>
        <v/>
      </c>
      <c r="R664" s="37">
        <f>R$12*$D664*INDEX(R$21:R$28,$E664)*INDEX(R$30:R$46,$F664)*(1-INDEX(R$121:R$137,$F664))</f>
        <v/>
      </c>
      <c r="S664" s="37">
        <f>S$12*$D664*INDEX(S$21:S$28,$E664)*INDEX(S$30:S$46,$F664)*(1-INDEX(S$121:S$137,$F664))</f>
        <v/>
      </c>
      <c r="T664" s="37">
        <f>T$12*$D664*INDEX(T$21:T$28,$E664)*INDEX(T$30:T$46,$F664)*(1-INDEX(T$121:T$137,$F664))</f>
        <v/>
      </c>
      <c r="U664" s="37">
        <f>U$12*$D664*INDEX(U$21:U$28,$E664)*INDEX(U$30:U$46,$F664)*(1-INDEX(U$121:U$137,$F664))</f>
        <v/>
      </c>
      <c r="V664" s="37">
        <f>V$12*$D664*INDEX(V$21:V$28,$E664)*INDEX(V$30:V$46,$F664)*(1-INDEX(V$121:V$137,$F664))</f>
        <v/>
      </c>
      <c r="W664" s="37">
        <f>W$12*$D664*INDEX(W$21:W$28,$E664)*INDEX(W$30:W$46,$F664)*(1-INDEX(W$121:W$137,$F664))</f>
        <v/>
      </c>
      <c r="X664" s="37">
        <f>X$12*$D664*INDEX(X$21:X$28,$E664)*INDEX(X$30:X$46,$F664)*(1-INDEX(X$121:X$137,$F664))</f>
        <v/>
      </c>
      <c r="Y664" s="37">
        <f>Y$12*$D664*INDEX(Y$21:Y$28,$E664)*INDEX(Y$30:Y$46,$F664)*(1-INDEX(Y$121:Y$137,$F664))</f>
        <v/>
      </c>
      <c r="Z664" s="37">
        <f>Z$12*$D664*INDEX(Z$21:Z$28,$E664)*INDEX(Z$30:Z$46,$F664)*(1-INDEX(Z$121:Z$137,$F664))</f>
        <v/>
      </c>
      <c r="AA664" s="37">
        <f>AA$12*$D664*INDEX(AA$21:AA$28,$E664)*INDEX(AA$30:AA$46,$F664)*(1-INDEX(AA$121:AA$137,$F664))</f>
        <v/>
      </c>
      <c r="AB664" s="37">
        <f>AB$12*$D664*INDEX(AB$21:AB$28,$E664)*INDEX(AB$30:AB$46,$F664)*(1-INDEX(AB$121:AB$137,$F664))</f>
        <v/>
      </c>
      <c r="AC664" s="37">
        <f>AC$12*$D664*INDEX(AC$21:AC$28,$E664)*INDEX(AC$30:AC$46,$F664)*(1-INDEX(AC$121:AC$137,$F664))</f>
        <v/>
      </c>
      <c r="AD664" s="40">
        <f>CARBONTAX(AD$12,$D664,INDEX(AD$21:AD$28,$E664),INDEX(AD$30:AD$46,$F664),INDEX(AD$121:AD$137,$F664))</f>
        <v/>
      </c>
      <c r="AF664" s="11">
        <f>LOWER(Settings!$C$4)&amp;".mit."&amp;$A664&amp;IF($C664="","","."&amp;$C664&amp;"."&amp;$B664)&amp;IF(INDEX(Variables!$D$5:$D$105,MATCH($A664,Variables!$A$5:$A$105,0))="","","."&amp;INDEX(Variables!$D$5:$D$105,MATCH($A664,Variables!$A$5:$A$105,0)))&amp;"."&amp;AF$5</f>
        <v/>
      </c>
      <c r="AG664" s="38">
        <f>AG$12*$D664*INDEX(AG$21:AG$28,$E664)*INDEX(AG$30:AG$46,$F664)*(1-INDEX(AG$121:AG$137,$F664))</f>
        <v/>
      </c>
      <c r="AH664" s="37">
        <f>AH$12*$D664*INDEX(AH$21:AH$28,$E664)*INDEX(AH$30:AH$46,$F664)*(1-INDEX(AH$121:AH$137,$F664))</f>
        <v/>
      </c>
      <c r="AI664" s="37">
        <f>AI$12*$D664*INDEX(AI$21:AI$28,$E664)*INDEX(AI$30:AI$46,$F664)*(1-INDEX(AI$121:AI$137,$F664))</f>
        <v/>
      </c>
      <c r="AJ664" s="37">
        <f>AJ$12*$D664*INDEX(AJ$21:AJ$28,$E664)*INDEX(AJ$30:AJ$46,$F664)*(1-INDEX(AJ$121:AJ$137,$F664))</f>
        <v/>
      </c>
      <c r="AK664" s="37">
        <f>AK$12*$D664*INDEX(AK$21:AK$28,$E664)*INDEX(AK$30:AK$46,$F664)*(1-INDEX(AK$121:AK$137,$F664))</f>
        <v/>
      </c>
      <c r="AL664" s="37">
        <f>AL$12*$D664*INDEX(AL$21:AL$28,$E664)*INDEX(AL$30:AL$46,$F664)*(1-INDEX(AL$121:AL$137,$F664))</f>
        <v/>
      </c>
      <c r="AM664" s="37">
        <f>AM$12*$D664*INDEX(AM$21:AM$28,$E664)*INDEX(AM$30:AM$46,$F664)*(1-INDEX(AM$121:AM$137,$F664))</f>
        <v/>
      </c>
      <c r="AN664" s="37">
        <f>AN$12*$D664*INDEX(AN$21:AN$28,$E664)*INDEX(AN$30:AN$46,$F664)*(1-INDEX(AN$121:AN$137,$F664))</f>
        <v/>
      </c>
      <c r="AO664" s="37">
        <f>AO$12*$D664*INDEX(AO$21:AO$28,$E664)*INDEX(AO$30:AO$46,$F664)*(1-INDEX(AO$121:AO$137,$F664))</f>
        <v/>
      </c>
      <c r="AP664" s="37">
        <f>AP$12*$D664*INDEX(AP$21:AP$28,$E664)*INDEX(AP$30:AP$46,$F664)*(1-INDEX(AP$121:AP$137,$F664))</f>
        <v/>
      </c>
      <c r="AQ664" s="37">
        <f>AQ$12*$D664*INDEX(AQ$21:AQ$28,$E664)*INDEX(AQ$30:AQ$46,$F664)*(1-INDEX(AQ$121:AQ$137,$F664))</f>
        <v/>
      </c>
      <c r="AR664" s="37">
        <f>AR$12*$D664*INDEX(AR$21:AR$28,$E664)*INDEX(AR$30:AR$46,$F664)*(1-INDEX(AR$121:AR$137,$F664))</f>
        <v/>
      </c>
      <c r="AS664" s="37">
        <f>AS$12*$D664*INDEX(AS$21:AS$28,$E664)*INDEX(AS$30:AS$46,$F664)*(1-INDEX(AS$121:AS$137,$F664))</f>
        <v/>
      </c>
      <c r="AT664" s="37">
        <f>AT$12*$D664*INDEX(AT$21:AT$28,$E664)*INDEX(AT$30:AT$46,$F664)*(1-INDEX(AT$121:AT$137,$F664))</f>
        <v/>
      </c>
      <c r="AU664" s="37">
        <f>AU$12*$D664*INDEX(AU$21:AU$28,$E664)*INDEX(AU$30:AU$46,$F664)*(1-INDEX(AU$121:AU$137,$F664))</f>
        <v/>
      </c>
      <c r="AV664" s="37">
        <f>AV$12*$D664*INDEX(AV$21:AV$28,$E664)*INDEX(AV$30:AV$46,$F664)*(1-INDEX(AV$121:AV$137,$F664))</f>
        <v/>
      </c>
      <c r="AW664" s="37">
        <f>AW$12*$D664*INDEX(AW$21:AW$28,$E664)*INDEX(AW$30:AW$46,$F664)*(1-INDEX(AW$121:AW$137,$F664))</f>
        <v/>
      </c>
      <c r="AX664" s="37">
        <f>AX$12*$D664*INDEX(AX$21:AX$28,$E664)*INDEX(AX$30:AX$46,$F664)*(1-INDEX(AX$121:AX$137,$F664))</f>
        <v/>
      </c>
      <c r="AY664" s="40">
        <f>CARBONTAX(AY$12,$D664,INDEX(AY$21:AY$28,$E664),INDEX(AY$30:AY$46,$F664),INDEX(AY$121:AY$137,$F664))</f>
        <v/>
      </c>
    </row>
    <row r="665" hidden="1" outlineLevel="2">
      <c r="A665" s="14" t="inlineStr">
        <is>
          <t>ctxnew</t>
        </is>
      </c>
      <c r="B665" s="14" t="inlineStr">
        <is>
          <t>nga</t>
        </is>
      </c>
      <c r="C665" s="14" t="inlineStr">
        <is>
          <t>nav</t>
        </is>
      </c>
      <c r="D665" s="37">
        <f>INDEX(Inputs!$T$5:$T$132,MATCH($B665&amp;"|"&amp;$C665,Inputs!$A$5:$A$132,0))</f>
        <v/>
      </c>
      <c r="E665" s="37">
        <f>INDEX(Inputs!$J$5:$J$132,MATCH($B665&amp;"|"&amp;$C665,Inputs!$A$5:$A$132,0))</f>
        <v/>
      </c>
      <c r="F665" s="37">
        <f>INDEX(Inputs!$K$5:$K$132,MATCH($B665&amp;"|"&amp;$C665,Inputs!$A$5:$A$132,0))</f>
        <v/>
      </c>
      <c r="G665" s="36" t="n"/>
      <c r="H665" s="14">
        <f>INDEX(Variables!$B$5:$B$105,MATCH($A665,Variables!$A$5:$A$105,0))&amp;IF($C665="",""," | "&amp;INDEX(Mapping!$B$5:$B$26,MATCH($C665,Mapping!$A$5:$A$26,0))&amp;" | "&amp;INDEX(Mapping!$B$30:$B$41,MATCH($B665,Mapping!$A$30:$A$41,0)))</f>
        <v/>
      </c>
      <c r="I665" s="14">
        <f>INDEX(Variables!$C$5:$C$105,MATCH($A665,Variables!$A$5:$A$105,0))</f>
        <v/>
      </c>
      <c r="J665" s="14">
        <f>INDEX(Variables!$E$5:$E$105,MATCH($A665,Variables!$A$5:$A$105,0))</f>
        <v/>
      </c>
      <c r="K665" s="11">
        <f>LOWER(Settings!$C$4)&amp;".mit."&amp;$A665&amp;IF($C665="","","."&amp;$C665&amp;"."&amp;$B665)&amp;IF(INDEX(Variables!$D$5:$D$105,MATCH($A665,Variables!$A$5:$A$105,0))="","","."&amp;INDEX(Variables!$D$5:$D$105,MATCH($A665,Variables!$A$5:$A$105,0)))&amp;"."&amp;K$5</f>
        <v/>
      </c>
      <c r="L665" s="38">
        <f>L$12*$D665*INDEX(L$21:L$28,$E665)*INDEX(L$30:L$46,$F665)*(1-INDEX(L$121:L$137,$F665))</f>
        <v/>
      </c>
      <c r="M665" s="37">
        <f>M$12*$D665*INDEX(M$21:M$28,$E665)*INDEX(M$30:M$46,$F665)*(1-INDEX(M$121:M$137,$F665))</f>
        <v/>
      </c>
      <c r="N665" s="37">
        <f>N$12*$D665*INDEX(N$21:N$28,$E665)*INDEX(N$30:N$46,$F665)*(1-INDEX(N$121:N$137,$F665))</f>
        <v/>
      </c>
      <c r="O665" s="37">
        <f>O$12*$D665*INDEX(O$21:O$28,$E665)*INDEX(O$30:O$46,$F665)*(1-INDEX(O$121:O$137,$F665))</f>
        <v/>
      </c>
      <c r="P665" s="37">
        <f>P$12*$D665*INDEX(P$21:P$28,$E665)*INDEX(P$30:P$46,$F665)*(1-INDEX(P$121:P$137,$F665))</f>
        <v/>
      </c>
      <c r="Q665" s="37">
        <f>Q$12*$D665*INDEX(Q$21:Q$28,$E665)*INDEX(Q$30:Q$46,$F665)*(1-INDEX(Q$121:Q$137,$F665))</f>
        <v/>
      </c>
      <c r="R665" s="37">
        <f>R$12*$D665*INDEX(R$21:R$28,$E665)*INDEX(R$30:R$46,$F665)*(1-INDEX(R$121:R$137,$F665))</f>
        <v/>
      </c>
      <c r="S665" s="37">
        <f>S$12*$D665*INDEX(S$21:S$28,$E665)*INDEX(S$30:S$46,$F665)*(1-INDEX(S$121:S$137,$F665))</f>
        <v/>
      </c>
      <c r="T665" s="37">
        <f>T$12*$D665*INDEX(T$21:T$28,$E665)*INDEX(T$30:T$46,$F665)*(1-INDEX(T$121:T$137,$F665))</f>
        <v/>
      </c>
      <c r="U665" s="37">
        <f>U$12*$D665*INDEX(U$21:U$28,$E665)*INDEX(U$30:U$46,$F665)*(1-INDEX(U$121:U$137,$F665))</f>
        <v/>
      </c>
      <c r="V665" s="37">
        <f>V$12*$D665*INDEX(V$21:V$28,$E665)*INDEX(V$30:V$46,$F665)*(1-INDEX(V$121:V$137,$F665))</f>
        <v/>
      </c>
      <c r="W665" s="37">
        <f>W$12*$D665*INDEX(W$21:W$28,$E665)*INDEX(W$30:W$46,$F665)*(1-INDEX(W$121:W$137,$F665))</f>
        <v/>
      </c>
      <c r="X665" s="37">
        <f>X$12*$D665*INDEX(X$21:X$28,$E665)*INDEX(X$30:X$46,$F665)*(1-INDEX(X$121:X$137,$F665))</f>
        <v/>
      </c>
      <c r="Y665" s="37">
        <f>Y$12*$D665*INDEX(Y$21:Y$28,$E665)*INDEX(Y$30:Y$46,$F665)*(1-INDEX(Y$121:Y$137,$F665))</f>
        <v/>
      </c>
      <c r="Z665" s="37">
        <f>Z$12*$D665*INDEX(Z$21:Z$28,$E665)*INDEX(Z$30:Z$46,$F665)*(1-INDEX(Z$121:Z$137,$F665))</f>
        <v/>
      </c>
      <c r="AA665" s="37">
        <f>AA$12*$D665*INDEX(AA$21:AA$28,$E665)*INDEX(AA$30:AA$46,$F665)*(1-INDEX(AA$121:AA$137,$F665))</f>
        <v/>
      </c>
      <c r="AB665" s="37">
        <f>AB$12*$D665*INDEX(AB$21:AB$28,$E665)*INDEX(AB$30:AB$46,$F665)*(1-INDEX(AB$121:AB$137,$F665))</f>
        <v/>
      </c>
      <c r="AC665" s="37">
        <f>AC$12*$D665*INDEX(AC$21:AC$28,$E665)*INDEX(AC$30:AC$46,$F665)*(1-INDEX(AC$121:AC$137,$F665))</f>
        <v/>
      </c>
      <c r="AD665" s="40">
        <f>CARBONTAX(AD$12,$D665,INDEX(AD$21:AD$28,$E665),INDEX(AD$30:AD$46,$F665),INDEX(AD$121:AD$137,$F665))</f>
        <v/>
      </c>
      <c r="AF665" s="11">
        <f>LOWER(Settings!$C$4)&amp;".mit."&amp;$A665&amp;IF($C665="","","."&amp;$C665&amp;"."&amp;$B665)&amp;IF(INDEX(Variables!$D$5:$D$105,MATCH($A665,Variables!$A$5:$A$105,0))="","","."&amp;INDEX(Variables!$D$5:$D$105,MATCH($A665,Variables!$A$5:$A$105,0)))&amp;"."&amp;AF$5</f>
        <v/>
      </c>
      <c r="AG665" s="38">
        <f>AG$12*$D665*INDEX(AG$21:AG$28,$E665)*INDEX(AG$30:AG$46,$F665)*(1-INDEX(AG$121:AG$137,$F665))</f>
        <v/>
      </c>
      <c r="AH665" s="37">
        <f>AH$12*$D665*INDEX(AH$21:AH$28,$E665)*INDEX(AH$30:AH$46,$F665)*(1-INDEX(AH$121:AH$137,$F665))</f>
        <v/>
      </c>
      <c r="AI665" s="37">
        <f>AI$12*$D665*INDEX(AI$21:AI$28,$E665)*INDEX(AI$30:AI$46,$F665)*(1-INDEX(AI$121:AI$137,$F665))</f>
        <v/>
      </c>
      <c r="AJ665" s="37">
        <f>AJ$12*$D665*INDEX(AJ$21:AJ$28,$E665)*INDEX(AJ$30:AJ$46,$F665)*(1-INDEX(AJ$121:AJ$137,$F665))</f>
        <v/>
      </c>
      <c r="AK665" s="37">
        <f>AK$12*$D665*INDEX(AK$21:AK$28,$E665)*INDEX(AK$30:AK$46,$F665)*(1-INDEX(AK$121:AK$137,$F665))</f>
        <v/>
      </c>
      <c r="AL665" s="37">
        <f>AL$12*$D665*INDEX(AL$21:AL$28,$E665)*INDEX(AL$30:AL$46,$F665)*(1-INDEX(AL$121:AL$137,$F665))</f>
        <v/>
      </c>
      <c r="AM665" s="37">
        <f>AM$12*$D665*INDEX(AM$21:AM$28,$E665)*INDEX(AM$30:AM$46,$F665)*(1-INDEX(AM$121:AM$137,$F665))</f>
        <v/>
      </c>
      <c r="AN665" s="37">
        <f>AN$12*$D665*INDEX(AN$21:AN$28,$E665)*INDEX(AN$30:AN$46,$F665)*(1-INDEX(AN$121:AN$137,$F665))</f>
        <v/>
      </c>
      <c r="AO665" s="37">
        <f>AO$12*$D665*INDEX(AO$21:AO$28,$E665)*INDEX(AO$30:AO$46,$F665)*(1-INDEX(AO$121:AO$137,$F665))</f>
        <v/>
      </c>
      <c r="AP665" s="37">
        <f>AP$12*$D665*INDEX(AP$21:AP$28,$E665)*INDEX(AP$30:AP$46,$F665)*(1-INDEX(AP$121:AP$137,$F665))</f>
        <v/>
      </c>
      <c r="AQ665" s="37">
        <f>AQ$12*$D665*INDEX(AQ$21:AQ$28,$E665)*INDEX(AQ$30:AQ$46,$F665)*(1-INDEX(AQ$121:AQ$137,$F665))</f>
        <v/>
      </c>
      <c r="AR665" s="37">
        <f>AR$12*$D665*INDEX(AR$21:AR$28,$E665)*INDEX(AR$30:AR$46,$F665)*(1-INDEX(AR$121:AR$137,$F665))</f>
        <v/>
      </c>
      <c r="AS665" s="37">
        <f>AS$12*$D665*INDEX(AS$21:AS$28,$E665)*INDEX(AS$30:AS$46,$F665)*(1-INDEX(AS$121:AS$137,$F665))</f>
        <v/>
      </c>
      <c r="AT665" s="37">
        <f>AT$12*$D665*INDEX(AT$21:AT$28,$E665)*INDEX(AT$30:AT$46,$F665)*(1-INDEX(AT$121:AT$137,$F665))</f>
        <v/>
      </c>
      <c r="AU665" s="37">
        <f>AU$12*$D665*INDEX(AU$21:AU$28,$E665)*INDEX(AU$30:AU$46,$F665)*(1-INDEX(AU$121:AU$137,$F665))</f>
        <v/>
      </c>
      <c r="AV665" s="37">
        <f>AV$12*$D665*INDEX(AV$21:AV$28,$E665)*INDEX(AV$30:AV$46,$F665)*(1-INDEX(AV$121:AV$137,$F665))</f>
        <v/>
      </c>
      <c r="AW665" s="37">
        <f>AW$12*$D665*INDEX(AW$21:AW$28,$E665)*INDEX(AW$30:AW$46,$F665)*(1-INDEX(AW$121:AW$137,$F665))</f>
        <v/>
      </c>
      <c r="AX665" s="37">
        <f>AX$12*$D665*INDEX(AX$21:AX$28,$E665)*INDEX(AX$30:AX$46,$F665)*(1-INDEX(AX$121:AX$137,$F665))</f>
        <v/>
      </c>
      <c r="AY665" s="40">
        <f>CARBONTAX(AY$12,$D665,INDEX(AY$21:AY$28,$E665),INDEX(AY$30:AY$46,$F665),INDEX(AY$121:AY$137,$F665))</f>
        <v/>
      </c>
    </row>
    <row r="666" hidden="1" outlineLevel="2">
      <c r="A666" s="14" t="inlineStr">
        <is>
          <t>ctxnew</t>
        </is>
      </c>
      <c r="B666" s="14" t="inlineStr">
        <is>
          <t>gso</t>
        </is>
      </c>
      <c r="C666" s="14" t="inlineStr">
        <is>
          <t>nav</t>
        </is>
      </c>
      <c r="D666" s="37">
        <f>INDEX(Inputs!$T$5:$T$132,MATCH($B666&amp;"|"&amp;$C666,Inputs!$A$5:$A$132,0))</f>
        <v/>
      </c>
      <c r="E666" s="37">
        <f>INDEX(Inputs!$J$5:$J$132,MATCH($B666&amp;"|"&amp;$C666,Inputs!$A$5:$A$132,0))</f>
        <v/>
      </c>
      <c r="F666" s="37">
        <f>INDEX(Inputs!$K$5:$K$132,MATCH($B666&amp;"|"&amp;$C666,Inputs!$A$5:$A$132,0))</f>
        <v/>
      </c>
      <c r="G666" s="36" t="n"/>
      <c r="H666" s="14">
        <f>INDEX(Variables!$B$5:$B$105,MATCH($A666,Variables!$A$5:$A$105,0))&amp;IF($C666="",""," | "&amp;INDEX(Mapping!$B$5:$B$26,MATCH($C666,Mapping!$A$5:$A$26,0))&amp;" | "&amp;INDEX(Mapping!$B$30:$B$41,MATCH($B666,Mapping!$A$30:$A$41,0)))</f>
        <v/>
      </c>
      <c r="I666" s="14">
        <f>INDEX(Variables!$C$5:$C$105,MATCH($A666,Variables!$A$5:$A$105,0))</f>
        <v/>
      </c>
      <c r="J666" s="14">
        <f>INDEX(Variables!$E$5:$E$105,MATCH($A666,Variables!$A$5:$A$105,0))</f>
        <v/>
      </c>
      <c r="K666" s="11">
        <f>LOWER(Settings!$C$4)&amp;".mit."&amp;$A666&amp;IF($C666="","","."&amp;$C666&amp;"."&amp;$B666)&amp;IF(INDEX(Variables!$D$5:$D$105,MATCH($A666,Variables!$A$5:$A$105,0))="","","."&amp;INDEX(Variables!$D$5:$D$105,MATCH($A666,Variables!$A$5:$A$105,0)))&amp;"."&amp;K$5</f>
        <v/>
      </c>
      <c r="L666" s="38">
        <f>L$12*$D666*INDEX(L$21:L$28,$E666)*INDEX(L$30:L$46,$F666)*(1-INDEX(L$121:L$137,$F666))</f>
        <v/>
      </c>
      <c r="M666" s="37">
        <f>M$12*$D666*INDEX(M$21:M$28,$E666)*INDEX(M$30:M$46,$F666)*(1-INDEX(M$121:M$137,$F666))</f>
        <v/>
      </c>
      <c r="N666" s="37">
        <f>N$12*$D666*INDEX(N$21:N$28,$E666)*INDEX(N$30:N$46,$F666)*(1-INDEX(N$121:N$137,$F666))</f>
        <v/>
      </c>
      <c r="O666" s="37">
        <f>O$12*$D666*INDEX(O$21:O$28,$E666)*INDEX(O$30:O$46,$F666)*(1-INDEX(O$121:O$137,$F666))</f>
        <v/>
      </c>
      <c r="P666" s="37">
        <f>P$12*$D666*INDEX(P$21:P$28,$E666)*INDEX(P$30:P$46,$F666)*(1-INDEX(P$121:P$137,$F666))</f>
        <v/>
      </c>
      <c r="Q666" s="37">
        <f>Q$12*$D666*INDEX(Q$21:Q$28,$E666)*INDEX(Q$30:Q$46,$F666)*(1-INDEX(Q$121:Q$137,$F666))</f>
        <v/>
      </c>
      <c r="R666" s="37">
        <f>R$12*$D666*INDEX(R$21:R$28,$E666)*INDEX(R$30:R$46,$F666)*(1-INDEX(R$121:R$137,$F666))</f>
        <v/>
      </c>
      <c r="S666" s="37">
        <f>S$12*$D666*INDEX(S$21:S$28,$E666)*INDEX(S$30:S$46,$F666)*(1-INDEX(S$121:S$137,$F666))</f>
        <v/>
      </c>
      <c r="T666" s="37">
        <f>T$12*$D666*INDEX(T$21:T$28,$E666)*INDEX(T$30:T$46,$F666)*(1-INDEX(T$121:T$137,$F666))</f>
        <v/>
      </c>
      <c r="U666" s="37">
        <f>U$12*$D666*INDEX(U$21:U$28,$E666)*INDEX(U$30:U$46,$F666)*(1-INDEX(U$121:U$137,$F666))</f>
        <v/>
      </c>
      <c r="V666" s="37">
        <f>V$12*$D666*INDEX(V$21:V$28,$E666)*INDEX(V$30:V$46,$F666)*(1-INDEX(V$121:V$137,$F666))</f>
        <v/>
      </c>
      <c r="W666" s="37">
        <f>W$12*$D666*INDEX(W$21:W$28,$E666)*INDEX(W$30:W$46,$F666)*(1-INDEX(W$121:W$137,$F666))</f>
        <v/>
      </c>
      <c r="X666" s="37">
        <f>X$12*$D666*INDEX(X$21:X$28,$E666)*INDEX(X$30:X$46,$F666)*(1-INDEX(X$121:X$137,$F666))</f>
        <v/>
      </c>
      <c r="Y666" s="37">
        <f>Y$12*$D666*INDEX(Y$21:Y$28,$E666)*INDEX(Y$30:Y$46,$F666)*(1-INDEX(Y$121:Y$137,$F666))</f>
        <v/>
      </c>
      <c r="Z666" s="37">
        <f>Z$12*$D666*INDEX(Z$21:Z$28,$E666)*INDEX(Z$30:Z$46,$F666)*(1-INDEX(Z$121:Z$137,$F666))</f>
        <v/>
      </c>
      <c r="AA666" s="37">
        <f>AA$12*$D666*INDEX(AA$21:AA$28,$E666)*INDEX(AA$30:AA$46,$F666)*(1-INDEX(AA$121:AA$137,$F666))</f>
        <v/>
      </c>
      <c r="AB666" s="37">
        <f>AB$12*$D666*INDEX(AB$21:AB$28,$E666)*INDEX(AB$30:AB$46,$F666)*(1-INDEX(AB$121:AB$137,$F666))</f>
        <v/>
      </c>
      <c r="AC666" s="37">
        <f>AC$12*$D666*INDEX(AC$21:AC$28,$E666)*INDEX(AC$30:AC$46,$F666)*(1-INDEX(AC$121:AC$137,$F666))</f>
        <v/>
      </c>
      <c r="AD666" s="40">
        <f>CARBONTAX(AD$12,$D666,INDEX(AD$21:AD$28,$E666),INDEX(AD$30:AD$46,$F666),INDEX(AD$121:AD$137,$F666))</f>
        <v/>
      </c>
      <c r="AF666" s="11">
        <f>LOWER(Settings!$C$4)&amp;".mit."&amp;$A666&amp;IF($C666="","","."&amp;$C666&amp;"."&amp;$B666)&amp;IF(INDEX(Variables!$D$5:$D$105,MATCH($A666,Variables!$A$5:$A$105,0))="","","."&amp;INDEX(Variables!$D$5:$D$105,MATCH($A666,Variables!$A$5:$A$105,0)))&amp;"."&amp;AF$5</f>
        <v/>
      </c>
      <c r="AG666" s="38">
        <f>AG$12*$D666*INDEX(AG$21:AG$28,$E666)*INDEX(AG$30:AG$46,$F666)*(1-INDEX(AG$121:AG$137,$F666))</f>
        <v/>
      </c>
      <c r="AH666" s="37">
        <f>AH$12*$D666*INDEX(AH$21:AH$28,$E666)*INDEX(AH$30:AH$46,$F666)*(1-INDEX(AH$121:AH$137,$F666))</f>
        <v/>
      </c>
      <c r="AI666" s="37">
        <f>AI$12*$D666*INDEX(AI$21:AI$28,$E666)*INDEX(AI$30:AI$46,$F666)*(1-INDEX(AI$121:AI$137,$F666))</f>
        <v/>
      </c>
      <c r="AJ666" s="37">
        <f>AJ$12*$D666*INDEX(AJ$21:AJ$28,$E666)*INDEX(AJ$30:AJ$46,$F666)*(1-INDEX(AJ$121:AJ$137,$F666))</f>
        <v/>
      </c>
      <c r="AK666" s="37">
        <f>AK$12*$D666*INDEX(AK$21:AK$28,$E666)*INDEX(AK$30:AK$46,$F666)*(1-INDEX(AK$121:AK$137,$F666))</f>
        <v/>
      </c>
      <c r="AL666" s="37">
        <f>AL$12*$D666*INDEX(AL$21:AL$28,$E666)*INDEX(AL$30:AL$46,$F666)*(1-INDEX(AL$121:AL$137,$F666))</f>
        <v/>
      </c>
      <c r="AM666" s="37">
        <f>AM$12*$D666*INDEX(AM$21:AM$28,$E666)*INDEX(AM$30:AM$46,$F666)*(1-INDEX(AM$121:AM$137,$F666))</f>
        <v/>
      </c>
      <c r="AN666" s="37">
        <f>AN$12*$D666*INDEX(AN$21:AN$28,$E666)*INDEX(AN$30:AN$46,$F666)*(1-INDEX(AN$121:AN$137,$F666))</f>
        <v/>
      </c>
      <c r="AO666" s="37">
        <f>AO$12*$D666*INDEX(AO$21:AO$28,$E666)*INDEX(AO$30:AO$46,$F666)*(1-INDEX(AO$121:AO$137,$F666))</f>
        <v/>
      </c>
      <c r="AP666" s="37">
        <f>AP$12*$D666*INDEX(AP$21:AP$28,$E666)*INDEX(AP$30:AP$46,$F666)*(1-INDEX(AP$121:AP$137,$F666))</f>
        <v/>
      </c>
      <c r="AQ666" s="37">
        <f>AQ$12*$D666*INDEX(AQ$21:AQ$28,$E666)*INDEX(AQ$30:AQ$46,$F666)*(1-INDEX(AQ$121:AQ$137,$F666))</f>
        <v/>
      </c>
      <c r="AR666" s="37">
        <f>AR$12*$D666*INDEX(AR$21:AR$28,$E666)*INDEX(AR$30:AR$46,$F666)*(1-INDEX(AR$121:AR$137,$F666))</f>
        <v/>
      </c>
      <c r="AS666" s="37">
        <f>AS$12*$D666*INDEX(AS$21:AS$28,$E666)*INDEX(AS$30:AS$46,$F666)*(1-INDEX(AS$121:AS$137,$F666))</f>
        <v/>
      </c>
      <c r="AT666" s="37">
        <f>AT$12*$D666*INDEX(AT$21:AT$28,$E666)*INDEX(AT$30:AT$46,$F666)*(1-INDEX(AT$121:AT$137,$F666))</f>
        <v/>
      </c>
      <c r="AU666" s="37">
        <f>AU$12*$D666*INDEX(AU$21:AU$28,$E666)*INDEX(AU$30:AU$46,$F666)*(1-INDEX(AU$121:AU$137,$F666))</f>
        <v/>
      </c>
      <c r="AV666" s="37">
        <f>AV$12*$D666*INDEX(AV$21:AV$28,$E666)*INDEX(AV$30:AV$46,$F666)*(1-INDEX(AV$121:AV$137,$F666))</f>
        <v/>
      </c>
      <c r="AW666" s="37">
        <f>AW$12*$D666*INDEX(AW$21:AW$28,$E666)*INDEX(AW$30:AW$46,$F666)*(1-INDEX(AW$121:AW$137,$F666))</f>
        <v/>
      </c>
      <c r="AX666" s="37">
        <f>AX$12*$D666*INDEX(AX$21:AX$28,$E666)*INDEX(AX$30:AX$46,$F666)*(1-INDEX(AX$121:AX$137,$F666))</f>
        <v/>
      </c>
      <c r="AY666" s="40">
        <f>CARBONTAX(AY$12,$D666,INDEX(AY$21:AY$28,$E666),INDEX(AY$30:AY$46,$F666),INDEX(AY$121:AY$137,$F666))</f>
        <v/>
      </c>
    </row>
    <row r="667" hidden="1" outlineLevel="2">
      <c r="A667" s="14" t="inlineStr">
        <is>
          <t>ctxnew</t>
        </is>
      </c>
      <c r="B667" s="14" t="inlineStr">
        <is>
          <t>die</t>
        </is>
      </c>
      <c r="C667" s="14" t="inlineStr">
        <is>
          <t>nav</t>
        </is>
      </c>
      <c r="D667" s="37">
        <f>INDEX(Inputs!$T$5:$T$132,MATCH($B667&amp;"|"&amp;$C667,Inputs!$A$5:$A$132,0))</f>
        <v/>
      </c>
      <c r="E667" s="37">
        <f>INDEX(Inputs!$J$5:$J$132,MATCH($B667&amp;"|"&amp;$C667,Inputs!$A$5:$A$132,0))</f>
        <v/>
      </c>
      <c r="F667" s="37">
        <f>INDEX(Inputs!$K$5:$K$132,MATCH($B667&amp;"|"&amp;$C667,Inputs!$A$5:$A$132,0))</f>
        <v/>
      </c>
      <c r="G667" s="36" t="n"/>
      <c r="H667" s="14">
        <f>INDEX(Variables!$B$5:$B$105,MATCH($A667,Variables!$A$5:$A$105,0))&amp;IF($C667="",""," | "&amp;INDEX(Mapping!$B$5:$B$26,MATCH($C667,Mapping!$A$5:$A$26,0))&amp;" | "&amp;INDEX(Mapping!$B$30:$B$41,MATCH($B667,Mapping!$A$30:$A$41,0)))</f>
        <v/>
      </c>
      <c r="I667" s="14">
        <f>INDEX(Variables!$C$5:$C$105,MATCH($A667,Variables!$A$5:$A$105,0))</f>
        <v/>
      </c>
      <c r="J667" s="14">
        <f>INDEX(Variables!$E$5:$E$105,MATCH($A667,Variables!$A$5:$A$105,0))</f>
        <v/>
      </c>
      <c r="K667" s="11">
        <f>LOWER(Settings!$C$4)&amp;".mit."&amp;$A667&amp;IF($C667="","","."&amp;$C667&amp;"."&amp;$B667)&amp;IF(INDEX(Variables!$D$5:$D$105,MATCH($A667,Variables!$A$5:$A$105,0))="","","."&amp;INDEX(Variables!$D$5:$D$105,MATCH($A667,Variables!$A$5:$A$105,0)))&amp;"."&amp;K$5</f>
        <v/>
      </c>
      <c r="L667" s="38">
        <f>L$12*$D667*INDEX(L$21:L$28,$E667)*INDEX(L$30:L$46,$F667)*(1-INDEX(L$121:L$137,$F667))</f>
        <v/>
      </c>
      <c r="M667" s="37">
        <f>M$12*$D667*INDEX(M$21:M$28,$E667)*INDEX(M$30:M$46,$F667)*(1-INDEX(M$121:M$137,$F667))</f>
        <v/>
      </c>
      <c r="N667" s="37">
        <f>N$12*$D667*INDEX(N$21:N$28,$E667)*INDEX(N$30:N$46,$F667)*(1-INDEX(N$121:N$137,$F667))</f>
        <v/>
      </c>
      <c r="O667" s="37">
        <f>O$12*$D667*INDEX(O$21:O$28,$E667)*INDEX(O$30:O$46,$F667)*(1-INDEX(O$121:O$137,$F667))</f>
        <v/>
      </c>
      <c r="P667" s="37">
        <f>P$12*$D667*INDEX(P$21:P$28,$E667)*INDEX(P$30:P$46,$F667)*(1-INDEX(P$121:P$137,$F667))</f>
        <v/>
      </c>
      <c r="Q667" s="37">
        <f>Q$12*$D667*INDEX(Q$21:Q$28,$E667)*INDEX(Q$30:Q$46,$F667)*(1-INDEX(Q$121:Q$137,$F667))</f>
        <v/>
      </c>
      <c r="R667" s="37">
        <f>R$12*$D667*INDEX(R$21:R$28,$E667)*INDEX(R$30:R$46,$F667)*(1-INDEX(R$121:R$137,$F667))</f>
        <v/>
      </c>
      <c r="S667" s="37">
        <f>S$12*$D667*INDEX(S$21:S$28,$E667)*INDEX(S$30:S$46,$F667)*(1-INDEX(S$121:S$137,$F667))</f>
        <v/>
      </c>
      <c r="T667" s="37">
        <f>T$12*$D667*INDEX(T$21:T$28,$E667)*INDEX(T$30:T$46,$F667)*(1-INDEX(T$121:T$137,$F667))</f>
        <v/>
      </c>
      <c r="U667" s="37">
        <f>U$12*$D667*INDEX(U$21:U$28,$E667)*INDEX(U$30:U$46,$F667)*(1-INDEX(U$121:U$137,$F667))</f>
        <v/>
      </c>
      <c r="V667" s="37">
        <f>V$12*$D667*INDEX(V$21:V$28,$E667)*INDEX(V$30:V$46,$F667)*(1-INDEX(V$121:V$137,$F667))</f>
        <v/>
      </c>
      <c r="W667" s="37">
        <f>W$12*$D667*INDEX(W$21:W$28,$E667)*INDEX(W$30:W$46,$F667)*(1-INDEX(W$121:W$137,$F667))</f>
        <v/>
      </c>
      <c r="X667" s="37">
        <f>X$12*$D667*INDEX(X$21:X$28,$E667)*INDEX(X$30:X$46,$F667)*(1-INDEX(X$121:X$137,$F667))</f>
        <v/>
      </c>
      <c r="Y667" s="37">
        <f>Y$12*$D667*INDEX(Y$21:Y$28,$E667)*INDEX(Y$30:Y$46,$F667)*(1-INDEX(Y$121:Y$137,$F667))</f>
        <v/>
      </c>
      <c r="Z667" s="37">
        <f>Z$12*$D667*INDEX(Z$21:Z$28,$E667)*INDEX(Z$30:Z$46,$F667)*(1-INDEX(Z$121:Z$137,$F667))</f>
        <v/>
      </c>
      <c r="AA667" s="37">
        <f>AA$12*$D667*INDEX(AA$21:AA$28,$E667)*INDEX(AA$30:AA$46,$F667)*(1-INDEX(AA$121:AA$137,$F667))</f>
        <v/>
      </c>
      <c r="AB667" s="37">
        <f>AB$12*$D667*INDEX(AB$21:AB$28,$E667)*INDEX(AB$30:AB$46,$F667)*(1-INDEX(AB$121:AB$137,$F667))</f>
        <v/>
      </c>
      <c r="AC667" s="37">
        <f>AC$12*$D667*INDEX(AC$21:AC$28,$E667)*INDEX(AC$30:AC$46,$F667)*(1-INDEX(AC$121:AC$137,$F667))</f>
        <v/>
      </c>
      <c r="AD667" s="40">
        <f>CARBONTAX(AD$12,$D667,INDEX(AD$21:AD$28,$E667),INDEX(AD$30:AD$46,$F667),INDEX(AD$121:AD$137,$F667))</f>
        <v/>
      </c>
      <c r="AF667" s="11">
        <f>LOWER(Settings!$C$4)&amp;".mit."&amp;$A667&amp;IF($C667="","","."&amp;$C667&amp;"."&amp;$B667)&amp;IF(INDEX(Variables!$D$5:$D$105,MATCH($A667,Variables!$A$5:$A$105,0))="","","."&amp;INDEX(Variables!$D$5:$D$105,MATCH($A667,Variables!$A$5:$A$105,0)))&amp;"."&amp;AF$5</f>
        <v/>
      </c>
      <c r="AG667" s="38">
        <f>AG$12*$D667*INDEX(AG$21:AG$28,$E667)*INDEX(AG$30:AG$46,$F667)*(1-INDEX(AG$121:AG$137,$F667))</f>
        <v/>
      </c>
      <c r="AH667" s="37">
        <f>AH$12*$D667*INDEX(AH$21:AH$28,$E667)*INDEX(AH$30:AH$46,$F667)*(1-INDEX(AH$121:AH$137,$F667))</f>
        <v/>
      </c>
      <c r="AI667" s="37">
        <f>AI$12*$D667*INDEX(AI$21:AI$28,$E667)*INDEX(AI$30:AI$46,$F667)*(1-INDEX(AI$121:AI$137,$F667))</f>
        <v/>
      </c>
      <c r="AJ667" s="37">
        <f>AJ$12*$D667*INDEX(AJ$21:AJ$28,$E667)*INDEX(AJ$30:AJ$46,$F667)*(1-INDEX(AJ$121:AJ$137,$F667))</f>
        <v/>
      </c>
      <c r="AK667" s="37">
        <f>AK$12*$D667*INDEX(AK$21:AK$28,$E667)*INDEX(AK$30:AK$46,$F667)*(1-INDEX(AK$121:AK$137,$F667))</f>
        <v/>
      </c>
      <c r="AL667" s="37">
        <f>AL$12*$D667*INDEX(AL$21:AL$28,$E667)*INDEX(AL$30:AL$46,$F667)*(1-INDEX(AL$121:AL$137,$F667))</f>
        <v/>
      </c>
      <c r="AM667" s="37">
        <f>AM$12*$D667*INDEX(AM$21:AM$28,$E667)*INDEX(AM$30:AM$46,$F667)*(1-INDEX(AM$121:AM$137,$F667))</f>
        <v/>
      </c>
      <c r="AN667" s="37">
        <f>AN$12*$D667*INDEX(AN$21:AN$28,$E667)*INDEX(AN$30:AN$46,$F667)*(1-INDEX(AN$121:AN$137,$F667))</f>
        <v/>
      </c>
      <c r="AO667" s="37">
        <f>AO$12*$D667*INDEX(AO$21:AO$28,$E667)*INDEX(AO$30:AO$46,$F667)*(1-INDEX(AO$121:AO$137,$F667))</f>
        <v/>
      </c>
      <c r="AP667" s="37">
        <f>AP$12*$D667*INDEX(AP$21:AP$28,$E667)*INDEX(AP$30:AP$46,$F667)*(1-INDEX(AP$121:AP$137,$F667))</f>
        <v/>
      </c>
      <c r="AQ667" s="37">
        <f>AQ$12*$D667*INDEX(AQ$21:AQ$28,$E667)*INDEX(AQ$30:AQ$46,$F667)*(1-INDEX(AQ$121:AQ$137,$F667))</f>
        <v/>
      </c>
      <c r="AR667" s="37">
        <f>AR$12*$D667*INDEX(AR$21:AR$28,$E667)*INDEX(AR$30:AR$46,$F667)*(1-INDEX(AR$121:AR$137,$F667))</f>
        <v/>
      </c>
      <c r="AS667" s="37">
        <f>AS$12*$D667*INDEX(AS$21:AS$28,$E667)*INDEX(AS$30:AS$46,$F667)*(1-INDEX(AS$121:AS$137,$F667))</f>
        <v/>
      </c>
      <c r="AT667" s="37">
        <f>AT$12*$D667*INDEX(AT$21:AT$28,$E667)*INDEX(AT$30:AT$46,$F667)*(1-INDEX(AT$121:AT$137,$F667))</f>
        <v/>
      </c>
      <c r="AU667" s="37">
        <f>AU$12*$D667*INDEX(AU$21:AU$28,$E667)*INDEX(AU$30:AU$46,$F667)*(1-INDEX(AU$121:AU$137,$F667))</f>
        <v/>
      </c>
      <c r="AV667" s="37">
        <f>AV$12*$D667*INDEX(AV$21:AV$28,$E667)*INDEX(AV$30:AV$46,$F667)*(1-INDEX(AV$121:AV$137,$F667))</f>
        <v/>
      </c>
      <c r="AW667" s="37">
        <f>AW$12*$D667*INDEX(AW$21:AW$28,$E667)*INDEX(AW$30:AW$46,$F667)*(1-INDEX(AW$121:AW$137,$F667))</f>
        <v/>
      </c>
      <c r="AX667" s="37">
        <f>AX$12*$D667*INDEX(AX$21:AX$28,$E667)*INDEX(AX$30:AX$46,$F667)*(1-INDEX(AX$121:AX$137,$F667))</f>
        <v/>
      </c>
      <c r="AY667" s="40">
        <f>CARBONTAX(AY$12,$D667,INDEX(AY$21:AY$28,$E667),INDEX(AY$30:AY$46,$F667),INDEX(AY$121:AY$137,$F667))</f>
        <v/>
      </c>
    </row>
    <row r="668" hidden="1" outlineLevel="2">
      <c r="A668" s="14" t="inlineStr">
        <is>
          <t>ctxnew</t>
        </is>
      </c>
      <c r="B668" s="14" t="inlineStr">
        <is>
          <t>lpg</t>
        </is>
      </c>
      <c r="C668" s="14" t="inlineStr">
        <is>
          <t>nav</t>
        </is>
      </c>
      <c r="D668" s="37">
        <f>INDEX(Inputs!$T$5:$T$132,MATCH($B668&amp;"|"&amp;$C668,Inputs!$A$5:$A$132,0))</f>
        <v/>
      </c>
      <c r="E668" s="37">
        <f>INDEX(Inputs!$J$5:$J$132,MATCH($B668&amp;"|"&amp;$C668,Inputs!$A$5:$A$132,0))</f>
        <v/>
      </c>
      <c r="F668" s="37">
        <f>INDEX(Inputs!$K$5:$K$132,MATCH($B668&amp;"|"&amp;$C668,Inputs!$A$5:$A$132,0))</f>
        <v/>
      </c>
      <c r="G668" s="36" t="n"/>
      <c r="H668" s="14">
        <f>INDEX(Variables!$B$5:$B$105,MATCH($A668,Variables!$A$5:$A$105,0))&amp;IF($C668="",""," | "&amp;INDEX(Mapping!$B$5:$B$26,MATCH($C668,Mapping!$A$5:$A$26,0))&amp;" | "&amp;INDEX(Mapping!$B$30:$B$41,MATCH($B668,Mapping!$A$30:$A$41,0)))</f>
        <v/>
      </c>
      <c r="I668" s="14">
        <f>INDEX(Variables!$C$5:$C$105,MATCH($A668,Variables!$A$5:$A$105,0))</f>
        <v/>
      </c>
      <c r="J668" s="14">
        <f>INDEX(Variables!$E$5:$E$105,MATCH($A668,Variables!$A$5:$A$105,0))</f>
        <v/>
      </c>
      <c r="K668" s="11">
        <f>LOWER(Settings!$C$4)&amp;".mit."&amp;$A668&amp;IF($C668="","","."&amp;$C668&amp;"."&amp;$B668)&amp;IF(INDEX(Variables!$D$5:$D$105,MATCH($A668,Variables!$A$5:$A$105,0))="","","."&amp;INDEX(Variables!$D$5:$D$105,MATCH($A668,Variables!$A$5:$A$105,0)))&amp;"."&amp;K$5</f>
        <v/>
      </c>
      <c r="L668" s="38">
        <f>L$12*$D668*INDEX(L$21:L$28,$E668)*INDEX(L$30:L$46,$F668)*(1-INDEX(L$121:L$137,$F668))</f>
        <v/>
      </c>
      <c r="M668" s="37">
        <f>M$12*$D668*INDEX(M$21:M$28,$E668)*INDEX(M$30:M$46,$F668)*(1-INDEX(M$121:M$137,$F668))</f>
        <v/>
      </c>
      <c r="N668" s="37">
        <f>N$12*$D668*INDEX(N$21:N$28,$E668)*INDEX(N$30:N$46,$F668)*(1-INDEX(N$121:N$137,$F668))</f>
        <v/>
      </c>
      <c r="O668" s="37">
        <f>O$12*$D668*INDEX(O$21:O$28,$E668)*INDEX(O$30:O$46,$F668)*(1-INDEX(O$121:O$137,$F668))</f>
        <v/>
      </c>
      <c r="P668" s="37">
        <f>P$12*$D668*INDEX(P$21:P$28,$E668)*INDEX(P$30:P$46,$F668)*(1-INDEX(P$121:P$137,$F668))</f>
        <v/>
      </c>
      <c r="Q668" s="37">
        <f>Q$12*$D668*INDEX(Q$21:Q$28,$E668)*INDEX(Q$30:Q$46,$F668)*(1-INDEX(Q$121:Q$137,$F668))</f>
        <v/>
      </c>
      <c r="R668" s="37">
        <f>R$12*$D668*INDEX(R$21:R$28,$E668)*INDEX(R$30:R$46,$F668)*(1-INDEX(R$121:R$137,$F668))</f>
        <v/>
      </c>
      <c r="S668" s="37">
        <f>S$12*$D668*INDEX(S$21:S$28,$E668)*INDEX(S$30:S$46,$F668)*(1-INDEX(S$121:S$137,$F668))</f>
        <v/>
      </c>
      <c r="T668" s="37">
        <f>T$12*$D668*INDEX(T$21:T$28,$E668)*INDEX(T$30:T$46,$F668)*(1-INDEX(T$121:T$137,$F668))</f>
        <v/>
      </c>
      <c r="U668" s="37">
        <f>U$12*$D668*INDEX(U$21:U$28,$E668)*INDEX(U$30:U$46,$F668)*(1-INDEX(U$121:U$137,$F668))</f>
        <v/>
      </c>
      <c r="V668" s="37">
        <f>V$12*$D668*INDEX(V$21:V$28,$E668)*INDEX(V$30:V$46,$F668)*(1-INDEX(V$121:V$137,$F668))</f>
        <v/>
      </c>
      <c r="W668" s="37">
        <f>W$12*$D668*INDEX(W$21:W$28,$E668)*INDEX(W$30:W$46,$F668)*(1-INDEX(W$121:W$137,$F668))</f>
        <v/>
      </c>
      <c r="X668" s="37">
        <f>X$12*$D668*INDEX(X$21:X$28,$E668)*INDEX(X$30:X$46,$F668)*(1-INDEX(X$121:X$137,$F668))</f>
        <v/>
      </c>
      <c r="Y668" s="37">
        <f>Y$12*$D668*INDEX(Y$21:Y$28,$E668)*INDEX(Y$30:Y$46,$F668)*(1-INDEX(Y$121:Y$137,$F668))</f>
        <v/>
      </c>
      <c r="Z668" s="37">
        <f>Z$12*$D668*INDEX(Z$21:Z$28,$E668)*INDEX(Z$30:Z$46,$F668)*(1-INDEX(Z$121:Z$137,$F668))</f>
        <v/>
      </c>
      <c r="AA668" s="37">
        <f>AA$12*$D668*INDEX(AA$21:AA$28,$E668)*INDEX(AA$30:AA$46,$F668)*(1-INDEX(AA$121:AA$137,$F668))</f>
        <v/>
      </c>
      <c r="AB668" s="37">
        <f>AB$12*$D668*INDEX(AB$21:AB$28,$E668)*INDEX(AB$30:AB$46,$F668)*(1-INDEX(AB$121:AB$137,$F668))</f>
        <v/>
      </c>
      <c r="AC668" s="37">
        <f>AC$12*$D668*INDEX(AC$21:AC$28,$E668)*INDEX(AC$30:AC$46,$F668)*(1-INDEX(AC$121:AC$137,$F668))</f>
        <v/>
      </c>
      <c r="AD668" s="40">
        <f>CARBONTAX(AD$12,$D668,INDEX(AD$21:AD$28,$E668),INDEX(AD$30:AD$46,$F668),INDEX(AD$121:AD$137,$F668))</f>
        <v/>
      </c>
      <c r="AF668" s="11">
        <f>LOWER(Settings!$C$4)&amp;".mit."&amp;$A668&amp;IF($C668="","","."&amp;$C668&amp;"."&amp;$B668)&amp;IF(INDEX(Variables!$D$5:$D$105,MATCH($A668,Variables!$A$5:$A$105,0))="","","."&amp;INDEX(Variables!$D$5:$D$105,MATCH($A668,Variables!$A$5:$A$105,0)))&amp;"."&amp;AF$5</f>
        <v/>
      </c>
      <c r="AG668" s="38">
        <f>AG$12*$D668*INDEX(AG$21:AG$28,$E668)*INDEX(AG$30:AG$46,$F668)*(1-INDEX(AG$121:AG$137,$F668))</f>
        <v/>
      </c>
      <c r="AH668" s="37">
        <f>AH$12*$D668*INDEX(AH$21:AH$28,$E668)*INDEX(AH$30:AH$46,$F668)*(1-INDEX(AH$121:AH$137,$F668))</f>
        <v/>
      </c>
      <c r="AI668" s="37">
        <f>AI$12*$D668*INDEX(AI$21:AI$28,$E668)*INDEX(AI$30:AI$46,$F668)*(1-INDEX(AI$121:AI$137,$F668))</f>
        <v/>
      </c>
      <c r="AJ668" s="37">
        <f>AJ$12*$D668*INDEX(AJ$21:AJ$28,$E668)*INDEX(AJ$30:AJ$46,$F668)*(1-INDEX(AJ$121:AJ$137,$F668))</f>
        <v/>
      </c>
      <c r="AK668" s="37">
        <f>AK$12*$D668*INDEX(AK$21:AK$28,$E668)*INDEX(AK$30:AK$46,$F668)*(1-INDEX(AK$121:AK$137,$F668))</f>
        <v/>
      </c>
      <c r="AL668" s="37">
        <f>AL$12*$D668*INDEX(AL$21:AL$28,$E668)*INDEX(AL$30:AL$46,$F668)*(1-INDEX(AL$121:AL$137,$F668))</f>
        <v/>
      </c>
      <c r="AM668" s="37">
        <f>AM$12*$D668*INDEX(AM$21:AM$28,$E668)*INDEX(AM$30:AM$46,$F668)*(1-INDEX(AM$121:AM$137,$F668))</f>
        <v/>
      </c>
      <c r="AN668" s="37">
        <f>AN$12*$D668*INDEX(AN$21:AN$28,$E668)*INDEX(AN$30:AN$46,$F668)*(1-INDEX(AN$121:AN$137,$F668))</f>
        <v/>
      </c>
      <c r="AO668" s="37">
        <f>AO$12*$D668*INDEX(AO$21:AO$28,$E668)*INDEX(AO$30:AO$46,$F668)*(1-INDEX(AO$121:AO$137,$F668))</f>
        <v/>
      </c>
      <c r="AP668" s="37">
        <f>AP$12*$D668*INDEX(AP$21:AP$28,$E668)*INDEX(AP$30:AP$46,$F668)*(1-INDEX(AP$121:AP$137,$F668))</f>
        <v/>
      </c>
      <c r="AQ668" s="37">
        <f>AQ$12*$D668*INDEX(AQ$21:AQ$28,$E668)*INDEX(AQ$30:AQ$46,$F668)*(1-INDEX(AQ$121:AQ$137,$F668))</f>
        <v/>
      </c>
      <c r="AR668" s="37">
        <f>AR$12*$D668*INDEX(AR$21:AR$28,$E668)*INDEX(AR$30:AR$46,$F668)*(1-INDEX(AR$121:AR$137,$F668))</f>
        <v/>
      </c>
      <c r="AS668" s="37">
        <f>AS$12*$D668*INDEX(AS$21:AS$28,$E668)*INDEX(AS$30:AS$46,$F668)*(1-INDEX(AS$121:AS$137,$F668))</f>
        <v/>
      </c>
      <c r="AT668" s="37">
        <f>AT$12*$D668*INDEX(AT$21:AT$28,$E668)*INDEX(AT$30:AT$46,$F668)*(1-INDEX(AT$121:AT$137,$F668))</f>
        <v/>
      </c>
      <c r="AU668" s="37">
        <f>AU$12*$D668*INDEX(AU$21:AU$28,$E668)*INDEX(AU$30:AU$46,$F668)*(1-INDEX(AU$121:AU$137,$F668))</f>
        <v/>
      </c>
      <c r="AV668" s="37">
        <f>AV$12*$D668*INDEX(AV$21:AV$28,$E668)*INDEX(AV$30:AV$46,$F668)*(1-INDEX(AV$121:AV$137,$F668))</f>
        <v/>
      </c>
      <c r="AW668" s="37">
        <f>AW$12*$D668*INDEX(AW$21:AW$28,$E668)*INDEX(AW$30:AW$46,$F668)*(1-INDEX(AW$121:AW$137,$F668))</f>
        <v/>
      </c>
      <c r="AX668" s="37">
        <f>AX$12*$D668*INDEX(AX$21:AX$28,$E668)*INDEX(AX$30:AX$46,$F668)*(1-INDEX(AX$121:AX$137,$F668))</f>
        <v/>
      </c>
      <c r="AY668" s="40">
        <f>CARBONTAX(AY$12,$D668,INDEX(AY$21:AY$28,$E668),INDEX(AY$30:AY$46,$F668),INDEX(AY$121:AY$137,$F668))</f>
        <v/>
      </c>
    </row>
    <row r="669" hidden="1" outlineLevel="2">
      <c r="A669" s="14" t="inlineStr">
        <is>
          <t>ctxnew</t>
        </is>
      </c>
      <c r="B669" s="14" t="inlineStr">
        <is>
          <t>ker</t>
        </is>
      </c>
      <c r="C669" s="14" t="inlineStr">
        <is>
          <t>nav</t>
        </is>
      </c>
      <c r="D669" s="37">
        <f>INDEX(Inputs!$T$5:$T$132,MATCH($B669&amp;"|"&amp;$C669,Inputs!$A$5:$A$132,0))</f>
        <v/>
      </c>
      <c r="E669" s="37">
        <f>INDEX(Inputs!$J$5:$J$132,MATCH($B669&amp;"|"&amp;$C669,Inputs!$A$5:$A$132,0))</f>
        <v/>
      </c>
      <c r="F669" s="37">
        <f>INDEX(Inputs!$K$5:$K$132,MATCH($B669&amp;"|"&amp;$C669,Inputs!$A$5:$A$132,0))</f>
        <v/>
      </c>
      <c r="G669" s="36" t="n"/>
      <c r="H669" s="14">
        <f>INDEX(Variables!$B$5:$B$105,MATCH($A669,Variables!$A$5:$A$105,0))&amp;IF($C669="",""," | "&amp;INDEX(Mapping!$B$5:$B$26,MATCH($C669,Mapping!$A$5:$A$26,0))&amp;" | "&amp;INDEX(Mapping!$B$30:$B$41,MATCH($B669,Mapping!$A$30:$A$41,0)))</f>
        <v/>
      </c>
      <c r="I669" s="14">
        <f>INDEX(Variables!$C$5:$C$105,MATCH($A669,Variables!$A$5:$A$105,0))</f>
        <v/>
      </c>
      <c r="J669" s="14">
        <f>INDEX(Variables!$E$5:$E$105,MATCH($A669,Variables!$A$5:$A$105,0))</f>
        <v/>
      </c>
      <c r="K669" s="11">
        <f>LOWER(Settings!$C$4)&amp;".mit."&amp;$A669&amp;IF($C669="","","."&amp;$C669&amp;"."&amp;$B669)&amp;IF(INDEX(Variables!$D$5:$D$105,MATCH($A669,Variables!$A$5:$A$105,0))="","","."&amp;INDEX(Variables!$D$5:$D$105,MATCH($A669,Variables!$A$5:$A$105,0)))&amp;"."&amp;K$5</f>
        <v/>
      </c>
      <c r="L669" s="38">
        <f>L$12*$D669*INDEX(L$21:L$28,$E669)*INDEX(L$30:L$46,$F669)*(1-INDEX(L$121:L$137,$F669))</f>
        <v/>
      </c>
      <c r="M669" s="37">
        <f>M$12*$D669*INDEX(M$21:M$28,$E669)*INDEX(M$30:M$46,$F669)*(1-INDEX(M$121:M$137,$F669))</f>
        <v/>
      </c>
      <c r="N669" s="37">
        <f>N$12*$D669*INDEX(N$21:N$28,$E669)*INDEX(N$30:N$46,$F669)*(1-INDEX(N$121:N$137,$F669))</f>
        <v/>
      </c>
      <c r="O669" s="37">
        <f>O$12*$D669*INDEX(O$21:O$28,$E669)*INDEX(O$30:O$46,$F669)*(1-INDEX(O$121:O$137,$F669))</f>
        <v/>
      </c>
      <c r="P669" s="37">
        <f>P$12*$D669*INDEX(P$21:P$28,$E669)*INDEX(P$30:P$46,$F669)*(1-INDEX(P$121:P$137,$F669))</f>
        <v/>
      </c>
      <c r="Q669" s="37">
        <f>Q$12*$D669*INDEX(Q$21:Q$28,$E669)*INDEX(Q$30:Q$46,$F669)*(1-INDEX(Q$121:Q$137,$F669))</f>
        <v/>
      </c>
      <c r="R669" s="37">
        <f>R$12*$D669*INDEX(R$21:R$28,$E669)*INDEX(R$30:R$46,$F669)*(1-INDEX(R$121:R$137,$F669))</f>
        <v/>
      </c>
      <c r="S669" s="37">
        <f>S$12*$D669*INDEX(S$21:S$28,$E669)*INDEX(S$30:S$46,$F669)*(1-INDEX(S$121:S$137,$F669))</f>
        <v/>
      </c>
      <c r="T669" s="37">
        <f>T$12*$D669*INDEX(T$21:T$28,$E669)*INDEX(T$30:T$46,$F669)*(1-INDEX(T$121:T$137,$F669))</f>
        <v/>
      </c>
      <c r="U669" s="37">
        <f>U$12*$D669*INDEX(U$21:U$28,$E669)*INDEX(U$30:U$46,$F669)*(1-INDEX(U$121:U$137,$F669))</f>
        <v/>
      </c>
      <c r="V669" s="37">
        <f>V$12*$D669*INDEX(V$21:V$28,$E669)*INDEX(V$30:V$46,$F669)*(1-INDEX(V$121:V$137,$F669))</f>
        <v/>
      </c>
      <c r="W669" s="37">
        <f>W$12*$D669*INDEX(W$21:W$28,$E669)*INDEX(W$30:W$46,$F669)*(1-INDEX(W$121:W$137,$F669))</f>
        <v/>
      </c>
      <c r="X669" s="37">
        <f>X$12*$D669*INDEX(X$21:X$28,$E669)*INDEX(X$30:X$46,$F669)*(1-INDEX(X$121:X$137,$F669))</f>
        <v/>
      </c>
      <c r="Y669" s="37">
        <f>Y$12*$D669*INDEX(Y$21:Y$28,$E669)*INDEX(Y$30:Y$46,$F669)*(1-INDEX(Y$121:Y$137,$F669))</f>
        <v/>
      </c>
      <c r="Z669" s="37">
        <f>Z$12*$D669*INDEX(Z$21:Z$28,$E669)*INDEX(Z$30:Z$46,$F669)*(1-INDEX(Z$121:Z$137,$F669))</f>
        <v/>
      </c>
      <c r="AA669" s="37">
        <f>AA$12*$D669*INDEX(AA$21:AA$28,$E669)*INDEX(AA$30:AA$46,$F669)*(1-INDEX(AA$121:AA$137,$F669))</f>
        <v/>
      </c>
      <c r="AB669" s="37">
        <f>AB$12*$D669*INDEX(AB$21:AB$28,$E669)*INDEX(AB$30:AB$46,$F669)*(1-INDEX(AB$121:AB$137,$F669))</f>
        <v/>
      </c>
      <c r="AC669" s="37">
        <f>AC$12*$D669*INDEX(AC$21:AC$28,$E669)*INDEX(AC$30:AC$46,$F669)*(1-INDEX(AC$121:AC$137,$F669))</f>
        <v/>
      </c>
      <c r="AD669" s="40">
        <f>CARBONTAX(AD$12,$D669,INDEX(AD$21:AD$28,$E669),INDEX(AD$30:AD$46,$F669),INDEX(AD$121:AD$137,$F669))</f>
        <v/>
      </c>
      <c r="AF669" s="11">
        <f>LOWER(Settings!$C$4)&amp;".mit."&amp;$A669&amp;IF($C669="","","."&amp;$C669&amp;"."&amp;$B669)&amp;IF(INDEX(Variables!$D$5:$D$105,MATCH($A669,Variables!$A$5:$A$105,0))="","","."&amp;INDEX(Variables!$D$5:$D$105,MATCH($A669,Variables!$A$5:$A$105,0)))&amp;"."&amp;AF$5</f>
        <v/>
      </c>
      <c r="AG669" s="38">
        <f>AG$12*$D669*INDEX(AG$21:AG$28,$E669)*INDEX(AG$30:AG$46,$F669)*(1-INDEX(AG$121:AG$137,$F669))</f>
        <v/>
      </c>
      <c r="AH669" s="37">
        <f>AH$12*$D669*INDEX(AH$21:AH$28,$E669)*INDEX(AH$30:AH$46,$F669)*(1-INDEX(AH$121:AH$137,$F669))</f>
        <v/>
      </c>
      <c r="AI669" s="37">
        <f>AI$12*$D669*INDEX(AI$21:AI$28,$E669)*INDEX(AI$30:AI$46,$F669)*(1-INDEX(AI$121:AI$137,$F669))</f>
        <v/>
      </c>
      <c r="AJ669" s="37">
        <f>AJ$12*$D669*INDEX(AJ$21:AJ$28,$E669)*INDEX(AJ$30:AJ$46,$F669)*(1-INDEX(AJ$121:AJ$137,$F669))</f>
        <v/>
      </c>
      <c r="AK669" s="37">
        <f>AK$12*$D669*INDEX(AK$21:AK$28,$E669)*INDEX(AK$30:AK$46,$F669)*(1-INDEX(AK$121:AK$137,$F669))</f>
        <v/>
      </c>
      <c r="AL669" s="37">
        <f>AL$12*$D669*INDEX(AL$21:AL$28,$E669)*INDEX(AL$30:AL$46,$F669)*(1-INDEX(AL$121:AL$137,$F669))</f>
        <v/>
      </c>
      <c r="AM669" s="37">
        <f>AM$12*$D669*INDEX(AM$21:AM$28,$E669)*INDEX(AM$30:AM$46,$F669)*(1-INDEX(AM$121:AM$137,$F669))</f>
        <v/>
      </c>
      <c r="AN669" s="37">
        <f>AN$12*$D669*INDEX(AN$21:AN$28,$E669)*INDEX(AN$30:AN$46,$F669)*(1-INDEX(AN$121:AN$137,$F669))</f>
        <v/>
      </c>
      <c r="AO669" s="37">
        <f>AO$12*$D669*INDEX(AO$21:AO$28,$E669)*INDEX(AO$30:AO$46,$F669)*(1-INDEX(AO$121:AO$137,$F669))</f>
        <v/>
      </c>
      <c r="AP669" s="37">
        <f>AP$12*$D669*INDEX(AP$21:AP$28,$E669)*INDEX(AP$30:AP$46,$F669)*(1-INDEX(AP$121:AP$137,$F669))</f>
        <v/>
      </c>
      <c r="AQ669" s="37">
        <f>AQ$12*$D669*INDEX(AQ$21:AQ$28,$E669)*INDEX(AQ$30:AQ$46,$F669)*(1-INDEX(AQ$121:AQ$137,$F669))</f>
        <v/>
      </c>
      <c r="AR669" s="37">
        <f>AR$12*$D669*INDEX(AR$21:AR$28,$E669)*INDEX(AR$30:AR$46,$F669)*(1-INDEX(AR$121:AR$137,$F669))</f>
        <v/>
      </c>
      <c r="AS669" s="37">
        <f>AS$12*$D669*INDEX(AS$21:AS$28,$E669)*INDEX(AS$30:AS$46,$F669)*(1-INDEX(AS$121:AS$137,$F669))</f>
        <v/>
      </c>
      <c r="AT669" s="37">
        <f>AT$12*$D669*INDEX(AT$21:AT$28,$E669)*INDEX(AT$30:AT$46,$F669)*(1-INDEX(AT$121:AT$137,$F669))</f>
        <v/>
      </c>
      <c r="AU669" s="37">
        <f>AU$12*$D669*INDEX(AU$21:AU$28,$E669)*INDEX(AU$30:AU$46,$F669)*(1-INDEX(AU$121:AU$137,$F669))</f>
        <v/>
      </c>
      <c r="AV669" s="37">
        <f>AV$12*$D669*INDEX(AV$21:AV$28,$E669)*INDEX(AV$30:AV$46,$F669)*(1-INDEX(AV$121:AV$137,$F669))</f>
        <v/>
      </c>
      <c r="AW669" s="37">
        <f>AW$12*$D669*INDEX(AW$21:AW$28,$E669)*INDEX(AW$30:AW$46,$F669)*(1-INDEX(AW$121:AW$137,$F669))</f>
        <v/>
      </c>
      <c r="AX669" s="37">
        <f>AX$12*$D669*INDEX(AX$21:AX$28,$E669)*INDEX(AX$30:AX$46,$F669)*(1-INDEX(AX$121:AX$137,$F669))</f>
        <v/>
      </c>
      <c r="AY669" s="40">
        <f>CARBONTAX(AY$12,$D669,INDEX(AY$21:AY$28,$E669),INDEX(AY$30:AY$46,$F669),INDEX(AY$121:AY$137,$F669))</f>
        <v/>
      </c>
    </row>
    <row r="670" hidden="1" outlineLevel="2">
      <c r="A670" s="14" t="inlineStr">
        <is>
          <t>ctxnew</t>
        </is>
      </c>
      <c r="B670" s="14" t="inlineStr">
        <is>
          <t>oop</t>
        </is>
      </c>
      <c r="C670" s="14" t="inlineStr">
        <is>
          <t>nav</t>
        </is>
      </c>
      <c r="D670" s="37">
        <f>INDEX(Inputs!$T$5:$T$132,MATCH($B670&amp;"|"&amp;$C670,Inputs!$A$5:$A$132,0))</f>
        <v/>
      </c>
      <c r="E670" s="37">
        <f>INDEX(Inputs!$J$5:$J$132,MATCH($B670&amp;"|"&amp;$C670,Inputs!$A$5:$A$132,0))</f>
        <v/>
      </c>
      <c r="F670" s="37">
        <f>INDEX(Inputs!$K$5:$K$132,MATCH($B670&amp;"|"&amp;$C670,Inputs!$A$5:$A$132,0))</f>
        <v/>
      </c>
      <c r="G670" s="36" t="n"/>
      <c r="H670" s="14">
        <f>INDEX(Variables!$B$5:$B$105,MATCH($A670,Variables!$A$5:$A$105,0))&amp;IF($C670="",""," | "&amp;INDEX(Mapping!$B$5:$B$26,MATCH($C670,Mapping!$A$5:$A$26,0))&amp;" | "&amp;INDEX(Mapping!$B$30:$B$41,MATCH($B670,Mapping!$A$30:$A$41,0)))</f>
        <v/>
      </c>
      <c r="I670" s="14">
        <f>INDEX(Variables!$C$5:$C$105,MATCH($A670,Variables!$A$5:$A$105,0))</f>
        <v/>
      </c>
      <c r="J670" s="14">
        <f>INDEX(Variables!$E$5:$E$105,MATCH($A670,Variables!$A$5:$A$105,0))</f>
        <v/>
      </c>
      <c r="K670" s="11">
        <f>LOWER(Settings!$C$4)&amp;".mit."&amp;$A670&amp;IF($C670="","","."&amp;$C670&amp;"."&amp;$B670)&amp;IF(INDEX(Variables!$D$5:$D$105,MATCH($A670,Variables!$A$5:$A$105,0))="","","."&amp;INDEX(Variables!$D$5:$D$105,MATCH($A670,Variables!$A$5:$A$105,0)))&amp;"."&amp;K$5</f>
        <v/>
      </c>
      <c r="L670" s="38">
        <f>L$12*$D670*INDEX(L$21:L$28,$E670)*INDEX(L$30:L$46,$F670)*(1-INDEX(L$121:L$137,$F670))</f>
        <v/>
      </c>
      <c r="M670" s="37">
        <f>M$12*$D670*INDEX(M$21:M$28,$E670)*INDEX(M$30:M$46,$F670)*(1-INDEX(M$121:M$137,$F670))</f>
        <v/>
      </c>
      <c r="N670" s="37">
        <f>N$12*$D670*INDEX(N$21:N$28,$E670)*INDEX(N$30:N$46,$F670)*(1-INDEX(N$121:N$137,$F670))</f>
        <v/>
      </c>
      <c r="O670" s="37">
        <f>O$12*$D670*INDEX(O$21:O$28,$E670)*INDEX(O$30:O$46,$F670)*(1-INDEX(O$121:O$137,$F670))</f>
        <v/>
      </c>
      <c r="P670" s="37">
        <f>P$12*$D670*INDEX(P$21:P$28,$E670)*INDEX(P$30:P$46,$F670)*(1-INDEX(P$121:P$137,$F670))</f>
        <v/>
      </c>
      <c r="Q670" s="37">
        <f>Q$12*$D670*INDEX(Q$21:Q$28,$E670)*INDEX(Q$30:Q$46,$F670)*(1-INDEX(Q$121:Q$137,$F670))</f>
        <v/>
      </c>
      <c r="R670" s="37">
        <f>R$12*$D670*INDEX(R$21:R$28,$E670)*INDEX(R$30:R$46,$F670)*(1-INDEX(R$121:R$137,$F670))</f>
        <v/>
      </c>
      <c r="S670" s="37">
        <f>S$12*$D670*INDEX(S$21:S$28,$E670)*INDEX(S$30:S$46,$F670)*(1-INDEX(S$121:S$137,$F670))</f>
        <v/>
      </c>
      <c r="T670" s="37">
        <f>T$12*$D670*INDEX(T$21:T$28,$E670)*INDEX(T$30:T$46,$F670)*(1-INDEX(T$121:T$137,$F670))</f>
        <v/>
      </c>
      <c r="U670" s="37">
        <f>U$12*$D670*INDEX(U$21:U$28,$E670)*INDEX(U$30:U$46,$F670)*(1-INDEX(U$121:U$137,$F670))</f>
        <v/>
      </c>
      <c r="V670" s="37">
        <f>V$12*$D670*INDEX(V$21:V$28,$E670)*INDEX(V$30:V$46,$F670)*(1-INDEX(V$121:V$137,$F670))</f>
        <v/>
      </c>
      <c r="W670" s="37">
        <f>W$12*$D670*INDEX(W$21:W$28,$E670)*INDEX(W$30:W$46,$F670)*(1-INDEX(W$121:W$137,$F670))</f>
        <v/>
      </c>
      <c r="X670" s="37">
        <f>X$12*$D670*INDEX(X$21:X$28,$E670)*INDEX(X$30:X$46,$F670)*(1-INDEX(X$121:X$137,$F670))</f>
        <v/>
      </c>
      <c r="Y670" s="37">
        <f>Y$12*$D670*INDEX(Y$21:Y$28,$E670)*INDEX(Y$30:Y$46,$F670)*(1-INDEX(Y$121:Y$137,$F670))</f>
        <v/>
      </c>
      <c r="Z670" s="37">
        <f>Z$12*$D670*INDEX(Z$21:Z$28,$E670)*INDEX(Z$30:Z$46,$F670)*(1-INDEX(Z$121:Z$137,$F670))</f>
        <v/>
      </c>
      <c r="AA670" s="37">
        <f>AA$12*$D670*INDEX(AA$21:AA$28,$E670)*INDEX(AA$30:AA$46,$F670)*(1-INDEX(AA$121:AA$137,$F670))</f>
        <v/>
      </c>
      <c r="AB670" s="37">
        <f>AB$12*$D670*INDEX(AB$21:AB$28,$E670)*INDEX(AB$30:AB$46,$F670)*(1-INDEX(AB$121:AB$137,$F670))</f>
        <v/>
      </c>
      <c r="AC670" s="37">
        <f>AC$12*$D670*INDEX(AC$21:AC$28,$E670)*INDEX(AC$30:AC$46,$F670)*(1-INDEX(AC$121:AC$137,$F670))</f>
        <v/>
      </c>
      <c r="AD670" s="40">
        <f>CARBONTAX(AD$12,$D670,INDEX(AD$21:AD$28,$E670),INDEX(AD$30:AD$46,$F670),INDEX(AD$121:AD$137,$F670))</f>
        <v/>
      </c>
      <c r="AF670" s="11">
        <f>LOWER(Settings!$C$4)&amp;".mit."&amp;$A670&amp;IF($C670="","","."&amp;$C670&amp;"."&amp;$B670)&amp;IF(INDEX(Variables!$D$5:$D$105,MATCH($A670,Variables!$A$5:$A$105,0))="","","."&amp;INDEX(Variables!$D$5:$D$105,MATCH($A670,Variables!$A$5:$A$105,0)))&amp;"."&amp;AF$5</f>
        <v/>
      </c>
      <c r="AG670" s="38">
        <f>AG$12*$D670*INDEX(AG$21:AG$28,$E670)*INDEX(AG$30:AG$46,$F670)*(1-INDEX(AG$121:AG$137,$F670))</f>
        <v/>
      </c>
      <c r="AH670" s="37">
        <f>AH$12*$D670*INDEX(AH$21:AH$28,$E670)*INDEX(AH$30:AH$46,$F670)*(1-INDEX(AH$121:AH$137,$F670))</f>
        <v/>
      </c>
      <c r="AI670" s="37">
        <f>AI$12*$D670*INDEX(AI$21:AI$28,$E670)*INDEX(AI$30:AI$46,$F670)*(1-INDEX(AI$121:AI$137,$F670))</f>
        <v/>
      </c>
      <c r="AJ670" s="37">
        <f>AJ$12*$D670*INDEX(AJ$21:AJ$28,$E670)*INDEX(AJ$30:AJ$46,$F670)*(1-INDEX(AJ$121:AJ$137,$F670))</f>
        <v/>
      </c>
      <c r="AK670" s="37">
        <f>AK$12*$D670*INDEX(AK$21:AK$28,$E670)*INDEX(AK$30:AK$46,$F670)*(1-INDEX(AK$121:AK$137,$F670))</f>
        <v/>
      </c>
      <c r="AL670" s="37">
        <f>AL$12*$D670*INDEX(AL$21:AL$28,$E670)*INDEX(AL$30:AL$46,$F670)*(1-INDEX(AL$121:AL$137,$F670))</f>
        <v/>
      </c>
      <c r="AM670" s="37">
        <f>AM$12*$D670*INDEX(AM$21:AM$28,$E670)*INDEX(AM$30:AM$46,$F670)*(1-INDEX(AM$121:AM$137,$F670))</f>
        <v/>
      </c>
      <c r="AN670" s="37">
        <f>AN$12*$D670*INDEX(AN$21:AN$28,$E670)*INDEX(AN$30:AN$46,$F670)*(1-INDEX(AN$121:AN$137,$F670))</f>
        <v/>
      </c>
      <c r="AO670" s="37">
        <f>AO$12*$D670*INDEX(AO$21:AO$28,$E670)*INDEX(AO$30:AO$46,$F670)*(1-INDEX(AO$121:AO$137,$F670))</f>
        <v/>
      </c>
      <c r="AP670" s="37">
        <f>AP$12*$D670*INDEX(AP$21:AP$28,$E670)*INDEX(AP$30:AP$46,$F670)*(1-INDEX(AP$121:AP$137,$F670))</f>
        <v/>
      </c>
      <c r="AQ670" s="37">
        <f>AQ$12*$D670*INDEX(AQ$21:AQ$28,$E670)*INDEX(AQ$30:AQ$46,$F670)*(1-INDEX(AQ$121:AQ$137,$F670))</f>
        <v/>
      </c>
      <c r="AR670" s="37">
        <f>AR$12*$D670*INDEX(AR$21:AR$28,$E670)*INDEX(AR$30:AR$46,$F670)*(1-INDEX(AR$121:AR$137,$F670))</f>
        <v/>
      </c>
      <c r="AS670" s="37">
        <f>AS$12*$D670*INDEX(AS$21:AS$28,$E670)*INDEX(AS$30:AS$46,$F670)*(1-INDEX(AS$121:AS$137,$F670))</f>
        <v/>
      </c>
      <c r="AT670" s="37">
        <f>AT$12*$D670*INDEX(AT$21:AT$28,$E670)*INDEX(AT$30:AT$46,$F670)*(1-INDEX(AT$121:AT$137,$F670))</f>
        <v/>
      </c>
      <c r="AU670" s="37">
        <f>AU$12*$D670*INDEX(AU$21:AU$28,$E670)*INDEX(AU$30:AU$46,$F670)*(1-INDEX(AU$121:AU$137,$F670))</f>
        <v/>
      </c>
      <c r="AV670" s="37">
        <f>AV$12*$D670*INDEX(AV$21:AV$28,$E670)*INDEX(AV$30:AV$46,$F670)*(1-INDEX(AV$121:AV$137,$F670))</f>
        <v/>
      </c>
      <c r="AW670" s="37">
        <f>AW$12*$D670*INDEX(AW$21:AW$28,$E670)*INDEX(AW$30:AW$46,$F670)*(1-INDEX(AW$121:AW$137,$F670))</f>
        <v/>
      </c>
      <c r="AX670" s="37">
        <f>AX$12*$D670*INDEX(AX$21:AX$28,$E670)*INDEX(AX$30:AX$46,$F670)*(1-INDEX(AX$121:AX$137,$F670))</f>
        <v/>
      </c>
      <c r="AY670" s="40">
        <f>CARBONTAX(AY$12,$D670,INDEX(AY$21:AY$28,$E670),INDEX(AY$30:AY$46,$F670),INDEX(AY$121:AY$137,$F670))</f>
        <v/>
      </c>
    </row>
    <row r="671" hidden="1" outlineLevel="2">
      <c r="A671" s="14" t="inlineStr">
        <is>
          <t>ctxnew</t>
        </is>
      </c>
      <c r="B671" s="14" t="inlineStr">
        <is>
          <t>bio</t>
        </is>
      </c>
      <c r="C671" s="14" t="inlineStr">
        <is>
          <t>nav</t>
        </is>
      </c>
      <c r="D671" s="37">
        <f>INDEX(Inputs!$T$5:$T$132,MATCH($B671&amp;"|"&amp;$C671,Inputs!$A$5:$A$132,0))</f>
        <v/>
      </c>
      <c r="E671" s="37">
        <f>INDEX(Inputs!$J$5:$J$132,MATCH($B671&amp;"|"&amp;$C671,Inputs!$A$5:$A$132,0))</f>
        <v/>
      </c>
      <c r="F671" s="37">
        <f>INDEX(Inputs!$K$5:$K$132,MATCH($B671&amp;"|"&amp;$C671,Inputs!$A$5:$A$132,0))</f>
        <v/>
      </c>
      <c r="G671" s="36" t="n"/>
      <c r="H671" s="14">
        <f>INDEX(Variables!$B$5:$B$105,MATCH($A671,Variables!$A$5:$A$105,0))&amp;IF($C671="",""," | "&amp;INDEX(Mapping!$B$5:$B$26,MATCH($C671,Mapping!$A$5:$A$26,0))&amp;" | "&amp;INDEX(Mapping!$B$30:$B$41,MATCH($B671,Mapping!$A$30:$A$41,0)))</f>
        <v/>
      </c>
      <c r="I671" s="14">
        <f>INDEX(Variables!$C$5:$C$105,MATCH($A671,Variables!$A$5:$A$105,0))</f>
        <v/>
      </c>
      <c r="J671" s="14">
        <f>INDEX(Variables!$E$5:$E$105,MATCH($A671,Variables!$A$5:$A$105,0))</f>
        <v/>
      </c>
      <c r="K671" s="11">
        <f>LOWER(Settings!$C$4)&amp;".mit."&amp;$A671&amp;IF($C671="","","."&amp;$C671&amp;"."&amp;$B671)&amp;IF(INDEX(Variables!$D$5:$D$105,MATCH($A671,Variables!$A$5:$A$105,0))="","","."&amp;INDEX(Variables!$D$5:$D$105,MATCH($A671,Variables!$A$5:$A$105,0)))&amp;"."&amp;K$5</f>
        <v/>
      </c>
      <c r="L671" s="38">
        <f>L$12*$D671*INDEX(L$21:L$28,$E671)*INDEX(L$30:L$46,$F671)*(1-INDEX(L$121:L$137,$F671))</f>
        <v/>
      </c>
      <c r="M671" s="37">
        <f>M$12*$D671*INDEX(M$21:M$28,$E671)*INDEX(M$30:M$46,$F671)*(1-INDEX(M$121:M$137,$F671))</f>
        <v/>
      </c>
      <c r="N671" s="37">
        <f>N$12*$D671*INDEX(N$21:N$28,$E671)*INDEX(N$30:N$46,$F671)*(1-INDEX(N$121:N$137,$F671))</f>
        <v/>
      </c>
      <c r="O671" s="37">
        <f>O$12*$D671*INDEX(O$21:O$28,$E671)*INDEX(O$30:O$46,$F671)*(1-INDEX(O$121:O$137,$F671))</f>
        <v/>
      </c>
      <c r="P671" s="37">
        <f>P$12*$D671*INDEX(P$21:P$28,$E671)*INDEX(P$30:P$46,$F671)*(1-INDEX(P$121:P$137,$F671))</f>
        <v/>
      </c>
      <c r="Q671" s="37">
        <f>Q$12*$D671*INDEX(Q$21:Q$28,$E671)*INDEX(Q$30:Q$46,$F671)*(1-INDEX(Q$121:Q$137,$F671))</f>
        <v/>
      </c>
      <c r="R671" s="37">
        <f>R$12*$D671*INDEX(R$21:R$28,$E671)*INDEX(R$30:R$46,$F671)*(1-INDEX(R$121:R$137,$F671))</f>
        <v/>
      </c>
      <c r="S671" s="37">
        <f>S$12*$D671*INDEX(S$21:S$28,$E671)*INDEX(S$30:S$46,$F671)*(1-INDEX(S$121:S$137,$F671))</f>
        <v/>
      </c>
      <c r="T671" s="37">
        <f>T$12*$D671*INDEX(T$21:T$28,$E671)*INDEX(T$30:T$46,$F671)*(1-INDEX(T$121:T$137,$F671))</f>
        <v/>
      </c>
      <c r="U671" s="37">
        <f>U$12*$D671*INDEX(U$21:U$28,$E671)*INDEX(U$30:U$46,$F671)*(1-INDEX(U$121:U$137,$F671))</f>
        <v/>
      </c>
      <c r="V671" s="37">
        <f>V$12*$D671*INDEX(V$21:V$28,$E671)*INDEX(V$30:V$46,$F671)*(1-INDEX(V$121:V$137,$F671))</f>
        <v/>
      </c>
      <c r="W671" s="37">
        <f>W$12*$D671*INDEX(W$21:W$28,$E671)*INDEX(W$30:W$46,$F671)*(1-INDEX(W$121:W$137,$F671))</f>
        <v/>
      </c>
      <c r="X671" s="37">
        <f>X$12*$D671*INDEX(X$21:X$28,$E671)*INDEX(X$30:X$46,$F671)*(1-INDEX(X$121:X$137,$F671))</f>
        <v/>
      </c>
      <c r="Y671" s="37">
        <f>Y$12*$D671*INDEX(Y$21:Y$28,$E671)*INDEX(Y$30:Y$46,$F671)*(1-INDEX(Y$121:Y$137,$F671))</f>
        <v/>
      </c>
      <c r="Z671" s="37">
        <f>Z$12*$D671*INDEX(Z$21:Z$28,$E671)*INDEX(Z$30:Z$46,$F671)*(1-INDEX(Z$121:Z$137,$F671))</f>
        <v/>
      </c>
      <c r="AA671" s="37">
        <f>AA$12*$D671*INDEX(AA$21:AA$28,$E671)*INDEX(AA$30:AA$46,$F671)*(1-INDEX(AA$121:AA$137,$F671))</f>
        <v/>
      </c>
      <c r="AB671" s="37">
        <f>AB$12*$D671*INDEX(AB$21:AB$28,$E671)*INDEX(AB$30:AB$46,$F671)*(1-INDEX(AB$121:AB$137,$F671))</f>
        <v/>
      </c>
      <c r="AC671" s="37">
        <f>AC$12*$D671*INDEX(AC$21:AC$28,$E671)*INDEX(AC$30:AC$46,$F671)*(1-INDEX(AC$121:AC$137,$F671))</f>
        <v/>
      </c>
      <c r="AD671" s="40">
        <f>CARBONTAX(AD$12,$D671,INDEX(AD$21:AD$28,$E671),INDEX(AD$30:AD$46,$F671),INDEX(AD$121:AD$137,$F671))</f>
        <v/>
      </c>
      <c r="AF671" s="11">
        <f>LOWER(Settings!$C$4)&amp;".mit."&amp;$A671&amp;IF($C671="","","."&amp;$C671&amp;"."&amp;$B671)&amp;IF(INDEX(Variables!$D$5:$D$105,MATCH($A671,Variables!$A$5:$A$105,0))="","","."&amp;INDEX(Variables!$D$5:$D$105,MATCH($A671,Variables!$A$5:$A$105,0)))&amp;"."&amp;AF$5</f>
        <v/>
      </c>
      <c r="AG671" s="38">
        <f>AG$12*$D671*INDEX(AG$21:AG$28,$E671)*INDEX(AG$30:AG$46,$F671)*(1-INDEX(AG$121:AG$137,$F671))</f>
        <v/>
      </c>
      <c r="AH671" s="37">
        <f>AH$12*$D671*INDEX(AH$21:AH$28,$E671)*INDEX(AH$30:AH$46,$F671)*(1-INDEX(AH$121:AH$137,$F671))</f>
        <v/>
      </c>
      <c r="AI671" s="37">
        <f>AI$12*$D671*INDEX(AI$21:AI$28,$E671)*INDEX(AI$30:AI$46,$F671)*(1-INDEX(AI$121:AI$137,$F671))</f>
        <v/>
      </c>
      <c r="AJ671" s="37">
        <f>AJ$12*$D671*INDEX(AJ$21:AJ$28,$E671)*INDEX(AJ$30:AJ$46,$F671)*(1-INDEX(AJ$121:AJ$137,$F671))</f>
        <v/>
      </c>
      <c r="AK671" s="37">
        <f>AK$12*$D671*INDEX(AK$21:AK$28,$E671)*INDEX(AK$30:AK$46,$F671)*(1-INDEX(AK$121:AK$137,$F671))</f>
        <v/>
      </c>
      <c r="AL671" s="37">
        <f>AL$12*$D671*INDEX(AL$21:AL$28,$E671)*INDEX(AL$30:AL$46,$F671)*(1-INDEX(AL$121:AL$137,$F671))</f>
        <v/>
      </c>
      <c r="AM671" s="37">
        <f>AM$12*$D671*INDEX(AM$21:AM$28,$E671)*INDEX(AM$30:AM$46,$F671)*(1-INDEX(AM$121:AM$137,$F671))</f>
        <v/>
      </c>
      <c r="AN671" s="37">
        <f>AN$12*$D671*INDEX(AN$21:AN$28,$E671)*INDEX(AN$30:AN$46,$F671)*(1-INDEX(AN$121:AN$137,$F671))</f>
        <v/>
      </c>
      <c r="AO671" s="37">
        <f>AO$12*$D671*INDEX(AO$21:AO$28,$E671)*INDEX(AO$30:AO$46,$F671)*(1-INDEX(AO$121:AO$137,$F671))</f>
        <v/>
      </c>
      <c r="AP671" s="37">
        <f>AP$12*$D671*INDEX(AP$21:AP$28,$E671)*INDEX(AP$30:AP$46,$F671)*(1-INDEX(AP$121:AP$137,$F671))</f>
        <v/>
      </c>
      <c r="AQ671" s="37">
        <f>AQ$12*$D671*INDEX(AQ$21:AQ$28,$E671)*INDEX(AQ$30:AQ$46,$F671)*(1-INDEX(AQ$121:AQ$137,$F671))</f>
        <v/>
      </c>
      <c r="AR671" s="37">
        <f>AR$12*$D671*INDEX(AR$21:AR$28,$E671)*INDEX(AR$30:AR$46,$F671)*(1-INDEX(AR$121:AR$137,$F671))</f>
        <v/>
      </c>
      <c r="AS671" s="37">
        <f>AS$12*$D671*INDEX(AS$21:AS$28,$E671)*INDEX(AS$30:AS$46,$F671)*(1-INDEX(AS$121:AS$137,$F671))</f>
        <v/>
      </c>
      <c r="AT671" s="37">
        <f>AT$12*$D671*INDEX(AT$21:AT$28,$E671)*INDEX(AT$30:AT$46,$F671)*(1-INDEX(AT$121:AT$137,$F671))</f>
        <v/>
      </c>
      <c r="AU671" s="37">
        <f>AU$12*$D671*INDEX(AU$21:AU$28,$E671)*INDEX(AU$30:AU$46,$F671)*(1-INDEX(AU$121:AU$137,$F671))</f>
        <v/>
      </c>
      <c r="AV671" s="37">
        <f>AV$12*$D671*INDEX(AV$21:AV$28,$E671)*INDEX(AV$30:AV$46,$F671)*(1-INDEX(AV$121:AV$137,$F671))</f>
        <v/>
      </c>
      <c r="AW671" s="37">
        <f>AW$12*$D671*INDEX(AW$21:AW$28,$E671)*INDEX(AW$30:AW$46,$F671)*(1-INDEX(AW$121:AW$137,$F671))</f>
        <v/>
      </c>
      <c r="AX671" s="37">
        <f>AX$12*$D671*INDEX(AX$21:AX$28,$E671)*INDEX(AX$30:AX$46,$F671)*(1-INDEX(AX$121:AX$137,$F671))</f>
        <v/>
      </c>
      <c r="AY671" s="40">
        <f>CARBONTAX(AY$12,$D671,INDEX(AY$21:AY$28,$E671),INDEX(AY$30:AY$46,$F671),INDEX(AY$121:AY$137,$F671))</f>
        <v/>
      </c>
    </row>
    <row r="672" hidden="1" outlineLevel="2"/>
    <row r="673" hidden="1" outlineLevel="2">
      <c r="A673" s="14" t="inlineStr">
        <is>
          <t>ets</t>
        </is>
      </c>
      <c r="B673" s="14" t="inlineStr">
        <is>
          <t>coa</t>
        </is>
      </c>
      <c r="C673" s="14" t="inlineStr">
        <is>
          <t>nav</t>
        </is>
      </c>
      <c r="D673" s="37">
        <f>INDEX(Inputs!$T$5:$T$132,MATCH($B673&amp;"|"&amp;$C673,Inputs!$A$5:$A$132,0))</f>
        <v/>
      </c>
      <c r="E673" s="37">
        <f>INDEX(Inputs!$K$5:$K$132,MATCH($B673&amp;"|"&amp;$C673,Inputs!$A$5:$A$132,0))</f>
        <v/>
      </c>
      <c r="F673" s="36" t="n"/>
      <c r="G673" s="36" t="n"/>
      <c r="H673" s="14">
        <f>INDEX(Variables!$B$5:$B$105,MATCH($A673,Variables!$A$5:$A$105,0))&amp;IF($C673="",""," | "&amp;INDEX(Mapping!$B$5:$B$26,MATCH($C673,Mapping!$A$5:$A$26,0))&amp;" | "&amp;INDEX(Mapping!$B$30:$B$41,MATCH($B673,Mapping!$A$30:$A$41,0)))</f>
        <v/>
      </c>
      <c r="I673" s="14">
        <f>INDEX(Variables!$C$5:$C$105,MATCH($A673,Variables!$A$5:$A$105,0))</f>
        <v/>
      </c>
      <c r="J673" s="14">
        <f>INDEX(Variables!$E$5:$E$105,MATCH($A673,Variables!$A$5:$A$105,0))</f>
        <v/>
      </c>
      <c r="K673" s="11">
        <f>LOWER(Settings!$C$4)&amp;".mit."&amp;$A673&amp;IF($C673="","","."&amp;$C673&amp;"."&amp;$B673)&amp;IF(INDEX(Variables!$D$5:$D$105,MATCH($A673,Variables!$A$5:$A$105,0))="","","."&amp;INDEX(Variables!$D$5:$D$105,MATCH($A673,Variables!$A$5:$A$105,0)))&amp;"."&amp;K$5</f>
        <v/>
      </c>
      <c r="L673" s="38">
        <f>L$194*$D673*INDEX(L$121:L$137,$E673)*(1-INDEX(L$151:L$167,$E673))</f>
        <v/>
      </c>
      <c r="M673" s="37">
        <f>M$194*$D673*INDEX(M$121:M$137,$E673)*(1-INDEX(M$151:M$167,$E673))</f>
        <v/>
      </c>
      <c r="N673" s="37">
        <f>N$194*$D673*INDEX(N$121:N$137,$E673)*(1-INDEX(N$151:N$167,$E673))</f>
        <v/>
      </c>
      <c r="O673" s="37">
        <f>O$194*$D673*INDEX(O$121:O$137,$E673)*(1-INDEX(O$151:O$167,$E673))</f>
        <v/>
      </c>
      <c r="P673" s="37">
        <f>P$194*$D673*INDEX(P$121:P$137,$E673)*(1-INDEX(P$151:P$167,$E673))</f>
        <v/>
      </c>
      <c r="Q673" s="37">
        <f>Q$194*$D673*INDEX(Q$121:Q$137,$E673)*(1-INDEX(Q$151:Q$167,$E673))</f>
        <v/>
      </c>
      <c r="R673" s="37">
        <f>R$194*$D673*INDEX(R$121:R$137,$E673)*(1-INDEX(R$151:R$167,$E673))</f>
        <v/>
      </c>
      <c r="S673" s="37">
        <f>S$194*$D673*INDEX(S$121:S$137,$E673)*(1-INDEX(S$151:S$167,$E673))</f>
        <v/>
      </c>
      <c r="T673" s="37">
        <f>T$194*$D673*INDEX(T$121:T$137,$E673)*(1-INDEX(T$151:T$167,$E673))</f>
        <v/>
      </c>
      <c r="U673" s="37">
        <f>U$194*$D673*INDEX(U$121:U$137,$E673)*(1-INDEX(U$151:U$167,$E673))</f>
        <v/>
      </c>
      <c r="V673" s="37">
        <f>V$194*$D673*INDEX(V$121:V$137,$E673)*(1-INDEX(V$151:V$167,$E673))</f>
        <v/>
      </c>
      <c r="W673" s="37">
        <f>W$194*$D673*INDEX(W$121:W$137,$E673)*(1-INDEX(W$151:W$167,$E673))</f>
        <v/>
      </c>
      <c r="X673" s="37">
        <f>X$194*$D673*INDEX(X$121:X$137,$E673)*(1-INDEX(X$151:X$167,$E673))</f>
        <v/>
      </c>
      <c r="Y673" s="37">
        <f>Y$194*$D673*INDEX(Y$121:Y$137,$E673)*(1-INDEX(Y$151:Y$167,$E673))</f>
        <v/>
      </c>
      <c r="Z673" s="37">
        <f>Z$194*$D673*INDEX(Z$121:Z$137,$E673)*(1-INDEX(Z$151:Z$167,$E673))</f>
        <v/>
      </c>
      <c r="AA673" s="37">
        <f>AA$194*$D673*INDEX(AA$121:AA$137,$E673)*(1-INDEX(AA$151:AA$167,$E673))</f>
        <v/>
      </c>
      <c r="AB673" s="37">
        <f>AB$194*$D673*INDEX(AB$121:AB$137,$E673)*(1-INDEX(AB$151:AB$167,$E673))</f>
        <v/>
      </c>
      <c r="AC673" s="37">
        <f>AC$194*$D673*INDEX(AC$121:AC$137,$E673)*(1-INDEX(AC$151:AC$167,$E673))</f>
        <v/>
      </c>
      <c r="AD673" s="40">
        <f>ETSCOST(AD$194,$D673,INDEX(AD$121:AD$137,$E673),INDEX(AD$151:AD$167,$E673))</f>
        <v/>
      </c>
      <c r="AF673" s="11">
        <f>LOWER(Settings!$C$4)&amp;".mit."&amp;$A673&amp;IF($C673="","","."&amp;$C673&amp;"."&amp;$B673)&amp;IF(INDEX(Variables!$D$5:$D$105,MATCH($A673,Variables!$A$5:$A$105,0))="","","."&amp;INDEX(Variables!$D$5:$D$105,MATCH($A673,Variables!$A$5:$A$105,0)))&amp;"."&amp;AF$5</f>
        <v/>
      </c>
      <c r="AG673" s="38">
        <f>AG$194*$D673*INDEX(AG$121:AG$137,$E673)*(1-INDEX(AG$151:AG$167,$E673))</f>
        <v/>
      </c>
      <c r="AH673" s="37">
        <f>AH$194*$D673*INDEX(AH$121:AH$137,$E673)*(1-INDEX(AH$151:AH$167,$E673))</f>
        <v/>
      </c>
      <c r="AI673" s="37">
        <f>AI$194*$D673*INDEX(AI$121:AI$137,$E673)*(1-INDEX(AI$151:AI$167,$E673))</f>
        <v/>
      </c>
      <c r="AJ673" s="37">
        <f>AJ$194*$D673*INDEX(AJ$121:AJ$137,$E673)*(1-INDEX(AJ$151:AJ$167,$E673))</f>
        <v/>
      </c>
      <c r="AK673" s="37">
        <f>AK$194*$D673*INDEX(AK$121:AK$137,$E673)*(1-INDEX(AK$151:AK$167,$E673))</f>
        <v/>
      </c>
      <c r="AL673" s="37">
        <f>AL$194*$D673*INDEX(AL$121:AL$137,$E673)*(1-INDEX(AL$151:AL$167,$E673))</f>
        <v/>
      </c>
      <c r="AM673" s="37">
        <f>AM$194*$D673*INDEX(AM$121:AM$137,$E673)*(1-INDEX(AM$151:AM$167,$E673))</f>
        <v/>
      </c>
      <c r="AN673" s="37">
        <f>AN$194*$D673*INDEX(AN$121:AN$137,$E673)*(1-INDEX(AN$151:AN$167,$E673))</f>
        <v/>
      </c>
      <c r="AO673" s="37">
        <f>AO$194*$D673*INDEX(AO$121:AO$137,$E673)*(1-INDEX(AO$151:AO$167,$E673))</f>
        <v/>
      </c>
      <c r="AP673" s="37">
        <f>AP$194*$D673*INDEX(AP$121:AP$137,$E673)*(1-INDEX(AP$151:AP$167,$E673))</f>
        <v/>
      </c>
      <c r="AQ673" s="37">
        <f>AQ$194*$D673*INDEX(AQ$121:AQ$137,$E673)*(1-INDEX(AQ$151:AQ$167,$E673))</f>
        <v/>
      </c>
      <c r="AR673" s="37">
        <f>AR$194*$D673*INDEX(AR$121:AR$137,$E673)*(1-INDEX(AR$151:AR$167,$E673))</f>
        <v/>
      </c>
      <c r="AS673" s="37">
        <f>AS$194*$D673*INDEX(AS$121:AS$137,$E673)*(1-INDEX(AS$151:AS$167,$E673))</f>
        <v/>
      </c>
      <c r="AT673" s="37">
        <f>AT$194*$D673*INDEX(AT$121:AT$137,$E673)*(1-INDEX(AT$151:AT$167,$E673))</f>
        <v/>
      </c>
      <c r="AU673" s="37">
        <f>AU$194*$D673*INDEX(AU$121:AU$137,$E673)*(1-INDEX(AU$151:AU$167,$E673))</f>
        <v/>
      </c>
      <c r="AV673" s="37">
        <f>AV$194*$D673*INDEX(AV$121:AV$137,$E673)*(1-INDEX(AV$151:AV$167,$E673))</f>
        <v/>
      </c>
      <c r="AW673" s="37">
        <f>AW$194*$D673*INDEX(AW$121:AW$137,$E673)*(1-INDEX(AW$151:AW$167,$E673))</f>
        <v/>
      </c>
      <c r="AX673" s="37">
        <f>AX$194*$D673*INDEX(AX$121:AX$137,$E673)*(1-INDEX(AX$151:AX$167,$E673))</f>
        <v/>
      </c>
      <c r="AY673" s="40">
        <f>ETSCOST(AY$194,$D673,INDEX(AY$121:AY$137,$E673),INDEX(AY$151:AY$167,$E673))</f>
        <v/>
      </c>
    </row>
    <row r="674" hidden="1" outlineLevel="2">
      <c r="A674" s="14" t="inlineStr">
        <is>
          <t>ets</t>
        </is>
      </c>
      <c r="B674" s="14" t="inlineStr">
        <is>
          <t>nga</t>
        </is>
      </c>
      <c r="C674" s="14" t="inlineStr">
        <is>
          <t>nav</t>
        </is>
      </c>
      <c r="D674" s="37">
        <f>INDEX(Inputs!$T$5:$T$132,MATCH($B674&amp;"|"&amp;$C674,Inputs!$A$5:$A$132,0))</f>
        <v/>
      </c>
      <c r="E674" s="37">
        <f>INDEX(Inputs!$K$5:$K$132,MATCH($B674&amp;"|"&amp;$C674,Inputs!$A$5:$A$132,0))</f>
        <v/>
      </c>
      <c r="F674" s="36" t="n"/>
      <c r="G674" s="36" t="n"/>
      <c r="H674" s="14">
        <f>INDEX(Variables!$B$5:$B$105,MATCH($A674,Variables!$A$5:$A$105,0))&amp;IF($C674="",""," | "&amp;INDEX(Mapping!$B$5:$B$26,MATCH($C674,Mapping!$A$5:$A$26,0))&amp;" | "&amp;INDEX(Mapping!$B$30:$B$41,MATCH($B674,Mapping!$A$30:$A$41,0)))</f>
        <v/>
      </c>
      <c r="I674" s="14">
        <f>INDEX(Variables!$C$5:$C$105,MATCH($A674,Variables!$A$5:$A$105,0))</f>
        <v/>
      </c>
      <c r="J674" s="14">
        <f>INDEX(Variables!$E$5:$E$105,MATCH($A674,Variables!$A$5:$A$105,0))</f>
        <v/>
      </c>
      <c r="K674" s="11">
        <f>LOWER(Settings!$C$4)&amp;".mit."&amp;$A674&amp;IF($C674="","","."&amp;$C674&amp;"."&amp;$B674)&amp;IF(INDEX(Variables!$D$5:$D$105,MATCH($A674,Variables!$A$5:$A$105,0))="","","."&amp;INDEX(Variables!$D$5:$D$105,MATCH($A674,Variables!$A$5:$A$105,0)))&amp;"."&amp;K$5</f>
        <v/>
      </c>
      <c r="L674" s="38">
        <f>L$194*$D674*INDEX(L$121:L$137,$E674)*(1-INDEX(L$151:L$167,$E674))</f>
        <v/>
      </c>
      <c r="M674" s="37">
        <f>M$194*$D674*INDEX(M$121:M$137,$E674)*(1-INDEX(M$151:M$167,$E674))</f>
        <v/>
      </c>
      <c r="N674" s="37">
        <f>N$194*$D674*INDEX(N$121:N$137,$E674)*(1-INDEX(N$151:N$167,$E674))</f>
        <v/>
      </c>
      <c r="O674" s="37">
        <f>O$194*$D674*INDEX(O$121:O$137,$E674)*(1-INDEX(O$151:O$167,$E674))</f>
        <v/>
      </c>
      <c r="P674" s="37">
        <f>P$194*$D674*INDEX(P$121:P$137,$E674)*(1-INDEX(P$151:P$167,$E674))</f>
        <v/>
      </c>
      <c r="Q674" s="37">
        <f>Q$194*$D674*INDEX(Q$121:Q$137,$E674)*(1-INDEX(Q$151:Q$167,$E674))</f>
        <v/>
      </c>
      <c r="R674" s="37">
        <f>R$194*$D674*INDEX(R$121:R$137,$E674)*(1-INDEX(R$151:R$167,$E674))</f>
        <v/>
      </c>
      <c r="S674" s="37">
        <f>S$194*$D674*INDEX(S$121:S$137,$E674)*(1-INDEX(S$151:S$167,$E674))</f>
        <v/>
      </c>
      <c r="T674" s="37">
        <f>T$194*$D674*INDEX(T$121:T$137,$E674)*(1-INDEX(T$151:T$167,$E674))</f>
        <v/>
      </c>
      <c r="U674" s="37">
        <f>U$194*$D674*INDEX(U$121:U$137,$E674)*(1-INDEX(U$151:U$167,$E674))</f>
        <v/>
      </c>
      <c r="V674" s="37">
        <f>V$194*$D674*INDEX(V$121:V$137,$E674)*(1-INDEX(V$151:V$167,$E674))</f>
        <v/>
      </c>
      <c r="W674" s="37">
        <f>W$194*$D674*INDEX(W$121:W$137,$E674)*(1-INDEX(W$151:W$167,$E674))</f>
        <v/>
      </c>
      <c r="X674" s="37">
        <f>X$194*$D674*INDEX(X$121:X$137,$E674)*(1-INDEX(X$151:X$167,$E674))</f>
        <v/>
      </c>
      <c r="Y674" s="37">
        <f>Y$194*$D674*INDEX(Y$121:Y$137,$E674)*(1-INDEX(Y$151:Y$167,$E674))</f>
        <v/>
      </c>
      <c r="Z674" s="37">
        <f>Z$194*$D674*INDEX(Z$121:Z$137,$E674)*(1-INDEX(Z$151:Z$167,$E674))</f>
        <v/>
      </c>
      <c r="AA674" s="37">
        <f>AA$194*$D674*INDEX(AA$121:AA$137,$E674)*(1-INDEX(AA$151:AA$167,$E674))</f>
        <v/>
      </c>
      <c r="AB674" s="37">
        <f>AB$194*$D674*INDEX(AB$121:AB$137,$E674)*(1-INDEX(AB$151:AB$167,$E674))</f>
        <v/>
      </c>
      <c r="AC674" s="37">
        <f>AC$194*$D674*INDEX(AC$121:AC$137,$E674)*(1-INDEX(AC$151:AC$167,$E674))</f>
        <v/>
      </c>
      <c r="AD674" s="40">
        <f>ETSCOST(AD$194,$D674,INDEX(AD$121:AD$137,$E674),INDEX(AD$151:AD$167,$E674))</f>
        <v/>
      </c>
      <c r="AF674" s="11">
        <f>LOWER(Settings!$C$4)&amp;".mit."&amp;$A674&amp;IF($C674="","","."&amp;$C674&amp;"."&amp;$B674)&amp;IF(INDEX(Variables!$D$5:$D$105,MATCH($A674,Variables!$A$5:$A$105,0))="","","."&amp;INDEX(Variables!$D$5:$D$105,MATCH($A674,Variables!$A$5:$A$105,0)))&amp;"."&amp;AF$5</f>
        <v/>
      </c>
      <c r="AG674" s="38">
        <f>AG$194*$D674*INDEX(AG$121:AG$137,$E674)*(1-INDEX(AG$151:AG$167,$E674))</f>
        <v/>
      </c>
      <c r="AH674" s="37">
        <f>AH$194*$D674*INDEX(AH$121:AH$137,$E674)*(1-INDEX(AH$151:AH$167,$E674))</f>
        <v/>
      </c>
      <c r="AI674" s="37">
        <f>AI$194*$D674*INDEX(AI$121:AI$137,$E674)*(1-INDEX(AI$151:AI$167,$E674))</f>
        <v/>
      </c>
      <c r="AJ674" s="37">
        <f>AJ$194*$D674*INDEX(AJ$121:AJ$137,$E674)*(1-INDEX(AJ$151:AJ$167,$E674))</f>
        <v/>
      </c>
      <c r="AK674" s="37">
        <f>AK$194*$D674*INDEX(AK$121:AK$137,$E674)*(1-INDEX(AK$151:AK$167,$E674))</f>
        <v/>
      </c>
      <c r="AL674" s="37">
        <f>AL$194*$D674*INDEX(AL$121:AL$137,$E674)*(1-INDEX(AL$151:AL$167,$E674))</f>
        <v/>
      </c>
      <c r="AM674" s="37">
        <f>AM$194*$D674*INDEX(AM$121:AM$137,$E674)*(1-INDEX(AM$151:AM$167,$E674))</f>
        <v/>
      </c>
      <c r="AN674" s="37">
        <f>AN$194*$D674*INDEX(AN$121:AN$137,$E674)*(1-INDEX(AN$151:AN$167,$E674))</f>
        <v/>
      </c>
      <c r="AO674" s="37">
        <f>AO$194*$D674*INDEX(AO$121:AO$137,$E674)*(1-INDEX(AO$151:AO$167,$E674))</f>
        <v/>
      </c>
      <c r="AP674" s="37">
        <f>AP$194*$D674*INDEX(AP$121:AP$137,$E674)*(1-INDEX(AP$151:AP$167,$E674))</f>
        <v/>
      </c>
      <c r="AQ674" s="37">
        <f>AQ$194*$D674*INDEX(AQ$121:AQ$137,$E674)*(1-INDEX(AQ$151:AQ$167,$E674))</f>
        <v/>
      </c>
      <c r="AR674" s="37">
        <f>AR$194*$D674*INDEX(AR$121:AR$137,$E674)*(1-INDEX(AR$151:AR$167,$E674))</f>
        <v/>
      </c>
      <c r="AS674" s="37">
        <f>AS$194*$D674*INDEX(AS$121:AS$137,$E674)*(1-INDEX(AS$151:AS$167,$E674))</f>
        <v/>
      </c>
      <c r="AT674" s="37">
        <f>AT$194*$D674*INDEX(AT$121:AT$137,$E674)*(1-INDEX(AT$151:AT$167,$E674))</f>
        <v/>
      </c>
      <c r="AU674" s="37">
        <f>AU$194*$D674*INDEX(AU$121:AU$137,$E674)*(1-INDEX(AU$151:AU$167,$E674))</f>
        <v/>
      </c>
      <c r="AV674" s="37">
        <f>AV$194*$D674*INDEX(AV$121:AV$137,$E674)*(1-INDEX(AV$151:AV$167,$E674))</f>
        <v/>
      </c>
      <c r="AW674" s="37">
        <f>AW$194*$D674*INDEX(AW$121:AW$137,$E674)*(1-INDEX(AW$151:AW$167,$E674))</f>
        <v/>
      </c>
      <c r="AX674" s="37">
        <f>AX$194*$D674*INDEX(AX$121:AX$137,$E674)*(1-INDEX(AX$151:AX$167,$E674))</f>
        <v/>
      </c>
      <c r="AY674" s="40">
        <f>ETSCOST(AY$194,$D674,INDEX(AY$121:AY$137,$E674),INDEX(AY$151:AY$167,$E674))</f>
        <v/>
      </c>
    </row>
    <row r="675" hidden="1" outlineLevel="2">
      <c r="A675" s="14" t="inlineStr">
        <is>
          <t>ets</t>
        </is>
      </c>
      <c r="B675" s="14" t="inlineStr">
        <is>
          <t>gso</t>
        </is>
      </c>
      <c r="C675" s="14" t="inlineStr">
        <is>
          <t>nav</t>
        </is>
      </c>
      <c r="D675" s="37">
        <f>INDEX(Inputs!$T$5:$T$132,MATCH($B675&amp;"|"&amp;$C675,Inputs!$A$5:$A$132,0))</f>
        <v/>
      </c>
      <c r="E675" s="37">
        <f>INDEX(Inputs!$K$5:$K$132,MATCH($B675&amp;"|"&amp;$C675,Inputs!$A$5:$A$132,0))</f>
        <v/>
      </c>
      <c r="F675" s="36" t="n"/>
      <c r="G675" s="36" t="n"/>
      <c r="H675" s="14">
        <f>INDEX(Variables!$B$5:$B$105,MATCH($A675,Variables!$A$5:$A$105,0))&amp;IF($C675="",""," | "&amp;INDEX(Mapping!$B$5:$B$26,MATCH($C675,Mapping!$A$5:$A$26,0))&amp;" | "&amp;INDEX(Mapping!$B$30:$B$41,MATCH($B675,Mapping!$A$30:$A$41,0)))</f>
        <v/>
      </c>
      <c r="I675" s="14">
        <f>INDEX(Variables!$C$5:$C$105,MATCH($A675,Variables!$A$5:$A$105,0))</f>
        <v/>
      </c>
      <c r="J675" s="14">
        <f>INDEX(Variables!$E$5:$E$105,MATCH($A675,Variables!$A$5:$A$105,0))</f>
        <v/>
      </c>
      <c r="K675" s="11">
        <f>LOWER(Settings!$C$4)&amp;".mit."&amp;$A675&amp;IF($C675="","","."&amp;$C675&amp;"."&amp;$B675)&amp;IF(INDEX(Variables!$D$5:$D$105,MATCH($A675,Variables!$A$5:$A$105,0))="","","."&amp;INDEX(Variables!$D$5:$D$105,MATCH($A675,Variables!$A$5:$A$105,0)))&amp;"."&amp;K$5</f>
        <v/>
      </c>
      <c r="L675" s="38">
        <f>L$194*$D675*INDEX(L$121:L$137,$E675)*(1-INDEX(L$151:L$167,$E675))</f>
        <v/>
      </c>
      <c r="M675" s="37">
        <f>M$194*$D675*INDEX(M$121:M$137,$E675)*(1-INDEX(M$151:M$167,$E675))</f>
        <v/>
      </c>
      <c r="N675" s="37">
        <f>N$194*$D675*INDEX(N$121:N$137,$E675)*(1-INDEX(N$151:N$167,$E675))</f>
        <v/>
      </c>
      <c r="O675" s="37">
        <f>O$194*$D675*INDEX(O$121:O$137,$E675)*(1-INDEX(O$151:O$167,$E675))</f>
        <v/>
      </c>
      <c r="P675" s="37">
        <f>P$194*$D675*INDEX(P$121:P$137,$E675)*(1-INDEX(P$151:P$167,$E675))</f>
        <v/>
      </c>
      <c r="Q675" s="37">
        <f>Q$194*$D675*INDEX(Q$121:Q$137,$E675)*(1-INDEX(Q$151:Q$167,$E675))</f>
        <v/>
      </c>
      <c r="R675" s="37">
        <f>R$194*$D675*INDEX(R$121:R$137,$E675)*(1-INDEX(R$151:R$167,$E675))</f>
        <v/>
      </c>
      <c r="S675" s="37">
        <f>S$194*$D675*INDEX(S$121:S$137,$E675)*(1-INDEX(S$151:S$167,$E675))</f>
        <v/>
      </c>
      <c r="T675" s="37">
        <f>T$194*$D675*INDEX(T$121:T$137,$E675)*(1-INDEX(T$151:T$167,$E675))</f>
        <v/>
      </c>
      <c r="U675" s="37">
        <f>U$194*$D675*INDEX(U$121:U$137,$E675)*(1-INDEX(U$151:U$167,$E675))</f>
        <v/>
      </c>
      <c r="V675" s="37">
        <f>V$194*$D675*INDEX(V$121:V$137,$E675)*(1-INDEX(V$151:V$167,$E675))</f>
        <v/>
      </c>
      <c r="W675" s="37">
        <f>W$194*$D675*INDEX(W$121:W$137,$E675)*(1-INDEX(W$151:W$167,$E675))</f>
        <v/>
      </c>
      <c r="X675" s="37">
        <f>X$194*$D675*INDEX(X$121:X$137,$E675)*(1-INDEX(X$151:X$167,$E675))</f>
        <v/>
      </c>
      <c r="Y675" s="37">
        <f>Y$194*$D675*INDEX(Y$121:Y$137,$E675)*(1-INDEX(Y$151:Y$167,$E675))</f>
        <v/>
      </c>
      <c r="Z675" s="37">
        <f>Z$194*$D675*INDEX(Z$121:Z$137,$E675)*(1-INDEX(Z$151:Z$167,$E675))</f>
        <v/>
      </c>
      <c r="AA675" s="37">
        <f>AA$194*$D675*INDEX(AA$121:AA$137,$E675)*(1-INDEX(AA$151:AA$167,$E675))</f>
        <v/>
      </c>
      <c r="AB675" s="37">
        <f>AB$194*$D675*INDEX(AB$121:AB$137,$E675)*(1-INDEX(AB$151:AB$167,$E675))</f>
        <v/>
      </c>
      <c r="AC675" s="37">
        <f>AC$194*$D675*INDEX(AC$121:AC$137,$E675)*(1-INDEX(AC$151:AC$167,$E675))</f>
        <v/>
      </c>
      <c r="AD675" s="40">
        <f>ETSCOST(AD$194,$D675,INDEX(AD$121:AD$137,$E675),INDEX(AD$151:AD$167,$E675))</f>
        <v/>
      </c>
      <c r="AF675" s="11">
        <f>LOWER(Settings!$C$4)&amp;".mit."&amp;$A675&amp;IF($C675="","","."&amp;$C675&amp;"."&amp;$B675)&amp;IF(INDEX(Variables!$D$5:$D$105,MATCH($A675,Variables!$A$5:$A$105,0))="","","."&amp;INDEX(Variables!$D$5:$D$105,MATCH($A675,Variables!$A$5:$A$105,0)))&amp;"."&amp;AF$5</f>
        <v/>
      </c>
      <c r="AG675" s="38">
        <f>AG$194*$D675*INDEX(AG$121:AG$137,$E675)*(1-INDEX(AG$151:AG$167,$E675))</f>
        <v/>
      </c>
      <c r="AH675" s="37">
        <f>AH$194*$D675*INDEX(AH$121:AH$137,$E675)*(1-INDEX(AH$151:AH$167,$E675))</f>
        <v/>
      </c>
      <c r="AI675" s="37">
        <f>AI$194*$D675*INDEX(AI$121:AI$137,$E675)*(1-INDEX(AI$151:AI$167,$E675))</f>
        <v/>
      </c>
      <c r="AJ675" s="37">
        <f>AJ$194*$D675*INDEX(AJ$121:AJ$137,$E675)*(1-INDEX(AJ$151:AJ$167,$E675))</f>
        <v/>
      </c>
      <c r="AK675" s="37">
        <f>AK$194*$D675*INDEX(AK$121:AK$137,$E675)*(1-INDEX(AK$151:AK$167,$E675))</f>
        <v/>
      </c>
      <c r="AL675" s="37">
        <f>AL$194*$D675*INDEX(AL$121:AL$137,$E675)*(1-INDEX(AL$151:AL$167,$E675))</f>
        <v/>
      </c>
      <c r="AM675" s="37">
        <f>AM$194*$D675*INDEX(AM$121:AM$137,$E675)*(1-INDEX(AM$151:AM$167,$E675))</f>
        <v/>
      </c>
      <c r="AN675" s="37">
        <f>AN$194*$D675*INDEX(AN$121:AN$137,$E675)*(1-INDEX(AN$151:AN$167,$E675))</f>
        <v/>
      </c>
      <c r="AO675" s="37">
        <f>AO$194*$D675*INDEX(AO$121:AO$137,$E675)*(1-INDEX(AO$151:AO$167,$E675))</f>
        <v/>
      </c>
      <c r="AP675" s="37">
        <f>AP$194*$D675*INDEX(AP$121:AP$137,$E675)*(1-INDEX(AP$151:AP$167,$E675))</f>
        <v/>
      </c>
      <c r="AQ675" s="37">
        <f>AQ$194*$D675*INDEX(AQ$121:AQ$137,$E675)*(1-INDEX(AQ$151:AQ$167,$E675))</f>
        <v/>
      </c>
      <c r="AR675" s="37">
        <f>AR$194*$D675*INDEX(AR$121:AR$137,$E675)*(1-INDEX(AR$151:AR$167,$E675))</f>
        <v/>
      </c>
      <c r="AS675" s="37">
        <f>AS$194*$D675*INDEX(AS$121:AS$137,$E675)*(1-INDEX(AS$151:AS$167,$E675))</f>
        <v/>
      </c>
      <c r="AT675" s="37">
        <f>AT$194*$D675*INDEX(AT$121:AT$137,$E675)*(1-INDEX(AT$151:AT$167,$E675))</f>
        <v/>
      </c>
      <c r="AU675" s="37">
        <f>AU$194*$D675*INDEX(AU$121:AU$137,$E675)*(1-INDEX(AU$151:AU$167,$E675))</f>
        <v/>
      </c>
      <c r="AV675" s="37">
        <f>AV$194*$D675*INDEX(AV$121:AV$137,$E675)*(1-INDEX(AV$151:AV$167,$E675))</f>
        <v/>
      </c>
      <c r="AW675" s="37">
        <f>AW$194*$D675*INDEX(AW$121:AW$137,$E675)*(1-INDEX(AW$151:AW$167,$E675))</f>
        <v/>
      </c>
      <c r="AX675" s="37">
        <f>AX$194*$D675*INDEX(AX$121:AX$137,$E675)*(1-INDEX(AX$151:AX$167,$E675))</f>
        <v/>
      </c>
      <c r="AY675" s="40">
        <f>ETSCOST(AY$194,$D675,INDEX(AY$121:AY$137,$E675),INDEX(AY$151:AY$167,$E675))</f>
        <v/>
      </c>
    </row>
    <row r="676" hidden="1" outlineLevel="2">
      <c r="A676" s="14" t="inlineStr">
        <is>
          <t>ets</t>
        </is>
      </c>
      <c r="B676" s="14" t="inlineStr">
        <is>
          <t>die</t>
        </is>
      </c>
      <c r="C676" s="14" t="inlineStr">
        <is>
          <t>nav</t>
        </is>
      </c>
      <c r="D676" s="37">
        <f>INDEX(Inputs!$T$5:$T$132,MATCH($B676&amp;"|"&amp;$C676,Inputs!$A$5:$A$132,0))</f>
        <v/>
      </c>
      <c r="E676" s="37">
        <f>INDEX(Inputs!$K$5:$K$132,MATCH($B676&amp;"|"&amp;$C676,Inputs!$A$5:$A$132,0))</f>
        <v/>
      </c>
      <c r="F676" s="36" t="n"/>
      <c r="G676" s="36" t="n"/>
      <c r="H676" s="14">
        <f>INDEX(Variables!$B$5:$B$105,MATCH($A676,Variables!$A$5:$A$105,0))&amp;IF($C676="",""," | "&amp;INDEX(Mapping!$B$5:$B$26,MATCH($C676,Mapping!$A$5:$A$26,0))&amp;" | "&amp;INDEX(Mapping!$B$30:$B$41,MATCH($B676,Mapping!$A$30:$A$41,0)))</f>
        <v/>
      </c>
      <c r="I676" s="14">
        <f>INDEX(Variables!$C$5:$C$105,MATCH($A676,Variables!$A$5:$A$105,0))</f>
        <v/>
      </c>
      <c r="J676" s="14">
        <f>INDEX(Variables!$E$5:$E$105,MATCH($A676,Variables!$A$5:$A$105,0))</f>
        <v/>
      </c>
      <c r="K676" s="11">
        <f>LOWER(Settings!$C$4)&amp;".mit."&amp;$A676&amp;IF($C676="","","."&amp;$C676&amp;"."&amp;$B676)&amp;IF(INDEX(Variables!$D$5:$D$105,MATCH($A676,Variables!$A$5:$A$105,0))="","","."&amp;INDEX(Variables!$D$5:$D$105,MATCH($A676,Variables!$A$5:$A$105,0)))&amp;"."&amp;K$5</f>
        <v/>
      </c>
      <c r="L676" s="38">
        <f>L$194*$D676*INDEX(L$121:L$137,$E676)*(1-INDEX(L$151:L$167,$E676))</f>
        <v/>
      </c>
      <c r="M676" s="37">
        <f>M$194*$D676*INDEX(M$121:M$137,$E676)*(1-INDEX(M$151:M$167,$E676))</f>
        <v/>
      </c>
      <c r="N676" s="37">
        <f>N$194*$D676*INDEX(N$121:N$137,$E676)*(1-INDEX(N$151:N$167,$E676))</f>
        <v/>
      </c>
      <c r="O676" s="37">
        <f>O$194*$D676*INDEX(O$121:O$137,$E676)*(1-INDEX(O$151:O$167,$E676))</f>
        <v/>
      </c>
      <c r="P676" s="37">
        <f>P$194*$D676*INDEX(P$121:P$137,$E676)*(1-INDEX(P$151:P$167,$E676))</f>
        <v/>
      </c>
      <c r="Q676" s="37">
        <f>Q$194*$D676*INDEX(Q$121:Q$137,$E676)*(1-INDEX(Q$151:Q$167,$E676))</f>
        <v/>
      </c>
      <c r="R676" s="37">
        <f>R$194*$D676*INDEX(R$121:R$137,$E676)*(1-INDEX(R$151:R$167,$E676))</f>
        <v/>
      </c>
      <c r="S676" s="37">
        <f>S$194*$D676*INDEX(S$121:S$137,$E676)*(1-INDEX(S$151:S$167,$E676))</f>
        <v/>
      </c>
      <c r="T676" s="37">
        <f>T$194*$D676*INDEX(T$121:T$137,$E676)*(1-INDEX(T$151:T$167,$E676))</f>
        <v/>
      </c>
      <c r="U676" s="37">
        <f>U$194*$D676*INDEX(U$121:U$137,$E676)*(1-INDEX(U$151:U$167,$E676))</f>
        <v/>
      </c>
      <c r="V676" s="37">
        <f>V$194*$D676*INDEX(V$121:V$137,$E676)*(1-INDEX(V$151:V$167,$E676))</f>
        <v/>
      </c>
      <c r="W676" s="37">
        <f>W$194*$D676*INDEX(W$121:W$137,$E676)*(1-INDEX(W$151:W$167,$E676))</f>
        <v/>
      </c>
      <c r="X676" s="37">
        <f>X$194*$D676*INDEX(X$121:X$137,$E676)*(1-INDEX(X$151:X$167,$E676))</f>
        <v/>
      </c>
      <c r="Y676" s="37">
        <f>Y$194*$D676*INDEX(Y$121:Y$137,$E676)*(1-INDEX(Y$151:Y$167,$E676))</f>
        <v/>
      </c>
      <c r="Z676" s="37">
        <f>Z$194*$D676*INDEX(Z$121:Z$137,$E676)*(1-INDEX(Z$151:Z$167,$E676))</f>
        <v/>
      </c>
      <c r="AA676" s="37">
        <f>AA$194*$D676*INDEX(AA$121:AA$137,$E676)*(1-INDEX(AA$151:AA$167,$E676))</f>
        <v/>
      </c>
      <c r="AB676" s="37">
        <f>AB$194*$D676*INDEX(AB$121:AB$137,$E676)*(1-INDEX(AB$151:AB$167,$E676))</f>
        <v/>
      </c>
      <c r="AC676" s="37">
        <f>AC$194*$D676*INDEX(AC$121:AC$137,$E676)*(1-INDEX(AC$151:AC$167,$E676))</f>
        <v/>
      </c>
      <c r="AD676" s="40">
        <f>ETSCOST(AD$194,$D676,INDEX(AD$121:AD$137,$E676),INDEX(AD$151:AD$167,$E676))</f>
        <v/>
      </c>
      <c r="AF676" s="11">
        <f>LOWER(Settings!$C$4)&amp;".mit."&amp;$A676&amp;IF($C676="","","."&amp;$C676&amp;"."&amp;$B676)&amp;IF(INDEX(Variables!$D$5:$D$105,MATCH($A676,Variables!$A$5:$A$105,0))="","","."&amp;INDEX(Variables!$D$5:$D$105,MATCH($A676,Variables!$A$5:$A$105,0)))&amp;"."&amp;AF$5</f>
        <v/>
      </c>
      <c r="AG676" s="38">
        <f>AG$194*$D676*INDEX(AG$121:AG$137,$E676)*(1-INDEX(AG$151:AG$167,$E676))</f>
        <v/>
      </c>
      <c r="AH676" s="37">
        <f>AH$194*$D676*INDEX(AH$121:AH$137,$E676)*(1-INDEX(AH$151:AH$167,$E676))</f>
        <v/>
      </c>
      <c r="AI676" s="37">
        <f>AI$194*$D676*INDEX(AI$121:AI$137,$E676)*(1-INDEX(AI$151:AI$167,$E676))</f>
        <v/>
      </c>
      <c r="AJ676" s="37">
        <f>AJ$194*$D676*INDEX(AJ$121:AJ$137,$E676)*(1-INDEX(AJ$151:AJ$167,$E676))</f>
        <v/>
      </c>
      <c r="AK676" s="37">
        <f>AK$194*$D676*INDEX(AK$121:AK$137,$E676)*(1-INDEX(AK$151:AK$167,$E676))</f>
        <v/>
      </c>
      <c r="AL676" s="37">
        <f>AL$194*$D676*INDEX(AL$121:AL$137,$E676)*(1-INDEX(AL$151:AL$167,$E676))</f>
        <v/>
      </c>
      <c r="AM676" s="37">
        <f>AM$194*$D676*INDEX(AM$121:AM$137,$E676)*(1-INDEX(AM$151:AM$167,$E676))</f>
        <v/>
      </c>
      <c r="AN676" s="37">
        <f>AN$194*$D676*INDEX(AN$121:AN$137,$E676)*(1-INDEX(AN$151:AN$167,$E676))</f>
        <v/>
      </c>
      <c r="AO676" s="37">
        <f>AO$194*$D676*INDEX(AO$121:AO$137,$E676)*(1-INDEX(AO$151:AO$167,$E676))</f>
        <v/>
      </c>
      <c r="AP676" s="37">
        <f>AP$194*$D676*INDEX(AP$121:AP$137,$E676)*(1-INDEX(AP$151:AP$167,$E676))</f>
        <v/>
      </c>
      <c r="AQ676" s="37">
        <f>AQ$194*$D676*INDEX(AQ$121:AQ$137,$E676)*(1-INDEX(AQ$151:AQ$167,$E676))</f>
        <v/>
      </c>
      <c r="AR676" s="37">
        <f>AR$194*$D676*INDEX(AR$121:AR$137,$E676)*(1-INDEX(AR$151:AR$167,$E676))</f>
        <v/>
      </c>
      <c r="AS676" s="37">
        <f>AS$194*$D676*INDEX(AS$121:AS$137,$E676)*(1-INDEX(AS$151:AS$167,$E676))</f>
        <v/>
      </c>
      <c r="AT676" s="37">
        <f>AT$194*$D676*INDEX(AT$121:AT$137,$E676)*(1-INDEX(AT$151:AT$167,$E676))</f>
        <v/>
      </c>
      <c r="AU676" s="37">
        <f>AU$194*$D676*INDEX(AU$121:AU$137,$E676)*(1-INDEX(AU$151:AU$167,$E676))</f>
        <v/>
      </c>
      <c r="AV676" s="37">
        <f>AV$194*$D676*INDEX(AV$121:AV$137,$E676)*(1-INDEX(AV$151:AV$167,$E676))</f>
        <v/>
      </c>
      <c r="AW676" s="37">
        <f>AW$194*$D676*INDEX(AW$121:AW$137,$E676)*(1-INDEX(AW$151:AW$167,$E676))</f>
        <v/>
      </c>
      <c r="AX676" s="37">
        <f>AX$194*$D676*INDEX(AX$121:AX$137,$E676)*(1-INDEX(AX$151:AX$167,$E676))</f>
        <v/>
      </c>
      <c r="AY676" s="40">
        <f>ETSCOST(AY$194,$D676,INDEX(AY$121:AY$137,$E676),INDEX(AY$151:AY$167,$E676))</f>
        <v/>
      </c>
    </row>
    <row r="677" hidden="1" outlineLevel="2">
      <c r="A677" s="14" t="inlineStr">
        <is>
          <t>ets</t>
        </is>
      </c>
      <c r="B677" s="14" t="inlineStr">
        <is>
          <t>lpg</t>
        </is>
      </c>
      <c r="C677" s="14" t="inlineStr">
        <is>
          <t>nav</t>
        </is>
      </c>
      <c r="D677" s="37">
        <f>INDEX(Inputs!$T$5:$T$132,MATCH($B677&amp;"|"&amp;$C677,Inputs!$A$5:$A$132,0))</f>
        <v/>
      </c>
      <c r="E677" s="37">
        <f>INDEX(Inputs!$K$5:$K$132,MATCH($B677&amp;"|"&amp;$C677,Inputs!$A$5:$A$132,0))</f>
        <v/>
      </c>
      <c r="F677" s="36" t="n"/>
      <c r="G677" s="36" t="n"/>
      <c r="H677" s="14">
        <f>INDEX(Variables!$B$5:$B$105,MATCH($A677,Variables!$A$5:$A$105,0))&amp;IF($C677="",""," | "&amp;INDEX(Mapping!$B$5:$B$26,MATCH($C677,Mapping!$A$5:$A$26,0))&amp;" | "&amp;INDEX(Mapping!$B$30:$B$41,MATCH($B677,Mapping!$A$30:$A$41,0)))</f>
        <v/>
      </c>
      <c r="I677" s="14">
        <f>INDEX(Variables!$C$5:$C$105,MATCH($A677,Variables!$A$5:$A$105,0))</f>
        <v/>
      </c>
      <c r="J677" s="14">
        <f>INDEX(Variables!$E$5:$E$105,MATCH($A677,Variables!$A$5:$A$105,0))</f>
        <v/>
      </c>
      <c r="K677" s="11">
        <f>LOWER(Settings!$C$4)&amp;".mit."&amp;$A677&amp;IF($C677="","","."&amp;$C677&amp;"."&amp;$B677)&amp;IF(INDEX(Variables!$D$5:$D$105,MATCH($A677,Variables!$A$5:$A$105,0))="","","."&amp;INDEX(Variables!$D$5:$D$105,MATCH($A677,Variables!$A$5:$A$105,0)))&amp;"."&amp;K$5</f>
        <v/>
      </c>
      <c r="L677" s="38">
        <f>L$194*$D677*INDEX(L$121:L$137,$E677)*(1-INDEX(L$151:L$167,$E677))</f>
        <v/>
      </c>
      <c r="M677" s="37">
        <f>M$194*$D677*INDEX(M$121:M$137,$E677)*(1-INDEX(M$151:M$167,$E677))</f>
        <v/>
      </c>
      <c r="N677" s="37">
        <f>N$194*$D677*INDEX(N$121:N$137,$E677)*(1-INDEX(N$151:N$167,$E677))</f>
        <v/>
      </c>
      <c r="O677" s="37">
        <f>O$194*$D677*INDEX(O$121:O$137,$E677)*(1-INDEX(O$151:O$167,$E677))</f>
        <v/>
      </c>
      <c r="P677" s="37">
        <f>P$194*$D677*INDEX(P$121:P$137,$E677)*(1-INDEX(P$151:P$167,$E677))</f>
        <v/>
      </c>
      <c r="Q677" s="37">
        <f>Q$194*$D677*INDEX(Q$121:Q$137,$E677)*(1-INDEX(Q$151:Q$167,$E677))</f>
        <v/>
      </c>
      <c r="R677" s="37">
        <f>R$194*$D677*INDEX(R$121:R$137,$E677)*(1-INDEX(R$151:R$167,$E677))</f>
        <v/>
      </c>
      <c r="S677" s="37">
        <f>S$194*$D677*INDEX(S$121:S$137,$E677)*(1-INDEX(S$151:S$167,$E677))</f>
        <v/>
      </c>
      <c r="T677" s="37">
        <f>T$194*$D677*INDEX(T$121:T$137,$E677)*(1-INDEX(T$151:T$167,$E677))</f>
        <v/>
      </c>
      <c r="U677" s="37">
        <f>U$194*$D677*INDEX(U$121:U$137,$E677)*(1-INDEX(U$151:U$167,$E677))</f>
        <v/>
      </c>
      <c r="V677" s="37">
        <f>V$194*$D677*INDEX(V$121:V$137,$E677)*(1-INDEX(V$151:V$167,$E677))</f>
        <v/>
      </c>
      <c r="W677" s="37">
        <f>W$194*$D677*INDEX(W$121:W$137,$E677)*(1-INDEX(W$151:W$167,$E677))</f>
        <v/>
      </c>
      <c r="X677" s="37">
        <f>X$194*$D677*INDEX(X$121:X$137,$E677)*(1-INDEX(X$151:X$167,$E677))</f>
        <v/>
      </c>
      <c r="Y677" s="37">
        <f>Y$194*$D677*INDEX(Y$121:Y$137,$E677)*(1-INDEX(Y$151:Y$167,$E677))</f>
        <v/>
      </c>
      <c r="Z677" s="37">
        <f>Z$194*$D677*INDEX(Z$121:Z$137,$E677)*(1-INDEX(Z$151:Z$167,$E677))</f>
        <v/>
      </c>
      <c r="AA677" s="37">
        <f>AA$194*$D677*INDEX(AA$121:AA$137,$E677)*(1-INDEX(AA$151:AA$167,$E677))</f>
        <v/>
      </c>
      <c r="AB677" s="37">
        <f>AB$194*$D677*INDEX(AB$121:AB$137,$E677)*(1-INDEX(AB$151:AB$167,$E677))</f>
        <v/>
      </c>
      <c r="AC677" s="37">
        <f>AC$194*$D677*INDEX(AC$121:AC$137,$E677)*(1-INDEX(AC$151:AC$167,$E677))</f>
        <v/>
      </c>
      <c r="AD677" s="40">
        <f>ETSCOST(AD$194,$D677,INDEX(AD$121:AD$137,$E677),INDEX(AD$151:AD$167,$E677))</f>
        <v/>
      </c>
      <c r="AF677" s="11">
        <f>LOWER(Settings!$C$4)&amp;".mit."&amp;$A677&amp;IF($C677="","","."&amp;$C677&amp;"."&amp;$B677)&amp;IF(INDEX(Variables!$D$5:$D$105,MATCH($A677,Variables!$A$5:$A$105,0))="","","."&amp;INDEX(Variables!$D$5:$D$105,MATCH($A677,Variables!$A$5:$A$105,0)))&amp;"."&amp;AF$5</f>
        <v/>
      </c>
      <c r="AG677" s="38">
        <f>AG$194*$D677*INDEX(AG$121:AG$137,$E677)*(1-INDEX(AG$151:AG$167,$E677))</f>
        <v/>
      </c>
      <c r="AH677" s="37">
        <f>AH$194*$D677*INDEX(AH$121:AH$137,$E677)*(1-INDEX(AH$151:AH$167,$E677))</f>
        <v/>
      </c>
      <c r="AI677" s="37">
        <f>AI$194*$D677*INDEX(AI$121:AI$137,$E677)*(1-INDEX(AI$151:AI$167,$E677))</f>
        <v/>
      </c>
      <c r="AJ677" s="37">
        <f>AJ$194*$D677*INDEX(AJ$121:AJ$137,$E677)*(1-INDEX(AJ$151:AJ$167,$E677))</f>
        <v/>
      </c>
      <c r="AK677" s="37">
        <f>AK$194*$D677*INDEX(AK$121:AK$137,$E677)*(1-INDEX(AK$151:AK$167,$E677))</f>
        <v/>
      </c>
      <c r="AL677" s="37">
        <f>AL$194*$D677*INDEX(AL$121:AL$137,$E677)*(1-INDEX(AL$151:AL$167,$E677))</f>
        <v/>
      </c>
      <c r="AM677" s="37">
        <f>AM$194*$D677*INDEX(AM$121:AM$137,$E677)*(1-INDEX(AM$151:AM$167,$E677))</f>
        <v/>
      </c>
      <c r="AN677" s="37">
        <f>AN$194*$D677*INDEX(AN$121:AN$137,$E677)*(1-INDEX(AN$151:AN$167,$E677))</f>
        <v/>
      </c>
      <c r="AO677" s="37">
        <f>AO$194*$D677*INDEX(AO$121:AO$137,$E677)*(1-INDEX(AO$151:AO$167,$E677))</f>
        <v/>
      </c>
      <c r="AP677" s="37">
        <f>AP$194*$D677*INDEX(AP$121:AP$137,$E677)*(1-INDEX(AP$151:AP$167,$E677))</f>
        <v/>
      </c>
      <c r="AQ677" s="37">
        <f>AQ$194*$D677*INDEX(AQ$121:AQ$137,$E677)*(1-INDEX(AQ$151:AQ$167,$E677))</f>
        <v/>
      </c>
      <c r="AR677" s="37">
        <f>AR$194*$D677*INDEX(AR$121:AR$137,$E677)*(1-INDEX(AR$151:AR$167,$E677))</f>
        <v/>
      </c>
      <c r="AS677" s="37">
        <f>AS$194*$D677*INDEX(AS$121:AS$137,$E677)*(1-INDEX(AS$151:AS$167,$E677))</f>
        <v/>
      </c>
      <c r="AT677" s="37">
        <f>AT$194*$D677*INDEX(AT$121:AT$137,$E677)*(1-INDEX(AT$151:AT$167,$E677))</f>
        <v/>
      </c>
      <c r="AU677" s="37">
        <f>AU$194*$D677*INDEX(AU$121:AU$137,$E677)*(1-INDEX(AU$151:AU$167,$E677))</f>
        <v/>
      </c>
      <c r="AV677" s="37">
        <f>AV$194*$D677*INDEX(AV$121:AV$137,$E677)*(1-INDEX(AV$151:AV$167,$E677))</f>
        <v/>
      </c>
      <c r="AW677" s="37">
        <f>AW$194*$D677*INDEX(AW$121:AW$137,$E677)*(1-INDEX(AW$151:AW$167,$E677))</f>
        <v/>
      </c>
      <c r="AX677" s="37">
        <f>AX$194*$D677*INDEX(AX$121:AX$137,$E677)*(1-INDEX(AX$151:AX$167,$E677))</f>
        <v/>
      </c>
      <c r="AY677" s="40">
        <f>ETSCOST(AY$194,$D677,INDEX(AY$121:AY$137,$E677),INDEX(AY$151:AY$167,$E677))</f>
        <v/>
      </c>
    </row>
    <row r="678" hidden="1" outlineLevel="2">
      <c r="A678" s="14" t="inlineStr">
        <is>
          <t>ets</t>
        </is>
      </c>
      <c r="B678" s="14" t="inlineStr">
        <is>
          <t>ker</t>
        </is>
      </c>
      <c r="C678" s="14" t="inlineStr">
        <is>
          <t>nav</t>
        </is>
      </c>
      <c r="D678" s="37">
        <f>INDEX(Inputs!$T$5:$T$132,MATCH($B678&amp;"|"&amp;$C678,Inputs!$A$5:$A$132,0))</f>
        <v/>
      </c>
      <c r="E678" s="37">
        <f>INDEX(Inputs!$K$5:$K$132,MATCH($B678&amp;"|"&amp;$C678,Inputs!$A$5:$A$132,0))</f>
        <v/>
      </c>
      <c r="F678" s="36" t="n"/>
      <c r="G678" s="36" t="n"/>
      <c r="H678" s="14">
        <f>INDEX(Variables!$B$5:$B$105,MATCH($A678,Variables!$A$5:$A$105,0))&amp;IF($C678="",""," | "&amp;INDEX(Mapping!$B$5:$B$26,MATCH($C678,Mapping!$A$5:$A$26,0))&amp;" | "&amp;INDEX(Mapping!$B$30:$B$41,MATCH($B678,Mapping!$A$30:$A$41,0)))</f>
        <v/>
      </c>
      <c r="I678" s="14">
        <f>INDEX(Variables!$C$5:$C$105,MATCH($A678,Variables!$A$5:$A$105,0))</f>
        <v/>
      </c>
      <c r="J678" s="14">
        <f>INDEX(Variables!$E$5:$E$105,MATCH($A678,Variables!$A$5:$A$105,0))</f>
        <v/>
      </c>
      <c r="K678" s="11">
        <f>LOWER(Settings!$C$4)&amp;".mit."&amp;$A678&amp;IF($C678="","","."&amp;$C678&amp;"."&amp;$B678)&amp;IF(INDEX(Variables!$D$5:$D$105,MATCH($A678,Variables!$A$5:$A$105,0))="","","."&amp;INDEX(Variables!$D$5:$D$105,MATCH($A678,Variables!$A$5:$A$105,0)))&amp;"."&amp;K$5</f>
        <v/>
      </c>
      <c r="L678" s="38">
        <f>L$194*$D678*INDEX(L$121:L$137,$E678)*(1-INDEX(L$151:L$167,$E678))</f>
        <v/>
      </c>
      <c r="M678" s="37">
        <f>M$194*$D678*INDEX(M$121:M$137,$E678)*(1-INDEX(M$151:M$167,$E678))</f>
        <v/>
      </c>
      <c r="N678" s="37">
        <f>N$194*$D678*INDEX(N$121:N$137,$E678)*(1-INDEX(N$151:N$167,$E678))</f>
        <v/>
      </c>
      <c r="O678" s="37">
        <f>O$194*$D678*INDEX(O$121:O$137,$E678)*(1-INDEX(O$151:O$167,$E678))</f>
        <v/>
      </c>
      <c r="P678" s="37">
        <f>P$194*$D678*INDEX(P$121:P$137,$E678)*(1-INDEX(P$151:P$167,$E678))</f>
        <v/>
      </c>
      <c r="Q678" s="37">
        <f>Q$194*$D678*INDEX(Q$121:Q$137,$E678)*(1-INDEX(Q$151:Q$167,$E678))</f>
        <v/>
      </c>
      <c r="R678" s="37">
        <f>R$194*$D678*INDEX(R$121:R$137,$E678)*(1-INDEX(R$151:R$167,$E678))</f>
        <v/>
      </c>
      <c r="S678" s="37">
        <f>S$194*$D678*INDEX(S$121:S$137,$E678)*(1-INDEX(S$151:S$167,$E678))</f>
        <v/>
      </c>
      <c r="T678" s="37">
        <f>T$194*$D678*INDEX(T$121:T$137,$E678)*(1-INDEX(T$151:T$167,$E678))</f>
        <v/>
      </c>
      <c r="U678" s="37">
        <f>U$194*$D678*INDEX(U$121:U$137,$E678)*(1-INDEX(U$151:U$167,$E678))</f>
        <v/>
      </c>
      <c r="V678" s="37">
        <f>V$194*$D678*INDEX(V$121:V$137,$E678)*(1-INDEX(V$151:V$167,$E678))</f>
        <v/>
      </c>
      <c r="W678" s="37">
        <f>W$194*$D678*INDEX(W$121:W$137,$E678)*(1-INDEX(W$151:W$167,$E678))</f>
        <v/>
      </c>
      <c r="X678" s="37">
        <f>X$194*$D678*INDEX(X$121:X$137,$E678)*(1-INDEX(X$151:X$167,$E678))</f>
        <v/>
      </c>
      <c r="Y678" s="37">
        <f>Y$194*$D678*INDEX(Y$121:Y$137,$E678)*(1-INDEX(Y$151:Y$167,$E678))</f>
        <v/>
      </c>
      <c r="Z678" s="37">
        <f>Z$194*$D678*INDEX(Z$121:Z$137,$E678)*(1-INDEX(Z$151:Z$167,$E678))</f>
        <v/>
      </c>
      <c r="AA678" s="37">
        <f>AA$194*$D678*INDEX(AA$121:AA$137,$E678)*(1-INDEX(AA$151:AA$167,$E678))</f>
        <v/>
      </c>
      <c r="AB678" s="37">
        <f>AB$194*$D678*INDEX(AB$121:AB$137,$E678)*(1-INDEX(AB$151:AB$167,$E678))</f>
        <v/>
      </c>
      <c r="AC678" s="37">
        <f>AC$194*$D678*INDEX(AC$121:AC$137,$E678)*(1-INDEX(AC$151:AC$167,$E678))</f>
        <v/>
      </c>
      <c r="AD678" s="40">
        <f>ETSCOST(AD$194,$D678,INDEX(AD$121:AD$137,$E678),INDEX(AD$151:AD$167,$E678))</f>
        <v/>
      </c>
      <c r="AF678" s="11">
        <f>LOWER(Settings!$C$4)&amp;".mit."&amp;$A678&amp;IF($C678="","","."&amp;$C678&amp;"."&amp;$B678)&amp;IF(INDEX(Variables!$D$5:$D$105,MATCH($A678,Variables!$A$5:$A$105,0))="","","."&amp;INDEX(Variables!$D$5:$D$105,MATCH($A678,Variables!$A$5:$A$105,0)))&amp;"."&amp;AF$5</f>
        <v/>
      </c>
      <c r="AG678" s="38">
        <f>AG$194*$D678*INDEX(AG$121:AG$137,$E678)*(1-INDEX(AG$151:AG$167,$E678))</f>
        <v/>
      </c>
      <c r="AH678" s="37">
        <f>AH$194*$D678*INDEX(AH$121:AH$137,$E678)*(1-INDEX(AH$151:AH$167,$E678))</f>
        <v/>
      </c>
      <c r="AI678" s="37">
        <f>AI$194*$D678*INDEX(AI$121:AI$137,$E678)*(1-INDEX(AI$151:AI$167,$E678))</f>
        <v/>
      </c>
      <c r="AJ678" s="37">
        <f>AJ$194*$D678*INDEX(AJ$121:AJ$137,$E678)*(1-INDEX(AJ$151:AJ$167,$E678))</f>
        <v/>
      </c>
      <c r="AK678" s="37">
        <f>AK$194*$D678*INDEX(AK$121:AK$137,$E678)*(1-INDEX(AK$151:AK$167,$E678))</f>
        <v/>
      </c>
      <c r="AL678" s="37">
        <f>AL$194*$D678*INDEX(AL$121:AL$137,$E678)*(1-INDEX(AL$151:AL$167,$E678))</f>
        <v/>
      </c>
      <c r="AM678" s="37">
        <f>AM$194*$D678*INDEX(AM$121:AM$137,$E678)*(1-INDEX(AM$151:AM$167,$E678))</f>
        <v/>
      </c>
      <c r="AN678" s="37">
        <f>AN$194*$D678*INDEX(AN$121:AN$137,$E678)*(1-INDEX(AN$151:AN$167,$E678))</f>
        <v/>
      </c>
      <c r="AO678" s="37">
        <f>AO$194*$D678*INDEX(AO$121:AO$137,$E678)*(1-INDEX(AO$151:AO$167,$E678))</f>
        <v/>
      </c>
      <c r="AP678" s="37">
        <f>AP$194*$D678*INDEX(AP$121:AP$137,$E678)*(1-INDEX(AP$151:AP$167,$E678))</f>
        <v/>
      </c>
      <c r="AQ678" s="37">
        <f>AQ$194*$D678*INDEX(AQ$121:AQ$137,$E678)*(1-INDEX(AQ$151:AQ$167,$E678))</f>
        <v/>
      </c>
      <c r="AR678" s="37">
        <f>AR$194*$D678*INDEX(AR$121:AR$137,$E678)*(1-INDEX(AR$151:AR$167,$E678))</f>
        <v/>
      </c>
      <c r="AS678" s="37">
        <f>AS$194*$D678*INDEX(AS$121:AS$137,$E678)*(1-INDEX(AS$151:AS$167,$E678))</f>
        <v/>
      </c>
      <c r="AT678" s="37">
        <f>AT$194*$D678*INDEX(AT$121:AT$137,$E678)*(1-INDEX(AT$151:AT$167,$E678))</f>
        <v/>
      </c>
      <c r="AU678" s="37">
        <f>AU$194*$D678*INDEX(AU$121:AU$137,$E678)*(1-INDEX(AU$151:AU$167,$E678))</f>
        <v/>
      </c>
      <c r="AV678" s="37">
        <f>AV$194*$D678*INDEX(AV$121:AV$137,$E678)*(1-INDEX(AV$151:AV$167,$E678))</f>
        <v/>
      </c>
      <c r="AW678" s="37">
        <f>AW$194*$D678*INDEX(AW$121:AW$137,$E678)*(1-INDEX(AW$151:AW$167,$E678))</f>
        <v/>
      </c>
      <c r="AX678" s="37">
        <f>AX$194*$D678*INDEX(AX$121:AX$137,$E678)*(1-INDEX(AX$151:AX$167,$E678))</f>
        <v/>
      </c>
      <c r="AY678" s="40">
        <f>ETSCOST(AY$194,$D678,INDEX(AY$121:AY$137,$E678),INDEX(AY$151:AY$167,$E678))</f>
        <v/>
      </c>
    </row>
    <row r="679" hidden="1" outlineLevel="2">
      <c r="A679" s="14" t="inlineStr">
        <is>
          <t>ets</t>
        </is>
      </c>
      <c r="B679" s="14" t="inlineStr">
        <is>
          <t>oop</t>
        </is>
      </c>
      <c r="C679" s="14" t="inlineStr">
        <is>
          <t>nav</t>
        </is>
      </c>
      <c r="D679" s="37">
        <f>INDEX(Inputs!$T$5:$T$132,MATCH($B679&amp;"|"&amp;$C679,Inputs!$A$5:$A$132,0))</f>
        <v/>
      </c>
      <c r="E679" s="37">
        <f>INDEX(Inputs!$K$5:$K$132,MATCH($B679&amp;"|"&amp;$C679,Inputs!$A$5:$A$132,0))</f>
        <v/>
      </c>
      <c r="F679" s="36" t="n"/>
      <c r="G679" s="36" t="n"/>
      <c r="H679" s="14">
        <f>INDEX(Variables!$B$5:$B$105,MATCH($A679,Variables!$A$5:$A$105,0))&amp;IF($C679="",""," | "&amp;INDEX(Mapping!$B$5:$B$26,MATCH($C679,Mapping!$A$5:$A$26,0))&amp;" | "&amp;INDEX(Mapping!$B$30:$B$41,MATCH($B679,Mapping!$A$30:$A$41,0)))</f>
        <v/>
      </c>
      <c r="I679" s="14">
        <f>INDEX(Variables!$C$5:$C$105,MATCH($A679,Variables!$A$5:$A$105,0))</f>
        <v/>
      </c>
      <c r="J679" s="14">
        <f>INDEX(Variables!$E$5:$E$105,MATCH($A679,Variables!$A$5:$A$105,0))</f>
        <v/>
      </c>
      <c r="K679" s="11">
        <f>LOWER(Settings!$C$4)&amp;".mit."&amp;$A679&amp;IF($C679="","","."&amp;$C679&amp;"."&amp;$B679)&amp;IF(INDEX(Variables!$D$5:$D$105,MATCH($A679,Variables!$A$5:$A$105,0))="","","."&amp;INDEX(Variables!$D$5:$D$105,MATCH($A679,Variables!$A$5:$A$105,0)))&amp;"."&amp;K$5</f>
        <v/>
      </c>
      <c r="L679" s="38">
        <f>L$194*$D679*INDEX(L$121:L$137,$E679)*(1-INDEX(L$151:L$167,$E679))</f>
        <v/>
      </c>
      <c r="M679" s="37">
        <f>M$194*$D679*INDEX(M$121:M$137,$E679)*(1-INDEX(M$151:M$167,$E679))</f>
        <v/>
      </c>
      <c r="N679" s="37">
        <f>N$194*$D679*INDEX(N$121:N$137,$E679)*(1-INDEX(N$151:N$167,$E679))</f>
        <v/>
      </c>
      <c r="O679" s="37">
        <f>O$194*$D679*INDEX(O$121:O$137,$E679)*(1-INDEX(O$151:O$167,$E679))</f>
        <v/>
      </c>
      <c r="P679" s="37">
        <f>P$194*$D679*INDEX(P$121:P$137,$E679)*(1-INDEX(P$151:P$167,$E679))</f>
        <v/>
      </c>
      <c r="Q679" s="37">
        <f>Q$194*$D679*INDEX(Q$121:Q$137,$E679)*(1-INDEX(Q$151:Q$167,$E679))</f>
        <v/>
      </c>
      <c r="R679" s="37">
        <f>R$194*$D679*INDEX(R$121:R$137,$E679)*(1-INDEX(R$151:R$167,$E679))</f>
        <v/>
      </c>
      <c r="S679" s="37">
        <f>S$194*$D679*INDEX(S$121:S$137,$E679)*(1-INDEX(S$151:S$167,$E679))</f>
        <v/>
      </c>
      <c r="T679" s="37">
        <f>T$194*$D679*INDEX(T$121:T$137,$E679)*(1-INDEX(T$151:T$167,$E679))</f>
        <v/>
      </c>
      <c r="U679" s="37">
        <f>U$194*$D679*INDEX(U$121:U$137,$E679)*(1-INDEX(U$151:U$167,$E679))</f>
        <v/>
      </c>
      <c r="V679" s="37">
        <f>V$194*$D679*INDEX(V$121:V$137,$E679)*(1-INDEX(V$151:V$167,$E679))</f>
        <v/>
      </c>
      <c r="W679" s="37">
        <f>W$194*$D679*INDEX(W$121:W$137,$E679)*(1-INDEX(W$151:W$167,$E679))</f>
        <v/>
      </c>
      <c r="X679" s="37">
        <f>X$194*$D679*INDEX(X$121:X$137,$E679)*(1-INDEX(X$151:X$167,$E679))</f>
        <v/>
      </c>
      <c r="Y679" s="37">
        <f>Y$194*$D679*INDEX(Y$121:Y$137,$E679)*(1-INDEX(Y$151:Y$167,$E679))</f>
        <v/>
      </c>
      <c r="Z679" s="37">
        <f>Z$194*$D679*INDEX(Z$121:Z$137,$E679)*(1-INDEX(Z$151:Z$167,$E679))</f>
        <v/>
      </c>
      <c r="AA679" s="37">
        <f>AA$194*$D679*INDEX(AA$121:AA$137,$E679)*(1-INDEX(AA$151:AA$167,$E679))</f>
        <v/>
      </c>
      <c r="AB679" s="37">
        <f>AB$194*$D679*INDEX(AB$121:AB$137,$E679)*(1-INDEX(AB$151:AB$167,$E679))</f>
        <v/>
      </c>
      <c r="AC679" s="37">
        <f>AC$194*$D679*INDEX(AC$121:AC$137,$E679)*(1-INDEX(AC$151:AC$167,$E679))</f>
        <v/>
      </c>
      <c r="AD679" s="40">
        <f>ETSCOST(AD$194,$D679,INDEX(AD$121:AD$137,$E679),INDEX(AD$151:AD$167,$E679))</f>
        <v/>
      </c>
      <c r="AF679" s="11">
        <f>LOWER(Settings!$C$4)&amp;".mit."&amp;$A679&amp;IF($C679="","","."&amp;$C679&amp;"."&amp;$B679)&amp;IF(INDEX(Variables!$D$5:$D$105,MATCH($A679,Variables!$A$5:$A$105,0))="","","."&amp;INDEX(Variables!$D$5:$D$105,MATCH($A679,Variables!$A$5:$A$105,0)))&amp;"."&amp;AF$5</f>
        <v/>
      </c>
      <c r="AG679" s="38">
        <f>AG$194*$D679*INDEX(AG$121:AG$137,$E679)*(1-INDEX(AG$151:AG$167,$E679))</f>
        <v/>
      </c>
      <c r="AH679" s="37">
        <f>AH$194*$D679*INDEX(AH$121:AH$137,$E679)*(1-INDEX(AH$151:AH$167,$E679))</f>
        <v/>
      </c>
      <c r="AI679" s="37">
        <f>AI$194*$D679*INDEX(AI$121:AI$137,$E679)*(1-INDEX(AI$151:AI$167,$E679))</f>
        <v/>
      </c>
      <c r="AJ679" s="37">
        <f>AJ$194*$D679*INDEX(AJ$121:AJ$137,$E679)*(1-INDEX(AJ$151:AJ$167,$E679))</f>
        <v/>
      </c>
      <c r="AK679" s="37">
        <f>AK$194*$D679*INDEX(AK$121:AK$137,$E679)*(1-INDEX(AK$151:AK$167,$E679))</f>
        <v/>
      </c>
      <c r="AL679" s="37">
        <f>AL$194*$D679*INDEX(AL$121:AL$137,$E679)*(1-INDEX(AL$151:AL$167,$E679))</f>
        <v/>
      </c>
      <c r="AM679" s="37">
        <f>AM$194*$D679*INDEX(AM$121:AM$137,$E679)*(1-INDEX(AM$151:AM$167,$E679))</f>
        <v/>
      </c>
      <c r="AN679" s="37">
        <f>AN$194*$D679*INDEX(AN$121:AN$137,$E679)*(1-INDEX(AN$151:AN$167,$E679))</f>
        <v/>
      </c>
      <c r="AO679" s="37">
        <f>AO$194*$D679*INDEX(AO$121:AO$137,$E679)*(1-INDEX(AO$151:AO$167,$E679))</f>
        <v/>
      </c>
      <c r="AP679" s="37">
        <f>AP$194*$D679*INDEX(AP$121:AP$137,$E679)*(1-INDEX(AP$151:AP$167,$E679))</f>
        <v/>
      </c>
      <c r="AQ679" s="37">
        <f>AQ$194*$D679*INDEX(AQ$121:AQ$137,$E679)*(1-INDEX(AQ$151:AQ$167,$E679))</f>
        <v/>
      </c>
      <c r="AR679" s="37">
        <f>AR$194*$D679*INDEX(AR$121:AR$137,$E679)*(1-INDEX(AR$151:AR$167,$E679))</f>
        <v/>
      </c>
      <c r="AS679" s="37">
        <f>AS$194*$D679*INDEX(AS$121:AS$137,$E679)*(1-INDEX(AS$151:AS$167,$E679))</f>
        <v/>
      </c>
      <c r="AT679" s="37">
        <f>AT$194*$D679*INDEX(AT$121:AT$137,$E679)*(1-INDEX(AT$151:AT$167,$E679))</f>
        <v/>
      </c>
      <c r="AU679" s="37">
        <f>AU$194*$D679*INDEX(AU$121:AU$137,$E679)*(1-INDEX(AU$151:AU$167,$E679))</f>
        <v/>
      </c>
      <c r="AV679" s="37">
        <f>AV$194*$D679*INDEX(AV$121:AV$137,$E679)*(1-INDEX(AV$151:AV$167,$E679))</f>
        <v/>
      </c>
      <c r="AW679" s="37">
        <f>AW$194*$D679*INDEX(AW$121:AW$137,$E679)*(1-INDEX(AW$151:AW$167,$E679))</f>
        <v/>
      </c>
      <c r="AX679" s="37">
        <f>AX$194*$D679*INDEX(AX$121:AX$137,$E679)*(1-INDEX(AX$151:AX$167,$E679))</f>
        <v/>
      </c>
      <c r="AY679" s="40">
        <f>ETSCOST(AY$194,$D679,INDEX(AY$121:AY$137,$E679),INDEX(AY$151:AY$167,$E679))</f>
        <v/>
      </c>
    </row>
    <row r="680" hidden="1" outlineLevel="2">
      <c r="A680" s="14" t="inlineStr">
        <is>
          <t>ets</t>
        </is>
      </c>
      <c r="B680" s="14" t="inlineStr">
        <is>
          <t>bio</t>
        </is>
      </c>
      <c r="C680" s="14" t="inlineStr">
        <is>
          <t>nav</t>
        </is>
      </c>
      <c r="D680" s="37">
        <f>INDEX(Inputs!$T$5:$T$132,MATCH($B680&amp;"|"&amp;$C680,Inputs!$A$5:$A$132,0))</f>
        <v/>
      </c>
      <c r="E680" s="37">
        <f>INDEX(Inputs!$K$5:$K$132,MATCH($B680&amp;"|"&amp;$C680,Inputs!$A$5:$A$132,0))</f>
        <v/>
      </c>
      <c r="F680" s="36" t="n"/>
      <c r="G680" s="36" t="n"/>
      <c r="H680" s="14">
        <f>INDEX(Variables!$B$5:$B$105,MATCH($A680,Variables!$A$5:$A$105,0))&amp;IF($C680="",""," | "&amp;INDEX(Mapping!$B$5:$B$26,MATCH($C680,Mapping!$A$5:$A$26,0))&amp;" | "&amp;INDEX(Mapping!$B$30:$B$41,MATCH($B680,Mapping!$A$30:$A$41,0)))</f>
        <v/>
      </c>
      <c r="I680" s="14">
        <f>INDEX(Variables!$C$5:$C$105,MATCH($A680,Variables!$A$5:$A$105,0))</f>
        <v/>
      </c>
      <c r="J680" s="14">
        <f>INDEX(Variables!$E$5:$E$105,MATCH($A680,Variables!$A$5:$A$105,0))</f>
        <v/>
      </c>
      <c r="K680" s="11">
        <f>LOWER(Settings!$C$4)&amp;".mit."&amp;$A680&amp;IF($C680="","","."&amp;$C680&amp;"."&amp;$B680)&amp;IF(INDEX(Variables!$D$5:$D$105,MATCH($A680,Variables!$A$5:$A$105,0))="","","."&amp;INDEX(Variables!$D$5:$D$105,MATCH($A680,Variables!$A$5:$A$105,0)))&amp;"."&amp;K$5</f>
        <v/>
      </c>
      <c r="L680" s="38">
        <f>L$194*$D680*INDEX(L$121:L$137,$E680)*(1-INDEX(L$151:L$167,$E680))</f>
        <v/>
      </c>
      <c r="M680" s="37">
        <f>M$194*$D680*INDEX(M$121:M$137,$E680)*(1-INDEX(M$151:M$167,$E680))</f>
        <v/>
      </c>
      <c r="N680" s="37">
        <f>N$194*$D680*INDEX(N$121:N$137,$E680)*(1-INDEX(N$151:N$167,$E680))</f>
        <v/>
      </c>
      <c r="O680" s="37">
        <f>O$194*$D680*INDEX(O$121:O$137,$E680)*(1-INDEX(O$151:O$167,$E680))</f>
        <v/>
      </c>
      <c r="P680" s="37">
        <f>P$194*$D680*INDEX(P$121:P$137,$E680)*(1-INDEX(P$151:P$167,$E680))</f>
        <v/>
      </c>
      <c r="Q680" s="37">
        <f>Q$194*$D680*INDEX(Q$121:Q$137,$E680)*(1-INDEX(Q$151:Q$167,$E680))</f>
        <v/>
      </c>
      <c r="R680" s="37">
        <f>R$194*$D680*INDEX(R$121:R$137,$E680)*(1-INDEX(R$151:R$167,$E680))</f>
        <v/>
      </c>
      <c r="S680" s="37">
        <f>S$194*$D680*INDEX(S$121:S$137,$E680)*(1-INDEX(S$151:S$167,$E680))</f>
        <v/>
      </c>
      <c r="T680" s="37">
        <f>T$194*$D680*INDEX(T$121:T$137,$E680)*(1-INDEX(T$151:T$167,$E680))</f>
        <v/>
      </c>
      <c r="U680" s="37">
        <f>U$194*$D680*INDEX(U$121:U$137,$E680)*(1-INDEX(U$151:U$167,$E680))</f>
        <v/>
      </c>
      <c r="V680" s="37">
        <f>V$194*$D680*INDEX(V$121:V$137,$E680)*(1-INDEX(V$151:V$167,$E680))</f>
        <v/>
      </c>
      <c r="W680" s="37">
        <f>W$194*$D680*INDEX(W$121:W$137,$E680)*(1-INDEX(W$151:W$167,$E680))</f>
        <v/>
      </c>
      <c r="X680" s="37">
        <f>X$194*$D680*INDEX(X$121:X$137,$E680)*(1-INDEX(X$151:X$167,$E680))</f>
        <v/>
      </c>
      <c r="Y680" s="37">
        <f>Y$194*$D680*INDEX(Y$121:Y$137,$E680)*(1-INDEX(Y$151:Y$167,$E680))</f>
        <v/>
      </c>
      <c r="Z680" s="37">
        <f>Z$194*$D680*INDEX(Z$121:Z$137,$E680)*(1-INDEX(Z$151:Z$167,$E680))</f>
        <v/>
      </c>
      <c r="AA680" s="37">
        <f>AA$194*$D680*INDEX(AA$121:AA$137,$E680)*(1-INDEX(AA$151:AA$167,$E680))</f>
        <v/>
      </c>
      <c r="AB680" s="37">
        <f>AB$194*$D680*INDEX(AB$121:AB$137,$E680)*(1-INDEX(AB$151:AB$167,$E680))</f>
        <v/>
      </c>
      <c r="AC680" s="37">
        <f>AC$194*$D680*INDEX(AC$121:AC$137,$E680)*(1-INDEX(AC$151:AC$167,$E680))</f>
        <v/>
      </c>
      <c r="AD680" s="40">
        <f>ETSCOST(AD$194,$D680,INDEX(AD$121:AD$137,$E680),INDEX(AD$151:AD$167,$E680))</f>
        <v/>
      </c>
      <c r="AF680" s="11">
        <f>LOWER(Settings!$C$4)&amp;".mit."&amp;$A680&amp;IF($C680="","","."&amp;$C680&amp;"."&amp;$B680)&amp;IF(INDEX(Variables!$D$5:$D$105,MATCH($A680,Variables!$A$5:$A$105,0))="","","."&amp;INDEX(Variables!$D$5:$D$105,MATCH($A680,Variables!$A$5:$A$105,0)))&amp;"."&amp;AF$5</f>
        <v/>
      </c>
      <c r="AG680" s="38">
        <f>AG$194*$D680*INDEX(AG$121:AG$137,$E680)*(1-INDEX(AG$151:AG$167,$E680))</f>
        <v/>
      </c>
      <c r="AH680" s="37">
        <f>AH$194*$D680*INDEX(AH$121:AH$137,$E680)*(1-INDEX(AH$151:AH$167,$E680))</f>
        <v/>
      </c>
      <c r="AI680" s="37">
        <f>AI$194*$D680*INDEX(AI$121:AI$137,$E680)*(1-INDEX(AI$151:AI$167,$E680))</f>
        <v/>
      </c>
      <c r="AJ680" s="37">
        <f>AJ$194*$D680*INDEX(AJ$121:AJ$137,$E680)*(1-INDEX(AJ$151:AJ$167,$E680))</f>
        <v/>
      </c>
      <c r="AK680" s="37">
        <f>AK$194*$D680*INDEX(AK$121:AK$137,$E680)*(1-INDEX(AK$151:AK$167,$E680))</f>
        <v/>
      </c>
      <c r="AL680" s="37">
        <f>AL$194*$D680*INDEX(AL$121:AL$137,$E680)*(1-INDEX(AL$151:AL$167,$E680))</f>
        <v/>
      </c>
      <c r="AM680" s="37">
        <f>AM$194*$D680*INDEX(AM$121:AM$137,$E680)*(1-INDEX(AM$151:AM$167,$E680))</f>
        <v/>
      </c>
      <c r="AN680" s="37">
        <f>AN$194*$D680*INDEX(AN$121:AN$137,$E680)*(1-INDEX(AN$151:AN$167,$E680))</f>
        <v/>
      </c>
      <c r="AO680" s="37">
        <f>AO$194*$D680*INDEX(AO$121:AO$137,$E680)*(1-INDEX(AO$151:AO$167,$E680))</f>
        <v/>
      </c>
      <c r="AP680" s="37">
        <f>AP$194*$D680*INDEX(AP$121:AP$137,$E680)*(1-INDEX(AP$151:AP$167,$E680))</f>
        <v/>
      </c>
      <c r="AQ680" s="37">
        <f>AQ$194*$D680*INDEX(AQ$121:AQ$137,$E680)*(1-INDEX(AQ$151:AQ$167,$E680))</f>
        <v/>
      </c>
      <c r="AR680" s="37">
        <f>AR$194*$D680*INDEX(AR$121:AR$137,$E680)*(1-INDEX(AR$151:AR$167,$E680))</f>
        <v/>
      </c>
      <c r="AS680" s="37">
        <f>AS$194*$D680*INDEX(AS$121:AS$137,$E680)*(1-INDEX(AS$151:AS$167,$E680))</f>
        <v/>
      </c>
      <c r="AT680" s="37">
        <f>AT$194*$D680*INDEX(AT$121:AT$137,$E680)*(1-INDEX(AT$151:AT$167,$E680))</f>
        <v/>
      </c>
      <c r="AU680" s="37">
        <f>AU$194*$D680*INDEX(AU$121:AU$137,$E680)*(1-INDEX(AU$151:AU$167,$E680))</f>
        <v/>
      </c>
      <c r="AV680" s="37">
        <f>AV$194*$D680*INDEX(AV$121:AV$137,$E680)*(1-INDEX(AV$151:AV$167,$E680))</f>
        <v/>
      </c>
      <c r="AW680" s="37">
        <f>AW$194*$D680*INDEX(AW$121:AW$137,$E680)*(1-INDEX(AW$151:AW$167,$E680))</f>
        <v/>
      </c>
      <c r="AX680" s="37">
        <f>AX$194*$D680*INDEX(AX$121:AX$137,$E680)*(1-INDEX(AX$151:AX$167,$E680))</f>
        <v/>
      </c>
      <c r="AY680" s="40">
        <f>ETSCOST(AY$194,$D680,INDEX(AY$121:AY$137,$E680),INDEX(AY$151:AY$167,$E680))</f>
        <v/>
      </c>
    </row>
    <row r="681" hidden="1" outlineLevel="2"/>
    <row r="682" hidden="1" outlineLevel="2">
      <c r="A682" s="14" t="inlineStr">
        <is>
          <t>ntx</t>
        </is>
      </c>
      <c r="B682" s="14" t="inlineStr">
        <is>
          <t>coa</t>
        </is>
      </c>
      <c r="C682" s="14" t="inlineStr">
        <is>
          <t>nav</t>
        </is>
      </c>
      <c r="D682" s="37">
        <f>INDEX(Inputs!$L$5:$L$132,MATCH($B682&amp;"|"&amp;$C682,Inputs!$A$5:$A$132,0))</f>
        <v/>
      </c>
      <c r="E682" s="37">
        <f>INDEX(Inputs!$I$5:$I$132,MATCH($B682&amp;"|"&amp;$C682,Inputs!$A$5:$A$132,0))</f>
        <v/>
      </c>
      <c r="F682" s="36" t="n"/>
      <c r="G682" s="36" t="n"/>
      <c r="H682" s="14">
        <f>INDEX(Variables!$B$5:$B$105,MATCH($A682,Variables!$A$5:$A$105,0))&amp;IF($C682="",""," | "&amp;INDEX(Mapping!$B$5:$B$26,MATCH($C682,Mapping!$A$5:$A$26,0))&amp;" | "&amp;INDEX(Mapping!$B$30:$B$41,MATCH($B682,Mapping!$A$30:$A$41,0)))</f>
        <v/>
      </c>
      <c r="I682" s="14">
        <f>INDEX(Variables!$C$5:$C$105,MATCH($A682,Variables!$A$5:$A$105,0))</f>
        <v/>
      </c>
      <c r="J682" s="14">
        <f>INDEX(Variables!$E$5:$E$105,MATCH($A682,Variables!$A$5:$A$105,0))</f>
        <v/>
      </c>
      <c r="K682" s="11">
        <f>LOWER(Settings!$C$4)&amp;".mit."&amp;$A682&amp;IF($C682="","","."&amp;$C682&amp;"."&amp;$B682)&amp;IF(INDEX(Variables!$D$5:$D$105,MATCH($A682,Variables!$A$5:$A$105,0))="","","."&amp;INDEX(Variables!$D$5:$D$105,MATCH($A682,Variables!$A$5:$A$105,0)))&amp;"."&amp;K$5</f>
        <v/>
      </c>
      <c r="L682" s="38">
        <f>INDEX(L$78:L$91,$D682)/$E682</f>
        <v/>
      </c>
      <c r="M682" s="37">
        <f>INDEX(M$78:M$91,$D682)/$E682</f>
        <v/>
      </c>
      <c r="N682" s="37">
        <f>INDEX(N$78:N$91,$D682)/$E682</f>
        <v/>
      </c>
      <c r="O682" s="37">
        <f>INDEX(O$78:O$91,$D682)/$E682</f>
        <v/>
      </c>
      <c r="P682" s="37">
        <f>INDEX(P$78:P$91,$D682)/$E682</f>
        <v/>
      </c>
      <c r="Q682" s="37">
        <f>INDEX(Q$78:Q$91,$D682)/$E682</f>
        <v/>
      </c>
      <c r="R682" s="37">
        <f>INDEX(R$78:R$91,$D682)/$E682</f>
        <v/>
      </c>
      <c r="S682" s="37">
        <f>INDEX(S$78:S$91,$D682)/$E682</f>
        <v/>
      </c>
      <c r="T682" s="37">
        <f>INDEX(T$78:T$91,$D682)/$E682</f>
        <v/>
      </c>
      <c r="U682" s="37">
        <f>INDEX(U$78:U$91,$D682)/$E682</f>
        <v/>
      </c>
      <c r="V682" s="37">
        <f>INDEX(V$78:V$91,$D682)/$E682</f>
        <v/>
      </c>
      <c r="W682" s="37">
        <f>INDEX(W$78:W$91,$D682)/$E682</f>
        <v/>
      </c>
      <c r="X682" s="37">
        <f>INDEX(X$78:X$91,$D682)/$E682</f>
        <v/>
      </c>
      <c r="Y682" s="37">
        <f>INDEX(Y$78:Y$91,$D682)/$E682</f>
        <v/>
      </c>
      <c r="Z682" s="37">
        <f>INDEX(Z$78:Z$91,$D682)/$E682</f>
        <v/>
      </c>
      <c r="AA682" s="37">
        <f>INDEX(AA$78:AA$91,$D682)/$E682</f>
        <v/>
      </c>
      <c r="AB682" s="37">
        <f>INDEX(AB$78:AB$91,$D682)/$E682</f>
        <v/>
      </c>
      <c r="AC682" s="37">
        <f>INDEX(AC$78:AC$91,$D682)/$E682</f>
        <v/>
      </c>
      <c r="AD682" s="40">
        <f>NEWEXCISE(INDEX(AD$78:AD$91,$D682),$E682)</f>
        <v/>
      </c>
      <c r="AF682" s="11">
        <f>LOWER(Settings!$C$4)&amp;".mit."&amp;$A682&amp;IF($C682="","","."&amp;$C682&amp;"."&amp;$B682)&amp;IF(INDEX(Variables!$D$5:$D$105,MATCH($A682,Variables!$A$5:$A$105,0))="","","."&amp;INDEX(Variables!$D$5:$D$105,MATCH($A682,Variables!$A$5:$A$105,0)))&amp;"."&amp;AF$5</f>
        <v/>
      </c>
      <c r="AG682" s="38">
        <f>INDEX(AG$78:AG$91,$D682)/$E682</f>
        <v/>
      </c>
      <c r="AH682" s="37">
        <f>INDEX(AH$78:AH$91,$D682)/$E682</f>
        <v/>
      </c>
      <c r="AI682" s="37">
        <f>INDEX(AI$78:AI$91,$D682)/$E682</f>
        <v/>
      </c>
      <c r="AJ682" s="37">
        <f>INDEX(AJ$78:AJ$91,$D682)/$E682</f>
        <v/>
      </c>
      <c r="AK682" s="37">
        <f>INDEX(AK$78:AK$91,$D682)/$E682</f>
        <v/>
      </c>
      <c r="AL682" s="37">
        <f>INDEX(AL$78:AL$91,$D682)/$E682</f>
        <v/>
      </c>
      <c r="AM682" s="37">
        <f>INDEX(AM$78:AM$91,$D682)/$E682</f>
        <v/>
      </c>
      <c r="AN682" s="37">
        <f>INDEX(AN$78:AN$91,$D682)/$E682</f>
        <v/>
      </c>
      <c r="AO682" s="37">
        <f>INDEX(AO$78:AO$91,$D682)/$E682</f>
        <v/>
      </c>
      <c r="AP682" s="37">
        <f>INDEX(AP$78:AP$91,$D682)/$E682</f>
        <v/>
      </c>
      <c r="AQ682" s="37">
        <f>INDEX(AQ$78:AQ$91,$D682)/$E682</f>
        <v/>
      </c>
      <c r="AR682" s="37">
        <f>INDEX(AR$78:AR$91,$D682)/$E682</f>
        <v/>
      </c>
      <c r="AS682" s="37">
        <f>INDEX(AS$78:AS$91,$D682)/$E682</f>
        <v/>
      </c>
      <c r="AT682" s="37">
        <f>INDEX(AT$78:AT$91,$D682)/$E682</f>
        <v/>
      </c>
      <c r="AU682" s="37">
        <f>INDEX(AU$78:AU$91,$D682)/$E682</f>
        <v/>
      </c>
      <c r="AV682" s="37">
        <f>INDEX(AV$78:AV$91,$D682)/$E682</f>
        <v/>
      </c>
      <c r="AW682" s="37">
        <f>INDEX(AW$78:AW$91,$D682)/$E682</f>
        <v/>
      </c>
      <c r="AX682" s="37">
        <f>INDEX(AX$78:AX$91,$D682)/$E682</f>
        <v/>
      </c>
      <c r="AY682" s="40">
        <f>NEWEXCISE(INDEX(AY$78:AY$91,$D682),$E682)</f>
        <v/>
      </c>
    </row>
    <row r="683" hidden="1" outlineLevel="2">
      <c r="A683" s="14" t="inlineStr">
        <is>
          <t>ntx</t>
        </is>
      </c>
      <c r="B683" s="14" t="inlineStr">
        <is>
          <t>nga</t>
        </is>
      </c>
      <c r="C683" s="14" t="inlineStr">
        <is>
          <t>nav</t>
        </is>
      </c>
      <c r="D683" s="37">
        <f>INDEX(Inputs!$L$5:$L$132,MATCH($B683&amp;"|"&amp;$C683,Inputs!$A$5:$A$132,0))</f>
        <v/>
      </c>
      <c r="E683" s="37">
        <f>INDEX(Inputs!$I$5:$I$132,MATCH($B683&amp;"|"&amp;$C683,Inputs!$A$5:$A$132,0))</f>
        <v/>
      </c>
      <c r="F683" s="36" t="n"/>
      <c r="G683" s="36" t="n"/>
      <c r="H683" s="14">
        <f>INDEX(Variables!$B$5:$B$105,MATCH($A683,Variables!$A$5:$A$105,0))&amp;IF($C683="",""," | "&amp;INDEX(Mapping!$B$5:$B$26,MATCH($C683,Mapping!$A$5:$A$26,0))&amp;" | "&amp;INDEX(Mapping!$B$30:$B$41,MATCH($B683,Mapping!$A$30:$A$41,0)))</f>
        <v/>
      </c>
      <c r="I683" s="14">
        <f>INDEX(Variables!$C$5:$C$105,MATCH($A683,Variables!$A$5:$A$105,0))</f>
        <v/>
      </c>
      <c r="J683" s="14">
        <f>INDEX(Variables!$E$5:$E$105,MATCH($A683,Variables!$A$5:$A$105,0))</f>
        <v/>
      </c>
      <c r="K683" s="11">
        <f>LOWER(Settings!$C$4)&amp;".mit."&amp;$A683&amp;IF($C683="","","."&amp;$C683&amp;"."&amp;$B683)&amp;IF(INDEX(Variables!$D$5:$D$105,MATCH($A683,Variables!$A$5:$A$105,0))="","","."&amp;INDEX(Variables!$D$5:$D$105,MATCH($A683,Variables!$A$5:$A$105,0)))&amp;"."&amp;K$5</f>
        <v/>
      </c>
      <c r="L683" s="38">
        <f>INDEX(L$78:L$91,$D683)/$E683</f>
        <v/>
      </c>
      <c r="M683" s="37">
        <f>INDEX(M$78:M$91,$D683)/$E683</f>
        <v/>
      </c>
      <c r="N683" s="37">
        <f>INDEX(N$78:N$91,$D683)/$E683</f>
        <v/>
      </c>
      <c r="O683" s="37">
        <f>INDEX(O$78:O$91,$D683)/$E683</f>
        <v/>
      </c>
      <c r="P683" s="37">
        <f>INDEX(P$78:P$91,$D683)/$E683</f>
        <v/>
      </c>
      <c r="Q683" s="37">
        <f>INDEX(Q$78:Q$91,$D683)/$E683</f>
        <v/>
      </c>
      <c r="R683" s="37">
        <f>INDEX(R$78:R$91,$D683)/$E683</f>
        <v/>
      </c>
      <c r="S683" s="37">
        <f>INDEX(S$78:S$91,$D683)/$E683</f>
        <v/>
      </c>
      <c r="T683" s="37">
        <f>INDEX(T$78:T$91,$D683)/$E683</f>
        <v/>
      </c>
      <c r="U683" s="37">
        <f>INDEX(U$78:U$91,$D683)/$E683</f>
        <v/>
      </c>
      <c r="V683" s="37">
        <f>INDEX(V$78:V$91,$D683)/$E683</f>
        <v/>
      </c>
      <c r="W683" s="37">
        <f>INDEX(W$78:W$91,$D683)/$E683</f>
        <v/>
      </c>
      <c r="X683" s="37">
        <f>INDEX(X$78:X$91,$D683)/$E683</f>
        <v/>
      </c>
      <c r="Y683" s="37">
        <f>INDEX(Y$78:Y$91,$D683)/$E683</f>
        <v/>
      </c>
      <c r="Z683" s="37">
        <f>INDEX(Z$78:Z$91,$D683)/$E683</f>
        <v/>
      </c>
      <c r="AA683" s="37">
        <f>INDEX(AA$78:AA$91,$D683)/$E683</f>
        <v/>
      </c>
      <c r="AB683" s="37">
        <f>INDEX(AB$78:AB$91,$D683)/$E683</f>
        <v/>
      </c>
      <c r="AC683" s="37">
        <f>INDEX(AC$78:AC$91,$D683)/$E683</f>
        <v/>
      </c>
      <c r="AD683" s="40">
        <f>NEWEXCISE(INDEX(AD$78:AD$91,$D683),$E683)</f>
        <v/>
      </c>
      <c r="AF683" s="11">
        <f>LOWER(Settings!$C$4)&amp;".mit."&amp;$A683&amp;IF($C683="","","."&amp;$C683&amp;"."&amp;$B683)&amp;IF(INDEX(Variables!$D$5:$D$105,MATCH($A683,Variables!$A$5:$A$105,0))="","","."&amp;INDEX(Variables!$D$5:$D$105,MATCH($A683,Variables!$A$5:$A$105,0)))&amp;"."&amp;AF$5</f>
        <v/>
      </c>
      <c r="AG683" s="38">
        <f>INDEX(AG$78:AG$91,$D683)/$E683</f>
        <v/>
      </c>
      <c r="AH683" s="37">
        <f>INDEX(AH$78:AH$91,$D683)/$E683</f>
        <v/>
      </c>
      <c r="AI683" s="37">
        <f>INDEX(AI$78:AI$91,$D683)/$E683</f>
        <v/>
      </c>
      <c r="AJ683" s="37">
        <f>INDEX(AJ$78:AJ$91,$D683)/$E683</f>
        <v/>
      </c>
      <c r="AK683" s="37">
        <f>INDEX(AK$78:AK$91,$D683)/$E683</f>
        <v/>
      </c>
      <c r="AL683" s="37">
        <f>INDEX(AL$78:AL$91,$D683)/$E683</f>
        <v/>
      </c>
      <c r="AM683" s="37">
        <f>INDEX(AM$78:AM$91,$D683)/$E683</f>
        <v/>
      </c>
      <c r="AN683" s="37">
        <f>INDEX(AN$78:AN$91,$D683)/$E683</f>
        <v/>
      </c>
      <c r="AO683" s="37">
        <f>INDEX(AO$78:AO$91,$D683)/$E683</f>
        <v/>
      </c>
      <c r="AP683" s="37">
        <f>INDEX(AP$78:AP$91,$D683)/$E683</f>
        <v/>
      </c>
      <c r="AQ683" s="37">
        <f>INDEX(AQ$78:AQ$91,$D683)/$E683</f>
        <v/>
      </c>
      <c r="AR683" s="37">
        <f>INDEX(AR$78:AR$91,$D683)/$E683</f>
        <v/>
      </c>
      <c r="AS683" s="37">
        <f>INDEX(AS$78:AS$91,$D683)/$E683</f>
        <v/>
      </c>
      <c r="AT683" s="37">
        <f>INDEX(AT$78:AT$91,$D683)/$E683</f>
        <v/>
      </c>
      <c r="AU683" s="37">
        <f>INDEX(AU$78:AU$91,$D683)/$E683</f>
        <v/>
      </c>
      <c r="AV683" s="37">
        <f>INDEX(AV$78:AV$91,$D683)/$E683</f>
        <v/>
      </c>
      <c r="AW683" s="37">
        <f>INDEX(AW$78:AW$91,$D683)/$E683</f>
        <v/>
      </c>
      <c r="AX683" s="37">
        <f>INDEX(AX$78:AX$91,$D683)/$E683</f>
        <v/>
      </c>
      <c r="AY683" s="40">
        <f>NEWEXCISE(INDEX(AY$78:AY$91,$D683),$E683)</f>
        <v/>
      </c>
    </row>
    <row r="684" hidden="1" outlineLevel="2">
      <c r="A684" s="14" t="inlineStr">
        <is>
          <t>ntx</t>
        </is>
      </c>
      <c r="B684" s="14" t="inlineStr">
        <is>
          <t>gso</t>
        </is>
      </c>
      <c r="C684" s="14" t="inlineStr">
        <is>
          <t>nav</t>
        </is>
      </c>
      <c r="D684" s="37">
        <f>INDEX(Inputs!$L$5:$L$132,MATCH($B684&amp;"|"&amp;$C684,Inputs!$A$5:$A$132,0))</f>
        <v/>
      </c>
      <c r="E684" s="37">
        <f>INDEX(Inputs!$I$5:$I$132,MATCH($B684&amp;"|"&amp;$C684,Inputs!$A$5:$A$132,0))</f>
        <v/>
      </c>
      <c r="F684" s="36" t="n"/>
      <c r="G684" s="36" t="n"/>
      <c r="H684" s="14">
        <f>INDEX(Variables!$B$5:$B$105,MATCH($A684,Variables!$A$5:$A$105,0))&amp;IF($C684="",""," | "&amp;INDEX(Mapping!$B$5:$B$26,MATCH($C684,Mapping!$A$5:$A$26,0))&amp;" | "&amp;INDEX(Mapping!$B$30:$B$41,MATCH($B684,Mapping!$A$30:$A$41,0)))</f>
        <v/>
      </c>
      <c r="I684" s="14">
        <f>INDEX(Variables!$C$5:$C$105,MATCH($A684,Variables!$A$5:$A$105,0))</f>
        <v/>
      </c>
      <c r="J684" s="14">
        <f>INDEX(Variables!$E$5:$E$105,MATCH($A684,Variables!$A$5:$A$105,0))</f>
        <v/>
      </c>
      <c r="K684" s="11">
        <f>LOWER(Settings!$C$4)&amp;".mit."&amp;$A684&amp;IF($C684="","","."&amp;$C684&amp;"."&amp;$B684)&amp;IF(INDEX(Variables!$D$5:$D$105,MATCH($A684,Variables!$A$5:$A$105,0))="","","."&amp;INDEX(Variables!$D$5:$D$105,MATCH($A684,Variables!$A$5:$A$105,0)))&amp;"."&amp;K$5</f>
        <v/>
      </c>
      <c r="L684" s="38">
        <f>INDEX(L$78:L$91,$D684)/$E684</f>
        <v/>
      </c>
      <c r="M684" s="37">
        <f>INDEX(M$78:M$91,$D684)/$E684</f>
        <v/>
      </c>
      <c r="N684" s="37">
        <f>INDEX(N$78:N$91,$D684)/$E684</f>
        <v/>
      </c>
      <c r="O684" s="37">
        <f>INDEX(O$78:O$91,$D684)/$E684</f>
        <v/>
      </c>
      <c r="P684" s="37">
        <f>INDEX(P$78:P$91,$D684)/$E684</f>
        <v/>
      </c>
      <c r="Q684" s="37">
        <f>INDEX(Q$78:Q$91,$D684)/$E684</f>
        <v/>
      </c>
      <c r="R684" s="37">
        <f>INDEX(R$78:R$91,$D684)/$E684</f>
        <v/>
      </c>
      <c r="S684" s="37">
        <f>INDEX(S$78:S$91,$D684)/$E684</f>
        <v/>
      </c>
      <c r="T684" s="37">
        <f>INDEX(T$78:T$91,$D684)/$E684</f>
        <v/>
      </c>
      <c r="U684" s="37">
        <f>INDEX(U$78:U$91,$D684)/$E684</f>
        <v/>
      </c>
      <c r="V684" s="37">
        <f>INDEX(V$78:V$91,$D684)/$E684</f>
        <v/>
      </c>
      <c r="W684" s="37">
        <f>INDEX(W$78:W$91,$D684)/$E684</f>
        <v/>
      </c>
      <c r="X684" s="37">
        <f>INDEX(X$78:X$91,$D684)/$E684</f>
        <v/>
      </c>
      <c r="Y684" s="37">
        <f>INDEX(Y$78:Y$91,$D684)/$E684</f>
        <v/>
      </c>
      <c r="Z684" s="37">
        <f>INDEX(Z$78:Z$91,$D684)/$E684</f>
        <v/>
      </c>
      <c r="AA684" s="37">
        <f>INDEX(AA$78:AA$91,$D684)/$E684</f>
        <v/>
      </c>
      <c r="AB684" s="37">
        <f>INDEX(AB$78:AB$91,$D684)/$E684</f>
        <v/>
      </c>
      <c r="AC684" s="37">
        <f>INDEX(AC$78:AC$91,$D684)/$E684</f>
        <v/>
      </c>
      <c r="AD684" s="40">
        <f>NEWEXCISE(INDEX(AD$78:AD$91,$D684),$E684)</f>
        <v/>
      </c>
      <c r="AF684" s="11">
        <f>LOWER(Settings!$C$4)&amp;".mit."&amp;$A684&amp;IF($C684="","","."&amp;$C684&amp;"."&amp;$B684)&amp;IF(INDEX(Variables!$D$5:$D$105,MATCH($A684,Variables!$A$5:$A$105,0))="","","."&amp;INDEX(Variables!$D$5:$D$105,MATCH($A684,Variables!$A$5:$A$105,0)))&amp;"."&amp;AF$5</f>
        <v/>
      </c>
      <c r="AG684" s="38">
        <f>INDEX(AG$78:AG$91,$D684)/$E684</f>
        <v/>
      </c>
      <c r="AH684" s="37">
        <f>INDEX(AH$78:AH$91,$D684)/$E684</f>
        <v/>
      </c>
      <c r="AI684" s="37">
        <f>INDEX(AI$78:AI$91,$D684)/$E684</f>
        <v/>
      </c>
      <c r="AJ684" s="37">
        <f>INDEX(AJ$78:AJ$91,$D684)/$E684</f>
        <v/>
      </c>
      <c r="AK684" s="37">
        <f>INDEX(AK$78:AK$91,$D684)/$E684</f>
        <v/>
      </c>
      <c r="AL684" s="37">
        <f>INDEX(AL$78:AL$91,$D684)/$E684</f>
        <v/>
      </c>
      <c r="AM684" s="37">
        <f>INDEX(AM$78:AM$91,$D684)/$E684</f>
        <v/>
      </c>
      <c r="AN684" s="37">
        <f>INDEX(AN$78:AN$91,$D684)/$E684</f>
        <v/>
      </c>
      <c r="AO684" s="37">
        <f>INDEX(AO$78:AO$91,$D684)/$E684</f>
        <v/>
      </c>
      <c r="AP684" s="37">
        <f>INDEX(AP$78:AP$91,$D684)/$E684</f>
        <v/>
      </c>
      <c r="AQ684" s="37">
        <f>INDEX(AQ$78:AQ$91,$D684)/$E684</f>
        <v/>
      </c>
      <c r="AR684" s="37">
        <f>INDEX(AR$78:AR$91,$D684)/$E684</f>
        <v/>
      </c>
      <c r="AS684" s="37">
        <f>INDEX(AS$78:AS$91,$D684)/$E684</f>
        <v/>
      </c>
      <c r="AT684" s="37">
        <f>INDEX(AT$78:AT$91,$D684)/$E684</f>
        <v/>
      </c>
      <c r="AU684" s="37">
        <f>INDEX(AU$78:AU$91,$D684)/$E684</f>
        <v/>
      </c>
      <c r="AV684" s="37">
        <f>INDEX(AV$78:AV$91,$D684)/$E684</f>
        <v/>
      </c>
      <c r="AW684" s="37">
        <f>INDEX(AW$78:AW$91,$D684)/$E684</f>
        <v/>
      </c>
      <c r="AX684" s="37">
        <f>INDEX(AX$78:AX$91,$D684)/$E684</f>
        <v/>
      </c>
      <c r="AY684" s="40">
        <f>NEWEXCISE(INDEX(AY$78:AY$91,$D684),$E684)</f>
        <v/>
      </c>
    </row>
    <row r="685" hidden="1" outlineLevel="2">
      <c r="A685" s="14" t="inlineStr">
        <is>
          <t>ntx</t>
        </is>
      </c>
      <c r="B685" s="14" t="inlineStr">
        <is>
          <t>die</t>
        </is>
      </c>
      <c r="C685" s="14" t="inlineStr">
        <is>
          <t>nav</t>
        </is>
      </c>
      <c r="D685" s="37">
        <f>INDEX(Inputs!$L$5:$L$132,MATCH($B685&amp;"|"&amp;$C685,Inputs!$A$5:$A$132,0))</f>
        <v/>
      </c>
      <c r="E685" s="37">
        <f>INDEX(Inputs!$I$5:$I$132,MATCH($B685&amp;"|"&amp;$C685,Inputs!$A$5:$A$132,0))</f>
        <v/>
      </c>
      <c r="F685" s="36" t="n"/>
      <c r="G685" s="36" t="n"/>
      <c r="H685" s="14">
        <f>INDEX(Variables!$B$5:$B$105,MATCH($A685,Variables!$A$5:$A$105,0))&amp;IF($C685="",""," | "&amp;INDEX(Mapping!$B$5:$B$26,MATCH($C685,Mapping!$A$5:$A$26,0))&amp;" | "&amp;INDEX(Mapping!$B$30:$B$41,MATCH($B685,Mapping!$A$30:$A$41,0)))</f>
        <v/>
      </c>
      <c r="I685" s="14">
        <f>INDEX(Variables!$C$5:$C$105,MATCH($A685,Variables!$A$5:$A$105,0))</f>
        <v/>
      </c>
      <c r="J685" s="14">
        <f>INDEX(Variables!$E$5:$E$105,MATCH($A685,Variables!$A$5:$A$105,0))</f>
        <v/>
      </c>
      <c r="K685" s="11">
        <f>LOWER(Settings!$C$4)&amp;".mit."&amp;$A685&amp;IF($C685="","","."&amp;$C685&amp;"."&amp;$B685)&amp;IF(INDEX(Variables!$D$5:$D$105,MATCH($A685,Variables!$A$5:$A$105,0))="","","."&amp;INDEX(Variables!$D$5:$D$105,MATCH($A685,Variables!$A$5:$A$105,0)))&amp;"."&amp;K$5</f>
        <v/>
      </c>
      <c r="L685" s="38">
        <f>INDEX(L$78:L$91,$D685)/$E685</f>
        <v/>
      </c>
      <c r="M685" s="37">
        <f>INDEX(M$78:M$91,$D685)/$E685</f>
        <v/>
      </c>
      <c r="N685" s="37">
        <f>INDEX(N$78:N$91,$D685)/$E685</f>
        <v/>
      </c>
      <c r="O685" s="37">
        <f>INDEX(O$78:O$91,$D685)/$E685</f>
        <v/>
      </c>
      <c r="P685" s="37">
        <f>INDEX(P$78:P$91,$D685)/$E685</f>
        <v/>
      </c>
      <c r="Q685" s="37">
        <f>INDEX(Q$78:Q$91,$D685)/$E685</f>
        <v/>
      </c>
      <c r="R685" s="37">
        <f>INDEX(R$78:R$91,$D685)/$E685</f>
        <v/>
      </c>
      <c r="S685" s="37">
        <f>INDEX(S$78:S$91,$D685)/$E685</f>
        <v/>
      </c>
      <c r="T685" s="37">
        <f>INDEX(T$78:T$91,$D685)/$E685</f>
        <v/>
      </c>
      <c r="U685" s="37">
        <f>INDEX(U$78:U$91,$D685)/$E685</f>
        <v/>
      </c>
      <c r="V685" s="37">
        <f>INDEX(V$78:V$91,$D685)/$E685</f>
        <v/>
      </c>
      <c r="W685" s="37">
        <f>INDEX(W$78:W$91,$D685)/$E685</f>
        <v/>
      </c>
      <c r="X685" s="37">
        <f>INDEX(X$78:X$91,$D685)/$E685</f>
        <v/>
      </c>
      <c r="Y685" s="37">
        <f>INDEX(Y$78:Y$91,$D685)/$E685</f>
        <v/>
      </c>
      <c r="Z685" s="37">
        <f>INDEX(Z$78:Z$91,$D685)/$E685</f>
        <v/>
      </c>
      <c r="AA685" s="37">
        <f>INDEX(AA$78:AA$91,$D685)/$E685</f>
        <v/>
      </c>
      <c r="AB685" s="37">
        <f>INDEX(AB$78:AB$91,$D685)/$E685</f>
        <v/>
      </c>
      <c r="AC685" s="37">
        <f>INDEX(AC$78:AC$91,$D685)/$E685</f>
        <v/>
      </c>
      <c r="AD685" s="40">
        <f>NEWEXCISE(INDEX(AD$78:AD$91,$D685),$E685)</f>
        <v/>
      </c>
      <c r="AF685" s="11">
        <f>LOWER(Settings!$C$4)&amp;".mit."&amp;$A685&amp;IF($C685="","","."&amp;$C685&amp;"."&amp;$B685)&amp;IF(INDEX(Variables!$D$5:$D$105,MATCH($A685,Variables!$A$5:$A$105,0))="","","."&amp;INDEX(Variables!$D$5:$D$105,MATCH($A685,Variables!$A$5:$A$105,0)))&amp;"."&amp;AF$5</f>
        <v/>
      </c>
      <c r="AG685" s="38">
        <f>INDEX(AG$78:AG$91,$D685)/$E685</f>
        <v/>
      </c>
      <c r="AH685" s="37">
        <f>INDEX(AH$78:AH$91,$D685)/$E685</f>
        <v/>
      </c>
      <c r="AI685" s="37">
        <f>INDEX(AI$78:AI$91,$D685)/$E685</f>
        <v/>
      </c>
      <c r="AJ685" s="37">
        <f>INDEX(AJ$78:AJ$91,$D685)/$E685</f>
        <v/>
      </c>
      <c r="AK685" s="37">
        <f>INDEX(AK$78:AK$91,$D685)/$E685</f>
        <v/>
      </c>
      <c r="AL685" s="37">
        <f>INDEX(AL$78:AL$91,$D685)/$E685</f>
        <v/>
      </c>
      <c r="AM685" s="37">
        <f>INDEX(AM$78:AM$91,$D685)/$E685</f>
        <v/>
      </c>
      <c r="AN685" s="37">
        <f>INDEX(AN$78:AN$91,$D685)/$E685</f>
        <v/>
      </c>
      <c r="AO685" s="37">
        <f>INDEX(AO$78:AO$91,$D685)/$E685</f>
        <v/>
      </c>
      <c r="AP685" s="37">
        <f>INDEX(AP$78:AP$91,$D685)/$E685</f>
        <v/>
      </c>
      <c r="AQ685" s="37">
        <f>INDEX(AQ$78:AQ$91,$D685)/$E685</f>
        <v/>
      </c>
      <c r="AR685" s="37">
        <f>INDEX(AR$78:AR$91,$D685)/$E685</f>
        <v/>
      </c>
      <c r="AS685" s="37">
        <f>INDEX(AS$78:AS$91,$D685)/$E685</f>
        <v/>
      </c>
      <c r="AT685" s="37">
        <f>INDEX(AT$78:AT$91,$D685)/$E685</f>
        <v/>
      </c>
      <c r="AU685" s="37">
        <f>INDEX(AU$78:AU$91,$D685)/$E685</f>
        <v/>
      </c>
      <c r="AV685" s="37">
        <f>INDEX(AV$78:AV$91,$D685)/$E685</f>
        <v/>
      </c>
      <c r="AW685" s="37">
        <f>INDEX(AW$78:AW$91,$D685)/$E685</f>
        <v/>
      </c>
      <c r="AX685" s="37">
        <f>INDEX(AX$78:AX$91,$D685)/$E685</f>
        <v/>
      </c>
      <c r="AY685" s="40">
        <f>NEWEXCISE(INDEX(AY$78:AY$91,$D685),$E685)</f>
        <v/>
      </c>
    </row>
    <row r="686" hidden="1" outlineLevel="2">
      <c r="A686" s="14" t="inlineStr">
        <is>
          <t>ntx</t>
        </is>
      </c>
      <c r="B686" s="14" t="inlineStr">
        <is>
          <t>lpg</t>
        </is>
      </c>
      <c r="C686" s="14" t="inlineStr">
        <is>
          <t>nav</t>
        </is>
      </c>
      <c r="D686" s="37">
        <f>INDEX(Inputs!$L$5:$L$132,MATCH($B686&amp;"|"&amp;$C686,Inputs!$A$5:$A$132,0))</f>
        <v/>
      </c>
      <c r="E686" s="37">
        <f>INDEX(Inputs!$I$5:$I$132,MATCH($B686&amp;"|"&amp;$C686,Inputs!$A$5:$A$132,0))</f>
        <v/>
      </c>
      <c r="F686" s="36" t="n"/>
      <c r="G686" s="36" t="n"/>
      <c r="H686" s="14">
        <f>INDEX(Variables!$B$5:$B$105,MATCH($A686,Variables!$A$5:$A$105,0))&amp;IF($C686="",""," | "&amp;INDEX(Mapping!$B$5:$B$26,MATCH($C686,Mapping!$A$5:$A$26,0))&amp;" | "&amp;INDEX(Mapping!$B$30:$B$41,MATCH($B686,Mapping!$A$30:$A$41,0)))</f>
        <v/>
      </c>
      <c r="I686" s="14">
        <f>INDEX(Variables!$C$5:$C$105,MATCH($A686,Variables!$A$5:$A$105,0))</f>
        <v/>
      </c>
      <c r="J686" s="14">
        <f>INDEX(Variables!$E$5:$E$105,MATCH($A686,Variables!$A$5:$A$105,0))</f>
        <v/>
      </c>
      <c r="K686" s="11">
        <f>LOWER(Settings!$C$4)&amp;".mit."&amp;$A686&amp;IF($C686="","","."&amp;$C686&amp;"."&amp;$B686)&amp;IF(INDEX(Variables!$D$5:$D$105,MATCH($A686,Variables!$A$5:$A$105,0))="","","."&amp;INDEX(Variables!$D$5:$D$105,MATCH($A686,Variables!$A$5:$A$105,0)))&amp;"."&amp;K$5</f>
        <v/>
      </c>
      <c r="L686" s="38">
        <f>INDEX(L$78:L$91,$D686)/$E686</f>
        <v/>
      </c>
      <c r="M686" s="37">
        <f>INDEX(M$78:M$91,$D686)/$E686</f>
        <v/>
      </c>
      <c r="N686" s="37">
        <f>INDEX(N$78:N$91,$D686)/$E686</f>
        <v/>
      </c>
      <c r="O686" s="37">
        <f>INDEX(O$78:O$91,$D686)/$E686</f>
        <v/>
      </c>
      <c r="P686" s="37">
        <f>INDEX(P$78:P$91,$D686)/$E686</f>
        <v/>
      </c>
      <c r="Q686" s="37">
        <f>INDEX(Q$78:Q$91,$D686)/$E686</f>
        <v/>
      </c>
      <c r="R686" s="37">
        <f>INDEX(R$78:R$91,$D686)/$E686</f>
        <v/>
      </c>
      <c r="S686" s="37">
        <f>INDEX(S$78:S$91,$D686)/$E686</f>
        <v/>
      </c>
      <c r="T686" s="37">
        <f>INDEX(T$78:T$91,$D686)/$E686</f>
        <v/>
      </c>
      <c r="U686" s="37">
        <f>INDEX(U$78:U$91,$D686)/$E686</f>
        <v/>
      </c>
      <c r="V686" s="37">
        <f>INDEX(V$78:V$91,$D686)/$E686</f>
        <v/>
      </c>
      <c r="W686" s="37">
        <f>INDEX(W$78:W$91,$D686)/$E686</f>
        <v/>
      </c>
      <c r="X686" s="37">
        <f>INDEX(X$78:X$91,$D686)/$E686</f>
        <v/>
      </c>
      <c r="Y686" s="37">
        <f>INDEX(Y$78:Y$91,$D686)/$E686</f>
        <v/>
      </c>
      <c r="Z686" s="37">
        <f>INDEX(Z$78:Z$91,$D686)/$E686</f>
        <v/>
      </c>
      <c r="AA686" s="37">
        <f>INDEX(AA$78:AA$91,$D686)/$E686</f>
        <v/>
      </c>
      <c r="AB686" s="37">
        <f>INDEX(AB$78:AB$91,$D686)/$E686</f>
        <v/>
      </c>
      <c r="AC686" s="37">
        <f>INDEX(AC$78:AC$91,$D686)/$E686</f>
        <v/>
      </c>
      <c r="AD686" s="40">
        <f>NEWEXCISE(INDEX(AD$78:AD$91,$D686),$E686)</f>
        <v/>
      </c>
      <c r="AF686" s="11">
        <f>LOWER(Settings!$C$4)&amp;".mit."&amp;$A686&amp;IF($C686="","","."&amp;$C686&amp;"."&amp;$B686)&amp;IF(INDEX(Variables!$D$5:$D$105,MATCH($A686,Variables!$A$5:$A$105,0))="","","."&amp;INDEX(Variables!$D$5:$D$105,MATCH($A686,Variables!$A$5:$A$105,0)))&amp;"."&amp;AF$5</f>
        <v/>
      </c>
      <c r="AG686" s="38">
        <f>INDEX(AG$78:AG$91,$D686)/$E686</f>
        <v/>
      </c>
      <c r="AH686" s="37">
        <f>INDEX(AH$78:AH$91,$D686)/$E686</f>
        <v/>
      </c>
      <c r="AI686" s="37">
        <f>INDEX(AI$78:AI$91,$D686)/$E686</f>
        <v/>
      </c>
      <c r="AJ686" s="37">
        <f>INDEX(AJ$78:AJ$91,$D686)/$E686</f>
        <v/>
      </c>
      <c r="AK686" s="37">
        <f>INDEX(AK$78:AK$91,$D686)/$E686</f>
        <v/>
      </c>
      <c r="AL686" s="37">
        <f>INDEX(AL$78:AL$91,$D686)/$E686</f>
        <v/>
      </c>
      <c r="AM686" s="37">
        <f>INDEX(AM$78:AM$91,$D686)/$E686</f>
        <v/>
      </c>
      <c r="AN686" s="37">
        <f>INDEX(AN$78:AN$91,$D686)/$E686</f>
        <v/>
      </c>
      <c r="AO686" s="37">
        <f>INDEX(AO$78:AO$91,$D686)/$E686</f>
        <v/>
      </c>
      <c r="AP686" s="37">
        <f>INDEX(AP$78:AP$91,$D686)/$E686</f>
        <v/>
      </c>
      <c r="AQ686" s="37">
        <f>INDEX(AQ$78:AQ$91,$D686)/$E686</f>
        <v/>
      </c>
      <c r="AR686" s="37">
        <f>INDEX(AR$78:AR$91,$D686)/$E686</f>
        <v/>
      </c>
      <c r="AS686" s="37">
        <f>INDEX(AS$78:AS$91,$D686)/$E686</f>
        <v/>
      </c>
      <c r="AT686" s="37">
        <f>INDEX(AT$78:AT$91,$D686)/$E686</f>
        <v/>
      </c>
      <c r="AU686" s="37">
        <f>INDEX(AU$78:AU$91,$D686)/$E686</f>
        <v/>
      </c>
      <c r="AV686" s="37">
        <f>INDEX(AV$78:AV$91,$D686)/$E686</f>
        <v/>
      </c>
      <c r="AW686" s="37">
        <f>INDEX(AW$78:AW$91,$D686)/$E686</f>
        <v/>
      </c>
      <c r="AX686" s="37">
        <f>INDEX(AX$78:AX$91,$D686)/$E686</f>
        <v/>
      </c>
      <c r="AY686" s="40">
        <f>NEWEXCISE(INDEX(AY$78:AY$91,$D686),$E686)</f>
        <v/>
      </c>
    </row>
    <row r="687" hidden="1" outlineLevel="2">
      <c r="A687" s="14" t="inlineStr">
        <is>
          <t>ntx</t>
        </is>
      </c>
      <c r="B687" s="14" t="inlineStr">
        <is>
          <t>ker</t>
        </is>
      </c>
      <c r="C687" s="14" t="inlineStr">
        <is>
          <t>nav</t>
        </is>
      </c>
      <c r="D687" s="37">
        <f>INDEX(Inputs!$L$5:$L$132,MATCH($B687&amp;"|"&amp;$C687,Inputs!$A$5:$A$132,0))</f>
        <v/>
      </c>
      <c r="E687" s="37">
        <f>INDEX(Inputs!$I$5:$I$132,MATCH($B687&amp;"|"&amp;$C687,Inputs!$A$5:$A$132,0))</f>
        <v/>
      </c>
      <c r="F687" s="36" t="n"/>
      <c r="G687" s="36" t="n"/>
      <c r="H687" s="14">
        <f>INDEX(Variables!$B$5:$B$105,MATCH($A687,Variables!$A$5:$A$105,0))&amp;IF($C687="",""," | "&amp;INDEX(Mapping!$B$5:$B$26,MATCH($C687,Mapping!$A$5:$A$26,0))&amp;" | "&amp;INDEX(Mapping!$B$30:$B$41,MATCH($B687,Mapping!$A$30:$A$41,0)))</f>
        <v/>
      </c>
      <c r="I687" s="14">
        <f>INDEX(Variables!$C$5:$C$105,MATCH($A687,Variables!$A$5:$A$105,0))</f>
        <v/>
      </c>
      <c r="J687" s="14">
        <f>INDEX(Variables!$E$5:$E$105,MATCH($A687,Variables!$A$5:$A$105,0))</f>
        <v/>
      </c>
      <c r="K687" s="11">
        <f>LOWER(Settings!$C$4)&amp;".mit."&amp;$A687&amp;IF($C687="","","."&amp;$C687&amp;"."&amp;$B687)&amp;IF(INDEX(Variables!$D$5:$D$105,MATCH($A687,Variables!$A$5:$A$105,0))="","","."&amp;INDEX(Variables!$D$5:$D$105,MATCH($A687,Variables!$A$5:$A$105,0)))&amp;"."&amp;K$5</f>
        <v/>
      </c>
      <c r="L687" s="38">
        <f>INDEX(L$78:L$91,$D687)/$E687</f>
        <v/>
      </c>
      <c r="M687" s="37">
        <f>INDEX(M$78:M$91,$D687)/$E687</f>
        <v/>
      </c>
      <c r="N687" s="37">
        <f>INDEX(N$78:N$91,$D687)/$E687</f>
        <v/>
      </c>
      <c r="O687" s="37">
        <f>INDEX(O$78:O$91,$D687)/$E687</f>
        <v/>
      </c>
      <c r="P687" s="37">
        <f>INDEX(P$78:P$91,$D687)/$E687</f>
        <v/>
      </c>
      <c r="Q687" s="37">
        <f>INDEX(Q$78:Q$91,$D687)/$E687</f>
        <v/>
      </c>
      <c r="R687" s="37">
        <f>INDEX(R$78:R$91,$D687)/$E687</f>
        <v/>
      </c>
      <c r="S687" s="37">
        <f>INDEX(S$78:S$91,$D687)/$E687</f>
        <v/>
      </c>
      <c r="T687" s="37">
        <f>INDEX(T$78:T$91,$D687)/$E687</f>
        <v/>
      </c>
      <c r="U687" s="37">
        <f>INDEX(U$78:U$91,$D687)/$E687</f>
        <v/>
      </c>
      <c r="V687" s="37">
        <f>INDEX(V$78:V$91,$D687)/$E687</f>
        <v/>
      </c>
      <c r="W687" s="37">
        <f>INDEX(W$78:W$91,$D687)/$E687</f>
        <v/>
      </c>
      <c r="X687" s="37">
        <f>INDEX(X$78:X$91,$D687)/$E687</f>
        <v/>
      </c>
      <c r="Y687" s="37">
        <f>INDEX(Y$78:Y$91,$D687)/$E687</f>
        <v/>
      </c>
      <c r="Z687" s="37">
        <f>INDEX(Z$78:Z$91,$D687)/$E687</f>
        <v/>
      </c>
      <c r="AA687" s="37">
        <f>INDEX(AA$78:AA$91,$D687)/$E687</f>
        <v/>
      </c>
      <c r="AB687" s="37">
        <f>INDEX(AB$78:AB$91,$D687)/$E687</f>
        <v/>
      </c>
      <c r="AC687" s="37">
        <f>INDEX(AC$78:AC$91,$D687)/$E687</f>
        <v/>
      </c>
      <c r="AD687" s="40">
        <f>NEWEXCISE(INDEX(AD$78:AD$91,$D687),$E687)</f>
        <v/>
      </c>
      <c r="AF687" s="11">
        <f>LOWER(Settings!$C$4)&amp;".mit."&amp;$A687&amp;IF($C687="","","."&amp;$C687&amp;"."&amp;$B687)&amp;IF(INDEX(Variables!$D$5:$D$105,MATCH($A687,Variables!$A$5:$A$105,0))="","","."&amp;INDEX(Variables!$D$5:$D$105,MATCH($A687,Variables!$A$5:$A$105,0)))&amp;"."&amp;AF$5</f>
        <v/>
      </c>
      <c r="AG687" s="38">
        <f>INDEX(AG$78:AG$91,$D687)/$E687</f>
        <v/>
      </c>
      <c r="AH687" s="37">
        <f>INDEX(AH$78:AH$91,$D687)/$E687</f>
        <v/>
      </c>
      <c r="AI687" s="37">
        <f>INDEX(AI$78:AI$91,$D687)/$E687</f>
        <v/>
      </c>
      <c r="AJ687" s="37">
        <f>INDEX(AJ$78:AJ$91,$D687)/$E687</f>
        <v/>
      </c>
      <c r="AK687" s="37">
        <f>INDEX(AK$78:AK$91,$D687)/$E687</f>
        <v/>
      </c>
      <c r="AL687" s="37">
        <f>INDEX(AL$78:AL$91,$D687)/$E687</f>
        <v/>
      </c>
      <c r="AM687" s="37">
        <f>INDEX(AM$78:AM$91,$D687)/$E687</f>
        <v/>
      </c>
      <c r="AN687" s="37">
        <f>INDEX(AN$78:AN$91,$D687)/$E687</f>
        <v/>
      </c>
      <c r="AO687" s="37">
        <f>INDEX(AO$78:AO$91,$D687)/$E687</f>
        <v/>
      </c>
      <c r="AP687" s="37">
        <f>INDEX(AP$78:AP$91,$D687)/$E687</f>
        <v/>
      </c>
      <c r="AQ687" s="37">
        <f>INDEX(AQ$78:AQ$91,$D687)/$E687</f>
        <v/>
      </c>
      <c r="AR687" s="37">
        <f>INDEX(AR$78:AR$91,$D687)/$E687</f>
        <v/>
      </c>
      <c r="AS687" s="37">
        <f>INDEX(AS$78:AS$91,$D687)/$E687</f>
        <v/>
      </c>
      <c r="AT687" s="37">
        <f>INDEX(AT$78:AT$91,$D687)/$E687</f>
        <v/>
      </c>
      <c r="AU687" s="37">
        <f>INDEX(AU$78:AU$91,$D687)/$E687</f>
        <v/>
      </c>
      <c r="AV687" s="37">
        <f>INDEX(AV$78:AV$91,$D687)/$E687</f>
        <v/>
      </c>
      <c r="AW687" s="37">
        <f>INDEX(AW$78:AW$91,$D687)/$E687</f>
        <v/>
      </c>
      <c r="AX687" s="37">
        <f>INDEX(AX$78:AX$91,$D687)/$E687</f>
        <v/>
      </c>
      <c r="AY687" s="40">
        <f>NEWEXCISE(INDEX(AY$78:AY$91,$D687),$E687)</f>
        <v/>
      </c>
    </row>
    <row r="688" hidden="1" outlineLevel="2">
      <c r="A688" s="14" t="inlineStr">
        <is>
          <t>ntx</t>
        </is>
      </c>
      <c r="B688" s="14" t="inlineStr">
        <is>
          <t>oop</t>
        </is>
      </c>
      <c r="C688" s="14" t="inlineStr">
        <is>
          <t>nav</t>
        </is>
      </c>
      <c r="D688" s="37">
        <f>INDEX(Inputs!$L$5:$L$132,MATCH($B688&amp;"|"&amp;$C688,Inputs!$A$5:$A$132,0))</f>
        <v/>
      </c>
      <c r="E688" s="37">
        <f>INDEX(Inputs!$I$5:$I$132,MATCH($B688&amp;"|"&amp;$C688,Inputs!$A$5:$A$132,0))</f>
        <v/>
      </c>
      <c r="F688" s="36" t="n"/>
      <c r="G688" s="36" t="n"/>
      <c r="H688" s="14">
        <f>INDEX(Variables!$B$5:$B$105,MATCH($A688,Variables!$A$5:$A$105,0))&amp;IF($C688="",""," | "&amp;INDEX(Mapping!$B$5:$B$26,MATCH($C688,Mapping!$A$5:$A$26,0))&amp;" | "&amp;INDEX(Mapping!$B$30:$B$41,MATCH($B688,Mapping!$A$30:$A$41,0)))</f>
        <v/>
      </c>
      <c r="I688" s="14">
        <f>INDEX(Variables!$C$5:$C$105,MATCH($A688,Variables!$A$5:$A$105,0))</f>
        <v/>
      </c>
      <c r="J688" s="14">
        <f>INDEX(Variables!$E$5:$E$105,MATCH($A688,Variables!$A$5:$A$105,0))</f>
        <v/>
      </c>
      <c r="K688" s="11">
        <f>LOWER(Settings!$C$4)&amp;".mit."&amp;$A688&amp;IF($C688="","","."&amp;$C688&amp;"."&amp;$B688)&amp;IF(INDEX(Variables!$D$5:$D$105,MATCH($A688,Variables!$A$5:$A$105,0))="","","."&amp;INDEX(Variables!$D$5:$D$105,MATCH($A688,Variables!$A$5:$A$105,0)))&amp;"."&amp;K$5</f>
        <v/>
      </c>
      <c r="L688" s="38">
        <f>INDEX(L$78:L$91,$D688)/$E688</f>
        <v/>
      </c>
      <c r="M688" s="37">
        <f>INDEX(M$78:M$91,$D688)/$E688</f>
        <v/>
      </c>
      <c r="N688" s="37">
        <f>INDEX(N$78:N$91,$D688)/$E688</f>
        <v/>
      </c>
      <c r="O688" s="37">
        <f>INDEX(O$78:O$91,$D688)/$E688</f>
        <v/>
      </c>
      <c r="P688" s="37">
        <f>INDEX(P$78:P$91,$D688)/$E688</f>
        <v/>
      </c>
      <c r="Q688" s="37">
        <f>INDEX(Q$78:Q$91,$D688)/$E688</f>
        <v/>
      </c>
      <c r="R688" s="37">
        <f>INDEX(R$78:R$91,$D688)/$E688</f>
        <v/>
      </c>
      <c r="S688" s="37">
        <f>INDEX(S$78:S$91,$D688)/$E688</f>
        <v/>
      </c>
      <c r="T688" s="37">
        <f>INDEX(T$78:T$91,$D688)/$E688</f>
        <v/>
      </c>
      <c r="U688" s="37">
        <f>INDEX(U$78:U$91,$D688)/$E688</f>
        <v/>
      </c>
      <c r="V688" s="37">
        <f>INDEX(V$78:V$91,$D688)/$E688</f>
        <v/>
      </c>
      <c r="W688" s="37">
        <f>INDEX(W$78:W$91,$D688)/$E688</f>
        <v/>
      </c>
      <c r="X688" s="37">
        <f>INDEX(X$78:X$91,$D688)/$E688</f>
        <v/>
      </c>
      <c r="Y688" s="37">
        <f>INDEX(Y$78:Y$91,$D688)/$E688</f>
        <v/>
      </c>
      <c r="Z688" s="37">
        <f>INDEX(Z$78:Z$91,$D688)/$E688</f>
        <v/>
      </c>
      <c r="AA688" s="37">
        <f>INDEX(AA$78:AA$91,$D688)/$E688</f>
        <v/>
      </c>
      <c r="AB688" s="37">
        <f>INDEX(AB$78:AB$91,$D688)/$E688</f>
        <v/>
      </c>
      <c r="AC688" s="37">
        <f>INDEX(AC$78:AC$91,$D688)/$E688</f>
        <v/>
      </c>
      <c r="AD688" s="40">
        <f>NEWEXCISE(INDEX(AD$78:AD$91,$D688),$E688)</f>
        <v/>
      </c>
      <c r="AF688" s="11">
        <f>LOWER(Settings!$C$4)&amp;".mit."&amp;$A688&amp;IF($C688="","","."&amp;$C688&amp;"."&amp;$B688)&amp;IF(INDEX(Variables!$D$5:$D$105,MATCH($A688,Variables!$A$5:$A$105,0))="","","."&amp;INDEX(Variables!$D$5:$D$105,MATCH($A688,Variables!$A$5:$A$105,0)))&amp;"."&amp;AF$5</f>
        <v/>
      </c>
      <c r="AG688" s="38">
        <f>INDEX(AG$78:AG$91,$D688)/$E688</f>
        <v/>
      </c>
      <c r="AH688" s="37">
        <f>INDEX(AH$78:AH$91,$D688)/$E688</f>
        <v/>
      </c>
      <c r="AI688" s="37">
        <f>INDEX(AI$78:AI$91,$D688)/$E688</f>
        <v/>
      </c>
      <c r="AJ688" s="37">
        <f>INDEX(AJ$78:AJ$91,$D688)/$E688</f>
        <v/>
      </c>
      <c r="AK688" s="37">
        <f>INDEX(AK$78:AK$91,$D688)/$E688</f>
        <v/>
      </c>
      <c r="AL688" s="37">
        <f>INDEX(AL$78:AL$91,$D688)/$E688</f>
        <v/>
      </c>
      <c r="AM688" s="37">
        <f>INDEX(AM$78:AM$91,$D688)/$E688</f>
        <v/>
      </c>
      <c r="AN688" s="37">
        <f>INDEX(AN$78:AN$91,$D688)/$E688</f>
        <v/>
      </c>
      <c r="AO688" s="37">
        <f>INDEX(AO$78:AO$91,$D688)/$E688</f>
        <v/>
      </c>
      <c r="AP688" s="37">
        <f>INDEX(AP$78:AP$91,$D688)/$E688</f>
        <v/>
      </c>
      <c r="AQ688" s="37">
        <f>INDEX(AQ$78:AQ$91,$D688)/$E688</f>
        <v/>
      </c>
      <c r="AR688" s="37">
        <f>INDEX(AR$78:AR$91,$D688)/$E688</f>
        <v/>
      </c>
      <c r="AS688" s="37">
        <f>INDEX(AS$78:AS$91,$D688)/$E688</f>
        <v/>
      </c>
      <c r="AT688" s="37">
        <f>INDEX(AT$78:AT$91,$D688)/$E688</f>
        <v/>
      </c>
      <c r="AU688" s="37">
        <f>INDEX(AU$78:AU$91,$D688)/$E688</f>
        <v/>
      </c>
      <c r="AV688" s="37">
        <f>INDEX(AV$78:AV$91,$D688)/$E688</f>
        <v/>
      </c>
      <c r="AW688" s="37">
        <f>INDEX(AW$78:AW$91,$D688)/$E688</f>
        <v/>
      </c>
      <c r="AX688" s="37">
        <f>INDEX(AX$78:AX$91,$D688)/$E688</f>
        <v/>
      </c>
      <c r="AY688" s="40">
        <f>NEWEXCISE(INDEX(AY$78:AY$91,$D688),$E688)</f>
        <v/>
      </c>
    </row>
    <row r="689" hidden="1" outlineLevel="2">
      <c r="A689" s="14" t="inlineStr">
        <is>
          <t>ntx</t>
        </is>
      </c>
      <c r="B689" s="14" t="inlineStr">
        <is>
          <t>bio</t>
        </is>
      </c>
      <c r="C689" s="14" t="inlineStr">
        <is>
          <t>nav</t>
        </is>
      </c>
      <c r="D689" s="37">
        <f>INDEX(Inputs!$L$5:$L$132,MATCH($B689&amp;"|"&amp;$C689,Inputs!$A$5:$A$132,0))</f>
        <v/>
      </c>
      <c r="E689" s="37">
        <f>INDEX(Inputs!$I$5:$I$132,MATCH($B689&amp;"|"&amp;$C689,Inputs!$A$5:$A$132,0))</f>
        <v/>
      </c>
      <c r="F689" s="36" t="n"/>
      <c r="G689" s="36" t="n"/>
      <c r="H689" s="14">
        <f>INDEX(Variables!$B$5:$B$105,MATCH($A689,Variables!$A$5:$A$105,0))&amp;IF($C689="",""," | "&amp;INDEX(Mapping!$B$5:$B$26,MATCH($C689,Mapping!$A$5:$A$26,0))&amp;" | "&amp;INDEX(Mapping!$B$30:$B$41,MATCH($B689,Mapping!$A$30:$A$41,0)))</f>
        <v/>
      </c>
      <c r="I689" s="14">
        <f>INDEX(Variables!$C$5:$C$105,MATCH($A689,Variables!$A$5:$A$105,0))</f>
        <v/>
      </c>
      <c r="J689" s="14">
        <f>INDEX(Variables!$E$5:$E$105,MATCH($A689,Variables!$A$5:$A$105,0))</f>
        <v/>
      </c>
      <c r="K689" s="11">
        <f>LOWER(Settings!$C$4)&amp;".mit."&amp;$A689&amp;IF($C689="","","."&amp;$C689&amp;"."&amp;$B689)&amp;IF(INDEX(Variables!$D$5:$D$105,MATCH($A689,Variables!$A$5:$A$105,0))="","","."&amp;INDEX(Variables!$D$5:$D$105,MATCH($A689,Variables!$A$5:$A$105,0)))&amp;"."&amp;K$5</f>
        <v/>
      </c>
      <c r="L689" s="38">
        <f>INDEX(L$78:L$91,$D689)/$E689</f>
        <v/>
      </c>
      <c r="M689" s="37">
        <f>INDEX(M$78:M$91,$D689)/$E689</f>
        <v/>
      </c>
      <c r="N689" s="37">
        <f>INDEX(N$78:N$91,$D689)/$E689</f>
        <v/>
      </c>
      <c r="O689" s="37">
        <f>INDEX(O$78:O$91,$D689)/$E689</f>
        <v/>
      </c>
      <c r="P689" s="37">
        <f>INDEX(P$78:P$91,$D689)/$E689</f>
        <v/>
      </c>
      <c r="Q689" s="37">
        <f>INDEX(Q$78:Q$91,$D689)/$E689</f>
        <v/>
      </c>
      <c r="R689" s="37">
        <f>INDEX(R$78:R$91,$D689)/$E689</f>
        <v/>
      </c>
      <c r="S689" s="37">
        <f>INDEX(S$78:S$91,$D689)/$E689</f>
        <v/>
      </c>
      <c r="T689" s="37">
        <f>INDEX(T$78:T$91,$D689)/$E689</f>
        <v/>
      </c>
      <c r="U689" s="37">
        <f>INDEX(U$78:U$91,$D689)/$E689</f>
        <v/>
      </c>
      <c r="V689" s="37">
        <f>INDEX(V$78:V$91,$D689)/$E689</f>
        <v/>
      </c>
      <c r="W689" s="37">
        <f>INDEX(W$78:W$91,$D689)/$E689</f>
        <v/>
      </c>
      <c r="X689" s="37">
        <f>INDEX(X$78:X$91,$D689)/$E689</f>
        <v/>
      </c>
      <c r="Y689" s="37">
        <f>INDEX(Y$78:Y$91,$D689)/$E689</f>
        <v/>
      </c>
      <c r="Z689" s="37">
        <f>INDEX(Z$78:Z$91,$D689)/$E689</f>
        <v/>
      </c>
      <c r="AA689" s="37">
        <f>INDEX(AA$78:AA$91,$D689)/$E689</f>
        <v/>
      </c>
      <c r="AB689" s="37">
        <f>INDEX(AB$78:AB$91,$D689)/$E689</f>
        <v/>
      </c>
      <c r="AC689" s="37">
        <f>INDEX(AC$78:AC$91,$D689)/$E689</f>
        <v/>
      </c>
      <c r="AD689" s="40">
        <f>NEWEXCISE(INDEX(AD$78:AD$91,$D689),$E689)</f>
        <v/>
      </c>
      <c r="AF689" s="11">
        <f>LOWER(Settings!$C$4)&amp;".mit."&amp;$A689&amp;IF($C689="","","."&amp;$C689&amp;"."&amp;$B689)&amp;IF(INDEX(Variables!$D$5:$D$105,MATCH($A689,Variables!$A$5:$A$105,0))="","","."&amp;INDEX(Variables!$D$5:$D$105,MATCH($A689,Variables!$A$5:$A$105,0)))&amp;"."&amp;AF$5</f>
        <v/>
      </c>
      <c r="AG689" s="38">
        <f>INDEX(AG$78:AG$91,$D689)/$E689</f>
        <v/>
      </c>
      <c r="AH689" s="37">
        <f>INDEX(AH$78:AH$91,$D689)/$E689</f>
        <v/>
      </c>
      <c r="AI689" s="37">
        <f>INDEX(AI$78:AI$91,$D689)/$E689</f>
        <v/>
      </c>
      <c r="AJ689" s="37">
        <f>INDEX(AJ$78:AJ$91,$D689)/$E689</f>
        <v/>
      </c>
      <c r="AK689" s="37">
        <f>INDEX(AK$78:AK$91,$D689)/$E689</f>
        <v/>
      </c>
      <c r="AL689" s="37">
        <f>INDEX(AL$78:AL$91,$D689)/$E689</f>
        <v/>
      </c>
      <c r="AM689" s="37">
        <f>INDEX(AM$78:AM$91,$D689)/$E689</f>
        <v/>
      </c>
      <c r="AN689" s="37">
        <f>INDEX(AN$78:AN$91,$D689)/$E689</f>
        <v/>
      </c>
      <c r="AO689" s="37">
        <f>INDEX(AO$78:AO$91,$D689)/$E689</f>
        <v/>
      </c>
      <c r="AP689" s="37">
        <f>INDEX(AP$78:AP$91,$D689)/$E689</f>
        <v/>
      </c>
      <c r="AQ689" s="37">
        <f>INDEX(AQ$78:AQ$91,$D689)/$E689</f>
        <v/>
      </c>
      <c r="AR689" s="37">
        <f>INDEX(AR$78:AR$91,$D689)/$E689</f>
        <v/>
      </c>
      <c r="AS689" s="37">
        <f>INDEX(AS$78:AS$91,$D689)/$E689</f>
        <v/>
      </c>
      <c r="AT689" s="37">
        <f>INDEX(AT$78:AT$91,$D689)/$E689</f>
        <v/>
      </c>
      <c r="AU689" s="37">
        <f>INDEX(AU$78:AU$91,$D689)/$E689</f>
        <v/>
      </c>
      <c r="AV689" s="37">
        <f>INDEX(AV$78:AV$91,$D689)/$E689</f>
        <v/>
      </c>
      <c r="AW689" s="37">
        <f>INDEX(AW$78:AW$91,$D689)/$E689</f>
        <v/>
      </c>
      <c r="AX689" s="37">
        <f>INDEX(AX$78:AX$91,$D689)/$E689</f>
        <v/>
      </c>
      <c r="AY689" s="40">
        <f>NEWEXCISE(INDEX(AY$78:AY$91,$D689),$E689)</f>
        <v/>
      </c>
    </row>
    <row r="690" hidden="1" outlineLevel="2"/>
    <row r="691" hidden="1" outlineLevel="2">
      <c r="A691" s="14" t="inlineStr">
        <is>
          <t>nce</t>
        </is>
      </c>
      <c r="B691" s="14" t="inlineStr">
        <is>
          <t>coa</t>
        </is>
      </c>
      <c r="C691" s="14" t="inlineStr">
        <is>
          <t>nav</t>
        </is>
      </c>
      <c r="D691" s="36" t="n"/>
      <c r="E691" s="36" t="n"/>
      <c r="F691" s="36" t="n"/>
      <c r="G691" s="36" t="n"/>
      <c r="H691" s="14">
        <f>INDEX(Variables!$B$5:$B$105,MATCH($A691,Variables!$A$5:$A$105,0))&amp;IF($C691="",""," | "&amp;INDEX(Mapping!$B$5:$B$26,MATCH($C691,Mapping!$A$5:$A$26,0))&amp;" | "&amp;INDEX(Mapping!$B$30:$B$41,MATCH($B691,Mapping!$A$30:$A$41,0)))</f>
        <v/>
      </c>
      <c r="I691" s="14">
        <f>INDEX(Variables!$C$5:$C$105,MATCH($A691,Variables!$A$5:$A$105,0))</f>
        <v/>
      </c>
      <c r="J691" s="14">
        <f>INDEX(Variables!$E$5:$E$105,MATCH($A691,Variables!$A$5:$A$105,0))</f>
        <v/>
      </c>
      <c r="K691" s="11">
        <f>LOWER(Settings!$C$4)&amp;".mit."&amp;$A691&amp;IF($C691="","","."&amp;$C691&amp;"."&amp;$B691)&amp;IF(INDEX(Variables!$D$5:$D$105,MATCH($A691,Variables!$A$5:$A$105,0))="","","."&amp;INDEX(Variables!$D$5:$D$105,MATCH($A691,Variables!$A$5:$A$105,0)))&amp;"."&amp;K$5</f>
        <v/>
      </c>
      <c r="L691" s="38">
        <f>L664+L673+L682</f>
        <v/>
      </c>
      <c r="M691" s="37">
        <f>M664+M673+M682</f>
        <v/>
      </c>
      <c r="N691" s="37">
        <f>N664+N673+N682</f>
        <v/>
      </c>
      <c r="O691" s="37">
        <f>O664+O673+O682</f>
        <v/>
      </c>
      <c r="P691" s="37">
        <f>P664+P673+P682</f>
        <v/>
      </c>
      <c r="Q691" s="37">
        <f>Q664+Q673+Q682</f>
        <v/>
      </c>
      <c r="R691" s="37">
        <f>R664+R673+R682</f>
        <v/>
      </c>
      <c r="S691" s="37">
        <f>S664+S673+S682</f>
        <v/>
      </c>
      <c r="T691" s="37">
        <f>T664+T673+T682</f>
        <v/>
      </c>
      <c r="U691" s="37">
        <f>U664+U673+U682</f>
        <v/>
      </c>
      <c r="V691" s="37">
        <f>V664+V673+V682</f>
        <v/>
      </c>
      <c r="W691" s="37">
        <f>W664+W673+W682</f>
        <v/>
      </c>
      <c r="X691" s="37">
        <f>X664+X673+X682</f>
        <v/>
      </c>
      <c r="Y691" s="37">
        <f>Y664+Y673+Y682</f>
        <v/>
      </c>
      <c r="Z691" s="37">
        <f>Z664+Z673+Z682</f>
        <v/>
      </c>
      <c r="AA691" s="37">
        <f>AA664+AA673+AA682</f>
        <v/>
      </c>
      <c r="AB691" s="37">
        <f>AB664+AB673+AB682</f>
        <v/>
      </c>
      <c r="AC691" s="37">
        <f>AC664+AC673+AC682</f>
        <v/>
      </c>
      <c r="AD691" s="40">
        <f>NEWPOLICY(AD664,AD673,AD682)</f>
        <v/>
      </c>
      <c r="AF691" s="11">
        <f>LOWER(Settings!$C$4)&amp;".mit."&amp;$A691&amp;IF($C691="","","."&amp;$C691&amp;"."&amp;$B691)&amp;IF(INDEX(Variables!$D$5:$D$105,MATCH($A691,Variables!$A$5:$A$105,0))="","","."&amp;INDEX(Variables!$D$5:$D$105,MATCH($A691,Variables!$A$5:$A$105,0)))&amp;"."&amp;AF$5</f>
        <v/>
      </c>
      <c r="AG691" s="38">
        <f>AG664+AG673+AG682</f>
        <v/>
      </c>
      <c r="AH691" s="37">
        <f>AH664+AH673+AH682</f>
        <v/>
      </c>
      <c r="AI691" s="37">
        <f>AI664+AI673+AI682</f>
        <v/>
      </c>
      <c r="AJ691" s="37">
        <f>AJ664+AJ673+AJ682</f>
        <v/>
      </c>
      <c r="AK691" s="37">
        <f>AK664+AK673+AK682</f>
        <v/>
      </c>
      <c r="AL691" s="37">
        <f>AL664+AL673+AL682</f>
        <v/>
      </c>
      <c r="AM691" s="37">
        <f>AM664+AM673+AM682</f>
        <v/>
      </c>
      <c r="AN691" s="37">
        <f>AN664+AN673+AN682</f>
        <v/>
      </c>
      <c r="AO691" s="37">
        <f>AO664+AO673+AO682</f>
        <v/>
      </c>
      <c r="AP691" s="37">
        <f>AP664+AP673+AP682</f>
        <v/>
      </c>
      <c r="AQ691" s="37">
        <f>AQ664+AQ673+AQ682</f>
        <v/>
      </c>
      <c r="AR691" s="37">
        <f>AR664+AR673+AR682</f>
        <v/>
      </c>
      <c r="AS691" s="37">
        <f>AS664+AS673+AS682</f>
        <v/>
      </c>
      <c r="AT691" s="37">
        <f>AT664+AT673+AT682</f>
        <v/>
      </c>
      <c r="AU691" s="37">
        <f>AU664+AU673+AU682</f>
        <v/>
      </c>
      <c r="AV691" s="37">
        <f>AV664+AV673+AV682</f>
        <v/>
      </c>
      <c r="AW691" s="37">
        <f>AW664+AW673+AW682</f>
        <v/>
      </c>
      <c r="AX691" s="37">
        <f>AX664+AX673+AX682</f>
        <v/>
      </c>
      <c r="AY691" s="40">
        <f>NEWPOLICY(AY664,AY673,AY682)</f>
        <v/>
      </c>
    </row>
    <row r="692" hidden="1" outlineLevel="2">
      <c r="A692" s="14" t="inlineStr">
        <is>
          <t>nce</t>
        </is>
      </c>
      <c r="B692" s="14" t="inlineStr">
        <is>
          <t>nga</t>
        </is>
      </c>
      <c r="C692" s="14" t="inlineStr">
        <is>
          <t>nav</t>
        </is>
      </c>
      <c r="D692" s="36" t="n"/>
      <c r="E692" s="36" t="n"/>
      <c r="F692" s="36" t="n"/>
      <c r="G692" s="36" t="n"/>
      <c r="H692" s="14">
        <f>INDEX(Variables!$B$5:$B$105,MATCH($A692,Variables!$A$5:$A$105,0))&amp;IF($C692="",""," | "&amp;INDEX(Mapping!$B$5:$B$26,MATCH($C692,Mapping!$A$5:$A$26,0))&amp;" | "&amp;INDEX(Mapping!$B$30:$B$41,MATCH($B692,Mapping!$A$30:$A$41,0)))</f>
        <v/>
      </c>
      <c r="I692" s="14">
        <f>INDEX(Variables!$C$5:$C$105,MATCH($A692,Variables!$A$5:$A$105,0))</f>
        <v/>
      </c>
      <c r="J692" s="14">
        <f>INDEX(Variables!$E$5:$E$105,MATCH($A692,Variables!$A$5:$A$105,0))</f>
        <v/>
      </c>
      <c r="K692" s="11">
        <f>LOWER(Settings!$C$4)&amp;".mit."&amp;$A692&amp;IF($C692="","","."&amp;$C692&amp;"."&amp;$B692)&amp;IF(INDEX(Variables!$D$5:$D$105,MATCH($A692,Variables!$A$5:$A$105,0))="","","."&amp;INDEX(Variables!$D$5:$D$105,MATCH($A692,Variables!$A$5:$A$105,0)))&amp;"."&amp;K$5</f>
        <v/>
      </c>
      <c r="L692" s="38">
        <f>L665+L674+L683</f>
        <v/>
      </c>
      <c r="M692" s="37">
        <f>M665+M674+M683</f>
        <v/>
      </c>
      <c r="N692" s="37">
        <f>N665+N674+N683</f>
        <v/>
      </c>
      <c r="O692" s="37">
        <f>O665+O674+O683</f>
        <v/>
      </c>
      <c r="P692" s="37">
        <f>P665+P674+P683</f>
        <v/>
      </c>
      <c r="Q692" s="37">
        <f>Q665+Q674+Q683</f>
        <v/>
      </c>
      <c r="R692" s="37">
        <f>R665+R674+R683</f>
        <v/>
      </c>
      <c r="S692" s="37">
        <f>S665+S674+S683</f>
        <v/>
      </c>
      <c r="T692" s="37">
        <f>T665+T674+T683</f>
        <v/>
      </c>
      <c r="U692" s="37">
        <f>U665+U674+U683</f>
        <v/>
      </c>
      <c r="V692" s="37">
        <f>V665+V674+V683</f>
        <v/>
      </c>
      <c r="W692" s="37">
        <f>W665+W674+W683</f>
        <v/>
      </c>
      <c r="X692" s="37">
        <f>X665+X674+X683</f>
        <v/>
      </c>
      <c r="Y692" s="37">
        <f>Y665+Y674+Y683</f>
        <v/>
      </c>
      <c r="Z692" s="37">
        <f>Z665+Z674+Z683</f>
        <v/>
      </c>
      <c r="AA692" s="37">
        <f>AA665+AA674+AA683</f>
        <v/>
      </c>
      <c r="AB692" s="37">
        <f>AB665+AB674+AB683</f>
        <v/>
      </c>
      <c r="AC692" s="37">
        <f>AC665+AC674+AC683</f>
        <v/>
      </c>
      <c r="AD692" s="40">
        <f>NEWPOLICY(AD665,AD674,AD683)</f>
        <v/>
      </c>
      <c r="AF692" s="11">
        <f>LOWER(Settings!$C$4)&amp;".mit."&amp;$A692&amp;IF($C692="","","."&amp;$C692&amp;"."&amp;$B692)&amp;IF(INDEX(Variables!$D$5:$D$105,MATCH($A692,Variables!$A$5:$A$105,0))="","","."&amp;INDEX(Variables!$D$5:$D$105,MATCH($A692,Variables!$A$5:$A$105,0)))&amp;"."&amp;AF$5</f>
        <v/>
      </c>
      <c r="AG692" s="38">
        <f>AG665+AG674+AG683</f>
        <v/>
      </c>
      <c r="AH692" s="37">
        <f>AH665+AH674+AH683</f>
        <v/>
      </c>
      <c r="AI692" s="37">
        <f>AI665+AI674+AI683</f>
        <v/>
      </c>
      <c r="AJ692" s="37">
        <f>AJ665+AJ674+AJ683</f>
        <v/>
      </c>
      <c r="AK692" s="37">
        <f>AK665+AK674+AK683</f>
        <v/>
      </c>
      <c r="AL692" s="37">
        <f>AL665+AL674+AL683</f>
        <v/>
      </c>
      <c r="AM692" s="37">
        <f>AM665+AM674+AM683</f>
        <v/>
      </c>
      <c r="AN692" s="37">
        <f>AN665+AN674+AN683</f>
        <v/>
      </c>
      <c r="AO692" s="37">
        <f>AO665+AO674+AO683</f>
        <v/>
      </c>
      <c r="AP692" s="37">
        <f>AP665+AP674+AP683</f>
        <v/>
      </c>
      <c r="AQ692" s="37">
        <f>AQ665+AQ674+AQ683</f>
        <v/>
      </c>
      <c r="AR692" s="37">
        <f>AR665+AR674+AR683</f>
        <v/>
      </c>
      <c r="AS692" s="37">
        <f>AS665+AS674+AS683</f>
        <v/>
      </c>
      <c r="AT692" s="37">
        <f>AT665+AT674+AT683</f>
        <v/>
      </c>
      <c r="AU692" s="37">
        <f>AU665+AU674+AU683</f>
        <v/>
      </c>
      <c r="AV692" s="37">
        <f>AV665+AV674+AV683</f>
        <v/>
      </c>
      <c r="AW692" s="37">
        <f>AW665+AW674+AW683</f>
        <v/>
      </c>
      <c r="AX692" s="37">
        <f>AX665+AX674+AX683</f>
        <v/>
      </c>
      <c r="AY692" s="40">
        <f>NEWPOLICY(AY665,AY674,AY683)</f>
        <v/>
      </c>
    </row>
    <row r="693" hidden="1" outlineLevel="2">
      <c r="A693" s="14" t="inlineStr">
        <is>
          <t>nce</t>
        </is>
      </c>
      <c r="B693" s="14" t="inlineStr">
        <is>
          <t>gso</t>
        </is>
      </c>
      <c r="C693" s="14" t="inlineStr">
        <is>
          <t>nav</t>
        </is>
      </c>
      <c r="D693" s="36" t="n"/>
      <c r="E693" s="36" t="n"/>
      <c r="F693" s="36" t="n"/>
      <c r="G693" s="36" t="n"/>
      <c r="H693" s="14">
        <f>INDEX(Variables!$B$5:$B$105,MATCH($A693,Variables!$A$5:$A$105,0))&amp;IF($C693="",""," | "&amp;INDEX(Mapping!$B$5:$B$26,MATCH($C693,Mapping!$A$5:$A$26,0))&amp;" | "&amp;INDEX(Mapping!$B$30:$B$41,MATCH($B693,Mapping!$A$30:$A$41,0)))</f>
        <v/>
      </c>
      <c r="I693" s="14">
        <f>INDEX(Variables!$C$5:$C$105,MATCH($A693,Variables!$A$5:$A$105,0))</f>
        <v/>
      </c>
      <c r="J693" s="14">
        <f>INDEX(Variables!$E$5:$E$105,MATCH($A693,Variables!$A$5:$A$105,0))</f>
        <v/>
      </c>
      <c r="K693" s="11">
        <f>LOWER(Settings!$C$4)&amp;".mit."&amp;$A693&amp;IF($C693="","","."&amp;$C693&amp;"."&amp;$B693)&amp;IF(INDEX(Variables!$D$5:$D$105,MATCH($A693,Variables!$A$5:$A$105,0))="","","."&amp;INDEX(Variables!$D$5:$D$105,MATCH($A693,Variables!$A$5:$A$105,0)))&amp;"."&amp;K$5</f>
        <v/>
      </c>
      <c r="L693" s="38">
        <f>L666+L675+L684</f>
        <v/>
      </c>
      <c r="M693" s="37">
        <f>M666+M675+M684</f>
        <v/>
      </c>
      <c r="N693" s="37">
        <f>N666+N675+N684</f>
        <v/>
      </c>
      <c r="O693" s="37">
        <f>O666+O675+O684</f>
        <v/>
      </c>
      <c r="P693" s="37">
        <f>P666+P675+P684</f>
        <v/>
      </c>
      <c r="Q693" s="37">
        <f>Q666+Q675+Q684</f>
        <v/>
      </c>
      <c r="R693" s="37">
        <f>R666+R675+R684</f>
        <v/>
      </c>
      <c r="S693" s="37">
        <f>S666+S675+S684</f>
        <v/>
      </c>
      <c r="T693" s="37">
        <f>T666+T675+T684</f>
        <v/>
      </c>
      <c r="U693" s="37">
        <f>U666+U675+U684</f>
        <v/>
      </c>
      <c r="V693" s="37">
        <f>V666+V675+V684</f>
        <v/>
      </c>
      <c r="W693" s="37">
        <f>W666+W675+W684</f>
        <v/>
      </c>
      <c r="X693" s="37">
        <f>X666+X675+X684</f>
        <v/>
      </c>
      <c r="Y693" s="37">
        <f>Y666+Y675+Y684</f>
        <v/>
      </c>
      <c r="Z693" s="37">
        <f>Z666+Z675+Z684</f>
        <v/>
      </c>
      <c r="AA693" s="37">
        <f>AA666+AA675+AA684</f>
        <v/>
      </c>
      <c r="AB693" s="37">
        <f>AB666+AB675+AB684</f>
        <v/>
      </c>
      <c r="AC693" s="37">
        <f>AC666+AC675+AC684</f>
        <v/>
      </c>
      <c r="AD693" s="40">
        <f>NEWPOLICY(AD666,AD675,AD684)</f>
        <v/>
      </c>
      <c r="AF693" s="11">
        <f>LOWER(Settings!$C$4)&amp;".mit."&amp;$A693&amp;IF($C693="","","."&amp;$C693&amp;"."&amp;$B693)&amp;IF(INDEX(Variables!$D$5:$D$105,MATCH($A693,Variables!$A$5:$A$105,0))="","","."&amp;INDEX(Variables!$D$5:$D$105,MATCH($A693,Variables!$A$5:$A$105,0)))&amp;"."&amp;AF$5</f>
        <v/>
      </c>
      <c r="AG693" s="38">
        <f>AG666+AG675+AG684</f>
        <v/>
      </c>
      <c r="AH693" s="37">
        <f>AH666+AH675+AH684</f>
        <v/>
      </c>
      <c r="AI693" s="37">
        <f>AI666+AI675+AI684</f>
        <v/>
      </c>
      <c r="AJ693" s="37">
        <f>AJ666+AJ675+AJ684</f>
        <v/>
      </c>
      <c r="AK693" s="37">
        <f>AK666+AK675+AK684</f>
        <v/>
      </c>
      <c r="AL693" s="37">
        <f>AL666+AL675+AL684</f>
        <v/>
      </c>
      <c r="AM693" s="37">
        <f>AM666+AM675+AM684</f>
        <v/>
      </c>
      <c r="AN693" s="37">
        <f>AN666+AN675+AN684</f>
        <v/>
      </c>
      <c r="AO693" s="37">
        <f>AO666+AO675+AO684</f>
        <v/>
      </c>
      <c r="AP693" s="37">
        <f>AP666+AP675+AP684</f>
        <v/>
      </c>
      <c r="AQ693" s="37">
        <f>AQ666+AQ675+AQ684</f>
        <v/>
      </c>
      <c r="AR693" s="37">
        <f>AR666+AR675+AR684</f>
        <v/>
      </c>
      <c r="AS693" s="37">
        <f>AS666+AS675+AS684</f>
        <v/>
      </c>
      <c r="AT693" s="37">
        <f>AT666+AT675+AT684</f>
        <v/>
      </c>
      <c r="AU693" s="37">
        <f>AU666+AU675+AU684</f>
        <v/>
      </c>
      <c r="AV693" s="37">
        <f>AV666+AV675+AV684</f>
        <v/>
      </c>
      <c r="AW693" s="37">
        <f>AW666+AW675+AW684</f>
        <v/>
      </c>
      <c r="AX693" s="37">
        <f>AX666+AX675+AX684</f>
        <v/>
      </c>
      <c r="AY693" s="40">
        <f>NEWPOLICY(AY666,AY675,AY684)</f>
        <v/>
      </c>
    </row>
    <row r="694" hidden="1" outlineLevel="2">
      <c r="A694" s="14" t="inlineStr">
        <is>
          <t>nce</t>
        </is>
      </c>
      <c r="B694" s="14" t="inlineStr">
        <is>
          <t>die</t>
        </is>
      </c>
      <c r="C694" s="14" t="inlineStr">
        <is>
          <t>nav</t>
        </is>
      </c>
      <c r="D694" s="36" t="n"/>
      <c r="E694" s="36" t="n"/>
      <c r="F694" s="36" t="n"/>
      <c r="G694" s="36" t="n"/>
      <c r="H694" s="14">
        <f>INDEX(Variables!$B$5:$B$105,MATCH($A694,Variables!$A$5:$A$105,0))&amp;IF($C694="",""," | "&amp;INDEX(Mapping!$B$5:$B$26,MATCH($C694,Mapping!$A$5:$A$26,0))&amp;" | "&amp;INDEX(Mapping!$B$30:$B$41,MATCH($B694,Mapping!$A$30:$A$41,0)))</f>
        <v/>
      </c>
      <c r="I694" s="14">
        <f>INDEX(Variables!$C$5:$C$105,MATCH($A694,Variables!$A$5:$A$105,0))</f>
        <v/>
      </c>
      <c r="J694" s="14">
        <f>INDEX(Variables!$E$5:$E$105,MATCH($A694,Variables!$A$5:$A$105,0))</f>
        <v/>
      </c>
      <c r="K694" s="11">
        <f>LOWER(Settings!$C$4)&amp;".mit."&amp;$A694&amp;IF($C694="","","."&amp;$C694&amp;"."&amp;$B694)&amp;IF(INDEX(Variables!$D$5:$D$105,MATCH($A694,Variables!$A$5:$A$105,0))="","","."&amp;INDEX(Variables!$D$5:$D$105,MATCH($A694,Variables!$A$5:$A$105,0)))&amp;"."&amp;K$5</f>
        <v/>
      </c>
      <c r="L694" s="38">
        <f>L667+L676+L685</f>
        <v/>
      </c>
      <c r="M694" s="37">
        <f>M667+M676+M685</f>
        <v/>
      </c>
      <c r="N694" s="37">
        <f>N667+N676+N685</f>
        <v/>
      </c>
      <c r="O694" s="37">
        <f>O667+O676+O685</f>
        <v/>
      </c>
      <c r="P694" s="37">
        <f>P667+P676+P685</f>
        <v/>
      </c>
      <c r="Q694" s="37">
        <f>Q667+Q676+Q685</f>
        <v/>
      </c>
      <c r="R694" s="37">
        <f>R667+R676+R685</f>
        <v/>
      </c>
      <c r="S694" s="37">
        <f>S667+S676+S685</f>
        <v/>
      </c>
      <c r="T694" s="37">
        <f>T667+T676+T685</f>
        <v/>
      </c>
      <c r="U694" s="37">
        <f>U667+U676+U685</f>
        <v/>
      </c>
      <c r="V694" s="37">
        <f>V667+V676+V685</f>
        <v/>
      </c>
      <c r="W694" s="37">
        <f>W667+W676+W685</f>
        <v/>
      </c>
      <c r="X694" s="37">
        <f>X667+X676+X685</f>
        <v/>
      </c>
      <c r="Y694" s="37">
        <f>Y667+Y676+Y685</f>
        <v/>
      </c>
      <c r="Z694" s="37">
        <f>Z667+Z676+Z685</f>
        <v/>
      </c>
      <c r="AA694" s="37">
        <f>AA667+AA676+AA685</f>
        <v/>
      </c>
      <c r="AB694" s="37">
        <f>AB667+AB676+AB685</f>
        <v/>
      </c>
      <c r="AC694" s="37">
        <f>AC667+AC676+AC685</f>
        <v/>
      </c>
      <c r="AD694" s="40">
        <f>NEWPOLICY(AD667,AD676,AD685)</f>
        <v/>
      </c>
      <c r="AF694" s="11">
        <f>LOWER(Settings!$C$4)&amp;".mit."&amp;$A694&amp;IF($C694="","","."&amp;$C694&amp;"."&amp;$B694)&amp;IF(INDEX(Variables!$D$5:$D$105,MATCH($A694,Variables!$A$5:$A$105,0))="","","."&amp;INDEX(Variables!$D$5:$D$105,MATCH($A694,Variables!$A$5:$A$105,0)))&amp;"."&amp;AF$5</f>
        <v/>
      </c>
      <c r="AG694" s="38">
        <f>AG667+AG676+AG685</f>
        <v/>
      </c>
      <c r="AH694" s="37">
        <f>AH667+AH676+AH685</f>
        <v/>
      </c>
      <c r="AI694" s="37">
        <f>AI667+AI676+AI685</f>
        <v/>
      </c>
      <c r="AJ694" s="37">
        <f>AJ667+AJ676+AJ685</f>
        <v/>
      </c>
      <c r="AK694" s="37">
        <f>AK667+AK676+AK685</f>
        <v/>
      </c>
      <c r="AL694" s="37">
        <f>AL667+AL676+AL685</f>
        <v/>
      </c>
      <c r="AM694" s="37">
        <f>AM667+AM676+AM685</f>
        <v/>
      </c>
      <c r="AN694" s="37">
        <f>AN667+AN676+AN685</f>
        <v/>
      </c>
      <c r="AO694" s="37">
        <f>AO667+AO676+AO685</f>
        <v/>
      </c>
      <c r="AP694" s="37">
        <f>AP667+AP676+AP685</f>
        <v/>
      </c>
      <c r="AQ694" s="37">
        <f>AQ667+AQ676+AQ685</f>
        <v/>
      </c>
      <c r="AR694" s="37">
        <f>AR667+AR676+AR685</f>
        <v/>
      </c>
      <c r="AS694" s="37">
        <f>AS667+AS676+AS685</f>
        <v/>
      </c>
      <c r="AT694" s="37">
        <f>AT667+AT676+AT685</f>
        <v/>
      </c>
      <c r="AU694" s="37">
        <f>AU667+AU676+AU685</f>
        <v/>
      </c>
      <c r="AV694" s="37">
        <f>AV667+AV676+AV685</f>
        <v/>
      </c>
      <c r="AW694" s="37">
        <f>AW667+AW676+AW685</f>
        <v/>
      </c>
      <c r="AX694" s="37">
        <f>AX667+AX676+AX685</f>
        <v/>
      </c>
      <c r="AY694" s="40">
        <f>NEWPOLICY(AY667,AY676,AY685)</f>
        <v/>
      </c>
    </row>
    <row r="695" hidden="1" outlineLevel="2">
      <c r="A695" s="14" t="inlineStr">
        <is>
          <t>nce</t>
        </is>
      </c>
      <c r="B695" s="14" t="inlineStr">
        <is>
          <t>lpg</t>
        </is>
      </c>
      <c r="C695" s="14" t="inlineStr">
        <is>
          <t>nav</t>
        </is>
      </c>
      <c r="D695" s="36" t="n"/>
      <c r="E695" s="36" t="n"/>
      <c r="F695" s="36" t="n"/>
      <c r="G695" s="36" t="n"/>
      <c r="H695" s="14">
        <f>INDEX(Variables!$B$5:$B$105,MATCH($A695,Variables!$A$5:$A$105,0))&amp;IF($C695="",""," | "&amp;INDEX(Mapping!$B$5:$B$26,MATCH($C695,Mapping!$A$5:$A$26,0))&amp;" | "&amp;INDEX(Mapping!$B$30:$B$41,MATCH($B695,Mapping!$A$30:$A$41,0)))</f>
        <v/>
      </c>
      <c r="I695" s="14">
        <f>INDEX(Variables!$C$5:$C$105,MATCH($A695,Variables!$A$5:$A$105,0))</f>
        <v/>
      </c>
      <c r="J695" s="14">
        <f>INDEX(Variables!$E$5:$E$105,MATCH($A695,Variables!$A$5:$A$105,0))</f>
        <v/>
      </c>
      <c r="K695" s="11">
        <f>LOWER(Settings!$C$4)&amp;".mit."&amp;$A695&amp;IF($C695="","","."&amp;$C695&amp;"."&amp;$B695)&amp;IF(INDEX(Variables!$D$5:$D$105,MATCH($A695,Variables!$A$5:$A$105,0))="","","."&amp;INDEX(Variables!$D$5:$D$105,MATCH($A695,Variables!$A$5:$A$105,0)))&amp;"."&amp;K$5</f>
        <v/>
      </c>
      <c r="L695" s="38">
        <f>L668+L677+L686</f>
        <v/>
      </c>
      <c r="M695" s="37">
        <f>M668+M677+M686</f>
        <v/>
      </c>
      <c r="N695" s="37">
        <f>N668+N677+N686</f>
        <v/>
      </c>
      <c r="O695" s="37">
        <f>O668+O677+O686</f>
        <v/>
      </c>
      <c r="P695" s="37">
        <f>P668+P677+P686</f>
        <v/>
      </c>
      <c r="Q695" s="37">
        <f>Q668+Q677+Q686</f>
        <v/>
      </c>
      <c r="R695" s="37">
        <f>R668+R677+R686</f>
        <v/>
      </c>
      <c r="S695" s="37">
        <f>S668+S677+S686</f>
        <v/>
      </c>
      <c r="T695" s="37">
        <f>T668+T677+T686</f>
        <v/>
      </c>
      <c r="U695" s="37">
        <f>U668+U677+U686</f>
        <v/>
      </c>
      <c r="V695" s="37">
        <f>V668+V677+V686</f>
        <v/>
      </c>
      <c r="W695" s="37">
        <f>W668+W677+W686</f>
        <v/>
      </c>
      <c r="X695" s="37">
        <f>X668+X677+X686</f>
        <v/>
      </c>
      <c r="Y695" s="37">
        <f>Y668+Y677+Y686</f>
        <v/>
      </c>
      <c r="Z695" s="37">
        <f>Z668+Z677+Z686</f>
        <v/>
      </c>
      <c r="AA695" s="37">
        <f>AA668+AA677+AA686</f>
        <v/>
      </c>
      <c r="AB695" s="37">
        <f>AB668+AB677+AB686</f>
        <v/>
      </c>
      <c r="AC695" s="37">
        <f>AC668+AC677+AC686</f>
        <v/>
      </c>
      <c r="AD695" s="40">
        <f>NEWPOLICY(AD668,AD677,AD686)</f>
        <v/>
      </c>
      <c r="AF695" s="11">
        <f>LOWER(Settings!$C$4)&amp;".mit."&amp;$A695&amp;IF($C695="","","."&amp;$C695&amp;"."&amp;$B695)&amp;IF(INDEX(Variables!$D$5:$D$105,MATCH($A695,Variables!$A$5:$A$105,0))="","","."&amp;INDEX(Variables!$D$5:$D$105,MATCH($A695,Variables!$A$5:$A$105,0)))&amp;"."&amp;AF$5</f>
        <v/>
      </c>
      <c r="AG695" s="38">
        <f>AG668+AG677+AG686</f>
        <v/>
      </c>
      <c r="AH695" s="37">
        <f>AH668+AH677+AH686</f>
        <v/>
      </c>
      <c r="AI695" s="37">
        <f>AI668+AI677+AI686</f>
        <v/>
      </c>
      <c r="AJ695" s="37">
        <f>AJ668+AJ677+AJ686</f>
        <v/>
      </c>
      <c r="AK695" s="37">
        <f>AK668+AK677+AK686</f>
        <v/>
      </c>
      <c r="AL695" s="37">
        <f>AL668+AL677+AL686</f>
        <v/>
      </c>
      <c r="AM695" s="37">
        <f>AM668+AM677+AM686</f>
        <v/>
      </c>
      <c r="AN695" s="37">
        <f>AN668+AN677+AN686</f>
        <v/>
      </c>
      <c r="AO695" s="37">
        <f>AO668+AO677+AO686</f>
        <v/>
      </c>
      <c r="AP695" s="37">
        <f>AP668+AP677+AP686</f>
        <v/>
      </c>
      <c r="AQ695" s="37">
        <f>AQ668+AQ677+AQ686</f>
        <v/>
      </c>
      <c r="AR695" s="37">
        <f>AR668+AR677+AR686</f>
        <v/>
      </c>
      <c r="AS695" s="37">
        <f>AS668+AS677+AS686</f>
        <v/>
      </c>
      <c r="AT695" s="37">
        <f>AT668+AT677+AT686</f>
        <v/>
      </c>
      <c r="AU695" s="37">
        <f>AU668+AU677+AU686</f>
        <v/>
      </c>
      <c r="AV695" s="37">
        <f>AV668+AV677+AV686</f>
        <v/>
      </c>
      <c r="AW695" s="37">
        <f>AW668+AW677+AW686</f>
        <v/>
      </c>
      <c r="AX695" s="37">
        <f>AX668+AX677+AX686</f>
        <v/>
      </c>
      <c r="AY695" s="40">
        <f>NEWPOLICY(AY668,AY677,AY686)</f>
        <v/>
      </c>
    </row>
    <row r="696" hidden="1" outlineLevel="2">
      <c r="A696" s="14" t="inlineStr">
        <is>
          <t>nce</t>
        </is>
      </c>
      <c r="B696" s="14" t="inlineStr">
        <is>
          <t>ker</t>
        </is>
      </c>
      <c r="C696" s="14" t="inlineStr">
        <is>
          <t>nav</t>
        </is>
      </c>
      <c r="D696" s="36" t="n"/>
      <c r="E696" s="36" t="n"/>
      <c r="F696" s="36" t="n"/>
      <c r="G696" s="36" t="n"/>
      <c r="H696" s="14">
        <f>INDEX(Variables!$B$5:$B$105,MATCH($A696,Variables!$A$5:$A$105,0))&amp;IF($C696="",""," | "&amp;INDEX(Mapping!$B$5:$B$26,MATCH($C696,Mapping!$A$5:$A$26,0))&amp;" | "&amp;INDEX(Mapping!$B$30:$B$41,MATCH($B696,Mapping!$A$30:$A$41,0)))</f>
        <v/>
      </c>
      <c r="I696" s="14">
        <f>INDEX(Variables!$C$5:$C$105,MATCH($A696,Variables!$A$5:$A$105,0))</f>
        <v/>
      </c>
      <c r="J696" s="14">
        <f>INDEX(Variables!$E$5:$E$105,MATCH($A696,Variables!$A$5:$A$105,0))</f>
        <v/>
      </c>
      <c r="K696" s="11">
        <f>LOWER(Settings!$C$4)&amp;".mit."&amp;$A696&amp;IF($C696="","","."&amp;$C696&amp;"."&amp;$B696)&amp;IF(INDEX(Variables!$D$5:$D$105,MATCH($A696,Variables!$A$5:$A$105,0))="","","."&amp;INDEX(Variables!$D$5:$D$105,MATCH($A696,Variables!$A$5:$A$105,0)))&amp;"."&amp;K$5</f>
        <v/>
      </c>
      <c r="L696" s="38">
        <f>L669+L678+L687</f>
        <v/>
      </c>
      <c r="M696" s="37">
        <f>M669+M678+M687</f>
        <v/>
      </c>
      <c r="N696" s="37">
        <f>N669+N678+N687</f>
        <v/>
      </c>
      <c r="O696" s="37">
        <f>O669+O678+O687</f>
        <v/>
      </c>
      <c r="P696" s="37">
        <f>P669+P678+P687</f>
        <v/>
      </c>
      <c r="Q696" s="37">
        <f>Q669+Q678+Q687</f>
        <v/>
      </c>
      <c r="R696" s="37">
        <f>R669+R678+R687</f>
        <v/>
      </c>
      <c r="S696" s="37">
        <f>S669+S678+S687</f>
        <v/>
      </c>
      <c r="T696" s="37">
        <f>T669+T678+T687</f>
        <v/>
      </c>
      <c r="U696" s="37">
        <f>U669+U678+U687</f>
        <v/>
      </c>
      <c r="V696" s="37">
        <f>V669+V678+V687</f>
        <v/>
      </c>
      <c r="W696" s="37">
        <f>W669+W678+W687</f>
        <v/>
      </c>
      <c r="X696" s="37">
        <f>X669+X678+X687</f>
        <v/>
      </c>
      <c r="Y696" s="37">
        <f>Y669+Y678+Y687</f>
        <v/>
      </c>
      <c r="Z696" s="37">
        <f>Z669+Z678+Z687</f>
        <v/>
      </c>
      <c r="AA696" s="37">
        <f>AA669+AA678+AA687</f>
        <v/>
      </c>
      <c r="AB696" s="37">
        <f>AB669+AB678+AB687</f>
        <v/>
      </c>
      <c r="AC696" s="37">
        <f>AC669+AC678+AC687</f>
        <v/>
      </c>
      <c r="AD696" s="40">
        <f>NEWPOLICY(AD669,AD678,AD687)</f>
        <v/>
      </c>
      <c r="AF696" s="11">
        <f>LOWER(Settings!$C$4)&amp;".mit."&amp;$A696&amp;IF($C696="","","."&amp;$C696&amp;"."&amp;$B696)&amp;IF(INDEX(Variables!$D$5:$D$105,MATCH($A696,Variables!$A$5:$A$105,0))="","","."&amp;INDEX(Variables!$D$5:$D$105,MATCH($A696,Variables!$A$5:$A$105,0)))&amp;"."&amp;AF$5</f>
        <v/>
      </c>
      <c r="AG696" s="38">
        <f>AG669+AG678+AG687</f>
        <v/>
      </c>
      <c r="AH696" s="37">
        <f>AH669+AH678+AH687</f>
        <v/>
      </c>
      <c r="AI696" s="37">
        <f>AI669+AI678+AI687</f>
        <v/>
      </c>
      <c r="AJ696" s="37">
        <f>AJ669+AJ678+AJ687</f>
        <v/>
      </c>
      <c r="AK696" s="37">
        <f>AK669+AK678+AK687</f>
        <v/>
      </c>
      <c r="AL696" s="37">
        <f>AL669+AL678+AL687</f>
        <v/>
      </c>
      <c r="AM696" s="37">
        <f>AM669+AM678+AM687</f>
        <v/>
      </c>
      <c r="AN696" s="37">
        <f>AN669+AN678+AN687</f>
        <v/>
      </c>
      <c r="AO696" s="37">
        <f>AO669+AO678+AO687</f>
        <v/>
      </c>
      <c r="AP696" s="37">
        <f>AP669+AP678+AP687</f>
        <v/>
      </c>
      <c r="AQ696" s="37">
        <f>AQ669+AQ678+AQ687</f>
        <v/>
      </c>
      <c r="AR696" s="37">
        <f>AR669+AR678+AR687</f>
        <v/>
      </c>
      <c r="AS696" s="37">
        <f>AS669+AS678+AS687</f>
        <v/>
      </c>
      <c r="AT696" s="37">
        <f>AT669+AT678+AT687</f>
        <v/>
      </c>
      <c r="AU696" s="37">
        <f>AU669+AU678+AU687</f>
        <v/>
      </c>
      <c r="AV696" s="37">
        <f>AV669+AV678+AV687</f>
        <v/>
      </c>
      <c r="AW696" s="37">
        <f>AW669+AW678+AW687</f>
        <v/>
      </c>
      <c r="AX696" s="37">
        <f>AX669+AX678+AX687</f>
        <v/>
      </c>
      <c r="AY696" s="40">
        <f>NEWPOLICY(AY669,AY678,AY687)</f>
        <v/>
      </c>
    </row>
    <row r="697" hidden="1" outlineLevel="2">
      <c r="A697" s="14" t="inlineStr">
        <is>
          <t>nce</t>
        </is>
      </c>
      <c r="B697" s="14" t="inlineStr">
        <is>
          <t>oop</t>
        </is>
      </c>
      <c r="C697" s="14" t="inlineStr">
        <is>
          <t>nav</t>
        </is>
      </c>
      <c r="D697" s="36" t="n"/>
      <c r="E697" s="36" t="n"/>
      <c r="F697" s="36" t="n"/>
      <c r="G697" s="36" t="n"/>
      <c r="H697" s="14">
        <f>INDEX(Variables!$B$5:$B$105,MATCH($A697,Variables!$A$5:$A$105,0))&amp;IF($C697="",""," | "&amp;INDEX(Mapping!$B$5:$B$26,MATCH($C697,Mapping!$A$5:$A$26,0))&amp;" | "&amp;INDEX(Mapping!$B$30:$B$41,MATCH($B697,Mapping!$A$30:$A$41,0)))</f>
        <v/>
      </c>
      <c r="I697" s="14">
        <f>INDEX(Variables!$C$5:$C$105,MATCH($A697,Variables!$A$5:$A$105,0))</f>
        <v/>
      </c>
      <c r="J697" s="14">
        <f>INDEX(Variables!$E$5:$E$105,MATCH($A697,Variables!$A$5:$A$105,0))</f>
        <v/>
      </c>
      <c r="K697" s="11">
        <f>LOWER(Settings!$C$4)&amp;".mit."&amp;$A697&amp;IF($C697="","","."&amp;$C697&amp;"."&amp;$B697)&amp;IF(INDEX(Variables!$D$5:$D$105,MATCH($A697,Variables!$A$5:$A$105,0))="","","."&amp;INDEX(Variables!$D$5:$D$105,MATCH($A697,Variables!$A$5:$A$105,0)))&amp;"."&amp;K$5</f>
        <v/>
      </c>
      <c r="L697" s="38">
        <f>L670+L679+L688</f>
        <v/>
      </c>
      <c r="M697" s="37">
        <f>M670+M679+M688</f>
        <v/>
      </c>
      <c r="N697" s="37">
        <f>N670+N679+N688</f>
        <v/>
      </c>
      <c r="O697" s="37">
        <f>O670+O679+O688</f>
        <v/>
      </c>
      <c r="P697" s="37">
        <f>P670+P679+P688</f>
        <v/>
      </c>
      <c r="Q697" s="37">
        <f>Q670+Q679+Q688</f>
        <v/>
      </c>
      <c r="R697" s="37">
        <f>R670+R679+R688</f>
        <v/>
      </c>
      <c r="S697" s="37">
        <f>S670+S679+S688</f>
        <v/>
      </c>
      <c r="T697" s="37">
        <f>T670+T679+T688</f>
        <v/>
      </c>
      <c r="U697" s="37">
        <f>U670+U679+U688</f>
        <v/>
      </c>
      <c r="V697" s="37">
        <f>V670+V679+V688</f>
        <v/>
      </c>
      <c r="W697" s="37">
        <f>W670+W679+W688</f>
        <v/>
      </c>
      <c r="X697" s="37">
        <f>X670+X679+X688</f>
        <v/>
      </c>
      <c r="Y697" s="37">
        <f>Y670+Y679+Y688</f>
        <v/>
      </c>
      <c r="Z697" s="37">
        <f>Z670+Z679+Z688</f>
        <v/>
      </c>
      <c r="AA697" s="37">
        <f>AA670+AA679+AA688</f>
        <v/>
      </c>
      <c r="AB697" s="37">
        <f>AB670+AB679+AB688</f>
        <v/>
      </c>
      <c r="AC697" s="37">
        <f>AC670+AC679+AC688</f>
        <v/>
      </c>
      <c r="AD697" s="40">
        <f>NEWPOLICY(AD670,AD679,AD688)</f>
        <v/>
      </c>
      <c r="AF697" s="11">
        <f>LOWER(Settings!$C$4)&amp;".mit."&amp;$A697&amp;IF($C697="","","."&amp;$C697&amp;"."&amp;$B697)&amp;IF(INDEX(Variables!$D$5:$D$105,MATCH($A697,Variables!$A$5:$A$105,0))="","","."&amp;INDEX(Variables!$D$5:$D$105,MATCH($A697,Variables!$A$5:$A$105,0)))&amp;"."&amp;AF$5</f>
        <v/>
      </c>
      <c r="AG697" s="38">
        <f>AG670+AG679+AG688</f>
        <v/>
      </c>
      <c r="AH697" s="37">
        <f>AH670+AH679+AH688</f>
        <v/>
      </c>
      <c r="AI697" s="37">
        <f>AI670+AI679+AI688</f>
        <v/>
      </c>
      <c r="AJ697" s="37">
        <f>AJ670+AJ679+AJ688</f>
        <v/>
      </c>
      <c r="AK697" s="37">
        <f>AK670+AK679+AK688</f>
        <v/>
      </c>
      <c r="AL697" s="37">
        <f>AL670+AL679+AL688</f>
        <v/>
      </c>
      <c r="AM697" s="37">
        <f>AM670+AM679+AM688</f>
        <v/>
      </c>
      <c r="AN697" s="37">
        <f>AN670+AN679+AN688</f>
        <v/>
      </c>
      <c r="AO697" s="37">
        <f>AO670+AO679+AO688</f>
        <v/>
      </c>
      <c r="AP697" s="37">
        <f>AP670+AP679+AP688</f>
        <v/>
      </c>
      <c r="AQ697" s="37">
        <f>AQ670+AQ679+AQ688</f>
        <v/>
      </c>
      <c r="AR697" s="37">
        <f>AR670+AR679+AR688</f>
        <v/>
      </c>
      <c r="AS697" s="37">
        <f>AS670+AS679+AS688</f>
        <v/>
      </c>
      <c r="AT697" s="37">
        <f>AT670+AT679+AT688</f>
        <v/>
      </c>
      <c r="AU697" s="37">
        <f>AU670+AU679+AU688</f>
        <v/>
      </c>
      <c r="AV697" s="37">
        <f>AV670+AV679+AV688</f>
        <v/>
      </c>
      <c r="AW697" s="37">
        <f>AW670+AW679+AW688</f>
        <v/>
      </c>
      <c r="AX697" s="37">
        <f>AX670+AX679+AX688</f>
        <v/>
      </c>
      <c r="AY697" s="40">
        <f>NEWPOLICY(AY670,AY679,AY688)</f>
        <v/>
      </c>
    </row>
    <row r="698" hidden="1" outlineLevel="2">
      <c r="A698" s="14" t="inlineStr">
        <is>
          <t>nce</t>
        </is>
      </c>
      <c r="B698" s="14" t="inlineStr">
        <is>
          <t>bio</t>
        </is>
      </c>
      <c r="C698" s="14" t="inlineStr">
        <is>
          <t>nav</t>
        </is>
      </c>
      <c r="D698" s="36" t="n"/>
      <c r="E698" s="36" t="n"/>
      <c r="F698" s="36" t="n"/>
      <c r="G698" s="36" t="n"/>
      <c r="H698" s="14">
        <f>INDEX(Variables!$B$5:$B$105,MATCH($A698,Variables!$A$5:$A$105,0))&amp;IF($C698="",""," | "&amp;INDEX(Mapping!$B$5:$B$26,MATCH($C698,Mapping!$A$5:$A$26,0))&amp;" | "&amp;INDEX(Mapping!$B$30:$B$41,MATCH($B698,Mapping!$A$30:$A$41,0)))</f>
        <v/>
      </c>
      <c r="I698" s="14">
        <f>INDEX(Variables!$C$5:$C$105,MATCH($A698,Variables!$A$5:$A$105,0))</f>
        <v/>
      </c>
      <c r="J698" s="14">
        <f>INDEX(Variables!$E$5:$E$105,MATCH($A698,Variables!$A$5:$A$105,0))</f>
        <v/>
      </c>
      <c r="K698" s="11">
        <f>LOWER(Settings!$C$4)&amp;".mit."&amp;$A698&amp;IF($C698="","","."&amp;$C698&amp;"."&amp;$B698)&amp;IF(INDEX(Variables!$D$5:$D$105,MATCH($A698,Variables!$A$5:$A$105,0))="","","."&amp;INDEX(Variables!$D$5:$D$105,MATCH($A698,Variables!$A$5:$A$105,0)))&amp;"."&amp;K$5</f>
        <v/>
      </c>
      <c r="L698" s="38">
        <f>L671+L680+L689</f>
        <v/>
      </c>
      <c r="M698" s="37">
        <f>M671+M680+M689</f>
        <v/>
      </c>
      <c r="N698" s="37">
        <f>N671+N680+N689</f>
        <v/>
      </c>
      <c r="O698" s="37">
        <f>O671+O680+O689</f>
        <v/>
      </c>
      <c r="P698" s="37">
        <f>P671+P680+P689</f>
        <v/>
      </c>
      <c r="Q698" s="37">
        <f>Q671+Q680+Q689</f>
        <v/>
      </c>
      <c r="R698" s="37">
        <f>R671+R680+R689</f>
        <v/>
      </c>
      <c r="S698" s="37">
        <f>S671+S680+S689</f>
        <v/>
      </c>
      <c r="T698" s="37">
        <f>T671+T680+T689</f>
        <v/>
      </c>
      <c r="U698" s="37">
        <f>U671+U680+U689</f>
        <v/>
      </c>
      <c r="V698" s="37">
        <f>V671+V680+V689</f>
        <v/>
      </c>
      <c r="W698" s="37">
        <f>W671+W680+W689</f>
        <v/>
      </c>
      <c r="X698" s="37">
        <f>X671+X680+X689</f>
        <v/>
      </c>
      <c r="Y698" s="37">
        <f>Y671+Y680+Y689</f>
        <v/>
      </c>
      <c r="Z698" s="37">
        <f>Z671+Z680+Z689</f>
        <v/>
      </c>
      <c r="AA698" s="37">
        <f>AA671+AA680+AA689</f>
        <v/>
      </c>
      <c r="AB698" s="37">
        <f>AB671+AB680+AB689</f>
        <v/>
      </c>
      <c r="AC698" s="37">
        <f>AC671+AC680+AC689</f>
        <v/>
      </c>
      <c r="AD698" s="40">
        <f>NEWPOLICY(AD671,AD680,AD689)</f>
        <v/>
      </c>
      <c r="AF698" s="11">
        <f>LOWER(Settings!$C$4)&amp;".mit."&amp;$A698&amp;IF($C698="","","."&amp;$C698&amp;"."&amp;$B698)&amp;IF(INDEX(Variables!$D$5:$D$105,MATCH($A698,Variables!$A$5:$A$105,0))="","","."&amp;INDEX(Variables!$D$5:$D$105,MATCH($A698,Variables!$A$5:$A$105,0)))&amp;"."&amp;AF$5</f>
        <v/>
      </c>
      <c r="AG698" s="38">
        <f>AG671+AG680+AG689</f>
        <v/>
      </c>
      <c r="AH698" s="37">
        <f>AH671+AH680+AH689</f>
        <v/>
      </c>
      <c r="AI698" s="37">
        <f>AI671+AI680+AI689</f>
        <v/>
      </c>
      <c r="AJ698" s="37">
        <f>AJ671+AJ680+AJ689</f>
        <v/>
      </c>
      <c r="AK698" s="37">
        <f>AK671+AK680+AK689</f>
        <v/>
      </c>
      <c r="AL698" s="37">
        <f>AL671+AL680+AL689</f>
        <v/>
      </c>
      <c r="AM698" s="37">
        <f>AM671+AM680+AM689</f>
        <v/>
      </c>
      <c r="AN698" s="37">
        <f>AN671+AN680+AN689</f>
        <v/>
      </c>
      <c r="AO698" s="37">
        <f>AO671+AO680+AO689</f>
        <v/>
      </c>
      <c r="AP698" s="37">
        <f>AP671+AP680+AP689</f>
        <v/>
      </c>
      <c r="AQ698" s="37">
        <f>AQ671+AQ680+AQ689</f>
        <v/>
      </c>
      <c r="AR698" s="37">
        <f>AR671+AR680+AR689</f>
        <v/>
      </c>
      <c r="AS698" s="37">
        <f>AS671+AS680+AS689</f>
        <v/>
      </c>
      <c r="AT698" s="37">
        <f>AT671+AT680+AT689</f>
        <v/>
      </c>
      <c r="AU698" s="37">
        <f>AU671+AU680+AU689</f>
        <v/>
      </c>
      <c r="AV698" s="37">
        <f>AV671+AV680+AV689</f>
        <v/>
      </c>
      <c r="AW698" s="37">
        <f>AW671+AW680+AW689</f>
        <v/>
      </c>
      <c r="AX698" s="37">
        <f>AX671+AX680+AX689</f>
        <v/>
      </c>
      <c r="AY698" s="40">
        <f>NEWPOLICY(AY671,AY680,AY689)</f>
        <v/>
      </c>
    </row>
    <row r="699" hidden="1" outlineLevel="2"/>
    <row r="700" hidden="1" outlineLevel="2">
      <c r="A700" s="14" t="inlineStr">
        <is>
          <t>atp</t>
        </is>
      </c>
      <c r="B700" s="14" t="inlineStr">
        <is>
          <t>coa</t>
        </is>
      </c>
      <c r="C700" s="14" t="inlineStr">
        <is>
          <t>nav</t>
        </is>
      </c>
      <c r="D700" s="37">
        <f>INDEX(Inputs!$R$5:$R$132,MATCH($B700&amp;"|"&amp;$C700,Inputs!$A$5:$A$132,0))</f>
        <v/>
      </c>
      <c r="E700" s="37">
        <f>INDEX(Inputs!$S$5:$S$132,MATCH($B700&amp;"|"&amp;$C700,Inputs!$A$5:$A$132,0))</f>
        <v/>
      </c>
      <c r="F700" s="36" t="n"/>
      <c r="G700" s="36" t="n"/>
      <c r="H700" s="14">
        <f>INDEX(Variables!$B$5:$B$105,MATCH($A700,Variables!$A$5:$A$105,0))&amp;IF($C700="",""," | "&amp;INDEX(Mapping!$B$5:$B$26,MATCH($C700,Mapping!$A$5:$A$26,0))&amp;" | "&amp;INDEX(Mapping!$B$30:$B$41,MATCH($B700,Mapping!$A$30:$A$41,0)))</f>
        <v/>
      </c>
      <c r="I700" s="14">
        <f>INDEX(Variables!$C$5:$C$105,MATCH($A700,Variables!$A$5:$A$105,0))</f>
        <v/>
      </c>
      <c r="J700" s="14">
        <f>INDEX(Variables!$E$5:$E$105,MATCH($A700,Variables!$A$5:$A$105,0))</f>
        <v/>
      </c>
      <c r="K700" s="11">
        <f>LOWER(Settings!$C$4)&amp;".mit."&amp;$A700&amp;IF($C700="","","."&amp;$C700&amp;"."&amp;$B700)&amp;IF(INDEX(Variables!$D$5:$D$105,MATCH($A700,Variables!$A$5:$A$105,0))="","","."&amp;INDEX(Variables!$D$5:$D$105,MATCH($A700,Variables!$A$5:$A$105,0)))&amp;"."&amp;K$5</f>
        <v/>
      </c>
      <c r="L700" s="38">
        <f>MAX(INDEX(L$292:L$303,$D700)+L691*(1+$E700),0.01)</f>
        <v/>
      </c>
      <c r="M700" s="37">
        <f>MAX(INDEX(M$292:M$303,$D700)+M691*(1+$E700),0.01)</f>
        <v/>
      </c>
      <c r="N700" s="37">
        <f>MAX(INDEX(N$292:N$303,$D700)+N691*(1+$E700),0.01)</f>
        <v/>
      </c>
      <c r="O700" s="37">
        <f>MAX(INDEX(O$292:O$303,$D700)+O691*(1+$E700),0.01)</f>
        <v/>
      </c>
      <c r="P700" s="37">
        <f>MAX(INDEX(P$292:P$303,$D700)+P691*(1+$E700),0.01)</f>
        <v/>
      </c>
      <c r="Q700" s="37">
        <f>MAX(INDEX(Q$292:Q$303,$D700)+Q691*(1+$E700),0.01)</f>
        <v/>
      </c>
      <c r="R700" s="37">
        <f>MAX(INDEX(R$292:R$303,$D700)+R691*(1+$E700),0.01)</f>
        <v/>
      </c>
      <c r="S700" s="37">
        <f>MAX(INDEX(S$292:S$303,$D700)+S691*(1+$E700),0.01)</f>
        <v/>
      </c>
      <c r="T700" s="37">
        <f>MAX(INDEX(T$292:T$303,$D700)+T691*(1+$E700),0.01)</f>
        <v/>
      </c>
      <c r="U700" s="37">
        <f>MAX(INDEX(U$292:U$303,$D700)+U691*(1+$E700),0.01)</f>
        <v/>
      </c>
      <c r="V700" s="37">
        <f>MAX(INDEX(V$292:V$303,$D700)+V691*(1+$E700),0.01)</f>
        <v/>
      </c>
      <c r="W700" s="37">
        <f>MAX(INDEX(W$292:W$303,$D700)+W691*(1+$E700),0.01)</f>
        <v/>
      </c>
      <c r="X700" s="37">
        <f>MAX(INDEX(X$292:X$303,$D700)+X691*(1+$E700),0.01)</f>
        <v/>
      </c>
      <c r="Y700" s="37">
        <f>MAX(INDEX(Y$292:Y$303,$D700)+Y691*(1+$E700),0.01)</f>
        <v/>
      </c>
      <c r="Z700" s="37">
        <f>MAX(INDEX(Z$292:Z$303,$D700)+Z691*(1+$E700),0.01)</f>
        <v/>
      </c>
      <c r="AA700" s="37">
        <f>MAX(INDEX(AA$292:AA$303,$D700)+AA691*(1+$E700),0.01)</f>
        <v/>
      </c>
      <c r="AB700" s="37">
        <f>MAX(INDEX(AB$292:AB$303,$D700)+AB691*(1+$E700),0.01)</f>
        <v/>
      </c>
      <c r="AC700" s="37">
        <f>MAX(INDEX(AC$292:AC$303,$D700)+AC691*(1+$E700),0.01)</f>
        <v/>
      </c>
      <c r="AD700" s="40">
        <f>POSTTAX(INDEX(AD$292:AD$303,$D700),AD691,$E700)</f>
        <v/>
      </c>
      <c r="AF700" s="11">
        <f>LOWER(Settings!$C$4)&amp;".mit."&amp;$A700&amp;IF($C700="","","."&amp;$C700&amp;"."&amp;$B700)&amp;IF(INDEX(Variables!$D$5:$D$105,MATCH($A700,Variables!$A$5:$A$105,0))="","","."&amp;INDEX(Variables!$D$5:$D$105,MATCH($A700,Variables!$A$5:$A$105,0)))&amp;"."&amp;AF$5</f>
        <v/>
      </c>
      <c r="AG700" s="38">
        <f>MAX(INDEX(AG$292:AG$303,$D700)+AG691*(1+$E700),0.01)</f>
        <v/>
      </c>
      <c r="AH700" s="37">
        <f>MAX(INDEX(AH$292:AH$303,$D700)+AH691*(1+$E700),0.01)</f>
        <v/>
      </c>
      <c r="AI700" s="37">
        <f>MAX(INDEX(AI$292:AI$303,$D700)+AI691*(1+$E700),0.01)</f>
        <v/>
      </c>
      <c r="AJ700" s="37">
        <f>MAX(INDEX(AJ$292:AJ$303,$D700)+AJ691*(1+$E700),0.01)</f>
        <v/>
      </c>
      <c r="AK700" s="37">
        <f>MAX(INDEX(AK$292:AK$303,$D700)+AK691*(1+$E700),0.01)</f>
        <v/>
      </c>
      <c r="AL700" s="37">
        <f>MAX(INDEX(AL$292:AL$303,$D700)+AL691*(1+$E700),0.01)</f>
        <v/>
      </c>
      <c r="AM700" s="37">
        <f>MAX(INDEX(AM$292:AM$303,$D700)+AM691*(1+$E700),0.01)</f>
        <v/>
      </c>
      <c r="AN700" s="37">
        <f>MAX(INDEX(AN$292:AN$303,$D700)+AN691*(1+$E700),0.01)</f>
        <v/>
      </c>
      <c r="AO700" s="37">
        <f>MAX(INDEX(AO$292:AO$303,$D700)+AO691*(1+$E700),0.01)</f>
        <v/>
      </c>
      <c r="AP700" s="37">
        <f>MAX(INDEX(AP$292:AP$303,$D700)+AP691*(1+$E700),0.01)</f>
        <v/>
      </c>
      <c r="AQ700" s="37">
        <f>MAX(INDEX(AQ$292:AQ$303,$D700)+AQ691*(1+$E700),0.01)</f>
        <v/>
      </c>
      <c r="AR700" s="37">
        <f>MAX(INDEX(AR$292:AR$303,$D700)+AR691*(1+$E700),0.01)</f>
        <v/>
      </c>
      <c r="AS700" s="37">
        <f>MAX(INDEX(AS$292:AS$303,$D700)+AS691*(1+$E700),0.01)</f>
        <v/>
      </c>
      <c r="AT700" s="37">
        <f>MAX(INDEX(AT$292:AT$303,$D700)+AT691*(1+$E700),0.01)</f>
        <v/>
      </c>
      <c r="AU700" s="37">
        <f>MAX(INDEX(AU$292:AU$303,$D700)+AU691*(1+$E700),0.01)</f>
        <v/>
      </c>
      <c r="AV700" s="37">
        <f>MAX(INDEX(AV$292:AV$303,$D700)+AV691*(1+$E700),0.01)</f>
        <v/>
      </c>
      <c r="AW700" s="37">
        <f>MAX(INDEX(AW$292:AW$303,$D700)+AW691*(1+$E700),0.01)</f>
        <v/>
      </c>
      <c r="AX700" s="37">
        <f>MAX(INDEX(AX$292:AX$303,$D700)+AX691*(1+$E700),0.01)</f>
        <v/>
      </c>
      <c r="AY700" s="40">
        <f>POSTTAX(INDEX(AY$292:AY$303,$D700),AY691,$E700)</f>
        <v/>
      </c>
    </row>
    <row r="701" hidden="1" outlineLevel="2">
      <c r="A701" s="14" t="inlineStr">
        <is>
          <t>atp</t>
        </is>
      </c>
      <c r="B701" s="14" t="inlineStr">
        <is>
          <t>nga</t>
        </is>
      </c>
      <c r="C701" s="14" t="inlineStr">
        <is>
          <t>nav</t>
        </is>
      </c>
      <c r="D701" s="37">
        <f>INDEX(Inputs!$R$5:$R$132,MATCH($B701&amp;"|"&amp;$C701,Inputs!$A$5:$A$132,0))</f>
        <v/>
      </c>
      <c r="E701" s="37">
        <f>INDEX(Inputs!$S$5:$S$132,MATCH($B701&amp;"|"&amp;$C701,Inputs!$A$5:$A$132,0))</f>
        <v/>
      </c>
      <c r="F701" s="36" t="n"/>
      <c r="G701" s="36" t="n"/>
      <c r="H701" s="14">
        <f>INDEX(Variables!$B$5:$B$105,MATCH($A701,Variables!$A$5:$A$105,0))&amp;IF($C701="",""," | "&amp;INDEX(Mapping!$B$5:$B$26,MATCH($C701,Mapping!$A$5:$A$26,0))&amp;" | "&amp;INDEX(Mapping!$B$30:$B$41,MATCH($B701,Mapping!$A$30:$A$41,0)))</f>
        <v/>
      </c>
      <c r="I701" s="14">
        <f>INDEX(Variables!$C$5:$C$105,MATCH($A701,Variables!$A$5:$A$105,0))</f>
        <v/>
      </c>
      <c r="J701" s="14">
        <f>INDEX(Variables!$E$5:$E$105,MATCH($A701,Variables!$A$5:$A$105,0))</f>
        <v/>
      </c>
      <c r="K701" s="11">
        <f>LOWER(Settings!$C$4)&amp;".mit."&amp;$A701&amp;IF($C701="","","."&amp;$C701&amp;"."&amp;$B701)&amp;IF(INDEX(Variables!$D$5:$D$105,MATCH($A701,Variables!$A$5:$A$105,0))="","","."&amp;INDEX(Variables!$D$5:$D$105,MATCH($A701,Variables!$A$5:$A$105,0)))&amp;"."&amp;K$5</f>
        <v/>
      </c>
      <c r="L701" s="38">
        <f>MAX(INDEX(L$292:L$303,$D701)+L692*(1+$E701),0.01)</f>
        <v/>
      </c>
      <c r="M701" s="37">
        <f>MAX(INDEX(M$292:M$303,$D701)+M692*(1+$E701),0.01)</f>
        <v/>
      </c>
      <c r="N701" s="37">
        <f>MAX(INDEX(N$292:N$303,$D701)+N692*(1+$E701),0.01)</f>
        <v/>
      </c>
      <c r="O701" s="37">
        <f>MAX(INDEX(O$292:O$303,$D701)+O692*(1+$E701),0.01)</f>
        <v/>
      </c>
      <c r="P701" s="37">
        <f>MAX(INDEX(P$292:P$303,$D701)+P692*(1+$E701),0.01)</f>
        <v/>
      </c>
      <c r="Q701" s="37">
        <f>MAX(INDEX(Q$292:Q$303,$D701)+Q692*(1+$E701),0.01)</f>
        <v/>
      </c>
      <c r="R701" s="37">
        <f>MAX(INDEX(R$292:R$303,$D701)+R692*(1+$E701),0.01)</f>
        <v/>
      </c>
      <c r="S701" s="37">
        <f>MAX(INDEX(S$292:S$303,$D701)+S692*(1+$E701),0.01)</f>
        <v/>
      </c>
      <c r="T701" s="37">
        <f>MAX(INDEX(T$292:T$303,$D701)+T692*(1+$E701),0.01)</f>
        <v/>
      </c>
      <c r="U701" s="37">
        <f>MAX(INDEX(U$292:U$303,$D701)+U692*(1+$E701),0.01)</f>
        <v/>
      </c>
      <c r="V701" s="37">
        <f>MAX(INDEX(V$292:V$303,$D701)+V692*(1+$E701),0.01)</f>
        <v/>
      </c>
      <c r="W701" s="37">
        <f>MAX(INDEX(W$292:W$303,$D701)+W692*(1+$E701),0.01)</f>
        <v/>
      </c>
      <c r="X701" s="37">
        <f>MAX(INDEX(X$292:X$303,$D701)+X692*(1+$E701),0.01)</f>
        <v/>
      </c>
      <c r="Y701" s="37">
        <f>MAX(INDEX(Y$292:Y$303,$D701)+Y692*(1+$E701),0.01)</f>
        <v/>
      </c>
      <c r="Z701" s="37">
        <f>MAX(INDEX(Z$292:Z$303,$D701)+Z692*(1+$E701),0.01)</f>
        <v/>
      </c>
      <c r="AA701" s="37">
        <f>MAX(INDEX(AA$292:AA$303,$D701)+AA692*(1+$E701),0.01)</f>
        <v/>
      </c>
      <c r="AB701" s="37">
        <f>MAX(INDEX(AB$292:AB$303,$D701)+AB692*(1+$E701),0.01)</f>
        <v/>
      </c>
      <c r="AC701" s="37">
        <f>MAX(INDEX(AC$292:AC$303,$D701)+AC692*(1+$E701),0.01)</f>
        <v/>
      </c>
      <c r="AD701" s="40">
        <f>POSTTAX(INDEX(AD$292:AD$303,$D701),AD692,$E701)</f>
        <v/>
      </c>
      <c r="AF701" s="11">
        <f>LOWER(Settings!$C$4)&amp;".mit."&amp;$A701&amp;IF($C701="","","."&amp;$C701&amp;"."&amp;$B701)&amp;IF(INDEX(Variables!$D$5:$D$105,MATCH($A701,Variables!$A$5:$A$105,0))="","","."&amp;INDEX(Variables!$D$5:$D$105,MATCH($A701,Variables!$A$5:$A$105,0)))&amp;"."&amp;AF$5</f>
        <v/>
      </c>
      <c r="AG701" s="38">
        <f>MAX(INDEX(AG$292:AG$303,$D701)+AG692*(1+$E701),0.01)</f>
        <v/>
      </c>
      <c r="AH701" s="37">
        <f>MAX(INDEX(AH$292:AH$303,$D701)+AH692*(1+$E701),0.01)</f>
        <v/>
      </c>
      <c r="AI701" s="37">
        <f>MAX(INDEX(AI$292:AI$303,$D701)+AI692*(1+$E701),0.01)</f>
        <v/>
      </c>
      <c r="AJ701" s="37">
        <f>MAX(INDEX(AJ$292:AJ$303,$D701)+AJ692*(1+$E701),0.01)</f>
        <v/>
      </c>
      <c r="AK701" s="37">
        <f>MAX(INDEX(AK$292:AK$303,$D701)+AK692*(1+$E701),0.01)</f>
        <v/>
      </c>
      <c r="AL701" s="37">
        <f>MAX(INDEX(AL$292:AL$303,$D701)+AL692*(1+$E701),0.01)</f>
        <v/>
      </c>
      <c r="AM701" s="37">
        <f>MAX(INDEX(AM$292:AM$303,$D701)+AM692*(1+$E701),0.01)</f>
        <v/>
      </c>
      <c r="AN701" s="37">
        <f>MAX(INDEX(AN$292:AN$303,$D701)+AN692*(1+$E701),0.01)</f>
        <v/>
      </c>
      <c r="AO701" s="37">
        <f>MAX(INDEX(AO$292:AO$303,$D701)+AO692*(1+$E701),0.01)</f>
        <v/>
      </c>
      <c r="AP701" s="37">
        <f>MAX(INDEX(AP$292:AP$303,$D701)+AP692*(1+$E701),0.01)</f>
        <v/>
      </c>
      <c r="AQ701" s="37">
        <f>MAX(INDEX(AQ$292:AQ$303,$D701)+AQ692*(1+$E701),0.01)</f>
        <v/>
      </c>
      <c r="AR701" s="37">
        <f>MAX(INDEX(AR$292:AR$303,$D701)+AR692*(1+$E701),0.01)</f>
        <v/>
      </c>
      <c r="AS701" s="37">
        <f>MAX(INDEX(AS$292:AS$303,$D701)+AS692*(1+$E701),0.01)</f>
        <v/>
      </c>
      <c r="AT701" s="37">
        <f>MAX(INDEX(AT$292:AT$303,$D701)+AT692*(1+$E701),0.01)</f>
        <v/>
      </c>
      <c r="AU701" s="37">
        <f>MAX(INDEX(AU$292:AU$303,$D701)+AU692*(1+$E701),0.01)</f>
        <v/>
      </c>
      <c r="AV701" s="37">
        <f>MAX(INDEX(AV$292:AV$303,$D701)+AV692*(1+$E701),0.01)</f>
        <v/>
      </c>
      <c r="AW701" s="37">
        <f>MAX(INDEX(AW$292:AW$303,$D701)+AW692*(1+$E701),0.01)</f>
        <v/>
      </c>
      <c r="AX701" s="37">
        <f>MAX(INDEX(AX$292:AX$303,$D701)+AX692*(1+$E701),0.01)</f>
        <v/>
      </c>
      <c r="AY701" s="40">
        <f>POSTTAX(INDEX(AY$292:AY$303,$D701),AY692,$E701)</f>
        <v/>
      </c>
    </row>
    <row r="702" hidden="1" outlineLevel="2">
      <c r="A702" s="14" t="inlineStr">
        <is>
          <t>atp</t>
        </is>
      </c>
      <c r="B702" s="14" t="inlineStr">
        <is>
          <t>gso</t>
        </is>
      </c>
      <c r="C702" s="14" t="inlineStr">
        <is>
          <t>nav</t>
        </is>
      </c>
      <c r="D702" s="37">
        <f>INDEX(Inputs!$R$5:$R$132,MATCH($B702&amp;"|"&amp;$C702,Inputs!$A$5:$A$132,0))</f>
        <v/>
      </c>
      <c r="E702" s="37">
        <f>INDEX(Inputs!$S$5:$S$132,MATCH($B702&amp;"|"&amp;$C702,Inputs!$A$5:$A$132,0))</f>
        <v/>
      </c>
      <c r="F702" s="36" t="n"/>
      <c r="G702" s="36" t="n"/>
      <c r="H702" s="14">
        <f>INDEX(Variables!$B$5:$B$105,MATCH($A702,Variables!$A$5:$A$105,0))&amp;IF($C702="",""," | "&amp;INDEX(Mapping!$B$5:$B$26,MATCH($C702,Mapping!$A$5:$A$26,0))&amp;" | "&amp;INDEX(Mapping!$B$30:$B$41,MATCH($B702,Mapping!$A$30:$A$41,0)))</f>
        <v/>
      </c>
      <c r="I702" s="14">
        <f>INDEX(Variables!$C$5:$C$105,MATCH($A702,Variables!$A$5:$A$105,0))</f>
        <v/>
      </c>
      <c r="J702" s="14">
        <f>INDEX(Variables!$E$5:$E$105,MATCH($A702,Variables!$A$5:$A$105,0))</f>
        <v/>
      </c>
      <c r="K702" s="11">
        <f>LOWER(Settings!$C$4)&amp;".mit."&amp;$A702&amp;IF($C702="","","."&amp;$C702&amp;"."&amp;$B702)&amp;IF(INDEX(Variables!$D$5:$D$105,MATCH($A702,Variables!$A$5:$A$105,0))="","","."&amp;INDEX(Variables!$D$5:$D$105,MATCH($A702,Variables!$A$5:$A$105,0)))&amp;"."&amp;K$5</f>
        <v/>
      </c>
      <c r="L702" s="38">
        <f>MAX(INDEX(L$292:L$303,$D702)+L693*(1+$E702),0.01)</f>
        <v/>
      </c>
      <c r="M702" s="37">
        <f>MAX(INDEX(M$292:M$303,$D702)+M693*(1+$E702),0.01)</f>
        <v/>
      </c>
      <c r="N702" s="37">
        <f>MAX(INDEX(N$292:N$303,$D702)+N693*(1+$E702),0.01)</f>
        <v/>
      </c>
      <c r="O702" s="37">
        <f>MAX(INDEX(O$292:O$303,$D702)+O693*(1+$E702),0.01)</f>
        <v/>
      </c>
      <c r="P702" s="37">
        <f>MAX(INDEX(P$292:P$303,$D702)+P693*(1+$E702),0.01)</f>
        <v/>
      </c>
      <c r="Q702" s="37">
        <f>MAX(INDEX(Q$292:Q$303,$D702)+Q693*(1+$E702),0.01)</f>
        <v/>
      </c>
      <c r="R702" s="37">
        <f>MAX(INDEX(R$292:R$303,$D702)+R693*(1+$E702),0.01)</f>
        <v/>
      </c>
      <c r="S702" s="37">
        <f>MAX(INDEX(S$292:S$303,$D702)+S693*(1+$E702),0.01)</f>
        <v/>
      </c>
      <c r="T702" s="37">
        <f>MAX(INDEX(T$292:T$303,$D702)+T693*(1+$E702),0.01)</f>
        <v/>
      </c>
      <c r="U702" s="37">
        <f>MAX(INDEX(U$292:U$303,$D702)+U693*(1+$E702),0.01)</f>
        <v/>
      </c>
      <c r="V702" s="37">
        <f>MAX(INDEX(V$292:V$303,$D702)+V693*(1+$E702),0.01)</f>
        <v/>
      </c>
      <c r="W702" s="37">
        <f>MAX(INDEX(W$292:W$303,$D702)+W693*(1+$E702),0.01)</f>
        <v/>
      </c>
      <c r="X702" s="37">
        <f>MAX(INDEX(X$292:X$303,$D702)+X693*(1+$E702),0.01)</f>
        <v/>
      </c>
      <c r="Y702" s="37">
        <f>MAX(INDEX(Y$292:Y$303,$D702)+Y693*(1+$E702),0.01)</f>
        <v/>
      </c>
      <c r="Z702" s="37">
        <f>MAX(INDEX(Z$292:Z$303,$D702)+Z693*(1+$E702),0.01)</f>
        <v/>
      </c>
      <c r="AA702" s="37">
        <f>MAX(INDEX(AA$292:AA$303,$D702)+AA693*(1+$E702),0.01)</f>
        <v/>
      </c>
      <c r="AB702" s="37">
        <f>MAX(INDEX(AB$292:AB$303,$D702)+AB693*(1+$E702),0.01)</f>
        <v/>
      </c>
      <c r="AC702" s="37">
        <f>MAX(INDEX(AC$292:AC$303,$D702)+AC693*(1+$E702),0.01)</f>
        <v/>
      </c>
      <c r="AD702" s="40">
        <f>POSTTAX(INDEX(AD$292:AD$303,$D702),AD693,$E702)</f>
        <v/>
      </c>
      <c r="AF702" s="11">
        <f>LOWER(Settings!$C$4)&amp;".mit."&amp;$A702&amp;IF($C702="","","."&amp;$C702&amp;"."&amp;$B702)&amp;IF(INDEX(Variables!$D$5:$D$105,MATCH($A702,Variables!$A$5:$A$105,0))="","","."&amp;INDEX(Variables!$D$5:$D$105,MATCH($A702,Variables!$A$5:$A$105,0)))&amp;"."&amp;AF$5</f>
        <v/>
      </c>
      <c r="AG702" s="38">
        <f>MAX(INDEX(AG$292:AG$303,$D702)+AG693*(1+$E702),0.01)</f>
        <v/>
      </c>
      <c r="AH702" s="37">
        <f>MAX(INDEX(AH$292:AH$303,$D702)+AH693*(1+$E702),0.01)</f>
        <v/>
      </c>
      <c r="AI702" s="37">
        <f>MAX(INDEX(AI$292:AI$303,$D702)+AI693*(1+$E702),0.01)</f>
        <v/>
      </c>
      <c r="AJ702" s="37">
        <f>MAX(INDEX(AJ$292:AJ$303,$D702)+AJ693*(1+$E702),0.01)</f>
        <v/>
      </c>
      <c r="AK702" s="37">
        <f>MAX(INDEX(AK$292:AK$303,$D702)+AK693*(1+$E702),0.01)</f>
        <v/>
      </c>
      <c r="AL702" s="37">
        <f>MAX(INDEX(AL$292:AL$303,$D702)+AL693*(1+$E702),0.01)</f>
        <v/>
      </c>
      <c r="AM702" s="37">
        <f>MAX(INDEX(AM$292:AM$303,$D702)+AM693*(1+$E702),0.01)</f>
        <v/>
      </c>
      <c r="AN702" s="37">
        <f>MAX(INDEX(AN$292:AN$303,$D702)+AN693*(1+$E702),0.01)</f>
        <v/>
      </c>
      <c r="AO702" s="37">
        <f>MAX(INDEX(AO$292:AO$303,$D702)+AO693*(1+$E702),0.01)</f>
        <v/>
      </c>
      <c r="AP702" s="37">
        <f>MAX(INDEX(AP$292:AP$303,$D702)+AP693*(1+$E702),0.01)</f>
        <v/>
      </c>
      <c r="AQ702" s="37">
        <f>MAX(INDEX(AQ$292:AQ$303,$D702)+AQ693*(1+$E702),0.01)</f>
        <v/>
      </c>
      <c r="AR702" s="37">
        <f>MAX(INDEX(AR$292:AR$303,$D702)+AR693*(1+$E702),0.01)</f>
        <v/>
      </c>
      <c r="AS702" s="37">
        <f>MAX(INDEX(AS$292:AS$303,$D702)+AS693*(1+$E702),0.01)</f>
        <v/>
      </c>
      <c r="AT702" s="37">
        <f>MAX(INDEX(AT$292:AT$303,$D702)+AT693*(1+$E702),0.01)</f>
        <v/>
      </c>
      <c r="AU702" s="37">
        <f>MAX(INDEX(AU$292:AU$303,$D702)+AU693*(1+$E702),0.01)</f>
        <v/>
      </c>
      <c r="AV702" s="37">
        <f>MAX(INDEX(AV$292:AV$303,$D702)+AV693*(1+$E702),0.01)</f>
        <v/>
      </c>
      <c r="AW702" s="37">
        <f>MAX(INDEX(AW$292:AW$303,$D702)+AW693*(1+$E702),0.01)</f>
        <v/>
      </c>
      <c r="AX702" s="37">
        <f>MAX(INDEX(AX$292:AX$303,$D702)+AX693*(1+$E702),0.01)</f>
        <v/>
      </c>
      <c r="AY702" s="40">
        <f>POSTTAX(INDEX(AY$292:AY$303,$D702),AY693,$E702)</f>
        <v/>
      </c>
    </row>
    <row r="703" hidden="1" outlineLevel="2">
      <c r="A703" s="14" t="inlineStr">
        <is>
          <t>atp</t>
        </is>
      </c>
      <c r="B703" s="14" t="inlineStr">
        <is>
          <t>die</t>
        </is>
      </c>
      <c r="C703" s="14" t="inlineStr">
        <is>
          <t>nav</t>
        </is>
      </c>
      <c r="D703" s="37">
        <f>INDEX(Inputs!$R$5:$R$132,MATCH($B703&amp;"|"&amp;$C703,Inputs!$A$5:$A$132,0))</f>
        <v/>
      </c>
      <c r="E703" s="37">
        <f>INDEX(Inputs!$S$5:$S$132,MATCH($B703&amp;"|"&amp;$C703,Inputs!$A$5:$A$132,0))</f>
        <v/>
      </c>
      <c r="F703" s="36" t="n"/>
      <c r="G703" s="36" t="n"/>
      <c r="H703" s="14">
        <f>INDEX(Variables!$B$5:$B$105,MATCH($A703,Variables!$A$5:$A$105,0))&amp;IF($C703="",""," | "&amp;INDEX(Mapping!$B$5:$B$26,MATCH($C703,Mapping!$A$5:$A$26,0))&amp;" | "&amp;INDEX(Mapping!$B$30:$B$41,MATCH($B703,Mapping!$A$30:$A$41,0)))</f>
        <v/>
      </c>
      <c r="I703" s="14">
        <f>INDEX(Variables!$C$5:$C$105,MATCH($A703,Variables!$A$5:$A$105,0))</f>
        <v/>
      </c>
      <c r="J703" s="14">
        <f>INDEX(Variables!$E$5:$E$105,MATCH($A703,Variables!$A$5:$A$105,0))</f>
        <v/>
      </c>
      <c r="K703" s="11">
        <f>LOWER(Settings!$C$4)&amp;".mit."&amp;$A703&amp;IF($C703="","","."&amp;$C703&amp;"."&amp;$B703)&amp;IF(INDEX(Variables!$D$5:$D$105,MATCH($A703,Variables!$A$5:$A$105,0))="","","."&amp;INDEX(Variables!$D$5:$D$105,MATCH($A703,Variables!$A$5:$A$105,0)))&amp;"."&amp;K$5</f>
        <v/>
      </c>
      <c r="L703" s="38">
        <f>MAX(INDEX(L$292:L$303,$D703)+L694*(1+$E703),0.01)</f>
        <v/>
      </c>
      <c r="M703" s="37">
        <f>MAX(INDEX(M$292:M$303,$D703)+M694*(1+$E703),0.01)</f>
        <v/>
      </c>
      <c r="N703" s="37">
        <f>MAX(INDEX(N$292:N$303,$D703)+N694*(1+$E703),0.01)</f>
        <v/>
      </c>
      <c r="O703" s="37">
        <f>MAX(INDEX(O$292:O$303,$D703)+O694*(1+$E703),0.01)</f>
        <v/>
      </c>
      <c r="P703" s="37">
        <f>MAX(INDEX(P$292:P$303,$D703)+P694*(1+$E703),0.01)</f>
        <v/>
      </c>
      <c r="Q703" s="37">
        <f>MAX(INDEX(Q$292:Q$303,$D703)+Q694*(1+$E703),0.01)</f>
        <v/>
      </c>
      <c r="R703" s="37">
        <f>MAX(INDEX(R$292:R$303,$D703)+R694*(1+$E703),0.01)</f>
        <v/>
      </c>
      <c r="S703" s="37">
        <f>MAX(INDEX(S$292:S$303,$D703)+S694*(1+$E703),0.01)</f>
        <v/>
      </c>
      <c r="T703" s="37">
        <f>MAX(INDEX(T$292:T$303,$D703)+T694*(1+$E703),0.01)</f>
        <v/>
      </c>
      <c r="U703" s="37">
        <f>MAX(INDEX(U$292:U$303,$D703)+U694*(1+$E703),0.01)</f>
        <v/>
      </c>
      <c r="V703" s="37">
        <f>MAX(INDEX(V$292:V$303,$D703)+V694*(1+$E703),0.01)</f>
        <v/>
      </c>
      <c r="W703" s="37">
        <f>MAX(INDEX(W$292:W$303,$D703)+W694*(1+$E703),0.01)</f>
        <v/>
      </c>
      <c r="X703" s="37">
        <f>MAX(INDEX(X$292:X$303,$D703)+X694*(1+$E703),0.01)</f>
        <v/>
      </c>
      <c r="Y703" s="37">
        <f>MAX(INDEX(Y$292:Y$303,$D703)+Y694*(1+$E703),0.01)</f>
        <v/>
      </c>
      <c r="Z703" s="37">
        <f>MAX(INDEX(Z$292:Z$303,$D703)+Z694*(1+$E703),0.01)</f>
        <v/>
      </c>
      <c r="AA703" s="37">
        <f>MAX(INDEX(AA$292:AA$303,$D703)+AA694*(1+$E703),0.01)</f>
        <v/>
      </c>
      <c r="AB703" s="37">
        <f>MAX(INDEX(AB$292:AB$303,$D703)+AB694*(1+$E703),0.01)</f>
        <v/>
      </c>
      <c r="AC703" s="37">
        <f>MAX(INDEX(AC$292:AC$303,$D703)+AC694*(1+$E703),0.01)</f>
        <v/>
      </c>
      <c r="AD703" s="40">
        <f>POSTTAX(INDEX(AD$292:AD$303,$D703),AD694,$E703)</f>
        <v/>
      </c>
      <c r="AF703" s="11">
        <f>LOWER(Settings!$C$4)&amp;".mit."&amp;$A703&amp;IF($C703="","","."&amp;$C703&amp;"."&amp;$B703)&amp;IF(INDEX(Variables!$D$5:$D$105,MATCH($A703,Variables!$A$5:$A$105,0))="","","."&amp;INDEX(Variables!$D$5:$D$105,MATCH($A703,Variables!$A$5:$A$105,0)))&amp;"."&amp;AF$5</f>
        <v/>
      </c>
      <c r="AG703" s="38">
        <f>MAX(INDEX(AG$292:AG$303,$D703)+AG694*(1+$E703),0.01)</f>
        <v/>
      </c>
      <c r="AH703" s="37">
        <f>MAX(INDEX(AH$292:AH$303,$D703)+AH694*(1+$E703),0.01)</f>
        <v/>
      </c>
      <c r="AI703" s="37">
        <f>MAX(INDEX(AI$292:AI$303,$D703)+AI694*(1+$E703),0.01)</f>
        <v/>
      </c>
      <c r="AJ703" s="37">
        <f>MAX(INDEX(AJ$292:AJ$303,$D703)+AJ694*(1+$E703),0.01)</f>
        <v/>
      </c>
      <c r="AK703" s="37">
        <f>MAX(INDEX(AK$292:AK$303,$D703)+AK694*(1+$E703),0.01)</f>
        <v/>
      </c>
      <c r="AL703" s="37">
        <f>MAX(INDEX(AL$292:AL$303,$D703)+AL694*(1+$E703),0.01)</f>
        <v/>
      </c>
      <c r="AM703" s="37">
        <f>MAX(INDEX(AM$292:AM$303,$D703)+AM694*(1+$E703),0.01)</f>
        <v/>
      </c>
      <c r="AN703" s="37">
        <f>MAX(INDEX(AN$292:AN$303,$D703)+AN694*(1+$E703),0.01)</f>
        <v/>
      </c>
      <c r="AO703" s="37">
        <f>MAX(INDEX(AO$292:AO$303,$D703)+AO694*(1+$E703),0.01)</f>
        <v/>
      </c>
      <c r="AP703" s="37">
        <f>MAX(INDEX(AP$292:AP$303,$D703)+AP694*(1+$E703),0.01)</f>
        <v/>
      </c>
      <c r="AQ703" s="37">
        <f>MAX(INDEX(AQ$292:AQ$303,$D703)+AQ694*(1+$E703),0.01)</f>
        <v/>
      </c>
      <c r="AR703" s="37">
        <f>MAX(INDEX(AR$292:AR$303,$D703)+AR694*(1+$E703),0.01)</f>
        <v/>
      </c>
      <c r="AS703" s="37">
        <f>MAX(INDEX(AS$292:AS$303,$D703)+AS694*(1+$E703),0.01)</f>
        <v/>
      </c>
      <c r="AT703" s="37">
        <f>MAX(INDEX(AT$292:AT$303,$D703)+AT694*(1+$E703),0.01)</f>
        <v/>
      </c>
      <c r="AU703" s="37">
        <f>MAX(INDEX(AU$292:AU$303,$D703)+AU694*(1+$E703),0.01)</f>
        <v/>
      </c>
      <c r="AV703" s="37">
        <f>MAX(INDEX(AV$292:AV$303,$D703)+AV694*(1+$E703),0.01)</f>
        <v/>
      </c>
      <c r="AW703" s="37">
        <f>MAX(INDEX(AW$292:AW$303,$D703)+AW694*(1+$E703),0.01)</f>
        <v/>
      </c>
      <c r="AX703" s="37">
        <f>MAX(INDEX(AX$292:AX$303,$D703)+AX694*(1+$E703),0.01)</f>
        <v/>
      </c>
      <c r="AY703" s="40">
        <f>POSTTAX(INDEX(AY$292:AY$303,$D703),AY694,$E703)</f>
        <v/>
      </c>
    </row>
    <row r="704" hidden="1" outlineLevel="2">
      <c r="A704" s="14" t="inlineStr">
        <is>
          <t>atp</t>
        </is>
      </c>
      <c r="B704" s="14" t="inlineStr">
        <is>
          <t>lpg</t>
        </is>
      </c>
      <c r="C704" s="14" t="inlineStr">
        <is>
          <t>nav</t>
        </is>
      </c>
      <c r="D704" s="37">
        <f>INDEX(Inputs!$R$5:$R$132,MATCH($B704&amp;"|"&amp;$C704,Inputs!$A$5:$A$132,0))</f>
        <v/>
      </c>
      <c r="E704" s="37">
        <f>INDEX(Inputs!$S$5:$S$132,MATCH($B704&amp;"|"&amp;$C704,Inputs!$A$5:$A$132,0))</f>
        <v/>
      </c>
      <c r="F704" s="36" t="n"/>
      <c r="G704" s="36" t="n"/>
      <c r="H704" s="14">
        <f>INDEX(Variables!$B$5:$B$105,MATCH($A704,Variables!$A$5:$A$105,0))&amp;IF($C704="",""," | "&amp;INDEX(Mapping!$B$5:$B$26,MATCH($C704,Mapping!$A$5:$A$26,0))&amp;" | "&amp;INDEX(Mapping!$B$30:$B$41,MATCH($B704,Mapping!$A$30:$A$41,0)))</f>
        <v/>
      </c>
      <c r="I704" s="14">
        <f>INDEX(Variables!$C$5:$C$105,MATCH($A704,Variables!$A$5:$A$105,0))</f>
        <v/>
      </c>
      <c r="J704" s="14">
        <f>INDEX(Variables!$E$5:$E$105,MATCH($A704,Variables!$A$5:$A$105,0))</f>
        <v/>
      </c>
      <c r="K704" s="11">
        <f>LOWER(Settings!$C$4)&amp;".mit."&amp;$A704&amp;IF($C704="","","."&amp;$C704&amp;"."&amp;$B704)&amp;IF(INDEX(Variables!$D$5:$D$105,MATCH($A704,Variables!$A$5:$A$105,0))="","","."&amp;INDEX(Variables!$D$5:$D$105,MATCH($A704,Variables!$A$5:$A$105,0)))&amp;"."&amp;K$5</f>
        <v/>
      </c>
      <c r="L704" s="38">
        <f>MAX(INDEX(L$292:L$303,$D704)+L695*(1+$E704),0.01)</f>
        <v/>
      </c>
      <c r="M704" s="37">
        <f>MAX(INDEX(M$292:M$303,$D704)+M695*(1+$E704),0.01)</f>
        <v/>
      </c>
      <c r="N704" s="37">
        <f>MAX(INDEX(N$292:N$303,$D704)+N695*(1+$E704),0.01)</f>
        <v/>
      </c>
      <c r="O704" s="37">
        <f>MAX(INDEX(O$292:O$303,$D704)+O695*(1+$E704),0.01)</f>
        <v/>
      </c>
      <c r="P704" s="37">
        <f>MAX(INDEX(P$292:P$303,$D704)+P695*(1+$E704),0.01)</f>
        <v/>
      </c>
      <c r="Q704" s="37">
        <f>MAX(INDEX(Q$292:Q$303,$D704)+Q695*(1+$E704),0.01)</f>
        <v/>
      </c>
      <c r="R704" s="37">
        <f>MAX(INDEX(R$292:R$303,$D704)+R695*(1+$E704),0.01)</f>
        <v/>
      </c>
      <c r="S704" s="37">
        <f>MAX(INDEX(S$292:S$303,$D704)+S695*(1+$E704),0.01)</f>
        <v/>
      </c>
      <c r="T704" s="37">
        <f>MAX(INDEX(T$292:T$303,$D704)+T695*(1+$E704),0.01)</f>
        <v/>
      </c>
      <c r="U704" s="37">
        <f>MAX(INDEX(U$292:U$303,$D704)+U695*(1+$E704),0.01)</f>
        <v/>
      </c>
      <c r="V704" s="37">
        <f>MAX(INDEX(V$292:V$303,$D704)+V695*(1+$E704),0.01)</f>
        <v/>
      </c>
      <c r="W704" s="37">
        <f>MAX(INDEX(W$292:W$303,$D704)+W695*(1+$E704),0.01)</f>
        <v/>
      </c>
      <c r="X704" s="37">
        <f>MAX(INDEX(X$292:X$303,$D704)+X695*(1+$E704),0.01)</f>
        <v/>
      </c>
      <c r="Y704" s="37">
        <f>MAX(INDEX(Y$292:Y$303,$D704)+Y695*(1+$E704),0.01)</f>
        <v/>
      </c>
      <c r="Z704" s="37">
        <f>MAX(INDEX(Z$292:Z$303,$D704)+Z695*(1+$E704),0.01)</f>
        <v/>
      </c>
      <c r="AA704" s="37">
        <f>MAX(INDEX(AA$292:AA$303,$D704)+AA695*(1+$E704),0.01)</f>
        <v/>
      </c>
      <c r="AB704" s="37">
        <f>MAX(INDEX(AB$292:AB$303,$D704)+AB695*(1+$E704),0.01)</f>
        <v/>
      </c>
      <c r="AC704" s="37">
        <f>MAX(INDEX(AC$292:AC$303,$D704)+AC695*(1+$E704),0.01)</f>
        <v/>
      </c>
      <c r="AD704" s="40">
        <f>POSTTAX(INDEX(AD$292:AD$303,$D704),AD695,$E704)</f>
        <v/>
      </c>
      <c r="AF704" s="11">
        <f>LOWER(Settings!$C$4)&amp;".mit."&amp;$A704&amp;IF($C704="","","."&amp;$C704&amp;"."&amp;$B704)&amp;IF(INDEX(Variables!$D$5:$D$105,MATCH($A704,Variables!$A$5:$A$105,0))="","","."&amp;INDEX(Variables!$D$5:$D$105,MATCH($A704,Variables!$A$5:$A$105,0)))&amp;"."&amp;AF$5</f>
        <v/>
      </c>
      <c r="AG704" s="38">
        <f>MAX(INDEX(AG$292:AG$303,$D704)+AG695*(1+$E704),0.01)</f>
        <v/>
      </c>
      <c r="AH704" s="37">
        <f>MAX(INDEX(AH$292:AH$303,$D704)+AH695*(1+$E704),0.01)</f>
        <v/>
      </c>
      <c r="AI704" s="37">
        <f>MAX(INDEX(AI$292:AI$303,$D704)+AI695*(1+$E704),0.01)</f>
        <v/>
      </c>
      <c r="AJ704" s="37">
        <f>MAX(INDEX(AJ$292:AJ$303,$D704)+AJ695*(1+$E704),0.01)</f>
        <v/>
      </c>
      <c r="AK704" s="37">
        <f>MAX(INDEX(AK$292:AK$303,$D704)+AK695*(1+$E704),0.01)</f>
        <v/>
      </c>
      <c r="AL704" s="37">
        <f>MAX(INDEX(AL$292:AL$303,$D704)+AL695*(1+$E704),0.01)</f>
        <v/>
      </c>
      <c r="AM704" s="37">
        <f>MAX(INDEX(AM$292:AM$303,$D704)+AM695*(1+$E704),0.01)</f>
        <v/>
      </c>
      <c r="AN704" s="37">
        <f>MAX(INDEX(AN$292:AN$303,$D704)+AN695*(1+$E704),0.01)</f>
        <v/>
      </c>
      <c r="AO704" s="37">
        <f>MAX(INDEX(AO$292:AO$303,$D704)+AO695*(1+$E704),0.01)</f>
        <v/>
      </c>
      <c r="AP704" s="37">
        <f>MAX(INDEX(AP$292:AP$303,$D704)+AP695*(1+$E704),0.01)</f>
        <v/>
      </c>
      <c r="AQ704" s="37">
        <f>MAX(INDEX(AQ$292:AQ$303,$D704)+AQ695*(1+$E704),0.01)</f>
        <v/>
      </c>
      <c r="AR704" s="37">
        <f>MAX(INDEX(AR$292:AR$303,$D704)+AR695*(1+$E704),0.01)</f>
        <v/>
      </c>
      <c r="AS704" s="37">
        <f>MAX(INDEX(AS$292:AS$303,$D704)+AS695*(1+$E704),0.01)</f>
        <v/>
      </c>
      <c r="AT704" s="37">
        <f>MAX(INDEX(AT$292:AT$303,$D704)+AT695*(1+$E704),0.01)</f>
        <v/>
      </c>
      <c r="AU704" s="37">
        <f>MAX(INDEX(AU$292:AU$303,$D704)+AU695*(1+$E704),0.01)</f>
        <v/>
      </c>
      <c r="AV704" s="37">
        <f>MAX(INDEX(AV$292:AV$303,$D704)+AV695*(1+$E704),0.01)</f>
        <v/>
      </c>
      <c r="AW704" s="37">
        <f>MAX(INDEX(AW$292:AW$303,$D704)+AW695*(1+$E704),0.01)</f>
        <v/>
      </c>
      <c r="AX704" s="37">
        <f>MAX(INDEX(AX$292:AX$303,$D704)+AX695*(1+$E704),0.01)</f>
        <v/>
      </c>
      <c r="AY704" s="40">
        <f>POSTTAX(INDEX(AY$292:AY$303,$D704),AY695,$E704)</f>
        <v/>
      </c>
    </row>
    <row r="705" hidden="1" outlineLevel="2">
      <c r="A705" s="14" t="inlineStr">
        <is>
          <t>atp</t>
        </is>
      </c>
      <c r="B705" s="14" t="inlineStr">
        <is>
          <t>ker</t>
        </is>
      </c>
      <c r="C705" s="14" t="inlineStr">
        <is>
          <t>nav</t>
        </is>
      </c>
      <c r="D705" s="37">
        <f>INDEX(Inputs!$R$5:$R$132,MATCH($B705&amp;"|"&amp;$C705,Inputs!$A$5:$A$132,0))</f>
        <v/>
      </c>
      <c r="E705" s="37">
        <f>INDEX(Inputs!$S$5:$S$132,MATCH($B705&amp;"|"&amp;$C705,Inputs!$A$5:$A$132,0))</f>
        <v/>
      </c>
      <c r="F705" s="36" t="n"/>
      <c r="G705" s="36" t="n"/>
      <c r="H705" s="14">
        <f>INDEX(Variables!$B$5:$B$105,MATCH($A705,Variables!$A$5:$A$105,0))&amp;IF($C705="",""," | "&amp;INDEX(Mapping!$B$5:$B$26,MATCH($C705,Mapping!$A$5:$A$26,0))&amp;" | "&amp;INDEX(Mapping!$B$30:$B$41,MATCH($B705,Mapping!$A$30:$A$41,0)))</f>
        <v/>
      </c>
      <c r="I705" s="14">
        <f>INDEX(Variables!$C$5:$C$105,MATCH($A705,Variables!$A$5:$A$105,0))</f>
        <v/>
      </c>
      <c r="J705" s="14">
        <f>INDEX(Variables!$E$5:$E$105,MATCH($A705,Variables!$A$5:$A$105,0))</f>
        <v/>
      </c>
      <c r="K705" s="11">
        <f>LOWER(Settings!$C$4)&amp;".mit."&amp;$A705&amp;IF($C705="","","."&amp;$C705&amp;"."&amp;$B705)&amp;IF(INDEX(Variables!$D$5:$D$105,MATCH($A705,Variables!$A$5:$A$105,0))="","","."&amp;INDEX(Variables!$D$5:$D$105,MATCH($A705,Variables!$A$5:$A$105,0)))&amp;"."&amp;K$5</f>
        <v/>
      </c>
      <c r="L705" s="38">
        <f>MAX(INDEX(L$292:L$303,$D705)+L696*(1+$E705),0.01)</f>
        <v/>
      </c>
      <c r="M705" s="37">
        <f>MAX(INDEX(M$292:M$303,$D705)+M696*(1+$E705),0.01)</f>
        <v/>
      </c>
      <c r="N705" s="37">
        <f>MAX(INDEX(N$292:N$303,$D705)+N696*(1+$E705),0.01)</f>
        <v/>
      </c>
      <c r="O705" s="37">
        <f>MAX(INDEX(O$292:O$303,$D705)+O696*(1+$E705),0.01)</f>
        <v/>
      </c>
      <c r="P705" s="37">
        <f>MAX(INDEX(P$292:P$303,$D705)+P696*(1+$E705),0.01)</f>
        <v/>
      </c>
      <c r="Q705" s="37">
        <f>MAX(INDEX(Q$292:Q$303,$D705)+Q696*(1+$E705),0.01)</f>
        <v/>
      </c>
      <c r="R705" s="37">
        <f>MAX(INDEX(R$292:R$303,$D705)+R696*(1+$E705),0.01)</f>
        <v/>
      </c>
      <c r="S705" s="37">
        <f>MAX(INDEX(S$292:S$303,$D705)+S696*(1+$E705),0.01)</f>
        <v/>
      </c>
      <c r="T705" s="37">
        <f>MAX(INDEX(T$292:T$303,$D705)+T696*(1+$E705),0.01)</f>
        <v/>
      </c>
      <c r="U705" s="37">
        <f>MAX(INDEX(U$292:U$303,$D705)+U696*(1+$E705),0.01)</f>
        <v/>
      </c>
      <c r="V705" s="37">
        <f>MAX(INDEX(V$292:V$303,$D705)+V696*(1+$E705),0.01)</f>
        <v/>
      </c>
      <c r="W705" s="37">
        <f>MAX(INDEX(W$292:W$303,$D705)+W696*(1+$E705),0.01)</f>
        <v/>
      </c>
      <c r="X705" s="37">
        <f>MAX(INDEX(X$292:X$303,$D705)+X696*(1+$E705),0.01)</f>
        <v/>
      </c>
      <c r="Y705" s="37">
        <f>MAX(INDEX(Y$292:Y$303,$D705)+Y696*(1+$E705),0.01)</f>
        <v/>
      </c>
      <c r="Z705" s="37">
        <f>MAX(INDEX(Z$292:Z$303,$D705)+Z696*(1+$E705),0.01)</f>
        <v/>
      </c>
      <c r="AA705" s="37">
        <f>MAX(INDEX(AA$292:AA$303,$D705)+AA696*(1+$E705),0.01)</f>
        <v/>
      </c>
      <c r="AB705" s="37">
        <f>MAX(INDEX(AB$292:AB$303,$D705)+AB696*(1+$E705),0.01)</f>
        <v/>
      </c>
      <c r="AC705" s="37">
        <f>MAX(INDEX(AC$292:AC$303,$D705)+AC696*(1+$E705),0.01)</f>
        <v/>
      </c>
      <c r="AD705" s="40">
        <f>POSTTAX(INDEX(AD$292:AD$303,$D705),AD696,$E705)</f>
        <v/>
      </c>
      <c r="AF705" s="11">
        <f>LOWER(Settings!$C$4)&amp;".mit."&amp;$A705&amp;IF($C705="","","."&amp;$C705&amp;"."&amp;$B705)&amp;IF(INDEX(Variables!$D$5:$D$105,MATCH($A705,Variables!$A$5:$A$105,0))="","","."&amp;INDEX(Variables!$D$5:$D$105,MATCH($A705,Variables!$A$5:$A$105,0)))&amp;"."&amp;AF$5</f>
        <v/>
      </c>
      <c r="AG705" s="38">
        <f>MAX(INDEX(AG$292:AG$303,$D705)+AG696*(1+$E705),0.01)</f>
        <v/>
      </c>
      <c r="AH705" s="37">
        <f>MAX(INDEX(AH$292:AH$303,$D705)+AH696*(1+$E705),0.01)</f>
        <v/>
      </c>
      <c r="AI705" s="37">
        <f>MAX(INDEX(AI$292:AI$303,$D705)+AI696*(1+$E705),0.01)</f>
        <v/>
      </c>
      <c r="AJ705" s="37">
        <f>MAX(INDEX(AJ$292:AJ$303,$D705)+AJ696*(1+$E705),0.01)</f>
        <v/>
      </c>
      <c r="AK705" s="37">
        <f>MAX(INDEX(AK$292:AK$303,$D705)+AK696*(1+$E705),0.01)</f>
        <v/>
      </c>
      <c r="AL705" s="37">
        <f>MAX(INDEX(AL$292:AL$303,$D705)+AL696*(1+$E705),0.01)</f>
        <v/>
      </c>
      <c r="AM705" s="37">
        <f>MAX(INDEX(AM$292:AM$303,$D705)+AM696*(1+$E705),0.01)</f>
        <v/>
      </c>
      <c r="AN705" s="37">
        <f>MAX(INDEX(AN$292:AN$303,$D705)+AN696*(1+$E705),0.01)</f>
        <v/>
      </c>
      <c r="AO705" s="37">
        <f>MAX(INDEX(AO$292:AO$303,$D705)+AO696*(1+$E705),0.01)</f>
        <v/>
      </c>
      <c r="AP705" s="37">
        <f>MAX(INDEX(AP$292:AP$303,$D705)+AP696*(1+$E705),0.01)</f>
        <v/>
      </c>
      <c r="AQ705" s="37">
        <f>MAX(INDEX(AQ$292:AQ$303,$D705)+AQ696*(1+$E705),0.01)</f>
        <v/>
      </c>
      <c r="AR705" s="37">
        <f>MAX(INDEX(AR$292:AR$303,$D705)+AR696*(1+$E705),0.01)</f>
        <v/>
      </c>
      <c r="AS705" s="37">
        <f>MAX(INDEX(AS$292:AS$303,$D705)+AS696*(1+$E705),0.01)</f>
        <v/>
      </c>
      <c r="AT705" s="37">
        <f>MAX(INDEX(AT$292:AT$303,$D705)+AT696*(1+$E705),0.01)</f>
        <v/>
      </c>
      <c r="AU705" s="37">
        <f>MAX(INDEX(AU$292:AU$303,$D705)+AU696*(1+$E705),0.01)</f>
        <v/>
      </c>
      <c r="AV705" s="37">
        <f>MAX(INDEX(AV$292:AV$303,$D705)+AV696*(1+$E705),0.01)</f>
        <v/>
      </c>
      <c r="AW705" s="37">
        <f>MAX(INDEX(AW$292:AW$303,$D705)+AW696*(1+$E705),0.01)</f>
        <v/>
      </c>
      <c r="AX705" s="37">
        <f>MAX(INDEX(AX$292:AX$303,$D705)+AX696*(1+$E705),0.01)</f>
        <v/>
      </c>
      <c r="AY705" s="40">
        <f>POSTTAX(INDEX(AY$292:AY$303,$D705),AY696,$E705)</f>
        <v/>
      </c>
    </row>
    <row r="706" hidden="1" outlineLevel="2">
      <c r="A706" s="14" t="inlineStr">
        <is>
          <t>atp</t>
        </is>
      </c>
      <c r="B706" s="14" t="inlineStr">
        <is>
          <t>oop</t>
        </is>
      </c>
      <c r="C706" s="14" t="inlineStr">
        <is>
          <t>nav</t>
        </is>
      </c>
      <c r="D706" s="37">
        <f>INDEX(Inputs!$R$5:$R$132,MATCH($B706&amp;"|"&amp;$C706,Inputs!$A$5:$A$132,0))</f>
        <v/>
      </c>
      <c r="E706" s="37">
        <f>INDEX(Inputs!$S$5:$S$132,MATCH($B706&amp;"|"&amp;$C706,Inputs!$A$5:$A$132,0))</f>
        <v/>
      </c>
      <c r="F706" s="36" t="n"/>
      <c r="G706" s="36" t="n"/>
      <c r="H706" s="14">
        <f>INDEX(Variables!$B$5:$B$105,MATCH($A706,Variables!$A$5:$A$105,0))&amp;IF($C706="",""," | "&amp;INDEX(Mapping!$B$5:$B$26,MATCH($C706,Mapping!$A$5:$A$26,0))&amp;" | "&amp;INDEX(Mapping!$B$30:$B$41,MATCH($B706,Mapping!$A$30:$A$41,0)))</f>
        <v/>
      </c>
      <c r="I706" s="14">
        <f>INDEX(Variables!$C$5:$C$105,MATCH($A706,Variables!$A$5:$A$105,0))</f>
        <v/>
      </c>
      <c r="J706" s="14">
        <f>INDEX(Variables!$E$5:$E$105,MATCH($A706,Variables!$A$5:$A$105,0))</f>
        <v/>
      </c>
      <c r="K706" s="11">
        <f>LOWER(Settings!$C$4)&amp;".mit."&amp;$A706&amp;IF($C706="","","."&amp;$C706&amp;"."&amp;$B706)&amp;IF(INDEX(Variables!$D$5:$D$105,MATCH($A706,Variables!$A$5:$A$105,0))="","","."&amp;INDEX(Variables!$D$5:$D$105,MATCH($A706,Variables!$A$5:$A$105,0)))&amp;"."&amp;K$5</f>
        <v/>
      </c>
      <c r="L706" s="38">
        <f>MAX(INDEX(L$292:L$303,$D706)+L697*(1+$E706),0.01)</f>
        <v/>
      </c>
      <c r="M706" s="37">
        <f>MAX(INDEX(M$292:M$303,$D706)+M697*(1+$E706),0.01)</f>
        <v/>
      </c>
      <c r="N706" s="37">
        <f>MAX(INDEX(N$292:N$303,$D706)+N697*(1+$E706),0.01)</f>
        <v/>
      </c>
      <c r="O706" s="37">
        <f>MAX(INDEX(O$292:O$303,$D706)+O697*(1+$E706),0.01)</f>
        <v/>
      </c>
      <c r="P706" s="37">
        <f>MAX(INDEX(P$292:P$303,$D706)+P697*(1+$E706),0.01)</f>
        <v/>
      </c>
      <c r="Q706" s="37">
        <f>MAX(INDEX(Q$292:Q$303,$D706)+Q697*(1+$E706),0.01)</f>
        <v/>
      </c>
      <c r="R706" s="37">
        <f>MAX(INDEX(R$292:R$303,$D706)+R697*(1+$E706),0.01)</f>
        <v/>
      </c>
      <c r="S706" s="37">
        <f>MAX(INDEX(S$292:S$303,$D706)+S697*(1+$E706),0.01)</f>
        <v/>
      </c>
      <c r="T706" s="37">
        <f>MAX(INDEX(T$292:T$303,$D706)+T697*(1+$E706),0.01)</f>
        <v/>
      </c>
      <c r="U706" s="37">
        <f>MAX(INDEX(U$292:U$303,$D706)+U697*(1+$E706),0.01)</f>
        <v/>
      </c>
      <c r="V706" s="37">
        <f>MAX(INDEX(V$292:V$303,$D706)+V697*(1+$E706),0.01)</f>
        <v/>
      </c>
      <c r="W706" s="37">
        <f>MAX(INDEX(W$292:W$303,$D706)+W697*(1+$E706),0.01)</f>
        <v/>
      </c>
      <c r="X706" s="37">
        <f>MAX(INDEX(X$292:X$303,$D706)+X697*(1+$E706),0.01)</f>
        <v/>
      </c>
      <c r="Y706" s="37">
        <f>MAX(INDEX(Y$292:Y$303,$D706)+Y697*(1+$E706),0.01)</f>
        <v/>
      </c>
      <c r="Z706" s="37">
        <f>MAX(INDEX(Z$292:Z$303,$D706)+Z697*(1+$E706),0.01)</f>
        <v/>
      </c>
      <c r="AA706" s="37">
        <f>MAX(INDEX(AA$292:AA$303,$D706)+AA697*(1+$E706),0.01)</f>
        <v/>
      </c>
      <c r="AB706" s="37">
        <f>MAX(INDEX(AB$292:AB$303,$D706)+AB697*(1+$E706),0.01)</f>
        <v/>
      </c>
      <c r="AC706" s="37">
        <f>MAX(INDEX(AC$292:AC$303,$D706)+AC697*(1+$E706),0.01)</f>
        <v/>
      </c>
      <c r="AD706" s="40">
        <f>POSTTAX(INDEX(AD$292:AD$303,$D706),AD697,$E706)</f>
        <v/>
      </c>
      <c r="AF706" s="11">
        <f>LOWER(Settings!$C$4)&amp;".mit."&amp;$A706&amp;IF($C706="","","."&amp;$C706&amp;"."&amp;$B706)&amp;IF(INDEX(Variables!$D$5:$D$105,MATCH($A706,Variables!$A$5:$A$105,0))="","","."&amp;INDEX(Variables!$D$5:$D$105,MATCH($A706,Variables!$A$5:$A$105,0)))&amp;"."&amp;AF$5</f>
        <v/>
      </c>
      <c r="AG706" s="38">
        <f>MAX(INDEX(AG$292:AG$303,$D706)+AG697*(1+$E706),0.01)</f>
        <v/>
      </c>
      <c r="AH706" s="37">
        <f>MAX(INDEX(AH$292:AH$303,$D706)+AH697*(1+$E706),0.01)</f>
        <v/>
      </c>
      <c r="AI706" s="37">
        <f>MAX(INDEX(AI$292:AI$303,$D706)+AI697*(1+$E706),0.01)</f>
        <v/>
      </c>
      <c r="AJ706" s="37">
        <f>MAX(INDEX(AJ$292:AJ$303,$D706)+AJ697*(1+$E706),0.01)</f>
        <v/>
      </c>
      <c r="AK706" s="37">
        <f>MAX(INDEX(AK$292:AK$303,$D706)+AK697*(1+$E706),0.01)</f>
        <v/>
      </c>
      <c r="AL706" s="37">
        <f>MAX(INDEX(AL$292:AL$303,$D706)+AL697*(1+$E706),0.01)</f>
        <v/>
      </c>
      <c r="AM706" s="37">
        <f>MAX(INDEX(AM$292:AM$303,$D706)+AM697*(1+$E706),0.01)</f>
        <v/>
      </c>
      <c r="AN706" s="37">
        <f>MAX(INDEX(AN$292:AN$303,$D706)+AN697*(1+$E706),0.01)</f>
        <v/>
      </c>
      <c r="AO706" s="37">
        <f>MAX(INDEX(AO$292:AO$303,$D706)+AO697*(1+$E706),0.01)</f>
        <v/>
      </c>
      <c r="AP706" s="37">
        <f>MAX(INDEX(AP$292:AP$303,$D706)+AP697*(1+$E706),0.01)</f>
        <v/>
      </c>
      <c r="AQ706" s="37">
        <f>MAX(INDEX(AQ$292:AQ$303,$D706)+AQ697*(1+$E706),0.01)</f>
        <v/>
      </c>
      <c r="AR706" s="37">
        <f>MAX(INDEX(AR$292:AR$303,$D706)+AR697*(1+$E706),0.01)</f>
        <v/>
      </c>
      <c r="AS706" s="37">
        <f>MAX(INDEX(AS$292:AS$303,$D706)+AS697*(1+$E706),0.01)</f>
        <v/>
      </c>
      <c r="AT706" s="37">
        <f>MAX(INDEX(AT$292:AT$303,$D706)+AT697*(1+$E706),0.01)</f>
        <v/>
      </c>
      <c r="AU706" s="37">
        <f>MAX(INDEX(AU$292:AU$303,$D706)+AU697*(1+$E706),0.01)</f>
        <v/>
      </c>
      <c r="AV706" s="37">
        <f>MAX(INDEX(AV$292:AV$303,$D706)+AV697*(1+$E706),0.01)</f>
        <v/>
      </c>
      <c r="AW706" s="37">
        <f>MAX(INDEX(AW$292:AW$303,$D706)+AW697*(1+$E706),0.01)</f>
        <v/>
      </c>
      <c r="AX706" s="37">
        <f>MAX(INDEX(AX$292:AX$303,$D706)+AX697*(1+$E706),0.01)</f>
        <v/>
      </c>
      <c r="AY706" s="40">
        <f>POSTTAX(INDEX(AY$292:AY$303,$D706),AY697,$E706)</f>
        <v/>
      </c>
    </row>
    <row r="707" hidden="1" outlineLevel="2">
      <c r="A707" s="14" t="inlineStr">
        <is>
          <t>atp</t>
        </is>
      </c>
      <c r="B707" s="14" t="inlineStr">
        <is>
          <t>bio</t>
        </is>
      </c>
      <c r="C707" s="14" t="inlineStr">
        <is>
          <t>nav</t>
        </is>
      </c>
      <c r="D707" s="37">
        <f>INDEX(Inputs!$R$5:$R$132,MATCH($B707&amp;"|"&amp;$C707,Inputs!$A$5:$A$132,0))</f>
        <v/>
      </c>
      <c r="E707" s="37">
        <f>INDEX(Inputs!$S$5:$S$132,MATCH($B707&amp;"|"&amp;$C707,Inputs!$A$5:$A$132,0))</f>
        <v/>
      </c>
      <c r="F707" s="36" t="n"/>
      <c r="G707" s="36" t="n"/>
      <c r="H707" s="14">
        <f>INDEX(Variables!$B$5:$B$105,MATCH($A707,Variables!$A$5:$A$105,0))&amp;IF($C707="",""," | "&amp;INDEX(Mapping!$B$5:$B$26,MATCH($C707,Mapping!$A$5:$A$26,0))&amp;" | "&amp;INDEX(Mapping!$B$30:$B$41,MATCH($B707,Mapping!$A$30:$A$41,0)))</f>
        <v/>
      </c>
      <c r="I707" s="14">
        <f>INDEX(Variables!$C$5:$C$105,MATCH($A707,Variables!$A$5:$A$105,0))</f>
        <v/>
      </c>
      <c r="J707" s="14">
        <f>INDEX(Variables!$E$5:$E$105,MATCH($A707,Variables!$A$5:$A$105,0))</f>
        <v/>
      </c>
      <c r="K707" s="11">
        <f>LOWER(Settings!$C$4)&amp;".mit."&amp;$A707&amp;IF($C707="","","."&amp;$C707&amp;"."&amp;$B707)&amp;IF(INDEX(Variables!$D$5:$D$105,MATCH($A707,Variables!$A$5:$A$105,0))="","","."&amp;INDEX(Variables!$D$5:$D$105,MATCH($A707,Variables!$A$5:$A$105,0)))&amp;"."&amp;K$5</f>
        <v/>
      </c>
      <c r="L707" s="38">
        <f>MAX(INDEX(L$292:L$303,$D707)+L698*(1+$E707),0.01)</f>
        <v/>
      </c>
      <c r="M707" s="37">
        <f>MAX(INDEX(M$292:M$303,$D707)+M698*(1+$E707),0.01)</f>
        <v/>
      </c>
      <c r="N707" s="37">
        <f>MAX(INDEX(N$292:N$303,$D707)+N698*(1+$E707),0.01)</f>
        <v/>
      </c>
      <c r="O707" s="37">
        <f>MAX(INDEX(O$292:O$303,$D707)+O698*(1+$E707),0.01)</f>
        <v/>
      </c>
      <c r="P707" s="37">
        <f>MAX(INDEX(P$292:P$303,$D707)+P698*(1+$E707),0.01)</f>
        <v/>
      </c>
      <c r="Q707" s="37">
        <f>MAX(INDEX(Q$292:Q$303,$D707)+Q698*(1+$E707),0.01)</f>
        <v/>
      </c>
      <c r="R707" s="37">
        <f>MAX(INDEX(R$292:R$303,$D707)+R698*(1+$E707),0.01)</f>
        <v/>
      </c>
      <c r="S707" s="37">
        <f>MAX(INDEX(S$292:S$303,$D707)+S698*(1+$E707),0.01)</f>
        <v/>
      </c>
      <c r="T707" s="37">
        <f>MAX(INDEX(T$292:T$303,$D707)+T698*(1+$E707),0.01)</f>
        <v/>
      </c>
      <c r="U707" s="37">
        <f>MAX(INDEX(U$292:U$303,$D707)+U698*(1+$E707),0.01)</f>
        <v/>
      </c>
      <c r="V707" s="37">
        <f>MAX(INDEX(V$292:V$303,$D707)+V698*(1+$E707),0.01)</f>
        <v/>
      </c>
      <c r="W707" s="37">
        <f>MAX(INDEX(W$292:W$303,$D707)+W698*(1+$E707),0.01)</f>
        <v/>
      </c>
      <c r="X707" s="37">
        <f>MAX(INDEX(X$292:X$303,$D707)+X698*(1+$E707),0.01)</f>
        <v/>
      </c>
      <c r="Y707" s="37">
        <f>MAX(INDEX(Y$292:Y$303,$D707)+Y698*(1+$E707),0.01)</f>
        <v/>
      </c>
      <c r="Z707" s="37">
        <f>MAX(INDEX(Z$292:Z$303,$D707)+Z698*(1+$E707),0.01)</f>
        <v/>
      </c>
      <c r="AA707" s="37">
        <f>MAX(INDEX(AA$292:AA$303,$D707)+AA698*(1+$E707),0.01)</f>
        <v/>
      </c>
      <c r="AB707" s="37">
        <f>MAX(INDEX(AB$292:AB$303,$D707)+AB698*(1+$E707),0.01)</f>
        <v/>
      </c>
      <c r="AC707" s="37">
        <f>MAX(INDEX(AC$292:AC$303,$D707)+AC698*(1+$E707),0.01)</f>
        <v/>
      </c>
      <c r="AD707" s="40">
        <f>POSTTAX(INDEX(AD$292:AD$303,$D707),AD698,$E707)</f>
        <v/>
      </c>
      <c r="AF707" s="11">
        <f>LOWER(Settings!$C$4)&amp;".mit."&amp;$A707&amp;IF($C707="","","."&amp;$C707&amp;"."&amp;$B707)&amp;IF(INDEX(Variables!$D$5:$D$105,MATCH($A707,Variables!$A$5:$A$105,0))="","","."&amp;INDEX(Variables!$D$5:$D$105,MATCH($A707,Variables!$A$5:$A$105,0)))&amp;"."&amp;AF$5</f>
        <v/>
      </c>
      <c r="AG707" s="38">
        <f>MAX(INDEX(AG$292:AG$303,$D707)+AG698*(1+$E707),0.01)</f>
        <v/>
      </c>
      <c r="AH707" s="37">
        <f>MAX(INDEX(AH$292:AH$303,$D707)+AH698*(1+$E707),0.01)</f>
        <v/>
      </c>
      <c r="AI707" s="37">
        <f>MAX(INDEX(AI$292:AI$303,$D707)+AI698*(1+$E707),0.01)</f>
        <v/>
      </c>
      <c r="AJ707" s="37">
        <f>MAX(INDEX(AJ$292:AJ$303,$D707)+AJ698*(1+$E707),0.01)</f>
        <v/>
      </c>
      <c r="AK707" s="37">
        <f>MAX(INDEX(AK$292:AK$303,$D707)+AK698*(1+$E707),0.01)</f>
        <v/>
      </c>
      <c r="AL707" s="37">
        <f>MAX(INDEX(AL$292:AL$303,$D707)+AL698*(1+$E707),0.01)</f>
        <v/>
      </c>
      <c r="AM707" s="37">
        <f>MAX(INDEX(AM$292:AM$303,$D707)+AM698*(1+$E707),0.01)</f>
        <v/>
      </c>
      <c r="AN707" s="37">
        <f>MAX(INDEX(AN$292:AN$303,$D707)+AN698*(1+$E707),0.01)</f>
        <v/>
      </c>
      <c r="AO707" s="37">
        <f>MAX(INDEX(AO$292:AO$303,$D707)+AO698*(1+$E707),0.01)</f>
        <v/>
      </c>
      <c r="AP707" s="37">
        <f>MAX(INDEX(AP$292:AP$303,$D707)+AP698*(1+$E707),0.01)</f>
        <v/>
      </c>
      <c r="AQ707" s="37">
        <f>MAX(INDEX(AQ$292:AQ$303,$D707)+AQ698*(1+$E707),0.01)</f>
        <v/>
      </c>
      <c r="AR707" s="37">
        <f>MAX(INDEX(AR$292:AR$303,$D707)+AR698*(1+$E707),0.01)</f>
        <v/>
      </c>
      <c r="AS707" s="37">
        <f>MAX(INDEX(AS$292:AS$303,$D707)+AS698*(1+$E707),0.01)</f>
        <v/>
      </c>
      <c r="AT707" s="37">
        <f>MAX(INDEX(AT$292:AT$303,$D707)+AT698*(1+$E707),0.01)</f>
        <v/>
      </c>
      <c r="AU707" s="37">
        <f>MAX(INDEX(AU$292:AU$303,$D707)+AU698*(1+$E707),0.01)</f>
        <v/>
      </c>
      <c r="AV707" s="37">
        <f>MAX(INDEX(AV$292:AV$303,$D707)+AV698*(1+$E707),0.01)</f>
        <v/>
      </c>
      <c r="AW707" s="37">
        <f>MAX(INDEX(AW$292:AW$303,$D707)+AW698*(1+$E707),0.01)</f>
        <v/>
      </c>
      <c r="AX707" s="37">
        <f>MAX(INDEX(AX$292:AX$303,$D707)+AX698*(1+$E707),0.01)</f>
        <v/>
      </c>
      <c r="AY707" s="40">
        <f>POSTTAX(INDEX(AY$292:AY$303,$D707),AY698,$E707)</f>
        <v/>
      </c>
    </row>
    <row r="708" hidden="1" outlineLevel="2"/>
    <row r="709" hidden="1" outlineLevel="2">
      <c r="A709" s="14" t="inlineStr">
        <is>
          <t>shp</t>
        </is>
      </c>
      <c r="B709" s="14" t="inlineStr">
        <is>
          <t>coa</t>
        </is>
      </c>
      <c r="C709" s="14" t="inlineStr">
        <is>
          <t>nav</t>
        </is>
      </c>
      <c r="D709" s="37">
        <f>INDEX(Inputs!$M$5:$M$132,MATCH($B709&amp;"|"&amp;$C709,Inputs!$A$5:$A$132,0))</f>
        <v/>
      </c>
      <c r="E709" s="37">
        <f>INDEX(Inputs!$T$5:$T$132,MATCH($B709&amp;"|"&amp;$C709,Inputs!$A$5:$A$132,0))</f>
        <v/>
      </c>
      <c r="F709" s="37">
        <f>INDEX(Inputs!$K$5:$K$132,MATCH($B709&amp;"|"&amp;$C709,Inputs!$A$5:$A$132,0))</f>
        <v/>
      </c>
      <c r="G709" s="36" t="n"/>
      <c r="H709" s="14">
        <f>INDEX(Variables!$B$5:$B$105,MATCH($A709,Variables!$A$5:$A$105,0))&amp;IF($C709="",""," | "&amp;INDEX(Mapping!$B$5:$B$26,MATCH($C709,Mapping!$A$5:$A$26,0))&amp;" | "&amp;INDEX(Mapping!$B$30:$B$41,MATCH($B709,Mapping!$A$30:$A$41,0)))</f>
        <v/>
      </c>
      <c r="I709" s="14">
        <f>INDEX(Variables!$C$5:$C$105,MATCH($A709,Variables!$A$5:$A$105,0))</f>
        <v/>
      </c>
      <c r="J709" s="14">
        <f>INDEX(Variables!$E$5:$E$105,MATCH($A709,Variables!$A$5:$A$105,0))</f>
        <v/>
      </c>
      <c r="K709" s="11">
        <f>LOWER(Settings!$C$4)&amp;".mit."&amp;$A709&amp;IF($C709="","","."&amp;$C709&amp;"."&amp;$B709)&amp;IF(INDEX(Variables!$D$5:$D$105,MATCH($A709,Variables!$A$5:$A$105,0))="","","."&amp;INDEX(Variables!$D$5:$D$105,MATCH($A709,Variables!$A$5:$A$105,0)))&amp;"."&amp;K$5</f>
        <v/>
      </c>
      <c r="L709" s="38">
        <f>(INDEX(L$235:L$238,$D709)*INDEX(L$239:L$255,$F709)+L$194*INDEX(L$121:L$137,$F709)*INDEX(L$151:L$167,$F709))*$E709</f>
        <v/>
      </c>
      <c r="M709" s="37">
        <f>(INDEX(M$235:M$238,$D709)*INDEX(M$239:M$255,$F709)+M$194*INDEX(M$121:M$137,$F709)*INDEX(M$151:M$167,$F709))*$E709</f>
        <v/>
      </c>
      <c r="N709" s="37">
        <f>(INDEX(N$235:N$238,$D709)*INDEX(N$239:N$255,$F709)+N$194*INDEX(N$121:N$137,$F709)*INDEX(N$151:N$167,$F709))*$E709</f>
        <v/>
      </c>
      <c r="O709" s="37">
        <f>(INDEX(O$235:O$238,$D709)*INDEX(O$239:O$255,$F709)+O$194*INDEX(O$121:O$137,$F709)*INDEX(O$151:O$167,$F709))*$E709</f>
        <v/>
      </c>
      <c r="P709" s="37">
        <f>(INDEX(P$235:P$238,$D709)*INDEX(P$239:P$255,$F709)+P$194*INDEX(P$121:P$137,$F709)*INDEX(P$151:P$167,$F709))*$E709</f>
        <v/>
      </c>
      <c r="Q709" s="37">
        <f>(INDEX(Q$235:Q$238,$D709)*INDEX(Q$239:Q$255,$F709)+Q$194*INDEX(Q$121:Q$137,$F709)*INDEX(Q$151:Q$167,$F709))*$E709</f>
        <v/>
      </c>
      <c r="R709" s="37">
        <f>(INDEX(R$235:R$238,$D709)*INDEX(R$239:R$255,$F709)+R$194*INDEX(R$121:R$137,$F709)*INDEX(R$151:R$167,$F709))*$E709</f>
        <v/>
      </c>
      <c r="S709" s="37">
        <f>(INDEX(S$235:S$238,$D709)*INDEX(S$239:S$255,$F709)+S$194*INDEX(S$121:S$137,$F709)*INDEX(S$151:S$167,$F709))*$E709</f>
        <v/>
      </c>
      <c r="T709" s="37">
        <f>(INDEX(T$235:T$238,$D709)*INDEX(T$239:T$255,$F709)+T$194*INDEX(T$121:T$137,$F709)*INDEX(T$151:T$167,$F709))*$E709</f>
        <v/>
      </c>
      <c r="U709" s="37">
        <f>(INDEX(U$235:U$238,$D709)*INDEX(U$239:U$255,$F709)+U$194*INDEX(U$121:U$137,$F709)*INDEX(U$151:U$167,$F709))*$E709</f>
        <v/>
      </c>
      <c r="V709" s="37">
        <f>(INDEX(V$235:V$238,$D709)*INDEX(V$239:V$255,$F709)+V$194*INDEX(V$121:V$137,$F709)*INDEX(V$151:V$167,$F709))*$E709</f>
        <v/>
      </c>
      <c r="W709" s="37">
        <f>(INDEX(W$235:W$238,$D709)*INDEX(W$239:W$255,$F709)+W$194*INDEX(W$121:W$137,$F709)*INDEX(W$151:W$167,$F709))*$E709</f>
        <v/>
      </c>
      <c r="X709" s="37">
        <f>(INDEX(X$235:X$238,$D709)*INDEX(X$239:X$255,$F709)+X$194*INDEX(X$121:X$137,$F709)*INDEX(X$151:X$167,$F709))*$E709</f>
        <v/>
      </c>
      <c r="Y709" s="37">
        <f>(INDEX(Y$235:Y$238,$D709)*INDEX(Y$239:Y$255,$F709)+Y$194*INDEX(Y$121:Y$137,$F709)*INDEX(Y$151:Y$167,$F709))*$E709</f>
        <v/>
      </c>
      <c r="Z709" s="37">
        <f>(INDEX(Z$235:Z$238,$D709)*INDEX(Z$239:Z$255,$F709)+Z$194*INDEX(Z$121:Z$137,$F709)*INDEX(Z$151:Z$167,$F709))*$E709</f>
        <v/>
      </c>
      <c r="AA709" s="37">
        <f>(INDEX(AA$235:AA$238,$D709)*INDEX(AA$239:AA$255,$F709)+AA$194*INDEX(AA$121:AA$137,$F709)*INDEX(AA$151:AA$167,$F709))*$E709</f>
        <v/>
      </c>
      <c r="AB709" s="37">
        <f>(INDEX(AB$235:AB$238,$D709)*INDEX(AB$239:AB$255,$F709)+AB$194*INDEX(AB$121:AB$137,$F709)*INDEX(AB$151:AB$167,$F709))*$E709</f>
        <v/>
      </c>
      <c r="AC709" s="37">
        <f>(INDEX(AC$235:AC$238,$D709)*INDEX(AC$239:AC$255,$F709)+AC$194*INDEX(AC$121:AC$137,$F709)*INDEX(AC$151:AC$167,$F709))*$E709</f>
        <v/>
      </c>
      <c r="AD709" s="40">
        <f>SHADOWEFF(INDEX(AD$235:AD$238,$D709),INDEX(AD$239:AD$255,$F709),AD$194,INDEX(AD$121:AD$137,$F709),INDEX(AD$151:AD$167,$F709),$E709)</f>
        <v/>
      </c>
      <c r="AF709" s="11">
        <f>LOWER(Settings!$C$4)&amp;".mit."&amp;$A709&amp;IF($C709="","","."&amp;$C709&amp;"."&amp;$B709)&amp;IF(INDEX(Variables!$D$5:$D$105,MATCH($A709,Variables!$A$5:$A$105,0))="","","."&amp;INDEX(Variables!$D$5:$D$105,MATCH($A709,Variables!$A$5:$A$105,0)))&amp;"."&amp;AF$5</f>
        <v/>
      </c>
      <c r="AG709" s="38">
        <f>(INDEX(AG$235:AG$238,$D709)*INDEX(AG$239:AG$255,$F709)+AG$194*INDEX(AG$121:AG$137,$F709)*INDEX(AG$151:AG$167,$F709))*$E709</f>
        <v/>
      </c>
      <c r="AH709" s="37">
        <f>(INDEX(AH$235:AH$238,$D709)*INDEX(AH$239:AH$255,$F709)+AH$194*INDEX(AH$121:AH$137,$F709)*INDEX(AH$151:AH$167,$F709))*$E709</f>
        <v/>
      </c>
      <c r="AI709" s="37">
        <f>(INDEX(AI$235:AI$238,$D709)*INDEX(AI$239:AI$255,$F709)+AI$194*INDEX(AI$121:AI$137,$F709)*INDEX(AI$151:AI$167,$F709))*$E709</f>
        <v/>
      </c>
      <c r="AJ709" s="37">
        <f>(INDEX(AJ$235:AJ$238,$D709)*INDEX(AJ$239:AJ$255,$F709)+AJ$194*INDEX(AJ$121:AJ$137,$F709)*INDEX(AJ$151:AJ$167,$F709))*$E709</f>
        <v/>
      </c>
      <c r="AK709" s="37">
        <f>(INDEX(AK$235:AK$238,$D709)*INDEX(AK$239:AK$255,$F709)+AK$194*INDEX(AK$121:AK$137,$F709)*INDEX(AK$151:AK$167,$F709))*$E709</f>
        <v/>
      </c>
      <c r="AL709" s="37">
        <f>(INDEX(AL$235:AL$238,$D709)*INDEX(AL$239:AL$255,$F709)+AL$194*INDEX(AL$121:AL$137,$F709)*INDEX(AL$151:AL$167,$F709))*$E709</f>
        <v/>
      </c>
      <c r="AM709" s="37">
        <f>(INDEX(AM$235:AM$238,$D709)*INDEX(AM$239:AM$255,$F709)+AM$194*INDEX(AM$121:AM$137,$F709)*INDEX(AM$151:AM$167,$F709))*$E709</f>
        <v/>
      </c>
      <c r="AN709" s="37">
        <f>(INDEX(AN$235:AN$238,$D709)*INDEX(AN$239:AN$255,$F709)+AN$194*INDEX(AN$121:AN$137,$F709)*INDEX(AN$151:AN$167,$F709))*$E709</f>
        <v/>
      </c>
      <c r="AO709" s="37">
        <f>(INDEX(AO$235:AO$238,$D709)*INDEX(AO$239:AO$255,$F709)+AO$194*INDEX(AO$121:AO$137,$F709)*INDEX(AO$151:AO$167,$F709))*$E709</f>
        <v/>
      </c>
      <c r="AP709" s="37">
        <f>(INDEX(AP$235:AP$238,$D709)*INDEX(AP$239:AP$255,$F709)+AP$194*INDEX(AP$121:AP$137,$F709)*INDEX(AP$151:AP$167,$F709))*$E709</f>
        <v/>
      </c>
      <c r="AQ709" s="37">
        <f>(INDEX(AQ$235:AQ$238,$D709)*INDEX(AQ$239:AQ$255,$F709)+AQ$194*INDEX(AQ$121:AQ$137,$F709)*INDEX(AQ$151:AQ$167,$F709))*$E709</f>
        <v/>
      </c>
      <c r="AR709" s="37">
        <f>(INDEX(AR$235:AR$238,$D709)*INDEX(AR$239:AR$255,$F709)+AR$194*INDEX(AR$121:AR$137,$F709)*INDEX(AR$151:AR$167,$F709))*$E709</f>
        <v/>
      </c>
      <c r="AS709" s="37">
        <f>(INDEX(AS$235:AS$238,$D709)*INDEX(AS$239:AS$255,$F709)+AS$194*INDEX(AS$121:AS$137,$F709)*INDEX(AS$151:AS$167,$F709))*$E709</f>
        <v/>
      </c>
      <c r="AT709" s="37">
        <f>(INDEX(AT$235:AT$238,$D709)*INDEX(AT$239:AT$255,$F709)+AT$194*INDEX(AT$121:AT$137,$F709)*INDEX(AT$151:AT$167,$F709))*$E709</f>
        <v/>
      </c>
      <c r="AU709" s="37">
        <f>(INDEX(AU$235:AU$238,$D709)*INDEX(AU$239:AU$255,$F709)+AU$194*INDEX(AU$121:AU$137,$F709)*INDEX(AU$151:AU$167,$F709))*$E709</f>
        <v/>
      </c>
      <c r="AV709" s="37">
        <f>(INDEX(AV$235:AV$238,$D709)*INDEX(AV$239:AV$255,$F709)+AV$194*INDEX(AV$121:AV$137,$F709)*INDEX(AV$151:AV$167,$F709))*$E709</f>
        <v/>
      </c>
      <c r="AW709" s="37">
        <f>(INDEX(AW$235:AW$238,$D709)*INDEX(AW$239:AW$255,$F709)+AW$194*INDEX(AW$121:AW$137,$F709)*INDEX(AW$151:AW$167,$F709))*$E709</f>
        <v/>
      </c>
      <c r="AX709" s="37">
        <f>(INDEX(AX$235:AX$238,$D709)*INDEX(AX$239:AX$255,$F709)+AX$194*INDEX(AX$121:AX$137,$F709)*INDEX(AX$151:AX$167,$F709))*$E709</f>
        <v/>
      </c>
      <c r="AY709" s="40">
        <f>SHADOWEFF(INDEX(AY$235:AY$238,$D709),INDEX(AY$239:AY$255,$F709),AY$194,INDEX(AY$121:AY$137,$F709),INDEX(AY$151:AY$167,$F709),$E709)</f>
        <v/>
      </c>
    </row>
    <row r="710" hidden="1" outlineLevel="2">
      <c r="A710" s="14" t="inlineStr">
        <is>
          <t>shp</t>
        </is>
      </c>
      <c r="B710" s="14" t="inlineStr">
        <is>
          <t>nga</t>
        </is>
      </c>
      <c r="C710" s="14" t="inlineStr">
        <is>
          <t>nav</t>
        </is>
      </c>
      <c r="D710" s="37">
        <f>INDEX(Inputs!$M$5:$M$132,MATCH($B710&amp;"|"&amp;$C710,Inputs!$A$5:$A$132,0))</f>
        <v/>
      </c>
      <c r="E710" s="37">
        <f>INDEX(Inputs!$T$5:$T$132,MATCH($B710&amp;"|"&amp;$C710,Inputs!$A$5:$A$132,0))</f>
        <v/>
      </c>
      <c r="F710" s="37">
        <f>INDEX(Inputs!$K$5:$K$132,MATCH($B710&amp;"|"&amp;$C710,Inputs!$A$5:$A$132,0))</f>
        <v/>
      </c>
      <c r="G710" s="36" t="n"/>
      <c r="H710" s="14">
        <f>INDEX(Variables!$B$5:$B$105,MATCH($A710,Variables!$A$5:$A$105,0))&amp;IF($C710="",""," | "&amp;INDEX(Mapping!$B$5:$B$26,MATCH($C710,Mapping!$A$5:$A$26,0))&amp;" | "&amp;INDEX(Mapping!$B$30:$B$41,MATCH($B710,Mapping!$A$30:$A$41,0)))</f>
        <v/>
      </c>
      <c r="I710" s="14">
        <f>INDEX(Variables!$C$5:$C$105,MATCH($A710,Variables!$A$5:$A$105,0))</f>
        <v/>
      </c>
      <c r="J710" s="14">
        <f>INDEX(Variables!$E$5:$E$105,MATCH($A710,Variables!$A$5:$A$105,0))</f>
        <v/>
      </c>
      <c r="K710" s="11">
        <f>LOWER(Settings!$C$4)&amp;".mit."&amp;$A710&amp;IF($C710="","","."&amp;$C710&amp;"."&amp;$B710)&amp;IF(INDEX(Variables!$D$5:$D$105,MATCH($A710,Variables!$A$5:$A$105,0))="","","."&amp;INDEX(Variables!$D$5:$D$105,MATCH($A710,Variables!$A$5:$A$105,0)))&amp;"."&amp;K$5</f>
        <v/>
      </c>
      <c r="L710" s="38">
        <f>(INDEX(L$235:L$238,$D710)*INDEX(L$239:L$255,$F710)+L$194*INDEX(L$121:L$137,$F710)*INDEX(L$151:L$167,$F710))*$E710</f>
        <v/>
      </c>
      <c r="M710" s="37">
        <f>(INDEX(M$235:M$238,$D710)*INDEX(M$239:M$255,$F710)+M$194*INDEX(M$121:M$137,$F710)*INDEX(M$151:M$167,$F710))*$E710</f>
        <v/>
      </c>
      <c r="N710" s="37">
        <f>(INDEX(N$235:N$238,$D710)*INDEX(N$239:N$255,$F710)+N$194*INDEX(N$121:N$137,$F710)*INDEX(N$151:N$167,$F710))*$E710</f>
        <v/>
      </c>
      <c r="O710" s="37">
        <f>(INDEX(O$235:O$238,$D710)*INDEX(O$239:O$255,$F710)+O$194*INDEX(O$121:O$137,$F710)*INDEX(O$151:O$167,$F710))*$E710</f>
        <v/>
      </c>
      <c r="P710" s="37">
        <f>(INDEX(P$235:P$238,$D710)*INDEX(P$239:P$255,$F710)+P$194*INDEX(P$121:P$137,$F710)*INDEX(P$151:P$167,$F710))*$E710</f>
        <v/>
      </c>
      <c r="Q710" s="37">
        <f>(INDEX(Q$235:Q$238,$D710)*INDEX(Q$239:Q$255,$F710)+Q$194*INDEX(Q$121:Q$137,$F710)*INDEX(Q$151:Q$167,$F710))*$E710</f>
        <v/>
      </c>
      <c r="R710" s="37">
        <f>(INDEX(R$235:R$238,$D710)*INDEX(R$239:R$255,$F710)+R$194*INDEX(R$121:R$137,$F710)*INDEX(R$151:R$167,$F710))*$E710</f>
        <v/>
      </c>
      <c r="S710" s="37">
        <f>(INDEX(S$235:S$238,$D710)*INDEX(S$239:S$255,$F710)+S$194*INDEX(S$121:S$137,$F710)*INDEX(S$151:S$167,$F710))*$E710</f>
        <v/>
      </c>
      <c r="T710" s="37">
        <f>(INDEX(T$235:T$238,$D710)*INDEX(T$239:T$255,$F710)+T$194*INDEX(T$121:T$137,$F710)*INDEX(T$151:T$167,$F710))*$E710</f>
        <v/>
      </c>
      <c r="U710" s="37">
        <f>(INDEX(U$235:U$238,$D710)*INDEX(U$239:U$255,$F710)+U$194*INDEX(U$121:U$137,$F710)*INDEX(U$151:U$167,$F710))*$E710</f>
        <v/>
      </c>
      <c r="V710" s="37">
        <f>(INDEX(V$235:V$238,$D710)*INDEX(V$239:V$255,$F710)+V$194*INDEX(V$121:V$137,$F710)*INDEX(V$151:V$167,$F710))*$E710</f>
        <v/>
      </c>
      <c r="W710" s="37">
        <f>(INDEX(W$235:W$238,$D710)*INDEX(W$239:W$255,$F710)+W$194*INDEX(W$121:W$137,$F710)*INDEX(W$151:W$167,$F710))*$E710</f>
        <v/>
      </c>
      <c r="X710" s="37">
        <f>(INDEX(X$235:X$238,$D710)*INDEX(X$239:X$255,$F710)+X$194*INDEX(X$121:X$137,$F710)*INDEX(X$151:X$167,$F710))*$E710</f>
        <v/>
      </c>
      <c r="Y710" s="37">
        <f>(INDEX(Y$235:Y$238,$D710)*INDEX(Y$239:Y$255,$F710)+Y$194*INDEX(Y$121:Y$137,$F710)*INDEX(Y$151:Y$167,$F710))*$E710</f>
        <v/>
      </c>
      <c r="Z710" s="37">
        <f>(INDEX(Z$235:Z$238,$D710)*INDEX(Z$239:Z$255,$F710)+Z$194*INDEX(Z$121:Z$137,$F710)*INDEX(Z$151:Z$167,$F710))*$E710</f>
        <v/>
      </c>
      <c r="AA710" s="37">
        <f>(INDEX(AA$235:AA$238,$D710)*INDEX(AA$239:AA$255,$F710)+AA$194*INDEX(AA$121:AA$137,$F710)*INDEX(AA$151:AA$167,$F710))*$E710</f>
        <v/>
      </c>
      <c r="AB710" s="37">
        <f>(INDEX(AB$235:AB$238,$D710)*INDEX(AB$239:AB$255,$F710)+AB$194*INDEX(AB$121:AB$137,$F710)*INDEX(AB$151:AB$167,$F710))*$E710</f>
        <v/>
      </c>
      <c r="AC710" s="37">
        <f>(INDEX(AC$235:AC$238,$D710)*INDEX(AC$239:AC$255,$F710)+AC$194*INDEX(AC$121:AC$137,$F710)*INDEX(AC$151:AC$167,$F710))*$E710</f>
        <v/>
      </c>
      <c r="AD710" s="40">
        <f>SHADOWEFF(INDEX(AD$235:AD$238,$D710),INDEX(AD$239:AD$255,$F710),AD$194,INDEX(AD$121:AD$137,$F710),INDEX(AD$151:AD$167,$F710),$E710)</f>
        <v/>
      </c>
      <c r="AF710" s="11">
        <f>LOWER(Settings!$C$4)&amp;".mit."&amp;$A710&amp;IF($C710="","","."&amp;$C710&amp;"."&amp;$B710)&amp;IF(INDEX(Variables!$D$5:$D$105,MATCH($A710,Variables!$A$5:$A$105,0))="","","."&amp;INDEX(Variables!$D$5:$D$105,MATCH($A710,Variables!$A$5:$A$105,0)))&amp;"."&amp;AF$5</f>
        <v/>
      </c>
      <c r="AG710" s="38">
        <f>(INDEX(AG$235:AG$238,$D710)*INDEX(AG$239:AG$255,$F710)+AG$194*INDEX(AG$121:AG$137,$F710)*INDEX(AG$151:AG$167,$F710))*$E710</f>
        <v/>
      </c>
      <c r="AH710" s="37">
        <f>(INDEX(AH$235:AH$238,$D710)*INDEX(AH$239:AH$255,$F710)+AH$194*INDEX(AH$121:AH$137,$F710)*INDEX(AH$151:AH$167,$F710))*$E710</f>
        <v/>
      </c>
      <c r="AI710" s="37">
        <f>(INDEX(AI$235:AI$238,$D710)*INDEX(AI$239:AI$255,$F710)+AI$194*INDEX(AI$121:AI$137,$F710)*INDEX(AI$151:AI$167,$F710))*$E710</f>
        <v/>
      </c>
      <c r="AJ710" s="37">
        <f>(INDEX(AJ$235:AJ$238,$D710)*INDEX(AJ$239:AJ$255,$F710)+AJ$194*INDEX(AJ$121:AJ$137,$F710)*INDEX(AJ$151:AJ$167,$F710))*$E710</f>
        <v/>
      </c>
      <c r="AK710" s="37">
        <f>(INDEX(AK$235:AK$238,$D710)*INDEX(AK$239:AK$255,$F710)+AK$194*INDEX(AK$121:AK$137,$F710)*INDEX(AK$151:AK$167,$F710))*$E710</f>
        <v/>
      </c>
      <c r="AL710" s="37">
        <f>(INDEX(AL$235:AL$238,$D710)*INDEX(AL$239:AL$255,$F710)+AL$194*INDEX(AL$121:AL$137,$F710)*INDEX(AL$151:AL$167,$F710))*$E710</f>
        <v/>
      </c>
      <c r="AM710" s="37">
        <f>(INDEX(AM$235:AM$238,$D710)*INDEX(AM$239:AM$255,$F710)+AM$194*INDEX(AM$121:AM$137,$F710)*INDEX(AM$151:AM$167,$F710))*$E710</f>
        <v/>
      </c>
      <c r="AN710" s="37">
        <f>(INDEX(AN$235:AN$238,$D710)*INDEX(AN$239:AN$255,$F710)+AN$194*INDEX(AN$121:AN$137,$F710)*INDEX(AN$151:AN$167,$F710))*$E710</f>
        <v/>
      </c>
      <c r="AO710" s="37">
        <f>(INDEX(AO$235:AO$238,$D710)*INDEX(AO$239:AO$255,$F710)+AO$194*INDEX(AO$121:AO$137,$F710)*INDEX(AO$151:AO$167,$F710))*$E710</f>
        <v/>
      </c>
      <c r="AP710" s="37">
        <f>(INDEX(AP$235:AP$238,$D710)*INDEX(AP$239:AP$255,$F710)+AP$194*INDEX(AP$121:AP$137,$F710)*INDEX(AP$151:AP$167,$F710))*$E710</f>
        <v/>
      </c>
      <c r="AQ710" s="37">
        <f>(INDEX(AQ$235:AQ$238,$D710)*INDEX(AQ$239:AQ$255,$F710)+AQ$194*INDEX(AQ$121:AQ$137,$F710)*INDEX(AQ$151:AQ$167,$F710))*$E710</f>
        <v/>
      </c>
      <c r="AR710" s="37">
        <f>(INDEX(AR$235:AR$238,$D710)*INDEX(AR$239:AR$255,$F710)+AR$194*INDEX(AR$121:AR$137,$F710)*INDEX(AR$151:AR$167,$F710))*$E710</f>
        <v/>
      </c>
      <c r="AS710" s="37">
        <f>(INDEX(AS$235:AS$238,$D710)*INDEX(AS$239:AS$255,$F710)+AS$194*INDEX(AS$121:AS$137,$F710)*INDEX(AS$151:AS$167,$F710))*$E710</f>
        <v/>
      </c>
      <c r="AT710" s="37">
        <f>(INDEX(AT$235:AT$238,$D710)*INDEX(AT$239:AT$255,$F710)+AT$194*INDEX(AT$121:AT$137,$F710)*INDEX(AT$151:AT$167,$F710))*$E710</f>
        <v/>
      </c>
      <c r="AU710" s="37">
        <f>(INDEX(AU$235:AU$238,$D710)*INDEX(AU$239:AU$255,$F710)+AU$194*INDEX(AU$121:AU$137,$F710)*INDEX(AU$151:AU$167,$F710))*$E710</f>
        <v/>
      </c>
      <c r="AV710" s="37">
        <f>(INDEX(AV$235:AV$238,$D710)*INDEX(AV$239:AV$255,$F710)+AV$194*INDEX(AV$121:AV$137,$F710)*INDEX(AV$151:AV$167,$F710))*$E710</f>
        <v/>
      </c>
      <c r="AW710" s="37">
        <f>(INDEX(AW$235:AW$238,$D710)*INDEX(AW$239:AW$255,$F710)+AW$194*INDEX(AW$121:AW$137,$F710)*INDEX(AW$151:AW$167,$F710))*$E710</f>
        <v/>
      </c>
      <c r="AX710" s="37">
        <f>(INDEX(AX$235:AX$238,$D710)*INDEX(AX$239:AX$255,$F710)+AX$194*INDEX(AX$121:AX$137,$F710)*INDEX(AX$151:AX$167,$F710))*$E710</f>
        <v/>
      </c>
      <c r="AY710" s="40">
        <f>SHADOWEFF(INDEX(AY$235:AY$238,$D710),INDEX(AY$239:AY$255,$F710),AY$194,INDEX(AY$121:AY$137,$F710),INDEX(AY$151:AY$167,$F710),$E710)</f>
        <v/>
      </c>
    </row>
    <row r="711" hidden="1" outlineLevel="2">
      <c r="A711" s="14" t="inlineStr">
        <is>
          <t>shp</t>
        </is>
      </c>
      <c r="B711" s="14" t="inlineStr">
        <is>
          <t>gso</t>
        </is>
      </c>
      <c r="C711" s="14" t="inlineStr">
        <is>
          <t>nav</t>
        </is>
      </c>
      <c r="D711" s="37">
        <f>INDEX(Inputs!$M$5:$M$132,MATCH($B711&amp;"|"&amp;$C711,Inputs!$A$5:$A$132,0))</f>
        <v/>
      </c>
      <c r="E711" s="37">
        <f>INDEX(Inputs!$T$5:$T$132,MATCH($B711&amp;"|"&amp;$C711,Inputs!$A$5:$A$132,0))</f>
        <v/>
      </c>
      <c r="F711" s="37">
        <f>INDEX(Inputs!$K$5:$K$132,MATCH($B711&amp;"|"&amp;$C711,Inputs!$A$5:$A$132,0))</f>
        <v/>
      </c>
      <c r="G711" s="36" t="n"/>
      <c r="H711" s="14">
        <f>INDEX(Variables!$B$5:$B$105,MATCH($A711,Variables!$A$5:$A$105,0))&amp;IF($C711="",""," | "&amp;INDEX(Mapping!$B$5:$B$26,MATCH($C711,Mapping!$A$5:$A$26,0))&amp;" | "&amp;INDEX(Mapping!$B$30:$B$41,MATCH($B711,Mapping!$A$30:$A$41,0)))</f>
        <v/>
      </c>
      <c r="I711" s="14">
        <f>INDEX(Variables!$C$5:$C$105,MATCH($A711,Variables!$A$5:$A$105,0))</f>
        <v/>
      </c>
      <c r="J711" s="14">
        <f>INDEX(Variables!$E$5:$E$105,MATCH($A711,Variables!$A$5:$A$105,0))</f>
        <v/>
      </c>
      <c r="K711" s="11">
        <f>LOWER(Settings!$C$4)&amp;".mit."&amp;$A711&amp;IF($C711="","","."&amp;$C711&amp;"."&amp;$B711)&amp;IF(INDEX(Variables!$D$5:$D$105,MATCH($A711,Variables!$A$5:$A$105,0))="","","."&amp;INDEX(Variables!$D$5:$D$105,MATCH($A711,Variables!$A$5:$A$105,0)))&amp;"."&amp;K$5</f>
        <v/>
      </c>
      <c r="L711" s="38">
        <f>(INDEX(L$235:L$238,$D711)*INDEX(L$239:L$255,$F711)+L$194*INDEX(L$121:L$137,$F711)*INDEX(L$151:L$167,$F711))*$E711</f>
        <v/>
      </c>
      <c r="M711" s="37">
        <f>(INDEX(M$235:M$238,$D711)*INDEX(M$239:M$255,$F711)+M$194*INDEX(M$121:M$137,$F711)*INDEX(M$151:M$167,$F711))*$E711</f>
        <v/>
      </c>
      <c r="N711" s="37">
        <f>(INDEX(N$235:N$238,$D711)*INDEX(N$239:N$255,$F711)+N$194*INDEX(N$121:N$137,$F711)*INDEX(N$151:N$167,$F711))*$E711</f>
        <v/>
      </c>
      <c r="O711" s="37">
        <f>(INDEX(O$235:O$238,$D711)*INDEX(O$239:O$255,$F711)+O$194*INDEX(O$121:O$137,$F711)*INDEX(O$151:O$167,$F711))*$E711</f>
        <v/>
      </c>
      <c r="P711" s="37">
        <f>(INDEX(P$235:P$238,$D711)*INDEX(P$239:P$255,$F711)+P$194*INDEX(P$121:P$137,$F711)*INDEX(P$151:P$167,$F711))*$E711</f>
        <v/>
      </c>
      <c r="Q711" s="37">
        <f>(INDEX(Q$235:Q$238,$D711)*INDEX(Q$239:Q$255,$F711)+Q$194*INDEX(Q$121:Q$137,$F711)*INDEX(Q$151:Q$167,$F711))*$E711</f>
        <v/>
      </c>
      <c r="R711" s="37">
        <f>(INDEX(R$235:R$238,$D711)*INDEX(R$239:R$255,$F711)+R$194*INDEX(R$121:R$137,$F711)*INDEX(R$151:R$167,$F711))*$E711</f>
        <v/>
      </c>
      <c r="S711" s="37">
        <f>(INDEX(S$235:S$238,$D711)*INDEX(S$239:S$255,$F711)+S$194*INDEX(S$121:S$137,$F711)*INDEX(S$151:S$167,$F711))*$E711</f>
        <v/>
      </c>
      <c r="T711" s="37">
        <f>(INDEX(T$235:T$238,$D711)*INDEX(T$239:T$255,$F711)+T$194*INDEX(T$121:T$137,$F711)*INDEX(T$151:T$167,$F711))*$E711</f>
        <v/>
      </c>
      <c r="U711" s="37">
        <f>(INDEX(U$235:U$238,$D711)*INDEX(U$239:U$255,$F711)+U$194*INDEX(U$121:U$137,$F711)*INDEX(U$151:U$167,$F711))*$E711</f>
        <v/>
      </c>
      <c r="V711" s="37">
        <f>(INDEX(V$235:V$238,$D711)*INDEX(V$239:V$255,$F711)+V$194*INDEX(V$121:V$137,$F711)*INDEX(V$151:V$167,$F711))*$E711</f>
        <v/>
      </c>
      <c r="W711" s="37">
        <f>(INDEX(W$235:W$238,$D711)*INDEX(W$239:W$255,$F711)+W$194*INDEX(W$121:W$137,$F711)*INDEX(W$151:W$167,$F711))*$E711</f>
        <v/>
      </c>
      <c r="X711" s="37">
        <f>(INDEX(X$235:X$238,$D711)*INDEX(X$239:X$255,$F711)+X$194*INDEX(X$121:X$137,$F711)*INDEX(X$151:X$167,$F711))*$E711</f>
        <v/>
      </c>
      <c r="Y711" s="37">
        <f>(INDEX(Y$235:Y$238,$D711)*INDEX(Y$239:Y$255,$F711)+Y$194*INDEX(Y$121:Y$137,$F711)*INDEX(Y$151:Y$167,$F711))*$E711</f>
        <v/>
      </c>
      <c r="Z711" s="37">
        <f>(INDEX(Z$235:Z$238,$D711)*INDEX(Z$239:Z$255,$F711)+Z$194*INDEX(Z$121:Z$137,$F711)*INDEX(Z$151:Z$167,$F711))*$E711</f>
        <v/>
      </c>
      <c r="AA711" s="37">
        <f>(INDEX(AA$235:AA$238,$D711)*INDEX(AA$239:AA$255,$F711)+AA$194*INDEX(AA$121:AA$137,$F711)*INDEX(AA$151:AA$167,$F711))*$E711</f>
        <v/>
      </c>
      <c r="AB711" s="37">
        <f>(INDEX(AB$235:AB$238,$D711)*INDEX(AB$239:AB$255,$F711)+AB$194*INDEX(AB$121:AB$137,$F711)*INDEX(AB$151:AB$167,$F711))*$E711</f>
        <v/>
      </c>
      <c r="AC711" s="37">
        <f>(INDEX(AC$235:AC$238,$D711)*INDEX(AC$239:AC$255,$F711)+AC$194*INDEX(AC$121:AC$137,$F711)*INDEX(AC$151:AC$167,$F711))*$E711</f>
        <v/>
      </c>
      <c r="AD711" s="40">
        <f>SHADOWEFF(INDEX(AD$235:AD$238,$D711),INDEX(AD$239:AD$255,$F711),AD$194,INDEX(AD$121:AD$137,$F711),INDEX(AD$151:AD$167,$F711),$E711)</f>
        <v/>
      </c>
      <c r="AF711" s="11">
        <f>LOWER(Settings!$C$4)&amp;".mit."&amp;$A711&amp;IF($C711="","","."&amp;$C711&amp;"."&amp;$B711)&amp;IF(INDEX(Variables!$D$5:$D$105,MATCH($A711,Variables!$A$5:$A$105,0))="","","."&amp;INDEX(Variables!$D$5:$D$105,MATCH($A711,Variables!$A$5:$A$105,0)))&amp;"."&amp;AF$5</f>
        <v/>
      </c>
      <c r="AG711" s="38">
        <f>(INDEX(AG$235:AG$238,$D711)*INDEX(AG$239:AG$255,$F711)+AG$194*INDEX(AG$121:AG$137,$F711)*INDEX(AG$151:AG$167,$F711))*$E711</f>
        <v/>
      </c>
      <c r="AH711" s="37">
        <f>(INDEX(AH$235:AH$238,$D711)*INDEX(AH$239:AH$255,$F711)+AH$194*INDEX(AH$121:AH$137,$F711)*INDEX(AH$151:AH$167,$F711))*$E711</f>
        <v/>
      </c>
      <c r="AI711" s="37">
        <f>(INDEX(AI$235:AI$238,$D711)*INDEX(AI$239:AI$255,$F711)+AI$194*INDEX(AI$121:AI$137,$F711)*INDEX(AI$151:AI$167,$F711))*$E711</f>
        <v/>
      </c>
      <c r="AJ711" s="37">
        <f>(INDEX(AJ$235:AJ$238,$D711)*INDEX(AJ$239:AJ$255,$F711)+AJ$194*INDEX(AJ$121:AJ$137,$F711)*INDEX(AJ$151:AJ$167,$F711))*$E711</f>
        <v/>
      </c>
      <c r="AK711" s="37">
        <f>(INDEX(AK$235:AK$238,$D711)*INDEX(AK$239:AK$255,$F711)+AK$194*INDEX(AK$121:AK$137,$F711)*INDEX(AK$151:AK$167,$F711))*$E711</f>
        <v/>
      </c>
      <c r="AL711" s="37">
        <f>(INDEX(AL$235:AL$238,$D711)*INDEX(AL$239:AL$255,$F711)+AL$194*INDEX(AL$121:AL$137,$F711)*INDEX(AL$151:AL$167,$F711))*$E711</f>
        <v/>
      </c>
      <c r="AM711" s="37">
        <f>(INDEX(AM$235:AM$238,$D711)*INDEX(AM$239:AM$255,$F711)+AM$194*INDEX(AM$121:AM$137,$F711)*INDEX(AM$151:AM$167,$F711))*$E711</f>
        <v/>
      </c>
      <c r="AN711" s="37">
        <f>(INDEX(AN$235:AN$238,$D711)*INDEX(AN$239:AN$255,$F711)+AN$194*INDEX(AN$121:AN$137,$F711)*INDEX(AN$151:AN$167,$F711))*$E711</f>
        <v/>
      </c>
      <c r="AO711" s="37">
        <f>(INDEX(AO$235:AO$238,$D711)*INDEX(AO$239:AO$255,$F711)+AO$194*INDEX(AO$121:AO$137,$F711)*INDEX(AO$151:AO$167,$F711))*$E711</f>
        <v/>
      </c>
      <c r="AP711" s="37">
        <f>(INDEX(AP$235:AP$238,$D711)*INDEX(AP$239:AP$255,$F711)+AP$194*INDEX(AP$121:AP$137,$F711)*INDEX(AP$151:AP$167,$F711))*$E711</f>
        <v/>
      </c>
      <c r="AQ711" s="37">
        <f>(INDEX(AQ$235:AQ$238,$D711)*INDEX(AQ$239:AQ$255,$F711)+AQ$194*INDEX(AQ$121:AQ$137,$F711)*INDEX(AQ$151:AQ$167,$F711))*$E711</f>
        <v/>
      </c>
      <c r="AR711" s="37">
        <f>(INDEX(AR$235:AR$238,$D711)*INDEX(AR$239:AR$255,$F711)+AR$194*INDEX(AR$121:AR$137,$F711)*INDEX(AR$151:AR$167,$F711))*$E711</f>
        <v/>
      </c>
      <c r="AS711" s="37">
        <f>(INDEX(AS$235:AS$238,$D711)*INDEX(AS$239:AS$255,$F711)+AS$194*INDEX(AS$121:AS$137,$F711)*INDEX(AS$151:AS$167,$F711))*$E711</f>
        <v/>
      </c>
      <c r="AT711" s="37">
        <f>(INDEX(AT$235:AT$238,$D711)*INDEX(AT$239:AT$255,$F711)+AT$194*INDEX(AT$121:AT$137,$F711)*INDEX(AT$151:AT$167,$F711))*$E711</f>
        <v/>
      </c>
      <c r="AU711" s="37">
        <f>(INDEX(AU$235:AU$238,$D711)*INDEX(AU$239:AU$255,$F711)+AU$194*INDEX(AU$121:AU$137,$F711)*INDEX(AU$151:AU$167,$F711))*$E711</f>
        <v/>
      </c>
      <c r="AV711" s="37">
        <f>(INDEX(AV$235:AV$238,$D711)*INDEX(AV$239:AV$255,$F711)+AV$194*INDEX(AV$121:AV$137,$F711)*INDEX(AV$151:AV$167,$F711))*$E711</f>
        <v/>
      </c>
      <c r="AW711" s="37">
        <f>(INDEX(AW$235:AW$238,$D711)*INDEX(AW$239:AW$255,$F711)+AW$194*INDEX(AW$121:AW$137,$F711)*INDEX(AW$151:AW$167,$F711))*$E711</f>
        <v/>
      </c>
      <c r="AX711" s="37">
        <f>(INDEX(AX$235:AX$238,$D711)*INDEX(AX$239:AX$255,$F711)+AX$194*INDEX(AX$121:AX$137,$F711)*INDEX(AX$151:AX$167,$F711))*$E711</f>
        <v/>
      </c>
      <c r="AY711" s="40">
        <f>SHADOWEFF(INDEX(AY$235:AY$238,$D711),INDEX(AY$239:AY$255,$F711),AY$194,INDEX(AY$121:AY$137,$F711),INDEX(AY$151:AY$167,$F711),$E711)</f>
        <v/>
      </c>
    </row>
    <row r="712" hidden="1" outlineLevel="2">
      <c r="A712" s="14" t="inlineStr">
        <is>
          <t>shp</t>
        </is>
      </c>
      <c r="B712" s="14" t="inlineStr">
        <is>
          <t>die</t>
        </is>
      </c>
      <c r="C712" s="14" t="inlineStr">
        <is>
          <t>nav</t>
        </is>
      </c>
      <c r="D712" s="37">
        <f>INDEX(Inputs!$M$5:$M$132,MATCH($B712&amp;"|"&amp;$C712,Inputs!$A$5:$A$132,0))</f>
        <v/>
      </c>
      <c r="E712" s="37">
        <f>INDEX(Inputs!$T$5:$T$132,MATCH($B712&amp;"|"&amp;$C712,Inputs!$A$5:$A$132,0))</f>
        <v/>
      </c>
      <c r="F712" s="37">
        <f>INDEX(Inputs!$K$5:$K$132,MATCH($B712&amp;"|"&amp;$C712,Inputs!$A$5:$A$132,0))</f>
        <v/>
      </c>
      <c r="G712" s="36" t="n"/>
      <c r="H712" s="14">
        <f>INDEX(Variables!$B$5:$B$105,MATCH($A712,Variables!$A$5:$A$105,0))&amp;IF($C712="",""," | "&amp;INDEX(Mapping!$B$5:$B$26,MATCH($C712,Mapping!$A$5:$A$26,0))&amp;" | "&amp;INDEX(Mapping!$B$30:$B$41,MATCH($B712,Mapping!$A$30:$A$41,0)))</f>
        <v/>
      </c>
      <c r="I712" s="14">
        <f>INDEX(Variables!$C$5:$C$105,MATCH($A712,Variables!$A$5:$A$105,0))</f>
        <v/>
      </c>
      <c r="J712" s="14">
        <f>INDEX(Variables!$E$5:$E$105,MATCH($A712,Variables!$A$5:$A$105,0))</f>
        <v/>
      </c>
      <c r="K712" s="11">
        <f>LOWER(Settings!$C$4)&amp;".mit."&amp;$A712&amp;IF($C712="","","."&amp;$C712&amp;"."&amp;$B712)&amp;IF(INDEX(Variables!$D$5:$D$105,MATCH($A712,Variables!$A$5:$A$105,0))="","","."&amp;INDEX(Variables!$D$5:$D$105,MATCH($A712,Variables!$A$5:$A$105,0)))&amp;"."&amp;K$5</f>
        <v/>
      </c>
      <c r="L712" s="38">
        <f>(INDEX(L$235:L$238,$D712)*INDEX(L$239:L$255,$F712)+L$194*INDEX(L$121:L$137,$F712)*INDEX(L$151:L$167,$F712))*$E712</f>
        <v/>
      </c>
      <c r="M712" s="37">
        <f>(INDEX(M$235:M$238,$D712)*INDEX(M$239:M$255,$F712)+M$194*INDEX(M$121:M$137,$F712)*INDEX(M$151:M$167,$F712))*$E712</f>
        <v/>
      </c>
      <c r="N712" s="37">
        <f>(INDEX(N$235:N$238,$D712)*INDEX(N$239:N$255,$F712)+N$194*INDEX(N$121:N$137,$F712)*INDEX(N$151:N$167,$F712))*$E712</f>
        <v/>
      </c>
      <c r="O712" s="37">
        <f>(INDEX(O$235:O$238,$D712)*INDEX(O$239:O$255,$F712)+O$194*INDEX(O$121:O$137,$F712)*INDEX(O$151:O$167,$F712))*$E712</f>
        <v/>
      </c>
      <c r="P712" s="37">
        <f>(INDEX(P$235:P$238,$D712)*INDEX(P$239:P$255,$F712)+P$194*INDEX(P$121:P$137,$F712)*INDEX(P$151:P$167,$F712))*$E712</f>
        <v/>
      </c>
      <c r="Q712" s="37">
        <f>(INDEX(Q$235:Q$238,$D712)*INDEX(Q$239:Q$255,$F712)+Q$194*INDEX(Q$121:Q$137,$F712)*INDEX(Q$151:Q$167,$F712))*$E712</f>
        <v/>
      </c>
      <c r="R712" s="37">
        <f>(INDEX(R$235:R$238,$D712)*INDEX(R$239:R$255,$F712)+R$194*INDEX(R$121:R$137,$F712)*INDEX(R$151:R$167,$F712))*$E712</f>
        <v/>
      </c>
      <c r="S712" s="37">
        <f>(INDEX(S$235:S$238,$D712)*INDEX(S$239:S$255,$F712)+S$194*INDEX(S$121:S$137,$F712)*INDEX(S$151:S$167,$F712))*$E712</f>
        <v/>
      </c>
      <c r="T712" s="37">
        <f>(INDEX(T$235:T$238,$D712)*INDEX(T$239:T$255,$F712)+T$194*INDEX(T$121:T$137,$F712)*INDEX(T$151:T$167,$F712))*$E712</f>
        <v/>
      </c>
      <c r="U712" s="37">
        <f>(INDEX(U$235:U$238,$D712)*INDEX(U$239:U$255,$F712)+U$194*INDEX(U$121:U$137,$F712)*INDEX(U$151:U$167,$F712))*$E712</f>
        <v/>
      </c>
      <c r="V712" s="37">
        <f>(INDEX(V$235:V$238,$D712)*INDEX(V$239:V$255,$F712)+V$194*INDEX(V$121:V$137,$F712)*INDEX(V$151:V$167,$F712))*$E712</f>
        <v/>
      </c>
      <c r="W712" s="37">
        <f>(INDEX(W$235:W$238,$D712)*INDEX(W$239:W$255,$F712)+W$194*INDEX(W$121:W$137,$F712)*INDEX(W$151:W$167,$F712))*$E712</f>
        <v/>
      </c>
      <c r="X712" s="37">
        <f>(INDEX(X$235:X$238,$D712)*INDEX(X$239:X$255,$F712)+X$194*INDEX(X$121:X$137,$F712)*INDEX(X$151:X$167,$F712))*$E712</f>
        <v/>
      </c>
      <c r="Y712" s="37">
        <f>(INDEX(Y$235:Y$238,$D712)*INDEX(Y$239:Y$255,$F712)+Y$194*INDEX(Y$121:Y$137,$F712)*INDEX(Y$151:Y$167,$F712))*$E712</f>
        <v/>
      </c>
      <c r="Z712" s="37">
        <f>(INDEX(Z$235:Z$238,$D712)*INDEX(Z$239:Z$255,$F712)+Z$194*INDEX(Z$121:Z$137,$F712)*INDEX(Z$151:Z$167,$F712))*$E712</f>
        <v/>
      </c>
      <c r="AA712" s="37">
        <f>(INDEX(AA$235:AA$238,$D712)*INDEX(AA$239:AA$255,$F712)+AA$194*INDEX(AA$121:AA$137,$F712)*INDEX(AA$151:AA$167,$F712))*$E712</f>
        <v/>
      </c>
      <c r="AB712" s="37">
        <f>(INDEX(AB$235:AB$238,$D712)*INDEX(AB$239:AB$255,$F712)+AB$194*INDEX(AB$121:AB$137,$F712)*INDEX(AB$151:AB$167,$F712))*$E712</f>
        <v/>
      </c>
      <c r="AC712" s="37">
        <f>(INDEX(AC$235:AC$238,$D712)*INDEX(AC$239:AC$255,$F712)+AC$194*INDEX(AC$121:AC$137,$F712)*INDEX(AC$151:AC$167,$F712))*$E712</f>
        <v/>
      </c>
      <c r="AD712" s="40">
        <f>SHADOWEFF(INDEX(AD$235:AD$238,$D712),INDEX(AD$239:AD$255,$F712),AD$194,INDEX(AD$121:AD$137,$F712),INDEX(AD$151:AD$167,$F712),$E712)</f>
        <v/>
      </c>
      <c r="AF712" s="11">
        <f>LOWER(Settings!$C$4)&amp;".mit."&amp;$A712&amp;IF($C712="","","."&amp;$C712&amp;"."&amp;$B712)&amp;IF(INDEX(Variables!$D$5:$D$105,MATCH($A712,Variables!$A$5:$A$105,0))="","","."&amp;INDEX(Variables!$D$5:$D$105,MATCH($A712,Variables!$A$5:$A$105,0)))&amp;"."&amp;AF$5</f>
        <v/>
      </c>
      <c r="AG712" s="38">
        <f>(INDEX(AG$235:AG$238,$D712)*INDEX(AG$239:AG$255,$F712)+AG$194*INDEX(AG$121:AG$137,$F712)*INDEX(AG$151:AG$167,$F712))*$E712</f>
        <v/>
      </c>
      <c r="AH712" s="37">
        <f>(INDEX(AH$235:AH$238,$D712)*INDEX(AH$239:AH$255,$F712)+AH$194*INDEX(AH$121:AH$137,$F712)*INDEX(AH$151:AH$167,$F712))*$E712</f>
        <v/>
      </c>
      <c r="AI712" s="37">
        <f>(INDEX(AI$235:AI$238,$D712)*INDEX(AI$239:AI$255,$F712)+AI$194*INDEX(AI$121:AI$137,$F712)*INDEX(AI$151:AI$167,$F712))*$E712</f>
        <v/>
      </c>
      <c r="AJ712" s="37">
        <f>(INDEX(AJ$235:AJ$238,$D712)*INDEX(AJ$239:AJ$255,$F712)+AJ$194*INDEX(AJ$121:AJ$137,$F712)*INDEX(AJ$151:AJ$167,$F712))*$E712</f>
        <v/>
      </c>
      <c r="AK712" s="37">
        <f>(INDEX(AK$235:AK$238,$D712)*INDEX(AK$239:AK$255,$F712)+AK$194*INDEX(AK$121:AK$137,$F712)*INDEX(AK$151:AK$167,$F712))*$E712</f>
        <v/>
      </c>
      <c r="AL712" s="37">
        <f>(INDEX(AL$235:AL$238,$D712)*INDEX(AL$239:AL$255,$F712)+AL$194*INDEX(AL$121:AL$137,$F712)*INDEX(AL$151:AL$167,$F712))*$E712</f>
        <v/>
      </c>
      <c r="AM712" s="37">
        <f>(INDEX(AM$235:AM$238,$D712)*INDEX(AM$239:AM$255,$F712)+AM$194*INDEX(AM$121:AM$137,$F712)*INDEX(AM$151:AM$167,$F712))*$E712</f>
        <v/>
      </c>
      <c r="AN712" s="37">
        <f>(INDEX(AN$235:AN$238,$D712)*INDEX(AN$239:AN$255,$F712)+AN$194*INDEX(AN$121:AN$137,$F712)*INDEX(AN$151:AN$167,$F712))*$E712</f>
        <v/>
      </c>
      <c r="AO712" s="37">
        <f>(INDEX(AO$235:AO$238,$D712)*INDEX(AO$239:AO$255,$F712)+AO$194*INDEX(AO$121:AO$137,$F712)*INDEX(AO$151:AO$167,$F712))*$E712</f>
        <v/>
      </c>
      <c r="AP712" s="37">
        <f>(INDEX(AP$235:AP$238,$D712)*INDEX(AP$239:AP$255,$F712)+AP$194*INDEX(AP$121:AP$137,$F712)*INDEX(AP$151:AP$167,$F712))*$E712</f>
        <v/>
      </c>
      <c r="AQ712" s="37">
        <f>(INDEX(AQ$235:AQ$238,$D712)*INDEX(AQ$239:AQ$255,$F712)+AQ$194*INDEX(AQ$121:AQ$137,$F712)*INDEX(AQ$151:AQ$167,$F712))*$E712</f>
        <v/>
      </c>
      <c r="AR712" s="37">
        <f>(INDEX(AR$235:AR$238,$D712)*INDEX(AR$239:AR$255,$F712)+AR$194*INDEX(AR$121:AR$137,$F712)*INDEX(AR$151:AR$167,$F712))*$E712</f>
        <v/>
      </c>
      <c r="AS712" s="37">
        <f>(INDEX(AS$235:AS$238,$D712)*INDEX(AS$239:AS$255,$F712)+AS$194*INDEX(AS$121:AS$137,$F712)*INDEX(AS$151:AS$167,$F712))*$E712</f>
        <v/>
      </c>
      <c r="AT712" s="37">
        <f>(INDEX(AT$235:AT$238,$D712)*INDEX(AT$239:AT$255,$F712)+AT$194*INDEX(AT$121:AT$137,$F712)*INDEX(AT$151:AT$167,$F712))*$E712</f>
        <v/>
      </c>
      <c r="AU712" s="37">
        <f>(INDEX(AU$235:AU$238,$D712)*INDEX(AU$239:AU$255,$F712)+AU$194*INDEX(AU$121:AU$137,$F712)*INDEX(AU$151:AU$167,$F712))*$E712</f>
        <v/>
      </c>
      <c r="AV712" s="37">
        <f>(INDEX(AV$235:AV$238,$D712)*INDEX(AV$239:AV$255,$F712)+AV$194*INDEX(AV$121:AV$137,$F712)*INDEX(AV$151:AV$167,$F712))*$E712</f>
        <v/>
      </c>
      <c r="AW712" s="37">
        <f>(INDEX(AW$235:AW$238,$D712)*INDEX(AW$239:AW$255,$F712)+AW$194*INDEX(AW$121:AW$137,$F712)*INDEX(AW$151:AW$167,$F712))*$E712</f>
        <v/>
      </c>
      <c r="AX712" s="37">
        <f>(INDEX(AX$235:AX$238,$D712)*INDEX(AX$239:AX$255,$F712)+AX$194*INDEX(AX$121:AX$137,$F712)*INDEX(AX$151:AX$167,$F712))*$E712</f>
        <v/>
      </c>
      <c r="AY712" s="40">
        <f>SHADOWEFF(INDEX(AY$235:AY$238,$D712),INDEX(AY$239:AY$255,$F712),AY$194,INDEX(AY$121:AY$137,$F712),INDEX(AY$151:AY$167,$F712),$E712)</f>
        <v/>
      </c>
    </row>
    <row r="713" hidden="1" outlineLevel="2">
      <c r="A713" s="14" t="inlineStr">
        <is>
          <t>shp</t>
        </is>
      </c>
      <c r="B713" s="14" t="inlineStr">
        <is>
          <t>lpg</t>
        </is>
      </c>
      <c r="C713" s="14" t="inlineStr">
        <is>
          <t>nav</t>
        </is>
      </c>
      <c r="D713" s="37">
        <f>INDEX(Inputs!$M$5:$M$132,MATCH($B713&amp;"|"&amp;$C713,Inputs!$A$5:$A$132,0))</f>
        <v/>
      </c>
      <c r="E713" s="37">
        <f>INDEX(Inputs!$T$5:$T$132,MATCH($B713&amp;"|"&amp;$C713,Inputs!$A$5:$A$132,0))</f>
        <v/>
      </c>
      <c r="F713" s="37">
        <f>INDEX(Inputs!$K$5:$K$132,MATCH($B713&amp;"|"&amp;$C713,Inputs!$A$5:$A$132,0))</f>
        <v/>
      </c>
      <c r="G713" s="36" t="n"/>
      <c r="H713" s="14">
        <f>INDEX(Variables!$B$5:$B$105,MATCH($A713,Variables!$A$5:$A$105,0))&amp;IF($C713="",""," | "&amp;INDEX(Mapping!$B$5:$B$26,MATCH($C713,Mapping!$A$5:$A$26,0))&amp;" | "&amp;INDEX(Mapping!$B$30:$B$41,MATCH($B713,Mapping!$A$30:$A$41,0)))</f>
        <v/>
      </c>
      <c r="I713" s="14">
        <f>INDEX(Variables!$C$5:$C$105,MATCH($A713,Variables!$A$5:$A$105,0))</f>
        <v/>
      </c>
      <c r="J713" s="14">
        <f>INDEX(Variables!$E$5:$E$105,MATCH($A713,Variables!$A$5:$A$105,0))</f>
        <v/>
      </c>
      <c r="K713" s="11">
        <f>LOWER(Settings!$C$4)&amp;".mit."&amp;$A713&amp;IF($C713="","","."&amp;$C713&amp;"."&amp;$B713)&amp;IF(INDEX(Variables!$D$5:$D$105,MATCH($A713,Variables!$A$5:$A$105,0))="","","."&amp;INDEX(Variables!$D$5:$D$105,MATCH($A713,Variables!$A$5:$A$105,0)))&amp;"."&amp;K$5</f>
        <v/>
      </c>
      <c r="L713" s="38">
        <f>(INDEX(L$235:L$238,$D713)*INDEX(L$239:L$255,$F713)+L$194*INDEX(L$121:L$137,$F713)*INDEX(L$151:L$167,$F713))*$E713</f>
        <v/>
      </c>
      <c r="M713" s="37">
        <f>(INDEX(M$235:M$238,$D713)*INDEX(M$239:M$255,$F713)+M$194*INDEX(M$121:M$137,$F713)*INDEX(M$151:M$167,$F713))*$E713</f>
        <v/>
      </c>
      <c r="N713" s="37">
        <f>(INDEX(N$235:N$238,$D713)*INDEX(N$239:N$255,$F713)+N$194*INDEX(N$121:N$137,$F713)*INDEX(N$151:N$167,$F713))*$E713</f>
        <v/>
      </c>
      <c r="O713" s="37">
        <f>(INDEX(O$235:O$238,$D713)*INDEX(O$239:O$255,$F713)+O$194*INDEX(O$121:O$137,$F713)*INDEX(O$151:O$167,$F713))*$E713</f>
        <v/>
      </c>
      <c r="P713" s="37">
        <f>(INDEX(P$235:P$238,$D713)*INDEX(P$239:P$255,$F713)+P$194*INDEX(P$121:P$137,$F713)*INDEX(P$151:P$167,$F713))*$E713</f>
        <v/>
      </c>
      <c r="Q713" s="37">
        <f>(INDEX(Q$235:Q$238,$D713)*INDEX(Q$239:Q$255,$F713)+Q$194*INDEX(Q$121:Q$137,$F713)*INDEX(Q$151:Q$167,$F713))*$E713</f>
        <v/>
      </c>
      <c r="R713" s="37">
        <f>(INDEX(R$235:R$238,$D713)*INDEX(R$239:R$255,$F713)+R$194*INDEX(R$121:R$137,$F713)*INDEX(R$151:R$167,$F713))*$E713</f>
        <v/>
      </c>
      <c r="S713" s="37">
        <f>(INDEX(S$235:S$238,$D713)*INDEX(S$239:S$255,$F713)+S$194*INDEX(S$121:S$137,$F713)*INDEX(S$151:S$167,$F713))*$E713</f>
        <v/>
      </c>
      <c r="T713" s="37">
        <f>(INDEX(T$235:T$238,$D713)*INDEX(T$239:T$255,$F713)+T$194*INDEX(T$121:T$137,$F713)*INDEX(T$151:T$167,$F713))*$E713</f>
        <v/>
      </c>
      <c r="U713" s="37">
        <f>(INDEX(U$235:U$238,$D713)*INDEX(U$239:U$255,$F713)+U$194*INDEX(U$121:U$137,$F713)*INDEX(U$151:U$167,$F713))*$E713</f>
        <v/>
      </c>
      <c r="V713" s="37">
        <f>(INDEX(V$235:V$238,$D713)*INDEX(V$239:V$255,$F713)+V$194*INDEX(V$121:V$137,$F713)*INDEX(V$151:V$167,$F713))*$E713</f>
        <v/>
      </c>
      <c r="W713" s="37">
        <f>(INDEX(W$235:W$238,$D713)*INDEX(W$239:W$255,$F713)+W$194*INDEX(W$121:W$137,$F713)*INDEX(W$151:W$167,$F713))*$E713</f>
        <v/>
      </c>
      <c r="X713" s="37">
        <f>(INDEX(X$235:X$238,$D713)*INDEX(X$239:X$255,$F713)+X$194*INDEX(X$121:X$137,$F713)*INDEX(X$151:X$167,$F713))*$E713</f>
        <v/>
      </c>
      <c r="Y713" s="37">
        <f>(INDEX(Y$235:Y$238,$D713)*INDEX(Y$239:Y$255,$F713)+Y$194*INDEX(Y$121:Y$137,$F713)*INDEX(Y$151:Y$167,$F713))*$E713</f>
        <v/>
      </c>
      <c r="Z713" s="37">
        <f>(INDEX(Z$235:Z$238,$D713)*INDEX(Z$239:Z$255,$F713)+Z$194*INDEX(Z$121:Z$137,$F713)*INDEX(Z$151:Z$167,$F713))*$E713</f>
        <v/>
      </c>
      <c r="AA713" s="37">
        <f>(INDEX(AA$235:AA$238,$D713)*INDEX(AA$239:AA$255,$F713)+AA$194*INDEX(AA$121:AA$137,$F713)*INDEX(AA$151:AA$167,$F713))*$E713</f>
        <v/>
      </c>
      <c r="AB713" s="37">
        <f>(INDEX(AB$235:AB$238,$D713)*INDEX(AB$239:AB$255,$F713)+AB$194*INDEX(AB$121:AB$137,$F713)*INDEX(AB$151:AB$167,$F713))*$E713</f>
        <v/>
      </c>
      <c r="AC713" s="37">
        <f>(INDEX(AC$235:AC$238,$D713)*INDEX(AC$239:AC$255,$F713)+AC$194*INDEX(AC$121:AC$137,$F713)*INDEX(AC$151:AC$167,$F713))*$E713</f>
        <v/>
      </c>
      <c r="AD713" s="40">
        <f>SHADOWEFF(INDEX(AD$235:AD$238,$D713),INDEX(AD$239:AD$255,$F713),AD$194,INDEX(AD$121:AD$137,$F713),INDEX(AD$151:AD$167,$F713),$E713)</f>
        <v/>
      </c>
      <c r="AF713" s="11">
        <f>LOWER(Settings!$C$4)&amp;".mit."&amp;$A713&amp;IF($C713="","","."&amp;$C713&amp;"."&amp;$B713)&amp;IF(INDEX(Variables!$D$5:$D$105,MATCH($A713,Variables!$A$5:$A$105,0))="","","."&amp;INDEX(Variables!$D$5:$D$105,MATCH($A713,Variables!$A$5:$A$105,0)))&amp;"."&amp;AF$5</f>
        <v/>
      </c>
      <c r="AG713" s="38">
        <f>(INDEX(AG$235:AG$238,$D713)*INDEX(AG$239:AG$255,$F713)+AG$194*INDEX(AG$121:AG$137,$F713)*INDEX(AG$151:AG$167,$F713))*$E713</f>
        <v/>
      </c>
      <c r="AH713" s="37">
        <f>(INDEX(AH$235:AH$238,$D713)*INDEX(AH$239:AH$255,$F713)+AH$194*INDEX(AH$121:AH$137,$F713)*INDEX(AH$151:AH$167,$F713))*$E713</f>
        <v/>
      </c>
      <c r="AI713" s="37">
        <f>(INDEX(AI$235:AI$238,$D713)*INDEX(AI$239:AI$255,$F713)+AI$194*INDEX(AI$121:AI$137,$F713)*INDEX(AI$151:AI$167,$F713))*$E713</f>
        <v/>
      </c>
      <c r="AJ713" s="37">
        <f>(INDEX(AJ$235:AJ$238,$D713)*INDEX(AJ$239:AJ$255,$F713)+AJ$194*INDEX(AJ$121:AJ$137,$F713)*INDEX(AJ$151:AJ$167,$F713))*$E713</f>
        <v/>
      </c>
      <c r="AK713" s="37">
        <f>(INDEX(AK$235:AK$238,$D713)*INDEX(AK$239:AK$255,$F713)+AK$194*INDEX(AK$121:AK$137,$F713)*INDEX(AK$151:AK$167,$F713))*$E713</f>
        <v/>
      </c>
      <c r="AL713" s="37">
        <f>(INDEX(AL$235:AL$238,$D713)*INDEX(AL$239:AL$255,$F713)+AL$194*INDEX(AL$121:AL$137,$F713)*INDEX(AL$151:AL$167,$F713))*$E713</f>
        <v/>
      </c>
      <c r="AM713" s="37">
        <f>(INDEX(AM$235:AM$238,$D713)*INDEX(AM$239:AM$255,$F713)+AM$194*INDEX(AM$121:AM$137,$F713)*INDEX(AM$151:AM$167,$F713))*$E713</f>
        <v/>
      </c>
      <c r="AN713" s="37">
        <f>(INDEX(AN$235:AN$238,$D713)*INDEX(AN$239:AN$255,$F713)+AN$194*INDEX(AN$121:AN$137,$F713)*INDEX(AN$151:AN$167,$F713))*$E713</f>
        <v/>
      </c>
      <c r="AO713" s="37">
        <f>(INDEX(AO$235:AO$238,$D713)*INDEX(AO$239:AO$255,$F713)+AO$194*INDEX(AO$121:AO$137,$F713)*INDEX(AO$151:AO$167,$F713))*$E713</f>
        <v/>
      </c>
      <c r="AP713" s="37">
        <f>(INDEX(AP$235:AP$238,$D713)*INDEX(AP$239:AP$255,$F713)+AP$194*INDEX(AP$121:AP$137,$F713)*INDEX(AP$151:AP$167,$F713))*$E713</f>
        <v/>
      </c>
      <c r="AQ713" s="37">
        <f>(INDEX(AQ$235:AQ$238,$D713)*INDEX(AQ$239:AQ$255,$F713)+AQ$194*INDEX(AQ$121:AQ$137,$F713)*INDEX(AQ$151:AQ$167,$F713))*$E713</f>
        <v/>
      </c>
      <c r="AR713" s="37">
        <f>(INDEX(AR$235:AR$238,$D713)*INDEX(AR$239:AR$255,$F713)+AR$194*INDEX(AR$121:AR$137,$F713)*INDEX(AR$151:AR$167,$F713))*$E713</f>
        <v/>
      </c>
      <c r="AS713" s="37">
        <f>(INDEX(AS$235:AS$238,$D713)*INDEX(AS$239:AS$255,$F713)+AS$194*INDEX(AS$121:AS$137,$F713)*INDEX(AS$151:AS$167,$F713))*$E713</f>
        <v/>
      </c>
      <c r="AT713" s="37">
        <f>(INDEX(AT$235:AT$238,$D713)*INDEX(AT$239:AT$255,$F713)+AT$194*INDEX(AT$121:AT$137,$F713)*INDEX(AT$151:AT$167,$F713))*$E713</f>
        <v/>
      </c>
      <c r="AU713" s="37">
        <f>(INDEX(AU$235:AU$238,$D713)*INDEX(AU$239:AU$255,$F713)+AU$194*INDEX(AU$121:AU$137,$F713)*INDEX(AU$151:AU$167,$F713))*$E713</f>
        <v/>
      </c>
      <c r="AV713" s="37">
        <f>(INDEX(AV$235:AV$238,$D713)*INDEX(AV$239:AV$255,$F713)+AV$194*INDEX(AV$121:AV$137,$F713)*INDEX(AV$151:AV$167,$F713))*$E713</f>
        <v/>
      </c>
      <c r="AW713" s="37">
        <f>(INDEX(AW$235:AW$238,$D713)*INDEX(AW$239:AW$255,$F713)+AW$194*INDEX(AW$121:AW$137,$F713)*INDEX(AW$151:AW$167,$F713))*$E713</f>
        <v/>
      </c>
      <c r="AX713" s="37">
        <f>(INDEX(AX$235:AX$238,$D713)*INDEX(AX$239:AX$255,$F713)+AX$194*INDEX(AX$121:AX$137,$F713)*INDEX(AX$151:AX$167,$F713))*$E713</f>
        <v/>
      </c>
      <c r="AY713" s="40">
        <f>SHADOWEFF(INDEX(AY$235:AY$238,$D713),INDEX(AY$239:AY$255,$F713),AY$194,INDEX(AY$121:AY$137,$F713),INDEX(AY$151:AY$167,$F713),$E713)</f>
        <v/>
      </c>
    </row>
    <row r="714" hidden="1" outlineLevel="2">
      <c r="A714" s="14" t="inlineStr">
        <is>
          <t>shp</t>
        </is>
      </c>
      <c r="B714" s="14" t="inlineStr">
        <is>
          <t>ker</t>
        </is>
      </c>
      <c r="C714" s="14" t="inlineStr">
        <is>
          <t>nav</t>
        </is>
      </c>
      <c r="D714" s="37">
        <f>INDEX(Inputs!$M$5:$M$132,MATCH($B714&amp;"|"&amp;$C714,Inputs!$A$5:$A$132,0))</f>
        <v/>
      </c>
      <c r="E714" s="37">
        <f>INDEX(Inputs!$T$5:$T$132,MATCH($B714&amp;"|"&amp;$C714,Inputs!$A$5:$A$132,0))</f>
        <v/>
      </c>
      <c r="F714" s="37">
        <f>INDEX(Inputs!$K$5:$K$132,MATCH($B714&amp;"|"&amp;$C714,Inputs!$A$5:$A$132,0))</f>
        <v/>
      </c>
      <c r="G714" s="36" t="n"/>
      <c r="H714" s="14">
        <f>INDEX(Variables!$B$5:$B$105,MATCH($A714,Variables!$A$5:$A$105,0))&amp;IF($C714="",""," | "&amp;INDEX(Mapping!$B$5:$B$26,MATCH($C714,Mapping!$A$5:$A$26,0))&amp;" | "&amp;INDEX(Mapping!$B$30:$B$41,MATCH($B714,Mapping!$A$30:$A$41,0)))</f>
        <v/>
      </c>
      <c r="I714" s="14">
        <f>INDEX(Variables!$C$5:$C$105,MATCH($A714,Variables!$A$5:$A$105,0))</f>
        <v/>
      </c>
      <c r="J714" s="14">
        <f>INDEX(Variables!$E$5:$E$105,MATCH($A714,Variables!$A$5:$A$105,0))</f>
        <v/>
      </c>
      <c r="K714" s="11">
        <f>LOWER(Settings!$C$4)&amp;".mit."&amp;$A714&amp;IF($C714="","","."&amp;$C714&amp;"."&amp;$B714)&amp;IF(INDEX(Variables!$D$5:$D$105,MATCH($A714,Variables!$A$5:$A$105,0))="","","."&amp;INDEX(Variables!$D$5:$D$105,MATCH($A714,Variables!$A$5:$A$105,0)))&amp;"."&amp;K$5</f>
        <v/>
      </c>
      <c r="L714" s="38">
        <f>(INDEX(L$235:L$238,$D714)*INDEX(L$239:L$255,$F714)+L$194*INDEX(L$121:L$137,$F714)*INDEX(L$151:L$167,$F714))*$E714</f>
        <v/>
      </c>
      <c r="M714" s="37">
        <f>(INDEX(M$235:M$238,$D714)*INDEX(M$239:M$255,$F714)+M$194*INDEX(M$121:M$137,$F714)*INDEX(M$151:M$167,$F714))*$E714</f>
        <v/>
      </c>
      <c r="N714" s="37">
        <f>(INDEX(N$235:N$238,$D714)*INDEX(N$239:N$255,$F714)+N$194*INDEX(N$121:N$137,$F714)*INDEX(N$151:N$167,$F714))*$E714</f>
        <v/>
      </c>
      <c r="O714" s="37">
        <f>(INDEX(O$235:O$238,$D714)*INDEX(O$239:O$255,$F714)+O$194*INDEX(O$121:O$137,$F714)*INDEX(O$151:O$167,$F714))*$E714</f>
        <v/>
      </c>
      <c r="P714" s="37">
        <f>(INDEX(P$235:P$238,$D714)*INDEX(P$239:P$255,$F714)+P$194*INDEX(P$121:P$137,$F714)*INDEX(P$151:P$167,$F714))*$E714</f>
        <v/>
      </c>
      <c r="Q714" s="37">
        <f>(INDEX(Q$235:Q$238,$D714)*INDEX(Q$239:Q$255,$F714)+Q$194*INDEX(Q$121:Q$137,$F714)*INDEX(Q$151:Q$167,$F714))*$E714</f>
        <v/>
      </c>
      <c r="R714" s="37">
        <f>(INDEX(R$235:R$238,$D714)*INDEX(R$239:R$255,$F714)+R$194*INDEX(R$121:R$137,$F714)*INDEX(R$151:R$167,$F714))*$E714</f>
        <v/>
      </c>
      <c r="S714" s="37">
        <f>(INDEX(S$235:S$238,$D714)*INDEX(S$239:S$255,$F714)+S$194*INDEX(S$121:S$137,$F714)*INDEX(S$151:S$167,$F714))*$E714</f>
        <v/>
      </c>
      <c r="T714" s="37">
        <f>(INDEX(T$235:T$238,$D714)*INDEX(T$239:T$255,$F714)+T$194*INDEX(T$121:T$137,$F714)*INDEX(T$151:T$167,$F714))*$E714</f>
        <v/>
      </c>
      <c r="U714" s="37">
        <f>(INDEX(U$235:U$238,$D714)*INDEX(U$239:U$255,$F714)+U$194*INDEX(U$121:U$137,$F714)*INDEX(U$151:U$167,$F714))*$E714</f>
        <v/>
      </c>
      <c r="V714" s="37">
        <f>(INDEX(V$235:V$238,$D714)*INDEX(V$239:V$255,$F714)+V$194*INDEX(V$121:V$137,$F714)*INDEX(V$151:V$167,$F714))*$E714</f>
        <v/>
      </c>
      <c r="W714" s="37">
        <f>(INDEX(W$235:W$238,$D714)*INDEX(W$239:W$255,$F714)+W$194*INDEX(W$121:W$137,$F714)*INDEX(W$151:W$167,$F714))*$E714</f>
        <v/>
      </c>
      <c r="X714" s="37">
        <f>(INDEX(X$235:X$238,$D714)*INDEX(X$239:X$255,$F714)+X$194*INDEX(X$121:X$137,$F714)*INDEX(X$151:X$167,$F714))*$E714</f>
        <v/>
      </c>
      <c r="Y714" s="37">
        <f>(INDEX(Y$235:Y$238,$D714)*INDEX(Y$239:Y$255,$F714)+Y$194*INDEX(Y$121:Y$137,$F714)*INDEX(Y$151:Y$167,$F714))*$E714</f>
        <v/>
      </c>
      <c r="Z714" s="37">
        <f>(INDEX(Z$235:Z$238,$D714)*INDEX(Z$239:Z$255,$F714)+Z$194*INDEX(Z$121:Z$137,$F714)*INDEX(Z$151:Z$167,$F714))*$E714</f>
        <v/>
      </c>
      <c r="AA714" s="37">
        <f>(INDEX(AA$235:AA$238,$D714)*INDEX(AA$239:AA$255,$F714)+AA$194*INDEX(AA$121:AA$137,$F714)*INDEX(AA$151:AA$167,$F714))*$E714</f>
        <v/>
      </c>
      <c r="AB714" s="37">
        <f>(INDEX(AB$235:AB$238,$D714)*INDEX(AB$239:AB$255,$F714)+AB$194*INDEX(AB$121:AB$137,$F714)*INDEX(AB$151:AB$167,$F714))*$E714</f>
        <v/>
      </c>
      <c r="AC714" s="37">
        <f>(INDEX(AC$235:AC$238,$D714)*INDEX(AC$239:AC$255,$F714)+AC$194*INDEX(AC$121:AC$137,$F714)*INDEX(AC$151:AC$167,$F714))*$E714</f>
        <v/>
      </c>
      <c r="AD714" s="40">
        <f>SHADOWEFF(INDEX(AD$235:AD$238,$D714),INDEX(AD$239:AD$255,$F714),AD$194,INDEX(AD$121:AD$137,$F714),INDEX(AD$151:AD$167,$F714),$E714)</f>
        <v/>
      </c>
      <c r="AF714" s="11">
        <f>LOWER(Settings!$C$4)&amp;".mit."&amp;$A714&amp;IF($C714="","","."&amp;$C714&amp;"."&amp;$B714)&amp;IF(INDEX(Variables!$D$5:$D$105,MATCH($A714,Variables!$A$5:$A$105,0))="","","."&amp;INDEX(Variables!$D$5:$D$105,MATCH($A714,Variables!$A$5:$A$105,0)))&amp;"."&amp;AF$5</f>
        <v/>
      </c>
      <c r="AG714" s="38">
        <f>(INDEX(AG$235:AG$238,$D714)*INDEX(AG$239:AG$255,$F714)+AG$194*INDEX(AG$121:AG$137,$F714)*INDEX(AG$151:AG$167,$F714))*$E714</f>
        <v/>
      </c>
      <c r="AH714" s="37">
        <f>(INDEX(AH$235:AH$238,$D714)*INDEX(AH$239:AH$255,$F714)+AH$194*INDEX(AH$121:AH$137,$F714)*INDEX(AH$151:AH$167,$F714))*$E714</f>
        <v/>
      </c>
      <c r="AI714" s="37">
        <f>(INDEX(AI$235:AI$238,$D714)*INDEX(AI$239:AI$255,$F714)+AI$194*INDEX(AI$121:AI$137,$F714)*INDEX(AI$151:AI$167,$F714))*$E714</f>
        <v/>
      </c>
      <c r="AJ714" s="37">
        <f>(INDEX(AJ$235:AJ$238,$D714)*INDEX(AJ$239:AJ$255,$F714)+AJ$194*INDEX(AJ$121:AJ$137,$F714)*INDEX(AJ$151:AJ$167,$F714))*$E714</f>
        <v/>
      </c>
      <c r="AK714" s="37">
        <f>(INDEX(AK$235:AK$238,$D714)*INDEX(AK$239:AK$255,$F714)+AK$194*INDEX(AK$121:AK$137,$F714)*INDEX(AK$151:AK$167,$F714))*$E714</f>
        <v/>
      </c>
      <c r="AL714" s="37">
        <f>(INDEX(AL$235:AL$238,$D714)*INDEX(AL$239:AL$255,$F714)+AL$194*INDEX(AL$121:AL$137,$F714)*INDEX(AL$151:AL$167,$F714))*$E714</f>
        <v/>
      </c>
      <c r="AM714" s="37">
        <f>(INDEX(AM$235:AM$238,$D714)*INDEX(AM$239:AM$255,$F714)+AM$194*INDEX(AM$121:AM$137,$F714)*INDEX(AM$151:AM$167,$F714))*$E714</f>
        <v/>
      </c>
      <c r="AN714" s="37">
        <f>(INDEX(AN$235:AN$238,$D714)*INDEX(AN$239:AN$255,$F714)+AN$194*INDEX(AN$121:AN$137,$F714)*INDEX(AN$151:AN$167,$F714))*$E714</f>
        <v/>
      </c>
      <c r="AO714" s="37">
        <f>(INDEX(AO$235:AO$238,$D714)*INDEX(AO$239:AO$255,$F714)+AO$194*INDEX(AO$121:AO$137,$F714)*INDEX(AO$151:AO$167,$F714))*$E714</f>
        <v/>
      </c>
      <c r="AP714" s="37">
        <f>(INDEX(AP$235:AP$238,$D714)*INDEX(AP$239:AP$255,$F714)+AP$194*INDEX(AP$121:AP$137,$F714)*INDEX(AP$151:AP$167,$F714))*$E714</f>
        <v/>
      </c>
      <c r="AQ714" s="37">
        <f>(INDEX(AQ$235:AQ$238,$D714)*INDEX(AQ$239:AQ$255,$F714)+AQ$194*INDEX(AQ$121:AQ$137,$F714)*INDEX(AQ$151:AQ$167,$F714))*$E714</f>
        <v/>
      </c>
      <c r="AR714" s="37">
        <f>(INDEX(AR$235:AR$238,$D714)*INDEX(AR$239:AR$255,$F714)+AR$194*INDEX(AR$121:AR$137,$F714)*INDEX(AR$151:AR$167,$F714))*$E714</f>
        <v/>
      </c>
      <c r="AS714" s="37">
        <f>(INDEX(AS$235:AS$238,$D714)*INDEX(AS$239:AS$255,$F714)+AS$194*INDEX(AS$121:AS$137,$F714)*INDEX(AS$151:AS$167,$F714))*$E714</f>
        <v/>
      </c>
      <c r="AT714" s="37">
        <f>(INDEX(AT$235:AT$238,$D714)*INDEX(AT$239:AT$255,$F714)+AT$194*INDEX(AT$121:AT$137,$F714)*INDEX(AT$151:AT$167,$F714))*$E714</f>
        <v/>
      </c>
      <c r="AU714" s="37">
        <f>(INDEX(AU$235:AU$238,$D714)*INDEX(AU$239:AU$255,$F714)+AU$194*INDEX(AU$121:AU$137,$F714)*INDEX(AU$151:AU$167,$F714))*$E714</f>
        <v/>
      </c>
      <c r="AV714" s="37">
        <f>(INDEX(AV$235:AV$238,$D714)*INDEX(AV$239:AV$255,$F714)+AV$194*INDEX(AV$121:AV$137,$F714)*INDEX(AV$151:AV$167,$F714))*$E714</f>
        <v/>
      </c>
      <c r="AW714" s="37">
        <f>(INDEX(AW$235:AW$238,$D714)*INDEX(AW$239:AW$255,$F714)+AW$194*INDEX(AW$121:AW$137,$F714)*INDEX(AW$151:AW$167,$F714))*$E714</f>
        <v/>
      </c>
      <c r="AX714" s="37">
        <f>(INDEX(AX$235:AX$238,$D714)*INDEX(AX$239:AX$255,$F714)+AX$194*INDEX(AX$121:AX$137,$F714)*INDEX(AX$151:AX$167,$F714))*$E714</f>
        <v/>
      </c>
      <c r="AY714" s="40">
        <f>SHADOWEFF(INDEX(AY$235:AY$238,$D714),INDEX(AY$239:AY$255,$F714),AY$194,INDEX(AY$121:AY$137,$F714),INDEX(AY$151:AY$167,$F714),$E714)</f>
        <v/>
      </c>
    </row>
    <row r="715" hidden="1" outlineLevel="2">
      <c r="A715" s="14" t="inlineStr">
        <is>
          <t>shp</t>
        </is>
      </c>
      <c r="B715" s="14" t="inlineStr">
        <is>
          <t>oop</t>
        </is>
      </c>
      <c r="C715" s="14" t="inlineStr">
        <is>
          <t>nav</t>
        </is>
      </c>
      <c r="D715" s="37">
        <f>INDEX(Inputs!$M$5:$M$132,MATCH($B715&amp;"|"&amp;$C715,Inputs!$A$5:$A$132,0))</f>
        <v/>
      </c>
      <c r="E715" s="37">
        <f>INDEX(Inputs!$T$5:$T$132,MATCH($B715&amp;"|"&amp;$C715,Inputs!$A$5:$A$132,0))</f>
        <v/>
      </c>
      <c r="F715" s="37">
        <f>INDEX(Inputs!$K$5:$K$132,MATCH($B715&amp;"|"&amp;$C715,Inputs!$A$5:$A$132,0))</f>
        <v/>
      </c>
      <c r="G715" s="36" t="n"/>
      <c r="H715" s="14">
        <f>INDEX(Variables!$B$5:$B$105,MATCH($A715,Variables!$A$5:$A$105,0))&amp;IF($C715="",""," | "&amp;INDEX(Mapping!$B$5:$B$26,MATCH($C715,Mapping!$A$5:$A$26,0))&amp;" | "&amp;INDEX(Mapping!$B$30:$B$41,MATCH($B715,Mapping!$A$30:$A$41,0)))</f>
        <v/>
      </c>
      <c r="I715" s="14">
        <f>INDEX(Variables!$C$5:$C$105,MATCH($A715,Variables!$A$5:$A$105,0))</f>
        <v/>
      </c>
      <c r="J715" s="14">
        <f>INDEX(Variables!$E$5:$E$105,MATCH($A715,Variables!$A$5:$A$105,0))</f>
        <v/>
      </c>
      <c r="K715" s="11">
        <f>LOWER(Settings!$C$4)&amp;".mit."&amp;$A715&amp;IF($C715="","","."&amp;$C715&amp;"."&amp;$B715)&amp;IF(INDEX(Variables!$D$5:$D$105,MATCH($A715,Variables!$A$5:$A$105,0))="","","."&amp;INDEX(Variables!$D$5:$D$105,MATCH($A715,Variables!$A$5:$A$105,0)))&amp;"."&amp;K$5</f>
        <v/>
      </c>
      <c r="L715" s="38">
        <f>(INDEX(L$235:L$238,$D715)*INDEX(L$239:L$255,$F715)+L$194*INDEX(L$121:L$137,$F715)*INDEX(L$151:L$167,$F715))*$E715</f>
        <v/>
      </c>
      <c r="M715" s="37">
        <f>(INDEX(M$235:M$238,$D715)*INDEX(M$239:M$255,$F715)+M$194*INDEX(M$121:M$137,$F715)*INDEX(M$151:M$167,$F715))*$E715</f>
        <v/>
      </c>
      <c r="N715" s="37">
        <f>(INDEX(N$235:N$238,$D715)*INDEX(N$239:N$255,$F715)+N$194*INDEX(N$121:N$137,$F715)*INDEX(N$151:N$167,$F715))*$E715</f>
        <v/>
      </c>
      <c r="O715" s="37">
        <f>(INDEX(O$235:O$238,$D715)*INDEX(O$239:O$255,$F715)+O$194*INDEX(O$121:O$137,$F715)*INDEX(O$151:O$167,$F715))*$E715</f>
        <v/>
      </c>
      <c r="P715" s="37">
        <f>(INDEX(P$235:P$238,$D715)*INDEX(P$239:P$255,$F715)+P$194*INDEX(P$121:P$137,$F715)*INDEX(P$151:P$167,$F715))*$E715</f>
        <v/>
      </c>
      <c r="Q715" s="37">
        <f>(INDEX(Q$235:Q$238,$D715)*INDEX(Q$239:Q$255,$F715)+Q$194*INDEX(Q$121:Q$137,$F715)*INDEX(Q$151:Q$167,$F715))*$E715</f>
        <v/>
      </c>
      <c r="R715" s="37">
        <f>(INDEX(R$235:R$238,$D715)*INDEX(R$239:R$255,$F715)+R$194*INDEX(R$121:R$137,$F715)*INDEX(R$151:R$167,$F715))*$E715</f>
        <v/>
      </c>
      <c r="S715" s="37">
        <f>(INDEX(S$235:S$238,$D715)*INDEX(S$239:S$255,$F715)+S$194*INDEX(S$121:S$137,$F715)*INDEX(S$151:S$167,$F715))*$E715</f>
        <v/>
      </c>
      <c r="T715" s="37">
        <f>(INDEX(T$235:T$238,$D715)*INDEX(T$239:T$255,$F715)+T$194*INDEX(T$121:T$137,$F715)*INDEX(T$151:T$167,$F715))*$E715</f>
        <v/>
      </c>
      <c r="U715" s="37">
        <f>(INDEX(U$235:U$238,$D715)*INDEX(U$239:U$255,$F715)+U$194*INDEX(U$121:U$137,$F715)*INDEX(U$151:U$167,$F715))*$E715</f>
        <v/>
      </c>
      <c r="V715" s="37">
        <f>(INDEX(V$235:V$238,$D715)*INDEX(V$239:V$255,$F715)+V$194*INDEX(V$121:V$137,$F715)*INDEX(V$151:V$167,$F715))*$E715</f>
        <v/>
      </c>
      <c r="W715" s="37">
        <f>(INDEX(W$235:W$238,$D715)*INDEX(W$239:W$255,$F715)+W$194*INDEX(W$121:W$137,$F715)*INDEX(W$151:W$167,$F715))*$E715</f>
        <v/>
      </c>
      <c r="X715" s="37">
        <f>(INDEX(X$235:X$238,$D715)*INDEX(X$239:X$255,$F715)+X$194*INDEX(X$121:X$137,$F715)*INDEX(X$151:X$167,$F715))*$E715</f>
        <v/>
      </c>
      <c r="Y715" s="37">
        <f>(INDEX(Y$235:Y$238,$D715)*INDEX(Y$239:Y$255,$F715)+Y$194*INDEX(Y$121:Y$137,$F715)*INDEX(Y$151:Y$167,$F715))*$E715</f>
        <v/>
      </c>
      <c r="Z715" s="37">
        <f>(INDEX(Z$235:Z$238,$D715)*INDEX(Z$239:Z$255,$F715)+Z$194*INDEX(Z$121:Z$137,$F715)*INDEX(Z$151:Z$167,$F715))*$E715</f>
        <v/>
      </c>
      <c r="AA715" s="37">
        <f>(INDEX(AA$235:AA$238,$D715)*INDEX(AA$239:AA$255,$F715)+AA$194*INDEX(AA$121:AA$137,$F715)*INDEX(AA$151:AA$167,$F715))*$E715</f>
        <v/>
      </c>
      <c r="AB715" s="37">
        <f>(INDEX(AB$235:AB$238,$D715)*INDEX(AB$239:AB$255,$F715)+AB$194*INDEX(AB$121:AB$137,$F715)*INDEX(AB$151:AB$167,$F715))*$E715</f>
        <v/>
      </c>
      <c r="AC715" s="37">
        <f>(INDEX(AC$235:AC$238,$D715)*INDEX(AC$239:AC$255,$F715)+AC$194*INDEX(AC$121:AC$137,$F715)*INDEX(AC$151:AC$167,$F715))*$E715</f>
        <v/>
      </c>
      <c r="AD715" s="40">
        <f>SHADOWEFF(INDEX(AD$235:AD$238,$D715),INDEX(AD$239:AD$255,$F715),AD$194,INDEX(AD$121:AD$137,$F715),INDEX(AD$151:AD$167,$F715),$E715)</f>
        <v/>
      </c>
      <c r="AF715" s="11">
        <f>LOWER(Settings!$C$4)&amp;".mit."&amp;$A715&amp;IF($C715="","","."&amp;$C715&amp;"."&amp;$B715)&amp;IF(INDEX(Variables!$D$5:$D$105,MATCH($A715,Variables!$A$5:$A$105,0))="","","."&amp;INDEX(Variables!$D$5:$D$105,MATCH($A715,Variables!$A$5:$A$105,0)))&amp;"."&amp;AF$5</f>
        <v/>
      </c>
      <c r="AG715" s="38">
        <f>(INDEX(AG$235:AG$238,$D715)*INDEX(AG$239:AG$255,$F715)+AG$194*INDEX(AG$121:AG$137,$F715)*INDEX(AG$151:AG$167,$F715))*$E715</f>
        <v/>
      </c>
      <c r="AH715" s="37">
        <f>(INDEX(AH$235:AH$238,$D715)*INDEX(AH$239:AH$255,$F715)+AH$194*INDEX(AH$121:AH$137,$F715)*INDEX(AH$151:AH$167,$F715))*$E715</f>
        <v/>
      </c>
      <c r="AI715" s="37">
        <f>(INDEX(AI$235:AI$238,$D715)*INDEX(AI$239:AI$255,$F715)+AI$194*INDEX(AI$121:AI$137,$F715)*INDEX(AI$151:AI$167,$F715))*$E715</f>
        <v/>
      </c>
      <c r="AJ715" s="37">
        <f>(INDEX(AJ$235:AJ$238,$D715)*INDEX(AJ$239:AJ$255,$F715)+AJ$194*INDEX(AJ$121:AJ$137,$F715)*INDEX(AJ$151:AJ$167,$F715))*$E715</f>
        <v/>
      </c>
      <c r="AK715" s="37">
        <f>(INDEX(AK$235:AK$238,$D715)*INDEX(AK$239:AK$255,$F715)+AK$194*INDEX(AK$121:AK$137,$F715)*INDEX(AK$151:AK$167,$F715))*$E715</f>
        <v/>
      </c>
      <c r="AL715" s="37">
        <f>(INDEX(AL$235:AL$238,$D715)*INDEX(AL$239:AL$255,$F715)+AL$194*INDEX(AL$121:AL$137,$F715)*INDEX(AL$151:AL$167,$F715))*$E715</f>
        <v/>
      </c>
      <c r="AM715" s="37">
        <f>(INDEX(AM$235:AM$238,$D715)*INDEX(AM$239:AM$255,$F715)+AM$194*INDEX(AM$121:AM$137,$F715)*INDEX(AM$151:AM$167,$F715))*$E715</f>
        <v/>
      </c>
      <c r="AN715" s="37">
        <f>(INDEX(AN$235:AN$238,$D715)*INDEX(AN$239:AN$255,$F715)+AN$194*INDEX(AN$121:AN$137,$F715)*INDEX(AN$151:AN$167,$F715))*$E715</f>
        <v/>
      </c>
      <c r="AO715" s="37">
        <f>(INDEX(AO$235:AO$238,$D715)*INDEX(AO$239:AO$255,$F715)+AO$194*INDEX(AO$121:AO$137,$F715)*INDEX(AO$151:AO$167,$F715))*$E715</f>
        <v/>
      </c>
      <c r="AP715" s="37">
        <f>(INDEX(AP$235:AP$238,$D715)*INDEX(AP$239:AP$255,$F715)+AP$194*INDEX(AP$121:AP$137,$F715)*INDEX(AP$151:AP$167,$F715))*$E715</f>
        <v/>
      </c>
      <c r="AQ715" s="37">
        <f>(INDEX(AQ$235:AQ$238,$D715)*INDEX(AQ$239:AQ$255,$F715)+AQ$194*INDEX(AQ$121:AQ$137,$F715)*INDEX(AQ$151:AQ$167,$F715))*$E715</f>
        <v/>
      </c>
      <c r="AR715" s="37">
        <f>(INDEX(AR$235:AR$238,$D715)*INDEX(AR$239:AR$255,$F715)+AR$194*INDEX(AR$121:AR$137,$F715)*INDEX(AR$151:AR$167,$F715))*$E715</f>
        <v/>
      </c>
      <c r="AS715" s="37">
        <f>(INDEX(AS$235:AS$238,$D715)*INDEX(AS$239:AS$255,$F715)+AS$194*INDEX(AS$121:AS$137,$F715)*INDEX(AS$151:AS$167,$F715))*$E715</f>
        <v/>
      </c>
      <c r="AT715" s="37">
        <f>(INDEX(AT$235:AT$238,$D715)*INDEX(AT$239:AT$255,$F715)+AT$194*INDEX(AT$121:AT$137,$F715)*INDEX(AT$151:AT$167,$F715))*$E715</f>
        <v/>
      </c>
      <c r="AU715" s="37">
        <f>(INDEX(AU$235:AU$238,$D715)*INDEX(AU$239:AU$255,$F715)+AU$194*INDEX(AU$121:AU$137,$F715)*INDEX(AU$151:AU$167,$F715))*$E715</f>
        <v/>
      </c>
      <c r="AV715" s="37">
        <f>(INDEX(AV$235:AV$238,$D715)*INDEX(AV$239:AV$255,$F715)+AV$194*INDEX(AV$121:AV$137,$F715)*INDEX(AV$151:AV$167,$F715))*$E715</f>
        <v/>
      </c>
      <c r="AW715" s="37">
        <f>(INDEX(AW$235:AW$238,$D715)*INDEX(AW$239:AW$255,$F715)+AW$194*INDEX(AW$121:AW$137,$F715)*INDEX(AW$151:AW$167,$F715))*$E715</f>
        <v/>
      </c>
      <c r="AX715" s="37">
        <f>(INDEX(AX$235:AX$238,$D715)*INDEX(AX$239:AX$255,$F715)+AX$194*INDEX(AX$121:AX$137,$F715)*INDEX(AX$151:AX$167,$F715))*$E715</f>
        <v/>
      </c>
      <c r="AY715" s="40">
        <f>SHADOWEFF(INDEX(AY$235:AY$238,$D715),INDEX(AY$239:AY$255,$F715),AY$194,INDEX(AY$121:AY$137,$F715),INDEX(AY$151:AY$167,$F715),$E715)</f>
        <v/>
      </c>
    </row>
    <row r="716" hidden="1" outlineLevel="2">
      <c r="A716" s="14" t="inlineStr">
        <is>
          <t>shp</t>
        </is>
      </c>
      <c r="B716" s="14" t="inlineStr">
        <is>
          <t>bio</t>
        </is>
      </c>
      <c r="C716" s="14" t="inlineStr">
        <is>
          <t>nav</t>
        </is>
      </c>
      <c r="D716" s="37">
        <f>INDEX(Inputs!$M$5:$M$132,MATCH($B716&amp;"|"&amp;$C716,Inputs!$A$5:$A$132,0))</f>
        <v/>
      </c>
      <c r="E716" s="37">
        <f>INDEX(Inputs!$T$5:$T$132,MATCH($B716&amp;"|"&amp;$C716,Inputs!$A$5:$A$132,0))</f>
        <v/>
      </c>
      <c r="F716" s="37">
        <f>INDEX(Inputs!$K$5:$K$132,MATCH($B716&amp;"|"&amp;$C716,Inputs!$A$5:$A$132,0))</f>
        <v/>
      </c>
      <c r="G716" s="36" t="n"/>
      <c r="H716" s="14">
        <f>INDEX(Variables!$B$5:$B$105,MATCH($A716,Variables!$A$5:$A$105,0))&amp;IF($C716="",""," | "&amp;INDEX(Mapping!$B$5:$B$26,MATCH($C716,Mapping!$A$5:$A$26,0))&amp;" | "&amp;INDEX(Mapping!$B$30:$B$41,MATCH($B716,Mapping!$A$30:$A$41,0)))</f>
        <v/>
      </c>
      <c r="I716" s="14">
        <f>INDEX(Variables!$C$5:$C$105,MATCH($A716,Variables!$A$5:$A$105,0))</f>
        <v/>
      </c>
      <c r="J716" s="14">
        <f>INDEX(Variables!$E$5:$E$105,MATCH($A716,Variables!$A$5:$A$105,0))</f>
        <v/>
      </c>
      <c r="K716" s="11">
        <f>LOWER(Settings!$C$4)&amp;".mit."&amp;$A716&amp;IF($C716="","","."&amp;$C716&amp;"."&amp;$B716)&amp;IF(INDEX(Variables!$D$5:$D$105,MATCH($A716,Variables!$A$5:$A$105,0))="","","."&amp;INDEX(Variables!$D$5:$D$105,MATCH($A716,Variables!$A$5:$A$105,0)))&amp;"."&amp;K$5</f>
        <v/>
      </c>
      <c r="L716" s="38">
        <f>(INDEX(L$235:L$238,$D716)*INDEX(L$239:L$255,$F716)+L$194*INDEX(L$121:L$137,$F716)*INDEX(L$151:L$167,$F716))*$E716</f>
        <v/>
      </c>
      <c r="M716" s="37">
        <f>(INDEX(M$235:M$238,$D716)*INDEX(M$239:M$255,$F716)+M$194*INDEX(M$121:M$137,$F716)*INDEX(M$151:M$167,$F716))*$E716</f>
        <v/>
      </c>
      <c r="N716" s="37">
        <f>(INDEX(N$235:N$238,$D716)*INDEX(N$239:N$255,$F716)+N$194*INDEX(N$121:N$137,$F716)*INDEX(N$151:N$167,$F716))*$E716</f>
        <v/>
      </c>
      <c r="O716" s="37">
        <f>(INDEX(O$235:O$238,$D716)*INDEX(O$239:O$255,$F716)+O$194*INDEX(O$121:O$137,$F716)*INDEX(O$151:O$167,$F716))*$E716</f>
        <v/>
      </c>
      <c r="P716" s="37">
        <f>(INDEX(P$235:P$238,$D716)*INDEX(P$239:P$255,$F716)+P$194*INDEX(P$121:P$137,$F716)*INDEX(P$151:P$167,$F716))*$E716</f>
        <v/>
      </c>
      <c r="Q716" s="37">
        <f>(INDEX(Q$235:Q$238,$D716)*INDEX(Q$239:Q$255,$F716)+Q$194*INDEX(Q$121:Q$137,$F716)*INDEX(Q$151:Q$167,$F716))*$E716</f>
        <v/>
      </c>
      <c r="R716" s="37">
        <f>(INDEX(R$235:R$238,$D716)*INDEX(R$239:R$255,$F716)+R$194*INDEX(R$121:R$137,$F716)*INDEX(R$151:R$167,$F716))*$E716</f>
        <v/>
      </c>
      <c r="S716" s="37">
        <f>(INDEX(S$235:S$238,$D716)*INDEX(S$239:S$255,$F716)+S$194*INDEX(S$121:S$137,$F716)*INDEX(S$151:S$167,$F716))*$E716</f>
        <v/>
      </c>
      <c r="T716" s="37">
        <f>(INDEX(T$235:T$238,$D716)*INDEX(T$239:T$255,$F716)+T$194*INDEX(T$121:T$137,$F716)*INDEX(T$151:T$167,$F716))*$E716</f>
        <v/>
      </c>
      <c r="U716" s="37">
        <f>(INDEX(U$235:U$238,$D716)*INDEX(U$239:U$255,$F716)+U$194*INDEX(U$121:U$137,$F716)*INDEX(U$151:U$167,$F716))*$E716</f>
        <v/>
      </c>
      <c r="V716" s="37">
        <f>(INDEX(V$235:V$238,$D716)*INDEX(V$239:V$255,$F716)+V$194*INDEX(V$121:V$137,$F716)*INDEX(V$151:V$167,$F716))*$E716</f>
        <v/>
      </c>
      <c r="W716" s="37">
        <f>(INDEX(W$235:W$238,$D716)*INDEX(W$239:W$255,$F716)+W$194*INDEX(W$121:W$137,$F716)*INDEX(W$151:W$167,$F716))*$E716</f>
        <v/>
      </c>
      <c r="X716" s="37">
        <f>(INDEX(X$235:X$238,$D716)*INDEX(X$239:X$255,$F716)+X$194*INDEX(X$121:X$137,$F716)*INDEX(X$151:X$167,$F716))*$E716</f>
        <v/>
      </c>
      <c r="Y716" s="37">
        <f>(INDEX(Y$235:Y$238,$D716)*INDEX(Y$239:Y$255,$F716)+Y$194*INDEX(Y$121:Y$137,$F716)*INDEX(Y$151:Y$167,$F716))*$E716</f>
        <v/>
      </c>
      <c r="Z716" s="37">
        <f>(INDEX(Z$235:Z$238,$D716)*INDEX(Z$239:Z$255,$F716)+Z$194*INDEX(Z$121:Z$137,$F716)*INDEX(Z$151:Z$167,$F716))*$E716</f>
        <v/>
      </c>
      <c r="AA716" s="37">
        <f>(INDEX(AA$235:AA$238,$D716)*INDEX(AA$239:AA$255,$F716)+AA$194*INDEX(AA$121:AA$137,$F716)*INDEX(AA$151:AA$167,$F716))*$E716</f>
        <v/>
      </c>
      <c r="AB716" s="37">
        <f>(INDEX(AB$235:AB$238,$D716)*INDEX(AB$239:AB$255,$F716)+AB$194*INDEX(AB$121:AB$137,$F716)*INDEX(AB$151:AB$167,$F716))*$E716</f>
        <v/>
      </c>
      <c r="AC716" s="37">
        <f>(INDEX(AC$235:AC$238,$D716)*INDEX(AC$239:AC$255,$F716)+AC$194*INDEX(AC$121:AC$137,$F716)*INDEX(AC$151:AC$167,$F716))*$E716</f>
        <v/>
      </c>
      <c r="AD716" s="40">
        <f>SHADOWEFF(INDEX(AD$235:AD$238,$D716),INDEX(AD$239:AD$255,$F716),AD$194,INDEX(AD$121:AD$137,$F716),INDEX(AD$151:AD$167,$F716),$E716)</f>
        <v/>
      </c>
      <c r="AF716" s="11">
        <f>LOWER(Settings!$C$4)&amp;".mit."&amp;$A716&amp;IF($C716="","","."&amp;$C716&amp;"."&amp;$B716)&amp;IF(INDEX(Variables!$D$5:$D$105,MATCH($A716,Variables!$A$5:$A$105,0))="","","."&amp;INDEX(Variables!$D$5:$D$105,MATCH($A716,Variables!$A$5:$A$105,0)))&amp;"."&amp;AF$5</f>
        <v/>
      </c>
      <c r="AG716" s="38">
        <f>(INDEX(AG$235:AG$238,$D716)*INDEX(AG$239:AG$255,$F716)+AG$194*INDEX(AG$121:AG$137,$F716)*INDEX(AG$151:AG$167,$F716))*$E716</f>
        <v/>
      </c>
      <c r="AH716" s="37">
        <f>(INDEX(AH$235:AH$238,$D716)*INDEX(AH$239:AH$255,$F716)+AH$194*INDEX(AH$121:AH$137,$F716)*INDEX(AH$151:AH$167,$F716))*$E716</f>
        <v/>
      </c>
      <c r="AI716" s="37">
        <f>(INDEX(AI$235:AI$238,$D716)*INDEX(AI$239:AI$255,$F716)+AI$194*INDEX(AI$121:AI$137,$F716)*INDEX(AI$151:AI$167,$F716))*$E716</f>
        <v/>
      </c>
      <c r="AJ716" s="37">
        <f>(INDEX(AJ$235:AJ$238,$D716)*INDEX(AJ$239:AJ$255,$F716)+AJ$194*INDEX(AJ$121:AJ$137,$F716)*INDEX(AJ$151:AJ$167,$F716))*$E716</f>
        <v/>
      </c>
      <c r="AK716" s="37">
        <f>(INDEX(AK$235:AK$238,$D716)*INDEX(AK$239:AK$255,$F716)+AK$194*INDEX(AK$121:AK$137,$F716)*INDEX(AK$151:AK$167,$F716))*$E716</f>
        <v/>
      </c>
      <c r="AL716" s="37">
        <f>(INDEX(AL$235:AL$238,$D716)*INDEX(AL$239:AL$255,$F716)+AL$194*INDEX(AL$121:AL$137,$F716)*INDEX(AL$151:AL$167,$F716))*$E716</f>
        <v/>
      </c>
      <c r="AM716" s="37">
        <f>(INDEX(AM$235:AM$238,$D716)*INDEX(AM$239:AM$255,$F716)+AM$194*INDEX(AM$121:AM$137,$F716)*INDEX(AM$151:AM$167,$F716))*$E716</f>
        <v/>
      </c>
      <c r="AN716" s="37">
        <f>(INDEX(AN$235:AN$238,$D716)*INDEX(AN$239:AN$255,$F716)+AN$194*INDEX(AN$121:AN$137,$F716)*INDEX(AN$151:AN$167,$F716))*$E716</f>
        <v/>
      </c>
      <c r="AO716" s="37">
        <f>(INDEX(AO$235:AO$238,$D716)*INDEX(AO$239:AO$255,$F716)+AO$194*INDEX(AO$121:AO$137,$F716)*INDEX(AO$151:AO$167,$F716))*$E716</f>
        <v/>
      </c>
      <c r="AP716" s="37">
        <f>(INDEX(AP$235:AP$238,$D716)*INDEX(AP$239:AP$255,$F716)+AP$194*INDEX(AP$121:AP$137,$F716)*INDEX(AP$151:AP$167,$F716))*$E716</f>
        <v/>
      </c>
      <c r="AQ716" s="37">
        <f>(INDEX(AQ$235:AQ$238,$D716)*INDEX(AQ$239:AQ$255,$F716)+AQ$194*INDEX(AQ$121:AQ$137,$F716)*INDEX(AQ$151:AQ$167,$F716))*$E716</f>
        <v/>
      </c>
      <c r="AR716" s="37">
        <f>(INDEX(AR$235:AR$238,$D716)*INDEX(AR$239:AR$255,$F716)+AR$194*INDEX(AR$121:AR$137,$F716)*INDEX(AR$151:AR$167,$F716))*$E716</f>
        <v/>
      </c>
      <c r="AS716" s="37">
        <f>(INDEX(AS$235:AS$238,$D716)*INDEX(AS$239:AS$255,$F716)+AS$194*INDEX(AS$121:AS$137,$F716)*INDEX(AS$151:AS$167,$F716))*$E716</f>
        <v/>
      </c>
      <c r="AT716" s="37">
        <f>(INDEX(AT$235:AT$238,$D716)*INDEX(AT$239:AT$255,$F716)+AT$194*INDEX(AT$121:AT$137,$F716)*INDEX(AT$151:AT$167,$F716))*$E716</f>
        <v/>
      </c>
      <c r="AU716" s="37">
        <f>(INDEX(AU$235:AU$238,$D716)*INDEX(AU$239:AU$255,$F716)+AU$194*INDEX(AU$121:AU$137,$F716)*INDEX(AU$151:AU$167,$F716))*$E716</f>
        <v/>
      </c>
      <c r="AV716" s="37">
        <f>(INDEX(AV$235:AV$238,$D716)*INDEX(AV$239:AV$255,$F716)+AV$194*INDEX(AV$121:AV$137,$F716)*INDEX(AV$151:AV$167,$F716))*$E716</f>
        <v/>
      </c>
      <c r="AW716" s="37">
        <f>(INDEX(AW$235:AW$238,$D716)*INDEX(AW$239:AW$255,$F716)+AW$194*INDEX(AW$121:AW$137,$F716)*INDEX(AW$151:AW$167,$F716))*$E716</f>
        <v/>
      </c>
      <c r="AX716" s="37">
        <f>(INDEX(AX$235:AX$238,$D716)*INDEX(AX$239:AX$255,$F716)+AX$194*INDEX(AX$121:AX$137,$F716)*INDEX(AX$151:AX$167,$F716))*$E716</f>
        <v/>
      </c>
      <c r="AY716" s="40">
        <f>SHADOWEFF(INDEX(AY$235:AY$238,$D716),INDEX(AY$239:AY$255,$F716),AY$194,INDEX(AY$121:AY$137,$F716),INDEX(AY$151:AY$167,$F716),$E716)</f>
        <v/>
      </c>
    </row>
    <row r="717" hidden="1" outlineLevel="2"/>
    <row r="718" hidden="1" outlineLevel="2">
      <c r="A718" s="14" t="inlineStr">
        <is>
          <t>ener</t>
        </is>
      </c>
      <c r="B718" s="14" t="inlineStr">
        <is>
          <t>coa</t>
        </is>
      </c>
      <c r="C718" s="14" t="inlineStr">
        <is>
          <t>nav</t>
        </is>
      </c>
      <c r="D718" s="37">
        <f>INDEX(Inputs!$N$5:$N$132,MATCH($B718&amp;"|"&amp;$C718,Inputs!$A$5:$A$132,0))</f>
        <v/>
      </c>
      <c r="E718" s="37">
        <f>INDEX(Inputs!$O$5:$O$132,MATCH($B718&amp;"|"&amp;$C718,Inputs!$A$5:$A$132,0))</f>
        <v/>
      </c>
      <c r="F718" s="37">
        <f>INDEX(Inputs!$P$5:$P$132,MATCH($B718&amp;"|"&amp;$C718,Inputs!$A$5:$A$132,0))</f>
        <v/>
      </c>
      <c r="G718" s="37">
        <f>INDEX(Inputs!$Q$5:$Q$132,MATCH($B718&amp;"|"&amp;$C718,Inputs!$A$5:$A$132,0))</f>
        <v/>
      </c>
      <c r="H718" s="14">
        <f>INDEX(Variables!$B$5:$B$105,MATCH($A718,Variables!$A$5:$A$105,0))&amp;IF($C718="",""," | "&amp;INDEX(Mapping!$B$5:$B$26,MATCH($C718,Mapping!$A$5:$A$26,0))&amp;" | "&amp;INDEX(Mapping!$B$30:$B$41,MATCH($B718,Mapping!$A$30:$A$41,0)))</f>
        <v/>
      </c>
      <c r="I718" s="14">
        <f>INDEX(Variables!$C$5:$C$105,MATCH($A718,Variables!$A$5:$A$105,0))</f>
        <v/>
      </c>
      <c r="J718" s="14">
        <f>INDEX(Variables!$E$5:$E$105,MATCH($A718,Variables!$A$5:$A$105,0))</f>
        <v/>
      </c>
      <c r="K718" s="11">
        <f>LOWER(Settings!$C$4)&amp;".mit."&amp;$A718&amp;IF($C718="","","."&amp;$C718&amp;"."&amp;$B718)&amp;IF(INDEX(Variables!$D$5:$D$105,MATCH($A718,Variables!$A$5:$A$105,0))="","","."&amp;INDEX(Variables!$D$5:$D$105,MATCH($A718,Variables!$A$5:$A$105,0)))&amp;"."&amp;K$5</f>
        <v/>
      </c>
      <c r="L718" s="44">
        <f>INDEX(Inputs!$U$5:$U$132,MATCH($B718&amp;"|"&amp;$C718,Inputs!$A$5:$A$132,0))</f>
        <v/>
      </c>
      <c r="M718" s="45">
        <f>L718*(1/(1+$G718))^(1+$E718)*(1+M$7)^$D718*(M700/L700)^$E718*((M700+M709)/(L700+L709))^($F718*(1+$E718))</f>
        <v/>
      </c>
      <c r="N718" s="45">
        <f>M718*(1/(1+$G718))^(1+$E718)*(1+N$7)^$D718*(N700/M700)^$E718*((N700+N709)/(M700+M709))^($F718*(1+$E718))</f>
        <v/>
      </c>
      <c r="O718" s="45">
        <f>N718*(1/(1+$G718))^(1+$E718)*(1+O$7)^$D718*(O700/N700)^$E718*((O700+O709)/(N700+N709))^($F718*(1+$E718))</f>
        <v/>
      </c>
      <c r="P718" s="45">
        <f>O718*(1/(1+$G718))^(1+$E718)*(1+P$7)^$D718*(P700/O700)^$E718*((P700+P709)/(O700+O709))^($F718*(1+$E718))</f>
        <v/>
      </c>
      <c r="Q718" s="45">
        <f>P718*(1/(1+$G718))^(1+$E718)*(1+Q$7)^$D718*(Q700/P700)^$E718*((Q700+Q709)/(P700+P709))^($F718*(1+$E718))</f>
        <v/>
      </c>
      <c r="R718" s="45">
        <f>Q718*(1/(1+$G718))^(1+$E718)*(1+R$7)^$D718*(R700/Q700)^$E718*((R700+R709)/(Q700+Q709))^($F718*(1+$E718))</f>
        <v/>
      </c>
      <c r="S718" s="45">
        <f>R718*(1/(1+$G718))^(1+$E718)*(1+S$7)^$D718*(S700/R700)^$E718*((S700+S709)/(R700+R709))^($F718*(1+$E718))</f>
        <v/>
      </c>
      <c r="T718" s="45">
        <f>S718*(1/(1+$G718))^(1+$E718)*(1+T$7)^$D718*(T700/S700)^$E718*((T700+T709)/(S700+S709))^($F718*(1+$E718))</f>
        <v/>
      </c>
      <c r="U718" s="45">
        <f>T718*(1/(1+$G718))^(1+$E718)*(1+U$7)^$D718*(U700/T700)^$E718*((U700+U709)/(T700+T709))^($F718*(1+$E718))</f>
        <v/>
      </c>
      <c r="V718" s="45">
        <f>U718*(1/(1+$G718))^(1+$E718)*(1+V$7)^$D718*(V700/U700)^$E718*((V700+V709)/(U700+U709))^($F718*(1+$E718))</f>
        <v/>
      </c>
      <c r="W718" s="45">
        <f>V718*(1/(1+$G718))^(1+$E718)*(1+W$7)^$D718*(W700/V700)^$E718*((W700+W709)/(V700+V709))^($F718*(1+$E718))</f>
        <v/>
      </c>
      <c r="X718" s="45">
        <f>W718*(1/(1+$G718))^(1+$E718)*(1+X$7)^$D718*(X700/W700)^$E718*((X700+X709)/(W700+W709))^($F718*(1+$E718))</f>
        <v/>
      </c>
      <c r="Y718" s="45">
        <f>X718*(1/(1+$G718))^(1+$E718)*(1+Y$7)^$D718*(Y700/X700)^$E718*((Y700+Y709)/(X700+X709))^($F718*(1+$E718))</f>
        <v/>
      </c>
      <c r="Z718" s="45">
        <f>Y718*(1/(1+$G718))^(1+$E718)*(1+Z$7)^$D718*(Z700/Y700)^$E718*((Z700+Z709)/(Y700+Y709))^($F718*(1+$E718))</f>
        <v/>
      </c>
      <c r="AA718" s="45">
        <f>Z718*(1/(1+$G718))^(1+$E718)*(1+AA$7)^$D718*(AA700/Z700)^$E718*((AA700+AA709)/(Z700+Z709))^($F718*(1+$E718))</f>
        <v/>
      </c>
      <c r="AB718" s="45">
        <f>AA718*(1/(1+$G718))^(1+$E718)*(1+AB$7)^$D718*(AB700/AA700)^$E718*((AB700+AB709)/(AA700+AA709))^($F718*(1+$E718))</f>
        <v/>
      </c>
      <c r="AC718" s="45">
        <f>AB718*(1/(1+$G718))^(1+$E718)*(1+AC$7)^$D718*(AC700/AB700)^$E718*((AC700+AC709)/(AB700+AB709))^($F718*(1+$E718))</f>
        <v/>
      </c>
      <c r="AD718" s="46">
        <f>FUELUSE(AC718,AD700,AC700,AD709,AC709,AD$7,$D718,$E718,$F718,$G718)</f>
        <v/>
      </c>
      <c r="AF718" s="11">
        <f>LOWER(Settings!$C$4)&amp;".mit."&amp;$A718&amp;IF($C718="","","."&amp;$C718&amp;"."&amp;$B718)&amp;IF(INDEX(Variables!$D$5:$D$105,MATCH($A718,Variables!$A$5:$A$105,0))="","","."&amp;INDEX(Variables!$D$5:$D$105,MATCH($A718,Variables!$A$5:$A$105,0)))&amp;"."&amp;AF$5</f>
        <v/>
      </c>
      <c r="AG718" s="44">
        <f>INDEX(Inputs!$U$5:$U$132,MATCH($B718&amp;"|"&amp;$C718,Inputs!$A$5:$A$132,0))</f>
        <v/>
      </c>
      <c r="AH718" s="45">
        <f>AG718*(1/(1+$G718))^(1+$E718)*(1+AH$7)^$D718*(AH700/AG700)^$E718*((AH700+AH709)/(AG700+AG709))^($F718*(1+$E718))</f>
        <v/>
      </c>
      <c r="AI718" s="45">
        <f>AH718*(1/(1+$G718))^(1+$E718)*(1+AI$7)^$D718*(AI700/AH700)^$E718*((AI700+AI709)/(AH700+AH709))^($F718*(1+$E718))</f>
        <v/>
      </c>
      <c r="AJ718" s="45">
        <f>AI718*(1/(1+$G718))^(1+$E718)*(1+AJ$7)^$D718*(AJ700/AI700)^$E718*((AJ700+AJ709)/(AI700+AI709))^($F718*(1+$E718))</f>
        <v/>
      </c>
      <c r="AK718" s="45">
        <f>AJ718*(1/(1+$G718))^(1+$E718)*(1+AK$7)^$D718*(AK700/AJ700)^$E718*((AK700+AK709)/(AJ700+AJ709))^($F718*(1+$E718))</f>
        <v/>
      </c>
      <c r="AL718" s="45">
        <f>AK718*(1/(1+$G718))^(1+$E718)*(1+AL$7)^$D718*(AL700/AK700)^$E718*((AL700+AL709)/(AK700+AK709))^($F718*(1+$E718))</f>
        <v/>
      </c>
      <c r="AM718" s="45">
        <f>AL718*(1/(1+$G718))^(1+$E718)*(1+AM$7)^$D718*(AM700/AL700)^$E718*((AM700+AM709)/(AL700+AL709))^($F718*(1+$E718))</f>
        <v/>
      </c>
      <c r="AN718" s="45">
        <f>AM718*(1/(1+$G718))^(1+$E718)*(1+AN$7)^$D718*(AN700/AM700)^$E718*((AN700+AN709)/(AM700+AM709))^($F718*(1+$E718))</f>
        <v/>
      </c>
      <c r="AO718" s="45">
        <f>AN718*(1/(1+$G718))^(1+$E718)*(1+AO$7)^$D718*(AO700/AN700)^$E718*((AO700+AO709)/(AN700+AN709))^($F718*(1+$E718))</f>
        <v/>
      </c>
      <c r="AP718" s="45">
        <f>AO718*(1/(1+$G718))^(1+$E718)*(1+AP$7)^$D718*(AP700/AO700)^$E718*((AP700+AP709)/(AO700+AO709))^($F718*(1+$E718))</f>
        <v/>
      </c>
      <c r="AQ718" s="45">
        <f>AP718*(1/(1+$G718))^(1+$E718)*(1+AQ$7)^$D718*(AQ700/AP700)^$E718*((AQ700+AQ709)/(AP700+AP709))^($F718*(1+$E718))</f>
        <v/>
      </c>
      <c r="AR718" s="45">
        <f>AQ718*(1/(1+$G718))^(1+$E718)*(1+AR$7)^$D718*(AR700/AQ700)^$E718*((AR700+AR709)/(AQ700+AQ709))^($F718*(1+$E718))</f>
        <v/>
      </c>
      <c r="AS718" s="45">
        <f>AR718*(1/(1+$G718))^(1+$E718)*(1+AS$7)^$D718*(AS700/AR700)^$E718*((AS700+AS709)/(AR700+AR709))^($F718*(1+$E718))</f>
        <v/>
      </c>
      <c r="AT718" s="45">
        <f>AS718*(1/(1+$G718))^(1+$E718)*(1+AT$7)^$D718*(AT700/AS700)^$E718*((AT700+AT709)/(AS700+AS709))^($F718*(1+$E718))</f>
        <v/>
      </c>
      <c r="AU718" s="45">
        <f>AT718*(1/(1+$G718))^(1+$E718)*(1+AU$7)^$D718*(AU700/AT700)^$E718*((AU700+AU709)/(AT700+AT709))^($F718*(1+$E718))</f>
        <v/>
      </c>
      <c r="AV718" s="45">
        <f>AU718*(1/(1+$G718))^(1+$E718)*(1+AV$7)^$D718*(AV700/AU700)^$E718*((AV700+AV709)/(AU700+AU709))^($F718*(1+$E718))</f>
        <v/>
      </c>
      <c r="AW718" s="45">
        <f>AV718*(1/(1+$G718))^(1+$E718)*(1+AW$7)^$D718*(AW700/AV700)^$E718*((AW700+AW709)/(AV700+AV709))^($F718*(1+$E718))</f>
        <v/>
      </c>
      <c r="AX718" s="45">
        <f>AW718*(1/(1+$G718))^(1+$E718)*(1+AX$7)^$D718*(AX700/AW700)^$E718*((AX700+AX709)/(AW700+AW709))^($F718*(1+$E718))</f>
        <v/>
      </c>
      <c r="AY718" s="46">
        <f>FUELUSE(AX718,AY700,AX700,AY709,AX709,AY$7,$D718,$E718,$F718,$G718)</f>
        <v/>
      </c>
    </row>
    <row r="719" hidden="1" outlineLevel="2">
      <c r="A719" s="14" t="inlineStr">
        <is>
          <t>ener</t>
        </is>
      </c>
      <c r="B719" s="14" t="inlineStr">
        <is>
          <t>nga</t>
        </is>
      </c>
      <c r="C719" s="14" t="inlineStr">
        <is>
          <t>nav</t>
        </is>
      </c>
      <c r="D719" s="37">
        <f>INDEX(Inputs!$N$5:$N$132,MATCH($B719&amp;"|"&amp;$C719,Inputs!$A$5:$A$132,0))</f>
        <v/>
      </c>
      <c r="E719" s="37">
        <f>INDEX(Inputs!$O$5:$O$132,MATCH($B719&amp;"|"&amp;$C719,Inputs!$A$5:$A$132,0))</f>
        <v/>
      </c>
      <c r="F719" s="37">
        <f>INDEX(Inputs!$P$5:$P$132,MATCH($B719&amp;"|"&amp;$C719,Inputs!$A$5:$A$132,0))</f>
        <v/>
      </c>
      <c r="G719" s="37">
        <f>INDEX(Inputs!$Q$5:$Q$132,MATCH($B719&amp;"|"&amp;$C719,Inputs!$A$5:$A$132,0))</f>
        <v/>
      </c>
      <c r="H719" s="14">
        <f>INDEX(Variables!$B$5:$B$105,MATCH($A719,Variables!$A$5:$A$105,0))&amp;IF($C719="",""," | "&amp;INDEX(Mapping!$B$5:$B$26,MATCH($C719,Mapping!$A$5:$A$26,0))&amp;" | "&amp;INDEX(Mapping!$B$30:$B$41,MATCH($B719,Mapping!$A$30:$A$41,0)))</f>
        <v/>
      </c>
      <c r="I719" s="14">
        <f>INDEX(Variables!$C$5:$C$105,MATCH($A719,Variables!$A$5:$A$105,0))</f>
        <v/>
      </c>
      <c r="J719" s="14">
        <f>INDEX(Variables!$E$5:$E$105,MATCH($A719,Variables!$A$5:$A$105,0))</f>
        <v/>
      </c>
      <c r="K719" s="11">
        <f>LOWER(Settings!$C$4)&amp;".mit."&amp;$A719&amp;IF($C719="","","."&amp;$C719&amp;"."&amp;$B719)&amp;IF(INDEX(Variables!$D$5:$D$105,MATCH($A719,Variables!$A$5:$A$105,0))="","","."&amp;INDEX(Variables!$D$5:$D$105,MATCH($A719,Variables!$A$5:$A$105,0)))&amp;"."&amp;K$5</f>
        <v/>
      </c>
      <c r="L719" s="44">
        <f>INDEX(Inputs!$U$5:$U$132,MATCH($B719&amp;"|"&amp;$C719,Inputs!$A$5:$A$132,0))</f>
        <v/>
      </c>
      <c r="M719" s="45">
        <f>L719*(1/(1+$G719))^(1+$E719)*(1+M$7)^$D719*(M701/L701)^$E719*((M701+M710)/(L701+L710))^($F719*(1+$E719))</f>
        <v/>
      </c>
      <c r="N719" s="45">
        <f>M719*(1/(1+$G719))^(1+$E719)*(1+N$7)^$D719*(N701/M701)^$E719*((N701+N710)/(M701+M710))^($F719*(1+$E719))</f>
        <v/>
      </c>
      <c r="O719" s="45">
        <f>N719*(1/(1+$G719))^(1+$E719)*(1+O$7)^$D719*(O701/N701)^$E719*((O701+O710)/(N701+N710))^($F719*(1+$E719))</f>
        <v/>
      </c>
      <c r="P719" s="45">
        <f>O719*(1/(1+$G719))^(1+$E719)*(1+P$7)^$D719*(P701/O701)^$E719*((P701+P710)/(O701+O710))^($F719*(1+$E719))</f>
        <v/>
      </c>
      <c r="Q719" s="45">
        <f>P719*(1/(1+$G719))^(1+$E719)*(1+Q$7)^$D719*(Q701/P701)^$E719*((Q701+Q710)/(P701+P710))^($F719*(1+$E719))</f>
        <v/>
      </c>
      <c r="R719" s="45">
        <f>Q719*(1/(1+$G719))^(1+$E719)*(1+R$7)^$D719*(R701/Q701)^$E719*((R701+R710)/(Q701+Q710))^($F719*(1+$E719))</f>
        <v/>
      </c>
      <c r="S719" s="45">
        <f>R719*(1/(1+$G719))^(1+$E719)*(1+S$7)^$D719*(S701/R701)^$E719*((S701+S710)/(R701+R710))^($F719*(1+$E719))</f>
        <v/>
      </c>
      <c r="T719" s="45">
        <f>S719*(1/(1+$G719))^(1+$E719)*(1+T$7)^$D719*(T701/S701)^$E719*((T701+T710)/(S701+S710))^($F719*(1+$E719))</f>
        <v/>
      </c>
      <c r="U719" s="45">
        <f>T719*(1/(1+$G719))^(1+$E719)*(1+U$7)^$D719*(U701/T701)^$E719*((U701+U710)/(T701+T710))^($F719*(1+$E719))</f>
        <v/>
      </c>
      <c r="V719" s="45">
        <f>U719*(1/(1+$G719))^(1+$E719)*(1+V$7)^$D719*(V701/U701)^$E719*((V701+V710)/(U701+U710))^($F719*(1+$E719))</f>
        <v/>
      </c>
      <c r="W719" s="45">
        <f>V719*(1/(1+$G719))^(1+$E719)*(1+W$7)^$D719*(W701/V701)^$E719*((W701+W710)/(V701+V710))^($F719*(1+$E719))</f>
        <v/>
      </c>
      <c r="X719" s="45">
        <f>W719*(1/(1+$G719))^(1+$E719)*(1+X$7)^$D719*(X701/W701)^$E719*((X701+X710)/(W701+W710))^($F719*(1+$E719))</f>
        <v/>
      </c>
      <c r="Y719" s="45">
        <f>X719*(1/(1+$G719))^(1+$E719)*(1+Y$7)^$D719*(Y701/X701)^$E719*((Y701+Y710)/(X701+X710))^($F719*(1+$E719))</f>
        <v/>
      </c>
      <c r="Z719" s="45">
        <f>Y719*(1/(1+$G719))^(1+$E719)*(1+Z$7)^$D719*(Z701/Y701)^$E719*((Z701+Z710)/(Y701+Y710))^($F719*(1+$E719))</f>
        <v/>
      </c>
      <c r="AA719" s="45">
        <f>Z719*(1/(1+$G719))^(1+$E719)*(1+AA$7)^$D719*(AA701/Z701)^$E719*((AA701+AA710)/(Z701+Z710))^($F719*(1+$E719))</f>
        <v/>
      </c>
      <c r="AB719" s="45">
        <f>AA719*(1/(1+$G719))^(1+$E719)*(1+AB$7)^$D719*(AB701/AA701)^$E719*((AB701+AB710)/(AA701+AA710))^($F719*(1+$E719))</f>
        <v/>
      </c>
      <c r="AC719" s="45">
        <f>AB719*(1/(1+$G719))^(1+$E719)*(1+AC$7)^$D719*(AC701/AB701)^$E719*((AC701+AC710)/(AB701+AB710))^($F719*(1+$E719))</f>
        <v/>
      </c>
      <c r="AD719" s="46">
        <f>FUELUSE(AC719,AD701,AC701,AD710,AC710,AD$7,$D719,$E719,$F719,$G719)</f>
        <v/>
      </c>
      <c r="AF719" s="11">
        <f>LOWER(Settings!$C$4)&amp;".mit."&amp;$A719&amp;IF($C719="","","."&amp;$C719&amp;"."&amp;$B719)&amp;IF(INDEX(Variables!$D$5:$D$105,MATCH($A719,Variables!$A$5:$A$105,0))="","","."&amp;INDEX(Variables!$D$5:$D$105,MATCH($A719,Variables!$A$5:$A$105,0)))&amp;"."&amp;AF$5</f>
        <v/>
      </c>
      <c r="AG719" s="44">
        <f>INDEX(Inputs!$U$5:$U$132,MATCH($B719&amp;"|"&amp;$C719,Inputs!$A$5:$A$132,0))</f>
        <v/>
      </c>
      <c r="AH719" s="45">
        <f>AG719*(1/(1+$G719))^(1+$E719)*(1+AH$7)^$D719*(AH701/AG701)^$E719*((AH701+AH710)/(AG701+AG710))^($F719*(1+$E719))</f>
        <v/>
      </c>
      <c r="AI719" s="45">
        <f>AH719*(1/(1+$G719))^(1+$E719)*(1+AI$7)^$D719*(AI701/AH701)^$E719*((AI701+AI710)/(AH701+AH710))^($F719*(1+$E719))</f>
        <v/>
      </c>
      <c r="AJ719" s="45">
        <f>AI719*(1/(1+$G719))^(1+$E719)*(1+AJ$7)^$D719*(AJ701/AI701)^$E719*((AJ701+AJ710)/(AI701+AI710))^($F719*(1+$E719))</f>
        <v/>
      </c>
      <c r="AK719" s="45">
        <f>AJ719*(1/(1+$G719))^(1+$E719)*(1+AK$7)^$D719*(AK701/AJ701)^$E719*((AK701+AK710)/(AJ701+AJ710))^($F719*(1+$E719))</f>
        <v/>
      </c>
      <c r="AL719" s="45">
        <f>AK719*(1/(1+$G719))^(1+$E719)*(1+AL$7)^$D719*(AL701/AK701)^$E719*((AL701+AL710)/(AK701+AK710))^($F719*(1+$E719))</f>
        <v/>
      </c>
      <c r="AM719" s="45">
        <f>AL719*(1/(1+$G719))^(1+$E719)*(1+AM$7)^$D719*(AM701/AL701)^$E719*((AM701+AM710)/(AL701+AL710))^($F719*(1+$E719))</f>
        <v/>
      </c>
      <c r="AN719" s="45">
        <f>AM719*(1/(1+$G719))^(1+$E719)*(1+AN$7)^$D719*(AN701/AM701)^$E719*((AN701+AN710)/(AM701+AM710))^($F719*(1+$E719))</f>
        <v/>
      </c>
      <c r="AO719" s="45">
        <f>AN719*(1/(1+$G719))^(1+$E719)*(1+AO$7)^$D719*(AO701/AN701)^$E719*((AO701+AO710)/(AN701+AN710))^($F719*(1+$E719))</f>
        <v/>
      </c>
      <c r="AP719" s="45">
        <f>AO719*(1/(1+$G719))^(1+$E719)*(1+AP$7)^$D719*(AP701/AO701)^$E719*((AP701+AP710)/(AO701+AO710))^($F719*(1+$E719))</f>
        <v/>
      </c>
      <c r="AQ719" s="45">
        <f>AP719*(1/(1+$G719))^(1+$E719)*(1+AQ$7)^$D719*(AQ701/AP701)^$E719*((AQ701+AQ710)/(AP701+AP710))^($F719*(1+$E719))</f>
        <v/>
      </c>
      <c r="AR719" s="45">
        <f>AQ719*(1/(1+$G719))^(1+$E719)*(1+AR$7)^$D719*(AR701/AQ701)^$E719*((AR701+AR710)/(AQ701+AQ710))^($F719*(1+$E719))</f>
        <v/>
      </c>
      <c r="AS719" s="45">
        <f>AR719*(1/(1+$G719))^(1+$E719)*(1+AS$7)^$D719*(AS701/AR701)^$E719*((AS701+AS710)/(AR701+AR710))^($F719*(1+$E719))</f>
        <v/>
      </c>
      <c r="AT719" s="45">
        <f>AS719*(1/(1+$G719))^(1+$E719)*(1+AT$7)^$D719*(AT701/AS701)^$E719*((AT701+AT710)/(AS701+AS710))^($F719*(1+$E719))</f>
        <v/>
      </c>
      <c r="AU719" s="45">
        <f>AT719*(1/(1+$G719))^(1+$E719)*(1+AU$7)^$D719*(AU701/AT701)^$E719*((AU701+AU710)/(AT701+AT710))^($F719*(1+$E719))</f>
        <v/>
      </c>
      <c r="AV719" s="45">
        <f>AU719*(1/(1+$G719))^(1+$E719)*(1+AV$7)^$D719*(AV701/AU701)^$E719*((AV701+AV710)/(AU701+AU710))^($F719*(1+$E719))</f>
        <v/>
      </c>
      <c r="AW719" s="45">
        <f>AV719*(1/(1+$G719))^(1+$E719)*(1+AW$7)^$D719*(AW701/AV701)^$E719*((AW701+AW710)/(AV701+AV710))^($F719*(1+$E719))</f>
        <v/>
      </c>
      <c r="AX719" s="45">
        <f>AW719*(1/(1+$G719))^(1+$E719)*(1+AX$7)^$D719*(AX701/AW701)^$E719*((AX701+AX710)/(AW701+AW710))^($F719*(1+$E719))</f>
        <v/>
      </c>
      <c r="AY719" s="46">
        <f>FUELUSE(AX719,AY701,AX701,AY710,AX710,AY$7,$D719,$E719,$F719,$G719)</f>
        <v/>
      </c>
    </row>
    <row r="720" hidden="1" outlineLevel="2">
      <c r="A720" s="14" t="inlineStr">
        <is>
          <t>ener</t>
        </is>
      </c>
      <c r="B720" s="14" t="inlineStr">
        <is>
          <t>gso</t>
        </is>
      </c>
      <c r="C720" s="14" t="inlineStr">
        <is>
          <t>nav</t>
        </is>
      </c>
      <c r="D720" s="37">
        <f>INDEX(Inputs!$N$5:$N$132,MATCH($B720&amp;"|"&amp;$C720,Inputs!$A$5:$A$132,0))</f>
        <v/>
      </c>
      <c r="E720" s="37">
        <f>INDEX(Inputs!$O$5:$O$132,MATCH($B720&amp;"|"&amp;$C720,Inputs!$A$5:$A$132,0))</f>
        <v/>
      </c>
      <c r="F720" s="37">
        <f>INDEX(Inputs!$P$5:$P$132,MATCH($B720&amp;"|"&amp;$C720,Inputs!$A$5:$A$132,0))</f>
        <v/>
      </c>
      <c r="G720" s="37">
        <f>INDEX(Inputs!$Q$5:$Q$132,MATCH($B720&amp;"|"&amp;$C720,Inputs!$A$5:$A$132,0))</f>
        <v/>
      </c>
      <c r="H720" s="14">
        <f>INDEX(Variables!$B$5:$B$105,MATCH($A720,Variables!$A$5:$A$105,0))&amp;IF($C720="",""," | "&amp;INDEX(Mapping!$B$5:$B$26,MATCH($C720,Mapping!$A$5:$A$26,0))&amp;" | "&amp;INDEX(Mapping!$B$30:$B$41,MATCH($B720,Mapping!$A$30:$A$41,0)))</f>
        <v/>
      </c>
      <c r="I720" s="14">
        <f>INDEX(Variables!$C$5:$C$105,MATCH($A720,Variables!$A$5:$A$105,0))</f>
        <v/>
      </c>
      <c r="J720" s="14">
        <f>INDEX(Variables!$E$5:$E$105,MATCH($A720,Variables!$A$5:$A$105,0))</f>
        <v/>
      </c>
      <c r="K720" s="11">
        <f>LOWER(Settings!$C$4)&amp;".mit."&amp;$A720&amp;IF($C720="","","."&amp;$C720&amp;"."&amp;$B720)&amp;IF(INDEX(Variables!$D$5:$D$105,MATCH($A720,Variables!$A$5:$A$105,0))="","","."&amp;INDEX(Variables!$D$5:$D$105,MATCH($A720,Variables!$A$5:$A$105,0)))&amp;"."&amp;K$5</f>
        <v/>
      </c>
      <c r="L720" s="44">
        <f>INDEX(Inputs!$U$5:$U$132,MATCH($B720&amp;"|"&amp;$C720,Inputs!$A$5:$A$132,0))</f>
        <v/>
      </c>
      <c r="M720" s="45">
        <f>L720*(1/(1+$G720))^(1+$E720)*(1+M$7)^$D720*(M702/L702)^$E720*((M702+M711)/(L702+L711))^($F720*(1+$E720))</f>
        <v/>
      </c>
      <c r="N720" s="45">
        <f>M720*(1/(1+$G720))^(1+$E720)*(1+N$7)^$D720*(N702/M702)^$E720*((N702+N711)/(M702+M711))^($F720*(1+$E720))</f>
        <v/>
      </c>
      <c r="O720" s="45">
        <f>N720*(1/(1+$G720))^(1+$E720)*(1+O$7)^$D720*(O702/N702)^$E720*((O702+O711)/(N702+N711))^($F720*(1+$E720))</f>
        <v/>
      </c>
      <c r="P720" s="45">
        <f>O720*(1/(1+$G720))^(1+$E720)*(1+P$7)^$D720*(P702/O702)^$E720*((P702+P711)/(O702+O711))^($F720*(1+$E720))</f>
        <v/>
      </c>
      <c r="Q720" s="45">
        <f>P720*(1/(1+$G720))^(1+$E720)*(1+Q$7)^$D720*(Q702/P702)^$E720*((Q702+Q711)/(P702+P711))^($F720*(1+$E720))</f>
        <v/>
      </c>
      <c r="R720" s="45">
        <f>Q720*(1/(1+$G720))^(1+$E720)*(1+R$7)^$D720*(R702/Q702)^$E720*((R702+R711)/(Q702+Q711))^($F720*(1+$E720))</f>
        <v/>
      </c>
      <c r="S720" s="45">
        <f>R720*(1/(1+$G720))^(1+$E720)*(1+S$7)^$D720*(S702/R702)^$E720*((S702+S711)/(R702+R711))^($F720*(1+$E720))</f>
        <v/>
      </c>
      <c r="T720" s="45">
        <f>S720*(1/(1+$G720))^(1+$E720)*(1+T$7)^$D720*(T702/S702)^$E720*((T702+T711)/(S702+S711))^($F720*(1+$E720))</f>
        <v/>
      </c>
      <c r="U720" s="45">
        <f>T720*(1/(1+$G720))^(1+$E720)*(1+U$7)^$D720*(U702/T702)^$E720*((U702+U711)/(T702+T711))^($F720*(1+$E720))</f>
        <v/>
      </c>
      <c r="V720" s="45">
        <f>U720*(1/(1+$G720))^(1+$E720)*(1+V$7)^$D720*(V702/U702)^$E720*((V702+V711)/(U702+U711))^($F720*(1+$E720))</f>
        <v/>
      </c>
      <c r="W720" s="45">
        <f>V720*(1/(1+$G720))^(1+$E720)*(1+W$7)^$D720*(W702/V702)^$E720*((W702+W711)/(V702+V711))^($F720*(1+$E720))</f>
        <v/>
      </c>
      <c r="X720" s="45">
        <f>W720*(1/(1+$G720))^(1+$E720)*(1+X$7)^$D720*(X702/W702)^$E720*((X702+X711)/(W702+W711))^($F720*(1+$E720))</f>
        <v/>
      </c>
      <c r="Y720" s="45">
        <f>X720*(1/(1+$G720))^(1+$E720)*(1+Y$7)^$D720*(Y702/X702)^$E720*((Y702+Y711)/(X702+X711))^($F720*(1+$E720))</f>
        <v/>
      </c>
      <c r="Z720" s="45">
        <f>Y720*(1/(1+$G720))^(1+$E720)*(1+Z$7)^$D720*(Z702/Y702)^$E720*((Z702+Z711)/(Y702+Y711))^($F720*(1+$E720))</f>
        <v/>
      </c>
      <c r="AA720" s="45">
        <f>Z720*(1/(1+$G720))^(1+$E720)*(1+AA$7)^$D720*(AA702/Z702)^$E720*((AA702+AA711)/(Z702+Z711))^($F720*(1+$E720))</f>
        <v/>
      </c>
      <c r="AB720" s="45">
        <f>AA720*(1/(1+$G720))^(1+$E720)*(1+AB$7)^$D720*(AB702/AA702)^$E720*((AB702+AB711)/(AA702+AA711))^($F720*(1+$E720))</f>
        <v/>
      </c>
      <c r="AC720" s="45">
        <f>AB720*(1/(1+$G720))^(1+$E720)*(1+AC$7)^$D720*(AC702/AB702)^$E720*((AC702+AC711)/(AB702+AB711))^($F720*(1+$E720))</f>
        <v/>
      </c>
      <c r="AD720" s="46">
        <f>FUELUSE(AC720,AD702,AC702,AD711,AC711,AD$7,$D720,$E720,$F720,$G720)</f>
        <v/>
      </c>
      <c r="AF720" s="11">
        <f>LOWER(Settings!$C$4)&amp;".mit."&amp;$A720&amp;IF($C720="","","."&amp;$C720&amp;"."&amp;$B720)&amp;IF(INDEX(Variables!$D$5:$D$105,MATCH($A720,Variables!$A$5:$A$105,0))="","","."&amp;INDEX(Variables!$D$5:$D$105,MATCH($A720,Variables!$A$5:$A$105,0)))&amp;"."&amp;AF$5</f>
        <v/>
      </c>
      <c r="AG720" s="44">
        <f>INDEX(Inputs!$U$5:$U$132,MATCH($B720&amp;"|"&amp;$C720,Inputs!$A$5:$A$132,0))</f>
        <v/>
      </c>
      <c r="AH720" s="45">
        <f>AG720*(1/(1+$G720))^(1+$E720)*(1+AH$7)^$D720*(AH702/AG702)^$E720*((AH702+AH711)/(AG702+AG711))^($F720*(1+$E720))</f>
        <v/>
      </c>
      <c r="AI720" s="45">
        <f>AH720*(1/(1+$G720))^(1+$E720)*(1+AI$7)^$D720*(AI702/AH702)^$E720*((AI702+AI711)/(AH702+AH711))^($F720*(1+$E720))</f>
        <v/>
      </c>
      <c r="AJ720" s="45">
        <f>AI720*(1/(1+$G720))^(1+$E720)*(1+AJ$7)^$D720*(AJ702/AI702)^$E720*((AJ702+AJ711)/(AI702+AI711))^($F720*(1+$E720))</f>
        <v/>
      </c>
      <c r="AK720" s="45">
        <f>AJ720*(1/(1+$G720))^(1+$E720)*(1+AK$7)^$D720*(AK702/AJ702)^$E720*((AK702+AK711)/(AJ702+AJ711))^($F720*(1+$E720))</f>
        <v/>
      </c>
      <c r="AL720" s="45">
        <f>AK720*(1/(1+$G720))^(1+$E720)*(1+AL$7)^$D720*(AL702/AK702)^$E720*((AL702+AL711)/(AK702+AK711))^($F720*(1+$E720))</f>
        <v/>
      </c>
      <c r="AM720" s="45">
        <f>AL720*(1/(1+$G720))^(1+$E720)*(1+AM$7)^$D720*(AM702/AL702)^$E720*((AM702+AM711)/(AL702+AL711))^($F720*(1+$E720))</f>
        <v/>
      </c>
      <c r="AN720" s="45">
        <f>AM720*(1/(1+$G720))^(1+$E720)*(1+AN$7)^$D720*(AN702/AM702)^$E720*((AN702+AN711)/(AM702+AM711))^($F720*(1+$E720))</f>
        <v/>
      </c>
      <c r="AO720" s="45">
        <f>AN720*(1/(1+$G720))^(1+$E720)*(1+AO$7)^$D720*(AO702/AN702)^$E720*((AO702+AO711)/(AN702+AN711))^($F720*(1+$E720))</f>
        <v/>
      </c>
      <c r="AP720" s="45">
        <f>AO720*(1/(1+$G720))^(1+$E720)*(1+AP$7)^$D720*(AP702/AO702)^$E720*((AP702+AP711)/(AO702+AO711))^($F720*(1+$E720))</f>
        <v/>
      </c>
      <c r="AQ720" s="45">
        <f>AP720*(1/(1+$G720))^(1+$E720)*(1+AQ$7)^$D720*(AQ702/AP702)^$E720*((AQ702+AQ711)/(AP702+AP711))^($F720*(1+$E720))</f>
        <v/>
      </c>
      <c r="AR720" s="45">
        <f>AQ720*(1/(1+$G720))^(1+$E720)*(1+AR$7)^$D720*(AR702/AQ702)^$E720*((AR702+AR711)/(AQ702+AQ711))^($F720*(1+$E720))</f>
        <v/>
      </c>
      <c r="AS720" s="45">
        <f>AR720*(1/(1+$G720))^(1+$E720)*(1+AS$7)^$D720*(AS702/AR702)^$E720*((AS702+AS711)/(AR702+AR711))^($F720*(1+$E720))</f>
        <v/>
      </c>
      <c r="AT720" s="45">
        <f>AS720*(1/(1+$G720))^(1+$E720)*(1+AT$7)^$D720*(AT702/AS702)^$E720*((AT702+AT711)/(AS702+AS711))^($F720*(1+$E720))</f>
        <v/>
      </c>
      <c r="AU720" s="45">
        <f>AT720*(1/(1+$G720))^(1+$E720)*(1+AU$7)^$D720*(AU702/AT702)^$E720*((AU702+AU711)/(AT702+AT711))^($F720*(1+$E720))</f>
        <v/>
      </c>
      <c r="AV720" s="45">
        <f>AU720*(1/(1+$G720))^(1+$E720)*(1+AV$7)^$D720*(AV702/AU702)^$E720*((AV702+AV711)/(AU702+AU711))^($F720*(1+$E720))</f>
        <v/>
      </c>
      <c r="AW720" s="45">
        <f>AV720*(1/(1+$G720))^(1+$E720)*(1+AW$7)^$D720*(AW702/AV702)^$E720*((AW702+AW711)/(AV702+AV711))^($F720*(1+$E720))</f>
        <v/>
      </c>
      <c r="AX720" s="45">
        <f>AW720*(1/(1+$G720))^(1+$E720)*(1+AX$7)^$D720*(AX702/AW702)^$E720*((AX702+AX711)/(AW702+AW711))^($F720*(1+$E720))</f>
        <v/>
      </c>
      <c r="AY720" s="46">
        <f>FUELUSE(AX720,AY702,AX702,AY711,AX711,AY$7,$D720,$E720,$F720,$G720)</f>
        <v/>
      </c>
    </row>
    <row r="721" hidden="1" outlineLevel="2">
      <c r="A721" s="14" t="inlineStr">
        <is>
          <t>ener</t>
        </is>
      </c>
      <c r="B721" s="14" t="inlineStr">
        <is>
          <t>die</t>
        </is>
      </c>
      <c r="C721" s="14" t="inlineStr">
        <is>
          <t>nav</t>
        </is>
      </c>
      <c r="D721" s="37">
        <f>INDEX(Inputs!$N$5:$N$132,MATCH($B721&amp;"|"&amp;$C721,Inputs!$A$5:$A$132,0))</f>
        <v/>
      </c>
      <c r="E721" s="37">
        <f>INDEX(Inputs!$O$5:$O$132,MATCH($B721&amp;"|"&amp;$C721,Inputs!$A$5:$A$132,0))</f>
        <v/>
      </c>
      <c r="F721" s="37">
        <f>INDEX(Inputs!$P$5:$P$132,MATCH($B721&amp;"|"&amp;$C721,Inputs!$A$5:$A$132,0))</f>
        <v/>
      </c>
      <c r="G721" s="37">
        <f>INDEX(Inputs!$Q$5:$Q$132,MATCH($B721&amp;"|"&amp;$C721,Inputs!$A$5:$A$132,0))</f>
        <v/>
      </c>
      <c r="H721" s="14">
        <f>INDEX(Variables!$B$5:$B$105,MATCH($A721,Variables!$A$5:$A$105,0))&amp;IF($C721="",""," | "&amp;INDEX(Mapping!$B$5:$B$26,MATCH($C721,Mapping!$A$5:$A$26,0))&amp;" | "&amp;INDEX(Mapping!$B$30:$B$41,MATCH($B721,Mapping!$A$30:$A$41,0)))</f>
        <v/>
      </c>
      <c r="I721" s="14">
        <f>INDEX(Variables!$C$5:$C$105,MATCH($A721,Variables!$A$5:$A$105,0))</f>
        <v/>
      </c>
      <c r="J721" s="14">
        <f>INDEX(Variables!$E$5:$E$105,MATCH($A721,Variables!$A$5:$A$105,0))</f>
        <v/>
      </c>
      <c r="K721" s="11">
        <f>LOWER(Settings!$C$4)&amp;".mit."&amp;$A721&amp;IF($C721="","","."&amp;$C721&amp;"."&amp;$B721)&amp;IF(INDEX(Variables!$D$5:$D$105,MATCH($A721,Variables!$A$5:$A$105,0))="","","."&amp;INDEX(Variables!$D$5:$D$105,MATCH($A721,Variables!$A$5:$A$105,0)))&amp;"."&amp;K$5</f>
        <v/>
      </c>
      <c r="L721" s="44">
        <f>INDEX(Inputs!$U$5:$U$132,MATCH($B721&amp;"|"&amp;$C721,Inputs!$A$5:$A$132,0))</f>
        <v/>
      </c>
      <c r="M721" s="45">
        <f>L721*(1/(1+$G721))^(1+$E721)*(1+M$7)^$D721*(M703/L703)^$E721*((M703+M712)/(L703+L712))^($F721*(1+$E721))</f>
        <v/>
      </c>
      <c r="N721" s="45">
        <f>M721*(1/(1+$G721))^(1+$E721)*(1+N$7)^$D721*(N703/M703)^$E721*((N703+N712)/(M703+M712))^($F721*(1+$E721))</f>
        <v/>
      </c>
      <c r="O721" s="45">
        <f>N721*(1/(1+$G721))^(1+$E721)*(1+O$7)^$D721*(O703/N703)^$E721*((O703+O712)/(N703+N712))^($F721*(1+$E721))</f>
        <v/>
      </c>
      <c r="P721" s="45">
        <f>O721*(1/(1+$G721))^(1+$E721)*(1+P$7)^$D721*(P703/O703)^$E721*((P703+P712)/(O703+O712))^($F721*(1+$E721))</f>
        <v/>
      </c>
      <c r="Q721" s="45">
        <f>P721*(1/(1+$G721))^(1+$E721)*(1+Q$7)^$D721*(Q703/P703)^$E721*((Q703+Q712)/(P703+P712))^($F721*(1+$E721))</f>
        <v/>
      </c>
      <c r="R721" s="45">
        <f>Q721*(1/(1+$G721))^(1+$E721)*(1+R$7)^$D721*(R703/Q703)^$E721*((R703+R712)/(Q703+Q712))^($F721*(1+$E721))</f>
        <v/>
      </c>
      <c r="S721" s="45">
        <f>R721*(1/(1+$G721))^(1+$E721)*(1+S$7)^$D721*(S703/R703)^$E721*((S703+S712)/(R703+R712))^($F721*(1+$E721))</f>
        <v/>
      </c>
      <c r="T721" s="45">
        <f>S721*(1/(1+$G721))^(1+$E721)*(1+T$7)^$D721*(T703/S703)^$E721*((T703+T712)/(S703+S712))^($F721*(1+$E721))</f>
        <v/>
      </c>
      <c r="U721" s="45">
        <f>T721*(1/(1+$G721))^(1+$E721)*(1+U$7)^$D721*(U703/T703)^$E721*((U703+U712)/(T703+T712))^($F721*(1+$E721))</f>
        <v/>
      </c>
      <c r="V721" s="45">
        <f>U721*(1/(1+$G721))^(1+$E721)*(1+V$7)^$D721*(V703/U703)^$E721*((V703+V712)/(U703+U712))^($F721*(1+$E721))</f>
        <v/>
      </c>
      <c r="W721" s="45">
        <f>V721*(1/(1+$G721))^(1+$E721)*(1+W$7)^$D721*(W703/V703)^$E721*((W703+W712)/(V703+V712))^($F721*(1+$E721))</f>
        <v/>
      </c>
      <c r="X721" s="45">
        <f>W721*(1/(1+$G721))^(1+$E721)*(1+X$7)^$D721*(X703/W703)^$E721*((X703+X712)/(W703+W712))^($F721*(1+$E721))</f>
        <v/>
      </c>
      <c r="Y721" s="45">
        <f>X721*(1/(1+$G721))^(1+$E721)*(1+Y$7)^$D721*(Y703/X703)^$E721*((Y703+Y712)/(X703+X712))^($F721*(1+$E721))</f>
        <v/>
      </c>
      <c r="Z721" s="45">
        <f>Y721*(1/(1+$G721))^(1+$E721)*(1+Z$7)^$D721*(Z703/Y703)^$E721*((Z703+Z712)/(Y703+Y712))^($F721*(1+$E721))</f>
        <v/>
      </c>
      <c r="AA721" s="45">
        <f>Z721*(1/(1+$G721))^(1+$E721)*(1+AA$7)^$D721*(AA703/Z703)^$E721*((AA703+AA712)/(Z703+Z712))^($F721*(1+$E721))</f>
        <v/>
      </c>
      <c r="AB721" s="45">
        <f>AA721*(1/(1+$G721))^(1+$E721)*(1+AB$7)^$D721*(AB703/AA703)^$E721*((AB703+AB712)/(AA703+AA712))^($F721*(1+$E721))</f>
        <v/>
      </c>
      <c r="AC721" s="45">
        <f>AB721*(1/(1+$G721))^(1+$E721)*(1+AC$7)^$D721*(AC703/AB703)^$E721*((AC703+AC712)/(AB703+AB712))^($F721*(1+$E721))</f>
        <v/>
      </c>
      <c r="AD721" s="46">
        <f>FUELUSE(AC721,AD703,AC703,AD712,AC712,AD$7,$D721,$E721,$F721,$G721)</f>
        <v/>
      </c>
      <c r="AF721" s="11">
        <f>LOWER(Settings!$C$4)&amp;".mit."&amp;$A721&amp;IF($C721="","","."&amp;$C721&amp;"."&amp;$B721)&amp;IF(INDEX(Variables!$D$5:$D$105,MATCH($A721,Variables!$A$5:$A$105,0))="","","."&amp;INDEX(Variables!$D$5:$D$105,MATCH($A721,Variables!$A$5:$A$105,0)))&amp;"."&amp;AF$5</f>
        <v/>
      </c>
      <c r="AG721" s="44">
        <f>INDEX(Inputs!$U$5:$U$132,MATCH($B721&amp;"|"&amp;$C721,Inputs!$A$5:$A$132,0))</f>
        <v/>
      </c>
      <c r="AH721" s="45">
        <f>AG721*(1/(1+$G721))^(1+$E721)*(1+AH$7)^$D721*(AH703/AG703)^$E721*((AH703+AH712)/(AG703+AG712))^($F721*(1+$E721))</f>
        <v/>
      </c>
      <c r="AI721" s="45">
        <f>AH721*(1/(1+$G721))^(1+$E721)*(1+AI$7)^$D721*(AI703/AH703)^$E721*((AI703+AI712)/(AH703+AH712))^($F721*(1+$E721))</f>
        <v/>
      </c>
      <c r="AJ721" s="45">
        <f>AI721*(1/(1+$G721))^(1+$E721)*(1+AJ$7)^$D721*(AJ703/AI703)^$E721*((AJ703+AJ712)/(AI703+AI712))^($F721*(1+$E721))</f>
        <v/>
      </c>
      <c r="AK721" s="45">
        <f>AJ721*(1/(1+$G721))^(1+$E721)*(1+AK$7)^$D721*(AK703/AJ703)^$E721*((AK703+AK712)/(AJ703+AJ712))^($F721*(1+$E721))</f>
        <v/>
      </c>
      <c r="AL721" s="45">
        <f>AK721*(1/(1+$G721))^(1+$E721)*(1+AL$7)^$D721*(AL703/AK703)^$E721*((AL703+AL712)/(AK703+AK712))^($F721*(1+$E721))</f>
        <v/>
      </c>
      <c r="AM721" s="45">
        <f>AL721*(1/(1+$G721))^(1+$E721)*(1+AM$7)^$D721*(AM703/AL703)^$E721*((AM703+AM712)/(AL703+AL712))^($F721*(1+$E721))</f>
        <v/>
      </c>
      <c r="AN721" s="45">
        <f>AM721*(1/(1+$G721))^(1+$E721)*(1+AN$7)^$D721*(AN703/AM703)^$E721*((AN703+AN712)/(AM703+AM712))^($F721*(1+$E721))</f>
        <v/>
      </c>
      <c r="AO721" s="45">
        <f>AN721*(1/(1+$G721))^(1+$E721)*(1+AO$7)^$D721*(AO703/AN703)^$E721*((AO703+AO712)/(AN703+AN712))^($F721*(1+$E721))</f>
        <v/>
      </c>
      <c r="AP721" s="45">
        <f>AO721*(1/(1+$G721))^(1+$E721)*(1+AP$7)^$D721*(AP703/AO703)^$E721*((AP703+AP712)/(AO703+AO712))^($F721*(1+$E721))</f>
        <v/>
      </c>
      <c r="AQ721" s="45">
        <f>AP721*(1/(1+$G721))^(1+$E721)*(1+AQ$7)^$D721*(AQ703/AP703)^$E721*((AQ703+AQ712)/(AP703+AP712))^($F721*(1+$E721))</f>
        <v/>
      </c>
      <c r="AR721" s="45">
        <f>AQ721*(1/(1+$G721))^(1+$E721)*(1+AR$7)^$D721*(AR703/AQ703)^$E721*((AR703+AR712)/(AQ703+AQ712))^($F721*(1+$E721))</f>
        <v/>
      </c>
      <c r="AS721" s="45">
        <f>AR721*(1/(1+$G721))^(1+$E721)*(1+AS$7)^$D721*(AS703/AR703)^$E721*((AS703+AS712)/(AR703+AR712))^($F721*(1+$E721))</f>
        <v/>
      </c>
      <c r="AT721" s="45">
        <f>AS721*(1/(1+$G721))^(1+$E721)*(1+AT$7)^$D721*(AT703/AS703)^$E721*((AT703+AT712)/(AS703+AS712))^($F721*(1+$E721))</f>
        <v/>
      </c>
      <c r="AU721" s="45">
        <f>AT721*(1/(1+$G721))^(1+$E721)*(1+AU$7)^$D721*(AU703/AT703)^$E721*((AU703+AU712)/(AT703+AT712))^($F721*(1+$E721))</f>
        <v/>
      </c>
      <c r="AV721" s="45">
        <f>AU721*(1/(1+$G721))^(1+$E721)*(1+AV$7)^$D721*(AV703/AU703)^$E721*((AV703+AV712)/(AU703+AU712))^($F721*(1+$E721))</f>
        <v/>
      </c>
      <c r="AW721" s="45">
        <f>AV721*(1/(1+$G721))^(1+$E721)*(1+AW$7)^$D721*(AW703/AV703)^$E721*((AW703+AW712)/(AV703+AV712))^($F721*(1+$E721))</f>
        <v/>
      </c>
      <c r="AX721" s="45">
        <f>AW721*(1/(1+$G721))^(1+$E721)*(1+AX$7)^$D721*(AX703/AW703)^$E721*((AX703+AX712)/(AW703+AW712))^($F721*(1+$E721))</f>
        <v/>
      </c>
      <c r="AY721" s="46">
        <f>FUELUSE(AX721,AY703,AX703,AY712,AX712,AY$7,$D721,$E721,$F721,$G721)</f>
        <v/>
      </c>
    </row>
    <row r="722" hidden="1" outlineLevel="2">
      <c r="A722" s="14" t="inlineStr">
        <is>
          <t>ener</t>
        </is>
      </c>
      <c r="B722" s="14" t="inlineStr">
        <is>
          <t>lpg</t>
        </is>
      </c>
      <c r="C722" s="14" t="inlineStr">
        <is>
          <t>nav</t>
        </is>
      </c>
      <c r="D722" s="37">
        <f>INDEX(Inputs!$N$5:$N$132,MATCH($B722&amp;"|"&amp;$C722,Inputs!$A$5:$A$132,0))</f>
        <v/>
      </c>
      <c r="E722" s="37">
        <f>INDEX(Inputs!$O$5:$O$132,MATCH($B722&amp;"|"&amp;$C722,Inputs!$A$5:$A$132,0))</f>
        <v/>
      </c>
      <c r="F722" s="37">
        <f>INDEX(Inputs!$P$5:$P$132,MATCH($B722&amp;"|"&amp;$C722,Inputs!$A$5:$A$132,0))</f>
        <v/>
      </c>
      <c r="G722" s="37">
        <f>INDEX(Inputs!$Q$5:$Q$132,MATCH($B722&amp;"|"&amp;$C722,Inputs!$A$5:$A$132,0))</f>
        <v/>
      </c>
      <c r="H722" s="14">
        <f>INDEX(Variables!$B$5:$B$105,MATCH($A722,Variables!$A$5:$A$105,0))&amp;IF($C722="",""," | "&amp;INDEX(Mapping!$B$5:$B$26,MATCH($C722,Mapping!$A$5:$A$26,0))&amp;" | "&amp;INDEX(Mapping!$B$30:$B$41,MATCH($B722,Mapping!$A$30:$A$41,0)))</f>
        <v/>
      </c>
      <c r="I722" s="14">
        <f>INDEX(Variables!$C$5:$C$105,MATCH($A722,Variables!$A$5:$A$105,0))</f>
        <v/>
      </c>
      <c r="J722" s="14">
        <f>INDEX(Variables!$E$5:$E$105,MATCH($A722,Variables!$A$5:$A$105,0))</f>
        <v/>
      </c>
      <c r="K722" s="11">
        <f>LOWER(Settings!$C$4)&amp;".mit."&amp;$A722&amp;IF($C722="","","."&amp;$C722&amp;"."&amp;$B722)&amp;IF(INDEX(Variables!$D$5:$D$105,MATCH($A722,Variables!$A$5:$A$105,0))="","","."&amp;INDEX(Variables!$D$5:$D$105,MATCH($A722,Variables!$A$5:$A$105,0)))&amp;"."&amp;K$5</f>
        <v/>
      </c>
      <c r="L722" s="44">
        <f>INDEX(Inputs!$U$5:$U$132,MATCH($B722&amp;"|"&amp;$C722,Inputs!$A$5:$A$132,0))</f>
        <v/>
      </c>
      <c r="M722" s="45">
        <f>L722*(1/(1+$G722))^(1+$E722)*(1+M$7)^$D722*(M704/L704)^$E722*((M704+M713)/(L704+L713))^($F722*(1+$E722))</f>
        <v/>
      </c>
      <c r="N722" s="45">
        <f>M722*(1/(1+$G722))^(1+$E722)*(1+N$7)^$D722*(N704/M704)^$E722*((N704+N713)/(M704+M713))^($F722*(1+$E722))</f>
        <v/>
      </c>
      <c r="O722" s="45">
        <f>N722*(1/(1+$G722))^(1+$E722)*(1+O$7)^$D722*(O704/N704)^$E722*((O704+O713)/(N704+N713))^($F722*(1+$E722))</f>
        <v/>
      </c>
      <c r="P722" s="45">
        <f>O722*(1/(1+$G722))^(1+$E722)*(1+P$7)^$D722*(P704/O704)^$E722*((P704+P713)/(O704+O713))^($F722*(1+$E722))</f>
        <v/>
      </c>
      <c r="Q722" s="45">
        <f>P722*(1/(1+$G722))^(1+$E722)*(1+Q$7)^$D722*(Q704/P704)^$E722*((Q704+Q713)/(P704+P713))^($F722*(1+$E722))</f>
        <v/>
      </c>
      <c r="R722" s="45">
        <f>Q722*(1/(1+$G722))^(1+$E722)*(1+R$7)^$D722*(R704/Q704)^$E722*((R704+R713)/(Q704+Q713))^($F722*(1+$E722))</f>
        <v/>
      </c>
      <c r="S722" s="45">
        <f>R722*(1/(1+$G722))^(1+$E722)*(1+S$7)^$D722*(S704/R704)^$E722*((S704+S713)/(R704+R713))^($F722*(1+$E722))</f>
        <v/>
      </c>
      <c r="T722" s="45">
        <f>S722*(1/(1+$G722))^(1+$E722)*(1+T$7)^$D722*(T704/S704)^$E722*((T704+T713)/(S704+S713))^($F722*(1+$E722))</f>
        <v/>
      </c>
      <c r="U722" s="45">
        <f>T722*(1/(1+$G722))^(1+$E722)*(1+U$7)^$D722*(U704/T704)^$E722*((U704+U713)/(T704+T713))^($F722*(1+$E722))</f>
        <v/>
      </c>
      <c r="V722" s="45">
        <f>U722*(1/(1+$G722))^(1+$E722)*(1+V$7)^$D722*(V704/U704)^$E722*((V704+V713)/(U704+U713))^($F722*(1+$E722))</f>
        <v/>
      </c>
      <c r="W722" s="45">
        <f>V722*(1/(1+$G722))^(1+$E722)*(1+W$7)^$D722*(W704/V704)^$E722*((W704+W713)/(V704+V713))^($F722*(1+$E722))</f>
        <v/>
      </c>
      <c r="X722" s="45">
        <f>W722*(1/(1+$G722))^(1+$E722)*(1+X$7)^$D722*(X704/W704)^$E722*((X704+X713)/(W704+W713))^($F722*(1+$E722))</f>
        <v/>
      </c>
      <c r="Y722" s="45">
        <f>X722*(1/(1+$G722))^(1+$E722)*(1+Y$7)^$D722*(Y704/X704)^$E722*((Y704+Y713)/(X704+X713))^($F722*(1+$E722))</f>
        <v/>
      </c>
      <c r="Z722" s="45">
        <f>Y722*(1/(1+$G722))^(1+$E722)*(1+Z$7)^$D722*(Z704/Y704)^$E722*((Z704+Z713)/(Y704+Y713))^($F722*(1+$E722))</f>
        <v/>
      </c>
      <c r="AA722" s="45">
        <f>Z722*(1/(1+$G722))^(1+$E722)*(1+AA$7)^$D722*(AA704/Z704)^$E722*((AA704+AA713)/(Z704+Z713))^($F722*(1+$E722))</f>
        <v/>
      </c>
      <c r="AB722" s="45">
        <f>AA722*(1/(1+$G722))^(1+$E722)*(1+AB$7)^$D722*(AB704/AA704)^$E722*((AB704+AB713)/(AA704+AA713))^($F722*(1+$E722))</f>
        <v/>
      </c>
      <c r="AC722" s="45">
        <f>AB722*(1/(1+$G722))^(1+$E722)*(1+AC$7)^$D722*(AC704/AB704)^$E722*((AC704+AC713)/(AB704+AB713))^($F722*(1+$E722))</f>
        <v/>
      </c>
      <c r="AD722" s="46">
        <f>FUELUSE(AC722,AD704,AC704,AD713,AC713,AD$7,$D722,$E722,$F722,$G722)</f>
        <v/>
      </c>
      <c r="AF722" s="11">
        <f>LOWER(Settings!$C$4)&amp;".mit."&amp;$A722&amp;IF($C722="","","."&amp;$C722&amp;"."&amp;$B722)&amp;IF(INDEX(Variables!$D$5:$D$105,MATCH($A722,Variables!$A$5:$A$105,0))="","","."&amp;INDEX(Variables!$D$5:$D$105,MATCH($A722,Variables!$A$5:$A$105,0)))&amp;"."&amp;AF$5</f>
        <v/>
      </c>
      <c r="AG722" s="44">
        <f>INDEX(Inputs!$U$5:$U$132,MATCH($B722&amp;"|"&amp;$C722,Inputs!$A$5:$A$132,0))</f>
        <v/>
      </c>
      <c r="AH722" s="45">
        <f>AG722*(1/(1+$G722))^(1+$E722)*(1+AH$7)^$D722*(AH704/AG704)^$E722*((AH704+AH713)/(AG704+AG713))^($F722*(1+$E722))</f>
        <v/>
      </c>
      <c r="AI722" s="45">
        <f>AH722*(1/(1+$G722))^(1+$E722)*(1+AI$7)^$D722*(AI704/AH704)^$E722*((AI704+AI713)/(AH704+AH713))^($F722*(1+$E722))</f>
        <v/>
      </c>
      <c r="AJ722" s="45">
        <f>AI722*(1/(1+$G722))^(1+$E722)*(1+AJ$7)^$D722*(AJ704/AI704)^$E722*((AJ704+AJ713)/(AI704+AI713))^($F722*(1+$E722))</f>
        <v/>
      </c>
      <c r="AK722" s="45">
        <f>AJ722*(1/(1+$G722))^(1+$E722)*(1+AK$7)^$D722*(AK704/AJ704)^$E722*((AK704+AK713)/(AJ704+AJ713))^($F722*(1+$E722))</f>
        <v/>
      </c>
      <c r="AL722" s="45">
        <f>AK722*(1/(1+$G722))^(1+$E722)*(1+AL$7)^$D722*(AL704/AK704)^$E722*((AL704+AL713)/(AK704+AK713))^($F722*(1+$E722))</f>
        <v/>
      </c>
      <c r="AM722" s="45">
        <f>AL722*(1/(1+$G722))^(1+$E722)*(1+AM$7)^$D722*(AM704/AL704)^$E722*((AM704+AM713)/(AL704+AL713))^($F722*(1+$E722))</f>
        <v/>
      </c>
      <c r="AN722" s="45">
        <f>AM722*(1/(1+$G722))^(1+$E722)*(1+AN$7)^$D722*(AN704/AM704)^$E722*((AN704+AN713)/(AM704+AM713))^($F722*(1+$E722))</f>
        <v/>
      </c>
      <c r="AO722" s="45">
        <f>AN722*(1/(1+$G722))^(1+$E722)*(1+AO$7)^$D722*(AO704/AN704)^$E722*((AO704+AO713)/(AN704+AN713))^($F722*(1+$E722))</f>
        <v/>
      </c>
      <c r="AP722" s="45">
        <f>AO722*(1/(1+$G722))^(1+$E722)*(1+AP$7)^$D722*(AP704/AO704)^$E722*((AP704+AP713)/(AO704+AO713))^($F722*(1+$E722))</f>
        <v/>
      </c>
      <c r="AQ722" s="45">
        <f>AP722*(1/(1+$G722))^(1+$E722)*(1+AQ$7)^$D722*(AQ704/AP704)^$E722*((AQ704+AQ713)/(AP704+AP713))^($F722*(1+$E722))</f>
        <v/>
      </c>
      <c r="AR722" s="45">
        <f>AQ722*(1/(1+$G722))^(1+$E722)*(1+AR$7)^$D722*(AR704/AQ704)^$E722*((AR704+AR713)/(AQ704+AQ713))^($F722*(1+$E722))</f>
        <v/>
      </c>
      <c r="AS722" s="45">
        <f>AR722*(1/(1+$G722))^(1+$E722)*(1+AS$7)^$D722*(AS704/AR704)^$E722*((AS704+AS713)/(AR704+AR713))^($F722*(1+$E722))</f>
        <v/>
      </c>
      <c r="AT722" s="45">
        <f>AS722*(1/(1+$G722))^(1+$E722)*(1+AT$7)^$D722*(AT704/AS704)^$E722*((AT704+AT713)/(AS704+AS713))^($F722*(1+$E722))</f>
        <v/>
      </c>
      <c r="AU722" s="45">
        <f>AT722*(1/(1+$G722))^(1+$E722)*(1+AU$7)^$D722*(AU704/AT704)^$E722*((AU704+AU713)/(AT704+AT713))^($F722*(1+$E722))</f>
        <v/>
      </c>
      <c r="AV722" s="45">
        <f>AU722*(1/(1+$G722))^(1+$E722)*(1+AV$7)^$D722*(AV704/AU704)^$E722*((AV704+AV713)/(AU704+AU713))^($F722*(1+$E722))</f>
        <v/>
      </c>
      <c r="AW722" s="45">
        <f>AV722*(1/(1+$G722))^(1+$E722)*(1+AW$7)^$D722*(AW704/AV704)^$E722*((AW704+AW713)/(AV704+AV713))^($F722*(1+$E722))</f>
        <v/>
      </c>
      <c r="AX722" s="45">
        <f>AW722*(1/(1+$G722))^(1+$E722)*(1+AX$7)^$D722*(AX704/AW704)^$E722*((AX704+AX713)/(AW704+AW713))^($F722*(1+$E722))</f>
        <v/>
      </c>
      <c r="AY722" s="46">
        <f>FUELUSE(AX722,AY704,AX704,AY713,AX713,AY$7,$D722,$E722,$F722,$G722)</f>
        <v/>
      </c>
    </row>
    <row r="723" hidden="1" outlineLevel="2">
      <c r="A723" s="14" t="inlineStr">
        <is>
          <t>ener</t>
        </is>
      </c>
      <c r="B723" s="14" t="inlineStr">
        <is>
          <t>ker</t>
        </is>
      </c>
      <c r="C723" s="14" t="inlineStr">
        <is>
          <t>nav</t>
        </is>
      </c>
      <c r="D723" s="37">
        <f>INDEX(Inputs!$N$5:$N$132,MATCH($B723&amp;"|"&amp;$C723,Inputs!$A$5:$A$132,0))</f>
        <v/>
      </c>
      <c r="E723" s="37">
        <f>INDEX(Inputs!$O$5:$O$132,MATCH($B723&amp;"|"&amp;$C723,Inputs!$A$5:$A$132,0))</f>
        <v/>
      </c>
      <c r="F723" s="37">
        <f>INDEX(Inputs!$P$5:$P$132,MATCH($B723&amp;"|"&amp;$C723,Inputs!$A$5:$A$132,0))</f>
        <v/>
      </c>
      <c r="G723" s="37">
        <f>INDEX(Inputs!$Q$5:$Q$132,MATCH($B723&amp;"|"&amp;$C723,Inputs!$A$5:$A$132,0))</f>
        <v/>
      </c>
      <c r="H723" s="14">
        <f>INDEX(Variables!$B$5:$B$105,MATCH($A723,Variables!$A$5:$A$105,0))&amp;IF($C723="",""," | "&amp;INDEX(Mapping!$B$5:$B$26,MATCH($C723,Mapping!$A$5:$A$26,0))&amp;" | "&amp;INDEX(Mapping!$B$30:$B$41,MATCH($B723,Mapping!$A$30:$A$41,0)))</f>
        <v/>
      </c>
      <c r="I723" s="14">
        <f>INDEX(Variables!$C$5:$C$105,MATCH($A723,Variables!$A$5:$A$105,0))</f>
        <v/>
      </c>
      <c r="J723" s="14">
        <f>INDEX(Variables!$E$5:$E$105,MATCH($A723,Variables!$A$5:$A$105,0))</f>
        <v/>
      </c>
      <c r="K723" s="11">
        <f>LOWER(Settings!$C$4)&amp;".mit."&amp;$A723&amp;IF($C723="","","."&amp;$C723&amp;"."&amp;$B723)&amp;IF(INDEX(Variables!$D$5:$D$105,MATCH($A723,Variables!$A$5:$A$105,0))="","","."&amp;INDEX(Variables!$D$5:$D$105,MATCH($A723,Variables!$A$5:$A$105,0)))&amp;"."&amp;K$5</f>
        <v/>
      </c>
      <c r="L723" s="44">
        <f>INDEX(Inputs!$U$5:$U$132,MATCH($B723&amp;"|"&amp;$C723,Inputs!$A$5:$A$132,0))</f>
        <v/>
      </c>
      <c r="M723" s="45">
        <f>L723*(1/(1+$G723))^(1+$E723)*(1+M$7)^$D723*(M705/L705)^$E723*((M705+M714)/(L705+L714))^($F723*(1+$E723))</f>
        <v/>
      </c>
      <c r="N723" s="45">
        <f>M723*(1/(1+$G723))^(1+$E723)*(1+N$7)^$D723*(N705/M705)^$E723*((N705+N714)/(M705+M714))^($F723*(1+$E723))</f>
        <v/>
      </c>
      <c r="O723" s="45">
        <f>N723*(1/(1+$G723))^(1+$E723)*(1+O$7)^$D723*(O705/N705)^$E723*((O705+O714)/(N705+N714))^($F723*(1+$E723))</f>
        <v/>
      </c>
      <c r="P723" s="45">
        <f>O723*(1/(1+$G723))^(1+$E723)*(1+P$7)^$D723*(P705/O705)^$E723*((P705+P714)/(O705+O714))^($F723*(1+$E723))</f>
        <v/>
      </c>
      <c r="Q723" s="45">
        <f>P723*(1/(1+$G723))^(1+$E723)*(1+Q$7)^$D723*(Q705/P705)^$E723*((Q705+Q714)/(P705+P714))^($F723*(1+$E723))</f>
        <v/>
      </c>
      <c r="R723" s="45">
        <f>Q723*(1/(1+$G723))^(1+$E723)*(1+R$7)^$D723*(R705/Q705)^$E723*((R705+R714)/(Q705+Q714))^($F723*(1+$E723))</f>
        <v/>
      </c>
      <c r="S723" s="45">
        <f>R723*(1/(1+$G723))^(1+$E723)*(1+S$7)^$D723*(S705/R705)^$E723*((S705+S714)/(R705+R714))^($F723*(1+$E723))</f>
        <v/>
      </c>
      <c r="T723" s="45">
        <f>S723*(1/(1+$G723))^(1+$E723)*(1+T$7)^$D723*(T705/S705)^$E723*((T705+T714)/(S705+S714))^($F723*(1+$E723))</f>
        <v/>
      </c>
      <c r="U723" s="45">
        <f>T723*(1/(1+$G723))^(1+$E723)*(1+U$7)^$D723*(U705/T705)^$E723*((U705+U714)/(T705+T714))^($F723*(1+$E723))</f>
        <v/>
      </c>
      <c r="V723" s="45">
        <f>U723*(1/(1+$G723))^(1+$E723)*(1+V$7)^$D723*(V705/U705)^$E723*((V705+V714)/(U705+U714))^($F723*(1+$E723))</f>
        <v/>
      </c>
      <c r="W723" s="45">
        <f>V723*(1/(1+$G723))^(1+$E723)*(1+W$7)^$D723*(W705/V705)^$E723*((W705+W714)/(V705+V714))^($F723*(1+$E723))</f>
        <v/>
      </c>
      <c r="X723" s="45">
        <f>W723*(1/(1+$G723))^(1+$E723)*(1+X$7)^$D723*(X705/W705)^$E723*((X705+X714)/(W705+W714))^($F723*(1+$E723))</f>
        <v/>
      </c>
      <c r="Y723" s="45">
        <f>X723*(1/(1+$G723))^(1+$E723)*(1+Y$7)^$D723*(Y705/X705)^$E723*((Y705+Y714)/(X705+X714))^($F723*(1+$E723))</f>
        <v/>
      </c>
      <c r="Z723" s="45">
        <f>Y723*(1/(1+$G723))^(1+$E723)*(1+Z$7)^$D723*(Z705/Y705)^$E723*((Z705+Z714)/(Y705+Y714))^($F723*(1+$E723))</f>
        <v/>
      </c>
      <c r="AA723" s="45">
        <f>Z723*(1/(1+$G723))^(1+$E723)*(1+AA$7)^$D723*(AA705/Z705)^$E723*((AA705+AA714)/(Z705+Z714))^($F723*(1+$E723))</f>
        <v/>
      </c>
      <c r="AB723" s="45">
        <f>AA723*(1/(1+$G723))^(1+$E723)*(1+AB$7)^$D723*(AB705/AA705)^$E723*((AB705+AB714)/(AA705+AA714))^($F723*(1+$E723))</f>
        <v/>
      </c>
      <c r="AC723" s="45">
        <f>AB723*(1/(1+$G723))^(1+$E723)*(1+AC$7)^$D723*(AC705/AB705)^$E723*((AC705+AC714)/(AB705+AB714))^($F723*(1+$E723))</f>
        <v/>
      </c>
      <c r="AD723" s="46">
        <f>FUELUSE(AC723,AD705,AC705,AD714,AC714,AD$7,$D723,$E723,$F723,$G723)</f>
        <v/>
      </c>
      <c r="AF723" s="11">
        <f>LOWER(Settings!$C$4)&amp;".mit."&amp;$A723&amp;IF($C723="","","."&amp;$C723&amp;"."&amp;$B723)&amp;IF(INDEX(Variables!$D$5:$D$105,MATCH($A723,Variables!$A$5:$A$105,0))="","","."&amp;INDEX(Variables!$D$5:$D$105,MATCH($A723,Variables!$A$5:$A$105,0)))&amp;"."&amp;AF$5</f>
        <v/>
      </c>
      <c r="AG723" s="44">
        <f>INDEX(Inputs!$U$5:$U$132,MATCH($B723&amp;"|"&amp;$C723,Inputs!$A$5:$A$132,0))</f>
        <v/>
      </c>
      <c r="AH723" s="45">
        <f>AG723*(1/(1+$G723))^(1+$E723)*(1+AH$7)^$D723*(AH705/AG705)^$E723*((AH705+AH714)/(AG705+AG714))^($F723*(1+$E723))</f>
        <v/>
      </c>
      <c r="AI723" s="45">
        <f>AH723*(1/(1+$G723))^(1+$E723)*(1+AI$7)^$D723*(AI705/AH705)^$E723*((AI705+AI714)/(AH705+AH714))^($F723*(1+$E723))</f>
        <v/>
      </c>
      <c r="AJ723" s="45">
        <f>AI723*(1/(1+$G723))^(1+$E723)*(1+AJ$7)^$D723*(AJ705/AI705)^$E723*((AJ705+AJ714)/(AI705+AI714))^($F723*(1+$E723))</f>
        <v/>
      </c>
      <c r="AK723" s="45">
        <f>AJ723*(1/(1+$G723))^(1+$E723)*(1+AK$7)^$D723*(AK705/AJ705)^$E723*((AK705+AK714)/(AJ705+AJ714))^($F723*(1+$E723))</f>
        <v/>
      </c>
      <c r="AL723" s="45">
        <f>AK723*(1/(1+$G723))^(1+$E723)*(1+AL$7)^$D723*(AL705/AK705)^$E723*((AL705+AL714)/(AK705+AK714))^($F723*(1+$E723))</f>
        <v/>
      </c>
      <c r="AM723" s="45">
        <f>AL723*(1/(1+$G723))^(1+$E723)*(1+AM$7)^$D723*(AM705/AL705)^$E723*((AM705+AM714)/(AL705+AL714))^($F723*(1+$E723))</f>
        <v/>
      </c>
      <c r="AN723" s="45">
        <f>AM723*(1/(1+$G723))^(1+$E723)*(1+AN$7)^$D723*(AN705/AM705)^$E723*((AN705+AN714)/(AM705+AM714))^($F723*(1+$E723))</f>
        <v/>
      </c>
      <c r="AO723" s="45">
        <f>AN723*(1/(1+$G723))^(1+$E723)*(1+AO$7)^$D723*(AO705/AN705)^$E723*((AO705+AO714)/(AN705+AN714))^($F723*(1+$E723))</f>
        <v/>
      </c>
      <c r="AP723" s="45">
        <f>AO723*(1/(1+$G723))^(1+$E723)*(1+AP$7)^$D723*(AP705/AO705)^$E723*((AP705+AP714)/(AO705+AO714))^($F723*(1+$E723))</f>
        <v/>
      </c>
      <c r="AQ723" s="45">
        <f>AP723*(1/(1+$G723))^(1+$E723)*(1+AQ$7)^$D723*(AQ705/AP705)^$E723*((AQ705+AQ714)/(AP705+AP714))^($F723*(1+$E723))</f>
        <v/>
      </c>
      <c r="AR723" s="45">
        <f>AQ723*(1/(1+$G723))^(1+$E723)*(1+AR$7)^$D723*(AR705/AQ705)^$E723*((AR705+AR714)/(AQ705+AQ714))^($F723*(1+$E723))</f>
        <v/>
      </c>
      <c r="AS723" s="45">
        <f>AR723*(1/(1+$G723))^(1+$E723)*(1+AS$7)^$D723*(AS705/AR705)^$E723*((AS705+AS714)/(AR705+AR714))^($F723*(1+$E723))</f>
        <v/>
      </c>
      <c r="AT723" s="45">
        <f>AS723*(1/(1+$G723))^(1+$E723)*(1+AT$7)^$D723*(AT705/AS705)^$E723*((AT705+AT714)/(AS705+AS714))^($F723*(1+$E723))</f>
        <v/>
      </c>
      <c r="AU723" s="45">
        <f>AT723*(1/(1+$G723))^(1+$E723)*(1+AU$7)^$D723*(AU705/AT705)^$E723*((AU705+AU714)/(AT705+AT714))^($F723*(1+$E723))</f>
        <v/>
      </c>
      <c r="AV723" s="45">
        <f>AU723*(1/(1+$G723))^(1+$E723)*(1+AV$7)^$D723*(AV705/AU705)^$E723*((AV705+AV714)/(AU705+AU714))^($F723*(1+$E723))</f>
        <v/>
      </c>
      <c r="AW723" s="45">
        <f>AV723*(1/(1+$G723))^(1+$E723)*(1+AW$7)^$D723*(AW705/AV705)^$E723*((AW705+AW714)/(AV705+AV714))^($F723*(1+$E723))</f>
        <v/>
      </c>
      <c r="AX723" s="45">
        <f>AW723*(1/(1+$G723))^(1+$E723)*(1+AX$7)^$D723*(AX705/AW705)^$E723*((AX705+AX714)/(AW705+AW714))^($F723*(1+$E723))</f>
        <v/>
      </c>
      <c r="AY723" s="46">
        <f>FUELUSE(AX723,AY705,AX705,AY714,AX714,AY$7,$D723,$E723,$F723,$G723)</f>
        <v/>
      </c>
    </row>
    <row r="724" hidden="1" outlineLevel="2">
      <c r="A724" s="14" t="inlineStr">
        <is>
          <t>ener</t>
        </is>
      </c>
      <c r="B724" s="14" t="inlineStr">
        <is>
          <t>oop</t>
        </is>
      </c>
      <c r="C724" s="14" t="inlineStr">
        <is>
          <t>nav</t>
        </is>
      </c>
      <c r="D724" s="37">
        <f>INDEX(Inputs!$N$5:$N$132,MATCH($B724&amp;"|"&amp;$C724,Inputs!$A$5:$A$132,0))</f>
        <v/>
      </c>
      <c r="E724" s="37">
        <f>INDEX(Inputs!$O$5:$O$132,MATCH($B724&amp;"|"&amp;$C724,Inputs!$A$5:$A$132,0))</f>
        <v/>
      </c>
      <c r="F724" s="37">
        <f>INDEX(Inputs!$P$5:$P$132,MATCH($B724&amp;"|"&amp;$C724,Inputs!$A$5:$A$132,0))</f>
        <v/>
      </c>
      <c r="G724" s="37">
        <f>INDEX(Inputs!$Q$5:$Q$132,MATCH($B724&amp;"|"&amp;$C724,Inputs!$A$5:$A$132,0))</f>
        <v/>
      </c>
      <c r="H724" s="14">
        <f>INDEX(Variables!$B$5:$B$105,MATCH($A724,Variables!$A$5:$A$105,0))&amp;IF($C724="",""," | "&amp;INDEX(Mapping!$B$5:$B$26,MATCH($C724,Mapping!$A$5:$A$26,0))&amp;" | "&amp;INDEX(Mapping!$B$30:$B$41,MATCH($B724,Mapping!$A$30:$A$41,0)))</f>
        <v/>
      </c>
      <c r="I724" s="14">
        <f>INDEX(Variables!$C$5:$C$105,MATCH($A724,Variables!$A$5:$A$105,0))</f>
        <v/>
      </c>
      <c r="J724" s="14">
        <f>INDEX(Variables!$E$5:$E$105,MATCH($A724,Variables!$A$5:$A$105,0))</f>
        <v/>
      </c>
      <c r="K724" s="11">
        <f>LOWER(Settings!$C$4)&amp;".mit."&amp;$A724&amp;IF($C724="","","."&amp;$C724&amp;"."&amp;$B724)&amp;IF(INDEX(Variables!$D$5:$D$105,MATCH($A724,Variables!$A$5:$A$105,0))="","","."&amp;INDEX(Variables!$D$5:$D$105,MATCH($A724,Variables!$A$5:$A$105,0)))&amp;"."&amp;K$5</f>
        <v/>
      </c>
      <c r="L724" s="44">
        <f>INDEX(Inputs!$U$5:$U$132,MATCH($B724&amp;"|"&amp;$C724,Inputs!$A$5:$A$132,0))</f>
        <v/>
      </c>
      <c r="M724" s="45">
        <f>L724*(1/(1+$G724))^(1+$E724)*(1+M$7)^$D724*(M706/L706)^$E724*((M706+M715)/(L706+L715))^($F724*(1+$E724))</f>
        <v/>
      </c>
      <c r="N724" s="45">
        <f>M724*(1/(1+$G724))^(1+$E724)*(1+N$7)^$D724*(N706/M706)^$E724*((N706+N715)/(M706+M715))^($F724*(1+$E724))</f>
        <v/>
      </c>
      <c r="O724" s="45">
        <f>N724*(1/(1+$G724))^(1+$E724)*(1+O$7)^$D724*(O706/N706)^$E724*((O706+O715)/(N706+N715))^($F724*(1+$E724))</f>
        <v/>
      </c>
      <c r="P724" s="45">
        <f>O724*(1/(1+$G724))^(1+$E724)*(1+P$7)^$D724*(P706/O706)^$E724*((P706+P715)/(O706+O715))^($F724*(1+$E724))</f>
        <v/>
      </c>
      <c r="Q724" s="45">
        <f>P724*(1/(1+$G724))^(1+$E724)*(1+Q$7)^$D724*(Q706/P706)^$E724*((Q706+Q715)/(P706+P715))^($F724*(1+$E724))</f>
        <v/>
      </c>
      <c r="R724" s="45">
        <f>Q724*(1/(1+$G724))^(1+$E724)*(1+R$7)^$D724*(R706/Q706)^$E724*((R706+R715)/(Q706+Q715))^($F724*(1+$E724))</f>
        <v/>
      </c>
      <c r="S724" s="45">
        <f>R724*(1/(1+$G724))^(1+$E724)*(1+S$7)^$D724*(S706/R706)^$E724*((S706+S715)/(R706+R715))^($F724*(1+$E724))</f>
        <v/>
      </c>
      <c r="T724" s="45">
        <f>S724*(1/(1+$G724))^(1+$E724)*(1+T$7)^$D724*(T706/S706)^$E724*((T706+T715)/(S706+S715))^($F724*(1+$E724))</f>
        <v/>
      </c>
      <c r="U724" s="45">
        <f>T724*(1/(1+$G724))^(1+$E724)*(1+U$7)^$D724*(U706/T706)^$E724*((U706+U715)/(T706+T715))^($F724*(1+$E724))</f>
        <v/>
      </c>
      <c r="V724" s="45">
        <f>U724*(1/(1+$G724))^(1+$E724)*(1+V$7)^$D724*(V706/U706)^$E724*((V706+V715)/(U706+U715))^($F724*(1+$E724))</f>
        <v/>
      </c>
      <c r="W724" s="45">
        <f>V724*(1/(1+$G724))^(1+$E724)*(1+W$7)^$D724*(W706/V706)^$E724*((W706+W715)/(V706+V715))^($F724*(1+$E724))</f>
        <v/>
      </c>
      <c r="X724" s="45">
        <f>W724*(1/(1+$G724))^(1+$E724)*(1+X$7)^$D724*(X706/W706)^$E724*((X706+X715)/(W706+W715))^($F724*(1+$E724))</f>
        <v/>
      </c>
      <c r="Y724" s="45">
        <f>X724*(1/(1+$G724))^(1+$E724)*(1+Y$7)^$D724*(Y706/X706)^$E724*((Y706+Y715)/(X706+X715))^($F724*(1+$E724))</f>
        <v/>
      </c>
      <c r="Z724" s="45">
        <f>Y724*(1/(1+$G724))^(1+$E724)*(1+Z$7)^$D724*(Z706/Y706)^$E724*((Z706+Z715)/(Y706+Y715))^($F724*(1+$E724))</f>
        <v/>
      </c>
      <c r="AA724" s="45">
        <f>Z724*(1/(1+$G724))^(1+$E724)*(1+AA$7)^$D724*(AA706/Z706)^$E724*((AA706+AA715)/(Z706+Z715))^($F724*(1+$E724))</f>
        <v/>
      </c>
      <c r="AB724" s="45">
        <f>AA724*(1/(1+$G724))^(1+$E724)*(1+AB$7)^$D724*(AB706/AA706)^$E724*((AB706+AB715)/(AA706+AA715))^($F724*(1+$E724))</f>
        <v/>
      </c>
      <c r="AC724" s="45">
        <f>AB724*(1/(1+$G724))^(1+$E724)*(1+AC$7)^$D724*(AC706/AB706)^$E724*((AC706+AC715)/(AB706+AB715))^($F724*(1+$E724))</f>
        <v/>
      </c>
      <c r="AD724" s="46">
        <f>FUELUSE(AC724,AD706,AC706,AD715,AC715,AD$7,$D724,$E724,$F724,$G724)</f>
        <v/>
      </c>
      <c r="AF724" s="11">
        <f>LOWER(Settings!$C$4)&amp;".mit."&amp;$A724&amp;IF($C724="","","."&amp;$C724&amp;"."&amp;$B724)&amp;IF(INDEX(Variables!$D$5:$D$105,MATCH($A724,Variables!$A$5:$A$105,0))="","","."&amp;INDEX(Variables!$D$5:$D$105,MATCH($A724,Variables!$A$5:$A$105,0)))&amp;"."&amp;AF$5</f>
        <v/>
      </c>
      <c r="AG724" s="44">
        <f>INDEX(Inputs!$U$5:$U$132,MATCH($B724&amp;"|"&amp;$C724,Inputs!$A$5:$A$132,0))</f>
        <v/>
      </c>
      <c r="AH724" s="45">
        <f>AG724*(1/(1+$G724))^(1+$E724)*(1+AH$7)^$D724*(AH706/AG706)^$E724*((AH706+AH715)/(AG706+AG715))^($F724*(1+$E724))</f>
        <v/>
      </c>
      <c r="AI724" s="45">
        <f>AH724*(1/(1+$G724))^(1+$E724)*(1+AI$7)^$D724*(AI706/AH706)^$E724*((AI706+AI715)/(AH706+AH715))^($F724*(1+$E724))</f>
        <v/>
      </c>
      <c r="AJ724" s="45">
        <f>AI724*(1/(1+$G724))^(1+$E724)*(1+AJ$7)^$D724*(AJ706/AI706)^$E724*((AJ706+AJ715)/(AI706+AI715))^($F724*(1+$E724))</f>
        <v/>
      </c>
      <c r="AK724" s="45">
        <f>AJ724*(1/(1+$G724))^(1+$E724)*(1+AK$7)^$D724*(AK706/AJ706)^$E724*((AK706+AK715)/(AJ706+AJ715))^($F724*(1+$E724))</f>
        <v/>
      </c>
      <c r="AL724" s="45">
        <f>AK724*(1/(1+$G724))^(1+$E724)*(1+AL$7)^$D724*(AL706/AK706)^$E724*((AL706+AL715)/(AK706+AK715))^($F724*(1+$E724))</f>
        <v/>
      </c>
      <c r="AM724" s="45">
        <f>AL724*(1/(1+$G724))^(1+$E724)*(1+AM$7)^$D724*(AM706/AL706)^$E724*((AM706+AM715)/(AL706+AL715))^($F724*(1+$E724))</f>
        <v/>
      </c>
      <c r="AN724" s="45">
        <f>AM724*(1/(1+$G724))^(1+$E724)*(1+AN$7)^$D724*(AN706/AM706)^$E724*((AN706+AN715)/(AM706+AM715))^($F724*(1+$E724))</f>
        <v/>
      </c>
      <c r="AO724" s="45">
        <f>AN724*(1/(1+$G724))^(1+$E724)*(1+AO$7)^$D724*(AO706/AN706)^$E724*((AO706+AO715)/(AN706+AN715))^($F724*(1+$E724))</f>
        <v/>
      </c>
      <c r="AP724" s="45">
        <f>AO724*(1/(1+$G724))^(1+$E724)*(1+AP$7)^$D724*(AP706/AO706)^$E724*((AP706+AP715)/(AO706+AO715))^($F724*(1+$E724))</f>
        <v/>
      </c>
      <c r="AQ724" s="45">
        <f>AP724*(1/(1+$G724))^(1+$E724)*(1+AQ$7)^$D724*(AQ706/AP706)^$E724*((AQ706+AQ715)/(AP706+AP715))^($F724*(1+$E724))</f>
        <v/>
      </c>
      <c r="AR724" s="45">
        <f>AQ724*(1/(1+$G724))^(1+$E724)*(1+AR$7)^$D724*(AR706/AQ706)^$E724*((AR706+AR715)/(AQ706+AQ715))^($F724*(1+$E724))</f>
        <v/>
      </c>
      <c r="AS724" s="45">
        <f>AR724*(1/(1+$G724))^(1+$E724)*(1+AS$7)^$D724*(AS706/AR706)^$E724*((AS706+AS715)/(AR706+AR715))^($F724*(1+$E724))</f>
        <v/>
      </c>
      <c r="AT724" s="45">
        <f>AS724*(1/(1+$G724))^(1+$E724)*(1+AT$7)^$D724*(AT706/AS706)^$E724*((AT706+AT715)/(AS706+AS715))^($F724*(1+$E724))</f>
        <v/>
      </c>
      <c r="AU724" s="45">
        <f>AT724*(1/(1+$G724))^(1+$E724)*(1+AU$7)^$D724*(AU706/AT706)^$E724*((AU706+AU715)/(AT706+AT715))^($F724*(1+$E724))</f>
        <v/>
      </c>
      <c r="AV724" s="45">
        <f>AU724*(1/(1+$G724))^(1+$E724)*(1+AV$7)^$D724*(AV706/AU706)^$E724*((AV706+AV715)/(AU706+AU715))^($F724*(1+$E724))</f>
        <v/>
      </c>
      <c r="AW724" s="45">
        <f>AV724*(1/(1+$G724))^(1+$E724)*(1+AW$7)^$D724*(AW706/AV706)^$E724*((AW706+AW715)/(AV706+AV715))^($F724*(1+$E724))</f>
        <v/>
      </c>
      <c r="AX724" s="45">
        <f>AW724*(1/(1+$G724))^(1+$E724)*(1+AX$7)^$D724*(AX706/AW706)^$E724*((AX706+AX715)/(AW706+AW715))^($F724*(1+$E724))</f>
        <v/>
      </c>
      <c r="AY724" s="46">
        <f>FUELUSE(AX724,AY706,AX706,AY715,AX715,AY$7,$D724,$E724,$F724,$G724)</f>
        <v/>
      </c>
    </row>
    <row r="725" hidden="1" outlineLevel="2">
      <c r="A725" s="14" t="inlineStr">
        <is>
          <t>ener</t>
        </is>
      </c>
      <c r="B725" s="14" t="inlineStr">
        <is>
          <t>bio</t>
        </is>
      </c>
      <c r="C725" s="14" t="inlineStr">
        <is>
          <t>nav</t>
        </is>
      </c>
      <c r="D725" s="37">
        <f>INDEX(Inputs!$N$5:$N$132,MATCH($B725&amp;"|"&amp;$C725,Inputs!$A$5:$A$132,0))</f>
        <v/>
      </c>
      <c r="E725" s="37">
        <f>INDEX(Inputs!$O$5:$O$132,MATCH($B725&amp;"|"&amp;$C725,Inputs!$A$5:$A$132,0))</f>
        <v/>
      </c>
      <c r="F725" s="37">
        <f>INDEX(Inputs!$P$5:$P$132,MATCH($B725&amp;"|"&amp;$C725,Inputs!$A$5:$A$132,0))</f>
        <v/>
      </c>
      <c r="G725" s="37">
        <f>INDEX(Inputs!$Q$5:$Q$132,MATCH($B725&amp;"|"&amp;$C725,Inputs!$A$5:$A$132,0))</f>
        <v/>
      </c>
      <c r="H725" s="14">
        <f>INDEX(Variables!$B$5:$B$105,MATCH($A725,Variables!$A$5:$A$105,0))&amp;IF($C725="",""," | "&amp;INDEX(Mapping!$B$5:$B$26,MATCH($C725,Mapping!$A$5:$A$26,0))&amp;" | "&amp;INDEX(Mapping!$B$30:$B$41,MATCH($B725,Mapping!$A$30:$A$41,0)))</f>
        <v/>
      </c>
      <c r="I725" s="14">
        <f>INDEX(Variables!$C$5:$C$105,MATCH($A725,Variables!$A$5:$A$105,0))</f>
        <v/>
      </c>
      <c r="J725" s="14">
        <f>INDEX(Variables!$E$5:$E$105,MATCH($A725,Variables!$A$5:$A$105,0))</f>
        <v/>
      </c>
      <c r="K725" s="11">
        <f>LOWER(Settings!$C$4)&amp;".mit."&amp;$A725&amp;IF($C725="","","."&amp;$C725&amp;"."&amp;$B725)&amp;IF(INDEX(Variables!$D$5:$D$105,MATCH($A725,Variables!$A$5:$A$105,0))="","","."&amp;INDEX(Variables!$D$5:$D$105,MATCH($A725,Variables!$A$5:$A$105,0)))&amp;"."&amp;K$5</f>
        <v/>
      </c>
      <c r="L725" s="44">
        <f>INDEX(Inputs!$U$5:$U$132,MATCH($B725&amp;"|"&amp;$C725,Inputs!$A$5:$A$132,0))</f>
        <v/>
      </c>
      <c r="M725" s="45">
        <f>L725*(1/(1+$G725))^(1+$E725)*(1+M$7)^$D725*(M707/L707)^$E725*((M707+M716)/(L707+L716))^($F725*(1+$E725))</f>
        <v/>
      </c>
      <c r="N725" s="45">
        <f>M725*(1/(1+$G725))^(1+$E725)*(1+N$7)^$D725*(N707/M707)^$E725*((N707+N716)/(M707+M716))^($F725*(1+$E725))</f>
        <v/>
      </c>
      <c r="O725" s="45">
        <f>N725*(1/(1+$G725))^(1+$E725)*(1+O$7)^$D725*(O707/N707)^$E725*((O707+O716)/(N707+N716))^($F725*(1+$E725))</f>
        <v/>
      </c>
      <c r="P725" s="45">
        <f>O725*(1/(1+$G725))^(1+$E725)*(1+P$7)^$D725*(P707/O707)^$E725*((P707+P716)/(O707+O716))^($F725*(1+$E725))</f>
        <v/>
      </c>
      <c r="Q725" s="45">
        <f>P725*(1/(1+$G725))^(1+$E725)*(1+Q$7)^$D725*(Q707/P707)^$E725*((Q707+Q716)/(P707+P716))^($F725*(1+$E725))</f>
        <v/>
      </c>
      <c r="R725" s="45">
        <f>Q725*(1/(1+$G725))^(1+$E725)*(1+R$7)^$D725*(R707/Q707)^$E725*((R707+R716)/(Q707+Q716))^($F725*(1+$E725))</f>
        <v/>
      </c>
      <c r="S725" s="45">
        <f>R725*(1/(1+$G725))^(1+$E725)*(1+S$7)^$D725*(S707/R707)^$E725*((S707+S716)/(R707+R716))^($F725*(1+$E725))</f>
        <v/>
      </c>
      <c r="T725" s="45">
        <f>S725*(1/(1+$G725))^(1+$E725)*(1+T$7)^$D725*(T707/S707)^$E725*((T707+T716)/(S707+S716))^($F725*(1+$E725))</f>
        <v/>
      </c>
      <c r="U725" s="45">
        <f>T725*(1/(1+$G725))^(1+$E725)*(1+U$7)^$D725*(U707/T707)^$E725*((U707+U716)/(T707+T716))^($F725*(1+$E725))</f>
        <v/>
      </c>
      <c r="V725" s="45">
        <f>U725*(1/(1+$G725))^(1+$E725)*(1+V$7)^$D725*(V707/U707)^$E725*((V707+V716)/(U707+U716))^($F725*(1+$E725))</f>
        <v/>
      </c>
      <c r="W725" s="45">
        <f>V725*(1/(1+$G725))^(1+$E725)*(1+W$7)^$D725*(W707/V707)^$E725*((W707+W716)/(V707+V716))^($F725*(1+$E725))</f>
        <v/>
      </c>
      <c r="X725" s="45">
        <f>W725*(1/(1+$G725))^(1+$E725)*(1+X$7)^$D725*(X707/W707)^$E725*((X707+X716)/(W707+W716))^($F725*(1+$E725))</f>
        <v/>
      </c>
      <c r="Y725" s="45">
        <f>X725*(1/(1+$G725))^(1+$E725)*(1+Y$7)^$D725*(Y707/X707)^$E725*((Y707+Y716)/(X707+X716))^($F725*(1+$E725))</f>
        <v/>
      </c>
      <c r="Z725" s="45">
        <f>Y725*(1/(1+$G725))^(1+$E725)*(1+Z$7)^$D725*(Z707/Y707)^$E725*((Z707+Z716)/(Y707+Y716))^($F725*(1+$E725))</f>
        <v/>
      </c>
      <c r="AA725" s="45">
        <f>Z725*(1/(1+$G725))^(1+$E725)*(1+AA$7)^$D725*(AA707/Z707)^$E725*((AA707+AA716)/(Z707+Z716))^($F725*(1+$E725))</f>
        <v/>
      </c>
      <c r="AB725" s="45">
        <f>AA725*(1/(1+$G725))^(1+$E725)*(1+AB$7)^$D725*(AB707/AA707)^$E725*((AB707+AB716)/(AA707+AA716))^($F725*(1+$E725))</f>
        <v/>
      </c>
      <c r="AC725" s="45">
        <f>AB725*(1/(1+$G725))^(1+$E725)*(1+AC$7)^$D725*(AC707/AB707)^$E725*((AC707+AC716)/(AB707+AB716))^($F725*(1+$E725))</f>
        <v/>
      </c>
      <c r="AD725" s="46">
        <f>FUELUSE(AC725,AD707,AC707,AD716,AC716,AD$7,$D725,$E725,$F725,$G725)</f>
        <v/>
      </c>
      <c r="AF725" s="11">
        <f>LOWER(Settings!$C$4)&amp;".mit."&amp;$A725&amp;IF($C725="","","."&amp;$C725&amp;"."&amp;$B725)&amp;IF(INDEX(Variables!$D$5:$D$105,MATCH($A725,Variables!$A$5:$A$105,0))="","","."&amp;INDEX(Variables!$D$5:$D$105,MATCH($A725,Variables!$A$5:$A$105,0)))&amp;"."&amp;AF$5</f>
        <v/>
      </c>
      <c r="AG725" s="44">
        <f>INDEX(Inputs!$U$5:$U$132,MATCH($B725&amp;"|"&amp;$C725,Inputs!$A$5:$A$132,0))</f>
        <v/>
      </c>
      <c r="AH725" s="45">
        <f>AG725*(1/(1+$G725))^(1+$E725)*(1+AH$7)^$D725*(AH707/AG707)^$E725*((AH707+AH716)/(AG707+AG716))^($F725*(1+$E725))</f>
        <v/>
      </c>
      <c r="AI725" s="45">
        <f>AH725*(1/(1+$G725))^(1+$E725)*(1+AI$7)^$D725*(AI707/AH707)^$E725*((AI707+AI716)/(AH707+AH716))^($F725*(1+$E725))</f>
        <v/>
      </c>
      <c r="AJ725" s="45">
        <f>AI725*(1/(1+$G725))^(1+$E725)*(1+AJ$7)^$D725*(AJ707/AI707)^$E725*((AJ707+AJ716)/(AI707+AI716))^($F725*(1+$E725))</f>
        <v/>
      </c>
      <c r="AK725" s="45">
        <f>AJ725*(1/(1+$G725))^(1+$E725)*(1+AK$7)^$D725*(AK707/AJ707)^$E725*((AK707+AK716)/(AJ707+AJ716))^($F725*(1+$E725))</f>
        <v/>
      </c>
      <c r="AL725" s="45">
        <f>AK725*(1/(1+$G725))^(1+$E725)*(1+AL$7)^$D725*(AL707/AK707)^$E725*((AL707+AL716)/(AK707+AK716))^($F725*(1+$E725))</f>
        <v/>
      </c>
      <c r="AM725" s="45">
        <f>AL725*(1/(1+$G725))^(1+$E725)*(1+AM$7)^$D725*(AM707/AL707)^$E725*((AM707+AM716)/(AL707+AL716))^($F725*(1+$E725))</f>
        <v/>
      </c>
      <c r="AN725" s="45">
        <f>AM725*(1/(1+$G725))^(1+$E725)*(1+AN$7)^$D725*(AN707/AM707)^$E725*((AN707+AN716)/(AM707+AM716))^($F725*(1+$E725))</f>
        <v/>
      </c>
      <c r="AO725" s="45">
        <f>AN725*(1/(1+$G725))^(1+$E725)*(1+AO$7)^$D725*(AO707/AN707)^$E725*((AO707+AO716)/(AN707+AN716))^($F725*(1+$E725))</f>
        <v/>
      </c>
      <c r="AP725" s="45">
        <f>AO725*(1/(1+$G725))^(1+$E725)*(1+AP$7)^$D725*(AP707/AO707)^$E725*((AP707+AP716)/(AO707+AO716))^($F725*(1+$E725))</f>
        <v/>
      </c>
      <c r="AQ725" s="45">
        <f>AP725*(1/(1+$G725))^(1+$E725)*(1+AQ$7)^$D725*(AQ707/AP707)^$E725*((AQ707+AQ716)/(AP707+AP716))^($F725*(1+$E725))</f>
        <v/>
      </c>
      <c r="AR725" s="45">
        <f>AQ725*(1/(1+$G725))^(1+$E725)*(1+AR$7)^$D725*(AR707/AQ707)^$E725*((AR707+AR716)/(AQ707+AQ716))^($F725*(1+$E725))</f>
        <v/>
      </c>
      <c r="AS725" s="45">
        <f>AR725*(1/(1+$G725))^(1+$E725)*(1+AS$7)^$D725*(AS707/AR707)^$E725*((AS707+AS716)/(AR707+AR716))^($F725*(1+$E725))</f>
        <v/>
      </c>
      <c r="AT725" s="45">
        <f>AS725*(1/(1+$G725))^(1+$E725)*(1+AT$7)^$D725*(AT707/AS707)^$E725*((AT707+AT716)/(AS707+AS716))^($F725*(1+$E725))</f>
        <v/>
      </c>
      <c r="AU725" s="45">
        <f>AT725*(1/(1+$G725))^(1+$E725)*(1+AU$7)^$D725*(AU707/AT707)^$E725*((AU707+AU716)/(AT707+AT716))^($F725*(1+$E725))</f>
        <v/>
      </c>
      <c r="AV725" s="45">
        <f>AU725*(1/(1+$G725))^(1+$E725)*(1+AV$7)^$D725*(AV707/AU707)^$E725*((AV707+AV716)/(AU707+AU716))^($F725*(1+$E725))</f>
        <v/>
      </c>
      <c r="AW725" s="45">
        <f>AV725*(1/(1+$G725))^(1+$E725)*(1+AW$7)^$D725*(AW707/AV707)^$E725*((AW707+AW716)/(AV707+AV716))^($F725*(1+$E725))</f>
        <v/>
      </c>
      <c r="AX725" s="45">
        <f>AW725*(1/(1+$G725))^(1+$E725)*(1+AX$7)^$D725*(AX707/AW707)^$E725*((AX707+AX716)/(AW707+AW716))^($F725*(1+$E725))</f>
        <v/>
      </c>
      <c r="AY725" s="46">
        <f>FUELUSE(AX725,AY707,AX707,AY716,AX716,AY$7,$D725,$E725,$F725,$G725)</f>
        <v/>
      </c>
    </row>
    <row r="726" hidden="1" outlineLevel="2"/>
    <row r="727" hidden="1" outlineLevel="2">
      <c r="A727" s="14" t="inlineStr">
        <is>
          <t>co2</t>
        </is>
      </c>
      <c r="B727" s="14" t="inlineStr">
        <is>
          <t>coa</t>
        </is>
      </c>
      <c r="C727" s="14" t="inlineStr">
        <is>
          <t>nav</t>
        </is>
      </c>
      <c r="D727" s="37">
        <f>INDEX(Inputs!$T$5:$T$132,MATCH($B727&amp;"|"&amp;$C727,Inputs!$A$5:$A$132,0))</f>
        <v/>
      </c>
      <c r="E727" s="36" t="n"/>
      <c r="F727" s="36" t="n"/>
      <c r="G727" s="36" t="n"/>
      <c r="H727" s="14">
        <f>INDEX(Variables!$B$5:$B$105,MATCH($A727,Variables!$A$5:$A$105,0))&amp;IF($C727="",""," | "&amp;INDEX(Mapping!$B$5:$B$26,MATCH($C727,Mapping!$A$5:$A$26,0))&amp;" | "&amp;INDEX(Mapping!$B$30:$B$41,MATCH($B727,Mapping!$A$30:$A$41,0)))</f>
        <v/>
      </c>
      <c r="I727" s="14">
        <f>INDEX(Variables!$C$5:$C$105,MATCH($A727,Variables!$A$5:$A$105,0))</f>
        <v/>
      </c>
      <c r="J727" s="14">
        <f>INDEX(Variables!$E$5:$E$105,MATCH($A727,Variables!$A$5:$A$105,0))</f>
        <v/>
      </c>
      <c r="K727" s="11">
        <f>LOWER(Settings!$C$4)&amp;".mit."&amp;$A727&amp;IF($C727="","","."&amp;$C727&amp;"."&amp;$B727)&amp;IF(INDEX(Variables!$D$5:$D$105,MATCH($A727,Variables!$A$5:$A$105,0))="","","."&amp;INDEX(Variables!$D$5:$D$105,MATCH($A727,Variables!$A$5:$A$105,0)))&amp;"."&amp;K$5</f>
        <v/>
      </c>
      <c r="L727" s="15">
        <f>L718*Settings!$C$13*$D727</f>
        <v/>
      </c>
      <c r="M727" s="16">
        <f>M718*Settings!$C$13*$D727</f>
        <v/>
      </c>
      <c r="N727" s="16">
        <f>N718*Settings!$C$13*$D727</f>
        <v/>
      </c>
      <c r="O727" s="16">
        <f>O718*Settings!$C$13*$D727</f>
        <v/>
      </c>
      <c r="P727" s="16">
        <f>P718*Settings!$C$13*$D727</f>
        <v/>
      </c>
      <c r="Q727" s="16">
        <f>Q718*Settings!$C$13*$D727</f>
        <v/>
      </c>
      <c r="R727" s="16">
        <f>R718*Settings!$C$13*$D727</f>
        <v/>
      </c>
      <c r="S727" s="16">
        <f>S718*Settings!$C$13*$D727</f>
        <v/>
      </c>
      <c r="T727" s="16">
        <f>T718*Settings!$C$13*$D727</f>
        <v/>
      </c>
      <c r="U727" s="16">
        <f>U718*Settings!$C$13*$D727</f>
        <v/>
      </c>
      <c r="V727" s="16">
        <f>V718*Settings!$C$13*$D727</f>
        <v/>
      </c>
      <c r="W727" s="16">
        <f>W718*Settings!$C$13*$D727</f>
        <v/>
      </c>
      <c r="X727" s="16">
        <f>X718*Settings!$C$13*$D727</f>
        <v/>
      </c>
      <c r="Y727" s="16">
        <f>Y718*Settings!$C$13*$D727</f>
        <v/>
      </c>
      <c r="Z727" s="16">
        <f>Z718*Settings!$C$13*$D727</f>
        <v/>
      </c>
      <c r="AA727" s="16">
        <f>AA718*Settings!$C$13*$D727</f>
        <v/>
      </c>
      <c r="AB727" s="16">
        <f>AB718*Settings!$C$13*$D727</f>
        <v/>
      </c>
      <c r="AC727" s="16">
        <f>AC718*Settings!$C$13*$D727</f>
        <v/>
      </c>
      <c r="AD727" s="47">
        <f>EMISSIONS(AD718,Settings!$C$13,$D727)</f>
        <v/>
      </c>
      <c r="AF727" s="11">
        <f>LOWER(Settings!$C$4)&amp;".mit."&amp;$A727&amp;IF($C727="","","."&amp;$C727&amp;"."&amp;$B727)&amp;IF(INDEX(Variables!$D$5:$D$105,MATCH($A727,Variables!$A$5:$A$105,0))="","","."&amp;INDEX(Variables!$D$5:$D$105,MATCH($A727,Variables!$A$5:$A$105,0)))&amp;"."&amp;AF$5</f>
        <v/>
      </c>
      <c r="AG727" s="15">
        <f>AG718*Settings!$C$13*$D727</f>
        <v/>
      </c>
      <c r="AH727" s="16">
        <f>AH718*Settings!$C$13*$D727</f>
        <v/>
      </c>
      <c r="AI727" s="16">
        <f>AI718*Settings!$C$13*$D727</f>
        <v/>
      </c>
      <c r="AJ727" s="16">
        <f>AJ718*Settings!$C$13*$D727</f>
        <v/>
      </c>
      <c r="AK727" s="16">
        <f>AK718*Settings!$C$13*$D727</f>
        <v/>
      </c>
      <c r="AL727" s="16">
        <f>AL718*Settings!$C$13*$D727</f>
        <v/>
      </c>
      <c r="AM727" s="16">
        <f>AM718*Settings!$C$13*$D727</f>
        <v/>
      </c>
      <c r="AN727" s="16">
        <f>AN718*Settings!$C$13*$D727</f>
        <v/>
      </c>
      <c r="AO727" s="16">
        <f>AO718*Settings!$C$13*$D727</f>
        <v/>
      </c>
      <c r="AP727" s="16">
        <f>AP718*Settings!$C$13*$D727</f>
        <v/>
      </c>
      <c r="AQ727" s="16">
        <f>AQ718*Settings!$C$13*$D727</f>
        <v/>
      </c>
      <c r="AR727" s="16">
        <f>AR718*Settings!$C$13*$D727</f>
        <v/>
      </c>
      <c r="AS727" s="16">
        <f>AS718*Settings!$C$13*$D727</f>
        <v/>
      </c>
      <c r="AT727" s="16">
        <f>AT718*Settings!$C$13*$D727</f>
        <v/>
      </c>
      <c r="AU727" s="16">
        <f>AU718*Settings!$C$13*$D727</f>
        <v/>
      </c>
      <c r="AV727" s="16">
        <f>AV718*Settings!$C$13*$D727</f>
        <v/>
      </c>
      <c r="AW727" s="16">
        <f>AW718*Settings!$C$13*$D727</f>
        <v/>
      </c>
      <c r="AX727" s="16">
        <f>AX718*Settings!$C$13*$D727</f>
        <v/>
      </c>
      <c r="AY727" s="47">
        <f>EMISSIONS(AY718,Settings!$C$13,$D727)</f>
        <v/>
      </c>
    </row>
    <row r="728" hidden="1" outlineLevel="2">
      <c r="A728" s="14" t="inlineStr">
        <is>
          <t>co2</t>
        </is>
      </c>
      <c r="B728" s="14" t="inlineStr">
        <is>
          <t>nga</t>
        </is>
      </c>
      <c r="C728" s="14" t="inlineStr">
        <is>
          <t>nav</t>
        </is>
      </c>
      <c r="D728" s="37">
        <f>INDEX(Inputs!$T$5:$T$132,MATCH($B728&amp;"|"&amp;$C728,Inputs!$A$5:$A$132,0))</f>
        <v/>
      </c>
      <c r="E728" s="36" t="n"/>
      <c r="F728" s="36" t="n"/>
      <c r="G728" s="36" t="n"/>
      <c r="H728" s="14">
        <f>INDEX(Variables!$B$5:$B$105,MATCH($A728,Variables!$A$5:$A$105,0))&amp;IF($C728="",""," | "&amp;INDEX(Mapping!$B$5:$B$26,MATCH($C728,Mapping!$A$5:$A$26,0))&amp;" | "&amp;INDEX(Mapping!$B$30:$B$41,MATCH($B728,Mapping!$A$30:$A$41,0)))</f>
        <v/>
      </c>
      <c r="I728" s="14">
        <f>INDEX(Variables!$C$5:$C$105,MATCH($A728,Variables!$A$5:$A$105,0))</f>
        <v/>
      </c>
      <c r="J728" s="14">
        <f>INDEX(Variables!$E$5:$E$105,MATCH($A728,Variables!$A$5:$A$105,0))</f>
        <v/>
      </c>
      <c r="K728" s="11">
        <f>LOWER(Settings!$C$4)&amp;".mit."&amp;$A728&amp;IF($C728="","","."&amp;$C728&amp;"."&amp;$B728)&amp;IF(INDEX(Variables!$D$5:$D$105,MATCH($A728,Variables!$A$5:$A$105,0))="","","."&amp;INDEX(Variables!$D$5:$D$105,MATCH($A728,Variables!$A$5:$A$105,0)))&amp;"."&amp;K$5</f>
        <v/>
      </c>
      <c r="L728" s="15">
        <f>L719*Settings!$C$13*$D728</f>
        <v/>
      </c>
      <c r="M728" s="16">
        <f>M719*Settings!$C$13*$D728</f>
        <v/>
      </c>
      <c r="N728" s="16">
        <f>N719*Settings!$C$13*$D728</f>
        <v/>
      </c>
      <c r="O728" s="16">
        <f>O719*Settings!$C$13*$D728</f>
        <v/>
      </c>
      <c r="P728" s="16">
        <f>P719*Settings!$C$13*$D728</f>
        <v/>
      </c>
      <c r="Q728" s="16">
        <f>Q719*Settings!$C$13*$D728</f>
        <v/>
      </c>
      <c r="R728" s="16">
        <f>R719*Settings!$C$13*$D728</f>
        <v/>
      </c>
      <c r="S728" s="16">
        <f>S719*Settings!$C$13*$D728</f>
        <v/>
      </c>
      <c r="T728" s="16">
        <f>T719*Settings!$C$13*$D728</f>
        <v/>
      </c>
      <c r="U728" s="16">
        <f>U719*Settings!$C$13*$D728</f>
        <v/>
      </c>
      <c r="V728" s="16">
        <f>V719*Settings!$C$13*$D728</f>
        <v/>
      </c>
      <c r="W728" s="16">
        <f>W719*Settings!$C$13*$D728</f>
        <v/>
      </c>
      <c r="X728" s="16">
        <f>X719*Settings!$C$13*$D728</f>
        <v/>
      </c>
      <c r="Y728" s="16">
        <f>Y719*Settings!$C$13*$D728</f>
        <v/>
      </c>
      <c r="Z728" s="16">
        <f>Z719*Settings!$C$13*$D728</f>
        <v/>
      </c>
      <c r="AA728" s="16">
        <f>AA719*Settings!$C$13*$D728</f>
        <v/>
      </c>
      <c r="AB728" s="16">
        <f>AB719*Settings!$C$13*$D728</f>
        <v/>
      </c>
      <c r="AC728" s="16">
        <f>AC719*Settings!$C$13*$D728</f>
        <v/>
      </c>
      <c r="AD728" s="47">
        <f>EMISSIONS(AD719,Settings!$C$13,$D728)</f>
        <v/>
      </c>
      <c r="AF728" s="11">
        <f>LOWER(Settings!$C$4)&amp;".mit."&amp;$A728&amp;IF($C728="","","."&amp;$C728&amp;"."&amp;$B728)&amp;IF(INDEX(Variables!$D$5:$D$105,MATCH($A728,Variables!$A$5:$A$105,0))="","","."&amp;INDEX(Variables!$D$5:$D$105,MATCH($A728,Variables!$A$5:$A$105,0)))&amp;"."&amp;AF$5</f>
        <v/>
      </c>
      <c r="AG728" s="15">
        <f>AG719*Settings!$C$13*$D728</f>
        <v/>
      </c>
      <c r="AH728" s="16">
        <f>AH719*Settings!$C$13*$D728</f>
        <v/>
      </c>
      <c r="AI728" s="16">
        <f>AI719*Settings!$C$13*$D728</f>
        <v/>
      </c>
      <c r="AJ728" s="16">
        <f>AJ719*Settings!$C$13*$D728</f>
        <v/>
      </c>
      <c r="AK728" s="16">
        <f>AK719*Settings!$C$13*$D728</f>
        <v/>
      </c>
      <c r="AL728" s="16">
        <f>AL719*Settings!$C$13*$D728</f>
        <v/>
      </c>
      <c r="AM728" s="16">
        <f>AM719*Settings!$C$13*$D728</f>
        <v/>
      </c>
      <c r="AN728" s="16">
        <f>AN719*Settings!$C$13*$D728</f>
        <v/>
      </c>
      <c r="AO728" s="16">
        <f>AO719*Settings!$C$13*$D728</f>
        <v/>
      </c>
      <c r="AP728" s="16">
        <f>AP719*Settings!$C$13*$D728</f>
        <v/>
      </c>
      <c r="AQ728" s="16">
        <f>AQ719*Settings!$C$13*$D728</f>
        <v/>
      </c>
      <c r="AR728" s="16">
        <f>AR719*Settings!$C$13*$D728</f>
        <v/>
      </c>
      <c r="AS728" s="16">
        <f>AS719*Settings!$C$13*$D728</f>
        <v/>
      </c>
      <c r="AT728" s="16">
        <f>AT719*Settings!$C$13*$D728</f>
        <v/>
      </c>
      <c r="AU728" s="16">
        <f>AU719*Settings!$C$13*$D728</f>
        <v/>
      </c>
      <c r="AV728" s="16">
        <f>AV719*Settings!$C$13*$D728</f>
        <v/>
      </c>
      <c r="AW728" s="16">
        <f>AW719*Settings!$C$13*$D728</f>
        <v/>
      </c>
      <c r="AX728" s="16">
        <f>AX719*Settings!$C$13*$D728</f>
        <v/>
      </c>
      <c r="AY728" s="47">
        <f>EMISSIONS(AY719,Settings!$C$13,$D728)</f>
        <v/>
      </c>
    </row>
    <row r="729" hidden="1" outlineLevel="2">
      <c r="A729" s="14" t="inlineStr">
        <is>
          <t>co2</t>
        </is>
      </c>
      <c r="B729" s="14" t="inlineStr">
        <is>
          <t>gso</t>
        </is>
      </c>
      <c r="C729" s="14" t="inlineStr">
        <is>
          <t>nav</t>
        </is>
      </c>
      <c r="D729" s="37">
        <f>INDEX(Inputs!$T$5:$T$132,MATCH($B729&amp;"|"&amp;$C729,Inputs!$A$5:$A$132,0))</f>
        <v/>
      </c>
      <c r="E729" s="36" t="n"/>
      <c r="F729" s="36" t="n"/>
      <c r="G729" s="36" t="n"/>
      <c r="H729" s="14">
        <f>INDEX(Variables!$B$5:$B$105,MATCH($A729,Variables!$A$5:$A$105,0))&amp;IF($C729="",""," | "&amp;INDEX(Mapping!$B$5:$B$26,MATCH($C729,Mapping!$A$5:$A$26,0))&amp;" | "&amp;INDEX(Mapping!$B$30:$B$41,MATCH($B729,Mapping!$A$30:$A$41,0)))</f>
        <v/>
      </c>
      <c r="I729" s="14">
        <f>INDEX(Variables!$C$5:$C$105,MATCH($A729,Variables!$A$5:$A$105,0))</f>
        <v/>
      </c>
      <c r="J729" s="14">
        <f>INDEX(Variables!$E$5:$E$105,MATCH($A729,Variables!$A$5:$A$105,0))</f>
        <v/>
      </c>
      <c r="K729" s="11">
        <f>LOWER(Settings!$C$4)&amp;".mit."&amp;$A729&amp;IF($C729="","","."&amp;$C729&amp;"."&amp;$B729)&amp;IF(INDEX(Variables!$D$5:$D$105,MATCH($A729,Variables!$A$5:$A$105,0))="","","."&amp;INDEX(Variables!$D$5:$D$105,MATCH($A729,Variables!$A$5:$A$105,0)))&amp;"."&amp;K$5</f>
        <v/>
      </c>
      <c r="L729" s="15">
        <f>L720*Settings!$C$13*$D729</f>
        <v/>
      </c>
      <c r="M729" s="16">
        <f>M720*Settings!$C$13*$D729</f>
        <v/>
      </c>
      <c r="N729" s="16">
        <f>N720*Settings!$C$13*$D729</f>
        <v/>
      </c>
      <c r="O729" s="16">
        <f>O720*Settings!$C$13*$D729</f>
        <v/>
      </c>
      <c r="P729" s="16">
        <f>P720*Settings!$C$13*$D729</f>
        <v/>
      </c>
      <c r="Q729" s="16">
        <f>Q720*Settings!$C$13*$D729</f>
        <v/>
      </c>
      <c r="R729" s="16">
        <f>R720*Settings!$C$13*$D729</f>
        <v/>
      </c>
      <c r="S729" s="16">
        <f>S720*Settings!$C$13*$D729</f>
        <v/>
      </c>
      <c r="T729" s="16">
        <f>T720*Settings!$C$13*$D729</f>
        <v/>
      </c>
      <c r="U729" s="16">
        <f>U720*Settings!$C$13*$D729</f>
        <v/>
      </c>
      <c r="V729" s="16">
        <f>V720*Settings!$C$13*$D729</f>
        <v/>
      </c>
      <c r="W729" s="16">
        <f>W720*Settings!$C$13*$D729</f>
        <v/>
      </c>
      <c r="X729" s="16">
        <f>X720*Settings!$C$13*$D729</f>
        <v/>
      </c>
      <c r="Y729" s="16">
        <f>Y720*Settings!$C$13*$D729</f>
        <v/>
      </c>
      <c r="Z729" s="16">
        <f>Z720*Settings!$C$13*$D729</f>
        <v/>
      </c>
      <c r="AA729" s="16">
        <f>AA720*Settings!$C$13*$D729</f>
        <v/>
      </c>
      <c r="AB729" s="16">
        <f>AB720*Settings!$C$13*$D729</f>
        <v/>
      </c>
      <c r="AC729" s="16">
        <f>AC720*Settings!$C$13*$D729</f>
        <v/>
      </c>
      <c r="AD729" s="47">
        <f>EMISSIONS(AD720,Settings!$C$13,$D729)</f>
        <v/>
      </c>
      <c r="AF729" s="11">
        <f>LOWER(Settings!$C$4)&amp;".mit."&amp;$A729&amp;IF($C729="","","."&amp;$C729&amp;"."&amp;$B729)&amp;IF(INDEX(Variables!$D$5:$D$105,MATCH($A729,Variables!$A$5:$A$105,0))="","","."&amp;INDEX(Variables!$D$5:$D$105,MATCH($A729,Variables!$A$5:$A$105,0)))&amp;"."&amp;AF$5</f>
        <v/>
      </c>
      <c r="AG729" s="15">
        <f>AG720*Settings!$C$13*$D729</f>
        <v/>
      </c>
      <c r="AH729" s="16">
        <f>AH720*Settings!$C$13*$D729</f>
        <v/>
      </c>
      <c r="AI729" s="16">
        <f>AI720*Settings!$C$13*$D729</f>
        <v/>
      </c>
      <c r="AJ729" s="16">
        <f>AJ720*Settings!$C$13*$D729</f>
        <v/>
      </c>
      <c r="AK729" s="16">
        <f>AK720*Settings!$C$13*$D729</f>
        <v/>
      </c>
      <c r="AL729" s="16">
        <f>AL720*Settings!$C$13*$D729</f>
        <v/>
      </c>
      <c r="AM729" s="16">
        <f>AM720*Settings!$C$13*$D729</f>
        <v/>
      </c>
      <c r="AN729" s="16">
        <f>AN720*Settings!$C$13*$D729</f>
        <v/>
      </c>
      <c r="AO729" s="16">
        <f>AO720*Settings!$C$13*$D729</f>
        <v/>
      </c>
      <c r="AP729" s="16">
        <f>AP720*Settings!$C$13*$D729</f>
        <v/>
      </c>
      <c r="AQ729" s="16">
        <f>AQ720*Settings!$C$13*$D729</f>
        <v/>
      </c>
      <c r="AR729" s="16">
        <f>AR720*Settings!$C$13*$D729</f>
        <v/>
      </c>
      <c r="AS729" s="16">
        <f>AS720*Settings!$C$13*$D729</f>
        <v/>
      </c>
      <c r="AT729" s="16">
        <f>AT720*Settings!$C$13*$D729</f>
        <v/>
      </c>
      <c r="AU729" s="16">
        <f>AU720*Settings!$C$13*$D729</f>
        <v/>
      </c>
      <c r="AV729" s="16">
        <f>AV720*Settings!$C$13*$D729</f>
        <v/>
      </c>
      <c r="AW729" s="16">
        <f>AW720*Settings!$C$13*$D729</f>
        <v/>
      </c>
      <c r="AX729" s="16">
        <f>AX720*Settings!$C$13*$D729</f>
        <v/>
      </c>
      <c r="AY729" s="47">
        <f>EMISSIONS(AY720,Settings!$C$13,$D729)</f>
        <v/>
      </c>
    </row>
    <row r="730" hidden="1" outlineLevel="2">
      <c r="A730" s="14" t="inlineStr">
        <is>
          <t>co2</t>
        </is>
      </c>
      <c r="B730" s="14" t="inlineStr">
        <is>
          <t>die</t>
        </is>
      </c>
      <c r="C730" s="14" t="inlineStr">
        <is>
          <t>nav</t>
        </is>
      </c>
      <c r="D730" s="37">
        <f>INDEX(Inputs!$T$5:$T$132,MATCH($B730&amp;"|"&amp;$C730,Inputs!$A$5:$A$132,0))</f>
        <v/>
      </c>
      <c r="E730" s="36" t="n"/>
      <c r="F730" s="36" t="n"/>
      <c r="G730" s="36" t="n"/>
      <c r="H730" s="14">
        <f>INDEX(Variables!$B$5:$B$105,MATCH($A730,Variables!$A$5:$A$105,0))&amp;IF($C730="",""," | "&amp;INDEX(Mapping!$B$5:$B$26,MATCH($C730,Mapping!$A$5:$A$26,0))&amp;" | "&amp;INDEX(Mapping!$B$30:$B$41,MATCH($B730,Mapping!$A$30:$A$41,0)))</f>
        <v/>
      </c>
      <c r="I730" s="14">
        <f>INDEX(Variables!$C$5:$C$105,MATCH($A730,Variables!$A$5:$A$105,0))</f>
        <v/>
      </c>
      <c r="J730" s="14">
        <f>INDEX(Variables!$E$5:$E$105,MATCH($A730,Variables!$A$5:$A$105,0))</f>
        <v/>
      </c>
      <c r="K730" s="11">
        <f>LOWER(Settings!$C$4)&amp;".mit."&amp;$A730&amp;IF($C730="","","."&amp;$C730&amp;"."&amp;$B730)&amp;IF(INDEX(Variables!$D$5:$D$105,MATCH($A730,Variables!$A$5:$A$105,0))="","","."&amp;INDEX(Variables!$D$5:$D$105,MATCH($A730,Variables!$A$5:$A$105,0)))&amp;"."&amp;K$5</f>
        <v/>
      </c>
      <c r="L730" s="15">
        <f>L721*Settings!$C$13*$D730</f>
        <v/>
      </c>
      <c r="M730" s="16">
        <f>M721*Settings!$C$13*$D730</f>
        <v/>
      </c>
      <c r="N730" s="16">
        <f>N721*Settings!$C$13*$D730</f>
        <v/>
      </c>
      <c r="O730" s="16">
        <f>O721*Settings!$C$13*$D730</f>
        <v/>
      </c>
      <c r="P730" s="16">
        <f>P721*Settings!$C$13*$D730</f>
        <v/>
      </c>
      <c r="Q730" s="16">
        <f>Q721*Settings!$C$13*$D730</f>
        <v/>
      </c>
      <c r="R730" s="16">
        <f>R721*Settings!$C$13*$D730</f>
        <v/>
      </c>
      <c r="S730" s="16">
        <f>S721*Settings!$C$13*$D730</f>
        <v/>
      </c>
      <c r="T730" s="16">
        <f>T721*Settings!$C$13*$D730</f>
        <v/>
      </c>
      <c r="U730" s="16">
        <f>U721*Settings!$C$13*$D730</f>
        <v/>
      </c>
      <c r="V730" s="16">
        <f>V721*Settings!$C$13*$D730</f>
        <v/>
      </c>
      <c r="W730" s="16">
        <f>W721*Settings!$C$13*$D730</f>
        <v/>
      </c>
      <c r="X730" s="16">
        <f>X721*Settings!$C$13*$D730</f>
        <v/>
      </c>
      <c r="Y730" s="16">
        <f>Y721*Settings!$C$13*$D730</f>
        <v/>
      </c>
      <c r="Z730" s="16">
        <f>Z721*Settings!$C$13*$D730</f>
        <v/>
      </c>
      <c r="AA730" s="16">
        <f>AA721*Settings!$C$13*$D730</f>
        <v/>
      </c>
      <c r="AB730" s="16">
        <f>AB721*Settings!$C$13*$D730</f>
        <v/>
      </c>
      <c r="AC730" s="16">
        <f>AC721*Settings!$C$13*$D730</f>
        <v/>
      </c>
      <c r="AD730" s="47">
        <f>EMISSIONS(AD721,Settings!$C$13,$D730)</f>
        <v/>
      </c>
      <c r="AF730" s="11">
        <f>LOWER(Settings!$C$4)&amp;".mit."&amp;$A730&amp;IF($C730="","","."&amp;$C730&amp;"."&amp;$B730)&amp;IF(INDEX(Variables!$D$5:$D$105,MATCH($A730,Variables!$A$5:$A$105,0))="","","."&amp;INDEX(Variables!$D$5:$D$105,MATCH($A730,Variables!$A$5:$A$105,0)))&amp;"."&amp;AF$5</f>
        <v/>
      </c>
      <c r="AG730" s="15">
        <f>AG721*Settings!$C$13*$D730</f>
        <v/>
      </c>
      <c r="AH730" s="16">
        <f>AH721*Settings!$C$13*$D730</f>
        <v/>
      </c>
      <c r="AI730" s="16">
        <f>AI721*Settings!$C$13*$D730</f>
        <v/>
      </c>
      <c r="AJ730" s="16">
        <f>AJ721*Settings!$C$13*$D730</f>
        <v/>
      </c>
      <c r="AK730" s="16">
        <f>AK721*Settings!$C$13*$D730</f>
        <v/>
      </c>
      <c r="AL730" s="16">
        <f>AL721*Settings!$C$13*$D730</f>
        <v/>
      </c>
      <c r="AM730" s="16">
        <f>AM721*Settings!$C$13*$D730</f>
        <v/>
      </c>
      <c r="AN730" s="16">
        <f>AN721*Settings!$C$13*$D730</f>
        <v/>
      </c>
      <c r="AO730" s="16">
        <f>AO721*Settings!$C$13*$D730</f>
        <v/>
      </c>
      <c r="AP730" s="16">
        <f>AP721*Settings!$C$13*$D730</f>
        <v/>
      </c>
      <c r="AQ730" s="16">
        <f>AQ721*Settings!$C$13*$D730</f>
        <v/>
      </c>
      <c r="AR730" s="16">
        <f>AR721*Settings!$C$13*$D730</f>
        <v/>
      </c>
      <c r="AS730" s="16">
        <f>AS721*Settings!$C$13*$D730</f>
        <v/>
      </c>
      <c r="AT730" s="16">
        <f>AT721*Settings!$C$13*$D730</f>
        <v/>
      </c>
      <c r="AU730" s="16">
        <f>AU721*Settings!$C$13*$D730</f>
        <v/>
      </c>
      <c r="AV730" s="16">
        <f>AV721*Settings!$C$13*$D730</f>
        <v/>
      </c>
      <c r="AW730" s="16">
        <f>AW721*Settings!$C$13*$D730</f>
        <v/>
      </c>
      <c r="AX730" s="16">
        <f>AX721*Settings!$C$13*$D730</f>
        <v/>
      </c>
      <c r="AY730" s="47">
        <f>EMISSIONS(AY721,Settings!$C$13,$D730)</f>
        <v/>
      </c>
    </row>
    <row r="731" hidden="1" outlineLevel="2">
      <c r="A731" s="14" t="inlineStr">
        <is>
          <t>co2</t>
        </is>
      </c>
      <c r="B731" s="14" t="inlineStr">
        <is>
          <t>lpg</t>
        </is>
      </c>
      <c r="C731" s="14" t="inlineStr">
        <is>
          <t>nav</t>
        </is>
      </c>
      <c r="D731" s="37">
        <f>INDEX(Inputs!$T$5:$T$132,MATCH($B731&amp;"|"&amp;$C731,Inputs!$A$5:$A$132,0))</f>
        <v/>
      </c>
      <c r="E731" s="36" t="n"/>
      <c r="F731" s="36" t="n"/>
      <c r="G731" s="36" t="n"/>
      <c r="H731" s="14">
        <f>INDEX(Variables!$B$5:$B$105,MATCH($A731,Variables!$A$5:$A$105,0))&amp;IF($C731="",""," | "&amp;INDEX(Mapping!$B$5:$B$26,MATCH($C731,Mapping!$A$5:$A$26,0))&amp;" | "&amp;INDEX(Mapping!$B$30:$B$41,MATCH($B731,Mapping!$A$30:$A$41,0)))</f>
        <v/>
      </c>
      <c r="I731" s="14">
        <f>INDEX(Variables!$C$5:$C$105,MATCH($A731,Variables!$A$5:$A$105,0))</f>
        <v/>
      </c>
      <c r="J731" s="14">
        <f>INDEX(Variables!$E$5:$E$105,MATCH($A731,Variables!$A$5:$A$105,0))</f>
        <v/>
      </c>
      <c r="K731" s="11">
        <f>LOWER(Settings!$C$4)&amp;".mit."&amp;$A731&amp;IF($C731="","","."&amp;$C731&amp;"."&amp;$B731)&amp;IF(INDEX(Variables!$D$5:$D$105,MATCH($A731,Variables!$A$5:$A$105,0))="","","."&amp;INDEX(Variables!$D$5:$D$105,MATCH($A731,Variables!$A$5:$A$105,0)))&amp;"."&amp;K$5</f>
        <v/>
      </c>
      <c r="L731" s="15">
        <f>L722*Settings!$C$13*$D731</f>
        <v/>
      </c>
      <c r="M731" s="16">
        <f>M722*Settings!$C$13*$D731</f>
        <v/>
      </c>
      <c r="N731" s="16">
        <f>N722*Settings!$C$13*$D731</f>
        <v/>
      </c>
      <c r="O731" s="16">
        <f>O722*Settings!$C$13*$D731</f>
        <v/>
      </c>
      <c r="P731" s="16">
        <f>P722*Settings!$C$13*$D731</f>
        <v/>
      </c>
      <c r="Q731" s="16">
        <f>Q722*Settings!$C$13*$D731</f>
        <v/>
      </c>
      <c r="R731" s="16">
        <f>R722*Settings!$C$13*$D731</f>
        <v/>
      </c>
      <c r="S731" s="16">
        <f>S722*Settings!$C$13*$D731</f>
        <v/>
      </c>
      <c r="T731" s="16">
        <f>T722*Settings!$C$13*$D731</f>
        <v/>
      </c>
      <c r="U731" s="16">
        <f>U722*Settings!$C$13*$D731</f>
        <v/>
      </c>
      <c r="V731" s="16">
        <f>V722*Settings!$C$13*$D731</f>
        <v/>
      </c>
      <c r="W731" s="16">
        <f>W722*Settings!$C$13*$D731</f>
        <v/>
      </c>
      <c r="X731" s="16">
        <f>X722*Settings!$C$13*$D731</f>
        <v/>
      </c>
      <c r="Y731" s="16">
        <f>Y722*Settings!$C$13*$D731</f>
        <v/>
      </c>
      <c r="Z731" s="16">
        <f>Z722*Settings!$C$13*$D731</f>
        <v/>
      </c>
      <c r="AA731" s="16">
        <f>AA722*Settings!$C$13*$D731</f>
        <v/>
      </c>
      <c r="AB731" s="16">
        <f>AB722*Settings!$C$13*$D731</f>
        <v/>
      </c>
      <c r="AC731" s="16">
        <f>AC722*Settings!$C$13*$D731</f>
        <v/>
      </c>
      <c r="AD731" s="47">
        <f>EMISSIONS(AD722,Settings!$C$13,$D731)</f>
        <v/>
      </c>
      <c r="AF731" s="11">
        <f>LOWER(Settings!$C$4)&amp;".mit."&amp;$A731&amp;IF($C731="","","."&amp;$C731&amp;"."&amp;$B731)&amp;IF(INDEX(Variables!$D$5:$D$105,MATCH($A731,Variables!$A$5:$A$105,0))="","","."&amp;INDEX(Variables!$D$5:$D$105,MATCH($A731,Variables!$A$5:$A$105,0)))&amp;"."&amp;AF$5</f>
        <v/>
      </c>
      <c r="AG731" s="15">
        <f>AG722*Settings!$C$13*$D731</f>
        <v/>
      </c>
      <c r="AH731" s="16">
        <f>AH722*Settings!$C$13*$D731</f>
        <v/>
      </c>
      <c r="AI731" s="16">
        <f>AI722*Settings!$C$13*$D731</f>
        <v/>
      </c>
      <c r="AJ731" s="16">
        <f>AJ722*Settings!$C$13*$D731</f>
        <v/>
      </c>
      <c r="AK731" s="16">
        <f>AK722*Settings!$C$13*$D731</f>
        <v/>
      </c>
      <c r="AL731" s="16">
        <f>AL722*Settings!$C$13*$D731</f>
        <v/>
      </c>
      <c r="AM731" s="16">
        <f>AM722*Settings!$C$13*$D731</f>
        <v/>
      </c>
      <c r="AN731" s="16">
        <f>AN722*Settings!$C$13*$D731</f>
        <v/>
      </c>
      <c r="AO731" s="16">
        <f>AO722*Settings!$C$13*$D731</f>
        <v/>
      </c>
      <c r="AP731" s="16">
        <f>AP722*Settings!$C$13*$D731</f>
        <v/>
      </c>
      <c r="AQ731" s="16">
        <f>AQ722*Settings!$C$13*$D731</f>
        <v/>
      </c>
      <c r="AR731" s="16">
        <f>AR722*Settings!$C$13*$D731</f>
        <v/>
      </c>
      <c r="AS731" s="16">
        <f>AS722*Settings!$C$13*$D731</f>
        <v/>
      </c>
      <c r="AT731" s="16">
        <f>AT722*Settings!$C$13*$D731</f>
        <v/>
      </c>
      <c r="AU731" s="16">
        <f>AU722*Settings!$C$13*$D731</f>
        <v/>
      </c>
      <c r="AV731" s="16">
        <f>AV722*Settings!$C$13*$D731</f>
        <v/>
      </c>
      <c r="AW731" s="16">
        <f>AW722*Settings!$C$13*$D731</f>
        <v/>
      </c>
      <c r="AX731" s="16">
        <f>AX722*Settings!$C$13*$D731</f>
        <v/>
      </c>
      <c r="AY731" s="47">
        <f>EMISSIONS(AY722,Settings!$C$13,$D731)</f>
        <v/>
      </c>
    </row>
    <row r="732" hidden="1" outlineLevel="2">
      <c r="A732" s="14" t="inlineStr">
        <is>
          <t>co2</t>
        </is>
      </c>
      <c r="B732" s="14" t="inlineStr">
        <is>
          <t>ker</t>
        </is>
      </c>
      <c r="C732" s="14" t="inlineStr">
        <is>
          <t>nav</t>
        </is>
      </c>
      <c r="D732" s="37">
        <f>INDEX(Inputs!$T$5:$T$132,MATCH($B732&amp;"|"&amp;$C732,Inputs!$A$5:$A$132,0))</f>
        <v/>
      </c>
      <c r="E732" s="36" t="n"/>
      <c r="F732" s="36" t="n"/>
      <c r="G732" s="36" t="n"/>
      <c r="H732" s="14">
        <f>INDEX(Variables!$B$5:$B$105,MATCH($A732,Variables!$A$5:$A$105,0))&amp;IF($C732="",""," | "&amp;INDEX(Mapping!$B$5:$B$26,MATCH($C732,Mapping!$A$5:$A$26,0))&amp;" | "&amp;INDEX(Mapping!$B$30:$B$41,MATCH($B732,Mapping!$A$30:$A$41,0)))</f>
        <v/>
      </c>
      <c r="I732" s="14">
        <f>INDEX(Variables!$C$5:$C$105,MATCH($A732,Variables!$A$5:$A$105,0))</f>
        <v/>
      </c>
      <c r="J732" s="14">
        <f>INDEX(Variables!$E$5:$E$105,MATCH($A732,Variables!$A$5:$A$105,0))</f>
        <v/>
      </c>
      <c r="K732" s="11">
        <f>LOWER(Settings!$C$4)&amp;".mit."&amp;$A732&amp;IF($C732="","","."&amp;$C732&amp;"."&amp;$B732)&amp;IF(INDEX(Variables!$D$5:$D$105,MATCH($A732,Variables!$A$5:$A$105,0))="","","."&amp;INDEX(Variables!$D$5:$D$105,MATCH($A732,Variables!$A$5:$A$105,0)))&amp;"."&amp;K$5</f>
        <v/>
      </c>
      <c r="L732" s="15">
        <f>L723*Settings!$C$13*$D732</f>
        <v/>
      </c>
      <c r="M732" s="16">
        <f>M723*Settings!$C$13*$D732</f>
        <v/>
      </c>
      <c r="N732" s="16">
        <f>N723*Settings!$C$13*$D732</f>
        <v/>
      </c>
      <c r="O732" s="16">
        <f>O723*Settings!$C$13*$D732</f>
        <v/>
      </c>
      <c r="P732" s="16">
        <f>P723*Settings!$C$13*$D732</f>
        <v/>
      </c>
      <c r="Q732" s="16">
        <f>Q723*Settings!$C$13*$D732</f>
        <v/>
      </c>
      <c r="R732" s="16">
        <f>R723*Settings!$C$13*$D732</f>
        <v/>
      </c>
      <c r="S732" s="16">
        <f>S723*Settings!$C$13*$D732</f>
        <v/>
      </c>
      <c r="T732" s="16">
        <f>T723*Settings!$C$13*$D732</f>
        <v/>
      </c>
      <c r="U732" s="16">
        <f>U723*Settings!$C$13*$D732</f>
        <v/>
      </c>
      <c r="V732" s="16">
        <f>V723*Settings!$C$13*$D732</f>
        <v/>
      </c>
      <c r="W732" s="16">
        <f>W723*Settings!$C$13*$D732</f>
        <v/>
      </c>
      <c r="X732" s="16">
        <f>X723*Settings!$C$13*$D732</f>
        <v/>
      </c>
      <c r="Y732" s="16">
        <f>Y723*Settings!$C$13*$D732</f>
        <v/>
      </c>
      <c r="Z732" s="16">
        <f>Z723*Settings!$C$13*$D732</f>
        <v/>
      </c>
      <c r="AA732" s="16">
        <f>AA723*Settings!$C$13*$D732</f>
        <v/>
      </c>
      <c r="AB732" s="16">
        <f>AB723*Settings!$C$13*$D732</f>
        <v/>
      </c>
      <c r="AC732" s="16">
        <f>AC723*Settings!$C$13*$D732</f>
        <v/>
      </c>
      <c r="AD732" s="47">
        <f>EMISSIONS(AD723,Settings!$C$13,$D732)</f>
        <v/>
      </c>
      <c r="AF732" s="11">
        <f>LOWER(Settings!$C$4)&amp;".mit."&amp;$A732&amp;IF($C732="","","."&amp;$C732&amp;"."&amp;$B732)&amp;IF(INDEX(Variables!$D$5:$D$105,MATCH($A732,Variables!$A$5:$A$105,0))="","","."&amp;INDEX(Variables!$D$5:$D$105,MATCH($A732,Variables!$A$5:$A$105,0)))&amp;"."&amp;AF$5</f>
        <v/>
      </c>
      <c r="AG732" s="15">
        <f>AG723*Settings!$C$13*$D732</f>
        <v/>
      </c>
      <c r="AH732" s="16">
        <f>AH723*Settings!$C$13*$D732</f>
        <v/>
      </c>
      <c r="AI732" s="16">
        <f>AI723*Settings!$C$13*$D732</f>
        <v/>
      </c>
      <c r="AJ732" s="16">
        <f>AJ723*Settings!$C$13*$D732</f>
        <v/>
      </c>
      <c r="AK732" s="16">
        <f>AK723*Settings!$C$13*$D732</f>
        <v/>
      </c>
      <c r="AL732" s="16">
        <f>AL723*Settings!$C$13*$D732</f>
        <v/>
      </c>
      <c r="AM732" s="16">
        <f>AM723*Settings!$C$13*$D732</f>
        <v/>
      </c>
      <c r="AN732" s="16">
        <f>AN723*Settings!$C$13*$D732</f>
        <v/>
      </c>
      <c r="AO732" s="16">
        <f>AO723*Settings!$C$13*$D732</f>
        <v/>
      </c>
      <c r="AP732" s="16">
        <f>AP723*Settings!$C$13*$D732</f>
        <v/>
      </c>
      <c r="AQ732" s="16">
        <f>AQ723*Settings!$C$13*$D732</f>
        <v/>
      </c>
      <c r="AR732" s="16">
        <f>AR723*Settings!$C$13*$D732</f>
        <v/>
      </c>
      <c r="AS732" s="16">
        <f>AS723*Settings!$C$13*$D732</f>
        <v/>
      </c>
      <c r="AT732" s="16">
        <f>AT723*Settings!$C$13*$D732</f>
        <v/>
      </c>
      <c r="AU732" s="16">
        <f>AU723*Settings!$C$13*$D732</f>
        <v/>
      </c>
      <c r="AV732" s="16">
        <f>AV723*Settings!$C$13*$D732</f>
        <v/>
      </c>
      <c r="AW732" s="16">
        <f>AW723*Settings!$C$13*$D732</f>
        <v/>
      </c>
      <c r="AX732" s="16">
        <f>AX723*Settings!$C$13*$D732</f>
        <v/>
      </c>
      <c r="AY732" s="47">
        <f>EMISSIONS(AY723,Settings!$C$13,$D732)</f>
        <v/>
      </c>
    </row>
    <row r="733" hidden="1" outlineLevel="2">
      <c r="A733" s="14" t="inlineStr">
        <is>
          <t>co2</t>
        </is>
      </c>
      <c r="B733" s="14" t="inlineStr">
        <is>
          <t>oop</t>
        </is>
      </c>
      <c r="C733" s="14" t="inlineStr">
        <is>
          <t>nav</t>
        </is>
      </c>
      <c r="D733" s="37">
        <f>INDEX(Inputs!$T$5:$T$132,MATCH($B733&amp;"|"&amp;$C733,Inputs!$A$5:$A$132,0))</f>
        <v/>
      </c>
      <c r="E733" s="36" t="n"/>
      <c r="F733" s="36" t="n"/>
      <c r="G733" s="36" t="n"/>
      <c r="H733" s="14">
        <f>INDEX(Variables!$B$5:$B$105,MATCH($A733,Variables!$A$5:$A$105,0))&amp;IF($C733="",""," | "&amp;INDEX(Mapping!$B$5:$B$26,MATCH($C733,Mapping!$A$5:$A$26,0))&amp;" | "&amp;INDEX(Mapping!$B$30:$B$41,MATCH($B733,Mapping!$A$30:$A$41,0)))</f>
        <v/>
      </c>
      <c r="I733" s="14">
        <f>INDEX(Variables!$C$5:$C$105,MATCH($A733,Variables!$A$5:$A$105,0))</f>
        <v/>
      </c>
      <c r="J733" s="14">
        <f>INDEX(Variables!$E$5:$E$105,MATCH($A733,Variables!$A$5:$A$105,0))</f>
        <v/>
      </c>
      <c r="K733" s="11">
        <f>LOWER(Settings!$C$4)&amp;".mit."&amp;$A733&amp;IF($C733="","","."&amp;$C733&amp;"."&amp;$B733)&amp;IF(INDEX(Variables!$D$5:$D$105,MATCH($A733,Variables!$A$5:$A$105,0))="","","."&amp;INDEX(Variables!$D$5:$D$105,MATCH($A733,Variables!$A$5:$A$105,0)))&amp;"."&amp;K$5</f>
        <v/>
      </c>
      <c r="L733" s="15">
        <f>L724*Settings!$C$13*$D733</f>
        <v/>
      </c>
      <c r="M733" s="16">
        <f>M724*Settings!$C$13*$D733</f>
        <v/>
      </c>
      <c r="N733" s="16">
        <f>N724*Settings!$C$13*$D733</f>
        <v/>
      </c>
      <c r="O733" s="16">
        <f>O724*Settings!$C$13*$D733</f>
        <v/>
      </c>
      <c r="P733" s="16">
        <f>P724*Settings!$C$13*$D733</f>
        <v/>
      </c>
      <c r="Q733" s="16">
        <f>Q724*Settings!$C$13*$D733</f>
        <v/>
      </c>
      <c r="R733" s="16">
        <f>R724*Settings!$C$13*$D733</f>
        <v/>
      </c>
      <c r="S733" s="16">
        <f>S724*Settings!$C$13*$D733</f>
        <v/>
      </c>
      <c r="T733" s="16">
        <f>T724*Settings!$C$13*$D733</f>
        <v/>
      </c>
      <c r="U733" s="16">
        <f>U724*Settings!$C$13*$D733</f>
        <v/>
      </c>
      <c r="V733" s="16">
        <f>V724*Settings!$C$13*$D733</f>
        <v/>
      </c>
      <c r="W733" s="16">
        <f>W724*Settings!$C$13*$D733</f>
        <v/>
      </c>
      <c r="X733" s="16">
        <f>X724*Settings!$C$13*$D733</f>
        <v/>
      </c>
      <c r="Y733" s="16">
        <f>Y724*Settings!$C$13*$D733</f>
        <v/>
      </c>
      <c r="Z733" s="16">
        <f>Z724*Settings!$C$13*$D733</f>
        <v/>
      </c>
      <c r="AA733" s="16">
        <f>AA724*Settings!$C$13*$D733</f>
        <v/>
      </c>
      <c r="AB733" s="16">
        <f>AB724*Settings!$C$13*$D733</f>
        <v/>
      </c>
      <c r="AC733" s="16">
        <f>AC724*Settings!$C$13*$D733</f>
        <v/>
      </c>
      <c r="AD733" s="47">
        <f>EMISSIONS(AD724,Settings!$C$13,$D733)</f>
        <v/>
      </c>
      <c r="AF733" s="11">
        <f>LOWER(Settings!$C$4)&amp;".mit."&amp;$A733&amp;IF($C733="","","."&amp;$C733&amp;"."&amp;$B733)&amp;IF(INDEX(Variables!$D$5:$D$105,MATCH($A733,Variables!$A$5:$A$105,0))="","","."&amp;INDEX(Variables!$D$5:$D$105,MATCH($A733,Variables!$A$5:$A$105,0)))&amp;"."&amp;AF$5</f>
        <v/>
      </c>
      <c r="AG733" s="15">
        <f>AG724*Settings!$C$13*$D733</f>
        <v/>
      </c>
      <c r="AH733" s="16">
        <f>AH724*Settings!$C$13*$D733</f>
        <v/>
      </c>
      <c r="AI733" s="16">
        <f>AI724*Settings!$C$13*$D733</f>
        <v/>
      </c>
      <c r="AJ733" s="16">
        <f>AJ724*Settings!$C$13*$D733</f>
        <v/>
      </c>
      <c r="AK733" s="16">
        <f>AK724*Settings!$C$13*$D733</f>
        <v/>
      </c>
      <c r="AL733" s="16">
        <f>AL724*Settings!$C$13*$D733</f>
        <v/>
      </c>
      <c r="AM733" s="16">
        <f>AM724*Settings!$C$13*$D733</f>
        <v/>
      </c>
      <c r="AN733" s="16">
        <f>AN724*Settings!$C$13*$D733</f>
        <v/>
      </c>
      <c r="AO733" s="16">
        <f>AO724*Settings!$C$13*$D733</f>
        <v/>
      </c>
      <c r="AP733" s="16">
        <f>AP724*Settings!$C$13*$D733</f>
        <v/>
      </c>
      <c r="AQ733" s="16">
        <f>AQ724*Settings!$C$13*$D733</f>
        <v/>
      </c>
      <c r="AR733" s="16">
        <f>AR724*Settings!$C$13*$D733</f>
        <v/>
      </c>
      <c r="AS733" s="16">
        <f>AS724*Settings!$C$13*$D733</f>
        <v/>
      </c>
      <c r="AT733" s="16">
        <f>AT724*Settings!$C$13*$D733</f>
        <v/>
      </c>
      <c r="AU733" s="16">
        <f>AU724*Settings!$C$13*$D733</f>
        <v/>
      </c>
      <c r="AV733" s="16">
        <f>AV724*Settings!$C$13*$D733</f>
        <v/>
      </c>
      <c r="AW733" s="16">
        <f>AW724*Settings!$C$13*$D733</f>
        <v/>
      </c>
      <c r="AX733" s="16">
        <f>AX724*Settings!$C$13*$D733</f>
        <v/>
      </c>
      <c r="AY733" s="47">
        <f>EMISSIONS(AY724,Settings!$C$13,$D733)</f>
        <v/>
      </c>
    </row>
    <row r="734" hidden="1" outlineLevel="2">
      <c r="A734" s="14" t="inlineStr">
        <is>
          <t>co2</t>
        </is>
      </c>
      <c r="B734" s="14" t="inlineStr">
        <is>
          <t>bio</t>
        </is>
      </c>
      <c r="C734" s="14" t="inlineStr">
        <is>
          <t>nav</t>
        </is>
      </c>
      <c r="D734" s="37">
        <f>INDEX(Inputs!$T$5:$T$132,MATCH($B734&amp;"|"&amp;$C734,Inputs!$A$5:$A$132,0))</f>
        <v/>
      </c>
      <c r="E734" s="36" t="n"/>
      <c r="F734" s="36" t="n"/>
      <c r="G734" s="36" t="n"/>
      <c r="H734" s="14">
        <f>INDEX(Variables!$B$5:$B$105,MATCH($A734,Variables!$A$5:$A$105,0))&amp;IF($C734="",""," | "&amp;INDEX(Mapping!$B$5:$B$26,MATCH($C734,Mapping!$A$5:$A$26,0))&amp;" | "&amp;INDEX(Mapping!$B$30:$B$41,MATCH($B734,Mapping!$A$30:$A$41,0)))</f>
        <v/>
      </c>
      <c r="I734" s="14">
        <f>INDEX(Variables!$C$5:$C$105,MATCH($A734,Variables!$A$5:$A$105,0))</f>
        <v/>
      </c>
      <c r="J734" s="14">
        <f>INDEX(Variables!$E$5:$E$105,MATCH($A734,Variables!$A$5:$A$105,0))</f>
        <v/>
      </c>
      <c r="K734" s="11">
        <f>LOWER(Settings!$C$4)&amp;".mit."&amp;$A734&amp;IF($C734="","","."&amp;$C734&amp;"."&amp;$B734)&amp;IF(INDEX(Variables!$D$5:$D$105,MATCH($A734,Variables!$A$5:$A$105,0))="","","."&amp;INDEX(Variables!$D$5:$D$105,MATCH($A734,Variables!$A$5:$A$105,0)))&amp;"."&amp;K$5</f>
        <v/>
      </c>
      <c r="L734" s="15">
        <f>L725*Settings!$C$13*$D734</f>
        <v/>
      </c>
      <c r="M734" s="16">
        <f>M725*Settings!$C$13*$D734</f>
        <v/>
      </c>
      <c r="N734" s="16">
        <f>N725*Settings!$C$13*$D734</f>
        <v/>
      </c>
      <c r="O734" s="16">
        <f>O725*Settings!$C$13*$D734</f>
        <v/>
      </c>
      <c r="P734" s="16">
        <f>P725*Settings!$C$13*$D734</f>
        <v/>
      </c>
      <c r="Q734" s="16">
        <f>Q725*Settings!$C$13*$D734</f>
        <v/>
      </c>
      <c r="R734" s="16">
        <f>R725*Settings!$C$13*$D734</f>
        <v/>
      </c>
      <c r="S734" s="16">
        <f>S725*Settings!$C$13*$D734</f>
        <v/>
      </c>
      <c r="T734" s="16">
        <f>T725*Settings!$C$13*$D734</f>
        <v/>
      </c>
      <c r="U734" s="16">
        <f>U725*Settings!$C$13*$D734</f>
        <v/>
      </c>
      <c r="V734" s="16">
        <f>V725*Settings!$C$13*$D734</f>
        <v/>
      </c>
      <c r="W734" s="16">
        <f>W725*Settings!$C$13*$D734</f>
        <v/>
      </c>
      <c r="X734" s="16">
        <f>X725*Settings!$C$13*$D734</f>
        <v/>
      </c>
      <c r="Y734" s="16">
        <f>Y725*Settings!$C$13*$D734</f>
        <v/>
      </c>
      <c r="Z734" s="16">
        <f>Z725*Settings!$C$13*$D734</f>
        <v/>
      </c>
      <c r="AA734" s="16">
        <f>AA725*Settings!$C$13*$D734</f>
        <v/>
      </c>
      <c r="AB734" s="16">
        <f>AB725*Settings!$C$13*$D734</f>
        <v/>
      </c>
      <c r="AC734" s="16">
        <f>AC725*Settings!$C$13*$D734</f>
        <v/>
      </c>
      <c r="AD734" s="47">
        <f>EMISSIONS(AD725,Settings!$C$13,$D734)</f>
        <v/>
      </c>
      <c r="AF734" s="11">
        <f>LOWER(Settings!$C$4)&amp;".mit."&amp;$A734&amp;IF($C734="","","."&amp;$C734&amp;"."&amp;$B734)&amp;IF(INDEX(Variables!$D$5:$D$105,MATCH($A734,Variables!$A$5:$A$105,0))="","","."&amp;INDEX(Variables!$D$5:$D$105,MATCH($A734,Variables!$A$5:$A$105,0)))&amp;"."&amp;AF$5</f>
        <v/>
      </c>
      <c r="AG734" s="15">
        <f>AG725*Settings!$C$13*$D734</f>
        <v/>
      </c>
      <c r="AH734" s="16">
        <f>AH725*Settings!$C$13*$D734</f>
        <v/>
      </c>
      <c r="AI734" s="16">
        <f>AI725*Settings!$C$13*$D734</f>
        <v/>
      </c>
      <c r="AJ734" s="16">
        <f>AJ725*Settings!$C$13*$D734</f>
        <v/>
      </c>
      <c r="AK734" s="16">
        <f>AK725*Settings!$C$13*$D734</f>
        <v/>
      </c>
      <c r="AL734" s="16">
        <f>AL725*Settings!$C$13*$D734</f>
        <v/>
      </c>
      <c r="AM734" s="16">
        <f>AM725*Settings!$C$13*$D734</f>
        <v/>
      </c>
      <c r="AN734" s="16">
        <f>AN725*Settings!$C$13*$D734</f>
        <v/>
      </c>
      <c r="AO734" s="16">
        <f>AO725*Settings!$C$13*$D734</f>
        <v/>
      </c>
      <c r="AP734" s="16">
        <f>AP725*Settings!$C$13*$D734</f>
        <v/>
      </c>
      <c r="AQ734" s="16">
        <f>AQ725*Settings!$C$13*$D734</f>
        <v/>
      </c>
      <c r="AR734" s="16">
        <f>AR725*Settings!$C$13*$D734</f>
        <v/>
      </c>
      <c r="AS734" s="16">
        <f>AS725*Settings!$C$13*$D734</f>
        <v/>
      </c>
      <c r="AT734" s="16">
        <f>AT725*Settings!$C$13*$D734</f>
        <v/>
      </c>
      <c r="AU734" s="16">
        <f>AU725*Settings!$C$13*$D734</f>
        <v/>
      </c>
      <c r="AV734" s="16">
        <f>AV725*Settings!$C$13*$D734</f>
        <v/>
      </c>
      <c r="AW734" s="16">
        <f>AW725*Settings!$C$13*$D734</f>
        <v/>
      </c>
      <c r="AX734" s="16">
        <f>AX725*Settings!$C$13*$D734</f>
        <v/>
      </c>
      <c r="AY734" s="47">
        <f>EMISSIONS(AY725,Settings!$C$13,$D734)</f>
        <v/>
      </c>
    </row>
    <row r="735" hidden="1" outlineLevel="2"/>
    <row r="736" hidden="1" outlineLevel="2">
      <c r="A736" s="14" t="inlineStr">
        <is>
          <t>rtx</t>
        </is>
      </c>
      <c r="B736" s="14" t="inlineStr">
        <is>
          <t>coa</t>
        </is>
      </c>
      <c r="C736" s="14" t="inlineStr">
        <is>
          <t>nav</t>
        </is>
      </c>
      <c r="D736" s="37">
        <f>INDEX(Inputs!$R$5:$R$132,MATCH($B736&amp;"|"&amp;$C736,Inputs!$A$5:$A$132,0))</f>
        <v/>
      </c>
      <c r="E736" s="36" t="n"/>
      <c r="F736" s="36" t="n"/>
      <c r="G736" s="36" t="n"/>
      <c r="H736" s="14">
        <f>INDEX(Variables!$B$5:$B$105,MATCH($A736,Variables!$A$5:$A$105,0))&amp;IF($C736="",""," | "&amp;INDEX(Mapping!$B$5:$B$26,MATCH($C736,Mapping!$A$5:$A$26,0))&amp;" | "&amp;INDEX(Mapping!$B$30:$B$41,MATCH($B736,Mapping!$A$30:$A$41,0)))</f>
        <v/>
      </c>
      <c r="I736" s="14">
        <f>INDEX(Variables!$C$5:$C$105,MATCH($A736,Variables!$A$5:$A$105,0))</f>
        <v/>
      </c>
      <c r="J736" s="14">
        <f>INDEX(Variables!$E$5:$E$105,MATCH($A736,Variables!$A$5:$A$105,0))</f>
        <v/>
      </c>
      <c r="K736" s="11">
        <f>LOWER(Settings!$C$4)&amp;".mit."&amp;$A736&amp;IF($C736="","","."&amp;$C736&amp;"."&amp;$B736)&amp;IF(INDEX(Variables!$D$5:$D$105,MATCH($A736,Variables!$A$5:$A$105,0))="","","."&amp;INDEX(Variables!$D$5:$D$105,MATCH($A736,Variables!$A$5:$A$105,0)))&amp;"."&amp;K$5</f>
        <v/>
      </c>
      <c r="L736" s="44">
        <f>L718*Settings!$C$13*(INDEX(L$318:L$329,$D736)+INDEX(L$305:L$316,$D736))</f>
        <v/>
      </c>
      <c r="M736" s="45">
        <f>M718*Settings!$C$13*(INDEX(M$318:M$329,$D736)+INDEX(M$305:M$316,$D736))</f>
        <v/>
      </c>
      <c r="N736" s="45">
        <f>N718*Settings!$C$13*(INDEX(N$318:N$329,$D736)+INDEX(N$305:N$316,$D736))</f>
        <v/>
      </c>
      <c r="O736" s="45">
        <f>O718*Settings!$C$13*(INDEX(O$318:O$329,$D736)+INDEX(O$305:O$316,$D736))</f>
        <v/>
      </c>
      <c r="P736" s="45">
        <f>P718*Settings!$C$13*(INDEX(P$318:P$329,$D736)+INDEX(P$305:P$316,$D736))</f>
        <v/>
      </c>
      <c r="Q736" s="45">
        <f>Q718*Settings!$C$13*(INDEX(Q$318:Q$329,$D736)+INDEX(Q$305:Q$316,$D736))</f>
        <v/>
      </c>
      <c r="R736" s="45">
        <f>R718*Settings!$C$13*(INDEX(R$318:R$329,$D736)+INDEX(R$305:R$316,$D736))</f>
        <v/>
      </c>
      <c r="S736" s="45">
        <f>S718*Settings!$C$13*(INDEX(S$318:S$329,$D736)+INDEX(S$305:S$316,$D736))</f>
        <v/>
      </c>
      <c r="T736" s="45">
        <f>T718*Settings!$C$13*(INDEX(T$318:T$329,$D736)+INDEX(T$305:T$316,$D736))</f>
        <v/>
      </c>
      <c r="U736" s="45">
        <f>U718*Settings!$C$13*(INDEX(U$318:U$329,$D736)+INDEX(U$305:U$316,$D736))</f>
        <v/>
      </c>
      <c r="V736" s="45">
        <f>V718*Settings!$C$13*(INDEX(V$318:V$329,$D736)+INDEX(V$305:V$316,$D736))</f>
        <v/>
      </c>
      <c r="W736" s="45">
        <f>W718*Settings!$C$13*(INDEX(W$318:W$329,$D736)+INDEX(W$305:W$316,$D736))</f>
        <v/>
      </c>
      <c r="X736" s="45">
        <f>X718*Settings!$C$13*(INDEX(X$318:X$329,$D736)+INDEX(X$305:X$316,$D736))</f>
        <v/>
      </c>
      <c r="Y736" s="45">
        <f>Y718*Settings!$C$13*(INDEX(Y$318:Y$329,$D736)+INDEX(Y$305:Y$316,$D736))</f>
        <v/>
      </c>
      <c r="Z736" s="45">
        <f>Z718*Settings!$C$13*(INDEX(Z$318:Z$329,$D736)+INDEX(Z$305:Z$316,$D736))</f>
        <v/>
      </c>
      <c r="AA736" s="45">
        <f>AA718*Settings!$C$13*(INDEX(AA$318:AA$329,$D736)+INDEX(AA$305:AA$316,$D736))</f>
        <v/>
      </c>
      <c r="AB736" s="45">
        <f>AB718*Settings!$C$13*(INDEX(AB$318:AB$329,$D736)+INDEX(AB$305:AB$316,$D736))</f>
        <v/>
      </c>
      <c r="AC736" s="45">
        <f>AC718*Settings!$C$13*(INDEX(AC$318:AC$329,$D736)+INDEX(AC$305:AC$316,$D736))</f>
        <v/>
      </c>
      <c r="AD736" s="46">
        <f>REVENUE(AD718,Settings!$C$13,INDEX(AD$318:AD$329,$D736)+INDEX(AD$305:AD$316,$D736))</f>
        <v/>
      </c>
      <c r="AF736" s="11">
        <f>LOWER(Settings!$C$4)&amp;".mit."&amp;$A736&amp;IF($C736="","","."&amp;$C736&amp;"."&amp;$B736)&amp;IF(INDEX(Variables!$D$5:$D$105,MATCH($A736,Variables!$A$5:$A$105,0))="","","."&amp;INDEX(Variables!$D$5:$D$105,MATCH($A736,Variables!$A$5:$A$105,0)))&amp;"."&amp;AF$5</f>
        <v/>
      </c>
      <c r="AG736" s="44">
        <f>AG718*Settings!$C$13*(INDEX(AG$318:AG$329,$D736)+INDEX(AG$305:AG$316,$D736))</f>
        <v/>
      </c>
      <c r="AH736" s="45">
        <f>AH718*Settings!$C$13*(INDEX(AH$318:AH$329,$D736)+INDEX(AH$305:AH$316,$D736))</f>
        <v/>
      </c>
      <c r="AI736" s="45">
        <f>AI718*Settings!$C$13*(INDEX(AI$318:AI$329,$D736)+INDEX(AI$305:AI$316,$D736))</f>
        <v/>
      </c>
      <c r="AJ736" s="45">
        <f>AJ718*Settings!$C$13*(INDEX(AJ$318:AJ$329,$D736)+INDEX(AJ$305:AJ$316,$D736))</f>
        <v/>
      </c>
      <c r="AK736" s="45">
        <f>AK718*Settings!$C$13*(INDEX(AK$318:AK$329,$D736)+INDEX(AK$305:AK$316,$D736))</f>
        <v/>
      </c>
      <c r="AL736" s="45">
        <f>AL718*Settings!$C$13*(INDEX(AL$318:AL$329,$D736)+INDEX(AL$305:AL$316,$D736))</f>
        <v/>
      </c>
      <c r="AM736" s="45">
        <f>AM718*Settings!$C$13*(INDEX(AM$318:AM$329,$D736)+INDEX(AM$305:AM$316,$D736))</f>
        <v/>
      </c>
      <c r="AN736" s="45">
        <f>AN718*Settings!$C$13*(INDEX(AN$318:AN$329,$D736)+INDEX(AN$305:AN$316,$D736))</f>
        <v/>
      </c>
      <c r="AO736" s="45">
        <f>AO718*Settings!$C$13*(INDEX(AO$318:AO$329,$D736)+INDEX(AO$305:AO$316,$D736))</f>
        <v/>
      </c>
      <c r="AP736" s="45">
        <f>AP718*Settings!$C$13*(INDEX(AP$318:AP$329,$D736)+INDEX(AP$305:AP$316,$D736))</f>
        <v/>
      </c>
      <c r="AQ736" s="45">
        <f>AQ718*Settings!$C$13*(INDEX(AQ$318:AQ$329,$D736)+INDEX(AQ$305:AQ$316,$D736))</f>
        <v/>
      </c>
      <c r="AR736" s="45">
        <f>AR718*Settings!$C$13*(INDEX(AR$318:AR$329,$D736)+INDEX(AR$305:AR$316,$D736))</f>
        <v/>
      </c>
      <c r="AS736" s="45">
        <f>AS718*Settings!$C$13*(INDEX(AS$318:AS$329,$D736)+INDEX(AS$305:AS$316,$D736))</f>
        <v/>
      </c>
      <c r="AT736" s="45">
        <f>AT718*Settings!$C$13*(INDEX(AT$318:AT$329,$D736)+INDEX(AT$305:AT$316,$D736))</f>
        <v/>
      </c>
      <c r="AU736" s="45">
        <f>AU718*Settings!$C$13*(INDEX(AU$318:AU$329,$D736)+INDEX(AU$305:AU$316,$D736))</f>
        <v/>
      </c>
      <c r="AV736" s="45">
        <f>AV718*Settings!$C$13*(INDEX(AV$318:AV$329,$D736)+INDEX(AV$305:AV$316,$D736))</f>
        <v/>
      </c>
      <c r="AW736" s="45">
        <f>AW718*Settings!$C$13*(INDEX(AW$318:AW$329,$D736)+INDEX(AW$305:AW$316,$D736))</f>
        <v/>
      </c>
      <c r="AX736" s="45">
        <f>AX718*Settings!$C$13*(INDEX(AX$318:AX$329,$D736)+INDEX(AX$305:AX$316,$D736))</f>
        <v/>
      </c>
      <c r="AY736" s="46">
        <f>REVENUE(AY718,Settings!$C$13,INDEX(AY$318:AY$329,$D736)+INDEX(AY$305:AY$316,$D736))</f>
        <v/>
      </c>
    </row>
    <row r="737" hidden="1" outlineLevel="2">
      <c r="A737" s="14" t="inlineStr">
        <is>
          <t>rtx</t>
        </is>
      </c>
      <c r="B737" s="14" t="inlineStr">
        <is>
          <t>nga</t>
        </is>
      </c>
      <c r="C737" s="14" t="inlineStr">
        <is>
          <t>nav</t>
        </is>
      </c>
      <c r="D737" s="37">
        <f>INDEX(Inputs!$R$5:$R$132,MATCH($B737&amp;"|"&amp;$C737,Inputs!$A$5:$A$132,0))</f>
        <v/>
      </c>
      <c r="E737" s="36" t="n"/>
      <c r="F737" s="36" t="n"/>
      <c r="G737" s="36" t="n"/>
      <c r="H737" s="14">
        <f>INDEX(Variables!$B$5:$B$105,MATCH($A737,Variables!$A$5:$A$105,0))&amp;IF($C737="",""," | "&amp;INDEX(Mapping!$B$5:$B$26,MATCH($C737,Mapping!$A$5:$A$26,0))&amp;" | "&amp;INDEX(Mapping!$B$30:$B$41,MATCH($B737,Mapping!$A$30:$A$41,0)))</f>
        <v/>
      </c>
      <c r="I737" s="14">
        <f>INDEX(Variables!$C$5:$C$105,MATCH($A737,Variables!$A$5:$A$105,0))</f>
        <v/>
      </c>
      <c r="J737" s="14">
        <f>INDEX(Variables!$E$5:$E$105,MATCH($A737,Variables!$A$5:$A$105,0))</f>
        <v/>
      </c>
      <c r="K737" s="11">
        <f>LOWER(Settings!$C$4)&amp;".mit."&amp;$A737&amp;IF($C737="","","."&amp;$C737&amp;"."&amp;$B737)&amp;IF(INDEX(Variables!$D$5:$D$105,MATCH($A737,Variables!$A$5:$A$105,0))="","","."&amp;INDEX(Variables!$D$5:$D$105,MATCH($A737,Variables!$A$5:$A$105,0)))&amp;"."&amp;K$5</f>
        <v/>
      </c>
      <c r="L737" s="44">
        <f>L719*Settings!$C$13*(INDEX(L$318:L$329,$D737)+INDEX(L$305:L$316,$D737))</f>
        <v/>
      </c>
      <c r="M737" s="45">
        <f>M719*Settings!$C$13*(INDEX(M$318:M$329,$D737)+INDEX(M$305:M$316,$D737))</f>
        <v/>
      </c>
      <c r="N737" s="45">
        <f>N719*Settings!$C$13*(INDEX(N$318:N$329,$D737)+INDEX(N$305:N$316,$D737))</f>
        <v/>
      </c>
      <c r="O737" s="45">
        <f>O719*Settings!$C$13*(INDEX(O$318:O$329,$D737)+INDEX(O$305:O$316,$D737))</f>
        <v/>
      </c>
      <c r="P737" s="45">
        <f>P719*Settings!$C$13*(INDEX(P$318:P$329,$D737)+INDEX(P$305:P$316,$D737))</f>
        <v/>
      </c>
      <c r="Q737" s="45">
        <f>Q719*Settings!$C$13*(INDEX(Q$318:Q$329,$D737)+INDEX(Q$305:Q$316,$D737))</f>
        <v/>
      </c>
      <c r="R737" s="45">
        <f>R719*Settings!$C$13*(INDEX(R$318:R$329,$D737)+INDEX(R$305:R$316,$D737))</f>
        <v/>
      </c>
      <c r="S737" s="45">
        <f>S719*Settings!$C$13*(INDEX(S$318:S$329,$D737)+INDEX(S$305:S$316,$D737))</f>
        <v/>
      </c>
      <c r="T737" s="45">
        <f>T719*Settings!$C$13*(INDEX(T$318:T$329,$D737)+INDEX(T$305:T$316,$D737))</f>
        <v/>
      </c>
      <c r="U737" s="45">
        <f>U719*Settings!$C$13*(INDEX(U$318:U$329,$D737)+INDEX(U$305:U$316,$D737))</f>
        <v/>
      </c>
      <c r="V737" s="45">
        <f>V719*Settings!$C$13*(INDEX(V$318:V$329,$D737)+INDEX(V$305:V$316,$D737))</f>
        <v/>
      </c>
      <c r="W737" s="45">
        <f>W719*Settings!$C$13*(INDEX(W$318:W$329,$D737)+INDEX(W$305:W$316,$D737))</f>
        <v/>
      </c>
      <c r="X737" s="45">
        <f>X719*Settings!$C$13*(INDEX(X$318:X$329,$D737)+INDEX(X$305:X$316,$D737))</f>
        <v/>
      </c>
      <c r="Y737" s="45">
        <f>Y719*Settings!$C$13*(INDEX(Y$318:Y$329,$D737)+INDEX(Y$305:Y$316,$D737))</f>
        <v/>
      </c>
      <c r="Z737" s="45">
        <f>Z719*Settings!$C$13*(INDEX(Z$318:Z$329,$D737)+INDEX(Z$305:Z$316,$D737))</f>
        <v/>
      </c>
      <c r="AA737" s="45">
        <f>AA719*Settings!$C$13*(INDEX(AA$318:AA$329,$D737)+INDEX(AA$305:AA$316,$D737))</f>
        <v/>
      </c>
      <c r="AB737" s="45">
        <f>AB719*Settings!$C$13*(INDEX(AB$318:AB$329,$D737)+INDEX(AB$305:AB$316,$D737))</f>
        <v/>
      </c>
      <c r="AC737" s="45">
        <f>AC719*Settings!$C$13*(INDEX(AC$318:AC$329,$D737)+INDEX(AC$305:AC$316,$D737))</f>
        <v/>
      </c>
      <c r="AD737" s="46">
        <f>REVENUE(AD719,Settings!$C$13,INDEX(AD$318:AD$329,$D737)+INDEX(AD$305:AD$316,$D737))</f>
        <v/>
      </c>
      <c r="AF737" s="11">
        <f>LOWER(Settings!$C$4)&amp;".mit."&amp;$A737&amp;IF($C737="","","."&amp;$C737&amp;"."&amp;$B737)&amp;IF(INDEX(Variables!$D$5:$D$105,MATCH($A737,Variables!$A$5:$A$105,0))="","","."&amp;INDEX(Variables!$D$5:$D$105,MATCH($A737,Variables!$A$5:$A$105,0)))&amp;"."&amp;AF$5</f>
        <v/>
      </c>
      <c r="AG737" s="44">
        <f>AG719*Settings!$C$13*(INDEX(AG$318:AG$329,$D737)+INDEX(AG$305:AG$316,$D737))</f>
        <v/>
      </c>
      <c r="AH737" s="45">
        <f>AH719*Settings!$C$13*(INDEX(AH$318:AH$329,$D737)+INDEX(AH$305:AH$316,$D737))</f>
        <v/>
      </c>
      <c r="AI737" s="45">
        <f>AI719*Settings!$C$13*(INDEX(AI$318:AI$329,$D737)+INDEX(AI$305:AI$316,$D737))</f>
        <v/>
      </c>
      <c r="AJ737" s="45">
        <f>AJ719*Settings!$C$13*(INDEX(AJ$318:AJ$329,$D737)+INDEX(AJ$305:AJ$316,$D737))</f>
        <v/>
      </c>
      <c r="AK737" s="45">
        <f>AK719*Settings!$C$13*(INDEX(AK$318:AK$329,$D737)+INDEX(AK$305:AK$316,$D737))</f>
        <v/>
      </c>
      <c r="AL737" s="45">
        <f>AL719*Settings!$C$13*(INDEX(AL$318:AL$329,$D737)+INDEX(AL$305:AL$316,$D737))</f>
        <v/>
      </c>
      <c r="AM737" s="45">
        <f>AM719*Settings!$C$13*(INDEX(AM$318:AM$329,$D737)+INDEX(AM$305:AM$316,$D737))</f>
        <v/>
      </c>
      <c r="AN737" s="45">
        <f>AN719*Settings!$C$13*(INDEX(AN$318:AN$329,$D737)+INDEX(AN$305:AN$316,$D737))</f>
        <v/>
      </c>
      <c r="AO737" s="45">
        <f>AO719*Settings!$C$13*(INDEX(AO$318:AO$329,$D737)+INDEX(AO$305:AO$316,$D737))</f>
        <v/>
      </c>
      <c r="AP737" s="45">
        <f>AP719*Settings!$C$13*(INDEX(AP$318:AP$329,$D737)+INDEX(AP$305:AP$316,$D737))</f>
        <v/>
      </c>
      <c r="AQ737" s="45">
        <f>AQ719*Settings!$C$13*(INDEX(AQ$318:AQ$329,$D737)+INDEX(AQ$305:AQ$316,$D737))</f>
        <v/>
      </c>
      <c r="AR737" s="45">
        <f>AR719*Settings!$C$13*(INDEX(AR$318:AR$329,$D737)+INDEX(AR$305:AR$316,$D737))</f>
        <v/>
      </c>
      <c r="AS737" s="45">
        <f>AS719*Settings!$C$13*(INDEX(AS$318:AS$329,$D737)+INDEX(AS$305:AS$316,$D737))</f>
        <v/>
      </c>
      <c r="AT737" s="45">
        <f>AT719*Settings!$C$13*(INDEX(AT$318:AT$329,$D737)+INDEX(AT$305:AT$316,$D737))</f>
        <v/>
      </c>
      <c r="AU737" s="45">
        <f>AU719*Settings!$C$13*(INDEX(AU$318:AU$329,$D737)+INDEX(AU$305:AU$316,$D737))</f>
        <v/>
      </c>
      <c r="AV737" s="45">
        <f>AV719*Settings!$C$13*(INDEX(AV$318:AV$329,$D737)+INDEX(AV$305:AV$316,$D737))</f>
        <v/>
      </c>
      <c r="AW737" s="45">
        <f>AW719*Settings!$C$13*(INDEX(AW$318:AW$329,$D737)+INDEX(AW$305:AW$316,$D737))</f>
        <v/>
      </c>
      <c r="AX737" s="45">
        <f>AX719*Settings!$C$13*(INDEX(AX$318:AX$329,$D737)+INDEX(AX$305:AX$316,$D737))</f>
        <v/>
      </c>
      <c r="AY737" s="46">
        <f>REVENUE(AY719,Settings!$C$13,INDEX(AY$318:AY$329,$D737)+INDEX(AY$305:AY$316,$D737))</f>
        <v/>
      </c>
    </row>
    <row r="738" hidden="1" outlineLevel="2">
      <c r="A738" s="14" t="inlineStr">
        <is>
          <t>rtx</t>
        </is>
      </c>
      <c r="B738" s="14" t="inlineStr">
        <is>
          <t>gso</t>
        </is>
      </c>
      <c r="C738" s="14" t="inlineStr">
        <is>
          <t>nav</t>
        </is>
      </c>
      <c r="D738" s="37">
        <f>INDEX(Inputs!$R$5:$R$132,MATCH($B738&amp;"|"&amp;$C738,Inputs!$A$5:$A$132,0))</f>
        <v/>
      </c>
      <c r="E738" s="36" t="n"/>
      <c r="F738" s="36" t="n"/>
      <c r="G738" s="36" t="n"/>
      <c r="H738" s="14">
        <f>INDEX(Variables!$B$5:$B$105,MATCH($A738,Variables!$A$5:$A$105,0))&amp;IF($C738="",""," | "&amp;INDEX(Mapping!$B$5:$B$26,MATCH($C738,Mapping!$A$5:$A$26,0))&amp;" | "&amp;INDEX(Mapping!$B$30:$B$41,MATCH($B738,Mapping!$A$30:$A$41,0)))</f>
        <v/>
      </c>
      <c r="I738" s="14">
        <f>INDEX(Variables!$C$5:$C$105,MATCH($A738,Variables!$A$5:$A$105,0))</f>
        <v/>
      </c>
      <c r="J738" s="14">
        <f>INDEX(Variables!$E$5:$E$105,MATCH($A738,Variables!$A$5:$A$105,0))</f>
        <v/>
      </c>
      <c r="K738" s="11">
        <f>LOWER(Settings!$C$4)&amp;".mit."&amp;$A738&amp;IF($C738="","","."&amp;$C738&amp;"."&amp;$B738)&amp;IF(INDEX(Variables!$D$5:$D$105,MATCH($A738,Variables!$A$5:$A$105,0))="","","."&amp;INDEX(Variables!$D$5:$D$105,MATCH($A738,Variables!$A$5:$A$105,0)))&amp;"."&amp;K$5</f>
        <v/>
      </c>
      <c r="L738" s="44">
        <f>L720*Settings!$C$13*(INDEX(L$318:L$329,$D738)+INDEX(L$305:L$316,$D738))</f>
        <v/>
      </c>
      <c r="M738" s="45">
        <f>M720*Settings!$C$13*(INDEX(M$318:M$329,$D738)+INDEX(M$305:M$316,$D738))</f>
        <v/>
      </c>
      <c r="N738" s="45">
        <f>N720*Settings!$C$13*(INDEX(N$318:N$329,$D738)+INDEX(N$305:N$316,$D738))</f>
        <v/>
      </c>
      <c r="O738" s="45">
        <f>O720*Settings!$C$13*(INDEX(O$318:O$329,$D738)+INDEX(O$305:O$316,$D738))</f>
        <v/>
      </c>
      <c r="P738" s="45">
        <f>P720*Settings!$C$13*(INDEX(P$318:P$329,$D738)+INDEX(P$305:P$316,$D738))</f>
        <v/>
      </c>
      <c r="Q738" s="45">
        <f>Q720*Settings!$C$13*(INDEX(Q$318:Q$329,$D738)+INDEX(Q$305:Q$316,$D738))</f>
        <v/>
      </c>
      <c r="R738" s="45">
        <f>R720*Settings!$C$13*(INDEX(R$318:R$329,$D738)+INDEX(R$305:R$316,$D738))</f>
        <v/>
      </c>
      <c r="S738" s="45">
        <f>S720*Settings!$C$13*(INDEX(S$318:S$329,$D738)+INDEX(S$305:S$316,$D738))</f>
        <v/>
      </c>
      <c r="T738" s="45">
        <f>T720*Settings!$C$13*(INDEX(T$318:T$329,$D738)+INDEX(T$305:T$316,$D738))</f>
        <v/>
      </c>
      <c r="U738" s="45">
        <f>U720*Settings!$C$13*(INDEX(U$318:U$329,$D738)+INDEX(U$305:U$316,$D738))</f>
        <v/>
      </c>
      <c r="V738" s="45">
        <f>V720*Settings!$C$13*(INDEX(V$318:V$329,$D738)+INDEX(V$305:V$316,$D738))</f>
        <v/>
      </c>
      <c r="W738" s="45">
        <f>W720*Settings!$C$13*(INDEX(W$318:W$329,$D738)+INDEX(W$305:W$316,$D738))</f>
        <v/>
      </c>
      <c r="X738" s="45">
        <f>X720*Settings!$C$13*(INDEX(X$318:X$329,$D738)+INDEX(X$305:X$316,$D738))</f>
        <v/>
      </c>
      <c r="Y738" s="45">
        <f>Y720*Settings!$C$13*(INDEX(Y$318:Y$329,$D738)+INDEX(Y$305:Y$316,$D738))</f>
        <v/>
      </c>
      <c r="Z738" s="45">
        <f>Z720*Settings!$C$13*(INDEX(Z$318:Z$329,$D738)+INDEX(Z$305:Z$316,$D738))</f>
        <v/>
      </c>
      <c r="AA738" s="45">
        <f>AA720*Settings!$C$13*(INDEX(AA$318:AA$329,$D738)+INDEX(AA$305:AA$316,$D738))</f>
        <v/>
      </c>
      <c r="AB738" s="45">
        <f>AB720*Settings!$C$13*(INDEX(AB$318:AB$329,$D738)+INDEX(AB$305:AB$316,$D738))</f>
        <v/>
      </c>
      <c r="AC738" s="45">
        <f>AC720*Settings!$C$13*(INDEX(AC$318:AC$329,$D738)+INDEX(AC$305:AC$316,$D738))</f>
        <v/>
      </c>
      <c r="AD738" s="46">
        <f>REVENUE(AD720,Settings!$C$13,INDEX(AD$318:AD$329,$D738)+INDEX(AD$305:AD$316,$D738))</f>
        <v/>
      </c>
      <c r="AF738" s="11">
        <f>LOWER(Settings!$C$4)&amp;".mit."&amp;$A738&amp;IF($C738="","","."&amp;$C738&amp;"."&amp;$B738)&amp;IF(INDEX(Variables!$D$5:$D$105,MATCH($A738,Variables!$A$5:$A$105,0))="","","."&amp;INDEX(Variables!$D$5:$D$105,MATCH($A738,Variables!$A$5:$A$105,0)))&amp;"."&amp;AF$5</f>
        <v/>
      </c>
      <c r="AG738" s="44">
        <f>AG720*Settings!$C$13*(INDEX(AG$318:AG$329,$D738)+INDEX(AG$305:AG$316,$D738))</f>
        <v/>
      </c>
      <c r="AH738" s="45">
        <f>AH720*Settings!$C$13*(INDEX(AH$318:AH$329,$D738)+INDEX(AH$305:AH$316,$D738))</f>
        <v/>
      </c>
      <c r="AI738" s="45">
        <f>AI720*Settings!$C$13*(INDEX(AI$318:AI$329,$D738)+INDEX(AI$305:AI$316,$D738))</f>
        <v/>
      </c>
      <c r="AJ738" s="45">
        <f>AJ720*Settings!$C$13*(INDEX(AJ$318:AJ$329,$D738)+INDEX(AJ$305:AJ$316,$D738))</f>
        <v/>
      </c>
      <c r="AK738" s="45">
        <f>AK720*Settings!$C$13*(INDEX(AK$318:AK$329,$D738)+INDEX(AK$305:AK$316,$D738))</f>
        <v/>
      </c>
      <c r="AL738" s="45">
        <f>AL720*Settings!$C$13*(INDEX(AL$318:AL$329,$D738)+INDEX(AL$305:AL$316,$D738))</f>
        <v/>
      </c>
      <c r="AM738" s="45">
        <f>AM720*Settings!$C$13*(INDEX(AM$318:AM$329,$D738)+INDEX(AM$305:AM$316,$D738))</f>
        <v/>
      </c>
      <c r="AN738" s="45">
        <f>AN720*Settings!$C$13*(INDEX(AN$318:AN$329,$D738)+INDEX(AN$305:AN$316,$D738))</f>
        <v/>
      </c>
      <c r="AO738" s="45">
        <f>AO720*Settings!$C$13*(INDEX(AO$318:AO$329,$D738)+INDEX(AO$305:AO$316,$D738))</f>
        <v/>
      </c>
      <c r="AP738" s="45">
        <f>AP720*Settings!$C$13*(INDEX(AP$318:AP$329,$D738)+INDEX(AP$305:AP$316,$D738))</f>
        <v/>
      </c>
      <c r="AQ738" s="45">
        <f>AQ720*Settings!$C$13*(INDEX(AQ$318:AQ$329,$D738)+INDEX(AQ$305:AQ$316,$D738))</f>
        <v/>
      </c>
      <c r="AR738" s="45">
        <f>AR720*Settings!$C$13*(INDEX(AR$318:AR$329,$D738)+INDEX(AR$305:AR$316,$D738))</f>
        <v/>
      </c>
      <c r="AS738" s="45">
        <f>AS720*Settings!$C$13*(INDEX(AS$318:AS$329,$D738)+INDEX(AS$305:AS$316,$D738))</f>
        <v/>
      </c>
      <c r="AT738" s="45">
        <f>AT720*Settings!$C$13*(INDEX(AT$318:AT$329,$D738)+INDEX(AT$305:AT$316,$D738))</f>
        <v/>
      </c>
      <c r="AU738" s="45">
        <f>AU720*Settings!$C$13*(INDEX(AU$318:AU$329,$D738)+INDEX(AU$305:AU$316,$D738))</f>
        <v/>
      </c>
      <c r="AV738" s="45">
        <f>AV720*Settings!$C$13*(INDEX(AV$318:AV$329,$D738)+INDEX(AV$305:AV$316,$D738))</f>
        <v/>
      </c>
      <c r="AW738" s="45">
        <f>AW720*Settings!$C$13*(INDEX(AW$318:AW$329,$D738)+INDEX(AW$305:AW$316,$D738))</f>
        <v/>
      </c>
      <c r="AX738" s="45">
        <f>AX720*Settings!$C$13*(INDEX(AX$318:AX$329,$D738)+INDEX(AX$305:AX$316,$D738))</f>
        <v/>
      </c>
      <c r="AY738" s="46">
        <f>REVENUE(AY720,Settings!$C$13,INDEX(AY$318:AY$329,$D738)+INDEX(AY$305:AY$316,$D738))</f>
        <v/>
      </c>
    </row>
    <row r="739" hidden="1" outlineLevel="2">
      <c r="A739" s="14" t="inlineStr">
        <is>
          <t>rtx</t>
        </is>
      </c>
      <c r="B739" s="14" t="inlineStr">
        <is>
          <t>die</t>
        </is>
      </c>
      <c r="C739" s="14" t="inlineStr">
        <is>
          <t>nav</t>
        </is>
      </c>
      <c r="D739" s="37">
        <f>INDEX(Inputs!$R$5:$R$132,MATCH($B739&amp;"|"&amp;$C739,Inputs!$A$5:$A$132,0))</f>
        <v/>
      </c>
      <c r="E739" s="36" t="n"/>
      <c r="F739" s="36" t="n"/>
      <c r="G739" s="36" t="n"/>
      <c r="H739" s="14">
        <f>INDEX(Variables!$B$5:$B$105,MATCH($A739,Variables!$A$5:$A$105,0))&amp;IF($C739="",""," | "&amp;INDEX(Mapping!$B$5:$B$26,MATCH($C739,Mapping!$A$5:$A$26,0))&amp;" | "&amp;INDEX(Mapping!$B$30:$B$41,MATCH($B739,Mapping!$A$30:$A$41,0)))</f>
        <v/>
      </c>
      <c r="I739" s="14">
        <f>INDEX(Variables!$C$5:$C$105,MATCH($A739,Variables!$A$5:$A$105,0))</f>
        <v/>
      </c>
      <c r="J739" s="14">
        <f>INDEX(Variables!$E$5:$E$105,MATCH($A739,Variables!$A$5:$A$105,0))</f>
        <v/>
      </c>
      <c r="K739" s="11">
        <f>LOWER(Settings!$C$4)&amp;".mit."&amp;$A739&amp;IF($C739="","","."&amp;$C739&amp;"."&amp;$B739)&amp;IF(INDEX(Variables!$D$5:$D$105,MATCH($A739,Variables!$A$5:$A$105,0))="","","."&amp;INDEX(Variables!$D$5:$D$105,MATCH($A739,Variables!$A$5:$A$105,0)))&amp;"."&amp;K$5</f>
        <v/>
      </c>
      <c r="L739" s="44">
        <f>L721*Settings!$C$13*(INDEX(L$318:L$329,$D739)+INDEX(L$305:L$316,$D739))</f>
        <v/>
      </c>
      <c r="M739" s="45">
        <f>M721*Settings!$C$13*(INDEX(M$318:M$329,$D739)+INDEX(M$305:M$316,$D739))</f>
        <v/>
      </c>
      <c r="N739" s="45">
        <f>N721*Settings!$C$13*(INDEX(N$318:N$329,$D739)+INDEX(N$305:N$316,$D739))</f>
        <v/>
      </c>
      <c r="O739" s="45">
        <f>O721*Settings!$C$13*(INDEX(O$318:O$329,$D739)+INDEX(O$305:O$316,$D739))</f>
        <v/>
      </c>
      <c r="P739" s="45">
        <f>P721*Settings!$C$13*(INDEX(P$318:P$329,$D739)+INDEX(P$305:P$316,$D739))</f>
        <v/>
      </c>
      <c r="Q739" s="45">
        <f>Q721*Settings!$C$13*(INDEX(Q$318:Q$329,$D739)+INDEX(Q$305:Q$316,$D739))</f>
        <v/>
      </c>
      <c r="R739" s="45">
        <f>R721*Settings!$C$13*(INDEX(R$318:R$329,$D739)+INDEX(R$305:R$316,$D739))</f>
        <v/>
      </c>
      <c r="S739" s="45">
        <f>S721*Settings!$C$13*(INDEX(S$318:S$329,$D739)+INDEX(S$305:S$316,$D739))</f>
        <v/>
      </c>
      <c r="T739" s="45">
        <f>T721*Settings!$C$13*(INDEX(T$318:T$329,$D739)+INDEX(T$305:T$316,$D739))</f>
        <v/>
      </c>
      <c r="U739" s="45">
        <f>U721*Settings!$C$13*(INDEX(U$318:U$329,$D739)+INDEX(U$305:U$316,$D739))</f>
        <v/>
      </c>
      <c r="V739" s="45">
        <f>V721*Settings!$C$13*(INDEX(V$318:V$329,$D739)+INDEX(V$305:V$316,$D739))</f>
        <v/>
      </c>
      <c r="W739" s="45">
        <f>W721*Settings!$C$13*(INDEX(W$318:W$329,$D739)+INDEX(W$305:W$316,$D739))</f>
        <v/>
      </c>
      <c r="X739" s="45">
        <f>X721*Settings!$C$13*(INDEX(X$318:X$329,$D739)+INDEX(X$305:X$316,$D739))</f>
        <v/>
      </c>
      <c r="Y739" s="45">
        <f>Y721*Settings!$C$13*(INDEX(Y$318:Y$329,$D739)+INDEX(Y$305:Y$316,$D739))</f>
        <v/>
      </c>
      <c r="Z739" s="45">
        <f>Z721*Settings!$C$13*(INDEX(Z$318:Z$329,$D739)+INDEX(Z$305:Z$316,$D739))</f>
        <v/>
      </c>
      <c r="AA739" s="45">
        <f>AA721*Settings!$C$13*(INDEX(AA$318:AA$329,$D739)+INDEX(AA$305:AA$316,$D739))</f>
        <v/>
      </c>
      <c r="AB739" s="45">
        <f>AB721*Settings!$C$13*(INDEX(AB$318:AB$329,$D739)+INDEX(AB$305:AB$316,$D739))</f>
        <v/>
      </c>
      <c r="AC739" s="45">
        <f>AC721*Settings!$C$13*(INDEX(AC$318:AC$329,$D739)+INDEX(AC$305:AC$316,$D739))</f>
        <v/>
      </c>
      <c r="AD739" s="46">
        <f>REVENUE(AD721,Settings!$C$13,INDEX(AD$318:AD$329,$D739)+INDEX(AD$305:AD$316,$D739))</f>
        <v/>
      </c>
      <c r="AF739" s="11">
        <f>LOWER(Settings!$C$4)&amp;".mit."&amp;$A739&amp;IF($C739="","","."&amp;$C739&amp;"."&amp;$B739)&amp;IF(INDEX(Variables!$D$5:$D$105,MATCH($A739,Variables!$A$5:$A$105,0))="","","."&amp;INDEX(Variables!$D$5:$D$105,MATCH($A739,Variables!$A$5:$A$105,0)))&amp;"."&amp;AF$5</f>
        <v/>
      </c>
      <c r="AG739" s="44">
        <f>AG721*Settings!$C$13*(INDEX(AG$318:AG$329,$D739)+INDEX(AG$305:AG$316,$D739))</f>
        <v/>
      </c>
      <c r="AH739" s="45">
        <f>AH721*Settings!$C$13*(INDEX(AH$318:AH$329,$D739)+INDEX(AH$305:AH$316,$D739))</f>
        <v/>
      </c>
      <c r="AI739" s="45">
        <f>AI721*Settings!$C$13*(INDEX(AI$318:AI$329,$D739)+INDEX(AI$305:AI$316,$D739))</f>
        <v/>
      </c>
      <c r="AJ739" s="45">
        <f>AJ721*Settings!$C$13*(INDEX(AJ$318:AJ$329,$D739)+INDEX(AJ$305:AJ$316,$D739))</f>
        <v/>
      </c>
      <c r="AK739" s="45">
        <f>AK721*Settings!$C$13*(INDEX(AK$318:AK$329,$D739)+INDEX(AK$305:AK$316,$D739))</f>
        <v/>
      </c>
      <c r="AL739" s="45">
        <f>AL721*Settings!$C$13*(INDEX(AL$318:AL$329,$D739)+INDEX(AL$305:AL$316,$D739))</f>
        <v/>
      </c>
      <c r="AM739" s="45">
        <f>AM721*Settings!$C$13*(INDEX(AM$318:AM$329,$D739)+INDEX(AM$305:AM$316,$D739))</f>
        <v/>
      </c>
      <c r="AN739" s="45">
        <f>AN721*Settings!$C$13*(INDEX(AN$318:AN$329,$D739)+INDEX(AN$305:AN$316,$D739))</f>
        <v/>
      </c>
      <c r="AO739" s="45">
        <f>AO721*Settings!$C$13*(INDEX(AO$318:AO$329,$D739)+INDEX(AO$305:AO$316,$D739))</f>
        <v/>
      </c>
      <c r="AP739" s="45">
        <f>AP721*Settings!$C$13*(INDEX(AP$318:AP$329,$D739)+INDEX(AP$305:AP$316,$D739))</f>
        <v/>
      </c>
      <c r="AQ739" s="45">
        <f>AQ721*Settings!$C$13*(INDEX(AQ$318:AQ$329,$D739)+INDEX(AQ$305:AQ$316,$D739))</f>
        <v/>
      </c>
      <c r="AR739" s="45">
        <f>AR721*Settings!$C$13*(INDEX(AR$318:AR$329,$D739)+INDEX(AR$305:AR$316,$D739))</f>
        <v/>
      </c>
      <c r="AS739" s="45">
        <f>AS721*Settings!$C$13*(INDEX(AS$318:AS$329,$D739)+INDEX(AS$305:AS$316,$D739))</f>
        <v/>
      </c>
      <c r="AT739" s="45">
        <f>AT721*Settings!$C$13*(INDEX(AT$318:AT$329,$D739)+INDEX(AT$305:AT$316,$D739))</f>
        <v/>
      </c>
      <c r="AU739" s="45">
        <f>AU721*Settings!$C$13*(INDEX(AU$318:AU$329,$D739)+INDEX(AU$305:AU$316,$D739))</f>
        <v/>
      </c>
      <c r="AV739" s="45">
        <f>AV721*Settings!$C$13*(INDEX(AV$318:AV$329,$D739)+INDEX(AV$305:AV$316,$D739))</f>
        <v/>
      </c>
      <c r="AW739" s="45">
        <f>AW721*Settings!$C$13*(INDEX(AW$318:AW$329,$D739)+INDEX(AW$305:AW$316,$D739))</f>
        <v/>
      </c>
      <c r="AX739" s="45">
        <f>AX721*Settings!$C$13*(INDEX(AX$318:AX$329,$D739)+INDEX(AX$305:AX$316,$D739))</f>
        <v/>
      </c>
      <c r="AY739" s="46">
        <f>REVENUE(AY721,Settings!$C$13,INDEX(AY$318:AY$329,$D739)+INDEX(AY$305:AY$316,$D739))</f>
        <v/>
      </c>
    </row>
    <row r="740" hidden="1" outlineLevel="2">
      <c r="A740" s="14" t="inlineStr">
        <is>
          <t>rtx</t>
        </is>
      </c>
      <c r="B740" s="14" t="inlineStr">
        <is>
          <t>lpg</t>
        </is>
      </c>
      <c r="C740" s="14" t="inlineStr">
        <is>
          <t>nav</t>
        </is>
      </c>
      <c r="D740" s="37">
        <f>INDEX(Inputs!$R$5:$R$132,MATCH($B740&amp;"|"&amp;$C740,Inputs!$A$5:$A$132,0))</f>
        <v/>
      </c>
      <c r="E740" s="36" t="n"/>
      <c r="F740" s="36" t="n"/>
      <c r="G740" s="36" t="n"/>
      <c r="H740" s="14">
        <f>INDEX(Variables!$B$5:$B$105,MATCH($A740,Variables!$A$5:$A$105,0))&amp;IF($C740="",""," | "&amp;INDEX(Mapping!$B$5:$B$26,MATCH($C740,Mapping!$A$5:$A$26,0))&amp;" | "&amp;INDEX(Mapping!$B$30:$B$41,MATCH($B740,Mapping!$A$30:$A$41,0)))</f>
        <v/>
      </c>
      <c r="I740" s="14">
        <f>INDEX(Variables!$C$5:$C$105,MATCH($A740,Variables!$A$5:$A$105,0))</f>
        <v/>
      </c>
      <c r="J740" s="14">
        <f>INDEX(Variables!$E$5:$E$105,MATCH($A740,Variables!$A$5:$A$105,0))</f>
        <v/>
      </c>
      <c r="K740" s="11">
        <f>LOWER(Settings!$C$4)&amp;".mit."&amp;$A740&amp;IF($C740="","","."&amp;$C740&amp;"."&amp;$B740)&amp;IF(INDEX(Variables!$D$5:$D$105,MATCH($A740,Variables!$A$5:$A$105,0))="","","."&amp;INDEX(Variables!$D$5:$D$105,MATCH($A740,Variables!$A$5:$A$105,0)))&amp;"."&amp;K$5</f>
        <v/>
      </c>
      <c r="L740" s="44">
        <f>L722*Settings!$C$13*(INDEX(L$318:L$329,$D740)+INDEX(L$305:L$316,$D740))</f>
        <v/>
      </c>
      <c r="M740" s="45">
        <f>M722*Settings!$C$13*(INDEX(M$318:M$329,$D740)+INDEX(M$305:M$316,$D740))</f>
        <v/>
      </c>
      <c r="N740" s="45">
        <f>N722*Settings!$C$13*(INDEX(N$318:N$329,$D740)+INDEX(N$305:N$316,$D740))</f>
        <v/>
      </c>
      <c r="O740" s="45">
        <f>O722*Settings!$C$13*(INDEX(O$318:O$329,$D740)+INDEX(O$305:O$316,$D740))</f>
        <v/>
      </c>
      <c r="P740" s="45">
        <f>P722*Settings!$C$13*(INDEX(P$318:P$329,$D740)+INDEX(P$305:P$316,$D740))</f>
        <v/>
      </c>
      <c r="Q740" s="45">
        <f>Q722*Settings!$C$13*(INDEX(Q$318:Q$329,$D740)+INDEX(Q$305:Q$316,$D740))</f>
        <v/>
      </c>
      <c r="R740" s="45">
        <f>R722*Settings!$C$13*(INDEX(R$318:R$329,$D740)+INDEX(R$305:R$316,$D740))</f>
        <v/>
      </c>
      <c r="S740" s="45">
        <f>S722*Settings!$C$13*(INDEX(S$318:S$329,$D740)+INDEX(S$305:S$316,$D740))</f>
        <v/>
      </c>
      <c r="T740" s="45">
        <f>T722*Settings!$C$13*(INDEX(T$318:T$329,$D740)+INDEX(T$305:T$316,$D740))</f>
        <v/>
      </c>
      <c r="U740" s="45">
        <f>U722*Settings!$C$13*(INDEX(U$318:U$329,$D740)+INDEX(U$305:U$316,$D740))</f>
        <v/>
      </c>
      <c r="V740" s="45">
        <f>V722*Settings!$C$13*(INDEX(V$318:V$329,$D740)+INDEX(V$305:V$316,$D740))</f>
        <v/>
      </c>
      <c r="W740" s="45">
        <f>W722*Settings!$C$13*(INDEX(W$318:W$329,$D740)+INDEX(W$305:W$316,$D740))</f>
        <v/>
      </c>
      <c r="X740" s="45">
        <f>X722*Settings!$C$13*(INDEX(X$318:X$329,$D740)+INDEX(X$305:X$316,$D740))</f>
        <v/>
      </c>
      <c r="Y740" s="45">
        <f>Y722*Settings!$C$13*(INDEX(Y$318:Y$329,$D740)+INDEX(Y$305:Y$316,$D740))</f>
        <v/>
      </c>
      <c r="Z740" s="45">
        <f>Z722*Settings!$C$13*(INDEX(Z$318:Z$329,$D740)+INDEX(Z$305:Z$316,$D740))</f>
        <v/>
      </c>
      <c r="AA740" s="45">
        <f>AA722*Settings!$C$13*(INDEX(AA$318:AA$329,$D740)+INDEX(AA$305:AA$316,$D740))</f>
        <v/>
      </c>
      <c r="AB740" s="45">
        <f>AB722*Settings!$C$13*(INDEX(AB$318:AB$329,$D740)+INDEX(AB$305:AB$316,$D740))</f>
        <v/>
      </c>
      <c r="AC740" s="45">
        <f>AC722*Settings!$C$13*(INDEX(AC$318:AC$329,$D740)+INDEX(AC$305:AC$316,$D740))</f>
        <v/>
      </c>
      <c r="AD740" s="46">
        <f>REVENUE(AD722,Settings!$C$13,INDEX(AD$318:AD$329,$D740)+INDEX(AD$305:AD$316,$D740))</f>
        <v/>
      </c>
      <c r="AF740" s="11">
        <f>LOWER(Settings!$C$4)&amp;".mit."&amp;$A740&amp;IF($C740="","","."&amp;$C740&amp;"."&amp;$B740)&amp;IF(INDEX(Variables!$D$5:$D$105,MATCH($A740,Variables!$A$5:$A$105,0))="","","."&amp;INDEX(Variables!$D$5:$D$105,MATCH($A740,Variables!$A$5:$A$105,0)))&amp;"."&amp;AF$5</f>
        <v/>
      </c>
      <c r="AG740" s="44">
        <f>AG722*Settings!$C$13*(INDEX(AG$318:AG$329,$D740)+INDEX(AG$305:AG$316,$D740))</f>
        <v/>
      </c>
      <c r="AH740" s="45">
        <f>AH722*Settings!$C$13*(INDEX(AH$318:AH$329,$D740)+INDEX(AH$305:AH$316,$D740))</f>
        <v/>
      </c>
      <c r="AI740" s="45">
        <f>AI722*Settings!$C$13*(INDEX(AI$318:AI$329,$D740)+INDEX(AI$305:AI$316,$D740))</f>
        <v/>
      </c>
      <c r="AJ740" s="45">
        <f>AJ722*Settings!$C$13*(INDEX(AJ$318:AJ$329,$D740)+INDEX(AJ$305:AJ$316,$D740))</f>
        <v/>
      </c>
      <c r="AK740" s="45">
        <f>AK722*Settings!$C$13*(INDEX(AK$318:AK$329,$D740)+INDEX(AK$305:AK$316,$D740))</f>
        <v/>
      </c>
      <c r="AL740" s="45">
        <f>AL722*Settings!$C$13*(INDEX(AL$318:AL$329,$D740)+INDEX(AL$305:AL$316,$D740))</f>
        <v/>
      </c>
      <c r="AM740" s="45">
        <f>AM722*Settings!$C$13*(INDEX(AM$318:AM$329,$D740)+INDEX(AM$305:AM$316,$D740))</f>
        <v/>
      </c>
      <c r="AN740" s="45">
        <f>AN722*Settings!$C$13*(INDEX(AN$318:AN$329,$D740)+INDEX(AN$305:AN$316,$D740))</f>
        <v/>
      </c>
      <c r="AO740" s="45">
        <f>AO722*Settings!$C$13*(INDEX(AO$318:AO$329,$D740)+INDEX(AO$305:AO$316,$D740))</f>
        <v/>
      </c>
      <c r="AP740" s="45">
        <f>AP722*Settings!$C$13*(INDEX(AP$318:AP$329,$D740)+INDEX(AP$305:AP$316,$D740))</f>
        <v/>
      </c>
      <c r="AQ740" s="45">
        <f>AQ722*Settings!$C$13*(INDEX(AQ$318:AQ$329,$D740)+INDEX(AQ$305:AQ$316,$D740))</f>
        <v/>
      </c>
      <c r="AR740" s="45">
        <f>AR722*Settings!$C$13*(INDEX(AR$318:AR$329,$D740)+INDEX(AR$305:AR$316,$D740))</f>
        <v/>
      </c>
      <c r="AS740" s="45">
        <f>AS722*Settings!$C$13*(INDEX(AS$318:AS$329,$D740)+INDEX(AS$305:AS$316,$D740))</f>
        <v/>
      </c>
      <c r="AT740" s="45">
        <f>AT722*Settings!$C$13*(INDEX(AT$318:AT$329,$D740)+INDEX(AT$305:AT$316,$D740))</f>
        <v/>
      </c>
      <c r="AU740" s="45">
        <f>AU722*Settings!$C$13*(INDEX(AU$318:AU$329,$D740)+INDEX(AU$305:AU$316,$D740))</f>
        <v/>
      </c>
      <c r="AV740" s="45">
        <f>AV722*Settings!$C$13*(INDEX(AV$318:AV$329,$D740)+INDEX(AV$305:AV$316,$D740))</f>
        <v/>
      </c>
      <c r="AW740" s="45">
        <f>AW722*Settings!$C$13*(INDEX(AW$318:AW$329,$D740)+INDEX(AW$305:AW$316,$D740))</f>
        <v/>
      </c>
      <c r="AX740" s="45">
        <f>AX722*Settings!$C$13*(INDEX(AX$318:AX$329,$D740)+INDEX(AX$305:AX$316,$D740))</f>
        <v/>
      </c>
      <c r="AY740" s="46">
        <f>REVENUE(AY722,Settings!$C$13,INDEX(AY$318:AY$329,$D740)+INDEX(AY$305:AY$316,$D740))</f>
        <v/>
      </c>
    </row>
    <row r="741" hidden="1" outlineLevel="2">
      <c r="A741" s="14" t="inlineStr">
        <is>
          <t>rtx</t>
        </is>
      </c>
      <c r="B741" s="14" t="inlineStr">
        <is>
          <t>ker</t>
        </is>
      </c>
      <c r="C741" s="14" t="inlineStr">
        <is>
          <t>nav</t>
        </is>
      </c>
      <c r="D741" s="37">
        <f>INDEX(Inputs!$R$5:$R$132,MATCH($B741&amp;"|"&amp;$C741,Inputs!$A$5:$A$132,0))</f>
        <v/>
      </c>
      <c r="E741" s="36" t="n"/>
      <c r="F741" s="36" t="n"/>
      <c r="G741" s="36" t="n"/>
      <c r="H741" s="14">
        <f>INDEX(Variables!$B$5:$B$105,MATCH($A741,Variables!$A$5:$A$105,0))&amp;IF($C741="",""," | "&amp;INDEX(Mapping!$B$5:$B$26,MATCH($C741,Mapping!$A$5:$A$26,0))&amp;" | "&amp;INDEX(Mapping!$B$30:$B$41,MATCH($B741,Mapping!$A$30:$A$41,0)))</f>
        <v/>
      </c>
      <c r="I741" s="14">
        <f>INDEX(Variables!$C$5:$C$105,MATCH($A741,Variables!$A$5:$A$105,0))</f>
        <v/>
      </c>
      <c r="J741" s="14">
        <f>INDEX(Variables!$E$5:$E$105,MATCH($A741,Variables!$A$5:$A$105,0))</f>
        <v/>
      </c>
      <c r="K741" s="11">
        <f>LOWER(Settings!$C$4)&amp;".mit."&amp;$A741&amp;IF($C741="","","."&amp;$C741&amp;"."&amp;$B741)&amp;IF(INDEX(Variables!$D$5:$D$105,MATCH($A741,Variables!$A$5:$A$105,0))="","","."&amp;INDEX(Variables!$D$5:$D$105,MATCH($A741,Variables!$A$5:$A$105,0)))&amp;"."&amp;K$5</f>
        <v/>
      </c>
      <c r="L741" s="44">
        <f>L723*Settings!$C$13*(INDEX(L$318:L$329,$D741)+INDEX(L$305:L$316,$D741))</f>
        <v/>
      </c>
      <c r="M741" s="45">
        <f>M723*Settings!$C$13*(INDEX(M$318:M$329,$D741)+INDEX(M$305:M$316,$D741))</f>
        <v/>
      </c>
      <c r="N741" s="45">
        <f>N723*Settings!$C$13*(INDEX(N$318:N$329,$D741)+INDEX(N$305:N$316,$D741))</f>
        <v/>
      </c>
      <c r="O741" s="45">
        <f>O723*Settings!$C$13*(INDEX(O$318:O$329,$D741)+INDEX(O$305:O$316,$D741))</f>
        <v/>
      </c>
      <c r="P741" s="45">
        <f>P723*Settings!$C$13*(INDEX(P$318:P$329,$D741)+INDEX(P$305:P$316,$D741))</f>
        <v/>
      </c>
      <c r="Q741" s="45">
        <f>Q723*Settings!$C$13*(INDEX(Q$318:Q$329,$D741)+INDEX(Q$305:Q$316,$D741))</f>
        <v/>
      </c>
      <c r="R741" s="45">
        <f>R723*Settings!$C$13*(INDEX(R$318:R$329,$D741)+INDEX(R$305:R$316,$D741))</f>
        <v/>
      </c>
      <c r="S741" s="45">
        <f>S723*Settings!$C$13*(INDEX(S$318:S$329,$D741)+INDEX(S$305:S$316,$D741))</f>
        <v/>
      </c>
      <c r="T741" s="45">
        <f>T723*Settings!$C$13*(INDEX(T$318:T$329,$D741)+INDEX(T$305:T$316,$D741))</f>
        <v/>
      </c>
      <c r="U741" s="45">
        <f>U723*Settings!$C$13*(INDEX(U$318:U$329,$D741)+INDEX(U$305:U$316,$D741))</f>
        <v/>
      </c>
      <c r="V741" s="45">
        <f>V723*Settings!$C$13*(INDEX(V$318:V$329,$D741)+INDEX(V$305:V$316,$D741))</f>
        <v/>
      </c>
      <c r="W741" s="45">
        <f>W723*Settings!$C$13*(INDEX(W$318:W$329,$D741)+INDEX(W$305:W$316,$D741))</f>
        <v/>
      </c>
      <c r="X741" s="45">
        <f>X723*Settings!$C$13*(INDEX(X$318:X$329,$D741)+INDEX(X$305:X$316,$D741))</f>
        <v/>
      </c>
      <c r="Y741" s="45">
        <f>Y723*Settings!$C$13*(INDEX(Y$318:Y$329,$D741)+INDEX(Y$305:Y$316,$D741))</f>
        <v/>
      </c>
      <c r="Z741" s="45">
        <f>Z723*Settings!$C$13*(INDEX(Z$318:Z$329,$D741)+INDEX(Z$305:Z$316,$D741))</f>
        <v/>
      </c>
      <c r="AA741" s="45">
        <f>AA723*Settings!$C$13*(INDEX(AA$318:AA$329,$D741)+INDEX(AA$305:AA$316,$D741))</f>
        <v/>
      </c>
      <c r="AB741" s="45">
        <f>AB723*Settings!$C$13*(INDEX(AB$318:AB$329,$D741)+INDEX(AB$305:AB$316,$D741))</f>
        <v/>
      </c>
      <c r="AC741" s="45">
        <f>AC723*Settings!$C$13*(INDEX(AC$318:AC$329,$D741)+INDEX(AC$305:AC$316,$D741))</f>
        <v/>
      </c>
      <c r="AD741" s="46">
        <f>REVENUE(AD723,Settings!$C$13,INDEX(AD$318:AD$329,$D741)+INDEX(AD$305:AD$316,$D741))</f>
        <v/>
      </c>
      <c r="AF741" s="11">
        <f>LOWER(Settings!$C$4)&amp;".mit."&amp;$A741&amp;IF($C741="","","."&amp;$C741&amp;"."&amp;$B741)&amp;IF(INDEX(Variables!$D$5:$D$105,MATCH($A741,Variables!$A$5:$A$105,0))="","","."&amp;INDEX(Variables!$D$5:$D$105,MATCH($A741,Variables!$A$5:$A$105,0)))&amp;"."&amp;AF$5</f>
        <v/>
      </c>
      <c r="AG741" s="44">
        <f>AG723*Settings!$C$13*(INDEX(AG$318:AG$329,$D741)+INDEX(AG$305:AG$316,$D741))</f>
        <v/>
      </c>
      <c r="AH741" s="45">
        <f>AH723*Settings!$C$13*(INDEX(AH$318:AH$329,$D741)+INDEX(AH$305:AH$316,$D741))</f>
        <v/>
      </c>
      <c r="AI741" s="45">
        <f>AI723*Settings!$C$13*(INDEX(AI$318:AI$329,$D741)+INDEX(AI$305:AI$316,$D741))</f>
        <v/>
      </c>
      <c r="AJ741" s="45">
        <f>AJ723*Settings!$C$13*(INDEX(AJ$318:AJ$329,$D741)+INDEX(AJ$305:AJ$316,$D741))</f>
        <v/>
      </c>
      <c r="AK741" s="45">
        <f>AK723*Settings!$C$13*(INDEX(AK$318:AK$329,$D741)+INDEX(AK$305:AK$316,$D741))</f>
        <v/>
      </c>
      <c r="AL741" s="45">
        <f>AL723*Settings!$C$13*(INDEX(AL$318:AL$329,$D741)+INDEX(AL$305:AL$316,$D741))</f>
        <v/>
      </c>
      <c r="AM741" s="45">
        <f>AM723*Settings!$C$13*(INDEX(AM$318:AM$329,$D741)+INDEX(AM$305:AM$316,$D741))</f>
        <v/>
      </c>
      <c r="AN741" s="45">
        <f>AN723*Settings!$C$13*(INDEX(AN$318:AN$329,$D741)+INDEX(AN$305:AN$316,$D741))</f>
        <v/>
      </c>
      <c r="AO741" s="45">
        <f>AO723*Settings!$C$13*(INDEX(AO$318:AO$329,$D741)+INDEX(AO$305:AO$316,$D741))</f>
        <v/>
      </c>
      <c r="AP741" s="45">
        <f>AP723*Settings!$C$13*(INDEX(AP$318:AP$329,$D741)+INDEX(AP$305:AP$316,$D741))</f>
        <v/>
      </c>
      <c r="AQ741" s="45">
        <f>AQ723*Settings!$C$13*(INDEX(AQ$318:AQ$329,$D741)+INDEX(AQ$305:AQ$316,$D741))</f>
        <v/>
      </c>
      <c r="AR741" s="45">
        <f>AR723*Settings!$C$13*(INDEX(AR$318:AR$329,$D741)+INDEX(AR$305:AR$316,$D741))</f>
        <v/>
      </c>
      <c r="AS741" s="45">
        <f>AS723*Settings!$C$13*(INDEX(AS$318:AS$329,$D741)+INDEX(AS$305:AS$316,$D741))</f>
        <v/>
      </c>
      <c r="AT741" s="45">
        <f>AT723*Settings!$C$13*(INDEX(AT$318:AT$329,$D741)+INDEX(AT$305:AT$316,$D741))</f>
        <v/>
      </c>
      <c r="AU741" s="45">
        <f>AU723*Settings!$C$13*(INDEX(AU$318:AU$329,$D741)+INDEX(AU$305:AU$316,$D741))</f>
        <v/>
      </c>
      <c r="AV741" s="45">
        <f>AV723*Settings!$C$13*(INDEX(AV$318:AV$329,$D741)+INDEX(AV$305:AV$316,$D741))</f>
        <v/>
      </c>
      <c r="AW741" s="45">
        <f>AW723*Settings!$C$13*(INDEX(AW$318:AW$329,$D741)+INDEX(AW$305:AW$316,$D741))</f>
        <v/>
      </c>
      <c r="AX741" s="45">
        <f>AX723*Settings!$C$13*(INDEX(AX$318:AX$329,$D741)+INDEX(AX$305:AX$316,$D741))</f>
        <v/>
      </c>
      <c r="AY741" s="46">
        <f>REVENUE(AY723,Settings!$C$13,INDEX(AY$318:AY$329,$D741)+INDEX(AY$305:AY$316,$D741))</f>
        <v/>
      </c>
    </row>
    <row r="742" hidden="1" outlineLevel="2">
      <c r="A742" s="14" t="inlineStr">
        <is>
          <t>rtx</t>
        </is>
      </c>
      <c r="B742" s="14" t="inlineStr">
        <is>
          <t>oop</t>
        </is>
      </c>
      <c r="C742" s="14" t="inlineStr">
        <is>
          <t>nav</t>
        </is>
      </c>
      <c r="D742" s="37">
        <f>INDEX(Inputs!$R$5:$R$132,MATCH($B742&amp;"|"&amp;$C742,Inputs!$A$5:$A$132,0))</f>
        <v/>
      </c>
      <c r="E742" s="36" t="n"/>
      <c r="F742" s="36" t="n"/>
      <c r="G742" s="36" t="n"/>
      <c r="H742" s="14">
        <f>INDEX(Variables!$B$5:$B$105,MATCH($A742,Variables!$A$5:$A$105,0))&amp;IF($C742="",""," | "&amp;INDEX(Mapping!$B$5:$B$26,MATCH($C742,Mapping!$A$5:$A$26,0))&amp;" | "&amp;INDEX(Mapping!$B$30:$B$41,MATCH($B742,Mapping!$A$30:$A$41,0)))</f>
        <v/>
      </c>
      <c r="I742" s="14">
        <f>INDEX(Variables!$C$5:$C$105,MATCH($A742,Variables!$A$5:$A$105,0))</f>
        <v/>
      </c>
      <c r="J742" s="14">
        <f>INDEX(Variables!$E$5:$E$105,MATCH($A742,Variables!$A$5:$A$105,0))</f>
        <v/>
      </c>
      <c r="K742" s="11">
        <f>LOWER(Settings!$C$4)&amp;".mit."&amp;$A742&amp;IF($C742="","","."&amp;$C742&amp;"."&amp;$B742)&amp;IF(INDEX(Variables!$D$5:$D$105,MATCH($A742,Variables!$A$5:$A$105,0))="","","."&amp;INDEX(Variables!$D$5:$D$105,MATCH($A742,Variables!$A$5:$A$105,0)))&amp;"."&amp;K$5</f>
        <v/>
      </c>
      <c r="L742" s="44">
        <f>L724*Settings!$C$13*(INDEX(L$318:L$329,$D742)+INDEX(L$305:L$316,$D742))</f>
        <v/>
      </c>
      <c r="M742" s="45">
        <f>M724*Settings!$C$13*(INDEX(M$318:M$329,$D742)+INDEX(M$305:M$316,$D742))</f>
        <v/>
      </c>
      <c r="N742" s="45">
        <f>N724*Settings!$C$13*(INDEX(N$318:N$329,$D742)+INDEX(N$305:N$316,$D742))</f>
        <v/>
      </c>
      <c r="O742" s="45">
        <f>O724*Settings!$C$13*(INDEX(O$318:O$329,$D742)+INDEX(O$305:O$316,$D742))</f>
        <v/>
      </c>
      <c r="P742" s="45">
        <f>P724*Settings!$C$13*(INDEX(P$318:P$329,$D742)+INDEX(P$305:P$316,$D742))</f>
        <v/>
      </c>
      <c r="Q742" s="45">
        <f>Q724*Settings!$C$13*(INDEX(Q$318:Q$329,$D742)+INDEX(Q$305:Q$316,$D742))</f>
        <v/>
      </c>
      <c r="R742" s="45">
        <f>R724*Settings!$C$13*(INDEX(R$318:R$329,$D742)+INDEX(R$305:R$316,$D742))</f>
        <v/>
      </c>
      <c r="S742" s="45">
        <f>S724*Settings!$C$13*(INDEX(S$318:S$329,$D742)+INDEX(S$305:S$316,$D742))</f>
        <v/>
      </c>
      <c r="T742" s="45">
        <f>T724*Settings!$C$13*(INDEX(T$318:T$329,$D742)+INDEX(T$305:T$316,$D742))</f>
        <v/>
      </c>
      <c r="U742" s="45">
        <f>U724*Settings!$C$13*(INDEX(U$318:U$329,$D742)+INDEX(U$305:U$316,$D742))</f>
        <v/>
      </c>
      <c r="V742" s="45">
        <f>V724*Settings!$C$13*(INDEX(V$318:V$329,$D742)+INDEX(V$305:V$316,$D742))</f>
        <v/>
      </c>
      <c r="W742" s="45">
        <f>W724*Settings!$C$13*(INDEX(W$318:W$329,$D742)+INDEX(W$305:W$316,$D742))</f>
        <v/>
      </c>
      <c r="X742" s="45">
        <f>X724*Settings!$C$13*(INDEX(X$318:X$329,$D742)+INDEX(X$305:X$316,$D742))</f>
        <v/>
      </c>
      <c r="Y742" s="45">
        <f>Y724*Settings!$C$13*(INDEX(Y$318:Y$329,$D742)+INDEX(Y$305:Y$316,$D742))</f>
        <v/>
      </c>
      <c r="Z742" s="45">
        <f>Z724*Settings!$C$13*(INDEX(Z$318:Z$329,$D742)+INDEX(Z$305:Z$316,$D742))</f>
        <v/>
      </c>
      <c r="AA742" s="45">
        <f>AA724*Settings!$C$13*(INDEX(AA$318:AA$329,$D742)+INDEX(AA$305:AA$316,$D742))</f>
        <v/>
      </c>
      <c r="AB742" s="45">
        <f>AB724*Settings!$C$13*(INDEX(AB$318:AB$329,$D742)+INDEX(AB$305:AB$316,$D742))</f>
        <v/>
      </c>
      <c r="AC742" s="45">
        <f>AC724*Settings!$C$13*(INDEX(AC$318:AC$329,$D742)+INDEX(AC$305:AC$316,$D742))</f>
        <v/>
      </c>
      <c r="AD742" s="46">
        <f>REVENUE(AD724,Settings!$C$13,INDEX(AD$318:AD$329,$D742)+INDEX(AD$305:AD$316,$D742))</f>
        <v/>
      </c>
      <c r="AF742" s="11">
        <f>LOWER(Settings!$C$4)&amp;".mit."&amp;$A742&amp;IF($C742="","","."&amp;$C742&amp;"."&amp;$B742)&amp;IF(INDEX(Variables!$D$5:$D$105,MATCH($A742,Variables!$A$5:$A$105,0))="","","."&amp;INDEX(Variables!$D$5:$D$105,MATCH($A742,Variables!$A$5:$A$105,0)))&amp;"."&amp;AF$5</f>
        <v/>
      </c>
      <c r="AG742" s="44">
        <f>AG724*Settings!$C$13*(INDEX(AG$318:AG$329,$D742)+INDEX(AG$305:AG$316,$D742))</f>
        <v/>
      </c>
      <c r="AH742" s="45">
        <f>AH724*Settings!$C$13*(INDEX(AH$318:AH$329,$D742)+INDEX(AH$305:AH$316,$D742))</f>
        <v/>
      </c>
      <c r="AI742" s="45">
        <f>AI724*Settings!$C$13*(INDEX(AI$318:AI$329,$D742)+INDEX(AI$305:AI$316,$D742))</f>
        <v/>
      </c>
      <c r="AJ742" s="45">
        <f>AJ724*Settings!$C$13*(INDEX(AJ$318:AJ$329,$D742)+INDEX(AJ$305:AJ$316,$D742))</f>
        <v/>
      </c>
      <c r="AK742" s="45">
        <f>AK724*Settings!$C$13*(INDEX(AK$318:AK$329,$D742)+INDEX(AK$305:AK$316,$D742))</f>
        <v/>
      </c>
      <c r="AL742" s="45">
        <f>AL724*Settings!$C$13*(INDEX(AL$318:AL$329,$D742)+INDEX(AL$305:AL$316,$D742))</f>
        <v/>
      </c>
      <c r="AM742" s="45">
        <f>AM724*Settings!$C$13*(INDEX(AM$318:AM$329,$D742)+INDEX(AM$305:AM$316,$D742))</f>
        <v/>
      </c>
      <c r="AN742" s="45">
        <f>AN724*Settings!$C$13*(INDEX(AN$318:AN$329,$D742)+INDEX(AN$305:AN$316,$D742))</f>
        <v/>
      </c>
      <c r="AO742" s="45">
        <f>AO724*Settings!$C$13*(INDEX(AO$318:AO$329,$D742)+INDEX(AO$305:AO$316,$D742))</f>
        <v/>
      </c>
      <c r="AP742" s="45">
        <f>AP724*Settings!$C$13*(INDEX(AP$318:AP$329,$D742)+INDEX(AP$305:AP$316,$D742))</f>
        <v/>
      </c>
      <c r="AQ742" s="45">
        <f>AQ724*Settings!$C$13*(INDEX(AQ$318:AQ$329,$D742)+INDEX(AQ$305:AQ$316,$D742))</f>
        <v/>
      </c>
      <c r="AR742" s="45">
        <f>AR724*Settings!$C$13*(INDEX(AR$318:AR$329,$D742)+INDEX(AR$305:AR$316,$D742))</f>
        <v/>
      </c>
      <c r="AS742" s="45">
        <f>AS724*Settings!$C$13*(INDEX(AS$318:AS$329,$D742)+INDEX(AS$305:AS$316,$D742))</f>
        <v/>
      </c>
      <c r="AT742" s="45">
        <f>AT724*Settings!$C$13*(INDEX(AT$318:AT$329,$D742)+INDEX(AT$305:AT$316,$D742))</f>
        <v/>
      </c>
      <c r="AU742" s="45">
        <f>AU724*Settings!$C$13*(INDEX(AU$318:AU$329,$D742)+INDEX(AU$305:AU$316,$D742))</f>
        <v/>
      </c>
      <c r="AV742" s="45">
        <f>AV724*Settings!$C$13*(INDEX(AV$318:AV$329,$D742)+INDEX(AV$305:AV$316,$D742))</f>
        <v/>
      </c>
      <c r="AW742" s="45">
        <f>AW724*Settings!$C$13*(INDEX(AW$318:AW$329,$D742)+INDEX(AW$305:AW$316,$D742))</f>
        <v/>
      </c>
      <c r="AX742" s="45">
        <f>AX724*Settings!$C$13*(INDEX(AX$318:AX$329,$D742)+INDEX(AX$305:AX$316,$D742))</f>
        <v/>
      </c>
      <c r="AY742" s="46">
        <f>REVENUE(AY724,Settings!$C$13,INDEX(AY$318:AY$329,$D742)+INDEX(AY$305:AY$316,$D742))</f>
        <v/>
      </c>
    </row>
    <row r="743" hidden="1" outlineLevel="2">
      <c r="A743" s="14" t="inlineStr">
        <is>
          <t>rtx</t>
        </is>
      </c>
      <c r="B743" s="14" t="inlineStr">
        <is>
          <t>bio</t>
        </is>
      </c>
      <c r="C743" s="14" t="inlineStr">
        <is>
          <t>nav</t>
        </is>
      </c>
      <c r="D743" s="37">
        <f>INDEX(Inputs!$R$5:$R$132,MATCH($B743&amp;"|"&amp;$C743,Inputs!$A$5:$A$132,0))</f>
        <v/>
      </c>
      <c r="E743" s="36" t="n"/>
      <c r="F743" s="36" t="n"/>
      <c r="G743" s="36" t="n"/>
      <c r="H743" s="14">
        <f>INDEX(Variables!$B$5:$B$105,MATCH($A743,Variables!$A$5:$A$105,0))&amp;IF($C743="",""," | "&amp;INDEX(Mapping!$B$5:$B$26,MATCH($C743,Mapping!$A$5:$A$26,0))&amp;" | "&amp;INDEX(Mapping!$B$30:$B$41,MATCH($B743,Mapping!$A$30:$A$41,0)))</f>
        <v/>
      </c>
      <c r="I743" s="14">
        <f>INDEX(Variables!$C$5:$C$105,MATCH($A743,Variables!$A$5:$A$105,0))</f>
        <v/>
      </c>
      <c r="J743" s="14">
        <f>INDEX(Variables!$E$5:$E$105,MATCH($A743,Variables!$A$5:$A$105,0))</f>
        <v/>
      </c>
      <c r="K743" s="11">
        <f>LOWER(Settings!$C$4)&amp;".mit."&amp;$A743&amp;IF($C743="","","."&amp;$C743&amp;"."&amp;$B743)&amp;IF(INDEX(Variables!$D$5:$D$105,MATCH($A743,Variables!$A$5:$A$105,0))="","","."&amp;INDEX(Variables!$D$5:$D$105,MATCH($A743,Variables!$A$5:$A$105,0)))&amp;"."&amp;K$5</f>
        <v/>
      </c>
      <c r="L743" s="44">
        <f>L725*Settings!$C$13*(INDEX(L$318:L$329,$D743)+INDEX(L$305:L$316,$D743))</f>
        <v/>
      </c>
      <c r="M743" s="45">
        <f>M725*Settings!$C$13*(INDEX(M$318:M$329,$D743)+INDEX(M$305:M$316,$D743))</f>
        <v/>
      </c>
      <c r="N743" s="45">
        <f>N725*Settings!$C$13*(INDEX(N$318:N$329,$D743)+INDEX(N$305:N$316,$D743))</f>
        <v/>
      </c>
      <c r="O743" s="45">
        <f>O725*Settings!$C$13*(INDEX(O$318:O$329,$D743)+INDEX(O$305:O$316,$D743))</f>
        <v/>
      </c>
      <c r="P743" s="45">
        <f>P725*Settings!$C$13*(INDEX(P$318:P$329,$D743)+INDEX(P$305:P$316,$D743))</f>
        <v/>
      </c>
      <c r="Q743" s="45">
        <f>Q725*Settings!$C$13*(INDEX(Q$318:Q$329,$D743)+INDEX(Q$305:Q$316,$D743))</f>
        <v/>
      </c>
      <c r="R743" s="45">
        <f>R725*Settings!$C$13*(INDEX(R$318:R$329,$D743)+INDEX(R$305:R$316,$D743))</f>
        <v/>
      </c>
      <c r="S743" s="45">
        <f>S725*Settings!$C$13*(INDEX(S$318:S$329,$D743)+INDEX(S$305:S$316,$D743))</f>
        <v/>
      </c>
      <c r="T743" s="45">
        <f>T725*Settings!$C$13*(INDEX(T$318:T$329,$D743)+INDEX(T$305:T$316,$D743))</f>
        <v/>
      </c>
      <c r="U743" s="45">
        <f>U725*Settings!$C$13*(INDEX(U$318:U$329,$D743)+INDEX(U$305:U$316,$D743))</f>
        <v/>
      </c>
      <c r="V743" s="45">
        <f>V725*Settings!$C$13*(INDEX(V$318:V$329,$D743)+INDEX(V$305:V$316,$D743))</f>
        <v/>
      </c>
      <c r="W743" s="45">
        <f>W725*Settings!$C$13*(INDEX(W$318:W$329,$D743)+INDEX(W$305:W$316,$D743))</f>
        <v/>
      </c>
      <c r="X743" s="45">
        <f>X725*Settings!$C$13*(INDEX(X$318:X$329,$D743)+INDEX(X$305:X$316,$D743))</f>
        <v/>
      </c>
      <c r="Y743" s="45">
        <f>Y725*Settings!$C$13*(INDEX(Y$318:Y$329,$D743)+INDEX(Y$305:Y$316,$D743))</f>
        <v/>
      </c>
      <c r="Z743" s="45">
        <f>Z725*Settings!$C$13*(INDEX(Z$318:Z$329,$D743)+INDEX(Z$305:Z$316,$D743))</f>
        <v/>
      </c>
      <c r="AA743" s="45">
        <f>AA725*Settings!$C$13*(INDEX(AA$318:AA$329,$D743)+INDEX(AA$305:AA$316,$D743))</f>
        <v/>
      </c>
      <c r="AB743" s="45">
        <f>AB725*Settings!$C$13*(INDEX(AB$318:AB$329,$D743)+INDEX(AB$305:AB$316,$D743))</f>
        <v/>
      </c>
      <c r="AC743" s="45">
        <f>AC725*Settings!$C$13*(INDEX(AC$318:AC$329,$D743)+INDEX(AC$305:AC$316,$D743))</f>
        <v/>
      </c>
      <c r="AD743" s="46">
        <f>REVENUE(AD725,Settings!$C$13,INDEX(AD$318:AD$329,$D743)+INDEX(AD$305:AD$316,$D743))</f>
        <v/>
      </c>
      <c r="AF743" s="11">
        <f>LOWER(Settings!$C$4)&amp;".mit."&amp;$A743&amp;IF($C743="","","."&amp;$C743&amp;"."&amp;$B743)&amp;IF(INDEX(Variables!$D$5:$D$105,MATCH($A743,Variables!$A$5:$A$105,0))="","","."&amp;INDEX(Variables!$D$5:$D$105,MATCH($A743,Variables!$A$5:$A$105,0)))&amp;"."&amp;AF$5</f>
        <v/>
      </c>
      <c r="AG743" s="44">
        <f>AG725*Settings!$C$13*(INDEX(AG$318:AG$329,$D743)+INDEX(AG$305:AG$316,$D743))</f>
        <v/>
      </c>
      <c r="AH743" s="45">
        <f>AH725*Settings!$C$13*(INDEX(AH$318:AH$329,$D743)+INDEX(AH$305:AH$316,$D743))</f>
        <v/>
      </c>
      <c r="AI743" s="45">
        <f>AI725*Settings!$C$13*(INDEX(AI$318:AI$329,$D743)+INDEX(AI$305:AI$316,$D743))</f>
        <v/>
      </c>
      <c r="AJ743" s="45">
        <f>AJ725*Settings!$C$13*(INDEX(AJ$318:AJ$329,$D743)+INDEX(AJ$305:AJ$316,$D743))</f>
        <v/>
      </c>
      <c r="AK743" s="45">
        <f>AK725*Settings!$C$13*(INDEX(AK$318:AK$329,$D743)+INDEX(AK$305:AK$316,$D743))</f>
        <v/>
      </c>
      <c r="AL743" s="45">
        <f>AL725*Settings!$C$13*(INDEX(AL$318:AL$329,$D743)+INDEX(AL$305:AL$316,$D743))</f>
        <v/>
      </c>
      <c r="AM743" s="45">
        <f>AM725*Settings!$C$13*(INDEX(AM$318:AM$329,$D743)+INDEX(AM$305:AM$316,$D743))</f>
        <v/>
      </c>
      <c r="AN743" s="45">
        <f>AN725*Settings!$C$13*(INDEX(AN$318:AN$329,$D743)+INDEX(AN$305:AN$316,$D743))</f>
        <v/>
      </c>
      <c r="AO743" s="45">
        <f>AO725*Settings!$C$13*(INDEX(AO$318:AO$329,$D743)+INDEX(AO$305:AO$316,$D743))</f>
        <v/>
      </c>
      <c r="AP743" s="45">
        <f>AP725*Settings!$C$13*(INDEX(AP$318:AP$329,$D743)+INDEX(AP$305:AP$316,$D743))</f>
        <v/>
      </c>
      <c r="AQ743" s="45">
        <f>AQ725*Settings!$C$13*(INDEX(AQ$318:AQ$329,$D743)+INDEX(AQ$305:AQ$316,$D743))</f>
        <v/>
      </c>
      <c r="AR743" s="45">
        <f>AR725*Settings!$C$13*(INDEX(AR$318:AR$329,$D743)+INDEX(AR$305:AR$316,$D743))</f>
        <v/>
      </c>
      <c r="AS743" s="45">
        <f>AS725*Settings!$C$13*(INDEX(AS$318:AS$329,$D743)+INDEX(AS$305:AS$316,$D743))</f>
        <v/>
      </c>
      <c r="AT743" s="45">
        <f>AT725*Settings!$C$13*(INDEX(AT$318:AT$329,$D743)+INDEX(AT$305:AT$316,$D743))</f>
        <v/>
      </c>
      <c r="AU743" s="45">
        <f>AU725*Settings!$C$13*(INDEX(AU$318:AU$329,$D743)+INDEX(AU$305:AU$316,$D743))</f>
        <v/>
      </c>
      <c r="AV743" s="45">
        <f>AV725*Settings!$C$13*(INDEX(AV$318:AV$329,$D743)+INDEX(AV$305:AV$316,$D743))</f>
        <v/>
      </c>
      <c r="AW743" s="45">
        <f>AW725*Settings!$C$13*(INDEX(AW$318:AW$329,$D743)+INDEX(AW$305:AW$316,$D743))</f>
        <v/>
      </c>
      <c r="AX743" s="45">
        <f>AX725*Settings!$C$13*(INDEX(AX$318:AX$329,$D743)+INDEX(AX$305:AX$316,$D743))</f>
        <v/>
      </c>
      <c r="AY743" s="46">
        <f>REVENUE(AY725,Settings!$C$13,INDEX(AY$318:AY$329,$D743)+INDEX(AY$305:AY$316,$D743))</f>
        <v/>
      </c>
    </row>
    <row r="744" hidden="1" outlineLevel="2"/>
    <row r="745" hidden="1" outlineLevel="2">
      <c r="A745" s="14" t="inlineStr">
        <is>
          <t>rsub</t>
        </is>
      </c>
      <c r="B745" s="14" t="inlineStr">
        <is>
          <t>coa</t>
        </is>
      </c>
      <c r="C745" s="14" t="inlineStr">
        <is>
          <t>nav</t>
        </is>
      </c>
      <c r="D745" s="37">
        <f>INDEX(Inputs!$R$5:$R$132,MATCH($B745&amp;"|"&amp;$C745,Inputs!$A$5:$A$132,0))</f>
        <v/>
      </c>
      <c r="E745" s="36" t="n"/>
      <c r="F745" s="36" t="n"/>
      <c r="G745" s="36" t="n"/>
      <c r="H745" s="14">
        <f>INDEX(Variables!$B$5:$B$105,MATCH($A745,Variables!$A$5:$A$105,0))&amp;IF($C745="",""," | "&amp;INDEX(Mapping!$B$5:$B$26,MATCH($C745,Mapping!$A$5:$A$26,0))&amp;" | "&amp;INDEX(Mapping!$B$30:$B$41,MATCH($B745,Mapping!$A$30:$A$41,0)))</f>
        <v/>
      </c>
      <c r="I745" s="14">
        <f>INDEX(Variables!$C$5:$C$105,MATCH($A745,Variables!$A$5:$A$105,0))</f>
        <v/>
      </c>
      <c r="J745" s="14">
        <f>INDEX(Variables!$E$5:$E$105,MATCH($A745,Variables!$A$5:$A$105,0))</f>
        <v/>
      </c>
      <c r="K745" s="11">
        <f>LOWER(Settings!$C$4)&amp;".mit."&amp;$A745&amp;IF($C745="","","."&amp;$C745&amp;"."&amp;$B745)&amp;IF(INDEX(Variables!$D$5:$D$105,MATCH($A745,Variables!$A$5:$A$105,0))="","","."&amp;INDEX(Variables!$D$5:$D$105,MATCH($A745,Variables!$A$5:$A$105,0)))&amp;"."&amp;K$5</f>
        <v/>
      </c>
      <c r="L745" s="44">
        <f>L718*Settings!$C$13*(INDEX(L$331:L$342,$D745))</f>
        <v/>
      </c>
      <c r="M745" s="45">
        <f>M718*Settings!$C$13*(INDEX(M$331:M$342,$D745))</f>
        <v/>
      </c>
      <c r="N745" s="45">
        <f>N718*Settings!$C$13*(INDEX(N$331:N$342,$D745))</f>
        <v/>
      </c>
      <c r="O745" s="45">
        <f>O718*Settings!$C$13*(INDEX(O$331:O$342,$D745))</f>
        <v/>
      </c>
      <c r="P745" s="45">
        <f>P718*Settings!$C$13*(INDEX(P$331:P$342,$D745))</f>
        <v/>
      </c>
      <c r="Q745" s="45">
        <f>Q718*Settings!$C$13*(INDEX(Q$331:Q$342,$D745))</f>
        <v/>
      </c>
      <c r="R745" s="45">
        <f>R718*Settings!$C$13*(INDEX(R$331:R$342,$D745))</f>
        <v/>
      </c>
      <c r="S745" s="45">
        <f>S718*Settings!$C$13*(INDEX(S$331:S$342,$D745))</f>
        <v/>
      </c>
      <c r="T745" s="45">
        <f>T718*Settings!$C$13*(INDEX(T$331:T$342,$D745))</f>
        <v/>
      </c>
      <c r="U745" s="45">
        <f>U718*Settings!$C$13*(INDEX(U$331:U$342,$D745))</f>
        <v/>
      </c>
      <c r="V745" s="45">
        <f>V718*Settings!$C$13*(INDEX(V$331:V$342,$D745))</f>
        <v/>
      </c>
      <c r="W745" s="45">
        <f>W718*Settings!$C$13*(INDEX(W$331:W$342,$D745))</f>
        <v/>
      </c>
      <c r="X745" s="45">
        <f>X718*Settings!$C$13*(INDEX(X$331:X$342,$D745))</f>
        <v/>
      </c>
      <c r="Y745" s="45">
        <f>Y718*Settings!$C$13*(INDEX(Y$331:Y$342,$D745))</f>
        <v/>
      </c>
      <c r="Z745" s="45">
        <f>Z718*Settings!$C$13*(INDEX(Z$331:Z$342,$D745))</f>
        <v/>
      </c>
      <c r="AA745" s="45">
        <f>AA718*Settings!$C$13*(INDEX(AA$331:AA$342,$D745))</f>
        <v/>
      </c>
      <c r="AB745" s="45">
        <f>AB718*Settings!$C$13*(INDEX(AB$331:AB$342,$D745))</f>
        <v/>
      </c>
      <c r="AC745" s="45">
        <f>AC718*Settings!$C$13*(INDEX(AC$331:AC$342,$D745))</f>
        <v/>
      </c>
      <c r="AD745" s="46">
        <f>REVENUE(AD718,Settings!$C$13,INDEX(AD$331:AD$342,$D745))</f>
        <v/>
      </c>
      <c r="AF745" s="11">
        <f>LOWER(Settings!$C$4)&amp;".mit."&amp;$A745&amp;IF($C745="","","."&amp;$C745&amp;"."&amp;$B745)&amp;IF(INDEX(Variables!$D$5:$D$105,MATCH($A745,Variables!$A$5:$A$105,0))="","","."&amp;INDEX(Variables!$D$5:$D$105,MATCH($A745,Variables!$A$5:$A$105,0)))&amp;"."&amp;AF$5</f>
        <v/>
      </c>
      <c r="AG745" s="44">
        <f>AG718*Settings!$C$13*(INDEX(AG$331:AG$342,$D745))</f>
        <v/>
      </c>
      <c r="AH745" s="45">
        <f>AH718*Settings!$C$13*(INDEX(AH$331:AH$342,$D745))</f>
        <v/>
      </c>
      <c r="AI745" s="45">
        <f>AI718*Settings!$C$13*(INDEX(AI$331:AI$342,$D745))</f>
        <v/>
      </c>
      <c r="AJ745" s="45">
        <f>AJ718*Settings!$C$13*(INDEX(AJ$331:AJ$342,$D745))</f>
        <v/>
      </c>
      <c r="AK745" s="45">
        <f>AK718*Settings!$C$13*(INDEX(AK$331:AK$342,$D745))</f>
        <v/>
      </c>
      <c r="AL745" s="45">
        <f>AL718*Settings!$C$13*(INDEX(AL$331:AL$342,$D745))</f>
        <v/>
      </c>
      <c r="AM745" s="45">
        <f>AM718*Settings!$C$13*(INDEX(AM$331:AM$342,$D745))</f>
        <v/>
      </c>
      <c r="AN745" s="45">
        <f>AN718*Settings!$C$13*(INDEX(AN$331:AN$342,$D745))</f>
        <v/>
      </c>
      <c r="AO745" s="45">
        <f>AO718*Settings!$C$13*(INDEX(AO$331:AO$342,$D745))</f>
        <v/>
      </c>
      <c r="AP745" s="45">
        <f>AP718*Settings!$C$13*(INDEX(AP$331:AP$342,$D745))</f>
        <v/>
      </c>
      <c r="AQ745" s="45">
        <f>AQ718*Settings!$C$13*(INDEX(AQ$331:AQ$342,$D745))</f>
        <v/>
      </c>
      <c r="AR745" s="45">
        <f>AR718*Settings!$C$13*(INDEX(AR$331:AR$342,$D745))</f>
        <v/>
      </c>
      <c r="AS745" s="45">
        <f>AS718*Settings!$C$13*(INDEX(AS$331:AS$342,$D745))</f>
        <v/>
      </c>
      <c r="AT745" s="45">
        <f>AT718*Settings!$C$13*(INDEX(AT$331:AT$342,$D745))</f>
        <v/>
      </c>
      <c r="AU745" s="45">
        <f>AU718*Settings!$C$13*(INDEX(AU$331:AU$342,$D745))</f>
        <v/>
      </c>
      <c r="AV745" s="45">
        <f>AV718*Settings!$C$13*(INDEX(AV$331:AV$342,$D745))</f>
        <v/>
      </c>
      <c r="AW745" s="45">
        <f>AW718*Settings!$C$13*(INDEX(AW$331:AW$342,$D745))</f>
        <v/>
      </c>
      <c r="AX745" s="45">
        <f>AX718*Settings!$C$13*(INDEX(AX$331:AX$342,$D745))</f>
        <v/>
      </c>
      <c r="AY745" s="46">
        <f>REVENUE(AY718,Settings!$C$13,INDEX(AY$331:AY$342,$D745))</f>
        <v/>
      </c>
    </row>
    <row r="746" hidden="1" outlineLevel="2">
      <c r="A746" s="14" t="inlineStr">
        <is>
          <t>rsub</t>
        </is>
      </c>
      <c r="B746" s="14" t="inlineStr">
        <is>
          <t>nga</t>
        </is>
      </c>
      <c r="C746" s="14" t="inlineStr">
        <is>
          <t>nav</t>
        </is>
      </c>
      <c r="D746" s="37">
        <f>INDEX(Inputs!$R$5:$R$132,MATCH($B746&amp;"|"&amp;$C746,Inputs!$A$5:$A$132,0))</f>
        <v/>
      </c>
      <c r="E746" s="36" t="n"/>
      <c r="F746" s="36" t="n"/>
      <c r="G746" s="36" t="n"/>
      <c r="H746" s="14">
        <f>INDEX(Variables!$B$5:$B$105,MATCH($A746,Variables!$A$5:$A$105,0))&amp;IF($C746="",""," | "&amp;INDEX(Mapping!$B$5:$B$26,MATCH($C746,Mapping!$A$5:$A$26,0))&amp;" | "&amp;INDEX(Mapping!$B$30:$B$41,MATCH($B746,Mapping!$A$30:$A$41,0)))</f>
        <v/>
      </c>
      <c r="I746" s="14">
        <f>INDEX(Variables!$C$5:$C$105,MATCH($A746,Variables!$A$5:$A$105,0))</f>
        <v/>
      </c>
      <c r="J746" s="14">
        <f>INDEX(Variables!$E$5:$E$105,MATCH($A746,Variables!$A$5:$A$105,0))</f>
        <v/>
      </c>
      <c r="K746" s="11">
        <f>LOWER(Settings!$C$4)&amp;".mit."&amp;$A746&amp;IF($C746="","","."&amp;$C746&amp;"."&amp;$B746)&amp;IF(INDEX(Variables!$D$5:$D$105,MATCH($A746,Variables!$A$5:$A$105,0))="","","."&amp;INDEX(Variables!$D$5:$D$105,MATCH($A746,Variables!$A$5:$A$105,0)))&amp;"."&amp;K$5</f>
        <v/>
      </c>
      <c r="L746" s="44">
        <f>L719*Settings!$C$13*(INDEX(L$331:L$342,$D746))</f>
        <v/>
      </c>
      <c r="M746" s="45">
        <f>M719*Settings!$C$13*(INDEX(M$331:M$342,$D746))</f>
        <v/>
      </c>
      <c r="N746" s="45">
        <f>N719*Settings!$C$13*(INDEX(N$331:N$342,$D746))</f>
        <v/>
      </c>
      <c r="O746" s="45">
        <f>O719*Settings!$C$13*(INDEX(O$331:O$342,$D746))</f>
        <v/>
      </c>
      <c r="P746" s="45">
        <f>P719*Settings!$C$13*(INDEX(P$331:P$342,$D746))</f>
        <v/>
      </c>
      <c r="Q746" s="45">
        <f>Q719*Settings!$C$13*(INDEX(Q$331:Q$342,$D746))</f>
        <v/>
      </c>
      <c r="R746" s="45">
        <f>R719*Settings!$C$13*(INDEX(R$331:R$342,$D746))</f>
        <v/>
      </c>
      <c r="S746" s="45">
        <f>S719*Settings!$C$13*(INDEX(S$331:S$342,$D746))</f>
        <v/>
      </c>
      <c r="T746" s="45">
        <f>T719*Settings!$C$13*(INDEX(T$331:T$342,$D746))</f>
        <v/>
      </c>
      <c r="U746" s="45">
        <f>U719*Settings!$C$13*(INDEX(U$331:U$342,$D746))</f>
        <v/>
      </c>
      <c r="V746" s="45">
        <f>V719*Settings!$C$13*(INDEX(V$331:V$342,$D746))</f>
        <v/>
      </c>
      <c r="W746" s="45">
        <f>W719*Settings!$C$13*(INDEX(W$331:W$342,$D746))</f>
        <v/>
      </c>
      <c r="X746" s="45">
        <f>X719*Settings!$C$13*(INDEX(X$331:X$342,$D746))</f>
        <v/>
      </c>
      <c r="Y746" s="45">
        <f>Y719*Settings!$C$13*(INDEX(Y$331:Y$342,$D746))</f>
        <v/>
      </c>
      <c r="Z746" s="45">
        <f>Z719*Settings!$C$13*(INDEX(Z$331:Z$342,$D746))</f>
        <v/>
      </c>
      <c r="AA746" s="45">
        <f>AA719*Settings!$C$13*(INDEX(AA$331:AA$342,$D746))</f>
        <v/>
      </c>
      <c r="AB746" s="45">
        <f>AB719*Settings!$C$13*(INDEX(AB$331:AB$342,$D746))</f>
        <v/>
      </c>
      <c r="AC746" s="45">
        <f>AC719*Settings!$C$13*(INDEX(AC$331:AC$342,$D746))</f>
        <v/>
      </c>
      <c r="AD746" s="46">
        <f>REVENUE(AD719,Settings!$C$13,INDEX(AD$331:AD$342,$D746))</f>
        <v/>
      </c>
      <c r="AF746" s="11">
        <f>LOWER(Settings!$C$4)&amp;".mit."&amp;$A746&amp;IF($C746="","","."&amp;$C746&amp;"."&amp;$B746)&amp;IF(INDEX(Variables!$D$5:$D$105,MATCH($A746,Variables!$A$5:$A$105,0))="","","."&amp;INDEX(Variables!$D$5:$D$105,MATCH($A746,Variables!$A$5:$A$105,0)))&amp;"."&amp;AF$5</f>
        <v/>
      </c>
      <c r="AG746" s="44">
        <f>AG719*Settings!$C$13*(INDEX(AG$331:AG$342,$D746))</f>
        <v/>
      </c>
      <c r="AH746" s="45">
        <f>AH719*Settings!$C$13*(INDEX(AH$331:AH$342,$D746))</f>
        <v/>
      </c>
      <c r="AI746" s="45">
        <f>AI719*Settings!$C$13*(INDEX(AI$331:AI$342,$D746))</f>
        <v/>
      </c>
      <c r="AJ746" s="45">
        <f>AJ719*Settings!$C$13*(INDEX(AJ$331:AJ$342,$D746))</f>
        <v/>
      </c>
      <c r="AK746" s="45">
        <f>AK719*Settings!$C$13*(INDEX(AK$331:AK$342,$D746))</f>
        <v/>
      </c>
      <c r="AL746" s="45">
        <f>AL719*Settings!$C$13*(INDEX(AL$331:AL$342,$D746))</f>
        <v/>
      </c>
      <c r="AM746" s="45">
        <f>AM719*Settings!$C$13*(INDEX(AM$331:AM$342,$D746))</f>
        <v/>
      </c>
      <c r="AN746" s="45">
        <f>AN719*Settings!$C$13*(INDEX(AN$331:AN$342,$D746))</f>
        <v/>
      </c>
      <c r="AO746" s="45">
        <f>AO719*Settings!$C$13*(INDEX(AO$331:AO$342,$D746))</f>
        <v/>
      </c>
      <c r="AP746" s="45">
        <f>AP719*Settings!$C$13*(INDEX(AP$331:AP$342,$D746))</f>
        <v/>
      </c>
      <c r="AQ746" s="45">
        <f>AQ719*Settings!$C$13*(INDEX(AQ$331:AQ$342,$D746))</f>
        <v/>
      </c>
      <c r="AR746" s="45">
        <f>AR719*Settings!$C$13*(INDEX(AR$331:AR$342,$D746))</f>
        <v/>
      </c>
      <c r="AS746" s="45">
        <f>AS719*Settings!$C$13*(INDEX(AS$331:AS$342,$D746))</f>
        <v/>
      </c>
      <c r="AT746" s="45">
        <f>AT719*Settings!$C$13*(INDEX(AT$331:AT$342,$D746))</f>
        <v/>
      </c>
      <c r="AU746" s="45">
        <f>AU719*Settings!$C$13*(INDEX(AU$331:AU$342,$D746))</f>
        <v/>
      </c>
      <c r="AV746" s="45">
        <f>AV719*Settings!$C$13*(INDEX(AV$331:AV$342,$D746))</f>
        <v/>
      </c>
      <c r="AW746" s="45">
        <f>AW719*Settings!$C$13*(INDEX(AW$331:AW$342,$D746))</f>
        <v/>
      </c>
      <c r="AX746" s="45">
        <f>AX719*Settings!$C$13*(INDEX(AX$331:AX$342,$D746))</f>
        <v/>
      </c>
      <c r="AY746" s="46">
        <f>REVENUE(AY719,Settings!$C$13,INDEX(AY$331:AY$342,$D746))</f>
        <v/>
      </c>
    </row>
    <row r="747" hidden="1" outlineLevel="2">
      <c r="A747" s="14" t="inlineStr">
        <is>
          <t>rsub</t>
        </is>
      </c>
      <c r="B747" s="14" t="inlineStr">
        <is>
          <t>gso</t>
        </is>
      </c>
      <c r="C747" s="14" t="inlineStr">
        <is>
          <t>nav</t>
        </is>
      </c>
      <c r="D747" s="37">
        <f>INDEX(Inputs!$R$5:$R$132,MATCH($B747&amp;"|"&amp;$C747,Inputs!$A$5:$A$132,0))</f>
        <v/>
      </c>
      <c r="E747" s="36" t="n"/>
      <c r="F747" s="36" t="n"/>
      <c r="G747" s="36" t="n"/>
      <c r="H747" s="14">
        <f>INDEX(Variables!$B$5:$B$105,MATCH($A747,Variables!$A$5:$A$105,0))&amp;IF($C747="",""," | "&amp;INDEX(Mapping!$B$5:$B$26,MATCH($C747,Mapping!$A$5:$A$26,0))&amp;" | "&amp;INDEX(Mapping!$B$30:$B$41,MATCH($B747,Mapping!$A$30:$A$41,0)))</f>
        <v/>
      </c>
      <c r="I747" s="14">
        <f>INDEX(Variables!$C$5:$C$105,MATCH($A747,Variables!$A$5:$A$105,0))</f>
        <v/>
      </c>
      <c r="J747" s="14">
        <f>INDEX(Variables!$E$5:$E$105,MATCH($A747,Variables!$A$5:$A$105,0))</f>
        <v/>
      </c>
      <c r="K747" s="11">
        <f>LOWER(Settings!$C$4)&amp;".mit."&amp;$A747&amp;IF($C747="","","."&amp;$C747&amp;"."&amp;$B747)&amp;IF(INDEX(Variables!$D$5:$D$105,MATCH($A747,Variables!$A$5:$A$105,0))="","","."&amp;INDEX(Variables!$D$5:$D$105,MATCH($A747,Variables!$A$5:$A$105,0)))&amp;"."&amp;K$5</f>
        <v/>
      </c>
      <c r="L747" s="44">
        <f>L720*Settings!$C$13*(INDEX(L$331:L$342,$D747))</f>
        <v/>
      </c>
      <c r="M747" s="45">
        <f>M720*Settings!$C$13*(INDEX(M$331:M$342,$D747))</f>
        <v/>
      </c>
      <c r="N747" s="45">
        <f>N720*Settings!$C$13*(INDEX(N$331:N$342,$D747))</f>
        <v/>
      </c>
      <c r="O747" s="45">
        <f>O720*Settings!$C$13*(INDEX(O$331:O$342,$D747))</f>
        <v/>
      </c>
      <c r="P747" s="45">
        <f>P720*Settings!$C$13*(INDEX(P$331:P$342,$D747))</f>
        <v/>
      </c>
      <c r="Q747" s="45">
        <f>Q720*Settings!$C$13*(INDEX(Q$331:Q$342,$D747))</f>
        <v/>
      </c>
      <c r="R747" s="45">
        <f>R720*Settings!$C$13*(INDEX(R$331:R$342,$D747))</f>
        <v/>
      </c>
      <c r="S747" s="45">
        <f>S720*Settings!$C$13*(INDEX(S$331:S$342,$D747))</f>
        <v/>
      </c>
      <c r="T747" s="45">
        <f>T720*Settings!$C$13*(INDEX(T$331:T$342,$D747))</f>
        <v/>
      </c>
      <c r="U747" s="45">
        <f>U720*Settings!$C$13*(INDEX(U$331:U$342,$D747))</f>
        <v/>
      </c>
      <c r="V747" s="45">
        <f>V720*Settings!$C$13*(INDEX(V$331:V$342,$D747))</f>
        <v/>
      </c>
      <c r="W747" s="45">
        <f>W720*Settings!$C$13*(INDEX(W$331:W$342,$D747))</f>
        <v/>
      </c>
      <c r="X747" s="45">
        <f>X720*Settings!$C$13*(INDEX(X$331:X$342,$D747))</f>
        <v/>
      </c>
      <c r="Y747" s="45">
        <f>Y720*Settings!$C$13*(INDEX(Y$331:Y$342,$D747))</f>
        <v/>
      </c>
      <c r="Z747" s="45">
        <f>Z720*Settings!$C$13*(INDEX(Z$331:Z$342,$D747))</f>
        <v/>
      </c>
      <c r="AA747" s="45">
        <f>AA720*Settings!$C$13*(INDEX(AA$331:AA$342,$D747))</f>
        <v/>
      </c>
      <c r="AB747" s="45">
        <f>AB720*Settings!$C$13*(INDEX(AB$331:AB$342,$D747))</f>
        <v/>
      </c>
      <c r="AC747" s="45">
        <f>AC720*Settings!$C$13*(INDEX(AC$331:AC$342,$D747))</f>
        <v/>
      </c>
      <c r="AD747" s="46">
        <f>REVENUE(AD720,Settings!$C$13,INDEX(AD$331:AD$342,$D747))</f>
        <v/>
      </c>
      <c r="AF747" s="11">
        <f>LOWER(Settings!$C$4)&amp;".mit."&amp;$A747&amp;IF($C747="","","."&amp;$C747&amp;"."&amp;$B747)&amp;IF(INDEX(Variables!$D$5:$D$105,MATCH($A747,Variables!$A$5:$A$105,0))="","","."&amp;INDEX(Variables!$D$5:$D$105,MATCH($A747,Variables!$A$5:$A$105,0)))&amp;"."&amp;AF$5</f>
        <v/>
      </c>
      <c r="AG747" s="44">
        <f>AG720*Settings!$C$13*(INDEX(AG$331:AG$342,$D747))</f>
        <v/>
      </c>
      <c r="AH747" s="45">
        <f>AH720*Settings!$C$13*(INDEX(AH$331:AH$342,$D747))</f>
        <v/>
      </c>
      <c r="AI747" s="45">
        <f>AI720*Settings!$C$13*(INDEX(AI$331:AI$342,$D747))</f>
        <v/>
      </c>
      <c r="AJ747" s="45">
        <f>AJ720*Settings!$C$13*(INDEX(AJ$331:AJ$342,$D747))</f>
        <v/>
      </c>
      <c r="AK747" s="45">
        <f>AK720*Settings!$C$13*(INDEX(AK$331:AK$342,$D747))</f>
        <v/>
      </c>
      <c r="AL747" s="45">
        <f>AL720*Settings!$C$13*(INDEX(AL$331:AL$342,$D747))</f>
        <v/>
      </c>
      <c r="AM747" s="45">
        <f>AM720*Settings!$C$13*(INDEX(AM$331:AM$342,$D747))</f>
        <v/>
      </c>
      <c r="AN747" s="45">
        <f>AN720*Settings!$C$13*(INDEX(AN$331:AN$342,$D747))</f>
        <v/>
      </c>
      <c r="AO747" s="45">
        <f>AO720*Settings!$C$13*(INDEX(AO$331:AO$342,$D747))</f>
        <v/>
      </c>
      <c r="AP747" s="45">
        <f>AP720*Settings!$C$13*(INDEX(AP$331:AP$342,$D747))</f>
        <v/>
      </c>
      <c r="AQ747" s="45">
        <f>AQ720*Settings!$C$13*(INDEX(AQ$331:AQ$342,$D747))</f>
        <v/>
      </c>
      <c r="AR747" s="45">
        <f>AR720*Settings!$C$13*(INDEX(AR$331:AR$342,$D747))</f>
        <v/>
      </c>
      <c r="AS747" s="45">
        <f>AS720*Settings!$C$13*(INDEX(AS$331:AS$342,$D747))</f>
        <v/>
      </c>
      <c r="AT747" s="45">
        <f>AT720*Settings!$C$13*(INDEX(AT$331:AT$342,$D747))</f>
        <v/>
      </c>
      <c r="AU747" s="45">
        <f>AU720*Settings!$C$13*(INDEX(AU$331:AU$342,$D747))</f>
        <v/>
      </c>
      <c r="AV747" s="45">
        <f>AV720*Settings!$C$13*(INDEX(AV$331:AV$342,$D747))</f>
        <v/>
      </c>
      <c r="AW747" s="45">
        <f>AW720*Settings!$C$13*(INDEX(AW$331:AW$342,$D747))</f>
        <v/>
      </c>
      <c r="AX747" s="45">
        <f>AX720*Settings!$C$13*(INDEX(AX$331:AX$342,$D747))</f>
        <v/>
      </c>
      <c r="AY747" s="46">
        <f>REVENUE(AY720,Settings!$C$13,INDEX(AY$331:AY$342,$D747))</f>
        <v/>
      </c>
    </row>
    <row r="748" hidden="1" outlineLevel="2">
      <c r="A748" s="14" t="inlineStr">
        <is>
          <t>rsub</t>
        </is>
      </c>
      <c r="B748" s="14" t="inlineStr">
        <is>
          <t>die</t>
        </is>
      </c>
      <c r="C748" s="14" t="inlineStr">
        <is>
          <t>nav</t>
        </is>
      </c>
      <c r="D748" s="37">
        <f>INDEX(Inputs!$R$5:$R$132,MATCH($B748&amp;"|"&amp;$C748,Inputs!$A$5:$A$132,0))</f>
        <v/>
      </c>
      <c r="E748" s="36" t="n"/>
      <c r="F748" s="36" t="n"/>
      <c r="G748" s="36" t="n"/>
      <c r="H748" s="14">
        <f>INDEX(Variables!$B$5:$B$105,MATCH($A748,Variables!$A$5:$A$105,0))&amp;IF($C748="",""," | "&amp;INDEX(Mapping!$B$5:$B$26,MATCH($C748,Mapping!$A$5:$A$26,0))&amp;" | "&amp;INDEX(Mapping!$B$30:$B$41,MATCH($B748,Mapping!$A$30:$A$41,0)))</f>
        <v/>
      </c>
      <c r="I748" s="14">
        <f>INDEX(Variables!$C$5:$C$105,MATCH($A748,Variables!$A$5:$A$105,0))</f>
        <v/>
      </c>
      <c r="J748" s="14">
        <f>INDEX(Variables!$E$5:$E$105,MATCH($A748,Variables!$A$5:$A$105,0))</f>
        <v/>
      </c>
      <c r="K748" s="11">
        <f>LOWER(Settings!$C$4)&amp;".mit."&amp;$A748&amp;IF($C748="","","."&amp;$C748&amp;"."&amp;$B748)&amp;IF(INDEX(Variables!$D$5:$D$105,MATCH($A748,Variables!$A$5:$A$105,0))="","","."&amp;INDEX(Variables!$D$5:$D$105,MATCH($A748,Variables!$A$5:$A$105,0)))&amp;"."&amp;K$5</f>
        <v/>
      </c>
      <c r="L748" s="44">
        <f>L721*Settings!$C$13*(INDEX(L$331:L$342,$D748))</f>
        <v/>
      </c>
      <c r="M748" s="45">
        <f>M721*Settings!$C$13*(INDEX(M$331:M$342,$D748))</f>
        <v/>
      </c>
      <c r="N748" s="45">
        <f>N721*Settings!$C$13*(INDEX(N$331:N$342,$D748))</f>
        <v/>
      </c>
      <c r="O748" s="45">
        <f>O721*Settings!$C$13*(INDEX(O$331:O$342,$D748))</f>
        <v/>
      </c>
      <c r="P748" s="45">
        <f>P721*Settings!$C$13*(INDEX(P$331:P$342,$D748))</f>
        <v/>
      </c>
      <c r="Q748" s="45">
        <f>Q721*Settings!$C$13*(INDEX(Q$331:Q$342,$D748))</f>
        <v/>
      </c>
      <c r="R748" s="45">
        <f>R721*Settings!$C$13*(INDEX(R$331:R$342,$D748))</f>
        <v/>
      </c>
      <c r="S748" s="45">
        <f>S721*Settings!$C$13*(INDEX(S$331:S$342,$D748))</f>
        <v/>
      </c>
      <c r="T748" s="45">
        <f>T721*Settings!$C$13*(INDEX(T$331:T$342,$D748))</f>
        <v/>
      </c>
      <c r="U748" s="45">
        <f>U721*Settings!$C$13*(INDEX(U$331:U$342,$D748))</f>
        <v/>
      </c>
      <c r="V748" s="45">
        <f>V721*Settings!$C$13*(INDEX(V$331:V$342,$D748))</f>
        <v/>
      </c>
      <c r="W748" s="45">
        <f>W721*Settings!$C$13*(INDEX(W$331:W$342,$D748))</f>
        <v/>
      </c>
      <c r="X748" s="45">
        <f>X721*Settings!$C$13*(INDEX(X$331:X$342,$D748))</f>
        <v/>
      </c>
      <c r="Y748" s="45">
        <f>Y721*Settings!$C$13*(INDEX(Y$331:Y$342,$D748))</f>
        <v/>
      </c>
      <c r="Z748" s="45">
        <f>Z721*Settings!$C$13*(INDEX(Z$331:Z$342,$D748))</f>
        <v/>
      </c>
      <c r="AA748" s="45">
        <f>AA721*Settings!$C$13*(INDEX(AA$331:AA$342,$D748))</f>
        <v/>
      </c>
      <c r="AB748" s="45">
        <f>AB721*Settings!$C$13*(INDEX(AB$331:AB$342,$D748))</f>
        <v/>
      </c>
      <c r="AC748" s="45">
        <f>AC721*Settings!$C$13*(INDEX(AC$331:AC$342,$D748))</f>
        <v/>
      </c>
      <c r="AD748" s="46">
        <f>REVENUE(AD721,Settings!$C$13,INDEX(AD$331:AD$342,$D748))</f>
        <v/>
      </c>
      <c r="AF748" s="11">
        <f>LOWER(Settings!$C$4)&amp;".mit."&amp;$A748&amp;IF($C748="","","."&amp;$C748&amp;"."&amp;$B748)&amp;IF(INDEX(Variables!$D$5:$D$105,MATCH($A748,Variables!$A$5:$A$105,0))="","","."&amp;INDEX(Variables!$D$5:$D$105,MATCH($A748,Variables!$A$5:$A$105,0)))&amp;"."&amp;AF$5</f>
        <v/>
      </c>
      <c r="AG748" s="44">
        <f>AG721*Settings!$C$13*(INDEX(AG$331:AG$342,$D748))</f>
        <v/>
      </c>
      <c r="AH748" s="45">
        <f>AH721*Settings!$C$13*(INDEX(AH$331:AH$342,$D748))</f>
        <v/>
      </c>
      <c r="AI748" s="45">
        <f>AI721*Settings!$C$13*(INDEX(AI$331:AI$342,$D748))</f>
        <v/>
      </c>
      <c r="AJ748" s="45">
        <f>AJ721*Settings!$C$13*(INDEX(AJ$331:AJ$342,$D748))</f>
        <v/>
      </c>
      <c r="AK748" s="45">
        <f>AK721*Settings!$C$13*(INDEX(AK$331:AK$342,$D748))</f>
        <v/>
      </c>
      <c r="AL748" s="45">
        <f>AL721*Settings!$C$13*(INDEX(AL$331:AL$342,$D748))</f>
        <v/>
      </c>
      <c r="AM748" s="45">
        <f>AM721*Settings!$C$13*(INDEX(AM$331:AM$342,$D748))</f>
        <v/>
      </c>
      <c r="AN748" s="45">
        <f>AN721*Settings!$C$13*(INDEX(AN$331:AN$342,$D748))</f>
        <v/>
      </c>
      <c r="AO748" s="45">
        <f>AO721*Settings!$C$13*(INDEX(AO$331:AO$342,$D748))</f>
        <v/>
      </c>
      <c r="AP748" s="45">
        <f>AP721*Settings!$C$13*(INDEX(AP$331:AP$342,$D748))</f>
        <v/>
      </c>
      <c r="AQ748" s="45">
        <f>AQ721*Settings!$C$13*(INDEX(AQ$331:AQ$342,$D748))</f>
        <v/>
      </c>
      <c r="AR748" s="45">
        <f>AR721*Settings!$C$13*(INDEX(AR$331:AR$342,$D748))</f>
        <v/>
      </c>
      <c r="AS748" s="45">
        <f>AS721*Settings!$C$13*(INDEX(AS$331:AS$342,$D748))</f>
        <v/>
      </c>
      <c r="AT748" s="45">
        <f>AT721*Settings!$C$13*(INDEX(AT$331:AT$342,$D748))</f>
        <v/>
      </c>
      <c r="AU748" s="45">
        <f>AU721*Settings!$C$13*(INDEX(AU$331:AU$342,$D748))</f>
        <v/>
      </c>
      <c r="AV748" s="45">
        <f>AV721*Settings!$C$13*(INDEX(AV$331:AV$342,$D748))</f>
        <v/>
      </c>
      <c r="AW748" s="45">
        <f>AW721*Settings!$C$13*(INDEX(AW$331:AW$342,$D748))</f>
        <v/>
      </c>
      <c r="AX748" s="45">
        <f>AX721*Settings!$C$13*(INDEX(AX$331:AX$342,$D748))</f>
        <v/>
      </c>
      <c r="AY748" s="46">
        <f>REVENUE(AY721,Settings!$C$13,INDEX(AY$331:AY$342,$D748))</f>
        <v/>
      </c>
    </row>
    <row r="749" hidden="1" outlineLevel="2">
      <c r="A749" s="14" t="inlineStr">
        <is>
          <t>rsub</t>
        </is>
      </c>
      <c r="B749" s="14" t="inlineStr">
        <is>
          <t>lpg</t>
        </is>
      </c>
      <c r="C749" s="14" t="inlineStr">
        <is>
          <t>nav</t>
        </is>
      </c>
      <c r="D749" s="37">
        <f>INDEX(Inputs!$R$5:$R$132,MATCH($B749&amp;"|"&amp;$C749,Inputs!$A$5:$A$132,0))</f>
        <v/>
      </c>
      <c r="E749" s="36" t="n"/>
      <c r="F749" s="36" t="n"/>
      <c r="G749" s="36" t="n"/>
      <c r="H749" s="14">
        <f>INDEX(Variables!$B$5:$B$105,MATCH($A749,Variables!$A$5:$A$105,0))&amp;IF($C749="",""," | "&amp;INDEX(Mapping!$B$5:$B$26,MATCH($C749,Mapping!$A$5:$A$26,0))&amp;" | "&amp;INDEX(Mapping!$B$30:$B$41,MATCH($B749,Mapping!$A$30:$A$41,0)))</f>
        <v/>
      </c>
      <c r="I749" s="14">
        <f>INDEX(Variables!$C$5:$C$105,MATCH($A749,Variables!$A$5:$A$105,0))</f>
        <v/>
      </c>
      <c r="J749" s="14">
        <f>INDEX(Variables!$E$5:$E$105,MATCH($A749,Variables!$A$5:$A$105,0))</f>
        <v/>
      </c>
      <c r="K749" s="11">
        <f>LOWER(Settings!$C$4)&amp;".mit."&amp;$A749&amp;IF($C749="","","."&amp;$C749&amp;"."&amp;$B749)&amp;IF(INDEX(Variables!$D$5:$D$105,MATCH($A749,Variables!$A$5:$A$105,0))="","","."&amp;INDEX(Variables!$D$5:$D$105,MATCH($A749,Variables!$A$5:$A$105,0)))&amp;"."&amp;K$5</f>
        <v/>
      </c>
      <c r="L749" s="44">
        <f>L722*Settings!$C$13*(INDEX(L$331:L$342,$D749))</f>
        <v/>
      </c>
      <c r="M749" s="45">
        <f>M722*Settings!$C$13*(INDEX(M$331:M$342,$D749))</f>
        <v/>
      </c>
      <c r="N749" s="45">
        <f>N722*Settings!$C$13*(INDEX(N$331:N$342,$D749))</f>
        <v/>
      </c>
      <c r="O749" s="45">
        <f>O722*Settings!$C$13*(INDEX(O$331:O$342,$D749))</f>
        <v/>
      </c>
      <c r="P749" s="45">
        <f>P722*Settings!$C$13*(INDEX(P$331:P$342,$D749))</f>
        <v/>
      </c>
      <c r="Q749" s="45">
        <f>Q722*Settings!$C$13*(INDEX(Q$331:Q$342,$D749))</f>
        <v/>
      </c>
      <c r="R749" s="45">
        <f>R722*Settings!$C$13*(INDEX(R$331:R$342,$D749))</f>
        <v/>
      </c>
      <c r="S749" s="45">
        <f>S722*Settings!$C$13*(INDEX(S$331:S$342,$D749))</f>
        <v/>
      </c>
      <c r="T749" s="45">
        <f>T722*Settings!$C$13*(INDEX(T$331:T$342,$D749))</f>
        <v/>
      </c>
      <c r="U749" s="45">
        <f>U722*Settings!$C$13*(INDEX(U$331:U$342,$D749))</f>
        <v/>
      </c>
      <c r="V749" s="45">
        <f>V722*Settings!$C$13*(INDEX(V$331:V$342,$D749))</f>
        <v/>
      </c>
      <c r="W749" s="45">
        <f>W722*Settings!$C$13*(INDEX(W$331:W$342,$D749))</f>
        <v/>
      </c>
      <c r="X749" s="45">
        <f>X722*Settings!$C$13*(INDEX(X$331:X$342,$D749))</f>
        <v/>
      </c>
      <c r="Y749" s="45">
        <f>Y722*Settings!$C$13*(INDEX(Y$331:Y$342,$D749))</f>
        <v/>
      </c>
      <c r="Z749" s="45">
        <f>Z722*Settings!$C$13*(INDEX(Z$331:Z$342,$D749))</f>
        <v/>
      </c>
      <c r="AA749" s="45">
        <f>AA722*Settings!$C$13*(INDEX(AA$331:AA$342,$D749))</f>
        <v/>
      </c>
      <c r="AB749" s="45">
        <f>AB722*Settings!$C$13*(INDEX(AB$331:AB$342,$D749))</f>
        <v/>
      </c>
      <c r="AC749" s="45">
        <f>AC722*Settings!$C$13*(INDEX(AC$331:AC$342,$D749))</f>
        <v/>
      </c>
      <c r="AD749" s="46">
        <f>REVENUE(AD722,Settings!$C$13,INDEX(AD$331:AD$342,$D749))</f>
        <v/>
      </c>
      <c r="AF749" s="11">
        <f>LOWER(Settings!$C$4)&amp;".mit."&amp;$A749&amp;IF($C749="","","."&amp;$C749&amp;"."&amp;$B749)&amp;IF(INDEX(Variables!$D$5:$D$105,MATCH($A749,Variables!$A$5:$A$105,0))="","","."&amp;INDEX(Variables!$D$5:$D$105,MATCH($A749,Variables!$A$5:$A$105,0)))&amp;"."&amp;AF$5</f>
        <v/>
      </c>
      <c r="AG749" s="44">
        <f>AG722*Settings!$C$13*(INDEX(AG$331:AG$342,$D749))</f>
        <v/>
      </c>
      <c r="AH749" s="45">
        <f>AH722*Settings!$C$13*(INDEX(AH$331:AH$342,$D749))</f>
        <v/>
      </c>
      <c r="AI749" s="45">
        <f>AI722*Settings!$C$13*(INDEX(AI$331:AI$342,$D749))</f>
        <v/>
      </c>
      <c r="AJ749" s="45">
        <f>AJ722*Settings!$C$13*(INDEX(AJ$331:AJ$342,$D749))</f>
        <v/>
      </c>
      <c r="AK749" s="45">
        <f>AK722*Settings!$C$13*(INDEX(AK$331:AK$342,$D749))</f>
        <v/>
      </c>
      <c r="AL749" s="45">
        <f>AL722*Settings!$C$13*(INDEX(AL$331:AL$342,$D749))</f>
        <v/>
      </c>
      <c r="AM749" s="45">
        <f>AM722*Settings!$C$13*(INDEX(AM$331:AM$342,$D749))</f>
        <v/>
      </c>
      <c r="AN749" s="45">
        <f>AN722*Settings!$C$13*(INDEX(AN$331:AN$342,$D749))</f>
        <v/>
      </c>
      <c r="AO749" s="45">
        <f>AO722*Settings!$C$13*(INDEX(AO$331:AO$342,$D749))</f>
        <v/>
      </c>
      <c r="AP749" s="45">
        <f>AP722*Settings!$C$13*(INDEX(AP$331:AP$342,$D749))</f>
        <v/>
      </c>
      <c r="AQ749" s="45">
        <f>AQ722*Settings!$C$13*(INDEX(AQ$331:AQ$342,$D749))</f>
        <v/>
      </c>
      <c r="AR749" s="45">
        <f>AR722*Settings!$C$13*(INDEX(AR$331:AR$342,$D749))</f>
        <v/>
      </c>
      <c r="AS749" s="45">
        <f>AS722*Settings!$C$13*(INDEX(AS$331:AS$342,$D749))</f>
        <v/>
      </c>
      <c r="AT749" s="45">
        <f>AT722*Settings!$C$13*(INDEX(AT$331:AT$342,$D749))</f>
        <v/>
      </c>
      <c r="AU749" s="45">
        <f>AU722*Settings!$C$13*(INDEX(AU$331:AU$342,$D749))</f>
        <v/>
      </c>
      <c r="AV749" s="45">
        <f>AV722*Settings!$C$13*(INDEX(AV$331:AV$342,$D749))</f>
        <v/>
      </c>
      <c r="AW749" s="45">
        <f>AW722*Settings!$C$13*(INDEX(AW$331:AW$342,$D749))</f>
        <v/>
      </c>
      <c r="AX749" s="45">
        <f>AX722*Settings!$C$13*(INDEX(AX$331:AX$342,$D749))</f>
        <v/>
      </c>
      <c r="AY749" s="46">
        <f>REVENUE(AY722,Settings!$C$13,INDEX(AY$331:AY$342,$D749))</f>
        <v/>
      </c>
    </row>
    <row r="750" hidden="1" outlineLevel="2">
      <c r="A750" s="14" t="inlineStr">
        <is>
          <t>rsub</t>
        </is>
      </c>
      <c r="B750" s="14" t="inlineStr">
        <is>
          <t>ker</t>
        </is>
      </c>
      <c r="C750" s="14" t="inlineStr">
        <is>
          <t>nav</t>
        </is>
      </c>
      <c r="D750" s="37">
        <f>INDEX(Inputs!$R$5:$R$132,MATCH($B750&amp;"|"&amp;$C750,Inputs!$A$5:$A$132,0))</f>
        <v/>
      </c>
      <c r="E750" s="36" t="n"/>
      <c r="F750" s="36" t="n"/>
      <c r="G750" s="36" t="n"/>
      <c r="H750" s="14">
        <f>INDEX(Variables!$B$5:$B$105,MATCH($A750,Variables!$A$5:$A$105,0))&amp;IF($C750="",""," | "&amp;INDEX(Mapping!$B$5:$B$26,MATCH($C750,Mapping!$A$5:$A$26,0))&amp;" | "&amp;INDEX(Mapping!$B$30:$B$41,MATCH($B750,Mapping!$A$30:$A$41,0)))</f>
        <v/>
      </c>
      <c r="I750" s="14">
        <f>INDEX(Variables!$C$5:$C$105,MATCH($A750,Variables!$A$5:$A$105,0))</f>
        <v/>
      </c>
      <c r="J750" s="14">
        <f>INDEX(Variables!$E$5:$E$105,MATCH($A750,Variables!$A$5:$A$105,0))</f>
        <v/>
      </c>
      <c r="K750" s="11">
        <f>LOWER(Settings!$C$4)&amp;".mit."&amp;$A750&amp;IF($C750="","","."&amp;$C750&amp;"."&amp;$B750)&amp;IF(INDEX(Variables!$D$5:$D$105,MATCH($A750,Variables!$A$5:$A$105,0))="","","."&amp;INDEX(Variables!$D$5:$D$105,MATCH($A750,Variables!$A$5:$A$105,0)))&amp;"."&amp;K$5</f>
        <v/>
      </c>
      <c r="L750" s="44">
        <f>L723*Settings!$C$13*(INDEX(L$331:L$342,$D750))</f>
        <v/>
      </c>
      <c r="M750" s="45">
        <f>M723*Settings!$C$13*(INDEX(M$331:M$342,$D750))</f>
        <v/>
      </c>
      <c r="N750" s="45">
        <f>N723*Settings!$C$13*(INDEX(N$331:N$342,$D750))</f>
        <v/>
      </c>
      <c r="O750" s="45">
        <f>O723*Settings!$C$13*(INDEX(O$331:O$342,$D750))</f>
        <v/>
      </c>
      <c r="P750" s="45">
        <f>P723*Settings!$C$13*(INDEX(P$331:P$342,$D750))</f>
        <v/>
      </c>
      <c r="Q750" s="45">
        <f>Q723*Settings!$C$13*(INDEX(Q$331:Q$342,$D750))</f>
        <v/>
      </c>
      <c r="R750" s="45">
        <f>R723*Settings!$C$13*(INDEX(R$331:R$342,$D750))</f>
        <v/>
      </c>
      <c r="S750" s="45">
        <f>S723*Settings!$C$13*(INDEX(S$331:S$342,$D750))</f>
        <v/>
      </c>
      <c r="T750" s="45">
        <f>T723*Settings!$C$13*(INDEX(T$331:T$342,$D750))</f>
        <v/>
      </c>
      <c r="U750" s="45">
        <f>U723*Settings!$C$13*(INDEX(U$331:U$342,$D750))</f>
        <v/>
      </c>
      <c r="V750" s="45">
        <f>V723*Settings!$C$13*(INDEX(V$331:V$342,$D750))</f>
        <v/>
      </c>
      <c r="W750" s="45">
        <f>W723*Settings!$C$13*(INDEX(W$331:W$342,$D750))</f>
        <v/>
      </c>
      <c r="X750" s="45">
        <f>X723*Settings!$C$13*(INDEX(X$331:X$342,$D750))</f>
        <v/>
      </c>
      <c r="Y750" s="45">
        <f>Y723*Settings!$C$13*(INDEX(Y$331:Y$342,$D750))</f>
        <v/>
      </c>
      <c r="Z750" s="45">
        <f>Z723*Settings!$C$13*(INDEX(Z$331:Z$342,$D750))</f>
        <v/>
      </c>
      <c r="AA750" s="45">
        <f>AA723*Settings!$C$13*(INDEX(AA$331:AA$342,$D750))</f>
        <v/>
      </c>
      <c r="AB750" s="45">
        <f>AB723*Settings!$C$13*(INDEX(AB$331:AB$342,$D750))</f>
        <v/>
      </c>
      <c r="AC750" s="45">
        <f>AC723*Settings!$C$13*(INDEX(AC$331:AC$342,$D750))</f>
        <v/>
      </c>
      <c r="AD750" s="46">
        <f>REVENUE(AD723,Settings!$C$13,INDEX(AD$331:AD$342,$D750))</f>
        <v/>
      </c>
      <c r="AF750" s="11">
        <f>LOWER(Settings!$C$4)&amp;".mit."&amp;$A750&amp;IF($C750="","","."&amp;$C750&amp;"."&amp;$B750)&amp;IF(INDEX(Variables!$D$5:$D$105,MATCH($A750,Variables!$A$5:$A$105,0))="","","."&amp;INDEX(Variables!$D$5:$D$105,MATCH($A750,Variables!$A$5:$A$105,0)))&amp;"."&amp;AF$5</f>
        <v/>
      </c>
      <c r="AG750" s="44">
        <f>AG723*Settings!$C$13*(INDEX(AG$331:AG$342,$D750))</f>
        <v/>
      </c>
      <c r="AH750" s="45">
        <f>AH723*Settings!$C$13*(INDEX(AH$331:AH$342,$D750))</f>
        <v/>
      </c>
      <c r="AI750" s="45">
        <f>AI723*Settings!$C$13*(INDEX(AI$331:AI$342,$D750))</f>
        <v/>
      </c>
      <c r="AJ750" s="45">
        <f>AJ723*Settings!$C$13*(INDEX(AJ$331:AJ$342,$D750))</f>
        <v/>
      </c>
      <c r="AK750" s="45">
        <f>AK723*Settings!$C$13*(INDEX(AK$331:AK$342,$D750))</f>
        <v/>
      </c>
      <c r="AL750" s="45">
        <f>AL723*Settings!$C$13*(INDEX(AL$331:AL$342,$D750))</f>
        <v/>
      </c>
      <c r="AM750" s="45">
        <f>AM723*Settings!$C$13*(INDEX(AM$331:AM$342,$D750))</f>
        <v/>
      </c>
      <c r="AN750" s="45">
        <f>AN723*Settings!$C$13*(INDEX(AN$331:AN$342,$D750))</f>
        <v/>
      </c>
      <c r="AO750" s="45">
        <f>AO723*Settings!$C$13*(INDEX(AO$331:AO$342,$D750))</f>
        <v/>
      </c>
      <c r="AP750" s="45">
        <f>AP723*Settings!$C$13*(INDEX(AP$331:AP$342,$D750))</f>
        <v/>
      </c>
      <c r="AQ750" s="45">
        <f>AQ723*Settings!$C$13*(INDEX(AQ$331:AQ$342,$D750))</f>
        <v/>
      </c>
      <c r="AR750" s="45">
        <f>AR723*Settings!$C$13*(INDEX(AR$331:AR$342,$D750))</f>
        <v/>
      </c>
      <c r="AS750" s="45">
        <f>AS723*Settings!$C$13*(INDEX(AS$331:AS$342,$D750))</f>
        <v/>
      </c>
      <c r="AT750" s="45">
        <f>AT723*Settings!$C$13*(INDEX(AT$331:AT$342,$D750))</f>
        <v/>
      </c>
      <c r="AU750" s="45">
        <f>AU723*Settings!$C$13*(INDEX(AU$331:AU$342,$D750))</f>
        <v/>
      </c>
      <c r="AV750" s="45">
        <f>AV723*Settings!$C$13*(INDEX(AV$331:AV$342,$D750))</f>
        <v/>
      </c>
      <c r="AW750" s="45">
        <f>AW723*Settings!$C$13*(INDEX(AW$331:AW$342,$D750))</f>
        <v/>
      </c>
      <c r="AX750" s="45">
        <f>AX723*Settings!$C$13*(INDEX(AX$331:AX$342,$D750))</f>
        <v/>
      </c>
      <c r="AY750" s="46">
        <f>REVENUE(AY723,Settings!$C$13,INDEX(AY$331:AY$342,$D750))</f>
        <v/>
      </c>
    </row>
    <row r="751" hidden="1" outlineLevel="2">
      <c r="A751" s="14" t="inlineStr">
        <is>
          <t>rsub</t>
        </is>
      </c>
      <c r="B751" s="14" t="inlineStr">
        <is>
          <t>oop</t>
        </is>
      </c>
      <c r="C751" s="14" t="inlineStr">
        <is>
          <t>nav</t>
        </is>
      </c>
      <c r="D751" s="37">
        <f>INDEX(Inputs!$R$5:$R$132,MATCH($B751&amp;"|"&amp;$C751,Inputs!$A$5:$A$132,0))</f>
        <v/>
      </c>
      <c r="E751" s="36" t="n"/>
      <c r="F751" s="36" t="n"/>
      <c r="G751" s="36" t="n"/>
      <c r="H751" s="14">
        <f>INDEX(Variables!$B$5:$B$105,MATCH($A751,Variables!$A$5:$A$105,0))&amp;IF($C751="",""," | "&amp;INDEX(Mapping!$B$5:$B$26,MATCH($C751,Mapping!$A$5:$A$26,0))&amp;" | "&amp;INDEX(Mapping!$B$30:$B$41,MATCH($B751,Mapping!$A$30:$A$41,0)))</f>
        <v/>
      </c>
      <c r="I751" s="14">
        <f>INDEX(Variables!$C$5:$C$105,MATCH($A751,Variables!$A$5:$A$105,0))</f>
        <v/>
      </c>
      <c r="J751" s="14">
        <f>INDEX(Variables!$E$5:$E$105,MATCH($A751,Variables!$A$5:$A$105,0))</f>
        <v/>
      </c>
      <c r="K751" s="11">
        <f>LOWER(Settings!$C$4)&amp;".mit."&amp;$A751&amp;IF($C751="","","."&amp;$C751&amp;"."&amp;$B751)&amp;IF(INDEX(Variables!$D$5:$D$105,MATCH($A751,Variables!$A$5:$A$105,0))="","","."&amp;INDEX(Variables!$D$5:$D$105,MATCH($A751,Variables!$A$5:$A$105,0)))&amp;"."&amp;K$5</f>
        <v/>
      </c>
      <c r="L751" s="44">
        <f>L724*Settings!$C$13*(INDEX(L$331:L$342,$D751))</f>
        <v/>
      </c>
      <c r="M751" s="45">
        <f>M724*Settings!$C$13*(INDEX(M$331:M$342,$D751))</f>
        <v/>
      </c>
      <c r="N751" s="45">
        <f>N724*Settings!$C$13*(INDEX(N$331:N$342,$D751))</f>
        <v/>
      </c>
      <c r="O751" s="45">
        <f>O724*Settings!$C$13*(INDEX(O$331:O$342,$D751))</f>
        <v/>
      </c>
      <c r="P751" s="45">
        <f>P724*Settings!$C$13*(INDEX(P$331:P$342,$D751))</f>
        <v/>
      </c>
      <c r="Q751" s="45">
        <f>Q724*Settings!$C$13*(INDEX(Q$331:Q$342,$D751))</f>
        <v/>
      </c>
      <c r="R751" s="45">
        <f>R724*Settings!$C$13*(INDEX(R$331:R$342,$D751))</f>
        <v/>
      </c>
      <c r="S751" s="45">
        <f>S724*Settings!$C$13*(INDEX(S$331:S$342,$D751))</f>
        <v/>
      </c>
      <c r="T751" s="45">
        <f>T724*Settings!$C$13*(INDEX(T$331:T$342,$D751))</f>
        <v/>
      </c>
      <c r="U751" s="45">
        <f>U724*Settings!$C$13*(INDEX(U$331:U$342,$D751))</f>
        <v/>
      </c>
      <c r="V751" s="45">
        <f>V724*Settings!$C$13*(INDEX(V$331:V$342,$D751))</f>
        <v/>
      </c>
      <c r="W751" s="45">
        <f>W724*Settings!$C$13*(INDEX(W$331:W$342,$D751))</f>
        <v/>
      </c>
      <c r="X751" s="45">
        <f>X724*Settings!$C$13*(INDEX(X$331:X$342,$D751))</f>
        <v/>
      </c>
      <c r="Y751" s="45">
        <f>Y724*Settings!$C$13*(INDEX(Y$331:Y$342,$D751))</f>
        <v/>
      </c>
      <c r="Z751" s="45">
        <f>Z724*Settings!$C$13*(INDEX(Z$331:Z$342,$D751))</f>
        <v/>
      </c>
      <c r="AA751" s="45">
        <f>AA724*Settings!$C$13*(INDEX(AA$331:AA$342,$D751))</f>
        <v/>
      </c>
      <c r="AB751" s="45">
        <f>AB724*Settings!$C$13*(INDEX(AB$331:AB$342,$D751))</f>
        <v/>
      </c>
      <c r="AC751" s="45">
        <f>AC724*Settings!$C$13*(INDEX(AC$331:AC$342,$D751))</f>
        <v/>
      </c>
      <c r="AD751" s="46">
        <f>REVENUE(AD724,Settings!$C$13,INDEX(AD$331:AD$342,$D751))</f>
        <v/>
      </c>
      <c r="AF751" s="11">
        <f>LOWER(Settings!$C$4)&amp;".mit."&amp;$A751&amp;IF($C751="","","."&amp;$C751&amp;"."&amp;$B751)&amp;IF(INDEX(Variables!$D$5:$D$105,MATCH($A751,Variables!$A$5:$A$105,0))="","","."&amp;INDEX(Variables!$D$5:$D$105,MATCH($A751,Variables!$A$5:$A$105,0)))&amp;"."&amp;AF$5</f>
        <v/>
      </c>
      <c r="AG751" s="44">
        <f>AG724*Settings!$C$13*(INDEX(AG$331:AG$342,$D751))</f>
        <v/>
      </c>
      <c r="AH751" s="45">
        <f>AH724*Settings!$C$13*(INDEX(AH$331:AH$342,$D751))</f>
        <v/>
      </c>
      <c r="AI751" s="45">
        <f>AI724*Settings!$C$13*(INDEX(AI$331:AI$342,$D751))</f>
        <v/>
      </c>
      <c r="AJ751" s="45">
        <f>AJ724*Settings!$C$13*(INDEX(AJ$331:AJ$342,$D751))</f>
        <v/>
      </c>
      <c r="AK751" s="45">
        <f>AK724*Settings!$C$13*(INDEX(AK$331:AK$342,$D751))</f>
        <v/>
      </c>
      <c r="AL751" s="45">
        <f>AL724*Settings!$C$13*(INDEX(AL$331:AL$342,$D751))</f>
        <v/>
      </c>
      <c r="AM751" s="45">
        <f>AM724*Settings!$C$13*(INDEX(AM$331:AM$342,$D751))</f>
        <v/>
      </c>
      <c r="AN751" s="45">
        <f>AN724*Settings!$C$13*(INDEX(AN$331:AN$342,$D751))</f>
        <v/>
      </c>
      <c r="AO751" s="45">
        <f>AO724*Settings!$C$13*(INDEX(AO$331:AO$342,$D751))</f>
        <v/>
      </c>
      <c r="AP751" s="45">
        <f>AP724*Settings!$C$13*(INDEX(AP$331:AP$342,$D751))</f>
        <v/>
      </c>
      <c r="AQ751" s="45">
        <f>AQ724*Settings!$C$13*(INDEX(AQ$331:AQ$342,$D751))</f>
        <v/>
      </c>
      <c r="AR751" s="45">
        <f>AR724*Settings!$C$13*(INDEX(AR$331:AR$342,$D751))</f>
        <v/>
      </c>
      <c r="AS751" s="45">
        <f>AS724*Settings!$C$13*(INDEX(AS$331:AS$342,$D751))</f>
        <v/>
      </c>
      <c r="AT751" s="45">
        <f>AT724*Settings!$C$13*(INDEX(AT$331:AT$342,$D751))</f>
        <v/>
      </c>
      <c r="AU751" s="45">
        <f>AU724*Settings!$C$13*(INDEX(AU$331:AU$342,$D751))</f>
        <v/>
      </c>
      <c r="AV751" s="45">
        <f>AV724*Settings!$C$13*(INDEX(AV$331:AV$342,$D751))</f>
        <v/>
      </c>
      <c r="AW751" s="45">
        <f>AW724*Settings!$C$13*(INDEX(AW$331:AW$342,$D751))</f>
        <v/>
      </c>
      <c r="AX751" s="45">
        <f>AX724*Settings!$C$13*(INDEX(AX$331:AX$342,$D751))</f>
        <v/>
      </c>
      <c r="AY751" s="46">
        <f>REVENUE(AY724,Settings!$C$13,INDEX(AY$331:AY$342,$D751))</f>
        <v/>
      </c>
    </row>
    <row r="752" hidden="1" outlineLevel="2">
      <c r="A752" s="14" t="inlineStr">
        <is>
          <t>rsub</t>
        </is>
      </c>
      <c r="B752" s="14" t="inlineStr">
        <is>
          <t>bio</t>
        </is>
      </c>
      <c r="C752" s="14" t="inlineStr">
        <is>
          <t>nav</t>
        </is>
      </c>
      <c r="D752" s="37">
        <f>INDEX(Inputs!$R$5:$R$132,MATCH($B752&amp;"|"&amp;$C752,Inputs!$A$5:$A$132,0))</f>
        <v/>
      </c>
      <c r="E752" s="36" t="n"/>
      <c r="F752" s="36" t="n"/>
      <c r="G752" s="36" t="n"/>
      <c r="H752" s="14">
        <f>INDEX(Variables!$B$5:$B$105,MATCH($A752,Variables!$A$5:$A$105,0))&amp;IF($C752="",""," | "&amp;INDEX(Mapping!$B$5:$B$26,MATCH($C752,Mapping!$A$5:$A$26,0))&amp;" | "&amp;INDEX(Mapping!$B$30:$B$41,MATCH($B752,Mapping!$A$30:$A$41,0)))</f>
        <v/>
      </c>
      <c r="I752" s="14">
        <f>INDEX(Variables!$C$5:$C$105,MATCH($A752,Variables!$A$5:$A$105,0))</f>
        <v/>
      </c>
      <c r="J752" s="14">
        <f>INDEX(Variables!$E$5:$E$105,MATCH($A752,Variables!$A$5:$A$105,0))</f>
        <v/>
      </c>
      <c r="K752" s="11">
        <f>LOWER(Settings!$C$4)&amp;".mit."&amp;$A752&amp;IF($C752="","","."&amp;$C752&amp;"."&amp;$B752)&amp;IF(INDEX(Variables!$D$5:$D$105,MATCH($A752,Variables!$A$5:$A$105,0))="","","."&amp;INDEX(Variables!$D$5:$D$105,MATCH($A752,Variables!$A$5:$A$105,0)))&amp;"."&amp;K$5</f>
        <v/>
      </c>
      <c r="L752" s="44">
        <f>L725*Settings!$C$13*(INDEX(L$331:L$342,$D752))</f>
        <v/>
      </c>
      <c r="M752" s="45">
        <f>M725*Settings!$C$13*(INDEX(M$331:M$342,$D752))</f>
        <v/>
      </c>
      <c r="N752" s="45">
        <f>N725*Settings!$C$13*(INDEX(N$331:N$342,$D752))</f>
        <v/>
      </c>
      <c r="O752" s="45">
        <f>O725*Settings!$C$13*(INDEX(O$331:O$342,$D752))</f>
        <v/>
      </c>
      <c r="P752" s="45">
        <f>P725*Settings!$C$13*(INDEX(P$331:P$342,$D752))</f>
        <v/>
      </c>
      <c r="Q752" s="45">
        <f>Q725*Settings!$C$13*(INDEX(Q$331:Q$342,$D752))</f>
        <v/>
      </c>
      <c r="R752" s="45">
        <f>R725*Settings!$C$13*(INDEX(R$331:R$342,$D752))</f>
        <v/>
      </c>
      <c r="S752" s="45">
        <f>S725*Settings!$C$13*(INDEX(S$331:S$342,$D752))</f>
        <v/>
      </c>
      <c r="T752" s="45">
        <f>T725*Settings!$C$13*(INDEX(T$331:T$342,$D752))</f>
        <v/>
      </c>
      <c r="U752" s="45">
        <f>U725*Settings!$C$13*(INDEX(U$331:U$342,$D752))</f>
        <v/>
      </c>
      <c r="V752" s="45">
        <f>V725*Settings!$C$13*(INDEX(V$331:V$342,$D752))</f>
        <v/>
      </c>
      <c r="W752" s="45">
        <f>W725*Settings!$C$13*(INDEX(W$331:W$342,$D752))</f>
        <v/>
      </c>
      <c r="X752" s="45">
        <f>X725*Settings!$C$13*(INDEX(X$331:X$342,$D752))</f>
        <v/>
      </c>
      <c r="Y752" s="45">
        <f>Y725*Settings!$C$13*(INDEX(Y$331:Y$342,$D752))</f>
        <v/>
      </c>
      <c r="Z752" s="45">
        <f>Z725*Settings!$C$13*(INDEX(Z$331:Z$342,$D752))</f>
        <v/>
      </c>
      <c r="AA752" s="45">
        <f>AA725*Settings!$C$13*(INDEX(AA$331:AA$342,$D752))</f>
        <v/>
      </c>
      <c r="AB752" s="45">
        <f>AB725*Settings!$C$13*(INDEX(AB$331:AB$342,$D752))</f>
        <v/>
      </c>
      <c r="AC752" s="45">
        <f>AC725*Settings!$C$13*(INDEX(AC$331:AC$342,$D752))</f>
        <v/>
      </c>
      <c r="AD752" s="46">
        <f>REVENUE(AD725,Settings!$C$13,INDEX(AD$331:AD$342,$D752))</f>
        <v/>
      </c>
      <c r="AF752" s="11">
        <f>LOWER(Settings!$C$4)&amp;".mit."&amp;$A752&amp;IF($C752="","","."&amp;$C752&amp;"."&amp;$B752)&amp;IF(INDEX(Variables!$D$5:$D$105,MATCH($A752,Variables!$A$5:$A$105,0))="","","."&amp;INDEX(Variables!$D$5:$D$105,MATCH($A752,Variables!$A$5:$A$105,0)))&amp;"."&amp;AF$5</f>
        <v/>
      </c>
      <c r="AG752" s="44">
        <f>AG725*Settings!$C$13*(INDEX(AG$331:AG$342,$D752))</f>
        <v/>
      </c>
      <c r="AH752" s="45">
        <f>AH725*Settings!$C$13*(INDEX(AH$331:AH$342,$D752))</f>
        <v/>
      </c>
      <c r="AI752" s="45">
        <f>AI725*Settings!$C$13*(INDEX(AI$331:AI$342,$D752))</f>
        <v/>
      </c>
      <c r="AJ752" s="45">
        <f>AJ725*Settings!$C$13*(INDEX(AJ$331:AJ$342,$D752))</f>
        <v/>
      </c>
      <c r="AK752" s="45">
        <f>AK725*Settings!$C$13*(INDEX(AK$331:AK$342,$D752))</f>
        <v/>
      </c>
      <c r="AL752" s="45">
        <f>AL725*Settings!$C$13*(INDEX(AL$331:AL$342,$D752))</f>
        <v/>
      </c>
      <c r="AM752" s="45">
        <f>AM725*Settings!$C$13*(INDEX(AM$331:AM$342,$D752))</f>
        <v/>
      </c>
      <c r="AN752" s="45">
        <f>AN725*Settings!$C$13*(INDEX(AN$331:AN$342,$D752))</f>
        <v/>
      </c>
      <c r="AO752" s="45">
        <f>AO725*Settings!$C$13*(INDEX(AO$331:AO$342,$D752))</f>
        <v/>
      </c>
      <c r="AP752" s="45">
        <f>AP725*Settings!$C$13*(INDEX(AP$331:AP$342,$D752))</f>
        <v/>
      </c>
      <c r="AQ752" s="45">
        <f>AQ725*Settings!$C$13*(INDEX(AQ$331:AQ$342,$D752))</f>
        <v/>
      </c>
      <c r="AR752" s="45">
        <f>AR725*Settings!$C$13*(INDEX(AR$331:AR$342,$D752))</f>
        <v/>
      </c>
      <c r="AS752" s="45">
        <f>AS725*Settings!$C$13*(INDEX(AS$331:AS$342,$D752))</f>
        <v/>
      </c>
      <c r="AT752" s="45">
        <f>AT725*Settings!$C$13*(INDEX(AT$331:AT$342,$D752))</f>
        <v/>
      </c>
      <c r="AU752" s="45">
        <f>AU725*Settings!$C$13*(INDEX(AU$331:AU$342,$D752))</f>
        <v/>
      </c>
      <c r="AV752" s="45">
        <f>AV725*Settings!$C$13*(INDEX(AV$331:AV$342,$D752))</f>
        <v/>
      </c>
      <c r="AW752" s="45">
        <f>AW725*Settings!$C$13*(INDEX(AW$331:AW$342,$D752))</f>
        <v/>
      </c>
      <c r="AX752" s="45">
        <f>AX725*Settings!$C$13*(INDEX(AX$331:AX$342,$D752))</f>
        <v/>
      </c>
      <c r="AY752" s="46">
        <f>REVENUE(AY725,Settings!$C$13,INDEX(AY$331:AY$342,$D752))</f>
        <v/>
      </c>
    </row>
    <row r="753" hidden="1" outlineLevel="2"/>
    <row r="754" hidden="1" outlineLevel="2">
      <c r="A754" s="14" t="inlineStr">
        <is>
          <t>rnew</t>
        </is>
      </c>
      <c r="B754" s="14" t="inlineStr">
        <is>
          <t>coa</t>
        </is>
      </c>
      <c r="C754" s="14" t="inlineStr">
        <is>
          <t>nav</t>
        </is>
      </c>
      <c r="D754" s="37">
        <f>INDEX(Inputs!$S$5:$S$132,MATCH($B754&amp;"|"&amp;$C754,Inputs!$A$5:$A$132,0))</f>
        <v/>
      </c>
      <c r="E754" s="36" t="n"/>
      <c r="F754" s="36" t="n"/>
      <c r="G754" s="36" t="n"/>
      <c r="H754" s="14">
        <f>INDEX(Variables!$B$5:$B$105,MATCH($A754,Variables!$A$5:$A$105,0))&amp;IF($C754="",""," | "&amp;INDEX(Mapping!$B$5:$B$26,MATCH($C754,Mapping!$A$5:$A$26,0))&amp;" | "&amp;INDEX(Mapping!$B$30:$B$41,MATCH($B754,Mapping!$A$30:$A$41,0)))</f>
        <v/>
      </c>
      <c r="I754" s="14">
        <f>INDEX(Variables!$C$5:$C$105,MATCH($A754,Variables!$A$5:$A$105,0))</f>
        <v/>
      </c>
      <c r="J754" s="14">
        <f>INDEX(Variables!$E$5:$E$105,MATCH($A754,Variables!$A$5:$A$105,0))</f>
        <v/>
      </c>
      <c r="K754" s="11">
        <f>LOWER(Settings!$C$4)&amp;".mit."&amp;$A754&amp;IF($C754="","","."&amp;$C754&amp;"."&amp;$B754)&amp;IF(INDEX(Variables!$D$5:$D$105,MATCH($A754,Variables!$A$5:$A$105,0))="","","."&amp;INDEX(Variables!$D$5:$D$105,MATCH($A754,Variables!$A$5:$A$105,0)))&amp;"."&amp;K$5</f>
        <v/>
      </c>
      <c r="L754" s="44">
        <f>L718*Settings!$C$13*(L664+L682+L673*L$195+L691*$D754)</f>
        <v/>
      </c>
      <c r="M754" s="45">
        <f>M718*Settings!$C$13*(M664+M682+M673*M$195+M691*$D754)</f>
        <v/>
      </c>
      <c r="N754" s="45">
        <f>N718*Settings!$C$13*(N664+N682+N673*N$195+N691*$D754)</f>
        <v/>
      </c>
      <c r="O754" s="45">
        <f>O718*Settings!$C$13*(O664+O682+O673*O$195+O691*$D754)</f>
        <v/>
      </c>
      <c r="P754" s="45">
        <f>P718*Settings!$C$13*(P664+P682+P673*P$195+P691*$D754)</f>
        <v/>
      </c>
      <c r="Q754" s="45">
        <f>Q718*Settings!$C$13*(Q664+Q682+Q673*Q$195+Q691*$D754)</f>
        <v/>
      </c>
      <c r="R754" s="45">
        <f>R718*Settings!$C$13*(R664+R682+R673*R$195+R691*$D754)</f>
        <v/>
      </c>
      <c r="S754" s="45">
        <f>S718*Settings!$C$13*(S664+S682+S673*S$195+S691*$D754)</f>
        <v/>
      </c>
      <c r="T754" s="45">
        <f>T718*Settings!$C$13*(T664+T682+T673*T$195+T691*$D754)</f>
        <v/>
      </c>
      <c r="U754" s="45">
        <f>U718*Settings!$C$13*(U664+U682+U673*U$195+U691*$D754)</f>
        <v/>
      </c>
      <c r="V754" s="45">
        <f>V718*Settings!$C$13*(V664+V682+V673*V$195+V691*$D754)</f>
        <v/>
      </c>
      <c r="W754" s="45">
        <f>W718*Settings!$C$13*(W664+W682+W673*W$195+W691*$D754)</f>
        <v/>
      </c>
      <c r="X754" s="45">
        <f>X718*Settings!$C$13*(X664+X682+X673*X$195+X691*$D754)</f>
        <v/>
      </c>
      <c r="Y754" s="45">
        <f>Y718*Settings!$C$13*(Y664+Y682+Y673*Y$195+Y691*$D754)</f>
        <v/>
      </c>
      <c r="Z754" s="45">
        <f>Z718*Settings!$C$13*(Z664+Z682+Z673*Z$195+Z691*$D754)</f>
        <v/>
      </c>
      <c r="AA754" s="45">
        <f>AA718*Settings!$C$13*(AA664+AA682+AA673*AA$195+AA691*$D754)</f>
        <v/>
      </c>
      <c r="AB754" s="45">
        <f>AB718*Settings!$C$13*(AB664+AB682+AB673*AB$195+AB691*$D754)</f>
        <v/>
      </c>
      <c r="AC754" s="45">
        <f>AC718*Settings!$C$13*(AC664+AC682+AC673*AC$195+AC691*$D754)</f>
        <v/>
      </c>
      <c r="AD754" s="46">
        <f>REVENUE(AD718,Settings!$C$13,NEWREVRATE(AD664,AD682,AD673,AD$195,AD691,$D754))</f>
        <v/>
      </c>
      <c r="AF754" s="11">
        <f>LOWER(Settings!$C$4)&amp;".mit."&amp;$A754&amp;IF($C754="","","."&amp;$C754&amp;"."&amp;$B754)&amp;IF(INDEX(Variables!$D$5:$D$105,MATCH($A754,Variables!$A$5:$A$105,0))="","","."&amp;INDEX(Variables!$D$5:$D$105,MATCH($A754,Variables!$A$5:$A$105,0)))&amp;"."&amp;AF$5</f>
        <v/>
      </c>
      <c r="AG754" s="44">
        <f>AG718*Settings!$C$13*(AG664+AG682+AG673*AG$195+AG691*$D754)</f>
        <v/>
      </c>
      <c r="AH754" s="45">
        <f>AH718*Settings!$C$13*(AH664+AH682+AH673*AH$195+AH691*$D754)</f>
        <v/>
      </c>
      <c r="AI754" s="45">
        <f>AI718*Settings!$C$13*(AI664+AI682+AI673*AI$195+AI691*$D754)</f>
        <v/>
      </c>
      <c r="AJ754" s="45">
        <f>AJ718*Settings!$C$13*(AJ664+AJ682+AJ673*AJ$195+AJ691*$D754)</f>
        <v/>
      </c>
      <c r="AK754" s="45">
        <f>AK718*Settings!$C$13*(AK664+AK682+AK673*AK$195+AK691*$D754)</f>
        <v/>
      </c>
      <c r="AL754" s="45">
        <f>AL718*Settings!$C$13*(AL664+AL682+AL673*AL$195+AL691*$D754)</f>
        <v/>
      </c>
      <c r="AM754" s="45">
        <f>AM718*Settings!$C$13*(AM664+AM682+AM673*AM$195+AM691*$D754)</f>
        <v/>
      </c>
      <c r="AN754" s="45">
        <f>AN718*Settings!$C$13*(AN664+AN682+AN673*AN$195+AN691*$D754)</f>
        <v/>
      </c>
      <c r="AO754" s="45">
        <f>AO718*Settings!$C$13*(AO664+AO682+AO673*AO$195+AO691*$D754)</f>
        <v/>
      </c>
      <c r="AP754" s="45">
        <f>AP718*Settings!$C$13*(AP664+AP682+AP673*AP$195+AP691*$D754)</f>
        <v/>
      </c>
      <c r="AQ754" s="45">
        <f>AQ718*Settings!$C$13*(AQ664+AQ682+AQ673*AQ$195+AQ691*$D754)</f>
        <v/>
      </c>
      <c r="AR754" s="45">
        <f>AR718*Settings!$C$13*(AR664+AR682+AR673*AR$195+AR691*$D754)</f>
        <v/>
      </c>
      <c r="AS754" s="45">
        <f>AS718*Settings!$C$13*(AS664+AS682+AS673*AS$195+AS691*$D754)</f>
        <v/>
      </c>
      <c r="AT754" s="45">
        <f>AT718*Settings!$C$13*(AT664+AT682+AT673*AT$195+AT691*$D754)</f>
        <v/>
      </c>
      <c r="AU754" s="45">
        <f>AU718*Settings!$C$13*(AU664+AU682+AU673*AU$195+AU691*$D754)</f>
        <v/>
      </c>
      <c r="AV754" s="45">
        <f>AV718*Settings!$C$13*(AV664+AV682+AV673*AV$195+AV691*$D754)</f>
        <v/>
      </c>
      <c r="AW754" s="45">
        <f>AW718*Settings!$C$13*(AW664+AW682+AW673*AW$195+AW691*$D754)</f>
        <v/>
      </c>
      <c r="AX754" s="45">
        <f>AX718*Settings!$C$13*(AX664+AX682+AX673*AX$195+AX691*$D754)</f>
        <v/>
      </c>
      <c r="AY754" s="46">
        <f>REVENUE(AY718,Settings!$C$13,NEWREVRATE(AY664,AY682,AY673,AY$195,AY691,$D754))</f>
        <v/>
      </c>
    </row>
    <row r="755" hidden="1" outlineLevel="2">
      <c r="A755" s="14" t="inlineStr">
        <is>
          <t>rnew</t>
        </is>
      </c>
      <c r="B755" s="14" t="inlineStr">
        <is>
          <t>nga</t>
        </is>
      </c>
      <c r="C755" s="14" t="inlineStr">
        <is>
          <t>nav</t>
        </is>
      </c>
      <c r="D755" s="37">
        <f>INDEX(Inputs!$S$5:$S$132,MATCH($B755&amp;"|"&amp;$C755,Inputs!$A$5:$A$132,0))</f>
        <v/>
      </c>
      <c r="E755" s="36" t="n"/>
      <c r="F755" s="36" t="n"/>
      <c r="G755" s="36" t="n"/>
      <c r="H755" s="14">
        <f>INDEX(Variables!$B$5:$B$105,MATCH($A755,Variables!$A$5:$A$105,0))&amp;IF($C755="",""," | "&amp;INDEX(Mapping!$B$5:$B$26,MATCH($C755,Mapping!$A$5:$A$26,0))&amp;" | "&amp;INDEX(Mapping!$B$30:$B$41,MATCH($B755,Mapping!$A$30:$A$41,0)))</f>
        <v/>
      </c>
      <c r="I755" s="14">
        <f>INDEX(Variables!$C$5:$C$105,MATCH($A755,Variables!$A$5:$A$105,0))</f>
        <v/>
      </c>
      <c r="J755" s="14">
        <f>INDEX(Variables!$E$5:$E$105,MATCH($A755,Variables!$A$5:$A$105,0))</f>
        <v/>
      </c>
      <c r="K755" s="11">
        <f>LOWER(Settings!$C$4)&amp;".mit."&amp;$A755&amp;IF($C755="","","."&amp;$C755&amp;"."&amp;$B755)&amp;IF(INDEX(Variables!$D$5:$D$105,MATCH($A755,Variables!$A$5:$A$105,0))="","","."&amp;INDEX(Variables!$D$5:$D$105,MATCH($A755,Variables!$A$5:$A$105,0)))&amp;"."&amp;K$5</f>
        <v/>
      </c>
      <c r="L755" s="44">
        <f>L719*Settings!$C$13*(L665+L683+L674*L$195+L692*$D755)</f>
        <v/>
      </c>
      <c r="M755" s="45">
        <f>M719*Settings!$C$13*(M665+M683+M674*M$195+M692*$D755)</f>
        <v/>
      </c>
      <c r="N755" s="45">
        <f>N719*Settings!$C$13*(N665+N683+N674*N$195+N692*$D755)</f>
        <v/>
      </c>
      <c r="O755" s="45">
        <f>O719*Settings!$C$13*(O665+O683+O674*O$195+O692*$D755)</f>
        <v/>
      </c>
      <c r="P755" s="45">
        <f>P719*Settings!$C$13*(P665+P683+P674*P$195+P692*$D755)</f>
        <v/>
      </c>
      <c r="Q755" s="45">
        <f>Q719*Settings!$C$13*(Q665+Q683+Q674*Q$195+Q692*$D755)</f>
        <v/>
      </c>
      <c r="R755" s="45">
        <f>R719*Settings!$C$13*(R665+R683+R674*R$195+R692*$D755)</f>
        <v/>
      </c>
      <c r="S755" s="45">
        <f>S719*Settings!$C$13*(S665+S683+S674*S$195+S692*$D755)</f>
        <v/>
      </c>
      <c r="T755" s="45">
        <f>T719*Settings!$C$13*(T665+T683+T674*T$195+T692*$D755)</f>
        <v/>
      </c>
      <c r="U755" s="45">
        <f>U719*Settings!$C$13*(U665+U683+U674*U$195+U692*$D755)</f>
        <v/>
      </c>
      <c r="V755" s="45">
        <f>V719*Settings!$C$13*(V665+V683+V674*V$195+V692*$D755)</f>
        <v/>
      </c>
      <c r="W755" s="45">
        <f>W719*Settings!$C$13*(W665+W683+W674*W$195+W692*$D755)</f>
        <v/>
      </c>
      <c r="X755" s="45">
        <f>X719*Settings!$C$13*(X665+X683+X674*X$195+X692*$D755)</f>
        <v/>
      </c>
      <c r="Y755" s="45">
        <f>Y719*Settings!$C$13*(Y665+Y683+Y674*Y$195+Y692*$D755)</f>
        <v/>
      </c>
      <c r="Z755" s="45">
        <f>Z719*Settings!$C$13*(Z665+Z683+Z674*Z$195+Z692*$D755)</f>
        <v/>
      </c>
      <c r="AA755" s="45">
        <f>AA719*Settings!$C$13*(AA665+AA683+AA674*AA$195+AA692*$D755)</f>
        <v/>
      </c>
      <c r="AB755" s="45">
        <f>AB719*Settings!$C$13*(AB665+AB683+AB674*AB$195+AB692*$D755)</f>
        <v/>
      </c>
      <c r="AC755" s="45">
        <f>AC719*Settings!$C$13*(AC665+AC683+AC674*AC$195+AC692*$D755)</f>
        <v/>
      </c>
      <c r="AD755" s="46">
        <f>REVENUE(AD719,Settings!$C$13,NEWREVRATE(AD665,AD683,AD674,AD$195,AD692,$D755))</f>
        <v/>
      </c>
      <c r="AF755" s="11">
        <f>LOWER(Settings!$C$4)&amp;".mit."&amp;$A755&amp;IF($C755="","","."&amp;$C755&amp;"."&amp;$B755)&amp;IF(INDEX(Variables!$D$5:$D$105,MATCH($A755,Variables!$A$5:$A$105,0))="","","."&amp;INDEX(Variables!$D$5:$D$105,MATCH($A755,Variables!$A$5:$A$105,0)))&amp;"."&amp;AF$5</f>
        <v/>
      </c>
      <c r="AG755" s="44">
        <f>AG719*Settings!$C$13*(AG665+AG683+AG674*AG$195+AG692*$D755)</f>
        <v/>
      </c>
      <c r="AH755" s="45">
        <f>AH719*Settings!$C$13*(AH665+AH683+AH674*AH$195+AH692*$D755)</f>
        <v/>
      </c>
      <c r="AI755" s="45">
        <f>AI719*Settings!$C$13*(AI665+AI683+AI674*AI$195+AI692*$D755)</f>
        <v/>
      </c>
      <c r="AJ755" s="45">
        <f>AJ719*Settings!$C$13*(AJ665+AJ683+AJ674*AJ$195+AJ692*$D755)</f>
        <v/>
      </c>
      <c r="AK755" s="45">
        <f>AK719*Settings!$C$13*(AK665+AK683+AK674*AK$195+AK692*$D755)</f>
        <v/>
      </c>
      <c r="AL755" s="45">
        <f>AL719*Settings!$C$13*(AL665+AL683+AL674*AL$195+AL692*$D755)</f>
        <v/>
      </c>
      <c r="AM755" s="45">
        <f>AM719*Settings!$C$13*(AM665+AM683+AM674*AM$195+AM692*$D755)</f>
        <v/>
      </c>
      <c r="AN755" s="45">
        <f>AN719*Settings!$C$13*(AN665+AN683+AN674*AN$195+AN692*$D755)</f>
        <v/>
      </c>
      <c r="AO755" s="45">
        <f>AO719*Settings!$C$13*(AO665+AO683+AO674*AO$195+AO692*$D755)</f>
        <v/>
      </c>
      <c r="AP755" s="45">
        <f>AP719*Settings!$C$13*(AP665+AP683+AP674*AP$195+AP692*$D755)</f>
        <v/>
      </c>
      <c r="AQ755" s="45">
        <f>AQ719*Settings!$C$13*(AQ665+AQ683+AQ674*AQ$195+AQ692*$D755)</f>
        <v/>
      </c>
      <c r="AR755" s="45">
        <f>AR719*Settings!$C$13*(AR665+AR683+AR674*AR$195+AR692*$D755)</f>
        <v/>
      </c>
      <c r="AS755" s="45">
        <f>AS719*Settings!$C$13*(AS665+AS683+AS674*AS$195+AS692*$D755)</f>
        <v/>
      </c>
      <c r="AT755" s="45">
        <f>AT719*Settings!$C$13*(AT665+AT683+AT674*AT$195+AT692*$D755)</f>
        <v/>
      </c>
      <c r="AU755" s="45">
        <f>AU719*Settings!$C$13*(AU665+AU683+AU674*AU$195+AU692*$D755)</f>
        <v/>
      </c>
      <c r="AV755" s="45">
        <f>AV719*Settings!$C$13*(AV665+AV683+AV674*AV$195+AV692*$D755)</f>
        <v/>
      </c>
      <c r="AW755" s="45">
        <f>AW719*Settings!$C$13*(AW665+AW683+AW674*AW$195+AW692*$D755)</f>
        <v/>
      </c>
      <c r="AX755" s="45">
        <f>AX719*Settings!$C$13*(AX665+AX683+AX674*AX$195+AX692*$D755)</f>
        <v/>
      </c>
      <c r="AY755" s="46">
        <f>REVENUE(AY719,Settings!$C$13,NEWREVRATE(AY665,AY683,AY674,AY$195,AY692,$D755))</f>
        <v/>
      </c>
    </row>
    <row r="756" hidden="1" outlineLevel="2">
      <c r="A756" s="14" t="inlineStr">
        <is>
          <t>rnew</t>
        </is>
      </c>
      <c r="B756" s="14" t="inlineStr">
        <is>
          <t>gso</t>
        </is>
      </c>
      <c r="C756" s="14" t="inlineStr">
        <is>
          <t>nav</t>
        </is>
      </c>
      <c r="D756" s="37">
        <f>INDEX(Inputs!$S$5:$S$132,MATCH($B756&amp;"|"&amp;$C756,Inputs!$A$5:$A$132,0))</f>
        <v/>
      </c>
      <c r="E756" s="36" t="n"/>
      <c r="F756" s="36" t="n"/>
      <c r="G756" s="36" t="n"/>
      <c r="H756" s="14">
        <f>INDEX(Variables!$B$5:$B$105,MATCH($A756,Variables!$A$5:$A$105,0))&amp;IF($C756="",""," | "&amp;INDEX(Mapping!$B$5:$B$26,MATCH($C756,Mapping!$A$5:$A$26,0))&amp;" | "&amp;INDEX(Mapping!$B$30:$B$41,MATCH($B756,Mapping!$A$30:$A$41,0)))</f>
        <v/>
      </c>
      <c r="I756" s="14">
        <f>INDEX(Variables!$C$5:$C$105,MATCH($A756,Variables!$A$5:$A$105,0))</f>
        <v/>
      </c>
      <c r="J756" s="14">
        <f>INDEX(Variables!$E$5:$E$105,MATCH($A756,Variables!$A$5:$A$105,0))</f>
        <v/>
      </c>
      <c r="K756" s="11">
        <f>LOWER(Settings!$C$4)&amp;".mit."&amp;$A756&amp;IF($C756="","","."&amp;$C756&amp;"."&amp;$B756)&amp;IF(INDEX(Variables!$D$5:$D$105,MATCH($A756,Variables!$A$5:$A$105,0))="","","."&amp;INDEX(Variables!$D$5:$D$105,MATCH($A756,Variables!$A$5:$A$105,0)))&amp;"."&amp;K$5</f>
        <v/>
      </c>
      <c r="L756" s="44">
        <f>L720*Settings!$C$13*(L666+L684+L675*L$195+L693*$D756)</f>
        <v/>
      </c>
      <c r="M756" s="45">
        <f>M720*Settings!$C$13*(M666+M684+M675*M$195+M693*$D756)</f>
        <v/>
      </c>
      <c r="N756" s="45">
        <f>N720*Settings!$C$13*(N666+N684+N675*N$195+N693*$D756)</f>
        <v/>
      </c>
      <c r="O756" s="45">
        <f>O720*Settings!$C$13*(O666+O684+O675*O$195+O693*$D756)</f>
        <v/>
      </c>
      <c r="P756" s="45">
        <f>P720*Settings!$C$13*(P666+P684+P675*P$195+P693*$D756)</f>
        <v/>
      </c>
      <c r="Q756" s="45">
        <f>Q720*Settings!$C$13*(Q666+Q684+Q675*Q$195+Q693*$D756)</f>
        <v/>
      </c>
      <c r="R756" s="45">
        <f>R720*Settings!$C$13*(R666+R684+R675*R$195+R693*$D756)</f>
        <v/>
      </c>
      <c r="S756" s="45">
        <f>S720*Settings!$C$13*(S666+S684+S675*S$195+S693*$D756)</f>
        <v/>
      </c>
      <c r="T756" s="45">
        <f>T720*Settings!$C$13*(T666+T684+T675*T$195+T693*$D756)</f>
        <v/>
      </c>
      <c r="U756" s="45">
        <f>U720*Settings!$C$13*(U666+U684+U675*U$195+U693*$D756)</f>
        <v/>
      </c>
      <c r="V756" s="45">
        <f>V720*Settings!$C$13*(V666+V684+V675*V$195+V693*$D756)</f>
        <v/>
      </c>
      <c r="W756" s="45">
        <f>W720*Settings!$C$13*(W666+W684+W675*W$195+W693*$D756)</f>
        <v/>
      </c>
      <c r="X756" s="45">
        <f>X720*Settings!$C$13*(X666+X684+X675*X$195+X693*$D756)</f>
        <v/>
      </c>
      <c r="Y756" s="45">
        <f>Y720*Settings!$C$13*(Y666+Y684+Y675*Y$195+Y693*$D756)</f>
        <v/>
      </c>
      <c r="Z756" s="45">
        <f>Z720*Settings!$C$13*(Z666+Z684+Z675*Z$195+Z693*$D756)</f>
        <v/>
      </c>
      <c r="AA756" s="45">
        <f>AA720*Settings!$C$13*(AA666+AA684+AA675*AA$195+AA693*$D756)</f>
        <v/>
      </c>
      <c r="AB756" s="45">
        <f>AB720*Settings!$C$13*(AB666+AB684+AB675*AB$195+AB693*$D756)</f>
        <v/>
      </c>
      <c r="AC756" s="45">
        <f>AC720*Settings!$C$13*(AC666+AC684+AC675*AC$195+AC693*$D756)</f>
        <v/>
      </c>
      <c r="AD756" s="46">
        <f>REVENUE(AD720,Settings!$C$13,NEWREVRATE(AD666,AD684,AD675,AD$195,AD693,$D756))</f>
        <v/>
      </c>
      <c r="AF756" s="11">
        <f>LOWER(Settings!$C$4)&amp;".mit."&amp;$A756&amp;IF($C756="","","."&amp;$C756&amp;"."&amp;$B756)&amp;IF(INDEX(Variables!$D$5:$D$105,MATCH($A756,Variables!$A$5:$A$105,0))="","","."&amp;INDEX(Variables!$D$5:$D$105,MATCH($A756,Variables!$A$5:$A$105,0)))&amp;"."&amp;AF$5</f>
        <v/>
      </c>
      <c r="AG756" s="44">
        <f>AG720*Settings!$C$13*(AG666+AG684+AG675*AG$195+AG693*$D756)</f>
        <v/>
      </c>
      <c r="AH756" s="45">
        <f>AH720*Settings!$C$13*(AH666+AH684+AH675*AH$195+AH693*$D756)</f>
        <v/>
      </c>
      <c r="AI756" s="45">
        <f>AI720*Settings!$C$13*(AI666+AI684+AI675*AI$195+AI693*$D756)</f>
        <v/>
      </c>
      <c r="AJ756" s="45">
        <f>AJ720*Settings!$C$13*(AJ666+AJ684+AJ675*AJ$195+AJ693*$D756)</f>
        <v/>
      </c>
      <c r="AK756" s="45">
        <f>AK720*Settings!$C$13*(AK666+AK684+AK675*AK$195+AK693*$D756)</f>
        <v/>
      </c>
      <c r="AL756" s="45">
        <f>AL720*Settings!$C$13*(AL666+AL684+AL675*AL$195+AL693*$D756)</f>
        <v/>
      </c>
      <c r="AM756" s="45">
        <f>AM720*Settings!$C$13*(AM666+AM684+AM675*AM$195+AM693*$D756)</f>
        <v/>
      </c>
      <c r="AN756" s="45">
        <f>AN720*Settings!$C$13*(AN666+AN684+AN675*AN$195+AN693*$D756)</f>
        <v/>
      </c>
      <c r="AO756" s="45">
        <f>AO720*Settings!$C$13*(AO666+AO684+AO675*AO$195+AO693*$D756)</f>
        <v/>
      </c>
      <c r="AP756" s="45">
        <f>AP720*Settings!$C$13*(AP666+AP684+AP675*AP$195+AP693*$D756)</f>
        <v/>
      </c>
      <c r="AQ756" s="45">
        <f>AQ720*Settings!$C$13*(AQ666+AQ684+AQ675*AQ$195+AQ693*$D756)</f>
        <v/>
      </c>
      <c r="AR756" s="45">
        <f>AR720*Settings!$C$13*(AR666+AR684+AR675*AR$195+AR693*$D756)</f>
        <v/>
      </c>
      <c r="AS756" s="45">
        <f>AS720*Settings!$C$13*(AS666+AS684+AS675*AS$195+AS693*$D756)</f>
        <v/>
      </c>
      <c r="AT756" s="45">
        <f>AT720*Settings!$C$13*(AT666+AT684+AT675*AT$195+AT693*$D756)</f>
        <v/>
      </c>
      <c r="AU756" s="45">
        <f>AU720*Settings!$C$13*(AU666+AU684+AU675*AU$195+AU693*$D756)</f>
        <v/>
      </c>
      <c r="AV756" s="45">
        <f>AV720*Settings!$C$13*(AV666+AV684+AV675*AV$195+AV693*$D756)</f>
        <v/>
      </c>
      <c r="AW756" s="45">
        <f>AW720*Settings!$C$13*(AW666+AW684+AW675*AW$195+AW693*$D756)</f>
        <v/>
      </c>
      <c r="AX756" s="45">
        <f>AX720*Settings!$C$13*(AX666+AX684+AX675*AX$195+AX693*$D756)</f>
        <v/>
      </c>
      <c r="AY756" s="46">
        <f>REVENUE(AY720,Settings!$C$13,NEWREVRATE(AY666,AY684,AY675,AY$195,AY693,$D756))</f>
        <v/>
      </c>
    </row>
    <row r="757" hidden="1" outlineLevel="2">
      <c r="A757" s="14" t="inlineStr">
        <is>
          <t>rnew</t>
        </is>
      </c>
      <c r="B757" s="14" t="inlineStr">
        <is>
          <t>die</t>
        </is>
      </c>
      <c r="C757" s="14" t="inlineStr">
        <is>
          <t>nav</t>
        </is>
      </c>
      <c r="D757" s="37">
        <f>INDEX(Inputs!$S$5:$S$132,MATCH($B757&amp;"|"&amp;$C757,Inputs!$A$5:$A$132,0))</f>
        <v/>
      </c>
      <c r="E757" s="36" t="n"/>
      <c r="F757" s="36" t="n"/>
      <c r="G757" s="36" t="n"/>
      <c r="H757" s="14">
        <f>INDEX(Variables!$B$5:$B$105,MATCH($A757,Variables!$A$5:$A$105,0))&amp;IF($C757="",""," | "&amp;INDEX(Mapping!$B$5:$B$26,MATCH($C757,Mapping!$A$5:$A$26,0))&amp;" | "&amp;INDEX(Mapping!$B$30:$B$41,MATCH($B757,Mapping!$A$30:$A$41,0)))</f>
        <v/>
      </c>
      <c r="I757" s="14">
        <f>INDEX(Variables!$C$5:$C$105,MATCH($A757,Variables!$A$5:$A$105,0))</f>
        <v/>
      </c>
      <c r="J757" s="14">
        <f>INDEX(Variables!$E$5:$E$105,MATCH($A757,Variables!$A$5:$A$105,0))</f>
        <v/>
      </c>
      <c r="K757" s="11">
        <f>LOWER(Settings!$C$4)&amp;".mit."&amp;$A757&amp;IF($C757="","","."&amp;$C757&amp;"."&amp;$B757)&amp;IF(INDEX(Variables!$D$5:$D$105,MATCH($A757,Variables!$A$5:$A$105,0))="","","."&amp;INDEX(Variables!$D$5:$D$105,MATCH($A757,Variables!$A$5:$A$105,0)))&amp;"."&amp;K$5</f>
        <v/>
      </c>
      <c r="L757" s="44">
        <f>L721*Settings!$C$13*(L667+L685+L676*L$195+L694*$D757)</f>
        <v/>
      </c>
      <c r="M757" s="45">
        <f>M721*Settings!$C$13*(M667+M685+M676*M$195+M694*$D757)</f>
        <v/>
      </c>
      <c r="N757" s="45">
        <f>N721*Settings!$C$13*(N667+N685+N676*N$195+N694*$D757)</f>
        <v/>
      </c>
      <c r="O757" s="45">
        <f>O721*Settings!$C$13*(O667+O685+O676*O$195+O694*$D757)</f>
        <v/>
      </c>
      <c r="P757" s="45">
        <f>P721*Settings!$C$13*(P667+P685+P676*P$195+P694*$D757)</f>
        <v/>
      </c>
      <c r="Q757" s="45">
        <f>Q721*Settings!$C$13*(Q667+Q685+Q676*Q$195+Q694*$D757)</f>
        <v/>
      </c>
      <c r="R757" s="45">
        <f>R721*Settings!$C$13*(R667+R685+R676*R$195+R694*$D757)</f>
        <v/>
      </c>
      <c r="S757" s="45">
        <f>S721*Settings!$C$13*(S667+S685+S676*S$195+S694*$D757)</f>
        <v/>
      </c>
      <c r="T757" s="45">
        <f>T721*Settings!$C$13*(T667+T685+T676*T$195+T694*$D757)</f>
        <v/>
      </c>
      <c r="U757" s="45">
        <f>U721*Settings!$C$13*(U667+U685+U676*U$195+U694*$D757)</f>
        <v/>
      </c>
      <c r="V757" s="45">
        <f>V721*Settings!$C$13*(V667+V685+V676*V$195+V694*$D757)</f>
        <v/>
      </c>
      <c r="W757" s="45">
        <f>W721*Settings!$C$13*(W667+W685+W676*W$195+W694*$D757)</f>
        <v/>
      </c>
      <c r="X757" s="45">
        <f>X721*Settings!$C$13*(X667+X685+X676*X$195+X694*$D757)</f>
        <v/>
      </c>
      <c r="Y757" s="45">
        <f>Y721*Settings!$C$13*(Y667+Y685+Y676*Y$195+Y694*$D757)</f>
        <v/>
      </c>
      <c r="Z757" s="45">
        <f>Z721*Settings!$C$13*(Z667+Z685+Z676*Z$195+Z694*$D757)</f>
        <v/>
      </c>
      <c r="AA757" s="45">
        <f>AA721*Settings!$C$13*(AA667+AA685+AA676*AA$195+AA694*$D757)</f>
        <v/>
      </c>
      <c r="AB757" s="45">
        <f>AB721*Settings!$C$13*(AB667+AB685+AB676*AB$195+AB694*$D757)</f>
        <v/>
      </c>
      <c r="AC757" s="45">
        <f>AC721*Settings!$C$13*(AC667+AC685+AC676*AC$195+AC694*$D757)</f>
        <v/>
      </c>
      <c r="AD757" s="46">
        <f>REVENUE(AD721,Settings!$C$13,NEWREVRATE(AD667,AD685,AD676,AD$195,AD694,$D757))</f>
        <v/>
      </c>
      <c r="AF757" s="11">
        <f>LOWER(Settings!$C$4)&amp;".mit."&amp;$A757&amp;IF($C757="","","."&amp;$C757&amp;"."&amp;$B757)&amp;IF(INDEX(Variables!$D$5:$D$105,MATCH($A757,Variables!$A$5:$A$105,0))="","","."&amp;INDEX(Variables!$D$5:$D$105,MATCH($A757,Variables!$A$5:$A$105,0)))&amp;"."&amp;AF$5</f>
        <v/>
      </c>
      <c r="AG757" s="44">
        <f>AG721*Settings!$C$13*(AG667+AG685+AG676*AG$195+AG694*$D757)</f>
        <v/>
      </c>
      <c r="AH757" s="45">
        <f>AH721*Settings!$C$13*(AH667+AH685+AH676*AH$195+AH694*$D757)</f>
        <v/>
      </c>
      <c r="AI757" s="45">
        <f>AI721*Settings!$C$13*(AI667+AI685+AI676*AI$195+AI694*$D757)</f>
        <v/>
      </c>
      <c r="AJ757" s="45">
        <f>AJ721*Settings!$C$13*(AJ667+AJ685+AJ676*AJ$195+AJ694*$D757)</f>
        <v/>
      </c>
      <c r="AK757" s="45">
        <f>AK721*Settings!$C$13*(AK667+AK685+AK676*AK$195+AK694*$D757)</f>
        <v/>
      </c>
      <c r="AL757" s="45">
        <f>AL721*Settings!$C$13*(AL667+AL685+AL676*AL$195+AL694*$D757)</f>
        <v/>
      </c>
      <c r="AM757" s="45">
        <f>AM721*Settings!$C$13*(AM667+AM685+AM676*AM$195+AM694*$D757)</f>
        <v/>
      </c>
      <c r="AN757" s="45">
        <f>AN721*Settings!$C$13*(AN667+AN685+AN676*AN$195+AN694*$D757)</f>
        <v/>
      </c>
      <c r="AO757" s="45">
        <f>AO721*Settings!$C$13*(AO667+AO685+AO676*AO$195+AO694*$D757)</f>
        <v/>
      </c>
      <c r="AP757" s="45">
        <f>AP721*Settings!$C$13*(AP667+AP685+AP676*AP$195+AP694*$D757)</f>
        <v/>
      </c>
      <c r="AQ757" s="45">
        <f>AQ721*Settings!$C$13*(AQ667+AQ685+AQ676*AQ$195+AQ694*$D757)</f>
        <v/>
      </c>
      <c r="AR757" s="45">
        <f>AR721*Settings!$C$13*(AR667+AR685+AR676*AR$195+AR694*$D757)</f>
        <v/>
      </c>
      <c r="AS757" s="45">
        <f>AS721*Settings!$C$13*(AS667+AS685+AS676*AS$195+AS694*$D757)</f>
        <v/>
      </c>
      <c r="AT757" s="45">
        <f>AT721*Settings!$C$13*(AT667+AT685+AT676*AT$195+AT694*$D757)</f>
        <v/>
      </c>
      <c r="AU757" s="45">
        <f>AU721*Settings!$C$13*(AU667+AU685+AU676*AU$195+AU694*$D757)</f>
        <v/>
      </c>
      <c r="AV757" s="45">
        <f>AV721*Settings!$C$13*(AV667+AV685+AV676*AV$195+AV694*$D757)</f>
        <v/>
      </c>
      <c r="AW757" s="45">
        <f>AW721*Settings!$C$13*(AW667+AW685+AW676*AW$195+AW694*$D757)</f>
        <v/>
      </c>
      <c r="AX757" s="45">
        <f>AX721*Settings!$C$13*(AX667+AX685+AX676*AX$195+AX694*$D757)</f>
        <v/>
      </c>
      <c r="AY757" s="46">
        <f>REVENUE(AY721,Settings!$C$13,NEWREVRATE(AY667,AY685,AY676,AY$195,AY694,$D757))</f>
        <v/>
      </c>
    </row>
    <row r="758" hidden="1" outlineLevel="2">
      <c r="A758" s="14" t="inlineStr">
        <is>
          <t>rnew</t>
        </is>
      </c>
      <c r="B758" s="14" t="inlineStr">
        <is>
          <t>lpg</t>
        </is>
      </c>
      <c r="C758" s="14" t="inlineStr">
        <is>
          <t>nav</t>
        </is>
      </c>
      <c r="D758" s="37">
        <f>INDEX(Inputs!$S$5:$S$132,MATCH($B758&amp;"|"&amp;$C758,Inputs!$A$5:$A$132,0))</f>
        <v/>
      </c>
      <c r="E758" s="36" t="n"/>
      <c r="F758" s="36" t="n"/>
      <c r="G758" s="36" t="n"/>
      <c r="H758" s="14">
        <f>INDEX(Variables!$B$5:$B$105,MATCH($A758,Variables!$A$5:$A$105,0))&amp;IF($C758="",""," | "&amp;INDEX(Mapping!$B$5:$B$26,MATCH($C758,Mapping!$A$5:$A$26,0))&amp;" | "&amp;INDEX(Mapping!$B$30:$B$41,MATCH($B758,Mapping!$A$30:$A$41,0)))</f>
        <v/>
      </c>
      <c r="I758" s="14">
        <f>INDEX(Variables!$C$5:$C$105,MATCH($A758,Variables!$A$5:$A$105,0))</f>
        <v/>
      </c>
      <c r="J758" s="14">
        <f>INDEX(Variables!$E$5:$E$105,MATCH($A758,Variables!$A$5:$A$105,0))</f>
        <v/>
      </c>
      <c r="K758" s="11">
        <f>LOWER(Settings!$C$4)&amp;".mit."&amp;$A758&amp;IF($C758="","","."&amp;$C758&amp;"."&amp;$B758)&amp;IF(INDEX(Variables!$D$5:$D$105,MATCH($A758,Variables!$A$5:$A$105,0))="","","."&amp;INDEX(Variables!$D$5:$D$105,MATCH($A758,Variables!$A$5:$A$105,0)))&amp;"."&amp;K$5</f>
        <v/>
      </c>
      <c r="L758" s="44">
        <f>L722*Settings!$C$13*(L668+L686+L677*L$195+L695*$D758)</f>
        <v/>
      </c>
      <c r="M758" s="45">
        <f>M722*Settings!$C$13*(M668+M686+M677*M$195+M695*$D758)</f>
        <v/>
      </c>
      <c r="N758" s="45">
        <f>N722*Settings!$C$13*(N668+N686+N677*N$195+N695*$D758)</f>
        <v/>
      </c>
      <c r="O758" s="45">
        <f>O722*Settings!$C$13*(O668+O686+O677*O$195+O695*$D758)</f>
        <v/>
      </c>
      <c r="P758" s="45">
        <f>P722*Settings!$C$13*(P668+P686+P677*P$195+P695*$D758)</f>
        <v/>
      </c>
      <c r="Q758" s="45">
        <f>Q722*Settings!$C$13*(Q668+Q686+Q677*Q$195+Q695*$D758)</f>
        <v/>
      </c>
      <c r="R758" s="45">
        <f>R722*Settings!$C$13*(R668+R686+R677*R$195+R695*$D758)</f>
        <v/>
      </c>
      <c r="S758" s="45">
        <f>S722*Settings!$C$13*(S668+S686+S677*S$195+S695*$D758)</f>
        <v/>
      </c>
      <c r="T758" s="45">
        <f>T722*Settings!$C$13*(T668+T686+T677*T$195+T695*$D758)</f>
        <v/>
      </c>
      <c r="U758" s="45">
        <f>U722*Settings!$C$13*(U668+U686+U677*U$195+U695*$D758)</f>
        <v/>
      </c>
      <c r="V758" s="45">
        <f>V722*Settings!$C$13*(V668+V686+V677*V$195+V695*$D758)</f>
        <v/>
      </c>
      <c r="W758" s="45">
        <f>W722*Settings!$C$13*(W668+W686+W677*W$195+W695*$D758)</f>
        <v/>
      </c>
      <c r="X758" s="45">
        <f>X722*Settings!$C$13*(X668+X686+X677*X$195+X695*$D758)</f>
        <v/>
      </c>
      <c r="Y758" s="45">
        <f>Y722*Settings!$C$13*(Y668+Y686+Y677*Y$195+Y695*$D758)</f>
        <v/>
      </c>
      <c r="Z758" s="45">
        <f>Z722*Settings!$C$13*(Z668+Z686+Z677*Z$195+Z695*$D758)</f>
        <v/>
      </c>
      <c r="AA758" s="45">
        <f>AA722*Settings!$C$13*(AA668+AA686+AA677*AA$195+AA695*$D758)</f>
        <v/>
      </c>
      <c r="AB758" s="45">
        <f>AB722*Settings!$C$13*(AB668+AB686+AB677*AB$195+AB695*$D758)</f>
        <v/>
      </c>
      <c r="AC758" s="45">
        <f>AC722*Settings!$C$13*(AC668+AC686+AC677*AC$195+AC695*$D758)</f>
        <v/>
      </c>
      <c r="AD758" s="46">
        <f>REVENUE(AD722,Settings!$C$13,NEWREVRATE(AD668,AD686,AD677,AD$195,AD695,$D758))</f>
        <v/>
      </c>
      <c r="AF758" s="11">
        <f>LOWER(Settings!$C$4)&amp;".mit."&amp;$A758&amp;IF($C758="","","."&amp;$C758&amp;"."&amp;$B758)&amp;IF(INDEX(Variables!$D$5:$D$105,MATCH($A758,Variables!$A$5:$A$105,0))="","","."&amp;INDEX(Variables!$D$5:$D$105,MATCH($A758,Variables!$A$5:$A$105,0)))&amp;"."&amp;AF$5</f>
        <v/>
      </c>
      <c r="AG758" s="44">
        <f>AG722*Settings!$C$13*(AG668+AG686+AG677*AG$195+AG695*$D758)</f>
        <v/>
      </c>
      <c r="AH758" s="45">
        <f>AH722*Settings!$C$13*(AH668+AH686+AH677*AH$195+AH695*$D758)</f>
        <v/>
      </c>
      <c r="AI758" s="45">
        <f>AI722*Settings!$C$13*(AI668+AI686+AI677*AI$195+AI695*$D758)</f>
        <v/>
      </c>
      <c r="AJ758" s="45">
        <f>AJ722*Settings!$C$13*(AJ668+AJ686+AJ677*AJ$195+AJ695*$D758)</f>
        <v/>
      </c>
      <c r="AK758" s="45">
        <f>AK722*Settings!$C$13*(AK668+AK686+AK677*AK$195+AK695*$D758)</f>
        <v/>
      </c>
      <c r="AL758" s="45">
        <f>AL722*Settings!$C$13*(AL668+AL686+AL677*AL$195+AL695*$D758)</f>
        <v/>
      </c>
      <c r="AM758" s="45">
        <f>AM722*Settings!$C$13*(AM668+AM686+AM677*AM$195+AM695*$D758)</f>
        <v/>
      </c>
      <c r="AN758" s="45">
        <f>AN722*Settings!$C$13*(AN668+AN686+AN677*AN$195+AN695*$D758)</f>
        <v/>
      </c>
      <c r="AO758" s="45">
        <f>AO722*Settings!$C$13*(AO668+AO686+AO677*AO$195+AO695*$D758)</f>
        <v/>
      </c>
      <c r="AP758" s="45">
        <f>AP722*Settings!$C$13*(AP668+AP686+AP677*AP$195+AP695*$D758)</f>
        <v/>
      </c>
      <c r="AQ758" s="45">
        <f>AQ722*Settings!$C$13*(AQ668+AQ686+AQ677*AQ$195+AQ695*$D758)</f>
        <v/>
      </c>
      <c r="AR758" s="45">
        <f>AR722*Settings!$C$13*(AR668+AR686+AR677*AR$195+AR695*$D758)</f>
        <v/>
      </c>
      <c r="AS758" s="45">
        <f>AS722*Settings!$C$13*(AS668+AS686+AS677*AS$195+AS695*$D758)</f>
        <v/>
      </c>
      <c r="AT758" s="45">
        <f>AT722*Settings!$C$13*(AT668+AT686+AT677*AT$195+AT695*$D758)</f>
        <v/>
      </c>
      <c r="AU758" s="45">
        <f>AU722*Settings!$C$13*(AU668+AU686+AU677*AU$195+AU695*$D758)</f>
        <v/>
      </c>
      <c r="AV758" s="45">
        <f>AV722*Settings!$C$13*(AV668+AV686+AV677*AV$195+AV695*$D758)</f>
        <v/>
      </c>
      <c r="AW758" s="45">
        <f>AW722*Settings!$C$13*(AW668+AW686+AW677*AW$195+AW695*$D758)</f>
        <v/>
      </c>
      <c r="AX758" s="45">
        <f>AX722*Settings!$C$13*(AX668+AX686+AX677*AX$195+AX695*$D758)</f>
        <v/>
      </c>
      <c r="AY758" s="46">
        <f>REVENUE(AY722,Settings!$C$13,NEWREVRATE(AY668,AY686,AY677,AY$195,AY695,$D758))</f>
        <v/>
      </c>
    </row>
    <row r="759" hidden="1" outlineLevel="2">
      <c r="A759" s="14" t="inlineStr">
        <is>
          <t>rnew</t>
        </is>
      </c>
      <c r="B759" s="14" t="inlineStr">
        <is>
          <t>ker</t>
        </is>
      </c>
      <c r="C759" s="14" t="inlineStr">
        <is>
          <t>nav</t>
        </is>
      </c>
      <c r="D759" s="37">
        <f>INDEX(Inputs!$S$5:$S$132,MATCH($B759&amp;"|"&amp;$C759,Inputs!$A$5:$A$132,0))</f>
        <v/>
      </c>
      <c r="E759" s="36" t="n"/>
      <c r="F759" s="36" t="n"/>
      <c r="G759" s="36" t="n"/>
      <c r="H759" s="14">
        <f>INDEX(Variables!$B$5:$B$105,MATCH($A759,Variables!$A$5:$A$105,0))&amp;IF($C759="",""," | "&amp;INDEX(Mapping!$B$5:$B$26,MATCH($C759,Mapping!$A$5:$A$26,0))&amp;" | "&amp;INDEX(Mapping!$B$30:$B$41,MATCH($B759,Mapping!$A$30:$A$41,0)))</f>
        <v/>
      </c>
      <c r="I759" s="14">
        <f>INDEX(Variables!$C$5:$C$105,MATCH($A759,Variables!$A$5:$A$105,0))</f>
        <v/>
      </c>
      <c r="J759" s="14">
        <f>INDEX(Variables!$E$5:$E$105,MATCH($A759,Variables!$A$5:$A$105,0))</f>
        <v/>
      </c>
      <c r="K759" s="11">
        <f>LOWER(Settings!$C$4)&amp;".mit."&amp;$A759&amp;IF($C759="","","."&amp;$C759&amp;"."&amp;$B759)&amp;IF(INDEX(Variables!$D$5:$D$105,MATCH($A759,Variables!$A$5:$A$105,0))="","","."&amp;INDEX(Variables!$D$5:$D$105,MATCH($A759,Variables!$A$5:$A$105,0)))&amp;"."&amp;K$5</f>
        <v/>
      </c>
      <c r="L759" s="44">
        <f>L723*Settings!$C$13*(L669+L687+L678*L$195+L696*$D759)</f>
        <v/>
      </c>
      <c r="M759" s="45">
        <f>M723*Settings!$C$13*(M669+M687+M678*M$195+M696*$D759)</f>
        <v/>
      </c>
      <c r="N759" s="45">
        <f>N723*Settings!$C$13*(N669+N687+N678*N$195+N696*$D759)</f>
        <v/>
      </c>
      <c r="O759" s="45">
        <f>O723*Settings!$C$13*(O669+O687+O678*O$195+O696*$D759)</f>
        <v/>
      </c>
      <c r="P759" s="45">
        <f>P723*Settings!$C$13*(P669+P687+P678*P$195+P696*$D759)</f>
        <v/>
      </c>
      <c r="Q759" s="45">
        <f>Q723*Settings!$C$13*(Q669+Q687+Q678*Q$195+Q696*$D759)</f>
        <v/>
      </c>
      <c r="R759" s="45">
        <f>R723*Settings!$C$13*(R669+R687+R678*R$195+R696*$D759)</f>
        <v/>
      </c>
      <c r="S759" s="45">
        <f>S723*Settings!$C$13*(S669+S687+S678*S$195+S696*$D759)</f>
        <v/>
      </c>
      <c r="T759" s="45">
        <f>T723*Settings!$C$13*(T669+T687+T678*T$195+T696*$D759)</f>
        <v/>
      </c>
      <c r="U759" s="45">
        <f>U723*Settings!$C$13*(U669+U687+U678*U$195+U696*$D759)</f>
        <v/>
      </c>
      <c r="V759" s="45">
        <f>V723*Settings!$C$13*(V669+V687+V678*V$195+V696*$D759)</f>
        <v/>
      </c>
      <c r="W759" s="45">
        <f>W723*Settings!$C$13*(W669+W687+W678*W$195+W696*$D759)</f>
        <v/>
      </c>
      <c r="X759" s="45">
        <f>X723*Settings!$C$13*(X669+X687+X678*X$195+X696*$D759)</f>
        <v/>
      </c>
      <c r="Y759" s="45">
        <f>Y723*Settings!$C$13*(Y669+Y687+Y678*Y$195+Y696*$D759)</f>
        <v/>
      </c>
      <c r="Z759" s="45">
        <f>Z723*Settings!$C$13*(Z669+Z687+Z678*Z$195+Z696*$D759)</f>
        <v/>
      </c>
      <c r="AA759" s="45">
        <f>AA723*Settings!$C$13*(AA669+AA687+AA678*AA$195+AA696*$D759)</f>
        <v/>
      </c>
      <c r="AB759" s="45">
        <f>AB723*Settings!$C$13*(AB669+AB687+AB678*AB$195+AB696*$D759)</f>
        <v/>
      </c>
      <c r="AC759" s="45">
        <f>AC723*Settings!$C$13*(AC669+AC687+AC678*AC$195+AC696*$D759)</f>
        <v/>
      </c>
      <c r="AD759" s="46">
        <f>REVENUE(AD723,Settings!$C$13,NEWREVRATE(AD669,AD687,AD678,AD$195,AD696,$D759))</f>
        <v/>
      </c>
      <c r="AF759" s="11">
        <f>LOWER(Settings!$C$4)&amp;".mit."&amp;$A759&amp;IF($C759="","","."&amp;$C759&amp;"."&amp;$B759)&amp;IF(INDEX(Variables!$D$5:$D$105,MATCH($A759,Variables!$A$5:$A$105,0))="","","."&amp;INDEX(Variables!$D$5:$D$105,MATCH($A759,Variables!$A$5:$A$105,0)))&amp;"."&amp;AF$5</f>
        <v/>
      </c>
      <c r="AG759" s="44">
        <f>AG723*Settings!$C$13*(AG669+AG687+AG678*AG$195+AG696*$D759)</f>
        <v/>
      </c>
      <c r="AH759" s="45">
        <f>AH723*Settings!$C$13*(AH669+AH687+AH678*AH$195+AH696*$D759)</f>
        <v/>
      </c>
      <c r="AI759" s="45">
        <f>AI723*Settings!$C$13*(AI669+AI687+AI678*AI$195+AI696*$D759)</f>
        <v/>
      </c>
      <c r="AJ759" s="45">
        <f>AJ723*Settings!$C$13*(AJ669+AJ687+AJ678*AJ$195+AJ696*$D759)</f>
        <v/>
      </c>
      <c r="AK759" s="45">
        <f>AK723*Settings!$C$13*(AK669+AK687+AK678*AK$195+AK696*$D759)</f>
        <v/>
      </c>
      <c r="AL759" s="45">
        <f>AL723*Settings!$C$13*(AL669+AL687+AL678*AL$195+AL696*$D759)</f>
        <v/>
      </c>
      <c r="AM759" s="45">
        <f>AM723*Settings!$C$13*(AM669+AM687+AM678*AM$195+AM696*$D759)</f>
        <v/>
      </c>
      <c r="AN759" s="45">
        <f>AN723*Settings!$C$13*(AN669+AN687+AN678*AN$195+AN696*$D759)</f>
        <v/>
      </c>
      <c r="AO759" s="45">
        <f>AO723*Settings!$C$13*(AO669+AO687+AO678*AO$195+AO696*$D759)</f>
        <v/>
      </c>
      <c r="AP759" s="45">
        <f>AP723*Settings!$C$13*(AP669+AP687+AP678*AP$195+AP696*$D759)</f>
        <v/>
      </c>
      <c r="AQ759" s="45">
        <f>AQ723*Settings!$C$13*(AQ669+AQ687+AQ678*AQ$195+AQ696*$D759)</f>
        <v/>
      </c>
      <c r="AR759" s="45">
        <f>AR723*Settings!$C$13*(AR669+AR687+AR678*AR$195+AR696*$D759)</f>
        <v/>
      </c>
      <c r="AS759" s="45">
        <f>AS723*Settings!$C$13*(AS669+AS687+AS678*AS$195+AS696*$D759)</f>
        <v/>
      </c>
      <c r="AT759" s="45">
        <f>AT723*Settings!$C$13*(AT669+AT687+AT678*AT$195+AT696*$D759)</f>
        <v/>
      </c>
      <c r="AU759" s="45">
        <f>AU723*Settings!$C$13*(AU669+AU687+AU678*AU$195+AU696*$D759)</f>
        <v/>
      </c>
      <c r="AV759" s="45">
        <f>AV723*Settings!$C$13*(AV669+AV687+AV678*AV$195+AV696*$D759)</f>
        <v/>
      </c>
      <c r="AW759" s="45">
        <f>AW723*Settings!$C$13*(AW669+AW687+AW678*AW$195+AW696*$D759)</f>
        <v/>
      </c>
      <c r="AX759" s="45">
        <f>AX723*Settings!$C$13*(AX669+AX687+AX678*AX$195+AX696*$D759)</f>
        <v/>
      </c>
      <c r="AY759" s="46">
        <f>REVENUE(AY723,Settings!$C$13,NEWREVRATE(AY669,AY687,AY678,AY$195,AY696,$D759))</f>
        <v/>
      </c>
    </row>
    <row r="760" hidden="1" outlineLevel="2">
      <c r="A760" s="14" t="inlineStr">
        <is>
          <t>rnew</t>
        </is>
      </c>
      <c r="B760" s="14" t="inlineStr">
        <is>
          <t>oop</t>
        </is>
      </c>
      <c r="C760" s="14" t="inlineStr">
        <is>
          <t>nav</t>
        </is>
      </c>
      <c r="D760" s="37">
        <f>INDEX(Inputs!$S$5:$S$132,MATCH($B760&amp;"|"&amp;$C760,Inputs!$A$5:$A$132,0))</f>
        <v/>
      </c>
      <c r="E760" s="36" t="n"/>
      <c r="F760" s="36" t="n"/>
      <c r="G760" s="36" t="n"/>
      <c r="H760" s="14">
        <f>INDEX(Variables!$B$5:$B$105,MATCH($A760,Variables!$A$5:$A$105,0))&amp;IF($C760="",""," | "&amp;INDEX(Mapping!$B$5:$B$26,MATCH($C760,Mapping!$A$5:$A$26,0))&amp;" | "&amp;INDEX(Mapping!$B$30:$B$41,MATCH($B760,Mapping!$A$30:$A$41,0)))</f>
        <v/>
      </c>
      <c r="I760" s="14">
        <f>INDEX(Variables!$C$5:$C$105,MATCH($A760,Variables!$A$5:$A$105,0))</f>
        <v/>
      </c>
      <c r="J760" s="14">
        <f>INDEX(Variables!$E$5:$E$105,MATCH($A760,Variables!$A$5:$A$105,0))</f>
        <v/>
      </c>
      <c r="K760" s="11">
        <f>LOWER(Settings!$C$4)&amp;".mit."&amp;$A760&amp;IF($C760="","","."&amp;$C760&amp;"."&amp;$B760)&amp;IF(INDEX(Variables!$D$5:$D$105,MATCH($A760,Variables!$A$5:$A$105,0))="","","."&amp;INDEX(Variables!$D$5:$D$105,MATCH($A760,Variables!$A$5:$A$105,0)))&amp;"."&amp;K$5</f>
        <v/>
      </c>
      <c r="L760" s="44">
        <f>L724*Settings!$C$13*(L670+L688+L679*L$195+L697*$D760)</f>
        <v/>
      </c>
      <c r="M760" s="45">
        <f>M724*Settings!$C$13*(M670+M688+M679*M$195+M697*$D760)</f>
        <v/>
      </c>
      <c r="N760" s="45">
        <f>N724*Settings!$C$13*(N670+N688+N679*N$195+N697*$D760)</f>
        <v/>
      </c>
      <c r="O760" s="45">
        <f>O724*Settings!$C$13*(O670+O688+O679*O$195+O697*$D760)</f>
        <v/>
      </c>
      <c r="P760" s="45">
        <f>P724*Settings!$C$13*(P670+P688+P679*P$195+P697*$D760)</f>
        <v/>
      </c>
      <c r="Q760" s="45">
        <f>Q724*Settings!$C$13*(Q670+Q688+Q679*Q$195+Q697*$D760)</f>
        <v/>
      </c>
      <c r="R760" s="45">
        <f>R724*Settings!$C$13*(R670+R688+R679*R$195+R697*$D760)</f>
        <v/>
      </c>
      <c r="S760" s="45">
        <f>S724*Settings!$C$13*(S670+S688+S679*S$195+S697*$D760)</f>
        <v/>
      </c>
      <c r="T760" s="45">
        <f>T724*Settings!$C$13*(T670+T688+T679*T$195+T697*$D760)</f>
        <v/>
      </c>
      <c r="U760" s="45">
        <f>U724*Settings!$C$13*(U670+U688+U679*U$195+U697*$D760)</f>
        <v/>
      </c>
      <c r="V760" s="45">
        <f>V724*Settings!$C$13*(V670+V688+V679*V$195+V697*$D760)</f>
        <v/>
      </c>
      <c r="W760" s="45">
        <f>W724*Settings!$C$13*(W670+W688+W679*W$195+W697*$D760)</f>
        <v/>
      </c>
      <c r="X760" s="45">
        <f>X724*Settings!$C$13*(X670+X688+X679*X$195+X697*$D760)</f>
        <v/>
      </c>
      <c r="Y760" s="45">
        <f>Y724*Settings!$C$13*(Y670+Y688+Y679*Y$195+Y697*$D760)</f>
        <v/>
      </c>
      <c r="Z760" s="45">
        <f>Z724*Settings!$C$13*(Z670+Z688+Z679*Z$195+Z697*$D760)</f>
        <v/>
      </c>
      <c r="AA760" s="45">
        <f>AA724*Settings!$C$13*(AA670+AA688+AA679*AA$195+AA697*$D760)</f>
        <v/>
      </c>
      <c r="AB760" s="45">
        <f>AB724*Settings!$C$13*(AB670+AB688+AB679*AB$195+AB697*$D760)</f>
        <v/>
      </c>
      <c r="AC760" s="45">
        <f>AC724*Settings!$C$13*(AC670+AC688+AC679*AC$195+AC697*$D760)</f>
        <v/>
      </c>
      <c r="AD760" s="46">
        <f>REVENUE(AD724,Settings!$C$13,NEWREVRATE(AD670,AD688,AD679,AD$195,AD697,$D760))</f>
        <v/>
      </c>
      <c r="AF760" s="11">
        <f>LOWER(Settings!$C$4)&amp;".mit."&amp;$A760&amp;IF($C760="","","."&amp;$C760&amp;"."&amp;$B760)&amp;IF(INDEX(Variables!$D$5:$D$105,MATCH($A760,Variables!$A$5:$A$105,0))="","","."&amp;INDEX(Variables!$D$5:$D$105,MATCH($A760,Variables!$A$5:$A$105,0)))&amp;"."&amp;AF$5</f>
        <v/>
      </c>
      <c r="AG760" s="44">
        <f>AG724*Settings!$C$13*(AG670+AG688+AG679*AG$195+AG697*$D760)</f>
        <v/>
      </c>
      <c r="AH760" s="45">
        <f>AH724*Settings!$C$13*(AH670+AH688+AH679*AH$195+AH697*$D760)</f>
        <v/>
      </c>
      <c r="AI760" s="45">
        <f>AI724*Settings!$C$13*(AI670+AI688+AI679*AI$195+AI697*$D760)</f>
        <v/>
      </c>
      <c r="AJ760" s="45">
        <f>AJ724*Settings!$C$13*(AJ670+AJ688+AJ679*AJ$195+AJ697*$D760)</f>
        <v/>
      </c>
      <c r="AK760" s="45">
        <f>AK724*Settings!$C$13*(AK670+AK688+AK679*AK$195+AK697*$D760)</f>
        <v/>
      </c>
      <c r="AL760" s="45">
        <f>AL724*Settings!$C$13*(AL670+AL688+AL679*AL$195+AL697*$D760)</f>
        <v/>
      </c>
      <c r="AM760" s="45">
        <f>AM724*Settings!$C$13*(AM670+AM688+AM679*AM$195+AM697*$D760)</f>
        <v/>
      </c>
      <c r="AN760" s="45">
        <f>AN724*Settings!$C$13*(AN670+AN688+AN679*AN$195+AN697*$D760)</f>
        <v/>
      </c>
      <c r="AO760" s="45">
        <f>AO724*Settings!$C$13*(AO670+AO688+AO679*AO$195+AO697*$D760)</f>
        <v/>
      </c>
      <c r="AP760" s="45">
        <f>AP724*Settings!$C$13*(AP670+AP688+AP679*AP$195+AP697*$D760)</f>
        <v/>
      </c>
      <c r="AQ760" s="45">
        <f>AQ724*Settings!$C$13*(AQ670+AQ688+AQ679*AQ$195+AQ697*$D760)</f>
        <v/>
      </c>
      <c r="AR760" s="45">
        <f>AR724*Settings!$C$13*(AR670+AR688+AR679*AR$195+AR697*$D760)</f>
        <v/>
      </c>
      <c r="AS760" s="45">
        <f>AS724*Settings!$C$13*(AS670+AS688+AS679*AS$195+AS697*$D760)</f>
        <v/>
      </c>
      <c r="AT760" s="45">
        <f>AT724*Settings!$C$13*(AT670+AT688+AT679*AT$195+AT697*$D760)</f>
        <v/>
      </c>
      <c r="AU760" s="45">
        <f>AU724*Settings!$C$13*(AU670+AU688+AU679*AU$195+AU697*$D760)</f>
        <v/>
      </c>
      <c r="AV760" s="45">
        <f>AV724*Settings!$C$13*(AV670+AV688+AV679*AV$195+AV697*$D760)</f>
        <v/>
      </c>
      <c r="AW760" s="45">
        <f>AW724*Settings!$C$13*(AW670+AW688+AW679*AW$195+AW697*$D760)</f>
        <v/>
      </c>
      <c r="AX760" s="45">
        <f>AX724*Settings!$C$13*(AX670+AX688+AX679*AX$195+AX697*$D760)</f>
        <v/>
      </c>
      <c r="AY760" s="46">
        <f>REVENUE(AY724,Settings!$C$13,NEWREVRATE(AY670,AY688,AY679,AY$195,AY697,$D760))</f>
        <v/>
      </c>
    </row>
    <row r="761" hidden="1" outlineLevel="2">
      <c r="A761" s="14" t="inlineStr">
        <is>
          <t>rnew</t>
        </is>
      </c>
      <c r="B761" s="14" t="inlineStr">
        <is>
          <t>bio</t>
        </is>
      </c>
      <c r="C761" s="14" t="inlineStr">
        <is>
          <t>nav</t>
        </is>
      </c>
      <c r="D761" s="37">
        <f>INDEX(Inputs!$S$5:$S$132,MATCH($B761&amp;"|"&amp;$C761,Inputs!$A$5:$A$132,0))</f>
        <v/>
      </c>
      <c r="E761" s="36" t="n"/>
      <c r="F761" s="36" t="n"/>
      <c r="G761" s="36" t="n"/>
      <c r="H761" s="14">
        <f>INDEX(Variables!$B$5:$B$105,MATCH($A761,Variables!$A$5:$A$105,0))&amp;IF($C761="",""," | "&amp;INDEX(Mapping!$B$5:$B$26,MATCH($C761,Mapping!$A$5:$A$26,0))&amp;" | "&amp;INDEX(Mapping!$B$30:$B$41,MATCH($B761,Mapping!$A$30:$A$41,0)))</f>
        <v/>
      </c>
      <c r="I761" s="14">
        <f>INDEX(Variables!$C$5:$C$105,MATCH($A761,Variables!$A$5:$A$105,0))</f>
        <v/>
      </c>
      <c r="J761" s="14">
        <f>INDEX(Variables!$E$5:$E$105,MATCH($A761,Variables!$A$5:$A$105,0))</f>
        <v/>
      </c>
      <c r="K761" s="11">
        <f>LOWER(Settings!$C$4)&amp;".mit."&amp;$A761&amp;IF($C761="","","."&amp;$C761&amp;"."&amp;$B761)&amp;IF(INDEX(Variables!$D$5:$D$105,MATCH($A761,Variables!$A$5:$A$105,0))="","","."&amp;INDEX(Variables!$D$5:$D$105,MATCH($A761,Variables!$A$5:$A$105,0)))&amp;"."&amp;K$5</f>
        <v/>
      </c>
      <c r="L761" s="44">
        <f>L725*Settings!$C$13*(L671+L689+L680*L$195+L698*$D761)</f>
        <v/>
      </c>
      <c r="M761" s="45">
        <f>M725*Settings!$C$13*(M671+M689+M680*M$195+M698*$D761)</f>
        <v/>
      </c>
      <c r="N761" s="45">
        <f>N725*Settings!$C$13*(N671+N689+N680*N$195+N698*$D761)</f>
        <v/>
      </c>
      <c r="O761" s="45">
        <f>O725*Settings!$C$13*(O671+O689+O680*O$195+O698*$D761)</f>
        <v/>
      </c>
      <c r="P761" s="45">
        <f>P725*Settings!$C$13*(P671+P689+P680*P$195+P698*$D761)</f>
        <v/>
      </c>
      <c r="Q761" s="45">
        <f>Q725*Settings!$C$13*(Q671+Q689+Q680*Q$195+Q698*$D761)</f>
        <v/>
      </c>
      <c r="R761" s="45">
        <f>R725*Settings!$C$13*(R671+R689+R680*R$195+R698*$D761)</f>
        <v/>
      </c>
      <c r="S761" s="45">
        <f>S725*Settings!$C$13*(S671+S689+S680*S$195+S698*$D761)</f>
        <v/>
      </c>
      <c r="T761" s="45">
        <f>T725*Settings!$C$13*(T671+T689+T680*T$195+T698*$D761)</f>
        <v/>
      </c>
      <c r="U761" s="45">
        <f>U725*Settings!$C$13*(U671+U689+U680*U$195+U698*$D761)</f>
        <v/>
      </c>
      <c r="V761" s="45">
        <f>V725*Settings!$C$13*(V671+V689+V680*V$195+V698*$D761)</f>
        <v/>
      </c>
      <c r="W761" s="45">
        <f>W725*Settings!$C$13*(W671+W689+W680*W$195+W698*$D761)</f>
        <v/>
      </c>
      <c r="X761" s="45">
        <f>X725*Settings!$C$13*(X671+X689+X680*X$195+X698*$D761)</f>
        <v/>
      </c>
      <c r="Y761" s="45">
        <f>Y725*Settings!$C$13*(Y671+Y689+Y680*Y$195+Y698*$D761)</f>
        <v/>
      </c>
      <c r="Z761" s="45">
        <f>Z725*Settings!$C$13*(Z671+Z689+Z680*Z$195+Z698*$D761)</f>
        <v/>
      </c>
      <c r="AA761" s="45">
        <f>AA725*Settings!$C$13*(AA671+AA689+AA680*AA$195+AA698*$D761)</f>
        <v/>
      </c>
      <c r="AB761" s="45">
        <f>AB725*Settings!$C$13*(AB671+AB689+AB680*AB$195+AB698*$D761)</f>
        <v/>
      </c>
      <c r="AC761" s="45">
        <f>AC725*Settings!$C$13*(AC671+AC689+AC680*AC$195+AC698*$D761)</f>
        <v/>
      </c>
      <c r="AD761" s="46">
        <f>REVENUE(AD725,Settings!$C$13,NEWREVRATE(AD671,AD689,AD680,AD$195,AD698,$D761))</f>
        <v/>
      </c>
      <c r="AF761" s="11">
        <f>LOWER(Settings!$C$4)&amp;".mit."&amp;$A761&amp;IF($C761="","","."&amp;$C761&amp;"."&amp;$B761)&amp;IF(INDEX(Variables!$D$5:$D$105,MATCH($A761,Variables!$A$5:$A$105,0))="","","."&amp;INDEX(Variables!$D$5:$D$105,MATCH($A761,Variables!$A$5:$A$105,0)))&amp;"."&amp;AF$5</f>
        <v/>
      </c>
      <c r="AG761" s="44">
        <f>AG725*Settings!$C$13*(AG671+AG689+AG680*AG$195+AG698*$D761)</f>
        <v/>
      </c>
      <c r="AH761" s="45">
        <f>AH725*Settings!$C$13*(AH671+AH689+AH680*AH$195+AH698*$D761)</f>
        <v/>
      </c>
      <c r="AI761" s="45">
        <f>AI725*Settings!$C$13*(AI671+AI689+AI680*AI$195+AI698*$D761)</f>
        <v/>
      </c>
      <c r="AJ761" s="45">
        <f>AJ725*Settings!$C$13*(AJ671+AJ689+AJ680*AJ$195+AJ698*$D761)</f>
        <v/>
      </c>
      <c r="AK761" s="45">
        <f>AK725*Settings!$C$13*(AK671+AK689+AK680*AK$195+AK698*$D761)</f>
        <v/>
      </c>
      <c r="AL761" s="45">
        <f>AL725*Settings!$C$13*(AL671+AL689+AL680*AL$195+AL698*$D761)</f>
        <v/>
      </c>
      <c r="AM761" s="45">
        <f>AM725*Settings!$C$13*(AM671+AM689+AM680*AM$195+AM698*$D761)</f>
        <v/>
      </c>
      <c r="AN761" s="45">
        <f>AN725*Settings!$C$13*(AN671+AN689+AN680*AN$195+AN698*$D761)</f>
        <v/>
      </c>
      <c r="AO761" s="45">
        <f>AO725*Settings!$C$13*(AO671+AO689+AO680*AO$195+AO698*$D761)</f>
        <v/>
      </c>
      <c r="AP761" s="45">
        <f>AP725*Settings!$C$13*(AP671+AP689+AP680*AP$195+AP698*$D761)</f>
        <v/>
      </c>
      <c r="AQ761" s="45">
        <f>AQ725*Settings!$C$13*(AQ671+AQ689+AQ680*AQ$195+AQ698*$D761)</f>
        <v/>
      </c>
      <c r="AR761" s="45">
        <f>AR725*Settings!$C$13*(AR671+AR689+AR680*AR$195+AR698*$D761)</f>
        <v/>
      </c>
      <c r="AS761" s="45">
        <f>AS725*Settings!$C$13*(AS671+AS689+AS680*AS$195+AS698*$D761)</f>
        <v/>
      </c>
      <c r="AT761" s="45">
        <f>AT725*Settings!$C$13*(AT671+AT689+AT680*AT$195+AT698*$D761)</f>
        <v/>
      </c>
      <c r="AU761" s="45">
        <f>AU725*Settings!$C$13*(AU671+AU689+AU680*AU$195+AU698*$D761)</f>
        <v/>
      </c>
      <c r="AV761" s="45">
        <f>AV725*Settings!$C$13*(AV671+AV689+AV680*AV$195+AV698*$D761)</f>
        <v/>
      </c>
      <c r="AW761" s="45">
        <f>AW725*Settings!$C$13*(AW671+AW689+AW680*AW$195+AW698*$D761)</f>
        <v/>
      </c>
      <c r="AX761" s="45">
        <f>AX725*Settings!$C$13*(AX671+AX689+AX680*AX$195+AX698*$D761)</f>
        <v/>
      </c>
      <c r="AY761" s="46">
        <f>REVENUE(AY725,Settings!$C$13,NEWREVRATE(AY671,AY689,AY680,AY$195,AY698,$D761))</f>
        <v/>
      </c>
    </row>
    <row r="762" hidden="1" outlineLevel="2"/>
    <row r="763" collapsed="1"/>
    <row r="764">
      <c r="A764" s="4" t="inlineStr">
        <is>
          <t>6. Buildings sector</t>
        </is>
      </c>
      <c r="B764" s="5" t="n"/>
      <c r="C764" s="5" t="n"/>
      <c r="D764" s="5"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c r="AA764" s="5" t="n"/>
      <c r="AB764" s="5" t="n"/>
      <c r="AC764" s="5" t="n"/>
      <c r="AD764" s="5" t="n"/>
      <c r="AE764" s="5" t="n"/>
      <c r="AF764" s="5" t="n"/>
      <c r="AG764" s="5" t="n"/>
      <c r="AH764" s="5" t="n"/>
      <c r="AI764" s="5" t="n"/>
      <c r="AJ764" s="5" t="n"/>
      <c r="AK764" s="5" t="n"/>
      <c r="AL764" s="5" t="n"/>
      <c r="AM764" s="5" t="n"/>
      <c r="AN764" s="5" t="n"/>
      <c r="AO764" s="5" t="n"/>
      <c r="AP764" s="5" t="n"/>
      <c r="AQ764" s="5" t="n"/>
      <c r="AR764" s="5" t="n"/>
      <c r="AS764" s="5" t="n"/>
      <c r="AT764" s="5" t="n"/>
      <c r="AU764" s="5" t="n"/>
      <c r="AV764" s="5" t="n"/>
      <c r="AW764" s="5" t="n"/>
      <c r="AX764" s="5" t="n"/>
      <c r="AY764" s="5" t="n"/>
      <c r="AZ764" s="5" t="n"/>
    </row>
    <row r="765">
      <c r="A765" s="1" t="inlineStr">
        <is>
          <t>ener</t>
        </is>
      </c>
      <c r="B765" s="1" t="inlineStr">
        <is>
          <t>all</t>
        </is>
      </c>
      <c r="C765" s="1" t="inlineStr">
        <is>
          <t>bld</t>
        </is>
      </c>
      <c r="H765" s="1">
        <f>INDEX(Variables!$B$5:$B$105,MATCH($A765,Variables!$A$5:$A$105,0))&amp;IF($C765="",""," | "&amp;INDEX(Mapping!$B$5:$B$26,MATCH($C765,Mapping!$A$5:$A$26,0))&amp;" | "&amp;INDEX(Mapping!$B$30:$B$41,MATCH($B765,Mapping!$A$30:$A$41,0)))</f>
        <v/>
      </c>
      <c r="I765" s="1">
        <f>INDEX(Variables!$C$5:$C$105,MATCH($A765,Variables!$A$5:$A$105,0))</f>
        <v/>
      </c>
      <c r="J765" s="1">
        <f>INDEX(Variables!$E$5:$E$105,MATCH($A765,Variables!$A$5:$A$105,0))</f>
        <v/>
      </c>
      <c r="K765" s="17">
        <f>LOWER(Settings!$C$4)&amp;".mit."&amp;$A765&amp;IF($C765="","","."&amp;$C765&amp;"."&amp;$B765)&amp;IF(INDEX(Variables!$D$5:$D$105,MATCH($A765,Variables!$A$5:$A$105,0))="","","."&amp;INDEX(Variables!$D$5:$D$105,MATCH($A765,Variables!$A$5:$A$105,0)))&amp;"."&amp;K$5</f>
        <v/>
      </c>
      <c r="L765" s="42">
        <f>SUMIFS(L766:L1065,$A766:$A1065,"ener",$B766:$B1065,"&lt;&gt;all")</f>
        <v/>
      </c>
      <c r="M765" s="43">
        <f>SUMIFS(M766:M1065,$A766:$A1065,"ener",$B766:$B1065,"&lt;&gt;all")</f>
        <v/>
      </c>
      <c r="N765" s="43">
        <f>SUMIFS(N766:N1065,$A766:$A1065,"ener",$B766:$B1065,"&lt;&gt;all")</f>
        <v/>
      </c>
      <c r="O765" s="43">
        <f>SUMIFS(O766:O1065,$A766:$A1065,"ener",$B766:$B1065,"&lt;&gt;all")</f>
        <v/>
      </c>
      <c r="P765" s="43">
        <f>SUMIFS(P766:P1065,$A766:$A1065,"ener",$B766:$B1065,"&lt;&gt;all")</f>
        <v/>
      </c>
      <c r="Q765" s="43">
        <f>SUMIFS(Q766:Q1065,$A766:$A1065,"ener",$B766:$B1065,"&lt;&gt;all")</f>
        <v/>
      </c>
      <c r="R765" s="43">
        <f>SUMIFS(R766:R1065,$A766:$A1065,"ener",$B766:$B1065,"&lt;&gt;all")</f>
        <v/>
      </c>
      <c r="S765" s="43">
        <f>SUMIFS(S766:S1065,$A766:$A1065,"ener",$B766:$B1065,"&lt;&gt;all")</f>
        <v/>
      </c>
      <c r="T765" s="43">
        <f>SUMIFS(T766:T1065,$A766:$A1065,"ener",$B766:$B1065,"&lt;&gt;all")</f>
        <v/>
      </c>
      <c r="U765" s="43">
        <f>SUMIFS(U766:U1065,$A766:$A1065,"ener",$B766:$B1065,"&lt;&gt;all")</f>
        <v/>
      </c>
      <c r="V765" s="43">
        <f>SUMIFS(V766:V1065,$A766:$A1065,"ener",$B766:$B1065,"&lt;&gt;all")</f>
        <v/>
      </c>
      <c r="W765" s="43">
        <f>SUMIFS(W766:W1065,$A766:$A1065,"ener",$B766:$B1065,"&lt;&gt;all")</f>
        <v/>
      </c>
      <c r="X765" s="43">
        <f>SUMIFS(X766:X1065,$A766:$A1065,"ener",$B766:$B1065,"&lt;&gt;all")</f>
        <v/>
      </c>
      <c r="Y765" s="43">
        <f>SUMIFS(Y766:Y1065,$A766:$A1065,"ener",$B766:$B1065,"&lt;&gt;all")</f>
        <v/>
      </c>
      <c r="Z765" s="43">
        <f>SUMIFS(Z766:Z1065,$A766:$A1065,"ener",$B766:$B1065,"&lt;&gt;all")</f>
        <v/>
      </c>
      <c r="AA765" s="43">
        <f>SUMIFS(AA766:AA1065,$A766:$A1065,"ener",$B766:$B1065,"&lt;&gt;all")</f>
        <v/>
      </c>
      <c r="AB765" s="43">
        <f>SUMIFS(AB766:AB1065,$A766:$A1065,"ener",$B766:$B1065,"&lt;&gt;all")</f>
        <v/>
      </c>
      <c r="AC765" s="43">
        <f>SUMIFS(AC766:AC1065,$A766:$A1065,"ener",$B766:$B1065,"&lt;&gt;all")</f>
        <v/>
      </c>
      <c r="AD765" s="43">
        <f>SUMIFS(AD766:AD1065,$A766:$A1065,"ener",$B766:$B1065,"&lt;&gt;all")</f>
        <v/>
      </c>
      <c r="AF765" s="17">
        <f>LOWER(Settings!$C$4)&amp;".mit."&amp;$A765&amp;IF($C765="","","."&amp;$C765&amp;"."&amp;$B765)&amp;IF(INDEX(Variables!$D$5:$D$105,MATCH($A765,Variables!$A$5:$A$105,0))="","","."&amp;INDEX(Variables!$D$5:$D$105,MATCH($A765,Variables!$A$5:$A$105,0)))&amp;"."&amp;AF$5</f>
        <v/>
      </c>
      <c r="AG765" s="42">
        <f>SUMIFS(AG766:AG1065,$A766:$A1065,"ener",$B766:$B1065,"&lt;&gt;all")</f>
        <v/>
      </c>
      <c r="AH765" s="43">
        <f>SUMIFS(AH766:AH1065,$A766:$A1065,"ener",$B766:$B1065,"&lt;&gt;all")</f>
        <v/>
      </c>
      <c r="AI765" s="43">
        <f>SUMIFS(AI766:AI1065,$A766:$A1065,"ener",$B766:$B1065,"&lt;&gt;all")</f>
        <v/>
      </c>
      <c r="AJ765" s="43">
        <f>SUMIFS(AJ766:AJ1065,$A766:$A1065,"ener",$B766:$B1065,"&lt;&gt;all")</f>
        <v/>
      </c>
      <c r="AK765" s="43">
        <f>SUMIFS(AK766:AK1065,$A766:$A1065,"ener",$B766:$B1065,"&lt;&gt;all")</f>
        <v/>
      </c>
      <c r="AL765" s="43">
        <f>SUMIFS(AL766:AL1065,$A766:$A1065,"ener",$B766:$B1065,"&lt;&gt;all")</f>
        <v/>
      </c>
      <c r="AM765" s="43">
        <f>SUMIFS(AM766:AM1065,$A766:$A1065,"ener",$B766:$B1065,"&lt;&gt;all")</f>
        <v/>
      </c>
      <c r="AN765" s="43">
        <f>SUMIFS(AN766:AN1065,$A766:$A1065,"ener",$B766:$B1065,"&lt;&gt;all")</f>
        <v/>
      </c>
      <c r="AO765" s="43">
        <f>SUMIFS(AO766:AO1065,$A766:$A1065,"ener",$B766:$B1065,"&lt;&gt;all")</f>
        <v/>
      </c>
      <c r="AP765" s="43">
        <f>SUMIFS(AP766:AP1065,$A766:$A1065,"ener",$B766:$B1065,"&lt;&gt;all")</f>
        <v/>
      </c>
      <c r="AQ765" s="43">
        <f>SUMIFS(AQ766:AQ1065,$A766:$A1065,"ener",$B766:$B1065,"&lt;&gt;all")</f>
        <v/>
      </c>
      <c r="AR765" s="43">
        <f>SUMIFS(AR766:AR1065,$A766:$A1065,"ener",$B766:$B1065,"&lt;&gt;all")</f>
        <v/>
      </c>
      <c r="AS765" s="43">
        <f>SUMIFS(AS766:AS1065,$A766:$A1065,"ener",$B766:$B1065,"&lt;&gt;all")</f>
        <v/>
      </c>
      <c r="AT765" s="43">
        <f>SUMIFS(AT766:AT1065,$A766:$A1065,"ener",$B766:$B1065,"&lt;&gt;all")</f>
        <v/>
      </c>
      <c r="AU765" s="43">
        <f>SUMIFS(AU766:AU1065,$A766:$A1065,"ener",$B766:$B1065,"&lt;&gt;all")</f>
        <v/>
      </c>
      <c r="AV765" s="43">
        <f>SUMIFS(AV766:AV1065,$A766:$A1065,"ener",$B766:$B1065,"&lt;&gt;all")</f>
        <v/>
      </c>
      <c r="AW765" s="43">
        <f>SUMIFS(AW766:AW1065,$A766:$A1065,"ener",$B766:$B1065,"&lt;&gt;all")</f>
        <v/>
      </c>
      <c r="AX765" s="43">
        <f>SUMIFS(AX766:AX1065,$A766:$A1065,"ener",$B766:$B1065,"&lt;&gt;all")</f>
        <v/>
      </c>
      <c r="AY765" s="43">
        <f>SUMIFS(AY766:AY1065,$A766:$A1065,"ener",$B766:$B1065,"&lt;&gt;all")</f>
        <v/>
      </c>
    </row>
    <row r="766" hidden="1" outlineLevel="1">
      <c r="A766" s="1" t="inlineStr">
        <is>
          <t>ener</t>
        </is>
      </c>
      <c r="B766" s="1" t="inlineStr">
        <is>
          <t>all</t>
        </is>
      </c>
      <c r="C766" s="1" t="inlineStr">
        <is>
          <t>res</t>
        </is>
      </c>
      <c r="H766" s="1">
        <f>INDEX(Variables!$B$5:$B$105,MATCH($A766,Variables!$A$5:$A$105,0))&amp;IF($C766="",""," | "&amp;INDEX(Mapping!$B$5:$B$26,MATCH($C766,Mapping!$A$5:$A$26,0))&amp;" | "&amp;INDEX(Mapping!$B$30:$B$41,MATCH($B766,Mapping!$A$30:$A$41,0)))</f>
        <v/>
      </c>
      <c r="I766" s="1">
        <f>INDEX(Variables!$C$5:$C$105,MATCH($A766,Variables!$A$5:$A$105,0))</f>
        <v/>
      </c>
      <c r="J766" s="1">
        <f>INDEX(Variables!$E$5:$E$105,MATCH($A766,Variables!$A$5:$A$105,0))</f>
        <v/>
      </c>
      <c r="K766" s="17">
        <f>LOWER(Settings!$C$4)&amp;".mit."&amp;$A766&amp;IF($C766="","","."&amp;$C766&amp;"."&amp;$B766)&amp;IF(INDEX(Variables!$D$5:$D$105,MATCH($A766,Variables!$A$5:$A$105,0))="","","."&amp;INDEX(Variables!$D$5:$D$105,MATCH($A766,Variables!$A$5:$A$105,0)))&amp;"."&amp;K$5</f>
        <v/>
      </c>
      <c r="L766" s="42">
        <f>SUM(L821:L828)</f>
        <v/>
      </c>
      <c r="M766" s="43">
        <f>SUM(M821:M828)</f>
        <v/>
      </c>
      <c r="N766" s="43">
        <f>SUM(N821:N828)</f>
        <v/>
      </c>
      <c r="O766" s="43">
        <f>SUM(O821:O828)</f>
        <v/>
      </c>
      <c r="P766" s="43">
        <f>SUM(P821:P828)</f>
        <v/>
      </c>
      <c r="Q766" s="43">
        <f>SUM(Q821:Q828)</f>
        <v/>
      </c>
      <c r="R766" s="43">
        <f>SUM(R821:R828)</f>
        <v/>
      </c>
      <c r="S766" s="43">
        <f>SUM(S821:S828)</f>
        <v/>
      </c>
      <c r="T766" s="43">
        <f>SUM(T821:T828)</f>
        <v/>
      </c>
      <c r="U766" s="43">
        <f>SUM(U821:U828)</f>
        <v/>
      </c>
      <c r="V766" s="43">
        <f>SUM(V821:V828)</f>
        <v/>
      </c>
      <c r="W766" s="43">
        <f>SUM(W821:W828)</f>
        <v/>
      </c>
      <c r="X766" s="43">
        <f>SUM(X821:X828)</f>
        <v/>
      </c>
      <c r="Y766" s="43">
        <f>SUM(Y821:Y828)</f>
        <v/>
      </c>
      <c r="Z766" s="43">
        <f>SUM(Z821:Z828)</f>
        <v/>
      </c>
      <c r="AA766" s="43">
        <f>SUM(AA821:AA828)</f>
        <v/>
      </c>
      <c r="AB766" s="43">
        <f>SUM(AB821:AB828)</f>
        <v/>
      </c>
      <c r="AC766" s="43">
        <f>SUM(AC821:AC828)</f>
        <v/>
      </c>
      <c r="AD766" s="43">
        <f>SUM(AD821:AD828)</f>
        <v/>
      </c>
      <c r="AF766" s="17">
        <f>LOWER(Settings!$C$4)&amp;".mit."&amp;$A766&amp;IF($C766="","","."&amp;$C766&amp;"."&amp;$B766)&amp;IF(INDEX(Variables!$D$5:$D$105,MATCH($A766,Variables!$A$5:$A$105,0))="","","."&amp;INDEX(Variables!$D$5:$D$105,MATCH($A766,Variables!$A$5:$A$105,0)))&amp;"."&amp;AF$5</f>
        <v/>
      </c>
      <c r="AG766" s="42">
        <f>SUM(AG821:AG828)</f>
        <v/>
      </c>
      <c r="AH766" s="43">
        <f>SUM(AH821:AH828)</f>
        <v/>
      </c>
      <c r="AI766" s="43">
        <f>SUM(AI821:AI828)</f>
        <v/>
      </c>
      <c r="AJ766" s="43">
        <f>SUM(AJ821:AJ828)</f>
        <v/>
      </c>
      <c r="AK766" s="43">
        <f>SUM(AK821:AK828)</f>
        <v/>
      </c>
      <c r="AL766" s="43">
        <f>SUM(AL821:AL828)</f>
        <v/>
      </c>
      <c r="AM766" s="43">
        <f>SUM(AM821:AM828)</f>
        <v/>
      </c>
      <c r="AN766" s="43">
        <f>SUM(AN821:AN828)</f>
        <v/>
      </c>
      <c r="AO766" s="43">
        <f>SUM(AO821:AO828)</f>
        <v/>
      </c>
      <c r="AP766" s="43">
        <f>SUM(AP821:AP828)</f>
        <v/>
      </c>
      <c r="AQ766" s="43">
        <f>SUM(AQ821:AQ828)</f>
        <v/>
      </c>
      <c r="AR766" s="43">
        <f>SUM(AR821:AR828)</f>
        <v/>
      </c>
      <c r="AS766" s="43">
        <f>SUM(AS821:AS828)</f>
        <v/>
      </c>
      <c r="AT766" s="43">
        <f>SUM(AT821:AT828)</f>
        <v/>
      </c>
      <c r="AU766" s="43">
        <f>SUM(AU821:AU828)</f>
        <v/>
      </c>
      <c r="AV766" s="43">
        <f>SUM(AV821:AV828)</f>
        <v/>
      </c>
      <c r="AW766" s="43">
        <f>SUM(AW821:AW828)</f>
        <v/>
      </c>
      <c r="AX766" s="43">
        <f>SUM(AX821:AX828)</f>
        <v/>
      </c>
      <c r="AY766" s="43">
        <f>SUM(AY821:AY828)</f>
        <v/>
      </c>
    </row>
    <row r="767" hidden="1" outlineLevel="2">
      <c r="A767" s="14" t="inlineStr">
        <is>
          <t>ctxnew</t>
        </is>
      </c>
      <c r="B767" s="14" t="inlineStr">
        <is>
          <t>coa</t>
        </is>
      </c>
      <c r="C767" s="14" t="inlineStr">
        <is>
          <t>res</t>
        </is>
      </c>
      <c r="D767" s="37">
        <f>INDEX(Inputs!$T$5:$T$132,MATCH($B767&amp;"|"&amp;$C767,Inputs!$A$5:$A$132,0))</f>
        <v/>
      </c>
      <c r="E767" s="37">
        <f>INDEX(Inputs!$J$5:$J$132,MATCH($B767&amp;"|"&amp;$C767,Inputs!$A$5:$A$132,0))</f>
        <v/>
      </c>
      <c r="F767" s="37">
        <f>INDEX(Inputs!$K$5:$K$132,MATCH($B767&amp;"|"&amp;$C767,Inputs!$A$5:$A$132,0))</f>
        <v/>
      </c>
      <c r="G767" s="36" t="n"/>
      <c r="H767" s="14">
        <f>INDEX(Variables!$B$5:$B$105,MATCH($A767,Variables!$A$5:$A$105,0))&amp;IF($C767="",""," | "&amp;INDEX(Mapping!$B$5:$B$26,MATCH($C767,Mapping!$A$5:$A$26,0))&amp;" | "&amp;INDEX(Mapping!$B$30:$B$41,MATCH($B767,Mapping!$A$30:$A$41,0)))</f>
        <v/>
      </c>
      <c r="I767" s="14">
        <f>INDEX(Variables!$C$5:$C$105,MATCH($A767,Variables!$A$5:$A$105,0))</f>
        <v/>
      </c>
      <c r="J767" s="14">
        <f>INDEX(Variables!$E$5:$E$105,MATCH($A767,Variables!$A$5:$A$105,0))</f>
        <v/>
      </c>
      <c r="K767" s="11">
        <f>LOWER(Settings!$C$4)&amp;".mit."&amp;$A767&amp;IF($C767="","","."&amp;$C767&amp;"."&amp;$B767)&amp;IF(INDEX(Variables!$D$5:$D$105,MATCH($A767,Variables!$A$5:$A$105,0))="","","."&amp;INDEX(Variables!$D$5:$D$105,MATCH($A767,Variables!$A$5:$A$105,0)))&amp;"."&amp;K$5</f>
        <v/>
      </c>
      <c r="L767" s="38">
        <f>L$12*$D767*INDEX(L$21:L$28,$E767)*INDEX(L$30:L$46,$F767)*(1-INDEX(L$121:L$137,$F767))</f>
        <v/>
      </c>
      <c r="M767" s="37">
        <f>M$12*$D767*INDEX(M$21:M$28,$E767)*INDEX(M$30:M$46,$F767)*(1-INDEX(M$121:M$137,$F767))</f>
        <v/>
      </c>
      <c r="N767" s="37">
        <f>N$12*$D767*INDEX(N$21:N$28,$E767)*INDEX(N$30:N$46,$F767)*(1-INDEX(N$121:N$137,$F767))</f>
        <v/>
      </c>
      <c r="O767" s="37">
        <f>O$12*$D767*INDEX(O$21:O$28,$E767)*INDEX(O$30:O$46,$F767)*(1-INDEX(O$121:O$137,$F767))</f>
        <v/>
      </c>
      <c r="P767" s="37">
        <f>P$12*$D767*INDEX(P$21:P$28,$E767)*INDEX(P$30:P$46,$F767)*(1-INDEX(P$121:P$137,$F767))</f>
        <v/>
      </c>
      <c r="Q767" s="37">
        <f>Q$12*$D767*INDEX(Q$21:Q$28,$E767)*INDEX(Q$30:Q$46,$F767)*(1-INDEX(Q$121:Q$137,$F767))</f>
        <v/>
      </c>
      <c r="R767" s="37">
        <f>R$12*$D767*INDEX(R$21:R$28,$E767)*INDEX(R$30:R$46,$F767)*(1-INDEX(R$121:R$137,$F767))</f>
        <v/>
      </c>
      <c r="S767" s="37">
        <f>S$12*$D767*INDEX(S$21:S$28,$E767)*INDEX(S$30:S$46,$F767)*(1-INDEX(S$121:S$137,$F767))</f>
        <v/>
      </c>
      <c r="T767" s="37">
        <f>T$12*$D767*INDEX(T$21:T$28,$E767)*INDEX(T$30:T$46,$F767)*(1-INDEX(T$121:T$137,$F767))</f>
        <v/>
      </c>
      <c r="U767" s="37">
        <f>U$12*$D767*INDEX(U$21:U$28,$E767)*INDEX(U$30:U$46,$F767)*(1-INDEX(U$121:U$137,$F767))</f>
        <v/>
      </c>
      <c r="V767" s="37">
        <f>V$12*$D767*INDEX(V$21:V$28,$E767)*INDEX(V$30:V$46,$F767)*(1-INDEX(V$121:V$137,$F767))</f>
        <v/>
      </c>
      <c r="W767" s="37">
        <f>W$12*$D767*INDEX(W$21:W$28,$E767)*INDEX(W$30:W$46,$F767)*(1-INDEX(W$121:W$137,$F767))</f>
        <v/>
      </c>
      <c r="X767" s="37">
        <f>X$12*$D767*INDEX(X$21:X$28,$E767)*INDEX(X$30:X$46,$F767)*(1-INDEX(X$121:X$137,$F767))</f>
        <v/>
      </c>
      <c r="Y767" s="37">
        <f>Y$12*$D767*INDEX(Y$21:Y$28,$E767)*INDEX(Y$30:Y$46,$F767)*(1-INDEX(Y$121:Y$137,$F767))</f>
        <v/>
      </c>
      <c r="Z767" s="37">
        <f>Z$12*$D767*INDEX(Z$21:Z$28,$E767)*INDEX(Z$30:Z$46,$F767)*(1-INDEX(Z$121:Z$137,$F767))</f>
        <v/>
      </c>
      <c r="AA767" s="37">
        <f>AA$12*$D767*INDEX(AA$21:AA$28,$E767)*INDEX(AA$30:AA$46,$F767)*(1-INDEX(AA$121:AA$137,$F767))</f>
        <v/>
      </c>
      <c r="AB767" s="37">
        <f>AB$12*$D767*INDEX(AB$21:AB$28,$E767)*INDEX(AB$30:AB$46,$F767)*(1-INDEX(AB$121:AB$137,$F767))</f>
        <v/>
      </c>
      <c r="AC767" s="37">
        <f>AC$12*$D767*INDEX(AC$21:AC$28,$E767)*INDEX(AC$30:AC$46,$F767)*(1-INDEX(AC$121:AC$137,$F767))</f>
        <v/>
      </c>
      <c r="AD767" s="40">
        <f>CARBONTAX(AD$12,$D767,INDEX(AD$21:AD$28,$E767),INDEX(AD$30:AD$46,$F767),INDEX(AD$121:AD$137,$F767))</f>
        <v/>
      </c>
      <c r="AF767" s="11">
        <f>LOWER(Settings!$C$4)&amp;".mit."&amp;$A767&amp;IF($C767="","","."&amp;$C767&amp;"."&amp;$B767)&amp;IF(INDEX(Variables!$D$5:$D$105,MATCH($A767,Variables!$A$5:$A$105,0))="","","."&amp;INDEX(Variables!$D$5:$D$105,MATCH($A767,Variables!$A$5:$A$105,0)))&amp;"."&amp;AF$5</f>
        <v/>
      </c>
      <c r="AG767" s="38">
        <f>AG$12*$D767*INDEX(AG$21:AG$28,$E767)*INDEX(AG$30:AG$46,$F767)*(1-INDEX(AG$121:AG$137,$F767))</f>
        <v/>
      </c>
      <c r="AH767" s="37">
        <f>AH$12*$D767*INDEX(AH$21:AH$28,$E767)*INDEX(AH$30:AH$46,$F767)*(1-INDEX(AH$121:AH$137,$F767))</f>
        <v/>
      </c>
      <c r="AI767" s="37">
        <f>AI$12*$D767*INDEX(AI$21:AI$28,$E767)*INDEX(AI$30:AI$46,$F767)*(1-INDEX(AI$121:AI$137,$F767))</f>
        <v/>
      </c>
      <c r="AJ767" s="37">
        <f>AJ$12*$D767*INDEX(AJ$21:AJ$28,$E767)*INDEX(AJ$30:AJ$46,$F767)*(1-INDEX(AJ$121:AJ$137,$F767))</f>
        <v/>
      </c>
      <c r="AK767" s="37">
        <f>AK$12*$D767*INDEX(AK$21:AK$28,$E767)*INDEX(AK$30:AK$46,$F767)*(1-INDEX(AK$121:AK$137,$F767))</f>
        <v/>
      </c>
      <c r="AL767" s="37">
        <f>AL$12*$D767*INDEX(AL$21:AL$28,$E767)*INDEX(AL$30:AL$46,$F767)*(1-INDEX(AL$121:AL$137,$F767))</f>
        <v/>
      </c>
      <c r="AM767" s="37">
        <f>AM$12*$D767*INDEX(AM$21:AM$28,$E767)*INDEX(AM$30:AM$46,$F767)*(1-INDEX(AM$121:AM$137,$F767))</f>
        <v/>
      </c>
      <c r="AN767" s="37">
        <f>AN$12*$D767*INDEX(AN$21:AN$28,$E767)*INDEX(AN$30:AN$46,$F767)*(1-INDEX(AN$121:AN$137,$F767))</f>
        <v/>
      </c>
      <c r="AO767" s="37">
        <f>AO$12*$D767*INDEX(AO$21:AO$28,$E767)*INDEX(AO$30:AO$46,$F767)*(1-INDEX(AO$121:AO$137,$F767))</f>
        <v/>
      </c>
      <c r="AP767" s="37">
        <f>AP$12*$D767*INDEX(AP$21:AP$28,$E767)*INDEX(AP$30:AP$46,$F767)*(1-INDEX(AP$121:AP$137,$F767))</f>
        <v/>
      </c>
      <c r="AQ767" s="37">
        <f>AQ$12*$D767*INDEX(AQ$21:AQ$28,$E767)*INDEX(AQ$30:AQ$46,$F767)*(1-INDEX(AQ$121:AQ$137,$F767))</f>
        <v/>
      </c>
      <c r="AR767" s="37">
        <f>AR$12*$D767*INDEX(AR$21:AR$28,$E767)*INDEX(AR$30:AR$46,$F767)*(1-INDEX(AR$121:AR$137,$F767))</f>
        <v/>
      </c>
      <c r="AS767" s="37">
        <f>AS$12*$D767*INDEX(AS$21:AS$28,$E767)*INDEX(AS$30:AS$46,$F767)*(1-INDEX(AS$121:AS$137,$F767))</f>
        <v/>
      </c>
      <c r="AT767" s="37">
        <f>AT$12*$D767*INDEX(AT$21:AT$28,$E767)*INDEX(AT$30:AT$46,$F767)*(1-INDEX(AT$121:AT$137,$F767))</f>
        <v/>
      </c>
      <c r="AU767" s="37">
        <f>AU$12*$D767*INDEX(AU$21:AU$28,$E767)*INDEX(AU$30:AU$46,$F767)*(1-INDEX(AU$121:AU$137,$F767))</f>
        <v/>
      </c>
      <c r="AV767" s="37">
        <f>AV$12*$D767*INDEX(AV$21:AV$28,$E767)*INDEX(AV$30:AV$46,$F767)*(1-INDEX(AV$121:AV$137,$F767))</f>
        <v/>
      </c>
      <c r="AW767" s="37">
        <f>AW$12*$D767*INDEX(AW$21:AW$28,$E767)*INDEX(AW$30:AW$46,$F767)*(1-INDEX(AW$121:AW$137,$F767))</f>
        <v/>
      </c>
      <c r="AX767" s="37">
        <f>AX$12*$D767*INDEX(AX$21:AX$28,$E767)*INDEX(AX$30:AX$46,$F767)*(1-INDEX(AX$121:AX$137,$F767))</f>
        <v/>
      </c>
      <c r="AY767" s="40">
        <f>CARBONTAX(AY$12,$D767,INDEX(AY$21:AY$28,$E767),INDEX(AY$30:AY$46,$F767),INDEX(AY$121:AY$137,$F767))</f>
        <v/>
      </c>
    </row>
    <row r="768" hidden="1" outlineLevel="2">
      <c r="A768" s="14" t="inlineStr">
        <is>
          <t>ctxnew</t>
        </is>
      </c>
      <c r="B768" s="14" t="inlineStr">
        <is>
          <t>nga</t>
        </is>
      </c>
      <c r="C768" s="14" t="inlineStr">
        <is>
          <t>res</t>
        </is>
      </c>
      <c r="D768" s="37">
        <f>INDEX(Inputs!$T$5:$T$132,MATCH($B768&amp;"|"&amp;$C768,Inputs!$A$5:$A$132,0))</f>
        <v/>
      </c>
      <c r="E768" s="37">
        <f>INDEX(Inputs!$J$5:$J$132,MATCH($B768&amp;"|"&amp;$C768,Inputs!$A$5:$A$132,0))</f>
        <v/>
      </c>
      <c r="F768" s="37">
        <f>INDEX(Inputs!$K$5:$K$132,MATCH($B768&amp;"|"&amp;$C768,Inputs!$A$5:$A$132,0))</f>
        <v/>
      </c>
      <c r="G768" s="36" t="n"/>
      <c r="H768" s="14">
        <f>INDEX(Variables!$B$5:$B$105,MATCH($A768,Variables!$A$5:$A$105,0))&amp;IF($C768="",""," | "&amp;INDEX(Mapping!$B$5:$B$26,MATCH($C768,Mapping!$A$5:$A$26,0))&amp;" | "&amp;INDEX(Mapping!$B$30:$B$41,MATCH($B768,Mapping!$A$30:$A$41,0)))</f>
        <v/>
      </c>
      <c r="I768" s="14">
        <f>INDEX(Variables!$C$5:$C$105,MATCH($A768,Variables!$A$5:$A$105,0))</f>
        <v/>
      </c>
      <c r="J768" s="14">
        <f>INDEX(Variables!$E$5:$E$105,MATCH($A768,Variables!$A$5:$A$105,0))</f>
        <v/>
      </c>
      <c r="K768" s="11">
        <f>LOWER(Settings!$C$4)&amp;".mit."&amp;$A768&amp;IF($C768="","","."&amp;$C768&amp;"."&amp;$B768)&amp;IF(INDEX(Variables!$D$5:$D$105,MATCH($A768,Variables!$A$5:$A$105,0))="","","."&amp;INDEX(Variables!$D$5:$D$105,MATCH($A768,Variables!$A$5:$A$105,0)))&amp;"."&amp;K$5</f>
        <v/>
      </c>
      <c r="L768" s="38">
        <f>L$12*$D768*INDEX(L$21:L$28,$E768)*INDEX(L$30:L$46,$F768)*(1-INDEX(L$121:L$137,$F768))</f>
        <v/>
      </c>
      <c r="M768" s="37">
        <f>M$12*$D768*INDEX(M$21:M$28,$E768)*INDEX(M$30:M$46,$F768)*(1-INDEX(M$121:M$137,$F768))</f>
        <v/>
      </c>
      <c r="N768" s="37">
        <f>N$12*$D768*INDEX(N$21:N$28,$E768)*INDEX(N$30:N$46,$F768)*(1-INDEX(N$121:N$137,$F768))</f>
        <v/>
      </c>
      <c r="O768" s="37">
        <f>O$12*$D768*INDEX(O$21:O$28,$E768)*INDEX(O$30:O$46,$F768)*(1-INDEX(O$121:O$137,$F768))</f>
        <v/>
      </c>
      <c r="P768" s="37">
        <f>P$12*$D768*INDEX(P$21:P$28,$E768)*INDEX(P$30:P$46,$F768)*(1-INDEX(P$121:P$137,$F768))</f>
        <v/>
      </c>
      <c r="Q768" s="37">
        <f>Q$12*$D768*INDEX(Q$21:Q$28,$E768)*INDEX(Q$30:Q$46,$F768)*(1-INDEX(Q$121:Q$137,$F768))</f>
        <v/>
      </c>
      <c r="R768" s="37">
        <f>R$12*$D768*INDEX(R$21:R$28,$E768)*INDEX(R$30:R$46,$F768)*(1-INDEX(R$121:R$137,$F768))</f>
        <v/>
      </c>
      <c r="S768" s="37">
        <f>S$12*$D768*INDEX(S$21:S$28,$E768)*INDEX(S$30:S$46,$F768)*(1-INDEX(S$121:S$137,$F768))</f>
        <v/>
      </c>
      <c r="T768" s="37">
        <f>T$12*$D768*INDEX(T$21:T$28,$E768)*INDEX(T$30:T$46,$F768)*(1-INDEX(T$121:T$137,$F768))</f>
        <v/>
      </c>
      <c r="U768" s="37">
        <f>U$12*$D768*INDEX(U$21:U$28,$E768)*INDEX(U$30:U$46,$F768)*(1-INDEX(U$121:U$137,$F768))</f>
        <v/>
      </c>
      <c r="V768" s="37">
        <f>V$12*$D768*INDEX(V$21:V$28,$E768)*INDEX(V$30:V$46,$F768)*(1-INDEX(V$121:V$137,$F768))</f>
        <v/>
      </c>
      <c r="W768" s="37">
        <f>W$12*$D768*INDEX(W$21:W$28,$E768)*INDEX(W$30:W$46,$F768)*(1-INDEX(W$121:W$137,$F768))</f>
        <v/>
      </c>
      <c r="X768" s="37">
        <f>X$12*$D768*INDEX(X$21:X$28,$E768)*INDEX(X$30:X$46,$F768)*(1-INDEX(X$121:X$137,$F768))</f>
        <v/>
      </c>
      <c r="Y768" s="37">
        <f>Y$12*$D768*INDEX(Y$21:Y$28,$E768)*INDEX(Y$30:Y$46,$F768)*(1-INDEX(Y$121:Y$137,$F768))</f>
        <v/>
      </c>
      <c r="Z768" s="37">
        <f>Z$12*$D768*INDEX(Z$21:Z$28,$E768)*INDEX(Z$30:Z$46,$F768)*(1-INDEX(Z$121:Z$137,$F768))</f>
        <v/>
      </c>
      <c r="AA768" s="37">
        <f>AA$12*$D768*INDEX(AA$21:AA$28,$E768)*INDEX(AA$30:AA$46,$F768)*(1-INDEX(AA$121:AA$137,$F768))</f>
        <v/>
      </c>
      <c r="AB768" s="37">
        <f>AB$12*$D768*INDEX(AB$21:AB$28,$E768)*INDEX(AB$30:AB$46,$F768)*(1-INDEX(AB$121:AB$137,$F768))</f>
        <v/>
      </c>
      <c r="AC768" s="37">
        <f>AC$12*$D768*INDEX(AC$21:AC$28,$E768)*INDEX(AC$30:AC$46,$F768)*(1-INDEX(AC$121:AC$137,$F768))</f>
        <v/>
      </c>
      <c r="AD768" s="40">
        <f>CARBONTAX(AD$12,$D768,INDEX(AD$21:AD$28,$E768),INDEX(AD$30:AD$46,$F768),INDEX(AD$121:AD$137,$F768))</f>
        <v/>
      </c>
      <c r="AF768" s="11">
        <f>LOWER(Settings!$C$4)&amp;".mit."&amp;$A768&amp;IF($C768="","","."&amp;$C768&amp;"."&amp;$B768)&amp;IF(INDEX(Variables!$D$5:$D$105,MATCH($A768,Variables!$A$5:$A$105,0))="","","."&amp;INDEX(Variables!$D$5:$D$105,MATCH($A768,Variables!$A$5:$A$105,0)))&amp;"."&amp;AF$5</f>
        <v/>
      </c>
      <c r="AG768" s="38">
        <f>AG$12*$D768*INDEX(AG$21:AG$28,$E768)*INDEX(AG$30:AG$46,$F768)*(1-INDEX(AG$121:AG$137,$F768))</f>
        <v/>
      </c>
      <c r="AH768" s="37">
        <f>AH$12*$D768*INDEX(AH$21:AH$28,$E768)*INDEX(AH$30:AH$46,$F768)*(1-INDEX(AH$121:AH$137,$F768))</f>
        <v/>
      </c>
      <c r="AI768" s="37">
        <f>AI$12*$D768*INDEX(AI$21:AI$28,$E768)*INDEX(AI$30:AI$46,$F768)*(1-INDEX(AI$121:AI$137,$F768))</f>
        <v/>
      </c>
      <c r="AJ768" s="37">
        <f>AJ$12*$D768*INDEX(AJ$21:AJ$28,$E768)*INDEX(AJ$30:AJ$46,$F768)*(1-INDEX(AJ$121:AJ$137,$F768))</f>
        <v/>
      </c>
      <c r="AK768" s="37">
        <f>AK$12*$D768*INDEX(AK$21:AK$28,$E768)*INDEX(AK$30:AK$46,$F768)*(1-INDEX(AK$121:AK$137,$F768))</f>
        <v/>
      </c>
      <c r="AL768" s="37">
        <f>AL$12*$D768*INDEX(AL$21:AL$28,$E768)*INDEX(AL$30:AL$46,$F768)*(1-INDEX(AL$121:AL$137,$F768))</f>
        <v/>
      </c>
      <c r="AM768" s="37">
        <f>AM$12*$D768*INDEX(AM$21:AM$28,$E768)*INDEX(AM$30:AM$46,$F768)*(1-INDEX(AM$121:AM$137,$F768))</f>
        <v/>
      </c>
      <c r="AN768" s="37">
        <f>AN$12*$D768*INDEX(AN$21:AN$28,$E768)*INDEX(AN$30:AN$46,$F768)*(1-INDEX(AN$121:AN$137,$F768))</f>
        <v/>
      </c>
      <c r="AO768" s="37">
        <f>AO$12*$D768*INDEX(AO$21:AO$28,$E768)*INDEX(AO$30:AO$46,$F768)*(1-INDEX(AO$121:AO$137,$F768))</f>
        <v/>
      </c>
      <c r="AP768" s="37">
        <f>AP$12*$D768*INDEX(AP$21:AP$28,$E768)*INDEX(AP$30:AP$46,$F768)*(1-INDEX(AP$121:AP$137,$F768))</f>
        <v/>
      </c>
      <c r="AQ768" s="37">
        <f>AQ$12*$D768*INDEX(AQ$21:AQ$28,$E768)*INDEX(AQ$30:AQ$46,$F768)*(1-INDEX(AQ$121:AQ$137,$F768))</f>
        <v/>
      </c>
      <c r="AR768" s="37">
        <f>AR$12*$D768*INDEX(AR$21:AR$28,$E768)*INDEX(AR$30:AR$46,$F768)*(1-INDEX(AR$121:AR$137,$F768))</f>
        <v/>
      </c>
      <c r="AS768" s="37">
        <f>AS$12*$D768*INDEX(AS$21:AS$28,$E768)*INDEX(AS$30:AS$46,$F768)*(1-INDEX(AS$121:AS$137,$F768))</f>
        <v/>
      </c>
      <c r="AT768" s="37">
        <f>AT$12*$D768*INDEX(AT$21:AT$28,$E768)*INDEX(AT$30:AT$46,$F768)*(1-INDEX(AT$121:AT$137,$F768))</f>
        <v/>
      </c>
      <c r="AU768" s="37">
        <f>AU$12*$D768*INDEX(AU$21:AU$28,$E768)*INDEX(AU$30:AU$46,$F768)*(1-INDEX(AU$121:AU$137,$F768))</f>
        <v/>
      </c>
      <c r="AV768" s="37">
        <f>AV$12*$D768*INDEX(AV$21:AV$28,$E768)*INDEX(AV$30:AV$46,$F768)*(1-INDEX(AV$121:AV$137,$F768))</f>
        <v/>
      </c>
      <c r="AW768" s="37">
        <f>AW$12*$D768*INDEX(AW$21:AW$28,$E768)*INDEX(AW$30:AW$46,$F768)*(1-INDEX(AW$121:AW$137,$F768))</f>
        <v/>
      </c>
      <c r="AX768" s="37">
        <f>AX$12*$D768*INDEX(AX$21:AX$28,$E768)*INDEX(AX$30:AX$46,$F768)*(1-INDEX(AX$121:AX$137,$F768))</f>
        <v/>
      </c>
      <c r="AY768" s="40">
        <f>CARBONTAX(AY$12,$D768,INDEX(AY$21:AY$28,$E768),INDEX(AY$30:AY$46,$F768),INDEX(AY$121:AY$137,$F768))</f>
        <v/>
      </c>
    </row>
    <row r="769" hidden="1" outlineLevel="2">
      <c r="A769" s="14" t="inlineStr">
        <is>
          <t>ctxnew</t>
        </is>
      </c>
      <c r="B769" s="14" t="inlineStr">
        <is>
          <t>gso</t>
        </is>
      </c>
      <c r="C769" s="14" t="inlineStr">
        <is>
          <t>res</t>
        </is>
      </c>
      <c r="D769" s="37">
        <f>INDEX(Inputs!$T$5:$T$132,MATCH($B769&amp;"|"&amp;$C769,Inputs!$A$5:$A$132,0))</f>
        <v/>
      </c>
      <c r="E769" s="37">
        <f>INDEX(Inputs!$J$5:$J$132,MATCH($B769&amp;"|"&amp;$C769,Inputs!$A$5:$A$132,0))</f>
        <v/>
      </c>
      <c r="F769" s="37">
        <f>INDEX(Inputs!$K$5:$K$132,MATCH($B769&amp;"|"&amp;$C769,Inputs!$A$5:$A$132,0))</f>
        <v/>
      </c>
      <c r="G769" s="36" t="n"/>
      <c r="H769" s="14">
        <f>INDEX(Variables!$B$5:$B$105,MATCH($A769,Variables!$A$5:$A$105,0))&amp;IF($C769="",""," | "&amp;INDEX(Mapping!$B$5:$B$26,MATCH($C769,Mapping!$A$5:$A$26,0))&amp;" | "&amp;INDEX(Mapping!$B$30:$B$41,MATCH($B769,Mapping!$A$30:$A$41,0)))</f>
        <v/>
      </c>
      <c r="I769" s="14">
        <f>INDEX(Variables!$C$5:$C$105,MATCH($A769,Variables!$A$5:$A$105,0))</f>
        <v/>
      </c>
      <c r="J769" s="14">
        <f>INDEX(Variables!$E$5:$E$105,MATCH($A769,Variables!$A$5:$A$105,0))</f>
        <v/>
      </c>
      <c r="K769" s="11">
        <f>LOWER(Settings!$C$4)&amp;".mit."&amp;$A769&amp;IF($C769="","","."&amp;$C769&amp;"."&amp;$B769)&amp;IF(INDEX(Variables!$D$5:$D$105,MATCH($A769,Variables!$A$5:$A$105,0))="","","."&amp;INDEX(Variables!$D$5:$D$105,MATCH($A769,Variables!$A$5:$A$105,0)))&amp;"."&amp;K$5</f>
        <v/>
      </c>
      <c r="L769" s="38">
        <f>L$12*$D769*INDEX(L$21:L$28,$E769)*INDEX(L$30:L$46,$F769)*(1-INDEX(L$121:L$137,$F769))</f>
        <v/>
      </c>
      <c r="M769" s="37">
        <f>M$12*$D769*INDEX(M$21:M$28,$E769)*INDEX(M$30:M$46,$F769)*(1-INDEX(M$121:M$137,$F769))</f>
        <v/>
      </c>
      <c r="N769" s="37">
        <f>N$12*$D769*INDEX(N$21:N$28,$E769)*INDEX(N$30:N$46,$F769)*(1-INDEX(N$121:N$137,$F769))</f>
        <v/>
      </c>
      <c r="O769" s="37">
        <f>O$12*$D769*INDEX(O$21:O$28,$E769)*INDEX(O$30:O$46,$F769)*(1-INDEX(O$121:O$137,$F769))</f>
        <v/>
      </c>
      <c r="P769" s="37">
        <f>P$12*$D769*INDEX(P$21:P$28,$E769)*INDEX(P$30:P$46,$F769)*(1-INDEX(P$121:P$137,$F769))</f>
        <v/>
      </c>
      <c r="Q769" s="37">
        <f>Q$12*$D769*INDEX(Q$21:Q$28,$E769)*INDEX(Q$30:Q$46,$F769)*(1-INDEX(Q$121:Q$137,$F769))</f>
        <v/>
      </c>
      <c r="R769" s="37">
        <f>R$12*$D769*INDEX(R$21:R$28,$E769)*INDEX(R$30:R$46,$F769)*(1-INDEX(R$121:R$137,$F769))</f>
        <v/>
      </c>
      <c r="S769" s="37">
        <f>S$12*$D769*INDEX(S$21:S$28,$E769)*INDEX(S$30:S$46,$F769)*(1-INDEX(S$121:S$137,$F769))</f>
        <v/>
      </c>
      <c r="T769" s="37">
        <f>T$12*$D769*INDEX(T$21:T$28,$E769)*INDEX(T$30:T$46,$F769)*(1-INDEX(T$121:T$137,$F769))</f>
        <v/>
      </c>
      <c r="U769" s="37">
        <f>U$12*$D769*INDEX(U$21:U$28,$E769)*INDEX(U$30:U$46,$F769)*(1-INDEX(U$121:U$137,$F769))</f>
        <v/>
      </c>
      <c r="V769" s="37">
        <f>V$12*$D769*INDEX(V$21:V$28,$E769)*INDEX(V$30:V$46,$F769)*(1-INDEX(V$121:V$137,$F769))</f>
        <v/>
      </c>
      <c r="W769" s="37">
        <f>W$12*$D769*INDEX(W$21:W$28,$E769)*INDEX(W$30:W$46,$F769)*(1-INDEX(W$121:W$137,$F769))</f>
        <v/>
      </c>
      <c r="X769" s="37">
        <f>X$12*$D769*INDEX(X$21:X$28,$E769)*INDEX(X$30:X$46,$F769)*(1-INDEX(X$121:X$137,$F769))</f>
        <v/>
      </c>
      <c r="Y769" s="37">
        <f>Y$12*$D769*INDEX(Y$21:Y$28,$E769)*INDEX(Y$30:Y$46,$F769)*(1-INDEX(Y$121:Y$137,$F769))</f>
        <v/>
      </c>
      <c r="Z769" s="37">
        <f>Z$12*$D769*INDEX(Z$21:Z$28,$E769)*INDEX(Z$30:Z$46,$F769)*(1-INDEX(Z$121:Z$137,$F769))</f>
        <v/>
      </c>
      <c r="AA769" s="37">
        <f>AA$12*$D769*INDEX(AA$21:AA$28,$E769)*INDEX(AA$30:AA$46,$F769)*(1-INDEX(AA$121:AA$137,$F769))</f>
        <v/>
      </c>
      <c r="AB769" s="37">
        <f>AB$12*$D769*INDEX(AB$21:AB$28,$E769)*INDEX(AB$30:AB$46,$F769)*(1-INDEX(AB$121:AB$137,$F769))</f>
        <v/>
      </c>
      <c r="AC769" s="37">
        <f>AC$12*$D769*INDEX(AC$21:AC$28,$E769)*INDEX(AC$30:AC$46,$F769)*(1-INDEX(AC$121:AC$137,$F769))</f>
        <v/>
      </c>
      <c r="AD769" s="40">
        <f>CARBONTAX(AD$12,$D769,INDEX(AD$21:AD$28,$E769),INDEX(AD$30:AD$46,$F769),INDEX(AD$121:AD$137,$F769))</f>
        <v/>
      </c>
      <c r="AF769" s="11">
        <f>LOWER(Settings!$C$4)&amp;".mit."&amp;$A769&amp;IF($C769="","","."&amp;$C769&amp;"."&amp;$B769)&amp;IF(INDEX(Variables!$D$5:$D$105,MATCH($A769,Variables!$A$5:$A$105,0))="","","."&amp;INDEX(Variables!$D$5:$D$105,MATCH($A769,Variables!$A$5:$A$105,0)))&amp;"."&amp;AF$5</f>
        <v/>
      </c>
      <c r="AG769" s="38">
        <f>AG$12*$D769*INDEX(AG$21:AG$28,$E769)*INDEX(AG$30:AG$46,$F769)*(1-INDEX(AG$121:AG$137,$F769))</f>
        <v/>
      </c>
      <c r="AH769" s="37">
        <f>AH$12*$D769*INDEX(AH$21:AH$28,$E769)*INDEX(AH$30:AH$46,$F769)*(1-INDEX(AH$121:AH$137,$F769))</f>
        <v/>
      </c>
      <c r="AI769" s="37">
        <f>AI$12*$D769*INDEX(AI$21:AI$28,$E769)*INDEX(AI$30:AI$46,$F769)*(1-INDEX(AI$121:AI$137,$F769))</f>
        <v/>
      </c>
      <c r="AJ769" s="37">
        <f>AJ$12*$D769*INDEX(AJ$21:AJ$28,$E769)*INDEX(AJ$30:AJ$46,$F769)*(1-INDEX(AJ$121:AJ$137,$F769))</f>
        <v/>
      </c>
      <c r="AK769" s="37">
        <f>AK$12*$D769*INDEX(AK$21:AK$28,$E769)*INDEX(AK$30:AK$46,$F769)*(1-INDEX(AK$121:AK$137,$F769))</f>
        <v/>
      </c>
      <c r="AL769" s="37">
        <f>AL$12*$D769*INDEX(AL$21:AL$28,$E769)*INDEX(AL$30:AL$46,$F769)*(1-INDEX(AL$121:AL$137,$F769))</f>
        <v/>
      </c>
      <c r="AM769" s="37">
        <f>AM$12*$D769*INDEX(AM$21:AM$28,$E769)*INDEX(AM$30:AM$46,$F769)*(1-INDEX(AM$121:AM$137,$F769))</f>
        <v/>
      </c>
      <c r="AN769" s="37">
        <f>AN$12*$D769*INDEX(AN$21:AN$28,$E769)*INDEX(AN$30:AN$46,$F769)*(1-INDEX(AN$121:AN$137,$F769))</f>
        <v/>
      </c>
      <c r="AO769" s="37">
        <f>AO$12*$D769*INDEX(AO$21:AO$28,$E769)*INDEX(AO$30:AO$46,$F769)*(1-INDEX(AO$121:AO$137,$F769))</f>
        <v/>
      </c>
      <c r="AP769" s="37">
        <f>AP$12*$D769*INDEX(AP$21:AP$28,$E769)*INDEX(AP$30:AP$46,$F769)*(1-INDEX(AP$121:AP$137,$F769))</f>
        <v/>
      </c>
      <c r="AQ769" s="37">
        <f>AQ$12*$D769*INDEX(AQ$21:AQ$28,$E769)*INDEX(AQ$30:AQ$46,$F769)*(1-INDEX(AQ$121:AQ$137,$F769))</f>
        <v/>
      </c>
      <c r="AR769" s="37">
        <f>AR$12*$D769*INDEX(AR$21:AR$28,$E769)*INDEX(AR$30:AR$46,$F769)*(1-INDEX(AR$121:AR$137,$F769))</f>
        <v/>
      </c>
      <c r="AS769" s="37">
        <f>AS$12*$D769*INDEX(AS$21:AS$28,$E769)*INDEX(AS$30:AS$46,$F769)*(1-INDEX(AS$121:AS$137,$F769))</f>
        <v/>
      </c>
      <c r="AT769" s="37">
        <f>AT$12*$D769*INDEX(AT$21:AT$28,$E769)*INDEX(AT$30:AT$46,$F769)*(1-INDEX(AT$121:AT$137,$F769))</f>
        <v/>
      </c>
      <c r="AU769" s="37">
        <f>AU$12*$D769*INDEX(AU$21:AU$28,$E769)*INDEX(AU$30:AU$46,$F769)*(1-INDEX(AU$121:AU$137,$F769))</f>
        <v/>
      </c>
      <c r="AV769" s="37">
        <f>AV$12*$D769*INDEX(AV$21:AV$28,$E769)*INDEX(AV$30:AV$46,$F769)*(1-INDEX(AV$121:AV$137,$F769))</f>
        <v/>
      </c>
      <c r="AW769" s="37">
        <f>AW$12*$D769*INDEX(AW$21:AW$28,$E769)*INDEX(AW$30:AW$46,$F769)*(1-INDEX(AW$121:AW$137,$F769))</f>
        <v/>
      </c>
      <c r="AX769" s="37">
        <f>AX$12*$D769*INDEX(AX$21:AX$28,$E769)*INDEX(AX$30:AX$46,$F769)*(1-INDEX(AX$121:AX$137,$F769))</f>
        <v/>
      </c>
      <c r="AY769" s="40">
        <f>CARBONTAX(AY$12,$D769,INDEX(AY$21:AY$28,$E769),INDEX(AY$30:AY$46,$F769),INDEX(AY$121:AY$137,$F769))</f>
        <v/>
      </c>
    </row>
    <row r="770" hidden="1" outlineLevel="2">
      <c r="A770" s="14" t="inlineStr">
        <is>
          <t>ctxnew</t>
        </is>
      </c>
      <c r="B770" s="14" t="inlineStr">
        <is>
          <t>die</t>
        </is>
      </c>
      <c r="C770" s="14" t="inlineStr">
        <is>
          <t>res</t>
        </is>
      </c>
      <c r="D770" s="37">
        <f>INDEX(Inputs!$T$5:$T$132,MATCH($B770&amp;"|"&amp;$C770,Inputs!$A$5:$A$132,0))</f>
        <v/>
      </c>
      <c r="E770" s="37">
        <f>INDEX(Inputs!$J$5:$J$132,MATCH($B770&amp;"|"&amp;$C770,Inputs!$A$5:$A$132,0))</f>
        <v/>
      </c>
      <c r="F770" s="37">
        <f>INDEX(Inputs!$K$5:$K$132,MATCH($B770&amp;"|"&amp;$C770,Inputs!$A$5:$A$132,0))</f>
        <v/>
      </c>
      <c r="G770" s="36" t="n"/>
      <c r="H770" s="14">
        <f>INDEX(Variables!$B$5:$B$105,MATCH($A770,Variables!$A$5:$A$105,0))&amp;IF($C770="",""," | "&amp;INDEX(Mapping!$B$5:$B$26,MATCH($C770,Mapping!$A$5:$A$26,0))&amp;" | "&amp;INDEX(Mapping!$B$30:$B$41,MATCH($B770,Mapping!$A$30:$A$41,0)))</f>
        <v/>
      </c>
      <c r="I770" s="14">
        <f>INDEX(Variables!$C$5:$C$105,MATCH($A770,Variables!$A$5:$A$105,0))</f>
        <v/>
      </c>
      <c r="J770" s="14">
        <f>INDEX(Variables!$E$5:$E$105,MATCH($A770,Variables!$A$5:$A$105,0))</f>
        <v/>
      </c>
      <c r="K770" s="11">
        <f>LOWER(Settings!$C$4)&amp;".mit."&amp;$A770&amp;IF($C770="","","."&amp;$C770&amp;"."&amp;$B770)&amp;IF(INDEX(Variables!$D$5:$D$105,MATCH($A770,Variables!$A$5:$A$105,0))="","","."&amp;INDEX(Variables!$D$5:$D$105,MATCH($A770,Variables!$A$5:$A$105,0)))&amp;"."&amp;K$5</f>
        <v/>
      </c>
      <c r="L770" s="38">
        <f>L$12*$D770*INDEX(L$21:L$28,$E770)*INDEX(L$30:L$46,$F770)*(1-INDEX(L$121:L$137,$F770))</f>
        <v/>
      </c>
      <c r="M770" s="37">
        <f>M$12*$D770*INDEX(M$21:M$28,$E770)*INDEX(M$30:M$46,$F770)*(1-INDEX(M$121:M$137,$F770))</f>
        <v/>
      </c>
      <c r="N770" s="37">
        <f>N$12*$D770*INDEX(N$21:N$28,$E770)*INDEX(N$30:N$46,$F770)*(1-INDEX(N$121:N$137,$F770))</f>
        <v/>
      </c>
      <c r="O770" s="37">
        <f>O$12*$D770*INDEX(O$21:O$28,$E770)*INDEX(O$30:O$46,$F770)*(1-INDEX(O$121:O$137,$F770))</f>
        <v/>
      </c>
      <c r="P770" s="37">
        <f>P$12*$D770*INDEX(P$21:P$28,$E770)*INDEX(P$30:P$46,$F770)*(1-INDEX(P$121:P$137,$F770))</f>
        <v/>
      </c>
      <c r="Q770" s="37">
        <f>Q$12*$D770*INDEX(Q$21:Q$28,$E770)*INDEX(Q$30:Q$46,$F770)*(1-INDEX(Q$121:Q$137,$F770))</f>
        <v/>
      </c>
      <c r="R770" s="37">
        <f>R$12*$D770*INDEX(R$21:R$28,$E770)*INDEX(R$30:R$46,$F770)*(1-INDEX(R$121:R$137,$F770))</f>
        <v/>
      </c>
      <c r="S770" s="37">
        <f>S$12*$D770*INDEX(S$21:S$28,$E770)*INDEX(S$30:S$46,$F770)*(1-INDEX(S$121:S$137,$F770))</f>
        <v/>
      </c>
      <c r="T770" s="37">
        <f>T$12*$D770*INDEX(T$21:T$28,$E770)*INDEX(T$30:T$46,$F770)*(1-INDEX(T$121:T$137,$F770))</f>
        <v/>
      </c>
      <c r="U770" s="37">
        <f>U$12*$D770*INDEX(U$21:U$28,$E770)*INDEX(U$30:U$46,$F770)*(1-INDEX(U$121:U$137,$F770))</f>
        <v/>
      </c>
      <c r="V770" s="37">
        <f>V$12*$D770*INDEX(V$21:V$28,$E770)*INDEX(V$30:V$46,$F770)*(1-INDEX(V$121:V$137,$F770))</f>
        <v/>
      </c>
      <c r="W770" s="37">
        <f>W$12*$D770*INDEX(W$21:W$28,$E770)*INDEX(W$30:W$46,$F770)*(1-INDEX(W$121:W$137,$F770))</f>
        <v/>
      </c>
      <c r="X770" s="37">
        <f>X$12*$D770*INDEX(X$21:X$28,$E770)*INDEX(X$30:X$46,$F770)*(1-INDEX(X$121:X$137,$F770))</f>
        <v/>
      </c>
      <c r="Y770" s="37">
        <f>Y$12*$D770*INDEX(Y$21:Y$28,$E770)*INDEX(Y$30:Y$46,$F770)*(1-INDEX(Y$121:Y$137,$F770))</f>
        <v/>
      </c>
      <c r="Z770" s="37">
        <f>Z$12*$D770*INDEX(Z$21:Z$28,$E770)*INDEX(Z$30:Z$46,$F770)*(1-INDEX(Z$121:Z$137,$F770))</f>
        <v/>
      </c>
      <c r="AA770" s="37">
        <f>AA$12*$D770*INDEX(AA$21:AA$28,$E770)*INDEX(AA$30:AA$46,$F770)*(1-INDEX(AA$121:AA$137,$F770))</f>
        <v/>
      </c>
      <c r="AB770" s="37">
        <f>AB$12*$D770*INDEX(AB$21:AB$28,$E770)*INDEX(AB$30:AB$46,$F770)*(1-INDEX(AB$121:AB$137,$F770))</f>
        <v/>
      </c>
      <c r="AC770" s="37">
        <f>AC$12*$D770*INDEX(AC$21:AC$28,$E770)*INDEX(AC$30:AC$46,$F770)*(1-INDEX(AC$121:AC$137,$F770))</f>
        <v/>
      </c>
      <c r="AD770" s="40">
        <f>CARBONTAX(AD$12,$D770,INDEX(AD$21:AD$28,$E770),INDEX(AD$30:AD$46,$F770),INDEX(AD$121:AD$137,$F770))</f>
        <v/>
      </c>
      <c r="AF770" s="11">
        <f>LOWER(Settings!$C$4)&amp;".mit."&amp;$A770&amp;IF($C770="","","."&amp;$C770&amp;"."&amp;$B770)&amp;IF(INDEX(Variables!$D$5:$D$105,MATCH($A770,Variables!$A$5:$A$105,0))="","","."&amp;INDEX(Variables!$D$5:$D$105,MATCH($A770,Variables!$A$5:$A$105,0)))&amp;"."&amp;AF$5</f>
        <v/>
      </c>
      <c r="AG770" s="38">
        <f>AG$12*$D770*INDEX(AG$21:AG$28,$E770)*INDEX(AG$30:AG$46,$F770)*(1-INDEX(AG$121:AG$137,$F770))</f>
        <v/>
      </c>
      <c r="AH770" s="37">
        <f>AH$12*$D770*INDEX(AH$21:AH$28,$E770)*INDEX(AH$30:AH$46,$F770)*(1-INDEX(AH$121:AH$137,$F770))</f>
        <v/>
      </c>
      <c r="AI770" s="37">
        <f>AI$12*$D770*INDEX(AI$21:AI$28,$E770)*INDEX(AI$30:AI$46,$F770)*(1-INDEX(AI$121:AI$137,$F770))</f>
        <v/>
      </c>
      <c r="AJ770" s="37">
        <f>AJ$12*$D770*INDEX(AJ$21:AJ$28,$E770)*INDEX(AJ$30:AJ$46,$F770)*(1-INDEX(AJ$121:AJ$137,$F770))</f>
        <v/>
      </c>
      <c r="AK770" s="37">
        <f>AK$12*$D770*INDEX(AK$21:AK$28,$E770)*INDEX(AK$30:AK$46,$F770)*(1-INDEX(AK$121:AK$137,$F770))</f>
        <v/>
      </c>
      <c r="AL770" s="37">
        <f>AL$12*$D770*INDEX(AL$21:AL$28,$E770)*INDEX(AL$30:AL$46,$F770)*(1-INDEX(AL$121:AL$137,$F770))</f>
        <v/>
      </c>
      <c r="AM770" s="37">
        <f>AM$12*$D770*INDEX(AM$21:AM$28,$E770)*INDEX(AM$30:AM$46,$F770)*(1-INDEX(AM$121:AM$137,$F770))</f>
        <v/>
      </c>
      <c r="AN770" s="37">
        <f>AN$12*$D770*INDEX(AN$21:AN$28,$E770)*INDEX(AN$30:AN$46,$F770)*(1-INDEX(AN$121:AN$137,$F770))</f>
        <v/>
      </c>
      <c r="AO770" s="37">
        <f>AO$12*$D770*INDEX(AO$21:AO$28,$E770)*INDEX(AO$30:AO$46,$F770)*(1-INDEX(AO$121:AO$137,$F770))</f>
        <v/>
      </c>
      <c r="AP770" s="37">
        <f>AP$12*$D770*INDEX(AP$21:AP$28,$E770)*INDEX(AP$30:AP$46,$F770)*(1-INDEX(AP$121:AP$137,$F770))</f>
        <v/>
      </c>
      <c r="AQ770" s="37">
        <f>AQ$12*$D770*INDEX(AQ$21:AQ$28,$E770)*INDEX(AQ$30:AQ$46,$F770)*(1-INDEX(AQ$121:AQ$137,$F770))</f>
        <v/>
      </c>
      <c r="AR770" s="37">
        <f>AR$12*$D770*INDEX(AR$21:AR$28,$E770)*INDEX(AR$30:AR$46,$F770)*(1-INDEX(AR$121:AR$137,$F770))</f>
        <v/>
      </c>
      <c r="AS770" s="37">
        <f>AS$12*$D770*INDEX(AS$21:AS$28,$E770)*INDEX(AS$30:AS$46,$F770)*(1-INDEX(AS$121:AS$137,$F770))</f>
        <v/>
      </c>
      <c r="AT770" s="37">
        <f>AT$12*$D770*INDEX(AT$21:AT$28,$E770)*INDEX(AT$30:AT$46,$F770)*(1-INDEX(AT$121:AT$137,$F770))</f>
        <v/>
      </c>
      <c r="AU770" s="37">
        <f>AU$12*$D770*INDEX(AU$21:AU$28,$E770)*INDEX(AU$30:AU$46,$F770)*(1-INDEX(AU$121:AU$137,$F770))</f>
        <v/>
      </c>
      <c r="AV770" s="37">
        <f>AV$12*$D770*INDEX(AV$21:AV$28,$E770)*INDEX(AV$30:AV$46,$F770)*(1-INDEX(AV$121:AV$137,$F770))</f>
        <v/>
      </c>
      <c r="AW770" s="37">
        <f>AW$12*$D770*INDEX(AW$21:AW$28,$E770)*INDEX(AW$30:AW$46,$F770)*(1-INDEX(AW$121:AW$137,$F770))</f>
        <v/>
      </c>
      <c r="AX770" s="37">
        <f>AX$12*$D770*INDEX(AX$21:AX$28,$E770)*INDEX(AX$30:AX$46,$F770)*(1-INDEX(AX$121:AX$137,$F770))</f>
        <v/>
      </c>
      <c r="AY770" s="40">
        <f>CARBONTAX(AY$12,$D770,INDEX(AY$21:AY$28,$E770),INDEX(AY$30:AY$46,$F770),INDEX(AY$121:AY$137,$F770))</f>
        <v/>
      </c>
    </row>
    <row r="771" hidden="1" outlineLevel="2">
      <c r="A771" s="14" t="inlineStr">
        <is>
          <t>ctxnew</t>
        </is>
      </c>
      <c r="B771" s="14" t="inlineStr">
        <is>
          <t>lpg</t>
        </is>
      </c>
      <c r="C771" s="14" t="inlineStr">
        <is>
          <t>res</t>
        </is>
      </c>
      <c r="D771" s="37">
        <f>INDEX(Inputs!$T$5:$T$132,MATCH($B771&amp;"|"&amp;$C771,Inputs!$A$5:$A$132,0))</f>
        <v/>
      </c>
      <c r="E771" s="37">
        <f>INDEX(Inputs!$J$5:$J$132,MATCH($B771&amp;"|"&amp;$C771,Inputs!$A$5:$A$132,0))</f>
        <v/>
      </c>
      <c r="F771" s="37">
        <f>INDEX(Inputs!$K$5:$K$132,MATCH($B771&amp;"|"&amp;$C771,Inputs!$A$5:$A$132,0))</f>
        <v/>
      </c>
      <c r="G771" s="36" t="n"/>
      <c r="H771" s="14">
        <f>INDEX(Variables!$B$5:$B$105,MATCH($A771,Variables!$A$5:$A$105,0))&amp;IF($C771="",""," | "&amp;INDEX(Mapping!$B$5:$B$26,MATCH($C771,Mapping!$A$5:$A$26,0))&amp;" | "&amp;INDEX(Mapping!$B$30:$B$41,MATCH($B771,Mapping!$A$30:$A$41,0)))</f>
        <v/>
      </c>
      <c r="I771" s="14">
        <f>INDEX(Variables!$C$5:$C$105,MATCH($A771,Variables!$A$5:$A$105,0))</f>
        <v/>
      </c>
      <c r="J771" s="14">
        <f>INDEX(Variables!$E$5:$E$105,MATCH($A771,Variables!$A$5:$A$105,0))</f>
        <v/>
      </c>
      <c r="K771" s="11">
        <f>LOWER(Settings!$C$4)&amp;".mit."&amp;$A771&amp;IF($C771="","","."&amp;$C771&amp;"."&amp;$B771)&amp;IF(INDEX(Variables!$D$5:$D$105,MATCH($A771,Variables!$A$5:$A$105,0))="","","."&amp;INDEX(Variables!$D$5:$D$105,MATCH($A771,Variables!$A$5:$A$105,0)))&amp;"."&amp;K$5</f>
        <v/>
      </c>
      <c r="L771" s="38">
        <f>L$12*$D771*INDEX(L$21:L$28,$E771)*INDEX(L$30:L$46,$F771)*(1-INDEX(L$121:L$137,$F771))</f>
        <v/>
      </c>
      <c r="M771" s="37">
        <f>M$12*$D771*INDEX(M$21:M$28,$E771)*INDEX(M$30:M$46,$F771)*(1-INDEX(M$121:M$137,$F771))</f>
        <v/>
      </c>
      <c r="N771" s="37">
        <f>N$12*$D771*INDEX(N$21:N$28,$E771)*INDEX(N$30:N$46,$F771)*(1-INDEX(N$121:N$137,$F771))</f>
        <v/>
      </c>
      <c r="O771" s="37">
        <f>O$12*$D771*INDEX(O$21:O$28,$E771)*INDEX(O$30:O$46,$F771)*(1-INDEX(O$121:O$137,$F771))</f>
        <v/>
      </c>
      <c r="P771" s="37">
        <f>P$12*$D771*INDEX(P$21:P$28,$E771)*INDEX(P$30:P$46,$F771)*(1-INDEX(P$121:P$137,$F771))</f>
        <v/>
      </c>
      <c r="Q771" s="37">
        <f>Q$12*$D771*INDEX(Q$21:Q$28,$E771)*INDEX(Q$30:Q$46,$F771)*(1-INDEX(Q$121:Q$137,$F771))</f>
        <v/>
      </c>
      <c r="R771" s="37">
        <f>R$12*$D771*INDEX(R$21:R$28,$E771)*INDEX(R$30:R$46,$F771)*(1-INDEX(R$121:R$137,$F771))</f>
        <v/>
      </c>
      <c r="S771" s="37">
        <f>S$12*$D771*INDEX(S$21:S$28,$E771)*INDEX(S$30:S$46,$F771)*(1-INDEX(S$121:S$137,$F771))</f>
        <v/>
      </c>
      <c r="T771" s="37">
        <f>T$12*$D771*INDEX(T$21:T$28,$E771)*INDEX(T$30:T$46,$F771)*(1-INDEX(T$121:T$137,$F771))</f>
        <v/>
      </c>
      <c r="U771" s="37">
        <f>U$12*$D771*INDEX(U$21:U$28,$E771)*INDEX(U$30:U$46,$F771)*(1-INDEX(U$121:U$137,$F771))</f>
        <v/>
      </c>
      <c r="V771" s="37">
        <f>V$12*$D771*INDEX(V$21:V$28,$E771)*INDEX(V$30:V$46,$F771)*(1-INDEX(V$121:V$137,$F771))</f>
        <v/>
      </c>
      <c r="W771" s="37">
        <f>W$12*$D771*INDEX(W$21:W$28,$E771)*INDEX(W$30:W$46,$F771)*(1-INDEX(W$121:W$137,$F771))</f>
        <v/>
      </c>
      <c r="X771" s="37">
        <f>X$12*$D771*INDEX(X$21:X$28,$E771)*INDEX(X$30:X$46,$F771)*(1-INDEX(X$121:X$137,$F771))</f>
        <v/>
      </c>
      <c r="Y771" s="37">
        <f>Y$12*$D771*INDEX(Y$21:Y$28,$E771)*INDEX(Y$30:Y$46,$F771)*(1-INDEX(Y$121:Y$137,$F771))</f>
        <v/>
      </c>
      <c r="Z771" s="37">
        <f>Z$12*$D771*INDEX(Z$21:Z$28,$E771)*INDEX(Z$30:Z$46,$F771)*(1-INDEX(Z$121:Z$137,$F771))</f>
        <v/>
      </c>
      <c r="AA771" s="37">
        <f>AA$12*$D771*INDEX(AA$21:AA$28,$E771)*INDEX(AA$30:AA$46,$F771)*(1-INDEX(AA$121:AA$137,$F771))</f>
        <v/>
      </c>
      <c r="AB771" s="37">
        <f>AB$12*$D771*INDEX(AB$21:AB$28,$E771)*INDEX(AB$30:AB$46,$F771)*(1-INDEX(AB$121:AB$137,$F771))</f>
        <v/>
      </c>
      <c r="AC771" s="37">
        <f>AC$12*$D771*INDEX(AC$21:AC$28,$E771)*INDEX(AC$30:AC$46,$F771)*(1-INDEX(AC$121:AC$137,$F771))</f>
        <v/>
      </c>
      <c r="AD771" s="40">
        <f>CARBONTAX(AD$12,$D771,INDEX(AD$21:AD$28,$E771),INDEX(AD$30:AD$46,$F771),INDEX(AD$121:AD$137,$F771))</f>
        <v/>
      </c>
      <c r="AF771" s="11">
        <f>LOWER(Settings!$C$4)&amp;".mit."&amp;$A771&amp;IF($C771="","","."&amp;$C771&amp;"."&amp;$B771)&amp;IF(INDEX(Variables!$D$5:$D$105,MATCH($A771,Variables!$A$5:$A$105,0))="","","."&amp;INDEX(Variables!$D$5:$D$105,MATCH($A771,Variables!$A$5:$A$105,0)))&amp;"."&amp;AF$5</f>
        <v/>
      </c>
      <c r="AG771" s="38">
        <f>AG$12*$D771*INDEX(AG$21:AG$28,$E771)*INDEX(AG$30:AG$46,$F771)*(1-INDEX(AG$121:AG$137,$F771))</f>
        <v/>
      </c>
      <c r="AH771" s="37">
        <f>AH$12*$D771*INDEX(AH$21:AH$28,$E771)*INDEX(AH$30:AH$46,$F771)*(1-INDEX(AH$121:AH$137,$F771))</f>
        <v/>
      </c>
      <c r="AI771" s="37">
        <f>AI$12*$D771*INDEX(AI$21:AI$28,$E771)*INDEX(AI$30:AI$46,$F771)*(1-INDEX(AI$121:AI$137,$F771))</f>
        <v/>
      </c>
      <c r="AJ771" s="37">
        <f>AJ$12*$D771*INDEX(AJ$21:AJ$28,$E771)*INDEX(AJ$30:AJ$46,$F771)*(1-INDEX(AJ$121:AJ$137,$F771))</f>
        <v/>
      </c>
      <c r="AK771" s="37">
        <f>AK$12*$D771*INDEX(AK$21:AK$28,$E771)*INDEX(AK$30:AK$46,$F771)*(1-INDEX(AK$121:AK$137,$F771))</f>
        <v/>
      </c>
      <c r="AL771" s="37">
        <f>AL$12*$D771*INDEX(AL$21:AL$28,$E771)*INDEX(AL$30:AL$46,$F771)*(1-INDEX(AL$121:AL$137,$F771))</f>
        <v/>
      </c>
      <c r="AM771" s="37">
        <f>AM$12*$D771*INDEX(AM$21:AM$28,$E771)*INDEX(AM$30:AM$46,$F771)*(1-INDEX(AM$121:AM$137,$F771))</f>
        <v/>
      </c>
      <c r="AN771" s="37">
        <f>AN$12*$D771*INDEX(AN$21:AN$28,$E771)*INDEX(AN$30:AN$46,$F771)*(1-INDEX(AN$121:AN$137,$F771))</f>
        <v/>
      </c>
      <c r="AO771" s="37">
        <f>AO$12*$D771*INDEX(AO$21:AO$28,$E771)*INDEX(AO$30:AO$46,$F771)*(1-INDEX(AO$121:AO$137,$F771))</f>
        <v/>
      </c>
      <c r="AP771" s="37">
        <f>AP$12*$D771*INDEX(AP$21:AP$28,$E771)*INDEX(AP$30:AP$46,$F771)*(1-INDEX(AP$121:AP$137,$F771))</f>
        <v/>
      </c>
      <c r="AQ771" s="37">
        <f>AQ$12*$D771*INDEX(AQ$21:AQ$28,$E771)*INDEX(AQ$30:AQ$46,$F771)*(1-INDEX(AQ$121:AQ$137,$F771))</f>
        <v/>
      </c>
      <c r="AR771" s="37">
        <f>AR$12*$D771*INDEX(AR$21:AR$28,$E771)*INDEX(AR$30:AR$46,$F771)*(1-INDEX(AR$121:AR$137,$F771))</f>
        <v/>
      </c>
      <c r="AS771" s="37">
        <f>AS$12*$D771*INDEX(AS$21:AS$28,$E771)*INDEX(AS$30:AS$46,$F771)*(1-INDEX(AS$121:AS$137,$F771))</f>
        <v/>
      </c>
      <c r="AT771" s="37">
        <f>AT$12*$D771*INDEX(AT$21:AT$28,$E771)*INDEX(AT$30:AT$46,$F771)*(1-INDEX(AT$121:AT$137,$F771))</f>
        <v/>
      </c>
      <c r="AU771" s="37">
        <f>AU$12*$D771*INDEX(AU$21:AU$28,$E771)*INDEX(AU$30:AU$46,$F771)*(1-INDEX(AU$121:AU$137,$F771))</f>
        <v/>
      </c>
      <c r="AV771" s="37">
        <f>AV$12*$D771*INDEX(AV$21:AV$28,$E771)*INDEX(AV$30:AV$46,$F771)*(1-INDEX(AV$121:AV$137,$F771))</f>
        <v/>
      </c>
      <c r="AW771" s="37">
        <f>AW$12*$D771*INDEX(AW$21:AW$28,$E771)*INDEX(AW$30:AW$46,$F771)*(1-INDEX(AW$121:AW$137,$F771))</f>
        <v/>
      </c>
      <c r="AX771" s="37">
        <f>AX$12*$D771*INDEX(AX$21:AX$28,$E771)*INDEX(AX$30:AX$46,$F771)*(1-INDEX(AX$121:AX$137,$F771))</f>
        <v/>
      </c>
      <c r="AY771" s="40">
        <f>CARBONTAX(AY$12,$D771,INDEX(AY$21:AY$28,$E771),INDEX(AY$30:AY$46,$F771),INDEX(AY$121:AY$137,$F771))</f>
        <v/>
      </c>
    </row>
    <row r="772" hidden="1" outlineLevel="2">
      <c r="A772" s="14" t="inlineStr">
        <is>
          <t>ctxnew</t>
        </is>
      </c>
      <c r="B772" s="14" t="inlineStr">
        <is>
          <t>ker</t>
        </is>
      </c>
      <c r="C772" s="14" t="inlineStr">
        <is>
          <t>res</t>
        </is>
      </c>
      <c r="D772" s="37">
        <f>INDEX(Inputs!$T$5:$T$132,MATCH($B772&amp;"|"&amp;$C772,Inputs!$A$5:$A$132,0))</f>
        <v/>
      </c>
      <c r="E772" s="37">
        <f>INDEX(Inputs!$J$5:$J$132,MATCH($B772&amp;"|"&amp;$C772,Inputs!$A$5:$A$132,0))</f>
        <v/>
      </c>
      <c r="F772" s="37">
        <f>INDEX(Inputs!$K$5:$K$132,MATCH($B772&amp;"|"&amp;$C772,Inputs!$A$5:$A$132,0))</f>
        <v/>
      </c>
      <c r="G772" s="36" t="n"/>
      <c r="H772" s="14">
        <f>INDEX(Variables!$B$5:$B$105,MATCH($A772,Variables!$A$5:$A$105,0))&amp;IF($C772="",""," | "&amp;INDEX(Mapping!$B$5:$B$26,MATCH($C772,Mapping!$A$5:$A$26,0))&amp;" | "&amp;INDEX(Mapping!$B$30:$B$41,MATCH($B772,Mapping!$A$30:$A$41,0)))</f>
        <v/>
      </c>
      <c r="I772" s="14">
        <f>INDEX(Variables!$C$5:$C$105,MATCH($A772,Variables!$A$5:$A$105,0))</f>
        <v/>
      </c>
      <c r="J772" s="14">
        <f>INDEX(Variables!$E$5:$E$105,MATCH($A772,Variables!$A$5:$A$105,0))</f>
        <v/>
      </c>
      <c r="K772" s="11">
        <f>LOWER(Settings!$C$4)&amp;".mit."&amp;$A772&amp;IF($C772="","","."&amp;$C772&amp;"."&amp;$B772)&amp;IF(INDEX(Variables!$D$5:$D$105,MATCH($A772,Variables!$A$5:$A$105,0))="","","."&amp;INDEX(Variables!$D$5:$D$105,MATCH($A772,Variables!$A$5:$A$105,0)))&amp;"."&amp;K$5</f>
        <v/>
      </c>
      <c r="L772" s="38">
        <f>L$12*$D772*INDEX(L$21:L$28,$E772)*INDEX(L$30:L$46,$F772)*(1-INDEX(L$121:L$137,$F772))</f>
        <v/>
      </c>
      <c r="M772" s="37">
        <f>M$12*$D772*INDEX(M$21:M$28,$E772)*INDEX(M$30:M$46,$F772)*(1-INDEX(M$121:M$137,$F772))</f>
        <v/>
      </c>
      <c r="N772" s="37">
        <f>N$12*$D772*INDEX(N$21:N$28,$E772)*INDEX(N$30:N$46,$F772)*(1-INDEX(N$121:N$137,$F772))</f>
        <v/>
      </c>
      <c r="O772" s="37">
        <f>O$12*$D772*INDEX(O$21:O$28,$E772)*INDEX(O$30:O$46,$F772)*(1-INDEX(O$121:O$137,$F772))</f>
        <v/>
      </c>
      <c r="P772" s="37">
        <f>P$12*$D772*INDEX(P$21:P$28,$E772)*INDEX(P$30:P$46,$F772)*(1-INDEX(P$121:P$137,$F772))</f>
        <v/>
      </c>
      <c r="Q772" s="37">
        <f>Q$12*$D772*INDEX(Q$21:Q$28,$E772)*INDEX(Q$30:Q$46,$F772)*(1-INDEX(Q$121:Q$137,$F772))</f>
        <v/>
      </c>
      <c r="R772" s="37">
        <f>R$12*$D772*INDEX(R$21:R$28,$E772)*INDEX(R$30:R$46,$F772)*(1-INDEX(R$121:R$137,$F772))</f>
        <v/>
      </c>
      <c r="S772" s="37">
        <f>S$12*$D772*INDEX(S$21:S$28,$E772)*INDEX(S$30:S$46,$F772)*(1-INDEX(S$121:S$137,$F772))</f>
        <v/>
      </c>
      <c r="T772" s="37">
        <f>T$12*$D772*INDEX(T$21:T$28,$E772)*INDEX(T$30:T$46,$F772)*(1-INDEX(T$121:T$137,$F772))</f>
        <v/>
      </c>
      <c r="U772" s="37">
        <f>U$12*$D772*INDEX(U$21:U$28,$E772)*INDEX(U$30:U$46,$F772)*(1-INDEX(U$121:U$137,$F772))</f>
        <v/>
      </c>
      <c r="V772" s="37">
        <f>V$12*$D772*INDEX(V$21:V$28,$E772)*INDEX(V$30:V$46,$F772)*(1-INDEX(V$121:V$137,$F772))</f>
        <v/>
      </c>
      <c r="W772" s="37">
        <f>W$12*$D772*INDEX(W$21:W$28,$E772)*INDEX(W$30:W$46,$F772)*(1-INDEX(W$121:W$137,$F772))</f>
        <v/>
      </c>
      <c r="X772" s="37">
        <f>X$12*$D772*INDEX(X$21:X$28,$E772)*INDEX(X$30:X$46,$F772)*(1-INDEX(X$121:X$137,$F772))</f>
        <v/>
      </c>
      <c r="Y772" s="37">
        <f>Y$12*$D772*INDEX(Y$21:Y$28,$E772)*INDEX(Y$30:Y$46,$F772)*(1-INDEX(Y$121:Y$137,$F772))</f>
        <v/>
      </c>
      <c r="Z772" s="37">
        <f>Z$12*$D772*INDEX(Z$21:Z$28,$E772)*INDEX(Z$30:Z$46,$F772)*(1-INDEX(Z$121:Z$137,$F772))</f>
        <v/>
      </c>
      <c r="AA772" s="37">
        <f>AA$12*$D772*INDEX(AA$21:AA$28,$E772)*INDEX(AA$30:AA$46,$F772)*(1-INDEX(AA$121:AA$137,$F772))</f>
        <v/>
      </c>
      <c r="AB772" s="37">
        <f>AB$12*$D772*INDEX(AB$21:AB$28,$E772)*INDEX(AB$30:AB$46,$F772)*(1-INDEX(AB$121:AB$137,$F772))</f>
        <v/>
      </c>
      <c r="AC772" s="37">
        <f>AC$12*$D772*INDEX(AC$21:AC$28,$E772)*INDEX(AC$30:AC$46,$F772)*(1-INDEX(AC$121:AC$137,$F772))</f>
        <v/>
      </c>
      <c r="AD772" s="40">
        <f>CARBONTAX(AD$12,$D772,INDEX(AD$21:AD$28,$E772),INDEX(AD$30:AD$46,$F772),INDEX(AD$121:AD$137,$F772))</f>
        <v/>
      </c>
      <c r="AF772" s="11">
        <f>LOWER(Settings!$C$4)&amp;".mit."&amp;$A772&amp;IF($C772="","","."&amp;$C772&amp;"."&amp;$B772)&amp;IF(INDEX(Variables!$D$5:$D$105,MATCH($A772,Variables!$A$5:$A$105,0))="","","."&amp;INDEX(Variables!$D$5:$D$105,MATCH($A772,Variables!$A$5:$A$105,0)))&amp;"."&amp;AF$5</f>
        <v/>
      </c>
      <c r="AG772" s="38">
        <f>AG$12*$D772*INDEX(AG$21:AG$28,$E772)*INDEX(AG$30:AG$46,$F772)*(1-INDEX(AG$121:AG$137,$F772))</f>
        <v/>
      </c>
      <c r="AH772" s="37">
        <f>AH$12*$D772*INDEX(AH$21:AH$28,$E772)*INDEX(AH$30:AH$46,$F772)*(1-INDEX(AH$121:AH$137,$F772))</f>
        <v/>
      </c>
      <c r="AI772" s="37">
        <f>AI$12*$D772*INDEX(AI$21:AI$28,$E772)*INDEX(AI$30:AI$46,$F772)*(1-INDEX(AI$121:AI$137,$F772))</f>
        <v/>
      </c>
      <c r="AJ772" s="37">
        <f>AJ$12*$D772*INDEX(AJ$21:AJ$28,$E772)*INDEX(AJ$30:AJ$46,$F772)*(1-INDEX(AJ$121:AJ$137,$F772))</f>
        <v/>
      </c>
      <c r="AK772" s="37">
        <f>AK$12*$D772*INDEX(AK$21:AK$28,$E772)*INDEX(AK$30:AK$46,$F772)*(1-INDEX(AK$121:AK$137,$F772))</f>
        <v/>
      </c>
      <c r="AL772" s="37">
        <f>AL$12*$D772*INDEX(AL$21:AL$28,$E772)*INDEX(AL$30:AL$46,$F772)*(1-INDEX(AL$121:AL$137,$F772))</f>
        <v/>
      </c>
      <c r="AM772" s="37">
        <f>AM$12*$D772*INDEX(AM$21:AM$28,$E772)*INDEX(AM$30:AM$46,$F772)*(1-INDEX(AM$121:AM$137,$F772))</f>
        <v/>
      </c>
      <c r="AN772" s="37">
        <f>AN$12*$D772*INDEX(AN$21:AN$28,$E772)*INDEX(AN$30:AN$46,$F772)*(1-INDEX(AN$121:AN$137,$F772))</f>
        <v/>
      </c>
      <c r="AO772" s="37">
        <f>AO$12*$D772*INDEX(AO$21:AO$28,$E772)*INDEX(AO$30:AO$46,$F772)*(1-INDEX(AO$121:AO$137,$F772))</f>
        <v/>
      </c>
      <c r="AP772" s="37">
        <f>AP$12*$D772*INDEX(AP$21:AP$28,$E772)*INDEX(AP$30:AP$46,$F772)*(1-INDEX(AP$121:AP$137,$F772))</f>
        <v/>
      </c>
      <c r="AQ772" s="37">
        <f>AQ$12*$D772*INDEX(AQ$21:AQ$28,$E772)*INDEX(AQ$30:AQ$46,$F772)*(1-INDEX(AQ$121:AQ$137,$F772))</f>
        <v/>
      </c>
      <c r="AR772" s="37">
        <f>AR$12*$D772*INDEX(AR$21:AR$28,$E772)*INDEX(AR$30:AR$46,$F772)*(1-INDEX(AR$121:AR$137,$F772))</f>
        <v/>
      </c>
      <c r="AS772" s="37">
        <f>AS$12*$D772*INDEX(AS$21:AS$28,$E772)*INDEX(AS$30:AS$46,$F772)*(1-INDEX(AS$121:AS$137,$F772))</f>
        <v/>
      </c>
      <c r="AT772" s="37">
        <f>AT$12*$D772*INDEX(AT$21:AT$28,$E772)*INDEX(AT$30:AT$46,$F772)*(1-INDEX(AT$121:AT$137,$F772))</f>
        <v/>
      </c>
      <c r="AU772" s="37">
        <f>AU$12*$D772*INDEX(AU$21:AU$28,$E772)*INDEX(AU$30:AU$46,$F772)*(1-INDEX(AU$121:AU$137,$F772))</f>
        <v/>
      </c>
      <c r="AV772" s="37">
        <f>AV$12*$D772*INDEX(AV$21:AV$28,$E772)*INDEX(AV$30:AV$46,$F772)*(1-INDEX(AV$121:AV$137,$F772))</f>
        <v/>
      </c>
      <c r="AW772" s="37">
        <f>AW$12*$D772*INDEX(AW$21:AW$28,$E772)*INDEX(AW$30:AW$46,$F772)*(1-INDEX(AW$121:AW$137,$F772))</f>
        <v/>
      </c>
      <c r="AX772" s="37">
        <f>AX$12*$D772*INDEX(AX$21:AX$28,$E772)*INDEX(AX$30:AX$46,$F772)*(1-INDEX(AX$121:AX$137,$F772))</f>
        <v/>
      </c>
      <c r="AY772" s="40">
        <f>CARBONTAX(AY$12,$D772,INDEX(AY$21:AY$28,$E772),INDEX(AY$30:AY$46,$F772),INDEX(AY$121:AY$137,$F772))</f>
        <v/>
      </c>
    </row>
    <row r="773" hidden="1" outlineLevel="2">
      <c r="A773" s="14" t="inlineStr">
        <is>
          <t>ctxnew</t>
        </is>
      </c>
      <c r="B773" s="14" t="inlineStr">
        <is>
          <t>oop</t>
        </is>
      </c>
      <c r="C773" s="14" t="inlineStr">
        <is>
          <t>res</t>
        </is>
      </c>
      <c r="D773" s="37">
        <f>INDEX(Inputs!$T$5:$T$132,MATCH($B773&amp;"|"&amp;$C773,Inputs!$A$5:$A$132,0))</f>
        <v/>
      </c>
      <c r="E773" s="37">
        <f>INDEX(Inputs!$J$5:$J$132,MATCH($B773&amp;"|"&amp;$C773,Inputs!$A$5:$A$132,0))</f>
        <v/>
      </c>
      <c r="F773" s="37">
        <f>INDEX(Inputs!$K$5:$K$132,MATCH($B773&amp;"|"&amp;$C773,Inputs!$A$5:$A$132,0))</f>
        <v/>
      </c>
      <c r="G773" s="36" t="n"/>
      <c r="H773" s="14">
        <f>INDEX(Variables!$B$5:$B$105,MATCH($A773,Variables!$A$5:$A$105,0))&amp;IF($C773="",""," | "&amp;INDEX(Mapping!$B$5:$B$26,MATCH($C773,Mapping!$A$5:$A$26,0))&amp;" | "&amp;INDEX(Mapping!$B$30:$B$41,MATCH($B773,Mapping!$A$30:$A$41,0)))</f>
        <v/>
      </c>
      <c r="I773" s="14">
        <f>INDEX(Variables!$C$5:$C$105,MATCH($A773,Variables!$A$5:$A$105,0))</f>
        <v/>
      </c>
      <c r="J773" s="14">
        <f>INDEX(Variables!$E$5:$E$105,MATCH($A773,Variables!$A$5:$A$105,0))</f>
        <v/>
      </c>
      <c r="K773" s="11">
        <f>LOWER(Settings!$C$4)&amp;".mit."&amp;$A773&amp;IF($C773="","","."&amp;$C773&amp;"."&amp;$B773)&amp;IF(INDEX(Variables!$D$5:$D$105,MATCH($A773,Variables!$A$5:$A$105,0))="","","."&amp;INDEX(Variables!$D$5:$D$105,MATCH($A773,Variables!$A$5:$A$105,0)))&amp;"."&amp;K$5</f>
        <v/>
      </c>
      <c r="L773" s="38">
        <f>L$12*$D773*INDEX(L$21:L$28,$E773)*INDEX(L$30:L$46,$F773)*(1-INDEX(L$121:L$137,$F773))</f>
        <v/>
      </c>
      <c r="M773" s="37">
        <f>M$12*$D773*INDEX(M$21:M$28,$E773)*INDEX(M$30:M$46,$F773)*(1-INDEX(M$121:M$137,$F773))</f>
        <v/>
      </c>
      <c r="N773" s="37">
        <f>N$12*$D773*INDEX(N$21:N$28,$E773)*INDEX(N$30:N$46,$F773)*(1-INDEX(N$121:N$137,$F773))</f>
        <v/>
      </c>
      <c r="O773" s="37">
        <f>O$12*$D773*INDEX(O$21:O$28,$E773)*INDEX(O$30:O$46,$F773)*(1-INDEX(O$121:O$137,$F773))</f>
        <v/>
      </c>
      <c r="P773" s="37">
        <f>P$12*$D773*INDEX(P$21:P$28,$E773)*INDEX(P$30:P$46,$F773)*(1-INDEX(P$121:P$137,$F773))</f>
        <v/>
      </c>
      <c r="Q773" s="37">
        <f>Q$12*$D773*INDEX(Q$21:Q$28,$E773)*INDEX(Q$30:Q$46,$F773)*(1-INDEX(Q$121:Q$137,$F773))</f>
        <v/>
      </c>
      <c r="R773" s="37">
        <f>R$12*$D773*INDEX(R$21:R$28,$E773)*INDEX(R$30:R$46,$F773)*(1-INDEX(R$121:R$137,$F773))</f>
        <v/>
      </c>
      <c r="S773" s="37">
        <f>S$12*$D773*INDEX(S$21:S$28,$E773)*INDEX(S$30:S$46,$F773)*(1-INDEX(S$121:S$137,$F773))</f>
        <v/>
      </c>
      <c r="T773" s="37">
        <f>T$12*$D773*INDEX(T$21:T$28,$E773)*INDEX(T$30:T$46,$F773)*(1-INDEX(T$121:T$137,$F773))</f>
        <v/>
      </c>
      <c r="U773" s="37">
        <f>U$12*$D773*INDEX(U$21:U$28,$E773)*INDEX(U$30:U$46,$F773)*(1-INDEX(U$121:U$137,$F773))</f>
        <v/>
      </c>
      <c r="V773" s="37">
        <f>V$12*$D773*INDEX(V$21:V$28,$E773)*INDEX(V$30:V$46,$F773)*(1-INDEX(V$121:V$137,$F773))</f>
        <v/>
      </c>
      <c r="W773" s="37">
        <f>W$12*$D773*INDEX(W$21:W$28,$E773)*INDEX(W$30:W$46,$F773)*(1-INDEX(W$121:W$137,$F773))</f>
        <v/>
      </c>
      <c r="X773" s="37">
        <f>X$12*$D773*INDEX(X$21:X$28,$E773)*INDEX(X$30:X$46,$F773)*(1-INDEX(X$121:X$137,$F773))</f>
        <v/>
      </c>
      <c r="Y773" s="37">
        <f>Y$12*$D773*INDEX(Y$21:Y$28,$E773)*INDEX(Y$30:Y$46,$F773)*(1-INDEX(Y$121:Y$137,$F773))</f>
        <v/>
      </c>
      <c r="Z773" s="37">
        <f>Z$12*$D773*INDEX(Z$21:Z$28,$E773)*INDEX(Z$30:Z$46,$F773)*(1-INDEX(Z$121:Z$137,$F773))</f>
        <v/>
      </c>
      <c r="AA773" s="37">
        <f>AA$12*$D773*INDEX(AA$21:AA$28,$E773)*INDEX(AA$30:AA$46,$F773)*(1-INDEX(AA$121:AA$137,$F773))</f>
        <v/>
      </c>
      <c r="AB773" s="37">
        <f>AB$12*$D773*INDEX(AB$21:AB$28,$E773)*INDEX(AB$30:AB$46,$F773)*(1-INDEX(AB$121:AB$137,$F773))</f>
        <v/>
      </c>
      <c r="AC773" s="37">
        <f>AC$12*$D773*INDEX(AC$21:AC$28,$E773)*INDEX(AC$30:AC$46,$F773)*(1-INDEX(AC$121:AC$137,$F773))</f>
        <v/>
      </c>
      <c r="AD773" s="40">
        <f>CARBONTAX(AD$12,$D773,INDEX(AD$21:AD$28,$E773),INDEX(AD$30:AD$46,$F773),INDEX(AD$121:AD$137,$F773))</f>
        <v/>
      </c>
      <c r="AF773" s="11">
        <f>LOWER(Settings!$C$4)&amp;".mit."&amp;$A773&amp;IF($C773="","","."&amp;$C773&amp;"."&amp;$B773)&amp;IF(INDEX(Variables!$D$5:$D$105,MATCH($A773,Variables!$A$5:$A$105,0))="","","."&amp;INDEX(Variables!$D$5:$D$105,MATCH($A773,Variables!$A$5:$A$105,0)))&amp;"."&amp;AF$5</f>
        <v/>
      </c>
      <c r="AG773" s="38">
        <f>AG$12*$D773*INDEX(AG$21:AG$28,$E773)*INDEX(AG$30:AG$46,$F773)*(1-INDEX(AG$121:AG$137,$F773))</f>
        <v/>
      </c>
      <c r="AH773" s="37">
        <f>AH$12*$D773*INDEX(AH$21:AH$28,$E773)*INDEX(AH$30:AH$46,$F773)*(1-INDEX(AH$121:AH$137,$F773))</f>
        <v/>
      </c>
      <c r="AI773" s="37">
        <f>AI$12*$D773*INDEX(AI$21:AI$28,$E773)*INDEX(AI$30:AI$46,$F773)*(1-INDEX(AI$121:AI$137,$F773))</f>
        <v/>
      </c>
      <c r="AJ773" s="37">
        <f>AJ$12*$D773*INDEX(AJ$21:AJ$28,$E773)*INDEX(AJ$30:AJ$46,$F773)*(1-INDEX(AJ$121:AJ$137,$F773))</f>
        <v/>
      </c>
      <c r="AK773" s="37">
        <f>AK$12*$D773*INDEX(AK$21:AK$28,$E773)*INDEX(AK$30:AK$46,$F773)*(1-INDEX(AK$121:AK$137,$F773))</f>
        <v/>
      </c>
      <c r="AL773" s="37">
        <f>AL$12*$D773*INDEX(AL$21:AL$28,$E773)*INDEX(AL$30:AL$46,$F773)*(1-INDEX(AL$121:AL$137,$F773))</f>
        <v/>
      </c>
      <c r="AM773" s="37">
        <f>AM$12*$D773*INDEX(AM$21:AM$28,$E773)*INDEX(AM$30:AM$46,$F773)*(1-INDEX(AM$121:AM$137,$F773))</f>
        <v/>
      </c>
      <c r="AN773" s="37">
        <f>AN$12*$D773*INDEX(AN$21:AN$28,$E773)*INDEX(AN$30:AN$46,$F773)*(1-INDEX(AN$121:AN$137,$F773))</f>
        <v/>
      </c>
      <c r="AO773" s="37">
        <f>AO$12*$D773*INDEX(AO$21:AO$28,$E773)*INDEX(AO$30:AO$46,$F773)*(1-INDEX(AO$121:AO$137,$F773))</f>
        <v/>
      </c>
      <c r="AP773" s="37">
        <f>AP$12*$D773*INDEX(AP$21:AP$28,$E773)*INDEX(AP$30:AP$46,$F773)*(1-INDEX(AP$121:AP$137,$F773))</f>
        <v/>
      </c>
      <c r="AQ773" s="37">
        <f>AQ$12*$D773*INDEX(AQ$21:AQ$28,$E773)*INDEX(AQ$30:AQ$46,$F773)*(1-INDEX(AQ$121:AQ$137,$F773))</f>
        <v/>
      </c>
      <c r="AR773" s="37">
        <f>AR$12*$D773*INDEX(AR$21:AR$28,$E773)*INDEX(AR$30:AR$46,$F773)*(1-INDEX(AR$121:AR$137,$F773))</f>
        <v/>
      </c>
      <c r="AS773" s="37">
        <f>AS$12*$D773*INDEX(AS$21:AS$28,$E773)*INDEX(AS$30:AS$46,$F773)*(1-INDEX(AS$121:AS$137,$F773))</f>
        <v/>
      </c>
      <c r="AT773" s="37">
        <f>AT$12*$D773*INDEX(AT$21:AT$28,$E773)*INDEX(AT$30:AT$46,$F773)*(1-INDEX(AT$121:AT$137,$F773))</f>
        <v/>
      </c>
      <c r="AU773" s="37">
        <f>AU$12*$D773*INDEX(AU$21:AU$28,$E773)*INDEX(AU$30:AU$46,$F773)*(1-INDEX(AU$121:AU$137,$F773))</f>
        <v/>
      </c>
      <c r="AV773" s="37">
        <f>AV$12*$D773*INDEX(AV$21:AV$28,$E773)*INDEX(AV$30:AV$46,$F773)*(1-INDEX(AV$121:AV$137,$F773))</f>
        <v/>
      </c>
      <c r="AW773" s="37">
        <f>AW$12*$D773*INDEX(AW$21:AW$28,$E773)*INDEX(AW$30:AW$46,$F773)*(1-INDEX(AW$121:AW$137,$F773))</f>
        <v/>
      </c>
      <c r="AX773" s="37">
        <f>AX$12*$D773*INDEX(AX$21:AX$28,$E773)*INDEX(AX$30:AX$46,$F773)*(1-INDEX(AX$121:AX$137,$F773))</f>
        <v/>
      </c>
      <c r="AY773" s="40">
        <f>CARBONTAX(AY$12,$D773,INDEX(AY$21:AY$28,$E773),INDEX(AY$30:AY$46,$F773),INDEX(AY$121:AY$137,$F773))</f>
        <v/>
      </c>
    </row>
    <row r="774" hidden="1" outlineLevel="2">
      <c r="A774" s="14" t="inlineStr">
        <is>
          <t>ctxnew</t>
        </is>
      </c>
      <c r="B774" s="14" t="inlineStr">
        <is>
          <t>bio</t>
        </is>
      </c>
      <c r="C774" s="14" t="inlineStr">
        <is>
          <t>res</t>
        </is>
      </c>
      <c r="D774" s="37">
        <f>INDEX(Inputs!$T$5:$T$132,MATCH($B774&amp;"|"&amp;$C774,Inputs!$A$5:$A$132,0))</f>
        <v/>
      </c>
      <c r="E774" s="37">
        <f>INDEX(Inputs!$J$5:$J$132,MATCH($B774&amp;"|"&amp;$C774,Inputs!$A$5:$A$132,0))</f>
        <v/>
      </c>
      <c r="F774" s="37">
        <f>INDEX(Inputs!$K$5:$K$132,MATCH($B774&amp;"|"&amp;$C774,Inputs!$A$5:$A$132,0))</f>
        <v/>
      </c>
      <c r="G774" s="36" t="n"/>
      <c r="H774" s="14">
        <f>INDEX(Variables!$B$5:$B$105,MATCH($A774,Variables!$A$5:$A$105,0))&amp;IF($C774="",""," | "&amp;INDEX(Mapping!$B$5:$B$26,MATCH($C774,Mapping!$A$5:$A$26,0))&amp;" | "&amp;INDEX(Mapping!$B$30:$B$41,MATCH($B774,Mapping!$A$30:$A$41,0)))</f>
        <v/>
      </c>
      <c r="I774" s="14">
        <f>INDEX(Variables!$C$5:$C$105,MATCH($A774,Variables!$A$5:$A$105,0))</f>
        <v/>
      </c>
      <c r="J774" s="14">
        <f>INDEX(Variables!$E$5:$E$105,MATCH($A774,Variables!$A$5:$A$105,0))</f>
        <v/>
      </c>
      <c r="K774" s="11">
        <f>LOWER(Settings!$C$4)&amp;".mit."&amp;$A774&amp;IF($C774="","","."&amp;$C774&amp;"."&amp;$B774)&amp;IF(INDEX(Variables!$D$5:$D$105,MATCH($A774,Variables!$A$5:$A$105,0))="","","."&amp;INDEX(Variables!$D$5:$D$105,MATCH($A774,Variables!$A$5:$A$105,0)))&amp;"."&amp;K$5</f>
        <v/>
      </c>
      <c r="L774" s="38">
        <f>L$12*$D774*INDEX(L$21:L$28,$E774)*INDEX(L$30:L$46,$F774)*(1-INDEX(L$121:L$137,$F774))</f>
        <v/>
      </c>
      <c r="M774" s="37">
        <f>M$12*$D774*INDEX(M$21:M$28,$E774)*INDEX(M$30:M$46,$F774)*(1-INDEX(M$121:M$137,$F774))</f>
        <v/>
      </c>
      <c r="N774" s="37">
        <f>N$12*$D774*INDEX(N$21:N$28,$E774)*INDEX(N$30:N$46,$F774)*(1-INDEX(N$121:N$137,$F774))</f>
        <v/>
      </c>
      <c r="O774" s="37">
        <f>O$12*$D774*INDEX(O$21:O$28,$E774)*INDEX(O$30:O$46,$F774)*(1-INDEX(O$121:O$137,$F774))</f>
        <v/>
      </c>
      <c r="P774" s="37">
        <f>P$12*$D774*INDEX(P$21:P$28,$E774)*INDEX(P$30:P$46,$F774)*(1-INDEX(P$121:P$137,$F774))</f>
        <v/>
      </c>
      <c r="Q774" s="37">
        <f>Q$12*$D774*INDEX(Q$21:Q$28,$E774)*INDEX(Q$30:Q$46,$F774)*(1-INDEX(Q$121:Q$137,$F774))</f>
        <v/>
      </c>
      <c r="R774" s="37">
        <f>R$12*$D774*INDEX(R$21:R$28,$E774)*INDEX(R$30:R$46,$F774)*(1-INDEX(R$121:R$137,$F774))</f>
        <v/>
      </c>
      <c r="S774" s="37">
        <f>S$12*$D774*INDEX(S$21:S$28,$E774)*INDEX(S$30:S$46,$F774)*(1-INDEX(S$121:S$137,$F774))</f>
        <v/>
      </c>
      <c r="T774" s="37">
        <f>T$12*$D774*INDEX(T$21:T$28,$E774)*INDEX(T$30:T$46,$F774)*(1-INDEX(T$121:T$137,$F774))</f>
        <v/>
      </c>
      <c r="U774" s="37">
        <f>U$12*$D774*INDEX(U$21:U$28,$E774)*INDEX(U$30:U$46,$F774)*(1-INDEX(U$121:U$137,$F774))</f>
        <v/>
      </c>
      <c r="V774" s="37">
        <f>V$12*$D774*INDEX(V$21:V$28,$E774)*INDEX(V$30:V$46,$F774)*(1-INDEX(V$121:V$137,$F774))</f>
        <v/>
      </c>
      <c r="W774" s="37">
        <f>W$12*$D774*INDEX(W$21:W$28,$E774)*INDEX(W$30:W$46,$F774)*(1-INDEX(W$121:W$137,$F774))</f>
        <v/>
      </c>
      <c r="X774" s="37">
        <f>X$12*$D774*INDEX(X$21:X$28,$E774)*INDEX(X$30:X$46,$F774)*(1-INDEX(X$121:X$137,$F774))</f>
        <v/>
      </c>
      <c r="Y774" s="37">
        <f>Y$12*$D774*INDEX(Y$21:Y$28,$E774)*INDEX(Y$30:Y$46,$F774)*(1-INDEX(Y$121:Y$137,$F774))</f>
        <v/>
      </c>
      <c r="Z774" s="37">
        <f>Z$12*$D774*INDEX(Z$21:Z$28,$E774)*INDEX(Z$30:Z$46,$F774)*(1-INDEX(Z$121:Z$137,$F774))</f>
        <v/>
      </c>
      <c r="AA774" s="37">
        <f>AA$12*$D774*INDEX(AA$21:AA$28,$E774)*INDEX(AA$30:AA$46,$F774)*(1-INDEX(AA$121:AA$137,$F774))</f>
        <v/>
      </c>
      <c r="AB774" s="37">
        <f>AB$12*$D774*INDEX(AB$21:AB$28,$E774)*INDEX(AB$30:AB$46,$F774)*(1-INDEX(AB$121:AB$137,$F774))</f>
        <v/>
      </c>
      <c r="AC774" s="37">
        <f>AC$12*$D774*INDEX(AC$21:AC$28,$E774)*INDEX(AC$30:AC$46,$F774)*(1-INDEX(AC$121:AC$137,$F774))</f>
        <v/>
      </c>
      <c r="AD774" s="40">
        <f>CARBONTAX(AD$12,$D774,INDEX(AD$21:AD$28,$E774),INDEX(AD$30:AD$46,$F774),INDEX(AD$121:AD$137,$F774))</f>
        <v/>
      </c>
      <c r="AF774" s="11">
        <f>LOWER(Settings!$C$4)&amp;".mit."&amp;$A774&amp;IF($C774="","","."&amp;$C774&amp;"."&amp;$B774)&amp;IF(INDEX(Variables!$D$5:$D$105,MATCH($A774,Variables!$A$5:$A$105,0))="","","."&amp;INDEX(Variables!$D$5:$D$105,MATCH($A774,Variables!$A$5:$A$105,0)))&amp;"."&amp;AF$5</f>
        <v/>
      </c>
      <c r="AG774" s="38">
        <f>AG$12*$D774*INDEX(AG$21:AG$28,$E774)*INDEX(AG$30:AG$46,$F774)*(1-INDEX(AG$121:AG$137,$F774))</f>
        <v/>
      </c>
      <c r="AH774" s="37">
        <f>AH$12*$D774*INDEX(AH$21:AH$28,$E774)*INDEX(AH$30:AH$46,$F774)*(1-INDEX(AH$121:AH$137,$F774))</f>
        <v/>
      </c>
      <c r="AI774" s="37">
        <f>AI$12*$D774*INDEX(AI$21:AI$28,$E774)*INDEX(AI$30:AI$46,$F774)*(1-INDEX(AI$121:AI$137,$F774))</f>
        <v/>
      </c>
      <c r="AJ774" s="37">
        <f>AJ$12*$D774*INDEX(AJ$21:AJ$28,$E774)*INDEX(AJ$30:AJ$46,$F774)*(1-INDEX(AJ$121:AJ$137,$F774))</f>
        <v/>
      </c>
      <c r="AK774" s="37">
        <f>AK$12*$D774*INDEX(AK$21:AK$28,$E774)*INDEX(AK$30:AK$46,$F774)*(1-INDEX(AK$121:AK$137,$F774))</f>
        <v/>
      </c>
      <c r="AL774" s="37">
        <f>AL$12*$D774*INDEX(AL$21:AL$28,$E774)*INDEX(AL$30:AL$46,$F774)*(1-INDEX(AL$121:AL$137,$F774))</f>
        <v/>
      </c>
      <c r="AM774" s="37">
        <f>AM$12*$D774*INDEX(AM$21:AM$28,$E774)*INDEX(AM$30:AM$46,$F774)*(1-INDEX(AM$121:AM$137,$F774))</f>
        <v/>
      </c>
      <c r="AN774" s="37">
        <f>AN$12*$D774*INDEX(AN$21:AN$28,$E774)*INDEX(AN$30:AN$46,$F774)*(1-INDEX(AN$121:AN$137,$F774))</f>
        <v/>
      </c>
      <c r="AO774" s="37">
        <f>AO$12*$D774*INDEX(AO$21:AO$28,$E774)*INDEX(AO$30:AO$46,$F774)*(1-INDEX(AO$121:AO$137,$F774))</f>
        <v/>
      </c>
      <c r="AP774" s="37">
        <f>AP$12*$D774*INDEX(AP$21:AP$28,$E774)*INDEX(AP$30:AP$46,$F774)*(1-INDEX(AP$121:AP$137,$F774))</f>
        <v/>
      </c>
      <c r="AQ774" s="37">
        <f>AQ$12*$D774*INDEX(AQ$21:AQ$28,$E774)*INDEX(AQ$30:AQ$46,$F774)*(1-INDEX(AQ$121:AQ$137,$F774))</f>
        <v/>
      </c>
      <c r="AR774" s="37">
        <f>AR$12*$D774*INDEX(AR$21:AR$28,$E774)*INDEX(AR$30:AR$46,$F774)*(1-INDEX(AR$121:AR$137,$F774))</f>
        <v/>
      </c>
      <c r="AS774" s="37">
        <f>AS$12*$D774*INDEX(AS$21:AS$28,$E774)*INDEX(AS$30:AS$46,$F774)*(1-INDEX(AS$121:AS$137,$F774))</f>
        <v/>
      </c>
      <c r="AT774" s="37">
        <f>AT$12*$D774*INDEX(AT$21:AT$28,$E774)*INDEX(AT$30:AT$46,$F774)*(1-INDEX(AT$121:AT$137,$F774))</f>
        <v/>
      </c>
      <c r="AU774" s="37">
        <f>AU$12*$D774*INDEX(AU$21:AU$28,$E774)*INDEX(AU$30:AU$46,$F774)*(1-INDEX(AU$121:AU$137,$F774))</f>
        <v/>
      </c>
      <c r="AV774" s="37">
        <f>AV$12*$D774*INDEX(AV$21:AV$28,$E774)*INDEX(AV$30:AV$46,$F774)*(1-INDEX(AV$121:AV$137,$F774))</f>
        <v/>
      </c>
      <c r="AW774" s="37">
        <f>AW$12*$D774*INDEX(AW$21:AW$28,$E774)*INDEX(AW$30:AW$46,$F774)*(1-INDEX(AW$121:AW$137,$F774))</f>
        <v/>
      </c>
      <c r="AX774" s="37">
        <f>AX$12*$D774*INDEX(AX$21:AX$28,$E774)*INDEX(AX$30:AX$46,$F774)*(1-INDEX(AX$121:AX$137,$F774))</f>
        <v/>
      </c>
      <c r="AY774" s="40">
        <f>CARBONTAX(AY$12,$D774,INDEX(AY$21:AY$28,$E774),INDEX(AY$30:AY$46,$F774),INDEX(AY$121:AY$137,$F774))</f>
        <v/>
      </c>
    </row>
    <row r="775" hidden="1" outlineLevel="2"/>
    <row r="776" hidden="1" outlineLevel="2">
      <c r="A776" s="14" t="inlineStr">
        <is>
          <t>ets</t>
        </is>
      </c>
      <c r="B776" s="14" t="inlineStr">
        <is>
          <t>coa</t>
        </is>
      </c>
      <c r="C776" s="14" t="inlineStr">
        <is>
          <t>res</t>
        </is>
      </c>
      <c r="D776" s="37">
        <f>INDEX(Inputs!$T$5:$T$132,MATCH($B776&amp;"|"&amp;$C776,Inputs!$A$5:$A$132,0))</f>
        <v/>
      </c>
      <c r="E776" s="37">
        <f>INDEX(Inputs!$K$5:$K$132,MATCH($B776&amp;"|"&amp;$C776,Inputs!$A$5:$A$132,0))</f>
        <v/>
      </c>
      <c r="F776" s="36" t="n"/>
      <c r="G776" s="36" t="n"/>
      <c r="H776" s="14">
        <f>INDEX(Variables!$B$5:$B$105,MATCH($A776,Variables!$A$5:$A$105,0))&amp;IF($C776="",""," | "&amp;INDEX(Mapping!$B$5:$B$26,MATCH($C776,Mapping!$A$5:$A$26,0))&amp;" | "&amp;INDEX(Mapping!$B$30:$B$41,MATCH($B776,Mapping!$A$30:$A$41,0)))</f>
        <v/>
      </c>
      <c r="I776" s="14">
        <f>INDEX(Variables!$C$5:$C$105,MATCH($A776,Variables!$A$5:$A$105,0))</f>
        <v/>
      </c>
      <c r="J776" s="14">
        <f>INDEX(Variables!$E$5:$E$105,MATCH($A776,Variables!$A$5:$A$105,0))</f>
        <v/>
      </c>
      <c r="K776" s="11">
        <f>LOWER(Settings!$C$4)&amp;".mit."&amp;$A776&amp;IF($C776="","","."&amp;$C776&amp;"."&amp;$B776)&amp;IF(INDEX(Variables!$D$5:$D$105,MATCH($A776,Variables!$A$5:$A$105,0))="","","."&amp;INDEX(Variables!$D$5:$D$105,MATCH($A776,Variables!$A$5:$A$105,0)))&amp;"."&amp;K$5</f>
        <v/>
      </c>
      <c r="L776" s="38">
        <f>L$194*$D776*INDEX(L$121:L$137,$E776)*(1-INDEX(L$151:L$167,$E776))</f>
        <v/>
      </c>
      <c r="M776" s="37">
        <f>M$194*$D776*INDEX(M$121:M$137,$E776)*(1-INDEX(M$151:M$167,$E776))</f>
        <v/>
      </c>
      <c r="N776" s="37">
        <f>N$194*$D776*INDEX(N$121:N$137,$E776)*(1-INDEX(N$151:N$167,$E776))</f>
        <v/>
      </c>
      <c r="O776" s="37">
        <f>O$194*$D776*INDEX(O$121:O$137,$E776)*(1-INDEX(O$151:O$167,$E776))</f>
        <v/>
      </c>
      <c r="P776" s="37">
        <f>P$194*$D776*INDEX(P$121:P$137,$E776)*(1-INDEX(P$151:P$167,$E776))</f>
        <v/>
      </c>
      <c r="Q776" s="37">
        <f>Q$194*$D776*INDEX(Q$121:Q$137,$E776)*(1-INDEX(Q$151:Q$167,$E776))</f>
        <v/>
      </c>
      <c r="R776" s="37">
        <f>R$194*$D776*INDEX(R$121:R$137,$E776)*(1-INDEX(R$151:R$167,$E776))</f>
        <v/>
      </c>
      <c r="S776" s="37">
        <f>S$194*$D776*INDEX(S$121:S$137,$E776)*(1-INDEX(S$151:S$167,$E776))</f>
        <v/>
      </c>
      <c r="T776" s="37">
        <f>T$194*$D776*INDEX(T$121:T$137,$E776)*(1-INDEX(T$151:T$167,$E776))</f>
        <v/>
      </c>
      <c r="U776" s="37">
        <f>U$194*$D776*INDEX(U$121:U$137,$E776)*(1-INDEX(U$151:U$167,$E776))</f>
        <v/>
      </c>
      <c r="V776" s="37">
        <f>V$194*$D776*INDEX(V$121:V$137,$E776)*(1-INDEX(V$151:V$167,$E776))</f>
        <v/>
      </c>
      <c r="W776" s="37">
        <f>W$194*$D776*INDEX(W$121:W$137,$E776)*(1-INDEX(W$151:W$167,$E776))</f>
        <v/>
      </c>
      <c r="X776" s="37">
        <f>X$194*$D776*INDEX(X$121:X$137,$E776)*(1-INDEX(X$151:X$167,$E776))</f>
        <v/>
      </c>
      <c r="Y776" s="37">
        <f>Y$194*$D776*INDEX(Y$121:Y$137,$E776)*(1-INDEX(Y$151:Y$167,$E776))</f>
        <v/>
      </c>
      <c r="Z776" s="37">
        <f>Z$194*$D776*INDEX(Z$121:Z$137,$E776)*(1-INDEX(Z$151:Z$167,$E776))</f>
        <v/>
      </c>
      <c r="AA776" s="37">
        <f>AA$194*$D776*INDEX(AA$121:AA$137,$E776)*(1-INDEX(AA$151:AA$167,$E776))</f>
        <v/>
      </c>
      <c r="AB776" s="37">
        <f>AB$194*$D776*INDEX(AB$121:AB$137,$E776)*(1-INDEX(AB$151:AB$167,$E776))</f>
        <v/>
      </c>
      <c r="AC776" s="37">
        <f>AC$194*$D776*INDEX(AC$121:AC$137,$E776)*(1-INDEX(AC$151:AC$167,$E776))</f>
        <v/>
      </c>
      <c r="AD776" s="40">
        <f>ETSCOST(AD$194,$D776,INDEX(AD$121:AD$137,$E776),INDEX(AD$151:AD$167,$E776))</f>
        <v/>
      </c>
      <c r="AF776" s="11">
        <f>LOWER(Settings!$C$4)&amp;".mit."&amp;$A776&amp;IF($C776="","","."&amp;$C776&amp;"."&amp;$B776)&amp;IF(INDEX(Variables!$D$5:$D$105,MATCH($A776,Variables!$A$5:$A$105,0))="","","."&amp;INDEX(Variables!$D$5:$D$105,MATCH($A776,Variables!$A$5:$A$105,0)))&amp;"."&amp;AF$5</f>
        <v/>
      </c>
      <c r="AG776" s="38">
        <f>AG$194*$D776*INDEX(AG$121:AG$137,$E776)*(1-INDEX(AG$151:AG$167,$E776))</f>
        <v/>
      </c>
      <c r="AH776" s="37">
        <f>AH$194*$D776*INDEX(AH$121:AH$137,$E776)*(1-INDEX(AH$151:AH$167,$E776))</f>
        <v/>
      </c>
      <c r="AI776" s="37">
        <f>AI$194*$D776*INDEX(AI$121:AI$137,$E776)*(1-INDEX(AI$151:AI$167,$E776))</f>
        <v/>
      </c>
      <c r="AJ776" s="37">
        <f>AJ$194*$D776*INDEX(AJ$121:AJ$137,$E776)*(1-INDEX(AJ$151:AJ$167,$E776))</f>
        <v/>
      </c>
      <c r="AK776" s="37">
        <f>AK$194*$D776*INDEX(AK$121:AK$137,$E776)*(1-INDEX(AK$151:AK$167,$E776))</f>
        <v/>
      </c>
      <c r="AL776" s="37">
        <f>AL$194*$D776*INDEX(AL$121:AL$137,$E776)*(1-INDEX(AL$151:AL$167,$E776))</f>
        <v/>
      </c>
      <c r="AM776" s="37">
        <f>AM$194*$D776*INDEX(AM$121:AM$137,$E776)*(1-INDEX(AM$151:AM$167,$E776))</f>
        <v/>
      </c>
      <c r="AN776" s="37">
        <f>AN$194*$D776*INDEX(AN$121:AN$137,$E776)*(1-INDEX(AN$151:AN$167,$E776))</f>
        <v/>
      </c>
      <c r="AO776" s="37">
        <f>AO$194*$D776*INDEX(AO$121:AO$137,$E776)*(1-INDEX(AO$151:AO$167,$E776))</f>
        <v/>
      </c>
      <c r="AP776" s="37">
        <f>AP$194*$D776*INDEX(AP$121:AP$137,$E776)*(1-INDEX(AP$151:AP$167,$E776))</f>
        <v/>
      </c>
      <c r="AQ776" s="37">
        <f>AQ$194*$D776*INDEX(AQ$121:AQ$137,$E776)*(1-INDEX(AQ$151:AQ$167,$E776))</f>
        <v/>
      </c>
      <c r="AR776" s="37">
        <f>AR$194*$D776*INDEX(AR$121:AR$137,$E776)*(1-INDEX(AR$151:AR$167,$E776))</f>
        <v/>
      </c>
      <c r="AS776" s="37">
        <f>AS$194*$D776*INDEX(AS$121:AS$137,$E776)*(1-INDEX(AS$151:AS$167,$E776))</f>
        <v/>
      </c>
      <c r="AT776" s="37">
        <f>AT$194*$D776*INDEX(AT$121:AT$137,$E776)*(1-INDEX(AT$151:AT$167,$E776))</f>
        <v/>
      </c>
      <c r="AU776" s="37">
        <f>AU$194*$D776*INDEX(AU$121:AU$137,$E776)*(1-INDEX(AU$151:AU$167,$E776))</f>
        <v/>
      </c>
      <c r="AV776" s="37">
        <f>AV$194*$D776*INDEX(AV$121:AV$137,$E776)*(1-INDEX(AV$151:AV$167,$E776))</f>
        <v/>
      </c>
      <c r="AW776" s="37">
        <f>AW$194*$D776*INDEX(AW$121:AW$137,$E776)*(1-INDEX(AW$151:AW$167,$E776))</f>
        <v/>
      </c>
      <c r="AX776" s="37">
        <f>AX$194*$D776*INDEX(AX$121:AX$137,$E776)*(1-INDEX(AX$151:AX$167,$E776))</f>
        <v/>
      </c>
      <c r="AY776" s="40">
        <f>ETSCOST(AY$194,$D776,INDEX(AY$121:AY$137,$E776),INDEX(AY$151:AY$167,$E776))</f>
        <v/>
      </c>
    </row>
    <row r="777" hidden="1" outlineLevel="2">
      <c r="A777" s="14" t="inlineStr">
        <is>
          <t>ets</t>
        </is>
      </c>
      <c r="B777" s="14" t="inlineStr">
        <is>
          <t>nga</t>
        </is>
      </c>
      <c r="C777" s="14" t="inlineStr">
        <is>
          <t>res</t>
        </is>
      </c>
      <c r="D777" s="37">
        <f>INDEX(Inputs!$T$5:$T$132,MATCH($B777&amp;"|"&amp;$C777,Inputs!$A$5:$A$132,0))</f>
        <v/>
      </c>
      <c r="E777" s="37">
        <f>INDEX(Inputs!$K$5:$K$132,MATCH($B777&amp;"|"&amp;$C777,Inputs!$A$5:$A$132,0))</f>
        <v/>
      </c>
      <c r="F777" s="36" t="n"/>
      <c r="G777" s="36" t="n"/>
      <c r="H777" s="14">
        <f>INDEX(Variables!$B$5:$B$105,MATCH($A777,Variables!$A$5:$A$105,0))&amp;IF($C777="",""," | "&amp;INDEX(Mapping!$B$5:$B$26,MATCH($C777,Mapping!$A$5:$A$26,0))&amp;" | "&amp;INDEX(Mapping!$B$30:$B$41,MATCH($B777,Mapping!$A$30:$A$41,0)))</f>
        <v/>
      </c>
      <c r="I777" s="14">
        <f>INDEX(Variables!$C$5:$C$105,MATCH($A777,Variables!$A$5:$A$105,0))</f>
        <v/>
      </c>
      <c r="J777" s="14">
        <f>INDEX(Variables!$E$5:$E$105,MATCH($A777,Variables!$A$5:$A$105,0))</f>
        <v/>
      </c>
      <c r="K777" s="11">
        <f>LOWER(Settings!$C$4)&amp;".mit."&amp;$A777&amp;IF($C777="","","."&amp;$C777&amp;"."&amp;$B777)&amp;IF(INDEX(Variables!$D$5:$D$105,MATCH($A777,Variables!$A$5:$A$105,0))="","","."&amp;INDEX(Variables!$D$5:$D$105,MATCH($A777,Variables!$A$5:$A$105,0)))&amp;"."&amp;K$5</f>
        <v/>
      </c>
      <c r="L777" s="38">
        <f>L$194*$D777*INDEX(L$121:L$137,$E777)*(1-INDEX(L$151:L$167,$E777))</f>
        <v/>
      </c>
      <c r="M777" s="37">
        <f>M$194*$D777*INDEX(M$121:M$137,$E777)*(1-INDEX(M$151:M$167,$E777))</f>
        <v/>
      </c>
      <c r="N777" s="37">
        <f>N$194*$D777*INDEX(N$121:N$137,$E777)*(1-INDEX(N$151:N$167,$E777))</f>
        <v/>
      </c>
      <c r="O777" s="37">
        <f>O$194*$D777*INDEX(O$121:O$137,$E777)*(1-INDEX(O$151:O$167,$E777))</f>
        <v/>
      </c>
      <c r="P777" s="37">
        <f>P$194*$D777*INDEX(P$121:P$137,$E777)*(1-INDEX(P$151:P$167,$E777))</f>
        <v/>
      </c>
      <c r="Q777" s="37">
        <f>Q$194*$D777*INDEX(Q$121:Q$137,$E777)*(1-INDEX(Q$151:Q$167,$E777))</f>
        <v/>
      </c>
      <c r="R777" s="37">
        <f>R$194*$D777*INDEX(R$121:R$137,$E777)*(1-INDEX(R$151:R$167,$E777))</f>
        <v/>
      </c>
      <c r="S777" s="37">
        <f>S$194*$D777*INDEX(S$121:S$137,$E777)*(1-INDEX(S$151:S$167,$E777))</f>
        <v/>
      </c>
      <c r="T777" s="37">
        <f>T$194*$D777*INDEX(T$121:T$137,$E777)*(1-INDEX(T$151:T$167,$E777))</f>
        <v/>
      </c>
      <c r="U777" s="37">
        <f>U$194*$D777*INDEX(U$121:U$137,$E777)*(1-INDEX(U$151:U$167,$E777))</f>
        <v/>
      </c>
      <c r="V777" s="37">
        <f>V$194*$D777*INDEX(V$121:V$137,$E777)*(1-INDEX(V$151:V$167,$E777))</f>
        <v/>
      </c>
      <c r="W777" s="37">
        <f>W$194*$D777*INDEX(W$121:W$137,$E777)*(1-INDEX(W$151:W$167,$E777))</f>
        <v/>
      </c>
      <c r="X777" s="37">
        <f>X$194*$D777*INDEX(X$121:X$137,$E777)*(1-INDEX(X$151:X$167,$E777))</f>
        <v/>
      </c>
      <c r="Y777" s="37">
        <f>Y$194*$D777*INDEX(Y$121:Y$137,$E777)*(1-INDEX(Y$151:Y$167,$E777))</f>
        <v/>
      </c>
      <c r="Z777" s="37">
        <f>Z$194*$D777*INDEX(Z$121:Z$137,$E777)*(1-INDEX(Z$151:Z$167,$E777))</f>
        <v/>
      </c>
      <c r="AA777" s="37">
        <f>AA$194*$D777*INDEX(AA$121:AA$137,$E777)*(1-INDEX(AA$151:AA$167,$E777))</f>
        <v/>
      </c>
      <c r="AB777" s="37">
        <f>AB$194*$D777*INDEX(AB$121:AB$137,$E777)*(1-INDEX(AB$151:AB$167,$E777))</f>
        <v/>
      </c>
      <c r="AC777" s="37">
        <f>AC$194*$D777*INDEX(AC$121:AC$137,$E777)*(1-INDEX(AC$151:AC$167,$E777))</f>
        <v/>
      </c>
      <c r="AD777" s="40">
        <f>ETSCOST(AD$194,$D777,INDEX(AD$121:AD$137,$E777),INDEX(AD$151:AD$167,$E777))</f>
        <v/>
      </c>
      <c r="AF777" s="11">
        <f>LOWER(Settings!$C$4)&amp;".mit."&amp;$A777&amp;IF($C777="","","."&amp;$C777&amp;"."&amp;$B777)&amp;IF(INDEX(Variables!$D$5:$D$105,MATCH($A777,Variables!$A$5:$A$105,0))="","","."&amp;INDEX(Variables!$D$5:$D$105,MATCH($A777,Variables!$A$5:$A$105,0)))&amp;"."&amp;AF$5</f>
        <v/>
      </c>
      <c r="AG777" s="38">
        <f>AG$194*$D777*INDEX(AG$121:AG$137,$E777)*(1-INDEX(AG$151:AG$167,$E777))</f>
        <v/>
      </c>
      <c r="AH777" s="37">
        <f>AH$194*$D777*INDEX(AH$121:AH$137,$E777)*(1-INDEX(AH$151:AH$167,$E777))</f>
        <v/>
      </c>
      <c r="AI777" s="37">
        <f>AI$194*$D777*INDEX(AI$121:AI$137,$E777)*(1-INDEX(AI$151:AI$167,$E777))</f>
        <v/>
      </c>
      <c r="AJ777" s="37">
        <f>AJ$194*$D777*INDEX(AJ$121:AJ$137,$E777)*(1-INDEX(AJ$151:AJ$167,$E777))</f>
        <v/>
      </c>
      <c r="AK777" s="37">
        <f>AK$194*$D777*INDEX(AK$121:AK$137,$E777)*(1-INDEX(AK$151:AK$167,$E777))</f>
        <v/>
      </c>
      <c r="AL777" s="37">
        <f>AL$194*$D777*INDEX(AL$121:AL$137,$E777)*(1-INDEX(AL$151:AL$167,$E777))</f>
        <v/>
      </c>
      <c r="AM777" s="37">
        <f>AM$194*$D777*INDEX(AM$121:AM$137,$E777)*(1-INDEX(AM$151:AM$167,$E777))</f>
        <v/>
      </c>
      <c r="AN777" s="37">
        <f>AN$194*$D777*INDEX(AN$121:AN$137,$E777)*(1-INDEX(AN$151:AN$167,$E777))</f>
        <v/>
      </c>
      <c r="AO777" s="37">
        <f>AO$194*$D777*INDEX(AO$121:AO$137,$E777)*(1-INDEX(AO$151:AO$167,$E777))</f>
        <v/>
      </c>
      <c r="AP777" s="37">
        <f>AP$194*$D777*INDEX(AP$121:AP$137,$E777)*(1-INDEX(AP$151:AP$167,$E777))</f>
        <v/>
      </c>
      <c r="AQ777" s="37">
        <f>AQ$194*$D777*INDEX(AQ$121:AQ$137,$E777)*(1-INDEX(AQ$151:AQ$167,$E777))</f>
        <v/>
      </c>
      <c r="AR777" s="37">
        <f>AR$194*$D777*INDEX(AR$121:AR$137,$E777)*(1-INDEX(AR$151:AR$167,$E777))</f>
        <v/>
      </c>
      <c r="AS777" s="37">
        <f>AS$194*$D777*INDEX(AS$121:AS$137,$E777)*(1-INDEX(AS$151:AS$167,$E777))</f>
        <v/>
      </c>
      <c r="AT777" s="37">
        <f>AT$194*$D777*INDEX(AT$121:AT$137,$E777)*(1-INDEX(AT$151:AT$167,$E777))</f>
        <v/>
      </c>
      <c r="AU777" s="37">
        <f>AU$194*$D777*INDEX(AU$121:AU$137,$E777)*(1-INDEX(AU$151:AU$167,$E777))</f>
        <v/>
      </c>
      <c r="AV777" s="37">
        <f>AV$194*$D777*INDEX(AV$121:AV$137,$E777)*(1-INDEX(AV$151:AV$167,$E777))</f>
        <v/>
      </c>
      <c r="AW777" s="37">
        <f>AW$194*$D777*INDEX(AW$121:AW$137,$E777)*(1-INDEX(AW$151:AW$167,$E777))</f>
        <v/>
      </c>
      <c r="AX777" s="37">
        <f>AX$194*$D777*INDEX(AX$121:AX$137,$E777)*(1-INDEX(AX$151:AX$167,$E777))</f>
        <v/>
      </c>
      <c r="AY777" s="40">
        <f>ETSCOST(AY$194,$D777,INDEX(AY$121:AY$137,$E777),INDEX(AY$151:AY$167,$E777))</f>
        <v/>
      </c>
    </row>
    <row r="778" hidden="1" outlineLevel="2">
      <c r="A778" s="14" t="inlineStr">
        <is>
          <t>ets</t>
        </is>
      </c>
      <c r="B778" s="14" t="inlineStr">
        <is>
          <t>gso</t>
        </is>
      </c>
      <c r="C778" s="14" t="inlineStr">
        <is>
          <t>res</t>
        </is>
      </c>
      <c r="D778" s="37">
        <f>INDEX(Inputs!$T$5:$T$132,MATCH($B778&amp;"|"&amp;$C778,Inputs!$A$5:$A$132,0))</f>
        <v/>
      </c>
      <c r="E778" s="37">
        <f>INDEX(Inputs!$K$5:$K$132,MATCH($B778&amp;"|"&amp;$C778,Inputs!$A$5:$A$132,0))</f>
        <v/>
      </c>
      <c r="F778" s="36" t="n"/>
      <c r="G778" s="36" t="n"/>
      <c r="H778" s="14">
        <f>INDEX(Variables!$B$5:$B$105,MATCH($A778,Variables!$A$5:$A$105,0))&amp;IF($C778="",""," | "&amp;INDEX(Mapping!$B$5:$B$26,MATCH($C778,Mapping!$A$5:$A$26,0))&amp;" | "&amp;INDEX(Mapping!$B$30:$B$41,MATCH($B778,Mapping!$A$30:$A$41,0)))</f>
        <v/>
      </c>
      <c r="I778" s="14">
        <f>INDEX(Variables!$C$5:$C$105,MATCH($A778,Variables!$A$5:$A$105,0))</f>
        <v/>
      </c>
      <c r="J778" s="14">
        <f>INDEX(Variables!$E$5:$E$105,MATCH($A778,Variables!$A$5:$A$105,0))</f>
        <v/>
      </c>
      <c r="K778" s="11">
        <f>LOWER(Settings!$C$4)&amp;".mit."&amp;$A778&amp;IF($C778="","","."&amp;$C778&amp;"."&amp;$B778)&amp;IF(INDEX(Variables!$D$5:$D$105,MATCH($A778,Variables!$A$5:$A$105,0))="","","."&amp;INDEX(Variables!$D$5:$D$105,MATCH($A778,Variables!$A$5:$A$105,0)))&amp;"."&amp;K$5</f>
        <v/>
      </c>
      <c r="L778" s="38">
        <f>L$194*$D778*INDEX(L$121:L$137,$E778)*(1-INDEX(L$151:L$167,$E778))</f>
        <v/>
      </c>
      <c r="M778" s="37">
        <f>M$194*$D778*INDEX(M$121:M$137,$E778)*(1-INDEX(M$151:M$167,$E778))</f>
        <v/>
      </c>
      <c r="N778" s="37">
        <f>N$194*$D778*INDEX(N$121:N$137,$E778)*(1-INDEX(N$151:N$167,$E778))</f>
        <v/>
      </c>
      <c r="O778" s="37">
        <f>O$194*$D778*INDEX(O$121:O$137,$E778)*(1-INDEX(O$151:O$167,$E778))</f>
        <v/>
      </c>
      <c r="P778" s="37">
        <f>P$194*$D778*INDEX(P$121:P$137,$E778)*(1-INDEX(P$151:P$167,$E778))</f>
        <v/>
      </c>
      <c r="Q778" s="37">
        <f>Q$194*$D778*INDEX(Q$121:Q$137,$E778)*(1-INDEX(Q$151:Q$167,$E778))</f>
        <v/>
      </c>
      <c r="R778" s="37">
        <f>R$194*$D778*INDEX(R$121:R$137,$E778)*(1-INDEX(R$151:R$167,$E778))</f>
        <v/>
      </c>
      <c r="S778" s="37">
        <f>S$194*$D778*INDEX(S$121:S$137,$E778)*(1-INDEX(S$151:S$167,$E778))</f>
        <v/>
      </c>
      <c r="T778" s="37">
        <f>T$194*$D778*INDEX(T$121:T$137,$E778)*(1-INDEX(T$151:T$167,$E778))</f>
        <v/>
      </c>
      <c r="U778" s="37">
        <f>U$194*$D778*INDEX(U$121:U$137,$E778)*(1-INDEX(U$151:U$167,$E778))</f>
        <v/>
      </c>
      <c r="V778" s="37">
        <f>V$194*$D778*INDEX(V$121:V$137,$E778)*(1-INDEX(V$151:V$167,$E778))</f>
        <v/>
      </c>
      <c r="W778" s="37">
        <f>W$194*$D778*INDEX(W$121:W$137,$E778)*(1-INDEX(W$151:W$167,$E778))</f>
        <v/>
      </c>
      <c r="X778" s="37">
        <f>X$194*$D778*INDEX(X$121:X$137,$E778)*(1-INDEX(X$151:X$167,$E778))</f>
        <v/>
      </c>
      <c r="Y778" s="37">
        <f>Y$194*$D778*INDEX(Y$121:Y$137,$E778)*(1-INDEX(Y$151:Y$167,$E778))</f>
        <v/>
      </c>
      <c r="Z778" s="37">
        <f>Z$194*$D778*INDEX(Z$121:Z$137,$E778)*(1-INDEX(Z$151:Z$167,$E778))</f>
        <v/>
      </c>
      <c r="AA778" s="37">
        <f>AA$194*$D778*INDEX(AA$121:AA$137,$E778)*(1-INDEX(AA$151:AA$167,$E778))</f>
        <v/>
      </c>
      <c r="AB778" s="37">
        <f>AB$194*$D778*INDEX(AB$121:AB$137,$E778)*(1-INDEX(AB$151:AB$167,$E778))</f>
        <v/>
      </c>
      <c r="AC778" s="37">
        <f>AC$194*$D778*INDEX(AC$121:AC$137,$E778)*(1-INDEX(AC$151:AC$167,$E778))</f>
        <v/>
      </c>
      <c r="AD778" s="40">
        <f>ETSCOST(AD$194,$D778,INDEX(AD$121:AD$137,$E778),INDEX(AD$151:AD$167,$E778))</f>
        <v/>
      </c>
      <c r="AF778" s="11">
        <f>LOWER(Settings!$C$4)&amp;".mit."&amp;$A778&amp;IF($C778="","","."&amp;$C778&amp;"."&amp;$B778)&amp;IF(INDEX(Variables!$D$5:$D$105,MATCH($A778,Variables!$A$5:$A$105,0))="","","."&amp;INDEX(Variables!$D$5:$D$105,MATCH($A778,Variables!$A$5:$A$105,0)))&amp;"."&amp;AF$5</f>
        <v/>
      </c>
      <c r="AG778" s="38">
        <f>AG$194*$D778*INDEX(AG$121:AG$137,$E778)*(1-INDEX(AG$151:AG$167,$E778))</f>
        <v/>
      </c>
      <c r="AH778" s="37">
        <f>AH$194*$D778*INDEX(AH$121:AH$137,$E778)*(1-INDEX(AH$151:AH$167,$E778))</f>
        <v/>
      </c>
      <c r="AI778" s="37">
        <f>AI$194*$D778*INDEX(AI$121:AI$137,$E778)*(1-INDEX(AI$151:AI$167,$E778))</f>
        <v/>
      </c>
      <c r="AJ778" s="37">
        <f>AJ$194*$D778*INDEX(AJ$121:AJ$137,$E778)*(1-INDEX(AJ$151:AJ$167,$E778))</f>
        <v/>
      </c>
      <c r="AK778" s="37">
        <f>AK$194*$D778*INDEX(AK$121:AK$137,$E778)*(1-INDEX(AK$151:AK$167,$E778))</f>
        <v/>
      </c>
      <c r="AL778" s="37">
        <f>AL$194*$D778*INDEX(AL$121:AL$137,$E778)*(1-INDEX(AL$151:AL$167,$E778))</f>
        <v/>
      </c>
      <c r="AM778" s="37">
        <f>AM$194*$D778*INDEX(AM$121:AM$137,$E778)*(1-INDEX(AM$151:AM$167,$E778))</f>
        <v/>
      </c>
      <c r="AN778" s="37">
        <f>AN$194*$D778*INDEX(AN$121:AN$137,$E778)*(1-INDEX(AN$151:AN$167,$E778))</f>
        <v/>
      </c>
      <c r="AO778" s="37">
        <f>AO$194*$D778*INDEX(AO$121:AO$137,$E778)*(1-INDEX(AO$151:AO$167,$E778))</f>
        <v/>
      </c>
      <c r="AP778" s="37">
        <f>AP$194*$D778*INDEX(AP$121:AP$137,$E778)*(1-INDEX(AP$151:AP$167,$E778))</f>
        <v/>
      </c>
      <c r="AQ778" s="37">
        <f>AQ$194*$D778*INDEX(AQ$121:AQ$137,$E778)*(1-INDEX(AQ$151:AQ$167,$E778))</f>
        <v/>
      </c>
      <c r="AR778" s="37">
        <f>AR$194*$D778*INDEX(AR$121:AR$137,$E778)*(1-INDEX(AR$151:AR$167,$E778))</f>
        <v/>
      </c>
      <c r="AS778" s="37">
        <f>AS$194*$D778*INDEX(AS$121:AS$137,$E778)*(1-INDEX(AS$151:AS$167,$E778))</f>
        <v/>
      </c>
      <c r="AT778" s="37">
        <f>AT$194*$D778*INDEX(AT$121:AT$137,$E778)*(1-INDEX(AT$151:AT$167,$E778))</f>
        <v/>
      </c>
      <c r="AU778" s="37">
        <f>AU$194*$D778*INDEX(AU$121:AU$137,$E778)*(1-INDEX(AU$151:AU$167,$E778))</f>
        <v/>
      </c>
      <c r="AV778" s="37">
        <f>AV$194*$D778*INDEX(AV$121:AV$137,$E778)*(1-INDEX(AV$151:AV$167,$E778))</f>
        <v/>
      </c>
      <c r="AW778" s="37">
        <f>AW$194*$D778*INDEX(AW$121:AW$137,$E778)*(1-INDEX(AW$151:AW$167,$E778))</f>
        <v/>
      </c>
      <c r="AX778" s="37">
        <f>AX$194*$D778*INDEX(AX$121:AX$137,$E778)*(1-INDEX(AX$151:AX$167,$E778))</f>
        <v/>
      </c>
      <c r="AY778" s="40">
        <f>ETSCOST(AY$194,$D778,INDEX(AY$121:AY$137,$E778),INDEX(AY$151:AY$167,$E778))</f>
        <v/>
      </c>
    </row>
    <row r="779" hidden="1" outlineLevel="2">
      <c r="A779" s="14" t="inlineStr">
        <is>
          <t>ets</t>
        </is>
      </c>
      <c r="B779" s="14" t="inlineStr">
        <is>
          <t>die</t>
        </is>
      </c>
      <c r="C779" s="14" t="inlineStr">
        <is>
          <t>res</t>
        </is>
      </c>
      <c r="D779" s="37">
        <f>INDEX(Inputs!$T$5:$T$132,MATCH($B779&amp;"|"&amp;$C779,Inputs!$A$5:$A$132,0))</f>
        <v/>
      </c>
      <c r="E779" s="37">
        <f>INDEX(Inputs!$K$5:$K$132,MATCH($B779&amp;"|"&amp;$C779,Inputs!$A$5:$A$132,0))</f>
        <v/>
      </c>
      <c r="F779" s="36" t="n"/>
      <c r="G779" s="36" t="n"/>
      <c r="H779" s="14">
        <f>INDEX(Variables!$B$5:$B$105,MATCH($A779,Variables!$A$5:$A$105,0))&amp;IF($C779="",""," | "&amp;INDEX(Mapping!$B$5:$B$26,MATCH($C779,Mapping!$A$5:$A$26,0))&amp;" | "&amp;INDEX(Mapping!$B$30:$B$41,MATCH($B779,Mapping!$A$30:$A$41,0)))</f>
        <v/>
      </c>
      <c r="I779" s="14">
        <f>INDEX(Variables!$C$5:$C$105,MATCH($A779,Variables!$A$5:$A$105,0))</f>
        <v/>
      </c>
      <c r="J779" s="14">
        <f>INDEX(Variables!$E$5:$E$105,MATCH($A779,Variables!$A$5:$A$105,0))</f>
        <v/>
      </c>
      <c r="K779" s="11">
        <f>LOWER(Settings!$C$4)&amp;".mit."&amp;$A779&amp;IF($C779="","","."&amp;$C779&amp;"."&amp;$B779)&amp;IF(INDEX(Variables!$D$5:$D$105,MATCH($A779,Variables!$A$5:$A$105,0))="","","."&amp;INDEX(Variables!$D$5:$D$105,MATCH($A779,Variables!$A$5:$A$105,0)))&amp;"."&amp;K$5</f>
        <v/>
      </c>
      <c r="L779" s="38">
        <f>L$194*$D779*INDEX(L$121:L$137,$E779)*(1-INDEX(L$151:L$167,$E779))</f>
        <v/>
      </c>
      <c r="M779" s="37">
        <f>M$194*$D779*INDEX(M$121:M$137,$E779)*(1-INDEX(M$151:M$167,$E779))</f>
        <v/>
      </c>
      <c r="N779" s="37">
        <f>N$194*$D779*INDEX(N$121:N$137,$E779)*(1-INDEX(N$151:N$167,$E779))</f>
        <v/>
      </c>
      <c r="O779" s="37">
        <f>O$194*$D779*INDEX(O$121:O$137,$E779)*(1-INDEX(O$151:O$167,$E779))</f>
        <v/>
      </c>
      <c r="P779" s="37">
        <f>P$194*$D779*INDEX(P$121:P$137,$E779)*(1-INDEX(P$151:P$167,$E779))</f>
        <v/>
      </c>
      <c r="Q779" s="37">
        <f>Q$194*$D779*INDEX(Q$121:Q$137,$E779)*(1-INDEX(Q$151:Q$167,$E779))</f>
        <v/>
      </c>
      <c r="R779" s="37">
        <f>R$194*$D779*INDEX(R$121:R$137,$E779)*(1-INDEX(R$151:R$167,$E779))</f>
        <v/>
      </c>
      <c r="S779" s="37">
        <f>S$194*$D779*INDEX(S$121:S$137,$E779)*(1-INDEX(S$151:S$167,$E779))</f>
        <v/>
      </c>
      <c r="T779" s="37">
        <f>T$194*$D779*INDEX(T$121:T$137,$E779)*(1-INDEX(T$151:T$167,$E779))</f>
        <v/>
      </c>
      <c r="U779" s="37">
        <f>U$194*$D779*INDEX(U$121:U$137,$E779)*(1-INDEX(U$151:U$167,$E779))</f>
        <v/>
      </c>
      <c r="V779" s="37">
        <f>V$194*$D779*INDEX(V$121:V$137,$E779)*(1-INDEX(V$151:V$167,$E779))</f>
        <v/>
      </c>
      <c r="W779" s="37">
        <f>W$194*$D779*INDEX(W$121:W$137,$E779)*(1-INDEX(W$151:W$167,$E779))</f>
        <v/>
      </c>
      <c r="X779" s="37">
        <f>X$194*$D779*INDEX(X$121:X$137,$E779)*(1-INDEX(X$151:X$167,$E779))</f>
        <v/>
      </c>
      <c r="Y779" s="37">
        <f>Y$194*$D779*INDEX(Y$121:Y$137,$E779)*(1-INDEX(Y$151:Y$167,$E779))</f>
        <v/>
      </c>
      <c r="Z779" s="37">
        <f>Z$194*$D779*INDEX(Z$121:Z$137,$E779)*(1-INDEX(Z$151:Z$167,$E779))</f>
        <v/>
      </c>
      <c r="AA779" s="37">
        <f>AA$194*$D779*INDEX(AA$121:AA$137,$E779)*(1-INDEX(AA$151:AA$167,$E779))</f>
        <v/>
      </c>
      <c r="AB779" s="37">
        <f>AB$194*$D779*INDEX(AB$121:AB$137,$E779)*(1-INDEX(AB$151:AB$167,$E779))</f>
        <v/>
      </c>
      <c r="AC779" s="37">
        <f>AC$194*$D779*INDEX(AC$121:AC$137,$E779)*(1-INDEX(AC$151:AC$167,$E779))</f>
        <v/>
      </c>
      <c r="AD779" s="40">
        <f>ETSCOST(AD$194,$D779,INDEX(AD$121:AD$137,$E779),INDEX(AD$151:AD$167,$E779))</f>
        <v/>
      </c>
      <c r="AF779" s="11">
        <f>LOWER(Settings!$C$4)&amp;".mit."&amp;$A779&amp;IF($C779="","","."&amp;$C779&amp;"."&amp;$B779)&amp;IF(INDEX(Variables!$D$5:$D$105,MATCH($A779,Variables!$A$5:$A$105,0))="","","."&amp;INDEX(Variables!$D$5:$D$105,MATCH($A779,Variables!$A$5:$A$105,0)))&amp;"."&amp;AF$5</f>
        <v/>
      </c>
      <c r="AG779" s="38">
        <f>AG$194*$D779*INDEX(AG$121:AG$137,$E779)*(1-INDEX(AG$151:AG$167,$E779))</f>
        <v/>
      </c>
      <c r="AH779" s="37">
        <f>AH$194*$D779*INDEX(AH$121:AH$137,$E779)*(1-INDEX(AH$151:AH$167,$E779))</f>
        <v/>
      </c>
      <c r="AI779" s="37">
        <f>AI$194*$D779*INDEX(AI$121:AI$137,$E779)*(1-INDEX(AI$151:AI$167,$E779))</f>
        <v/>
      </c>
      <c r="AJ779" s="37">
        <f>AJ$194*$D779*INDEX(AJ$121:AJ$137,$E779)*(1-INDEX(AJ$151:AJ$167,$E779))</f>
        <v/>
      </c>
      <c r="AK779" s="37">
        <f>AK$194*$D779*INDEX(AK$121:AK$137,$E779)*(1-INDEX(AK$151:AK$167,$E779))</f>
        <v/>
      </c>
      <c r="AL779" s="37">
        <f>AL$194*$D779*INDEX(AL$121:AL$137,$E779)*(1-INDEX(AL$151:AL$167,$E779))</f>
        <v/>
      </c>
      <c r="AM779" s="37">
        <f>AM$194*$D779*INDEX(AM$121:AM$137,$E779)*(1-INDEX(AM$151:AM$167,$E779))</f>
        <v/>
      </c>
      <c r="AN779" s="37">
        <f>AN$194*$D779*INDEX(AN$121:AN$137,$E779)*(1-INDEX(AN$151:AN$167,$E779))</f>
        <v/>
      </c>
      <c r="AO779" s="37">
        <f>AO$194*$D779*INDEX(AO$121:AO$137,$E779)*(1-INDEX(AO$151:AO$167,$E779))</f>
        <v/>
      </c>
      <c r="AP779" s="37">
        <f>AP$194*$D779*INDEX(AP$121:AP$137,$E779)*(1-INDEX(AP$151:AP$167,$E779))</f>
        <v/>
      </c>
      <c r="AQ779" s="37">
        <f>AQ$194*$D779*INDEX(AQ$121:AQ$137,$E779)*(1-INDEX(AQ$151:AQ$167,$E779))</f>
        <v/>
      </c>
      <c r="AR779" s="37">
        <f>AR$194*$D779*INDEX(AR$121:AR$137,$E779)*(1-INDEX(AR$151:AR$167,$E779))</f>
        <v/>
      </c>
      <c r="AS779" s="37">
        <f>AS$194*$D779*INDEX(AS$121:AS$137,$E779)*(1-INDEX(AS$151:AS$167,$E779))</f>
        <v/>
      </c>
      <c r="AT779" s="37">
        <f>AT$194*$D779*INDEX(AT$121:AT$137,$E779)*(1-INDEX(AT$151:AT$167,$E779))</f>
        <v/>
      </c>
      <c r="AU779" s="37">
        <f>AU$194*$D779*INDEX(AU$121:AU$137,$E779)*(1-INDEX(AU$151:AU$167,$E779))</f>
        <v/>
      </c>
      <c r="AV779" s="37">
        <f>AV$194*$D779*INDEX(AV$121:AV$137,$E779)*(1-INDEX(AV$151:AV$167,$E779))</f>
        <v/>
      </c>
      <c r="AW779" s="37">
        <f>AW$194*$D779*INDEX(AW$121:AW$137,$E779)*(1-INDEX(AW$151:AW$167,$E779))</f>
        <v/>
      </c>
      <c r="AX779" s="37">
        <f>AX$194*$D779*INDEX(AX$121:AX$137,$E779)*(1-INDEX(AX$151:AX$167,$E779))</f>
        <v/>
      </c>
      <c r="AY779" s="40">
        <f>ETSCOST(AY$194,$D779,INDEX(AY$121:AY$137,$E779),INDEX(AY$151:AY$167,$E779))</f>
        <v/>
      </c>
    </row>
    <row r="780" hidden="1" outlineLevel="2">
      <c r="A780" s="14" t="inlineStr">
        <is>
          <t>ets</t>
        </is>
      </c>
      <c r="B780" s="14" t="inlineStr">
        <is>
          <t>lpg</t>
        </is>
      </c>
      <c r="C780" s="14" t="inlineStr">
        <is>
          <t>res</t>
        </is>
      </c>
      <c r="D780" s="37">
        <f>INDEX(Inputs!$T$5:$T$132,MATCH($B780&amp;"|"&amp;$C780,Inputs!$A$5:$A$132,0))</f>
        <v/>
      </c>
      <c r="E780" s="37">
        <f>INDEX(Inputs!$K$5:$K$132,MATCH($B780&amp;"|"&amp;$C780,Inputs!$A$5:$A$132,0))</f>
        <v/>
      </c>
      <c r="F780" s="36" t="n"/>
      <c r="G780" s="36" t="n"/>
      <c r="H780" s="14">
        <f>INDEX(Variables!$B$5:$B$105,MATCH($A780,Variables!$A$5:$A$105,0))&amp;IF($C780="",""," | "&amp;INDEX(Mapping!$B$5:$B$26,MATCH($C780,Mapping!$A$5:$A$26,0))&amp;" | "&amp;INDEX(Mapping!$B$30:$B$41,MATCH($B780,Mapping!$A$30:$A$41,0)))</f>
        <v/>
      </c>
      <c r="I780" s="14">
        <f>INDEX(Variables!$C$5:$C$105,MATCH($A780,Variables!$A$5:$A$105,0))</f>
        <v/>
      </c>
      <c r="J780" s="14">
        <f>INDEX(Variables!$E$5:$E$105,MATCH($A780,Variables!$A$5:$A$105,0))</f>
        <v/>
      </c>
      <c r="K780" s="11">
        <f>LOWER(Settings!$C$4)&amp;".mit."&amp;$A780&amp;IF($C780="","","."&amp;$C780&amp;"."&amp;$B780)&amp;IF(INDEX(Variables!$D$5:$D$105,MATCH($A780,Variables!$A$5:$A$105,0))="","","."&amp;INDEX(Variables!$D$5:$D$105,MATCH($A780,Variables!$A$5:$A$105,0)))&amp;"."&amp;K$5</f>
        <v/>
      </c>
      <c r="L780" s="38">
        <f>L$194*$D780*INDEX(L$121:L$137,$E780)*(1-INDEX(L$151:L$167,$E780))</f>
        <v/>
      </c>
      <c r="M780" s="37">
        <f>M$194*$D780*INDEX(M$121:M$137,$E780)*(1-INDEX(M$151:M$167,$E780))</f>
        <v/>
      </c>
      <c r="N780" s="37">
        <f>N$194*$D780*INDEX(N$121:N$137,$E780)*(1-INDEX(N$151:N$167,$E780))</f>
        <v/>
      </c>
      <c r="O780" s="37">
        <f>O$194*$D780*INDEX(O$121:O$137,$E780)*(1-INDEX(O$151:O$167,$E780))</f>
        <v/>
      </c>
      <c r="P780" s="37">
        <f>P$194*$D780*INDEX(P$121:P$137,$E780)*(1-INDEX(P$151:P$167,$E780))</f>
        <v/>
      </c>
      <c r="Q780" s="37">
        <f>Q$194*$D780*INDEX(Q$121:Q$137,$E780)*(1-INDEX(Q$151:Q$167,$E780))</f>
        <v/>
      </c>
      <c r="R780" s="37">
        <f>R$194*$D780*INDEX(R$121:R$137,$E780)*(1-INDEX(R$151:R$167,$E780))</f>
        <v/>
      </c>
      <c r="S780" s="37">
        <f>S$194*$D780*INDEX(S$121:S$137,$E780)*(1-INDEX(S$151:S$167,$E780))</f>
        <v/>
      </c>
      <c r="T780" s="37">
        <f>T$194*$D780*INDEX(T$121:T$137,$E780)*(1-INDEX(T$151:T$167,$E780))</f>
        <v/>
      </c>
      <c r="U780" s="37">
        <f>U$194*$D780*INDEX(U$121:U$137,$E780)*(1-INDEX(U$151:U$167,$E780))</f>
        <v/>
      </c>
      <c r="V780" s="37">
        <f>V$194*$D780*INDEX(V$121:V$137,$E780)*(1-INDEX(V$151:V$167,$E780))</f>
        <v/>
      </c>
      <c r="W780" s="37">
        <f>W$194*$D780*INDEX(W$121:W$137,$E780)*(1-INDEX(W$151:W$167,$E780))</f>
        <v/>
      </c>
      <c r="X780" s="37">
        <f>X$194*$D780*INDEX(X$121:X$137,$E780)*(1-INDEX(X$151:X$167,$E780))</f>
        <v/>
      </c>
      <c r="Y780" s="37">
        <f>Y$194*$D780*INDEX(Y$121:Y$137,$E780)*(1-INDEX(Y$151:Y$167,$E780))</f>
        <v/>
      </c>
      <c r="Z780" s="37">
        <f>Z$194*$D780*INDEX(Z$121:Z$137,$E780)*(1-INDEX(Z$151:Z$167,$E780))</f>
        <v/>
      </c>
      <c r="AA780" s="37">
        <f>AA$194*$D780*INDEX(AA$121:AA$137,$E780)*(1-INDEX(AA$151:AA$167,$E780))</f>
        <v/>
      </c>
      <c r="AB780" s="37">
        <f>AB$194*$D780*INDEX(AB$121:AB$137,$E780)*(1-INDEX(AB$151:AB$167,$E780))</f>
        <v/>
      </c>
      <c r="AC780" s="37">
        <f>AC$194*$D780*INDEX(AC$121:AC$137,$E780)*(1-INDEX(AC$151:AC$167,$E780))</f>
        <v/>
      </c>
      <c r="AD780" s="40">
        <f>ETSCOST(AD$194,$D780,INDEX(AD$121:AD$137,$E780),INDEX(AD$151:AD$167,$E780))</f>
        <v/>
      </c>
      <c r="AF780" s="11">
        <f>LOWER(Settings!$C$4)&amp;".mit."&amp;$A780&amp;IF($C780="","","."&amp;$C780&amp;"."&amp;$B780)&amp;IF(INDEX(Variables!$D$5:$D$105,MATCH($A780,Variables!$A$5:$A$105,0))="","","."&amp;INDEX(Variables!$D$5:$D$105,MATCH($A780,Variables!$A$5:$A$105,0)))&amp;"."&amp;AF$5</f>
        <v/>
      </c>
      <c r="AG780" s="38">
        <f>AG$194*$D780*INDEX(AG$121:AG$137,$E780)*(1-INDEX(AG$151:AG$167,$E780))</f>
        <v/>
      </c>
      <c r="AH780" s="37">
        <f>AH$194*$D780*INDEX(AH$121:AH$137,$E780)*(1-INDEX(AH$151:AH$167,$E780))</f>
        <v/>
      </c>
      <c r="AI780" s="37">
        <f>AI$194*$D780*INDEX(AI$121:AI$137,$E780)*(1-INDEX(AI$151:AI$167,$E780))</f>
        <v/>
      </c>
      <c r="AJ780" s="37">
        <f>AJ$194*$D780*INDEX(AJ$121:AJ$137,$E780)*(1-INDEX(AJ$151:AJ$167,$E780))</f>
        <v/>
      </c>
      <c r="AK780" s="37">
        <f>AK$194*$D780*INDEX(AK$121:AK$137,$E780)*(1-INDEX(AK$151:AK$167,$E780))</f>
        <v/>
      </c>
      <c r="AL780" s="37">
        <f>AL$194*$D780*INDEX(AL$121:AL$137,$E780)*(1-INDEX(AL$151:AL$167,$E780))</f>
        <v/>
      </c>
      <c r="AM780" s="37">
        <f>AM$194*$D780*INDEX(AM$121:AM$137,$E780)*(1-INDEX(AM$151:AM$167,$E780))</f>
        <v/>
      </c>
      <c r="AN780" s="37">
        <f>AN$194*$D780*INDEX(AN$121:AN$137,$E780)*(1-INDEX(AN$151:AN$167,$E780))</f>
        <v/>
      </c>
      <c r="AO780" s="37">
        <f>AO$194*$D780*INDEX(AO$121:AO$137,$E780)*(1-INDEX(AO$151:AO$167,$E780))</f>
        <v/>
      </c>
      <c r="AP780" s="37">
        <f>AP$194*$D780*INDEX(AP$121:AP$137,$E780)*(1-INDEX(AP$151:AP$167,$E780))</f>
        <v/>
      </c>
      <c r="AQ780" s="37">
        <f>AQ$194*$D780*INDEX(AQ$121:AQ$137,$E780)*(1-INDEX(AQ$151:AQ$167,$E780))</f>
        <v/>
      </c>
      <c r="AR780" s="37">
        <f>AR$194*$D780*INDEX(AR$121:AR$137,$E780)*(1-INDEX(AR$151:AR$167,$E780))</f>
        <v/>
      </c>
      <c r="AS780" s="37">
        <f>AS$194*$D780*INDEX(AS$121:AS$137,$E780)*(1-INDEX(AS$151:AS$167,$E780))</f>
        <v/>
      </c>
      <c r="AT780" s="37">
        <f>AT$194*$D780*INDEX(AT$121:AT$137,$E780)*(1-INDEX(AT$151:AT$167,$E780))</f>
        <v/>
      </c>
      <c r="AU780" s="37">
        <f>AU$194*$D780*INDEX(AU$121:AU$137,$E780)*(1-INDEX(AU$151:AU$167,$E780))</f>
        <v/>
      </c>
      <c r="AV780" s="37">
        <f>AV$194*$D780*INDEX(AV$121:AV$137,$E780)*(1-INDEX(AV$151:AV$167,$E780))</f>
        <v/>
      </c>
      <c r="AW780" s="37">
        <f>AW$194*$D780*INDEX(AW$121:AW$137,$E780)*(1-INDEX(AW$151:AW$167,$E780))</f>
        <v/>
      </c>
      <c r="AX780" s="37">
        <f>AX$194*$D780*INDEX(AX$121:AX$137,$E780)*(1-INDEX(AX$151:AX$167,$E780))</f>
        <v/>
      </c>
      <c r="AY780" s="40">
        <f>ETSCOST(AY$194,$D780,INDEX(AY$121:AY$137,$E780),INDEX(AY$151:AY$167,$E780))</f>
        <v/>
      </c>
    </row>
    <row r="781" hidden="1" outlineLevel="2">
      <c r="A781" s="14" t="inlineStr">
        <is>
          <t>ets</t>
        </is>
      </c>
      <c r="B781" s="14" t="inlineStr">
        <is>
          <t>ker</t>
        </is>
      </c>
      <c r="C781" s="14" t="inlineStr">
        <is>
          <t>res</t>
        </is>
      </c>
      <c r="D781" s="37">
        <f>INDEX(Inputs!$T$5:$T$132,MATCH($B781&amp;"|"&amp;$C781,Inputs!$A$5:$A$132,0))</f>
        <v/>
      </c>
      <c r="E781" s="37">
        <f>INDEX(Inputs!$K$5:$K$132,MATCH($B781&amp;"|"&amp;$C781,Inputs!$A$5:$A$132,0))</f>
        <v/>
      </c>
      <c r="F781" s="36" t="n"/>
      <c r="G781" s="36" t="n"/>
      <c r="H781" s="14">
        <f>INDEX(Variables!$B$5:$B$105,MATCH($A781,Variables!$A$5:$A$105,0))&amp;IF($C781="",""," | "&amp;INDEX(Mapping!$B$5:$B$26,MATCH($C781,Mapping!$A$5:$A$26,0))&amp;" | "&amp;INDEX(Mapping!$B$30:$B$41,MATCH($B781,Mapping!$A$30:$A$41,0)))</f>
        <v/>
      </c>
      <c r="I781" s="14">
        <f>INDEX(Variables!$C$5:$C$105,MATCH($A781,Variables!$A$5:$A$105,0))</f>
        <v/>
      </c>
      <c r="J781" s="14">
        <f>INDEX(Variables!$E$5:$E$105,MATCH($A781,Variables!$A$5:$A$105,0))</f>
        <v/>
      </c>
      <c r="K781" s="11">
        <f>LOWER(Settings!$C$4)&amp;".mit."&amp;$A781&amp;IF($C781="","","."&amp;$C781&amp;"."&amp;$B781)&amp;IF(INDEX(Variables!$D$5:$D$105,MATCH($A781,Variables!$A$5:$A$105,0))="","","."&amp;INDEX(Variables!$D$5:$D$105,MATCH($A781,Variables!$A$5:$A$105,0)))&amp;"."&amp;K$5</f>
        <v/>
      </c>
      <c r="L781" s="38">
        <f>L$194*$D781*INDEX(L$121:L$137,$E781)*(1-INDEX(L$151:L$167,$E781))</f>
        <v/>
      </c>
      <c r="M781" s="37">
        <f>M$194*$D781*INDEX(M$121:M$137,$E781)*(1-INDEX(M$151:M$167,$E781))</f>
        <v/>
      </c>
      <c r="N781" s="37">
        <f>N$194*$D781*INDEX(N$121:N$137,$E781)*(1-INDEX(N$151:N$167,$E781))</f>
        <v/>
      </c>
      <c r="O781" s="37">
        <f>O$194*$D781*INDEX(O$121:O$137,$E781)*(1-INDEX(O$151:O$167,$E781))</f>
        <v/>
      </c>
      <c r="P781" s="37">
        <f>P$194*$D781*INDEX(P$121:P$137,$E781)*(1-INDEX(P$151:P$167,$E781))</f>
        <v/>
      </c>
      <c r="Q781" s="37">
        <f>Q$194*$D781*INDEX(Q$121:Q$137,$E781)*(1-INDEX(Q$151:Q$167,$E781))</f>
        <v/>
      </c>
      <c r="R781" s="37">
        <f>R$194*$D781*INDEX(R$121:R$137,$E781)*(1-INDEX(R$151:R$167,$E781))</f>
        <v/>
      </c>
      <c r="S781" s="37">
        <f>S$194*$D781*INDEX(S$121:S$137,$E781)*(1-INDEX(S$151:S$167,$E781))</f>
        <v/>
      </c>
      <c r="T781" s="37">
        <f>T$194*$D781*INDEX(T$121:T$137,$E781)*(1-INDEX(T$151:T$167,$E781))</f>
        <v/>
      </c>
      <c r="U781" s="37">
        <f>U$194*$D781*INDEX(U$121:U$137,$E781)*(1-INDEX(U$151:U$167,$E781))</f>
        <v/>
      </c>
      <c r="V781" s="37">
        <f>V$194*$D781*INDEX(V$121:V$137,$E781)*(1-INDEX(V$151:V$167,$E781))</f>
        <v/>
      </c>
      <c r="W781" s="37">
        <f>W$194*$D781*INDEX(W$121:W$137,$E781)*(1-INDEX(W$151:W$167,$E781))</f>
        <v/>
      </c>
      <c r="X781" s="37">
        <f>X$194*$D781*INDEX(X$121:X$137,$E781)*(1-INDEX(X$151:X$167,$E781))</f>
        <v/>
      </c>
      <c r="Y781" s="37">
        <f>Y$194*$D781*INDEX(Y$121:Y$137,$E781)*(1-INDEX(Y$151:Y$167,$E781))</f>
        <v/>
      </c>
      <c r="Z781" s="37">
        <f>Z$194*$D781*INDEX(Z$121:Z$137,$E781)*(1-INDEX(Z$151:Z$167,$E781))</f>
        <v/>
      </c>
      <c r="AA781" s="37">
        <f>AA$194*$D781*INDEX(AA$121:AA$137,$E781)*(1-INDEX(AA$151:AA$167,$E781))</f>
        <v/>
      </c>
      <c r="AB781" s="37">
        <f>AB$194*$D781*INDEX(AB$121:AB$137,$E781)*(1-INDEX(AB$151:AB$167,$E781))</f>
        <v/>
      </c>
      <c r="AC781" s="37">
        <f>AC$194*$D781*INDEX(AC$121:AC$137,$E781)*(1-INDEX(AC$151:AC$167,$E781))</f>
        <v/>
      </c>
      <c r="AD781" s="40">
        <f>ETSCOST(AD$194,$D781,INDEX(AD$121:AD$137,$E781),INDEX(AD$151:AD$167,$E781))</f>
        <v/>
      </c>
      <c r="AF781" s="11">
        <f>LOWER(Settings!$C$4)&amp;".mit."&amp;$A781&amp;IF($C781="","","."&amp;$C781&amp;"."&amp;$B781)&amp;IF(INDEX(Variables!$D$5:$D$105,MATCH($A781,Variables!$A$5:$A$105,0))="","","."&amp;INDEX(Variables!$D$5:$D$105,MATCH($A781,Variables!$A$5:$A$105,0)))&amp;"."&amp;AF$5</f>
        <v/>
      </c>
      <c r="AG781" s="38">
        <f>AG$194*$D781*INDEX(AG$121:AG$137,$E781)*(1-INDEX(AG$151:AG$167,$E781))</f>
        <v/>
      </c>
      <c r="AH781" s="37">
        <f>AH$194*$D781*INDEX(AH$121:AH$137,$E781)*(1-INDEX(AH$151:AH$167,$E781))</f>
        <v/>
      </c>
      <c r="AI781" s="37">
        <f>AI$194*$D781*INDEX(AI$121:AI$137,$E781)*(1-INDEX(AI$151:AI$167,$E781))</f>
        <v/>
      </c>
      <c r="AJ781" s="37">
        <f>AJ$194*$D781*INDEX(AJ$121:AJ$137,$E781)*(1-INDEX(AJ$151:AJ$167,$E781))</f>
        <v/>
      </c>
      <c r="AK781" s="37">
        <f>AK$194*$D781*INDEX(AK$121:AK$137,$E781)*(1-INDEX(AK$151:AK$167,$E781))</f>
        <v/>
      </c>
      <c r="AL781" s="37">
        <f>AL$194*$D781*INDEX(AL$121:AL$137,$E781)*(1-INDEX(AL$151:AL$167,$E781))</f>
        <v/>
      </c>
      <c r="AM781" s="37">
        <f>AM$194*$D781*INDEX(AM$121:AM$137,$E781)*(1-INDEX(AM$151:AM$167,$E781))</f>
        <v/>
      </c>
      <c r="AN781" s="37">
        <f>AN$194*$D781*INDEX(AN$121:AN$137,$E781)*(1-INDEX(AN$151:AN$167,$E781))</f>
        <v/>
      </c>
      <c r="AO781" s="37">
        <f>AO$194*$D781*INDEX(AO$121:AO$137,$E781)*(1-INDEX(AO$151:AO$167,$E781))</f>
        <v/>
      </c>
      <c r="AP781" s="37">
        <f>AP$194*$D781*INDEX(AP$121:AP$137,$E781)*(1-INDEX(AP$151:AP$167,$E781))</f>
        <v/>
      </c>
      <c r="AQ781" s="37">
        <f>AQ$194*$D781*INDEX(AQ$121:AQ$137,$E781)*(1-INDEX(AQ$151:AQ$167,$E781))</f>
        <v/>
      </c>
      <c r="AR781" s="37">
        <f>AR$194*$D781*INDEX(AR$121:AR$137,$E781)*(1-INDEX(AR$151:AR$167,$E781))</f>
        <v/>
      </c>
      <c r="AS781" s="37">
        <f>AS$194*$D781*INDEX(AS$121:AS$137,$E781)*(1-INDEX(AS$151:AS$167,$E781))</f>
        <v/>
      </c>
      <c r="AT781" s="37">
        <f>AT$194*$D781*INDEX(AT$121:AT$137,$E781)*(1-INDEX(AT$151:AT$167,$E781))</f>
        <v/>
      </c>
      <c r="AU781" s="37">
        <f>AU$194*$D781*INDEX(AU$121:AU$137,$E781)*(1-INDEX(AU$151:AU$167,$E781))</f>
        <v/>
      </c>
      <c r="AV781" s="37">
        <f>AV$194*$D781*INDEX(AV$121:AV$137,$E781)*(1-INDEX(AV$151:AV$167,$E781))</f>
        <v/>
      </c>
      <c r="AW781" s="37">
        <f>AW$194*$D781*INDEX(AW$121:AW$137,$E781)*(1-INDEX(AW$151:AW$167,$E781))</f>
        <v/>
      </c>
      <c r="AX781" s="37">
        <f>AX$194*$D781*INDEX(AX$121:AX$137,$E781)*(1-INDEX(AX$151:AX$167,$E781))</f>
        <v/>
      </c>
      <c r="AY781" s="40">
        <f>ETSCOST(AY$194,$D781,INDEX(AY$121:AY$137,$E781),INDEX(AY$151:AY$167,$E781))</f>
        <v/>
      </c>
    </row>
    <row r="782" hidden="1" outlineLevel="2">
      <c r="A782" s="14" t="inlineStr">
        <is>
          <t>ets</t>
        </is>
      </c>
      <c r="B782" s="14" t="inlineStr">
        <is>
          <t>oop</t>
        </is>
      </c>
      <c r="C782" s="14" t="inlineStr">
        <is>
          <t>res</t>
        </is>
      </c>
      <c r="D782" s="37">
        <f>INDEX(Inputs!$T$5:$T$132,MATCH($B782&amp;"|"&amp;$C782,Inputs!$A$5:$A$132,0))</f>
        <v/>
      </c>
      <c r="E782" s="37">
        <f>INDEX(Inputs!$K$5:$K$132,MATCH($B782&amp;"|"&amp;$C782,Inputs!$A$5:$A$132,0))</f>
        <v/>
      </c>
      <c r="F782" s="36" t="n"/>
      <c r="G782" s="36" t="n"/>
      <c r="H782" s="14">
        <f>INDEX(Variables!$B$5:$B$105,MATCH($A782,Variables!$A$5:$A$105,0))&amp;IF($C782="",""," | "&amp;INDEX(Mapping!$B$5:$B$26,MATCH($C782,Mapping!$A$5:$A$26,0))&amp;" | "&amp;INDEX(Mapping!$B$30:$B$41,MATCH($B782,Mapping!$A$30:$A$41,0)))</f>
        <v/>
      </c>
      <c r="I782" s="14">
        <f>INDEX(Variables!$C$5:$C$105,MATCH($A782,Variables!$A$5:$A$105,0))</f>
        <v/>
      </c>
      <c r="J782" s="14">
        <f>INDEX(Variables!$E$5:$E$105,MATCH($A782,Variables!$A$5:$A$105,0))</f>
        <v/>
      </c>
      <c r="K782" s="11">
        <f>LOWER(Settings!$C$4)&amp;".mit."&amp;$A782&amp;IF($C782="","","."&amp;$C782&amp;"."&amp;$B782)&amp;IF(INDEX(Variables!$D$5:$D$105,MATCH($A782,Variables!$A$5:$A$105,0))="","","."&amp;INDEX(Variables!$D$5:$D$105,MATCH($A782,Variables!$A$5:$A$105,0)))&amp;"."&amp;K$5</f>
        <v/>
      </c>
      <c r="L782" s="38">
        <f>L$194*$D782*INDEX(L$121:L$137,$E782)*(1-INDEX(L$151:L$167,$E782))</f>
        <v/>
      </c>
      <c r="M782" s="37">
        <f>M$194*$D782*INDEX(M$121:M$137,$E782)*(1-INDEX(M$151:M$167,$E782))</f>
        <v/>
      </c>
      <c r="N782" s="37">
        <f>N$194*$D782*INDEX(N$121:N$137,$E782)*(1-INDEX(N$151:N$167,$E782))</f>
        <v/>
      </c>
      <c r="O782" s="37">
        <f>O$194*$D782*INDEX(O$121:O$137,$E782)*(1-INDEX(O$151:O$167,$E782))</f>
        <v/>
      </c>
      <c r="P782" s="37">
        <f>P$194*$D782*INDEX(P$121:P$137,$E782)*(1-INDEX(P$151:P$167,$E782))</f>
        <v/>
      </c>
      <c r="Q782" s="37">
        <f>Q$194*$D782*INDEX(Q$121:Q$137,$E782)*(1-INDEX(Q$151:Q$167,$E782))</f>
        <v/>
      </c>
      <c r="R782" s="37">
        <f>R$194*$D782*INDEX(R$121:R$137,$E782)*(1-INDEX(R$151:R$167,$E782))</f>
        <v/>
      </c>
      <c r="S782" s="37">
        <f>S$194*$D782*INDEX(S$121:S$137,$E782)*(1-INDEX(S$151:S$167,$E782))</f>
        <v/>
      </c>
      <c r="T782" s="37">
        <f>T$194*$D782*INDEX(T$121:T$137,$E782)*(1-INDEX(T$151:T$167,$E782))</f>
        <v/>
      </c>
      <c r="U782" s="37">
        <f>U$194*$D782*INDEX(U$121:U$137,$E782)*(1-INDEX(U$151:U$167,$E782))</f>
        <v/>
      </c>
      <c r="V782" s="37">
        <f>V$194*$D782*INDEX(V$121:V$137,$E782)*(1-INDEX(V$151:V$167,$E782))</f>
        <v/>
      </c>
      <c r="W782" s="37">
        <f>W$194*$D782*INDEX(W$121:W$137,$E782)*(1-INDEX(W$151:W$167,$E782))</f>
        <v/>
      </c>
      <c r="X782" s="37">
        <f>X$194*$D782*INDEX(X$121:X$137,$E782)*(1-INDEX(X$151:X$167,$E782))</f>
        <v/>
      </c>
      <c r="Y782" s="37">
        <f>Y$194*$D782*INDEX(Y$121:Y$137,$E782)*(1-INDEX(Y$151:Y$167,$E782))</f>
        <v/>
      </c>
      <c r="Z782" s="37">
        <f>Z$194*$D782*INDEX(Z$121:Z$137,$E782)*(1-INDEX(Z$151:Z$167,$E782))</f>
        <v/>
      </c>
      <c r="AA782" s="37">
        <f>AA$194*$D782*INDEX(AA$121:AA$137,$E782)*(1-INDEX(AA$151:AA$167,$E782))</f>
        <v/>
      </c>
      <c r="AB782" s="37">
        <f>AB$194*$D782*INDEX(AB$121:AB$137,$E782)*(1-INDEX(AB$151:AB$167,$E782))</f>
        <v/>
      </c>
      <c r="AC782" s="37">
        <f>AC$194*$D782*INDEX(AC$121:AC$137,$E782)*(1-INDEX(AC$151:AC$167,$E782))</f>
        <v/>
      </c>
      <c r="AD782" s="40">
        <f>ETSCOST(AD$194,$D782,INDEX(AD$121:AD$137,$E782),INDEX(AD$151:AD$167,$E782))</f>
        <v/>
      </c>
      <c r="AF782" s="11">
        <f>LOWER(Settings!$C$4)&amp;".mit."&amp;$A782&amp;IF($C782="","","."&amp;$C782&amp;"."&amp;$B782)&amp;IF(INDEX(Variables!$D$5:$D$105,MATCH($A782,Variables!$A$5:$A$105,0))="","","."&amp;INDEX(Variables!$D$5:$D$105,MATCH($A782,Variables!$A$5:$A$105,0)))&amp;"."&amp;AF$5</f>
        <v/>
      </c>
      <c r="AG782" s="38">
        <f>AG$194*$D782*INDEX(AG$121:AG$137,$E782)*(1-INDEX(AG$151:AG$167,$E782))</f>
        <v/>
      </c>
      <c r="AH782" s="37">
        <f>AH$194*$D782*INDEX(AH$121:AH$137,$E782)*(1-INDEX(AH$151:AH$167,$E782))</f>
        <v/>
      </c>
      <c r="AI782" s="37">
        <f>AI$194*$D782*INDEX(AI$121:AI$137,$E782)*(1-INDEX(AI$151:AI$167,$E782))</f>
        <v/>
      </c>
      <c r="AJ782" s="37">
        <f>AJ$194*$D782*INDEX(AJ$121:AJ$137,$E782)*(1-INDEX(AJ$151:AJ$167,$E782))</f>
        <v/>
      </c>
      <c r="AK782" s="37">
        <f>AK$194*$D782*INDEX(AK$121:AK$137,$E782)*(1-INDEX(AK$151:AK$167,$E782))</f>
        <v/>
      </c>
      <c r="AL782" s="37">
        <f>AL$194*$D782*INDEX(AL$121:AL$137,$E782)*(1-INDEX(AL$151:AL$167,$E782))</f>
        <v/>
      </c>
      <c r="AM782" s="37">
        <f>AM$194*$D782*INDEX(AM$121:AM$137,$E782)*(1-INDEX(AM$151:AM$167,$E782))</f>
        <v/>
      </c>
      <c r="AN782" s="37">
        <f>AN$194*$D782*INDEX(AN$121:AN$137,$E782)*(1-INDEX(AN$151:AN$167,$E782))</f>
        <v/>
      </c>
      <c r="AO782" s="37">
        <f>AO$194*$D782*INDEX(AO$121:AO$137,$E782)*(1-INDEX(AO$151:AO$167,$E782))</f>
        <v/>
      </c>
      <c r="AP782" s="37">
        <f>AP$194*$D782*INDEX(AP$121:AP$137,$E782)*(1-INDEX(AP$151:AP$167,$E782))</f>
        <v/>
      </c>
      <c r="AQ782" s="37">
        <f>AQ$194*$D782*INDEX(AQ$121:AQ$137,$E782)*(1-INDEX(AQ$151:AQ$167,$E782))</f>
        <v/>
      </c>
      <c r="AR782" s="37">
        <f>AR$194*$D782*INDEX(AR$121:AR$137,$E782)*(1-INDEX(AR$151:AR$167,$E782))</f>
        <v/>
      </c>
      <c r="AS782" s="37">
        <f>AS$194*$D782*INDEX(AS$121:AS$137,$E782)*(1-INDEX(AS$151:AS$167,$E782))</f>
        <v/>
      </c>
      <c r="AT782" s="37">
        <f>AT$194*$D782*INDEX(AT$121:AT$137,$E782)*(1-INDEX(AT$151:AT$167,$E782))</f>
        <v/>
      </c>
      <c r="AU782" s="37">
        <f>AU$194*$D782*INDEX(AU$121:AU$137,$E782)*(1-INDEX(AU$151:AU$167,$E782))</f>
        <v/>
      </c>
      <c r="AV782" s="37">
        <f>AV$194*$D782*INDEX(AV$121:AV$137,$E782)*(1-INDEX(AV$151:AV$167,$E782))</f>
        <v/>
      </c>
      <c r="AW782" s="37">
        <f>AW$194*$D782*INDEX(AW$121:AW$137,$E782)*(1-INDEX(AW$151:AW$167,$E782))</f>
        <v/>
      </c>
      <c r="AX782" s="37">
        <f>AX$194*$D782*INDEX(AX$121:AX$137,$E782)*(1-INDEX(AX$151:AX$167,$E782))</f>
        <v/>
      </c>
      <c r="AY782" s="40">
        <f>ETSCOST(AY$194,$D782,INDEX(AY$121:AY$137,$E782),INDEX(AY$151:AY$167,$E782))</f>
        <v/>
      </c>
    </row>
    <row r="783" hidden="1" outlineLevel="2">
      <c r="A783" s="14" t="inlineStr">
        <is>
          <t>ets</t>
        </is>
      </c>
      <c r="B783" s="14" t="inlineStr">
        <is>
          <t>bio</t>
        </is>
      </c>
      <c r="C783" s="14" t="inlineStr">
        <is>
          <t>res</t>
        </is>
      </c>
      <c r="D783" s="37">
        <f>INDEX(Inputs!$T$5:$T$132,MATCH($B783&amp;"|"&amp;$C783,Inputs!$A$5:$A$132,0))</f>
        <v/>
      </c>
      <c r="E783" s="37">
        <f>INDEX(Inputs!$K$5:$K$132,MATCH($B783&amp;"|"&amp;$C783,Inputs!$A$5:$A$132,0))</f>
        <v/>
      </c>
      <c r="F783" s="36" t="n"/>
      <c r="G783" s="36" t="n"/>
      <c r="H783" s="14">
        <f>INDEX(Variables!$B$5:$B$105,MATCH($A783,Variables!$A$5:$A$105,0))&amp;IF($C783="",""," | "&amp;INDEX(Mapping!$B$5:$B$26,MATCH($C783,Mapping!$A$5:$A$26,0))&amp;" | "&amp;INDEX(Mapping!$B$30:$B$41,MATCH($B783,Mapping!$A$30:$A$41,0)))</f>
        <v/>
      </c>
      <c r="I783" s="14">
        <f>INDEX(Variables!$C$5:$C$105,MATCH($A783,Variables!$A$5:$A$105,0))</f>
        <v/>
      </c>
      <c r="J783" s="14">
        <f>INDEX(Variables!$E$5:$E$105,MATCH($A783,Variables!$A$5:$A$105,0))</f>
        <v/>
      </c>
      <c r="K783" s="11">
        <f>LOWER(Settings!$C$4)&amp;".mit."&amp;$A783&amp;IF($C783="","","."&amp;$C783&amp;"."&amp;$B783)&amp;IF(INDEX(Variables!$D$5:$D$105,MATCH($A783,Variables!$A$5:$A$105,0))="","","."&amp;INDEX(Variables!$D$5:$D$105,MATCH($A783,Variables!$A$5:$A$105,0)))&amp;"."&amp;K$5</f>
        <v/>
      </c>
      <c r="L783" s="38">
        <f>L$194*$D783*INDEX(L$121:L$137,$E783)*(1-INDEX(L$151:L$167,$E783))</f>
        <v/>
      </c>
      <c r="M783" s="37">
        <f>M$194*$D783*INDEX(M$121:M$137,$E783)*(1-INDEX(M$151:M$167,$E783))</f>
        <v/>
      </c>
      <c r="N783" s="37">
        <f>N$194*$D783*INDEX(N$121:N$137,$E783)*(1-INDEX(N$151:N$167,$E783))</f>
        <v/>
      </c>
      <c r="O783" s="37">
        <f>O$194*$D783*INDEX(O$121:O$137,$E783)*(1-INDEX(O$151:O$167,$E783))</f>
        <v/>
      </c>
      <c r="P783" s="37">
        <f>P$194*$D783*INDEX(P$121:P$137,$E783)*(1-INDEX(P$151:P$167,$E783))</f>
        <v/>
      </c>
      <c r="Q783" s="37">
        <f>Q$194*$D783*INDEX(Q$121:Q$137,$E783)*(1-INDEX(Q$151:Q$167,$E783))</f>
        <v/>
      </c>
      <c r="R783" s="37">
        <f>R$194*$D783*INDEX(R$121:R$137,$E783)*(1-INDEX(R$151:R$167,$E783))</f>
        <v/>
      </c>
      <c r="S783" s="37">
        <f>S$194*$D783*INDEX(S$121:S$137,$E783)*(1-INDEX(S$151:S$167,$E783))</f>
        <v/>
      </c>
      <c r="T783" s="37">
        <f>T$194*$D783*INDEX(T$121:T$137,$E783)*(1-INDEX(T$151:T$167,$E783))</f>
        <v/>
      </c>
      <c r="U783" s="37">
        <f>U$194*$D783*INDEX(U$121:U$137,$E783)*(1-INDEX(U$151:U$167,$E783))</f>
        <v/>
      </c>
      <c r="V783" s="37">
        <f>V$194*$D783*INDEX(V$121:V$137,$E783)*(1-INDEX(V$151:V$167,$E783))</f>
        <v/>
      </c>
      <c r="W783" s="37">
        <f>W$194*$D783*INDEX(W$121:W$137,$E783)*(1-INDEX(W$151:W$167,$E783))</f>
        <v/>
      </c>
      <c r="X783" s="37">
        <f>X$194*$D783*INDEX(X$121:X$137,$E783)*(1-INDEX(X$151:X$167,$E783))</f>
        <v/>
      </c>
      <c r="Y783" s="37">
        <f>Y$194*$D783*INDEX(Y$121:Y$137,$E783)*(1-INDEX(Y$151:Y$167,$E783))</f>
        <v/>
      </c>
      <c r="Z783" s="37">
        <f>Z$194*$D783*INDEX(Z$121:Z$137,$E783)*(1-INDEX(Z$151:Z$167,$E783))</f>
        <v/>
      </c>
      <c r="AA783" s="37">
        <f>AA$194*$D783*INDEX(AA$121:AA$137,$E783)*(1-INDEX(AA$151:AA$167,$E783))</f>
        <v/>
      </c>
      <c r="AB783" s="37">
        <f>AB$194*$D783*INDEX(AB$121:AB$137,$E783)*(1-INDEX(AB$151:AB$167,$E783))</f>
        <v/>
      </c>
      <c r="AC783" s="37">
        <f>AC$194*$D783*INDEX(AC$121:AC$137,$E783)*(1-INDEX(AC$151:AC$167,$E783))</f>
        <v/>
      </c>
      <c r="AD783" s="40">
        <f>ETSCOST(AD$194,$D783,INDEX(AD$121:AD$137,$E783),INDEX(AD$151:AD$167,$E783))</f>
        <v/>
      </c>
      <c r="AF783" s="11">
        <f>LOWER(Settings!$C$4)&amp;".mit."&amp;$A783&amp;IF($C783="","","."&amp;$C783&amp;"."&amp;$B783)&amp;IF(INDEX(Variables!$D$5:$D$105,MATCH($A783,Variables!$A$5:$A$105,0))="","","."&amp;INDEX(Variables!$D$5:$D$105,MATCH($A783,Variables!$A$5:$A$105,0)))&amp;"."&amp;AF$5</f>
        <v/>
      </c>
      <c r="AG783" s="38">
        <f>AG$194*$D783*INDEX(AG$121:AG$137,$E783)*(1-INDEX(AG$151:AG$167,$E783))</f>
        <v/>
      </c>
      <c r="AH783" s="37">
        <f>AH$194*$D783*INDEX(AH$121:AH$137,$E783)*(1-INDEX(AH$151:AH$167,$E783))</f>
        <v/>
      </c>
      <c r="AI783" s="37">
        <f>AI$194*$D783*INDEX(AI$121:AI$137,$E783)*(1-INDEX(AI$151:AI$167,$E783))</f>
        <v/>
      </c>
      <c r="AJ783" s="37">
        <f>AJ$194*$D783*INDEX(AJ$121:AJ$137,$E783)*(1-INDEX(AJ$151:AJ$167,$E783))</f>
        <v/>
      </c>
      <c r="AK783" s="37">
        <f>AK$194*$D783*INDEX(AK$121:AK$137,$E783)*(1-INDEX(AK$151:AK$167,$E783))</f>
        <v/>
      </c>
      <c r="AL783" s="37">
        <f>AL$194*$D783*INDEX(AL$121:AL$137,$E783)*(1-INDEX(AL$151:AL$167,$E783))</f>
        <v/>
      </c>
      <c r="AM783" s="37">
        <f>AM$194*$D783*INDEX(AM$121:AM$137,$E783)*(1-INDEX(AM$151:AM$167,$E783))</f>
        <v/>
      </c>
      <c r="AN783" s="37">
        <f>AN$194*$D783*INDEX(AN$121:AN$137,$E783)*(1-INDEX(AN$151:AN$167,$E783))</f>
        <v/>
      </c>
      <c r="AO783" s="37">
        <f>AO$194*$D783*INDEX(AO$121:AO$137,$E783)*(1-INDEX(AO$151:AO$167,$E783))</f>
        <v/>
      </c>
      <c r="AP783" s="37">
        <f>AP$194*$D783*INDEX(AP$121:AP$137,$E783)*(1-INDEX(AP$151:AP$167,$E783))</f>
        <v/>
      </c>
      <c r="AQ783" s="37">
        <f>AQ$194*$D783*INDEX(AQ$121:AQ$137,$E783)*(1-INDEX(AQ$151:AQ$167,$E783))</f>
        <v/>
      </c>
      <c r="AR783" s="37">
        <f>AR$194*$D783*INDEX(AR$121:AR$137,$E783)*(1-INDEX(AR$151:AR$167,$E783))</f>
        <v/>
      </c>
      <c r="AS783" s="37">
        <f>AS$194*$D783*INDEX(AS$121:AS$137,$E783)*(1-INDEX(AS$151:AS$167,$E783))</f>
        <v/>
      </c>
      <c r="AT783" s="37">
        <f>AT$194*$D783*INDEX(AT$121:AT$137,$E783)*(1-INDEX(AT$151:AT$167,$E783))</f>
        <v/>
      </c>
      <c r="AU783" s="37">
        <f>AU$194*$D783*INDEX(AU$121:AU$137,$E783)*(1-INDEX(AU$151:AU$167,$E783))</f>
        <v/>
      </c>
      <c r="AV783" s="37">
        <f>AV$194*$D783*INDEX(AV$121:AV$137,$E783)*(1-INDEX(AV$151:AV$167,$E783))</f>
        <v/>
      </c>
      <c r="AW783" s="37">
        <f>AW$194*$D783*INDEX(AW$121:AW$137,$E783)*(1-INDEX(AW$151:AW$167,$E783))</f>
        <v/>
      </c>
      <c r="AX783" s="37">
        <f>AX$194*$D783*INDEX(AX$121:AX$137,$E783)*(1-INDEX(AX$151:AX$167,$E783))</f>
        <v/>
      </c>
      <c r="AY783" s="40">
        <f>ETSCOST(AY$194,$D783,INDEX(AY$121:AY$137,$E783),INDEX(AY$151:AY$167,$E783))</f>
        <v/>
      </c>
    </row>
    <row r="784" hidden="1" outlineLevel="2"/>
    <row r="785" hidden="1" outlineLevel="2">
      <c r="A785" s="14" t="inlineStr">
        <is>
          <t>ntx</t>
        </is>
      </c>
      <c r="B785" s="14" t="inlineStr">
        <is>
          <t>coa</t>
        </is>
      </c>
      <c r="C785" s="14" t="inlineStr">
        <is>
          <t>res</t>
        </is>
      </c>
      <c r="D785" s="37">
        <f>INDEX(Inputs!$L$5:$L$132,MATCH($B785&amp;"|"&amp;$C785,Inputs!$A$5:$A$132,0))</f>
        <v/>
      </c>
      <c r="E785" s="37">
        <f>INDEX(Inputs!$I$5:$I$132,MATCH($B785&amp;"|"&amp;$C785,Inputs!$A$5:$A$132,0))</f>
        <v/>
      </c>
      <c r="F785" s="36" t="n"/>
      <c r="G785" s="36" t="n"/>
      <c r="H785" s="14">
        <f>INDEX(Variables!$B$5:$B$105,MATCH($A785,Variables!$A$5:$A$105,0))&amp;IF($C785="",""," | "&amp;INDEX(Mapping!$B$5:$B$26,MATCH($C785,Mapping!$A$5:$A$26,0))&amp;" | "&amp;INDEX(Mapping!$B$30:$B$41,MATCH($B785,Mapping!$A$30:$A$41,0)))</f>
        <v/>
      </c>
      <c r="I785" s="14">
        <f>INDEX(Variables!$C$5:$C$105,MATCH($A785,Variables!$A$5:$A$105,0))</f>
        <v/>
      </c>
      <c r="J785" s="14">
        <f>INDEX(Variables!$E$5:$E$105,MATCH($A785,Variables!$A$5:$A$105,0))</f>
        <v/>
      </c>
      <c r="K785" s="11">
        <f>LOWER(Settings!$C$4)&amp;".mit."&amp;$A785&amp;IF($C785="","","."&amp;$C785&amp;"."&amp;$B785)&amp;IF(INDEX(Variables!$D$5:$D$105,MATCH($A785,Variables!$A$5:$A$105,0))="","","."&amp;INDEX(Variables!$D$5:$D$105,MATCH($A785,Variables!$A$5:$A$105,0)))&amp;"."&amp;K$5</f>
        <v/>
      </c>
      <c r="L785" s="38">
        <f>INDEX(L$78:L$91,$D785)/$E785</f>
        <v/>
      </c>
      <c r="M785" s="37">
        <f>INDEX(M$78:M$91,$D785)/$E785</f>
        <v/>
      </c>
      <c r="N785" s="37">
        <f>INDEX(N$78:N$91,$D785)/$E785</f>
        <v/>
      </c>
      <c r="O785" s="37">
        <f>INDEX(O$78:O$91,$D785)/$E785</f>
        <v/>
      </c>
      <c r="P785" s="37">
        <f>INDEX(P$78:P$91,$D785)/$E785</f>
        <v/>
      </c>
      <c r="Q785" s="37">
        <f>INDEX(Q$78:Q$91,$D785)/$E785</f>
        <v/>
      </c>
      <c r="R785" s="37">
        <f>INDEX(R$78:R$91,$D785)/$E785</f>
        <v/>
      </c>
      <c r="S785" s="37">
        <f>INDEX(S$78:S$91,$D785)/$E785</f>
        <v/>
      </c>
      <c r="T785" s="37">
        <f>INDEX(T$78:T$91,$D785)/$E785</f>
        <v/>
      </c>
      <c r="U785" s="37">
        <f>INDEX(U$78:U$91,$D785)/$E785</f>
        <v/>
      </c>
      <c r="V785" s="37">
        <f>INDEX(V$78:V$91,$D785)/$E785</f>
        <v/>
      </c>
      <c r="W785" s="37">
        <f>INDEX(W$78:W$91,$D785)/$E785</f>
        <v/>
      </c>
      <c r="X785" s="37">
        <f>INDEX(X$78:X$91,$D785)/$E785</f>
        <v/>
      </c>
      <c r="Y785" s="37">
        <f>INDEX(Y$78:Y$91,$D785)/$E785</f>
        <v/>
      </c>
      <c r="Z785" s="37">
        <f>INDEX(Z$78:Z$91,$D785)/$E785</f>
        <v/>
      </c>
      <c r="AA785" s="37">
        <f>INDEX(AA$78:AA$91,$D785)/$E785</f>
        <v/>
      </c>
      <c r="AB785" s="37">
        <f>INDEX(AB$78:AB$91,$D785)/$E785</f>
        <v/>
      </c>
      <c r="AC785" s="37">
        <f>INDEX(AC$78:AC$91,$D785)/$E785</f>
        <v/>
      </c>
      <c r="AD785" s="40">
        <f>NEWEXCISE(INDEX(AD$78:AD$91,$D785),$E785)</f>
        <v/>
      </c>
      <c r="AF785" s="11">
        <f>LOWER(Settings!$C$4)&amp;".mit."&amp;$A785&amp;IF($C785="","","."&amp;$C785&amp;"."&amp;$B785)&amp;IF(INDEX(Variables!$D$5:$D$105,MATCH($A785,Variables!$A$5:$A$105,0))="","","."&amp;INDEX(Variables!$D$5:$D$105,MATCH($A785,Variables!$A$5:$A$105,0)))&amp;"."&amp;AF$5</f>
        <v/>
      </c>
      <c r="AG785" s="38">
        <f>INDEX(AG$78:AG$91,$D785)/$E785</f>
        <v/>
      </c>
      <c r="AH785" s="37">
        <f>INDEX(AH$78:AH$91,$D785)/$E785</f>
        <v/>
      </c>
      <c r="AI785" s="37">
        <f>INDEX(AI$78:AI$91,$D785)/$E785</f>
        <v/>
      </c>
      <c r="AJ785" s="37">
        <f>INDEX(AJ$78:AJ$91,$D785)/$E785</f>
        <v/>
      </c>
      <c r="AK785" s="37">
        <f>INDEX(AK$78:AK$91,$D785)/$E785</f>
        <v/>
      </c>
      <c r="AL785" s="37">
        <f>INDEX(AL$78:AL$91,$D785)/$E785</f>
        <v/>
      </c>
      <c r="AM785" s="37">
        <f>INDEX(AM$78:AM$91,$D785)/$E785</f>
        <v/>
      </c>
      <c r="AN785" s="37">
        <f>INDEX(AN$78:AN$91,$D785)/$E785</f>
        <v/>
      </c>
      <c r="AO785" s="37">
        <f>INDEX(AO$78:AO$91,$D785)/$E785</f>
        <v/>
      </c>
      <c r="AP785" s="37">
        <f>INDEX(AP$78:AP$91,$D785)/$E785</f>
        <v/>
      </c>
      <c r="AQ785" s="37">
        <f>INDEX(AQ$78:AQ$91,$D785)/$E785</f>
        <v/>
      </c>
      <c r="AR785" s="37">
        <f>INDEX(AR$78:AR$91,$D785)/$E785</f>
        <v/>
      </c>
      <c r="AS785" s="37">
        <f>INDEX(AS$78:AS$91,$D785)/$E785</f>
        <v/>
      </c>
      <c r="AT785" s="37">
        <f>INDEX(AT$78:AT$91,$D785)/$E785</f>
        <v/>
      </c>
      <c r="AU785" s="37">
        <f>INDEX(AU$78:AU$91,$D785)/$E785</f>
        <v/>
      </c>
      <c r="AV785" s="37">
        <f>INDEX(AV$78:AV$91,$D785)/$E785</f>
        <v/>
      </c>
      <c r="AW785" s="37">
        <f>INDEX(AW$78:AW$91,$D785)/$E785</f>
        <v/>
      </c>
      <c r="AX785" s="37">
        <f>INDEX(AX$78:AX$91,$D785)/$E785</f>
        <v/>
      </c>
      <c r="AY785" s="40">
        <f>NEWEXCISE(INDEX(AY$78:AY$91,$D785),$E785)</f>
        <v/>
      </c>
    </row>
    <row r="786" hidden="1" outlineLevel="2">
      <c r="A786" s="14" t="inlineStr">
        <is>
          <t>ntx</t>
        </is>
      </c>
      <c r="B786" s="14" t="inlineStr">
        <is>
          <t>nga</t>
        </is>
      </c>
      <c r="C786" s="14" t="inlineStr">
        <is>
          <t>res</t>
        </is>
      </c>
      <c r="D786" s="37">
        <f>INDEX(Inputs!$L$5:$L$132,MATCH($B786&amp;"|"&amp;$C786,Inputs!$A$5:$A$132,0))</f>
        <v/>
      </c>
      <c r="E786" s="37">
        <f>INDEX(Inputs!$I$5:$I$132,MATCH($B786&amp;"|"&amp;$C786,Inputs!$A$5:$A$132,0))</f>
        <v/>
      </c>
      <c r="F786" s="36" t="n"/>
      <c r="G786" s="36" t="n"/>
      <c r="H786" s="14">
        <f>INDEX(Variables!$B$5:$B$105,MATCH($A786,Variables!$A$5:$A$105,0))&amp;IF($C786="",""," | "&amp;INDEX(Mapping!$B$5:$B$26,MATCH($C786,Mapping!$A$5:$A$26,0))&amp;" | "&amp;INDEX(Mapping!$B$30:$B$41,MATCH($B786,Mapping!$A$30:$A$41,0)))</f>
        <v/>
      </c>
      <c r="I786" s="14">
        <f>INDEX(Variables!$C$5:$C$105,MATCH($A786,Variables!$A$5:$A$105,0))</f>
        <v/>
      </c>
      <c r="J786" s="14">
        <f>INDEX(Variables!$E$5:$E$105,MATCH($A786,Variables!$A$5:$A$105,0))</f>
        <v/>
      </c>
      <c r="K786" s="11">
        <f>LOWER(Settings!$C$4)&amp;".mit."&amp;$A786&amp;IF($C786="","","."&amp;$C786&amp;"."&amp;$B786)&amp;IF(INDEX(Variables!$D$5:$D$105,MATCH($A786,Variables!$A$5:$A$105,0))="","","."&amp;INDEX(Variables!$D$5:$D$105,MATCH($A786,Variables!$A$5:$A$105,0)))&amp;"."&amp;K$5</f>
        <v/>
      </c>
      <c r="L786" s="38">
        <f>INDEX(L$78:L$91,$D786)/$E786</f>
        <v/>
      </c>
      <c r="M786" s="37">
        <f>INDEX(M$78:M$91,$D786)/$E786</f>
        <v/>
      </c>
      <c r="N786" s="37">
        <f>INDEX(N$78:N$91,$D786)/$E786</f>
        <v/>
      </c>
      <c r="O786" s="37">
        <f>INDEX(O$78:O$91,$D786)/$E786</f>
        <v/>
      </c>
      <c r="P786" s="37">
        <f>INDEX(P$78:P$91,$D786)/$E786</f>
        <v/>
      </c>
      <c r="Q786" s="37">
        <f>INDEX(Q$78:Q$91,$D786)/$E786</f>
        <v/>
      </c>
      <c r="R786" s="37">
        <f>INDEX(R$78:R$91,$D786)/$E786</f>
        <v/>
      </c>
      <c r="S786" s="37">
        <f>INDEX(S$78:S$91,$D786)/$E786</f>
        <v/>
      </c>
      <c r="T786" s="37">
        <f>INDEX(T$78:T$91,$D786)/$E786</f>
        <v/>
      </c>
      <c r="U786" s="37">
        <f>INDEX(U$78:U$91,$D786)/$E786</f>
        <v/>
      </c>
      <c r="V786" s="37">
        <f>INDEX(V$78:V$91,$D786)/$E786</f>
        <v/>
      </c>
      <c r="W786" s="37">
        <f>INDEX(W$78:W$91,$D786)/$E786</f>
        <v/>
      </c>
      <c r="X786" s="37">
        <f>INDEX(X$78:X$91,$D786)/$E786</f>
        <v/>
      </c>
      <c r="Y786" s="37">
        <f>INDEX(Y$78:Y$91,$D786)/$E786</f>
        <v/>
      </c>
      <c r="Z786" s="37">
        <f>INDEX(Z$78:Z$91,$D786)/$E786</f>
        <v/>
      </c>
      <c r="AA786" s="37">
        <f>INDEX(AA$78:AA$91,$D786)/$E786</f>
        <v/>
      </c>
      <c r="AB786" s="37">
        <f>INDEX(AB$78:AB$91,$D786)/$E786</f>
        <v/>
      </c>
      <c r="AC786" s="37">
        <f>INDEX(AC$78:AC$91,$D786)/$E786</f>
        <v/>
      </c>
      <c r="AD786" s="40">
        <f>NEWEXCISE(INDEX(AD$78:AD$91,$D786),$E786)</f>
        <v/>
      </c>
      <c r="AF786" s="11">
        <f>LOWER(Settings!$C$4)&amp;".mit."&amp;$A786&amp;IF($C786="","","."&amp;$C786&amp;"."&amp;$B786)&amp;IF(INDEX(Variables!$D$5:$D$105,MATCH($A786,Variables!$A$5:$A$105,0))="","","."&amp;INDEX(Variables!$D$5:$D$105,MATCH($A786,Variables!$A$5:$A$105,0)))&amp;"."&amp;AF$5</f>
        <v/>
      </c>
      <c r="AG786" s="38">
        <f>INDEX(AG$78:AG$91,$D786)/$E786</f>
        <v/>
      </c>
      <c r="AH786" s="37">
        <f>INDEX(AH$78:AH$91,$D786)/$E786</f>
        <v/>
      </c>
      <c r="AI786" s="37">
        <f>INDEX(AI$78:AI$91,$D786)/$E786</f>
        <v/>
      </c>
      <c r="AJ786" s="37">
        <f>INDEX(AJ$78:AJ$91,$D786)/$E786</f>
        <v/>
      </c>
      <c r="AK786" s="37">
        <f>INDEX(AK$78:AK$91,$D786)/$E786</f>
        <v/>
      </c>
      <c r="AL786" s="37">
        <f>INDEX(AL$78:AL$91,$D786)/$E786</f>
        <v/>
      </c>
      <c r="AM786" s="37">
        <f>INDEX(AM$78:AM$91,$D786)/$E786</f>
        <v/>
      </c>
      <c r="AN786" s="37">
        <f>INDEX(AN$78:AN$91,$D786)/$E786</f>
        <v/>
      </c>
      <c r="AO786" s="37">
        <f>INDEX(AO$78:AO$91,$D786)/$E786</f>
        <v/>
      </c>
      <c r="AP786" s="37">
        <f>INDEX(AP$78:AP$91,$D786)/$E786</f>
        <v/>
      </c>
      <c r="AQ786" s="37">
        <f>INDEX(AQ$78:AQ$91,$D786)/$E786</f>
        <v/>
      </c>
      <c r="AR786" s="37">
        <f>INDEX(AR$78:AR$91,$D786)/$E786</f>
        <v/>
      </c>
      <c r="AS786" s="37">
        <f>INDEX(AS$78:AS$91,$D786)/$E786</f>
        <v/>
      </c>
      <c r="AT786" s="37">
        <f>INDEX(AT$78:AT$91,$D786)/$E786</f>
        <v/>
      </c>
      <c r="AU786" s="37">
        <f>INDEX(AU$78:AU$91,$D786)/$E786</f>
        <v/>
      </c>
      <c r="AV786" s="37">
        <f>INDEX(AV$78:AV$91,$D786)/$E786</f>
        <v/>
      </c>
      <c r="AW786" s="37">
        <f>INDEX(AW$78:AW$91,$D786)/$E786</f>
        <v/>
      </c>
      <c r="AX786" s="37">
        <f>INDEX(AX$78:AX$91,$D786)/$E786</f>
        <v/>
      </c>
      <c r="AY786" s="40">
        <f>NEWEXCISE(INDEX(AY$78:AY$91,$D786),$E786)</f>
        <v/>
      </c>
    </row>
    <row r="787" hidden="1" outlineLevel="2">
      <c r="A787" s="14" t="inlineStr">
        <is>
          <t>ntx</t>
        </is>
      </c>
      <c r="B787" s="14" t="inlineStr">
        <is>
          <t>gso</t>
        </is>
      </c>
      <c r="C787" s="14" t="inlineStr">
        <is>
          <t>res</t>
        </is>
      </c>
      <c r="D787" s="37">
        <f>INDEX(Inputs!$L$5:$L$132,MATCH($B787&amp;"|"&amp;$C787,Inputs!$A$5:$A$132,0))</f>
        <v/>
      </c>
      <c r="E787" s="37">
        <f>INDEX(Inputs!$I$5:$I$132,MATCH($B787&amp;"|"&amp;$C787,Inputs!$A$5:$A$132,0))</f>
        <v/>
      </c>
      <c r="F787" s="36" t="n"/>
      <c r="G787" s="36" t="n"/>
      <c r="H787" s="14">
        <f>INDEX(Variables!$B$5:$B$105,MATCH($A787,Variables!$A$5:$A$105,0))&amp;IF($C787="",""," | "&amp;INDEX(Mapping!$B$5:$B$26,MATCH($C787,Mapping!$A$5:$A$26,0))&amp;" | "&amp;INDEX(Mapping!$B$30:$B$41,MATCH($B787,Mapping!$A$30:$A$41,0)))</f>
        <v/>
      </c>
      <c r="I787" s="14">
        <f>INDEX(Variables!$C$5:$C$105,MATCH($A787,Variables!$A$5:$A$105,0))</f>
        <v/>
      </c>
      <c r="J787" s="14">
        <f>INDEX(Variables!$E$5:$E$105,MATCH($A787,Variables!$A$5:$A$105,0))</f>
        <v/>
      </c>
      <c r="K787" s="11">
        <f>LOWER(Settings!$C$4)&amp;".mit."&amp;$A787&amp;IF($C787="","","."&amp;$C787&amp;"."&amp;$B787)&amp;IF(INDEX(Variables!$D$5:$D$105,MATCH($A787,Variables!$A$5:$A$105,0))="","","."&amp;INDEX(Variables!$D$5:$D$105,MATCH($A787,Variables!$A$5:$A$105,0)))&amp;"."&amp;K$5</f>
        <v/>
      </c>
      <c r="L787" s="38">
        <f>INDEX(L$78:L$91,$D787)/$E787</f>
        <v/>
      </c>
      <c r="M787" s="37">
        <f>INDEX(M$78:M$91,$D787)/$E787</f>
        <v/>
      </c>
      <c r="N787" s="37">
        <f>INDEX(N$78:N$91,$D787)/$E787</f>
        <v/>
      </c>
      <c r="O787" s="37">
        <f>INDEX(O$78:O$91,$D787)/$E787</f>
        <v/>
      </c>
      <c r="P787" s="37">
        <f>INDEX(P$78:P$91,$D787)/$E787</f>
        <v/>
      </c>
      <c r="Q787" s="37">
        <f>INDEX(Q$78:Q$91,$D787)/$E787</f>
        <v/>
      </c>
      <c r="R787" s="37">
        <f>INDEX(R$78:R$91,$D787)/$E787</f>
        <v/>
      </c>
      <c r="S787" s="37">
        <f>INDEX(S$78:S$91,$D787)/$E787</f>
        <v/>
      </c>
      <c r="T787" s="37">
        <f>INDEX(T$78:T$91,$D787)/$E787</f>
        <v/>
      </c>
      <c r="U787" s="37">
        <f>INDEX(U$78:U$91,$D787)/$E787</f>
        <v/>
      </c>
      <c r="V787" s="37">
        <f>INDEX(V$78:V$91,$D787)/$E787</f>
        <v/>
      </c>
      <c r="W787" s="37">
        <f>INDEX(W$78:W$91,$D787)/$E787</f>
        <v/>
      </c>
      <c r="X787" s="37">
        <f>INDEX(X$78:X$91,$D787)/$E787</f>
        <v/>
      </c>
      <c r="Y787" s="37">
        <f>INDEX(Y$78:Y$91,$D787)/$E787</f>
        <v/>
      </c>
      <c r="Z787" s="37">
        <f>INDEX(Z$78:Z$91,$D787)/$E787</f>
        <v/>
      </c>
      <c r="AA787" s="37">
        <f>INDEX(AA$78:AA$91,$D787)/$E787</f>
        <v/>
      </c>
      <c r="AB787" s="37">
        <f>INDEX(AB$78:AB$91,$D787)/$E787</f>
        <v/>
      </c>
      <c r="AC787" s="37">
        <f>INDEX(AC$78:AC$91,$D787)/$E787</f>
        <v/>
      </c>
      <c r="AD787" s="40">
        <f>NEWEXCISE(INDEX(AD$78:AD$91,$D787),$E787)</f>
        <v/>
      </c>
      <c r="AF787" s="11">
        <f>LOWER(Settings!$C$4)&amp;".mit."&amp;$A787&amp;IF($C787="","","."&amp;$C787&amp;"."&amp;$B787)&amp;IF(INDEX(Variables!$D$5:$D$105,MATCH($A787,Variables!$A$5:$A$105,0))="","","."&amp;INDEX(Variables!$D$5:$D$105,MATCH($A787,Variables!$A$5:$A$105,0)))&amp;"."&amp;AF$5</f>
        <v/>
      </c>
      <c r="AG787" s="38">
        <f>INDEX(AG$78:AG$91,$D787)/$E787</f>
        <v/>
      </c>
      <c r="AH787" s="37">
        <f>INDEX(AH$78:AH$91,$D787)/$E787</f>
        <v/>
      </c>
      <c r="AI787" s="37">
        <f>INDEX(AI$78:AI$91,$D787)/$E787</f>
        <v/>
      </c>
      <c r="AJ787" s="37">
        <f>INDEX(AJ$78:AJ$91,$D787)/$E787</f>
        <v/>
      </c>
      <c r="AK787" s="37">
        <f>INDEX(AK$78:AK$91,$D787)/$E787</f>
        <v/>
      </c>
      <c r="AL787" s="37">
        <f>INDEX(AL$78:AL$91,$D787)/$E787</f>
        <v/>
      </c>
      <c r="AM787" s="37">
        <f>INDEX(AM$78:AM$91,$D787)/$E787</f>
        <v/>
      </c>
      <c r="AN787" s="37">
        <f>INDEX(AN$78:AN$91,$D787)/$E787</f>
        <v/>
      </c>
      <c r="AO787" s="37">
        <f>INDEX(AO$78:AO$91,$D787)/$E787</f>
        <v/>
      </c>
      <c r="AP787" s="37">
        <f>INDEX(AP$78:AP$91,$D787)/$E787</f>
        <v/>
      </c>
      <c r="AQ787" s="37">
        <f>INDEX(AQ$78:AQ$91,$D787)/$E787</f>
        <v/>
      </c>
      <c r="AR787" s="37">
        <f>INDEX(AR$78:AR$91,$D787)/$E787</f>
        <v/>
      </c>
      <c r="AS787" s="37">
        <f>INDEX(AS$78:AS$91,$D787)/$E787</f>
        <v/>
      </c>
      <c r="AT787" s="37">
        <f>INDEX(AT$78:AT$91,$D787)/$E787</f>
        <v/>
      </c>
      <c r="AU787" s="37">
        <f>INDEX(AU$78:AU$91,$D787)/$E787</f>
        <v/>
      </c>
      <c r="AV787" s="37">
        <f>INDEX(AV$78:AV$91,$D787)/$E787</f>
        <v/>
      </c>
      <c r="AW787" s="37">
        <f>INDEX(AW$78:AW$91,$D787)/$E787</f>
        <v/>
      </c>
      <c r="AX787" s="37">
        <f>INDEX(AX$78:AX$91,$D787)/$E787</f>
        <v/>
      </c>
      <c r="AY787" s="40">
        <f>NEWEXCISE(INDEX(AY$78:AY$91,$D787),$E787)</f>
        <v/>
      </c>
    </row>
    <row r="788" hidden="1" outlineLevel="2">
      <c r="A788" s="14" t="inlineStr">
        <is>
          <t>ntx</t>
        </is>
      </c>
      <c r="B788" s="14" t="inlineStr">
        <is>
          <t>die</t>
        </is>
      </c>
      <c r="C788" s="14" t="inlineStr">
        <is>
          <t>res</t>
        </is>
      </c>
      <c r="D788" s="37">
        <f>INDEX(Inputs!$L$5:$L$132,MATCH($B788&amp;"|"&amp;$C788,Inputs!$A$5:$A$132,0))</f>
        <v/>
      </c>
      <c r="E788" s="37">
        <f>INDEX(Inputs!$I$5:$I$132,MATCH($B788&amp;"|"&amp;$C788,Inputs!$A$5:$A$132,0))</f>
        <v/>
      </c>
      <c r="F788" s="36" t="n"/>
      <c r="G788" s="36" t="n"/>
      <c r="H788" s="14">
        <f>INDEX(Variables!$B$5:$B$105,MATCH($A788,Variables!$A$5:$A$105,0))&amp;IF($C788="",""," | "&amp;INDEX(Mapping!$B$5:$B$26,MATCH($C788,Mapping!$A$5:$A$26,0))&amp;" | "&amp;INDEX(Mapping!$B$30:$B$41,MATCH($B788,Mapping!$A$30:$A$41,0)))</f>
        <v/>
      </c>
      <c r="I788" s="14">
        <f>INDEX(Variables!$C$5:$C$105,MATCH($A788,Variables!$A$5:$A$105,0))</f>
        <v/>
      </c>
      <c r="J788" s="14">
        <f>INDEX(Variables!$E$5:$E$105,MATCH($A788,Variables!$A$5:$A$105,0))</f>
        <v/>
      </c>
      <c r="K788" s="11">
        <f>LOWER(Settings!$C$4)&amp;".mit."&amp;$A788&amp;IF($C788="","","."&amp;$C788&amp;"."&amp;$B788)&amp;IF(INDEX(Variables!$D$5:$D$105,MATCH($A788,Variables!$A$5:$A$105,0))="","","."&amp;INDEX(Variables!$D$5:$D$105,MATCH($A788,Variables!$A$5:$A$105,0)))&amp;"."&amp;K$5</f>
        <v/>
      </c>
      <c r="L788" s="38">
        <f>INDEX(L$78:L$91,$D788)/$E788</f>
        <v/>
      </c>
      <c r="M788" s="37">
        <f>INDEX(M$78:M$91,$D788)/$E788</f>
        <v/>
      </c>
      <c r="N788" s="37">
        <f>INDEX(N$78:N$91,$D788)/$E788</f>
        <v/>
      </c>
      <c r="O788" s="37">
        <f>INDEX(O$78:O$91,$D788)/$E788</f>
        <v/>
      </c>
      <c r="P788" s="37">
        <f>INDEX(P$78:P$91,$D788)/$E788</f>
        <v/>
      </c>
      <c r="Q788" s="37">
        <f>INDEX(Q$78:Q$91,$D788)/$E788</f>
        <v/>
      </c>
      <c r="R788" s="37">
        <f>INDEX(R$78:R$91,$D788)/$E788</f>
        <v/>
      </c>
      <c r="S788" s="37">
        <f>INDEX(S$78:S$91,$D788)/$E788</f>
        <v/>
      </c>
      <c r="T788" s="37">
        <f>INDEX(T$78:T$91,$D788)/$E788</f>
        <v/>
      </c>
      <c r="U788" s="37">
        <f>INDEX(U$78:U$91,$D788)/$E788</f>
        <v/>
      </c>
      <c r="V788" s="37">
        <f>INDEX(V$78:V$91,$D788)/$E788</f>
        <v/>
      </c>
      <c r="W788" s="37">
        <f>INDEX(W$78:W$91,$D788)/$E788</f>
        <v/>
      </c>
      <c r="X788" s="37">
        <f>INDEX(X$78:X$91,$D788)/$E788</f>
        <v/>
      </c>
      <c r="Y788" s="37">
        <f>INDEX(Y$78:Y$91,$D788)/$E788</f>
        <v/>
      </c>
      <c r="Z788" s="37">
        <f>INDEX(Z$78:Z$91,$D788)/$E788</f>
        <v/>
      </c>
      <c r="AA788" s="37">
        <f>INDEX(AA$78:AA$91,$D788)/$E788</f>
        <v/>
      </c>
      <c r="AB788" s="37">
        <f>INDEX(AB$78:AB$91,$D788)/$E788</f>
        <v/>
      </c>
      <c r="AC788" s="37">
        <f>INDEX(AC$78:AC$91,$D788)/$E788</f>
        <v/>
      </c>
      <c r="AD788" s="40">
        <f>NEWEXCISE(INDEX(AD$78:AD$91,$D788),$E788)</f>
        <v/>
      </c>
      <c r="AF788" s="11">
        <f>LOWER(Settings!$C$4)&amp;".mit."&amp;$A788&amp;IF($C788="","","."&amp;$C788&amp;"."&amp;$B788)&amp;IF(INDEX(Variables!$D$5:$D$105,MATCH($A788,Variables!$A$5:$A$105,0))="","","."&amp;INDEX(Variables!$D$5:$D$105,MATCH($A788,Variables!$A$5:$A$105,0)))&amp;"."&amp;AF$5</f>
        <v/>
      </c>
      <c r="AG788" s="38">
        <f>INDEX(AG$78:AG$91,$D788)/$E788</f>
        <v/>
      </c>
      <c r="AH788" s="37">
        <f>INDEX(AH$78:AH$91,$D788)/$E788</f>
        <v/>
      </c>
      <c r="AI788" s="37">
        <f>INDEX(AI$78:AI$91,$D788)/$E788</f>
        <v/>
      </c>
      <c r="AJ788" s="37">
        <f>INDEX(AJ$78:AJ$91,$D788)/$E788</f>
        <v/>
      </c>
      <c r="AK788" s="37">
        <f>INDEX(AK$78:AK$91,$D788)/$E788</f>
        <v/>
      </c>
      <c r="AL788" s="37">
        <f>INDEX(AL$78:AL$91,$D788)/$E788</f>
        <v/>
      </c>
      <c r="AM788" s="37">
        <f>INDEX(AM$78:AM$91,$D788)/$E788</f>
        <v/>
      </c>
      <c r="AN788" s="37">
        <f>INDEX(AN$78:AN$91,$D788)/$E788</f>
        <v/>
      </c>
      <c r="AO788" s="37">
        <f>INDEX(AO$78:AO$91,$D788)/$E788</f>
        <v/>
      </c>
      <c r="AP788" s="37">
        <f>INDEX(AP$78:AP$91,$D788)/$E788</f>
        <v/>
      </c>
      <c r="AQ788" s="37">
        <f>INDEX(AQ$78:AQ$91,$D788)/$E788</f>
        <v/>
      </c>
      <c r="AR788" s="37">
        <f>INDEX(AR$78:AR$91,$D788)/$E788</f>
        <v/>
      </c>
      <c r="AS788" s="37">
        <f>INDEX(AS$78:AS$91,$D788)/$E788</f>
        <v/>
      </c>
      <c r="AT788" s="37">
        <f>INDEX(AT$78:AT$91,$D788)/$E788</f>
        <v/>
      </c>
      <c r="AU788" s="37">
        <f>INDEX(AU$78:AU$91,$D788)/$E788</f>
        <v/>
      </c>
      <c r="AV788" s="37">
        <f>INDEX(AV$78:AV$91,$D788)/$E788</f>
        <v/>
      </c>
      <c r="AW788" s="37">
        <f>INDEX(AW$78:AW$91,$D788)/$E788</f>
        <v/>
      </c>
      <c r="AX788" s="37">
        <f>INDEX(AX$78:AX$91,$D788)/$E788</f>
        <v/>
      </c>
      <c r="AY788" s="40">
        <f>NEWEXCISE(INDEX(AY$78:AY$91,$D788),$E788)</f>
        <v/>
      </c>
    </row>
    <row r="789" hidden="1" outlineLevel="2">
      <c r="A789" s="14" t="inlineStr">
        <is>
          <t>ntx</t>
        </is>
      </c>
      <c r="B789" s="14" t="inlineStr">
        <is>
          <t>lpg</t>
        </is>
      </c>
      <c r="C789" s="14" t="inlineStr">
        <is>
          <t>res</t>
        </is>
      </c>
      <c r="D789" s="37">
        <f>INDEX(Inputs!$L$5:$L$132,MATCH($B789&amp;"|"&amp;$C789,Inputs!$A$5:$A$132,0))</f>
        <v/>
      </c>
      <c r="E789" s="37">
        <f>INDEX(Inputs!$I$5:$I$132,MATCH($B789&amp;"|"&amp;$C789,Inputs!$A$5:$A$132,0))</f>
        <v/>
      </c>
      <c r="F789" s="36" t="n"/>
      <c r="G789" s="36" t="n"/>
      <c r="H789" s="14">
        <f>INDEX(Variables!$B$5:$B$105,MATCH($A789,Variables!$A$5:$A$105,0))&amp;IF($C789="",""," | "&amp;INDEX(Mapping!$B$5:$B$26,MATCH($C789,Mapping!$A$5:$A$26,0))&amp;" | "&amp;INDEX(Mapping!$B$30:$B$41,MATCH($B789,Mapping!$A$30:$A$41,0)))</f>
        <v/>
      </c>
      <c r="I789" s="14">
        <f>INDEX(Variables!$C$5:$C$105,MATCH($A789,Variables!$A$5:$A$105,0))</f>
        <v/>
      </c>
      <c r="J789" s="14">
        <f>INDEX(Variables!$E$5:$E$105,MATCH($A789,Variables!$A$5:$A$105,0))</f>
        <v/>
      </c>
      <c r="K789" s="11">
        <f>LOWER(Settings!$C$4)&amp;".mit."&amp;$A789&amp;IF($C789="","","."&amp;$C789&amp;"."&amp;$B789)&amp;IF(INDEX(Variables!$D$5:$D$105,MATCH($A789,Variables!$A$5:$A$105,0))="","","."&amp;INDEX(Variables!$D$5:$D$105,MATCH($A789,Variables!$A$5:$A$105,0)))&amp;"."&amp;K$5</f>
        <v/>
      </c>
      <c r="L789" s="38">
        <f>INDEX(L$78:L$91,$D789)/$E789</f>
        <v/>
      </c>
      <c r="M789" s="37">
        <f>INDEX(M$78:M$91,$D789)/$E789</f>
        <v/>
      </c>
      <c r="N789" s="37">
        <f>INDEX(N$78:N$91,$D789)/$E789</f>
        <v/>
      </c>
      <c r="O789" s="37">
        <f>INDEX(O$78:O$91,$D789)/$E789</f>
        <v/>
      </c>
      <c r="P789" s="37">
        <f>INDEX(P$78:P$91,$D789)/$E789</f>
        <v/>
      </c>
      <c r="Q789" s="37">
        <f>INDEX(Q$78:Q$91,$D789)/$E789</f>
        <v/>
      </c>
      <c r="R789" s="37">
        <f>INDEX(R$78:R$91,$D789)/$E789</f>
        <v/>
      </c>
      <c r="S789" s="37">
        <f>INDEX(S$78:S$91,$D789)/$E789</f>
        <v/>
      </c>
      <c r="T789" s="37">
        <f>INDEX(T$78:T$91,$D789)/$E789</f>
        <v/>
      </c>
      <c r="U789" s="37">
        <f>INDEX(U$78:U$91,$D789)/$E789</f>
        <v/>
      </c>
      <c r="V789" s="37">
        <f>INDEX(V$78:V$91,$D789)/$E789</f>
        <v/>
      </c>
      <c r="W789" s="37">
        <f>INDEX(W$78:W$91,$D789)/$E789</f>
        <v/>
      </c>
      <c r="X789" s="37">
        <f>INDEX(X$78:X$91,$D789)/$E789</f>
        <v/>
      </c>
      <c r="Y789" s="37">
        <f>INDEX(Y$78:Y$91,$D789)/$E789</f>
        <v/>
      </c>
      <c r="Z789" s="37">
        <f>INDEX(Z$78:Z$91,$D789)/$E789</f>
        <v/>
      </c>
      <c r="AA789" s="37">
        <f>INDEX(AA$78:AA$91,$D789)/$E789</f>
        <v/>
      </c>
      <c r="AB789" s="37">
        <f>INDEX(AB$78:AB$91,$D789)/$E789</f>
        <v/>
      </c>
      <c r="AC789" s="37">
        <f>INDEX(AC$78:AC$91,$D789)/$E789</f>
        <v/>
      </c>
      <c r="AD789" s="40">
        <f>NEWEXCISE(INDEX(AD$78:AD$91,$D789),$E789)</f>
        <v/>
      </c>
      <c r="AF789" s="11">
        <f>LOWER(Settings!$C$4)&amp;".mit."&amp;$A789&amp;IF($C789="","","."&amp;$C789&amp;"."&amp;$B789)&amp;IF(INDEX(Variables!$D$5:$D$105,MATCH($A789,Variables!$A$5:$A$105,0))="","","."&amp;INDEX(Variables!$D$5:$D$105,MATCH($A789,Variables!$A$5:$A$105,0)))&amp;"."&amp;AF$5</f>
        <v/>
      </c>
      <c r="AG789" s="38">
        <f>INDEX(AG$78:AG$91,$D789)/$E789</f>
        <v/>
      </c>
      <c r="AH789" s="37">
        <f>INDEX(AH$78:AH$91,$D789)/$E789</f>
        <v/>
      </c>
      <c r="AI789" s="37">
        <f>INDEX(AI$78:AI$91,$D789)/$E789</f>
        <v/>
      </c>
      <c r="AJ789" s="37">
        <f>INDEX(AJ$78:AJ$91,$D789)/$E789</f>
        <v/>
      </c>
      <c r="AK789" s="37">
        <f>INDEX(AK$78:AK$91,$D789)/$E789</f>
        <v/>
      </c>
      <c r="AL789" s="37">
        <f>INDEX(AL$78:AL$91,$D789)/$E789</f>
        <v/>
      </c>
      <c r="AM789" s="37">
        <f>INDEX(AM$78:AM$91,$D789)/$E789</f>
        <v/>
      </c>
      <c r="AN789" s="37">
        <f>INDEX(AN$78:AN$91,$D789)/$E789</f>
        <v/>
      </c>
      <c r="AO789" s="37">
        <f>INDEX(AO$78:AO$91,$D789)/$E789</f>
        <v/>
      </c>
      <c r="AP789" s="37">
        <f>INDEX(AP$78:AP$91,$D789)/$E789</f>
        <v/>
      </c>
      <c r="AQ789" s="37">
        <f>INDEX(AQ$78:AQ$91,$D789)/$E789</f>
        <v/>
      </c>
      <c r="AR789" s="37">
        <f>INDEX(AR$78:AR$91,$D789)/$E789</f>
        <v/>
      </c>
      <c r="AS789" s="37">
        <f>INDEX(AS$78:AS$91,$D789)/$E789</f>
        <v/>
      </c>
      <c r="AT789" s="37">
        <f>INDEX(AT$78:AT$91,$D789)/$E789</f>
        <v/>
      </c>
      <c r="AU789" s="37">
        <f>INDEX(AU$78:AU$91,$D789)/$E789</f>
        <v/>
      </c>
      <c r="AV789" s="37">
        <f>INDEX(AV$78:AV$91,$D789)/$E789</f>
        <v/>
      </c>
      <c r="AW789" s="37">
        <f>INDEX(AW$78:AW$91,$D789)/$E789</f>
        <v/>
      </c>
      <c r="AX789" s="37">
        <f>INDEX(AX$78:AX$91,$D789)/$E789</f>
        <v/>
      </c>
      <c r="AY789" s="40">
        <f>NEWEXCISE(INDEX(AY$78:AY$91,$D789),$E789)</f>
        <v/>
      </c>
    </row>
    <row r="790" hidden="1" outlineLevel="2">
      <c r="A790" s="14" t="inlineStr">
        <is>
          <t>ntx</t>
        </is>
      </c>
      <c r="B790" s="14" t="inlineStr">
        <is>
          <t>ker</t>
        </is>
      </c>
      <c r="C790" s="14" t="inlineStr">
        <is>
          <t>res</t>
        </is>
      </c>
      <c r="D790" s="37">
        <f>INDEX(Inputs!$L$5:$L$132,MATCH($B790&amp;"|"&amp;$C790,Inputs!$A$5:$A$132,0))</f>
        <v/>
      </c>
      <c r="E790" s="37">
        <f>INDEX(Inputs!$I$5:$I$132,MATCH($B790&amp;"|"&amp;$C790,Inputs!$A$5:$A$132,0))</f>
        <v/>
      </c>
      <c r="F790" s="36" t="n"/>
      <c r="G790" s="36" t="n"/>
      <c r="H790" s="14">
        <f>INDEX(Variables!$B$5:$B$105,MATCH($A790,Variables!$A$5:$A$105,0))&amp;IF($C790="",""," | "&amp;INDEX(Mapping!$B$5:$B$26,MATCH($C790,Mapping!$A$5:$A$26,0))&amp;" | "&amp;INDEX(Mapping!$B$30:$B$41,MATCH($B790,Mapping!$A$30:$A$41,0)))</f>
        <v/>
      </c>
      <c r="I790" s="14">
        <f>INDEX(Variables!$C$5:$C$105,MATCH($A790,Variables!$A$5:$A$105,0))</f>
        <v/>
      </c>
      <c r="J790" s="14">
        <f>INDEX(Variables!$E$5:$E$105,MATCH($A790,Variables!$A$5:$A$105,0))</f>
        <v/>
      </c>
      <c r="K790" s="11">
        <f>LOWER(Settings!$C$4)&amp;".mit."&amp;$A790&amp;IF($C790="","","."&amp;$C790&amp;"."&amp;$B790)&amp;IF(INDEX(Variables!$D$5:$D$105,MATCH($A790,Variables!$A$5:$A$105,0))="","","."&amp;INDEX(Variables!$D$5:$D$105,MATCH($A790,Variables!$A$5:$A$105,0)))&amp;"."&amp;K$5</f>
        <v/>
      </c>
      <c r="L790" s="38">
        <f>INDEX(L$78:L$91,$D790)/$E790</f>
        <v/>
      </c>
      <c r="M790" s="37">
        <f>INDEX(M$78:M$91,$D790)/$E790</f>
        <v/>
      </c>
      <c r="N790" s="37">
        <f>INDEX(N$78:N$91,$D790)/$E790</f>
        <v/>
      </c>
      <c r="O790" s="37">
        <f>INDEX(O$78:O$91,$D790)/$E790</f>
        <v/>
      </c>
      <c r="P790" s="37">
        <f>INDEX(P$78:P$91,$D790)/$E790</f>
        <v/>
      </c>
      <c r="Q790" s="37">
        <f>INDEX(Q$78:Q$91,$D790)/$E790</f>
        <v/>
      </c>
      <c r="R790" s="37">
        <f>INDEX(R$78:R$91,$D790)/$E790</f>
        <v/>
      </c>
      <c r="S790" s="37">
        <f>INDEX(S$78:S$91,$D790)/$E790</f>
        <v/>
      </c>
      <c r="T790" s="37">
        <f>INDEX(T$78:T$91,$D790)/$E790</f>
        <v/>
      </c>
      <c r="U790" s="37">
        <f>INDEX(U$78:U$91,$D790)/$E790</f>
        <v/>
      </c>
      <c r="V790" s="37">
        <f>INDEX(V$78:V$91,$D790)/$E790</f>
        <v/>
      </c>
      <c r="W790" s="37">
        <f>INDEX(W$78:W$91,$D790)/$E790</f>
        <v/>
      </c>
      <c r="X790" s="37">
        <f>INDEX(X$78:X$91,$D790)/$E790</f>
        <v/>
      </c>
      <c r="Y790" s="37">
        <f>INDEX(Y$78:Y$91,$D790)/$E790</f>
        <v/>
      </c>
      <c r="Z790" s="37">
        <f>INDEX(Z$78:Z$91,$D790)/$E790</f>
        <v/>
      </c>
      <c r="AA790" s="37">
        <f>INDEX(AA$78:AA$91,$D790)/$E790</f>
        <v/>
      </c>
      <c r="AB790" s="37">
        <f>INDEX(AB$78:AB$91,$D790)/$E790</f>
        <v/>
      </c>
      <c r="AC790" s="37">
        <f>INDEX(AC$78:AC$91,$D790)/$E790</f>
        <v/>
      </c>
      <c r="AD790" s="40">
        <f>NEWEXCISE(INDEX(AD$78:AD$91,$D790),$E790)</f>
        <v/>
      </c>
      <c r="AF790" s="11">
        <f>LOWER(Settings!$C$4)&amp;".mit."&amp;$A790&amp;IF($C790="","","."&amp;$C790&amp;"."&amp;$B790)&amp;IF(INDEX(Variables!$D$5:$D$105,MATCH($A790,Variables!$A$5:$A$105,0))="","","."&amp;INDEX(Variables!$D$5:$D$105,MATCH($A790,Variables!$A$5:$A$105,0)))&amp;"."&amp;AF$5</f>
        <v/>
      </c>
      <c r="AG790" s="38">
        <f>INDEX(AG$78:AG$91,$D790)/$E790</f>
        <v/>
      </c>
      <c r="AH790" s="37">
        <f>INDEX(AH$78:AH$91,$D790)/$E790</f>
        <v/>
      </c>
      <c r="AI790" s="37">
        <f>INDEX(AI$78:AI$91,$D790)/$E790</f>
        <v/>
      </c>
      <c r="AJ790" s="37">
        <f>INDEX(AJ$78:AJ$91,$D790)/$E790</f>
        <v/>
      </c>
      <c r="AK790" s="37">
        <f>INDEX(AK$78:AK$91,$D790)/$E790</f>
        <v/>
      </c>
      <c r="AL790" s="37">
        <f>INDEX(AL$78:AL$91,$D790)/$E790</f>
        <v/>
      </c>
      <c r="AM790" s="37">
        <f>INDEX(AM$78:AM$91,$D790)/$E790</f>
        <v/>
      </c>
      <c r="AN790" s="37">
        <f>INDEX(AN$78:AN$91,$D790)/$E790</f>
        <v/>
      </c>
      <c r="AO790" s="37">
        <f>INDEX(AO$78:AO$91,$D790)/$E790</f>
        <v/>
      </c>
      <c r="AP790" s="37">
        <f>INDEX(AP$78:AP$91,$D790)/$E790</f>
        <v/>
      </c>
      <c r="AQ790" s="37">
        <f>INDEX(AQ$78:AQ$91,$D790)/$E790</f>
        <v/>
      </c>
      <c r="AR790" s="37">
        <f>INDEX(AR$78:AR$91,$D790)/$E790</f>
        <v/>
      </c>
      <c r="AS790" s="37">
        <f>INDEX(AS$78:AS$91,$D790)/$E790</f>
        <v/>
      </c>
      <c r="AT790" s="37">
        <f>INDEX(AT$78:AT$91,$D790)/$E790</f>
        <v/>
      </c>
      <c r="AU790" s="37">
        <f>INDEX(AU$78:AU$91,$D790)/$E790</f>
        <v/>
      </c>
      <c r="AV790" s="37">
        <f>INDEX(AV$78:AV$91,$D790)/$E790</f>
        <v/>
      </c>
      <c r="AW790" s="37">
        <f>INDEX(AW$78:AW$91,$D790)/$E790</f>
        <v/>
      </c>
      <c r="AX790" s="37">
        <f>INDEX(AX$78:AX$91,$D790)/$E790</f>
        <v/>
      </c>
      <c r="AY790" s="40">
        <f>NEWEXCISE(INDEX(AY$78:AY$91,$D790),$E790)</f>
        <v/>
      </c>
    </row>
    <row r="791" hidden="1" outlineLevel="2">
      <c r="A791" s="14" t="inlineStr">
        <is>
          <t>ntx</t>
        </is>
      </c>
      <c r="B791" s="14" t="inlineStr">
        <is>
          <t>oop</t>
        </is>
      </c>
      <c r="C791" s="14" t="inlineStr">
        <is>
          <t>res</t>
        </is>
      </c>
      <c r="D791" s="37">
        <f>INDEX(Inputs!$L$5:$L$132,MATCH($B791&amp;"|"&amp;$C791,Inputs!$A$5:$A$132,0))</f>
        <v/>
      </c>
      <c r="E791" s="37">
        <f>INDEX(Inputs!$I$5:$I$132,MATCH($B791&amp;"|"&amp;$C791,Inputs!$A$5:$A$132,0))</f>
        <v/>
      </c>
      <c r="F791" s="36" t="n"/>
      <c r="G791" s="36" t="n"/>
      <c r="H791" s="14">
        <f>INDEX(Variables!$B$5:$B$105,MATCH($A791,Variables!$A$5:$A$105,0))&amp;IF($C791="",""," | "&amp;INDEX(Mapping!$B$5:$B$26,MATCH($C791,Mapping!$A$5:$A$26,0))&amp;" | "&amp;INDEX(Mapping!$B$30:$B$41,MATCH($B791,Mapping!$A$30:$A$41,0)))</f>
        <v/>
      </c>
      <c r="I791" s="14">
        <f>INDEX(Variables!$C$5:$C$105,MATCH($A791,Variables!$A$5:$A$105,0))</f>
        <v/>
      </c>
      <c r="J791" s="14">
        <f>INDEX(Variables!$E$5:$E$105,MATCH($A791,Variables!$A$5:$A$105,0))</f>
        <v/>
      </c>
      <c r="K791" s="11">
        <f>LOWER(Settings!$C$4)&amp;".mit."&amp;$A791&amp;IF($C791="","","."&amp;$C791&amp;"."&amp;$B791)&amp;IF(INDEX(Variables!$D$5:$D$105,MATCH($A791,Variables!$A$5:$A$105,0))="","","."&amp;INDEX(Variables!$D$5:$D$105,MATCH($A791,Variables!$A$5:$A$105,0)))&amp;"."&amp;K$5</f>
        <v/>
      </c>
      <c r="L791" s="38">
        <f>INDEX(L$78:L$91,$D791)/$E791</f>
        <v/>
      </c>
      <c r="M791" s="37">
        <f>INDEX(M$78:M$91,$D791)/$E791</f>
        <v/>
      </c>
      <c r="N791" s="37">
        <f>INDEX(N$78:N$91,$D791)/$E791</f>
        <v/>
      </c>
      <c r="O791" s="37">
        <f>INDEX(O$78:O$91,$D791)/$E791</f>
        <v/>
      </c>
      <c r="P791" s="37">
        <f>INDEX(P$78:P$91,$D791)/$E791</f>
        <v/>
      </c>
      <c r="Q791" s="37">
        <f>INDEX(Q$78:Q$91,$D791)/$E791</f>
        <v/>
      </c>
      <c r="R791" s="37">
        <f>INDEX(R$78:R$91,$D791)/$E791</f>
        <v/>
      </c>
      <c r="S791" s="37">
        <f>INDEX(S$78:S$91,$D791)/$E791</f>
        <v/>
      </c>
      <c r="T791" s="37">
        <f>INDEX(T$78:T$91,$D791)/$E791</f>
        <v/>
      </c>
      <c r="U791" s="37">
        <f>INDEX(U$78:U$91,$D791)/$E791</f>
        <v/>
      </c>
      <c r="V791" s="37">
        <f>INDEX(V$78:V$91,$D791)/$E791</f>
        <v/>
      </c>
      <c r="W791" s="37">
        <f>INDEX(W$78:W$91,$D791)/$E791</f>
        <v/>
      </c>
      <c r="X791" s="37">
        <f>INDEX(X$78:X$91,$D791)/$E791</f>
        <v/>
      </c>
      <c r="Y791" s="37">
        <f>INDEX(Y$78:Y$91,$D791)/$E791</f>
        <v/>
      </c>
      <c r="Z791" s="37">
        <f>INDEX(Z$78:Z$91,$D791)/$E791</f>
        <v/>
      </c>
      <c r="AA791" s="37">
        <f>INDEX(AA$78:AA$91,$D791)/$E791</f>
        <v/>
      </c>
      <c r="AB791" s="37">
        <f>INDEX(AB$78:AB$91,$D791)/$E791</f>
        <v/>
      </c>
      <c r="AC791" s="37">
        <f>INDEX(AC$78:AC$91,$D791)/$E791</f>
        <v/>
      </c>
      <c r="AD791" s="40">
        <f>NEWEXCISE(INDEX(AD$78:AD$91,$D791),$E791)</f>
        <v/>
      </c>
      <c r="AF791" s="11">
        <f>LOWER(Settings!$C$4)&amp;".mit."&amp;$A791&amp;IF($C791="","","."&amp;$C791&amp;"."&amp;$B791)&amp;IF(INDEX(Variables!$D$5:$D$105,MATCH($A791,Variables!$A$5:$A$105,0))="","","."&amp;INDEX(Variables!$D$5:$D$105,MATCH($A791,Variables!$A$5:$A$105,0)))&amp;"."&amp;AF$5</f>
        <v/>
      </c>
      <c r="AG791" s="38">
        <f>INDEX(AG$78:AG$91,$D791)/$E791</f>
        <v/>
      </c>
      <c r="AH791" s="37">
        <f>INDEX(AH$78:AH$91,$D791)/$E791</f>
        <v/>
      </c>
      <c r="AI791" s="37">
        <f>INDEX(AI$78:AI$91,$D791)/$E791</f>
        <v/>
      </c>
      <c r="AJ791" s="37">
        <f>INDEX(AJ$78:AJ$91,$D791)/$E791</f>
        <v/>
      </c>
      <c r="AK791" s="37">
        <f>INDEX(AK$78:AK$91,$D791)/$E791</f>
        <v/>
      </c>
      <c r="AL791" s="37">
        <f>INDEX(AL$78:AL$91,$D791)/$E791</f>
        <v/>
      </c>
      <c r="AM791" s="37">
        <f>INDEX(AM$78:AM$91,$D791)/$E791</f>
        <v/>
      </c>
      <c r="AN791" s="37">
        <f>INDEX(AN$78:AN$91,$D791)/$E791</f>
        <v/>
      </c>
      <c r="AO791" s="37">
        <f>INDEX(AO$78:AO$91,$D791)/$E791</f>
        <v/>
      </c>
      <c r="AP791" s="37">
        <f>INDEX(AP$78:AP$91,$D791)/$E791</f>
        <v/>
      </c>
      <c r="AQ791" s="37">
        <f>INDEX(AQ$78:AQ$91,$D791)/$E791</f>
        <v/>
      </c>
      <c r="AR791" s="37">
        <f>INDEX(AR$78:AR$91,$D791)/$E791</f>
        <v/>
      </c>
      <c r="AS791" s="37">
        <f>INDEX(AS$78:AS$91,$D791)/$E791</f>
        <v/>
      </c>
      <c r="AT791" s="37">
        <f>INDEX(AT$78:AT$91,$D791)/$E791</f>
        <v/>
      </c>
      <c r="AU791" s="37">
        <f>INDEX(AU$78:AU$91,$D791)/$E791</f>
        <v/>
      </c>
      <c r="AV791" s="37">
        <f>INDEX(AV$78:AV$91,$D791)/$E791</f>
        <v/>
      </c>
      <c r="AW791" s="37">
        <f>INDEX(AW$78:AW$91,$D791)/$E791</f>
        <v/>
      </c>
      <c r="AX791" s="37">
        <f>INDEX(AX$78:AX$91,$D791)/$E791</f>
        <v/>
      </c>
      <c r="AY791" s="40">
        <f>NEWEXCISE(INDEX(AY$78:AY$91,$D791),$E791)</f>
        <v/>
      </c>
    </row>
    <row r="792" hidden="1" outlineLevel="2">
      <c r="A792" s="14" t="inlineStr">
        <is>
          <t>ntx</t>
        </is>
      </c>
      <c r="B792" s="14" t="inlineStr">
        <is>
          <t>bio</t>
        </is>
      </c>
      <c r="C792" s="14" t="inlineStr">
        <is>
          <t>res</t>
        </is>
      </c>
      <c r="D792" s="37">
        <f>INDEX(Inputs!$L$5:$L$132,MATCH($B792&amp;"|"&amp;$C792,Inputs!$A$5:$A$132,0))</f>
        <v/>
      </c>
      <c r="E792" s="37">
        <f>INDEX(Inputs!$I$5:$I$132,MATCH($B792&amp;"|"&amp;$C792,Inputs!$A$5:$A$132,0))</f>
        <v/>
      </c>
      <c r="F792" s="36" t="n"/>
      <c r="G792" s="36" t="n"/>
      <c r="H792" s="14">
        <f>INDEX(Variables!$B$5:$B$105,MATCH($A792,Variables!$A$5:$A$105,0))&amp;IF($C792="",""," | "&amp;INDEX(Mapping!$B$5:$B$26,MATCH($C792,Mapping!$A$5:$A$26,0))&amp;" | "&amp;INDEX(Mapping!$B$30:$B$41,MATCH($B792,Mapping!$A$30:$A$41,0)))</f>
        <v/>
      </c>
      <c r="I792" s="14">
        <f>INDEX(Variables!$C$5:$C$105,MATCH($A792,Variables!$A$5:$A$105,0))</f>
        <v/>
      </c>
      <c r="J792" s="14">
        <f>INDEX(Variables!$E$5:$E$105,MATCH($A792,Variables!$A$5:$A$105,0))</f>
        <v/>
      </c>
      <c r="K792" s="11">
        <f>LOWER(Settings!$C$4)&amp;".mit."&amp;$A792&amp;IF($C792="","","."&amp;$C792&amp;"."&amp;$B792)&amp;IF(INDEX(Variables!$D$5:$D$105,MATCH($A792,Variables!$A$5:$A$105,0))="","","."&amp;INDEX(Variables!$D$5:$D$105,MATCH($A792,Variables!$A$5:$A$105,0)))&amp;"."&amp;K$5</f>
        <v/>
      </c>
      <c r="L792" s="38">
        <f>INDEX(L$78:L$91,$D792)/$E792</f>
        <v/>
      </c>
      <c r="M792" s="37">
        <f>INDEX(M$78:M$91,$D792)/$E792</f>
        <v/>
      </c>
      <c r="N792" s="37">
        <f>INDEX(N$78:N$91,$D792)/$E792</f>
        <v/>
      </c>
      <c r="O792" s="37">
        <f>INDEX(O$78:O$91,$D792)/$E792</f>
        <v/>
      </c>
      <c r="P792" s="37">
        <f>INDEX(P$78:P$91,$D792)/$E792</f>
        <v/>
      </c>
      <c r="Q792" s="37">
        <f>INDEX(Q$78:Q$91,$D792)/$E792</f>
        <v/>
      </c>
      <c r="R792" s="37">
        <f>INDEX(R$78:R$91,$D792)/$E792</f>
        <v/>
      </c>
      <c r="S792" s="37">
        <f>INDEX(S$78:S$91,$D792)/$E792</f>
        <v/>
      </c>
      <c r="T792" s="37">
        <f>INDEX(T$78:T$91,$D792)/$E792</f>
        <v/>
      </c>
      <c r="U792" s="37">
        <f>INDEX(U$78:U$91,$D792)/$E792</f>
        <v/>
      </c>
      <c r="V792" s="37">
        <f>INDEX(V$78:V$91,$D792)/$E792</f>
        <v/>
      </c>
      <c r="W792" s="37">
        <f>INDEX(W$78:W$91,$D792)/$E792</f>
        <v/>
      </c>
      <c r="X792" s="37">
        <f>INDEX(X$78:X$91,$D792)/$E792</f>
        <v/>
      </c>
      <c r="Y792" s="37">
        <f>INDEX(Y$78:Y$91,$D792)/$E792</f>
        <v/>
      </c>
      <c r="Z792" s="37">
        <f>INDEX(Z$78:Z$91,$D792)/$E792</f>
        <v/>
      </c>
      <c r="AA792" s="37">
        <f>INDEX(AA$78:AA$91,$D792)/$E792</f>
        <v/>
      </c>
      <c r="AB792" s="37">
        <f>INDEX(AB$78:AB$91,$D792)/$E792</f>
        <v/>
      </c>
      <c r="AC792" s="37">
        <f>INDEX(AC$78:AC$91,$D792)/$E792</f>
        <v/>
      </c>
      <c r="AD792" s="40">
        <f>NEWEXCISE(INDEX(AD$78:AD$91,$D792),$E792)</f>
        <v/>
      </c>
      <c r="AF792" s="11">
        <f>LOWER(Settings!$C$4)&amp;".mit."&amp;$A792&amp;IF($C792="","","."&amp;$C792&amp;"."&amp;$B792)&amp;IF(INDEX(Variables!$D$5:$D$105,MATCH($A792,Variables!$A$5:$A$105,0))="","","."&amp;INDEX(Variables!$D$5:$D$105,MATCH($A792,Variables!$A$5:$A$105,0)))&amp;"."&amp;AF$5</f>
        <v/>
      </c>
      <c r="AG792" s="38">
        <f>INDEX(AG$78:AG$91,$D792)/$E792</f>
        <v/>
      </c>
      <c r="AH792" s="37">
        <f>INDEX(AH$78:AH$91,$D792)/$E792</f>
        <v/>
      </c>
      <c r="AI792" s="37">
        <f>INDEX(AI$78:AI$91,$D792)/$E792</f>
        <v/>
      </c>
      <c r="AJ792" s="37">
        <f>INDEX(AJ$78:AJ$91,$D792)/$E792</f>
        <v/>
      </c>
      <c r="AK792" s="37">
        <f>INDEX(AK$78:AK$91,$D792)/$E792</f>
        <v/>
      </c>
      <c r="AL792" s="37">
        <f>INDEX(AL$78:AL$91,$D792)/$E792</f>
        <v/>
      </c>
      <c r="AM792" s="37">
        <f>INDEX(AM$78:AM$91,$D792)/$E792</f>
        <v/>
      </c>
      <c r="AN792" s="37">
        <f>INDEX(AN$78:AN$91,$D792)/$E792</f>
        <v/>
      </c>
      <c r="AO792" s="37">
        <f>INDEX(AO$78:AO$91,$D792)/$E792</f>
        <v/>
      </c>
      <c r="AP792" s="37">
        <f>INDEX(AP$78:AP$91,$D792)/$E792</f>
        <v/>
      </c>
      <c r="AQ792" s="37">
        <f>INDEX(AQ$78:AQ$91,$D792)/$E792</f>
        <v/>
      </c>
      <c r="AR792" s="37">
        <f>INDEX(AR$78:AR$91,$D792)/$E792</f>
        <v/>
      </c>
      <c r="AS792" s="37">
        <f>INDEX(AS$78:AS$91,$D792)/$E792</f>
        <v/>
      </c>
      <c r="AT792" s="37">
        <f>INDEX(AT$78:AT$91,$D792)/$E792</f>
        <v/>
      </c>
      <c r="AU792" s="37">
        <f>INDEX(AU$78:AU$91,$D792)/$E792</f>
        <v/>
      </c>
      <c r="AV792" s="37">
        <f>INDEX(AV$78:AV$91,$D792)/$E792</f>
        <v/>
      </c>
      <c r="AW792" s="37">
        <f>INDEX(AW$78:AW$91,$D792)/$E792</f>
        <v/>
      </c>
      <c r="AX792" s="37">
        <f>INDEX(AX$78:AX$91,$D792)/$E792</f>
        <v/>
      </c>
      <c r="AY792" s="40">
        <f>NEWEXCISE(INDEX(AY$78:AY$91,$D792),$E792)</f>
        <v/>
      </c>
    </row>
    <row r="793" hidden="1" outlineLevel="2"/>
    <row r="794" hidden="1" outlineLevel="2">
      <c r="A794" s="14" t="inlineStr">
        <is>
          <t>nce</t>
        </is>
      </c>
      <c r="B794" s="14" t="inlineStr">
        <is>
          <t>coa</t>
        </is>
      </c>
      <c r="C794" s="14" t="inlineStr">
        <is>
          <t>res</t>
        </is>
      </c>
      <c r="D794" s="36" t="n"/>
      <c r="E794" s="36" t="n"/>
      <c r="F794" s="36" t="n"/>
      <c r="G794" s="36" t="n"/>
      <c r="H794" s="14">
        <f>INDEX(Variables!$B$5:$B$105,MATCH($A794,Variables!$A$5:$A$105,0))&amp;IF($C794="",""," | "&amp;INDEX(Mapping!$B$5:$B$26,MATCH($C794,Mapping!$A$5:$A$26,0))&amp;" | "&amp;INDEX(Mapping!$B$30:$B$41,MATCH($B794,Mapping!$A$30:$A$41,0)))</f>
        <v/>
      </c>
      <c r="I794" s="14">
        <f>INDEX(Variables!$C$5:$C$105,MATCH($A794,Variables!$A$5:$A$105,0))</f>
        <v/>
      </c>
      <c r="J794" s="14">
        <f>INDEX(Variables!$E$5:$E$105,MATCH($A794,Variables!$A$5:$A$105,0))</f>
        <v/>
      </c>
      <c r="K794" s="11">
        <f>LOWER(Settings!$C$4)&amp;".mit."&amp;$A794&amp;IF($C794="","","."&amp;$C794&amp;"."&amp;$B794)&amp;IF(INDEX(Variables!$D$5:$D$105,MATCH($A794,Variables!$A$5:$A$105,0))="","","."&amp;INDEX(Variables!$D$5:$D$105,MATCH($A794,Variables!$A$5:$A$105,0)))&amp;"."&amp;K$5</f>
        <v/>
      </c>
      <c r="L794" s="38">
        <f>L767+L776+L785</f>
        <v/>
      </c>
      <c r="M794" s="37">
        <f>M767+M776+M785</f>
        <v/>
      </c>
      <c r="N794" s="37">
        <f>N767+N776+N785</f>
        <v/>
      </c>
      <c r="O794" s="37">
        <f>O767+O776+O785</f>
        <v/>
      </c>
      <c r="P794" s="37">
        <f>P767+P776+P785</f>
        <v/>
      </c>
      <c r="Q794" s="37">
        <f>Q767+Q776+Q785</f>
        <v/>
      </c>
      <c r="R794" s="37">
        <f>R767+R776+R785</f>
        <v/>
      </c>
      <c r="S794" s="37">
        <f>S767+S776+S785</f>
        <v/>
      </c>
      <c r="T794" s="37">
        <f>T767+T776+T785</f>
        <v/>
      </c>
      <c r="U794" s="37">
        <f>U767+U776+U785</f>
        <v/>
      </c>
      <c r="V794" s="37">
        <f>V767+V776+V785</f>
        <v/>
      </c>
      <c r="W794" s="37">
        <f>W767+W776+W785</f>
        <v/>
      </c>
      <c r="X794" s="37">
        <f>X767+X776+X785</f>
        <v/>
      </c>
      <c r="Y794" s="37">
        <f>Y767+Y776+Y785</f>
        <v/>
      </c>
      <c r="Z794" s="37">
        <f>Z767+Z776+Z785</f>
        <v/>
      </c>
      <c r="AA794" s="37">
        <f>AA767+AA776+AA785</f>
        <v/>
      </c>
      <c r="AB794" s="37">
        <f>AB767+AB776+AB785</f>
        <v/>
      </c>
      <c r="AC794" s="37">
        <f>AC767+AC776+AC785</f>
        <v/>
      </c>
      <c r="AD794" s="40">
        <f>NEWPOLICY(AD767,AD776,AD785)</f>
        <v/>
      </c>
      <c r="AF794" s="11">
        <f>LOWER(Settings!$C$4)&amp;".mit."&amp;$A794&amp;IF($C794="","","."&amp;$C794&amp;"."&amp;$B794)&amp;IF(INDEX(Variables!$D$5:$D$105,MATCH($A794,Variables!$A$5:$A$105,0))="","","."&amp;INDEX(Variables!$D$5:$D$105,MATCH($A794,Variables!$A$5:$A$105,0)))&amp;"."&amp;AF$5</f>
        <v/>
      </c>
      <c r="AG794" s="38">
        <f>AG767+AG776+AG785</f>
        <v/>
      </c>
      <c r="AH794" s="37">
        <f>AH767+AH776+AH785</f>
        <v/>
      </c>
      <c r="AI794" s="37">
        <f>AI767+AI776+AI785</f>
        <v/>
      </c>
      <c r="AJ794" s="37">
        <f>AJ767+AJ776+AJ785</f>
        <v/>
      </c>
      <c r="AK794" s="37">
        <f>AK767+AK776+AK785</f>
        <v/>
      </c>
      <c r="AL794" s="37">
        <f>AL767+AL776+AL785</f>
        <v/>
      </c>
      <c r="AM794" s="37">
        <f>AM767+AM776+AM785</f>
        <v/>
      </c>
      <c r="AN794" s="37">
        <f>AN767+AN776+AN785</f>
        <v/>
      </c>
      <c r="AO794" s="37">
        <f>AO767+AO776+AO785</f>
        <v/>
      </c>
      <c r="AP794" s="37">
        <f>AP767+AP776+AP785</f>
        <v/>
      </c>
      <c r="AQ794" s="37">
        <f>AQ767+AQ776+AQ785</f>
        <v/>
      </c>
      <c r="AR794" s="37">
        <f>AR767+AR776+AR785</f>
        <v/>
      </c>
      <c r="AS794" s="37">
        <f>AS767+AS776+AS785</f>
        <v/>
      </c>
      <c r="AT794" s="37">
        <f>AT767+AT776+AT785</f>
        <v/>
      </c>
      <c r="AU794" s="37">
        <f>AU767+AU776+AU785</f>
        <v/>
      </c>
      <c r="AV794" s="37">
        <f>AV767+AV776+AV785</f>
        <v/>
      </c>
      <c r="AW794" s="37">
        <f>AW767+AW776+AW785</f>
        <v/>
      </c>
      <c r="AX794" s="37">
        <f>AX767+AX776+AX785</f>
        <v/>
      </c>
      <c r="AY794" s="40">
        <f>NEWPOLICY(AY767,AY776,AY785)</f>
        <v/>
      </c>
    </row>
    <row r="795" hidden="1" outlineLevel="2">
      <c r="A795" s="14" t="inlineStr">
        <is>
          <t>nce</t>
        </is>
      </c>
      <c r="B795" s="14" t="inlineStr">
        <is>
          <t>nga</t>
        </is>
      </c>
      <c r="C795" s="14" t="inlineStr">
        <is>
          <t>res</t>
        </is>
      </c>
      <c r="D795" s="36" t="n"/>
      <c r="E795" s="36" t="n"/>
      <c r="F795" s="36" t="n"/>
      <c r="G795" s="36" t="n"/>
      <c r="H795" s="14">
        <f>INDEX(Variables!$B$5:$B$105,MATCH($A795,Variables!$A$5:$A$105,0))&amp;IF($C795="",""," | "&amp;INDEX(Mapping!$B$5:$B$26,MATCH($C795,Mapping!$A$5:$A$26,0))&amp;" | "&amp;INDEX(Mapping!$B$30:$B$41,MATCH($B795,Mapping!$A$30:$A$41,0)))</f>
        <v/>
      </c>
      <c r="I795" s="14">
        <f>INDEX(Variables!$C$5:$C$105,MATCH($A795,Variables!$A$5:$A$105,0))</f>
        <v/>
      </c>
      <c r="J795" s="14">
        <f>INDEX(Variables!$E$5:$E$105,MATCH($A795,Variables!$A$5:$A$105,0))</f>
        <v/>
      </c>
      <c r="K795" s="11">
        <f>LOWER(Settings!$C$4)&amp;".mit."&amp;$A795&amp;IF($C795="","","."&amp;$C795&amp;"."&amp;$B795)&amp;IF(INDEX(Variables!$D$5:$D$105,MATCH($A795,Variables!$A$5:$A$105,0))="","","."&amp;INDEX(Variables!$D$5:$D$105,MATCH($A795,Variables!$A$5:$A$105,0)))&amp;"."&amp;K$5</f>
        <v/>
      </c>
      <c r="L795" s="38">
        <f>L768+L777+L786</f>
        <v/>
      </c>
      <c r="M795" s="37">
        <f>M768+M777+M786</f>
        <v/>
      </c>
      <c r="N795" s="37">
        <f>N768+N777+N786</f>
        <v/>
      </c>
      <c r="O795" s="37">
        <f>O768+O777+O786</f>
        <v/>
      </c>
      <c r="P795" s="37">
        <f>P768+P777+P786</f>
        <v/>
      </c>
      <c r="Q795" s="37">
        <f>Q768+Q777+Q786</f>
        <v/>
      </c>
      <c r="R795" s="37">
        <f>R768+R777+R786</f>
        <v/>
      </c>
      <c r="S795" s="37">
        <f>S768+S777+S786</f>
        <v/>
      </c>
      <c r="T795" s="37">
        <f>T768+T777+T786</f>
        <v/>
      </c>
      <c r="U795" s="37">
        <f>U768+U777+U786</f>
        <v/>
      </c>
      <c r="V795" s="37">
        <f>V768+V777+V786</f>
        <v/>
      </c>
      <c r="W795" s="37">
        <f>W768+W777+W786</f>
        <v/>
      </c>
      <c r="X795" s="37">
        <f>X768+X777+X786</f>
        <v/>
      </c>
      <c r="Y795" s="37">
        <f>Y768+Y777+Y786</f>
        <v/>
      </c>
      <c r="Z795" s="37">
        <f>Z768+Z777+Z786</f>
        <v/>
      </c>
      <c r="AA795" s="37">
        <f>AA768+AA777+AA786</f>
        <v/>
      </c>
      <c r="AB795" s="37">
        <f>AB768+AB777+AB786</f>
        <v/>
      </c>
      <c r="AC795" s="37">
        <f>AC768+AC777+AC786</f>
        <v/>
      </c>
      <c r="AD795" s="40">
        <f>NEWPOLICY(AD768,AD777,AD786)</f>
        <v/>
      </c>
      <c r="AF795" s="11">
        <f>LOWER(Settings!$C$4)&amp;".mit."&amp;$A795&amp;IF($C795="","","."&amp;$C795&amp;"."&amp;$B795)&amp;IF(INDEX(Variables!$D$5:$D$105,MATCH($A795,Variables!$A$5:$A$105,0))="","","."&amp;INDEX(Variables!$D$5:$D$105,MATCH($A795,Variables!$A$5:$A$105,0)))&amp;"."&amp;AF$5</f>
        <v/>
      </c>
      <c r="AG795" s="38">
        <f>AG768+AG777+AG786</f>
        <v/>
      </c>
      <c r="AH795" s="37">
        <f>AH768+AH777+AH786</f>
        <v/>
      </c>
      <c r="AI795" s="37">
        <f>AI768+AI777+AI786</f>
        <v/>
      </c>
      <c r="AJ795" s="37">
        <f>AJ768+AJ777+AJ786</f>
        <v/>
      </c>
      <c r="AK795" s="37">
        <f>AK768+AK777+AK786</f>
        <v/>
      </c>
      <c r="AL795" s="37">
        <f>AL768+AL777+AL786</f>
        <v/>
      </c>
      <c r="AM795" s="37">
        <f>AM768+AM777+AM786</f>
        <v/>
      </c>
      <c r="AN795" s="37">
        <f>AN768+AN777+AN786</f>
        <v/>
      </c>
      <c r="AO795" s="37">
        <f>AO768+AO777+AO786</f>
        <v/>
      </c>
      <c r="AP795" s="37">
        <f>AP768+AP777+AP786</f>
        <v/>
      </c>
      <c r="AQ795" s="37">
        <f>AQ768+AQ777+AQ786</f>
        <v/>
      </c>
      <c r="AR795" s="37">
        <f>AR768+AR777+AR786</f>
        <v/>
      </c>
      <c r="AS795" s="37">
        <f>AS768+AS777+AS786</f>
        <v/>
      </c>
      <c r="AT795" s="37">
        <f>AT768+AT777+AT786</f>
        <v/>
      </c>
      <c r="AU795" s="37">
        <f>AU768+AU777+AU786</f>
        <v/>
      </c>
      <c r="AV795" s="37">
        <f>AV768+AV777+AV786</f>
        <v/>
      </c>
      <c r="AW795" s="37">
        <f>AW768+AW777+AW786</f>
        <v/>
      </c>
      <c r="AX795" s="37">
        <f>AX768+AX777+AX786</f>
        <v/>
      </c>
      <c r="AY795" s="40">
        <f>NEWPOLICY(AY768,AY777,AY786)</f>
        <v/>
      </c>
    </row>
    <row r="796" hidden="1" outlineLevel="2">
      <c r="A796" s="14" t="inlineStr">
        <is>
          <t>nce</t>
        </is>
      </c>
      <c r="B796" s="14" t="inlineStr">
        <is>
          <t>gso</t>
        </is>
      </c>
      <c r="C796" s="14" t="inlineStr">
        <is>
          <t>res</t>
        </is>
      </c>
      <c r="D796" s="36" t="n"/>
      <c r="E796" s="36" t="n"/>
      <c r="F796" s="36" t="n"/>
      <c r="G796" s="36" t="n"/>
      <c r="H796" s="14">
        <f>INDEX(Variables!$B$5:$B$105,MATCH($A796,Variables!$A$5:$A$105,0))&amp;IF($C796="",""," | "&amp;INDEX(Mapping!$B$5:$B$26,MATCH($C796,Mapping!$A$5:$A$26,0))&amp;" | "&amp;INDEX(Mapping!$B$30:$B$41,MATCH($B796,Mapping!$A$30:$A$41,0)))</f>
        <v/>
      </c>
      <c r="I796" s="14">
        <f>INDEX(Variables!$C$5:$C$105,MATCH($A796,Variables!$A$5:$A$105,0))</f>
        <v/>
      </c>
      <c r="J796" s="14">
        <f>INDEX(Variables!$E$5:$E$105,MATCH($A796,Variables!$A$5:$A$105,0))</f>
        <v/>
      </c>
      <c r="K796" s="11">
        <f>LOWER(Settings!$C$4)&amp;".mit."&amp;$A796&amp;IF($C796="","","."&amp;$C796&amp;"."&amp;$B796)&amp;IF(INDEX(Variables!$D$5:$D$105,MATCH($A796,Variables!$A$5:$A$105,0))="","","."&amp;INDEX(Variables!$D$5:$D$105,MATCH($A796,Variables!$A$5:$A$105,0)))&amp;"."&amp;K$5</f>
        <v/>
      </c>
      <c r="L796" s="38">
        <f>L769+L778+L787</f>
        <v/>
      </c>
      <c r="M796" s="37">
        <f>M769+M778+M787</f>
        <v/>
      </c>
      <c r="N796" s="37">
        <f>N769+N778+N787</f>
        <v/>
      </c>
      <c r="O796" s="37">
        <f>O769+O778+O787</f>
        <v/>
      </c>
      <c r="P796" s="37">
        <f>P769+P778+P787</f>
        <v/>
      </c>
      <c r="Q796" s="37">
        <f>Q769+Q778+Q787</f>
        <v/>
      </c>
      <c r="R796" s="37">
        <f>R769+R778+R787</f>
        <v/>
      </c>
      <c r="S796" s="37">
        <f>S769+S778+S787</f>
        <v/>
      </c>
      <c r="T796" s="37">
        <f>T769+T778+T787</f>
        <v/>
      </c>
      <c r="U796" s="37">
        <f>U769+U778+U787</f>
        <v/>
      </c>
      <c r="V796" s="37">
        <f>V769+V778+V787</f>
        <v/>
      </c>
      <c r="W796" s="37">
        <f>W769+W778+W787</f>
        <v/>
      </c>
      <c r="X796" s="37">
        <f>X769+X778+X787</f>
        <v/>
      </c>
      <c r="Y796" s="37">
        <f>Y769+Y778+Y787</f>
        <v/>
      </c>
      <c r="Z796" s="37">
        <f>Z769+Z778+Z787</f>
        <v/>
      </c>
      <c r="AA796" s="37">
        <f>AA769+AA778+AA787</f>
        <v/>
      </c>
      <c r="AB796" s="37">
        <f>AB769+AB778+AB787</f>
        <v/>
      </c>
      <c r="AC796" s="37">
        <f>AC769+AC778+AC787</f>
        <v/>
      </c>
      <c r="AD796" s="40">
        <f>NEWPOLICY(AD769,AD778,AD787)</f>
        <v/>
      </c>
      <c r="AF796" s="11">
        <f>LOWER(Settings!$C$4)&amp;".mit."&amp;$A796&amp;IF($C796="","","."&amp;$C796&amp;"."&amp;$B796)&amp;IF(INDEX(Variables!$D$5:$D$105,MATCH($A796,Variables!$A$5:$A$105,0))="","","."&amp;INDEX(Variables!$D$5:$D$105,MATCH($A796,Variables!$A$5:$A$105,0)))&amp;"."&amp;AF$5</f>
        <v/>
      </c>
      <c r="AG796" s="38">
        <f>AG769+AG778+AG787</f>
        <v/>
      </c>
      <c r="AH796" s="37">
        <f>AH769+AH778+AH787</f>
        <v/>
      </c>
      <c r="AI796" s="37">
        <f>AI769+AI778+AI787</f>
        <v/>
      </c>
      <c r="AJ796" s="37">
        <f>AJ769+AJ778+AJ787</f>
        <v/>
      </c>
      <c r="AK796" s="37">
        <f>AK769+AK778+AK787</f>
        <v/>
      </c>
      <c r="AL796" s="37">
        <f>AL769+AL778+AL787</f>
        <v/>
      </c>
      <c r="AM796" s="37">
        <f>AM769+AM778+AM787</f>
        <v/>
      </c>
      <c r="AN796" s="37">
        <f>AN769+AN778+AN787</f>
        <v/>
      </c>
      <c r="AO796" s="37">
        <f>AO769+AO778+AO787</f>
        <v/>
      </c>
      <c r="AP796" s="37">
        <f>AP769+AP778+AP787</f>
        <v/>
      </c>
      <c r="AQ796" s="37">
        <f>AQ769+AQ778+AQ787</f>
        <v/>
      </c>
      <c r="AR796" s="37">
        <f>AR769+AR778+AR787</f>
        <v/>
      </c>
      <c r="AS796" s="37">
        <f>AS769+AS778+AS787</f>
        <v/>
      </c>
      <c r="AT796" s="37">
        <f>AT769+AT778+AT787</f>
        <v/>
      </c>
      <c r="AU796" s="37">
        <f>AU769+AU778+AU787</f>
        <v/>
      </c>
      <c r="AV796" s="37">
        <f>AV769+AV778+AV787</f>
        <v/>
      </c>
      <c r="AW796" s="37">
        <f>AW769+AW778+AW787</f>
        <v/>
      </c>
      <c r="AX796" s="37">
        <f>AX769+AX778+AX787</f>
        <v/>
      </c>
      <c r="AY796" s="40">
        <f>NEWPOLICY(AY769,AY778,AY787)</f>
        <v/>
      </c>
    </row>
    <row r="797" hidden="1" outlineLevel="2">
      <c r="A797" s="14" t="inlineStr">
        <is>
          <t>nce</t>
        </is>
      </c>
      <c r="B797" s="14" t="inlineStr">
        <is>
          <t>die</t>
        </is>
      </c>
      <c r="C797" s="14" t="inlineStr">
        <is>
          <t>res</t>
        </is>
      </c>
      <c r="D797" s="36" t="n"/>
      <c r="E797" s="36" t="n"/>
      <c r="F797" s="36" t="n"/>
      <c r="G797" s="36" t="n"/>
      <c r="H797" s="14">
        <f>INDEX(Variables!$B$5:$B$105,MATCH($A797,Variables!$A$5:$A$105,0))&amp;IF($C797="",""," | "&amp;INDEX(Mapping!$B$5:$B$26,MATCH($C797,Mapping!$A$5:$A$26,0))&amp;" | "&amp;INDEX(Mapping!$B$30:$B$41,MATCH($B797,Mapping!$A$30:$A$41,0)))</f>
        <v/>
      </c>
      <c r="I797" s="14">
        <f>INDEX(Variables!$C$5:$C$105,MATCH($A797,Variables!$A$5:$A$105,0))</f>
        <v/>
      </c>
      <c r="J797" s="14">
        <f>INDEX(Variables!$E$5:$E$105,MATCH($A797,Variables!$A$5:$A$105,0))</f>
        <v/>
      </c>
      <c r="K797" s="11">
        <f>LOWER(Settings!$C$4)&amp;".mit."&amp;$A797&amp;IF($C797="","","."&amp;$C797&amp;"."&amp;$B797)&amp;IF(INDEX(Variables!$D$5:$D$105,MATCH($A797,Variables!$A$5:$A$105,0))="","","."&amp;INDEX(Variables!$D$5:$D$105,MATCH($A797,Variables!$A$5:$A$105,0)))&amp;"."&amp;K$5</f>
        <v/>
      </c>
      <c r="L797" s="38">
        <f>L770+L779+L788</f>
        <v/>
      </c>
      <c r="M797" s="37">
        <f>M770+M779+M788</f>
        <v/>
      </c>
      <c r="N797" s="37">
        <f>N770+N779+N788</f>
        <v/>
      </c>
      <c r="O797" s="37">
        <f>O770+O779+O788</f>
        <v/>
      </c>
      <c r="P797" s="37">
        <f>P770+P779+P788</f>
        <v/>
      </c>
      <c r="Q797" s="37">
        <f>Q770+Q779+Q788</f>
        <v/>
      </c>
      <c r="R797" s="37">
        <f>R770+R779+R788</f>
        <v/>
      </c>
      <c r="S797" s="37">
        <f>S770+S779+S788</f>
        <v/>
      </c>
      <c r="T797" s="37">
        <f>T770+T779+T788</f>
        <v/>
      </c>
      <c r="U797" s="37">
        <f>U770+U779+U788</f>
        <v/>
      </c>
      <c r="V797" s="37">
        <f>V770+V779+V788</f>
        <v/>
      </c>
      <c r="W797" s="37">
        <f>W770+W779+W788</f>
        <v/>
      </c>
      <c r="X797" s="37">
        <f>X770+X779+X788</f>
        <v/>
      </c>
      <c r="Y797" s="37">
        <f>Y770+Y779+Y788</f>
        <v/>
      </c>
      <c r="Z797" s="37">
        <f>Z770+Z779+Z788</f>
        <v/>
      </c>
      <c r="AA797" s="37">
        <f>AA770+AA779+AA788</f>
        <v/>
      </c>
      <c r="AB797" s="37">
        <f>AB770+AB779+AB788</f>
        <v/>
      </c>
      <c r="AC797" s="37">
        <f>AC770+AC779+AC788</f>
        <v/>
      </c>
      <c r="AD797" s="40">
        <f>NEWPOLICY(AD770,AD779,AD788)</f>
        <v/>
      </c>
      <c r="AF797" s="11">
        <f>LOWER(Settings!$C$4)&amp;".mit."&amp;$A797&amp;IF($C797="","","."&amp;$C797&amp;"."&amp;$B797)&amp;IF(INDEX(Variables!$D$5:$D$105,MATCH($A797,Variables!$A$5:$A$105,0))="","","."&amp;INDEX(Variables!$D$5:$D$105,MATCH($A797,Variables!$A$5:$A$105,0)))&amp;"."&amp;AF$5</f>
        <v/>
      </c>
      <c r="AG797" s="38">
        <f>AG770+AG779+AG788</f>
        <v/>
      </c>
      <c r="AH797" s="37">
        <f>AH770+AH779+AH788</f>
        <v/>
      </c>
      <c r="AI797" s="37">
        <f>AI770+AI779+AI788</f>
        <v/>
      </c>
      <c r="AJ797" s="37">
        <f>AJ770+AJ779+AJ788</f>
        <v/>
      </c>
      <c r="AK797" s="37">
        <f>AK770+AK779+AK788</f>
        <v/>
      </c>
      <c r="AL797" s="37">
        <f>AL770+AL779+AL788</f>
        <v/>
      </c>
      <c r="AM797" s="37">
        <f>AM770+AM779+AM788</f>
        <v/>
      </c>
      <c r="AN797" s="37">
        <f>AN770+AN779+AN788</f>
        <v/>
      </c>
      <c r="AO797" s="37">
        <f>AO770+AO779+AO788</f>
        <v/>
      </c>
      <c r="AP797" s="37">
        <f>AP770+AP779+AP788</f>
        <v/>
      </c>
      <c r="AQ797" s="37">
        <f>AQ770+AQ779+AQ788</f>
        <v/>
      </c>
      <c r="AR797" s="37">
        <f>AR770+AR779+AR788</f>
        <v/>
      </c>
      <c r="AS797" s="37">
        <f>AS770+AS779+AS788</f>
        <v/>
      </c>
      <c r="AT797" s="37">
        <f>AT770+AT779+AT788</f>
        <v/>
      </c>
      <c r="AU797" s="37">
        <f>AU770+AU779+AU788</f>
        <v/>
      </c>
      <c r="AV797" s="37">
        <f>AV770+AV779+AV788</f>
        <v/>
      </c>
      <c r="AW797" s="37">
        <f>AW770+AW779+AW788</f>
        <v/>
      </c>
      <c r="AX797" s="37">
        <f>AX770+AX779+AX788</f>
        <v/>
      </c>
      <c r="AY797" s="40">
        <f>NEWPOLICY(AY770,AY779,AY788)</f>
        <v/>
      </c>
    </row>
    <row r="798" hidden="1" outlineLevel="2">
      <c r="A798" s="14" t="inlineStr">
        <is>
          <t>nce</t>
        </is>
      </c>
      <c r="B798" s="14" t="inlineStr">
        <is>
          <t>lpg</t>
        </is>
      </c>
      <c r="C798" s="14" t="inlineStr">
        <is>
          <t>res</t>
        </is>
      </c>
      <c r="D798" s="36" t="n"/>
      <c r="E798" s="36" t="n"/>
      <c r="F798" s="36" t="n"/>
      <c r="G798" s="36" t="n"/>
      <c r="H798" s="14">
        <f>INDEX(Variables!$B$5:$B$105,MATCH($A798,Variables!$A$5:$A$105,0))&amp;IF($C798="",""," | "&amp;INDEX(Mapping!$B$5:$B$26,MATCH($C798,Mapping!$A$5:$A$26,0))&amp;" | "&amp;INDEX(Mapping!$B$30:$B$41,MATCH($B798,Mapping!$A$30:$A$41,0)))</f>
        <v/>
      </c>
      <c r="I798" s="14">
        <f>INDEX(Variables!$C$5:$C$105,MATCH($A798,Variables!$A$5:$A$105,0))</f>
        <v/>
      </c>
      <c r="J798" s="14">
        <f>INDEX(Variables!$E$5:$E$105,MATCH($A798,Variables!$A$5:$A$105,0))</f>
        <v/>
      </c>
      <c r="K798" s="11">
        <f>LOWER(Settings!$C$4)&amp;".mit."&amp;$A798&amp;IF($C798="","","."&amp;$C798&amp;"."&amp;$B798)&amp;IF(INDEX(Variables!$D$5:$D$105,MATCH($A798,Variables!$A$5:$A$105,0))="","","."&amp;INDEX(Variables!$D$5:$D$105,MATCH($A798,Variables!$A$5:$A$105,0)))&amp;"."&amp;K$5</f>
        <v/>
      </c>
      <c r="L798" s="38">
        <f>L771+L780+L789</f>
        <v/>
      </c>
      <c r="M798" s="37">
        <f>M771+M780+M789</f>
        <v/>
      </c>
      <c r="N798" s="37">
        <f>N771+N780+N789</f>
        <v/>
      </c>
      <c r="O798" s="37">
        <f>O771+O780+O789</f>
        <v/>
      </c>
      <c r="P798" s="37">
        <f>P771+P780+P789</f>
        <v/>
      </c>
      <c r="Q798" s="37">
        <f>Q771+Q780+Q789</f>
        <v/>
      </c>
      <c r="R798" s="37">
        <f>R771+R780+R789</f>
        <v/>
      </c>
      <c r="S798" s="37">
        <f>S771+S780+S789</f>
        <v/>
      </c>
      <c r="T798" s="37">
        <f>T771+T780+T789</f>
        <v/>
      </c>
      <c r="U798" s="37">
        <f>U771+U780+U789</f>
        <v/>
      </c>
      <c r="V798" s="37">
        <f>V771+V780+V789</f>
        <v/>
      </c>
      <c r="W798" s="37">
        <f>W771+W780+W789</f>
        <v/>
      </c>
      <c r="X798" s="37">
        <f>X771+X780+X789</f>
        <v/>
      </c>
      <c r="Y798" s="37">
        <f>Y771+Y780+Y789</f>
        <v/>
      </c>
      <c r="Z798" s="37">
        <f>Z771+Z780+Z789</f>
        <v/>
      </c>
      <c r="AA798" s="37">
        <f>AA771+AA780+AA789</f>
        <v/>
      </c>
      <c r="AB798" s="37">
        <f>AB771+AB780+AB789</f>
        <v/>
      </c>
      <c r="AC798" s="37">
        <f>AC771+AC780+AC789</f>
        <v/>
      </c>
      <c r="AD798" s="40">
        <f>NEWPOLICY(AD771,AD780,AD789)</f>
        <v/>
      </c>
      <c r="AF798" s="11">
        <f>LOWER(Settings!$C$4)&amp;".mit."&amp;$A798&amp;IF($C798="","","."&amp;$C798&amp;"."&amp;$B798)&amp;IF(INDEX(Variables!$D$5:$D$105,MATCH($A798,Variables!$A$5:$A$105,0))="","","."&amp;INDEX(Variables!$D$5:$D$105,MATCH($A798,Variables!$A$5:$A$105,0)))&amp;"."&amp;AF$5</f>
        <v/>
      </c>
      <c r="AG798" s="38">
        <f>AG771+AG780+AG789</f>
        <v/>
      </c>
      <c r="AH798" s="37">
        <f>AH771+AH780+AH789</f>
        <v/>
      </c>
      <c r="AI798" s="37">
        <f>AI771+AI780+AI789</f>
        <v/>
      </c>
      <c r="AJ798" s="37">
        <f>AJ771+AJ780+AJ789</f>
        <v/>
      </c>
      <c r="AK798" s="37">
        <f>AK771+AK780+AK789</f>
        <v/>
      </c>
      <c r="AL798" s="37">
        <f>AL771+AL780+AL789</f>
        <v/>
      </c>
      <c r="AM798" s="37">
        <f>AM771+AM780+AM789</f>
        <v/>
      </c>
      <c r="AN798" s="37">
        <f>AN771+AN780+AN789</f>
        <v/>
      </c>
      <c r="AO798" s="37">
        <f>AO771+AO780+AO789</f>
        <v/>
      </c>
      <c r="AP798" s="37">
        <f>AP771+AP780+AP789</f>
        <v/>
      </c>
      <c r="AQ798" s="37">
        <f>AQ771+AQ780+AQ789</f>
        <v/>
      </c>
      <c r="AR798" s="37">
        <f>AR771+AR780+AR789</f>
        <v/>
      </c>
      <c r="AS798" s="37">
        <f>AS771+AS780+AS789</f>
        <v/>
      </c>
      <c r="AT798" s="37">
        <f>AT771+AT780+AT789</f>
        <v/>
      </c>
      <c r="AU798" s="37">
        <f>AU771+AU780+AU789</f>
        <v/>
      </c>
      <c r="AV798" s="37">
        <f>AV771+AV780+AV789</f>
        <v/>
      </c>
      <c r="AW798" s="37">
        <f>AW771+AW780+AW789</f>
        <v/>
      </c>
      <c r="AX798" s="37">
        <f>AX771+AX780+AX789</f>
        <v/>
      </c>
      <c r="AY798" s="40">
        <f>NEWPOLICY(AY771,AY780,AY789)</f>
        <v/>
      </c>
    </row>
    <row r="799" hidden="1" outlineLevel="2">
      <c r="A799" s="14" t="inlineStr">
        <is>
          <t>nce</t>
        </is>
      </c>
      <c r="B799" s="14" t="inlineStr">
        <is>
          <t>ker</t>
        </is>
      </c>
      <c r="C799" s="14" t="inlineStr">
        <is>
          <t>res</t>
        </is>
      </c>
      <c r="D799" s="36" t="n"/>
      <c r="E799" s="36" t="n"/>
      <c r="F799" s="36" t="n"/>
      <c r="G799" s="36" t="n"/>
      <c r="H799" s="14">
        <f>INDEX(Variables!$B$5:$B$105,MATCH($A799,Variables!$A$5:$A$105,0))&amp;IF($C799="",""," | "&amp;INDEX(Mapping!$B$5:$B$26,MATCH($C799,Mapping!$A$5:$A$26,0))&amp;" | "&amp;INDEX(Mapping!$B$30:$B$41,MATCH($B799,Mapping!$A$30:$A$41,0)))</f>
        <v/>
      </c>
      <c r="I799" s="14">
        <f>INDEX(Variables!$C$5:$C$105,MATCH($A799,Variables!$A$5:$A$105,0))</f>
        <v/>
      </c>
      <c r="J799" s="14">
        <f>INDEX(Variables!$E$5:$E$105,MATCH($A799,Variables!$A$5:$A$105,0))</f>
        <v/>
      </c>
      <c r="K799" s="11">
        <f>LOWER(Settings!$C$4)&amp;".mit."&amp;$A799&amp;IF($C799="","","."&amp;$C799&amp;"."&amp;$B799)&amp;IF(INDEX(Variables!$D$5:$D$105,MATCH($A799,Variables!$A$5:$A$105,0))="","","."&amp;INDEX(Variables!$D$5:$D$105,MATCH($A799,Variables!$A$5:$A$105,0)))&amp;"."&amp;K$5</f>
        <v/>
      </c>
      <c r="L799" s="38">
        <f>L772+L781+L790</f>
        <v/>
      </c>
      <c r="M799" s="37">
        <f>M772+M781+M790</f>
        <v/>
      </c>
      <c r="N799" s="37">
        <f>N772+N781+N790</f>
        <v/>
      </c>
      <c r="O799" s="37">
        <f>O772+O781+O790</f>
        <v/>
      </c>
      <c r="P799" s="37">
        <f>P772+P781+P790</f>
        <v/>
      </c>
      <c r="Q799" s="37">
        <f>Q772+Q781+Q790</f>
        <v/>
      </c>
      <c r="R799" s="37">
        <f>R772+R781+R790</f>
        <v/>
      </c>
      <c r="S799" s="37">
        <f>S772+S781+S790</f>
        <v/>
      </c>
      <c r="T799" s="37">
        <f>T772+T781+T790</f>
        <v/>
      </c>
      <c r="U799" s="37">
        <f>U772+U781+U790</f>
        <v/>
      </c>
      <c r="V799" s="37">
        <f>V772+V781+V790</f>
        <v/>
      </c>
      <c r="W799" s="37">
        <f>W772+W781+W790</f>
        <v/>
      </c>
      <c r="X799" s="37">
        <f>X772+X781+X790</f>
        <v/>
      </c>
      <c r="Y799" s="37">
        <f>Y772+Y781+Y790</f>
        <v/>
      </c>
      <c r="Z799" s="37">
        <f>Z772+Z781+Z790</f>
        <v/>
      </c>
      <c r="AA799" s="37">
        <f>AA772+AA781+AA790</f>
        <v/>
      </c>
      <c r="AB799" s="37">
        <f>AB772+AB781+AB790</f>
        <v/>
      </c>
      <c r="AC799" s="37">
        <f>AC772+AC781+AC790</f>
        <v/>
      </c>
      <c r="AD799" s="40">
        <f>NEWPOLICY(AD772,AD781,AD790)</f>
        <v/>
      </c>
      <c r="AF799" s="11">
        <f>LOWER(Settings!$C$4)&amp;".mit."&amp;$A799&amp;IF($C799="","","."&amp;$C799&amp;"."&amp;$B799)&amp;IF(INDEX(Variables!$D$5:$D$105,MATCH($A799,Variables!$A$5:$A$105,0))="","","."&amp;INDEX(Variables!$D$5:$D$105,MATCH($A799,Variables!$A$5:$A$105,0)))&amp;"."&amp;AF$5</f>
        <v/>
      </c>
      <c r="AG799" s="38">
        <f>AG772+AG781+AG790</f>
        <v/>
      </c>
      <c r="AH799" s="37">
        <f>AH772+AH781+AH790</f>
        <v/>
      </c>
      <c r="AI799" s="37">
        <f>AI772+AI781+AI790</f>
        <v/>
      </c>
      <c r="AJ799" s="37">
        <f>AJ772+AJ781+AJ790</f>
        <v/>
      </c>
      <c r="AK799" s="37">
        <f>AK772+AK781+AK790</f>
        <v/>
      </c>
      <c r="AL799" s="37">
        <f>AL772+AL781+AL790</f>
        <v/>
      </c>
      <c r="AM799" s="37">
        <f>AM772+AM781+AM790</f>
        <v/>
      </c>
      <c r="AN799" s="37">
        <f>AN772+AN781+AN790</f>
        <v/>
      </c>
      <c r="AO799" s="37">
        <f>AO772+AO781+AO790</f>
        <v/>
      </c>
      <c r="AP799" s="37">
        <f>AP772+AP781+AP790</f>
        <v/>
      </c>
      <c r="AQ799" s="37">
        <f>AQ772+AQ781+AQ790</f>
        <v/>
      </c>
      <c r="AR799" s="37">
        <f>AR772+AR781+AR790</f>
        <v/>
      </c>
      <c r="AS799" s="37">
        <f>AS772+AS781+AS790</f>
        <v/>
      </c>
      <c r="AT799" s="37">
        <f>AT772+AT781+AT790</f>
        <v/>
      </c>
      <c r="AU799" s="37">
        <f>AU772+AU781+AU790</f>
        <v/>
      </c>
      <c r="AV799" s="37">
        <f>AV772+AV781+AV790</f>
        <v/>
      </c>
      <c r="AW799" s="37">
        <f>AW772+AW781+AW790</f>
        <v/>
      </c>
      <c r="AX799" s="37">
        <f>AX772+AX781+AX790</f>
        <v/>
      </c>
      <c r="AY799" s="40">
        <f>NEWPOLICY(AY772,AY781,AY790)</f>
        <v/>
      </c>
    </row>
    <row r="800" hidden="1" outlineLevel="2">
      <c r="A800" s="14" t="inlineStr">
        <is>
          <t>nce</t>
        </is>
      </c>
      <c r="B800" s="14" t="inlineStr">
        <is>
          <t>oop</t>
        </is>
      </c>
      <c r="C800" s="14" t="inlineStr">
        <is>
          <t>res</t>
        </is>
      </c>
      <c r="D800" s="36" t="n"/>
      <c r="E800" s="36" t="n"/>
      <c r="F800" s="36" t="n"/>
      <c r="G800" s="36" t="n"/>
      <c r="H800" s="14">
        <f>INDEX(Variables!$B$5:$B$105,MATCH($A800,Variables!$A$5:$A$105,0))&amp;IF($C800="",""," | "&amp;INDEX(Mapping!$B$5:$B$26,MATCH($C800,Mapping!$A$5:$A$26,0))&amp;" | "&amp;INDEX(Mapping!$B$30:$B$41,MATCH($B800,Mapping!$A$30:$A$41,0)))</f>
        <v/>
      </c>
      <c r="I800" s="14">
        <f>INDEX(Variables!$C$5:$C$105,MATCH($A800,Variables!$A$5:$A$105,0))</f>
        <v/>
      </c>
      <c r="J800" s="14">
        <f>INDEX(Variables!$E$5:$E$105,MATCH($A800,Variables!$A$5:$A$105,0))</f>
        <v/>
      </c>
      <c r="K800" s="11">
        <f>LOWER(Settings!$C$4)&amp;".mit."&amp;$A800&amp;IF($C800="","","."&amp;$C800&amp;"."&amp;$B800)&amp;IF(INDEX(Variables!$D$5:$D$105,MATCH($A800,Variables!$A$5:$A$105,0))="","","."&amp;INDEX(Variables!$D$5:$D$105,MATCH($A800,Variables!$A$5:$A$105,0)))&amp;"."&amp;K$5</f>
        <v/>
      </c>
      <c r="L800" s="38">
        <f>L773+L782+L791</f>
        <v/>
      </c>
      <c r="M800" s="37">
        <f>M773+M782+M791</f>
        <v/>
      </c>
      <c r="N800" s="37">
        <f>N773+N782+N791</f>
        <v/>
      </c>
      <c r="O800" s="37">
        <f>O773+O782+O791</f>
        <v/>
      </c>
      <c r="P800" s="37">
        <f>P773+P782+P791</f>
        <v/>
      </c>
      <c r="Q800" s="37">
        <f>Q773+Q782+Q791</f>
        <v/>
      </c>
      <c r="R800" s="37">
        <f>R773+R782+R791</f>
        <v/>
      </c>
      <c r="S800" s="37">
        <f>S773+S782+S791</f>
        <v/>
      </c>
      <c r="T800" s="37">
        <f>T773+T782+T791</f>
        <v/>
      </c>
      <c r="U800" s="37">
        <f>U773+U782+U791</f>
        <v/>
      </c>
      <c r="V800" s="37">
        <f>V773+V782+V791</f>
        <v/>
      </c>
      <c r="W800" s="37">
        <f>W773+W782+W791</f>
        <v/>
      </c>
      <c r="X800" s="37">
        <f>X773+X782+X791</f>
        <v/>
      </c>
      <c r="Y800" s="37">
        <f>Y773+Y782+Y791</f>
        <v/>
      </c>
      <c r="Z800" s="37">
        <f>Z773+Z782+Z791</f>
        <v/>
      </c>
      <c r="AA800" s="37">
        <f>AA773+AA782+AA791</f>
        <v/>
      </c>
      <c r="AB800" s="37">
        <f>AB773+AB782+AB791</f>
        <v/>
      </c>
      <c r="AC800" s="37">
        <f>AC773+AC782+AC791</f>
        <v/>
      </c>
      <c r="AD800" s="40">
        <f>NEWPOLICY(AD773,AD782,AD791)</f>
        <v/>
      </c>
      <c r="AF800" s="11">
        <f>LOWER(Settings!$C$4)&amp;".mit."&amp;$A800&amp;IF($C800="","","."&amp;$C800&amp;"."&amp;$B800)&amp;IF(INDEX(Variables!$D$5:$D$105,MATCH($A800,Variables!$A$5:$A$105,0))="","","."&amp;INDEX(Variables!$D$5:$D$105,MATCH($A800,Variables!$A$5:$A$105,0)))&amp;"."&amp;AF$5</f>
        <v/>
      </c>
      <c r="AG800" s="38">
        <f>AG773+AG782+AG791</f>
        <v/>
      </c>
      <c r="AH800" s="37">
        <f>AH773+AH782+AH791</f>
        <v/>
      </c>
      <c r="AI800" s="37">
        <f>AI773+AI782+AI791</f>
        <v/>
      </c>
      <c r="AJ800" s="37">
        <f>AJ773+AJ782+AJ791</f>
        <v/>
      </c>
      <c r="AK800" s="37">
        <f>AK773+AK782+AK791</f>
        <v/>
      </c>
      <c r="AL800" s="37">
        <f>AL773+AL782+AL791</f>
        <v/>
      </c>
      <c r="AM800" s="37">
        <f>AM773+AM782+AM791</f>
        <v/>
      </c>
      <c r="AN800" s="37">
        <f>AN773+AN782+AN791</f>
        <v/>
      </c>
      <c r="AO800" s="37">
        <f>AO773+AO782+AO791</f>
        <v/>
      </c>
      <c r="AP800" s="37">
        <f>AP773+AP782+AP791</f>
        <v/>
      </c>
      <c r="AQ800" s="37">
        <f>AQ773+AQ782+AQ791</f>
        <v/>
      </c>
      <c r="AR800" s="37">
        <f>AR773+AR782+AR791</f>
        <v/>
      </c>
      <c r="AS800" s="37">
        <f>AS773+AS782+AS791</f>
        <v/>
      </c>
      <c r="AT800" s="37">
        <f>AT773+AT782+AT791</f>
        <v/>
      </c>
      <c r="AU800" s="37">
        <f>AU773+AU782+AU791</f>
        <v/>
      </c>
      <c r="AV800" s="37">
        <f>AV773+AV782+AV791</f>
        <v/>
      </c>
      <c r="AW800" s="37">
        <f>AW773+AW782+AW791</f>
        <v/>
      </c>
      <c r="AX800" s="37">
        <f>AX773+AX782+AX791</f>
        <v/>
      </c>
      <c r="AY800" s="40">
        <f>NEWPOLICY(AY773,AY782,AY791)</f>
        <v/>
      </c>
    </row>
    <row r="801" hidden="1" outlineLevel="2">
      <c r="A801" s="14" t="inlineStr">
        <is>
          <t>nce</t>
        </is>
      </c>
      <c r="B801" s="14" t="inlineStr">
        <is>
          <t>bio</t>
        </is>
      </c>
      <c r="C801" s="14" t="inlineStr">
        <is>
          <t>res</t>
        </is>
      </c>
      <c r="D801" s="36" t="n"/>
      <c r="E801" s="36" t="n"/>
      <c r="F801" s="36" t="n"/>
      <c r="G801" s="36" t="n"/>
      <c r="H801" s="14">
        <f>INDEX(Variables!$B$5:$B$105,MATCH($A801,Variables!$A$5:$A$105,0))&amp;IF($C801="",""," | "&amp;INDEX(Mapping!$B$5:$B$26,MATCH($C801,Mapping!$A$5:$A$26,0))&amp;" | "&amp;INDEX(Mapping!$B$30:$B$41,MATCH($B801,Mapping!$A$30:$A$41,0)))</f>
        <v/>
      </c>
      <c r="I801" s="14">
        <f>INDEX(Variables!$C$5:$C$105,MATCH($A801,Variables!$A$5:$A$105,0))</f>
        <v/>
      </c>
      <c r="J801" s="14">
        <f>INDEX(Variables!$E$5:$E$105,MATCH($A801,Variables!$A$5:$A$105,0))</f>
        <v/>
      </c>
      <c r="K801" s="11">
        <f>LOWER(Settings!$C$4)&amp;".mit."&amp;$A801&amp;IF($C801="","","."&amp;$C801&amp;"."&amp;$B801)&amp;IF(INDEX(Variables!$D$5:$D$105,MATCH($A801,Variables!$A$5:$A$105,0))="","","."&amp;INDEX(Variables!$D$5:$D$105,MATCH($A801,Variables!$A$5:$A$105,0)))&amp;"."&amp;K$5</f>
        <v/>
      </c>
      <c r="L801" s="38">
        <f>L774+L783+L792</f>
        <v/>
      </c>
      <c r="M801" s="37">
        <f>M774+M783+M792</f>
        <v/>
      </c>
      <c r="N801" s="37">
        <f>N774+N783+N792</f>
        <v/>
      </c>
      <c r="O801" s="37">
        <f>O774+O783+O792</f>
        <v/>
      </c>
      <c r="P801" s="37">
        <f>P774+P783+P792</f>
        <v/>
      </c>
      <c r="Q801" s="37">
        <f>Q774+Q783+Q792</f>
        <v/>
      </c>
      <c r="R801" s="37">
        <f>R774+R783+R792</f>
        <v/>
      </c>
      <c r="S801" s="37">
        <f>S774+S783+S792</f>
        <v/>
      </c>
      <c r="T801" s="37">
        <f>T774+T783+T792</f>
        <v/>
      </c>
      <c r="U801" s="37">
        <f>U774+U783+U792</f>
        <v/>
      </c>
      <c r="V801" s="37">
        <f>V774+V783+V792</f>
        <v/>
      </c>
      <c r="W801" s="37">
        <f>W774+W783+W792</f>
        <v/>
      </c>
      <c r="X801" s="37">
        <f>X774+X783+X792</f>
        <v/>
      </c>
      <c r="Y801" s="37">
        <f>Y774+Y783+Y792</f>
        <v/>
      </c>
      <c r="Z801" s="37">
        <f>Z774+Z783+Z792</f>
        <v/>
      </c>
      <c r="AA801" s="37">
        <f>AA774+AA783+AA792</f>
        <v/>
      </c>
      <c r="AB801" s="37">
        <f>AB774+AB783+AB792</f>
        <v/>
      </c>
      <c r="AC801" s="37">
        <f>AC774+AC783+AC792</f>
        <v/>
      </c>
      <c r="AD801" s="40">
        <f>NEWPOLICY(AD774,AD783,AD792)</f>
        <v/>
      </c>
      <c r="AF801" s="11">
        <f>LOWER(Settings!$C$4)&amp;".mit."&amp;$A801&amp;IF($C801="","","."&amp;$C801&amp;"."&amp;$B801)&amp;IF(INDEX(Variables!$D$5:$D$105,MATCH($A801,Variables!$A$5:$A$105,0))="","","."&amp;INDEX(Variables!$D$5:$D$105,MATCH($A801,Variables!$A$5:$A$105,0)))&amp;"."&amp;AF$5</f>
        <v/>
      </c>
      <c r="AG801" s="38">
        <f>AG774+AG783+AG792</f>
        <v/>
      </c>
      <c r="AH801" s="37">
        <f>AH774+AH783+AH792</f>
        <v/>
      </c>
      <c r="AI801" s="37">
        <f>AI774+AI783+AI792</f>
        <v/>
      </c>
      <c r="AJ801" s="37">
        <f>AJ774+AJ783+AJ792</f>
        <v/>
      </c>
      <c r="AK801" s="37">
        <f>AK774+AK783+AK792</f>
        <v/>
      </c>
      <c r="AL801" s="37">
        <f>AL774+AL783+AL792</f>
        <v/>
      </c>
      <c r="AM801" s="37">
        <f>AM774+AM783+AM792</f>
        <v/>
      </c>
      <c r="AN801" s="37">
        <f>AN774+AN783+AN792</f>
        <v/>
      </c>
      <c r="AO801" s="37">
        <f>AO774+AO783+AO792</f>
        <v/>
      </c>
      <c r="AP801" s="37">
        <f>AP774+AP783+AP792</f>
        <v/>
      </c>
      <c r="AQ801" s="37">
        <f>AQ774+AQ783+AQ792</f>
        <v/>
      </c>
      <c r="AR801" s="37">
        <f>AR774+AR783+AR792</f>
        <v/>
      </c>
      <c r="AS801" s="37">
        <f>AS774+AS783+AS792</f>
        <v/>
      </c>
      <c r="AT801" s="37">
        <f>AT774+AT783+AT792</f>
        <v/>
      </c>
      <c r="AU801" s="37">
        <f>AU774+AU783+AU792</f>
        <v/>
      </c>
      <c r="AV801" s="37">
        <f>AV774+AV783+AV792</f>
        <v/>
      </c>
      <c r="AW801" s="37">
        <f>AW774+AW783+AW792</f>
        <v/>
      </c>
      <c r="AX801" s="37">
        <f>AX774+AX783+AX792</f>
        <v/>
      </c>
      <c r="AY801" s="40">
        <f>NEWPOLICY(AY774,AY783,AY792)</f>
        <v/>
      </c>
    </row>
    <row r="802" hidden="1" outlineLevel="2"/>
    <row r="803" hidden="1" outlineLevel="2">
      <c r="A803" s="14" t="inlineStr">
        <is>
          <t>atp</t>
        </is>
      </c>
      <c r="B803" s="14" t="inlineStr">
        <is>
          <t>coa</t>
        </is>
      </c>
      <c r="C803" s="14" t="inlineStr">
        <is>
          <t>res</t>
        </is>
      </c>
      <c r="D803" s="37">
        <f>INDEX(Inputs!$R$5:$R$132,MATCH($B803&amp;"|"&amp;$C803,Inputs!$A$5:$A$132,0))</f>
        <v/>
      </c>
      <c r="E803" s="37">
        <f>INDEX(Inputs!$S$5:$S$132,MATCH($B803&amp;"|"&amp;$C803,Inputs!$A$5:$A$132,0))</f>
        <v/>
      </c>
      <c r="F803" s="36" t="n"/>
      <c r="G803" s="36" t="n"/>
      <c r="H803" s="14">
        <f>INDEX(Variables!$B$5:$B$105,MATCH($A803,Variables!$A$5:$A$105,0))&amp;IF($C803="",""," | "&amp;INDEX(Mapping!$B$5:$B$26,MATCH($C803,Mapping!$A$5:$A$26,0))&amp;" | "&amp;INDEX(Mapping!$B$30:$B$41,MATCH($B803,Mapping!$A$30:$A$41,0)))</f>
        <v/>
      </c>
      <c r="I803" s="14">
        <f>INDEX(Variables!$C$5:$C$105,MATCH($A803,Variables!$A$5:$A$105,0))</f>
        <v/>
      </c>
      <c r="J803" s="14">
        <f>INDEX(Variables!$E$5:$E$105,MATCH($A803,Variables!$A$5:$A$105,0))</f>
        <v/>
      </c>
      <c r="K803" s="11">
        <f>LOWER(Settings!$C$4)&amp;".mit."&amp;$A803&amp;IF($C803="","","."&amp;$C803&amp;"."&amp;$B803)&amp;IF(INDEX(Variables!$D$5:$D$105,MATCH($A803,Variables!$A$5:$A$105,0))="","","."&amp;INDEX(Variables!$D$5:$D$105,MATCH($A803,Variables!$A$5:$A$105,0)))&amp;"."&amp;K$5</f>
        <v/>
      </c>
      <c r="L803" s="38">
        <f>MAX(INDEX(L$292:L$303,$D803)+L794*(1+$E803),0.01)</f>
        <v/>
      </c>
      <c r="M803" s="37">
        <f>MAX(INDEX(M$292:M$303,$D803)+M794*(1+$E803),0.01)</f>
        <v/>
      </c>
      <c r="N803" s="37">
        <f>MAX(INDEX(N$292:N$303,$D803)+N794*(1+$E803),0.01)</f>
        <v/>
      </c>
      <c r="O803" s="37">
        <f>MAX(INDEX(O$292:O$303,$D803)+O794*(1+$E803),0.01)</f>
        <v/>
      </c>
      <c r="P803" s="37">
        <f>MAX(INDEX(P$292:P$303,$D803)+P794*(1+$E803),0.01)</f>
        <v/>
      </c>
      <c r="Q803" s="37">
        <f>MAX(INDEX(Q$292:Q$303,$D803)+Q794*(1+$E803),0.01)</f>
        <v/>
      </c>
      <c r="R803" s="37">
        <f>MAX(INDEX(R$292:R$303,$D803)+R794*(1+$E803),0.01)</f>
        <v/>
      </c>
      <c r="S803" s="37">
        <f>MAX(INDEX(S$292:S$303,$D803)+S794*(1+$E803),0.01)</f>
        <v/>
      </c>
      <c r="T803" s="37">
        <f>MAX(INDEX(T$292:T$303,$D803)+T794*(1+$E803),0.01)</f>
        <v/>
      </c>
      <c r="U803" s="37">
        <f>MAX(INDEX(U$292:U$303,$D803)+U794*(1+$E803),0.01)</f>
        <v/>
      </c>
      <c r="V803" s="37">
        <f>MAX(INDEX(V$292:V$303,$D803)+V794*(1+$E803),0.01)</f>
        <v/>
      </c>
      <c r="W803" s="37">
        <f>MAX(INDEX(W$292:W$303,$D803)+W794*(1+$E803),0.01)</f>
        <v/>
      </c>
      <c r="X803" s="37">
        <f>MAX(INDEX(X$292:X$303,$D803)+X794*(1+$E803),0.01)</f>
        <v/>
      </c>
      <c r="Y803" s="37">
        <f>MAX(INDEX(Y$292:Y$303,$D803)+Y794*(1+$E803),0.01)</f>
        <v/>
      </c>
      <c r="Z803" s="37">
        <f>MAX(INDEX(Z$292:Z$303,$D803)+Z794*(1+$E803),0.01)</f>
        <v/>
      </c>
      <c r="AA803" s="37">
        <f>MAX(INDEX(AA$292:AA$303,$D803)+AA794*(1+$E803),0.01)</f>
        <v/>
      </c>
      <c r="AB803" s="37">
        <f>MAX(INDEX(AB$292:AB$303,$D803)+AB794*(1+$E803),0.01)</f>
        <v/>
      </c>
      <c r="AC803" s="37">
        <f>MAX(INDEX(AC$292:AC$303,$D803)+AC794*(1+$E803),0.01)</f>
        <v/>
      </c>
      <c r="AD803" s="40">
        <f>POSTTAX(INDEX(AD$292:AD$303,$D803),AD794,$E803)</f>
        <v/>
      </c>
      <c r="AF803" s="11">
        <f>LOWER(Settings!$C$4)&amp;".mit."&amp;$A803&amp;IF($C803="","","."&amp;$C803&amp;"."&amp;$B803)&amp;IF(INDEX(Variables!$D$5:$D$105,MATCH($A803,Variables!$A$5:$A$105,0))="","","."&amp;INDEX(Variables!$D$5:$D$105,MATCH($A803,Variables!$A$5:$A$105,0)))&amp;"."&amp;AF$5</f>
        <v/>
      </c>
      <c r="AG803" s="38">
        <f>MAX(INDEX(AG$292:AG$303,$D803)+AG794*(1+$E803),0.01)</f>
        <v/>
      </c>
      <c r="AH803" s="37">
        <f>MAX(INDEX(AH$292:AH$303,$D803)+AH794*(1+$E803),0.01)</f>
        <v/>
      </c>
      <c r="AI803" s="37">
        <f>MAX(INDEX(AI$292:AI$303,$D803)+AI794*(1+$E803),0.01)</f>
        <v/>
      </c>
      <c r="AJ803" s="37">
        <f>MAX(INDEX(AJ$292:AJ$303,$D803)+AJ794*(1+$E803),0.01)</f>
        <v/>
      </c>
      <c r="AK803" s="37">
        <f>MAX(INDEX(AK$292:AK$303,$D803)+AK794*(1+$E803),0.01)</f>
        <v/>
      </c>
      <c r="AL803" s="37">
        <f>MAX(INDEX(AL$292:AL$303,$D803)+AL794*(1+$E803),0.01)</f>
        <v/>
      </c>
      <c r="AM803" s="37">
        <f>MAX(INDEX(AM$292:AM$303,$D803)+AM794*(1+$E803),0.01)</f>
        <v/>
      </c>
      <c r="AN803" s="37">
        <f>MAX(INDEX(AN$292:AN$303,$D803)+AN794*(1+$E803),0.01)</f>
        <v/>
      </c>
      <c r="AO803" s="37">
        <f>MAX(INDEX(AO$292:AO$303,$D803)+AO794*(1+$E803),0.01)</f>
        <v/>
      </c>
      <c r="AP803" s="37">
        <f>MAX(INDEX(AP$292:AP$303,$D803)+AP794*(1+$E803),0.01)</f>
        <v/>
      </c>
      <c r="AQ803" s="37">
        <f>MAX(INDEX(AQ$292:AQ$303,$D803)+AQ794*(1+$E803),0.01)</f>
        <v/>
      </c>
      <c r="AR803" s="37">
        <f>MAX(INDEX(AR$292:AR$303,$D803)+AR794*(1+$E803),0.01)</f>
        <v/>
      </c>
      <c r="AS803" s="37">
        <f>MAX(INDEX(AS$292:AS$303,$D803)+AS794*(1+$E803),0.01)</f>
        <v/>
      </c>
      <c r="AT803" s="37">
        <f>MAX(INDEX(AT$292:AT$303,$D803)+AT794*(1+$E803),0.01)</f>
        <v/>
      </c>
      <c r="AU803" s="37">
        <f>MAX(INDEX(AU$292:AU$303,$D803)+AU794*(1+$E803),0.01)</f>
        <v/>
      </c>
      <c r="AV803" s="37">
        <f>MAX(INDEX(AV$292:AV$303,$D803)+AV794*(1+$E803),0.01)</f>
        <v/>
      </c>
      <c r="AW803" s="37">
        <f>MAX(INDEX(AW$292:AW$303,$D803)+AW794*(1+$E803),0.01)</f>
        <v/>
      </c>
      <c r="AX803" s="37">
        <f>MAX(INDEX(AX$292:AX$303,$D803)+AX794*(1+$E803),0.01)</f>
        <v/>
      </c>
      <c r="AY803" s="40">
        <f>POSTTAX(INDEX(AY$292:AY$303,$D803),AY794,$E803)</f>
        <v/>
      </c>
    </row>
    <row r="804" hidden="1" outlineLevel="2">
      <c r="A804" s="14" t="inlineStr">
        <is>
          <t>atp</t>
        </is>
      </c>
      <c r="B804" s="14" t="inlineStr">
        <is>
          <t>nga</t>
        </is>
      </c>
      <c r="C804" s="14" t="inlineStr">
        <is>
          <t>res</t>
        </is>
      </c>
      <c r="D804" s="37">
        <f>INDEX(Inputs!$R$5:$R$132,MATCH($B804&amp;"|"&amp;$C804,Inputs!$A$5:$A$132,0))</f>
        <v/>
      </c>
      <c r="E804" s="37">
        <f>INDEX(Inputs!$S$5:$S$132,MATCH($B804&amp;"|"&amp;$C804,Inputs!$A$5:$A$132,0))</f>
        <v/>
      </c>
      <c r="F804" s="36" t="n"/>
      <c r="G804" s="36" t="n"/>
      <c r="H804" s="14">
        <f>INDEX(Variables!$B$5:$B$105,MATCH($A804,Variables!$A$5:$A$105,0))&amp;IF($C804="",""," | "&amp;INDEX(Mapping!$B$5:$B$26,MATCH($C804,Mapping!$A$5:$A$26,0))&amp;" | "&amp;INDEX(Mapping!$B$30:$B$41,MATCH($B804,Mapping!$A$30:$A$41,0)))</f>
        <v/>
      </c>
      <c r="I804" s="14">
        <f>INDEX(Variables!$C$5:$C$105,MATCH($A804,Variables!$A$5:$A$105,0))</f>
        <v/>
      </c>
      <c r="J804" s="14">
        <f>INDEX(Variables!$E$5:$E$105,MATCH($A804,Variables!$A$5:$A$105,0))</f>
        <v/>
      </c>
      <c r="K804" s="11">
        <f>LOWER(Settings!$C$4)&amp;".mit."&amp;$A804&amp;IF($C804="","","."&amp;$C804&amp;"."&amp;$B804)&amp;IF(INDEX(Variables!$D$5:$D$105,MATCH($A804,Variables!$A$5:$A$105,0))="","","."&amp;INDEX(Variables!$D$5:$D$105,MATCH($A804,Variables!$A$5:$A$105,0)))&amp;"."&amp;K$5</f>
        <v/>
      </c>
      <c r="L804" s="38">
        <f>MAX(INDEX(L$292:L$303,$D804)+L795*(1+$E804),0.01)</f>
        <v/>
      </c>
      <c r="M804" s="37">
        <f>MAX(INDEX(M$292:M$303,$D804)+M795*(1+$E804),0.01)</f>
        <v/>
      </c>
      <c r="N804" s="37">
        <f>MAX(INDEX(N$292:N$303,$D804)+N795*(1+$E804),0.01)</f>
        <v/>
      </c>
      <c r="O804" s="37">
        <f>MAX(INDEX(O$292:O$303,$D804)+O795*(1+$E804),0.01)</f>
        <v/>
      </c>
      <c r="P804" s="37">
        <f>MAX(INDEX(P$292:P$303,$D804)+P795*(1+$E804),0.01)</f>
        <v/>
      </c>
      <c r="Q804" s="37">
        <f>MAX(INDEX(Q$292:Q$303,$D804)+Q795*(1+$E804),0.01)</f>
        <v/>
      </c>
      <c r="R804" s="37">
        <f>MAX(INDEX(R$292:R$303,$D804)+R795*(1+$E804),0.01)</f>
        <v/>
      </c>
      <c r="S804" s="37">
        <f>MAX(INDEX(S$292:S$303,$D804)+S795*(1+$E804),0.01)</f>
        <v/>
      </c>
      <c r="T804" s="37">
        <f>MAX(INDEX(T$292:T$303,$D804)+T795*(1+$E804),0.01)</f>
        <v/>
      </c>
      <c r="U804" s="37">
        <f>MAX(INDEX(U$292:U$303,$D804)+U795*(1+$E804),0.01)</f>
        <v/>
      </c>
      <c r="V804" s="37">
        <f>MAX(INDEX(V$292:V$303,$D804)+V795*(1+$E804),0.01)</f>
        <v/>
      </c>
      <c r="W804" s="37">
        <f>MAX(INDEX(W$292:W$303,$D804)+W795*(1+$E804),0.01)</f>
        <v/>
      </c>
      <c r="X804" s="37">
        <f>MAX(INDEX(X$292:X$303,$D804)+X795*(1+$E804),0.01)</f>
        <v/>
      </c>
      <c r="Y804" s="37">
        <f>MAX(INDEX(Y$292:Y$303,$D804)+Y795*(1+$E804),0.01)</f>
        <v/>
      </c>
      <c r="Z804" s="37">
        <f>MAX(INDEX(Z$292:Z$303,$D804)+Z795*(1+$E804),0.01)</f>
        <v/>
      </c>
      <c r="AA804" s="37">
        <f>MAX(INDEX(AA$292:AA$303,$D804)+AA795*(1+$E804),0.01)</f>
        <v/>
      </c>
      <c r="AB804" s="37">
        <f>MAX(INDEX(AB$292:AB$303,$D804)+AB795*(1+$E804),0.01)</f>
        <v/>
      </c>
      <c r="AC804" s="37">
        <f>MAX(INDEX(AC$292:AC$303,$D804)+AC795*(1+$E804),0.01)</f>
        <v/>
      </c>
      <c r="AD804" s="40">
        <f>POSTTAX(INDEX(AD$292:AD$303,$D804),AD795,$E804)</f>
        <v/>
      </c>
      <c r="AF804" s="11">
        <f>LOWER(Settings!$C$4)&amp;".mit."&amp;$A804&amp;IF($C804="","","."&amp;$C804&amp;"."&amp;$B804)&amp;IF(INDEX(Variables!$D$5:$D$105,MATCH($A804,Variables!$A$5:$A$105,0))="","","."&amp;INDEX(Variables!$D$5:$D$105,MATCH($A804,Variables!$A$5:$A$105,0)))&amp;"."&amp;AF$5</f>
        <v/>
      </c>
      <c r="AG804" s="38">
        <f>MAX(INDEX(AG$292:AG$303,$D804)+AG795*(1+$E804),0.01)</f>
        <v/>
      </c>
      <c r="AH804" s="37">
        <f>MAX(INDEX(AH$292:AH$303,$D804)+AH795*(1+$E804),0.01)</f>
        <v/>
      </c>
      <c r="AI804" s="37">
        <f>MAX(INDEX(AI$292:AI$303,$D804)+AI795*(1+$E804),0.01)</f>
        <v/>
      </c>
      <c r="AJ804" s="37">
        <f>MAX(INDEX(AJ$292:AJ$303,$D804)+AJ795*(1+$E804),0.01)</f>
        <v/>
      </c>
      <c r="AK804" s="37">
        <f>MAX(INDEX(AK$292:AK$303,$D804)+AK795*(1+$E804),0.01)</f>
        <v/>
      </c>
      <c r="AL804" s="37">
        <f>MAX(INDEX(AL$292:AL$303,$D804)+AL795*(1+$E804),0.01)</f>
        <v/>
      </c>
      <c r="AM804" s="37">
        <f>MAX(INDEX(AM$292:AM$303,$D804)+AM795*(1+$E804),0.01)</f>
        <v/>
      </c>
      <c r="AN804" s="37">
        <f>MAX(INDEX(AN$292:AN$303,$D804)+AN795*(1+$E804),0.01)</f>
        <v/>
      </c>
      <c r="AO804" s="37">
        <f>MAX(INDEX(AO$292:AO$303,$D804)+AO795*(1+$E804),0.01)</f>
        <v/>
      </c>
      <c r="AP804" s="37">
        <f>MAX(INDEX(AP$292:AP$303,$D804)+AP795*(1+$E804),0.01)</f>
        <v/>
      </c>
      <c r="AQ804" s="37">
        <f>MAX(INDEX(AQ$292:AQ$303,$D804)+AQ795*(1+$E804),0.01)</f>
        <v/>
      </c>
      <c r="AR804" s="37">
        <f>MAX(INDEX(AR$292:AR$303,$D804)+AR795*(1+$E804),0.01)</f>
        <v/>
      </c>
      <c r="AS804" s="37">
        <f>MAX(INDEX(AS$292:AS$303,$D804)+AS795*(1+$E804),0.01)</f>
        <v/>
      </c>
      <c r="AT804" s="37">
        <f>MAX(INDEX(AT$292:AT$303,$D804)+AT795*(1+$E804),0.01)</f>
        <v/>
      </c>
      <c r="AU804" s="37">
        <f>MAX(INDEX(AU$292:AU$303,$D804)+AU795*(1+$E804),0.01)</f>
        <v/>
      </c>
      <c r="AV804" s="37">
        <f>MAX(INDEX(AV$292:AV$303,$D804)+AV795*(1+$E804),0.01)</f>
        <v/>
      </c>
      <c r="AW804" s="37">
        <f>MAX(INDEX(AW$292:AW$303,$D804)+AW795*(1+$E804),0.01)</f>
        <v/>
      </c>
      <c r="AX804" s="37">
        <f>MAX(INDEX(AX$292:AX$303,$D804)+AX795*(1+$E804),0.01)</f>
        <v/>
      </c>
      <c r="AY804" s="40">
        <f>POSTTAX(INDEX(AY$292:AY$303,$D804),AY795,$E804)</f>
        <v/>
      </c>
    </row>
    <row r="805" hidden="1" outlineLevel="2">
      <c r="A805" s="14" t="inlineStr">
        <is>
          <t>atp</t>
        </is>
      </c>
      <c r="B805" s="14" t="inlineStr">
        <is>
          <t>gso</t>
        </is>
      </c>
      <c r="C805" s="14" t="inlineStr">
        <is>
          <t>res</t>
        </is>
      </c>
      <c r="D805" s="37">
        <f>INDEX(Inputs!$R$5:$R$132,MATCH($B805&amp;"|"&amp;$C805,Inputs!$A$5:$A$132,0))</f>
        <v/>
      </c>
      <c r="E805" s="37">
        <f>INDEX(Inputs!$S$5:$S$132,MATCH($B805&amp;"|"&amp;$C805,Inputs!$A$5:$A$132,0))</f>
        <v/>
      </c>
      <c r="F805" s="36" t="n"/>
      <c r="G805" s="36" t="n"/>
      <c r="H805" s="14">
        <f>INDEX(Variables!$B$5:$B$105,MATCH($A805,Variables!$A$5:$A$105,0))&amp;IF($C805="",""," | "&amp;INDEX(Mapping!$B$5:$B$26,MATCH($C805,Mapping!$A$5:$A$26,0))&amp;" | "&amp;INDEX(Mapping!$B$30:$B$41,MATCH($B805,Mapping!$A$30:$A$41,0)))</f>
        <v/>
      </c>
      <c r="I805" s="14">
        <f>INDEX(Variables!$C$5:$C$105,MATCH($A805,Variables!$A$5:$A$105,0))</f>
        <v/>
      </c>
      <c r="J805" s="14">
        <f>INDEX(Variables!$E$5:$E$105,MATCH($A805,Variables!$A$5:$A$105,0))</f>
        <v/>
      </c>
      <c r="K805" s="11">
        <f>LOWER(Settings!$C$4)&amp;".mit."&amp;$A805&amp;IF($C805="","","."&amp;$C805&amp;"."&amp;$B805)&amp;IF(INDEX(Variables!$D$5:$D$105,MATCH($A805,Variables!$A$5:$A$105,0))="","","."&amp;INDEX(Variables!$D$5:$D$105,MATCH($A805,Variables!$A$5:$A$105,0)))&amp;"."&amp;K$5</f>
        <v/>
      </c>
      <c r="L805" s="38">
        <f>MAX(INDEX(L$292:L$303,$D805)+L796*(1+$E805),0.01)</f>
        <v/>
      </c>
      <c r="M805" s="37">
        <f>MAX(INDEX(M$292:M$303,$D805)+M796*(1+$E805),0.01)</f>
        <v/>
      </c>
      <c r="N805" s="37">
        <f>MAX(INDEX(N$292:N$303,$D805)+N796*(1+$E805),0.01)</f>
        <v/>
      </c>
      <c r="O805" s="37">
        <f>MAX(INDEX(O$292:O$303,$D805)+O796*(1+$E805),0.01)</f>
        <v/>
      </c>
      <c r="P805" s="37">
        <f>MAX(INDEX(P$292:P$303,$D805)+P796*(1+$E805),0.01)</f>
        <v/>
      </c>
      <c r="Q805" s="37">
        <f>MAX(INDEX(Q$292:Q$303,$D805)+Q796*(1+$E805),0.01)</f>
        <v/>
      </c>
      <c r="R805" s="37">
        <f>MAX(INDEX(R$292:R$303,$D805)+R796*(1+$E805),0.01)</f>
        <v/>
      </c>
      <c r="S805" s="37">
        <f>MAX(INDEX(S$292:S$303,$D805)+S796*(1+$E805),0.01)</f>
        <v/>
      </c>
      <c r="T805" s="37">
        <f>MAX(INDEX(T$292:T$303,$D805)+T796*(1+$E805),0.01)</f>
        <v/>
      </c>
      <c r="U805" s="37">
        <f>MAX(INDEX(U$292:U$303,$D805)+U796*(1+$E805),0.01)</f>
        <v/>
      </c>
      <c r="V805" s="37">
        <f>MAX(INDEX(V$292:V$303,$D805)+V796*(1+$E805),0.01)</f>
        <v/>
      </c>
      <c r="W805" s="37">
        <f>MAX(INDEX(W$292:W$303,$D805)+W796*(1+$E805),0.01)</f>
        <v/>
      </c>
      <c r="X805" s="37">
        <f>MAX(INDEX(X$292:X$303,$D805)+X796*(1+$E805),0.01)</f>
        <v/>
      </c>
      <c r="Y805" s="37">
        <f>MAX(INDEX(Y$292:Y$303,$D805)+Y796*(1+$E805),0.01)</f>
        <v/>
      </c>
      <c r="Z805" s="37">
        <f>MAX(INDEX(Z$292:Z$303,$D805)+Z796*(1+$E805),0.01)</f>
        <v/>
      </c>
      <c r="AA805" s="37">
        <f>MAX(INDEX(AA$292:AA$303,$D805)+AA796*(1+$E805),0.01)</f>
        <v/>
      </c>
      <c r="AB805" s="37">
        <f>MAX(INDEX(AB$292:AB$303,$D805)+AB796*(1+$E805),0.01)</f>
        <v/>
      </c>
      <c r="AC805" s="37">
        <f>MAX(INDEX(AC$292:AC$303,$D805)+AC796*(1+$E805),0.01)</f>
        <v/>
      </c>
      <c r="AD805" s="40">
        <f>POSTTAX(INDEX(AD$292:AD$303,$D805),AD796,$E805)</f>
        <v/>
      </c>
      <c r="AF805" s="11">
        <f>LOWER(Settings!$C$4)&amp;".mit."&amp;$A805&amp;IF($C805="","","."&amp;$C805&amp;"."&amp;$B805)&amp;IF(INDEX(Variables!$D$5:$D$105,MATCH($A805,Variables!$A$5:$A$105,0))="","","."&amp;INDEX(Variables!$D$5:$D$105,MATCH($A805,Variables!$A$5:$A$105,0)))&amp;"."&amp;AF$5</f>
        <v/>
      </c>
      <c r="AG805" s="38">
        <f>MAX(INDEX(AG$292:AG$303,$D805)+AG796*(1+$E805),0.01)</f>
        <v/>
      </c>
      <c r="AH805" s="37">
        <f>MAX(INDEX(AH$292:AH$303,$D805)+AH796*(1+$E805),0.01)</f>
        <v/>
      </c>
      <c r="AI805" s="37">
        <f>MAX(INDEX(AI$292:AI$303,$D805)+AI796*(1+$E805),0.01)</f>
        <v/>
      </c>
      <c r="AJ805" s="37">
        <f>MAX(INDEX(AJ$292:AJ$303,$D805)+AJ796*(1+$E805),0.01)</f>
        <v/>
      </c>
      <c r="AK805" s="37">
        <f>MAX(INDEX(AK$292:AK$303,$D805)+AK796*(1+$E805),0.01)</f>
        <v/>
      </c>
      <c r="AL805" s="37">
        <f>MAX(INDEX(AL$292:AL$303,$D805)+AL796*(1+$E805),0.01)</f>
        <v/>
      </c>
      <c r="AM805" s="37">
        <f>MAX(INDEX(AM$292:AM$303,$D805)+AM796*(1+$E805),0.01)</f>
        <v/>
      </c>
      <c r="AN805" s="37">
        <f>MAX(INDEX(AN$292:AN$303,$D805)+AN796*(1+$E805),0.01)</f>
        <v/>
      </c>
      <c r="AO805" s="37">
        <f>MAX(INDEX(AO$292:AO$303,$D805)+AO796*(1+$E805),0.01)</f>
        <v/>
      </c>
      <c r="AP805" s="37">
        <f>MAX(INDEX(AP$292:AP$303,$D805)+AP796*(1+$E805),0.01)</f>
        <v/>
      </c>
      <c r="AQ805" s="37">
        <f>MAX(INDEX(AQ$292:AQ$303,$D805)+AQ796*(1+$E805),0.01)</f>
        <v/>
      </c>
      <c r="AR805" s="37">
        <f>MAX(INDEX(AR$292:AR$303,$D805)+AR796*(1+$E805),0.01)</f>
        <v/>
      </c>
      <c r="AS805" s="37">
        <f>MAX(INDEX(AS$292:AS$303,$D805)+AS796*(1+$E805),0.01)</f>
        <v/>
      </c>
      <c r="AT805" s="37">
        <f>MAX(INDEX(AT$292:AT$303,$D805)+AT796*(1+$E805),0.01)</f>
        <v/>
      </c>
      <c r="AU805" s="37">
        <f>MAX(INDEX(AU$292:AU$303,$D805)+AU796*(1+$E805),0.01)</f>
        <v/>
      </c>
      <c r="AV805" s="37">
        <f>MAX(INDEX(AV$292:AV$303,$D805)+AV796*(1+$E805),0.01)</f>
        <v/>
      </c>
      <c r="AW805" s="37">
        <f>MAX(INDEX(AW$292:AW$303,$D805)+AW796*(1+$E805),0.01)</f>
        <v/>
      </c>
      <c r="AX805" s="37">
        <f>MAX(INDEX(AX$292:AX$303,$D805)+AX796*(1+$E805),0.01)</f>
        <v/>
      </c>
      <c r="AY805" s="40">
        <f>POSTTAX(INDEX(AY$292:AY$303,$D805),AY796,$E805)</f>
        <v/>
      </c>
    </row>
    <row r="806" hidden="1" outlineLevel="2">
      <c r="A806" s="14" t="inlineStr">
        <is>
          <t>atp</t>
        </is>
      </c>
      <c r="B806" s="14" t="inlineStr">
        <is>
          <t>die</t>
        </is>
      </c>
      <c r="C806" s="14" t="inlineStr">
        <is>
          <t>res</t>
        </is>
      </c>
      <c r="D806" s="37">
        <f>INDEX(Inputs!$R$5:$R$132,MATCH($B806&amp;"|"&amp;$C806,Inputs!$A$5:$A$132,0))</f>
        <v/>
      </c>
      <c r="E806" s="37">
        <f>INDEX(Inputs!$S$5:$S$132,MATCH($B806&amp;"|"&amp;$C806,Inputs!$A$5:$A$132,0))</f>
        <v/>
      </c>
      <c r="F806" s="36" t="n"/>
      <c r="G806" s="36" t="n"/>
      <c r="H806" s="14">
        <f>INDEX(Variables!$B$5:$B$105,MATCH($A806,Variables!$A$5:$A$105,0))&amp;IF($C806="",""," | "&amp;INDEX(Mapping!$B$5:$B$26,MATCH($C806,Mapping!$A$5:$A$26,0))&amp;" | "&amp;INDEX(Mapping!$B$30:$B$41,MATCH($B806,Mapping!$A$30:$A$41,0)))</f>
        <v/>
      </c>
      <c r="I806" s="14">
        <f>INDEX(Variables!$C$5:$C$105,MATCH($A806,Variables!$A$5:$A$105,0))</f>
        <v/>
      </c>
      <c r="J806" s="14">
        <f>INDEX(Variables!$E$5:$E$105,MATCH($A806,Variables!$A$5:$A$105,0))</f>
        <v/>
      </c>
      <c r="K806" s="11">
        <f>LOWER(Settings!$C$4)&amp;".mit."&amp;$A806&amp;IF($C806="","","."&amp;$C806&amp;"."&amp;$B806)&amp;IF(INDEX(Variables!$D$5:$D$105,MATCH($A806,Variables!$A$5:$A$105,0))="","","."&amp;INDEX(Variables!$D$5:$D$105,MATCH($A806,Variables!$A$5:$A$105,0)))&amp;"."&amp;K$5</f>
        <v/>
      </c>
      <c r="L806" s="38">
        <f>MAX(INDEX(L$292:L$303,$D806)+L797*(1+$E806),0.01)</f>
        <v/>
      </c>
      <c r="M806" s="37">
        <f>MAX(INDEX(M$292:M$303,$D806)+M797*(1+$E806),0.01)</f>
        <v/>
      </c>
      <c r="N806" s="37">
        <f>MAX(INDEX(N$292:N$303,$D806)+N797*(1+$E806),0.01)</f>
        <v/>
      </c>
      <c r="O806" s="37">
        <f>MAX(INDEX(O$292:O$303,$D806)+O797*(1+$E806),0.01)</f>
        <v/>
      </c>
      <c r="P806" s="37">
        <f>MAX(INDEX(P$292:P$303,$D806)+P797*(1+$E806),0.01)</f>
        <v/>
      </c>
      <c r="Q806" s="37">
        <f>MAX(INDEX(Q$292:Q$303,$D806)+Q797*(1+$E806),0.01)</f>
        <v/>
      </c>
      <c r="R806" s="37">
        <f>MAX(INDEX(R$292:R$303,$D806)+R797*(1+$E806),0.01)</f>
        <v/>
      </c>
      <c r="S806" s="37">
        <f>MAX(INDEX(S$292:S$303,$D806)+S797*(1+$E806),0.01)</f>
        <v/>
      </c>
      <c r="T806" s="37">
        <f>MAX(INDEX(T$292:T$303,$D806)+T797*(1+$E806),0.01)</f>
        <v/>
      </c>
      <c r="U806" s="37">
        <f>MAX(INDEX(U$292:U$303,$D806)+U797*(1+$E806),0.01)</f>
        <v/>
      </c>
      <c r="V806" s="37">
        <f>MAX(INDEX(V$292:V$303,$D806)+V797*(1+$E806),0.01)</f>
        <v/>
      </c>
      <c r="W806" s="37">
        <f>MAX(INDEX(W$292:W$303,$D806)+W797*(1+$E806),0.01)</f>
        <v/>
      </c>
      <c r="X806" s="37">
        <f>MAX(INDEX(X$292:X$303,$D806)+X797*(1+$E806),0.01)</f>
        <v/>
      </c>
      <c r="Y806" s="37">
        <f>MAX(INDEX(Y$292:Y$303,$D806)+Y797*(1+$E806),0.01)</f>
        <v/>
      </c>
      <c r="Z806" s="37">
        <f>MAX(INDEX(Z$292:Z$303,$D806)+Z797*(1+$E806),0.01)</f>
        <v/>
      </c>
      <c r="AA806" s="37">
        <f>MAX(INDEX(AA$292:AA$303,$D806)+AA797*(1+$E806),0.01)</f>
        <v/>
      </c>
      <c r="AB806" s="37">
        <f>MAX(INDEX(AB$292:AB$303,$D806)+AB797*(1+$E806),0.01)</f>
        <v/>
      </c>
      <c r="AC806" s="37">
        <f>MAX(INDEX(AC$292:AC$303,$D806)+AC797*(1+$E806),0.01)</f>
        <v/>
      </c>
      <c r="AD806" s="40">
        <f>POSTTAX(INDEX(AD$292:AD$303,$D806),AD797,$E806)</f>
        <v/>
      </c>
      <c r="AF806" s="11">
        <f>LOWER(Settings!$C$4)&amp;".mit."&amp;$A806&amp;IF($C806="","","."&amp;$C806&amp;"."&amp;$B806)&amp;IF(INDEX(Variables!$D$5:$D$105,MATCH($A806,Variables!$A$5:$A$105,0))="","","."&amp;INDEX(Variables!$D$5:$D$105,MATCH($A806,Variables!$A$5:$A$105,0)))&amp;"."&amp;AF$5</f>
        <v/>
      </c>
      <c r="AG806" s="38">
        <f>MAX(INDEX(AG$292:AG$303,$D806)+AG797*(1+$E806),0.01)</f>
        <v/>
      </c>
      <c r="AH806" s="37">
        <f>MAX(INDEX(AH$292:AH$303,$D806)+AH797*(1+$E806),0.01)</f>
        <v/>
      </c>
      <c r="AI806" s="37">
        <f>MAX(INDEX(AI$292:AI$303,$D806)+AI797*(1+$E806),0.01)</f>
        <v/>
      </c>
      <c r="AJ806" s="37">
        <f>MAX(INDEX(AJ$292:AJ$303,$D806)+AJ797*(1+$E806),0.01)</f>
        <v/>
      </c>
      <c r="AK806" s="37">
        <f>MAX(INDEX(AK$292:AK$303,$D806)+AK797*(1+$E806),0.01)</f>
        <v/>
      </c>
      <c r="AL806" s="37">
        <f>MAX(INDEX(AL$292:AL$303,$D806)+AL797*(1+$E806),0.01)</f>
        <v/>
      </c>
      <c r="AM806" s="37">
        <f>MAX(INDEX(AM$292:AM$303,$D806)+AM797*(1+$E806),0.01)</f>
        <v/>
      </c>
      <c r="AN806" s="37">
        <f>MAX(INDEX(AN$292:AN$303,$D806)+AN797*(1+$E806),0.01)</f>
        <v/>
      </c>
      <c r="AO806" s="37">
        <f>MAX(INDEX(AO$292:AO$303,$D806)+AO797*(1+$E806),0.01)</f>
        <v/>
      </c>
      <c r="AP806" s="37">
        <f>MAX(INDEX(AP$292:AP$303,$D806)+AP797*(1+$E806),0.01)</f>
        <v/>
      </c>
      <c r="AQ806" s="37">
        <f>MAX(INDEX(AQ$292:AQ$303,$D806)+AQ797*(1+$E806),0.01)</f>
        <v/>
      </c>
      <c r="AR806" s="37">
        <f>MAX(INDEX(AR$292:AR$303,$D806)+AR797*(1+$E806),0.01)</f>
        <v/>
      </c>
      <c r="AS806" s="37">
        <f>MAX(INDEX(AS$292:AS$303,$D806)+AS797*(1+$E806),0.01)</f>
        <v/>
      </c>
      <c r="AT806" s="37">
        <f>MAX(INDEX(AT$292:AT$303,$D806)+AT797*(1+$E806),0.01)</f>
        <v/>
      </c>
      <c r="AU806" s="37">
        <f>MAX(INDEX(AU$292:AU$303,$D806)+AU797*(1+$E806),0.01)</f>
        <v/>
      </c>
      <c r="AV806" s="37">
        <f>MAX(INDEX(AV$292:AV$303,$D806)+AV797*(1+$E806),0.01)</f>
        <v/>
      </c>
      <c r="AW806" s="37">
        <f>MAX(INDEX(AW$292:AW$303,$D806)+AW797*(1+$E806),0.01)</f>
        <v/>
      </c>
      <c r="AX806" s="37">
        <f>MAX(INDEX(AX$292:AX$303,$D806)+AX797*(1+$E806),0.01)</f>
        <v/>
      </c>
      <c r="AY806" s="40">
        <f>POSTTAX(INDEX(AY$292:AY$303,$D806),AY797,$E806)</f>
        <v/>
      </c>
    </row>
    <row r="807" hidden="1" outlineLevel="2">
      <c r="A807" s="14" t="inlineStr">
        <is>
          <t>atp</t>
        </is>
      </c>
      <c r="B807" s="14" t="inlineStr">
        <is>
          <t>lpg</t>
        </is>
      </c>
      <c r="C807" s="14" t="inlineStr">
        <is>
          <t>res</t>
        </is>
      </c>
      <c r="D807" s="37">
        <f>INDEX(Inputs!$R$5:$R$132,MATCH($B807&amp;"|"&amp;$C807,Inputs!$A$5:$A$132,0))</f>
        <v/>
      </c>
      <c r="E807" s="37">
        <f>INDEX(Inputs!$S$5:$S$132,MATCH($B807&amp;"|"&amp;$C807,Inputs!$A$5:$A$132,0))</f>
        <v/>
      </c>
      <c r="F807" s="36" t="n"/>
      <c r="G807" s="36" t="n"/>
      <c r="H807" s="14">
        <f>INDEX(Variables!$B$5:$B$105,MATCH($A807,Variables!$A$5:$A$105,0))&amp;IF($C807="",""," | "&amp;INDEX(Mapping!$B$5:$B$26,MATCH($C807,Mapping!$A$5:$A$26,0))&amp;" | "&amp;INDEX(Mapping!$B$30:$B$41,MATCH($B807,Mapping!$A$30:$A$41,0)))</f>
        <v/>
      </c>
      <c r="I807" s="14">
        <f>INDEX(Variables!$C$5:$C$105,MATCH($A807,Variables!$A$5:$A$105,0))</f>
        <v/>
      </c>
      <c r="J807" s="14">
        <f>INDEX(Variables!$E$5:$E$105,MATCH($A807,Variables!$A$5:$A$105,0))</f>
        <v/>
      </c>
      <c r="K807" s="11">
        <f>LOWER(Settings!$C$4)&amp;".mit."&amp;$A807&amp;IF($C807="","","."&amp;$C807&amp;"."&amp;$B807)&amp;IF(INDEX(Variables!$D$5:$D$105,MATCH($A807,Variables!$A$5:$A$105,0))="","","."&amp;INDEX(Variables!$D$5:$D$105,MATCH($A807,Variables!$A$5:$A$105,0)))&amp;"."&amp;K$5</f>
        <v/>
      </c>
      <c r="L807" s="38">
        <f>MAX(INDEX(L$292:L$303,$D807)+L798*(1+$E807),0.01)</f>
        <v/>
      </c>
      <c r="M807" s="37">
        <f>MAX(INDEX(M$292:M$303,$D807)+M798*(1+$E807),0.01)</f>
        <v/>
      </c>
      <c r="N807" s="37">
        <f>MAX(INDEX(N$292:N$303,$D807)+N798*(1+$E807),0.01)</f>
        <v/>
      </c>
      <c r="O807" s="37">
        <f>MAX(INDEX(O$292:O$303,$D807)+O798*(1+$E807),0.01)</f>
        <v/>
      </c>
      <c r="P807" s="37">
        <f>MAX(INDEX(P$292:P$303,$D807)+P798*(1+$E807),0.01)</f>
        <v/>
      </c>
      <c r="Q807" s="37">
        <f>MAX(INDEX(Q$292:Q$303,$D807)+Q798*(1+$E807),0.01)</f>
        <v/>
      </c>
      <c r="R807" s="37">
        <f>MAX(INDEX(R$292:R$303,$D807)+R798*(1+$E807),0.01)</f>
        <v/>
      </c>
      <c r="S807" s="37">
        <f>MAX(INDEX(S$292:S$303,$D807)+S798*(1+$E807),0.01)</f>
        <v/>
      </c>
      <c r="T807" s="37">
        <f>MAX(INDEX(T$292:T$303,$D807)+T798*(1+$E807),0.01)</f>
        <v/>
      </c>
      <c r="U807" s="37">
        <f>MAX(INDEX(U$292:U$303,$D807)+U798*(1+$E807),0.01)</f>
        <v/>
      </c>
      <c r="V807" s="37">
        <f>MAX(INDEX(V$292:V$303,$D807)+V798*(1+$E807),0.01)</f>
        <v/>
      </c>
      <c r="W807" s="37">
        <f>MAX(INDEX(W$292:W$303,$D807)+W798*(1+$E807),0.01)</f>
        <v/>
      </c>
      <c r="X807" s="37">
        <f>MAX(INDEX(X$292:X$303,$D807)+X798*(1+$E807),0.01)</f>
        <v/>
      </c>
      <c r="Y807" s="37">
        <f>MAX(INDEX(Y$292:Y$303,$D807)+Y798*(1+$E807),0.01)</f>
        <v/>
      </c>
      <c r="Z807" s="37">
        <f>MAX(INDEX(Z$292:Z$303,$D807)+Z798*(1+$E807),0.01)</f>
        <v/>
      </c>
      <c r="AA807" s="37">
        <f>MAX(INDEX(AA$292:AA$303,$D807)+AA798*(1+$E807),0.01)</f>
        <v/>
      </c>
      <c r="AB807" s="37">
        <f>MAX(INDEX(AB$292:AB$303,$D807)+AB798*(1+$E807),0.01)</f>
        <v/>
      </c>
      <c r="AC807" s="37">
        <f>MAX(INDEX(AC$292:AC$303,$D807)+AC798*(1+$E807),0.01)</f>
        <v/>
      </c>
      <c r="AD807" s="40">
        <f>POSTTAX(INDEX(AD$292:AD$303,$D807),AD798,$E807)</f>
        <v/>
      </c>
      <c r="AF807" s="11">
        <f>LOWER(Settings!$C$4)&amp;".mit."&amp;$A807&amp;IF($C807="","","."&amp;$C807&amp;"."&amp;$B807)&amp;IF(INDEX(Variables!$D$5:$D$105,MATCH($A807,Variables!$A$5:$A$105,0))="","","."&amp;INDEX(Variables!$D$5:$D$105,MATCH($A807,Variables!$A$5:$A$105,0)))&amp;"."&amp;AF$5</f>
        <v/>
      </c>
      <c r="AG807" s="38">
        <f>MAX(INDEX(AG$292:AG$303,$D807)+AG798*(1+$E807),0.01)</f>
        <v/>
      </c>
      <c r="AH807" s="37">
        <f>MAX(INDEX(AH$292:AH$303,$D807)+AH798*(1+$E807),0.01)</f>
        <v/>
      </c>
      <c r="AI807" s="37">
        <f>MAX(INDEX(AI$292:AI$303,$D807)+AI798*(1+$E807),0.01)</f>
        <v/>
      </c>
      <c r="AJ807" s="37">
        <f>MAX(INDEX(AJ$292:AJ$303,$D807)+AJ798*(1+$E807),0.01)</f>
        <v/>
      </c>
      <c r="AK807" s="37">
        <f>MAX(INDEX(AK$292:AK$303,$D807)+AK798*(1+$E807),0.01)</f>
        <v/>
      </c>
      <c r="AL807" s="37">
        <f>MAX(INDEX(AL$292:AL$303,$D807)+AL798*(1+$E807),0.01)</f>
        <v/>
      </c>
      <c r="AM807" s="37">
        <f>MAX(INDEX(AM$292:AM$303,$D807)+AM798*(1+$E807),0.01)</f>
        <v/>
      </c>
      <c r="AN807" s="37">
        <f>MAX(INDEX(AN$292:AN$303,$D807)+AN798*(1+$E807),0.01)</f>
        <v/>
      </c>
      <c r="AO807" s="37">
        <f>MAX(INDEX(AO$292:AO$303,$D807)+AO798*(1+$E807),0.01)</f>
        <v/>
      </c>
      <c r="AP807" s="37">
        <f>MAX(INDEX(AP$292:AP$303,$D807)+AP798*(1+$E807),0.01)</f>
        <v/>
      </c>
      <c r="AQ807" s="37">
        <f>MAX(INDEX(AQ$292:AQ$303,$D807)+AQ798*(1+$E807),0.01)</f>
        <v/>
      </c>
      <c r="AR807" s="37">
        <f>MAX(INDEX(AR$292:AR$303,$D807)+AR798*(1+$E807),0.01)</f>
        <v/>
      </c>
      <c r="AS807" s="37">
        <f>MAX(INDEX(AS$292:AS$303,$D807)+AS798*(1+$E807),0.01)</f>
        <v/>
      </c>
      <c r="AT807" s="37">
        <f>MAX(INDEX(AT$292:AT$303,$D807)+AT798*(1+$E807),0.01)</f>
        <v/>
      </c>
      <c r="AU807" s="37">
        <f>MAX(INDEX(AU$292:AU$303,$D807)+AU798*(1+$E807),0.01)</f>
        <v/>
      </c>
      <c r="AV807" s="37">
        <f>MAX(INDEX(AV$292:AV$303,$D807)+AV798*(1+$E807),0.01)</f>
        <v/>
      </c>
      <c r="AW807" s="37">
        <f>MAX(INDEX(AW$292:AW$303,$D807)+AW798*(1+$E807),0.01)</f>
        <v/>
      </c>
      <c r="AX807" s="37">
        <f>MAX(INDEX(AX$292:AX$303,$D807)+AX798*(1+$E807),0.01)</f>
        <v/>
      </c>
      <c r="AY807" s="40">
        <f>POSTTAX(INDEX(AY$292:AY$303,$D807),AY798,$E807)</f>
        <v/>
      </c>
    </row>
    <row r="808" hidden="1" outlineLevel="2">
      <c r="A808" s="14" t="inlineStr">
        <is>
          <t>atp</t>
        </is>
      </c>
      <c r="B808" s="14" t="inlineStr">
        <is>
          <t>ker</t>
        </is>
      </c>
      <c r="C808" s="14" t="inlineStr">
        <is>
          <t>res</t>
        </is>
      </c>
      <c r="D808" s="37">
        <f>INDEX(Inputs!$R$5:$R$132,MATCH($B808&amp;"|"&amp;$C808,Inputs!$A$5:$A$132,0))</f>
        <v/>
      </c>
      <c r="E808" s="37">
        <f>INDEX(Inputs!$S$5:$S$132,MATCH($B808&amp;"|"&amp;$C808,Inputs!$A$5:$A$132,0))</f>
        <v/>
      </c>
      <c r="F808" s="36" t="n"/>
      <c r="G808" s="36" t="n"/>
      <c r="H808" s="14">
        <f>INDEX(Variables!$B$5:$B$105,MATCH($A808,Variables!$A$5:$A$105,0))&amp;IF($C808="",""," | "&amp;INDEX(Mapping!$B$5:$B$26,MATCH($C808,Mapping!$A$5:$A$26,0))&amp;" | "&amp;INDEX(Mapping!$B$30:$B$41,MATCH($B808,Mapping!$A$30:$A$41,0)))</f>
        <v/>
      </c>
      <c r="I808" s="14">
        <f>INDEX(Variables!$C$5:$C$105,MATCH($A808,Variables!$A$5:$A$105,0))</f>
        <v/>
      </c>
      <c r="J808" s="14">
        <f>INDEX(Variables!$E$5:$E$105,MATCH($A808,Variables!$A$5:$A$105,0))</f>
        <v/>
      </c>
      <c r="K808" s="11">
        <f>LOWER(Settings!$C$4)&amp;".mit."&amp;$A808&amp;IF($C808="","","."&amp;$C808&amp;"."&amp;$B808)&amp;IF(INDEX(Variables!$D$5:$D$105,MATCH($A808,Variables!$A$5:$A$105,0))="","","."&amp;INDEX(Variables!$D$5:$D$105,MATCH($A808,Variables!$A$5:$A$105,0)))&amp;"."&amp;K$5</f>
        <v/>
      </c>
      <c r="L808" s="38">
        <f>MAX(INDEX(L$292:L$303,$D808)+L799*(1+$E808),0.01)</f>
        <v/>
      </c>
      <c r="M808" s="37">
        <f>MAX(INDEX(M$292:M$303,$D808)+M799*(1+$E808),0.01)</f>
        <v/>
      </c>
      <c r="N808" s="37">
        <f>MAX(INDEX(N$292:N$303,$D808)+N799*(1+$E808),0.01)</f>
        <v/>
      </c>
      <c r="O808" s="37">
        <f>MAX(INDEX(O$292:O$303,$D808)+O799*(1+$E808),0.01)</f>
        <v/>
      </c>
      <c r="P808" s="37">
        <f>MAX(INDEX(P$292:P$303,$D808)+P799*(1+$E808),0.01)</f>
        <v/>
      </c>
      <c r="Q808" s="37">
        <f>MAX(INDEX(Q$292:Q$303,$D808)+Q799*(1+$E808),0.01)</f>
        <v/>
      </c>
      <c r="R808" s="37">
        <f>MAX(INDEX(R$292:R$303,$D808)+R799*(1+$E808),0.01)</f>
        <v/>
      </c>
      <c r="S808" s="37">
        <f>MAX(INDEX(S$292:S$303,$D808)+S799*(1+$E808),0.01)</f>
        <v/>
      </c>
      <c r="T808" s="37">
        <f>MAX(INDEX(T$292:T$303,$D808)+T799*(1+$E808),0.01)</f>
        <v/>
      </c>
      <c r="U808" s="37">
        <f>MAX(INDEX(U$292:U$303,$D808)+U799*(1+$E808),0.01)</f>
        <v/>
      </c>
      <c r="V808" s="37">
        <f>MAX(INDEX(V$292:V$303,$D808)+V799*(1+$E808),0.01)</f>
        <v/>
      </c>
      <c r="W808" s="37">
        <f>MAX(INDEX(W$292:W$303,$D808)+W799*(1+$E808),0.01)</f>
        <v/>
      </c>
      <c r="X808" s="37">
        <f>MAX(INDEX(X$292:X$303,$D808)+X799*(1+$E808),0.01)</f>
        <v/>
      </c>
      <c r="Y808" s="37">
        <f>MAX(INDEX(Y$292:Y$303,$D808)+Y799*(1+$E808),0.01)</f>
        <v/>
      </c>
      <c r="Z808" s="37">
        <f>MAX(INDEX(Z$292:Z$303,$D808)+Z799*(1+$E808),0.01)</f>
        <v/>
      </c>
      <c r="AA808" s="37">
        <f>MAX(INDEX(AA$292:AA$303,$D808)+AA799*(1+$E808),0.01)</f>
        <v/>
      </c>
      <c r="AB808" s="37">
        <f>MAX(INDEX(AB$292:AB$303,$D808)+AB799*(1+$E808),0.01)</f>
        <v/>
      </c>
      <c r="AC808" s="37">
        <f>MAX(INDEX(AC$292:AC$303,$D808)+AC799*(1+$E808),0.01)</f>
        <v/>
      </c>
      <c r="AD808" s="40">
        <f>POSTTAX(INDEX(AD$292:AD$303,$D808),AD799,$E808)</f>
        <v/>
      </c>
      <c r="AF808" s="11">
        <f>LOWER(Settings!$C$4)&amp;".mit."&amp;$A808&amp;IF($C808="","","."&amp;$C808&amp;"."&amp;$B808)&amp;IF(INDEX(Variables!$D$5:$D$105,MATCH($A808,Variables!$A$5:$A$105,0))="","","."&amp;INDEX(Variables!$D$5:$D$105,MATCH($A808,Variables!$A$5:$A$105,0)))&amp;"."&amp;AF$5</f>
        <v/>
      </c>
      <c r="AG808" s="38">
        <f>MAX(INDEX(AG$292:AG$303,$D808)+AG799*(1+$E808),0.01)</f>
        <v/>
      </c>
      <c r="AH808" s="37">
        <f>MAX(INDEX(AH$292:AH$303,$D808)+AH799*(1+$E808),0.01)</f>
        <v/>
      </c>
      <c r="AI808" s="37">
        <f>MAX(INDEX(AI$292:AI$303,$D808)+AI799*(1+$E808),0.01)</f>
        <v/>
      </c>
      <c r="AJ808" s="37">
        <f>MAX(INDEX(AJ$292:AJ$303,$D808)+AJ799*(1+$E808),0.01)</f>
        <v/>
      </c>
      <c r="AK808" s="37">
        <f>MAX(INDEX(AK$292:AK$303,$D808)+AK799*(1+$E808),0.01)</f>
        <v/>
      </c>
      <c r="AL808" s="37">
        <f>MAX(INDEX(AL$292:AL$303,$D808)+AL799*(1+$E808),0.01)</f>
        <v/>
      </c>
      <c r="AM808" s="37">
        <f>MAX(INDEX(AM$292:AM$303,$D808)+AM799*(1+$E808),0.01)</f>
        <v/>
      </c>
      <c r="AN808" s="37">
        <f>MAX(INDEX(AN$292:AN$303,$D808)+AN799*(1+$E808),0.01)</f>
        <v/>
      </c>
      <c r="AO808" s="37">
        <f>MAX(INDEX(AO$292:AO$303,$D808)+AO799*(1+$E808),0.01)</f>
        <v/>
      </c>
      <c r="AP808" s="37">
        <f>MAX(INDEX(AP$292:AP$303,$D808)+AP799*(1+$E808),0.01)</f>
        <v/>
      </c>
      <c r="AQ808" s="37">
        <f>MAX(INDEX(AQ$292:AQ$303,$D808)+AQ799*(1+$E808),0.01)</f>
        <v/>
      </c>
      <c r="AR808" s="37">
        <f>MAX(INDEX(AR$292:AR$303,$D808)+AR799*(1+$E808),0.01)</f>
        <v/>
      </c>
      <c r="AS808" s="37">
        <f>MAX(INDEX(AS$292:AS$303,$D808)+AS799*(1+$E808),0.01)</f>
        <v/>
      </c>
      <c r="AT808" s="37">
        <f>MAX(INDEX(AT$292:AT$303,$D808)+AT799*(1+$E808),0.01)</f>
        <v/>
      </c>
      <c r="AU808" s="37">
        <f>MAX(INDEX(AU$292:AU$303,$D808)+AU799*(1+$E808),0.01)</f>
        <v/>
      </c>
      <c r="AV808" s="37">
        <f>MAX(INDEX(AV$292:AV$303,$D808)+AV799*(1+$E808),0.01)</f>
        <v/>
      </c>
      <c r="AW808" s="37">
        <f>MAX(INDEX(AW$292:AW$303,$D808)+AW799*(1+$E808),0.01)</f>
        <v/>
      </c>
      <c r="AX808" s="37">
        <f>MAX(INDEX(AX$292:AX$303,$D808)+AX799*(1+$E808),0.01)</f>
        <v/>
      </c>
      <c r="AY808" s="40">
        <f>POSTTAX(INDEX(AY$292:AY$303,$D808),AY799,$E808)</f>
        <v/>
      </c>
    </row>
    <row r="809" hidden="1" outlineLevel="2">
      <c r="A809" s="14" t="inlineStr">
        <is>
          <t>atp</t>
        </is>
      </c>
      <c r="B809" s="14" t="inlineStr">
        <is>
          <t>oop</t>
        </is>
      </c>
      <c r="C809" s="14" t="inlineStr">
        <is>
          <t>res</t>
        </is>
      </c>
      <c r="D809" s="37">
        <f>INDEX(Inputs!$R$5:$R$132,MATCH($B809&amp;"|"&amp;$C809,Inputs!$A$5:$A$132,0))</f>
        <v/>
      </c>
      <c r="E809" s="37">
        <f>INDEX(Inputs!$S$5:$S$132,MATCH($B809&amp;"|"&amp;$C809,Inputs!$A$5:$A$132,0))</f>
        <v/>
      </c>
      <c r="F809" s="36" t="n"/>
      <c r="G809" s="36" t="n"/>
      <c r="H809" s="14">
        <f>INDEX(Variables!$B$5:$B$105,MATCH($A809,Variables!$A$5:$A$105,0))&amp;IF($C809="",""," | "&amp;INDEX(Mapping!$B$5:$B$26,MATCH($C809,Mapping!$A$5:$A$26,0))&amp;" | "&amp;INDEX(Mapping!$B$30:$B$41,MATCH($B809,Mapping!$A$30:$A$41,0)))</f>
        <v/>
      </c>
      <c r="I809" s="14">
        <f>INDEX(Variables!$C$5:$C$105,MATCH($A809,Variables!$A$5:$A$105,0))</f>
        <v/>
      </c>
      <c r="J809" s="14">
        <f>INDEX(Variables!$E$5:$E$105,MATCH($A809,Variables!$A$5:$A$105,0))</f>
        <v/>
      </c>
      <c r="K809" s="11">
        <f>LOWER(Settings!$C$4)&amp;".mit."&amp;$A809&amp;IF($C809="","","."&amp;$C809&amp;"."&amp;$B809)&amp;IF(INDEX(Variables!$D$5:$D$105,MATCH($A809,Variables!$A$5:$A$105,0))="","","."&amp;INDEX(Variables!$D$5:$D$105,MATCH($A809,Variables!$A$5:$A$105,0)))&amp;"."&amp;K$5</f>
        <v/>
      </c>
      <c r="L809" s="38">
        <f>MAX(INDEX(L$292:L$303,$D809)+L800*(1+$E809),0.01)</f>
        <v/>
      </c>
      <c r="M809" s="37">
        <f>MAX(INDEX(M$292:M$303,$D809)+M800*(1+$E809),0.01)</f>
        <v/>
      </c>
      <c r="N809" s="37">
        <f>MAX(INDEX(N$292:N$303,$D809)+N800*(1+$E809),0.01)</f>
        <v/>
      </c>
      <c r="O809" s="37">
        <f>MAX(INDEX(O$292:O$303,$D809)+O800*(1+$E809),0.01)</f>
        <v/>
      </c>
      <c r="P809" s="37">
        <f>MAX(INDEX(P$292:P$303,$D809)+P800*(1+$E809),0.01)</f>
        <v/>
      </c>
      <c r="Q809" s="37">
        <f>MAX(INDEX(Q$292:Q$303,$D809)+Q800*(1+$E809),0.01)</f>
        <v/>
      </c>
      <c r="R809" s="37">
        <f>MAX(INDEX(R$292:R$303,$D809)+R800*(1+$E809),0.01)</f>
        <v/>
      </c>
      <c r="S809" s="37">
        <f>MAX(INDEX(S$292:S$303,$D809)+S800*(1+$E809),0.01)</f>
        <v/>
      </c>
      <c r="T809" s="37">
        <f>MAX(INDEX(T$292:T$303,$D809)+T800*(1+$E809),0.01)</f>
        <v/>
      </c>
      <c r="U809" s="37">
        <f>MAX(INDEX(U$292:U$303,$D809)+U800*(1+$E809),0.01)</f>
        <v/>
      </c>
      <c r="V809" s="37">
        <f>MAX(INDEX(V$292:V$303,$D809)+V800*(1+$E809),0.01)</f>
        <v/>
      </c>
      <c r="W809" s="37">
        <f>MAX(INDEX(W$292:W$303,$D809)+W800*(1+$E809),0.01)</f>
        <v/>
      </c>
      <c r="X809" s="37">
        <f>MAX(INDEX(X$292:X$303,$D809)+X800*(1+$E809),0.01)</f>
        <v/>
      </c>
      <c r="Y809" s="37">
        <f>MAX(INDEX(Y$292:Y$303,$D809)+Y800*(1+$E809),0.01)</f>
        <v/>
      </c>
      <c r="Z809" s="37">
        <f>MAX(INDEX(Z$292:Z$303,$D809)+Z800*(1+$E809),0.01)</f>
        <v/>
      </c>
      <c r="AA809" s="37">
        <f>MAX(INDEX(AA$292:AA$303,$D809)+AA800*(1+$E809),0.01)</f>
        <v/>
      </c>
      <c r="AB809" s="37">
        <f>MAX(INDEX(AB$292:AB$303,$D809)+AB800*(1+$E809),0.01)</f>
        <v/>
      </c>
      <c r="AC809" s="37">
        <f>MAX(INDEX(AC$292:AC$303,$D809)+AC800*(1+$E809),0.01)</f>
        <v/>
      </c>
      <c r="AD809" s="40">
        <f>POSTTAX(INDEX(AD$292:AD$303,$D809),AD800,$E809)</f>
        <v/>
      </c>
      <c r="AF809" s="11">
        <f>LOWER(Settings!$C$4)&amp;".mit."&amp;$A809&amp;IF($C809="","","."&amp;$C809&amp;"."&amp;$B809)&amp;IF(INDEX(Variables!$D$5:$D$105,MATCH($A809,Variables!$A$5:$A$105,0))="","","."&amp;INDEX(Variables!$D$5:$D$105,MATCH($A809,Variables!$A$5:$A$105,0)))&amp;"."&amp;AF$5</f>
        <v/>
      </c>
      <c r="AG809" s="38">
        <f>MAX(INDEX(AG$292:AG$303,$D809)+AG800*(1+$E809),0.01)</f>
        <v/>
      </c>
      <c r="AH809" s="37">
        <f>MAX(INDEX(AH$292:AH$303,$D809)+AH800*(1+$E809),0.01)</f>
        <v/>
      </c>
      <c r="AI809" s="37">
        <f>MAX(INDEX(AI$292:AI$303,$D809)+AI800*(1+$E809),0.01)</f>
        <v/>
      </c>
      <c r="AJ809" s="37">
        <f>MAX(INDEX(AJ$292:AJ$303,$D809)+AJ800*(1+$E809),0.01)</f>
        <v/>
      </c>
      <c r="AK809" s="37">
        <f>MAX(INDEX(AK$292:AK$303,$D809)+AK800*(1+$E809),0.01)</f>
        <v/>
      </c>
      <c r="AL809" s="37">
        <f>MAX(INDEX(AL$292:AL$303,$D809)+AL800*(1+$E809),0.01)</f>
        <v/>
      </c>
      <c r="AM809" s="37">
        <f>MAX(INDEX(AM$292:AM$303,$D809)+AM800*(1+$E809),0.01)</f>
        <v/>
      </c>
      <c r="AN809" s="37">
        <f>MAX(INDEX(AN$292:AN$303,$D809)+AN800*(1+$E809),0.01)</f>
        <v/>
      </c>
      <c r="AO809" s="37">
        <f>MAX(INDEX(AO$292:AO$303,$D809)+AO800*(1+$E809),0.01)</f>
        <v/>
      </c>
      <c r="AP809" s="37">
        <f>MAX(INDEX(AP$292:AP$303,$D809)+AP800*(1+$E809),0.01)</f>
        <v/>
      </c>
      <c r="AQ809" s="37">
        <f>MAX(INDEX(AQ$292:AQ$303,$D809)+AQ800*(1+$E809),0.01)</f>
        <v/>
      </c>
      <c r="AR809" s="37">
        <f>MAX(INDEX(AR$292:AR$303,$D809)+AR800*(1+$E809),0.01)</f>
        <v/>
      </c>
      <c r="AS809" s="37">
        <f>MAX(INDEX(AS$292:AS$303,$D809)+AS800*(1+$E809),0.01)</f>
        <v/>
      </c>
      <c r="AT809" s="37">
        <f>MAX(INDEX(AT$292:AT$303,$D809)+AT800*(1+$E809),0.01)</f>
        <v/>
      </c>
      <c r="AU809" s="37">
        <f>MAX(INDEX(AU$292:AU$303,$D809)+AU800*(1+$E809),0.01)</f>
        <v/>
      </c>
      <c r="AV809" s="37">
        <f>MAX(INDEX(AV$292:AV$303,$D809)+AV800*(1+$E809),0.01)</f>
        <v/>
      </c>
      <c r="AW809" s="37">
        <f>MAX(INDEX(AW$292:AW$303,$D809)+AW800*(1+$E809),0.01)</f>
        <v/>
      </c>
      <c r="AX809" s="37">
        <f>MAX(INDEX(AX$292:AX$303,$D809)+AX800*(1+$E809),0.01)</f>
        <v/>
      </c>
      <c r="AY809" s="40">
        <f>POSTTAX(INDEX(AY$292:AY$303,$D809),AY800,$E809)</f>
        <v/>
      </c>
    </row>
    <row r="810" hidden="1" outlineLevel="2">
      <c r="A810" s="14" t="inlineStr">
        <is>
          <t>atp</t>
        </is>
      </c>
      <c r="B810" s="14" t="inlineStr">
        <is>
          <t>bio</t>
        </is>
      </c>
      <c r="C810" s="14" t="inlineStr">
        <is>
          <t>res</t>
        </is>
      </c>
      <c r="D810" s="37">
        <f>INDEX(Inputs!$R$5:$R$132,MATCH($B810&amp;"|"&amp;$C810,Inputs!$A$5:$A$132,0))</f>
        <v/>
      </c>
      <c r="E810" s="37">
        <f>INDEX(Inputs!$S$5:$S$132,MATCH($B810&amp;"|"&amp;$C810,Inputs!$A$5:$A$132,0))</f>
        <v/>
      </c>
      <c r="F810" s="36" t="n"/>
      <c r="G810" s="36" t="n"/>
      <c r="H810" s="14">
        <f>INDEX(Variables!$B$5:$B$105,MATCH($A810,Variables!$A$5:$A$105,0))&amp;IF($C810="",""," | "&amp;INDEX(Mapping!$B$5:$B$26,MATCH($C810,Mapping!$A$5:$A$26,0))&amp;" | "&amp;INDEX(Mapping!$B$30:$B$41,MATCH($B810,Mapping!$A$30:$A$41,0)))</f>
        <v/>
      </c>
      <c r="I810" s="14">
        <f>INDEX(Variables!$C$5:$C$105,MATCH($A810,Variables!$A$5:$A$105,0))</f>
        <v/>
      </c>
      <c r="J810" s="14">
        <f>INDEX(Variables!$E$5:$E$105,MATCH($A810,Variables!$A$5:$A$105,0))</f>
        <v/>
      </c>
      <c r="K810" s="11">
        <f>LOWER(Settings!$C$4)&amp;".mit."&amp;$A810&amp;IF($C810="","","."&amp;$C810&amp;"."&amp;$B810)&amp;IF(INDEX(Variables!$D$5:$D$105,MATCH($A810,Variables!$A$5:$A$105,0))="","","."&amp;INDEX(Variables!$D$5:$D$105,MATCH($A810,Variables!$A$5:$A$105,0)))&amp;"."&amp;K$5</f>
        <v/>
      </c>
      <c r="L810" s="38">
        <f>MAX(INDEX(L$292:L$303,$D810)+L801*(1+$E810),0.01)</f>
        <v/>
      </c>
      <c r="M810" s="37">
        <f>MAX(INDEX(M$292:M$303,$D810)+M801*(1+$E810),0.01)</f>
        <v/>
      </c>
      <c r="N810" s="37">
        <f>MAX(INDEX(N$292:N$303,$D810)+N801*(1+$E810),0.01)</f>
        <v/>
      </c>
      <c r="O810" s="37">
        <f>MAX(INDEX(O$292:O$303,$D810)+O801*(1+$E810),0.01)</f>
        <v/>
      </c>
      <c r="P810" s="37">
        <f>MAX(INDEX(P$292:P$303,$D810)+P801*(1+$E810),0.01)</f>
        <v/>
      </c>
      <c r="Q810" s="37">
        <f>MAX(INDEX(Q$292:Q$303,$D810)+Q801*(1+$E810),0.01)</f>
        <v/>
      </c>
      <c r="R810" s="37">
        <f>MAX(INDEX(R$292:R$303,$D810)+R801*(1+$E810),0.01)</f>
        <v/>
      </c>
      <c r="S810" s="37">
        <f>MAX(INDEX(S$292:S$303,$D810)+S801*(1+$E810),0.01)</f>
        <v/>
      </c>
      <c r="T810" s="37">
        <f>MAX(INDEX(T$292:T$303,$D810)+T801*(1+$E810),0.01)</f>
        <v/>
      </c>
      <c r="U810" s="37">
        <f>MAX(INDEX(U$292:U$303,$D810)+U801*(1+$E810),0.01)</f>
        <v/>
      </c>
      <c r="V810" s="37">
        <f>MAX(INDEX(V$292:V$303,$D810)+V801*(1+$E810),0.01)</f>
        <v/>
      </c>
      <c r="W810" s="37">
        <f>MAX(INDEX(W$292:W$303,$D810)+W801*(1+$E810),0.01)</f>
        <v/>
      </c>
      <c r="X810" s="37">
        <f>MAX(INDEX(X$292:X$303,$D810)+X801*(1+$E810),0.01)</f>
        <v/>
      </c>
      <c r="Y810" s="37">
        <f>MAX(INDEX(Y$292:Y$303,$D810)+Y801*(1+$E810),0.01)</f>
        <v/>
      </c>
      <c r="Z810" s="37">
        <f>MAX(INDEX(Z$292:Z$303,$D810)+Z801*(1+$E810),0.01)</f>
        <v/>
      </c>
      <c r="AA810" s="37">
        <f>MAX(INDEX(AA$292:AA$303,$D810)+AA801*(1+$E810),0.01)</f>
        <v/>
      </c>
      <c r="AB810" s="37">
        <f>MAX(INDEX(AB$292:AB$303,$D810)+AB801*(1+$E810),0.01)</f>
        <v/>
      </c>
      <c r="AC810" s="37">
        <f>MAX(INDEX(AC$292:AC$303,$D810)+AC801*(1+$E810),0.01)</f>
        <v/>
      </c>
      <c r="AD810" s="40">
        <f>POSTTAX(INDEX(AD$292:AD$303,$D810),AD801,$E810)</f>
        <v/>
      </c>
      <c r="AF810" s="11">
        <f>LOWER(Settings!$C$4)&amp;".mit."&amp;$A810&amp;IF($C810="","","."&amp;$C810&amp;"."&amp;$B810)&amp;IF(INDEX(Variables!$D$5:$D$105,MATCH($A810,Variables!$A$5:$A$105,0))="","","."&amp;INDEX(Variables!$D$5:$D$105,MATCH($A810,Variables!$A$5:$A$105,0)))&amp;"."&amp;AF$5</f>
        <v/>
      </c>
      <c r="AG810" s="38">
        <f>MAX(INDEX(AG$292:AG$303,$D810)+AG801*(1+$E810),0.01)</f>
        <v/>
      </c>
      <c r="AH810" s="37">
        <f>MAX(INDEX(AH$292:AH$303,$D810)+AH801*(1+$E810),0.01)</f>
        <v/>
      </c>
      <c r="AI810" s="37">
        <f>MAX(INDEX(AI$292:AI$303,$D810)+AI801*(1+$E810),0.01)</f>
        <v/>
      </c>
      <c r="AJ810" s="37">
        <f>MAX(INDEX(AJ$292:AJ$303,$D810)+AJ801*(1+$E810),0.01)</f>
        <v/>
      </c>
      <c r="AK810" s="37">
        <f>MAX(INDEX(AK$292:AK$303,$D810)+AK801*(1+$E810),0.01)</f>
        <v/>
      </c>
      <c r="AL810" s="37">
        <f>MAX(INDEX(AL$292:AL$303,$D810)+AL801*(1+$E810),0.01)</f>
        <v/>
      </c>
      <c r="AM810" s="37">
        <f>MAX(INDEX(AM$292:AM$303,$D810)+AM801*(1+$E810),0.01)</f>
        <v/>
      </c>
      <c r="AN810" s="37">
        <f>MAX(INDEX(AN$292:AN$303,$D810)+AN801*(1+$E810),0.01)</f>
        <v/>
      </c>
      <c r="AO810" s="37">
        <f>MAX(INDEX(AO$292:AO$303,$D810)+AO801*(1+$E810),0.01)</f>
        <v/>
      </c>
      <c r="AP810" s="37">
        <f>MAX(INDEX(AP$292:AP$303,$D810)+AP801*(1+$E810),0.01)</f>
        <v/>
      </c>
      <c r="AQ810" s="37">
        <f>MAX(INDEX(AQ$292:AQ$303,$D810)+AQ801*(1+$E810),0.01)</f>
        <v/>
      </c>
      <c r="AR810" s="37">
        <f>MAX(INDEX(AR$292:AR$303,$D810)+AR801*(1+$E810),0.01)</f>
        <v/>
      </c>
      <c r="AS810" s="37">
        <f>MAX(INDEX(AS$292:AS$303,$D810)+AS801*(1+$E810),0.01)</f>
        <v/>
      </c>
      <c r="AT810" s="37">
        <f>MAX(INDEX(AT$292:AT$303,$D810)+AT801*(1+$E810),0.01)</f>
        <v/>
      </c>
      <c r="AU810" s="37">
        <f>MAX(INDEX(AU$292:AU$303,$D810)+AU801*(1+$E810),0.01)</f>
        <v/>
      </c>
      <c r="AV810" s="37">
        <f>MAX(INDEX(AV$292:AV$303,$D810)+AV801*(1+$E810),0.01)</f>
        <v/>
      </c>
      <c r="AW810" s="37">
        <f>MAX(INDEX(AW$292:AW$303,$D810)+AW801*(1+$E810),0.01)</f>
        <v/>
      </c>
      <c r="AX810" s="37">
        <f>MAX(INDEX(AX$292:AX$303,$D810)+AX801*(1+$E810),0.01)</f>
        <v/>
      </c>
      <c r="AY810" s="40">
        <f>POSTTAX(INDEX(AY$292:AY$303,$D810),AY801,$E810)</f>
        <v/>
      </c>
    </row>
    <row r="811" hidden="1" outlineLevel="2"/>
    <row r="812" hidden="1" outlineLevel="2">
      <c r="A812" s="14" t="inlineStr">
        <is>
          <t>shp</t>
        </is>
      </c>
      <c r="B812" s="14" t="inlineStr">
        <is>
          <t>coa</t>
        </is>
      </c>
      <c r="C812" s="14" t="inlineStr">
        <is>
          <t>res</t>
        </is>
      </c>
      <c r="D812" s="37">
        <f>INDEX(Inputs!$M$5:$M$132,MATCH($B812&amp;"|"&amp;$C812,Inputs!$A$5:$A$132,0))</f>
        <v/>
      </c>
      <c r="E812" s="37">
        <f>INDEX(Inputs!$T$5:$T$132,MATCH($B812&amp;"|"&amp;$C812,Inputs!$A$5:$A$132,0))</f>
        <v/>
      </c>
      <c r="F812" s="37">
        <f>INDEX(Inputs!$K$5:$K$132,MATCH($B812&amp;"|"&amp;$C812,Inputs!$A$5:$A$132,0))</f>
        <v/>
      </c>
      <c r="G812" s="36" t="n"/>
      <c r="H812" s="14">
        <f>INDEX(Variables!$B$5:$B$105,MATCH($A812,Variables!$A$5:$A$105,0))&amp;IF($C812="",""," | "&amp;INDEX(Mapping!$B$5:$B$26,MATCH($C812,Mapping!$A$5:$A$26,0))&amp;" | "&amp;INDEX(Mapping!$B$30:$B$41,MATCH($B812,Mapping!$A$30:$A$41,0)))</f>
        <v/>
      </c>
      <c r="I812" s="14">
        <f>INDEX(Variables!$C$5:$C$105,MATCH($A812,Variables!$A$5:$A$105,0))</f>
        <v/>
      </c>
      <c r="J812" s="14">
        <f>INDEX(Variables!$E$5:$E$105,MATCH($A812,Variables!$A$5:$A$105,0))</f>
        <v/>
      </c>
      <c r="K812" s="11">
        <f>LOWER(Settings!$C$4)&amp;".mit."&amp;$A812&amp;IF($C812="","","."&amp;$C812&amp;"."&amp;$B812)&amp;IF(INDEX(Variables!$D$5:$D$105,MATCH($A812,Variables!$A$5:$A$105,0))="","","."&amp;INDEX(Variables!$D$5:$D$105,MATCH($A812,Variables!$A$5:$A$105,0)))&amp;"."&amp;K$5</f>
        <v/>
      </c>
      <c r="L812" s="38">
        <f>(INDEX(L$235:L$238,$D812)*INDEX(L$239:L$255,$F812)+L$194*INDEX(L$121:L$137,$F812)*INDEX(L$151:L$167,$F812))*$E812</f>
        <v/>
      </c>
      <c r="M812" s="37">
        <f>(INDEX(M$235:M$238,$D812)*INDEX(M$239:M$255,$F812)+M$194*INDEX(M$121:M$137,$F812)*INDEX(M$151:M$167,$F812))*$E812</f>
        <v/>
      </c>
      <c r="N812" s="37">
        <f>(INDEX(N$235:N$238,$D812)*INDEX(N$239:N$255,$F812)+N$194*INDEX(N$121:N$137,$F812)*INDEX(N$151:N$167,$F812))*$E812</f>
        <v/>
      </c>
      <c r="O812" s="37">
        <f>(INDEX(O$235:O$238,$D812)*INDEX(O$239:O$255,$F812)+O$194*INDEX(O$121:O$137,$F812)*INDEX(O$151:O$167,$F812))*$E812</f>
        <v/>
      </c>
      <c r="P812" s="37">
        <f>(INDEX(P$235:P$238,$D812)*INDEX(P$239:P$255,$F812)+P$194*INDEX(P$121:P$137,$F812)*INDEX(P$151:P$167,$F812))*$E812</f>
        <v/>
      </c>
      <c r="Q812" s="37">
        <f>(INDEX(Q$235:Q$238,$D812)*INDEX(Q$239:Q$255,$F812)+Q$194*INDEX(Q$121:Q$137,$F812)*INDEX(Q$151:Q$167,$F812))*$E812</f>
        <v/>
      </c>
      <c r="R812" s="37">
        <f>(INDEX(R$235:R$238,$D812)*INDEX(R$239:R$255,$F812)+R$194*INDEX(R$121:R$137,$F812)*INDEX(R$151:R$167,$F812))*$E812</f>
        <v/>
      </c>
      <c r="S812" s="37">
        <f>(INDEX(S$235:S$238,$D812)*INDEX(S$239:S$255,$F812)+S$194*INDEX(S$121:S$137,$F812)*INDEX(S$151:S$167,$F812))*$E812</f>
        <v/>
      </c>
      <c r="T812" s="37">
        <f>(INDEX(T$235:T$238,$D812)*INDEX(T$239:T$255,$F812)+T$194*INDEX(T$121:T$137,$F812)*INDEX(T$151:T$167,$F812))*$E812</f>
        <v/>
      </c>
      <c r="U812" s="37">
        <f>(INDEX(U$235:U$238,$D812)*INDEX(U$239:U$255,$F812)+U$194*INDEX(U$121:U$137,$F812)*INDEX(U$151:U$167,$F812))*$E812</f>
        <v/>
      </c>
      <c r="V812" s="37">
        <f>(INDEX(V$235:V$238,$D812)*INDEX(V$239:V$255,$F812)+V$194*INDEX(V$121:V$137,$F812)*INDEX(V$151:V$167,$F812))*$E812</f>
        <v/>
      </c>
      <c r="W812" s="37">
        <f>(INDEX(W$235:W$238,$D812)*INDEX(W$239:W$255,$F812)+W$194*INDEX(W$121:W$137,$F812)*INDEX(W$151:W$167,$F812))*$E812</f>
        <v/>
      </c>
      <c r="X812" s="37">
        <f>(INDEX(X$235:X$238,$D812)*INDEX(X$239:X$255,$F812)+X$194*INDEX(X$121:X$137,$F812)*INDEX(X$151:X$167,$F812))*$E812</f>
        <v/>
      </c>
      <c r="Y812" s="37">
        <f>(INDEX(Y$235:Y$238,$D812)*INDEX(Y$239:Y$255,$F812)+Y$194*INDEX(Y$121:Y$137,$F812)*INDEX(Y$151:Y$167,$F812))*$E812</f>
        <v/>
      </c>
      <c r="Z812" s="37">
        <f>(INDEX(Z$235:Z$238,$D812)*INDEX(Z$239:Z$255,$F812)+Z$194*INDEX(Z$121:Z$137,$F812)*INDEX(Z$151:Z$167,$F812))*$E812</f>
        <v/>
      </c>
      <c r="AA812" s="37">
        <f>(INDEX(AA$235:AA$238,$D812)*INDEX(AA$239:AA$255,$F812)+AA$194*INDEX(AA$121:AA$137,$F812)*INDEX(AA$151:AA$167,$F812))*$E812</f>
        <v/>
      </c>
      <c r="AB812" s="37">
        <f>(INDEX(AB$235:AB$238,$D812)*INDEX(AB$239:AB$255,$F812)+AB$194*INDEX(AB$121:AB$137,$F812)*INDEX(AB$151:AB$167,$F812))*$E812</f>
        <v/>
      </c>
      <c r="AC812" s="37">
        <f>(INDEX(AC$235:AC$238,$D812)*INDEX(AC$239:AC$255,$F812)+AC$194*INDEX(AC$121:AC$137,$F812)*INDEX(AC$151:AC$167,$F812))*$E812</f>
        <v/>
      </c>
      <c r="AD812" s="40">
        <f>SHADOWEFF(INDEX(AD$235:AD$238,$D812),INDEX(AD$239:AD$255,$F812),AD$194,INDEX(AD$121:AD$137,$F812),INDEX(AD$151:AD$167,$F812),$E812)</f>
        <v/>
      </c>
      <c r="AF812" s="11">
        <f>LOWER(Settings!$C$4)&amp;".mit."&amp;$A812&amp;IF($C812="","","."&amp;$C812&amp;"."&amp;$B812)&amp;IF(INDEX(Variables!$D$5:$D$105,MATCH($A812,Variables!$A$5:$A$105,0))="","","."&amp;INDEX(Variables!$D$5:$D$105,MATCH($A812,Variables!$A$5:$A$105,0)))&amp;"."&amp;AF$5</f>
        <v/>
      </c>
      <c r="AG812" s="38">
        <f>(INDEX(AG$235:AG$238,$D812)*INDEX(AG$239:AG$255,$F812)+AG$194*INDEX(AG$121:AG$137,$F812)*INDEX(AG$151:AG$167,$F812))*$E812</f>
        <v/>
      </c>
      <c r="AH812" s="37">
        <f>(INDEX(AH$235:AH$238,$D812)*INDEX(AH$239:AH$255,$F812)+AH$194*INDEX(AH$121:AH$137,$F812)*INDEX(AH$151:AH$167,$F812))*$E812</f>
        <v/>
      </c>
      <c r="AI812" s="37">
        <f>(INDEX(AI$235:AI$238,$D812)*INDEX(AI$239:AI$255,$F812)+AI$194*INDEX(AI$121:AI$137,$F812)*INDEX(AI$151:AI$167,$F812))*$E812</f>
        <v/>
      </c>
      <c r="AJ812" s="37">
        <f>(INDEX(AJ$235:AJ$238,$D812)*INDEX(AJ$239:AJ$255,$F812)+AJ$194*INDEX(AJ$121:AJ$137,$F812)*INDEX(AJ$151:AJ$167,$F812))*$E812</f>
        <v/>
      </c>
      <c r="AK812" s="37">
        <f>(INDEX(AK$235:AK$238,$D812)*INDEX(AK$239:AK$255,$F812)+AK$194*INDEX(AK$121:AK$137,$F812)*INDEX(AK$151:AK$167,$F812))*$E812</f>
        <v/>
      </c>
      <c r="AL812" s="37">
        <f>(INDEX(AL$235:AL$238,$D812)*INDEX(AL$239:AL$255,$F812)+AL$194*INDEX(AL$121:AL$137,$F812)*INDEX(AL$151:AL$167,$F812))*$E812</f>
        <v/>
      </c>
      <c r="AM812" s="37">
        <f>(INDEX(AM$235:AM$238,$D812)*INDEX(AM$239:AM$255,$F812)+AM$194*INDEX(AM$121:AM$137,$F812)*INDEX(AM$151:AM$167,$F812))*$E812</f>
        <v/>
      </c>
      <c r="AN812" s="37">
        <f>(INDEX(AN$235:AN$238,$D812)*INDEX(AN$239:AN$255,$F812)+AN$194*INDEX(AN$121:AN$137,$F812)*INDEX(AN$151:AN$167,$F812))*$E812</f>
        <v/>
      </c>
      <c r="AO812" s="37">
        <f>(INDEX(AO$235:AO$238,$D812)*INDEX(AO$239:AO$255,$F812)+AO$194*INDEX(AO$121:AO$137,$F812)*INDEX(AO$151:AO$167,$F812))*$E812</f>
        <v/>
      </c>
      <c r="AP812" s="37">
        <f>(INDEX(AP$235:AP$238,$D812)*INDEX(AP$239:AP$255,$F812)+AP$194*INDEX(AP$121:AP$137,$F812)*INDEX(AP$151:AP$167,$F812))*$E812</f>
        <v/>
      </c>
      <c r="AQ812" s="37">
        <f>(INDEX(AQ$235:AQ$238,$D812)*INDEX(AQ$239:AQ$255,$F812)+AQ$194*INDEX(AQ$121:AQ$137,$F812)*INDEX(AQ$151:AQ$167,$F812))*$E812</f>
        <v/>
      </c>
      <c r="AR812" s="37">
        <f>(INDEX(AR$235:AR$238,$D812)*INDEX(AR$239:AR$255,$F812)+AR$194*INDEX(AR$121:AR$137,$F812)*INDEX(AR$151:AR$167,$F812))*$E812</f>
        <v/>
      </c>
      <c r="AS812" s="37">
        <f>(INDEX(AS$235:AS$238,$D812)*INDEX(AS$239:AS$255,$F812)+AS$194*INDEX(AS$121:AS$137,$F812)*INDEX(AS$151:AS$167,$F812))*$E812</f>
        <v/>
      </c>
      <c r="AT812" s="37">
        <f>(INDEX(AT$235:AT$238,$D812)*INDEX(AT$239:AT$255,$F812)+AT$194*INDEX(AT$121:AT$137,$F812)*INDEX(AT$151:AT$167,$F812))*$E812</f>
        <v/>
      </c>
      <c r="AU812" s="37">
        <f>(INDEX(AU$235:AU$238,$D812)*INDEX(AU$239:AU$255,$F812)+AU$194*INDEX(AU$121:AU$137,$F812)*INDEX(AU$151:AU$167,$F812))*$E812</f>
        <v/>
      </c>
      <c r="AV812" s="37">
        <f>(INDEX(AV$235:AV$238,$D812)*INDEX(AV$239:AV$255,$F812)+AV$194*INDEX(AV$121:AV$137,$F812)*INDEX(AV$151:AV$167,$F812))*$E812</f>
        <v/>
      </c>
      <c r="AW812" s="37">
        <f>(INDEX(AW$235:AW$238,$D812)*INDEX(AW$239:AW$255,$F812)+AW$194*INDEX(AW$121:AW$137,$F812)*INDEX(AW$151:AW$167,$F812))*$E812</f>
        <v/>
      </c>
      <c r="AX812" s="37">
        <f>(INDEX(AX$235:AX$238,$D812)*INDEX(AX$239:AX$255,$F812)+AX$194*INDEX(AX$121:AX$137,$F812)*INDEX(AX$151:AX$167,$F812))*$E812</f>
        <v/>
      </c>
      <c r="AY812" s="40">
        <f>SHADOWEFF(INDEX(AY$235:AY$238,$D812),INDEX(AY$239:AY$255,$F812),AY$194,INDEX(AY$121:AY$137,$F812),INDEX(AY$151:AY$167,$F812),$E812)</f>
        <v/>
      </c>
    </row>
    <row r="813" hidden="1" outlineLevel="2">
      <c r="A813" s="14" t="inlineStr">
        <is>
          <t>shp</t>
        </is>
      </c>
      <c r="B813" s="14" t="inlineStr">
        <is>
          <t>nga</t>
        </is>
      </c>
      <c r="C813" s="14" t="inlineStr">
        <is>
          <t>res</t>
        </is>
      </c>
      <c r="D813" s="37">
        <f>INDEX(Inputs!$M$5:$M$132,MATCH($B813&amp;"|"&amp;$C813,Inputs!$A$5:$A$132,0))</f>
        <v/>
      </c>
      <c r="E813" s="37">
        <f>INDEX(Inputs!$T$5:$T$132,MATCH($B813&amp;"|"&amp;$C813,Inputs!$A$5:$A$132,0))</f>
        <v/>
      </c>
      <c r="F813" s="37">
        <f>INDEX(Inputs!$K$5:$K$132,MATCH($B813&amp;"|"&amp;$C813,Inputs!$A$5:$A$132,0))</f>
        <v/>
      </c>
      <c r="G813" s="36" t="n"/>
      <c r="H813" s="14">
        <f>INDEX(Variables!$B$5:$B$105,MATCH($A813,Variables!$A$5:$A$105,0))&amp;IF($C813="",""," | "&amp;INDEX(Mapping!$B$5:$B$26,MATCH($C813,Mapping!$A$5:$A$26,0))&amp;" | "&amp;INDEX(Mapping!$B$30:$B$41,MATCH($B813,Mapping!$A$30:$A$41,0)))</f>
        <v/>
      </c>
      <c r="I813" s="14">
        <f>INDEX(Variables!$C$5:$C$105,MATCH($A813,Variables!$A$5:$A$105,0))</f>
        <v/>
      </c>
      <c r="J813" s="14">
        <f>INDEX(Variables!$E$5:$E$105,MATCH($A813,Variables!$A$5:$A$105,0))</f>
        <v/>
      </c>
      <c r="K813" s="11">
        <f>LOWER(Settings!$C$4)&amp;".mit."&amp;$A813&amp;IF($C813="","","."&amp;$C813&amp;"."&amp;$B813)&amp;IF(INDEX(Variables!$D$5:$D$105,MATCH($A813,Variables!$A$5:$A$105,0))="","","."&amp;INDEX(Variables!$D$5:$D$105,MATCH($A813,Variables!$A$5:$A$105,0)))&amp;"."&amp;K$5</f>
        <v/>
      </c>
      <c r="L813" s="38">
        <f>(INDEX(L$235:L$238,$D813)*INDEX(L$239:L$255,$F813)+L$194*INDEX(L$121:L$137,$F813)*INDEX(L$151:L$167,$F813))*$E813</f>
        <v/>
      </c>
      <c r="M813" s="37">
        <f>(INDEX(M$235:M$238,$D813)*INDEX(M$239:M$255,$F813)+M$194*INDEX(M$121:M$137,$F813)*INDEX(M$151:M$167,$F813))*$E813</f>
        <v/>
      </c>
      <c r="N813" s="37">
        <f>(INDEX(N$235:N$238,$D813)*INDEX(N$239:N$255,$F813)+N$194*INDEX(N$121:N$137,$F813)*INDEX(N$151:N$167,$F813))*$E813</f>
        <v/>
      </c>
      <c r="O813" s="37">
        <f>(INDEX(O$235:O$238,$D813)*INDEX(O$239:O$255,$F813)+O$194*INDEX(O$121:O$137,$F813)*INDEX(O$151:O$167,$F813))*$E813</f>
        <v/>
      </c>
      <c r="P813" s="37">
        <f>(INDEX(P$235:P$238,$D813)*INDEX(P$239:P$255,$F813)+P$194*INDEX(P$121:P$137,$F813)*INDEX(P$151:P$167,$F813))*$E813</f>
        <v/>
      </c>
      <c r="Q813" s="37">
        <f>(INDEX(Q$235:Q$238,$D813)*INDEX(Q$239:Q$255,$F813)+Q$194*INDEX(Q$121:Q$137,$F813)*INDEX(Q$151:Q$167,$F813))*$E813</f>
        <v/>
      </c>
      <c r="R813" s="37">
        <f>(INDEX(R$235:R$238,$D813)*INDEX(R$239:R$255,$F813)+R$194*INDEX(R$121:R$137,$F813)*INDEX(R$151:R$167,$F813))*$E813</f>
        <v/>
      </c>
      <c r="S813" s="37">
        <f>(INDEX(S$235:S$238,$D813)*INDEX(S$239:S$255,$F813)+S$194*INDEX(S$121:S$137,$F813)*INDEX(S$151:S$167,$F813))*$E813</f>
        <v/>
      </c>
      <c r="T813" s="37">
        <f>(INDEX(T$235:T$238,$D813)*INDEX(T$239:T$255,$F813)+T$194*INDEX(T$121:T$137,$F813)*INDEX(T$151:T$167,$F813))*$E813</f>
        <v/>
      </c>
      <c r="U813" s="37">
        <f>(INDEX(U$235:U$238,$D813)*INDEX(U$239:U$255,$F813)+U$194*INDEX(U$121:U$137,$F813)*INDEX(U$151:U$167,$F813))*$E813</f>
        <v/>
      </c>
      <c r="V813" s="37">
        <f>(INDEX(V$235:V$238,$D813)*INDEX(V$239:V$255,$F813)+V$194*INDEX(V$121:V$137,$F813)*INDEX(V$151:V$167,$F813))*$E813</f>
        <v/>
      </c>
      <c r="W813" s="37">
        <f>(INDEX(W$235:W$238,$D813)*INDEX(W$239:W$255,$F813)+W$194*INDEX(W$121:W$137,$F813)*INDEX(W$151:W$167,$F813))*$E813</f>
        <v/>
      </c>
      <c r="X813" s="37">
        <f>(INDEX(X$235:X$238,$D813)*INDEX(X$239:X$255,$F813)+X$194*INDEX(X$121:X$137,$F813)*INDEX(X$151:X$167,$F813))*$E813</f>
        <v/>
      </c>
      <c r="Y813" s="37">
        <f>(INDEX(Y$235:Y$238,$D813)*INDEX(Y$239:Y$255,$F813)+Y$194*INDEX(Y$121:Y$137,$F813)*INDEX(Y$151:Y$167,$F813))*$E813</f>
        <v/>
      </c>
      <c r="Z813" s="37">
        <f>(INDEX(Z$235:Z$238,$D813)*INDEX(Z$239:Z$255,$F813)+Z$194*INDEX(Z$121:Z$137,$F813)*INDEX(Z$151:Z$167,$F813))*$E813</f>
        <v/>
      </c>
      <c r="AA813" s="37">
        <f>(INDEX(AA$235:AA$238,$D813)*INDEX(AA$239:AA$255,$F813)+AA$194*INDEX(AA$121:AA$137,$F813)*INDEX(AA$151:AA$167,$F813))*$E813</f>
        <v/>
      </c>
      <c r="AB813" s="37">
        <f>(INDEX(AB$235:AB$238,$D813)*INDEX(AB$239:AB$255,$F813)+AB$194*INDEX(AB$121:AB$137,$F813)*INDEX(AB$151:AB$167,$F813))*$E813</f>
        <v/>
      </c>
      <c r="AC813" s="37">
        <f>(INDEX(AC$235:AC$238,$D813)*INDEX(AC$239:AC$255,$F813)+AC$194*INDEX(AC$121:AC$137,$F813)*INDEX(AC$151:AC$167,$F813))*$E813</f>
        <v/>
      </c>
      <c r="AD813" s="40">
        <f>SHADOWEFF(INDEX(AD$235:AD$238,$D813),INDEX(AD$239:AD$255,$F813),AD$194,INDEX(AD$121:AD$137,$F813),INDEX(AD$151:AD$167,$F813),$E813)</f>
        <v/>
      </c>
      <c r="AF813" s="11">
        <f>LOWER(Settings!$C$4)&amp;".mit."&amp;$A813&amp;IF($C813="","","."&amp;$C813&amp;"."&amp;$B813)&amp;IF(INDEX(Variables!$D$5:$D$105,MATCH($A813,Variables!$A$5:$A$105,0))="","","."&amp;INDEX(Variables!$D$5:$D$105,MATCH($A813,Variables!$A$5:$A$105,0)))&amp;"."&amp;AF$5</f>
        <v/>
      </c>
      <c r="AG813" s="38">
        <f>(INDEX(AG$235:AG$238,$D813)*INDEX(AG$239:AG$255,$F813)+AG$194*INDEX(AG$121:AG$137,$F813)*INDEX(AG$151:AG$167,$F813))*$E813</f>
        <v/>
      </c>
      <c r="AH813" s="37">
        <f>(INDEX(AH$235:AH$238,$D813)*INDEX(AH$239:AH$255,$F813)+AH$194*INDEX(AH$121:AH$137,$F813)*INDEX(AH$151:AH$167,$F813))*$E813</f>
        <v/>
      </c>
      <c r="AI813" s="37">
        <f>(INDEX(AI$235:AI$238,$D813)*INDEX(AI$239:AI$255,$F813)+AI$194*INDEX(AI$121:AI$137,$F813)*INDEX(AI$151:AI$167,$F813))*$E813</f>
        <v/>
      </c>
      <c r="AJ813" s="37">
        <f>(INDEX(AJ$235:AJ$238,$D813)*INDEX(AJ$239:AJ$255,$F813)+AJ$194*INDEX(AJ$121:AJ$137,$F813)*INDEX(AJ$151:AJ$167,$F813))*$E813</f>
        <v/>
      </c>
      <c r="AK813" s="37">
        <f>(INDEX(AK$235:AK$238,$D813)*INDEX(AK$239:AK$255,$F813)+AK$194*INDEX(AK$121:AK$137,$F813)*INDEX(AK$151:AK$167,$F813))*$E813</f>
        <v/>
      </c>
      <c r="AL813" s="37">
        <f>(INDEX(AL$235:AL$238,$D813)*INDEX(AL$239:AL$255,$F813)+AL$194*INDEX(AL$121:AL$137,$F813)*INDEX(AL$151:AL$167,$F813))*$E813</f>
        <v/>
      </c>
      <c r="AM813" s="37">
        <f>(INDEX(AM$235:AM$238,$D813)*INDEX(AM$239:AM$255,$F813)+AM$194*INDEX(AM$121:AM$137,$F813)*INDEX(AM$151:AM$167,$F813))*$E813</f>
        <v/>
      </c>
      <c r="AN813" s="37">
        <f>(INDEX(AN$235:AN$238,$D813)*INDEX(AN$239:AN$255,$F813)+AN$194*INDEX(AN$121:AN$137,$F813)*INDEX(AN$151:AN$167,$F813))*$E813</f>
        <v/>
      </c>
      <c r="AO813" s="37">
        <f>(INDEX(AO$235:AO$238,$D813)*INDEX(AO$239:AO$255,$F813)+AO$194*INDEX(AO$121:AO$137,$F813)*INDEX(AO$151:AO$167,$F813))*$E813</f>
        <v/>
      </c>
      <c r="AP813" s="37">
        <f>(INDEX(AP$235:AP$238,$D813)*INDEX(AP$239:AP$255,$F813)+AP$194*INDEX(AP$121:AP$137,$F813)*INDEX(AP$151:AP$167,$F813))*$E813</f>
        <v/>
      </c>
      <c r="AQ813" s="37">
        <f>(INDEX(AQ$235:AQ$238,$D813)*INDEX(AQ$239:AQ$255,$F813)+AQ$194*INDEX(AQ$121:AQ$137,$F813)*INDEX(AQ$151:AQ$167,$F813))*$E813</f>
        <v/>
      </c>
      <c r="AR813" s="37">
        <f>(INDEX(AR$235:AR$238,$D813)*INDEX(AR$239:AR$255,$F813)+AR$194*INDEX(AR$121:AR$137,$F813)*INDEX(AR$151:AR$167,$F813))*$E813</f>
        <v/>
      </c>
      <c r="AS813" s="37">
        <f>(INDEX(AS$235:AS$238,$D813)*INDEX(AS$239:AS$255,$F813)+AS$194*INDEX(AS$121:AS$137,$F813)*INDEX(AS$151:AS$167,$F813))*$E813</f>
        <v/>
      </c>
      <c r="AT813" s="37">
        <f>(INDEX(AT$235:AT$238,$D813)*INDEX(AT$239:AT$255,$F813)+AT$194*INDEX(AT$121:AT$137,$F813)*INDEX(AT$151:AT$167,$F813))*$E813</f>
        <v/>
      </c>
      <c r="AU813" s="37">
        <f>(INDEX(AU$235:AU$238,$D813)*INDEX(AU$239:AU$255,$F813)+AU$194*INDEX(AU$121:AU$137,$F813)*INDEX(AU$151:AU$167,$F813))*$E813</f>
        <v/>
      </c>
      <c r="AV813" s="37">
        <f>(INDEX(AV$235:AV$238,$D813)*INDEX(AV$239:AV$255,$F813)+AV$194*INDEX(AV$121:AV$137,$F813)*INDEX(AV$151:AV$167,$F813))*$E813</f>
        <v/>
      </c>
      <c r="AW813" s="37">
        <f>(INDEX(AW$235:AW$238,$D813)*INDEX(AW$239:AW$255,$F813)+AW$194*INDEX(AW$121:AW$137,$F813)*INDEX(AW$151:AW$167,$F813))*$E813</f>
        <v/>
      </c>
      <c r="AX813" s="37">
        <f>(INDEX(AX$235:AX$238,$D813)*INDEX(AX$239:AX$255,$F813)+AX$194*INDEX(AX$121:AX$137,$F813)*INDEX(AX$151:AX$167,$F813))*$E813</f>
        <v/>
      </c>
      <c r="AY813" s="40">
        <f>SHADOWEFF(INDEX(AY$235:AY$238,$D813),INDEX(AY$239:AY$255,$F813),AY$194,INDEX(AY$121:AY$137,$F813),INDEX(AY$151:AY$167,$F813),$E813)</f>
        <v/>
      </c>
    </row>
    <row r="814" hidden="1" outlineLevel="2">
      <c r="A814" s="14" t="inlineStr">
        <is>
          <t>shp</t>
        </is>
      </c>
      <c r="B814" s="14" t="inlineStr">
        <is>
          <t>gso</t>
        </is>
      </c>
      <c r="C814" s="14" t="inlineStr">
        <is>
          <t>res</t>
        </is>
      </c>
      <c r="D814" s="37">
        <f>INDEX(Inputs!$M$5:$M$132,MATCH($B814&amp;"|"&amp;$C814,Inputs!$A$5:$A$132,0))</f>
        <v/>
      </c>
      <c r="E814" s="37">
        <f>INDEX(Inputs!$T$5:$T$132,MATCH($B814&amp;"|"&amp;$C814,Inputs!$A$5:$A$132,0))</f>
        <v/>
      </c>
      <c r="F814" s="37">
        <f>INDEX(Inputs!$K$5:$K$132,MATCH($B814&amp;"|"&amp;$C814,Inputs!$A$5:$A$132,0))</f>
        <v/>
      </c>
      <c r="G814" s="36" t="n"/>
      <c r="H814" s="14">
        <f>INDEX(Variables!$B$5:$B$105,MATCH($A814,Variables!$A$5:$A$105,0))&amp;IF($C814="",""," | "&amp;INDEX(Mapping!$B$5:$B$26,MATCH($C814,Mapping!$A$5:$A$26,0))&amp;" | "&amp;INDEX(Mapping!$B$30:$B$41,MATCH($B814,Mapping!$A$30:$A$41,0)))</f>
        <v/>
      </c>
      <c r="I814" s="14">
        <f>INDEX(Variables!$C$5:$C$105,MATCH($A814,Variables!$A$5:$A$105,0))</f>
        <v/>
      </c>
      <c r="J814" s="14">
        <f>INDEX(Variables!$E$5:$E$105,MATCH($A814,Variables!$A$5:$A$105,0))</f>
        <v/>
      </c>
      <c r="K814" s="11">
        <f>LOWER(Settings!$C$4)&amp;".mit."&amp;$A814&amp;IF($C814="","","."&amp;$C814&amp;"."&amp;$B814)&amp;IF(INDEX(Variables!$D$5:$D$105,MATCH($A814,Variables!$A$5:$A$105,0))="","","."&amp;INDEX(Variables!$D$5:$D$105,MATCH($A814,Variables!$A$5:$A$105,0)))&amp;"."&amp;K$5</f>
        <v/>
      </c>
      <c r="L814" s="38">
        <f>(INDEX(L$235:L$238,$D814)*INDEX(L$239:L$255,$F814)+L$194*INDEX(L$121:L$137,$F814)*INDEX(L$151:L$167,$F814))*$E814</f>
        <v/>
      </c>
      <c r="M814" s="37">
        <f>(INDEX(M$235:M$238,$D814)*INDEX(M$239:M$255,$F814)+M$194*INDEX(M$121:M$137,$F814)*INDEX(M$151:M$167,$F814))*$E814</f>
        <v/>
      </c>
      <c r="N814" s="37">
        <f>(INDEX(N$235:N$238,$D814)*INDEX(N$239:N$255,$F814)+N$194*INDEX(N$121:N$137,$F814)*INDEX(N$151:N$167,$F814))*$E814</f>
        <v/>
      </c>
      <c r="O814" s="37">
        <f>(INDEX(O$235:O$238,$D814)*INDEX(O$239:O$255,$F814)+O$194*INDEX(O$121:O$137,$F814)*INDEX(O$151:O$167,$F814))*$E814</f>
        <v/>
      </c>
      <c r="P814" s="37">
        <f>(INDEX(P$235:P$238,$D814)*INDEX(P$239:P$255,$F814)+P$194*INDEX(P$121:P$137,$F814)*INDEX(P$151:P$167,$F814))*$E814</f>
        <v/>
      </c>
      <c r="Q814" s="37">
        <f>(INDEX(Q$235:Q$238,$D814)*INDEX(Q$239:Q$255,$F814)+Q$194*INDEX(Q$121:Q$137,$F814)*INDEX(Q$151:Q$167,$F814))*$E814</f>
        <v/>
      </c>
      <c r="R814" s="37">
        <f>(INDEX(R$235:R$238,$D814)*INDEX(R$239:R$255,$F814)+R$194*INDEX(R$121:R$137,$F814)*INDEX(R$151:R$167,$F814))*$E814</f>
        <v/>
      </c>
      <c r="S814" s="37">
        <f>(INDEX(S$235:S$238,$D814)*INDEX(S$239:S$255,$F814)+S$194*INDEX(S$121:S$137,$F814)*INDEX(S$151:S$167,$F814))*$E814</f>
        <v/>
      </c>
      <c r="T814" s="37">
        <f>(INDEX(T$235:T$238,$D814)*INDEX(T$239:T$255,$F814)+T$194*INDEX(T$121:T$137,$F814)*INDEX(T$151:T$167,$F814))*$E814</f>
        <v/>
      </c>
      <c r="U814" s="37">
        <f>(INDEX(U$235:U$238,$D814)*INDEX(U$239:U$255,$F814)+U$194*INDEX(U$121:U$137,$F814)*INDEX(U$151:U$167,$F814))*$E814</f>
        <v/>
      </c>
      <c r="V814" s="37">
        <f>(INDEX(V$235:V$238,$D814)*INDEX(V$239:V$255,$F814)+V$194*INDEX(V$121:V$137,$F814)*INDEX(V$151:V$167,$F814))*$E814</f>
        <v/>
      </c>
      <c r="W814" s="37">
        <f>(INDEX(W$235:W$238,$D814)*INDEX(W$239:W$255,$F814)+W$194*INDEX(W$121:W$137,$F814)*INDEX(W$151:W$167,$F814))*$E814</f>
        <v/>
      </c>
      <c r="X814" s="37">
        <f>(INDEX(X$235:X$238,$D814)*INDEX(X$239:X$255,$F814)+X$194*INDEX(X$121:X$137,$F814)*INDEX(X$151:X$167,$F814))*$E814</f>
        <v/>
      </c>
      <c r="Y814" s="37">
        <f>(INDEX(Y$235:Y$238,$D814)*INDEX(Y$239:Y$255,$F814)+Y$194*INDEX(Y$121:Y$137,$F814)*INDEX(Y$151:Y$167,$F814))*$E814</f>
        <v/>
      </c>
      <c r="Z814" s="37">
        <f>(INDEX(Z$235:Z$238,$D814)*INDEX(Z$239:Z$255,$F814)+Z$194*INDEX(Z$121:Z$137,$F814)*INDEX(Z$151:Z$167,$F814))*$E814</f>
        <v/>
      </c>
      <c r="AA814" s="37">
        <f>(INDEX(AA$235:AA$238,$D814)*INDEX(AA$239:AA$255,$F814)+AA$194*INDEX(AA$121:AA$137,$F814)*INDEX(AA$151:AA$167,$F814))*$E814</f>
        <v/>
      </c>
      <c r="AB814" s="37">
        <f>(INDEX(AB$235:AB$238,$D814)*INDEX(AB$239:AB$255,$F814)+AB$194*INDEX(AB$121:AB$137,$F814)*INDEX(AB$151:AB$167,$F814))*$E814</f>
        <v/>
      </c>
      <c r="AC814" s="37">
        <f>(INDEX(AC$235:AC$238,$D814)*INDEX(AC$239:AC$255,$F814)+AC$194*INDEX(AC$121:AC$137,$F814)*INDEX(AC$151:AC$167,$F814))*$E814</f>
        <v/>
      </c>
      <c r="AD814" s="40">
        <f>SHADOWEFF(INDEX(AD$235:AD$238,$D814),INDEX(AD$239:AD$255,$F814),AD$194,INDEX(AD$121:AD$137,$F814),INDEX(AD$151:AD$167,$F814),$E814)</f>
        <v/>
      </c>
      <c r="AF814" s="11">
        <f>LOWER(Settings!$C$4)&amp;".mit."&amp;$A814&amp;IF($C814="","","."&amp;$C814&amp;"."&amp;$B814)&amp;IF(INDEX(Variables!$D$5:$D$105,MATCH($A814,Variables!$A$5:$A$105,0))="","","."&amp;INDEX(Variables!$D$5:$D$105,MATCH($A814,Variables!$A$5:$A$105,0)))&amp;"."&amp;AF$5</f>
        <v/>
      </c>
      <c r="AG814" s="38">
        <f>(INDEX(AG$235:AG$238,$D814)*INDEX(AG$239:AG$255,$F814)+AG$194*INDEX(AG$121:AG$137,$F814)*INDEX(AG$151:AG$167,$F814))*$E814</f>
        <v/>
      </c>
      <c r="AH814" s="37">
        <f>(INDEX(AH$235:AH$238,$D814)*INDEX(AH$239:AH$255,$F814)+AH$194*INDEX(AH$121:AH$137,$F814)*INDEX(AH$151:AH$167,$F814))*$E814</f>
        <v/>
      </c>
      <c r="AI814" s="37">
        <f>(INDEX(AI$235:AI$238,$D814)*INDEX(AI$239:AI$255,$F814)+AI$194*INDEX(AI$121:AI$137,$F814)*INDEX(AI$151:AI$167,$F814))*$E814</f>
        <v/>
      </c>
      <c r="AJ814" s="37">
        <f>(INDEX(AJ$235:AJ$238,$D814)*INDEX(AJ$239:AJ$255,$F814)+AJ$194*INDEX(AJ$121:AJ$137,$F814)*INDEX(AJ$151:AJ$167,$F814))*$E814</f>
        <v/>
      </c>
      <c r="AK814" s="37">
        <f>(INDEX(AK$235:AK$238,$D814)*INDEX(AK$239:AK$255,$F814)+AK$194*INDEX(AK$121:AK$137,$F814)*INDEX(AK$151:AK$167,$F814))*$E814</f>
        <v/>
      </c>
      <c r="AL814" s="37">
        <f>(INDEX(AL$235:AL$238,$D814)*INDEX(AL$239:AL$255,$F814)+AL$194*INDEX(AL$121:AL$137,$F814)*INDEX(AL$151:AL$167,$F814))*$E814</f>
        <v/>
      </c>
      <c r="AM814" s="37">
        <f>(INDEX(AM$235:AM$238,$D814)*INDEX(AM$239:AM$255,$F814)+AM$194*INDEX(AM$121:AM$137,$F814)*INDEX(AM$151:AM$167,$F814))*$E814</f>
        <v/>
      </c>
      <c r="AN814" s="37">
        <f>(INDEX(AN$235:AN$238,$D814)*INDEX(AN$239:AN$255,$F814)+AN$194*INDEX(AN$121:AN$137,$F814)*INDEX(AN$151:AN$167,$F814))*$E814</f>
        <v/>
      </c>
      <c r="AO814" s="37">
        <f>(INDEX(AO$235:AO$238,$D814)*INDEX(AO$239:AO$255,$F814)+AO$194*INDEX(AO$121:AO$137,$F814)*INDEX(AO$151:AO$167,$F814))*$E814</f>
        <v/>
      </c>
      <c r="AP814" s="37">
        <f>(INDEX(AP$235:AP$238,$D814)*INDEX(AP$239:AP$255,$F814)+AP$194*INDEX(AP$121:AP$137,$F814)*INDEX(AP$151:AP$167,$F814))*$E814</f>
        <v/>
      </c>
      <c r="AQ814" s="37">
        <f>(INDEX(AQ$235:AQ$238,$D814)*INDEX(AQ$239:AQ$255,$F814)+AQ$194*INDEX(AQ$121:AQ$137,$F814)*INDEX(AQ$151:AQ$167,$F814))*$E814</f>
        <v/>
      </c>
      <c r="AR814" s="37">
        <f>(INDEX(AR$235:AR$238,$D814)*INDEX(AR$239:AR$255,$F814)+AR$194*INDEX(AR$121:AR$137,$F814)*INDEX(AR$151:AR$167,$F814))*$E814</f>
        <v/>
      </c>
      <c r="AS814" s="37">
        <f>(INDEX(AS$235:AS$238,$D814)*INDEX(AS$239:AS$255,$F814)+AS$194*INDEX(AS$121:AS$137,$F814)*INDEX(AS$151:AS$167,$F814))*$E814</f>
        <v/>
      </c>
      <c r="AT814" s="37">
        <f>(INDEX(AT$235:AT$238,$D814)*INDEX(AT$239:AT$255,$F814)+AT$194*INDEX(AT$121:AT$137,$F814)*INDEX(AT$151:AT$167,$F814))*$E814</f>
        <v/>
      </c>
      <c r="AU814" s="37">
        <f>(INDEX(AU$235:AU$238,$D814)*INDEX(AU$239:AU$255,$F814)+AU$194*INDEX(AU$121:AU$137,$F814)*INDEX(AU$151:AU$167,$F814))*$E814</f>
        <v/>
      </c>
      <c r="AV814" s="37">
        <f>(INDEX(AV$235:AV$238,$D814)*INDEX(AV$239:AV$255,$F814)+AV$194*INDEX(AV$121:AV$137,$F814)*INDEX(AV$151:AV$167,$F814))*$E814</f>
        <v/>
      </c>
      <c r="AW814" s="37">
        <f>(INDEX(AW$235:AW$238,$D814)*INDEX(AW$239:AW$255,$F814)+AW$194*INDEX(AW$121:AW$137,$F814)*INDEX(AW$151:AW$167,$F814))*$E814</f>
        <v/>
      </c>
      <c r="AX814" s="37">
        <f>(INDEX(AX$235:AX$238,$D814)*INDEX(AX$239:AX$255,$F814)+AX$194*INDEX(AX$121:AX$137,$F814)*INDEX(AX$151:AX$167,$F814))*$E814</f>
        <v/>
      </c>
      <c r="AY814" s="40">
        <f>SHADOWEFF(INDEX(AY$235:AY$238,$D814),INDEX(AY$239:AY$255,$F814),AY$194,INDEX(AY$121:AY$137,$F814),INDEX(AY$151:AY$167,$F814),$E814)</f>
        <v/>
      </c>
    </row>
    <row r="815" hidden="1" outlineLevel="2">
      <c r="A815" s="14" t="inlineStr">
        <is>
          <t>shp</t>
        </is>
      </c>
      <c r="B815" s="14" t="inlineStr">
        <is>
          <t>die</t>
        </is>
      </c>
      <c r="C815" s="14" t="inlineStr">
        <is>
          <t>res</t>
        </is>
      </c>
      <c r="D815" s="37">
        <f>INDEX(Inputs!$M$5:$M$132,MATCH($B815&amp;"|"&amp;$C815,Inputs!$A$5:$A$132,0))</f>
        <v/>
      </c>
      <c r="E815" s="37">
        <f>INDEX(Inputs!$T$5:$T$132,MATCH($B815&amp;"|"&amp;$C815,Inputs!$A$5:$A$132,0))</f>
        <v/>
      </c>
      <c r="F815" s="37">
        <f>INDEX(Inputs!$K$5:$K$132,MATCH($B815&amp;"|"&amp;$C815,Inputs!$A$5:$A$132,0))</f>
        <v/>
      </c>
      <c r="G815" s="36" t="n"/>
      <c r="H815" s="14">
        <f>INDEX(Variables!$B$5:$B$105,MATCH($A815,Variables!$A$5:$A$105,0))&amp;IF($C815="",""," | "&amp;INDEX(Mapping!$B$5:$B$26,MATCH($C815,Mapping!$A$5:$A$26,0))&amp;" | "&amp;INDEX(Mapping!$B$30:$B$41,MATCH($B815,Mapping!$A$30:$A$41,0)))</f>
        <v/>
      </c>
      <c r="I815" s="14">
        <f>INDEX(Variables!$C$5:$C$105,MATCH($A815,Variables!$A$5:$A$105,0))</f>
        <v/>
      </c>
      <c r="J815" s="14">
        <f>INDEX(Variables!$E$5:$E$105,MATCH($A815,Variables!$A$5:$A$105,0))</f>
        <v/>
      </c>
      <c r="K815" s="11">
        <f>LOWER(Settings!$C$4)&amp;".mit."&amp;$A815&amp;IF($C815="","","."&amp;$C815&amp;"."&amp;$B815)&amp;IF(INDEX(Variables!$D$5:$D$105,MATCH($A815,Variables!$A$5:$A$105,0))="","","."&amp;INDEX(Variables!$D$5:$D$105,MATCH($A815,Variables!$A$5:$A$105,0)))&amp;"."&amp;K$5</f>
        <v/>
      </c>
      <c r="L815" s="38">
        <f>(INDEX(L$235:L$238,$D815)*INDEX(L$239:L$255,$F815)+L$194*INDEX(L$121:L$137,$F815)*INDEX(L$151:L$167,$F815))*$E815</f>
        <v/>
      </c>
      <c r="M815" s="37">
        <f>(INDEX(M$235:M$238,$D815)*INDEX(M$239:M$255,$F815)+M$194*INDEX(M$121:M$137,$F815)*INDEX(M$151:M$167,$F815))*$E815</f>
        <v/>
      </c>
      <c r="N815" s="37">
        <f>(INDEX(N$235:N$238,$D815)*INDEX(N$239:N$255,$F815)+N$194*INDEX(N$121:N$137,$F815)*INDEX(N$151:N$167,$F815))*$E815</f>
        <v/>
      </c>
      <c r="O815" s="37">
        <f>(INDEX(O$235:O$238,$D815)*INDEX(O$239:O$255,$F815)+O$194*INDEX(O$121:O$137,$F815)*INDEX(O$151:O$167,$F815))*$E815</f>
        <v/>
      </c>
      <c r="P815" s="37">
        <f>(INDEX(P$235:P$238,$D815)*INDEX(P$239:P$255,$F815)+P$194*INDEX(P$121:P$137,$F815)*INDEX(P$151:P$167,$F815))*$E815</f>
        <v/>
      </c>
      <c r="Q815" s="37">
        <f>(INDEX(Q$235:Q$238,$D815)*INDEX(Q$239:Q$255,$F815)+Q$194*INDEX(Q$121:Q$137,$F815)*INDEX(Q$151:Q$167,$F815))*$E815</f>
        <v/>
      </c>
      <c r="R815" s="37">
        <f>(INDEX(R$235:R$238,$D815)*INDEX(R$239:R$255,$F815)+R$194*INDEX(R$121:R$137,$F815)*INDEX(R$151:R$167,$F815))*$E815</f>
        <v/>
      </c>
      <c r="S815" s="37">
        <f>(INDEX(S$235:S$238,$D815)*INDEX(S$239:S$255,$F815)+S$194*INDEX(S$121:S$137,$F815)*INDEX(S$151:S$167,$F815))*$E815</f>
        <v/>
      </c>
      <c r="T815" s="37">
        <f>(INDEX(T$235:T$238,$D815)*INDEX(T$239:T$255,$F815)+T$194*INDEX(T$121:T$137,$F815)*INDEX(T$151:T$167,$F815))*$E815</f>
        <v/>
      </c>
      <c r="U815" s="37">
        <f>(INDEX(U$235:U$238,$D815)*INDEX(U$239:U$255,$F815)+U$194*INDEX(U$121:U$137,$F815)*INDEX(U$151:U$167,$F815))*$E815</f>
        <v/>
      </c>
      <c r="V815" s="37">
        <f>(INDEX(V$235:V$238,$D815)*INDEX(V$239:V$255,$F815)+V$194*INDEX(V$121:V$137,$F815)*INDEX(V$151:V$167,$F815))*$E815</f>
        <v/>
      </c>
      <c r="W815" s="37">
        <f>(INDEX(W$235:W$238,$D815)*INDEX(W$239:W$255,$F815)+W$194*INDEX(W$121:W$137,$F815)*INDEX(W$151:W$167,$F815))*$E815</f>
        <v/>
      </c>
      <c r="X815" s="37">
        <f>(INDEX(X$235:X$238,$D815)*INDEX(X$239:X$255,$F815)+X$194*INDEX(X$121:X$137,$F815)*INDEX(X$151:X$167,$F815))*$E815</f>
        <v/>
      </c>
      <c r="Y815" s="37">
        <f>(INDEX(Y$235:Y$238,$D815)*INDEX(Y$239:Y$255,$F815)+Y$194*INDEX(Y$121:Y$137,$F815)*INDEX(Y$151:Y$167,$F815))*$E815</f>
        <v/>
      </c>
      <c r="Z815" s="37">
        <f>(INDEX(Z$235:Z$238,$D815)*INDEX(Z$239:Z$255,$F815)+Z$194*INDEX(Z$121:Z$137,$F815)*INDEX(Z$151:Z$167,$F815))*$E815</f>
        <v/>
      </c>
      <c r="AA815" s="37">
        <f>(INDEX(AA$235:AA$238,$D815)*INDEX(AA$239:AA$255,$F815)+AA$194*INDEX(AA$121:AA$137,$F815)*INDEX(AA$151:AA$167,$F815))*$E815</f>
        <v/>
      </c>
      <c r="AB815" s="37">
        <f>(INDEX(AB$235:AB$238,$D815)*INDEX(AB$239:AB$255,$F815)+AB$194*INDEX(AB$121:AB$137,$F815)*INDEX(AB$151:AB$167,$F815))*$E815</f>
        <v/>
      </c>
      <c r="AC815" s="37">
        <f>(INDEX(AC$235:AC$238,$D815)*INDEX(AC$239:AC$255,$F815)+AC$194*INDEX(AC$121:AC$137,$F815)*INDEX(AC$151:AC$167,$F815))*$E815</f>
        <v/>
      </c>
      <c r="AD815" s="40">
        <f>SHADOWEFF(INDEX(AD$235:AD$238,$D815),INDEX(AD$239:AD$255,$F815),AD$194,INDEX(AD$121:AD$137,$F815),INDEX(AD$151:AD$167,$F815),$E815)</f>
        <v/>
      </c>
      <c r="AF815" s="11">
        <f>LOWER(Settings!$C$4)&amp;".mit."&amp;$A815&amp;IF($C815="","","."&amp;$C815&amp;"."&amp;$B815)&amp;IF(INDEX(Variables!$D$5:$D$105,MATCH($A815,Variables!$A$5:$A$105,0))="","","."&amp;INDEX(Variables!$D$5:$D$105,MATCH($A815,Variables!$A$5:$A$105,0)))&amp;"."&amp;AF$5</f>
        <v/>
      </c>
      <c r="AG815" s="38">
        <f>(INDEX(AG$235:AG$238,$D815)*INDEX(AG$239:AG$255,$F815)+AG$194*INDEX(AG$121:AG$137,$F815)*INDEX(AG$151:AG$167,$F815))*$E815</f>
        <v/>
      </c>
      <c r="AH815" s="37">
        <f>(INDEX(AH$235:AH$238,$D815)*INDEX(AH$239:AH$255,$F815)+AH$194*INDEX(AH$121:AH$137,$F815)*INDEX(AH$151:AH$167,$F815))*$E815</f>
        <v/>
      </c>
      <c r="AI815" s="37">
        <f>(INDEX(AI$235:AI$238,$D815)*INDEX(AI$239:AI$255,$F815)+AI$194*INDEX(AI$121:AI$137,$F815)*INDEX(AI$151:AI$167,$F815))*$E815</f>
        <v/>
      </c>
      <c r="AJ815" s="37">
        <f>(INDEX(AJ$235:AJ$238,$D815)*INDEX(AJ$239:AJ$255,$F815)+AJ$194*INDEX(AJ$121:AJ$137,$F815)*INDEX(AJ$151:AJ$167,$F815))*$E815</f>
        <v/>
      </c>
      <c r="AK815" s="37">
        <f>(INDEX(AK$235:AK$238,$D815)*INDEX(AK$239:AK$255,$F815)+AK$194*INDEX(AK$121:AK$137,$F815)*INDEX(AK$151:AK$167,$F815))*$E815</f>
        <v/>
      </c>
      <c r="AL815" s="37">
        <f>(INDEX(AL$235:AL$238,$D815)*INDEX(AL$239:AL$255,$F815)+AL$194*INDEX(AL$121:AL$137,$F815)*INDEX(AL$151:AL$167,$F815))*$E815</f>
        <v/>
      </c>
      <c r="AM815" s="37">
        <f>(INDEX(AM$235:AM$238,$D815)*INDEX(AM$239:AM$255,$F815)+AM$194*INDEX(AM$121:AM$137,$F815)*INDEX(AM$151:AM$167,$F815))*$E815</f>
        <v/>
      </c>
      <c r="AN815" s="37">
        <f>(INDEX(AN$235:AN$238,$D815)*INDEX(AN$239:AN$255,$F815)+AN$194*INDEX(AN$121:AN$137,$F815)*INDEX(AN$151:AN$167,$F815))*$E815</f>
        <v/>
      </c>
      <c r="AO815" s="37">
        <f>(INDEX(AO$235:AO$238,$D815)*INDEX(AO$239:AO$255,$F815)+AO$194*INDEX(AO$121:AO$137,$F815)*INDEX(AO$151:AO$167,$F815))*$E815</f>
        <v/>
      </c>
      <c r="AP815" s="37">
        <f>(INDEX(AP$235:AP$238,$D815)*INDEX(AP$239:AP$255,$F815)+AP$194*INDEX(AP$121:AP$137,$F815)*INDEX(AP$151:AP$167,$F815))*$E815</f>
        <v/>
      </c>
      <c r="AQ815" s="37">
        <f>(INDEX(AQ$235:AQ$238,$D815)*INDEX(AQ$239:AQ$255,$F815)+AQ$194*INDEX(AQ$121:AQ$137,$F815)*INDEX(AQ$151:AQ$167,$F815))*$E815</f>
        <v/>
      </c>
      <c r="AR815" s="37">
        <f>(INDEX(AR$235:AR$238,$D815)*INDEX(AR$239:AR$255,$F815)+AR$194*INDEX(AR$121:AR$137,$F815)*INDEX(AR$151:AR$167,$F815))*$E815</f>
        <v/>
      </c>
      <c r="AS815" s="37">
        <f>(INDEX(AS$235:AS$238,$D815)*INDEX(AS$239:AS$255,$F815)+AS$194*INDEX(AS$121:AS$137,$F815)*INDEX(AS$151:AS$167,$F815))*$E815</f>
        <v/>
      </c>
      <c r="AT815" s="37">
        <f>(INDEX(AT$235:AT$238,$D815)*INDEX(AT$239:AT$255,$F815)+AT$194*INDEX(AT$121:AT$137,$F815)*INDEX(AT$151:AT$167,$F815))*$E815</f>
        <v/>
      </c>
      <c r="AU815" s="37">
        <f>(INDEX(AU$235:AU$238,$D815)*INDEX(AU$239:AU$255,$F815)+AU$194*INDEX(AU$121:AU$137,$F815)*INDEX(AU$151:AU$167,$F815))*$E815</f>
        <v/>
      </c>
      <c r="AV815" s="37">
        <f>(INDEX(AV$235:AV$238,$D815)*INDEX(AV$239:AV$255,$F815)+AV$194*INDEX(AV$121:AV$137,$F815)*INDEX(AV$151:AV$167,$F815))*$E815</f>
        <v/>
      </c>
      <c r="AW815" s="37">
        <f>(INDEX(AW$235:AW$238,$D815)*INDEX(AW$239:AW$255,$F815)+AW$194*INDEX(AW$121:AW$137,$F815)*INDEX(AW$151:AW$167,$F815))*$E815</f>
        <v/>
      </c>
      <c r="AX815" s="37">
        <f>(INDEX(AX$235:AX$238,$D815)*INDEX(AX$239:AX$255,$F815)+AX$194*INDEX(AX$121:AX$137,$F815)*INDEX(AX$151:AX$167,$F815))*$E815</f>
        <v/>
      </c>
      <c r="AY815" s="40">
        <f>SHADOWEFF(INDEX(AY$235:AY$238,$D815),INDEX(AY$239:AY$255,$F815),AY$194,INDEX(AY$121:AY$137,$F815),INDEX(AY$151:AY$167,$F815),$E815)</f>
        <v/>
      </c>
    </row>
    <row r="816" hidden="1" outlineLevel="2">
      <c r="A816" s="14" t="inlineStr">
        <is>
          <t>shp</t>
        </is>
      </c>
      <c r="B816" s="14" t="inlineStr">
        <is>
          <t>lpg</t>
        </is>
      </c>
      <c r="C816" s="14" t="inlineStr">
        <is>
          <t>res</t>
        </is>
      </c>
      <c r="D816" s="37">
        <f>INDEX(Inputs!$M$5:$M$132,MATCH($B816&amp;"|"&amp;$C816,Inputs!$A$5:$A$132,0))</f>
        <v/>
      </c>
      <c r="E816" s="37">
        <f>INDEX(Inputs!$T$5:$T$132,MATCH($B816&amp;"|"&amp;$C816,Inputs!$A$5:$A$132,0))</f>
        <v/>
      </c>
      <c r="F816" s="37">
        <f>INDEX(Inputs!$K$5:$K$132,MATCH($B816&amp;"|"&amp;$C816,Inputs!$A$5:$A$132,0))</f>
        <v/>
      </c>
      <c r="G816" s="36" t="n"/>
      <c r="H816" s="14">
        <f>INDEX(Variables!$B$5:$B$105,MATCH($A816,Variables!$A$5:$A$105,0))&amp;IF($C816="",""," | "&amp;INDEX(Mapping!$B$5:$B$26,MATCH($C816,Mapping!$A$5:$A$26,0))&amp;" | "&amp;INDEX(Mapping!$B$30:$B$41,MATCH($B816,Mapping!$A$30:$A$41,0)))</f>
        <v/>
      </c>
      <c r="I816" s="14">
        <f>INDEX(Variables!$C$5:$C$105,MATCH($A816,Variables!$A$5:$A$105,0))</f>
        <v/>
      </c>
      <c r="J816" s="14">
        <f>INDEX(Variables!$E$5:$E$105,MATCH($A816,Variables!$A$5:$A$105,0))</f>
        <v/>
      </c>
      <c r="K816" s="11">
        <f>LOWER(Settings!$C$4)&amp;".mit."&amp;$A816&amp;IF($C816="","","."&amp;$C816&amp;"."&amp;$B816)&amp;IF(INDEX(Variables!$D$5:$D$105,MATCH($A816,Variables!$A$5:$A$105,0))="","","."&amp;INDEX(Variables!$D$5:$D$105,MATCH($A816,Variables!$A$5:$A$105,0)))&amp;"."&amp;K$5</f>
        <v/>
      </c>
      <c r="L816" s="38">
        <f>(INDEX(L$235:L$238,$D816)*INDEX(L$239:L$255,$F816)+L$194*INDEX(L$121:L$137,$F816)*INDEX(L$151:L$167,$F816))*$E816</f>
        <v/>
      </c>
      <c r="M816" s="37">
        <f>(INDEX(M$235:M$238,$D816)*INDEX(M$239:M$255,$F816)+M$194*INDEX(M$121:M$137,$F816)*INDEX(M$151:M$167,$F816))*$E816</f>
        <v/>
      </c>
      <c r="N816" s="37">
        <f>(INDEX(N$235:N$238,$D816)*INDEX(N$239:N$255,$F816)+N$194*INDEX(N$121:N$137,$F816)*INDEX(N$151:N$167,$F816))*$E816</f>
        <v/>
      </c>
      <c r="O816" s="37">
        <f>(INDEX(O$235:O$238,$D816)*INDEX(O$239:O$255,$F816)+O$194*INDEX(O$121:O$137,$F816)*INDEX(O$151:O$167,$F816))*$E816</f>
        <v/>
      </c>
      <c r="P816" s="37">
        <f>(INDEX(P$235:P$238,$D816)*INDEX(P$239:P$255,$F816)+P$194*INDEX(P$121:P$137,$F816)*INDEX(P$151:P$167,$F816))*$E816</f>
        <v/>
      </c>
      <c r="Q816" s="37">
        <f>(INDEX(Q$235:Q$238,$D816)*INDEX(Q$239:Q$255,$F816)+Q$194*INDEX(Q$121:Q$137,$F816)*INDEX(Q$151:Q$167,$F816))*$E816</f>
        <v/>
      </c>
      <c r="R816" s="37">
        <f>(INDEX(R$235:R$238,$D816)*INDEX(R$239:R$255,$F816)+R$194*INDEX(R$121:R$137,$F816)*INDEX(R$151:R$167,$F816))*$E816</f>
        <v/>
      </c>
      <c r="S816" s="37">
        <f>(INDEX(S$235:S$238,$D816)*INDEX(S$239:S$255,$F816)+S$194*INDEX(S$121:S$137,$F816)*INDEX(S$151:S$167,$F816))*$E816</f>
        <v/>
      </c>
      <c r="T816" s="37">
        <f>(INDEX(T$235:T$238,$D816)*INDEX(T$239:T$255,$F816)+T$194*INDEX(T$121:T$137,$F816)*INDEX(T$151:T$167,$F816))*$E816</f>
        <v/>
      </c>
      <c r="U816" s="37">
        <f>(INDEX(U$235:U$238,$D816)*INDEX(U$239:U$255,$F816)+U$194*INDEX(U$121:U$137,$F816)*INDEX(U$151:U$167,$F816))*$E816</f>
        <v/>
      </c>
      <c r="V816" s="37">
        <f>(INDEX(V$235:V$238,$D816)*INDEX(V$239:V$255,$F816)+V$194*INDEX(V$121:V$137,$F816)*INDEX(V$151:V$167,$F816))*$E816</f>
        <v/>
      </c>
      <c r="W816" s="37">
        <f>(INDEX(W$235:W$238,$D816)*INDEX(W$239:W$255,$F816)+W$194*INDEX(W$121:W$137,$F816)*INDEX(W$151:W$167,$F816))*$E816</f>
        <v/>
      </c>
      <c r="X816" s="37">
        <f>(INDEX(X$235:X$238,$D816)*INDEX(X$239:X$255,$F816)+X$194*INDEX(X$121:X$137,$F816)*INDEX(X$151:X$167,$F816))*$E816</f>
        <v/>
      </c>
      <c r="Y816" s="37">
        <f>(INDEX(Y$235:Y$238,$D816)*INDEX(Y$239:Y$255,$F816)+Y$194*INDEX(Y$121:Y$137,$F816)*INDEX(Y$151:Y$167,$F816))*$E816</f>
        <v/>
      </c>
      <c r="Z816" s="37">
        <f>(INDEX(Z$235:Z$238,$D816)*INDEX(Z$239:Z$255,$F816)+Z$194*INDEX(Z$121:Z$137,$F816)*INDEX(Z$151:Z$167,$F816))*$E816</f>
        <v/>
      </c>
      <c r="AA816" s="37">
        <f>(INDEX(AA$235:AA$238,$D816)*INDEX(AA$239:AA$255,$F816)+AA$194*INDEX(AA$121:AA$137,$F816)*INDEX(AA$151:AA$167,$F816))*$E816</f>
        <v/>
      </c>
      <c r="AB816" s="37">
        <f>(INDEX(AB$235:AB$238,$D816)*INDEX(AB$239:AB$255,$F816)+AB$194*INDEX(AB$121:AB$137,$F816)*INDEX(AB$151:AB$167,$F816))*$E816</f>
        <v/>
      </c>
      <c r="AC816" s="37">
        <f>(INDEX(AC$235:AC$238,$D816)*INDEX(AC$239:AC$255,$F816)+AC$194*INDEX(AC$121:AC$137,$F816)*INDEX(AC$151:AC$167,$F816))*$E816</f>
        <v/>
      </c>
      <c r="AD816" s="40">
        <f>SHADOWEFF(INDEX(AD$235:AD$238,$D816),INDEX(AD$239:AD$255,$F816),AD$194,INDEX(AD$121:AD$137,$F816),INDEX(AD$151:AD$167,$F816),$E816)</f>
        <v/>
      </c>
      <c r="AF816" s="11">
        <f>LOWER(Settings!$C$4)&amp;".mit."&amp;$A816&amp;IF($C816="","","."&amp;$C816&amp;"."&amp;$B816)&amp;IF(INDEX(Variables!$D$5:$D$105,MATCH($A816,Variables!$A$5:$A$105,0))="","","."&amp;INDEX(Variables!$D$5:$D$105,MATCH($A816,Variables!$A$5:$A$105,0)))&amp;"."&amp;AF$5</f>
        <v/>
      </c>
      <c r="AG816" s="38">
        <f>(INDEX(AG$235:AG$238,$D816)*INDEX(AG$239:AG$255,$F816)+AG$194*INDEX(AG$121:AG$137,$F816)*INDEX(AG$151:AG$167,$F816))*$E816</f>
        <v/>
      </c>
      <c r="AH816" s="37">
        <f>(INDEX(AH$235:AH$238,$D816)*INDEX(AH$239:AH$255,$F816)+AH$194*INDEX(AH$121:AH$137,$F816)*INDEX(AH$151:AH$167,$F816))*$E816</f>
        <v/>
      </c>
      <c r="AI816" s="37">
        <f>(INDEX(AI$235:AI$238,$D816)*INDEX(AI$239:AI$255,$F816)+AI$194*INDEX(AI$121:AI$137,$F816)*INDEX(AI$151:AI$167,$F816))*$E816</f>
        <v/>
      </c>
      <c r="AJ816" s="37">
        <f>(INDEX(AJ$235:AJ$238,$D816)*INDEX(AJ$239:AJ$255,$F816)+AJ$194*INDEX(AJ$121:AJ$137,$F816)*INDEX(AJ$151:AJ$167,$F816))*$E816</f>
        <v/>
      </c>
      <c r="AK816" s="37">
        <f>(INDEX(AK$235:AK$238,$D816)*INDEX(AK$239:AK$255,$F816)+AK$194*INDEX(AK$121:AK$137,$F816)*INDEX(AK$151:AK$167,$F816))*$E816</f>
        <v/>
      </c>
      <c r="AL816" s="37">
        <f>(INDEX(AL$235:AL$238,$D816)*INDEX(AL$239:AL$255,$F816)+AL$194*INDEX(AL$121:AL$137,$F816)*INDEX(AL$151:AL$167,$F816))*$E816</f>
        <v/>
      </c>
      <c r="AM816" s="37">
        <f>(INDEX(AM$235:AM$238,$D816)*INDEX(AM$239:AM$255,$F816)+AM$194*INDEX(AM$121:AM$137,$F816)*INDEX(AM$151:AM$167,$F816))*$E816</f>
        <v/>
      </c>
      <c r="AN816" s="37">
        <f>(INDEX(AN$235:AN$238,$D816)*INDEX(AN$239:AN$255,$F816)+AN$194*INDEX(AN$121:AN$137,$F816)*INDEX(AN$151:AN$167,$F816))*$E816</f>
        <v/>
      </c>
      <c r="AO816" s="37">
        <f>(INDEX(AO$235:AO$238,$D816)*INDEX(AO$239:AO$255,$F816)+AO$194*INDEX(AO$121:AO$137,$F816)*INDEX(AO$151:AO$167,$F816))*$E816</f>
        <v/>
      </c>
      <c r="AP816" s="37">
        <f>(INDEX(AP$235:AP$238,$D816)*INDEX(AP$239:AP$255,$F816)+AP$194*INDEX(AP$121:AP$137,$F816)*INDEX(AP$151:AP$167,$F816))*$E816</f>
        <v/>
      </c>
      <c r="AQ816" s="37">
        <f>(INDEX(AQ$235:AQ$238,$D816)*INDEX(AQ$239:AQ$255,$F816)+AQ$194*INDEX(AQ$121:AQ$137,$F816)*INDEX(AQ$151:AQ$167,$F816))*$E816</f>
        <v/>
      </c>
      <c r="AR816" s="37">
        <f>(INDEX(AR$235:AR$238,$D816)*INDEX(AR$239:AR$255,$F816)+AR$194*INDEX(AR$121:AR$137,$F816)*INDEX(AR$151:AR$167,$F816))*$E816</f>
        <v/>
      </c>
      <c r="AS816" s="37">
        <f>(INDEX(AS$235:AS$238,$D816)*INDEX(AS$239:AS$255,$F816)+AS$194*INDEX(AS$121:AS$137,$F816)*INDEX(AS$151:AS$167,$F816))*$E816</f>
        <v/>
      </c>
      <c r="AT816" s="37">
        <f>(INDEX(AT$235:AT$238,$D816)*INDEX(AT$239:AT$255,$F816)+AT$194*INDEX(AT$121:AT$137,$F816)*INDEX(AT$151:AT$167,$F816))*$E816</f>
        <v/>
      </c>
      <c r="AU816" s="37">
        <f>(INDEX(AU$235:AU$238,$D816)*INDEX(AU$239:AU$255,$F816)+AU$194*INDEX(AU$121:AU$137,$F816)*INDEX(AU$151:AU$167,$F816))*$E816</f>
        <v/>
      </c>
      <c r="AV816" s="37">
        <f>(INDEX(AV$235:AV$238,$D816)*INDEX(AV$239:AV$255,$F816)+AV$194*INDEX(AV$121:AV$137,$F816)*INDEX(AV$151:AV$167,$F816))*$E816</f>
        <v/>
      </c>
      <c r="AW816" s="37">
        <f>(INDEX(AW$235:AW$238,$D816)*INDEX(AW$239:AW$255,$F816)+AW$194*INDEX(AW$121:AW$137,$F816)*INDEX(AW$151:AW$167,$F816))*$E816</f>
        <v/>
      </c>
      <c r="AX816" s="37">
        <f>(INDEX(AX$235:AX$238,$D816)*INDEX(AX$239:AX$255,$F816)+AX$194*INDEX(AX$121:AX$137,$F816)*INDEX(AX$151:AX$167,$F816))*$E816</f>
        <v/>
      </c>
      <c r="AY816" s="40">
        <f>SHADOWEFF(INDEX(AY$235:AY$238,$D816),INDEX(AY$239:AY$255,$F816),AY$194,INDEX(AY$121:AY$137,$F816),INDEX(AY$151:AY$167,$F816),$E816)</f>
        <v/>
      </c>
    </row>
    <row r="817" hidden="1" outlineLevel="2">
      <c r="A817" s="14" t="inlineStr">
        <is>
          <t>shp</t>
        </is>
      </c>
      <c r="B817" s="14" t="inlineStr">
        <is>
          <t>ker</t>
        </is>
      </c>
      <c r="C817" s="14" t="inlineStr">
        <is>
          <t>res</t>
        </is>
      </c>
      <c r="D817" s="37">
        <f>INDEX(Inputs!$M$5:$M$132,MATCH($B817&amp;"|"&amp;$C817,Inputs!$A$5:$A$132,0))</f>
        <v/>
      </c>
      <c r="E817" s="37">
        <f>INDEX(Inputs!$T$5:$T$132,MATCH($B817&amp;"|"&amp;$C817,Inputs!$A$5:$A$132,0))</f>
        <v/>
      </c>
      <c r="F817" s="37">
        <f>INDEX(Inputs!$K$5:$K$132,MATCH($B817&amp;"|"&amp;$C817,Inputs!$A$5:$A$132,0))</f>
        <v/>
      </c>
      <c r="G817" s="36" t="n"/>
      <c r="H817" s="14">
        <f>INDEX(Variables!$B$5:$B$105,MATCH($A817,Variables!$A$5:$A$105,0))&amp;IF($C817="",""," | "&amp;INDEX(Mapping!$B$5:$B$26,MATCH($C817,Mapping!$A$5:$A$26,0))&amp;" | "&amp;INDEX(Mapping!$B$30:$B$41,MATCH($B817,Mapping!$A$30:$A$41,0)))</f>
        <v/>
      </c>
      <c r="I817" s="14">
        <f>INDEX(Variables!$C$5:$C$105,MATCH($A817,Variables!$A$5:$A$105,0))</f>
        <v/>
      </c>
      <c r="J817" s="14">
        <f>INDEX(Variables!$E$5:$E$105,MATCH($A817,Variables!$A$5:$A$105,0))</f>
        <v/>
      </c>
      <c r="K817" s="11">
        <f>LOWER(Settings!$C$4)&amp;".mit."&amp;$A817&amp;IF($C817="","","."&amp;$C817&amp;"."&amp;$B817)&amp;IF(INDEX(Variables!$D$5:$D$105,MATCH($A817,Variables!$A$5:$A$105,0))="","","."&amp;INDEX(Variables!$D$5:$D$105,MATCH($A817,Variables!$A$5:$A$105,0)))&amp;"."&amp;K$5</f>
        <v/>
      </c>
      <c r="L817" s="38">
        <f>(INDEX(L$235:L$238,$D817)*INDEX(L$239:L$255,$F817)+L$194*INDEX(L$121:L$137,$F817)*INDEX(L$151:L$167,$F817))*$E817</f>
        <v/>
      </c>
      <c r="M817" s="37">
        <f>(INDEX(M$235:M$238,$D817)*INDEX(M$239:M$255,$F817)+M$194*INDEX(M$121:M$137,$F817)*INDEX(M$151:M$167,$F817))*$E817</f>
        <v/>
      </c>
      <c r="N817" s="37">
        <f>(INDEX(N$235:N$238,$D817)*INDEX(N$239:N$255,$F817)+N$194*INDEX(N$121:N$137,$F817)*INDEX(N$151:N$167,$F817))*$E817</f>
        <v/>
      </c>
      <c r="O817" s="37">
        <f>(INDEX(O$235:O$238,$D817)*INDEX(O$239:O$255,$F817)+O$194*INDEX(O$121:O$137,$F817)*INDEX(O$151:O$167,$F817))*$E817</f>
        <v/>
      </c>
      <c r="P817" s="37">
        <f>(INDEX(P$235:P$238,$D817)*INDEX(P$239:P$255,$F817)+P$194*INDEX(P$121:P$137,$F817)*INDEX(P$151:P$167,$F817))*$E817</f>
        <v/>
      </c>
      <c r="Q817" s="37">
        <f>(INDEX(Q$235:Q$238,$D817)*INDEX(Q$239:Q$255,$F817)+Q$194*INDEX(Q$121:Q$137,$F817)*INDEX(Q$151:Q$167,$F817))*$E817</f>
        <v/>
      </c>
      <c r="R817" s="37">
        <f>(INDEX(R$235:R$238,$D817)*INDEX(R$239:R$255,$F817)+R$194*INDEX(R$121:R$137,$F817)*INDEX(R$151:R$167,$F817))*$E817</f>
        <v/>
      </c>
      <c r="S817" s="37">
        <f>(INDEX(S$235:S$238,$D817)*INDEX(S$239:S$255,$F817)+S$194*INDEX(S$121:S$137,$F817)*INDEX(S$151:S$167,$F817))*$E817</f>
        <v/>
      </c>
      <c r="T817" s="37">
        <f>(INDEX(T$235:T$238,$D817)*INDEX(T$239:T$255,$F817)+T$194*INDEX(T$121:T$137,$F817)*INDEX(T$151:T$167,$F817))*$E817</f>
        <v/>
      </c>
      <c r="U817" s="37">
        <f>(INDEX(U$235:U$238,$D817)*INDEX(U$239:U$255,$F817)+U$194*INDEX(U$121:U$137,$F817)*INDEX(U$151:U$167,$F817))*$E817</f>
        <v/>
      </c>
      <c r="V817" s="37">
        <f>(INDEX(V$235:V$238,$D817)*INDEX(V$239:V$255,$F817)+V$194*INDEX(V$121:V$137,$F817)*INDEX(V$151:V$167,$F817))*$E817</f>
        <v/>
      </c>
      <c r="W817" s="37">
        <f>(INDEX(W$235:W$238,$D817)*INDEX(W$239:W$255,$F817)+W$194*INDEX(W$121:W$137,$F817)*INDEX(W$151:W$167,$F817))*$E817</f>
        <v/>
      </c>
      <c r="X817" s="37">
        <f>(INDEX(X$235:X$238,$D817)*INDEX(X$239:X$255,$F817)+X$194*INDEX(X$121:X$137,$F817)*INDEX(X$151:X$167,$F817))*$E817</f>
        <v/>
      </c>
      <c r="Y817" s="37">
        <f>(INDEX(Y$235:Y$238,$D817)*INDEX(Y$239:Y$255,$F817)+Y$194*INDEX(Y$121:Y$137,$F817)*INDEX(Y$151:Y$167,$F817))*$E817</f>
        <v/>
      </c>
      <c r="Z817" s="37">
        <f>(INDEX(Z$235:Z$238,$D817)*INDEX(Z$239:Z$255,$F817)+Z$194*INDEX(Z$121:Z$137,$F817)*INDEX(Z$151:Z$167,$F817))*$E817</f>
        <v/>
      </c>
      <c r="AA817" s="37">
        <f>(INDEX(AA$235:AA$238,$D817)*INDEX(AA$239:AA$255,$F817)+AA$194*INDEX(AA$121:AA$137,$F817)*INDEX(AA$151:AA$167,$F817))*$E817</f>
        <v/>
      </c>
      <c r="AB817" s="37">
        <f>(INDEX(AB$235:AB$238,$D817)*INDEX(AB$239:AB$255,$F817)+AB$194*INDEX(AB$121:AB$137,$F817)*INDEX(AB$151:AB$167,$F817))*$E817</f>
        <v/>
      </c>
      <c r="AC817" s="37">
        <f>(INDEX(AC$235:AC$238,$D817)*INDEX(AC$239:AC$255,$F817)+AC$194*INDEX(AC$121:AC$137,$F817)*INDEX(AC$151:AC$167,$F817))*$E817</f>
        <v/>
      </c>
      <c r="AD817" s="40">
        <f>SHADOWEFF(INDEX(AD$235:AD$238,$D817),INDEX(AD$239:AD$255,$F817),AD$194,INDEX(AD$121:AD$137,$F817),INDEX(AD$151:AD$167,$F817),$E817)</f>
        <v/>
      </c>
      <c r="AF817" s="11">
        <f>LOWER(Settings!$C$4)&amp;".mit."&amp;$A817&amp;IF($C817="","","."&amp;$C817&amp;"."&amp;$B817)&amp;IF(INDEX(Variables!$D$5:$D$105,MATCH($A817,Variables!$A$5:$A$105,0))="","","."&amp;INDEX(Variables!$D$5:$D$105,MATCH($A817,Variables!$A$5:$A$105,0)))&amp;"."&amp;AF$5</f>
        <v/>
      </c>
      <c r="AG817" s="38">
        <f>(INDEX(AG$235:AG$238,$D817)*INDEX(AG$239:AG$255,$F817)+AG$194*INDEX(AG$121:AG$137,$F817)*INDEX(AG$151:AG$167,$F817))*$E817</f>
        <v/>
      </c>
      <c r="AH817" s="37">
        <f>(INDEX(AH$235:AH$238,$D817)*INDEX(AH$239:AH$255,$F817)+AH$194*INDEX(AH$121:AH$137,$F817)*INDEX(AH$151:AH$167,$F817))*$E817</f>
        <v/>
      </c>
      <c r="AI817" s="37">
        <f>(INDEX(AI$235:AI$238,$D817)*INDEX(AI$239:AI$255,$F817)+AI$194*INDEX(AI$121:AI$137,$F817)*INDEX(AI$151:AI$167,$F817))*$E817</f>
        <v/>
      </c>
      <c r="AJ817" s="37">
        <f>(INDEX(AJ$235:AJ$238,$D817)*INDEX(AJ$239:AJ$255,$F817)+AJ$194*INDEX(AJ$121:AJ$137,$F817)*INDEX(AJ$151:AJ$167,$F817))*$E817</f>
        <v/>
      </c>
      <c r="AK817" s="37">
        <f>(INDEX(AK$235:AK$238,$D817)*INDEX(AK$239:AK$255,$F817)+AK$194*INDEX(AK$121:AK$137,$F817)*INDEX(AK$151:AK$167,$F817))*$E817</f>
        <v/>
      </c>
      <c r="AL817" s="37">
        <f>(INDEX(AL$235:AL$238,$D817)*INDEX(AL$239:AL$255,$F817)+AL$194*INDEX(AL$121:AL$137,$F817)*INDEX(AL$151:AL$167,$F817))*$E817</f>
        <v/>
      </c>
      <c r="AM817" s="37">
        <f>(INDEX(AM$235:AM$238,$D817)*INDEX(AM$239:AM$255,$F817)+AM$194*INDEX(AM$121:AM$137,$F817)*INDEX(AM$151:AM$167,$F817))*$E817</f>
        <v/>
      </c>
      <c r="AN817" s="37">
        <f>(INDEX(AN$235:AN$238,$D817)*INDEX(AN$239:AN$255,$F817)+AN$194*INDEX(AN$121:AN$137,$F817)*INDEX(AN$151:AN$167,$F817))*$E817</f>
        <v/>
      </c>
      <c r="AO817" s="37">
        <f>(INDEX(AO$235:AO$238,$D817)*INDEX(AO$239:AO$255,$F817)+AO$194*INDEX(AO$121:AO$137,$F817)*INDEX(AO$151:AO$167,$F817))*$E817</f>
        <v/>
      </c>
      <c r="AP817" s="37">
        <f>(INDEX(AP$235:AP$238,$D817)*INDEX(AP$239:AP$255,$F817)+AP$194*INDEX(AP$121:AP$137,$F817)*INDEX(AP$151:AP$167,$F817))*$E817</f>
        <v/>
      </c>
      <c r="AQ817" s="37">
        <f>(INDEX(AQ$235:AQ$238,$D817)*INDEX(AQ$239:AQ$255,$F817)+AQ$194*INDEX(AQ$121:AQ$137,$F817)*INDEX(AQ$151:AQ$167,$F817))*$E817</f>
        <v/>
      </c>
      <c r="AR817" s="37">
        <f>(INDEX(AR$235:AR$238,$D817)*INDEX(AR$239:AR$255,$F817)+AR$194*INDEX(AR$121:AR$137,$F817)*INDEX(AR$151:AR$167,$F817))*$E817</f>
        <v/>
      </c>
      <c r="AS817" s="37">
        <f>(INDEX(AS$235:AS$238,$D817)*INDEX(AS$239:AS$255,$F817)+AS$194*INDEX(AS$121:AS$137,$F817)*INDEX(AS$151:AS$167,$F817))*$E817</f>
        <v/>
      </c>
      <c r="AT817" s="37">
        <f>(INDEX(AT$235:AT$238,$D817)*INDEX(AT$239:AT$255,$F817)+AT$194*INDEX(AT$121:AT$137,$F817)*INDEX(AT$151:AT$167,$F817))*$E817</f>
        <v/>
      </c>
      <c r="AU817" s="37">
        <f>(INDEX(AU$235:AU$238,$D817)*INDEX(AU$239:AU$255,$F817)+AU$194*INDEX(AU$121:AU$137,$F817)*INDEX(AU$151:AU$167,$F817))*$E817</f>
        <v/>
      </c>
      <c r="AV817" s="37">
        <f>(INDEX(AV$235:AV$238,$D817)*INDEX(AV$239:AV$255,$F817)+AV$194*INDEX(AV$121:AV$137,$F817)*INDEX(AV$151:AV$167,$F817))*$E817</f>
        <v/>
      </c>
      <c r="AW817" s="37">
        <f>(INDEX(AW$235:AW$238,$D817)*INDEX(AW$239:AW$255,$F817)+AW$194*INDEX(AW$121:AW$137,$F817)*INDEX(AW$151:AW$167,$F817))*$E817</f>
        <v/>
      </c>
      <c r="AX817" s="37">
        <f>(INDEX(AX$235:AX$238,$D817)*INDEX(AX$239:AX$255,$F817)+AX$194*INDEX(AX$121:AX$137,$F817)*INDEX(AX$151:AX$167,$F817))*$E817</f>
        <v/>
      </c>
      <c r="AY817" s="40">
        <f>SHADOWEFF(INDEX(AY$235:AY$238,$D817),INDEX(AY$239:AY$255,$F817),AY$194,INDEX(AY$121:AY$137,$F817),INDEX(AY$151:AY$167,$F817),$E817)</f>
        <v/>
      </c>
    </row>
    <row r="818" hidden="1" outlineLevel="2">
      <c r="A818" s="14" t="inlineStr">
        <is>
          <t>shp</t>
        </is>
      </c>
      <c r="B818" s="14" t="inlineStr">
        <is>
          <t>oop</t>
        </is>
      </c>
      <c r="C818" s="14" t="inlineStr">
        <is>
          <t>res</t>
        </is>
      </c>
      <c r="D818" s="37">
        <f>INDEX(Inputs!$M$5:$M$132,MATCH($B818&amp;"|"&amp;$C818,Inputs!$A$5:$A$132,0))</f>
        <v/>
      </c>
      <c r="E818" s="37">
        <f>INDEX(Inputs!$T$5:$T$132,MATCH($B818&amp;"|"&amp;$C818,Inputs!$A$5:$A$132,0))</f>
        <v/>
      </c>
      <c r="F818" s="37">
        <f>INDEX(Inputs!$K$5:$K$132,MATCH($B818&amp;"|"&amp;$C818,Inputs!$A$5:$A$132,0))</f>
        <v/>
      </c>
      <c r="G818" s="36" t="n"/>
      <c r="H818" s="14">
        <f>INDEX(Variables!$B$5:$B$105,MATCH($A818,Variables!$A$5:$A$105,0))&amp;IF($C818="",""," | "&amp;INDEX(Mapping!$B$5:$B$26,MATCH($C818,Mapping!$A$5:$A$26,0))&amp;" | "&amp;INDEX(Mapping!$B$30:$B$41,MATCH($B818,Mapping!$A$30:$A$41,0)))</f>
        <v/>
      </c>
      <c r="I818" s="14">
        <f>INDEX(Variables!$C$5:$C$105,MATCH($A818,Variables!$A$5:$A$105,0))</f>
        <v/>
      </c>
      <c r="J818" s="14">
        <f>INDEX(Variables!$E$5:$E$105,MATCH($A818,Variables!$A$5:$A$105,0))</f>
        <v/>
      </c>
      <c r="K818" s="11">
        <f>LOWER(Settings!$C$4)&amp;".mit."&amp;$A818&amp;IF($C818="","","."&amp;$C818&amp;"."&amp;$B818)&amp;IF(INDEX(Variables!$D$5:$D$105,MATCH($A818,Variables!$A$5:$A$105,0))="","","."&amp;INDEX(Variables!$D$5:$D$105,MATCH($A818,Variables!$A$5:$A$105,0)))&amp;"."&amp;K$5</f>
        <v/>
      </c>
      <c r="L818" s="38">
        <f>(INDEX(L$235:L$238,$D818)*INDEX(L$239:L$255,$F818)+L$194*INDEX(L$121:L$137,$F818)*INDEX(L$151:L$167,$F818))*$E818</f>
        <v/>
      </c>
      <c r="M818" s="37">
        <f>(INDEX(M$235:M$238,$D818)*INDEX(M$239:M$255,$F818)+M$194*INDEX(M$121:M$137,$F818)*INDEX(M$151:M$167,$F818))*$E818</f>
        <v/>
      </c>
      <c r="N818" s="37">
        <f>(INDEX(N$235:N$238,$D818)*INDEX(N$239:N$255,$F818)+N$194*INDEX(N$121:N$137,$F818)*INDEX(N$151:N$167,$F818))*$E818</f>
        <v/>
      </c>
      <c r="O818" s="37">
        <f>(INDEX(O$235:O$238,$D818)*INDEX(O$239:O$255,$F818)+O$194*INDEX(O$121:O$137,$F818)*INDEX(O$151:O$167,$F818))*$E818</f>
        <v/>
      </c>
      <c r="P818" s="37">
        <f>(INDEX(P$235:P$238,$D818)*INDEX(P$239:P$255,$F818)+P$194*INDEX(P$121:P$137,$F818)*INDEX(P$151:P$167,$F818))*$E818</f>
        <v/>
      </c>
      <c r="Q818" s="37">
        <f>(INDEX(Q$235:Q$238,$D818)*INDEX(Q$239:Q$255,$F818)+Q$194*INDEX(Q$121:Q$137,$F818)*INDEX(Q$151:Q$167,$F818))*$E818</f>
        <v/>
      </c>
      <c r="R818" s="37">
        <f>(INDEX(R$235:R$238,$D818)*INDEX(R$239:R$255,$F818)+R$194*INDEX(R$121:R$137,$F818)*INDEX(R$151:R$167,$F818))*$E818</f>
        <v/>
      </c>
      <c r="S818" s="37">
        <f>(INDEX(S$235:S$238,$D818)*INDEX(S$239:S$255,$F818)+S$194*INDEX(S$121:S$137,$F818)*INDEX(S$151:S$167,$F818))*$E818</f>
        <v/>
      </c>
      <c r="T818" s="37">
        <f>(INDEX(T$235:T$238,$D818)*INDEX(T$239:T$255,$F818)+T$194*INDEX(T$121:T$137,$F818)*INDEX(T$151:T$167,$F818))*$E818</f>
        <v/>
      </c>
      <c r="U818" s="37">
        <f>(INDEX(U$235:U$238,$D818)*INDEX(U$239:U$255,$F818)+U$194*INDEX(U$121:U$137,$F818)*INDEX(U$151:U$167,$F818))*$E818</f>
        <v/>
      </c>
      <c r="V818" s="37">
        <f>(INDEX(V$235:V$238,$D818)*INDEX(V$239:V$255,$F818)+V$194*INDEX(V$121:V$137,$F818)*INDEX(V$151:V$167,$F818))*$E818</f>
        <v/>
      </c>
      <c r="W818" s="37">
        <f>(INDEX(W$235:W$238,$D818)*INDEX(W$239:W$255,$F818)+W$194*INDEX(W$121:W$137,$F818)*INDEX(W$151:W$167,$F818))*$E818</f>
        <v/>
      </c>
      <c r="X818" s="37">
        <f>(INDEX(X$235:X$238,$D818)*INDEX(X$239:X$255,$F818)+X$194*INDEX(X$121:X$137,$F818)*INDEX(X$151:X$167,$F818))*$E818</f>
        <v/>
      </c>
      <c r="Y818" s="37">
        <f>(INDEX(Y$235:Y$238,$D818)*INDEX(Y$239:Y$255,$F818)+Y$194*INDEX(Y$121:Y$137,$F818)*INDEX(Y$151:Y$167,$F818))*$E818</f>
        <v/>
      </c>
      <c r="Z818" s="37">
        <f>(INDEX(Z$235:Z$238,$D818)*INDEX(Z$239:Z$255,$F818)+Z$194*INDEX(Z$121:Z$137,$F818)*INDEX(Z$151:Z$167,$F818))*$E818</f>
        <v/>
      </c>
      <c r="AA818" s="37">
        <f>(INDEX(AA$235:AA$238,$D818)*INDEX(AA$239:AA$255,$F818)+AA$194*INDEX(AA$121:AA$137,$F818)*INDEX(AA$151:AA$167,$F818))*$E818</f>
        <v/>
      </c>
      <c r="AB818" s="37">
        <f>(INDEX(AB$235:AB$238,$D818)*INDEX(AB$239:AB$255,$F818)+AB$194*INDEX(AB$121:AB$137,$F818)*INDEX(AB$151:AB$167,$F818))*$E818</f>
        <v/>
      </c>
      <c r="AC818" s="37">
        <f>(INDEX(AC$235:AC$238,$D818)*INDEX(AC$239:AC$255,$F818)+AC$194*INDEX(AC$121:AC$137,$F818)*INDEX(AC$151:AC$167,$F818))*$E818</f>
        <v/>
      </c>
      <c r="AD818" s="40">
        <f>SHADOWEFF(INDEX(AD$235:AD$238,$D818),INDEX(AD$239:AD$255,$F818),AD$194,INDEX(AD$121:AD$137,$F818),INDEX(AD$151:AD$167,$F818),$E818)</f>
        <v/>
      </c>
      <c r="AF818" s="11">
        <f>LOWER(Settings!$C$4)&amp;".mit."&amp;$A818&amp;IF($C818="","","."&amp;$C818&amp;"."&amp;$B818)&amp;IF(INDEX(Variables!$D$5:$D$105,MATCH($A818,Variables!$A$5:$A$105,0))="","","."&amp;INDEX(Variables!$D$5:$D$105,MATCH($A818,Variables!$A$5:$A$105,0)))&amp;"."&amp;AF$5</f>
        <v/>
      </c>
      <c r="AG818" s="38">
        <f>(INDEX(AG$235:AG$238,$D818)*INDEX(AG$239:AG$255,$F818)+AG$194*INDEX(AG$121:AG$137,$F818)*INDEX(AG$151:AG$167,$F818))*$E818</f>
        <v/>
      </c>
      <c r="AH818" s="37">
        <f>(INDEX(AH$235:AH$238,$D818)*INDEX(AH$239:AH$255,$F818)+AH$194*INDEX(AH$121:AH$137,$F818)*INDEX(AH$151:AH$167,$F818))*$E818</f>
        <v/>
      </c>
      <c r="AI818" s="37">
        <f>(INDEX(AI$235:AI$238,$D818)*INDEX(AI$239:AI$255,$F818)+AI$194*INDEX(AI$121:AI$137,$F818)*INDEX(AI$151:AI$167,$F818))*$E818</f>
        <v/>
      </c>
      <c r="AJ818" s="37">
        <f>(INDEX(AJ$235:AJ$238,$D818)*INDEX(AJ$239:AJ$255,$F818)+AJ$194*INDEX(AJ$121:AJ$137,$F818)*INDEX(AJ$151:AJ$167,$F818))*$E818</f>
        <v/>
      </c>
      <c r="AK818" s="37">
        <f>(INDEX(AK$235:AK$238,$D818)*INDEX(AK$239:AK$255,$F818)+AK$194*INDEX(AK$121:AK$137,$F818)*INDEX(AK$151:AK$167,$F818))*$E818</f>
        <v/>
      </c>
      <c r="AL818" s="37">
        <f>(INDEX(AL$235:AL$238,$D818)*INDEX(AL$239:AL$255,$F818)+AL$194*INDEX(AL$121:AL$137,$F818)*INDEX(AL$151:AL$167,$F818))*$E818</f>
        <v/>
      </c>
      <c r="AM818" s="37">
        <f>(INDEX(AM$235:AM$238,$D818)*INDEX(AM$239:AM$255,$F818)+AM$194*INDEX(AM$121:AM$137,$F818)*INDEX(AM$151:AM$167,$F818))*$E818</f>
        <v/>
      </c>
      <c r="AN818" s="37">
        <f>(INDEX(AN$235:AN$238,$D818)*INDEX(AN$239:AN$255,$F818)+AN$194*INDEX(AN$121:AN$137,$F818)*INDEX(AN$151:AN$167,$F818))*$E818</f>
        <v/>
      </c>
      <c r="AO818" s="37">
        <f>(INDEX(AO$235:AO$238,$D818)*INDEX(AO$239:AO$255,$F818)+AO$194*INDEX(AO$121:AO$137,$F818)*INDEX(AO$151:AO$167,$F818))*$E818</f>
        <v/>
      </c>
      <c r="AP818" s="37">
        <f>(INDEX(AP$235:AP$238,$D818)*INDEX(AP$239:AP$255,$F818)+AP$194*INDEX(AP$121:AP$137,$F818)*INDEX(AP$151:AP$167,$F818))*$E818</f>
        <v/>
      </c>
      <c r="AQ818" s="37">
        <f>(INDEX(AQ$235:AQ$238,$D818)*INDEX(AQ$239:AQ$255,$F818)+AQ$194*INDEX(AQ$121:AQ$137,$F818)*INDEX(AQ$151:AQ$167,$F818))*$E818</f>
        <v/>
      </c>
      <c r="AR818" s="37">
        <f>(INDEX(AR$235:AR$238,$D818)*INDEX(AR$239:AR$255,$F818)+AR$194*INDEX(AR$121:AR$137,$F818)*INDEX(AR$151:AR$167,$F818))*$E818</f>
        <v/>
      </c>
      <c r="AS818" s="37">
        <f>(INDEX(AS$235:AS$238,$D818)*INDEX(AS$239:AS$255,$F818)+AS$194*INDEX(AS$121:AS$137,$F818)*INDEX(AS$151:AS$167,$F818))*$E818</f>
        <v/>
      </c>
      <c r="AT818" s="37">
        <f>(INDEX(AT$235:AT$238,$D818)*INDEX(AT$239:AT$255,$F818)+AT$194*INDEX(AT$121:AT$137,$F818)*INDEX(AT$151:AT$167,$F818))*$E818</f>
        <v/>
      </c>
      <c r="AU818" s="37">
        <f>(INDEX(AU$235:AU$238,$D818)*INDEX(AU$239:AU$255,$F818)+AU$194*INDEX(AU$121:AU$137,$F818)*INDEX(AU$151:AU$167,$F818))*$E818</f>
        <v/>
      </c>
      <c r="AV818" s="37">
        <f>(INDEX(AV$235:AV$238,$D818)*INDEX(AV$239:AV$255,$F818)+AV$194*INDEX(AV$121:AV$137,$F818)*INDEX(AV$151:AV$167,$F818))*$E818</f>
        <v/>
      </c>
      <c r="AW818" s="37">
        <f>(INDEX(AW$235:AW$238,$D818)*INDEX(AW$239:AW$255,$F818)+AW$194*INDEX(AW$121:AW$137,$F818)*INDEX(AW$151:AW$167,$F818))*$E818</f>
        <v/>
      </c>
      <c r="AX818" s="37">
        <f>(INDEX(AX$235:AX$238,$D818)*INDEX(AX$239:AX$255,$F818)+AX$194*INDEX(AX$121:AX$137,$F818)*INDEX(AX$151:AX$167,$F818))*$E818</f>
        <v/>
      </c>
      <c r="AY818" s="40">
        <f>SHADOWEFF(INDEX(AY$235:AY$238,$D818),INDEX(AY$239:AY$255,$F818),AY$194,INDEX(AY$121:AY$137,$F818),INDEX(AY$151:AY$167,$F818),$E818)</f>
        <v/>
      </c>
    </row>
    <row r="819" hidden="1" outlineLevel="2">
      <c r="A819" s="14" t="inlineStr">
        <is>
          <t>shp</t>
        </is>
      </c>
      <c r="B819" s="14" t="inlineStr">
        <is>
          <t>bio</t>
        </is>
      </c>
      <c r="C819" s="14" t="inlineStr">
        <is>
          <t>res</t>
        </is>
      </c>
      <c r="D819" s="37">
        <f>INDEX(Inputs!$M$5:$M$132,MATCH($B819&amp;"|"&amp;$C819,Inputs!$A$5:$A$132,0))</f>
        <v/>
      </c>
      <c r="E819" s="37">
        <f>INDEX(Inputs!$T$5:$T$132,MATCH($B819&amp;"|"&amp;$C819,Inputs!$A$5:$A$132,0))</f>
        <v/>
      </c>
      <c r="F819" s="37">
        <f>INDEX(Inputs!$K$5:$K$132,MATCH($B819&amp;"|"&amp;$C819,Inputs!$A$5:$A$132,0))</f>
        <v/>
      </c>
      <c r="G819" s="36" t="n"/>
      <c r="H819" s="14">
        <f>INDEX(Variables!$B$5:$B$105,MATCH($A819,Variables!$A$5:$A$105,0))&amp;IF($C819="",""," | "&amp;INDEX(Mapping!$B$5:$B$26,MATCH($C819,Mapping!$A$5:$A$26,0))&amp;" | "&amp;INDEX(Mapping!$B$30:$B$41,MATCH($B819,Mapping!$A$30:$A$41,0)))</f>
        <v/>
      </c>
      <c r="I819" s="14">
        <f>INDEX(Variables!$C$5:$C$105,MATCH($A819,Variables!$A$5:$A$105,0))</f>
        <v/>
      </c>
      <c r="J819" s="14">
        <f>INDEX(Variables!$E$5:$E$105,MATCH($A819,Variables!$A$5:$A$105,0))</f>
        <v/>
      </c>
      <c r="K819" s="11">
        <f>LOWER(Settings!$C$4)&amp;".mit."&amp;$A819&amp;IF($C819="","","."&amp;$C819&amp;"."&amp;$B819)&amp;IF(INDEX(Variables!$D$5:$D$105,MATCH($A819,Variables!$A$5:$A$105,0))="","","."&amp;INDEX(Variables!$D$5:$D$105,MATCH($A819,Variables!$A$5:$A$105,0)))&amp;"."&amp;K$5</f>
        <v/>
      </c>
      <c r="L819" s="38">
        <f>(INDEX(L$235:L$238,$D819)*INDEX(L$239:L$255,$F819)+L$194*INDEX(L$121:L$137,$F819)*INDEX(L$151:L$167,$F819))*$E819</f>
        <v/>
      </c>
      <c r="M819" s="37">
        <f>(INDEX(M$235:M$238,$D819)*INDEX(M$239:M$255,$F819)+M$194*INDEX(M$121:M$137,$F819)*INDEX(M$151:M$167,$F819))*$E819</f>
        <v/>
      </c>
      <c r="N819" s="37">
        <f>(INDEX(N$235:N$238,$D819)*INDEX(N$239:N$255,$F819)+N$194*INDEX(N$121:N$137,$F819)*INDEX(N$151:N$167,$F819))*$E819</f>
        <v/>
      </c>
      <c r="O819" s="37">
        <f>(INDEX(O$235:O$238,$D819)*INDEX(O$239:O$255,$F819)+O$194*INDEX(O$121:O$137,$F819)*INDEX(O$151:O$167,$F819))*$E819</f>
        <v/>
      </c>
      <c r="P819" s="37">
        <f>(INDEX(P$235:P$238,$D819)*INDEX(P$239:P$255,$F819)+P$194*INDEX(P$121:P$137,$F819)*INDEX(P$151:P$167,$F819))*$E819</f>
        <v/>
      </c>
      <c r="Q819" s="37">
        <f>(INDEX(Q$235:Q$238,$D819)*INDEX(Q$239:Q$255,$F819)+Q$194*INDEX(Q$121:Q$137,$F819)*INDEX(Q$151:Q$167,$F819))*$E819</f>
        <v/>
      </c>
      <c r="R819" s="37">
        <f>(INDEX(R$235:R$238,$D819)*INDEX(R$239:R$255,$F819)+R$194*INDEX(R$121:R$137,$F819)*INDEX(R$151:R$167,$F819))*$E819</f>
        <v/>
      </c>
      <c r="S819" s="37">
        <f>(INDEX(S$235:S$238,$D819)*INDEX(S$239:S$255,$F819)+S$194*INDEX(S$121:S$137,$F819)*INDEX(S$151:S$167,$F819))*$E819</f>
        <v/>
      </c>
      <c r="T819" s="37">
        <f>(INDEX(T$235:T$238,$D819)*INDEX(T$239:T$255,$F819)+T$194*INDEX(T$121:T$137,$F819)*INDEX(T$151:T$167,$F819))*$E819</f>
        <v/>
      </c>
      <c r="U819" s="37">
        <f>(INDEX(U$235:U$238,$D819)*INDEX(U$239:U$255,$F819)+U$194*INDEX(U$121:U$137,$F819)*INDEX(U$151:U$167,$F819))*$E819</f>
        <v/>
      </c>
      <c r="V819" s="37">
        <f>(INDEX(V$235:V$238,$D819)*INDEX(V$239:V$255,$F819)+V$194*INDEX(V$121:V$137,$F819)*INDEX(V$151:V$167,$F819))*$E819</f>
        <v/>
      </c>
      <c r="W819" s="37">
        <f>(INDEX(W$235:W$238,$D819)*INDEX(W$239:W$255,$F819)+W$194*INDEX(W$121:W$137,$F819)*INDEX(W$151:W$167,$F819))*$E819</f>
        <v/>
      </c>
      <c r="X819" s="37">
        <f>(INDEX(X$235:X$238,$D819)*INDEX(X$239:X$255,$F819)+X$194*INDEX(X$121:X$137,$F819)*INDEX(X$151:X$167,$F819))*$E819</f>
        <v/>
      </c>
      <c r="Y819" s="37">
        <f>(INDEX(Y$235:Y$238,$D819)*INDEX(Y$239:Y$255,$F819)+Y$194*INDEX(Y$121:Y$137,$F819)*INDEX(Y$151:Y$167,$F819))*$E819</f>
        <v/>
      </c>
      <c r="Z819" s="37">
        <f>(INDEX(Z$235:Z$238,$D819)*INDEX(Z$239:Z$255,$F819)+Z$194*INDEX(Z$121:Z$137,$F819)*INDEX(Z$151:Z$167,$F819))*$E819</f>
        <v/>
      </c>
      <c r="AA819" s="37">
        <f>(INDEX(AA$235:AA$238,$D819)*INDEX(AA$239:AA$255,$F819)+AA$194*INDEX(AA$121:AA$137,$F819)*INDEX(AA$151:AA$167,$F819))*$E819</f>
        <v/>
      </c>
      <c r="AB819" s="37">
        <f>(INDEX(AB$235:AB$238,$D819)*INDEX(AB$239:AB$255,$F819)+AB$194*INDEX(AB$121:AB$137,$F819)*INDEX(AB$151:AB$167,$F819))*$E819</f>
        <v/>
      </c>
      <c r="AC819" s="37">
        <f>(INDEX(AC$235:AC$238,$D819)*INDEX(AC$239:AC$255,$F819)+AC$194*INDEX(AC$121:AC$137,$F819)*INDEX(AC$151:AC$167,$F819))*$E819</f>
        <v/>
      </c>
      <c r="AD819" s="40">
        <f>SHADOWEFF(INDEX(AD$235:AD$238,$D819),INDEX(AD$239:AD$255,$F819),AD$194,INDEX(AD$121:AD$137,$F819),INDEX(AD$151:AD$167,$F819),$E819)</f>
        <v/>
      </c>
      <c r="AF819" s="11">
        <f>LOWER(Settings!$C$4)&amp;".mit."&amp;$A819&amp;IF($C819="","","."&amp;$C819&amp;"."&amp;$B819)&amp;IF(INDEX(Variables!$D$5:$D$105,MATCH($A819,Variables!$A$5:$A$105,0))="","","."&amp;INDEX(Variables!$D$5:$D$105,MATCH($A819,Variables!$A$5:$A$105,0)))&amp;"."&amp;AF$5</f>
        <v/>
      </c>
      <c r="AG819" s="38">
        <f>(INDEX(AG$235:AG$238,$D819)*INDEX(AG$239:AG$255,$F819)+AG$194*INDEX(AG$121:AG$137,$F819)*INDEX(AG$151:AG$167,$F819))*$E819</f>
        <v/>
      </c>
      <c r="AH819" s="37">
        <f>(INDEX(AH$235:AH$238,$D819)*INDEX(AH$239:AH$255,$F819)+AH$194*INDEX(AH$121:AH$137,$F819)*INDEX(AH$151:AH$167,$F819))*$E819</f>
        <v/>
      </c>
      <c r="AI819" s="37">
        <f>(INDEX(AI$235:AI$238,$D819)*INDEX(AI$239:AI$255,$F819)+AI$194*INDEX(AI$121:AI$137,$F819)*INDEX(AI$151:AI$167,$F819))*$E819</f>
        <v/>
      </c>
      <c r="AJ819" s="37">
        <f>(INDEX(AJ$235:AJ$238,$D819)*INDEX(AJ$239:AJ$255,$F819)+AJ$194*INDEX(AJ$121:AJ$137,$F819)*INDEX(AJ$151:AJ$167,$F819))*$E819</f>
        <v/>
      </c>
      <c r="AK819" s="37">
        <f>(INDEX(AK$235:AK$238,$D819)*INDEX(AK$239:AK$255,$F819)+AK$194*INDEX(AK$121:AK$137,$F819)*INDEX(AK$151:AK$167,$F819))*$E819</f>
        <v/>
      </c>
      <c r="AL819" s="37">
        <f>(INDEX(AL$235:AL$238,$D819)*INDEX(AL$239:AL$255,$F819)+AL$194*INDEX(AL$121:AL$137,$F819)*INDEX(AL$151:AL$167,$F819))*$E819</f>
        <v/>
      </c>
      <c r="AM819" s="37">
        <f>(INDEX(AM$235:AM$238,$D819)*INDEX(AM$239:AM$255,$F819)+AM$194*INDEX(AM$121:AM$137,$F819)*INDEX(AM$151:AM$167,$F819))*$E819</f>
        <v/>
      </c>
      <c r="AN819" s="37">
        <f>(INDEX(AN$235:AN$238,$D819)*INDEX(AN$239:AN$255,$F819)+AN$194*INDEX(AN$121:AN$137,$F819)*INDEX(AN$151:AN$167,$F819))*$E819</f>
        <v/>
      </c>
      <c r="AO819" s="37">
        <f>(INDEX(AO$235:AO$238,$D819)*INDEX(AO$239:AO$255,$F819)+AO$194*INDEX(AO$121:AO$137,$F819)*INDEX(AO$151:AO$167,$F819))*$E819</f>
        <v/>
      </c>
      <c r="AP819" s="37">
        <f>(INDEX(AP$235:AP$238,$D819)*INDEX(AP$239:AP$255,$F819)+AP$194*INDEX(AP$121:AP$137,$F819)*INDEX(AP$151:AP$167,$F819))*$E819</f>
        <v/>
      </c>
      <c r="AQ819" s="37">
        <f>(INDEX(AQ$235:AQ$238,$D819)*INDEX(AQ$239:AQ$255,$F819)+AQ$194*INDEX(AQ$121:AQ$137,$F819)*INDEX(AQ$151:AQ$167,$F819))*$E819</f>
        <v/>
      </c>
      <c r="AR819" s="37">
        <f>(INDEX(AR$235:AR$238,$D819)*INDEX(AR$239:AR$255,$F819)+AR$194*INDEX(AR$121:AR$137,$F819)*INDEX(AR$151:AR$167,$F819))*$E819</f>
        <v/>
      </c>
      <c r="AS819" s="37">
        <f>(INDEX(AS$235:AS$238,$D819)*INDEX(AS$239:AS$255,$F819)+AS$194*INDEX(AS$121:AS$137,$F819)*INDEX(AS$151:AS$167,$F819))*$E819</f>
        <v/>
      </c>
      <c r="AT819" s="37">
        <f>(INDEX(AT$235:AT$238,$D819)*INDEX(AT$239:AT$255,$F819)+AT$194*INDEX(AT$121:AT$137,$F819)*INDEX(AT$151:AT$167,$F819))*$E819</f>
        <v/>
      </c>
      <c r="AU819" s="37">
        <f>(INDEX(AU$235:AU$238,$D819)*INDEX(AU$239:AU$255,$F819)+AU$194*INDEX(AU$121:AU$137,$F819)*INDEX(AU$151:AU$167,$F819))*$E819</f>
        <v/>
      </c>
      <c r="AV819" s="37">
        <f>(INDEX(AV$235:AV$238,$D819)*INDEX(AV$239:AV$255,$F819)+AV$194*INDEX(AV$121:AV$137,$F819)*INDEX(AV$151:AV$167,$F819))*$E819</f>
        <v/>
      </c>
      <c r="AW819" s="37">
        <f>(INDEX(AW$235:AW$238,$D819)*INDEX(AW$239:AW$255,$F819)+AW$194*INDEX(AW$121:AW$137,$F819)*INDEX(AW$151:AW$167,$F819))*$E819</f>
        <v/>
      </c>
      <c r="AX819" s="37">
        <f>(INDEX(AX$235:AX$238,$D819)*INDEX(AX$239:AX$255,$F819)+AX$194*INDEX(AX$121:AX$137,$F819)*INDEX(AX$151:AX$167,$F819))*$E819</f>
        <v/>
      </c>
      <c r="AY819" s="40">
        <f>SHADOWEFF(INDEX(AY$235:AY$238,$D819),INDEX(AY$239:AY$255,$F819),AY$194,INDEX(AY$121:AY$137,$F819),INDEX(AY$151:AY$167,$F819),$E819)</f>
        <v/>
      </c>
    </row>
    <row r="820" hidden="1" outlineLevel="2"/>
    <row r="821" hidden="1" outlineLevel="2">
      <c r="A821" s="14" t="inlineStr">
        <is>
          <t>ener</t>
        </is>
      </c>
      <c r="B821" s="14" t="inlineStr">
        <is>
          <t>coa</t>
        </is>
      </c>
      <c r="C821" s="14" t="inlineStr">
        <is>
          <t>res</t>
        </is>
      </c>
      <c r="D821" s="37">
        <f>INDEX(Inputs!$N$5:$N$132,MATCH($B821&amp;"|"&amp;$C821,Inputs!$A$5:$A$132,0))</f>
        <v/>
      </c>
      <c r="E821" s="37">
        <f>INDEX(Inputs!$O$5:$O$132,MATCH($B821&amp;"|"&amp;$C821,Inputs!$A$5:$A$132,0))</f>
        <v/>
      </c>
      <c r="F821" s="37">
        <f>INDEX(Inputs!$P$5:$P$132,MATCH($B821&amp;"|"&amp;$C821,Inputs!$A$5:$A$132,0))</f>
        <v/>
      </c>
      <c r="G821" s="37">
        <f>INDEX(Inputs!$Q$5:$Q$132,MATCH($B821&amp;"|"&amp;$C821,Inputs!$A$5:$A$132,0))</f>
        <v/>
      </c>
      <c r="H821" s="14">
        <f>INDEX(Variables!$B$5:$B$105,MATCH($A821,Variables!$A$5:$A$105,0))&amp;IF($C821="",""," | "&amp;INDEX(Mapping!$B$5:$B$26,MATCH($C821,Mapping!$A$5:$A$26,0))&amp;" | "&amp;INDEX(Mapping!$B$30:$B$41,MATCH($B821,Mapping!$A$30:$A$41,0)))</f>
        <v/>
      </c>
      <c r="I821" s="14">
        <f>INDEX(Variables!$C$5:$C$105,MATCH($A821,Variables!$A$5:$A$105,0))</f>
        <v/>
      </c>
      <c r="J821" s="14">
        <f>INDEX(Variables!$E$5:$E$105,MATCH($A821,Variables!$A$5:$A$105,0))</f>
        <v/>
      </c>
      <c r="K821" s="11">
        <f>LOWER(Settings!$C$4)&amp;".mit."&amp;$A821&amp;IF($C821="","","."&amp;$C821&amp;"."&amp;$B821)&amp;IF(INDEX(Variables!$D$5:$D$105,MATCH($A821,Variables!$A$5:$A$105,0))="","","."&amp;INDEX(Variables!$D$5:$D$105,MATCH($A821,Variables!$A$5:$A$105,0)))&amp;"."&amp;K$5</f>
        <v/>
      </c>
      <c r="L821" s="44">
        <f>INDEX(Inputs!$U$5:$U$132,MATCH($B821&amp;"|"&amp;$C821,Inputs!$A$5:$A$132,0))</f>
        <v/>
      </c>
      <c r="M821" s="45">
        <f>L821*(1/(1+$G821))^(1+$E821)*(1+M$7)^$D821*(M803/L803)^$E821*((M803+M812)/(L803+L812))^($F821*(1+$E821))</f>
        <v/>
      </c>
      <c r="N821" s="45">
        <f>M821*(1/(1+$G821))^(1+$E821)*(1+N$7)^$D821*(N803/M803)^$E821*((N803+N812)/(M803+M812))^($F821*(1+$E821))</f>
        <v/>
      </c>
      <c r="O821" s="45">
        <f>N821*(1/(1+$G821))^(1+$E821)*(1+O$7)^$D821*(O803/N803)^$E821*((O803+O812)/(N803+N812))^($F821*(1+$E821))</f>
        <v/>
      </c>
      <c r="P821" s="45">
        <f>O821*(1/(1+$G821))^(1+$E821)*(1+P$7)^$D821*(P803/O803)^$E821*((P803+P812)/(O803+O812))^($F821*(1+$E821))</f>
        <v/>
      </c>
      <c r="Q821" s="45">
        <f>P821*(1/(1+$G821))^(1+$E821)*(1+Q$7)^$D821*(Q803/P803)^$E821*((Q803+Q812)/(P803+P812))^($F821*(1+$E821))</f>
        <v/>
      </c>
      <c r="R821" s="45">
        <f>Q821*(1/(1+$G821))^(1+$E821)*(1+R$7)^$D821*(R803/Q803)^$E821*((R803+R812)/(Q803+Q812))^($F821*(1+$E821))</f>
        <v/>
      </c>
      <c r="S821" s="45">
        <f>R821*(1/(1+$G821))^(1+$E821)*(1+S$7)^$D821*(S803/R803)^$E821*((S803+S812)/(R803+R812))^($F821*(1+$E821))</f>
        <v/>
      </c>
      <c r="T821" s="45">
        <f>S821*(1/(1+$G821))^(1+$E821)*(1+T$7)^$D821*(T803/S803)^$E821*((T803+T812)/(S803+S812))^($F821*(1+$E821))</f>
        <v/>
      </c>
      <c r="U821" s="45">
        <f>T821*(1/(1+$G821))^(1+$E821)*(1+U$7)^$D821*(U803/T803)^$E821*((U803+U812)/(T803+T812))^($F821*(1+$E821))</f>
        <v/>
      </c>
      <c r="V821" s="45">
        <f>U821*(1/(1+$G821))^(1+$E821)*(1+V$7)^$D821*(V803/U803)^$E821*((V803+V812)/(U803+U812))^($F821*(1+$E821))</f>
        <v/>
      </c>
      <c r="W821" s="45">
        <f>V821*(1/(1+$G821))^(1+$E821)*(1+W$7)^$D821*(W803/V803)^$E821*((W803+W812)/(V803+V812))^($F821*(1+$E821))</f>
        <v/>
      </c>
      <c r="X821" s="45">
        <f>W821*(1/(1+$G821))^(1+$E821)*(1+X$7)^$D821*(X803/W803)^$E821*((X803+X812)/(W803+W812))^($F821*(1+$E821))</f>
        <v/>
      </c>
      <c r="Y821" s="45">
        <f>X821*(1/(1+$G821))^(1+$E821)*(1+Y$7)^$D821*(Y803/X803)^$E821*((Y803+Y812)/(X803+X812))^($F821*(1+$E821))</f>
        <v/>
      </c>
      <c r="Z821" s="45">
        <f>Y821*(1/(1+$G821))^(1+$E821)*(1+Z$7)^$D821*(Z803/Y803)^$E821*((Z803+Z812)/(Y803+Y812))^($F821*(1+$E821))</f>
        <v/>
      </c>
      <c r="AA821" s="45">
        <f>Z821*(1/(1+$G821))^(1+$E821)*(1+AA$7)^$D821*(AA803/Z803)^$E821*((AA803+AA812)/(Z803+Z812))^($F821*(1+$E821))</f>
        <v/>
      </c>
      <c r="AB821" s="45">
        <f>AA821*(1/(1+$G821))^(1+$E821)*(1+AB$7)^$D821*(AB803/AA803)^$E821*((AB803+AB812)/(AA803+AA812))^($F821*(1+$E821))</f>
        <v/>
      </c>
      <c r="AC821" s="45">
        <f>AB821*(1/(1+$G821))^(1+$E821)*(1+AC$7)^$D821*(AC803/AB803)^$E821*((AC803+AC812)/(AB803+AB812))^($F821*(1+$E821))</f>
        <v/>
      </c>
      <c r="AD821" s="46">
        <f>FUELUSE(AC821,AD803,AC803,AD812,AC812,AD$7,$D821,$E821,$F821,$G821)</f>
        <v/>
      </c>
      <c r="AF821" s="11">
        <f>LOWER(Settings!$C$4)&amp;".mit."&amp;$A821&amp;IF($C821="","","."&amp;$C821&amp;"."&amp;$B821)&amp;IF(INDEX(Variables!$D$5:$D$105,MATCH($A821,Variables!$A$5:$A$105,0))="","","."&amp;INDEX(Variables!$D$5:$D$105,MATCH($A821,Variables!$A$5:$A$105,0)))&amp;"."&amp;AF$5</f>
        <v/>
      </c>
      <c r="AG821" s="44">
        <f>INDEX(Inputs!$U$5:$U$132,MATCH($B821&amp;"|"&amp;$C821,Inputs!$A$5:$A$132,0))</f>
        <v/>
      </c>
      <c r="AH821" s="45">
        <f>AG821*(1/(1+$G821))^(1+$E821)*(1+AH$7)^$D821*(AH803/AG803)^$E821*((AH803+AH812)/(AG803+AG812))^($F821*(1+$E821))</f>
        <v/>
      </c>
      <c r="AI821" s="45">
        <f>AH821*(1/(1+$G821))^(1+$E821)*(1+AI$7)^$D821*(AI803/AH803)^$E821*((AI803+AI812)/(AH803+AH812))^($F821*(1+$E821))</f>
        <v/>
      </c>
      <c r="AJ821" s="45">
        <f>AI821*(1/(1+$G821))^(1+$E821)*(1+AJ$7)^$D821*(AJ803/AI803)^$E821*((AJ803+AJ812)/(AI803+AI812))^($F821*(1+$E821))</f>
        <v/>
      </c>
      <c r="AK821" s="45">
        <f>AJ821*(1/(1+$G821))^(1+$E821)*(1+AK$7)^$D821*(AK803/AJ803)^$E821*((AK803+AK812)/(AJ803+AJ812))^($F821*(1+$E821))</f>
        <v/>
      </c>
      <c r="AL821" s="45">
        <f>AK821*(1/(1+$G821))^(1+$E821)*(1+AL$7)^$D821*(AL803/AK803)^$E821*((AL803+AL812)/(AK803+AK812))^($F821*(1+$E821))</f>
        <v/>
      </c>
      <c r="AM821" s="45">
        <f>AL821*(1/(1+$G821))^(1+$E821)*(1+AM$7)^$D821*(AM803/AL803)^$E821*((AM803+AM812)/(AL803+AL812))^($F821*(1+$E821))</f>
        <v/>
      </c>
      <c r="AN821" s="45">
        <f>AM821*(1/(1+$G821))^(1+$E821)*(1+AN$7)^$D821*(AN803/AM803)^$E821*((AN803+AN812)/(AM803+AM812))^($F821*(1+$E821))</f>
        <v/>
      </c>
      <c r="AO821" s="45">
        <f>AN821*(1/(1+$G821))^(1+$E821)*(1+AO$7)^$D821*(AO803/AN803)^$E821*((AO803+AO812)/(AN803+AN812))^($F821*(1+$E821))</f>
        <v/>
      </c>
      <c r="AP821" s="45">
        <f>AO821*(1/(1+$G821))^(1+$E821)*(1+AP$7)^$D821*(AP803/AO803)^$E821*((AP803+AP812)/(AO803+AO812))^($F821*(1+$E821))</f>
        <v/>
      </c>
      <c r="AQ821" s="45">
        <f>AP821*(1/(1+$G821))^(1+$E821)*(1+AQ$7)^$D821*(AQ803/AP803)^$E821*((AQ803+AQ812)/(AP803+AP812))^($F821*(1+$E821))</f>
        <v/>
      </c>
      <c r="AR821" s="45">
        <f>AQ821*(1/(1+$G821))^(1+$E821)*(1+AR$7)^$D821*(AR803/AQ803)^$E821*((AR803+AR812)/(AQ803+AQ812))^($F821*(1+$E821))</f>
        <v/>
      </c>
      <c r="AS821" s="45">
        <f>AR821*(1/(1+$G821))^(1+$E821)*(1+AS$7)^$D821*(AS803/AR803)^$E821*((AS803+AS812)/(AR803+AR812))^($F821*(1+$E821))</f>
        <v/>
      </c>
      <c r="AT821" s="45">
        <f>AS821*(1/(1+$G821))^(1+$E821)*(1+AT$7)^$D821*(AT803/AS803)^$E821*((AT803+AT812)/(AS803+AS812))^($F821*(1+$E821))</f>
        <v/>
      </c>
      <c r="AU821" s="45">
        <f>AT821*(1/(1+$G821))^(1+$E821)*(1+AU$7)^$D821*(AU803/AT803)^$E821*((AU803+AU812)/(AT803+AT812))^($F821*(1+$E821))</f>
        <v/>
      </c>
      <c r="AV821" s="45">
        <f>AU821*(1/(1+$G821))^(1+$E821)*(1+AV$7)^$D821*(AV803/AU803)^$E821*((AV803+AV812)/(AU803+AU812))^($F821*(1+$E821))</f>
        <v/>
      </c>
      <c r="AW821" s="45">
        <f>AV821*(1/(1+$G821))^(1+$E821)*(1+AW$7)^$D821*(AW803/AV803)^$E821*((AW803+AW812)/(AV803+AV812))^($F821*(1+$E821))</f>
        <v/>
      </c>
      <c r="AX821" s="45">
        <f>AW821*(1/(1+$G821))^(1+$E821)*(1+AX$7)^$D821*(AX803/AW803)^$E821*((AX803+AX812)/(AW803+AW812))^($F821*(1+$E821))</f>
        <v/>
      </c>
      <c r="AY821" s="46">
        <f>FUELUSE(AX821,AY803,AX803,AY812,AX812,AY$7,$D821,$E821,$F821,$G821)</f>
        <v/>
      </c>
    </row>
    <row r="822" hidden="1" outlineLevel="2">
      <c r="A822" s="14" t="inlineStr">
        <is>
          <t>ener</t>
        </is>
      </c>
      <c r="B822" s="14" t="inlineStr">
        <is>
          <t>nga</t>
        </is>
      </c>
      <c r="C822" s="14" t="inlineStr">
        <is>
          <t>res</t>
        </is>
      </c>
      <c r="D822" s="37">
        <f>INDEX(Inputs!$N$5:$N$132,MATCH($B822&amp;"|"&amp;$C822,Inputs!$A$5:$A$132,0))</f>
        <v/>
      </c>
      <c r="E822" s="37">
        <f>INDEX(Inputs!$O$5:$O$132,MATCH($B822&amp;"|"&amp;$C822,Inputs!$A$5:$A$132,0))</f>
        <v/>
      </c>
      <c r="F822" s="37">
        <f>INDEX(Inputs!$P$5:$P$132,MATCH($B822&amp;"|"&amp;$C822,Inputs!$A$5:$A$132,0))</f>
        <v/>
      </c>
      <c r="G822" s="37">
        <f>INDEX(Inputs!$Q$5:$Q$132,MATCH($B822&amp;"|"&amp;$C822,Inputs!$A$5:$A$132,0))</f>
        <v/>
      </c>
      <c r="H822" s="14">
        <f>INDEX(Variables!$B$5:$B$105,MATCH($A822,Variables!$A$5:$A$105,0))&amp;IF($C822="",""," | "&amp;INDEX(Mapping!$B$5:$B$26,MATCH($C822,Mapping!$A$5:$A$26,0))&amp;" | "&amp;INDEX(Mapping!$B$30:$B$41,MATCH($B822,Mapping!$A$30:$A$41,0)))</f>
        <v/>
      </c>
      <c r="I822" s="14">
        <f>INDEX(Variables!$C$5:$C$105,MATCH($A822,Variables!$A$5:$A$105,0))</f>
        <v/>
      </c>
      <c r="J822" s="14">
        <f>INDEX(Variables!$E$5:$E$105,MATCH($A822,Variables!$A$5:$A$105,0))</f>
        <v/>
      </c>
      <c r="K822" s="11">
        <f>LOWER(Settings!$C$4)&amp;".mit."&amp;$A822&amp;IF($C822="","","."&amp;$C822&amp;"."&amp;$B822)&amp;IF(INDEX(Variables!$D$5:$D$105,MATCH($A822,Variables!$A$5:$A$105,0))="","","."&amp;INDEX(Variables!$D$5:$D$105,MATCH($A822,Variables!$A$5:$A$105,0)))&amp;"."&amp;K$5</f>
        <v/>
      </c>
      <c r="L822" s="44">
        <f>INDEX(Inputs!$U$5:$U$132,MATCH($B822&amp;"|"&amp;$C822,Inputs!$A$5:$A$132,0))</f>
        <v/>
      </c>
      <c r="M822" s="45">
        <f>L822*(1/(1+$G822))^(1+$E822)*(1+M$7)^$D822*(M804/L804)^$E822*((M804+M813)/(L804+L813))^($F822*(1+$E822))</f>
        <v/>
      </c>
      <c r="N822" s="45">
        <f>M822*(1/(1+$G822))^(1+$E822)*(1+N$7)^$D822*(N804/M804)^$E822*((N804+N813)/(M804+M813))^($F822*(1+$E822))</f>
        <v/>
      </c>
      <c r="O822" s="45">
        <f>N822*(1/(1+$G822))^(1+$E822)*(1+O$7)^$D822*(O804/N804)^$E822*((O804+O813)/(N804+N813))^($F822*(1+$E822))</f>
        <v/>
      </c>
      <c r="P822" s="45">
        <f>O822*(1/(1+$G822))^(1+$E822)*(1+P$7)^$D822*(P804/O804)^$E822*((P804+P813)/(O804+O813))^($F822*(1+$E822))</f>
        <v/>
      </c>
      <c r="Q822" s="45">
        <f>P822*(1/(1+$G822))^(1+$E822)*(1+Q$7)^$D822*(Q804/P804)^$E822*((Q804+Q813)/(P804+P813))^($F822*(1+$E822))</f>
        <v/>
      </c>
      <c r="R822" s="45">
        <f>Q822*(1/(1+$G822))^(1+$E822)*(1+R$7)^$D822*(R804/Q804)^$E822*((R804+R813)/(Q804+Q813))^($F822*(1+$E822))</f>
        <v/>
      </c>
      <c r="S822" s="45">
        <f>R822*(1/(1+$G822))^(1+$E822)*(1+S$7)^$D822*(S804/R804)^$E822*((S804+S813)/(R804+R813))^($F822*(1+$E822))</f>
        <v/>
      </c>
      <c r="T822" s="45">
        <f>S822*(1/(1+$G822))^(1+$E822)*(1+T$7)^$D822*(T804/S804)^$E822*((T804+T813)/(S804+S813))^($F822*(1+$E822))</f>
        <v/>
      </c>
      <c r="U822" s="45">
        <f>T822*(1/(1+$G822))^(1+$E822)*(1+U$7)^$D822*(U804/T804)^$E822*((U804+U813)/(T804+T813))^($F822*(1+$E822))</f>
        <v/>
      </c>
      <c r="V822" s="45">
        <f>U822*(1/(1+$G822))^(1+$E822)*(1+V$7)^$D822*(V804/U804)^$E822*((V804+V813)/(U804+U813))^($F822*(1+$E822))</f>
        <v/>
      </c>
      <c r="W822" s="45">
        <f>V822*(1/(1+$G822))^(1+$E822)*(1+W$7)^$D822*(W804/V804)^$E822*((W804+W813)/(V804+V813))^($F822*(1+$E822))</f>
        <v/>
      </c>
      <c r="X822" s="45">
        <f>W822*(1/(1+$G822))^(1+$E822)*(1+X$7)^$D822*(X804/W804)^$E822*((X804+X813)/(W804+W813))^($F822*(1+$E822))</f>
        <v/>
      </c>
      <c r="Y822" s="45">
        <f>X822*(1/(1+$G822))^(1+$E822)*(1+Y$7)^$D822*(Y804/X804)^$E822*((Y804+Y813)/(X804+X813))^($F822*(1+$E822))</f>
        <v/>
      </c>
      <c r="Z822" s="45">
        <f>Y822*(1/(1+$G822))^(1+$E822)*(1+Z$7)^$D822*(Z804/Y804)^$E822*((Z804+Z813)/(Y804+Y813))^($F822*(1+$E822))</f>
        <v/>
      </c>
      <c r="AA822" s="45">
        <f>Z822*(1/(1+$G822))^(1+$E822)*(1+AA$7)^$D822*(AA804/Z804)^$E822*((AA804+AA813)/(Z804+Z813))^($F822*(1+$E822))</f>
        <v/>
      </c>
      <c r="AB822" s="45">
        <f>AA822*(1/(1+$G822))^(1+$E822)*(1+AB$7)^$D822*(AB804/AA804)^$E822*((AB804+AB813)/(AA804+AA813))^($F822*(1+$E822))</f>
        <v/>
      </c>
      <c r="AC822" s="45">
        <f>AB822*(1/(1+$G822))^(1+$E822)*(1+AC$7)^$D822*(AC804/AB804)^$E822*((AC804+AC813)/(AB804+AB813))^($F822*(1+$E822))</f>
        <v/>
      </c>
      <c r="AD822" s="46">
        <f>FUELUSE(AC822,AD804,AC804,AD813,AC813,AD$7,$D822,$E822,$F822,$G822)</f>
        <v/>
      </c>
      <c r="AF822" s="11">
        <f>LOWER(Settings!$C$4)&amp;".mit."&amp;$A822&amp;IF($C822="","","."&amp;$C822&amp;"."&amp;$B822)&amp;IF(INDEX(Variables!$D$5:$D$105,MATCH($A822,Variables!$A$5:$A$105,0))="","","."&amp;INDEX(Variables!$D$5:$D$105,MATCH($A822,Variables!$A$5:$A$105,0)))&amp;"."&amp;AF$5</f>
        <v/>
      </c>
      <c r="AG822" s="44">
        <f>INDEX(Inputs!$U$5:$U$132,MATCH($B822&amp;"|"&amp;$C822,Inputs!$A$5:$A$132,0))</f>
        <v/>
      </c>
      <c r="AH822" s="45">
        <f>AG822*(1/(1+$G822))^(1+$E822)*(1+AH$7)^$D822*(AH804/AG804)^$E822*((AH804+AH813)/(AG804+AG813))^($F822*(1+$E822))</f>
        <v/>
      </c>
      <c r="AI822" s="45">
        <f>AH822*(1/(1+$G822))^(1+$E822)*(1+AI$7)^$D822*(AI804/AH804)^$E822*((AI804+AI813)/(AH804+AH813))^($F822*(1+$E822))</f>
        <v/>
      </c>
      <c r="AJ822" s="45">
        <f>AI822*(1/(1+$G822))^(1+$E822)*(1+AJ$7)^$D822*(AJ804/AI804)^$E822*((AJ804+AJ813)/(AI804+AI813))^($F822*(1+$E822))</f>
        <v/>
      </c>
      <c r="AK822" s="45">
        <f>AJ822*(1/(1+$G822))^(1+$E822)*(1+AK$7)^$D822*(AK804/AJ804)^$E822*((AK804+AK813)/(AJ804+AJ813))^($F822*(1+$E822))</f>
        <v/>
      </c>
      <c r="AL822" s="45">
        <f>AK822*(1/(1+$G822))^(1+$E822)*(1+AL$7)^$D822*(AL804/AK804)^$E822*((AL804+AL813)/(AK804+AK813))^($F822*(1+$E822))</f>
        <v/>
      </c>
      <c r="AM822" s="45">
        <f>AL822*(1/(1+$G822))^(1+$E822)*(1+AM$7)^$D822*(AM804/AL804)^$E822*((AM804+AM813)/(AL804+AL813))^($F822*(1+$E822))</f>
        <v/>
      </c>
      <c r="AN822" s="45">
        <f>AM822*(1/(1+$G822))^(1+$E822)*(1+AN$7)^$D822*(AN804/AM804)^$E822*((AN804+AN813)/(AM804+AM813))^($F822*(1+$E822))</f>
        <v/>
      </c>
      <c r="AO822" s="45">
        <f>AN822*(1/(1+$G822))^(1+$E822)*(1+AO$7)^$D822*(AO804/AN804)^$E822*((AO804+AO813)/(AN804+AN813))^($F822*(1+$E822))</f>
        <v/>
      </c>
      <c r="AP822" s="45">
        <f>AO822*(1/(1+$G822))^(1+$E822)*(1+AP$7)^$D822*(AP804/AO804)^$E822*((AP804+AP813)/(AO804+AO813))^($F822*(1+$E822))</f>
        <v/>
      </c>
      <c r="AQ822" s="45">
        <f>AP822*(1/(1+$G822))^(1+$E822)*(1+AQ$7)^$D822*(AQ804/AP804)^$E822*((AQ804+AQ813)/(AP804+AP813))^($F822*(1+$E822))</f>
        <v/>
      </c>
      <c r="AR822" s="45">
        <f>AQ822*(1/(1+$G822))^(1+$E822)*(1+AR$7)^$D822*(AR804/AQ804)^$E822*((AR804+AR813)/(AQ804+AQ813))^($F822*(1+$E822))</f>
        <v/>
      </c>
      <c r="AS822" s="45">
        <f>AR822*(1/(1+$G822))^(1+$E822)*(1+AS$7)^$D822*(AS804/AR804)^$E822*((AS804+AS813)/(AR804+AR813))^($F822*(1+$E822))</f>
        <v/>
      </c>
      <c r="AT822" s="45">
        <f>AS822*(1/(1+$G822))^(1+$E822)*(1+AT$7)^$D822*(AT804/AS804)^$E822*((AT804+AT813)/(AS804+AS813))^($F822*(1+$E822))</f>
        <v/>
      </c>
      <c r="AU822" s="45">
        <f>AT822*(1/(1+$G822))^(1+$E822)*(1+AU$7)^$D822*(AU804/AT804)^$E822*((AU804+AU813)/(AT804+AT813))^($F822*(1+$E822))</f>
        <v/>
      </c>
      <c r="AV822" s="45">
        <f>AU822*(1/(1+$G822))^(1+$E822)*(1+AV$7)^$D822*(AV804/AU804)^$E822*((AV804+AV813)/(AU804+AU813))^($F822*(1+$E822))</f>
        <v/>
      </c>
      <c r="AW822" s="45">
        <f>AV822*(1/(1+$G822))^(1+$E822)*(1+AW$7)^$D822*(AW804/AV804)^$E822*((AW804+AW813)/(AV804+AV813))^($F822*(1+$E822))</f>
        <v/>
      </c>
      <c r="AX822" s="45">
        <f>AW822*(1/(1+$G822))^(1+$E822)*(1+AX$7)^$D822*(AX804/AW804)^$E822*((AX804+AX813)/(AW804+AW813))^($F822*(1+$E822))</f>
        <v/>
      </c>
      <c r="AY822" s="46">
        <f>FUELUSE(AX822,AY804,AX804,AY813,AX813,AY$7,$D822,$E822,$F822,$G822)</f>
        <v/>
      </c>
    </row>
    <row r="823" hidden="1" outlineLevel="2">
      <c r="A823" s="14" t="inlineStr">
        <is>
          <t>ener</t>
        </is>
      </c>
      <c r="B823" s="14" t="inlineStr">
        <is>
          <t>gso</t>
        </is>
      </c>
      <c r="C823" s="14" t="inlineStr">
        <is>
          <t>res</t>
        </is>
      </c>
      <c r="D823" s="37">
        <f>INDEX(Inputs!$N$5:$N$132,MATCH($B823&amp;"|"&amp;$C823,Inputs!$A$5:$A$132,0))</f>
        <v/>
      </c>
      <c r="E823" s="37">
        <f>INDEX(Inputs!$O$5:$O$132,MATCH($B823&amp;"|"&amp;$C823,Inputs!$A$5:$A$132,0))</f>
        <v/>
      </c>
      <c r="F823" s="37">
        <f>INDEX(Inputs!$P$5:$P$132,MATCH($B823&amp;"|"&amp;$C823,Inputs!$A$5:$A$132,0))</f>
        <v/>
      </c>
      <c r="G823" s="37">
        <f>INDEX(Inputs!$Q$5:$Q$132,MATCH($B823&amp;"|"&amp;$C823,Inputs!$A$5:$A$132,0))</f>
        <v/>
      </c>
      <c r="H823" s="14">
        <f>INDEX(Variables!$B$5:$B$105,MATCH($A823,Variables!$A$5:$A$105,0))&amp;IF($C823="",""," | "&amp;INDEX(Mapping!$B$5:$B$26,MATCH($C823,Mapping!$A$5:$A$26,0))&amp;" | "&amp;INDEX(Mapping!$B$30:$B$41,MATCH($B823,Mapping!$A$30:$A$41,0)))</f>
        <v/>
      </c>
      <c r="I823" s="14">
        <f>INDEX(Variables!$C$5:$C$105,MATCH($A823,Variables!$A$5:$A$105,0))</f>
        <v/>
      </c>
      <c r="J823" s="14">
        <f>INDEX(Variables!$E$5:$E$105,MATCH($A823,Variables!$A$5:$A$105,0))</f>
        <v/>
      </c>
      <c r="K823" s="11">
        <f>LOWER(Settings!$C$4)&amp;".mit."&amp;$A823&amp;IF($C823="","","."&amp;$C823&amp;"."&amp;$B823)&amp;IF(INDEX(Variables!$D$5:$D$105,MATCH($A823,Variables!$A$5:$A$105,0))="","","."&amp;INDEX(Variables!$D$5:$D$105,MATCH($A823,Variables!$A$5:$A$105,0)))&amp;"."&amp;K$5</f>
        <v/>
      </c>
      <c r="L823" s="44">
        <f>INDEX(Inputs!$U$5:$U$132,MATCH($B823&amp;"|"&amp;$C823,Inputs!$A$5:$A$132,0))</f>
        <v/>
      </c>
      <c r="M823" s="45">
        <f>L823*(1/(1+$G823))^(1+$E823)*(1+M$7)^$D823*(M805/L805)^$E823*((M805+M814)/(L805+L814))^($F823*(1+$E823))</f>
        <v/>
      </c>
      <c r="N823" s="45">
        <f>M823*(1/(1+$G823))^(1+$E823)*(1+N$7)^$D823*(N805/M805)^$E823*((N805+N814)/(M805+M814))^($F823*(1+$E823))</f>
        <v/>
      </c>
      <c r="O823" s="45">
        <f>N823*(1/(1+$G823))^(1+$E823)*(1+O$7)^$D823*(O805/N805)^$E823*((O805+O814)/(N805+N814))^($F823*(1+$E823))</f>
        <v/>
      </c>
      <c r="P823" s="45">
        <f>O823*(1/(1+$G823))^(1+$E823)*(1+P$7)^$D823*(P805/O805)^$E823*((P805+P814)/(O805+O814))^($F823*(1+$E823))</f>
        <v/>
      </c>
      <c r="Q823" s="45">
        <f>P823*(1/(1+$G823))^(1+$E823)*(1+Q$7)^$D823*(Q805/P805)^$E823*((Q805+Q814)/(P805+P814))^($F823*(1+$E823))</f>
        <v/>
      </c>
      <c r="R823" s="45">
        <f>Q823*(1/(1+$G823))^(1+$E823)*(1+R$7)^$D823*(R805/Q805)^$E823*((R805+R814)/(Q805+Q814))^($F823*(1+$E823))</f>
        <v/>
      </c>
      <c r="S823" s="45">
        <f>R823*(1/(1+$G823))^(1+$E823)*(1+S$7)^$D823*(S805/R805)^$E823*((S805+S814)/(R805+R814))^($F823*(1+$E823))</f>
        <v/>
      </c>
      <c r="T823" s="45">
        <f>S823*(1/(1+$G823))^(1+$E823)*(1+T$7)^$D823*(T805/S805)^$E823*((T805+T814)/(S805+S814))^($F823*(1+$E823))</f>
        <v/>
      </c>
      <c r="U823" s="45">
        <f>T823*(1/(1+$G823))^(1+$E823)*(1+U$7)^$D823*(U805/T805)^$E823*((U805+U814)/(T805+T814))^($F823*(1+$E823))</f>
        <v/>
      </c>
      <c r="V823" s="45">
        <f>U823*(1/(1+$G823))^(1+$E823)*(1+V$7)^$D823*(V805/U805)^$E823*((V805+V814)/(U805+U814))^($F823*(1+$E823))</f>
        <v/>
      </c>
      <c r="W823" s="45">
        <f>V823*(1/(1+$G823))^(1+$E823)*(1+W$7)^$D823*(W805/V805)^$E823*((W805+W814)/(V805+V814))^($F823*(1+$E823))</f>
        <v/>
      </c>
      <c r="X823" s="45">
        <f>W823*(1/(1+$G823))^(1+$E823)*(1+X$7)^$D823*(X805/W805)^$E823*((X805+X814)/(W805+W814))^($F823*(1+$E823))</f>
        <v/>
      </c>
      <c r="Y823" s="45">
        <f>X823*(1/(1+$G823))^(1+$E823)*(1+Y$7)^$D823*(Y805/X805)^$E823*((Y805+Y814)/(X805+X814))^($F823*(1+$E823))</f>
        <v/>
      </c>
      <c r="Z823" s="45">
        <f>Y823*(1/(1+$G823))^(1+$E823)*(1+Z$7)^$D823*(Z805/Y805)^$E823*((Z805+Z814)/(Y805+Y814))^($F823*(1+$E823))</f>
        <v/>
      </c>
      <c r="AA823" s="45">
        <f>Z823*(1/(1+$G823))^(1+$E823)*(1+AA$7)^$D823*(AA805/Z805)^$E823*((AA805+AA814)/(Z805+Z814))^($F823*(1+$E823))</f>
        <v/>
      </c>
      <c r="AB823" s="45">
        <f>AA823*(1/(1+$G823))^(1+$E823)*(1+AB$7)^$D823*(AB805/AA805)^$E823*((AB805+AB814)/(AA805+AA814))^($F823*(1+$E823))</f>
        <v/>
      </c>
      <c r="AC823" s="45">
        <f>AB823*(1/(1+$G823))^(1+$E823)*(1+AC$7)^$D823*(AC805/AB805)^$E823*((AC805+AC814)/(AB805+AB814))^($F823*(1+$E823))</f>
        <v/>
      </c>
      <c r="AD823" s="46">
        <f>FUELUSE(AC823,AD805,AC805,AD814,AC814,AD$7,$D823,$E823,$F823,$G823)</f>
        <v/>
      </c>
      <c r="AF823" s="11">
        <f>LOWER(Settings!$C$4)&amp;".mit."&amp;$A823&amp;IF($C823="","","."&amp;$C823&amp;"."&amp;$B823)&amp;IF(INDEX(Variables!$D$5:$D$105,MATCH($A823,Variables!$A$5:$A$105,0))="","","."&amp;INDEX(Variables!$D$5:$D$105,MATCH($A823,Variables!$A$5:$A$105,0)))&amp;"."&amp;AF$5</f>
        <v/>
      </c>
      <c r="AG823" s="44">
        <f>INDEX(Inputs!$U$5:$U$132,MATCH($B823&amp;"|"&amp;$C823,Inputs!$A$5:$A$132,0))</f>
        <v/>
      </c>
      <c r="AH823" s="45">
        <f>AG823*(1/(1+$G823))^(1+$E823)*(1+AH$7)^$D823*(AH805/AG805)^$E823*((AH805+AH814)/(AG805+AG814))^($F823*(1+$E823))</f>
        <v/>
      </c>
      <c r="AI823" s="45">
        <f>AH823*(1/(1+$G823))^(1+$E823)*(1+AI$7)^$D823*(AI805/AH805)^$E823*((AI805+AI814)/(AH805+AH814))^($F823*(1+$E823))</f>
        <v/>
      </c>
      <c r="AJ823" s="45">
        <f>AI823*(1/(1+$G823))^(1+$E823)*(1+AJ$7)^$D823*(AJ805/AI805)^$E823*((AJ805+AJ814)/(AI805+AI814))^($F823*(1+$E823))</f>
        <v/>
      </c>
      <c r="AK823" s="45">
        <f>AJ823*(1/(1+$G823))^(1+$E823)*(1+AK$7)^$D823*(AK805/AJ805)^$E823*((AK805+AK814)/(AJ805+AJ814))^($F823*(1+$E823))</f>
        <v/>
      </c>
      <c r="AL823" s="45">
        <f>AK823*(1/(1+$G823))^(1+$E823)*(1+AL$7)^$D823*(AL805/AK805)^$E823*((AL805+AL814)/(AK805+AK814))^($F823*(1+$E823))</f>
        <v/>
      </c>
      <c r="AM823" s="45">
        <f>AL823*(1/(1+$G823))^(1+$E823)*(1+AM$7)^$D823*(AM805/AL805)^$E823*((AM805+AM814)/(AL805+AL814))^($F823*(1+$E823))</f>
        <v/>
      </c>
      <c r="AN823" s="45">
        <f>AM823*(1/(1+$G823))^(1+$E823)*(1+AN$7)^$D823*(AN805/AM805)^$E823*((AN805+AN814)/(AM805+AM814))^($F823*(1+$E823))</f>
        <v/>
      </c>
      <c r="AO823" s="45">
        <f>AN823*(1/(1+$G823))^(1+$E823)*(1+AO$7)^$D823*(AO805/AN805)^$E823*((AO805+AO814)/(AN805+AN814))^($F823*(1+$E823))</f>
        <v/>
      </c>
      <c r="AP823" s="45">
        <f>AO823*(1/(1+$G823))^(1+$E823)*(1+AP$7)^$D823*(AP805/AO805)^$E823*((AP805+AP814)/(AO805+AO814))^($F823*(1+$E823))</f>
        <v/>
      </c>
      <c r="AQ823" s="45">
        <f>AP823*(1/(1+$G823))^(1+$E823)*(1+AQ$7)^$D823*(AQ805/AP805)^$E823*((AQ805+AQ814)/(AP805+AP814))^($F823*(1+$E823))</f>
        <v/>
      </c>
      <c r="AR823" s="45">
        <f>AQ823*(1/(1+$G823))^(1+$E823)*(1+AR$7)^$D823*(AR805/AQ805)^$E823*((AR805+AR814)/(AQ805+AQ814))^($F823*(1+$E823))</f>
        <v/>
      </c>
      <c r="AS823" s="45">
        <f>AR823*(1/(1+$G823))^(1+$E823)*(1+AS$7)^$D823*(AS805/AR805)^$E823*((AS805+AS814)/(AR805+AR814))^($F823*(1+$E823))</f>
        <v/>
      </c>
      <c r="AT823" s="45">
        <f>AS823*(1/(1+$G823))^(1+$E823)*(1+AT$7)^$D823*(AT805/AS805)^$E823*((AT805+AT814)/(AS805+AS814))^($F823*(1+$E823))</f>
        <v/>
      </c>
      <c r="AU823" s="45">
        <f>AT823*(1/(1+$G823))^(1+$E823)*(1+AU$7)^$D823*(AU805/AT805)^$E823*((AU805+AU814)/(AT805+AT814))^($F823*(1+$E823))</f>
        <v/>
      </c>
      <c r="AV823" s="45">
        <f>AU823*(1/(1+$G823))^(1+$E823)*(1+AV$7)^$D823*(AV805/AU805)^$E823*((AV805+AV814)/(AU805+AU814))^($F823*(1+$E823))</f>
        <v/>
      </c>
      <c r="AW823" s="45">
        <f>AV823*(1/(1+$G823))^(1+$E823)*(1+AW$7)^$D823*(AW805/AV805)^$E823*((AW805+AW814)/(AV805+AV814))^($F823*(1+$E823))</f>
        <v/>
      </c>
      <c r="AX823" s="45">
        <f>AW823*(1/(1+$G823))^(1+$E823)*(1+AX$7)^$D823*(AX805/AW805)^$E823*((AX805+AX814)/(AW805+AW814))^($F823*(1+$E823))</f>
        <v/>
      </c>
      <c r="AY823" s="46">
        <f>FUELUSE(AX823,AY805,AX805,AY814,AX814,AY$7,$D823,$E823,$F823,$G823)</f>
        <v/>
      </c>
    </row>
    <row r="824" hidden="1" outlineLevel="2">
      <c r="A824" s="14" t="inlineStr">
        <is>
          <t>ener</t>
        </is>
      </c>
      <c r="B824" s="14" t="inlineStr">
        <is>
          <t>die</t>
        </is>
      </c>
      <c r="C824" s="14" t="inlineStr">
        <is>
          <t>res</t>
        </is>
      </c>
      <c r="D824" s="37">
        <f>INDEX(Inputs!$N$5:$N$132,MATCH($B824&amp;"|"&amp;$C824,Inputs!$A$5:$A$132,0))</f>
        <v/>
      </c>
      <c r="E824" s="37">
        <f>INDEX(Inputs!$O$5:$O$132,MATCH($B824&amp;"|"&amp;$C824,Inputs!$A$5:$A$132,0))</f>
        <v/>
      </c>
      <c r="F824" s="37">
        <f>INDEX(Inputs!$P$5:$P$132,MATCH($B824&amp;"|"&amp;$C824,Inputs!$A$5:$A$132,0))</f>
        <v/>
      </c>
      <c r="G824" s="37">
        <f>INDEX(Inputs!$Q$5:$Q$132,MATCH($B824&amp;"|"&amp;$C824,Inputs!$A$5:$A$132,0))</f>
        <v/>
      </c>
      <c r="H824" s="14">
        <f>INDEX(Variables!$B$5:$B$105,MATCH($A824,Variables!$A$5:$A$105,0))&amp;IF($C824="",""," | "&amp;INDEX(Mapping!$B$5:$B$26,MATCH($C824,Mapping!$A$5:$A$26,0))&amp;" | "&amp;INDEX(Mapping!$B$30:$B$41,MATCH($B824,Mapping!$A$30:$A$41,0)))</f>
        <v/>
      </c>
      <c r="I824" s="14">
        <f>INDEX(Variables!$C$5:$C$105,MATCH($A824,Variables!$A$5:$A$105,0))</f>
        <v/>
      </c>
      <c r="J824" s="14">
        <f>INDEX(Variables!$E$5:$E$105,MATCH($A824,Variables!$A$5:$A$105,0))</f>
        <v/>
      </c>
      <c r="K824" s="11">
        <f>LOWER(Settings!$C$4)&amp;".mit."&amp;$A824&amp;IF($C824="","","."&amp;$C824&amp;"."&amp;$B824)&amp;IF(INDEX(Variables!$D$5:$D$105,MATCH($A824,Variables!$A$5:$A$105,0))="","","."&amp;INDEX(Variables!$D$5:$D$105,MATCH($A824,Variables!$A$5:$A$105,0)))&amp;"."&amp;K$5</f>
        <v/>
      </c>
      <c r="L824" s="44">
        <f>INDEX(Inputs!$U$5:$U$132,MATCH($B824&amp;"|"&amp;$C824,Inputs!$A$5:$A$132,0))</f>
        <v/>
      </c>
      <c r="M824" s="45">
        <f>L824*(1/(1+$G824))^(1+$E824)*(1+M$7)^$D824*(M806/L806)^$E824*((M806+M815)/(L806+L815))^($F824*(1+$E824))</f>
        <v/>
      </c>
      <c r="N824" s="45">
        <f>M824*(1/(1+$G824))^(1+$E824)*(1+N$7)^$D824*(N806/M806)^$E824*((N806+N815)/(M806+M815))^($F824*(1+$E824))</f>
        <v/>
      </c>
      <c r="O824" s="45">
        <f>N824*(1/(1+$G824))^(1+$E824)*(1+O$7)^$D824*(O806/N806)^$E824*((O806+O815)/(N806+N815))^($F824*(1+$E824))</f>
        <v/>
      </c>
      <c r="P824" s="45">
        <f>O824*(1/(1+$G824))^(1+$E824)*(1+P$7)^$D824*(P806/O806)^$E824*((P806+P815)/(O806+O815))^($F824*(1+$E824))</f>
        <v/>
      </c>
      <c r="Q824" s="45">
        <f>P824*(1/(1+$G824))^(1+$E824)*(1+Q$7)^$D824*(Q806/P806)^$E824*((Q806+Q815)/(P806+P815))^($F824*(1+$E824))</f>
        <v/>
      </c>
      <c r="R824" s="45">
        <f>Q824*(1/(1+$G824))^(1+$E824)*(1+R$7)^$D824*(R806/Q806)^$E824*((R806+R815)/(Q806+Q815))^($F824*(1+$E824))</f>
        <v/>
      </c>
      <c r="S824" s="45">
        <f>R824*(1/(1+$G824))^(1+$E824)*(1+S$7)^$D824*(S806/R806)^$E824*((S806+S815)/(R806+R815))^($F824*(1+$E824))</f>
        <v/>
      </c>
      <c r="T824" s="45">
        <f>S824*(1/(1+$G824))^(1+$E824)*(1+T$7)^$D824*(T806/S806)^$E824*((T806+T815)/(S806+S815))^($F824*(1+$E824))</f>
        <v/>
      </c>
      <c r="U824" s="45">
        <f>T824*(1/(1+$G824))^(1+$E824)*(1+U$7)^$D824*(U806/T806)^$E824*((U806+U815)/(T806+T815))^($F824*(1+$E824))</f>
        <v/>
      </c>
      <c r="V824" s="45">
        <f>U824*(1/(1+$G824))^(1+$E824)*(1+V$7)^$D824*(V806/U806)^$E824*((V806+V815)/(U806+U815))^($F824*(1+$E824))</f>
        <v/>
      </c>
      <c r="W824" s="45">
        <f>V824*(1/(1+$G824))^(1+$E824)*(1+W$7)^$D824*(W806/V806)^$E824*((W806+W815)/(V806+V815))^($F824*(1+$E824))</f>
        <v/>
      </c>
      <c r="X824" s="45">
        <f>W824*(1/(1+$G824))^(1+$E824)*(1+X$7)^$D824*(X806/W806)^$E824*((X806+X815)/(W806+W815))^($F824*(1+$E824))</f>
        <v/>
      </c>
      <c r="Y824" s="45">
        <f>X824*(1/(1+$G824))^(1+$E824)*(1+Y$7)^$D824*(Y806/X806)^$E824*((Y806+Y815)/(X806+X815))^($F824*(1+$E824))</f>
        <v/>
      </c>
      <c r="Z824" s="45">
        <f>Y824*(1/(1+$G824))^(1+$E824)*(1+Z$7)^$D824*(Z806/Y806)^$E824*((Z806+Z815)/(Y806+Y815))^($F824*(1+$E824))</f>
        <v/>
      </c>
      <c r="AA824" s="45">
        <f>Z824*(1/(1+$G824))^(1+$E824)*(1+AA$7)^$D824*(AA806/Z806)^$E824*((AA806+AA815)/(Z806+Z815))^($F824*(1+$E824))</f>
        <v/>
      </c>
      <c r="AB824" s="45">
        <f>AA824*(1/(1+$G824))^(1+$E824)*(1+AB$7)^$D824*(AB806/AA806)^$E824*((AB806+AB815)/(AA806+AA815))^($F824*(1+$E824))</f>
        <v/>
      </c>
      <c r="AC824" s="45">
        <f>AB824*(1/(1+$G824))^(1+$E824)*(1+AC$7)^$D824*(AC806/AB806)^$E824*((AC806+AC815)/(AB806+AB815))^($F824*(1+$E824))</f>
        <v/>
      </c>
      <c r="AD824" s="46">
        <f>FUELUSE(AC824,AD806,AC806,AD815,AC815,AD$7,$D824,$E824,$F824,$G824)</f>
        <v/>
      </c>
      <c r="AF824" s="11">
        <f>LOWER(Settings!$C$4)&amp;".mit."&amp;$A824&amp;IF($C824="","","."&amp;$C824&amp;"."&amp;$B824)&amp;IF(INDEX(Variables!$D$5:$D$105,MATCH($A824,Variables!$A$5:$A$105,0))="","","."&amp;INDEX(Variables!$D$5:$D$105,MATCH($A824,Variables!$A$5:$A$105,0)))&amp;"."&amp;AF$5</f>
        <v/>
      </c>
      <c r="AG824" s="44">
        <f>INDEX(Inputs!$U$5:$U$132,MATCH($B824&amp;"|"&amp;$C824,Inputs!$A$5:$A$132,0))</f>
        <v/>
      </c>
      <c r="AH824" s="45">
        <f>AG824*(1/(1+$G824))^(1+$E824)*(1+AH$7)^$D824*(AH806/AG806)^$E824*((AH806+AH815)/(AG806+AG815))^($F824*(1+$E824))</f>
        <v/>
      </c>
      <c r="AI824" s="45">
        <f>AH824*(1/(1+$G824))^(1+$E824)*(1+AI$7)^$D824*(AI806/AH806)^$E824*((AI806+AI815)/(AH806+AH815))^($F824*(1+$E824))</f>
        <v/>
      </c>
      <c r="AJ824" s="45">
        <f>AI824*(1/(1+$G824))^(1+$E824)*(1+AJ$7)^$D824*(AJ806/AI806)^$E824*((AJ806+AJ815)/(AI806+AI815))^($F824*(1+$E824))</f>
        <v/>
      </c>
      <c r="AK824" s="45">
        <f>AJ824*(1/(1+$G824))^(1+$E824)*(1+AK$7)^$D824*(AK806/AJ806)^$E824*((AK806+AK815)/(AJ806+AJ815))^($F824*(1+$E824))</f>
        <v/>
      </c>
      <c r="AL824" s="45">
        <f>AK824*(1/(1+$G824))^(1+$E824)*(1+AL$7)^$D824*(AL806/AK806)^$E824*((AL806+AL815)/(AK806+AK815))^($F824*(1+$E824))</f>
        <v/>
      </c>
      <c r="AM824" s="45">
        <f>AL824*(1/(1+$G824))^(1+$E824)*(1+AM$7)^$D824*(AM806/AL806)^$E824*((AM806+AM815)/(AL806+AL815))^($F824*(1+$E824))</f>
        <v/>
      </c>
      <c r="AN824" s="45">
        <f>AM824*(1/(1+$G824))^(1+$E824)*(1+AN$7)^$D824*(AN806/AM806)^$E824*((AN806+AN815)/(AM806+AM815))^($F824*(1+$E824))</f>
        <v/>
      </c>
      <c r="AO824" s="45">
        <f>AN824*(1/(1+$G824))^(1+$E824)*(1+AO$7)^$D824*(AO806/AN806)^$E824*((AO806+AO815)/(AN806+AN815))^($F824*(1+$E824))</f>
        <v/>
      </c>
      <c r="AP824" s="45">
        <f>AO824*(1/(1+$G824))^(1+$E824)*(1+AP$7)^$D824*(AP806/AO806)^$E824*((AP806+AP815)/(AO806+AO815))^($F824*(1+$E824))</f>
        <v/>
      </c>
      <c r="AQ824" s="45">
        <f>AP824*(1/(1+$G824))^(1+$E824)*(1+AQ$7)^$D824*(AQ806/AP806)^$E824*((AQ806+AQ815)/(AP806+AP815))^($F824*(1+$E824))</f>
        <v/>
      </c>
      <c r="AR824" s="45">
        <f>AQ824*(1/(1+$G824))^(1+$E824)*(1+AR$7)^$D824*(AR806/AQ806)^$E824*((AR806+AR815)/(AQ806+AQ815))^($F824*(1+$E824))</f>
        <v/>
      </c>
      <c r="AS824" s="45">
        <f>AR824*(1/(1+$G824))^(1+$E824)*(1+AS$7)^$D824*(AS806/AR806)^$E824*((AS806+AS815)/(AR806+AR815))^($F824*(1+$E824))</f>
        <v/>
      </c>
      <c r="AT824" s="45">
        <f>AS824*(1/(1+$G824))^(1+$E824)*(1+AT$7)^$D824*(AT806/AS806)^$E824*((AT806+AT815)/(AS806+AS815))^($F824*(1+$E824))</f>
        <v/>
      </c>
      <c r="AU824" s="45">
        <f>AT824*(1/(1+$G824))^(1+$E824)*(1+AU$7)^$D824*(AU806/AT806)^$E824*((AU806+AU815)/(AT806+AT815))^($F824*(1+$E824))</f>
        <v/>
      </c>
      <c r="AV824" s="45">
        <f>AU824*(1/(1+$G824))^(1+$E824)*(1+AV$7)^$D824*(AV806/AU806)^$E824*((AV806+AV815)/(AU806+AU815))^($F824*(1+$E824))</f>
        <v/>
      </c>
      <c r="AW824" s="45">
        <f>AV824*(1/(1+$G824))^(1+$E824)*(1+AW$7)^$D824*(AW806/AV806)^$E824*((AW806+AW815)/(AV806+AV815))^($F824*(1+$E824))</f>
        <v/>
      </c>
      <c r="AX824" s="45">
        <f>AW824*(1/(1+$G824))^(1+$E824)*(1+AX$7)^$D824*(AX806/AW806)^$E824*((AX806+AX815)/(AW806+AW815))^($F824*(1+$E824))</f>
        <v/>
      </c>
      <c r="AY824" s="46">
        <f>FUELUSE(AX824,AY806,AX806,AY815,AX815,AY$7,$D824,$E824,$F824,$G824)</f>
        <v/>
      </c>
    </row>
    <row r="825" hidden="1" outlineLevel="2">
      <c r="A825" s="14" t="inlineStr">
        <is>
          <t>ener</t>
        </is>
      </c>
      <c r="B825" s="14" t="inlineStr">
        <is>
          <t>lpg</t>
        </is>
      </c>
      <c r="C825" s="14" t="inlineStr">
        <is>
          <t>res</t>
        </is>
      </c>
      <c r="D825" s="37">
        <f>INDEX(Inputs!$N$5:$N$132,MATCH($B825&amp;"|"&amp;$C825,Inputs!$A$5:$A$132,0))</f>
        <v/>
      </c>
      <c r="E825" s="37">
        <f>INDEX(Inputs!$O$5:$O$132,MATCH($B825&amp;"|"&amp;$C825,Inputs!$A$5:$A$132,0))</f>
        <v/>
      </c>
      <c r="F825" s="37">
        <f>INDEX(Inputs!$P$5:$P$132,MATCH($B825&amp;"|"&amp;$C825,Inputs!$A$5:$A$132,0))</f>
        <v/>
      </c>
      <c r="G825" s="37">
        <f>INDEX(Inputs!$Q$5:$Q$132,MATCH($B825&amp;"|"&amp;$C825,Inputs!$A$5:$A$132,0))</f>
        <v/>
      </c>
      <c r="H825" s="14">
        <f>INDEX(Variables!$B$5:$B$105,MATCH($A825,Variables!$A$5:$A$105,0))&amp;IF($C825="",""," | "&amp;INDEX(Mapping!$B$5:$B$26,MATCH($C825,Mapping!$A$5:$A$26,0))&amp;" | "&amp;INDEX(Mapping!$B$30:$B$41,MATCH($B825,Mapping!$A$30:$A$41,0)))</f>
        <v/>
      </c>
      <c r="I825" s="14">
        <f>INDEX(Variables!$C$5:$C$105,MATCH($A825,Variables!$A$5:$A$105,0))</f>
        <v/>
      </c>
      <c r="J825" s="14">
        <f>INDEX(Variables!$E$5:$E$105,MATCH($A825,Variables!$A$5:$A$105,0))</f>
        <v/>
      </c>
      <c r="K825" s="11">
        <f>LOWER(Settings!$C$4)&amp;".mit."&amp;$A825&amp;IF($C825="","","."&amp;$C825&amp;"."&amp;$B825)&amp;IF(INDEX(Variables!$D$5:$D$105,MATCH($A825,Variables!$A$5:$A$105,0))="","","."&amp;INDEX(Variables!$D$5:$D$105,MATCH($A825,Variables!$A$5:$A$105,0)))&amp;"."&amp;K$5</f>
        <v/>
      </c>
      <c r="L825" s="44">
        <f>INDEX(Inputs!$U$5:$U$132,MATCH($B825&amp;"|"&amp;$C825,Inputs!$A$5:$A$132,0))</f>
        <v/>
      </c>
      <c r="M825" s="45">
        <f>L825*(1/(1+$G825))^(1+$E825)*(1+M$7)^$D825*(M807/L807)^$E825*((M807+M816)/(L807+L816))^($F825*(1+$E825))</f>
        <v/>
      </c>
      <c r="N825" s="45">
        <f>M825*(1/(1+$G825))^(1+$E825)*(1+N$7)^$D825*(N807/M807)^$E825*((N807+N816)/(M807+M816))^($F825*(1+$E825))</f>
        <v/>
      </c>
      <c r="O825" s="45">
        <f>N825*(1/(1+$G825))^(1+$E825)*(1+O$7)^$D825*(O807/N807)^$E825*((O807+O816)/(N807+N816))^($F825*(1+$E825))</f>
        <v/>
      </c>
      <c r="P825" s="45">
        <f>O825*(1/(1+$G825))^(1+$E825)*(1+P$7)^$D825*(P807/O807)^$E825*((P807+P816)/(O807+O816))^($F825*(1+$E825))</f>
        <v/>
      </c>
      <c r="Q825" s="45">
        <f>P825*(1/(1+$G825))^(1+$E825)*(1+Q$7)^$D825*(Q807/P807)^$E825*((Q807+Q816)/(P807+P816))^($F825*(1+$E825))</f>
        <v/>
      </c>
      <c r="R825" s="45">
        <f>Q825*(1/(1+$G825))^(1+$E825)*(1+R$7)^$D825*(R807/Q807)^$E825*((R807+R816)/(Q807+Q816))^($F825*(1+$E825))</f>
        <v/>
      </c>
      <c r="S825" s="45">
        <f>R825*(1/(1+$G825))^(1+$E825)*(1+S$7)^$D825*(S807/R807)^$E825*((S807+S816)/(R807+R816))^($F825*(1+$E825))</f>
        <v/>
      </c>
      <c r="T825" s="45">
        <f>S825*(1/(1+$G825))^(1+$E825)*(1+T$7)^$D825*(T807/S807)^$E825*((T807+T816)/(S807+S816))^($F825*(1+$E825))</f>
        <v/>
      </c>
      <c r="U825" s="45">
        <f>T825*(1/(1+$G825))^(1+$E825)*(1+U$7)^$D825*(U807/T807)^$E825*((U807+U816)/(T807+T816))^($F825*(1+$E825))</f>
        <v/>
      </c>
      <c r="V825" s="45">
        <f>U825*(1/(1+$G825))^(1+$E825)*(1+V$7)^$D825*(V807/U807)^$E825*((V807+V816)/(U807+U816))^($F825*(1+$E825))</f>
        <v/>
      </c>
      <c r="W825" s="45">
        <f>V825*(1/(1+$G825))^(1+$E825)*(1+W$7)^$D825*(W807/V807)^$E825*((W807+W816)/(V807+V816))^($F825*(1+$E825))</f>
        <v/>
      </c>
      <c r="X825" s="45">
        <f>W825*(1/(1+$G825))^(1+$E825)*(1+X$7)^$D825*(X807/W807)^$E825*((X807+X816)/(W807+W816))^($F825*(1+$E825))</f>
        <v/>
      </c>
      <c r="Y825" s="45">
        <f>X825*(1/(1+$G825))^(1+$E825)*(1+Y$7)^$D825*(Y807/X807)^$E825*((Y807+Y816)/(X807+X816))^($F825*(1+$E825))</f>
        <v/>
      </c>
      <c r="Z825" s="45">
        <f>Y825*(1/(1+$G825))^(1+$E825)*(1+Z$7)^$D825*(Z807/Y807)^$E825*((Z807+Z816)/(Y807+Y816))^($F825*(1+$E825))</f>
        <v/>
      </c>
      <c r="AA825" s="45">
        <f>Z825*(1/(1+$G825))^(1+$E825)*(1+AA$7)^$D825*(AA807/Z807)^$E825*((AA807+AA816)/(Z807+Z816))^($F825*(1+$E825))</f>
        <v/>
      </c>
      <c r="AB825" s="45">
        <f>AA825*(1/(1+$G825))^(1+$E825)*(1+AB$7)^$D825*(AB807/AA807)^$E825*((AB807+AB816)/(AA807+AA816))^($F825*(1+$E825))</f>
        <v/>
      </c>
      <c r="AC825" s="45">
        <f>AB825*(1/(1+$G825))^(1+$E825)*(1+AC$7)^$D825*(AC807/AB807)^$E825*((AC807+AC816)/(AB807+AB816))^($F825*(1+$E825))</f>
        <v/>
      </c>
      <c r="AD825" s="46">
        <f>FUELUSE(AC825,AD807,AC807,AD816,AC816,AD$7,$D825,$E825,$F825,$G825)</f>
        <v/>
      </c>
      <c r="AF825" s="11">
        <f>LOWER(Settings!$C$4)&amp;".mit."&amp;$A825&amp;IF($C825="","","."&amp;$C825&amp;"."&amp;$B825)&amp;IF(INDEX(Variables!$D$5:$D$105,MATCH($A825,Variables!$A$5:$A$105,0))="","","."&amp;INDEX(Variables!$D$5:$D$105,MATCH($A825,Variables!$A$5:$A$105,0)))&amp;"."&amp;AF$5</f>
        <v/>
      </c>
      <c r="AG825" s="44">
        <f>INDEX(Inputs!$U$5:$U$132,MATCH($B825&amp;"|"&amp;$C825,Inputs!$A$5:$A$132,0))</f>
        <v/>
      </c>
      <c r="AH825" s="45">
        <f>AG825*(1/(1+$G825))^(1+$E825)*(1+AH$7)^$D825*(AH807/AG807)^$E825*((AH807+AH816)/(AG807+AG816))^($F825*(1+$E825))</f>
        <v/>
      </c>
      <c r="AI825" s="45">
        <f>AH825*(1/(1+$G825))^(1+$E825)*(1+AI$7)^$D825*(AI807/AH807)^$E825*((AI807+AI816)/(AH807+AH816))^($F825*(1+$E825))</f>
        <v/>
      </c>
      <c r="AJ825" s="45">
        <f>AI825*(1/(1+$G825))^(1+$E825)*(1+AJ$7)^$D825*(AJ807/AI807)^$E825*((AJ807+AJ816)/(AI807+AI816))^($F825*(1+$E825))</f>
        <v/>
      </c>
      <c r="AK825" s="45">
        <f>AJ825*(1/(1+$G825))^(1+$E825)*(1+AK$7)^$D825*(AK807/AJ807)^$E825*((AK807+AK816)/(AJ807+AJ816))^($F825*(1+$E825))</f>
        <v/>
      </c>
      <c r="AL825" s="45">
        <f>AK825*(1/(1+$G825))^(1+$E825)*(1+AL$7)^$D825*(AL807/AK807)^$E825*((AL807+AL816)/(AK807+AK816))^($F825*(1+$E825))</f>
        <v/>
      </c>
      <c r="AM825" s="45">
        <f>AL825*(1/(1+$G825))^(1+$E825)*(1+AM$7)^$D825*(AM807/AL807)^$E825*((AM807+AM816)/(AL807+AL816))^($F825*(1+$E825))</f>
        <v/>
      </c>
      <c r="AN825" s="45">
        <f>AM825*(1/(1+$G825))^(1+$E825)*(1+AN$7)^$D825*(AN807/AM807)^$E825*((AN807+AN816)/(AM807+AM816))^($F825*(1+$E825))</f>
        <v/>
      </c>
      <c r="AO825" s="45">
        <f>AN825*(1/(1+$G825))^(1+$E825)*(1+AO$7)^$D825*(AO807/AN807)^$E825*((AO807+AO816)/(AN807+AN816))^($F825*(1+$E825))</f>
        <v/>
      </c>
      <c r="AP825" s="45">
        <f>AO825*(1/(1+$G825))^(1+$E825)*(1+AP$7)^$D825*(AP807/AO807)^$E825*((AP807+AP816)/(AO807+AO816))^($F825*(1+$E825))</f>
        <v/>
      </c>
      <c r="AQ825" s="45">
        <f>AP825*(1/(1+$G825))^(1+$E825)*(1+AQ$7)^$D825*(AQ807/AP807)^$E825*((AQ807+AQ816)/(AP807+AP816))^($F825*(1+$E825))</f>
        <v/>
      </c>
      <c r="AR825" s="45">
        <f>AQ825*(1/(1+$G825))^(1+$E825)*(1+AR$7)^$D825*(AR807/AQ807)^$E825*((AR807+AR816)/(AQ807+AQ816))^($F825*(1+$E825))</f>
        <v/>
      </c>
      <c r="AS825" s="45">
        <f>AR825*(1/(1+$G825))^(1+$E825)*(1+AS$7)^$D825*(AS807/AR807)^$E825*((AS807+AS816)/(AR807+AR816))^($F825*(1+$E825))</f>
        <v/>
      </c>
      <c r="AT825" s="45">
        <f>AS825*(1/(1+$G825))^(1+$E825)*(1+AT$7)^$D825*(AT807/AS807)^$E825*((AT807+AT816)/(AS807+AS816))^($F825*(1+$E825))</f>
        <v/>
      </c>
      <c r="AU825" s="45">
        <f>AT825*(1/(1+$G825))^(1+$E825)*(1+AU$7)^$D825*(AU807/AT807)^$E825*((AU807+AU816)/(AT807+AT816))^($F825*(1+$E825))</f>
        <v/>
      </c>
      <c r="AV825" s="45">
        <f>AU825*(1/(1+$G825))^(1+$E825)*(1+AV$7)^$D825*(AV807/AU807)^$E825*((AV807+AV816)/(AU807+AU816))^($F825*(1+$E825))</f>
        <v/>
      </c>
      <c r="AW825" s="45">
        <f>AV825*(1/(1+$G825))^(1+$E825)*(1+AW$7)^$D825*(AW807/AV807)^$E825*((AW807+AW816)/(AV807+AV816))^($F825*(1+$E825))</f>
        <v/>
      </c>
      <c r="AX825" s="45">
        <f>AW825*(1/(1+$G825))^(1+$E825)*(1+AX$7)^$D825*(AX807/AW807)^$E825*((AX807+AX816)/(AW807+AW816))^($F825*(1+$E825))</f>
        <v/>
      </c>
      <c r="AY825" s="46">
        <f>FUELUSE(AX825,AY807,AX807,AY816,AX816,AY$7,$D825,$E825,$F825,$G825)</f>
        <v/>
      </c>
    </row>
    <row r="826" hidden="1" outlineLevel="2">
      <c r="A826" s="14" t="inlineStr">
        <is>
          <t>ener</t>
        </is>
      </c>
      <c r="B826" s="14" t="inlineStr">
        <is>
          <t>ker</t>
        </is>
      </c>
      <c r="C826" s="14" t="inlineStr">
        <is>
          <t>res</t>
        </is>
      </c>
      <c r="D826" s="37">
        <f>INDEX(Inputs!$N$5:$N$132,MATCH($B826&amp;"|"&amp;$C826,Inputs!$A$5:$A$132,0))</f>
        <v/>
      </c>
      <c r="E826" s="37">
        <f>INDEX(Inputs!$O$5:$O$132,MATCH($B826&amp;"|"&amp;$C826,Inputs!$A$5:$A$132,0))</f>
        <v/>
      </c>
      <c r="F826" s="37">
        <f>INDEX(Inputs!$P$5:$P$132,MATCH($B826&amp;"|"&amp;$C826,Inputs!$A$5:$A$132,0))</f>
        <v/>
      </c>
      <c r="G826" s="37">
        <f>INDEX(Inputs!$Q$5:$Q$132,MATCH($B826&amp;"|"&amp;$C826,Inputs!$A$5:$A$132,0))</f>
        <v/>
      </c>
      <c r="H826" s="14">
        <f>INDEX(Variables!$B$5:$B$105,MATCH($A826,Variables!$A$5:$A$105,0))&amp;IF($C826="",""," | "&amp;INDEX(Mapping!$B$5:$B$26,MATCH($C826,Mapping!$A$5:$A$26,0))&amp;" | "&amp;INDEX(Mapping!$B$30:$B$41,MATCH($B826,Mapping!$A$30:$A$41,0)))</f>
        <v/>
      </c>
      <c r="I826" s="14">
        <f>INDEX(Variables!$C$5:$C$105,MATCH($A826,Variables!$A$5:$A$105,0))</f>
        <v/>
      </c>
      <c r="J826" s="14">
        <f>INDEX(Variables!$E$5:$E$105,MATCH($A826,Variables!$A$5:$A$105,0))</f>
        <v/>
      </c>
      <c r="K826" s="11">
        <f>LOWER(Settings!$C$4)&amp;".mit."&amp;$A826&amp;IF($C826="","","."&amp;$C826&amp;"."&amp;$B826)&amp;IF(INDEX(Variables!$D$5:$D$105,MATCH($A826,Variables!$A$5:$A$105,0))="","","."&amp;INDEX(Variables!$D$5:$D$105,MATCH($A826,Variables!$A$5:$A$105,0)))&amp;"."&amp;K$5</f>
        <v/>
      </c>
      <c r="L826" s="44">
        <f>INDEX(Inputs!$U$5:$U$132,MATCH($B826&amp;"|"&amp;$C826,Inputs!$A$5:$A$132,0))</f>
        <v/>
      </c>
      <c r="M826" s="45">
        <f>L826*(1/(1+$G826))^(1+$E826)*(1+M$7)^$D826*(M808/L808)^$E826*((M808+M817)/(L808+L817))^($F826*(1+$E826))</f>
        <v/>
      </c>
      <c r="N826" s="45">
        <f>M826*(1/(1+$G826))^(1+$E826)*(1+N$7)^$D826*(N808/M808)^$E826*((N808+N817)/(M808+M817))^($F826*(1+$E826))</f>
        <v/>
      </c>
      <c r="O826" s="45">
        <f>N826*(1/(1+$G826))^(1+$E826)*(1+O$7)^$D826*(O808/N808)^$E826*((O808+O817)/(N808+N817))^($F826*(1+$E826))</f>
        <v/>
      </c>
      <c r="P826" s="45">
        <f>O826*(1/(1+$G826))^(1+$E826)*(1+P$7)^$D826*(P808/O808)^$E826*((P808+P817)/(O808+O817))^($F826*(1+$E826))</f>
        <v/>
      </c>
      <c r="Q826" s="45">
        <f>P826*(1/(1+$G826))^(1+$E826)*(1+Q$7)^$D826*(Q808/P808)^$E826*((Q808+Q817)/(P808+P817))^($F826*(1+$E826))</f>
        <v/>
      </c>
      <c r="R826" s="45">
        <f>Q826*(1/(1+$G826))^(1+$E826)*(1+R$7)^$D826*(R808/Q808)^$E826*((R808+R817)/(Q808+Q817))^($F826*(1+$E826))</f>
        <v/>
      </c>
      <c r="S826" s="45">
        <f>R826*(1/(1+$G826))^(1+$E826)*(1+S$7)^$D826*(S808/R808)^$E826*((S808+S817)/(R808+R817))^($F826*(1+$E826))</f>
        <v/>
      </c>
      <c r="T826" s="45">
        <f>S826*(1/(1+$G826))^(1+$E826)*(1+T$7)^$D826*(T808/S808)^$E826*((T808+T817)/(S808+S817))^($F826*(1+$E826))</f>
        <v/>
      </c>
      <c r="U826" s="45">
        <f>T826*(1/(1+$G826))^(1+$E826)*(1+U$7)^$D826*(U808/T808)^$E826*((U808+U817)/(T808+T817))^($F826*(1+$E826))</f>
        <v/>
      </c>
      <c r="V826" s="45">
        <f>U826*(1/(1+$G826))^(1+$E826)*(1+V$7)^$D826*(V808/U808)^$E826*((V808+V817)/(U808+U817))^($F826*(1+$E826))</f>
        <v/>
      </c>
      <c r="W826" s="45">
        <f>V826*(1/(1+$G826))^(1+$E826)*(1+W$7)^$D826*(W808/V808)^$E826*((W808+W817)/(V808+V817))^($F826*(1+$E826))</f>
        <v/>
      </c>
      <c r="X826" s="45">
        <f>W826*(1/(1+$G826))^(1+$E826)*(1+X$7)^$D826*(X808/W808)^$E826*((X808+X817)/(W808+W817))^($F826*(1+$E826))</f>
        <v/>
      </c>
      <c r="Y826" s="45">
        <f>X826*(1/(1+$G826))^(1+$E826)*(1+Y$7)^$D826*(Y808/X808)^$E826*((Y808+Y817)/(X808+X817))^($F826*(1+$E826))</f>
        <v/>
      </c>
      <c r="Z826" s="45">
        <f>Y826*(1/(1+$G826))^(1+$E826)*(1+Z$7)^$D826*(Z808/Y808)^$E826*((Z808+Z817)/(Y808+Y817))^($F826*(1+$E826))</f>
        <v/>
      </c>
      <c r="AA826" s="45">
        <f>Z826*(1/(1+$G826))^(1+$E826)*(1+AA$7)^$D826*(AA808/Z808)^$E826*((AA808+AA817)/(Z808+Z817))^($F826*(1+$E826))</f>
        <v/>
      </c>
      <c r="AB826" s="45">
        <f>AA826*(1/(1+$G826))^(1+$E826)*(1+AB$7)^$D826*(AB808/AA808)^$E826*((AB808+AB817)/(AA808+AA817))^($F826*(1+$E826))</f>
        <v/>
      </c>
      <c r="AC826" s="45">
        <f>AB826*(1/(1+$G826))^(1+$E826)*(1+AC$7)^$D826*(AC808/AB808)^$E826*((AC808+AC817)/(AB808+AB817))^($F826*(1+$E826))</f>
        <v/>
      </c>
      <c r="AD826" s="46">
        <f>FUELUSE(AC826,AD808,AC808,AD817,AC817,AD$7,$D826,$E826,$F826,$G826)</f>
        <v/>
      </c>
      <c r="AF826" s="11">
        <f>LOWER(Settings!$C$4)&amp;".mit."&amp;$A826&amp;IF($C826="","","."&amp;$C826&amp;"."&amp;$B826)&amp;IF(INDEX(Variables!$D$5:$D$105,MATCH($A826,Variables!$A$5:$A$105,0))="","","."&amp;INDEX(Variables!$D$5:$D$105,MATCH($A826,Variables!$A$5:$A$105,0)))&amp;"."&amp;AF$5</f>
        <v/>
      </c>
      <c r="AG826" s="44">
        <f>INDEX(Inputs!$U$5:$U$132,MATCH($B826&amp;"|"&amp;$C826,Inputs!$A$5:$A$132,0))</f>
        <v/>
      </c>
      <c r="AH826" s="45">
        <f>AG826*(1/(1+$G826))^(1+$E826)*(1+AH$7)^$D826*(AH808/AG808)^$E826*((AH808+AH817)/(AG808+AG817))^($F826*(1+$E826))</f>
        <v/>
      </c>
      <c r="AI826" s="45">
        <f>AH826*(1/(1+$G826))^(1+$E826)*(1+AI$7)^$D826*(AI808/AH808)^$E826*((AI808+AI817)/(AH808+AH817))^($F826*(1+$E826))</f>
        <v/>
      </c>
      <c r="AJ826" s="45">
        <f>AI826*(1/(1+$G826))^(1+$E826)*(1+AJ$7)^$D826*(AJ808/AI808)^$E826*((AJ808+AJ817)/(AI808+AI817))^($F826*(1+$E826))</f>
        <v/>
      </c>
      <c r="AK826" s="45">
        <f>AJ826*(1/(1+$G826))^(1+$E826)*(1+AK$7)^$D826*(AK808/AJ808)^$E826*((AK808+AK817)/(AJ808+AJ817))^($F826*(1+$E826))</f>
        <v/>
      </c>
      <c r="AL826" s="45">
        <f>AK826*(1/(1+$G826))^(1+$E826)*(1+AL$7)^$D826*(AL808/AK808)^$E826*((AL808+AL817)/(AK808+AK817))^($F826*(1+$E826))</f>
        <v/>
      </c>
      <c r="AM826" s="45">
        <f>AL826*(1/(1+$G826))^(1+$E826)*(1+AM$7)^$D826*(AM808/AL808)^$E826*((AM808+AM817)/(AL808+AL817))^($F826*(1+$E826))</f>
        <v/>
      </c>
      <c r="AN826" s="45">
        <f>AM826*(1/(1+$G826))^(1+$E826)*(1+AN$7)^$D826*(AN808/AM808)^$E826*((AN808+AN817)/(AM808+AM817))^($F826*(1+$E826))</f>
        <v/>
      </c>
      <c r="AO826" s="45">
        <f>AN826*(1/(1+$G826))^(1+$E826)*(1+AO$7)^$D826*(AO808/AN808)^$E826*((AO808+AO817)/(AN808+AN817))^($F826*(1+$E826))</f>
        <v/>
      </c>
      <c r="AP826" s="45">
        <f>AO826*(1/(1+$G826))^(1+$E826)*(1+AP$7)^$D826*(AP808/AO808)^$E826*((AP808+AP817)/(AO808+AO817))^($F826*(1+$E826))</f>
        <v/>
      </c>
      <c r="AQ826" s="45">
        <f>AP826*(1/(1+$G826))^(1+$E826)*(1+AQ$7)^$D826*(AQ808/AP808)^$E826*((AQ808+AQ817)/(AP808+AP817))^($F826*(1+$E826))</f>
        <v/>
      </c>
      <c r="AR826" s="45">
        <f>AQ826*(1/(1+$G826))^(1+$E826)*(1+AR$7)^$D826*(AR808/AQ808)^$E826*((AR808+AR817)/(AQ808+AQ817))^($F826*(1+$E826))</f>
        <v/>
      </c>
      <c r="AS826" s="45">
        <f>AR826*(1/(1+$G826))^(1+$E826)*(1+AS$7)^$D826*(AS808/AR808)^$E826*((AS808+AS817)/(AR808+AR817))^($F826*(1+$E826))</f>
        <v/>
      </c>
      <c r="AT826" s="45">
        <f>AS826*(1/(1+$G826))^(1+$E826)*(1+AT$7)^$D826*(AT808/AS808)^$E826*((AT808+AT817)/(AS808+AS817))^($F826*(1+$E826))</f>
        <v/>
      </c>
      <c r="AU826" s="45">
        <f>AT826*(1/(1+$G826))^(1+$E826)*(1+AU$7)^$D826*(AU808/AT808)^$E826*((AU808+AU817)/(AT808+AT817))^($F826*(1+$E826))</f>
        <v/>
      </c>
      <c r="AV826" s="45">
        <f>AU826*(1/(1+$G826))^(1+$E826)*(1+AV$7)^$D826*(AV808/AU808)^$E826*((AV808+AV817)/(AU808+AU817))^($F826*(1+$E826))</f>
        <v/>
      </c>
      <c r="AW826" s="45">
        <f>AV826*(1/(1+$G826))^(1+$E826)*(1+AW$7)^$D826*(AW808/AV808)^$E826*((AW808+AW817)/(AV808+AV817))^($F826*(1+$E826))</f>
        <v/>
      </c>
      <c r="AX826" s="45">
        <f>AW826*(1/(1+$G826))^(1+$E826)*(1+AX$7)^$D826*(AX808/AW808)^$E826*((AX808+AX817)/(AW808+AW817))^($F826*(1+$E826))</f>
        <v/>
      </c>
      <c r="AY826" s="46">
        <f>FUELUSE(AX826,AY808,AX808,AY817,AX817,AY$7,$D826,$E826,$F826,$G826)</f>
        <v/>
      </c>
    </row>
    <row r="827" hidden="1" outlineLevel="2">
      <c r="A827" s="14" t="inlineStr">
        <is>
          <t>ener</t>
        </is>
      </c>
      <c r="B827" s="14" t="inlineStr">
        <is>
          <t>oop</t>
        </is>
      </c>
      <c r="C827" s="14" t="inlineStr">
        <is>
          <t>res</t>
        </is>
      </c>
      <c r="D827" s="37">
        <f>INDEX(Inputs!$N$5:$N$132,MATCH($B827&amp;"|"&amp;$C827,Inputs!$A$5:$A$132,0))</f>
        <v/>
      </c>
      <c r="E827" s="37">
        <f>INDEX(Inputs!$O$5:$O$132,MATCH($B827&amp;"|"&amp;$C827,Inputs!$A$5:$A$132,0))</f>
        <v/>
      </c>
      <c r="F827" s="37">
        <f>INDEX(Inputs!$P$5:$P$132,MATCH($B827&amp;"|"&amp;$C827,Inputs!$A$5:$A$132,0))</f>
        <v/>
      </c>
      <c r="G827" s="37">
        <f>INDEX(Inputs!$Q$5:$Q$132,MATCH($B827&amp;"|"&amp;$C827,Inputs!$A$5:$A$132,0))</f>
        <v/>
      </c>
      <c r="H827" s="14">
        <f>INDEX(Variables!$B$5:$B$105,MATCH($A827,Variables!$A$5:$A$105,0))&amp;IF($C827="",""," | "&amp;INDEX(Mapping!$B$5:$B$26,MATCH($C827,Mapping!$A$5:$A$26,0))&amp;" | "&amp;INDEX(Mapping!$B$30:$B$41,MATCH($B827,Mapping!$A$30:$A$41,0)))</f>
        <v/>
      </c>
      <c r="I827" s="14">
        <f>INDEX(Variables!$C$5:$C$105,MATCH($A827,Variables!$A$5:$A$105,0))</f>
        <v/>
      </c>
      <c r="J827" s="14">
        <f>INDEX(Variables!$E$5:$E$105,MATCH($A827,Variables!$A$5:$A$105,0))</f>
        <v/>
      </c>
      <c r="K827" s="11">
        <f>LOWER(Settings!$C$4)&amp;".mit."&amp;$A827&amp;IF($C827="","","."&amp;$C827&amp;"."&amp;$B827)&amp;IF(INDEX(Variables!$D$5:$D$105,MATCH($A827,Variables!$A$5:$A$105,0))="","","."&amp;INDEX(Variables!$D$5:$D$105,MATCH($A827,Variables!$A$5:$A$105,0)))&amp;"."&amp;K$5</f>
        <v/>
      </c>
      <c r="L827" s="44">
        <f>INDEX(Inputs!$U$5:$U$132,MATCH($B827&amp;"|"&amp;$C827,Inputs!$A$5:$A$132,0))</f>
        <v/>
      </c>
      <c r="M827" s="45">
        <f>L827*(1/(1+$G827))^(1+$E827)*(1+M$7)^$D827*(M809/L809)^$E827*((M809+M818)/(L809+L818))^($F827*(1+$E827))</f>
        <v/>
      </c>
      <c r="N827" s="45">
        <f>M827*(1/(1+$G827))^(1+$E827)*(1+N$7)^$D827*(N809/M809)^$E827*((N809+N818)/(M809+M818))^($F827*(1+$E827))</f>
        <v/>
      </c>
      <c r="O827" s="45">
        <f>N827*(1/(1+$G827))^(1+$E827)*(1+O$7)^$D827*(O809/N809)^$E827*((O809+O818)/(N809+N818))^($F827*(1+$E827))</f>
        <v/>
      </c>
      <c r="P827" s="45">
        <f>O827*(1/(1+$G827))^(1+$E827)*(1+P$7)^$D827*(P809/O809)^$E827*((P809+P818)/(O809+O818))^($F827*(1+$E827))</f>
        <v/>
      </c>
      <c r="Q827" s="45">
        <f>P827*(1/(1+$G827))^(1+$E827)*(1+Q$7)^$D827*(Q809/P809)^$E827*((Q809+Q818)/(P809+P818))^($F827*(1+$E827))</f>
        <v/>
      </c>
      <c r="R827" s="45">
        <f>Q827*(1/(1+$G827))^(1+$E827)*(1+R$7)^$D827*(R809/Q809)^$E827*((R809+R818)/(Q809+Q818))^($F827*(1+$E827))</f>
        <v/>
      </c>
      <c r="S827" s="45">
        <f>R827*(1/(1+$G827))^(1+$E827)*(1+S$7)^$D827*(S809/R809)^$E827*((S809+S818)/(R809+R818))^($F827*(1+$E827))</f>
        <v/>
      </c>
      <c r="T827" s="45">
        <f>S827*(1/(1+$G827))^(1+$E827)*(1+T$7)^$D827*(T809/S809)^$E827*((T809+T818)/(S809+S818))^($F827*(1+$E827))</f>
        <v/>
      </c>
      <c r="U827" s="45">
        <f>T827*(1/(1+$G827))^(1+$E827)*(1+U$7)^$D827*(U809/T809)^$E827*((U809+U818)/(T809+T818))^($F827*(1+$E827))</f>
        <v/>
      </c>
      <c r="V827" s="45">
        <f>U827*(1/(1+$G827))^(1+$E827)*(1+V$7)^$D827*(V809/U809)^$E827*((V809+V818)/(U809+U818))^($F827*(1+$E827))</f>
        <v/>
      </c>
      <c r="W827" s="45">
        <f>V827*(1/(1+$G827))^(1+$E827)*(1+W$7)^$D827*(W809/V809)^$E827*((W809+W818)/(V809+V818))^($F827*(1+$E827))</f>
        <v/>
      </c>
      <c r="X827" s="45">
        <f>W827*(1/(1+$G827))^(1+$E827)*(1+X$7)^$D827*(X809/W809)^$E827*((X809+X818)/(W809+W818))^($F827*(1+$E827))</f>
        <v/>
      </c>
      <c r="Y827" s="45">
        <f>X827*(1/(1+$G827))^(1+$E827)*(1+Y$7)^$D827*(Y809/X809)^$E827*((Y809+Y818)/(X809+X818))^($F827*(1+$E827))</f>
        <v/>
      </c>
      <c r="Z827" s="45">
        <f>Y827*(1/(1+$G827))^(1+$E827)*(1+Z$7)^$D827*(Z809/Y809)^$E827*((Z809+Z818)/(Y809+Y818))^($F827*(1+$E827))</f>
        <v/>
      </c>
      <c r="AA827" s="45">
        <f>Z827*(1/(1+$G827))^(1+$E827)*(1+AA$7)^$D827*(AA809/Z809)^$E827*((AA809+AA818)/(Z809+Z818))^($F827*(1+$E827))</f>
        <v/>
      </c>
      <c r="AB827" s="45">
        <f>AA827*(1/(1+$G827))^(1+$E827)*(1+AB$7)^$D827*(AB809/AA809)^$E827*((AB809+AB818)/(AA809+AA818))^($F827*(1+$E827))</f>
        <v/>
      </c>
      <c r="AC827" s="45">
        <f>AB827*(1/(1+$G827))^(1+$E827)*(1+AC$7)^$D827*(AC809/AB809)^$E827*((AC809+AC818)/(AB809+AB818))^($F827*(1+$E827))</f>
        <v/>
      </c>
      <c r="AD827" s="46">
        <f>FUELUSE(AC827,AD809,AC809,AD818,AC818,AD$7,$D827,$E827,$F827,$G827)</f>
        <v/>
      </c>
      <c r="AF827" s="11">
        <f>LOWER(Settings!$C$4)&amp;".mit."&amp;$A827&amp;IF($C827="","","."&amp;$C827&amp;"."&amp;$B827)&amp;IF(INDEX(Variables!$D$5:$D$105,MATCH($A827,Variables!$A$5:$A$105,0))="","","."&amp;INDEX(Variables!$D$5:$D$105,MATCH($A827,Variables!$A$5:$A$105,0)))&amp;"."&amp;AF$5</f>
        <v/>
      </c>
      <c r="AG827" s="44">
        <f>INDEX(Inputs!$U$5:$U$132,MATCH($B827&amp;"|"&amp;$C827,Inputs!$A$5:$A$132,0))</f>
        <v/>
      </c>
      <c r="AH827" s="45">
        <f>AG827*(1/(1+$G827))^(1+$E827)*(1+AH$7)^$D827*(AH809/AG809)^$E827*((AH809+AH818)/(AG809+AG818))^($F827*(1+$E827))</f>
        <v/>
      </c>
      <c r="AI827" s="45">
        <f>AH827*(1/(1+$G827))^(1+$E827)*(1+AI$7)^$D827*(AI809/AH809)^$E827*((AI809+AI818)/(AH809+AH818))^($F827*(1+$E827))</f>
        <v/>
      </c>
      <c r="AJ827" s="45">
        <f>AI827*(1/(1+$G827))^(1+$E827)*(1+AJ$7)^$D827*(AJ809/AI809)^$E827*((AJ809+AJ818)/(AI809+AI818))^($F827*(1+$E827))</f>
        <v/>
      </c>
      <c r="AK827" s="45">
        <f>AJ827*(1/(1+$G827))^(1+$E827)*(1+AK$7)^$D827*(AK809/AJ809)^$E827*((AK809+AK818)/(AJ809+AJ818))^($F827*(1+$E827))</f>
        <v/>
      </c>
      <c r="AL827" s="45">
        <f>AK827*(1/(1+$G827))^(1+$E827)*(1+AL$7)^$D827*(AL809/AK809)^$E827*((AL809+AL818)/(AK809+AK818))^($F827*(1+$E827))</f>
        <v/>
      </c>
      <c r="AM827" s="45">
        <f>AL827*(1/(1+$G827))^(1+$E827)*(1+AM$7)^$D827*(AM809/AL809)^$E827*((AM809+AM818)/(AL809+AL818))^($F827*(1+$E827))</f>
        <v/>
      </c>
      <c r="AN827" s="45">
        <f>AM827*(1/(1+$G827))^(1+$E827)*(1+AN$7)^$D827*(AN809/AM809)^$E827*((AN809+AN818)/(AM809+AM818))^($F827*(1+$E827))</f>
        <v/>
      </c>
      <c r="AO827" s="45">
        <f>AN827*(1/(1+$G827))^(1+$E827)*(1+AO$7)^$D827*(AO809/AN809)^$E827*((AO809+AO818)/(AN809+AN818))^($F827*(1+$E827))</f>
        <v/>
      </c>
      <c r="AP827" s="45">
        <f>AO827*(1/(1+$G827))^(1+$E827)*(1+AP$7)^$D827*(AP809/AO809)^$E827*((AP809+AP818)/(AO809+AO818))^($F827*(1+$E827))</f>
        <v/>
      </c>
      <c r="AQ827" s="45">
        <f>AP827*(1/(1+$G827))^(1+$E827)*(1+AQ$7)^$D827*(AQ809/AP809)^$E827*((AQ809+AQ818)/(AP809+AP818))^($F827*(1+$E827))</f>
        <v/>
      </c>
      <c r="AR827" s="45">
        <f>AQ827*(1/(1+$G827))^(1+$E827)*(1+AR$7)^$D827*(AR809/AQ809)^$E827*((AR809+AR818)/(AQ809+AQ818))^($F827*(1+$E827))</f>
        <v/>
      </c>
      <c r="AS827" s="45">
        <f>AR827*(1/(1+$G827))^(1+$E827)*(1+AS$7)^$D827*(AS809/AR809)^$E827*((AS809+AS818)/(AR809+AR818))^($F827*(1+$E827))</f>
        <v/>
      </c>
      <c r="AT827" s="45">
        <f>AS827*(1/(1+$G827))^(1+$E827)*(1+AT$7)^$D827*(AT809/AS809)^$E827*((AT809+AT818)/(AS809+AS818))^($F827*(1+$E827))</f>
        <v/>
      </c>
      <c r="AU827" s="45">
        <f>AT827*(1/(1+$G827))^(1+$E827)*(1+AU$7)^$D827*(AU809/AT809)^$E827*((AU809+AU818)/(AT809+AT818))^($F827*(1+$E827))</f>
        <v/>
      </c>
      <c r="AV827" s="45">
        <f>AU827*(1/(1+$G827))^(1+$E827)*(1+AV$7)^$D827*(AV809/AU809)^$E827*((AV809+AV818)/(AU809+AU818))^($F827*(1+$E827))</f>
        <v/>
      </c>
      <c r="AW827" s="45">
        <f>AV827*(1/(1+$G827))^(1+$E827)*(1+AW$7)^$D827*(AW809/AV809)^$E827*((AW809+AW818)/(AV809+AV818))^($F827*(1+$E827))</f>
        <v/>
      </c>
      <c r="AX827" s="45">
        <f>AW827*(1/(1+$G827))^(1+$E827)*(1+AX$7)^$D827*(AX809/AW809)^$E827*((AX809+AX818)/(AW809+AW818))^($F827*(1+$E827))</f>
        <v/>
      </c>
      <c r="AY827" s="46">
        <f>FUELUSE(AX827,AY809,AX809,AY818,AX818,AY$7,$D827,$E827,$F827,$G827)</f>
        <v/>
      </c>
    </row>
    <row r="828" hidden="1" outlineLevel="2">
      <c r="A828" s="14" t="inlineStr">
        <is>
          <t>ener</t>
        </is>
      </c>
      <c r="B828" s="14" t="inlineStr">
        <is>
          <t>bio</t>
        </is>
      </c>
      <c r="C828" s="14" t="inlineStr">
        <is>
          <t>res</t>
        </is>
      </c>
      <c r="D828" s="37">
        <f>INDEX(Inputs!$N$5:$N$132,MATCH($B828&amp;"|"&amp;$C828,Inputs!$A$5:$A$132,0))</f>
        <v/>
      </c>
      <c r="E828" s="37">
        <f>INDEX(Inputs!$O$5:$O$132,MATCH($B828&amp;"|"&amp;$C828,Inputs!$A$5:$A$132,0))</f>
        <v/>
      </c>
      <c r="F828" s="37">
        <f>INDEX(Inputs!$P$5:$P$132,MATCH($B828&amp;"|"&amp;$C828,Inputs!$A$5:$A$132,0))</f>
        <v/>
      </c>
      <c r="G828" s="37">
        <f>INDEX(Inputs!$Q$5:$Q$132,MATCH($B828&amp;"|"&amp;$C828,Inputs!$A$5:$A$132,0))</f>
        <v/>
      </c>
      <c r="H828" s="14">
        <f>INDEX(Variables!$B$5:$B$105,MATCH($A828,Variables!$A$5:$A$105,0))&amp;IF($C828="",""," | "&amp;INDEX(Mapping!$B$5:$B$26,MATCH($C828,Mapping!$A$5:$A$26,0))&amp;" | "&amp;INDEX(Mapping!$B$30:$B$41,MATCH($B828,Mapping!$A$30:$A$41,0)))</f>
        <v/>
      </c>
      <c r="I828" s="14">
        <f>INDEX(Variables!$C$5:$C$105,MATCH($A828,Variables!$A$5:$A$105,0))</f>
        <v/>
      </c>
      <c r="J828" s="14">
        <f>INDEX(Variables!$E$5:$E$105,MATCH($A828,Variables!$A$5:$A$105,0))</f>
        <v/>
      </c>
      <c r="K828" s="11">
        <f>LOWER(Settings!$C$4)&amp;".mit."&amp;$A828&amp;IF($C828="","","."&amp;$C828&amp;"."&amp;$B828)&amp;IF(INDEX(Variables!$D$5:$D$105,MATCH($A828,Variables!$A$5:$A$105,0))="","","."&amp;INDEX(Variables!$D$5:$D$105,MATCH($A828,Variables!$A$5:$A$105,0)))&amp;"."&amp;K$5</f>
        <v/>
      </c>
      <c r="L828" s="44">
        <f>INDEX(Inputs!$U$5:$U$132,MATCH($B828&amp;"|"&amp;$C828,Inputs!$A$5:$A$132,0))</f>
        <v/>
      </c>
      <c r="M828" s="45">
        <f>L828*(1/(1+$G828))^(1+$E828)*(1+M$7)^$D828*(M810/L810)^$E828*((M810+M819)/(L810+L819))^($F828*(1+$E828))</f>
        <v/>
      </c>
      <c r="N828" s="45">
        <f>M828*(1/(1+$G828))^(1+$E828)*(1+N$7)^$D828*(N810/M810)^$E828*((N810+N819)/(M810+M819))^($F828*(1+$E828))</f>
        <v/>
      </c>
      <c r="O828" s="45">
        <f>N828*(1/(1+$G828))^(1+$E828)*(1+O$7)^$D828*(O810/N810)^$E828*((O810+O819)/(N810+N819))^($F828*(1+$E828))</f>
        <v/>
      </c>
      <c r="P828" s="45">
        <f>O828*(1/(1+$G828))^(1+$E828)*(1+P$7)^$D828*(P810/O810)^$E828*((P810+P819)/(O810+O819))^($F828*(1+$E828))</f>
        <v/>
      </c>
      <c r="Q828" s="45">
        <f>P828*(1/(1+$G828))^(1+$E828)*(1+Q$7)^$D828*(Q810/P810)^$E828*((Q810+Q819)/(P810+P819))^($F828*(1+$E828))</f>
        <v/>
      </c>
      <c r="R828" s="45">
        <f>Q828*(1/(1+$G828))^(1+$E828)*(1+R$7)^$D828*(R810/Q810)^$E828*((R810+R819)/(Q810+Q819))^($F828*(1+$E828))</f>
        <v/>
      </c>
      <c r="S828" s="45">
        <f>R828*(1/(1+$G828))^(1+$E828)*(1+S$7)^$D828*(S810/R810)^$E828*((S810+S819)/(R810+R819))^($F828*(1+$E828))</f>
        <v/>
      </c>
      <c r="T828" s="45">
        <f>S828*(1/(1+$G828))^(1+$E828)*(1+T$7)^$D828*(T810/S810)^$E828*((T810+T819)/(S810+S819))^($F828*(1+$E828))</f>
        <v/>
      </c>
      <c r="U828" s="45">
        <f>T828*(1/(1+$G828))^(1+$E828)*(1+U$7)^$D828*(U810/T810)^$E828*((U810+U819)/(T810+T819))^($F828*(1+$E828))</f>
        <v/>
      </c>
      <c r="V828" s="45">
        <f>U828*(1/(1+$G828))^(1+$E828)*(1+V$7)^$D828*(V810/U810)^$E828*((V810+V819)/(U810+U819))^($F828*(1+$E828))</f>
        <v/>
      </c>
      <c r="W828" s="45">
        <f>V828*(1/(1+$G828))^(1+$E828)*(1+W$7)^$D828*(W810/V810)^$E828*((W810+W819)/(V810+V819))^($F828*(1+$E828))</f>
        <v/>
      </c>
      <c r="X828" s="45">
        <f>W828*(1/(1+$G828))^(1+$E828)*(1+X$7)^$D828*(X810/W810)^$E828*((X810+X819)/(W810+W819))^($F828*(1+$E828))</f>
        <v/>
      </c>
      <c r="Y828" s="45">
        <f>X828*(1/(1+$G828))^(1+$E828)*(1+Y$7)^$D828*(Y810/X810)^$E828*((Y810+Y819)/(X810+X819))^($F828*(1+$E828))</f>
        <v/>
      </c>
      <c r="Z828" s="45">
        <f>Y828*(1/(1+$G828))^(1+$E828)*(1+Z$7)^$D828*(Z810/Y810)^$E828*((Z810+Z819)/(Y810+Y819))^($F828*(1+$E828))</f>
        <v/>
      </c>
      <c r="AA828" s="45">
        <f>Z828*(1/(1+$G828))^(1+$E828)*(1+AA$7)^$D828*(AA810/Z810)^$E828*((AA810+AA819)/(Z810+Z819))^($F828*(1+$E828))</f>
        <v/>
      </c>
      <c r="AB828" s="45">
        <f>AA828*(1/(1+$G828))^(1+$E828)*(1+AB$7)^$D828*(AB810/AA810)^$E828*((AB810+AB819)/(AA810+AA819))^($F828*(1+$E828))</f>
        <v/>
      </c>
      <c r="AC828" s="45">
        <f>AB828*(1/(1+$G828))^(1+$E828)*(1+AC$7)^$D828*(AC810/AB810)^$E828*((AC810+AC819)/(AB810+AB819))^($F828*(1+$E828))</f>
        <v/>
      </c>
      <c r="AD828" s="46">
        <f>FUELUSE(AC828,AD810,AC810,AD819,AC819,AD$7,$D828,$E828,$F828,$G828)</f>
        <v/>
      </c>
      <c r="AF828" s="11">
        <f>LOWER(Settings!$C$4)&amp;".mit."&amp;$A828&amp;IF($C828="","","."&amp;$C828&amp;"."&amp;$B828)&amp;IF(INDEX(Variables!$D$5:$D$105,MATCH($A828,Variables!$A$5:$A$105,0))="","","."&amp;INDEX(Variables!$D$5:$D$105,MATCH($A828,Variables!$A$5:$A$105,0)))&amp;"."&amp;AF$5</f>
        <v/>
      </c>
      <c r="AG828" s="44">
        <f>INDEX(Inputs!$U$5:$U$132,MATCH($B828&amp;"|"&amp;$C828,Inputs!$A$5:$A$132,0))</f>
        <v/>
      </c>
      <c r="AH828" s="45">
        <f>AG828*(1/(1+$G828))^(1+$E828)*(1+AH$7)^$D828*(AH810/AG810)^$E828*((AH810+AH819)/(AG810+AG819))^($F828*(1+$E828))</f>
        <v/>
      </c>
      <c r="AI828" s="45">
        <f>AH828*(1/(1+$G828))^(1+$E828)*(1+AI$7)^$D828*(AI810/AH810)^$E828*((AI810+AI819)/(AH810+AH819))^($F828*(1+$E828))</f>
        <v/>
      </c>
      <c r="AJ828" s="45">
        <f>AI828*(1/(1+$G828))^(1+$E828)*(1+AJ$7)^$D828*(AJ810/AI810)^$E828*((AJ810+AJ819)/(AI810+AI819))^($F828*(1+$E828))</f>
        <v/>
      </c>
      <c r="AK828" s="45">
        <f>AJ828*(1/(1+$G828))^(1+$E828)*(1+AK$7)^$D828*(AK810/AJ810)^$E828*((AK810+AK819)/(AJ810+AJ819))^($F828*(1+$E828))</f>
        <v/>
      </c>
      <c r="AL828" s="45">
        <f>AK828*(1/(1+$G828))^(1+$E828)*(1+AL$7)^$D828*(AL810/AK810)^$E828*((AL810+AL819)/(AK810+AK819))^($F828*(1+$E828))</f>
        <v/>
      </c>
      <c r="AM828" s="45">
        <f>AL828*(1/(1+$G828))^(1+$E828)*(1+AM$7)^$D828*(AM810/AL810)^$E828*((AM810+AM819)/(AL810+AL819))^($F828*(1+$E828))</f>
        <v/>
      </c>
      <c r="AN828" s="45">
        <f>AM828*(1/(1+$G828))^(1+$E828)*(1+AN$7)^$D828*(AN810/AM810)^$E828*((AN810+AN819)/(AM810+AM819))^($F828*(1+$E828))</f>
        <v/>
      </c>
      <c r="AO828" s="45">
        <f>AN828*(1/(1+$G828))^(1+$E828)*(1+AO$7)^$D828*(AO810/AN810)^$E828*((AO810+AO819)/(AN810+AN819))^($F828*(1+$E828))</f>
        <v/>
      </c>
      <c r="AP828" s="45">
        <f>AO828*(1/(1+$G828))^(1+$E828)*(1+AP$7)^$D828*(AP810/AO810)^$E828*((AP810+AP819)/(AO810+AO819))^($F828*(1+$E828))</f>
        <v/>
      </c>
      <c r="AQ828" s="45">
        <f>AP828*(1/(1+$G828))^(1+$E828)*(1+AQ$7)^$D828*(AQ810/AP810)^$E828*((AQ810+AQ819)/(AP810+AP819))^($F828*(1+$E828))</f>
        <v/>
      </c>
      <c r="AR828" s="45">
        <f>AQ828*(1/(1+$G828))^(1+$E828)*(1+AR$7)^$D828*(AR810/AQ810)^$E828*((AR810+AR819)/(AQ810+AQ819))^($F828*(1+$E828))</f>
        <v/>
      </c>
      <c r="AS828" s="45">
        <f>AR828*(1/(1+$G828))^(1+$E828)*(1+AS$7)^$D828*(AS810/AR810)^$E828*((AS810+AS819)/(AR810+AR819))^($F828*(1+$E828))</f>
        <v/>
      </c>
      <c r="AT828" s="45">
        <f>AS828*(1/(1+$G828))^(1+$E828)*(1+AT$7)^$D828*(AT810/AS810)^$E828*((AT810+AT819)/(AS810+AS819))^($F828*(1+$E828))</f>
        <v/>
      </c>
      <c r="AU828" s="45">
        <f>AT828*(1/(1+$G828))^(1+$E828)*(1+AU$7)^$D828*(AU810/AT810)^$E828*((AU810+AU819)/(AT810+AT819))^($F828*(1+$E828))</f>
        <v/>
      </c>
      <c r="AV828" s="45">
        <f>AU828*(1/(1+$G828))^(1+$E828)*(1+AV$7)^$D828*(AV810/AU810)^$E828*((AV810+AV819)/(AU810+AU819))^($F828*(1+$E828))</f>
        <v/>
      </c>
      <c r="AW828" s="45">
        <f>AV828*(1/(1+$G828))^(1+$E828)*(1+AW$7)^$D828*(AW810/AV810)^$E828*((AW810+AW819)/(AV810+AV819))^($F828*(1+$E828))</f>
        <v/>
      </c>
      <c r="AX828" s="45">
        <f>AW828*(1/(1+$G828))^(1+$E828)*(1+AX$7)^$D828*(AX810/AW810)^$E828*((AX810+AX819)/(AW810+AW819))^($F828*(1+$E828))</f>
        <v/>
      </c>
      <c r="AY828" s="46">
        <f>FUELUSE(AX828,AY810,AX810,AY819,AX819,AY$7,$D828,$E828,$F828,$G828)</f>
        <v/>
      </c>
    </row>
    <row r="829" hidden="1" outlineLevel="2"/>
    <row r="830" hidden="1" outlineLevel="2">
      <c r="A830" s="14" t="inlineStr">
        <is>
          <t>co2</t>
        </is>
      </c>
      <c r="B830" s="14" t="inlineStr">
        <is>
          <t>coa</t>
        </is>
      </c>
      <c r="C830" s="14" t="inlineStr">
        <is>
          <t>res</t>
        </is>
      </c>
      <c r="D830" s="37">
        <f>INDEX(Inputs!$T$5:$T$132,MATCH($B830&amp;"|"&amp;$C830,Inputs!$A$5:$A$132,0))</f>
        <v/>
      </c>
      <c r="E830" s="36" t="n"/>
      <c r="F830" s="36" t="n"/>
      <c r="G830" s="36" t="n"/>
      <c r="H830" s="14">
        <f>INDEX(Variables!$B$5:$B$105,MATCH($A830,Variables!$A$5:$A$105,0))&amp;IF($C830="",""," | "&amp;INDEX(Mapping!$B$5:$B$26,MATCH($C830,Mapping!$A$5:$A$26,0))&amp;" | "&amp;INDEX(Mapping!$B$30:$B$41,MATCH($B830,Mapping!$A$30:$A$41,0)))</f>
        <v/>
      </c>
      <c r="I830" s="14">
        <f>INDEX(Variables!$C$5:$C$105,MATCH($A830,Variables!$A$5:$A$105,0))</f>
        <v/>
      </c>
      <c r="J830" s="14">
        <f>INDEX(Variables!$E$5:$E$105,MATCH($A830,Variables!$A$5:$A$105,0))</f>
        <v/>
      </c>
      <c r="K830" s="11">
        <f>LOWER(Settings!$C$4)&amp;".mit."&amp;$A830&amp;IF($C830="","","."&amp;$C830&amp;"."&amp;$B830)&amp;IF(INDEX(Variables!$D$5:$D$105,MATCH($A830,Variables!$A$5:$A$105,0))="","","."&amp;INDEX(Variables!$D$5:$D$105,MATCH($A830,Variables!$A$5:$A$105,0)))&amp;"."&amp;K$5</f>
        <v/>
      </c>
      <c r="L830" s="15">
        <f>L821*Settings!$C$13*$D830</f>
        <v/>
      </c>
      <c r="M830" s="16">
        <f>M821*Settings!$C$13*$D830</f>
        <v/>
      </c>
      <c r="N830" s="16">
        <f>N821*Settings!$C$13*$D830</f>
        <v/>
      </c>
      <c r="O830" s="16">
        <f>O821*Settings!$C$13*$D830</f>
        <v/>
      </c>
      <c r="P830" s="16">
        <f>P821*Settings!$C$13*$D830</f>
        <v/>
      </c>
      <c r="Q830" s="16">
        <f>Q821*Settings!$C$13*$D830</f>
        <v/>
      </c>
      <c r="R830" s="16">
        <f>R821*Settings!$C$13*$D830</f>
        <v/>
      </c>
      <c r="S830" s="16">
        <f>S821*Settings!$C$13*$D830</f>
        <v/>
      </c>
      <c r="T830" s="16">
        <f>T821*Settings!$C$13*$D830</f>
        <v/>
      </c>
      <c r="U830" s="16">
        <f>U821*Settings!$C$13*$D830</f>
        <v/>
      </c>
      <c r="V830" s="16">
        <f>V821*Settings!$C$13*$D830</f>
        <v/>
      </c>
      <c r="W830" s="16">
        <f>W821*Settings!$C$13*$D830</f>
        <v/>
      </c>
      <c r="X830" s="16">
        <f>X821*Settings!$C$13*$D830</f>
        <v/>
      </c>
      <c r="Y830" s="16">
        <f>Y821*Settings!$C$13*$D830</f>
        <v/>
      </c>
      <c r="Z830" s="16">
        <f>Z821*Settings!$C$13*$D830</f>
        <v/>
      </c>
      <c r="AA830" s="16">
        <f>AA821*Settings!$C$13*$D830</f>
        <v/>
      </c>
      <c r="AB830" s="16">
        <f>AB821*Settings!$C$13*$D830</f>
        <v/>
      </c>
      <c r="AC830" s="16">
        <f>AC821*Settings!$C$13*$D830</f>
        <v/>
      </c>
      <c r="AD830" s="47">
        <f>EMISSIONS(AD821,Settings!$C$13,$D830)</f>
        <v/>
      </c>
      <c r="AF830" s="11">
        <f>LOWER(Settings!$C$4)&amp;".mit."&amp;$A830&amp;IF($C830="","","."&amp;$C830&amp;"."&amp;$B830)&amp;IF(INDEX(Variables!$D$5:$D$105,MATCH($A830,Variables!$A$5:$A$105,0))="","","."&amp;INDEX(Variables!$D$5:$D$105,MATCH($A830,Variables!$A$5:$A$105,0)))&amp;"."&amp;AF$5</f>
        <v/>
      </c>
      <c r="AG830" s="15">
        <f>AG821*Settings!$C$13*$D830</f>
        <v/>
      </c>
      <c r="AH830" s="16">
        <f>AH821*Settings!$C$13*$D830</f>
        <v/>
      </c>
      <c r="AI830" s="16">
        <f>AI821*Settings!$C$13*$D830</f>
        <v/>
      </c>
      <c r="AJ830" s="16">
        <f>AJ821*Settings!$C$13*$D830</f>
        <v/>
      </c>
      <c r="AK830" s="16">
        <f>AK821*Settings!$C$13*$D830</f>
        <v/>
      </c>
      <c r="AL830" s="16">
        <f>AL821*Settings!$C$13*$D830</f>
        <v/>
      </c>
      <c r="AM830" s="16">
        <f>AM821*Settings!$C$13*$D830</f>
        <v/>
      </c>
      <c r="AN830" s="16">
        <f>AN821*Settings!$C$13*$D830</f>
        <v/>
      </c>
      <c r="AO830" s="16">
        <f>AO821*Settings!$C$13*$D830</f>
        <v/>
      </c>
      <c r="AP830" s="16">
        <f>AP821*Settings!$C$13*$D830</f>
        <v/>
      </c>
      <c r="AQ830" s="16">
        <f>AQ821*Settings!$C$13*$D830</f>
        <v/>
      </c>
      <c r="AR830" s="16">
        <f>AR821*Settings!$C$13*$D830</f>
        <v/>
      </c>
      <c r="AS830" s="16">
        <f>AS821*Settings!$C$13*$D830</f>
        <v/>
      </c>
      <c r="AT830" s="16">
        <f>AT821*Settings!$C$13*$D830</f>
        <v/>
      </c>
      <c r="AU830" s="16">
        <f>AU821*Settings!$C$13*$D830</f>
        <v/>
      </c>
      <c r="AV830" s="16">
        <f>AV821*Settings!$C$13*$D830</f>
        <v/>
      </c>
      <c r="AW830" s="16">
        <f>AW821*Settings!$C$13*$D830</f>
        <v/>
      </c>
      <c r="AX830" s="16">
        <f>AX821*Settings!$C$13*$D830</f>
        <v/>
      </c>
      <c r="AY830" s="47">
        <f>EMISSIONS(AY821,Settings!$C$13,$D830)</f>
        <v/>
      </c>
    </row>
    <row r="831" hidden="1" outlineLevel="2">
      <c r="A831" s="14" t="inlineStr">
        <is>
          <t>co2</t>
        </is>
      </c>
      <c r="B831" s="14" t="inlineStr">
        <is>
          <t>nga</t>
        </is>
      </c>
      <c r="C831" s="14" t="inlineStr">
        <is>
          <t>res</t>
        </is>
      </c>
      <c r="D831" s="37">
        <f>INDEX(Inputs!$T$5:$T$132,MATCH($B831&amp;"|"&amp;$C831,Inputs!$A$5:$A$132,0))</f>
        <v/>
      </c>
      <c r="E831" s="36" t="n"/>
      <c r="F831" s="36" t="n"/>
      <c r="G831" s="36" t="n"/>
      <c r="H831" s="14">
        <f>INDEX(Variables!$B$5:$B$105,MATCH($A831,Variables!$A$5:$A$105,0))&amp;IF($C831="",""," | "&amp;INDEX(Mapping!$B$5:$B$26,MATCH($C831,Mapping!$A$5:$A$26,0))&amp;" | "&amp;INDEX(Mapping!$B$30:$B$41,MATCH($B831,Mapping!$A$30:$A$41,0)))</f>
        <v/>
      </c>
      <c r="I831" s="14">
        <f>INDEX(Variables!$C$5:$C$105,MATCH($A831,Variables!$A$5:$A$105,0))</f>
        <v/>
      </c>
      <c r="J831" s="14">
        <f>INDEX(Variables!$E$5:$E$105,MATCH($A831,Variables!$A$5:$A$105,0))</f>
        <v/>
      </c>
      <c r="K831" s="11">
        <f>LOWER(Settings!$C$4)&amp;".mit."&amp;$A831&amp;IF($C831="","","."&amp;$C831&amp;"."&amp;$B831)&amp;IF(INDEX(Variables!$D$5:$D$105,MATCH($A831,Variables!$A$5:$A$105,0))="","","."&amp;INDEX(Variables!$D$5:$D$105,MATCH($A831,Variables!$A$5:$A$105,0)))&amp;"."&amp;K$5</f>
        <v/>
      </c>
      <c r="L831" s="15">
        <f>L822*Settings!$C$13*$D831</f>
        <v/>
      </c>
      <c r="M831" s="16">
        <f>M822*Settings!$C$13*$D831</f>
        <v/>
      </c>
      <c r="N831" s="16">
        <f>N822*Settings!$C$13*$D831</f>
        <v/>
      </c>
      <c r="O831" s="16">
        <f>O822*Settings!$C$13*$D831</f>
        <v/>
      </c>
      <c r="P831" s="16">
        <f>P822*Settings!$C$13*$D831</f>
        <v/>
      </c>
      <c r="Q831" s="16">
        <f>Q822*Settings!$C$13*$D831</f>
        <v/>
      </c>
      <c r="R831" s="16">
        <f>R822*Settings!$C$13*$D831</f>
        <v/>
      </c>
      <c r="S831" s="16">
        <f>S822*Settings!$C$13*$D831</f>
        <v/>
      </c>
      <c r="T831" s="16">
        <f>T822*Settings!$C$13*$D831</f>
        <v/>
      </c>
      <c r="U831" s="16">
        <f>U822*Settings!$C$13*$D831</f>
        <v/>
      </c>
      <c r="V831" s="16">
        <f>V822*Settings!$C$13*$D831</f>
        <v/>
      </c>
      <c r="W831" s="16">
        <f>W822*Settings!$C$13*$D831</f>
        <v/>
      </c>
      <c r="X831" s="16">
        <f>X822*Settings!$C$13*$D831</f>
        <v/>
      </c>
      <c r="Y831" s="16">
        <f>Y822*Settings!$C$13*$D831</f>
        <v/>
      </c>
      <c r="Z831" s="16">
        <f>Z822*Settings!$C$13*$D831</f>
        <v/>
      </c>
      <c r="AA831" s="16">
        <f>AA822*Settings!$C$13*$D831</f>
        <v/>
      </c>
      <c r="AB831" s="16">
        <f>AB822*Settings!$C$13*$D831</f>
        <v/>
      </c>
      <c r="AC831" s="16">
        <f>AC822*Settings!$C$13*$D831</f>
        <v/>
      </c>
      <c r="AD831" s="47">
        <f>EMISSIONS(AD822,Settings!$C$13,$D831)</f>
        <v/>
      </c>
      <c r="AF831" s="11">
        <f>LOWER(Settings!$C$4)&amp;".mit."&amp;$A831&amp;IF($C831="","","."&amp;$C831&amp;"."&amp;$B831)&amp;IF(INDEX(Variables!$D$5:$D$105,MATCH($A831,Variables!$A$5:$A$105,0))="","","."&amp;INDEX(Variables!$D$5:$D$105,MATCH($A831,Variables!$A$5:$A$105,0)))&amp;"."&amp;AF$5</f>
        <v/>
      </c>
      <c r="AG831" s="15">
        <f>AG822*Settings!$C$13*$D831</f>
        <v/>
      </c>
      <c r="AH831" s="16">
        <f>AH822*Settings!$C$13*$D831</f>
        <v/>
      </c>
      <c r="AI831" s="16">
        <f>AI822*Settings!$C$13*$D831</f>
        <v/>
      </c>
      <c r="AJ831" s="16">
        <f>AJ822*Settings!$C$13*$D831</f>
        <v/>
      </c>
      <c r="AK831" s="16">
        <f>AK822*Settings!$C$13*$D831</f>
        <v/>
      </c>
      <c r="AL831" s="16">
        <f>AL822*Settings!$C$13*$D831</f>
        <v/>
      </c>
      <c r="AM831" s="16">
        <f>AM822*Settings!$C$13*$D831</f>
        <v/>
      </c>
      <c r="AN831" s="16">
        <f>AN822*Settings!$C$13*$D831</f>
        <v/>
      </c>
      <c r="AO831" s="16">
        <f>AO822*Settings!$C$13*$D831</f>
        <v/>
      </c>
      <c r="AP831" s="16">
        <f>AP822*Settings!$C$13*$D831</f>
        <v/>
      </c>
      <c r="AQ831" s="16">
        <f>AQ822*Settings!$C$13*$D831</f>
        <v/>
      </c>
      <c r="AR831" s="16">
        <f>AR822*Settings!$C$13*$D831</f>
        <v/>
      </c>
      <c r="AS831" s="16">
        <f>AS822*Settings!$C$13*$D831</f>
        <v/>
      </c>
      <c r="AT831" s="16">
        <f>AT822*Settings!$C$13*$D831</f>
        <v/>
      </c>
      <c r="AU831" s="16">
        <f>AU822*Settings!$C$13*$D831</f>
        <v/>
      </c>
      <c r="AV831" s="16">
        <f>AV822*Settings!$C$13*$D831</f>
        <v/>
      </c>
      <c r="AW831" s="16">
        <f>AW822*Settings!$C$13*$D831</f>
        <v/>
      </c>
      <c r="AX831" s="16">
        <f>AX822*Settings!$C$13*$D831</f>
        <v/>
      </c>
      <c r="AY831" s="47">
        <f>EMISSIONS(AY822,Settings!$C$13,$D831)</f>
        <v/>
      </c>
    </row>
    <row r="832" hidden="1" outlineLevel="2">
      <c r="A832" s="14" t="inlineStr">
        <is>
          <t>co2</t>
        </is>
      </c>
      <c r="B832" s="14" t="inlineStr">
        <is>
          <t>gso</t>
        </is>
      </c>
      <c r="C832" s="14" t="inlineStr">
        <is>
          <t>res</t>
        </is>
      </c>
      <c r="D832" s="37">
        <f>INDEX(Inputs!$T$5:$T$132,MATCH($B832&amp;"|"&amp;$C832,Inputs!$A$5:$A$132,0))</f>
        <v/>
      </c>
      <c r="E832" s="36" t="n"/>
      <c r="F832" s="36" t="n"/>
      <c r="G832" s="36" t="n"/>
      <c r="H832" s="14">
        <f>INDEX(Variables!$B$5:$B$105,MATCH($A832,Variables!$A$5:$A$105,0))&amp;IF($C832="",""," | "&amp;INDEX(Mapping!$B$5:$B$26,MATCH($C832,Mapping!$A$5:$A$26,0))&amp;" | "&amp;INDEX(Mapping!$B$30:$B$41,MATCH($B832,Mapping!$A$30:$A$41,0)))</f>
        <v/>
      </c>
      <c r="I832" s="14">
        <f>INDEX(Variables!$C$5:$C$105,MATCH($A832,Variables!$A$5:$A$105,0))</f>
        <v/>
      </c>
      <c r="J832" s="14">
        <f>INDEX(Variables!$E$5:$E$105,MATCH($A832,Variables!$A$5:$A$105,0))</f>
        <v/>
      </c>
      <c r="K832" s="11">
        <f>LOWER(Settings!$C$4)&amp;".mit."&amp;$A832&amp;IF($C832="","","."&amp;$C832&amp;"."&amp;$B832)&amp;IF(INDEX(Variables!$D$5:$D$105,MATCH($A832,Variables!$A$5:$A$105,0))="","","."&amp;INDEX(Variables!$D$5:$D$105,MATCH($A832,Variables!$A$5:$A$105,0)))&amp;"."&amp;K$5</f>
        <v/>
      </c>
      <c r="L832" s="15">
        <f>L823*Settings!$C$13*$D832</f>
        <v/>
      </c>
      <c r="M832" s="16">
        <f>M823*Settings!$C$13*$D832</f>
        <v/>
      </c>
      <c r="N832" s="16">
        <f>N823*Settings!$C$13*$D832</f>
        <v/>
      </c>
      <c r="O832" s="16">
        <f>O823*Settings!$C$13*$D832</f>
        <v/>
      </c>
      <c r="P832" s="16">
        <f>P823*Settings!$C$13*$D832</f>
        <v/>
      </c>
      <c r="Q832" s="16">
        <f>Q823*Settings!$C$13*$D832</f>
        <v/>
      </c>
      <c r="R832" s="16">
        <f>R823*Settings!$C$13*$D832</f>
        <v/>
      </c>
      <c r="S832" s="16">
        <f>S823*Settings!$C$13*$D832</f>
        <v/>
      </c>
      <c r="T832" s="16">
        <f>T823*Settings!$C$13*$D832</f>
        <v/>
      </c>
      <c r="U832" s="16">
        <f>U823*Settings!$C$13*$D832</f>
        <v/>
      </c>
      <c r="V832" s="16">
        <f>V823*Settings!$C$13*$D832</f>
        <v/>
      </c>
      <c r="W832" s="16">
        <f>W823*Settings!$C$13*$D832</f>
        <v/>
      </c>
      <c r="X832" s="16">
        <f>X823*Settings!$C$13*$D832</f>
        <v/>
      </c>
      <c r="Y832" s="16">
        <f>Y823*Settings!$C$13*$D832</f>
        <v/>
      </c>
      <c r="Z832" s="16">
        <f>Z823*Settings!$C$13*$D832</f>
        <v/>
      </c>
      <c r="AA832" s="16">
        <f>AA823*Settings!$C$13*$D832</f>
        <v/>
      </c>
      <c r="AB832" s="16">
        <f>AB823*Settings!$C$13*$D832</f>
        <v/>
      </c>
      <c r="AC832" s="16">
        <f>AC823*Settings!$C$13*$D832</f>
        <v/>
      </c>
      <c r="AD832" s="47">
        <f>EMISSIONS(AD823,Settings!$C$13,$D832)</f>
        <v/>
      </c>
      <c r="AF832" s="11">
        <f>LOWER(Settings!$C$4)&amp;".mit."&amp;$A832&amp;IF($C832="","","."&amp;$C832&amp;"."&amp;$B832)&amp;IF(INDEX(Variables!$D$5:$D$105,MATCH($A832,Variables!$A$5:$A$105,0))="","","."&amp;INDEX(Variables!$D$5:$D$105,MATCH($A832,Variables!$A$5:$A$105,0)))&amp;"."&amp;AF$5</f>
        <v/>
      </c>
      <c r="AG832" s="15">
        <f>AG823*Settings!$C$13*$D832</f>
        <v/>
      </c>
      <c r="AH832" s="16">
        <f>AH823*Settings!$C$13*$D832</f>
        <v/>
      </c>
      <c r="AI832" s="16">
        <f>AI823*Settings!$C$13*$D832</f>
        <v/>
      </c>
      <c r="AJ832" s="16">
        <f>AJ823*Settings!$C$13*$D832</f>
        <v/>
      </c>
      <c r="AK832" s="16">
        <f>AK823*Settings!$C$13*$D832</f>
        <v/>
      </c>
      <c r="AL832" s="16">
        <f>AL823*Settings!$C$13*$D832</f>
        <v/>
      </c>
      <c r="AM832" s="16">
        <f>AM823*Settings!$C$13*$D832</f>
        <v/>
      </c>
      <c r="AN832" s="16">
        <f>AN823*Settings!$C$13*$D832</f>
        <v/>
      </c>
      <c r="AO832" s="16">
        <f>AO823*Settings!$C$13*$D832</f>
        <v/>
      </c>
      <c r="AP832" s="16">
        <f>AP823*Settings!$C$13*$D832</f>
        <v/>
      </c>
      <c r="AQ832" s="16">
        <f>AQ823*Settings!$C$13*$D832</f>
        <v/>
      </c>
      <c r="AR832" s="16">
        <f>AR823*Settings!$C$13*$D832</f>
        <v/>
      </c>
      <c r="AS832" s="16">
        <f>AS823*Settings!$C$13*$D832</f>
        <v/>
      </c>
      <c r="AT832" s="16">
        <f>AT823*Settings!$C$13*$D832</f>
        <v/>
      </c>
      <c r="AU832" s="16">
        <f>AU823*Settings!$C$13*$D832</f>
        <v/>
      </c>
      <c r="AV832" s="16">
        <f>AV823*Settings!$C$13*$D832</f>
        <v/>
      </c>
      <c r="AW832" s="16">
        <f>AW823*Settings!$C$13*$D832</f>
        <v/>
      </c>
      <c r="AX832" s="16">
        <f>AX823*Settings!$C$13*$D832</f>
        <v/>
      </c>
      <c r="AY832" s="47">
        <f>EMISSIONS(AY823,Settings!$C$13,$D832)</f>
        <v/>
      </c>
    </row>
    <row r="833" hidden="1" outlineLevel="2">
      <c r="A833" s="14" t="inlineStr">
        <is>
          <t>co2</t>
        </is>
      </c>
      <c r="B833" s="14" t="inlineStr">
        <is>
          <t>die</t>
        </is>
      </c>
      <c r="C833" s="14" t="inlineStr">
        <is>
          <t>res</t>
        </is>
      </c>
      <c r="D833" s="37">
        <f>INDEX(Inputs!$T$5:$T$132,MATCH($B833&amp;"|"&amp;$C833,Inputs!$A$5:$A$132,0))</f>
        <v/>
      </c>
      <c r="E833" s="36" t="n"/>
      <c r="F833" s="36" t="n"/>
      <c r="G833" s="36" t="n"/>
      <c r="H833" s="14">
        <f>INDEX(Variables!$B$5:$B$105,MATCH($A833,Variables!$A$5:$A$105,0))&amp;IF($C833="",""," | "&amp;INDEX(Mapping!$B$5:$B$26,MATCH($C833,Mapping!$A$5:$A$26,0))&amp;" | "&amp;INDEX(Mapping!$B$30:$B$41,MATCH($B833,Mapping!$A$30:$A$41,0)))</f>
        <v/>
      </c>
      <c r="I833" s="14">
        <f>INDEX(Variables!$C$5:$C$105,MATCH($A833,Variables!$A$5:$A$105,0))</f>
        <v/>
      </c>
      <c r="J833" s="14">
        <f>INDEX(Variables!$E$5:$E$105,MATCH($A833,Variables!$A$5:$A$105,0))</f>
        <v/>
      </c>
      <c r="K833" s="11">
        <f>LOWER(Settings!$C$4)&amp;".mit."&amp;$A833&amp;IF($C833="","","."&amp;$C833&amp;"."&amp;$B833)&amp;IF(INDEX(Variables!$D$5:$D$105,MATCH($A833,Variables!$A$5:$A$105,0))="","","."&amp;INDEX(Variables!$D$5:$D$105,MATCH($A833,Variables!$A$5:$A$105,0)))&amp;"."&amp;K$5</f>
        <v/>
      </c>
      <c r="L833" s="15">
        <f>L824*Settings!$C$13*$D833</f>
        <v/>
      </c>
      <c r="M833" s="16">
        <f>M824*Settings!$C$13*$D833</f>
        <v/>
      </c>
      <c r="N833" s="16">
        <f>N824*Settings!$C$13*$D833</f>
        <v/>
      </c>
      <c r="O833" s="16">
        <f>O824*Settings!$C$13*$D833</f>
        <v/>
      </c>
      <c r="P833" s="16">
        <f>P824*Settings!$C$13*$D833</f>
        <v/>
      </c>
      <c r="Q833" s="16">
        <f>Q824*Settings!$C$13*$D833</f>
        <v/>
      </c>
      <c r="R833" s="16">
        <f>R824*Settings!$C$13*$D833</f>
        <v/>
      </c>
      <c r="S833" s="16">
        <f>S824*Settings!$C$13*$D833</f>
        <v/>
      </c>
      <c r="T833" s="16">
        <f>T824*Settings!$C$13*$D833</f>
        <v/>
      </c>
      <c r="U833" s="16">
        <f>U824*Settings!$C$13*$D833</f>
        <v/>
      </c>
      <c r="V833" s="16">
        <f>V824*Settings!$C$13*$D833</f>
        <v/>
      </c>
      <c r="W833" s="16">
        <f>W824*Settings!$C$13*$D833</f>
        <v/>
      </c>
      <c r="X833" s="16">
        <f>X824*Settings!$C$13*$D833</f>
        <v/>
      </c>
      <c r="Y833" s="16">
        <f>Y824*Settings!$C$13*$D833</f>
        <v/>
      </c>
      <c r="Z833" s="16">
        <f>Z824*Settings!$C$13*$D833</f>
        <v/>
      </c>
      <c r="AA833" s="16">
        <f>AA824*Settings!$C$13*$D833</f>
        <v/>
      </c>
      <c r="AB833" s="16">
        <f>AB824*Settings!$C$13*$D833</f>
        <v/>
      </c>
      <c r="AC833" s="16">
        <f>AC824*Settings!$C$13*$D833</f>
        <v/>
      </c>
      <c r="AD833" s="47">
        <f>EMISSIONS(AD824,Settings!$C$13,$D833)</f>
        <v/>
      </c>
      <c r="AF833" s="11">
        <f>LOWER(Settings!$C$4)&amp;".mit."&amp;$A833&amp;IF($C833="","","."&amp;$C833&amp;"."&amp;$B833)&amp;IF(INDEX(Variables!$D$5:$D$105,MATCH($A833,Variables!$A$5:$A$105,0))="","","."&amp;INDEX(Variables!$D$5:$D$105,MATCH($A833,Variables!$A$5:$A$105,0)))&amp;"."&amp;AF$5</f>
        <v/>
      </c>
      <c r="AG833" s="15">
        <f>AG824*Settings!$C$13*$D833</f>
        <v/>
      </c>
      <c r="AH833" s="16">
        <f>AH824*Settings!$C$13*$D833</f>
        <v/>
      </c>
      <c r="AI833" s="16">
        <f>AI824*Settings!$C$13*$D833</f>
        <v/>
      </c>
      <c r="AJ833" s="16">
        <f>AJ824*Settings!$C$13*$D833</f>
        <v/>
      </c>
      <c r="AK833" s="16">
        <f>AK824*Settings!$C$13*$D833</f>
        <v/>
      </c>
      <c r="AL833" s="16">
        <f>AL824*Settings!$C$13*$D833</f>
        <v/>
      </c>
      <c r="AM833" s="16">
        <f>AM824*Settings!$C$13*$D833</f>
        <v/>
      </c>
      <c r="AN833" s="16">
        <f>AN824*Settings!$C$13*$D833</f>
        <v/>
      </c>
      <c r="AO833" s="16">
        <f>AO824*Settings!$C$13*$D833</f>
        <v/>
      </c>
      <c r="AP833" s="16">
        <f>AP824*Settings!$C$13*$D833</f>
        <v/>
      </c>
      <c r="AQ833" s="16">
        <f>AQ824*Settings!$C$13*$D833</f>
        <v/>
      </c>
      <c r="AR833" s="16">
        <f>AR824*Settings!$C$13*$D833</f>
        <v/>
      </c>
      <c r="AS833" s="16">
        <f>AS824*Settings!$C$13*$D833</f>
        <v/>
      </c>
      <c r="AT833" s="16">
        <f>AT824*Settings!$C$13*$D833</f>
        <v/>
      </c>
      <c r="AU833" s="16">
        <f>AU824*Settings!$C$13*$D833</f>
        <v/>
      </c>
      <c r="AV833" s="16">
        <f>AV824*Settings!$C$13*$D833</f>
        <v/>
      </c>
      <c r="AW833" s="16">
        <f>AW824*Settings!$C$13*$D833</f>
        <v/>
      </c>
      <c r="AX833" s="16">
        <f>AX824*Settings!$C$13*$D833</f>
        <v/>
      </c>
      <c r="AY833" s="47">
        <f>EMISSIONS(AY824,Settings!$C$13,$D833)</f>
        <v/>
      </c>
    </row>
    <row r="834" hidden="1" outlineLevel="2">
      <c r="A834" s="14" t="inlineStr">
        <is>
          <t>co2</t>
        </is>
      </c>
      <c r="B834" s="14" t="inlineStr">
        <is>
          <t>lpg</t>
        </is>
      </c>
      <c r="C834" s="14" t="inlineStr">
        <is>
          <t>res</t>
        </is>
      </c>
      <c r="D834" s="37">
        <f>INDEX(Inputs!$T$5:$T$132,MATCH($B834&amp;"|"&amp;$C834,Inputs!$A$5:$A$132,0))</f>
        <v/>
      </c>
      <c r="E834" s="36" t="n"/>
      <c r="F834" s="36" t="n"/>
      <c r="G834" s="36" t="n"/>
      <c r="H834" s="14">
        <f>INDEX(Variables!$B$5:$B$105,MATCH($A834,Variables!$A$5:$A$105,0))&amp;IF($C834="",""," | "&amp;INDEX(Mapping!$B$5:$B$26,MATCH($C834,Mapping!$A$5:$A$26,0))&amp;" | "&amp;INDEX(Mapping!$B$30:$B$41,MATCH($B834,Mapping!$A$30:$A$41,0)))</f>
        <v/>
      </c>
      <c r="I834" s="14">
        <f>INDEX(Variables!$C$5:$C$105,MATCH($A834,Variables!$A$5:$A$105,0))</f>
        <v/>
      </c>
      <c r="J834" s="14">
        <f>INDEX(Variables!$E$5:$E$105,MATCH($A834,Variables!$A$5:$A$105,0))</f>
        <v/>
      </c>
      <c r="K834" s="11">
        <f>LOWER(Settings!$C$4)&amp;".mit."&amp;$A834&amp;IF($C834="","","."&amp;$C834&amp;"."&amp;$B834)&amp;IF(INDEX(Variables!$D$5:$D$105,MATCH($A834,Variables!$A$5:$A$105,0))="","","."&amp;INDEX(Variables!$D$5:$D$105,MATCH($A834,Variables!$A$5:$A$105,0)))&amp;"."&amp;K$5</f>
        <v/>
      </c>
      <c r="L834" s="15">
        <f>L825*Settings!$C$13*$D834</f>
        <v/>
      </c>
      <c r="M834" s="16">
        <f>M825*Settings!$C$13*$D834</f>
        <v/>
      </c>
      <c r="N834" s="16">
        <f>N825*Settings!$C$13*$D834</f>
        <v/>
      </c>
      <c r="O834" s="16">
        <f>O825*Settings!$C$13*$D834</f>
        <v/>
      </c>
      <c r="P834" s="16">
        <f>P825*Settings!$C$13*$D834</f>
        <v/>
      </c>
      <c r="Q834" s="16">
        <f>Q825*Settings!$C$13*$D834</f>
        <v/>
      </c>
      <c r="R834" s="16">
        <f>R825*Settings!$C$13*$D834</f>
        <v/>
      </c>
      <c r="S834" s="16">
        <f>S825*Settings!$C$13*$D834</f>
        <v/>
      </c>
      <c r="T834" s="16">
        <f>T825*Settings!$C$13*$D834</f>
        <v/>
      </c>
      <c r="U834" s="16">
        <f>U825*Settings!$C$13*$D834</f>
        <v/>
      </c>
      <c r="V834" s="16">
        <f>V825*Settings!$C$13*$D834</f>
        <v/>
      </c>
      <c r="W834" s="16">
        <f>W825*Settings!$C$13*$D834</f>
        <v/>
      </c>
      <c r="X834" s="16">
        <f>X825*Settings!$C$13*$D834</f>
        <v/>
      </c>
      <c r="Y834" s="16">
        <f>Y825*Settings!$C$13*$D834</f>
        <v/>
      </c>
      <c r="Z834" s="16">
        <f>Z825*Settings!$C$13*$D834</f>
        <v/>
      </c>
      <c r="AA834" s="16">
        <f>AA825*Settings!$C$13*$D834</f>
        <v/>
      </c>
      <c r="AB834" s="16">
        <f>AB825*Settings!$C$13*$D834</f>
        <v/>
      </c>
      <c r="AC834" s="16">
        <f>AC825*Settings!$C$13*$D834</f>
        <v/>
      </c>
      <c r="AD834" s="47">
        <f>EMISSIONS(AD825,Settings!$C$13,$D834)</f>
        <v/>
      </c>
      <c r="AF834" s="11">
        <f>LOWER(Settings!$C$4)&amp;".mit."&amp;$A834&amp;IF($C834="","","."&amp;$C834&amp;"."&amp;$B834)&amp;IF(INDEX(Variables!$D$5:$D$105,MATCH($A834,Variables!$A$5:$A$105,0))="","","."&amp;INDEX(Variables!$D$5:$D$105,MATCH($A834,Variables!$A$5:$A$105,0)))&amp;"."&amp;AF$5</f>
        <v/>
      </c>
      <c r="AG834" s="15">
        <f>AG825*Settings!$C$13*$D834</f>
        <v/>
      </c>
      <c r="AH834" s="16">
        <f>AH825*Settings!$C$13*$D834</f>
        <v/>
      </c>
      <c r="AI834" s="16">
        <f>AI825*Settings!$C$13*$D834</f>
        <v/>
      </c>
      <c r="AJ834" s="16">
        <f>AJ825*Settings!$C$13*$D834</f>
        <v/>
      </c>
      <c r="AK834" s="16">
        <f>AK825*Settings!$C$13*$D834</f>
        <v/>
      </c>
      <c r="AL834" s="16">
        <f>AL825*Settings!$C$13*$D834</f>
        <v/>
      </c>
      <c r="AM834" s="16">
        <f>AM825*Settings!$C$13*$D834</f>
        <v/>
      </c>
      <c r="AN834" s="16">
        <f>AN825*Settings!$C$13*$D834</f>
        <v/>
      </c>
      <c r="AO834" s="16">
        <f>AO825*Settings!$C$13*$D834</f>
        <v/>
      </c>
      <c r="AP834" s="16">
        <f>AP825*Settings!$C$13*$D834</f>
        <v/>
      </c>
      <c r="AQ834" s="16">
        <f>AQ825*Settings!$C$13*$D834</f>
        <v/>
      </c>
      <c r="AR834" s="16">
        <f>AR825*Settings!$C$13*$D834</f>
        <v/>
      </c>
      <c r="AS834" s="16">
        <f>AS825*Settings!$C$13*$D834</f>
        <v/>
      </c>
      <c r="AT834" s="16">
        <f>AT825*Settings!$C$13*$D834</f>
        <v/>
      </c>
      <c r="AU834" s="16">
        <f>AU825*Settings!$C$13*$D834</f>
        <v/>
      </c>
      <c r="AV834" s="16">
        <f>AV825*Settings!$C$13*$D834</f>
        <v/>
      </c>
      <c r="AW834" s="16">
        <f>AW825*Settings!$C$13*$D834</f>
        <v/>
      </c>
      <c r="AX834" s="16">
        <f>AX825*Settings!$C$13*$D834</f>
        <v/>
      </c>
      <c r="AY834" s="47">
        <f>EMISSIONS(AY825,Settings!$C$13,$D834)</f>
        <v/>
      </c>
    </row>
    <row r="835" hidden="1" outlineLevel="2">
      <c r="A835" s="14" t="inlineStr">
        <is>
          <t>co2</t>
        </is>
      </c>
      <c r="B835" s="14" t="inlineStr">
        <is>
          <t>ker</t>
        </is>
      </c>
      <c r="C835" s="14" t="inlineStr">
        <is>
          <t>res</t>
        </is>
      </c>
      <c r="D835" s="37">
        <f>INDEX(Inputs!$T$5:$T$132,MATCH($B835&amp;"|"&amp;$C835,Inputs!$A$5:$A$132,0))</f>
        <v/>
      </c>
      <c r="E835" s="36" t="n"/>
      <c r="F835" s="36" t="n"/>
      <c r="G835" s="36" t="n"/>
      <c r="H835" s="14">
        <f>INDEX(Variables!$B$5:$B$105,MATCH($A835,Variables!$A$5:$A$105,0))&amp;IF($C835="",""," | "&amp;INDEX(Mapping!$B$5:$B$26,MATCH($C835,Mapping!$A$5:$A$26,0))&amp;" | "&amp;INDEX(Mapping!$B$30:$B$41,MATCH($B835,Mapping!$A$30:$A$41,0)))</f>
        <v/>
      </c>
      <c r="I835" s="14">
        <f>INDEX(Variables!$C$5:$C$105,MATCH($A835,Variables!$A$5:$A$105,0))</f>
        <v/>
      </c>
      <c r="J835" s="14">
        <f>INDEX(Variables!$E$5:$E$105,MATCH($A835,Variables!$A$5:$A$105,0))</f>
        <v/>
      </c>
      <c r="K835" s="11">
        <f>LOWER(Settings!$C$4)&amp;".mit."&amp;$A835&amp;IF($C835="","","."&amp;$C835&amp;"."&amp;$B835)&amp;IF(INDEX(Variables!$D$5:$D$105,MATCH($A835,Variables!$A$5:$A$105,0))="","","."&amp;INDEX(Variables!$D$5:$D$105,MATCH($A835,Variables!$A$5:$A$105,0)))&amp;"."&amp;K$5</f>
        <v/>
      </c>
      <c r="L835" s="15">
        <f>L826*Settings!$C$13*$D835</f>
        <v/>
      </c>
      <c r="M835" s="16">
        <f>M826*Settings!$C$13*$D835</f>
        <v/>
      </c>
      <c r="N835" s="16">
        <f>N826*Settings!$C$13*$D835</f>
        <v/>
      </c>
      <c r="O835" s="16">
        <f>O826*Settings!$C$13*$D835</f>
        <v/>
      </c>
      <c r="P835" s="16">
        <f>P826*Settings!$C$13*$D835</f>
        <v/>
      </c>
      <c r="Q835" s="16">
        <f>Q826*Settings!$C$13*$D835</f>
        <v/>
      </c>
      <c r="R835" s="16">
        <f>R826*Settings!$C$13*$D835</f>
        <v/>
      </c>
      <c r="S835" s="16">
        <f>S826*Settings!$C$13*$D835</f>
        <v/>
      </c>
      <c r="T835" s="16">
        <f>T826*Settings!$C$13*$D835</f>
        <v/>
      </c>
      <c r="U835" s="16">
        <f>U826*Settings!$C$13*$D835</f>
        <v/>
      </c>
      <c r="V835" s="16">
        <f>V826*Settings!$C$13*$D835</f>
        <v/>
      </c>
      <c r="W835" s="16">
        <f>W826*Settings!$C$13*$D835</f>
        <v/>
      </c>
      <c r="X835" s="16">
        <f>X826*Settings!$C$13*$D835</f>
        <v/>
      </c>
      <c r="Y835" s="16">
        <f>Y826*Settings!$C$13*$D835</f>
        <v/>
      </c>
      <c r="Z835" s="16">
        <f>Z826*Settings!$C$13*$D835</f>
        <v/>
      </c>
      <c r="AA835" s="16">
        <f>AA826*Settings!$C$13*$D835</f>
        <v/>
      </c>
      <c r="AB835" s="16">
        <f>AB826*Settings!$C$13*$D835</f>
        <v/>
      </c>
      <c r="AC835" s="16">
        <f>AC826*Settings!$C$13*$D835</f>
        <v/>
      </c>
      <c r="AD835" s="47">
        <f>EMISSIONS(AD826,Settings!$C$13,$D835)</f>
        <v/>
      </c>
      <c r="AF835" s="11">
        <f>LOWER(Settings!$C$4)&amp;".mit."&amp;$A835&amp;IF($C835="","","."&amp;$C835&amp;"."&amp;$B835)&amp;IF(INDEX(Variables!$D$5:$D$105,MATCH($A835,Variables!$A$5:$A$105,0))="","","."&amp;INDEX(Variables!$D$5:$D$105,MATCH($A835,Variables!$A$5:$A$105,0)))&amp;"."&amp;AF$5</f>
        <v/>
      </c>
      <c r="AG835" s="15">
        <f>AG826*Settings!$C$13*$D835</f>
        <v/>
      </c>
      <c r="AH835" s="16">
        <f>AH826*Settings!$C$13*$D835</f>
        <v/>
      </c>
      <c r="AI835" s="16">
        <f>AI826*Settings!$C$13*$D835</f>
        <v/>
      </c>
      <c r="AJ835" s="16">
        <f>AJ826*Settings!$C$13*$D835</f>
        <v/>
      </c>
      <c r="AK835" s="16">
        <f>AK826*Settings!$C$13*$D835</f>
        <v/>
      </c>
      <c r="AL835" s="16">
        <f>AL826*Settings!$C$13*$D835</f>
        <v/>
      </c>
      <c r="AM835" s="16">
        <f>AM826*Settings!$C$13*$D835</f>
        <v/>
      </c>
      <c r="AN835" s="16">
        <f>AN826*Settings!$C$13*$D835</f>
        <v/>
      </c>
      <c r="AO835" s="16">
        <f>AO826*Settings!$C$13*$D835</f>
        <v/>
      </c>
      <c r="AP835" s="16">
        <f>AP826*Settings!$C$13*$D835</f>
        <v/>
      </c>
      <c r="AQ835" s="16">
        <f>AQ826*Settings!$C$13*$D835</f>
        <v/>
      </c>
      <c r="AR835" s="16">
        <f>AR826*Settings!$C$13*$D835</f>
        <v/>
      </c>
      <c r="AS835" s="16">
        <f>AS826*Settings!$C$13*$D835</f>
        <v/>
      </c>
      <c r="AT835" s="16">
        <f>AT826*Settings!$C$13*$D835</f>
        <v/>
      </c>
      <c r="AU835" s="16">
        <f>AU826*Settings!$C$13*$D835</f>
        <v/>
      </c>
      <c r="AV835" s="16">
        <f>AV826*Settings!$C$13*$D835</f>
        <v/>
      </c>
      <c r="AW835" s="16">
        <f>AW826*Settings!$C$13*$D835</f>
        <v/>
      </c>
      <c r="AX835" s="16">
        <f>AX826*Settings!$C$13*$D835</f>
        <v/>
      </c>
      <c r="AY835" s="47">
        <f>EMISSIONS(AY826,Settings!$C$13,$D835)</f>
        <v/>
      </c>
    </row>
    <row r="836" hidden="1" outlineLevel="2">
      <c r="A836" s="14" t="inlineStr">
        <is>
          <t>co2</t>
        </is>
      </c>
      <c r="B836" s="14" t="inlineStr">
        <is>
          <t>oop</t>
        </is>
      </c>
      <c r="C836" s="14" t="inlineStr">
        <is>
          <t>res</t>
        </is>
      </c>
      <c r="D836" s="37">
        <f>INDEX(Inputs!$T$5:$T$132,MATCH($B836&amp;"|"&amp;$C836,Inputs!$A$5:$A$132,0))</f>
        <v/>
      </c>
      <c r="E836" s="36" t="n"/>
      <c r="F836" s="36" t="n"/>
      <c r="G836" s="36" t="n"/>
      <c r="H836" s="14">
        <f>INDEX(Variables!$B$5:$B$105,MATCH($A836,Variables!$A$5:$A$105,0))&amp;IF($C836="",""," | "&amp;INDEX(Mapping!$B$5:$B$26,MATCH($C836,Mapping!$A$5:$A$26,0))&amp;" | "&amp;INDEX(Mapping!$B$30:$B$41,MATCH($B836,Mapping!$A$30:$A$41,0)))</f>
        <v/>
      </c>
      <c r="I836" s="14">
        <f>INDEX(Variables!$C$5:$C$105,MATCH($A836,Variables!$A$5:$A$105,0))</f>
        <v/>
      </c>
      <c r="J836" s="14">
        <f>INDEX(Variables!$E$5:$E$105,MATCH($A836,Variables!$A$5:$A$105,0))</f>
        <v/>
      </c>
      <c r="K836" s="11">
        <f>LOWER(Settings!$C$4)&amp;".mit."&amp;$A836&amp;IF($C836="","","."&amp;$C836&amp;"."&amp;$B836)&amp;IF(INDEX(Variables!$D$5:$D$105,MATCH($A836,Variables!$A$5:$A$105,0))="","","."&amp;INDEX(Variables!$D$5:$D$105,MATCH($A836,Variables!$A$5:$A$105,0)))&amp;"."&amp;K$5</f>
        <v/>
      </c>
      <c r="L836" s="15">
        <f>L827*Settings!$C$13*$D836</f>
        <v/>
      </c>
      <c r="M836" s="16">
        <f>M827*Settings!$C$13*$D836</f>
        <v/>
      </c>
      <c r="N836" s="16">
        <f>N827*Settings!$C$13*$D836</f>
        <v/>
      </c>
      <c r="O836" s="16">
        <f>O827*Settings!$C$13*$D836</f>
        <v/>
      </c>
      <c r="P836" s="16">
        <f>P827*Settings!$C$13*$D836</f>
        <v/>
      </c>
      <c r="Q836" s="16">
        <f>Q827*Settings!$C$13*$D836</f>
        <v/>
      </c>
      <c r="R836" s="16">
        <f>R827*Settings!$C$13*$D836</f>
        <v/>
      </c>
      <c r="S836" s="16">
        <f>S827*Settings!$C$13*$D836</f>
        <v/>
      </c>
      <c r="T836" s="16">
        <f>T827*Settings!$C$13*$D836</f>
        <v/>
      </c>
      <c r="U836" s="16">
        <f>U827*Settings!$C$13*$D836</f>
        <v/>
      </c>
      <c r="V836" s="16">
        <f>V827*Settings!$C$13*$D836</f>
        <v/>
      </c>
      <c r="W836" s="16">
        <f>W827*Settings!$C$13*$D836</f>
        <v/>
      </c>
      <c r="X836" s="16">
        <f>X827*Settings!$C$13*$D836</f>
        <v/>
      </c>
      <c r="Y836" s="16">
        <f>Y827*Settings!$C$13*$D836</f>
        <v/>
      </c>
      <c r="Z836" s="16">
        <f>Z827*Settings!$C$13*$D836</f>
        <v/>
      </c>
      <c r="AA836" s="16">
        <f>AA827*Settings!$C$13*$D836</f>
        <v/>
      </c>
      <c r="AB836" s="16">
        <f>AB827*Settings!$C$13*$D836</f>
        <v/>
      </c>
      <c r="AC836" s="16">
        <f>AC827*Settings!$C$13*$D836</f>
        <v/>
      </c>
      <c r="AD836" s="47">
        <f>EMISSIONS(AD827,Settings!$C$13,$D836)</f>
        <v/>
      </c>
      <c r="AF836" s="11">
        <f>LOWER(Settings!$C$4)&amp;".mit."&amp;$A836&amp;IF($C836="","","."&amp;$C836&amp;"."&amp;$B836)&amp;IF(INDEX(Variables!$D$5:$D$105,MATCH($A836,Variables!$A$5:$A$105,0))="","","."&amp;INDEX(Variables!$D$5:$D$105,MATCH($A836,Variables!$A$5:$A$105,0)))&amp;"."&amp;AF$5</f>
        <v/>
      </c>
      <c r="AG836" s="15">
        <f>AG827*Settings!$C$13*$D836</f>
        <v/>
      </c>
      <c r="AH836" s="16">
        <f>AH827*Settings!$C$13*$D836</f>
        <v/>
      </c>
      <c r="AI836" s="16">
        <f>AI827*Settings!$C$13*$D836</f>
        <v/>
      </c>
      <c r="AJ836" s="16">
        <f>AJ827*Settings!$C$13*$D836</f>
        <v/>
      </c>
      <c r="AK836" s="16">
        <f>AK827*Settings!$C$13*$D836</f>
        <v/>
      </c>
      <c r="AL836" s="16">
        <f>AL827*Settings!$C$13*$D836</f>
        <v/>
      </c>
      <c r="AM836" s="16">
        <f>AM827*Settings!$C$13*$D836</f>
        <v/>
      </c>
      <c r="AN836" s="16">
        <f>AN827*Settings!$C$13*$D836</f>
        <v/>
      </c>
      <c r="AO836" s="16">
        <f>AO827*Settings!$C$13*$D836</f>
        <v/>
      </c>
      <c r="AP836" s="16">
        <f>AP827*Settings!$C$13*$D836</f>
        <v/>
      </c>
      <c r="AQ836" s="16">
        <f>AQ827*Settings!$C$13*$D836</f>
        <v/>
      </c>
      <c r="AR836" s="16">
        <f>AR827*Settings!$C$13*$D836</f>
        <v/>
      </c>
      <c r="AS836" s="16">
        <f>AS827*Settings!$C$13*$D836</f>
        <v/>
      </c>
      <c r="AT836" s="16">
        <f>AT827*Settings!$C$13*$D836</f>
        <v/>
      </c>
      <c r="AU836" s="16">
        <f>AU827*Settings!$C$13*$D836</f>
        <v/>
      </c>
      <c r="AV836" s="16">
        <f>AV827*Settings!$C$13*$D836</f>
        <v/>
      </c>
      <c r="AW836" s="16">
        <f>AW827*Settings!$C$13*$D836</f>
        <v/>
      </c>
      <c r="AX836" s="16">
        <f>AX827*Settings!$C$13*$D836</f>
        <v/>
      </c>
      <c r="AY836" s="47">
        <f>EMISSIONS(AY827,Settings!$C$13,$D836)</f>
        <v/>
      </c>
    </row>
    <row r="837" hidden="1" outlineLevel="2">
      <c r="A837" s="14" t="inlineStr">
        <is>
          <t>co2</t>
        </is>
      </c>
      <c r="B837" s="14" t="inlineStr">
        <is>
          <t>bio</t>
        </is>
      </c>
      <c r="C837" s="14" t="inlineStr">
        <is>
          <t>res</t>
        </is>
      </c>
      <c r="D837" s="37">
        <f>INDEX(Inputs!$T$5:$T$132,MATCH($B837&amp;"|"&amp;$C837,Inputs!$A$5:$A$132,0))</f>
        <v/>
      </c>
      <c r="E837" s="36" t="n"/>
      <c r="F837" s="36" t="n"/>
      <c r="G837" s="36" t="n"/>
      <c r="H837" s="14">
        <f>INDEX(Variables!$B$5:$B$105,MATCH($A837,Variables!$A$5:$A$105,0))&amp;IF($C837="",""," | "&amp;INDEX(Mapping!$B$5:$B$26,MATCH($C837,Mapping!$A$5:$A$26,0))&amp;" | "&amp;INDEX(Mapping!$B$30:$B$41,MATCH($B837,Mapping!$A$30:$A$41,0)))</f>
        <v/>
      </c>
      <c r="I837" s="14">
        <f>INDEX(Variables!$C$5:$C$105,MATCH($A837,Variables!$A$5:$A$105,0))</f>
        <v/>
      </c>
      <c r="J837" s="14">
        <f>INDEX(Variables!$E$5:$E$105,MATCH($A837,Variables!$A$5:$A$105,0))</f>
        <v/>
      </c>
      <c r="K837" s="11">
        <f>LOWER(Settings!$C$4)&amp;".mit."&amp;$A837&amp;IF($C837="","","."&amp;$C837&amp;"."&amp;$B837)&amp;IF(INDEX(Variables!$D$5:$D$105,MATCH($A837,Variables!$A$5:$A$105,0))="","","."&amp;INDEX(Variables!$D$5:$D$105,MATCH($A837,Variables!$A$5:$A$105,0)))&amp;"."&amp;K$5</f>
        <v/>
      </c>
      <c r="L837" s="15">
        <f>L828*Settings!$C$13*$D837</f>
        <v/>
      </c>
      <c r="M837" s="16">
        <f>M828*Settings!$C$13*$D837</f>
        <v/>
      </c>
      <c r="N837" s="16">
        <f>N828*Settings!$C$13*$D837</f>
        <v/>
      </c>
      <c r="O837" s="16">
        <f>O828*Settings!$C$13*$D837</f>
        <v/>
      </c>
      <c r="P837" s="16">
        <f>P828*Settings!$C$13*$D837</f>
        <v/>
      </c>
      <c r="Q837" s="16">
        <f>Q828*Settings!$C$13*$D837</f>
        <v/>
      </c>
      <c r="R837" s="16">
        <f>R828*Settings!$C$13*$D837</f>
        <v/>
      </c>
      <c r="S837" s="16">
        <f>S828*Settings!$C$13*$D837</f>
        <v/>
      </c>
      <c r="T837" s="16">
        <f>T828*Settings!$C$13*$D837</f>
        <v/>
      </c>
      <c r="U837" s="16">
        <f>U828*Settings!$C$13*$D837</f>
        <v/>
      </c>
      <c r="V837" s="16">
        <f>V828*Settings!$C$13*$D837</f>
        <v/>
      </c>
      <c r="W837" s="16">
        <f>W828*Settings!$C$13*$D837</f>
        <v/>
      </c>
      <c r="X837" s="16">
        <f>X828*Settings!$C$13*$D837</f>
        <v/>
      </c>
      <c r="Y837" s="16">
        <f>Y828*Settings!$C$13*$D837</f>
        <v/>
      </c>
      <c r="Z837" s="16">
        <f>Z828*Settings!$C$13*$D837</f>
        <v/>
      </c>
      <c r="AA837" s="16">
        <f>AA828*Settings!$C$13*$D837</f>
        <v/>
      </c>
      <c r="AB837" s="16">
        <f>AB828*Settings!$C$13*$D837</f>
        <v/>
      </c>
      <c r="AC837" s="16">
        <f>AC828*Settings!$C$13*$D837</f>
        <v/>
      </c>
      <c r="AD837" s="47">
        <f>EMISSIONS(AD828,Settings!$C$13,$D837)</f>
        <v/>
      </c>
      <c r="AF837" s="11">
        <f>LOWER(Settings!$C$4)&amp;".mit."&amp;$A837&amp;IF($C837="","","."&amp;$C837&amp;"."&amp;$B837)&amp;IF(INDEX(Variables!$D$5:$D$105,MATCH($A837,Variables!$A$5:$A$105,0))="","","."&amp;INDEX(Variables!$D$5:$D$105,MATCH($A837,Variables!$A$5:$A$105,0)))&amp;"."&amp;AF$5</f>
        <v/>
      </c>
      <c r="AG837" s="15">
        <f>AG828*Settings!$C$13*$D837</f>
        <v/>
      </c>
      <c r="AH837" s="16">
        <f>AH828*Settings!$C$13*$D837</f>
        <v/>
      </c>
      <c r="AI837" s="16">
        <f>AI828*Settings!$C$13*$D837</f>
        <v/>
      </c>
      <c r="AJ837" s="16">
        <f>AJ828*Settings!$C$13*$D837</f>
        <v/>
      </c>
      <c r="AK837" s="16">
        <f>AK828*Settings!$C$13*$D837</f>
        <v/>
      </c>
      <c r="AL837" s="16">
        <f>AL828*Settings!$C$13*$D837</f>
        <v/>
      </c>
      <c r="AM837" s="16">
        <f>AM828*Settings!$C$13*$D837</f>
        <v/>
      </c>
      <c r="AN837" s="16">
        <f>AN828*Settings!$C$13*$D837</f>
        <v/>
      </c>
      <c r="AO837" s="16">
        <f>AO828*Settings!$C$13*$D837</f>
        <v/>
      </c>
      <c r="AP837" s="16">
        <f>AP828*Settings!$C$13*$D837</f>
        <v/>
      </c>
      <c r="AQ837" s="16">
        <f>AQ828*Settings!$C$13*$D837</f>
        <v/>
      </c>
      <c r="AR837" s="16">
        <f>AR828*Settings!$C$13*$D837</f>
        <v/>
      </c>
      <c r="AS837" s="16">
        <f>AS828*Settings!$C$13*$D837</f>
        <v/>
      </c>
      <c r="AT837" s="16">
        <f>AT828*Settings!$C$13*$D837</f>
        <v/>
      </c>
      <c r="AU837" s="16">
        <f>AU828*Settings!$C$13*$D837</f>
        <v/>
      </c>
      <c r="AV837" s="16">
        <f>AV828*Settings!$C$13*$D837</f>
        <v/>
      </c>
      <c r="AW837" s="16">
        <f>AW828*Settings!$C$13*$D837</f>
        <v/>
      </c>
      <c r="AX837" s="16">
        <f>AX828*Settings!$C$13*$D837</f>
        <v/>
      </c>
      <c r="AY837" s="47">
        <f>EMISSIONS(AY828,Settings!$C$13,$D837)</f>
        <v/>
      </c>
    </row>
    <row r="838" hidden="1" outlineLevel="2"/>
    <row r="839" hidden="1" outlineLevel="2">
      <c r="A839" s="14" t="inlineStr">
        <is>
          <t>rtx</t>
        </is>
      </c>
      <c r="B839" s="14" t="inlineStr">
        <is>
          <t>coa</t>
        </is>
      </c>
      <c r="C839" s="14" t="inlineStr">
        <is>
          <t>res</t>
        </is>
      </c>
      <c r="D839" s="37">
        <f>INDEX(Inputs!$R$5:$R$132,MATCH($B839&amp;"|"&amp;$C839,Inputs!$A$5:$A$132,0))</f>
        <v/>
      </c>
      <c r="E839" s="36" t="n"/>
      <c r="F839" s="36" t="n"/>
      <c r="G839" s="36" t="n"/>
      <c r="H839" s="14">
        <f>INDEX(Variables!$B$5:$B$105,MATCH($A839,Variables!$A$5:$A$105,0))&amp;IF($C839="",""," | "&amp;INDEX(Mapping!$B$5:$B$26,MATCH($C839,Mapping!$A$5:$A$26,0))&amp;" | "&amp;INDEX(Mapping!$B$30:$B$41,MATCH($B839,Mapping!$A$30:$A$41,0)))</f>
        <v/>
      </c>
      <c r="I839" s="14">
        <f>INDEX(Variables!$C$5:$C$105,MATCH($A839,Variables!$A$5:$A$105,0))</f>
        <v/>
      </c>
      <c r="J839" s="14">
        <f>INDEX(Variables!$E$5:$E$105,MATCH($A839,Variables!$A$5:$A$105,0))</f>
        <v/>
      </c>
      <c r="K839" s="11">
        <f>LOWER(Settings!$C$4)&amp;".mit."&amp;$A839&amp;IF($C839="","","."&amp;$C839&amp;"."&amp;$B839)&amp;IF(INDEX(Variables!$D$5:$D$105,MATCH($A839,Variables!$A$5:$A$105,0))="","","."&amp;INDEX(Variables!$D$5:$D$105,MATCH($A839,Variables!$A$5:$A$105,0)))&amp;"."&amp;K$5</f>
        <v/>
      </c>
      <c r="L839" s="44">
        <f>L821*Settings!$C$13*(INDEX(L$318:L$329,$D839)+INDEX(L$305:L$316,$D839))</f>
        <v/>
      </c>
      <c r="M839" s="45">
        <f>M821*Settings!$C$13*(INDEX(M$318:M$329,$D839)+INDEX(M$305:M$316,$D839))</f>
        <v/>
      </c>
      <c r="N839" s="45">
        <f>N821*Settings!$C$13*(INDEX(N$318:N$329,$D839)+INDEX(N$305:N$316,$D839))</f>
        <v/>
      </c>
      <c r="O839" s="45">
        <f>O821*Settings!$C$13*(INDEX(O$318:O$329,$D839)+INDEX(O$305:O$316,$D839))</f>
        <v/>
      </c>
      <c r="P839" s="45">
        <f>P821*Settings!$C$13*(INDEX(P$318:P$329,$D839)+INDEX(P$305:P$316,$D839))</f>
        <v/>
      </c>
      <c r="Q839" s="45">
        <f>Q821*Settings!$C$13*(INDEX(Q$318:Q$329,$D839)+INDEX(Q$305:Q$316,$D839))</f>
        <v/>
      </c>
      <c r="R839" s="45">
        <f>R821*Settings!$C$13*(INDEX(R$318:R$329,$D839)+INDEX(R$305:R$316,$D839))</f>
        <v/>
      </c>
      <c r="S839" s="45">
        <f>S821*Settings!$C$13*(INDEX(S$318:S$329,$D839)+INDEX(S$305:S$316,$D839))</f>
        <v/>
      </c>
      <c r="T839" s="45">
        <f>T821*Settings!$C$13*(INDEX(T$318:T$329,$D839)+INDEX(T$305:T$316,$D839))</f>
        <v/>
      </c>
      <c r="U839" s="45">
        <f>U821*Settings!$C$13*(INDEX(U$318:U$329,$D839)+INDEX(U$305:U$316,$D839))</f>
        <v/>
      </c>
      <c r="V839" s="45">
        <f>V821*Settings!$C$13*(INDEX(V$318:V$329,$D839)+INDEX(V$305:V$316,$D839))</f>
        <v/>
      </c>
      <c r="W839" s="45">
        <f>W821*Settings!$C$13*(INDEX(W$318:W$329,$D839)+INDEX(W$305:W$316,$D839))</f>
        <v/>
      </c>
      <c r="X839" s="45">
        <f>X821*Settings!$C$13*(INDEX(X$318:X$329,$D839)+INDEX(X$305:X$316,$D839))</f>
        <v/>
      </c>
      <c r="Y839" s="45">
        <f>Y821*Settings!$C$13*(INDEX(Y$318:Y$329,$D839)+INDEX(Y$305:Y$316,$D839))</f>
        <v/>
      </c>
      <c r="Z839" s="45">
        <f>Z821*Settings!$C$13*(INDEX(Z$318:Z$329,$D839)+INDEX(Z$305:Z$316,$D839))</f>
        <v/>
      </c>
      <c r="AA839" s="45">
        <f>AA821*Settings!$C$13*(INDEX(AA$318:AA$329,$D839)+INDEX(AA$305:AA$316,$D839))</f>
        <v/>
      </c>
      <c r="AB839" s="45">
        <f>AB821*Settings!$C$13*(INDEX(AB$318:AB$329,$D839)+INDEX(AB$305:AB$316,$D839))</f>
        <v/>
      </c>
      <c r="AC839" s="45">
        <f>AC821*Settings!$C$13*(INDEX(AC$318:AC$329,$D839)+INDEX(AC$305:AC$316,$D839))</f>
        <v/>
      </c>
      <c r="AD839" s="46">
        <f>REVENUE(AD821,Settings!$C$13,INDEX(AD$318:AD$329,$D839)+INDEX(AD$305:AD$316,$D839))</f>
        <v/>
      </c>
      <c r="AF839" s="11">
        <f>LOWER(Settings!$C$4)&amp;".mit."&amp;$A839&amp;IF($C839="","","."&amp;$C839&amp;"."&amp;$B839)&amp;IF(INDEX(Variables!$D$5:$D$105,MATCH($A839,Variables!$A$5:$A$105,0))="","","."&amp;INDEX(Variables!$D$5:$D$105,MATCH($A839,Variables!$A$5:$A$105,0)))&amp;"."&amp;AF$5</f>
        <v/>
      </c>
      <c r="AG839" s="44">
        <f>AG821*Settings!$C$13*(INDEX(AG$318:AG$329,$D839)+INDEX(AG$305:AG$316,$D839))</f>
        <v/>
      </c>
      <c r="AH839" s="45">
        <f>AH821*Settings!$C$13*(INDEX(AH$318:AH$329,$D839)+INDEX(AH$305:AH$316,$D839))</f>
        <v/>
      </c>
      <c r="AI839" s="45">
        <f>AI821*Settings!$C$13*(INDEX(AI$318:AI$329,$D839)+INDEX(AI$305:AI$316,$D839))</f>
        <v/>
      </c>
      <c r="AJ839" s="45">
        <f>AJ821*Settings!$C$13*(INDEX(AJ$318:AJ$329,$D839)+INDEX(AJ$305:AJ$316,$D839))</f>
        <v/>
      </c>
      <c r="AK839" s="45">
        <f>AK821*Settings!$C$13*(INDEX(AK$318:AK$329,$D839)+INDEX(AK$305:AK$316,$D839))</f>
        <v/>
      </c>
      <c r="AL839" s="45">
        <f>AL821*Settings!$C$13*(INDEX(AL$318:AL$329,$D839)+INDEX(AL$305:AL$316,$D839))</f>
        <v/>
      </c>
      <c r="AM839" s="45">
        <f>AM821*Settings!$C$13*(INDEX(AM$318:AM$329,$D839)+INDEX(AM$305:AM$316,$D839))</f>
        <v/>
      </c>
      <c r="AN839" s="45">
        <f>AN821*Settings!$C$13*(INDEX(AN$318:AN$329,$D839)+INDEX(AN$305:AN$316,$D839))</f>
        <v/>
      </c>
      <c r="AO839" s="45">
        <f>AO821*Settings!$C$13*(INDEX(AO$318:AO$329,$D839)+INDEX(AO$305:AO$316,$D839))</f>
        <v/>
      </c>
      <c r="AP839" s="45">
        <f>AP821*Settings!$C$13*(INDEX(AP$318:AP$329,$D839)+INDEX(AP$305:AP$316,$D839))</f>
        <v/>
      </c>
      <c r="AQ839" s="45">
        <f>AQ821*Settings!$C$13*(INDEX(AQ$318:AQ$329,$D839)+INDEX(AQ$305:AQ$316,$D839))</f>
        <v/>
      </c>
      <c r="AR839" s="45">
        <f>AR821*Settings!$C$13*(INDEX(AR$318:AR$329,$D839)+INDEX(AR$305:AR$316,$D839))</f>
        <v/>
      </c>
      <c r="AS839" s="45">
        <f>AS821*Settings!$C$13*(INDEX(AS$318:AS$329,$D839)+INDEX(AS$305:AS$316,$D839))</f>
        <v/>
      </c>
      <c r="AT839" s="45">
        <f>AT821*Settings!$C$13*(INDEX(AT$318:AT$329,$D839)+INDEX(AT$305:AT$316,$D839))</f>
        <v/>
      </c>
      <c r="AU839" s="45">
        <f>AU821*Settings!$C$13*(INDEX(AU$318:AU$329,$D839)+INDEX(AU$305:AU$316,$D839))</f>
        <v/>
      </c>
      <c r="AV839" s="45">
        <f>AV821*Settings!$C$13*(INDEX(AV$318:AV$329,$D839)+INDEX(AV$305:AV$316,$D839))</f>
        <v/>
      </c>
      <c r="AW839" s="45">
        <f>AW821*Settings!$C$13*(INDEX(AW$318:AW$329,$D839)+INDEX(AW$305:AW$316,$D839))</f>
        <v/>
      </c>
      <c r="AX839" s="45">
        <f>AX821*Settings!$C$13*(INDEX(AX$318:AX$329,$D839)+INDEX(AX$305:AX$316,$D839))</f>
        <v/>
      </c>
      <c r="AY839" s="46">
        <f>REVENUE(AY821,Settings!$C$13,INDEX(AY$318:AY$329,$D839)+INDEX(AY$305:AY$316,$D839))</f>
        <v/>
      </c>
    </row>
    <row r="840" hidden="1" outlineLevel="2">
      <c r="A840" s="14" t="inlineStr">
        <is>
          <t>rtx</t>
        </is>
      </c>
      <c r="B840" s="14" t="inlineStr">
        <is>
          <t>nga</t>
        </is>
      </c>
      <c r="C840" s="14" t="inlineStr">
        <is>
          <t>res</t>
        </is>
      </c>
      <c r="D840" s="37">
        <f>INDEX(Inputs!$R$5:$R$132,MATCH($B840&amp;"|"&amp;$C840,Inputs!$A$5:$A$132,0))</f>
        <v/>
      </c>
      <c r="E840" s="36" t="n"/>
      <c r="F840" s="36" t="n"/>
      <c r="G840" s="36" t="n"/>
      <c r="H840" s="14">
        <f>INDEX(Variables!$B$5:$B$105,MATCH($A840,Variables!$A$5:$A$105,0))&amp;IF($C840="",""," | "&amp;INDEX(Mapping!$B$5:$B$26,MATCH($C840,Mapping!$A$5:$A$26,0))&amp;" | "&amp;INDEX(Mapping!$B$30:$B$41,MATCH($B840,Mapping!$A$30:$A$41,0)))</f>
        <v/>
      </c>
      <c r="I840" s="14">
        <f>INDEX(Variables!$C$5:$C$105,MATCH($A840,Variables!$A$5:$A$105,0))</f>
        <v/>
      </c>
      <c r="J840" s="14">
        <f>INDEX(Variables!$E$5:$E$105,MATCH($A840,Variables!$A$5:$A$105,0))</f>
        <v/>
      </c>
      <c r="K840" s="11">
        <f>LOWER(Settings!$C$4)&amp;".mit."&amp;$A840&amp;IF($C840="","","."&amp;$C840&amp;"."&amp;$B840)&amp;IF(INDEX(Variables!$D$5:$D$105,MATCH($A840,Variables!$A$5:$A$105,0))="","","."&amp;INDEX(Variables!$D$5:$D$105,MATCH($A840,Variables!$A$5:$A$105,0)))&amp;"."&amp;K$5</f>
        <v/>
      </c>
      <c r="L840" s="44">
        <f>L822*Settings!$C$13*(INDEX(L$318:L$329,$D840)+INDEX(L$305:L$316,$D840))</f>
        <v/>
      </c>
      <c r="M840" s="45">
        <f>M822*Settings!$C$13*(INDEX(M$318:M$329,$D840)+INDEX(M$305:M$316,$D840))</f>
        <v/>
      </c>
      <c r="N840" s="45">
        <f>N822*Settings!$C$13*(INDEX(N$318:N$329,$D840)+INDEX(N$305:N$316,$D840))</f>
        <v/>
      </c>
      <c r="O840" s="45">
        <f>O822*Settings!$C$13*(INDEX(O$318:O$329,$D840)+INDEX(O$305:O$316,$D840))</f>
        <v/>
      </c>
      <c r="P840" s="45">
        <f>P822*Settings!$C$13*(INDEX(P$318:P$329,$D840)+INDEX(P$305:P$316,$D840))</f>
        <v/>
      </c>
      <c r="Q840" s="45">
        <f>Q822*Settings!$C$13*(INDEX(Q$318:Q$329,$D840)+INDEX(Q$305:Q$316,$D840))</f>
        <v/>
      </c>
      <c r="R840" s="45">
        <f>R822*Settings!$C$13*(INDEX(R$318:R$329,$D840)+INDEX(R$305:R$316,$D840))</f>
        <v/>
      </c>
      <c r="S840" s="45">
        <f>S822*Settings!$C$13*(INDEX(S$318:S$329,$D840)+INDEX(S$305:S$316,$D840))</f>
        <v/>
      </c>
      <c r="T840" s="45">
        <f>T822*Settings!$C$13*(INDEX(T$318:T$329,$D840)+INDEX(T$305:T$316,$D840))</f>
        <v/>
      </c>
      <c r="U840" s="45">
        <f>U822*Settings!$C$13*(INDEX(U$318:U$329,$D840)+INDEX(U$305:U$316,$D840))</f>
        <v/>
      </c>
      <c r="V840" s="45">
        <f>V822*Settings!$C$13*(INDEX(V$318:V$329,$D840)+INDEX(V$305:V$316,$D840))</f>
        <v/>
      </c>
      <c r="W840" s="45">
        <f>W822*Settings!$C$13*(INDEX(W$318:W$329,$D840)+INDEX(W$305:W$316,$D840))</f>
        <v/>
      </c>
      <c r="X840" s="45">
        <f>X822*Settings!$C$13*(INDEX(X$318:X$329,$D840)+INDEX(X$305:X$316,$D840))</f>
        <v/>
      </c>
      <c r="Y840" s="45">
        <f>Y822*Settings!$C$13*(INDEX(Y$318:Y$329,$D840)+INDEX(Y$305:Y$316,$D840))</f>
        <v/>
      </c>
      <c r="Z840" s="45">
        <f>Z822*Settings!$C$13*(INDEX(Z$318:Z$329,$D840)+INDEX(Z$305:Z$316,$D840))</f>
        <v/>
      </c>
      <c r="AA840" s="45">
        <f>AA822*Settings!$C$13*(INDEX(AA$318:AA$329,$D840)+INDEX(AA$305:AA$316,$D840))</f>
        <v/>
      </c>
      <c r="AB840" s="45">
        <f>AB822*Settings!$C$13*(INDEX(AB$318:AB$329,$D840)+INDEX(AB$305:AB$316,$D840))</f>
        <v/>
      </c>
      <c r="AC840" s="45">
        <f>AC822*Settings!$C$13*(INDEX(AC$318:AC$329,$D840)+INDEX(AC$305:AC$316,$D840))</f>
        <v/>
      </c>
      <c r="AD840" s="46">
        <f>REVENUE(AD822,Settings!$C$13,INDEX(AD$318:AD$329,$D840)+INDEX(AD$305:AD$316,$D840))</f>
        <v/>
      </c>
      <c r="AF840" s="11">
        <f>LOWER(Settings!$C$4)&amp;".mit."&amp;$A840&amp;IF($C840="","","."&amp;$C840&amp;"."&amp;$B840)&amp;IF(INDEX(Variables!$D$5:$D$105,MATCH($A840,Variables!$A$5:$A$105,0))="","","."&amp;INDEX(Variables!$D$5:$D$105,MATCH($A840,Variables!$A$5:$A$105,0)))&amp;"."&amp;AF$5</f>
        <v/>
      </c>
      <c r="AG840" s="44">
        <f>AG822*Settings!$C$13*(INDEX(AG$318:AG$329,$D840)+INDEX(AG$305:AG$316,$D840))</f>
        <v/>
      </c>
      <c r="AH840" s="45">
        <f>AH822*Settings!$C$13*(INDEX(AH$318:AH$329,$D840)+INDEX(AH$305:AH$316,$D840))</f>
        <v/>
      </c>
      <c r="AI840" s="45">
        <f>AI822*Settings!$C$13*(INDEX(AI$318:AI$329,$D840)+INDEX(AI$305:AI$316,$D840))</f>
        <v/>
      </c>
      <c r="AJ840" s="45">
        <f>AJ822*Settings!$C$13*(INDEX(AJ$318:AJ$329,$D840)+INDEX(AJ$305:AJ$316,$D840))</f>
        <v/>
      </c>
      <c r="AK840" s="45">
        <f>AK822*Settings!$C$13*(INDEX(AK$318:AK$329,$D840)+INDEX(AK$305:AK$316,$D840))</f>
        <v/>
      </c>
      <c r="AL840" s="45">
        <f>AL822*Settings!$C$13*(INDEX(AL$318:AL$329,$D840)+INDEX(AL$305:AL$316,$D840))</f>
        <v/>
      </c>
      <c r="AM840" s="45">
        <f>AM822*Settings!$C$13*(INDEX(AM$318:AM$329,$D840)+INDEX(AM$305:AM$316,$D840))</f>
        <v/>
      </c>
      <c r="AN840" s="45">
        <f>AN822*Settings!$C$13*(INDEX(AN$318:AN$329,$D840)+INDEX(AN$305:AN$316,$D840))</f>
        <v/>
      </c>
      <c r="AO840" s="45">
        <f>AO822*Settings!$C$13*(INDEX(AO$318:AO$329,$D840)+INDEX(AO$305:AO$316,$D840))</f>
        <v/>
      </c>
      <c r="AP840" s="45">
        <f>AP822*Settings!$C$13*(INDEX(AP$318:AP$329,$D840)+INDEX(AP$305:AP$316,$D840))</f>
        <v/>
      </c>
      <c r="AQ840" s="45">
        <f>AQ822*Settings!$C$13*(INDEX(AQ$318:AQ$329,$D840)+INDEX(AQ$305:AQ$316,$D840))</f>
        <v/>
      </c>
      <c r="AR840" s="45">
        <f>AR822*Settings!$C$13*(INDEX(AR$318:AR$329,$D840)+INDEX(AR$305:AR$316,$D840))</f>
        <v/>
      </c>
      <c r="AS840" s="45">
        <f>AS822*Settings!$C$13*(INDEX(AS$318:AS$329,$D840)+INDEX(AS$305:AS$316,$D840))</f>
        <v/>
      </c>
      <c r="AT840" s="45">
        <f>AT822*Settings!$C$13*(INDEX(AT$318:AT$329,$D840)+INDEX(AT$305:AT$316,$D840))</f>
        <v/>
      </c>
      <c r="AU840" s="45">
        <f>AU822*Settings!$C$13*(INDEX(AU$318:AU$329,$D840)+INDEX(AU$305:AU$316,$D840))</f>
        <v/>
      </c>
      <c r="AV840" s="45">
        <f>AV822*Settings!$C$13*(INDEX(AV$318:AV$329,$D840)+INDEX(AV$305:AV$316,$D840))</f>
        <v/>
      </c>
      <c r="AW840" s="45">
        <f>AW822*Settings!$C$13*(INDEX(AW$318:AW$329,$D840)+INDEX(AW$305:AW$316,$D840))</f>
        <v/>
      </c>
      <c r="AX840" s="45">
        <f>AX822*Settings!$C$13*(INDEX(AX$318:AX$329,$D840)+INDEX(AX$305:AX$316,$D840))</f>
        <v/>
      </c>
      <c r="AY840" s="46">
        <f>REVENUE(AY822,Settings!$C$13,INDEX(AY$318:AY$329,$D840)+INDEX(AY$305:AY$316,$D840))</f>
        <v/>
      </c>
    </row>
    <row r="841" hidden="1" outlineLevel="2">
      <c r="A841" s="14" t="inlineStr">
        <is>
          <t>rtx</t>
        </is>
      </c>
      <c r="B841" s="14" t="inlineStr">
        <is>
          <t>gso</t>
        </is>
      </c>
      <c r="C841" s="14" t="inlineStr">
        <is>
          <t>res</t>
        </is>
      </c>
      <c r="D841" s="37">
        <f>INDEX(Inputs!$R$5:$R$132,MATCH($B841&amp;"|"&amp;$C841,Inputs!$A$5:$A$132,0))</f>
        <v/>
      </c>
      <c r="E841" s="36" t="n"/>
      <c r="F841" s="36" t="n"/>
      <c r="G841" s="36" t="n"/>
      <c r="H841" s="14">
        <f>INDEX(Variables!$B$5:$B$105,MATCH($A841,Variables!$A$5:$A$105,0))&amp;IF($C841="",""," | "&amp;INDEX(Mapping!$B$5:$B$26,MATCH($C841,Mapping!$A$5:$A$26,0))&amp;" | "&amp;INDEX(Mapping!$B$30:$B$41,MATCH($B841,Mapping!$A$30:$A$41,0)))</f>
        <v/>
      </c>
      <c r="I841" s="14">
        <f>INDEX(Variables!$C$5:$C$105,MATCH($A841,Variables!$A$5:$A$105,0))</f>
        <v/>
      </c>
      <c r="J841" s="14">
        <f>INDEX(Variables!$E$5:$E$105,MATCH($A841,Variables!$A$5:$A$105,0))</f>
        <v/>
      </c>
      <c r="K841" s="11">
        <f>LOWER(Settings!$C$4)&amp;".mit."&amp;$A841&amp;IF($C841="","","."&amp;$C841&amp;"."&amp;$B841)&amp;IF(INDEX(Variables!$D$5:$D$105,MATCH($A841,Variables!$A$5:$A$105,0))="","","."&amp;INDEX(Variables!$D$5:$D$105,MATCH($A841,Variables!$A$5:$A$105,0)))&amp;"."&amp;K$5</f>
        <v/>
      </c>
      <c r="L841" s="44">
        <f>L823*Settings!$C$13*(INDEX(L$318:L$329,$D841)+INDEX(L$305:L$316,$D841))</f>
        <v/>
      </c>
      <c r="M841" s="45">
        <f>M823*Settings!$C$13*(INDEX(M$318:M$329,$D841)+INDEX(M$305:M$316,$D841))</f>
        <v/>
      </c>
      <c r="N841" s="45">
        <f>N823*Settings!$C$13*(INDEX(N$318:N$329,$D841)+INDEX(N$305:N$316,$D841))</f>
        <v/>
      </c>
      <c r="O841" s="45">
        <f>O823*Settings!$C$13*(INDEX(O$318:O$329,$D841)+INDEX(O$305:O$316,$D841))</f>
        <v/>
      </c>
      <c r="P841" s="45">
        <f>P823*Settings!$C$13*(INDEX(P$318:P$329,$D841)+INDEX(P$305:P$316,$D841))</f>
        <v/>
      </c>
      <c r="Q841" s="45">
        <f>Q823*Settings!$C$13*(INDEX(Q$318:Q$329,$D841)+INDEX(Q$305:Q$316,$D841))</f>
        <v/>
      </c>
      <c r="R841" s="45">
        <f>R823*Settings!$C$13*(INDEX(R$318:R$329,$D841)+INDEX(R$305:R$316,$D841))</f>
        <v/>
      </c>
      <c r="S841" s="45">
        <f>S823*Settings!$C$13*(INDEX(S$318:S$329,$D841)+INDEX(S$305:S$316,$D841))</f>
        <v/>
      </c>
      <c r="T841" s="45">
        <f>T823*Settings!$C$13*(INDEX(T$318:T$329,$D841)+INDEX(T$305:T$316,$D841))</f>
        <v/>
      </c>
      <c r="U841" s="45">
        <f>U823*Settings!$C$13*(INDEX(U$318:U$329,$D841)+INDEX(U$305:U$316,$D841))</f>
        <v/>
      </c>
      <c r="V841" s="45">
        <f>V823*Settings!$C$13*(INDEX(V$318:V$329,$D841)+INDEX(V$305:V$316,$D841))</f>
        <v/>
      </c>
      <c r="W841" s="45">
        <f>W823*Settings!$C$13*(INDEX(W$318:W$329,$D841)+INDEX(W$305:W$316,$D841))</f>
        <v/>
      </c>
      <c r="X841" s="45">
        <f>X823*Settings!$C$13*(INDEX(X$318:X$329,$D841)+INDEX(X$305:X$316,$D841))</f>
        <v/>
      </c>
      <c r="Y841" s="45">
        <f>Y823*Settings!$C$13*(INDEX(Y$318:Y$329,$D841)+INDEX(Y$305:Y$316,$D841))</f>
        <v/>
      </c>
      <c r="Z841" s="45">
        <f>Z823*Settings!$C$13*(INDEX(Z$318:Z$329,$D841)+INDEX(Z$305:Z$316,$D841))</f>
        <v/>
      </c>
      <c r="AA841" s="45">
        <f>AA823*Settings!$C$13*(INDEX(AA$318:AA$329,$D841)+INDEX(AA$305:AA$316,$D841))</f>
        <v/>
      </c>
      <c r="AB841" s="45">
        <f>AB823*Settings!$C$13*(INDEX(AB$318:AB$329,$D841)+INDEX(AB$305:AB$316,$D841))</f>
        <v/>
      </c>
      <c r="AC841" s="45">
        <f>AC823*Settings!$C$13*(INDEX(AC$318:AC$329,$D841)+INDEX(AC$305:AC$316,$D841))</f>
        <v/>
      </c>
      <c r="AD841" s="46">
        <f>REVENUE(AD823,Settings!$C$13,INDEX(AD$318:AD$329,$D841)+INDEX(AD$305:AD$316,$D841))</f>
        <v/>
      </c>
      <c r="AF841" s="11">
        <f>LOWER(Settings!$C$4)&amp;".mit."&amp;$A841&amp;IF($C841="","","."&amp;$C841&amp;"."&amp;$B841)&amp;IF(INDEX(Variables!$D$5:$D$105,MATCH($A841,Variables!$A$5:$A$105,0))="","","."&amp;INDEX(Variables!$D$5:$D$105,MATCH($A841,Variables!$A$5:$A$105,0)))&amp;"."&amp;AF$5</f>
        <v/>
      </c>
      <c r="AG841" s="44">
        <f>AG823*Settings!$C$13*(INDEX(AG$318:AG$329,$D841)+INDEX(AG$305:AG$316,$D841))</f>
        <v/>
      </c>
      <c r="AH841" s="45">
        <f>AH823*Settings!$C$13*(INDEX(AH$318:AH$329,$D841)+INDEX(AH$305:AH$316,$D841))</f>
        <v/>
      </c>
      <c r="AI841" s="45">
        <f>AI823*Settings!$C$13*(INDEX(AI$318:AI$329,$D841)+INDEX(AI$305:AI$316,$D841))</f>
        <v/>
      </c>
      <c r="AJ841" s="45">
        <f>AJ823*Settings!$C$13*(INDEX(AJ$318:AJ$329,$D841)+INDEX(AJ$305:AJ$316,$D841))</f>
        <v/>
      </c>
      <c r="AK841" s="45">
        <f>AK823*Settings!$C$13*(INDEX(AK$318:AK$329,$D841)+INDEX(AK$305:AK$316,$D841))</f>
        <v/>
      </c>
      <c r="AL841" s="45">
        <f>AL823*Settings!$C$13*(INDEX(AL$318:AL$329,$D841)+INDEX(AL$305:AL$316,$D841))</f>
        <v/>
      </c>
      <c r="AM841" s="45">
        <f>AM823*Settings!$C$13*(INDEX(AM$318:AM$329,$D841)+INDEX(AM$305:AM$316,$D841))</f>
        <v/>
      </c>
      <c r="AN841" s="45">
        <f>AN823*Settings!$C$13*(INDEX(AN$318:AN$329,$D841)+INDEX(AN$305:AN$316,$D841))</f>
        <v/>
      </c>
      <c r="AO841" s="45">
        <f>AO823*Settings!$C$13*(INDEX(AO$318:AO$329,$D841)+INDEX(AO$305:AO$316,$D841))</f>
        <v/>
      </c>
      <c r="AP841" s="45">
        <f>AP823*Settings!$C$13*(INDEX(AP$318:AP$329,$D841)+INDEX(AP$305:AP$316,$D841))</f>
        <v/>
      </c>
      <c r="AQ841" s="45">
        <f>AQ823*Settings!$C$13*(INDEX(AQ$318:AQ$329,$D841)+INDEX(AQ$305:AQ$316,$D841))</f>
        <v/>
      </c>
      <c r="AR841" s="45">
        <f>AR823*Settings!$C$13*(INDEX(AR$318:AR$329,$D841)+INDEX(AR$305:AR$316,$D841))</f>
        <v/>
      </c>
      <c r="AS841" s="45">
        <f>AS823*Settings!$C$13*(INDEX(AS$318:AS$329,$D841)+INDEX(AS$305:AS$316,$D841))</f>
        <v/>
      </c>
      <c r="AT841" s="45">
        <f>AT823*Settings!$C$13*(INDEX(AT$318:AT$329,$D841)+INDEX(AT$305:AT$316,$D841))</f>
        <v/>
      </c>
      <c r="AU841" s="45">
        <f>AU823*Settings!$C$13*(INDEX(AU$318:AU$329,$D841)+INDEX(AU$305:AU$316,$D841))</f>
        <v/>
      </c>
      <c r="AV841" s="45">
        <f>AV823*Settings!$C$13*(INDEX(AV$318:AV$329,$D841)+INDEX(AV$305:AV$316,$D841))</f>
        <v/>
      </c>
      <c r="AW841" s="45">
        <f>AW823*Settings!$C$13*(INDEX(AW$318:AW$329,$D841)+INDEX(AW$305:AW$316,$D841))</f>
        <v/>
      </c>
      <c r="AX841" s="45">
        <f>AX823*Settings!$C$13*(INDEX(AX$318:AX$329,$D841)+INDEX(AX$305:AX$316,$D841))</f>
        <v/>
      </c>
      <c r="AY841" s="46">
        <f>REVENUE(AY823,Settings!$C$13,INDEX(AY$318:AY$329,$D841)+INDEX(AY$305:AY$316,$D841))</f>
        <v/>
      </c>
    </row>
    <row r="842" hidden="1" outlineLevel="2">
      <c r="A842" s="14" t="inlineStr">
        <is>
          <t>rtx</t>
        </is>
      </c>
      <c r="B842" s="14" t="inlineStr">
        <is>
          <t>die</t>
        </is>
      </c>
      <c r="C842" s="14" t="inlineStr">
        <is>
          <t>res</t>
        </is>
      </c>
      <c r="D842" s="37">
        <f>INDEX(Inputs!$R$5:$R$132,MATCH($B842&amp;"|"&amp;$C842,Inputs!$A$5:$A$132,0))</f>
        <v/>
      </c>
      <c r="E842" s="36" t="n"/>
      <c r="F842" s="36" t="n"/>
      <c r="G842" s="36" t="n"/>
      <c r="H842" s="14">
        <f>INDEX(Variables!$B$5:$B$105,MATCH($A842,Variables!$A$5:$A$105,0))&amp;IF($C842="",""," | "&amp;INDEX(Mapping!$B$5:$B$26,MATCH($C842,Mapping!$A$5:$A$26,0))&amp;" | "&amp;INDEX(Mapping!$B$30:$B$41,MATCH($B842,Mapping!$A$30:$A$41,0)))</f>
        <v/>
      </c>
      <c r="I842" s="14">
        <f>INDEX(Variables!$C$5:$C$105,MATCH($A842,Variables!$A$5:$A$105,0))</f>
        <v/>
      </c>
      <c r="J842" s="14">
        <f>INDEX(Variables!$E$5:$E$105,MATCH($A842,Variables!$A$5:$A$105,0))</f>
        <v/>
      </c>
      <c r="K842" s="11">
        <f>LOWER(Settings!$C$4)&amp;".mit."&amp;$A842&amp;IF($C842="","","."&amp;$C842&amp;"."&amp;$B842)&amp;IF(INDEX(Variables!$D$5:$D$105,MATCH($A842,Variables!$A$5:$A$105,0))="","","."&amp;INDEX(Variables!$D$5:$D$105,MATCH($A842,Variables!$A$5:$A$105,0)))&amp;"."&amp;K$5</f>
        <v/>
      </c>
      <c r="L842" s="44">
        <f>L824*Settings!$C$13*(INDEX(L$318:L$329,$D842)+INDEX(L$305:L$316,$D842))</f>
        <v/>
      </c>
      <c r="M842" s="45">
        <f>M824*Settings!$C$13*(INDEX(M$318:M$329,$D842)+INDEX(M$305:M$316,$D842))</f>
        <v/>
      </c>
      <c r="N842" s="45">
        <f>N824*Settings!$C$13*(INDEX(N$318:N$329,$D842)+INDEX(N$305:N$316,$D842))</f>
        <v/>
      </c>
      <c r="O842" s="45">
        <f>O824*Settings!$C$13*(INDEX(O$318:O$329,$D842)+INDEX(O$305:O$316,$D842))</f>
        <v/>
      </c>
      <c r="P842" s="45">
        <f>P824*Settings!$C$13*(INDEX(P$318:P$329,$D842)+INDEX(P$305:P$316,$D842))</f>
        <v/>
      </c>
      <c r="Q842" s="45">
        <f>Q824*Settings!$C$13*(INDEX(Q$318:Q$329,$D842)+INDEX(Q$305:Q$316,$D842))</f>
        <v/>
      </c>
      <c r="R842" s="45">
        <f>R824*Settings!$C$13*(INDEX(R$318:R$329,$D842)+INDEX(R$305:R$316,$D842))</f>
        <v/>
      </c>
      <c r="S842" s="45">
        <f>S824*Settings!$C$13*(INDEX(S$318:S$329,$D842)+INDEX(S$305:S$316,$D842))</f>
        <v/>
      </c>
      <c r="T842" s="45">
        <f>T824*Settings!$C$13*(INDEX(T$318:T$329,$D842)+INDEX(T$305:T$316,$D842))</f>
        <v/>
      </c>
      <c r="U842" s="45">
        <f>U824*Settings!$C$13*(INDEX(U$318:U$329,$D842)+INDEX(U$305:U$316,$D842))</f>
        <v/>
      </c>
      <c r="V842" s="45">
        <f>V824*Settings!$C$13*(INDEX(V$318:V$329,$D842)+INDEX(V$305:V$316,$D842))</f>
        <v/>
      </c>
      <c r="W842" s="45">
        <f>W824*Settings!$C$13*(INDEX(W$318:W$329,$D842)+INDEX(W$305:W$316,$D842))</f>
        <v/>
      </c>
      <c r="X842" s="45">
        <f>X824*Settings!$C$13*(INDEX(X$318:X$329,$D842)+INDEX(X$305:X$316,$D842))</f>
        <v/>
      </c>
      <c r="Y842" s="45">
        <f>Y824*Settings!$C$13*(INDEX(Y$318:Y$329,$D842)+INDEX(Y$305:Y$316,$D842))</f>
        <v/>
      </c>
      <c r="Z842" s="45">
        <f>Z824*Settings!$C$13*(INDEX(Z$318:Z$329,$D842)+INDEX(Z$305:Z$316,$D842))</f>
        <v/>
      </c>
      <c r="AA842" s="45">
        <f>AA824*Settings!$C$13*(INDEX(AA$318:AA$329,$D842)+INDEX(AA$305:AA$316,$D842))</f>
        <v/>
      </c>
      <c r="AB842" s="45">
        <f>AB824*Settings!$C$13*(INDEX(AB$318:AB$329,$D842)+INDEX(AB$305:AB$316,$D842))</f>
        <v/>
      </c>
      <c r="AC842" s="45">
        <f>AC824*Settings!$C$13*(INDEX(AC$318:AC$329,$D842)+INDEX(AC$305:AC$316,$D842))</f>
        <v/>
      </c>
      <c r="AD842" s="46">
        <f>REVENUE(AD824,Settings!$C$13,INDEX(AD$318:AD$329,$D842)+INDEX(AD$305:AD$316,$D842))</f>
        <v/>
      </c>
      <c r="AF842" s="11">
        <f>LOWER(Settings!$C$4)&amp;".mit."&amp;$A842&amp;IF($C842="","","."&amp;$C842&amp;"."&amp;$B842)&amp;IF(INDEX(Variables!$D$5:$D$105,MATCH($A842,Variables!$A$5:$A$105,0))="","","."&amp;INDEX(Variables!$D$5:$D$105,MATCH($A842,Variables!$A$5:$A$105,0)))&amp;"."&amp;AF$5</f>
        <v/>
      </c>
      <c r="AG842" s="44">
        <f>AG824*Settings!$C$13*(INDEX(AG$318:AG$329,$D842)+INDEX(AG$305:AG$316,$D842))</f>
        <v/>
      </c>
      <c r="AH842" s="45">
        <f>AH824*Settings!$C$13*(INDEX(AH$318:AH$329,$D842)+INDEX(AH$305:AH$316,$D842))</f>
        <v/>
      </c>
      <c r="AI842" s="45">
        <f>AI824*Settings!$C$13*(INDEX(AI$318:AI$329,$D842)+INDEX(AI$305:AI$316,$D842))</f>
        <v/>
      </c>
      <c r="AJ842" s="45">
        <f>AJ824*Settings!$C$13*(INDEX(AJ$318:AJ$329,$D842)+INDEX(AJ$305:AJ$316,$D842))</f>
        <v/>
      </c>
      <c r="AK842" s="45">
        <f>AK824*Settings!$C$13*(INDEX(AK$318:AK$329,$D842)+INDEX(AK$305:AK$316,$D842))</f>
        <v/>
      </c>
      <c r="AL842" s="45">
        <f>AL824*Settings!$C$13*(INDEX(AL$318:AL$329,$D842)+INDEX(AL$305:AL$316,$D842))</f>
        <v/>
      </c>
      <c r="AM842" s="45">
        <f>AM824*Settings!$C$13*(INDEX(AM$318:AM$329,$D842)+INDEX(AM$305:AM$316,$D842))</f>
        <v/>
      </c>
      <c r="AN842" s="45">
        <f>AN824*Settings!$C$13*(INDEX(AN$318:AN$329,$D842)+INDEX(AN$305:AN$316,$D842))</f>
        <v/>
      </c>
      <c r="AO842" s="45">
        <f>AO824*Settings!$C$13*(INDEX(AO$318:AO$329,$D842)+INDEX(AO$305:AO$316,$D842))</f>
        <v/>
      </c>
      <c r="AP842" s="45">
        <f>AP824*Settings!$C$13*(INDEX(AP$318:AP$329,$D842)+INDEX(AP$305:AP$316,$D842))</f>
        <v/>
      </c>
      <c r="AQ842" s="45">
        <f>AQ824*Settings!$C$13*(INDEX(AQ$318:AQ$329,$D842)+INDEX(AQ$305:AQ$316,$D842))</f>
        <v/>
      </c>
      <c r="AR842" s="45">
        <f>AR824*Settings!$C$13*(INDEX(AR$318:AR$329,$D842)+INDEX(AR$305:AR$316,$D842))</f>
        <v/>
      </c>
      <c r="AS842" s="45">
        <f>AS824*Settings!$C$13*(INDEX(AS$318:AS$329,$D842)+INDEX(AS$305:AS$316,$D842))</f>
        <v/>
      </c>
      <c r="AT842" s="45">
        <f>AT824*Settings!$C$13*(INDEX(AT$318:AT$329,$D842)+INDEX(AT$305:AT$316,$D842))</f>
        <v/>
      </c>
      <c r="AU842" s="45">
        <f>AU824*Settings!$C$13*(INDEX(AU$318:AU$329,$D842)+INDEX(AU$305:AU$316,$D842))</f>
        <v/>
      </c>
      <c r="AV842" s="45">
        <f>AV824*Settings!$C$13*(INDEX(AV$318:AV$329,$D842)+INDEX(AV$305:AV$316,$D842))</f>
        <v/>
      </c>
      <c r="AW842" s="45">
        <f>AW824*Settings!$C$13*(INDEX(AW$318:AW$329,$D842)+INDEX(AW$305:AW$316,$D842))</f>
        <v/>
      </c>
      <c r="AX842" s="45">
        <f>AX824*Settings!$C$13*(INDEX(AX$318:AX$329,$D842)+INDEX(AX$305:AX$316,$D842))</f>
        <v/>
      </c>
      <c r="AY842" s="46">
        <f>REVENUE(AY824,Settings!$C$13,INDEX(AY$318:AY$329,$D842)+INDEX(AY$305:AY$316,$D842))</f>
        <v/>
      </c>
    </row>
    <row r="843" hidden="1" outlineLevel="2">
      <c r="A843" s="14" t="inlineStr">
        <is>
          <t>rtx</t>
        </is>
      </c>
      <c r="B843" s="14" t="inlineStr">
        <is>
          <t>lpg</t>
        </is>
      </c>
      <c r="C843" s="14" t="inlineStr">
        <is>
          <t>res</t>
        </is>
      </c>
      <c r="D843" s="37">
        <f>INDEX(Inputs!$R$5:$R$132,MATCH($B843&amp;"|"&amp;$C843,Inputs!$A$5:$A$132,0))</f>
        <v/>
      </c>
      <c r="E843" s="36" t="n"/>
      <c r="F843" s="36" t="n"/>
      <c r="G843" s="36" t="n"/>
      <c r="H843" s="14">
        <f>INDEX(Variables!$B$5:$B$105,MATCH($A843,Variables!$A$5:$A$105,0))&amp;IF($C843="",""," | "&amp;INDEX(Mapping!$B$5:$B$26,MATCH($C843,Mapping!$A$5:$A$26,0))&amp;" | "&amp;INDEX(Mapping!$B$30:$B$41,MATCH($B843,Mapping!$A$30:$A$41,0)))</f>
        <v/>
      </c>
      <c r="I843" s="14">
        <f>INDEX(Variables!$C$5:$C$105,MATCH($A843,Variables!$A$5:$A$105,0))</f>
        <v/>
      </c>
      <c r="J843" s="14">
        <f>INDEX(Variables!$E$5:$E$105,MATCH($A843,Variables!$A$5:$A$105,0))</f>
        <v/>
      </c>
      <c r="K843" s="11">
        <f>LOWER(Settings!$C$4)&amp;".mit."&amp;$A843&amp;IF($C843="","","."&amp;$C843&amp;"."&amp;$B843)&amp;IF(INDEX(Variables!$D$5:$D$105,MATCH($A843,Variables!$A$5:$A$105,0))="","","."&amp;INDEX(Variables!$D$5:$D$105,MATCH($A843,Variables!$A$5:$A$105,0)))&amp;"."&amp;K$5</f>
        <v/>
      </c>
      <c r="L843" s="44">
        <f>L825*Settings!$C$13*(INDEX(L$318:L$329,$D843)+INDEX(L$305:L$316,$D843))</f>
        <v/>
      </c>
      <c r="M843" s="45">
        <f>M825*Settings!$C$13*(INDEX(M$318:M$329,$D843)+INDEX(M$305:M$316,$D843))</f>
        <v/>
      </c>
      <c r="N843" s="45">
        <f>N825*Settings!$C$13*(INDEX(N$318:N$329,$D843)+INDEX(N$305:N$316,$D843))</f>
        <v/>
      </c>
      <c r="O843" s="45">
        <f>O825*Settings!$C$13*(INDEX(O$318:O$329,$D843)+INDEX(O$305:O$316,$D843))</f>
        <v/>
      </c>
      <c r="P843" s="45">
        <f>P825*Settings!$C$13*(INDEX(P$318:P$329,$D843)+INDEX(P$305:P$316,$D843))</f>
        <v/>
      </c>
      <c r="Q843" s="45">
        <f>Q825*Settings!$C$13*(INDEX(Q$318:Q$329,$D843)+INDEX(Q$305:Q$316,$D843))</f>
        <v/>
      </c>
      <c r="R843" s="45">
        <f>R825*Settings!$C$13*(INDEX(R$318:R$329,$D843)+INDEX(R$305:R$316,$D843))</f>
        <v/>
      </c>
      <c r="S843" s="45">
        <f>S825*Settings!$C$13*(INDEX(S$318:S$329,$D843)+INDEX(S$305:S$316,$D843))</f>
        <v/>
      </c>
      <c r="T843" s="45">
        <f>T825*Settings!$C$13*(INDEX(T$318:T$329,$D843)+INDEX(T$305:T$316,$D843))</f>
        <v/>
      </c>
      <c r="U843" s="45">
        <f>U825*Settings!$C$13*(INDEX(U$318:U$329,$D843)+INDEX(U$305:U$316,$D843))</f>
        <v/>
      </c>
      <c r="V843" s="45">
        <f>V825*Settings!$C$13*(INDEX(V$318:V$329,$D843)+INDEX(V$305:V$316,$D843))</f>
        <v/>
      </c>
      <c r="W843" s="45">
        <f>W825*Settings!$C$13*(INDEX(W$318:W$329,$D843)+INDEX(W$305:W$316,$D843))</f>
        <v/>
      </c>
      <c r="X843" s="45">
        <f>X825*Settings!$C$13*(INDEX(X$318:X$329,$D843)+INDEX(X$305:X$316,$D843))</f>
        <v/>
      </c>
      <c r="Y843" s="45">
        <f>Y825*Settings!$C$13*(INDEX(Y$318:Y$329,$D843)+INDEX(Y$305:Y$316,$D843))</f>
        <v/>
      </c>
      <c r="Z843" s="45">
        <f>Z825*Settings!$C$13*(INDEX(Z$318:Z$329,$D843)+INDEX(Z$305:Z$316,$D843))</f>
        <v/>
      </c>
      <c r="AA843" s="45">
        <f>AA825*Settings!$C$13*(INDEX(AA$318:AA$329,$D843)+INDEX(AA$305:AA$316,$D843))</f>
        <v/>
      </c>
      <c r="AB843" s="45">
        <f>AB825*Settings!$C$13*(INDEX(AB$318:AB$329,$D843)+INDEX(AB$305:AB$316,$D843))</f>
        <v/>
      </c>
      <c r="AC843" s="45">
        <f>AC825*Settings!$C$13*(INDEX(AC$318:AC$329,$D843)+INDEX(AC$305:AC$316,$D843))</f>
        <v/>
      </c>
      <c r="AD843" s="46">
        <f>REVENUE(AD825,Settings!$C$13,INDEX(AD$318:AD$329,$D843)+INDEX(AD$305:AD$316,$D843))</f>
        <v/>
      </c>
      <c r="AF843" s="11">
        <f>LOWER(Settings!$C$4)&amp;".mit."&amp;$A843&amp;IF($C843="","","."&amp;$C843&amp;"."&amp;$B843)&amp;IF(INDEX(Variables!$D$5:$D$105,MATCH($A843,Variables!$A$5:$A$105,0))="","","."&amp;INDEX(Variables!$D$5:$D$105,MATCH($A843,Variables!$A$5:$A$105,0)))&amp;"."&amp;AF$5</f>
        <v/>
      </c>
      <c r="AG843" s="44">
        <f>AG825*Settings!$C$13*(INDEX(AG$318:AG$329,$D843)+INDEX(AG$305:AG$316,$D843))</f>
        <v/>
      </c>
      <c r="AH843" s="45">
        <f>AH825*Settings!$C$13*(INDEX(AH$318:AH$329,$D843)+INDEX(AH$305:AH$316,$D843))</f>
        <v/>
      </c>
      <c r="AI843" s="45">
        <f>AI825*Settings!$C$13*(INDEX(AI$318:AI$329,$D843)+INDEX(AI$305:AI$316,$D843))</f>
        <v/>
      </c>
      <c r="AJ843" s="45">
        <f>AJ825*Settings!$C$13*(INDEX(AJ$318:AJ$329,$D843)+INDEX(AJ$305:AJ$316,$D843))</f>
        <v/>
      </c>
      <c r="AK843" s="45">
        <f>AK825*Settings!$C$13*(INDEX(AK$318:AK$329,$D843)+INDEX(AK$305:AK$316,$D843))</f>
        <v/>
      </c>
      <c r="AL843" s="45">
        <f>AL825*Settings!$C$13*(INDEX(AL$318:AL$329,$D843)+INDEX(AL$305:AL$316,$D843))</f>
        <v/>
      </c>
      <c r="AM843" s="45">
        <f>AM825*Settings!$C$13*(INDEX(AM$318:AM$329,$D843)+INDEX(AM$305:AM$316,$D843))</f>
        <v/>
      </c>
      <c r="AN843" s="45">
        <f>AN825*Settings!$C$13*(INDEX(AN$318:AN$329,$D843)+INDEX(AN$305:AN$316,$D843))</f>
        <v/>
      </c>
      <c r="AO843" s="45">
        <f>AO825*Settings!$C$13*(INDEX(AO$318:AO$329,$D843)+INDEX(AO$305:AO$316,$D843))</f>
        <v/>
      </c>
      <c r="AP843" s="45">
        <f>AP825*Settings!$C$13*(INDEX(AP$318:AP$329,$D843)+INDEX(AP$305:AP$316,$D843))</f>
        <v/>
      </c>
      <c r="AQ843" s="45">
        <f>AQ825*Settings!$C$13*(INDEX(AQ$318:AQ$329,$D843)+INDEX(AQ$305:AQ$316,$D843))</f>
        <v/>
      </c>
      <c r="AR843" s="45">
        <f>AR825*Settings!$C$13*(INDEX(AR$318:AR$329,$D843)+INDEX(AR$305:AR$316,$D843))</f>
        <v/>
      </c>
      <c r="AS843" s="45">
        <f>AS825*Settings!$C$13*(INDEX(AS$318:AS$329,$D843)+INDEX(AS$305:AS$316,$D843))</f>
        <v/>
      </c>
      <c r="AT843" s="45">
        <f>AT825*Settings!$C$13*(INDEX(AT$318:AT$329,$D843)+INDEX(AT$305:AT$316,$D843))</f>
        <v/>
      </c>
      <c r="AU843" s="45">
        <f>AU825*Settings!$C$13*(INDEX(AU$318:AU$329,$D843)+INDEX(AU$305:AU$316,$D843))</f>
        <v/>
      </c>
      <c r="AV843" s="45">
        <f>AV825*Settings!$C$13*(INDEX(AV$318:AV$329,$D843)+INDEX(AV$305:AV$316,$D843))</f>
        <v/>
      </c>
      <c r="AW843" s="45">
        <f>AW825*Settings!$C$13*(INDEX(AW$318:AW$329,$D843)+INDEX(AW$305:AW$316,$D843))</f>
        <v/>
      </c>
      <c r="AX843" s="45">
        <f>AX825*Settings!$C$13*(INDEX(AX$318:AX$329,$D843)+INDEX(AX$305:AX$316,$D843))</f>
        <v/>
      </c>
      <c r="AY843" s="46">
        <f>REVENUE(AY825,Settings!$C$13,INDEX(AY$318:AY$329,$D843)+INDEX(AY$305:AY$316,$D843))</f>
        <v/>
      </c>
    </row>
    <row r="844" hidden="1" outlineLevel="2">
      <c r="A844" s="14" t="inlineStr">
        <is>
          <t>rtx</t>
        </is>
      </c>
      <c r="B844" s="14" t="inlineStr">
        <is>
          <t>ker</t>
        </is>
      </c>
      <c r="C844" s="14" t="inlineStr">
        <is>
          <t>res</t>
        </is>
      </c>
      <c r="D844" s="37">
        <f>INDEX(Inputs!$R$5:$R$132,MATCH($B844&amp;"|"&amp;$C844,Inputs!$A$5:$A$132,0))</f>
        <v/>
      </c>
      <c r="E844" s="36" t="n"/>
      <c r="F844" s="36" t="n"/>
      <c r="G844" s="36" t="n"/>
      <c r="H844" s="14">
        <f>INDEX(Variables!$B$5:$B$105,MATCH($A844,Variables!$A$5:$A$105,0))&amp;IF($C844="",""," | "&amp;INDEX(Mapping!$B$5:$B$26,MATCH($C844,Mapping!$A$5:$A$26,0))&amp;" | "&amp;INDEX(Mapping!$B$30:$B$41,MATCH($B844,Mapping!$A$30:$A$41,0)))</f>
        <v/>
      </c>
      <c r="I844" s="14">
        <f>INDEX(Variables!$C$5:$C$105,MATCH($A844,Variables!$A$5:$A$105,0))</f>
        <v/>
      </c>
      <c r="J844" s="14">
        <f>INDEX(Variables!$E$5:$E$105,MATCH($A844,Variables!$A$5:$A$105,0))</f>
        <v/>
      </c>
      <c r="K844" s="11">
        <f>LOWER(Settings!$C$4)&amp;".mit."&amp;$A844&amp;IF($C844="","","."&amp;$C844&amp;"."&amp;$B844)&amp;IF(INDEX(Variables!$D$5:$D$105,MATCH($A844,Variables!$A$5:$A$105,0))="","","."&amp;INDEX(Variables!$D$5:$D$105,MATCH($A844,Variables!$A$5:$A$105,0)))&amp;"."&amp;K$5</f>
        <v/>
      </c>
      <c r="L844" s="44">
        <f>L826*Settings!$C$13*(INDEX(L$318:L$329,$D844)+INDEX(L$305:L$316,$D844))</f>
        <v/>
      </c>
      <c r="M844" s="45">
        <f>M826*Settings!$C$13*(INDEX(M$318:M$329,$D844)+INDEX(M$305:M$316,$D844))</f>
        <v/>
      </c>
      <c r="N844" s="45">
        <f>N826*Settings!$C$13*(INDEX(N$318:N$329,$D844)+INDEX(N$305:N$316,$D844))</f>
        <v/>
      </c>
      <c r="O844" s="45">
        <f>O826*Settings!$C$13*(INDEX(O$318:O$329,$D844)+INDEX(O$305:O$316,$D844))</f>
        <v/>
      </c>
      <c r="P844" s="45">
        <f>P826*Settings!$C$13*(INDEX(P$318:P$329,$D844)+INDEX(P$305:P$316,$D844))</f>
        <v/>
      </c>
      <c r="Q844" s="45">
        <f>Q826*Settings!$C$13*(INDEX(Q$318:Q$329,$D844)+INDEX(Q$305:Q$316,$D844))</f>
        <v/>
      </c>
      <c r="R844" s="45">
        <f>R826*Settings!$C$13*(INDEX(R$318:R$329,$D844)+INDEX(R$305:R$316,$D844))</f>
        <v/>
      </c>
      <c r="S844" s="45">
        <f>S826*Settings!$C$13*(INDEX(S$318:S$329,$D844)+INDEX(S$305:S$316,$D844))</f>
        <v/>
      </c>
      <c r="T844" s="45">
        <f>T826*Settings!$C$13*(INDEX(T$318:T$329,$D844)+INDEX(T$305:T$316,$D844))</f>
        <v/>
      </c>
      <c r="U844" s="45">
        <f>U826*Settings!$C$13*(INDEX(U$318:U$329,$D844)+INDEX(U$305:U$316,$D844))</f>
        <v/>
      </c>
      <c r="V844" s="45">
        <f>V826*Settings!$C$13*(INDEX(V$318:V$329,$D844)+INDEX(V$305:V$316,$D844))</f>
        <v/>
      </c>
      <c r="W844" s="45">
        <f>W826*Settings!$C$13*(INDEX(W$318:W$329,$D844)+INDEX(W$305:W$316,$D844))</f>
        <v/>
      </c>
      <c r="X844" s="45">
        <f>X826*Settings!$C$13*(INDEX(X$318:X$329,$D844)+INDEX(X$305:X$316,$D844))</f>
        <v/>
      </c>
      <c r="Y844" s="45">
        <f>Y826*Settings!$C$13*(INDEX(Y$318:Y$329,$D844)+INDEX(Y$305:Y$316,$D844))</f>
        <v/>
      </c>
      <c r="Z844" s="45">
        <f>Z826*Settings!$C$13*(INDEX(Z$318:Z$329,$D844)+INDEX(Z$305:Z$316,$D844))</f>
        <v/>
      </c>
      <c r="AA844" s="45">
        <f>AA826*Settings!$C$13*(INDEX(AA$318:AA$329,$D844)+INDEX(AA$305:AA$316,$D844))</f>
        <v/>
      </c>
      <c r="AB844" s="45">
        <f>AB826*Settings!$C$13*(INDEX(AB$318:AB$329,$D844)+INDEX(AB$305:AB$316,$D844))</f>
        <v/>
      </c>
      <c r="AC844" s="45">
        <f>AC826*Settings!$C$13*(INDEX(AC$318:AC$329,$D844)+INDEX(AC$305:AC$316,$D844))</f>
        <v/>
      </c>
      <c r="AD844" s="46">
        <f>REVENUE(AD826,Settings!$C$13,INDEX(AD$318:AD$329,$D844)+INDEX(AD$305:AD$316,$D844))</f>
        <v/>
      </c>
      <c r="AF844" s="11">
        <f>LOWER(Settings!$C$4)&amp;".mit."&amp;$A844&amp;IF($C844="","","."&amp;$C844&amp;"."&amp;$B844)&amp;IF(INDEX(Variables!$D$5:$D$105,MATCH($A844,Variables!$A$5:$A$105,0))="","","."&amp;INDEX(Variables!$D$5:$D$105,MATCH($A844,Variables!$A$5:$A$105,0)))&amp;"."&amp;AF$5</f>
        <v/>
      </c>
      <c r="AG844" s="44">
        <f>AG826*Settings!$C$13*(INDEX(AG$318:AG$329,$D844)+INDEX(AG$305:AG$316,$D844))</f>
        <v/>
      </c>
      <c r="AH844" s="45">
        <f>AH826*Settings!$C$13*(INDEX(AH$318:AH$329,$D844)+INDEX(AH$305:AH$316,$D844))</f>
        <v/>
      </c>
      <c r="AI844" s="45">
        <f>AI826*Settings!$C$13*(INDEX(AI$318:AI$329,$D844)+INDEX(AI$305:AI$316,$D844))</f>
        <v/>
      </c>
      <c r="AJ844" s="45">
        <f>AJ826*Settings!$C$13*(INDEX(AJ$318:AJ$329,$D844)+INDEX(AJ$305:AJ$316,$D844))</f>
        <v/>
      </c>
      <c r="AK844" s="45">
        <f>AK826*Settings!$C$13*(INDEX(AK$318:AK$329,$D844)+INDEX(AK$305:AK$316,$D844))</f>
        <v/>
      </c>
      <c r="AL844" s="45">
        <f>AL826*Settings!$C$13*(INDEX(AL$318:AL$329,$D844)+INDEX(AL$305:AL$316,$D844))</f>
        <v/>
      </c>
      <c r="AM844" s="45">
        <f>AM826*Settings!$C$13*(INDEX(AM$318:AM$329,$D844)+INDEX(AM$305:AM$316,$D844))</f>
        <v/>
      </c>
      <c r="AN844" s="45">
        <f>AN826*Settings!$C$13*(INDEX(AN$318:AN$329,$D844)+INDEX(AN$305:AN$316,$D844))</f>
        <v/>
      </c>
      <c r="AO844" s="45">
        <f>AO826*Settings!$C$13*(INDEX(AO$318:AO$329,$D844)+INDEX(AO$305:AO$316,$D844))</f>
        <v/>
      </c>
      <c r="AP844" s="45">
        <f>AP826*Settings!$C$13*(INDEX(AP$318:AP$329,$D844)+INDEX(AP$305:AP$316,$D844))</f>
        <v/>
      </c>
      <c r="AQ844" s="45">
        <f>AQ826*Settings!$C$13*(INDEX(AQ$318:AQ$329,$D844)+INDEX(AQ$305:AQ$316,$D844))</f>
        <v/>
      </c>
      <c r="AR844" s="45">
        <f>AR826*Settings!$C$13*(INDEX(AR$318:AR$329,$D844)+INDEX(AR$305:AR$316,$D844))</f>
        <v/>
      </c>
      <c r="AS844" s="45">
        <f>AS826*Settings!$C$13*(INDEX(AS$318:AS$329,$D844)+INDEX(AS$305:AS$316,$D844))</f>
        <v/>
      </c>
      <c r="AT844" s="45">
        <f>AT826*Settings!$C$13*(INDEX(AT$318:AT$329,$D844)+INDEX(AT$305:AT$316,$D844))</f>
        <v/>
      </c>
      <c r="AU844" s="45">
        <f>AU826*Settings!$C$13*(INDEX(AU$318:AU$329,$D844)+INDEX(AU$305:AU$316,$D844))</f>
        <v/>
      </c>
      <c r="AV844" s="45">
        <f>AV826*Settings!$C$13*(INDEX(AV$318:AV$329,$D844)+INDEX(AV$305:AV$316,$D844))</f>
        <v/>
      </c>
      <c r="AW844" s="45">
        <f>AW826*Settings!$C$13*(INDEX(AW$318:AW$329,$D844)+INDEX(AW$305:AW$316,$D844))</f>
        <v/>
      </c>
      <c r="AX844" s="45">
        <f>AX826*Settings!$C$13*(INDEX(AX$318:AX$329,$D844)+INDEX(AX$305:AX$316,$D844))</f>
        <v/>
      </c>
      <c r="AY844" s="46">
        <f>REVENUE(AY826,Settings!$C$13,INDEX(AY$318:AY$329,$D844)+INDEX(AY$305:AY$316,$D844))</f>
        <v/>
      </c>
    </row>
    <row r="845" hidden="1" outlineLevel="2">
      <c r="A845" s="14" t="inlineStr">
        <is>
          <t>rtx</t>
        </is>
      </c>
      <c r="B845" s="14" t="inlineStr">
        <is>
          <t>oop</t>
        </is>
      </c>
      <c r="C845" s="14" t="inlineStr">
        <is>
          <t>res</t>
        </is>
      </c>
      <c r="D845" s="37">
        <f>INDEX(Inputs!$R$5:$R$132,MATCH($B845&amp;"|"&amp;$C845,Inputs!$A$5:$A$132,0))</f>
        <v/>
      </c>
      <c r="E845" s="36" t="n"/>
      <c r="F845" s="36" t="n"/>
      <c r="G845" s="36" t="n"/>
      <c r="H845" s="14">
        <f>INDEX(Variables!$B$5:$B$105,MATCH($A845,Variables!$A$5:$A$105,0))&amp;IF($C845="",""," | "&amp;INDEX(Mapping!$B$5:$B$26,MATCH($C845,Mapping!$A$5:$A$26,0))&amp;" | "&amp;INDEX(Mapping!$B$30:$B$41,MATCH($B845,Mapping!$A$30:$A$41,0)))</f>
        <v/>
      </c>
      <c r="I845" s="14">
        <f>INDEX(Variables!$C$5:$C$105,MATCH($A845,Variables!$A$5:$A$105,0))</f>
        <v/>
      </c>
      <c r="J845" s="14">
        <f>INDEX(Variables!$E$5:$E$105,MATCH($A845,Variables!$A$5:$A$105,0))</f>
        <v/>
      </c>
      <c r="K845" s="11">
        <f>LOWER(Settings!$C$4)&amp;".mit."&amp;$A845&amp;IF($C845="","","."&amp;$C845&amp;"."&amp;$B845)&amp;IF(INDEX(Variables!$D$5:$D$105,MATCH($A845,Variables!$A$5:$A$105,0))="","","."&amp;INDEX(Variables!$D$5:$D$105,MATCH($A845,Variables!$A$5:$A$105,0)))&amp;"."&amp;K$5</f>
        <v/>
      </c>
      <c r="L845" s="44">
        <f>L827*Settings!$C$13*(INDEX(L$318:L$329,$D845)+INDEX(L$305:L$316,$D845))</f>
        <v/>
      </c>
      <c r="M845" s="45">
        <f>M827*Settings!$C$13*(INDEX(M$318:M$329,$D845)+INDEX(M$305:M$316,$D845))</f>
        <v/>
      </c>
      <c r="N845" s="45">
        <f>N827*Settings!$C$13*(INDEX(N$318:N$329,$D845)+INDEX(N$305:N$316,$D845))</f>
        <v/>
      </c>
      <c r="O845" s="45">
        <f>O827*Settings!$C$13*(INDEX(O$318:O$329,$D845)+INDEX(O$305:O$316,$D845))</f>
        <v/>
      </c>
      <c r="P845" s="45">
        <f>P827*Settings!$C$13*(INDEX(P$318:P$329,$D845)+INDEX(P$305:P$316,$D845))</f>
        <v/>
      </c>
      <c r="Q845" s="45">
        <f>Q827*Settings!$C$13*(INDEX(Q$318:Q$329,$D845)+INDEX(Q$305:Q$316,$D845))</f>
        <v/>
      </c>
      <c r="R845" s="45">
        <f>R827*Settings!$C$13*(INDEX(R$318:R$329,$D845)+INDEX(R$305:R$316,$D845))</f>
        <v/>
      </c>
      <c r="S845" s="45">
        <f>S827*Settings!$C$13*(INDEX(S$318:S$329,$D845)+INDEX(S$305:S$316,$D845))</f>
        <v/>
      </c>
      <c r="T845" s="45">
        <f>T827*Settings!$C$13*(INDEX(T$318:T$329,$D845)+INDEX(T$305:T$316,$D845))</f>
        <v/>
      </c>
      <c r="U845" s="45">
        <f>U827*Settings!$C$13*(INDEX(U$318:U$329,$D845)+INDEX(U$305:U$316,$D845))</f>
        <v/>
      </c>
      <c r="V845" s="45">
        <f>V827*Settings!$C$13*(INDEX(V$318:V$329,$D845)+INDEX(V$305:V$316,$D845))</f>
        <v/>
      </c>
      <c r="W845" s="45">
        <f>W827*Settings!$C$13*(INDEX(W$318:W$329,$D845)+INDEX(W$305:W$316,$D845))</f>
        <v/>
      </c>
      <c r="X845" s="45">
        <f>X827*Settings!$C$13*(INDEX(X$318:X$329,$D845)+INDEX(X$305:X$316,$D845))</f>
        <v/>
      </c>
      <c r="Y845" s="45">
        <f>Y827*Settings!$C$13*(INDEX(Y$318:Y$329,$D845)+INDEX(Y$305:Y$316,$D845))</f>
        <v/>
      </c>
      <c r="Z845" s="45">
        <f>Z827*Settings!$C$13*(INDEX(Z$318:Z$329,$D845)+INDEX(Z$305:Z$316,$D845))</f>
        <v/>
      </c>
      <c r="AA845" s="45">
        <f>AA827*Settings!$C$13*(INDEX(AA$318:AA$329,$D845)+INDEX(AA$305:AA$316,$D845))</f>
        <v/>
      </c>
      <c r="AB845" s="45">
        <f>AB827*Settings!$C$13*(INDEX(AB$318:AB$329,$D845)+INDEX(AB$305:AB$316,$D845))</f>
        <v/>
      </c>
      <c r="AC845" s="45">
        <f>AC827*Settings!$C$13*(INDEX(AC$318:AC$329,$D845)+INDEX(AC$305:AC$316,$D845))</f>
        <v/>
      </c>
      <c r="AD845" s="46">
        <f>REVENUE(AD827,Settings!$C$13,INDEX(AD$318:AD$329,$D845)+INDEX(AD$305:AD$316,$D845))</f>
        <v/>
      </c>
      <c r="AF845" s="11">
        <f>LOWER(Settings!$C$4)&amp;".mit."&amp;$A845&amp;IF($C845="","","."&amp;$C845&amp;"."&amp;$B845)&amp;IF(INDEX(Variables!$D$5:$D$105,MATCH($A845,Variables!$A$5:$A$105,0))="","","."&amp;INDEX(Variables!$D$5:$D$105,MATCH($A845,Variables!$A$5:$A$105,0)))&amp;"."&amp;AF$5</f>
        <v/>
      </c>
      <c r="AG845" s="44">
        <f>AG827*Settings!$C$13*(INDEX(AG$318:AG$329,$D845)+INDEX(AG$305:AG$316,$D845))</f>
        <v/>
      </c>
      <c r="AH845" s="45">
        <f>AH827*Settings!$C$13*(INDEX(AH$318:AH$329,$D845)+INDEX(AH$305:AH$316,$D845))</f>
        <v/>
      </c>
      <c r="AI845" s="45">
        <f>AI827*Settings!$C$13*(INDEX(AI$318:AI$329,$D845)+INDEX(AI$305:AI$316,$D845))</f>
        <v/>
      </c>
      <c r="AJ845" s="45">
        <f>AJ827*Settings!$C$13*(INDEX(AJ$318:AJ$329,$D845)+INDEX(AJ$305:AJ$316,$D845))</f>
        <v/>
      </c>
      <c r="AK845" s="45">
        <f>AK827*Settings!$C$13*(INDEX(AK$318:AK$329,$D845)+INDEX(AK$305:AK$316,$D845))</f>
        <v/>
      </c>
      <c r="AL845" s="45">
        <f>AL827*Settings!$C$13*(INDEX(AL$318:AL$329,$D845)+INDEX(AL$305:AL$316,$D845))</f>
        <v/>
      </c>
      <c r="AM845" s="45">
        <f>AM827*Settings!$C$13*(INDEX(AM$318:AM$329,$D845)+INDEX(AM$305:AM$316,$D845))</f>
        <v/>
      </c>
      <c r="AN845" s="45">
        <f>AN827*Settings!$C$13*(INDEX(AN$318:AN$329,$D845)+INDEX(AN$305:AN$316,$D845))</f>
        <v/>
      </c>
      <c r="AO845" s="45">
        <f>AO827*Settings!$C$13*(INDEX(AO$318:AO$329,$D845)+INDEX(AO$305:AO$316,$D845))</f>
        <v/>
      </c>
      <c r="AP845" s="45">
        <f>AP827*Settings!$C$13*(INDEX(AP$318:AP$329,$D845)+INDEX(AP$305:AP$316,$D845))</f>
        <v/>
      </c>
      <c r="AQ845" s="45">
        <f>AQ827*Settings!$C$13*(INDEX(AQ$318:AQ$329,$D845)+INDEX(AQ$305:AQ$316,$D845))</f>
        <v/>
      </c>
      <c r="AR845" s="45">
        <f>AR827*Settings!$C$13*(INDEX(AR$318:AR$329,$D845)+INDEX(AR$305:AR$316,$D845))</f>
        <v/>
      </c>
      <c r="AS845" s="45">
        <f>AS827*Settings!$C$13*(INDEX(AS$318:AS$329,$D845)+INDEX(AS$305:AS$316,$D845))</f>
        <v/>
      </c>
      <c r="AT845" s="45">
        <f>AT827*Settings!$C$13*(INDEX(AT$318:AT$329,$D845)+INDEX(AT$305:AT$316,$D845))</f>
        <v/>
      </c>
      <c r="AU845" s="45">
        <f>AU827*Settings!$C$13*(INDEX(AU$318:AU$329,$D845)+INDEX(AU$305:AU$316,$D845))</f>
        <v/>
      </c>
      <c r="AV845" s="45">
        <f>AV827*Settings!$C$13*(INDEX(AV$318:AV$329,$D845)+INDEX(AV$305:AV$316,$D845))</f>
        <v/>
      </c>
      <c r="AW845" s="45">
        <f>AW827*Settings!$C$13*(INDEX(AW$318:AW$329,$D845)+INDEX(AW$305:AW$316,$D845))</f>
        <v/>
      </c>
      <c r="AX845" s="45">
        <f>AX827*Settings!$C$13*(INDEX(AX$318:AX$329,$D845)+INDEX(AX$305:AX$316,$D845))</f>
        <v/>
      </c>
      <c r="AY845" s="46">
        <f>REVENUE(AY827,Settings!$C$13,INDEX(AY$318:AY$329,$D845)+INDEX(AY$305:AY$316,$D845))</f>
        <v/>
      </c>
    </row>
    <row r="846" hidden="1" outlineLevel="2">
      <c r="A846" s="14" t="inlineStr">
        <is>
          <t>rtx</t>
        </is>
      </c>
      <c r="B846" s="14" t="inlineStr">
        <is>
          <t>bio</t>
        </is>
      </c>
      <c r="C846" s="14" t="inlineStr">
        <is>
          <t>res</t>
        </is>
      </c>
      <c r="D846" s="37">
        <f>INDEX(Inputs!$R$5:$R$132,MATCH($B846&amp;"|"&amp;$C846,Inputs!$A$5:$A$132,0))</f>
        <v/>
      </c>
      <c r="E846" s="36" t="n"/>
      <c r="F846" s="36" t="n"/>
      <c r="G846" s="36" t="n"/>
      <c r="H846" s="14">
        <f>INDEX(Variables!$B$5:$B$105,MATCH($A846,Variables!$A$5:$A$105,0))&amp;IF($C846="",""," | "&amp;INDEX(Mapping!$B$5:$B$26,MATCH($C846,Mapping!$A$5:$A$26,0))&amp;" | "&amp;INDEX(Mapping!$B$30:$B$41,MATCH($B846,Mapping!$A$30:$A$41,0)))</f>
        <v/>
      </c>
      <c r="I846" s="14">
        <f>INDEX(Variables!$C$5:$C$105,MATCH($A846,Variables!$A$5:$A$105,0))</f>
        <v/>
      </c>
      <c r="J846" s="14">
        <f>INDEX(Variables!$E$5:$E$105,MATCH($A846,Variables!$A$5:$A$105,0))</f>
        <v/>
      </c>
      <c r="K846" s="11">
        <f>LOWER(Settings!$C$4)&amp;".mit."&amp;$A846&amp;IF($C846="","","."&amp;$C846&amp;"."&amp;$B846)&amp;IF(INDEX(Variables!$D$5:$D$105,MATCH($A846,Variables!$A$5:$A$105,0))="","","."&amp;INDEX(Variables!$D$5:$D$105,MATCH($A846,Variables!$A$5:$A$105,0)))&amp;"."&amp;K$5</f>
        <v/>
      </c>
      <c r="L846" s="44">
        <f>L828*Settings!$C$13*(INDEX(L$318:L$329,$D846)+INDEX(L$305:L$316,$D846))</f>
        <v/>
      </c>
      <c r="M846" s="45">
        <f>M828*Settings!$C$13*(INDEX(M$318:M$329,$D846)+INDEX(M$305:M$316,$D846))</f>
        <v/>
      </c>
      <c r="N846" s="45">
        <f>N828*Settings!$C$13*(INDEX(N$318:N$329,$D846)+INDEX(N$305:N$316,$D846))</f>
        <v/>
      </c>
      <c r="O846" s="45">
        <f>O828*Settings!$C$13*(INDEX(O$318:O$329,$D846)+INDEX(O$305:O$316,$D846))</f>
        <v/>
      </c>
      <c r="P846" s="45">
        <f>P828*Settings!$C$13*(INDEX(P$318:P$329,$D846)+INDEX(P$305:P$316,$D846))</f>
        <v/>
      </c>
      <c r="Q846" s="45">
        <f>Q828*Settings!$C$13*(INDEX(Q$318:Q$329,$D846)+INDEX(Q$305:Q$316,$D846))</f>
        <v/>
      </c>
      <c r="R846" s="45">
        <f>R828*Settings!$C$13*(INDEX(R$318:R$329,$D846)+INDEX(R$305:R$316,$D846))</f>
        <v/>
      </c>
      <c r="S846" s="45">
        <f>S828*Settings!$C$13*(INDEX(S$318:S$329,$D846)+INDEX(S$305:S$316,$D846))</f>
        <v/>
      </c>
      <c r="T846" s="45">
        <f>T828*Settings!$C$13*(INDEX(T$318:T$329,$D846)+INDEX(T$305:T$316,$D846))</f>
        <v/>
      </c>
      <c r="U846" s="45">
        <f>U828*Settings!$C$13*(INDEX(U$318:U$329,$D846)+INDEX(U$305:U$316,$D846))</f>
        <v/>
      </c>
      <c r="V846" s="45">
        <f>V828*Settings!$C$13*(INDEX(V$318:V$329,$D846)+INDEX(V$305:V$316,$D846))</f>
        <v/>
      </c>
      <c r="W846" s="45">
        <f>W828*Settings!$C$13*(INDEX(W$318:W$329,$D846)+INDEX(W$305:W$316,$D846))</f>
        <v/>
      </c>
      <c r="X846" s="45">
        <f>X828*Settings!$C$13*(INDEX(X$318:X$329,$D846)+INDEX(X$305:X$316,$D846))</f>
        <v/>
      </c>
      <c r="Y846" s="45">
        <f>Y828*Settings!$C$13*(INDEX(Y$318:Y$329,$D846)+INDEX(Y$305:Y$316,$D846))</f>
        <v/>
      </c>
      <c r="Z846" s="45">
        <f>Z828*Settings!$C$13*(INDEX(Z$318:Z$329,$D846)+INDEX(Z$305:Z$316,$D846))</f>
        <v/>
      </c>
      <c r="AA846" s="45">
        <f>AA828*Settings!$C$13*(INDEX(AA$318:AA$329,$D846)+INDEX(AA$305:AA$316,$D846))</f>
        <v/>
      </c>
      <c r="AB846" s="45">
        <f>AB828*Settings!$C$13*(INDEX(AB$318:AB$329,$D846)+INDEX(AB$305:AB$316,$D846))</f>
        <v/>
      </c>
      <c r="AC846" s="45">
        <f>AC828*Settings!$C$13*(INDEX(AC$318:AC$329,$D846)+INDEX(AC$305:AC$316,$D846))</f>
        <v/>
      </c>
      <c r="AD846" s="46">
        <f>REVENUE(AD828,Settings!$C$13,INDEX(AD$318:AD$329,$D846)+INDEX(AD$305:AD$316,$D846))</f>
        <v/>
      </c>
      <c r="AF846" s="11">
        <f>LOWER(Settings!$C$4)&amp;".mit."&amp;$A846&amp;IF($C846="","","."&amp;$C846&amp;"."&amp;$B846)&amp;IF(INDEX(Variables!$D$5:$D$105,MATCH($A846,Variables!$A$5:$A$105,0))="","","."&amp;INDEX(Variables!$D$5:$D$105,MATCH($A846,Variables!$A$5:$A$105,0)))&amp;"."&amp;AF$5</f>
        <v/>
      </c>
      <c r="AG846" s="44">
        <f>AG828*Settings!$C$13*(INDEX(AG$318:AG$329,$D846)+INDEX(AG$305:AG$316,$D846))</f>
        <v/>
      </c>
      <c r="AH846" s="45">
        <f>AH828*Settings!$C$13*(INDEX(AH$318:AH$329,$D846)+INDEX(AH$305:AH$316,$D846))</f>
        <v/>
      </c>
      <c r="AI846" s="45">
        <f>AI828*Settings!$C$13*(INDEX(AI$318:AI$329,$D846)+INDEX(AI$305:AI$316,$D846))</f>
        <v/>
      </c>
      <c r="AJ846" s="45">
        <f>AJ828*Settings!$C$13*(INDEX(AJ$318:AJ$329,$D846)+INDEX(AJ$305:AJ$316,$D846))</f>
        <v/>
      </c>
      <c r="AK846" s="45">
        <f>AK828*Settings!$C$13*(INDEX(AK$318:AK$329,$D846)+INDEX(AK$305:AK$316,$D846))</f>
        <v/>
      </c>
      <c r="AL846" s="45">
        <f>AL828*Settings!$C$13*(INDEX(AL$318:AL$329,$D846)+INDEX(AL$305:AL$316,$D846))</f>
        <v/>
      </c>
      <c r="AM846" s="45">
        <f>AM828*Settings!$C$13*(INDEX(AM$318:AM$329,$D846)+INDEX(AM$305:AM$316,$D846))</f>
        <v/>
      </c>
      <c r="AN846" s="45">
        <f>AN828*Settings!$C$13*(INDEX(AN$318:AN$329,$D846)+INDEX(AN$305:AN$316,$D846))</f>
        <v/>
      </c>
      <c r="AO846" s="45">
        <f>AO828*Settings!$C$13*(INDEX(AO$318:AO$329,$D846)+INDEX(AO$305:AO$316,$D846))</f>
        <v/>
      </c>
      <c r="AP846" s="45">
        <f>AP828*Settings!$C$13*(INDEX(AP$318:AP$329,$D846)+INDEX(AP$305:AP$316,$D846))</f>
        <v/>
      </c>
      <c r="AQ846" s="45">
        <f>AQ828*Settings!$C$13*(INDEX(AQ$318:AQ$329,$D846)+INDEX(AQ$305:AQ$316,$D846))</f>
        <v/>
      </c>
      <c r="AR846" s="45">
        <f>AR828*Settings!$C$13*(INDEX(AR$318:AR$329,$D846)+INDEX(AR$305:AR$316,$D846))</f>
        <v/>
      </c>
      <c r="AS846" s="45">
        <f>AS828*Settings!$C$13*(INDEX(AS$318:AS$329,$D846)+INDEX(AS$305:AS$316,$D846))</f>
        <v/>
      </c>
      <c r="AT846" s="45">
        <f>AT828*Settings!$C$13*(INDEX(AT$318:AT$329,$D846)+INDEX(AT$305:AT$316,$D846))</f>
        <v/>
      </c>
      <c r="AU846" s="45">
        <f>AU828*Settings!$C$13*(INDEX(AU$318:AU$329,$D846)+INDEX(AU$305:AU$316,$D846))</f>
        <v/>
      </c>
      <c r="AV846" s="45">
        <f>AV828*Settings!$C$13*(INDEX(AV$318:AV$329,$D846)+INDEX(AV$305:AV$316,$D846))</f>
        <v/>
      </c>
      <c r="AW846" s="45">
        <f>AW828*Settings!$C$13*(INDEX(AW$318:AW$329,$D846)+INDEX(AW$305:AW$316,$D846))</f>
        <v/>
      </c>
      <c r="AX846" s="45">
        <f>AX828*Settings!$C$13*(INDEX(AX$318:AX$329,$D846)+INDEX(AX$305:AX$316,$D846))</f>
        <v/>
      </c>
      <c r="AY846" s="46">
        <f>REVENUE(AY828,Settings!$C$13,INDEX(AY$318:AY$329,$D846)+INDEX(AY$305:AY$316,$D846))</f>
        <v/>
      </c>
    </row>
    <row r="847" hidden="1" outlineLevel="2"/>
    <row r="848" hidden="1" outlineLevel="2">
      <c r="A848" s="14" t="inlineStr">
        <is>
          <t>rsub</t>
        </is>
      </c>
      <c r="B848" s="14" t="inlineStr">
        <is>
          <t>coa</t>
        </is>
      </c>
      <c r="C848" s="14" t="inlineStr">
        <is>
          <t>res</t>
        </is>
      </c>
      <c r="D848" s="37">
        <f>INDEX(Inputs!$R$5:$R$132,MATCH($B848&amp;"|"&amp;$C848,Inputs!$A$5:$A$132,0))</f>
        <v/>
      </c>
      <c r="E848" s="36" t="n"/>
      <c r="F848" s="36" t="n"/>
      <c r="G848" s="36" t="n"/>
      <c r="H848" s="14">
        <f>INDEX(Variables!$B$5:$B$105,MATCH($A848,Variables!$A$5:$A$105,0))&amp;IF($C848="",""," | "&amp;INDEX(Mapping!$B$5:$B$26,MATCH($C848,Mapping!$A$5:$A$26,0))&amp;" | "&amp;INDEX(Mapping!$B$30:$B$41,MATCH($B848,Mapping!$A$30:$A$41,0)))</f>
        <v/>
      </c>
      <c r="I848" s="14">
        <f>INDEX(Variables!$C$5:$C$105,MATCH($A848,Variables!$A$5:$A$105,0))</f>
        <v/>
      </c>
      <c r="J848" s="14">
        <f>INDEX(Variables!$E$5:$E$105,MATCH($A848,Variables!$A$5:$A$105,0))</f>
        <v/>
      </c>
      <c r="K848" s="11">
        <f>LOWER(Settings!$C$4)&amp;".mit."&amp;$A848&amp;IF($C848="","","."&amp;$C848&amp;"."&amp;$B848)&amp;IF(INDEX(Variables!$D$5:$D$105,MATCH($A848,Variables!$A$5:$A$105,0))="","","."&amp;INDEX(Variables!$D$5:$D$105,MATCH($A848,Variables!$A$5:$A$105,0)))&amp;"."&amp;K$5</f>
        <v/>
      </c>
      <c r="L848" s="44">
        <f>L821*Settings!$C$13*(INDEX(L$331:L$342,$D848))</f>
        <v/>
      </c>
      <c r="M848" s="45">
        <f>M821*Settings!$C$13*(INDEX(M$331:M$342,$D848))</f>
        <v/>
      </c>
      <c r="N848" s="45">
        <f>N821*Settings!$C$13*(INDEX(N$331:N$342,$D848))</f>
        <v/>
      </c>
      <c r="O848" s="45">
        <f>O821*Settings!$C$13*(INDEX(O$331:O$342,$D848))</f>
        <v/>
      </c>
      <c r="P848" s="45">
        <f>P821*Settings!$C$13*(INDEX(P$331:P$342,$D848))</f>
        <v/>
      </c>
      <c r="Q848" s="45">
        <f>Q821*Settings!$C$13*(INDEX(Q$331:Q$342,$D848))</f>
        <v/>
      </c>
      <c r="R848" s="45">
        <f>R821*Settings!$C$13*(INDEX(R$331:R$342,$D848))</f>
        <v/>
      </c>
      <c r="S848" s="45">
        <f>S821*Settings!$C$13*(INDEX(S$331:S$342,$D848))</f>
        <v/>
      </c>
      <c r="T848" s="45">
        <f>T821*Settings!$C$13*(INDEX(T$331:T$342,$D848))</f>
        <v/>
      </c>
      <c r="U848" s="45">
        <f>U821*Settings!$C$13*(INDEX(U$331:U$342,$D848))</f>
        <v/>
      </c>
      <c r="V848" s="45">
        <f>V821*Settings!$C$13*(INDEX(V$331:V$342,$D848))</f>
        <v/>
      </c>
      <c r="W848" s="45">
        <f>W821*Settings!$C$13*(INDEX(W$331:W$342,$D848))</f>
        <v/>
      </c>
      <c r="X848" s="45">
        <f>X821*Settings!$C$13*(INDEX(X$331:X$342,$D848))</f>
        <v/>
      </c>
      <c r="Y848" s="45">
        <f>Y821*Settings!$C$13*(INDEX(Y$331:Y$342,$D848))</f>
        <v/>
      </c>
      <c r="Z848" s="45">
        <f>Z821*Settings!$C$13*(INDEX(Z$331:Z$342,$D848))</f>
        <v/>
      </c>
      <c r="AA848" s="45">
        <f>AA821*Settings!$C$13*(INDEX(AA$331:AA$342,$D848))</f>
        <v/>
      </c>
      <c r="AB848" s="45">
        <f>AB821*Settings!$C$13*(INDEX(AB$331:AB$342,$D848))</f>
        <v/>
      </c>
      <c r="AC848" s="45">
        <f>AC821*Settings!$C$13*(INDEX(AC$331:AC$342,$D848))</f>
        <v/>
      </c>
      <c r="AD848" s="46">
        <f>REVENUE(AD821,Settings!$C$13,INDEX(AD$331:AD$342,$D848))</f>
        <v/>
      </c>
      <c r="AF848" s="11">
        <f>LOWER(Settings!$C$4)&amp;".mit."&amp;$A848&amp;IF($C848="","","."&amp;$C848&amp;"."&amp;$B848)&amp;IF(INDEX(Variables!$D$5:$D$105,MATCH($A848,Variables!$A$5:$A$105,0))="","","."&amp;INDEX(Variables!$D$5:$D$105,MATCH($A848,Variables!$A$5:$A$105,0)))&amp;"."&amp;AF$5</f>
        <v/>
      </c>
      <c r="AG848" s="44">
        <f>AG821*Settings!$C$13*(INDEX(AG$331:AG$342,$D848))</f>
        <v/>
      </c>
      <c r="AH848" s="45">
        <f>AH821*Settings!$C$13*(INDEX(AH$331:AH$342,$D848))</f>
        <v/>
      </c>
      <c r="AI848" s="45">
        <f>AI821*Settings!$C$13*(INDEX(AI$331:AI$342,$D848))</f>
        <v/>
      </c>
      <c r="AJ848" s="45">
        <f>AJ821*Settings!$C$13*(INDEX(AJ$331:AJ$342,$D848))</f>
        <v/>
      </c>
      <c r="AK848" s="45">
        <f>AK821*Settings!$C$13*(INDEX(AK$331:AK$342,$D848))</f>
        <v/>
      </c>
      <c r="AL848" s="45">
        <f>AL821*Settings!$C$13*(INDEX(AL$331:AL$342,$D848))</f>
        <v/>
      </c>
      <c r="AM848" s="45">
        <f>AM821*Settings!$C$13*(INDEX(AM$331:AM$342,$D848))</f>
        <v/>
      </c>
      <c r="AN848" s="45">
        <f>AN821*Settings!$C$13*(INDEX(AN$331:AN$342,$D848))</f>
        <v/>
      </c>
      <c r="AO848" s="45">
        <f>AO821*Settings!$C$13*(INDEX(AO$331:AO$342,$D848))</f>
        <v/>
      </c>
      <c r="AP848" s="45">
        <f>AP821*Settings!$C$13*(INDEX(AP$331:AP$342,$D848))</f>
        <v/>
      </c>
      <c r="AQ848" s="45">
        <f>AQ821*Settings!$C$13*(INDEX(AQ$331:AQ$342,$D848))</f>
        <v/>
      </c>
      <c r="AR848" s="45">
        <f>AR821*Settings!$C$13*(INDEX(AR$331:AR$342,$D848))</f>
        <v/>
      </c>
      <c r="AS848" s="45">
        <f>AS821*Settings!$C$13*(INDEX(AS$331:AS$342,$D848))</f>
        <v/>
      </c>
      <c r="AT848" s="45">
        <f>AT821*Settings!$C$13*(INDEX(AT$331:AT$342,$D848))</f>
        <v/>
      </c>
      <c r="AU848" s="45">
        <f>AU821*Settings!$C$13*(INDEX(AU$331:AU$342,$D848))</f>
        <v/>
      </c>
      <c r="AV848" s="45">
        <f>AV821*Settings!$C$13*(INDEX(AV$331:AV$342,$D848))</f>
        <v/>
      </c>
      <c r="AW848" s="45">
        <f>AW821*Settings!$C$13*(INDEX(AW$331:AW$342,$D848))</f>
        <v/>
      </c>
      <c r="AX848" s="45">
        <f>AX821*Settings!$C$13*(INDEX(AX$331:AX$342,$D848))</f>
        <v/>
      </c>
      <c r="AY848" s="46">
        <f>REVENUE(AY821,Settings!$C$13,INDEX(AY$331:AY$342,$D848))</f>
        <v/>
      </c>
    </row>
    <row r="849" hidden="1" outlineLevel="2">
      <c r="A849" s="14" t="inlineStr">
        <is>
          <t>rsub</t>
        </is>
      </c>
      <c r="B849" s="14" t="inlineStr">
        <is>
          <t>nga</t>
        </is>
      </c>
      <c r="C849" s="14" t="inlineStr">
        <is>
          <t>res</t>
        </is>
      </c>
      <c r="D849" s="37">
        <f>INDEX(Inputs!$R$5:$R$132,MATCH($B849&amp;"|"&amp;$C849,Inputs!$A$5:$A$132,0))</f>
        <v/>
      </c>
      <c r="E849" s="36" t="n"/>
      <c r="F849" s="36" t="n"/>
      <c r="G849" s="36" t="n"/>
      <c r="H849" s="14">
        <f>INDEX(Variables!$B$5:$B$105,MATCH($A849,Variables!$A$5:$A$105,0))&amp;IF($C849="",""," | "&amp;INDEX(Mapping!$B$5:$B$26,MATCH($C849,Mapping!$A$5:$A$26,0))&amp;" | "&amp;INDEX(Mapping!$B$30:$B$41,MATCH($B849,Mapping!$A$30:$A$41,0)))</f>
        <v/>
      </c>
      <c r="I849" s="14">
        <f>INDEX(Variables!$C$5:$C$105,MATCH($A849,Variables!$A$5:$A$105,0))</f>
        <v/>
      </c>
      <c r="J849" s="14">
        <f>INDEX(Variables!$E$5:$E$105,MATCH($A849,Variables!$A$5:$A$105,0))</f>
        <v/>
      </c>
      <c r="K849" s="11">
        <f>LOWER(Settings!$C$4)&amp;".mit."&amp;$A849&amp;IF($C849="","","."&amp;$C849&amp;"."&amp;$B849)&amp;IF(INDEX(Variables!$D$5:$D$105,MATCH($A849,Variables!$A$5:$A$105,0))="","","."&amp;INDEX(Variables!$D$5:$D$105,MATCH($A849,Variables!$A$5:$A$105,0)))&amp;"."&amp;K$5</f>
        <v/>
      </c>
      <c r="L849" s="44">
        <f>L822*Settings!$C$13*(INDEX(L$331:L$342,$D849))</f>
        <v/>
      </c>
      <c r="M849" s="45">
        <f>M822*Settings!$C$13*(INDEX(M$331:M$342,$D849))</f>
        <v/>
      </c>
      <c r="N849" s="45">
        <f>N822*Settings!$C$13*(INDEX(N$331:N$342,$D849))</f>
        <v/>
      </c>
      <c r="O849" s="45">
        <f>O822*Settings!$C$13*(INDEX(O$331:O$342,$D849))</f>
        <v/>
      </c>
      <c r="P849" s="45">
        <f>P822*Settings!$C$13*(INDEX(P$331:P$342,$D849))</f>
        <v/>
      </c>
      <c r="Q849" s="45">
        <f>Q822*Settings!$C$13*(INDEX(Q$331:Q$342,$D849))</f>
        <v/>
      </c>
      <c r="R849" s="45">
        <f>R822*Settings!$C$13*(INDEX(R$331:R$342,$D849))</f>
        <v/>
      </c>
      <c r="S849" s="45">
        <f>S822*Settings!$C$13*(INDEX(S$331:S$342,$D849))</f>
        <v/>
      </c>
      <c r="T849" s="45">
        <f>T822*Settings!$C$13*(INDEX(T$331:T$342,$D849))</f>
        <v/>
      </c>
      <c r="U849" s="45">
        <f>U822*Settings!$C$13*(INDEX(U$331:U$342,$D849))</f>
        <v/>
      </c>
      <c r="V849" s="45">
        <f>V822*Settings!$C$13*(INDEX(V$331:V$342,$D849))</f>
        <v/>
      </c>
      <c r="W849" s="45">
        <f>W822*Settings!$C$13*(INDEX(W$331:W$342,$D849))</f>
        <v/>
      </c>
      <c r="X849" s="45">
        <f>X822*Settings!$C$13*(INDEX(X$331:X$342,$D849))</f>
        <v/>
      </c>
      <c r="Y849" s="45">
        <f>Y822*Settings!$C$13*(INDEX(Y$331:Y$342,$D849))</f>
        <v/>
      </c>
      <c r="Z849" s="45">
        <f>Z822*Settings!$C$13*(INDEX(Z$331:Z$342,$D849))</f>
        <v/>
      </c>
      <c r="AA849" s="45">
        <f>AA822*Settings!$C$13*(INDEX(AA$331:AA$342,$D849))</f>
        <v/>
      </c>
      <c r="AB849" s="45">
        <f>AB822*Settings!$C$13*(INDEX(AB$331:AB$342,$D849))</f>
        <v/>
      </c>
      <c r="AC849" s="45">
        <f>AC822*Settings!$C$13*(INDEX(AC$331:AC$342,$D849))</f>
        <v/>
      </c>
      <c r="AD849" s="46">
        <f>REVENUE(AD822,Settings!$C$13,INDEX(AD$331:AD$342,$D849))</f>
        <v/>
      </c>
      <c r="AF849" s="11">
        <f>LOWER(Settings!$C$4)&amp;".mit."&amp;$A849&amp;IF($C849="","","."&amp;$C849&amp;"."&amp;$B849)&amp;IF(INDEX(Variables!$D$5:$D$105,MATCH($A849,Variables!$A$5:$A$105,0))="","","."&amp;INDEX(Variables!$D$5:$D$105,MATCH($A849,Variables!$A$5:$A$105,0)))&amp;"."&amp;AF$5</f>
        <v/>
      </c>
      <c r="AG849" s="44">
        <f>AG822*Settings!$C$13*(INDEX(AG$331:AG$342,$D849))</f>
        <v/>
      </c>
      <c r="AH849" s="45">
        <f>AH822*Settings!$C$13*(INDEX(AH$331:AH$342,$D849))</f>
        <v/>
      </c>
      <c r="AI849" s="45">
        <f>AI822*Settings!$C$13*(INDEX(AI$331:AI$342,$D849))</f>
        <v/>
      </c>
      <c r="AJ849" s="45">
        <f>AJ822*Settings!$C$13*(INDEX(AJ$331:AJ$342,$D849))</f>
        <v/>
      </c>
      <c r="AK849" s="45">
        <f>AK822*Settings!$C$13*(INDEX(AK$331:AK$342,$D849))</f>
        <v/>
      </c>
      <c r="AL849" s="45">
        <f>AL822*Settings!$C$13*(INDEX(AL$331:AL$342,$D849))</f>
        <v/>
      </c>
      <c r="AM849" s="45">
        <f>AM822*Settings!$C$13*(INDEX(AM$331:AM$342,$D849))</f>
        <v/>
      </c>
      <c r="AN849" s="45">
        <f>AN822*Settings!$C$13*(INDEX(AN$331:AN$342,$D849))</f>
        <v/>
      </c>
      <c r="AO849" s="45">
        <f>AO822*Settings!$C$13*(INDEX(AO$331:AO$342,$D849))</f>
        <v/>
      </c>
      <c r="AP849" s="45">
        <f>AP822*Settings!$C$13*(INDEX(AP$331:AP$342,$D849))</f>
        <v/>
      </c>
      <c r="AQ849" s="45">
        <f>AQ822*Settings!$C$13*(INDEX(AQ$331:AQ$342,$D849))</f>
        <v/>
      </c>
      <c r="AR849" s="45">
        <f>AR822*Settings!$C$13*(INDEX(AR$331:AR$342,$D849))</f>
        <v/>
      </c>
      <c r="AS849" s="45">
        <f>AS822*Settings!$C$13*(INDEX(AS$331:AS$342,$D849))</f>
        <v/>
      </c>
      <c r="AT849" s="45">
        <f>AT822*Settings!$C$13*(INDEX(AT$331:AT$342,$D849))</f>
        <v/>
      </c>
      <c r="AU849" s="45">
        <f>AU822*Settings!$C$13*(INDEX(AU$331:AU$342,$D849))</f>
        <v/>
      </c>
      <c r="AV849" s="45">
        <f>AV822*Settings!$C$13*(INDEX(AV$331:AV$342,$D849))</f>
        <v/>
      </c>
      <c r="AW849" s="45">
        <f>AW822*Settings!$C$13*(INDEX(AW$331:AW$342,$D849))</f>
        <v/>
      </c>
      <c r="AX849" s="45">
        <f>AX822*Settings!$C$13*(INDEX(AX$331:AX$342,$D849))</f>
        <v/>
      </c>
      <c r="AY849" s="46">
        <f>REVENUE(AY822,Settings!$C$13,INDEX(AY$331:AY$342,$D849))</f>
        <v/>
      </c>
    </row>
    <row r="850" hidden="1" outlineLevel="2">
      <c r="A850" s="14" t="inlineStr">
        <is>
          <t>rsub</t>
        </is>
      </c>
      <c r="B850" s="14" t="inlineStr">
        <is>
          <t>gso</t>
        </is>
      </c>
      <c r="C850" s="14" t="inlineStr">
        <is>
          <t>res</t>
        </is>
      </c>
      <c r="D850" s="37">
        <f>INDEX(Inputs!$R$5:$R$132,MATCH($B850&amp;"|"&amp;$C850,Inputs!$A$5:$A$132,0))</f>
        <v/>
      </c>
      <c r="E850" s="36" t="n"/>
      <c r="F850" s="36" t="n"/>
      <c r="G850" s="36" t="n"/>
      <c r="H850" s="14">
        <f>INDEX(Variables!$B$5:$B$105,MATCH($A850,Variables!$A$5:$A$105,0))&amp;IF($C850="",""," | "&amp;INDEX(Mapping!$B$5:$B$26,MATCH($C850,Mapping!$A$5:$A$26,0))&amp;" | "&amp;INDEX(Mapping!$B$30:$B$41,MATCH($B850,Mapping!$A$30:$A$41,0)))</f>
        <v/>
      </c>
      <c r="I850" s="14">
        <f>INDEX(Variables!$C$5:$C$105,MATCH($A850,Variables!$A$5:$A$105,0))</f>
        <v/>
      </c>
      <c r="J850" s="14">
        <f>INDEX(Variables!$E$5:$E$105,MATCH($A850,Variables!$A$5:$A$105,0))</f>
        <v/>
      </c>
      <c r="K850" s="11">
        <f>LOWER(Settings!$C$4)&amp;".mit."&amp;$A850&amp;IF($C850="","","."&amp;$C850&amp;"."&amp;$B850)&amp;IF(INDEX(Variables!$D$5:$D$105,MATCH($A850,Variables!$A$5:$A$105,0))="","","."&amp;INDEX(Variables!$D$5:$D$105,MATCH($A850,Variables!$A$5:$A$105,0)))&amp;"."&amp;K$5</f>
        <v/>
      </c>
      <c r="L850" s="44">
        <f>L823*Settings!$C$13*(INDEX(L$331:L$342,$D850))</f>
        <v/>
      </c>
      <c r="M850" s="45">
        <f>M823*Settings!$C$13*(INDEX(M$331:M$342,$D850))</f>
        <v/>
      </c>
      <c r="N850" s="45">
        <f>N823*Settings!$C$13*(INDEX(N$331:N$342,$D850))</f>
        <v/>
      </c>
      <c r="O850" s="45">
        <f>O823*Settings!$C$13*(INDEX(O$331:O$342,$D850))</f>
        <v/>
      </c>
      <c r="P850" s="45">
        <f>P823*Settings!$C$13*(INDEX(P$331:P$342,$D850))</f>
        <v/>
      </c>
      <c r="Q850" s="45">
        <f>Q823*Settings!$C$13*(INDEX(Q$331:Q$342,$D850))</f>
        <v/>
      </c>
      <c r="R850" s="45">
        <f>R823*Settings!$C$13*(INDEX(R$331:R$342,$D850))</f>
        <v/>
      </c>
      <c r="S850" s="45">
        <f>S823*Settings!$C$13*(INDEX(S$331:S$342,$D850))</f>
        <v/>
      </c>
      <c r="T850" s="45">
        <f>T823*Settings!$C$13*(INDEX(T$331:T$342,$D850))</f>
        <v/>
      </c>
      <c r="U850" s="45">
        <f>U823*Settings!$C$13*(INDEX(U$331:U$342,$D850))</f>
        <v/>
      </c>
      <c r="V850" s="45">
        <f>V823*Settings!$C$13*(INDEX(V$331:V$342,$D850))</f>
        <v/>
      </c>
      <c r="W850" s="45">
        <f>W823*Settings!$C$13*(INDEX(W$331:W$342,$D850))</f>
        <v/>
      </c>
      <c r="X850" s="45">
        <f>X823*Settings!$C$13*(INDEX(X$331:X$342,$D850))</f>
        <v/>
      </c>
      <c r="Y850" s="45">
        <f>Y823*Settings!$C$13*(INDEX(Y$331:Y$342,$D850))</f>
        <v/>
      </c>
      <c r="Z850" s="45">
        <f>Z823*Settings!$C$13*(INDEX(Z$331:Z$342,$D850))</f>
        <v/>
      </c>
      <c r="AA850" s="45">
        <f>AA823*Settings!$C$13*(INDEX(AA$331:AA$342,$D850))</f>
        <v/>
      </c>
      <c r="AB850" s="45">
        <f>AB823*Settings!$C$13*(INDEX(AB$331:AB$342,$D850))</f>
        <v/>
      </c>
      <c r="AC850" s="45">
        <f>AC823*Settings!$C$13*(INDEX(AC$331:AC$342,$D850))</f>
        <v/>
      </c>
      <c r="AD850" s="46">
        <f>REVENUE(AD823,Settings!$C$13,INDEX(AD$331:AD$342,$D850))</f>
        <v/>
      </c>
      <c r="AF850" s="11">
        <f>LOWER(Settings!$C$4)&amp;".mit."&amp;$A850&amp;IF($C850="","","."&amp;$C850&amp;"."&amp;$B850)&amp;IF(INDEX(Variables!$D$5:$D$105,MATCH($A850,Variables!$A$5:$A$105,0))="","","."&amp;INDEX(Variables!$D$5:$D$105,MATCH($A850,Variables!$A$5:$A$105,0)))&amp;"."&amp;AF$5</f>
        <v/>
      </c>
      <c r="AG850" s="44">
        <f>AG823*Settings!$C$13*(INDEX(AG$331:AG$342,$D850))</f>
        <v/>
      </c>
      <c r="AH850" s="45">
        <f>AH823*Settings!$C$13*(INDEX(AH$331:AH$342,$D850))</f>
        <v/>
      </c>
      <c r="AI850" s="45">
        <f>AI823*Settings!$C$13*(INDEX(AI$331:AI$342,$D850))</f>
        <v/>
      </c>
      <c r="AJ850" s="45">
        <f>AJ823*Settings!$C$13*(INDEX(AJ$331:AJ$342,$D850))</f>
        <v/>
      </c>
      <c r="AK850" s="45">
        <f>AK823*Settings!$C$13*(INDEX(AK$331:AK$342,$D850))</f>
        <v/>
      </c>
      <c r="AL850" s="45">
        <f>AL823*Settings!$C$13*(INDEX(AL$331:AL$342,$D850))</f>
        <v/>
      </c>
      <c r="AM850" s="45">
        <f>AM823*Settings!$C$13*(INDEX(AM$331:AM$342,$D850))</f>
        <v/>
      </c>
      <c r="AN850" s="45">
        <f>AN823*Settings!$C$13*(INDEX(AN$331:AN$342,$D850))</f>
        <v/>
      </c>
      <c r="AO850" s="45">
        <f>AO823*Settings!$C$13*(INDEX(AO$331:AO$342,$D850))</f>
        <v/>
      </c>
      <c r="AP850" s="45">
        <f>AP823*Settings!$C$13*(INDEX(AP$331:AP$342,$D850))</f>
        <v/>
      </c>
      <c r="AQ850" s="45">
        <f>AQ823*Settings!$C$13*(INDEX(AQ$331:AQ$342,$D850))</f>
        <v/>
      </c>
      <c r="AR850" s="45">
        <f>AR823*Settings!$C$13*(INDEX(AR$331:AR$342,$D850))</f>
        <v/>
      </c>
      <c r="AS850" s="45">
        <f>AS823*Settings!$C$13*(INDEX(AS$331:AS$342,$D850))</f>
        <v/>
      </c>
      <c r="AT850" s="45">
        <f>AT823*Settings!$C$13*(INDEX(AT$331:AT$342,$D850))</f>
        <v/>
      </c>
      <c r="AU850" s="45">
        <f>AU823*Settings!$C$13*(INDEX(AU$331:AU$342,$D850))</f>
        <v/>
      </c>
      <c r="AV850" s="45">
        <f>AV823*Settings!$C$13*(INDEX(AV$331:AV$342,$D850))</f>
        <v/>
      </c>
      <c r="AW850" s="45">
        <f>AW823*Settings!$C$13*(INDEX(AW$331:AW$342,$D850))</f>
        <v/>
      </c>
      <c r="AX850" s="45">
        <f>AX823*Settings!$C$13*(INDEX(AX$331:AX$342,$D850))</f>
        <v/>
      </c>
      <c r="AY850" s="46">
        <f>REVENUE(AY823,Settings!$C$13,INDEX(AY$331:AY$342,$D850))</f>
        <v/>
      </c>
    </row>
    <row r="851" hidden="1" outlineLevel="2">
      <c r="A851" s="14" t="inlineStr">
        <is>
          <t>rsub</t>
        </is>
      </c>
      <c r="B851" s="14" t="inlineStr">
        <is>
          <t>die</t>
        </is>
      </c>
      <c r="C851" s="14" t="inlineStr">
        <is>
          <t>res</t>
        </is>
      </c>
      <c r="D851" s="37">
        <f>INDEX(Inputs!$R$5:$R$132,MATCH($B851&amp;"|"&amp;$C851,Inputs!$A$5:$A$132,0))</f>
        <v/>
      </c>
      <c r="E851" s="36" t="n"/>
      <c r="F851" s="36" t="n"/>
      <c r="G851" s="36" t="n"/>
      <c r="H851" s="14">
        <f>INDEX(Variables!$B$5:$B$105,MATCH($A851,Variables!$A$5:$A$105,0))&amp;IF($C851="",""," | "&amp;INDEX(Mapping!$B$5:$B$26,MATCH($C851,Mapping!$A$5:$A$26,0))&amp;" | "&amp;INDEX(Mapping!$B$30:$B$41,MATCH($B851,Mapping!$A$30:$A$41,0)))</f>
        <v/>
      </c>
      <c r="I851" s="14">
        <f>INDEX(Variables!$C$5:$C$105,MATCH($A851,Variables!$A$5:$A$105,0))</f>
        <v/>
      </c>
      <c r="J851" s="14">
        <f>INDEX(Variables!$E$5:$E$105,MATCH($A851,Variables!$A$5:$A$105,0))</f>
        <v/>
      </c>
      <c r="K851" s="11">
        <f>LOWER(Settings!$C$4)&amp;".mit."&amp;$A851&amp;IF($C851="","","."&amp;$C851&amp;"."&amp;$B851)&amp;IF(INDEX(Variables!$D$5:$D$105,MATCH($A851,Variables!$A$5:$A$105,0))="","","."&amp;INDEX(Variables!$D$5:$D$105,MATCH($A851,Variables!$A$5:$A$105,0)))&amp;"."&amp;K$5</f>
        <v/>
      </c>
      <c r="L851" s="44">
        <f>L824*Settings!$C$13*(INDEX(L$331:L$342,$D851))</f>
        <v/>
      </c>
      <c r="M851" s="45">
        <f>M824*Settings!$C$13*(INDEX(M$331:M$342,$D851))</f>
        <v/>
      </c>
      <c r="N851" s="45">
        <f>N824*Settings!$C$13*(INDEX(N$331:N$342,$D851))</f>
        <v/>
      </c>
      <c r="O851" s="45">
        <f>O824*Settings!$C$13*(INDEX(O$331:O$342,$D851))</f>
        <v/>
      </c>
      <c r="P851" s="45">
        <f>P824*Settings!$C$13*(INDEX(P$331:P$342,$D851))</f>
        <v/>
      </c>
      <c r="Q851" s="45">
        <f>Q824*Settings!$C$13*(INDEX(Q$331:Q$342,$D851))</f>
        <v/>
      </c>
      <c r="R851" s="45">
        <f>R824*Settings!$C$13*(INDEX(R$331:R$342,$D851))</f>
        <v/>
      </c>
      <c r="S851" s="45">
        <f>S824*Settings!$C$13*(INDEX(S$331:S$342,$D851))</f>
        <v/>
      </c>
      <c r="T851" s="45">
        <f>T824*Settings!$C$13*(INDEX(T$331:T$342,$D851))</f>
        <v/>
      </c>
      <c r="U851" s="45">
        <f>U824*Settings!$C$13*(INDEX(U$331:U$342,$D851))</f>
        <v/>
      </c>
      <c r="V851" s="45">
        <f>V824*Settings!$C$13*(INDEX(V$331:V$342,$D851))</f>
        <v/>
      </c>
      <c r="W851" s="45">
        <f>W824*Settings!$C$13*(INDEX(W$331:W$342,$D851))</f>
        <v/>
      </c>
      <c r="X851" s="45">
        <f>X824*Settings!$C$13*(INDEX(X$331:X$342,$D851))</f>
        <v/>
      </c>
      <c r="Y851" s="45">
        <f>Y824*Settings!$C$13*(INDEX(Y$331:Y$342,$D851))</f>
        <v/>
      </c>
      <c r="Z851" s="45">
        <f>Z824*Settings!$C$13*(INDEX(Z$331:Z$342,$D851))</f>
        <v/>
      </c>
      <c r="AA851" s="45">
        <f>AA824*Settings!$C$13*(INDEX(AA$331:AA$342,$D851))</f>
        <v/>
      </c>
      <c r="AB851" s="45">
        <f>AB824*Settings!$C$13*(INDEX(AB$331:AB$342,$D851))</f>
        <v/>
      </c>
      <c r="AC851" s="45">
        <f>AC824*Settings!$C$13*(INDEX(AC$331:AC$342,$D851))</f>
        <v/>
      </c>
      <c r="AD851" s="46">
        <f>REVENUE(AD824,Settings!$C$13,INDEX(AD$331:AD$342,$D851))</f>
        <v/>
      </c>
      <c r="AF851" s="11">
        <f>LOWER(Settings!$C$4)&amp;".mit."&amp;$A851&amp;IF($C851="","","."&amp;$C851&amp;"."&amp;$B851)&amp;IF(INDEX(Variables!$D$5:$D$105,MATCH($A851,Variables!$A$5:$A$105,0))="","","."&amp;INDEX(Variables!$D$5:$D$105,MATCH($A851,Variables!$A$5:$A$105,0)))&amp;"."&amp;AF$5</f>
        <v/>
      </c>
      <c r="AG851" s="44">
        <f>AG824*Settings!$C$13*(INDEX(AG$331:AG$342,$D851))</f>
        <v/>
      </c>
      <c r="AH851" s="45">
        <f>AH824*Settings!$C$13*(INDEX(AH$331:AH$342,$D851))</f>
        <v/>
      </c>
      <c r="AI851" s="45">
        <f>AI824*Settings!$C$13*(INDEX(AI$331:AI$342,$D851))</f>
        <v/>
      </c>
      <c r="AJ851" s="45">
        <f>AJ824*Settings!$C$13*(INDEX(AJ$331:AJ$342,$D851))</f>
        <v/>
      </c>
      <c r="AK851" s="45">
        <f>AK824*Settings!$C$13*(INDEX(AK$331:AK$342,$D851))</f>
        <v/>
      </c>
      <c r="AL851" s="45">
        <f>AL824*Settings!$C$13*(INDEX(AL$331:AL$342,$D851))</f>
        <v/>
      </c>
      <c r="AM851" s="45">
        <f>AM824*Settings!$C$13*(INDEX(AM$331:AM$342,$D851))</f>
        <v/>
      </c>
      <c r="AN851" s="45">
        <f>AN824*Settings!$C$13*(INDEX(AN$331:AN$342,$D851))</f>
        <v/>
      </c>
      <c r="AO851" s="45">
        <f>AO824*Settings!$C$13*(INDEX(AO$331:AO$342,$D851))</f>
        <v/>
      </c>
      <c r="AP851" s="45">
        <f>AP824*Settings!$C$13*(INDEX(AP$331:AP$342,$D851))</f>
        <v/>
      </c>
      <c r="AQ851" s="45">
        <f>AQ824*Settings!$C$13*(INDEX(AQ$331:AQ$342,$D851))</f>
        <v/>
      </c>
      <c r="AR851" s="45">
        <f>AR824*Settings!$C$13*(INDEX(AR$331:AR$342,$D851))</f>
        <v/>
      </c>
      <c r="AS851" s="45">
        <f>AS824*Settings!$C$13*(INDEX(AS$331:AS$342,$D851))</f>
        <v/>
      </c>
      <c r="AT851" s="45">
        <f>AT824*Settings!$C$13*(INDEX(AT$331:AT$342,$D851))</f>
        <v/>
      </c>
      <c r="AU851" s="45">
        <f>AU824*Settings!$C$13*(INDEX(AU$331:AU$342,$D851))</f>
        <v/>
      </c>
      <c r="AV851" s="45">
        <f>AV824*Settings!$C$13*(INDEX(AV$331:AV$342,$D851))</f>
        <v/>
      </c>
      <c r="AW851" s="45">
        <f>AW824*Settings!$C$13*(INDEX(AW$331:AW$342,$D851))</f>
        <v/>
      </c>
      <c r="AX851" s="45">
        <f>AX824*Settings!$C$13*(INDEX(AX$331:AX$342,$D851))</f>
        <v/>
      </c>
      <c r="AY851" s="46">
        <f>REVENUE(AY824,Settings!$C$13,INDEX(AY$331:AY$342,$D851))</f>
        <v/>
      </c>
    </row>
    <row r="852" hidden="1" outlineLevel="2">
      <c r="A852" s="14" t="inlineStr">
        <is>
          <t>rsub</t>
        </is>
      </c>
      <c r="B852" s="14" t="inlineStr">
        <is>
          <t>lpg</t>
        </is>
      </c>
      <c r="C852" s="14" t="inlineStr">
        <is>
          <t>res</t>
        </is>
      </c>
      <c r="D852" s="37">
        <f>INDEX(Inputs!$R$5:$R$132,MATCH($B852&amp;"|"&amp;$C852,Inputs!$A$5:$A$132,0))</f>
        <v/>
      </c>
      <c r="E852" s="36" t="n"/>
      <c r="F852" s="36" t="n"/>
      <c r="G852" s="36" t="n"/>
      <c r="H852" s="14">
        <f>INDEX(Variables!$B$5:$B$105,MATCH($A852,Variables!$A$5:$A$105,0))&amp;IF($C852="",""," | "&amp;INDEX(Mapping!$B$5:$B$26,MATCH($C852,Mapping!$A$5:$A$26,0))&amp;" | "&amp;INDEX(Mapping!$B$30:$B$41,MATCH($B852,Mapping!$A$30:$A$41,0)))</f>
        <v/>
      </c>
      <c r="I852" s="14">
        <f>INDEX(Variables!$C$5:$C$105,MATCH($A852,Variables!$A$5:$A$105,0))</f>
        <v/>
      </c>
      <c r="J852" s="14">
        <f>INDEX(Variables!$E$5:$E$105,MATCH($A852,Variables!$A$5:$A$105,0))</f>
        <v/>
      </c>
      <c r="K852" s="11">
        <f>LOWER(Settings!$C$4)&amp;".mit."&amp;$A852&amp;IF($C852="","","."&amp;$C852&amp;"."&amp;$B852)&amp;IF(INDEX(Variables!$D$5:$D$105,MATCH($A852,Variables!$A$5:$A$105,0))="","","."&amp;INDEX(Variables!$D$5:$D$105,MATCH($A852,Variables!$A$5:$A$105,0)))&amp;"."&amp;K$5</f>
        <v/>
      </c>
      <c r="L852" s="44">
        <f>L825*Settings!$C$13*(INDEX(L$331:L$342,$D852))</f>
        <v/>
      </c>
      <c r="M852" s="45">
        <f>M825*Settings!$C$13*(INDEX(M$331:M$342,$D852))</f>
        <v/>
      </c>
      <c r="N852" s="45">
        <f>N825*Settings!$C$13*(INDEX(N$331:N$342,$D852))</f>
        <v/>
      </c>
      <c r="O852" s="45">
        <f>O825*Settings!$C$13*(INDEX(O$331:O$342,$D852))</f>
        <v/>
      </c>
      <c r="P852" s="45">
        <f>P825*Settings!$C$13*(INDEX(P$331:P$342,$D852))</f>
        <v/>
      </c>
      <c r="Q852" s="45">
        <f>Q825*Settings!$C$13*(INDEX(Q$331:Q$342,$D852))</f>
        <v/>
      </c>
      <c r="R852" s="45">
        <f>R825*Settings!$C$13*(INDEX(R$331:R$342,$D852))</f>
        <v/>
      </c>
      <c r="S852" s="45">
        <f>S825*Settings!$C$13*(INDEX(S$331:S$342,$D852))</f>
        <v/>
      </c>
      <c r="T852" s="45">
        <f>T825*Settings!$C$13*(INDEX(T$331:T$342,$D852))</f>
        <v/>
      </c>
      <c r="U852" s="45">
        <f>U825*Settings!$C$13*(INDEX(U$331:U$342,$D852))</f>
        <v/>
      </c>
      <c r="V852" s="45">
        <f>V825*Settings!$C$13*(INDEX(V$331:V$342,$D852))</f>
        <v/>
      </c>
      <c r="W852" s="45">
        <f>W825*Settings!$C$13*(INDEX(W$331:W$342,$D852))</f>
        <v/>
      </c>
      <c r="X852" s="45">
        <f>X825*Settings!$C$13*(INDEX(X$331:X$342,$D852))</f>
        <v/>
      </c>
      <c r="Y852" s="45">
        <f>Y825*Settings!$C$13*(INDEX(Y$331:Y$342,$D852))</f>
        <v/>
      </c>
      <c r="Z852" s="45">
        <f>Z825*Settings!$C$13*(INDEX(Z$331:Z$342,$D852))</f>
        <v/>
      </c>
      <c r="AA852" s="45">
        <f>AA825*Settings!$C$13*(INDEX(AA$331:AA$342,$D852))</f>
        <v/>
      </c>
      <c r="AB852" s="45">
        <f>AB825*Settings!$C$13*(INDEX(AB$331:AB$342,$D852))</f>
        <v/>
      </c>
      <c r="AC852" s="45">
        <f>AC825*Settings!$C$13*(INDEX(AC$331:AC$342,$D852))</f>
        <v/>
      </c>
      <c r="AD852" s="46">
        <f>REVENUE(AD825,Settings!$C$13,INDEX(AD$331:AD$342,$D852))</f>
        <v/>
      </c>
      <c r="AF852" s="11">
        <f>LOWER(Settings!$C$4)&amp;".mit."&amp;$A852&amp;IF($C852="","","."&amp;$C852&amp;"."&amp;$B852)&amp;IF(INDEX(Variables!$D$5:$D$105,MATCH($A852,Variables!$A$5:$A$105,0))="","","."&amp;INDEX(Variables!$D$5:$D$105,MATCH($A852,Variables!$A$5:$A$105,0)))&amp;"."&amp;AF$5</f>
        <v/>
      </c>
      <c r="AG852" s="44">
        <f>AG825*Settings!$C$13*(INDEX(AG$331:AG$342,$D852))</f>
        <v/>
      </c>
      <c r="AH852" s="45">
        <f>AH825*Settings!$C$13*(INDEX(AH$331:AH$342,$D852))</f>
        <v/>
      </c>
      <c r="AI852" s="45">
        <f>AI825*Settings!$C$13*(INDEX(AI$331:AI$342,$D852))</f>
        <v/>
      </c>
      <c r="AJ852" s="45">
        <f>AJ825*Settings!$C$13*(INDEX(AJ$331:AJ$342,$D852))</f>
        <v/>
      </c>
      <c r="AK852" s="45">
        <f>AK825*Settings!$C$13*(INDEX(AK$331:AK$342,$D852))</f>
        <v/>
      </c>
      <c r="AL852" s="45">
        <f>AL825*Settings!$C$13*(INDEX(AL$331:AL$342,$D852))</f>
        <v/>
      </c>
      <c r="AM852" s="45">
        <f>AM825*Settings!$C$13*(INDEX(AM$331:AM$342,$D852))</f>
        <v/>
      </c>
      <c r="AN852" s="45">
        <f>AN825*Settings!$C$13*(INDEX(AN$331:AN$342,$D852))</f>
        <v/>
      </c>
      <c r="AO852" s="45">
        <f>AO825*Settings!$C$13*(INDEX(AO$331:AO$342,$D852))</f>
        <v/>
      </c>
      <c r="AP852" s="45">
        <f>AP825*Settings!$C$13*(INDEX(AP$331:AP$342,$D852))</f>
        <v/>
      </c>
      <c r="AQ852" s="45">
        <f>AQ825*Settings!$C$13*(INDEX(AQ$331:AQ$342,$D852))</f>
        <v/>
      </c>
      <c r="AR852" s="45">
        <f>AR825*Settings!$C$13*(INDEX(AR$331:AR$342,$D852))</f>
        <v/>
      </c>
      <c r="AS852" s="45">
        <f>AS825*Settings!$C$13*(INDEX(AS$331:AS$342,$D852))</f>
        <v/>
      </c>
      <c r="AT852" s="45">
        <f>AT825*Settings!$C$13*(INDEX(AT$331:AT$342,$D852))</f>
        <v/>
      </c>
      <c r="AU852" s="45">
        <f>AU825*Settings!$C$13*(INDEX(AU$331:AU$342,$D852))</f>
        <v/>
      </c>
      <c r="AV852" s="45">
        <f>AV825*Settings!$C$13*(INDEX(AV$331:AV$342,$D852))</f>
        <v/>
      </c>
      <c r="AW852" s="45">
        <f>AW825*Settings!$C$13*(INDEX(AW$331:AW$342,$D852))</f>
        <v/>
      </c>
      <c r="AX852" s="45">
        <f>AX825*Settings!$C$13*(INDEX(AX$331:AX$342,$D852))</f>
        <v/>
      </c>
      <c r="AY852" s="46">
        <f>REVENUE(AY825,Settings!$C$13,INDEX(AY$331:AY$342,$D852))</f>
        <v/>
      </c>
    </row>
    <row r="853" hidden="1" outlineLevel="2">
      <c r="A853" s="14" t="inlineStr">
        <is>
          <t>rsub</t>
        </is>
      </c>
      <c r="B853" s="14" t="inlineStr">
        <is>
          <t>ker</t>
        </is>
      </c>
      <c r="C853" s="14" t="inlineStr">
        <is>
          <t>res</t>
        </is>
      </c>
      <c r="D853" s="37">
        <f>INDEX(Inputs!$R$5:$R$132,MATCH($B853&amp;"|"&amp;$C853,Inputs!$A$5:$A$132,0))</f>
        <v/>
      </c>
      <c r="E853" s="36" t="n"/>
      <c r="F853" s="36" t="n"/>
      <c r="G853" s="36" t="n"/>
      <c r="H853" s="14">
        <f>INDEX(Variables!$B$5:$B$105,MATCH($A853,Variables!$A$5:$A$105,0))&amp;IF($C853="",""," | "&amp;INDEX(Mapping!$B$5:$B$26,MATCH($C853,Mapping!$A$5:$A$26,0))&amp;" | "&amp;INDEX(Mapping!$B$30:$B$41,MATCH($B853,Mapping!$A$30:$A$41,0)))</f>
        <v/>
      </c>
      <c r="I853" s="14">
        <f>INDEX(Variables!$C$5:$C$105,MATCH($A853,Variables!$A$5:$A$105,0))</f>
        <v/>
      </c>
      <c r="J853" s="14">
        <f>INDEX(Variables!$E$5:$E$105,MATCH($A853,Variables!$A$5:$A$105,0))</f>
        <v/>
      </c>
      <c r="K853" s="11">
        <f>LOWER(Settings!$C$4)&amp;".mit."&amp;$A853&amp;IF($C853="","","."&amp;$C853&amp;"."&amp;$B853)&amp;IF(INDEX(Variables!$D$5:$D$105,MATCH($A853,Variables!$A$5:$A$105,0))="","","."&amp;INDEX(Variables!$D$5:$D$105,MATCH($A853,Variables!$A$5:$A$105,0)))&amp;"."&amp;K$5</f>
        <v/>
      </c>
      <c r="L853" s="44">
        <f>L826*Settings!$C$13*(INDEX(L$331:L$342,$D853))</f>
        <v/>
      </c>
      <c r="M853" s="45">
        <f>M826*Settings!$C$13*(INDEX(M$331:M$342,$D853))</f>
        <v/>
      </c>
      <c r="N853" s="45">
        <f>N826*Settings!$C$13*(INDEX(N$331:N$342,$D853))</f>
        <v/>
      </c>
      <c r="O853" s="45">
        <f>O826*Settings!$C$13*(INDEX(O$331:O$342,$D853))</f>
        <v/>
      </c>
      <c r="P853" s="45">
        <f>P826*Settings!$C$13*(INDEX(P$331:P$342,$D853))</f>
        <v/>
      </c>
      <c r="Q853" s="45">
        <f>Q826*Settings!$C$13*(INDEX(Q$331:Q$342,$D853))</f>
        <v/>
      </c>
      <c r="R853" s="45">
        <f>R826*Settings!$C$13*(INDEX(R$331:R$342,$D853))</f>
        <v/>
      </c>
      <c r="S853" s="45">
        <f>S826*Settings!$C$13*(INDEX(S$331:S$342,$D853))</f>
        <v/>
      </c>
      <c r="T853" s="45">
        <f>T826*Settings!$C$13*(INDEX(T$331:T$342,$D853))</f>
        <v/>
      </c>
      <c r="U853" s="45">
        <f>U826*Settings!$C$13*(INDEX(U$331:U$342,$D853))</f>
        <v/>
      </c>
      <c r="V853" s="45">
        <f>V826*Settings!$C$13*(INDEX(V$331:V$342,$D853))</f>
        <v/>
      </c>
      <c r="W853" s="45">
        <f>W826*Settings!$C$13*(INDEX(W$331:W$342,$D853))</f>
        <v/>
      </c>
      <c r="X853" s="45">
        <f>X826*Settings!$C$13*(INDEX(X$331:X$342,$D853))</f>
        <v/>
      </c>
      <c r="Y853" s="45">
        <f>Y826*Settings!$C$13*(INDEX(Y$331:Y$342,$D853))</f>
        <v/>
      </c>
      <c r="Z853" s="45">
        <f>Z826*Settings!$C$13*(INDEX(Z$331:Z$342,$D853))</f>
        <v/>
      </c>
      <c r="AA853" s="45">
        <f>AA826*Settings!$C$13*(INDEX(AA$331:AA$342,$D853))</f>
        <v/>
      </c>
      <c r="AB853" s="45">
        <f>AB826*Settings!$C$13*(INDEX(AB$331:AB$342,$D853))</f>
        <v/>
      </c>
      <c r="AC853" s="45">
        <f>AC826*Settings!$C$13*(INDEX(AC$331:AC$342,$D853))</f>
        <v/>
      </c>
      <c r="AD853" s="46">
        <f>REVENUE(AD826,Settings!$C$13,INDEX(AD$331:AD$342,$D853))</f>
        <v/>
      </c>
      <c r="AF853" s="11">
        <f>LOWER(Settings!$C$4)&amp;".mit."&amp;$A853&amp;IF($C853="","","."&amp;$C853&amp;"."&amp;$B853)&amp;IF(INDEX(Variables!$D$5:$D$105,MATCH($A853,Variables!$A$5:$A$105,0))="","","."&amp;INDEX(Variables!$D$5:$D$105,MATCH($A853,Variables!$A$5:$A$105,0)))&amp;"."&amp;AF$5</f>
        <v/>
      </c>
      <c r="AG853" s="44">
        <f>AG826*Settings!$C$13*(INDEX(AG$331:AG$342,$D853))</f>
        <v/>
      </c>
      <c r="AH853" s="45">
        <f>AH826*Settings!$C$13*(INDEX(AH$331:AH$342,$D853))</f>
        <v/>
      </c>
      <c r="AI853" s="45">
        <f>AI826*Settings!$C$13*(INDEX(AI$331:AI$342,$D853))</f>
        <v/>
      </c>
      <c r="AJ853" s="45">
        <f>AJ826*Settings!$C$13*(INDEX(AJ$331:AJ$342,$D853))</f>
        <v/>
      </c>
      <c r="AK853" s="45">
        <f>AK826*Settings!$C$13*(INDEX(AK$331:AK$342,$D853))</f>
        <v/>
      </c>
      <c r="AL853" s="45">
        <f>AL826*Settings!$C$13*(INDEX(AL$331:AL$342,$D853))</f>
        <v/>
      </c>
      <c r="AM853" s="45">
        <f>AM826*Settings!$C$13*(INDEX(AM$331:AM$342,$D853))</f>
        <v/>
      </c>
      <c r="AN853" s="45">
        <f>AN826*Settings!$C$13*(INDEX(AN$331:AN$342,$D853))</f>
        <v/>
      </c>
      <c r="AO853" s="45">
        <f>AO826*Settings!$C$13*(INDEX(AO$331:AO$342,$D853))</f>
        <v/>
      </c>
      <c r="AP853" s="45">
        <f>AP826*Settings!$C$13*(INDEX(AP$331:AP$342,$D853))</f>
        <v/>
      </c>
      <c r="AQ853" s="45">
        <f>AQ826*Settings!$C$13*(INDEX(AQ$331:AQ$342,$D853))</f>
        <v/>
      </c>
      <c r="AR853" s="45">
        <f>AR826*Settings!$C$13*(INDEX(AR$331:AR$342,$D853))</f>
        <v/>
      </c>
      <c r="AS853" s="45">
        <f>AS826*Settings!$C$13*(INDEX(AS$331:AS$342,$D853))</f>
        <v/>
      </c>
      <c r="AT853" s="45">
        <f>AT826*Settings!$C$13*(INDEX(AT$331:AT$342,$D853))</f>
        <v/>
      </c>
      <c r="AU853" s="45">
        <f>AU826*Settings!$C$13*(INDEX(AU$331:AU$342,$D853))</f>
        <v/>
      </c>
      <c r="AV853" s="45">
        <f>AV826*Settings!$C$13*(INDEX(AV$331:AV$342,$D853))</f>
        <v/>
      </c>
      <c r="AW853" s="45">
        <f>AW826*Settings!$C$13*(INDEX(AW$331:AW$342,$D853))</f>
        <v/>
      </c>
      <c r="AX853" s="45">
        <f>AX826*Settings!$C$13*(INDEX(AX$331:AX$342,$D853))</f>
        <v/>
      </c>
      <c r="AY853" s="46">
        <f>REVENUE(AY826,Settings!$C$13,INDEX(AY$331:AY$342,$D853))</f>
        <v/>
      </c>
    </row>
    <row r="854" hidden="1" outlineLevel="2">
      <c r="A854" s="14" t="inlineStr">
        <is>
          <t>rsub</t>
        </is>
      </c>
      <c r="B854" s="14" t="inlineStr">
        <is>
          <t>oop</t>
        </is>
      </c>
      <c r="C854" s="14" t="inlineStr">
        <is>
          <t>res</t>
        </is>
      </c>
      <c r="D854" s="37">
        <f>INDEX(Inputs!$R$5:$R$132,MATCH($B854&amp;"|"&amp;$C854,Inputs!$A$5:$A$132,0))</f>
        <v/>
      </c>
      <c r="E854" s="36" t="n"/>
      <c r="F854" s="36" t="n"/>
      <c r="G854" s="36" t="n"/>
      <c r="H854" s="14">
        <f>INDEX(Variables!$B$5:$B$105,MATCH($A854,Variables!$A$5:$A$105,0))&amp;IF($C854="",""," | "&amp;INDEX(Mapping!$B$5:$B$26,MATCH($C854,Mapping!$A$5:$A$26,0))&amp;" | "&amp;INDEX(Mapping!$B$30:$B$41,MATCH($B854,Mapping!$A$30:$A$41,0)))</f>
        <v/>
      </c>
      <c r="I854" s="14">
        <f>INDEX(Variables!$C$5:$C$105,MATCH($A854,Variables!$A$5:$A$105,0))</f>
        <v/>
      </c>
      <c r="J854" s="14">
        <f>INDEX(Variables!$E$5:$E$105,MATCH($A854,Variables!$A$5:$A$105,0))</f>
        <v/>
      </c>
      <c r="K854" s="11">
        <f>LOWER(Settings!$C$4)&amp;".mit."&amp;$A854&amp;IF($C854="","","."&amp;$C854&amp;"."&amp;$B854)&amp;IF(INDEX(Variables!$D$5:$D$105,MATCH($A854,Variables!$A$5:$A$105,0))="","","."&amp;INDEX(Variables!$D$5:$D$105,MATCH($A854,Variables!$A$5:$A$105,0)))&amp;"."&amp;K$5</f>
        <v/>
      </c>
      <c r="L854" s="44">
        <f>L827*Settings!$C$13*(INDEX(L$331:L$342,$D854))</f>
        <v/>
      </c>
      <c r="M854" s="45">
        <f>M827*Settings!$C$13*(INDEX(M$331:M$342,$D854))</f>
        <v/>
      </c>
      <c r="N854" s="45">
        <f>N827*Settings!$C$13*(INDEX(N$331:N$342,$D854))</f>
        <v/>
      </c>
      <c r="O854" s="45">
        <f>O827*Settings!$C$13*(INDEX(O$331:O$342,$D854))</f>
        <v/>
      </c>
      <c r="P854" s="45">
        <f>P827*Settings!$C$13*(INDEX(P$331:P$342,$D854))</f>
        <v/>
      </c>
      <c r="Q854" s="45">
        <f>Q827*Settings!$C$13*(INDEX(Q$331:Q$342,$D854))</f>
        <v/>
      </c>
      <c r="R854" s="45">
        <f>R827*Settings!$C$13*(INDEX(R$331:R$342,$D854))</f>
        <v/>
      </c>
      <c r="S854" s="45">
        <f>S827*Settings!$C$13*(INDEX(S$331:S$342,$D854))</f>
        <v/>
      </c>
      <c r="T854" s="45">
        <f>T827*Settings!$C$13*(INDEX(T$331:T$342,$D854))</f>
        <v/>
      </c>
      <c r="U854" s="45">
        <f>U827*Settings!$C$13*(INDEX(U$331:U$342,$D854))</f>
        <v/>
      </c>
      <c r="V854" s="45">
        <f>V827*Settings!$C$13*(INDEX(V$331:V$342,$D854))</f>
        <v/>
      </c>
      <c r="W854" s="45">
        <f>W827*Settings!$C$13*(INDEX(W$331:W$342,$D854))</f>
        <v/>
      </c>
      <c r="X854" s="45">
        <f>X827*Settings!$C$13*(INDEX(X$331:X$342,$D854))</f>
        <v/>
      </c>
      <c r="Y854" s="45">
        <f>Y827*Settings!$C$13*(INDEX(Y$331:Y$342,$D854))</f>
        <v/>
      </c>
      <c r="Z854" s="45">
        <f>Z827*Settings!$C$13*(INDEX(Z$331:Z$342,$D854))</f>
        <v/>
      </c>
      <c r="AA854" s="45">
        <f>AA827*Settings!$C$13*(INDEX(AA$331:AA$342,$D854))</f>
        <v/>
      </c>
      <c r="AB854" s="45">
        <f>AB827*Settings!$C$13*(INDEX(AB$331:AB$342,$D854))</f>
        <v/>
      </c>
      <c r="AC854" s="45">
        <f>AC827*Settings!$C$13*(INDEX(AC$331:AC$342,$D854))</f>
        <v/>
      </c>
      <c r="AD854" s="46">
        <f>REVENUE(AD827,Settings!$C$13,INDEX(AD$331:AD$342,$D854))</f>
        <v/>
      </c>
      <c r="AF854" s="11">
        <f>LOWER(Settings!$C$4)&amp;".mit."&amp;$A854&amp;IF($C854="","","."&amp;$C854&amp;"."&amp;$B854)&amp;IF(INDEX(Variables!$D$5:$D$105,MATCH($A854,Variables!$A$5:$A$105,0))="","","."&amp;INDEX(Variables!$D$5:$D$105,MATCH($A854,Variables!$A$5:$A$105,0)))&amp;"."&amp;AF$5</f>
        <v/>
      </c>
      <c r="AG854" s="44">
        <f>AG827*Settings!$C$13*(INDEX(AG$331:AG$342,$D854))</f>
        <v/>
      </c>
      <c r="AH854" s="45">
        <f>AH827*Settings!$C$13*(INDEX(AH$331:AH$342,$D854))</f>
        <v/>
      </c>
      <c r="AI854" s="45">
        <f>AI827*Settings!$C$13*(INDEX(AI$331:AI$342,$D854))</f>
        <v/>
      </c>
      <c r="AJ854" s="45">
        <f>AJ827*Settings!$C$13*(INDEX(AJ$331:AJ$342,$D854))</f>
        <v/>
      </c>
      <c r="AK854" s="45">
        <f>AK827*Settings!$C$13*(INDEX(AK$331:AK$342,$D854))</f>
        <v/>
      </c>
      <c r="AL854" s="45">
        <f>AL827*Settings!$C$13*(INDEX(AL$331:AL$342,$D854))</f>
        <v/>
      </c>
      <c r="AM854" s="45">
        <f>AM827*Settings!$C$13*(INDEX(AM$331:AM$342,$D854))</f>
        <v/>
      </c>
      <c r="AN854" s="45">
        <f>AN827*Settings!$C$13*(INDEX(AN$331:AN$342,$D854))</f>
        <v/>
      </c>
      <c r="AO854" s="45">
        <f>AO827*Settings!$C$13*(INDEX(AO$331:AO$342,$D854))</f>
        <v/>
      </c>
      <c r="AP854" s="45">
        <f>AP827*Settings!$C$13*(INDEX(AP$331:AP$342,$D854))</f>
        <v/>
      </c>
      <c r="AQ854" s="45">
        <f>AQ827*Settings!$C$13*(INDEX(AQ$331:AQ$342,$D854))</f>
        <v/>
      </c>
      <c r="AR854" s="45">
        <f>AR827*Settings!$C$13*(INDEX(AR$331:AR$342,$D854))</f>
        <v/>
      </c>
      <c r="AS854" s="45">
        <f>AS827*Settings!$C$13*(INDEX(AS$331:AS$342,$D854))</f>
        <v/>
      </c>
      <c r="AT854" s="45">
        <f>AT827*Settings!$C$13*(INDEX(AT$331:AT$342,$D854))</f>
        <v/>
      </c>
      <c r="AU854" s="45">
        <f>AU827*Settings!$C$13*(INDEX(AU$331:AU$342,$D854))</f>
        <v/>
      </c>
      <c r="AV854" s="45">
        <f>AV827*Settings!$C$13*(INDEX(AV$331:AV$342,$D854))</f>
        <v/>
      </c>
      <c r="AW854" s="45">
        <f>AW827*Settings!$C$13*(INDEX(AW$331:AW$342,$D854))</f>
        <v/>
      </c>
      <c r="AX854" s="45">
        <f>AX827*Settings!$C$13*(INDEX(AX$331:AX$342,$D854))</f>
        <v/>
      </c>
      <c r="AY854" s="46">
        <f>REVENUE(AY827,Settings!$C$13,INDEX(AY$331:AY$342,$D854))</f>
        <v/>
      </c>
    </row>
    <row r="855" hidden="1" outlineLevel="2">
      <c r="A855" s="14" t="inlineStr">
        <is>
          <t>rsub</t>
        </is>
      </c>
      <c r="B855" s="14" t="inlineStr">
        <is>
          <t>bio</t>
        </is>
      </c>
      <c r="C855" s="14" t="inlineStr">
        <is>
          <t>res</t>
        </is>
      </c>
      <c r="D855" s="37">
        <f>INDEX(Inputs!$R$5:$R$132,MATCH($B855&amp;"|"&amp;$C855,Inputs!$A$5:$A$132,0))</f>
        <v/>
      </c>
      <c r="E855" s="36" t="n"/>
      <c r="F855" s="36" t="n"/>
      <c r="G855" s="36" t="n"/>
      <c r="H855" s="14">
        <f>INDEX(Variables!$B$5:$B$105,MATCH($A855,Variables!$A$5:$A$105,0))&amp;IF($C855="",""," | "&amp;INDEX(Mapping!$B$5:$B$26,MATCH($C855,Mapping!$A$5:$A$26,0))&amp;" | "&amp;INDEX(Mapping!$B$30:$B$41,MATCH($B855,Mapping!$A$30:$A$41,0)))</f>
        <v/>
      </c>
      <c r="I855" s="14">
        <f>INDEX(Variables!$C$5:$C$105,MATCH($A855,Variables!$A$5:$A$105,0))</f>
        <v/>
      </c>
      <c r="J855" s="14">
        <f>INDEX(Variables!$E$5:$E$105,MATCH($A855,Variables!$A$5:$A$105,0))</f>
        <v/>
      </c>
      <c r="K855" s="11">
        <f>LOWER(Settings!$C$4)&amp;".mit."&amp;$A855&amp;IF($C855="","","."&amp;$C855&amp;"."&amp;$B855)&amp;IF(INDEX(Variables!$D$5:$D$105,MATCH($A855,Variables!$A$5:$A$105,0))="","","."&amp;INDEX(Variables!$D$5:$D$105,MATCH($A855,Variables!$A$5:$A$105,0)))&amp;"."&amp;K$5</f>
        <v/>
      </c>
      <c r="L855" s="44">
        <f>L828*Settings!$C$13*(INDEX(L$331:L$342,$D855))</f>
        <v/>
      </c>
      <c r="M855" s="45">
        <f>M828*Settings!$C$13*(INDEX(M$331:M$342,$D855))</f>
        <v/>
      </c>
      <c r="N855" s="45">
        <f>N828*Settings!$C$13*(INDEX(N$331:N$342,$D855))</f>
        <v/>
      </c>
      <c r="O855" s="45">
        <f>O828*Settings!$C$13*(INDEX(O$331:O$342,$D855))</f>
        <v/>
      </c>
      <c r="P855" s="45">
        <f>P828*Settings!$C$13*(INDEX(P$331:P$342,$D855))</f>
        <v/>
      </c>
      <c r="Q855" s="45">
        <f>Q828*Settings!$C$13*(INDEX(Q$331:Q$342,$D855))</f>
        <v/>
      </c>
      <c r="R855" s="45">
        <f>R828*Settings!$C$13*(INDEX(R$331:R$342,$D855))</f>
        <v/>
      </c>
      <c r="S855" s="45">
        <f>S828*Settings!$C$13*(INDEX(S$331:S$342,$D855))</f>
        <v/>
      </c>
      <c r="T855" s="45">
        <f>T828*Settings!$C$13*(INDEX(T$331:T$342,$D855))</f>
        <v/>
      </c>
      <c r="U855" s="45">
        <f>U828*Settings!$C$13*(INDEX(U$331:U$342,$D855))</f>
        <v/>
      </c>
      <c r="V855" s="45">
        <f>V828*Settings!$C$13*(INDEX(V$331:V$342,$D855))</f>
        <v/>
      </c>
      <c r="W855" s="45">
        <f>W828*Settings!$C$13*(INDEX(W$331:W$342,$D855))</f>
        <v/>
      </c>
      <c r="X855" s="45">
        <f>X828*Settings!$C$13*(INDEX(X$331:X$342,$D855))</f>
        <v/>
      </c>
      <c r="Y855" s="45">
        <f>Y828*Settings!$C$13*(INDEX(Y$331:Y$342,$D855))</f>
        <v/>
      </c>
      <c r="Z855" s="45">
        <f>Z828*Settings!$C$13*(INDEX(Z$331:Z$342,$D855))</f>
        <v/>
      </c>
      <c r="AA855" s="45">
        <f>AA828*Settings!$C$13*(INDEX(AA$331:AA$342,$D855))</f>
        <v/>
      </c>
      <c r="AB855" s="45">
        <f>AB828*Settings!$C$13*(INDEX(AB$331:AB$342,$D855))</f>
        <v/>
      </c>
      <c r="AC855" s="45">
        <f>AC828*Settings!$C$13*(INDEX(AC$331:AC$342,$D855))</f>
        <v/>
      </c>
      <c r="AD855" s="46">
        <f>REVENUE(AD828,Settings!$C$13,INDEX(AD$331:AD$342,$D855))</f>
        <v/>
      </c>
      <c r="AF855" s="11">
        <f>LOWER(Settings!$C$4)&amp;".mit."&amp;$A855&amp;IF($C855="","","."&amp;$C855&amp;"."&amp;$B855)&amp;IF(INDEX(Variables!$D$5:$D$105,MATCH($A855,Variables!$A$5:$A$105,0))="","","."&amp;INDEX(Variables!$D$5:$D$105,MATCH($A855,Variables!$A$5:$A$105,0)))&amp;"."&amp;AF$5</f>
        <v/>
      </c>
      <c r="AG855" s="44">
        <f>AG828*Settings!$C$13*(INDEX(AG$331:AG$342,$D855))</f>
        <v/>
      </c>
      <c r="AH855" s="45">
        <f>AH828*Settings!$C$13*(INDEX(AH$331:AH$342,$D855))</f>
        <v/>
      </c>
      <c r="AI855" s="45">
        <f>AI828*Settings!$C$13*(INDEX(AI$331:AI$342,$D855))</f>
        <v/>
      </c>
      <c r="AJ855" s="45">
        <f>AJ828*Settings!$C$13*(INDEX(AJ$331:AJ$342,$D855))</f>
        <v/>
      </c>
      <c r="AK855" s="45">
        <f>AK828*Settings!$C$13*(INDEX(AK$331:AK$342,$D855))</f>
        <v/>
      </c>
      <c r="AL855" s="45">
        <f>AL828*Settings!$C$13*(INDEX(AL$331:AL$342,$D855))</f>
        <v/>
      </c>
      <c r="AM855" s="45">
        <f>AM828*Settings!$C$13*(INDEX(AM$331:AM$342,$D855))</f>
        <v/>
      </c>
      <c r="AN855" s="45">
        <f>AN828*Settings!$C$13*(INDEX(AN$331:AN$342,$D855))</f>
        <v/>
      </c>
      <c r="AO855" s="45">
        <f>AO828*Settings!$C$13*(INDEX(AO$331:AO$342,$D855))</f>
        <v/>
      </c>
      <c r="AP855" s="45">
        <f>AP828*Settings!$C$13*(INDEX(AP$331:AP$342,$D855))</f>
        <v/>
      </c>
      <c r="AQ855" s="45">
        <f>AQ828*Settings!$C$13*(INDEX(AQ$331:AQ$342,$D855))</f>
        <v/>
      </c>
      <c r="AR855" s="45">
        <f>AR828*Settings!$C$13*(INDEX(AR$331:AR$342,$D855))</f>
        <v/>
      </c>
      <c r="AS855" s="45">
        <f>AS828*Settings!$C$13*(INDEX(AS$331:AS$342,$D855))</f>
        <v/>
      </c>
      <c r="AT855" s="45">
        <f>AT828*Settings!$C$13*(INDEX(AT$331:AT$342,$D855))</f>
        <v/>
      </c>
      <c r="AU855" s="45">
        <f>AU828*Settings!$C$13*(INDEX(AU$331:AU$342,$D855))</f>
        <v/>
      </c>
      <c r="AV855" s="45">
        <f>AV828*Settings!$C$13*(INDEX(AV$331:AV$342,$D855))</f>
        <v/>
      </c>
      <c r="AW855" s="45">
        <f>AW828*Settings!$C$13*(INDEX(AW$331:AW$342,$D855))</f>
        <v/>
      </c>
      <c r="AX855" s="45">
        <f>AX828*Settings!$C$13*(INDEX(AX$331:AX$342,$D855))</f>
        <v/>
      </c>
      <c r="AY855" s="46">
        <f>REVENUE(AY828,Settings!$C$13,INDEX(AY$331:AY$342,$D855))</f>
        <v/>
      </c>
    </row>
    <row r="856" hidden="1" outlineLevel="2"/>
    <row r="857" hidden="1" outlineLevel="2">
      <c r="A857" s="14" t="inlineStr">
        <is>
          <t>rnew</t>
        </is>
      </c>
      <c r="B857" s="14" t="inlineStr">
        <is>
          <t>coa</t>
        </is>
      </c>
      <c r="C857" s="14" t="inlineStr">
        <is>
          <t>res</t>
        </is>
      </c>
      <c r="D857" s="37">
        <f>INDEX(Inputs!$S$5:$S$132,MATCH($B857&amp;"|"&amp;$C857,Inputs!$A$5:$A$132,0))</f>
        <v/>
      </c>
      <c r="E857" s="36" t="n"/>
      <c r="F857" s="36" t="n"/>
      <c r="G857" s="36" t="n"/>
      <c r="H857" s="14">
        <f>INDEX(Variables!$B$5:$B$105,MATCH($A857,Variables!$A$5:$A$105,0))&amp;IF($C857="",""," | "&amp;INDEX(Mapping!$B$5:$B$26,MATCH($C857,Mapping!$A$5:$A$26,0))&amp;" | "&amp;INDEX(Mapping!$B$30:$B$41,MATCH($B857,Mapping!$A$30:$A$41,0)))</f>
        <v/>
      </c>
      <c r="I857" s="14">
        <f>INDEX(Variables!$C$5:$C$105,MATCH($A857,Variables!$A$5:$A$105,0))</f>
        <v/>
      </c>
      <c r="J857" s="14">
        <f>INDEX(Variables!$E$5:$E$105,MATCH($A857,Variables!$A$5:$A$105,0))</f>
        <v/>
      </c>
      <c r="K857" s="11">
        <f>LOWER(Settings!$C$4)&amp;".mit."&amp;$A857&amp;IF($C857="","","."&amp;$C857&amp;"."&amp;$B857)&amp;IF(INDEX(Variables!$D$5:$D$105,MATCH($A857,Variables!$A$5:$A$105,0))="","","."&amp;INDEX(Variables!$D$5:$D$105,MATCH($A857,Variables!$A$5:$A$105,0)))&amp;"."&amp;K$5</f>
        <v/>
      </c>
      <c r="L857" s="44">
        <f>L821*Settings!$C$13*(L767+L785+L776*L$195+L794*$D857)</f>
        <v/>
      </c>
      <c r="M857" s="45">
        <f>M821*Settings!$C$13*(M767+M785+M776*M$195+M794*$D857)</f>
        <v/>
      </c>
      <c r="N857" s="45">
        <f>N821*Settings!$C$13*(N767+N785+N776*N$195+N794*$D857)</f>
        <v/>
      </c>
      <c r="O857" s="45">
        <f>O821*Settings!$C$13*(O767+O785+O776*O$195+O794*$D857)</f>
        <v/>
      </c>
      <c r="P857" s="45">
        <f>P821*Settings!$C$13*(P767+P785+P776*P$195+P794*$D857)</f>
        <v/>
      </c>
      <c r="Q857" s="45">
        <f>Q821*Settings!$C$13*(Q767+Q785+Q776*Q$195+Q794*$D857)</f>
        <v/>
      </c>
      <c r="R857" s="45">
        <f>R821*Settings!$C$13*(R767+R785+R776*R$195+R794*$D857)</f>
        <v/>
      </c>
      <c r="S857" s="45">
        <f>S821*Settings!$C$13*(S767+S785+S776*S$195+S794*$D857)</f>
        <v/>
      </c>
      <c r="T857" s="45">
        <f>T821*Settings!$C$13*(T767+T785+T776*T$195+T794*$D857)</f>
        <v/>
      </c>
      <c r="U857" s="45">
        <f>U821*Settings!$C$13*(U767+U785+U776*U$195+U794*$D857)</f>
        <v/>
      </c>
      <c r="V857" s="45">
        <f>V821*Settings!$C$13*(V767+V785+V776*V$195+V794*$D857)</f>
        <v/>
      </c>
      <c r="W857" s="45">
        <f>W821*Settings!$C$13*(W767+W785+W776*W$195+W794*$D857)</f>
        <v/>
      </c>
      <c r="X857" s="45">
        <f>X821*Settings!$C$13*(X767+X785+X776*X$195+X794*$D857)</f>
        <v/>
      </c>
      <c r="Y857" s="45">
        <f>Y821*Settings!$C$13*(Y767+Y785+Y776*Y$195+Y794*$D857)</f>
        <v/>
      </c>
      <c r="Z857" s="45">
        <f>Z821*Settings!$C$13*(Z767+Z785+Z776*Z$195+Z794*$D857)</f>
        <v/>
      </c>
      <c r="AA857" s="45">
        <f>AA821*Settings!$C$13*(AA767+AA785+AA776*AA$195+AA794*$D857)</f>
        <v/>
      </c>
      <c r="AB857" s="45">
        <f>AB821*Settings!$C$13*(AB767+AB785+AB776*AB$195+AB794*$D857)</f>
        <v/>
      </c>
      <c r="AC857" s="45">
        <f>AC821*Settings!$C$13*(AC767+AC785+AC776*AC$195+AC794*$D857)</f>
        <v/>
      </c>
      <c r="AD857" s="46">
        <f>REVENUE(AD821,Settings!$C$13,NEWREVRATE(AD767,AD785,AD776,AD$195,AD794,$D857))</f>
        <v/>
      </c>
      <c r="AF857" s="11">
        <f>LOWER(Settings!$C$4)&amp;".mit."&amp;$A857&amp;IF($C857="","","."&amp;$C857&amp;"."&amp;$B857)&amp;IF(INDEX(Variables!$D$5:$D$105,MATCH($A857,Variables!$A$5:$A$105,0))="","","."&amp;INDEX(Variables!$D$5:$D$105,MATCH($A857,Variables!$A$5:$A$105,0)))&amp;"."&amp;AF$5</f>
        <v/>
      </c>
      <c r="AG857" s="44">
        <f>AG821*Settings!$C$13*(AG767+AG785+AG776*AG$195+AG794*$D857)</f>
        <v/>
      </c>
      <c r="AH857" s="45">
        <f>AH821*Settings!$C$13*(AH767+AH785+AH776*AH$195+AH794*$D857)</f>
        <v/>
      </c>
      <c r="AI857" s="45">
        <f>AI821*Settings!$C$13*(AI767+AI785+AI776*AI$195+AI794*$D857)</f>
        <v/>
      </c>
      <c r="AJ857" s="45">
        <f>AJ821*Settings!$C$13*(AJ767+AJ785+AJ776*AJ$195+AJ794*$D857)</f>
        <v/>
      </c>
      <c r="AK857" s="45">
        <f>AK821*Settings!$C$13*(AK767+AK785+AK776*AK$195+AK794*$D857)</f>
        <v/>
      </c>
      <c r="AL857" s="45">
        <f>AL821*Settings!$C$13*(AL767+AL785+AL776*AL$195+AL794*$D857)</f>
        <v/>
      </c>
      <c r="AM857" s="45">
        <f>AM821*Settings!$C$13*(AM767+AM785+AM776*AM$195+AM794*$D857)</f>
        <v/>
      </c>
      <c r="AN857" s="45">
        <f>AN821*Settings!$C$13*(AN767+AN785+AN776*AN$195+AN794*$D857)</f>
        <v/>
      </c>
      <c r="AO857" s="45">
        <f>AO821*Settings!$C$13*(AO767+AO785+AO776*AO$195+AO794*$D857)</f>
        <v/>
      </c>
      <c r="AP857" s="45">
        <f>AP821*Settings!$C$13*(AP767+AP785+AP776*AP$195+AP794*$D857)</f>
        <v/>
      </c>
      <c r="AQ857" s="45">
        <f>AQ821*Settings!$C$13*(AQ767+AQ785+AQ776*AQ$195+AQ794*$D857)</f>
        <v/>
      </c>
      <c r="AR857" s="45">
        <f>AR821*Settings!$C$13*(AR767+AR785+AR776*AR$195+AR794*$D857)</f>
        <v/>
      </c>
      <c r="AS857" s="45">
        <f>AS821*Settings!$C$13*(AS767+AS785+AS776*AS$195+AS794*$D857)</f>
        <v/>
      </c>
      <c r="AT857" s="45">
        <f>AT821*Settings!$C$13*(AT767+AT785+AT776*AT$195+AT794*$D857)</f>
        <v/>
      </c>
      <c r="AU857" s="45">
        <f>AU821*Settings!$C$13*(AU767+AU785+AU776*AU$195+AU794*$D857)</f>
        <v/>
      </c>
      <c r="AV857" s="45">
        <f>AV821*Settings!$C$13*(AV767+AV785+AV776*AV$195+AV794*$D857)</f>
        <v/>
      </c>
      <c r="AW857" s="45">
        <f>AW821*Settings!$C$13*(AW767+AW785+AW776*AW$195+AW794*$D857)</f>
        <v/>
      </c>
      <c r="AX857" s="45">
        <f>AX821*Settings!$C$13*(AX767+AX785+AX776*AX$195+AX794*$D857)</f>
        <v/>
      </c>
      <c r="AY857" s="46">
        <f>REVENUE(AY821,Settings!$C$13,NEWREVRATE(AY767,AY785,AY776,AY$195,AY794,$D857))</f>
        <v/>
      </c>
    </row>
    <row r="858" hidden="1" outlineLevel="2">
      <c r="A858" s="14" t="inlineStr">
        <is>
          <t>rnew</t>
        </is>
      </c>
      <c r="B858" s="14" t="inlineStr">
        <is>
          <t>nga</t>
        </is>
      </c>
      <c r="C858" s="14" t="inlineStr">
        <is>
          <t>res</t>
        </is>
      </c>
      <c r="D858" s="37">
        <f>INDEX(Inputs!$S$5:$S$132,MATCH($B858&amp;"|"&amp;$C858,Inputs!$A$5:$A$132,0))</f>
        <v/>
      </c>
      <c r="E858" s="36" t="n"/>
      <c r="F858" s="36" t="n"/>
      <c r="G858" s="36" t="n"/>
      <c r="H858" s="14">
        <f>INDEX(Variables!$B$5:$B$105,MATCH($A858,Variables!$A$5:$A$105,0))&amp;IF($C858="",""," | "&amp;INDEX(Mapping!$B$5:$B$26,MATCH($C858,Mapping!$A$5:$A$26,0))&amp;" | "&amp;INDEX(Mapping!$B$30:$B$41,MATCH($B858,Mapping!$A$30:$A$41,0)))</f>
        <v/>
      </c>
      <c r="I858" s="14">
        <f>INDEX(Variables!$C$5:$C$105,MATCH($A858,Variables!$A$5:$A$105,0))</f>
        <v/>
      </c>
      <c r="J858" s="14">
        <f>INDEX(Variables!$E$5:$E$105,MATCH($A858,Variables!$A$5:$A$105,0))</f>
        <v/>
      </c>
      <c r="K858" s="11">
        <f>LOWER(Settings!$C$4)&amp;".mit."&amp;$A858&amp;IF($C858="","","."&amp;$C858&amp;"."&amp;$B858)&amp;IF(INDEX(Variables!$D$5:$D$105,MATCH($A858,Variables!$A$5:$A$105,0))="","","."&amp;INDEX(Variables!$D$5:$D$105,MATCH($A858,Variables!$A$5:$A$105,0)))&amp;"."&amp;K$5</f>
        <v/>
      </c>
      <c r="L858" s="44">
        <f>L822*Settings!$C$13*(L768+L786+L777*L$195+L795*$D858)</f>
        <v/>
      </c>
      <c r="M858" s="45">
        <f>M822*Settings!$C$13*(M768+M786+M777*M$195+M795*$D858)</f>
        <v/>
      </c>
      <c r="N858" s="45">
        <f>N822*Settings!$C$13*(N768+N786+N777*N$195+N795*$D858)</f>
        <v/>
      </c>
      <c r="O858" s="45">
        <f>O822*Settings!$C$13*(O768+O786+O777*O$195+O795*$D858)</f>
        <v/>
      </c>
      <c r="P858" s="45">
        <f>P822*Settings!$C$13*(P768+P786+P777*P$195+P795*$D858)</f>
        <v/>
      </c>
      <c r="Q858" s="45">
        <f>Q822*Settings!$C$13*(Q768+Q786+Q777*Q$195+Q795*$D858)</f>
        <v/>
      </c>
      <c r="R858" s="45">
        <f>R822*Settings!$C$13*(R768+R786+R777*R$195+R795*$D858)</f>
        <v/>
      </c>
      <c r="S858" s="45">
        <f>S822*Settings!$C$13*(S768+S786+S777*S$195+S795*$D858)</f>
        <v/>
      </c>
      <c r="T858" s="45">
        <f>T822*Settings!$C$13*(T768+T786+T777*T$195+T795*$D858)</f>
        <v/>
      </c>
      <c r="U858" s="45">
        <f>U822*Settings!$C$13*(U768+U786+U777*U$195+U795*$D858)</f>
        <v/>
      </c>
      <c r="V858" s="45">
        <f>V822*Settings!$C$13*(V768+V786+V777*V$195+V795*$D858)</f>
        <v/>
      </c>
      <c r="W858" s="45">
        <f>W822*Settings!$C$13*(W768+W786+W777*W$195+W795*$D858)</f>
        <v/>
      </c>
      <c r="X858" s="45">
        <f>X822*Settings!$C$13*(X768+X786+X777*X$195+X795*$D858)</f>
        <v/>
      </c>
      <c r="Y858" s="45">
        <f>Y822*Settings!$C$13*(Y768+Y786+Y777*Y$195+Y795*$D858)</f>
        <v/>
      </c>
      <c r="Z858" s="45">
        <f>Z822*Settings!$C$13*(Z768+Z786+Z777*Z$195+Z795*$D858)</f>
        <v/>
      </c>
      <c r="AA858" s="45">
        <f>AA822*Settings!$C$13*(AA768+AA786+AA777*AA$195+AA795*$D858)</f>
        <v/>
      </c>
      <c r="AB858" s="45">
        <f>AB822*Settings!$C$13*(AB768+AB786+AB777*AB$195+AB795*$D858)</f>
        <v/>
      </c>
      <c r="AC858" s="45">
        <f>AC822*Settings!$C$13*(AC768+AC786+AC777*AC$195+AC795*$D858)</f>
        <v/>
      </c>
      <c r="AD858" s="46">
        <f>REVENUE(AD822,Settings!$C$13,NEWREVRATE(AD768,AD786,AD777,AD$195,AD795,$D858))</f>
        <v/>
      </c>
      <c r="AF858" s="11">
        <f>LOWER(Settings!$C$4)&amp;".mit."&amp;$A858&amp;IF($C858="","","."&amp;$C858&amp;"."&amp;$B858)&amp;IF(INDEX(Variables!$D$5:$D$105,MATCH($A858,Variables!$A$5:$A$105,0))="","","."&amp;INDEX(Variables!$D$5:$D$105,MATCH($A858,Variables!$A$5:$A$105,0)))&amp;"."&amp;AF$5</f>
        <v/>
      </c>
      <c r="AG858" s="44">
        <f>AG822*Settings!$C$13*(AG768+AG786+AG777*AG$195+AG795*$D858)</f>
        <v/>
      </c>
      <c r="AH858" s="45">
        <f>AH822*Settings!$C$13*(AH768+AH786+AH777*AH$195+AH795*$D858)</f>
        <v/>
      </c>
      <c r="AI858" s="45">
        <f>AI822*Settings!$C$13*(AI768+AI786+AI777*AI$195+AI795*$D858)</f>
        <v/>
      </c>
      <c r="AJ858" s="45">
        <f>AJ822*Settings!$C$13*(AJ768+AJ786+AJ777*AJ$195+AJ795*$D858)</f>
        <v/>
      </c>
      <c r="AK858" s="45">
        <f>AK822*Settings!$C$13*(AK768+AK786+AK777*AK$195+AK795*$D858)</f>
        <v/>
      </c>
      <c r="AL858" s="45">
        <f>AL822*Settings!$C$13*(AL768+AL786+AL777*AL$195+AL795*$D858)</f>
        <v/>
      </c>
      <c r="AM858" s="45">
        <f>AM822*Settings!$C$13*(AM768+AM786+AM777*AM$195+AM795*$D858)</f>
        <v/>
      </c>
      <c r="AN858" s="45">
        <f>AN822*Settings!$C$13*(AN768+AN786+AN777*AN$195+AN795*$D858)</f>
        <v/>
      </c>
      <c r="AO858" s="45">
        <f>AO822*Settings!$C$13*(AO768+AO786+AO777*AO$195+AO795*$D858)</f>
        <v/>
      </c>
      <c r="AP858" s="45">
        <f>AP822*Settings!$C$13*(AP768+AP786+AP777*AP$195+AP795*$D858)</f>
        <v/>
      </c>
      <c r="AQ858" s="45">
        <f>AQ822*Settings!$C$13*(AQ768+AQ786+AQ777*AQ$195+AQ795*$D858)</f>
        <v/>
      </c>
      <c r="AR858" s="45">
        <f>AR822*Settings!$C$13*(AR768+AR786+AR777*AR$195+AR795*$D858)</f>
        <v/>
      </c>
      <c r="AS858" s="45">
        <f>AS822*Settings!$C$13*(AS768+AS786+AS777*AS$195+AS795*$D858)</f>
        <v/>
      </c>
      <c r="AT858" s="45">
        <f>AT822*Settings!$C$13*(AT768+AT786+AT777*AT$195+AT795*$D858)</f>
        <v/>
      </c>
      <c r="AU858" s="45">
        <f>AU822*Settings!$C$13*(AU768+AU786+AU777*AU$195+AU795*$D858)</f>
        <v/>
      </c>
      <c r="AV858" s="45">
        <f>AV822*Settings!$C$13*(AV768+AV786+AV777*AV$195+AV795*$D858)</f>
        <v/>
      </c>
      <c r="AW858" s="45">
        <f>AW822*Settings!$C$13*(AW768+AW786+AW777*AW$195+AW795*$D858)</f>
        <v/>
      </c>
      <c r="AX858" s="45">
        <f>AX822*Settings!$C$13*(AX768+AX786+AX777*AX$195+AX795*$D858)</f>
        <v/>
      </c>
      <c r="AY858" s="46">
        <f>REVENUE(AY822,Settings!$C$13,NEWREVRATE(AY768,AY786,AY777,AY$195,AY795,$D858))</f>
        <v/>
      </c>
    </row>
    <row r="859" hidden="1" outlineLevel="2">
      <c r="A859" s="14" t="inlineStr">
        <is>
          <t>rnew</t>
        </is>
      </c>
      <c r="B859" s="14" t="inlineStr">
        <is>
          <t>gso</t>
        </is>
      </c>
      <c r="C859" s="14" t="inlineStr">
        <is>
          <t>res</t>
        </is>
      </c>
      <c r="D859" s="37">
        <f>INDEX(Inputs!$S$5:$S$132,MATCH($B859&amp;"|"&amp;$C859,Inputs!$A$5:$A$132,0))</f>
        <v/>
      </c>
      <c r="E859" s="36" t="n"/>
      <c r="F859" s="36" t="n"/>
      <c r="G859" s="36" t="n"/>
      <c r="H859" s="14">
        <f>INDEX(Variables!$B$5:$B$105,MATCH($A859,Variables!$A$5:$A$105,0))&amp;IF($C859="",""," | "&amp;INDEX(Mapping!$B$5:$B$26,MATCH($C859,Mapping!$A$5:$A$26,0))&amp;" | "&amp;INDEX(Mapping!$B$30:$B$41,MATCH($B859,Mapping!$A$30:$A$41,0)))</f>
        <v/>
      </c>
      <c r="I859" s="14">
        <f>INDEX(Variables!$C$5:$C$105,MATCH($A859,Variables!$A$5:$A$105,0))</f>
        <v/>
      </c>
      <c r="J859" s="14">
        <f>INDEX(Variables!$E$5:$E$105,MATCH($A859,Variables!$A$5:$A$105,0))</f>
        <v/>
      </c>
      <c r="K859" s="11">
        <f>LOWER(Settings!$C$4)&amp;".mit."&amp;$A859&amp;IF($C859="","","."&amp;$C859&amp;"."&amp;$B859)&amp;IF(INDEX(Variables!$D$5:$D$105,MATCH($A859,Variables!$A$5:$A$105,0))="","","."&amp;INDEX(Variables!$D$5:$D$105,MATCH($A859,Variables!$A$5:$A$105,0)))&amp;"."&amp;K$5</f>
        <v/>
      </c>
      <c r="L859" s="44">
        <f>L823*Settings!$C$13*(L769+L787+L778*L$195+L796*$D859)</f>
        <v/>
      </c>
      <c r="M859" s="45">
        <f>M823*Settings!$C$13*(M769+M787+M778*M$195+M796*$D859)</f>
        <v/>
      </c>
      <c r="N859" s="45">
        <f>N823*Settings!$C$13*(N769+N787+N778*N$195+N796*$D859)</f>
        <v/>
      </c>
      <c r="O859" s="45">
        <f>O823*Settings!$C$13*(O769+O787+O778*O$195+O796*$D859)</f>
        <v/>
      </c>
      <c r="P859" s="45">
        <f>P823*Settings!$C$13*(P769+P787+P778*P$195+P796*$D859)</f>
        <v/>
      </c>
      <c r="Q859" s="45">
        <f>Q823*Settings!$C$13*(Q769+Q787+Q778*Q$195+Q796*$D859)</f>
        <v/>
      </c>
      <c r="R859" s="45">
        <f>R823*Settings!$C$13*(R769+R787+R778*R$195+R796*$D859)</f>
        <v/>
      </c>
      <c r="S859" s="45">
        <f>S823*Settings!$C$13*(S769+S787+S778*S$195+S796*$D859)</f>
        <v/>
      </c>
      <c r="T859" s="45">
        <f>T823*Settings!$C$13*(T769+T787+T778*T$195+T796*$D859)</f>
        <v/>
      </c>
      <c r="U859" s="45">
        <f>U823*Settings!$C$13*(U769+U787+U778*U$195+U796*$D859)</f>
        <v/>
      </c>
      <c r="V859" s="45">
        <f>V823*Settings!$C$13*(V769+V787+V778*V$195+V796*$D859)</f>
        <v/>
      </c>
      <c r="W859" s="45">
        <f>W823*Settings!$C$13*(W769+W787+W778*W$195+W796*$D859)</f>
        <v/>
      </c>
      <c r="X859" s="45">
        <f>X823*Settings!$C$13*(X769+X787+X778*X$195+X796*$D859)</f>
        <v/>
      </c>
      <c r="Y859" s="45">
        <f>Y823*Settings!$C$13*(Y769+Y787+Y778*Y$195+Y796*$D859)</f>
        <v/>
      </c>
      <c r="Z859" s="45">
        <f>Z823*Settings!$C$13*(Z769+Z787+Z778*Z$195+Z796*$D859)</f>
        <v/>
      </c>
      <c r="AA859" s="45">
        <f>AA823*Settings!$C$13*(AA769+AA787+AA778*AA$195+AA796*$D859)</f>
        <v/>
      </c>
      <c r="AB859" s="45">
        <f>AB823*Settings!$C$13*(AB769+AB787+AB778*AB$195+AB796*$D859)</f>
        <v/>
      </c>
      <c r="AC859" s="45">
        <f>AC823*Settings!$C$13*(AC769+AC787+AC778*AC$195+AC796*$D859)</f>
        <v/>
      </c>
      <c r="AD859" s="46">
        <f>REVENUE(AD823,Settings!$C$13,NEWREVRATE(AD769,AD787,AD778,AD$195,AD796,$D859))</f>
        <v/>
      </c>
      <c r="AF859" s="11">
        <f>LOWER(Settings!$C$4)&amp;".mit."&amp;$A859&amp;IF($C859="","","."&amp;$C859&amp;"."&amp;$B859)&amp;IF(INDEX(Variables!$D$5:$D$105,MATCH($A859,Variables!$A$5:$A$105,0))="","","."&amp;INDEX(Variables!$D$5:$D$105,MATCH($A859,Variables!$A$5:$A$105,0)))&amp;"."&amp;AF$5</f>
        <v/>
      </c>
      <c r="AG859" s="44">
        <f>AG823*Settings!$C$13*(AG769+AG787+AG778*AG$195+AG796*$D859)</f>
        <v/>
      </c>
      <c r="AH859" s="45">
        <f>AH823*Settings!$C$13*(AH769+AH787+AH778*AH$195+AH796*$D859)</f>
        <v/>
      </c>
      <c r="AI859" s="45">
        <f>AI823*Settings!$C$13*(AI769+AI787+AI778*AI$195+AI796*$D859)</f>
        <v/>
      </c>
      <c r="AJ859" s="45">
        <f>AJ823*Settings!$C$13*(AJ769+AJ787+AJ778*AJ$195+AJ796*$D859)</f>
        <v/>
      </c>
      <c r="AK859" s="45">
        <f>AK823*Settings!$C$13*(AK769+AK787+AK778*AK$195+AK796*$D859)</f>
        <v/>
      </c>
      <c r="AL859" s="45">
        <f>AL823*Settings!$C$13*(AL769+AL787+AL778*AL$195+AL796*$D859)</f>
        <v/>
      </c>
      <c r="AM859" s="45">
        <f>AM823*Settings!$C$13*(AM769+AM787+AM778*AM$195+AM796*$D859)</f>
        <v/>
      </c>
      <c r="AN859" s="45">
        <f>AN823*Settings!$C$13*(AN769+AN787+AN778*AN$195+AN796*$D859)</f>
        <v/>
      </c>
      <c r="AO859" s="45">
        <f>AO823*Settings!$C$13*(AO769+AO787+AO778*AO$195+AO796*$D859)</f>
        <v/>
      </c>
      <c r="AP859" s="45">
        <f>AP823*Settings!$C$13*(AP769+AP787+AP778*AP$195+AP796*$D859)</f>
        <v/>
      </c>
      <c r="AQ859" s="45">
        <f>AQ823*Settings!$C$13*(AQ769+AQ787+AQ778*AQ$195+AQ796*$D859)</f>
        <v/>
      </c>
      <c r="AR859" s="45">
        <f>AR823*Settings!$C$13*(AR769+AR787+AR778*AR$195+AR796*$D859)</f>
        <v/>
      </c>
      <c r="AS859" s="45">
        <f>AS823*Settings!$C$13*(AS769+AS787+AS778*AS$195+AS796*$D859)</f>
        <v/>
      </c>
      <c r="AT859" s="45">
        <f>AT823*Settings!$C$13*(AT769+AT787+AT778*AT$195+AT796*$D859)</f>
        <v/>
      </c>
      <c r="AU859" s="45">
        <f>AU823*Settings!$C$13*(AU769+AU787+AU778*AU$195+AU796*$D859)</f>
        <v/>
      </c>
      <c r="AV859" s="45">
        <f>AV823*Settings!$C$13*(AV769+AV787+AV778*AV$195+AV796*$D859)</f>
        <v/>
      </c>
      <c r="AW859" s="45">
        <f>AW823*Settings!$C$13*(AW769+AW787+AW778*AW$195+AW796*$D859)</f>
        <v/>
      </c>
      <c r="AX859" s="45">
        <f>AX823*Settings!$C$13*(AX769+AX787+AX778*AX$195+AX796*$D859)</f>
        <v/>
      </c>
      <c r="AY859" s="46">
        <f>REVENUE(AY823,Settings!$C$13,NEWREVRATE(AY769,AY787,AY778,AY$195,AY796,$D859))</f>
        <v/>
      </c>
    </row>
    <row r="860" hidden="1" outlineLevel="2">
      <c r="A860" s="14" t="inlineStr">
        <is>
          <t>rnew</t>
        </is>
      </c>
      <c r="B860" s="14" t="inlineStr">
        <is>
          <t>die</t>
        </is>
      </c>
      <c r="C860" s="14" t="inlineStr">
        <is>
          <t>res</t>
        </is>
      </c>
      <c r="D860" s="37">
        <f>INDEX(Inputs!$S$5:$S$132,MATCH($B860&amp;"|"&amp;$C860,Inputs!$A$5:$A$132,0))</f>
        <v/>
      </c>
      <c r="E860" s="36" t="n"/>
      <c r="F860" s="36" t="n"/>
      <c r="G860" s="36" t="n"/>
      <c r="H860" s="14">
        <f>INDEX(Variables!$B$5:$B$105,MATCH($A860,Variables!$A$5:$A$105,0))&amp;IF($C860="",""," | "&amp;INDEX(Mapping!$B$5:$B$26,MATCH($C860,Mapping!$A$5:$A$26,0))&amp;" | "&amp;INDEX(Mapping!$B$30:$B$41,MATCH($B860,Mapping!$A$30:$A$41,0)))</f>
        <v/>
      </c>
      <c r="I860" s="14">
        <f>INDEX(Variables!$C$5:$C$105,MATCH($A860,Variables!$A$5:$A$105,0))</f>
        <v/>
      </c>
      <c r="J860" s="14">
        <f>INDEX(Variables!$E$5:$E$105,MATCH($A860,Variables!$A$5:$A$105,0))</f>
        <v/>
      </c>
      <c r="K860" s="11">
        <f>LOWER(Settings!$C$4)&amp;".mit."&amp;$A860&amp;IF($C860="","","."&amp;$C860&amp;"."&amp;$B860)&amp;IF(INDEX(Variables!$D$5:$D$105,MATCH($A860,Variables!$A$5:$A$105,0))="","","."&amp;INDEX(Variables!$D$5:$D$105,MATCH($A860,Variables!$A$5:$A$105,0)))&amp;"."&amp;K$5</f>
        <v/>
      </c>
      <c r="L860" s="44">
        <f>L824*Settings!$C$13*(L770+L788+L779*L$195+L797*$D860)</f>
        <v/>
      </c>
      <c r="M860" s="45">
        <f>M824*Settings!$C$13*(M770+M788+M779*M$195+M797*$D860)</f>
        <v/>
      </c>
      <c r="N860" s="45">
        <f>N824*Settings!$C$13*(N770+N788+N779*N$195+N797*$D860)</f>
        <v/>
      </c>
      <c r="O860" s="45">
        <f>O824*Settings!$C$13*(O770+O788+O779*O$195+O797*$D860)</f>
        <v/>
      </c>
      <c r="P860" s="45">
        <f>P824*Settings!$C$13*(P770+P788+P779*P$195+P797*$D860)</f>
        <v/>
      </c>
      <c r="Q860" s="45">
        <f>Q824*Settings!$C$13*(Q770+Q788+Q779*Q$195+Q797*$D860)</f>
        <v/>
      </c>
      <c r="R860" s="45">
        <f>R824*Settings!$C$13*(R770+R788+R779*R$195+R797*$D860)</f>
        <v/>
      </c>
      <c r="S860" s="45">
        <f>S824*Settings!$C$13*(S770+S788+S779*S$195+S797*$D860)</f>
        <v/>
      </c>
      <c r="T860" s="45">
        <f>T824*Settings!$C$13*(T770+T788+T779*T$195+T797*$D860)</f>
        <v/>
      </c>
      <c r="U860" s="45">
        <f>U824*Settings!$C$13*(U770+U788+U779*U$195+U797*$D860)</f>
        <v/>
      </c>
      <c r="V860" s="45">
        <f>V824*Settings!$C$13*(V770+V788+V779*V$195+V797*$D860)</f>
        <v/>
      </c>
      <c r="W860" s="45">
        <f>W824*Settings!$C$13*(W770+W788+W779*W$195+W797*$D860)</f>
        <v/>
      </c>
      <c r="X860" s="45">
        <f>X824*Settings!$C$13*(X770+X788+X779*X$195+X797*$D860)</f>
        <v/>
      </c>
      <c r="Y860" s="45">
        <f>Y824*Settings!$C$13*(Y770+Y788+Y779*Y$195+Y797*$D860)</f>
        <v/>
      </c>
      <c r="Z860" s="45">
        <f>Z824*Settings!$C$13*(Z770+Z788+Z779*Z$195+Z797*$D860)</f>
        <v/>
      </c>
      <c r="AA860" s="45">
        <f>AA824*Settings!$C$13*(AA770+AA788+AA779*AA$195+AA797*$D860)</f>
        <v/>
      </c>
      <c r="AB860" s="45">
        <f>AB824*Settings!$C$13*(AB770+AB788+AB779*AB$195+AB797*$D860)</f>
        <v/>
      </c>
      <c r="AC860" s="45">
        <f>AC824*Settings!$C$13*(AC770+AC788+AC779*AC$195+AC797*$D860)</f>
        <v/>
      </c>
      <c r="AD860" s="46">
        <f>REVENUE(AD824,Settings!$C$13,NEWREVRATE(AD770,AD788,AD779,AD$195,AD797,$D860))</f>
        <v/>
      </c>
      <c r="AF860" s="11">
        <f>LOWER(Settings!$C$4)&amp;".mit."&amp;$A860&amp;IF($C860="","","."&amp;$C860&amp;"."&amp;$B860)&amp;IF(INDEX(Variables!$D$5:$D$105,MATCH($A860,Variables!$A$5:$A$105,0))="","","."&amp;INDEX(Variables!$D$5:$D$105,MATCH($A860,Variables!$A$5:$A$105,0)))&amp;"."&amp;AF$5</f>
        <v/>
      </c>
      <c r="AG860" s="44">
        <f>AG824*Settings!$C$13*(AG770+AG788+AG779*AG$195+AG797*$D860)</f>
        <v/>
      </c>
      <c r="AH860" s="45">
        <f>AH824*Settings!$C$13*(AH770+AH788+AH779*AH$195+AH797*$D860)</f>
        <v/>
      </c>
      <c r="AI860" s="45">
        <f>AI824*Settings!$C$13*(AI770+AI788+AI779*AI$195+AI797*$D860)</f>
        <v/>
      </c>
      <c r="AJ860" s="45">
        <f>AJ824*Settings!$C$13*(AJ770+AJ788+AJ779*AJ$195+AJ797*$D860)</f>
        <v/>
      </c>
      <c r="AK860" s="45">
        <f>AK824*Settings!$C$13*(AK770+AK788+AK779*AK$195+AK797*$D860)</f>
        <v/>
      </c>
      <c r="AL860" s="45">
        <f>AL824*Settings!$C$13*(AL770+AL788+AL779*AL$195+AL797*$D860)</f>
        <v/>
      </c>
      <c r="AM860" s="45">
        <f>AM824*Settings!$C$13*(AM770+AM788+AM779*AM$195+AM797*$D860)</f>
        <v/>
      </c>
      <c r="AN860" s="45">
        <f>AN824*Settings!$C$13*(AN770+AN788+AN779*AN$195+AN797*$D860)</f>
        <v/>
      </c>
      <c r="AO860" s="45">
        <f>AO824*Settings!$C$13*(AO770+AO788+AO779*AO$195+AO797*$D860)</f>
        <v/>
      </c>
      <c r="AP860" s="45">
        <f>AP824*Settings!$C$13*(AP770+AP788+AP779*AP$195+AP797*$D860)</f>
        <v/>
      </c>
      <c r="AQ860" s="45">
        <f>AQ824*Settings!$C$13*(AQ770+AQ788+AQ779*AQ$195+AQ797*$D860)</f>
        <v/>
      </c>
      <c r="AR860" s="45">
        <f>AR824*Settings!$C$13*(AR770+AR788+AR779*AR$195+AR797*$D860)</f>
        <v/>
      </c>
      <c r="AS860" s="45">
        <f>AS824*Settings!$C$13*(AS770+AS788+AS779*AS$195+AS797*$D860)</f>
        <v/>
      </c>
      <c r="AT860" s="45">
        <f>AT824*Settings!$C$13*(AT770+AT788+AT779*AT$195+AT797*$D860)</f>
        <v/>
      </c>
      <c r="AU860" s="45">
        <f>AU824*Settings!$C$13*(AU770+AU788+AU779*AU$195+AU797*$D860)</f>
        <v/>
      </c>
      <c r="AV860" s="45">
        <f>AV824*Settings!$C$13*(AV770+AV788+AV779*AV$195+AV797*$D860)</f>
        <v/>
      </c>
      <c r="AW860" s="45">
        <f>AW824*Settings!$C$13*(AW770+AW788+AW779*AW$195+AW797*$D860)</f>
        <v/>
      </c>
      <c r="AX860" s="45">
        <f>AX824*Settings!$C$13*(AX770+AX788+AX779*AX$195+AX797*$D860)</f>
        <v/>
      </c>
      <c r="AY860" s="46">
        <f>REVENUE(AY824,Settings!$C$13,NEWREVRATE(AY770,AY788,AY779,AY$195,AY797,$D860))</f>
        <v/>
      </c>
    </row>
    <row r="861" hidden="1" outlineLevel="2">
      <c r="A861" s="14" t="inlineStr">
        <is>
          <t>rnew</t>
        </is>
      </c>
      <c r="B861" s="14" t="inlineStr">
        <is>
          <t>lpg</t>
        </is>
      </c>
      <c r="C861" s="14" t="inlineStr">
        <is>
          <t>res</t>
        </is>
      </c>
      <c r="D861" s="37">
        <f>INDEX(Inputs!$S$5:$S$132,MATCH($B861&amp;"|"&amp;$C861,Inputs!$A$5:$A$132,0))</f>
        <v/>
      </c>
      <c r="E861" s="36" t="n"/>
      <c r="F861" s="36" t="n"/>
      <c r="G861" s="36" t="n"/>
      <c r="H861" s="14">
        <f>INDEX(Variables!$B$5:$B$105,MATCH($A861,Variables!$A$5:$A$105,0))&amp;IF($C861="",""," | "&amp;INDEX(Mapping!$B$5:$B$26,MATCH($C861,Mapping!$A$5:$A$26,0))&amp;" | "&amp;INDEX(Mapping!$B$30:$B$41,MATCH($B861,Mapping!$A$30:$A$41,0)))</f>
        <v/>
      </c>
      <c r="I861" s="14">
        <f>INDEX(Variables!$C$5:$C$105,MATCH($A861,Variables!$A$5:$A$105,0))</f>
        <v/>
      </c>
      <c r="J861" s="14">
        <f>INDEX(Variables!$E$5:$E$105,MATCH($A861,Variables!$A$5:$A$105,0))</f>
        <v/>
      </c>
      <c r="K861" s="11">
        <f>LOWER(Settings!$C$4)&amp;".mit."&amp;$A861&amp;IF($C861="","","."&amp;$C861&amp;"."&amp;$B861)&amp;IF(INDEX(Variables!$D$5:$D$105,MATCH($A861,Variables!$A$5:$A$105,0))="","","."&amp;INDEX(Variables!$D$5:$D$105,MATCH($A861,Variables!$A$5:$A$105,0)))&amp;"."&amp;K$5</f>
        <v/>
      </c>
      <c r="L861" s="44">
        <f>L825*Settings!$C$13*(L771+L789+L780*L$195+L798*$D861)</f>
        <v/>
      </c>
      <c r="M861" s="45">
        <f>M825*Settings!$C$13*(M771+M789+M780*M$195+M798*$D861)</f>
        <v/>
      </c>
      <c r="N861" s="45">
        <f>N825*Settings!$C$13*(N771+N789+N780*N$195+N798*$D861)</f>
        <v/>
      </c>
      <c r="O861" s="45">
        <f>O825*Settings!$C$13*(O771+O789+O780*O$195+O798*$D861)</f>
        <v/>
      </c>
      <c r="P861" s="45">
        <f>P825*Settings!$C$13*(P771+P789+P780*P$195+P798*$D861)</f>
        <v/>
      </c>
      <c r="Q861" s="45">
        <f>Q825*Settings!$C$13*(Q771+Q789+Q780*Q$195+Q798*$D861)</f>
        <v/>
      </c>
      <c r="R861" s="45">
        <f>R825*Settings!$C$13*(R771+R789+R780*R$195+R798*$D861)</f>
        <v/>
      </c>
      <c r="S861" s="45">
        <f>S825*Settings!$C$13*(S771+S789+S780*S$195+S798*$D861)</f>
        <v/>
      </c>
      <c r="T861" s="45">
        <f>T825*Settings!$C$13*(T771+T789+T780*T$195+T798*$D861)</f>
        <v/>
      </c>
      <c r="U861" s="45">
        <f>U825*Settings!$C$13*(U771+U789+U780*U$195+U798*$D861)</f>
        <v/>
      </c>
      <c r="V861" s="45">
        <f>V825*Settings!$C$13*(V771+V789+V780*V$195+V798*$D861)</f>
        <v/>
      </c>
      <c r="W861" s="45">
        <f>W825*Settings!$C$13*(W771+W789+W780*W$195+W798*$D861)</f>
        <v/>
      </c>
      <c r="X861" s="45">
        <f>X825*Settings!$C$13*(X771+X789+X780*X$195+X798*$D861)</f>
        <v/>
      </c>
      <c r="Y861" s="45">
        <f>Y825*Settings!$C$13*(Y771+Y789+Y780*Y$195+Y798*$D861)</f>
        <v/>
      </c>
      <c r="Z861" s="45">
        <f>Z825*Settings!$C$13*(Z771+Z789+Z780*Z$195+Z798*$D861)</f>
        <v/>
      </c>
      <c r="AA861" s="45">
        <f>AA825*Settings!$C$13*(AA771+AA789+AA780*AA$195+AA798*$D861)</f>
        <v/>
      </c>
      <c r="AB861" s="45">
        <f>AB825*Settings!$C$13*(AB771+AB789+AB780*AB$195+AB798*$D861)</f>
        <v/>
      </c>
      <c r="AC861" s="45">
        <f>AC825*Settings!$C$13*(AC771+AC789+AC780*AC$195+AC798*$D861)</f>
        <v/>
      </c>
      <c r="AD861" s="46">
        <f>REVENUE(AD825,Settings!$C$13,NEWREVRATE(AD771,AD789,AD780,AD$195,AD798,$D861))</f>
        <v/>
      </c>
      <c r="AF861" s="11">
        <f>LOWER(Settings!$C$4)&amp;".mit."&amp;$A861&amp;IF($C861="","","."&amp;$C861&amp;"."&amp;$B861)&amp;IF(INDEX(Variables!$D$5:$D$105,MATCH($A861,Variables!$A$5:$A$105,0))="","","."&amp;INDEX(Variables!$D$5:$D$105,MATCH($A861,Variables!$A$5:$A$105,0)))&amp;"."&amp;AF$5</f>
        <v/>
      </c>
      <c r="AG861" s="44">
        <f>AG825*Settings!$C$13*(AG771+AG789+AG780*AG$195+AG798*$D861)</f>
        <v/>
      </c>
      <c r="AH861" s="45">
        <f>AH825*Settings!$C$13*(AH771+AH789+AH780*AH$195+AH798*$D861)</f>
        <v/>
      </c>
      <c r="AI861" s="45">
        <f>AI825*Settings!$C$13*(AI771+AI789+AI780*AI$195+AI798*$D861)</f>
        <v/>
      </c>
      <c r="AJ861" s="45">
        <f>AJ825*Settings!$C$13*(AJ771+AJ789+AJ780*AJ$195+AJ798*$D861)</f>
        <v/>
      </c>
      <c r="AK861" s="45">
        <f>AK825*Settings!$C$13*(AK771+AK789+AK780*AK$195+AK798*$D861)</f>
        <v/>
      </c>
      <c r="AL861" s="45">
        <f>AL825*Settings!$C$13*(AL771+AL789+AL780*AL$195+AL798*$D861)</f>
        <v/>
      </c>
      <c r="AM861" s="45">
        <f>AM825*Settings!$C$13*(AM771+AM789+AM780*AM$195+AM798*$D861)</f>
        <v/>
      </c>
      <c r="AN861" s="45">
        <f>AN825*Settings!$C$13*(AN771+AN789+AN780*AN$195+AN798*$D861)</f>
        <v/>
      </c>
      <c r="AO861" s="45">
        <f>AO825*Settings!$C$13*(AO771+AO789+AO780*AO$195+AO798*$D861)</f>
        <v/>
      </c>
      <c r="AP861" s="45">
        <f>AP825*Settings!$C$13*(AP771+AP789+AP780*AP$195+AP798*$D861)</f>
        <v/>
      </c>
      <c r="AQ861" s="45">
        <f>AQ825*Settings!$C$13*(AQ771+AQ789+AQ780*AQ$195+AQ798*$D861)</f>
        <v/>
      </c>
      <c r="AR861" s="45">
        <f>AR825*Settings!$C$13*(AR771+AR789+AR780*AR$195+AR798*$D861)</f>
        <v/>
      </c>
      <c r="AS861" s="45">
        <f>AS825*Settings!$C$13*(AS771+AS789+AS780*AS$195+AS798*$D861)</f>
        <v/>
      </c>
      <c r="AT861" s="45">
        <f>AT825*Settings!$C$13*(AT771+AT789+AT780*AT$195+AT798*$D861)</f>
        <v/>
      </c>
      <c r="AU861" s="45">
        <f>AU825*Settings!$C$13*(AU771+AU789+AU780*AU$195+AU798*$D861)</f>
        <v/>
      </c>
      <c r="AV861" s="45">
        <f>AV825*Settings!$C$13*(AV771+AV789+AV780*AV$195+AV798*$D861)</f>
        <v/>
      </c>
      <c r="AW861" s="45">
        <f>AW825*Settings!$C$13*(AW771+AW789+AW780*AW$195+AW798*$D861)</f>
        <v/>
      </c>
      <c r="AX861" s="45">
        <f>AX825*Settings!$C$13*(AX771+AX789+AX780*AX$195+AX798*$D861)</f>
        <v/>
      </c>
      <c r="AY861" s="46">
        <f>REVENUE(AY825,Settings!$C$13,NEWREVRATE(AY771,AY789,AY780,AY$195,AY798,$D861))</f>
        <v/>
      </c>
    </row>
    <row r="862" hidden="1" outlineLevel="2">
      <c r="A862" s="14" t="inlineStr">
        <is>
          <t>rnew</t>
        </is>
      </c>
      <c r="B862" s="14" t="inlineStr">
        <is>
          <t>ker</t>
        </is>
      </c>
      <c r="C862" s="14" t="inlineStr">
        <is>
          <t>res</t>
        </is>
      </c>
      <c r="D862" s="37">
        <f>INDEX(Inputs!$S$5:$S$132,MATCH($B862&amp;"|"&amp;$C862,Inputs!$A$5:$A$132,0))</f>
        <v/>
      </c>
      <c r="E862" s="36" t="n"/>
      <c r="F862" s="36" t="n"/>
      <c r="G862" s="36" t="n"/>
      <c r="H862" s="14">
        <f>INDEX(Variables!$B$5:$B$105,MATCH($A862,Variables!$A$5:$A$105,0))&amp;IF($C862="",""," | "&amp;INDEX(Mapping!$B$5:$B$26,MATCH($C862,Mapping!$A$5:$A$26,0))&amp;" | "&amp;INDEX(Mapping!$B$30:$B$41,MATCH($B862,Mapping!$A$30:$A$41,0)))</f>
        <v/>
      </c>
      <c r="I862" s="14">
        <f>INDEX(Variables!$C$5:$C$105,MATCH($A862,Variables!$A$5:$A$105,0))</f>
        <v/>
      </c>
      <c r="J862" s="14">
        <f>INDEX(Variables!$E$5:$E$105,MATCH($A862,Variables!$A$5:$A$105,0))</f>
        <v/>
      </c>
      <c r="K862" s="11">
        <f>LOWER(Settings!$C$4)&amp;".mit."&amp;$A862&amp;IF($C862="","","."&amp;$C862&amp;"."&amp;$B862)&amp;IF(INDEX(Variables!$D$5:$D$105,MATCH($A862,Variables!$A$5:$A$105,0))="","","."&amp;INDEX(Variables!$D$5:$D$105,MATCH($A862,Variables!$A$5:$A$105,0)))&amp;"."&amp;K$5</f>
        <v/>
      </c>
      <c r="L862" s="44">
        <f>L826*Settings!$C$13*(L772+L790+L781*L$195+L799*$D862)</f>
        <v/>
      </c>
      <c r="M862" s="45">
        <f>M826*Settings!$C$13*(M772+M790+M781*M$195+M799*$D862)</f>
        <v/>
      </c>
      <c r="N862" s="45">
        <f>N826*Settings!$C$13*(N772+N790+N781*N$195+N799*$D862)</f>
        <v/>
      </c>
      <c r="O862" s="45">
        <f>O826*Settings!$C$13*(O772+O790+O781*O$195+O799*$D862)</f>
        <v/>
      </c>
      <c r="P862" s="45">
        <f>P826*Settings!$C$13*(P772+P790+P781*P$195+P799*$D862)</f>
        <v/>
      </c>
      <c r="Q862" s="45">
        <f>Q826*Settings!$C$13*(Q772+Q790+Q781*Q$195+Q799*$D862)</f>
        <v/>
      </c>
      <c r="R862" s="45">
        <f>R826*Settings!$C$13*(R772+R790+R781*R$195+R799*$D862)</f>
        <v/>
      </c>
      <c r="S862" s="45">
        <f>S826*Settings!$C$13*(S772+S790+S781*S$195+S799*$D862)</f>
        <v/>
      </c>
      <c r="T862" s="45">
        <f>T826*Settings!$C$13*(T772+T790+T781*T$195+T799*$D862)</f>
        <v/>
      </c>
      <c r="U862" s="45">
        <f>U826*Settings!$C$13*(U772+U790+U781*U$195+U799*$D862)</f>
        <v/>
      </c>
      <c r="V862" s="45">
        <f>V826*Settings!$C$13*(V772+V790+V781*V$195+V799*$D862)</f>
        <v/>
      </c>
      <c r="W862" s="45">
        <f>W826*Settings!$C$13*(W772+W790+W781*W$195+W799*$D862)</f>
        <v/>
      </c>
      <c r="X862" s="45">
        <f>X826*Settings!$C$13*(X772+X790+X781*X$195+X799*$D862)</f>
        <v/>
      </c>
      <c r="Y862" s="45">
        <f>Y826*Settings!$C$13*(Y772+Y790+Y781*Y$195+Y799*$D862)</f>
        <v/>
      </c>
      <c r="Z862" s="45">
        <f>Z826*Settings!$C$13*(Z772+Z790+Z781*Z$195+Z799*$D862)</f>
        <v/>
      </c>
      <c r="AA862" s="45">
        <f>AA826*Settings!$C$13*(AA772+AA790+AA781*AA$195+AA799*$D862)</f>
        <v/>
      </c>
      <c r="AB862" s="45">
        <f>AB826*Settings!$C$13*(AB772+AB790+AB781*AB$195+AB799*$D862)</f>
        <v/>
      </c>
      <c r="AC862" s="45">
        <f>AC826*Settings!$C$13*(AC772+AC790+AC781*AC$195+AC799*$D862)</f>
        <v/>
      </c>
      <c r="AD862" s="46">
        <f>REVENUE(AD826,Settings!$C$13,NEWREVRATE(AD772,AD790,AD781,AD$195,AD799,$D862))</f>
        <v/>
      </c>
      <c r="AF862" s="11">
        <f>LOWER(Settings!$C$4)&amp;".mit."&amp;$A862&amp;IF($C862="","","."&amp;$C862&amp;"."&amp;$B862)&amp;IF(INDEX(Variables!$D$5:$D$105,MATCH($A862,Variables!$A$5:$A$105,0))="","","."&amp;INDEX(Variables!$D$5:$D$105,MATCH($A862,Variables!$A$5:$A$105,0)))&amp;"."&amp;AF$5</f>
        <v/>
      </c>
      <c r="AG862" s="44">
        <f>AG826*Settings!$C$13*(AG772+AG790+AG781*AG$195+AG799*$D862)</f>
        <v/>
      </c>
      <c r="AH862" s="45">
        <f>AH826*Settings!$C$13*(AH772+AH790+AH781*AH$195+AH799*$D862)</f>
        <v/>
      </c>
      <c r="AI862" s="45">
        <f>AI826*Settings!$C$13*(AI772+AI790+AI781*AI$195+AI799*$D862)</f>
        <v/>
      </c>
      <c r="AJ862" s="45">
        <f>AJ826*Settings!$C$13*(AJ772+AJ790+AJ781*AJ$195+AJ799*$D862)</f>
        <v/>
      </c>
      <c r="AK862" s="45">
        <f>AK826*Settings!$C$13*(AK772+AK790+AK781*AK$195+AK799*$D862)</f>
        <v/>
      </c>
      <c r="AL862" s="45">
        <f>AL826*Settings!$C$13*(AL772+AL790+AL781*AL$195+AL799*$D862)</f>
        <v/>
      </c>
      <c r="AM862" s="45">
        <f>AM826*Settings!$C$13*(AM772+AM790+AM781*AM$195+AM799*$D862)</f>
        <v/>
      </c>
      <c r="AN862" s="45">
        <f>AN826*Settings!$C$13*(AN772+AN790+AN781*AN$195+AN799*$D862)</f>
        <v/>
      </c>
      <c r="AO862" s="45">
        <f>AO826*Settings!$C$13*(AO772+AO790+AO781*AO$195+AO799*$D862)</f>
        <v/>
      </c>
      <c r="AP862" s="45">
        <f>AP826*Settings!$C$13*(AP772+AP790+AP781*AP$195+AP799*$D862)</f>
        <v/>
      </c>
      <c r="AQ862" s="45">
        <f>AQ826*Settings!$C$13*(AQ772+AQ790+AQ781*AQ$195+AQ799*$D862)</f>
        <v/>
      </c>
      <c r="AR862" s="45">
        <f>AR826*Settings!$C$13*(AR772+AR790+AR781*AR$195+AR799*$D862)</f>
        <v/>
      </c>
      <c r="AS862" s="45">
        <f>AS826*Settings!$C$13*(AS772+AS790+AS781*AS$195+AS799*$D862)</f>
        <v/>
      </c>
      <c r="AT862" s="45">
        <f>AT826*Settings!$C$13*(AT772+AT790+AT781*AT$195+AT799*$D862)</f>
        <v/>
      </c>
      <c r="AU862" s="45">
        <f>AU826*Settings!$C$13*(AU772+AU790+AU781*AU$195+AU799*$D862)</f>
        <v/>
      </c>
      <c r="AV862" s="45">
        <f>AV826*Settings!$C$13*(AV772+AV790+AV781*AV$195+AV799*$D862)</f>
        <v/>
      </c>
      <c r="AW862" s="45">
        <f>AW826*Settings!$C$13*(AW772+AW790+AW781*AW$195+AW799*$D862)</f>
        <v/>
      </c>
      <c r="AX862" s="45">
        <f>AX826*Settings!$C$13*(AX772+AX790+AX781*AX$195+AX799*$D862)</f>
        <v/>
      </c>
      <c r="AY862" s="46">
        <f>REVENUE(AY826,Settings!$C$13,NEWREVRATE(AY772,AY790,AY781,AY$195,AY799,$D862))</f>
        <v/>
      </c>
    </row>
    <row r="863" hidden="1" outlineLevel="2">
      <c r="A863" s="14" t="inlineStr">
        <is>
          <t>rnew</t>
        </is>
      </c>
      <c r="B863" s="14" t="inlineStr">
        <is>
          <t>oop</t>
        </is>
      </c>
      <c r="C863" s="14" t="inlineStr">
        <is>
          <t>res</t>
        </is>
      </c>
      <c r="D863" s="37">
        <f>INDEX(Inputs!$S$5:$S$132,MATCH($B863&amp;"|"&amp;$C863,Inputs!$A$5:$A$132,0))</f>
        <v/>
      </c>
      <c r="E863" s="36" t="n"/>
      <c r="F863" s="36" t="n"/>
      <c r="G863" s="36" t="n"/>
      <c r="H863" s="14">
        <f>INDEX(Variables!$B$5:$B$105,MATCH($A863,Variables!$A$5:$A$105,0))&amp;IF($C863="",""," | "&amp;INDEX(Mapping!$B$5:$B$26,MATCH($C863,Mapping!$A$5:$A$26,0))&amp;" | "&amp;INDEX(Mapping!$B$30:$B$41,MATCH($B863,Mapping!$A$30:$A$41,0)))</f>
        <v/>
      </c>
      <c r="I863" s="14">
        <f>INDEX(Variables!$C$5:$C$105,MATCH($A863,Variables!$A$5:$A$105,0))</f>
        <v/>
      </c>
      <c r="J863" s="14">
        <f>INDEX(Variables!$E$5:$E$105,MATCH($A863,Variables!$A$5:$A$105,0))</f>
        <v/>
      </c>
      <c r="K863" s="11">
        <f>LOWER(Settings!$C$4)&amp;".mit."&amp;$A863&amp;IF($C863="","","."&amp;$C863&amp;"."&amp;$B863)&amp;IF(INDEX(Variables!$D$5:$D$105,MATCH($A863,Variables!$A$5:$A$105,0))="","","."&amp;INDEX(Variables!$D$5:$D$105,MATCH($A863,Variables!$A$5:$A$105,0)))&amp;"."&amp;K$5</f>
        <v/>
      </c>
      <c r="L863" s="44">
        <f>L827*Settings!$C$13*(L773+L791+L782*L$195+L800*$D863)</f>
        <v/>
      </c>
      <c r="M863" s="45">
        <f>M827*Settings!$C$13*(M773+M791+M782*M$195+M800*$D863)</f>
        <v/>
      </c>
      <c r="N863" s="45">
        <f>N827*Settings!$C$13*(N773+N791+N782*N$195+N800*$D863)</f>
        <v/>
      </c>
      <c r="O863" s="45">
        <f>O827*Settings!$C$13*(O773+O791+O782*O$195+O800*$D863)</f>
        <v/>
      </c>
      <c r="P863" s="45">
        <f>P827*Settings!$C$13*(P773+P791+P782*P$195+P800*$D863)</f>
        <v/>
      </c>
      <c r="Q863" s="45">
        <f>Q827*Settings!$C$13*(Q773+Q791+Q782*Q$195+Q800*$D863)</f>
        <v/>
      </c>
      <c r="R863" s="45">
        <f>R827*Settings!$C$13*(R773+R791+R782*R$195+R800*$D863)</f>
        <v/>
      </c>
      <c r="S863" s="45">
        <f>S827*Settings!$C$13*(S773+S791+S782*S$195+S800*$D863)</f>
        <v/>
      </c>
      <c r="T863" s="45">
        <f>T827*Settings!$C$13*(T773+T791+T782*T$195+T800*$D863)</f>
        <v/>
      </c>
      <c r="U863" s="45">
        <f>U827*Settings!$C$13*(U773+U791+U782*U$195+U800*$D863)</f>
        <v/>
      </c>
      <c r="V863" s="45">
        <f>V827*Settings!$C$13*(V773+V791+V782*V$195+V800*$D863)</f>
        <v/>
      </c>
      <c r="W863" s="45">
        <f>W827*Settings!$C$13*(W773+W791+W782*W$195+W800*$D863)</f>
        <v/>
      </c>
      <c r="X863" s="45">
        <f>X827*Settings!$C$13*(X773+X791+X782*X$195+X800*$D863)</f>
        <v/>
      </c>
      <c r="Y863" s="45">
        <f>Y827*Settings!$C$13*(Y773+Y791+Y782*Y$195+Y800*$D863)</f>
        <v/>
      </c>
      <c r="Z863" s="45">
        <f>Z827*Settings!$C$13*(Z773+Z791+Z782*Z$195+Z800*$D863)</f>
        <v/>
      </c>
      <c r="AA863" s="45">
        <f>AA827*Settings!$C$13*(AA773+AA791+AA782*AA$195+AA800*$D863)</f>
        <v/>
      </c>
      <c r="AB863" s="45">
        <f>AB827*Settings!$C$13*(AB773+AB791+AB782*AB$195+AB800*$D863)</f>
        <v/>
      </c>
      <c r="AC863" s="45">
        <f>AC827*Settings!$C$13*(AC773+AC791+AC782*AC$195+AC800*$D863)</f>
        <v/>
      </c>
      <c r="AD863" s="46">
        <f>REVENUE(AD827,Settings!$C$13,NEWREVRATE(AD773,AD791,AD782,AD$195,AD800,$D863))</f>
        <v/>
      </c>
      <c r="AF863" s="11">
        <f>LOWER(Settings!$C$4)&amp;".mit."&amp;$A863&amp;IF($C863="","","."&amp;$C863&amp;"."&amp;$B863)&amp;IF(INDEX(Variables!$D$5:$D$105,MATCH($A863,Variables!$A$5:$A$105,0))="","","."&amp;INDEX(Variables!$D$5:$D$105,MATCH($A863,Variables!$A$5:$A$105,0)))&amp;"."&amp;AF$5</f>
        <v/>
      </c>
      <c r="AG863" s="44">
        <f>AG827*Settings!$C$13*(AG773+AG791+AG782*AG$195+AG800*$D863)</f>
        <v/>
      </c>
      <c r="AH863" s="45">
        <f>AH827*Settings!$C$13*(AH773+AH791+AH782*AH$195+AH800*$D863)</f>
        <v/>
      </c>
      <c r="AI863" s="45">
        <f>AI827*Settings!$C$13*(AI773+AI791+AI782*AI$195+AI800*$D863)</f>
        <v/>
      </c>
      <c r="AJ863" s="45">
        <f>AJ827*Settings!$C$13*(AJ773+AJ791+AJ782*AJ$195+AJ800*$D863)</f>
        <v/>
      </c>
      <c r="AK863" s="45">
        <f>AK827*Settings!$C$13*(AK773+AK791+AK782*AK$195+AK800*$D863)</f>
        <v/>
      </c>
      <c r="AL863" s="45">
        <f>AL827*Settings!$C$13*(AL773+AL791+AL782*AL$195+AL800*$D863)</f>
        <v/>
      </c>
      <c r="AM863" s="45">
        <f>AM827*Settings!$C$13*(AM773+AM791+AM782*AM$195+AM800*$D863)</f>
        <v/>
      </c>
      <c r="AN863" s="45">
        <f>AN827*Settings!$C$13*(AN773+AN791+AN782*AN$195+AN800*$D863)</f>
        <v/>
      </c>
      <c r="AO863" s="45">
        <f>AO827*Settings!$C$13*(AO773+AO791+AO782*AO$195+AO800*$D863)</f>
        <v/>
      </c>
      <c r="AP863" s="45">
        <f>AP827*Settings!$C$13*(AP773+AP791+AP782*AP$195+AP800*$D863)</f>
        <v/>
      </c>
      <c r="AQ863" s="45">
        <f>AQ827*Settings!$C$13*(AQ773+AQ791+AQ782*AQ$195+AQ800*$D863)</f>
        <v/>
      </c>
      <c r="AR863" s="45">
        <f>AR827*Settings!$C$13*(AR773+AR791+AR782*AR$195+AR800*$D863)</f>
        <v/>
      </c>
      <c r="AS863" s="45">
        <f>AS827*Settings!$C$13*(AS773+AS791+AS782*AS$195+AS800*$D863)</f>
        <v/>
      </c>
      <c r="AT863" s="45">
        <f>AT827*Settings!$C$13*(AT773+AT791+AT782*AT$195+AT800*$D863)</f>
        <v/>
      </c>
      <c r="AU863" s="45">
        <f>AU827*Settings!$C$13*(AU773+AU791+AU782*AU$195+AU800*$D863)</f>
        <v/>
      </c>
      <c r="AV863" s="45">
        <f>AV827*Settings!$C$13*(AV773+AV791+AV782*AV$195+AV800*$D863)</f>
        <v/>
      </c>
      <c r="AW863" s="45">
        <f>AW827*Settings!$C$13*(AW773+AW791+AW782*AW$195+AW800*$D863)</f>
        <v/>
      </c>
      <c r="AX863" s="45">
        <f>AX827*Settings!$C$13*(AX773+AX791+AX782*AX$195+AX800*$D863)</f>
        <v/>
      </c>
      <c r="AY863" s="46">
        <f>REVENUE(AY827,Settings!$C$13,NEWREVRATE(AY773,AY791,AY782,AY$195,AY800,$D863))</f>
        <v/>
      </c>
    </row>
    <row r="864" hidden="1" outlineLevel="2">
      <c r="A864" s="14" t="inlineStr">
        <is>
          <t>rnew</t>
        </is>
      </c>
      <c r="B864" s="14" t="inlineStr">
        <is>
          <t>bio</t>
        </is>
      </c>
      <c r="C864" s="14" t="inlineStr">
        <is>
          <t>res</t>
        </is>
      </c>
      <c r="D864" s="37">
        <f>INDEX(Inputs!$S$5:$S$132,MATCH($B864&amp;"|"&amp;$C864,Inputs!$A$5:$A$132,0))</f>
        <v/>
      </c>
      <c r="E864" s="36" t="n"/>
      <c r="F864" s="36" t="n"/>
      <c r="G864" s="36" t="n"/>
      <c r="H864" s="14">
        <f>INDEX(Variables!$B$5:$B$105,MATCH($A864,Variables!$A$5:$A$105,0))&amp;IF($C864="",""," | "&amp;INDEX(Mapping!$B$5:$B$26,MATCH($C864,Mapping!$A$5:$A$26,0))&amp;" | "&amp;INDEX(Mapping!$B$30:$B$41,MATCH($B864,Mapping!$A$30:$A$41,0)))</f>
        <v/>
      </c>
      <c r="I864" s="14">
        <f>INDEX(Variables!$C$5:$C$105,MATCH($A864,Variables!$A$5:$A$105,0))</f>
        <v/>
      </c>
      <c r="J864" s="14">
        <f>INDEX(Variables!$E$5:$E$105,MATCH($A864,Variables!$A$5:$A$105,0))</f>
        <v/>
      </c>
      <c r="K864" s="11">
        <f>LOWER(Settings!$C$4)&amp;".mit."&amp;$A864&amp;IF($C864="","","."&amp;$C864&amp;"."&amp;$B864)&amp;IF(INDEX(Variables!$D$5:$D$105,MATCH($A864,Variables!$A$5:$A$105,0))="","","."&amp;INDEX(Variables!$D$5:$D$105,MATCH($A864,Variables!$A$5:$A$105,0)))&amp;"."&amp;K$5</f>
        <v/>
      </c>
      <c r="L864" s="44">
        <f>L828*Settings!$C$13*(L774+L792+L783*L$195+L801*$D864)</f>
        <v/>
      </c>
      <c r="M864" s="45">
        <f>M828*Settings!$C$13*(M774+M792+M783*M$195+M801*$D864)</f>
        <v/>
      </c>
      <c r="N864" s="45">
        <f>N828*Settings!$C$13*(N774+N792+N783*N$195+N801*$D864)</f>
        <v/>
      </c>
      <c r="O864" s="45">
        <f>O828*Settings!$C$13*(O774+O792+O783*O$195+O801*$D864)</f>
        <v/>
      </c>
      <c r="P864" s="45">
        <f>P828*Settings!$C$13*(P774+P792+P783*P$195+P801*$D864)</f>
        <v/>
      </c>
      <c r="Q864" s="45">
        <f>Q828*Settings!$C$13*(Q774+Q792+Q783*Q$195+Q801*$D864)</f>
        <v/>
      </c>
      <c r="R864" s="45">
        <f>R828*Settings!$C$13*(R774+R792+R783*R$195+R801*$D864)</f>
        <v/>
      </c>
      <c r="S864" s="45">
        <f>S828*Settings!$C$13*(S774+S792+S783*S$195+S801*$D864)</f>
        <v/>
      </c>
      <c r="T864" s="45">
        <f>T828*Settings!$C$13*(T774+T792+T783*T$195+T801*$D864)</f>
        <v/>
      </c>
      <c r="U864" s="45">
        <f>U828*Settings!$C$13*(U774+U792+U783*U$195+U801*$D864)</f>
        <v/>
      </c>
      <c r="V864" s="45">
        <f>V828*Settings!$C$13*(V774+V792+V783*V$195+V801*$D864)</f>
        <v/>
      </c>
      <c r="W864" s="45">
        <f>W828*Settings!$C$13*(W774+W792+W783*W$195+W801*$D864)</f>
        <v/>
      </c>
      <c r="X864" s="45">
        <f>X828*Settings!$C$13*(X774+X792+X783*X$195+X801*$D864)</f>
        <v/>
      </c>
      <c r="Y864" s="45">
        <f>Y828*Settings!$C$13*(Y774+Y792+Y783*Y$195+Y801*$D864)</f>
        <v/>
      </c>
      <c r="Z864" s="45">
        <f>Z828*Settings!$C$13*(Z774+Z792+Z783*Z$195+Z801*$D864)</f>
        <v/>
      </c>
      <c r="AA864" s="45">
        <f>AA828*Settings!$C$13*(AA774+AA792+AA783*AA$195+AA801*$D864)</f>
        <v/>
      </c>
      <c r="AB864" s="45">
        <f>AB828*Settings!$C$13*(AB774+AB792+AB783*AB$195+AB801*$D864)</f>
        <v/>
      </c>
      <c r="AC864" s="45">
        <f>AC828*Settings!$C$13*(AC774+AC792+AC783*AC$195+AC801*$D864)</f>
        <v/>
      </c>
      <c r="AD864" s="46">
        <f>REVENUE(AD828,Settings!$C$13,NEWREVRATE(AD774,AD792,AD783,AD$195,AD801,$D864))</f>
        <v/>
      </c>
      <c r="AF864" s="11">
        <f>LOWER(Settings!$C$4)&amp;".mit."&amp;$A864&amp;IF($C864="","","."&amp;$C864&amp;"."&amp;$B864)&amp;IF(INDEX(Variables!$D$5:$D$105,MATCH($A864,Variables!$A$5:$A$105,0))="","","."&amp;INDEX(Variables!$D$5:$D$105,MATCH($A864,Variables!$A$5:$A$105,0)))&amp;"."&amp;AF$5</f>
        <v/>
      </c>
      <c r="AG864" s="44">
        <f>AG828*Settings!$C$13*(AG774+AG792+AG783*AG$195+AG801*$D864)</f>
        <v/>
      </c>
      <c r="AH864" s="45">
        <f>AH828*Settings!$C$13*(AH774+AH792+AH783*AH$195+AH801*$D864)</f>
        <v/>
      </c>
      <c r="AI864" s="45">
        <f>AI828*Settings!$C$13*(AI774+AI792+AI783*AI$195+AI801*$D864)</f>
        <v/>
      </c>
      <c r="AJ864" s="45">
        <f>AJ828*Settings!$C$13*(AJ774+AJ792+AJ783*AJ$195+AJ801*$D864)</f>
        <v/>
      </c>
      <c r="AK864" s="45">
        <f>AK828*Settings!$C$13*(AK774+AK792+AK783*AK$195+AK801*$D864)</f>
        <v/>
      </c>
      <c r="AL864" s="45">
        <f>AL828*Settings!$C$13*(AL774+AL792+AL783*AL$195+AL801*$D864)</f>
        <v/>
      </c>
      <c r="AM864" s="45">
        <f>AM828*Settings!$C$13*(AM774+AM792+AM783*AM$195+AM801*$D864)</f>
        <v/>
      </c>
      <c r="AN864" s="45">
        <f>AN828*Settings!$C$13*(AN774+AN792+AN783*AN$195+AN801*$D864)</f>
        <v/>
      </c>
      <c r="AO864" s="45">
        <f>AO828*Settings!$C$13*(AO774+AO792+AO783*AO$195+AO801*$D864)</f>
        <v/>
      </c>
      <c r="AP864" s="45">
        <f>AP828*Settings!$C$13*(AP774+AP792+AP783*AP$195+AP801*$D864)</f>
        <v/>
      </c>
      <c r="AQ864" s="45">
        <f>AQ828*Settings!$C$13*(AQ774+AQ792+AQ783*AQ$195+AQ801*$D864)</f>
        <v/>
      </c>
      <c r="AR864" s="45">
        <f>AR828*Settings!$C$13*(AR774+AR792+AR783*AR$195+AR801*$D864)</f>
        <v/>
      </c>
      <c r="AS864" s="45">
        <f>AS828*Settings!$C$13*(AS774+AS792+AS783*AS$195+AS801*$D864)</f>
        <v/>
      </c>
      <c r="AT864" s="45">
        <f>AT828*Settings!$C$13*(AT774+AT792+AT783*AT$195+AT801*$D864)</f>
        <v/>
      </c>
      <c r="AU864" s="45">
        <f>AU828*Settings!$C$13*(AU774+AU792+AU783*AU$195+AU801*$D864)</f>
        <v/>
      </c>
      <c r="AV864" s="45">
        <f>AV828*Settings!$C$13*(AV774+AV792+AV783*AV$195+AV801*$D864)</f>
        <v/>
      </c>
      <c r="AW864" s="45">
        <f>AW828*Settings!$C$13*(AW774+AW792+AW783*AW$195+AW801*$D864)</f>
        <v/>
      </c>
      <c r="AX864" s="45">
        <f>AX828*Settings!$C$13*(AX774+AX792+AX783*AX$195+AX801*$D864)</f>
        <v/>
      </c>
      <c r="AY864" s="46">
        <f>REVENUE(AY828,Settings!$C$13,NEWREVRATE(AY774,AY792,AY783,AY$195,AY801,$D864))</f>
        <v/>
      </c>
    </row>
    <row r="865" hidden="1" outlineLevel="2"/>
    <row r="866" hidden="1" outlineLevel="1" collapsed="1">
      <c r="A866" s="1" t="inlineStr">
        <is>
          <t>ener</t>
        </is>
      </c>
      <c r="B866" s="1" t="inlineStr">
        <is>
          <t>all</t>
        </is>
      </c>
      <c r="C866" s="1" t="inlineStr">
        <is>
          <t>foo</t>
        </is>
      </c>
      <c r="H866" s="1">
        <f>INDEX(Variables!$B$5:$B$105,MATCH($A866,Variables!$A$5:$A$105,0))&amp;IF($C866="",""," | "&amp;INDEX(Mapping!$B$5:$B$26,MATCH($C866,Mapping!$A$5:$A$26,0))&amp;" | "&amp;INDEX(Mapping!$B$30:$B$41,MATCH($B866,Mapping!$A$30:$A$41,0)))</f>
        <v/>
      </c>
      <c r="I866" s="1">
        <f>INDEX(Variables!$C$5:$C$105,MATCH($A866,Variables!$A$5:$A$105,0))</f>
        <v/>
      </c>
      <c r="J866" s="1">
        <f>INDEX(Variables!$E$5:$E$105,MATCH($A866,Variables!$A$5:$A$105,0))</f>
        <v/>
      </c>
      <c r="K866" s="17">
        <f>LOWER(Settings!$C$4)&amp;".mit."&amp;$A866&amp;IF($C866="","","."&amp;$C866&amp;"."&amp;$B866)&amp;IF(INDEX(Variables!$D$5:$D$105,MATCH($A866,Variables!$A$5:$A$105,0))="","","."&amp;INDEX(Variables!$D$5:$D$105,MATCH($A866,Variables!$A$5:$A$105,0)))&amp;"."&amp;K$5</f>
        <v/>
      </c>
      <c r="L866" s="42">
        <f>SUM(L921:L928)</f>
        <v/>
      </c>
      <c r="M866" s="43">
        <f>SUM(M921:M928)</f>
        <v/>
      </c>
      <c r="N866" s="43">
        <f>SUM(N921:N928)</f>
        <v/>
      </c>
      <c r="O866" s="43">
        <f>SUM(O921:O928)</f>
        <v/>
      </c>
      <c r="P866" s="43">
        <f>SUM(P921:P928)</f>
        <v/>
      </c>
      <c r="Q866" s="43">
        <f>SUM(Q921:Q928)</f>
        <v/>
      </c>
      <c r="R866" s="43">
        <f>SUM(R921:R928)</f>
        <v/>
      </c>
      <c r="S866" s="43">
        <f>SUM(S921:S928)</f>
        <v/>
      </c>
      <c r="T866" s="43">
        <f>SUM(T921:T928)</f>
        <v/>
      </c>
      <c r="U866" s="43">
        <f>SUM(U921:U928)</f>
        <v/>
      </c>
      <c r="V866" s="43">
        <f>SUM(V921:V928)</f>
        <v/>
      </c>
      <c r="W866" s="43">
        <f>SUM(W921:W928)</f>
        <v/>
      </c>
      <c r="X866" s="43">
        <f>SUM(X921:X928)</f>
        <v/>
      </c>
      <c r="Y866" s="43">
        <f>SUM(Y921:Y928)</f>
        <v/>
      </c>
      <c r="Z866" s="43">
        <f>SUM(Z921:Z928)</f>
        <v/>
      </c>
      <c r="AA866" s="43">
        <f>SUM(AA921:AA928)</f>
        <v/>
      </c>
      <c r="AB866" s="43">
        <f>SUM(AB921:AB928)</f>
        <v/>
      </c>
      <c r="AC866" s="43">
        <f>SUM(AC921:AC928)</f>
        <v/>
      </c>
      <c r="AD866" s="43">
        <f>SUM(AD921:AD928)</f>
        <v/>
      </c>
      <c r="AF866" s="17">
        <f>LOWER(Settings!$C$4)&amp;".mit."&amp;$A866&amp;IF($C866="","","."&amp;$C866&amp;"."&amp;$B866)&amp;IF(INDEX(Variables!$D$5:$D$105,MATCH($A866,Variables!$A$5:$A$105,0))="","","."&amp;INDEX(Variables!$D$5:$D$105,MATCH($A866,Variables!$A$5:$A$105,0)))&amp;"."&amp;AF$5</f>
        <v/>
      </c>
      <c r="AG866" s="42">
        <f>SUM(AG921:AG928)</f>
        <v/>
      </c>
      <c r="AH866" s="43">
        <f>SUM(AH921:AH928)</f>
        <v/>
      </c>
      <c r="AI866" s="43">
        <f>SUM(AI921:AI928)</f>
        <v/>
      </c>
      <c r="AJ866" s="43">
        <f>SUM(AJ921:AJ928)</f>
        <v/>
      </c>
      <c r="AK866" s="43">
        <f>SUM(AK921:AK928)</f>
        <v/>
      </c>
      <c r="AL866" s="43">
        <f>SUM(AL921:AL928)</f>
        <v/>
      </c>
      <c r="AM866" s="43">
        <f>SUM(AM921:AM928)</f>
        <v/>
      </c>
      <c r="AN866" s="43">
        <f>SUM(AN921:AN928)</f>
        <v/>
      </c>
      <c r="AO866" s="43">
        <f>SUM(AO921:AO928)</f>
        <v/>
      </c>
      <c r="AP866" s="43">
        <f>SUM(AP921:AP928)</f>
        <v/>
      </c>
      <c r="AQ866" s="43">
        <f>SUM(AQ921:AQ928)</f>
        <v/>
      </c>
      <c r="AR866" s="43">
        <f>SUM(AR921:AR928)</f>
        <v/>
      </c>
      <c r="AS866" s="43">
        <f>SUM(AS921:AS928)</f>
        <v/>
      </c>
      <c r="AT866" s="43">
        <f>SUM(AT921:AT928)</f>
        <v/>
      </c>
      <c r="AU866" s="43">
        <f>SUM(AU921:AU928)</f>
        <v/>
      </c>
      <c r="AV866" s="43">
        <f>SUM(AV921:AV928)</f>
        <v/>
      </c>
      <c r="AW866" s="43">
        <f>SUM(AW921:AW928)</f>
        <v/>
      </c>
      <c r="AX866" s="43">
        <f>SUM(AX921:AX928)</f>
        <v/>
      </c>
      <c r="AY866" s="43">
        <f>SUM(AY921:AY928)</f>
        <v/>
      </c>
    </row>
    <row r="867" hidden="1" outlineLevel="2">
      <c r="A867" s="14" t="inlineStr">
        <is>
          <t>ctxnew</t>
        </is>
      </c>
      <c r="B867" s="14" t="inlineStr">
        <is>
          <t>coa</t>
        </is>
      </c>
      <c r="C867" s="14" t="inlineStr">
        <is>
          <t>foo</t>
        </is>
      </c>
      <c r="D867" s="37">
        <f>INDEX(Inputs!$T$5:$T$132,MATCH($B867&amp;"|"&amp;$C867,Inputs!$A$5:$A$132,0))</f>
        <v/>
      </c>
      <c r="E867" s="37">
        <f>INDEX(Inputs!$J$5:$J$132,MATCH($B867&amp;"|"&amp;$C867,Inputs!$A$5:$A$132,0))</f>
        <v/>
      </c>
      <c r="F867" s="37">
        <f>INDEX(Inputs!$K$5:$K$132,MATCH($B867&amp;"|"&amp;$C867,Inputs!$A$5:$A$132,0))</f>
        <v/>
      </c>
      <c r="G867" s="36" t="n"/>
      <c r="H867" s="14">
        <f>INDEX(Variables!$B$5:$B$105,MATCH($A867,Variables!$A$5:$A$105,0))&amp;IF($C867="",""," | "&amp;INDEX(Mapping!$B$5:$B$26,MATCH($C867,Mapping!$A$5:$A$26,0))&amp;" | "&amp;INDEX(Mapping!$B$30:$B$41,MATCH($B867,Mapping!$A$30:$A$41,0)))</f>
        <v/>
      </c>
      <c r="I867" s="14">
        <f>INDEX(Variables!$C$5:$C$105,MATCH($A867,Variables!$A$5:$A$105,0))</f>
        <v/>
      </c>
      <c r="J867" s="14">
        <f>INDEX(Variables!$E$5:$E$105,MATCH($A867,Variables!$A$5:$A$105,0))</f>
        <v/>
      </c>
      <c r="K867" s="11">
        <f>LOWER(Settings!$C$4)&amp;".mit."&amp;$A867&amp;IF($C867="","","."&amp;$C867&amp;"."&amp;$B867)&amp;IF(INDEX(Variables!$D$5:$D$105,MATCH($A867,Variables!$A$5:$A$105,0))="","","."&amp;INDEX(Variables!$D$5:$D$105,MATCH($A867,Variables!$A$5:$A$105,0)))&amp;"."&amp;K$5</f>
        <v/>
      </c>
      <c r="L867" s="38">
        <f>L$12*$D867*INDEX(L$21:L$28,$E867)*INDEX(L$30:L$46,$F867)*(1-INDEX(L$121:L$137,$F867))</f>
        <v/>
      </c>
      <c r="M867" s="37">
        <f>M$12*$D867*INDEX(M$21:M$28,$E867)*INDEX(M$30:M$46,$F867)*(1-INDEX(M$121:M$137,$F867))</f>
        <v/>
      </c>
      <c r="N867" s="37">
        <f>N$12*$D867*INDEX(N$21:N$28,$E867)*INDEX(N$30:N$46,$F867)*(1-INDEX(N$121:N$137,$F867))</f>
        <v/>
      </c>
      <c r="O867" s="37">
        <f>O$12*$D867*INDEX(O$21:O$28,$E867)*INDEX(O$30:O$46,$F867)*(1-INDEX(O$121:O$137,$F867))</f>
        <v/>
      </c>
      <c r="P867" s="37">
        <f>P$12*$D867*INDEX(P$21:P$28,$E867)*INDEX(P$30:P$46,$F867)*(1-INDEX(P$121:P$137,$F867))</f>
        <v/>
      </c>
      <c r="Q867" s="37">
        <f>Q$12*$D867*INDEX(Q$21:Q$28,$E867)*INDEX(Q$30:Q$46,$F867)*(1-INDEX(Q$121:Q$137,$F867))</f>
        <v/>
      </c>
      <c r="R867" s="37">
        <f>R$12*$D867*INDEX(R$21:R$28,$E867)*INDEX(R$30:R$46,$F867)*(1-INDEX(R$121:R$137,$F867))</f>
        <v/>
      </c>
      <c r="S867" s="37">
        <f>S$12*$D867*INDEX(S$21:S$28,$E867)*INDEX(S$30:S$46,$F867)*(1-INDEX(S$121:S$137,$F867))</f>
        <v/>
      </c>
      <c r="T867" s="37">
        <f>T$12*$D867*INDEX(T$21:T$28,$E867)*INDEX(T$30:T$46,$F867)*(1-INDEX(T$121:T$137,$F867))</f>
        <v/>
      </c>
      <c r="U867" s="37">
        <f>U$12*$D867*INDEX(U$21:U$28,$E867)*INDEX(U$30:U$46,$F867)*(1-INDEX(U$121:U$137,$F867))</f>
        <v/>
      </c>
      <c r="V867" s="37">
        <f>V$12*$D867*INDEX(V$21:V$28,$E867)*INDEX(V$30:V$46,$F867)*(1-INDEX(V$121:V$137,$F867))</f>
        <v/>
      </c>
      <c r="W867" s="37">
        <f>W$12*$D867*INDEX(W$21:W$28,$E867)*INDEX(W$30:W$46,$F867)*(1-INDEX(W$121:W$137,$F867))</f>
        <v/>
      </c>
      <c r="X867" s="37">
        <f>X$12*$D867*INDEX(X$21:X$28,$E867)*INDEX(X$30:X$46,$F867)*(1-INDEX(X$121:X$137,$F867))</f>
        <v/>
      </c>
      <c r="Y867" s="37">
        <f>Y$12*$D867*INDEX(Y$21:Y$28,$E867)*INDEX(Y$30:Y$46,$F867)*(1-INDEX(Y$121:Y$137,$F867))</f>
        <v/>
      </c>
      <c r="Z867" s="37">
        <f>Z$12*$D867*INDEX(Z$21:Z$28,$E867)*INDEX(Z$30:Z$46,$F867)*(1-INDEX(Z$121:Z$137,$F867))</f>
        <v/>
      </c>
      <c r="AA867" s="37">
        <f>AA$12*$D867*INDEX(AA$21:AA$28,$E867)*INDEX(AA$30:AA$46,$F867)*(1-INDEX(AA$121:AA$137,$F867))</f>
        <v/>
      </c>
      <c r="AB867" s="37">
        <f>AB$12*$D867*INDEX(AB$21:AB$28,$E867)*INDEX(AB$30:AB$46,$F867)*(1-INDEX(AB$121:AB$137,$F867))</f>
        <v/>
      </c>
      <c r="AC867" s="37">
        <f>AC$12*$D867*INDEX(AC$21:AC$28,$E867)*INDEX(AC$30:AC$46,$F867)*(1-INDEX(AC$121:AC$137,$F867))</f>
        <v/>
      </c>
      <c r="AD867" s="40">
        <f>CARBONTAX(AD$12,$D867,INDEX(AD$21:AD$28,$E867),INDEX(AD$30:AD$46,$F867),INDEX(AD$121:AD$137,$F867))</f>
        <v/>
      </c>
      <c r="AF867" s="11">
        <f>LOWER(Settings!$C$4)&amp;".mit."&amp;$A867&amp;IF($C867="","","."&amp;$C867&amp;"."&amp;$B867)&amp;IF(INDEX(Variables!$D$5:$D$105,MATCH($A867,Variables!$A$5:$A$105,0))="","","."&amp;INDEX(Variables!$D$5:$D$105,MATCH($A867,Variables!$A$5:$A$105,0)))&amp;"."&amp;AF$5</f>
        <v/>
      </c>
      <c r="AG867" s="38">
        <f>AG$12*$D867*INDEX(AG$21:AG$28,$E867)*INDEX(AG$30:AG$46,$F867)*(1-INDEX(AG$121:AG$137,$F867))</f>
        <v/>
      </c>
      <c r="AH867" s="37">
        <f>AH$12*$D867*INDEX(AH$21:AH$28,$E867)*INDEX(AH$30:AH$46,$F867)*(1-INDEX(AH$121:AH$137,$F867))</f>
        <v/>
      </c>
      <c r="AI867" s="37">
        <f>AI$12*$D867*INDEX(AI$21:AI$28,$E867)*INDEX(AI$30:AI$46,$F867)*(1-INDEX(AI$121:AI$137,$F867))</f>
        <v/>
      </c>
      <c r="AJ867" s="37">
        <f>AJ$12*$D867*INDEX(AJ$21:AJ$28,$E867)*INDEX(AJ$30:AJ$46,$F867)*(1-INDEX(AJ$121:AJ$137,$F867))</f>
        <v/>
      </c>
      <c r="AK867" s="37">
        <f>AK$12*$D867*INDEX(AK$21:AK$28,$E867)*INDEX(AK$30:AK$46,$F867)*(1-INDEX(AK$121:AK$137,$F867))</f>
        <v/>
      </c>
      <c r="AL867" s="37">
        <f>AL$12*$D867*INDEX(AL$21:AL$28,$E867)*INDEX(AL$30:AL$46,$F867)*(1-INDEX(AL$121:AL$137,$F867))</f>
        <v/>
      </c>
      <c r="AM867" s="37">
        <f>AM$12*$D867*INDEX(AM$21:AM$28,$E867)*INDEX(AM$30:AM$46,$F867)*(1-INDEX(AM$121:AM$137,$F867))</f>
        <v/>
      </c>
      <c r="AN867" s="37">
        <f>AN$12*$D867*INDEX(AN$21:AN$28,$E867)*INDEX(AN$30:AN$46,$F867)*(1-INDEX(AN$121:AN$137,$F867))</f>
        <v/>
      </c>
      <c r="AO867" s="37">
        <f>AO$12*$D867*INDEX(AO$21:AO$28,$E867)*INDEX(AO$30:AO$46,$F867)*(1-INDEX(AO$121:AO$137,$F867))</f>
        <v/>
      </c>
      <c r="AP867" s="37">
        <f>AP$12*$D867*INDEX(AP$21:AP$28,$E867)*INDEX(AP$30:AP$46,$F867)*(1-INDEX(AP$121:AP$137,$F867))</f>
        <v/>
      </c>
      <c r="AQ867" s="37">
        <f>AQ$12*$D867*INDEX(AQ$21:AQ$28,$E867)*INDEX(AQ$30:AQ$46,$F867)*(1-INDEX(AQ$121:AQ$137,$F867))</f>
        <v/>
      </c>
      <c r="AR867" s="37">
        <f>AR$12*$D867*INDEX(AR$21:AR$28,$E867)*INDEX(AR$30:AR$46,$F867)*(1-INDEX(AR$121:AR$137,$F867))</f>
        <v/>
      </c>
      <c r="AS867" s="37">
        <f>AS$12*$D867*INDEX(AS$21:AS$28,$E867)*INDEX(AS$30:AS$46,$F867)*(1-INDEX(AS$121:AS$137,$F867))</f>
        <v/>
      </c>
      <c r="AT867" s="37">
        <f>AT$12*$D867*INDEX(AT$21:AT$28,$E867)*INDEX(AT$30:AT$46,$F867)*(1-INDEX(AT$121:AT$137,$F867))</f>
        <v/>
      </c>
      <c r="AU867" s="37">
        <f>AU$12*$D867*INDEX(AU$21:AU$28,$E867)*INDEX(AU$30:AU$46,$F867)*(1-INDEX(AU$121:AU$137,$F867))</f>
        <v/>
      </c>
      <c r="AV867" s="37">
        <f>AV$12*$D867*INDEX(AV$21:AV$28,$E867)*INDEX(AV$30:AV$46,$F867)*(1-INDEX(AV$121:AV$137,$F867))</f>
        <v/>
      </c>
      <c r="AW867" s="37">
        <f>AW$12*$D867*INDEX(AW$21:AW$28,$E867)*INDEX(AW$30:AW$46,$F867)*(1-INDEX(AW$121:AW$137,$F867))</f>
        <v/>
      </c>
      <c r="AX867" s="37">
        <f>AX$12*$D867*INDEX(AX$21:AX$28,$E867)*INDEX(AX$30:AX$46,$F867)*(1-INDEX(AX$121:AX$137,$F867))</f>
        <v/>
      </c>
      <c r="AY867" s="40">
        <f>CARBONTAX(AY$12,$D867,INDEX(AY$21:AY$28,$E867),INDEX(AY$30:AY$46,$F867),INDEX(AY$121:AY$137,$F867))</f>
        <v/>
      </c>
    </row>
    <row r="868" hidden="1" outlineLevel="2">
      <c r="A868" s="14" t="inlineStr">
        <is>
          <t>ctxnew</t>
        </is>
      </c>
      <c r="B868" s="14" t="inlineStr">
        <is>
          <t>nga</t>
        </is>
      </c>
      <c r="C868" s="14" t="inlineStr">
        <is>
          <t>foo</t>
        </is>
      </c>
      <c r="D868" s="37">
        <f>INDEX(Inputs!$T$5:$T$132,MATCH($B868&amp;"|"&amp;$C868,Inputs!$A$5:$A$132,0))</f>
        <v/>
      </c>
      <c r="E868" s="37">
        <f>INDEX(Inputs!$J$5:$J$132,MATCH($B868&amp;"|"&amp;$C868,Inputs!$A$5:$A$132,0))</f>
        <v/>
      </c>
      <c r="F868" s="37">
        <f>INDEX(Inputs!$K$5:$K$132,MATCH($B868&amp;"|"&amp;$C868,Inputs!$A$5:$A$132,0))</f>
        <v/>
      </c>
      <c r="G868" s="36" t="n"/>
      <c r="H868" s="14">
        <f>INDEX(Variables!$B$5:$B$105,MATCH($A868,Variables!$A$5:$A$105,0))&amp;IF($C868="",""," | "&amp;INDEX(Mapping!$B$5:$B$26,MATCH($C868,Mapping!$A$5:$A$26,0))&amp;" | "&amp;INDEX(Mapping!$B$30:$B$41,MATCH($B868,Mapping!$A$30:$A$41,0)))</f>
        <v/>
      </c>
      <c r="I868" s="14">
        <f>INDEX(Variables!$C$5:$C$105,MATCH($A868,Variables!$A$5:$A$105,0))</f>
        <v/>
      </c>
      <c r="J868" s="14">
        <f>INDEX(Variables!$E$5:$E$105,MATCH($A868,Variables!$A$5:$A$105,0))</f>
        <v/>
      </c>
      <c r="K868" s="11">
        <f>LOWER(Settings!$C$4)&amp;".mit."&amp;$A868&amp;IF($C868="","","."&amp;$C868&amp;"."&amp;$B868)&amp;IF(INDEX(Variables!$D$5:$D$105,MATCH($A868,Variables!$A$5:$A$105,0))="","","."&amp;INDEX(Variables!$D$5:$D$105,MATCH($A868,Variables!$A$5:$A$105,0)))&amp;"."&amp;K$5</f>
        <v/>
      </c>
      <c r="L868" s="38">
        <f>L$12*$D868*INDEX(L$21:L$28,$E868)*INDEX(L$30:L$46,$F868)*(1-INDEX(L$121:L$137,$F868))</f>
        <v/>
      </c>
      <c r="M868" s="37">
        <f>M$12*$D868*INDEX(M$21:M$28,$E868)*INDEX(M$30:M$46,$F868)*(1-INDEX(M$121:M$137,$F868))</f>
        <v/>
      </c>
      <c r="N868" s="37">
        <f>N$12*$D868*INDEX(N$21:N$28,$E868)*INDEX(N$30:N$46,$F868)*(1-INDEX(N$121:N$137,$F868))</f>
        <v/>
      </c>
      <c r="O868" s="37">
        <f>O$12*$D868*INDEX(O$21:O$28,$E868)*INDEX(O$30:O$46,$F868)*(1-INDEX(O$121:O$137,$F868))</f>
        <v/>
      </c>
      <c r="P868" s="37">
        <f>P$12*$D868*INDEX(P$21:P$28,$E868)*INDEX(P$30:P$46,$F868)*(1-INDEX(P$121:P$137,$F868))</f>
        <v/>
      </c>
      <c r="Q868" s="37">
        <f>Q$12*$D868*INDEX(Q$21:Q$28,$E868)*INDEX(Q$30:Q$46,$F868)*(1-INDEX(Q$121:Q$137,$F868))</f>
        <v/>
      </c>
      <c r="R868" s="37">
        <f>R$12*$D868*INDEX(R$21:R$28,$E868)*INDEX(R$30:R$46,$F868)*(1-INDEX(R$121:R$137,$F868))</f>
        <v/>
      </c>
      <c r="S868" s="37">
        <f>S$12*$D868*INDEX(S$21:S$28,$E868)*INDEX(S$30:S$46,$F868)*(1-INDEX(S$121:S$137,$F868))</f>
        <v/>
      </c>
      <c r="T868" s="37">
        <f>T$12*$D868*INDEX(T$21:T$28,$E868)*INDEX(T$30:T$46,$F868)*(1-INDEX(T$121:T$137,$F868))</f>
        <v/>
      </c>
      <c r="U868" s="37">
        <f>U$12*$D868*INDEX(U$21:U$28,$E868)*INDEX(U$30:U$46,$F868)*(1-INDEX(U$121:U$137,$F868))</f>
        <v/>
      </c>
      <c r="V868" s="37">
        <f>V$12*$D868*INDEX(V$21:V$28,$E868)*INDEX(V$30:V$46,$F868)*(1-INDEX(V$121:V$137,$F868))</f>
        <v/>
      </c>
      <c r="W868" s="37">
        <f>W$12*$D868*INDEX(W$21:W$28,$E868)*INDEX(W$30:W$46,$F868)*(1-INDEX(W$121:W$137,$F868))</f>
        <v/>
      </c>
      <c r="X868" s="37">
        <f>X$12*$D868*INDEX(X$21:X$28,$E868)*INDEX(X$30:X$46,$F868)*(1-INDEX(X$121:X$137,$F868))</f>
        <v/>
      </c>
      <c r="Y868" s="37">
        <f>Y$12*$D868*INDEX(Y$21:Y$28,$E868)*INDEX(Y$30:Y$46,$F868)*(1-INDEX(Y$121:Y$137,$F868))</f>
        <v/>
      </c>
      <c r="Z868" s="37">
        <f>Z$12*$D868*INDEX(Z$21:Z$28,$E868)*INDEX(Z$30:Z$46,$F868)*(1-INDEX(Z$121:Z$137,$F868))</f>
        <v/>
      </c>
      <c r="AA868" s="37">
        <f>AA$12*$D868*INDEX(AA$21:AA$28,$E868)*INDEX(AA$30:AA$46,$F868)*(1-INDEX(AA$121:AA$137,$F868))</f>
        <v/>
      </c>
      <c r="AB868" s="37">
        <f>AB$12*$D868*INDEX(AB$21:AB$28,$E868)*INDEX(AB$30:AB$46,$F868)*(1-INDEX(AB$121:AB$137,$F868))</f>
        <v/>
      </c>
      <c r="AC868" s="37">
        <f>AC$12*$D868*INDEX(AC$21:AC$28,$E868)*INDEX(AC$30:AC$46,$F868)*(1-INDEX(AC$121:AC$137,$F868))</f>
        <v/>
      </c>
      <c r="AD868" s="40">
        <f>CARBONTAX(AD$12,$D868,INDEX(AD$21:AD$28,$E868),INDEX(AD$30:AD$46,$F868),INDEX(AD$121:AD$137,$F868))</f>
        <v/>
      </c>
      <c r="AF868" s="11">
        <f>LOWER(Settings!$C$4)&amp;".mit."&amp;$A868&amp;IF($C868="","","."&amp;$C868&amp;"."&amp;$B868)&amp;IF(INDEX(Variables!$D$5:$D$105,MATCH($A868,Variables!$A$5:$A$105,0))="","","."&amp;INDEX(Variables!$D$5:$D$105,MATCH($A868,Variables!$A$5:$A$105,0)))&amp;"."&amp;AF$5</f>
        <v/>
      </c>
      <c r="AG868" s="38">
        <f>AG$12*$D868*INDEX(AG$21:AG$28,$E868)*INDEX(AG$30:AG$46,$F868)*(1-INDEX(AG$121:AG$137,$F868))</f>
        <v/>
      </c>
      <c r="AH868" s="37">
        <f>AH$12*$D868*INDEX(AH$21:AH$28,$E868)*INDEX(AH$30:AH$46,$F868)*(1-INDEX(AH$121:AH$137,$F868))</f>
        <v/>
      </c>
      <c r="AI868" s="37">
        <f>AI$12*$D868*INDEX(AI$21:AI$28,$E868)*INDEX(AI$30:AI$46,$F868)*(1-INDEX(AI$121:AI$137,$F868))</f>
        <v/>
      </c>
      <c r="AJ868" s="37">
        <f>AJ$12*$D868*INDEX(AJ$21:AJ$28,$E868)*INDEX(AJ$30:AJ$46,$F868)*(1-INDEX(AJ$121:AJ$137,$F868))</f>
        <v/>
      </c>
      <c r="AK868" s="37">
        <f>AK$12*$D868*INDEX(AK$21:AK$28,$E868)*INDEX(AK$30:AK$46,$F868)*(1-INDEX(AK$121:AK$137,$F868))</f>
        <v/>
      </c>
      <c r="AL868" s="37">
        <f>AL$12*$D868*INDEX(AL$21:AL$28,$E868)*INDEX(AL$30:AL$46,$F868)*(1-INDEX(AL$121:AL$137,$F868))</f>
        <v/>
      </c>
      <c r="AM868" s="37">
        <f>AM$12*$D868*INDEX(AM$21:AM$28,$E868)*INDEX(AM$30:AM$46,$F868)*(1-INDEX(AM$121:AM$137,$F868))</f>
        <v/>
      </c>
      <c r="AN868" s="37">
        <f>AN$12*$D868*INDEX(AN$21:AN$28,$E868)*INDEX(AN$30:AN$46,$F868)*(1-INDEX(AN$121:AN$137,$F868))</f>
        <v/>
      </c>
      <c r="AO868" s="37">
        <f>AO$12*$D868*INDEX(AO$21:AO$28,$E868)*INDEX(AO$30:AO$46,$F868)*(1-INDEX(AO$121:AO$137,$F868))</f>
        <v/>
      </c>
      <c r="AP868" s="37">
        <f>AP$12*$D868*INDEX(AP$21:AP$28,$E868)*INDEX(AP$30:AP$46,$F868)*(1-INDEX(AP$121:AP$137,$F868))</f>
        <v/>
      </c>
      <c r="AQ868" s="37">
        <f>AQ$12*$D868*INDEX(AQ$21:AQ$28,$E868)*INDEX(AQ$30:AQ$46,$F868)*(1-INDEX(AQ$121:AQ$137,$F868))</f>
        <v/>
      </c>
      <c r="AR868" s="37">
        <f>AR$12*$D868*INDEX(AR$21:AR$28,$E868)*INDEX(AR$30:AR$46,$F868)*(1-INDEX(AR$121:AR$137,$F868))</f>
        <v/>
      </c>
      <c r="AS868" s="37">
        <f>AS$12*$D868*INDEX(AS$21:AS$28,$E868)*INDEX(AS$30:AS$46,$F868)*(1-INDEX(AS$121:AS$137,$F868))</f>
        <v/>
      </c>
      <c r="AT868" s="37">
        <f>AT$12*$D868*INDEX(AT$21:AT$28,$E868)*INDEX(AT$30:AT$46,$F868)*(1-INDEX(AT$121:AT$137,$F868))</f>
        <v/>
      </c>
      <c r="AU868" s="37">
        <f>AU$12*$D868*INDEX(AU$21:AU$28,$E868)*INDEX(AU$30:AU$46,$F868)*(1-INDEX(AU$121:AU$137,$F868))</f>
        <v/>
      </c>
      <c r="AV868" s="37">
        <f>AV$12*$D868*INDEX(AV$21:AV$28,$E868)*INDEX(AV$30:AV$46,$F868)*(1-INDEX(AV$121:AV$137,$F868))</f>
        <v/>
      </c>
      <c r="AW868" s="37">
        <f>AW$12*$D868*INDEX(AW$21:AW$28,$E868)*INDEX(AW$30:AW$46,$F868)*(1-INDEX(AW$121:AW$137,$F868))</f>
        <v/>
      </c>
      <c r="AX868" s="37">
        <f>AX$12*$D868*INDEX(AX$21:AX$28,$E868)*INDEX(AX$30:AX$46,$F868)*(1-INDEX(AX$121:AX$137,$F868))</f>
        <v/>
      </c>
      <c r="AY868" s="40">
        <f>CARBONTAX(AY$12,$D868,INDEX(AY$21:AY$28,$E868),INDEX(AY$30:AY$46,$F868),INDEX(AY$121:AY$137,$F868))</f>
        <v/>
      </c>
    </row>
    <row r="869" hidden="1" outlineLevel="2">
      <c r="A869" s="14" t="inlineStr">
        <is>
          <t>ctxnew</t>
        </is>
      </c>
      <c r="B869" s="14" t="inlineStr">
        <is>
          <t>gso</t>
        </is>
      </c>
      <c r="C869" s="14" t="inlineStr">
        <is>
          <t>foo</t>
        </is>
      </c>
      <c r="D869" s="37">
        <f>INDEX(Inputs!$T$5:$T$132,MATCH($B869&amp;"|"&amp;$C869,Inputs!$A$5:$A$132,0))</f>
        <v/>
      </c>
      <c r="E869" s="37">
        <f>INDEX(Inputs!$J$5:$J$132,MATCH($B869&amp;"|"&amp;$C869,Inputs!$A$5:$A$132,0))</f>
        <v/>
      </c>
      <c r="F869" s="37">
        <f>INDEX(Inputs!$K$5:$K$132,MATCH($B869&amp;"|"&amp;$C869,Inputs!$A$5:$A$132,0))</f>
        <v/>
      </c>
      <c r="G869" s="36" t="n"/>
      <c r="H869" s="14">
        <f>INDEX(Variables!$B$5:$B$105,MATCH($A869,Variables!$A$5:$A$105,0))&amp;IF($C869="",""," | "&amp;INDEX(Mapping!$B$5:$B$26,MATCH($C869,Mapping!$A$5:$A$26,0))&amp;" | "&amp;INDEX(Mapping!$B$30:$B$41,MATCH($B869,Mapping!$A$30:$A$41,0)))</f>
        <v/>
      </c>
      <c r="I869" s="14">
        <f>INDEX(Variables!$C$5:$C$105,MATCH($A869,Variables!$A$5:$A$105,0))</f>
        <v/>
      </c>
      <c r="J869" s="14">
        <f>INDEX(Variables!$E$5:$E$105,MATCH($A869,Variables!$A$5:$A$105,0))</f>
        <v/>
      </c>
      <c r="K869" s="11">
        <f>LOWER(Settings!$C$4)&amp;".mit."&amp;$A869&amp;IF($C869="","","."&amp;$C869&amp;"."&amp;$B869)&amp;IF(INDEX(Variables!$D$5:$D$105,MATCH($A869,Variables!$A$5:$A$105,0))="","","."&amp;INDEX(Variables!$D$5:$D$105,MATCH($A869,Variables!$A$5:$A$105,0)))&amp;"."&amp;K$5</f>
        <v/>
      </c>
      <c r="L869" s="38">
        <f>L$12*$D869*INDEX(L$21:L$28,$E869)*INDEX(L$30:L$46,$F869)*(1-INDEX(L$121:L$137,$F869))</f>
        <v/>
      </c>
      <c r="M869" s="37">
        <f>M$12*$D869*INDEX(M$21:M$28,$E869)*INDEX(M$30:M$46,$F869)*(1-INDEX(M$121:M$137,$F869))</f>
        <v/>
      </c>
      <c r="N869" s="37">
        <f>N$12*$D869*INDEX(N$21:N$28,$E869)*INDEX(N$30:N$46,$F869)*(1-INDEX(N$121:N$137,$F869))</f>
        <v/>
      </c>
      <c r="O869" s="37">
        <f>O$12*$D869*INDEX(O$21:O$28,$E869)*INDEX(O$30:O$46,$F869)*(1-INDEX(O$121:O$137,$F869))</f>
        <v/>
      </c>
      <c r="P869" s="37">
        <f>P$12*$D869*INDEX(P$21:P$28,$E869)*INDEX(P$30:P$46,$F869)*(1-INDEX(P$121:P$137,$F869))</f>
        <v/>
      </c>
      <c r="Q869" s="37">
        <f>Q$12*$D869*INDEX(Q$21:Q$28,$E869)*INDEX(Q$30:Q$46,$F869)*(1-INDEX(Q$121:Q$137,$F869))</f>
        <v/>
      </c>
      <c r="R869" s="37">
        <f>R$12*$D869*INDEX(R$21:R$28,$E869)*INDEX(R$30:R$46,$F869)*(1-INDEX(R$121:R$137,$F869))</f>
        <v/>
      </c>
      <c r="S869" s="37">
        <f>S$12*$D869*INDEX(S$21:S$28,$E869)*INDEX(S$30:S$46,$F869)*(1-INDEX(S$121:S$137,$F869))</f>
        <v/>
      </c>
      <c r="T869" s="37">
        <f>T$12*$D869*INDEX(T$21:T$28,$E869)*INDEX(T$30:T$46,$F869)*(1-INDEX(T$121:T$137,$F869))</f>
        <v/>
      </c>
      <c r="U869" s="37">
        <f>U$12*$D869*INDEX(U$21:U$28,$E869)*INDEX(U$30:U$46,$F869)*(1-INDEX(U$121:U$137,$F869))</f>
        <v/>
      </c>
      <c r="V869" s="37">
        <f>V$12*$D869*INDEX(V$21:V$28,$E869)*INDEX(V$30:V$46,$F869)*(1-INDEX(V$121:V$137,$F869))</f>
        <v/>
      </c>
      <c r="W869" s="37">
        <f>W$12*$D869*INDEX(W$21:W$28,$E869)*INDEX(W$30:W$46,$F869)*(1-INDEX(W$121:W$137,$F869))</f>
        <v/>
      </c>
      <c r="X869" s="37">
        <f>X$12*$D869*INDEX(X$21:X$28,$E869)*INDEX(X$30:X$46,$F869)*(1-INDEX(X$121:X$137,$F869))</f>
        <v/>
      </c>
      <c r="Y869" s="37">
        <f>Y$12*$D869*INDEX(Y$21:Y$28,$E869)*INDEX(Y$30:Y$46,$F869)*(1-INDEX(Y$121:Y$137,$F869))</f>
        <v/>
      </c>
      <c r="Z869" s="37">
        <f>Z$12*$D869*INDEX(Z$21:Z$28,$E869)*INDEX(Z$30:Z$46,$F869)*(1-INDEX(Z$121:Z$137,$F869))</f>
        <v/>
      </c>
      <c r="AA869" s="37">
        <f>AA$12*$D869*INDEX(AA$21:AA$28,$E869)*INDEX(AA$30:AA$46,$F869)*(1-INDEX(AA$121:AA$137,$F869))</f>
        <v/>
      </c>
      <c r="AB869" s="37">
        <f>AB$12*$D869*INDEX(AB$21:AB$28,$E869)*INDEX(AB$30:AB$46,$F869)*(1-INDEX(AB$121:AB$137,$F869))</f>
        <v/>
      </c>
      <c r="AC869" s="37">
        <f>AC$12*$D869*INDEX(AC$21:AC$28,$E869)*INDEX(AC$30:AC$46,$F869)*(1-INDEX(AC$121:AC$137,$F869))</f>
        <v/>
      </c>
      <c r="AD869" s="40">
        <f>CARBONTAX(AD$12,$D869,INDEX(AD$21:AD$28,$E869),INDEX(AD$30:AD$46,$F869),INDEX(AD$121:AD$137,$F869))</f>
        <v/>
      </c>
      <c r="AF869" s="11">
        <f>LOWER(Settings!$C$4)&amp;".mit."&amp;$A869&amp;IF($C869="","","."&amp;$C869&amp;"."&amp;$B869)&amp;IF(INDEX(Variables!$D$5:$D$105,MATCH($A869,Variables!$A$5:$A$105,0))="","","."&amp;INDEX(Variables!$D$5:$D$105,MATCH($A869,Variables!$A$5:$A$105,0)))&amp;"."&amp;AF$5</f>
        <v/>
      </c>
      <c r="AG869" s="38">
        <f>AG$12*$D869*INDEX(AG$21:AG$28,$E869)*INDEX(AG$30:AG$46,$F869)*(1-INDEX(AG$121:AG$137,$F869))</f>
        <v/>
      </c>
      <c r="AH869" s="37">
        <f>AH$12*$D869*INDEX(AH$21:AH$28,$E869)*INDEX(AH$30:AH$46,$F869)*(1-INDEX(AH$121:AH$137,$F869))</f>
        <v/>
      </c>
      <c r="AI869" s="37">
        <f>AI$12*$D869*INDEX(AI$21:AI$28,$E869)*INDEX(AI$30:AI$46,$F869)*(1-INDEX(AI$121:AI$137,$F869))</f>
        <v/>
      </c>
      <c r="AJ869" s="37">
        <f>AJ$12*$D869*INDEX(AJ$21:AJ$28,$E869)*INDEX(AJ$30:AJ$46,$F869)*(1-INDEX(AJ$121:AJ$137,$F869))</f>
        <v/>
      </c>
      <c r="AK869" s="37">
        <f>AK$12*$D869*INDEX(AK$21:AK$28,$E869)*INDEX(AK$30:AK$46,$F869)*(1-INDEX(AK$121:AK$137,$F869))</f>
        <v/>
      </c>
      <c r="AL869" s="37">
        <f>AL$12*$D869*INDEX(AL$21:AL$28,$E869)*INDEX(AL$30:AL$46,$F869)*(1-INDEX(AL$121:AL$137,$F869))</f>
        <v/>
      </c>
      <c r="AM869" s="37">
        <f>AM$12*$D869*INDEX(AM$21:AM$28,$E869)*INDEX(AM$30:AM$46,$F869)*(1-INDEX(AM$121:AM$137,$F869))</f>
        <v/>
      </c>
      <c r="AN869" s="37">
        <f>AN$12*$D869*INDEX(AN$21:AN$28,$E869)*INDEX(AN$30:AN$46,$F869)*(1-INDEX(AN$121:AN$137,$F869))</f>
        <v/>
      </c>
      <c r="AO869" s="37">
        <f>AO$12*$D869*INDEX(AO$21:AO$28,$E869)*INDEX(AO$30:AO$46,$F869)*(1-INDEX(AO$121:AO$137,$F869))</f>
        <v/>
      </c>
      <c r="AP869" s="37">
        <f>AP$12*$D869*INDEX(AP$21:AP$28,$E869)*INDEX(AP$30:AP$46,$F869)*(1-INDEX(AP$121:AP$137,$F869))</f>
        <v/>
      </c>
      <c r="AQ869" s="37">
        <f>AQ$12*$D869*INDEX(AQ$21:AQ$28,$E869)*INDEX(AQ$30:AQ$46,$F869)*(1-INDEX(AQ$121:AQ$137,$F869))</f>
        <v/>
      </c>
      <c r="AR869" s="37">
        <f>AR$12*$D869*INDEX(AR$21:AR$28,$E869)*INDEX(AR$30:AR$46,$F869)*(1-INDEX(AR$121:AR$137,$F869))</f>
        <v/>
      </c>
      <c r="AS869" s="37">
        <f>AS$12*$D869*INDEX(AS$21:AS$28,$E869)*INDEX(AS$30:AS$46,$F869)*(1-INDEX(AS$121:AS$137,$F869))</f>
        <v/>
      </c>
      <c r="AT869" s="37">
        <f>AT$12*$D869*INDEX(AT$21:AT$28,$E869)*INDEX(AT$30:AT$46,$F869)*(1-INDEX(AT$121:AT$137,$F869))</f>
        <v/>
      </c>
      <c r="AU869" s="37">
        <f>AU$12*$D869*INDEX(AU$21:AU$28,$E869)*INDEX(AU$30:AU$46,$F869)*(1-INDEX(AU$121:AU$137,$F869))</f>
        <v/>
      </c>
      <c r="AV869" s="37">
        <f>AV$12*$D869*INDEX(AV$21:AV$28,$E869)*INDEX(AV$30:AV$46,$F869)*(1-INDEX(AV$121:AV$137,$F869))</f>
        <v/>
      </c>
      <c r="AW869" s="37">
        <f>AW$12*$D869*INDEX(AW$21:AW$28,$E869)*INDEX(AW$30:AW$46,$F869)*(1-INDEX(AW$121:AW$137,$F869))</f>
        <v/>
      </c>
      <c r="AX869" s="37">
        <f>AX$12*$D869*INDEX(AX$21:AX$28,$E869)*INDEX(AX$30:AX$46,$F869)*(1-INDEX(AX$121:AX$137,$F869))</f>
        <v/>
      </c>
      <c r="AY869" s="40">
        <f>CARBONTAX(AY$12,$D869,INDEX(AY$21:AY$28,$E869),INDEX(AY$30:AY$46,$F869),INDEX(AY$121:AY$137,$F869))</f>
        <v/>
      </c>
    </row>
    <row r="870" hidden="1" outlineLevel="2">
      <c r="A870" s="14" t="inlineStr">
        <is>
          <t>ctxnew</t>
        </is>
      </c>
      <c r="B870" s="14" t="inlineStr">
        <is>
          <t>die</t>
        </is>
      </c>
      <c r="C870" s="14" t="inlineStr">
        <is>
          <t>foo</t>
        </is>
      </c>
      <c r="D870" s="37">
        <f>INDEX(Inputs!$T$5:$T$132,MATCH($B870&amp;"|"&amp;$C870,Inputs!$A$5:$A$132,0))</f>
        <v/>
      </c>
      <c r="E870" s="37">
        <f>INDEX(Inputs!$J$5:$J$132,MATCH($B870&amp;"|"&amp;$C870,Inputs!$A$5:$A$132,0))</f>
        <v/>
      </c>
      <c r="F870" s="37">
        <f>INDEX(Inputs!$K$5:$K$132,MATCH($B870&amp;"|"&amp;$C870,Inputs!$A$5:$A$132,0))</f>
        <v/>
      </c>
      <c r="G870" s="36" t="n"/>
      <c r="H870" s="14">
        <f>INDEX(Variables!$B$5:$B$105,MATCH($A870,Variables!$A$5:$A$105,0))&amp;IF($C870="",""," | "&amp;INDEX(Mapping!$B$5:$B$26,MATCH($C870,Mapping!$A$5:$A$26,0))&amp;" | "&amp;INDEX(Mapping!$B$30:$B$41,MATCH($B870,Mapping!$A$30:$A$41,0)))</f>
        <v/>
      </c>
      <c r="I870" s="14">
        <f>INDEX(Variables!$C$5:$C$105,MATCH($A870,Variables!$A$5:$A$105,0))</f>
        <v/>
      </c>
      <c r="J870" s="14">
        <f>INDEX(Variables!$E$5:$E$105,MATCH($A870,Variables!$A$5:$A$105,0))</f>
        <v/>
      </c>
      <c r="K870" s="11">
        <f>LOWER(Settings!$C$4)&amp;".mit."&amp;$A870&amp;IF($C870="","","."&amp;$C870&amp;"."&amp;$B870)&amp;IF(INDEX(Variables!$D$5:$D$105,MATCH($A870,Variables!$A$5:$A$105,0))="","","."&amp;INDEX(Variables!$D$5:$D$105,MATCH($A870,Variables!$A$5:$A$105,0)))&amp;"."&amp;K$5</f>
        <v/>
      </c>
      <c r="L870" s="38">
        <f>L$12*$D870*INDEX(L$21:L$28,$E870)*INDEX(L$30:L$46,$F870)*(1-INDEX(L$121:L$137,$F870))</f>
        <v/>
      </c>
      <c r="M870" s="37">
        <f>M$12*$D870*INDEX(M$21:M$28,$E870)*INDEX(M$30:M$46,$F870)*(1-INDEX(M$121:M$137,$F870))</f>
        <v/>
      </c>
      <c r="N870" s="37">
        <f>N$12*$D870*INDEX(N$21:N$28,$E870)*INDEX(N$30:N$46,$F870)*(1-INDEX(N$121:N$137,$F870))</f>
        <v/>
      </c>
      <c r="O870" s="37">
        <f>O$12*$D870*INDEX(O$21:O$28,$E870)*INDEX(O$30:O$46,$F870)*(1-INDEX(O$121:O$137,$F870))</f>
        <v/>
      </c>
      <c r="P870" s="37">
        <f>P$12*$D870*INDEX(P$21:P$28,$E870)*INDEX(P$30:P$46,$F870)*(1-INDEX(P$121:P$137,$F870))</f>
        <v/>
      </c>
      <c r="Q870" s="37">
        <f>Q$12*$D870*INDEX(Q$21:Q$28,$E870)*INDEX(Q$30:Q$46,$F870)*(1-INDEX(Q$121:Q$137,$F870))</f>
        <v/>
      </c>
      <c r="R870" s="37">
        <f>R$12*$D870*INDEX(R$21:R$28,$E870)*INDEX(R$30:R$46,$F870)*(1-INDEX(R$121:R$137,$F870))</f>
        <v/>
      </c>
      <c r="S870" s="37">
        <f>S$12*$D870*INDEX(S$21:S$28,$E870)*INDEX(S$30:S$46,$F870)*(1-INDEX(S$121:S$137,$F870))</f>
        <v/>
      </c>
      <c r="T870" s="37">
        <f>T$12*$D870*INDEX(T$21:T$28,$E870)*INDEX(T$30:T$46,$F870)*(1-INDEX(T$121:T$137,$F870))</f>
        <v/>
      </c>
      <c r="U870" s="37">
        <f>U$12*$D870*INDEX(U$21:U$28,$E870)*INDEX(U$30:U$46,$F870)*(1-INDEX(U$121:U$137,$F870))</f>
        <v/>
      </c>
      <c r="V870" s="37">
        <f>V$12*$D870*INDEX(V$21:V$28,$E870)*INDEX(V$30:V$46,$F870)*(1-INDEX(V$121:V$137,$F870))</f>
        <v/>
      </c>
      <c r="W870" s="37">
        <f>W$12*$D870*INDEX(W$21:W$28,$E870)*INDEX(W$30:W$46,$F870)*(1-INDEX(W$121:W$137,$F870))</f>
        <v/>
      </c>
      <c r="X870" s="37">
        <f>X$12*$D870*INDEX(X$21:X$28,$E870)*INDEX(X$30:X$46,$F870)*(1-INDEX(X$121:X$137,$F870))</f>
        <v/>
      </c>
      <c r="Y870" s="37">
        <f>Y$12*$D870*INDEX(Y$21:Y$28,$E870)*INDEX(Y$30:Y$46,$F870)*(1-INDEX(Y$121:Y$137,$F870))</f>
        <v/>
      </c>
      <c r="Z870" s="37">
        <f>Z$12*$D870*INDEX(Z$21:Z$28,$E870)*INDEX(Z$30:Z$46,$F870)*(1-INDEX(Z$121:Z$137,$F870))</f>
        <v/>
      </c>
      <c r="AA870" s="37">
        <f>AA$12*$D870*INDEX(AA$21:AA$28,$E870)*INDEX(AA$30:AA$46,$F870)*(1-INDEX(AA$121:AA$137,$F870))</f>
        <v/>
      </c>
      <c r="AB870" s="37">
        <f>AB$12*$D870*INDEX(AB$21:AB$28,$E870)*INDEX(AB$30:AB$46,$F870)*(1-INDEX(AB$121:AB$137,$F870))</f>
        <v/>
      </c>
      <c r="AC870" s="37">
        <f>AC$12*$D870*INDEX(AC$21:AC$28,$E870)*INDEX(AC$30:AC$46,$F870)*(1-INDEX(AC$121:AC$137,$F870))</f>
        <v/>
      </c>
      <c r="AD870" s="40">
        <f>CARBONTAX(AD$12,$D870,INDEX(AD$21:AD$28,$E870),INDEX(AD$30:AD$46,$F870),INDEX(AD$121:AD$137,$F870))</f>
        <v/>
      </c>
      <c r="AF870" s="11">
        <f>LOWER(Settings!$C$4)&amp;".mit."&amp;$A870&amp;IF($C870="","","."&amp;$C870&amp;"."&amp;$B870)&amp;IF(INDEX(Variables!$D$5:$D$105,MATCH($A870,Variables!$A$5:$A$105,0))="","","."&amp;INDEX(Variables!$D$5:$D$105,MATCH($A870,Variables!$A$5:$A$105,0)))&amp;"."&amp;AF$5</f>
        <v/>
      </c>
      <c r="AG870" s="38">
        <f>AG$12*$D870*INDEX(AG$21:AG$28,$E870)*INDEX(AG$30:AG$46,$F870)*(1-INDEX(AG$121:AG$137,$F870))</f>
        <v/>
      </c>
      <c r="AH870" s="37">
        <f>AH$12*$D870*INDEX(AH$21:AH$28,$E870)*INDEX(AH$30:AH$46,$F870)*(1-INDEX(AH$121:AH$137,$F870))</f>
        <v/>
      </c>
      <c r="AI870" s="37">
        <f>AI$12*$D870*INDEX(AI$21:AI$28,$E870)*INDEX(AI$30:AI$46,$F870)*(1-INDEX(AI$121:AI$137,$F870))</f>
        <v/>
      </c>
      <c r="AJ870" s="37">
        <f>AJ$12*$D870*INDEX(AJ$21:AJ$28,$E870)*INDEX(AJ$30:AJ$46,$F870)*(1-INDEX(AJ$121:AJ$137,$F870))</f>
        <v/>
      </c>
      <c r="AK870" s="37">
        <f>AK$12*$D870*INDEX(AK$21:AK$28,$E870)*INDEX(AK$30:AK$46,$F870)*(1-INDEX(AK$121:AK$137,$F870))</f>
        <v/>
      </c>
      <c r="AL870" s="37">
        <f>AL$12*$D870*INDEX(AL$21:AL$28,$E870)*INDEX(AL$30:AL$46,$F870)*(1-INDEX(AL$121:AL$137,$F870))</f>
        <v/>
      </c>
      <c r="AM870" s="37">
        <f>AM$12*$D870*INDEX(AM$21:AM$28,$E870)*INDEX(AM$30:AM$46,$F870)*(1-INDEX(AM$121:AM$137,$F870))</f>
        <v/>
      </c>
      <c r="AN870" s="37">
        <f>AN$12*$D870*INDEX(AN$21:AN$28,$E870)*INDEX(AN$30:AN$46,$F870)*(1-INDEX(AN$121:AN$137,$F870))</f>
        <v/>
      </c>
      <c r="AO870" s="37">
        <f>AO$12*$D870*INDEX(AO$21:AO$28,$E870)*INDEX(AO$30:AO$46,$F870)*(1-INDEX(AO$121:AO$137,$F870))</f>
        <v/>
      </c>
      <c r="AP870" s="37">
        <f>AP$12*$D870*INDEX(AP$21:AP$28,$E870)*INDEX(AP$30:AP$46,$F870)*(1-INDEX(AP$121:AP$137,$F870))</f>
        <v/>
      </c>
      <c r="AQ870" s="37">
        <f>AQ$12*$D870*INDEX(AQ$21:AQ$28,$E870)*INDEX(AQ$30:AQ$46,$F870)*(1-INDEX(AQ$121:AQ$137,$F870))</f>
        <v/>
      </c>
      <c r="AR870" s="37">
        <f>AR$12*$D870*INDEX(AR$21:AR$28,$E870)*INDEX(AR$30:AR$46,$F870)*(1-INDEX(AR$121:AR$137,$F870))</f>
        <v/>
      </c>
      <c r="AS870" s="37">
        <f>AS$12*$D870*INDEX(AS$21:AS$28,$E870)*INDEX(AS$30:AS$46,$F870)*(1-INDEX(AS$121:AS$137,$F870))</f>
        <v/>
      </c>
      <c r="AT870" s="37">
        <f>AT$12*$D870*INDEX(AT$21:AT$28,$E870)*INDEX(AT$30:AT$46,$F870)*(1-INDEX(AT$121:AT$137,$F870))</f>
        <v/>
      </c>
      <c r="AU870" s="37">
        <f>AU$12*$D870*INDEX(AU$21:AU$28,$E870)*INDEX(AU$30:AU$46,$F870)*(1-INDEX(AU$121:AU$137,$F870))</f>
        <v/>
      </c>
      <c r="AV870" s="37">
        <f>AV$12*$D870*INDEX(AV$21:AV$28,$E870)*INDEX(AV$30:AV$46,$F870)*(1-INDEX(AV$121:AV$137,$F870))</f>
        <v/>
      </c>
      <c r="AW870" s="37">
        <f>AW$12*$D870*INDEX(AW$21:AW$28,$E870)*INDEX(AW$30:AW$46,$F870)*(1-INDEX(AW$121:AW$137,$F870))</f>
        <v/>
      </c>
      <c r="AX870" s="37">
        <f>AX$12*$D870*INDEX(AX$21:AX$28,$E870)*INDEX(AX$30:AX$46,$F870)*(1-INDEX(AX$121:AX$137,$F870))</f>
        <v/>
      </c>
      <c r="AY870" s="40">
        <f>CARBONTAX(AY$12,$D870,INDEX(AY$21:AY$28,$E870),INDEX(AY$30:AY$46,$F870),INDEX(AY$121:AY$137,$F870))</f>
        <v/>
      </c>
    </row>
    <row r="871" hidden="1" outlineLevel="2">
      <c r="A871" s="14" t="inlineStr">
        <is>
          <t>ctxnew</t>
        </is>
      </c>
      <c r="B871" s="14" t="inlineStr">
        <is>
          <t>lpg</t>
        </is>
      </c>
      <c r="C871" s="14" t="inlineStr">
        <is>
          <t>foo</t>
        </is>
      </c>
      <c r="D871" s="37">
        <f>INDEX(Inputs!$T$5:$T$132,MATCH($B871&amp;"|"&amp;$C871,Inputs!$A$5:$A$132,0))</f>
        <v/>
      </c>
      <c r="E871" s="37">
        <f>INDEX(Inputs!$J$5:$J$132,MATCH($B871&amp;"|"&amp;$C871,Inputs!$A$5:$A$132,0))</f>
        <v/>
      </c>
      <c r="F871" s="37">
        <f>INDEX(Inputs!$K$5:$K$132,MATCH($B871&amp;"|"&amp;$C871,Inputs!$A$5:$A$132,0))</f>
        <v/>
      </c>
      <c r="G871" s="36" t="n"/>
      <c r="H871" s="14">
        <f>INDEX(Variables!$B$5:$B$105,MATCH($A871,Variables!$A$5:$A$105,0))&amp;IF($C871="",""," | "&amp;INDEX(Mapping!$B$5:$B$26,MATCH($C871,Mapping!$A$5:$A$26,0))&amp;" | "&amp;INDEX(Mapping!$B$30:$B$41,MATCH($B871,Mapping!$A$30:$A$41,0)))</f>
        <v/>
      </c>
      <c r="I871" s="14">
        <f>INDEX(Variables!$C$5:$C$105,MATCH($A871,Variables!$A$5:$A$105,0))</f>
        <v/>
      </c>
      <c r="J871" s="14">
        <f>INDEX(Variables!$E$5:$E$105,MATCH($A871,Variables!$A$5:$A$105,0))</f>
        <v/>
      </c>
      <c r="K871" s="11">
        <f>LOWER(Settings!$C$4)&amp;".mit."&amp;$A871&amp;IF($C871="","","."&amp;$C871&amp;"."&amp;$B871)&amp;IF(INDEX(Variables!$D$5:$D$105,MATCH($A871,Variables!$A$5:$A$105,0))="","","."&amp;INDEX(Variables!$D$5:$D$105,MATCH($A871,Variables!$A$5:$A$105,0)))&amp;"."&amp;K$5</f>
        <v/>
      </c>
      <c r="L871" s="38">
        <f>L$12*$D871*INDEX(L$21:L$28,$E871)*INDEX(L$30:L$46,$F871)*(1-INDEX(L$121:L$137,$F871))</f>
        <v/>
      </c>
      <c r="M871" s="37">
        <f>M$12*$D871*INDEX(M$21:M$28,$E871)*INDEX(M$30:M$46,$F871)*(1-INDEX(M$121:M$137,$F871))</f>
        <v/>
      </c>
      <c r="N871" s="37">
        <f>N$12*$D871*INDEX(N$21:N$28,$E871)*INDEX(N$30:N$46,$F871)*(1-INDEX(N$121:N$137,$F871))</f>
        <v/>
      </c>
      <c r="O871" s="37">
        <f>O$12*$D871*INDEX(O$21:O$28,$E871)*INDEX(O$30:O$46,$F871)*(1-INDEX(O$121:O$137,$F871))</f>
        <v/>
      </c>
      <c r="P871" s="37">
        <f>P$12*$D871*INDEX(P$21:P$28,$E871)*INDEX(P$30:P$46,$F871)*(1-INDEX(P$121:P$137,$F871))</f>
        <v/>
      </c>
      <c r="Q871" s="37">
        <f>Q$12*$D871*INDEX(Q$21:Q$28,$E871)*INDEX(Q$30:Q$46,$F871)*(1-INDEX(Q$121:Q$137,$F871))</f>
        <v/>
      </c>
      <c r="R871" s="37">
        <f>R$12*$D871*INDEX(R$21:R$28,$E871)*INDEX(R$30:R$46,$F871)*(1-INDEX(R$121:R$137,$F871))</f>
        <v/>
      </c>
      <c r="S871" s="37">
        <f>S$12*$D871*INDEX(S$21:S$28,$E871)*INDEX(S$30:S$46,$F871)*(1-INDEX(S$121:S$137,$F871))</f>
        <v/>
      </c>
      <c r="T871" s="37">
        <f>T$12*$D871*INDEX(T$21:T$28,$E871)*INDEX(T$30:T$46,$F871)*(1-INDEX(T$121:T$137,$F871))</f>
        <v/>
      </c>
      <c r="U871" s="37">
        <f>U$12*$D871*INDEX(U$21:U$28,$E871)*INDEX(U$30:U$46,$F871)*(1-INDEX(U$121:U$137,$F871))</f>
        <v/>
      </c>
      <c r="V871" s="37">
        <f>V$12*$D871*INDEX(V$21:V$28,$E871)*INDEX(V$30:V$46,$F871)*(1-INDEX(V$121:V$137,$F871))</f>
        <v/>
      </c>
      <c r="W871" s="37">
        <f>W$12*$D871*INDEX(W$21:W$28,$E871)*INDEX(W$30:W$46,$F871)*(1-INDEX(W$121:W$137,$F871))</f>
        <v/>
      </c>
      <c r="X871" s="37">
        <f>X$12*$D871*INDEX(X$21:X$28,$E871)*INDEX(X$30:X$46,$F871)*(1-INDEX(X$121:X$137,$F871))</f>
        <v/>
      </c>
      <c r="Y871" s="37">
        <f>Y$12*$D871*INDEX(Y$21:Y$28,$E871)*INDEX(Y$30:Y$46,$F871)*(1-INDEX(Y$121:Y$137,$F871))</f>
        <v/>
      </c>
      <c r="Z871" s="37">
        <f>Z$12*$D871*INDEX(Z$21:Z$28,$E871)*INDEX(Z$30:Z$46,$F871)*(1-INDEX(Z$121:Z$137,$F871))</f>
        <v/>
      </c>
      <c r="AA871" s="37">
        <f>AA$12*$D871*INDEX(AA$21:AA$28,$E871)*INDEX(AA$30:AA$46,$F871)*(1-INDEX(AA$121:AA$137,$F871))</f>
        <v/>
      </c>
      <c r="AB871" s="37">
        <f>AB$12*$D871*INDEX(AB$21:AB$28,$E871)*INDEX(AB$30:AB$46,$F871)*(1-INDEX(AB$121:AB$137,$F871))</f>
        <v/>
      </c>
      <c r="AC871" s="37">
        <f>AC$12*$D871*INDEX(AC$21:AC$28,$E871)*INDEX(AC$30:AC$46,$F871)*(1-INDEX(AC$121:AC$137,$F871))</f>
        <v/>
      </c>
      <c r="AD871" s="40">
        <f>CARBONTAX(AD$12,$D871,INDEX(AD$21:AD$28,$E871),INDEX(AD$30:AD$46,$F871),INDEX(AD$121:AD$137,$F871))</f>
        <v/>
      </c>
      <c r="AF871" s="11">
        <f>LOWER(Settings!$C$4)&amp;".mit."&amp;$A871&amp;IF($C871="","","."&amp;$C871&amp;"."&amp;$B871)&amp;IF(INDEX(Variables!$D$5:$D$105,MATCH($A871,Variables!$A$5:$A$105,0))="","","."&amp;INDEX(Variables!$D$5:$D$105,MATCH($A871,Variables!$A$5:$A$105,0)))&amp;"."&amp;AF$5</f>
        <v/>
      </c>
      <c r="AG871" s="38">
        <f>AG$12*$D871*INDEX(AG$21:AG$28,$E871)*INDEX(AG$30:AG$46,$F871)*(1-INDEX(AG$121:AG$137,$F871))</f>
        <v/>
      </c>
      <c r="AH871" s="37">
        <f>AH$12*$D871*INDEX(AH$21:AH$28,$E871)*INDEX(AH$30:AH$46,$F871)*(1-INDEX(AH$121:AH$137,$F871))</f>
        <v/>
      </c>
      <c r="AI871" s="37">
        <f>AI$12*$D871*INDEX(AI$21:AI$28,$E871)*INDEX(AI$30:AI$46,$F871)*(1-INDEX(AI$121:AI$137,$F871))</f>
        <v/>
      </c>
      <c r="AJ871" s="37">
        <f>AJ$12*$D871*INDEX(AJ$21:AJ$28,$E871)*INDEX(AJ$30:AJ$46,$F871)*(1-INDEX(AJ$121:AJ$137,$F871))</f>
        <v/>
      </c>
      <c r="AK871" s="37">
        <f>AK$12*$D871*INDEX(AK$21:AK$28,$E871)*INDEX(AK$30:AK$46,$F871)*(1-INDEX(AK$121:AK$137,$F871))</f>
        <v/>
      </c>
      <c r="AL871" s="37">
        <f>AL$12*$D871*INDEX(AL$21:AL$28,$E871)*INDEX(AL$30:AL$46,$F871)*(1-INDEX(AL$121:AL$137,$F871))</f>
        <v/>
      </c>
      <c r="AM871" s="37">
        <f>AM$12*$D871*INDEX(AM$21:AM$28,$E871)*INDEX(AM$30:AM$46,$F871)*(1-INDEX(AM$121:AM$137,$F871))</f>
        <v/>
      </c>
      <c r="AN871" s="37">
        <f>AN$12*$D871*INDEX(AN$21:AN$28,$E871)*INDEX(AN$30:AN$46,$F871)*(1-INDEX(AN$121:AN$137,$F871))</f>
        <v/>
      </c>
      <c r="AO871" s="37">
        <f>AO$12*$D871*INDEX(AO$21:AO$28,$E871)*INDEX(AO$30:AO$46,$F871)*(1-INDEX(AO$121:AO$137,$F871))</f>
        <v/>
      </c>
      <c r="AP871" s="37">
        <f>AP$12*$D871*INDEX(AP$21:AP$28,$E871)*INDEX(AP$30:AP$46,$F871)*(1-INDEX(AP$121:AP$137,$F871))</f>
        <v/>
      </c>
      <c r="AQ871" s="37">
        <f>AQ$12*$D871*INDEX(AQ$21:AQ$28,$E871)*INDEX(AQ$30:AQ$46,$F871)*(1-INDEX(AQ$121:AQ$137,$F871))</f>
        <v/>
      </c>
      <c r="AR871" s="37">
        <f>AR$12*$D871*INDEX(AR$21:AR$28,$E871)*INDEX(AR$30:AR$46,$F871)*(1-INDEX(AR$121:AR$137,$F871))</f>
        <v/>
      </c>
      <c r="AS871" s="37">
        <f>AS$12*$D871*INDEX(AS$21:AS$28,$E871)*INDEX(AS$30:AS$46,$F871)*(1-INDEX(AS$121:AS$137,$F871))</f>
        <v/>
      </c>
      <c r="AT871" s="37">
        <f>AT$12*$D871*INDEX(AT$21:AT$28,$E871)*INDEX(AT$30:AT$46,$F871)*(1-INDEX(AT$121:AT$137,$F871))</f>
        <v/>
      </c>
      <c r="AU871" s="37">
        <f>AU$12*$D871*INDEX(AU$21:AU$28,$E871)*INDEX(AU$30:AU$46,$F871)*(1-INDEX(AU$121:AU$137,$F871))</f>
        <v/>
      </c>
      <c r="AV871" s="37">
        <f>AV$12*$D871*INDEX(AV$21:AV$28,$E871)*INDEX(AV$30:AV$46,$F871)*(1-INDEX(AV$121:AV$137,$F871))</f>
        <v/>
      </c>
      <c r="AW871" s="37">
        <f>AW$12*$D871*INDEX(AW$21:AW$28,$E871)*INDEX(AW$30:AW$46,$F871)*(1-INDEX(AW$121:AW$137,$F871))</f>
        <v/>
      </c>
      <c r="AX871" s="37">
        <f>AX$12*$D871*INDEX(AX$21:AX$28,$E871)*INDEX(AX$30:AX$46,$F871)*(1-INDEX(AX$121:AX$137,$F871))</f>
        <v/>
      </c>
      <c r="AY871" s="40">
        <f>CARBONTAX(AY$12,$D871,INDEX(AY$21:AY$28,$E871),INDEX(AY$30:AY$46,$F871),INDEX(AY$121:AY$137,$F871))</f>
        <v/>
      </c>
    </row>
    <row r="872" hidden="1" outlineLevel="2">
      <c r="A872" s="14" t="inlineStr">
        <is>
          <t>ctxnew</t>
        </is>
      </c>
      <c r="B872" s="14" t="inlineStr">
        <is>
          <t>ker</t>
        </is>
      </c>
      <c r="C872" s="14" t="inlineStr">
        <is>
          <t>foo</t>
        </is>
      </c>
      <c r="D872" s="37">
        <f>INDEX(Inputs!$T$5:$T$132,MATCH($B872&amp;"|"&amp;$C872,Inputs!$A$5:$A$132,0))</f>
        <v/>
      </c>
      <c r="E872" s="37">
        <f>INDEX(Inputs!$J$5:$J$132,MATCH($B872&amp;"|"&amp;$C872,Inputs!$A$5:$A$132,0))</f>
        <v/>
      </c>
      <c r="F872" s="37">
        <f>INDEX(Inputs!$K$5:$K$132,MATCH($B872&amp;"|"&amp;$C872,Inputs!$A$5:$A$132,0))</f>
        <v/>
      </c>
      <c r="G872" s="36" t="n"/>
      <c r="H872" s="14">
        <f>INDEX(Variables!$B$5:$B$105,MATCH($A872,Variables!$A$5:$A$105,0))&amp;IF($C872="",""," | "&amp;INDEX(Mapping!$B$5:$B$26,MATCH($C872,Mapping!$A$5:$A$26,0))&amp;" | "&amp;INDEX(Mapping!$B$30:$B$41,MATCH($B872,Mapping!$A$30:$A$41,0)))</f>
        <v/>
      </c>
      <c r="I872" s="14">
        <f>INDEX(Variables!$C$5:$C$105,MATCH($A872,Variables!$A$5:$A$105,0))</f>
        <v/>
      </c>
      <c r="J872" s="14">
        <f>INDEX(Variables!$E$5:$E$105,MATCH($A872,Variables!$A$5:$A$105,0))</f>
        <v/>
      </c>
      <c r="K872" s="11">
        <f>LOWER(Settings!$C$4)&amp;".mit."&amp;$A872&amp;IF($C872="","","."&amp;$C872&amp;"."&amp;$B872)&amp;IF(INDEX(Variables!$D$5:$D$105,MATCH($A872,Variables!$A$5:$A$105,0))="","","."&amp;INDEX(Variables!$D$5:$D$105,MATCH($A872,Variables!$A$5:$A$105,0)))&amp;"."&amp;K$5</f>
        <v/>
      </c>
      <c r="L872" s="38">
        <f>L$12*$D872*INDEX(L$21:L$28,$E872)*INDEX(L$30:L$46,$F872)*(1-INDEX(L$121:L$137,$F872))</f>
        <v/>
      </c>
      <c r="M872" s="37">
        <f>M$12*$D872*INDEX(M$21:M$28,$E872)*INDEX(M$30:M$46,$F872)*(1-INDEX(M$121:M$137,$F872))</f>
        <v/>
      </c>
      <c r="N872" s="37">
        <f>N$12*$D872*INDEX(N$21:N$28,$E872)*INDEX(N$30:N$46,$F872)*(1-INDEX(N$121:N$137,$F872))</f>
        <v/>
      </c>
      <c r="O872" s="37">
        <f>O$12*$D872*INDEX(O$21:O$28,$E872)*INDEX(O$30:O$46,$F872)*(1-INDEX(O$121:O$137,$F872))</f>
        <v/>
      </c>
      <c r="P872" s="37">
        <f>P$12*$D872*INDEX(P$21:P$28,$E872)*INDEX(P$30:P$46,$F872)*(1-INDEX(P$121:P$137,$F872))</f>
        <v/>
      </c>
      <c r="Q872" s="37">
        <f>Q$12*$D872*INDEX(Q$21:Q$28,$E872)*INDEX(Q$30:Q$46,$F872)*(1-INDEX(Q$121:Q$137,$F872))</f>
        <v/>
      </c>
      <c r="R872" s="37">
        <f>R$12*$D872*INDEX(R$21:R$28,$E872)*INDEX(R$30:R$46,$F872)*(1-INDEX(R$121:R$137,$F872))</f>
        <v/>
      </c>
      <c r="S872" s="37">
        <f>S$12*$D872*INDEX(S$21:S$28,$E872)*INDEX(S$30:S$46,$F872)*(1-INDEX(S$121:S$137,$F872))</f>
        <v/>
      </c>
      <c r="T872" s="37">
        <f>T$12*$D872*INDEX(T$21:T$28,$E872)*INDEX(T$30:T$46,$F872)*(1-INDEX(T$121:T$137,$F872))</f>
        <v/>
      </c>
      <c r="U872" s="37">
        <f>U$12*$D872*INDEX(U$21:U$28,$E872)*INDEX(U$30:U$46,$F872)*(1-INDEX(U$121:U$137,$F872))</f>
        <v/>
      </c>
      <c r="V872" s="37">
        <f>V$12*$D872*INDEX(V$21:V$28,$E872)*INDEX(V$30:V$46,$F872)*(1-INDEX(V$121:V$137,$F872))</f>
        <v/>
      </c>
      <c r="W872" s="37">
        <f>W$12*$D872*INDEX(W$21:W$28,$E872)*INDEX(W$30:W$46,$F872)*(1-INDEX(W$121:W$137,$F872))</f>
        <v/>
      </c>
      <c r="X872" s="37">
        <f>X$12*$D872*INDEX(X$21:X$28,$E872)*INDEX(X$30:X$46,$F872)*(1-INDEX(X$121:X$137,$F872))</f>
        <v/>
      </c>
      <c r="Y872" s="37">
        <f>Y$12*$D872*INDEX(Y$21:Y$28,$E872)*INDEX(Y$30:Y$46,$F872)*(1-INDEX(Y$121:Y$137,$F872))</f>
        <v/>
      </c>
      <c r="Z872" s="37">
        <f>Z$12*$D872*INDEX(Z$21:Z$28,$E872)*INDEX(Z$30:Z$46,$F872)*(1-INDEX(Z$121:Z$137,$F872))</f>
        <v/>
      </c>
      <c r="AA872" s="37">
        <f>AA$12*$D872*INDEX(AA$21:AA$28,$E872)*INDEX(AA$30:AA$46,$F872)*(1-INDEX(AA$121:AA$137,$F872))</f>
        <v/>
      </c>
      <c r="AB872" s="37">
        <f>AB$12*$D872*INDEX(AB$21:AB$28,$E872)*INDEX(AB$30:AB$46,$F872)*(1-INDEX(AB$121:AB$137,$F872))</f>
        <v/>
      </c>
      <c r="AC872" s="37">
        <f>AC$12*$D872*INDEX(AC$21:AC$28,$E872)*INDEX(AC$30:AC$46,$F872)*(1-INDEX(AC$121:AC$137,$F872))</f>
        <v/>
      </c>
      <c r="AD872" s="40">
        <f>CARBONTAX(AD$12,$D872,INDEX(AD$21:AD$28,$E872),INDEX(AD$30:AD$46,$F872),INDEX(AD$121:AD$137,$F872))</f>
        <v/>
      </c>
      <c r="AF872" s="11">
        <f>LOWER(Settings!$C$4)&amp;".mit."&amp;$A872&amp;IF($C872="","","."&amp;$C872&amp;"."&amp;$B872)&amp;IF(INDEX(Variables!$D$5:$D$105,MATCH($A872,Variables!$A$5:$A$105,0))="","","."&amp;INDEX(Variables!$D$5:$D$105,MATCH($A872,Variables!$A$5:$A$105,0)))&amp;"."&amp;AF$5</f>
        <v/>
      </c>
      <c r="AG872" s="38">
        <f>AG$12*$D872*INDEX(AG$21:AG$28,$E872)*INDEX(AG$30:AG$46,$F872)*(1-INDEX(AG$121:AG$137,$F872))</f>
        <v/>
      </c>
      <c r="AH872" s="37">
        <f>AH$12*$D872*INDEX(AH$21:AH$28,$E872)*INDEX(AH$30:AH$46,$F872)*(1-INDEX(AH$121:AH$137,$F872))</f>
        <v/>
      </c>
      <c r="AI872" s="37">
        <f>AI$12*$D872*INDEX(AI$21:AI$28,$E872)*INDEX(AI$30:AI$46,$F872)*(1-INDEX(AI$121:AI$137,$F872))</f>
        <v/>
      </c>
      <c r="AJ872" s="37">
        <f>AJ$12*$D872*INDEX(AJ$21:AJ$28,$E872)*INDEX(AJ$30:AJ$46,$F872)*(1-INDEX(AJ$121:AJ$137,$F872))</f>
        <v/>
      </c>
      <c r="AK872" s="37">
        <f>AK$12*$D872*INDEX(AK$21:AK$28,$E872)*INDEX(AK$30:AK$46,$F872)*(1-INDEX(AK$121:AK$137,$F872))</f>
        <v/>
      </c>
      <c r="AL872" s="37">
        <f>AL$12*$D872*INDEX(AL$21:AL$28,$E872)*INDEX(AL$30:AL$46,$F872)*(1-INDEX(AL$121:AL$137,$F872))</f>
        <v/>
      </c>
      <c r="AM872" s="37">
        <f>AM$12*$D872*INDEX(AM$21:AM$28,$E872)*INDEX(AM$30:AM$46,$F872)*(1-INDEX(AM$121:AM$137,$F872))</f>
        <v/>
      </c>
      <c r="AN872" s="37">
        <f>AN$12*$D872*INDEX(AN$21:AN$28,$E872)*INDEX(AN$30:AN$46,$F872)*(1-INDEX(AN$121:AN$137,$F872))</f>
        <v/>
      </c>
      <c r="AO872" s="37">
        <f>AO$12*$D872*INDEX(AO$21:AO$28,$E872)*INDEX(AO$30:AO$46,$F872)*(1-INDEX(AO$121:AO$137,$F872))</f>
        <v/>
      </c>
      <c r="AP872" s="37">
        <f>AP$12*$D872*INDEX(AP$21:AP$28,$E872)*INDEX(AP$30:AP$46,$F872)*(1-INDEX(AP$121:AP$137,$F872))</f>
        <v/>
      </c>
      <c r="AQ872" s="37">
        <f>AQ$12*$D872*INDEX(AQ$21:AQ$28,$E872)*INDEX(AQ$30:AQ$46,$F872)*(1-INDEX(AQ$121:AQ$137,$F872))</f>
        <v/>
      </c>
      <c r="AR872" s="37">
        <f>AR$12*$D872*INDEX(AR$21:AR$28,$E872)*INDEX(AR$30:AR$46,$F872)*(1-INDEX(AR$121:AR$137,$F872))</f>
        <v/>
      </c>
      <c r="AS872" s="37">
        <f>AS$12*$D872*INDEX(AS$21:AS$28,$E872)*INDEX(AS$30:AS$46,$F872)*(1-INDEX(AS$121:AS$137,$F872))</f>
        <v/>
      </c>
      <c r="AT872" s="37">
        <f>AT$12*$D872*INDEX(AT$21:AT$28,$E872)*INDEX(AT$30:AT$46,$F872)*(1-INDEX(AT$121:AT$137,$F872))</f>
        <v/>
      </c>
      <c r="AU872" s="37">
        <f>AU$12*$D872*INDEX(AU$21:AU$28,$E872)*INDEX(AU$30:AU$46,$F872)*(1-INDEX(AU$121:AU$137,$F872))</f>
        <v/>
      </c>
      <c r="AV872" s="37">
        <f>AV$12*$D872*INDEX(AV$21:AV$28,$E872)*INDEX(AV$30:AV$46,$F872)*(1-INDEX(AV$121:AV$137,$F872))</f>
        <v/>
      </c>
      <c r="AW872" s="37">
        <f>AW$12*$D872*INDEX(AW$21:AW$28,$E872)*INDEX(AW$30:AW$46,$F872)*(1-INDEX(AW$121:AW$137,$F872))</f>
        <v/>
      </c>
      <c r="AX872" s="37">
        <f>AX$12*$D872*INDEX(AX$21:AX$28,$E872)*INDEX(AX$30:AX$46,$F872)*(1-INDEX(AX$121:AX$137,$F872))</f>
        <v/>
      </c>
      <c r="AY872" s="40">
        <f>CARBONTAX(AY$12,$D872,INDEX(AY$21:AY$28,$E872),INDEX(AY$30:AY$46,$F872),INDEX(AY$121:AY$137,$F872))</f>
        <v/>
      </c>
    </row>
    <row r="873" hidden="1" outlineLevel="2">
      <c r="A873" s="14" t="inlineStr">
        <is>
          <t>ctxnew</t>
        </is>
      </c>
      <c r="B873" s="14" t="inlineStr">
        <is>
          <t>oop</t>
        </is>
      </c>
      <c r="C873" s="14" t="inlineStr">
        <is>
          <t>foo</t>
        </is>
      </c>
      <c r="D873" s="37">
        <f>INDEX(Inputs!$T$5:$T$132,MATCH($B873&amp;"|"&amp;$C873,Inputs!$A$5:$A$132,0))</f>
        <v/>
      </c>
      <c r="E873" s="37">
        <f>INDEX(Inputs!$J$5:$J$132,MATCH($B873&amp;"|"&amp;$C873,Inputs!$A$5:$A$132,0))</f>
        <v/>
      </c>
      <c r="F873" s="37">
        <f>INDEX(Inputs!$K$5:$K$132,MATCH($B873&amp;"|"&amp;$C873,Inputs!$A$5:$A$132,0))</f>
        <v/>
      </c>
      <c r="G873" s="36" t="n"/>
      <c r="H873" s="14">
        <f>INDEX(Variables!$B$5:$B$105,MATCH($A873,Variables!$A$5:$A$105,0))&amp;IF($C873="",""," | "&amp;INDEX(Mapping!$B$5:$B$26,MATCH($C873,Mapping!$A$5:$A$26,0))&amp;" | "&amp;INDEX(Mapping!$B$30:$B$41,MATCH($B873,Mapping!$A$30:$A$41,0)))</f>
        <v/>
      </c>
      <c r="I873" s="14">
        <f>INDEX(Variables!$C$5:$C$105,MATCH($A873,Variables!$A$5:$A$105,0))</f>
        <v/>
      </c>
      <c r="J873" s="14">
        <f>INDEX(Variables!$E$5:$E$105,MATCH($A873,Variables!$A$5:$A$105,0))</f>
        <v/>
      </c>
      <c r="K873" s="11">
        <f>LOWER(Settings!$C$4)&amp;".mit."&amp;$A873&amp;IF($C873="","","."&amp;$C873&amp;"."&amp;$B873)&amp;IF(INDEX(Variables!$D$5:$D$105,MATCH($A873,Variables!$A$5:$A$105,0))="","","."&amp;INDEX(Variables!$D$5:$D$105,MATCH($A873,Variables!$A$5:$A$105,0)))&amp;"."&amp;K$5</f>
        <v/>
      </c>
      <c r="L873" s="38">
        <f>L$12*$D873*INDEX(L$21:L$28,$E873)*INDEX(L$30:L$46,$F873)*(1-INDEX(L$121:L$137,$F873))</f>
        <v/>
      </c>
      <c r="M873" s="37">
        <f>M$12*$D873*INDEX(M$21:M$28,$E873)*INDEX(M$30:M$46,$F873)*(1-INDEX(M$121:M$137,$F873))</f>
        <v/>
      </c>
      <c r="N873" s="37">
        <f>N$12*$D873*INDEX(N$21:N$28,$E873)*INDEX(N$30:N$46,$F873)*(1-INDEX(N$121:N$137,$F873))</f>
        <v/>
      </c>
      <c r="O873" s="37">
        <f>O$12*$D873*INDEX(O$21:O$28,$E873)*INDEX(O$30:O$46,$F873)*(1-INDEX(O$121:O$137,$F873))</f>
        <v/>
      </c>
      <c r="P873" s="37">
        <f>P$12*$D873*INDEX(P$21:P$28,$E873)*INDEX(P$30:P$46,$F873)*(1-INDEX(P$121:P$137,$F873))</f>
        <v/>
      </c>
      <c r="Q873" s="37">
        <f>Q$12*$D873*INDEX(Q$21:Q$28,$E873)*INDEX(Q$30:Q$46,$F873)*(1-INDEX(Q$121:Q$137,$F873))</f>
        <v/>
      </c>
      <c r="R873" s="37">
        <f>R$12*$D873*INDEX(R$21:R$28,$E873)*INDEX(R$30:R$46,$F873)*(1-INDEX(R$121:R$137,$F873))</f>
        <v/>
      </c>
      <c r="S873" s="37">
        <f>S$12*$D873*INDEX(S$21:S$28,$E873)*INDEX(S$30:S$46,$F873)*(1-INDEX(S$121:S$137,$F873))</f>
        <v/>
      </c>
      <c r="T873" s="37">
        <f>T$12*$D873*INDEX(T$21:T$28,$E873)*INDEX(T$30:T$46,$F873)*(1-INDEX(T$121:T$137,$F873))</f>
        <v/>
      </c>
      <c r="U873" s="37">
        <f>U$12*$D873*INDEX(U$21:U$28,$E873)*INDEX(U$30:U$46,$F873)*(1-INDEX(U$121:U$137,$F873))</f>
        <v/>
      </c>
      <c r="V873" s="37">
        <f>V$12*$D873*INDEX(V$21:V$28,$E873)*INDEX(V$30:V$46,$F873)*(1-INDEX(V$121:V$137,$F873))</f>
        <v/>
      </c>
      <c r="W873" s="37">
        <f>W$12*$D873*INDEX(W$21:W$28,$E873)*INDEX(W$30:W$46,$F873)*(1-INDEX(W$121:W$137,$F873))</f>
        <v/>
      </c>
      <c r="X873" s="37">
        <f>X$12*$D873*INDEX(X$21:X$28,$E873)*INDEX(X$30:X$46,$F873)*(1-INDEX(X$121:X$137,$F873))</f>
        <v/>
      </c>
      <c r="Y873" s="37">
        <f>Y$12*$D873*INDEX(Y$21:Y$28,$E873)*INDEX(Y$30:Y$46,$F873)*(1-INDEX(Y$121:Y$137,$F873))</f>
        <v/>
      </c>
      <c r="Z873" s="37">
        <f>Z$12*$D873*INDEX(Z$21:Z$28,$E873)*INDEX(Z$30:Z$46,$F873)*(1-INDEX(Z$121:Z$137,$F873))</f>
        <v/>
      </c>
      <c r="AA873" s="37">
        <f>AA$12*$D873*INDEX(AA$21:AA$28,$E873)*INDEX(AA$30:AA$46,$F873)*(1-INDEX(AA$121:AA$137,$F873))</f>
        <v/>
      </c>
      <c r="AB873" s="37">
        <f>AB$12*$D873*INDEX(AB$21:AB$28,$E873)*INDEX(AB$30:AB$46,$F873)*(1-INDEX(AB$121:AB$137,$F873))</f>
        <v/>
      </c>
      <c r="AC873" s="37">
        <f>AC$12*$D873*INDEX(AC$21:AC$28,$E873)*INDEX(AC$30:AC$46,$F873)*(1-INDEX(AC$121:AC$137,$F873))</f>
        <v/>
      </c>
      <c r="AD873" s="40">
        <f>CARBONTAX(AD$12,$D873,INDEX(AD$21:AD$28,$E873),INDEX(AD$30:AD$46,$F873),INDEX(AD$121:AD$137,$F873))</f>
        <v/>
      </c>
      <c r="AF873" s="11">
        <f>LOWER(Settings!$C$4)&amp;".mit."&amp;$A873&amp;IF($C873="","","."&amp;$C873&amp;"."&amp;$B873)&amp;IF(INDEX(Variables!$D$5:$D$105,MATCH($A873,Variables!$A$5:$A$105,0))="","","."&amp;INDEX(Variables!$D$5:$D$105,MATCH($A873,Variables!$A$5:$A$105,0)))&amp;"."&amp;AF$5</f>
        <v/>
      </c>
      <c r="AG873" s="38">
        <f>AG$12*$D873*INDEX(AG$21:AG$28,$E873)*INDEX(AG$30:AG$46,$F873)*(1-INDEX(AG$121:AG$137,$F873))</f>
        <v/>
      </c>
      <c r="AH873" s="37">
        <f>AH$12*$D873*INDEX(AH$21:AH$28,$E873)*INDEX(AH$30:AH$46,$F873)*(1-INDEX(AH$121:AH$137,$F873))</f>
        <v/>
      </c>
      <c r="AI873" s="37">
        <f>AI$12*$D873*INDEX(AI$21:AI$28,$E873)*INDEX(AI$30:AI$46,$F873)*(1-INDEX(AI$121:AI$137,$F873))</f>
        <v/>
      </c>
      <c r="AJ873" s="37">
        <f>AJ$12*$D873*INDEX(AJ$21:AJ$28,$E873)*INDEX(AJ$30:AJ$46,$F873)*(1-INDEX(AJ$121:AJ$137,$F873))</f>
        <v/>
      </c>
      <c r="AK873" s="37">
        <f>AK$12*$D873*INDEX(AK$21:AK$28,$E873)*INDEX(AK$30:AK$46,$F873)*(1-INDEX(AK$121:AK$137,$F873))</f>
        <v/>
      </c>
      <c r="AL873" s="37">
        <f>AL$12*$D873*INDEX(AL$21:AL$28,$E873)*INDEX(AL$30:AL$46,$F873)*(1-INDEX(AL$121:AL$137,$F873))</f>
        <v/>
      </c>
      <c r="AM873" s="37">
        <f>AM$12*$D873*INDEX(AM$21:AM$28,$E873)*INDEX(AM$30:AM$46,$F873)*(1-INDEX(AM$121:AM$137,$F873))</f>
        <v/>
      </c>
      <c r="AN873" s="37">
        <f>AN$12*$D873*INDEX(AN$21:AN$28,$E873)*INDEX(AN$30:AN$46,$F873)*(1-INDEX(AN$121:AN$137,$F873))</f>
        <v/>
      </c>
      <c r="AO873" s="37">
        <f>AO$12*$D873*INDEX(AO$21:AO$28,$E873)*INDEX(AO$30:AO$46,$F873)*(1-INDEX(AO$121:AO$137,$F873))</f>
        <v/>
      </c>
      <c r="AP873" s="37">
        <f>AP$12*$D873*INDEX(AP$21:AP$28,$E873)*INDEX(AP$30:AP$46,$F873)*(1-INDEX(AP$121:AP$137,$F873))</f>
        <v/>
      </c>
      <c r="AQ873" s="37">
        <f>AQ$12*$D873*INDEX(AQ$21:AQ$28,$E873)*INDEX(AQ$30:AQ$46,$F873)*(1-INDEX(AQ$121:AQ$137,$F873))</f>
        <v/>
      </c>
      <c r="AR873" s="37">
        <f>AR$12*$D873*INDEX(AR$21:AR$28,$E873)*INDEX(AR$30:AR$46,$F873)*(1-INDEX(AR$121:AR$137,$F873))</f>
        <v/>
      </c>
      <c r="AS873" s="37">
        <f>AS$12*$D873*INDEX(AS$21:AS$28,$E873)*INDEX(AS$30:AS$46,$F873)*(1-INDEX(AS$121:AS$137,$F873))</f>
        <v/>
      </c>
      <c r="AT873" s="37">
        <f>AT$12*$D873*INDEX(AT$21:AT$28,$E873)*INDEX(AT$30:AT$46,$F873)*(1-INDEX(AT$121:AT$137,$F873))</f>
        <v/>
      </c>
      <c r="AU873" s="37">
        <f>AU$12*$D873*INDEX(AU$21:AU$28,$E873)*INDEX(AU$30:AU$46,$F873)*(1-INDEX(AU$121:AU$137,$F873))</f>
        <v/>
      </c>
      <c r="AV873" s="37">
        <f>AV$12*$D873*INDEX(AV$21:AV$28,$E873)*INDEX(AV$30:AV$46,$F873)*(1-INDEX(AV$121:AV$137,$F873))</f>
        <v/>
      </c>
      <c r="AW873" s="37">
        <f>AW$12*$D873*INDEX(AW$21:AW$28,$E873)*INDEX(AW$30:AW$46,$F873)*(1-INDEX(AW$121:AW$137,$F873))</f>
        <v/>
      </c>
      <c r="AX873" s="37">
        <f>AX$12*$D873*INDEX(AX$21:AX$28,$E873)*INDEX(AX$30:AX$46,$F873)*(1-INDEX(AX$121:AX$137,$F873))</f>
        <v/>
      </c>
      <c r="AY873" s="40">
        <f>CARBONTAX(AY$12,$D873,INDEX(AY$21:AY$28,$E873),INDEX(AY$30:AY$46,$F873),INDEX(AY$121:AY$137,$F873))</f>
        <v/>
      </c>
    </row>
    <row r="874" hidden="1" outlineLevel="2">
      <c r="A874" s="14" t="inlineStr">
        <is>
          <t>ctxnew</t>
        </is>
      </c>
      <c r="B874" s="14" t="inlineStr">
        <is>
          <t>bio</t>
        </is>
      </c>
      <c r="C874" s="14" t="inlineStr">
        <is>
          <t>foo</t>
        </is>
      </c>
      <c r="D874" s="37">
        <f>INDEX(Inputs!$T$5:$T$132,MATCH($B874&amp;"|"&amp;$C874,Inputs!$A$5:$A$132,0))</f>
        <v/>
      </c>
      <c r="E874" s="37">
        <f>INDEX(Inputs!$J$5:$J$132,MATCH($B874&amp;"|"&amp;$C874,Inputs!$A$5:$A$132,0))</f>
        <v/>
      </c>
      <c r="F874" s="37">
        <f>INDEX(Inputs!$K$5:$K$132,MATCH($B874&amp;"|"&amp;$C874,Inputs!$A$5:$A$132,0))</f>
        <v/>
      </c>
      <c r="G874" s="36" t="n"/>
      <c r="H874" s="14">
        <f>INDEX(Variables!$B$5:$B$105,MATCH($A874,Variables!$A$5:$A$105,0))&amp;IF($C874="",""," | "&amp;INDEX(Mapping!$B$5:$B$26,MATCH($C874,Mapping!$A$5:$A$26,0))&amp;" | "&amp;INDEX(Mapping!$B$30:$B$41,MATCH($B874,Mapping!$A$30:$A$41,0)))</f>
        <v/>
      </c>
      <c r="I874" s="14">
        <f>INDEX(Variables!$C$5:$C$105,MATCH($A874,Variables!$A$5:$A$105,0))</f>
        <v/>
      </c>
      <c r="J874" s="14">
        <f>INDEX(Variables!$E$5:$E$105,MATCH($A874,Variables!$A$5:$A$105,0))</f>
        <v/>
      </c>
      <c r="K874" s="11">
        <f>LOWER(Settings!$C$4)&amp;".mit."&amp;$A874&amp;IF($C874="","","."&amp;$C874&amp;"."&amp;$B874)&amp;IF(INDEX(Variables!$D$5:$D$105,MATCH($A874,Variables!$A$5:$A$105,0))="","","."&amp;INDEX(Variables!$D$5:$D$105,MATCH($A874,Variables!$A$5:$A$105,0)))&amp;"."&amp;K$5</f>
        <v/>
      </c>
      <c r="L874" s="38">
        <f>L$12*$D874*INDEX(L$21:L$28,$E874)*INDEX(L$30:L$46,$F874)*(1-INDEX(L$121:L$137,$F874))</f>
        <v/>
      </c>
      <c r="M874" s="37">
        <f>M$12*$D874*INDEX(M$21:M$28,$E874)*INDEX(M$30:M$46,$F874)*(1-INDEX(M$121:M$137,$F874))</f>
        <v/>
      </c>
      <c r="N874" s="37">
        <f>N$12*$D874*INDEX(N$21:N$28,$E874)*INDEX(N$30:N$46,$F874)*(1-INDEX(N$121:N$137,$F874))</f>
        <v/>
      </c>
      <c r="O874" s="37">
        <f>O$12*$D874*INDEX(O$21:O$28,$E874)*INDEX(O$30:O$46,$F874)*(1-INDEX(O$121:O$137,$F874))</f>
        <v/>
      </c>
      <c r="P874" s="37">
        <f>P$12*$D874*INDEX(P$21:P$28,$E874)*INDEX(P$30:P$46,$F874)*(1-INDEX(P$121:P$137,$F874))</f>
        <v/>
      </c>
      <c r="Q874" s="37">
        <f>Q$12*$D874*INDEX(Q$21:Q$28,$E874)*INDEX(Q$30:Q$46,$F874)*(1-INDEX(Q$121:Q$137,$F874))</f>
        <v/>
      </c>
      <c r="R874" s="37">
        <f>R$12*$D874*INDEX(R$21:R$28,$E874)*INDEX(R$30:R$46,$F874)*(1-INDEX(R$121:R$137,$F874))</f>
        <v/>
      </c>
      <c r="S874" s="37">
        <f>S$12*$D874*INDEX(S$21:S$28,$E874)*INDEX(S$30:S$46,$F874)*(1-INDEX(S$121:S$137,$F874))</f>
        <v/>
      </c>
      <c r="T874" s="37">
        <f>T$12*$D874*INDEX(T$21:T$28,$E874)*INDEX(T$30:T$46,$F874)*(1-INDEX(T$121:T$137,$F874))</f>
        <v/>
      </c>
      <c r="U874" s="37">
        <f>U$12*$D874*INDEX(U$21:U$28,$E874)*INDEX(U$30:U$46,$F874)*(1-INDEX(U$121:U$137,$F874))</f>
        <v/>
      </c>
      <c r="V874" s="37">
        <f>V$12*$D874*INDEX(V$21:V$28,$E874)*INDEX(V$30:V$46,$F874)*(1-INDEX(V$121:V$137,$F874))</f>
        <v/>
      </c>
      <c r="W874" s="37">
        <f>W$12*$D874*INDEX(W$21:W$28,$E874)*INDEX(W$30:W$46,$F874)*(1-INDEX(W$121:W$137,$F874))</f>
        <v/>
      </c>
      <c r="X874" s="37">
        <f>X$12*$D874*INDEX(X$21:X$28,$E874)*INDEX(X$30:X$46,$F874)*(1-INDEX(X$121:X$137,$F874))</f>
        <v/>
      </c>
      <c r="Y874" s="37">
        <f>Y$12*$D874*INDEX(Y$21:Y$28,$E874)*INDEX(Y$30:Y$46,$F874)*(1-INDEX(Y$121:Y$137,$F874))</f>
        <v/>
      </c>
      <c r="Z874" s="37">
        <f>Z$12*$D874*INDEX(Z$21:Z$28,$E874)*INDEX(Z$30:Z$46,$F874)*(1-INDEX(Z$121:Z$137,$F874))</f>
        <v/>
      </c>
      <c r="AA874" s="37">
        <f>AA$12*$D874*INDEX(AA$21:AA$28,$E874)*INDEX(AA$30:AA$46,$F874)*(1-INDEX(AA$121:AA$137,$F874))</f>
        <v/>
      </c>
      <c r="AB874" s="37">
        <f>AB$12*$D874*INDEX(AB$21:AB$28,$E874)*INDEX(AB$30:AB$46,$F874)*(1-INDEX(AB$121:AB$137,$F874))</f>
        <v/>
      </c>
      <c r="AC874" s="37">
        <f>AC$12*$D874*INDEX(AC$21:AC$28,$E874)*INDEX(AC$30:AC$46,$F874)*(1-INDEX(AC$121:AC$137,$F874))</f>
        <v/>
      </c>
      <c r="AD874" s="40">
        <f>CARBONTAX(AD$12,$D874,INDEX(AD$21:AD$28,$E874),INDEX(AD$30:AD$46,$F874),INDEX(AD$121:AD$137,$F874))</f>
        <v/>
      </c>
      <c r="AF874" s="11">
        <f>LOWER(Settings!$C$4)&amp;".mit."&amp;$A874&amp;IF($C874="","","."&amp;$C874&amp;"."&amp;$B874)&amp;IF(INDEX(Variables!$D$5:$D$105,MATCH($A874,Variables!$A$5:$A$105,0))="","","."&amp;INDEX(Variables!$D$5:$D$105,MATCH($A874,Variables!$A$5:$A$105,0)))&amp;"."&amp;AF$5</f>
        <v/>
      </c>
      <c r="AG874" s="38">
        <f>AG$12*$D874*INDEX(AG$21:AG$28,$E874)*INDEX(AG$30:AG$46,$F874)*(1-INDEX(AG$121:AG$137,$F874))</f>
        <v/>
      </c>
      <c r="AH874" s="37">
        <f>AH$12*$D874*INDEX(AH$21:AH$28,$E874)*INDEX(AH$30:AH$46,$F874)*(1-INDEX(AH$121:AH$137,$F874))</f>
        <v/>
      </c>
      <c r="AI874" s="37">
        <f>AI$12*$D874*INDEX(AI$21:AI$28,$E874)*INDEX(AI$30:AI$46,$F874)*(1-INDEX(AI$121:AI$137,$F874))</f>
        <v/>
      </c>
      <c r="AJ874" s="37">
        <f>AJ$12*$D874*INDEX(AJ$21:AJ$28,$E874)*INDEX(AJ$30:AJ$46,$F874)*(1-INDEX(AJ$121:AJ$137,$F874))</f>
        <v/>
      </c>
      <c r="AK874" s="37">
        <f>AK$12*$D874*INDEX(AK$21:AK$28,$E874)*INDEX(AK$30:AK$46,$F874)*(1-INDEX(AK$121:AK$137,$F874))</f>
        <v/>
      </c>
      <c r="AL874" s="37">
        <f>AL$12*$D874*INDEX(AL$21:AL$28,$E874)*INDEX(AL$30:AL$46,$F874)*(1-INDEX(AL$121:AL$137,$F874))</f>
        <v/>
      </c>
      <c r="AM874" s="37">
        <f>AM$12*$D874*INDEX(AM$21:AM$28,$E874)*INDEX(AM$30:AM$46,$F874)*(1-INDEX(AM$121:AM$137,$F874))</f>
        <v/>
      </c>
      <c r="AN874" s="37">
        <f>AN$12*$D874*INDEX(AN$21:AN$28,$E874)*INDEX(AN$30:AN$46,$F874)*(1-INDEX(AN$121:AN$137,$F874))</f>
        <v/>
      </c>
      <c r="AO874" s="37">
        <f>AO$12*$D874*INDEX(AO$21:AO$28,$E874)*INDEX(AO$30:AO$46,$F874)*(1-INDEX(AO$121:AO$137,$F874))</f>
        <v/>
      </c>
      <c r="AP874" s="37">
        <f>AP$12*$D874*INDEX(AP$21:AP$28,$E874)*INDEX(AP$30:AP$46,$F874)*(1-INDEX(AP$121:AP$137,$F874))</f>
        <v/>
      </c>
      <c r="AQ874" s="37">
        <f>AQ$12*$D874*INDEX(AQ$21:AQ$28,$E874)*INDEX(AQ$30:AQ$46,$F874)*(1-INDEX(AQ$121:AQ$137,$F874))</f>
        <v/>
      </c>
      <c r="AR874" s="37">
        <f>AR$12*$D874*INDEX(AR$21:AR$28,$E874)*INDEX(AR$30:AR$46,$F874)*(1-INDEX(AR$121:AR$137,$F874))</f>
        <v/>
      </c>
      <c r="AS874" s="37">
        <f>AS$12*$D874*INDEX(AS$21:AS$28,$E874)*INDEX(AS$30:AS$46,$F874)*(1-INDEX(AS$121:AS$137,$F874))</f>
        <v/>
      </c>
      <c r="AT874" s="37">
        <f>AT$12*$D874*INDEX(AT$21:AT$28,$E874)*INDEX(AT$30:AT$46,$F874)*(1-INDEX(AT$121:AT$137,$F874))</f>
        <v/>
      </c>
      <c r="AU874" s="37">
        <f>AU$12*$D874*INDEX(AU$21:AU$28,$E874)*INDEX(AU$30:AU$46,$F874)*(1-INDEX(AU$121:AU$137,$F874))</f>
        <v/>
      </c>
      <c r="AV874" s="37">
        <f>AV$12*$D874*INDEX(AV$21:AV$28,$E874)*INDEX(AV$30:AV$46,$F874)*(1-INDEX(AV$121:AV$137,$F874))</f>
        <v/>
      </c>
      <c r="AW874" s="37">
        <f>AW$12*$D874*INDEX(AW$21:AW$28,$E874)*INDEX(AW$30:AW$46,$F874)*(1-INDEX(AW$121:AW$137,$F874))</f>
        <v/>
      </c>
      <c r="AX874" s="37">
        <f>AX$12*$D874*INDEX(AX$21:AX$28,$E874)*INDEX(AX$30:AX$46,$F874)*(1-INDEX(AX$121:AX$137,$F874))</f>
        <v/>
      </c>
      <c r="AY874" s="40">
        <f>CARBONTAX(AY$12,$D874,INDEX(AY$21:AY$28,$E874),INDEX(AY$30:AY$46,$F874),INDEX(AY$121:AY$137,$F874))</f>
        <v/>
      </c>
    </row>
    <row r="875" hidden="1" outlineLevel="2"/>
    <row r="876" hidden="1" outlineLevel="2">
      <c r="A876" s="14" t="inlineStr">
        <is>
          <t>ets</t>
        </is>
      </c>
      <c r="B876" s="14" t="inlineStr">
        <is>
          <t>coa</t>
        </is>
      </c>
      <c r="C876" s="14" t="inlineStr">
        <is>
          <t>foo</t>
        </is>
      </c>
      <c r="D876" s="37">
        <f>INDEX(Inputs!$T$5:$T$132,MATCH($B876&amp;"|"&amp;$C876,Inputs!$A$5:$A$132,0))</f>
        <v/>
      </c>
      <c r="E876" s="37">
        <f>INDEX(Inputs!$K$5:$K$132,MATCH($B876&amp;"|"&amp;$C876,Inputs!$A$5:$A$132,0))</f>
        <v/>
      </c>
      <c r="F876" s="36" t="n"/>
      <c r="G876" s="36" t="n"/>
      <c r="H876" s="14">
        <f>INDEX(Variables!$B$5:$B$105,MATCH($A876,Variables!$A$5:$A$105,0))&amp;IF($C876="",""," | "&amp;INDEX(Mapping!$B$5:$B$26,MATCH($C876,Mapping!$A$5:$A$26,0))&amp;" | "&amp;INDEX(Mapping!$B$30:$B$41,MATCH($B876,Mapping!$A$30:$A$41,0)))</f>
        <v/>
      </c>
      <c r="I876" s="14">
        <f>INDEX(Variables!$C$5:$C$105,MATCH($A876,Variables!$A$5:$A$105,0))</f>
        <v/>
      </c>
      <c r="J876" s="14">
        <f>INDEX(Variables!$E$5:$E$105,MATCH($A876,Variables!$A$5:$A$105,0))</f>
        <v/>
      </c>
      <c r="K876" s="11">
        <f>LOWER(Settings!$C$4)&amp;".mit."&amp;$A876&amp;IF($C876="","","."&amp;$C876&amp;"."&amp;$B876)&amp;IF(INDEX(Variables!$D$5:$D$105,MATCH($A876,Variables!$A$5:$A$105,0))="","","."&amp;INDEX(Variables!$D$5:$D$105,MATCH($A876,Variables!$A$5:$A$105,0)))&amp;"."&amp;K$5</f>
        <v/>
      </c>
      <c r="L876" s="38">
        <f>L$194*$D876*INDEX(L$121:L$137,$E876)*(1-INDEX(L$151:L$167,$E876))</f>
        <v/>
      </c>
      <c r="M876" s="37">
        <f>M$194*$D876*INDEX(M$121:M$137,$E876)*(1-INDEX(M$151:M$167,$E876))</f>
        <v/>
      </c>
      <c r="N876" s="37">
        <f>N$194*$D876*INDEX(N$121:N$137,$E876)*(1-INDEX(N$151:N$167,$E876))</f>
        <v/>
      </c>
      <c r="O876" s="37">
        <f>O$194*$D876*INDEX(O$121:O$137,$E876)*(1-INDEX(O$151:O$167,$E876))</f>
        <v/>
      </c>
      <c r="P876" s="37">
        <f>P$194*$D876*INDEX(P$121:P$137,$E876)*(1-INDEX(P$151:P$167,$E876))</f>
        <v/>
      </c>
      <c r="Q876" s="37">
        <f>Q$194*$D876*INDEX(Q$121:Q$137,$E876)*(1-INDEX(Q$151:Q$167,$E876))</f>
        <v/>
      </c>
      <c r="R876" s="37">
        <f>R$194*$D876*INDEX(R$121:R$137,$E876)*(1-INDEX(R$151:R$167,$E876))</f>
        <v/>
      </c>
      <c r="S876" s="37">
        <f>S$194*$D876*INDEX(S$121:S$137,$E876)*(1-INDEX(S$151:S$167,$E876))</f>
        <v/>
      </c>
      <c r="T876" s="37">
        <f>T$194*$D876*INDEX(T$121:T$137,$E876)*(1-INDEX(T$151:T$167,$E876))</f>
        <v/>
      </c>
      <c r="U876" s="37">
        <f>U$194*$D876*INDEX(U$121:U$137,$E876)*(1-INDEX(U$151:U$167,$E876))</f>
        <v/>
      </c>
      <c r="V876" s="37">
        <f>V$194*$D876*INDEX(V$121:V$137,$E876)*(1-INDEX(V$151:V$167,$E876))</f>
        <v/>
      </c>
      <c r="W876" s="37">
        <f>W$194*$D876*INDEX(W$121:W$137,$E876)*(1-INDEX(W$151:W$167,$E876))</f>
        <v/>
      </c>
      <c r="X876" s="37">
        <f>X$194*$D876*INDEX(X$121:X$137,$E876)*(1-INDEX(X$151:X$167,$E876))</f>
        <v/>
      </c>
      <c r="Y876" s="37">
        <f>Y$194*$D876*INDEX(Y$121:Y$137,$E876)*(1-INDEX(Y$151:Y$167,$E876))</f>
        <v/>
      </c>
      <c r="Z876" s="37">
        <f>Z$194*$D876*INDEX(Z$121:Z$137,$E876)*(1-INDEX(Z$151:Z$167,$E876))</f>
        <v/>
      </c>
      <c r="AA876" s="37">
        <f>AA$194*$D876*INDEX(AA$121:AA$137,$E876)*(1-INDEX(AA$151:AA$167,$E876))</f>
        <v/>
      </c>
      <c r="AB876" s="37">
        <f>AB$194*$D876*INDEX(AB$121:AB$137,$E876)*(1-INDEX(AB$151:AB$167,$E876))</f>
        <v/>
      </c>
      <c r="AC876" s="37">
        <f>AC$194*$D876*INDEX(AC$121:AC$137,$E876)*(1-INDEX(AC$151:AC$167,$E876))</f>
        <v/>
      </c>
      <c r="AD876" s="40">
        <f>ETSCOST(AD$194,$D876,INDEX(AD$121:AD$137,$E876),INDEX(AD$151:AD$167,$E876))</f>
        <v/>
      </c>
      <c r="AF876" s="11">
        <f>LOWER(Settings!$C$4)&amp;".mit."&amp;$A876&amp;IF($C876="","","."&amp;$C876&amp;"."&amp;$B876)&amp;IF(INDEX(Variables!$D$5:$D$105,MATCH($A876,Variables!$A$5:$A$105,0))="","","."&amp;INDEX(Variables!$D$5:$D$105,MATCH($A876,Variables!$A$5:$A$105,0)))&amp;"."&amp;AF$5</f>
        <v/>
      </c>
      <c r="AG876" s="38">
        <f>AG$194*$D876*INDEX(AG$121:AG$137,$E876)*(1-INDEX(AG$151:AG$167,$E876))</f>
        <v/>
      </c>
      <c r="AH876" s="37">
        <f>AH$194*$D876*INDEX(AH$121:AH$137,$E876)*(1-INDEX(AH$151:AH$167,$E876))</f>
        <v/>
      </c>
      <c r="AI876" s="37">
        <f>AI$194*$D876*INDEX(AI$121:AI$137,$E876)*(1-INDEX(AI$151:AI$167,$E876))</f>
        <v/>
      </c>
      <c r="AJ876" s="37">
        <f>AJ$194*$D876*INDEX(AJ$121:AJ$137,$E876)*(1-INDEX(AJ$151:AJ$167,$E876))</f>
        <v/>
      </c>
      <c r="AK876" s="37">
        <f>AK$194*$D876*INDEX(AK$121:AK$137,$E876)*(1-INDEX(AK$151:AK$167,$E876))</f>
        <v/>
      </c>
      <c r="AL876" s="37">
        <f>AL$194*$D876*INDEX(AL$121:AL$137,$E876)*(1-INDEX(AL$151:AL$167,$E876))</f>
        <v/>
      </c>
      <c r="AM876" s="37">
        <f>AM$194*$D876*INDEX(AM$121:AM$137,$E876)*(1-INDEX(AM$151:AM$167,$E876))</f>
        <v/>
      </c>
      <c r="AN876" s="37">
        <f>AN$194*$D876*INDEX(AN$121:AN$137,$E876)*(1-INDEX(AN$151:AN$167,$E876))</f>
        <v/>
      </c>
      <c r="AO876" s="37">
        <f>AO$194*$D876*INDEX(AO$121:AO$137,$E876)*(1-INDEX(AO$151:AO$167,$E876))</f>
        <v/>
      </c>
      <c r="AP876" s="37">
        <f>AP$194*$D876*INDEX(AP$121:AP$137,$E876)*(1-INDEX(AP$151:AP$167,$E876))</f>
        <v/>
      </c>
      <c r="AQ876" s="37">
        <f>AQ$194*$D876*INDEX(AQ$121:AQ$137,$E876)*(1-INDEX(AQ$151:AQ$167,$E876))</f>
        <v/>
      </c>
      <c r="AR876" s="37">
        <f>AR$194*$D876*INDEX(AR$121:AR$137,$E876)*(1-INDEX(AR$151:AR$167,$E876))</f>
        <v/>
      </c>
      <c r="AS876" s="37">
        <f>AS$194*$D876*INDEX(AS$121:AS$137,$E876)*(1-INDEX(AS$151:AS$167,$E876))</f>
        <v/>
      </c>
      <c r="AT876" s="37">
        <f>AT$194*$D876*INDEX(AT$121:AT$137,$E876)*(1-INDEX(AT$151:AT$167,$E876))</f>
        <v/>
      </c>
      <c r="AU876" s="37">
        <f>AU$194*$D876*INDEX(AU$121:AU$137,$E876)*(1-INDEX(AU$151:AU$167,$E876))</f>
        <v/>
      </c>
      <c r="AV876" s="37">
        <f>AV$194*$D876*INDEX(AV$121:AV$137,$E876)*(1-INDEX(AV$151:AV$167,$E876))</f>
        <v/>
      </c>
      <c r="AW876" s="37">
        <f>AW$194*$D876*INDEX(AW$121:AW$137,$E876)*(1-INDEX(AW$151:AW$167,$E876))</f>
        <v/>
      </c>
      <c r="AX876" s="37">
        <f>AX$194*$D876*INDEX(AX$121:AX$137,$E876)*(1-INDEX(AX$151:AX$167,$E876))</f>
        <v/>
      </c>
      <c r="AY876" s="40">
        <f>ETSCOST(AY$194,$D876,INDEX(AY$121:AY$137,$E876),INDEX(AY$151:AY$167,$E876))</f>
        <v/>
      </c>
    </row>
    <row r="877" hidden="1" outlineLevel="2">
      <c r="A877" s="14" t="inlineStr">
        <is>
          <t>ets</t>
        </is>
      </c>
      <c r="B877" s="14" t="inlineStr">
        <is>
          <t>nga</t>
        </is>
      </c>
      <c r="C877" s="14" t="inlineStr">
        <is>
          <t>foo</t>
        </is>
      </c>
      <c r="D877" s="37">
        <f>INDEX(Inputs!$T$5:$T$132,MATCH($B877&amp;"|"&amp;$C877,Inputs!$A$5:$A$132,0))</f>
        <v/>
      </c>
      <c r="E877" s="37">
        <f>INDEX(Inputs!$K$5:$K$132,MATCH($B877&amp;"|"&amp;$C877,Inputs!$A$5:$A$132,0))</f>
        <v/>
      </c>
      <c r="F877" s="36" t="n"/>
      <c r="G877" s="36" t="n"/>
      <c r="H877" s="14">
        <f>INDEX(Variables!$B$5:$B$105,MATCH($A877,Variables!$A$5:$A$105,0))&amp;IF($C877="",""," | "&amp;INDEX(Mapping!$B$5:$B$26,MATCH($C877,Mapping!$A$5:$A$26,0))&amp;" | "&amp;INDEX(Mapping!$B$30:$B$41,MATCH($B877,Mapping!$A$30:$A$41,0)))</f>
        <v/>
      </c>
      <c r="I877" s="14">
        <f>INDEX(Variables!$C$5:$C$105,MATCH($A877,Variables!$A$5:$A$105,0))</f>
        <v/>
      </c>
      <c r="J877" s="14">
        <f>INDEX(Variables!$E$5:$E$105,MATCH($A877,Variables!$A$5:$A$105,0))</f>
        <v/>
      </c>
      <c r="K877" s="11">
        <f>LOWER(Settings!$C$4)&amp;".mit."&amp;$A877&amp;IF($C877="","","."&amp;$C877&amp;"."&amp;$B877)&amp;IF(INDEX(Variables!$D$5:$D$105,MATCH($A877,Variables!$A$5:$A$105,0))="","","."&amp;INDEX(Variables!$D$5:$D$105,MATCH($A877,Variables!$A$5:$A$105,0)))&amp;"."&amp;K$5</f>
        <v/>
      </c>
      <c r="L877" s="38">
        <f>L$194*$D877*INDEX(L$121:L$137,$E877)*(1-INDEX(L$151:L$167,$E877))</f>
        <v/>
      </c>
      <c r="M877" s="37">
        <f>M$194*$D877*INDEX(M$121:M$137,$E877)*(1-INDEX(M$151:M$167,$E877))</f>
        <v/>
      </c>
      <c r="N877" s="37">
        <f>N$194*$D877*INDEX(N$121:N$137,$E877)*(1-INDEX(N$151:N$167,$E877))</f>
        <v/>
      </c>
      <c r="O877" s="37">
        <f>O$194*$D877*INDEX(O$121:O$137,$E877)*(1-INDEX(O$151:O$167,$E877))</f>
        <v/>
      </c>
      <c r="P877" s="37">
        <f>P$194*$D877*INDEX(P$121:P$137,$E877)*(1-INDEX(P$151:P$167,$E877))</f>
        <v/>
      </c>
      <c r="Q877" s="37">
        <f>Q$194*$D877*INDEX(Q$121:Q$137,$E877)*(1-INDEX(Q$151:Q$167,$E877))</f>
        <v/>
      </c>
      <c r="R877" s="37">
        <f>R$194*$D877*INDEX(R$121:R$137,$E877)*(1-INDEX(R$151:R$167,$E877))</f>
        <v/>
      </c>
      <c r="S877" s="37">
        <f>S$194*$D877*INDEX(S$121:S$137,$E877)*(1-INDEX(S$151:S$167,$E877))</f>
        <v/>
      </c>
      <c r="T877" s="37">
        <f>T$194*$D877*INDEX(T$121:T$137,$E877)*(1-INDEX(T$151:T$167,$E877))</f>
        <v/>
      </c>
      <c r="U877" s="37">
        <f>U$194*$D877*INDEX(U$121:U$137,$E877)*(1-INDEX(U$151:U$167,$E877))</f>
        <v/>
      </c>
      <c r="V877" s="37">
        <f>V$194*$D877*INDEX(V$121:V$137,$E877)*(1-INDEX(V$151:V$167,$E877))</f>
        <v/>
      </c>
      <c r="W877" s="37">
        <f>W$194*$D877*INDEX(W$121:W$137,$E877)*(1-INDEX(W$151:W$167,$E877))</f>
        <v/>
      </c>
      <c r="X877" s="37">
        <f>X$194*$D877*INDEX(X$121:X$137,$E877)*(1-INDEX(X$151:X$167,$E877))</f>
        <v/>
      </c>
      <c r="Y877" s="37">
        <f>Y$194*$D877*INDEX(Y$121:Y$137,$E877)*(1-INDEX(Y$151:Y$167,$E877))</f>
        <v/>
      </c>
      <c r="Z877" s="37">
        <f>Z$194*$D877*INDEX(Z$121:Z$137,$E877)*(1-INDEX(Z$151:Z$167,$E877))</f>
        <v/>
      </c>
      <c r="AA877" s="37">
        <f>AA$194*$D877*INDEX(AA$121:AA$137,$E877)*(1-INDEX(AA$151:AA$167,$E877))</f>
        <v/>
      </c>
      <c r="AB877" s="37">
        <f>AB$194*$D877*INDEX(AB$121:AB$137,$E877)*(1-INDEX(AB$151:AB$167,$E877))</f>
        <v/>
      </c>
      <c r="AC877" s="37">
        <f>AC$194*$D877*INDEX(AC$121:AC$137,$E877)*(1-INDEX(AC$151:AC$167,$E877))</f>
        <v/>
      </c>
      <c r="AD877" s="40">
        <f>ETSCOST(AD$194,$D877,INDEX(AD$121:AD$137,$E877),INDEX(AD$151:AD$167,$E877))</f>
        <v/>
      </c>
      <c r="AF877" s="11">
        <f>LOWER(Settings!$C$4)&amp;".mit."&amp;$A877&amp;IF($C877="","","."&amp;$C877&amp;"."&amp;$B877)&amp;IF(INDEX(Variables!$D$5:$D$105,MATCH($A877,Variables!$A$5:$A$105,0))="","","."&amp;INDEX(Variables!$D$5:$D$105,MATCH($A877,Variables!$A$5:$A$105,0)))&amp;"."&amp;AF$5</f>
        <v/>
      </c>
      <c r="AG877" s="38">
        <f>AG$194*$D877*INDEX(AG$121:AG$137,$E877)*(1-INDEX(AG$151:AG$167,$E877))</f>
        <v/>
      </c>
      <c r="AH877" s="37">
        <f>AH$194*$D877*INDEX(AH$121:AH$137,$E877)*(1-INDEX(AH$151:AH$167,$E877))</f>
        <v/>
      </c>
      <c r="AI877" s="37">
        <f>AI$194*$D877*INDEX(AI$121:AI$137,$E877)*(1-INDEX(AI$151:AI$167,$E877))</f>
        <v/>
      </c>
      <c r="AJ877" s="37">
        <f>AJ$194*$D877*INDEX(AJ$121:AJ$137,$E877)*(1-INDEX(AJ$151:AJ$167,$E877))</f>
        <v/>
      </c>
      <c r="AK877" s="37">
        <f>AK$194*$D877*INDEX(AK$121:AK$137,$E877)*(1-INDEX(AK$151:AK$167,$E877))</f>
        <v/>
      </c>
      <c r="AL877" s="37">
        <f>AL$194*$D877*INDEX(AL$121:AL$137,$E877)*(1-INDEX(AL$151:AL$167,$E877))</f>
        <v/>
      </c>
      <c r="AM877" s="37">
        <f>AM$194*$D877*INDEX(AM$121:AM$137,$E877)*(1-INDEX(AM$151:AM$167,$E877))</f>
        <v/>
      </c>
      <c r="AN877" s="37">
        <f>AN$194*$D877*INDEX(AN$121:AN$137,$E877)*(1-INDEX(AN$151:AN$167,$E877))</f>
        <v/>
      </c>
      <c r="AO877" s="37">
        <f>AO$194*$D877*INDEX(AO$121:AO$137,$E877)*(1-INDEX(AO$151:AO$167,$E877))</f>
        <v/>
      </c>
      <c r="AP877" s="37">
        <f>AP$194*$D877*INDEX(AP$121:AP$137,$E877)*(1-INDEX(AP$151:AP$167,$E877))</f>
        <v/>
      </c>
      <c r="AQ877" s="37">
        <f>AQ$194*$D877*INDEX(AQ$121:AQ$137,$E877)*(1-INDEX(AQ$151:AQ$167,$E877))</f>
        <v/>
      </c>
      <c r="AR877" s="37">
        <f>AR$194*$D877*INDEX(AR$121:AR$137,$E877)*(1-INDEX(AR$151:AR$167,$E877))</f>
        <v/>
      </c>
      <c r="AS877" s="37">
        <f>AS$194*$D877*INDEX(AS$121:AS$137,$E877)*(1-INDEX(AS$151:AS$167,$E877))</f>
        <v/>
      </c>
      <c r="AT877" s="37">
        <f>AT$194*$D877*INDEX(AT$121:AT$137,$E877)*(1-INDEX(AT$151:AT$167,$E877))</f>
        <v/>
      </c>
      <c r="AU877" s="37">
        <f>AU$194*$D877*INDEX(AU$121:AU$137,$E877)*(1-INDEX(AU$151:AU$167,$E877))</f>
        <v/>
      </c>
      <c r="AV877" s="37">
        <f>AV$194*$D877*INDEX(AV$121:AV$137,$E877)*(1-INDEX(AV$151:AV$167,$E877))</f>
        <v/>
      </c>
      <c r="AW877" s="37">
        <f>AW$194*$D877*INDEX(AW$121:AW$137,$E877)*(1-INDEX(AW$151:AW$167,$E877))</f>
        <v/>
      </c>
      <c r="AX877" s="37">
        <f>AX$194*$D877*INDEX(AX$121:AX$137,$E877)*(1-INDEX(AX$151:AX$167,$E877))</f>
        <v/>
      </c>
      <c r="AY877" s="40">
        <f>ETSCOST(AY$194,$D877,INDEX(AY$121:AY$137,$E877),INDEX(AY$151:AY$167,$E877))</f>
        <v/>
      </c>
    </row>
    <row r="878" hidden="1" outlineLevel="2">
      <c r="A878" s="14" t="inlineStr">
        <is>
          <t>ets</t>
        </is>
      </c>
      <c r="B878" s="14" t="inlineStr">
        <is>
          <t>gso</t>
        </is>
      </c>
      <c r="C878" s="14" t="inlineStr">
        <is>
          <t>foo</t>
        </is>
      </c>
      <c r="D878" s="37">
        <f>INDEX(Inputs!$T$5:$T$132,MATCH($B878&amp;"|"&amp;$C878,Inputs!$A$5:$A$132,0))</f>
        <v/>
      </c>
      <c r="E878" s="37">
        <f>INDEX(Inputs!$K$5:$K$132,MATCH($B878&amp;"|"&amp;$C878,Inputs!$A$5:$A$132,0))</f>
        <v/>
      </c>
      <c r="F878" s="36" t="n"/>
      <c r="G878" s="36" t="n"/>
      <c r="H878" s="14">
        <f>INDEX(Variables!$B$5:$B$105,MATCH($A878,Variables!$A$5:$A$105,0))&amp;IF($C878="",""," | "&amp;INDEX(Mapping!$B$5:$B$26,MATCH($C878,Mapping!$A$5:$A$26,0))&amp;" | "&amp;INDEX(Mapping!$B$30:$B$41,MATCH($B878,Mapping!$A$30:$A$41,0)))</f>
        <v/>
      </c>
      <c r="I878" s="14">
        <f>INDEX(Variables!$C$5:$C$105,MATCH($A878,Variables!$A$5:$A$105,0))</f>
        <v/>
      </c>
      <c r="J878" s="14">
        <f>INDEX(Variables!$E$5:$E$105,MATCH($A878,Variables!$A$5:$A$105,0))</f>
        <v/>
      </c>
      <c r="K878" s="11">
        <f>LOWER(Settings!$C$4)&amp;".mit."&amp;$A878&amp;IF($C878="","","."&amp;$C878&amp;"."&amp;$B878)&amp;IF(INDEX(Variables!$D$5:$D$105,MATCH($A878,Variables!$A$5:$A$105,0))="","","."&amp;INDEX(Variables!$D$5:$D$105,MATCH($A878,Variables!$A$5:$A$105,0)))&amp;"."&amp;K$5</f>
        <v/>
      </c>
      <c r="L878" s="38">
        <f>L$194*$D878*INDEX(L$121:L$137,$E878)*(1-INDEX(L$151:L$167,$E878))</f>
        <v/>
      </c>
      <c r="M878" s="37">
        <f>M$194*$D878*INDEX(M$121:M$137,$E878)*(1-INDEX(M$151:M$167,$E878))</f>
        <v/>
      </c>
      <c r="N878" s="37">
        <f>N$194*$D878*INDEX(N$121:N$137,$E878)*(1-INDEX(N$151:N$167,$E878))</f>
        <v/>
      </c>
      <c r="O878" s="37">
        <f>O$194*$D878*INDEX(O$121:O$137,$E878)*(1-INDEX(O$151:O$167,$E878))</f>
        <v/>
      </c>
      <c r="P878" s="37">
        <f>P$194*$D878*INDEX(P$121:P$137,$E878)*(1-INDEX(P$151:P$167,$E878))</f>
        <v/>
      </c>
      <c r="Q878" s="37">
        <f>Q$194*$D878*INDEX(Q$121:Q$137,$E878)*(1-INDEX(Q$151:Q$167,$E878))</f>
        <v/>
      </c>
      <c r="R878" s="37">
        <f>R$194*$D878*INDEX(R$121:R$137,$E878)*(1-INDEX(R$151:R$167,$E878))</f>
        <v/>
      </c>
      <c r="S878" s="37">
        <f>S$194*$D878*INDEX(S$121:S$137,$E878)*(1-INDEX(S$151:S$167,$E878))</f>
        <v/>
      </c>
      <c r="T878" s="37">
        <f>T$194*$D878*INDEX(T$121:T$137,$E878)*(1-INDEX(T$151:T$167,$E878))</f>
        <v/>
      </c>
      <c r="U878" s="37">
        <f>U$194*$D878*INDEX(U$121:U$137,$E878)*(1-INDEX(U$151:U$167,$E878))</f>
        <v/>
      </c>
      <c r="V878" s="37">
        <f>V$194*$D878*INDEX(V$121:V$137,$E878)*(1-INDEX(V$151:V$167,$E878))</f>
        <v/>
      </c>
      <c r="W878" s="37">
        <f>W$194*$D878*INDEX(W$121:W$137,$E878)*(1-INDEX(W$151:W$167,$E878))</f>
        <v/>
      </c>
      <c r="X878" s="37">
        <f>X$194*$D878*INDEX(X$121:X$137,$E878)*(1-INDEX(X$151:X$167,$E878))</f>
        <v/>
      </c>
      <c r="Y878" s="37">
        <f>Y$194*$D878*INDEX(Y$121:Y$137,$E878)*(1-INDEX(Y$151:Y$167,$E878))</f>
        <v/>
      </c>
      <c r="Z878" s="37">
        <f>Z$194*$D878*INDEX(Z$121:Z$137,$E878)*(1-INDEX(Z$151:Z$167,$E878))</f>
        <v/>
      </c>
      <c r="AA878" s="37">
        <f>AA$194*$D878*INDEX(AA$121:AA$137,$E878)*(1-INDEX(AA$151:AA$167,$E878))</f>
        <v/>
      </c>
      <c r="AB878" s="37">
        <f>AB$194*$D878*INDEX(AB$121:AB$137,$E878)*(1-INDEX(AB$151:AB$167,$E878))</f>
        <v/>
      </c>
      <c r="AC878" s="37">
        <f>AC$194*$D878*INDEX(AC$121:AC$137,$E878)*(1-INDEX(AC$151:AC$167,$E878))</f>
        <v/>
      </c>
      <c r="AD878" s="40">
        <f>ETSCOST(AD$194,$D878,INDEX(AD$121:AD$137,$E878),INDEX(AD$151:AD$167,$E878))</f>
        <v/>
      </c>
      <c r="AF878" s="11">
        <f>LOWER(Settings!$C$4)&amp;".mit."&amp;$A878&amp;IF($C878="","","."&amp;$C878&amp;"."&amp;$B878)&amp;IF(INDEX(Variables!$D$5:$D$105,MATCH($A878,Variables!$A$5:$A$105,0))="","","."&amp;INDEX(Variables!$D$5:$D$105,MATCH($A878,Variables!$A$5:$A$105,0)))&amp;"."&amp;AF$5</f>
        <v/>
      </c>
      <c r="AG878" s="38">
        <f>AG$194*$D878*INDEX(AG$121:AG$137,$E878)*(1-INDEX(AG$151:AG$167,$E878))</f>
        <v/>
      </c>
      <c r="AH878" s="37">
        <f>AH$194*$D878*INDEX(AH$121:AH$137,$E878)*(1-INDEX(AH$151:AH$167,$E878))</f>
        <v/>
      </c>
      <c r="AI878" s="37">
        <f>AI$194*$D878*INDEX(AI$121:AI$137,$E878)*(1-INDEX(AI$151:AI$167,$E878))</f>
        <v/>
      </c>
      <c r="AJ878" s="37">
        <f>AJ$194*$D878*INDEX(AJ$121:AJ$137,$E878)*(1-INDEX(AJ$151:AJ$167,$E878))</f>
        <v/>
      </c>
      <c r="AK878" s="37">
        <f>AK$194*$D878*INDEX(AK$121:AK$137,$E878)*(1-INDEX(AK$151:AK$167,$E878))</f>
        <v/>
      </c>
      <c r="AL878" s="37">
        <f>AL$194*$D878*INDEX(AL$121:AL$137,$E878)*(1-INDEX(AL$151:AL$167,$E878))</f>
        <v/>
      </c>
      <c r="AM878" s="37">
        <f>AM$194*$D878*INDEX(AM$121:AM$137,$E878)*(1-INDEX(AM$151:AM$167,$E878))</f>
        <v/>
      </c>
      <c r="AN878" s="37">
        <f>AN$194*$D878*INDEX(AN$121:AN$137,$E878)*(1-INDEX(AN$151:AN$167,$E878))</f>
        <v/>
      </c>
      <c r="AO878" s="37">
        <f>AO$194*$D878*INDEX(AO$121:AO$137,$E878)*(1-INDEX(AO$151:AO$167,$E878))</f>
        <v/>
      </c>
      <c r="AP878" s="37">
        <f>AP$194*$D878*INDEX(AP$121:AP$137,$E878)*(1-INDEX(AP$151:AP$167,$E878))</f>
        <v/>
      </c>
      <c r="AQ878" s="37">
        <f>AQ$194*$D878*INDEX(AQ$121:AQ$137,$E878)*(1-INDEX(AQ$151:AQ$167,$E878))</f>
        <v/>
      </c>
      <c r="AR878" s="37">
        <f>AR$194*$D878*INDEX(AR$121:AR$137,$E878)*(1-INDEX(AR$151:AR$167,$E878))</f>
        <v/>
      </c>
      <c r="AS878" s="37">
        <f>AS$194*$D878*INDEX(AS$121:AS$137,$E878)*(1-INDEX(AS$151:AS$167,$E878))</f>
        <v/>
      </c>
      <c r="AT878" s="37">
        <f>AT$194*$D878*INDEX(AT$121:AT$137,$E878)*(1-INDEX(AT$151:AT$167,$E878))</f>
        <v/>
      </c>
      <c r="AU878" s="37">
        <f>AU$194*$D878*INDEX(AU$121:AU$137,$E878)*(1-INDEX(AU$151:AU$167,$E878))</f>
        <v/>
      </c>
      <c r="AV878" s="37">
        <f>AV$194*$D878*INDEX(AV$121:AV$137,$E878)*(1-INDEX(AV$151:AV$167,$E878))</f>
        <v/>
      </c>
      <c r="AW878" s="37">
        <f>AW$194*$D878*INDEX(AW$121:AW$137,$E878)*(1-INDEX(AW$151:AW$167,$E878))</f>
        <v/>
      </c>
      <c r="AX878" s="37">
        <f>AX$194*$D878*INDEX(AX$121:AX$137,$E878)*(1-INDEX(AX$151:AX$167,$E878))</f>
        <v/>
      </c>
      <c r="AY878" s="40">
        <f>ETSCOST(AY$194,$D878,INDEX(AY$121:AY$137,$E878),INDEX(AY$151:AY$167,$E878))</f>
        <v/>
      </c>
    </row>
    <row r="879" hidden="1" outlineLevel="2">
      <c r="A879" s="14" t="inlineStr">
        <is>
          <t>ets</t>
        </is>
      </c>
      <c r="B879" s="14" t="inlineStr">
        <is>
          <t>die</t>
        </is>
      </c>
      <c r="C879" s="14" t="inlineStr">
        <is>
          <t>foo</t>
        </is>
      </c>
      <c r="D879" s="37">
        <f>INDEX(Inputs!$T$5:$T$132,MATCH($B879&amp;"|"&amp;$C879,Inputs!$A$5:$A$132,0))</f>
        <v/>
      </c>
      <c r="E879" s="37">
        <f>INDEX(Inputs!$K$5:$K$132,MATCH($B879&amp;"|"&amp;$C879,Inputs!$A$5:$A$132,0))</f>
        <v/>
      </c>
      <c r="F879" s="36" t="n"/>
      <c r="G879" s="36" t="n"/>
      <c r="H879" s="14">
        <f>INDEX(Variables!$B$5:$B$105,MATCH($A879,Variables!$A$5:$A$105,0))&amp;IF($C879="",""," | "&amp;INDEX(Mapping!$B$5:$B$26,MATCH($C879,Mapping!$A$5:$A$26,0))&amp;" | "&amp;INDEX(Mapping!$B$30:$B$41,MATCH($B879,Mapping!$A$30:$A$41,0)))</f>
        <v/>
      </c>
      <c r="I879" s="14">
        <f>INDEX(Variables!$C$5:$C$105,MATCH($A879,Variables!$A$5:$A$105,0))</f>
        <v/>
      </c>
      <c r="J879" s="14">
        <f>INDEX(Variables!$E$5:$E$105,MATCH($A879,Variables!$A$5:$A$105,0))</f>
        <v/>
      </c>
      <c r="K879" s="11">
        <f>LOWER(Settings!$C$4)&amp;".mit."&amp;$A879&amp;IF($C879="","","."&amp;$C879&amp;"."&amp;$B879)&amp;IF(INDEX(Variables!$D$5:$D$105,MATCH($A879,Variables!$A$5:$A$105,0))="","","."&amp;INDEX(Variables!$D$5:$D$105,MATCH($A879,Variables!$A$5:$A$105,0)))&amp;"."&amp;K$5</f>
        <v/>
      </c>
      <c r="L879" s="38">
        <f>L$194*$D879*INDEX(L$121:L$137,$E879)*(1-INDEX(L$151:L$167,$E879))</f>
        <v/>
      </c>
      <c r="M879" s="37">
        <f>M$194*$D879*INDEX(M$121:M$137,$E879)*(1-INDEX(M$151:M$167,$E879))</f>
        <v/>
      </c>
      <c r="N879" s="37">
        <f>N$194*$D879*INDEX(N$121:N$137,$E879)*(1-INDEX(N$151:N$167,$E879))</f>
        <v/>
      </c>
      <c r="O879" s="37">
        <f>O$194*$D879*INDEX(O$121:O$137,$E879)*(1-INDEX(O$151:O$167,$E879))</f>
        <v/>
      </c>
      <c r="P879" s="37">
        <f>P$194*$D879*INDEX(P$121:P$137,$E879)*(1-INDEX(P$151:P$167,$E879))</f>
        <v/>
      </c>
      <c r="Q879" s="37">
        <f>Q$194*$D879*INDEX(Q$121:Q$137,$E879)*(1-INDEX(Q$151:Q$167,$E879))</f>
        <v/>
      </c>
      <c r="R879" s="37">
        <f>R$194*$D879*INDEX(R$121:R$137,$E879)*(1-INDEX(R$151:R$167,$E879))</f>
        <v/>
      </c>
      <c r="S879" s="37">
        <f>S$194*$D879*INDEX(S$121:S$137,$E879)*(1-INDEX(S$151:S$167,$E879))</f>
        <v/>
      </c>
      <c r="T879" s="37">
        <f>T$194*$D879*INDEX(T$121:T$137,$E879)*(1-INDEX(T$151:T$167,$E879))</f>
        <v/>
      </c>
      <c r="U879" s="37">
        <f>U$194*$D879*INDEX(U$121:U$137,$E879)*(1-INDEX(U$151:U$167,$E879))</f>
        <v/>
      </c>
      <c r="V879" s="37">
        <f>V$194*$D879*INDEX(V$121:V$137,$E879)*(1-INDEX(V$151:V$167,$E879))</f>
        <v/>
      </c>
      <c r="W879" s="37">
        <f>W$194*$D879*INDEX(W$121:W$137,$E879)*(1-INDEX(W$151:W$167,$E879))</f>
        <v/>
      </c>
      <c r="X879" s="37">
        <f>X$194*$D879*INDEX(X$121:X$137,$E879)*(1-INDEX(X$151:X$167,$E879))</f>
        <v/>
      </c>
      <c r="Y879" s="37">
        <f>Y$194*$D879*INDEX(Y$121:Y$137,$E879)*(1-INDEX(Y$151:Y$167,$E879))</f>
        <v/>
      </c>
      <c r="Z879" s="37">
        <f>Z$194*$D879*INDEX(Z$121:Z$137,$E879)*(1-INDEX(Z$151:Z$167,$E879))</f>
        <v/>
      </c>
      <c r="AA879" s="37">
        <f>AA$194*$D879*INDEX(AA$121:AA$137,$E879)*(1-INDEX(AA$151:AA$167,$E879))</f>
        <v/>
      </c>
      <c r="AB879" s="37">
        <f>AB$194*$D879*INDEX(AB$121:AB$137,$E879)*(1-INDEX(AB$151:AB$167,$E879))</f>
        <v/>
      </c>
      <c r="AC879" s="37">
        <f>AC$194*$D879*INDEX(AC$121:AC$137,$E879)*(1-INDEX(AC$151:AC$167,$E879))</f>
        <v/>
      </c>
      <c r="AD879" s="40">
        <f>ETSCOST(AD$194,$D879,INDEX(AD$121:AD$137,$E879),INDEX(AD$151:AD$167,$E879))</f>
        <v/>
      </c>
      <c r="AF879" s="11">
        <f>LOWER(Settings!$C$4)&amp;".mit."&amp;$A879&amp;IF($C879="","","."&amp;$C879&amp;"."&amp;$B879)&amp;IF(INDEX(Variables!$D$5:$D$105,MATCH($A879,Variables!$A$5:$A$105,0))="","","."&amp;INDEX(Variables!$D$5:$D$105,MATCH($A879,Variables!$A$5:$A$105,0)))&amp;"."&amp;AF$5</f>
        <v/>
      </c>
      <c r="AG879" s="38">
        <f>AG$194*$D879*INDEX(AG$121:AG$137,$E879)*(1-INDEX(AG$151:AG$167,$E879))</f>
        <v/>
      </c>
      <c r="AH879" s="37">
        <f>AH$194*$D879*INDEX(AH$121:AH$137,$E879)*(1-INDEX(AH$151:AH$167,$E879))</f>
        <v/>
      </c>
      <c r="AI879" s="37">
        <f>AI$194*$D879*INDEX(AI$121:AI$137,$E879)*(1-INDEX(AI$151:AI$167,$E879))</f>
        <v/>
      </c>
      <c r="AJ879" s="37">
        <f>AJ$194*$D879*INDEX(AJ$121:AJ$137,$E879)*(1-INDEX(AJ$151:AJ$167,$E879))</f>
        <v/>
      </c>
      <c r="AK879" s="37">
        <f>AK$194*$D879*INDEX(AK$121:AK$137,$E879)*(1-INDEX(AK$151:AK$167,$E879))</f>
        <v/>
      </c>
      <c r="AL879" s="37">
        <f>AL$194*$D879*INDEX(AL$121:AL$137,$E879)*(1-INDEX(AL$151:AL$167,$E879))</f>
        <v/>
      </c>
      <c r="AM879" s="37">
        <f>AM$194*$D879*INDEX(AM$121:AM$137,$E879)*(1-INDEX(AM$151:AM$167,$E879))</f>
        <v/>
      </c>
      <c r="AN879" s="37">
        <f>AN$194*$D879*INDEX(AN$121:AN$137,$E879)*(1-INDEX(AN$151:AN$167,$E879))</f>
        <v/>
      </c>
      <c r="AO879" s="37">
        <f>AO$194*$D879*INDEX(AO$121:AO$137,$E879)*(1-INDEX(AO$151:AO$167,$E879))</f>
        <v/>
      </c>
      <c r="AP879" s="37">
        <f>AP$194*$D879*INDEX(AP$121:AP$137,$E879)*(1-INDEX(AP$151:AP$167,$E879))</f>
        <v/>
      </c>
      <c r="AQ879" s="37">
        <f>AQ$194*$D879*INDEX(AQ$121:AQ$137,$E879)*(1-INDEX(AQ$151:AQ$167,$E879))</f>
        <v/>
      </c>
      <c r="AR879" s="37">
        <f>AR$194*$D879*INDEX(AR$121:AR$137,$E879)*(1-INDEX(AR$151:AR$167,$E879))</f>
        <v/>
      </c>
      <c r="AS879" s="37">
        <f>AS$194*$D879*INDEX(AS$121:AS$137,$E879)*(1-INDEX(AS$151:AS$167,$E879))</f>
        <v/>
      </c>
      <c r="AT879" s="37">
        <f>AT$194*$D879*INDEX(AT$121:AT$137,$E879)*(1-INDEX(AT$151:AT$167,$E879))</f>
        <v/>
      </c>
      <c r="AU879" s="37">
        <f>AU$194*$D879*INDEX(AU$121:AU$137,$E879)*(1-INDEX(AU$151:AU$167,$E879))</f>
        <v/>
      </c>
      <c r="AV879" s="37">
        <f>AV$194*$D879*INDEX(AV$121:AV$137,$E879)*(1-INDEX(AV$151:AV$167,$E879))</f>
        <v/>
      </c>
      <c r="AW879" s="37">
        <f>AW$194*$D879*INDEX(AW$121:AW$137,$E879)*(1-INDEX(AW$151:AW$167,$E879))</f>
        <v/>
      </c>
      <c r="AX879" s="37">
        <f>AX$194*$D879*INDEX(AX$121:AX$137,$E879)*(1-INDEX(AX$151:AX$167,$E879))</f>
        <v/>
      </c>
      <c r="AY879" s="40">
        <f>ETSCOST(AY$194,$D879,INDEX(AY$121:AY$137,$E879),INDEX(AY$151:AY$167,$E879))</f>
        <v/>
      </c>
    </row>
    <row r="880" hidden="1" outlineLevel="2">
      <c r="A880" s="14" t="inlineStr">
        <is>
          <t>ets</t>
        </is>
      </c>
      <c r="B880" s="14" t="inlineStr">
        <is>
          <t>lpg</t>
        </is>
      </c>
      <c r="C880" s="14" t="inlineStr">
        <is>
          <t>foo</t>
        </is>
      </c>
      <c r="D880" s="37">
        <f>INDEX(Inputs!$T$5:$T$132,MATCH($B880&amp;"|"&amp;$C880,Inputs!$A$5:$A$132,0))</f>
        <v/>
      </c>
      <c r="E880" s="37">
        <f>INDEX(Inputs!$K$5:$K$132,MATCH($B880&amp;"|"&amp;$C880,Inputs!$A$5:$A$132,0))</f>
        <v/>
      </c>
      <c r="F880" s="36" t="n"/>
      <c r="G880" s="36" t="n"/>
      <c r="H880" s="14">
        <f>INDEX(Variables!$B$5:$B$105,MATCH($A880,Variables!$A$5:$A$105,0))&amp;IF($C880="",""," | "&amp;INDEX(Mapping!$B$5:$B$26,MATCH($C880,Mapping!$A$5:$A$26,0))&amp;" | "&amp;INDEX(Mapping!$B$30:$B$41,MATCH($B880,Mapping!$A$30:$A$41,0)))</f>
        <v/>
      </c>
      <c r="I880" s="14">
        <f>INDEX(Variables!$C$5:$C$105,MATCH($A880,Variables!$A$5:$A$105,0))</f>
        <v/>
      </c>
      <c r="J880" s="14">
        <f>INDEX(Variables!$E$5:$E$105,MATCH($A880,Variables!$A$5:$A$105,0))</f>
        <v/>
      </c>
      <c r="K880" s="11">
        <f>LOWER(Settings!$C$4)&amp;".mit."&amp;$A880&amp;IF($C880="","","."&amp;$C880&amp;"."&amp;$B880)&amp;IF(INDEX(Variables!$D$5:$D$105,MATCH($A880,Variables!$A$5:$A$105,0))="","","."&amp;INDEX(Variables!$D$5:$D$105,MATCH($A880,Variables!$A$5:$A$105,0)))&amp;"."&amp;K$5</f>
        <v/>
      </c>
      <c r="L880" s="38">
        <f>L$194*$D880*INDEX(L$121:L$137,$E880)*(1-INDEX(L$151:L$167,$E880))</f>
        <v/>
      </c>
      <c r="M880" s="37">
        <f>M$194*$D880*INDEX(M$121:M$137,$E880)*(1-INDEX(M$151:M$167,$E880))</f>
        <v/>
      </c>
      <c r="N880" s="37">
        <f>N$194*$D880*INDEX(N$121:N$137,$E880)*(1-INDEX(N$151:N$167,$E880))</f>
        <v/>
      </c>
      <c r="O880" s="37">
        <f>O$194*$D880*INDEX(O$121:O$137,$E880)*(1-INDEX(O$151:O$167,$E880))</f>
        <v/>
      </c>
      <c r="P880" s="37">
        <f>P$194*$D880*INDEX(P$121:P$137,$E880)*(1-INDEX(P$151:P$167,$E880))</f>
        <v/>
      </c>
      <c r="Q880" s="37">
        <f>Q$194*$D880*INDEX(Q$121:Q$137,$E880)*(1-INDEX(Q$151:Q$167,$E880))</f>
        <v/>
      </c>
      <c r="R880" s="37">
        <f>R$194*$D880*INDEX(R$121:R$137,$E880)*(1-INDEX(R$151:R$167,$E880))</f>
        <v/>
      </c>
      <c r="S880" s="37">
        <f>S$194*$D880*INDEX(S$121:S$137,$E880)*(1-INDEX(S$151:S$167,$E880))</f>
        <v/>
      </c>
      <c r="T880" s="37">
        <f>T$194*$D880*INDEX(T$121:T$137,$E880)*(1-INDEX(T$151:T$167,$E880))</f>
        <v/>
      </c>
      <c r="U880" s="37">
        <f>U$194*$D880*INDEX(U$121:U$137,$E880)*(1-INDEX(U$151:U$167,$E880))</f>
        <v/>
      </c>
      <c r="V880" s="37">
        <f>V$194*$D880*INDEX(V$121:V$137,$E880)*(1-INDEX(V$151:V$167,$E880))</f>
        <v/>
      </c>
      <c r="W880" s="37">
        <f>W$194*$D880*INDEX(W$121:W$137,$E880)*(1-INDEX(W$151:W$167,$E880))</f>
        <v/>
      </c>
      <c r="X880" s="37">
        <f>X$194*$D880*INDEX(X$121:X$137,$E880)*(1-INDEX(X$151:X$167,$E880))</f>
        <v/>
      </c>
      <c r="Y880" s="37">
        <f>Y$194*$D880*INDEX(Y$121:Y$137,$E880)*(1-INDEX(Y$151:Y$167,$E880))</f>
        <v/>
      </c>
      <c r="Z880" s="37">
        <f>Z$194*$D880*INDEX(Z$121:Z$137,$E880)*(1-INDEX(Z$151:Z$167,$E880))</f>
        <v/>
      </c>
      <c r="AA880" s="37">
        <f>AA$194*$D880*INDEX(AA$121:AA$137,$E880)*(1-INDEX(AA$151:AA$167,$E880))</f>
        <v/>
      </c>
      <c r="AB880" s="37">
        <f>AB$194*$D880*INDEX(AB$121:AB$137,$E880)*(1-INDEX(AB$151:AB$167,$E880))</f>
        <v/>
      </c>
      <c r="AC880" s="37">
        <f>AC$194*$D880*INDEX(AC$121:AC$137,$E880)*(1-INDEX(AC$151:AC$167,$E880))</f>
        <v/>
      </c>
      <c r="AD880" s="40">
        <f>ETSCOST(AD$194,$D880,INDEX(AD$121:AD$137,$E880),INDEX(AD$151:AD$167,$E880))</f>
        <v/>
      </c>
      <c r="AF880" s="11">
        <f>LOWER(Settings!$C$4)&amp;".mit."&amp;$A880&amp;IF($C880="","","."&amp;$C880&amp;"."&amp;$B880)&amp;IF(INDEX(Variables!$D$5:$D$105,MATCH($A880,Variables!$A$5:$A$105,0))="","","."&amp;INDEX(Variables!$D$5:$D$105,MATCH($A880,Variables!$A$5:$A$105,0)))&amp;"."&amp;AF$5</f>
        <v/>
      </c>
      <c r="AG880" s="38">
        <f>AG$194*$D880*INDEX(AG$121:AG$137,$E880)*(1-INDEX(AG$151:AG$167,$E880))</f>
        <v/>
      </c>
      <c r="AH880" s="37">
        <f>AH$194*$D880*INDEX(AH$121:AH$137,$E880)*(1-INDEX(AH$151:AH$167,$E880))</f>
        <v/>
      </c>
      <c r="AI880" s="37">
        <f>AI$194*$D880*INDEX(AI$121:AI$137,$E880)*(1-INDEX(AI$151:AI$167,$E880))</f>
        <v/>
      </c>
      <c r="AJ880" s="37">
        <f>AJ$194*$D880*INDEX(AJ$121:AJ$137,$E880)*(1-INDEX(AJ$151:AJ$167,$E880))</f>
        <v/>
      </c>
      <c r="AK880" s="37">
        <f>AK$194*$D880*INDEX(AK$121:AK$137,$E880)*(1-INDEX(AK$151:AK$167,$E880))</f>
        <v/>
      </c>
      <c r="AL880" s="37">
        <f>AL$194*$D880*INDEX(AL$121:AL$137,$E880)*(1-INDEX(AL$151:AL$167,$E880))</f>
        <v/>
      </c>
      <c r="AM880" s="37">
        <f>AM$194*$D880*INDEX(AM$121:AM$137,$E880)*(1-INDEX(AM$151:AM$167,$E880))</f>
        <v/>
      </c>
      <c r="AN880" s="37">
        <f>AN$194*$D880*INDEX(AN$121:AN$137,$E880)*(1-INDEX(AN$151:AN$167,$E880))</f>
        <v/>
      </c>
      <c r="AO880" s="37">
        <f>AO$194*$D880*INDEX(AO$121:AO$137,$E880)*(1-INDEX(AO$151:AO$167,$E880))</f>
        <v/>
      </c>
      <c r="AP880" s="37">
        <f>AP$194*$D880*INDEX(AP$121:AP$137,$E880)*(1-INDEX(AP$151:AP$167,$E880))</f>
        <v/>
      </c>
      <c r="AQ880" s="37">
        <f>AQ$194*$D880*INDEX(AQ$121:AQ$137,$E880)*(1-INDEX(AQ$151:AQ$167,$E880))</f>
        <v/>
      </c>
      <c r="AR880" s="37">
        <f>AR$194*$D880*INDEX(AR$121:AR$137,$E880)*(1-INDEX(AR$151:AR$167,$E880))</f>
        <v/>
      </c>
      <c r="AS880" s="37">
        <f>AS$194*$D880*INDEX(AS$121:AS$137,$E880)*(1-INDEX(AS$151:AS$167,$E880))</f>
        <v/>
      </c>
      <c r="AT880" s="37">
        <f>AT$194*$D880*INDEX(AT$121:AT$137,$E880)*(1-INDEX(AT$151:AT$167,$E880))</f>
        <v/>
      </c>
      <c r="AU880" s="37">
        <f>AU$194*$D880*INDEX(AU$121:AU$137,$E880)*(1-INDEX(AU$151:AU$167,$E880))</f>
        <v/>
      </c>
      <c r="AV880" s="37">
        <f>AV$194*$D880*INDEX(AV$121:AV$137,$E880)*(1-INDEX(AV$151:AV$167,$E880))</f>
        <v/>
      </c>
      <c r="AW880" s="37">
        <f>AW$194*$D880*INDEX(AW$121:AW$137,$E880)*(1-INDEX(AW$151:AW$167,$E880))</f>
        <v/>
      </c>
      <c r="AX880" s="37">
        <f>AX$194*$D880*INDEX(AX$121:AX$137,$E880)*(1-INDEX(AX$151:AX$167,$E880))</f>
        <v/>
      </c>
      <c r="AY880" s="40">
        <f>ETSCOST(AY$194,$D880,INDEX(AY$121:AY$137,$E880),INDEX(AY$151:AY$167,$E880))</f>
        <v/>
      </c>
    </row>
    <row r="881" hidden="1" outlineLevel="2">
      <c r="A881" s="14" t="inlineStr">
        <is>
          <t>ets</t>
        </is>
      </c>
      <c r="B881" s="14" t="inlineStr">
        <is>
          <t>ker</t>
        </is>
      </c>
      <c r="C881" s="14" t="inlineStr">
        <is>
          <t>foo</t>
        </is>
      </c>
      <c r="D881" s="37">
        <f>INDEX(Inputs!$T$5:$T$132,MATCH($B881&amp;"|"&amp;$C881,Inputs!$A$5:$A$132,0))</f>
        <v/>
      </c>
      <c r="E881" s="37">
        <f>INDEX(Inputs!$K$5:$K$132,MATCH($B881&amp;"|"&amp;$C881,Inputs!$A$5:$A$132,0))</f>
        <v/>
      </c>
      <c r="F881" s="36" t="n"/>
      <c r="G881" s="36" t="n"/>
      <c r="H881" s="14">
        <f>INDEX(Variables!$B$5:$B$105,MATCH($A881,Variables!$A$5:$A$105,0))&amp;IF($C881="",""," | "&amp;INDEX(Mapping!$B$5:$B$26,MATCH($C881,Mapping!$A$5:$A$26,0))&amp;" | "&amp;INDEX(Mapping!$B$30:$B$41,MATCH($B881,Mapping!$A$30:$A$41,0)))</f>
        <v/>
      </c>
      <c r="I881" s="14">
        <f>INDEX(Variables!$C$5:$C$105,MATCH($A881,Variables!$A$5:$A$105,0))</f>
        <v/>
      </c>
      <c r="J881" s="14">
        <f>INDEX(Variables!$E$5:$E$105,MATCH($A881,Variables!$A$5:$A$105,0))</f>
        <v/>
      </c>
      <c r="K881" s="11">
        <f>LOWER(Settings!$C$4)&amp;".mit."&amp;$A881&amp;IF($C881="","","."&amp;$C881&amp;"."&amp;$B881)&amp;IF(INDEX(Variables!$D$5:$D$105,MATCH($A881,Variables!$A$5:$A$105,0))="","","."&amp;INDEX(Variables!$D$5:$D$105,MATCH($A881,Variables!$A$5:$A$105,0)))&amp;"."&amp;K$5</f>
        <v/>
      </c>
      <c r="L881" s="38">
        <f>L$194*$D881*INDEX(L$121:L$137,$E881)*(1-INDEX(L$151:L$167,$E881))</f>
        <v/>
      </c>
      <c r="M881" s="37">
        <f>M$194*$D881*INDEX(M$121:M$137,$E881)*(1-INDEX(M$151:M$167,$E881))</f>
        <v/>
      </c>
      <c r="N881" s="37">
        <f>N$194*$D881*INDEX(N$121:N$137,$E881)*(1-INDEX(N$151:N$167,$E881))</f>
        <v/>
      </c>
      <c r="O881" s="37">
        <f>O$194*$D881*INDEX(O$121:O$137,$E881)*(1-INDEX(O$151:O$167,$E881))</f>
        <v/>
      </c>
      <c r="P881" s="37">
        <f>P$194*$D881*INDEX(P$121:P$137,$E881)*(1-INDEX(P$151:P$167,$E881))</f>
        <v/>
      </c>
      <c r="Q881" s="37">
        <f>Q$194*$D881*INDEX(Q$121:Q$137,$E881)*(1-INDEX(Q$151:Q$167,$E881))</f>
        <v/>
      </c>
      <c r="R881" s="37">
        <f>R$194*$D881*INDEX(R$121:R$137,$E881)*(1-INDEX(R$151:R$167,$E881))</f>
        <v/>
      </c>
      <c r="S881" s="37">
        <f>S$194*$D881*INDEX(S$121:S$137,$E881)*(1-INDEX(S$151:S$167,$E881))</f>
        <v/>
      </c>
      <c r="T881" s="37">
        <f>T$194*$D881*INDEX(T$121:T$137,$E881)*(1-INDEX(T$151:T$167,$E881))</f>
        <v/>
      </c>
      <c r="U881" s="37">
        <f>U$194*$D881*INDEX(U$121:U$137,$E881)*(1-INDEX(U$151:U$167,$E881))</f>
        <v/>
      </c>
      <c r="V881" s="37">
        <f>V$194*$D881*INDEX(V$121:V$137,$E881)*(1-INDEX(V$151:V$167,$E881))</f>
        <v/>
      </c>
      <c r="W881" s="37">
        <f>W$194*$D881*INDEX(W$121:W$137,$E881)*(1-INDEX(W$151:W$167,$E881))</f>
        <v/>
      </c>
      <c r="X881" s="37">
        <f>X$194*$D881*INDEX(X$121:X$137,$E881)*(1-INDEX(X$151:X$167,$E881))</f>
        <v/>
      </c>
      <c r="Y881" s="37">
        <f>Y$194*$D881*INDEX(Y$121:Y$137,$E881)*(1-INDEX(Y$151:Y$167,$E881))</f>
        <v/>
      </c>
      <c r="Z881" s="37">
        <f>Z$194*$D881*INDEX(Z$121:Z$137,$E881)*(1-INDEX(Z$151:Z$167,$E881))</f>
        <v/>
      </c>
      <c r="AA881" s="37">
        <f>AA$194*$D881*INDEX(AA$121:AA$137,$E881)*(1-INDEX(AA$151:AA$167,$E881))</f>
        <v/>
      </c>
      <c r="AB881" s="37">
        <f>AB$194*$D881*INDEX(AB$121:AB$137,$E881)*(1-INDEX(AB$151:AB$167,$E881))</f>
        <v/>
      </c>
      <c r="AC881" s="37">
        <f>AC$194*$D881*INDEX(AC$121:AC$137,$E881)*(1-INDEX(AC$151:AC$167,$E881))</f>
        <v/>
      </c>
      <c r="AD881" s="40">
        <f>ETSCOST(AD$194,$D881,INDEX(AD$121:AD$137,$E881),INDEX(AD$151:AD$167,$E881))</f>
        <v/>
      </c>
      <c r="AF881" s="11">
        <f>LOWER(Settings!$C$4)&amp;".mit."&amp;$A881&amp;IF($C881="","","."&amp;$C881&amp;"."&amp;$B881)&amp;IF(INDEX(Variables!$D$5:$D$105,MATCH($A881,Variables!$A$5:$A$105,0))="","","."&amp;INDEX(Variables!$D$5:$D$105,MATCH($A881,Variables!$A$5:$A$105,0)))&amp;"."&amp;AF$5</f>
        <v/>
      </c>
      <c r="AG881" s="38">
        <f>AG$194*$D881*INDEX(AG$121:AG$137,$E881)*(1-INDEX(AG$151:AG$167,$E881))</f>
        <v/>
      </c>
      <c r="AH881" s="37">
        <f>AH$194*$D881*INDEX(AH$121:AH$137,$E881)*(1-INDEX(AH$151:AH$167,$E881))</f>
        <v/>
      </c>
      <c r="AI881" s="37">
        <f>AI$194*$D881*INDEX(AI$121:AI$137,$E881)*(1-INDEX(AI$151:AI$167,$E881))</f>
        <v/>
      </c>
      <c r="AJ881" s="37">
        <f>AJ$194*$D881*INDEX(AJ$121:AJ$137,$E881)*(1-INDEX(AJ$151:AJ$167,$E881))</f>
        <v/>
      </c>
      <c r="AK881" s="37">
        <f>AK$194*$D881*INDEX(AK$121:AK$137,$E881)*(1-INDEX(AK$151:AK$167,$E881))</f>
        <v/>
      </c>
      <c r="AL881" s="37">
        <f>AL$194*$D881*INDEX(AL$121:AL$137,$E881)*(1-INDEX(AL$151:AL$167,$E881))</f>
        <v/>
      </c>
      <c r="AM881" s="37">
        <f>AM$194*$D881*INDEX(AM$121:AM$137,$E881)*(1-INDEX(AM$151:AM$167,$E881))</f>
        <v/>
      </c>
      <c r="AN881" s="37">
        <f>AN$194*$D881*INDEX(AN$121:AN$137,$E881)*(1-INDEX(AN$151:AN$167,$E881))</f>
        <v/>
      </c>
      <c r="AO881" s="37">
        <f>AO$194*$D881*INDEX(AO$121:AO$137,$E881)*(1-INDEX(AO$151:AO$167,$E881))</f>
        <v/>
      </c>
      <c r="AP881" s="37">
        <f>AP$194*$D881*INDEX(AP$121:AP$137,$E881)*(1-INDEX(AP$151:AP$167,$E881))</f>
        <v/>
      </c>
      <c r="AQ881" s="37">
        <f>AQ$194*$D881*INDEX(AQ$121:AQ$137,$E881)*(1-INDEX(AQ$151:AQ$167,$E881))</f>
        <v/>
      </c>
      <c r="AR881" s="37">
        <f>AR$194*$D881*INDEX(AR$121:AR$137,$E881)*(1-INDEX(AR$151:AR$167,$E881))</f>
        <v/>
      </c>
      <c r="AS881" s="37">
        <f>AS$194*$D881*INDEX(AS$121:AS$137,$E881)*(1-INDEX(AS$151:AS$167,$E881))</f>
        <v/>
      </c>
      <c r="AT881" s="37">
        <f>AT$194*$D881*INDEX(AT$121:AT$137,$E881)*(1-INDEX(AT$151:AT$167,$E881))</f>
        <v/>
      </c>
      <c r="AU881" s="37">
        <f>AU$194*$D881*INDEX(AU$121:AU$137,$E881)*(1-INDEX(AU$151:AU$167,$E881))</f>
        <v/>
      </c>
      <c r="AV881" s="37">
        <f>AV$194*$D881*INDEX(AV$121:AV$137,$E881)*(1-INDEX(AV$151:AV$167,$E881))</f>
        <v/>
      </c>
      <c r="AW881" s="37">
        <f>AW$194*$D881*INDEX(AW$121:AW$137,$E881)*(1-INDEX(AW$151:AW$167,$E881))</f>
        <v/>
      </c>
      <c r="AX881" s="37">
        <f>AX$194*$D881*INDEX(AX$121:AX$137,$E881)*(1-INDEX(AX$151:AX$167,$E881))</f>
        <v/>
      </c>
      <c r="AY881" s="40">
        <f>ETSCOST(AY$194,$D881,INDEX(AY$121:AY$137,$E881),INDEX(AY$151:AY$167,$E881))</f>
        <v/>
      </c>
    </row>
    <row r="882" hidden="1" outlineLevel="2">
      <c r="A882" s="14" t="inlineStr">
        <is>
          <t>ets</t>
        </is>
      </c>
      <c r="B882" s="14" t="inlineStr">
        <is>
          <t>oop</t>
        </is>
      </c>
      <c r="C882" s="14" t="inlineStr">
        <is>
          <t>foo</t>
        </is>
      </c>
      <c r="D882" s="37">
        <f>INDEX(Inputs!$T$5:$T$132,MATCH($B882&amp;"|"&amp;$C882,Inputs!$A$5:$A$132,0))</f>
        <v/>
      </c>
      <c r="E882" s="37">
        <f>INDEX(Inputs!$K$5:$K$132,MATCH($B882&amp;"|"&amp;$C882,Inputs!$A$5:$A$132,0))</f>
        <v/>
      </c>
      <c r="F882" s="36" t="n"/>
      <c r="G882" s="36" t="n"/>
      <c r="H882" s="14">
        <f>INDEX(Variables!$B$5:$B$105,MATCH($A882,Variables!$A$5:$A$105,0))&amp;IF($C882="",""," | "&amp;INDEX(Mapping!$B$5:$B$26,MATCH($C882,Mapping!$A$5:$A$26,0))&amp;" | "&amp;INDEX(Mapping!$B$30:$B$41,MATCH($B882,Mapping!$A$30:$A$41,0)))</f>
        <v/>
      </c>
      <c r="I882" s="14">
        <f>INDEX(Variables!$C$5:$C$105,MATCH($A882,Variables!$A$5:$A$105,0))</f>
        <v/>
      </c>
      <c r="J882" s="14">
        <f>INDEX(Variables!$E$5:$E$105,MATCH($A882,Variables!$A$5:$A$105,0))</f>
        <v/>
      </c>
      <c r="K882" s="11">
        <f>LOWER(Settings!$C$4)&amp;".mit."&amp;$A882&amp;IF($C882="","","."&amp;$C882&amp;"."&amp;$B882)&amp;IF(INDEX(Variables!$D$5:$D$105,MATCH($A882,Variables!$A$5:$A$105,0))="","","."&amp;INDEX(Variables!$D$5:$D$105,MATCH($A882,Variables!$A$5:$A$105,0)))&amp;"."&amp;K$5</f>
        <v/>
      </c>
      <c r="L882" s="38">
        <f>L$194*$D882*INDEX(L$121:L$137,$E882)*(1-INDEX(L$151:L$167,$E882))</f>
        <v/>
      </c>
      <c r="M882" s="37">
        <f>M$194*$D882*INDEX(M$121:M$137,$E882)*(1-INDEX(M$151:M$167,$E882))</f>
        <v/>
      </c>
      <c r="N882" s="37">
        <f>N$194*$D882*INDEX(N$121:N$137,$E882)*(1-INDEX(N$151:N$167,$E882))</f>
        <v/>
      </c>
      <c r="O882" s="37">
        <f>O$194*$D882*INDEX(O$121:O$137,$E882)*(1-INDEX(O$151:O$167,$E882))</f>
        <v/>
      </c>
      <c r="P882" s="37">
        <f>P$194*$D882*INDEX(P$121:P$137,$E882)*(1-INDEX(P$151:P$167,$E882))</f>
        <v/>
      </c>
      <c r="Q882" s="37">
        <f>Q$194*$D882*INDEX(Q$121:Q$137,$E882)*(1-INDEX(Q$151:Q$167,$E882))</f>
        <v/>
      </c>
      <c r="R882" s="37">
        <f>R$194*$D882*INDEX(R$121:R$137,$E882)*(1-INDEX(R$151:R$167,$E882))</f>
        <v/>
      </c>
      <c r="S882" s="37">
        <f>S$194*$D882*INDEX(S$121:S$137,$E882)*(1-INDEX(S$151:S$167,$E882))</f>
        <v/>
      </c>
      <c r="T882" s="37">
        <f>T$194*$D882*INDEX(T$121:T$137,$E882)*(1-INDEX(T$151:T$167,$E882))</f>
        <v/>
      </c>
      <c r="U882" s="37">
        <f>U$194*$D882*INDEX(U$121:U$137,$E882)*(1-INDEX(U$151:U$167,$E882))</f>
        <v/>
      </c>
      <c r="V882" s="37">
        <f>V$194*$D882*INDEX(V$121:V$137,$E882)*(1-INDEX(V$151:V$167,$E882))</f>
        <v/>
      </c>
      <c r="W882" s="37">
        <f>W$194*$D882*INDEX(W$121:W$137,$E882)*(1-INDEX(W$151:W$167,$E882))</f>
        <v/>
      </c>
      <c r="X882" s="37">
        <f>X$194*$D882*INDEX(X$121:X$137,$E882)*(1-INDEX(X$151:X$167,$E882))</f>
        <v/>
      </c>
      <c r="Y882" s="37">
        <f>Y$194*$D882*INDEX(Y$121:Y$137,$E882)*(1-INDEX(Y$151:Y$167,$E882))</f>
        <v/>
      </c>
      <c r="Z882" s="37">
        <f>Z$194*$D882*INDEX(Z$121:Z$137,$E882)*(1-INDEX(Z$151:Z$167,$E882))</f>
        <v/>
      </c>
      <c r="AA882" s="37">
        <f>AA$194*$D882*INDEX(AA$121:AA$137,$E882)*(1-INDEX(AA$151:AA$167,$E882))</f>
        <v/>
      </c>
      <c r="AB882" s="37">
        <f>AB$194*$D882*INDEX(AB$121:AB$137,$E882)*(1-INDEX(AB$151:AB$167,$E882))</f>
        <v/>
      </c>
      <c r="AC882" s="37">
        <f>AC$194*$D882*INDEX(AC$121:AC$137,$E882)*(1-INDEX(AC$151:AC$167,$E882))</f>
        <v/>
      </c>
      <c r="AD882" s="40">
        <f>ETSCOST(AD$194,$D882,INDEX(AD$121:AD$137,$E882),INDEX(AD$151:AD$167,$E882))</f>
        <v/>
      </c>
      <c r="AF882" s="11">
        <f>LOWER(Settings!$C$4)&amp;".mit."&amp;$A882&amp;IF($C882="","","."&amp;$C882&amp;"."&amp;$B882)&amp;IF(INDEX(Variables!$D$5:$D$105,MATCH($A882,Variables!$A$5:$A$105,0))="","","."&amp;INDEX(Variables!$D$5:$D$105,MATCH($A882,Variables!$A$5:$A$105,0)))&amp;"."&amp;AF$5</f>
        <v/>
      </c>
      <c r="AG882" s="38">
        <f>AG$194*$D882*INDEX(AG$121:AG$137,$E882)*(1-INDEX(AG$151:AG$167,$E882))</f>
        <v/>
      </c>
      <c r="AH882" s="37">
        <f>AH$194*$D882*INDEX(AH$121:AH$137,$E882)*(1-INDEX(AH$151:AH$167,$E882))</f>
        <v/>
      </c>
      <c r="AI882" s="37">
        <f>AI$194*$D882*INDEX(AI$121:AI$137,$E882)*(1-INDEX(AI$151:AI$167,$E882))</f>
        <v/>
      </c>
      <c r="AJ882" s="37">
        <f>AJ$194*$D882*INDEX(AJ$121:AJ$137,$E882)*(1-INDEX(AJ$151:AJ$167,$E882))</f>
        <v/>
      </c>
      <c r="AK882" s="37">
        <f>AK$194*$D882*INDEX(AK$121:AK$137,$E882)*(1-INDEX(AK$151:AK$167,$E882))</f>
        <v/>
      </c>
      <c r="AL882" s="37">
        <f>AL$194*$D882*INDEX(AL$121:AL$137,$E882)*(1-INDEX(AL$151:AL$167,$E882))</f>
        <v/>
      </c>
      <c r="AM882" s="37">
        <f>AM$194*$D882*INDEX(AM$121:AM$137,$E882)*(1-INDEX(AM$151:AM$167,$E882))</f>
        <v/>
      </c>
      <c r="AN882" s="37">
        <f>AN$194*$D882*INDEX(AN$121:AN$137,$E882)*(1-INDEX(AN$151:AN$167,$E882))</f>
        <v/>
      </c>
      <c r="AO882" s="37">
        <f>AO$194*$D882*INDEX(AO$121:AO$137,$E882)*(1-INDEX(AO$151:AO$167,$E882))</f>
        <v/>
      </c>
      <c r="AP882" s="37">
        <f>AP$194*$D882*INDEX(AP$121:AP$137,$E882)*(1-INDEX(AP$151:AP$167,$E882))</f>
        <v/>
      </c>
      <c r="AQ882" s="37">
        <f>AQ$194*$D882*INDEX(AQ$121:AQ$137,$E882)*(1-INDEX(AQ$151:AQ$167,$E882))</f>
        <v/>
      </c>
      <c r="AR882" s="37">
        <f>AR$194*$D882*INDEX(AR$121:AR$137,$E882)*(1-INDEX(AR$151:AR$167,$E882))</f>
        <v/>
      </c>
      <c r="AS882" s="37">
        <f>AS$194*$D882*INDEX(AS$121:AS$137,$E882)*(1-INDEX(AS$151:AS$167,$E882))</f>
        <v/>
      </c>
      <c r="AT882" s="37">
        <f>AT$194*$D882*INDEX(AT$121:AT$137,$E882)*(1-INDEX(AT$151:AT$167,$E882))</f>
        <v/>
      </c>
      <c r="AU882" s="37">
        <f>AU$194*$D882*INDEX(AU$121:AU$137,$E882)*(1-INDEX(AU$151:AU$167,$E882))</f>
        <v/>
      </c>
      <c r="AV882" s="37">
        <f>AV$194*$D882*INDEX(AV$121:AV$137,$E882)*(1-INDEX(AV$151:AV$167,$E882))</f>
        <v/>
      </c>
      <c r="AW882" s="37">
        <f>AW$194*$D882*INDEX(AW$121:AW$137,$E882)*(1-INDEX(AW$151:AW$167,$E882))</f>
        <v/>
      </c>
      <c r="AX882" s="37">
        <f>AX$194*$D882*INDEX(AX$121:AX$137,$E882)*(1-INDEX(AX$151:AX$167,$E882))</f>
        <v/>
      </c>
      <c r="AY882" s="40">
        <f>ETSCOST(AY$194,$D882,INDEX(AY$121:AY$137,$E882),INDEX(AY$151:AY$167,$E882))</f>
        <v/>
      </c>
    </row>
    <row r="883" hidden="1" outlineLevel="2">
      <c r="A883" s="14" t="inlineStr">
        <is>
          <t>ets</t>
        </is>
      </c>
      <c r="B883" s="14" t="inlineStr">
        <is>
          <t>bio</t>
        </is>
      </c>
      <c r="C883" s="14" t="inlineStr">
        <is>
          <t>foo</t>
        </is>
      </c>
      <c r="D883" s="37">
        <f>INDEX(Inputs!$T$5:$T$132,MATCH($B883&amp;"|"&amp;$C883,Inputs!$A$5:$A$132,0))</f>
        <v/>
      </c>
      <c r="E883" s="37">
        <f>INDEX(Inputs!$K$5:$K$132,MATCH($B883&amp;"|"&amp;$C883,Inputs!$A$5:$A$132,0))</f>
        <v/>
      </c>
      <c r="F883" s="36" t="n"/>
      <c r="G883" s="36" t="n"/>
      <c r="H883" s="14">
        <f>INDEX(Variables!$B$5:$B$105,MATCH($A883,Variables!$A$5:$A$105,0))&amp;IF($C883="",""," | "&amp;INDEX(Mapping!$B$5:$B$26,MATCH($C883,Mapping!$A$5:$A$26,0))&amp;" | "&amp;INDEX(Mapping!$B$30:$B$41,MATCH($B883,Mapping!$A$30:$A$41,0)))</f>
        <v/>
      </c>
      <c r="I883" s="14">
        <f>INDEX(Variables!$C$5:$C$105,MATCH($A883,Variables!$A$5:$A$105,0))</f>
        <v/>
      </c>
      <c r="J883" s="14">
        <f>INDEX(Variables!$E$5:$E$105,MATCH($A883,Variables!$A$5:$A$105,0))</f>
        <v/>
      </c>
      <c r="K883" s="11">
        <f>LOWER(Settings!$C$4)&amp;".mit."&amp;$A883&amp;IF($C883="","","."&amp;$C883&amp;"."&amp;$B883)&amp;IF(INDEX(Variables!$D$5:$D$105,MATCH($A883,Variables!$A$5:$A$105,0))="","","."&amp;INDEX(Variables!$D$5:$D$105,MATCH($A883,Variables!$A$5:$A$105,0)))&amp;"."&amp;K$5</f>
        <v/>
      </c>
      <c r="L883" s="38">
        <f>L$194*$D883*INDEX(L$121:L$137,$E883)*(1-INDEX(L$151:L$167,$E883))</f>
        <v/>
      </c>
      <c r="M883" s="37">
        <f>M$194*$D883*INDEX(M$121:M$137,$E883)*(1-INDEX(M$151:M$167,$E883))</f>
        <v/>
      </c>
      <c r="N883" s="37">
        <f>N$194*$D883*INDEX(N$121:N$137,$E883)*(1-INDEX(N$151:N$167,$E883))</f>
        <v/>
      </c>
      <c r="O883" s="37">
        <f>O$194*$D883*INDEX(O$121:O$137,$E883)*(1-INDEX(O$151:O$167,$E883))</f>
        <v/>
      </c>
      <c r="P883" s="37">
        <f>P$194*$D883*INDEX(P$121:P$137,$E883)*(1-INDEX(P$151:P$167,$E883))</f>
        <v/>
      </c>
      <c r="Q883" s="37">
        <f>Q$194*$D883*INDEX(Q$121:Q$137,$E883)*(1-INDEX(Q$151:Q$167,$E883))</f>
        <v/>
      </c>
      <c r="R883" s="37">
        <f>R$194*$D883*INDEX(R$121:R$137,$E883)*(1-INDEX(R$151:R$167,$E883))</f>
        <v/>
      </c>
      <c r="S883" s="37">
        <f>S$194*$D883*INDEX(S$121:S$137,$E883)*(1-INDEX(S$151:S$167,$E883))</f>
        <v/>
      </c>
      <c r="T883" s="37">
        <f>T$194*$D883*INDEX(T$121:T$137,$E883)*(1-INDEX(T$151:T$167,$E883))</f>
        <v/>
      </c>
      <c r="U883" s="37">
        <f>U$194*$D883*INDEX(U$121:U$137,$E883)*(1-INDEX(U$151:U$167,$E883))</f>
        <v/>
      </c>
      <c r="V883" s="37">
        <f>V$194*$D883*INDEX(V$121:V$137,$E883)*(1-INDEX(V$151:V$167,$E883))</f>
        <v/>
      </c>
      <c r="W883" s="37">
        <f>W$194*$D883*INDEX(W$121:W$137,$E883)*(1-INDEX(W$151:W$167,$E883))</f>
        <v/>
      </c>
      <c r="X883" s="37">
        <f>X$194*$D883*INDEX(X$121:X$137,$E883)*(1-INDEX(X$151:X$167,$E883))</f>
        <v/>
      </c>
      <c r="Y883" s="37">
        <f>Y$194*$D883*INDEX(Y$121:Y$137,$E883)*(1-INDEX(Y$151:Y$167,$E883))</f>
        <v/>
      </c>
      <c r="Z883" s="37">
        <f>Z$194*$D883*INDEX(Z$121:Z$137,$E883)*(1-INDEX(Z$151:Z$167,$E883))</f>
        <v/>
      </c>
      <c r="AA883" s="37">
        <f>AA$194*$D883*INDEX(AA$121:AA$137,$E883)*(1-INDEX(AA$151:AA$167,$E883))</f>
        <v/>
      </c>
      <c r="AB883" s="37">
        <f>AB$194*$D883*INDEX(AB$121:AB$137,$E883)*(1-INDEX(AB$151:AB$167,$E883))</f>
        <v/>
      </c>
      <c r="AC883" s="37">
        <f>AC$194*$D883*INDEX(AC$121:AC$137,$E883)*(1-INDEX(AC$151:AC$167,$E883))</f>
        <v/>
      </c>
      <c r="AD883" s="40">
        <f>ETSCOST(AD$194,$D883,INDEX(AD$121:AD$137,$E883),INDEX(AD$151:AD$167,$E883))</f>
        <v/>
      </c>
      <c r="AF883" s="11">
        <f>LOWER(Settings!$C$4)&amp;".mit."&amp;$A883&amp;IF($C883="","","."&amp;$C883&amp;"."&amp;$B883)&amp;IF(INDEX(Variables!$D$5:$D$105,MATCH($A883,Variables!$A$5:$A$105,0))="","","."&amp;INDEX(Variables!$D$5:$D$105,MATCH($A883,Variables!$A$5:$A$105,0)))&amp;"."&amp;AF$5</f>
        <v/>
      </c>
      <c r="AG883" s="38">
        <f>AG$194*$D883*INDEX(AG$121:AG$137,$E883)*(1-INDEX(AG$151:AG$167,$E883))</f>
        <v/>
      </c>
      <c r="AH883" s="37">
        <f>AH$194*$D883*INDEX(AH$121:AH$137,$E883)*(1-INDEX(AH$151:AH$167,$E883))</f>
        <v/>
      </c>
      <c r="AI883" s="37">
        <f>AI$194*$D883*INDEX(AI$121:AI$137,$E883)*(1-INDEX(AI$151:AI$167,$E883))</f>
        <v/>
      </c>
      <c r="AJ883" s="37">
        <f>AJ$194*$D883*INDEX(AJ$121:AJ$137,$E883)*(1-INDEX(AJ$151:AJ$167,$E883))</f>
        <v/>
      </c>
      <c r="AK883" s="37">
        <f>AK$194*$D883*INDEX(AK$121:AK$137,$E883)*(1-INDEX(AK$151:AK$167,$E883))</f>
        <v/>
      </c>
      <c r="AL883" s="37">
        <f>AL$194*$D883*INDEX(AL$121:AL$137,$E883)*(1-INDEX(AL$151:AL$167,$E883))</f>
        <v/>
      </c>
      <c r="AM883" s="37">
        <f>AM$194*$D883*INDEX(AM$121:AM$137,$E883)*(1-INDEX(AM$151:AM$167,$E883))</f>
        <v/>
      </c>
      <c r="AN883" s="37">
        <f>AN$194*$D883*INDEX(AN$121:AN$137,$E883)*(1-INDEX(AN$151:AN$167,$E883))</f>
        <v/>
      </c>
      <c r="AO883" s="37">
        <f>AO$194*$D883*INDEX(AO$121:AO$137,$E883)*(1-INDEX(AO$151:AO$167,$E883))</f>
        <v/>
      </c>
      <c r="AP883" s="37">
        <f>AP$194*$D883*INDEX(AP$121:AP$137,$E883)*(1-INDEX(AP$151:AP$167,$E883))</f>
        <v/>
      </c>
      <c r="AQ883" s="37">
        <f>AQ$194*$D883*INDEX(AQ$121:AQ$137,$E883)*(1-INDEX(AQ$151:AQ$167,$E883))</f>
        <v/>
      </c>
      <c r="AR883" s="37">
        <f>AR$194*$D883*INDEX(AR$121:AR$137,$E883)*(1-INDEX(AR$151:AR$167,$E883))</f>
        <v/>
      </c>
      <c r="AS883" s="37">
        <f>AS$194*$D883*INDEX(AS$121:AS$137,$E883)*(1-INDEX(AS$151:AS$167,$E883))</f>
        <v/>
      </c>
      <c r="AT883" s="37">
        <f>AT$194*$D883*INDEX(AT$121:AT$137,$E883)*(1-INDEX(AT$151:AT$167,$E883))</f>
        <v/>
      </c>
      <c r="AU883" s="37">
        <f>AU$194*$D883*INDEX(AU$121:AU$137,$E883)*(1-INDEX(AU$151:AU$167,$E883))</f>
        <v/>
      </c>
      <c r="AV883" s="37">
        <f>AV$194*$D883*INDEX(AV$121:AV$137,$E883)*(1-INDEX(AV$151:AV$167,$E883))</f>
        <v/>
      </c>
      <c r="AW883" s="37">
        <f>AW$194*$D883*INDEX(AW$121:AW$137,$E883)*(1-INDEX(AW$151:AW$167,$E883))</f>
        <v/>
      </c>
      <c r="AX883" s="37">
        <f>AX$194*$D883*INDEX(AX$121:AX$137,$E883)*(1-INDEX(AX$151:AX$167,$E883))</f>
        <v/>
      </c>
      <c r="AY883" s="40">
        <f>ETSCOST(AY$194,$D883,INDEX(AY$121:AY$137,$E883),INDEX(AY$151:AY$167,$E883))</f>
        <v/>
      </c>
    </row>
    <row r="884" hidden="1" outlineLevel="2"/>
    <row r="885" hidden="1" outlineLevel="2">
      <c r="A885" s="14" t="inlineStr">
        <is>
          <t>ntx</t>
        </is>
      </c>
      <c r="B885" s="14" t="inlineStr">
        <is>
          <t>coa</t>
        </is>
      </c>
      <c r="C885" s="14" t="inlineStr">
        <is>
          <t>foo</t>
        </is>
      </c>
      <c r="D885" s="37">
        <f>INDEX(Inputs!$L$5:$L$132,MATCH($B885&amp;"|"&amp;$C885,Inputs!$A$5:$A$132,0))</f>
        <v/>
      </c>
      <c r="E885" s="37">
        <f>INDEX(Inputs!$I$5:$I$132,MATCH($B885&amp;"|"&amp;$C885,Inputs!$A$5:$A$132,0))</f>
        <v/>
      </c>
      <c r="F885" s="36" t="n"/>
      <c r="G885" s="36" t="n"/>
      <c r="H885" s="14">
        <f>INDEX(Variables!$B$5:$B$105,MATCH($A885,Variables!$A$5:$A$105,0))&amp;IF($C885="",""," | "&amp;INDEX(Mapping!$B$5:$B$26,MATCH($C885,Mapping!$A$5:$A$26,0))&amp;" | "&amp;INDEX(Mapping!$B$30:$B$41,MATCH($B885,Mapping!$A$30:$A$41,0)))</f>
        <v/>
      </c>
      <c r="I885" s="14">
        <f>INDEX(Variables!$C$5:$C$105,MATCH($A885,Variables!$A$5:$A$105,0))</f>
        <v/>
      </c>
      <c r="J885" s="14">
        <f>INDEX(Variables!$E$5:$E$105,MATCH($A885,Variables!$A$5:$A$105,0))</f>
        <v/>
      </c>
      <c r="K885" s="11">
        <f>LOWER(Settings!$C$4)&amp;".mit."&amp;$A885&amp;IF($C885="","","."&amp;$C885&amp;"."&amp;$B885)&amp;IF(INDEX(Variables!$D$5:$D$105,MATCH($A885,Variables!$A$5:$A$105,0))="","","."&amp;INDEX(Variables!$D$5:$D$105,MATCH($A885,Variables!$A$5:$A$105,0)))&amp;"."&amp;K$5</f>
        <v/>
      </c>
      <c r="L885" s="38">
        <f>INDEX(L$78:L$91,$D885)/$E885</f>
        <v/>
      </c>
      <c r="M885" s="37">
        <f>INDEX(M$78:M$91,$D885)/$E885</f>
        <v/>
      </c>
      <c r="N885" s="37">
        <f>INDEX(N$78:N$91,$D885)/$E885</f>
        <v/>
      </c>
      <c r="O885" s="37">
        <f>INDEX(O$78:O$91,$D885)/$E885</f>
        <v/>
      </c>
      <c r="P885" s="37">
        <f>INDEX(P$78:P$91,$D885)/$E885</f>
        <v/>
      </c>
      <c r="Q885" s="37">
        <f>INDEX(Q$78:Q$91,$D885)/$E885</f>
        <v/>
      </c>
      <c r="R885" s="37">
        <f>INDEX(R$78:R$91,$D885)/$E885</f>
        <v/>
      </c>
      <c r="S885" s="37">
        <f>INDEX(S$78:S$91,$D885)/$E885</f>
        <v/>
      </c>
      <c r="T885" s="37">
        <f>INDEX(T$78:T$91,$D885)/$E885</f>
        <v/>
      </c>
      <c r="U885" s="37">
        <f>INDEX(U$78:U$91,$D885)/$E885</f>
        <v/>
      </c>
      <c r="V885" s="37">
        <f>INDEX(V$78:V$91,$D885)/$E885</f>
        <v/>
      </c>
      <c r="W885" s="37">
        <f>INDEX(W$78:W$91,$D885)/$E885</f>
        <v/>
      </c>
      <c r="X885" s="37">
        <f>INDEX(X$78:X$91,$D885)/$E885</f>
        <v/>
      </c>
      <c r="Y885" s="37">
        <f>INDEX(Y$78:Y$91,$D885)/$E885</f>
        <v/>
      </c>
      <c r="Z885" s="37">
        <f>INDEX(Z$78:Z$91,$D885)/$E885</f>
        <v/>
      </c>
      <c r="AA885" s="37">
        <f>INDEX(AA$78:AA$91,$D885)/$E885</f>
        <v/>
      </c>
      <c r="AB885" s="37">
        <f>INDEX(AB$78:AB$91,$D885)/$E885</f>
        <v/>
      </c>
      <c r="AC885" s="37">
        <f>INDEX(AC$78:AC$91,$D885)/$E885</f>
        <v/>
      </c>
      <c r="AD885" s="40">
        <f>NEWEXCISE(INDEX(AD$78:AD$91,$D885),$E885)</f>
        <v/>
      </c>
      <c r="AF885" s="11">
        <f>LOWER(Settings!$C$4)&amp;".mit."&amp;$A885&amp;IF($C885="","","."&amp;$C885&amp;"."&amp;$B885)&amp;IF(INDEX(Variables!$D$5:$D$105,MATCH($A885,Variables!$A$5:$A$105,0))="","","."&amp;INDEX(Variables!$D$5:$D$105,MATCH($A885,Variables!$A$5:$A$105,0)))&amp;"."&amp;AF$5</f>
        <v/>
      </c>
      <c r="AG885" s="38">
        <f>INDEX(AG$78:AG$91,$D885)/$E885</f>
        <v/>
      </c>
      <c r="AH885" s="37">
        <f>INDEX(AH$78:AH$91,$D885)/$E885</f>
        <v/>
      </c>
      <c r="AI885" s="37">
        <f>INDEX(AI$78:AI$91,$D885)/$E885</f>
        <v/>
      </c>
      <c r="AJ885" s="37">
        <f>INDEX(AJ$78:AJ$91,$D885)/$E885</f>
        <v/>
      </c>
      <c r="AK885" s="37">
        <f>INDEX(AK$78:AK$91,$D885)/$E885</f>
        <v/>
      </c>
      <c r="AL885" s="37">
        <f>INDEX(AL$78:AL$91,$D885)/$E885</f>
        <v/>
      </c>
      <c r="AM885" s="37">
        <f>INDEX(AM$78:AM$91,$D885)/$E885</f>
        <v/>
      </c>
      <c r="AN885" s="37">
        <f>INDEX(AN$78:AN$91,$D885)/$E885</f>
        <v/>
      </c>
      <c r="AO885" s="37">
        <f>INDEX(AO$78:AO$91,$D885)/$E885</f>
        <v/>
      </c>
      <c r="AP885" s="37">
        <f>INDEX(AP$78:AP$91,$D885)/$E885</f>
        <v/>
      </c>
      <c r="AQ885" s="37">
        <f>INDEX(AQ$78:AQ$91,$D885)/$E885</f>
        <v/>
      </c>
      <c r="AR885" s="37">
        <f>INDEX(AR$78:AR$91,$D885)/$E885</f>
        <v/>
      </c>
      <c r="AS885" s="37">
        <f>INDEX(AS$78:AS$91,$D885)/$E885</f>
        <v/>
      </c>
      <c r="AT885" s="37">
        <f>INDEX(AT$78:AT$91,$D885)/$E885</f>
        <v/>
      </c>
      <c r="AU885" s="37">
        <f>INDEX(AU$78:AU$91,$D885)/$E885</f>
        <v/>
      </c>
      <c r="AV885" s="37">
        <f>INDEX(AV$78:AV$91,$D885)/$E885</f>
        <v/>
      </c>
      <c r="AW885" s="37">
        <f>INDEX(AW$78:AW$91,$D885)/$E885</f>
        <v/>
      </c>
      <c r="AX885" s="37">
        <f>INDEX(AX$78:AX$91,$D885)/$E885</f>
        <v/>
      </c>
      <c r="AY885" s="40">
        <f>NEWEXCISE(INDEX(AY$78:AY$91,$D885),$E885)</f>
        <v/>
      </c>
    </row>
    <row r="886" hidden="1" outlineLevel="2">
      <c r="A886" s="14" t="inlineStr">
        <is>
          <t>ntx</t>
        </is>
      </c>
      <c r="B886" s="14" t="inlineStr">
        <is>
          <t>nga</t>
        </is>
      </c>
      <c r="C886" s="14" t="inlineStr">
        <is>
          <t>foo</t>
        </is>
      </c>
      <c r="D886" s="37">
        <f>INDEX(Inputs!$L$5:$L$132,MATCH($B886&amp;"|"&amp;$C886,Inputs!$A$5:$A$132,0))</f>
        <v/>
      </c>
      <c r="E886" s="37">
        <f>INDEX(Inputs!$I$5:$I$132,MATCH($B886&amp;"|"&amp;$C886,Inputs!$A$5:$A$132,0))</f>
        <v/>
      </c>
      <c r="F886" s="36" t="n"/>
      <c r="G886" s="36" t="n"/>
      <c r="H886" s="14">
        <f>INDEX(Variables!$B$5:$B$105,MATCH($A886,Variables!$A$5:$A$105,0))&amp;IF($C886="",""," | "&amp;INDEX(Mapping!$B$5:$B$26,MATCH($C886,Mapping!$A$5:$A$26,0))&amp;" | "&amp;INDEX(Mapping!$B$30:$B$41,MATCH($B886,Mapping!$A$30:$A$41,0)))</f>
        <v/>
      </c>
      <c r="I886" s="14">
        <f>INDEX(Variables!$C$5:$C$105,MATCH($A886,Variables!$A$5:$A$105,0))</f>
        <v/>
      </c>
      <c r="J886" s="14">
        <f>INDEX(Variables!$E$5:$E$105,MATCH($A886,Variables!$A$5:$A$105,0))</f>
        <v/>
      </c>
      <c r="K886" s="11">
        <f>LOWER(Settings!$C$4)&amp;".mit."&amp;$A886&amp;IF($C886="","","."&amp;$C886&amp;"."&amp;$B886)&amp;IF(INDEX(Variables!$D$5:$D$105,MATCH($A886,Variables!$A$5:$A$105,0))="","","."&amp;INDEX(Variables!$D$5:$D$105,MATCH($A886,Variables!$A$5:$A$105,0)))&amp;"."&amp;K$5</f>
        <v/>
      </c>
      <c r="L886" s="38">
        <f>INDEX(L$78:L$91,$D886)/$E886</f>
        <v/>
      </c>
      <c r="M886" s="37">
        <f>INDEX(M$78:M$91,$D886)/$E886</f>
        <v/>
      </c>
      <c r="N886" s="37">
        <f>INDEX(N$78:N$91,$D886)/$E886</f>
        <v/>
      </c>
      <c r="O886" s="37">
        <f>INDEX(O$78:O$91,$D886)/$E886</f>
        <v/>
      </c>
      <c r="P886" s="37">
        <f>INDEX(P$78:P$91,$D886)/$E886</f>
        <v/>
      </c>
      <c r="Q886" s="37">
        <f>INDEX(Q$78:Q$91,$D886)/$E886</f>
        <v/>
      </c>
      <c r="R886" s="37">
        <f>INDEX(R$78:R$91,$D886)/$E886</f>
        <v/>
      </c>
      <c r="S886" s="37">
        <f>INDEX(S$78:S$91,$D886)/$E886</f>
        <v/>
      </c>
      <c r="T886" s="37">
        <f>INDEX(T$78:T$91,$D886)/$E886</f>
        <v/>
      </c>
      <c r="U886" s="37">
        <f>INDEX(U$78:U$91,$D886)/$E886</f>
        <v/>
      </c>
      <c r="V886" s="37">
        <f>INDEX(V$78:V$91,$D886)/$E886</f>
        <v/>
      </c>
      <c r="W886" s="37">
        <f>INDEX(W$78:W$91,$D886)/$E886</f>
        <v/>
      </c>
      <c r="X886" s="37">
        <f>INDEX(X$78:X$91,$D886)/$E886</f>
        <v/>
      </c>
      <c r="Y886" s="37">
        <f>INDEX(Y$78:Y$91,$D886)/$E886</f>
        <v/>
      </c>
      <c r="Z886" s="37">
        <f>INDEX(Z$78:Z$91,$D886)/$E886</f>
        <v/>
      </c>
      <c r="AA886" s="37">
        <f>INDEX(AA$78:AA$91,$D886)/$E886</f>
        <v/>
      </c>
      <c r="AB886" s="37">
        <f>INDEX(AB$78:AB$91,$D886)/$E886</f>
        <v/>
      </c>
      <c r="AC886" s="37">
        <f>INDEX(AC$78:AC$91,$D886)/$E886</f>
        <v/>
      </c>
      <c r="AD886" s="40">
        <f>NEWEXCISE(INDEX(AD$78:AD$91,$D886),$E886)</f>
        <v/>
      </c>
      <c r="AF886" s="11">
        <f>LOWER(Settings!$C$4)&amp;".mit."&amp;$A886&amp;IF($C886="","","."&amp;$C886&amp;"."&amp;$B886)&amp;IF(INDEX(Variables!$D$5:$D$105,MATCH($A886,Variables!$A$5:$A$105,0))="","","."&amp;INDEX(Variables!$D$5:$D$105,MATCH($A886,Variables!$A$5:$A$105,0)))&amp;"."&amp;AF$5</f>
        <v/>
      </c>
      <c r="AG886" s="38">
        <f>INDEX(AG$78:AG$91,$D886)/$E886</f>
        <v/>
      </c>
      <c r="AH886" s="37">
        <f>INDEX(AH$78:AH$91,$D886)/$E886</f>
        <v/>
      </c>
      <c r="AI886" s="37">
        <f>INDEX(AI$78:AI$91,$D886)/$E886</f>
        <v/>
      </c>
      <c r="AJ886" s="37">
        <f>INDEX(AJ$78:AJ$91,$D886)/$E886</f>
        <v/>
      </c>
      <c r="AK886" s="37">
        <f>INDEX(AK$78:AK$91,$D886)/$E886</f>
        <v/>
      </c>
      <c r="AL886" s="37">
        <f>INDEX(AL$78:AL$91,$D886)/$E886</f>
        <v/>
      </c>
      <c r="AM886" s="37">
        <f>INDEX(AM$78:AM$91,$D886)/$E886</f>
        <v/>
      </c>
      <c r="AN886" s="37">
        <f>INDEX(AN$78:AN$91,$D886)/$E886</f>
        <v/>
      </c>
      <c r="AO886" s="37">
        <f>INDEX(AO$78:AO$91,$D886)/$E886</f>
        <v/>
      </c>
      <c r="AP886" s="37">
        <f>INDEX(AP$78:AP$91,$D886)/$E886</f>
        <v/>
      </c>
      <c r="AQ886" s="37">
        <f>INDEX(AQ$78:AQ$91,$D886)/$E886</f>
        <v/>
      </c>
      <c r="AR886" s="37">
        <f>INDEX(AR$78:AR$91,$D886)/$E886</f>
        <v/>
      </c>
      <c r="AS886" s="37">
        <f>INDEX(AS$78:AS$91,$D886)/$E886</f>
        <v/>
      </c>
      <c r="AT886" s="37">
        <f>INDEX(AT$78:AT$91,$D886)/$E886</f>
        <v/>
      </c>
      <c r="AU886" s="37">
        <f>INDEX(AU$78:AU$91,$D886)/$E886</f>
        <v/>
      </c>
      <c r="AV886" s="37">
        <f>INDEX(AV$78:AV$91,$D886)/$E886</f>
        <v/>
      </c>
      <c r="AW886" s="37">
        <f>INDEX(AW$78:AW$91,$D886)/$E886</f>
        <v/>
      </c>
      <c r="AX886" s="37">
        <f>INDEX(AX$78:AX$91,$D886)/$E886</f>
        <v/>
      </c>
      <c r="AY886" s="40">
        <f>NEWEXCISE(INDEX(AY$78:AY$91,$D886),$E886)</f>
        <v/>
      </c>
    </row>
    <row r="887" hidden="1" outlineLevel="2">
      <c r="A887" s="14" t="inlineStr">
        <is>
          <t>ntx</t>
        </is>
      </c>
      <c r="B887" s="14" t="inlineStr">
        <is>
          <t>gso</t>
        </is>
      </c>
      <c r="C887" s="14" t="inlineStr">
        <is>
          <t>foo</t>
        </is>
      </c>
      <c r="D887" s="37">
        <f>INDEX(Inputs!$L$5:$L$132,MATCH($B887&amp;"|"&amp;$C887,Inputs!$A$5:$A$132,0))</f>
        <v/>
      </c>
      <c r="E887" s="37">
        <f>INDEX(Inputs!$I$5:$I$132,MATCH($B887&amp;"|"&amp;$C887,Inputs!$A$5:$A$132,0))</f>
        <v/>
      </c>
      <c r="F887" s="36" t="n"/>
      <c r="G887" s="36" t="n"/>
      <c r="H887" s="14">
        <f>INDEX(Variables!$B$5:$B$105,MATCH($A887,Variables!$A$5:$A$105,0))&amp;IF($C887="",""," | "&amp;INDEX(Mapping!$B$5:$B$26,MATCH($C887,Mapping!$A$5:$A$26,0))&amp;" | "&amp;INDEX(Mapping!$B$30:$B$41,MATCH($B887,Mapping!$A$30:$A$41,0)))</f>
        <v/>
      </c>
      <c r="I887" s="14">
        <f>INDEX(Variables!$C$5:$C$105,MATCH($A887,Variables!$A$5:$A$105,0))</f>
        <v/>
      </c>
      <c r="J887" s="14">
        <f>INDEX(Variables!$E$5:$E$105,MATCH($A887,Variables!$A$5:$A$105,0))</f>
        <v/>
      </c>
      <c r="K887" s="11">
        <f>LOWER(Settings!$C$4)&amp;".mit."&amp;$A887&amp;IF($C887="","","."&amp;$C887&amp;"."&amp;$B887)&amp;IF(INDEX(Variables!$D$5:$D$105,MATCH($A887,Variables!$A$5:$A$105,0))="","","."&amp;INDEX(Variables!$D$5:$D$105,MATCH($A887,Variables!$A$5:$A$105,0)))&amp;"."&amp;K$5</f>
        <v/>
      </c>
      <c r="L887" s="38">
        <f>INDEX(L$78:L$91,$D887)/$E887</f>
        <v/>
      </c>
      <c r="M887" s="37">
        <f>INDEX(M$78:M$91,$D887)/$E887</f>
        <v/>
      </c>
      <c r="N887" s="37">
        <f>INDEX(N$78:N$91,$D887)/$E887</f>
        <v/>
      </c>
      <c r="O887" s="37">
        <f>INDEX(O$78:O$91,$D887)/$E887</f>
        <v/>
      </c>
      <c r="P887" s="37">
        <f>INDEX(P$78:P$91,$D887)/$E887</f>
        <v/>
      </c>
      <c r="Q887" s="37">
        <f>INDEX(Q$78:Q$91,$D887)/$E887</f>
        <v/>
      </c>
      <c r="R887" s="37">
        <f>INDEX(R$78:R$91,$D887)/$E887</f>
        <v/>
      </c>
      <c r="S887" s="37">
        <f>INDEX(S$78:S$91,$D887)/$E887</f>
        <v/>
      </c>
      <c r="T887" s="37">
        <f>INDEX(T$78:T$91,$D887)/$E887</f>
        <v/>
      </c>
      <c r="U887" s="37">
        <f>INDEX(U$78:U$91,$D887)/$E887</f>
        <v/>
      </c>
      <c r="V887" s="37">
        <f>INDEX(V$78:V$91,$D887)/$E887</f>
        <v/>
      </c>
      <c r="W887" s="37">
        <f>INDEX(W$78:W$91,$D887)/$E887</f>
        <v/>
      </c>
      <c r="X887" s="37">
        <f>INDEX(X$78:X$91,$D887)/$E887</f>
        <v/>
      </c>
      <c r="Y887" s="37">
        <f>INDEX(Y$78:Y$91,$D887)/$E887</f>
        <v/>
      </c>
      <c r="Z887" s="37">
        <f>INDEX(Z$78:Z$91,$D887)/$E887</f>
        <v/>
      </c>
      <c r="AA887" s="37">
        <f>INDEX(AA$78:AA$91,$D887)/$E887</f>
        <v/>
      </c>
      <c r="AB887" s="37">
        <f>INDEX(AB$78:AB$91,$D887)/$E887</f>
        <v/>
      </c>
      <c r="AC887" s="37">
        <f>INDEX(AC$78:AC$91,$D887)/$E887</f>
        <v/>
      </c>
      <c r="AD887" s="40">
        <f>NEWEXCISE(INDEX(AD$78:AD$91,$D887),$E887)</f>
        <v/>
      </c>
      <c r="AF887" s="11">
        <f>LOWER(Settings!$C$4)&amp;".mit."&amp;$A887&amp;IF($C887="","","."&amp;$C887&amp;"."&amp;$B887)&amp;IF(INDEX(Variables!$D$5:$D$105,MATCH($A887,Variables!$A$5:$A$105,0))="","","."&amp;INDEX(Variables!$D$5:$D$105,MATCH($A887,Variables!$A$5:$A$105,0)))&amp;"."&amp;AF$5</f>
        <v/>
      </c>
      <c r="AG887" s="38">
        <f>INDEX(AG$78:AG$91,$D887)/$E887</f>
        <v/>
      </c>
      <c r="AH887" s="37">
        <f>INDEX(AH$78:AH$91,$D887)/$E887</f>
        <v/>
      </c>
      <c r="AI887" s="37">
        <f>INDEX(AI$78:AI$91,$D887)/$E887</f>
        <v/>
      </c>
      <c r="AJ887" s="37">
        <f>INDEX(AJ$78:AJ$91,$D887)/$E887</f>
        <v/>
      </c>
      <c r="AK887" s="37">
        <f>INDEX(AK$78:AK$91,$D887)/$E887</f>
        <v/>
      </c>
      <c r="AL887" s="37">
        <f>INDEX(AL$78:AL$91,$D887)/$E887</f>
        <v/>
      </c>
      <c r="AM887" s="37">
        <f>INDEX(AM$78:AM$91,$D887)/$E887</f>
        <v/>
      </c>
      <c r="AN887" s="37">
        <f>INDEX(AN$78:AN$91,$D887)/$E887</f>
        <v/>
      </c>
      <c r="AO887" s="37">
        <f>INDEX(AO$78:AO$91,$D887)/$E887</f>
        <v/>
      </c>
      <c r="AP887" s="37">
        <f>INDEX(AP$78:AP$91,$D887)/$E887</f>
        <v/>
      </c>
      <c r="AQ887" s="37">
        <f>INDEX(AQ$78:AQ$91,$D887)/$E887</f>
        <v/>
      </c>
      <c r="AR887" s="37">
        <f>INDEX(AR$78:AR$91,$D887)/$E887</f>
        <v/>
      </c>
      <c r="AS887" s="37">
        <f>INDEX(AS$78:AS$91,$D887)/$E887</f>
        <v/>
      </c>
      <c r="AT887" s="37">
        <f>INDEX(AT$78:AT$91,$D887)/$E887</f>
        <v/>
      </c>
      <c r="AU887" s="37">
        <f>INDEX(AU$78:AU$91,$D887)/$E887</f>
        <v/>
      </c>
      <c r="AV887" s="37">
        <f>INDEX(AV$78:AV$91,$D887)/$E887</f>
        <v/>
      </c>
      <c r="AW887" s="37">
        <f>INDEX(AW$78:AW$91,$D887)/$E887</f>
        <v/>
      </c>
      <c r="AX887" s="37">
        <f>INDEX(AX$78:AX$91,$D887)/$E887</f>
        <v/>
      </c>
      <c r="AY887" s="40">
        <f>NEWEXCISE(INDEX(AY$78:AY$91,$D887),$E887)</f>
        <v/>
      </c>
    </row>
    <row r="888" hidden="1" outlineLevel="2">
      <c r="A888" s="14" t="inlineStr">
        <is>
          <t>ntx</t>
        </is>
      </c>
      <c r="B888" s="14" t="inlineStr">
        <is>
          <t>die</t>
        </is>
      </c>
      <c r="C888" s="14" t="inlineStr">
        <is>
          <t>foo</t>
        </is>
      </c>
      <c r="D888" s="37">
        <f>INDEX(Inputs!$L$5:$L$132,MATCH($B888&amp;"|"&amp;$C888,Inputs!$A$5:$A$132,0))</f>
        <v/>
      </c>
      <c r="E888" s="37">
        <f>INDEX(Inputs!$I$5:$I$132,MATCH($B888&amp;"|"&amp;$C888,Inputs!$A$5:$A$132,0))</f>
        <v/>
      </c>
      <c r="F888" s="36" t="n"/>
      <c r="G888" s="36" t="n"/>
      <c r="H888" s="14">
        <f>INDEX(Variables!$B$5:$B$105,MATCH($A888,Variables!$A$5:$A$105,0))&amp;IF($C888="",""," | "&amp;INDEX(Mapping!$B$5:$B$26,MATCH($C888,Mapping!$A$5:$A$26,0))&amp;" | "&amp;INDEX(Mapping!$B$30:$B$41,MATCH($B888,Mapping!$A$30:$A$41,0)))</f>
        <v/>
      </c>
      <c r="I888" s="14">
        <f>INDEX(Variables!$C$5:$C$105,MATCH($A888,Variables!$A$5:$A$105,0))</f>
        <v/>
      </c>
      <c r="J888" s="14">
        <f>INDEX(Variables!$E$5:$E$105,MATCH($A888,Variables!$A$5:$A$105,0))</f>
        <v/>
      </c>
      <c r="K888" s="11">
        <f>LOWER(Settings!$C$4)&amp;".mit."&amp;$A888&amp;IF($C888="","","."&amp;$C888&amp;"."&amp;$B888)&amp;IF(INDEX(Variables!$D$5:$D$105,MATCH($A888,Variables!$A$5:$A$105,0))="","","."&amp;INDEX(Variables!$D$5:$D$105,MATCH($A888,Variables!$A$5:$A$105,0)))&amp;"."&amp;K$5</f>
        <v/>
      </c>
      <c r="L888" s="38">
        <f>INDEX(L$78:L$91,$D888)/$E888</f>
        <v/>
      </c>
      <c r="M888" s="37">
        <f>INDEX(M$78:M$91,$D888)/$E888</f>
        <v/>
      </c>
      <c r="N888" s="37">
        <f>INDEX(N$78:N$91,$D888)/$E888</f>
        <v/>
      </c>
      <c r="O888" s="37">
        <f>INDEX(O$78:O$91,$D888)/$E888</f>
        <v/>
      </c>
      <c r="P888" s="37">
        <f>INDEX(P$78:P$91,$D888)/$E888</f>
        <v/>
      </c>
      <c r="Q888" s="37">
        <f>INDEX(Q$78:Q$91,$D888)/$E888</f>
        <v/>
      </c>
      <c r="R888" s="37">
        <f>INDEX(R$78:R$91,$D888)/$E888</f>
        <v/>
      </c>
      <c r="S888" s="37">
        <f>INDEX(S$78:S$91,$D888)/$E888</f>
        <v/>
      </c>
      <c r="T888" s="37">
        <f>INDEX(T$78:T$91,$D888)/$E888</f>
        <v/>
      </c>
      <c r="U888" s="37">
        <f>INDEX(U$78:U$91,$D888)/$E888</f>
        <v/>
      </c>
      <c r="V888" s="37">
        <f>INDEX(V$78:V$91,$D888)/$E888</f>
        <v/>
      </c>
      <c r="W888" s="37">
        <f>INDEX(W$78:W$91,$D888)/$E888</f>
        <v/>
      </c>
      <c r="X888" s="37">
        <f>INDEX(X$78:X$91,$D888)/$E888</f>
        <v/>
      </c>
      <c r="Y888" s="37">
        <f>INDEX(Y$78:Y$91,$D888)/$E888</f>
        <v/>
      </c>
      <c r="Z888" s="37">
        <f>INDEX(Z$78:Z$91,$D888)/$E888</f>
        <v/>
      </c>
      <c r="AA888" s="37">
        <f>INDEX(AA$78:AA$91,$D888)/$E888</f>
        <v/>
      </c>
      <c r="AB888" s="37">
        <f>INDEX(AB$78:AB$91,$D888)/$E888</f>
        <v/>
      </c>
      <c r="AC888" s="37">
        <f>INDEX(AC$78:AC$91,$D888)/$E888</f>
        <v/>
      </c>
      <c r="AD888" s="40">
        <f>NEWEXCISE(INDEX(AD$78:AD$91,$D888),$E888)</f>
        <v/>
      </c>
      <c r="AF888" s="11">
        <f>LOWER(Settings!$C$4)&amp;".mit."&amp;$A888&amp;IF($C888="","","."&amp;$C888&amp;"."&amp;$B888)&amp;IF(INDEX(Variables!$D$5:$D$105,MATCH($A888,Variables!$A$5:$A$105,0))="","","."&amp;INDEX(Variables!$D$5:$D$105,MATCH($A888,Variables!$A$5:$A$105,0)))&amp;"."&amp;AF$5</f>
        <v/>
      </c>
      <c r="AG888" s="38">
        <f>INDEX(AG$78:AG$91,$D888)/$E888</f>
        <v/>
      </c>
      <c r="AH888" s="37">
        <f>INDEX(AH$78:AH$91,$D888)/$E888</f>
        <v/>
      </c>
      <c r="AI888" s="37">
        <f>INDEX(AI$78:AI$91,$D888)/$E888</f>
        <v/>
      </c>
      <c r="AJ888" s="37">
        <f>INDEX(AJ$78:AJ$91,$D888)/$E888</f>
        <v/>
      </c>
      <c r="AK888" s="37">
        <f>INDEX(AK$78:AK$91,$D888)/$E888</f>
        <v/>
      </c>
      <c r="AL888" s="37">
        <f>INDEX(AL$78:AL$91,$D888)/$E888</f>
        <v/>
      </c>
      <c r="AM888" s="37">
        <f>INDEX(AM$78:AM$91,$D888)/$E888</f>
        <v/>
      </c>
      <c r="AN888" s="37">
        <f>INDEX(AN$78:AN$91,$D888)/$E888</f>
        <v/>
      </c>
      <c r="AO888" s="37">
        <f>INDEX(AO$78:AO$91,$D888)/$E888</f>
        <v/>
      </c>
      <c r="AP888" s="37">
        <f>INDEX(AP$78:AP$91,$D888)/$E888</f>
        <v/>
      </c>
      <c r="AQ888" s="37">
        <f>INDEX(AQ$78:AQ$91,$D888)/$E888</f>
        <v/>
      </c>
      <c r="AR888" s="37">
        <f>INDEX(AR$78:AR$91,$D888)/$E888</f>
        <v/>
      </c>
      <c r="AS888" s="37">
        <f>INDEX(AS$78:AS$91,$D888)/$E888</f>
        <v/>
      </c>
      <c r="AT888" s="37">
        <f>INDEX(AT$78:AT$91,$D888)/$E888</f>
        <v/>
      </c>
      <c r="AU888" s="37">
        <f>INDEX(AU$78:AU$91,$D888)/$E888</f>
        <v/>
      </c>
      <c r="AV888" s="37">
        <f>INDEX(AV$78:AV$91,$D888)/$E888</f>
        <v/>
      </c>
      <c r="AW888" s="37">
        <f>INDEX(AW$78:AW$91,$D888)/$E888</f>
        <v/>
      </c>
      <c r="AX888" s="37">
        <f>INDEX(AX$78:AX$91,$D888)/$E888</f>
        <v/>
      </c>
      <c r="AY888" s="40">
        <f>NEWEXCISE(INDEX(AY$78:AY$91,$D888),$E888)</f>
        <v/>
      </c>
    </row>
    <row r="889" hidden="1" outlineLevel="2">
      <c r="A889" s="14" t="inlineStr">
        <is>
          <t>ntx</t>
        </is>
      </c>
      <c r="B889" s="14" t="inlineStr">
        <is>
          <t>lpg</t>
        </is>
      </c>
      <c r="C889" s="14" t="inlineStr">
        <is>
          <t>foo</t>
        </is>
      </c>
      <c r="D889" s="37">
        <f>INDEX(Inputs!$L$5:$L$132,MATCH($B889&amp;"|"&amp;$C889,Inputs!$A$5:$A$132,0))</f>
        <v/>
      </c>
      <c r="E889" s="37">
        <f>INDEX(Inputs!$I$5:$I$132,MATCH($B889&amp;"|"&amp;$C889,Inputs!$A$5:$A$132,0))</f>
        <v/>
      </c>
      <c r="F889" s="36" t="n"/>
      <c r="G889" s="36" t="n"/>
      <c r="H889" s="14">
        <f>INDEX(Variables!$B$5:$B$105,MATCH($A889,Variables!$A$5:$A$105,0))&amp;IF($C889="",""," | "&amp;INDEX(Mapping!$B$5:$B$26,MATCH($C889,Mapping!$A$5:$A$26,0))&amp;" | "&amp;INDEX(Mapping!$B$30:$B$41,MATCH($B889,Mapping!$A$30:$A$41,0)))</f>
        <v/>
      </c>
      <c r="I889" s="14">
        <f>INDEX(Variables!$C$5:$C$105,MATCH($A889,Variables!$A$5:$A$105,0))</f>
        <v/>
      </c>
      <c r="J889" s="14">
        <f>INDEX(Variables!$E$5:$E$105,MATCH($A889,Variables!$A$5:$A$105,0))</f>
        <v/>
      </c>
      <c r="K889" s="11">
        <f>LOWER(Settings!$C$4)&amp;".mit."&amp;$A889&amp;IF($C889="","","."&amp;$C889&amp;"."&amp;$B889)&amp;IF(INDEX(Variables!$D$5:$D$105,MATCH($A889,Variables!$A$5:$A$105,0))="","","."&amp;INDEX(Variables!$D$5:$D$105,MATCH($A889,Variables!$A$5:$A$105,0)))&amp;"."&amp;K$5</f>
        <v/>
      </c>
      <c r="L889" s="38">
        <f>INDEX(L$78:L$91,$D889)/$E889</f>
        <v/>
      </c>
      <c r="M889" s="37">
        <f>INDEX(M$78:M$91,$D889)/$E889</f>
        <v/>
      </c>
      <c r="N889" s="37">
        <f>INDEX(N$78:N$91,$D889)/$E889</f>
        <v/>
      </c>
      <c r="O889" s="37">
        <f>INDEX(O$78:O$91,$D889)/$E889</f>
        <v/>
      </c>
      <c r="P889" s="37">
        <f>INDEX(P$78:P$91,$D889)/$E889</f>
        <v/>
      </c>
      <c r="Q889" s="37">
        <f>INDEX(Q$78:Q$91,$D889)/$E889</f>
        <v/>
      </c>
      <c r="R889" s="37">
        <f>INDEX(R$78:R$91,$D889)/$E889</f>
        <v/>
      </c>
      <c r="S889" s="37">
        <f>INDEX(S$78:S$91,$D889)/$E889</f>
        <v/>
      </c>
      <c r="T889" s="37">
        <f>INDEX(T$78:T$91,$D889)/$E889</f>
        <v/>
      </c>
      <c r="U889" s="37">
        <f>INDEX(U$78:U$91,$D889)/$E889</f>
        <v/>
      </c>
      <c r="V889" s="37">
        <f>INDEX(V$78:V$91,$D889)/$E889</f>
        <v/>
      </c>
      <c r="W889" s="37">
        <f>INDEX(W$78:W$91,$D889)/$E889</f>
        <v/>
      </c>
      <c r="X889" s="37">
        <f>INDEX(X$78:X$91,$D889)/$E889</f>
        <v/>
      </c>
      <c r="Y889" s="37">
        <f>INDEX(Y$78:Y$91,$D889)/$E889</f>
        <v/>
      </c>
      <c r="Z889" s="37">
        <f>INDEX(Z$78:Z$91,$D889)/$E889</f>
        <v/>
      </c>
      <c r="AA889" s="37">
        <f>INDEX(AA$78:AA$91,$D889)/$E889</f>
        <v/>
      </c>
      <c r="AB889" s="37">
        <f>INDEX(AB$78:AB$91,$D889)/$E889</f>
        <v/>
      </c>
      <c r="AC889" s="37">
        <f>INDEX(AC$78:AC$91,$D889)/$E889</f>
        <v/>
      </c>
      <c r="AD889" s="40">
        <f>NEWEXCISE(INDEX(AD$78:AD$91,$D889),$E889)</f>
        <v/>
      </c>
      <c r="AF889" s="11">
        <f>LOWER(Settings!$C$4)&amp;".mit."&amp;$A889&amp;IF($C889="","","."&amp;$C889&amp;"."&amp;$B889)&amp;IF(INDEX(Variables!$D$5:$D$105,MATCH($A889,Variables!$A$5:$A$105,0))="","","."&amp;INDEX(Variables!$D$5:$D$105,MATCH($A889,Variables!$A$5:$A$105,0)))&amp;"."&amp;AF$5</f>
        <v/>
      </c>
      <c r="AG889" s="38">
        <f>INDEX(AG$78:AG$91,$D889)/$E889</f>
        <v/>
      </c>
      <c r="AH889" s="37">
        <f>INDEX(AH$78:AH$91,$D889)/$E889</f>
        <v/>
      </c>
      <c r="AI889" s="37">
        <f>INDEX(AI$78:AI$91,$D889)/$E889</f>
        <v/>
      </c>
      <c r="AJ889" s="37">
        <f>INDEX(AJ$78:AJ$91,$D889)/$E889</f>
        <v/>
      </c>
      <c r="AK889" s="37">
        <f>INDEX(AK$78:AK$91,$D889)/$E889</f>
        <v/>
      </c>
      <c r="AL889" s="37">
        <f>INDEX(AL$78:AL$91,$D889)/$E889</f>
        <v/>
      </c>
      <c r="AM889" s="37">
        <f>INDEX(AM$78:AM$91,$D889)/$E889</f>
        <v/>
      </c>
      <c r="AN889" s="37">
        <f>INDEX(AN$78:AN$91,$D889)/$E889</f>
        <v/>
      </c>
      <c r="AO889" s="37">
        <f>INDEX(AO$78:AO$91,$D889)/$E889</f>
        <v/>
      </c>
      <c r="AP889" s="37">
        <f>INDEX(AP$78:AP$91,$D889)/$E889</f>
        <v/>
      </c>
      <c r="AQ889" s="37">
        <f>INDEX(AQ$78:AQ$91,$D889)/$E889</f>
        <v/>
      </c>
      <c r="AR889" s="37">
        <f>INDEX(AR$78:AR$91,$D889)/$E889</f>
        <v/>
      </c>
      <c r="AS889" s="37">
        <f>INDEX(AS$78:AS$91,$D889)/$E889</f>
        <v/>
      </c>
      <c r="AT889" s="37">
        <f>INDEX(AT$78:AT$91,$D889)/$E889</f>
        <v/>
      </c>
      <c r="AU889" s="37">
        <f>INDEX(AU$78:AU$91,$D889)/$E889</f>
        <v/>
      </c>
      <c r="AV889" s="37">
        <f>INDEX(AV$78:AV$91,$D889)/$E889</f>
        <v/>
      </c>
      <c r="AW889" s="37">
        <f>INDEX(AW$78:AW$91,$D889)/$E889</f>
        <v/>
      </c>
      <c r="AX889" s="37">
        <f>INDEX(AX$78:AX$91,$D889)/$E889</f>
        <v/>
      </c>
      <c r="AY889" s="40">
        <f>NEWEXCISE(INDEX(AY$78:AY$91,$D889),$E889)</f>
        <v/>
      </c>
    </row>
    <row r="890" hidden="1" outlineLevel="2">
      <c r="A890" s="14" t="inlineStr">
        <is>
          <t>ntx</t>
        </is>
      </c>
      <c r="B890" s="14" t="inlineStr">
        <is>
          <t>ker</t>
        </is>
      </c>
      <c r="C890" s="14" t="inlineStr">
        <is>
          <t>foo</t>
        </is>
      </c>
      <c r="D890" s="37">
        <f>INDEX(Inputs!$L$5:$L$132,MATCH($B890&amp;"|"&amp;$C890,Inputs!$A$5:$A$132,0))</f>
        <v/>
      </c>
      <c r="E890" s="37">
        <f>INDEX(Inputs!$I$5:$I$132,MATCH($B890&amp;"|"&amp;$C890,Inputs!$A$5:$A$132,0))</f>
        <v/>
      </c>
      <c r="F890" s="36" t="n"/>
      <c r="G890" s="36" t="n"/>
      <c r="H890" s="14">
        <f>INDEX(Variables!$B$5:$B$105,MATCH($A890,Variables!$A$5:$A$105,0))&amp;IF($C890="",""," | "&amp;INDEX(Mapping!$B$5:$B$26,MATCH($C890,Mapping!$A$5:$A$26,0))&amp;" | "&amp;INDEX(Mapping!$B$30:$B$41,MATCH($B890,Mapping!$A$30:$A$41,0)))</f>
        <v/>
      </c>
      <c r="I890" s="14">
        <f>INDEX(Variables!$C$5:$C$105,MATCH($A890,Variables!$A$5:$A$105,0))</f>
        <v/>
      </c>
      <c r="J890" s="14">
        <f>INDEX(Variables!$E$5:$E$105,MATCH($A890,Variables!$A$5:$A$105,0))</f>
        <v/>
      </c>
      <c r="K890" s="11">
        <f>LOWER(Settings!$C$4)&amp;".mit."&amp;$A890&amp;IF($C890="","","."&amp;$C890&amp;"."&amp;$B890)&amp;IF(INDEX(Variables!$D$5:$D$105,MATCH($A890,Variables!$A$5:$A$105,0))="","","."&amp;INDEX(Variables!$D$5:$D$105,MATCH($A890,Variables!$A$5:$A$105,0)))&amp;"."&amp;K$5</f>
        <v/>
      </c>
      <c r="L890" s="38">
        <f>INDEX(L$78:L$91,$D890)/$E890</f>
        <v/>
      </c>
      <c r="M890" s="37">
        <f>INDEX(M$78:M$91,$D890)/$E890</f>
        <v/>
      </c>
      <c r="N890" s="37">
        <f>INDEX(N$78:N$91,$D890)/$E890</f>
        <v/>
      </c>
      <c r="O890" s="37">
        <f>INDEX(O$78:O$91,$D890)/$E890</f>
        <v/>
      </c>
      <c r="P890" s="37">
        <f>INDEX(P$78:P$91,$D890)/$E890</f>
        <v/>
      </c>
      <c r="Q890" s="37">
        <f>INDEX(Q$78:Q$91,$D890)/$E890</f>
        <v/>
      </c>
      <c r="R890" s="37">
        <f>INDEX(R$78:R$91,$D890)/$E890</f>
        <v/>
      </c>
      <c r="S890" s="37">
        <f>INDEX(S$78:S$91,$D890)/$E890</f>
        <v/>
      </c>
      <c r="T890" s="37">
        <f>INDEX(T$78:T$91,$D890)/$E890</f>
        <v/>
      </c>
      <c r="U890" s="37">
        <f>INDEX(U$78:U$91,$D890)/$E890</f>
        <v/>
      </c>
      <c r="V890" s="37">
        <f>INDEX(V$78:V$91,$D890)/$E890</f>
        <v/>
      </c>
      <c r="W890" s="37">
        <f>INDEX(W$78:W$91,$D890)/$E890</f>
        <v/>
      </c>
      <c r="X890" s="37">
        <f>INDEX(X$78:X$91,$D890)/$E890</f>
        <v/>
      </c>
      <c r="Y890" s="37">
        <f>INDEX(Y$78:Y$91,$D890)/$E890</f>
        <v/>
      </c>
      <c r="Z890" s="37">
        <f>INDEX(Z$78:Z$91,$D890)/$E890</f>
        <v/>
      </c>
      <c r="AA890" s="37">
        <f>INDEX(AA$78:AA$91,$D890)/$E890</f>
        <v/>
      </c>
      <c r="AB890" s="37">
        <f>INDEX(AB$78:AB$91,$D890)/$E890</f>
        <v/>
      </c>
      <c r="AC890" s="37">
        <f>INDEX(AC$78:AC$91,$D890)/$E890</f>
        <v/>
      </c>
      <c r="AD890" s="40">
        <f>NEWEXCISE(INDEX(AD$78:AD$91,$D890),$E890)</f>
        <v/>
      </c>
      <c r="AF890" s="11">
        <f>LOWER(Settings!$C$4)&amp;".mit."&amp;$A890&amp;IF($C890="","","."&amp;$C890&amp;"."&amp;$B890)&amp;IF(INDEX(Variables!$D$5:$D$105,MATCH($A890,Variables!$A$5:$A$105,0))="","","."&amp;INDEX(Variables!$D$5:$D$105,MATCH($A890,Variables!$A$5:$A$105,0)))&amp;"."&amp;AF$5</f>
        <v/>
      </c>
      <c r="AG890" s="38">
        <f>INDEX(AG$78:AG$91,$D890)/$E890</f>
        <v/>
      </c>
      <c r="AH890" s="37">
        <f>INDEX(AH$78:AH$91,$D890)/$E890</f>
        <v/>
      </c>
      <c r="AI890" s="37">
        <f>INDEX(AI$78:AI$91,$D890)/$E890</f>
        <v/>
      </c>
      <c r="AJ890" s="37">
        <f>INDEX(AJ$78:AJ$91,$D890)/$E890</f>
        <v/>
      </c>
      <c r="AK890" s="37">
        <f>INDEX(AK$78:AK$91,$D890)/$E890</f>
        <v/>
      </c>
      <c r="AL890" s="37">
        <f>INDEX(AL$78:AL$91,$D890)/$E890</f>
        <v/>
      </c>
      <c r="AM890" s="37">
        <f>INDEX(AM$78:AM$91,$D890)/$E890</f>
        <v/>
      </c>
      <c r="AN890" s="37">
        <f>INDEX(AN$78:AN$91,$D890)/$E890</f>
        <v/>
      </c>
      <c r="AO890" s="37">
        <f>INDEX(AO$78:AO$91,$D890)/$E890</f>
        <v/>
      </c>
      <c r="AP890" s="37">
        <f>INDEX(AP$78:AP$91,$D890)/$E890</f>
        <v/>
      </c>
      <c r="AQ890" s="37">
        <f>INDEX(AQ$78:AQ$91,$D890)/$E890</f>
        <v/>
      </c>
      <c r="AR890" s="37">
        <f>INDEX(AR$78:AR$91,$D890)/$E890</f>
        <v/>
      </c>
      <c r="AS890" s="37">
        <f>INDEX(AS$78:AS$91,$D890)/$E890</f>
        <v/>
      </c>
      <c r="AT890" s="37">
        <f>INDEX(AT$78:AT$91,$D890)/$E890</f>
        <v/>
      </c>
      <c r="AU890" s="37">
        <f>INDEX(AU$78:AU$91,$D890)/$E890</f>
        <v/>
      </c>
      <c r="AV890" s="37">
        <f>INDEX(AV$78:AV$91,$D890)/$E890</f>
        <v/>
      </c>
      <c r="AW890" s="37">
        <f>INDEX(AW$78:AW$91,$D890)/$E890</f>
        <v/>
      </c>
      <c r="AX890" s="37">
        <f>INDEX(AX$78:AX$91,$D890)/$E890</f>
        <v/>
      </c>
      <c r="AY890" s="40">
        <f>NEWEXCISE(INDEX(AY$78:AY$91,$D890),$E890)</f>
        <v/>
      </c>
    </row>
    <row r="891" hidden="1" outlineLevel="2">
      <c r="A891" s="14" t="inlineStr">
        <is>
          <t>ntx</t>
        </is>
      </c>
      <c r="B891" s="14" t="inlineStr">
        <is>
          <t>oop</t>
        </is>
      </c>
      <c r="C891" s="14" t="inlineStr">
        <is>
          <t>foo</t>
        </is>
      </c>
      <c r="D891" s="37">
        <f>INDEX(Inputs!$L$5:$L$132,MATCH($B891&amp;"|"&amp;$C891,Inputs!$A$5:$A$132,0))</f>
        <v/>
      </c>
      <c r="E891" s="37">
        <f>INDEX(Inputs!$I$5:$I$132,MATCH($B891&amp;"|"&amp;$C891,Inputs!$A$5:$A$132,0))</f>
        <v/>
      </c>
      <c r="F891" s="36" t="n"/>
      <c r="G891" s="36" t="n"/>
      <c r="H891" s="14">
        <f>INDEX(Variables!$B$5:$B$105,MATCH($A891,Variables!$A$5:$A$105,0))&amp;IF($C891="",""," | "&amp;INDEX(Mapping!$B$5:$B$26,MATCH($C891,Mapping!$A$5:$A$26,0))&amp;" | "&amp;INDEX(Mapping!$B$30:$B$41,MATCH($B891,Mapping!$A$30:$A$41,0)))</f>
        <v/>
      </c>
      <c r="I891" s="14">
        <f>INDEX(Variables!$C$5:$C$105,MATCH($A891,Variables!$A$5:$A$105,0))</f>
        <v/>
      </c>
      <c r="J891" s="14">
        <f>INDEX(Variables!$E$5:$E$105,MATCH($A891,Variables!$A$5:$A$105,0))</f>
        <v/>
      </c>
      <c r="K891" s="11">
        <f>LOWER(Settings!$C$4)&amp;".mit."&amp;$A891&amp;IF($C891="","","."&amp;$C891&amp;"."&amp;$B891)&amp;IF(INDEX(Variables!$D$5:$D$105,MATCH($A891,Variables!$A$5:$A$105,0))="","","."&amp;INDEX(Variables!$D$5:$D$105,MATCH($A891,Variables!$A$5:$A$105,0)))&amp;"."&amp;K$5</f>
        <v/>
      </c>
      <c r="L891" s="38">
        <f>INDEX(L$78:L$91,$D891)/$E891</f>
        <v/>
      </c>
      <c r="M891" s="37">
        <f>INDEX(M$78:M$91,$D891)/$E891</f>
        <v/>
      </c>
      <c r="N891" s="37">
        <f>INDEX(N$78:N$91,$D891)/$E891</f>
        <v/>
      </c>
      <c r="O891" s="37">
        <f>INDEX(O$78:O$91,$D891)/$E891</f>
        <v/>
      </c>
      <c r="P891" s="37">
        <f>INDEX(P$78:P$91,$D891)/$E891</f>
        <v/>
      </c>
      <c r="Q891" s="37">
        <f>INDEX(Q$78:Q$91,$D891)/$E891</f>
        <v/>
      </c>
      <c r="R891" s="37">
        <f>INDEX(R$78:R$91,$D891)/$E891</f>
        <v/>
      </c>
      <c r="S891" s="37">
        <f>INDEX(S$78:S$91,$D891)/$E891</f>
        <v/>
      </c>
      <c r="T891" s="37">
        <f>INDEX(T$78:T$91,$D891)/$E891</f>
        <v/>
      </c>
      <c r="U891" s="37">
        <f>INDEX(U$78:U$91,$D891)/$E891</f>
        <v/>
      </c>
      <c r="V891" s="37">
        <f>INDEX(V$78:V$91,$D891)/$E891</f>
        <v/>
      </c>
      <c r="W891" s="37">
        <f>INDEX(W$78:W$91,$D891)/$E891</f>
        <v/>
      </c>
      <c r="X891" s="37">
        <f>INDEX(X$78:X$91,$D891)/$E891</f>
        <v/>
      </c>
      <c r="Y891" s="37">
        <f>INDEX(Y$78:Y$91,$D891)/$E891</f>
        <v/>
      </c>
      <c r="Z891" s="37">
        <f>INDEX(Z$78:Z$91,$D891)/$E891</f>
        <v/>
      </c>
      <c r="AA891" s="37">
        <f>INDEX(AA$78:AA$91,$D891)/$E891</f>
        <v/>
      </c>
      <c r="AB891" s="37">
        <f>INDEX(AB$78:AB$91,$D891)/$E891</f>
        <v/>
      </c>
      <c r="AC891" s="37">
        <f>INDEX(AC$78:AC$91,$D891)/$E891</f>
        <v/>
      </c>
      <c r="AD891" s="40">
        <f>NEWEXCISE(INDEX(AD$78:AD$91,$D891),$E891)</f>
        <v/>
      </c>
      <c r="AF891" s="11">
        <f>LOWER(Settings!$C$4)&amp;".mit."&amp;$A891&amp;IF($C891="","","."&amp;$C891&amp;"."&amp;$B891)&amp;IF(INDEX(Variables!$D$5:$D$105,MATCH($A891,Variables!$A$5:$A$105,0))="","","."&amp;INDEX(Variables!$D$5:$D$105,MATCH($A891,Variables!$A$5:$A$105,0)))&amp;"."&amp;AF$5</f>
        <v/>
      </c>
      <c r="AG891" s="38">
        <f>INDEX(AG$78:AG$91,$D891)/$E891</f>
        <v/>
      </c>
      <c r="AH891" s="37">
        <f>INDEX(AH$78:AH$91,$D891)/$E891</f>
        <v/>
      </c>
      <c r="AI891" s="37">
        <f>INDEX(AI$78:AI$91,$D891)/$E891</f>
        <v/>
      </c>
      <c r="AJ891" s="37">
        <f>INDEX(AJ$78:AJ$91,$D891)/$E891</f>
        <v/>
      </c>
      <c r="AK891" s="37">
        <f>INDEX(AK$78:AK$91,$D891)/$E891</f>
        <v/>
      </c>
      <c r="AL891" s="37">
        <f>INDEX(AL$78:AL$91,$D891)/$E891</f>
        <v/>
      </c>
      <c r="AM891" s="37">
        <f>INDEX(AM$78:AM$91,$D891)/$E891</f>
        <v/>
      </c>
      <c r="AN891" s="37">
        <f>INDEX(AN$78:AN$91,$D891)/$E891</f>
        <v/>
      </c>
      <c r="AO891" s="37">
        <f>INDEX(AO$78:AO$91,$D891)/$E891</f>
        <v/>
      </c>
      <c r="AP891" s="37">
        <f>INDEX(AP$78:AP$91,$D891)/$E891</f>
        <v/>
      </c>
      <c r="AQ891" s="37">
        <f>INDEX(AQ$78:AQ$91,$D891)/$E891</f>
        <v/>
      </c>
      <c r="AR891" s="37">
        <f>INDEX(AR$78:AR$91,$D891)/$E891</f>
        <v/>
      </c>
      <c r="AS891" s="37">
        <f>INDEX(AS$78:AS$91,$D891)/$E891</f>
        <v/>
      </c>
      <c r="AT891" s="37">
        <f>INDEX(AT$78:AT$91,$D891)/$E891</f>
        <v/>
      </c>
      <c r="AU891" s="37">
        <f>INDEX(AU$78:AU$91,$D891)/$E891</f>
        <v/>
      </c>
      <c r="AV891" s="37">
        <f>INDEX(AV$78:AV$91,$D891)/$E891</f>
        <v/>
      </c>
      <c r="AW891" s="37">
        <f>INDEX(AW$78:AW$91,$D891)/$E891</f>
        <v/>
      </c>
      <c r="AX891" s="37">
        <f>INDEX(AX$78:AX$91,$D891)/$E891</f>
        <v/>
      </c>
      <c r="AY891" s="40">
        <f>NEWEXCISE(INDEX(AY$78:AY$91,$D891),$E891)</f>
        <v/>
      </c>
    </row>
    <row r="892" hidden="1" outlineLevel="2">
      <c r="A892" s="14" t="inlineStr">
        <is>
          <t>ntx</t>
        </is>
      </c>
      <c r="B892" s="14" t="inlineStr">
        <is>
          <t>bio</t>
        </is>
      </c>
      <c r="C892" s="14" t="inlineStr">
        <is>
          <t>foo</t>
        </is>
      </c>
      <c r="D892" s="37">
        <f>INDEX(Inputs!$L$5:$L$132,MATCH($B892&amp;"|"&amp;$C892,Inputs!$A$5:$A$132,0))</f>
        <v/>
      </c>
      <c r="E892" s="37">
        <f>INDEX(Inputs!$I$5:$I$132,MATCH($B892&amp;"|"&amp;$C892,Inputs!$A$5:$A$132,0))</f>
        <v/>
      </c>
      <c r="F892" s="36" t="n"/>
      <c r="G892" s="36" t="n"/>
      <c r="H892" s="14">
        <f>INDEX(Variables!$B$5:$B$105,MATCH($A892,Variables!$A$5:$A$105,0))&amp;IF($C892="",""," | "&amp;INDEX(Mapping!$B$5:$B$26,MATCH($C892,Mapping!$A$5:$A$26,0))&amp;" | "&amp;INDEX(Mapping!$B$30:$B$41,MATCH($B892,Mapping!$A$30:$A$41,0)))</f>
        <v/>
      </c>
      <c r="I892" s="14">
        <f>INDEX(Variables!$C$5:$C$105,MATCH($A892,Variables!$A$5:$A$105,0))</f>
        <v/>
      </c>
      <c r="J892" s="14">
        <f>INDEX(Variables!$E$5:$E$105,MATCH($A892,Variables!$A$5:$A$105,0))</f>
        <v/>
      </c>
      <c r="K892" s="11">
        <f>LOWER(Settings!$C$4)&amp;".mit."&amp;$A892&amp;IF($C892="","","."&amp;$C892&amp;"."&amp;$B892)&amp;IF(INDEX(Variables!$D$5:$D$105,MATCH($A892,Variables!$A$5:$A$105,0))="","","."&amp;INDEX(Variables!$D$5:$D$105,MATCH($A892,Variables!$A$5:$A$105,0)))&amp;"."&amp;K$5</f>
        <v/>
      </c>
      <c r="L892" s="38">
        <f>INDEX(L$78:L$91,$D892)/$E892</f>
        <v/>
      </c>
      <c r="M892" s="37">
        <f>INDEX(M$78:M$91,$D892)/$E892</f>
        <v/>
      </c>
      <c r="N892" s="37">
        <f>INDEX(N$78:N$91,$D892)/$E892</f>
        <v/>
      </c>
      <c r="O892" s="37">
        <f>INDEX(O$78:O$91,$D892)/$E892</f>
        <v/>
      </c>
      <c r="P892" s="37">
        <f>INDEX(P$78:P$91,$D892)/$E892</f>
        <v/>
      </c>
      <c r="Q892" s="37">
        <f>INDEX(Q$78:Q$91,$D892)/$E892</f>
        <v/>
      </c>
      <c r="R892" s="37">
        <f>INDEX(R$78:R$91,$D892)/$E892</f>
        <v/>
      </c>
      <c r="S892" s="37">
        <f>INDEX(S$78:S$91,$D892)/$E892</f>
        <v/>
      </c>
      <c r="T892" s="37">
        <f>INDEX(T$78:T$91,$D892)/$E892</f>
        <v/>
      </c>
      <c r="U892" s="37">
        <f>INDEX(U$78:U$91,$D892)/$E892</f>
        <v/>
      </c>
      <c r="V892" s="37">
        <f>INDEX(V$78:V$91,$D892)/$E892</f>
        <v/>
      </c>
      <c r="W892" s="37">
        <f>INDEX(W$78:W$91,$D892)/$E892</f>
        <v/>
      </c>
      <c r="X892" s="37">
        <f>INDEX(X$78:X$91,$D892)/$E892</f>
        <v/>
      </c>
      <c r="Y892" s="37">
        <f>INDEX(Y$78:Y$91,$D892)/$E892</f>
        <v/>
      </c>
      <c r="Z892" s="37">
        <f>INDEX(Z$78:Z$91,$D892)/$E892</f>
        <v/>
      </c>
      <c r="AA892" s="37">
        <f>INDEX(AA$78:AA$91,$D892)/$E892</f>
        <v/>
      </c>
      <c r="AB892" s="37">
        <f>INDEX(AB$78:AB$91,$D892)/$E892</f>
        <v/>
      </c>
      <c r="AC892" s="37">
        <f>INDEX(AC$78:AC$91,$D892)/$E892</f>
        <v/>
      </c>
      <c r="AD892" s="40">
        <f>NEWEXCISE(INDEX(AD$78:AD$91,$D892),$E892)</f>
        <v/>
      </c>
      <c r="AF892" s="11">
        <f>LOWER(Settings!$C$4)&amp;".mit."&amp;$A892&amp;IF($C892="","","."&amp;$C892&amp;"."&amp;$B892)&amp;IF(INDEX(Variables!$D$5:$D$105,MATCH($A892,Variables!$A$5:$A$105,0))="","","."&amp;INDEX(Variables!$D$5:$D$105,MATCH($A892,Variables!$A$5:$A$105,0)))&amp;"."&amp;AF$5</f>
        <v/>
      </c>
      <c r="AG892" s="38">
        <f>INDEX(AG$78:AG$91,$D892)/$E892</f>
        <v/>
      </c>
      <c r="AH892" s="37">
        <f>INDEX(AH$78:AH$91,$D892)/$E892</f>
        <v/>
      </c>
      <c r="AI892" s="37">
        <f>INDEX(AI$78:AI$91,$D892)/$E892</f>
        <v/>
      </c>
      <c r="AJ892" s="37">
        <f>INDEX(AJ$78:AJ$91,$D892)/$E892</f>
        <v/>
      </c>
      <c r="AK892" s="37">
        <f>INDEX(AK$78:AK$91,$D892)/$E892</f>
        <v/>
      </c>
      <c r="AL892" s="37">
        <f>INDEX(AL$78:AL$91,$D892)/$E892</f>
        <v/>
      </c>
      <c r="AM892" s="37">
        <f>INDEX(AM$78:AM$91,$D892)/$E892</f>
        <v/>
      </c>
      <c r="AN892" s="37">
        <f>INDEX(AN$78:AN$91,$D892)/$E892</f>
        <v/>
      </c>
      <c r="AO892" s="37">
        <f>INDEX(AO$78:AO$91,$D892)/$E892</f>
        <v/>
      </c>
      <c r="AP892" s="37">
        <f>INDEX(AP$78:AP$91,$D892)/$E892</f>
        <v/>
      </c>
      <c r="AQ892" s="37">
        <f>INDEX(AQ$78:AQ$91,$D892)/$E892</f>
        <v/>
      </c>
      <c r="AR892" s="37">
        <f>INDEX(AR$78:AR$91,$D892)/$E892</f>
        <v/>
      </c>
      <c r="AS892" s="37">
        <f>INDEX(AS$78:AS$91,$D892)/$E892</f>
        <v/>
      </c>
      <c r="AT892" s="37">
        <f>INDEX(AT$78:AT$91,$D892)/$E892</f>
        <v/>
      </c>
      <c r="AU892" s="37">
        <f>INDEX(AU$78:AU$91,$D892)/$E892</f>
        <v/>
      </c>
      <c r="AV892" s="37">
        <f>INDEX(AV$78:AV$91,$D892)/$E892</f>
        <v/>
      </c>
      <c r="AW892" s="37">
        <f>INDEX(AW$78:AW$91,$D892)/$E892</f>
        <v/>
      </c>
      <c r="AX892" s="37">
        <f>INDEX(AX$78:AX$91,$D892)/$E892</f>
        <v/>
      </c>
      <c r="AY892" s="40">
        <f>NEWEXCISE(INDEX(AY$78:AY$91,$D892),$E892)</f>
        <v/>
      </c>
    </row>
    <row r="893" hidden="1" outlineLevel="2"/>
    <row r="894" hidden="1" outlineLevel="2">
      <c r="A894" s="14" t="inlineStr">
        <is>
          <t>nce</t>
        </is>
      </c>
      <c r="B894" s="14" t="inlineStr">
        <is>
          <t>coa</t>
        </is>
      </c>
      <c r="C894" s="14" t="inlineStr">
        <is>
          <t>foo</t>
        </is>
      </c>
      <c r="D894" s="36" t="n"/>
      <c r="E894" s="36" t="n"/>
      <c r="F894" s="36" t="n"/>
      <c r="G894" s="36" t="n"/>
      <c r="H894" s="14">
        <f>INDEX(Variables!$B$5:$B$105,MATCH($A894,Variables!$A$5:$A$105,0))&amp;IF($C894="",""," | "&amp;INDEX(Mapping!$B$5:$B$26,MATCH($C894,Mapping!$A$5:$A$26,0))&amp;" | "&amp;INDEX(Mapping!$B$30:$B$41,MATCH($B894,Mapping!$A$30:$A$41,0)))</f>
        <v/>
      </c>
      <c r="I894" s="14">
        <f>INDEX(Variables!$C$5:$C$105,MATCH($A894,Variables!$A$5:$A$105,0))</f>
        <v/>
      </c>
      <c r="J894" s="14">
        <f>INDEX(Variables!$E$5:$E$105,MATCH($A894,Variables!$A$5:$A$105,0))</f>
        <v/>
      </c>
      <c r="K894" s="11">
        <f>LOWER(Settings!$C$4)&amp;".mit."&amp;$A894&amp;IF($C894="","","."&amp;$C894&amp;"."&amp;$B894)&amp;IF(INDEX(Variables!$D$5:$D$105,MATCH($A894,Variables!$A$5:$A$105,0))="","","."&amp;INDEX(Variables!$D$5:$D$105,MATCH($A894,Variables!$A$5:$A$105,0)))&amp;"."&amp;K$5</f>
        <v/>
      </c>
      <c r="L894" s="38">
        <f>L867+L876+L885</f>
        <v/>
      </c>
      <c r="M894" s="37">
        <f>M867+M876+M885</f>
        <v/>
      </c>
      <c r="N894" s="37">
        <f>N867+N876+N885</f>
        <v/>
      </c>
      <c r="O894" s="37">
        <f>O867+O876+O885</f>
        <v/>
      </c>
      <c r="P894" s="37">
        <f>P867+P876+P885</f>
        <v/>
      </c>
      <c r="Q894" s="37">
        <f>Q867+Q876+Q885</f>
        <v/>
      </c>
      <c r="R894" s="37">
        <f>R867+R876+R885</f>
        <v/>
      </c>
      <c r="S894" s="37">
        <f>S867+S876+S885</f>
        <v/>
      </c>
      <c r="T894" s="37">
        <f>T867+T876+T885</f>
        <v/>
      </c>
      <c r="U894" s="37">
        <f>U867+U876+U885</f>
        <v/>
      </c>
      <c r="V894" s="37">
        <f>V867+V876+V885</f>
        <v/>
      </c>
      <c r="W894" s="37">
        <f>W867+W876+W885</f>
        <v/>
      </c>
      <c r="X894" s="37">
        <f>X867+X876+X885</f>
        <v/>
      </c>
      <c r="Y894" s="37">
        <f>Y867+Y876+Y885</f>
        <v/>
      </c>
      <c r="Z894" s="37">
        <f>Z867+Z876+Z885</f>
        <v/>
      </c>
      <c r="AA894" s="37">
        <f>AA867+AA876+AA885</f>
        <v/>
      </c>
      <c r="AB894" s="37">
        <f>AB867+AB876+AB885</f>
        <v/>
      </c>
      <c r="AC894" s="37">
        <f>AC867+AC876+AC885</f>
        <v/>
      </c>
      <c r="AD894" s="40">
        <f>NEWPOLICY(AD867,AD876,AD885)</f>
        <v/>
      </c>
      <c r="AF894" s="11">
        <f>LOWER(Settings!$C$4)&amp;".mit."&amp;$A894&amp;IF($C894="","","."&amp;$C894&amp;"."&amp;$B894)&amp;IF(INDEX(Variables!$D$5:$D$105,MATCH($A894,Variables!$A$5:$A$105,0))="","","."&amp;INDEX(Variables!$D$5:$D$105,MATCH($A894,Variables!$A$5:$A$105,0)))&amp;"."&amp;AF$5</f>
        <v/>
      </c>
      <c r="AG894" s="38">
        <f>AG867+AG876+AG885</f>
        <v/>
      </c>
      <c r="AH894" s="37">
        <f>AH867+AH876+AH885</f>
        <v/>
      </c>
      <c r="AI894" s="37">
        <f>AI867+AI876+AI885</f>
        <v/>
      </c>
      <c r="AJ894" s="37">
        <f>AJ867+AJ876+AJ885</f>
        <v/>
      </c>
      <c r="AK894" s="37">
        <f>AK867+AK876+AK885</f>
        <v/>
      </c>
      <c r="AL894" s="37">
        <f>AL867+AL876+AL885</f>
        <v/>
      </c>
      <c r="AM894" s="37">
        <f>AM867+AM876+AM885</f>
        <v/>
      </c>
      <c r="AN894" s="37">
        <f>AN867+AN876+AN885</f>
        <v/>
      </c>
      <c r="AO894" s="37">
        <f>AO867+AO876+AO885</f>
        <v/>
      </c>
      <c r="AP894" s="37">
        <f>AP867+AP876+AP885</f>
        <v/>
      </c>
      <c r="AQ894" s="37">
        <f>AQ867+AQ876+AQ885</f>
        <v/>
      </c>
      <c r="AR894" s="37">
        <f>AR867+AR876+AR885</f>
        <v/>
      </c>
      <c r="AS894" s="37">
        <f>AS867+AS876+AS885</f>
        <v/>
      </c>
      <c r="AT894" s="37">
        <f>AT867+AT876+AT885</f>
        <v/>
      </c>
      <c r="AU894" s="37">
        <f>AU867+AU876+AU885</f>
        <v/>
      </c>
      <c r="AV894" s="37">
        <f>AV867+AV876+AV885</f>
        <v/>
      </c>
      <c r="AW894" s="37">
        <f>AW867+AW876+AW885</f>
        <v/>
      </c>
      <c r="AX894" s="37">
        <f>AX867+AX876+AX885</f>
        <v/>
      </c>
      <c r="AY894" s="40">
        <f>NEWPOLICY(AY867,AY876,AY885)</f>
        <v/>
      </c>
    </row>
    <row r="895" hidden="1" outlineLevel="2">
      <c r="A895" s="14" t="inlineStr">
        <is>
          <t>nce</t>
        </is>
      </c>
      <c r="B895" s="14" t="inlineStr">
        <is>
          <t>nga</t>
        </is>
      </c>
      <c r="C895" s="14" t="inlineStr">
        <is>
          <t>foo</t>
        </is>
      </c>
      <c r="D895" s="36" t="n"/>
      <c r="E895" s="36" t="n"/>
      <c r="F895" s="36" t="n"/>
      <c r="G895" s="36" t="n"/>
      <c r="H895" s="14">
        <f>INDEX(Variables!$B$5:$B$105,MATCH($A895,Variables!$A$5:$A$105,0))&amp;IF($C895="",""," | "&amp;INDEX(Mapping!$B$5:$B$26,MATCH($C895,Mapping!$A$5:$A$26,0))&amp;" | "&amp;INDEX(Mapping!$B$30:$B$41,MATCH($B895,Mapping!$A$30:$A$41,0)))</f>
        <v/>
      </c>
      <c r="I895" s="14">
        <f>INDEX(Variables!$C$5:$C$105,MATCH($A895,Variables!$A$5:$A$105,0))</f>
        <v/>
      </c>
      <c r="J895" s="14">
        <f>INDEX(Variables!$E$5:$E$105,MATCH($A895,Variables!$A$5:$A$105,0))</f>
        <v/>
      </c>
      <c r="K895" s="11">
        <f>LOWER(Settings!$C$4)&amp;".mit."&amp;$A895&amp;IF($C895="","","."&amp;$C895&amp;"."&amp;$B895)&amp;IF(INDEX(Variables!$D$5:$D$105,MATCH($A895,Variables!$A$5:$A$105,0))="","","."&amp;INDEX(Variables!$D$5:$D$105,MATCH($A895,Variables!$A$5:$A$105,0)))&amp;"."&amp;K$5</f>
        <v/>
      </c>
      <c r="L895" s="38">
        <f>L868+L877+L886</f>
        <v/>
      </c>
      <c r="M895" s="37">
        <f>M868+M877+M886</f>
        <v/>
      </c>
      <c r="N895" s="37">
        <f>N868+N877+N886</f>
        <v/>
      </c>
      <c r="O895" s="37">
        <f>O868+O877+O886</f>
        <v/>
      </c>
      <c r="P895" s="37">
        <f>P868+P877+P886</f>
        <v/>
      </c>
      <c r="Q895" s="37">
        <f>Q868+Q877+Q886</f>
        <v/>
      </c>
      <c r="R895" s="37">
        <f>R868+R877+R886</f>
        <v/>
      </c>
      <c r="S895" s="37">
        <f>S868+S877+S886</f>
        <v/>
      </c>
      <c r="T895" s="37">
        <f>T868+T877+T886</f>
        <v/>
      </c>
      <c r="U895" s="37">
        <f>U868+U877+U886</f>
        <v/>
      </c>
      <c r="V895" s="37">
        <f>V868+V877+V886</f>
        <v/>
      </c>
      <c r="W895" s="37">
        <f>W868+W877+W886</f>
        <v/>
      </c>
      <c r="X895" s="37">
        <f>X868+X877+X886</f>
        <v/>
      </c>
      <c r="Y895" s="37">
        <f>Y868+Y877+Y886</f>
        <v/>
      </c>
      <c r="Z895" s="37">
        <f>Z868+Z877+Z886</f>
        <v/>
      </c>
      <c r="AA895" s="37">
        <f>AA868+AA877+AA886</f>
        <v/>
      </c>
      <c r="AB895" s="37">
        <f>AB868+AB877+AB886</f>
        <v/>
      </c>
      <c r="AC895" s="37">
        <f>AC868+AC877+AC886</f>
        <v/>
      </c>
      <c r="AD895" s="40">
        <f>NEWPOLICY(AD868,AD877,AD886)</f>
        <v/>
      </c>
      <c r="AF895" s="11">
        <f>LOWER(Settings!$C$4)&amp;".mit."&amp;$A895&amp;IF($C895="","","."&amp;$C895&amp;"."&amp;$B895)&amp;IF(INDEX(Variables!$D$5:$D$105,MATCH($A895,Variables!$A$5:$A$105,0))="","","."&amp;INDEX(Variables!$D$5:$D$105,MATCH($A895,Variables!$A$5:$A$105,0)))&amp;"."&amp;AF$5</f>
        <v/>
      </c>
      <c r="AG895" s="38">
        <f>AG868+AG877+AG886</f>
        <v/>
      </c>
      <c r="AH895" s="37">
        <f>AH868+AH877+AH886</f>
        <v/>
      </c>
      <c r="AI895" s="37">
        <f>AI868+AI877+AI886</f>
        <v/>
      </c>
      <c r="AJ895" s="37">
        <f>AJ868+AJ877+AJ886</f>
        <v/>
      </c>
      <c r="AK895" s="37">
        <f>AK868+AK877+AK886</f>
        <v/>
      </c>
      <c r="AL895" s="37">
        <f>AL868+AL877+AL886</f>
        <v/>
      </c>
      <c r="AM895" s="37">
        <f>AM868+AM877+AM886</f>
        <v/>
      </c>
      <c r="AN895" s="37">
        <f>AN868+AN877+AN886</f>
        <v/>
      </c>
      <c r="AO895" s="37">
        <f>AO868+AO877+AO886</f>
        <v/>
      </c>
      <c r="AP895" s="37">
        <f>AP868+AP877+AP886</f>
        <v/>
      </c>
      <c r="AQ895" s="37">
        <f>AQ868+AQ877+AQ886</f>
        <v/>
      </c>
      <c r="AR895" s="37">
        <f>AR868+AR877+AR886</f>
        <v/>
      </c>
      <c r="AS895" s="37">
        <f>AS868+AS877+AS886</f>
        <v/>
      </c>
      <c r="AT895" s="37">
        <f>AT868+AT877+AT886</f>
        <v/>
      </c>
      <c r="AU895" s="37">
        <f>AU868+AU877+AU886</f>
        <v/>
      </c>
      <c r="AV895" s="37">
        <f>AV868+AV877+AV886</f>
        <v/>
      </c>
      <c r="AW895" s="37">
        <f>AW868+AW877+AW886</f>
        <v/>
      </c>
      <c r="AX895" s="37">
        <f>AX868+AX877+AX886</f>
        <v/>
      </c>
      <c r="AY895" s="40">
        <f>NEWPOLICY(AY868,AY877,AY886)</f>
        <v/>
      </c>
    </row>
    <row r="896" hidden="1" outlineLevel="2">
      <c r="A896" s="14" t="inlineStr">
        <is>
          <t>nce</t>
        </is>
      </c>
      <c r="B896" s="14" t="inlineStr">
        <is>
          <t>gso</t>
        </is>
      </c>
      <c r="C896" s="14" t="inlineStr">
        <is>
          <t>foo</t>
        </is>
      </c>
      <c r="D896" s="36" t="n"/>
      <c r="E896" s="36" t="n"/>
      <c r="F896" s="36" t="n"/>
      <c r="G896" s="36" t="n"/>
      <c r="H896" s="14">
        <f>INDEX(Variables!$B$5:$B$105,MATCH($A896,Variables!$A$5:$A$105,0))&amp;IF($C896="",""," | "&amp;INDEX(Mapping!$B$5:$B$26,MATCH($C896,Mapping!$A$5:$A$26,0))&amp;" | "&amp;INDEX(Mapping!$B$30:$B$41,MATCH($B896,Mapping!$A$30:$A$41,0)))</f>
        <v/>
      </c>
      <c r="I896" s="14">
        <f>INDEX(Variables!$C$5:$C$105,MATCH($A896,Variables!$A$5:$A$105,0))</f>
        <v/>
      </c>
      <c r="J896" s="14">
        <f>INDEX(Variables!$E$5:$E$105,MATCH($A896,Variables!$A$5:$A$105,0))</f>
        <v/>
      </c>
      <c r="K896" s="11">
        <f>LOWER(Settings!$C$4)&amp;".mit."&amp;$A896&amp;IF($C896="","","."&amp;$C896&amp;"."&amp;$B896)&amp;IF(INDEX(Variables!$D$5:$D$105,MATCH($A896,Variables!$A$5:$A$105,0))="","","."&amp;INDEX(Variables!$D$5:$D$105,MATCH($A896,Variables!$A$5:$A$105,0)))&amp;"."&amp;K$5</f>
        <v/>
      </c>
      <c r="L896" s="38">
        <f>L869+L878+L887</f>
        <v/>
      </c>
      <c r="M896" s="37">
        <f>M869+M878+M887</f>
        <v/>
      </c>
      <c r="N896" s="37">
        <f>N869+N878+N887</f>
        <v/>
      </c>
      <c r="O896" s="37">
        <f>O869+O878+O887</f>
        <v/>
      </c>
      <c r="P896" s="37">
        <f>P869+P878+P887</f>
        <v/>
      </c>
      <c r="Q896" s="37">
        <f>Q869+Q878+Q887</f>
        <v/>
      </c>
      <c r="R896" s="37">
        <f>R869+R878+R887</f>
        <v/>
      </c>
      <c r="S896" s="37">
        <f>S869+S878+S887</f>
        <v/>
      </c>
      <c r="T896" s="37">
        <f>T869+T878+T887</f>
        <v/>
      </c>
      <c r="U896" s="37">
        <f>U869+U878+U887</f>
        <v/>
      </c>
      <c r="V896" s="37">
        <f>V869+V878+V887</f>
        <v/>
      </c>
      <c r="W896" s="37">
        <f>W869+W878+W887</f>
        <v/>
      </c>
      <c r="X896" s="37">
        <f>X869+X878+X887</f>
        <v/>
      </c>
      <c r="Y896" s="37">
        <f>Y869+Y878+Y887</f>
        <v/>
      </c>
      <c r="Z896" s="37">
        <f>Z869+Z878+Z887</f>
        <v/>
      </c>
      <c r="AA896" s="37">
        <f>AA869+AA878+AA887</f>
        <v/>
      </c>
      <c r="AB896" s="37">
        <f>AB869+AB878+AB887</f>
        <v/>
      </c>
      <c r="AC896" s="37">
        <f>AC869+AC878+AC887</f>
        <v/>
      </c>
      <c r="AD896" s="40">
        <f>NEWPOLICY(AD869,AD878,AD887)</f>
        <v/>
      </c>
      <c r="AF896" s="11">
        <f>LOWER(Settings!$C$4)&amp;".mit."&amp;$A896&amp;IF($C896="","","."&amp;$C896&amp;"."&amp;$B896)&amp;IF(INDEX(Variables!$D$5:$D$105,MATCH($A896,Variables!$A$5:$A$105,0))="","","."&amp;INDEX(Variables!$D$5:$D$105,MATCH($A896,Variables!$A$5:$A$105,0)))&amp;"."&amp;AF$5</f>
        <v/>
      </c>
      <c r="AG896" s="38">
        <f>AG869+AG878+AG887</f>
        <v/>
      </c>
      <c r="AH896" s="37">
        <f>AH869+AH878+AH887</f>
        <v/>
      </c>
      <c r="AI896" s="37">
        <f>AI869+AI878+AI887</f>
        <v/>
      </c>
      <c r="AJ896" s="37">
        <f>AJ869+AJ878+AJ887</f>
        <v/>
      </c>
      <c r="AK896" s="37">
        <f>AK869+AK878+AK887</f>
        <v/>
      </c>
      <c r="AL896" s="37">
        <f>AL869+AL878+AL887</f>
        <v/>
      </c>
      <c r="AM896" s="37">
        <f>AM869+AM878+AM887</f>
        <v/>
      </c>
      <c r="AN896" s="37">
        <f>AN869+AN878+AN887</f>
        <v/>
      </c>
      <c r="AO896" s="37">
        <f>AO869+AO878+AO887</f>
        <v/>
      </c>
      <c r="AP896" s="37">
        <f>AP869+AP878+AP887</f>
        <v/>
      </c>
      <c r="AQ896" s="37">
        <f>AQ869+AQ878+AQ887</f>
        <v/>
      </c>
      <c r="AR896" s="37">
        <f>AR869+AR878+AR887</f>
        <v/>
      </c>
      <c r="AS896" s="37">
        <f>AS869+AS878+AS887</f>
        <v/>
      </c>
      <c r="AT896" s="37">
        <f>AT869+AT878+AT887</f>
        <v/>
      </c>
      <c r="AU896" s="37">
        <f>AU869+AU878+AU887</f>
        <v/>
      </c>
      <c r="AV896" s="37">
        <f>AV869+AV878+AV887</f>
        <v/>
      </c>
      <c r="AW896" s="37">
        <f>AW869+AW878+AW887</f>
        <v/>
      </c>
      <c r="AX896" s="37">
        <f>AX869+AX878+AX887</f>
        <v/>
      </c>
      <c r="AY896" s="40">
        <f>NEWPOLICY(AY869,AY878,AY887)</f>
        <v/>
      </c>
    </row>
    <row r="897" hidden="1" outlineLevel="2">
      <c r="A897" s="14" t="inlineStr">
        <is>
          <t>nce</t>
        </is>
      </c>
      <c r="B897" s="14" t="inlineStr">
        <is>
          <t>die</t>
        </is>
      </c>
      <c r="C897" s="14" t="inlineStr">
        <is>
          <t>foo</t>
        </is>
      </c>
      <c r="D897" s="36" t="n"/>
      <c r="E897" s="36" t="n"/>
      <c r="F897" s="36" t="n"/>
      <c r="G897" s="36" t="n"/>
      <c r="H897" s="14">
        <f>INDEX(Variables!$B$5:$B$105,MATCH($A897,Variables!$A$5:$A$105,0))&amp;IF($C897="",""," | "&amp;INDEX(Mapping!$B$5:$B$26,MATCH($C897,Mapping!$A$5:$A$26,0))&amp;" | "&amp;INDEX(Mapping!$B$30:$B$41,MATCH($B897,Mapping!$A$30:$A$41,0)))</f>
        <v/>
      </c>
      <c r="I897" s="14">
        <f>INDEX(Variables!$C$5:$C$105,MATCH($A897,Variables!$A$5:$A$105,0))</f>
        <v/>
      </c>
      <c r="J897" s="14">
        <f>INDEX(Variables!$E$5:$E$105,MATCH($A897,Variables!$A$5:$A$105,0))</f>
        <v/>
      </c>
      <c r="K897" s="11">
        <f>LOWER(Settings!$C$4)&amp;".mit."&amp;$A897&amp;IF($C897="","","."&amp;$C897&amp;"."&amp;$B897)&amp;IF(INDEX(Variables!$D$5:$D$105,MATCH($A897,Variables!$A$5:$A$105,0))="","","."&amp;INDEX(Variables!$D$5:$D$105,MATCH($A897,Variables!$A$5:$A$105,0)))&amp;"."&amp;K$5</f>
        <v/>
      </c>
      <c r="L897" s="38">
        <f>L870+L879+L888</f>
        <v/>
      </c>
      <c r="M897" s="37">
        <f>M870+M879+M888</f>
        <v/>
      </c>
      <c r="N897" s="37">
        <f>N870+N879+N888</f>
        <v/>
      </c>
      <c r="O897" s="37">
        <f>O870+O879+O888</f>
        <v/>
      </c>
      <c r="P897" s="37">
        <f>P870+P879+P888</f>
        <v/>
      </c>
      <c r="Q897" s="37">
        <f>Q870+Q879+Q888</f>
        <v/>
      </c>
      <c r="R897" s="37">
        <f>R870+R879+R888</f>
        <v/>
      </c>
      <c r="S897" s="37">
        <f>S870+S879+S888</f>
        <v/>
      </c>
      <c r="T897" s="37">
        <f>T870+T879+T888</f>
        <v/>
      </c>
      <c r="U897" s="37">
        <f>U870+U879+U888</f>
        <v/>
      </c>
      <c r="V897" s="37">
        <f>V870+V879+V888</f>
        <v/>
      </c>
      <c r="W897" s="37">
        <f>W870+W879+W888</f>
        <v/>
      </c>
      <c r="X897" s="37">
        <f>X870+X879+X888</f>
        <v/>
      </c>
      <c r="Y897" s="37">
        <f>Y870+Y879+Y888</f>
        <v/>
      </c>
      <c r="Z897" s="37">
        <f>Z870+Z879+Z888</f>
        <v/>
      </c>
      <c r="AA897" s="37">
        <f>AA870+AA879+AA888</f>
        <v/>
      </c>
      <c r="AB897" s="37">
        <f>AB870+AB879+AB888</f>
        <v/>
      </c>
      <c r="AC897" s="37">
        <f>AC870+AC879+AC888</f>
        <v/>
      </c>
      <c r="AD897" s="40">
        <f>NEWPOLICY(AD870,AD879,AD888)</f>
        <v/>
      </c>
      <c r="AF897" s="11">
        <f>LOWER(Settings!$C$4)&amp;".mit."&amp;$A897&amp;IF($C897="","","."&amp;$C897&amp;"."&amp;$B897)&amp;IF(INDEX(Variables!$D$5:$D$105,MATCH($A897,Variables!$A$5:$A$105,0))="","","."&amp;INDEX(Variables!$D$5:$D$105,MATCH($A897,Variables!$A$5:$A$105,0)))&amp;"."&amp;AF$5</f>
        <v/>
      </c>
      <c r="AG897" s="38">
        <f>AG870+AG879+AG888</f>
        <v/>
      </c>
      <c r="AH897" s="37">
        <f>AH870+AH879+AH888</f>
        <v/>
      </c>
      <c r="AI897" s="37">
        <f>AI870+AI879+AI888</f>
        <v/>
      </c>
      <c r="AJ897" s="37">
        <f>AJ870+AJ879+AJ888</f>
        <v/>
      </c>
      <c r="AK897" s="37">
        <f>AK870+AK879+AK888</f>
        <v/>
      </c>
      <c r="AL897" s="37">
        <f>AL870+AL879+AL888</f>
        <v/>
      </c>
      <c r="AM897" s="37">
        <f>AM870+AM879+AM888</f>
        <v/>
      </c>
      <c r="AN897" s="37">
        <f>AN870+AN879+AN888</f>
        <v/>
      </c>
      <c r="AO897" s="37">
        <f>AO870+AO879+AO888</f>
        <v/>
      </c>
      <c r="AP897" s="37">
        <f>AP870+AP879+AP888</f>
        <v/>
      </c>
      <c r="AQ897" s="37">
        <f>AQ870+AQ879+AQ888</f>
        <v/>
      </c>
      <c r="AR897" s="37">
        <f>AR870+AR879+AR888</f>
        <v/>
      </c>
      <c r="AS897" s="37">
        <f>AS870+AS879+AS888</f>
        <v/>
      </c>
      <c r="AT897" s="37">
        <f>AT870+AT879+AT888</f>
        <v/>
      </c>
      <c r="AU897" s="37">
        <f>AU870+AU879+AU888</f>
        <v/>
      </c>
      <c r="AV897" s="37">
        <f>AV870+AV879+AV888</f>
        <v/>
      </c>
      <c r="AW897" s="37">
        <f>AW870+AW879+AW888</f>
        <v/>
      </c>
      <c r="AX897" s="37">
        <f>AX870+AX879+AX888</f>
        <v/>
      </c>
      <c r="AY897" s="40">
        <f>NEWPOLICY(AY870,AY879,AY888)</f>
        <v/>
      </c>
    </row>
    <row r="898" hidden="1" outlineLevel="2">
      <c r="A898" s="14" t="inlineStr">
        <is>
          <t>nce</t>
        </is>
      </c>
      <c r="B898" s="14" t="inlineStr">
        <is>
          <t>lpg</t>
        </is>
      </c>
      <c r="C898" s="14" t="inlineStr">
        <is>
          <t>foo</t>
        </is>
      </c>
      <c r="D898" s="36" t="n"/>
      <c r="E898" s="36" t="n"/>
      <c r="F898" s="36" t="n"/>
      <c r="G898" s="36" t="n"/>
      <c r="H898" s="14">
        <f>INDEX(Variables!$B$5:$B$105,MATCH($A898,Variables!$A$5:$A$105,0))&amp;IF($C898="",""," | "&amp;INDEX(Mapping!$B$5:$B$26,MATCH($C898,Mapping!$A$5:$A$26,0))&amp;" | "&amp;INDEX(Mapping!$B$30:$B$41,MATCH($B898,Mapping!$A$30:$A$41,0)))</f>
        <v/>
      </c>
      <c r="I898" s="14">
        <f>INDEX(Variables!$C$5:$C$105,MATCH($A898,Variables!$A$5:$A$105,0))</f>
        <v/>
      </c>
      <c r="J898" s="14">
        <f>INDEX(Variables!$E$5:$E$105,MATCH($A898,Variables!$A$5:$A$105,0))</f>
        <v/>
      </c>
      <c r="K898" s="11">
        <f>LOWER(Settings!$C$4)&amp;".mit."&amp;$A898&amp;IF($C898="","","."&amp;$C898&amp;"."&amp;$B898)&amp;IF(INDEX(Variables!$D$5:$D$105,MATCH($A898,Variables!$A$5:$A$105,0))="","","."&amp;INDEX(Variables!$D$5:$D$105,MATCH($A898,Variables!$A$5:$A$105,0)))&amp;"."&amp;K$5</f>
        <v/>
      </c>
      <c r="L898" s="38">
        <f>L871+L880+L889</f>
        <v/>
      </c>
      <c r="M898" s="37">
        <f>M871+M880+M889</f>
        <v/>
      </c>
      <c r="N898" s="37">
        <f>N871+N880+N889</f>
        <v/>
      </c>
      <c r="O898" s="37">
        <f>O871+O880+O889</f>
        <v/>
      </c>
      <c r="P898" s="37">
        <f>P871+P880+P889</f>
        <v/>
      </c>
      <c r="Q898" s="37">
        <f>Q871+Q880+Q889</f>
        <v/>
      </c>
      <c r="R898" s="37">
        <f>R871+R880+R889</f>
        <v/>
      </c>
      <c r="S898" s="37">
        <f>S871+S880+S889</f>
        <v/>
      </c>
      <c r="T898" s="37">
        <f>T871+T880+T889</f>
        <v/>
      </c>
      <c r="U898" s="37">
        <f>U871+U880+U889</f>
        <v/>
      </c>
      <c r="V898" s="37">
        <f>V871+V880+V889</f>
        <v/>
      </c>
      <c r="W898" s="37">
        <f>W871+W880+W889</f>
        <v/>
      </c>
      <c r="X898" s="37">
        <f>X871+X880+X889</f>
        <v/>
      </c>
      <c r="Y898" s="37">
        <f>Y871+Y880+Y889</f>
        <v/>
      </c>
      <c r="Z898" s="37">
        <f>Z871+Z880+Z889</f>
        <v/>
      </c>
      <c r="AA898" s="37">
        <f>AA871+AA880+AA889</f>
        <v/>
      </c>
      <c r="AB898" s="37">
        <f>AB871+AB880+AB889</f>
        <v/>
      </c>
      <c r="AC898" s="37">
        <f>AC871+AC880+AC889</f>
        <v/>
      </c>
      <c r="AD898" s="40">
        <f>NEWPOLICY(AD871,AD880,AD889)</f>
        <v/>
      </c>
      <c r="AF898" s="11">
        <f>LOWER(Settings!$C$4)&amp;".mit."&amp;$A898&amp;IF($C898="","","."&amp;$C898&amp;"."&amp;$B898)&amp;IF(INDEX(Variables!$D$5:$D$105,MATCH($A898,Variables!$A$5:$A$105,0))="","","."&amp;INDEX(Variables!$D$5:$D$105,MATCH($A898,Variables!$A$5:$A$105,0)))&amp;"."&amp;AF$5</f>
        <v/>
      </c>
      <c r="AG898" s="38">
        <f>AG871+AG880+AG889</f>
        <v/>
      </c>
      <c r="AH898" s="37">
        <f>AH871+AH880+AH889</f>
        <v/>
      </c>
      <c r="AI898" s="37">
        <f>AI871+AI880+AI889</f>
        <v/>
      </c>
      <c r="AJ898" s="37">
        <f>AJ871+AJ880+AJ889</f>
        <v/>
      </c>
      <c r="AK898" s="37">
        <f>AK871+AK880+AK889</f>
        <v/>
      </c>
      <c r="AL898" s="37">
        <f>AL871+AL880+AL889</f>
        <v/>
      </c>
      <c r="AM898" s="37">
        <f>AM871+AM880+AM889</f>
        <v/>
      </c>
      <c r="AN898" s="37">
        <f>AN871+AN880+AN889</f>
        <v/>
      </c>
      <c r="AO898" s="37">
        <f>AO871+AO880+AO889</f>
        <v/>
      </c>
      <c r="AP898" s="37">
        <f>AP871+AP880+AP889</f>
        <v/>
      </c>
      <c r="AQ898" s="37">
        <f>AQ871+AQ880+AQ889</f>
        <v/>
      </c>
      <c r="AR898" s="37">
        <f>AR871+AR880+AR889</f>
        <v/>
      </c>
      <c r="AS898" s="37">
        <f>AS871+AS880+AS889</f>
        <v/>
      </c>
      <c r="AT898" s="37">
        <f>AT871+AT880+AT889</f>
        <v/>
      </c>
      <c r="AU898" s="37">
        <f>AU871+AU880+AU889</f>
        <v/>
      </c>
      <c r="AV898" s="37">
        <f>AV871+AV880+AV889</f>
        <v/>
      </c>
      <c r="AW898" s="37">
        <f>AW871+AW880+AW889</f>
        <v/>
      </c>
      <c r="AX898" s="37">
        <f>AX871+AX880+AX889</f>
        <v/>
      </c>
      <c r="AY898" s="40">
        <f>NEWPOLICY(AY871,AY880,AY889)</f>
        <v/>
      </c>
    </row>
    <row r="899" hidden="1" outlineLevel="2">
      <c r="A899" s="14" t="inlineStr">
        <is>
          <t>nce</t>
        </is>
      </c>
      <c r="B899" s="14" t="inlineStr">
        <is>
          <t>ker</t>
        </is>
      </c>
      <c r="C899" s="14" t="inlineStr">
        <is>
          <t>foo</t>
        </is>
      </c>
      <c r="D899" s="36" t="n"/>
      <c r="E899" s="36" t="n"/>
      <c r="F899" s="36" t="n"/>
      <c r="G899" s="36" t="n"/>
      <c r="H899" s="14">
        <f>INDEX(Variables!$B$5:$B$105,MATCH($A899,Variables!$A$5:$A$105,0))&amp;IF($C899="",""," | "&amp;INDEX(Mapping!$B$5:$B$26,MATCH($C899,Mapping!$A$5:$A$26,0))&amp;" | "&amp;INDEX(Mapping!$B$30:$B$41,MATCH($B899,Mapping!$A$30:$A$41,0)))</f>
        <v/>
      </c>
      <c r="I899" s="14">
        <f>INDEX(Variables!$C$5:$C$105,MATCH($A899,Variables!$A$5:$A$105,0))</f>
        <v/>
      </c>
      <c r="J899" s="14">
        <f>INDEX(Variables!$E$5:$E$105,MATCH($A899,Variables!$A$5:$A$105,0))</f>
        <v/>
      </c>
      <c r="K899" s="11">
        <f>LOWER(Settings!$C$4)&amp;".mit."&amp;$A899&amp;IF($C899="","","."&amp;$C899&amp;"."&amp;$B899)&amp;IF(INDEX(Variables!$D$5:$D$105,MATCH($A899,Variables!$A$5:$A$105,0))="","","."&amp;INDEX(Variables!$D$5:$D$105,MATCH($A899,Variables!$A$5:$A$105,0)))&amp;"."&amp;K$5</f>
        <v/>
      </c>
      <c r="L899" s="38">
        <f>L872+L881+L890</f>
        <v/>
      </c>
      <c r="M899" s="37">
        <f>M872+M881+M890</f>
        <v/>
      </c>
      <c r="N899" s="37">
        <f>N872+N881+N890</f>
        <v/>
      </c>
      <c r="O899" s="37">
        <f>O872+O881+O890</f>
        <v/>
      </c>
      <c r="P899" s="37">
        <f>P872+P881+P890</f>
        <v/>
      </c>
      <c r="Q899" s="37">
        <f>Q872+Q881+Q890</f>
        <v/>
      </c>
      <c r="R899" s="37">
        <f>R872+R881+R890</f>
        <v/>
      </c>
      <c r="S899" s="37">
        <f>S872+S881+S890</f>
        <v/>
      </c>
      <c r="T899" s="37">
        <f>T872+T881+T890</f>
        <v/>
      </c>
      <c r="U899" s="37">
        <f>U872+U881+U890</f>
        <v/>
      </c>
      <c r="V899" s="37">
        <f>V872+V881+V890</f>
        <v/>
      </c>
      <c r="W899" s="37">
        <f>W872+W881+W890</f>
        <v/>
      </c>
      <c r="X899" s="37">
        <f>X872+X881+X890</f>
        <v/>
      </c>
      <c r="Y899" s="37">
        <f>Y872+Y881+Y890</f>
        <v/>
      </c>
      <c r="Z899" s="37">
        <f>Z872+Z881+Z890</f>
        <v/>
      </c>
      <c r="AA899" s="37">
        <f>AA872+AA881+AA890</f>
        <v/>
      </c>
      <c r="AB899" s="37">
        <f>AB872+AB881+AB890</f>
        <v/>
      </c>
      <c r="AC899" s="37">
        <f>AC872+AC881+AC890</f>
        <v/>
      </c>
      <c r="AD899" s="40">
        <f>NEWPOLICY(AD872,AD881,AD890)</f>
        <v/>
      </c>
      <c r="AF899" s="11">
        <f>LOWER(Settings!$C$4)&amp;".mit."&amp;$A899&amp;IF($C899="","","."&amp;$C899&amp;"."&amp;$B899)&amp;IF(INDEX(Variables!$D$5:$D$105,MATCH($A899,Variables!$A$5:$A$105,0))="","","."&amp;INDEX(Variables!$D$5:$D$105,MATCH($A899,Variables!$A$5:$A$105,0)))&amp;"."&amp;AF$5</f>
        <v/>
      </c>
      <c r="AG899" s="38">
        <f>AG872+AG881+AG890</f>
        <v/>
      </c>
      <c r="AH899" s="37">
        <f>AH872+AH881+AH890</f>
        <v/>
      </c>
      <c r="AI899" s="37">
        <f>AI872+AI881+AI890</f>
        <v/>
      </c>
      <c r="AJ899" s="37">
        <f>AJ872+AJ881+AJ890</f>
        <v/>
      </c>
      <c r="AK899" s="37">
        <f>AK872+AK881+AK890</f>
        <v/>
      </c>
      <c r="AL899" s="37">
        <f>AL872+AL881+AL890</f>
        <v/>
      </c>
      <c r="AM899" s="37">
        <f>AM872+AM881+AM890</f>
        <v/>
      </c>
      <c r="AN899" s="37">
        <f>AN872+AN881+AN890</f>
        <v/>
      </c>
      <c r="AO899" s="37">
        <f>AO872+AO881+AO890</f>
        <v/>
      </c>
      <c r="AP899" s="37">
        <f>AP872+AP881+AP890</f>
        <v/>
      </c>
      <c r="AQ899" s="37">
        <f>AQ872+AQ881+AQ890</f>
        <v/>
      </c>
      <c r="AR899" s="37">
        <f>AR872+AR881+AR890</f>
        <v/>
      </c>
      <c r="AS899" s="37">
        <f>AS872+AS881+AS890</f>
        <v/>
      </c>
      <c r="AT899" s="37">
        <f>AT872+AT881+AT890</f>
        <v/>
      </c>
      <c r="AU899" s="37">
        <f>AU872+AU881+AU890</f>
        <v/>
      </c>
      <c r="AV899" s="37">
        <f>AV872+AV881+AV890</f>
        <v/>
      </c>
      <c r="AW899" s="37">
        <f>AW872+AW881+AW890</f>
        <v/>
      </c>
      <c r="AX899" s="37">
        <f>AX872+AX881+AX890</f>
        <v/>
      </c>
      <c r="AY899" s="40">
        <f>NEWPOLICY(AY872,AY881,AY890)</f>
        <v/>
      </c>
    </row>
    <row r="900" hidden="1" outlineLevel="2">
      <c r="A900" s="14" t="inlineStr">
        <is>
          <t>nce</t>
        </is>
      </c>
      <c r="B900" s="14" t="inlineStr">
        <is>
          <t>oop</t>
        </is>
      </c>
      <c r="C900" s="14" t="inlineStr">
        <is>
          <t>foo</t>
        </is>
      </c>
      <c r="D900" s="36" t="n"/>
      <c r="E900" s="36" t="n"/>
      <c r="F900" s="36" t="n"/>
      <c r="G900" s="36" t="n"/>
      <c r="H900" s="14">
        <f>INDEX(Variables!$B$5:$B$105,MATCH($A900,Variables!$A$5:$A$105,0))&amp;IF($C900="",""," | "&amp;INDEX(Mapping!$B$5:$B$26,MATCH($C900,Mapping!$A$5:$A$26,0))&amp;" | "&amp;INDEX(Mapping!$B$30:$B$41,MATCH($B900,Mapping!$A$30:$A$41,0)))</f>
        <v/>
      </c>
      <c r="I900" s="14">
        <f>INDEX(Variables!$C$5:$C$105,MATCH($A900,Variables!$A$5:$A$105,0))</f>
        <v/>
      </c>
      <c r="J900" s="14">
        <f>INDEX(Variables!$E$5:$E$105,MATCH($A900,Variables!$A$5:$A$105,0))</f>
        <v/>
      </c>
      <c r="K900" s="11">
        <f>LOWER(Settings!$C$4)&amp;".mit."&amp;$A900&amp;IF($C900="","","."&amp;$C900&amp;"."&amp;$B900)&amp;IF(INDEX(Variables!$D$5:$D$105,MATCH($A900,Variables!$A$5:$A$105,0))="","","."&amp;INDEX(Variables!$D$5:$D$105,MATCH($A900,Variables!$A$5:$A$105,0)))&amp;"."&amp;K$5</f>
        <v/>
      </c>
      <c r="L900" s="38">
        <f>L873+L882+L891</f>
        <v/>
      </c>
      <c r="M900" s="37">
        <f>M873+M882+M891</f>
        <v/>
      </c>
      <c r="N900" s="37">
        <f>N873+N882+N891</f>
        <v/>
      </c>
      <c r="O900" s="37">
        <f>O873+O882+O891</f>
        <v/>
      </c>
      <c r="P900" s="37">
        <f>P873+P882+P891</f>
        <v/>
      </c>
      <c r="Q900" s="37">
        <f>Q873+Q882+Q891</f>
        <v/>
      </c>
      <c r="R900" s="37">
        <f>R873+R882+R891</f>
        <v/>
      </c>
      <c r="S900" s="37">
        <f>S873+S882+S891</f>
        <v/>
      </c>
      <c r="T900" s="37">
        <f>T873+T882+T891</f>
        <v/>
      </c>
      <c r="U900" s="37">
        <f>U873+U882+U891</f>
        <v/>
      </c>
      <c r="V900" s="37">
        <f>V873+V882+V891</f>
        <v/>
      </c>
      <c r="W900" s="37">
        <f>W873+W882+W891</f>
        <v/>
      </c>
      <c r="X900" s="37">
        <f>X873+X882+X891</f>
        <v/>
      </c>
      <c r="Y900" s="37">
        <f>Y873+Y882+Y891</f>
        <v/>
      </c>
      <c r="Z900" s="37">
        <f>Z873+Z882+Z891</f>
        <v/>
      </c>
      <c r="AA900" s="37">
        <f>AA873+AA882+AA891</f>
        <v/>
      </c>
      <c r="AB900" s="37">
        <f>AB873+AB882+AB891</f>
        <v/>
      </c>
      <c r="AC900" s="37">
        <f>AC873+AC882+AC891</f>
        <v/>
      </c>
      <c r="AD900" s="40">
        <f>NEWPOLICY(AD873,AD882,AD891)</f>
        <v/>
      </c>
      <c r="AF900" s="11">
        <f>LOWER(Settings!$C$4)&amp;".mit."&amp;$A900&amp;IF($C900="","","."&amp;$C900&amp;"."&amp;$B900)&amp;IF(INDEX(Variables!$D$5:$D$105,MATCH($A900,Variables!$A$5:$A$105,0))="","","."&amp;INDEX(Variables!$D$5:$D$105,MATCH($A900,Variables!$A$5:$A$105,0)))&amp;"."&amp;AF$5</f>
        <v/>
      </c>
      <c r="AG900" s="38">
        <f>AG873+AG882+AG891</f>
        <v/>
      </c>
      <c r="AH900" s="37">
        <f>AH873+AH882+AH891</f>
        <v/>
      </c>
      <c r="AI900" s="37">
        <f>AI873+AI882+AI891</f>
        <v/>
      </c>
      <c r="AJ900" s="37">
        <f>AJ873+AJ882+AJ891</f>
        <v/>
      </c>
      <c r="AK900" s="37">
        <f>AK873+AK882+AK891</f>
        <v/>
      </c>
      <c r="AL900" s="37">
        <f>AL873+AL882+AL891</f>
        <v/>
      </c>
      <c r="AM900" s="37">
        <f>AM873+AM882+AM891</f>
        <v/>
      </c>
      <c r="AN900" s="37">
        <f>AN873+AN882+AN891</f>
        <v/>
      </c>
      <c r="AO900" s="37">
        <f>AO873+AO882+AO891</f>
        <v/>
      </c>
      <c r="AP900" s="37">
        <f>AP873+AP882+AP891</f>
        <v/>
      </c>
      <c r="AQ900" s="37">
        <f>AQ873+AQ882+AQ891</f>
        <v/>
      </c>
      <c r="AR900" s="37">
        <f>AR873+AR882+AR891</f>
        <v/>
      </c>
      <c r="AS900" s="37">
        <f>AS873+AS882+AS891</f>
        <v/>
      </c>
      <c r="AT900" s="37">
        <f>AT873+AT882+AT891</f>
        <v/>
      </c>
      <c r="AU900" s="37">
        <f>AU873+AU882+AU891</f>
        <v/>
      </c>
      <c r="AV900" s="37">
        <f>AV873+AV882+AV891</f>
        <v/>
      </c>
      <c r="AW900" s="37">
        <f>AW873+AW882+AW891</f>
        <v/>
      </c>
      <c r="AX900" s="37">
        <f>AX873+AX882+AX891</f>
        <v/>
      </c>
      <c r="AY900" s="40">
        <f>NEWPOLICY(AY873,AY882,AY891)</f>
        <v/>
      </c>
    </row>
    <row r="901" hidden="1" outlineLevel="2">
      <c r="A901" s="14" t="inlineStr">
        <is>
          <t>nce</t>
        </is>
      </c>
      <c r="B901" s="14" t="inlineStr">
        <is>
          <t>bio</t>
        </is>
      </c>
      <c r="C901" s="14" t="inlineStr">
        <is>
          <t>foo</t>
        </is>
      </c>
      <c r="D901" s="36" t="n"/>
      <c r="E901" s="36" t="n"/>
      <c r="F901" s="36" t="n"/>
      <c r="G901" s="36" t="n"/>
      <c r="H901" s="14">
        <f>INDEX(Variables!$B$5:$B$105,MATCH($A901,Variables!$A$5:$A$105,0))&amp;IF($C901="",""," | "&amp;INDEX(Mapping!$B$5:$B$26,MATCH($C901,Mapping!$A$5:$A$26,0))&amp;" | "&amp;INDEX(Mapping!$B$30:$B$41,MATCH($B901,Mapping!$A$30:$A$41,0)))</f>
        <v/>
      </c>
      <c r="I901" s="14">
        <f>INDEX(Variables!$C$5:$C$105,MATCH($A901,Variables!$A$5:$A$105,0))</f>
        <v/>
      </c>
      <c r="J901" s="14">
        <f>INDEX(Variables!$E$5:$E$105,MATCH($A901,Variables!$A$5:$A$105,0))</f>
        <v/>
      </c>
      <c r="K901" s="11">
        <f>LOWER(Settings!$C$4)&amp;".mit."&amp;$A901&amp;IF($C901="","","."&amp;$C901&amp;"."&amp;$B901)&amp;IF(INDEX(Variables!$D$5:$D$105,MATCH($A901,Variables!$A$5:$A$105,0))="","","."&amp;INDEX(Variables!$D$5:$D$105,MATCH($A901,Variables!$A$5:$A$105,0)))&amp;"."&amp;K$5</f>
        <v/>
      </c>
      <c r="L901" s="38">
        <f>L874+L883+L892</f>
        <v/>
      </c>
      <c r="M901" s="37">
        <f>M874+M883+M892</f>
        <v/>
      </c>
      <c r="N901" s="37">
        <f>N874+N883+N892</f>
        <v/>
      </c>
      <c r="O901" s="37">
        <f>O874+O883+O892</f>
        <v/>
      </c>
      <c r="P901" s="37">
        <f>P874+P883+P892</f>
        <v/>
      </c>
      <c r="Q901" s="37">
        <f>Q874+Q883+Q892</f>
        <v/>
      </c>
      <c r="R901" s="37">
        <f>R874+R883+R892</f>
        <v/>
      </c>
      <c r="S901" s="37">
        <f>S874+S883+S892</f>
        <v/>
      </c>
      <c r="T901" s="37">
        <f>T874+T883+T892</f>
        <v/>
      </c>
      <c r="U901" s="37">
        <f>U874+U883+U892</f>
        <v/>
      </c>
      <c r="V901" s="37">
        <f>V874+V883+V892</f>
        <v/>
      </c>
      <c r="W901" s="37">
        <f>W874+W883+W892</f>
        <v/>
      </c>
      <c r="X901" s="37">
        <f>X874+X883+X892</f>
        <v/>
      </c>
      <c r="Y901" s="37">
        <f>Y874+Y883+Y892</f>
        <v/>
      </c>
      <c r="Z901" s="37">
        <f>Z874+Z883+Z892</f>
        <v/>
      </c>
      <c r="AA901" s="37">
        <f>AA874+AA883+AA892</f>
        <v/>
      </c>
      <c r="AB901" s="37">
        <f>AB874+AB883+AB892</f>
        <v/>
      </c>
      <c r="AC901" s="37">
        <f>AC874+AC883+AC892</f>
        <v/>
      </c>
      <c r="AD901" s="40">
        <f>NEWPOLICY(AD874,AD883,AD892)</f>
        <v/>
      </c>
      <c r="AF901" s="11">
        <f>LOWER(Settings!$C$4)&amp;".mit."&amp;$A901&amp;IF($C901="","","."&amp;$C901&amp;"."&amp;$B901)&amp;IF(INDEX(Variables!$D$5:$D$105,MATCH($A901,Variables!$A$5:$A$105,0))="","","."&amp;INDEX(Variables!$D$5:$D$105,MATCH($A901,Variables!$A$5:$A$105,0)))&amp;"."&amp;AF$5</f>
        <v/>
      </c>
      <c r="AG901" s="38">
        <f>AG874+AG883+AG892</f>
        <v/>
      </c>
      <c r="AH901" s="37">
        <f>AH874+AH883+AH892</f>
        <v/>
      </c>
      <c r="AI901" s="37">
        <f>AI874+AI883+AI892</f>
        <v/>
      </c>
      <c r="AJ901" s="37">
        <f>AJ874+AJ883+AJ892</f>
        <v/>
      </c>
      <c r="AK901" s="37">
        <f>AK874+AK883+AK892</f>
        <v/>
      </c>
      <c r="AL901" s="37">
        <f>AL874+AL883+AL892</f>
        <v/>
      </c>
      <c r="AM901" s="37">
        <f>AM874+AM883+AM892</f>
        <v/>
      </c>
      <c r="AN901" s="37">
        <f>AN874+AN883+AN892</f>
        <v/>
      </c>
      <c r="AO901" s="37">
        <f>AO874+AO883+AO892</f>
        <v/>
      </c>
      <c r="AP901" s="37">
        <f>AP874+AP883+AP892</f>
        <v/>
      </c>
      <c r="AQ901" s="37">
        <f>AQ874+AQ883+AQ892</f>
        <v/>
      </c>
      <c r="AR901" s="37">
        <f>AR874+AR883+AR892</f>
        <v/>
      </c>
      <c r="AS901" s="37">
        <f>AS874+AS883+AS892</f>
        <v/>
      </c>
      <c r="AT901" s="37">
        <f>AT874+AT883+AT892</f>
        <v/>
      </c>
      <c r="AU901" s="37">
        <f>AU874+AU883+AU892</f>
        <v/>
      </c>
      <c r="AV901" s="37">
        <f>AV874+AV883+AV892</f>
        <v/>
      </c>
      <c r="AW901" s="37">
        <f>AW874+AW883+AW892</f>
        <v/>
      </c>
      <c r="AX901" s="37">
        <f>AX874+AX883+AX892</f>
        <v/>
      </c>
      <c r="AY901" s="40">
        <f>NEWPOLICY(AY874,AY883,AY892)</f>
        <v/>
      </c>
    </row>
    <row r="902" hidden="1" outlineLevel="2"/>
    <row r="903" hidden="1" outlineLevel="2">
      <c r="A903" s="14" t="inlineStr">
        <is>
          <t>atp</t>
        </is>
      </c>
      <c r="B903" s="14" t="inlineStr">
        <is>
          <t>coa</t>
        </is>
      </c>
      <c r="C903" s="14" t="inlineStr">
        <is>
          <t>foo</t>
        </is>
      </c>
      <c r="D903" s="37">
        <f>INDEX(Inputs!$R$5:$R$132,MATCH($B903&amp;"|"&amp;$C903,Inputs!$A$5:$A$132,0))</f>
        <v/>
      </c>
      <c r="E903" s="37">
        <f>INDEX(Inputs!$S$5:$S$132,MATCH($B903&amp;"|"&amp;$C903,Inputs!$A$5:$A$132,0))</f>
        <v/>
      </c>
      <c r="F903" s="36" t="n"/>
      <c r="G903" s="36" t="n"/>
      <c r="H903" s="14">
        <f>INDEX(Variables!$B$5:$B$105,MATCH($A903,Variables!$A$5:$A$105,0))&amp;IF($C903="",""," | "&amp;INDEX(Mapping!$B$5:$B$26,MATCH($C903,Mapping!$A$5:$A$26,0))&amp;" | "&amp;INDEX(Mapping!$B$30:$B$41,MATCH($B903,Mapping!$A$30:$A$41,0)))</f>
        <v/>
      </c>
      <c r="I903" s="14">
        <f>INDEX(Variables!$C$5:$C$105,MATCH($A903,Variables!$A$5:$A$105,0))</f>
        <v/>
      </c>
      <c r="J903" s="14">
        <f>INDEX(Variables!$E$5:$E$105,MATCH($A903,Variables!$A$5:$A$105,0))</f>
        <v/>
      </c>
      <c r="K903" s="11">
        <f>LOWER(Settings!$C$4)&amp;".mit."&amp;$A903&amp;IF($C903="","","."&amp;$C903&amp;"."&amp;$B903)&amp;IF(INDEX(Variables!$D$5:$D$105,MATCH($A903,Variables!$A$5:$A$105,0))="","","."&amp;INDEX(Variables!$D$5:$D$105,MATCH($A903,Variables!$A$5:$A$105,0)))&amp;"."&amp;K$5</f>
        <v/>
      </c>
      <c r="L903" s="38">
        <f>MAX(INDEX(L$292:L$303,$D903)+L894*(1+$E903),0.01)</f>
        <v/>
      </c>
      <c r="M903" s="37">
        <f>MAX(INDEX(M$292:M$303,$D903)+M894*(1+$E903),0.01)</f>
        <v/>
      </c>
      <c r="N903" s="37">
        <f>MAX(INDEX(N$292:N$303,$D903)+N894*(1+$E903),0.01)</f>
        <v/>
      </c>
      <c r="O903" s="37">
        <f>MAX(INDEX(O$292:O$303,$D903)+O894*(1+$E903),0.01)</f>
        <v/>
      </c>
      <c r="P903" s="37">
        <f>MAX(INDEX(P$292:P$303,$D903)+P894*(1+$E903),0.01)</f>
        <v/>
      </c>
      <c r="Q903" s="37">
        <f>MAX(INDEX(Q$292:Q$303,$D903)+Q894*(1+$E903),0.01)</f>
        <v/>
      </c>
      <c r="R903" s="37">
        <f>MAX(INDEX(R$292:R$303,$D903)+R894*(1+$E903),0.01)</f>
        <v/>
      </c>
      <c r="S903" s="37">
        <f>MAX(INDEX(S$292:S$303,$D903)+S894*(1+$E903),0.01)</f>
        <v/>
      </c>
      <c r="T903" s="37">
        <f>MAX(INDEX(T$292:T$303,$D903)+T894*(1+$E903),0.01)</f>
        <v/>
      </c>
      <c r="U903" s="37">
        <f>MAX(INDEX(U$292:U$303,$D903)+U894*(1+$E903),0.01)</f>
        <v/>
      </c>
      <c r="V903" s="37">
        <f>MAX(INDEX(V$292:V$303,$D903)+V894*(1+$E903),0.01)</f>
        <v/>
      </c>
      <c r="W903" s="37">
        <f>MAX(INDEX(W$292:W$303,$D903)+W894*(1+$E903),0.01)</f>
        <v/>
      </c>
      <c r="X903" s="37">
        <f>MAX(INDEX(X$292:X$303,$D903)+X894*(1+$E903),0.01)</f>
        <v/>
      </c>
      <c r="Y903" s="37">
        <f>MAX(INDEX(Y$292:Y$303,$D903)+Y894*(1+$E903),0.01)</f>
        <v/>
      </c>
      <c r="Z903" s="37">
        <f>MAX(INDEX(Z$292:Z$303,$D903)+Z894*(1+$E903),0.01)</f>
        <v/>
      </c>
      <c r="AA903" s="37">
        <f>MAX(INDEX(AA$292:AA$303,$D903)+AA894*(1+$E903),0.01)</f>
        <v/>
      </c>
      <c r="AB903" s="37">
        <f>MAX(INDEX(AB$292:AB$303,$D903)+AB894*(1+$E903),0.01)</f>
        <v/>
      </c>
      <c r="AC903" s="37">
        <f>MAX(INDEX(AC$292:AC$303,$D903)+AC894*(1+$E903),0.01)</f>
        <v/>
      </c>
      <c r="AD903" s="40">
        <f>POSTTAX(INDEX(AD$292:AD$303,$D903),AD894,$E903)</f>
        <v/>
      </c>
      <c r="AF903" s="11">
        <f>LOWER(Settings!$C$4)&amp;".mit."&amp;$A903&amp;IF($C903="","","."&amp;$C903&amp;"."&amp;$B903)&amp;IF(INDEX(Variables!$D$5:$D$105,MATCH($A903,Variables!$A$5:$A$105,0))="","","."&amp;INDEX(Variables!$D$5:$D$105,MATCH($A903,Variables!$A$5:$A$105,0)))&amp;"."&amp;AF$5</f>
        <v/>
      </c>
      <c r="AG903" s="38">
        <f>MAX(INDEX(AG$292:AG$303,$D903)+AG894*(1+$E903),0.01)</f>
        <v/>
      </c>
      <c r="AH903" s="37">
        <f>MAX(INDEX(AH$292:AH$303,$D903)+AH894*(1+$E903),0.01)</f>
        <v/>
      </c>
      <c r="AI903" s="37">
        <f>MAX(INDEX(AI$292:AI$303,$D903)+AI894*(1+$E903),0.01)</f>
        <v/>
      </c>
      <c r="AJ903" s="37">
        <f>MAX(INDEX(AJ$292:AJ$303,$D903)+AJ894*(1+$E903),0.01)</f>
        <v/>
      </c>
      <c r="AK903" s="37">
        <f>MAX(INDEX(AK$292:AK$303,$D903)+AK894*(1+$E903),0.01)</f>
        <v/>
      </c>
      <c r="AL903" s="37">
        <f>MAX(INDEX(AL$292:AL$303,$D903)+AL894*(1+$E903),0.01)</f>
        <v/>
      </c>
      <c r="AM903" s="37">
        <f>MAX(INDEX(AM$292:AM$303,$D903)+AM894*(1+$E903),0.01)</f>
        <v/>
      </c>
      <c r="AN903" s="37">
        <f>MAX(INDEX(AN$292:AN$303,$D903)+AN894*(1+$E903),0.01)</f>
        <v/>
      </c>
      <c r="AO903" s="37">
        <f>MAX(INDEX(AO$292:AO$303,$D903)+AO894*(1+$E903),0.01)</f>
        <v/>
      </c>
      <c r="AP903" s="37">
        <f>MAX(INDEX(AP$292:AP$303,$D903)+AP894*(1+$E903),0.01)</f>
        <v/>
      </c>
      <c r="AQ903" s="37">
        <f>MAX(INDEX(AQ$292:AQ$303,$D903)+AQ894*(1+$E903),0.01)</f>
        <v/>
      </c>
      <c r="AR903" s="37">
        <f>MAX(INDEX(AR$292:AR$303,$D903)+AR894*(1+$E903),0.01)</f>
        <v/>
      </c>
      <c r="AS903" s="37">
        <f>MAX(INDEX(AS$292:AS$303,$D903)+AS894*(1+$E903),0.01)</f>
        <v/>
      </c>
      <c r="AT903" s="37">
        <f>MAX(INDEX(AT$292:AT$303,$D903)+AT894*(1+$E903),0.01)</f>
        <v/>
      </c>
      <c r="AU903" s="37">
        <f>MAX(INDEX(AU$292:AU$303,$D903)+AU894*(1+$E903),0.01)</f>
        <v/>
      </c>
      <c r="AV903" s="37">
        <f>MAX(INDEX(AV$292:AV$303,$D903)+AV894*(1+$E903),0.01)</f>
        <v/>
      </c>
      <c r="AW903" s="37">
        <f>MAX(INDEX(AW$292:AW$303,$D903)+AW894*(1+$E903),0.01)</f>
        <v/>
      </c>
      <c r="AX903" s="37">
        <f>MAX(INDEX(AX$292:AX$303,$D903)+AX894*(1+$E903),0.01)</f>
        <v/>
      </c>
      <c r="AY903" s="40">
        <f>POSTTAX(INDEX(AY$292:AY$303,$D903),AY894,$E903)</f>
        <v/>
      </c>
    </row>
    <row r="904" hidden="1" outlineLevel="2">
      <c r="A904" s="14" t="inlineStr">
        <is>
          <t>atp</t>
        </is>
      </c>
      <c r="B904" s="14" t="inlineStr">
        <is>
          <t>nga</t>
        </is>
      </c>
      <c r="C904" s="14" t="inlineStr">
        <is>
          <t>foo</t>
        </is>
      </c>
      <c r="D904" s="37">
        <f>INDEX(Inputs!$R$5:$R$132,MATCH($B904&amp;"|"&amp;$C904,Inputs!$A$5:$A$132,0))</f>
        <v/>
      </c>
      <c r="E904" s="37">
        <f>INDEX(Inputs!$S$5:$S$132,MATCH($B904&amp;"|"&amp;$C904,Inputs!$A$5:$A$132,0))</f>
        <v/>
      </c>
      <c r="F904" s="36" t="n"/>
      <c r="G904" s="36" t="n"/>
      <c r="H904" s="14">
        <f>INDEX(Variables!$B$5:$B$105,MATCH($A904,Variables!$A$5:$A$105,0))&amp;IF($C904="",""," | "&amp;INDEX(Mapping!$B$5:$B$26,MATCH($C904,Mapping!$A$5:$A$26,0))&amp;" | "&amp;INDEX(Mapping!$B$30:$B$41,MATCH($B904,Mapping!$A$30:$A$41,0)))</f>
        <v/>
      </c>
      <c r="I904" s="14">
        <f>INDEX(Variables!$C$5:$C$105,MATCH($A904,Variables!$A$5:$A$105,0))</f>
        <v/>
      </c>
      <c r="J904" s="14">
        <f>INDEX(Variables!$E$5:$E$105,MATCH($A904,Variables!$A$5:$A$105,0))</f>
        <v/>
      </c>
      <c r="K904" s="11">
        <f>LOWER(Settings!$C$4)&amp;".mit."&amp;$A904&amp;IF($C904="","","."&amp;$C904&amp;"."&amp;$B904)&amp;IF(INDEX(Variables!$D$5:$D$105,MATCH($A904,Variables!$A$5:$A$105,0))="","","."&amp;INDEX(Variables!$D$5:$D$105,MATCH($A904,Variables!$A$5:$A$105,0)))&amp;"."&amp;K$5</f>
        <v/>
      </c>
      <c r="L904" s="38">
        <f>MAX(INDEX(L$292:L$303,$D904)+L895*(1+$E904),0.01)</f>
        <v/>
      </c>
      <c r="M904" s="37">
        <f>MAX(INDEX(M$292:M$303,$D904)+M895*(1+$E904),0.01)</f>
        <v/>
      </c>
      <c r="N904" s="37">
        <f>MAX(INDEX(N$292:N$303,$D904)+N895*(1+$E904),0.01)</f>
        <v/>
      </c>
      <c r="O904" s="37">
        <f>MAX(INDEX(O$292:O$303,$D904)+O895*(1+$E904),0.01)</f>
        <v/>
      </c>
      <c r="P904" s="37">
        <f>MAX(INDEX(P$292:P$303,$D904)+P895*(1+$E904),0.01)</f>
        <v/>
      </c>
      <c r="Q904" s="37">
        <f>MAX(INDEX(Q$292:Q$303,$D904)+Q895*(1+$E904),0.01)</f>
        <v/>
      </c>
      <c r="R904" s="37">
        <f>MAX(INDEX(R$292:R$303,$D904)+R895*(1+$E904),0.01)</f>
        <v/>
      </c>
      <c r="S904" s="37">
        <f>MAX(INDEX(S$292:S$303,$D904)+S895*(1+$E904),0.01)</f>
        <v/>
      </c>
      <c r="T904" s="37">
        <f>MAX(INDEX(T$292:T$303,$D904)+T895*(1+$E904),0.01)</f>
        <v/>
      </c>
      <c r="U904" s="37">
        <f>MAX(INDEX(U$292:U$303,$D904)+U895*(1+$E904),0.01)</f>
        <v/>
      </c>
      <c r="V904" s="37">
        <f>MAX(INDEX(V$292:V$303,$D904)+V895*(1+$E904),0.01)</f>
        <v/>
      </c>
      <c r="W904" s="37">
        <f>MAX(INDEX(W$292:W$303,$D904)+W895*(1+$E904),0.01)</f>
        <v/>
      </c>
      <c r="X904" s="37">
        <f>MAX(INDEX(X$292:X$303,$D904)+X895*(1+$E904),0.01)</f>
        <v/>
      </c>
      <c r="Y904" s="37">
        <f>MAX(INDEX(Y$292:Y$303,$D904)+Y895*(1+$E904),0.01)</f>
        <v/>
      </c>
      <c r="Z904" s="37">
        <f>MAX(INDEX(Z$292:Z$303,$D904)+Z895*(1+$E904),0.01)</f>
        <v/>
      </c>
      <c r="AA904" s="37">
        <f>MAX(INDEX(AA$292:AA$303,$D904)+AA895*(1+$E904),0.01)</f>
        <v/>
      </c>
      <c r="AB904" s="37">
        <f>MAX(INDEX(AB$292:AB$303,$D904)+AB895*(1+$E904),0.01)</f>
        <v/>
      </c>
      <c r="AC904" s="37">
        <f>MAX(INDEX(AC$292:AC$303,$D904)+AC895*(1+$E904),0.01)</f>
        <v/>
      </c>
      <c r="AD904" s="40">
        <f>POSTTAX(INDEX(AD$292:AD$303,$D904),AD895,$E904)</f>
        <v/>
      </c>
      <c r="AF904" s="11">
        <f>LOWER(Settings!$C$4)&amp;".mit."&amp;$A904&amp;IF($C904="","","."&amp;$C904&amp;"."&amp;$B904)&amp;IF(INDEX(Variables!$D$5:$D$105,MATCH($A904,Variables!$A$5:$A$105,0))="","","."&amp;INDEX(Variables!$D$5:$D$105,MATCH($A904,Variables!$A$5:$A$105,0)))&amp;"."&amp;AF$5</f>
        <v/>
      </c>
      <c r="AG904" s="38">
        <f>MAX(INDEX(AG$292:AG$303,$D904)+AG895*(1+$E904),0.01)</f>
        <v/>
      </c>
      <c r="AH904" s="37">
        <f>MAX(INDEX(AH$292:AH$303,$D904)+AH895*(1+$E904),0.01)</f>
        <v/>
      </c>
      <c r="AI904" s="37">
        <f>MAX(INDEX(AI$292:AI$303,$D904)+AI895*(1+$E904),0.01)</f>
        <v/>
      </c>
      <c r="AJ904" s="37">
        <f>MAX(INDEX(AJ$292:AJ$303,$D904)+AJ895*(1+$E904),0.01)</f>
        <v/>
      </c>
      <c r="AK904" s="37">
        <f>MAX(INDEX(AK$292:AK$303,$D904)+AK895*(1+$E904),0.01)</f>
        <v/>
      </c>
      <c r="AL904" s="37">
        <f>MAX(INDEX(AL$292:AL$303,$D904)+AL895*(1+$E904),0.01)</f>
        <v/>
      </c>
      <c r="AM904" s="37">
        <f>MAX(INDEX(AM$292:AM$303,$D904)+AM895*(1+$E904),0.01)</f>
        <v/>
      </c>
      <c r="AN904" s="37">
        <f>MAX(INDEX(AN$292:AN$303,$D904)+AN895*(1+$E904),0.01)</f>
        <v/>
      </c>
      <c r="AO904" s="37">
        <f>MAX(INDEX(AO$292:AO$303,$D904)+AO895*(1+$E904),0.01)</f>
        <v/>
      </c>
      <c r="AP904" s="37">
        <f>MAX(INDEX(AP$292:AP$303,$D904)+AP895*(1+$E904),0.01)</f>
        <v/>
      </c>
      <c r="AQ904" s="37">
        <f>MAX(INDEX(AQ$292:AQ$303,$D904)+AQ895*(1+$E904),0.01)</f>
        <v/>
      </c>
      <c r="AR904" s="37">
        <f>MAX(INDEX(AR$292:AR$303,$D904)+AR895*(1+$E904),0.01)</f>
        <v/>
      </c>
      <c r="AS904" s="37">
        <f>MAX(INDEX(AS$292:AS$303,$D904)+AS895*(1+$E904),0.01)</f>
        <v/>
      </c>
      <c r="AT904" s="37">
        <f>MAX(INDEX(AT$292:AT$303,$D904)+AT895*(1+$E904),0.01)</f>
        <v/>
      </c>
      <c r="AU904" s="37">
        <f>MAX(INDEX(AU$292:AU$303,$D904)+AU895*(1+$E904),0.01)</f>
        <v/>
      </c>
      <c r="AV904" s="37">
        <f>MAX(INDEX(AV$292:AV$303,$D904)+AV895*(1+$E904),0.01)</f>
        <v/>
      </c>
      <c r="AW904" s="37">
        <f>MAX(INDEX(AW$292:AW$303,$D904)+AW895*(1+$E904),0.01)</f>
        <v/>
      </c>
      <c r="AX904" s="37">
        <f>MAX(INDEX(AX$292:AX$303,$D904)+AX895*(1+$E904),0.01)</f>
        <v/>
      </c>
      <c r="AY904" s="40">
        <f>POSTTAX(INDEX(AY$292:AY$303,$D904),AY895,$E904)</f>
        <v/>
      </c>
    </row>
    <row r="905" hidden="1" outlineLevel="2">
      <c r="A905" s="14" t="inlineStr">
        <is>
          <t>atp</t>
        </is>
      </c>
      <c r="B905" s="14" t="inlineStr">
        <is>
          <t>gso</t>
        </is>
      </c>
      <c r="C905" s="14" t="inlineStr">
        <is>
          <t>foo</t>
        </is>
      </c>
      <c r="D905" s="37">
        <f>INDEX(Inputs!$R$5:$R$132,MATCH($B905&amp;"|"&amp;$C905,Inputs!$A$5:$A$132,0))</f>
        <v/>
      </c>
      <c r="E905" s="37">
        <f>INDEX(Inputs!$S$5:$S$132,MATCH($B905&amp;"|"&amp;$C905,Inputs!$A$5:$A$132,0))</f>
        <v/>
      </c>
      <c r="F905" s="36" t="n"/>
      <c r="G905" s="36" t="n"/>
      <c r="H905" s="14">
        <f>INDEX(Variables!$B$5:$B$105,MATCH($A905,Variables!$A$5:$A$105,0))&amp;IF($C905="",""," | "&amp;INDEX(Mapping!$B$5:$B$26,MATCH($C905,Mapping!$A$5:$A$26,0))&amp;" | "&amp;INDEX(Mapping!$B$30:$B$41,MATCH($B905,Mapping!$A$30:$A$41,0)))</f>
        <v/>
      </c>
      <c r="I905" s="14">
        <f>INDEX(Variables!$C$5:$C$105,MATCH($A905,Variables!$A$5:$A$105,0))</f>
        <v/>
      </c>
      <c r="J905" s="14">
        <f>INDEX(Variables!$E$5:$E$105,MATCH($A905,Variables!$A$5:$A$105,0))</f>
        <v/>
      </c>
      <c r="K905" s="11">
        <f>LOWER(Settings!$C$4)&amp;".mit."&amp;$A905&amp;IF($C905="","","."&amp;$C905&amp;"."&amp;$B905)&amp;IF(INDEX(Variables!$D$5:$D$105,MATCH($A905,Variables!$A$5:$A$105,0))="","","."&amp;INDEX(Variables!$D$5:$D$105,MATCH($A905,Variables!$A$5:$A$105,0)))&amp;"."&amp;K$5</f>
        <v/>
      </c>
      <c r="L905" s="38">
        <f>MAX(INDEX(L$292:L$303,$D905)+L896*(1+$E905),0.01)</f>
        <v/>
      </c>
      <c r="M905" s="37">
        <f>MAX(INDEX(M$292:M$303,$D905)+M896*(1+$E905),0.01)</f>
        <v/>
      </c>
      <c r="N905" s="37">
        <f>MAX(INDEX(N$292:N$303,$D905)+N896*(1+$E905),0.01)</f>
        <v/>
      </c>
      <c r="O905" s="37">
        <f>MAX(INDEX(O$292:O$303,$D905)+O896*(1+$E905),0.01)</f>
        <v/>
      </c>
      <c r="P905" s="37">
        <f>MAX(INDEX(P$292:P$303,$D905)+P896*(1+$E905),0.01)</f>
        <v/>
      </c>
      <c r="Q905" s="37">
        <f>MAX(INDEX(Q$292:Q$303,$D905)+Q896*(1+$E905),0.01)</f>
        <v/>
      </c>
      <c r="R905" s="37">
        <f>MAX(INDEX(R$292:R$303,$D905)+R896*(1+$E905),0.01)</f>
        <v/>
      </c>
      <c r="S905" s="37">
        <f>MAX(INDEX(S$292:S$303,$D905)+S896*(1+$E905),0.01)</f>
        <v/>
      </c>
      <c r="T905" s="37">
        <f>MAX(INDEX(T$292:T$303,$D905)+T896*(1+$E905),0.01)</f>
        <v/>
      </c>
      <c r="U905" s="37">
        <f>MAX(INDEX(U$292:U$303,$D905)+U896*(1+$E905),0.01)</f>
        <v/>
      </c>
      <c r="V905" s="37">
        <f>MAX(INDEX(V$292:V$303,$D905)+V896*(1+$E905),0.01)</f>
        <v/>
      </c>
      <c r="W905" s="37">
        <f>MAX(INDEX(W$292:W$303,$D905)+W896*(1+$E905),0.01)</f>
        <v/>
      </c>
      <c r="X905" s="37">
        <f>MAX(INDEX(X$292:X$303,$D905)+X896*(1+$E905),0.01)</f>
        <v/>
      </c>
      <c r="Y905" s="37">
        <f>MAX(INDEX(Y$292:Y$303,$D905)+Y896*(1+$E905),0.01)</f>
        <v/>
      </c>
      <c r="Z905" s="37">
        <f>MAX(INDEX(Z$292:Z$303,$D905)+Z896*(1+$E905),0.01)</f>
        <v/>
      </c>
      <c r="AA905" s="37">
        <f>MAX(INDEX(AA$292:AA$303,$D905)+AA896*(1+$E905),0.01)</f>
        <v/>
      </c>
      <c r="AB905" s="37">
        <f>MAX(INDEX(AB$292:AB$303,$D905)+AB896*(1+$E905),0.01)</f>
        <v/>
      </c>
      <c r="AC905" s="37">
        <f>MAX(INDEX(AC$292:AC$303,$D905)+AC896*(1+$E905),0.01)</f>
        <v/>
      </c>
      <c r="AD905" s="40">
        <f>POSTTAX(INDEX(AD$292:AD$303,$D905),AD896,$E905)</f>
        <v/>
      </c>
      <c r="AF905" s="11">
        <f>LOWER(Settings!$C$4)&amp;".mit."&amp;$A905&amp;IF($C905="","","."&amp;$C905&amp;"."&amp;$B905)&amp;IF(INDEX(Variables!$D$5:$D$105,MATCH($A905,Variables!$A$5:$A$105,0))="","","."&amp;INDEX(Variables!$D$5:$D$105,MATCH($A905,Variables!$A$5:$A$105,0)))&amp;"."&amp;AF$5</f>
        <v/>
      </c>
      <c r="AG905" s="38">
        <f>MAX(INDEX(AG$292:AG$303,$D905)+AG896*(1+$E905),0.01)</f>
        <v/>
      </c>
      <c r="AH905" s="37">
        <f>MAX(INDEX(AH$292:AH$303,$D905)+AH896*(1+$E905),0.01)</f>
        <v/>
      </c>
      <c r="AI905" s="37">
        <f>MAX(INDEX(AI$292:AI$303,$D905)+AI896*(1+$E905),0.01)</f>
        <v/>
      </c>
      <c r="AJ905" s="37">
        <f>MAX(INDEX(AJ$292:AJ$303,$D905)+AJ896*(1+$E905),0.01)</f>
        <v/>
      </c>
      <c r="AK905" s="37">
        <f>MAX(INDEX(AK$292:AK$303,$D905)+AK896*(1+$E905),0.01)</f>
        <v/>
      </c>
      <c r="AL905" s="37">
        <f>MAX(INDEX(AL$292:AL$303,$D905)+AL896*(1+$E905),0.01)</f>
        <v/>
      </c>
      <c r="AM905" s="37">
        <f>MAX(INDEX(AM$292:AM$303,$D905)+AM896*(1+$E905),0.01)</f>
        <v/>
      </c>
      <c r="AN905" s="37">
        <f>MAX(INDEX(AN$292:AN$303,$D905)+AN896*(1+$E905),0.01)</f>
        <v/>
      </c>
      <c r="AO905" s="37">
        <f>MAX(INDEX(AO$292:AO$303,$D905)+AO896*(1+$E905),0.01)</f>
        <v/>
      </c>
      <c r="AP905" s="37">
        <f>MAX(INDEX(AP$292:AP$303,$D905)+AP896*(1+$E905),0.01)</f>
        <v/>
      </c>
      <c r="AQ905" s="37">
        <f>MAX(INDEX(AQ$292:AQ$303,$D905)+AQ896*(1+$E905),0.01)</f>
        <v/>
      </c>
      <c r="AR905" s="37">
        <f>MAX(INDEX(AR$292:AR$303,$D905)+AR896*(1+$E905),0.01)</f>
        <v/>
      </c>
      <c r="AS905" s="37">
        <f>MAX(INDEX(AS$292:AS$303,$D905)+AS896*(1+$E905),0.01)</f>
        <v/>
      </c>
      <c r="AT905" s="37">
        <f>MAX(INDEX(AT$292:AT$303,$D905)+AT896*(1+$E905),0.01)</f>
        <v/>
      </c>
      <c r="AU905" s="37">
        <f>MAX(INDEX(AU$292:AU$303,$D905)+AU896*(1+$E905),0.01)</f>
        <v/>
      </c>
      <c r="AV905" s="37">
        <f>MAX(INDEX(AV$292:AV$303,$D905)+AV896*(1+$E905),0.01)</f>
        <v/>
      </c>
      <c r="AW905" s="37">
        <f>MAX(INDEX(AW$292:AW$303,$D905)+AW896*(1+$E905),0.01)</f>
        <v/>
      </c>
      <c r="AX905" s="37">
        <f>MAX(INDEX(AX$292:AX$303,$D905)+AX896*(1+$E905),0.01)</f>
        <v/>
      </c>
      <c r="AY905" s="40">
        <f>POSTTAX(INDEX(AY$292:AY$303,$D905),AY896,$E905)</f>
        <v/>
      </c>
    </row>
    <row r="906" hidden="1" outlineLevel="2">
      <c r="A906" s="14" t="inlineStr">
        <is>
          <t>atp</t>
        </is>
      </c>
      <c r="B906" s="14" t="inlineStr">
        <is>
          <t>die</t>
        </is>
      </c>
      <c r="C906" s="14" t="inlineStr">
        <is>
          <t>foo</t>
        </is>
      </c>
      <c r="D906" s="37">
        <f>INDEX(Inputs!$R$5:$R$132,MATCH($B906&amp;"|"&amp;$C906,Inputs!$A$5:$A$132,0))</f>
        <v/>
      </c>
      <c r="E906" s="37">
        <f>INDEX(Inputs!$S$5:$S$132,MATCH($B906&amp;"|"&amp;$C906,Inputs!$A$5:$A$132,0))</f>
        <v/>
      </c>
      <c r="F906" s="36" t="n"/>
      <c r="G906" s="36" t="n"/>
      <c r="H906" s="14">
        <f>INDEX(Variables!$B$5:$B$105,MATCH($A906,Variables!$A$5:$A$105,0))&amp;IF($C906="",""," | "&amp;INDEX(Mapping!$B$5:$B$26,MATCH($C906,Mapping!$A$5:$A$26,0))&amp;" | "&amp;INDEX(Mapping!$B$30:$B$41,MATCH($B906,Mapping!$A$30:$A$41,0)))</f>
        <v/>
      </c>
      <c r="I906" s="14">
        <f>INDEX(Variables!$C$5:$C$105,MATCH($A906,Variables!$A$5:$A$105,0))</f>
        <v/>
      </c>
      <c r="J906" s="14">
        <f>INDEX(Variables!$E$5:$E$105,MATCH($A906,Variables!$A$5:$A$105,0))</f>
        <v/>
      </c>
      <c r="K906" s="11">
        <f>LOWER(Settings!$C$4)&amp;".mit."&amp;$A906&amp;IF($C906="","","."&amp;$C906&amp;"."&amp;$B906)&amp;IF(INDEX(Variables!$D$5:$D$105,MATCH($A906,Variables!$A$5:$A$105,0))="","","."&amp;INDEX(Variables!$D$5:$D$105,MATCH($A906,Variables!$A$5:$A$105,0)))&amp;"."&amp;K$5</f>
        <v/>
      </c>
      <c r="L906" s="38">
        <f>MAX(INDEX(L$292:L$303,$D906)+L897*(1+$E906),0.01)</f>
        <v/>
      </c>
      <c r="M906" s="37">
        <f>MAX(INDEX(M$292:M$303,$D906)+M897*(1+$E906),0.01)</f>
        <v/>
      </c>
      <c r="N906" s="37">
        <f>MAX(INDEX(N$292:N$303,$D906)+N897*(1+$E906),0.01)</f>
        <v/>
      </c>
      <c r="O906" s="37">
        <f>MAX(INDEX(O$292:O$303,$D906)+O897*(1+$E906),0.01)</f>
        <v/>
      </c>
      <c r="P906" s="37">
        <f>MAX(INDEX(P$292:P$303,$D906)+P897*(1+$E906),0.01)</f>
        <v/>
      </c>
      <c r="Q906" s="37">
        <f>MAX(INDEX(Q$292:Q$303,$D906)+Q897*(1+$E906),0.01)</f>
        <v/>
      </c>
      <c r="R906" s="37">
        <f>MAX(INDEX(R$292:R$303,$D906)+R897*(1+$E906),0.01)</f>
        <v/>
      </c>
      <c r="S906" s="37">
        <f>MAX(INDEX(S$292:S$303,$D906)+S897*(1+$E906),0.01)</f>
        <v/>
      </c>
      <c r="T906" s="37">
        <f>MAX(INDEX(T$292:T$303,$D906)+T897*(1+$E906),0.01)</f>
        <v/>
      </c>
      <c r="U906" s="37">
        <f>MAX(INDEX(U$292:U$303,$D906)+U897*(1+$E906),0.01)</f>
        <v/>
      </c>
      <c r="V906" s="37">
        <f>MAX(INDEX(V$292:V$303,$D906)+V897*(1+$E906),0.01)</f>
        <v/>
      </c>
      <c r="W906" s="37">
        <f>MAX(INDEX(W$292:W$303,$D906)+W897*(1+$E906),0.01)</f>
        <v/>
      </c>
      <c r="X906" s="37">
        <f>MAX(INDEX(X$292:X$303,$D906)+X897*(1+$E906),0.01)</f>
        <v/>
      </c>
      <c r="Y906" s="37">
        <f>MAX(INDEX(Y$292:Y$303,$D906)+Y897*(1+$E906),0.01)</f>
        <v/>
      </c>
      <c r="Z906" s="37">
        <f>MAX(INDEX(Z$292:Z$303,$D906)+Z897*(1+$E906),0.01)</f>
        <v/>
      </c>
      <c r="AA906" s="37">
        <f>MAX(INDEX(AA$292:AA$303,$D906)+AA897*(1+$E906),0.01)</f>
        <v/>
      </c>
      <c r="AB906" s="37">
        <f>MAX(INDEX(AB$292:AB$303,$D906)+AB897*(1+$E906),0.01)</f>
        <v/>
      </c>
      <c r="AC906" s="37">
        <f>MAX(INDEX(AC$292:AC$303,$D906)+AC897*(1+$E906),0.01)</f>
        <v/>
      </c>
      <c r="AD906" s="40">
        <f>POSTTAX(INDEX(AD$292:AD$303,$D906),AD897,$E906)</f>
        <v/>
      </c>
      <c r="AF906" s="11">
        <f>LOWER(Settings!$C$4)&amp;".mit."&amp;$A906&amp;IF($C906="","","."&amp;$C906&amp;"."&amp;$B906)&amp;IF(INDEX(Variables!$D$5:$D$105,MATCH($A906,Variables!$A$5:$A$105,0))="","","."&amp;INDEX(Variables!$D$5:$D$105,MATCH($A906,Variables!$A$5:$A$105,0)))&amp;"."&amp;AF$5</f>
        <v/>
      </c>
      <c r="AG906" s="38">
        <f>MAX(INDEX(AG$292:AG$303,$D906)+AG897*(1+$E906),0.01)</f>
        <v/>
      </c>
      <c r="AH906" s="37">
        <f>MAX(INDEX(AH$292:AH$303,$D906)+AH897*(1+$E906),0.01)</f>
        <v/>
      </c>
      <c r="AI906" s="37">
        <f>MAX(INDEX(AI$292:AI$303,$D906)+AI897*(1+$E906),0.01)</f>
        <v/>
      </c>
      <c r="AJ906" s="37">
        <f>MAX(INDEX(AJ$292:AJ$303,$D906)+AJ897*(1+$E906),0.01)</f>
        <v/>
      </c>
      <c r="AK906" s="37">
        <f>MAX(INDEX(AK$292:AK$303,$D906)+AK897*(1+$E906),0.01)</f>
        <v/>
      </c>
      <c r="AL906" s="37">
        <f>MAX(INDEX(AL$292:AL$303,$D906)+AL897*(1+$E906),0.01)</f>
        <v/>
      </c>
      <c r="AM906" s="37">
        <f>MAX(INDEX(AM$292:AM$303,$D906)+AM897*(1+$E906),0.01)</f>
        <v/>
      </c>
      <c r="AN906" s="37">
        <f>MAX(INDEX(AN$292:AN$303,$D906)+AN897*(1+$E906),0.01)</f>
        <v/>
      </c>
      <c r="AO906" s="37">
        <f>MAX(INDEX(AO$292:AO$303,$D906)+AO897*(1+$E906),0.01)</f>
        <v/>
      </c>
      <c r="AP906" s="37">
        <f>MAX(INDEX(AP$292:AP$303,$D906)+AP897*(1+$E906),0.01)</f>
        <v/>
      </c>
      <c r="AQ906" s="37">
        <f>MAX(INDEX(AQ$292:AQ$303,$D906)+AQ897*(1+$E906),0.01)</f>
        <v/>
      </c>
      <c r="AR906" s="37">
        <f>MAX(INDEX(AR$292:AR$303,$D906)+AR897*(1+$E906),0.01)</f>
        <v/>
      </c>
      <c r="AS906" s="37">
        <f>MAX(INDEX(AS$292:AS$303,$D906)+AS897*(1+$E906),0.01)</f>
        <v/>
      </c>
      <c r="AT906" s="37">
        <f>MAX(INDEX(AT$292:AT$303,$D906)+AT897*(1+$E906),0.01)</f>
        <v/>
      </c>
      <c r="AU906" s="37">
        <f>MAX(INDEX(AU$292:AU$303,$D906)+AU897*(1+$E906),0.01)</f>
        <v/>
      </c>
      <c r="AV906" s="37">
        <f>MAX(INDEX(AV$292:AV$303,$D906)+AV897*(1+$E906),0.01)</f>
        <v/>
      </c>
      <c r="AW906" s="37">
        <f>MAX(INDEX(AW$292:AW$303,$D906)+AW897*(1+$E906),0.01)</f>
        <v/>
      </c>
      <c r="AX906" s="37">
        <f>MAX(INDEX(AX$292:AX$303,$D906)+AX897*(1+$E906),0.01)</f>
        <v/>
      </c>
      <c r="AY906" s="40">
        <f>POSTTAX(INDEX(AY$292:AY$303,$D906),AY897,$E906)</f>
        <v/>
      </c>
    </row>
    <row r="907" hidden="1" outlineLevel="2">
      <c r="A907" s="14" t="inlineStr">
        <is>
          <t>atp</t>
        </is>
      </c>
      <c r="B907" s="14" t="inlineStr">
        <is>
          <t>lpg</t>
        </is>
      </c>
      <c r="C907" s="14" t="inlineStr">
        <is>
          <t>foo</t>
        </is>
      </c>
      <c r="D907" s="37">
        <f>INDEX(Inputs!$R$5:$R$132,MATCH($B907&amp;"|"&amp;$C907,Inputs!$A$5:$A$132,0))</f>
        <v/>
      </c>
      <c r="E907" s="37">
        <f>INDEX(Inputs!$S$5:$S$132,MATCH($B907&amp;"|"&amp;$C907,Inputs!$A$5:$A$132,0))</f>
        <v/>
      </c>
      <c r="F907" s="36" t="n"/>
      <c r="G907" s="36" t="n"/>
      <c r="H907" s="14">
        <f>INDEX(Variables!$B$5:$B$105,MATCH($A907,Variables!$A$5:$A$105,0))&amp;IF($C907="",""," | "&amp;INDEX(Mapping!$B$5:$B$26,MATCH($C907,Mapping!$A$5:$A$26,0))&amp;" | "&amp;INDEX(Mapping!$B$30:$B$41,MATCH($B907,Mapping!$A$30:$A$41,0)))</f>
        <v/>
      </c>
      <c r="I907" s="14">
        <f>INDEX(Variables!$C$5:$C$105,MATCH($A907,Variables!$A$5:$A$105,0))</f>
        <v/>
      </c>
      <c r="J907" s="14">
        <f>INDEX(Variables!$E$5:$E$105,MATCH($A907,Variables!$A$5:$A$105,0))</f>
        <v/>
      </c>
      <c r="K907" s="11">
        <f>LOWER(Settings!$C$4)&amp;".mit."&amp;$A907&amp;IF($C907="","","."&amp;$C907&amp;"."&amp;$B907)&amp;IF(INDEX(Variables!$D$5:$D$105,MATCH($A907,Variables!$A$5:$A$105,0))="","","."&amp;INDEX(Variables!$D$5:$D$105,MATCH($A907,Variables!$A$5:$A$105,0)))&amp;"."&amp;K$5</f>
        <v/>
      </c>
      <c r="L907" s="38">
        <f>MAX(INDEX(L$292:L$303,$D907)+L898*(1+$E907),0.01)</f>
        <v/>
      </c>
      <c r="M907" s="37">
        <f>MAX(INDEX(M$292:M$303,$D907)+M898*(1+$E907),0.01)</f>
        <v/>
      </c>
      <c r="N907" s="37">
        <f>MAX(INDEX(N$292:N$303,$D907)+N898*(1+$E907),0.01)</f>
        <v/>
      </c>
      <c r="O907" s="37">
        <f>MAX(INDEX(O$292:O$303,$D907)+O898*(1+$E907),0.01)</f>
        <v/>
      </c>
      <c r="P907" s="37">
        <f>MAX(INDEX(P$292:P$303,$D907)+P898*(1+$E907),0.01)</f>
        <v/>
      </c>
      <c r="Q907" s="37">
        <f>MAX(INDEX(Q$292:Q$303,$D907)+Q898*(1+$E907),0.01)</f>
        <v/>
      </c>
      <c r="R907" s="37">
        <f>MAX(INDEX(R$292:R$303,$D907)+R898*(1+$E907),0.01)</f>
        <v/>
      </c>
      <c r="S907" s="37">
        <f>MAX(INDEX(S$292:S$303,$D907)+S898*(1+$E907),0.01)</f>
        <v/>
      </c>
      <c r="T907" s="37">
        <f>MAX(INDEX(T$292:T$303,$D907)+T898*(1+$E907),0.01)</f>
        <v/>
      </c>
      <c r="U907" s="37">
        <f>MAX(INDEX(U$292:U$303,$D907)+U898*(1+$E907),0.01)</f>
        <v/>
      </c>
      <c r="V907" s="37">
        <f>MAX(INDEX(V$292:V$303,$D907)+V898*(1+$E907),0.01)</f>
        <v/>
      </c>
      <c r="W907" s="37">
        <f>MAX(INDEX(W$292:W$303,$D907)+W898*(1+$E907),0.01)</f>
        <v/>
      </c>
      <c r="X907" s="37">
        <f>MAX(INDEX(X$292:X$303,$D907)+X898*(1+$E907),0.01)</f>
        <v/>
      </c>
      <c r="Y907" s="37">
        <f>MAX(INDEX(Y$292:Y$303,$D907)+Y898*(1+$E907),0.01)</f>
        <v/>
      </c>
      <c r="Z907" s="37">
        <f>MAX(INDEX(Z$292:Z$303,$D907)+Z898*(1+$E907),0.01)</f>
        <v/>
      </c>
      <c r="AA907" s="37">
        <f>MAX(INDEX(AA$292:AA$303,$D907)+AA898*(1+$E907),0.01)</f>
        <v/>
      </c>
      <c r="AB907" s="37">
        <f>MAX(INDEX(AB$292:AB$303,$D907)+AB898*(1+$E907),0.01)</f>
        <v/>
      </c>
      <c r="AC907" s="37">
        <f>MAX(INDEX(AC$292:AC$303,$D907)+AC898*(1+$E907),0.01)</f>
        <v/>
      </c>
      <c r="AD907" s="40">
        <f>POSTTAX(INDEX(AD$292:AD$303,$D907),AD898,$E907)</f>
        <v/>
      </c>
      <c r="AF907" s="11">
        <f>LOWER(Settings!$C$4)&amp;".mit."&amp;$A907&amp;IF($C907="","","."&amp;$C907&amp;"."&amp;$B907)&amp;IF(INDEX(Variables!$D$5:$D$105,MATCH($A907,Variables!$A$5:$A$105,0))="","","."&amp;INDEX(Variables!$D$5:$D$105,MATCH($A907,Variables!$A$5:$A$105,0)))&amp;"."&amp;AF$5</f>
        <v/>
      </c>
      <c r="AG907" s="38">
        <f>MAX(INDEX(AG$292:AG$303,$D907)+AG898*(1+$E907),0.01)</f>
        <v/>
      </c>
      <c r="AH907" s="37">
        <f>MAX(INDEX(AH$292:AH$303,$D907)+AH898*(1+$E907),0.01)</f>
        <v/>
      </c>
      <c r="AI907" s="37">
        <f>MAX(INDEX(AI$292:AI$303,$D907)+AI898*(1+$E907),0.01)</f>
        <v/>
      </c>
      <c r="AJ907" s="37">
        <f>MAX(INDEX(AJ$292:AJ$303,$D907)+AJ898*(1+$E907),0.01)</f>
        <v/>
      </c>
      <c r="AK907" s="37">
        <f>MAX(INDEX(AK$292:AK$303,$D907)+AK898*(1+$E907),0.01)</f>
        <v/>
      </c>
      <c r="AL907" s="37">
        <f>MAX(INDEX(AL$292:AL$303,$D907)+AL898*(1+$E907),0.01)</f>
        <v/>
      </c>
      <c r="AM907" s="37">
        <f>MAX(INDEX(AM$292:AM$303,$D907)+AM898*(1+$E907),0.01)</f>
        <v/>
      </c>
      <c r="AN907" s="37">
        <f>MAX(INDEX(AN$292:AN$303,$D907)+AN898*(1+$E907),0.01)</f>
        <v/>
      </c>
      <c r="AO907" s="37">
        <f>MAX(INDEX(AO$292:AO$303,$D907)+AO898*(1+$E907),0.01)</f>
        <v/>
      </c>
      <c r="AP907" s="37">
        <f>MAX(INDEX(AP$292:AP$303,$D907)+AP898*(1+$E907),0.01)</f>
        <v/>
      </c>
      <c r="AQ907" s="37">
        <f>MAX(INDEX(AQ$292:AQ$303,$D907)+AQ898*(1+$E907),0.01)</f>
        <v/>
      </c>
      <c r="AR907" s="37">
        <f>MAX(INDEX(AR$292:AR$303,$D907)+AR898*(1+$E907),0.01)</f>
        <v/>
      </c>
      <c r="AS907" s="37">
        <f>MAX(INDEX(AS$292:AS$303,$D907)+AS898*(1+$E907),0.01)</f>
        <v/>
      </c>
      <c r="AT907" s="37">
        <f>MAX(INDEX(AT$292:AT$303,$D907)+AT898*(1+$E907),0.01)</f>
        <v/>
      </c>
      <c r="AU907" s="37">
        <f>MAX(INDEX(AU$292:AU$303,$D907)+AU898*(1+$E907),0.01)</f>
        <v/>
      </c>
      <c r="AV907" s="37">
        <f>MAX(INDEX(AV$292:AV$303,$D907)+AV898*(1+$E907),0.01)</f>
        <v/>
      </c>
      <c r="AW907" s="37">
        <f>MAX(INDEX(AW$292:AW$303,$D907)+AW898*(1+$E907),0.01)</f>
        <v/>
      </c>
      <c r="AX907" s="37">
        <f>MAX(INDEX(AX$292:AX$303,$D907)+AX898*(1+$E907),0.01)</f>
        <v/>
      </c>
      <c r="AY907" s="40">
        <f>POSTTAX(INDEX(AY$292:AY$303,$D907),AY898,$E907)</f>
        <v/>
      </c>
    </row>
    <row r="908" hidden="1" outlineLevel="2">
      <c r="A908" s="14" t="inlineStr">
        <is>
          <t>atp</t>
        </is>
      </c>
      <c r="B908" s="14" t="inlineStr">
        <is>
          <t>ker</t>
        </is>
      </c>
      <c r="C908" s="14" t="inlineStr">
        <is>
          <t>foo</t>
        </is>
      </c>
      <c r="D908" s="37">
        <f>INDEX(Inputs!$R$5:$R$132,MATCH($B908&amp;"|"&amp;$C908,Inputs!$A$5:$A$132,0))</f>
        <v/>
      </c>
      <c r="E908" s="37">
        <f>INDEX(Inputs!$S$5:$S$132,MATCH($B908&amp;"|"&amp;$C908,Inputs!$A$5:$A$132,0))</f>
        <v/>
      </c>
      <c r="F908" s="36" t="n"/>
      <c r="G908" s="36" t="n"/>
      <c r="H908" s="14">
        <f>INDEX(Variables!$B$5:$B$105,MATCH($A908,Variables!$A$5:$A$105,0))&amp;IF($C908="",""," | "&amp;INDEX(Mapping!$B$5:$B$26,MATCH($C908,Mapping!$A$5:$A$26,0))&amp;" | "&amp;INDEX(Mapping!$B$30:$B$41,MATCH($B908,Mapping!$A$30:$A$41,0)))</f>
        <v/>
      </c>
      <c r="I908" s="14">
        <f>INDEX(Variables!$C$5:$C$105,MATCH($A908,Variables!$A$5:$A$105,0))</f>
        <v/>
      </c>
      <c r="J908" s="14">
        <f>INDEX(Variables!$E$5:$E$105,MATCH($A908,Variables!$A$5:$A$105,0))</f>
        <v/>
      </c>
      <c r="K908" s="11">
        <f>LOWER(Settings!$C$4)&amp;".mit."&amp;$A908&amp;IF($C908="","","."&amp;$C908&amp;"."&amp;$B908)&amp;IF(INDEX(Variables!$D$5:$D$105,MATCH($A908,Variables!$A$5:$A$105,0))="","","."&amp;INDEX(Variables!$D$5:$D$105,MATCH($A908,Variables!$A$5:$A$105,0)))&amp;"."&amp;K$5</f>
        <v/>
      </c>
      <c r="L908" s="38">
        <f>MAX(INDEX(L$292:L$303,$D908)+L899*(1+$E908),0.01)</f>
        <v/>
      </c>
      <c r="M908" s="37">
        <f>MAX(INDEX(M$292:M$303,$D908)+M899*(1+$E908),0.01)</f>
        <v/>
      </c>
      <c r="N908" s="37">
        <f>MAX(INDEX(N$292:N$303,$D908)+N899*(1+$E908),0.01)</f>
        <v/>
      </c>
      <c r="O908" s="37">
        <f>MAX(INDEX(O$292:O$303,$D908)+O899*(1+$E908),0.01)</f>
        <v/>
      </c>
      <c r="P908" s="37">
        <f>MAX(INDEX(P$292:P$303,$D908)+P899*(1+$E908),0.01)</f>
        <v/>
      </c>
      <c r="Q908" s="37">
        <f>MAX(INDEX(Q$292:Q$303,$D908)+Q899*(1+$E908),0.01)</f>
        <v/>
      </c>
      <c r="R908" s="37">
        <f>MAX(INDEX(R$292:R$303,$D908)+R899*(1+$E908),0.01)</f>
        <v/>
      </c>
      <c r="S908" s="37">
        <f>MAX(INDEX(S$292:S$303,$D908)+S899*(1+$E908),0.01)</f>
        <v/>
      </c>
      <c r="T908" s="37">
        <f>MAX(INDEX(T$292:T$303,$D908)+T899*(1+$E908),0.01)</f>
        <v/>
      </c>
      <c r="U908" s="37">
        <f>MAX(INDEX(U$292:U$303,$D908)+U899*(1+$E908),0.01)</f>
        <v/>
      </c>
      <c r="V908" s="37">
        <f>MAX(INDEX(V$292:V$303,$D908)+V899*(1+$E908),0.01)</f>
        <v/>
      </c>
      <c r="W908" s="37">
        <f>MAX(INDEX(W$292:W$303,$D908)+W899*(1+$E908),0.01)</f>
        <v/>
      </c>
      <c r="X908" s="37">
        <f>MAX(INDEX(X$292:X$303,$D908)+X899*(1+$E908),0.01)</f>
        <v/>
      </c>
      <c r="Y908" s="37">
        <f>MAX(INDEX(Y$292:Y$303,$D908)+Y899*(1+$E908),0.01)</f>
        <v/>
      </c>
      <c r="Z908" s="37">
        <f>MAX(INDEX(Z$292:Z$303,$D908)+Z899*(1+$E908),0.01)</f>
        <v/>
      </c>
      <c r="AA908" s="37">
        <f>MAX(INDEX(AA$292:AA$303,$D908)+AA899*(1+$E908),0.01)</f>
        <v/>
      </c>
      <c r="AB908" s="37">
        <f>MAX(INDEX(AB$292:AB$303,$D908)+AB899*(1+$E908),0.01)</f>
        <v/>
      </c>
      <c r="AC908" s="37">
        <f>MAX(INDEX(AC$292:AC$303,$D908)+AC899*(1+$E908),0.01)</f>
        <v/>
      </c>
      <c r="AD908" s="40">
        <f>POSTTAX(INDEX(AD$292:AD$303,$D908),AD899,$E908)</f>
        <v/>
      </c>
      <c r="AF908" s="11">
        <f>LOWER(Settings!$C$4)&amp;".mit."&amp;$A908&amp;IF($C908="","","."&amp;$C908&amp;"."&amp;$B908)&amp;IF(INDEX(Variables!$D$5:$D$105,MATCH($A908,Variables!$A$5:$A$105,0))="","","."&amp;INDEX(Variables!$D$5:$D$105,MATCH($A908,Variables!$A$5:$A$105,0)))&amp;"."&amp;AF$5</f>
        <v/>
      </c>
      <c r="AG908" s="38">
        <f>MAX(INDEX(AG$292:AG$303,$D908)+AG899*(1+$E908),0.01)</f>
        <v/>
      </c>
      <c r="AH908" s="37">
        <f>MAX(INDEX(AH$292:AH$303,$D908)+AH899*(1+$E908),0.01)</f>
        <v/>
      </c>
      <c r="AI908" s="37">
        <f>MAX(INDEX(AI$292:AI$303,$D908)+AI899*(1+$E908),0.01)</f>
        <v/>
      </c>
      <c r="AJ908" s="37">
        <f>MAX(INDEX(AJ$292:AJ$303,$D908)+AJ899*(1+$E908),0.01)</f>
        <v/>
      </c>
      <c r="AK908" s="37">
        <f>MAX(INDEX(AK$292:AK$303,$D908)+AK899*(1+$E908),0.01)</f>
        <v/>
      </c>
      <c r="AL908" s="37">
        <f>MAX(INDEX(AL$292:AL$303,$D908)+AL899*(1+$E908),0.01)</f>
        <v/>
      </c>
      <c r="AM908" s="37">
        <f>MAX(INDEX(AM$292:AM$303,$D908)+AM899*(1+$E908),0.01)</f>
        <v/>
      </c>
      <c r="AN908" s="37">
        <f>MAX(INDEX(AN$292:AN$303,$D908)+AN899*(1+$E908),0.01)</f>
        <v/>
      </c>
      <c r="AO908" s="37">
        <f>MAX(INDEX(AO$292:AO$303,$D908)+AO899*(1+$E908),0.01)</f>
        <v/>
      </c>
      <c r="AP908" s="37">
        <f>MAX(INDEX(AP$292:AP$303,$D908)+AP899*(1+$E908),0.01)</f>
        <v/>
      </c>
      <c r="AQ908" s="37">
        <f>MAX(INDEX(AQ$292:AQ$303,$D908)+AQ899*(1+$E908),0.01)</f>
        <v/>
      </c>
      <c r="AR908" s="37">
        <f>MAX(INDEX(AR$292:AR$303,$D908)+AR899*(1+$E908),0.01)</f>
        <v/>
      </c>
      <c r="AS908" s="37">
        <f>MAX(INDEX(AS$292:AS$303,$D908)+AS899*(1+$E908),0.01)</f>
        <v/>
      </c>
      <c r="AT908" s="37">
        <f>MAX(INDEX(AT$292:AT$303,$D908)+AT899*(1+$E908),0.01)</f>
        <v/>
      </c>
      <c r="AU908" s="37">
        <f>MAX(INDEX(AU$292:AU$303,$D908)+AU899*(1+$E908),0.01)</f>
        <v/>
      </c>
      <c r="AV908" s="37">
        <f>MAX(INDEX(AV$292:AV$303,$D908)+AV899*(1+$E908),0.01)</f>
        <v/>
      </c>
      <c r="AW908" s="37">
        <f>MAX(INDEX(AW$292:AW$303,$D908)+AW899*(1+$E908),0.01)</f>
        <v/>
      </c>
      <c r="AX908" s="37">
        <f>MAX(INDEX(AX$292:AX$303,$D908)+AX899*(1+$E908),0.01)</f>
        <v/>
      </c>
      <c r="AY908" s="40">
        <f>POSTTAX(INDEX(AY$292:AY$303,$D908),AY899,$E908)</f>
        <v/>
      </c>
    </row>
    <row r="909" hidden="1" outlineLevel="2">
      <c r="A909" s="14" t="inlineStr">
        <is>
          <t>atp</t>
        </is>
      </c>
      <c r="B909" s="14" t="inlineStr">
        <is>
          <t>oop</t>
        </is>
      </c>
      <c r="C909" s="14" t="inlineStr">
        <is>
          <t>foo</t>
        </is>
      </c>
      <c r="D909" s="37">
        <f>INDEX(Inputs!$R$5:$R$132,MATCH($B909&amp;"|"&amp;$C909,Inputs!$A$5:$A$132,0))</f>
        <v/>
      </c>
      <c r="E909" s="37">
        <f>INDEX(Inputs!$S$5:$S$132,MATCH($B909&amp;"|"&amp;$C909,Inputs!$A$5:$A$132,0))</f>
        <v/>
      </c>
      <c r="F909" s="36" t="n"/>
      <c r="G909" s="36" t="n"/>
      <c r="H909" s="14">
        <f>INDEX(Variables!$B$5:$B$105,MATCH($A909,Variables!$A$5:$A$105,0))&amp;IF($C909="",""," | "&amp;INDEX(Mapping!$B$5:$B$26,MATCH($C909,Mapping!$A$5:$A$26,0))&amp;" | "&amp;INDEX(Mapping!$B$30:$B$41,MATCH($B909,Mapping!$A$30:$A$41,0)))</f>
        <v/>
      </c>
      <c r="I909" s="14">
        <f>INDEX(Variables!$C$5:$C$105,MATCH($A909,Variables!$A$5:$A$105,0))</f>
        <v/>
      </c>
      <c r="J909" s="14">
        <f>INDEX(Variables!$E$5:$E$105,MATCH($A909,Variables!$A$5:$A$105,0))</f>
        <v/>
      </c>
      <c r="K909" s="11">
        <f>LOWER(Settings!$C$4)&amp;".mit."&amp;$A909&amp;IF($C909="","","."&amp;$C909&amp;"."&amp;$B909)&amp;IF(INDEX(Variables!$D$5:$D$105,MATCH($A909,Variables!$A$5:$A$105,0))="","","."&amp;INDEX(Variables!$D$5:$D$105,MATCH($A909,Variables!$A$5:$A$105,0)))&amp;"."&amp;K$5</f>
        <v/>
      </c>
      <c r="L909" s="38">
        <f>MAX(INDEX(L$292:L$303,$D909)+L900*(1+$E909),0.01)</f>
        <v/>
      </c>
      <c r="M909" s="37">
        <f>MAX(INDEX(M$292:M$303,$D909)+M900*(1+$E909),0.01)</f>
        <v/>
      </c>
      <c r="N909" s="37">
        <f>MAX(INDEX(N$292:N$303,$D909)+N900*(1+$E909),0.01)</f>
        <v/>
      </c>
      <c r="O909" s="37">
        <f>MAX(INDEX(O$292:O$303,$D909)+O900*(1+$E909),0.01)</f>
        <v/>
      </c>
      <c r="P909" s="37">
        <f>MAX(INDEX(P$292:P$303,$D909)+P900*(1+$E909),0.01)</f>
        <v/>
      </c>
      <c r="Q909" s="37">
        <f>MAX(INDEX(Q$292:Q$303,$D909)+Q900*(1+$E909),0.01)</f>
        <v/>
      </c>
      <c r="R909" s="37">
        <f>MAX(INDEX(R$292:R$303,$D909)+R900*(1+$E909),0.01)</f>
        <v/>
      </c>
      <c r="S909" s="37">
        <f>MAX(INDEX(S$292:S$303,$D909)+S900*(1+$E909),0.01)</f>
        <v/>
      </c>
      <c r="T909" s="37">
        <f>MAX(INDEX(T$292:T$303,$D909)+T900*(1+$E909),0.01)</f>
        <v/>
      </c>
      <c r="U909" s="37">
        <f>MAX(INDEX(U$292:U$303,$D909)+U900*(1+$E909),0.01)</f>
        <v/>
      </c>
      <c r="V909" s="37">
        <f>MAX(INDEX(V$292:V$303,$D909)+V900*(1+$E909),0.01)</f>
        <v/>
      </c>
      <c r="W909" s="37">
        <f>MAX(INDEX(W$292:W$303,$D909)+W900*(1+$E909),0.01)</f>
        <v/>
      </c>
      <c r="X909" s="37">
        <f>MAX(INDEX(X$292:X$303,$D909)+X900*(1+$E909),0.01)</f>
        <v/>
      </c>
      <c r="Y909" s="37">
        <f>MAX(INDEX(Y$292:Y$303,$D909)+Y900*(1+$E909),0.01)</f>
        <v/>
      </c>
      <c r="Z909" s="37">
        <f>MAX(INDEX(Z$292:Z$303,$D909)+Z900*(1+$E909),0.01)</f>
        <v/>
      </c>
      <c r="AA909" s="37">
        <f>MAX(INDEX(AA$292:AA$303,$D909)+AA900*(1+$E909),0.01)</f>
        <v/>
      </c>
      <c r="AB909" s="37">
        <f>MAX(INDEX(AB$292:AB$303,$D909)+AB900*(1+$E909),0.01)</f>
        <v/>
      </c>
      <c r="AC909" s="37">
        <f>MAX(INDEX(AC$292:AC$303,$D909)+AC900*(1+$E909),0.01)</f>
        <v/>
      </c>
      <c r="AD909" s="40">
        <f>POSTTAX(INDEX(AD$292:AD$303,$D909),AD900,$E909)</f>
        <v/>
      </c>
      <c r="AF909" s="11">
        <f>LOWER(Settings!$C$4)&amp;".mit."&amp;$A909&amp;IF($C909="","","."&amp;$C909&amp;"."&amp;$B909)&amp;IF(INDEX(Variables!$D$5:$D$105,MATCH($A909,Variables!$A$5:$A$105,0))="","","."&amp;INDEX(Variables!$D$5:$D$105,MATCH($A909,Variables!$A$5:$A$105,0)))&amp;"."&amp;AF$5</f>
        <v/>
      </c>
      <c r="AG909" s="38">
        <f>MAX(INDEX(AG$292:AG$303,$D909)+AG900*(1+$E909),0.01)</f>
        <v/>
      </c>
      <c r="AH909" s="37">
        <f>MAX(INDEX(AH$292:AH$303,$D909)+AH900*(1+$E909),0.01)</f>
        <v/>
      </c>
      <c r="AI909" s="37">
        <f>MAX(INDEX(AI$292:AI$303,$D909)+AI900*(1+$E909),0.01)</f>
        <v/>
      </c>
      <c r="AJ909" s="37">
        <f>MAX(INDEX(AJ$292:AJ$303,$D909)+AJ900*(1+$E909),0.01)</f>
        <v/>
      </c>
      <c r="AK909" s="37">
        <f>MAX(INDEX(AK$292:AK$303,$D909)+AK900*(1+$E909),0.01)</f>
        <v/>
      </c>
      <c r="AL909" s="37">
        <f>MAX(INDEX(AL$292:AL$303,$D909)+AL900*(1+$E909),0.01)</f>
        <v/>
      </c>
      <c r="AM909" s="37">
        <f>MAX(INDEX(AM$292:AM$303,$D909)+AM900*(1+$E909),0.01)</f>
        <v/>
      </c>
      <c r="AN909" s="37">
        <f>MAX(INDEX(AN$292:AN$303,$D909)+AN900*(1+$E909),0.01)</f>
        <v/>
      </c>
      <c r="AO909" s="37">
        <f>MAX(INDEX(AO$292:AO$303,$D909)+AO900*(1+$E909),0.01)</f>
        <v/>
      </c>
      <c r="AP909" s="37">
        <f>MAX(INDEX(AP$292:AP$303,$D909)+AP900*(1+$E909),0.01)</f>
        <v/>
      </c>
      <c r="AQ909" s="37">
        <f>MAX(INDEX(AQ$292:AQ$303,$D909)+AQ900*(1+$E909),0.01)</f>
        <v/>
      </c>
      <c r="AR909" s="37">
        <f>MAX(INDEX(AR$292:AR$303,$D909)+AR900*(1+$E909),0.01)</f>
        <v/>
      </c>
      <c r="AS909" s="37">
        <f>MAX(INDEX(AS$292:AS$303,$D909)+AS900*(1+$E909),0.01)</f>
        <v/>
      </c>
      <c r="AT909" s="37">
        <f>MAX(INDEX(AT$292:AT$303,$D909)+AT900*(1+$E909),0.01)</f>
        <v/>
      </c>
      <c r="AU909" s="37">
        <f>MAX(INDEX(AU$292:AU$303,$D909)+AU900*(1+$E909),0.01)</f>
        <v/>
      </c>
      <c r="AV909" s="37">
        <f>MAX(INDEX(AV$292:AV$303,$D909)+AV900*(1+$E909),0.01)</f>
        <v/>
      </c>
      <c r="AW909" s="37">
        <f>MAX(INDEX(AW$292:AW$303,$D909)+AW900*(1+$E909),0.01)</f>
        <v/>
      </c>
      <c r="AX909" s="37">
        <f>MAX(INDEX(AX$292:AX$303,$D909)+AX900*(1+$E909),0.01)</f>
        <v/>
      </c>
      <c r="AY909" s="40">
        <f>POSTTAX(INDEX(AY$292:AY$303,$D909),AY900,$E909)</f>
        <v/>
      </c>
    </row>
    <row r="910" hidden="1" outlineLevel="2">
      <c r="A910" s="14" t="inlineStr">
        <is>
          <t>atp</t>
        </is>
      </c>
      <c r="B910" s="14" t="inlineStr">
        <is>
          <t>bio</t>
        </is>
      </c>
      <c r="C910" s="14" t="inlineStr">
        <is>
          <t>foo</t>
        </is>
      </c>
      <c r="D910" s="37">
        <f>INDEX(Inputs!$R$5:$R$132,MATCH($B910&amp;"|"&amp;$C910,Inputs!$A$5:$A$132,0))</f>
        <v/>
      </c>
      <c r="E910" s="37">
        <f>INDEX(Inputs!$S$5:$S$132,MATCH($B910&amp;"|"&amp;$C910,Inputs!$A$5:$A$132,0))</f>
        <v/>
      </c>
      <c r="F910" s="36" t="n"/>
      <c r="G910" s="36" t="n"/>
      <c r="H910" s="14">
        <f>INDEX(Variables!$B$5:$B$105,MATCH($A910,Variables!$A$5:$A$105,0))&amp;IF($C910="",""," | "&amp;INDEX(Mapping!$B$5:$B$26,MATCH($C910,Mapping!$A$5:$A$26,0))&amp;" | "&amp;INDEX(Mapping!$B$30:$B$41,MATCH($B910,Mapping!$A$30:$A$41,0)))</f>
        <v/>
      </c>
      <c r="I910" s="14">
        <f>INDEX(Variables!$C$5:$C$105,MATCH($A910,Variables!$A$5:$A$105,0))</f>
        <v/>
      </c>
      <c r="J910" s="14">
        <f>INDEX(Variables!$E$5:$E$105,MATCH($A910,Variables!$A$5:$A$105,0))</f>
        <v/>
      </c>
      <c r="K910" s="11">
        <f>LOWER(Settings!$C$4)&amp;".mit."&amp;$A910&amp;IF($C910="","","."&amp;$C910&amp;"."&amp;$B910)&amp;IF(INDEX(Variables!$D$5:$D$105,MATCH($A910,Variables!$A$5:$A$105,0))="","","."&amp;INDEX(Variables!$D$5:$D$105,MATCH($A910,Variables!$A$5:$A$105,0)))&amp;"."&amp;K$5</f>
        <v/>
      </c>
      <c r="L910" s="38">
        <f>MAX(INDEX(L$292:L$303,$D910)+L901*(1+$E910),0.01)</f>
        <v/>
      </c>
      <c r="M910" s="37">
        <f>MAX(INDEX(M$292:M$303,$D910)+M901*(1+$E910),0.01)</f>
        <v/>
      </c>
      <c r="N910" s="37">
        <f>MAX(INDEX(N$292:N$303,$D910)+N901*(1+$E910),0.01)</f>
        <v/>
      </c>
      <c r="O910" s="37">
        <f>MAX(INDEX(O$292:O$303,$D910)+O901*(1+$E910),0.01)</f>
        <v/>
      </c>
      <c r="P910" s="37">
        <f>MAX(INDEX(P$292:P$303,$D910)+P901*(1+$E910),0.01)</f>
        <v/>
      </c>
      <c r="Q910" s="37">
        <f>MAX(INDEX(Q$292:Q$303,$D910)+Q901*(1+$E910),0.01)</f>
        <v/>
      </c>
      <c r="R910" s="37">
        <f>MAX(INDEX(R$292:R$303,$D910)+R901*(1+$E910),0.01)</f>
        <v/>
      </c>
      <c r="S910" s="37">
        <f>MAX(INDEX(S$292:S$303,$D910)+S901*(1+$E910),0.01)</f>
        <v/>
      </c>
      <c r="T910" s="37">
        <f>MAX(INDEX(T$292:T$303,$D910)+T901*(1+$E910),0.01)</f>
        <v/>
      </c>
      <c r="U910" s="37">
        <f>MAX(INDEX(U$292:U$303,$D910)+U901*(1+$E910),0.01)</f>
        <v/>
      </c>
      <c r="V910" s="37">
        <f>MAX(INDEX(V$292:V$303,$D910)+V901*(1+$E910),0.01)</f>
        <v/>
      </c>
      <c r="W910" s="37">
        <f>MAX(INDEX(W$292:W$303,$D910)+W901*(1+$E910),0.01)</f>
        <v/>
      </c>
      <c r="X910" s="37">
        <f>MAX(INDEX(X$292:X$303,$D910)+X901*(1+$E910),0.01)</f>
        <v/>
      </c>
      <c r="Y910" s="37">
        <f>MAX(INDEX(Y$292:Y$303,$D910)+Y901*(1+$E910),0.01)</f>
        <v/>
      </c>
      <c r="Z910" s="37">
        <f>MAX(INDEX(Z$292:Z$303,$D910)+Z901*(1+$E910),0.01)</f>
        <v/>
      </c>
      <c r="AA910" s="37">
        <f>MAX(INDEX(AA$292:AA$303,$D910)+AA901*(1+$E910),0.01)</f>
        <v/>
      </c>
      <c r="AB910" s="37">
        <f>MAX(INDEX(AB$292:AB$303,$D910)+AB901*(1+$E910),0.01)</f>
        <v/>
      </c>
      <c r="AC910" s="37">
        <f>MAX(INDEX(AC$292:AC$303,$D910)+AC901*(1+$E910),0.01)</f>
        <v/>
      </c>
      <c r="AD910" s="40">
        <f>POSTTAX(INDEX(AD$292:AD$303,$D910),AD901,$E910)</f>
        <v/>
      </c>
      <c r="AF910" s="11">
        <f>LOWER(Settings!$C$4)&amp;".mit."&amp;$A910&amp;IF($C910="","","."&amp;$C910&amp;"."&amp;$B910)&amp;IF(INDEX(Variables!$D$5:$D$105,MATCH($A910,Variables!$A$5:$A$105,0))="","","."&amp;INDEX(Variables!$D$5:$D$105,MATCH($A910,Variables!$A$5:$A$105,0)))&amp;"."&amp;AF$5</f>
        <v/>
      </c>
      <c r="AG910" s="38">
        <f>MAX(INDEX(AG$292:AG$303,$D910)+AG901*(1+$E910),0.01)</f>
        <v/>
      </c>
      <c r="AH910" s="37">
        <f>MAX(INDEX(AH$292:AH$303,$D910)+AH901*(1+$E910),0.01)</f>
        <v/>
      </c>
      <c r="AI910" s="37">
        <f>MAX(INDEX(AI$292:AI$303,$D910)+AI901*(1+$E910),0.01)</f>
        <v/>
      </c>
      <c r="AJ910" s="37">
        <f>MAX(INDEX(AJ$292:AJ$303,$D910)+AJ901*(1+$E910),0.01)</f>
        <v/>
      </c>
      <c r="AK910" s="37">
        <f>MAX(INDEX(AK$292:AK$303,$D910)+AK901*(1+$E910),0.01)</f>
        <v/>
      </c>
      <c r="AL910" s="37">
        <f>MAX(INDEX(AL$292:AL$303,$D910)+AL901*(1+$E910),0.01)</f>
        <v/>
      </c>
      <c r="AM910" s="37">
        <f>MAX(INDEX(AM$292:AM$303,$D910)+AM901*(1+$E910),0.01)</f>
        <v/>
      </c>
      <c r="AN910" s="37">
        <f>MAX(INDEX(AN$292:AN$303,$D910)+AN901*(1+$E910),0.01)</f>
        <v/>
      </c>
      <c r="AO910" s="37">
        <f>MAX(INDEX(AO$292:AO$303,$D910)+AO901*(1+$E910),0.01)</f>
        <v/>
      </c>
      <c r="AP910" s="37">
        <f>MAX(INDEX(AP$292:AP$303,$D910)+AP901*(1+$E910),0.01)</f>
        <v/>
      </c>
      <c r="AQ910" s="37">
        <f>MAX(INDEX(AQ$292:AQ$303,$D910)+AQ901*(1+$E910),0.01)</f>
        <v/>
      </c>
      <c r="AR910" s="37">
        <f>MAX(INDEX(AR$292:AR$303,$D910)+AR901*(1+$E910),0.01)</f>
        <v/>
      </c>
      <c r="AS910" s="37">
        <f>MAX(INDEX(AS$292:AS$303,$D910)+AS901*(1+$E910),0.01)</f>
        <v/>
      </c>
      <c r="AT910" s="37">
        <f>MAX(INDEX(AT$292:AT$303,$D910)+AT901*(1+$E910),0.01)</f>
        <v/>
      </c>
      <c r="AU910" s="37">
        <f>MAX(INDEX(AU$292:AU$303,$D910)+AU901*(1+$E910),0.01)</f>
        <v/>
      </c>
      <c r="AV910" s="37">
        <f>MAX(INDEX(AV$292:AV$303,$D910)+AV901*(1+$E910),0.01)</f>
        <v/>
      </c>
      <c r="AW910" s="37">
        <f>MAX(INDEX(AW$292:AW$303,$D910)+AW901*(1+$E910),0.01)</f>
        <v/>
      </c>
      <c r="AX910" s="37">
        <f>MAX(INDEX(AX$292:AX$303,$D910)+AX901*(1+$E910),0.01)</f>
        <v/>
      </c>
      <c r="AY910" s="40">
        <f>POSTTAX(INDEX(AY$292:AY$303,$D910),AY901,$E910)</f>
        <v/>
      </c>
    </row>
    <row r="911" hidden="1" outlineLevel="2"/>
    <row r="912" hidden="1" outlineLevel="2">
      <c r="A912" s="14" t="inlineStr">
        <is>
          <t>shp</t>
        </is>
      </c>
      <c r="B912" s="14" t="inlineStr">
        <is>
          <t>coa</t>
        </is>
      </c>
      <c r="C912" s="14" t="inlineStr">
        <is>
          <t>foo</t>
        </is>
      </c>
      <c r="D912" s="37">
        <f>INDEX(Inputs!$M$5:$M$132,MATCH($B912&amp;"|"&amp;$C912,Inputs!$A$5:$A$132,0))</f>
        <v/>
      </c>
      <c r="E912" s="37">
        <f>INDEX(Inputs!$T$5:$T$132,MATCH($B912&amp;"|"&amp;$C912,Inputs!$A$5:$A$132,0))</f>
        <v/>
      </c>
      <c r="F912" s="37">
        <f>INDEX(Inputs!$K$5:$K$132,MATCH($B912&amp;"|"&amp;$C912,Inputs!$A$5:$A$132,0))</f>
        <v/>
      </c>
      <c r="G912" s="36" t="n"/>
      <c r="H912" s="14">
        <f>INDEX(Variables!$B$5:$B$105,MATCH($A912,Variables!$A$5:$A$105,0))&amp;IF($C912="",""," | "&amp;INDEX(Mapping!$B$5:$B$26,MATCH($C912,Mapping!$A$5:$A$26,0))&amp;" | "&amp;INDEX(Mapping!$B$30:$B$41,MATCH($B912,Mapping!$A$30:$A$41,0)))</f>
        <v/>
      </c>
      <c r="I912" s="14">
        <f>INDEX(Variables!$C$5:$C$105,MATCH($A912,Variables!$A$5:$A$105,0))</f>
        <v/>
      </c>
      <c r="J912" s="14">
        <f>INDEX(Variables!$E$5:$E$105,MATCH($A912,Variables!$A$5:$A$105,0))</f>
        <v/>
      </c>
      <c r="K912" s="11">
        <f>LOWER(Settings!$C$4)&amp;".mit."&amp;$A912&amp;IF($C912="","","."&amp;$C912&amp;"."&amp;$B912)&amp;IF(INDEX(Variables!$D$5:$D$105,MATCH($A912,Variables!$A$5:$A$105,0))="","","."&amp;INDEX(Variables!$D$5:$D$105,MATCH($A912,Variables!$A$5:$A$105,0)))&amp;"."&amp;K$5</f>
        <v/>
      </c>
      <c r="L912" s="38">
        <f>(INDEX(L$235:L$238,$D912)*INDEX(L$239:L$255,$F912)+L$194*INDEX(L$121:L$137,$F912)*INDEX(L$151:L$167,$F912))*$E912</f>
        <v/>
      </c>
      <c r="M912" s="37">
        <f>(INDEX(M$235:M$238,$D912)*INDEX(M$239:M$255,$F912)+M$194*INDEX(M$121:M$137,$F912)*INDEX(M$151:M$167,$F912))*$E912</f>
        <v/>
      </c>
      <c r="N912" s="37">
        <f>(INDEX(N$235:N$238,$D912)*INDEX(N$239:N$255,$F912)+N$194*INDEX(N$121:N$137,$F912)*INDEX(N$151:N$167,$F912))*$E912</f>
        <v/>
      </c>
      <c r="O912" s="37">
        <f>(INDEX(O$235:O$238,$D912)*INDEX(O$239:O$255,$F912)+O$194*INDEX(O$121:O$137,$F912)*INDEX(O$151:O$167,$F912))*$E912</f>
        <v/>
      </c>
      <c r="P912" s="37">
        <f>(INDEX(P$235:P$238,$D912)*INDEX(P$239:P$255,$F912)+P$194*INDEX(P$121:P$137,$F912)*INDEX(P$151:P$167,$F912))*$E912</f>
        <v/>
      </c>
      <c r="Q912" s="37">
        <f>(INDEX(Q$235:Q$238,$D912)*INDEX(Q$239:Q$255,$F912)+Q$194*INDEX(Q$121:Q$137,$F912)*INDEX(Q$151:Q$167,$F912))*$E912</f>
        <v/>
      </c>
      <c r="R912" s="37">
        <f>(INDEX(R$235:R$238,$D912)*INDEX(R$239:R$255,$F912)+R$194*INDEX(R$121:R$137,$F912)*INDEX(R$151:R$167,$F912))*$E912</f>
        <v/>
      </c>
      <c r="S912" s="37">
        <f>(INDEX(S$235:S$238,$D912)*INDEX(S$239:S$255,$F912)+S$194*INDEX(S$121:S$137,$F912)*INDEX(S$151:S$167,$F912))*$E912</f>
        <v/>
      </c>
      <c r="T912" s="37">
        <f>(INDEX(T$235:T$238,$D912)*INDEX(T$239:T$255,$F912)+T$194*INDEX(T$121:T$137,$F912)*INDEX(T$151:T$167,$F912))*$E912</f>
        <v/>
      </c>
      <c r="U912" s="37">
        <f>(INDEX(U$235:U$238,$D912)*INDEX(U$239:U$255,$F912)+U$194*INDEX(U$121:U$137,$F912)*INDEX(U$151:U$167,$F912))*$E912</f>
        <v/>
      </c>
      <c r="V912" s="37">
        <f>(INDEX(V$235:V$238,$D912)*INDEX(V$239:V$255,$F912)+V$194*INDEX(V$121:V$137,$F912)*INDEX(V$151:V$167,$F912))*$E912</f>
        <v/>
      </c>
      <c r="W912" s="37">
        <f>(INDEX(W$235:W$238,$D912)*INDEX(W$239:W$255,$F912)+W$194*INDEX(W$121:W$137,$F912)*INDEX(W$151:W$167,$F912))*$E912</f>
        <v/>
      </c>
      <c r="X912" s="37">
        <f>(INDEX(X$235:X$238,$D912)*INDEX(X$239:X$255,$F912)+X$194*INDEX(X$121:X$137,$F912)*INDEX(X$151:X$167,$F912))*$E912</f>
        <v/>
      </c>
      <c r="Y912" s="37">
        <f>(INDEX(Y$235:Y$238,$D912)*INDEX(Y$239:Y$255,$F912)+Y$194*INDEX(Y$121:Y$137,$F912)*INDEX(Y$151:Y$167,$F912))*$E912</f>
        <v/>
      </c>
      <c r="Z912" s="37">
        <f>(INDEX(Z$235:Z$238,$D912)*INDEX(Z$239:Z$255,$F912)+Z$194*INDEX(Z$121:Z$137,$F912)*INDEX(Z$151:Z$167,$F912))*$E912</f>
        <v/>
      </c>
      <c r="AA912" s="37">
        <f>(INDEX(AA$235:AA$238,$D912)*INDEX(AA$239:AA$255,$F912)+AA$194*INDEX(AA$121:AA$137,$F912)*INDEX(AA$151:AA$167,$F912))*$E912</f>
        <v/>
      </c>
      <c r="AB912" s="37">
        <f>(INDEX(AB$235:AB$238,$D912)*INDEX(AB$239:AB$255,$F912)+AB$194*INDEX(AB$121:AB$137,$F912)*INDEX(AB$151:AB$167,$F912))*$E912</f>
        <v/>
      </c>
      <c r="AC912" s="37">
        <f>(INDEX(AC$235:AC$238,$D912)*INDEX(AC$239:AC$255,$F912)+AC$194*INDEX(AC$121:AC$137,$F912)*INDEX(AC$151:AC$167,$F912))*$E912</f>
        <v/>
      </c>
      <c r="AD912" s="40">
        <f>SHADOWEFF(INDEX(AD$235:AD$238,$D912),INDEX(AD$239:AD$255,$F912),AD$194,INDEX(AD$121:AD$137,$F912),INDEX(AD$151:AD$167,$F912),$E912)</f>
        <v/>
      </c>
      <c r="AF912" s="11">
        <f>LOWER(Settings!$C$4)&amp;".mit."&amp;$A912&amp;IF($C912="","","."&amp;$C912&amp;"."&amp;$B912)&amp;IF(INDEX(Variables!$D$5:$D$105,MATCH($A912,Variables!$A$5:$A$105,0))="","","."&amp;INDEX(Variables!$D$5:$D$105,MATCH($A912,Variables!$A$5:$A$105,0)))&amp;"."&amp;AF$5</f>
        <v/>
      </c>
      <c r="AG912" s="38">
        <f>(INDEX(AG$235:AG$238,$D912)*INDEX(AG$239:AG$255,$F912)+AG$194*INDEX(AG$121:AG$137,$F912)*INDEX(AG$151:AG$167,$F912))*$E912</f>
        <v/>
      </c>
      <c r="AH912" s="37">
        <f>(INDEX(AH$235:AH$238,$D912)*INDEX(AH$239:AH$255,$F912)+AH$194*INDEX(AH$121:AH$137,$F912)*INDEX(AH$151:AH$167,$F912))*$E912</f>
        <v/>
      </c>
      <c r="AI912" s="37">
        <f>(INDEX(AI$235:AI$238,$D912)*INDEX(AI$239:AI$255,$F912)+AI$194*INDEX(AI$121:AI$137,$F912)*INDEX(AI$151:AI$167,$F912))*$E912</f>
        <v/>
      </c>
      <c r="AJ912" s="37">
        <f>(INDEX(AJ$235:AJ$238,$D912)*INDEX(AJ$239:AJ$255,$F912)+AJ$194*INDEX(AJ$121:AJ$137,$F912)*INDEX(AJ$151:AJ$167,$F912))*$E912</f>
        <v/>
      </c>
      <c r="AK912" s="37">
        <f>(INDEX(AK$235:AK$238,$D912)*INDEX(AK$239:AK$255,$F912)+AK$194*INDEX(AK$121:AK$137,$F912)*INDEX(AK$151:AK$167,$F912))*$E912</f>
        <v/>
      </c>
      <c r="AL912" s="37">
        <f>(INDEX(AL$235:AL$238,$D912)*INDEX(AL$239:AL$255,$F912)+AL$194*INDEX(AL$121:AL$137,$F912)*INDEX(AL$151:AL$167,$F912))*$E912</f>
        <v/>
      </c>
      <c r="AM912" s="37">
        <f>(INDEX(AM$235:AM$238,$D912)*INDEX(AM$239:AM$255,$F912)+AM$194*INDEX(AM$121:AM$137,$F912)*INDEX(AM$151:AM$167,$F912))*$E912</f>
        <v/>
      </c>
      <c r="AN912" s="37">
        <f>(INDEX(AN$235:AN$238,$D912)*INDEX(AN$239:AN$255,$F912)+AN$194*INDEX(AN$121:AN$137,$F912)*INDEX(AN$151:AN$167,$F912))*$E912</f>
        <v/>
      </c>
      <c r="AO912" s="37">
        <f>(INDEX(AO$235:AO$238,$D912)*INDEX(AO$239:AO$255,$F912)+AO$194*INDEX(AO$121:AO$137,$F912)*INDEX(AO$151:AO$167,$F912))*$E912</f>
        <v/>
      </c>
      <c r="AP912" s="37">
        <f>(INDEX(AP$235:AP$238,$D912)*INDEX(AP$239:AP$255,$F912)+AP$194*INDEX(AP$121:AP$137,$F912)*INDEX(AP$151:AP$167,$F912))*$E912</f>
        <v/>
      </c>
      <c r="AQ912" s="37">
        <f>(INDEX(AQ$235:AQ$238,$D912)*INDEX(AQ$239:AQ$255,$F912)+AQ$194*INDEX(AQ$121:AQ$137,$F912)*INDEX(AQ$151:AQ$167,$F912))*$E912</f>
        <v/>
      </c>
      <c r="AR912" s="37">
        <f>(INDEX(AR$235:AR$238,$D912)*INDEX(AR$239:AR$255,$F912)+AR$194*INDEX(AR$121:AR$137,$F912)*INDEX(AR$151:AR$167,$F912))*$E912</f>
        <v/>
      </c>
      <c r="AS912" s="37">
        <f>(INDEX(AS$235:AS$238,$D912)*INDEX(AS$239:AS$255,$F912)+AS$194*INDEX(AS$121:AS$137,$F912)*INDEX(AS$151:AS$167,$F912))*$E912</f>
        <v/>
      </c>
      <c r="AT912" s="37">
        <f>(INDEX(AT$235:AT$238,$D912)*INDEX(AT$239:AT$255,$F912)+AT$194*INDEX(AT$121:AT$137,$F912)*INDEX(AT$151:AT$167,$F912))*$E912</f>
        <v/>
      </c>
      <c r="AU912" s="37">
        <f>(INDEX(AU$235:AU$238,$D912)*INDEX(AU$239:AU$255,$F912)+AU$194*INDEX(AU$121:AU$137,$F912)*INDEX(AU$151:AU$167,$F912))*$E912</f>
        <v/>
      </c>
      <c r="AV912" s="37">
        <f>(INDEX(AV$235:AV$238,$D912)*INDEX(AV$239:AV$255,$F912)+AV$194*INDEX(AV$121:AV$137,$F912)*INDEX(AV$151:AV$167,$F912))*$E912</f>
        <v/>
      </c>
      <c r="AW912" s="37">
        <f>(INDEX(AW$235:AW$238,$D912)*INDEX(AW$239:AW$255,$F912)+AW$194*INDEX(AW$121:AW$137,$F912)*INDEX(AW$151:AW$167,$F912))*$E912</f>
        <v/>
      </c>
      <c r="AX912" s="37">
        <f>(INDEX(AX$235:AX$238,$D912)*INDEX(AX$239:AX$255,$F912)+AX$194*INDEX(AX$121:AX$137,$F912)*INDEX(AX$151:AX$167,$F912))*$E912</f>
        <v/>
      </c>
      <c r="AY912" s="40">
        <f>SHADOWEFF(INDEX(AY$235:AY$238,$D912),INDEX(AY$239:AY$255,$F912),AY$194,INDEX(AY$121:AY$137,$F912),INDEX(AY$151:AY$167,$F912),$E912)</f>
        <v/>
      </c>
    </row>
    <row r="913" hidden="1" outlineLevel="2">
      <c r="A913" s="14" t="inlineStr">
        <is>
          <t>shp</t>
        </is>
      </c>
      <c r="B913" s="14" t="inlineStr">
        <is>
          <t>nga</t>
        </is>
      </c>
      <c r="C913" s="14" t="inlineStr">
        <is>
          <t>foo</t>
        </is>
      </c>
      <c r="D913" s="37">
        <f>INDEX(Inputs!$M$5:$M$132,MATCH($B913&amp;"|"&amp;$C913,Inputs!$A$5:$A$132,0))</f>
        <v/>
      </c>
      <c r="E913" s="37">
        <f>INDEX(Inputs!$T$5:$T$132,MATCH($B913&amp;"|"&amp;$C913,Inputs!$A$5:$A$132,0))</f>
        <v/>
      </c>
      <c r="F913" s="37">
        <f>INDEX(Inputs!$K$5:$K$132,MATCH($B913&amp;"|"&amp;$C913,Inputs!$A$5:$A$132,0))</f>
        <v/>
      </c>
      <c r="G913" s="36" t="n"/>
      <c r="H913" s="14">
        <f>INDEX(Variables!$B$5:$B$105,MATCH($A913,Variables!$A$5:$A$105,0))&amp;IF($C913="",""," | "&amp;INDEX(Mapping!$B$5:$B$26,MATCH($C913,Mapping!$A$5:$A$26,0))&amp;" | "&amp;INDEX(Mapping!$B$30:$B$41,MATCH($B913,Mapping!$A$30:$A$41,0)))</f>
        <v/>
      </c>
      <c r="I913" s="14">
        <f>INDEX(Variables!$C$5:$C$105,MATCH($A913,Variables!$A$5:$A$105,0))</f>
        <v/>
      </c>
      <c r="J913" s="14">
        <f>INDEX(Variables!$E$5:$E$105,MATCH($A913,Variables!$A$5:$A$105,0))</f>
        <v/>
      </c>
      <c r="K913" s="11">
        <f>LOWER(Settings!$C$4)&amp;".mit."&amp;$A913&amp;IF($C913="","","."&amp;$C913&amp;"."&amp;$B913)&amp;IF(INDEX(Variables!$D$5:$D$105,MATCH($A913,Variables!$A$5:$A$105,0))="","","."&amp;INDEX(Variables!$D$5:$D$105,MATCH($A913,Variables!$A$5:$A$105,0)))&amp;"."&amp;K$5</f>
        <v/>
      </c>
      <c r="L913" s="38">
        <f>(INDEX(L$235:L$238,$D913)*INDEX(L$239:L$255,$F913)+L$194*INDEX(L$121:L$137,$F913)*INDEX(L$151:L$167,$F913))*$E913</f>
        <v/>
      </c>
      <c r="M913" s="37">
        <f>(INDEX(M$235:M$238,$D913)*INDEX(M$239:M$255,$F913)+M$194*INDEX(M$121:M$137,$F913)*INDEX(M$151:M$167,$F913))*$E913</f>
        <v/>
      </c>
      <c r="N913" s="37">
        <f>(INDEX(N$235:N$238,$D913)*INDEX(N$239:N$255,$F913)+N$194*INDEX(N$121:N$137,$F913)*INDEX(N$151:N$167,$F913))*$E913</f>
        <v/>
      </c>
      <c r="O913" s="37">
        <f>(INDEX(O$235:O$238,$D913)*INDEX(O$239:O$255,$F913)+O$194*INDEX(O$121:O$137,$F913)*INDEX(O$151:O$167,$F913))*$E913</f>
        <v/>
      </c>
      <c r="P913" s="37">
        <f>(INDEX(P$235:P$238,$D913)*INDEX(P$239:P$255,$F913)+P$194*INDEX(P$121:P$137,$F913)*INDEX(P$151:P$167,$F913))*$E913</f>
        <v/>
      </c>
      <c r="Q913" s="37">
        <f>(INDEX(Q$235:Q$238,$D913)*INDEX(Q$239:Q$255,$F913)+Q$194*INDEX(Q$121:Q$137,$F913)*INDEX(Q$151:Q$167,$F913))*$E913</f>
        <v/>
      </c>
      <c r="R913" s="37">
        <f>(INDEX(R$235:R$238,$D913)*INDEX(R$239:R$255,$F913)+R$194*INDEX(R$121:R$137,$F913)*INDEX(R$151:R$167,$F913))*$E913</f>
        <v/>
      </c>
      <c r="S913" s="37">
        <f>(INDEX(S$235:S$238,$D913)*INDEX(S$239:S$255,$F913)+S$194*INDEX(S$121:S$137,$F913)*INDEX(S$151:S$167,$F913))*$E913</f>
        <v/>
      </c>
      <c r="T913" s="37">
        <f>(INDEX(T$235:T$238,$D913)*INDEX(T$239:T$255,$F913)+T$194*INDEX(T$121:T$137,$F913)*INDEX(T$151:T$167,$F913))*$E913</f>
        <v/>
      </c>
      <c r="U913" s="37">
        <f>(INDEX(U$235:U$238,$D913)*INDEX(U$239:U$255,$F913)+U$194*INDEX(U$121:U$137,$F913)*INDEX(U$151:U$167,$F913))*$E913</f>
        <v/>
      </c>
      <c r="V913" s="37">
        <f>(INDEX(V$235:V$238,$D913)*INDEX(V$239:V$255,$F913)+V$194*INDEX(V$121:V$137,$F913)*INDEX(V$151:V$167,$F913))*$E913</f>
        <v/>
      </c>
      <c r="W913" s="37">
        <f>(INDEX(W$235:W$238,$D913)*INDEX(W$239:W$255,$F913)+W$194*INDEX(W$121:W$137,$F913)*INDEX(W$151:W$167,$F913))*$E913</f>
        <v/>
      </c>
      <c r="X913" s="37">
        <f>(INDEX(X$235:X$238,$D913)*INDEX(X$239:X$255,$F913)+X$194*INDEX(X$121:X$137,$F913)*INDEX(X$151:X$167,$F913))*$E913</f>
        <v/>
      </c>
      <c r="Y913" s="37">
        <f>(INDEX(Y$235:Y$238,$D913)*INDEX(Y$239:Y$255,$F913)+Y$194*INDEX(Y$121:Y$137,$F913)*INDEX(Y$151:Y$167,$F913))*$E913</f>
        <v/>
      </c>
      <c r="Z913" s="37">
        <f>(INDEX(Z$235:Z$238,$D913)*INDEX(Z$239:Z$255,$F913)+Z$194*INDEX(Z$121:Z$137,$F913)*INDEX(Z$151:Z$167,$F913))*$E913</f>
        <v/>
      </c>
      <c r="AA913" s="37">
        <f>(INDEX(AA$235:AA$238,$D913)*INDEX(AA$239:AA$255,$F913)+AA$194*INDEX(AA$121:AA$137,$F913)*INDEX(AA$151:AA$167,$F913))*$E913</f>
        <v/>
      </c>
      <c r="AB913" s="37">
        <f>(INDEX(AB$235:AB$238,$D913)*INDEX(AB$239:AB$255,$F913)+AB$194*INDEX(AB$121:AB$137,$F913)*INDEX(AB$151:AB$167,$F913))*$E913</f>
        <v/>
      </c>
      <c r="AC913" s="37">
        <f>(INDEX(AC$235:AC$238,$D913)*INDEX(AC$239:AC$255,$F913)+AC$194*INDEX(AC$121:AC$137,$F913)*INDEX(AC$151:AC$167,$F913))*$E913</f>
        <v/>
      </c>
      <c r="AD913" s="40">
        <f>SHADOWEFF(INDEX(AD$235:AD$238,$D913),INDEX(AD$239:AD$255,$F913),AD$194,INDEX(AD$121:AD$137,$F913),INDEX(AD$151:AD$167,$F913),$E913)</f>
        <v/>
      </c>
      <c r="AF913" s="11">
        <f>LOWER(Settings!$C$4)&amp;".mit."&amp;$A913&amp;IF($C913="","","."&amp;$C913&amp;"."&amp;$B913)&amp;IF(INDEX(Variables!$D$5:$D$105,MATCH($A913,Variables!$A$5:$A$105,0))="","","."&amp;INDEX(Variables!$D$5:$D$105,MATCH($A913,Variables!$A$5:$A$105,0)))&amp;"."&amp;AF$5</f>
        <v/>
      </c>
      <c r="AG913" s="38">
        <f>(INDEX(AG$235:AG$238,$D913)*INDEX(AG$239:AG$255,$F913)+AG$194*INDEX(AG$121:AG$137,$F913)*INDEX(AG$151:AG$167,$F913))*$E913</f>
        <v/>
      </c>
      <c r="AH913" s="37">
        <f>(INDEX(AH$235:AH$238,$D913)*INDEX(AH$239:AH$255,$F913)+AH$194*INDEX(AH$121:AH$137,$F913)*INDEX(AH$151:AH$167,$F913))*$E913</f>
        <v/>
      </c>
      <c r="AI913" s="37">
        <f>(INDEX(AI$235:AI$238,$D913)*INDEX(AI$239:AI$255,$F913)+AI$194*INDEX(AI$121:AI$137,$F913)*INDEX(AI$151:AI$167,$F913))*$E913</f>
        <v/>
      </c>
      <c r="AJ913" s="37">
        <f>(INDEX(AJ$235:AJ$238,$D913)*INDEX(AJ$239:AJ$255,$F913)+AJ$194*INDEX(AJ$121:AJ$137,$F913)*INDEX(AJ$151:AJ$167,$F913))*$E913</f>
        <v/>
      </c>
      <c r="AK913" s="37">
        <f>(INDEX(AK$235:AK$238,$D913)*INDEX(AK$239:AK$255,$F913)+AK$194*INDEX(AK$121:AK$137,$F913)*INDEX(AK$151:AK$167,$F913))*$E913</f>
        <v/>
      </c>
      <c r="AL913" s="37">
        <f>(INDEX(AL$235:AL$238,$D913)*INDEX(AL$239:AL$255,$F913)+AL$194*INDEX(AL$121:AL$137,$F913)*INDEX(AL$151:AL$167,$F913))*$E913</f>
        <v/>
      </c>
      <c r="AM913" s="37">
        <f>(INDEX(AM$235:AM$238,$D913)*INDEX(AM$239:AM$255,$F913)+AM$194*INDEX(AM$121:AM$137,$F913)*INDEX(AM$151:AM$167,$F913))*$E913</f>
        <v/>
      </c>
      <c r="AN913" s="37">
        <f>(INDEX(AN$235:AN$238,$D913)*INDEX(AN$239:AN$255,$F913)+AN$194*INDEX(AN$121:AN$137,$F913)*INDEX(AN$151:AN$167,$F913))*$E913</f>
        <v/>
      </c>
      <c r="AO913" s="37">
        <f>(INDEX(AO$235:AO$238,$D913)*INDEX(AO$239:AO$255,$F913)+AO$194*INDEX(AO$121:AO$137,$F913)*INDEX(AO$151:AO$167,$F913))*$E913</f>
        <v/>
      </c>
      <c r="AP913" s="37">
        <f>(INDEX(AP$235:AP$238,$D913)*INDEX(AP$239:AP$255,$F913)+AP$194*INDEX(AP$121:AP$137,$F913)*INDEX(AP$151:AP$167,$F913))*$E913</f>
        <v/>
      </c>
      <c r="AQ913" s="37">
        <f>(INDEX(AQ$235:AQ$238,$D913)*INDEX(AQ$239:AQ$255,$F913)+AQ$194*INDEX(AQ$121:AQ$137,$F913)*INDEX(AQ$151:AQ$167,$F913))*$E913</f>
        <v/>
      </c>
      <c r="AR913" s="37">
        <f>(INDEX(AR$235:AR$238,$D913)*INDEX(AR$239:AR$255,$F913)+AR$194*INDEX(AR$121:AR$137,$F913)*INDEX(AR$151:AR$167,$F913))*$E913</f>
        <v/>
      </c>
      <c r="AS913" s="37">
        <f>(INDEX(AS$235:AS$238,$D913)*INDEX(AS$239:AS$255,$F913)+AS$194*INDEX(AS$121:AS$137,$F913)*INDEX(AS$151:AS$167,$F913))*$E913</f>
        <v/>
      </c>
      <c r="AT913" s="37">
        <f>(INDEX(AT$235:AT$238,$D913)*INDEX(AT$239:AT$255,$F913)+AT$194*INDEX(AT$121:AT$137,$F913)*INDEX(AT$151:AT$167,$F913))*$E913</f>
        <v/>
      </c>
      <c r="AU913" s="37">
        <f>(INDEX(AU$235:AU$238,$D913)*INDEX(AU$239:AU$255,$F913)+AU$194*INDEX(AU$121:AU$137,$F913)*INDEX(AU$151:AU$167,$F913))*$E913</f>
        <v/>
      </c>
      <c r="AV913" s="37">
        <f>(INDEX(AV$235:AV$238,$D913)*INDEX(AV$239:AV$255,$F913)+AV$194*INDEX(AV$121:AV$137,$F913)*INDEX(AV$151:AV$167,$F913))*$E913</f>
        <v/>
      </c>
      <c r="AW913" s="37">
        <f>(INDEX(AW$235:AW$238,$D913)*INDEX(AW$239:AW$255,$F913)+AW$194*INDEX(AW$121:AW$137,$F913)*INDEX(AW$151:AW$167,$F913))*$E913</f>
        <v/>
      </c>
      <c r="AX913" s="37">
        <f>(INDEX(AX$235:AX$238,$D913)*INDEX(AX$239:AX$255,$F913)+AX$194*INDEX(AX$121:AX$137,$F913)*INDEX(AX$151:AX$167,$F913))*$E913</f>
        <v/>
      </c>
      <c r="AY913" s="40">
        <f>SHADOWEFF(INDEX(AY$235:AY$238,$D913),INDEX(AY$239:AY$255,$F913),AY$194,INDEX(AY$121:AY$137,$F913),INDEX(AY$151:AY$167,$F913),$E913)</f>
        <v/>
      </c>
    </row>
    <row r="914" hidden="1" outlineLevel="2">
      <c r="A914" s="14" t="inlineStr">
        <is>
          <t>shp</t>
        </is>
      </c>
      <c r="B914" s="14" t="inlineStr">
        <is>
          <t>gso</t>
        </is>
      </c>
      <c r="C914" s="14" t="inlineStr">
        <is>
          <t>foo</t>
        </is>
      </c>
      <c r="D914" s="37">
        <f>INDEX(Inputs!$M$5:$M$132,MATCH($B914&amp;"|"&amp;$C914,Inputs!$A$5:$A$132,0))</f>
        <v/>
      </c>
      <c r="E914" s="37">
        <f>INDEX(Inputs!$T$5:$T$132,MATCH($B914&amp;"|"&amp;$C914,Inputs!$A$5:$A$132,0))</f>
        <v/>
      </c>
      <c r="F914" s="37">
        <f>INDEX(Inputs!$K$5:$K$132,MATCH($B914&amp;"|"&amp;$C914,Inputs!$A$5:$A$132,0))</f>
        <v/>
      </c>
      <c r="G914" s="36" t="n"/>
      <c r="H914" s="14">
        <f>INDEX(Variables!$B$5:$B$105,MATCH($A914,Variables!$A$5:$A$105,0))&amp;IF($C914="",""," | "&amp;INDEX(Mapping!$B$5:$B$26,MATCH($C914,Mapping!$A$5:$A$26,0))&amp;" | "&amp;INDEX(Mapping!$B$30:$B$41,MATCH($B914,Mapping!$A$30:$A$41,0)))</f>
        <v/>
      </c>
      <c r="I914" s="14">
        <f>INDEX(Variables!$C$5:$C$105,MATCH($A914,Variables!$A$5:$A$105,0))</f>
        <v/>
      </c>
      <c r="J914" s="14">
        <f>INDEX(Variables!$E$5:$E$105,MATCH($A914,Variables!$A$5:$A$105,0))</f>
        <v/>
      </c>
      <c r="K914" s="11">
        <f>LOWER(Settings!$C$4)&amp;".mit."&amp;$A914&amp;IF($C914="","","."&amp;$C914&amp;"."&amp;$B914)&amp;IF(INDEX(Variables!$D$5:$D$105,MATCH($A914,Variables!$A$5:$A$105,0))="","","."&amp;INDEX(Variables!$D$5:$D$105,MATCH($A914,Variables!$A$5:$A$105,0)))&amp;"."&amp;K$5</f>
        <v/>
      </c>
      <c r="L914" s="38">
        <f>(INDEX(L$235:L$238,$D914)*INDEX(L$239:L$255,$F914)+L$194*INDEX(L$121:L$137,$F914)*INDEX(L$151:L$167,$F914))*$E914</f>
        <v/>
      </c>
      <c r="M914" s="37">
        <f>(INDEX(M$235:M$238,$D914)*INDEX(M$239:M$255,$F914)+M$194*INDEX(M$121:M$137,$F914)*INDEX(M$151:M$167,$F914))*$E914</f>
        <v/>
      </c>
      <c r="N914" s="37">
        <f>(INDEX(N$235:N$238,$D914)*INDEX(N$239:N$255,$F914)+N$194*INDEX(N$121:N$137,$F914)*INDEX(N$151:N$167,$F914))*$E914</f>
        <v/>
      </c>
      <c r="O914" s="37">
        <f>(INDEX(O$235:O$238,$D914)*INDEX(O$239:O$255,$F914)+O$194*INDEX(O$121:O$137,$F914)*INDEX(O$151:O$167,$F914))*$E914</f>
        <v/>
      </c>
      <c r="P914" s="37">
        <f>(INDEX(P$235:P$238,$D914)*INDEX(P$239:P$255,$F914)+P$194*INDEX(P$121:P$137,$F914)*INDEX(P$151:P$167,$F914))*$E914</f>
        <v/>
      </c>
      <c r="Q914" s="37">
        <f>(INDEX(Q$235:Q$238,$D914)*INDEX(Q$239:Q$255,$F914)+Q$194*INDEX(Q$121:Q$137,$F914)*INDEX(Q$151:Q$167,$F914))*$E914</f>
        <v/>
      </c>
      <c r="R914" s="37">
        <f>(INDEX(R$235:R$238,$D914)*INDEX(R$239:R$255,$F914)+R$194*INDEX(R$121:R$137,$F914)*INDEX(R$151:R$167,$F914))*$E914</f>
        <v/>
      </c>
      <c r="S914" s="37">
        <f>(INDEX(S$235:S$238,$D914)*INDEX(S$239:S$255,$F914)+S$194*INDEX(S$121:S$137,$F914)*INDEX(S$151:S$167,$F914))*$E914</f>
        <v/>
      </c>
      <c r="T914" s="37">
        <f>(INDEX(T$235:T$238,$D914)*INDEX(T$239:T$255,$F914)+T$194*INDEX(T$121:T$137,$F914)*INDEX(T$151:T$167,$F914))*$E914</f>
        <v/>
      </c>
      <c r="U914" s="37">
        <f>(INDEX(U$235:U$238,$D914)*INDEX(U$239:U$255,$F914)+U$194*INDEX(U$121:U$137,$F914)*INDEX(U$151:U$167,$F914))*$E914</f>
        <v/>
      </c>
      <c r="V914" s="37">
        <f>(INDEX(V$235:V$238,$D914)*INDEX(V$239:V$255,$F914)+V$194*INDEX(V$121:V$137,$F914)*INDEX(V$151:V$167,$F914))*$E914</f>
        <v/>
      </c>
      <c r="W914" s="37">
        <f>(INDEX(W$235:W$238,$D914)*INDEX(W$239:W$255,$F914)+W$194*INDEX(W$121:W$137,$F914)*INDEX(W$151:W$167,$F914))*$E914</f>
        <v/>
      </c>
      <c r="X914" s="37">
        <f>(INDEX(X$235:X$238,$D914)*INDEX(X$239:X$255,$F914)+X$194*INDEX(X$121:X$137,$F914)*INDEX(X$151:X$167,$F914))*$E914</f>
        <v/>
      </c>
      <c r="Y914" s="37">
        <f>(INDEX(Y$235:Y$238,$D914)*INDEX(Y$239:Y$255,$F914)+Y$194*INDEX(Y$121:Y$137,$F914)*INDEX(Y$151:Y$167,$F914))*$E914</f>
        <v/>
      </c>
      <c r="Z914" s="37">
        <f>(INDEX(Z$235:Z$238,$D914)*INDEX(Z$239:Z$255,$F914)+Z$194*INDEX(Z$121:Z$137,$F914)*INDEX(Z$151:Z$167,$F914))*$E914</f>
        <v/>
      </c>
      <c r="AA914" s="37">
        <f>(INDEX(AA$235:AA$238,$D914)*INDEX(AA$239:AA$255,$F914)+AA$194*INDEX(AA$121:AA$137,$F914)*INDEX(AA$151:AA$167,$F914))*$E914</f>
        <v/>
      </c>
      <c r="AB914" s="37">
        <f>(INDEX(AB$235:AB$238,$D914)*INDEX(AB$239:AB$255,$F914)+AB$194*INDEX(AB$121:AB$137,$F914)*INDEX(AB$151:AB$167,$F914))*$E914</f>
        <v/>
      </c>
      <c r="AC914" s="37">
        <f>(INDEX(AC$235:AC$238,$D914)*INDEX(AC$239:AC$255,$F914)+AC$194*INDEX(AC$121:AC$137,$F914)*INDEX(AC$151:AC$167,$F914))*$E914</f>
        <v/>
      </c>
      <c r="AD914" s="40">
        <f>SHADOWEFF(INDEX(AD$235:AD$238,$D914),INDEX(AD$239:AD$255,$F914),AD$194,INDEX(AD$121:AD$137,$F914),INDEX(AD$151:AD$167,$F914),$E914)</f>
        <v/>
      </c>
      <c r="AF914" s="11">
        <f>LOWER(Settings!$C$4)&amp;".mit."&amp;$A914&amp;IF($C914="","","."&amp;$C914&amp;"."&amp;$B914)&amp;IF(INDEX(Variables!$D$5:$D$105,MATCH($A914,Variables!$A$5:$A$105,0))="","","."&amp;INDEX(Variables!$D$5:$D$105,MATCH($A914,Variables!$A$5:$A$105,0)))&amp;"."&amp;AF$5</f>
        <v/>
      </c>
      <c r="AG914" s="38">
        <f>(INDEX(AG$235:AG$238,$D914)*INDEX(AG$239:AG$255,$F914)+AG$194*INDEX(AG$121:AG$137,$F914)*INDEX(AG$151:AG$167,$F914))*$E914</f>
        <v/>
      </c>
      <c r="AH914" s="37">
        <f>(INDEX(AH$235:AH$238,$D914)*INDEX(AH$239:AH$255,$F914)+AH$194*INDEX(AH$121:AH$137,$F914)*INDEX(AH$151:AH$167,$F914))*$E914</f>
        <v/>
      </c>
      <c r="AI914" s="37">
        <f>(INDEX(AI$235:AI$238,$D914)*INDEX(AI$239:AI$255,$F914)+AI$194*INDEX(AI$121:AI$137,$F914)*INDEX(AI$151:AI$167,$F914))*$E914</f>
        <v/>
      </c>
      <c r="AJ914" s="37">
        <f>(INDEX(AJ$235:AJ$238,$D914)*INDEX(AJ$239:AJ$255,$F914)+AJ$194*INDEX(AJ$121:AJ$137,$F914)*INDEX(AJ$151:AJ$167,$F914))*$E914</f>
        <v/>
      </c>
      <c r="AK914" s="37">
        <f>(INDEX(AK$235:AK$238,$D914)*INDEX(AK$239:AK$255,$F914)+AK$194*INDEX(AK$121:AK$137,$F914)*INDEX(AK$151:AK$167,$F914))*$E914</f>
        <v/>
      </c>
      <c r="AL914" s="37">
        <f>(INDEX(AL$235:AL$238,$D914)*INDEX(AL$239:AL$255,$F914)+AL$194*INDEX(AL$121:AL$137,$F914)*INDEX(AL$151:AL$167,$F914))*$E914</f>
        <v/>
      </c>
      <c r="AM914" s="37">
        <f>(INDEX(AM$235:AM$238,$D914)*INDEX(AM$239:AM$255,$F914)+AM$194*INDEX(AM$121:AM$137,$F914)*INDEX(AM$151:AM$167,$F914))*$E914</f>
        <v/>
      </c>
      <c r="AN914" s="37">
        <f>(INDEX(AN$235:AN$238,$D914)*INDEX(AN$239:AN$255,$F914)+AN$194*INDEX(AN$121:AN$137,$F914)*INDEX(AN$151:AN$167,$F914))*$E914</f>
        <v/>
      </c>
      <c r="AO914" s="37">
        <f>(INDEX(AO$235:AO$238,$D914)*INDEX(AO$239:AO$255,$F914)+AO$194*INDEX(AO$121:AO$137,$F914)*INDEX(AO$151:AO$167,$F914))*$E914</f>
        <v/>
      </c>
      <c r="AP914" s="37">
        <f>(INDEX(AP$235:AP$238,$D914)*INDEX(AP$239:AP$255,$F914)+AP$194*INDEX(AP$121:AP$137,$F914)*INDEX(AP$151:AP$167,$F914))*$E914</f>
        <v/>
      </c>
      <c r="AQ914" s="37">
        <f>(INDEX(AQ$235:AQ$238,$D914)*INDEX(AQ$239:AQ$255,$F914)+AQ$194*INDEX(AQ$121:AQ$137,$F914)*INDEX(AQ$151:AQ$167,$F914))*$E914</f>
        <v/>
      </c>
      <c r="AR914" s="37">
        <f>(INDEX(AR$235:AR$238,$D914)*INDEX(AR$239:AR$255,$F914)+AR$194*INDEX(AR$121:AR$137,$F914)*INDEX(AR$151:AR$167,$F914))*$E914</f>
        <v/>
      </c>
      <c r="AS914" s="37">
        <f>(INDEX(AS$235:AS$238,$D914)*INDEX(AS$239:AS$255,$F914)+AS$194*INDEX(AS$121:AS$137,$F914)*INDEX(AS$151:AS$167,$F914))*$E914</f>
        <v/>
      </c>
      <c r="AT914" s="37">
        <f>(INDEX(AT$235:AT$238,$D914)*INDEX(AT$239:AT$255,$F914)+AT$194*INDEX(AT$121:AT$137,$F914)*INDEX(AT$151:AT$167,$F914))*$E914</f>
        <v/>
      </c>
      <c r="AU914" s="37">
        <f>(INDEX(AU$235:AU$238,$D914)*INDEX(AU$239:AU$255,$F914)+AU$194*INDEX(AU$121:AU$137,$F914)*INDEX(AU$151:AU$167,$F914))*$E914</f>
        <v/>
      </c>
      <c r="AV914" s="37">
        <f>(INDEX(AV$235:AV$238,$D914)*INDEX(AV$239:AV$255,$F914)+AV$194*INDEX(AV$121:AV$137,$F914)*INDEX(AV$151:AV$167,$F914))*$E914</f>
        <v/>
      </c>
      <c r="AW914" s="37">
        <f>(INDEX(AW$235:AW$238,$D914)*INDEX(AW$239:AW$255,$F914)+AW$194*INDEX(AW$121:AW$137,$F914)*INDEX(AW$151:AW$167,$F914))*$E914</f>
        <v/>
      </c>
      <c r="AX914" s="37">
        <f>(INDEX(AX$235:AX$238,$D914)*INDEX(AX$239:AX$255,$F914)+AX$194*INDEX(AX$121:AX$137,$F914)*INDEX(AX$151:AX$167,$F914))*$E914</f>
        <v/>
      </c>
      <c r="AY914" s="40">
        <f>SHADOWEFF(INDEX(AY$235:AY$238,$D914),INDEX(AY$239:AY$255,$F914),AY$194,INDEX(AY$121:AY$137,$F914),INDEX(AY$151:AY$167,$F914),$E914)</f>
        <v/>
      </c>
    </row>
    <row r="915" hidden="1" outlineLevel="2">
      <c r="A915" s="14" t="inlineStr">
        <is>
          <t>shp</t>
        </is>
      </c>
      <c r="B915" s="14" t="inlineStr">
        <is>
          <t>die</t>
        </is>
      </c>
      <c r="C915" s="14" t="inlineStr">
        <is>
          <t>foo</t>
        </is>
      </c>
      <c r="D915" s="37">
        <f>INDEX(Inputs!$M$5:$M$132,MATCH($B915&amp;"|"&amp;$C915,Inputs!$A$5:$A$132,0))</f>
        <v/>
      </c>
      <c r="E915" s="37">
        <f>INDEX(Inputs!$T$5:$T$132,MATCH($B915&amp;"|"&amp;$C915,Inputs!$A$5:$A$132,0))</f>
        <v/>
      </c>
      <c r="F915" s="37">
        <f>INDEX(Inputs!$K$5:$K$132,MATCH($B915&amp;"|"&amp;$C915,Inputs!$A$5:$A$132,0))</f>
        <v/>
      </c>
      <c r="G915" s="36" t="n"/>
      <c r="H915" s="14">
        <f>INDEX(Variables!$B$5:$B$105,MATCH($A915,Variables!$A$5:$A$105,0))&amp;IF($C915="",""," | "&amp;INDEX(Mapping!$B$5:$B$26,MATCH($C915,Mapping!$A$5:$A$26,0))&amp;" | "&amp;INDEX(Mapping!$B$30:$B$41,MATCH($B915,Mapping!$A$30:$A$41,0)))</f>
        <v/>
      </c>
      <c r="I915" s="14">
        <f>INDEX(Variables!$C$5:$C$105,MATCH($A915,Variables!$A$5:$A$105,0))</f>
        <v/>
      </c>
      <c r="J915" s="14">
        <f>INDEX(Variables!$E$5:$E$105,MATCH($A915,Variables!$A$5:$A$105,0))</f>
        <v/>
      </c>
      <c r="K915" s="11">
        <f>LOWER(Settings!$C$4)&amp;".mit."&amp;$A915&amp;IF($C915="","","."&amp;$C915&amp;"."&amp;$B915)&amp;IF(INDEX(Variables!$D$5:$D$105,MATCH($A915,Variables!$A$5:$A$105,0))="","","."&amp;INDEX(Variables!$D$5:$D$105,MATCH($A915,Variables!$A$5:$A$105,0)))&amp;"."&amp;K$5</f>
        <v/>
      </c>
      <c r="L915" s="38">
        <f>(INDEX(L$235:L$238,$D915)*INDEX(L$239:L$255,$F915)+L$194*INDEX(L$121:L$137,$F915)*INDEX(L$151:L$167,$F915))*$E915</f>
        <v/>
      </c>
      <c r="M915" s="37">
        <f>(INDEX(M$235:M$238,$D915)*INDEX(M$239:M$255,$F915)+M$194*INDEX(M$121:M$137,$F915)*INDEX(M$151:M$167,$F915))*$E915</f>
        <v/>
      </c>
      <c r="N915" s="37">
        <f>(INDEX(N$235:N$238,$D915)*INDEX(N$239:N$255,$F915)+N$194*INDEX(N$121:N$137,$F915)*INDEX(N$151:N$167,$F915))*$E915</f>
        <v/>
      </c>
      <c r="O915" s="37">
        <f>(INDEX(O$235:O$238,$D915)*INDEX(O$239:O$255,$F915)+O$194*INDEX(O$121:O$137,$F915)*INDEX(O$151:O$167,$F915))*$E915</f>
        <v/>
      </c>
      <c r="P915" s="37">
        <f>(INDEX(P$235:P$238,$D915)*INDEX(P$239:P$255,$F915)+P$194*INDEX(P$121:P$137,$F915)*INDEX(P$151:P$167,$F915))*$E915</f>
        <v/>
      </c>
      <c r="Q915" s="37">
        <f>(INDEX(Q$235:Q$238,$D915)*INDEX(Q$239:Q$255,$F915)+Q$194*INDEX(Q$121:Q$137,$F915)*INDEX(Q$151:Q$167,$F915))*$E915</f>
        <v/>
      </c>
      <c r="R915" s="37">
        <f>(INDEX(R$235:R$238,$D915)*INDEX(R$239:R$255,$F915)+R$194*INDEX(R$121:R$137,$F915)*INDEX(R$151:R$167,$F915))*$E915</f>
        <v/>
      </c>
      <c r="S915" s="37">
        <f>(INDEX(S$235:S$238,$D915)*INDEX(S$239:S$255,$F915)+S$194*INDEX(S$121:S$137,$F915)*INDEX(S$151:S$167,$F915))*$E915</f>
        <v/>
      </c>
      <c r="T915" s="37">
        <f>(INDEX(T$235:T$238,$D915)*INDEX(T$239:T$255,$F915)+T$194*INDEX(T$121:T$137,$F915)*INDEX(T$151:T$167,$F915))*$E915</f>
        <v/>
      </c>
      <c r="U915" s="37">
        <f>(INDEX(U$235:U$238,$D915)*INDEX(U$239:U$255,$F915)+U$194*INDEX(U$121:U$137,$F915)*INDEX(U$151:U$167,$F915))*$E915</f>
        <v/>
      </c>
      <c r="V915" s="37">
        <f>(INDEX(V$235:V$238,$D915)*INDEX(V$239:V$255,$F915)+V$194*INDEX(V$121:V$137,$F915)*INDEX(V$151:V$167,$F915))*$E915</f>
        <v/>
      </c>
      <c r="W915" s="37">
        <f>(INDEX(W$235:W$238,$D915)*INDEX(W$239:W$255,$F915)+W$194*INDEX(W$121:W$137,$F915)*INDEX(W$151:W$167,$F915))*$E915</f>
        <v/>
      </c>
      <c r="X915" s="37">
        <f>(INDEX(X$235:X$238,$D915)*INDEX(X$239:X$255,$F915)+X$194*INDEX(X$121:X$137,$F915)*INDEX(X$151:X$167,$F915))*$E915</f>
        <v/>
      </c>
      <c r="Y915" s="37">
        <f>(INDEX(Y$235:Y$238,$D915)*INDEX(Y$239:Y$255,$F915)+Y$194*INDEX(Y$121:Y$137,$F915)*INDEX(Y$151:Y$167,$F915))*$E915</f>
        <v/>
      </c>
      <c r="Z915" s="37">
        <f>(INDEX(Z$235:Z$238,$D915)*INDEX(Z$239:Z$255,$F915)+Z$194*INDEX(Z$121:Z$137,$F915)*INDEX(Z$151:Z$167,$F915))*$E915</f>
        <v/>
      </c>
      <c r="AA915" s="37">
        <f>(INDEX(AA$235:AA$238,$D915)*INDEX(AA$239:AA$255,$F915)+AA$194*INDEX(AA$121:AA$137,$F915)*INDEX(AA$151:AA$167,$F915))*$E915</f>
        <v/>
      </c>
      <c r="AB915" s="37">
        <f>(INDEX(AB$235:AB$238,$D915)*INDEX(AB$239:AB$255,$F915)+AB$194*INDEX(AB$121:AB$137,$F915)*INDEX(AB$151:AB$167,$F915))*$E915</f>
        <v/>
      </c>
      <c r="AC915" s="37">
        <f>(INDEX(AC$235:AC$238,$D915)*INDEX(AC$239:AC$255,$F915)+AC$194*INDEX(AC$121:AC$137,$F915)*INDEX(AC$151:AC$167,$F915))*$E915</f>
        <v/>
      </c>
      <c r="AD915" s="40">
        <f>SHADOWEFF(INDEX(AD$235:AD$238,$D915),INDEX(AD$239:AD$255,$F915),AD$194,INDEX(AD$121:AD$137,$F915),INDEX(AD$151:AD$167,$F915),$E915)</f>
        <v/>
      </c>
      <c r="AF915" s="11">
        <f>LOWER(Settings!$C$4)&amp;".mit."&amp;$A915&amp;IF($C915="","","."&amp;$C915&amp;"."&amp;$B915)&amp;IF(INDEX(Variables!$D$5:$D$105,MATCH($A915,Variables!$A$5:$A$105,0))="","","."&amp;INDEX(Variables!$D$5:$D$105,MATCH($A915,Variables!$A$5:$A$105,0)))&amp;"."&amp;AF$5</f>
        <v/>
      </c>
      <c r="AG915" s="38">
        <f>(INDEX(AG$235:AG$238,$D915)*INDEX(AG$239:AG$255,$F915)+AG$194*INDEX(AG$121:AG$137,$F915)*INDEX(AG$151:AG$167,$F915))*$E915</f>
        <v/>
      </c>
      <c r="AH915" s="37">
        <f>(INDEX(AH$235:AH$238,$D915)*INDEX(AH$239:AH$255,$F915)+AH$194*INDEX(AH$121:AH$137,$F915)*INDEX(AH$151:AH$167,$F915))*$E915</f>
        <v/>
      </c>
      <c r="AI915" s="37">
        <f>(INDEX(AI$235:AI$238,$D915)*INDEX(AI$239:AI$255,$F915)+AI$194*INDEX(AI$121:AI$137,$F915)*INDEX(AI$151:AI$167,$F915))*$E915</f>
        <v/>
      </c>
      <c r="AJ915" s="37">
        <f>(INDEX(AJ$235:AJ$238,$D915)*INDEX(AJ$239:AJ$255,$F915)+AJ$194*INDEX(AJ$121:AJ$137,$F915)*INDEX(AJ$151:AJ$167,$F915))*$E915</f>
        <v/>
      </c>
      <c r="AK915" s="37">
        <f>(INDEX(AK$235:AK$238,$D915)*INDEX(AK$239:AK$255,$F915)+AK$194*INDEX(AK$121:AK$137,$F915)*INDEX(AK$151:AK$167,$F915))*$E915</f>
        <v/>
      </c>
      <c r="AL915" s="37">
        <f>(INDEX(AL$235:AL$238,$D915)*INDEX(AL$239:AL$255,$F915)+AL$194*INDEX(AL$121:AL$137,$F915)*INDEX(AL$151:AL$167,$F915))*$E915</f>
        <v/>
      </c>
      <c r="AM915" s="37">
        <f>(INDEX(AM$235:AM$238,$D915)*INDEX(AM$239:AM$255,$F915)+AM$194*INDEX(AM$121:AM$137,$F915)*INDEX(AM$151:AM$167,$F915))*$E915</f>
        <v/>
      </c>
      <c r="AN915" s="37">
        <f>(INDEX(AN$235:AN$238,$D915)*INDEX(AN$239:AN$255,$F915)+AN$194*INDEX(AN$121:AN$137,$F915)*INDEX(AN$151:AN$167,$F915))*$E915</f>
        <v/>
      </c>
      <c r="AO915" s="37">
        <f>(INDEX(AO$235:AO$238,$D915)*INDEX(AO$239:AO$255,$F915)+AO$194*INDEX(AO$121:AO$137,$F915)*INDEX(AO$151:AO$167,$F915))*$E915</f>
        <v/>
      </c>
      <c r="AP915" s="37">
        <f>(INDEX(AP$235:AP$238,$D915)*INDEX(AP$239:AP$255,$F915)+AP$194*INDEX(AP$121:AP$137,$F915)*INDEX(AP$151:AP$167,$F915))*$E915</f>
        <v/>
      </c>
      <c r="AQ915" s="37">
        <f>(INDEX(AQ$235:AQ$238,$D915)*INDEX(AQ$239:AQ$255,$F915)+AQ$194*INDEX(AQ$121:AQ$137,$F915)*INDEX(AQ$151:AQ$167,$F915))*$E915</f>
        <v/>
      </c>
      <c r="AR915" s="37">
        <f>(INDEX(AR$235:AR$238,$D915)*INDEX(AR$239:AR$255,$F915)+AR$194*INDEX(AR$121:AR$137,$F915)*INDEX(AR$151:AR$167,$F915))*$E915</f>
        <v/>
      </c>
      <c r="AS915" s="37">
        <f>(INDEX(AS$235:AS$238,$D915)*INDEX(AS$239:AS$255,$F915)+AS$194*INDEX(AS$121:AS$137,$F915)*INDEX(AS$151:AS$167,$F915))*$E915</f>
        <v/>
      </c>
      <c r="AT915" s="37">
        <f>(INDEX(AT$235:AT$238,$D915)*INDEX(AT$239:AT$255,$F915)+AT$194*INDEX(AT$121:AT$137,$F915)*INDEX(AT$151:AT$167,$F915))*$E915</f>
        <v/>
      </c>
      <c r="AU915" s="37">
        <f>(INDEX(AU$235:AU$238,$D915)*INDEX(AU$239:AU$255,$F915)+AU$194*INDEX(AU$121:AU$137,$F915)*INDEX(AU$151:AU$167,$F915))*$E915</f>
        <v/>
      </c>
      <c r="AV915" s="37">
        <f>(INDEX(AV$235:AV$238,$D915)*INDEX(AV$239:AV$255,$F915)+AV$194*INDEX(AV$121:AV$137,$F915)*INDEX(AV$151:AV$167,$F915))*$E915</f>
        <v/>
      </c>
      <c r="AW915" s="37">
        <f>(INDEX(AW$235:AW$238,$D915)*INDEX(AW$239:AW$255,$F915)+AW$194*INDEX(AW$121:AW$137,$F915)*INDEX(AW$151:AW$167,$F915))*$E915</f>
        <v/>
      </c>
      <c r="AX915" s="37">
        <f>(INDEX(AX$235:AX$238,$D915)*INDEX(AX$239:AX$255,$F915)+AX$194*INDEX(AX$121:AX$137,$F915)*INDEX(AX$151:AX$167,$F915))*$E915</f>
        <v/>
      </c>
      <c r="AY915" s="40">
        <f>SHADOWEFF(INDEX(AY$235:AY$238,$D915),INDEX(AY$239:AY$255,$F915),AY$194,INDEX(AY$121:AY$137,$F915),INDEX(AY$151:AY$167,$F915),$E915)</f>
        <v/>
      </c>
    </row>
    <row r="916" hidden="1" outlineLevel="2">
      <c r="A916" s="14" t="inlineStr">
        <is>
          <t>shp</t>
        </is>
      </c>
      <c r="B916" s="14" t="inlineStr">
        <is>
          <t>lpg</t>
        </is>
      </c>
      <c r="C916" s="14" t="inlineStr">
        <is>
          <t>foo</t>
        </is>
      </c>
      <c r="D916" s="37">
        <f>INDEX(Inputs!$M$5:$M$132,MATCH($B916&amp;"|"&amp;$C916,Inputs!$A$5:$A$132,0))</f>
        <v/>
      </c>
      <c r="E916" s="37">
        <f>INDEX(Inputs!$T$5:$T$132,MATCH($B916&amp;"|"&amp;$C916,Inputs!$A$5:$A$132,0))</f>
        <v/>
      </c>
      <c r="F916" s="37">
        <f>INDEX(Inputs!$K$5:$K$132,MATCH($B916&amp;"|"&amp;$C916,Inputs!$A$5:$A$132,0))</f>
        <v/>
      </c>
      <c r="G916" s="36" t="n"/>
      <c r="H916" s="14">
        <f>INDEX(Variables!$B$5:$B$105,MATCH($A916,Variables!$A$5:$A$105,0))&amp;IF($C916="",""," | "&amp;INDEX(Mapping!$B$5:$B$26,MATCH($C916,Mapping!$A$5:$A$26,0))&amp;" | "&amp;INDEX(Mapping!$B$30:$B$41,MATCH($B916,Mapping!$A$30:$A$41,0)))</f>
        <v/>
      </c>
      <c r="I916" s="14">
        <f>INDEX(Variables!$C$5:$C$105,MATCH($A916,Variables!$A$5:$A$105,0))</f>
        <v/>
      </c>
      <c r="J916" s="14">
        <f>INDEX(Variables!$E$5:$E$105,MATCH($A916,Variables!$A$5:$A$105,0))</f>
        <v/>
      </c>
      <c r="K916" s="11">
        <f>LOWER(Settings!$C$4)&amp;".mit."&amp;$A916&amp;IF($C916="","","."&amp;$C916&amp;"."&amp;$B916)&amp;IF(INDEX(Variables!$D$5:$D$105,MATCH($A916,Variables!$A$5:$A$105,0))="","","."&amp;INDEX(Variables!$D$5:$D$105,MATCH($A916,Variables!$A$5:$A$105,0)))&amp;"."&amp;K$5</f>
        <v/>
      </c>
      <c r="L916" s="38">
        <f>(INDEX(L$235:L$238,$D916)*INDEX(L$239:L$255,$F916)+L$194*INDEX(L$121:L$137,$F916)*INDEX(L$151:L$167,$F916))*$E916</f>
        <v/>
      </c>
      <c r="M916" s="37">
        <f>(INDEX(M$235:M$238,$D916)*INDEX(M$239:M$255,$F916)+M$194*INDEX(M$121:M$137,$F916)*INDEX(M$151:M$167,$F916))*$E916</f>
        <v/>
      </c>
      <c r="N916" s="37">
        <f>(INDEX(N$235:N$238,$D916)*INDEX(N$239:N$255,$F916)+N$194*INDEX(N$121:N$137,$F916)*INDEX(N$151:N$167,$F916))*$E916</f>
        <v/>
      </c>
      <c r="O916" s="37">
        <f>(INDEX(O$235:O$238,$D916)*INDEX(O$239:O$255,$F916)+O$194*INDEX(O$121:O$137,$F916)*INDEX(O$151:O$167,$F916))*$E916</f>
        <v/>
      </c>
      <c r="P916" s="37">
        <f>(INDEX(P$235:P$238,$D916)*INDEX(P$239:P$255,$F916)+P$194*INDEX(P$121:P$137,$F916)*INDEX(P$151:P$167,$F916))*$E916</f>
        <v/>
      </c>
      <c r="Q916" s="37">
        <f>(INDEX(Q$235:Q$238,$D916)*INDEX(Q$239:Q$255,$F916)+Q$194*INDEX(Q$121:Q$137,$F916)*INDEX(Q$151:Q$167,$F916))*$E916</f>
        <v/>
      </c>
      <c r="R916" s="37">
        <f>(INDEX(R$235:R$238,$D916)*INDEX(R$239:R$255,$F916)+R$194*INDEX(R$121:R$137,$F916)*INDEX(R$151:R$167,$F916))*$E916</f>
        <v/>
      </c>
      <c r="S916" s="37">
        <f>(INDEX(S$235:S$238,$D916)*INDEX(S$239:S$255,$F916)+S$194*INDEX(S$121:S$137,$F916)*INDEX(S$151:S$167,$F916))*$E916</f>
        <v/>
      </c>
      <c r="T916" s="37">
        <f>(INDEX(T$235:T$238,$D916)*INDEX(T$239:T$255,$F916)+T$194*INDEX(T$121:T$137,$F916)*INDEX(T$151:T$167,$F916))*$E916</f>
        <v/>
      </c>
      <c r="U916" s="37">
        <f>(INDEX(U$235:U$238,$D916)*INDEX(U$239:U$255,$F916)+U$194*INDEX(U$121:U$137,$F916)*INDEX(U$151:U$167,$F916))*$E916</f>
        <v/>
      </c>
      <c r="V916" s="37">
        <f>(INDEX(V$235:V$238,$D916)*INDEX(V$239:V$255,$F916)+V$194*INDEX(V$121:V$137,$F916)*INDEX(V$151:V$167,$F916))*$E916</f>
        <v/>
      </c>
      <c r="W916" s="37">
        <f>(INDEX(W$235:W$238,$D916)*INDEX(W$239:W$255,$F916)+W$194*INDEX(W$121:W$137,$F916)*INDEX(W$151:W$167,$F916))*$E916</f>
        <v/>
      </c>
      <c r="X916" s="37">
        <f>(INDEX(X$235:X$238,$D916)*INDEX(X$239:X$255,$F916)+X$194*INDEX(X$121:X$137,$F916)*INDEX(X$151:X$167,$F916))*$E916</f>
        <v/>
      </c>
      <c r="Y916" s="37">
        <f>(INDEX(Y$235:Y$238,$D916)*INDEX(Y$239:Y$255,$F916)+Y$194*INDEX(Y$121:Y$137,$F916)*INDEX(Y$151:Y$167,$F916))*$E916</f>
        <v/>
      </c>
      <c r="Z916" s="37">
        <f>(INDEX(Z$235:Z$238,$D916)*INDEX(Z$239:Z$255,$F916)+Z$194*INDEX(Z$121:Z$137,$F916)*INDEX(Z$151:Z$167,$F916))*$E916</f>
        <v/>
      </c>
      <c r="AA916" s="37">
        <f>(INDEX(AA$235:AA$238,$D916)*INDEX(AA$239:AA$255,$F916)+AA$194*INDEX(AA$121:AA$137,$F916)*INDEX(AA$151:AA$167,$F916))*$E916</f>
        <v/>
      </c>
      <c r="AB916" s="37">
        <f>(INDEX(AB$235:AB$238,$D916)*INDEX(AB$239:AB$255,$F916)+AB$194*INDEX(AB$121:AB$137,$F916)*INDEX(AB$151:AB$167,$F916))*$E916</f>
        <v/>
      </c>
      <c r="AC916" s="37">
        <f>(INDEX(AC$235:AC$238,$D916)*INDEX(AC$239:AC$255,$F916)+AC$194*INDEX(AC$121:AC$137,$F916)*INDEX(AC$151:AC$167,$F916))*$E916</f>
        <v/>
      </c>
      <c r="AD916" s="40">
        <f>SHADOWEFF(INDEX(AD$235:AD$238,$D916),INDEX(AD$239:AD$255,$F916),AD$194,INDEX(AD$121:AD$137,$F916),INDEX(AD$151:AD$167,$F916),$E916)</f>
        <v/>
      </c>
      <c r="AF916" s="11">
        <f>LOWER(Settings!$C$4)&amp;".mit."&amp;$A916&amp;IF($C916="","","."&amp;$C916&amp;"."&amp;$B916)&amp;IF(INDEX(Variables!$D$5:$D$105,MATCH($A916,Variables!$A$5:$A$105,0))="","","."&amp;INDEX(Variables!$D$5:$D$105,MATCH($A916,Variables!$A$5:$A$105,0)))&amp;"."&amp;AF$5</f>
        <v/>
      </c>
      <c r="AG916" s="38">
        <f>(INDEX(AG$235:AG$238,$D916)*INDEX(AG$239:AG$255,$F916)+AG$194*INDEX(AG$121:AG$137,$F916)*INDEX(AG$151:AG$167,$F916))*$E916</f>
        <v/>
      </c>
      <c r="AH916" s="37">
        <f>(INDEX(AH$235:AH$238,$D916)*INDEX(AH$239:AH$255,$F916)+AH$194*INDEX(AH$121:AH$137,$F916)*INDEX(AH$151:AH$167,$F916))*$E916</f>
        <v/>
      </c>
      <c r="AI916" s="37">
        <f>(INDEX(AI$235:AI$238,$D916)*INDEX(AI$239:AI$255,$F916)+AI$194*INDEX(AI$121:AI$137,$F916)*INDEX(AI$151:AI$167,$F916))*$E916</f>
        <v/>
      </c>
      <c r="AJ916" s="37">
        <f>(INDEX(AJ$235:AJ$238,$D916)*INDEX(AJ$239:AJ$255,$F916)+AJ$194*INDEX(AJ$121:AJ$137,$F916)*INDEX(AJ$151:AJ$167,$F916))*$E916</f>
        <v/>
      </c>
      <c r="AK916" s="37">
        <f>(INDEX(AK$235:AK$238,$D916)*INDEX(AK$239:AK$255,$F916)+AK$194*INDEX(AK$121:AK$137,$F916)*INDEX(AK$151:AK$167,$F916))*$E916</f>
        <v/>
      </c>
      <c r="AL916" s="37">
        <f>(INDEX(AL$235:AL$238,$D916)*INDEX(AL$239:AL$255,$F916)+AL$194*INDEX(AL$121:AL$137,$F916)*INDEX(AL$151:AL$167,$F916))*$E916</f>
        <v/>
      </c>
      <c r="AM916" s="37">
        <f>(INDEX(AM$235:AM$238,$D916)*INDEX(AM$239:AM$255,$F916)+AM$194*INDEX(AM$121:AM$137,$F916)*INDEX(AM$151:AM$167,$F916))*$E916</f>
        <v/>
      </c>
      <c r="AN916" s="37">
        <f>(INDEX(AN$235:AN$238,$D916)*INDEX(AN$239:AN$255,$F916)+AN$194*INDEX(AN$121:AN$137,$F916)*INDEX(AN$151:AN$167,$F916))*$E916</f>
        <v/>
      </c>
      <c r="AO916" s="37">
        <f>(INDEX(AO$235:AO$238,$D916)*INDEX(AO$239:AO$255,$F916)+AO$194*INDEX(AO$121:AO$137,$F916)*INDEX(AO$151:AO$167,$F916))*$E916</f>
        <v/>
      </c>
      <c r="AP916" s="37">
        <f>(INDEX(AP$235:AP$238,$D916)*INDEX(AP$239:AP$255,$F916)+AP$194*INDEX(AP$121:AP$137,$F916)*INDEX(AP$151:AP$167,$F916))*$E916</f>
        <v/>
      </c>
      <c r="AQ916" s="37">
        <f>(INDEX(AQ$235:AQ$238,$D916)*INDEX(AQ$239:AQ$255,$F916)+AQ$194*INDEX(AQ$121:AQ$137,$F916)*INDEX(AQ$151:AQ$167,$F916))*$E916</f>
        <v/>
      </c>
      <c r="AR916" s="37">
        <f>(INDEX(AR$235:AR$238,$D916)*INDEX(AR$239:AR$255,$F916)+AR$194*INDEX(AR$121:AR$137,$F916)*INDEX(AR$151:AR$167,$F916))*$E916</f>
        <v/>
      </c>
      <c r="AS916" s="37">
        <f>(INDEX(AS$235:AS$238,$D916)*INDEX(AS$239:AS$255,$F916)+AS$194*INDEX(AS$121:AS$137,$F916)*INDEX(AS$151:AS$167,$F916))*$E916</f>
        <v/>
      </c>
      <c r="AT916" s="37">
        <f>(INDEX(AT$235:AT$238,$D916)*INDEX(AT$239:AT$255,$F916)+AT$194*INDEX(AT$121:AT$137,$F916)*INDEX(AT$151:AT$167,$F916))*$E916</f>
        <v/>
      </c>
      <c r="AU916" s="37">
        <f>(INDEX(AU$235:AU$238,$D916)*INDEX(AU$239:AU$255,$F916)+AU$194*INDEX(AU$121:AU$137,$F916)*INDEX(AU$151:AU$167,$F916))*$E916</f>
        <v/>
      </c>
      <c r="AV916" s="37">
        <f>(INDEX(AV$235:AV$238,$D916)*INDEX(AV$239:AV$255,$F916)+AV$194*INDEX(AV$121:AV$137,$F916)*INDEX(AV$151:AV$167,$F916))*$E916</f>
        <v/>
      </c>
      <c r="AW916" s="37">
        <f>(INDEX(AW$235:AW$238,$D916)*INDEX(AW$239:AW$255,$F916)+AW$194*INDEX(AW$121:AW$137,$F916)*INDEX(AW$151:AW$167,$F916))*$E916</f>
        <v/>
      </c>
      <c r="AX916" s="37">
        <f>(INDEX(AX$235:AX$238,$D916)*INDEX(AX$239:AX$255,$F916)+AX$194*INDEX(AX$121:AX$137,$F916)*INDEX(AX$151:AX$167,$F916))*$E916</f>
        <v/>
      </c>
      <c r="AY916" s="40">
        <f>SHADOWEFF(INDEX(AY$235:AY$238,$D916),INDEX(AY$239:AY$255,$F916),AY$194,INDEX(AY$121:AY$137,$F916),INDEX(AY$151:AY$167,$F916),$E916)</f>
        <v/>
      </c>
    </row>
    <row r="917" hidden="1" outlineLevel="2">
      <c r="A917" s="14" t="inlineStr">
        <is>
          <t>shp</t>
        </is>
      </c>
      <c r="B917" s="14" t="inlineStr">
        <is>
          <t>ker</t>
        </is>
      </c>
      <c r="C917" s="14" t="inlineStr">
        <is>
          <t>foo</t>
        </is>
      </c>
      <c r="D917" s="37">
        <f>INDEX(Inputs!$M$5:$M$132,MATCH($B917&amp;"|"&amp;$C917,Inputs!$A$5:$A$132,0))</f>
        <v/>
      </c>
      <c r="E917" s="37">
        <f>INDEX(Inputs!$T$5:$T$132,MATCH($B917&amp;"|"&amp;$C917,Inputs!$A$5:$A$132,0))</f>
        <v/>
      </c>
      <c r="F917" s="37">
        <f>INDEX(Inputs!$K$5:$K$132,MATCH($B917&amp;"|"&amp;$C917,Inputs!$A$5:$A$132,0))</f>
        <v/>
      </c>
      <c r="G917" s="36" t="n"/>
      <c r="H917" s="14">
        <f>INDEX(Variables!$B$5:$B$105,MATCH($A917,Variables!$A$5:$A$105,0))&amp;IF($C917="",""," | "&amp;INDEX(Mapping!$B$5:$B$26,MATCH($C917,Mapping!$A$5:$A$26,0))&amp;" | "&amp;INDEX(Mapping!$B$30:$B$41,MATCH($B917,Mapping!$A$30:$A$41,0)))</f>
        <v/>
      </c>
      <c r="I917" s="14">
        <f>INDEX(Variables!$C$5:$C$105,MATCH($A917,Variables!$A$5:$A$105,0))</f>
        <v/>
      </c>
      <c r="J917" s="14">
        <f>INDEX(Variables!$E$5:$E$105,MATCH($A917,Variables!$A$5:$A$105,0))</f>
        <v/>
      </c>
      <c r="K917" s="11">
        <f>LOWER(Settings!$C$4)&amp;".mit."&amp;$A917&amp;IF($C917="","","."&amp;$C917&amp;"."&amp;$B917)&amp;IF(INDEX(Variables!$D$5:$D$105,MATCH($A917,Variables!$A$5:$A$105,0))="","","."&amp;INDEX(Variables!$D$5:$D$105,MATCH($A917,Variables!$A$5:$A$105,0)))&amp;"."&amp;K$5</f>
        <v/>
      </c>
      <c r="L917" s="38">
        <f>(INDEX(L$235:L$238,$D917)*INDEX(L$239:L$255,$F917)+L$194*INDEX(L$121:L$137,$F917)*INDEX(L$151:L$167,$F917))*$E917</f>
        <v/>
      </c>
      <c r="M917" s="37">
        <f>(INDEX(M$235:M$238,$D917)*INDEX(M$239:M$255,$F917)+M$194*INDEX(M$121:M$137,$F917)*INDEX(M$151:M$167,$F917))*$E917</f>
        <v/>
      </c>
      <c r="N917" s="37">
        <f>(INDEX(N$235:N$238,$D917)*INDEX(N$239:N$255,$F917)+N$194*INDEX(N$121:N$137,$F917)*INDEX(N$151:N$167,$F917))*$E917</f>
        <v/>
      </c>
      <c r="O917" s="37">
        <f>(INDEX(O$235:O$238,$D917)*INDEX(O$239:O$255,$F917)+O$194*INDEX(O$121:O$137,$F917)*INDEX(O$151:O$167,$F917))*$E917</f>
        <v/>
      </c>
      <c r="P917" s="37">
        <f>(INDEX(P$235:P$238,$D917)*INDEX(P$239:P$255,$F917)+P$194*INDEX(P$121:P$137,$F917)*INDEX(P$151:P$167,$F917))*$E917</f>
        <v/>
      </c>
      <c r="Q917" s="37">
        <f>(INDEX(Q$235:Q$238,$D917)*INDEX(Q$239:Q$255,$F917)+Q$194*INDEX(Q$121:Q$137,$F917)*INDEX(Q$151:Q$167,$F917))*$E917</f>
        <v/>
      </c>
      <c r="R917" s="37">
        <f>(INDEX(R$235:R$238,$D917)*INDEX(R$239:R$255,$F917)+R$194*INDEX(R$121:R$137,$F917)*INDEX(R$151:R$167,$F917))*$E917</f>
        <v/>
      </c>
      <c r="S917" s="37">
        <f>(INDEX(S$235:S$238,$D917)*INDEX(S$239:S$255,$F917)+S$194*INDEX(S$121:S$137,$F917)*INDEX(S$151:S$167,$F917))*$E917</f>
        <v/>
      </c>
      <c r="T917" s="37">
        <f>(INDEX(T$235:T$238,$D917)*INDEX(T$239:T$255,$F917)+T$194*INDEX(T$121:T$137,$F917)*INDEX(T$151:T$167,$F917))*$E917</f>
        <v/>
      </c>
      <c r="U917" s="37">
        <f>(INDEX(U$235:U$238,$D917)*INDEX(U$239:U$255,$F917)+U$194*INDEX(U$121:U$137,$F917)*INDEX(U$151:U$167,$F917))*$E917</f>
        <v/>
      </c>
      <c r="V917" s="37">
        <f>(INDEX(V$235:V$238,$D917)*INDEX(V$239:V$255,$F917)+V$194*INDEX(V$121:V$137,$F917)*INDEX(V$151:V$167,$F917))*$E917</f>
        <v/>
      </c>
      <c r="W917" s="37">
        <f>(INDEX(W$235:W$238,$D917)*INDEX(W$239:W$255,$F917)+W$194*INDEX(W$121:W$137,$F917)*INDEX(W$151:W$167,$F917))*$E917</f>
        <v/>
      </c>
      <c r="X917" s="37">
        <f>(INDEX(X$235:X$238,$D917)*INDEX(X$239:X$255,$F917)+X$194*INDEX(X$121:X$137,$F917)*INDEX(X$151:X$167,$F917))*$E917</f>
        <v/>
      </c>
      <c r="Y917" s="37">
        <f>(INDEX(Y$235:Y$238,$D917)*INDEX(Y$239:Y$255,$F917)+Y$194*INDEX(Y$121:Y$137,$F917)*INDEX(Y$151:Y$167,$F917))*$E917</f>
        <v/>
      </c>
      <c r="Z917" s="37">
        <f>(INDEX(Z$235:Z$238,$D917)*INDEX(Z$239:Z$255,$F917)+Z$194*INDEX(Z$121:Z$137,$F917)*INDEX(Z$151:Z$167,$F917))*$E917</f>
        <v/>
      </c>
      <c r="AA917" s="37">
        <f>(INDEX(AA$235:AA$238,$D917)*INDEX(AA$239:AA$255,$F917)+AA$194*INDEX(AA$121:AA$137,$F917)*INDEX(AA$151:AA$167,$F917))*$E917</f>
        <v/>
      </c>
      <c r="AB917" s="37">
        <f>(INDEX(AB$235:AB$238,$D917)*INDEX(AB$239:AB$255,$F917)+AB$194*INDEX(AB$121:AB$137,$F917)*INDEX(AB$151:AB$167,$F917))*$E917</f>
        <v/>
      </c>
      <c r="AC917" s="37">
        <f>(INDEX(AC$235:AC$238,$D917)*INDEX(AC$239:AC$255,$F917)+AC$194*INDEX(AC$121:AC$137,$F917)*INDEX(AC$151:AC$167,$F917))*$E917</f>
        <v/>
      </c>
      <c r="AD917" s="40">
        <f>SHADOWEFF(INDEX(AD$235:AD$238,$D917),INDEX(AD$239:AD$255,$F917),AD$194,INDEX(AD$121:AD$137,$F917),INDEX(AD$151:AD$167,$F917),$E917)</f>
        <v/>
      </c>
      <c r="AF917" s="11">
        <f>LOWER(Settings!$C$4)&amp;".mit."&amp;$A917&amp;IF($C917="","","."&amp;$C917&amp;"."&amp;$B917)&amp;IF(INDEX(Variables!$D$5:$D$105,MATCH($A917,Variables!$A$5:$A$105,0))="","","."&amp;INDEX(Variables!$D$5:$D$105,MATCH($A917,Variables!$A$5:$A$105,0)))&amp;"."&amp;AF$5</f>
        <v/>
      </c>
      <c r="AG917" s="38">
        <f>(INDEX(AG$235:AG$238,$D917)*INDEX(AG$239:AG$255,$F917)+AG$194*INDEX(AG$121:AG$137,$F917)*INDEX(AG$151:AG$167,$F917))*$E917</f>
        <v/>
      </c>
      <c r="AH917" s="37">
        <f>(INDEX(AH$235:AH$238,$D917)*INDEX(AH$239:AH$255,$F917)+AH$194*INDEX(AH$121:AH$137,$F917)*INDEX(AH$151:AH$167,$F917))*$E917</f>
        <v/>
      </c>
      <c r="AI917" s="37">
        <f>(INDEX(AI$235:AI$238,$D917)*INDEX(AI$239:AI$255,$F917)+AI$194*INDEX(AI$121:AI$137,$F917)*INDEX(AI$151:AI$167,$F917))*$E917</f>
        <v/>
      </c>
      <c r="AJ917" s="37">
        <f>(INDEX(AJ$235:AJ$238,$D917)*INDEX(AJ$239:AJ$255,$F917)+AJ$194*INDEX(AJ$121:AJ$137,$F917)*INDEX(AJ$151:AJ$167,$F917))*$E917</f>
        <v/>
      </c>
      <c r="AK917" s="37">
        <f>(INDEX(AK$235:AK$238,$D917)*INDEX(AK$239:AK$255,$F917)+AK$194*INDEX(AK$121:AK$137,$F917)*INDEX(AK$151:AK$167,$F917))*$E917</f>
        <v/>
      </c>
      <c r="AL917" s="37">
        <f>(INDEX(AL$235:AL$238,$D917)*INDEX(AL$239:AL$255,$F917)+AL$194*INDEX(AL$121:AL$137,$F917)*INDEX(AL$151:AL$167,$F917))*$E917</f>
        <v/>
      </c>
      <c r="AM917" s="37">
        <f>(INDEX(AM$235:AM$238,$D917)*INDEX(AM$239:AM$255,$F917)+AM$194*INDEX(AM$121:AM$137,$F917)*INDEX(AM$151:AM$167,$F917))*$E917</f>
        <v/>
      </c>
      <c r="AN917" s="37">
        <f>(INDEX(AN$235:AN$238,$D917)*INDEX(AN$239:AN$255,$F917)+AN$194*INDEX(AN$121:AN$137,$F917)*INDEX(AN$151:AN$167,$F917))*$E917</f>
        <v/>
      </c>
      <c r="AO917" s="37">
        <f>(INDEX(AO$235:AO$238,$D917)*INDEX(AO$239:AO$255,$F917)+AO$194*INDEX(AO$121:AO$137,$F917)*INDEX(AO$151:AO$167,$F917))*$E917</f>
        <v/>
      </c>
      <c r="AP917" s="37">
        <f>(INDEX(AP$235:AP$238,$D917)*INDEX(AP$239:AP$255,$F917)+AP$194*INDEX(AP$121:AP$137,$F917)*INDEX(AP$151:AP$167,$F917))*$E917</f>
        <v/>
      </c>
      <c r="AQ917" s="37">
        <f>(INDEX(AQ$235:AQ$238,$D917)*INDEX(AQ$239:AQ$255,$F917)+AQ$194*INDEX(AQ$121:AQ$137,$F917)*INDEX(AQ$151:AQ$167,$F917))*$E917</f>
        <v/>
      </c>
      <c r="AR917" s="37">
        <f>(INDEX(AR$235:AR$238,$D917)*INDEX(AR$239:AR$255,$F917)+AR$194*INDEX(AR$121:AR$137,$F917)*INDEX(AR$151:AR$167,$F917))*$E917</f>
        <v/>
      </c>
      <c r="AS917" s="37">
        <f>(INDEX(AS$235:AS$238,$D917)*INDEX(AS$239:AS$255,$F917)+AS$194*INDEX(AS$121:AS$137,$F917)*INDEX(AS$151:AS$167,$F917))*$E917</f>
        <v/>
      </c>
      <c r="AT917" s="37">
        <f>(INDEX(AT$235:AT$238,$D917)*INDEX(AT$239:AT$255,$F917)+AT$194*INDEX(AT$121:AT$137,$F917)*INDEX(AT$151:AT$167,$F917))*$E917</f>
        <v/>
      </c>
      <c r="AU917" s="37">
        <f>(INDEX(AU$235:AU$238,$D917)*INDEX(AU$239:AU$255,$F917)+AU$194*INDEX(AU$121:AU$137,$F917)*INDEX(AU$151:AU$167,$F917))*$E917</f>
        <v/>
      </c>
      <c r="AV917" s="37">
        <f>(INDEX(AV$235:AV$238,$D917)*INDEX(AV$239:AV$255,$F917)+AV$194*INDEX(AV$121:AV$137,$F917)*INDEX(AV$151:AV$167,$F917))*$E917</f>
        <v/>
      </c>
      <c r="AW917" s="37">
        <f>(INDEX(AW$235:AW$238,$D917)*INDEX(AW$239:AW$255,$F917)+AW$194*INDEX(AW$121:AW$137,$F917)*INDEX(AW$151:AW$167,$F917))*$E917</f>
        <v/>
      </c>
      <c r="AX917" s="37">
        <f>(INDEX(AX$235:AX$238,$D917)*INDEX(AX$239:AX$255,$F917)+AX$194*INDEX(AX$121:AX$137,$F917)*INDEX(AX$151:AX$167,$F917))*$E917</f>
        <v/>
      </c>
      <c r="AY917" s="40">
        <f>SHADOWEFF(INDEX(AY$235:AY$238,$D917),INDEX(AY$239:AY$255,$F917),AY$194,INDEX(AY$121:AY$137,$F917),INDEX(AY$151:AY$167,$F917),$E917)</f>
        <v/>
      </c>
    </row>
    <row r="918" hidden="1" outlineLevel="2">
      <c r="A918" s="14" t="inlineStr">
        <is>
          <t>shp</t>
        </is>
      </c>
      <c r="B918" s="14" t="inlineStr">
        <is>
          <t>oop</t>
        </is>
      </c>
      <c r="C918" s="14" t="inlineStr">
        <is>
          <t>foo</t>
        </is>
      </c>
      <c r="D918" s="37">
        <f>INDEX(Inputs!$M$5:$M$132,MATCH($B918&amp;"|"&amp;$C918,Inputs!$A$5:$A$132,0))</f>
        <v/>
      </c>
      <c r="E918" s="37">
        <f>INDEX(Inputs!$T$5:$T$132,MATCH($B918&amp;"|"&amp;$C918,Inputs!$A$5:$A$132,0))</f>
        <v/>
      </c>
      <c r="F918" s="37">
        <f>INDEX(Inputs!$K$5:$K$132,MATCH($B918&amp;"|"&amp;$C918,Inputs!$A$5:$A$132,0))</f>
        <v/>
      </c>
      <c r="G918" s="36" t="n"/>
      <c r="H918" s="14">
        <f>INDEX(Variables!$B$5:$B$105,MATCH($A918,Variables!$A$5:$A$105,0))&amp;IF($C918="",""," | "&amp;INDEX(Mapping!$B$5:$B$26,MATCH($C918,Mapping!$A$5:$A$26,0))&amp;" | "&amp;INDEX(Mapping!$B$30:$B$41,MATCH($B918,Mapping!$A$30:$A$41,0)))</f>
        <v/>
      </c>
      <c r="I918" s="14">
        <f>INDEX(Variables!$C$5:$C$105,MATCH($A918,Variables!$A$5:$A$105,0))</f>
        <v/>
      </c>
      <c r="J918" s="14">
        <f>INDEX(Variables!$E$5:$E$105,MATCH($A918,Variables!$A$5:$A$105,0))</f>
        <v/>
      </c>
      <c r="K918" s="11">
        <f>LOWER(Settings!$C$4)&amp;".mit."&amp;$A918&amp;IF($C918="","","."&amp;$C918&amp;"."&amp;$B918)&amp;IF(INDEX(Variables!$D$5:$D$105,MATCH($A918,Variables!$A$5:$A$105,0))="","","."&amp;INDEX(Variables!$D$5:$D$105,MATCH($A918,Variables!$A$5:$A$105,0)))&amp;"."&amp;K$5</f>
        <v/>
      </c>
      <c r="L918" s="38">
        <f>(INDEX(L$235:L$238,$D918)*INDEX(L$239:L$255,$F918)+L$194*INDEX(L$121:L$137,$F918)*INDEX(L$151:L$167,$F918))*$E918</f>
        <v/>
      </c>
      <c r="M918" s="37">
        <f>(INDEX(M$235:M$238,$D918)*INDEX(M$239:M$255,$F918)+M$194*INDEX(M$121:M$137,$F918)*INDEX(M$151:M$167,$F918))*$E918</f>
        <v/>
      </c>
      <c r="N918" s="37">
        <f>(INDEX(N$235:N$238,$D918)*INDEX(N$239:N$255,$F918)+N$194*INDEX(N$121:N$137,$F918)*INDEX(N$151:N$167,$F918))*$E918</f>
        <v/>
      </c>
      <c r="O918" s="37">
        <f>(INDEX(O$235:O$238,$D918)*INDEX(O$239:O$255,$F918)+O$194*INDEX(O$121:O$137,$F918)*INDEX(O$151:O$167,$F918))*$E918</f>
        <v/>
      </c>
      <c r="P918" s="37">
        <f>(INDEX(P$235:P$238,$D918)*INDEX(P$239:P$255,$F918)+P$194*INDEX(P$121:P$137,$F918)*INDEX(P$151:P$167,$F918))*$E918</f>
        <v/>
      </c>
      <c r="Q918" s="37">
        <f>(INDEX(Q$235:Q$238,$D918)*INDEX(Q$239:Q$255,$F918)+Q$194*INDEX(Q$121:Q$137,$F918)*INDEX(Q$151:Q$167,$F918))*$E918</f>
        <v/>
      </c>
      <c r="R918" s="37">
        <f>(INDEX(R$235:R$238,$D918)*INDEX(R$239:R$255,$F918)+R$194*INDEX(R$121:R$137,$F918)*INDEX(R$151:R$167,$F918))*$E918</f>
        <v/>
      </c>
      <c r="S918" s="37">
        <f>(INDEX(S$235:S$238,$D918)*INDEX(S$239:S$255,$F918)+S$194*INDEX(S$121:S$137,$F918)*INDEX(S$151:S$167,$F918))*$E918</f>
        <v/>
      </c>
      <c r="T918" s="37">
        <f>(INDEX(T$235:T$238,$D918)*INDEX(T$239:T$255,$F918)+T$194*INDEX(T$121:T$137,$F918)*INDEX(T$151:T$167,$F918))*$E918</f>
        <v/>
      </c>
      <c r="U918" s="37">
        <f>(INDEX(U$235:U$238,$D918)*INDEX(U$239:U$255,$F918)+U$194*INDEX(U$121:U$137,$F918)*INDEX(U$151:U$167,$F918))*$E918</f>
        <v/>
      </c>
      <c r="V918" s="37">
        <f>(INDEX(V$235:V$238,$D918)*INDEX(V$239:V$255,$F918)+V$194*INDEX(V$121:V$137,$F918)*INDEX(V$151:V$167,$F918))*$E918</f>
        <v/>
      </c>
      <c r="W918" s="37">
        <f>(INDEX(W$235:W$238,$D918)*INDEX(W$239:W$255,$F918)+W$194*INDEX(W$121:W$137,$F918)*INDEX(W$151:W$167,$F918))*$E918</f>
        <v/>
      </c>
      <c r="X918" s="37">
        <f>(INDEX(X$235:X$238,$D918)*INDEX(X$239:X$255,$F918)+X$194*INDEX(X$121:X$137,$F918)*INDEX(X$151:X$167,$F918))*$E918</f>
        <v/>
      </c>
      <c r="Y918" s="37">
        <f>(INDEX(Y$235:Y$238,$D918)*INDEX(Y$239:Y$255,$F918)+Y$194*INDEX(Y$121:Y$137,$F918)*INDEX(Y$151:Y$167,$F918))*$E918</f>
        <v/>
      </c>
      <c r="Z918" s="37">
        <f>(INDEX(Z$235:Z$238,$D918)*INDEX(Z$239:Z$255,$F918)+Z$194*INDEX(Z$121:Z$137,$F918)*INDEX(Z$151:Z$167,$F918))*$E918</f>
        <v/>
      </c>
      <c r="AA918" s="37">
        <f>(INDEX(AA$235:AA$238,$D918)*INDEX(AA$239:AA$255,$F918)+AA$194*INDEX(AA$121:AA$137,$F918)*INDEX(AA$151:AA$167,$F918))*$E918</f>
        <v/>
      </c>
      <c r="AB918" s="37">
        <f>(INDEX(AB$235:AB$238,$D918)*INDEX(AB$239:AB$255,$F918)+AB$194*INDEX(AB$121:AB$137,$F918)*INDEX(AB$151:AB$167,$F918))*$E918</f>
        <v/>
      </c>
      <c r="AC918" s="37">
        <f>(INDEX(AC$235:AC$238,$D918)*INDEX(AC$239:AC$255,$F918)+AC$194*INDEX(AC$121:AC$137,$F918)*INDEX(AC$151:AC$167,$F918))*$E918</f>
        <v/>
      </c>
      <c r="AD918" s="40">
        <f>SHADOWEFF(INDEX(AD$235:AD$238,$D918),INDEX(AD$239:AD$255,$F918),AD$194,INDEX(AD$121:AD$137,$F918),INDEX(AD$151:AD$167,$F918),$E918)</f>
        <v/>
      </c>
      <c r="AF918" s="11">
        <f>LOWER(Settings!$C$4)&amp;".mit."&amp;$A918&amp;IF($C918="","","."&amp;$C918&amp;"."&amp;$B918)&amp;IF(INDEX(Variables!$D$5:$D$105,MATCH($A918,Variables!$A$5:$A$105,0))="","","."&amp;INDEX(Variables!$D$5:$D$105,MATCH($A918,Variables!$A$5:$A$105,0)))&amp;"."&amp;AF$5</f>
        <v/>
      </c>
      <c r="AG918" s="38">
        <f>(INDEX(AG$235:AG$238,$D918)*INDEX(AG$239:AG$255,$F918)+AG$194*INDEX(AG$121:AG$137,$F918)*INDEX(AG$151:AG$167,$F918))*$E918</f>
        <v/>
      </c>
      <c r="AH918" s="37">
        <f>(INDEX(AH$235:AH$238,$D918)*INDEX(AH$239:AH$255,$F918)+AH$194*INDEX(AH$121:AH$137,$F918)*INDEX(AH$151:AH$167,$F918))*$E918</f>
        <v/>
      </c>
      <c r="AI918" s="37">
        <f>(INDEX(AI$235:AI$238,$D918)*INDEX(AI$239:AI$255,$F918)+AI$194*INDEX(AI$121:AI$137,$F918)*INDEX(AI$151:AI$167,$F918))*$E918</f>
        <v/>
      </c>
      <c r="AJ918" s="37">
        <f>(INDEX(AJ$235:AJ$238,$D918)*INDEX(AJ$239:AJ$255,$F918)+AJ$194*INDEX(AJ$121:AJ$137,$F918)*INDEX(AJ$151:AJ$167,$F918))*$E918</f>
        <v/>
      </c>
      <c r="AK918" s="37">
        <f>(INDEX(AK$235:AK$238,$D918)*INDEX(AK$239:AK$255,$F918)+AK$194*INDEX(AK$121:AK$137,$F918)*INDEX(AK$151:AK$167,$F918))*$E918</f>
        <v/>
      </c>
      <c r="AL918" s="37">
        <f>(INDEX(AL$235:AL$238,$D918)*INDEX(AL$239:AL$255,$F918)+AL$194*INDEX(AL$121:AL$137,$F918)*INDEX(AL$151:AL$167,$F918))*$E918</f>
        <v/>
      </c>
      <c r="AM918" s="37">
        <f>(INDEX(AM$235:AM$238,$D918)*INDEX(AM$239:AM$255,$F918)+AM$194*INDEX(AM$121:AM$137,$F918)*INDEX(AM$151:AM$167,$F918))*$E918</f>
        <v/>
      </c>
      <c r="AN918" s="37">
        <f>(INDEX(AN$235:AN$238,$D918)*INDEX(AN$239:AN$255,$F918)+AN$194*INDEX(AN$121:AN$137,$F918)*INDEX(AN$151:AN$167,$F918))*$E918</f>
        <v/>
      </c>
      <c r="AO918" s="37">
        <f>(INDEX(AO$235:AO$238,$D918)*INDEX(AO$239:AO$255,$F918)+AO$194*INDEX(AO$121:AO$137,$F918)*INDEX(AO$151:AO$167,$F918))*$E918</f>
        <v/>
      </c>
      <c r="AP918" s="37">
        <f>(INDEX(AP$235:AP$238,$D918)*INDEX(AP$239:AP$255,$F918)+AP$194*INDEX(AP$121:AP$137,$F918)*INDEX(AP$151:AP$167,$F918))*$E918</f>
        <v/>
      </c>
      <c r="AQ918" s="37">
        <f>(INDEX(AQ$235:AQ$238,$D918)*INDEX(AQ$239:AQ$255,$F918)+AQ$194*INDEX(AQ$121:AQ$137,$F918)*INDEX(AQ$151:AQ$167,$F918))*$E918</f>
        <v/>
      </c>
      <c r="AR918" s="37">
        <f>(INDEX(AR$235:AR$238,$D918)*INDEX(AR$239:AR$255,$F918)+AR$194*INDEX(AR$121:AR$137,$F918)*INDEX(AR$151:AR$167,$F918))*$E918</f>
        <v/>
      </c>
      <c r="AS918" s="37">
        <f>(INDEX(AS$235:AS$238,$D918)*INDEX(AS$239:AS$255,$F918)+AS$194*INDEX(AS$121:AS$137,$F918)*INDEX(AS$151:AS$167,$F918))*$E918</f>
        <v/>
      </c>
      <c r="AT918" s="37">
        <f>(INDEX(AT$235:AT$238,$D918)*INDEX(AT$239:AT$255,$F918)+AT$194*INDEX(AT$121:AT$137,$F918)*INDEX(AT$151:AT$167,$F918))*$E918</f>
        <v/>
      </c>
      <c r="AU918" s="37">
        <f>(INDEX(AU$235:AU$238,$D918)*INDEX(AU$239:AU$255,$F918)+AU$194*INDEX(AU$121:AU$137,$F918)*INDEX(AU$151:AU$167,$F918))*$E918</f>
        <v/>
      </c>
      <c r="AV918" s="37">
        <f>(INDEX(AV$235:AV$238,$D918)*INDEX(AV$239:AV$255,$F918)+AV$194*INDEX(AV$121:AV$137,$F918)*INDEX(AV$151:AV$167,$F918))*$E918</f>
        <v/>
      </c>
      <c r="AW918" s="37">
        <f>(INDEX(AW$235:AW$238,$D918)*INDEX(AW$239:AW$255,$F918)+AW$194*INDEX(AW$121:AW$137,$F918)*INDEX(AW$151:AW$167,$F918))*$E918</f>
        <v/>
      </c>
      <c r="AX918" s="37">
        <f>(INDEX(AX$235:AX$238,$D918)*INDEX(AX$239:AX$255,$F918)+AX$194*INDEX(AX$121:AX$137,$F918)*INDEX(AX$151:AX$167,$F918))*$E918</f>
        <v/>
      </c>
      <c r="AY918" s="40">
        <f>SHADOWEFF(INDEX(AY$235:AY$238,$D918),INDEX(AY$239:AY$255,$F918),AY$194,INDEX(AY$121:AY$137,$F918),INDEX(AY$151:AY$167,$F918),$E918)</f>
        <v/>
      </c>
    </row>
    <row r="919" hidden="1" outlineLevel="2">
      <c r="A919" s="14" t="inlineStr">
        <is>
          <t>shp</t>
        </is>
      </c>
      <c r="B919" s="14" t="inlineStr">
        <is>
          <t>bio</t>
        </is>
      </c>
      <c r="C919" s="14" t="inlineStr">
        <is>
          <t>foo</t>
        </is>
      </c>
      <c r="D919" s="37">
        <f>INDEX(Inputs!$M$5:$M$132,MATCH($B919&amp;"|"&amp;$C919,Inputs!$A$5:$A$132,0))</f>
        <v/>
      </c>
      <c r="E919" s="37">
        <f>INDEX(Inputs!$T$5:$T$132,MATCH($B919&amp;"|"&amp;$C919,Inputs!$A$5:$A$132,0))</f>
        <v/>
      </c>
      <c r="F919" s="37">
        <f>INDEX(Inputs!$K$5:$K$132,MATCH($B919&amp;"|"&amp;$C919,Inputs!$A$5:$A$132,0))</f>
        <v/>
      </c>
      <c r="G919" s="36" t="n"/>
      <c r="H919" s="14">
        <f>INDEX(Variables!$B$5:$B$105,MATCH($A919,Variables!$A$5:$A$105,0))&amp;IF($C919="",""," | "&amp;INDEX(Mapping!$B$5:$B$26,MATCH($C919,Mapping!$A$5:$A$26,0))&amp;" | "&amp;INDEX(Mapping!$B$30:$B$41,MATCH($B919,Mapping!$A$30:$A$41,0)))</f>
        <v/>
      </c>
      <c r="I919" s="14">
        <f>INDEX(Variables!$C$5:$C$105,MATCH($A919,Variables!$A$5:$A$105,0))</f>
        <v/>
      </c>
      <c r="J919" s="14">
        <f>INDEX(Variables!$E$5:$E$105,MATCH($A919,Variables!$A$5:$A$105,0))</f>
        <v/>
      </c>
      <c r="K919" s="11">
        <f>LOWER(Settings!$C$4)&amp;".mit."&amp;$A919&amp;IF($C919="","","."&amp;$C919&amp;"."&amp;$B919)&amp;IF(INDEX(Variables!$D$5:$D$105,MATCH($A919,Variables!$A$5:$A$105,0))="","","."&amp;INDEX(Variables!$D$5:$D$105,MATCH($A919,Variables!$A$5:$A$105,0)))&amp;"."&amp;K$5</f>
        <v/>
      </c>
      <c r="L919" s="38">
        <f>(INDEX(L$235:L$238,$D919)*INDEX(L$239:L$255,$F919)+L$194*INDEX(L$121:L$137,$F919)*INDEX(L$151:L$167,$F919))*$E919</f>
        <v/>
      </c>
      <c r="M919" s="37">
        <f>(INDEX(M$235:M$238,$D919)*INDEX(M$239:M$255,$F919)+M$194*INDEX(M$121:M$137,$F919)*INDEX(M$151:M$167,$F919))*$E919</f>
        <v/>
      </c>
      <c r="N919" s="37">
        <f>(INDEX(N$235:N$238,$D919)*INDEX(N$239:N$255,$F919)+N$194*INDEX(N$121:N$137,$F919)*INDEX(N$151:N$167,$F919))*$E919</f>
        <v/>
      </c>
      <c r="O919" s="37">
        <f>(INDEX(O$235:O$238,$D919)*INDEX(O$239:O$255,$F919)+O$194*INDEX(O$121:O$137,$F919)*INDEX(O$151:O$167,$F919))*$E919</f>
        <v/>
      </c>
      <c r="P919" s="37">
        <f>(INDEX(P$235:P$238,$D919)*INDEX(P$239:P$255,$F919)+P$194*INDEX(P$121:P$137,$F919)*INDEX(P$151:P$167,$F919))*$E919</f>
        <v/>
      </c>
      <c r="Q919" s="37">
        <f>(INDEX(Q$235:Q$238,$D919)*INDEX(Q$239:Q$255,$F919)+Q$194*INDEX(Q$121:Q$137,$F919)*INDEX(Q$151:Q$167,$F919))*$E919</f>
        <v/>
      </c>
      <c r="R919" s="37">
        <f>(INDEX(R$235:R$238,$D919)*INDEX(R$239:R$255,$F919)+R$194*INDEX(R$121:R$137,$F919)*INDEX(R$151:R$167,$F919))*$E919</f>
        <v/>
      </c>
      <c r="S919" s="37">
        <f>(INDEX(S$235:S$238,$D919)*INDEX(S$239:S$255,$F919)+S$194*INDEX(S$121:S$137,$F919)*INDEX(S$151:S$167,$F919))*$E919</f>
        <v/>
      </c>
      <c r="T919" s="37">
        <f>(INDEX(T$235:T$238,$D919)*INDEX(T$239:T$255,$F919)+T$194*INDEX(T$121:T$137,$F919)*INDEX(T$151:T$167,$F919))*$E919</f>
        <v/>
      </c>
      <c r="U919" s="37">
        <f>(INDEX(U$235:U$238,$D919)*INDEX(U$239:U$255,$F919)+U$194*INDEX(U$121:U$137,$F919)*INDEX(U$151:U$167,$F919))*$E919</f>
        <v/>
      </c>
      <c r="V919" s="37">
        <f>(INDEX(V$235:V$238,$D919)*INDEX(V$239:V$255,$F919)+V$194*INDEX(V$121:V$137,$F919)*INDEX(V$151:V$167,$F919))*$E919</f>
        <v/>
      </c>
      <c r="W919" s="37">
        <f>(INDEX(W$235:W$238,$D919)*INDEX(W$239:W$255,$F919)+W$194*INDEX(W$121:W$137,$F919)*INDEX(W$151:W$167,$F919))*$E919</f>
        <v/>
      </c>
      <c r="X919" s="37">
        <f>(INDEX(X$235:X$238,$D919)*INDEX(X$239:X$255,$F919)+X$194*INDEX(X$121:X$137,$F919)*INDEX(X$151:X$167,$F919))*$E919</f>
        <v/>
      </c>
      <c r="Y919" s="37">
        <f>(INDEX(Y$235:Y$238,$D919)*INDEX(Y$239:Y$255,$F919)+Y$194*INDEX(Y$121:Y$137,$F919)*INDEX(Y$151:Y$167,$F919))*$E919</f>
        <v/>
      </c>
      <c r="Z919" s="37">
        <f>(INDEX(Z$235:Z$238,$D919)*INDEX(Z$239:Z$255,$F919)+Z$194*INDEX(Z$121:Z$137,$F919)*INDEX(Z$151:Z$167,$F919))*$E919</f>
        <v/>
      </c>
      <c r="AA919" s="37">
        <f>(INDEX(AA$235:AA$238,$D919)*INDEX(AA$239:AA$255,$F919)+AA$194*INDEX(AA$121:AA$137,$F919)*INDEX(AA$151:AA$167,$F919))*$E919</f>
        <v/>
      </c>
      <c r="AB919" s="37">
        <f>(INDEX(AB$235:AB$238,$D919)*INDEX(AB$239:AB$255,$F919)+AB$194*INDEX(AB$121:AB$137,$F919)*INDEX(AB$151:AB$167,$F919))*$E919</f>
        <v/>
      </c>
      <c r="AC919" s="37">
        <f>(INDEX(AC$235:AC$238,$D919)*INDEX(AC$239:AC$255,$F919)+AC$194*INDEX(AC$121:AC$137,$F919)*INDEX(AC$151:AC$167,$F919))*$E919</f>
        <v/>
      </c>
      <c r="AD919" s="40">
        <f>SHADOWEFF(INDEX(AD$235:AD$238,$D919),INDEX(AD$239:AD$255,$F919),AD$194,INDEX(AD$121:AD$137,$F919),INDEX(AD$151:AD$167,$F919),$E919)</f>
        <v/>
      </c>
      <c r="AF919" s="11">
        <f>LOWER(Settings!$C$4)&amp;".mit."&amp;$A919&amp;IF($C919="","","."&amp;$C919&amp;"."&amp;$B919)&amp;IF(INDEX(Variables!$D$5:$D$105,MATCH($A919,Variables!$A$5:$A$105,0))="","","."&amp;INDEX(Variables!$D$5:$D$105,MATCH($A919,Variables!$A$5:$A$105,0)))&amp;"."&amp;AF$5</f>
        <v/>
      </c>
      <c r="AG919" s="38">
        <f>(INDEX(AG$235:AG$238,$D919)*INDEX(AG$239:AG$255,$F919)+AG$194*INDEX(AG$121:AG$137,$F919)*INDEX(AG$151:AG$167,$F919))*$E919</f>
        <v/>
      </c>
      <c r="AH919" s="37">
        <f>(INDEX(AH$235:AH$238,$D919)*INDEX(AH$239:AH$255,$F919)+AH$194*INDEX(AH$121:AH$137,$F919)*INDEX(AH$151:AH$167,$F919))*$E919</f>
        <v/>
      </c>
      <c r="AI919" s="37">
        <f>(INDEX(AI$235:AI$238,$D919)*INDEX(AI$239:AI$255,$F919)+AI$194*INDEX(AI$121:AI$137,$F919)*INDEX(AI$151:AI$167,$F919))*$E919</f>
        <v/>
      </c>
      <c r="AJ919" s="37">
        <f>(INDEX(AJ$235:AJ$238,$D919)*INDEX(AJ$239:AJ$255,$F919)+AJ$194*INDEX(AJ$121:AJ$137,$F919)*INDEX(AJ$151:AJ$167,$F919))*$E919</f>
        <v/>
      </c>
      <c r="AK919" s="37">
        <f>(INDEX(AK$235:AK$238,$D919)*INDEX(AK$239:AK$255,$F919)+AK$194*INDEX(AK$121:AK$137,$F919)*INDEX(AK$151:AK$167,$F919))*$E919</f>
        <v/>
      </c>
      <c r="AL919" s="37">
        <f>(INDEX(AL$235:AL$238,$D919)*INDEX(AL$239:AL$255,$F919)+AL$194*INDEX(AL$121:AL$137,$F919)*INDEX(AL$151:AL$167,$F919))*$E919</f>
        <v/>
      </c>
      <c r="AM919" s="37">
        <f>(INDEX(AM$235:AM$238,$D919)*INDEX(AM$239:AM$255,$F919)+AM$194*INDEX(AM$121:AM$137,$F919)*INDEX(AM$151:AM$167,$F919))*$E919</f>
        <v/>
      </c>
      <c r="AN919" s="37">
        <f>(INDEX(AN$235:AN$238,$D919)*INDEX(AN$239:AN$255,$F919)+AN$194*INDEX(AN$121:AN$137,$F919)*INDEX(AN$151:AN$167,$F919))*$E919</f>
        <v/>
      </c>
      <c r="AO919" s="37">
        <f>(INDEX(AO$235:AO$238,$D919)*INDEX(AO$239:AO$255,$F919)+AO$194*INDEX(AO$121:AO$137,$F919)*INDEX(AO$151:AO$167,$F919))*$E919</f>
        <v/>
      </c>
      <c r="AP919" s="37">
        <f>(INDEX(AP$235:AP$238,$D919)*INDEX(AP$239:AP$255,$F919)+AP$194*INDEX(AP$121:AP$137,$F919)*INDEX(AP$151:AP$167,$F919))*$E919</f>
        <v/>
      </c>
      <c r="AQ919" s="37">
        <f>(INDEX(AQ$235:AQ$238,$D919)*INDEX(AQ$239:AQ$255,$F919)+AQ$194*INDEX(AQ$121:AQ$137,$F919)*INDEX(AQ$151:AQ$167,$F919))*$E919</f>
        <v/>
      </c>
      <c r="AR919" s="37">
        <f>(INDEX(AR$235:AR$238,$D919)*INDEX(AR$239:AR$255,$F919)+AR$194*INDEX(AR$121:AR$137,$F919)*INDEX(AR$151:AR$167,$F919))*$E919</f>
        <v/>
      </c>
      <c r="AS919" s="37">
        <f>(INDEX(AS$235:AS$238,$D919)*INDEX(AS$239:AS$255,$F919)+AS$194*INDEX(AS$121:AS$137,$F919)*INDEX(AS$151:AS$167,$F919))*$E919</f>
        <v/>
      </c>
      <c r="AT919" s="37">
        <f>(INDEX(AT$235:AT$238,$D919)*INDEX(AT$239:AT$255,$F919)+AT$194*INDEX(AT$121:AT$137,$F919)*INDEX(AT$151:AT$167,$F919))*$E919</f>
        <v/>
      </c>
      <c r="AU919" s="37">
        <f>(INDEX(AU$235:AU$238,$D919)*INDEX(AU$239:AU$255,$F919)+AU$194*INDEX(AU$121:AU$137,$F919)*INDEX(AU$151:AU$167,$F919))*$E919</f>
        <v/>
      </c>
      <c r="AV919" s="37">
        <f>(INDEX(AV$235:AV$238,$D919)*INDEX(AV$239:AV$255,$F919)+AV$194*INDEX(AV$121:AV$137,$F919)*INDEX(AV$151:AV$167,$F919))*$E919</f>
        <v/>
      </c>
      <c r="AW919" s="37">
        <f>(INDEX(AW$235:AW$238,$D919)*INDEX(AW$239:AW$255,$F919)+AW$194*INDEX(AW$121:AW$137,$F919)*INDEX(AW$151:AW$167,$F919))*$E919</f>
        <v/>
      </c>
      <c r="AX919" s="37">
        <f>(INDEX(AX$235:AX$238,$D919)*INDEX(AX$239:AX$255,$F919)+AX$194*INDEX(AX$121:AX$137,$F919)*INDEX(AX$151:AX$167,$F919))*$E919</f>
        <v/>
      </c>
      <c r="AY919" s="40">
        <f>SHADOWEFF(INDEX(AY$235:AY$238,$D919),INDEX(AY$239:AY$255,$F919),AY$194,INDEX(AY$121:AY$137,$F919),INDEX(AY$151:AY$167,$F919),$E919)</f>
        <v/>
      </c>
    </row>
    <row r="920" hidden="1" outlineLevel="2"/>
    <row r="921" hidden="1" outlineLevel="2">
      <c r="A921" s="14" t="inlineStr">
        <is>
          <t>ener</t>
        </is>
      </c>
      <c r="B921" s="14" t="inlineStr">
        <is>
          <t>coa</t>
        </is>
      </c>
      <c r="C921" s="14" t="inlineStr">
        <is>
          <t>foo</t>
        </is>
      </c>
      <c r="D921" s="37">
        <f>INDEX(Inputs!$N$5:$N$132,MATCH($B921&amp;"|"&amp;$C921,Inputs!$A$5:$A$132,0))</f>
        <v/>
      </c>
      <c r="E921" s="37">
        <f>INDEX(Inputs!$O$5:$O$132,MATCH($B921&amp;"|"&amp;$C921,Inputs!$A$5:$A$132,0))</f>
        <v/>
      </c>
      <c r="F921" s="37">
        <f>INDEX(Inputs!$P$5:$P$132,MATCH($B921&amp;"|"&amp;$C921,Inputs!$A$5:$A$132,0))</f>
        <v/>
      </c>
      <c r="G921" s="37">
        <f>INDEX(Inputs!$Q$5:$Q$132,MATCH($B921&amp;"|"&amp;$C921,Inputs!$A$5:$A$132,0))</f>
        <v/>
      </c>
      <c r="H921" s="14">
        <f>INDEX(Variables!$B$5:$B$105,MATCH($A921,Variables!$A$5:$A$105,0))&amp;IF($C921="",""," | "&amp;INDEX(Mapping!$B$5:$B$26,MATCH($C921,Mapping!$A$5:$A$26,0))&amp;" | "&amp;INDEX(Mapping!$B$30:$B$41,MATCH($B921,Mapping!$A$30:$A$41,0)))</f>
        <v/>
      </c>
      <c r="I921" s="14">
        <f>INDEX(Variables!$C$5:$C$105,MATCH($A921,Variables!$A$5:$A$105,0))</f>
        <v/>
      </c>
      <c r="J921" s="14">
        <f>INDEX(Variables!$E$5:$E$105,MATCH($A921,Variables!$A$5:$A$105,0))</f>
        <v/>
      </c>
      <c r="K921" s="11">
        <f>LOWER(Settings!$C$4)&amp;".mit."&amp;$A921&amp;IF($C921="","","."&amp;$C921&amp;"."&amp;$B921)&amp;IF(INDEX(Variables!$D$5:$D$105,MATCH($A921,Variables!$A$5:$A$105,0))="","","."&amp;INDEX(Variables!$D$5:$D$105,MATCH($A921,Variables!$A$5:$A$105,0)))&amp;"."&amp;K$5</f>
        <v/>
      </c>
      <c r="L921" s="44">
        <f>INDEX(Inputs!$U$5:$U$132,MATCH($B921&amp;"|"&amp;$C921,Inputs!$A$5:$A$132,0))</f>
        <v/>
      </c>
      <c r="M921" s="45">
        <f>L921*(1/(1+$G921))^(1+$E921)*(1+M$7)^$D921*(M903/L903)^$E921*((M903+M912)/(L903+L912))^($F921*(1+$E921))</f>
        <v/>
      </c>
      <c r="N921" s="45">
        <f>M921*(1/(1+$G921))^(1+$E921)*(1+N$7)^$D921*(N903/M903)^$E921*((N903+N912)/(M903+M912))^($F921*(1+$E921))</f>
        <v/>
      </c>
      <c r="O921" s="45">
        <f>N921*(1/(1+$G921))^(1+$E921)*(1+O$7)^$D921*(O903/N903)^$E921*((O903+O912)/(N903+N912))^($F921*(1+$E921))</f>
        <v/>
      </c>
      <c r="P921" s="45">
        <f>O921*(1/(1+$G921))^(1+$E921)*(1+P$7)^$D921*(P903/O903)^$E921*((P903+P912)/(O903+O912))^($F921*(1+$E921))</f>
        <v/>
      </c>
      <c r="Q921" s="45">
        <f>P921*(1/(1+$G921))^(1+$E921)*(1+Q$7)^$D921*(Q903/P903)^$E921*((Q903+Q912)/(P903+P912))^($F921*(1+$E921))</f>
        <v/>
      </c>
      <c r="R921" s="45">
        <f>Q921*(1/(1+$G921))^(1+$E921)*(1+R$7)^$D921*(R903/Q903)^$E921*((R903+R912)/(Q903+Q912))^($F921*(1+$E921))</f>
        <v/>
      </c>
      <c r="S921" s="45">
        <f>R921*(1/(1+$G921))^(1+$E921)*(1+S$7)^$D921*(S903/R903)^$E921*((S903+S912)/(R903+R912))^($F921*(1+$E921))</f>
        <v/>
      </c>
      <c r="T921" s="45">
        <f>S921*(1/(1+$G921))^(1+$E921)*(1+T$7)^$D921*(T903/S903)^$E921*((T903+T912)/(S903+S912))^($F921*(1+$E921))</f>
        <v/>
      </c>
      <c r="U921" s="45">
        <f>T921*(1/(1+$G921))^(1+$E921)*(1+U$7)^$D921*(U903/T903)^$E921*((U903+U912)/(T903+T912))^($F921*(1+$E921))</f>
        <v/>
      </c>
      <c r="V921" s="45">
        <f>U921*(1/(1+$G921))^(1+$E921)*(1+V$7)^$D921*(V903/U903)^$E921*((V903+V912)/(U903+U912))^($F921*(1+$E921))</f>
        <v/>
      </c>
      <c r="W921" s="45">
        <f>V921*(1/(1+$G921))^(1+$E921)*(1+W$7)^$D921*(W903/V903)^$E921*((W903+W912)/(V903+V912))^($F921*(1+$E921))</f>
        <v/>
      </c>
      <c r="X921" s="45">
        <f>W921*(1/(1+$G921))^(1+$E921)*(1+X$7)^$D921*(X903/W903)^$E921*((X903+X912)/(W903+W912))^($F921*(1+$E921))</f>
        <v/>
      </c>
      <c r="Y921" s="45">
        <f>X921*(1/(1+$G921))^(1+$E921)*(1+Y$7)^$D921*(Y903/X903)^$E921*((Y903+Y912)/(X903+X912))^($F921*(1+$E921))</f>
        <v/>
      </c>
      <c r="Z921" s="45">
        <f>Y921*(1/(1+$G921))^(1+$E921)*(1+Z$7)^$D921*(Z903/Y903)^$E921*((Z903+Z912)/(Y903+Y912))^($F921*(1+$E921))</f>
        <v/>
      </c>
      <c r="AA921" s="45">
        <f>Z921*(1/(1+$G921))^(1+$E921)*(1+AA$7)^$D921*(AA903/Z903)^$E921*((AA903+AA912)/(Z903+Z912))^($F921*(1+$E921))</f>
        <v/>
      </c>
      <c r="AB921" s="45">
        <f>AA921*(1/(1+$G921))^(1+$E921)*(1+AB$7)^$D921*(AB903/AA903)^$E921*((AB903+AB912)/(AA903+AA912))^($F921*(1+$E921))</f>
        <v/>
      </c>
      <c r="AC921" s="45">
        <f>AB921*(1/(1+$G921))^(1+$E921)*(1+AC$7)^$D921*(AC903/AB903)^$E921*((AC903+AC912)/(AB903+AB912))^($F921*(1+$E921))</f>
        <v/>
      </c>
      <c r="AD921" s="46">
        <f>FUELUSE(AC921,AD903,AC903,AD912,AC912,AD$7,$D921,$E921,$F921,$G921)</f>
        <v/>
      </c>
      <c r="AF921" s="11">
        <f>LOWER(Settings!$C$4)&amp;".mit."&amp;$A921&amp;IF($C921="","","."&amp;$C921&amp;"."&amp;$B921)&amp;IF(INDEX(Variables!$D$5:$D$105,MATCH($A921,Variables!$A$5:$A$105,0))="","","."&amp;INDEX(Variables!$D$5:$D$105,MATCH($A921,Variables!$A$5:$A$105,0)))&amp;"."&amp;AF$5</f>
        <v/>
      </c>
      <c r="AG921" s="44">
        <f>INDEX(Inputs!$U$5:$U$132,MATCH($B921&amp;"|"&amp;$C921,Inputs!$A$5:$A$132,0))</f>
        <v/>
      </c>
      <c r="AH921" s="45">
        <f>AG921*(1/(1+$G921))^(1+$E921)*(1+AH$7)^$D921*(AH903/AG903)^$E921*((AH903+AH912)/(AG903+AG912))^($F921*(1+$E921))</f>
        <v/>
      </c>
      <c r="AI921" s="45">
        <f>AH921*(1/(1+$G921))^(1+$E921)*(1+AI$7)^$D921*(AI903/AH903)^$E921*((AI903+AI912)/(AH903+AH912))^($F921*(1+$E921))</f>
        <v/>
      </c>
      <c r="AJ921" s="45">
        <f>AI921*(1/(1+$G921))^(1+$E921)*(1+AJ$7)^$D921*(AJ903/AI903)^$E921*((AJ903+AJ912)/(AI903+AI912))^($F921*(1+$E921))</f>
        <v/>
      </c>
      <c r="AK921" s="45">
        <f>AJ921*(1/(1+$G921))^(1+$E921)*(1+AK$7)^$D921*(AK903/AJ903)^$E921*((AK903+AK912)/(AJ903+AJ912))^($F921*(1+$E921))</f>
        <v/>
      </c>
      <c r="AL921" s="45">
        <f>AK921*(1/(1+$G921))^(1+$E921)*(1+AL$7)^$D921*(AL903/AK903)^$E921*((AL903+AL912)/(AK903+AK912))^($F921*(1+$E921))</f>
        <v/>
      </c>
      <c r="AM921" s="45">
        <f>AL921*(1/(1+$G921))^(1+$E921)*(1+AM$7)^$D921*(AM903/AL903)^$E921*((AM903+AM912)/(AL903+AL912))^($F921*(1+$E921))</f>
        <v/>
      </c>
      <c r="AN921" s="45">
        <f>AM921*(1/(1+$G921))^(1+$E921)*(1+AN$7)^$D921*(AN903/AM903)^$E921*((AN903+AN912)/(AM903+AM912))^($F921*(1+$E921))</f>
        <v/>
      </c>
      <c r="AO921" s="45">
        <f>AN921*(1/(1+$G921))^(1+$E921)*(1+AO$7)^$D921*(AO903/AN903)^$E921*((AO903+AO912)/(AN903+AN912))^($F921*(1+$E921))</f>
        <v/>
      </c>
      <c r="AP921" s="45">
        <f>AO921*(1/(1+$G921))^(1+$E921)*(1+AP$7)^$D921*(AP903/AO903)^$E921*((AP903+AP912)/(AO903+AO912))^($F921*(1+$E921))</f>
        <v/>
      </c>
      <c r="AQ921" s="45">
        <f>AP921*(1/(1+$G921))^(1+$E921)*(1+AQ$7)^$D921*(AQ903/AP903)^$E921*((AQ903+AQ912)/(AP903+AP912))^($F921*(1+$E921))</f>
        <v/>
      </c>
      <c r="AR921" s="45">
        <f>AQ921*(1/(1+$G921))^(1+$E921)*(1+AR$7)^$D921*(AR903/AQ903)^$E921*((AR903+AR912)/(AQ903+AQ912))^($F921*(1+$E921))</f>
        <v/>
      </c>
      <c r="AS921" s="45">
        <f>AR921*(1/(1+$G921))^(1+$E921)*(1+AS$7)^$D921*(AS903/AR903)^$E921*((AS903+AS912)/(AR903+AR912))^($F921*(1+$E921))</f>
        <v/>
      </c>
      <c r="AT921" s="45">
        <f>AS921*(1/(1+$G921))^(1+$E921)*(1+AT$7)^$D921*(AT903/AS903)^$E921*((AT903+AT912)/(AS903+AS912))^($F921*(1+$E921))</f>
        <v/>
      </c>
      <c r="AU921" s="45">
        <f>AT921*(1/(1+$G921))^(1+$E921)*(1+AU$7)^$D921*(AU903/AT903)^$E921*((AU903+AU912)/(AT903+AT912))^($F921*(1+$E921))</f>
        <v/>
      </c>
      <c r="AV921" s="45">
        <f>AU921*(1/(1+$G921))^(1+$E921)*(1+AV$7)^$D921*(AV903/AU903)^$E921*((AV903+AV912)/(AU903+AU912))^($F921*(1+$E921))</f>
        <v/>
      </c>
      <c r="AW921" s="45">
        <f>AV921*(1/(1+$G921))^(1+$E921)*(1+AW$7)^$D921*(AW903/AV903)^$E921*((AW903+AW912)/(AV903+AV912))^($F921*(1+$E921))</f>
        <v/>
      </c>
      <c r="AX921" s="45">
        <f>AW921*(1/(1+$G921))^(1+$E921)*(1+AX$7)^$D921*(AX903/AW903)^$E921*((AX903+AX912)/(AW903+AW912))^($F921*(1+$E921))</f>
        <v/>
      </c>
      <c r="AY921" s="46">
        <f>FUELUSE(AX921,AY903,AX903,AY912,AX912,AY$7,$D921,$E921,$F921,$G921)</f>
        <v/>
      </c>
    </row>
    <row r="922" hidden="1" outlineLevel="2">
      <c r="A922" s="14" t="inlineStr">
        <is>
          <t>ener</t>
        </is>
      </c>
      <c r="B922" s="14" t="inlineStr">
        <is>
          <t>nga</t>
        </is>
      </c>
      <c r="C922" s="14" t="inlineStr">
        <is>
          <t>foo</t>
        </is>
      </c>
      <c r="D922" s="37">
        <f>INDEX(Inputs!$N$5:$N$132,MATCH($B922&amp;"|"&amp;$C922,Inputs!$A$5:$A$132,0))</f>
        <v/>
      </c>
      <c r="E922" s="37">
        <f>INDEX(Inputs!$O$5:$O$132,MATCH($B922&amp;"|"&amp;$C922,Inputs!$A$5:$A$132,0))</f>
        <v/>
      </c>
      <c r="F922" s="37">
        <f>INDEX(Inputs!$P$5:$P$132,MATCH($B922&amp;"|"&amp;$C922,Inputs!$A$5:$A$132,0))</f>
        <v/>
      </c>
      <c r="G922" s="37">
        <f>INDEX(Inputs!$Q$5:$Q$132,MATCH($B922&amp;"|"&amp;$C922,Inputs!$A$5:$A$132,0))</f>
        <v/>
      </c>
      <c r="H922" s="14">
        <f>INDEX(Variables!$B$5:$B$105,MATCH($A922,Variables!$A$5:$A$105,0))&amp;IF($C922="",""," | "&amp;INDEX(Mapping!$B$5:$B$26,MATCH($C922,Mapping!$A$5:$A$26,0))&amp;" | "&amp;INDEX(Mapping!$B$30:$B$41,MATCH($B922,Mapping!$A$30:$A$41,0)))</f>
        <v/>
      </c>
      <c r="I922" s="14">
        <f>INDEX(Variables!$C$5:$C$105,MATCH($A922,Variables!$A$5:$A$105,0))</f>
        <v/>
      </c>
      <c r="J922" s="14">
        <f>INDEX(Variables!$E$5:$E$105,MATCH($A922,Variables!$A$5:$A$105,0))</f>
        <v/>
      </c>
      <c r="K922" s="11">
        <f>LOWER(Settings!$C$4)&amp;".mit."&amp;$A922&amp;IF($C922="","","."&amp;$C922&amp;"."&amp;$B922)&amp;IF(INDEX(Variables!$D$5:$D$105,MATCH($A922,Variables!$A$5:$A$105,0))="","","."&amp;INDEX(Variables!$D$5:$D$105,MATCH($A922,Variables!$A$5:$A$105,0)))&amp;"."&amp;K$5</f>
        <v/>
      </c>
      <c r="L922" s="44">
        <f>INDEX(Inputs!$U$5:$U$132,MATCH($B922&amp;"|"&amp;$C922,Inputs!$A$5:$A$132,0))</f>
        <v/>
      </c>
      <c r="M922" s="45">
        <f>L922*(1/(1+$G922))^(1+$E922)*(1+M$7)^$D922*(M904/L904)^$E922*((M904+M913)/(L904+L913))^($F922*(1+$E922))</f>
        <v/>
      </c>
      <c r="N922" s="45">
        <f>M922*(1/(1+$G922))^(1+$E922)*(1+N$7)^$D922*(N904/M904)^$E922*((N904+N913)/(M904+M913))^($F922*(1+$E922))</f>
        <v/>
      </c>
      <c r="O922" s="45">
        <f>N922*(1/(1+$G922))^(1+$E922)*(1+O$7)^$D922*(O904/N904)^$E922*((O904+O913)/(N904+N913))^($F922*(1+$E922))</f>
        <v/>
      </c>
      <c r="P922" s="45">
        <f>O922*(1/(1+$G922))^(1+$E922)*(1+P$7)^$D922*(P904/O904)^$E922*((P904+P913)/(O904+O913))^($F922*(1+$E922))</f>
        <v/>
      </c>
      <c r="Q922" s="45">
        <f>P922*(1/(1+$G922))^(1+$E922)*(1+Q$7)^$D922*(Q904/P904)^$E922*((Q904+Q913)/(P904+P913))^($F922*(1+$E922))</f>
        <v/>
      </c>
      <c r="R922" s="45">
        <f>Q922*(1/(1+$G922))^(1+$E922)*(1+R$7)^$D922*(R904/Q904)^$E922*((R904+R913)/(Q904+Q913))^($F922*(1+$E922))</f>
        <v/>
      </c>
      <c r="S922" s="45">
        <f>R922*(1/(1+$G922))^(1+$E922)*(1+S$7)^$D922*(S904/R904)^$E922*((S904+S913)/(R904+R913))^($F922*(1+$E922))</f>
        <v/>
      </c>
      <c r="T922" s="45">
        <f>S922*(1/(1+$G922))^(1+$E922)*(1+T$7)^$D922*(T904/S904)^$E922*((T904+T913)/(S904+S913))^($F922*(1+$E922))</f>
        <v/>
      </c>
      <c r="U922" s="45">
        <f>T922*(1/(1+$G922))^(1+$E922)*(1+U$7)^$D922*(U904/T904)^$E922*((U904+U913)/(T904+T913))^($F922*(1+$E922))</f>
        <v/>
      </c>
      <c r="V922" s="45">
        <f>U922*(1/(1+$G922))^(1+$E922)*(1+V$7)^$D922*(V904/U904)^$E922*((V904+V913)/(U904+U913))^($F922*(1+$E922))</f>
        <v/>
      </c>
      <c r="W922" s="45">
        <f>V922*(1/(1+$G922))^(1+$E922)*(1+W$7)^$D922*(W904/V904)^$E922*((W904+W913)/(V904+V913))^($F922*(1+$E922))</f>
        <v/>
      </c>
      <c r="X922" s="45">
        <f>W922*(1/(1+$G922))^(1+$E922)*(1+X$7)^$D922*(X904/W904)^$E922*((X904+X913)/(W904+W913))^($F922*(1+$E922))</f>
        <v/>
      </c>
      <c r="Y922" s="45">
        <f>X922*(1/(1+$G922))^(1+$E922)*(1+Y$7)^$D922*(Y904/X904)^$E922*((Y904+Y913)/(X904+X913))^($F922*(1+$E922))</f>
        <v/>
      </c>
      <c r="Z922" s="45">
        <f>Y922*(1/(1+$G922))^(1+$E922)*(1+Z$7)^$D922*(Z904/Y904)^$E922*((Z904+Z913)/(Y904+Y913))^($F922*(1+$E922))</f>
        <v/>
      </c>
      <c r="AA922" s="45">
        <f>Z922*(1/(1+$G922))^(1+$E922)*(1+AA$7)^$D922*(AA904/Z904)^$E922*((AA904+AA913)/(Z904+Z913))^($F922*(1+$E922))</f>
        <v/>
      </c>
      <c r="AB922" s="45">
        <f>AA922*(1/(1+$G922))^(1+$E922)*(1+AB$7)^$D922*(AB904/AA904)^$E922*((AB904+AB913)/(AA904+AA913))^($F922*(1+$E922))</f>
        <v/>
      </c>
      <c r="AC922" s="45">
        <f>AB922*(1/(1+$G922))^(1+$E922)*(1+AC$7)^$D922*(AC904/AB904)^$E922*((AC904+AC913)/(AB904+AB913))^($F922*(1+$E922))</f>
        <v/>
      </c>
      <c r="AD922" s="46">
        <f>FUELUSE(AC922,AD904,AC904,AD913,AC913,AD$7,$D922,$E922,$F922,$G922)</f>
        <v/>
      </c>
      <c r="AF922" s="11">
        <f>LOWER(Settings!$C$4)&amp;".mit."&amp;$A922&amp;IF($C922="","","."&amp;$C922&amp;"."&amp;$B922)&amp;IF(INDEX(Variables!$D$5:$D$105,MATCH($A922,Variables!$A$5:$A$105,0))="","","."&amp;INDEX(Variables!$D$5:$D$105,MATCH($A922,Variables!$A$5:$A$105,0)))&amp;"."&amp;AF$5</f>
        <v/>
      </c>
      <c r="AG922" s="44">
        <f>INDEX(Inputs!$U$5:$U$132,MATCH($B922&amp;"|"&amp;$C922,Inputs!$A$5:$A$132,0))</f>
        <v/>
      </c>
      <c r="AH922" s="45">
        <f>AG922*(1/(1+$G922))^(1+$E922)*(1+AH$7)^$D922*(AH904/AG904)^$E922*((AH904+AH913)/(AG904+AG913))^($F922*(1+$E922))</f>
        <v/>
      </c>
      <c r="AI922" s="45">
        <f>AH922*(1/(1+$G922))^(1+$E922)*(1+AI$7)^$D922*(AI904/AH904)^$E922*((AI904+AI913)/(AH904+AH913))^($F922*(1+$E922))</f>
        <v/>
      </c>
      <c r="AJ922" s="45">
        <f>AI922*(1/(1+$G922))^(1+$E922)*(1+AJ$7)^$D922*(AJ904/AI904)^$E922*((AJ904+AJ913)/(AI904+AI913))^($F922*(1+$E922))</f>
        <v/>
      </c>
      <c r="AK922" s="45">
        <f>AJ922*(1/(1+$G922))^(1+$E922)*(1+AK$7)^$D922*(AK904/AJ904)^$E922*((AK904+AK913)/(AJ904+AJ913))^($F922*(1+$E922))</f>
        <v/>
      </c>
      <c r="AL922" s="45">
        <f>AK922*(1/(1+$G922))^(1+$E922)*(1+AL$7)^$D922*(AL904/AK904)^$E922*((AL904+AL913)/(AK904+AK913))^($F922*(1+$E922))</f>
        <v/>
      </c>
      <c r="AM922" s="45">
        <f>AL922*(1/(1+$G922))^(1+$E922)*(1+AM$7)^$D922*(AM904/AL904)^$E922*((AM904+AM913)/(AL904+AL913))^($F922*(1+$E922))</f>
        <v/>
      </c>
      <c r="AN922" s="45">
        <f>AM922*(1/(1+$G922))^(1+$E922)*(1+AN$7)^$D922*(AN904/AM904)^$E922*((AN904+AN913)/(AM904+AM913))^($F922*(1+$E922))</f>
        <v/>
      </c>
      <c r="AO922" s="45">
        <f>AN922*(1/(1+$G922))^(1+$E922)*(1+AO$7)^$D922*(AO904/AN904)^$E922*((AO904+AO913)/(AN904+AN913))^($F922*(1+$E922))</f>
        <v/>
      </c>
      <c r="AP922" s="45">
        <f>AO922*(1/(1+$G922))^(1+$E922)*(1+AP$7)^$D922*(AP904/AO904)^$E922*((AP904+AP913)/(AO904+AO913))^($F922*(1+$E922))</f>
        <v/>
      </c>
      <c r="AQ922" s="45">
        <f>AP922*(1/(1+$G922))^(1+$E922)*(1+AQ$7)^$D922*(AQ904/AP904)^$E922*((AQ904+AQ913)/(AP904+AP913))^($F922*(1+$E922))</f>
        <v/>
      </c>
      <c r="AR922" s="45">
        <f>AQ922*(1/(1+$G922))^(1+$E922)*(1+AR$7)^$D922*(AR904/AQ904)^$E922*((AR904+AR913)/(AQ904+AQ913))^($F922*(1+$E922))</f>
        <v/>
      </c>
      <c r="AS922" s="45">
        <f>AR922*(1/(1+$G922))^(1+$E922)*(1+AS$7)^$D922*(AS904/AR904)^$E922*((AS904+AS913)/(AR904+AR913))^($F922*(1+$E922))</f>
        <v/>
      </c>
      <c r="AT922" s="45">
        <f>AS922*(1/(1+$G922))^(1+$E922)*(1+AT$7)^$D922*(AT904/AS904)^$E922*((AT904+AT913)/(AS904+AS913))^($F922*(1+$E922))</f>
        <v/>
      </c>
      <c r="AU922" s="45">
        <f>AT922*(1/(1+$G922))^(1+$E922)*(1+AU$7)^$D922*(AU904/AT904)^$E922*((AU904+AU913)/(AT904+AT913))^($F922*(1+$E922))</f>
        <v/>
      </c>
      <c r="AV922" s="45">
        <f>AU922*(1/(1+$G922))^(1+$E922)*(1+AV$7)^$D922*(AV904/AU904)^$E922*((AV904+AV913)/(AU904+AU913))^($F922*(1+$E922))</f>
        <v/>
      </c>
      <c r="AW922" s="45">
        <f>AV922*(1/(1+$G922))^(1+$E922)*(1+AW$7)^$D922*(AW904/AV904)^$E922*((AW904+AW913)/(AV904+AV913))^($F922*(1+$E922))</f>
        <v/>
      </c>
      <c r="AX922" s="45">
        <f>AW922*(1/(1+$G922))^(1+$E922)*(1+AX$7)^$D922*(AX904/AW904)^$E922*((AX904+AX913)/(AW904+AW913))^($F922*(1+$E922))</f>
        <v/>
      </c>
      <c r="AY922" s="46">
        <f>FUELUSE(AX922,AY904,AX904,AY913,AX913,AY$7,$D922,$E922,$F922,$G922)</f>
        <v/>
      </c>
    </row>
    <row r="923" hidden="1" outlineLevel="2">
      <c r="A923" s="14" t="inlineStr">
        <is>
          <t>ener</t>
        </is>
      </c>
      <c r="B923" s="14" t="inlineStr">
        <is>
          <t>gso</t>
        </is>
      </c>
      <c r="C923" s="14" t="inlineStr">
        <is>
          <t>foo</t>
        </is>
      </c>
      <c r="D923" s="37">
        <f>INDEX(Inputs!$N$5:$N$132,MATCH($B923&amp;"|"&amp;$C923,Inputs!$A$5:$A$132,0))</f>
        <v/>
      </c>
      <c r="E923" s="37">
        <f>INDEX(Inputs!$O$5:$O$132,MATCH($B923&amp;"|"&amp;$C923,Inputs!$A$5:$A$132,0))</f>
        <v/>
      </c>
      <c r="F923" s="37">
        <f>INDEX(Inputs!$P$5:$P$132,MATCH($B923&amp;"|"&amp;$C923,Inputs!$A$5:$A$132,0))</f>
        <v/>
      </c>
      <c r="G923" s="37">
        <f>INDEX(Inputs!$Q$5:$Q$132,MATCH($B923&amp;"|"&amp;$C923,Inputs!$A$5:$A$132,0))</f>
        <v/>
      </c>
      <c r="H923" s="14">
        <f>INDEX(Variables!$B$5:$B$105,MATCH($A923,Variables!$A$5:$A$105,0))&amp;IF($C923="",""," | "&amp;INDEX(Mapping!$B$5:$B$26,MATCH($C923,Mapping!$A$5:$A$26,0))&amp;" | "&amp;INDEX(Mapping!$B$30:$B$41,MATCH($B923,Mapping!$A$30:$A$41,0)))</f>
        <v/>
      </c>
      <c r="I923" s="14">
        <f>INDEX(Variables!$C$5:$C$105,MATCH($A923,Variables!$A$5:$A$105,0))</f>
        <v/>
      </c>
      <c r="J923" s="14">
        <f>INDEX(Variables!$E$5:$E$105,MATCH($A923,Variables!$A$5:$A$105,0))</f>
        <v/>
      </c>
      <c r="K923" s="11">
        <f>LOWER(Settings!$C$4)&amp;".mit."&amp;$A923&amp;IF($C923="","","."&amp;$C923&amp;"."&amp;$B923)&amp;IF(INDEX(Variables!$D$5:$D$105,MATCH($A923,Variables!$A$5:$A$105,0))="","","."&amp;INDEX(Variables!$D$5:$D$105,MATCH($A923,Variables!$A$5:$A$105,0)))&amp;"."&amp;K$5</f>
        <v/>
      </c>
      <c r="L923" s="44">
        <f>INDEX(Inputs!$U$5:$U$132,MATCH($B923&amp;"|"&amp;$C923,Inputs!$A$5:$A$132,0))</f>
        <v/>
      </c>
      <c r="M923" s="45">
        <f>L923*(1/(1+$G923))^(1+$E923)*(1+M$7)^$D923*(M905/L905)^$E923*((M905+M914)/(L905+L914))^($F923*(1+$E923))</f>
        <v/>
      </c>
      <c r="N923" s="45">
        <f>M923*(1/(1+$G923))^(1+$E923)*(1+N$7)^$D923*(N905/M905)^$E923*((N905+N914)/(M905+M914))^($F923*(1+$E923))</f>
        <v/>
      </c>
      <c r="O923" s="45">
        <f>N923*(1/(1+$G923))^(1+$E923)*(1+O$7)^$D923*(O905/N905)^$E923*((O905+O914)/(N905+N914))^($F923*(1+$E923))</f>
        <v/>
      </c>
      <c r="P923" s="45">
        <f>O923*(1/(1+$G923))^(1+$E923)*(1+P$7)^$D923*(P905/O905)^$E923*((P905+P914)/(O905+O914))^($F923*(1+$E923))</f>
        <v/>
      </c>
      <c r="Q923" s="45">
        <f>P923*(1/(1+$G923))^(1+$E923)*(1+Q$7)^$D923*(Q905/P905)^$E923*((Q905+Q914)/(P905+P914))^($F923*(1+$E923))</f>
        <v/>
      </c>
      <c r="R923" s="45">
        <f>Q923*(1/(1+$G923))^(1+$E923)*(1+R$7)^$D923*(R905/Q905)^$E923*((R905+R914)/(Q905+Q914))^($F923*(1+$E923))</f>
        <v/>
      </c>
      <c r="S923" s="45">
        <f>R923*(1/(1+$G923))^(1+$E923)*(1+S$7)^$D923*(S905/R905)^$E923*((S905+S914)/(R905+R914))^($F923*(1+$E923))</f>
        <v/>
      </c>
      <c r="T923" s="45">
        <f>S923*(1/(1+$G923))^(1+$E923)*(1+T$7)^$D923*(T905/S905)^$E923*((T905+T914)/(S905+S914))^($F923*(1+$E923))</f>
        <v/>
      </c>
      <c r="U923" s="45">
        <f>T923*(1/(1+$G923))^(1+$E923)*(1+U$7)^$D923*(U905/T905)^$E923*((U905+U914)/(T905+T914))^($F923*(1+$E923))</f>
        <v/>
      </c>
      <c r="V923" s="45">
        <f>U923*(1/(1+$G923))^(1+$E923)*(1+V$7)^$D923*(V905/U905)^$E923*((V905+V914)/(U905+U914))^($F923*(1+$E923))</f>
        <v/>
      </c>
      <c r="W923" s="45">
        <f>V923*(1/(1+$G923))^(1+$E923)*(1+W$7)^$D923*(W905/V905)^$E923*((W905+W914)/(V905+V914))^($F923*(1+$E923))</f>
        <v/>
      </c>
      <c r="X923" s="45">
        <f>W923*(1/(1+$G923))^(1+$E923)*(1+X$7)^$D923*(X905/W905)^$E923*((X905+X914)/(W905+W914))^($F923*(1+$E923))</f>
        <v/>
      </c>
      <c r="Y923" s="45">
        <f>X923*(1/(1+$G923))^(1+$E923)*(1+Y$7)^$D923*(Y905/X905)^$E923*((Y905+Y914)/(X905+X914))^($F923*(1+$E923))</f>
        <v/>
      </c>
      <c r="Z923" s="45">
        <f>Y923*(1/(1+$G923))^(1+$E923)*(1+Z$7)^$D923*(Z905/Y905)^$E923*((Z905+Z914)/(Y905+Y914))^($F923*(1+$E923))</f>
        <v/>
      </c>
      <c r="AA923" s="45">
        <f>Z923*(1/(1+$G923))^(1+$E923)*(1+AA$7)^$D923*(AA905/Z905)^$E923*((AA905+AA914)/(Z905+Z914))^($F923*(1+$E923))</f>
        <v/>
      </c>
      <c r="AB923" s="45">
        <f>AA923*(1/(1+$G923))^(1+$E923)*(1+AB$7)^$D923*(AB905/AA905)^$E923*((AB905+AB914)/(AA905+AA914))^($F923*(1+$E923))</f>
        <v/>
      </c>
      <c r="AC923" s="45">
        <f>AB923*(1/(1+$G923))^(1+$E923)*(1+AC$7)^$D923*(AC905/AB905)^$E923*((AC905+AC914)/(AB905+AB914))^($F923*(1+$E923))</f>
        <v/>
      </c>
      <c r="AD923" s="46">
        <f>FUELUSE(AC923,AD905,AC905,AD914,AC914,AD$7,$D923,$E923,$F923,$G923)</f>
        <v/>
      </c>
      <c r="AF923" s="11">
        <f>LOWER(Settings!$C$4)&amp;".mit."&amp;$A923&amp;IF($C923="","","."&amp;$C923&amp;"."&amp;$B923)&amp;IF(INDEX(Variables!$D$5:$D$105,MATCH($A923,Variables!$A$5:$A$105,0))="","","."&amp;INDEX(Variables!$D$5:$D$105,MATCH($A923,Variables!$A$5:$A$105,0)))&amp;"."&amp;AF$5</f>
        <v/>
      </c>
      <c r="AG923" s="44">
        <f>INDEX(Inputs!$U$5:$U$132,MATCH($B923&amp;"|"&amp;$C923,Inputs!$A$5:$A$132,0))</f>
        <v/>
      </c>
      <c r="AH923" s="45">
        <f>AG923*(1/(1+$G923))^(1+$E923)*(1+AH$7)^$D923*(AH905/AG905)^$E923*((AH905+AH914)/(AG905+AG914))^($F923*(1+$E923))</f>
        <v/>
      </c>
      <c r="AI923" s="45">
        <f>AH923*(1/(1+$G923))^(1+$E923)*(1+AI$7)^$D923*(AI905/AH905)^$E923*((AI905+AI914)/(AH905+AH914))^($F923*(1+$E923))</f>
        <v/>
      </c>
      <c r="AJ923" s="45">
        <f>AI923*(1/(1+$G923))^(1+$E923)*(1+AJ$7)^$D923*(AJ905/AI905)^$E923*((AJ905+AJ914)/(AI905+AI914))^($F923*(1+$E923))</f>
        <v/>
      </c>
      <c r="AK923" s="45">
        <f>AJ923*(1/(1+$G923))^(1+$E923)*(1+AK$7)^$D923*(AK905/AJ905)^$E923*((AK905+AK914)/(AJ905+AJ914))^($F923*(1+$E923))</f>
        <v/>
      </c>
      <c r="AL923" s="45">
        <f>AK923*(1/(1+$G923))^(1+$E923)*(1+AL$7)^$D923*(AL905/AK905)^$E923*((AL905+AL914)/(AK905+AK914))^($F923*(1+$E923))</f>
        <v/>
      </c>
      <c r="AM923" s="45">
        <f>AL923*(1/(1+$G923))^(1+$E923)*(1+AM$7)^$D923*(AM905/AL905)^$E923*((AM905+AM914)/(AL905+AL914))^($F923*(1+$E923))</f>
        <v/>
      </c>
      <c r="AN923" s="45">
        <f>AM923*(1/(1+$G923))^(1+$E923)*(1+AN$7)^$D923*(AN905/AM905)^$E923*((AN905+AN914)/(AM905+AM914))^($F923*(1+$E923))</f>
        <v/>
      </c>
      <c r="AO923" s="45">
        <f>AN923*(1/(1+$G923))^(1+$E923)*(1+AO$7)^$D923*(AO905/AN905)^$E923*((AO905+AO914)/(AN905+AN914))^($F923*(1+$E923))</f>
        <v/>
      </c>
      <c r="AP923" s="45">
        <f>AO923*(1/(1+$G923))^(1+$E923)*(1+AP$7)^$D923*(AP905/AO905)^$E923*((AP905+AP914)/(AO905+AO914))^($F923*(1+$E923))</f>
        <v/>
      </c>
      <c r="AQ923" s="45">
        <f>AP923*(1/(1+$G923))^(1+$E923)*(1+AQ$7)^$D923*(AQ905/AP905)^$E923*((AQ905+AQ914)/(AP905+AP914))^($F923*(1+$E923))</f>
        <v/>
      </c>
      <c r="AR923" s="45">
        <f>AQ923*(1/(1+$G923))^(1+$E923)*(1+AR$7)^$D923*(AR905/AQ905)^$E923*((AR905+AR914)/(AQ905+AQ914))^($F923*(1+$E923))</f>
        <v/>
      </c>
      <c r="AS923" s="45">
        <f>AR923*(1/(1+$G923))^(1+$E923)*(1+AS$7)^$D923*(AS905/AR905)^$E923*((AS905+AS914)/(AR905+AR914))^($F923*(1+$E923))</f>
        <v/>
      </c>
      <c r="AT923" s="45">
        <f>AS923*(1/(1+$G923))^(1+$E923)*(1+AT$7)^$D923*(AT905/AS905)^$E923*((AT905+AT914)/(AS905+AS914))^($F923*(1+$E923))</f>
        <v/>
      </c>
      <c r="AU923" s="45">
        <f>AT923*(1/(1+$G923))^(1+$E923)*(1+AU$7)^$D923*(AU905/AT905)^$E923*((AU905+AU914)/(AT905+AT914))^($F923*(1+$E923))</f>
        <v/>
      </c>
      <c r="AV923" s="45">
        <f>AU923*(1/(1+$G923))^(1+$E923)*(1+AV$7)^$D923*(AV905/AU905)^$E923*((AV905+AV914)/(AU905+AU914))^($F923*(1+$E923))</f>
        <v/>
      </c>
      <c r="AW923" s="45">
        <f>AV923*(1/(1+$G923))^(1+$E923)*(1+AW$7)^$D923*(AW905/AV905)^$E923*((AW905+AW914)/(AV905+AV914))^($F923*(1+$E923))</f>
        <v/>
      </c>
      <c r="AX923" s="45">
        <f>AW923*(1/(1+$G923))^(1+$E923)*(1+AX$7)^$D923*(AX905/AW905)^$E923*((AX905+AX914)/(AW905+AW914))^($F923*(1+$E923))</f>
        <v/>
      </c>
      <c r="AY923" s="46">
        <f>FUELUSE(AX923,AY905,AX905,AY914,AX914,AY$7,$D923,$E923,$F923,$G923)</f>
        <v/>
      </c>
    </row>
    <row r="924" hidden="1" outlineLevel="2">
      <c r="A924" s="14" t="inlineStr">
        <is>
          <t>ener</t>
        </is>
      </c>
      <c r="B924" s="14" t="inlineStr">
        <is>
          <t>die</t>
        </is>
      </c>
      <c r="C924" s="14" t="inlineStr">
        <is>
          <t>foo</t>
        </is>
      </c>
      <c r="D924" s="37">
        <f>INDEX(Inputs!$N$5:$N$132,MATCH($B924&amp;"|"&amp;$C924,Inputs!$A$5:$A$132,0))</f>
        <v/>
      </c>
      <c r="E924" s="37">
        <f>INDEX(Inputs!$O$5:$O$132,MATCH($B924&amp;"|"&amp;$C924,Inputs!$A$5:$A$132,0))</f>
        <v/>
      </c>
      <c r="F924" s="37">
        <f>INDEX(Inputs!$P$5:$P$132,MATCH($B924&amp;"|"&amp;$C924,Inputs!$A$5:$A$132,0))</f>
        <v/>
      </c>
      <c r="G924" s="37">
        <f>INDEX(Inputs!$Q$5:$Q$132,MATCH($B924&amp;"|"&amp;$C924,Inputs!$A$5:$A$132,0))</f>
        <v/>
      </c>
      <c r="H924" s="14">
        <f>INDEX(Variables!$B$5:$B$105,MATCH($A924,Variables!$A$5:$A$105,0))&amp;IF($C924="",""," | "&amp;INDEX(Mapping!$B$5:$B$26,MATCH($C924,Mapping!$A$5:$A$26,0))&amp;" | "&amp;INDEX(Mapping!$B$30:$B$41,MATCH($B924,Mapping!$A$30:$A$41,0)))</f>
        <v/>
      </c>
      <c r="I924" s="14">
        <f>INDEX(Variables!$C$5:$C$105,MATCH($A924,Variables!$A$5:$A$105,0))</f>
        <v/>
      </c>
      <c r="J924" s="14">
        <f>INDEX(Variables!$E$5:$E$105,MATCH($A924,Variables!$A$5:$A$105,0))</f>
        <v/>
      </c>
      <c r="K924" s="11">
        <f>LOWER(Settings!$C$4)&amp;".mit."&amp;$A924&amp;IF($C924="","","."&amp;$C924&amp;"."&amp;$B924)&amp;IF(INDEX(Variables!$D$5:$D$105,MATCH($A924,Variables!$A$5:$A$105,0))="","","."&amp;INDEX(Variables!$D$5:$D$105,MATCH($A924,Variables!$A$5:$A$105,0)))&amp;"."&amp;K$5</f>
        <v/>
      </c>
      <c r="L924" s="44">
        <f>INDEX(Inputs!$U$5:$U$132,MATCH($B924&amp;"|"&amp;$C924,Inputs!$A$5:$A$132,0))</f>
        <v/>
      </c>
      <c r="M924" s="45">
        <f>L924*(1/(1+$G924))^(1+$E924)*(1+M$7)^$D924*(M906/L906)^$E924*((M906+M915)/(L906+L915))^($F924*(1+$E924))</f>
        <v/>
      </c>
      <c r="N924" s="45">
        <f>M924*(1/(1+$G924))^(1+$E924)*(1+N$7)^$D924*(N906/M906)^$E924*((N906+N915)/(M906+M915))^($F924*(1+$E924))</f>
        <v/>
      </c>
      <c r="O924" s="45">
        <f>N924*(1/(1+$G924))^(1+$E924)*(1+O$7)^$D924*(O906/N906)^$E924*((O906+O915)/(N906+N915))^($F924*(1+$E924))</f>
        <v/>
      </c>
      <c r="P924" s="45">
        <f>O924*(1/(1+$G924))^(1+$E924)*(1+P$7)^$D924*(P906/O906)^$E924*((P906+P915)/(O906+O915))^($F924*(1+$E924))</f>
        <v/>
      </c>
      <c r="Q924" s="45">
        <f>P924*(1/(1+$G924))^(1+$E924)*(1+Q$7)^$D924*(Q906/P906)^$E924*((Q906+Q915)/(P906+P915))^($F924*(1+$E924))</f>
        <v/>
      </c>
      <c r="R924" s="45">
        <f>Q924*(1/(1+$G924))^(1+$E924)*(1+R$7)^$D924*(R906/Q906)^$E924*((R906+R915)/(Q906+Q915))^($F924*(1+$E924))</f>
        <v/>
      </c>
      <c r="S924" s="45">
        <f>R924*(1/(1+$G924))^(1+$E924)*(1+S$7)^$D924*(S906/R906)^$E924*((S906+S915)/(R906+R915))^($F924*(1+$E924))</f>
        <v/>
      </c>
      <c r="T924" s="45">
        <f>S924*(1/(1+$G924))^(1+$E924)*(1+T$7)^$D924*(T906/S906)^$E924*((T906+T915)/(S906+S915))^($F924*(1+$E924))</f>
        <v/>
      </c>
      <c r="U924" s="45">
        <f>T924*(1/(1+$G924))^(1+$E924)*(1+U$7)^$D924*(U906/T906)^$E924*((U906+U915)/(T906+T915))^($F924*(1+$E924))</f>
        <v/>
      </c>
      <c r="V924" s="45">
        <f>U924*(1/(1+$G924))^(1+$E924)*(1+V$7)^$D924*(V906/U906)^$E924*((V906+V915)/(U906+U915))^($F924*(1+$E924))</f>
        <v/>
      </c>
      <c r="W924" s="45">
        <f>V924*(1/(1+$G924))^(1+$E924)*(1+W$7)^$D924*(W906/V906)^$E924*((W906+W915)/(V906+V915))^($F924*(1+$E924))</f>
        <v/>
      </c>
      <c r="X924" s="45">
        <f>W924*(1/(1+$G924))^(1+$E924)*(1+X$7)^$D924*(X906/W906)^$E924*((X906+X915)/(W906+W915))^($F924*(1+$E924))</f>
        <v/>
      </c>
      <c r="Y924" s="45">
        <f>X924*(1/(1+$G924))^(1+$E924)*(1+Y$7)^$D924*(Y906/X906)^$E924*((Y906+Y915)/(X906+X915))^($F924*(1+$E924))</f>
        <v/>
      </c>
      <c r="Z924" s="45">
        <f>Y924*(1/(1+$G924))^(1+$E924)*(1+Z$7)^$D924*(Z906/Y906)^$E924*((Z906+Z915)/(Y906+Y915))^($F924*(1+$E924))</f>
        <v/>
      </c>
      <c r="AA924" s="45">
        <f>Z924*(1/(1+$G924))^(1+$E924)*(1+AA$7)^$D924*(AA906/Z906)^$E924*((AA906+AA915)/(Z906+Z915))^($F924*(1+$E924))</f>
        <v/>
      </c>
      <c r="AB924" s="45">
        <f>AA924*(1/(1+$G924))^(1+$E924)*(1+AB$7)^$D924*(AB906/AA906)^$E924*((AB906+AB915)/(AA906+AA915))^($F924*(1+$E924))</f>
        <v/>
      </c>
      <c r="AC924" s="45">
        <f>AB924*(1/(1+$G924))^(1+$E924)*(1+AC$7)^$D924*(AC906/AB906)^$E924*((AC906+AC915)/(AB906+AB915))^($F924*(1+$E924))</f>
        <v/>
      </c>
      <c r="AD924" s="46">
        <f>FUELUSE(AC924,AD906,AC906,AD915,AC915,AD$7,$D924,$E924,$F924,$G924)</f>
        <v/>
      </c>
      <c r="AF924" s="11">
        <f>LOWER(Settings!$C$4)&amp;".mit."&amp;$A924&amp;IF($C924="","","."&amp;$C924&amp;"."&amp;$B924)&amp;IF(INDEX(Variables!$D$5:$D$105,MATCH($A924,Variables!$A$5:$A$105,0))="","","."&amp;INDEX(Variables!$D$5:$D$105,MATCH($A924,Variables!$A$5:$A$105,0)))&amp;"."&amp;AF$5</f>
        <v/>
      </c>
      <c r="AG924" s="44">
        <f>INDEX(Inputs!$U$5:$U$132,MATCH($B924&amp;"|"&amp;$C924,Inputs!$A$5:$A$132,0))</f>
        <v/>
      </c>
      <c r="AH924" s="45">
        <f>AG924*(1/(1+$G924))^(1+$E924)*(1+AH$7)^$D924*(AH906/AG906)^$E924*((AH906+AH915)/(AG906+AG915))^($F924*(1+$E924))</f>
        <v/>
      </c>
      <c r="AI924" s="45">
        <f>AH924*(1/(1+$G924))^(1+$E924)*(1+AI$7)^$D924*(AI906/AH906)^$E924*((AI906+AI915)/(AH906+AH915))^($F924*(1+$E924))</f>
        <v/>
      </c>
      <c r="AJ924" s="45">
        <f>AI924*(1/(1+$G924))^(1+$E924)*(1+AJ$7)^$D924*(AJ906/AI906)^$E924*((AJ906+AJ915)/(AI906+AI915))^($F924*(1+$E924))</f>
        <v/>
      </c>
      <c r="AK924" s="45">
        <f>AJ924*(1/(1+$G924))^(1+$E924)*(1+AK$7)^$D924*(AK906/AJ906)^$E924*((AK906+AK915)/(AJ906+AJ915))^($F924*(1+$E924))</f>
        <v/>
      </c>
      <c r="AL924" s="45">
        <f>AK924*(1/(1+$G924))^(1+$E924)*(1+AL$7)^$D924*(AL906/AK906)^$E924*((AL906+AL915)/(AK906+AK915))^($F924*(1+$E924))</f>
        <v/>
      </c>
      <c r="AM924" s="45">
        <f>AL924*(1/(1+$G924))^(1+$E924)*(1+AM$7)^$D924*(AM906/AL906)^$E924*((AM906+AM915)/(AL906+AL915))^($F924*(1+$E924))</f>
        <v/>
      </c>
      <c r="AN924" s="45">
        <f>AM924*(1/(1+$G924))^(1+$E924)*(1+AN$7)^$D924*(AN906/AM906)^$E924*((AN906+AN915)/(AM906+AM915))^($F924*(1+$E924))</f>
        <v/>
      </c>
      <c r="AO924" s="45">
        <f>AN924*(1/(1+$G924))^(1+$E924)*(1+AO$7)^$D924*(AO906/AN906)^$E924*((AO906+AO915)/(AN906+AN915))^($F924*(1+$E924))</f>
        <v/>
      </c>
      <c r="AP924" s="45">
        <f>AO924*(1/(1+$G924))^(1+$E924)*(1+AP$7)^$D924*(AP906/AO906)^$E924*((AP906+AP915)/(AO906+AO915))^($F924*(1+$E924))</f>
        <v/>
      </c>
      <c r="AQ924" s="45">
        <f>AP924*(1/(1+$G924))^(1+$E924)*(1+AQ$7)^$D924*(AQ906/AP906)^$E924*((AQ906+AQ915)/(AP906+AP915))^($F924*(1+$E924))</f>
        <v/>
      </c>
      <c r="AR924" s="45">
        <f>AQ924*(1/(1+$G924))^(1+$E924)*(1+AR$7)^$D924*(AR906/AQ906)^$E924*((AR906+AR915)/(AQ906+AQ915))^($F924*(1+$E924))</f>
        <v/>
      </c>
      <c r="AS924" s="45">
        <f>AR924*(1/(1+$G924))^(1+$E924)*(1+AS$7)^$D924*(AS906/AR906)^$E924*((AS906+AS915)/(AR906+AR915))^($F924*(1+$E924))</f>
        <v/>
      </c>
      <c r="AT924" s="45">
        <f>AS924*(1/(1+$G924))^(1+$E924)*(1+AT$7)^$D924*(AT906/AS906)^$E924*((AT906+AT915)/(AS906+AS915))^($F924*(1+$E924))</f>
        <v/>
      </c>
      <c r="AU924" s="45">
        <f>AT924*(1/(1+$G924))^(1+$E924)*(1+AU$7)^$D924*(AU906/AT906)^$E924*((AU906+AU915)/(AT906+AT915))^($F924*(1+$E924))</f>
        <v/>
      </c>
      <c r="AV924" s="45">
        <f>AU924*(1/(1+$G924))^(1+$E924)*(1+AV$7)^$D924*(AV906/AU906)^$E924*((AV906+AV915)/(AU906+AU915))^($F924*(1+$E924))</f>
        <v/>
      </c>
      <c r="AW924" s="45">
        <f>AV924*(1/(1+$G924))^(1+$E924)*(1+AW$7)^$D924*(AW906/AV906)^$E924*((AW906+AW915)/(AV906+AV915))^($F924*(1+$E924))</f>
        <v/>
      </c>
      <c r="AX924" s="45">
        <f>AW924*(1/(1+$G924))^(1+$E924)*(1+AX$7)^$D924*(AX906/AW906)^$E924*((AX906+AX915)/(AW906+AW915))^($F924*(1+$E924))</f>
        <v/>
      </c>
      <c r="AY924" s="46">
        <f>FUELUSE(AX924,AY906,AX906,AY915,AX915,AY$7,$D924,$E924,$F924,$G924)</f>
        <v/>
      </c>
    </row>
    <row r="925" hidden="1" outlineLevel="2">
      <c r="A925" s="14" t="inlineStr">
        <is>
          <t>ener</t>
        </is>
      </c>
      <c r="B925" s="14" t="inlineStr">
        <is>
          <t>lpg</t>
        </is>
      </c>
      <c r="C925" s="14" t="inlineStr">
        <is>
          <t>foo</t>
        </is>
      </c>
      <c r="D925" s="37">
        <f>INDEX(Inputs!$N$5:$N$132,MATCH($B925&amp;"|"&amp;$C925,Inputs!$A$5:$A$132,0))</f>
        <v/>
      </c>
      <c r="E925" s="37">
        <f>INDEX(Inputs!$O$5:$O$132,MATCH($B925&amp;"|"&amp;$C925,Inputs!$A$5:$A$132,0))</f>
        <v/>
      </c>
      <c r="F925" s="37">
        <f>INDEX(Inputs!$P$5:$P$132,MATCH($B925&amp;"|"&amp;$C925,Inputs!$A$5:$A$132,0))</f>
        <v/>
      </c>
      <c r="G925" s="37">
        <f>INDEX(Inputs!$Q$5:$Q$132,MATCH($B925&amp;"|"&amp;$C925,Inputs!$A$5:$A$132,0))</f>
        <v/>
      </c>
      <c r="H925" s="14">
        <f>INDEX(Variables!$B$5:$B$105,MATCH($A925,Variables!$A$5:$A$105,0))&amp;IF($C925="",""," | "&amp;INDEX(Mapping!$B$5:$B$26,MATCH($C925,Mapping!$A$5:$A$26,0))&amp;" | "&amp;INDEX(Mapping!$B$30:$B$41,MATCH($B925,Mapping!$A$30:$A$41,0)))</f>
        <v/>
      </c>
      <c r="I925" s="14">
        <f>INDEX(Variables!$C$5:$C$105,MATCH($A925,Variables!$A$5:$A$105,0))</f>
        <v/>
      </c>
      <c r="J925" s="14">
        <f>INDEX(Variables!$E$5:$E$105,MATCH($A925,Variables!$A$5:$A$105,0))</f>
        <v/>
      </c>
      <c r="K925" s="11">
        <f>LOWER(Settings!$C$4)&amp;".mit."&amp;$A925&amp;IF($C925="","","."&amp;$C925&amp;"."&amp;$B925)&amp;IF(INDEX(Variables!$D$5:$D$105,MATCH($A925,Variables!$A$5:$A$105,0))="","","."&amp;INDEX(Variables!$D$5:$D$105,MATCH($A925,Variables!$A$5:$A$105,0)))&amp;"."&amp;K$5</f>
        <v/>
      </c>
      <c r="L925" s="44">
        <f>INDEX(Inputs!$U$5:$U$132,MATCH($B925&amp;"|"&amp;$C925,Inputs!$A$5:$A$132,0))</f>
        <v/>
      </c>
      <c r="M925" s="45">
        <f>L925*(1/(1+$G925))^(1+$E925)*(1+M$7)^$D925*(M907/L907)^$E925*((M907+M916)/(L907+L916))^($F925*(1+$E925))</f>
        <v/>
      </c>
      <c r="N925" s="45">
        <f>M925*(1/(1+$G925))^(1+$E925)*(1+N$7)^$D925*(N907/M907)^$E925*((N907+N916)/(M907+M916))^($F925*(1+$E925))</f>
        <v/>
      </c>
      <c r="O925" s="45">
        <f>N925*(1/(1+$G925))^(1+$E925)*(1+O$7)^$D925*(O907/N907)^$E925*((O907+O916)/(N907+N916))^($F925*(1+$E925))</f>
        <v/>
      </c>
      <c r="P925" s="45">
        <f>O925*(1/(1+$G925))^(1+$E925)*(1+P$7)^$D925*(P907/O907)^$E925*((P907+P916)/(O907+O916))^($F925*(1+$E925))</f>
        <v/>
      </c>
      <c r="Q925" s="45">
        <f>P925*(1/(1+$G925))^(1+$E925)*(1+Q$7)^$D925*(Q907/P907)^$E925*((Q907+Q916)/(P907+P916))^($F925*(1+$E925))</f>
        <v/>
      </c>
      <c r="R925" s="45">
        <f>Q925*(1/(1+$G925))^(1+$E925)*(1+R$7)^$D925*(R907/Q907)^$E925*((R907+R916)/(Q907+Q916))^($F925*(1+$E925))</f>
        <v/>
      </c>
      <c r="S925" s="45">
        <f>R925*(1/(1+$G925))^(1+$E925)*(1+S$7)^$D925*(S907/R907)^$E925*((S907+S916)/(R907+R916))^($F925*(1+$E925))</f>
        <v/>
      </c>
      <c r="T925" s="45">
        <f>S925*(1/(1+$G925))^(1+$E925)*(1+T$7)^$D925*(T907/S907)^$E925*((T907+T916)/(S907+S916))^($F925*(1+$E925))</f>
        <v/>
      </c>
      <c r="U925" s="45">
        <f>T925*(1/(1+$G925))^(1+$E925)*(1+U$7)^$D925*(U907/T907)^$E925*((U907+U916)/(T907+T916))^($F925*(1+$E925))</f>
        <v/>
      </c>
      <c r="V925" s="45">
        <f>U925*(1/(1+$G925))^(1+$E925)*(1+V$7)^$D925*(V907/U907)^$E925*((V907+V916)/(U907+U916))^($F925*(1+$E925))</f>
        <v/>
      </c>
      <c r="W925" s="45">
        <f>V925*(1/(1+$G925))^(1+$E925)*(1+W$7)^$D925*(W907/V907)^$E925*((W907+W916)/(V907+V916))^($F925*(1+$E925))</f>
        <v/>
      </c>
      <c r="X925" s="45">
        <f>W925*(1/(1+$G925))^(1+$E925)*(1+X$7)^$D925*(X907/W907)^$E925*((X907+X916)/(W907+W916))^($F925*(1+$E925))</f>
        <v/>
      </c>
      <c r="Y925" s="45">
        <f>X925*(1/(1+$G925))^(1+$E925)*(1+Y$7)^$D925*(Y907/X907)^$E925*((Y907+Y916)/(X907+X916))^($F925*(1+$E925))</f>
        <v/>
      </c>
      <c r="Z925" s="45">
        <f>Y925*(1/(1+$G925))^(1+$E925)*(1+Z$7)^$D925*(Z907/Y907)^$E925*((Z907+Z916)/(Y907+Y916))^($F925*(1+$E925))</f>
        <v/>
      </c>
      <c r="AA925" s="45">
        <f>Z925*(1/(1+$G925))^(1+$E925)*(1+AA$7)^$D925*(AA907/Z907)^$E925*((AA907+AA916)/(Z907+Z916))^($F925*(1+$E925))</f>
        <v/>
      </c>
      <c r="AB925" s="45">
        <f>AA925*(1/(1+$G925))^(1+$E925)*(1+AB$7)^$D925*(AB907/AA907)^$E925*((AB907+AB916)/(AA907+AA916))^($F925*(1+$E925))</f>
        <v/>
      </c>
      <c r="AC925" s="45">
        <f>AB925*(1/(1+$G925))^(1+$E925)*(1+AC$7)^$D925*(AC907/AB907)^$E925*((AC907+AC916)/(AB907+AB916))^($F925*(1+$E925))</f>
        <v/>
      </c>
      <c r="AD925" s="46">
        <f>FUELUSE(AC925,AD907,AC907,AD916,AC916,AD$7,$D925,$E925,$F925,$G925)</f>
        <v/>
      </c>
      <c r="AF925" s="11">
        <f>LOWER(Settings!$C$4)&amp;".mit."&amp;$A925&amp;IF($C925="","","."&amp;$C925&amp;"."&amp;$B925)&amp;IF(INDEX(Variables!$D$5:$D$105,MATCH($A925,Variables!$A$5:$A$105,0))="","","."&amp;INDEX(Variables!$D$5:$D$105,MATCH($A925,Variables!$A$5:$A$105,0)))&amp;"."&amp;AF$5</f>
        <v/>
      </c>
      <c r="AG925" s="44">
        <f>INDEX(Inputs!$U$5:$U$132,MATCH($B925&amp;"|"&amp;$C925,Inputs!$A$5:$A$132,0))</f>
        <v/>
      </c>
      <c r="AH925" s="45">
        <f>AG925*(1/(1+$G925))^(1+$E925)*(1+AH$7)^$D925*(AH907/AG907)^$E925*((AH907+AH916)/(AG907+AG916))^($F925*(1+$E925))</f>
        <v/>
      </c>
      <c r="AI925" s="45">
        <f>AH925*(1/(1+$G925))^(1+$E925)*(1+AI$7)^$D925*(AI907/AH907)^$E925*((AI907+AI916)/(AH907+AH916))^($F925*(1+$E925))</f>
        <v/>
      </c>
      <c r="AJ925" s="45">
        <f>AI925*(1/(1+$G925))^(1+$E925)*(1+AJ$7)^$D925*(AJ907/AI907)^$E925*((AJ907+AJ916)/(AI907+AI916))^($F925*(1+$E925))</f>
        <v/>
      </c>
      <c r="AK925" s="45">
        <f>AJ925*(1/(1+$G925))^(1+$E925)*(1+AK$7)^$D925*(AK907/AJ907)^$E925*((AK907+AK916)/(AJ907+AJ916))^($F925*(1+$E925))</f>
        <v/>
      </c>
      <c r="AL925" s="45">
        <f>AK925*(1/(1+$G925))^(1+$E925)*(1+AL$7)^$D925*(AL907/AK907)^$E925*((AL907+AL916)/(AK907+AK916))^($F925*(1+$E925))</f>
        <v/>
      </c>
      <c r="AM925" s="45">
        <f>AL925*(1/(1+$G925))^(1+$E925)*(1+AM$7)^$D925*(AM907/AL907)^$E925*((AM907+AM916)/(AL907+AL916))^($F925*(1+$E925))</f>
        <v/>
      </c>
      <c r="AN925" s="45">
        <f>AM925*(1/(1+$G925))^(1+$E925)*(1+AN$7)^$D925*(AN907/AM907)^$E925*((AN907+AN916)/(AM907+AM916))^($F925*(1+$E925))</f>
        <v/>
      </c>
      <c r="AO925" s="45">
        <f>AN925*(1/(1+$G925))^(1+$E925)*(1+AO$7)^$D925*(AO907/AN907)^$E925*((AO907+AO916)/(AN907+AN916))^($F925*(1+$E925))</f>
        <v/>
      </c>
      <c r="AP925" s="45">
        <f>AO925*(1/(1+$G925))^(1+$E925)*(1+AP$7)^$D925*(AP907/AO907)^$E925*((AP907+AP916)/(AO907+AO916))^($F925*(1+$E925))</f>
        <v/>
      </c>
      <c r="AQ925" s="45">
        <f>AP925*(1/(1+$G925))^(1+$E925)*(1+AQ$7)^$D925*(AQ907/AP907)^$E925*((AQ907+AQ916)/(AP907+AP916))^($F925*(1+$E925))</f>
        <v/>
      </c>
      <c r="AR925" s="45">
        <f>AQ925*(1/(1+$G925))^(1+$E925)*(1+AR$7)^$D925*(AR907/AQ907)^$E925*((AR907+AR916)/(AQ907+AQ916))^($F925*(1+$E925))</f>
        <v/>
      </c>
      <c r="AS925" s="45">
        <f>AR925*(1/(1+$G925))^(1+$E925)*(1+AS$7)^$D925*(AS907/AR907)^$E925*((AS907+AS916)/(AR907+AR916))^($F925*(1+$E925))</f>
        <v/>
      </c>
      <c r="AT925" s="45">
        <f>AS925*(1/(1+$G925))^(1+$E925)*(1+AT$7)^$D925*(AT907/AS907)^$E925*((AT907+AT916)/(AS907+AS916))^($F925*(1+$E925))</f>
        <v/>
      </c>
      <c r="AU925" s="45">
        <f>AT925*(1/(1+$G925))^(1+$E925)*(1+AU$7)^$D925*(AU907/AT907)^$E925*((AU907+AU916)/(AT907+AT916))^($F925*(1+$E925))</f>
        <v/>
      </c>
      <c r="AV925" s="45">
        <f>AU925*(1/(1+$G925))^(1+$E925)*(1+AV$7)^$D925*(AV907/AU907)^$E925*((AV907+AV916)/(AU907+AU916))^($F925*(1+$E925))</f>
        <v/>
      </c>
      <c r="AW925" s="45">
        <f>AV925*(1/(1+$G925))^(1+$E925)*(1+AW$7)^$D925*(AW907/AV907)^$E925*((AW907+AW916)/(AV907+AV916))^($F925*(1+$E925))</f>
        <v/>
      </c>
      <c r="AX925" s="45">
        <f>AW925*(1/(1+$G925))^(1+$E925)*(1+AX$7)^$D925*(AX907/AW907)^$E925*((AX907+AX916)/(AW907+AW916))^($F925*(1+$E925))</f>
        <v/>
      </c>
      <c r="AY925" s="46">
        <f>FUELUSE(AX925,AY907,AX907,AY916,AX916,AY$7,$D925,$E925,$F925,$G925)</f>
        <v/>
      </c>
    </row>
    <row r="926" hidden="1" outlineLevel="2">
      <c r="A926" s="14" t="inlineStr">
        <is>
          <t>ener</t>
        </is>
      </c>
      <c r="B926" s="14" t="inlineStr">
        <is>
          <t>ker</t>
        </is>
      </c>
      <c r="C926" s="14" t="inlineStr">
        <is>
          <t>foo</t>
        </is>
      </c>
      <c r="D926" s="37">
        <f>INDEX(Inputs!$N$5:$N$132,MATCH($B926&amp;"|"&amp;$C926,Inputs!$A$5:$A$132,0))</f>
        <v/>
      </c>
      <c r="E926" s="37">
        <f>INDEX(Inputs!$O$5:$O$132,MATCH($B926&amp;"|"&amp;$C926,Inputs!$A$5:$A$132,0))</f>
        <v/>
      </c>
      <c r="F926" s="37">
        <f>INDEX(Inputs!$P$5:$P$132,MATCH($B926&amp;"|"&amp;$C926,Inputs!$A$5:$A$132,0))</f>
        <v/>
      </c>
      <c r="G926" s="37">
        <f>INDEX(Inputs!$Q$5:$Q$132,MATCH($B926&amp;"|"&amp;$C926,Inputs!$A$5:$A$132,0))</f>
        <v/>
      </c>
      <c r="H926" s="14">
        <f>INDEX(Variables!$B$5:$B$105,MATCH($A926,Variables!$A$5:$A$105,0))&amp;IF($C926="",""," | "&amp;INDEX(Mapping!$B$5:$B$26,MATCH($C926,Mapping!$A$5:$A$26,0))&amp;" | "&amp;INDEX(Mapping!$B$30:$B$41,MATCH($B926,Mapping!$A$30:$A$41,0)))</f>
        <v/>
      </c>
      <c r="I926" s="14">
        <f>INDEX(Variables!$C$5:$C$105,MATCH($A926,Variables!$A$5:$A$105,0))</f>
        <v/>
      </c>
      <c r="J926" s="14">
        <f>INDEX(Variables!$E$5:$E$105,MATCH($A926,Variables!$A$5:$A$105,0))</f>
        <v/>
      </c>
      <c r="K926" s="11">
        <f>LOWER(Settings!$C$4)&amp;".mit."&amp;$A926&amp;IF($C926="","","."&amp;$C926&amp;"."&amp;$B926)&amp;IF(INDEX(Variables!$D$5:$D$105,MATCH($A926,Variables!$A$5:$A$105,0))="","","."&amp;INDEX(Variables!$D$5:$D$105,MATCH($A926,Variables!$A$5:$A$105,0)))&amp;"."&amp;K$5</f>
        <v/>
      </c>
      <c r="L926" s="44">
        <f>INDEX(Inputs!$U$5:$U$132,MATCH($B926&amp;"|"&amp;$C926,Inputs!$A$5:$A$132,0))</f>
        <v/>
      </c>
      <c r="M926" s="45">
        <f>L926*(1/(1+$G926))^(1+$E926)*(1+M$7)^$D926*(M908/L908)^$E926*((M908+M917)/(L908+L917))^($F926*(1+$E926))</f>
        <v/>
      </c>
      <c r="N926" s="45">
        <f>M926*(1/(1+$G926))^(1+$E926)*(1+N$7)^$D926*(N908/M908)^$E926*((N908+N917)/(M908+M917))^($F926*(1+$E926))</f>
        <v/>
      </c>
      <c r="O926" s="45">
        <f>N926*(1/(1+$G926))^(1+$E926)*(1+O$7)^$D926*(O908/N908)^$E926*((O908+O917)/(N908+N917))^($F926*(1+$E926))</f>
        <v/>
      </c>
      <c r="P926" s="45">
        <f>O926*(1/(1+$G926))^(1+$E926)*(1+P$7)^$D926*(P908/O908)^$E926*((P908+P917)/(O908+O917))^($F926*(1+$E926))</f>
        <v/>
      </c>
      <c r="Q926" s="45">
        <f>P926*(1/(1+$G926))^(1+$E926)*(1+Q$7)^$D926*(Q908/P908)^$E926*((Q908+Q917)/(P908+P917))^($F926*(1+$E926))</f>
        <v/>
      </c>
      <c r="R926" s="45">
        <f>Q926*(1/(1+$G926))^(1+$E926)*(1+R$7)^$D926*(R908/Q908)^$E926*((R908+R917)/(Q908+Q917))^($F926*(1+$E926))</f>
        <v/>
      </c>
      <c r="S926" s="45">
        <f>R926*(1/(1+$G926))^(1+$E926)*(1+S$7)^$D926*(S908/R908)^$E926*((S908+S917)/(R908+R917))^($F926*(1+$E926))</f>
        <v/>
      </c>
      <c r="T926" s="45">
        <f>S926*(1/(1+$G926))^(1+$E926)*(1+T$7)^$D926*(T908/S908)^$E926*((T908+T917)/(S908+S917))^($F926*(1+$E926))</f>
        <v/>
      </c>
      <c r="U926" s="45">
        <f>T926*(1/(1+$G926))^(1+$E926)*(1+U$7)^$D926*(U908/T908)^$E926*((U908+U917)/(T908+T917))^($F926*(1+$E926))</f>
        <v/>
      </c>
      <c r="V926" s="45">
        <f>U926*(1/(1+$G926))^(1+$E926)*(1+V$7)^$D926*(V908/U908)^$E926*((V908+V917)/(U908+U917))^($F926*(1+$E926))</f>
        <v/>
      </c>
      <c r="W926" s="45">
        <f>V926*(1/(1+$G926))^(1+$E926)*(1+W$7)^$D926*(W908/V908)^$E926*((W908+W917)/(V908+V917))^($F926*(1+$E926))</f>
        <v/>
      </c>
      <c r="X926" s="45">
        <f>W926*(1/(1+$G926))^(1+$E926)*(1+X$7)^$D926*(X908/W908)^$E926*((X908+X917)/(W908+W917))^($F926*(1+$E926))</f>
        <v/>
      </c>
      <c r="Y926" s="45">
        <f>X926*(1/(1+$G926))^(1+$E926)*(1+Y$7)^$D926*(Y908/X908)^$E926*((Y908+Y917)/(X908+X917))^($F926*(1+$E926))</f>
        <v/>
      </c>
      <c r="Z926" s="45">
        <f>Y926*(1/(1+$G926))^(1+$E926)*(1+Z$7)^$D926*(Z908/Y908)^$E926*((Z908+Z917)/(Y908+Y917))^($F926*(1+$E926))</f>
        <v/>
      </c>
      <c r="AA926" s="45">
        <f>Z926*(1/(1+$G926))^(1+$E926)*(1+AA$7)^$D926*(AA908/Z908)^$E926*((AA908+AA917)/(Z908+Z917))^($F926*(1+$E926))</f>
        <v/>
      </c>
      <c r="AB926" s="45">
        <f>AA926*(1/(1+$G926))^(1+$E926)*(1+AB$7)^$D926*(AB908/AA908)^$E926*((AB908+AB917)/(AA908+AA917))^($F926*(1+$E926))</f>
        <v/>
      </c>
      <c r="AC926" s="45">
        <f>AB926*(1/(1+$G926))^(1+$E926)*(1+AC$7)^$D926*(AC908/AB908)^$E926*((AC908+AC917)/(AB908+AB917))^($F926*(1+$E926))</f>
        <v/>
      </c>
      <c r="AD926" s="46">
        <f>FUELUSE(AC926,AD908,AC908,AD917,AC917,AD$7,$D926,$E926,$F926,$G926)</f>
        <v/>
      </c>
      <c r="AF926" s="11">
        <f>LOWER(Settings!$C$4)&amp;".mit."&amp;$A926&amp;IF($C926="","","."&amp;$C926&amp;"."&amp;$B926)&amp;IF(INDEX(Variables!$D$5:$D$105,MATCH($A926,Variables!$A$5:$A$105,0))="","","."&amp;INDEX(Variables!$D$5:$D$105,MATCH($A926,Variables!$A$5:$A$105,0)))&amp;"."&amp;AF$5</f>
        <v/>
      </c>
      <c r="AG926" s="44">
        <f>INDEX(Inputs!$U$5:$U$132,MATCH($B926&amp;"|"&amp;$C926,Inputs!$A$5:$A$132,0))</f>
        <v/>
      </c>
      <c r="AH926" s="45">
        <f>AG926*(1/(1+$G926))^(1+$E926)*(1+AH$7)^$D926*(AH908/AG908)^$E926*((AH908+AH917)/(AG908+AG917))^($F926*(1+$E926))</f>
        <v/>
      </c>
      <c r="AI926" s="45">
        <f>AH926*(1/(1+$G926))^(1+$E926)*(1+AI$7)^$D926*(AI908/AH908)^$E926*((AI908+AI917)/(AH908+AH917))^($F926*(1+$E926))</f>
        <v/>
      </c>
      <c r="AJ926" s="45">
        <f>AI926*(1/(1+$G926))^(1+$E926)*(1+AJ$7)^$D926*(AJ908/AI908)^$E926*((AJ908+AJ917)/(AI908+AI917))^($F926*(1+$E926))</f>
        <v/>
      </c>
      <c r="AK926" s="45">
        <f>AJ926*(1/(1+$G926))^(1+$E926)*(1+AK$7)^$D926*(AK908/AJ908)^$E926*((AK908+AK917)/(AJ908+AJ917))^($F926*(1+$E926))</f>
        <v/>
      </c>
      <c r="AL926" s="45">
        <f>AK926*(1/(1+$G926))^(1+$E926)*(1+AL$7)^$D926*(AL908/AK908)^$E926*((AL908+AL917)/(AK908+AK917))^($F926*(1+$E926))</f>
        <v/>
      </c>
      <c r="AM926" s="45">
        <f>AL926*(1/(1+$G926))^(1+$E926)*(1+AM$7)^$D926*(AM908/AL908)^$E926*((AM908+AM917)/(AL908+AL917))^($F926*(1+$E926))</f>
        <v/>
      </c>
      <c r="AN926" s="45">
        <f>AM926*(1/(1+$G926))^(1+$E926)*(1+AN$7)^$D926*(AN908/AM908)^$E926*((AN908+AN917)/(AM908+AM917))^($F926*(1+$E926))</f>
        <v/>
      </c>
      <c r="AO926" s="45">
        <f>AN926*(1/(1+$G926))^(1+$E926)*(1+AO$7)^$D926*(AO908/AN908)^$E926*((AO908+AO917)/(AN908+AN917))^($F926*(1+$E926))</f>
        <v/>
      </c>
      <c r="AP926" s="45">
        <f>AO926*(1/(1+$G926))^(1+$E926)*(1+AP$7)^$D926*(AP908/AO908)^$E926*((AP908+AP917)/(AO908+AO917))^($F926*(1+$E926))</f>
        <v/>
      </c>
      <c r="AQ926" s="45">
        <f>AP926*(1/(1+$G926))^(1+$E926)*(1+AQ$7)^$D926*(AQ908/AP908)^$E926*((AQ908+AQ917)/(AP908+AP917))^($F926*(1+$E926))</f>
        <v/>
      </c>
      <c r="AR926" s="45">
        <f>AQ926*(1/(1+$G926))^(1+$E926)*(1+AR$7)^$D926*(AR908/AQ908)^$E926*((AR908+AR917)/(AQ908+AQ917))^($F926*(1+$E926))</f>
        <v/>
      </c>
      <c r="AS926" s="45">
        <f>AR926*(1/(1+$G926))^(1+$E926)*(1+AS$7)^$D926*(AS908/AR908)^$E926*((AS908+AS917)/(AR908+AR917))^($F926*(1+$E926))</f>
        <v/>
      </c>
      <c r="AT926" s="45">
        <f>AS926*(1/(1+$G926))^(1+$E926)*(1+AT$7)^$D926*(AT908/AS908)^$E926*((AT908+AT917)/(AS908+AS917))^($F926*(1+$E926))</f>
        <v/>
      </c>
      <c r="AU926" s="45">
        <f>AT926*(1/(1+$G926))^(1+$E926)*(1+AU$7)^$D926*(AU908/AT908)^$E926*((AU908+AU917)/(AT908+AT917))^($F926*(1+$E926))</f>
        <v/>
      </c>
      <c r="AV926" s="45">
        <f>AU926*(1/(1+$G926))^(1+$E926)*(1+AV$7)^$D926*(AV908/AU908)^$E926*((AV908+AV917)/(AU908+AU917))^($F926*(1+$E926))</f>
        <v/>
      </c>
      <c r="AW926" s="45">
        <f>AV926*(1/(1+$G926))^(1+$E926)*(1+AW$7)^$D926*(AW908/AV908)^$E926*((AW908+AW917)/(AV908+AV917))^($F926*(1+$E926))</f>
        <v/>
      </c>
      <c r="AX926" s="45">
        <f>AW926*(1/(1+$G926))^(1+$E926)*(1+AX$7)^$D926*(AX908/AW908)^$E926*((AX908+AX917)/(AW908+AW917))^($F926*(1+$E926))</f>
        <v/>
      </c>
      <c r="AY926" s="46">
        <f>FUELUSE(AX926,AY908,AX908,AY917,AX917,AY$7,$D926,$E926,$F926,$G926)</f>
        <v/>
      </c>
    </row>
    <row r="927" hidden="1" outlineLevel="2">
      <c r="A927" s="14" t="inlineStr">
        <is>
          <t>ener</t>
        </is>
      </c>
      <c r="B927" s="14" t="inlineStr">
        <is>
          <t>oop</t>
        </is>
      </c>
      <c r="C927" s="14" t="inlineStr">
        <is>
          <t>foo</t>
        </is>
      </c>
      <c r="D927" s="37">
        <f>INDEX(Inputs!$N$5:$N$132,MATCH($B927&amp;"|"&amp;$C927,Inputs!$A$5:$A$132,0))</f>
        <v/>
      </c>
      <c r="E927" s="37">
        <f>INDEX(Inputs!$O$5:$O$132,MATCH($B927&amp;"|"&amp;$C927,Inputs!$A$5:$A$132,0))</f>
        <v/>
      </c>
      <c r="F927" s="37">
        <f>INDEX(Inputs!$P$5:$P$132,MATCH($B927&amp;"|"&amp;$C927,Inputs!$A$5:$A$132,0))</f>
        <v/>
      </c>
      <c r="G927" s="37">
        <f>INDEX(Inputs!$Q$5:$Q$132,MATCH($B927&amp;"|"&amp;$C927,Inputs!$A$5:$A$132,0))</f>
        <v/>
      </c>
      <c r="H927" s="14">
        <f>INDEX(Variables!$B$5:$B$105,MATCH($A927,Variables!$A$5:$A$105,0))&amp;IF($C927="",""," | "&amp;INDEX(Mapping!$B$5:$B$26,MATCH($C927,Mapping!$A$5:$A$26,0))&amp;" | "&amp;INDEX(Mapping!$B$30:$B$41,MATCH($B927,Mapping!$A$30:$A$41,0)))</f>
        <v/>
      </c>
      <c r="I927" s="14">
        <f>INDEX(Variables!$C$5:$C$105,MATCH($A927,Variables!$A$5:$A$105,0))</f>
        <v/>
      </c>
      <c r="J927" s="14">
        <f>INDEX(Variables!$E$5:$E$105,MATCH($A927,Variables!$A$5:$A$105,0))</f>
        <v/>
      </c>
      <c r="K927" s="11">
        <f>LOWER(Settings!$C$4)&amp;".mit."&amp;$A927&amp;IF($C927="","","."&amp;$C927&amp;"."&amp;$B927)&amp;IF(INDEX(Variables!$D$5:$D$105,MATCH($A927,Variables!$A$5:$A$105,0))="","","."&amp;INDEX(Variables!$D$5:$D$105,MATCH($A927,Variables!$A$5:$A$105,0)))&amp;"."&amp;K$5</f>
        <v/>
      </c>
      <c r="L927" s="44">
        <f>INDEX(Inputs!$U$5:$U$132,MATCH($B927&amp;"|"&amp;$C927,Inputs!$A$5:$A$132,0))</f>
        <v/>
      </c>
      <c r="M927" s="45">
        <f>L927*(1/(1+$G927))^(1+$E927)*(1+M$7)^$D927*(M909/L909)^$E927*((M909+M918)/(L909+L918))^($F927*(1+$E927))</f>
        <v/>
      </c>
      <c r="N927" s="45">
        <f>M927*(1/(1+$G927))^(1+$E927)*(1+N$7)^$D927*(N909/M909)^$E927*((N909+N918)/(M909+M918))^($F927*(1+$E927))</f>
        <v/>
      </c>
      <c r="O927" s="45">
        <f>N927*(1/(1+$G927))^(1+$E927)*(1+O$7)^$D927*(O909/N909)^$E927*((O909+O918)/(N909+N918))^($F927*(1+$E927))</f>
        <v/>
      </c>
      <c r="P927" s="45">
        <f>O927*(1/(1+$G927))^(1+$E927)*(1+P$7)^$D927*(P909/O909)^$E927*((P909+P918)/(O909+O918))^($F927*(1+$E927))</f>
        <v/>
      </c>
      <c r="Q927" s="45">
        <f>P927*(1/(1+$G927))^(1+$E927)*(1+Q$7)^$D927*(Q909/P909)^$E927*((Q909+Q918)/(P909+P918))^($F927*(1+$E927))</f>
        <v/>
      </c>
      <c r="R927" s="45">
        <f>Q927*(1/(1+$G927))^(1+$E927)*(1+R$7)^$D927*(R909/Q909)^$E927*((R909+R918)/(Q909+Q918))^($F927*(1+$E927))</f>
        <v/>
      </c>
      <c r="S927" s="45">
        <f>R927*(1/(1+$G927))^(1+$E927)*(1+S$7)^$D927*(S909/R909)^$E927*((S909+S918)/(R909+R918))^($F927*(1+$E927))</f>
        <v/>
      </c>
      <c r="T927" s="45">
        <f>S927*(1/(1+$G927))^(1+$E927)*(1+T$7)^$D927*(T909/S909)^$E927*((T909+T918)/(S909+S918))^($F927*(1+$E927))</f>
        <v/>
      </c>
      <c r="U927" s="45">
        <f>T927*(1/(1+$G927))^(1+$E927)*(1+U$7)^$D927*(U909/T909)^$E927*((U909+U918)/(T909+T918))^($F927*(1+$E927))</f>
        <v/>
      </c>
      <c r="V927" s="45">
        <f>U927*(1/(1+$G927))^(1+$E927)*(1+V$7)^$D927*(V909/U909)^$E927*((V909+V918)/(U909+U918))^($F927*(1+$E927))</f>
        <v/>
      </c>
      <c r="W927" s="45">
        <f>V927*(1/(1+$G927))^(1+$E927)*(1+W$7)^$D927*(W909/V909)^$E927*((W909+W918)/(V909+V918))^($F927*(1+$E927))</f>
        <v/>
      </c>
      <c r="X927" s="45">
        <f>W927*(1/(1+$G927))^(1+$E927)*(1+X$7)^$D927*(X909/W909)^$E927*((X909+X918)/(W909+W918))^($F927*(1+$E927))</f>
        <v/>
      </c>
      <c r="Y927" s="45">
        <f>X927*(1/(1+$G927))^(1+$E927)*(1+Y$7)^$D927*(Y909/X909)^$E927*((Y909+Y918)/(X909+X918))^($F927*(1+$E927))</f>
        <v/>
      </c>
      <c r="Z927" s="45">
        <f>Y927*(1/(1+$G927))^(1+$E927)*(1+Z$7)^$D927*(Z909/Y909)^$E927*((Z909+Z918)/(Y909+Y918))^($F927*(1+$E927))</f>
        <v/>
      </c>
      <c r="AA927" s="45">
        <f>Z927*(1/(1+$G927))^(1+$E927)*(1+AA$7)^$D927*(AA909/Z909)^$E927*((AA909+AA918)/(Z909+Z918))^($F927*(1+$E927))</f>
        <v/>
      </c>
      <c r="AB927" s="45">
        <f>AA927*(1/(1+$G927))^(1+$E927)*(1+AB$7)^$D927*(AB909/AA909)^$E927*((AB909+AB918)/(AA909+AA918))^($F927*(1+$E927))</f>
        <v/>
      </c>
      <c r="AC927" s="45">
        <f>AB927*(1/(1+$G927))^(1+$E927)*(1+AC$7)^$D927*(AC909/AB909)^$E927*((AC909+AC918)/(AB909+AB918))^($F927*(1+$E927))</f>
        <v/>
      </c>
      <c r="AD927" s="46">
        <f>FUELUSE(AC927,AD909,AC909,AD918,AC918,AD$7,$D927,$E927,$F927,$G927)</f>
        <v/>
      </c>
      <c r="AF927" s="11">
        <f>LOWER(Settings!$C$4)&amp;".mit."&amp;$A927&amp;IF($C927="","","."&amp;$C927&amp;"."&amp;$B927)&amp;IF(INDEX(Variables!$D$5:$D$105,MATCH($A927,Variables!$A$5:$A$105,0))="","","."&amp;INDEX(Variables!$D$5:$D$105,MATCH($A927,Variables!$A$5:$A$105,0)))&amp;"."&amp;AF$5</f>
        <v/>
      </c>
      <c r="AG927" s="44">
        <f>INDEX(Inputs!$U$5:$U$132,MATCH($B927&amp;"|"&amp;$C927,Inputs!$A$5:$A$132,0))</f>
        <v/>
      </c>
      <c r="AH927" s="45">
        <f>AG927*(1/(1+$G927))^(1+$E927)*(1+AH$7)^$D927*(AH909/AG909)^$E927*((AH909+AH918)/(AG909+AG918))^($F927*(1+$E927))</f>
        <v/>
      </c>
      <c r="AI927" s="45">
        <f>AH927*(1/(1+$G927))^(1+$E927)*(1+AI$7)^$D927*(AI909/AH909)^$E927*((AI909+AI918)/(AH909+AH918))^($F927*(1+$E927))</f>
        <v/>
      </c>
      <c r="AJ927" s="45">
        <f>AI927*(1/(1+$G927))^(1+$E927)*(1+AJ$7)^$D927*(AJ909/AI909)^$E927*((AJ909+AJ918)/(AI909+AI918))^($F927*(1+$E927))</f>
        <v/>
      </c>
      <c r="AK927" s="45">
        <f>AJ927*(1/(1+$G927))^(1+$E927)*(1+AK$7)^$D927*(AK909/AJ909)^$E927*((AK909+AK918)/(AJ909+AJ918))^($F927*(1+$E927))</f>
        <v/>
      </c>
      <c r="AL927" s="45">
        <f>AK927*(1/(1+$G927))^(1+$E927)*(1+AL$7)^$D927*(AL909/AK909)^$E927*((AL909+AL918)/(AK909+AK918))^($F927*(1+$E927))</f>
        <v/>
      </c>
      <c r="AM927" s="45">
        <f>AL927*(1/(1+$G927))^(1+$E927)*(1+AM$7)^$D927*(AM909/AL909)^$E927*((AM909+AM918)/(AL909+AL918))^($F927*(1+$E927))</f>
        <v/>
      </c>
      <c r="AN927" s="45">
        <f>AM927*(1/(1+$G927))^(1+$E927)*(1+AN$7)^$D927*(AN909/AM909)^$E927*((AN909+AN918)/(AM909+AM918))^($F927*(1+$E927))</f>
        <v/>
      </c>
      <c r="AO927" s="45">
        <f>AN927*(1/(1+$G927))^(1+$E927)*(1+AO$7)^$D927*(AO909/AN909)^$E927*((AO909+AO918)/(AN909+AN918))^($F927*(1+$E927))</f>
        <v/>
      </c>
      <c r="AP927" s="45">
        <f>AO927*(1/(1+$G927))^(1+$E927)*(1+AP$7)^$D927*(AP909/AO909)^$E927*((AP909+AP918)/(AO909+AO918))^($F927*(1+$E927))</f>
        <v/>
      </c>
      <c r="AQ927" s="45">
        <f>AP927*(1/(1+$G927))^(1+$E927)*(1+AQ$7)^$D927*(AQ909/AP909)^$E927*((AQ909+AQ918)/(AP909+AP918))^($F927*(1+$E927))</f>
        <v/>
      </c>
      <c r="AR927" s="45">
        <f>AQ927*(1/(1+$G927))^(1+$E927)*(1+AR$7)^$D927*(AR909/AQ909)^$E927*((AR909+AR918)/(AQ909+AQ918))^($F927*(1+$E927))</f>
        <v/>
      </c>
      <c r="AS927" s="45">
        <f>AR927*(1/(1+$G927))^(1+$E927)*(1+AS$7)^$D927*(AS909/AR909)^$E927*((AS909+AS918)/(AR909+AR918))^($F927*(1+$E927))</f>
        <v/>
      </c>
      <c r="AT927" s="45">
        <f>AS927*(1/(1+$G927))^(1+$E927)*(1+AT$7)^$D927*(AT909/AS909)^$E927*((AT909+AT918)/(AS909+AS918))^($F927*(1+$E927))</f>
        <v/>
      </c>
      <c r="AU927" s="45">
        <f>AT927*(1/(1+$G927))^(1+$E927)*(1+AU$7)^$D927*(AU909/AT909)^$E927*((AU909+AU918)/(AT909+AT918))^($F927*(1+$E927))</f>
        <v/>
      </c>
      <c r="AV927" s="45">
        <f>AU927*(1/(1+$G927))^(1+$E927)*(1+AV$7)^$D927*(AV909/AU909)^$E927*((AV909+AV918)/(AU909+AU918))^($F927*(1+$E927))</f>
        <v/>
      </c>
      <c r="AW927" s="45">
        <f>AV927*(1/(1+$G927))^(1+$E927)*(1+AW$7)^$D927*(AW909/AV909)^$E927*((AW909+AW918)/(AV909+AV918))^($F927*(1+$E927))</f>
        <v/>
      </c>
      <c r="AX927" s="45">
        <f>AW927*(1/(1+$G927))^(1+$E927)*(1+AX$7)^$D927*(AX909/AW909)^$E927*((AX909+AX918)/(AW909+AW918))^($F927*(1+$E927))</f>
        <v/>
      </c>
      <c r="AY927" s="46">
        <f>FUELUSE(AX927,AY909,AX909,AY918,AX918,AY$7,$D927,$E927,$F927,$G927)</f>
        <v/>
      </c>
    </row>
    <row r="928" hidden="1" outlineLevel="2">
      <c r="A928" s="14" t="inlineStr">
        <is>
          <t>ener</t>
        </is>
      </c>
      <c r="B928" s="14" t="inlineStr">
        <is>
          <t>bio</t>
        </is>
      </c>
      <c r="C928" s="14" t="inlineStr">
        <is>
          <t>foo</t>
        </is>
      </c>
      <c r="D928" s="37">
        <f>INDEX(Inputs!$N$5:$N$132,MATCH($B928&amp;"|"&amp;$C928,Inputs!$A$5:$A$132,0))</f>
        <v/>
      </c>
      <c r="E928" s="37">
        <f>INDEX(Inputs!$O$5:$O$132,MATCH($B928&amp;"|"&amp;$C928,Inputs!$A$5:$A$132,0))</f>
        <v/>
      </c>
      <c r="F928" s="37">
        <f>INDEX(Inputs!$P$5:$P$132,MATCH($B928&amp;"|"&amp;$C928,Inputs!$A$5:$A$132,0))</f>
        <v/>
      </c>
      <c r="G928" s="37">
        <f>INDEX(Inputs!$Q$5:$Q$132,MATCH($B928&amp;"|"&amp;$C928,Inputs!$A$5:$A$132,0))</f>
        <v/>
      </c>
      <c r="H928" s="14">
        <f>INDEX(Variables!$B$5:$B$105,MATCH($A928,Variables!$A$5:$A$105,0))&amp;IF($C928="",""," | "&amp;INDEX(Mapping!$B$5:$B$26,MATCH($C928,Mapping!$A$5:$A$26,0))&amp;" | "&amp;INDEX(Mapping!$B$30:$B$41,MATCH($B928,Mapping!$A$30:$A$41,0)))</f>
        <v/>
      </c>
      <c r="I928" s="14">
        <f>INDEX(Variables!$C$5:$C$105,MATCH($A928,Variables!$A$5:$A$105,0))</f>
        <v/>
      </c>
      <c r="J928" s="14">
        <f>INDEX(Variables!$E$5:$E$105,MATCH($A928,Variables!$A$5:$A$105,0))</f>
        <v/>
      </c>
      <c r="K928" s="11">
        <f>LOWER(Settings!$C$4)&amp;".mit."&amp;$A928&amp;IF($C928="","","."&amp;$C928&amp;"."&amp;$B928)&amp;IF(INDEX(Variables!$D$5:$D$105,MATCH($A928,Variables!$A$5:$A$105,0))="","","."&amp;INDEX(Variables!$D$5:$D$105,MATCH($A928,Variables!$A$5:$A$105,0)))&amp;"."&amp;K$5</f>
        <v/>
      </c>
      <c r="L928" s="44">
        <f>INDEX(Inputs!$U$5:$U$132,MATCH($B928&amp;"|"&amp;$C928,Inputs!$A$5:$A$132,0))</f>
        <v/>
      </c>
      <c r="M928" s="45">
        <f>L928*(1/(1+$G928))^(1+$E928)*(1+M$7)^$D928*(M910/L910)^$E928*((M910+M919)/(L910+L919))^($F928*(1+$E928))</f>
        <v/>
      </c>
      <c r="N928" s="45">
        <f>M928*(1/(1+$G928))^(1+$E928)*(1+N$7)^$D928*(N910/M910)^$E928*((N910+N919)/(M910+M919))^($F928*(1+$E928))</f>
        <v/>
      </c>
      <c r="O928" s="45">
        <f>N928*(1/(1+$G928))^(1+$E928)*(1+O$7)^$D928*(O910/N910)^$E928*((O910+O919)/(N910+N919))^($F928*(1+$E928))</f>
        <v/>
      </c>
      <c r="P928" s="45">
        <f>O928*(1/(1+$G928))^(1+$E928)*(1+P$7)^$D928*(P910/O910)^$E928*((P910+P919)/(O910+O919))^($F928*(1+$E928))</f>
        <v/>
      </c>
      <c r="Q928" s="45">
        <f>P928*(1/(1+$G928))^(1+$E928)*(1+Q$7)^$D928*(Q910/P910)^$E928*((Q910+Q919)/(P910+P919))^($F928*(1+$E928))</f>
        <v/>
      </c>
      <c r="R928" s="45">
        <f>Q928*(1/(1+$G928))^(1+$E928)*(1+R$7)^$D928*(R910/Q910)^$E928*((R910+R919)/(Q910+Q919))^($F928*(1+$E928))</f>
        <v/>
      </c>
      <c r="S928" s="45">
        <f>R928*(1/(1+$G928))^(1+$E928)*(1+S$7)^$D928*(S910/R910)^$E928*((S910+S919)/(R910+R919))^($F928*(1+$E928))</f>
        <v/>
      </c>
      <c r="T928" s="45">
        <f>S928*(1/(1+$G928))^(1+$E928)*(1+T$7)^$D928*(T910/S910)^$E928*((T910+T919)/(S910+S919))^($F928*(1+$E928))</f>
        <v/>
      </c>
      <c r="U928" s="45">
        <f>T928*(1/(1+$G928))^(1+$E928)*(1+U$7)^$D928*(U910/T910)^$E928*((U910+U919)/(T910+T919))^($F928*(1+$E928))</f>
        <v/>
      </c>
      <c r="V928" s="45">
        <f>U928*(1/(1+$G928))^(1+$E928)*(1+V$7)^$D928*(V910/U910)^$E928*((V910+V919)/(U910+U919))^($F928*(1+$E928))</f>
        <v/>
      </c>
      <c r="W928" s="45">
        <f>V928*(1/(1+$G928))^(1+$E928)*(1+W$7)^$D928*(W910/V910)^$E928*((W910+W919)/(V910+V919))^($F928*(1+$E928))</f>
        <v/>
      </c>
      <c r="X928" s="45">
        <f>W928*(1/(1+$G928))^(1+$E928)*(1+X$7)^$D928*(X910/W910)^$E928*((X910+X919)/(W910+W919))^($F928*(1+$E928))</f>
        <v/>
      </c>
      <c r="Y928" s="45">
        <f>X928*(1/(1+$G928))^(1+$E928)*(1+Y$7)^$D928*(Y910/X910)^$E928*((Y910+Y919)/(X910+X919))^($F928*(1+$E928))</f>
        <v/>
      </c>
      <c r="Z928" s="45">
        <f>Y928*(1/(1+$G928))^(1+$E928)*(1+Z$7)^$D928*(Z910/Y910)^$E928*((Z910+Z919)/(Y910+Y919))^($F928*(1+$E928))</f>
        <v/>
      </c>
      <c r="AA928" s="45">
        <f>Z928*(1/(1+$G928))^(1+$E928)*(1+AA$7)^$D928*(AA910/Z910)^$E928*((AA910+AA919)/(Z910+Z919))^($F928*(1+$E928))</f>
        <v/>
      </c>
      <c r="AB928" s="45">
        <f>AA928*(1/(1+$G928))^(1+$E928)*(1+AB$7)^$D928*(AB910/AA910)^$E928*((AB910+AB919)/(AA910+AA919))^($F928*(1+$E928))</f>
        <v/>
      </c>
      <c r="AC928" s="45">
        <f>AB928*(1/(1+$G928))^(1+$E928)*(1+AC$7)^$D928*(AC910/AB910)^$E928*((AC910+AC919)/(AB910+AB919))^($F928*(1+$E928))</f>
        <v/>
      </c>
      <c r="AD928" s="46">
        <f>FUELUSE(AC928,AD910,AC910,AD919,AC919,AD$7,$D928,$E928,$F928,$G928)</f>
        <v/>
      </c>
      <c r="AF928" s="11">
        <f>LOWER(Settings!$C$4)&amp;".mit."&amp;$A928&amp;IF($C928="","","."&amp;$C928&amp;"."&amp;$B928)&amp;IF(INDEX(Variables!$D$5:$D$105,MATCH($A928,Variables!$A$5:$A$105,0))="","","."&amp;INDEX(Variables!$D$5:$D$105,MATCH($A928,Variables!$A$5:$A$105,0)))&amp;"."&amp;AF$5</f>
        <v/>
      </c>
      <c r="AG928" s="44">
        <f>INDEX(Inputs!$U$5:$U$132,MATCH($B928&amp;"|"&amp;$C928,Inputs!$A$5:$A$132,0))</f>
        <v/>
      </c>
      <c r="AH928" s="45">
        <f>AG928*(1/(1+$G928))^(1+$E928)*(1+AH$7)^$D928*(AH910/AG910)^$E928*((AH910+AH919)/(AG910+AG919))^($F928*(1+$E928))</f>
        <v/>
      </c>
      <c r="AI928" s="45">
        <f>AH928*(1/(1+$G928))^(1+$E928)*(1+AI$7)^$D928*(AI910/AH910)^$E928*((AI910+AI919)/(AH910+AH919))^($F928*(1+$E928))</f>
        <v/>
      </c>
      <c r="AJ928" s="45">
        <f>AI928*(1/(1+$G928))^(1+$E928)*(1+AJ$7)^$D928*(AJ910/AI910)^$E928*((AJ910+AJ919)/(AI910+AI919))^($F928*(1+$E928))</f>
        <v/>
      </c>
      <c r="AK928" s="45">
        <f>AJ928*(1/(1+$G928))^(1+$E928)*(1+AK$7)^$D928*(AK910/AJ910)^$E928*((AK910+AK919)/(AJ910+AJ919))^($F928*(1+$E928))</f>
        <v/>
      </c>
      <c r="AL928" s="45">
        <f>AK928*(1/(1+$G928))^(1+$E928)*(1+AL$7)^$D928*(AL910/AK910)^$E928*((AL910+AL919)/(AK910+AK919))^($F928*(1+$E928))</f>
        <v/>
      </c>
      <c r="AM928" s="45">
        <f>AL928*(1/(1+$G928))^(1+$E928)*(1+AM$7)^$D928*(AM910/AL910)^$E928*((AM910+AM919)/(AL910+AL919))^($F928*(1+$E928))</f>
        <v/>
      </c>
      <c r="AN928" s="45">
        <f>AM928*(1/(1+$G928))^(1+$E928)*(1+AN$7)^$D928*(AN910/AM910)^$E928*((AN910+AN919)/(AM910+AM919))^($F928*(1+$E928))</f>
        <v/>
      </c>
      <c r="AO928" s="45">
        <f>AN928*(1/(1+$G928))^(1+$E928)*(1+AO$7)^$D928*(AO910/AN910)^$E928*((AO910+AO919)/(AN910+AN919))^($F928*(1+$E928))</f>
        <v/>
      </c>
      <c r="AP928" s="45">
        <f>AO928*(1/(1+$G928))^(1+$E928)*(1+AP$7)^$D928*(AP910/AO910)^$E928*((AP910+AP919)/(AO910+AO919))^($F928*(1+$E928))</f>
        <v/>
      </c>
      <c r="AQ928" s="45">
        <f>AP928*(1/(1+$G928))^(1+$E928)*(1+AQ$7)^$D928*(AQ910/AP910)^$E928*((AQ910+AQ919)/(AP910+AP919))^($F928*(1+$E928))</f>
        <v/>
      </c>
      <c r="AR928" s="45">
        <f>AQ928*(1/(1+$G928))^(1+$E928)*(1+AR$7)^$D928*(AR910/AQ910)^$E928*((AR910+AR919)/(AQ910+AQ919))^($F928*(1+$E928))</f>
        <v/>
      </c>
      <c r="AS928" s="45">
        <f>AR928*(1/(1+$G928))^(1+$E928)*(1+AS$7)^$D928*(AS910/AR910)^$E928*((AS910+AS919)/(AR910+AR919))^($F928*(1+$E928))</f>
        <v/>
      </c>
      <c r="AT928" s="45">
        <f>AS928*(1/(1+$G928))^(1+$E928)*(1+AT$7)^$D928*(AT910/AS910)^$E928*((AT910+AT919)/(AS910+AS919))^($F928*(1+$E928))</f>
        <v/>
      </c>
      <c r="AU928" s="45">
        <f>AT928*(1/(1+$G928))^(1+$E928)*(1+AU$7)^$D928*(AU910/AT910)^$E928*((AU910+AU919)/(AT910+AT919))^($F928*(1+$E928))</f>
        <v/>
      </c>
      <c r="AV928" s="45">
        <f>AU928*(1/(1+$G928))^(1+$E928)*(1+AV$7)^$D928*(AV910/AU910)^$E928*((AV910+AV919)/(AU910+AU919))^($F928*(1+$E928))</f>
        <v/>
      </c>
      <c r="AW928" s="45">
        <f>AV928*(1/(1+$G928))^(1+$E928)*(1+AW$7)^$D928*(AW910/AV910)^$E928*((AW910+AW919)/(AV910+AV919))^($F928*(1+$E928))</f>
        <v/>
      </c>
      <c r="AX928" s="45">
        <f>AW928*(1/(1+$G928))^(1+$E928)*(1+AX$7)^$D928*(AX910/AW910)^$E928*((AX910+AX919)/(AW910+AW919))^($F928*(1+$E928))</f>
        <v/>
      </c>
      <c r="AY928" s="46">
        <f>FUELUSE(AX928,AY910,AX910,AY919,AX919,AY$7,$D928,$E928,$F928,$G928)</f>
        <v/>
      </c>
    </row>
    <row r="929" hidden="1" outlineLevel="2"/>
    <row r="930" hidden="1" outlineLevel="2">
      <c r="A930" s="14" t="inlineStr">
        <is>
          <t>co2</t>
        </is>
      </c>
      <c r="B930" s="14" t="inlineStr">
        <is>
          <t>coa</t>
        </is>
      </c>
      <c r="C930" s="14" t="inlineStr">
        <is>
          <t>foo</t>
        </is>
      </c>
      <c r="D930" s="37">
        <f>INDEX(Inputs!$T$5:$T$132,MATCH($B930&amp;"|"&amp;$C930,Inputs!$A$5:$A$132,0))</f>
        <v/>
      </c>
      <c r="E930" s="36" t="n"/>
      <c r="F930" s="36" t="n"/>
      <c r="G930" s="36" t="n"/>
      <c r="H930" s="14">
        <f>INDEX(Variables!$B$5:$B$105,MATCH($A930,Variables!$A$5:$A$105,0))&amp;IF($C930="",""," | "&amp;INDEX(Mapping!$B$5:$B$26,MATCH($C930,Mapping!$A$5:$A$26,0))&amp;" | "&amp;INDEX(Mapping!$B$30:$B$41,MATCH($B930,Mapping!$A$30:$A$41,0)))</f>
        <v/>
      </c>
      <c r="I930" s="14">
        <f>INDEX(Variables!$C$5:$C$105,MATCH($A930,Variables!$A$5:$A$105,0))</f>
        <v/>
      </c>
      <c r="J930" s="14">
        <f>INDEX(Variables!$E$5:$E$105,MATCH($A930,Variables!$A$5:$A$105,0))</f>
        <v/>
      </c>
      <c r="K930" s="11">
        <f>LOWER(Settings!$C$4)&amp;".mit."&amp;$A930&amp;IF($C930="","","."&amp;$C930&amp;"."&amp;$B930)&amp;IF(INDEX(Variables!$D$5:$D$105,MATCH($A930,Variables!$A$5:$A$105,0))="","","."&amp;INDEX(Variables!$D$5:$D$105,MATCH($A930,Variables!$A$5:$A$105,0)))&amp;"."&amp;K$5</f>
        <v/>
      </c>
      <c r="L930" s="15">
        <f>L921*Settings!$C$13*$D930</f>
        <v/>
      </c>
      <c r="M930" s="16">
        <f>M921*Settings!$C$13*$D930</f>
        <v/>
      </c>
      <c r="N930" s="16">
        <f>N921*Settings!$C$13*$D930</f>
        <v/>
      </c>
      <c r="O930" s="16">
        <f>O921*Settings!$C$13*$D930</f>
        <v/>
      </c>
      <c r="P930" s="16">
        <f>P921*Settings!$C$13*$D930</f>
        <v/>
      </c>
      <c r="Q930" s="16">
        <f>Q921*Settings!$C$13*$D930</f>
        <v/>
      </c>
      <c r="R930" s="16">
        <f>R921*Settings!$C$13*$D930</f>
        <v/>
      </c>
      <c r="S930" s="16">
        <f>S921*Settings!$C$13*$D930</f>
        <v/>
      </c>
      <c r="T930" s="16">
        <f>T921*Settings!$C$13*$D930</f>
        <v/>
      </c>
      <c r="U930" s="16">
        <f>U921*Settings!$C$13*$D930</f>
        <v/>
      </c>
      <c r="V930" s="16">
        <f>V921*Settings!$C$13*$D930</f>
        <v/>
      </c>
      <c r="W930" s="16">
        <f>W921*Settings!$C$13*$D930</f>
        <v/>
      </c>
      <c r="X930" s="16">
        <f>X921*Settings!$C$13*$D930</f>
        <v/>
      </c>
      <c r="Y930" s="16">
        <f>Y921*Settings!$C$13*$D930</f>
        <v/>
      </c>
      <c r="Z930" s="16">
        <f>Z921*Settings!$C$13*$D930</f>
        <v/>
      </c>
      <c r="AA930" s="16">
        <f>AA921*Settings!$C$13*$D930</f>
        <v/>
      </c>
      <c r="AB930" s="16">
        <f>AB921*Settings!$C$13*$D930</f>
        <v/>
      </c>
      <c r="AC930" s="16">
        <f>AC921*Settings!$C$13*$D930</f>
        <v/>
      </c>
      <c r="AD930" s="47">
        <f>EMISSIONS(AD921,Settings!$C$13,$D930)</f>
        <v/>
      </c>
      <c r="AF930" s="11">
        <f>LOWER(Settings!$C$4)&amp;".mit."&amp;$A930&amp;IF($C930="","","."&amp;$C930&amp;"."&amp;$B930)&amp;IF(INDEX(Variables!$D$5:$D$105,MATCH($A930,Variables!$A$5:$A$105,0))="","","."&amp;INDEX(Variables!$D$5:$D$105,MATCH($A930,Variables!$A$5:$A$105,0)))&amp;"."&amp;AF$5</f>
        <v/>
      </c>
      <c r="AG930" s="15">
        <f>AG921*Settings!$C$13*$D930</f>
        <v/>
      </c>
      <c r="AH930" s="16">
        <f>AH921*Settings!$C$13*$D930</f>
        <v/>
      </c>
      <c r="AI930" s="16">
        <f>AI921*Settings!$C$13*$D930</f>
        <v/>
      </c>
      <c r="AJ930" s="16">
        <f>AJ921*Settings!$C$13*$D930</f>
        <v/>
      </c>
      <c r="AK930" s="16">
        <f>AK921*Settings!$C$13*$D930</f>
        <v/>
      </c>
      <c r="AL930" s="16">
        <f>AL921*Settings!$C$13*$D930</f>
        <v/>
      </c>
      <c r="AM930" s="16">
        <f>AM921*Settings!$C$13*$D930</f>
        <v/>
      </c>
      <c r="AN930" s="16">
        <f>AN921*Settings!$C$13*$D930</f>
        <v/>
      </c>
      <c r="AO930" s="16">
        <f>AO921*Settings!$C$13*$D930</f>
        <v/>
      </c>
      <c r="AP930" s="16">
        <f>AP921*Settings!$C$13*$D930</f>
        <v/>
      </c>
      <c r="AQ930" s="16">
        <f>AQ921*Settings!$C$13*$D930</f>
        <v/>
      </c>
      <c r="AR930" s="16">
        <f>AR921*Settings!$C$13*$D930</f>
        <v/>
      </c>
      <c r="AS930" s="16">
        <f>AS921*Settings!$C$13*$D930</f>
        <v/>
      </c>
      <c r="AT930" s="16">
        <f>AT921*Settings!$C$13*$D930</f>
        <v/>
      </c>
      <c r="AU930" s="16">
        <f>AU921*Settings!$C$13*$D930</f>
        <v/>
      </c>
      <c r="AV930" s="16">
        <f>AV921*Settings!$C$13*$D930</f>
        <v/>
      </c>
      <c r="AW930" s="16">
        <f>AW921*Settings!$C$13*$D930</f>
        <v/>
      </c>
      <c r="AX930" s="16">
        <f>AX921*Settings!$C$13*$D930</f>
        <v/>
      </c>
      <c r="AY930" s="47">
        <f>EMISSIONS(AY921,Settings!$C$13,$D930)</f>
        <v/>
      </c>
    </row>
    <row r="931" hidden="1" outlineLevel="2">
      <c r="A931" s="14" t="inlineStr">
        <is>
          <t>co2</t>
        </is>
      </c>
      <c r="B931" s="14" t="inlineStr">
        <is>
          <t>nga</t>
        </is>
      </c>
      <c r="C931" s="14" t="inlineStr">
        <is>
          <t>foo</t>
        </is>
      </c>
      <c r="D931" s="37">
        <f>INDEX(Inputs!$T$5:$T$132,MATCH($B931&amp;"|"&amp;$C931,Inputs!$A$5:$A$132,0))</f>
        <v/>
      </c>
      <c r="E931" s="36" t="n"/>
      <c r="F931" s="36" t="n"/>
      <c r="G931" s="36" t="n"/>
      <c r="H931" s="14">
        <f>INDEX(Variables!$B$5:$B$105,MATCH($A931,Variables!$A$5:$A$105,0))&amp;IF($C931="",""," | "&amp;INDEX(Mapping!$B$5:$B$26,MATCH($C931,Mapping!$A$5:$A$26,0))&amp;" | "&amp;INDEX(Mapping!$B$30:$B$41,MATCH($B931,Mapping!$A$30:$A$41,0)))</f>
        <v/>
      </c>
      <c r="I931" s="14">
        <f>INDEX(Variables!$C$5:$C$105,MATCH($A931,Variables!$A$5:$A$105,0))</f>
        <v/>
      </c>
      <c r="J931" s="14">
        <f>INDEX(Variables!$E$5:$E$105,MATCH($A931,Variables!$A$5:$A$105,0))</f>
        <v/>
      </c>
      <c r="K931" s="11">
        <f>LOWER(Settings!$C$4)&amp;".mit."&amp;$A931&amp;IF($C931="","","."&amp;$C931&amp;"."&amp;$B931)&amp;IF(INDEX(Variables!$D$5:$D$105,MATCH($A931,Variables!$A$5:$A$105,0))="","","."&amp;INDEX(Variables!$D$5:$D$105,MATCH($A931,Variables!$A$5:$A$105,0)))&amp;"."&amp;K$5</f>
        <v/>
      </c>
      <c r="L931" s="15">
        <f>L922*Settings!$C$13*$D931</f>
        <v/>
      </c>
      <c r="M931" s="16">
        <f>M922*Settings!$C$13*$D931</f>
        <v/>
      </c>
      <c r="N931" s="16">
        <f>N922*Settings!$C$13*$D931</f>
        <v/>
      </c>
      <c r="O931" s="16">
        <f>O922*Settings!$C$13*$D931</f>
        <v/>
      </c>
      <c r="P931" s="16">
        <f>P922*Settings!$C$13*$D931</f>
        <v/>
      </c>
      <c r="Q931" s="16">
        <f>Q922*Settings!$C$13*$D931</f>
        <v/>
      </c>
      <c r="R931" s="16">
        <f>R922*Settings!$C$13*$D931</f>
        <v/>
      </c>
      <c r="S931" s="16">
        <f>S922*Settings!$C$13*$D931</f>
        <v/>
      </c>
      <c r="T931" s="16">
        <f>T922*Settings!$C$13*$D931</f>
        <v/>
      </c>
      <c r="U931" s="16">
        <f>U922*Settings!$C$13*$D931</f>
        <v/>
      </c>
      <c r="V931" s="16">
        <f>V922*Settings!$C$13*$D931</f>
        <v/>
      </c>
      <c r="W931" s="16">
        <f>W922*Settings!$C$13*$D931</f>
        <v/>
      </c>
      <c r="X931" s="16">
        <f>X922*Settings!$C$13*$D931</f>
        <v/>
      </c>
      <c r="Y931" s="16">
        <f>Y922*Settings!$C$13*$D931</f>
        <v/>
      </c>
      <c r="Z931" s="16">
        <f>Z922*Settings!$C$13*$D931</f>
        <v/>
      </c>
      <c r="AA931" s="16">
        <f>AA922*Settings!$C$13*$D931</f>
        <v/>
      </c>
      <c r="AB931" s="16">
        <f>AB922*Settings!$C$13*$D931</f>
        <v/>
      </c>
      <c r="AC931" s="16">
        <f>AC922*Settings!$C$13*$D931</f>
        <v/>
      </c>
      <c r="AD931" s="47">
        <f>EMISSIONS(AD922,Settings!$C$13,$D931)</f>
        <v/>
      </c>
      <c r="AF931" s="11">
        <f>LOWER(Settings!$C$4)&amp;".mit."&amp;$A931&amp;IF($C931="","","."&amp;$C931&amp;"."&amp;$B931)&amp;IF(INDEX(Variables!$D$5:$D$105,MATCH($A931,Variables!$A$5:$A$105,0))="","","."&amp;INDEX(Variables!$D$5:$D$105,MATCH($A931,Variables!$A$5:$A$105,0)))&amp;"."&amp;AF$5</f>
        <v/>
      </c>
      <c r="AG931" s="15">
        <f>AG922*Settings!$C$13*$D931</f>
        <v/>
      </c>
      <c r="AH931" s="16">
        <f>AH922*Settings!$C$13*$D931</f>
        <v/>
      </c>
      <c r="AI931" s="16">
        <f>AI922*Settings!$C$13*$D931</f>
        <v/>
      </c>
      <c r="AJ931" s="16">
        <f>AJ922*Settings!$C$13*$D931</f>
        <v/>
      </c>
      <c r="AK931" s="16">
        <f>AK922*Settings!$C$13*$D931</f>
        <v/>
      </c>
      <c r="AL931" s="16">
        <f>AL922*Settings!$C$13*$D931</f>
        <v/>
      </c>
      <c r="AM931" s="16">
        <f>AM922*Settings!$C$13*$D931</f>
        <v/>
      </c>
      <c r="AN931" s="16">
        <f>AN922*Settings!$C$13*$D931</f>
        <v/>
      </c>
      <c r="AO931" s="16">
        <f>AO922*Settings!$C$13*$D931</f>
        <v/>
      </c>
      <c r="AP931" s="16">
        <f>AP922*Settings!$C$13*$D931</f>
        <v/>
      </c>
      <c r="AQ931" s="16">
        <f>AQ922*Settings!$C$13*$D931</f>
        <v/>
      </c>
      <c r="AR931" s="16">
        <f>AR922*Settings!$C$13*$D931</f>
        <v/>
      </c>
      <c r="AS931" s="16">
        <f>AS922*Settings!$C$13*$D931</f>
        <v/>
      </c>
      <c r="AT931" s="16">
        <f>AT922*Settings!$C$13*$D931</f>
        <v/>
      </c>
      <c r="AU931" s="16">
        <f>AU922*Settings!$C$13*$D931</f>
        <v/>
      </c>
      <c r="AV931" s="16">
        <f>AV922*Settings!$C$13*$D931</f>
        <v/>
      </c>
      <c r="AW931" s="16">
        <f>AW922*Settings!$C$13*$D931</f>
        <v/>
      </c>
      <c r="AX931" s="16">
        <f>AX922*Settings!$C$13*$D931</f>
        <v/>
      </c>
      <c r="AY931" s="47">
        <f>EMISSIONS(AY922,Settings!$C$13,$D931)</f>
        <v/>
      </c>
    </row>
    <row r="932" hidden="1" outlineLevel="2">
      <c r="A932" s="14" t="inlineStr">
        <is>
          <t>co2</t>
        </is>
      </c>
      <c r="B932" s="14" t="inlineStr">
        <is>
          <t>gso</t>
        </is>
      </c>
      <c r="C932" s="14" t="inlineStr">
        <is>
          <t>foo</t>
        </is>
      </c>
      <c r="D932" s="37">
        <f>INDEX(Inputs!$T$5:$T$132,MATCH($B932&amp;"|"&amp;$C932,Inputs!$A$5:$A$132,0))</f>
        <v/>
      </c>
      <c r="E932" s="36" t="n"/>
      <c r="F932" s="36" t="n"/>
      <c r="G932" s="36" t="n"/>
      <c r="H932" s="14">
        <f>INDEX(Variables!$B$5:$B$105,MATCH($A932,Variables!$A$5:$A$105,0))&amp;IF($C932="",""," | "&amp;INDEX(Mapping!$B$5:$B$26,MATCH($C932,Mapping!$A$5:$A$26,0))&amp;" | "&amp;INDEX(Mapping!$B$30:$B$41,MATCH($B932,Mapping!$A$30:$A$41,0)))</f>
        <v/>
      </c>
      <c r="I932" s="14">
        <f>INDEX(Variables!$C$5:$C$105,MATCH($A932,Variables!$A$5:$A$105,0))</f>
        <v/>
      </c>
      <c r="J932" s="14">
        <f>INDEX(Variables!$E$5:$E$105,MATCH($A932,Variables!$A$5:$A$105,0))</f>
        <v/>
      </c>
      <c r="K932" s="11">
        <f>LOWER(Settings!$C$4)&amp;".mit."&amp;$A932&amp;IF($C932="","","."&amp;$C932&amp;"."&amp;$B932)&amp;IF(INDEX(Variables!$D$5:$D$105,MATCH($A932,Variables!$A$5:$A$105,0))="","","."&amp;INDEX(Variables!$D$5:$D$105,MATCH($A932,Variables!$A$5:$A$105,0)))&amp;"."&amp;K$5</f>
        <v/>
      </c>
      <c r="L932" s="15">
        <f>L923*Settings!$C$13*$D932</f>
        <v/>
      </c>
      <c r="M932" s="16">
        <f>M923*Settings!$C$13*$D932</f>
        <v/>
      </c>
      <c r="N932" s="16">
        <f>N923*Settings!$C$13*$D932</f>
        <v/>
      </c>
      <c r="O932" s="16">
        <f>O923*Settings!$C$13*$D932</f>
        <v/>
      </c>
      <c r="P932" s="16">
        <f>P923*Settings!$C$13*$D932</f>
        <v/>
      </c>
      <c r="Q932" s="16">
        <f>Q923*Settings!$C$13*$D932</f>
        <v/>
      </c>
      <c r="R932" s="16">
        <f>R923*Settings!$C$13*$D932</f>
        <v/>
      </c>
      <c r="S932" s="16">
        <f>S923*Settings!$C$13*$D932</f>
        <v/>
      </c>
      <c r="T932" s="16">
        <f>T923*Settings!$C$13*$D932</f>
        <v/>
      </c>
      <c r="U932" s="16">
        <f>U923*Settings!$C$13*$D932</f>
        <v/>
      </c>
      <c r="V932" s="16">
        <f>V923*Settings!$C$13*$D932</f>
        <v/>
      </c>
      <c r="W932" s="16">
        <f>W923*Settings!$C$13*$D932</f>
        <v/>
      </c>
      <c r="X932" s="16">
        <f>X923*Settings!$C$13*$D932</f>
        <v/>
      </c>
      <c r="Y932" s="16">
        <f>Y923*Settings!$C$13*$D932</f>
        <v/>
      </c>
      <c r="Z932" s="16">
        <f>Z923*Settings!$C$13*$D932</f>
        <v/>
      </c>
      <c r="AA932" s="16">
        <f>AA923*Settings!$C$13*$D932</f>
        <v/>
      </c>
      <c r="AB932" s="16">
        <f>AB923*Settings!$C$13*$D932</f>
        <v/>
      </c>
      <c r="AC932" s="16">
        <f>AC923*Settings!$C$13*$D932</f>
        <v/>
      </c>
      <c r="AD932" s="47">
        <f>EMISSIONS(AD923,Settings!$C$13,$D932)</f>
        <v/>
      </c>
      <c r="AF932" s="11">
        <f>LOWER(Settings!$C$4)&amp;".mit."&amp;$A932&amp;IF($C932="","","."&amp;$C932&amp;"."&amp;$B932)&amp;IF(INDEX(Variables!$D$5:$D$105,MATCH($A932,Variables!$A$5:$A$105,0))="","","."&amp;INDEX(Variables!$D$5:$D$105,MATCH($A932,Variables!$A$5:$A$105,0)))&amp;"."&amp;AF$5</f>
        <v/>
      </c>
      <c r="AG932" s="15">
        <f>AG923*Settings!$C$13*$D932</f>
        <v/>
      </c>
      <c r="AH932" s="16">
        <f>AH923*Settings!$C$13*$D932</f>
        <v/>
      </c>
      <c r="AI932" s="16">
        <f>AI923*Settings!$C$13*$D932</f>
        <v/>
      </c>
      <c r="AJ932" s="16">
        <f>AJ923*Settings!$C$13*$D932</f>
        <v/>
      </c>
      <c r="AK932" s="16">
        <f>AK923*Settings!$C$13*$D932</f>
        <v/>
      </c>
      <c r="AL932" s="16">
        <f>AL923*Settings!$C$13*$D932</f>
        <v/>
      </c>
      <c r="AM932" s="16">
        <f>AM923*Settings!$C$13*$D932</f>
        <v/>
      </c>
      <c r="AN932" s="16">
        <f>AN923*Settings!$C$13*$D932</f>
        <v/>
      </c>
      <c r="AO932" s="16">
        <f>AO923*Settings!$C$13*$D932</f>
        <v/>
      </c>
      <c r="AP932" s="16">
        <f>AP923*Settings!$C$13*$D932</f>
        <v/>
      </c>
      <c r="AQ932" s="16">
        <f>AQ923*Settings!$C$13*$D932</f>
        <v/>
      </c>
      <c r="AR932" s="16">
        <f>AR923*Settings!$C$13*$D932</f>
        <v/>
      </c>
      <c r="AS932" s="16">
        <f>AS923*Settings!$C$13*$D932</f>
        <v/>
      </c>
      <c r="AT932" s="16">
        <f>AT923*Settings!$C$13*$D932</f>
        <v/>
      </c>
      <c r="AU932" s="16">
        <f>AU923*Settings!$C$13*$D932</f>
        <v/>
      </c>
      <c r="AV932" s="16">
        <f>AV923*Settings!$C$13*$D932</f>
        <v/>
      </c>
      <c r="AW932" s="16">
        <f>AW923*Settings!$C$13*$D932</f>
        <v/>
      </c>
      <c r="AX932" s="16">
        <f>AX923*Settings!$C$13*$D932</f>
        <v/>
      </c>
      <c r="AY932" s="47">
        <f>EMISSIONS(AY923,Settings!$C$13,$D932)</f>
        <v/>
      </c>
    </row>
    <row r="933" hidden="1" outlineLevel="2">
      <c r="A933" s="14" t="inlineStr">
        <is>
          <t>co2</t>
        </is>
      </c>
      <c r="B933" s="14" t="inlineStr">
        <is>
          <t>die</t>
        </is>
      </c>
      <c r="C933" s="14" t="inlineStr">
        <is>
          <t>foo</t>
        </is>
      </c>
      <c r="D933" s="37">
        <f>INDEX(Inputs!$T$5:$T$132,MATCH($B933&amp;"|"&amp;$C933,Inputs!$A$5:$A$132,0))</f>
        <v/>
      </c>
      <c r="E933" s="36" t="n"/>
      <c r="F933" s="36" t="n"/>
      <c r="G933" s="36" t="n"/>
      <c r="H933" s="14">
        <f>INDEX(Variables!$B$5:$B$105,MATCH($A933,Variables!$A$5:$A$105,0))&amp;IF($C933="",""," | "&amp;INDEX(Mapping!$B$5:$B$26,MATCH($C933,Mapping!$A$5:$A$26,0))&amp;" | "&amp;INDEX(Mapping!$B$30:$B$41,MATCH($B933,Mapping!$A$30:$A$41,0)))</f>
        <v/>
      </c>
      <c r="I933" s="14">
        <f>INDEX(Variables!$C$5:$C$105,MATCH($A933,Variables!$A$5:$A$105,0))</f>
        <v/>
      </c>
      <c r="J933" s="14">
        <f>INDEX(Variables!$E$5:$E$105,MATCH($A933,Variables!$A$5:$A$105,0))</f>
        <v/>
      </c>
      <c r="K933" s="11">
        <f>LOWER(Settings!$C$4)&amp;".mit."&amp;$A933&amp;IF($C933="","","."&amp;$C933&amp;"."&amp;$B933)&amp;IF(INDEX(Variables!$D$5:$D$105,MATCH($A933,Variables!$A$5:$A$105,0))="","","."&amp;INDEX(Variables!$D$5:$D$105,MATCH($A933,Variables!$A$5:$A$105,0)))&amp;"."&amp;K$5</f>
        <v/>
      </c>
      <c r="L933" s="15">
        <f>L924*Settings!$C$13*$D933</f>
        <v/>
      </c>
      <c r="M933" s="16">
        <f>M924*Settings!$C$13*$D933</f>
        <v/>
      </c>
      <c r="N933" s="16">
        <f>N924*Settings!$C$13*$D933</f>
        <v/>
      </c>
      <c r="O933" s="16">
        <f>O924*Settings!$C$13*$D933</f>
        <v/>
      </c>
      <c r="P933" s="16">
        <f>P924*Settings!$C$13*$D933</f>
        <v/>
      </c>
      <c r="Q933" s="16">
        <f>Q924*Settings!$C$13*$D933</f>
        <v/>
      </c>
      <c r="R933" s="16">
        <f>R924*Settings!$C$13*$D933</f>
        <v/>
      </c>
      <c r="S933" s="16">
        <f>S924*Settings!$C$13*$D933</f>
        <v/>
      </c>
      <c r="T933" s="16">
        <f>T924*Settings!$C$13*$D933</f>
        <v/>
      </c>
      <c r="U933" s="16">
        <f>U924*Settings!$C$13*$D933</f>
        <v/>
      </c>
      <c r="V933" s="16">
        <f>V924*Settings!$C$13*$D933</f>
        <v/>
      </c>
      <c r="W933" s="16">
        <f>W924*Settings!$C$13*$D933</f>
        <v/>
      </c>
      <c r="X933" s="16">
        <f>X924*Settings!$C$13*$D933</f>
        <v/>
      </c>
      <c r="Y933" s="16">
        <f>Y924*Settings!$C$13*$D933</f>
        <v/>
      </c>
      <c r="Z933" s="16">
        <f>Z924*Settings!$C$13*$D933</f>
        <v/>
      </c>
      <c r="AA933" s="16">
        <f>AA924*Settings!$C$13*$D933</f>
        <v/>
      </c>
      <c r="AB933" s="16">
        <f>AB924*Settings!$C$13*$D933</f>
        <v/>
      </c>
      <c r="AC933" s="16">
        <f>AC924*Settings!$C$13*$D933</f>
        <v/>
      </c>
      <c r="AD933" s="47">
        <f>EMISSIONS(AD924,Settings!$C$13,$D933)</f>
        <v/>
      </c>
      <c r="AF933" s="11">
        <f>LOWER(Settings!$C$4)&amp;".mit."&amp;$A933&amp;IF($C933="","","."&amp;$C933&amp;"."&amp;$B933)&amp;IF(INDEX(Variables!$D$5:$D$105,MATCH($A933,Variables!$A$5:$A$105,0))="","","."&amp;INDEX(Variables!$D$5:$D$105,MATCH($A933,Variables!$A$5:$A$105,0)))&amp;"."&amp;AF$5</f>
        <v/>
      </c>
      <c r="AG933" s="15">
        <f>AG924*Settings!$C$13*$D933</f>
        <v/>
      </c>
      <c r="AH933" s="16">
        <f>AH924*Settings!$C$13*$D933</f>
        <v/>
      </c>
      <c r="AI933" s="16">
        <f>AI924*Settings!$C$13*$D933</f>
        <v/>
      </c>
      <c r="AJ933" s="16">
        <f>AJ924*Settings!$C$13*$D933</f>
        <v/>
      </c>
      <c r="AK933" s="16">
        <f>AK924*Settings!$C$13*$D933</f>
        <v/>
      </c>
      <c r="AL933" s="16">
        <f>AL924*Settings!$C$13*$D933</f>
        <v/>
      </c>
      <c r="AM933" s="16">
        <f>AM924*Settings!$C$13*$D933</f>
        <v/>
      </c>
      <c r="AN933" s="16">
        <f>AN924*Settings!$C$13*$D933</f>
        <v/>
      </c>
      <c r="AO933" s="16">
        <f>AO924*Settings!$C$13*$D933</f>
        <v/>
      </c>
      <c r="AP933" s="16">
        <f>AP924*Settings!$C$13*$D933</f>
        <v/>
      </c>
      <c r="AQ933" s="16">
        <f>AQ924*Settings!$C$13*$D933</f>
        <v/>
      </c>
      <c r="AR933" s="16">
        <f>AR924*Settings!$C$13*$D933</f>
        <v/>
      </c>
      <c r="AS933" s="16">
        <f>AS924*Settings!$C$13*$D933</f>
        <v/>
      </c>
      <c r="AT933" s="16">
        <f>AT924*Settings!$C$13*$D933</f>
        <v/>
      </c>
      <c r="AU933" s="16">
        <f>AU924*Settings!$C$13*$D933</f>
        <v/>
      </c>
      <c r="AV933" s="16">
        <f>AV924*Settings!$C$13*$D933</f>
        <v/>
      </c>
      <c r="AW933" s="16">
        <f>AW924*Settings!$C$13*$D933</f>
        <v/>
      </c>
      <c r="AX933" s="16">
        <f>AX924*Settings!$C$13*$D933</f>
        <v/>
      </c>
      <c r="AY933" s="47">
        <f>EMISSIONS(AY924,Settings!$C$13,$D933)</f>
        <v/>
      </c>
    </row>
    <row r="934" hidden="1" outlineLevel="2">
      <c r="A934" s="14" t="inlineStr">
        <is>
          <t>co2</t>
        </is>
      </c>
      <c r="B934" s="14" t="inlineStr">
        <is>
          <t>lpg</t>
        </is>
      </c>
      <c r="C934" s="14" t="inlineStr">
        <is>
          <t>foo</t>
        </is>
      </c>
      <c r="D934" s="37">
        <f>INDEX(Inputs!$T$5:$T$132,MATCH($B934&amp;"|"&amp;$C934,Inputs!$A$5:$A$132,0))</f>
        <v/>
      </c>
      <c r="E934" s="36" t="n"/>
      <c r="F934" s="36" t="n"/>
      <c r="G934" s="36" t="n"/>
      <c r="H934" s="14">
        <f>INDEX(Variables!$B$5:$B$105,MATCH($A934,Variables!$A$5:$A$105,0))&amp;IF($C934="",""," | "&amp;INDEX(Mapping!$B$5:$B$26,MATCH($C934,Mapping!$A$5:$A$26,0))&amp;" | "&amp;INDEX(Mapping!$B$30:$B$41,MATCH($B934,Mapping!$A$30:$A$41,0)))</f>
        <v/>
      </c>
      <c r="I934" s="14">
        <f>INDEX(Variables!$C$5:$C$105,MATCH($A934,Variables!$A$5:$A$105,0))</f>
        <v/>
      </c>
      <c r="J934" s="14">
        <f>INDEX(Variables!$E$5:$E$105,MATCH($A934,Variables!$A$5:$A$105,0))</f>
        <v/>
      </c>
      <c r="K934" s="11">
        <f>LOWER(Settings!$C$4)&amp;".mit."&amp;$A934&amp;IF($C934="","","."&amp;$C934&amp;"."&amp;$B934)&amp;IF(INDEX(Variables!$D$5:$D$105,MATCH($A934,Variables!$A$5:$A$105,0))="","","."&amp;INDEX(Variables!$D$5:$D$105,MATCH($A934,Variables!$A$5:$A$105,0)))&amp;"."&amp;K$5</f>
        <v/>
      </c>
      <c r="L934" s="15">
        <f>L925*Settings!$C$13*$D934</f>
        <v/>
      </c>
      <c r="M934" s="16">
        <f>M925*Settings!$C$13*$D934</f>
        <v/>
      </c>
      <c r="N934" s="16">
        <f>N925*Settings!$C$13*$D934</f>
        <v/>
      </c>
      <c r="O934" s="16">
        <f>O925*Settings!$C$13*$D934</f>
        <v/>
      </c>
      <c r="P934" s="16">
        <f>P925*Settings!$C$13*$D934</f>
        <v/>
      </c>
      <c r="Q934" s="16">
        <f>Q925*Settings!$C$13*$D934</f>
        <v/>
      </c>
      <c r="R934" s="16">
        <f>R925*Settings!$C$13*$D934</f>
        <v/>
      </c>
      <c r="S934" s="16">
        <f>S925*Settings!$C$13*$D934</f>
        <v/>
      </c>
      <c r="T934" s="16">
        <f>T925*Settings!$C$13*$D934</f>
        <v/>
      </c>
      <c r="U934" s="16">
        <f>U925*Settings!$C$13*$D934</f>
        <v/>
      </c>
      <c r="V934" s="16">
        <f>V925*Settings!$C$13*$D934</f>
        <v/>
      </c>
      <c r="W934" s="16">
        <f>W925*Settings!$C$13*$D934</f>
        <v/>
      </c>
      <c r="X934" s="16">
        <f>X925*Settings!$C$13*$D934</f>
        <v/>
      </c>
      <c r="Y934" s="16">
        <f>Y925*Settings!$C$13*$D934</f>
        <v/>
      </c>
      <c r="Z934" s="16">
        <f>Z925*Settings!$C$13*$D934</f>
        <v/>
      </c>
      <c r="AA934" s="16">
        <f>AA925*Settings!$C$13*$D934</f>
        <v/>
      </c>
      <c r="AB934" s="16">
        <f>AB925*Settings!$C$13*$D934</f>
        <v/>
      </c>
      <c r="AC934" s="16">
        <f>AC925*Settings!$C$13*$D934</f>
        <v/>
      </c>
      <c r="AD934" s="47">
        <f>EMISSIONS(AD925,Settings!$C$13,$D934)</f>
        <v/>
      </c>
      <c r="AF934" s="11">
        <f>LOWER(Settings!$C$4)&amp;".mit."&amp;$A934&amp;IF($C934="","","."&amp;$C934&amp;"."&amp;$B934)&amp;IF(INDEX(Variables!$D$5:$D$105,MATCH($A934,Variables!$A$5:$A$105,0))="","","."&amp;INDEX(Variables!$D$5:$D$105,MATCH($A934,Variables!$A$5:$A$105,0)))&amp;"."&amp;AF$5</f>
        <v/>
      </c>
      <c r="AG934" s="15">
        <f>AG925*Settings!$C$13*$D934</f>
        <v/>
      </c>
      <c r="AH934" s="16">
        <f>AH925*Settings!$C$13*$D934</f>
        <v/>
      </c>
      <c r="AI934" s="16">
        <f>AI925*Settings!$C$13*$D934</f>
        <v/>
      </c>
      <c r="AJ934" s="16">
        <f>AJ925*Settings!$C$13*$D934</f>
        <v/>
      </c>
      <c r="AK934" s="16">
        <f>AK925*Settings!$C$13*$D934</f>
        <v/>
      </c>
      <c r="AL934" s="16">
        <f>AL925*Settings!$C$13*$D934</f>
        <v/>
      </c>
      <c r="AM934" s="16">
        <f>AM925*Settings!$C$13*$D934</f>
        <v/>
      </c>
      <c r="AN934" s="16">
        <f>AN925*Settings!$C$13*$D934</f>
        <v/>
      </c>
      <c r="AO934" s="16">
        <f>AO925*Settings!$C$13*$D934</f>
        <v/>
      </c>
      <c r="AP934" s="16">
        <f>AP925*Settings!$C$13*$D934</f>
        <v/>
      </c>
      <c r="AQ934" s="16">
        <f>AQ925*Settings!$C$13*$D934</f>
        <v/>
      </c>
      <c r="AR934" s="16">
        <f>AR925*Settings!$C$13*$D934</f>
        <v/>
      </c>
      <c r="AS934" s="16">
        <f>AS925*Settings!$C$13*$D934</f>
        <v/>
      </c>
      <c r="AT934" s="16">
        <f>AT925*Settings!$C$13*$D934</f>
        <v/>
      </c>
      <c r="AU934" s="16">
        <f>AU925*Settings!$C$13*$D934</f>
        <v/>
      </c>
      <c r="AV934" s="16">
        <f>AV925*Settings!$C$13*$D934</f>
        <v/>
      </c>
      <c r="AW934" s="16">
        <f>AW925*Settings!$C$13*$D934</f>
        <v/>
      </c>
      <c r="AX934" s="16">
        <f>AX925*Settings!$C$13*$D934</f>
        <v/>
      </c>
      <c r="AY934" s="47">
        <f>EMISSIONS(AY925,Settings!$C$13,$D934)</f>
        <v/>
      </c>
    </row>
    <row r="935" hidden="1" outlineLevel="2">
      <c r="A935" s="14" t="inlineStr">
        <is>
          <t>co2</t>
        </is>
      </c>
      <c r="B935" s="14" t="inlineStr">
        <is>
          <t>ker</t>
        </is>
      </c>
      <c r="C935" s="14" t="inlineStr">
        <is>
          <t>foo</t>
        </is>
      </c>
      <c r="D935" s="37">
        <f>INDEX(Inputs!$T$5:$T$132,MATCH($B935&amp;"|"&amp;$C935,Inputs!$A$5:$A$132,0))</f>
        <v/>
      </c>
      <c r="E935" s="36" t="n"/>
      <c r="F935" s="36" t="n"/>
      <c r="G935" s="36" t="n"/>
      <c r="H935" s="14">
        <f>INDEX(Variables!$B$5:$B$105,MATCH($A935,Variables!$A$5:$A$105,0))&amp;IF($C935="",""," | "&amp;INDEX(Mapping!$B$5:$B$26,MATCH($C935,Mapping!$A$5:$A$26,0))&amp;" | "&amp;INDEX(Mapping!$B$30:$B$41,MATCH($B935,Mapping!$A$30:$A$41,0)))</f>
        <v/>
      </c>
      <c r="I935" s="14">
        <f>INDEX(Variables!$C$5:$C$105,MATCH($A935,Variables!$A$5:$A$105,0))</f>
        <v/>
      </c>
      <c r="J935" s="14">
        <f>INDEX(Variables!$E$5:$E$105,MATCH($A935,Variables!$A$5:$A$105,0))</f>
        <v/>
      </c>
      <c r="K935" s="11">
        <f>LOWER(Settings!$C$4)&amp;".mit."&amp;$A935&amp;IF($C935="","","."&amp;$C935&amp;"."&amp;$B935)&amp;IF(INDEX(Variables!$D$5:$D$105,MATCH($A935,Variables!$A$5:$A$105,0))="","","."&amp;INDEX(Variables!$D$5:$D$105,MATCH($A935,Variables!$A$5:$A$105,0)))&amp;"."&amp;K$5</f>
        <v/>
      </c>
      <c r="L935" s="15">
        <f>L926*Settings!$C$13*$D935</f>
        <v/>
      </c>
      <c r="M935" s="16">
        <f>M926*Settings!$C$13*$D935</f>
        <v/>
      </c>
      <c r="N935" s="16">
        <f>N926*Settings!$C$13*$D935</f>
        <v/>
      </c>
      <c r="O935" s="16">
        <f>O926*Settings!$C$13*$D935</f>
        <v/>
      </c>
      <c r="P935" s="16">
        <f>P926*Settings!$C$13*$D935</f>
        <v/>
      </c>
      <c r="Q935" s="16">
        <f>Q926*Settings!$C$13*$D935</f>
        <v/>
      </c>
      <c r="R935" s="16">
        <f>R926*Settings!$C$13*$D935</f>
        <v/>
      </c>
      <c r="S935" s="16">
        <f>S926*Settings!$C$13*$D935</f>
        <v/>
      </c>
      <c r="T935" s="16">
        <f>T926*Settings!$C$13*$D935</f>
        <v/>
      </c>
      <c r="U935" s="16">
        <f>U926*Settings!$C$13*$D935</f>
        <v/>
      </c>
      <c r="V935" s="16">
        <f>V926*Settings!$C$13*$D935</f>
        <v/>
      </c>
      <c r="W935" s="16">
        <f>W926*Settings!$C$13*$D935</f>
        <v/>
      </c>
      <c r="X935" s="16">
        <f>X926*Settings!$C$13*$D935</f>
        <v/>
      </c>
      <c r="Y935" s="16">
        <f>Y926*Settings!$C$13*$D935</f>
        <v/>
      </c>
      <c r="Z935" s="16">
        <f>Z926*Settings!$C$13*$D935</f>
        <v/>
      </c>
      <c r="AA935" s="16">
        <f>AA926*Settings!$C$13*$D935</f>
        <v/>
      </c>
      <c r="AB935" s="16">
        <f>AB926*Settings!$C$13*$D935</f>
        <v/>
      </c>
      <c r="AC935" s="16">
        <f>AC926*Settings!$C$13*$D935</f>
        <v/>
      </c>
      <c r="AD935" s="47">
        <f>EMISSIONS(AD926,Settings!$C$13,$D935)</f>
        <v/>
      </c>
      <c r="AF935" s="11">
        <f>LOWER(Settings!$C$4)&amp;".mit."&amp;$A935&amp;IF($C935="","","."&amp;$C935&amp;"."&amp;$B935)&amp;IF(INDEX(Variables!$D$5:$D$105,MATCH($A935,Variables!$A$5:$A$105,0))="","","."&amp;INDEX(Variables!$D$5:$D$105,MATCH($A935,Variables!$A$5:$A$105,0)))&amp;"."&amp;AF$5</f>
        <v/>
      </c>
      <c r="AG935" s="15">
        <f>AG926*Settings!$C$13*$D935</f>
        <v/>
      </c>
      <c r="AH935" s="16">
        <f>AH926*Settings!$C$13*$D935</f>
        <v/>
      </c>
      <c r="AI935" s="16">
        <f>AI926*Settings!$C$13*$D935</f>
        <v/>
      </c>
      <c r="AJ935" s="16">
        <f>AJ926*Settings!$C$13*$D935</f>
        <v/>
      </c>
      <c r="AK935" s="16">
        <f>AK926*Settings!$C$13*$D935</f>
        <v/>
      </c>
      <c r="AL935" s="16">
        <f>AL926*Settings!$C$13*$D935</f>
        <v/>
      </c>
      <c r="AM935" s="16">
        <f>AM926*Settings!$C$13*$D935</f>
        <v/>
      </c>
      <c r="AN935" s="16">
        <f>AN926*Settings!$C$13*$D935</f>
        <v/>
      </c>
      <c r="AO935" s="16">
        <f>AO926*Settings!$C$13*$D935</f>
        <v/>
      </c>
      <c r="AP935" s="16">
        <f>AP926*Settings!$C$13*$D935</f>
        <v/>
      </c>
      <c r="AQ935" s="16">
        <f>AQ926*Settings!$C$13*$D935</f>
        <v/>
      </c>
      <c r="AR935" s="16">
        <f>AR926*Settings!$C$13*$D935</f>
        <v/>
      </c>
      <c r="AS935" s="16">
        <f>AS926*Settings!$C$13*$D935</f>
        <v/>
      </c>
      <c r="AT935" s="16">
        <f>AT926*Settings!$C$13*$D935</f>
        <v/>
      </c>
      <c r="AU935" s="16">
        <f>AU926*Settings!$C$13*$D935</f>
        <v/>
      </c>
      <c r="AV935" s="16">
        <f>AV926*Settings!$C$13*$D935</f>
        <v/>
      </c>
      <c r="AW935" s="16">
        <f>AW926*Settings!$C$13*$D935</f>
        <v/>
      </c>
      <c r="AX935" s="16">
        <f>AX926*Settings!$C$13*$D935</f>
        <v/>
      </c>
      <c r="AY935" s="47">
        <f>EMISSIONS(AY926,Settings!$C$13,$D935)</f>
        <v/>
      </c>
    </row>
    <row r="936" hidden="1" outlineLevel="2">
      <c r="A936" s="14" t="inlineStr">
        <is>
          <t>co2</t>
        </is>
      </c>
      <c r="B936" s="14" t="inlineStr">
        <is>
          <t>oop</t>
        </is>
      </c>
      <c r="C936" s="14" t="inlineStr">
        <is>
          <t>foo</t>
        </is>
      </c>
      <c r="D936" s="37">
        <f>INDEX(Inputs!$T$5:$T$132,MATCH($B936&amp;"|"&amp;$C936,Inputs!$A$5:$A$132,0))</f>
        <v/>
      </c>
      <c r="E936" s="36" t="n"/>
      <c r="F936" s="36" t="n"/>
      <c r="G936" s="36" t="n"/>
      <c r="H936" s="14">
        <f>INDEX(Variables!$B$5:$B$105,MATCH($A936,Variables!$A$5:$A$105,0))&amp;IF($C936="",""," | "&amp;INDEX(Mapping!$B$5:$B$26,MATCH($C936,Mapping!$A$5:$A$26,0))&amp;" | "&amp;INDEX(Mapping!$B$30:$B$41,MATCH($B936,Mapping!$A$30:$A$41,0)))</f>
        <v/>
      </c>
      <c r="I936" s="14">
        <f>INDEX(Variables!$C$5:$C$105,MATCH($A936,Variables!$A$5:$A$105,0))</f>
        <v/>
      </c>
      <c r="J936" s="14">
        <f>INDEX(Variables!$E$5:$E$105,MATCH($A936,Variables!$A$5:$A$105,0))</f>
        <v/>
      </c>
      <c r="K936" s="11">
        <f>LOWER(Settings!$C$4)&amp;".mit."&amp;$A936&amp;IF($C936="","","."&amp;$C936&amp;"."&amp;$B936)&amp;IF(INDEX(Variables!$D$5:$D$105,MATCH($A936,Variables!$A$5:$A$105,0))="","","."&amp;INDEX(Variables!$D$5:$D$105,MATCH($A936,Variables!$A$5:$A$105,0)))&amp;"."&amp;K$5</f>
        <v/>
      </c>
      <c r="L936" s="15">
        <f>L927*Settings!$C$13*$D936</f>
        <v/>
      </c>
      <c r="M936" s="16">
        <f>M927*Settings!$C$13*$D936</f>
        <v/>
      </c>
      <c r="N936" s="16">
        <f>N927*Settings!$C$13*$D936</f>
        <v/>
      </c>
      <c r="O936" s="16">
        <f>O927*Settings!$C$13*$D936</f>
        <v/>
      </c>
      <c r="P936" s="16">
        <f>P927*Settings!$C$13*$D936</f>
        <v/>
      </c>
      <c r="Q936" s="16">
        <f>Q927*Settings!$C$13*$D936</f>
        <v/>
      </c>
      <c r="R936" s="16">
        <f>R927*Settings!$C$13*$D936</f>
        <v/>
      </c>
      <c r="S936" s="16">
        <f>S927*Settings!$C$13*$D936</f>
        <v/>
      </c>
      <c r="T936" s="16">
        <f>T927*Settings!$C$13*$D936</f>
        <v/>
      </c>
      <c r="U936" s="16">
        <f>U927*Settings!$C$13*$D936</f>
        <v/>
      </c>
      <c r="V936" s="16">
        <f>V927*Settings!$C$13*$D936</f>
        <v/>
      </c>
      <c r="W936" s="16">
        <f>W927*Settings!$C$13*$D936</f>
        <v/>
      </c>
      <c r="X936" s="16">
        <f>X927*Settings!$C$13*$D936</f>
        <v/>
      </c>
      <c r="Y936" s="16">
        <f>Y927*Settings!$C$13*$D936</f>
        <v/>
      </c>
      <c r="Z936" s="16">
        <f>Z927*Settings!$C$13*$D936</f>
        <v/>
      </c>
      <c r="AA936" s="16">
        <f>AA927*Settings!$C$13*$D936</f>
        <v/>
      </c>
      <c r="AB936" s="16">
        <f>AB927*Settings!$C$13*$D936</f>
        <v/>
      </c>
      <c r="AC936" s="16">
        <f>AC927*Settings!$C$13*$D936</f>
        <v/>
      </c>
      <c r="AD936" s="47">
        <f>EMISSIONS(AD927,Settings!$C$13,$D936)</f>
        <v/>
      </c>
      <c r="AF936" s="11">
        <f>LOWER(Settings!$C$4)&amp;".mit."&amp;$A936&amp;IF($C936="","","."&amp;$C936&amp;"."&amp;$B936)&amp;IF(INDEX(Variables!$D$5:$D$105,MATCH($A936,Variables!$A$5:$A$105,0))="","","."&amp;INDEX(Variables!$D$5:$D$105,MATCH($A936,Variables!$A$5:$A$105,0)))&amp;"."&amp;AF$5</f>
        <v/>
      </c>
      <c r="AG936" s="15">
        <f>AG927*Settings!$C$13*$D936</f>
        <v/>
      </c>
      <c r="AH936" s="16">
        <f>AH927*Settings!$C$13*$D936</f>
        <v/>
      </c>
      <c r="AI936" s="16">
        <f>AI927*Settings!$C$13*$D936</f>
        <v/>
      </c>
      <c r="AJ936" s="16">
        <f>AJ927*Settings!$C$13*$D936</f>
        <v/>
      </c>
      <c r="AK936" s="16">
        <f>AK927*Settings!$C$13*$D936</f>
        <v/>
      </c>
      <c r="AL936" s="16">
        <f>AL927*Settings!$C$13*$D936</f>
        <v/>
      </c>
      <c r="AM936" s="16">
        <f>AM927*Settings!$C$13*$D936</f>
        <v/>
      </c>
      <c r="AN936" s="16">
        <f>AN927*Settings!$C$13*$D936</f>
        <v/>
      </c>
      <c r="AO936" s="16">
        <f>AO927*Settings!$C$13*$D936</f>
        <v/>
      </c>
      <c r="AP936" s="16">
        <f>AP927*Settings!$C$13*$D936</f>
        <v/>
      </c>
      <c r="AQ936" s="16">
        <f>AQ927*Settings!$C$13*$D936</f>
        <v/>
      </c>
      <c r="AR936" s="16">
        <f>AR927*Settings!$C$13*$D936</f>
        <v/>
      </c>
      <c r="AS936" s="16">
        <f>AS927*Settings!$C$13*$D936</f>
        <v/>
      </c>
      <c r="AT936" s="16">
        <f>AT927*Settings!$C$13*$D936</f>
        <v/>
      </c>
      <c r="AU936" s="16">
        <f>AU927*Settings!$C$13*$D936</f>
        <v/>
      </c>
      <c r="AV936" s="16">
        <f>AV927*Settings!$C$13*$D936</f>
        <v/>
      </c>
      <c r="AW936" s="16">
        <f>AW927*Settings!$C$13*$D936</f>
        <v/>
      </c>
      <c r="AX936" s="16">
        <f>AX927*Settings!$C$13*$D936</f>
        <v/>
      </c>
      <c r="AY936" s="47">
        <f>EMISSIONS(AY927,Settings!$C$13,$D936)</f>
        <v/>
      </c>
    </row>
    <row r="937" hidden="1" outlineLevel="2">
      <c r="A937" s="14" t="inlineStr">
        <is>
          <t>co2</t>
        </is>
      </c>
      <c r="B937" s="14" t="inlineStr">
        <is>
          <t>bio</t>
        </is>
      </c>
      <c r="C937" s="14" t="inlineStr">
        <is>
          <t>foo</t>
        </is>
      </c>
      <c r="D937" s="37">
        <f>INDEX(Inputs!$T$5:$T$132,MATCH($B937&amp;"|"&amp;$C937,Inputs!$A$5:$A$132,0))</f>
        <v/>
      </c>
      <c r="E937" s="36" t="n"/>
      <c r="F937" s="36" t="n"/>
      <c r="G937" s="36" t="n"/>
      <c r="H937" s="14">
        <f>INDEX(Variables!$B$5:$B$105,MATCH($A937,Variables!$A$5:$A$105,0))&amp;IF($C937="",""," | "&amp;INDEX(Mapping!$B$5:$B$26,MATCH($C937,Mapping!$A$5:$A$26,0))&amp;" | "&amp;INDEX(Mapping!$B$30:$B$41,MATCH($B937,Mapping!$A$30:$A$41,0)))</f>
        <v/>
      </c>
      <c r="I937" s="14">
        <f>INDEX(Variables!$C$5:$C$105,MATCH($A937,Variables!$A$5:$A$105,0))</f>
        <v/>
      </c>
      <c r="J937" s="14">
        <f>INDEX(Variables!$E$5:$E$105,MATCH($A937,Variables!$A$5:$A$105,0))</f>
        <v/>
      </c>
      <c r="K937" s="11">
        <f>LOWER(Settings!$C$4)&amp;".mit."&amp;$A937&amp;IF($C937="","","."&amp;$C937&amp;"."&amp;$B937)&amp;IF(INDEX(Variables!$D$5:$D$105,MATCH($A937,Variables!$A$5:$A$105,0))="","","."&amp;INDEX(Variables!$D$5:$D$105,MATCH($A937,Variables!$A$5:$A$105,0)))&amp;"."&amp;K$5</f>
        <v/>
      </c>
      <c r="L937" s="15">
        <f>L928*Settings!$C$13*$D937</f>
        <v/>
      </c>
      <c r="M937" s="16">
        <f>M928*Settings!$C$13*$D937</f>
        <v/>
      </c>
      <c r="N937" s="16">
        <f>N928*Settings!$C$13*$D937</f>
        <v/>
      </c>
      <c r="O937" s="16">
        <f>O928*Settings!$C$13*$D937</f>
        <v/>
      </c>
      <c r="P937" s="16">
        <f>P928*Settings!$C$13*$D937</f>
        <v/>
      </c>
      <c r="Q937" s="16">
        <f>Q928*Settings!$C$13*$D937</f>
        <v/>
      </c>
      <c r="R937" s="16">
        <f>R928*Settings!$C$13*$D937</f>
        <v/>
      </c>
      <c r="S937" s="16">
        <f>S928*Settings!$C$13*$D937</f>
        <v/>
      </c>
      <c r="T937" s="16">
        <f>T928*Settings!$C$13*$D937</f>
        <v/>
      </c>
      <c r="U937" s="16">
        <f>U928*Settings!$C$13*$D937</f>
        <v/>
      </c>
      <c r="V937" s="16">
        <f>V928*Settings!$C$13*$D937</f>
        <v/>
      </c>
      <c r="W937" s="16">
        <f>W928*Settings!$C$13*$D937</f>
        <v/>
      </c>
      <c r="X937" s="16">
        <f>X928*Settings!$C$13*$D937</f>
        <v/>
      </c>
      <c r="Y937" s="16">
        <f>Y928*Settings!$C$13*$D937</f>
        <v/>
      </c>
      <c r="Z937" s="16">
        <f>Z928*Settings!$C$13*$D937</f>
        <v/>
      </c>
      <c r="AA937" s="16">
        <f>AA928*Settings!$C$13*$D937</f>
        <v/>
      </c>
      <c r="AB937" s="16">
        <f>AB928*Settings!$C$13*$D937</f>
        <v/>
      </c>
      <c r="AC937" s="16">
        <f>AC928*Settings!$C$13*$D937</f>
        <v/>
      </c>
      <c r="AD937" s="47">
        <f>EMISSIONS(AD928,Settings!$C$13,$D937)</f>
        <v/>
      </c>
      <c r="AF937" s="11">
        <f>LOWER(Settings!$C$4)&amp;".mit."&amp;$A937&amp;IF($C937="","","."&amp;$C937&amp;"."&amp;$B937)&amp;IF(INDEX(Variables!$D$5:$D$105,MATCH($A937,Variables!$A$5:$A$105,0))="","","."&amp;INDEX(Variables!$D$5:$D$105,MATCH($A937,Variables!$A$5:$A$105,0)))&amp;"."&amp;AF$5</f>
        <v/>
      </c>
      <c r="AG937" s="15">
        <f>AG928*Settings!$C$13*$D937</f>
        <v/>
      </c>
      <c r="AH937" s="16">
        <f>AH928*Settings!$C$13*$D937</f>
        <v/>
      </c>
      <c r="AI937" s="16">
        <f>AI928*Settings!$C$13*$D937</f>
        <v/>
      </c>
      <c r="AJ937" s="16">
        <f>AJ928*Settings!$C$13*$D937</f>
        <v/>
      </c>
      <c r="AK937" s="16">
        <f>AK928*Settings!$C$13*$D937</f>
        <v/>
      </c>
      <c r="AL937" s="16">
        <f>AL928*Settings!$C$13*$D937</f>
        <v/>
      </c>
      <c r="AM937" s="16">
        <f>AM928*Settings!$C$13*$D937</f>
        <v/>
      </c>
      <c r="AN937" s="16">
        <f>AN928*Settings!$C$13*$D937</f>
        <v/>
      </c>
      <c r="AO937" s="16">
        <f>AO928*Settings!$C$13*$D937</f>
        <v/>
      </c>
      <c r="AP937" s="16">
        <f>AP928*Settings!$C$13*$D937</f>
        <v/>
      </c>
      <c r="AQ937" s="16">
        <f>AQ928*Settings!$C$13*$D937</f>
        <v/>
      </c>
      <c r="AR937" s="16">
        <f>AR928*Settings!$C$13*$D937</f>
        <v/>
      </c>
      <c r="AS937" s="16">
        <f>AS928*Settings!$C$13*$D937</f>
        <v/>
      </c>
      <c r="AT937" s="16">
        <f>AT928*Settings!$C$13*$D937</f>
        <v/>
      </c>
      <c r="AU937" s="16">
        <f>AU928*Settings!$C$13*$D937</f>
        <v/>
      </c>
      <c r="AV937" s="16">
        <f>AV928*Settings!$C$13*$D937</f>
        <v/>
      </c>
      <c r="AW937" s="16">
        <f>AW928*Settings!$C$13*$D937</f>
        <v/>
      </c>
      <c r="AX937" s="16">
        <f>AX928*Settings!$C$13*$D937</f>
        <v/>
      </c>
      <c r="AY937" s="47">
        <f>EMISSIONS(AY928,Settings!$C$13,$D937)</f>
        <v/>
      </c>
    </row>
    <row r="938" hidden="1" outlineLevel="2"/>
    <row r="939" hidden="1" outlineLevel="2">
      <c r="A939" s="14" t="inlineStr">
        <is>
          <t>rtx</t>
        </is>
      </c>
      <c r="B939" s="14" t="inlineStr">
        <is>
          <t>coa</t>
        </is>
      </c>
      <c r="C939" s="14" t="inlineStr">
        <is>
          <t>foo</t>
        </is>
      </c>
      <c r="D939" s="37">
        <f>INDEX(Inputs!$R$5:$R$132,MATCH($B939&amp;"|"&amp;$C939,Inputs!$A$5:$A$132,0))</f>
        <v/>
      </c>
      <c r="E939" s="36" t="n"/>
      <c r="F939" s="36" t="n"/>
      <c r="G939" s="36" t="n"/>
      <c r="H939" s="14">
        <f>INDEX(Variables!$B$5:$B$105,MATCH($A939,Variables!$A$5:$A$105,0))&amp;IF($C939="",""," | "&amp;INDEX(Mapping!$B$5:$B$26,MATCH($C939,Mapping!$A$5:$A$26,0))&amp;" | "&amp;INDEX(Mapping!$B$30:$B$41,MATCH($B939,Mapping!$A$30:$A$41,0)))</f>
        <v/>
      </c>
      <c r="I939" s="14">
        <f>INDEX(Variables!$C$5:$C$105,MATCH($A939,Variables!$A$5:$A$105,0))</f>
        <v/>
      </c>
      <c r="J939" s="14">
        <f>INDEX(Variables!$E$5:$E$105,MATCH($A939,Variables!$A$5:$A$105,0))</f>
        <v/>
      </c>
      <c r="K939" s="11">
        <f>LOWER(Settings!$C$4)&amp;".mit."&amp;$A939&amp;IF($C939="","","."&amp;$C939&amp;"."&amp;$B939)&amp;IF(INDEX(Variables!$D$5:$D$105,MATCH($A939,Variables!$A$5:$A$105,0))="","","."&amp;INDEX(Variables!$D$5:$D$105,MATCH($A939,Variables!$A$5:$A$105,0)))&amp;"."&amp;K$5</f>
        <v/>
      </c>
      <c r="L939" s="44">
        <f>L921*Settings!$C$13*(INDEX(L$318:L$329,$D939)+INDEX(L$305:L$316,$D939))</f>
        <v/>
      </c>
      <c r="M939" s="45">
        <f>M921*Settings!$C$13*(INDEX(M$318:M$329,$D939)+INDEX(M$305:M$316,$D939))</f>
        <v/>
      </c>
      <c r="N939" s="45">
        <f>N921*Settings!$C$13*(INDEX(N$318:N$329,$D939)+INDEX(N$305:N$316,$D939))</f>
        <v/>
      </c>
      <c r="O939" s="45">
        <f>O921*Settings!$C$13*(INDEX(O$318:O$329,$D939)+INDEX(O$305:O$316,$D939))</f>
        <v/>
      </c>
      <c r="P939" s="45">
        <f>P921*Settings!$C$13*(INDEX(P$318:P$329,$D939)+INDEX(P$305:P$316,$D939))</f>
        <v/>
      </c>
      <c r="Q939" s="45">
        <f>Q921*Settings!$C$13*(INDEX(Q$318:Q$329,$D939)+INDEX(Q$305:Q$316,$D939))</f>
        <v/>
      </c>
      <c r="R939" s="45">
        <f>R921*Settings!$C$13*(INDEX(R$318:R$329,$D939)+INDEX(R$305:R$316,$D939))</f>
        <v/>
      </c>
      <c r="S939" s="45">
        <f>S921*Settings!$C$13*(INDEX(S$318:S$329,$D939)+INDEX(S$305:S$316,$D939))</f>
        <v/>
      </c>
      <c r="T939" s="45">
        <f>T921*Settings!$C$13*(INDEX(T$318:T$329,$D939)+INDEX(T$305:T$316,$D939))</f>
        <v/>
      </c>
      <c r="U939" s="45">
        <f>U921*Settings!$C$13*(INDEX(U$318:U$329,$D939)+INDEX(U$305:U$316,$D939))</f>
        <v/>
      </c>
      <c r="V939" s="45">
        <f>V921*Settings!$C$13*(INDEX(V$318:V$329,$D939)+INDEX(V$305:V$316,$D939))</f>
        <v/>
      </c>
      <c r="W939" s="45">
        <f>W921*Settings!$C$13*(INDEX(W$318:W$329,$D939)+INDEX(W$305:W$316,$D939))</f>
        <v/>
      </c>
      <c r="X939" s="45">
        <f>X921*Settings!$C$13*(INDEX(X$318:X$329,$D939)+INDEX(X$305:X$316,$D939))</f>
        <v/>
      </c>
      <c r="Y939" s="45">
        <f>Y921*Settings!$C$13*(INDEX(Y$318:Y$329,$D939)+INDEX(Y$305:Y$316,$D939))</f>
        <v/>
      </c>
      <c r="Z939" s="45">
        <f>Z921*Settings!$C$13*(INDEX(Z$318:Z$329,$D939)+INDEX(Z$305:Z$316,$D939))</f>
        <v/>
      </c>
      <c r="AA939" s="45">
        <f>AA921*Settings!$C$13*(INDEX(AA$318:AA$329,$D939)+INDEX(AA$305:AA$316,$D939))</f>
        <v/>
      </c>
      <c r="AB939" s="45">
        <f>AB921*Settings!$C$13*(INDEX(AB$318:AB$329,$D939)+INDEX(AB$305:AB$316,$D939))</f>
        <v/>
      </c>
      <c r="AC939" s="45">
        <f>AC921*Settings!$C$13*(INDEX(AC$318:AC$329,$D939)+INDEX(AC$305:AC$316,$D939))</f>
        <v/>
      </c>
      <c r="AD939" s="46">
        <f>REVENUE(AD921,Settings!$C$13,INDEX(AD$318:AD$329,$D939)+INDEX(AD$305:AD$316,$D939))</f>
        <v/>
      </c>
      <c r="AF939" s="11">
        <f>LOWER(Settings!$C$4)&amp;".mit."&amp;$A939&amp;IF($C939="","","."&amp;$C939&amp;"."&amp;$B939)&amp;IF(INDEX(Variables!$D$5:$D$105,MATCH($A939,Variables!$A$5:$A$105,0))="","","."&amp;INDEX(Variables!$D$5:$D$105,MATCH($A939,Variables!$A$5:$A$105,0)))&amp;"."&amp;AF$5</f>
        <v/>
      </c>
      <c r="AG939" s="44">
        <f>AG921*Settings!$C$13*(INDEX(AG$318:AG$329,$D939)+INDEX(AG$305:AG$316,$D939))</f>
        <v/>
      </c>
      <c r="AH939" s="45">
        <f>AH921*Settings!$C$13*(INDEX(AH$318:AH$329,$D939)+INDEX(AH$305:AH$316,$D939))</f>
        <v/>
      </c>
      <c r="AI939" s="45">
        <f>AI921*Settings!$C$13*(INDEX(AI$318:AI$329,$D939)+INDEX(AI$305:AI$316,$D939))</f>
        <v/>
      </c>
      <c r="AJ939" s="45">
        <f>AJ921*Settings!$C$13*(INDEX(AJ$318:AJ$329,$D939)+INDEX(AJ$305:AJ$316,$D939))</f>
        <v/>
      </c>
      <c r="AK939" s="45">
        <f>AK921*Settings!$C$13*(INDEX(AK$318:AK$329,$D939)+INDEX(AK$305:AK$316,$D939))</f>
        <v/>
      </c>
      <c r="AL939" s="45">
        <f>AL921*Settings!$C$13*(INDEX(AL$318:AL$329,$D939)+INDEX(AL$305:AL$316,$D939))</f>
        <v/>
      </c>
      <c r="AM939" s="45">
        <f>AM921*Settings!$C$13*(INDEX(AM$318:AM$329,$D939)+INDEX(AM$305:AM$316,$D939))</f>
        <v/>
      </c>
      <c r="AN939" s="45">
        <f>AN921*Settings!$C$13*(INDEX(AN$318:AN$329,$D939)+INDEX(AN$305:AN$316,$D939))</f>
        <v/>
      </c>
      <c r="AO939" s="45">
        <f>AO921*Settings!$C$13*(INDEX(AO$318:AO$329,$D939)+INDEX(AO$305:AO$316,$D939))</f>
        <v/>
      </c>
      <c r="AP939" s="45">
        <f>AP921*Settings!$C$13*(INDEX(AP$318:AP$329,$D939)+INDEX(AP$305:AP$316,$D939))</f>
        <v/>
      </c>
      <c r="AQ939" s="45">
        <f>AQ921*Settings!$C$13*(INDEX(AQ$318:AQ$329,$D939)+INDEX(AQ$305:AQ$316,$D939))</f>
        <v/>
      </c>
      <c r="AR939" s="45">
        <f>AR921*Settings!$C$13*(INDEX(AR$318:AR$329,$D939)+INDEX(AR$305:AR$316,$D939))</f>
        <v/>
      </c>
      <c r="AS939" s="45">
        <f>AS921*Settings!$C$13*(INDEX(AS$318:AS$329,$D939)+INDEX(AS$305:AS$316,$D939))</f>
        <v/>
      </c>
      <c r="AT939" s="45">
        <f>AT921*Settings!$C$13*(INDEX(AT$318:AT$329,$D939)+INDEX(AT$305:AT$316,$D939))</f>
        <v/>
      </c>
      <c r="AU939" s="45">
        <f>AU921*Settings!$C$13*(INDEX(AU$318:AU$329,$D939)+INDEX(AU$305:AU$316,$D939))</f>
        <v/>
      </c>
      <c r="AV939" s="45">
        <f>AV921*Settings!$C$13*(INDEX(AV$318:AV$329,$D939)+INDEX(AV$305:AV$316,$D939))</f>
        <v/>
      </c>
      <c r="AW939" s="45">
        <f>AW921*Settings!$C$13*(INDEX(AW$318:AW$329,$D939)+INDEX(AW$305:AW$316,$D939))</f>
        <v/>
      </c>
      <c r="AX939" s="45">
        <f>AX921*Settings!$C$13*(INDEX(AX$318:AX$329,$D939)+INDEX(AX$305:AX$316,$D939))</f>
        <v/>
      </c>
      <c r="AY939" s="46">
        <f>REVENUE(AY921,Settings!$C$13,INDEX(AY$318:AY$329,$D939)+INDEX(AY$305:AY$316,$D939))</f>
        <v/>
      </c>
    </row>
    <row r="940" hidden="1" outlineLevel="2">
      <c r="A940" s="14" t="inlineStr">
        <is>
          <t>rtx</t>
        </is>
      </c>
      <c r="B940" s="14" t="inlineStr">
        <is>
          <t>nga</t>
        </is>
      </c>
      <c r="C940" s="14" t="inlineStr">
        <is>
          <t>foo</t>
        </is>
      </c>
      <c r="D940" s="37">
        <f>INDEX(Inputs!$R$5:$R$132,MATCH($B940&amp;"|"&amp;$C940,Inputs!$A$5:$A$132,0))</f>
        <v/>
      </c>
      <c r="E940" s="36" t="n"/>
      <c r="F940" s="36" t="n"/>
      <c r="G940" s="36" t="n"/>
      <c r="H940" s="14">
        <f>INDEX(Variables!$B$5:$B$105,MATCH($A940,Variables!$A$5:$A$105,0))&amp;IF($C940="",""," | "&amp;INDEX(Mapping!$B$5:$B$26,MATCH($C940,Mapping!$A$5:$A$26,0))&amp;" | "&amp;INDEX(Mapping!$B$30:$B$41,MATCH($B940,Mapping!$A$30:$A$41,0)))</f>
        <v/>
      </c>
      <c r="I940" s="14">
        <f>INDEX(Variables!$C$5:$C$105,MATCH($A940,Variables!$A$5:$A$105,0))</f>
        <v/>
      </c>
      <c r="J940" s="14">
        <f>INDEX(Variables!$E$5:$E$105,MATCH($A940,Variables!$A$5:$A$105,0))</f>
        <v/>
      </c>
      <c r="K940" s="11">
        <f>LOWER(Settings!$C$4)&amp;".mit."&amp;$A940&amp;IF($C940="","","."&amp;$C940&amp;"."&amp;$B940)&amp;IF(INDEX(Variables!$D$5:$D$105,MATCH($A940,Variables!$A$5:$A$105,0))="","","."&amp;INDEX(Variables!$D$5:$D$105,MATCH($A940,Variables!$A$5:$A$105,0)))&amp;"."&amp;K$5</f>
        <v/>
      </c>
      <c r="L940" s="44">
        <f>L922*Settings!$C$13*(INDEX(L$318:L$329,$D940)+INDEX(L$305:L$316,$D940))</f>
        <v/>
      </c>
      <c r="M940" s="45">
        <f>M922*Settings!$C$13*(INDEX(M$318:M$329,$D940)+INDEX(M$305:M$316,$D940))</f>
        <v/>
      </c>
      <c r="N940" s="45">
        <f>N922*Settings!$C$13*(INDEX(N$318:N$329,$D940)+INDEX(N$305:N$316,$D940))</f>
        <v/>
      </c>
      <c r="O940" s="45">
        <f>O922*Settings!$C$13*(INDEX(O$318:O$329,$D940)+INDEX(O$305:O$316,$D940))</f>
        <v/>
      </c>
      <c r="P940" s="45">
        <f>P922*Settings!$C$13*(INDEX(P$318:P$329,$D940)+INDEX(P$305:P$316,$D940))</f>
        <v/>
      </c>
      <c r="Q940" s="45">
        <f>Q922*Settings!$C$13*(INDEX(Q$318:Q$329,$D940)+INDEX(Q$305:Q$316,$D940))</f>
        <v/>
      </c>
      <c r="R940" s="45">
        <f>R922*Settings!$C$13*(INDEX(R$318:R$329,$D940)+INDEX(R$305:R$316,$D940))</f>
        <v/>
      </c>
      <c r="S940" s="45">
        <f>S922*Settings!$C$13*(INDEX(S$318:S$329,$D940)+INDEX(S$305:S$316,$D940))</f>
        <v/>
      </c>
      <c r="T940" s="45">
        <f>T922*Settings!$C$13*(INDEX(T$318:T$329,$D940)+INDEX(T$305:T$316,$D940))</f>
        <v/>
      </c>
      <c r="U940" s="45">
        <f>U922*Settings!$C$13*(INDEX(U$318:U$329,$D940)+INDEX(U$305:U$316,$D940))</f>
        <v/>
      </c>
      <c r="V940" s="45">
        <f>V922*Settings!$C$13*(INDEX(V$318:V$329,$D940)+INDEX(V$305:V$316,$D940))</f>
        <v/>
      </c>
      <c r="W940" s="45">
        <f>W922*Settings!$C$13*(INDEX(W$318:W$329,$D940)+INDEX(W$305:W$316,$D940))</f>
        <v/>
      </c>
      <c r="X940" s="45">
        <f>X922*Settings!$C$13*(INDEX(X$318:X$329,$D940)+INDEX(X$305:X$316,$D940))</f>
        <v/>
      </c>
      <c r="Y940" s="45">
        <f>Y922*Settings!$C$13*(INDEX(Y$318:Y$329,$D940)+INDEX(Y$305:Y$316,$D940))</f>
        <v/>
      </c>
      <c r="Z940" s="45">
        <f>Z922*Settings!$C$13*(INDEX(Z$318:Z$329,$D940)+INDEX(Z$305:Z$316,$D940))</f>
        <v/>
      </c>
      <c r="AA940" s="45">
        <f>AA922*Settings!$C$13*(INDEX(AA$318:AA$329,$D940)+INDEX(AA$305:AA$316,$D940))</f>
        <v/>
      </c>
      <c r="AB940" s="45">
        <f>AB922*Settings!$C$13*(INDEX(AB$318:AB$329,$D940)+INDEX(AB$305:AB$316,$D940))</f>
        <v/>
      </c>
      <c r="AC940" s="45">
        <f>AC922*Settings!$C$13*(INDEX(AC$318:AC$329,$D940)+INDEX(AC$305:AC$316,$D940))</f>
        <v/>
      </c>
      <c r="AD940" s="46">
        <f>REVENUE(AD922,Settings!$C$13,INDEX(AD$318:AD$329,$D940)+INDEX(AD$305:AD$316,$D940))</f>
        <v/>
      </c>
      <c r="AF940" s="11">
        <f>LOWER(Settings!$C$4)&amp;".mit."&amp;$A940&amp;IF($C940="","","."&amp;$C940&amp;"."&amp;$B940)&amp;IF(INDEX(Variables!$D$5:$D$105,MATCH($A940,Variables!$A$5:$A$105,0))="","","."&amp;INDEX(Variables!$D$5:$D$105,MATCH($A940,Variables!$A$5:$A$105,0)))&amp;"."&amp;AF$5</f>
        <v/>
      </c>
      <c r="AG940" s="44">
        <f>AG922*Settings!$C$13*(INDEX(AG$318:AG$329,$D940)+INDEX(AG$305:AG$316,$D940))</f>
        <v/>
      </c>
      <c r="AH940" s="45">
        <f>AH922*Settings!$C$13*(INDEX(AH$318:AH$329,$D940)+INDEX(AH$305:AH$316,$D940))</f>
        <v/>
      </c>
      <c r="AI940" s="45">
        <f>AI922*Settings!$C$13*(INDEX(AI$318:AI$329,$D940)+INDEX(AI$305:AI$316,$D940))</f>
        <v/>
      </c>
      <c r="AJ940" s="45">
        <f>AJ922*Settings!$C$13*(INDEX(AJ$318:AJ$329,$D940)+INDEX(AJ$305:AJ$316,$D940))</f>
        <v/>
      </c>
      <c r="AK940" s="45">
        <f>AK922*Settings!$C$13*(INDEX(AK$318:AK$329,$D940)+INDEX(AK$305:AK$316,$D940))</f>
        <v/>
      </c>
      <c r="AL940" s="45">
        <f>AL922*Settings!$C$13*(INDEX(AL$318:AL$329,$D940)+INDEX(AL$305:AL$316,$D940))</f>
        <v/>
      </c>
      <c r="AM940" s="45">
        <f>AM922*Settings!$C$13*(INDEX(AM$318:AM$329,$D940)+INDEX(AM$305:AM$316,$D940))</f>
        <v/>
      </c>
      <c r="AN940" s="45">
        <f>AN922*Settings!$C$13*(INDEX(AN$318:AN$329,$D940)+INDEX(AN$305:AN$316,$D940))</f>
        <v/>
      </c>
      <c r="AO940" s="45">
        <f>AO922*Settings!$C$13*(INDEX(AO$318:AO$329,$D940)+INDEX(AO$305:AO$316,$D940))</f>
        <v/>
      </c>
      <c r="AP940" s="45">
        <f>AP922*Settings!$C$13*(INDEX(AP$318:AP$329,$D940)+INDEX(AP$305:AP$316,$D940))</f>
        <v/>
      </c>
      <c r="AQ940" s="45">
        <f>AQ922*Settings!$C$13*(INDEX(AQ$318:AQ$329,$D940)+INDEX(AQ$305:AQ$316,$D940))</f>
        <v/>
      </c>
      <c r="AR940" s="45">
        <f>AR922*Settings!$C$13*(INDEX(AR$318:AR$329,$D940)+INDEX(AR$305:AR$316,$D940))</f>
        <v/>
      </c>
      <c r="AS940" s="45">
        <f>AS922*Settings!$C$13*(INDEX(AS$318:AS$329,$D940)+INDEX(AS$305:AS$316,$D940))</f>
        <v/>
      </c>
      <c r="AT940" s="45">
        <f>AT922*Settings!$C$13*(INDEX(AT$318:AT$329,$D940)+INDEX(AT$305:AT$316,$D940))</f>
        <v/>
      </c>
      <c r="AU940" s="45">
        <f>AU922*Settings!$C$13*(INDEX(AU$318:AU$329,$D940)+INDEX(AU$305:AU$316,$D940))</f>
        <v/>
      </c>
      <c r="AV940" s="45">
        <f>AV922*Settings!$C$13*(INDEX(AV$318:AV$329,$D940)+INDEX(AV$305:AV$316,$D940))</f>
        <v/>
      </c>
      <c r="AW940" s="45">
        <f>AW922*Settings!$C$13*(INDEX(AW$318:AW$329,$D940)+INDEX(AW$305:AW$316,$D940))</f>
        <v/>
      </c>
      <c r="AX940" s="45">
        <f>AX922*Settings!$C$13*(INDEX(AX$318:AX$329,$D940)+INDEX(AX$305:AX$316,$D940))</f>
        <v/>
      </c>
      <c r="AY940" s="46">
        <f>REVENUE(AY922,Settings!$C$13,INDEX(AY$318:AY$329,$D940)+INDEX(AY$305:AY$316,$D940))</f>
        <v/>
      </c>
    </row>
    <row r="941" hidden="1" outlineLevel="2">
      <c r="A941" s="14" t="inlineStr">
        <is>
          <t>rtx</t>
        </is>
      </c>
      <c r="B941" s="14" t="inlineStr">
        <is>
          <t>gso</t>
        </is>
      </c>
      <c r="C941" s="14" t="inlineStr">
        <is>
          <t>foo</t>
        </is>
      </c>
      <c r="D941" s="37">
        <f>INDEX(Inputs!$R$5:$R$132,MATCH($B941&amp;"|"&amp;$C941,Inputs!$A$5:$A$132,0))</f>
        <v/>
      </c>
      <c r="E941" s="36" t="n"/>
      <c r="F941" s="36" t="n"/>
      <c r="G941" s="36" t="n"/>
      <c r="H941" s="14">
        <f>INDEX(Variables!$B$5:$B$105,MATCH($A941,Variables!$A$5:$A$105,0))&amp;IF($C941="",""," | "&amp;INDEX(Mapping!$B$5:$B$26,MATCH($C941,Mapping!$A$5:$A$26,0))&amp;" | "&amp;INDEX(Mapping!$B$30:$B$41,MATCH($B941,Mapping!$A$30:$A$41,0)))</f>
        <v/>
      </c>
      <c r="I941" s="14">
        <f>INDEX(Variables!$C$5:$C$105,MATCH($A941,Variables!$A$5:$A$105,0))</f>
        <v/>
      </c>
      <c r="J941" s="14">
        <f>INDEX(Variables!$E$5:$E$105,MATCH($A941,Variables!$A$5:$A$105,0))</f>
        <v/>
      </c>
      <c r="K941" s="11">
        <f>LOWER(Settings!$C$4)&amp;".mit."&amp;$A941&amp;IF($C941="","","."&amp;$C941&amp;"."&amp;$B941)&amp;IF(INDEX(Variables!$D$5:$D$105,MATCH($A941,Variables!$A$5:$A$105,0))="","","."&amp;INDEX(Variables!$D$5:$D$105,MATCH($A941,Variables!$A$5:$A$105,0)))&amp;"."&amp;K$5</f>
        <v/>
      </c>
      <c r="L941" s="44">
        <f>L923*Settings!$C$13*(INDEX(L$318:L$329,$D941)+INDEX(L$305:L$316,$D941))</f>
        <v/>
      </c>
      <c r="M941" s="45">
        <f>M923*Settings!$C$13*(INDEX(M$318:M$329,$D941)+INDEX(M$305:M$316,$D941))</f>
        <v/>
      </c>
      <c r="N941" s="45">
        <f>N923*Settings!$C$13*(INDEX(N$318:N$329,$D941)+INDEX(N$305:N$316,$D941))</f>
        <v/>
      </c>
      <c r="O941" s="45">
        <f>O923*Settings!$C$13*(INDEX(O$318:O$329,$D941)+INDEX(O$305:O$316,$D941))</f>
        <v/>
      </c>
      <c r="P941" s="45">
        <f>P923*Settings!$C$13*(INDEX(P$318:P$329,$D941)+INDEX(P$305:P$316,$D941))</f>
        <v/>
      </c>
      <c r="Q941" s="45">
        <f>Q923*Settings!$C$13*(INDEX(Q$318:Q$329,$D941)+INDEX(Q$305:Q$316,$D941))</f>
        <v/>
      </c>
      <c r="R941" s="45">
        <f>R923*Settings!$C$13*(INDEX(R$318:R$329,$D941)+INDEX(R$305:R$316,$D941))</f>
        <v/>
      </c>
      <c r="S941" s="45">
        <f>S923*Settings!$C$13*(INDEX(S$318:S$329,$D941)+INDEX(S$305:S$316,$D941))</f>
        <v/>
      </c>
      <c r="T941" s="45">
        <f>T923*Settings!$C$13*(INDEX(T$318:T$329,$D941)+INDEX(T$305:T$316,$D941))</f>
        <v/>
      </c>
      <c r="U941" s="45">
        <f>U923*Settings!$C$13*(INDEX(U$318:U$329,$D941)+INDEX(U$305:U$316,$D941))</f>
        <v/>
      </c>
      <c r="V941" s="45">
        <f>V923*Settings!$C$13*(INDEX(V$318:V$329,$D941)+INDEX(V$305:V$316,$D941))</f>
        <v/>
      </c>
      <c r="W941" s="45">
        <f>W923*Settings!$C$13*(INDEX(W$318:W$329,$D941)+INDEX(W$305:W$316,$D941))</f>
        <v/>
      </c>
      <c r="X941" s="45">
        <f>X923*Settings!$C$13*(INDEX(X$318:X$329,$D941)+INDEX(X$305:X$316,$D941))</f>
        <v/>
      </c>
      <c r="Y941" s="45">
        <f>Y923*Settings!$C$13*(INDEX(Y$318:Y$329,$D941)+INDEX(Y$305:Y$316,$D941))</f>
        <v/>
      </c>
      <c r="Z941" s="45">
        <f>Z923*Settings!$C$13*(INDEX(Z$318:Z$329,$D941)+INDEX(Z$305:Z$316,$D941))</f>
        <v/>
      </c>
      <c r="AA941" s="45">
        <f>AA923*Settings!$C$13*(INDEX(AA$318:AA$329,$D941)+INDEX(AA$305:AA$316,$D941))</f>
        <v/>
      </c>
      <c r="AB941" s="45">
        <f>AB923*Settings!$C$13*(INDEX(AB$318:AB$329,$D941)+INDEX(AB$305:AB$316,$D941))</f>
        <v/>
      </c>
      <c r="AC941" s="45">
        <f>AC923*Settings!$C$13*(INDEX(AC$318:AC$329,$D941)+INDEX(AC$305:AC$316,$D941))</f>
        <v/>
      </c>
      <c r="AD941" s="46">
        <f>REVENUE(AD923,Settings!$C$13,INDEX(AD$318:AD$329,$D941)+INDEX(AD$305:AD$316,$D941))</f>
        <v/>
      </c>
      <c r="AF941" s="11">
        <f>LOWER(Settings!$C$4)&amp;".mit."&amp;$A941&amp;IF($C941="","","."&amp;$C941&amp;"."&amp;$B941)&amp;IF(INDEX(Variables!$D$5:$D$105,MATCH($A941,Variables!$A$5:$A$105,0))="","","."&amp;INDEX(Variables!$D$5:$D$105,MATCH($A941,Variables!$A$5:$A$105,0)))&amp;"."&amp;AF$5</f>
        <v/>
      </c>
      <c r="AG941" s="44">
        <f>AG923*Settings!$C$13*(INDEX(AG$318:AG$329,$D941)+INDEX(AG$305:AG$316,$D941))</f>
        <v/>
      </c>
      <c r="AH941" s="45">
        <f>AH923*Settings!$C$13*(INDEX(AH$318:AH$329,$D941)+INDEX(AH$305:AH$316,$D941))</f>
        <v/>
      </c>
      <c r="AI941" s="45">
        <f>AI923*Settings!$C$13*(INDEX(AI$318:AI$329,$D941)+INDEX(AI$305:AI$316,$D941))</f>
        <v/>
      </c>
      <c r="AJ941" s="45">
        <f>AJ923*Settings!$C$13*(INDEX(AJ$318:AJ$329,$D941)+INDEX(AJ$305:AJ$316,$D941))</f>
        <v/>
      </c>
      <c r="AK941" s="45">
        <f>AK923*Settings!$C$13*(INDEX(AK$318:AK$329,$D941)+INDEX(AK$305:AK$316,$D941))</f>
        <v/>
      </c>
      <c r="AL941" s="45">
        <f>AL923*Settings!$C$13*(INDEX(AL$318:AL$329,$D941)+INDEX(AL$305:AL$316,$D941))</f>
        <v/>
      </c>
      <c r="AM941" s="45">
        <f>AM923*Settings!$C$13*(INDEX(AM$318:AM$329,$D941)+INDEX(AM$305:AM$316,$D941))</f>
        <v/>
      </c>
      <c r="AN941" s="45">
        <f>AN923*Settings!$C$13*(INDEX(AN$318:AN$329,$D941)+INDEX(AN$305:AN$316,$D941))</f>
        <v/>
      </c>
      <c r="AO941" s="45">
        <f>AO923*Settings!$C$13*(INDEX(AO$318:AO$329,$D941)+INDEX(AO$305:AO$316,$D941))</f>
        <v/>
      </c>
      <c r="AP941" s="45">
        <f>AP923*Settings!$C$13*(INDEX(AP$318:AP$329,$D941)+INDEX(AP$305:AP$316,$D941))</f>
        <v/>
      </c>
      <c r="AQ941" s="45">
        <f>AQ923*Settings!$C$13*(INDEX(AQ$318:AQ$329,$D941)+INDEX(AQ$305:AQ$316,$D941))</f>
        <v/>
      </c>
      <c r="AR941" s="45">
        <f>AR923*Settings!$C$13*(INDEX(AR$318:AR$329,$D941)+INDEX(AR$305:AR$316,$D941))</f>
        <v/>
      </c>
      <c r="AS941" s="45">
        <f>AS923*Settings!$C$13*(INDEX(AS$318:AS$329,$D941)+INDEX(AS$305:AS$316,$D941))</f>
        <v/>
      </c>
      <c r="AT941" s="45">
        <f>AT923*Settings!$C$13*(INDEX(AT$318:AT$329,$D941)+INDEX(AT$305:AT$316,$D941))</f>
        <v/>
      </c>
      <c r="AU941" s="45">
        <f>AU923*Settings!$C$13*(INDEX(AU$318:AU$329,$D941)+INDEX(AU$305:AU$316,$D941))</f>
        <v/>
      </c>
      <c r="AV941" s="45">
        <f>AV923*Settings!$C$13*(INDEX(AV$318:AV$329,$D941)+INDEX(AV$305:AV$316,$D941))</f>
        <v/>
      </c>
      <c r="AW941" s="45">
        <f>AW923*Settings!$C$13*(INDEX(AW$318:AW$329,$D941)+INDEX(AW$305:AW$316,$D941))</f>
        <v/>
      </c>
      <c r="AX941" s="45">
        <f>AX923*Settings!$C$13*(INDEX(AX$318:AX$329,$D941)+INDEX(AX$305:AX$316,$D941))</f>
        <v/>
      </c>
      <c r="AY941" s="46">
        <f>REVENUE(AY923,Settings!$C$13,INDEX(AY$318:AY$329,$D941)+INDEX(AY$305:AY$316,$D941))</f>
        <v/>
      </c>
    </row>
    <row r="942" hidden="1" outlineLevel="2">
      <c r="A942" s="14" t="inlineStr">
        <is>
          <t>rtx</t>
        </is>
      </c>
      <c r="B942" s="14" t="inlineStr">
        <is>
          <t>die</t>
        </is>
      </c>
      <c r="C942" s="14" t="inlineStr">
        <is>
          <t>foo</t>
        </is>
      </c>
      <c r="D942" s="37">
        <f>INDEX(Inputs!$R$5:$R$132,MATCH($B942&amp;"|"&amp;$C942,Inputs!$A$5:$A$132,0))</f>
        <v/>
      </c>
      <c r="E942" s="36" t="n"/>
      <c r="F942" s="36" t="n"/>
      <c r="G942" s="36" t="n"/>
      <c r="H942" s="14">
        <f>INDEX(Variables!$B$5:$B$105,MATCH($A942,Variables!$A$5:$A$105,0))&amp;IF($C942="",""," | "&amp;INDEX(Mapping!$B$5:$B$26,MATCH($C942,Mapping!$A$5:$A$26,0))&amp;" | "&amp;INDEX(Mapping!$B$30:$B$41,MATCH($B942,Mapping!$A$30:$A$41,0)))</f>
        <v/>
      </c>
      <c r="I942" s="14">
        <f>INDEX(Variables!$C$5:$C$105,MATCH($A942,Variables!$A$5:$A$105,0))</f>
        <v/>
      </c>
      <c r="J942" s="14">
        <f>INDEX(Variables!$E$5:$E$105,MATCH($A942,Variables!$A$5:$A$105,0))</f>
        <v/>
      </c>
      <c r="K942" s="11">
        <f>LOWER(Settings!$C$4)&amp;".mit."&amp;$A942&amp;IF($C942="","","."&amp;$C942&amp;"."&amp;$B942)&amp;IF(INDEX(Variables!$D$5:$D$105,MATCH($A942,Variables!$A$5:$A$105,0))="","","."&amp;INDEX(Variables!$D$5:$D$105,MATCH($A942,Variables!$A$5:$A$105,0)))&amp;"."&amp;K$5</f>
        <v/>
      </c>
      <c r="L942" s="44">
        <f>L924*Settings!$C$13*(INDEX(L$318:L$329,$D942)+INDEX(L$305:L$316,$D942))</f>
        <v/>
      </c>
      <c r="M942" s="45">
        <f>M924*Settings!$C$13*(INDEX(M$318:M$329,$D942)+INDEX(M$305:M$316,$D942))</f>
        <v/>
      </c>
      <c r="N942" s="45">
        <f>N924*Settings!$C$13*(INDEX(N$318:N$329,$D942)+INDEX(N$305:N$316,$D942))</f>
        <v/>
      </c>
      <c r="O942" s="45">
        <f>O924*Settings!$C$13*(INDEX(O$318:O$329,$D942)+INDEX(O$305:O$316,$D942))</f>
        <v/>
      </c>
      <c r="P942" s="45">
        <f>P924*Settings!$C$13*(INDEX(P$318:P$329,$D942)+INDEX(P$305:P$316,$D942))</f>
        <v/>
      </c>
      <c r="Q942" s="45">
        <f>Q924*Settings!$C$13*(INDEX(Q$318:Q$329,$D942)+INDEX(Q$305:Q$316,$D942))</f>
        <v/>
      </c>
      <c r="R942" s="45">
        <f>R924*Settings!$C$13*(INDEX(R$318:R$329,$D942)+INDEX(R$305:R$316,$D942))</f>
        <v/>
      </c>
      <c r="S942" s="45">
        <f>S924*Settings!$C$13*(INDEX(S$318:S$329,$D942)+INDEX(S$305:S$316,$D942))</f>
        <v/>
      </c>
      <c r="T942" s="45">
        <f>T924*Settings!$C$13*(INDEX(T$318:T$329,$D942)+INDEX(T$305:T$316,$D942))</f>
        <v/>
      </c>
      <c r="U942" s="45">
        <f>U924*Settings!$C$13*(INDEX(U$318:U$329,$D942)+INDEX(U$305:U$316,$D942))</f>
        <v/>
      </c>
      <c r="V942" s="45">
        <f>V924*Settings!$C$13*(INDEX(V$318:V$329,$D942)+INDEX(V$305:V$316,$D942))</f>
        <v/>
      </c>
      <c r="W942" s="45">
        <f>W924*Settings!$C$13*(INDEX(W$318:W$329,$D942)+INDEX(W$305:W$316,$D942))</f>
        <v/>
      </c>
      <c r="X942" s="45">
        <f>X924*Settings!$C$13*(INDEX(X$318:X$329,$D942)+INDEX(X$305:X$316,$D942))</f>
        <v/>
      </c>
      <c r="Y942" s="45">
        <f>Y924*Settings!$C$13*(INDEX(Y$318:Y$329,$D942)+INDEX(Y$305:Y$316,$D942))</f>
        <v/>
      </c>
      <c r="Z942" s="45">
        <f>Z924*Settings!$C$13*(INDEX(Z$318:Z$329,$D942)+INDEX(Z$305:Z$316,$D942))</f>
        <v/>
      </c>
      <c r="AA942" s="45">
        <f>AA924*Settings!$C$13*(INDEX(AA$318:AA$329,$D942)+INDEX(AA$305:AA$316,$D942))</f>
        <v/>
      </c>
      <c r="AB942" s="45">
        <f>AB924*Settings!$C$13*(INDEX(AB$318:AB$329,$D942)+INDEX(AB$305:AB$316,$D942))</f>
        <v/>
      </c>
      <c r="AC942" s="45">
        <f>AC924*Settings!$C$13*(INDEX(AC$318:AC$329,$D942)+INDEX(AC$305:AC$316,$D942))</f>
        <v/>
      </c>
      <c r="AD942" s="46">
        <f>REVENUE(AD924,Settings!$C$13,INDEX(AD$318:AD$329,$D942)+INDEX(AD$305:AD$316,$D942))</f>
        <v/>
      </c>
      <c r="AF942" s="11">
        <f>LOWER(Settings!$C$4)&amp;".mit."&amp;$A942&amp;IF($C942="","","."&amp;$C942&amp;"."&amp;$B942)&amp;IF(INDEX(Variables!$D$5:$D$105,MATCH($A942,Variables!$A$5:$A$105,0))="","","."&amp;INDEX(Variables!$D$5:$D$105,MATCH($A942,Variables!$A$5:$A$105,0)))&amp;"."&amp;AF$5</f>
        <v/>
      </c>
      <c r="AG942" s="44">
        <f>AG924*Settings!$C$13*(INDEX(AG$318:AG$329,$D942)+INDEX(AG$305:AG$316,$D942))</f>
        <v/>
      </c>
      <c r="AH942" s="45">
        <f>AH924*Settings!$C$13*(INDEX(AH$318:AH$329,$D942)+INDEX(AH$305:AH$316,$D942))</f>
        <v/>
      </c>
      <c r="AI942" s="45">
        <f>AI924*Settings!$C$13*(INDEX(AI$318:AI$329,$D942)+INDEX(AI$305:AI$316,$D942))</f>
        <v/>
      </c>
      <c r="AJ942" s="45">
        <f>AJ924*Settings!$C$13*(INDEX(AJ$318:AJ$329,$D942)+INDEX(AJ$305:AJ$316,$D942))</f>
        <v/>
      </c>
      <c r="AK942" s="45">
        <f>AK924*Settings!$C$13*(INDEX(AK$318:AK$329,$D942)+INDEX(AK$305:AK$316,$D942))</f>
        <v/>
      </c>
      <c r="AL942" s="45">
        <f>AL924*Settings!$C$13*(INDEX(AL$318:AL$329,$D942)+INDEX(AL$305:AL$316,$D942))</f>
        <v/>
      </c>
      <c r="AM942" s="45">
        <f>AM924*Settings!$C$13*(INDEX(AM$318:AM$329,$D942)+INDEX(AM$305:AM$316,$D942))</f>
        <v/>
      </c>
      <c r="AN942" s="45">
        <f>AN924*Settings!$C$13*(INDEX(AN$318:AN$329,$D942)+INDEX(AN$305:AN$316,$D942))</f>
        <v/>
      </c>
      <c r="AO942" s="45">
        <f>AO924*Settings!$C$13*(INDEX(AO$318:AO$329,$D942)+INDEX(AO$305:AO$316,$D942))</f>
        <v/>
      </c>
      <c r="AP942" s="45">
        <f>AP924*Settings!$C$13*(INDEX(AP$318:AP$329,$D942)+INDEX(AP$305:AP$316,$D942))</f>
        <v/>
      </c>
      <c r="AQ942" s="45">
        <f>AQ924*Settings!$C$13*(INDEX(AQ$318:AQ$329,$D942)+INDEX(AQ$305:AQ$316,$D942))</f>
        <v/>
      </c>
      <c r="AR942" s="45">
        <f>AR924*Settings!$C$13*(INDEX(AR$318:AR$329,$D942)+INDEX(AR$305:AR$316,$D942))</f>
        <v/>
      </c>
      <c r="AS942" s="45">
        <f>AS924*Settings!$C$13*(INDEX(AS$318:AS$329,$D942)+INDEX(AS$305:AS$316,$D942))</f>
        <v/>
      </c>
      <c r="AT942" s="45">
        <f>AT924*Settings!$C$13*(INDEX(AT$318:AT$329,$D942)+INDEX(AT$305:AT$316,$D942))</f>
        <v/>
      </c>
      <c r="AU942" s="45">
        <f>AU924*Settings!$C$13*(INDEX(AU$318:AU$329,$D942)+INDEX(AU$305:AU$316,$D942))</f>
        <v/>
      </c>
      <c r="AV942" s="45">
        <f>AV924*Settings!$C$13*(INDEX(AV$318:AV$329,$D942)+INDEX(AV$305:AV$316,$D942))</f>
        <v/>
      </c>
      <c r="AW942" s="45">
        <f>AW924*Settings!$C$13*(INDEX(AW$318:AW$329,$D942)+INDEX(AW$305:AW$316,$D942))</f>
        <v/>
      </c>
      <c r="AX942" s="45">
        <f>AX924*Settings!$C$13*(INDEX(AX$318:AX$329,$D942)+INDEX(AX$305:AX$316,$D942))</f>
        <v/>
      </c>
      <c r="AY942" s="46">
        <f>REVENUE(AY924,Settings!$C$13,INDEX(AY$318:AY$329,$D942)+INDEX(AY$305:AY$316,$D942))</f>
        <v/>
      </c>
    </row>
    <row r="943" hidden="1" outlineLevel="2">
      <c r="A943" s="14" t="inlineStr">
        <is>
          <t>rtx</t>
        </is>
      </c>
      <c r="B943" s="14" t="inlineStr">
        <is>
          <t>lpg</t>
        </is>
      </c>
      <c r="C943" s="14" t="inlineStr">
        <is>
          <t>foo</t>
        </is>
      </c>
      <c r="D943" s="37">
        <f>INDEX(Inputs!$R$5:$R$132,MATCH($B943&amp;"|"&amp;$C943,Inputs!$A$5:$A$132,0))</f>
        <v/>
      </c>
      <c r="E943" s="36" t="n"/>
      <c r="F943" s="36" t="n"/>
      <c r="G943" s="36" t="n"/>
      <c r="H943" s="14">
        <f>INDEX(Variables!$B$5:$B$105,MATCH($A943,Variables!$A$5:$A$105,0))&amp;IF($C943="",""," | "&amp;INDEX(Mapping!$B$5:$B$26,MATCH($C943,Mapping!$A$5:$A$26,0))&amp;" | "&amp;INDEX(Mapping!$B$30:$B$41,MATCH($B943,Mapping!$A$30:$A$41,0)))</f>
        <v/>
      </c>
      <c r="I943" s="14">
        <f>INDEX(Variables!$C$5:$C$105,MATCH($A943,Variables!$A$5:$A$105,0))</f>
        <v/>
      </c>
      <c r="J943" s="14">
        <f>INDEX(Variables!$E$5:$E$105,MATCH($A943,Variables!$A$5:$A$105,0))</f>
        <v/>
      </c>
      <c r="K943" s="11">
        <f>LOWER(Settings!$C$4)&amp;".mit."&amp;$A943&amp;IF($C943="","","."&amp;$C943&amp;"."&amp;$B943)&amp;IF(INDEX(Variables!$D$5:$D$105,MATCH($A943,Variables!$A$5:$A$105,0))="","","."&amp;INDEX(Variables!$D$5:$D$105,MATCH($A943,Variables!$A$5:$A$105,0)))&amp;"."&amp;K$5</f>
        <v/>
      </c>
      <c r="L943" s="44">
        <f>L925*Settings!$C$13*(INDEX(L$318:L$329,$D943)+INDEX(L$305:L$316,$D943))</f>
        <v/>
      </c>
      <c r="M943" s="45">
        <f>M925*Settings!$C$13*(INDEX(M$318:M$329,$D943)+INDEX(M$305:M$316,$D943))</f>
        <v/>
      </c>
      <c r="N943" s="45">
        <f>N925*Settings!$C$13*(INDEX(N$318:N$329,$D943)+INDEX(N$305:N$316,$D943))</f>
        <v/>
      </c>
      <c r="O943" s="45">
        <f>O925*Settings!$C$13*(INDEX(O$318:O$329,$D943)+INDEX(O$305:O$316,$D943))</f>
        <v/>
      </c>
      <c r="P943" s="45">
        <f>P925*Settings!$C$13*(INDEX(P$318:P$329,$D943)+INDEX(P$305:P$316,$D943))</f>
        <v/>
      </c>
      <c r="Q943" s="45">
        <f>Q925*Settings!$C$13*(INDEX(Q$318:Q$329,$D943)+INDEX(Q$305:Q$316,$D943))</f>
        <v/>
      </c>
      <c r="R943" s="45">
        <f>R925*Settings!$C$13*(INDEX(R$318:R$329,$D943)+INDEX(R$305:R$316,$D943))</f>
        <v/>
      </c>
      <c r="S943" s="45">
        <f>S925*Settings!$C$13*(INDEX(S$318:S$329,$D943)+INDEX(S$305:S$316,$D943))</f>
        <v/>
      </c>
      <c r="T943" s="45">
        <f>T925*Settings!$C$13*(INDEX(T$318:T$329,$D943)+INDEX(T$305:T$316,$D943))</f>
        <v/>
      </c>
      <c r="U943" s="45">
        <f>U925*Settings!$C$13*(INDEX(U$318:U$329,$D943)+INDEX(U$305:U$316,$D943))</f>
        <v/>
      </c>
      <c r="V943" s="45">
        <f>V925*Settings!$C$13*(INDEX(V$318:V$329,$D943)+INDEX(V$305:V$316,$D943))</f>
        <v/>
      </c>
      <c r="W943" s="45">
        <f>W925*Settings!$C$13*(INDEX(W$318:W$329,$D943)+INDEX(W$305:W$316,$D943))</f>
        <v/>
      </c>
      <c r="X943" s="45">
        <f>X925*Settings!$C$13*(INDEX(X$318:X$329,$D943)+INDEX(X$305:X$316,$D943))</f>
        <v/>
      </c>
      <c r="Y943" s="45">
        <f>Y925*Settings!$C$13*(INDEX(Y$318:Y$329,$D943)+INDEX(Y$305:Y$316,$D943))</f>
        <v/>
      </c>
      <c r="Z943" s="45">
        <f>Z925*Settings!$C$13*(INDEX(Z$318:Z$329,$D943)+INDEX(Z$305:Z$316,$D943))</f>
        <v/>
      </c>
      <c r="AA943" s="45">
        <f>AA925*Settings!$C$13*(INDEX(AA$318:AA$329,$D943)+INDEX(AA$305:AA$316,$D943))</f>
        <v/>
      </c>
      <c r="AB943" s="45">
        <f>AB925*Settings!$C$13*(INDEX(AB$318:AB$329,$D943)+INDEX(AB$305:AB$316,$D943))</f>
        <v/>
      </c>
      <c r="AC943" s="45">
        <f>AC925*Settings!$C$13*(INDEX(AC$318:AC$329,$D943)+INDEX(AC$305:AC$316,$D943))</f>
        <v/>
      </c>
      <c r="AD943" s="46">
        <f>REVENUE(AD925,Settings!$C$13,INDEX(AD$318:AD$329,$D943)+INDEX(AD$305:AD$316,$D943))</f>
        <v/>
      </c>
      <c r="AF943" s="11">
        <f>LOWER(Settings!$C$4)&amp;".mit."&amp;$A943&amp;IF($C943="","","."&amp;$C943&amp;"."&amp;$B943)&amp;IF(INDEX(Variables!$D$5:$D$105,MATCH($A943,Variables!$A$5:$A$105,0))="","","."&amp;INDEX(Variables!$D$5:$D$105,MATCH($A943,Variables!$A$5:$A$105,0)))&amp;"."&amp;AF$5</f>
        <v/>
      </c>
      <c r="AG943" s="44">
        <f>AG925*Settings!$C$13*(INDEX(AG$318:AG$329,$D943)+INDEX(AG$305:AG$316,$D943))</f>
        <v/>
      </c>
      <c r="AH943" s="45">
        <f>AH925*Settings!$C$13*(INDEX(AH$318:AH$329,$D943)+INDEX(AH$305:AH$316,$D943))</f>
        <v/>
      </c>
      <c r="AI943" s="45">
        <f>AI925*Settings!$C$13*(INDEX(AI$318:AI$329,$D943)+INDEX(AI$305:AI$316,$D943))</f>
        <v/>
      </c>
      <c r="AJ943" s="45">
        <f>AJ925*Settings!$C$13*(INDEX(AJ$318:AJ$329,$D943)+INDEX(AJ$305:AJ$316,$D943))</f>
        <v/>
      </c>
      <c r="AK943" s="45">
        <f>AK925*Settings!$C$13*(INDEX(AK$318:AK$329,$D943)+INDEX(AK$305:AK$316,$D943))</f>
        <v/>
      </c>
      <c r="AL943" s="45">
        <f>AL925*Settings!$C$13*(INDEX(AL$318:AL$329,$D943)+INDEX(AL$305:AL$316,$D943))</f>
        <v/>
      </c>
      <c r="AM943" s="45">
        <f>AM925*Settings!$C$13*(INDEX(AM$318:AM$329,$D943)+INDEX(AM$305:AM$316,$D943))</f>
        <v/>
      </c>
      <c r="AN943" s="45">
        <f>AN925*Settings!$C$13*(INDEX(AN$318:AN$329,$D943)+INDEX(AN$305:AN$316,$D943))</f>
        <v/>
      </c>
      <c r="AO943" s="45">
        <f>AO925*Settings!$C$13*(INDEX(AO$318:AO$329,$D943)+INDEX(AO$305:AO$316,$D943))</f>
        <v/>
      </c>
      <c r="AP943" s="45">
        <f>AP925*Settings!$C$13*(INDEX(AP$318:AP$329,$D943)+INDEX(AP$305:AP$316,$D943))</f>
        <v/>
      </c>
      <c r="AQ943" s="45">
        <f>AQ925*Settings!$C$13*(INDEX(AQ$318:AQ$329,$D943)+INDEX(AQ$305:AQ$316,$D943))</f>
        <v/>
      </c>
      <c r="AR943" s="45">
        <f>AR925*Settings!$C$13*(INDEX(AR$318:AR$329,$D943)+INDEX(AR$305:AR$316,$D943))</f>
        <v/>
      </c>
      <c r="AS943" s="45">
        <f>AS925*Settings!$C$13*(INDEX(AS$318:AS$329,$D943)+INDEX(AS$305:AS$316,$D943))</f>
        <v/>
      </c>
      <c r="AT943" s="45">
        <f>AT925*Settings!$C$13*(INDEX(AT$318:AT$329,$D943)+INDEX(AT$305:AT$316,$D943))</f>
        <v/>
      </c>
      <c r="AU943" s="45">
        <f>AU925*Settings!$C$13*(INDEX(AU$318:AU$329,$D943)+INDEX(AU$305:AU$316,$D943))</f>
        <v/>
      </c>
      <c r="AV943" s="45">
        <f>AV925*Settings!$C$13*(INDEX(AV$318:AV$329,$D943)+INDEX(AV$305:AV$316,$D943))</f>
        <v/>
      </c>
      <c r="AW943" s="45">
        <f>AW925*Settings!$C$13*(INDEX(AW$318:AW$329,$D943)+INDEX(AW$305:AW$316,$D943))</f>
        <v/>
      </c>
      <c r="AX943" s="45">
        <f>AX925*Settings!$C$13*(INDEX(AX$318:AX$329,$D943)+INDEX(AX$305:AX$316,$D943))</f>
        <v/>
      </c>
      <c r="AY943" s="46">
        <f>REVENUE(AY925,Settings!$C$13,INDEX(AY$318:AY$329,$D943)+INDEX(AY$305:AY$316,$D943))</f>
        <v/>
      </c>
    </row>
    <row r="944" hidden="1" outlineLevel="2">
      <c r="A944" s="14" t="inlineStr">
        <is>
          <t>rtx</t>
        </is>
      </c>
      <c r="B944" s="14" t="inlineStr">
        <is>
          <t>ker</t>
        </is>
      </c>
      <c r="C944" s="14" t="inlineStr">
        <is>
          <t>foo</t>
        </is>
      </c>
      <c r="D944" s="37">
        <f>INDEX(Inputs!$R$5:$R$132,MATCH($B944&amp;"|"&amp;$C944,Inputs!$A$5:$A$132,0))</f>
        <v/>
      </c>
      <c r="E944" s="36" t="n"/>
      <c r="F944" s="36" t="n"/>
      <c r="G944" s="36" t="n"/>
      <c r="H944" s="14">
        <f>INDEX(Variables!$B$5:$B$105,MATCH($A944,Variables!$A$5:$A$105,0))&amp;IF($C944="",""," | "&amp;INDEX(Mapping!$B$5:$B$26,MATCH($C944,Mapping!$A$5:$A$26,0))&amp;" | "&amp;INDEX(Mapping!$B$30:$B$41,MATCH($B944,Mapping!$A$30:$A$41,0)))</f>
        <v/>
      </c>
      <c r="I944" s="14">
        <f>INDEX(Variables!$C$5:$C$105,MATCH($A944,Variables!$A$5:$A$105,0))</f>
        <v/>
      </c>
      <c r="J944" s="14">
        <f>INDEX(Variables!$E$5:$E$105,MATCH($A944,Variables!$A$5:$A$105,0))</f>
        <v/>
      </c>
      <c r="K944" s="11">
        <f>LOWER(Settings!$C$4)&amp;".mit."&amp;$A944&amp;IF($C944="","","."&amp;$C944&amp;"."&amp;$B944)&amp;IF(INDEX(Variables!$D$5:$D$105,MATCH($A944,Variables!$A$5:$A$105,0))="","","."&amp;INDEX(Variables!$D$5:$D$105,MATCH($A944,Variables!$A$5:$A$105,0)))&amp;"."&amp;K$5</f>
        <v/>
      </c>
      <c r="L944" s="44">
        <f>L926*Settings!$C$13*(INDEX(L$318:L$329,$D944)+INDEX(L$305:L$316,$D944))</f>
        <v/>
      </c>
      <c r="M944" s="45">
        <f>M926*Settings!$C$13*(INDEX(M$318:M$329,$D944)+INDEX(M$305:M$316,$D944))</f>
        <v/>
      </c>
      <c r="N944" s="45">
        <f>N926*Settings!$C$13*(INDEX(N$318:N$329,$D944)+INDEX(N$305:N$316,$D944))</f>
        <v/>
      </c>
      <c r="O944" s="45">
        <f>O926*Settings!$C$13*(INDEX(O$318:O$329,$D944)+INDEX(O$305:O$316,$D944))</f>
        <v/>
      </c>
      <c r="P944" s="45">
        <f>P926*Settings!$C$13*(INDEX(P$318:P$329,$D944)+INDEX(P$305:P$316,$D944))</f>
        <v/>
      </c>
      <c r="Q944" s="45">
        <f>Q926*Settings!$C$13*(INDEX(Q$318:Q$329,$D944)+INDEX(Q$305:Q$316,$D944))</f>
        <v/>
      </c>
      <c r="R944" s="45">
        <f>R926*Settings!$C$13*(INDEX(R$318:R$329,$D944)+INDEX(R$305:R$316,$D944))</f>
        <v/>
      </c>
      <c r="S944" s="45">
        <f>S926*Settings!$C$13*(INDEX(S$318:S$329,$D944)+INDEX(S$305:S$316,$D944))</f>
        <v/>
      </c>
      <c r="T944" s="45">
        <f>T926*Settings!$C$13*(INDEX(T$318:T$329,$D944)+INDEX(T$305:T$316,$D944))</f>
        <v/>
      </c>
      <c r="U944" s="45">
        <f>U926*Settings!$C$13*(INDEX(U$318:U$329,$D944)+INDEX(U$305:U$316,$D944))</f>
        <v/>
      </c>
      <c r="V944" s="45">
        <f>V926*Settings!$C$13*(INDEX(V$318:V$329,$D944)+INDEX(V$305:V$316,$D944))</f>
        <v/>
      </c>
      <c r="W944" s="45">
        <f>W926*Settings!$C$13*(INDEX(W$318:W$329,$D944)+INDEX(W$305:W$316,$D944))</f>
        <v/>
      </c>
      <c r="X944" s="45">
        <f>X926*Settings!$C$13*(INDEX(X$318:X$329,$D944)+INDEX(X$305:X$316,$D944))</f>
        <v/>
      </c>
      <c r="Y944" s="45">
        <f>Y926*Settings!$C$13*(INDEX(Y$318:Y$329,$D944)+INDEX(Y$305:Y$316,$D944))</f>
        <v/>
      </c>
      <c r="Z944" s="45">
        <f>Z926*Settings!$C$13*(INDEX(Z$318:Z$329,$D944)+INDEX(Z$305:Z$316,$D944))</f>
        <v/>
      </c>
      <c r="AA944" s="45">
        <f>AA926*Settings!$C$13*(INDEX(AA$318:AA$329,$D944)+INDEX(AA$305:AA$316,$D944))</f>
        <v/>
      </c>
      <c r="AB944" s="45">
        <f>AB926*Settings!$C$13*(INDEX(AB$318:AB$329,$D944)+INDEX(AB$305:AB$316,$D944))</f>
        <v/>
      </c>
      <c r="AC944" s="45">
        <f>AC926*Settings!$C$13*(INDEX(AC$318:AC$329,$D944)+INDEX(AC$305:AC$316,$D944))</f>
        <v/>
      </c>
      <c r="AD944" s="46">
        <f>REVENUE(AD926,Settings!$C$13,INDEX(AD$318:AD$329,$D944)+INDEX(AD$305:AD$316,$D944))</f>
        <v/>
      </c>
      <c r="AF944" s="11">
        <f>LOWER(Settings!$C$4)&amp;".mit."&amp;$A944&amp;IF($C944="","","."&amp;$C944&amp;"."&amp;$B944)&amp;IF(INDEX(Variables!$D$5:$D$105,MATCH($A944,Variables!$A$5:$A$105,0))="","","."&amp;INDEX(Variables!$D$5:$D$105,MATCH($A944,Variables!$A$5:$A$105,0)))&amp;"."&amp;AF$5</f>
        <v/>
      </c>
      <c r="AG944" s="44">
        <f>AG926*Settings!$C$13*(INDEX(AG$318:AG$329,$D944)+INDEX(AG$305:AG$316,$D944))</f>
        <v/>
      </c>
      <c r="AH944" s="45">
        <f>AH926*Settings!$C$13*(INDEX(AH$318:AH$329,$D944)+INDEX(AH$305:AH$316,$D944))</f>
        <v/>
      </c>
      <c r="AI944" s="45">
        <f>AI926*Settings!$C$13*(INDEX(AI$318:AI$329,$D944)+INDEX(AI$305:AI$316,$D944))</f>
        <v/>
      </c>
      <c r="AJ944" s="45">
        <f>AJ926*Settings!$C$13*(INDEX(AJ$318:AJ$329,$D944)+INDEX(AJ$305:AJ$316,$D944))</f>
        <v/>
      </c>
      <c r="AK944" s="45">
        <f>AK926*Settings!$C$13*(INDEX(AK$318:AK$329,$D944)+INDEX(AK$305:AK$316,$D944))</f>
        <v/>
      </c>
      <c r="AL944" s="45">
        <f>AL926*Settings!$C$13*(INDEX(AL$318:AL$329,$D944)+INDEX(AL$305:AL$316,$D944))</f>
        <v/>
      </c>
      <c r="AM944" s="45">
        <f>AM926*Settings!$C$13*(INDEX(AM$318:AM$329,$D944)+INDEX(AM$305:AM$316,$D944))</f>
        <v/>
      </c>
      <c r="AN944" s="45">
        <f>AN926*Settings!$C$13*(INDEX(AN$318:AN$329,$D944)+INDEX(AN$305:AN$316,$D944))</f>
        <v/>
      </c>
      <c r="AO944" s="45">
        <f>AO926*Settings!$C$13*(INDEX(AO$318:AO$329,$D944)+INDEX(AO$305:AO$316,$D944))</f>
        <v/>
      </c>
      <c r="AP944" s="45">
        <f>AP926*Settings!$C$13*(INDEX(AP$318:AP$329,$D944)+INDEX(AP$305:AP$316,$D944))</f>
        <v/>
      </c>
      <c r="AQ944" s="45">
        <f>AQ926*Settings!$C$13*(INDEX(AQ$318:AQ$329,$D944)+INDEX(AQ$305:AQ$316,$D944))</f>
        <v/>
      </c>
      <c r="AR944" s="45">
        <f>AR926*Settings!$C$13*(INDEX(AR$318:AR$329,$D944)+INDEX(AR$305:AR$316,$D944))</f>
        <v/>
      </c>
      <c r="AS944" s="45">
        <f>AS926*Settings!$C$13*(INDEX(AS$318:AS$329,$D944)+INDEX(AS$305:AS$316,$D944))</f>
        <v/>
      </c>
      <c r="AT944" s="45">
        <f>AT926*Settings!$C$13*(INDEX(AT$318:AT$329,$D944)+INDEX(AT$305:AT$316,$D944))</f>
        <v/>
      </c>
      <c r="AU944" s="45">
        <f>AU926*Settings!$C$13*(INDEX(AU$318:AU$329,$D944)+INDEX(AU$305:AU$316,$D944))</f>
        <v/>
      </c>
      <c r="AV944" s="45">
        <f>AV926*Settings!$C$13*(INDEX(AV$318:AV$329,$D944)+INDEX(AV$305:AV$316,$D944))</f>
        <v/>
      </c>
      <c r="AW944" s="45">
        <f>AW926*Settings!$C$13*(INDEX(AW$318:AW$329,$D944)+INDEX(AW$305:AW$316,$D944))</f>
        <v/>
      </c>
      <c r="AX944" s="45">
        <f>AX926*Settings!$C$13*(INDEX(AX$318:AX$329,$D944)+INDEX(AX$305:AX$316,$D944))</f>
        <v/>
      </c>
      <c r="AY944" s="46">
        <f>REVENUE(AY926,Settings!$C$13,INDEX(AY$318:AY$329,$D944)+INDEX(AY$305:AY$316,$D944))</f>
        <v/>
      </c>
    </row>
    <row r="945" hidden="1" outlineLevel="2">
      <c r="A945" s="14" t="inlineStr">
        <is>
          <t>rtx</t>
        </is>
      </c>
      <c r="B945" s="14" t="inlineStr">
        <is>
          <t>oop</t>
        </is>
      </c>
      <c r="C945" s="14" t="inlineStr">
        <is>
          <t>foo</t>
        </is>
      </c>
      <c r="D945" s="37">
        <f>INDEX(Inputs!$R$5:$R$132,MATCH($B945&amp;"|"&amp;$C945,Inputs!$A$5:$A$132,0))</f>
        <v/>
      </c>
      <c r="E945" s="36" t="n"/>
      <c r="F945" s="36" t="n"/>
      <c r="G945" s="36" t="n"/>
      <c r="H945" s="14">
        <f>INDEX(Variables!$B$5:$B$105,MATCH($A945,Variables!$A$5:$A$105,0))&amp;IF($C945="",""," | "&amp;INDEX(Mapping!$B$5:$B$26,MATCH($C945,Mapping!$A$5:$A$26,0))&amp;" | "&amp;INDEX(Mapping!$B$30:$B$41,MATCH($B945,Mapping!$A$30:$A$41,0)))</f>
        <v/>
      </c>
      <c r="I945" s="14">
        <f>INDEX(Variables!$C$5:$C$105,MATCH($A945,Variables!$A$5:$A$105,0))</f>
        <v/>
      </c>
      <c r="J945" s="14">
        <f>INDEX(Variables!$E$5:$E$105,MATCH($A945,Variables!$A$5:$A$105,0))</f>
        <v/>
      </c>
      <c r="K945" s="11">
        <f>LOWER(Settings!$C$4)&amp;".mit."&amp;$A945&amp;IF($C945="","","."&amp;$C945&amp;"."&amp;$B945)&amp;IF(INDEX(Variables!$D$5:$D$105,MATCH($A945,Variables!$A$5:$A$105,0))="","","."&amp;INDEX(Variables!$D$5:$D$105,MATCH($A945,Variables!$A$5:$A$105,0)))&amp;"."&amp;K$5</f>
        <v/>
      </c>
      <c r="L945" s="44">
        <f>L927*Settings!$C$13*(INDEX(L$318:L$329,$D945)+INDEX(L$305:L$316,$D945))</f>
        <v/>
      </c>
      <c r="M945" s="45">
        <f>M927*Settings!$C$13*(INDEX(M$318:M$329,$D945)+INDEX(M$305:M$316,$D945))</f>
        <v/>
      </c>
      <c r="N945" s="45">
        <f>N927*Settings!$C$13*(INDEX(N$318:N$329,$D945)+INDEX(N$305:N$316,$D945))</f>
        <v/>
      </c>
      <c r="O945" s="45">
        <f>O927*Settings!$C$13*(INDEX(O$318:O$329,$D945)+INDEX(O$305:O$316,$D945))</f>
        <v/>
      </c>
      <c r="P945" s="45">
        <f>P927*Settings!$C$13*(INDEX(P$318:P$329,$D945)+INDEX(P$305:P$316,$D945))</f>
        <v/>
      </c>
      <c r="Q945" s="45">
        <f>Q927*Settings!$C$13*(INDEX(Q$318:Q$329,$D945)+INDEX(Q$305:Q$316,$D945))</f>
        <v/>
      </c>
      <c r="R945" s="45">
        <f>R927*Settings!$C$13*(INDEX(R$318:R$329,$D945)+INDEX(R$305:R$316,$D945))</f>
        <v/>
      </c>
      <c r="S945" s="45">
        <f>S927*Settings!$C$13*(INDEX(S$318:S$329,$D945)+INDEX(S$305:S$316,$D945))</f>
        <v/>
      </c>
      <c r="T945" s="45">
        <f>T927*Settings!$C$13*(INDEX(T$318:T$329,$D945)+INDEX(T$305:T$316,$D945))</f>
        <v/>
      </c>
      <c r="U945" s="45">
        <f>U927*Settings!$C$13*(INDEX(U$318:U$329,$D945)+INDEX(U$305:U$316,$D945))</f>
        <v/>
      </c>
      <c r="V945" s="45">
        <f>V927*Settings!$C$13*(INDEX(V$318:V$329,$D945)+INDEX(V$305:V$316,$D945))</f>
        <v/>
      </c>
      <c r="W945" s="45">
        <f>W927*Settings!$C$13*(INDEX(W$318:W$329,$D945)+INDEX(W$305:W$316,$D945))</f>
        <v/>
      </c>
      <c r="X945" s="45">
        <f>X927*Settings!$C$13*(INDEX(X$318:X$329,$D945)+INDEX(X$305:X$316,$D945))</f>
        <v/>
      </c>
      <c r="Y945" s="45">
        <f>Y927*Settings!$C$13*(INDEX(Y$318:Y$329,$D945)+INDEX(Y$305:Y$316,$D945))</f>
        <v/>
      </c>
      <c r="Z945" s="45">
        <f>Z927*Settings!$C$13*(INDEX(Z$318:Z$329,$D945)+INDEX(Z$305:Z$316,$D945))</f>
        <v/>
      </c>
      <c r="AA945" s="45">
        <f>AA927*Settings!$C$13*(INDEX(AA$318:AA$329,$D945)+INDEX(AA$305:AA$316,$D945))</f>
        <v/>
      </c>
      <c r="AB945" s="45">
        <f>AB927*Settings!$C$13*(INDEX(AB$318:AB$329,$D945)+INDEX(AB$305:AB$316,$D945))</f>
        <v/>
      </c>
      <c r="AC945" s="45">
        <f>AC927*Settings!$C$13*(INDEX(AC$318:AC$329,$D945)+INDEX(AC$305:AC$316,$D945))</f>
        <v/>
      </c>
      <c r="AD945" s="46">
        <f>REVENUE(AD927,Settings!$C$13,INDEX(AD$318:AD$329,$D945)+INDEX(AD$305:AD$316,$D945))</f>
        <v/>
      </c>
      <c r="AF945" s="11">
        <f>LOWER(Settings!$C$4)&amp;".mit."&amp;$A945&amp;IF($C945="","","."&amp;$C945&amp;"."&amp;$B945)&amp;IF(INDEX(Variables!$D$5:$D$105,MATCH($A945,Variables!$A$5:$A$105,0))="","","."&amp;INDEX(Variables!$D$5:$D$105,MATCH($A945,Variables!$A$5:$A$105,0)))&amp;"."&amp;AF$5</f>
        <v/>
      </c>
      <c r="AG945" s="44">
        <f>AG927*Settings!$C$13*(INDEX(AG$318:AG$329,$D945)+INDEX(AG$305:AG$316,$D945))</f>
        <v/>
      </c>
      <c r="AH945" s="45">
        <f>AH927*Settings!$C$13*(INDEX(AH$318:AH$329,$D945)+INDEX(AH$305:AH$316,$D945))</f>
        <v/>
      </c>
      <c r="AI945" s="45">
        <f>AI927*Settings!$C$13*(INDEX(AI$318:AI$329,$D945)+INDEX(AI$305:AI$316,$D945))</f>
        <v/>
      </c>
      <c r="AJ945" s="45">
        <f>AJ927*Settings!$C$13*(INDEX(AJ$318:AJ$329,$D945)+INDEX(AJ$305:AJ$316,$D945))</f>
        <v/>
      </c>
      <c r="AK945" s="45">
        <f>AK927*Settings!$C$13*(INDEX(AK$318:AK$329,$D945)+INDEX(AK$305:AK$316,$D945))</f>
        <v/>
      </c>
      <c r="AL945" s="45">
        <f>AL927*Settings!$C$13*(INDEX(AL$318:AL$329,$D945)+INDEX(AL$305:AL$316,$D945))</f>
        <v/>
      </c>
      <c r="AM945" s="45">
        <f>AM927*Settings!$C$13*(INDEX(AM$318:AM$329,$D945)+INDEX(AM$305:AM$316,$D945))</f>
        <v/>
      </c>
      <c r="AN945" s="45">
        <f>AN927*Settings!$C$13*(INDEX(AN$318:AN$329,$D945)+INDEX(AN$305:AN$316,$D945))</f>
        <v/>
      </c>
      <c r="AO945" s="45">
        <f>AO927*Settings!$C$13*(INDEX(AO$318:AO$329,$D945)+INDEX(AO$305:AO$316,$D945))</f>
        <v/>
      </c>
      <c r="AP945" s="45">
        <f>AP927*Settings!$C$13*(INDEX(AP$318:AP$329,$D945)+INDEX(AP$305:AP$316,$D945))</f>
        <v/>
      </c>
      <c r="AQ945" s="45">
        <f>AQ927*Settings!$C$13*(INDEX(AQ$318:AQ$329,$D945)+INDEX(AQ$305:AQ$316,$D945))</f>
        <v/>
      </c>
      <c r="AR945" s="45">
        <f>AR927*Settings!$C$13*(INDEX(AR$318:AR$329,$D945)+INDEX(AR$305:AR$316,$D945))</f>
        <v/>
      </c>
      <c r="AS945" s="45">
        <f>AS927*Settings!$C$13*(INDEX(AS$318:AS$329,$D945)+INDEX(AS$305:AS$316,$D945))</f>
        <v/>
      </c>
      <c r="AT945" s="45">
        <f>AT927*Settings!$C$13*(INDEX(AT$318:AT$329,$D945)+INDEX(AT$305:AT$316,$D945))</f>
        <v/>
      </c>
      <c r="AU945" s="45">
        <f>AU927*Settings!$C$13*(INDEX(AU$318:AU$329,$D945)+INDEX(AU$305:AU$316,$D945))</f>
        <v/>
      </c>
      <c r="AV945" s="45">
        <f>AV927*Settings!$C$13*(INDEX(AV$318:AV$329,$D945)+INDEX(AV$305:AV$316,$D945))</f>
        <v/>
      </c>
      <c r="AW945" s="45">
        <f>AW927*Settings!$C$13*(INDEX(AW$318:AW$329,$D945)+INDEX(AW$305:AW$316,$D945))</f>
        <v/>
      </c>
      <c r="AX945" s="45">
        <f>AX927*Settings!$C$13*(INDEX(AX$318:AX$329,$D945)+INDEX(AX$305:AX$316,$D945))</f>
        <v/>
      </c>
      <c r="AY945" s="46">
        <f>REVENUE(AY927,Settings!$C$13,INDEX(AY$318:AY$329,$D945)+INDEX(AY$305:AY$316,$D945))</f>
        <v/>
      </c>
    </row>
    <row r="946" hidden="1" outlineLevel="2">
      <c r="A946" s="14" t="inlineStr">
        <is>
          <t>rtx</t>
        </is>
      </c>
      <c r="B946" s="14" t="inlineStr">
        <is>
          <t>bio</t>
        </is>
      </c>
      <c r="C946" s="14" t="inlineStr">
        <is>
          <t>foo</t>
        </is>
      </c>
      <c r="D946" s="37">
        <f>INDEX(Inputs!$R$5:$R$132,MATCH($B946&amp;"|"&amp;$C946,Inputs!$A$5:$A$132,0))</f>
        <v/>
      </c>
      <c r="E946" s="36" t="n"/>
      <c r="F946" s="36" t="n"/>
      <c r="G946" s="36" t="n"/>
      <c r="H946" s="14">
        <f>INDEX(Variables!$B$5:$B$105,MATCH($A946,Variables!$A$5:$A$105,0))&amp;IF($C946="",""," | "&amp;INDEX(Mapping!$B$5:$B$26,MATCH($C946,Mapping!$A$5:$A$26,0))&amp;" | "&amp;INDEX(Mapping!$B$30:$B$41,MATCH($B946,Mapping!$A$30:$A$41,0)))</f>
        <v/>
      </c>
      <c r="I946" s="14">
        <f>INDEX(Variables!$C$5:$C$105,MATCH($A946,Variables!$A$5:$A$105,0))</f>
        <v/>
      </c>
      <c r="J946" s="14">
        <f>INDEX(Variables!$E$5:$E$105,MATCH($A946,Variables!$A$5:$A$105,0))</f>
        <v/>
      </c>
      <c r="K946" s="11">
        <f>LOWER(Settings!$C$4)&amp;".mit."&amp;$A946&amp;IF($C946="","","."&amp;$C946&amp;"."&amp;$B946)&amp;IF(INDEX(Variables!$D$5:$D$105,MATCH($A946,Variables!$A$5:$A$105,0))="","","."&amp;INDEX(Variables!$D$5:$D$105,MATCH($A946,Variables!$A$5:$A$105,0)))&amp;"."&amp;K$5</f>
        <v/>
      </c>
      <c r="L946" s="44">
        <f>L928*Settings!$C$13*(INDEX(L$318:L$329,$D946)+INDEX(L$305:L$316,$D946))</f>
        <v/>
      </c>
      <c r="M946" s="45">
        <f>M928*Settings!$C$13*(INDEX(M$318:M$329,$D946)+INDEX(M$305:M$316,$D946))</f>
        <v/>
      </c>
      <c r="N946" s="45">
        <f>N928*Settings!$C$13*(INDEX(N$318:N$329,$D946)+INDEX(N$305:N$316,$D946))</f>
        <v/>
      </c>
      <c r="O946" s="45">
        <f>O928*Settings!$C$13*(INDEX(O$318:O$329,$D946)+INDEX(O$305:O$316,$D946))</f>
        <v/>
      </c>
      <c r="P946" s="45">
        <f>P928*Settings!$C$13*(INDEX(P$318:P$329,$D946)+INDEX(P$305:P$316,$D946))</f>
        <v/>
      </c>
      <c r="Q946" s="45">
        <f>Q928*Settings!$C$13*(INDEX(Q$318:Q$329,$D946)+INDEX(Q$305:Q$316,$D946))</f>
        <v/>
      </c>
      <c r="R946" s="45">
        <f>R928*Settings!$C$13*(INDEX(R$318:R$329,$D946)+INDEX(R$305:R$316,$D946))</f>
        <v/>
      </c>
      <c r="S946" s="45">
        <f>S928*Settings!$C$13*(INDEX(S$318:S$329,$D946)+INDEX(S$305:S$316,$D946))</f>
        <v/>
      </c>
      <c r="T946" s="45">
        <f>T928*Settings!$C$13*(INDEX(T$318:T$329,$D946)+INDEX(T$305:T$316,$D946))</f>
        <v/>
      </c>
      <c r="U946" s="45">
        <f>U928*Settings!$C$13*(INDEX(U$318:U$329,$D946)+INDEX(U$305:U$316,$D946))</f>
        <v/>
      </c>
      <c r="V946" s="45">
        <f>V928*Settings!$C$13*(INDEX(V$318:V$329,$D946)+INDEX(V$305:V$316,$D946))</f>
        <v/>
      </c>
      <c r="W946" s="45">
        <f>W928*Settings!$C$13*(INDEX(W$318:W$329,$D946)+INDEX(W$305:W$316,$D946))</f>
        <v/>
      </c>
      <c r="X946" s="45">
        <f>X928*Settings!$C$13*(INDEX(X$318:X$329,$D946)+INDEX(X$305:X$316,$D946))</f>
        <v/>
      </c>
      <c r="Y946" s="45">
        <f>Y928*Settings!$C$13*(INDEX(Y$318:Y$329,$D946)+INDEX(Y$305:Y$316,$D946))</f>
        <v/>
      </c>
      <c r="Z946" s="45">
        <f>Z928*Settings!$C$13*(INDEX(Z$318:Z$329,$D946)+INDEX(Z$305:Z$316,$D946))</f>
        <v/>
      </c>
      <c r="AA946" s="45">
        <f>AA928*Settings!$C$13*(INDEX(AA$318:AA$329,$D946)+INDEX(AA$305:AA$316,$D946))</f>
        <v/>
      </c>
      <c r="AB946" s="45">
        <f>AB928*Settings!$C$13*(INDEX(AB$318:AB$329,$D946)+INDEX(AB$305:AB$316,$D946))</f>
        <v/>
      </c>
      <c r="AC946" s="45">
        <f>AC928*Settings!$C$13*(INDEX(AC$318:AC$329,$D946)+INDEX(AC$305:AC$316,$D946))</f>
        <v/>
      </c>
      <c r="AD946" s="46">
        <f>REVENUE(AD928,Settings!$C$13,INDEX(AD$318:AD$329,$D946)+INDEX(AD$305:AD$316,$D946))</f>
        <v/>
      </c>
      <c r="AF946" s="11">
        <f>LOWER(Settings!$C$4)&amp;".mit."&amp;$A946&amp;IF($C946="","","."&amp;$C946&amp;"."&amp;$B946)&amp;IF(INDEX(Variables!$D$5:$D$105,MATCH($A946,Variables!$A$5:$A$105,0))="","","."&amp;INDEX(Variables!$D$5:$D$105,MATCH($A946,Variables!$A$5:$A$105,0)))&amp;"."&amp;AF$5</f>
        <v/>
      </c>
      <c r="AG946" s="44">
        <f>AG928*Settings!$C$13*(INDEX(AG$318:AG$329,$D946)+INDEX(AG$305:AG$316,$D946))</f>
        <v/>
      </c>
      <c r="AH946" s="45">
        <f>AH928*Settings!$C$13*(INDEX(AH$318:AH$329,$D946)+INDEX(AH$305:AH$316,$D946))</f>
        <v/>
      </c>
      <c r="AI946" s="45">
        <f>AI928*Settings!$C$13*(INDEX(AI$318:AI$329,$D946)+INDEX(AI$305:AI$316,$D946))</f>
        <v/>
      </c>
      <c r="AJ946" s="45">
        <f>AJ928*Settings!$C$13*(INDEX(AJ$318:AJ$329,$D946)+INDEX(AJ$305:AJ$316,$D946))</f>
        <v/>
      </c>
      <c r="AK946" s="45">
        <f>AK928*Settings!$C$13*(INDEX(AK$318:AK$329,$D946)+INDEX(AK$305:AK$316,$D946))</f>
        <v/>
      </c>
      <c r="AL946" s="45">
        <f>AL928*Settings!$C$13*(INDEX(AL$318:AL$329,$D946)+INDEX(AL$305:AL$316,$D946))</f>
        <v/>
      </c>
      <c r="AM946" s="45">
        <f>AM928*Settings!$C$13*(INDEX(AM$318:AM$329,$D946)+INDEX(AM$305:AM$316,$D946))</f>
        <v/>
      </c>
      <c r="AN946" s="45">
        <f>AN928*Settings!$C$13*(INDEX(AN$318:AN$329,$D946)+INDEX(AN$305:AN$316,$D946))</f>
        <v/>
      </c>
      <c r="AO946" s="45">
        <f>AO928*Settings!$C$13*(INDEX(AO$318:AO$329,$D946)+INDEX(AO$305:AO$316,$D946))</f>
        <v/>
      </c>
      <c r="AP946" s="45">
        <f>AP928*Settings!$C$13*(INDEX(AP$318:AP$329,$D946)+INDEX(AP$305:AP$316,$D946))</f>
        <v/>
      </c>
      <c r="AQ946" s="45">
        <f>AQ928*Settings!$C$13*(INDEX(AQ$318:AQ$329,$D946)+INDEX(AQ$305:AQ$316,$D946))</f>
        <v/>
      </c>
      <c r="AR946" s="45">
        <f>AR928*Settings!$C$13*(INDEX(AR$318:AR$329,$D946)+INDEX(AR$305:AR$316,$D946))</f>
        <v/>
      </c>
      <c r="AS946" s="45">
        <f>AS928*Settings!$C$13*(INDEX(AS$318:AS$329,$D946)+INDEX(AS$305:AS$316,$D946))</f>
        <v/>
      </c>
      <c r="AT946" s="45">
        <f>AT928*Settings!$C$13*(INDEX(AT$318:AT$329,$D946)+INDEX(AT$305:AT$316,$D946))</f>
        <v/>
      </c>
      <c r="AU946" s="45">
        <f>AU928*Settings!$C$13*(INDEX(AU$318:AU$329,$D946)+INDEX(AU$305:AU$316,$D946))</f>
        <v/>
      </c>
      <c r="AV946" s="45">
        <f>AV928*Settings!$C$13*(INDEX(AV$318:AV$329,$D946)+INDEX(AV$305:AV$316,$D946))</f>
        <v/>
      </c>
      <c r="AW946" s="45">
        <f>AW928*Settings!$C$13*(INDEX(AW$318:AW$329,$D946)+INDEX(AW$305:AW$316,$D946))</f>
        <v/>
      </c>
      <c r="AX946" s="45">
        <f>AX928*Settings!$C$13*(INDEX(AX$318:AX$329,$D946)+INDEX(AX$305:AX$316,$D946))</f>
        <v/>
      </c>
      <c r="AY946" s="46">
        <f>REVENUE(AY928,Settings!$C$13,INDEX(AY$318:AY$329,$D946)+INDEX(AY$305:AY$316,$D946))</f>
        <v/>
      </c>
    </row>
    <row r="947" hidden="1" outlineLevel="2"/>
    <row r="948" hidden="1" outlineLevel="2">
      <c r="A948" s="14" t="inlineStr">
        <is>
          <t>rsub</t>
        </is>
      </c>
      <c r="B948" s="14" t="inlineStr">
        <is>
          <t>coa</t>
        </is>
      </c>
      <c r="C948" s="14" t="inlineStr">
        <is>
          <t>foo</t>
        </is>
      </c>
      <c r="D948" s="37">
        <f>INDEX(Inputs!$R$5:$R$132,MATCH($B948&amp;"|"&amp;$C948,Inputs!$A$5:$A$132,0))</f>
        <v/>
      </c>
      <c r="E948" s="36" t="n"/>
      <c r="F948" s="36" t="n"/>
      <c r="G948" s="36" t="n"/>
      <c r="H948" s="14">
        <f>INDEX(Variables!$B$5:$B$105,MATCH($A948,Variables!$A$5:$A$105,0))&amp;IF($C948="",""," | "&amp;INDEX(Mapping!$B$5:$B$26,MATCH($C948,Mapping!$A$5:$A$26,0))&amp;" | "&amp;INDEX(Mapping!$B$30:$B$41,MATCH($B948,Mapping!$A$30:$A$41,0)))</f>
        <v/>
      </c>
      <c r="I948" s="14">
        <f>INDEX(Variables!$C$5:$C$105,MATCH($A948,Variables!$A$5:$A$105,0))</f>
        <v/>
      </c>
      <c r="J948" s="14">
        <f>INDEX(Variables!$E$5:$E$105,MATCH($A948,Variables!$A$5:$A$105,0))</f>
        <v/>
      </c>
      <c r="K948" s="11">
        <f>LOWER(Settings!$C$4)&amp;".mit."&amp;$A948&amp;IF($C948="","","."&amp;$C948&amp;"."&amp;$B948)&amp;IF(INDEX(Variables!$D$5:$D$105,MATCH($A948,Variables!$A$5:$A$105,0))="","","."&amp;INDEX(Variables!$D$5:$D$105,MATCH($A948,Variables!$A$5:$A$105,0)))&amp;"."&amp;K$5</f>
        <v/>
      </c>
      <c r="L948" s="44">
        <f>L921*Settings!$C$13*(INDEX(L$331:L$342,$D948))</f>
        <v/>
      </c>
      <c r="M948" s="45">
        <f>M921*Settings!$C$13*(INDEX(M$331:M$342,$D948))</f>
        <v/>
      </c>
      <c r="N948" s="45">
        <f>N921*Settings!$C$13*(INDEX(N$331:N$342,$D948))</f>
        <v/>
      </c>
      <c r="O948" s="45">
        <f>O921*Settings!$C$13*(INDEX(O$331:O$342,$D948))</f>
        <v/>
      </c>
      <c r="P948" s="45">
        <f>P921*Settings!$C$13*(INDEX(P$331:P$342,$D948))</f>
        <v/>
      </c>
      <c r="Q948" s="45">
        <f>Q921*Settings!$C$13*(INDEX(Q$331:Q$342,$D948))</f>
        <v/>
      </c>
      <c r="R948" s="45">
        <f>R921*Settings!$C$13*(INDEX(R$331:R$342,$D948))</f>
        <v/>
      </c>
      <c r="S948" s="45">
        <f>S921*Settings!$C$13*(INDEX(S$331:S$342,$D948))</f>
        <v/>
      </c>
      <c r="T948" s="45">
        <f>T921*Settings!$C$13*(INDEX(T$331:T$342,$D948))</f>
        <v/>
      </c>
      <c r="U948" s="45">
        <f>U921*Settings!$C$13*(INDEX(U$331:U$342,$D948))</f>
        <v/>
      </c>
      <c r="V948" s="45">
        <f>V921*Settings!$C$13*(INDEX(V$331:V$342,$D948))</f>
        <v/>
      </c>
      <c r="W948" s="45">
        <f>W921*Settings!$C$13*(INDEX(W$331:W$342,$D948))</f>
        <v/>
      </c>
      <c r="X948" s="45">
        <f>X921*Settings!$C$13*(INDEX(X$331:X$342,$D948))</f>
        <v/>
      </c>
      <c r="Y948" s="45">
        <f>Y921*Settings!$C$13*(INDEX(Y$331:Y$342,$D948))</f>
        <v/>
      </c>
      <c r="Z948" s="45">
        <f>Z921*Settings!$C$13*(INDEX(Z$331:Z$342,$D948))</f>
        <v/>
      </c>
      <c r="AA948" s="45">
        <f>AA921*Settings!$C$13*(INDEX(AA$331:AA$342,$D948))</f>
        <v/>
      </c>
      <c r="AB948" s="45">
        <f>AB921*Settings!$C$13*(INDEX(AB$331:AB$342,$D948))</f>
        <v/>
      </c>
      <c r="AC948" s="45">
        <f>AC921*Settings!$C$13*(INDEX(AC$331:AC$342,$D948))</f>
        <v/>
      </c>
      <c r="AD948" s="46">
        <f>REVENUE(AD921,Settings!$C$13,INDEX(AD$331:AD$342,$D948))</f>
        <v/>
      </c>
      <c r="AF948" s="11">
        <f>LOWER(Settings!$C$4)&amp;".mit."&amp;$A948&amp;IF($C948="","","."&amp;$C948&amp;"."&amp;$B948)&amp;IF(INDEX(Variables!$D$5:$D$105,MATCH($A948,Variables!$A$5:$A$105,0))="","","."&amp;INDEX(Variables!$D$5:$D$105,MATCH($A948,Variables!$A$5:$A$105,0)))&amp;"."&amp;AF$5</f>
        <v/>
      </c>
      <c r="AG948" s="44">
        <f>AG921*Settings!$C$13*(INDEX(AG$331:AG$342,$D948))</f>
        <v/>
      </c>
      <c r="AH948" s="45">
        <f>AH921*Settings!$C$13*(INDEX(AH$331:AH$342,$D948))</f>
        <v/>
      </c>
      <c r="AI948" s="45">
        <f>AI921*Settings!$C$13*(INDEX(AI$331:AI$342,$D948))</f>
        <v/>
      </c>
      <c r="AJ948" s="45">
        <f>AJ921*Settings!$C$13*(INDEX(AJ$331:AJ$342,$D948))</f>
        <v/>
      </c>
      <c r="AK948" s="45">
        <f>AK921*Settings!$C$13*(INDEX(AK$331:AK$342,$D948))</f>
        <v/>
      </c>
      <c r="AL948" s="45">
        <f>AL921*Settings!$C$13*(INDEX(AL$331:AL$342,$D948))</f>
        <v/>
      </c>
      <c r="AM948" s="45">
        <f>AM921*Settings!$C$13*(INDEX(AM$331:AM$342,$D948))</f>
        <v/>
      </c>
      <c r="AN948" s="45">
        <f>AN921*Settings!$C$13*(INDEX(AN$331:AN$342,$D948))</f>
        <v/>
      </c>
      <c r="AO948" s="45">
        <f>AO921*Settings!$C$13*(INDEX(AO$331:AO$342,$D948))</f>
        <v/>
      </c>
      <c r="AP948" s="45">
        <f>AP921*Settings!$C$13*(INDEX(AP$331:AP$342,$D948))</f>
        <v/>
      </c>
      <c r="AQ948" s="45">
        <f>AQ921*Settings!$C$13*(INDEX(AQ$331:AQ$342,$D948))</f>
        <v/>
      </c>
      <c r="AR948" s="45">
        <f>AR921*Settings!$C$13*(INDEX(AR$331:AR$342,$D948))</f>
        <v/>
      </c>
      <c r="AS948" s="45">
        <f>AS921*Settings!$C$13*(INDEX(AS$331:AS$342,$D948))</f>
        <v/>
      </c>
      <c r="AT948" s="45">
        <f>AT921*Settings!$C$13*(INDEX(AT$331:AT$342,$D948))</f>
        <v/>
      </c>
      <c r="AU948" s="45">
        <f>AU921*Settings!$C$13*(INDEX(AU$331:AU$342,$D948))</f>
        <v/>
      </c>
      <c r="AV948" s="45">
        <f>AV921*Settings!$C$13*(INDEX(AV$331:AV$342,$D948))</f>
        <v/>
      </c>
      <c r="AW948" s="45">
        <f>AW921*Settings!$C$13*(INDEX(AW$331:AW$342,$D948))</f>
        <v/>
      </c>
      <c r="AX948" s="45">
        <f>AX921*Settings!$C$13*(INDEX(AX$331:AX$342,$D948))</f>
        <v/>
      </c>
      <c r="AY948" s="46">
        <f>REVENUE(AY921,Settings!$C$13,INDEX(AY$331:AY$342,$D948))</f>
        <v/>
      </c>
    </row>
    <row r="949" hidden="1" outlineLevel="2">
      <c r="A949" s="14" t="inlineStr">
        <is>
          <t>rsub</t>
        </is>
      </c>
      <c r="B949" s="14" t="inlineStr">
        <is>
          <t>nga</t>
        </is>
      </c>
      <c r="C949" s="14" t="inlineStr">
        <is>
          <t>foo</t>
        </is>
      </c>
      <c r="D949" s="37">
        <f>INDEX(Inputs!$R$5:$R$132,MATCH($B949&amp;"|"&amp;$C949,Inputs!$A$5:$A$132,0))</f>
        <v/>
      </c>
      <c r="E949" s="36" t="n"/>
      <c r="F949" s="36" t="n"/>
      <c r="G949" s="36" t="n"/>
      <c r="H949" s="14">
        <f>INDEX(Variables!$B$5:$B$105,MATCH($A949,Variables!$A$5:$A$105,0))&amp;IF($C949="",""," | "&amp;INDEX(Mapping!$B$5:$B$26,MATCH($C949,Mapping!$A$5:$A$26,0))&amp;" | "&amp;INDEX(Mapping!$B$30:$B$41,MATCH($B949,Mapping!$A$30:$A$41,0)))</f>
        <v/>
      </c>
      <c r="I949" s="14">
        <f>INDEX(Variables!$C$5:$C$105,MATCH($A949,Variables!$A$5:$A$105,0))</f>
        <v/>
      </c>
      <c r="J949" s="14">
        <f>INDEX(Variables!$E$5:$E$105,MATCH($A949,Variables!$A$5:$A$105,0))</f>
        <v/>
      </c>
      <c r="K949" s="11">
        <f>LOWER(Settings!$C$4)&amp;".mit."&amp;$A949&amp;IF($C949="","","."&amp;$C949&amp;"."&amp;$B949)&amp;IF(INDEX(Variables!$D$5:$D$105,MATCH($A949,Variables!$A$5:$A$105,0))="","","."&amp;INDEX(Variables!$D$5:$D$105,MATCH($A949,Variables!$A$5:$A$105,0)))&amp;"."&amp;K$5</f>
        <v/>
      </c>
      <c r="L949" s="44">
        <f>L922*Settings!$C$13*(INDEX(L$331:L$342,$D949))</f>
        <v/>
      </c>
      <c r="M949" s="45">
        <f>M922*Settings!$C$13*(INDEX(M$331:M$342,$D949))</f>
        <v/>
      </c>
      <c r="N949" s="45">
        <f>N922*Settings!$C$13*(INDEX(N$331:N$342,$D949))</f>
        <v/>
      </c>
      <c r="O949" s="45">
        <f>O922*Settings!$C$13*(INDEX(O$331:O$342,$D949))</f>
        <v/>
      </c>
      <c r="P949" s="45">
        <f>P922*Settings!$C$13*(INDEX(P$331:P$342,$D949))</f>
        <v/>
      </c>
      <c r="Q949" s="45">
        <f>Q922*Settings!$C$13*(INDEX(Q$331:Q$342,$D949))</f>
        <v/>
      </c>
      <c r="R949" s="45">
        <f>R922*Settings!$C$13*(INDEX(R$331:R$342,$D949))</f>
        <v/>
      </c>
      <c r="S949" s="45">
        <f>S922*Settings!$C$13*(INDEX(S$331:S$342,$D949))</f>
        <v/>
      </c>
      <c r="T949" s="45">
        <f>T922*Settings!$C$13*(INDEX(T$331:T$342,$D949))</f>
        <v/>
      </c>
      <c r="U949" s="45">
        <f>U922*Settings!$C$13*(INDEX(U$331:U$342,$D949))</f>
        <v/>
      </c>
      <c r="V949" s="45">
        <f>V922*Settings!$C$13*(INDEX(V$331:V$342,$D949))</f>
        <v/>
      </c>
      <c r="W949" s="45">
        <f>W922*Settings!$C$13*(INDEX(W$331:W$342,$D949))</f>
        <v/>
      </c>
      <c r="X949" s="45">
        <f>X922*Settings!$C$13*(INDEX(X$331:X$342,$D949))</f>
        <v/>
      </c>
      <c r="Y949" s="45">
        <f>Y922*Settings!$C$13*(INDEX(Y$331:Y$342,$D949))</f>
        <v/>
      </c>
      <c r="Z949" s="45">
        <f>Z922*Settings!$C$13*(INDEX(Z$331:Z$342,$D949))</f>
        <v/>
      </c>
      <c r="AA949" s="45">
        <f>AA922*Settings!$C$13*(INDEX(AA$331:AA$342,$D949))</f>
        <v/>
      </c>
      <c r="AB949" s="45">
        <f>AB922*Settings!$C$13*(INDEX(AB$331:AB$342,$D949))</f>
        <v/>
      </c>
      <c r="AC949" s="45">
        <f>AC922*Settings!$C$13*(INDEX(AC$331:AC$342,$D949))</f>
        <v/>
      </c>
      <c r="AD949" s="46">
        <f>REVENUE(AD922,Settings!$C$13,INDEX(AD$331:AD$342,$D949))</f>
        <v/>
      </c>
      <c r="AF949" s="11">
        <f>LOWER(Settings!$C$4)&amp;".mit."&amp;$A949&amp;IF($C949="","","."&amp;$C949&amp;"."&amp;$B949)&amp;IF(INDEX(Variables!$D$5:$D$105,MATCH($A949,Variables!$A$5:$A$105,0))="","","."&amp;INDEX(Variables!$D$5:$D$105,MATCH($A949,Variables!$A$5:$A$105,0)))&amp;"."&amp;AF$5</f>
        <v/>
      </c>
      <c r="AG949" s="44">
        <f>AG922*Settings!$C$13*(INDEX(AG$331:AG$342,$D949))</f>
        <v/>
      </c>
      <c r="AH949" s="45">
        <f>AH922*Settings!$C$13*(INDEX(AH$331:AH$342,$D949))</f>
        <v/>
      </c>
      <c r="AI949" s="45">
        <f>AI922*Settings!$C$13*(INDEX(AI$331:AI$342,$D949))</f>
        <v/>
      </c>
      <c r="AJ949" s="45">
        <f>AJ922*Settings!$C$13*(INDEX(AJ$331:AJ$342,$D949))</f>
        <v/>
      </c>
      <c r="AK949" s="45">
        <f>AK922*Settings!$C$13*(INDEX(AK$331:AK$342,$D949))</f>
        <v/>
      </c>
      <c r="AL949" s="45">
        <f>AL922*Settings!$C$13*(INDEX(AL$331:AL$342,$D949))</f>
        <v/>
      </c>
      <c r="AM949" s="45">
        <f>AM922*Settings!$C$13*(INDEX(AM$331:AM$342,$D949))</f>
        <v/>
      </c>
      <c r="AN949" s="45">
        <f>AN922*Settings!$C$13*(INDEX(AN$331:AN$342,$D949))</f>
        <v/>
      </c>
      <c r="AO949" s="45">
        <f>AO922*Settings!$C$13*(INDEX(AO$331:AO$342,$D949))</f>
        <v/>
      </c>
      <c r="AP949" s="45">
        <f>AP922*Settings!$C$13*(INDEX(AP$331:AP$342,$D949))</f>
        <v/>
      </c>
      <c r="AQ949" s="45">
        <f>AQ922*Settings!$C$13*(INDEX(AQ$331:AQ$342,$D949))</f>
        <v/>
      </c>
      <c r="AR949" s="45">
        <f>AR922*Settings!$C$13*(INDEX(AR$331:AR$342,$D949))</f>
        <v/>
      </c>
      <c r="AS949" s="45">
        <f>AS922*Settings!$C$13*(INDEX(AS$331:AS$342,$D949))</f>
        <v/>
      </c>
      <c r="AT949" s="45">
        <f>AT922*Settings!$C$13*(INDEX(AT$331:AT$342,$D949))</f>
        <v/>
      </c>
      <c r="AU949" s="45">
        <f>AU922*Settings!$C$13*(INDEX(AU$331:AU$342,$D949))</f>
        <v/>
      </c>
      <c r="AV949" s="45">
        <f>AV922*Settings!$C$13*(INDEX(AV$331:AV$342,$D949))</f>
        <v/>
      </c>
      <c r="AW949" s="45">
        <f>AW922*Settings!$C$13*(INDEX(AW$331:AW$342,$D949))</f>
        <v/>
      </c>
      <c r="AX949" s="45">
        <f>AX922*Settings!$C$13*(INDEX(AX$331:AX$342,$D949))</f>
        <v/>
      </c>
      <c r="AY949" s="46">
        <f>REVENUE(AY922,Settings!$C$13,INDEX(AY$331:AY$342,$D949))</f>
        <v/>
      </c>
    </row>
    <row r="950" hidden="1" outlineLevel="2">
      <c r="A950" s="14" t="inlineStr">
        <is>
          <t>rsub</t>
        </is>
      </c>
      <c r="B950" s="14" t="inlineStr">
        <is>
          <t>gso</t>
        </is>
      </c>
      <c r="C950" s="14" t="inlineStr">
        <is>
          <t>foo</t>
        </is>
      </c>
      <c r="D950" s="37">
        <f>INDEX(Inputs!$R$5:$R$132,MATCH($B950&amp;"|"&amp;$C950,Inputs!$A$5:$A$132,0))</f>
        <v/>
      </c>
      <c r="E950" s="36" t="n"/>
      <c r="F950" s="36" t="n"/>
      <c r="G950" s="36" t="n"/>
      <c r="H950" s="14">
        <f>INDEX(Variables!$B$5:$B$105,MATCH($A950,Variables!$A$5:$A$105,0))&amp;IF($C950="",""," | "&amp;INDEX(Mapping!$B$5:$B$26,MATCH($C950,Mapping!$A$5:$A$26,0))&amp;" | "&amp;INDEX(Mapping!$B$30:$B$41,MATCH($B950,Mapping!$A$30:$A$41,0)))</f>
        <v/>
      </c>
      <c r="I950" s="14">
        <f>INDEX(Variables!$C$5:$C$105,MATCH($A950,Variables!$A$5:$A$105,0))</f>
        <v/>
      </c>
      <c r="J950" s="14">
        <f>INDEX(Variables!$E$5:$E$105,MATCH($A950,Variables!$A$5:$A$105,0))</f>
        <v/>
      </c>
      <c r="K950" s="11">
        <f>LOWER(Settings!$C$4)&amp;".mit."&amp;$A950&amp;IF($C950="","","."&amp;$C950&amp;"."&amp;$B950)&amp;IF(INDEX(Variables!$D$5:$D$105,MATCH($A950,Variables!$A$5:$A$105,0))="","","."&amp;INDEX(Variables!$D$5:$D$105,MATCH($A950,Variables!$A$5:$A$105,0)))&amp;"."&amp;K$5</f>
        <v/>
      </c>
      <c r="L950" s="44">
        <f>L923*Settings!$C$13*(INDEX(L$331:L$342,$D950))</f>
        <v/>
      </c>
      <c r="M950" s="45">
        <f>M923*Settings!$C$13*(INDEX(M$331:M$342,$D950))</f>
        <v/>
      </c>
      <c r="N950" s="45">
        <f>N923*Settings!$C$13*(INDEX(N$331:N$342,$D950))</f>
        <v/>
      </c>
      <c r="O950" s="45">
        <f>O923*Settings!$C$13*(INDEX(O$331:O$342,$D950))</f>
        <v/>
      </c>
      <c r="P950" s="45">
        <f>P923*Settings!$C$13*(INDEX(P$331:P$342,$D950))</f>
        <v/>
      </c>
      <c r="Q950" s="45">
        <f>Q923*Settings!$C$13*(INDEX(Q$331:Q$342,$D950))</f>
        <v/>
      </c>
      <c r="R950" s="45">
        <f>R923*Settings!$C$13*(INDEX(R$331:R$342,$D950))</f>
        <v/>
      </c>
      <c r="S950" s="45">
        <f>S923*Settings!$C$13*(INDEX(S$331:S$342,$D950))</f>
        <v/>
      </c>
      <c r="T950" s="45">
        <f>T923*Settings!$C$13*(INDEX(T$331:T$342,$D950))</f>
        <v/>
      </c>
      <c r="U950" s="45">
        <f>U923*Settings!$C$13*(INDEX(U$331:U$342,$D950))</f>
        <v/>
      </c>
      <c r="V950" s="45">
        <f>V923*Settings!$C$13*(INDEX(V$331:V$342,$D950))</f>
        <v/>
      </c>
      <c r="W950" s="45">
        <f>W923*Settings!$C$13*(INDEX(W$331:W$342,$D950))</f>
        <v/>
      </c>
      <c r="X950" s="45">
        <f>X923*Settings!$C$13*(INDEX(X$331:X$342,$D950))</f>
        <v/>
      </c>
      <c r="Y950" s="45">
        <f>Y923*Settings!$C$13*(INDEX(Y$331:Y$342,$D950))</f>
        <v/>
      </c>
      <c r="Z950" s="45">
        <f>Z923*Settings!$C$13*(INDEX(Z$331:Z$342,$D950))</f>
        <v/>
      </c>
      <c r="AA950" s="45">
        <f>AA923*Settings!$C$13*(INDEX(AA$331:AA$342,$D950))</f>
        <v/>
      </c>
      <c r="AB950" s="45">
        <f>AB923*Settings!$C$13*(INDEX(AB$331:AB$342,$D950))</f>
        <v/>
      </c>
      <c r="AC950" s="45">
        <f>AC923*Settings!$C$13*(INDEX(AC$331:AC$342,$D950))</f>
        <v/>
      </c>
      <c r="AD950" s="46">
        <f>REVENUE(AD923,Settings!$C$13,INDEX(AD$331:AD$342,$D950))</f>
        <v/>
      </c>
      <c r="AF950" s="11">
        <f>LOWER(Settings!$C$4)&amp;".mit."&amp;$A950&amp;IF($C950="","","."&amp;$C950&amp;"."&amp;$B950)&amp;IF(INDEX(Variables!$D$5:$D$105,MATCH($A950,Variables!$A$5:$A$105,0))="","","."&amp;INDEX(Variables!$D$5:$D$105,MATCH($A950,Variables!$A$5:$A$105,0)))&amp;"."&amp;AF$5</f>
        <v/>
      </c>
      <c r="AG950" s="44">
        <f>AG923*Settings!$C$13*(INDEX(AG$331:AG$342,$D950))</f>
        <v/>
      </c>
      <c r="AH950" s="45">
        <f>AH923*Settings!$C$13*(INDEX(AH$331:AH$342,$D950))</f>
        <v/>
      </c>
      <c r="AI950" s="45">
        <f>AI923*Settings!$C$13*(INDEX(AI$331:AI$342,$D950))</f>
        <v/>
      </c>
      <c r="AJ950" s="45">
        <f>AJ923*Settings!$C$13*(INDEX(AJ$331:AJ$342,$D950))</f>
        <v/>
      </c>
      <c r="AK950" s="45">
        <f>AK923*Settings!$C$13*(INDEX(AK$331:AK$342,$D950))</f>
        <v/>
      </c>
      <c r="AL950" s="45">
        <f>AL923*Settings!$C$13*(INDEX(AL$331:AL$342,$D950))</f>
        <v/>
      </c>
      <c r="AM950" s="45">
        <f>AM923*Settings!$C$13*(INDEX(AM$331:AM$342,$D950))</f>
        <v/>
      </c>
      <c r="AN950" s="45">
        <f>AN923*Settings!$C$13*(INDEX(AN$331:AN$342,$D950))</f>
        <v/>
      </c>
      <c r="AO950" s="45">
        <f>AO923*Settings!$C$13*(INDEX(AO$331:AO$342,$D950))</f>
        <v/>
      </c>
      <c r="AP950" s="45">
        <f>AP923*Settings!$C$13*(INDEX(AP$331:AP$342,$D950))</f>
        <v/>
      </c>
      <c r="AQ950" s="45">
        <f>AQ923*Settings!$C$13*(INDEX(AQ$331:AQ$342,$D950))</f>
        <v/>
      </c>
      <c r="AR950" s="45">
        <f>AR923*Settings!$C$13*(INDEX(AR$331:AR$342,$D950))</f>
        <v/>
      </c>
      <c r="AS950" s="45">
        <f>AS923*Settings!$C$13*(INDEX(AS$331:AS$342,$D950))</f>
        <v/>
      </c>
      <c r="AT950" s="45">
        <f>AT923*Settings!$C$13*(INDEX(AT$331:AT$342,$D950))</f>
        <v/>
      </c>
      <c r="AU950" s="45">
        <f>AU923*Settings!$C$13*(INDEX(AU$331:AU$342,$D950))</f>
        <v/>
      </c>
      <c r="AV950" s="45">
        <f>AV923*Settings!$C$13*(INDEX(AV$331:AV$342,$D950))</f>
        <v/>
      </c>
      <c r="AW950" s="45">
        <f>AW923*Settings!$C$13*(INDEX(AW$331:AW$342,$D950))</f>
        <v/>
      </c>
      <c r="AX950" s="45">
        <f>AX923*Settings!$C$13*(INDEX(AX$331:AX$342,$D950))</f>
        <v/>
      </c>
      <c r="AY950" s="46">
        <f>REVENUE(AY923,Settings!$C$13,INDEX(AY$331:AY$342,$D950))</f>
        <v/>
      </c>
    </row>
    <row r="951" hidden="1" outlineLevel="2">
      <c r="A951" s="14" t="inlineStr">
        <is>
          <t>rsub</t>
        </is>
      </c>
      <c r="B951" s="14" t="inlineStr">
        <is>
          <t>die</t>
        </is>
      </c>
      <c r="C951" s="14" t="inlineStr">
        <is>
          <t>foo</t>
        </is>
      </c>
      <c r="D951" s="37">
        <f>INDEX(Inputs!$R$5:$R$132,MATCH($B951&amp;"|"&amp;$C951,Inputs!$A$5:$A$132,0))</f>
        <v/>
      </c>
      <c r="E951" s="36" t="n"/>
      <c r="F951" s="36" t="n"/>
      <c r="G951" s="36" t="n"/>
      <c r="H951" s="14">
        <f>INDEX(Variables!$B$5:$B$105,MATCH($A951,Variables!$A$5:$A$105,0))&amp;IF($C951="",""," | "&amp;INDEX(Mapping!$B$5:$B$26,MATCH($C951,Mapping!$A$5:$A$26,0))&amp;" | "&amp;INDEX(Mapping!$B$30:$B$41,MATCH($B951,Mapping!$A$30:$A$41,0)))</f>
        <v/>
      </c>
      <c r="I951" s="14">
        <f>INDEX(Variables!$C$5:$C$105,MATCH($A951,Variables!$A$5:$A$105,0))</f>
        <v/>
      </c>
      <c r="J951" s="14">
        <f>INDEX(Variables!$E$5:$E$105,MATCH($A951,Variables!$A$5:$A$105,0))</f>
        <v/>
      </c>
      <c r="K951" s="11">
        <f>LOWER(Settings!$C$4)&amp;".mit."&amp;$A951&amp;IF($C951="","","."&amp;$C951&amp;"."&amp;$B951)&amp;IF(INDEX(Variables!$D$5:$D$105,MATCH($A951,Variables!$A$5:$A$105,0))="","","."&amp;INDEX(Variables!$D$5:$D$105,MATCH($A951,Variables!$A$5:$A$105,0)))&amp;"."&amp;K$5</f>
        <v/>
      </c>
      <c r="L951" s="44">
        <f>L924*Settings!$C$13*(INDEX(L$331:L$342,$D951))</f>
        <v/>
      </c>
      <c r="M951" s="45">
        <f>M924*Settings!$C$13*(INDEX(M$331:M$342,$D951))</f>
        <v/>
      </c>
      <c r="N951" s="45">
        <f>N924*Settings!$C$13*(INDEX(N$331:N$342,$D951))</f>
        <v/>
      </c>
      <c r="O951" s="45">
        <f>O924*Settings!$C$13*(INDEX(O$331:O$342,$D951))</f>
        <v/>
      </c>
      <c r="P951" s="45">
        <f>P924*Settings!$C$13*(INDEX(P$331:P$342,$D951))</f>
        <v/>
      </c>
      <c r="Q951" s="45">
        <f>Q924*Settings!$C$13*(INDEX(Q$331:Q$342,$D951))</f>
        <v/>
      </c>
      <c r="R951" s="45">
        <f>R924*Settings!$C$13*(INDEX(R$331:R$342,$D951))</f>
        <v/>
      </c>
      <c r="S951" s="45">
        <f>S924*Settings!$C$13*(INDEX(S$331:S$342,$D951))</f>
        <v/>
      </c>
      <c r="T951" s="45">
        <f>T924*Settings!$C$13*(INDEX(T$331:T$342,$D951))</f>
        <v/>
      </c>
      <c r="U951" s="45">
        <f>U924*Settings!$C$13*(INDEX(U$331:U$342,$D951))</f>
        <v/>
      </c>
      <c r="V951" s="45">
        <f>V924*Settings!$C$13*(INDEX(V$331:V$342,$D951))</f>
        <v/>
      </c>
      <c r="W951" s="45">
        <f>W924*Settings!$C$13*(INDEX(W$331:W$342,$D951))</f>
        <v/>
      </c>
      <c r="X951" s="45">
        <f>X924*Settings!$C$13*(INDEX(X$331:X$342,$D951))</f>
        <v/>
      </c>
      <c r="Y951" s="45">
        <f>Y924*Settings!$C$13*(INDEX(Y$331:Y$342,$D951))</f>
        <v/>
      </c>
      <c r="Z951" s="45">
        <f>Z924*Settings!$C$13*(INDEX(Z$331:Z$342,$D951))</f>
        <v/>
      </c>
      <c r="AA951" s="45">
        <f>AA924*Settings!$C$13*(INDEX(AA$331:AA$342,$D951))</f>
        <v/>
      </c>
      <c r="AB951" s="45">
        <f>AB924*Settings!$C$13*(INDEX(AB$331:AB$342,$D951))</f>
        <v/>
      </c>
      <c r="AC951" s="45">
        <f>AC924*Settings!$C$13*(INDEX(AC$331:AC$342,$D951))</f>
        <v/>
      </c>
      <c r="AD951" s="46">
        <f>REVENUE(AD924,Settings!$C$13,INDEX(AD$331:AD$342,$D951))</f>
        <v/>
      </c>
      <c r="AF951" s="11">
        <f>LOWER(Settings!$C$4)&amp;".mit."&amp;$A951&amp;IF($C951="","","."&amp;$C951&amp;"."&amp;$B951)&amp;IF(INDEX(Variables!$D$5:$D$105,MATCH($A951,Variables!$A$5:$A$105,0))="","","."&amp;INDEX(Variables!$D$5:$D$105,MATCH($A951,Variables!$A$5:$A$105,0)))&amp;"."&amp;AF$5</f>
        <v/>
      </c>
      <c r="AG951" s="44">
        <f>AG924*Settings!$C$13*(INDEX(AG$331:AG$342,$D951))</f>
        <v/>
      </c>
      <c r="AH951" s="45">
        <f>AH924*Settings!$C$13*(INDEX(AH$331:AH$342,$D951))</f>
        <v/>
      </c>
      <c r="AI951" s="45">
        <f>AI924*Settings!$C$13*(INDEX(AI$331:AI$342,$D951))</f>
        <v/>
      </c>
      <c r="AJ951" s="45">
        <f>AJ924*Settings!$C$13*(INDEX(AJ$331:AJ$342,$D951))</f>
        <v/>
      </c>
      <c r="AK951" s="45">
        <f>AK924*Settings!$C$13*(INDEX(AK$331:AK$342,$D951))</f>
        <v/>
      </c>
      <c r="AL951" s="45">
        <f>AL924*Settings!$C$13*(INDEX(AL$331:AL$342,$D951))</f>
        <v/>
      </c>
      <c r="AM951" s="45">
        <f>AM924*Settings!$C$13*(INDEX(AM$331:AM$342,$D951))</f>
        <v/>
      </c>
      <c r="AN951" s="45">
        <f>AN924*Settings!$C$13*(INDEX(AN$331:AN$342,$D951))</f>
        <v/>
      </c>
      <c r="AO951" s="45">
        <f>AO924*Settings!$C$13*(INDEX(AO$331:AO$342,$D951))</f>
        <v/>
      </c>
      <c r="AP951" s="45">
        <f>AP924*Settings!$C$13*(INDEX(AP$331:AP$342,$D951))</f>
        <v/>
      </c>
      <c r="AQ951" s="45">
        <f>AQ924*Settings!$C$13*(INDEX(AQ$331:AQ$342,$D951))</f>
        <v/>
      </c>
      <c r="AR951" s="45">
        <f>AR924*Settings!$C$13*(INDEX(AR$331:AR$342,$D951))</f>
        <v/>
      </c>
      <c r="AS951" s="45">
        <f>AS924*Settings!$C$13*(INDEX(AS$331:AS$342,$D951))</f>
        <v/>
      </c>
      <c r="AT951" s="45">
        <f>AT924*Settings!$C$13*(INDEX(AT$331:AT$342,$D951))</f>
        <v/>
      </c>
      <c r="AU951" s="45">
        <f>AU924*Settings!$C$13*(INDEX(AU$331:AU$342,$D951))</f>
        <v/>
      </c>
      <c r="AV951" s="45">
        <f>AV924*Settings!$C$13*(INDEX(AV$331:AV$342,$D951))</f>
        <v/>
      </c>
      <c r="AW951" s="45">
        <f>AW924*Settings!$C$13*(INDEX(AW$331:AW$342,$D951))</f>
        <v/>
      </c>
      <c r="AX951" s="45">
        <f>AX924*Settings!$C$13*(INDEX(AX$331:AX$342,$D951))</f>
        <v/>
      </c>
      <c r="AY951" s="46">
        <f>REVENUE(AY924,Settings!$C$13,INDEX(AY$331:AY$342,$D951))</f>
        <v/>
      </c>
    </row>
    <row r="952" hidden="1" outlineLevel="2">
      <c r="A952" s="14" t="inlineStr">
        <is>
          <t>rsub</t>
        </is>
      </c>
      <c r="B952" s="14" t="inlineStr">
        <is>
          <t>lpg</t>
        </is>
      </c>
      <c r="C952" s="14" t="inlineStr">
        <is>
          <t>foo</t>
        </is>
      </c>
      <c r="D952" s="37">
        <f>INDEX(Inputs!$R$5:$R$132,MATCH($B952&amp;"|"&amp;$C952,Inputs!$A$5:$A$132,0))</f>
        <v/>
      </c>
      <c r="E952" s="36" t="n"/>
      <c r="F952" s="36" t="n"/>
      <c r="G952" s="36" t="n"/>
      <c r="H952" s="14">
        <f>INDEX(Variables!$B$5:$B$105,MATCH($A952,Variables!$A$5:$A$105,0))&amp;IF($C952="",""," | "&amp;INDEX(Mapping!$B$5:$B$26,MATCH($C952,Mapping!$A$5:$A$26,0))&amp;" | "&amp;INDEX(Mapping!$B$30:$B$41,MATCH($B952,Mapping!$A$30:$A$41,0)))</f>
        <v/>
      </c>
      <c r="I952" s="14">
        <f>INDEX(Variables!$C$5:$C$105,MATCH($A952,Variables!$A$5:$A$105,0))</f>
        <v/>
      </c>
      <c r="J952" s="14">
        <f>INDEX(Variables!$E$5:$E$105,MATCH($A952,Variables!$A$5:$A$105,0))</f>
        <v/>
      </c>
      <c r="K952" s="11">
        <f>LOWER(Settings!$C$4)&amp;".mit."&amp;$A952&amp;IF($C952="","","."&amp;$C952&amp;"."&amp;$B952)&amp;IF(INDEX(Variables!$D$5:$D$105,MATCH($A952,Variables!$A$5:$A$105,0))="","","."&amp;INDEX(Variables!$D$5:$D$105,MATCH($A952,Variables!$A$5:$A$105,0)))&amp;"."&amp;K$5</f>
        <v/>
      </c>
      <c r="L952" s="44">
        <f>L925*Settings!$C$13*(INDEX(L$331:L$342,$D952))</f>
        <v/>
      </c>
      <c r="M952" s="45">
        <f>M925*Settings!$C$13*(INDEX(M$331:M$342,$D952))</f>
        <v/>
      </c>
      <c r="N952" s="45">
        <f>N925*Settings!$C$13*(INDEX(N$331:N$342,$D952))</f>
        <v/>
      </c>
      <c r="O952" s="45">
        <f>O925*Settings!$C$13*(INDEX(O$331:O$342,$D952))</f>
        <v/>
      </c>
      <c r="P952" s="45">
        <f>P925*Settings!$C$13*(INDEX(P$331:P$342,$D952))</f>
        <v/>
      </c>
      <c r="Q952" s="45">
        <f>Q925*Settings!$C$13*(INDEX(Q$331:Q$342,$D952))</f>
        <v/>
      </c>
      <c r="R952" s="45">
        <f>R925*Settings!$C$13*(INDEX(R$331:R$342,$D952))</f>
        <v/>
      </c>
      <c r="S952" s="45">
        <f>S925*Settings!$C$13*(INDEX(S$331:S$342,$D952))</f>
        <v/>
      </c>
      <c r="T952" s="45">
        <f>T925*Settings!$C$13*(INDEX(T$331:T$342,$D952))</f>
        <v/>
      </c>
      <c r="U952" s="45">
        <f>U925*Settings!$C$13*(INDEX(U$331:U$342,$D952))</f>
        <v/>
      </c>
      <c r="V952" s="45">
        <f>V925*Settings!$C$13*(INDEX(V$331:V$342,$D952))</f>
        <v/>
      </c>
      <c r="W952" s="45">
        <f>W925*Settings!$C$13*(INDEX(W$331:W$342,$D952))</f>
        <v/>
      </c>
      <c r="X952" s="45">
        <f>X925*Settings!$C$13*(INDEX(X$331:X$342,$D952))</f>
        <v/>
      </c>
      <c r="Y952" s="45">
        <f>Y925*Settings!$C$13*(INDEX(Y$331:Y$342,$D952))</f>
        <v/>
      </c>
      <c r="Z952" s="45">
        <f>Z925*Settings!$C$13*(INDEX(Z$331:Z$342,$D952))</f>
        <v/>
      </c>
      <c r="AA952" s="45">
        <f>AA925*Settings!$C$13*(INDEX(AA$331:AA$342,$D952))</f>
        <v/>
      </c>
      <c r="AB952" s="45">
        <f>AB925*Settings!$C$13*(INDEX(AB$331:AB$342,$D952))</f>
        <v/>
      </c>
      <c r="AC952" s="45">
        <f>AC925*Settings!$C$13*(INDEX(AC$331:AC$342,$D952))</f>
        <v/>
      </c>
      <c r="AD952" s="46">
        <f>REVENUE(AD925,Settings!$C$13,INDEX(AD$331:AD$342,$D952))</f>
        <v/>
      </c>
      <c r="AF952" s="11">
        <f>LOWER(Settings!$C$4)&amp;".mit."&amp;$A952&amp;IF($C952="","","."&amp;$C952&amp;"."&amp;$B952)&amp;IF(INDEX(Variables!$D$5:$D$105,MATCH($A952,Variables!$A$5:$A$105,0))="","","."&amp;INDEX(Variables!$D$5:$D$105,MATCH($A952,Variables!$A$5:$A$105,0)))&amp;"."&amp;AF$5</f>
        <v/>
      </c>
      <c r="AG952" s="44">
        <f>AG925*Settings!$C$13*(INDEX(AG$331:AG$342,$D952))</f>
        <v/>
      </c>
      <c r="AH952" s="45">
        <f>AH925*Settings!$C$13*(INDEX(AH$331:AH$342,$D952))</f>
        <v/>
      </c>
      <c r="AI952" s="45">
        <f>AI925*Settings!$C$13*(INDEX(AI$331:AI$342,$D952))</f>
        <v/>
      </c>
      <c r="AJ952" s="45">
        <f>AJ925*Settings!$C$13*(INDEX(AJ$331:AJ$342,$D952))</f>
        <v/>
      </c>
      <c r="AK952" s="45">
        <f>AK925*Settings!$C$13*(INDEX(AK$331:AK$342,$D952))</f>
        <v/>
      </c>
      <c r="AL952" s="45">
        <f>AL925*Settings!$C$13*(INDEX(AL$331:AL$342,$D952))</f>
        <v/>
      </c>
      <c r="AM952" s="45">
        <f>AM925*Settings!$C$13*(INDEX(AM$331:AM$342,$D952))</f>
        <v/>
      </c>
      <c r="AN952" s="45">
        <f>AN925*Settings!$C$13*(INDEX(AN$331:AN$342,$D952))</f>
        <v/>
      </c>
      <c r="AO952" s="45">
        <f>AO925*Settings!$C$13*(INDEX(AO$331:AO$342,$D952))</f>
        <v/>
      </c>
      <c r="AP952" s="45">
        <f>AP925*Settings!$C$13*(INDEX(AP$331:AP$342,$D952))</f>
        <v/>
      </c>
      <c r="AQ952" s="45">
        <f>AQ925*Settings!$C$13*(INDEX(AQ$331:AQ$342,$D952))</f>
        <v/>
      </c>
      <c r="AR952" s="45">
        <f>AR925*Settings!$C$13*(INDEX(AR$331:AR$342,$D952))</f>
        <v/>
      </c>
      <c r="AS952" s="45">
        <f>AS925*Settings!$C$13*(INDEX(AS$331:AS$342,$D952))</f>
        <v/>
      </c>
      <c r="AT952" s="45">
        <f>AT925*Settings!$C$13*(INDEX(AT$331:AT$342,$D952))</f>
        <v/>
      </c>
      <c r="AU952" s="45">
        <f>AU925*Settings!$C$13*(INDEX(AU$331:AU$342,$D952))</f>
        <v/>
      </c>
      <c r="AV952" s="45">
        <f>AV925*Settings!$C$13*(INDEX(AV$331:AV$342,$D952))</f>
        <v/>
      </c>
      <c r="AW952" s="45">
        <f>AW925*Settings!$C$13*(INDEX(AW$331:AW$342,$D952))</f>
        <v/>
      </c>
      <c r="AX952" s="45">
        <f>AX925*Settings!$C$13*(INDEX(AX$331:AX$342,$D952))</f>
        <v/>
      </c>
      <c r="AY952" s="46">
        <f>REVENUE(AY925,Settings!$C$13,INDEX(AY$331:AY$342,$D952))</f>
        <v/>
      </c>
    </row>
    <row r="953" hidden="1" outlineLevel="2">
      <c r="A953" s="14" t="inlineStr">
        <is>
          <t>rsub</t>
        </is>
      </c>
      <c r="B953" s="14" t="inlineStr">
        <is>
          <t>ker</t>
        </is>
      </c>
      <c r="C953" s="14" t="inlineStr">
        <is>
          <t>foo</t>
        </is>
      </c>
      <c r="D953" s="37">
        <f>INDEX(Inputs!$R$5:$R$132,MATCH($B953&amp;"|"&amp;$C953,Inputs!$A$5:$A$132,0))</f>
        <v/>
      </c>
      <c r="E953" s="36" t="n"/>
      <c r="F953" s="36" t="n"/>
      <c r="G953" s="36" t="n"/>
      <c r="H953" s="14">
        <f>INDEX(Variables!$B$5:$B$105,MATCH($A953,Variables!$A$5:$A$105,0))&amp;IF($C953="",""," | "&amp;INDEX(Mapping!$B$5:$B$26,MATCH($C953,Mapping!$A$5:$A$26,0))&amp;" | "&amp;INDEX(Mapping!$B$30:$B$41,MATCH($B953,Mapping!$A$30:$A$41,0)))</f>
        <v/>
      </c>
      <c r="I953" s="14">
        <f>INDEX(Variables!$C$5:$C$105,MATCH($A953,Variables!$A$5:$A$105,0))</f>
        <v/>
      </c>
      <c r="J953" s="14">
        <f>INDEX(Variables!$E$5:$E$105,MATCH($A953,Variables!$A$5:$A$105,0))</f>
        <v/>
      </c>
      <c r="K953" s="11">
        <f>LOWER(Settings!$C$4)&amp;".mit."&amp;$A953&amp;IF($C953="","","."&amp;$C953&amp;"."&amp;$B953)&amp;IF(INDEX(Variables!$D$5:$D$105,MATCH($A953,Variables!$A$5:$A$105,0))="","","."&amp;INDEX(Variables!$D$5:$D$105,MATCH($A953,Variables!$A$5:$A$105,0)))&amp;"."&amp;K$5</f>
        <v/>
      </c>
      <c r="L953" s="44">
        <f>L926*Settings!$C$13*(INDEX(L$331:L$342,$D953))</f>
        <v/>
      </c>
      <c r="M953" s="45">
        <f>M926*Settings!$C$13*(INDEX(M$331:M$342,$D953))</f>
        <v/>
      </c>
      <c r="N953" s="45">
        <f>N926*Settings!$C$13*(INDEX(N$331:N$342,$D953))</f>
        <v/>
      </c>
      <c r="O953" s="45">
        <f>O926*Settings!$C$13*(INDEX(O$331:O$342,$D953))</f>
        <v/>
      </c>
      <c r="P953" s="45">
        <f>P926*Settings!$C$13*(INDEX(P$331:P$342,$D953))</f>
        <v/>
      </c>
      <c r="Q953" s="45">
        <f>Q926*Settings!$C$13*(INDEX(Q$331:Q$342,$D953))</f>
        <v/>
      </c>
      <c r="R953" s="45">
        <f>R926*Settings!$C$13*(INDEX(R$331:R$342,$D953))</f>
        <v/>
      </c>
      <c r="S953" s="45">
        <f>S926*Settings!$C$13*(INDEX(S$331:S$342,$D953))</f>
        <v/>
      </c>
      <c r="T953" s="45">
        <f>T926*Settings!$C$13*(INDEX(T$331:T$342,$D953))</f>
        <v/>
      </c>
      <c r="U953" s="45">
        <f>U926*Settings!$C$13*(INDEX(U$331:U$342,$D953))</f>
        <v/>
      </c>
      <c r="V953" s="45">
        <f>V926*Settings!$C$13*(INDEX(V$331:V$342,$D953))</f>
        <v/>
      </c>
      <c r="W953" s="45">
        <f>W926*Settings!$C$13*(INDEX(W$331:W$342,$D953))</f>
        <v/>
      </c>
      <c r="X953" s="45">
        <f>X926*Settings!$C$13*(INDEX(X$331:X$342,$D953))</f>
        <v/>
      </c>
      <c r="Y953" s="45">
        <f>Y926*Settings!$C$13*(INDEX(Y$331:Y$342,$D953))</f>
        <v/>
      </c>
      <c r="Z953" s="45">
        <f>Z926*Settings!$C$13*(INDEX(Z$331:Z$342,$D953))</f>
        <v/>
      </c>
      <c r="AA953" s="45">
        <f>AA926*Settings!$C$13*(INDEX(AA$331:AA$342,$D953))</f>
        <v/>
      </c>
      <c r="AB953" s="45">
        <f>AB926*Settings!$C$13*(INDEX(AB$331:AB$342,$D953))</f>
        <v/>
      </c>
      <c r="AC953" s="45">
        <f>AC926*Settings!$C$13*(INDEX(AC$331:AC$342,$D953))</f>
        <v/>
      </c>
      <c r="AD953" s="46">
        <f>REVENUE(AD926,Settings!$C$13,INDEX(AD$331:AD$342,$D953))</f>
        <v/>
      </c>
      <c r="AF953" s="11">
        <f>LOWER(Settings!$C$4)&amp;".mit."&amp;$A953&amp;IF($C953="","","."&amp;$C953&amp;"."&amp;$B953)&amp;IF(INDEX(Variables!$D$5:$D$105,MATCH($A953,Variables!$A$5:$A$105,0))="","","."&amp;INDEX(Variables!$D$5:$D$105,MATCH($A953,Variables!$A$5:$A$105,0)))&amp;"."&amp;AF$5</f>
        <v/>
      </c>
      <c r="AG953" s="44">
        <f>AG926*Settings!$C$13*(INDEX(AG$331:AG$342,$D953))</f>
        <v/>
      </c>
      <c r="AH953" s="45">
        <f>AH926*Settings!$C$13*(INDEX(AH$331:AH$342,$D953))</f>
        <v/>
      </c>
      <c r="AI953" s="45">
        <f>AI926*Settings!$C$13*(INDEX(AI$331:AI$342,$D953))</f>
        <v/>
      </c>
      <c r="AJ953" s="45">
        <f>AJ926*Settings!$C$13*(INDEX(AJ$331:AJ$342,$D953))</f>
        <v/>
      </c>
      <c r="AK953" s="45">
        <f>AK926*Settings!$C$13*(INDEX(AK$331:AK$342,$D953))</f>
        <v/>
      </c>
      <c r="AL953" s="45">
        <f>AL926*Settings!$C$13*(INDEX(AL$331:AL$342,$D953))</f>
        <v/>
      </c>
      <c r="AM953" s="45">
        <f>AM926*Settings!$C$13*(INDEX(AM$331:AM$342,$D953))</f>
        <v/>
      </c>
      <c r="AN953" s="45">
        <f>AN926*Settings!$C$13*(INDEX(AN$331:AN$342,$D953))</f>
        <v/>
      </c>
      <c r="AO953" s="45">
        <f>AO926*Settings!$C$13*(INDEX(AO$331:AO$342,$D953))</f>
        <v/>
      </c>
      <c r="AP953" s="45">
        <f>AP926*Settings!$C$13*(INDEX(AP$331:AP$342,$D953))</f>
        <v/>
      </c>
      <c r="AQ953" s="45">
        <f>AQ926*Settings!$C$13*(INDEX(AQ$331:AQ$342,$D953))</f>
        <v/>
      </c>
      <c r="AR953" s="45">
        <f>AR926*Settings!$C$13*(INDEX(AR$331:AR$342,$D953))</f>
        <v/>
      </c>
      <c r="AS953" s="45">
        <f>AS926*Settings!$C$13*(INDEX(AS$331:AS$342,$D953))</f>
        <v/>
      </c>
      <c r="AT953" s="45">
        <f>AT926*Settings!$C$13*(INDEX(AT$331:AT$342,$D953))</f>
        <v/>
      </c>
      <c r="AU953" s="45">
        <f>AU926*Settings!$C$13*(INDEX(AU$331:AU$342,$D953))</f>
        <v/>
      </c>
      <c r="AV953" s="45">
        <f>AV926*Settings!$C$13*(INDEX(AV$331:AV$342,$D953))</f>
        <v/>
      </c>
      <c r="AW953" s="45">
        <f>AW926*Settings!$C$13*(INDEX(AW$331:AW$342,$D953))</f>
        <v/>
      </c>
      <c r="AX953" s="45">
        <f>AX926*Settings!$C$13*(INDEX(AX$331:AX$342,$D953))</f>
        <v/>
      </c>
      <c r="AY953" s="46">
        <f>REVENUE(AY926,Settings!$C$13,INDEX(AY$331:AY$342,$D953))</f>
        <v/>
      </c>
    </row>
    <row r="954" hidden="1" outlineLevel="2">
      <c r="A954" s="14" t="inlineStr">
        <is>
          <t>rsub</t>
        </is>
      </c>
      <c r="B954" s="14" t="inlineStr">
        <is>
          <t>oop</t>
        </is>
      </c>
      <c r="C954" s="14" t="inlineStr">
        <is>
          <t>foo</t>
        </is>
      </c>
      <c r="D954" s="37">
        <f>INDEX(Inputs!$R$5:$R$132,MATCH($B954&amp;"|"&amp;$C954,Inputs!$A$5:$A$132,0))</f>
        <v/>
      </c>
      <c r="E954" s="36" t="n"/>
      <c r="F954" s="36" t="n"/>
      <c r="G954" s="36" t="n"/>
      <c r="H954" s="14">
        <f>INDEX(Variables!$B$5:$B$105,MATCH($A954,Variables!$A$5:$A$105,0))&amp;IF($C954="",""," | "&amp;INDEX(Mapping!$B$5:$B$26,MATCH($C954,Mapping!$A$5:$A$26,0))&amp;" | "&amp;INDEX(Mapping!$B$30:$B$41,MATCH($B954,Mapping!$A$30:$A$41,0)))</f>
        <v/>
      </c>
      <c r="I954" s="14">
        <f>INDEX(Variables!$C$5:$C$105,MATCH($A954,Variables!$A$5:$A$105,0))</f>
        <v/>
      </c>
      <c r="J954" s="14">
        <f>INDEX(Variables!$E$5:$E$105,MATCH($A954,Variables!$A$5:$A$105,0))</f>
        <v/>
      </c>
      <c r="K954" s="11">
        <f>LOWER(Settings!$C$4)&amp;".mit."&amp;$A954&amp;IF($C954="","","."&amp;$C954&amp;"."&amp;$B954)&amp;IF(INDEX(Variables!$D$5:$D$105,MATCH($A954,Variables!$A$5:$A$105,0))="","","."&amp;INDEX(Variables!$D$5:$D$105,MATCH($A954,Variables!$A$5:$A$105,0)))&amp;"."&amp;K$5</f>
        <v/>
      </c>
      <c r="L954" s="44">
        <f>L927*Settings!$C$13*(INDEX(L$331:L$342,$D954))</f>
        <v/>
      </c>
      <c r="M954" s="45">
        <f>M927*Settings!$C$13*(INDEX(M$331:M$342,$D954))</f>
        <v/>
      </c>
      <c r="N954" s="45">
        <f>N927*Settings!$C$13*(INDEX(N$331:N$342,$D954))</f>
        <v/>
      </c>
      <c r="O954" s="45">
        <f>O927*Settings!$C$13*(INDEX(O$331:O$342,$D954))</f>
        <v/>
      </c>
      <c r="P954" s="45">
        <f>P927*Settings!$C$13*(INDEX(P$331:P$342,$D954))</f>
        <v/>
      </c>
      <c r="Q954" s="45">
        <f>Q927*Settings!$C$13*(INDEX(Q$331:Q$342,$D954))</f>
        <v/>
      </c>
      <c r="R954" s="45">
        <f>R927*Settings!$C$13*(INDEX(R$331:R$342,$D954))</f>
        <v/>
      </c>
      <c r="S954" s="45">
        <f>S927*Settings!$C$13*(INDEX(S$331:S$342,$D954))</f>
        <v/>
      </c>
      <c r="T954" s="45">
        <f>T927*Settings!$C$13*(INDEX(T$331:T$342,$D954))</f>
        <v/>
      </c>
      <c r="U954" s="45">
        <f>U927*Settings!$C$13*(INDEX(U$331:U$342,$D954))</f>
        <v/>
      </c>
      <c r="V954" s="45">
        <f>V927*Settings!$C$13*(INDEX(V$331:V$342,$D954))</f>
        <v/>
      </c>
      <c r="W954" s="45">
        <f>W927*Settings!$C$13*(INDEX(W$331:W$342,$D954))</f>
        <v/>
      </c>
      <c r="X954" s="45">
        <f>X927*Settings!$C$13*(INDEX(X$331:X$342,$D954))</f>
        <v/>
      </c>
      <c r="Y954" s="45">
        <f>Y927*Settings!$C$13*(INDEX(Y$331:Y$342,$D954))</f>
        <v/>
      </c>
      <c r="Z954" s="45">
        <f>Z927*Settings!$C$13*(INDEX(Z$331:Z$342,$D954))</f>
        <v/>
      </c>
      <c r="AA954" s="45">
        <f>AA927*Settings!$C$13*(INDEX(AA$331:AA$342,$D954))</f>
        <v/>
      </c>
      <c r="AB954" s="45">
        <f>AB927*Settings!$C$13*(INDEX(AB$331:AB$342,$D954))</f>
        <v/>
      </c>
      <c r="AC954" s="45">
        <f>AC927*Settings!$C$13*(INDEX(AC$331:AC$342,$D954))</f>
        <v/>
      </c>
      <c r="AD954" s="46">
        <f>REVENUE(AD927,Settings!$C$13,INDEX(AD$331:AD$342,$D954))</f>
        <v/>
      </c>
      <c r="AF954" s="11">
        <f>LOWER(Settings!$C$4)&amp;".mit."&amp;$A954&amp;IF($C954="","","."&amp;$C954&amp;"."&amp;$B954)&amp;IF(INDEX(Variables!$D$5:$D$105,MATCH($A954,Variables!$A$5:$A$105,0))="","","."&amp;INDEX(Variables!$D$5:$D$105,MATCH($A954,Variables!$A$5:$A$105,0)))&amp;"."&amp;AF$5</f>
        <v/>
      </c>
      <c r="AG954" s="44">
        <f>AG927*Settings!$C$13*(INDEX(AG$331:AG$342,$D954))</f>
        <v/>
      </c>
      <c r="AH954" s="45">
        <f>AH927*Settings!$C$13*(INDEX(AH$331:AH$342,$D954))</f>
        <v/>
      </c>
      <c r="AI954" s="45">
        <f>AI927*Settings!$C$13*(INDEX(AI$331:AI$342,$D954))</f>
        <v/>
      </c>
      <c r="AJ954" s="45">
        <f>AJ927*Settings!$C$13*(INDEX(AJ$331:AJ$342,$D954))</f>
        <v/>
      </c>
      <c r="AK954" s="45">
        <f>AK927*Settings!$C$13*(INDEX(AK$331:AK$342,$D954))</f>
        <v/>
      </c>
      <c r="AL954" s="45">
        <f>AL927*Settings!$C$13*(INDEX(AL$331:AL$342,$D954))</f>
        <v/>
      </c>
      <c r="AM954" s="45">
        <f>AM927*Settings!$C$13*(INDEX(AM$331:AM$342,$D954))</f>
        <v/>
      </c>
      <c r="AN954" s="45">
        <f>AN927*Settings!$C$13*(INDEX(AN$331:AN$342,$D954))</f>
        <v/>
      </c>
      <c r="AO954" s="45">
        <f>AO927*Settings!$C$13*(INDEX(AO$331:AO$342,$D954))</f>
        <v/>
      </c>
      <c r="AP954" s="45">
        <f>AP927*Settings!$C$13*(INDEX(AP$331:AP$342,$D954))</f>
        <v/>
      </c>
      <c r="AQ954" s="45">
        <f>AQ927*Settings!$C$13*(INDEX(AQ$331:AQ$342,$D954))</f>
        <v/>
      </c>
      <c r="AR954" s="45">
        <f>AR927*Settings!$C$13*(INDEX(AR$331:AR$342,$D954))</f>
        <v/>
      </c>
      <c r="AS954" s="45">
        <f>AS927*Settings!$C$13*(INDEX(AS$331:AS$342,$D954))</f>
        <v/>
      </c>
      <c r="AT954" s="45">
        <f>AT927*Settings!$C$13*(INDEX(AT$331:AT$342,$D954))</f>
        <v/>
      </c>
      <c r="AU954" s="45">
        <f>AU927*Settings!$C$13*(INDEX(AU$331:AU$342,$D954))</f>
        <v/>
      </c>
      <c r="AV954" s="45">
        <f>AV927*Settings!$C$13*(INDEX(AV$331:AV$342,$D954))</f>
        <v/>
      </c>
      <c r="AW954" s="45">
        <f>AW927*Settings!$C$13*(INDEX(AW$331:AW$342,$D954))</f>
        <v/>
      </c>
      <c r="AX954" s="45">
        <f>AX927*Settings!$C$13*(INDEX(AX$331:AX$342,$D954))</f>
        <v/>
      </c>
      <c r="AY954" s="46">
        <f>REVENUE(AY927,Settings!$C$13,INDEX(AY$331:AY$342,$D954))</f>
        <v/>
      </c>
    </row>
    <row r="955" hidden="1" outlineLevel="2">
      <c r="A955" s="14" t="inlineStr">
        <is>
          <t>rsub</t>
        </is>
      </c>
      <c r="B955" s="14" t="inlineStr">
        <is>
          <t>bio</t>
        </is>
      </c>
      <c r="C955" s="14" t="inlineStr">
        <is>
          <t>foo</t>
        </is>
      </c>
      <c r="D955" s="37">
        <f>INDEX(Inputs!$R$5:$R$132,MATCH($B955&amp;"|"&amp;$C955,Inputs!$A$5:$A$132,0))</f>
        <v/>
      </c>
      <c r="E955" s="36" t="n"/>
      <c r="F955" s="36" t="n"/>
      <c r="G955" s="36" t="n"/>
      <c r="H955" s="14">
        <f>INDEX(Variables!$B$5:$B$105,MATCH($A955,Variables!$A$5:$A$105,0))&amp;IF($C955="",""," | "&amp;INDEX(Mapping!$B$5:$B$26,MATCH($C955,Mapping!$A$5:$A$26,0))&amp;" | "&amp;INDEX(Mapping!$B$30:$B$41,MATCH($B955,Mapping!$A$30:$A$41,0)))</f>
        <v/>
      </c>
      <c r="I955" s="14">
        <f>INDEX(Variables!$C$5:$C$105,MATCH($A955,Variables!$A$5:$A$105,0))</f>
        <v/>
      </c>
      <c r="J955" s="14">
        <f>INDEX(Variables!$E$5:$E$105,MATCH($A955,Variables!$A$5:$A$105,0))</f>
        <v/>
      </c>
      <c r="K955" s="11">
        <f>LOWER(Settings!$C$4)&amp;".mit."&amp;$A955&amp;IF($C955="","","."&amp;$C955&amp;"."&amp;$B955)&amp;IF(INDEX(Variables!$D$5:$D$105,MATCH($A955,Variables!$A$5:$A$105,0))="","","."&amp;INDEX(Variables!$D$5:$D$105,MATCH($A955,Variables!$A$5:$A$105,0)))&amp;"."&amp;K$5</f>
        <v/>
      </c>
      <c r="L955" s="44">
        <f>L928*Settings!$C$13*(INDEX(L$331:L$342,$D955))</f>
        <v/>
      </c>
      <c r="M955" s="45">
        <f>M928*Settings!$C$13*(INDEX(M$331:M$342,$D955))</f>
        <v/>
      </c>
      <c r="N955" s="45">
        <f>N928*Settings!$C$13*(INDEX(N$331:N$342,$D955))</f>
        <v/>
      </c>
      <c r="O955" s="45">
        <f>O928*Settings!$C$13*(INDEX(O$331:O$342,$D955))</f>
        <v/>
      </c>
      <c r="P955" s="45">
        <f>P928*Settings!$C$13*(INDEX(P$331:P$342,$D955))</f>
        <v/>
      </c>
      <c r="Q955" s="45">
        <f>Q928*Settings!$C$13*(INDEX(Q$331:Q$342,$D955))</f>
        <v/>
      </c>
      <c r="R955" s="45">
        <f>R928*Settings!$C$13*(INDEX(R$331:R$342,$D955))</f>
        <v/>
      </c>
      <c r="S955" s="45">
        <f>S928*Settings!$C$13*(INDEX(S$331:S$342,$D955))</f>
        <v/>
      </c>
      <c r="T955" s="45">
        <f>T928*Settings!$C$13*(INDEX(T$331:T$342,$D955))</f>
        <v/>
      </c>
      <c r="U955" s="45">
        <f>U928*Settings!$C$13*(INDEX(U$331:U$342,$D955))</f>
        <v/>
      </c>
      <c r="V955" s="45">
        <f>V928*Settings!$C$13*(INDEX(V$331:V$342,$D955))</f>
        <v/>
      </c>
      <c r="W955" s="45">
        <f>W928*Settings!$C$13*(INDEX(W$331:W$342,$D955))</f>
        <v/>
      </c>
      <c r="X955" s="45">
        <f>X928*Settings!$C$13*(INDEX(X$331:X$342,$D955))</f>
        <v/>
      </c>
      <c r="Y955" s="45">
        <f>Y928*Settings!$C$13*(INDEX(Y$331:Y$342,$D955))</f>
        <v/>
      </c>
      <c r="Z955" s="45">
        <f>Z928*Settings!$C$13*(INDEX(Z$331:Z$342,$D955))</f>
        <v/>
      </c>
      <c r="AA955" s="45">
        <f>AA928*Settings!$C$13*(INDEX(AA$331:AA$342,$D955))</f>
        <v/>
      </c>
      <c r="AB955" s="45">
        <f>AB928*Settings!$C$13*(INDEX(AB$331:AB$342,$D955))</f>
        <v/>
      </c>
      <c r="AC955" s="45">
        <f>AC928*Settings!$C$13*(INDEX(AC$331:AC$342,$D955))</f>
        <v/>
      </c>
      <c r="AD955" s="46">
        <f>REVENUE(AD928,Settings!$C$13,INDEX(AD$331:AD$342,$D955))</f>
        <v/>
      </c>
      <c r="AF955" s="11">
        <f>LOWER(Settings!$C$4)&amp;".mit."&amp;$A955&amp;IF($C955="","","."&amp;$C955&amp;"."&amp;$B955)&amp;IF(INDEX(Variables!$D$5:$D$105,MATCH($A955,Variables!$A$5:$A$105,0))="","","."&amp;INDEX(Variables!$D$5:$D$105,MATCH($A955,Variables!$A$5:$A$105,0)))&amp;"."&amp;AF$5</f>
        <v/>
      </c>
      <c r="AG955" s="44">
        <f>AG928*Settings!$C$13*(INDEX(AG$331:AG$342,$D955))</f>
        <v/>
      </c>
      <c r="AH955" s="45">
        <f>AH928*Settings!$C$13*(INDEX(AH$331:AH$342,$D955))</f>
        <v/>
      </c>
      <c r="AI955" s="45">
        <f>AI928*Settings!$C$13*(INDEX(AI$331:AI$342,$D955))</f>
        <v/>
      </c>
      <c r="AJ955" s="45">
        <f>AJ928*Settings!$C$13*(INDEX(AJ$331:AJ$342,$D955))</f>
        <v/>
      </c>
      <c r="AK955" s="45">
        <f>AK928*Settings!$C$13*(INDEX(AK$331:AK$342,$D955))</f>
        <v/>
      </c>
      <c r="AL955" s="45">
        <f>AL928*Settings!$C$13*(INDEX(AL$331:AL$342,$D955))</f>
        <v/>
      </c>
      <c r="AM955" s="45">
        <f>AM928*Settings!$C$13*(INDEX(AM$331:AM$342,$D955))</f>
        <v/>
      </c>
      <c r="AN955" s="45">
        <f>AN928*Settings!$C$13*(INDEX(AN$331:AN$342,$D955))</f>
        <v/>
      </c>
      <c r="AO955" s="45">
        <f>AO928*Settings!$C$13*(INDEX(AO$331:AO$342,$D955))</f>
        <v/>
      </c>
      <c r="AP955" s="45">
        <f>AP928*Settings!$C$13*(INDEX(AP$331:AP$342,$D955))</f>
        <v/>
      </c>
      <c r="AQ955" s="45">
        <f>AQ928*Settings!$C$13*(INDEX(AQ$331:AQ$342,$D955))</f>
        <v/>
      </c>
      <c r="AR955" s="45">
        <f>AR928*Settings!$C$13*(INDEX(AR$331:AR$342,$D955))</f>
        <v/>
      </c>
      <c r="AS955" s="45">
        <f>AS928*Settings!$C$13*(INDEX(AS$331:AS$342,$D955))</f>
        <v/>
      </c>
      <c r="AT955" s="45">
        <f>AT928*Settings!$C$13*(INDEX(AT$331:AT$342,$D955))</f>
        <v/>
      </c>
      <c r="AU955" s="45">
        <f>AU928*Settings!$C$13*(INDEX(AU$331:AU$342,$D955))</f>
        <v/>
      </c>
      <c r="AV955" s="45">
        <f>AV928*Settings!$C$13*(INDEX(AV$331:AV$342,$D955))</f>
        <v/>
      </c>
      <c r="AW955" s="45">
        <f>AW928*Settings!$C$13*(INDEX(AW$331:AW$342,$D955))</f>
        <v/>
      </c>
      <c r="AX955" s="45">
        <f>AX928*Settings!$C$13*(INDEX(AX$331:AX$342,$D955))</f>
        <v/>
      </c>
      <c r="AY955" s="46">
        <f>REVENUE(AY928,Settings!$C$13,INDEX(AY$331:AY$342,$D955))</f>
        <v/>
      </c>
    </row>
    <row r="956" hidden="1" outlineLevel="2"/>
    <row r="957" hidden="1" outlineLevel="2">
      <c r="A957" s="14" t="inlineStr">
        <is>
          <t>rnew</t>
        </is>
      </c>
      <c r="B957" s="14" t="inlineStr">
        <is>
          <t>coa</t>
        </is>
      </c>
      <c r="C957" s="14" t="inlineStr">
        <is>
          <t>foo</t>
        </is>
      </c>
      <c r="D957" s="37">
        <f>INDEX(Inputs!$S$5:$S$132,MATCH($B957&amp;"|"&amp;$C957,Inputs!$A$5:$A$132,0))</f>
        <v/>
      </c>
      <c r="E957" s="36" t="n"/>
      <c r="F957" s="36" t="n"/>
      <c r="G957" s="36" t="n"/>
      <c r="H957" s="14">
        <f>INDEX(Variables!$B$5:$B$105,MATCH($A957,Variables!$A$5:$A$105,0))&amp;IF($C957="",""," | "&amp;INDEX(Mapping!$B$5:$B$26,MATCH($C957,Mapping!$A$5:$A$26,0))&amp;" | "&amp;INDEX(Mapping!$B$30:$B$41,MATCH($B957,Mapping!$A$30:$A$41,0)))</f>
        <v/>
      </c>
      <c r="I957" s="14">
        <f>INDEX(Variables!$C$5:$C$105,MATCH($A957,Variables!$A$5:$A$105,0))</f>
        <v/>
      </c>
      <c r="J957" s="14">
        <f>INDEX(Variables!$E$5:$E$105,MATCH($A957,Variables!$A$5:$A$105,0))</f>
        <v/>
      </c>
      <c r="K957" s="11">
        <f>LOWER(Settings!$C$4)&amp;".mit."&amp;$A957&amp;IF($C957="","","."&amp;$C957&amp;"."&amp;$B957)&amp;IF(INDEX(Variables!$D$5:$D$105,MATCH($A957,Variables!$A$5:$A$105,0))="","","."&amp;INDEX(Variables!$D$5:$D$105,MATCH($A957,Variables!$A$5:$A$105,0)))&amp;"."&amp;K$5</f>
        <v/>
      </c>
      <c r="L957" s="44">
        <f>L921*Settings!$C$13*(L867+L885+L876*L$195+L894*$D957)</f>
        <v/>
      </c>
      <c r="M957" s="45">
        <f>M921*Settings!$C$13*(M867+M885+M876*M$195+M894*$D957)</f>
        <v/>
      </c>
      <c r="N957" s="45">
        <f>N921*Settings!$C$13*(N867+N885+N876*N$195+N894*$D957)</f>
        <v/>
      </c>
      <c r="O957" s="45">
        <f>O921*Settings!$C$13*(O867+O885+O876*O$195+O894*$D957)</f>
        <v/>
      </c>
      <c r="P957" s="45">
        <f>P921*Settings!$C$13*(P867+P885+P876*P$195+P894*$D957)</f>
        <v/>
      </c>
      <c r="Q957" s="45">
        <f>Q921*Settings!$C$13*(Q867+Q885+Q876*Q$195+Q894*$D957)</f>
        <v/>
      </c>
      <c r="R957" s="45">
        <f>R921*Settings!$C$13*(R867+R885+R876*R$195+R894*$D957)</f>
        <v/>
      </c>
      <c r="S957" s="45">
        <f>S921*Settings!$C$13*(S867+S885+S876*S$195+S894*$D957)</f>
        <v/>
      </c>
      <c r="T957" s="45">
        <f>T921*Settings!$C$13*(T867+T885+T876*T$195+T894*$D957)</f>
        <v/>
      </c>
      <c r="U957" s="45">
        <f>U921*Settings!$C$13*(U867+U885+U876*U$195+U894*$D957)</f>
        <v/>
      </c>
      <c r="V957" s="45">
        <f>V921*Settings!$C$13*(V867+V885+V876*V$195+V894*$D957)</f>
        <v/>
      </c>
      <c r="W957" s="45">
        <f>W921*Settings!$C$13*(W867+W885+W876*W$195+W894*$D957)</f>
        <v/>
      </c>
      <c r="X957" s="45">
        <f>X921*Settings!$C$13*(X867+X885+X876*X$195+X894*$D957)</f>
        <v/>
      </c>
      <c r="Y957" s="45">
        <f>Y921*Settings!$C$13*(Y867+Y885+Y876*Y$195+Y894*$D957)</f>
        <v/>
      </c>
      <c r="Z957" s="45">
        <f>Z921*Settings!$C$13*(Z867+Z885+Z876*Z$195+Z894*$D957)</f>
        <v/>
      </c>
      <c r="AA957" s="45">
        <f>AA921*Settings!$C$13*(AA867+AA885+AA876*AA$195+AA894*$D957)</f>
        <v/>
      </c>
      <c r="AB957" s="45">
        <f>AB921*Settings!$C$13*(AB867+AB885+AB876*AB$195+AB894*$D957)</f>
        <v/>
      </c>
      <c r="AC957" s="45">
        <f>AC921*Settings!$C$13*(AC867+AC885+AC876*AC$195+AC894*$D957)</f>
        <v/>
      </c>
      <c r="AD957" s="46">
        <f>REVENUE(AD921,Settings!$C$13,NEWREVRATE(AD867,AD885,AD876,AD$195,AD894,$D957))</f>
        <v/>
      </c>
      <c r="AF957" s="11">
        <f>LOWER(Settings!$C$4)&amp;".mit."&amp;$A957&amp;IF($C957="","","."&amp;$C957&amp;"."&amp;$B957)&amp;IF(INDEX(Variables!$D$5:$D$105,MATCH($A957,Variables!$A$5:$A$105,0))="","","."&amp;INDEX(Variables!$D$5:$D$105,MATCH($A957,Variables!$A$5:$A$105,0)))&amp;"."&amp;AF$5</f>
        <v/>
      </c>
      <c r="AG957" s="44">
        <f>AG921*Settings!$C$13*(AG867+AG885+AG876*AG$195+AG894*$D957)</f>
        <v/>
      </c>
      <c r="AH957" s="45">
        <f>AH921*Settings!$C$13*(AH867+AH885+AH876*AH$195+AH894*$D957)</f>
        <v/>
      </c>
      <c r="AI957" s="45">
        <f>AI921*Settings!$C$13*(AI867+AI885+AI876*AI$195+AI894*$D957)</f>
        <v/>
      </c>
      <c r="AJ957" s="45">
        <f>AJ921*Settings!$C$13*(AJ867+AJ885+AJ876*AJ$195+AJ894*$D957)</f>
        <v/>
      </c>
      <c r="AK957" s="45">
        <f>AK921*Settings!$C$13*(AK867+AK885+AK876*AK$195+AK894*$D957)</f>
        <v/>
      </c>
      <c r="AL957" s="45">
        <f>AL921*Settings!$C$13*(AL867+AL885+AL876*AL$195+AL894*$D957)</f>
        <v/>
      </c>
      <c r="AM957" s="45">
        <f>AM921*Settings!$C$13*(AM867+AM885+AM876*AM$195+AM894*$D957)</f>
        <v/>
      </c>
      <c r="AN957" s="45">
        <f>AN921*Settings!$C$13*(AN867+AN885+AN876*AN$195+AN894*$D957)</f>
        <v/>
      </c>
      <c r="AO957" s="45">
        <f>AO921*Settings!$C$13*(AO867+AO885+AO876*AO$195+AO894*$D957)</f>
        <v/>
      </c>
      <c r="AP957" s="45">
        <f>AP921*Settings!$C$13*(AP867+AP885+AP876*AP$195+AP894*$D957)</f>
        <v/>
      </c>
      <c r="AQ957" s="45">
        <f>AQ921*Settings!$C$13*(AQ867+AQ885+AQ876*AQ$195+AQ894*$D957)</f>
        <v/>
      </c>
      <c r="AR957" s="45">
        <f>AR921*Settings!$C$13*(AR867+AR885+AR876*AR$195+AR894*$D957)</f>
        <v/>
      </c>
      <c r="AS957" s="45">
        <f>AS921*Settings!$C$13*(AS867+AS885+AS876*AS$195+AS894*$D957)</f>
        <v/>
      </c>
      <c r="AT957" s="45">
        <f>AT921*Settings!$C$13*(AT867+AT885+AT876*AT$195+AT894*$D957)</f>
        <v/>
      </c>
      <c r="AU957" s="45">
        <f>AU921*Settings!$C$13*(AU867+AU885+AU876*AU$195+AU894*$D957)</f>
        <v/>
      </c>
      <c r="AV957" s="45">
        <f>AV921*Settings!$C$13*(AV867+AV885+AV876*AV$195+AV894*$D957)</f>
        <v/>
      </c>
      <c r="AW957" s="45">
        <f>AW921*Settings!$C$13*(AW867+AW885+AW876*AW$195+AW894*$D957)</f>
        <v/>
      </c>
      <c r="AX957" s="45">
        <f>AX921*Settings!$C$13*(AX867+AX885+AX876*AX$195+AX894*$D957)</f>
        <v/>
      </c>
      <c r="AY957" s="46">
        <f>REVENUE(AY921,Settings!$C$13,NEWREVRATE(AY867,AY885,AY876,AY$195,AY894,$D957))</f>
        <v/>
      </c>
    </row>
    <row r="958" hidden="1" outlineLevel="2">
      <c r="A958" s="14" t="inlineStr">
        <is>
          <t>rnew</t>
        </is>
      </c>
      <c r="B958" s="14" t="inlineStr">
        <is>
          <t>nga</t>
        </is>
      </c>
      <c r="C958" s="14" t="inlineStr">
        <is>
          <t>foo</t>
        </is>
      </c>
      <c r="D958" s="37">
        <f>INDEX(Inputs!$S$5:$S$132,MATCH($B958&amp;"|"&amp;$C958,Inputs!$A$5:$A$132,0))</f>
        <v/>
      </c>
      <c r="E958" s="36" t="n"/>
      <c r="F958" s="36" t="n"/>
      <c r="G958" s="36" t="n"/>
      <c r="H958" s="14">
        <f>INDEX(Variables!$B$5:$B$105,MATCH($A958,Variables!$A$5:$A$105,0))&amp;IF($C958="",""," | "&amp;INDEX(Mapping!$B$5:$B$26,MATCH($C958,Mapping!$A$5:$A$26,0))&amp;" | "&amp;INDEX(Mapping!$B$30:$B$41,MATCH($B958,Mapping!$A$30:$A$41,0)))</f>
        <v/>
      </c>
      <c r="I958" s="14">
        <f>INDEX(Variables!$C$5:$C$105,MATCH($A958,Variables!$A$5:$A$105,0))</f>
        <v/>
      </c>
      <c r="J958" s="14">
        <f>INDEX(Variables!$E$5:$E$105,MATCH($A958,Variables!$A$5:$A$105,0))</f>
        <v/>
      </c>
      <c r="K958" s="11">
        <f>LOWER(Settings!$C$4)&amp;".mit."&amp;$A958&amp;IF($C958="","","."&amp;$C958&amp;"."&amp;$B958)&amp;IF(INDEX(Variables!$D$5:$D$105,MATCH($A958,Variables!$A$5:$A$105,0))="","","."&amp;INDEX(Variables!$D$5:$D$105,MATCH($A958,Variables!$A$5:$A$105,0)))&amp;"."&amp;K$5</f>
        <v/>
      </c>
      <c r="L958" s="44">
        <f>L922*Settings!$C$13*(L868+L886+L877*L$195+L895*$D958)</f>
        <v/>
      </c>
      <c r="M958" s="45">
        <f>M922*Settings!$C$13*(M868+M886+M877*M$195+M895*$D958)</f>
        <v/>
      </c>
      <c r="N958" s="45">
        <f>N922*Settings!$C$13*(N868+N886+N877*N$195+N895*$D958)</f>
        <v/>
      </c>
      <c r="O958" s="45">
        <f>O922*Settings!$C$13*(O868+O886+O877*O$195+O895*$D958)</f>
        <v/>
      </c>
      <c r="P958" s="45">
        <f>P922*Settings!$C$13*(P868+P886+P877*P$195+P895*$D958)</f>
        <v/>
      </c>
      <c r="Q958" s="45">
        <f>Q922*Settings!$C$13*(Q868+Q886+Q877*Q$195+Q895*$D958)</f>
        <v/>
      </c>
      <c r="R958" s="45">
        <f>R922*Settings!$C$13*(R868+R886+R877*R$195+R895*$D958)</f>
        <v/>
      </c>
      <c r="S958" s="45">
        <f>S922*Settings!$C$13*(S868+S886+S877*S$195+S895*$D958)</f>
        <v/>
      </c>
      <c r="T958" s="45">
        <f>T922*Settings!$C$13*(T868+T886+T877*T$195+T895*$D958)</f>
        <v/>
      </c>
      <c r="U958" s="45">
        <f>U922*Settings!$C$13*(U868+U886+U877*U$195+U895*$D958)</f>
        <v/>
      </c>
      <c r="V958" s="45">
        <f>V922*Settings!$C$13*(V868+V886+V877*V$195+V895*$D958)</f>
        <v/>
      </c>
      <c r="W958" s="45">
        <f>W922*Settings!$C$13*(W868+W886+W877*W$195+W895*$D958)</f>
        <v/>
      </c>
      <c r="X958" s="45">
        <f>X922*Settings!$C$13*(X868+X886+X877*X$195+X895*$D958)</f>
        <v/>
      </c>
      <c r="Y958" s="45">
        <f>Y922*Settings!$C$13*(Y868+Y886+Y877*Y$195+Y895*$D958)</f>
        <v/>
      </c>
      <c r="Z958" s="45">
        <f>Z922*Settings!$C$13*(Z868+Z886+Z877*Z$195+Z895*$D958)</f>
        <v/>
      </c>
      <c r="AA958" s="45">
        <f>AA922*Settings!$C$13*(AA868+AA886+AA877*AA$195+AA895*$D958)</f>
        <v/>
      </c>
      <c r="AB958" s="45">
        <f>AB922*Settings!$C$13*(AB868+AB886+AB877*AB$195+AB895*$D958)</f>
        <v/>
      </c>
      <c r="AC958" s="45">
        <f>AC922*Settings!$C$13*(AC868+AC886+AC877*AC$195+AC895*$D958)</f>
        <v/>
      </c>
      <c r="AD958" s="46">
        <f>REVENUE(AD922,Settings!$C$13,NEWREVRATE(AD868,AD886,AD877,AD$195,AD895,$D958))</f>
        <v/>
      </c>
      <c r="AF958" s="11">
        <f>LOWER(Settings!$C$4)&amp;".mit."&amp;$A958&amp;IF($C958="","","."&amp;$C958&amp;"."&amp;$B958)&amp;IF(INDEX(Variables!$D$5:$D$105,MATCH($A958,Variables!$A$5:$A$105,0))="","","."&amp;INDEX(Variables!$D$5:$D$105,MATCH($A958,Variables!$A$5:$A$105,0)))&amp;"."&amp;AF$5</f>
        <v/>
      </c>
      <c r="AG958" s="44">
        <f>AG922*Settings!$C$13*(AG868+AG886+AG877*AG$195+AG895*$D958)</f>
        <v/>
      </c>
      <c r="AH958" s="45">
        <f>AH922*Settings!$C$13*(AH868+AH886+AH877*AH$195+AH895*$D958)</f>
        <v/>
      </c>
      <c r="AI958" s="45">
        <f>AI922*Settings!$C$13*(AI868+AI886+AI877*AI$195+AI895*$D958)</f>
        <v/>
      </c>
      <c r="AJ958" s="45">
        <f>AJ922*Settings!$C$13*(AJ868+AJ886+AJ877*AJ$195+AJ895*$D958)</f>
        <v/>
      </c>
      <c r="AK958" s="45">
        <f>AK922*Settings!$C$13*(AK868+AK886+AK877*AK$195+AK895*$D958)</f>
        <v/>
      </c>
      <c r="AL958" s="45">
        <f>AL922*Settings!$C$13*(AL868+AL886+AL877*AL$195+AL895*$D958)</f>
        <v/>
      </c>
      <c r="AM958" s="45">
        <f>AM922*Settings!$C$13*(AM868+AM886+AM877*AM$195+AM895*$D958)</f>
        <v/>
      </c>
      <c r="AN958" s="45">
        <f>AN922*Settings!$C$13*(AN868+AN886+AN877*AN$195+AN895*$D958)</f>
        <v/>
      </c>
      <c r="AO958" s="45">
        <f>AO922*Settings!$C$13*(AO868+AO886+AO877*AO$195+AO895*$D958)</f>
        <v/>
      </c>
      <c r="AP958" s="45">
        <f>AP922*Settings!$C$13*(AP868+AP886+AP877*AP$195+AP895*$D958)</f>
        <v/>
      </c>
      <c r="AQ958" s="45">
        <f>AQ922*Settings!$C$13*(AQ868+AQ886+AQ877*AQ$195+AQ895*$D958)</f>
        <v/>
      </c>
      <c r="AR958" s="45">
        <f>AR922*Settings!$C$13*(AR868+AR886+AR877*AR$195+AR895*$D958)</f>
        <v/>
      </c>
      <c r="AS958" s="45">
        <f>AS922*Settings!$C$13*(AS868+AS886+AS877*AS$195+AS895*$D958)</f>
        <v/>
      </c>
      <c r="AT958" s="45">
        <f>AT922*Settings!$C$13*(AT868+AT886+AT877*AT$195+AT895*$D958)</f>
        <v/>
      </c>
      <c r="AU958" s="45">
        <f>AU922*Settings!$C$13*(AU868+AU886+AU877*AU$195+AU895*$D958)</f>
        <v/>
      </c>
      <c r="AV958" s="45">
        <f>AV922*Settings!$C$13*(AV868+AV886+AV877*AV$195+AV895*$D958)</f>
        <v/>
      </c>
      <c r="AW958" s="45">
        <f>AW922*Settings!$C$13*(AW868+AW886+AW877*AW$195+AW895*$D958)</f>
        <v/>
      </c>
      <c r="AX958" s="45">
        <f>AX922*Settings!$C$13*(AX868+AX886+AX877*AX$195+AX895*$D958)</f>
        <v/>
      </c>
      <c r="AY958" s="46">
        <f>REVENUE(AY922,Settings!$C$13,NEWREVRATE(AY868,AY886,AY877,AY$195,AY895,$D958))</f>
        <v/>
      </c>
    </row>
    <row r="959" hidden="1" outlineLevel="2">
      <c r="A959" s="14" t="inlineStr">
        <is>
          <t>rnew</t>
        </is>
      </c>
      <c r="B959" s="14" t="inlineStr">
        <is>
          <t>gso</t>
        </is>
      </c>
      <c r="C959" s="14" t="inlineStr">
        <is>
          <t>foo</t>
        </is>
      </c>
      <c r="D959" s="37">
        <f>INDEX(Inputs!$S$5:$S$132,MATCH($B959&amp;"|"&amp;$C959,Inputs!$A$5:$A$132,0))</f>
        <v/>
      </c>
      <c r="E959" s="36" t="n"/>
      <c r="F959" s="36" t="n"/>
      <c r="G959" s="36" t="n"/>
      <c r="H959" s="14">
        <f>INDEX(Variables!$B$5:$B$105,MATCH($A959,Variables!$A$5:$A$105,0))&amp;IF($C959="",""," | "&amp;INDEX(Mapping!$B$5:$B$26,MATCH($C959,Mapping!$A$5:$A$26,0))&amp;" | "&amp;INDEX(Mapping!$B$30:$B$41,MATCH($B959,Mapping!$A$30:$A$41,0)))</f>
        <v/>
      </c>
      <c r="I959" s="14">
        <f>INDEX(Variables!$C$5:$C$105,MATCH($A959,Variables!$A$5:$A$105,0))</f>
        <v/>
      </c>
      <c r="J959" s="14">
        <f>INDEX(Variables!$E$5:$E$105,MATCH($A959,Variables!$A$5:$A$105,0))</f>
        <v/>
      </c>
      <c r="K959" s="11">
        <f>LOWER(Settings!$C$4)&amp;".mit."&amp;$A959&amp;IF($C959="","","."&amp;$C959&amp;"."&amp;$B959)&amp;IF(INDEX(Variables!$D$5:$D$105,MATCH($A959,Variables!$A$5:$A$105,0))="","","."&amp;INDEX(Variables!$D$5:$D$105,MATCH($A959,Variables!$A$5:$A$105,0)))&amp;"."&amp;K$5</f>
        <v/>
      </c>
      <c r="L959" s="44">
        <f>L923*Settings!$C$13*(L869+L887+L878*L$195+L896*$D959)</f>
        <v/>
      </c>
      <c r="M959" s="45">
        <f>M923*Settings!$C$13*(M869+M887+M878*M$195+M896*$D959)</f>
        <v/>
      </c>
      <c r="N959" s="45">
        <f>N923*Settings!$C$13*(N869+N887+N878*N$195+N896*$D959)</f>
        <v/>
      </c>
      <c r="O959" s="45">
        <f>O923*Settings!$C$13*(O869+O887+O878*O$195+O896*$D959)</f>
        <v/>
      </c>
      <c r="P959" s="45">
        <f>P923*Settings!$C$13*(P869+P887+P878*P$195+P896*$D959)</f>
        <v/>
      </c>
      <c r="Q959" s="45">
        <f>Q923*Settings!$C$13*(Q869+Q887+Q878*Q$195+Q896*$D959)</f>
        <v/>
      </c>
      <c r="R959" s="45">
        <f>R923*Settings!$C$13*(R869+R887+R878*R$195+R896*$D959)</f>
        <v/>
      </c>
      <c r="S959" s="45">
        <f>S923*Settings!$C$13*(S869+S887+S878*S$195+S896*$D959)</f>
        <v/>
      </c>
      <c r="T959" s="45">
        <f>T923*Settings!$C$13*(T869+T887+T878*T$195+T896*$D959)</f>
        <v/>
      </c>
      <c r="U959" s="45">
        <f>U923*Settings!$C$13*(U869+U887+U878*U$195+U896*$D959)</f>
        <v/>
      </c>
      <c r="V959" s="45">
        <f>V923*Settings!$C$13*(V869+V887+V878*V$195+V896*$D959)</f>
        <v/>
      </c>
      <c r="W959" s="45">
        <f>W923*Settings!$C$13*(W869+W887+W878*W$195+W896*$D959)</f>
        <v/>
      </c>
      <c r="X959" s="45">
        <f>X923*Settings!$C$13*(X869+X887+X878*X$195+X896*$D959)</f>
        <v/>
      </c>
      <c r="Y959" s="45">
        <f>Y923*Settings!$C$13*(Y869+Y887+Y878*Y$195+Y896*$D959)</f>
        <v/>
      </c>
      <c r="Z959" s="45">
        <f>Z923*Settings!$C$13*(Z869+Z887+Z878*Z$195+Z896*$D959)</f>
        <v/>
      </c>
      <c r="AA959" s="45">
        <f>AA923*Settings!$C$13*(AA869+AA887+AA878*AA$195+AA896*$D959)</f>
        <v/>
      </c>
      <c r="AB959" s="45">
        <f>AB923*Settings!$C$13*(AB869+AB887+AB878*AB$195+AB896*$D959)</f>
        <v/>
      </c>
      <c r="AC959" s="45">
        <f>AC923*Settings!$C$13*(AC869+AC887+AC878*AC$195+AC896*$D959)</f>
        <v/>
      </c>
      <c r="AD959" s="46">
        <f>REVENUE(AD923,Settings!$C$13,NEWREVRATE(AD869,AD887,AD878,AD$195,AD896,$D959))</f>
        <v/>
      </c>
      <c r="AF959" s="11">
        <f>LOWER(Settings!$C$4)&amp;".mit."&amp;$A959&amp;IF($C959="","","."&amp;$C959&amp;"."&amp;$B959)&amp;IF(INDEX(Variables!$D$5:$D$105,MATCH($A959,Variables!$A$5:$A$105,0))="","","."&amp;INDEX(Variables!$D$5:$D$105,MATCH($A959,Variables!$A$5:$A$105,0)))&amp;"."&amp;AF$5</f>
        <v/>
      </c>
      <c r="AG959" s="44">
        <f>AG923*Settings!$C$13*(AG869+AG887+AG878*AG$195+AG896*$D959)</f>
        <v/>
      </c>
      <c r="AH959" s="45">
        <f>AH923*Settings!$C$13*(AH869+AH887+AH878*AH$195+AH896*$D959)</f>
        <v/>
      </c>
      <c r="AI959" s="45">
        <f>AI923*Settings!$C$13*(AI869+AI887+AI878*AI$195+AI896*$D959)</f>
        <v/>
      </c>
      <c r="AJ959" s="45">
        <f>AJ923*Settings!$C$13*(AJ869+AJ887+AJ878*AJ$195+AJ896*$D959)</f>
        <v/>
      </c>
      <c r="AK959" s="45">
        <f>AK923*Settings!$C$13*(AK869+AK887+AK878*AK$195+AK896*$D959)</f>
        <v/>
      </c>
      <c r="AL959" s="45">
        <f>AL923*Settings!$C$13*(AL869+AL887+AL878*AL$195+AL896*$D959)</f>
        <v/>
      </c>
      <c r="AM959" s="45">
        <f>AM923*Settings!$C$13*(AM869+AM887+AM878*AM$195+AM896*$D959)</f>
        <v/>
      </c>
      <c r="AN959" s="45">
        <f>AN923*Settings!$C$13*(AN869+AN887+AN878*AN$195+AN896*$D959)</f>
        <v/>
      </c>
      <c r="AO959" s="45">
        <f>AO923*Settings!$C$13*(AO869+AO887+AO878*AO$195+AO896*$D959)</f>
        <v/>
      </c>
      <c r="AP959" s="45">
        <f>AP923*Settings!$C$13*(AP869+AP887+AP878*AP$195+AP896*$D959)</f>
        <v/>
      </c>
      <c r="AQ959" s="45">
        <f>AQ923*Settings!$C$13*(AQ869+AQ887+AQ878*AQ$195+AQ896*$D959)</f>
        <v/>
      </c>
      <c r="AR959" s="45">
        <f>AR923*Settings!$C$13*(AR869+AR887+AR878*AR$195+AR896*$D959)</f>
        <v/>
      </c>
      <c r="AS959" s="45">
        <f>AS923*Settings!$C$13*(AS869+AS887+AS878*AS$195+AS896*$D959)</f>
        <v/>
      </c>
      <c r="AT959" s="45">
        <f>AT923*Settings!$C$13*(AT869+AT887+AT878*AT$195+AT896*$D959)</f>
        <v/>
      </c>
      <c r="AU959" s="45">
        <f>AU923*Settings!$C$13*(AU869+AU887+AU878*AU$195+AU896*$D959)</f>
        <v/>
      </c>
      <c r="AV959" s="45">
        <f>AV923*Settings!$C$13*(AV869+AV887+AV878*AV$195+AV896*$D959)</f>
        <v/>
      </c>
      <c r="AW959" s="45">
        <f>AW923*Settings!$C$13*(AW869+AW887+AW878*AW$195+AW896*$D959)</f>
        <v/>
      </c>
      <c r="AX959" s="45">
        <f>AX923*Settings!$C$13*(AX869+AX887+AX878*AX$195+AX896*$D959)</f>
        <v/>
      </c>
      <c r="AY959" s="46">
        <f>REVENUE(AY923,Settings!$C$13,NEWREVRATE(AY869,AY887,AY878,AY$195,AY896,$D959))</f>
        <v/>
      </c>
    </row>
    <row r="960" hidden="1" outlineLevel="2">
      <c r="A960" s="14" t="inlineStr">
        <is>
          <t>rnew</t>
        </is>
      </c>
      <c r="B960" s="14" t="inlineStr">
        <is>
          <t>die</t>
        </is>
      </c>
      <c r="C960" s="14" t="inlineStr">
        <is>
          <t>foo</t>
        </is>
      </c>
      <c r="D960" s="37">
        <f>INDEX(Inputs!$S$5:$S$132,MATCH($B960&amp;"|"&amp;$C960,Inputs!$A$5:$A$132,0))</f>
        <v/>
      </c>
      <c r="E960" s="36" t="n"/>
      <c r="F960" s="36" t="n"/>
      <c r="G960" s="36" t="n"/>
      <c r="H960" s="14">
        <f>INDEX(Variables!$B$5:$B$105,MATCH($A960,Variables!$A$5:$A$105,0))&amp;IF($C960="",""," | "&amp;INDEX(Mapping!$B$5:$B$26,MATCH($C960,Mapping!$A$5:$A$26,0))&amp;" | "&amp;INDEX(Mapping!$B$30:$B$41,MATCH($B960,Mapping!$A$30:$A$41,0)))</f>
        <v/>
      </c>
      <c r="I960" s="14">
        <f>INDEX(Variables!$C$5:$C$105,MATCH($A960,Variables!$A$5:$A$105,0))</f>
        <v/>
      </c>
      <c r="J960" s="14">
        <f>INDEX(Variables!$E$5:$E$105,MATCH($A960,Variables!$A$5:$A$105,0))</f>
        <v/>
      </c>
      <c r="K960" s="11">
        <f>LOWER(Settings!$C$4)&amp;".mit."&amp;$A960&amp;IF($C960="","","."&amp;$C960&amp;"."&amp;$B960)&amp;IF(INDEX(Variables!$D$5:$D$105,MATCH($A960,Variables!$A$5:$A$105,0))="","","."&amp;INDEX(Variables!$D$5:$D$105,MATCH($A960,Variables!$A$5:$A$105,0)))&amp;"."&amp;K$5</f>
        <v/>
      </c>
      <c r="L960" s="44">
        <f>L924*Settings!$C$13*(L870+L888+L879*L$195+L897*$D960)</f>
        <v/>
      </c>
      <c r="M960" s="45">
        <f>M924*Settings!$C$13*(M870+M888+M879*M$195+M897*$D960)</f>
        <v/>
      </c>
      <c r="N960" s="45">
        <f>N924*Settings!$C$13*(N870+N888+N879*N$195+N897*$D960)</f>
        <v/>
      </c>
      <c r="O960" s="45">
        <f>O924*Settings!$C$13*(O870+O888+O879*O$195+O897*$D960)</f>
        <v/>
      </c>
      <c r="P960" s="45">
        <f>P924*Settings!$C$13*(P870+P888+P879*P$195+P897*$D960)</f>
        <v/>
      </c>
      <c r="Q960" s="45">
        <f>Q924*Settings!$C$13*(Q870+Q888+Q879*Q$195+Q897*$D960)</f>
        <v/>
      </c>
      <c r="R960" s="45">
        <f>R924*Settings!$C$13*(R870+R888+R879*R$195+R897*$D960)</f>
        <v/>
      </c>
      <c r="S960" s="45">
        <f>S924*Settings!$C$13*(S870+S888+S879*S$195+S897*$D960)</f>
        <v/>
      </c>
      <c r="T960" s="45">
        <f>T924*Settings!$C$13*(T870+T888+T879*T$195+T897*$D960)</f>
        <v/>
      </c>
      <c r="U960" s="45">
        <f>U924*Settings!$C$13*(U870+U888+U879*U$195+U897*$D960)</f>
        <v/>
      </c>
      <c r="V960" s="45">
        <f>V924*Settings!$C$13*(V870+V888+V879*V$195+V897*$D960)</f>
        <v/>
      </c>
      <c r="W960" s="45">
        <f>W924*Settings!$C$13*(W870+W888+W879*W$195+W897*$D960)</f>
        <v/>
      </c>
      <c r="X960" s="45">
        <f>X924*Settings!$C$13*(X870+X888+X879*X$195+X897*$D960)</f>
        <v/>
      </c>
      <c r="Y960" s="45">
        <f>Y924*Settings!$C$13*(Y870+Y888+Y879*Y$195+Y897*$D960)</f>
        <v/>
      </c>
      <c r="Z960" s="45">
        <f>Z924*Settings!$C$13*(Z870+Z888+Z879*Z$195+Z897*$D960)</f>
        <v/>
      </c>
      <c r="AA960" s="45">
        <f>AA924*Settings!$C$13*(AA870+AA888+AA879*AA$195+AA897*$D960)</f>
        <v/>
      </c>
      <c r="AB960" s="45">
        <f>AB924*Settings!$C$13*(AB870+AB888+AB879*AB$195+AB897*$D960)</f>
        <v/>
      </c>
      <c r="AC960" s="45">
        <f>AC924*Settings!$C$13*(AC870+AC888+AC879*AC$195+AC897*$D960)</f>
        <v/>
      </c>
      <c r="AD960" s="46">
        <f>REVENUE(AD924,Settings!$C$13,NEWREVRATE(AD870,AD888,AD879,AD$195,AD897,$D960))</f>
        <v/>
      </c>
      <c r="AF960" s="11">
        <f>LOWER(Settings!$C$4)&amp;".mit."&amp;$A960&amp;IF($C960="","","."&amp;$C960&amp;"."&amp;$B960)&amp;IF(INDEX(Variables!$D$5:$D$105,MATCH($A960,Variables!$A$5:$A$105,0))="","","."&amp;INDEX(Variables!$D$5:$D$105,MATCH($A960,Variables!$A$5:$A$105,0)))&amp;"."&amp;AF$5</f>
        <v/>
      </c>
      <c r="AG960" s="44">
        <f>AG924*Settings!$C$13*(AG870+AG888+AG879*AG$195+AG897*$D960)</f>
        <v/>
      </c>
      <c r="AH960" s="45">
        <f>AH924*Settings!$C$13*(AH870+AH888+AH879*AH$195+AH897*$D960)</f>
        <v/>
      </c>
      <c r="AI960" s="45">
        <f>AI924*Settings!$C$13*(AI870+AI888+AI879*AI$195+AI897*$D960)</f>
        <v/>
      </c>
      <c r="AJ960" s="45">
        <f>AJ924*Settings!$C$13*(AJ870+AJ888+AJ879*AJ$195+AJ897*$D960)</f>
        <v/>
      </c>
      <c r="AK960" s="45">
        <f>AK924*Settings!$C$13*(AK870+AK888+AK879*AK$195+AK897*$D960)</f>
        <v/>
      </c>
      <c r="AL960" s="45">
        <f>AL924*Settings!$C$13*(AL870+AL888+AL879*AL$195+AL897*$D960)</f>
        <v/>
      </c>
      <c r="AM960" s="45">
        <f>AM924*Settings!$C$13*(AM870+AM888+AM879*AM$195+AM897*$D960)</f>
        <v/>
      </c>
      <c r="AN960" s="45">
        <f>AN924*Settings!$C$13*(AN870+AN888+AN879*AN$195+AN897*$D960)</f>
        <v/>
      </c>
      <c r="AO960" s="45">
        <f>AO924*Settings!$C$13*(AO870+AO888+AO879*AO$195+AO897*$D960)</f>
        <v/>
      </c>
      <c r="AP960" s="45">
        <f>AP924*Settings!$C$13*(AP870+AP888+AP879*AP$195+AP897*$D960)</f>
        <v/>
      </c>
      <c r="AQ960" s="45">
        <f>AQ924*Settings!$C$13*(AQ870+AQ888+AQ879*AQ$195+AQ897*$D960)</f>
        <v/>
      </c>
      <c r="AR960" s="45">
        <f>AR924*Settings!$C$13*(AR870+AR888+AR879*AR$195+AR897*$D960)</f>
        <v/>
      </c>
      <c r="AS960" s="45">
        <f>AS924*Settings!$C$13*(AS870+AS888+AS879*AS$195+AS897*$D960)</f>
        <v/>
      </c>
      <c r="AT960" s="45">
        <f>AT924*Settings!$C$13*(AT870+AT888+AT879*AT$195+AT897*$D960)</f>
        <v/>
      </c>
      <c r="AU960" s="45">
        <f>AU924*Settings!$C$13*(AU870+AU888+AU879*AU$195+AU897*$D960)</f>
        <v/>
      </c>
      <c r="AV960" s="45">
        <f>AV924*Settings!$C$13*(AV870+AV888+AV879*AV$195+AV897*$D960)</f>
        <v/>
      </c>
      <c r="AW960" s="45">
        <f>AW924*Settings!$C$13*(AW870+AW888+AW879*AW$195+AW897*$D960)</f>
        <v/>
      </c>
      <c r="AX960" s="45">
        <f>AX924*Settings!$C$13*(AX870+AX888+AX879*AX$195+AX897*$D960)</f>
        <v/>
      </c>
      <c r="AY960" s="46">
        <f>REVENUE(AY924,Settings!$C$13,NEWREVRATE(AY870,AY888,AY879,AY$195,AY897,$D960))</f>
        <v/>
      </c>
    </row>
    <row r="961" hidden="1" outlineLevel="2">
      <c r="A961" s="14" t="inlineStr">
        <is>
          <t>rnew</t>
        </is>
      </c>
      <c r="B961" s="14" t="inlineStr">
        <is>
          <t>lpg</t>
        </is>
      </c>
      <c r="C961" s="14" t="inlineStr">
        <is>
          <t>foo</t>
        </is>
      </c>
      <c r="D961" s="37">
        <f>INDEX(Inputs!$S$5:$S$132,MATCH($B961&amp;"|"&amp;$C961,Inputs!$A$5:$A$132,0))</f>
        <v/>
      </c>
      <c r="E961" s="36" t="n"/>
      <c r="F961" s="36" t="n"/>
      <c r="G961" s="36" t="n"/>
      <c r="H961" s="14">
        <f>INDEX(Variables!$B$5:$B$105,MATCH($A961,Variables!$A$5:$A$105,0))&amp;IF($C961="",""," | "&amp;INDEX(Mapping!$B$5:$B$26,MATCH($C961,Mapping!$A$5:$A$26,0))&amp;" | "&amp;INDEX(Mapping!$B$30:$B$41,MATCH($B961,Mapping!$A$30:$A$41,0)))</f>
        <v/>
      </c>
      <c r="I961" s="14">
        <f>INDEX(Variables!$C$5:$C$105,MATCH($A961,Variables!$A$5:$A$105,0))</f>
        <v/>
      </c>
      <c r="J961" s="14">
        <f>INDEX(Variables!$E$5:$E$105,MATCH($A961,Variables!$A$5:$A$105,0))</f>
        <v/>
      </c>
      <c r="K961" s="11">
        <f>LOWER(Settings!$C$4)&amp;".mit."&amp;$A961&amp;IF($C961="","","."&amp;$C961&amp;"."&amp;$B961)&amp;IF(INDEX(Variables!$D$5:$D$105,MATCH($A961,Variables!$A$5:$A$105,0))="","","."&amp;INDEX(Variables!$D$5:$D$105,MATCH($A961,Variables!$A$5:$A$105,0)))&amp;"."&amp;K$5</f>
        <v/>
      </c>
      <c r="L961" s="44">
        <f>L925*Settings!$C$13*(L871+L889+L880*L$195+L898*$D961)</f>
        <v/>
      </c>
      <c r="M961" s="45">
        <f>M925*Settings!$C$13*(M871+M889+M880*M$195+M898*$D961)</f>
        <v/>
      </c>
      <c r="N961" s="45">
        <f>N925*Settings!$C$13*(N871+N889+N880*N$195+N898*$D961)</f>
        <v/>
      </c>
      <c r="O961" s="45">
        <f>O925*Settings!$C$13*(O871+O889+O880*O$195+O898*$D961)</f>
        <v/>
      </c>
      <c r="P961" s="45">
        <f>P925*Settings!$C$13*(P871+P889+P880*P$195+P898*$D961)</f>
        <v/>
      </c>
      <c r="Q961" s="45">
        <f>Q925*Settings!$C$13*(Q871+Q889+Q880*Q$195+Q898*$D961)</f>
        <v/>
      </c>
      <c r="R961" s="45">
        <f>R925*Settings!$C$13*(R871+R889+R880*R$195+R898*$D961)</f>
        <v/>
      </c>
      <c r="S961" s="45">
        <f>S925*Settings!$C$13*(S871+S889+S880*S$195+S898*$D961)</f>
        <v/>
      </c>
      <c r="T961" s="45">
        <f>T925*Settings!$C$13*(T871+T889+T880*T$195+T898*$D961)</f>
        <v/>
      </c>
      <c r="U961" s="45">
        <f>U925*Settings!$C$13*(U871+U889+U880*U$195+U898*$D961)</f>
        <v/>
      </c>
      <c r="V961" s="45">
        <f>V925*Settings!$C$13*(V871+V889+V880*V$195+V898*$D961)</f>
        <v/>
      </c>
      <c r="W961" s="45">
        <f>W925*Settings!$C$13*(W871+W889+W880*W$195+W898*$D961)</f>
        <v/>
      </c>
      <c r="X961" s="45">
        <f>X925*Settings!$C$13*(X871+X889+X880*X$195+X898*$D961)</f>
        <v/>
      </c>
      <c r="Y961" s="45">
        <f>Y925*Settings!$C$13*(Y871+Y889+Y880*Y$195+Y898*$D961)</f>
        <v/>
      </c>
      <c r="Z961" s="45">
        <f>Z925*Settings!$C$13*(Z871+Z889+Z880*Z$195+Z898*$D961)</f>
        <v/>
      </c>
      <c r="AA961" s="45">
        <f>AA925*Settings!$C$13*(AA871+AA889+AA880*AA$195+AA898*$D961)</f>
        <v/>
      </c>
      <c r="AB961" s="45">
        <f>AB925*Settings!$C$13*(AB871+AB889+AB880*AB$195+AB898*$D961)</f>
        <v/>
      </c>
      <c r="AC961" s="45">
        <f>AC925*Settings!$C$13*(AC871+AC889+AC880*AC$195+AC898*$D961)</f>
        <v/>
      </c>
      <c r="AD961" s="46">
        <f>REVENUE(AD925,Settings!$C$13,NEWREVRATE(AD871,AD889,AD880,AD$195,AD898,$D961))</f>
        <v/>
      </c>
      <c r="AF961" s="11">
        <f>LOWER(Settings!$C$4)&amp;".mit."&amp;$A961&amp;IF($C961="","","."&amp;$C961&amp;"."&amp;$B961)&amp;IF(INDEX(Variables!$D$5:$D$105,MATCH($A961,Variables!$A$5:$A$105,0))="","","."&amp;INDEX(Variables!$D$5:$D$105,MATCH($A961,Variables!$A$5:$A$105,0)))&amp;"."&amp;AF$5</f>
        <v/>
      </c>
      <c r="AG961" s="44">
        <f>AG925*Settings!$C$13*(AG871+AG889+AG880*AG$195+AG898*$D961)</f>
        <v/>
      </c>
      <c r="AH961" s="45">
        <f>AH925*Settings!$C$13*(AH871+AH889+AH880*AH$195+AH898*$D961)</f>
        <v/>
      </c>
      <c r="AI961" s="45">
        <f>AI925*Settings!$C$13*(AI871+AI889+AI880*AI$195+AI898*$D961)</f>
        <v/>
      </c>
      <c r="AJ961" s="45">
        <f>AJ925*Settings!$C$13*(AJ871+AJ889+AJ880*AJ$195+AJ898*$D961)</f>
        <v/>
      </c>
      <c r="AK961" s="45">
        <f>AK925*Settings!$C$13*(AK871+AK889+AK880*AK$195+AK898*$D961)</f>
        <v/>
      </c>
      <c r="AL961" s="45">
        <f>AL925*Settings!$C$13*(AL871+AL889+AL880*AL$195+AL898*$D961)</f>
        <v/>
      </c>
      <c r="AM961" s="45">
        <f>AM925*Settings!$C$13*(AM871+AM889+AM880*AM$195+AM898*$D961)</f>
        <v/>
      </c>
      <c r="AN961" s="45">
        <f>AN925*Settings!$C$13*(AN871+AN889+AN880*AN$195+AN898*$D961)</f>
        <v/>
      </c>
      <c r="AO961" s="45">
        <f>AO925*Settings!$C$13*(AO871+AO889+AO880*AO$195+AO898*$D961)</f>
        <v/>
      </c>
      <c r="AP961" s="45">
        <f>AP925*Settings!$C$13*(AP871+AP889+AP880*AP$195+AP898*$D961)</f>
        <v/>
      </c>
      <c r="AQ961" s="45">
        <f>AQ925*Settings!$C$13*(AQ871+AQ889+AQ880*AQ$195+AQ898*$D961)</f>
        <v/>
      </c>
      <c r="AR961" s="45">
        <f>AR925*Settings!$C$13*(AR871+AR889+AR880*AR$195+AR898*$D961)</f>
        <v/>
      </c>
      <c r="AS961" s="45">
        <f>AS925*Settings!$C$13*(AS871+AS889+AS880*AS$195+AS898*$D961)</f>
        <v/>
      </c>
      <c r="AT961" s="45">
        <f>AT925*Settings!$C$13*(AT871+AT889+AT880*AT$195+AT898*$D961)</f>
        <v/>
      </c>
      <c r="AU961" s="45">
        <f>AU925*Settings!$C$13*(AU871+AU889+AU880*AU$195+AU898*$D961)</f>
        <v/>
      </c>
      <c r="AV961" s="45">
        <f>AV925*Settings!$C$13*(AV871+AV889+AV880*AV$195+AV898*$D961)</f>
        <v/>
      </c>
      <c r="AW961" s="45">
        <f>AW925*Settings!$C$13*(AW871+AW889+AW880*AW$195+AW898*$D961)</f>
        <v/>
      </c>
      <c r="AX961" s="45">
        <f>AX925*Settings!$C$13*(AX871+AX889+AX880*AX$195+AX898*$D961)</f>
        <v/>
      </c>
      <c r="AY961" s="46">
        <f>REVENUE(AY925,Settings!$C$13,NEWREVRATE(AY871,AY889,AY880,AY$195,AY898,$D961))</f>
        <v/>
      </c>
    </row>
    <row r="962" hidden="1" outlineLevel="2">
      <c r="A962" s="14" t="inlineStr">
        <is>
          <t>rnew</t>
        </is>
      </c>
      <c r="B962" s="14" t="inlineStr">
        <is>
          <t>ker</t>
        </is>
      </c>
      <c r="C962" s="14" t="inlineStr">
        <is>
          <t>foo</t>
        </is>
      </c>
      <c r="D962" s="37">
        <f>INDEX(Inputs!$S$5:$S$132,MATCH($B962&amp;"|"&amp;$C962,Inputs!$A$5:$A$132,0))</f>
        <v/>
      </c>
      <c r="E962" s="36" t="n"/>
      <c r="F962" s="36" t="n"/>
      <c r="G962" s="36" t="n"/>
      <c r="H962" s="14">
        <f>INDEX(Variables!$B$5:$B$105,MATCH($A962,Variables!$A$5:$A$105,0))&amp;IF($C962="",""," | "&amp;INDEX(Mapping!$B$5:$B$26,MATCH($C962,Mapping!$A$5:$A$26,0))&amp;" | "&amp;INDEX(Mapping!$B$30:$B$41,MATCH($B962,Mapping!$A$30:$A$41,0)))</f>
        <v/>
      </c>
      <c r="I962" s="14">
        <f>INDEX(Variables!$C$5:$C$105,MATCH($A962,Variables!$A$5:$A$105,0))</f>
        <v/>
      </c>
      <c r="J962" s="14">
        <f>INDEX(Variables!$E$5:$E$105,MATCH($A962,Variables!$A$5:$A$105,0))</f>
        <v/>
      </c>
      <c r="K962" s="11">
        <f>LOWER(Settings!$C$4)&amp;".mit."&amp;$A962&amp;IF($C962="","","."&amp;$C962&amp;"."&amp;$B962)&amp;IF(INDEX(Variables!$D$5:$D$105,MATCH($A962,Variables!$A$5:$A$105,0))="","","."&amp;INDEX(Variables!$D$5:$D$105,MATCH($A962,Variables!$A$5:$A$105,0)))&amp;"."&amp;K$5</f>
        <v/>
      </c>
      <c r="L962" s="44">
        <f>L926*Settings!$C$13*(L872+L890+L881*L$195+L899*$D962)</f>
        <v/>
      </c>
      <c r="M962" s="45">
        <f>M926*Settings!$C$13*(M872+M890+M881*M$195+M899*$D962)</f>
        <v/>
      </c>
      <c r="N962" s="45">
        <f>N926*Settings!$C$13*(N872+N890+N881*N$195+N899*$D962)</f>
        <v/>
      </c>
      <c r="O962" s="45">
        <f>O926*Settings!$C$13*(O872+O890+O881*O$195+O899*$D962)</f>
        <v/>
      </c>
      <c r="P962" s="45">
        <f>P926*Settings!$C$13*(P872+P890+P881*P$195+P899*$D962)</f>
        <v/>
      </c>
      <c r="Q962" s="45">
        <f>Q926*Settings!$C$13*(Q872+Q890+Q881*Q$195+Q899*$D962)</f>
        <v/>
      </c>
      <c r="R962" s="45">
        <f>R926*Settings!$C$13*(R872+R890+R881*R$195+R899*$D962)</f>
        <v/>
      </c>
      <c r="S962" s="45">
        <f>S926*Settings!$C$13*(S872+S890+S881*S$195+S899*$D962)</f>
        <v/>
      </c>
      <c r="T962" s="45">
        <f>T926*Settings!$C$13*(T872+T890+T881*T$195+T899*$D962)</f>
        <v/>
      </c>
      <c r="U962" s="45">
        <f>U926*Settings!$C$13*(U872+U890+U881*U$195+U899*$D962)</f>
        <v/>
      </c>
      <c r="V962" s="45">
        <f>V926*Settings!$C$13*(V872+V890+V881*V$195+V899*$D962)</f>
        <v/>
      </c>
      <c r="W962" s="45">
        <f>W926*Settings!$C$13*(W872+W890+W881*W$195+W899*$D962)</f>
        <v/>
      </c>
      <c r="X962" s="45">
        <f>X926*Settings!$C$13*(X872+X890+X881*X$195+X899*$D962)</f>
        <v/>
      </c>
      <c r="Y962" s="45">
        <f>Y926*Settings!$C$13*(Y872+Y890+Y881*Y$195+Y899*$D962)</f>
        <v/>
      </c>
      <c r="Z962" s="45">
        <f>Z926*Settings!$C$13*(Z872+Z890+Z881*Z$195+Z899*$D962)</f>
        <v/>
      </c>
      <c r="AA962" s="45">
        <f>AA926*Settings!$C$13*(AA872+AA890+AA881*AA$195+AA899*$D962)</f>
        <v/>
      </c>
      <c r="AB962" s="45">
        <f>AB926*Settings!$C$13*(AB872+AB890+AB881*AB$195+AB899*$D962)</f>
        <v/>
      </c>
      <c r="AC962" s="45">
        <f>AC926*Settings!$C$13*(AC872+AC890+AC881*AC$195+AC899*$D962)</f>
        <v/>
      </c>
      <c r="AD962" s="46">
        <f>REVENUE(AD926,Settings!$C$13,NEWREVRATE(AD872,AD890,AD881,AD$195,AD899,$D962))</f>
        <v/>
      </c>
      <c r="AF962" s="11">
        <f>LOWER(Settings!$C$4)&amp;".mit."&amp;$A962&amp;IF($C962="","","."&amp;$C962&amp;"."&amp;$B962)&amp;IF(INDEX(Variables!$D$5:$D$105,MATCH($A962,Variables!$A$5:$A$105,0))="","","."&amp;INDEX(Variables!$D$5:$D$105,MATCH($A962,Variables!$A$5:$A$105,0)))&amp;"."&amp;AF$5</f>
        <v/>
      </c>
      <c r="AG962" s="44">
        <f>AG926*Settings!$C$13*(AG872+AG890+AG881*AG$195+AG899*$D962)</f>
        <v/>
      </c>
      <c r="AH962" s="45">
        <f>AH926*Settings!$C$13*(AH872+AH890+AH881*AH$195+AH899*$D962)</f>
        <v/>
      </c>
      <c r="AI962" s="45">
        <f>AI926*Settings!$C$13*(AI872+AI890+AI881*AI$195+AI899*$D962)</f>
        <v/>
      </c>
      <c r="AJ962" s="45">
        <f>AJ926*Settings!$C$13*(AJ872+AJ890+AJ881*AJ$195+AJ899*$D962)</f>
        <v/>
      </c>
      <c r="AK962" s="45">
        <f>AK926*Settings!$C$13*(AK872+AK890+AK881*AK$195+AK899*$D962)</f>
        <v/>
      </c>
      <c r="AL962" s="45">
        <f>AL926*Settings!$C$13*(AL872+AL890+AL881*AL$195+AL899*$D962)</f>
        <v/>
      </c>
      <c r="AM962" s="45">
        <f>AM926*Settings!$C$13*(AM872+AM890+AM881*AM$195+AM899*$D962)</f>
        <v/>
      </c>
      <c r="AN962" s="45">
        <f>AN926*Settings!$C$13*(AN872+AN890+AN881*AN$195+AN899*$D962)</f>
        <v/>
      </c>
      <c r="AO962" s="45">
        <f>AO926*Settings!$C$13*(AO872+AO890+AO881*AO$195+AO899*$D962)</f>
        <v/>
      </c>
      <c r="AP962" s="45">
        <f>AP926*Settings!$C$13*(AP872+AP890+AP881*AP$195+AP899*$D962)</f>
        <v/>
      </c>
      <c r="AQ962" s="45">
        <f>AQ926*Settings!$C$13*(AQ872+AQ890+AQ881*AQ$195+AQ899*$D962)</f>
        <v/>
      </c>
      <c r="AR962" s="45">
        <f>AR926*Settings!$C$13*(AR872+AR890+AR881*AR$195+AR899*$D962)</f>
        <v/>
      </c>
      <c r="AS962" s="45">
        <f>AS926*Settings!$C$13*(AS872+AS890+AS881*AS$195+AS899*$D962)</f>
        <v/>
      </c>
      <c r="AT962" s="45">
        <f>AT926*Settings!$C$13*(AT872+AT890+AT881*AT$195+AT899*$D962)</f>
        <v/>
      </c>
      <c r="AU962" s="45">
        <f>AU926*Settings!$C$13*(AU872+AU890+AU881*AU$195+AU899*$D962)</f>
        <v/>
      </c>
      <c r="AV962" s="45">
        <f>AV926*Settings!$C$13*(AV872+AV890+AV881*AV$195+AV899*$D962)</f>
        <v/>
      </c>
      <c r="AW962" s="45">
        <f>AW926*Settings!$C$13*(AW872+AW890+AW881*AW$195+AW899*$D962)</f>
        <v/>
      </c>
      <c r="AX962" s="45">
        <f>AX926*Settings!$C$13*(AX872+AX890+AX881*AX$195+AX899*$D962)</f>
        <v/>
      </c>
      <c r="AY962" s="46">
        <f>REVENUE(AY926,Settings!$C$13,NEWREVRATE(AY872,AY890,AY881,AY$195,AY899,$D962))</f>
        <v/>
      </c>
    </row>
    <row r="963" hidden="1" outlineLevel="2">
      <c r="A963" s="14" t="inlineStr">
        <is>
          <t>rnew</t>
        </is>
      </c>
      <c r="B963" s="14" t="inlineStr">
        <is>
          <t>oop</t>
        </is>
      </c>
      <c r="C963" s="14" t="inlineStr">
        <is>
          <t>foo</t>
        </is>
      </c>
      <c r="D963" s="37">
        <f>INDEX(Inputs!$S$5:$S$132,MATCH($B963&amp;"|"&amp;$C963,Inputs!$A$5:$A$132,0))</f>
        <v/>
      </c>
      <c r="E963" s="36" t="n"/>
      <c r="F963" s="36" t="n"/>
      <c r="G963" s="36" t="n"/>
      <c r="H963" s="14">
        <f>INDEX(Variables!$B$5:$B$105,MATCH($A963,Variables!$A$5:$A$105,0))&amp;IF($C963="",""," | "&amp;INDEX(Mapping!$B$5:$B$26,MATCH($C963,Mapping!$A$5:$A$26,0))&amp;" | "&amp;INDEX(Mapping!$B$30:$B$41,MATCH($B963,Mapping!$A$30:$A$41,0)))</f>
        <v/>
      </c>
      <c r="I963" s="14">
        <f>INDEX(Variables!$C$5:$C$105,MATCH($A963,Variables!$A$5:$A$105,0))</f>
        <v/>
      </c>
      <c r="J963" s="14">
        <f>INDEX(Variables!$E$5:$E$105,MATCH($A963,Variables!$A$5:$A$105,0))</f>
        <v/>
      </c>
      <c r="K963" s="11">
        <f>LOWER(Settings!$C$4)&amp;".mit."&amp;$A963&amp;IF($C963="","","."&amp;$C963&amp;"."&amp;$B963)&amp;IF(INDEX(Variables!$D$5:$D$105,MATCH($A963,Variables!$A$5:$A$105,0))="","","."&amp;INDEX(Variables!$D$5:$D$105,MATCH($A963,Variables!$A$5:$A$105,0)))&amp;"."&amp;K$5</f>
        <v/>
      </c>
      <c r="L963" s="44">
        <f>L927*Settings!$C$13*(L873+L891+L882*L$195+L900*$D963)</f>
        <v/>
      </c>
      <c r="M963" s="45">
        <f>M927*Settings!$C$13*(M873+M891+M882*M$195+M900*$D963)</f>
        <v/>
      </c>
      <c r="N963" s="45">
        <f>N927*Settings!$C$13*(N873+N891+N882*N$195+N900*$D963)</f>
        <v/>
      </c>
      <c r="O963" s="45">
        <f>O927*Settings!$C$13*(O873+O891+O882*O$195+O900*$D963)</f>
        <v/>
      </c>
      <c r="P963" s="45">
        <f>P927*Settings!$C$13*(P873+P891+P882*P$195+P900*$D963)</f>
        <v/>
      </c>
      <c r="Q963" s="45">
        <f>Q927*Settings!$C$13*(Q873+Q891+Q882*Q$195+Q900*$D963)</f>
        <v/>
      </c>
      <c r="R963" s="45">
        <f>R927*Settings!$C$13*(R873+R891+R882*R$195+R900*$D963)</f>
        <v/>
      </c>
      <c r="S963" s="45">
        <f>S927*Settings!$C$13*(S873+S891+S882*S$195+S900*$D963)</f>
        <v/>
      </c>
      <c r="T963" s="45">
        <f>T927*Settings!$C$13*(T873+T891+T882*T$195+T900*$D963)</f>
        <v/>
      </c>
      <c r="U963" s="45">
        <f>U927*Settings!$C$13*(U873+U891+U882*U$195+U900*$D963)</f>
        <v/>
      </c>
      <c r="V963" s="45">
        <f>V927*Settings!$C$13*(V873+V891+V882*V$195+V900*$D963)</f>
        <v/>
      </c>
      <c r="W963" s="45">
        <f>W927*Settings!$C$13*(W873+W891+W882*W$195+W900*$D963)</f>
        <v/>
      </c>
      <c r="X963" s="45">
        <f>X927*Settings!$C$13*(X873+X891+X882*X$195+X900*$D963)</f>
        <v/>
      </c>
      <c r="Y963" s="45">
        <f>Y927*Settings!$C$13*(Y873+Y891+Y882*Y$195+Y900*$D963)</f>
        <v/>
      </c>
      <c r="Z963" s="45">
        <f>Z927*Settings!$C$13*(Z873+Z891+Z882*Z$195+Z900*$D963)</f>
        <v/>
      </c>
      <c r="AA963" s="45">
        <f>AA927*Settings!$C$13*(AA873+AA891+AA882*AA$195+AA900*$D963)</f>
        <v/>
      </c>
      <c r="AB963" s="45">
        <f>AB927*Settings!$C$13*(AB873+AB891+AB882*AB$195+AB900*$D963)</f>
        <v/>
      </c>
      <c r="AC963" s="45">
        <f>AC927*Settings!$C$13*(AC873+AC891+AC882*AC$195+AC900*$D963)</f>
        <v/>
      </c>
      <c r="AD963" s="46">
        <f>REVENUE(AD927,Settings!$C$13,NEWREVRATE(AD873,AD891,AD882,AD$195,AD900,$D963))</f>
        <v/>
      </c>
      <c r="AF963" s="11">
        <f>LOWER(Settings!$C$4)&amp;".mit."&amp;$A963&amp;IF($C963="","","."&amp;$C963&amp;"."&amp;$B963)&amp;IF(INDEX(Variables!$D$5:$D$105,MATCH($A963,Variables!$A$5:$A$105,0))="","","."&amp;INDEX(Variables!$D$5:$D$105,MATCH($A963,Variables!$A$5:$A$105,0)))&amp;"."&amp;AF$5</f>
        <v/>
      </c>
      <c r="AG963" s="44">
        <f>AG927*Settings!$C$13*(AG873+AG891+AG882*AG$195+AG900*$D963)</f>
        <v/>
      </c>
      <c r="AH963" s="45">
        <f>AH927*Settings!$C$13*(AH873+AH891+AH882*AH$195+AH900*$D963)</f>
        <v/>
      </c>
      <c r="AI963" s="45">
        <f>AI927*Settings!$C$13*(AI873+AI891+AI882*AI$195+AI900*$D963)</f>
        <v/>
      </c>
      <c r="AJ963" s="45">
        <f>AJ927*Settings!$C$13*(AJ873+AJ891+AJ882*AJ$195+AJ900*$D963)</f>
        <v/>
      </c>
      <c r="AK963" s="45">
        <f>AK927*Settings!$C$13*(AK873+AK891+AK882*AK$195+AK900*$D963)</f>
        <v/>
      </c>
      <c r="AL963" s="45">
        <f>AL927*Settings!$C$13*(AL873+AL891+AL882*AL$195+AL900*$D963)</f>
        <v/>
      </c>
      <c r="AM963" s="45">
        <f>AM927*Settings!$C$13*(AM873+AM891+AM882*AM$195+AM900*$D963)</f>
        <v/>
      </c>
      <c r="AN963" s="45">
        <f>AN927*Settings!$C$13*(AN873+AN891+AN882*AN$195+AN900*$D963)</f>
        <v/>
      </c>
      <c r="AO963" s="45">
        <f>AO927*Settings!$C$13*(AO873+AO891+AO882*AO$195+AO900*$D963)</f>
        <v/>
      </c>
      <c r="AP963" s="45">
        <f>AP927*Settings!$C$13*(AP873+AP891+AP882*AP$195+AP900*$D963)</f>
        <v/>
      </c>
      <c r="AQ963" s="45">
        <f>AQ927*Settings!$C$13*(AQ873+AQ891+AQ882*AQ$195+AQ900*$D963)</f>
        <v/>
      </c>
      <c r="AR963" s="45">
        <f>AR927*Settings!$C$13*(AR873+AR891+AR882*AR$195+AR900*$D963)</f>
        <v/>
      </c>
      <c r="AS963" s="45">
        <f>AS927*Settings!$C$13*(AS873+AS891+AS882*AS$195+AS900*$D963)</f>
        <v/>
      </c>
      <c r="AT963" s="45">
        <f>AT927*Settings!$C$13*(AT873+AT891+AT882*AT$195+AT900*$D963)</f>
        <v/>
      </c>
      <c r="AU963" s="45">
        <f>AU927*Settings!$C$13*(AU873+AU891+AU882*AU$195+AU900*$D963)</f>
        <v/>
      </c>
      <c r="AV963" s="45">
        <f>AV927*Settings!$C$13*(AV873+AV891+AV882*AV$195+AV900*$D963)</f>
        <v/>
      </c>
      <c r="AW963" s="45">
        <f>AW927*Settings!$C$13*(AW873+AW891+AW882*AW$195+AW900*$D963)</f>
        <v/>
      </c>
      <c r="AX963" s="45">
        <f>AX927*Settings!$C$13*(AX873+AX891+AX882*AX$195+AX900*$D963)</f>
        <v/>
      </c>
      <c r="AY963" s="46">
        <f>REVENUE(AY927,Settings!$C$13,NEWREVRATE(AY873,AY891,AY882,AY$195,AY900,$D963))</f>
        <v/>
      </c>
    </row>
    <row r="964" hidden="1" outlineLevel="2">
      <c r="A964" s="14" t="inlineStr">
        <is>
          <t>rnew</t>
        </is>
      </c>
      <c r="B964" s="14" t="inlineStr">
        <is>
          <t>bio</t>
        </is>
      </c>
      <c r="C964" s="14" t="inlineStr">
        <is>
          <t>foo</t>
        </is>
      </c>
      <c r="D964" s="37">
        <f>INDEX(Inputs!$S$5:$S$132,MATCH($B964&amp;"|"&amp;$C964,Inputs!$A$5:$A$132,0))</f>
        <v/>
      </c>
      <c r="E964" s="36" t="n"/>
      <c r="F964" s="36" t="n"/>
      <c r="G964" s="36" t="n"/>
      <c r="H964" s="14">
        <f>INDEX(Variables!$B$5:$B$105,MATCH($A964,Variables!$A$5:$A$105,0))&amp;IF($C964="",""," | "&amp;INDEX(Mapping!$B$5:$B$26,MATCH($C964,Mapping!$A$5:$A$26,0))&amp;" | "&amp;INDEX(Mapping!$B$30:$B$41,MATCH($B964,Mapping!$A$30:$A$41,0)))</f>
        <v/>
      </c>
      <c r="I964" s="14">
        <f>INDEX(Variables!$C$5:$C$105,MATCH($A964,Variables!$A$5:$A$105,0))</f>
        <v/>
      </c>
      <c r="J964" s="14">
        <f>INDEX(Variables!$E$5:$E$105,MATCH($A964,Variables!$A$5:$A$105,0))</f>
        <v/>
      </c>
      <c r="K964" s="11">
        <f>LOWER(Settings!$C$4)&amp;".mit."&amp;$A964&amp;IF($C964="","","."&amp;$C964&amp;"."&amp;$B964)&amp;IF(INDEX(Variables!$D$5:$D$105,MATCH($A964,Variables!$A$5:$A$105,0))="","","."&amp;INDEX(Variables!$D$5:$D$105,MATCH($A964,Variables!$A$5:$A$105,0)))&amp;"."&amp;K$5</f>
        <v/>
      </c>
      <c r="L964" s="44">
        <f>L928*Settings!$C$13*(L874+L892+L883*L$195+L901*$D964)</f>
        <v/>
      </c>
      <c r="M964" s="45">
        <f>M928*Settings!$C$13*(M874+M892+M883*M$195+M901*$D964)</f>
        <v/>
      </c>
      <c r="N964" s="45">
        <f>N928*Settings!$C$13*(N874+N892+N883*N$195+N901*$D964)</f>
        <v/>
      </c>
      <c r="O964" s="45">
        <f>O928*Settings!$C$13*(O874+O892+O883*O$195+O901*$D964)</f>
        <v/>
      </c>
      <c r="P964" s="45">
        <f>P928*Settings!$C$13*(P874+P892+P883*P$195+P901*$D964)</f>
        <v/>
      </c>
      <c r="Q964" s="45">
        <f>Q928*Settings!$C$13*(Q874+Q892+Q883*Q$195+Q901*$D964)</f>
        <v/>
      </c>
      <c r="R964" s="45">
        <f>R928*Settings!$C$13*(R874+R892+R883*R$195+R901*$D964)</f>
        <v/>
      </c>
      <c r="S964" s="45">
        <f>S928*Settings!$C$13*(S874+S892+S883*S$195+S901*$D964)</f>
        <v/>
      </c>
      <c r="T964" s="45">
        <f>T928*Settings!$C$13*(T874+T892+T883*T$195+T901*$D964)</f>
        <v/>
      </c>
      <c r="U964" s="45">
        <f>U928*Settings!$C$13*(U874+U892+U883*U$195+U901*$D964)</f>
        <v/>
      </c>
      <c r="V964" s="45">
        <f>V928*Settings!$C$13*(V874+V892+V883*V$195+V901*$D964)</f>
        <v/>
      </c>
      <c r="W964" s="45">
        <f>W928*Settings!$C$13*(W874+W892+W883*W$195+W901*$D964)</f>
        <v/>
      </c>
      <c r="X964" s="45">
        <f>X928*Settings!$C$13*(X874+X892+X883*X$195+X901*$D964)</f>
        <v/>
      </c>
      <c r="Y964" s="45">
        <f>Y928*Settings!$C$13*(Y874+Y892+Y883*Y$195+Y901*$D964)</f>
        <v/>
      </c>
      <c r="Z964" s="45">
        <f>Z928*Settings!$C$13*(Z874+Z892+Z883*Z$195+Z901*$D964)</f>
        <v/>
      </c>
      <c r="AA964" s="45">
        <f>AA928*Settings!$C$13*(AA874+AA892+AA883*AA$195+AA901*$D964)</f>
        <v/>
      </c>
      <c r="AB964" s="45">
        <f>AB928*Settings!$C$13*(AB874+AB892+AB883*AB$195+AB901*$D964)</f>
        <v/>
      </c>
      <c r="AC964" s="45">
        <f>AC928*Settings!$C$13*(AC874+AC892+AC883*AC$195+AC901*$D964)</f>
        <v/>
      </c>
      <c r="AD964" s="46">
        <f>REVENUE(AD928,Settings!$C$13,NEWREVRATE(AD874,AD892,AD883,AD$195,AD901,$D964))</f>
        <v/>
      </c>
      <c r="AF964" s="11">
        <f>LOWER(Settings!$C$4)&amp;".mit."&amp;$A964&amp;IF($C964="","","."&amp;$C964&amp;"."&amp;$B964)&amp;IF(INDEX(Variables!$D$5:$D$105,MATCH($A964,Variables!$A$5:$A$105,0))="","","."&amp;INDEX(Variables!$D$5:$D$105,MATCH($A964,Variables!$A$5:$A$105,0)))&amp;"."&amp;AF$5</f>
        <v/>
      </c>
      <c r="AG964" s="44">
        <f>AG928*Settings!$C$13*(AG874+AG892+AG883*AG$195+AG901*$D964)</f>
        <v/>
      </c>
      <c r="AH964" s="45">
        <f>AH928*Settings!$C$13*(AH874+AH892+AH883*AH$195+AH901*$D964)</f>
        <v/>
      </c>
      <c r="AI964" s="45">
        <f>AI928*Settings!$C$13*(AI874+AI892+AI883*AI$195+AI901*$D964)</f>
        <v/>
      </c>
      <c r="AJ964" s="45">
        <f>AJ928*Settings!$C$13*(AJ874+AJ892+AJ883*AJ$195+AJ901*$D964)</f>
        <v/>
      </c>
      <c r="AK964" s="45">
        <f>AK928*Settings!$C$13*(AK874+AK892+AK883*AK$195+AK901*$D964)</f>
        <v/>
      </c>
      <c r="AL964" s="45">
        <f>AL928*Settings!$C$13*(AL874+AL892+AL883*AL$195+AL901*$D964)</f>
        <v/>
      </c>
      <c r="AM964" s="45">
        <f>AM928*Settings!$C$13*(AM874+AM892+AM883*AM$195+AM901*$D964)</f>
        <v/>
      </c>
      <c r="AN964" s="45">
        <f>AN928*Settings!$C$13*(AN874+AN892+AN883*AN$195+AN901*$D964)</f>
        <v/>
      </c>
      <c r="AO964" s="45">
        <f>AO928*Settings!$C$13*(AO874+AO892+AO883*AO$195+AO901*$D964)</f>
        <v/>
      </c>
      <c r="AP964" s="45">
        <f>AP928*Settings!$C$13*(AP874+AP892+AP883*AP$195+AP901*$D964)</f>
        <v/>
      </c>
      <c r="AQ964" s="45">
        <f>AQ928*Settings!$C$13*(AQ874+AQ892+AQ883*AQ$195+AQ901*$D964)</f>
        <v/>
      </c>
      <c r="AR964" s="45">
        <f>AR928*Settings!$C$13*(AR874+AR892+AR883*AR$195+AR901*$D964)</f>
        <v/>
      </c>
      <c r="AS964" s="45">
        <f>AS928*Settings!$C$13*(AS874+AS892+AS883*AS$195+AS901*$D964)</f>
        <v/>
      </c>
      <c r="AT964" s="45">
        <f>AT928*Settings!$C$13*(AT874+AT892+AT883*AT$195+AT901*$D964)</f>
        <v/>
      </c>
      <c r="AU964" s="45">
        <f>AU928*Settings!$C$13*(AU874+AU892+AU883*AU$195+AU901*$D964)</f>
        <v/>
      </c>
      <c r="AV964" s="45">
        <f>AV928*Settings!$C$13*(AV874+AV892+AV883*AV$195+AV901*$D964)</f>
        <v/>
      </c>
      <c r="AW964" s="45">
        <f>AW928*Settings!$C$13*(AW874+AW892+AW883*AW$195+AW901*$D964)</f>
        <v/>
      </c>
      <c r="AX964" s="45">
        <f>AX928*Settings!$C$13*(AX874+AX892+AX883*AX$195+AX901*$D964)</f>
        <v/>
      </c>
      <c r="AY964" s="46">
        <f>REVENUE(AY928,Settings!$C$13,NEWREVRATE(AY874,AY892,AY883,AY$195,AY901,$D964))</f>
        <v/>
      </c>
    </row>
    <row r="965" hidden="1" outlineLevel="2"/>
    <row r="966" hidden="1" outlineLevel="1" collapsed="1">
      <c r="A966" s="1" t="inlineStr">
        <is>
          <t>ener</t>
        </is>
      </c>
      <c r="B966" s="1" t="inlineStr">
        <is>
          <t>all</t>
        </is>
      </c>
      <c r="C966" s="1" t="inlineStr">
        <is>
          <t>srv</t>
        </is>
      </c>
      <c r="H966" s="1">
        <f>INDEX(Variables!$B$5:$B$105,MATCH($A966,Variables!$A$5:$A$105,0))&amp;IF($C966="",""," | "&amp;INDEX(Mapping!$B$5:$B$26,MATCH($C966,Mapping!$A$5:$A$26,0))&amp;" | "&amp;INDEX(Mapping!$B$30:$B$41,MATCH($B966,Mapping!$A$30:$A$41,0)))</f>
        <v/>
      </c>
      <c r="I966" s="1">
        <f>INDEX(Variables!$C$5:$C$105,MATCH($A966,Variables!$A$5:$A$105,0))</f>
        <v/>
      </c>
      <c r="J966" s="1">
        <f>INDEX(Variables!$E$5:$E$105,MATCH($A966,Variables!$A$5:$A$105,0))</f>
        <v/>
      </c>
      <c r="K966" s="17">
        <f>LOWER(Settings!$C$4)&amp;".mit."&amp;$A966&amp;IF($C966="","","."&amp;$C966&amp;"."&amp;$B966)&amp;IF(INDEX(Variables!$D$5:$D$105,MATCH($A966,Variables!$A$5:$A$105,0))="","","."&amp;INDEX(Variables!$D$5:$D$105,MATCH($A966,Variables!$A$5:$A$105,0)))&amp;"."&amp;K$5</f>
        <v/>
      </c>
      <c r="L966" s="42">
        <f>SUM(L1021:L1028)</f>
        <v/>
      </c>
      <c r="M966" s="43">
        <f>SUM(M1021:M1028)</f>
        <v/>
      </c>
      <c r="N966" s="43">
        <f>SUM(N1021:N1028)</f>
        <v/>
      </c>
      <c r="O966" s="43">
        <f>SUM(O1021:O1028)</f>
        <v/>
      </c>
      <c r="P966" s="43">
        <f>SUM(P1021:P1028)</f>
        <v/>
      </c>
      <c r="Q966" s="43">
        <f>SUM(Q1021:Q1028)</f>
        <v/>
      </c>
      <c r="R966" s="43">
        <f>SUM(R1021:R1028)</f>
        <v/>
      </c>
      <c r="S966" s="43">
        <f>SUM(S1021:S1028)</f>
        <v/>
      </c>
      <c r="T966" s="43">
        <f>SUM(T1021:T1028)</f>
        <v/>
      </c>
      <c r="U966" s="43">
        <f>SUM(U1021:U1028)</f>
        <v/>
      </c>
      <c r="V966" s="43">
        <f>SUM(V1021:V1028)</f>
        <v/>
      </c>
      <c r="W966" s="43">
        <f>SUM(W1021:W1028)</f>
        <v/>
      </c>
      <c r="X966" s="43">
        <f>SUM(X1021:X1028)</f>
        <v/>
      </c>
      <c r="Y966" s="43">
        <f>SUM(Y1021:Y1028)</f>
        <v/>
      </c>
      <c r="Z966" s="43">
        <f>SUM(Z1021:Z1028)</f>
        <v/>
      </c>
      <c r="AA966" s="43">
        <f>SUM(AA1021:AA1028)</f>
        <v/>
      </c>
      <c r="AB966" s="43">
        <f>SUM(AB1021:AB1028)</f>
        <v/>
      </c>
      <c r="AC966" s="43">
        <f>SUM(AC1021:AC1028)</f>
        <v/>
      </c>
      <c r="AD966" s="43">
        <f>SUM(AD1021:AD1028)</f>
        <v/>
      </c>
      <c r="AF966" s="17">
        <f>LOWER(Settings!$C$4)&amp;".mit."&amp;$A966&amp;IF($C966="","","."&amp;$C966&amp;"."&amp;$B966)&amp;IF(INDEX(Variables!$D$5:$D$105,MATCH($A966,Variables!$A$5:$A$105,0))="","","."&amp;INDEX(Variables!$D$5:$D$105,MATCH($A966,Variables!$A$5:$A$105,0)))&amp;"."&amp;AF$5</f>
        <v/>
      </c>
      <c r="AG966" s="42">
        <f>SUM(AG1021:AG1028)</f>
        <v/>
      </c>
      <c r="AH966" s="43">
        <f>SUM(AH1021:AH1028)</f>
        <v/>
      </c>
      <c r="AI966" s="43">
        <f>SUM(AI1021:AI1028)</f>
        <v/>
      </c>
      <c r="AJ966" s="43">
        <f>SUM(AJ1021:AJ1028)</f>
        <v/>
      </c>
      <c r="AK966" s="43">
        <f>SUM(AK1021:AK1028)</f>
        <v/>
      </c>
      <c r="AL966" s="43">
        <f>SUM(AL1021:AL1028)</f>
        <v/>
      </c>
      <c r="AM966" s="43">
        <f>SUM(AM1021:AM1028)</f>
        <v/>
      </c>
      <c r="AN966" s="43">
        <f>SUM(AN1021:AN1028)</f>
        <v/>
      </c>
      <c r="AO966" s="43">
        <f>SUM(AO1021:AO1028)</f>
        <v/>
      </c>
      <c r="AP966" s="43">
        <f>SUM(AP1021:AP1028)</f>
        <v/>
      </c>
      <c r="AQ966" s="43">
        <f>SUM(AQ1021:AQ1028)</f>
        <v/>
      </c>
      <c r="AR966" s="43">
        <f>SUM(AR1021:AR1028)</f>
        <v/>
      </c>
      <c r="AS966" s="43">
        <f>SUM(AS1021:AS1028)</f>
        <v/>
      </c>
      <c r="AT966" s="43">
        <f>SUM(AT1021:AT1028)</f>
        <v/>
      </c>
      <c r="AU966" s="43">
        <f>SUM(AU1021:AU1028)</f>
        <v/>
      </c>
      <c r="AV966" s="43">
        <f>SUM(AV1021:AV1028)</f>
        <v/>
      </c>
      <c r="AW966" s="43">
        <f>SUM(AW1021:AW1028)</f>
        <v/>
      </c>
      <c r="AX966" s="43">
        <f>SUM(AX1021:AX1028)</f>
        <v/>
      </c>
      <c r="AY966" s="43">
        <f>SUM(AY1021:AY1028)</f>
        <v/>
      </c>
    </row>
    <row r="967" hidden="1" outlineLevel="2">
      <c r="A967" s="14" t="inlineStr">
        <is>
          <t>ctxnew</t>
        </is>
      </c>
      <c r="B967" s="14" t="inlineStr">
        <is>
          <t>coa</t>
        </is>
      </c>
      <c r="C967" s="14" t="inlineStr">
        <is>
          <t>srv</t>
        </is>
      </c>
      <c r="D967" s="37">
        <f>INDEX(Inputs!$T$5:$T$132,MATCH($B967&amp;"|"&amp;$C967,Inputs!$A$5:$A$132,0))</f>
        <v/>
      </c>
      <c r="E967" s="37">
        <f>INDEX(Inputs!$J$5:$J$132,MATCH($B967&amp;"|"&amp;$C967,Inputs!$A$5:$A$132,0))</f>
        <v/>
      </c>
      <c r="F967" s="37">
        <f>INDEX(Inputs!$K$5:$K$132,MATCH($B967&amp;"|"&amp;$C967,Inputs!$A$5:$A$132,0))</f>
        <v/>
      </c>
      <c r="G967" s="36" t="n"/>
      <c r="H967" s="14">
        <f>INDEX(Variables!$B$5:$B$105,MATCH($A967,Variables!$A$5:$A$105,0))&amp;IF($C967="",""," | "&amp;INDEX(Mapping!$B$5:$B$26,MATCH($C967,Mapping!$A$5:$A$26,0))&amp;" | "&amp;INDEX(Mapping!$B$30:$B$41,MATCH($B967,Mapping!$A$30:$A$41,0)))</f>
        <v/>
      </c>
      <c r="I967" s="14">
        <f>INDEX(Variables!$C$5:$C$105,MATCH($A967,Variables!$A$5:$A$105,0))</f>
        <v/>
      </c>
      <c r="J967" s="14">
        <f>INDEX(Variables!$E$5:$E$105,MATCH($A967,Variables!$A$5:$A$105,0))</f>
        <v/>
      </c>
      <c r="K967" s="11">
        <f>LOWER(Settings!$C$4)&amp;".mit."&amp;$A967&amp;IF($C967="","","."&amp;$C967&amp;"."&amp;$B967)&amp;IF(INDEX(Variables!$D$5:$D$105,MATCH($A967,Variables!$A$5:$A$105,0))="","","."&amp;INDEX(Variables!$D$5:$D$105,MATCH($A967,Variables!$A$5:$A$105,0)))&amp;"."&amp;K$5</f>
        <v/>
      </c>
      <c r="L967" s="38">
        <f>L$12*$D967*INDEX(L$21:L$28,$E967)*INDEX(L$30:L$46,$F967)*(1-INDEX(L$121:L$137,$F967))</f>
        <v/>
      </c>
      <c r="M967" s="37">
        <f>M$12*$D967*INDEX(M$21:M$28,$E967)*INDEX(M$30:M$46,$F967)*(1-INDEX(M$121:M$137,$F967))</f>
        <v/>
      </c>
      <c r="N967" s="37">
        <f>N$12*$D967*INDEX(N$21:N$28,$E967)*INDEX(N$30:N$46,$F967)*(1-INDEX(N$121:N$137,$F967))</f>
        <v/>
      </c>
      <c r="O967" s="37">
        <f>O$12*$D967*INDEX(O$21:O$28,$E967)*INDEX(O$30:O$46,$F967)*(1-INDEX(O$121:O$137,$F967))</f>
        <v/>
      </c>
      <c r="P967" s="37">
        <f>P$12*$D967*INDEX(P$21:P$28,$E967)*INDEX(P$30:P$46,$F967)*(1-INDEX(P$121:P$137,$F967))</f>
        <v/>
      </c>
      <c r="Q967" s="37">
        <f>Q$12*$D967*INDEX(Q$21:Q$28,$E967)*INDEX(Q$30:Q$46,$F967)*(1-INDEX(Q$121:Q$137,$F967))</f>
        <v/>
      </c>
      <c r="R967" s="37">
        <f>R$12*$D967*INDEX(R$21:R$28,$E967)*INDEX(R$30:R$46,$F967)*(1-INDEX(R$121:R$137,$F967))</f>
        <v/>
      </c>
      <c r="S967" s="37">
        <f>S$12*$D967*INDEX(S$21:S$28,$E967)*INDEX(S$30:S$46,$F967)*(1-INDEX(S$121:S$137,$F967))</f>
        <v/>
      </c>
      <c r="T967" s="37">
        <f>T$12*$D967*INDEX(T$21:T$28,$E967)*INDEX(T$30:T$46,$F967)*(1-INDEX(T$121:T$137,$F967))</f>
        <v/>
      </c>
      <c r="U967" s="37">
        <f>U$12*$D967*INDEX(U$21:U$28,$E967)*INDEX(U$30:U$46,$F967)*(1-INDEX(U$121:U$137,$F967))</f>
        <v/>
      </c>
      <c r="V967" s="37">
        <f>V$12*$D967*INDEX(V$21:V$28,$E967)*INDEX(V$30:V$46,$F967)*(1-INDEX(V$121:V$137,$F967))</f>
        <v/>
      </c>
      <c r="W967" s="37">
        <f>W$12*$D967*INDEX(W$21:W$28,$E967)*INDEX(W$30:W$46,$F967)*(1-INDEX(W$121:W$137,$F967))</f>
        <v/>
      </c>
      <c r="X967" s="37">
        <f>X$12*$D967*INDEX(X$21:X$28,$E967)*INDEX(X$30:X$46,$F967)*(1-INDEX(X$121:X$137,$F967))</f>
        <v/>
      </c>
      <c r="Y967" s="37">
        <f>Y$12*$D967*INDEX(Y$21:Y$28,$E967)*INDEX(Y$30:Y$46,$F967)*(1-INDEX(Y$121:Y$137,$F967))</f>
        <v/>
      </c>
      <c r="Z967" s="37">
        <f>Z$12*$D967*INDEX(Z$21:Z$28,$E967)*INDEX(Z$30:Z$46,$F967)*(1-INDEX(Z$121:Z$137,$F967))</f>
        <v/>
      </c>
      <c r="AA967" s="37">
        <f>AA$12*$D967*INDEX(AA$21:AA$28,$E967)*INDEX(AA$30:AA$46,$F967)*(1-INDEX(AA$121:AA$137,$F967))</f>
        <v/>
      </c>
      <c r="AB967" s="37">
        <f>AB$12*$D967*INDEX(AB$21:AB$28,$E967)*INDEX(AB$30:AB$46,$F967)*(1-INDEX(AB$121:AB$137,$F967))</f>
        <v/>
      </c>
      <c r="AC967" s="37">
        <f>AC$12*$D967*INDEX(AC$21:AC$28,$E967)*INDEX(AC$30:AC$46,$F967)*(1-INDEX(AC$121:AC$137,$F967))</f>
        <v/>
      </c>
      <c r="AD967" s="40">
        <f>CARBONTAX(AD$12,$D967,INDEX(AD$21:AD$28,$E967),INDEX(AD$30:AD$46,$F967),INDEX(AD$121:AD$137,$F967))</f>
        <v/>
      </c>
      <c r="AF967" s="11">
        <f>LOWER(Settings!$C$4)&amp;".mit."&amp;$A967&amp;IF($C967="","","."&amp;$C967&amp;"."&amp;$B967)&amp;IF(INDEX(Variables!$D$5:$D$105,MATCH($A967,Variables!$A$5:$A$105,0))="","","."&amp;INDEX(Variables!$D$5:$D$105,MATCH($A967,Variables!$A$5:$A$105,0)))&amp;"."&amp;AF$5</f>
        <v/>
      </c>
      <c r="AG967" s="38">
        <f>AG$12*$D967*INDEX(AG$21:AG$28,$E967)*INDEX(AG$30:AG$46,$F967)*(1-INDEX(AG$121:AG$137,$F967))</f>
        <v/>
      </c>
      <c r="AH967" s="37">
        <f>AH$12*$D967*INDEX(AH$21:AH$28,$E967)*INDEX(AH$30:AH$46,$F967)*(1-INDEX(AH$121:AH$137,$F967))</f>
        <v/>
      </c>
      <c r="AI967" s="37">
        <f>AI$12*$D967*INDEX(AI$21:AI$28,$E967)*INDEX(AI$30:AI$46,$F967)*(1-INDEX(AI$121:AI$137,$F967))</f>
        <v/>
      </c>
      <c r="AJ967" s="37">
        <f>AJ$12*$D967*INDEX(AJ$21:AJ$28,$E967)*INDEX(AJ$30:AJ$46,$F967)*(1-INDEX(AJ$121:AJ$137,$F967))</f>
        <v/>
      </c>
      <c r="AK967" s="37">
        <f>AK$12*$D967*INDEX(AK$21:AK$28,$E967)*INDEX(AK$30:AK$46,$F967)*(1-INDEX(AK$121:AK$137,$F967))</f>
        <v/>
      </c>
      <c r="AL967" s="37">
        <f>AL$12*$D967*INDEX(AL$21:AL$28,$E967)*INDEX(AL$30:AL$46,$F967)*(1-INDEX(AL$121:AL$137,$F967))</f>
        <v/>
      </c>
      <c r="AM967" s="37">
        <f>AM$12*$D967*INDEX(AM$21:AM$28,$E967)*INDEX(AM$30:AM$46,$F967)*(1-INDEX(AM$121:AM$137,$F967))</f>
        <v/>
      </c>
      <c r="AN967" s="37">
        <f>AN$12*$D967*INDEX(AN$21:AN$28,$E967)*INDEX(AN$30:AN$46,$F967)*(1-INDEX(AN$121:AN$137,$F967))</f>
        <v/>
      </c>
      <c r="AO967" s="37">
        <f>AO$12*$D967*INDEX(AO$21:AO$28,$E967)*INDEX(AO$30:AO$46,$F967)*(1-INDEX(AO$121:AO$137,$F967))</f>
        <v/>
      </c>
      <c r="AP967" s="37">
        <f>AP$12*$D967*INDEX(AP$21:AP$28,$E967)*INDEX(AP$30:AP$46,$F967)*(1-INDEX(AP$121:AP$137,$F967))</f>
        <v/>
      </c>
      <c r="AQ967" s="37">
        <f>AQ$12*$D967*INDEX(AQ$21:AQ$28,$E967)*INDEX(AQ$30:AQ$46,$F967)*(1-INDEX(AQ$121:AQ$137,$F967))</f>
        <v/>
      </c>
      <c r="AR967" s="37">
        <f>AR$12*$D967*INDEX(AR$21:AR$28,$E967)*INDEX(AR$30:AR$46,$F967)*(1-INDEX(AR$121:AR$137,$F967))</f>
        <v/>
      </c>
      <c r="AS967" s="37">
        <f>AS$12*$D967*INDEX(AS$21:AS$28,$E967)*INDEX(AS$30:AS$46,$F967)*(1-INDEX(AS$121:AS$137,$F967))</f>
        <v/>
      </c>
      <c r="AT967" s="37">
        <f>AT$12*$D967*INDEX(AT$21:AT$28,$E967)*INDEX(AT$30:AT$46,$F967)*(1-INDEX(AT$121:AT$137,$F967))</f>
        <v/>
      </c>
      <c r="AU967" s="37">
        <f>AU$12*$D967*INDEX(AU$21:AU$28,$E967)*INDEX(AU$30:AU$46,$F967)*(1-INDEX(AU$121:AU$137,$F967))</f>
        <v/>
      </c>
      <c r="AV967" s="37">
        <f>AV$12*$D967*INDEX(AV$21:AV$28,$E967)*INDEX(AV$30:AV$46,$F967)*(1-INDEX(AV$121:AV$137,$F967))</f>
        <v/>
      </c>
      <c r="AW967" s="37">
        <f>AW$12*$D967*INDEX(AW$21:AW$28,$E967)*INDEX(AW$30:AW$46,$F967)*(1-INDEX(AW$121:AW$137,$F967))</f>
        <v/>
      </c>
      <c r="AX967" s="37">
        <f>AX$12*$D967*INDEX(AX$21:AX$28,$E967)*INDEX(AX$30:AX$46,$F967)*(1-INDEX(AX$121:AX$137,$F967))</f>
        <v/>
      </c>
      <c r="AY967" s="40">
        <f>CARBONTAX(AY$12,$D967,INDEX(AY$21:AY$28,$E967),INDEX(AY$30:AY$46,$F967),INDEX(AY$121:AY$137,$F967))</f>
        <v/>
      </c>
    </row>
    <row r="968" hidden="1" outlineLevel="2">
      <c r="A968" s="14" t="inlineStr">
        <is>
          <t>ctxnew</t>
        </is>
      </c>
      <c r="B968" s="14" t="inlineStr">
        <is>
          <t>nga</t>
        </is>
      </c>
      <c r="C968" s="14" t="inlineStr">
        <is>
          <t>srv</t>
        </is>
      </c>
      <c r="D968" s="37">
        <f>INDEX(Inputs!$T$5:$T$132,MATCH($B968&amp;"|"&amp;$C968,Inputs!$A$5:$A$132,0))</f>
        <v/>
      </c>
      <c r="E968" s="37">
        <f>INDEX(Inputs!$J$5:$J$132,MATCH($B968&amp;"|"&amp;$C968,Inputs!$A$5:$A$132,0))</f>
        <v/>
      </c>
      <c r="F968" s="37">
        <f>INDEX(Inputs!$K$5:$K$132,MATCH($B968&amp;"|"&amp;$C968,Inputs!$A$5:$A$132,0))</f>
        <v/>
      </c>
      <c r="G968" s="36" t="n"/>
      <c r="H968" s="14">
        <f>INDEX(Variables!$B$5:$B$105,MATCH($A968,Variables!$A$5:$A$105,0))&amp;IF($C968="",""," | "&amp;INDEX(Mapping!$B$5:$B$26,MATCH($C968,Mapping!$A$5:$A$26,0))&amp;" | "&amp;INDEX(Mapping!$B$30:$B$41,MATCH($B968,Mapping!$A$30:$A$41,0)))</f>
        <v/>
      </c>
      <c r="I968" s="14">
        <f>INDEX(Variables!$C$5:$C$105,MATCH($A968,Variables!$A$5:$A$105,0))</f>
        <v/>
      </c>
      <c r="J968" s="14">
        <f>INDEX(Variables!$E$5:$E$105,MATCH($A968,Variables!$A$5:$A$105,0))</f>
        <v/>
      </c>
      <c r="K968" s="11">
        <f>LOWER(Settings!$C$4)&amp;".mit."&amp;$A968&amp;IF($C968="","","."&amp;$C968&amp;"."&amp;$B968)&amp;IF(INDEX(Variables!$D$5:$D$105,MATCH($A968,Variables!$A$5:$A$105,0))="","","."&amp;INDEX(Variables!$D$5:$D$105,MATCH($A968,Variables!$A$5:$A$105,0)))&amp;"."&amp;K$5</f>
        <v/>
      </c>
      <c r="L968" s="38">
        <f>L$12*$D968*INDEX(L$21:L$28,$E968)*INDEX(L$30:L$46,$F968)*(1-INDEX(L$121:L$137,$F968))</f>
        <v/>
      </c>
      <c r="M968" s="37">
        <f>M$12*$D968*INDEX(M$21:M$28,$E968)*INDEX(M$30:M$46,$F968)*(1-INDEX(M$121:M$137,$F968))</f>
        <v/>
      </c>
      <c r="N968" s="37">
        <f>N$12*$D968*INDEX(N$21:N$28,$E968)*INDEX(N$30:N$46,$F968)*(1-INDEX(N$121:N$137,$F968))</f>
        <v/>
      </c>
      <c r="O968" s="37">
        <f>O$12*$D968*INDEX(O$21:O$28,$E968)*INDEX(O$30:O$46,$F968)*(1-INDEX(O$121:O$137,$F968))</f>
        <v/>
      </c>
      <c r="P968" s="37">
        <f>P$12*$D968*INDEX(P$21:P$28,$E968)*INDEX(P$30:P$46,$F968)*(1-INDEX(P$121:P$137,$F968))</f>
        <v/>
      </c>
      <c r="Q968" s="37">
        <f>Q$12*$D968*INDEX(Q$21:Q$28,$E968)*INDEX(Q$30:Q$46,$F968)*(1-INDEX(Q$121:Q$137,$F968))</f>
        <v/>
      </c>
      <c r="R968" s="37">
        <f>R$12*$D968*INDEX(R$21:R$28,$E968)*INDEX(R$30:R$46,$F968)*(1-INDEX(R$121:R$137,$F968))</f>
        <v/>
      </c>
      <c r="S968" s="37">
        <f>S$12*$D968*INDEX(S$21:S$28,$E968)*INDEX(S$30:S$46,$F968)*(1-INDEX(S$121:S$137,$F968))</f>
        <v/>
      </c>
      <c r="T968" s="37">
        <f>T$12*$D968*INDEX(T$21:T$28,$E968)*INDEX(T$30:T$46,$F968)*(1-INDEX(T$121:T$137,$F968))</f>
        <v/>
      </c>
      <c r="U968" s="37">
        <f>U$12*$D968*INDEX(U$21:U$28,$E968)*INDEX(U$30:U$46,$F968)*(1-INDEX(U$121:U$137,$F968))</f>
        <v/>
      </c>
      <c r="V968" s="37">
        <f>V$12*$D968*INDEX(V$21:V$28,$E968)*INDEX(V$30:V$46,$F968)*(1-INDEX(V$121:V$137,$F968))</f>
        <v/>
      </c>
      <c r="W968" s="37">
        <f>W$12*$D968*INDEX(W$21:W$28,$E968)*INDEX(W$30:W$46,$F968)*(1-INDEX(W$121:W$137,$F968))</f>
        <v/>
      </c>
      <c r="X968" s="37">
        <f>X$12*$D968*INDEX(X$21:X$28,$E968)*INDEX(X$30:X$46,$F968)*(1-INDEX(X$121:X$137,$F968))</f>
        <v/>
      </c>
      <c r="Y968" s="37">
        <f>Y$12*$D968*INDEX(Y$21:Y$28,$E968)*INDEX(Y$30:Y$46,$F968)*(1-INDEX(Y$121:Y$137,$F968))</f>
        <v/>
      </c>
      <c r="Z968" s="37">
        <f>Z$12*$D968*INDEX(Z$21:Z$28,$E968)*INDEX(Z$30:Z$46,$F968)*(1-INDEX(Z$121:Z$137,$F968))</f>
        <v/>
      </c>
      <c r="AA968" s="37">
        <f>AA$12*$D968*INDEX(AA$21:AA$28,$E968)*INDEX(AA$30:AA$46,$F968)*(1-INDEX(AA$121:AA$137,$F968))</f>
        <v/>
      </c>
      <c r="AB968" s="37">
        <f>AB$12*$D968*INDEX(AB$21:AB$28,$E968)*INDEX(AB$30:AB$46,$F968)*(1-INDEX(AB$121:AB$137,$F968))</f>
        <v/>
      </c>
      <c r="AC968" s="37">
        <f>AC$12*$D968*INDEX(AC$21:AC$28,$E968)*INDEX(AC$30:AC$46,$F968)*(1-INDEX(AC$121:AC$137,$F968))</f>
        <v/>
      </c>
      <c r="AD968" s="40">
        <f>CARBONTAX(AD$12,$D968,INDEX(AD$21:AD$28,$E968),INDEX(AD$30:AD$46,$F968),INDEX(AD$121:AD$137,$F968))</f>
        <v/>
      </c>
      <c r="AF968" s="11">
        <f>LOWER(Settings!$C$4)&amp;".mit."&amp;$A968&amp;IF($C968="","","."&amp;$C968&amp;"."&amp;$B968)&amp;IF(INDEX(Variables!$D$5:$D$105,MATCH($A968,Variables!$A$5:$A$105,0))="","","."&amp;INDEX(Variables!$D$5:$D$105,MATCH($A968,Variables!$A$5:$A$105,0)))&amp;"."&amp;AF$5</f>
        <v/>
      </c>
      <c r="AG968" s="38">
        <f>AG$12*$D968*INDEX(AG$21:AG$28,$E968)*INDEX(AG$30:AG$46,$F968)*(1-INDEX(AG$121:AG$137,$F968))</f>
        <v/>
      </c>
      <c r="AH968" s="37">
        <f>AH$12*$D968*INDEX(AH$21:AH$28,$E968)*INDEX(AH$30:AH$46,$F968)*(1-INDEX(AH$121:AH$137,$F968))</f>
        <v/>
      </c>
      <c r="AI968" s="37">
        <f>AI$12*$D968*INDEX(AI$21:AI$28,$E968)*INDEX(AI$30:AI$46,$F968)*(1-INDEX(AI$121:AI$137,$F968))</f>
        <v/>
      </c>
      <c r="AJ968" s="37">
        <f>AJ$12*$D968*INDEX(AJ$21:AJ$28,$E968)*INDEX(AJ$30:AJ$46,$F968)*(1-INDEX(AJ$121:AJ$137,$F968))</f>
        <v/>
      </c>
      <c r="AK968" s="37">
        <f>AK$12*$D968*INDEX(AK$21:AK$28,$E968)*INDEX(AK$30:AK$46,$F968)*(1-INDEX(AK$121:AK$137,$F968))</f>
        <v/>
      </c>
      <c r="AL968" s="37">
        <f>AL$12*$D968*INDEX(AL$21:AL$28,$E968)*INDEX(AL$30:AL$46,$F968)*(1-INDEX(AL$121:AL$137,$F968))</f>
        <v/>
      </c>
      <c r="AM968" s="37">
        <f>AM$12*$D968*INDEX(AM$21:AM$28,$E968)*INDEX(AM$30:AM$46,$F968)*(1-INDEX(AM$121:AM$137,$F968))</f>
        <v/>
      </c>
      <c r="AN968" s="37">
        <f>AN$12*$D968*INDEX(AN$21:AN$28,$E968)*INDEX(AN$30:AN$46,$F968)*(1-INDEX(AN$121:AN$137,$F968))</f>
        <v/>
      </c>
      <c r="AO968" s="37">
        <f>AO$12*$D968*INDEX(AO$21:AO$28,$E968)*INDEX(AO$30:AO$46,$F968)*(1-INDEX(AO$121:AO$137,$F968))</f>
        <v/>
      </c>
      <c r="AP968" s="37">
        <f>AP$12*$D968*INDEX(AP$21:AP$28,$E968)*INDEX(AP$30:AP$46,$F968)*(1-INDEX(AP$121:AP$137,$F968))</f>
        <v/>
      </c>
      <c r="AQ968" s="37">
        <f>AQ$12*$D968*INDEX(AQ$21:AQ$28,$E968)*INDEX(AQ$30:AQ$46,$F968)*(1-INDEX(AQ$121:AQ$137,$F968))</f>
        <v/>
      </c>
      <c r="AR968" s="37">
        <f>AR$12*$D968*INDEX(AR$21:AR$28,$E968)*INDEX(AR$30:AR$46,$F968)*(1-INDEX(AR$121:AR$137,$F968))</f>
        <v/>
      </c>
      <c r="AS968" s="37">
        <f>AS$12*$D968*INDEX(AS$21:AS$28,$E968)*INDEX(AS$30:AS$46,$F968)*(1-INDEX(AS$121:AS$137,$F968))</f>
        <v/>
      </c>
      <c r="AT968" s="37">
        <f>AT$12*$D968*INDEX(AT$21:AT$28,$E968)*INDEX(AT$30:AT$46,$F968)*(1-INDEX(AT$121:AT$137,$F968))</f>
        <v/>
      </c>
      <c r="AU968" s="37">
        <f>AU$12*$D968*INDEX(AU$21:AU$28,$E968)*INDEX(AU$30:AU$46,$F968)*(1-INDEX(AU$121:AU$137,$F968))</f>
        <v/>
      </c>
      <c r="AV968" s="37">
        <f>AV$12*$D968*INDEX(AV$21:AV$28,$E968)*INDEX(AV$30:AV$46,$F968)*(1-INDEX(AV$121:AV$137,$F968))</f>
        <v/>
      </c>
      <c r="AW968" s="37">
        <f>AW$12*$D968*INDEX(AW$21:AW$28,$E968)*INDEX(AW$30:AW$46,$F968)*(1-INDEX(AW$121:AW$137,$F968))</f>
        <v/>
      </c>
      <c r="AX968" s="37">
        <f>AX$12*$D968*INDEX(AX$21:AX$28,$E968)*INDEX(AX$30:AX$46,$F968)*(1-INDEX(AX$121:AX$137,$F968))</f>
        <v/>
      </c>
      <c r="AY968" s="40">
        <f>CARBONTAX(AY$12,$D968,INDEX(AY$21:AY$28,$E968),INDEX(AY$30:AY$46,$F968),INDEX(AY$121:AY$137,$F968))</f>
        <v/>
      </c>
    </row>
    <row r="969" hidden="1" outlineLevel="2">
      <c r="A969" s="14" t="inlineStr">
        <is>
          <t>ctxnew</t>
        </is>
      </c>
      <c r="B969" s="14" t="inlineStr">
        <is>
          <t>gso</t>
        </is>
      </c>
      <c r="C969" s="14" t="inlineStr">
        <is>
          <t>srv</t>
        </is>
      </c>
      <c r="D969" s="37">
        <f>INDEX(Inputs!$T$5:$T$132,MATCH($B969&amp;"|"&amp;$C969,Inputs!$A$5:$A$132,0))</f>
        <v/>
      </c>
      <c r="E969" s="37">
        <f>INDEX(Inputs!$J$5:$J$132,MATCH($B969&amp;"|"&amp;$C969,Inputs!$A$5:$A$132,0))</f>
        <v/>
      </c>
      <c r="F969" s="37">
        <f>INDEX(Inputs!$K$5:$K$132,MATCH($B969&amp;"|"&amp;$C969,Inputs!$A$5:$A$132,0))</f>
        <v/>
      </c>
      <c r="G969" s="36" t="n"/>
      <c r="H969" s="14">
        <f>INDEX(Variables!$B$5:$B$105,MATCH($A969,Variables!$A$5:$A$105,0))&amp;IF($C969="",""," | "&amp;INDEX(Mapping!$B$5:$B$26,MATCH($C969,Mapping!$A$5:$A$26,0))&amp;" | "&amp;INDEX(Mapping!$B$30:$B$41,MATCH($B969,Mapping!$A$30:$A$41,0)))</f>
        <v/>
      </c>
      <c r="I969" s="14">
        <f>INDEX(Variables!$C$5:$C$105,MATCH($A969,Variables!$A$5:$A$105,0))</f>
        <v/>
      </c>
      <c r="J969" s="14">
        <f>INDEX(Variables!$E$5:$E$105,MATCH($A969,Variables!$A$5:$A$105,0))</f>
        <v/>
      </c>
      <c r="K969" s="11">
        <f>LOWER(Settings!$C$4)&amp;".mit."&amp;$A969&amp;IF($C969="","","."&amp;$C969&amp;"."&amp;$B969)&amp;IF(INDEX(Variables!$D$5:$D$105,MATCH($A969,Variables!$A$5:$A$105,0))="","","."&amp;INDEX(Variables!$D$5:$D$105,MATCH($A969,Variables!$A$5:$A$105,0)))&amp;"."&amp;K$5</f>
        <v/>
      </c>
      <c r="L969" s="38">
        <f>L$12*$D969*INDEX(L$21:L$28,$E969)*INDEX(L$30:L$46,$F969)*(1-INDEX(L$121:L$137,$F969))</f>
        <v/>
      </c>
      <c r="M969" s="37">
        <f>M$12*$D969*INDEX(M$21:M$28,$E969)*INDEX(M$30:M$46,$F969)*(1-INDEX(M$121:M$137,$F969))</f>
        <v/>
      </c>
      <c r="N969" s="37">
        <f>N$12*$D969*INDEX(N$21:N$28,$E969)*INDEX(N$30:N$46,$F969)*(1-INDEX(N$121:N$137,$F969))</f>
        <v/>
      </c>
      <c r="O969" s="37">
        <f>O$12*$D969*INDEX(O$21:O$28,$E969)*INDEX(O$30:O$46,$F969)*(1-INDEX(O$121:O$137,$F969))</f>
        <v/>
      </c>
      <c r="P969" s="37">
        <f>P$12*$D969*INDEX(P$21:P$28,$E969)*INDEX(P$30:P$46,$F969)*(1-INDEX(P$121:P$137,$F969))</f>
        <v/>
      </c>
      <c r="Q969" s="37">
        <f>Q$12*$D969*INDEX(Q$21:Q$28,$E969)*INDEX(Q$30:Q$46,$F969)*(1-INDEX(Q$121:Q$137,$F969))</f>
        <v/>
      </c>
      <c r="R969" s="37">
        <f>R$12*$D969*INDEX(R$21:R$28,$E969)*INDEX(R$30:R$46,$F969)*(1-INDEX(R$121:R$137,$F969))</f>
        <v/>
      </c>
      <c r="S969" s="37">
        <f>S$12*$D969*INDEX(S$21:S$28,$E969)*INDEX(S$30:S$46,$F969)*(1-INDEX(S$121:S$137,$F969))</f>
        <v/>
      </c>
      <c r="T969" s="37">
        <f>T$12*$D969*INDEX(T$21:T$28,$E969)*INDEX(T$30:T$46,$F969)*(1-INDEX(T$121:T$137,$F969))</f>
        <v/>
      </c>
      <c r="U969" s="37">
        <f>U$12*$D969*INDEX(U$21:U$28,$E969)*INDEX(U$30:U$46,$F969)*(1-INDEX(U$121:U$137,$F969))</f>
        <v/>
      </c>
      <c r="V969" s="37">
        <f>V$12*$D969*INDEX(V$21:V$28,$E969)*INDEX(V$30:V$46,$F969)*(1-INDEX(V$121:V$137,$F969))</f>
        <v/>
      </c>
      <c r="W969" s="37">
        <f>W$12*$D969*INDEX(W$21:W$28,$E969)*INDEX(W$30:W$46,$F969)*(1-INDEX(W$121:W$137,$F969))</f>
        <v/>
      </c>
      <c r="X969" s="37">
        <f>X$12*$D969*INDEX(X$21:X$28,$E969)*INDEX(X$30:X$46,$F969)*(1-INDEX(X$121:X$137,$F969))</f>
        <v/>
      </c>
      <c r="Y969" s="37">
        <f>Y$12*$D969*INDEX(Y$21:Y$28,$E969)*INDEX(Y$30:Y$46,$F969)*(1-INDEX(Y$121:Y$137,$F969))</f>
        <v/>
      </c>
      <c r="Z969" s="37">
        <f>Z$12*$D969*INDEX(Z$21:Z$28,$E969)*INDEX(Z$30:Z$46,$F969)*(1-INDEX(Z$121:Z$137,$F969))</f>
        <v/>
      </c>
      <c r="AA969" s="37">
        <f>AA$12*$D969*INDEX(AA$21:AA$28,$E969)*INDEX(AA$30:AA$46,$F969)*(1-INDEX(AA$121:AA$137,$F969))</f>
        <v/>
      </c>
      <c r="AB969" s="37">
        <f>AB$12*$D969*INDEX(AB$21:AB$28,$E969)*INDEX(AB$30:AB$46,$F969)*(1-INDEX(AB$121:AB$137,$F969))</f>
        <v/>
      </c>
      <c r="AC969" s="37">
        <f>AC$12*$D969*INDEX(AC$21:AC$28,$E969)*INDEX(AC$30:AC$46,$F969)*(1-INDEX(AC$121:AC$137,$F969))</f>
        <v/>
      </c>
      <c r="AD969" s="40">
        <f>CARBONTAX(AD$12,$D969,INDEX(AD$21:AD$28,$E969),INDEX(AD$30:AD$46,$F969),INDEX(AD$121:AD$137,$F969))</f>
        <v/>
      </c>
      <c r="AF969" s="11">
        <f>LOWER(Settings!$C$4)&amp;".mit."&amp;$A969&amp;IF($C969="","","."&amp;$C969&amp;"."&amp;$B969)&amp;IF(INDEX(Variables!$D$5:$D$105,MATCH($A969,Variables!$A$5:$A$105,0))="","","."&amp;INDEX(Variables!$D$5:$D$105,MATCH($A969,Variables!$A$5:$A$105,0)))&amp;"."&amp;AF$5</f>
        <v/>
      </c>
      <c r="AG969" s="38">
        <f>AG$12*$D969*INDEX(AG$21:AG$28,$E969)*INDEX(AG$30:AG$46,$F969)*(1-INDEX(AG$121:AG$137,$F969))</f>
        <v/>
      </c>
      <c r="AH969" s="37">
        <f>AH$12*$D969*INDEX(AH$21:AH$28,$E969)*INDEX(AH$30:AH$46,$F969)*(1-INDEX(AH$121:AH$137,$F969))</f>
        <v/>
      </c>
      <c r="AI969" s="37">
        <f>AI$12*$D969*INDEX(AI$21:AI$28,$E969)*INDEX(AI$30:AI$46,$F969)*(1-INDEX(AI$121:AI$137,$F969))</f>
        <v/>
      </c>
      <c r="AJ969" s="37">
        <f>AJ$12*$D969*INDEX(AJ$21:AJ$28,$E969)*INDEX(AJ$30:AJ$46,$F969)*(1-INDEX(AJ$121:AJ$137,$F969))</f>
        <v/>
      </c>
      <c r="AK969" s="37">
        <f>AK$12*$D969*INDEX(AK$21:AK$28,$E969)*INDEX(AK$30:AK$46,$F969)*(1-INDEX(AK$121:AK$137,$F969))</f>
        <v/>
      </c>
      <c r="AL969" s="37">
        <f>AL$12*$D969*INDEX(AL$21:AL$28,$E969)*INDEX(AL$30:AL$46,$F969)*(1-INDEX(AL$121:AL$137,$F969))</f>
        <v/>
      </c>
      <c r="AM969" s="37">
        <f>AM$12*$D969*INDEX(AM$21:AM$28,$E969)*INDEX(AM$30:AM$46,$F969)*(1-INDEX(AM$121:AM$137,$F969))</f>
        <v/>
      </c>
      <c r="AN969" s="37">
        <f>AN$12*$D969*INDEX(AN$21:AN$28,$E969)*INDEX(AN$30:AN$46,$F969)*(1-INDEX(AN$121:AN$137,$F969))</f>
        <v/>
      </c>
      <c r="AO969" s="37">
        <f>AO$12*$D969*INDEX(AO$21:AO$28,$E969)*INDEX(AO$30:AO$46,$F969)*(1-INDEX(AO$121:AO$137,$F969))</f>
        <v/>
      </c>
      <c r="AP969" s="37">
        <f>AP$12*$D969*INDEX(AP$21:AP$28,$E969)*INDEX(AP$30:AP$46,$F969)*(1-INDEX(AP$121:AP$137,$F969))</f>
        <v/>
      </c>
      <c r="AQ969" s="37">
        <f>AQ$12*$D969*INDEX(AQ$21:AQ$28,$E969)*INDEX(AQ$30:AQ$46,$F969)*(1-INDEX(AQ$121:AQ$137,$F969))</f>
        <v/>
      </c>
      <c r="AR969" s="37">
        <f>AR$12*$D969*INDEX(AR$21:AR$28,$E969)*INDEX(AR$30:AR$46,$F969)*(1-INDEX(AR$121:AR$137,$F969))</f>
        <v/>
      </c>
      <c r="AS969" s="37">
        <f>AS$12*$D969*INDEX(AS$21:AS$28,$E969)*INDEX(AS$30:AS$46,$F969)*(1-INDEX(AS$121:AS$137,$F969))</f>
        <v/>
      </c>
      <c r="AT969" s="37">
        <f>AT$12*$D969*INDEX(AT$21:AT$28,$E969)*INDEX(AT$30:AT$46,$F969)*(1-INDEX(AT$121:AT$137,$F969))</f>
        <v/>
      </c>
      <c r="AU969" s="37">
        <f>AU$12*$D969*INDEX(AU$21:AU$28,$E969)*INDEX(AU$30:AU$46,$F969)*(1-INDEX(AU$121:AU$137,$F969))</f>
        <v/>
      </c>
      <c r="AV969" s="37">
        <f>AV$12*$D969*INDEX(AV$21:AV$28,$E969)*INDEX(AV$30:AV$46,$F969)*(1-INDEX(AV$121:AV$137,$F969))</f>
        <v/>
      </c>
      <c r="AW969" s="37">
        <f>AW$12*$D969*INDEX(AW$21:AW$28,$E969)*INDEX(AW$30:AW$46,$F969)*(1-INDEX(AW$121:AW$137,$F969))</f>
        <v/>
      </c>
      <c r="AX969" s="37">
        <f>AX$12*$D969*INDEX(AX$21:AX$28,$E969)*INDEX(AX$30:AX$46,$F969)*(1-INDEX(AX$121:AX$137,$F969))</f>
        <v/>
      </c>
      <c r="AY969" s="40">
        <f>CARBONTAX(AY$12,$D969,INDEX(AY$21:AY$28,$E969),INDEX(AY$30:AY$46,$F969),INDEX(AY$121:AY$137,$F969))</f>
        <v/>
      </c>
    </row>
    <row r="970" hidden="1" outlineLevel="2">
      <c r="A970" s="14" t="inlineStr">
        <is>
          <t>ctxnew</t>
        </is>
      </c>
      <c r="B970" s="14" t="inlineStr">
        <is>
          <t>die</t>
        </is>
      </c>
      <c r="C970" s="14" t="inlineStr">
        <is>
          <t>srv</t>
        </is>
      </c>
      <c r="D970" s="37">
        <f>INDEX(Inputs!$T$5:$T$132,MATCH($B970&amp;"|"&amp;$C970,Inputs!$A$5:$A$132,0))</f>
        <v/>
      </c>
      <c r="E970" s="37">
        <f>INDEX(Inputs!$J$5:$J$132,MATCH($B970&amp;"|"&amp;$C970,Inputs!$A$5:$A$132,0))</f>
        <v/>
      </c>
      <c r="F970" s="37">
        <f>INDEX(Inputs!$K$5:$K$132,MATCH($B970&amp;"|"&amp;$C970,Inputs!$A$5:$A$132,0))</f>
        <v/>
      </c>
      <c r="G970" s="36" t="n"/>
      <c r="H970" s="14">
        <f>INDEX(Variables!$B$5:$B$105,MATCH($A970,Variables!$A$5:$A$105,0))&amp;IF($C970="",""," | "&amp;INDEX(Mapping!$B$5:$B$26,MATCH($C970,Mapping!$A$5:$A$26,0))&amp;" | "&amp;INDEX(Mapping!$B$30:$B$41,MATCH($B970,Mapping!$A$30:$A$41,0)))</f>
        <v/>
      </c>
      <c r="I970" s="14">
        <f>INDEX(Variables!$C$5:$C$105,MATCH($A970,Variables!$A$5:$A$105,0))</f>
        <v/>
      </c>
      <c r="J970" s="14">
        <f>INDEX(Variables!$E$5:$E$105,MATCH($A970,Variables!$A$5:$A$105,0))</f>
        <v/>
      </c>
      <c r="K970" s="11">
        <f>LOWER(Settings!$C$4)&amp;".mit."&amp;$A970&amp;IF($C970="","","."&amp;$C970&amp;"."&amp;$B970)&amp;IF(INDEX(Variables!$D$5:$D$105,MATCH($A970,Variables!$A$5:$A$105,0))="","","."&amp;INDEX(Variables!$D$5:$D$105,MATCH($A970,Variables!$A$5:$A$105,0)))&amp;"."&amp;K$5</f>
        <v/>
      </c>
      <c r="L970" s="38">
        <f>L$12*$D970*INDEX(L$21:L$28,$E970)*INDEX(L$30:L$46,$F970)*(1-INDEX(L$121:L$137,$F970))</f>
        <v/>
      </c>
      <c r="M970" s="37">
        <f>M$12*$D970*INDEX(M$21:M$28,$E970)*INDEX(M$30:M$46,$F970)*(1-INDEX(M$121:M$137,$F970))</f>
        <v/>
      </c>
      <c r="N970" s="37">
        <f>N$12*$D970*INDEX(N$21:N$28,$E970)*INDEX(N$30:N$46,$F970)*(1-INDEX(N$121:N$137,$F970))</f>
        <v/>
      </c>
      <c r="O970" s="37">
        <f>O$12*$D970*INDEX(O$21:O$28,$E970)*INDEX(O$30:O$46,$F970)*(1-INDEX(O$121:O$137,$F970))</f>
        <v/>
      </c>
      <c r="P970" s="37">
        <f>P$12*$D970*INDEX(P$21:P$28,$E970)*INDEX(P$30:P$46,$F970)*(1-INDEX(P$121:P$137,$F970))</f>
        <v/>
      </c>
      <c r="Q970" s="37">
        <f>Q$12*$D970*INDEX(Q$21:Q$28,$E970)*INDEX(Q$30:Q$46,$F970)*(1-INDEX(Q$121:Q$137,$F970))</f>
        <v/>
      </c>
      <c r="R970" s="37">
        <f>R$12*$D970*INDEX(R$21:R$28,$E970)*INDEX(R$30:R$46,$F970)*(1-INDEX(R$121:R$137,$F970))</f>
        <v/>
      </c>
      <c r="S970" s="37">
        <f>S$12*$D970*INDEX(S$21:S$28,$E970)*INDEX(S$30:S$46,$F970)*(1-INDEX(S$121:S$137,$F970))</f>
        <v/>
      </c>
      <c r="T970" s="37">
        <f>T$12*$D970*INDEX(T$21:T$28,$E970)*INDEX(T$30:T$46,$F970)*(1-INDEX(T$121:T$137,$F970))</f>
        <v/>
      </c>
      <c r="U970" s="37">
        <f>U$12*$D970*INDEX(U$21:U$28,$E970)*INDEX(U$30:U$46,$F970)*(1-INDEX(U$121:U$137,$F970))</f>
        <v/>
      </c>
      <c r="V970" s="37">
        <f>V$12*$D970*INDEX(V$21:V$28,$E970)*INDEX(V$30:V$46,$F970)*(1-INDEX(V$121:V$137,$F970))</f>
        <v/>
      </c>
      <c r="W970" s="37">
        <f>W$12*$D970*INDEX(W$21:W$28,$E970)*INDEX(W$30:W$46,$F970)*(1-INDEX(W$121:W$137,$F970))</f>
        <v/>
      </c>
      <c r="X970" s="37">
        <f>X$12*$D970*INDEX(X$21:X$28,$E970)*INDEX(X$30:X$46,$F970)*(1-INDEX(X$121:X$137,$F970))</f>
        <v/>
      </c>
      <c r="Y970" s="37">
        <f>Y$12*$D970*INDEX(Y$21:Y$28,$E970)*INDEX(Y$30:Y$46,$F970)*(1-INDEX(Y$121:Y$137,$F970))</f>
        <v/>
      </c>
      <c r="Z970" s="37">
        <f>Z$12*$D970*INDEX(Z$21:Z$28,$E970)*INDEX(Z$30:Z$46,$F970)*(1-INDEX(Z$121:Z$137,$F970))</f>
        <v/>
      </c>
      <c r="AA970" s="37">
        <f>AA$12*$D970*INDEX(AA$21:AA$28,$E970)*INDEX(AA$30:AA$46,$F970)*(1-INDEX(AA$121:AA$137,$F970))</f>
        <v/>
      </c>
      <c r="AB970" s="37">
        <f>AB$12*$D970*INDEX(AB$21:AB$28,$E970)*INDEX(AB$30:AB$46,$F970)*(1-INDEX(AB$121:AB$137,$F970))</f>
        <v/>
      </c>
      <c r="AC970" s="37">
        <f>AC$12*$D970*INDEX(AC$21:AC$28,$E970)*INDEX(AC$30:AC$46,$F970)*(1-INDEX(AC$121:AC$137,$F970))</f>
        <v/>
      </c>
      <c r="AD970" s="40">
        <f>CARBONTAX(AD$12,$D970,INDEX(AD$21:AD$28,$E970),INDEX(AD$30:AD$46,$F970),INDEX(AD$121:AD$137,$F970))</f>
        <v/>
      </c>
      <c r="AF970" s="11">
        <f>LOWER(Settings!$C$4)&amp;".mit."&amp;$A970&amp;IF($C970="","","."&amp;$C970&amp;"."&amp;$B970)&amp;IF(INDEX(Variables!$D$5:$D$105,MATCH($A970,Variables!$A$5:$A$105,0))="","","."&amp;INDEX(Variables!$D$5:$D$105,MATCH($A970,Variables!$A$5:$A$105,0)))&amp;"."&amp;AF$5</f>
        <v/>
      </c>
      <c r="AG970" s="38">
        <f>AG$12*$D970*INDEX(AG$21:AG$28,$E970)*INDEX(AG$30:AG$46,$F970)*(1-INDEX(AG$121:AG$137,$F970))</f>
        <v/>
      </c>
      <c r="AH970" s="37">
        <f>AH$12*$D970*INDEX(AH$21:AH$28,$E970)*INDEX(AH$30:AH$46,$F970)*(1-INDEX(AH$121:AH$137,$F970))</f>
        <v/>
      </c>
      <c r="AI970" s="37">
        <f>AI$12*$D970*INDEX(AI$21:AI$28,$E970)*INDEX(AI$30:AI$46,$F970)*(1-INDEX(AI$121:AI$137,$F970))</f>
        <v/>
      </c>
      <c r="AJ970" s="37">
        <f>AJ$12*$D970*INDEX(AJ$21:AJ$28,$E970)*INDEX(AJ$30:AJ$46,$F970)*(1-INDEX(AJ$121:AJ$137,$F970))</f>
        <v/>
      </c>
      <c r="AK970" s="37">
        <f>AK$12*$D970*INDEX(AK$21:AK$28,$E970)*INDEX(AK$30:AK$46,$F970)*(1-INDEX(AK$121:AK$137,$F970))</f>
        <v/>
      </c>
      <c r="AL970" s="37">
        <f>AL$12*$D970*INDEX(AL$21:AL$28,$E970)*INDEX(AL$30:AL$46,$F970)*(1-INDEX(AL$121:AL$137,$F970))</f>
        <v/>
      </c>
      <c r="AM970" s="37">
        <f>AM$12*$D970*INDEX(AM$21:AM$28,$E970)*INDEX(AM$30:AM$46,$F970)*(1-INDEX(AM$121:AM$137,$F970))</f>
        <v/>
      </c>
      <c r="AN970" s="37">
        <f>AN$12*$D970*INDEX(AN$21:AN$28,$E970)*INDEX(AN$30:AN$46,$F970)*(1-INDEX(AN$121:AN$137,$F970))</f>
        <v/>
      </c>
      <c r="AO970" s="37">
        <f>AO$12*$D970*INDEX(AO$21:AO$28,$E970)*INDEX(AO$30:AO$46,$F970)*(1-INDEX(AO$121:AO$137,$F970))</f>
        <v/>
      </c>
      <c r="AP970" s="37">
        <f>AP$12*$D970*INDEX(AP$21:AP$28,$E970)*INDEX(AP$30:AP$46,$F970)*(1-INDEX(AP$121:AP$137,$F970))</f>
        <v/>
      </c>
      <c r="AQ970" s="37">
        <f>AQ$12*$D970*INDEX(AQ$21:AQ$28,$E970)*INDEX(AQ$30:AQ$46,$F970)*(1-INDEX(AQ$121:AQ$137,$F970))</f>
        <v/>
      </c>
      <c r="AR970" s="37">
        <f>AR$12*$D970*INDEX(AR$21:AR$28,$E970)*INDEX(AR$30:AR$46,$F970)*(1-INDEX(AR$121:AR$137,$F970))</f>
        <v/>
      </c>
      <c r="AS970" s="37">
        <f>AS$12*$D970*INDEX(AS$21:AS$28,$E970)*INDEX(AS$30:AS$46,$F970)*(1-INDEX(AS$121:AS$137,$F970))</f>
        <v/>
      </c>
      <c r="AT970" s="37">
        <f>AT$12*$D970*INDEX(AT$21:AT$28,$E970)*INDEX(AT$30:AT$46,$F970)*(1-INDEX(AT$121:AT$137,$F970))</f>
        <v/>
      </c>
      <c r="AU970" s="37">
        <f>AU$12*$D970*INDEX(AU$21:AU$28,$E970)*INDEX(AU$30:AU$46,$F970)*(1-INDEX(AU$121:AU$137,$F970))</f>
        <v/>
      </c>
      <c r="AV970" s="37">
        <f>AV$12*$D970*INDEX(AV$21:AV$28,$E970)*INDEX(AV$30:AV$46,$F970)*(1-INDEX(AV$121:AV$137,$F970))</f>
        <v/>
      </c>
      <c r="AW970" s="37">
        <f>AW$12*$D970*INDEX(AW$21:AW$28,$E970)*INDEX(AW$30:AW$46,$F970)*(1-INDEX(AW$121:AW$137,$F970))</f>
        <v/>
      </c>
      <c r="AX970" s="37">
        <f>AX$12*$D970*INDEX(AX$21:AX$28,$E970)*INDEX(AX$30:AX$46,$F970)*(1-INDEX(AX$121:AX$137,$F970))</f>
        <v/>
      </c>
      <c r="AY970" s="40">
        <f>CARBONTAX(AY$12,$D970,INDEX(AY$21:AY$28,$E970),INDEX(AY$30:AY$46,$F970),INDEX(AY$121:AY$137,$F970))</f>
        <v/>
      </c>
    </row>
    <row r="971" hidden="1" outlineLevel="2">
      <c r="A971" s="14" t="inlineStr">
        <is>
          <t>ctxnew</t>
        </is>
      </c>
      <c r="B971" s="14" t="inlineStr">
        <is>
          <t>lpg</t>
        </is>
      </c>
      <c r="C971" s="14" t="inlineStr">
        <is>
          <t>srv</t>
        </is>
      </c>
      <c r="D971" s="37">
        <f>INDEX(Inputs!$T$5:$T$132,MATCH($B971&amp;"|"&amp;$C971,Inputs!$A$5:$A$132,0))</f>
        <v/>
      </c>
      <c r="E971" s="37">
        <f>INDEX(Inputs!$J$5:$J$132,MATCH($B971&amp;"|"&amp;$C971,Inputs!$A$5:$A$132,0))</f>
        <v/>
      </c>
      <c r="F971" s="37">
        <f>INDEX(Inputs!$K$5:$K$132,MATCH($B971&amp;"|"&amp;$C971,Inputs!$A$5:$A$132,0))</f>
        <v/>
      </c>
      <c r="G971" s="36" t="n"/>
      <c r="H971" s="14">
        <f>INDEX(Variables!$B$5:$B$105,MATCH($A971,Variables!$A$5:$A$105,0))&amp;IF($C971="",""," | "&amp;INDEX(Mapping!$B$5:$B$26,MATCH($C971,Mapping!$A$5:$A$26,0))&amp;" | "&amp;INDEX(Mapping!$B$30:$B$41,MATCH($B971,Mapping!$A$30:$A$41,0)))</f>
        <v/>
      </c>
      <c r="I971" s="14">
        <f>INDEX(Variables!$C$5:$C$105,MATCH($A971,Variables!$A$5:$A$105,0))</f>
        <v/>
      </c>
      <c r="J971" s="14">
        <f>INDEX(Variables!$E$5:$E$105,MATCH($A971,Variables!$A$5:$A$105,0))</f>
        <v/>
      </c>
      <c r="K971" s="11">
        <f>LOWER(Settings!$C$4)&amp;".mit."&amp;$A971&amp;IF($C971="","","."&amp;$C971&amp;"."&amp;$B971)&amp;IF(INDEX(Variables!$D$5:$D$105,MATCH($A971,Variables!$A$5:$A$105,0))="","","."&amp;INDEX(Variables!$D$5:$D$105,MATCH($A971,Variables!$A$5:$A$105,0)))&amp;"."&amp;K$5</f>
        <v/>
      </c>
      <c r="L971" s="38">
        <f>L$12*$D971*INDEX(L$21:L$28,$E971)*INDEX(L$30:L$46,$F971)*(1-INDEX(L$121:L$137,$F971))</f>
        <v/>
      </c>
      <c r="M971" s="37">
        <f>M$12*$D971*INDEX(M$21:M$28,$E971)*INDEX(M$30:M$46,$F971)*(1-INDEX(M$121:M$137,$F971))</f>
        <v/>
      </c>
      <c r="N971" s="37">
        <f>N$12*$D971*INDEX(N$21:N$28,$E971)*INDEX(N$30:N$46,$F971)*(1-INDEX(N$121:N$137,$F971))</f>
        <v/>
      </c>
      <c r="O971" s="37">
        <f>O$12*$D971*INDEX(O$21:O$28,$E971)*INDEX(O$30:O$46,$F971)*(1-INDEX(O$121:O$137,$F971))</f>
        <v/>
      </c>
      <c r="P971" s="37">
        <f>P$12*$D971*INDEX(P$21:P$28,$E971)*INDEX(P$30:P$46,$F971)*(1-INDEX(P$121:P$137,$F971))</f>
        <v/>
      </c>
      <c r="Q971" s="37">
        <f>Q$12*$D971*INDEX(Q$21:Q$28,$E971)*INDEX(Q$30:Q$46,$F971)*(1-INDEX(Q$121:Q$137,$F971))</f>
        <v/>
      </c>
      <c r="R971" s="37">
        <f>R$12*$D971*INDEX(R$21:R$28,$E971)*INDEX(R$30:R$46,$F971)*(1-INDEX(R$121:R$137,$F971))</f>
        <v/>
      </c>
      <c r="S971" s="37">
        <f>S$12*$D971*INDEX(S$21:S$28,$E971)*INDEX(S$30:S$46,$F971)*(1-INDEX(S$121:S$137,$F971))</f>
        <v/>
      </c>
      <c r="T971" s="37">
        <f>T$12*$D971*INDEX(T$21:T$28,$E971)*INDEX(T$30:T$46,$F971)*(1-INDEX(T$121:T$137,$F971))</f>
        <v/>
      </c>
      <c r="U971" s="37">
        <f>U$12*$D971*INDEX(U$21:U$28,$E971)*INDEX(U$30:U$46,$F971)*(1-INDEX(U$121:U$137,$F971))</f>
        <v/>
      </c>
      <c r="V971" s="37">
        <f>V$12*$D971*INDEX(V$21:V$28,$E971)*INDEX(V$30:V$46,$F971)*(1-INDEX(V$121:V$137,$F971))</f>
        <v/>
      </c>
      <c r="W971" s="37">
        <f>W$12*$D971*INDEX(W$21:W$28,$E971)*INDEX(W$30:W$46,$F971)*(1-INDEX(W$121:W$137,$F971))</f>
        <v/>
      </c>
      <c r="X971" s="37">
        <f>X$12*$D971*INDEX(X$21:X$28,$E971)*INDEX(X$30:X$46,$F971)*(1-INDEX(X$121:X$137,$F971))</f>
        <v/>
      </c>
      <c r="Y971" s="37">
        <f>Y$12*$D971*INDEX(Y$21:Y$28,$E971)*INDEX(Y$30:Y$46,$F971)*(1-INDEX(Y$121:Y$137,$F971))</f>
        <v/>
      </c>
      <c r="Z971" s="37">
        <f>Z$12*$D971*INDEX(Z$21:Z$28,$E971)*INDEX(Z$30:Z$46,$F971)*(1-INDEX(Z$121:Z$137,$F971))</f>
        <v/>
      </c>
      <c r="AA971" s="37">
        <f>AA$12*$D971*INDEX(AA$21:AA$28,$E971)*INDEX(AA$30:AA$46,$F971)*(1-INDEX(AA$121:AA$137,$F971))</f>
        <v/>
      </c>
      <c r="AB971" s="37">
        <f>AB$12*$D971*INDEX(AB$21:AB$28,$E971)*INDEX(AB$30:AB$46,$F971)*(1-INDEX(AB$121:AB$137,$F971))</f>
        <v/>
      </c>
      <c r="AC971" s="37">
        <f>AC$12*$D971*INDEX(AC$21:AC$28,$E971)*INDEX(AC$30:AC$46,$F971)*(1-INDEX(AC$121:AC$137,$F971))</f>
        <v/>
      </c>
      <c r="AD971" s="40">
        <f>CARBONTAX(AD$12,$D971,INDEX(AD$21:AD$28,$E971),INDEX(AD$30:AD$46,$F971),INDEX(AD$121:AD$137,$F971))</f>
        <v/>
      </c>
      <c r="AF971" s="11">
        <f>LOWER(Settings!$C$4)&amp;".mit."&amp;$A971&amp;IF($C971="","","."&amp;$C971&amp;"."&amp;$B971)&amp;IF(INDEX(Variables!$D$5:$D$105,MATCH($A971,Variables!$A$5:$A$105,0))="","","."&amp;INDEX(Variables!$D$5:$D$105,MATCH($A971,Variables!$A$5:$A$105,0)))&amp;"."&amp;AF$5</f>
        <v/>
      </c>
      <c r="AG971" s="38">
        <f>AG$12*$D971*INDEX(AG$21:AG$28,$E971)*INDEX(AG$30:AG$46,$F971)*(1-INDEX(AG$121:AG$137,$F971))</f>
        <v/>
      </c>
      <c r="AH971" s="37">
        <f>AH$12*$D971*INDEX(AH$21:AH$28,$E971)*INDEX(AH$30:AH$46,$F971)*(1-INDEX(AH$121:AH$137,$F971))</f>
        <v/>
      </c>
      <c r="AI971" s="37">
        <f>AI$12*$D971*INDEX(AI$21:AI$28,$E971)*INDEX(AI$30:AI$46,$F971)*(1-INDEX(AI$121:AI$137,$F971))</f>
        <v/>
      </c>
      <c r="AJ971" s="37">
        <f>AJ$12*$D971*INDEX(AJ$21:AJ$28,$E971)*INDEX(AJ$30:AJ$46,$F971)*(1-INDEX(AJ$121:AJ$137,$F971))</f>
        <v/>
      </c>
      <c r="AK971" s="37">
        <f>AK$12*$D971*INDEX(AK$21:AK$28,$E971)*INDEX(AK$30:AK$46,$F971)*(1-INDEX(AK$121:AK$137,$F971))</f>
        <v/>
      </c>
      <c r="AL971" s="37">
        <f>AL$12*$D971*INDEX(AL$21:AL$28,$E971)*INDEX(AL$30:AL$46,$F971)*(1-INDEX(AL$121:AL$137,$F971))</f>
        <v/>
      </c>
      <c r="AM971" s="37">
        <f>AM$12*$D971*INDEX(AM$21:AM$28,$E971)*INDEX(AM$30:AM$46,$F971)*(1-INDEX(AM$121:AM$137,$F971))</f>
        <v/>
      </c>
      <c r="AN971" s="37">
        <f>AN$12*$D971*INDEX(AN$21:AN$28,$E971)*INDEX(AN$30:AN$46,$F971)*(1-INDEX(AN$121:AN$137,$F971))</f>
        <v/>
      </c>
      <c r="AO971" s="37">
        <f>AO$12*$D971*INDEX(AO$21:AO$28,$E971)*INDEX(AO$30:AO$46,$F971)*(1-INDEX(AO$121:AO$137,$F971))</f>
        <v/>
      </c>
      <c r="AP971" s="37">
        <f>AP$12*$D971*INDEX(AP$21:AP$28,$E971)*INDEX(AP$30:AP$46,$F971)*(1-INDEX(AP$121:AP$137,$F971))</f>
        <v/>
      </c>
      <c r="AQ971" s="37">
        <f>AQ$12*$D971*INDEX(AQ$21:AQ$28,$E971)*INDEX(AQ$30:AQ$46,$F971)*(1-INDEX(AQ$121:AQ$137,$F971))</f>
        <v/>
      </c>
      <c r="AR971" s="37">
        <f>AR$12*$D971*INDEX(AR$21:AR$28,$E971)*INDEX(AR$30:AR$46,$F971)*(1-INDEX(AR$121:AR$137,$F971))</f>
        <v/>
      </c>
      <c r="AS971" s="37">
        <f>AS$12*$D971*INDEX(AS$21:AS$28,$E971)*INDEX(AS$30:AS$46,$F971)*(1-INDEX(AS$121:AS$137,$F971))</f>
        <v/>
      </c>
      <c r="AT971" s="37">
        <f>AT$12*$D971*INDEX(AT$21:AT$28,$E971)*INDEX(AT$30:AT$46,$F971)*(1-INDEX(AT$121:AT$137,$F971))</f>
        <v/>
      </c>
      <c r="AU971" s="37">
        <f>AU$12*$D971*INDEX(AU$21:AU$28,$E971)*INDEX(AU$30:AU$46,$F971)*(1-INDEX(AU$121:AU$137,$F971))</f>
        <v/>
      </c>
      <c r="AV971" s="37">
        <f>AV$12*$D971*INDEX(AV$21:AV$28,$E971)*INDEX(AV$30:AV$46,$F971)*(1-INDEX(AV$121:AV$137,$F971))</f>
        <v/>
      </c>
      <c r="AW971" s="37">
        <f>AW$12*$D971*INDEX(AW$21:AW$28,$E971)*INDEX(AW$30:AW$46,$F971)*(1-INDEX(AW$121:AW$137,$F971))</f>
        <v/>
      </c>
      <c r="AX971" s="37">
        <f>AX$12*$D971*INDEX(AX$21:AX$28,$E971)*INDEX(AX$30:AX$46,$F971)*(1-INDEX(AX$121:AX$137,$F971))</f>
        <v/>
      </c>
      <c r="AY971" s="40">
        <f>CARBONTAX(AY$12,$D971,INDEX(AY$21:AY$28,$E971),INDEX(AY$30:AY$46,$F971),INDEX(AY$121:AY$137,$F971))</f>
        <v/>
      </c>
    </row>
    <row r="972" hidden="1" outlineLevel="2">
      <c r="A972" s="14" t="inlineStr">
        <is>
          <t>ctxnew</t>
        </is>
      </c>
      <c r="B972" s="14" t="inlineStr">
        <is>
          <t>ker</t>
        </is>
      </c>
      <c r="C972" s="14" t="inlineStr">
        <is>
          <t>srv</t>
        </is>
      </c>
      <c r="D972" s="37">
        <f>INDEX(Inputs!$T$5:$T$132,MATCH($B972&amp;"|"&amp;$C972,Inputs!$A$5:$A$132,0))</f>
        <v/>
      </c>
      <c r="E972" s="37">
        <f>INDEX(Inputs!$J$5:$J$132,MATCH($B972&amp;"|"&amp;$C972,Inputs!$A$5:$A$132,0))</f>
        <v/>
      </c>
      <c r="F972" s="37">
        <f>INDEX(Inputs!$K$5:$K$132,MATCH($B972&amp;"|"&amp;$C972,Inputs!$A$5:$A$132,0))</f>
        <v/>
      </c>
      <c r="G972" s="36" t="n"/>
      <c r="H972" s="14">
        <f>INDEX(Variables!$B$5:$B$105,MATCH($A972,Variables!$A$5:$A$105,0))&amp;IF($C972="",""," | "&amp;INDEX(Mapping!$B$5:$B$26,MATCH($C972,Mapping!$A$5:$A$26,0))&amp;" | "&amp;INDEX(Mapping!$B$30:$B$41,MATCH($B972,Mapping!$A$30:$A$41,0)))</f>
        <v/>
      </c>
      <c r="I972" s="14">
        <f>INDEX(Variables!$C$5:$C$105,MATCH($A972,Variables!$A$5:$A$105,0))</f>
        <v/>
      </c>
      <c r="J972" s="14">
        <f>INDEX(Variables!$E$5:$E$105,MATCH($A972,Variables!$A$5:$A$105,0))</f>
        <v/>
      </c>
      <c r="K972" s="11">
        <f>LOWER(Settings!$C$4)&amp;".mit."&amp;$A972&amp;IF($C972="","","."&amp;$C972&amp;"."&amp;$B972)&amp;IF(INDEX(Variables!$D$5:$D$105,MATCH($A972,Variables!$A$5:$A$105,0))="","","."&amp;INDEX(Variables!$D$5:$D$105,MATCH($A972,Variables!$A$5:$A$105,0)))&amp;"."&amp;K$5</f>
        <v/>
      </c>
      <c r="L972" s="38">
        <f>L$12*$D972*INDEX(L$21:L$28,$E972)*INDEX(L$30:L$46,$F972)*(1-INDEX(L$121:L$137,$F972))</f>
        <v/>
      </c>
      <c r="M972" s="37">
        <f>M$12*$D972*INDEX(M$21:M$28,$E972)*INDEX(M$30:M$46,$F972)*(1-INDEX(M$121:M$137,$F972))</f>
        <v/>
      </c>
      <c r="N972" s="37">
        <f>N$12*$D972*INDEX(N$21:N$28,$E972)*INDEX(N$30:N$46,$F972)*(1-INDEX(N$121:N$137,$F972))</f>
        <v/>
      </c>
      <c r="O972" s="37">
        <f>O$12*$D972*INDEX(O$21:O$28,$E972)*INDEX(O$30:O$46,$F972)*(1-INDEX(O$121:O$137,$F972))</f>
        <v/>
      </c>
      <c r="P972" s="37">
        <f>P$12*$D972*INDEX(P$21:P$28,$E972)*INDEX(P$30:P$46,$F972)*(1-INDEX(P$121:P$137,$F972))</f>
        <v/>
      </c>
      <c r="Q972" s="37">
        <f>Q$12*$D972*INDEX(Q$21:Q$28,$E972)*INDEX(Q$30:Q$46,$F972)*(1-INDEX(Q$121:Q$137,$F972))</f>
        <v/>
      </c>
      <c r="R972" s="37">
        <f>R$12*$D972*INDEX(R$21:R$28,$E972)*INDEX(R$30:R$46,$F972)*(1-INDEX(R$121:R$137,$F972))</f>
        <v/>
      </c>
      <c r="S972" s="37">
        <f>S$12*$D972*INDEX(S$21:S$28,$E972)*INDEX(S$30:S$46,$F972)*(1-INDEX(S$121:S$137,$F972))</f>
        <v/>
      </c>
      <c r="T972" s="37">
        <f>T$12*$D972*INDEX(T$21:T$28,$E972)*INDEX(T$30:T$46,$F972)*(1-INDEX(T$121:T$137,$F972))</f>
        <v/>
      </c>
      <c r="U972" s="37">
        <f>U$12*$D972*INDEX(U$21:U$28,$E972)*INDEX(U$30:U$46,$F972)*(1-INDEX(U$121:U$137,$F972))</f>
        <v/>
      </c>
      <c r="V972" s="37">
        <f>V$12*$D972*INDEX(V$21:V$28,$E972)*INDEX(V$30:V$46,$F972)*(1-INDEX(V$121:V$137,$F972))</f>
        <v/>
      </c>
      <c r="W972" s="37">
        <f>W$12*$D972*INDEX(W$21:W$28,$E972)*INDEX(W$30:W$46,$F972)*(1-INDEX(W$121:W$137,$F972))</f>
        <v/>
      </c>
      <c r="X972" s="37">
        <f>X$12*$D972*INDEX(X$21:X$28,$E972)*INDEX(X$30:X$46,$F972)*(1-INDEX(X$121:X$137,$F972))</f>
        <v/>
      </c>
      <c r="Y972" s="37">
        <f>Y$12*$D972*INDEX(Y$21:Y$28,$E972)*INDEX(Y$30:Y$46,$F972)*(1-INDEX(Y$121:Y$137,$F972))</f>
        <v/>
      </c>
      <c r="Z972" s="37">
        <f>Z$12*$D972*INDEX(Z$21:Z$28,$E972)*INDEX(Z$30:Z$46,$F972)*(1-INDEX(Z$121:Z$137,$F972))</f>
        <v/>
      </c>
      <c r="AA972" s="37">
        <f>AA$12*$D972*INDEX(AA$21:AA$28,$E972)*INDEX(AA$30:AA$46,$F972)*(1-INDEX(AA$121:AA$137,$F972))</f>
        <v/>
      </c>
      <c r="AB972" s="37">
        <f>AB$12*$D972*INDEX(AB$21:AB$28,$E972)*INDEX(AB$30:AB$46,$F972)*(1-INDEX(AB$121:AB$137,$F972))</f>
        <v/>
      </c>
      <c r="AC972" s="37">
        <f>AC$12*$D972*INDEX(AC$21:AC$28,$E972)*INDEX(AC$30:AC$46,$F972)*(1-INDEX(AC$121:AC$137,$F972))</f>
        <v/>
      </c>
      <c r="AD972" s="40">
        <f>CARBONTAX(AD$12,$D972,INDEX(AD$21:AD$28,$E972),INDEX(AD$30:AD$46,$F972),INDEX(AD$121:AD$137,$F972))</f>
        <v/>
      </c>
      <c r="AF972" s="11">
        <f>LOWER(Settings!$C$4)&amp;".mit."&amp;$A972&amp;IF($C972="","","."&amp;$C972&amp;"."&amp;$B972)&amp;IF(INDEX(Variables!$D$5:$D$105,MATCH($A972,Variables!$A$5:$A$105,0))="","","."&amp;INDEX(Variables!$D$5:$D$105,MATCH($A972,Variables!$A$5:$A$105,0)))&amp;"."&amp;AF$5</f>
        <v/>
      </c>
      <c r="AG972" s="38">
        <f>AG$12*$D972*INDEX(AG$21:AG$28,$E972)*INDEX(AG$30:AG$46,$F972)*(1-INDEX(AG$121:AG$137,$F972))</f>
        <v/>
      </c>
      <c r="AH972" s="37">
        <f>AH$12*$D972*INDEX(AH$21:AH$28,$E972)*INDEX(AH$30:AH$46,$F972)*(1-INDEX(AH$121:AH$137,$F972))</f>
        <v/>
      </c>
      <c r="AI972" s="37">
        <f>AI$12*$D972*INDEX(AI$21:AI$28,$E972)*INDEX(AI$30:AI$46,$F972)*(1-INDEX(AI$121:AI$137,$F972))</f>
        <v/>
      </c>
      <c r="AJ972" s="37">
        <f>AJ$12*$D972*INDEX(AJ$21:AJ$28,$E972)*INDEX(AJ$30:AJ$46,$F972)*(1-INDEX(AJ$121:AJ$137,$F972))</f>
        <v/>
      </c>
      <c r="AK972" s="37">
        <f>AK$12*$D972*INDEX(AK$21:AK$28,$E972)*INDEX(AK$30:AK$46,$F972)*(1-INDEX(AK$121:AK$137,$F972))</f>
        <v/>
      </c>
      <c r="AL972" s="37">
        <f>AL$12*$D972*INDEX(AL$21:AL$28,$E972)*INDEX(AL$30:AL$46,$F972)*(1-INDEX(AL$121:AL$137,$F972))</f>
        <v/>
      </c>
      <c r="AM972" s="37">
        <f>AM$12*$D972*INDEX(AM$21:AM$28,$E972)*INDEX(AM$30:AM$46,$F972)*(1-INDEX(AM$121:AM$137,$F972))</f>
        <v/>
      </c>
      <c r="AN972" s="37">
        <f>AN$12*$D972*INDEX(AN$21:AN$28,$E972)*INDEX(AN$30:AN$46,$F972)*(1-INDEX(AN$121:AN$137,$F972))</f>
        <v/>
      </c>
      <c r="AO972" s="37">
        <f>AO$12*$D972*INDEX(AO$21:AO$28,$E972)*INDEX(AO$30:AO$46,$F972)*(1-INDEX(AO$121:AO$137,$F972))</f>
        <v/>
      </c>
      <c r="AP972" s="37">
        <f>AP$12*$D972*INDEX(AP$21:AP$28,$E972)*INDEX(AP$30:AP$46,$F972)*(1-INDEX(AP$121:AP$137,$F972))</f>
        <v/>
      </c>
      <c r="AQ972" s="37">
        <f>AQ$12*$D972*INDEX(AQ$21:AQ$28,$E972)*INDEX(AQ$30:AQ$46,$F972)*(1-INDEX(AQ$121:AQ$137,$F972))</f>
        <v/>
      </c>
      <c r="AR972" s="37">
        <f>AR$12*$D972*INDEX(AR$21:AR$28,$E972)*INDEX(AR$30:AR$46,$F972)*(1-INDEX(AR$121:AR$137,$F972))</f>
        <v/>
      </c>
      <c r="AS972" s="37">
        <f>AS$12*$D972*INDEX(AS$21:AS$28,$E972)*INDEX(AS$30:AS$46,$F972)*(1-INDEX(AS$121:AS$137,$F972))</f>
        <v/>
      </c>
      <c r="AT972" s="37">
        <f>AT$12*$D972*INDEX(AT$21:AT$28,$E972)*INDEX(AT$30:AT$46,$F972)*(1-INDEX(AT$121:AT$137,$F972))</f>
        <v/>
      </c>
      <c r="AU972" s="37">
        <f>AU$12*$D972*INDEX(AU$21:AU$28,$E972)*INDEX(AU$30:AU$46,$F972)*(1-INDEX(AU$121:AU$137,$F972))</f>
        <v/>
      </c>
      <c r="AV972" s="37">
        <f>AV$12*$D972*INDEX(AV$21:AV$28,$E972)*INDEX(AV$30:AV$46,$F972)*(1-INDEX(AV$121:AV$137,$F972))</f>
        <v/>
      </c>
      <c r="AW972" s="37">
        <f>AW$12*$D972*INDEX(AW$21:AW$28,$E972)*INDEX(AW$30:AW$46,$F972)*(1-INDEX(AW$121:AW$137,$F972))</f>
        <v/>
      </c>
      <c r="AX972" s="37">
        <f>AX$12*$D972*INDEX(AX$21:AX$28,$E972)*INDEX(AX$30:AX$46,$F972)*(1-INDEX(AX$121:AX$137,$F972))</f>
        <v/>
      </c>
      <c r="AY972" s="40">
        <f>CARBONTAX(AY$12,$D972,INDEX(AY$21:AY$28,$E972),INDEX(AY$30:AY$46,$F972),INDEX(AY$121:AY$137,$F972))</f>
        <v/>
      </c>
    </row>
    <row r="973" hidden="1" outlineLevel="2">
      <c r="A973" s="14" t="inlineStr">
        <is>
          <t>ctxnew</t>
        </is>
      </c>
      <c r="B973" s="14" t="inlineStr">
        <is>
          <t>oop</t>
        </is>
      </c>
      <c r="C973" s="14" t="inlineStr">
        <is>
          <t>srv</t>
        </is>
      </c>
      <c r="D973" s="37">
        <f>INDEX(Inputs!$T$5:$T$132,MATCH($B973&amp;"|"&amp;$C973,Inputs!$A$5:$A$132,0))</f>
        <v/>
      </c>
      <c r="E973" s="37">
        <f>INDEX(Inputs!$J$5:$J$132,MATCH($B973&amp;"|"&amp;$C973,Inputs!$A$5:$A$132,0))</f>
        <v/>
      </c>
      <c r="F973" s="37">
        <f>INDEX(Inputs!$K$5:$K$132,MATCH($B973&amp;"|"&amp;$C973,Inputs!$A$5:$A$132,0))</f>
        <v/>
      </c>
      <c r="G973" s="36" t="n"/>
      <c r="H973" s="14">
        <f>INDEX(Variables!$B$5:$B$105,MATCH($A973,Variables!$A$5:$A$105,0))&amp;IF($C973="",""," | "&amp;INDEX(Mapping!$B$5:$B$26,MATCH($C973,Mapping!$A$5:$A$26,0))&amp;" | "&amp;INDEX(Mapping!$B$30:$B$41,MATCH($B973,Mapping!$A$30:$A$41,0)))</f>
        <v/>
      </c>
      <c r="I973" s="14">
        <f>INDEX(Variables!$C$5:$C$105,MATCH($A973,Variables!$A$5:$A$105,0))</f>
        <v/>
      </c>
      <c r="J973" s="14">
        <f>INDEX(Variables!$E$5:$E$105,MATCH($A973,Variables!$A$5:$A$105,0))</f>
        <v/>
      </c>
      <c r="K973" s="11">
        <f>LOWER(Settings!$C$4)&amp;".mit."&amp;$A973&amp;IF($C973="","","."&amp;$C973&amp;"."&amp;$B973)&amp;IF(INDEX(Variables!$D$5:$D$105,MATCH($A973,Variables!$A$5:$A$105,0))="","","."&amp;INDEX(Variables!$D$5:$D$105,MATCH($A973,Variables!$A$5:$A$105,0)))&amp;"."&amp;K$5</f>
        <v/>
      </c>
      <c r="L973" s="38">
        <f>L$12*$D973*INDEX(L$21:L$28,$E973)*INDEX(L$30:L$46,$F973)*(1-INDEX(L$121:L$137,$F973))</f>
        <v/>
      </c>
      <c r="M973" s="37">
        <f>M$12*$D973*INDEX(M$21:M$28,$E973)*INDEX(M$30:M$46,$F973)*(1-INDEX(M$121:M$137,$F973))</f>
        <v/>
      </c>
      <c r="N973" s="37">
        <f>N$12*$D973*INDEX(N$21:N$28,$E973)*INDEX(N$30:N$46,$F973)*(1-INDEX(N$121:N$137,$F973))</f>
        <v/>
      </c>
      <c r="O973" s="37">
        <f>O$12*$D973*INDEX(O$21:O$28,$E973)*INDEX(O$30:O$46,$F973)*(1-INDEX(O$121:O$137,$F973))</f>
        <v/>
      </c>
      <c r="P973" s="37">
        <f>P$12*$D973*INDEX(P$21:P$28,$E973)*INDEX(P$30:P$46,$F973)*(1-INDEX(P$121:P$137,$F973))</f>
        <v/>
      </c>
      <c r="Q973" s="37">
        <f>Q$12*$D973*INDEX(Q$21:Q$28,$E973)*INDEX(Q$30:Q$46,$F973)*(1-INDEX(Q$121:Q$137,$F973))</f>
        <v/>
      </c>
      <c r="R973" s="37">
        <f>R$12*$D973*INDEX(R$21:R$28,$E973)*INDEX(R$30:R$46,$F973)*(1-INDEX(R$121:R$137,$F973))</f>
        <v/>
      </c>
      <c r="S973" s="37">
        <f>S$12*$D973*INDEX(S$21:S$28,$E973)*INDEX(S$30:S$46,$F973)*(1-INDEX(S$121:S$137,$F973))</f>
        <v/>
      </c>
      <c r="T973" s="37">
        <f>T$12*$D973*INDEX(T$21:T$28,$E973)*INDEX(T$30:T$46,$F973)*(1-INDEX(T$121:T$137,$F973))</f>
        <v/>
      </c>
      <c r="U973" s="37">
        <f>U$12*$D973*INDEX(U$21:U$28,$E973)*INDEX(U$30:U$46,$F973)*(1-INDEX(U$121:U$137,$F973))</f>
        <v/>
      </c>
      <c r="V973" s="37">
        <f>V$12*$D973*INDEX(V$21:V$28,$E973)*INDEX(V$30:V$46,$F973)*(1-INDEX(V$121:V$137,$F973))</f>
        <v/>
      </c>
      <c r="W973" s="37">
        <f>W$12*$D973*INDEX(W$21:W$28,$E973)*INDEX(W$30:W$46,$F973)*(1-INDEX(W$121:W$137,$F973))</f>
        <v/>
      </c>
      <c r="X973" s="37">
        <f>X$12*$D973*INDEX(X$21:X$28,$E973)*INDEX(X$30:X$46,$F973)*(1-INDEX(X$121:X$137,$F973))</f>
        <v/>
      </c>
      <c r="Y973" s="37">
        <f>Y$12*$D973*INDEX(Y$21:Y$28,$E973)*INDEX(Y$30:Y$46,$F973)*(1-INDEX(Y$121:Y$137,$F973))</f>
        <v/>
      </c>
      <c r="Z973" s="37">
        <f>Z$12*$D973*INDEX(Z$21:Z$28,$E973)*INDEX(Z$30:Z$46,$F973)*(1-INDEX(Z$121:Z$137,$F973))</f>
        <v/>
      </c>
      <c r="AA973" s="37">
        <f>AA$12*$D973*INDEX(AA$21:AA$28,$E973)*INDEX(AA$30:AA$46,$F973)*(1-INDEX(AA$121:AA$137,$F973))</f>
        <v/>
      </c>
      <c r="AB973" s="37">
        <f>AB$12*$D973*INDEX(AB$21:AB$28,$E973)*INDEX(AB$30:AB$46,$F973)*(1-INDEX(AB$121:AB$137,$F973))</f>
        <v/>
      </c>
      <c r="AC973" s="37">
        <f>AC$12*$D973*INDEX(AC$21:AC$28,$E973)*INDEX(AC$30:AC$46,$F973)*(1-INDEX(AC$121:AC$137,$F973))</f>
        <v/>
      </c>
      <c r="AD973" s="40">
        <f>CARBONTAX(AD$12,$D973,INDEX(AD$21:AD$28,$E973),INDEX(AD$30:AD$46,$F973),INDEX(AD$121:AD$137,$F973))</f>
        <v/>
      </c>
      <c r="AF973" s="11">
        <f>LOWER(Settings!$C$4)&amp;".mit."&amp;$A973&amp;IF($C973="","","."&amp;$C973&amp;"."&amp;$B973)&amp;IF(INDEX(Variables!$D$5:$D$105,MATCH($A973,Variables!$A$5:$A$105,0))="","","."&amp;INDEX(Variables!$D$5:$D$105,MATCH($A973,Variables!$A$5:$A$105,0)))&amp;"."&amp;AF$5</f>
        <v/>
      </c>
      <c r="AG973" s="38">
        <f>AG$12*$D973*INDEX(AG$21:AG$28,$E973)*INDEX(AG$30:AG$46,$F973)*(1-INDEX(AG$121:AG$137,$F973))</f>
        <v/>
      </c>
      <c r="AH973" s="37">
        <f>AH$12*$D973*INDEX(AH$21:AH$28,$E973)*INDEX(AH$30:AH$46,$F973)*(1-INDEX(AH$121:AH$137,$F973))</f>
        <v/>
      </c>
      <c r="AI973" s="37">
        <f>AI$12*$D973*INDEX(AI$21:AI$28,$E973)*INDEX(AI$30:AI$46,$F973)*(1-INDEX(AI$121:AI$137,$F973))</f>
        <v/>
      </c>
      <c r="AJ973" s="37">
        <f>AJ$12*$D973*INDEX(AJ$21:AJ$28,$E973)*INDEX(AJ$30:AJ$46,$F973)*(1-INDEX(AJ$121:AJ$137,$F973))</f>
        <v/>
      </c>
      <c r="AK973" s="37">
        <f>AK$12*$D973*INDEX(AK$21:AK$28,$E973)*INDEX(AK$30:AK$46,$F973)*(1-INDEX(AK$121:AK$137,$F973))</f>
        <v/>
      </c>
      <c r="AL973" s="37">
        <f>AL$12*$D973*INDEX(AL$21:AL$28,$E973)*INDEX(AL$30:AL$46,$F973)*(1-INDEX(AL$121:AL$137,$F973))</f>
        <v/>
      </c>
      <c r="AM973" s="37">
        <f>AM$12*$D973*INDEX(AM$21:AM$28,$E973)*INDEX(AM$30:AM$46,$F973)*(1-INDEX(AM$121:AM$137,$F973))</f>
        <v/>
      </c>
      <c r="AN973" s="37">
        <f>AN$12*$D973*INDEX(AN$21:AN$28,$E973)*INDEX(AN$30:AN$46,$F973)*(1-INDEX(AN$121:AN$137,$F973))</f>
        <v/>
      </c>
      <c r="AO973" s="37">
        <f>AO$12*$D973*INDEX(AO$21:AO$28,$E973)*INDEX(AO$30:AO$46,$F973)*(1-INDEX(AO$121:AO$137,$F973))</f>
        <v/>
      </c>
      <c r="AP973" s="37">
        <f>AP$12*$D973*INDEX(AP$21:AP$28,$E973)*INDEX(AP$30:AP$46,$F973)*(1-INDEX(AP$121:AP$137,$F973))</f>
        <v/>
      </c>
      <c r="AQ973" s="37">
        <f>AQ$12*$D973*INDEX(AQ$21:AQ$28,$E973)*INDEX(AQ$30:AQ$46,$F973)*(1-INDEX(AQ$121:AQ$137,$F973))</f>
        <v/>
      </c>
      <c r="AR973" s="37">
        <f>AR$12*$D973*INDEX(AR$21:AR$28,$E973)*INDEX(AR$30:AR$46,$F973)*(1-INDEX(AR$121:AR$137,$F973))</f>
        <v/>
      </c>
      <c r="AS973" s="37">
        <f>AS$12*$D973*INDEX(AS$21:AS$28,$E973)*INDEX(AS$30:AS$46,$F973)*(1-INDEX(AS$121:AS$137,$F973))</f>
        <v/>
      </c>
      <c r="AT973" s="37">
        <f>AT$12*$D973*INDEX(AT$21:AT$28,$E973)*INDEX(AT$30:AT$46,$F973)*(1-INDEX(AT$121:AT$137,$F973))</f>
        <v/>
      </c>
      <c r="AU973" s="37">
        <f>AU$12*$D973*INDEX(AU$21:AU$28,$E973)*INDEX(AU$30:AU$46,$F973)*(1-INDEX(AU$121:AU$137,$F973))</f>
        <v/>
      </c>
      <c r="AV973" s="37">
        <f>AV$12*$D973*INDEX(AV$21:AV$28,$E973)*INDEX(AV$30:AV$46,$F973)*(1-INDEX(AV$121:AV$137,$F973))</f>
        <v/>
      </c>
      <c r="AW973" s="37">
        <f>AW$12*$D973*INDEX(AW$21:AW$28,$E973)*INDEX(AW$30:AW$46,$F973)*(1-INDEX(AW$121:AW$137,$F973))</f>
        <v/>
      </c>
      <c r="AX973" s="37">
        <f>AX$12*$D973*INDEX(AX$21:AX$28,$E973)*INDEX(AX$30:AX$46,$F973)*(1-INDEX(AX$121:AX$137,$F973))</f>
        <v/>
      </c>
      <c r="AY973" s="40">
        <f>CARBONTAX(AY$12,$D973,INDEX(AY$21:AY$28,$E973),INDEX(AY$30:AY$46,$F973),INDEX(AY$121:AY$137,$F973))</f>
        <v/>
      </c>
    </row>
    <row r="974" hidden="1" outlineLevel="2">
      <c r="A974" s="14" t="inlineStr">
        <is>
          <t>ctxnew</t>
        </is>
      </c>
      <c r="B974" s="14" t="inlineStr">
        <is>
          <t>bio</t>
        </is>
      </c>
      <c r="C974" s="14" t="inlineStr">
        <is>
          <t>srv</t>
        </is>
      </c>
      <c r="D974" s="37">
        <f>INDEX(Inputs!$T$5:$T$132,MATCH($B974&amp;"|"&amp;$C974,Inputs!$A$5:$A$132,0))</f>
        <v/>
      </c>
      <c r="E974" s="37">
        <f>INDEX(Inputs!$J$5:$J$132,MATCH($B974&amp;"|"&amp;$C974,Inputs!$A$5:$A$132,0))</f>
        <v/>
      </c>
      <c r="F974" s="37">
        <f>INDEX(Inputs!$K$5:$K$132,MATCH($B974&amp;"|"&amp;$C974,Inputs!$A$5:$A$132,0))</f>
        <v/>
      </c>
      <c r="G974" s="36" t="n"/>
      <c r="H974" s="14">
        <f>INDEX(Variables!$B$5:$B$105,MATCH($A974,Variables!$A$5:$A$105,0))&amp;IF($C974="",""," | "&amp;INDEX(Mapping!$B$5:$B$26,MATCH($C974,Mapping!$A$5:$A$26,0))&amp;" | "&amp;INDEX(Mapping!$B$30:$B$41,MATCH($B974,Mapping!$A$30:$A$41,0)))</f>
        <v/>
      </c>
      <c r="I974" s="14">
        <f>INDEX(Variables!$C$5:$C$105,MATCH($A974,Variables!$A$5:$A$105,0))</f>
        <v/>
      </c>
      <c r="J974" s="14">
        <f>INDEX(Variables!$E$5:$E$105,MATCH($A974,Variables!$A$5:$A$105,0))</f>
        <v/>
      </c>
      <c r="K974" s="11">
        <f>LOWER(Settings!$C$4)&amp;".mit."&amp;$A974&amp;IF($C974="","","."&amp;$C974&amp;"."&amp;$B974)&amp;IF(INDEX(Variables!$D$5:$D$105,MATCH($A974,Variables!$A$5:$A$105,0))="","","."&amp;INDEX(Variables!$D$5:$D$105,MATCH($A974,Variables!$A$5:$A$105,0)))&amp;"."&amp;K$5</f>
        <v/>
      </c>
      <c r="L974" s="38">
        <f>L$12*$D974*INDEX(L$21:L$28,$E974)*INDEX(L$30:L$46,$F974)*(1-INDEX(L$121:L$137,$F974))</f>
        <v/>
      </c>
      <c r="M974" s="37">
        <f>M$12*$D974*INDEX(M$21:M$28,$E974)*INDEX(M$30:M$46,$F974)*(1-INDEX(M$121:M$137,$F974))</f>
        <v/>
      </c>
      <c r="N974" s="37">
        <f>N$12*$D974*INDEX(N$21:N$28,$E974)*INDEX(N$30:N$46,$F974)*(1-INDEX(N$121:N$137,$F974))</f>
        <v/>
      </c>
      <c r="O974" s="37">
        <f>O$12*$D974*INDEX(O$21:O$28,$E974)*INDEX(O$30:O$46,$F974)*(1-INDEX(O$121:O$137,$F974))</f>
        <v/>
      </c>
      <c r="P974" s="37">
        <f>P$12*$D974*INDEX(P$21:P$28,$E974)*INDEX(P$30:P$46,$F974)*(1-INDEX(P$121:P$137,$F974))</f>
        <v/>
      </c>
      <c r="Q974" s="37">
        <f>Q$12*$D974*INDEX(Q$21:Q$28,$E974)*INDEX(Q$30:Q$46,$F974)*(1-INDEX(Q$121:Q$137,$F974))</f>
        <v/>
      </c>
      <c r="R974" s="37">
        <f>R$12*$D974*INDEX(R$21:R$28,$E974)*INDEX(R$30:R$46,$F974)*(1-INDEX(R$121:R$137,$F974))</f>
        <v/>
      </c>
      <c r="S974" s="37">
        <f>S$12*$D974*INDEX(S$21:S$28,$E974)*INDEX(S$30:S$46,$F974)*(1-INDEX(S$121:S$137,$F974))</f>
        <v/>
      </c>
      <c r="T974" s="37">
        <f>T$12*$D974*INDEX(T$21:T$28,$E974)*INDEX(T$30:T$46,$F974)*(1-INDEX(T$121:T$137,$F974))</f>
        <v/>
      </c>
      <c r="U974" s="37">
        <f>U$12*$D974*INDEX(U$21:U$28,$E974)*INDEX(U$30:U$46,$F974)*(1-INDEX(U$121:U$137,$F974))</f>
        <v/>
      </c>
      <c r="V974" s="37">
        <f>V$12*$D974*INDEX(V$21:V$28,$E974)*INDEX(V$30:V$46,$F974)*(1-INDEX(V$121:V$137,$F974))</f>
        <v/>
      </c>
      <c r="W974" s="37">
        <f>W$12*$D974*INDEX(W$21:W$28,$E974)*INDEX(W$30:W$46,$F974)*(1-INDEX(W$121:W$137,$F974))</f>
        <v/>
      </c>
      <c r="X974" s="37">
        <f>X$12*$D974*INDEX(X$21:X$28,$E974)*INDEX(X$30:X$46,$F974)*(1-INDEX(X$121:X$137,$F974))</f>
        <v/>
      </c>
      <c r="Y974" s="37">
        <f>Y$12*$D974*INDEX(Y$21:Y$28,$E974)*INDEX(Y$30:Y$46,$F974)*(1-INDEX(Y$121:Y$137,$F974))</f>
        <v/>
      </c>
      <c r="Z974" s="37">
        <f>Z$12*$D974*INDEX(Z$21:Z$28,$E974)*INDEX(Z$30:Z$46,$F974)*(1-INDEX(Z$121:Z$137,$F974))</f>
        <v/>
      </c>
      <c r="AA974" s="37">
        <f>AA$12*$D974*INDEX(AA$21:AA$28,$E974)*INDEX(AA$30:AA$46,$F974)*(1-INDEX(AA$121:AA$137,$F974))</f>
        <v/>
      </c>
      <c r="AB974" s="37">
        <f>AB$12*$D974*INDEX(AB$21:AB$28,$E974)*INDEX(AB$30:AB$46,$F974)*(1-INDEX(AB$121:AB$137,$F974))</f>
        <v/>
      </c>
      <c r="AC974" s="37">
        <f>AC$12*$D974*INDEX(AC$21:AC$28,$E974)*INDEX(AC$30:AC$46,$F974)*(1-INDEX(AC$121:AC$137,$F974))</f>
        <v/>
      </c>
      <c r="AD974" s="40">
        <f>CARBONTAX(AD$12,$D974,INDEX(AD$21:AD$28,$E974),INDEX(AD$30:AD$46,$F974),INDEX(AD$121:AD$137,$F974))</f>
        <v/>
      </c>
      <c r="AF974" s="11">
        <f>LOWER(Settings!$C$4)&amp;".mit."&amp;$A974&amp;IF($C974="","","."&amp;$C974&amp;"."&amp;$B974)&amp;IF(INDEX(Variables!$D$5:$D$105,MATCH($A974,Variables!$A$5:$A$105,0))="","","."&amp;INDEX(Variables!$D$5:$D$105,MATCH($A974,Variables!$A$5:$A$105,0)))&amp;"."&amp;AF$5</f>
        <v/>
      </c>
      <c r="AG974" s="38">
        <f>AG$12*$D974*INDEX(AG$21:AG$28,$E974)*INDEX(AG$30:AG$46,$F974)*(1-INDEX(AG$121:AG$137,$F974))</f>
        <v/>
      </c>
      <c r="AH974" s="37">
        <f>AH$12*$D974*INDEX(AH$21:AH$28,$E974)*INDEX(AH$30:AH$46,$F974)*(1-INDEX(AH$121:AH$137,$F974))</f>
        <v/>
      </c>
      <c r="AI974" s="37">
        <f>AI$12*$D974*INDEX(AI$21:AI$28,$E974)*INDEX(AI$30:AI$46,$F974)*(1-INDEX(AI$121:AI$137,$F974))</f>
        <v/>
      </c>
      <c r="AJ974" s="37">
        <f>AJ$12*$D974*INDEX(AJ$21:AJ$28,$E974)*INDEX(AJ$30:AJ$46,$F974)*(1-INDEX(AJ$121:AJ$137,$F974))</f>
        <v/>
      </c>
      <c r="AK974" s="37">
        <f>AK$12*$D974*INDEX(AK$21:AK$28,$E974)*INDEX(AK$30:AK$46,$F974)*(1-INDEX(AK$121:AK$137,$F974))</f>
        <v/>
      </c>
      <c r="AL974" s="37">
        <f>AL$12*$D974*INDEX(AL$21:AL$28,$E974)*INDEX(AL$30:AL$46,$F974)*(1-INDEX(AL$121:AL$137,$F974))</f>
        <v/>
      </c>
      <c r="AM974" s="37">
        <f>AM$12*$D974*INDEX(AM$21:AM$28,$E974)*INDEX(AM$30:AM$46,$F974)*(1-INDEX(AM$121:AM$137,$F974))</f>
        <v/>
      </c>
      <c r="AN974" s="37">
        <f>AN$12*$D974*INDEX(AN$21:AN$28,$E974)*INDEX(AN$30:AN$46,$F974)*(1-INDEX(AN$121:AN$137,$F974))</f>
        <v/>
      </c>
      <c r="AO974" s="37">
        <f>AO$12*$D974*INDEX(AO$21:AO$28,$E974)*INDEX(AO$30:AO$46,$F974)*(1-INDEX(AO$121:AO$137,$F974))</f>
        <v/>
      </c>
      <c r="AP974" s="37">
        <f>AP$12*$D974*INDEX(AP$21:AP$28,$E974)*INDEX(AP$30:AP$46,$F974)*(1-INDEX(AP$121:AP$137,$F974))</f>
        <v/>
      </c>
      <c r="AQ974" s="37">
        <f>AQ$12*$D974*INDEX(AQ$21:AQ$28,$E974)*INDEX(AQ$30:AQ$46,$F974)*(1-INDEX(AQ$121:AQ$137,$F974))</f>
        <v/>
      </c>
      <c r="AR974" s="37">
        <f>AR$12*$D974*INDEX(AR$21:AR$28,$E974)*INDEX(AR$30:AR$46,$F974)*(1-INDEX(AR$121:AR$137,$F974))</f>
        <v/>
      </c>
      <c r="AS974" s="37">
        <f>AS$12*$D974*INDEX(AS$21:AS$28,$E974)*INDEX(AS$30:AS$46,$F974)*(1-INDEX(AS$121:AS$137,$F974))</f>
        <v/>
      </c>
      <c r="AT974" s="37">
        <f>AT$12*$D974*INDEX(AT$21:AT$28,$E974)*INDEX(AT$30:AT$46,$F974)*(1-INDEX(AT$121:AT$137,$F974))</f>
        <v/>
      </c>
      <c r="AU974" s="37">
        <f>AU$12*$D974*INDEX(AU$21:AU$28,$E974)*INDEX(AU$30:AU$46,$F974)*(1-INDEX(AU$121:AU$137,$F974))</f>
        <v/>
      </c>
      <c r="AV974" s="37">
        <f>AV$12*$D974*INDEX(AV$21:AV$28,$E974)*INDEX(AV$30:AV$46,$F974)*(1-INDEX(AV$121:AV$137,$F974))</f>
        <v/>
      </c>
      <c r="AW974" s="37">
        <f>AW$12*$D974*INDEX(AW$21:AW$28,$E974)*INDEX(AW$30:AW$46,$F974)*(1-INDEX(AW$121:AW$137,$F974))</f>
        <v/>
      </c>
      <c r="AX974" s="37">
        <f>AX$12*$D974*INDEX(AX$21:AX$28,$E974)*INDEX(AX$30:AX$46,$F974)*(1-INDEX(AX$121:AX$137,$F974))</f>
        <v/>
      </c>
      <c r="AY974" s="40">
        <f>CARBONTAX(AY$12,$D974,INDEX(AY$21:AY$28,$E974),INDEX(AY$30:AY$46,$F974),INDEX(AY$121:AY$137,$F974))</f>
        <v/>
      </c>
    </row>
    <row r="975" hidden="1" outlineLevel="2"/>
    <row r="976" hidden="1" outlineLevel="2">
      <c r="A976" s="14" t="inlineStr">
        <is>
          <t>ets</t>
        </is>
      </c>
      <c r="B976" s="14" t="inlineStr">
        <is>
          <t>coa</t>
        </is>
      </c>
      <c r="C976" s="14" t="inlineStr">
        <is>
          <t>srv</t>
        </is>
      </c>
      <c r="D976" s="37">
        <f>INDEX(Inputs!$T$5:$T$132,MATCH($B976&amp;"|"&amp;$C976,Inputs!$A$5:$A$132,0))</f>
        <v/>
      </c>
      <c r="E976" s="37">
        <f>INDEX(Inputs!$K$5:$K$132,MATCH($B976&amp;"|"&amp;$C976,Inputs!$A$5:$A$132,0))</f>
        <v/>
      </c>
      <c r="F976" s="36" t="n"/>
      <c r="G976" s="36" t="n"/>
      <c r="H976" s="14">
        <f>INDEX(Variables!$B$5:$B$105,MATCH($A976,Variables!$A$5:$A$105,0))&amp;IF($C976="",""," | "&amp;INDEX(Mapping!$B$5:$B$26,MATCH($C976,Mapping!$A$5:$A$26,0))&amp;" | "&amp;INDEX(Mapping!$B$30:$B$41,MATCH($B976,Mapping!$A$30:$A$41,0)))</f>
        <v/>
      </c>
      <c r="I976" s="14">
        <f>INDEX(Variables!$C$5:$C$105,MATCH($A976,Variables!$A$5:$A$105,0))</f>
        <v/>
      </c>
      <c r="J976" s="14">
        <f>INDEX(Variables!$E$5:$E$105,MATCH($A976,Variables!$A$5:$A$105,0))</f>
        <v/>
      </c>
      <c r="K976" s="11">
        <f>LOWER(Settings!$C$4)&amp;".mit."&amp;$A976&amp;IF($C976="","","."&amp;$C976&amp;"."&amp;$B976)&amp;IF(INDEX(Variables!$D$5:$D$105,MATCH($A976,Variables!$A$5:$A$105,0))="","","."&amp;INDEX(Variables!$D$5:$D$105,MATCH($A976,Variables!$A$5:$A$105,0)))&amp;"."&amp;K$5</f>
        <v/>
      </c>
      <c r="L976" s="38">
        <f>L$194*$D976*INDEX(L$121:L$137,$E976)*(1-INDEX(L$151:L$167,$E976))</f>
        <v/>
      </c>
      <c r="M976" s="37">
        <f>M$194*$D976*INDEX(M$121:M$137,$E976)*(1-INDEX(M$151:M$167,$E976))</f>
        <v/>
      </c>
      <c r="N976" s="37">
        <f>N$194*$D976*INDEX(N$121:N$137,$E976)*(1-INDEX(N$151:N$167,$E976))</f>
        <v/>
      </c>
      <c r="O976" s="37">
        <f>O$194*$D976*INDEX(O$121:O$137,$E976)*(1-INDEX(O$151:O$167,$E976))</f>
        <v/>
      </c>
      <c r="P976" s="37">
        <f>P$194*$D976*INDEX(P$121:P$137,$E976)*(1-INDEX(P$151:P$167,$E976))</f>
        <v/>
      </c>
      <c r="Q976" s="37">
        <f>Q$194*$D976*INDEX(Q$121:Q$137,$E976)*(1-INDEX(Q$151:Q$167,$E976))</f>
        <v/>
      </c>
      <c r="R976" s="37">
        <f>R$194*$D976*INDEX(R$121:R$137,$E976)*(1-INDEX(R$151:R$167,$E976))</f>
        <v/>
      </c>
      <c r="S976" s="37">
        <f>S$194*$D976*INDEX(S$121:S$137,$E976)*(1-INDEX(S$151:S$167,$E976))</f>
        <v/>
      </c>
      <c r="T976" s="37">
        <f>T$194*$D976*INDEX(T$121:T$137,$E976)*(1-INDEX(T$151:T$167,$E976))</f>
        <v/>
      </c>
      <c r="U976" s="37">
        <f>U$194*$D976*INDEX(U$121:U$137,$E976)*(1-INDEX(U$151:U$167,$E976))</f>
        <v/>
      </c>
      <c r="V976" s="37">
        <f>V$194*$D976*INDEX(V$121:V$137,$E976)*(1-INDEX(V$151:V$167,$E976))</f>
        <v/>
      </c>
      <c r="W976" s="37">
        <f>W$194*$D976*INDEX(W$121:W$137,$E976)*(1-INDEX(W$151:W$167,$E976))</f>
        <v/>
      </c>
      <c r="X976" s="37">
        <f>X$194*$D976*INDEX(X$121:X$137,$E976)*(1-INDEX(X$151:X$167,$E976))</f>
        <v/>
      </c>
      <c r="Y976" s="37">
        <f>Y$194*$D976*INDEX(Y$121:Y$137,$E976)*(1-INDEX(Y$151:Y$167,$E976))</f>
        <v/>
      </c>
      <c r="Z976" s="37">
        <f>Z$194*$D976*INDEX(Z$121:Z$137,$E976)*(1-INDEX(Z$151:Z$167,$E976))</f>
        <v/>
      </c>
      <c r="AA976" s="37">
        <f>AA$194*$D976*INDEX(AA$121:AA$137,$E976)*(1-INDEX(AA$151:AA$167,$E976))</f>
        <v/>
      </c>
      <c r="AB976" s="37">
        <f>AB$194*$D976*INDEX(AB$121:AB$137,$E976)*(1-INDEX(AB$151:AB$167,$E976))</f>
        <v/>
      </c>
      <c r="AC976" s="37">
        <f>AC$194*$D976*INDEX(AC$121:AC$137,$E976)*(1-INDEX(AC$151:AC$167,$E976))</f>
        <v/>
      </c>
      <c r="AD976" s="40">
        <f>ETSCOST(AD$194,$D976,INDEX(AD$121:AD$137,$E976),INDEX(AD$151:AD$167,$E976))</f>
        <v/>
      </c>
      <c r="AF976" s="11">
        <f>LOWER(Settings!$C$4)&amp;".mit."&amp;$A976&amp;IF($C976="","","."&amp;$C976&amp;"."&amp;$B976)&amp;IF(INDEX(Variables!$D$5:$D$105,MATCH($A976,Variables!$A$5:$A$105,0))="","","."&amp;INDEX(Variables!$D$5:$D$105,MATCH($A976,Variables!$A$5:$A$105,0)))&amp;"."&amp;AF$5</f>
        <v/>
      </c>
      <c r="AG976" s="38">
        <f>AG$194*$D976*INDEX(AG$121:AG$137,$E976)*(1-INDEX(AG$151:AG$167,$E976))</f>
        <v/>
      </c>
      <c r="AH976" s="37">
        <f>AH$194*$D976*INDEX(AH$121:AH$137,$E976)*(1-INDEX(AH$151:AH$167,$E976))</f>
        <v/>
      </c>
      <c r="AI976" s="37">
        <f>AI$194*$D976*INDEX(AI$121:AI$137,$E976)*(1-INDEX(AI$151:AI$167,$E976))</f>
        <v/>
      </c>
      <c r="AJ976" s="37">
        <f>AJ$194*$D976*INDEX(AJ$121:AJ$137,$E976)*(1-INDEX(AJ$151:AJ$167,$E976))</f>
        <v/>
      </c>
      <c r="AK976" s="37">
        <f>AK$194*$D976*INDEX(AK$121:AK$137,$E976)*(1-INDEX(AK$151:AK$167,$E976))</f>
        <v/>
      </c>
      <c r="AL976" s="37">
        <f>AL$194*$D976*INDEX(AL$121:AL$137,$E976)*(1-INDEX(AL$151:AL$167,$E976))</f>
        <v/>
      </c>
      <c r="AM976" s="37">
        <f>AM$194*$D976*INDEX(AM$121:AM$137,$E976)*(1-INDEX(AM$151:AM$167,$E976))</f>
        <v/>
      </c>
      <c r="AN976" s="37">
        <f>AN$194*$D976*INDEX(AN$121:AN$137,$E976)*(1-INDEX(AN$151:AN$167,$E976))</f>
        <v/>
      </c>
      <c r="AO976" s="37">
        <f>AO$194*$D976*INDEX(AO$121:AO$137,$E976)*(1-INDEX(AO$151:AO$167,$E976))</f>
        <v/>
      </c>
      <c r="AP976" s="37">
        <f>AP$194*$D976*INDEX(AP$121:AP$137,$E976)*(1-INDEX(AP$151:AP$167,$E976))</f>
        <v/>
      </c>
      <c r="AQ976" s="37">
        <f>AQ$194*$D976*INDEX(AQ$121:AQ$137,$E976)*(1-INDEX(AQ$151:AQ$167,$E976))</f>
        <v/>
      </c>
      <c r="AR976" s="37">
        <f>AR$194*$D976*INDEX(AR$121:AR$137,$E976)*(1-INDEX(AR$151:AR$167,$E976))</f>
        <v/>
      </c>
      <c r="AS976" s="37">
        <f>AS$194*$D976*INDEX(AS$121:AS$137,$E976)*(1-INDEX(AS$151:AS$167,$E976))</f>
        <v/>
      </c>
      <c r="AT976" s="37">
        <f>AT$194*$D976*INDEX(AT$121:AT$137,$E976)*(1-INDEX(AT$151:AT$167,$E976))</f>
        <v/>
      </c>
      <c r="AU976" s="37">
        <f>AU$194*$D976*INDEX(AU$121:AU$137,$E976)*(1-INDEX(AU$151:AU$167,$E976))</f>
        <v/>
      </c>
      <c r="AV976" s="37">
        <f>AV$194*$D976*INDEX(AV$121:AV$137,$E976)*(1-INDEX(AV$151:AV$167,$E976))</f>
        <v/>
      </c>
      <c r="AW976" s="37">
        <f>AW$194*$D976*INDEX(AW$121:AW$137,$E976)*(1-INDEX(AW$151:AW$167,$E976))</f>
        <v/>
      </c>
      <c r="AX976" s="37">
        <f>AX$194*$D976*INDEX(AX$121:AX$137,$E976)*(1-INDEX(AX$151:AX$167,$E976))</f>
        <v/>
      </c>
      <c r="AY976" s="40">
        <f>ETSCOST(AY$194,$D976,INDEX(AY$121:AY$137,$E976),INDEX(AY$151:AY$167,$E976))</f>
        <v/>
      </c>
    </row>
    <row r="977" hidden="1" outlineLevel="2">
      <c r="A977" s="14" t="inlineStr">
        <is>
          <t>ets</t>
        </is>
      </c>
      <c r="B977" s="14" t="inlineStr">
        <is>
          <t>nga</t>
        </is>
      </c>
      <c r="C977" s="14" t="inlineStr">
        <is>
          <t>srv</t>
        </is>
      </c>
      <c r="D977" s="37">
        <f>INDEX(Inputs!$T$5:$T$132,MATCH($B977&amp;"|"&amp;$C977,Inputs!$A$5:$A$132,0))</f>
        <v/>
      </c>
      <c r="E977" s="37">
        <f>INDEX(Inputs!$K$5:$K$132,MATCH($B977&amp;"|"&amp;$C977,Inputs!$A$5:$A$132,0))</f>
        <v/>
      </c>
      <c r="F977" s="36" t="n"/>
      <c r="G977" s="36" t="n"/>
      <c r="H977" s="14">
        <f>INDEX(Variables!$B$5:$B$105,MATCH($A977,Variables!$A$5:$A$105,0))&amp;IF($C977="",""," | "&amp;INDEX(Mapping!$B$5:$B$26,MATCH($C977,Mapping!$A$5:$A$26,0))&amp;" | "&amp;INDEX(Mapping!$B$30:$B$41,MATCH($B977,Mapping!$A$30:$A$41,0)))</f>
        <v/>
      </c>
      <c r="I977" s="14">
        <f>INDEX(Variables!$C$5:$C$105,MATCH($A977,Variables!$A$5:$A$105,0))</f>
        <v/>
      </c>
      <c r="J977" s="14">
        <f>INDEX(Variables!$E$5:$E$105,MATCH($A977,Variables!$A$5:$A$105,0))</f>
        <v/>
      </c>
      <c r="K977" s="11">
        <f>LOWER(Settings!$C$4)&amp;".mit."&amp;$A977&amp;IF($C977="","","."&amp;$C977&amp;"."&amp;$B977)&amp;IF(INDEX(Variables!$D$5:$D$105,MATCH($A977,Variables!$A$5:$A$105,0))="","","."&amp;INDEX(Variables!$D$5:$D$105,MATCH($A977,Variables!$A$5:$A$105,0)))&amp;"."&amp;K$5</f>
        <v/>
      </c>
      <c r="L977" s="38">
        <f>L$194*$D977*INDEX(L$121:L$137,$E977)*(1-INDEX(L$151:L$167,$E977))</f>
        <v/>
      </c>
      <c r="M977" s="37">
        <f>M$194*$D977*INDEX(M$121:M$137,$E977)*(1-INDEX(M$151:M$167,$E977))</f>
        <v/>
      </c>
      <c r="N977" s="37">
        <f>N$194*$D977*INDEX(N$121:N$137,$E977)*(1-INDEX(N$151:N$167,$E977))</f>
        <v/>
      </c>
      <c r="O977" s="37">
        <f>O$194*$D977*INDEX(O$121:O$137,$E977)*(1-INDEX(O$151:O$167,$E977))</f>
        <v/>
      </c>
      <c r="P977" s="37">
        <f>P$194*$D977*INDEX(P$121:P$137,$E977)*(1-INDEX(P$151:P$167,$E977))</f>
        <v/>
      </c>
      <c r="Q977" s="37">
        <f>Q$194*$D977*INDEX(Q$121:Q$137,$E977)*(1-INDEX(Q$151:Q$167,$E977))</f>
        <v/>
      </c>
      <c r="R977" s="37">
        <f>R$194*$D977*INDEX(R$121:R$137,$E977)*(1-INDEX(R$151:R$167,$E977))</f>
        <v/>
      </c>
      <c r="S977" s="37">
        <f>S$194*$D977*INDEX(S$121:S$137,$E977)*(1-INDEX(S$151:S$167,$E977))</f>
        <v/>
      </c>
      <c r="T977" s="37">
        <f>T$194*$D977*INDEX(T$121:T$137,$E977)*(1-INDEX(T$151:T$167,$E977))</f>
        <v/>
      </c>
      <c r="U977" s="37">
        <f>U$194*$D977*INDEX(U$121:U$137,$E977)*(1-INDEX(U$151:U$167,$E977))</f>
        <v/>
      </c>
      <c r="V977" s="37">
        <f>V$194*$D977*INDEX(V$121:V$137,$E977)*(1-INDEX(V$151:V$167,$E977))</f>
        <v/>
      </c>
      <c r="W977" s="37">
        <f>W$194*$D977*INDEX(W$121:W$137,$E977)*(1-INDEX(W$151:W$167,$E977))</f>
        <v/>
      </c>
      <c r="X977" s="37">
        <f>X$194*$D977*INDEX(X$121:X$137,$E977)*(1-INDEX(X$151:X$167,$E977))</f>
        <v/>
      </c>
      <c r="Y977" s="37">
        <f>Y$194*$D977*INDEX(Y$121:Y$137,$E977)*(1-INDEX(Y$151:Y$167,$E977))</f>
        <v/>
      </c>
      <c r="Z977" s="37">
        <f>Z$194*$D977*INDEX(Z$121:Z$137,$E977)*(1-INDEX(Z$151:Z$167,$E977))</f>
        <v/>
      </c>
      <c r="AA977" s="37">
        <f>AA$194*$D977*INDEX(AA$121:AA$137,$E977)*(1-INDEX(AA$151:AA$167,$E977))</f>
        <v/>
      </c>
      <c r="AB977" s="37">
        <f>AB$194*$D977*INDEX(AB$121:AB$137,$E977)*(1-INDEX(AB$151:AB$167,$E977))</f>
        <v/>
      </c>
      <c r="AC977" s="37">
        <f>AC$194*$D977*INDEX(AC$121:AC$137,$E977)*(1-INDEX(AC$151:AC$167,$E977))</f>
        <v/>
      </c>
      <c r="AD977" s="40">
        <f>ETSCOST(AD$194,$D977,INDEX(AD$121:AD$137,$E977),INDEX(AD$151:AD$167,$E977))</f>
        <v/>
      </c>
      <c r="AF977" s="11">
        <f>LOWER(Settings!$C$4)&amp;".mit."&amp;$A977&amp;IF($C977="","","."&amp;$C977&amp;"."&amp;$B977)&amp;IF(INDEX(Variables!$D$5:$D$105,MATCH($A977,Variables!$A$5:$A$105,0))="","","."&amp;INDEX(Variables!$D$5:$D$105,MATCH($A977,Variables!$A$5:$A$105,0)))&amp;"."&amp;AF$5</f>
        <v/>
      </c>
      <c r="AG977" s="38">
        <f>AG$194*$D977*INDEX(AG$121:AG$137,$E977)*(1-INDEX(AG$151:AG$167,$E977))</f>
        <v/>
      </c>
      <c r="AH977" s="37">
        <f>AH$194*$D977*INDEX(AH$121:AH$137,$E977)*(1-INDEX(AH$151:AH$167,$E977))</f>
        <v/>
      </c>
      <c r="AI977" s="37">
        <f>AI$194*$D977*INDEX(AI$121:AI$137,$E977)*(1-INDEX(AI$151:AI$167,$E977))</f>
        <v/>
      </c>
      <c r="AJ977" s="37">
        <f>AJ$194*$D977*INDEX(AJ$121:AJ$137,$E977)*(1-INDEX(AJ$151:AJ$167,$E977))</f>
        <v/>
      </c>
      <c r="AK977" s="37">
        <f>AK$194*$D977*INDEX(AK$121:AK$137,$E977)*(1-INDEX(AK$151:AK$167,$E977))</f>
        <v/>
      </c>
      <c r="AL977" s="37">
        <f>AL$194*$D977*INDEX(AL$121:AL$137,$E977)*(1-INDEX(AL$151:AL$167,$E977))</f>
        <v/>
      </c>
      <c r="AM977" s="37">
        <f>AM$194*$D977*INDEX(AM$121:AM$137,$E977)*(1-INDEX(AM$151:AM$167,$E977))</f>
        <v/>
      </c>
      <c r="AN977" s="37">
        <f>AN$194*$D977*INDEX(AN$121:AN$137,$E977)*(1-INDEX(AN$151:AN$167,$E977))</f>
        <v/>
      </c>
      <c r="AO977" s="37">
        <f>AO$194*$D977*INDEX(AO$121:AO$137,$E977)*(1-INDEX(AO$151:AO$167,$E977))</f>
        <v/>
      </c>
      <c r="AP977" s="37">
        <f>AP$194*$D977*INDEX(AP$121:AP$137,$E977)*(1-INDEX(AP$151:AP$167,$E977))</f>
        <v/>
      </c>
      <c r="AQ977" s="37">
        <f>AQ$194*$D977*INDEX(AQ$121:AQ$137,$E977)*(1-INDEX(AQ$151:AQ$167,$E977))</f>
        <v/>
      </c>
      <c r="AR977" s="37">
        <f>AR$194*$D977*INDEX(AR$121:AR$137,$E977)*(1-INDEX(AR$151:AR$167,$E977))</f>
        <v/>
      </c>
      <c r="AS977" s="37">
        <f>AS$194*$D977*INDEX(AS$121:AS$137,$E977)*(1-INDEX(AS$151:AS$167,$E977))</f>
        <v/>
      </c>
      <c r="AT977" s="37">
        <f>AT$194*$D977*INDEX(AT$121:AT$137,$E977)*(1-INDEX(AT$151:AT$167,$E977))</f>
        <v/>
      </c>
      <c r="AU977" s="37">
        <f>AU$194*$D977*INDEX(AU$121:AU$137,$E977)*(1-INDEX(AU$151:AU$167,$E977))</f>
        <v/>
      </c>
      <c r="AV977" s="37">
        <f>AV$194*$D977*INDEX(AV$121:AV$137,$E977)*(1-INDEX(AV$151:AV$167,$E977))</f>
        <v/>
      </c>
      <c r="AW977" s="37">
        <f>AW$194*$D977*INDEX(AW$121:AW$137,$E977)*(1-INDEX(AW$151:AW$167,$E977))</f>
        <v/>
      </c>
      <c r="AX977" s="37">
        <f>AX$194*$D977*INDEX(AX$121:AX$137,$E977)*(1-INDEX(AX$151:AX$167,$E977))</f>
        <v/>
      </c>
      <c r="AY977" s="40">
        <f>ETSCOST(AY$194,$D977,INDEX(AY$121:AY$137,$E977),INDEX(AY$151:AY$167,$E977))</f>
        <v/>
      </c>
    </row>
    <row r="978" hidden="1" outlineLevel="2">
      <c r="A978" s="14" t="inlineStr">
        <is>
          <t>ets</t>
        </is>
      </c>
      <c r="B978" s="14" t="inlineStr">
        <is>
          <t>gso</t>
        </is>
      </c>
      <c r="C978" s="14" t="inlineStr">
        <is>
          <t>srv</t>
        </is>
      </c>
      <c r="D978" s="37">
        <f>INDEX(Inputs!$T$5:$T$132,MATCH($B978&amp;"|"&amp;$C978,Inputs!$A$5:$A$132,0))</f>
        <v/>
      </c>
      <c r="E978" s="37">
        <f>INDEX(Inputs!$K$5:$K$132,MATCH($B978&amp;"|"&amp;$C978,Inputs!$A$5:$A$132,0))</f>
        <v/>
      </c>
      <c r="F978" s="36" t="n"/>
      <c r="G978" s="36" t="n"/>
      <c r="H978" s="14">
        <f>INDEX(Variables!$B$5:$B$105,MATCH($A978,Variables!$A$5:$A$105,0))&amp;IF($C978="",""," | "&amp;INDEX(Mapping!$B$5:$B$26,MATCH($C978,Mapping!$A$5:$A$26,0))&amp;" | "&amp;INDEX(Mapping!$B$30:$B$41,MATCH($B978,Mapping!$A$30:$A$41,0)))</f>
        <v/>
      </c>
      <c r="I978" s="14">
        <f>INDEX(Variables!$C$5:$C$105,MATCH($A978,Variables!$A$5:$A$105,0))</f>
        <v/>
      </c>
      <c r="J978" s="14">
        <f>INDEX(Variables!$E$5:$E$105,MATCH($A978,Variables!$A$5:$A$105,0))</f>
        <v/>
      </c>
      <c r="K978" s="11">
        <f>LOWER(Settings!$C$4)&amp;".mit."&amp;$A978&amp;IF($C978="","","."&amp;$C978&amp;"."&amp;$B978)&amp;IF(INDEX(Variables!$D$5:$D$105,MATCH($A978,Variables!$A$5:$A$105,0))="","","."&amp;INDEX(Variables!$D$5:$D$105,MATCH($A978,Variables!$A$5:$A$105,0)))&amp;"."&amp;K$5</f>
        <v/>
      </c>
      <c r="L978" s="38">
        <f>L$194*$D978*INDEX(L$121:L$137,$E978)*(1-INDEX(L$151:L$167,$E978))</f>
        <v/>
      </c>
      <c r="M978" s="37">
        <f>M$194*$D978*INDEX(M$121:M$137,$E978)*(1-INDEX(M$151:M$167,$E978))</f>
        <v/>
      </c>
      <c r="N978" s="37">
        <f>N$194*$D978*INDEX(N$121:N$137,$E978)*(1-INDEX(N$151:N$167,$E978))</f>
        <v/>
      </c>
      <c r="O978" s="37">
        <f>O$194*$D978*INDEX(O$121:O$137,$E978)*(1-INDEX(O$151:O$167,$E978))</f>
        <v/>
      </c>
      <c r="P978" s="37">
        <f>P$194*$D978*INDEX(P$121:P$137,$E978)*(1-INDEX(P$151:P$167,$E978))</f>
        <v/>
      </c>
      <c r="Q978" s="37">
        <f>Q$194*$D978*INDEX(Q$121:Q$137,$E978)*(1-INDEX(Q$151:Q$167,$E978))</f>
        <v/>
      </c>
      <c r="R978" s="37">
        <f>R$194*$D978*INDEX(R$121:R$137,$E978)*(1-INDEX(R$151:R$167,$E978))</f>
        <v/>
      </c>
      <c r="S978" s="37">
        <f>S$194*$D978*INDEX(S$121:S$137,$E978)*(1-INDEX(S$151:S$167,$E978))</f>
        <v/>
      </c>
      <c r="T978" s="37">
        <f>T$194*$D978*INDEX(T$121:T$137,$E978)*(1-INDEX(T$151:T$167,$E978))</f>
        <v/>
      </c>
      <c r="U978" s="37">
        <f>U$194*$D978*INDEX(U$121:U$137,$E978)*(1-INDEX(U$151:U$167,$E978))</f>
        <v/>
      </c>
      <c r="V978" s="37">
        <f>V$194*$D978*INDEX(V$121:V$137,$E978)*(1-INDEX(V$151:V$167,$E978))</f>
        <v/>
      </c>
      <c r="W978" s="37">
        <f>W$194*$D978*INDEX(W$121:W$137,$E978)*(1-INDEX(W$151:W$167,$E978))</f>
        <v/>
      </c>
      <c r="X978" s="37">
        <f>X$194*$D978*INDEX(X$121:X$137,$E978)*(1-INDEX(X$151:X$167,$E978))</f>
        <v/>
      </c>
      <c r="Y978" s="37">
        <f>Y$194*$D978*INDEX(Y$121:Y$137,$E978)*(1-INDEX(Y$151:Y$167,$E978))</f>
        <v/>
      </c>
      <c r="Z978" s="37">
        <f>Z$194*$D978*INDEX(Z$121:Z$137,$E978)*(1-INDEX(Z$151:Z$167,$E978))</f>
        <v/>
      </c>
      <c r="AA978" s="37">
        <f>AA$194*$D978*INDEX(AA$121:AA$137,$E978)*(1-INDEX(AA$151:AA$167,$E978))</f>
        <v/>
      </c>
      <c r="AB978" s="37">
        <f>AB$194*$D978*INDEX(AB$121:AB$137,$E978)*(1-INDEX(AB$151:AB$167,$E978))</f>
        <v/>
      </c>
      <c r="AC978" s="37">
        <f>AC$194*$D978*INDEX(AC$121:AC$137,$E978)*(1-INDEX(AC$151:AC$167,$E978))</f>
        <v/>
      </c>
      <c r="AD978" s="40">
        <f>ETSCOST(AD$194,$D978,INDEX(AD$121:AD$137,$E978),INDEX(AD$151:AD$167,$E978))</f>
        <v/>
      </c>
      <c r="AF978" s="11">
        <f>LOWER(Settings!$C$4)&amp;".mit."&amp;$A978&amp;IF($C978="","","."&amp;$C978&amp;"."&amp;$B978)&amp;IF(INDEX(Variables!$D$5:$D$105,MATCH($A978,Variables!$A$5:$A$105,0))="","","."&amp;INDEX(Variables!$D$5:$D$105,MATCH($A978,Variables!$A$5:$A$105,0)))&amp;"."&amp;AF$5</f>
        <v/>
      </c>
      <c r="AG978" s="38">
        <f>AG$194*$D978*INDEX(AG$121:AG$137,$E978)*(1-INDEX(AG$151:AG$167,$E978))</f>
        <v/>
      </c>
      <c r="AH978" s="37">
        <f>AH$194*$D978*INDEX(AH$121:AH$137,$E978)*(1-INDEX(AH$151:AH$167,$E978))</f>
        <v/>
      </c>
      <c r="AI978" s="37">
        <f>AI$194*$D978*INDEX(AI$121:AI$137,$E978)*(1-INDEX(AI$151:AI$167,$E978))</f>
        <v/>
      </c>
      <c r="AJ978" s="37">
        <f>AJ$194*$D978*INDEX(AJ$121:AJ$137,$E978)*(1-INDEX(AJ$151:AJ$167,$E978))</f>
        <v/>
      </c>
      <c r="AK978" s="37">
        <f>AK$194*$D978*INDEX(AK$121:AK$137,$E978)*(1-INDEX(AK$151:AK$167,$E978))</f>
        <v/>
      </c>
      <c r="AL978" s="37">
        <f>AL$194*$D978*INDEX(AL$121:AL$137,$E978)*(1-INDEX(AL$151:AL$167,$E978))</f>
        <v/>
      </c>
      <c r="AM978" s="37">
        <f>AM$194*$D978*INDEX(AM$121:AM$137,$E978)*(1-INDEX(AM$151:AM$167,$E978))</f>
        <v/>
      </c>
      <c r="AN978" s="37">
        <f>AN$194*$D978*INDEX(AN$121:AN$137,$E978)*(1-INDEX(AN$151:AN$167,$E978))</f>
        <v/>
      </c>
      <c r="AO978" s="37">
        <f>AO$194*$D978*INDEX(AO$121:AO$137,$E978)*(1-INDEX(AO$151:AO$167,$E978))</f>
        <v/>
      </c>
      <c r="AP978" s="37">
        <f>AP$194*$D978*INDEX(AP$121:AP$137,$E978)*(1-INDEX(AP$151:AP$167,$E978))</f>
        <v/>
      </c>
      <c r="AQ978" s="37">
        <f>AQ$194*$D978*INDEX(AQ$121:AQ$137,$E978)*(1-INDEX(AQ$151:AQ$167,$E978))</f>
        <v/>
      </c>
      <c r="AR978" s="37">
        <f>AR$194*$D978*INDEX(AR$121:AR$137,$E978)*(1-INDEX(AR$151:AR$167,$E978))</f>
        <v/>
      </c>
      <c r="AS978" s="37">
        <f>AS$194*$D978*INDEX(AS$121:AS$137,$E978)*(1-INDEX(AS$151:AS$167,$E978))</f>
        <v/>
      </c>
      <c r="AT978" s="37">
        <f>AT$194*$D978*INDEX(AT$121:AT$137,$E978)*(1-INDEX(AT$151:AT$167,$E978))</f>
        <v/>
      </c>
      <c r="AU978" s="37">
        <f>AU$194*$D978*INDEX(AU$121:AU$137,$E978)*(1-INDEX(AU$151:AU$167,$E978))</f>
        <v/>
      </c>
      <c r="AV978" s="37">
        <f>AV$194*$D978*INDEX(AV$121:AV$137,$E978)*(1-INDEX(AV$151:AV$167,$E978))</f>
        <v/>
      </c>
      <c r="AW978" s="37">
        <f>AW$194*$D978*INDEX(AW$121:AW$137,$E978)*(1-INDEX(AW$151:AW$167,$E978))</f>
        <v/>
      </c>
      <c r="AX978" s="37">
        <f>AX$194*$D978*INDEX(AX$121:AX$137,$E978)*(1-INDEX(AX$151:AX$167,$E978))</f>
        <v/>
      </c>
      <c r="AY978" s="40">
        <f>ETSCOST(AY$194,$D978,INDEX(AY$121:AY$137,$E978),INDEX(AY$151:AY$167,$E978))</f>
        <v/>
      </c>
    </row>
    <row r="979" hidden="1" outlineLevel="2">
      <c r="A979" s="14" t="inlineStr">
        <is>
          <t>ets</t>
        </is>
      </c>
      <c r="B979" s="14" t="inlineStr">
        <is>
          <t>die</t>
        </is>
      </c>
      <c r="C979" s="14" t="inlineStr">
        <is>
          <t>srv</t>
        </is>
      </c>
      <c r="D979" s="37">
        <f>INDEX(Inputs!$T$5:$T$132,MATCH($B979&amp;"|"&amp;$C979,Inputs!$A$5:$A$132,0))</f>
        <v/>
      </c>
      <c r="E979" s="37">
        <f>INDEX(Inputs!$K$5:$K$132,MATCH($B979&amp;"|"&amp;$C979,Inputs!$A$5:$A$132,0))</f>
        <v/>
      </c>
      <c r="F979" s="36" t="n"/>
      <c r="G979" s="36" t="n"/>
      <c r="H979" s="14">
        <f>INDEX(Variables!$B$5:$B$105,MATCH($A979,Variables!$A$5:$A$105,0))&amp;IF($C979="",""," | "&amp;INDEX(Mapping!$B$5:$B$26,MATCH($C979,Mapping!$A$5:$A$26,0))&amp;" | "&amp;INDEX(Mapping!$B$30:$B$41,MATCH($B979,Mapping!$A$30:$A$41,0)))</f>
        <v/>
      </c>
      <c r="I979" s="14">
        <f>INDEX(Variables!$C$5:$C$105,MATCH($A979,Variables!$A$5:$A$105,0))</f>
        <v/>
      </c>
      <c r="J979" s="14">
        <f>INDEX(Variables!$E$5:$E$105,MATCH($A979,Variables!$A$5:$A$105,0))</f>
        <v/>
      </c>
      <c r="K979" s="11">
        <f>LOWER(Settings!$C$4)&amp;".mit."&amp;$A979&amp;IF($C979="","","."&amp;$C979&amp;"."&amp;$B979)&amp;IF(INDEX(Variables!$D$5:$D$105,MATCH($A979,Variables!$A$5:$A$105,0))="","","."&amp;INDEX(Variables!$D$5:$D$105,MATCH($A979,Variables!$A$5:$A$105,0)))&amp;"."&amp;K$5</f>
        <v/>
      </c>
      <c r="L979" s="38">
        <f>L$194*$D979*INDEX(L$121:L$137,$E979)*(1-INDEX(L$151:L$167,$E979))</f>
        <v/>
      </c>
      <c r="M979" s="37">
        <f>M$194*$D979*INDEX(M$121:M$137,$E979)*(1-INDEX(M$151:M$167,$E979))</f>
        <v/>
      </c>
      <c r="N979" s="37">
        <f>N$194*$D979*INDEX(N$121:N$137,$E979)*(1-INDEX(N$151:N$167,$E979))</f>
        <v/>
      </c>
      <c r="O979" s="37">
        <f>O$194*$D979*INDEX(O$121:O$137,$E979)*(1-INDEX(O$151:O$167,$E979))</f>
        <v/>
      </c>
      <c r="P979" s="37">
        <f>P$194*$D979*INDEX(P$121:P$137,$E979)*(1-INDEX(P$151:P$167,$E979))</f>
        <v/>
      </c>
      <c r="Q979" s="37">
        <f>Q$194*$D979*INDEX(Q$121:Q$137,$E979)*(1-INDEX(Q$151:Q$167,$E979))</f>
        <v/>
      </c>
      <c r="R979" s="37">
        <f>R$194*$D979*INDEX(R$121:R$137,$E979)*(1-INDEX(R$151:R$167,$E979))</f>
        <v/>
      </c>
      <c r="S979" s="37">
        <f>S$194*$D979*INDEX(S$121:S$137,$E979)*(1-INDEX(S$151:S$167,$E979))</f>
        <v/>
      </c>
      <c r="T979" s="37">
        <f>T$194*$D979*INDEX(T$121:T$137,$E979)*(1-INDEX(T$151:T$167,$E979))</f>
        <v/>
      </c>
      <c r="U979" s="37">
        <f>U$194*$D979*INDEX(U$121:U$137,$E979)*(1-INDEX(U$151:U$167,$E979))</f>
        <v/>
      </c>
      <c r="V979" s="37">
        <f>V$194*$D979*INDEX(V$121:V$137,$E979)*(1-INDEX(V$151:V$167,$E979))</f>
        <v/>
      </c>
      <c r="W979" s="37">
        <f>W$194*$D979*INDEX(W$121:W$137,$E979)*(1-INDEX(W$151:W$167,$E979))</f>
        <v/>
      </c>
      <c r="X979" s="37">
        <f>X$194*$D979*INDEX(X$121:X$137,$E979)*(1-INDEX(X$151:X$167,$E979))</f>
        <v/>
      </c>
      <c r="Y979" s="37">
        <f>Y$194*$D979*INDEX(Y$121:Y$137,$E979)*(1-INDEX(Y$151:Y$167,$E979))</f>
        <v/>
      </c>
      <c r="Z979" s="37">
        <f>Z$194*$D979*INDEX(Z$121:Z$137,$E979)*(1-INDEX(Z$151:Z$167,$E979))</f>
        <v/>
      </c>
      <c r="AA979" s="37">
        <f>AA$194*$D979*INDEX(AA$121:AA$137,$E979)*(1-INDEX(AA$151:AA$167,$E979))</f>
        <v/>
      </c>
      <c r="AB979" s="37">
        <f>AB$194*$D979*INDEX(AB$121:AB$137,$E979)*(1-INDEX(AB$151:AB$167,$E979))</f>
        <v/>
      </c>
      <c r="AC979" s="37">
        <f>AC$194*$D979*INDEX(AC$121:AC$137,$E979)*(1-INDEX(AC$151:AC$167,$E979))</f>
        <v/>
      </c>
      <c r="AD979" s="40">
        <f>ETSCOST(AD$194,$D979,INDEX(AD$121:AD$137,$E979),INDEX(AD$151:AD$167,$E979))</f>
        <v/>
      </c>
      <c r="AF979" s="11">
        <f>LOWER(Settings!$C$4)&amp;".mit."&amp;$A979&amp;IF($C979="","","."&amp;$C979&amp;"."&amp;$B979)&amp;IF(INDEX(Variables!$D$5:$D$105,MATCH($A979,Variables!$A$5:$A$105,0))="","","."&amp;INDEX(Variables!$D$5:$D$105,MATCH($A979,Variables!$A$5:$A$105,0)))&amp;"."&amp;AF$5</f>
        <v/>
      </c>
      <c r="AG979" s="38">
        <f>AG$194*$D979*INDEX(AG$121:AG$137,$E979)*(1-INDEX(AG$151:AG$167,$E979))</f>
        <v/>
      </c>
      <c r="AH979" s="37">
        <f>AH$194*$D979*INDEX(AH$121:AH$137,$E979)*(1-INDEX(AH$151:AH$167,$E979))</f>
        <v/>
      </c>
      <c r="AI979" s="37">
        <f>AI$194*$D979*INDEX(AI$121:AI$137,$E979)*(1-INDEX(AI$151:AI$167,$E979))</f>
        <v/>
      </c>
      <c r="AJ979" s="37">
        <f>AJ$194*$D979*INDEX(AJ$121:AJ$137,$E979)*(1-INDEX(AJ$151:AJ$167,$E979))</f>
        <v/>
      </c>
      <c r="AK979" s="37">
        <f>AK$194*$D979*INDEX(AK$121:AK$137,$E979)*(1-INDEX(AK$151:AK$167,$E979))</f>
        <v/>
      </c>
      <c r="AL979" s="37">
        <f>AL$194*$D979*INDEX(AL$121:AL$137,$E979)*(1-INDEX(AL$151:AL$167,$E979))</f>
        <v/>
      </c>
      <c r="AM979" s="37">
        <f>AM$194*$D979*INDEX(AM$121:AM$137,$E979)*(1-INDEX(AM$151:AM$167,$E979))</f>
        <v/>
      </c>
      <c r="AN979" s="37">
        <f>AN$194*$D979*INDEX(AN$121:AN$137,$E979)*(1-INDEX(AN$151:AN$167,$E979))</f>
        <v/>
      </c>
      <c r="AO979" s="37">
        <f>AO$194*$D979*INDEX(AO$121:AO$137,$E979)*(1-INDEX(AO$151:AO$167,$E979))</f>
        <v/>
      </c>
      <c r="AP979" s="37">
        <f>AP$194*$D979*INDEX(AP$121:AP$137,$E979)*(1-INDEX(AP$151:AP$167,$E979))</f>
        <v/>
      </c>
      <c r="AQ979" s="37">
        <f>AQ$194*$D979*INDEX(AQ$121:AQ$137,$E979)*(1-INDEX(AQ$151:AQ$167,$E979))</f>
        <v/>
      </c>
      <c r="AR979" s="37">
        <f>AR$194*$D979*INDEX(AR$121:AR$137,$E979)*(1-INDEX(AR$151:AR$167,$E979))</f>
        <v/>
      </c>
      <c r="AS979" s="37">
        <f>AS$194*$D979*INDEX(AS$121:AS$137,$E979)*(1-INDEX(AS$151:AS$167,$E979))</f>
        <v/>
      </c>
      <c r="AT979" s="37">
        <f>AT$194*$D979*INDEX(AT$121:AT$137,$E979)*(1-INDEX(AT$151:AT$167,$E979))</f>
        <v/>
      </c>
      <c r="AU979" s="37">
        <f>AU$194*$D979*INDEX(AU$121:AU$137,$E979)*(1-INDEX(AU$151:AU$167,$E979))</f>
        <v/>
      </c>
      <c r="AV979" s="37">
        <f>AV$194*$D979*INDEX(AV$121:AV$137,$E979)*(1-INDEX(AV$151:AV$167,$E979))</f>
        <v/>
      </c>
      <c r="AW979" s="37">
        <f>AW$194*$D979*INDEX(AW$121:AW$137,$E979)*(1-INDEX(AW$151:AW$167,$E979))</f>
        <v/>
      </c>
      <c r="AX979" s="37">
        <f>AX$194*$D979*INDEX(AX$121:AX$137,$E979)*(1-INDEX(AX$151:AX$167,$E979))</f>
        <v/>
      </c>
      <c r="AY979" s="40">
        <f>ETSCOST(AY$194,$D979,INDEX(AY$121:AY$137,$E979),INDEX(AY$151:AY$167,$E979))</f>
        <v/>
      </c>
    </row>
    <row r="980" hidden="1" outlineLevel="2">
      <c r="A980" s="14" t="inlineStr">
        <is>
          <t>ets</t>
        </is>
      </c>
      <c r="B980" s="14" t="inlineStr">
        <is>
          <t>lpg</t>
        </is>
      </c>
      <c r="C980" s="14" t="inlineStr">
        <is>
          <t>srv</t>
        </is>
      </c>
      <c r="D980" s="37">
        <f>INDEX(Inputs!$T$5:$T$132,MATCH($B980&amp;"|"&amp;$C980,Inputs!$A$5:$A$132,0))</f>
        <v/>
      </c>
      <c r="E980" s="37">
        <f>INDEX(Inputs!$K$5:$K$132,MATCH($B980&amp;"|"&amp;$C980,Inputs!$A$5:$A$132,0))</f>
        <v/>
      </c>
      <c r="F980" s="36" t="n"/>
      <c r="G980" s="36" t="n"/>
      <c r="H980" s="14">
        <f>INDEX(Variables!$B$5:$B$105,MATCH($A980,Variables!$A$5:$A$105,0))&amp;IF($C980="",""," | "&amp;INDEX(Mapping!$B$5:$B$26,MATCH($C980,Mapping!$A$5:$A$26,0))&amp;" | "&amp;INDEX(Mapping!$B$30:$B$41,MATCH($B980,Mapping!$A$30:$A$41,0)))</f>
        <v/>
      </c>
      <c r="I980" s="14">
        <f>INDEX(Variables!$C$5:$C$105,MATCH($A980,Variables!$A$5:$A$105,0))</f>
        <v/>
      </c>
      <c r="J980" s="14">
        <f>INDEX(Variables!$E$5:$E$105,MATCH($A980,Variables!$A$5:$A$105,0))</f>
        <v/>
      </c>
      <c r="K980" s="11">
        <f>LOWER(Settings!$C$4)&amp;".mit."&amp;$A980&amp;IF($C980="","","."&amp;$C980&amp;"."&amp;$B980)&amp;IF(INDEX(Variables!$D$5:$D$105,MATCH($A980,Variables!$A$5:$A$105,0))="","","."&amp;INDEX(Variables!$D$5:$D$105,MATCH($A980,Variables!$A$5:$A$105,0)))&amp;"."&amp;K$5</f>
        <v/>
      </c>
      <c r="L980" s="38">
        <f>L$194*$D980*INDEX(L$121:L$137,$E980)*(1-INDEX(L$151:L$167,$E980))</f>
        <v/>
      </c>
      <c r="M980" s="37">
        <f>M$194*$D980*INDEX(M$121:M$137,$E980)*(1-INDEX(M$151:M$167,$E980))</f>
        <v/>
      </c>
      <c r="N980" s="37">
        <f>N$194*$D980*INDEX(N$121:N$137,$E980)*(1-INDEX(N$151:N$167,$E980))</f>
        <v/>
      </c>
      <c r="O980" s="37">
        <f>O$194*$D980*INDEX(O$121:O$137,$E980)*(1-INDEX(O$151:O$167,$E980))</f>
        <v/>
      </c>
      <c r="P980" s="37">
        <f>P$194*$D980*INDEX(P$121:P$137,$E980)*(1-INDEX(P$151:P$167,$E980))</f>
        <v/>
      </c>
      <c r="Q980" s="37">
        <f>Q$194*$D980*INDEX(Q$121:Q$137,$E980)*(1-INDEX(Q$151:Q$167,$E980))</f>
        <v/>
      </c>
      <c r="R980" s="37">
        <f>R$194*$D980*INDEX(R$121:R$137,$E980)*(1-INDEX(R$151:R$167,$E980))</f>
        <v/>
      </c>
      <c r="S980" s="37">
        <f>S$194*$D980*INDEX(S$121:S$137,$E980)*(1-INDEX(S$151:S$167,$E980))</f>
        <v/>
      </c>
      <c r="T980" s="37">
        <f>T$194*$D980*INDEX(T$121:T$137,$E980)*(1-INDEX(T$151:T$167,$E980))</f>
        <v/>
      </c>
      <c r="U980" s="37">
        <f>U$194*$D980*INDEX(U$121:U$137,$E980)*(1-INDEX(U$151:U$167,$E980))</f>
        <v/>
      </c>
      <c r="V980" s="37">
        <f>V$194*$D980*INDEX(V$121:V$137,$E980)*(1-INDEX(V$151:V$167,$E980))</f>
        <v/>
      </c>
      <c r="W980" s="37">
        <f>W$194*$D980*INDEX(W$121:W$137,$E980)*(1-INDEX(W$151:W$167,$E980))</f>
        <v/>
      </c>
      <c r="X980" s="37">
        <f>X$194*$D980*INDEX(X$121:X$137,$E980)*(1-INDEX(X$151:X$167,$E980))</f>
        <v/>
      </c>
      <c r="Y980" s="37">
        <f>Y$194*$D980*INDEX(Y$121:Y$137,$E980)*(1-INDEX(Y$151:Y$167,$E980))</f>
        <v/>
      </c>
      <c r="Z980" s="37">
        <f>Z$194*$D980*INDEX(Z$121:Z$137,$E980)*(1-INDEX(Z$151:Z$167,$E980))</f>
        <v/>
      </c>
      <c r="AA980" s="37">
        <f>AA$194*$D980*INDEX(AA$121:AA$137,$E980)*(1-INDEX(AA$151:AA$167,$E980))</f>
        <v/>
      </c>
      <c r="AB980" s="37">
        <f>AB$194*$D980*INDEX(AB$121:AB$137,$E980)*(1-INDEX(AB$151:AB$167,$E980))</f>
        <v/>
      </c>
      <c r="AC980" s="37">
        <f>AC$194*$D980*INDEX(AC$121:AC$137,$E980)*(1-INDEX(AC$151:AC$167,$E980))</f>
        <v/>
      </c>
      <c r="AD980" s="40">
        <f>ETSCOST(AD$194,$D980,INDEX(AD$121:AD$137,$E980),INDEX(AD$151:AD$167,$E980))</f>
        <v/>
      </c>
      <c r="AF980" s="11">
        <f>LOWER(Settings!$C$4)&amp;".mit."&amp;$A980&amp;IF($C980="","","."&amp;$C980&amp;"."&amp;$B980)&amp;IF(INDEX(Variables!$D$5:$D$105,MATCH($A980,Variables!$A$5:$A$105,0))="","","."&amp;INDEX(Variables!$D$5:$D$105,MATCH($A980,Variables!$A$5:$A$105,0)))&amp;"."&amp;AF$5</f>
        <v/>
      </c>
      <c r="AG980" s="38">
        <f>AG$194*$D980*INDEX(AG$121:AG$137,$E980)*(1-INDEX(AG$151:AG$167,$E980))</f>
        <v/>
      </c>
      <c r="AH980" s="37">
        <f>AH$194*$D980*INDEX(AH$121:AH$137,$E980)*(1-INDEX(AH$151:AH$167,$E980))</f>
        <v/>
      </c>
      <c r="AI980" s="37">
        <f>AI$194*$D980*INDEX(AI$121:AI$137,$E980)*(1-INDEX(AI$151:AI$167,$E980))</f>
        <v/>
      </c>
      <c r="AJ980" s="37">
        <f>AJ$194*$D980*INDEX(AJ$121:AJ$137,$E980)*(1-INDEX(AJ$151:AJ$167,$E980))</f>
        <v/>
      </c>
      <c r="AK980" s="37">
        <f>AK$194*$D980*INDEX(AK$121:AK$137,$E980)*(1-INDEX(AK$151:AK$167,$E980))</f>
        <v/>
      </c>
      <c r="AL980" s="37">
        <f>AL$194*$D980*INDEX(AL$121:AL$137,$E980)*(1-INDEX(AL$151:AL$167,$E980))</f>
        <v/>
      </c>
      <c r="AM980" s="37">
        <f>AM$194*$D980*INDEX(AM$121:AM$137,$E980)*(1-INDEX(AM$151:AM$167,$E980))</f>
        <v/>
      </c>
      <c r="AN980" s="37">
        <f>AN$194*$D980*INDEX(AN$121:AN$137,$E980)*(1-INDEX(AN$151:AN$167,$E980))</f>
        <v/>
      </c>
      <c r="AO980" s="37">
        <f>AO$194*$D980*INDEX(AO$121:AO$137,$E980)*(1-INDEX(AO$151:AO$167,$E980))</f>
        <v/>
      </c>
      <c r="AP980" s="37">
        <f>AP$194*$D980*INDEX(AP$121:AP$137,$E980)*(1-INDEX(AP$151:AP$167,$E980))</f>
        <v/>
      </c>
      <c r="AQ980" s="37">
        <f>AQ$194*$D980*INDEX(AQ$121:AQ$137,$E980)*(1-INDEX(AQ$151:AQ$167,$E980))</f>
        <v/>
      </c>
      <c r="AR980" s="37">
        <f>AR$194*$D980*INDEX(AR$121:AR$137,$E980)*(1-INDEX(AR$151:AR$167,$E980))</f>
        <v/>
      </c>
      <c r="AS980" s="37">
        <f>AS$194*$D980*INDEX(AS$121:AS$137,$E980)*(1-INDEX(AS$151:AS$167,$E980))</f>
        <v/>
      </c>
      <c r="AT980" s="37">
        <f>AT$194*$D980*INDEX(AT$121:AT$137,$E980)*(1-INDEX(AT$151:AT$167,$E980))</f>
        <v/>
      </c>
      <c r="AU980" s="37">
        <f>AU$194*$D980*INDEX(AU$121:AU$137,$E980)*(1-INDEX(AU$151:AU$167,$E980))</f>
        <v/>
      </c>
      <c r="AV980" s="37">
        <f>AV$194*$D980*INDEX(AV$121:AV$137,$E980)*(1-INDEX(AV$151:AV$167,$E980))</f>
        <v/>
      </c>
      <c r="AW980" s="37">
        <f>AW$194*$D980*INDEX(AW$121:AW$137,$E980)*(1-INDEX(AW$151:AW$167,$E980))</f>
        <v/>
      </c>
      <c r="AX980" s="37">
        <f>AX$194*$D980*INDEX(AX$121:AX$137,$E980)*(1-INDEX(AX$151:AX$167,$E980))</f>
        <v/>
      </c>
      <c r="AY980" s="40">
        <f>ETSCOST(AY$194,$D980,INDEX(AY$121:AY$137,$E980),INDEX(AY$151:AY$167,$E980))</f>
        <v/>
      </c>
    </row>
    <row r="981" hidden="1" outlineLevel="2">
      <c r="A981" s="14" t="inlineStr">
        <is>
          <t>ets</t>
        </is>
      </c>
      <c r="B981" s="14" t="inlineStr">
        <is>
          <t>ker</t>
        </is>
      </c>
      <c r="C981" s="14" t="inlineStr">
        <is>
          <t>srv</t>
        </is>
      </c>
      <c r="D981" s="37">
        <f>INDEX(Inputs!$T$5:$T$132,MATCH($B981&amp;"|"&amp;$C981,Inputs!$A$5:$A$132,0))</f>
        <v/>
      </c>
      <c r="E981" s="37">
        <f>INDEX(Inputs!$K$5:$K$132,MATCH($B981&amp;"|"&amp;$C981,Inputs!$A$5:$A$132,0))</f>
        <v/>
      </c>
      <c r="F981" s="36" t="n"/>
      <c r="G981" s="36" t="n"/>
      <c r="H981" s="14">
        <f>INDEX(Variables!$B$5:$B$105,MATCH($A981,Variables!$A$5:$A$105,0))&amp;IF($C981="",""," | "&amp;INDEX(Mapping!$B$5:$B$26,MATCH($C981,Mapping!$A$5:$A$26,0))&amp;" | "&amp;INDEX(Mapping!$B$30:$B$41,MATCH($B981,Mapping!$A$30:$A$41,0)))</f>
        <v/>
      </c>
      <c r="I981" s="14">
        <f>INDEX(Variables!$C$5:$C$105,MATCH($A981,Variables!$A$5:$A$105,0))</f>
        <v/>
      </c>
      <c r="J981" s="14">
        <f>INDEX(Variables!$E$5:$E$105,MATCH($A981,Variables!$A$5:$A$105,0))</f>
        <v/>
      </c>
      <c r="K981" s="11">
        <f>LOWER(Settings!$C$4)&amp;".mit."&amp;$A981&amp;IF($C981="","","."&amp;$C981&amp;"."&amp;$B981)&amp;IF(INDEX(Variables!$D$5:$D$105,MATCH($A981,Variables!$A$5:$A$105,0))="","","."&amp;INDEX(Variables!$D$5:$D$105,MATCH($A981,Variables!$A$5:$A$105,0)))&amp;"."&amp;K$5</f>
        <v/>
      </c>
      <c r="L981" s="38">
        <f>L$194*$D981*INDEX(L$121:L$137,$E981)*(1-INDEX(L$151:L$167,$E981))</f>
        <v/>
      </c>
      <c r="M981" s="37">
        <f>M$194*$D981*INDEX(M$121:M$137,$E981)*(1-INDEX(M$151:M$167,$E981))</f>
        <v/>
      </c>
      <c r="N981" s="37">
        <f>N$194*$D981*INDEX(N$121:N$137,$E981)*(1-INDEX(N$151:N$167,$E981))</f>
        <v/>
      </c>
      <c r="O981" s="37">
        <f>O$194*$D981*INDEX(O$121:O$137,$E981)*(1-INDEX(O$151:O$167,$E981))</f>
        <v/>
      </c>
      <c r="P981" s="37">
        <f>P$194*$D981*INDEX(P$121:P$137,$E981)*(1-INDEX(P$151:P$167,$E981))</f>
        <v/>
      </c>
      <c r="Q981" s="37">
        <f>Q$194*$D981*INDEX(Q$121:Q$137,$E981)*(1-INDEX(Q$151:Q$167,$E981))</f>
        <v/>
      </c>
      <c r="R981" s="37">
        <f>R$194*$D981*INDEX(R$121:R$137,$E981)*(1-INDEX(R$151:R$167,$E981))</f>
        <v/>
      </c>
      <c r="S981" s="37">
        <f>S$194*$D981*INDEX(S$121:S$137,$E981)*(1-INDEX(S$151:S$167,$E981))</f>
        <v/>
      </c>
      <c r="T981" s="37">
        <f>T$194*$D981*INDEX(T$121:T$137,$E981)*(1-INDEX(T$151:T$167,$E981))</f>
        <v/>
      </c>
      <c r="U981" s="37">
        <f>U$194*$D981*INDEX(U$121:U$137,$E981)*(1-INDEX(U$151:U$167,$E981))</f>
        <v/>
      </c>
      <c r="V981" s="37">
        <f>V$194*$D981*INDEX(V$121:V$137,$E981)*(1-INDEX(V$151:V$167,$E981))</f>
        <v/>
      </c>
      <c r="W981" s="37">
        <f>W$194*$D981*INDEX(W$121:W$137,$E981)*(1-INDEX(W$151:W$167,$E981))</f>
        <v/>
      </c>
      <c r="X981" s="37">
        <f>X$194*$D981*INDEX(X$121:X$137,$E981)*(1-INDEX(X$151:X$167,$E981))</f>
        <v/>
      </c>
      <c r="Y981" s="37">
        <f>Y$194*$D981*INDEX(Y$121:Y$137,$E981)*(1-INDEX(Y$151:Y$167,$E981))</f>
        <v/>
      </c>
      <c r="Z981" s="37">
        <f>Z$194*$D981*INDEX(Z$121:Z$137,$E981)*(1-INDEX(Z$151:Z$167,$E981))</f>
        <v/>
      </c>
      <c r="AA981" s="37">
        <f>AA$194*$D981*INDEX(AA$121:AA$137,$E981)*(1-INDEX(AA$151:AA$167,$E981))</f>
        <v/>
      </c>
      <c r="AB981" s="37">
        <f>AB$194*$D981*INDEX(AB$121:AB$137,$E981)*(1-INDEX(AB$151:AB$167,$E981))</f>
        <v/>
      </c>
      <c r="AC981" s="37">
        <f>AC$194*$D981*INDEX(AC$121:AC$137,$E981)*(1-INDEX(AC$151:AC$167,$E981))</f>
        <v/>
      </c>
      <c r="AD981" s="40">
        <f>ETSCOST(AD$194,$D981,INDEX(AD$121:AD$137,$E981),INDEX(AD$151:AD$167,$E981))</f>
        <v/>
      </c>
      <c r="AF981" s="11">
        <f>LOWER(Settings!$C$4)&amp;".mit."&amp;$A981&amp;IF($C981="","","."&amp;$C981&amp;"."&amp;$B981)&amp;IF(INDEX(Variables!$D$5:$D$105,MATCH($A981,Variables!$A$5:$A$105,0))="","","."&amp;INDEX(Variables!$D$5:$D$105,MATCH($A981,Variables!$A$5:$A$105,0)))&amp;"."&amp;AF$5</f>
        <v/>
      </c>
      <c r="AG981" s="38">
        <f>AG$194*$D981*INDEX(AG$121:AG$137,$E981)*(1-INDEX(AG$151:AG$167,$E981))</f>
        <v/>
      </c>
      <c r="AH981" s="37">
        <f>AH$194*$D981*INDEX(AH$121:AH$137,$E981)*(1-INDEX(AH$151:AH$167,$E981))</f>
        <v/>
      </c>
      <c r="AI981" s="37">
        <f>AI$194*$D981*INDEX(AI$121:AI$137,$E981)*(1-INDEX(AI$151:AI$167,$E981))</f>
        <v/>
      </c>
      <c r="AJ981" s="37">
        <f>AJ$194*$D981*INDEX(AJ$121:AJ$137,$E981)*(1-INDEX(AJ$151:AJ$167,$E981))</f>
        <v/>
      </c>
      <c r="AK981" s="37">
        <f>AK$194*$D981*INDEX(AK$121:AK$137,$E981)*(1-INDEX(AK$151:AK$167,$E981))</f>
        <v/>
      </c>
      <c r="AL981" s="37">
        <f>AL$194*$D981*INDEX(AL$121:AL$137,$E981)*(1-INDEX(AL$151:AL$167,$E981))</f>
        <v/>
      </c>
      <c r="AM981" s="37">
        <f>AM$194*$D981*INDEX(AM$121:AM$137,$E981)*(1-INDEX(AM$151:AM$167,$E981))</f>
        <v/>
      </c>
      <c r="AN981" s="37">
        <f>AN$194*$D981*INDEX(AN$121:AN$137,$E981)*(1-INDEX(AN$151:AN$167,$E981))</f>
        <v/>
      </c>
      <c r="AO981" s="37">
        <f>AO$194*$D981*INDEX(AO$121:AO$137,$E981)*(1-INDEX(AO$151:AO$167,$E981))</f>
        <v/>
      </c>
      <c r="AP981" s="37">
        <f>AP$194*$D981*INDEX(AP$121:AP$137,$E981)*(1-INDEX(AP$151:AP$167,$E981))</f>
        <v/>
      </c>
      <c r="AQ981" s="37">
        <f>AQ$194*$D981*INDEX(AQ$121:AQ$137,$E981)*(1-INDEX(AQ$151:AQ$167,$E981))</f>
        <v/>
      </c>
      <c r="AR981" s="37">
        <f>AR$194*$D981*INDEX(AR$121:AR$137,$E981)*(1-INDEX(AR$151:AR$167,$E981))</f>
        <v/>
      </c>
      <c r="AS981" s="37">
        <f>AS$194*$D981*INDEX(AS$121:AS$137,$E981)*(1-INDEX(AS$151:AS$167,$E981))</f>
        <v/>
      </c>
      <c r="AT981" s="37">
        <f>AT$194*$D981*INDEX(AT$121:AT$137,$E981)*(1-INDEX(AT$151:AT$167,$E981))</f>
        <v/>
      </c>
      <c r="AU981" s="37">
        <f>AU$194*$D981*INDEX(AU$121:AU$137,$E981)*(1-INDEX(AU$151:AU$167,$E981))</f>
        <v/>
      </c>
      <c r="AV981" s="37">
        <f>AV$194*$D981*INDEX(AV$121:AV$137,$E981)*(1-INDEX(AV$151:AV$167,$E981))</f>
        <v/>
      </c>
      <c r="AW981" s="37">
        <f>AW$194*$D981*INDEX(AW$121:AW$137,$E981)*(1-INDEX(AW$151:AW$167,$E981))</f>
        <v/>
      </c>
      <c r="AX981" s="37">
        <f>AX$194*$D981*INDEX(AX$121:AX$137,$E981)*(1-INDEX(AX$151:AX$167,$E981))</f>
        <v/>
      </c>
      <c r="AY981" s="40">
        <f>ETSCOST(AY$194,$D981,INDEX(AY$121:AY$137,$E981),INDEX(AY$151:AY$167,$E981))</f>
        <v/>
      </c>
    </row>
    <row r="982" hidden="1" outlineLevel="2">
      <c r="A982" s="14" t="inlineStr">
        <is>
          <t>ets</t>
        </is>
      </c>
      <c r="B982" s="14" t="inlineStr">
        <is>
          <t>oop</t>
        </is>
      </c>
      <c r="C982" s="14" t="inlineStr">
        <is>
          <t>srv</t>
        </is>
      </c>
      <c r="D982" s="37">
        <f>INDEX(Inputs!$T$5:$T$132,MATCH($B982&amp;"|"&amp;$C982,Inputs!$A$5:$A$132,0))</f>
        <v/>
      </c>
      <c r="E982" s="37">
        <f>INDEX(Inputs!$K$5:$K$132,MATCH($B982&amp;"|"&amp;$C982,Inputs!$A$5:$A$132,0))</f>
        <v/>
      </c>
      <c r="F982" s="36" t="n"/>
      <c r="G982" s="36" t="n"/>
      <c r="H982" s="14">
        <f>INDEX(Variables!$B$5:$B$105,MATCH($A982,Variables!$A$5:$A$105,0))&amp;IF($C982="",""," | "&amp;INDEX(Mapping!$B$5:$B$26,MATCH($C982,Mapping!$A$5:$A$26,0))&amp;" | "&amp;INDEX(Mapping!$B$30:$B$41,MATCH($B982,Mapping!$A$30:$A$41,0)))</f>
        <v/>
      </c>
      <c r="I982" s="14">
        <f>INDEX(Variables!$C$5:$C$105,MATCH($A982,Variables!$A$5:$A$105,0))</f>
        <v/>
      </c>
      <c r="J982" s="14">
        <f>INDEX(Variables!$E$5:$E$105,MATCH($A982,Variables!$A$5:$A$105,0))</f>
        <v/>
      </c>
      <c r="K982" s="11">
        <f>LOWER(Settings!$C$4)&amp;".mit."&amp;$A982&amp;IF($C982="","","."&amp;$C982&amp;"."&amp;$B982)&amp;IF(INDEX(Variables!$D$5:$D$105,MATCH($A982,Variables!$A$5:$A$105,0))="","","."&amp;INDEX(Variables!$D$5:$D$105,MATCH($A982,Variables!$A$5:$A$105,0)))&amp;"."&amp;K$5</f>
        <v/>
      </c>
      <c r="L982" s="38">
        <f>L$194*$D982*INDEX(L$121:L$137,$E982)*(1-INDEX(L$151:L$167,$E982))</f>
        <v/>
      </c>
      <c r="M982" s="37">
        <f>M$194*$D982*INDEX(M$121:M$137,$E982)*(1-INDEX(M$151:M$167,$E982))</f>
        <v/>
      </c>
      <c r="N982" s="37">
        <f>N$194*$D982*INDEX(N$121:N$137,$E982)*(1-INDEX(N$151:N$167,$E982))</f>
        <v/>
      </c>
      <c r="O982" s="37">
        <f>O$194*$D982*INDEX(O$121:O$137,$E982)*(1-INDEX(O$151:O$167,$E982))</f>
        <v/>
      </c>
      <c r="P982" s="37">
        <f>P$194*$D982*INDEX(P$121:P$137,$E982)*(1-INDEX(P$151:P$167,$E982))</f>
        <v/>
      </c>
      <c r="Q982" s="37">
        <f>Q$194*$D982*INDEX(Q$121:Q$137,$E982)*(1-INDEX(Q$151:Q$167,$E982))</f>
        <v/>
      </c>
      <c r="R982" s="37">
        <f>R$194*$D982*INDEX(R$121:R$137,$E982)*(1-INDEX(R$151:R$167,$E982))</f>
        <v/>
      </c>
      <c r="S982" s="37">
        <f>S$194*$D982*INDEX(S$121:S$137,$E982)*(1-INDEX(S$151:S$167,$E982))</f>
        <v/>
      </c>
      <c r="T982" s="37">
        <f>T$194*$D982*INDEX(T$121:T$137,$E982)*(1-INDEX(T$151:T$167,$E982))</f>
        <v/>
      </c>
      <c r="U982" s="37">
        <f>U$194*$D982*INDEX(U$121:U$137,$E982)*(1-INDEX(U$151:U$167,$E982))</f>
        <v/>
      </c>
      <c r="V982" s="37">
        <f>V$194*$D982*INDEX(V$121:V$137,$E982)*(1-INDEX(V$151:V$167,$E982))</f>
        <v/>
      </c>
      <c r="W982" s="37">
        <f>W$194*$D982*INDEX(W$121:W$137,$E982)*(1-INDEX(W$151:W$167,$E982))</f>
        <v/>
      </c>
      <c r="X982" s="37">
        <f>X$194*$D982*INDEX(X$121:X$137,$E982)*(1-INDEX(X$151:X$167,$E982))</f>
        <v/>
      </c>
      <c r="Y982" s="37">
        <f>Y$194*$D982*INDEX(Y$121:Y$137,$E982)*(1-INDEX(Y$151:Y$167,$E982))</f>
        <v/>
      </c>
      <c r="Z982" s="37">
        <f>Z$194*$D982*INDEX(Z$121:Z$137,$E982)*(1-INDEX(Z$151:Z$167,$E982))</f>
        <v/>
      </c>
      <c r="AA982" s="37">
        <f>AA$194*$D982*INDEX(AA$121:AA$137,$E982)*(1-INDEX(AA$151:AA$167,$E982))</f>
        <v/>
      </c>
      <c r="AB982" s="37">
        <f>AB$194*$D982*INDEX(AB$121:AB$137,$E982)*(1-INDEX(AB$151:AB$167,$E982))</f>
        <v/>
      </c>
      <c r="AC982" s="37">
        <f>AC$194*$D982*INDEX(AC$121:AC$137,$E982)*(1-INDEX(AC$151:AC$167,$E982))</f>
        <v/>
      </c>
      <c r="AD982" s="40">
        <f>ETSCOST(AD$194,$D982,INDEX(AD$121:AD$137,$E982),INDEX(AD$151:AD$167,$E982))</f>
        <v/>
      </c>
      <c r="AF982" s="11">
        <f>LOWER(Settings!$C$4)&amp;".mit."&amp;$A982&amp;IF($C982="","","."&amp;$C982&amp;"."&amp;$B982)&amp;IF(INDEX(Variables!$D$5:$D$105,MATCH($A982,Variables!$A$5:$A$105,0))="","","."&amp;INDEX(Variables!$D$5:$D$105,MATCH($A982,Variables!$A$5:$A$105,0)))&amp;"."&amp;AF$5</f>
        <v/>
      </c>
      <c r="AG982" s="38">
        <f>AG$194*$D982*INDEX(AG$121:AG$137,$E982)*(1-INDEX(AG$151:AG$167,$E982))</f>
        <v/>
      </c>
      <c r="AH982" s="37">
        <f>AH$194*$D982*INDEX(AH$121:AH$137,$E982)*(1-INDEX(AH$151:AH$167,$E982))</f>
        <v/>
      </c>
      <c r="AI982" s="37">
        <f>AI$194*$D982*INDEX(AI$121:AI$137,$E982)*(1-INDEX(AI$151:AI$167,$E982))</f>
        <v/>
      </c>
      <c r="AJ982" s="37">
        <f>AJ$194*$D982*INDEX(AJ$121:AJ$137,$E982)*(1-INDEX(AJ$151:AJ$167,$E982))</f>
        <v/>
      </c>
      <c r="AK982" s="37">
        <f>AK$194*$D982*INDEX(AK$121:AK$137,$E982)*(1-INDEX(AK$151:AK$167,$E982))</f>
        <v/>
      </c>
      <c r="AL982" s="37">
        <f>AL$194*$D982*INDEX(AL$121:AL$137,$E982)*(1-INDEX(AL$151:AL$167,$E982))</f>
        <v/>
      </c>
      <c r="AM982" s="37">
        <f>AM$194*$D982*INDEX(AM$121:AM$137,$E982)*(1-INDEX(AM$151:AM$167,$E982))</f>
        <v/>
      </c>
      <c r="AN982" s="37">
        <f>AN$194*$D982*INDEX(AN$121:AN$137,$E982)*(1-INDEX(AN$151:AN$167,$E982))</f>
        <v/>
      </c>
      <c r="AO982" s="37">
        <f>AO$194*$D982*INDEX(AO$121:AO$137,$E982)*(1-INDEX(AO$151:AO$167,$E982))</f>
        <v/>
      </c>
      <c r="AP982" s="37">
        <f>AP$194*$D982*INDEX(AP$121:AP$137,$E982)*(1-INDEX(AP$151:AP$167,$E982))</f>
        <v/>
      </c>
      <c r="AQ982" s="37">
        <f>AQ$194*$D982*INDEX(AQ$121:AQ$137,$E982)*(1-INDEX(AQ$151:AQ$167,$E982))</f>
        <v/>
      </c>
      <c r="AR982" s="37">
        <f>AR$194*$D982*INDEX(AR$121:AR$137,$E982)*(1-INDEX(AR$151:AR$167,$E982))</f>
        <v/>
      </c>
      <c r="AS982" s="37">
        <f>AS$194*$D982*INDEX(AS$121:AS$137,$E982)*(1-INDEX(AS$151:AS$167,$E982))</f>
        <v/>
      </c>
      <c r="AT982" s="37">
        <f>AT$194*$D982*INDEX(AT$121:AT$137,$E982)*(1-INDEX(AT$151:AT$167,$E982))</f>
        <v/>
      </c>
      <c r="AU982" s="37">
        <f>AU$194*$D982*INDEX(AU$121:AU$137,$E982)*(1-INDEX(AU$151:AU$167,$E982))</f>
        <v/>
      </c>
      <c r="AV982" s="37">
        <f>AV$194*$D982*INDEX(AV$121:AV$137,$E982)*(1-INDEX(AV$151:AV$167,$E982))</f>
        <v/>
      </c>
      <c r="AW982" s="37">
        <f>AW$194*$D982*INDEX(AW$121:AW$137,$E982)*(1-INDEX(AW$151:AW$167,$E982))</f>
        <v/>
      </c>
      <c r="AX982" s="37">
        <f>AX$194*$D982*INDEX(AX$121:AX$137,$E982)*(1-INDEX(AX$151:AX$167,$E982))</f>
        <v/>
      </c>
      <c r="AY982" s="40">
        <f>ETSCOST(AY$194,$D982,INDEX(AY$121:AY$137,$E982),INDEX(AY$151:AY$167,$E982))</f>
        <v/>
      </c>
    </row>
    <row r="983" hidden="1" outlineLevel="2">
      <c r="A983" s="14" t="inlineStr">
        <is>
          <t>ets</t>
        </is>
      </c>
      <c r="B983" s="14" t="inlineStr">
        <is>
          <t>bio</t>
        </is>
      </c>
      <c r="C983" s="14" t="inlineStr">
        <is>
          <t>srv</t>
        </is>
      </c>
      <c r="D983" s="37">
        <f>INDEX(Inputs!$T$5:$T$132,MATCH($B983&amp;"|"&amp;$C983,Inputs!$A$5:$A$132,0))</f>
        <v/>
      </c>
      <c r="E983" s="37">
        <f>INDEX(Inputs!$K$5:$K$132,MATCH($B983&amp;"|"&amp;$C983,Inputs!$A$5:$A$132,0))</f>
        <v/>
      </c>
      <c r="F983" s="36" t="n"/>
      <c r="G983" s="36" t="n"/>
      <c r="H983" s="14">
        <f>INDEX(Variables!$B$5:$B$105,MATCH($A983,Variables!$A$5:$A$105,0))&amp;IF($C983="",""," | "&amp;INDEX(Mapping!$B$5:$B$26,MATCH($C983,Mapping!$A$5:$A$26,0))&amp;" | "&amp;INDEX(Mapping!$B$30:$B$41,MATCH($B983,Mapping!$A$30:$A$41,0)))</f>
        <v/>
      </c>
      <c r="I983" s="14">
        <f>INDEX(Variables!$C$5:$C$105,MATCH($A983,Variables!$A$5:$A$105,0))</f>
        <v/>
      </c>
      <c r="J983" s="14">
        <f>INDEX(Variables!$E$5:$E$105,MATCH($A983,Variables!$A$5:$A$105,0))</f>
        <v/>
      </c>
      <c r="K983" s="11">
        <f>LOWER(Settings!$C$4)&amp;".mit."&amp;$A983&amp;IF($C983="","","."&amp;$C983&amp;"."&amp;$B983)&amp;IF(INDEX(Variables!$D$5:$D$105,MATCH($A983,Variables!$A$5:$A$105,0))="","","."&amp;INDEX(Variables!$D$5:$D$105,MATCH($A983,Variables!$A$5:$A$105,0)))&amp;"."&amp;K$5</f>
        <v/>
      </c>
      <c r="L983" s="38">
        <f>L$194*$D983*INDEX(L$121:L$137,$E983)*(1-INDEX(L$151:L$167,$E983))</f>
        <v/>
      </c>
      <c r="M983" s="37">
        <f>M$194*$D983*INDEX(M$121:M$137,$E983)*(1-INDEX(M$151:M$167,$E983))</f>
        <v/>
      </c>
      <c r="N983" s="37">
        <f>N$194*$D983*INDEX(N$121:N$137,$E983)*(1-INDEX(N$151:N$167,$E983))</f>
        <v/>
      </c>
      <c r="O983" s="37">
        <f>O$194*$D983*INDEX(O$121:O$137,$E983)*(1-INDEX(O$151:O$167,$E983))</f>
        <v/>
      </c>
      <c r="P983" s="37">
        <f>P$194*$D983*INDEX(P$121:P$137,$E983)*(1-INDEX(P$151:P$167,$E983))</f>
        <v/>
      </c>
      <c r="Q983" s="37">
        <f>Q$194*$D983*INDEX(Q$121:Q$137,$E983)*(1-INDEX(Q$151:Q$167,$E983))</f>
        <v/>
      </c>
      <c r="R983" s="37">
        <f>R$194*$D983*INDEX(R$121:R$137,$E983)*(1-INDEX(R$151:R$167,$E983))</f>
        <v/>
      </c>
      <c r="S983" s="37">
        <f>S$194*$D983*INDEX(S$121:S$137,$E983)*(1-INDEX(S$151:S$167,$E983))</f>
        <v/>
      </c>
      <c r="T983" s="37">
        <f>T$194*$D983*INDEX(T$121:T$137,$E983)*(1-INDEX(T$151:T$167,$E983))</f>
        <v/>
      </c>
      <c r="U983" s="37">
        <f>U$194*$D983*INDEX(U$121:U$137,$E983)*(1-INDEX(U$151:U$167,$E983))</f>
        <v/>
      </c>
      <c r="V983" s="37">
        <f>V$194*$D983*INDEX(V$121:V$137,$E983)*(1-INDEX(V$151:V$167,$E983))</f>
        <v/>
      </c>
      <c r="W983" s="37">
        <f>W$194*$D983*INDEX(W$121:W$137,$E983)*(1-INDEX(W$151:W$167,$E983))</f>
        <v/>
      </c>
      <c r="X983" s="37">
        <f>X$194*$D983*INDEX(X$121:X$137,$E983)*(1-INDEX(X$151:X$167,$E983))</f>
        <v/>
      </c>
      <c r="Y983" s="37">
        <f>Y$194*$D983*INDEX(Y$121:Y$137,$E983)*(1-INDEX(Y$151:Y$167,$E983))</f>
        <v/>
      </c>
      <c r="Z983" s="37">
        <f>Z$194*$D983*INDEX(Z$121:Z$137,$E983)*(1-INDEX(Z$151:Z$167,$E983))</f>
        <v/>
      </c>
      <c r="AA983" s="37">
        <f>AA$194*$D983*INDEX(AA$121:AA$137,$E983)*(1-INDEX(AA$151:AA$167,$E983))</f>
        <v/>
      </c>
      <c r="AB983" s="37">
        <f>AB$194*$D983*INDEX(AB$121:AB$137,$E983)*(1-INDEX(AB$151:AB$167,$E983))</f>
        <v/>
      </c>
      <c r="AC983" s="37">
        <f>AC$194*$D983*INDEX(AC$121:AC$137,$E983)*(1-INDEX(AC$151:AC$167,$E983))</f>
        <v/>
      </c>
      <c r="AD983" s="40">
        <f>ETSCOST(AD$194,$D983,INDEX(AD$121:AD$137,$E983),INDEX(AD$151:AD$167,$E983))</f>
        <v/>
      </c>
      <c r="AF983" s="11">
        <f>LOWER(Settings!$C$4)&amp;".mit."&amp;$A983&amp;IF($C983="","","."&amp;$C983&amp;"."&amp;$B983)&amp;IF(INDEX(Variables!$D$5:$D$105,MATCH($A983,Variables!$A$5:$A$105,0))="","","."&amp;INDEX(Variables!$D$5:$D$105,MATCH($A983,Variables!$A$5:$A$105,0)))&amp;"."&amp;AF$5</f>
        <v/>
      </c>
      <c r="AG983" s="38">
        <f>AG$194*$D983*INDEX(AG$121:AG$137,$E983)*(1-INDEX(AG$151:AG$167,$E983))</f>
        <v/>
      </c>
      <c r="AH983" s="37">
        <f>AH$194*$D983*INDEX(AH$121:AH$137,$E983)*(1-INDEX(AH$151:AH$167,$E983))</f>
        <v/>
      </c>
      <c r="AI983" s="37">
        <f>AI$194*$D983*INDEX(AI$121:AI$137,$E983)*(1-INDEX(AI$151:AI$167,$E983))</f>
        <v/>
      </c>
      <c r="AJ983" s="37">
        <f>AJ$194*$D983*INDEX(AJ$121:AJ$137,$E983)*(1-INDEX(AJ$151:AJ$167,$E983))</f>
        <v/>
      </c>
      <c r="AK983" s="37">
        <f>AK$194*$D983*INDEX(AK$121:AK$137,$E983)*(1-INDEX(AK$151:AK$167,$E983))</f>
        <v/>
      </c>
      <c r="AL983" s="37">
        <f>AL$194*$D983*INDEX(AL$121:AL$137,$E983)*(1-INDEX(AL$151:AL$167,$E983))</f>
        <v/>
      </c>
      <c r="AM983" s="37">
        <f>AM$194*$D983*INDEX(AM$121:AM$137,$E983)*(1-INDEX(AM$151:AM$167,$E983))</f>
        <v/>
      </c>
      <c r="AN983" s="37">
        <f>AN$194*$D983*INDEX(AN$121:AN$137,$E983)*(1-INDEX(AN$151:AN$167,$E983))</f>
        <v/>
      </c>
      <c r="AO983" s="37">
        <f>AO$194*$D983*INDEX(AO$121:AO$137,$E983)*(1-INDEX(AO$151:AO$167,$E983))</f>
        <v/>
      </c>
      <c r="AP983" s="37">
        <f>AP$194*$D983*INDEX(AP$121:AP$137,$E983)*(1-INDEX(AP$151:AP$167,$E983))</f>
        <v/>
      </c>
      <c r="AQ983" s="37">
        <f>AQ$194*$D983*INDEX(AQ$121:AQ$137,$E983)*(1-INDEX(AQ$151:AQ$167,$E983))</f>
        <v/>
      </c>
      <c r="AR983" s="37">
        <f>AR$194*$D983*INDEX(AR$121:AR$137,$E983)*(1-INDEX(AR$151:AR$167,$E983))</f>
        <v/>
      </c>
      <c r="AS983" s="37">
        <f>AS$194*$D983*INDEX(AS$121:AS$137,$E983)*(1-INDEX(AS$151:AS$167,$E983))</f>
        <v/>
      </c>
      <c r="AT983" s="37">
        <f>AT$194*$D983*INDEX(AT$121:AT$137,$E983)*(1-INDEX(AT$151:AT$167,$E983))</f>
        <v/>
      </c>
      <c r="AU983" s="37">
        <f>AU$194*$D983*INDEX(AU$121:AU$137,$E983)*(1-INDEX(AU$151:AU$167,$E983))</f>
        <v/>
      </c>
      <c r="AV983" s="37">
        <f>AV$194*$D983*INDEX(AV$121:AV$137,$E983)*(1-INDEX(AV$151:AV$167,$E983))</f>
        <v/>
      </c>
      <c r="AW983" s="37">
        <f>AW$194*$D983*INDEX(AW$121:AW$137,$E983)*(1-INDEX(AW$151:AW$167,$E983))</f>
        <v/>
      </c>
      <c r="AX983" s="37">
        <f>AX$194*$D983*INDEX(AX$121:AX$137,$E983)*(1-INDEX(AX$151:AX$167,$E983))</f>
        <v/>
      </c>
      <c r="AY983" s="40">
        <f>ETSCOST(AY$194,$D983,INDEX(AY$121:AY$137,$E983),INDEX(AY$151:AY$167,$E983))</f>
        <v/>
      </c>
    </row>
    <row r="984" hidden="1" outlineLevel="2"/>
    <row r="985" hidden="1" outlineLevel="2">
      <c r="A985" s="14" t="inlineStr">
        <is>
          <t>ntx</t>
        </is>
      </c>
      <c r="B985" s="14" t="inlineStr">
        <is>
          <t>coa</t>
        </is>
      </c>
      <c r="C985" s="14" t="inlineStr">
        <is>
          <t>srv</t>
        </is>
      </c>
      <c r="D985" s="37">
        <f>INDEX(Inputs!$L$5:$L$132,MATCH($B985&amp;"|"&amp;$C985,Inputs!$A$5:$A$132,0))</f>
        <v/>
      </c>
      <c r="E985" s="37">
        <f>INDEX(Inputs!$I$5:$I$132,MATCH($B985&amp;"|"&amp;$C985,Inputs!$A$5:$A$132,0))</f>
        <v/>
      </c>
      <c r="F985" s="36" t="n"/>
      <c r="G985" s="36" t="n"/>
      <c r="H985" s="14">
        <f>INDEX(Variables!$B$5:$B$105,MATCH($A985,Variables!$A$5:$A$105,0))&amp;IF($C985="",""," | "&amp;INDEX(Mapping!$B$5:$B$26,MATCH($C985,Mapping!$A$5:$A$26,0))&amp;" | "&amp;INDEX(Mapping!$B$30:$B$41,MATCH($B985,Mapping!$A$30:$A$41,0)))</f>
        <v/>
      </c>
      <c r="I985" s="14">
        <f>INDEX(Variables!$C$5:$C$105,MATCH($A985,Variables!$A$5:$A$105,0))</f>
        <v/>
      </c>
      <c r="J985" s="14">
        <f>INDEX(Variables!$E$5:$E$105,MATCH($A985,Variables!$A$5:$A$105,0))</f>
        <v/>
      </c>
      <c r="K985" s="11">
        <f>LOWER(Settings!$C$4)&amp;".mit."&amp;$A985&amp;IF($C985="","","."&amp;$C985&amp;"."&amp;$B985)&amp;IF(INDEX(Variables!$D$5:$D$105,MATCH($A985,Variables!$A$5:$A$105,0))="","","."&amp;INDEX(Variables!$D$5:$D$105,MATCH($A985,Variables!$A$5:$A$105,0)))&amp;"."&amp;K$5</f>
        <v/>
      </c>
      <c r="L985" s="38">
        <f>INDEX(L$78:L$91,$D985)/$E985</f>
        <v/>
      </c>
      <c r="M985" s="37">
        <f>INDEX(M$78:M$91,$D985)/$E985</f>
        <v/>
      </c>
      <c r="N985" s="37">
        <f>INDEX(N$78:N$91,$D985)/$E985</f>
        <v/>
      </c>
      <c r="O985" s="37">
        <f>INDEX(O$78:O$91,$D985)/$E985</f>
        <v/>
      </c>
      <c r="P985" s="37">
        <f>INDEX(P$78:P$91,$D985)/$E985</f>
        <v/>
      </c>
      <c r="Q985" s="37">
        <f>INDEX(Q$78:Q$91,$D985)/$E985</f>
        <v/>
      </c>
      <c r="R985" s="37">
        <f>INDEX(R$78:R$91,$D985)/$E985</f>
        <v/>
      </c>
      <c r="S985" s="37">
        <f>INDEX(S$78:S$91,$D985)/$E985</f>
        <v/>
      </c>
      <c r="T985" s="37">
        <f>INDEX(T$78:T$91,$D985)/$E985</f>
        <v/>
      </c>
      <c r="U985" s="37">
        <f>INDEX(U$78:U$91,$D985)/$E985</f>
        <v/>
      </c>
      <c r="V985" s="37">
        <f>INDEX(V$78:V$91,$D985)/$E985</f>
        <v/>
      </c>
      <c r="W985" s="37">
        <f>INDEX(W$78:W$91,$D985)/$E985</f>
        <v/>
      </c>
      <c r="X985" s="37">
        <f>INDEX(X$78:X$91,$D985)/$E985</f>
        <v/>
      </c>
      <c r="Y985" s="37">
        <f>INDEX(Y$78:Y$91,$D985)/$E985</f>
        <v/>
      </c>
      <c r="Z985" s="37">
        <f>INDEX(Z$78:Z$91,$D985)/$E985</f>
        <v/>
      </c>
      <c r="AA985" s="37">
        <f>INDEX(AA$78:AA$91,$D985)/$E985</f>
        <v/>
      </c>
      <c r="AB985" s="37">
        <f>INDEX(AB$78:AB$91,$D985)/$E985</f>
        <v/>
      </c>
      <c r="AC985" s="37">
        <f>INDEX(AC$78:AC$91,$D985)/$E985</f>
        <v/>
      </c>
      <c r="AD985" s="40">
        <f>NEWEXCISE(INDEX(AD$78:AD$91,$D985),$E985)</f>
        <v/>
      </c>
      <c r="AF985" s="11">
        <f>LOWER(Settings!$C$4)&amp;".mit."&amp;$A985&amp;IF($C985="","","."&amp;$C985&amp;"."&amp;$B985)&amp;IF(INDEX(Variables!$D$5:$D$105,MATCH($A985,Variables!$A$5:$A$105,0))="","","."&amp;INDEX(Variables!$D$5:$D$105,MATCH($A985,Variables!$A$5:$A$105,0)))&amp;"."&amp;AF$5</f>
        <v/>
      </c>
      <c r="AG985" s="38">
        <f>INDEX(AG$78:AG$91,$D985)/$E985</f>
        <v/>
      </c>
      <c r="AH985" s="37">
        <f>INDEX(AH$78:AH$91,$D985)/$E985</f>
        <v/>
      </c>
      <c r="AI985" s="37">
        <f>INDEX(AI$78:AI$91,$D985)/$E985</f>
        <v/>
      </c>
      <c r="AJ985" s="37">
        <f>INDEX(AJ$78:AJ$91,$D985)/$E985</f>
        <v/>
      </c>
      <c r="AK985" s="37">
        <f>INDEX(AK$78:AK$91,$D985)/$E985</f>
        <v/>
      </c>
      <c r="AL985" s="37">
        <f>INDEX(AL$78:AL$91,$D985)/$E985</f>
        <v/>
      </c>
      <c r="AM985" s="37">
        <f>INDEX(AM$78:AM$91,$D985)/$E985</f>
        <v/>
      </c>
      <c r="AN985" s="37">
        <f>INDEX(AN$78:AN$91,$D985)/$E985</f>
        <v/>
      </c>
      <c r="AO985" s="37">
        <f>INDEX(AO$78:AO$91,$D985)/$E985</f>
        <v/>
      </c>
      <c r="AP985" s="37">
        <f>INDEX(AP$78:AP$91,$D985)/$E985</f>
        <v/>
      </c>
      <c r="AQ985" s="37">
        <f>INDEX(AQ$78:AQ$91,$D985)/$E985</f>
        <v/>
      </c>
      <c r="AR985" s="37">
        <f>INDEX(AR$78:AR$91,$D985)/$E985</f>
        <v/>
      </c>
      <c r="AS985" s="37">
        <f>INDEX(AS$78:AS$91,$D985)/$E985</f>
        <v/>
      </c>
      <c r="AT985" s="37">
        <f>INDEX(AT$78:AT$91,$D985)/$E985</f>
        <v/>
      </c>
      <c r="AU985" s="37">
        <f>INDEX(AU$78:AU$91,$D985)/$E985</f>
        <v/>
      </c>
      <c r="AV985" s="37">
        <f>INDEX(AV$78:AV$91,$D985)/$E985</f>
        <v/>
      </c>
      <c r="AW985" s="37">
        <f>INDEX(AW$78:AW$91,$D985)/$E985</f>
        <v/>
      </c>
      <c r="AX985" s="37">
        <f>INDEX(AX$78:AX$91,$D985)/$E985</f>
        <v/>
      </c>
      <c r="AY985" s="40">
        <f>NEWEXCISE(INDEX(AY$78:AY$91,$D985),$E985)</f>
        <v/>
      </c>
    </row>
    <row r="986" hidden="1" outlineLevel="2">
      <c r="A986" s="14" t="inlineStr">
        <is>
          <t>ntx</t>
        </is>
      </c>
      <c r="B986" s="14" t="inlineStr">
        <is>
          <t>nga</t>
        </is>
      </c>
      <c r="C986" s="14" t="inlineStr">
        <is>
          <t>srv</t>
        </is>
      </c>
      <c r="D986" s="37">
        <f>INDEX(Inputs!$L$5:$L$132,MATCH($B986&amp;"|"&amp;$C986,Inputs!$A$5:$A$132,0))</f>
        <v/>
      </c>
      <c r="E986" s="37">
        <f>INDEX(Inputs!$I$5:$I$132,MATCH($B986&amp;"|"&amp;$C986,Inputs!$A$5:$A$132,0))</f>
        <v/>
      </c>
      <c r="F986" s="36" t="n"/>
      <c r="G986" s="36" t="n"/>
      <c r="H986" s="14">
        <f>INDEX(Variables!$B$5:$B$105,MATCH($A986,Variables!$A$5:$A$105,0))&amp;IF($C986="",""," | "&amp;INDEX(Mapping!$B$5:$B$26,MATCH($C986,Mapping!$A$5:$A$26,0))&amp;" | "&amp;INDEX(Mapping!$B$30:$B$41,MATCH($B986,Mapping!$A$30:$A$41,0)))</f>
        <v/>
      </c>
      <c r="I986" s="14">
        <f>INDEX(Variables!$C$5:$C$105,MATCH($A986,Variables!$A$5:$A$105,0))</f>
        <v/>
      </c>
      <c r="J986" s="14">
        <f>INDEX(Variables!$E$5:$E$105,MATCH($A986,Variables!$A$5:$A$105,0))</f>
        <v/>
      </c>
      <c r="K986" s="11">
        <f>LOWER(Settings!$C$4)&amp;".mit."&amp;$A986&amp;IF($C986="","","."&amp;$C986&amp;"."&amp;$B986)&amp;IF(INDEX(Variables!$D$5:$D$105,MATCH($A986,Variables!$A$5:$A$105,0))="","","."&amp;INDEX(Variables!$D$5:$D$105,MATCH($A986,Variables!$A$5:$A$105,0)))&amp;"."&amp;K$5</f>
        <v/>
      </c>
      <c r="L986" s="38">
        <f>INDEX(L$78:L$91,$D986)/$E986</f>
        <v/>
      </c>
      <c r="M986" s="37">
        <f>INDEX(M$78:M$91,$D986)/$E986</f>
        <v/>
      </c>
      <c r="N986" s="37">
        <f>INDEX(N$78:N$91,$D986)/$E986</f>
        <v/>
      </c>
      <c r="O986" s="37">
        <f>INDEX(O$78:O$91,$D986)/$E986</f>
        <v/>
      </c>
      <c r="P986" s="37">
        <f>INDEX(P$78:P$91,$D986)/$E986</f>
        <v/>
      </c>
      <c r="Q986" s="37">
        <f>INDEX(Q$78:Q$91,$D986)/$E986</f>
        <v/>
      </c>
      <c r="R986" s="37">
        <f>INDEX(R$78:R$91,$D986)/$E986</f>
        <v/>
      </c>
      <c r="S986" s="37">
        <f>INDEX(S$78:S$91,$D986)/$E986</f>
        <v/>
      </c>
      <c r="T986" s="37">
        <f>INDEX(T$78:T$91,$D986)/$E986</f>
        <v/>
      </c>
      <c r="U986" s="37">
        <f>INDEX(U$78:U$91,$D986)/$E986</f>
        <v/>
      </c>
      <c r="V986" s="37">
        <f>INDEX(V$78:V$91,$D986)/$E986</f>
        <v/>
      </c>
      <c r="W986" s="37">
        <f>INDEX(W$78:W$91,$D986)/$E986</f>
        <v/>
      </c>
      <c r="X986" s="37">
        <f>INDEX(X$78:X$91,$D986)/$E986</f>
        <v/>
      </c>
      <c r="Y986" s="37">
        <f>INDEX(Y$78:Y$91,$D986)/$E986</f>
        <v/>
      </c>
      <c r="Z986" s="37">
        <f>INDEX(Z$78:Z$91,$D986)/$E986</f>
        <v/>
      </c>
      <c r="AA986" s="37">
        <f>INDEX(AA$78:AA$91,$D986)/$E986</f>
        <v/>
      </c>
      <c r="AB986" s="37">
        <f>INDEX(AB$78:AB$91,$D986)/$E986</f>
        <v/>
      </c>
      <c r="AC986" s="37">
        <f>INDEX(AC$78:AC$91,$D986)/$E986</f>
        <v/>
      </c>
      <c r="AD986" s="40">
        <f>NEWEXCISE(INDEX(AD$78:AD$91,$D986),$E986)</f>
        <v/>
      </c>
      <c r="AF986" s="11">
        <f>LOWER(Settings!$C$4)&amp;".mit."&amp;$A986&amp;IF($C986="","","."&amp;$C986&amp;"."&amp;$B986)&amp;IF(INDEX(Variables!$D$5:$D$105,MATCH($A986,Variables!$A$5:$A$105,0))="","","."&amp;INDEX(Variables!$D$5:$D$105,MATCH($A986,Variables!$A$5:$A$105,0)))&amp;"."&amp;AF$5</f>
        <v/>
      </c>
      <c r="AG986" s="38">
        <f>INDEX(AG$78:AG$91,$D986)/$E986</f>
        <v/>
      </c>
      <c r="AH986" s="37">
        <f>INDEX(AH$78:AH$91,$D986)/$E986</f>
        <v/>
      </c>
      <c r="AI986" s="37">
        <f>INDEX(AI$78:AI$91,$D986)/$E986</f>
        <v/>
      </c>
      <c r="AJ986" s="37">
        <f>INDEX(AJ$78:AJ$91,$D986)/$E986</f>
        <v/>
      </c>
      <c r="AK986" s="37">
        <f>INDEX(AK$78:AK$91,$D986)/$E986</f>
        <v/>
      </c>
      <c r="AL986" s="37">
        <f>INDEX(AL$78:AL$91,$D986)/$E986</f>
        <v/>
      </c>
      <c r="AM986" s="37">
        <f>INDEX(AM$78:AM$91,$D986)/$E986</f>
        <v/>
      </c>
      <c r="AN986" s="37">
        <f>INDEX(AN$78:AN$91,$D986)/$E986</f>
        <v/>
      </c>
      <c r="AO986" s="37">
        <f>INDEX(AO$78:AO$91,$D986)/$E986</f>
        <v/>
      </c>
      <c r="AP986" s="37">
        <f>INDEX(AP$78:AP$91,$D986)/$E986</f>
        <v/>
      </c>
      <c r="AQ986" s="37">
        <f>INDEX(AQ$78:AQ$91,$D986)/$E986</f>
        <v/>
      </c>
      <c r="AR986" s="37">
        <f>INDEX(AR$78:AR$91,$D986)/$E986</f>
        <v/>
      </c>
      <c r="AS986" s="37">
        <f>INDEX(AS$78:AS$91,$D986)/$E986</f>
        <v/>
      </c>
      <c r="AT986" s="37">
        <f>INDEX(AT$78:AT$91,$D986)/$E986</f>
        <v/>
      </c>
      <c r="AU986" s="37">
        <f>INDEX(AU$78:AU$91,$D986)/$E986</f>
        <v/>
      </c>
      <c r="AV986" s="37">
        <f>INDEX(AV$78:AV$91,$D986)/$E986</f>
        <v/>
      </c>
      <c r="AW986" s="37">
        <f>INDEX(AW$78:AW$91,$D986)/$E986</f>
        <v/>
      </c>
      <c r="AX986" s="37">
        <f>INDEX(AX$78:AX$91,$D986)/$E986</f>
        <v/>
      </c>
      <c r="AY986" s="40">
        <f>NEWEXCISE(INDEX(AY$78:AY$91,$D986),$E986)</f>
        <v/>
      </c>
    </row>
    <row r="987" hidden="1" outlineLevel="2">
      <c r="A987" s="14" t="inlineStr">
        <is>
          <t>ntx</t>
        </is>
      </c>
      <c r="B987" s="14" t="inlineStr">
        <is>
          <t>gso</t>
        </is>
      </c>
      <c r="C987" s="14" t="inlineStr">
        <is>
          <t>srv</t>
        </is>
      </c>
      <c r="D987" s="37">
        <f>INDEX(Inputs!$L$5:$L$132,MATCH($B987&amp;"|"&amp;$C987,Inputs!$A$5:$A$132,0))</f>
        <v/>
      </c>
      <c r="E987" s="37">
        <f>INDEX(Inputs!$I$5:$I$132,MATCH($B987&amp;"|"&amp;$C987,Inputs!$A$5:$A$132,0))</f>
        <v/>
      </c>
      <c r="F987" s="36" t="n"/>
      <c r="G987" s="36" t="n"/>
      <c r="H987" s="14">
        <f>INDEX(Variables!$B$5:$B$105,MATCH($A987,Variables!$A$5:$A$105,0))&amp;IF($C987="",""," | "&amp;INDEX(Mapping!$B$5:$B$26,MATCH($C987,Mapping!$A$5:$A$26,0))&amp;" | "&amp;INDEX(Mapping!$B$30:$B$41,MATCH($B987,Mapping!$A$30:$A$41,0)))</f>
        <v/>
      </c>
      <c r="I987" s="14">
        <f>INDEX(Variables!$C$5:$C$105,MATCH($A987,Variables!$A$5:$A$105,0))</f>
        <v/>
      </c>
      <c r="J987" s="14">
        <f>INDEX(Variables!$E$5:$E$105,MATCH($A987,Variables!$A$5:$A$105,0))</f>
        <v/>
      </c>
      <c r="K987" s="11">
        <f>LOWER(Settings!$C$4)&amp;".mit."&amp;$A987&amp;IF($C987="","","."&amp;$C987&amp;"."&amp;$B987)&amp;IF(INDEX(Variables!$D$5:$D$105,MATCH($A987,Variables!$A$5:$A$105,0))="","","."&amp;INDEX(Variables!$D$5:$D$105,MATCH($A987,Variables!$A$5:$A$105,0)))&amp;"."&amp;K$5</f>
        <v/>
      </c>
      <c r="L987" s="38">
        <f>INDEX(L$78:L$91,$D987)/$E987</f>
        <v/>
      </c>
      <c r="M987" s="37">
        <f>INDEX(M$78:M$91,$D987)/$E987</f>
        <v/>
      </c>
      <c r="N987" s="37">
        <f>INDEX(N$78:N$91,$D987)/$E987</f>
        <v/>
      </c>
      <c r="O987" s="37">
        <f>INDEX(O$78:O$91,$D987)/$E987</f>
        <v/>
      </c>
      <c r="P987" s="37">
        <f>INDEX(P$78:P$91,$D987)/$E987</f>
        <v/>
      </c>
      <c r="Q987" s="37">
        <f>INDEX(Q$78:Q$91,$D987)/$E987</f>
        <v/>
      </c>
      <c r="R987" s="37">
        <f>INDEX(R$78:R$91,$D987)/$E987</f>
        <v/>
      </c>
      <c r="S987" s="37">
        <f>INDEX(S$78:S$91,$D987)/$E987</f>
        <v/>
      </c>
      <c r="T987" s="37">
        <f>INDEX(T$78:T$91,$D987)/$E987</f>
        <v/>
      </c>
      <c r="U987" s="37">
        <f>INDEX(U$78:U$91,$D987)/$E987</f>
        <v/>
      </c>
      <c r="V987" s="37">
        <f>INDEX(V$78:V$91,$D987)/$E987</f>
        <v/>
      </c>
      <c r="W987" s="37">
        <f>INDEX(W$78:W$91,$D987)/$E987</f>
        <v/>
      </c>
      <c r="X987" s="37">
        <f>INDEX(X$78:X$91,$D987)/$E987</f>
        <v/>
      </c>
      <c r="Y987" s="37">
        <f>INDEX(Y$78:Y$91,$D987)/$E987</f>
        <v/>
      </c>
      <c r="Z987" s="37">
        <f>INDEX(Z$78:Z$91,$D987)/$E987</f>
        <v/>
      </c>
      <c r="AA987" s="37">
        <f>INDEX(AA$78:AA$91,$D987)/$E987</f>
        <v/>
      </c>
      <c r="AB987" s="37">
        <f>INDEX(AB$78:AB$91,$D987)/$E987</f>
        <v/>
      </c>
      <c r="AC987" s="37">
        <f>INDEX(AC$78:AC$91,$D987)/$E987</f>
        <v/>
      </c>
      <c r="AD987" s="40">
        <f>NEWEXCISE(INDEX(AD$78:AD$91,$D987),$E987)</f>
        <v/>
      </c>
      <c r="AF987" s="11">
        <f>LOWER(Settings!$C$4)&amp;".mit."&amp;$A987&amp;IF($C987="","","."&amp;$C987&amp;"."&amp;$B987)&amp;IF(INDEX(Variables!$D$5:$D$105,MATCH($A987,Variables!$A$5:$A$105,0))="","","."&amp;INDEX(Variables!$D$5:$D$105,MATCH($A987,Variables!$A$5:$A$105,0)))&amp;"."&amp;AF$5</f>
        <v/>
      </c>
      <c r="AG987" s="38">
        <f>INDEX(AG$78:AG$91,$D987)/$E987</f>
        <v/>
      </c>
      <c r="AH987" s="37">
        <f>INDEX(AH$78:AH$91,$D987)/$E987</f>
        <v/>
      </c>
      <c r="AI987" s="37">
        <f>INDEX(AI$78:AI$91,$D987)/$E987</f>
        <v/>
      </c>
      <c r="AJ987" s="37">
        <f>INDEX(AJ$78:AJ$91,$D987)/$E987</f>
        <v/>
      </c>
      <c r="AK987" s="37">
        <f>INDEX(AK$78:AK$91,$D987)/$E987</f>
        <v/>
      </c>
      <c r="AL987" s="37">
        <f>INDEX(AL$78:AL$91,$D987)/$E987</f>
        <v/>
      </c>
      <c r="AM987" s="37">
        <f>INDEX(AM$78:AM$91,$D987)/$E987</f>
        <v/>
      </c>
      <c r="AN987" s="37">
        <f>INDEX(AN$78:AN$91,$D987)/$E987</f>
        <v/>
      </c>
      <c r="AO987" s="37">
        <f>INDEX(AO$78:AO$91,$D987)/$E987</f>
        <v/>
      </c>
      <c r="AP987" s="37">
        <f>INDEX(AP$78:AP$91,$D987)/$E987</f>
        <v/>
      </c>
      <c r="AQ987" s="37">
        <f>INDEX(AQ$78:AQ$91,$D987)/$E987</f>
        <v/>
      </c>
      <c r="AR987" s="37">
        <f>INDEX(AR$78:AR$91,$D987)/$E987</f>
        <v/>
      </c>
      <c r="AS987" s="37">
        <f>INDEX(AS$78:AS$91,$D987)/$E987</f>
        <v/>
      </c>
      <c r="AT987" s="37">
        <f>INDEX(AT$78:AT$91,$D987)/$E987</f>
        <v/>
      </c>
      <c r="AU987" s="37">
        <f>INDEX(AU$78:AU$91,$D987)/$E987</f>
        <v/>
      </c>
      <c r="AV987" s="37">
        <f>INDEX(AV$78:AV$91,$D987)/$E987</f>
        <v/>
      </c>
      <c r="AW987" s="37">
        <f>INDEX(AW$78:AW$91,$D987)/$E987</f>
        <v/>
      </c>
      <c r="AX987" s="37">
        <f>INDEX(AX$78:AX$91,$D987)/$E987</f>
        <v/>
      </c>
      <c r="AY987" s="40">
        <f>NEWEXCISE(INDEX(AY$78:AY$91,$D987),$E987)</f>
        <v/>
      </c>
    </row>
    <row r="988" hidden="1" outlineLevel="2">
      <c r="A988" s="14" t="inlineStr">
        <is>
          <t>ntx</t>
        </is>
      </c>
      <c r="B988" s="14" t="inlineStr">
        <is>
          <t>die</t>
        </is>
      </c>
      <c r="C988" s="14" t="inlineStr">
        <is>
          <t>srv</t>
        </is>
      </c>
      <c r="D988" s="37">
        <f>INDEX(Inputs!$L$5:$L$132,MATCH($B988&amp;"|"&amp;$C988,Inputs!$A$5:$A$132,0))</f>
        <v/>
      </c>
      <c r="E988" s="37">
        <f>INDEX(Inputs!$I$5:$I$132,MATCH($B988&amp;"|"&amp;$C988,Inputs!$A$5:$A$132,0))</f>
        <v/>
      </c>
      <c r="F988" s="36" t="n"/>
      <c r="G988" s="36" t="n"/>
      <c r="H988" s="14">
        <f>INDEX(Variables!$B$5:$B$105,MATCH($A988,Variables!$A$5:$A$105,0))&amp;IF($C988="",""," | "&amp;INDEX(Mapping!$B$5:$B$26,MATCH($C988,Mapping!$A$5:$A$26,0))&amp;" | "&amp;INDEX(Mapping!$B$30:$B$41,MATCH($B988,Mapping!$A$30:$A$41,0)))</f>
        <v/>
      </c>
      <c r="I988" s="14">
        <f>INDEX(Variables!$C$5:$C$105,MATCH($A988,Variables!$A$5:$A$105,0))</f>
        <v/>
      </c>
      <c r="J988" s="14">
        <f>INDEX(Variables!$E$5:$E$105,MATCH($A988,Variables!$A$5:$A$105,0))</f>
        <v/>
      </c>
      <c r="K988" s="11">
        <f>LOWER(Settings!$C$4)&amp;".mit."&amp;$A988&amp;IF($C988="","","."&amp;$C988&amp;"."&amp;$B988)&amp;IF(INDEX(Variables!$D$5:$D$105,MATCH($A988,Variables!$A$5:$A$105,0))="","","."&amp;INDEX(Variables!$D$5:$D$105,MATCH($A988,Variables!$A$5:$A$105,0)))&amp;"."&amp;K$5</f>
        <v/>
      </c>
      <c r="L988" s="38">
        <f>INDEX(L$78:L$91,$D988)/$E988</f>
        <v/>
      </c>
      <c r="M988" s="37">
        <f>INDEX(M$78:M$91,$D988)/$E988</f>
        <v/>
      </c>
      <c r="N988" s="37">
        <f>INDEX(N$78:N$91,$D988)/$E988</f>
        <v/>
      </c>
      <c r="O988" s="37">
        <f>INDEX(O$78:O$91,$D988)/$E988</f>
        <v/>
      </c>
      <c r="P988" s="37">
        <f>INDEX(P$78:P$91,$D988)/$E988</f>
        <v/>
      </c>
      <c r="Q988" s="37">
        <f>INDEX(Q$78:Q$91,$D988)/$E988</f>
        <v/>
      </c>
      <c r="R988" s="37">
        <f>INDEX(R$78:R$91,$D988)/$E988</f>
        <v/>
      </c>
      <c r="S988" s="37">
        <f>INDEX(S$78:S$91,$D988)/$E988</f>
        <v/>
      </c>
      <c r="T988" s="37">
        <f>INDEX(T$78:T$91,$D988)/$E988</f>
        <v/>
      </c>
      <c r="U988" s="37">
        <f>INDEX(U$78:U$91,$D988)/$E988</f>
        <v/>
      </c>
      <c r="V988" s="37">
        <f>INDEX(V$78:V$91,$D988)/$E988</f>
        <v/>
      </c>
      <c r="W988" s="37">
        <f>INDEX(W$78:W$91,$D988)/$E988</f>
        <v/>
      </c>
      <c r="X988" s="37">
        <f>INDEX(X$78:X$91,$D988)/$E988</f>
        <v/>
      </c>
      <c r="Y988" s="37">
        <f>INDEX(Y$78:Y$91,$D988)/$E988</f>
        <v/>
      </c>
      <c r="Z988" s="37">
        <f>INDEX(Z$78:Z$91,$D988)/$E988</f>
        <v/>
      </c>
      <c r="AA988" s="37">
        <f>INDEX(AA$78:AA$91,$D988)/$E988</f>
        <v/>
      </c>
      <c r="AB988" s="37">
        <f>INDEX(AB$78:AB$91,$D988)/$E988</f>
        <v/>
      </c>
      <c r="AC988" s="37">
        <f>INDEX(AC$78:AC$91,$D988)/$E988</f>
        <v/>
      </c>
      <c r="AD988" s="40">
        <f>NEWEXCISE(INDEX(AD$78:AD$91,$D988),$E988)</f>
        <v/>
      </c>
      <c r="AF988" s="11">
        <f>LOWER(Settings!$C$4)&amp;".mit."&amp;$A988&amp;IF($C988="","","."&amp;$C988&amp;"."&amp;$B988)&amp;IF(INDEX(Variables!$D$5:$D$105,MATCH($A988,Variables!$A$5:$A$105,0))="","","."&amp;INDEX(Variables!$D$5:$D$105,MATCH($A988,Variables!$A$5:$A$105,0)))&amp;"."&amp;AF$5</f>
        <v/>
      </c>
      <c r="AG988" s="38">
        <f>INDEX(AG$78:AG$91,$D988)/$E988</f>
        <v/>
      </c>
      <c r="AH988" s="37">
        <f>INDEX(AH$78:AH$91,$D988)/$E988</f>
        <v/>
      </c>
      <c r="AI988" s="37">
        <f>INDEX(AI$78:AI$91,$D988)/$E988</f>
        <v/>
      </c>
      <c r="AJ988" s="37">
        <f>INDEX(AJ$78:AJ$91,$D988)/$E988</f>
        <v/>
      </c>
      <c r="AK988" s="37">
        <f>INDEX(AK$78:AK$91,$D988)/$E988</f>
        <v/>
      </c>
      <c r="AL988" s="37">
        <f>INDEX(AL$78:AL$91,$D988)/$E988</f>
        <v/>
      </c>
      <c r="AM988" s="37">
        <f>INDEX(AM$78:AM$91,$D988)/$E988</f>
        <v/>
      </c>
      <c r="AN988" s="37">
        <f>INDEX(AN$78:AN$91,$D988)/$E988</f>
        <v/>
      </c>
      <c r="AO988" s="37">
        <f>INDEX(AO$78:AO$91,$D988)/$E988</f>
        <v/>
      </c>
      <c r="AP988" s="37">
        <f>INDEX(AP$78:AP$91,$D988)/$E988</f>
        <v/>
      </c>
      <c r="AQ988" s="37">
        <f>INDEX(AQ$78:AQ$91,$D988)/$E988</f>
        <v/>
      </c>
      <c r="AR988" s="37">
        <f>INDEX(AR$78:AR$91,$D988)/$E988</f>
        <v/>
      </c>
      <c r="AS988" s="37">
        <f>INDEX(AS$78:AS$91,$D988)/$E988</f>
        <v/>
      </c>
      <c r="AT988" s="37">
        <f>INDEX(AT$78:AT$91,$D988)/$E988</f>
        <v/>
      </c>
      <c r="AU988" s="37">
        <f>INDEX(AU$78:AU$91,$D988)/$E988</f>
        <v/>
      </c>
      <c r="AV988" s="37">
        <f>INDEX(AV$78:AV$91,$D988)/$E988</f>
        <v/>
      </c>
      <c r="AW988" s="37">
        <f>INDEX(AW$78:AW$91,$D988)/$E988</f>
        <v/>
      </c>
      <c r="AX988" s="37">
        <f>INDEX(AX$78:AX$91,$D988)/$E988</f>
        <v/>
      </c>
      <c r="AY988" s="40">
        <f>NEWEXCISE(INDEX(AY$78:AY$91,$D988),$E988)</f>
        <v/>
      </c>
    </row>
    <row r="989" hidden="1" outlineLevel="2">
      <c r="A989" s="14" t="inlineStr">
        <is>
          <t>ntx</t>
        </is>
      </c>
      <c r="B989" s="14" t="inlineStr">
        <is>
          <t>lpg</t>
        </is>
      </c>
      <c r="C989" s="14" t="inlineStr">
        <is>
          <t>srv</t>
        </is>
      </c>
      <c r="D989" s="37">
        <f>INDEX(Inputs!$L$5:$L$132,MATCH($B989&amp;"|"&amp;$C989,Inputs!$A$5:$A$132,0))</f>
        <v/>
      </c>
      <c r="E989" s="37">
        <f>INDEX(Inputs!$I$5:$I$132,MATCH($B989&amp;"|"&amp;$C989,Inputs!$A$5:$A$132,0))</f>
        <v/>
      </c>
      <c r="F989" s="36" t="n"/>
      <c r="G989" s="36" t="n"/>
      <c r="H989" s="14">
        <f>INDEX(Variables!$B$5:$B$105,MATCH($A989,Variables!$A$5:$A$105,0))&amp;IF($C989="",""," | "&amp;INDEX(Mapping!$B$5:$B$26,MATCH($C989,Mapping!$A$5:$A$26,0))&amp;" | "&amp;INDEX(Mapping!$B$30:$B$41,MATCH($B989,Mapping!$A$30:$A$41,0)))</f>
        <v/>
      </c>
      <c r="I989" s="14">
        <f>INDEX(Variables!$C$5:$C$105,MATCH($A989,Variables!$A$5:$A$105,0))</f>
        <v/>
      </c>
      <c r="J989" s="14">
        <f>INDEX(Variables!$E$5:$E$105,MATCH($A989,Variables!$A$5:$A$105,0))</f>
        <v/>
      </c>
      <c r="K989" s="11">
        <f>LOWER(Settings!$C$4)&amp;".mit."&amp;$A989&amp;IF($C989="","","."&amp;$C989&amp;"."&amp;$B989)&amp;IF(INDEX(Variables!$D$5:$D$105,MATCH($A989,Variables!$A$5:$A$105,0))="","","."&amp;INDEX(Variables!$D$5:$D$105,MATCH($A989,Variables!$A$5:$A$105,0)))&amp;"."&amp;K$5</f>
        <v/>
      </c>
      <c r="L989" s="38">
        <f>INDEX(L$78:L$91,$D989)/$E989</f>
        <v/>
      </c>
      <c r="M989" s="37">
        <f>INDEX(M$78:M$91,$D989)/$E989</f>
        <v/>
      </c>
      <c r="N989" s="37">
        <f>INDEX(N$78:N$91,$D989)/$E989</f>
        <v/>
      </c>
      <c r="O989" s="37">
        <f>INDEX(O$78:O$91,$D989)/$E989</f>
        <v/>
      </c>
      <c r="P989" s="37">
        <f>INDEX(P$78:P$91,$D989)/$E989</f>
        <v/>
      </c>
      <c r="Q989" s="37">
        <f>INDEX(Q$78:Q$91,$D989)/$E989</f>
        <v/>
      </c>
      <c r="R989" s="37">
        <f>INDEX(R$78:R$91,$D989)/$E989</f>
        <v/>
      </c>
      <c r="S989" s="37">
        <f>INDEX(S$78:S$91,$D989)/$E989</f>
        <v/>
      </c>
      <c r="T989" s="37">
        <f>INDEX(T$78:T$91,$D989)/$E989</f>
        <v/>
      </c>
      <c r="U989" s="37">
        <f>INDEX(U$78:U$91,$D989)/$E989</f>
        <v/>
      </c>
      <c r="V989" s="37">
        <f>INDEX(V$78:V$91,$D989)/$E989</f>
        <v/>
      </c>
      <c r="W989" s="37">
        <f>INDEX(W$78:W$91,$D989)/$E989</f>
        <v/>
      </c>
      <c r="X989" s="37">
        <f>INDEX(X$78:X$91,$D989)/$E989</f>
        <v/>
      </c>
      <c r="Y989" s="37">
        <f>INDEX(Y$78:Y$91,$D989)/$E989</f>
        <v/>
      </c>
      <c r="Z989" s="37">
        <f>INDEX(Z$78:Z$91,$D989)/$E989</f>
        <v/>
      </c>
      <c r="AA989" s="37">
        <f>INDEX(AA$78:AA$91,$D989)/$E989</f>
        <v/>
      </c>
      <c r="AB989" s="37">
        <f>INDEX(AB$78:AB$91,$D989)/$E989</f>
        <v/>
      </c>
      <c r="AC989" s="37">
        <f>INDEX(AC$78:AC$91,$D989)/$E989</f>
        <v/>
      </c>
      <c r="AD989" s="40">
        <f>NEWEXCISE(INDEX(AD$78:AD$91,$D989),$E989)</f>
        <v/>
      </c>
      <c r="AF989" s="11">
        <f>LOWER(Settings!$C$4)&amp;".mit."&amp;$A989&amp;IF($C989="","","."&amp;$C989&amp;"."&amp;$B989)&amp;IF(INDEX(Variables!$D$5:$D$105,MATCH($A989,Variables!$A$5:$A$105,0))="","","."&amp;INDEX(Variables!$D$5:$D$105,MATCH($A989,Variables!$A$5:$A$105,0)))&amp;"."&amp;AF$5</f>
        <v/>
      </c>
      <c r="AG989" s="38">
        <f>INDEX(AG$78:AG$91,$D989)/$E989</f>
        <v/>
      </c>
      <c r="AH989" s="37">
        <f>INDEX(AH$78:AH$91,$D989)/$E989</f>
        <v/>
      </c>
      <c r="AI989" s="37">
        <f>INDEX(AI$78:AI$91,$D989)/$E989</f>
        <v/>
      </c>
      <c r="AJ989" s="37">
        <f>INDEX(AJ$78:AJ$91,$D989)/$E989</f>
        <v/>
      </c>
      <c r="AK989" s="37">
        <f>INDEX(AK$78:AK$91,$D989)/$E989</f>
        <v/>
      </c>
      <c r="AL989" s="37">
        <f>INDEX(AL$78:AL$91,$D989)/$E989</f>
        <v/>
      </c>
      <c r="AM989" s="37">
        <f>INDEX(AM$78:AM$91,$D989)/$E989</f>
        <v/>
      </c>
      <c r="AN989" s="37">
        <f>INDEX(AN$78:AN$91,$D989)/$E989</f>
        <v/>
      </c>
      <c r="AO989" s="37">
        <f>INDEX(AO$78:AO$91,$D989)/$E989</f>
        <v/>
      </c>
      <c r="AP989" s="37">
        <f>INDEX(AP$78:AP$91,$D989)/$E989</f>
        <v/>
      </c>
      <c r="AQ989" s="37">
        <f>INDEX(AQ$78:AQ$91,$D989)/$E989</f>
        <v/>
      </c>
      <c r="AR989" s="37">
        <f>INDEX(AR$78:AR$91,$D989)/$E989</f>
        <v/>
      </c>
      <c r="AS989" s="37">
        <f>INDEX(AS$78:AS$91,$D989)/$E989</f>
        <v/>
      </c>
      <c r="AT989" s="37">
        <f>INDEX(AT$78:AT$91,$D989)/$E989</f>
        <v/>
      </c>
      <c r="AU989" s="37">
        <f>INDEX(AU$78:AU$91,$D989)/$E989</f>
        <v/>
      </c>
      <c r="AV989" s="37">
        <f>INDEX(AV$78:AV$91,$D989)/$E989</f>
        <v/>
      </c>
      <c r="AW989" s="37">
        <f>INDEX(AW$78:AW$91,$D989)/$E989</f>
        <v/>
      </c>
      <c r="AX989" s="37">
        <f>INDEX(AX$78:AX$91,$D989)/$E989</f>
        <v/>
      </c>
      <c r="AY989" s="40">
        <f>NEWEXCISE(INDEX(AY$78:AY$91,$D989),$E989)</f>
        <v/>
      </c>
    </row>
    <row r="990" hidden="1" outlineLevel="2">
      <c r="A990" s="14" t="inlineStr">
        <is>
          <t>ntx</t>
        </is>
      </c>
      <c r="B990" s="14" t="inlineStr">
        <is>
          <t>ker</t>
        </is>
      </c>
      <c r="C990" s="14" t="inlineStr">
        <is>
          <t>srv</t>
        </is>
      </c>
      <c r="D990" s="37">
        <f>INDEX(Inputs!$L$5:$L$132,MATCH($B990&amp;"|"&amp;$C990,Inputs!$A$5:$A$132,0))</f>
        <v/>
      </c>
      <c r="E990" s="37">
        <f>INDEX(Inputs!$I$5:$I$132,MATCH($B990&amp;"|"&amp;$C990,Inputs!$A$5:$A$132,0))</f>
        <v/>
      </c>
      <c r="F990" s="36" t="n"/>
      <c r="G990" s="36" t="n"/>
      <c r="H990" s="14">
        <f>INDEX(Variables!$B$5:$B$105,MATCH($A990,Variables!$A$5:$A$105,0))&amp;IF($C990="",""," | "&amp;INDEX(Mapping!$B$5:$B$26,MATCH($C990,Mapping!$A$5:$A$26,0))&amp;" | "&amp;INDEX(Mapping!$B$30:$B$41,MATCH($B990,Mapping!$A$30:$A$41,0)))</f>
        <v/>
      </c>
      <c r="I990" s="14">
        <f>INDEX(Variables!$C$5:$C$105,MATCH($A990,Variables!$A$5:$A$105,0))</f>
        <v/>
      </c>
      <c r="J990" s="14">
        <f>INDEX(Variables!$E$5:$E$105,MATCH($A990,Variables!$A$5:$A$105,0))</f>
        <v/>
      </c>
      <c r="K990" s="11">
        <f>LOWER(Settings!$C$4)&amp;".mit."&amp;$A990&amp;IF($C990="","","."&amp;$C990&amp;"."&amp;$B990)&amp;IF(INDEX(Variables!$D$5:$D$105,MATCH($A990,Variables!$A$5:$A$105,0))="","","."&amp;INDEX(Variables!$D$5:$D$105,MATCH($A990,Variables!$A$5:$A$105,0)))&amp;"."&amp;K$5</f>
        <v/>
      </c>
      <c r="L990" s="38">
        <f>INDEX(L$78:L$91,$D990)/$E990</f>
        <v/>
      </c>
      <c r="M990" s="37">
        <f>INDEX(M$78:M$91,$D990)/$E990</f>
        <v/>
      </c>
      <c r="N990" s="37">
        <f>INDEX(N$78:N$91,$D990)/$E990</f>
        <v/>
      </c>
      <c r="O990" s="37">
        <f>INDEX(O$78:O$91,$D990)/$E990</f>
        <v/>
      </c>
      <c r="P990" s="37">
        <f>INDEX(P$78:P$91,$D990)/$E990</f>
        <v/>
      </c>
      <c r="Q990" s="37">
        <f>INDEX(Q$78:Q$91,$D990)/$E990</f>
        <v/>
      </c>
      <c r="R990" s="37">
        <f>INDEX(R$78:R$91,$D990)/$E990</f>
        <v/>
      </c>
      <c r="S990" s="37">
        <f>INDEX(S$78:S$91,$D990)/$E990</f>
        <v/>
      </c>
      <c r="T990" s="37">
        <f>INDEX(T$78:T$91,$D990)/$E990</f>
        <v/>
      </c>
      <c r="U990" s="37">
        <f>INDEX(U$78:U$91,$D990)/$E990</f>
        <v/>
      </c>
      <c r="V990" s="37">
        <f>INDEX(V$78:V$91,$D990)/$E990</f>
        <v/>
      </c>
      <c r="W990" s="37">
        <f>INDEX(W$78:W$91,$D990)/$E990</f>
        <v/>
      </c>
      <c r="X990" s="37">
        <f>INDEX(X$78:X$91,$D990)/$E990</f>
        <v/>
      </c>
      <c r="Y990" s="37">
        <f>INDEX(Y$78:Y$91,$D990)/$E990</f>
        <v/>
      </c>
      <c r="Z990" s="37">
        <f>INDEX(Z$78:Z$91,$D990)/$E990</f>
        <v/>
      </c>
      <c r="AA990" s="37">
        <f>INDEX(AA$78:AA$91,$D990)/$E990</f>
        <v/>
      </c>
      <c r="AB990" s="37">
        <f>INDEX(AB$78:AB$91,$D990)/$E990</f>
        <v/>
      </c>
      <c r="AC990" s="37">
        <f>INDEX(AC$78:AC$91,$D990)/$E990</f>
        <v/>
      </c>
      <c r="AD990" s="40">
        <f>NEWEXCISE(INDEX(AD$78:AD$91,$D990),$E990)</f>
        <v/>
      </c>
      <c r="AF990" s="11">
        <f>LOWER(Settings!$C$4)&amp;".mit."&amp;$A990&amp;IF($C990="","","."&amp;$C990&amp;"."&amp;$B990)&amp;IF(INDEX(Variables!$D$5:$D$105,MATCH($A990,Variables!$A$5:$A$105,0))="","","."&amp;INDEX(Variables!$D$5:$D$105,MATCH($A990,Variables!$A$5:$A$105,0)))&amp;"."&amp;AF$5</f>
        <v/>
      </c>
      <c r="AG990" s="38">
        <f>INDEX(AG$78:AG$91,$D990)/$E990</f>
        <v/>
      </c>
      <c r="AH990" s="37">
        <f>INDEX(AH$78:AH$91,$D990)/$E990</f>
        <v/>
      </c>
      <c r="AI990" s="37">
        <f>INDEX(AI$78:AI$91,$D990)/$E990</f>
        <v/>
      </c>
      <c r="AJ990" s="37">
        <f>INDEX(AJ$78:AJ$91,$D990)/$E990</f>
        <v/>
      </c>
      <c r="AK990" s="37">
        <f>INDEX(AK$78:AK$91,$D990)/$E990</f>
        <v/>
      </c>
      <c r="AL990" s="37">
        <f>INDEX(AL$78:AL$91,$D990)/$E990</f>
        <v/>
      </c>
      <c r="AM990" s="37">
        <f>INDEX(AM$78:AM$91,$D990)/$E990</f>
        <v/>
      </c>
      <c r="AN990" s="37">
        <f>INDEX(AN$78:AN$91,$D990)/$E990</f>
        <v/>
      </c>
      <c r="AO990" s="37">
        <f>INDEX(AO$78:AO$91,$D990)/$E990</f>
        <v/>
      </c>
      <c r="AP990" s="37">
        <f>INDEX(AP$78:AP$91,$D990)/$E990</f>
        <v/>
      </c>
      <c r="AQ990" s="37">
        <f>INDEX(AQ$78:AQ$91,$D990)/$E990</f>
        <v/>
      </c>
      <c r="AR990" s="37">
        <f>INDEX(AR$78:AR$91,$D990)/$E990</f>
        <v/>
      </c>
      <c r="AS990" s="37">
        <f>INDEX(AS$78:AS$91,$D990)/$E990</f>
        <v/>
      </c>
      <c r="AT990" s="37">
        <f>INDEX(AT$78:AT$91,$D990)/$E990</f>
        <v/>
      </c>
      <c r="AU990" s="37">
        <f>INDEX(AU$78:AU$91,$D990)/$E990</f>
        <v/>
      </c>
      <c r="AV990" s="37">
        <f>INDEX(AV$78:AV$91,$D990)/$E990</f>
        <v/>
      </c>
      <c r="AW990" s="37">
        <f>INDEX(AW$78:AW$91,$D990)/$E990</f>
        <v/>
      </c>
      <c r="AX990" s="37">
        <f>INDEX(AX$78:AX$91,$D990)/$E990</f>
        <v/>
      </c>
      <c r="AY990" s="40">
        <f>NEWEXCISE(INDEX(AY$78:AY$91,$D990),$E990)</f>
        <v/>
      </c>
    </row>
    <row r="991" hidden="1" outlineLevel="2">
      <c r="A991" s="14" t="inlineStr">
        <is>
          <t>ntx</t>
        </is>
      </c>
      <c r="B991" s="14" t="inlineStr">
        <is>
          <t>oop</t>
        </is>
      </c>
      <c r="C991" s="14" t="inlineStr">
        <is>
          <t>srv</t>
        </is>
      </c>
      <c r="D991" s="37">
        <f>INDEX(Inputs!$L$5:$L$132,MATCH($B991&amp;"|"&amp;$C991,Inputs!$A$5:$A$132,0))</f>
        <v/>
      </c>
      <c r="E991" s="37">
        <f>INDEX(Inputs!$I$5:$I$132,MATCH($B991&amp;"|"&amp;$C991,Inputs!$A$5:$A$132,0))</f>
        <v/>
      </c>
      <c r="F991" s="36" t="n"/>
      <c r="G991" s="36" t="n"/>
      <c r="H991" s="14">
        <f>INDEX(Variables!$B$5:$B$105,MATCH($A991,Variables!$A$5:$A$105,0))&amp;IF($C991="",""," | "&amp;INDEX(Mapping!$B$5:$B$26,MATCH($C991,Mapping!$A$5:$A$26,0))&amp;" | "&amp;INDEX(Mapping!$B$30:$B$41,MATCH($B991,Mapping!$A$30:$A$41,0)))</f>
        <v/>
      </c>
      <c r="I991" s="14">
        <f>INDEX(Variables!$C$5:$C$105,MATCH($A991,Variables!$A$5:$A$105,0))</f>
        <v/>
      </c>
      <c r="J991" s="14">
        <f>INDEX(Variables!$E$5:$E$105,MATCH($A991,Variables!$A$5:$A$105,0))</f>
        <v/>
      </c>
      <c r="K991" s="11">
        <f>LOWER(Settings!$C$4)&amp;".mit."&amp;$A991&amp;IF($C991="","","."&amp;$C991&amp;"."&amp;$B991)&amp;IF(INDEX(Variables!$D$5:$D$105,MATCH($A991,Variables!$A$5:$A$105,0))="","","."&amp;INDEX(Variables!$D$5:$D$105,MATCH($A991,Variables!$A$5:$A$105,0)))&amp;"."&amp;K$5</f>
        <v/>
      </c>
      <c r="L991" s="38">
        <f>INDEX(L$78:L$91,$D991)/$E991</f>
        <v/>
      </c>
      <c r="M991" s="37">
        <f>INDEX(M$78:M$91,$D991)/$E991</f>
        <v/>
      </c>
      <c r="N991" s="37">
        <f>INDEX(N$78:N$91,$D991)/$E991</f>
        <v/>
      </c>
      <c r="O991" s="37">
        <f>INDEX(O$78:O$91,$D991)/$E991</f>
        <v/>
      </c>
      <c r="P991" s="37">
        <f>INDEX(P$78:P$91,$D991)/$E991</f>
        <v/>
      </c>
      <c r="Q991" s="37">
        <f>INDEX(Q$78:Q$91,$D991)/$E991</f>
        <v/>
      </c>
      <c r="R991" s="37">
        <f>INDEX(R$78:R$91,$D991)/$E991</f>
        <v/>
      </c>
      <c r="S991" s="37">
        <f>INDEX(S$78:S$91,$D991)/$E991</f>
        <v/>
      </c>
      <c r="T991" s="37">
        <f>INDEX(T$78:T$91,$D991)/$E991</f>
        <v/>
      </c>
      <c r="U991" s="37">
        <f>INDEX(U$78:U$91,$D991)/$E991</f>
        <v/>
      </c>
      <c r="V991" s="37">
        <f>INDEX(V$78:V$91,$D991)/$E991</f>
        <v/>
      </c>
      <c r="W991" s="37">
        <f>INDEX(W$78:W$91,$D991)/$E991</f>
        <v/>
      </c>
      <c r="X991" s="37">
        <f>INDEX(X$78:X$91,$D991)/$E991</f>
        <v/>
      </c>
      <c r="Y991" s="37">
        <f>INDEX(Y$78:Y$91,$D991)/$E991</f>
        <v/>
      </c>
      <c r="Z991" s="37">
        <f>INDEX(Z$78:Z$91,$D991)/$E991</f>
        <v/>
      </c>
      <c r="AA991" s="37">
        <f>INDEX(AA$78:AA$91,$D991)/$E991</f>
        <v/>
      </c>
      <c r="AB991" s="37">
        <f>INDEX(AB$78:AB$91,$D991)/$E991</f>
        <v/>
      </c>
      <c r="AC991" s="37">
        <f>INDEX(AC$78:AC$91,$D991)/$E991</f>
        <v/>
      </c>
      <c r="AD991" s="40">
        <f>NEWEXCISE(INDEX(AD$78:AD$91,$D991),$E991)</f>
        <v/>
      </c>
      <c r="AF991" s="11">
        <f>LOWER(Settings!$C$4)&amp;".mit."&amp;$A991&amp;IF($C991="","","."&amp;$C991&amp;"."&amp;$B991)&amp;IF(INDEX(Variables!$D$5:$D$105,MATCH($A991,Variables!$A$5:$A$105,0))="","","."&amp;INDEX(Variables!$D$5:$D$105,MATCH($A991,Variables!$A$5:$A$105,0)))&amp;"."&amp;AF$5</f>
        <v/>
      </c>
      <c r="AG991" s="38">
        <f>INDEX(AG$78:AG$91,$D991)/$E991</f>
        <v/>
      </c>
      <c r="AH991" s="37">
        <f>INDEX(AH$78:AH$91,$D991)/$E991</f>
        <v/>
      </c>
      <c r="AI991" s="37">
        <f>INDEX(AI$78:AI$91,$D991)/$E991</f>
        <v/>
      </c>
      <c r="AJ991" s="37">
        <f>INDEX(AJ$78:AJ$91,$D991)/$E991</f>
        <v/>
      </c>
      <c r="AK991" s="37">
        <f>INDEX(AK$78:AK$91,$D991)/$E991</f>
        <v/>
      </c>
      <c r="AL991" s="37">
        <f>INDEX(AL$78:AL$91,$D991)/$E991</f>
        <v/>
      </c>
      <c r="AM991" s="37">
        <f>INDEX(AM$78:AM$91,$D991)/$E991</f>
        <v/>
      </c>
      <c r="AN991" s="37">
        <f>INDEX(AN$78:AN$91,$D991)/$E991</f>
        <v/>
      </c>
      <c r="AO991" s="37">
        <f>INDEX(AO$78:AO$91,$D991)/$E991</f>
        <v/>
      </c>
      <c r="AP991" s="37">
        <f>INDEX(AP$78:AP$91,$D991)/$E991</f>
        <v/>
      </c>
      <c r="AQ991" s="37">
        <f>INDEX(AQ$78:AQ$91,$D991)/$E991</f>
        <v/>
      </c>
      <c r="AR991" s="37">
        <f>INDEX(AR$78:AR$91,$D991)/$E991</f>
        <v/>
      </c>
      <c r="AS991" s="37">
        <f>INDEX(AS$78:AS$91,$D991)/$E991</f>
        <v/>
      </c>
      <c r="AT991" s="37">
        <f>INDEX(AT$78:AT$91,$D991)/$E991</f>
        <v/>
      </c>
      <c r="AU991" s="37">
        <f>INDEX(AU$78:AU$91,$D991)/$E991</f>
        <v/>
      </c>
      <c r="AV991" s="37">
        <f>INDEX(AV$78:AV$91,$D991)/$E991</f>
        <v/>
      </c>
      <c r="AW991" s="37">
        <f>INDEX(AW$78:AW$91,$D991)/$E991</f>
        <v/>
      </c>
      <c r="AX991" s="37">
        <f>INDEX(AX$78:AX$91,$D991)/$E991</f>
        <v/>
      </c>
      <c r="AY991" s="40">
        <f>NEWEXCISE(INDEX(AY$78:AY$91,$D991),$E991)</f>
        <v/>
      </c>
    </row>
    <row r="992" hidden="1" outlineLevel="2">
      <c r="A992" s="14" t="inlineStr">
        <is>
          <t>ntx</t>
        </is>
      </c>
      <c r="B992" s="14" t="inlineStr">
        <is>
          <t>bio</t>
        </is>
      </c>
      <c r="C992" s="14" t="inlineStr">
        <is>
          <t>srv</t>
        </is>
      </c>
      <c r="D992" s="37">
        <f>INDEX(Inputs!$L$5:$L$132,MATCH($B992&amp;"|"&amp;$C992,Inputs!$A$5:$A$132,0))</f>
        <v/>
      </c>
      <c r="E992" s="37">
        <f>INDEX(Inputs!$I$5:$I$132,MATCH($B992&amp;"|"&amp;$C992,Inputs!$A$5:$A$132,0))</f>
        <v/>
      </c>
      <c r="F992" s="36" t="n"/>
      <c r="G992" s="36" t="n"/>
      <c r="H992" s="14">
        <f>INDEX(Variables!$B$5:$B$105,MATCH($A992,Variables!$A$5:$A$105,0))&amp;IF($C992="",""," | "&amp;INDEX(Mapping!$B$5:$B$26,MATCH($C992,Mapping!$A$5:$A$26,0))&amp;" | "&amp;INDEX(Mapping!$B$30:$B$41,MATCH($B992,Mapping!$A$30:$A$41,0)))</f>
        <v/>
      </c>
      <c r="I992" s="14">
        <f>INDEX(Variables!$C$5:$C$105,MATCH($A992,Variables!$A$5:$A$105,0))</f>
        <v/>
      </c>
      <c r="J992" s="14">
        <f>INDEX(Variables!$E$5:$E$105,MATCH($A992,Variables!$A$5:$A$105,0))</f>
        <v/>
      </c>
      <c r="K992" s="11">
        <f>LOWER(Settings!$C$4)&amp;".mit."&amp;$A992&amp;IF($C992="","","."&amp;$C992&amp;"."&amp;$B992)&amp;IF(INDEX(Variables!$D$5:$D$105,MATCH($A992,Variables!$A$5:$A$105,0))="","","."&amp;INDEX(Variables!$D$5:$D$105,MATCH($A992,Variables!$A$5:$A$105,0)))&amp;"."&amp;K$5</f>
        <v/>
      </c>
      <c r="L992" s="38">
        <f>INDEX(L$78:L$91,$D992)/$E992</f>
        <v/>
      </c>
      <c r="M992" s="37">
        <f>INDEX(M$78:M$91,$D992)/$E992</f>
        <v/>
      </c>
      <c r="N992" s="37">
        <f>INDEX(N$78:N$91,$D992)/$E992</f>
        <v/>
      </c>
      <c r="O992" s="37">
        <f>INDEX(O$78:O$91,$D992)/$E992</f>
        <v/>
      </c>
      <c r="P992" s="37">
        <f>INDEX(P$78:P$91,$D992)/$E992</f>
        <v/>
      </c>
      <c r="Q992" s="37">
        <f>INDEX(Q$78:Q$91,$D992)/$E992</f>
        <v/>
      </c>
      <c r="R992" s="37">
        <f>INDEX(R$78:R$91,$D992)/$E992</f>
        <v/>
      </c>
      <c r="S992" s="37">
        <f>INDEX(S$78:S$91,$D992)/$E992</f>
        <v/>
      </c>
      <c r="T992" s="37">
        <f>INDEX(T$78:T$91,$D992)/$E992</f>
        <v/>
      </c>
      <c r="U992" s="37">
        <f>INDEX(U$78:U$91,$D992)/$E992</f>
        <v/>
      </c>
      <c r="V992" s="37">
        <f>INDEX(V$78:V$91,$D992)/$E992</f>
        <v/>
      </c>
      <c r="W992" s="37">
        <f>INDEX(W$78:W$91,$D992)/$E992</f>
        <v/>
      </c>
      <c r="X992" s="37">
        <f>INDEX(X$78:X$91,$D992)/$E992</f>
        <v/>
      </c>
      <c r="Y992" s="37">
        <f>INDEX(Y$78:Y$91,$D992)/$E992</f>
        <v/>
      </c>
      <c r="Z992" s="37">
        <f>INDEX(Z$78:Z$91,$D992)/$E992</f>
        <v/>
      </c>
      <c r="AA992" s="37">
        <f>INDEX(AA$78:AA$91,$D992)/$E992</f>
        <v/>
      </c>
      <c r="AB992" s="37">
        <f>INDEX(AB$78:AB$91,$D992)/$E992</f>
        <v/>
      </c>
      <c r="AC992" s="37">
        <f>INDEX(AC$78:AC$91,$D992)/$E992</f>
        <v/>
      </c>
      <c r="AD992" s="40">
        <f>NEWEXCISE(INDEX(AD$78:AD$91,$D992),$E992)</f>
        <v/>
      </c>
      <c r="AF992" s="11">
        <f>LOWER(Settings!$C$4)&amp;".mit."&amp;$A992&amp;IF($C992="","","."&amp;$C992&amp;"."&amp;$B992)&amp;IF(INDEX(Variables!$D$5:$D$105,MATCH($A992,Variables!$A$5:$A$105,0))="","","."&amp;INDEX(Variables!$D$5:$D$105,MATCH($A992,Variables!$A$5:$A$105,0)))&amp;"."&amp;AF$5</f>
        <v/>
      </c>
      <c r="AG992" s="38">
        <f>INDEX(AG$78:AG$91,$D992)/$E992</f>
        <v/>
      </c>
      <c r="AH992" s="37">
        <f>INDEX(AH$78:AH$91,$D992)/$E992</f>
        <v/>
      </c>
      <c r="AI992" s="37">
        <f>INDEX(AI$78:AI$91,$D992)/$E992</f>
        <v/>
      </c>
      <c r="AJ992" s="37">
        <f>INDEX(AJ$78:AJ$91,$D992)/$E992</f>
        <v/>
      </c>
      <c r="AK992" s="37">
        <f>INDEX(AK$78:AK$91,$D992)/$E992</f>
        <v/>
      </c>
      <c r="AL992" s="37">
        <f>INDEX(AL$78:AL$91,$D992)/$E992</f>
        <v/>
      </c>
      <c r="AM992" s="37">
        <f>INDEX(AM$78:AM$91,$D992)/$E992</f>
        <v/>
      </c>
      <c r="AN992" s="37">
        <f>INDEX(AN$78:AN$91,$D992)/$E992</f>
        <v/>
      </c>
      <c r="AO992" s="37">
        <f>INDEX(AO$78:AO$91,$D992)/$E992</f>
        <v/>
      </c>
      <c r="AP992" s="37">
        <f>INDEX(AP$78:AP$91,$D992)/$E992</f>
        <v/>
      </c>
      <c r="AQ992" s="37">
        <f>INDEX(AQ$78:AQ$91,$D992)/$E992</f>
        <v/>
      </c>
      <c r="AR992" s="37">
        <f>INDEX(AR$78:AR$91,$D992)/$E992</f>
        <v/>
      </c>
      <c r="AS992" s="37">
        <f>INDEX(AS$78:AS$91,$D992)/$E992</f>
        <v/>
      </c>
      <c r="AT992" s="37">
        <f>INDEX(AT$78:AT$91,$D992)/$E992</f>
        <v/>
      </c>
      <c r="AU992" s="37">
        <f>INDEX(AU$78:AU$91,$D992)/$E992</f>
        <v/>
      </c>
      <c r="AV992" s="37">
        <f>INDEX(AV$78:AV$91,$D992)/$E992</f>
        <v/>
      </c>
      <c r="AW992" s="37">
        <f>INDEX(AW$78:AW$91,$D992)/$E992</f>
        <v/>
      </c>
      <c r="AX992" s="37">
        <f>INDEX(AX$78:AX$91,$D992)/$E992</f>
        <v/>
      </c>
      <c r="AY992" s="40">
        <f>NEWEXCISE(INDEX(AY$78:AY$91,$D992),$E992)</f>
        <v/>
      </c>
    </row>
    <row r="993" hidden="1" outlineLevel="2"/>
    <row r="994" hidden="1" outlineLevel="2">
      <c r="A994" s="14" t="inlineStr">
        <is>
          <t>nce</t>
        </is>
      </c>
      <c r="B994" s="14" t="inlineStr">
        <is>
          <t>coa</t>
        </is>
      </c>
      <c r="C994" s="14" t="inlineStr">
        <is>
          <t>srv</t>
        </is>
      </c>
      <c r="D994" s="36" t="n"/>
      <c r="E994" s="36" t="n"/>
      <c r="F994" s="36" t="n"/>
      <c r="G994" s="36" t="n"/>
      <c r="H994" s="14">
        <f>INDEX(Variables!$B$5:$B$105,MATCH($A994,Variables!$A$5:$A$105,0))&amp;IF($C994="",""," | "&amp;INDEX(Mapping!$B$5:$B$26,MATCH($C994,Mapping!$A$5:$A$26,0))&amp;" | "&amp;INDEX(Mapping!$B$30:$B$41,MATCH($B994,Mapping!$A$30:$A$41,0)))</f>
        <v/>
      </c>
      <c r="I994" s="14">
        <f>INDEX(Variables!$C$5:$C$105,MATCH($A994,Variables!$A$5:$A$105,0))</f>
        <v/>
      </c>
      <c r="J994" s="14">
        <f>INDEX(Variables!$E$5:$E$105,MATCH($A994,Variables!$A$5:$A$105,0))</f>
        <v/>
      </c>
      <c r="K994" s="11">
        <f>LOWER(Settings!$C$4)&amp;".mit."&amp;$A994&amp;IF($C994="","","."&amp;$C994&amp;"."&amp;$B994)&amp;IF(INDEX(Variables!$D$5:$D$105,MATCH($A994,Variables!$A$5:$A$105,0))="","","."&amp;INDEX(Variables!$D$5:$D$105,MATCH($A994,Variables!$A$5:$A$105,0)))&amp;"."&amp;K$5</f>
        <v/>
      </c>
      <c r="L994" s="38">
        <f>L967+L976+L985</f>
        <v/>
      </c>
      <c r="M994" s="37">
        <f>M967+M976+M985</f>
        <v/>
      </c>
      <c r="N994" s="37">
        <f>N967+N976+N985</f>
        <v/>
      </c>
      <c r="O994" s="37">
        <f>O967+O976+O985</f>
        <v/>
      </c>
      <c r="P994" s="37">
        <f>P967+P976+P985</f>
        <v/>
      </c>
      <c r="Q994" s="37">
        <f>Q967+Q976+Q985</f>
        <v/>
      </c>
      <c r="R994" s="37">
        <f>R967+R976+R985</f>
        <v/>
      </c>
      <c r="S994" s="37">
        <f>S967+S976+S985</f>
        <v/>
      </c>
      <c r="T994" s="37">
        <f>T967+T976+T985</f>
        <v/>
      </c>
      <c r="U994" s="37">
        <f>U967+U976+U985</f>
        <v/>
      </c>
      <c r="V994" s="37">
        <f>V967+V976+V985</f>
        <v/>
      </c>
      <c r="W994" s="37">
        <f>W967+W976+W985</f>
        <v/>
      </c>
      <c r="X994" s="37">
        <f>X967+X976+X985</f>
        <v/>
      </c>
      <c r="Y994" s="37">
        <f>Y967+Y976+Y985</f>
        <v/>
      </c>
      <c r="Z994" s="37">
        <f>Z967+Z976+Z985</f>
        <v/>
      </c>
      <c r="AA994" s="37">
        <f>AA967+AA976+AA985</f>
        <v/>
      </c>
      <c r="AB994" s="37">
        <f>AB967+AB976+AB985</f>
        <v/>
      </c>
      <c r="AC994" s="37">
        <f>AC967+AC976+AC985</f>
        <v/>
      </c>
      <c r="AD994" s="40">
        <f>NEWPOLICY(AD967,AD976,AD985)</f>
        <v/>
      </c>
      <c r="AF994" s="11">
        <f>LOWER(Settings!$C$4)&amp;".mit."&amp;$A994&amp;IF($C994="","","."&amp;$C994&amp;"."&amp;$B994)&amp;IF(INDEX(Variables!$D$5:$D$105,MATCH($A994,Variables!$A$5:$A$105,0))="","","."&amp;INDEX(Variables!$D$5:$D$105,MATCH($A994,Variables!$A$5:$A$105,0)))&amp;"."&amp;AF$5</f>
        <v/>
      </c>
      <c r="AG994" s="38">
        <f>AG967+AG976+AG985</f>
        <v/>
      </c>
      <c r="AH994" s="37">
        <f>AH967+AH976+AH985</f>
        <v/>
      </c>
      <c r="AI994" s="37">
        <f>AI967+AI976+AI985</f>
        <v/>
      </c>
      <c r="AJ994" s="37">
        <f>AJ967+AJ976+AJ985</f>
        <v/>
      </c>
      <c r="AK994" s="37">
        <f>AK967+AK976+AK985</f>
        <v/>
      </c>
      <c r="AL994" s="37">
        <f>AL967+AL976+AL985</f>
        <v/>
      </c>
      <c r="AM994" s="37">
        <f>AM967+AM976+AM985</f>
        <v/>
      </c>
      <c r="AN994" s="37">
        <f>AN967+AN976+AN985</f>
        <v/>
      </c>
      <c r="AO994" s="37">
        <f>AO967+AO976+AO985</f>
        <v/>
      </c>
      <c r="AP994" s="37">
        <f>AP967+AP976+AP985</f>
        <v/>
      </c>
      <c r="AQ994" s="37">
        <f>AQ967+AQ976+AQ985</f>
        <v/>
      </c>
      <c r="AR994" s="37">
        <f>AR967+AR976+AR985</f>
        <v/>
      </c>
      <c r="AS994" s="37">
        <f>AS967+AS976+AS985</f>
        <v/>
      </c>
      <c r="AT994" s="37">
        <f>AT967+AT976+AT985</f>
        <v/>
      </c>
      <c r="AU994" s="37">
        <f>AU967+AU976+AU985</f>
        <v/>
      </c>
      <c r="AV994" s="37">
        <f>AV967+AV976+AV985</f>
        <v/>
      </c>
      <c r="AW994" s="37">
        <f>AW967+AW976+AW985</f>
        <v/>
      </c>
      <c r="AX994" s="37">
        <f>AX967+AX976+AX985</f>
        <v/>
      </c>
      <c r="AY994" s="40">
        <f>NEWPOLICY(AY967,AY976,AY985)</f>
        <v/>
      </c>
    </row>
    <row r="995" hidden="1" outlineLevel="2">
      <c r="A995" s="14" t="inlineStr">
        <is>
          <t>nce</t>
        </is>
      </c>
      <c r="B995" s="14" t="inlineStr">
        <is>
          <t>nga</t>
        </is>
      </c>
      <c r="C995" s="14" t="inlineStr">
        <is>
          <t>srv</t>
        </is>
      </c>
      <c r="D995" s="36" t="n"/>
      <c r="E995" s="36" t="n"/>
      <c r="F995" s="36" t="n"/>
      <c r="G995" s="36" t="n"/>
      <c r="H995" s="14">
        <f>INDEX(Variables!$B$5:$B$105,MATCH($A995,Variables!$A$5:$A$105,0))&amp;IF($C995="",""," | "&amp;INDEX(Mapping!$B$5:$B$26,MATCH($C995,Mapping!$A$5:$A$26,0))&amp;" | "&amp;INDEX(Mapping!$B$30:$B$41,MATCH($B995,Mapping!$A$30:$A$41,0)))</f>
        <v/>
      </c>
      <c r="I995" s="14">
        <f>INDEX(Variables!$C$5:$C$105,MATCH($A995,Variables!$A$5:$A$105,0))</f>
        <v/>
      </c>
      <c r="J995" s="14">
        <f>INDEX(Variables!$E$5:$E$105,MATCH($A995,Variables!$A$5:$A$105,0))</f>
        <v/>
      </c>
      <c r="K995" s="11">
        <f>LOWER(Settings!$C$4)&amp;".mit."&amp;$A995&amp;IF($C995="","","."&amp;$C995&amp;"."&amp;$B995)&amp;IF(INDEX(Variables!$D$5:$D$105,MATCH($A995,Variables!$A$5:$A$105,0))="","","."&amp;INDEX(Variables!$D$5:$D$105,MATCH($A995,Variables!$A$5:$A$105,0)))&amp;"."&amp;K$5</f>
        <v/>
      </c>
      <c r="L995" s="38">
        <f>L968+L977+L986</f>
        <v/>
      </c>
      <c r="M995" s="37">
        <f>M968+M977+M986</f>
        <v/>
      </c>
      <c r="N995" s="37">
        <f>N968+N977+N986</f>
        <v/>
      </c>
      <c r="O995" s="37">
        <f>O968+O977+O986</f>
        <v/>
      </c>
      <c r="P995" s="37">
        <f>P968+P977+P986</f>
        <v/>
      </c>
      <c r="Q995" s="37">
        <f>Q968+Q977+Q986</f>
        <v/>
      </c>
      <c r="R995" s="37">
        <f>R968+R977+R986</f>
        <v/>
      </c>
      <c r="S995" s="37">
        <f>S968+S977+S986</f>
        <v/>
      </c>
      <c r="T995" s="37">
        <f>T968+T977+T986</f>
        <v/>
      </c>
      <c r="U995" s="37">
        <f>U968+U977+U986</f>
        <v/>
      </c>
      <c r="V995" s="37">
        <f>V968+V977+V986</f>
        <v/>
      </c>
      <c r="W995" s="37">
        <f>W968+W977+W986</f>
        <v/>
      </c>
      <c r="X995" s="37">
        <f>X968+X977+X986</f>
        <v/>
      </c>
      <c r="Y995" s="37">
        <f>Y968+Y977+Y986</f>
        <v/>
      </c>
      <c r="Z995" s="37">
        <f>Z968+Z977+Z986</f>
        <v/>
      </c>
      <c r="AA995" s="37">
        <f>AA968+AA977+AA986</f>
        <v/>
      </c>
      <c r="AB995" s="37">
        <f>AB968+AB977+AB986</f>
        <v/>
      </c>
      <c r="AC995" s="37">
        <f>AC968+AC977+AC986</f>
        <v/>
      </c>
      <c r="AD995" s="40">
        <f>NEWPOLICY(AD968,AD977,AD986)</f>
        <v/>
      </c>
      <c r="AF995" s="11">
        <f>LOWER(Settings!$C$4)&amp;".mit."&amp;$A995&amp;IF($C995="","","."&amp;$C995&amp;"."&amp;$B995)&amp;IF(INDEX(Variables!$D$5:$D$105,MATCH($A995,Variables!$A$5:$A$105,0))="","","."&amp;INDEX(Variables!$D$5:$D$105,MATCH($A995,Variables!$A$5:$A$105,0)))&amp;"."&amp;AF$5</f>
        <v/>
      </c>
      <c r="AG995" s="38">
        <f>AG968+AG977+AG986</f>
        <v/>
      </c>
      <c r="AH995" s="37">
        <f>AH968+AH977+AH986</f>
        <v/>
      </c>
      <c r="AI995" s="37">
        <f>AI968+AI977+AI986</f>
        <v/>
      </c>
      <c r="AJ995" s="37">
        <f>AJ968+AJ977+AJ986</f>
        <v/>
      </c>
      <c r="AK995" s="37">
        <f>AK968+AK977+AK986</f>
        <v/>
      </c>
      <c r="AL995" s="37">
        <f>AL968+AL977+AL986</f>
        <v/>
      </c>
      <c r="AM995" s="37">
        <f>AM968+AM977+AM986</f>
        <v/>
      </c>
      <c r="AN995" s="37">
        <f>AN968+AN977+AN986</f>
        <v/>
      </c>
      <c r="AO995" s="37">
        <f>AO968+AO977+AO986</f>
        <v/>
      </c>
      <c r="AP995" s="37">
        <f>AP968+AP977+AP986</f>
        <v/>
      </c>
      <c r="AQ995" s="37">
        <f>AQ968+AQ977+AQ986</f>
        <v/>
      </c>
      <c r="AR995" s="37">
        <f>AR968+AR977+AR986</f>
        <v/>
      </c>
      <c r="AS995" s="37">
        <f>AS968+AS977+AS986</f>
        <v/>
      </c>
      <c r="AT995" s="37">
        <f>AT968+AT977+AT986</f>
        <v/>
      </c>
      <c r="AU995" s="37">
        <f>AU968+AU977+AU986</f>
        <v/>
      </c>
      <c r="AV995" s="37">
        <f>AV968+AV977+AV986</f>
        <v/>
      </c>
      <c r="AW995" s="37">
        <f>AW968+AW977+AW986</f>
        <v/>
      </c>
      <c r="AX995" s="37">
        <f>AX968+AX977+AX986</f>
        <v/>
      </c>
      <c r="AY995" s="40">
        <f>NEWPOLICY(AY968,AY977,AY986)</f>
        <v/>
      </c>
    </row>
    <row r="996" hidden="1" outlineLevel="2">
      <c r="A996" s="14" t="inlineStr">
        <is>
          <t>nce</t>
        </is>
      </c>
      <c r="B996" s="14" t="inlineStr">
        <is>
          <t>gso</t>
        </is>
      </c>
      <c r="C996" s="14" t="inlineStr">
        <is>
          <t>srv</t>
        </is>
      </c>
      <c r="D996" s="36" t="n"/>
      <c r="E996" s="36" t="n"/>
      <c r="F996" s="36" t="n"/>
      <c r="G996" s="36" t="n"/>
      <c r="H996" s="14">
        <f>INDEX(Variables!$B$5:$B$105,MATCH($A996,Variables!$A$5:$A$105,0))&amp;IF($C996="",""," | "&amp;INDEX(Mapping!$B$5:$B$26,MATCH($C996,Mapping!$A$5:$A$26,0))&amp;" | "&amp;INDEX(Mapping!$B$30:$B$41,MATCH($B996,Mapping!$A$30:$A$41,0)))</f>
        <v/>
      </c>
      <c r="I996" s="14">
        <f>INDEX(Variables!$C$5:$C$105,MATCH($A996,Variables!$A$5:$A$105,0))</f>
        <v/>
      </c>
      <c r="J996" s="14">
        <f>INDEX(Variables!$E$5:$E$105,MATCH($A996,Variables!$A$5:$A$105,0))</f>
        <v/>
      </c>
      <c r="K996" s="11">
        <f>LOWER(Settings!$C$4)&amp;".mit."&amp;$A996&amp;IF($C996="","","."&amp;$C996&amp;"."&amp;$B996)&amp;IF(INDEX(Variables!$D$5:$D$105,MATCH($A996,Variables!$A$5:$A$105,0))="","","."&amp;INDEX(Variables!$D$5:$D$105,MATCH($A996,Variables!$A$5:$A$105,0)))&amp;"."&amp;K$5</f>
        <v/>
      </c>
      <c r="L996" s="38">
        <f>L969+L978+L987</f>
        <v/>
      </c>
      <c r="M996" s="37">
        <f>M969+M978+M987</f>
        <v/>
      </c>
      <c r="N996" s="37">
        <f>N969+N978+N987</f>
        <v/>
      </c>
      <c r="O996" s="37">
        <f>O969+O978+O987</f>
        <v/>
      </c>
      <c r="P996" s="37">
        <f>P969+P978+P987</f>
        <v/>
      </c>
      <c r="Q996" s="37">
        <f>Q969+Q978+Q987</f>
        <v/>
      </c>
      <c r="R996" s="37">
        <f>R969+R978+R987</f>
        <v/>
      </c>
      <c r="S996" s="37">
        <f>S969+S978+S987</f>
        <v/>
      </c>
      <c r="T996" s="37">
        <f>T969+T978+T987</f>
        <v/>
      </c>
      <c r="U996" s="37">
        <f>U969+U978+U987</f>
        <v/>
      </c>
      <c r="V996" s="37">
        <f>V969+V978+V987</f>
        <v/>
      </c>
      <c r="W996" s="37">
        <f>W969+W978+W987</f>
        <v/>
      </c>
      <c r="X996" s="37">
        <f>X969+X978+X987</f>
        <v/>
      </c>
      <c r="Y996" s="37">
        <f>Y969+Y978+Y987</f>
        <v/>
      </c>
      <c r="Z996" s="37">
        <f>Z969+Z978+Z987</f>
        <v/>
      </c>
      <c r="AA996" s="37">
        <f>AA969+AA978+AA987</f>
        <v/>
      </c>
      <c r="AB996" s="37">
        <f>AB969+AB978+AB987</f>
        <v/>
      </c>
      <c r="AC996" s="37">
        <f>AC969+AC978+AC987</f>
        <v/>
      </c>
      <c r="AD996" s="40">
        <f>NEWPOLICY(AD969,AD978,AD987)</f>
        <v/>
      </c>
      <c r="AF996" s="11">
        <f>LOWER(Settings!$C$4)&amp;".mit."&amp;$A996&amp;IF($C996="","","."&amp;$C996&amp;"."&amp;$B996)&amp;IF(INDEX(Variables!$D$5:$D$105,MATCH($A996,Variables!$A$5:$A$105,0))="","","."&amp;INDEX(Variables!$D$5:$D$105,MATCH($A996,Variables!$A$5:$A$105,0)))&amp;"."&amp;AF$5</f>
        <v/>
      </c>
      <c r="AG996" s="38">
        <f>AG969+AG978+AG987</f>
        <v/>
      </c>
      <c r="AH996" s="37">
        <f>AH969+AH978+AH987</f>
        <v/>
      </c>
      <c r="AI996" s="37">
        <f>AI969+AI978+AI987</f>
        <v/>
      </c>
      <c r="AJ996" s="37">
        <f>AJ969+AJ978+AJ987</f>
        <v/>
      </c>
      <c r="AK996" s="37">
        <f>AK969+AK978+AK987</f>
        <v/>
      </c>
      <c r="AL996" s="37">
        <f>AL969+AL978+AL987</f>
        <v/>
      </c>
      <c r="AM996" s="37">
        <f>AM969+AM978+AM987</f>
        <v/>
      </c>
      <c r="AN996" s="37">
        <f>AN969+AN978+AN987</f>
        <v/>
      </c>
      <c r="AO996" s="37">
        <f>AO969+AO978+AO987</f>
        <v/>
      </c>
      <c r="AP996" s="37">
        <f>AP969+AP978+AP987</f>
        <v/>
      </c>
      <c r="AQ996" s="37">
        <f>AQ969+AQ978+AQ987</f>
        <v/>
      </c>
      <c r="AR996" s="37">
        <f>AR969+AR978+AR987</f>
        <v/>
      </c>
      <c r="AS996" s="37">
        <f>AS969+AS978+AS987</f>
        <v/>
      </c>
      <c r="AT996" s="37">
        <f>AT969+AT978+AT987</f>
        <v/>
      </c>
      <c r="AU996" s="37">
        <f>AU969+AU978+AU987</f>
        <v/>
      </c>
      <c r="AV996" s="37">
        <f>AV969+AV978+AV987</f>
        <v/>
      </c>
      <c r="AW996" s="37">
        <f>AW969+AW978+AW987</f>
        <v/>
      </c>
      <c r="AX996" s="37">
        <f>AX969+AX978+AX987</f>
        <v/>
      </c>
      <c r="AY996" s="40">
        <f>NEWPOLICY(AY969,AY978,AY987)</f>
        <v/>
      </c>
    </row>
    <row r="997" hidden="1" outlineLevel="2">
      <c r="A997" s="14" t="inlineStr">
        <is>
          <t>nce</t>
        </is>
      </c>
      <c r="B997" s="14" t="inlineStr">
        <is>
          <t>die</t>
        </is>
      </c>
      <c r="C997" s="14" t="inlineStr">
        <is>
          <t>srv</t>
        </is>
      </c>
      <c r="D997" s="36" t="n"/>
      <c r="E997" s="36" t="n"/>
      <c r="F997" s="36" t="n"/>
      <c r="G997" s="36" t="n"/>
      <c r="H997" s="14">
        <f>INDEX(Variables!$B$5:$B$105,MATCH($A997,Variables!$A$5:$A$105,0))&amp;IF($C997="",""," | "&amp;INDEX(Mapping!$B$5:$B$26,MATCH($C997,Mapping!$A$5:$A$26,0))&amp;" | "&amp;INDEX(Mapping!$B$30:$B$41,MATCH($B997,Mapping!$A$30:$A$41,0)))</f>
        <v/>
      </c>
      <c r="I997" s="14">
        <f>INDEX(Variables!$C$5:$C$105,MATCH($A997,Variables!$A$5:$A$105,0))</f>
        <v/>
      </c>
      <c r="J997" s="14">
        <f>INDEX(Variables!$E$5:$E$105,MATCH($A997,Variables!$A$5:$A$105,0))</f>
        <v/>
      </c>
      <c r="K997" s="11">
        <f>LOWER(Settings!$C$4)&amp;".mit."&amp;$A997&amp;IF($C997="","","."&amp;$C997&amp;"."&amp;$B997)&amp;IF(INDEX(Variables!$D$5:$D$105,MATCH($A997,Variables!$A$5:$A$105,0))="","","."&amp;INDEX(Variables!$D$5:$D$105,MATCH($A997,Variables!$A$5:$A$105,0)))&amp;"."&amp;K$5</f>
        <v/>
      </c>
      <c r="L997" s="38">
        <f>L970+L979+L988</f>
        <v/>
      </c>
      <c r="M997" s="37">
        <f>M970+M979+M988</f>
        <v/>
      </c>
      <c r="N997" s="37">
        <f>N970+N979+N988</f>
        <v/>
      </c>
      <c r="O997" s="37">
        <f>O970+O979+O988</f>
        <v/>
      </c>
      <c r="P997" s="37">
        <f>P970+P979+P988</f>
        <v/>
      </c>
      <c r="Q997" s="37">
        <f>Q970+Q979+Q988</f>
        <v/>
      </c>
      <c r="R997" s="37">
        <f>R970+R979+R988</f>
        <v/>
      </c>
      <c r="S997" s="37">
        <f>S970+S979+S988</f>
        <v/>
      </c>
      <c r="T997" s="37">
        <f>T970+T979+T988</f>
        <v/>
      </c>
      <c r="U997" s="37">
        <f>U970+U979+U988</f>
        <v/>
      </c>
      <c r="V997" s="37">
        <f>V970+V979+V988</f>
        <v/>
      </c>
      <c r="W997" s="37">
        <f>W970+W979+W988</f>
        <v/>
      </c>
      <c r="X997" s="37">
        <f>X970+X979+X988</f>
        <v/>
      </c>
      <c r="Y997" s="37">
        <f>Y970+Y979+Y988</f>
        <v/>
      </c>
      <c r="Z997" s="37">
        <f>Z970+Z979+Z988</f>
        <v/>
      </c>
      <c r="AA997" s="37">
        <f>AA970+AA979+AA988</f>
        <v/>
      </c>
      <c r="AB997" s="37">
        <f>AB970+AB979+AB988</f>
        <v/>
      </c>
      <c r="AC997" s="37">
        <f>AC970+AC979+AC988</f>
        <v/>
      </c>
      <c r="AD997" s="40">
        <f>NEWPOLICY(AD970,AD979,AD988)</f>
        <v/>
      </c>
      <c r="AF997" s="11">
        <f>LOWER(Settings!$C$4)&amp;".mit."&amp;$A997&amp;IF($C997="","","."&amp;$C997&amp;"."&amp;$B997)&amp;IF(INDEX(Variables!$D$5:$D$105,MATCH($A997,Variables!$A$5:$A$105,0))="","","."&amp;INDEX(Variables!$D$5:$D$105,MATCH($A997,Variables!$A$5:$A$105,0)))&amp;"."&amp;AF$5</f>
        <v/>
      </c>
      <c r="AG997" s="38">
        <f>AG970+AG979+AG988</f>
        <v/>
      </c>
      <c r="AH997" s="37">
        <f>AH970+AH979+AH988</f>
        <v/>
      </c>
      <c r="AI997" s="37">
        <f>AI970+AI979+AI988</f>
        <v/>
      </c>
      <c r="AJ997" s="37">
        <f>AJ970+AJ979+AJ988</f>
        <v/>
      </c>
      <c r="AK997" s="37">
        <f>AK970+AK979+AK988</f>
        <v/>
      </c>
      <c r="AL997" s="37">
        <f>AL970+AL979+AL988</f>
        <v/>
      </c>
      <c r="AM997" s="37">
        <f>AM970+AM979+AM988</f>
        <v/>
      </c>
      <c r="AN997" s="37">
        <f>AN970+AN979+AN988</f>
        <v/>
      </c>
      <c r="AO997" s="37">
        <f>AO970+AO979+AO988</f>
        <v/>
      </c>
      <c r="AP997" s="37">
        <f>AP970+AP979+AP988</f>
        <v/>
      </c>
      <c r="AQ997" s="37">
        <f>AQ970+AQ979+AQ988</f>
        <v/>
      </c>
      <c r="AR997" s="37">
        <f>AR970+AR979+AR988</f>
        <v/>
      </c>
      <c r="AS997" s="37">
        <f>AS970+AS979+AS988</f>
        <v/>
      </c>
      <c r="AT997" s="37">
        <f>AT970+AT979+AT988</f>
        <v/>
      </c>
      <c r="AU997" s="37">
        <f>AU970+AU979+AU988</f>
        <v/>
      </c>
      <c r="AV997" s="37">
        <f>AV970+AV979+AV988</f>
        <v/>
      </c>
      <c r="AW997" s="37">
        <f>AW970+AW979+AW988</f>
        <v/>
      </c>
      <c r="AX997" s="37">
        <f>AX970+AX979+AX988</f>
        <v/>
      </c>
      <c r="AY997" s="40">
        <f>NEWPOLICY(AY970,AY979,AY988)</f>
        <v/>
      </c>
    </row>
    <row r="998" hidden="1" outlineLevel="2">
      <c r="A998" s="14" t="inlineStr">
        <is>
          <t>nce</t>
        </is>
      </c>
      <c r="B998" s="14" t="inlineStr">
        <is>
          <t>lpg</t>
        </is>
      </c>
      <c r="C998" s="14" t="inlineStr">
        <is>
          <t>srv</t>
        </is>
      </c>
      <c r="D998" s="36" t="n"/>
      <c r="E998" s="36" t="n"/>
      <c r="F998" s="36" t="n"/>
      <c r="G998" s="36" t="n"/>
      <c r="H998" s="14">
        <f>INDEX(Variables!$B$5:$B$105,MATCH($A998,Variables!$A$5:$A$105,0))&amp;IF($C998="",""," | "&amp;INDEX(Mapping!$B$5:$B$26,MATCH($C998,Mapping!$A$5:$A$26,0))&amp;" | "&amp;INDEX(Mapping!$B$30:$B$41,MATCH($B998,Mapping!$A$30:$A$41,0)))</f>
        <v/>
      </c>
      <c r="I998" s="14">
        <f>INDEX(Variables!$C$5:$C$105,MATCH($A998,Variables!$A$5:$A$105,0))</f>
        <v/>
      </c>
      <c r="J998" s="14">
        <f>INDEX(Variables!$E$5:$E$105,MATCH($A998,Variables!$A$5:$A$105,0))</f>
        <v/>
      </c>
      <c r="K998" s="11">
        <f>LOWER(Settings!$C$4)&amp;".mit."&amp;$A998&amp;IF($C998="","","."&amp;$C998&amp;"."&amp;$B998)&amp;IF(INDEX(Variables!$D$5:$D$105,MATCH($A998,Variables!$A$5:$A$105,0))="","","."&amp;INDEX(Variables!$D$5:$D$105,MATCH($A998,Variables!$A$5:$A$105,0)))&amp;"."&amp;K$5</f>
        <v/>
      </c>
      <c r="L998" s="38">
        <f>L971+L980+L989</f>
        <v/>
      </c>
      <c r="M998" s="37">
        <f>M971+M980+M989</f>
        <v/>
      </c>
      <c r="N998" s="37">
        <f>N971+N980+N989</f>
        <v/>
      </c>
      <c r="O998" s="37">
        <f>O971+O980+O989</f>
        <v/>
      </c>
      <c r="P998" s="37">
        <f>P971+P980+P989</f>
        <v/>
      </c>
      <c r="Q998" s="37">
        <f>Q971+Q980+Q989</f>
        <v/>
      </c>
      <c r="R998" s="37">
        <f>R971+R980+R989</f>
        <v/>
      </c>
      <c r="S998" s="37">
        <f>S971+S980+S989</f>
        <v/>
      </c>
      <c r="T998" s="37">
        <f>T971+T980+T989</f>
        <v/>
      </c>
      <c r="U998" s="37">
        <f>U971+U980+U989</f>
        <v/>
      </c>
      <c r="V998" s="37">
        <f>V971+V980+V989</f>
        <v/>
      </c>
      <c r="W998" s="37">
        <f>W971+W980+W989</f>
        <v/>
      </c>
      <c r="X998" s="37">
        <f>X971+X980+X989</f>
        <v/>
      </c>
      <c r="Y998" s="37">
        <f>Y971+Y980+Y989</f>
        <v/>
      </c>
      <c r="Z998" s="37">
        <f>Z971+Z980+Z989</f>
        <v/>
      </c>
      <c r="AA998" s="37">
        <f>AA971+AA980+AA989</f>
        <v/>
      </c>
      <c r="AB998" s="37">
        <f>AB971+AB980+AB989</f>
        <v/>
      </c>
      <c r="AC998" s="37">
        <f>AC971+AC980+AC989</f>
        <v/>
      </c>
      <c r="AD998" s="40">
        <f>NEWPOLICY(AD971,AD980,AD989)</f>
        <v/>
      </c>
      <c r="AF998" s="11">
        <f>LOWER(Settings!$C$4)&amp;".mit."&amp;$A998&amp;IF($C998="","","."&amp;$C998&amp;"."&amp;$B998)&amp;IF(INDEX(Variables!$D$5:$D$105,MATCH($A998,Variables!$A$5:$A$105,0))="","","."&amp;INDEX(Variables!$D$5:$D$105,MATCH($A998,Variables!$A$5:$A$105,0)))&amp;"."&amp;AF$5</f>
        <v/>
      </c>
      <c r="AG998" s="38">
        <f>AG971+AG980+AG989</f>
        <v/>
      </c>
      <c r="AH998" s="37">
        <f>AH971+AH980+AH989</f>
        <v/>
      </c>
      <c r="AI998" s="37">
        <f>AI971+AI980+AI989</f>
        <v/>
      </c>
      <c r="AJ998" s="37">
        <f>AJ971+AJ980+AJ989</f>
        <v/>
      </c>
      <c r="AK998" s="37">
        <f>AK971+AK980+AK989</f>
        <v/>
      </c>
      <c r="AL998" s="37">
        <f>AL971+AL980+AL989</f>
        <v/>
      </c>
      <c r="AM998" s="37">
        <f>AM971+AM980+AM989</f>
        <v/>
      </c>
      <c r="AN998" s="37">
        <f>AN971+AN980+AN989</f>
        <v/>
      </c>
      <c r="AO998" s="37">
        <f>AO971+AO980+AO989</f>
        <v/>
      </c>
      <c r="AP998" s="37">
        <f>AP971+AP980+AP989</f>
        <v/>
      </c>
      <c r="AQ998" s="37">
        <f>AQ971+AQ980+AQ989</f>
        <v/>
      </c>
      <c r="AR998" s="37">
        <f>AR971+AR980+AR989</f>
        <v/>
      </c>
      <c r="AS998" s="37">
        <f>AS971+AS980+AS989</f>
        <v/>
      </c>
      <c r="AT998" s="37">
        <f>AT971+AT980+AT989</f>
        <v/>
      </c>
      <c r="AU998" s="37">
        <f>AU971+AU980+AU989</f>
        <v/>
      </c>
      <c r="AV998" s="37">
        <f>AV971+AV980+AV989</f>
        <v/>
      </c>
      <c r="AW998" s="37">
        <f>AW971+AW980+AW989</f>
        <v/>
      </c>
      <c r="AX998" s="37">
        <f>AX971+AX980+AX989</f>
        <v/>
      </c>
      <c r="AY998" s="40">
        <f>NEWPOLICY(AY971,AY980,AY989)</f>
        <v/>
      </c>
    </row>
    <row r="999" hidden="1" outlineLevel="2">
      <c r="A999" s="14" t="inlineStr">
        <is>
          <t>nce</t>
        </is>
      </c>
      <c r="B999" s="14" t="inlineStr">
        <is>
          <t>ker</t>
        </is>
      </c>
      <c r="C999" s="14" t="inlineStr">
        <is>
          <t>srv</t>
        </is>
      </c>
      <c r="D999" s="36" t="n"/>
      <c r="E999" s="36" t="n"/>
      <c r="F999" s="36" t="n"/>
      <c r="G999" s="36" t="n"/>
      <c r="H999" s="14">
        <f>INDEX(Variables!$B$5:$B$105,MATCH($A999,Variables!$A$5:$A$105,0))&amp;IF($C999="",""," | "&amp;INDEX(Mapping!$B$5:$B$26,MATCH($C999,Mapping!$A$5:$A$26,0))&amp;" | "&amp;INDEX(Mapping!$B$30:$B$41,MATCH($B999,Mapping!$A$30:$A$41,0)))</f>
        <v/>
      </c>
      <c r="I999" s="14">
        <f>INDEX(Variables!$C$5:$C$105,MATCH($A999,Variables!$A$5:$A$105,0))</f>
        <v/>
      </c>
      <c r="J999" s="14">
        <f>INDEX(Variables!$E$5:$E$105,MATCH($A999,Variables!$A$5:$A$105,0))</f>
        <v/>
      </c>
      <c r="K999" s="11">
        <f>LOWER(Settings!$C$4)&amp;".mit."&amp;$A999&amp;IF($C999="","","."&amp;$C999&amp;"."&amp;$B999)&amp;IF(INDEX(Variables!$D$5:$D$105,MATCH($A999,Variables!$A$5:$A$105,0))="","","."&amp;INDEX(Variables!$D$5:$D$105,MATCH($A999,Variables!$A$5:$A$105,0)))&amp;"."&amp;K$5</f>
        <v/>
      </c>
      <c r="L999" s="38">
        <f>L972+L981+L990</f>
        <v/>
      </c>
      <c r="M999" s="37">
        <f>M972+M981+M990</f>
        <v/>
      </c>
      <c r="N999" s="37">
        <f>N972+N981+N990</f>
        <v/>
      </c>
      <c r="O999" s="37">
        <f>O972+O981+O990</f>
        <v/>
      </c>
      <c r="P999" s="37">
        <f>P972+P981+P990</f>
        <v/>
      </c>
      <c r="Q999" s="37">
        <f>Q972+Q981+Q990</f>
        <v/>
      </c>
      <c r="R999" s="37">
        <f>R972+R981+R990</f>
        <v/>
      </c>
      <c r="S999" s="37">
        <f>S972+S981+S990</f>
        <v/>
      </c>
      <c r="T999" s="37">
        <f>T972+T981+T990</f>
        <v/>
      </c>
      <c r="U999" s="37">
        <f>U972+U981+U990</f>
        <v/>
      </c>
      <c r="V999" s="37">
        <f>V972+V981+V990</f>
        <v/>
      </c>
      <c r="W999" s="37">
        <f>W972+W981+W990</f>
        <v/>
      </c>
      <c r="X999" s="37">
        <f>X972+X981+X990</f>
        <v/>
      </c>
      <c r="Y999" s="37">
        <f>Y972+Y981+Y990</f>
        <v/>
      </c>
      <c r="Z999" s="37">
        <f>Z972+Z981+Z990</f>
        <v/>
      </c>
      <c r="AA999" s="37">
        <f>AA972+AA981+AA990</f>
        <v/>
      </c>
      <c r="AB999" s="37">
        <f>AB972+AB981+AB990</f>
        <v/>
      </c>
      <c r="AC999" s="37">
        <f>AC972+AC981+AC990</f>
        <v/>
      </c>
      <c r="AD999" s="40">
        <f>NEWPOLICY(AD972,AD981,AD990)</f>
        <v/>
      </c>
      <c r="AF999" s="11">
        <f>LOWER(Settings!$C$4)&amp;".mit."&amp;$A999&amp;IF($C999="","","."&amp;$C999&amp;"."&amp;$B999)&amp;IF(INDEX(Variables!$D$5:$D$105,MATCH($A999,Variables!$A$5:$A$105,0))="","","."&amp;INDEX(Variables!$D$5:$D$105,MATCH($A999,Variables!$A$5:$A$105,0)))&amp;"."&amp;AF$5</f>
        <v/>
      </c>
      <c r="AG999" s="38">
        <f>AG972+AG981+AG990</f>
        <v/>
      </c>
      <c r="AH999" s="37">
        <f>AH972+AH981+AH990</f>
        <v/>
      </c>
      <c r="AI999" s="37">
        <f>AI972+AI981+AI990</f>
        <v/>
      </c>
      <c r="AJ999" s="37">
        <f>AJ972+AJ981+AJ990</f>
        <v/>
      </c>
      <c r="AK999" s="37">
        <f>AK972+AK981+AK990</f>
        <v/>
      </c>
      <c r="AL999" s="37">
        <f>AL972+AL981+AL990</f>
        <v/>
      </c>
      <c r="AM999" s="37">
        <f>AM972+AM981+AM990</f>
        <v/>
      </c>
      <c r="AN999" s="37">
        <f>AN972+AN981+AN990</f>
        <v/>
      </c>
      <c r="AO999" s="37">
        <f>AO972+AO981+AO990</f>
        <v/>
      </c>
      <c r="AP999" s="37">
        <f>AP972+AP981+AP990</f>
        <v/>
      </c>
      <c r="AQ999" s="37">
        <f>AQ972+AQ981+AQ990</f>
        <v/>
      </c>
      <c r="AR999" s="37">
        <f>AR972+AR981+AR990</f>
        <v/>
      </c>
      <c r="AS999" s="37">
        <f>AS972+AS981+AS990</f>
        <v/>
      </c>
      <c r="AT999" s="37">
        <f>AT972+AT981+AT990</f>
        <v/>
      </c>
      <c r="AU999" s="37">
        <f>AU972+AU981+AU990</f>
        <v/>
      </c>
      <c r="AV999" s="37">
        <f>AV972+AV981+AV990</f>
        <v/>
      </c>
      <c r="AW999" s="37">
        <f>AW972+AW981+AW990</f>
        <v/>
      </c>
      <c r="AX999" s="37">
        <f>AX972+AX981+AX990</f>
        <v/>
      </c>
      <c r="AY999" s="40">
        <f>NEWPOLICY(AY972,AY981,AY990)</f>
        <v/>
      </c>
    </row>
    <row r="1000" hidden="1" outlineLevel="2">
      <c r="A1000" s="14" t="inlineStr">
        <is>
          <t>nce</t>
        </is>
      </c>
      <c r="B1000" s="14" t="inlineStr">
        <is>
          <t>oop</t>
        </is>
      </c>
      <c r="C1000" s="14" t="inlineStr">
        <is>
          <t>srv</t>
        </is>
      </c>
      <c r="D1000" s="36" t="n"/>
      <c r="E1000" s="36" t="n"/>
      <c r="F1000" s="36" t="n"/>
      <c r="G1000" s="36" t="n"/>
      <c r="H1000" s="14">
        <f>INDEX(Variables!$B$5:$B$105,MATCH($A1000,Variables!$A$5:$A$105,0))&amp;IF($C1000="",""," | "&amp;INDEX(Mapping!$B$5:$B$26,MATCH($C1000,Mapping!$A$5:$A$26,0))&amp;" | "&amp;INDEX(Mapping!$B$30:$B$41,MATCH($B1000,Mapping!$A$30:$A$41,0)))</f>
        <v/>
      </c>
      <c r="I1000" s="14">
        <f>INDEX(Variables!$C$5:$C$105,MATCH($A1000,Variables!$A$5:$A$105,0))</f>
        <v/>
      </c>
      <c r="J1000" s="14">
        <f>INDEX(Variables!$E$5:$E$105,MATCH($A1000,Variables!$A$5:$A$105,0))</f>
        <v/>
      </c>
      <c r="K1000" s="11">
        <f>LOWER(Settings!$C$4)&amp;".mit."&amp;$A1000&amp;IF($C1000="","","."&amp;$C1000&amp;"."&amp;$B1000)&amp;IF(INDEX(Variables!$D$5:$D$105,MATCH($A1000,Variables!$A$5:$A$105,0))="","","."&amp;INDEX(Variables!$D$5:$D$105,MATCH($A1000,Variables!$A$5:$A$105,0)))&amp;"."&amp;K$5</f>
        <v/>
      </c>
      <c r="L1000" s="38">
        <f>L973+L982+L991</f>
        <v/>
      </c>
      <c r="M1000" s="37">
        <f>M973+M982+M991</f>
        <v/>
      </c>
      <c r="N1000" s="37">
        <f>N973+N982+N991</f>
        <v/>
      </c>
      <c r="O1000" s="37">
        <f>O973+O982+O991</f>
        <v/>
      </c>
      <c r="P1000" s="37">
        <f>P973+P982+P991</f>
        <v/>
      </c>
      <c r="Q1000" s="37">
        <f>Q973+Q982+Q991</f>
        <v/>
      </c>
      <c r="R1000" s="37">
        <f>R973+R982+R991</f>
        <v/>
      </c>
      <c r="S1000" s="37">
        <f>S973+S982+S991</f>
        <v/>
      </c>
      <c r="T1000" s="37">
        <f>T973+T982+T991</f>
        <v/>
      </c>
      <c r="U1000" s="37">
        <f>U973+U982+U991</f>
        <v/>
      </c>
      <c r="V1000" s="37">
        <f>V973+V982+V991</f>
        <v/>
      </c>
      <c r="W1000" s="37">
        <f>W973+W982+W991</f>
        <v/>
      </c>
      <c r="X1000" s="37">
        <f>X973+X982+X991</f>
        <v/>
      </c>
      <c r="Y1000" s="37">
        <f>Y973+Y982+Y991</f>
        <v/>
      </c>
      <c r="Z1000" s="37">
        <f>Z973+Z982+Z991</f>
        <v/>
      </c>
      <c r="AA1000" s="37">
        <f>AA973+AA982+AA991</f>
        <v/>
      </c>
      <c r="AB1000" s="37">
        <f>AB973+AB982+AB991</f>
        <v/>
      </c>
      <c r="AC1000" s="37">
        <f>AC973+AC982+AC991</f>
        <v/>
      </c>
      <c r="AD1000" s="40">
        <f>NEWPOLICY(AD973,AD982,AD991)</f>
        <v/>
      </c>
      <c r="AF1000" s="11">
        <f>LOWER(Settings!$C$4)&amp;".mit."&amp;$A1000&amp;IF($C1000="","","."&amp;$C1000&amp;"."&amp;$B1000)&amp;IF(INDEX(Variables!$D$5:$D$105,MATCH($A1000,Variables!$A$5:$A$105,0))="","","."&amp;INDEX(Variables!$D$5:$D$105,MATCH($A1000,Variables!$A$5:$A$105,0)))&amp;"."&amp;AF$5</f>
        <v/>
      </c>
      <c r="AG1000" s="38">
        <f>AG973+AG982+AG991</f>
        <v/>
      </c>
      <c r="AH1000" s="37">
        <f>AH973+AH982+AH991</f>
        <v/>
      </c>
      <c r="AI1000" s="37">
        <f>AI973+AI982+AI991</f>
        <v/>
      </c>
      <c r="AJ1000" s="37">
        <f>AJ973+AJ982+AJ991</f>
        <v/>
      </c>
      <c r="AK1000" s="37">
        <f>AK973+AK982+AK991</f>
        <v/>
      </c>
      <c r="AL1000" s="37">
        <f>AL973+AL982+AL991</f>
        <v/>
      </c>
      <c r="AM1000" s="37">
        <f>AM973+AM982+AM991</f>
        <v/>
      </c>
      <c r="AN1000" s="37">
        <f>AN973+AN982+AN991</f>
        <v/>
      </c>
      <c r="AO1000" s="37">
        <f>AO973+AO982+AO991</f>
        <v/>
      </c>
      <c r="AP1000" s="37">
        <f>AP973+AP982+AP991</f>
        <v/>
      </c>
      <c r="AQ1000" s="37">
        <f>AQ973+AQ982+AQ991</f>
        <v/>
      </c>
      <c r="AR1000" s="37">
        <f>AR973+AR982+AR991</f>
        <v/>
      </c>
      <c r="AS1000" s="37">
        <f>AS973+AS982+AS991</f>
        <v/>
      </c>
      <c r="AT1000" s="37">
        <f>AT973+AT982+AT991</f>
        <v/>
      </c>
      <c r="AU1000" s="37">
        <f>AU973+AU982+AU991</f>
        <v/>
      </c>
      <c r="AV1000" s="37">
        <f>AV973+AV982+AV991</f>
        <v/>
      </c>
      <c r="AW1000" s="37">
        <f>AW973+AW982+AW991</f>
        <v/>
      </c>
      <c r="AX1000" s="37">
        <f>AX973+AX982+AX991</f>
        <v/>
      </c>
      <c r="AY1000" s="40">
        <f>NEWPOLICY(AY973,AY982,AY991)</f>
        <v/>
      </c>
    </row>
    <row r="1001" hidden="1" outlineLevel="2">
      <c r="A1001" s="14" t="inlineStr">
        <is>
          <t>nce</t>
        </is>
      </c>
      <c r="B1001" s="14" t="inlineStr">
        <is>
          <t>bio</t>
        </is>
      </c>
      <c r="C1001" s="14" t="inlineStr">
        <is>
          <t>srv</t>
        </is>
      </c>
      <c r="D1001" s="36" t="n"/>
      <c r="E1001" s="36" t="n"/>
      <c r="F1001" s="36" t="n"/>
      <c r="G1001" s="36" t="n"/>
      <c r="H1001" s="14">
        <f>INDEX(Variables!$B$5:$B$105,MATCH($A1001,Variables!$A$5:$A$105,0))&amp;IF($C1001="",""," | "&amp;INDEX(Mapping!$B$5:$B$26,MATCH($C1001,Mapping!$A$5:$A$26,0))&amp;" | "&amp;INDEX(Mapping!$B$30:$B$41,MATCH($B1001,Mapping!$A$30:$A$41,0)))</f>
        <v/>
      </c>
      <c r="I1001" s="14">
        <f>INDEX(Variables!$C$5:$C$105,MATCH($A1001,Variables!$A$5:$A$105,0))</f>
        <v/>
      </c>
      <c r="J1001" s="14">
        <f>INDEX(Variables!$E$5:$E$105,MATCH($A1001,Variables!$A$5:$A$105,0))</f>
        <v/>
      </c>
      <c r="K1001" s="11">
        <f>LOWER(Settings!$C$4)&amp;".mit."&amp;$A1001&amp;IF($C1001="","","."&amp;$C1001&amp;"."&amp;$B1001)&amp;IF(INDEX(Variables!$D$5:$D$105,MATCH($A1001,Variables!$A$5:$A$105,0))="","","."&amp;INDEX(Variables!$D$5:$D$105,MATCH($A1001,Variables!$A$5:$A$105,0)))&amp;"."&amp;K$5</f>
        <v/>
      </c>
      <c r="L1001" s="38">
        <f>L974+L983+L992</f>
        <v/>
      </c>
      <c r="M1001" s="37">
        <f>M974+M983+M992</f>
        <v/>
      </c>
      <c r="N1001" s="37">
        <f>N974+N983+N992</f>
        <v/>
      </c>
      <c r="O1001" s="37">
        <f>O974+O983+O992</f>
        <v/>
      </c>
      <c r="P1001" s="37">
        <f>P974+P983+P992</f>
        <v/>
      </c>
      <c r="Q1001" s="37">
        <f>Q974+Q983+Q992</f>
        <v/>
      </c>
      <c r="R1001" s="37">
        <f>R974+R983+R992</f>
        <v/>
      </c>
      <c r="S1001" s="37">
        <f>S974+S983+S992</f>
        <v/>
      </c>
      <c r="T1001" s="37">
        <f>T974+T983+T992</f>
        <v/>
      </c>
      <c r="U1001" s="37">
        <f>U974+U983+U992</f>
        <v/>
      </c>
      <c r="V1001" s="37">
        <f>V974+V983+V992</f>
        <v/>
      </c>
      <c r="W1001" s="37">
        <f>W974+W983+W992</f>
        <v/>
      </c>
      <c r="X1001" s="37">
        <f>X974+X983+X992</f>
        <v/>
      </c>
      <c r="Y1001" s="37">
        <f>Y974+Y983+Y992</f>
        <v/>
      </c>
      <c r="Z1001" s="37">
        <f>Z974+Z983+Z992</f>
        <v/>
      </c>
      <c r="AA1001" s="37">
        <f>AA974+AA983+AA992</f>
        <v/>
      </c>
      <c r="AB1001" s="37">
        <f>AB974+AB983+AB992</f>
        <v/>
      </c>
      <c r="AC1001" s="37">
        <f>AC974+AC983+AC992</f>
        <v/>
      </c>
      <c r="AD1001" s="40">
        <f>NEWPOLICY(AD974,AD983,AD992)</f>
        <v/>
      </c>
      <c r="AF1001" s="11">
        <f>LOWER(Settings!$C$4)&amp;".mit."&amp;$A1001&amp;IF($C1001="","","."&amp;$C1001&amp;"."&amp;$B1001)&amp;IF(INDEX(Variables!$D$5:$D$105,MATCH($A1001,Variables!$A$5:$A$105,0))="","","."&amp;INDEX(Variables!$D$5:$D$105,MATCH($A1001,Variables!$A$5:$A$105,0)))&amp;"."&amp;AF$5</f>
        <v/>
      </c>
      <c r="AG1001" s="38">
        <f>AG974+AG983+AG992</f>
        <v/>
      </c>
      <c r="AH1001" s="37">
        <f>AH974+AH983+AH992</f>
        <v/>
      </c>
      <c r="AI1001" s="37">
        <f>AI974+AI983+AI992</f>
        <v/>
      </c>
      <c r="AJ1001" s="37">
        <f>AJ974+AJ983+AJ992</f>
        <v/>
      </c>
      <c r="AK1001" s="37">
        <f>AK974+AK983+AK992</f>
        <v/>
      </c>
      <c r="AL1001" s="37">
        <f>AL974+AL983+AL992</f>
        <v/>
      </c>
      <c r="AM1001" s="37">
        <f>AM974+AM983+AM992</f>
        <v/>
      </c>
      <c r="AN1001" s="37">
        <f>AN974+AN983+AN992</f>
        <v/>
      </c>
      <c r="AO1001" s="37">
        <f>AO974+AO983+AO992</f>
        <v/>
      </c>
      <c r="AP1001" s="37">
        <f>AP974+AP983+AP992</f>
        <v/>
      </c>
      <c r="AQ1001" s="37">
        <f>AQ974+AQ983+AQ992</f>
        <v/>
      </c>
      <c r="AR1001" s="37">
        <f>AR974+AR983+AR992</f>
        <v/>
      </c>
      <c r="AS1001" s="37">
        <f>AS974+AS983+AS992</f>
        <v/>
      </c>
      <c r="AT1001" s="37">
        <f>AT974+AT983+AT992</f>
        <v/>
      </c>
      <c r="AU1001" s="37">
        <f>AU974+AU983+AU992</f>
        <v/>
      </c>
      <c r="AV1001" s="37">
        <f>AV974+AV983+AV992</f>
        <v/>
      </c>
      <c r="AW1001" s="37">
        <f>AW974+AW983+AW992</f>
        <v/>
      </c>
      <c r="AX1001" s="37">
        <f>AX974+AX983+AX992</f>
        <v/>
      </c>
      <c r="AY1001" s="40">
        <f>NEWPOLICY(AY974,AY983,AY992)</f>
        <v/>
      </c>
    </row>
    <row r="1002" hidden="1" outlineLevel="2"/>
    <row r="1003" hidden="1" outlineLevel="2">
      <c r="A1003" s="14" t="inlineStr">
        <is>
          <t>atp</t>
        </is>
      </c>
      <c r="B1003" s="14" t="inlineStr">
        <is>
          <t>coa</t>
        </is>
      </c>
      <c r="C1003" s="14" t="inlineStr">
        <is>
          <t>srv</t>
        </is>
      </c>
      <c r="D1003" s="37">
        <f>INDEX(Inputs!$R$5:$R$132,MATCH($B1003&amp;"|"&amp;$C1003,Inputs!$A$5:$A$132,0))</f>
        <v/>
      </c>
      <c r="E1003" s="37">
        <f>INDEX(Inputs!$S$5:$S$132,MATCH($B1003&amp;"|"&amp;$C1003,Inputs!$A$5:$A$132,0))</f>
        <v/>
      </c>
      <c r="F1003" s="36" t="n"/>
      <c r="G1003" s="36" t="n"/>
      <c r="H1003" s="14">
        <f>INDEX(Variables!$B$5:$B$105,MATCH($A1003,Variables!$A$5:$A$105,0))&amp;IF($C1003="",""," | "&amp;INDEX(Mapping!$B$5:$B$26,MATCH($C1003,Mapping!$A$5:$A$26,0))&amp;" | "&amp;INDEX(Mapping!$B$30:$B$41,MATCH($B1003,Mapping!$A$30:$A$41,0)))</f>
        <v/>
      </c>
      <c r="I1003" s="14">
        <f>INDEX(Variables!$C$5:$C$105,MATCH($A1003,Variables!$A$5:$A$105,0))</f>
        <v/>
      </c>
      <c r="J1003" s="14">
        <f>INDEX(Variables!$E$5:$E$105,MATCH($A1003,Variables!$A$5:$A$105,0))</f>
        <v/>
      </c>
      <c r="K1003" s="11">
        <f>LOWER(Settings!$C$4)&amp;".mit."&amp;$A1003&amp;IF($C1003="","","."&amp;$C1003&amp;"."&amp;$B1003)&amp;IF(INDEX(Variables!$D$5:$D$105,MATCH($A1003,Variables!$A$5:$A$105,0))="","","."&amp;INDEX(Variables!$D$5:$D$105,MATCH($A1003,Variables!$A$5:$A$105,0)))&amp;"."&amp;K$5</f>
        <v/>
      </c>
      <c r="L1003" s="38">
        <f>MAX(INDEX(L$292:L$303,$D1003)+L994*(1+$E1003),0.01)</f>
        <v/>
      </c>
      <c r="M1003" s="37">
        <f>MAX(INDEX(M$292:M$303,$D1003)+M994*(1+$E1003),0.01)</f>
        <v/>
      </c>
      <c r="N1003" s="37">
        <f>MAX(INDEX(N$292:N$303,$D1003)+N994*(1+$E1003),0.01)</f>
        <v/>
      </c>
      <c r="O1003" s="37">
        <f>MAX(INDEX(O$292:O$303,$D1003)+O994*(1+$E1003),0.01)</f>
        <v/>
      </c>
      <c r="P1003" s="37">
        <f>MAX(INDEX(P$292:P$303,$D1003)+P994*(1+$E1003),0.01)</f>
        <v/>
      </c>
      <c r="Q1003" s="37">
        <f>MAX(INDEX(Q$292:Q$303,$D1003)+Q994*(1+$E1003),0.01)</f>
        <v/>
      </c>
      <c r="R1003" s="37">
        <f>MAX(INDEX(R$292:R$303,$D1003)+R994*(1+$E1003),0.01)</f>
        <v/>
      </c>
      <c r="S1003" s="37">
        <f>MAX(INDEX(S$292:S$303,$D1003)+S994*(1+$E1003),0.01)</f>
        <v/>
      </c>
      <c r="T1003" s="37">
        <f>MAX(INDEX(T$292:T$303,$D1003)+T994*(1+$E1003),0.01)</f>
        <v/>
      </c>
      <c r="U1003" s="37">
        <f>MAX(INDEX(U$292:U$303,$D1003)+U994*(1+$E1003),0.01)</f>
        <v/>
      </c>
      <c r="V1003" s="37">
        <f>MAX(INDEX(V$292:V$303,$D1003)+V994*(1+$E1003),0.01)</f>
        <v/>
      </c>
      <c r="W1003" s="37">
        <f>MAX(INDEX(W$292:W$303,$D1003)+W994*(1+$E1003),0.01)</f>
        <v/>
      </c>
      <c r="X1003" s="37">
        <f>MAX(INDEX(X$292:X$303,$D1003)+X994*(1+$E1003),0.01)</f>
        <v/>
      </c>
      <c r="Y1003" s="37">
        <f>MAX(INDEX(Y$292:Y$303,$D1003)+Y994*(1+$E1003),0.01)</f>
        <v/>
      </c>
      <c r="Z1003" s="37">
        <f>MAX(INDEX(Z$292:Z$303,$D1003)+Z994*(1+$E1003),0.01)</f>
        <v/>
      </c>
      <c r="AA1003" s="37">
        <f>MAX(INDEX(AA$292:AA$303,$D1003)+AA994*(1+$E1003),0.01)</f>
        <v/>
      </c>
      <c r="AB1003" s="37">
        <f>MAX(INDEX(AB$292:AB$303,$D1003)+AB994*(1+$E1003),0.01)</f>
        <v/>
      </c>
      <c r="AC1003" s="37">
        <f>MAX(INDEX(AC$292:AC$303,$D1003)+AC994*(1+$E1003),0.01)</f>
        <v/>
      </c>
      <c r="AD1003" s="40">
        <f>POSTTAX(INDEX(AD$292:AD$303,$D1003),AD994,$E1003)</f>
        <v/>
      </c>
      <c r="AF1003" s="11">
        <f>LOWER(Settings!$C$4)&amp;".mit."&amp;$A1003&amp;IF($C1003="","","."&amp;$C1003&amp;"."&amp;$B1003)&amp;IF(INDEX(Variables!$D$5:$D$105,MATCH($A1003,Variables!$A$5:$A$105,0))="","","."&amp;INDEX(Variables!$D$5:$D$105,MATCH($A1003,Variables!$A$5:$A$105,0)))&amp;"."&amp;AF$5</f>
        <v/>
      </c>
      <c r="AG1003" s="38">
        <f>MAX(INDEX(AG$292:AG$303,$D1003)+AG994*(1+$E1003),0.01)</f>
        <v/>
      </c>
      <c r="AH1003" s="37">
        <f>MAX(INDEX(AH$292:AH$303,$D1003)+AH994*(1+$E1003),0.01)</f>
        <v/>
      </c>
      <c r="AI1003" s="37">
        <f>MAX(INDEX(AI$292:AI$303,$D1003)+AI994*(1+$E1003),0.01)</f>
        <v/>
      </c>
      <c r="AJ1003" s="37">
        <f>MAX(INDEX(AJ$292:AJ$303,$D1003)+AJ994*(1+$E1003),0.01)</f>
        <v/>
      </c>
      <c r="AK1003" s="37">
        <f>MAX(INDEX(AK$292:AK$303,$D1003)+AK994*(1+$E1003),0.01)</f>
        <v/>
      </c>
      <c r="AL1003" s="37">
        <f>MAX(INDEX(AL$292:AL$303,$D1003)+AL994*(1+$E1003),0.01)</f>
        <v/>
      </c>
      <c r="AM1003" s="37">
        <f>MAX(INDEX(AM$292:AM$303,$D1003)+AM994*(1+$E1003),0.01)</f>
        <v/>
      </c>
      <c r="AN1003" s="37">
        <f>MAX(INDEX(AN$292:AN$303,$D1003)+AN994*(1+$E1003),0.01)</f>
        <v/>
      </c>
      <c r="AO1003" s="37">
        <f>MAX(INDEX(AO$292:AO$303,$D1003)+AO994*(1+$E1003),0.01)</f>
        <v/>
      </c>
      <c r="AP1003" s="37">
        <f>MAX(INDEX(AP$292:AP$303,$D1003)+AP994*(1+$E1003),0.01)</f>
        <v/>
      </c>
      <c r="AQ1003" s="37">
        <f>MAX(INDEX(AQ$292:AQ$303,$D1003)+AQ994*(1+$E1003),0.01)</f>
        <v/>
      </c>
      <c r="AR1003" s="37">
        <f>MAX(INDEX(AR$292:AR$303,$D1003)+AR994*(1+$E1003),0.01)</f>
        <v/>
      </c>
      <c r="AS1003" s="37">
        <f>MAX(INDEX(AS$292:AS$303,$D1003)+AS994*(1+$E1003),0.01)</f>
        <v/>
      </c>
      <c r="AT1003" s="37">
        <f>MAX(INDEX(AT$292:AT$303,$D1003)+AT994*(1+$E1003),0.01)</f>
        <v/>
      </c>
      <c r="AU1003" s="37">
        <f>MAX(INDEX(AU$292:AU$303,$D1003)+AU994*(1+$E1003),0.01)</f>
        <v/>
      </c>
      <c r="AV1003" s="37">
        <f>MAX(INDEX(AV$292:AV$303,$D1003)+AV994*(1+$E1003),0.01)</f>
        <v/>
      </c>
      <c r="AW1003" s="37">
        <f>MAX(INDEX(AW$292:AW$303,$D1003)+AW994*(1+$E1003),0.01)</f>
        <v/>
      </c>
      <c r="AX1003" s="37">
        <f>MAX(INDEX(AX$292:AX$303,$D1003)+AX994*(1+$E1003),0.01)</f>
        <v/>
      </c>
      <c r="AY1003" s="40">
        <f>POSTTAX(INDEX(AY$292:AY$303,$D1003),AY994,$E1003)</f>
        <v/>
      </c>
    </row>
    <row r="1004" hidden="1" outlineLevel="2">
      <c r="A1004" s="14" t="inlineStr">
        <is>
          <t>atp</t>
        </is>
      </c>
      <c r="B1004" s="14" t="inlineStr">
        <is>
          <t>nga</t>
        </is>
      </c>
      <c r="C1004" s="14" t="inlineStr">
        <is>
          <t>srv</t>
        </is>
      </c>
      <c r="D1004" s="37">
        <f>INDEX(Inputs!$R$5:$R$132,MATCH($B1004&amp;"|"&amp;$C1004,Inputs!$A$5:$A$132,0))</f>
        <v/>
      </c>
      <c r="E1004" s="37">
        <f>INDEX(Inputs!$S$5:$S$132,MATCH($B1004&amp;"|"&amp;$C1004,Inputs!$A$5:$A$132,0))</f>
        <v/>
      </c>
      <c r="F1004" s="36" t="n"/>
      <c r="G1004" s="36" t="n"/>
      <c r="H1004" s="14">
        <f>INDEX(Variables!$B$5:$B$105,MATCH($A1004,Variables!$A$5:$A$105,0))&amp;IF($C1004="",""," | "&amp;INDEX(Mapping!$B$5:$B$26,MATCH($C1004,Mapping!$A$5:$A$26,0))&amp;" | "&amp;INDEX(Mapping!$B$30:$B$41,MATCH($B1004,Mapping!$A$30:$A$41,0)))</f>
        <v/>
      </c>
      <c r="I1004" s="14">
        <f>INDEX(Variables!$C$5:$C$105,MATCH($A1004,Variables!$A$5:$A$105,0))</f>
        <v/>
      </c>
      <c r="J1004" s="14">
        <f>INDEX(Variables!$E$5:$E$105,MATCH($A1004,Variables!$A$5:$A$105,0))</f>
        <v/>
      </c>
      <c r="K1004" s="11">
        <f>LOWER(Settings!$C$4)&amp;".mit."&amp;$A1004&amp;IF($C1004="","","."&amp;$C1004&amp;"."&amp;$B1004)&amp;IF(INDEX(Variables!$D$5:$D$105,MATCH($A1004,Variables!$A$5:$A$105,0))="","","."&amp;INDEX(Variables!$D$5:$D$105,MATCH($A1004,Variables!$A$5:$A$105,0)))&amp;"."&amp;K$5</f>
        <v/>
      </c>
      <c r="L1004" s="38">
        <f>MAX(INDEX(L$292:L$303,$D1004)+L995*(1+$E1004),0.01)</f>
        <v/>
      </c>
      <c r="M1004" s="37">
        <f>MAX(INDEX(M$292:M$303,$D1004)+M995*(1+$E1004),0.01)</f>
        <v/>
      </c>
      <c r="N1004" s="37">
        <f>MAX(INDEX(N$292:N$303,$D1004)+N995*(1+$E1004),0.01)</f>
        <v/>
      </c>
      <c r="O1004" s="37">
        <f>MAX(INDEX(O$292:O$303,$D1004)+O995*(1+$E1004),0.01)</f>
        <v/>
      </c>
      <c r="P1004" s="37">
        <f>MAX(INDEX(P$292:P$303,$D1004)+P995*(1+$E1004),0.01)</f>
        <v/>
      </c>
      <c r="Q1004" s="37">
        <f>MAX(INDEX(Q$292:Q$303,$D1004)+Q995*(1+$E1004),0.01)</f>
        <v/>
      </c>
      <c r="R1004" s="37">
        <f>MAX(INDEX(R$292:R$303,$D1004)+R995*(1+$E1004),0.01)</f>
        <v/>
      </c>
      <c r="S1004" s="37">
        <f>MAX(INDEX(S$292:S$303,$D1004)+S995*(1+$E1004),0.01)</f>
        <v/>
      </c>
      <c r="T1004" s="37">
        <f>MAX(INDEX(T$292:T$303,$D1004)+T995*(1+$E1004),0.01)</f>
        <v/>
      </c>
      <c r="U1004" s="37">
        <f>MAX(INDEX(U$292:U$303,$D1004)+U995*(1+$E1004),0.01)</f>
        <v/>
      </c>
      <c r="V1004" s="37">
        <f>MAX(INDEX(V$292:V$303,$D1004)+V995*(1+$E1004),0.01)</f>
        <v/>
      </c>
      <c r="W1004" s="37">
        <f>MAX(INDEX(W$292:W$303,$D1004)+W995*(1+$E1004),0.01)</f>
        <v/>
      </c>
      <c r="X1004" s="37">
        <f>MAX(INDEX(X$292:X$303,$D1004)+X995*(1+$E1004),0.01)</f>
        <v/>
      </c>
      <c r="Y1004" s="37">
        <f>MAX(INDEX(Y$292:Y$303,$D1004)+Y995*(1+$E1004),0.01)</f>
        <v/>
      </c>
      <c r="Z1004" s="37">
        <f>MAX(INDEX(Z$292:Z$303,$D1004)+Z995*(1+$E1004),0.01)</f>
        <v/>
      </c>
      <c r="AA1004" s="37">
        <f>MAX(INDEX(AA$292:AA$303,$D1004)+AA995*(1+$E1004),0.01)</f>
        <v/>
      </c>
      <c r="AB1004" s="37">
        <f>MAX(INDEX(AB$292:AB$303,$D1004)+AB995*(1+$E1004),0.01)</f>
        <v/>
      </c>
      <c r="AC1004" s="37">
        <f>MAX(INDEX(AC$292:AC$303,$D1004)+AC995*(1+$E1004),0.01)</f>
        <v/>
      </c>
      <c r="AD1004" s="40">
        <f>POSTTAX(INDEX(AD$292:AD$303,$D1004),AD995,$E1004)</f>
        <v/>
      </c>
      <c r="AF1004" s="11">
        <f>LOWER(Settings!$C$4)&amp;".mit."&amp;$A1004&amp;IF($C1004="","","."&amp;$C1004&amp;"."&amp;$B1004)&amp;IF(INDEX(Variables!$D$5:$D$105,MATCH($A1004,Variables!$A$5:$A$105,0))="","","."&amp;INDEX(Variables!$D$5:$D$105,MATCH($A1004,Variables!$A$5:$A$105,0)))&amp;"."&amp;AF$5</f>
        <v/>
      </c>
      <c r="AG1004" s="38">
        <f>MAX(INDEX(AG$292:AG$303,$D1004)+AG995*(1+$E1004),0.01)</f>
        <v/>
      </c>
      <c r="AH1004" s="37">
        <f>MAX(INDEX(AH$292:AH$303,$D1004)+AH995*(1+$E1004),0.01)</f>
        <v/>
      </c>
      <c r="AI1004" s="37">
        <f>MAX(INDEX(AI$292:AI$303,$D1004)+AI995*(1+$E1004),0.01)</f>
        <v/>
      </c>
      <c r="AJ1004" s="37">
        <f>MAX(INDEX(AJ$292:AJ$303,$D1004)+AJ995*(1+$E1004),0.01)</f>
        <v/>
      </c>
      <c r="AK1004" s="37">
        <f>MAX(INDEX(AK$292:AK$303,$D1004)+AK995*(1+$E1004),0.01)</f>
        <v/>
      </c>
      <c r="AL1004" s="37">
        <f>MAX(INDEX(AL$292:AL$303,$D1004)+AL995*(1+$E1004),0.01)</f>
        <v/>
      </c>
      <c r="AM1004" s="37">
        <f>MAX(INDEX(AM$292:AM$303,$D1004)+AM995*(1+$E1004),0.01)</f>
        <v/>
      </c>
      <c r="AN1004" s="37">
        <f>MAX(INDEX(AN$292:AN$303,$D1004)+AN995*(1+$E1004),0.01)</f>
        <v/>
      </c>
      <c r="AO1004" s="37">
        <f>MAX(INDEX(AO$292:AO$303,$D1004)+AO995*(1+$E1004),0.01)</f>
        <v/>
      </c>
      <c r="AP1004" s="37">
        <f>MAX(INDEX(AP$292:AP$303,$D1004)+AP995*(1+$E1004),0.01)</f>
        <v/>
      </c>
      <c r="AQ1004" s="37">
        <f>MAX(INDEX(AQ$292:AQ$303,$D1004)+AQ995*(1+$E1004),0.01)</f>
        <v/>
      </c>
      <c r="AR1004" s="37">
        <f>MAX(INDEX(AR$292:AR$303,$D1004)+AR995*(1+$E1004),0.01)</f>
        <v/>
      </c>
      <c r="AS1004" s="37">
        <f>MAX(INDEX(AS$292:AS$303,$D1004)+AS995*(1+$E1004),0.01)</f>
        <v/>
      </c>
      <c r="AT1004" s="37">
        <f>MAX(INDEX(AT$292:AT$303,$D1004)+AT995*(1+$E1004),0.01)</f>
        <v/>
      </c>
      <c r="AU1004" s="37">
        <f>MAX(INDEX(AU$292:AU$303,$D1004)+AU995*(1+$E1004),0.01)</f>
        <v/>
      </c>
      <c r="AV1004" s="37">
        <f>MAX(INDEX(AV$292:AV$303,$D1004)+AV995*(1+$E1004),0.01)</f>
        <v/>
      </c>
      <c r="AW1004" s="37">
        <f>MAX(INDEX(AW$292:AW$303,$D1004)+AW995*(1+$E1004),0.01)</f>
        <v/>
      </c>
      <c r="AX1004" s="37">
        <f>MAX(INDEX(AX$292:AX$303,$D1004)+AX995*(1+$E1004),0.01)</f>
        <v/>
      </c>
      <c r="AY1004" s="40">
        <f>POSTTAX(INDEX(AY$292:AY$303,$D1004),AY995,$E1004)</f>
        <v/>
      </c>
    </row>
    <row r="1005" hidden="1" outlineLevel="2">
      <c r="A1005" s="14" t="inlineStr">
        <is>
          <t>atp</t>
        </is>
      </c>
      <c r="B1005" s="14" t="inlineStr">
        <is>
          <t>gso</t>
        </is>
      </c>
      <c r="C1005" s="14" t="inlineStr">
        <is>
          <t>srv</t>
        </is>
      </c>
      <c r="D1005" s="37">
        <f>INDEX(Inputs!$R$5:$R$132,MATCH($B1005&amp;"|"&amp;$C1005,Inputs!$A$5:$A$132,0))</f>
        <v/>
      </c>
      <c r="E1005" s="37">
        <f>INDEX(Inputs!$S$5:$S$132,MATCH($B1005&amp;"|"&amp;$C1005,Inputs!$A$5:$A$132,0))</f>
        <v/>
      </c>
      <c r="F1005" s="36" t="n"/>
      <c r="G1005" s="36" t="n"/>
      <c r="H1005" s="14">
        <f>INDEX(Variables!$B$5:$B$105,MATCH($A1005,Variables!$A$5:$A$105,0))&amp;IF($C1005="",""," | "&amp;INDEX(Mapping!$B$5:$B$26,MATCH($C1005,Mapping!$A$5:$A$26,0))&amp;" | "&amp;INDEX(Mapping!$B$30:$B$41,MATCH($B1005,Mapping!$A$30:$A$41,0)))</f>
        <v/>
      </c>
      <c r="I1005" s="14">
        <f>INDEX(Variables!$C$5:$C$105,MATCH($A1005,Variables!$A$5:$A$105,0))</f>
        <v/>
      </c>
      <c r="J1005" s="14">
        <f>INDEX(Variables!$E$5:$E$105,MATCH($A1005,Variables!$A$5:$A$105,0))</f>
        <v/>
      </c>
      <c r="K1005" s="11">
        <f>LOWER(Settings!$C$4)&amp;".mit."&amp;$A1005&amp;IF($C1005="","","."&amp;$C1005&amp;"."&amp;$B1005)&amp;IF(INDEX(Variables!$D$5:$D$105,MATCH($A1005,Variables!$A$5:$A$105,0))="","","."&amp;INDEX(Variables!$D$5:$D$105,MATCH($A1005,Variables!$A$5:$A$105,0)))&amp;"."&amp;K$5</f>
        <v/>
      </c>
      <c r="L1005" s="38">
        <f>MAX(INDEX(L$292:L$303,$D1005)+L996*(1+$E1005),0.01)</f>
        <v/>
      </c>
      <c r="M1005" s="37">
        <f>MAX(INDEX(M$292:M$303,$D1005)+M996*(1+$E1005),0.01)</f>
        <v/>
      </c>
      <c r="N1005" s="37">
        <f>MAX(INDEX(N$292:N$303,$D1005)+N996*(1+$E1005),0.01)</f>
        <v/>
      </c>
      <c r="O1005" s="37">
        <f>MAX(INDEX(O$292:O$303,$D1005)+O996*(1+$E1005),0.01)</f>
        <v/>
      </c>
      <c r="P1005" s="37">
        <f>MAX(INDEX(P$292:P$303,$D1005)+P996*(1+$E1005),0.01)</f>
        <v/>
      </c>
      <c r="Q1005" s="37">
        <f>MAX(INDEX(Q$292:Q$303,$D1005)+Q996*(1+$E1005),0.01)</f>
        <v/>
      </c>
      <c r="R1005" s="37">
        <f>MAX(INDEX(R$292:R$303,$D1005)+R996*(1+$E1005),0.01)</f>
        <v/>
      </c>
      <c r="S1005" s="37">
        <f>MAX(INDEX(S$292:S$303,$D1005)+S996*(1+$E1005),0.01)</f>
        <v/>
      </c>
      <c r="T1005" s="37">
        <f>MAX(INDEX(T$292:T$303,$D1005)+T996*(1+$E1005),0.01)</f>
        <v/>
      </c>
      <c r="U1005" s="37">
        <f>MAX(INDEX(U$292:U$303,$D1005)+U996*(1+$E1005),0.01)</f>
        <v/>
      </c>
      <c r="V1005" s="37">
        <f>MAX(INDEX(V$292:V$303,$D1005)+V996*(1+$E1005),0.01)</f>
        <v/>
      </c>
      <c r="W1005" s="37">
        <f>MAX(INDEX(W$292:W$303,$D1005)+W996*(1+$E1005),0.01)</f>
        <v/>
      </c>
      <c r="X1005" s="37">
        <f>MAX(INDEX(X$292:X$303,$D1005)+X996*(1+$E1005),0.01)</f>
        <v/>
      </c>
      <c r="Y1005" s="37">
        <f>MAX(INDEX(Y$292:Y$303,$D1005)+Y996*(1+$E1005),0.01)</f>
        <v/>
      </c>
      <c r="Z1005" s="37">
        <f>MAX(INDEX(Z$292:Z$303,$D1005)+Z996*(1+$E1005),0.01)</f>
        <v/>
      </c>
      <c r="AA1005" s="37">
        <f>MAX(INDEX(AA$292:AA$303,$D1005)+AA996*(1+$E1005),0.01)</f>
        <v/>
      </c>
      <c r="AB1005" s="37">
        <f>MAX(INDEX(AB$292:AB$303,$D1005)+AB996*(1+$E1005),0.01)</f>
        <v/>
      </c>
      <c r="AC1005" s="37">
        <f>MAX(INDEX(AC$292:AC$303,$D1005)+AC996*(1+$E1005),0.01)</f>
        <v/>
      </c>
      <c r="AD1005" s="40">
        <f>POSTTAX(INDEX(AD$292:AD$303,$D1005),AD996,$E1005)</f>
        <v/>
      </c>
      <c r="AF1005" s="11">
        <f>LOWER(Settings!$C$4)&amp;".mit."&amp;$A1005&amp;IF($C1005="","","."&amp;$C1005&amp;"."&amp;$B1005)&amp;IF(INDEX(Variables!$D$5:$D$105,MATCH($A1005,Variables!$A$5:$A$105,0))="","","."&amp;INDEX(Variables!$D$5:$D$105,MATCH($A1005,Variables!$A$5:$A$105,0)))&amp;"."&amp;AF$5</f>
        <v/>
      </c>
      <c r="AG1005" s="38">
        <f>MAX(INDEX(AG$292:AG$303,$D1005)+AG996*(1+$E1005),0.01)</f>
        <v/>
      </c>
      <c r="AH1005" s="37">
        <f>MAX(INDEX(AH$292:AH$303,$D1005)+AH996*(1+$E1005),0.01)</f>
        <v/>
      </c>
      <c r="AI1005" s="37">
        <f>MAX(INDEX(AI$292:AI$303,$D1005)+AI996*(1+$E1005),0.01)</f>
        <v/>
      </c>
      <c r="AJ1005" s="37">
        <f>MAX(INDEX(AJ$292:AJ$303,$D1005)+AJ996*(1+$E1005),0.01)</f>
        <v/>
      </c>
      <c r="AK1005" s="37">
        <f>MAX(INDEX(AK$292:AK$303,$D1005)+AK996*(1+$E1005),0.01)</f>
        <v/>
      </c>
      <c r="AL1005" s="37">
        <f>MAX(INDEX(AL$292:AL$303,$D1005)+AL996*(1+$E1005),0.01)</f>
        <v/>
      </c>
      <c r="AM1005" s="37">
        <f>MAX(INDEX(AM$292:AM$303,$D1005)+AM996*(1+$E1005),0.01)</f>
        <v/>
      </c>
      <c r="AN1005" s="37">
        <f>MAX(INDEX(AN$292:AN$303,$D1005)+AN996*(1+$E1005),0.01)</f>
        <v/>
      </c>
      <c r="AO1005" s="37">
        <f>MAX(INDEX(AO$292:AO$303,$D1005)+AO996*(1+$E1005),0.01)</f>
        <v/>
      </c>
      <c r="AP1005" s="37">
        <f>MAX(INDEX(AP$292:AP$303,$D1005)+AP996*(1+$E1005),0.01)</f>
        <v/>
      </c>
      <c r="AQ1005" s="37">
        <f>MAX(INDEX(AQ$292:AQ$303,$D1005)+AQ996*(1+$E1005),0.01)</f>
        <v/>
      </c>
      <c r="AR1005" s="37">
        <f>MAX(INDEX(AR$292:AR$303,$D1005)+AR996*(1+$E1005),0.01)</f>
        <v/>
      </c>
      <c r="AS1005" s="37">
        <f>MAX(INDEX(AS$292:AS$303,$D1005)+AS996*(1+$E1005),0.01)</f>
        <v/>
      </c>
      <c r="AT1005" s="37">
        <f>MAX(INDEX(AT$292:AT$303,$D1005)+AT996*(1+$E1005),0.01)</f>
        <v/>
      </c>
      <c r="AU1005" s="37">
        <f>MAX(INDEX(AU$292:AU$303,$D1005)+AU996*(1+$E1005),0.01)</f>
        <v/>
      </c>
      <c r="AV1005" s="37">
        <f>MAX(INDEX(AV$292:AV$303,$D1005)+AV996*(1+$E1005),0.01)</f>
        <v/>
      </c>
      <c r="AW1005" s="37">
        <f>MAX(INDEX(AW$292:AW$303,$D1005)+AW996*(1+$E1005),0.01)</f>
        <v/>
      </c>
      <c r="AX1005" s="37">
        <f>MAX(INDEX(AX$292:AX$303,$D1005)+AX996*(1+$E1005),0.01)</f>
        <v/>
      </c>
      <c r="AY1005" s="40">
        <f>POSTTAX(INDEX(AY$292:AY$303,$D1005),AY996,$E1005)</f>
        <v/>
      </c>
    </row>
    <row r="1006" hidden="1" outlineLevel="2">
      <c r="A1006" s="14" t="inlineStr">
        <is>
          <t>atp</t>
        </is>
      </c>
      <c r="B1006" s="14" t="inlineStr">
        <is>
          <t>die</t>
        </is>
      </c>
      <c r="C1006" s="14" t="inlineStr">
        <is>
          <t>srv</t>
        </is>
      </c>
      <c r="D1006" s="37">
        <f>INDEX(Inputs!$R$5:$R$132,MATCH($B1006&amp;"|"&amp;$C1006,Inputs!$A$5:$A$132,0))</f>
        <v/>
      </c>
      <c r="E1006" s="37">
        <f>INDEX(Inputs!$S$5:$S$132,MATCH($B1006&amp;"|"&amp;$C1006,Inputs!$A$5:$A$132,0))</f>
        <v/>
      </c>
      <c r="F1006" s="36" t="n"/>
      <c r="G1006" s="36" t="n"/>
      <c r="H1006" s="14">
        <f>INDEX(Variables!$B$5:$B$105,MATCH($A1006,Variables!$A$5:$A$105,0))&amp;IF($C1006="",""," | "&amp;INDEX(Mapping!$B$5:$B$26,MATCH($C1006,Mapping!$A$5:$A$26,0))&amp;" | "&amp;INDEX(Mapping!$B$30:$B$41,MATCH($B1006,Mapping!$A$30:$A$41,0)))</f>
        <v/>
      </c>
      <c r="I1006" s="14">
        <f>INDEX(Variables!$C$5:$C$105,MATCH($A1006,Variables!$A$5:$A$105,0))</f>
        <v/>
      </c>
      <c r="J1006" s="14">
        <f>INDEX(Variables!$E$5:$E$105,MATCH($A1006,Variables!$A$5:$A$105,0))</f>
        <v/>
      </c>
      <c r="K1006" s="11">
        <f>LOWER(Settings!$C$4)&amp;".mit."&amp;$A1006&amp;IF($C1006="","","."&amp;$C1006&amp;"."&amp;$B1006)&amp;IF(INDEX(Variables!$D$5:$D$105,MATCH($A1006,Variables!$A$5:$A$105,0))="","","."&amp;INDEX(Variables!$D$5:$D$105,MATCH($A1006,Variables!$A$5:$A$105,0)))&amp;"."&amp;K$5</f>
        <v/>
      </c>
      <c r="L1006" s="38">
        <f>MAX(INDEX(L$292:L$303,$D1006)+L997*(1+$E1006),0.01)</f>
        <v/>
      </c>
      <c r="M1006" s="37">
        <f>MAX(INDEX(M$292:M$303,$D1006)+M997*(1+$E1006),0.01)</f>
        <v/>
      </c>
      <c r="N1006" s="37">
        <f>MAX(INDEX(N$292:N$303,$D1006)+N997*(1+$E1006),0.01)</f>
        <v/>
      </c>
      <c r="O1006" s="37">
        <f>MAX(INDEX(O$292:O$303,$D1006)+O997*(1+$E1006),0.01)</f>
        <v/>
      </c>
      <c r="P1006" s="37">
        <f>MAX(INDEX(P$292:P$303,$D1006)+P997*(1+$E1006),0.01)</f>
        <v/>
      </c>
      <c r="Q1006" s="37">
        <f>MAX(INDEX(Q$292:Q$303,$D1006)+Q997*(1+$E1006),0.01)</f>
        <v/>
      </c>
      <c r="R1006" s="37">
        <f>MAX(INDEX(R$292:R$303,$D1006)+R997*(1+$E1006),0.01)</f>
        <v/>
      </c>
      <c r="S1006" s="37">
        <f>MAX(INDEX(S$292:S$303,$D1006)+S997*(1+$E1006),0.01)</f>
        <v/>
      </c>
      <c r="T1006" s="37">
        <f>MAX(INDEX(T$292:T$303,$D1006)+T997*(1+$E1006),0.01)</f>
        <v/>
      </c>
      <c r="U1006" s="37">
        <f>MAX(INDEX(U$292:U$303,$D1006)+U997*(1+$E1006),0.01)</f>
        <v/>
      </c>
      <c r="V1006" s="37">
        <f>MAX(INDEX(V$292:V$303,$D1006)+V997*(1+$E1006),0.01)</f>
        <v/>
      </c>
      <c r="W1006" s="37">
        <f>MAX(INDEX(W$292:W$303,$D1006)+W997*(1+$E1006),0.01)</f>
        <v/>
      </c>
      <c r="X1006" s="37">
        <f>MAX(INDEX(X$292:X$303,$D1006)+X997*(1+$E1006),0.01)</f>
        <v/>
      </c>
      <c r="Y1006" s="37">
        <f>MAX(INDEX(Y$292:Y$303,$D1006)+Y997*(1+$E1006),0.01)</f>
        <v/>
      </c>
      <c r="Z1006" s="37">
        <f>MAX(INDEX(Z$292:Z$303,$D1006)+Z997*(1+$E1006),0.01)</f>
        <v/>
      </c>
      <c r="AA1006" s="37">
        <f>MAX(INDEX(AA$292:AA$303,$D1006)+AA997*(1+$E1006),0.01)</f>
        <v/>
      </c>
      <c r="AB1006" s="37">
        <f>MAX(INDEX(AB$292:AB$303,$D1006)+AB997*(1+$E1006),0.01)</f>
        <v/>
      </c>
      <c r="AC1006" s="37">
        <f>MAX(INDEX(AC$292:AC$303,$D1006)+AC997*(1+$E1006),0.01)</f>
        <v/>
      </c>
      <c r="AD1006" s="40">
        <f>POSTTAX(INDEX(AD$292:AD$303,$D1006),AD997,$E1006)</f>
        <v/>
      </c>
      <c r="AF1006" s="11">
        <f>LOWER(Settings!$C$4)&amp;".mit."&amp;$A1006&amp;IF($C1006="","","."&amp;$C1006&amp;"."&amp;$B1006)&amp;IF(INDEX(Variables!$D$5:$D$105,MATCH($A1006,Variables!$A$5:$A$105,0))="","","."&amp;INDEX(Variables!$D$5:$D$105,MATCH($A1006,Variables!$A$5:$A$105,0)))&amp;"."&amp;AF$5</f>
        <v/>
      </c>
      <c r="AG1006" s="38">
        <f>MAX(INDEX(AG$292:AG$303,$D1006)+AG997*(1+$E1006),0.01)</f>
        <v/>
      </c>
      <c r="AH1006" s="37">
        <f>MAX(INDEX(AH$292:AH$303,$D1006)+AH997*(1+$E1006),0.01)</f>
        <v/>
      </c>
      <c r="AI1006" s="37">
        <f>MAX(INDEX(AI$292:AI$303,$D1006)+AI997*(1+$E1006),0.01)</f>
        <v/>
      </c>
      <c r="AJ1006" s="37">
        <f>MAX(INDEX(AJ$292:AJ$303,$D1006)+AJ997*(1+$E1006),0.01)</f>
        <v/>
      </c>
      <c r="AK1006" s="37">
        <f>MAX(INDEX(AK$292:AK$303,$D1006)+AK997*(1+$E1006),0.01)</f>
        <v/>
      </c>
      <c r="AL1006" s="37">
        <f>MAX(INDEX(AL$292:AL$303,$D1006)+AL997*(1+$E1006),0.01)</f>
        <v/>
      </c>
      <c r="AM1006" s="37">
        <f>MAX(INDEX(AM$292:AM$303,$D1006)+AM997*(1+$E1006),0.01)</f>
        <v/>
      </c>
      <c r="AN1006" s="37">
        <f>MAX(INDEX(AN$292:AN$303,$D1006)+AN997*(1+$E1006),0.01)</f>
        <v/>
      </c>
      <c r="AO1006" s="37">
        <f>MAX(INDEX(AO$292:AO$303,$D1006)+AO997*(1+$E1006),0.01)</f>
        <v/>
      </c>
      <c r="AP1006" s="37">
        <f>MAX(INDEX(AP$292:AP$303,$D1006)+AP997*(1+$E1006),0.01)</f>
        <v/>
      </c>
      <c r="AQ1006" s="37">
        <f>MAX(INDEX(AQ$292:AQ$303,$D1006)+AQ997*(1+$E1006),0.01)</f>
        <v/>
      </c>
      <c r="AR1006" s="37">
        <f>MAX(INDEX(AR$292:AR$303,$D1006)+AR997*(1+$E1006),0.01)</f>
        <v/>
      </c>
      <c r="AS1006" s="37">
        <f>MAX(INDEX(AS$292:AS$303,$D1006)+AS997*(1+$E1006),0.01)</f>
        <v/>
      </c>
      <c r="AT1006" s="37">
        <f>MAX(INDEX(AT$292:AT$303,$D1006)+AT997*(1+$E1006),0.01)</f>
        <v/>
      </c>
      <c r="AU1006" s="37">
        <f>MAX(INDEX(AU$292:AU$303,$D1006)+AU997*(1+$E1006),0.01)</f>
        <v/>
      </c>
      <c r="AV1006" s="37">
        <f>MAX(INDEX(AV$292:AV$303,$D1006)+AV997*(1+$E1006),0.01)</f>
        <v/>
      </c>
      <c r="AW1006" s="37">
        <f>MAX(INDEX(AW$292:AW$303,$D1006)+AW997*(1+$E1006),0.01)</f>
        <v/>
      </c>
      <c r="AX1006" s="37">
        <f>MAX(INDEX(AX$292:AX$303,$D1006)+AX997*(1+$E1006),0.01)</f>
        <v/>
      </c>
      <c r="AY1006" s="40">
        <f>POSTTAX(INDEX(AY$292:AY$303,$D1006),AY997,$E1006)</f>
        <v/>
      </c>
    </row>
    <row r="1007" hidden="1" outlineLevel="2">
      <c r="A1007" s="14" t="inlineStr">
        <is>
          <t>atp</t>
        </is>
      </c>
      <c r="B1007" s="14" t="inlineStr">
        <is>
          <t>lpg</t>
        </is>
      </c>
      <c r="C1007" s="14" t="inlineStr">
        <is>
          <t>srv</t>
        </is>
      </c>
      <c r="D1007" s="37">
        <f>INDEX(Inputs!$R$5:$R$132,MATCH($B1007&amp;"|"&amp;$C1007,Inputs!$A$5:$A$132,0))</f>
        <v/>
      </c>
      <c r="E1007" s="37">
        <f>INDEX(Inputs!$S$5:$S$132,MATCH($B1007&amp;"|"&amp;$C1007,Inputs!$A$5:$A$132,0))</f>
        <v/>
      </c>
      <c r="F1007" s="36" t="n"/>
      <c r="G1007" s="36" t="n"/>
      <c r="H1007" s="14">
        <f>INDEX(Variables!$B$5:$B$105,MATCH($A1007,Variables!$A$5:$A$105,0))&amp;IF($C1007="",""," | "&amp;INDEX(Mapping!$B$5:$B$26,MATCH($C1007,Mapping!$A$5:$A$26,0))&amp;" | "&amp;INDEX(Mapping!$B$30:$B$41,MATCH($B1007,Mapping!$A$30:$A$41,0)))</f>
        <v/>
      </c>
      <c r="I1007" s="14">
        <f>INDEX(Variables!$C$5:$C$105,MATCH($A1007,Variables!$A$5:$A$105,0))</f>
        <v/>
      </c>
      <c r="J1007" s="14">
        <f>INDEX(Variables!$E$5:$E$105,MATCH($A1007,Variables!$A$5:$A$105,0))</f>
        <v/>
      </c>
      <c r="K1007" s="11">
        <f>LOWER(Settings!$C$4)&amp;".mit."&amp;$A1007&amp;IF($C1007="","","."&amp;$C1007&amp;"."&amp;$B1007)&amp;IF(INDEX(Variables!$D$5:$D$105,MATCH($A1007,Variables!$A$5:$A$105,0))="","","."&amp;INDEX(Variables!$D$5:$D$105,MATCH($A1007,Variables!$A$5:$A$105,0)))&amp;"."&amp;K$5</f>
        <v/>
      </c>
      <c r="L1007" s="38">
        <f>MAX(INDEX(L$292:L$303,$D1007)+L998*(1+$E1007),0.01)</f>
        <v/>
      </c>
      <c r="M1007" s="37">
        <f>MAX(INDEX(M$292:M$303,$D1007)+M998*(1+$E1007),0.01)</f>
        <v/>
      </c>
      <c r="N1007" s="37">
        <f>MAX(INDEX(N$292:N$303,$D1007)+N998*(1+$E1007),0.01)</f>
        <v/>
      </c>
      <c r="O1007" s="37">
        <f>MAX(INDEX(O$292:O$303,$D1007)+O998*(1+$E1007),0.01)</f>
        <v/>
      </c>
      <c r="P1007" s="37">
        <f>MAX(INDEX(P$292:P$303,$D1007)+P998*(1+$E1007),0.01)</f>
        <v/>
      </c>
      <c r="Q1007" s="37">
        <f>MAX(INDEX(Q$292:Q$303,$D1007)+Q998*(1+$E1007),0.01)</f>
        <v/>
      </c>
      <c r="R1007" s="37">
        <f>MAX(INDEX(R$292:R$303,$D1007)+R998*(1+$E1007),0.01)</f>
        <v/>
      </c>
      <c r="S1007" s="37">
        <f>MAX(INDEX(S$292:S$303,$D1007)+S998*(1+$E1007),0.01)</f>
        <v/>
      </c>
      <c r="T1007" s="37">
        <f>MAX(INDEX(T$292:T$303,$D1007)+T998*(1+$E1007),0.01)</f>
        <v/>
      </c>
      <c r="U1007" s="37">
        <f>MAX(INDEX(U$292:U$303,$D1007)+U998*(1+$E1007),0.01)</f>
        <v/>
      </c>
      <c r="V1007" s="37">
        <f>MAX(INDEX(V$292:V$303,$D1007)+V998*(1+$E1007),0.01)</f>
        <v/>
      </c>
      <c r="W1007" s="37">
        <f>MAX(INDEX(W$292:W$303,$D1007)+W998*(1+$E1007),0.01)</f>
        <v/>
      </c>
      <c r="X1007" s="37">
        <f>MAX(INDEX(X$292:X$303,$D1007)+X998*(1+$E1007),0.01)</f>
        <v/>
      </c>
      <c r="Y1007" s="37">
        <f>MAX(INDEX(Y$292:Y$303,$D1007)+Y998*(1+$E1007),0.01)</f>
        <v/>
      </c>
      <c r="Z1007" s="37">
        <f>MAX(INDEX(Z$292:Z$303,$D1007)+Z998*(1+$E1007),0.01)</f>
        <v/>
      </c>
      <c r="AA1007" s="37">
        <f>MAX(INDEX(AA$292:AA$303,$D1007)+AA998*(1+$E1007),0.01)</f>
        <v/>
      </c>
      <c r="AB1007" s="37">
        <f>MAX(INDEX(AB$292:AB$303,$D1007)+AB998*(1+$E1007),0.01)</f>
        <v/>
      </c>
      <c r="AC1007" s="37">
        <f>MAX(INDEX(AC$292:AC$303,$D1007)+AC998*(1+$E1007),0.01)</f>
        <v/>
      </c>
      <c r="AD1007" s="40">
        <f>POSTTAX(INDEX(AD$292:AD$303,$D1007),AD998,$E1007)</f>
        <v/>
      </c>
      <c r="AF1007" s="11">
        <f>LOWER(Settings!$C$4)&amp;".mit."&amp;$A1007&amp;IF($C1007="","","."&amp;$C1007&amp;"."&amp;$B1007)&amp;IF(INDEX(Variables!$D$5:$D$105,MATCH($A1007,Variables!$A$5:$A$105,0))="","","."&amp;INDEX(Variables!$D$5:$D$105,MATCH($A1007,Variables!$A$5:$A$105,0)))&amp;"."&amp;AF$5</f>
        <v/>
      </c>
      <c r="AG1007" s="38">
        <f>MAX(INDEX(AG$292:AG$303,$D1007)+AG998*(1+$E1007),0.01)</f>
        <v/>
      </c>
      <c r="AH1007" s="37">
        <f>MAX(INDEX(AH$292:AH$303,$D1007)+AH998*(1+$E1007),0.01)</f>
        <v/>
      </c>
      <c r="AI1007" s="37">
        <f>MAX(INDEX(AI$292:AI$303,$D1007)+AI998*(1+$E1007),0.01)</f>
        <v/>
      </c>
      <c r="AJ1007" s="37">
        <f>MAX(INDEX(AJ$292:AJ$303,$D1007)+AJ998*(1+$E1007),0.01)</f>
        <v/>
      </c>
      <c r="AK1007" s="37">
        <f>MAX(INDEX(AK$292:AK$303,$D1007)+AK998*(1+$E1007),0.01)</f>
        <v/>
      </c>
      <c r="AL1007" s="37">
        <f>MAX(INDEX(AL$292:AL$303,$D1007)+AL998*(1+$E1007),0.01)</f>
        <v/>
      </c>
      <c r="AM1007" s="37">
        <f>MAX(INDEX(AM$292:AM$303,$D1007)+AM998*(1+$E1007),0.01)</f>
        <v/>
      </c>
      <c r="AN1007" s="37">
        <f>MAX(INDEX(AN$292:AN$303,$D1007)+AN998*(1+$E1007),0.01)</f>
        <v/>
      </c>
      <c r="AO1007" s="37">
        <f>MAX(INDEX(AO$292:AO$303,$D1007)+AO998*(1+$E1007),0.01)</f>
        <v/>
      </c>
      <c r="AP1007" s="37">
        <f>MAX(INDEX(AP$292:AP$303,$D1007)+AP998*(1+$E1007),0.01)</f>
        <v/>
      </c>
      <c r="AQ1007" s="37">
        <f>MAX(INDEX(AQ$292:AQ$303,$D1007)+AQ998*(1+$E1007),0.01)</f>
        <v/>
      </c>
      <c r="AR1007" s="37">
        <f>MAX(INDEX(AR$292:AR$303,$D1007)+AR998*(1+$E1007),0.01)</f>
        <v/>
      </c>
      <c r="AS1007" s="37">
        <f>MAX(INDEX(AS$292:AS$303,$D1007)+AS998*(1+$E1007),0.01)</f>
        <v/>
      </c>
      <c r="AT1007" s="37">
        <f>MAX(INDEX(AT$292:AT$303,$D1007)+AT998*(1+$E1007),0.01)</f>
        <v/>
      </c>
      <c r="AU1007" s="37">
        <f>MAX(INDEX(AU$292:AU$303,$D1007)+AU998*(1+$E1007),0.01)</f>
        <v/>
      </c>
      <c r="AV1007" s="37">
        <f>MAX(INDEX(AV$292:AV$303,$D1007)+AV998*(1+$E1007),0.01)</f>
        <v/>
      </c>
      <c r="AW1007" s="37">
        <f>MAX(INDEX(AW$292:AW$303,$D1007)+AW998*(1+$E1007),0.01)</f>
        <v/>
      </c>
      <c r="AX1007" s="37">
        <f>MAX(INDEX(AX$292:AX$303,$D1007)+AX998*(1+$E1007),0.01)</f>
        <v/>
      </c>
      <c r="AY1007" s="40">
        <f>POSTTAX(INDEX(AY$292:AY$303,$D1007),AY998,$E1007)</f>
        <v/>
      </c>
    </row>
    <row r="1008" hidden="1" outlineLevel="2">
      <c r="A1008" s="14" t="inlineStr">
        <is>
          <t>atp</t>
        </is>
      </c>
      <c r="B1008" s="14" t="inlineStr">
        <is>
          <t>ker</t>
        </is>
      </c>
      <c r="C1008" s="14" t="inlineStr">
        <is>
          <t>srv</t>
        </is>
      </c>
      <c r="D1008" s="37">
        <f>INDEX(Inputs!$R$5:$R$132,MATCH($B1008&amp;"|"&amp;$C1008,Inputs!$A$5:$A$132,0))</f>
        <v/>
      </c>
      <c r="E1008" s="37">
        <f>INDEX(Inputs!$S$5:$S$132,MATCH($B1008&amp;"|"&amp;$C1008,Inputs!$A$5:$A$132,0))</f>
        <v/>
      </c>
      <c r="F1008" s="36" t="n"/>
      <c r="G1008" s="36" t="n"/>
      <c r="H1008" s="14">
        <f>INDEX(Variables!$B$5:$B$105,MATCH($A1008,Variables!$A$5:$A$105,0))&amp;IF($C1008="",""," | "&amp;INDEX(Mapping!$B$5:$B$26,MATCH($C1008,Mapping!$A$5:$A$26,0))&amp;" | "&amp;INDEX(Mapping!$B$30:$B$41,MATCH($B1008,Mapping!$A$30:$A$41,0)))</f>
        <v/>
      </c>
      <c r="I1008" s="14">
        <f>INDEX(Variables!$C$5:$C$105,MATCH($A1008,Variables!$A$5:$A$105,0))</f>
        <v/>
      </c>
      <c r="J1008" s="14">
        <f>INDEX(Variables!$E$5:$E$105,MATCH($A1008,Variables!$A$5:$A$105,0))</f>
        <v/>
      </c>
      <c r="K1008" s="11">
        <f>LOWER(Settings!$C$4)&amp;".mit."&amp;$A1008&amp;IF($C1008="","","."&amp;$C1008&amp;"."&amp;$B1008)&amp;IF(INDEX(Variables!$D$5:$D$105,MATCH($A1008,Variables!$A$5:$A$105,0))="","","."&amp;INDEX(Variables!$D$5:$D$105,MATCH($A1008,Variables!$A$5:$A$105,0)))&amp;"."&amp;K$5</f>
        <v/>
      </c>
      <c r="L1008" s="38">
        <f>MAX(INDEX(L$292:L$303,$D1008)+L999*(1+$E1008),0.01)</f>
        <v/>
      </c>
      <c r="M1008" s="37">
        <f>MAX(INDEX(M$292:M$303,$D1008)+M999*(1+$E1008),0.01)</f>
        <v/>
      </c>
      <c r="N1008" s="37">
        <f>MAX(INDEX(N$292:N$303,$D1008)+N999*(1+$E1008),0.01)</f>
        <v/>
      </c>
      <c r="O1008" s="37">
        <f>MAX(INDEX(O$292:O$303,$D1008)+O999*(1+$E1008),0.01)</f>
        <v/>
      </c>
      <c r="P1008" s="37">
        <f>MAX(INDEX(P$292:P$303,$D1008)+P999*(1+$E1008),0.01)</f>
        <v/>
      </c>
      <c r="Q1008" s="37">
        <f>MAX(INDEX(Q$292:Q$303,$D1008)+Q999*(1+$E1008),0.01)</f>
        <v/>
      </c>
      <c r="R1008" s="37">
        <f>MAX(INDEX(R$292:R$303,$D1008)+R999*(1+$E1008),0.01)</f>
        <v/>
      </c>
      <c r="S1008" s="37">
        <f>MAX(INDEX(S$292:S$303,$D1008)+S999*(1+$E1008),0.01)</f>
        <v/>
      </c>
      <c r="T1008" s="37">
        <f>MAX(INDEX(T$292:T$303,$D1008)+T999*(1+$E1008),0.01)</f>
        <v/>
      </c>
      <c r="U1008" s="37">
        <f>MAX(INDEX(U$292:U$303,$D1008)+U999*(1+$E1008),0.01)</f>
        <v/>
      </c>
      <c r="V1008" s="37">
        <f>MAX(INDEX(V$292:V$303,$D1008)+V999*(1+$E1008),0.01)</f>
        <v/>
      </c>
      <c r="W1008" s="37">
        <f>MAX(INDEX(W$292:W$303,$D1008)+W999*(1+$E1008),0.01)</f>
        <v/>
      </c>
      <c r="X1008" s="37">
        <f>MAX(INDEX(X$292:X$303,$D1008)+X999*(1+$E1008),0.01)</f>
        <v/>
      </c>
      <c r="Y1008" s="37">
        <f>MAX(INDEX(Y$292:Y$303,$D1008)+Y999*(1+$E1008),0.01)</f>
        <v/>
      </c>
      <c r="Z1008" s="37">
        <f>MAX(INDEX(Z$292:Z$303,$D1008)+Z999*(1+$E1008),0.01)</f>
        <v/>
      </c>
      <c r="AA1008" s="37">
        <f>MAX(INDEX(AA$292:AA$303,$D1008)+AA999*(1+$E1008),0.01)</f>
        <v/>
      </c>
      <c r="AB1008" s="37">
        <f>MAX(INDEX(AB$292:AB$303,$D1008)+AB999*(1+$E1008),0.01)</f>
        <v/>
      </c>
      <c r="AC1008" s="37">
        <f>MAX(INDEX(AC$292:AC$303,$D1008)+AC999*(1+$E1008),0.01)</f>
        <v/>
      </c>
      <c r="AD1008" s="40">
        <f>POSTTAX(INDEX(AD$292:AD$303,$D1008),AD999,$E1008)</f>
        <v/>
      </c>
      <c r="AF1008" s="11">
        <f>LOWER(Settings!$C$4)&amp;".mit."&amp;$A1008&amp;IF($C1008="","","."&amp;$C1008&amp;"."&amp;$B1008)&amp;IF(INDEX(Variables!$D$5:$D$105,MATCH($A1008,Variables!$A$5:$A$105,0))="","","."&amp;INDEX(Variables!$D$5:$D$105,MATCH($A1008,Variables!$A$5:$A$105,0)))&amp;"."&amp;AF$5</f>
        <v/>
      </c>
      <c r="AG1008" s="38">
        <f>MAX(INDEX(AG$292:AG$303,$D1008)+AG999*(1+$E1008),0.01)</f>
        <v/>
      </c>
      <c r="AH1008" s="37">
        <f>MAX(INDEX(AH$292:AH$303,$D1008)+AH999*(1+$E1008),0.01)</f>
        <v/>
      </c>
      <c r="AI1008" s="37">
        <f>MAX(INDEX(AI$292:AI$303,$D1008)+AI999*(1+$E1008),0.01)</f>
        <v/>
      </c>
      <c r="AJ1008" s="37">
        <f>MAX(INDEX(AJ$292:AJ$303,$D1008)+AJ999*(1+$E1008),0.01)</f>
        <v/>
      </c>
      <c r="AK1008" s="37">
        <f>MAX(INDEX(AK$292:AK$303,$D1008)+AK999*(1+$E1008),0.01)</f>
        <v/>
      </c>
      <c r="AL1008" s="37">
        <f>MAX(INDEX(AL$292:AL$303,$D1008)+AL999*(1+$E1008),0.01)</f>
        <v/>
      </c>
      <c r="AM1008" s="37">
        <f>MAX(INDEX(AM$292:AM$303,$D1008)+AM999*(1+$E1008),0.01)</f>
        <v/>
      </c>
      <c r="AN1008" s="37">
        <f>MAX(INDEX(AN$292:AN$303,$D1008)+AN999*(1+$E1008),0.01)</f>
        <v/>
      </c>
      <c r="AO1008" s="37">
        <f>MAX(INDEX(AO$292:AO$303,$D1008)+AO999*(1+$E1008),0.01)</f>
        <v/>
      </c>
      <c r="AP1008" s="37">
        <f>MAX(INDEX(AP$292:AP$303,$D1008)+AP999*(1+$E1008),0.01)</f>
        <v/>
      </c>
      <c r="AQ1008" s="37">
        <f>MAX(INDEX(AQ$292:AQ$303,$D1008)+AQ999*(1+$E1008),0.01)</f>
        <v/>
      </c>
      <c r="AR1008" s="37">
        <f>MAX(INDEX(AR$292:AR$303,$D1008)+AR999*(1+$E1008),0.01)</f>
        <v/>
      </c>
      <c r="AS1008" s="37">
        <f>MAX(INDEX(AS$292:AS$303,$D1008)+AS999*(1+$E1008),0.01)</f>
        <v/>
      </c>
      <c r="AT1008" s="37">
        <f>MAX(INDEX(AT$292:AT$303,$D1008)+AT999*(1+$E1008),0.01)</f>
        <v/>
      </c>
      <c r="AU1008" s="37">
        <f>MAX(INDEX(AU$292:AU$303,$D1008)+AU999*(1+$E1008),0.01)</f>
        <v/>
      </c>
      <c r="AV1008" s="37">
        <f>MAX(INDEX(AV$292:AV$303,$D1008)+AV999*(1+$E1008),0.01)</f>
        <v/>
      </c>
      <c r="AW1008" s="37">
        <f>MAX(INDEX(AW$292:AW$303,$D1008)+AW999*(1+$E1008),0.01)</f>
        <v/>
      </c>
      <c r="AX1008" s="37">
        <f>MAX(INDEX(AX$292:AX$303,$D1008)+AX999*(1+$E1008),0.01)</f>
        <v/>
      </c>
      <c r="AY1008" s="40">
        <f>POSTTAX(INDEX(AY$292:AY$303,$D1008),AY999,$E1008)</f>
        <v/>
      </c>
    </row>
    <row r="1009" hidden="1" outlineLevel="2">
      <c r="A1009" s="14" t="inlineStr">
        <is>
          <t>atp</t>
        </is>
      </c>
      <c r="B1009" s="14" t="inlineStr">
        <is>
          <t>oop</t>
        </is>
      </c>
      <c r="C1009" s="14" t="inlineStr">
        <is>
          <t>srv</t>
        </is>
      </c>
      <c r="D1009" s="37">
        <f>INDEX(Inputs!$R$5:$R$132,MATCH($B1009&amp;"|"&amp;$C1009,Inputs!$A$5:$A$132,0))</f>
        <v/>
      </c>
      <c r="E1009" s="37">
        <f>INDEX(Inputs!$S$5:$S$132,MATCH($B1009&amp;"|"&amp;$C1009,Inputs!$A$5:$A$132,0))</f>
        <v/>
      </c>
      <c r="F1009" s="36" t="n"/>
      <c r="G1009" s="36" t="n"/>
      <c r="H1009" s="14">
        <f>INDEX(Variables!$B$5:$B$105,MATCH($A1009,Variables!$A$5:$A$105,0))&amp;IF($C1009="",""," | "&amp;INDEX(Mapping!$B$5:$B$26,MATCH($C1009,Mapping!$A$5:$A$26,0))&amp;" | "&amp;INDEX(Mapping!$B$30:$B$41,MATCH($B1009,Mapping!$A$30:$A$41,0)))</f>
        <v/>
      </c>
      <c r="I1009" s="14">
        <f>INDEX(Variables!$C$5:$C$105,MATCH($A1009,Variables!$A$5:$A$105,0))</f>
        <v/>
      </c>
      <c r="J1009" s="14">
        <f>INDEX(Variables!$E$5:$E$105,MATCH($A1009,Variables!$A$5:$A$105,0))</f>
        <v/>
      </c>
      <c r="K1009" s="11">
        <f>LOWER(Settings!$C$4)&amp;".mit."&amp;$A1009&amp;IF($C1009="","","."&amp;$C1009&amp;"."&amp;$B1009)&amp;IF(INDEX(Variables!$D$5:$D$105,MATCH($A1009,Variables!$A$5:$A$105,0))="","","."&amp;INDEX(Variables!$D$5:$D$105,MATCH($A1009,Variables!$A$5:$A$105,0)))&amp;"."&amp;K$5</f>
        <v/>
      </c>
      <c r="L1009" s="38">
        <f>MAX(INDEX(L$292:L$303,$D1009)+L1000*(1+$E1009),0.01)</f>
        <v/>
      </c>
      <c r="M1009" s="37">
        <f>MAX(INDEX(M$292:M$303,$D1009)+M1000*(1+$E1009),0.01)</f>
        <v/>
      </c>
      <c r="N1009" s="37">
        <f>MAX(INDEX(N$292:N$303,$D1009)+N1000*(1+$E1009),0.01)</f>
        <v/>
      </c>
      <c r="O1009" s="37">
        <f>MAX(INDEX(O$292:O$303,$D1009)+O1000*(1+$E1009),0.01)</f>
        <v/>
      </c>
      <c r="P1009" s="37">
        <f>MAX(INDEX(P$292:P$303,$D1009)+P1000*(1+$E1009),0.01)</f>
        <v/>
      </c>
      <c r="Q1009" s="37">
        <f>MAX(INDEX(Q$292:Q$303,$D1009)+Q1000*(1+$E1009),0.01)</f>
        <v/>
      </c>
      <c r="R1009" s="37">
        <f>MAX(INDEX(R$292:R$303,$D1009)+R1000*(1+$E1009),0.01)</f>
        <v/>
      </c>
      <c r="S1009" s="37">
        <f>MAX(INDEX(S$292:S$303,$D1009)+S1000*(1+$E1009),0.01)</f>
        <v/>
      </c>
      <c r="T1009" s="37">
        <f>MAX(INDEX(T$292:T$303,$D1009)+T1000*(1+$E1009),0.01)</f>
        <v/>
      </c>
      <c r="U1009" s="37">
        <f>MAX(INDEX(U$292:U$303,$D1009)+U1000*(1+$E1009),0.01)</f>
        <v/>
      </c>
      <c r="V1009" s="37">
        <f>MAX(INDEX(V$292:V$303,$D1009)+V1000*(1+$E1009),0.01)</f>
        <v/>
      </c>
      <c r="W1009" s="37">
        <f>MAX(INDEX(W$292:W$303,$D1009)+W1000*(1+$E1009),0.01)</f>
        <v/>
      </c>
      <c r="X1009" s="37">
        <f>MAX(INDEX(X$292:X$303,$D1009)+X1000*(1+$E1009),0.01)</f>
        <v/>
      </c>
      <c r="Y1009" s="37">
        <f>MAX(INDEX(Y$292:Y$303,$D1009)+Y1000*(1+$E1009),0.01)</f>
        <v/>
      </c>
      <c r="Z1009" s="37">
        <f>MAX(INDEX(Z$292:Z$303,$D1009)+Z1000*(1+$E1009),0.01)</f>
        <v/>
      </c>
      <c r="AA1009" s="37">
        <f>MAX(INDEX(AA$292:AA$303,$D1009)+AA1000*(1+$E1009),0.01)</f>
        <v/>
      </c>
      <c r="AB1009" s="37">
        <f>MAX(INDEX(AB$292:AB$303,$D1009)+AB1000*(1+$E1009),0.01)</f>
        <v/>
      </c>
      <c r="AC1009" s="37">
        <f>MAX(INDEX(AC$292:AC$303,$D1009)+AC1000*(1+$E1009),0.01)</f>
        <v/>
      </c>
      <c r="AD1009" s="40">
        <f>POSTTAX(INDEX(AD$292:AD$303,$D1009),AD1000,$E1009)</f>
        <v/>
      </c>
      <c r="AF1009" s="11">
        <f>LOWER(Settings!$C$4)&amp;".mit."&amp;$A1009&amp;IF($C1009="","","."&amp;$C1009&amp;"."&amp;$B1009)&amp;IF(INDEX(Variables!$D$5:$D$105,MATCH($A1009,Variables!$A$5:$A$105,0))="","","."&amp;INDEX(Variables!$D$5:$D$105,MATCH($A1009,Variables!$A$5:$A$105,0)))&amp;"."&amp;AF$5</f>
        <v/>
      </c>
      <c r="AG1009" s="38">
        <f>MAX(INDEX(AG$292:AG$303,$D1009)+AG1000*(1+$E1009),0.01)</f>
        <v/>
      </c>
      <c r="AH1009" s="37">
        <f>MAX(INDEX(AH$292:AH$303,$D1009)+AH1000*(1+$E1009),0.01)</f>
        <v/>
      </c>
      <c r="AI1009" s="37">
        <f>MAX(INDEX(AI$292:AI$303,$D1009)+AI1000*(1+$E1009),0.01)</f>
        <v/>
      </c>
      <c r="AJ1009" s="37">
        <f>MAX(INDEX(AJ$292:AJ$303,$D1009)+AJ1000*(1+$E1009),0.01)</f>
        <v/>
      </c>
      <c r="AK1009" s="37">
        <f>MAX(INDEX(AK$292:AK$303,$D1009)+AK1000*(1+$E1009),0.01)</f>
        <v/>
      </c>
      <c r="AL1009" s="37">
        <f>MAX(INDEX(AL$292:AL$303,$D1009)+AL1000*(1+$E1009),0.01)</f>
        <v/>
      </c>
      <c r="AM1009" s="37">
        <f>MAX(INDEX(AM$292:AM$303,$D1009)+AM1000*(1+$E1009),0.01)</f>
        <v/>
      </c>
      <c r="AN1009" s="37">
        <f>MAX(INDEX(AN$292:AN$303,$D1009)+AN1000*(1+$E1009),0.01)</f>
        <v/>
      </c>
      <c r="AO1009" s="37">
        <f>MAX(INDEX(AO$292:AO$303,$D1009)+AO1000*(1+$E1009),0.01)</f>
        <v/>
      </c>
      <c r="AP1009" s="37">
        <f>MAX(INDEX(AP$292:AP$303,$D1009)+AP1000*(1+$E1009),0.01)</f>
        <v/>
      </c>
      <c r="AQ1009" s="37">
        <f>MAX(INDEX(AQ$292:AQ$303,$D1009)+AQ1000*(1+$E1009),0.01)</f>
        <v/>
      </c>
      <c r="AR1009" s="37">
        <f>MAX(INDEX(AR$292:AR$303,$D1009)+AR1000*(1+$E1009),0.01)</f>
        <v/>
      </c>
      <c r="AS1009" s="37">
        <f>MAX(INDEX(AS$292:AS$303,$D1009)+AS1000*(1+$E1009),0.01)</f>
        <v/>
      </c>
      <c r="AT1009" s="37">
        <f>MAX(INDEX(AT$292:AT$303,$D1009)+AT1000*(1+$E1009),0.01)</f>
        <v/>
      </c>
      <c r="AU1009" s="37">
        <f>MAX(INDEX(AU$292:AU$303,$D1009)+AU1000*(1+$E1009),0.01)</f>
        <v/>
      </c>
      <c r="AV1009" s="37">
        <f>MAX(INDEX(AV$292:AV$303,$D1009)+AV1000*(1+$E1009),0.01)</f>
        <v/>
      </c>
      <c r="AW1009" s="37">
        <f>MAX(INDEX(AW$292:AW$303,$D1009)+AW1000*(1+$E1009),0.01)</f>
        <v/>
      </c>
      <c r="AX1009" s="37">
        <f>MAX(INDEX(AX$292:AX$303,$D1009)+AX1000*(1+$E1009),0.01)</f>
        <v/>
      </c>
      <c r="AY1009" s="40">
        <f>POSTTAX(INDEX(AY$292:AY$303,$D1009),AY1000,$E1009)</f>
        <v/>
      </c>
    </row>
    <row r="1010" hidden="1" outlineLevel="2">
      <c r="A1010" s="14" t="inlineStr">
        <is>
          <t>atp</t>
        </is>
      </c>
      <c r="B1010" s="14" t="inlineStr">
        <is>
          <t>bio</t>
        </is>
      </c>
      <c r="C1010" s="14" t="inlineStr">
        <is>
          <t>srv</t>
        </is>
      </c>
      <c r="D1010" s="37">
        <f>INDEX(Inputs!$R$5:$R$132,MATCH($B1010&amp;"|"&amp;$C1010,Inputs!$A$5:$A$132,0))</f>
        <v/>
      </c>
      <c r="E1010" s="37">
        <f>INDEX(Inputs!$S$5:$S$132,MATCH($B1010&amp;"|"&amp;$C1010,Inputs!$A$5:$A$132,0))</f>
        <v/>
      </c>
      <c r="F1010" s="36" t="n"/>
      <c r="G1010" s="36" t="n"/>
      <c r="H1010" s="14">
        <f>INDEX(Variables!$B$5:$B$105,MATCH($A1010,Variables!$A$5:$A$105,0))&amp;IF($C1010="",""," | "&amp;INDEX(Mapping!$B$5:$B$26,MATCH($C1010,Mapping!$A$5:$A$26,0))&amp;" | "&amp;INDEX(Mapping!$B$30:$B$41,MATCH($B1010,Mapping!$A$30:$A$41,0)))</f>
        <v/>
      </c>
      <c r="I1010" s="14">
        <f>INDEX(Variables!$C$5:$C$105,MATCH($A1010,Variables!$A$5:$A$105,0))</f>
        <v/>
      </c>
      <c r="J1010" s="14">
        <f>INDEX(Variables!$E$5:$E$105,MATCH($A1010,Variables!$A$5:$A$105,0))</f>
        <v/>
      </c>
      <c r="K1010" s="11">
        <f>LOWER(Settings!$C$4)&amp;".mit."&amp;$A1010&amp;IF($C1010="","","."&amp;$C1010&amp;"."&amp;$B1010)&amp;IF(INDEX(Variables!$D$5:$D$105,MATCH($A1010,Variables!$A$5:$A$105,0))="","","."&amp;INDEX(Variables!$D$5:$D$105,MATCH($A1010,Variables!$A$5:$A$105,0)))&amp;"."&amp;K$5</f>
        <v/>
      </c>
      <c r="L1010" s="38">
        <f>MAX(INDEX(L$292:L$303,$D1010)+L1001*(1+$E1010),0.01)</f>
        <v/>
      </c>
      <c r="M1010" s="37">
        <f>MAX(INDEX(M$292:M$303,$D1010)+M1001*(1+$E1010),0.01)</f>
        <v/>
      </c>
      <c r="N1010" s="37">
        <f>MAX(INDEX(N$292:N$303,$D1010)+N1001*(1+$E1010),0.01)</f>
        <v/>
      </c>
      <c r="O1010" s="37">
        <f>MAX(INDEX(O$292:O$303,$D1010)+O1001*(1+$E1010),0.01)</f>
        <v/>
      </c>
      <c r="P1010" s="37">
        <f>MAX(INDEX(P$292:P$303,$D1010)+P1001*(1+$E1010),0.01)</f>
        <v/>
      </c>
      <c r="Q1010" s="37">
        <f>MAX(INDEX(Q$292:Q$303,$D1010)+Q1001*(1+$E1010),0.01)</f>
        <v/>
      </c>
      <c r="R1010" s="37">
        <f>MAX(INDEX(R$292:R$303,$D1010)+R1001*(1+$E1010),0.01)</f>
        <v/>
      </c>
      <c r="S1010" s="37">
        <f>MAX(INDEX(S$292:S$303,$D1010)+S1001*(1+$E1010),0.01)</f>
        <v/>
      </c>
      <c r="T1010" s="37">
        <f>MAX(INDEX(T$292:T$303,$D1010)+T1001*(1+$E1010),0.01)</f>
        <v/>
      </c>
      <c r="U1010" s="37">
        <f>MAX(INDEX(U$292:U$303,$D1010)+U1001*(1+$E1010),0.01)</f>
        <v/>
      </c>
      <c r="V1010" s="37">
        <f>MAX(INDEX(V$292:V$303,$D1010)+V1001*(1+$E1010),0.01)</f>
        <v/>
      </c>
      <c r="W1010" s="37">
        <f>MAX(INDEX(W$292:W$303,$D1010)+W1001*(1+$E1010),0.01)</f>
        <v/>
      </c>
      <c r="X1010" s="37">
        <f>MAX(INDEX(X$292:X$303,$D1010)+X1001*(1+$E1010),0.01)</f>
        <v/>
      </c>
      <c r="Y1010" s="37">
        <f>MAX(INDEX(Y$292:Y$303,$D1010)+Y1001*(1+$E1010),0.01)</f>
        <v/>
      </c>
      <c r="Z1010" s="37">
        <f>MAX(INDEX(Z$292:Z$303,$D1010)+Z1001*(1+$E1010),0.01)</f>
        <v/>
      </c>
      <c r="AA1010" s="37">
        <f>MAX(INDEX(AA$292:AA$303,$D1010)+AA1001*(1+$E1010),0.01)</f>
        <v/>
      </c>
      <c r="AB1010" s="37">
        <f>MAX(INDEX(AB$292:AB$303,$D1010)+AB1001*(1+$E1010),0.01)</f>
        <v/>
      </c>
      <c r="AC1010" s="37">
        <f>MAX(INDEX(AC$292:AC$303,$D1010)+AC1001*(1+$E1010),0.01)</f>
        <v/>
      </c>
      <c r="AD1010" s="40">
        <f>POSTTAX(INDEX(AD$292:AD$303,$D1010),AD1001,$E1010)</f>
        <v/>
      </c>
      <c r="AF1010" s="11">
        <f>LOWER(Settings!$C$4)&amp;".mit."&amp;$A1010&amp;IF($C1010="","","."&amp;$C1010&amp;"."&amp;$B1010)&amp;IF(INDEX(Variables!$D$5:$D$105,MATCH($A1010,Variables!$A$5:$A$105,0))="","","."&amp;INDEX(Variables!$D$5:$D$105,MATCH($A1010,Variables!$A$5:$A$105,0)))&amp;"."&amp;AF$5</f>
        <v/>
      </c>
      <c r="AG1010" s="38">
        <f>MAX(INDEX(AG$292:AG$303,$D1010)+AG1001*(1+$E1010),0.01)</f>
        <v/>
      </c>
      <c r="AH1010" s="37">
        <f>MAX(INDEX(AH$292:AH$303,$D1010)+AH1001*(1+$E1010),0.01)</f>
        <v/>
      </c>
      <c r="AI1010" s="37">
        <f>MAX(INDEX(AI$292:AI$303,$D1010)+AI1001*(1+$E1010),0.01)</f>
        <v/>
      </c>
      <c r="AJ1010" s="37">
        <f>MAX(INDEX(AJ$292:AJ$303,$D1010)+AJ1001*(1+$E1010),0.01)</f>
        <v/>
      </c>
      <c r="AK1010" s="37">
        <f>MAX(INDEX(AK$292:AK$303,$D1010)+AK1001*(1+$E1010),0.01)</f>
        <v/>
      </c>
      <c r="AL1010" s="37">
        <f>MAX(INDEX(AL$292:AL$303,$D1010)+AL1001*(1+$E1010),0.01)</f>
        <v/>
      </c>
      <c r="AM1010" s="37">
        <f>MAX(INDEX(AM$292:AM$303,$D1010)+AM1001*(1+$E1010),0.01)</f>
        <v/>
      </c>
      <c r="AN1010" s="37">
        <f>MAX(INDEX(AN$292:AN$303,$D1010)+AN1001*(1+$E1010),0.01)</f>
        <v/>
      </c>
      <c r="AO1010" s="37">
        <f>MAX(INDEX(AO$292:AO$303,$D1010)+AO1001*(1+$E1010),0.01)</f>
        <v/>
      </c>
      <c r="AP1010" s="37">
        <f>MAX(INDEX(AP$292:AP$303,$D1010)+AP1001*(1+$E1010),0.01)</f>
        <v/>
      </c>
      <c r="AQ1010" s="37">
        <f>MAX(INDEX(AQ$292:AQ$303,$D1010)+AQ1001*(1+$E1010),0.01)</f>
        <v/>
      </c>
      <c r="AR1010" s="37">
        <f>MAX(INDEX(AR$292:AR$303,$D1010)+AR1001*(1+$E1010),0.01)</f>
        <v/>
      </c>
      <c r="AS1010" s="37">
        <f>MAX(INDEX(AS$292:AS$303,$D1010)+AS1001*(1+$E1010),0.01)</f>
        <v/>
      </c>
      <c r="AT1010" s="37">
        <f>MAX(INDEX(AT$292:AT$303,$D1010)+AT1001*(1+$E1010),0.01)</f>
        <v/>
      </c>
      <c r="AU1010" s="37">
        <f>MAX(INDEX(AU$292:AU$303,$D1010)+AU1001*(1+$E1010),0.01)</f>
        <v/>
      </c>
      <c r="AV1010" s="37">
        <f>MAX(INDEX(AV$292:AV$303,$D1010)+AV1001*(1+$E1010),0.01)</f>
        <v/>
      </c>
      <c r="AW1010" s="37">
        <f>MAX(INDEX(AW$292:AW$303,$D1010)+AW1001*(1+$E1010),0.01)</f>
        <v/>
      </c>
      <c r="AX1010" s="37">
        <f>MAX(INDEX(AX$292:AX$303,$D1010)+AX1001*(1+$E1010),0.01)</f>
        <v/>
      </c>
      <c r="AY1010" s="40">
        <f>POSTTAX(INDEX(AY$292:AY$303,$D1010),AY1001,$E1010)</f>
        <v/>
      </c>
    </row>
    <row r="1011" hidden="1" outlineLevel="2"/>
    <row r="1012" hidden="1" outlineLevel="2">
      <c r="A1012" s="14" t="inlineStr">
        <is>
          <t>shp</t>
        </is>
      </c>
      <c r="B1012" s="14" t="inlineStr">
        <is>
          <t>coa</t>
        </is>
      </c>
      <c r="C1012" s="14" t="inlineStr">
        <is>
          <t>srv</t>
        </is>
      </c>
      <c r="D1012" s="37">
        <f>INDEX(Inputs!$M$5:$M$132,MATCH($B1012&amp;"|"&amp;$C1012,Inputs!$A$5:$A$132,0))</f>
        <v/>
      </c>
      <c r="E1012" s="37">
        <f>INDEX(Inputs!$T$5:$T$132,MATCH($B1012&amp;"|"&amp;$C1012,Inputs!$A$5:$A$132,0))</f>
        <v/>
      </c>
      <c r="F1012" s="37">
        <f>INDEX(Inputs!$K$5:$K$132,MATCH($B1012&amp;"|"&amp;$C1012,Inputs!$A$5:$A$132,0))</f>
        <v/>
      </c>
      <c r="G1012" s="36" t="n"/>
      <c r="H1012" s="14">
        <f>INDEX(Variables!$B$5:$B$105,MATCH($A1012,Variables!$A$5:$A$105,0))&amp;IF($C1012="",""," | "&amp;INDEX(Mapping!$B$5:$B$26,MATCH($C1012,Mapping!$A$5:$A$26,0))&amp;" | "&amp;INDEX(Mapping!$B$30:$B$41,MATCH($B1012,Mapping!$A$30:$A$41,0)))</f>
        <v/>
      </c>
      <c r="I1012" s="14">
        <f>INDEX(Variables!$C$5:$C$105,MATCH($A1012,Variables!$A$5:$A$105,0))</f>
        <v/>
      </c>
      <c r="J1012" s="14">
        <f>INDEX(Variables!$E$5:$E$105,MATCH($A1012,Variables!$A$5:$A$105,0))</f>
        <v/>
      </c>
      <c r="K1012" s="11">
        <f>LOWER(Settings!$C$4)&amp;".mit."&amp;$A1012&amp;IF($C1012="","","."&amp;$C1012&amp;"."&amp;$B1012)&amp;IF(INDEX(Variables!$D$5:$D$105,MATCH($A1012,Variables!$A$5:$A$105,0))="","","."&amp;INDEX(Variables!$D$5:$D$105,MATCH($A1012,Variables!$A$5:$A$105,0)))&amp;"."&amp;K$5</f>
        <v/>
      </c>
      <c r="L1012" s="38">
        <f>(INDEX(L$235:L$238,$D1012)*INDEX(L$239:L$255,$F1012)+L$194*INDEX(L$121:L$137,$F1012)*INDEX(L$151:L$167,$F1012))*$E1012</f>
        <v/>
      </c>
      <c r="M1012" s="37">
        <f>(INDEX(M$235:M$238,$D1012)*INDEX(M$239:M$255,$F1012)+M$194*INDEX(M$121:M$137,$F1012)*INDEX(M$151:M$167,$F1012))*$E1012</f>
        <v/>
      </c>
      <c r="N1012" s="37">
        <f>(INDEX(N$235:N$238,$D1012)*INDEX(N$239:N$255,$F1012)+N$194*INDEX(N$121:N$137,$F1012)*INDEX(N$151:N$167,$F1012))*$E1012</f>
        <v/>
      </c>
      <c r="O1012" s="37">
        <f>(INDEX(O$235:O$238,$D1012)*INDEX(O$239:O$255,$F1012)+O$194*INDEX(O$121:O$137,$F1012)*INDEX(O$151:O$167,$F1012))*$E1012</f>
        <v/>
      </c>
      <c r="P1012" s="37">
        <f>(INDEX(P$235:P$238,$D1012)*INDEX(P$239:P$255,$F1012)+P$194*INDEX(P$121:P$137,$F1012)*INDEX(P$151:P$167,$F1012))*$E1012</f>
        <v/>
      </c>
      <c r="Q1012" s="37">
        <f>(INDEX(Q$235:Q$238,$D1012)*INDEX(Q$239:Q$255,$F1012)+Q$194*INDEX(Q$121:Q$137,$F1012)*INDEX(Q$151:Q$167,$F1012))*$E1012</f>
        <v/>
      </c>
      <c r="R1012" s="37">
        <f>(INDEX(R$235:R$238,$D1012)*INDEX(R$239:R$255,$F1012)+R$194*INDEX(R$121:R$137,$F1012)*INDEX(R$151:R$167,$F1012))*$E1012</f>
        <v/>
      </c>
      <c r="S1012" s="37">
        <f>(INDEX(S$235:S$238,$D1012)*INDEX(S$239:S$255,$F1012)+S$194*INDEX(S$121:S$137,$F1012)*INDEX(S$151:S$167,$F1012))*$E1012</f>
        <v/>
      </c>
      <c r="T1012" s="37">
        <f>(INDEX(T$235:T$238,$D1012)*INDEX(T$239:T$255,$F1012)+T$194*INDEX(T$121:T$137,$F1012)*INDEX(T$151:T$167,$F1012))*$E1012</f>
        <v/>
      </c>
      <c r="U1012" s="37">
        <f>(INDEX(U$235:U$238,$D1012)*INDEX(U$239:U$255,$F1012)+U$194*INDEX(U$121:U$137,$F1012)*INDEX(U$151:U$167,$F1012))*$E1012</f>
        <v/>
      </c>
      <c r="V1012" s="37">
        <f>(INDEX(V$235:V$238,$D1012)*INDEX(V$239:V$255,$F1012)+V$194*INDEX(V$121:V$137,$F1012)*INDEX(V$151:V$167,$F1012))*$E1012</f>
        <v/>
      </c>
      <c r="W1012" s="37">
        <f>(INDEX(W$235:W$238,$D1012)*INDEX(W$239:W$255,$F1012)+W$194*INDEX(W$121:W$137,$F1012)*INDEX(W$151:W$167,$F1012))*$E1012</f>
        <v/>
      </c>
      <c r="X1012" s="37">
        <f>(INDEX(X$235:X$238,$D1012)*INDEX(X$239:X$255,$F1012)+X$194*INDEX(X$121:X$137,$F1012)*INDEX(X$151:X$167,$F1012))*$E1012</f>
        <v/>
      </c>
      <c r="Y1012" s="37">
        <f>(INDEX(Y$235:Y$238,$D1012)*INDEX(Y$239:Y$255,$F1012)+Y$194*INDEX(Y$121:Y$137,$F1012)*INDEX(Y$151:Y$167,$F1012))*$E1012</f>
        <v/>
      </c>
      <c r="Z1012" s="37">
        <f>(INDEX(Z$235:Z$238,$D1012)*INDEX(Z$239:Z$255,$F1012)+Z$194*INDEX(Z$121:Z$137,$F1012)*INDEX(Z$151:Z$167,$F1012))*$E1012</f>
        <v/>
      </c>
      <c r="AA1012" s="37">
        <f>(INDEX(AA$235:AA$238,$D1012)*INDEX(AA$239:AA$255,$F1012)+AA$194*INDEX(AA$121:AA$137,$F1012)*INDEX(AA$151:AA$167,$F1012))*$E1012</f>
        <v/>
      </c>
      <c r="AB1012" s="37">
        <f>(INDEX(AB$235:AB$238,$D1012)*INDEX(AB$239:AB$255,$F1012)+AB$194*INDEX(AB$121:AB$137,$F1012)*INDEX(AB$151:AB$167,$F1012))*$E1012</f>
        <v/>
      </c>
      <c r="AC1012" s="37">
        <f>(INDEX(AC$235:AC$238,$D1012)*INDEX(AC$239:AC$255,$F1012)+AC$194*INDEX(AC$121:AC$137,$F1012)*INDEX(AC$151:AC$167,$F1012))*$E1012</f>
        <v/>
      </c>
      <c r="AD1012" s="40">
        <f>SHADOWEFF(INDEX(AD$235:AD$238,$D1012),INDEX(AD$239:AD$255,$F1012),AD$194,INDEX(AD$121:AD$137,$F1012),INDEX(AD$151:AD$167,$F1012),$E1012)</f>
        <v/>
      </c>
      <c r="AF1012" s="11">
        <f>LOWER(Settings!$C$4)&amp;".mit."&amp;$A1012&amp;IF($C1012="","","."&amp;$C1012&amp;"."&amp;$B1012)&amp;IF(INDEX(Variables!$D$5:$D$105,MATCH($A1012,Variables!$A$5:$A$105,0))="","","."&amp;INDEX(Variables!$D$5:$D$105,MATCH($A1012,Variables!$A$5:$A$105,0)))&amp;"."&amp;AF$5</f>
        <v/>
      </c>
      <c r="AG1012" s="38">
        <f>(INDEX(AG$235:AG$238,$D1012)*INDEX(AG$239:AG$255,$F1012)+AG$194*INDEX(AG$121:AG$137,$F1012)*INDEX(AG$151:AG$167,$F1012))*$E1012</f>
        <v/>
      </c>
      <c r="AH1012" s="37">
        <f>(INDEX(AH$235:AH$238,$D1012)*INDEX(AH$239:AH$255,$F1012)+AH$194*INDEX(AH$121:AH$137,$F1012)*INDEX(AH$151:AH$167,$F1012))*$E1012</f>
        <v/>
      </c>
      <c r="AI1012" s="37">
        <f>(INDEX(AI$235:AI$238,$D1012)*INDEX(AI$239:AI$255,$F1012)+AI$194*INDEX(AI$121:AI$137,$F1012)*INDEX(AI$151:AI$167,$F1012))*$E1012</f>
        <v/>
      </c>
      <c r="AJ1012" s="37">
        <f>(INDEX(AJ$235:AJ$238,$D1012)*INDEX(AJ$239:AJ$255,$F1012)+AJ$194*INDEX(AJ$121:AJ$137,$F1012)*INDEX(AJ$151:AJ$167,$F1012))*$E1012</f>
        <v/>
      </c>
      <c r="AK1012" s="37">
        <f>(INDEX(AK$235:AK$238,$D1012)*INDEX(AK$239:AK$255,$F1012)+AK$194*INDEX(AK$121:AK$137,$F1012)*INDEX(AK$151:AK$167,$F1012))*$E1012</f>
        <v/>
      </c>
      <c r="AL1012" s="37">
        <f>(INDEX(AL$235:AL$238,$D1012)*INDEX(AL$239:AL$255,$F1012)+AL$194*INDEX(AL$121:AL$137,$F1012)*INDEX(AL$151:AL$167,$F1012))*$E1012</f>
        <v/>
      </c>
      <c r="AM1012" s="37">
        <f>(INDEX(AM$235:AM$238,$D1012)*INDEX(AM$239:AM$255,$F1012)+AM$194*INDEX(AM$121:AM$137,$F1012)*INDEX(AM$151:AM$167,$F1012))*$E1012</f>
        <v/>
      </c>
      <c r="AN1012" s="37">
        <f>(INDEX(AN$235:AN$238,$D1012)*INDEX(AN$239:AN$255,$F1012)+AN$194*INDEX(AN$121:AN$137,$F1012)*INDEX(AN$151:AN$167,$F1012))*$E1012</f>
        <v/>
      </c>
      <c r="AO1012" s="37">
        <f>(INDEX(AO$235:AO$238,$D1012)*INDEX(AO$239:AO$255,$F1012)+AO$194*INDEX(AO$121:AO$137,$F1012)*INDEX(AO$151:AO$167,$F1012))*$E1012</f>
        <v/>
      </c>
      <c r="AP1012" s="37">
        <f>(INDEX(AP$235:AP$238,$D1012)*INDEX(AP$239:AP$255,$F1012)+AP$194*INDEX(AP$121:AP$137,$F1012)*INDEX(AP$151:AP$167,$F1012))*$E1012</f>
        <v/>
      </c>
      <c r="AQ1012" s="37">
        <f>(INDEX(AQ$235:AQ$238,$D1012)*INDEX(AQ$239:AQ$255,$F1012)+AQ$194*INDEX(AQ$121:AQ$137,$F1012)*INDEX(AQ$151:AQ$167,$F1012))*$E1012</f>
        <v/>
      </c>
      <c r="AR1012" s="37">
        <f>(INDEX(AR$235:AR$238,$D1012)*INDEX(AR$239:AR$255,$F1012)+AR$194*INDEX(AR$121:AR$137,$F1012)*INDEX(AR$151:AR$167,$F1012))*$E1012</f>
        <v/>
      </c>
      <c r="AS1012" s="37">
        <f>(INDEX(AS$235:AS$238,$D1012)*INDEX(AS$239:AS$255,$F1012)+AS$194*INDEX(AS$121:AS$137,$F1012)*INDEX(AS$151:AS$167,$F1012))*$E1012</f>
        <v/>
      </c>
      <c r="AT1012" s="37">
        <f>(INDEX(AT$235:AT$238,$D1012)*INDEX(AT$239:AT$255,$F1012)+AT$194*INDEX(AT$121:AT$137,$F1012)*INDEX(AT$151:AT$167,$F1012))*$E1012</f>
        <v/>
      </c>
      <c r="AU1012" s="37">
        <f>(INDEX(AU$235:AU$238,$D1012)*INDEX(AU$239:AU$255,$F1012)+AU$194*INDEX(AU$121:AU$137,$F1012)*INDEX(AU$151:AU$167,$F1012))*$E1012</f>
        <v/>
      </c>
      <c r="AV1012" s="37">
        <f>(INDEX(AV$235:AV$238,$D1012)*INDEX(AV$239:AV$255,$F1012)+AV$194*INDEX(AV$121:AV$137,$F1012)*INDEX(AV$151:AV$167,$F1012))*$E1012</f>
        <v/>
      </c>
      <c r="AW1012" s="37">
        <f>(INDEX(AW$235:AW$238,$D1012)*INDEX(AW$239:AW$255,$F1012)+AW$194*INDEX(AW$121:AW$137,$F1012)*INDEX(AW$151:AW$167,$F1012))*$E1012</f>
        <v/>
      </c>
      <c r="AX1012" s="37">
        <f>(INDEX(AX$235:AX$238,$D1012)*INDEX(AX$239:AX$255,$F1012)+AX$194*INDEX(AX$121:AX$137,$F1012)*INDEX(AX$151:AX$167,$F1012))*$E1012</f>
        <v/>
      </c>
      <c r="AY1012" s="40">
        <f>SHADOWEFF(INDEX(AY$235:AY$238,$D1012),INDEX(AY$239:AY$255,$F1012),AY$194,INDEX(AY$121:AY$137,$F1012),INDEX(AY$151:AY$167,$F1012),$E1012)</f>
        <v/>
      </c>
    </row>
    <row r="1013" hidden="1" outlineLevel="2">
      <c r="A1013" s="14" t="inlineStr">
        <is>
          <t>shp</t>
        </is>
      </c>
      <c r="B1013" s="14" t="inlineStr">
        <is>
          <t>nga</t>
        </is>
      </c>
      <c r="C1013" s="14" t="inlineStr">
        <is>
          <t>srv</t>
        </is>
      </c>
      <c r="D1013" s="37">
        <f>INDEX(Inputs!$M$5:$M$132,MATCH($B1013&amp;"|"&amp;$C1013,Inputs!$A$5:$A$132,0))</f>
        <v/>
      </c>
      <c r="E1013" s="37">
        <f>INDEX(Inputs!$T$5:$T$132,MATCH($B1013&amp;"|"&amp;$C1013,Inputs!$A$5:$A$132,0))</f>
        <v/>
      </c>
      <c r="F1013" s="37">
        <f>INDEX(Inputs!$K$5:$K$132,MATCH($B1013&amp;"|"&amp;$C1013,Inputs!$A$5:$A$132,0))</f>
        <v/>
      </c>
      <c r="G1013" s="36" t="n"/>
      <c r="H1013" s="14">
        <f>INDEX(Variables!$B$5:$B$105,MATCH($A1013,Variables!$A$5:$A$105,0))&amp;IF($C1013="",""," | "&amp;INDEX(Mapping!$B$5:$B$26,MATCH($C1013,Mapping!$A$5:$A$26,0))&amp;" | "&amp;INDEX(Mapping!$B$30:$B$41,MATCH($B1013,Mapping!$A$30:$A$41,0)))</f>
        <v/>
      </c>
      <c r="I1013" s="14">
        <f>INDEX(Variables!$C$5:$C$105,MATCH($A1013,Variables!$A$5:$A$105,0))</f>
        <v/>
      </c>
      <c r="J1013" s="14">
        <f>INDEX(Variables!$E$5:$E$105,MATCH($A1013,Variables!$A$5:$A$105,0))</f>
        <v/>
      </c>
      <c r="K1013" s="11">
        <f>LOWER(Settings!$C$4)&amp;".mit."&amp;$A1013&amp;IF($C1013="","","."&amp;$C1013&amp;"."&amp;$B1013)&amp;IF(INDEX(Variables!$D$5:$D$105,MATCH($A1013,Variables!$A$5:$A$105,0))="","","."&amp;INDEX(Variables!$D$5:$D$105,MATCH($A1013,Variables!$A$5:$A$105,0)))&amp;"."&amp;K$5</f>
        <v/>
      </c>
      <c r="L1013" s="38">
        <f>(INDEX(L$235:L$238,$D1013)*INDEX(L$239:L$255,$F1013)+L$194*INDEX(L$121:L$137,$F1013)*INDEX(L$151:L$167,$F1013))*$E1013</f>
        <v/>
      </c>
      <c r="M1013" s="37">
        <f>(INDEX(M$235:M$238,$D1013)*INDEX(M$239:M$255,$F1013)+M$194*INDEX(M$121:M$137,$F1013)*INDEX(M$151:M$167,$F1013))*$E1013</f>
        <v/>
      </c>
      <c r="N1013" s="37">
        <f>(INDEX(N$235:N$238,$D1013)*INDEX(N$239:N$255,$F1013)+N$194*INDEX(N$121:N$137,$F1013)*INDEX(N$151:N$167,$F1013))*$E1013</f>
        <v/>
      </c>
      <c r="O1013" s="37">
        <f>(INDEX(O$235:O$238,$D1013)*INDEX(O$239:O$255,$F1013)+O$194*INDEX(O$121:O$137,$F1013)*INDEX(O$151:O$167,$F1013))*$E1013</f>
        <v/>
      </c>
      <c r="P1013" s="37">
        <f>(INDEX(P$235:P$238,$D1013)*INDEX(P$239:P$255,$F1013)+P$194*INDEX(P$121:P$137,$F1013)*INDEX(P$151:P$167,$F1013))*$E1013</f>
        <v/>
      </c>
      <c r="Q1013" s="37">
        <f>(INDEX(Q$235:Q$238,$D1013)*INDEX(Q$239:Q$255,$F1013)+Q$194*INDEX(Q$121:Q$137,$F1013)*INDEX(Q$151:Q$167,$F1013))*$E1013</f>
        <v/>
      </c>
      <c r="R1013" s="37">
        <f>(INDEX(R$235:R$238,$D1013)*INDEX(R$239:R$255,$F1013)+R$194*INDEX(R$121:R$137,$F1013)*INDEX(R$151:R$167,$F1013))*$E1013</f>
        <v/>
      </c>
      <c r="S1013" s="37">
        <f>(INDEX(S$235:S$238,$D1013)*INDEX(S$239:S$255,$F1013)+S$194*INDEX(S$121:S$137,$F1013)*INDEX(S$151:S$167,$F1013))*$E1013</f>
        <v/>
      </c>
      <c r="T1013" s="37">
        <f>(INDEX(T$235:T$238,$D1013)*INDEX(T$239:T$255,$F1013)+T$194*INDEX(T$121:T$137,$F1013)*INDEX(T$151:T$167,$F1013))*$E1013</f>
        <v/>
      </c>
      <c r="U1013" s="37">
        <f>(INDEX(U$235:U$238,$D1013)*INDEX(U$239:U$255,$F1013)+U$194*INDEX(U$121:U$137,$F1013)*INDEX(U$151:U$167,$F1013))*$E1013</f>
        <v/>
      </c>
      <c r="V1013" s="37">
        <f>(INDEX(V$235:V$238,$D1013)*INDEX(V$239:V$255,$F1013)+V$194*INDEX(V$121:V$137,$F1013)*INDEX(V$151:V$167,$F1013))*$E1013</f>
        <v/>
      </c>
      <c r="W1013" s="37">
        <f>(INDEX(W$235:W$238,$D1013)*INDEX(W$239:W$255,$F1013)+W$194*INDEX(W$121:W$137,$F1013)*INDEX(W$151:W$167,$F1013))*$E1013</f>
        <v/>
      </c>
      <c r="X1013" s="37">
        <f>(INDEX(X$235:X$238,$D1013)*INDEX(X$239:X$255,$F1013)+X$194*INDEX(X$121:X$137,$F1013)*INDEX(X$151:X$167,$F1013))*$E1013</f>
        <v/>
      </c>
      <c r="Y1013" s="37">
        <f>(INDEX(Y$235:Y$238,$D1013)*INDEX(Y$239:Y$255,$F1013)+Y$194*INDEX(Y$121:Y$137,$F1013)*INDEX(Y$151:Y$167,$F1013))*$E1013</f>
        <v/>
      </c>
      <c r="Z1013" s="37">
        <f>(INDEX(Z$235:Z$238,$D1013)*INDEX(Z$239:Z$255,$F1013)+Z$194*INDEX(Z$121:Z$137,$F1013)*INDEX(Z$151:Z$167,$F1013))*$E1013</f>
        <v/>
      </c>
      <c r="AA1013" s="37">
        <f>(INDEX(AA$235:AA$238,$D1013)*INDEX(AA$239:AA$255,$F1013)+AA$194*INDEX(AA$121:AA$137,$F1013)*INDEX(AA$151:AA$167,$F1013))*$E1013</f>
        <v/>
      </c>
      <c r="AB1013" s="37">
        <f>(INDEX(AB$235:AB$238,$D1013)*INDEX(AB$239:AB$255,$F1013)+AB$194*INDEX(AB$121:AB$137,$F1013)*INDEX(AB$151:AB$167,$F1013))*$E1013</f>
        <v/>
      </c>
      <c r="AC1013" s="37">
        <f>(INDEX(AC$235:AC$238,$D1013)*INDEX(AC$239:AC$255,$F1013)+AC$194*INDEX(AC$121:AC$137,$F1013)*INDEX(AC$151:AC$167,$F1013))*$E1013</f>
        <v/>
      </c>
      <c r="AD1013" s="40">
        <f>SHADOWEFF(INDEX(AD$235:AD$238,$D1013),INDEX(AD$239:AD$255,$F1013),AD$194,INDEX(AD$121:AD$137,$F1013),INDEX(AD$151:AD$167,$F1013),$E1013)</f>
        <v/>
      </c>
      <c r="AF1013" s="11">
        <f>LOWER(Settings!$C$4)&amp;".mit."&amp;$A1013&amp;IF($C1013="","","."&amp;$C1013&amp;"."&amp;$B1013)&amp;IF(INDEX(Variables!$D$5:$D$105,MATCH($A1013,Variables!$A$5:$A$105,0))="","","."&amp;INDEX(Variables!$D$5:$D$105,MATCH($A1013,Variables!$A$5:$A$105,0)))&amp;"."&amp;AF$5</f>
        <v/>
      </c>
      <c r="AG1013" s="38">
        <f>(INDEX(AG$235:AG$238,$D1013)*INDEX(AG$239:AG$255,$F1013)+AG$194*INDEX(AG$121:AG$137,$F1013)*INDEX(AG$151:AG$167,$F1013))*$E1013</f>
        <v/>
      </c>
      <c r="AH1013" s="37">
        <f>(INDEX(AH$235:AH$238,$D1013)*INDEX(AH$239:AH$255,$F1013)+AH$194*INDEX(AH$121:AH$137,$F1013)*INDEX(AH$151:AH$167,$F1013))*$E1013</f>
        <v/>
      </c>
      <c r="AI1013" s="37">
        <f>(INDEX(AI$235:AI$238,$D1013)*INDEX(AI$239:AI$255,$F1013)+AI$194*INDEX(AI$121:AI$137,$F1013)*INDEX(AI$151:AI$167,$F1013))*$E1013</f>
        <v/>
      </c>
      <c r="AJ1013" s="37">
        <f>(INDEX(AJ$235:AJ$238,$D1013)*INDEX(AJ$239:AJ$255,$F1013)+AJ$194*INDEX(AJ$121:AJ$137,$F1013)*INDEX(AJ$151:AJ$167,$F1013))*$E1013</f>
        <v/>
      </c>
      <c r="AK1013" s="37">
        <f>(INDEX(AK$235:AK$238,$D1013)*INDEX(AK$239:AK$255,$F1013)+AK$194*INDEX(AK$121:AK$137,$F1013)*INDEX(AK$151:AK$167,$F1013))*$E1013</f>
        <v/>
      </c>
      <c r="AL1013" s="37">
        <f>(INDEX(AL$235:AL$238,$D1013)*INDEX(AL$239:AL$255,$F1013)+AL$194*INDEX(AL$121:AL$137,$F1013)*INDEX(AL$151:AL$167,$F1013))*$E1013</f>
        <v/>
      </c>
      <c r="AM1013" s="37">
        <f>(INDEX(AM$235:AM$238,$D1013)*INDEX(AM$239:AM$255,$F1013)+AM$194*INDEX(AM$121:AM$137,$F1013)*INDEX(AM$151:AM$167,$F1013))*$E1013</f>
        <v/>
      </c>
      <c r="AN1013" s="37">
        <f>(INDEX(AN$235:AN$238,$D1013)*INDEX(AN$239:AN$255,$F1013)+AN$194*INDEX(AN$121:AN$137,$F1013)*INDEX(AN$151:AN$167,$F1013))*$E1013</f>
        <v/>
      </c>
      <c r="AO1013" s="37">
        <f>(INDEX(AO$235:AO$238,$D1013)*INDEX(AO$239:AO$255,$F1013)+AO$194*INDEX(AO$121:AO$137,$F1013)*INDEX(AO$151:AO$167,$F1013))*$E1013</f>
        <v/>
      </c>
      <c r="AP1013" s="37">
        <f>(INDEX(AP$235:AP$238,$D1013)*INDEX(AP$239:AP$255,$F1013)+AP$194*INDEX(AP$121:AP$137,$F1013)*INDEX(AP$151:AP$167,$F1013))*$E1013</f>
        <v/>
      </c>
      <c r="AQ1013" s="37">
        <f>(INDEX(AQ$235:AQ$238,$D1013)*INDEX(AQ$239:AQ$255,$F1013)+AQ$194*INDEX(AQ$121:AQ$137,$F1013)*INDEX(AQ$151:AQ$167,$F1013))*$E1013</f>
        <v/>
      </c>
      <c r="AR1013" s="37">
        <f>(INDEX(AR$235:AR$238,$D1013)*INDEX(AR$239:AR$255,$F1013)+AR$194*INDEX(AR$121:AR$137,$F1013)*INDEX(AR$151:AR$167,$F1013))*$E1013</f>
        <v/>
      </c>
      <c r="AS1013" s="37">
        <f>(INDEX(AS$235:AS$238,$D1013)*INDEX(AS$239:AS$255,$F1013)+AS$194*INDEX(AS$121:AS$137,$F1013)*INDEX(AS$151:AS$167,$F1013))*$E1013</f>
        <v/>
      </c>
      <c r="AT1013" s="37">
        <f>(INDEX(AT$235:AT$238,$D1013)*INDEX(AT$239:AT$255,$F1013)+AT$194*INDEX(AT$121:AT$137,$F1013)*INDEX(AT$151:AT$167,$F1013))*$E1013</f>
        <v/>
      </c>
      <c r="AU1013" s="37">
        <f>(INDEX(AU$235:AU$238,$D1013)*INDEX(AU$239:AU$255,$F1013)+AU$194*INDEX(AU$121:AU$137,$F1013)*INDEX(AU$151:AU$167,$F1013))*$E1013</f>
        <v/>
      </c>
      <c r="AV1013" s="37">
        <f>(INDEX(AV$235:AV$238,$D1013)*INDEX(AV$239:AV$255,$F1013)+AV$194*INDEX(AV$121:AV$137,$F1013)*INDEX(AV$151:AV$167,$F1013))*$E1013</f>
        <v/>
      </c>
      <c r="AW1013" s="37">
        <f>(INDEX(AW$235:AW$238,$D1013)*INDEX(AW$239:AW$255,$F1013)+AW$194*INDEX(AW$121:AW$137,$F1013)*INDEX(AW$151:AW$167,$F1013))*$E1013</f>
        <v/>
      </c>
      <c r="AX1013" s="37">
        <f>(INDEX(AX$235:AX$238,$D1013)*INDEX(AX$239:AX$255,$F1013)+AX$194*INDEX(AX$121:AX$137,$F1013)*INDEX(AX$151:AX$167,$F1013))*$E1013</f>
        <v/>
      </c>
      <c r="AY1013" s="40">
        <f>SHADOWEFF(INDEX(AY$235:AY$238,$D1013),INDEX(AY$239:AY$255,$F1013),AY$194,INDEX(AY$121:AY$137,$F1013),INDEX(AY$151:AY$167,$F1013),$E1013)</f>
        <v/>
      </c>
    </row>
    <row r="1014" hidden="1" outlineLevel="2">
      <c r="A1014" s="14" t="inlineStr">
        <is>
          <t>shp</t>
        </is>
      </c>
      <c r="B1014" s="14" t="inlineStr">
        <is>
          <t>gso</t>
        </is>
      </c>
      <c r="C1014" s="14" t="inlineStr">
        <is>
          <t>srv</t>
        </is>
      </c>
      <c r="D1014" s="37">
        <f>INDEX(Inputs!$M$5:$M$132,MATCH($B1014&amp;"|"&amp;$C1014,Inputs!$A$5:$A$132,0))</f>
        <v/>
      </c>
      <c r="E1014" s="37">
        <f>INDEX(Inputs!$T$5:$T$132,MATCH($B1014&amp;"|"&amp;$C1014,Inputs!$A$5:$A$132,0))</f>
        <v/>
      </c>
      <c r="F1014" s="37">
        <f>INDEX(Inputs!$K$5:$K$132,MATCH($B1014&amp;"|"&amp;$C1014,Inputs!$A$5:$A$132,0))</f>
        <v/>
      </c>
      <c r="G1014" s="36" t="n"/>
      <c r="H1014" s="14">
        <f>INDEX(Variables!$B$5:$B$105,MATCH($A1014,Variables!$A$5:$A$105,0))&amp;IF($C1014="",""," | "&amp;INDEX(Mapping!$B$5:$B$26,MATCH($C1014,Mapping!$A$5:$A$26,0))&amp;" | "&amp;INDEX(Mapping!$B$30:$B$41,MATCH($B1014,Mapping!$A$30:$A$41,0)))</f>
        <v/>
      </c>
      <c r="I1014" s="14">
        <f>INDEX(Variables!$C$5:$C$105,MATCH($A1014,Variables!$A$5:$A$105,0))</f>
        <v/>
      </c>
      <c r="J1014" s="14">
        <f>INDEX(Variables!$E$5:$E$105,MATCH($A1014,Variables!$A$5:$A$105,0))</f>
        <v/>
      </c>
      <c r="K1014" s="11">
        <f>LOWER(Settings!$C$4)&amp;".mit."&amp;$A1014&amp;IF($C1014="","","."&amp;$C1014&amp;"."&amp;$B1014)&amp;IF(INDEX(Variables!$D$5:$D$105,MATCH($A1014,Variables!$A$5:$A$105,0))="","","."&amp;INDEX(Variables!$D$5:$D$105,MATCH($A1014,Variables!$A$5:$A$105,0)))&amp;"."&amp;K$5</f>
        <v/>
      </c>
      <c r="L1014" s="38">
        <f>(INDEX(L$235:L$238,$D1014)*INDEX(L$239:L$255,$F1014)+L$194*INDEX(L$121:L$137,$F1014)*INDEX(L$151:L$167,$F1014))*$E1014</f>
        <v/>
      </c>
      <c r="M1014" s="37">
        <f>(INDEX(M$235:M$238,$D1014)*INDEX(M$239:M$255,$F1014)+M$194*INDEX(M$121:M$137,$F1014)*INDEX(M$151:M$167,$F1014))*$E1014</f>
        <v/>
      </c>
      <c r="N1014" s="37">
        <f>(INDEX(N$235:N$238,$D1014)*INDEX(N$239:N$255,$F1014)+N$194*INDEX(N$121:N$137,$F1014)*INDEX(N$151:N$167,$F1014))*$E1014</f>
        <v/>
      </c>
      <c r="O1014" s="37">
        <f>(INDEX(O$235:O$238,$D1014)*INDEX(O$239:O$255,$F1014)+O$194*INDEX(O$121:O$137,$F1014)*INDEX(O$151:O$167,$F1014))*$E1014</f>
        <v/>
      </c>
      <c r="P1014" s="37">
        <f>(INDEX(P$235:P$238,$D1014)*INDEX(P$239:P$255,$F1014)+P$194*INDEX(P$121:P$137,$F1014)*INDEX(P$151:P$167,$F1014))*$E1014</f>
        <v/>
      </c>
      <c r="Q1014" s="37">
        <f>(INDEX(Q$235:Q$238,$D1014)*INDEX(Q$239:Q$255,$F1014)+Q$194*INDEX(Q$121:Q$137,$F1014)*INDEX(Q$151:Q$167,$F1014))*$E1014</f>
        <v/>
      </c>
      <c r="R1014" s="37">
        <f>(INDEX(R$235:R$238,$D1014)*INDEX(R$239:R$255,$F1014)+R$194*INDEX(R$121:R$137,$F1014)*INDEX(R$151:R$167,$F1014))*$E1014</f>
        <v/>
      </c>
      <c r="S1014" s="37">
        <f>(INDEX(S$235:S$238,$D1014)*INDEX(S$239:S$255,$F1014)+S$194*INDEX(S$121:S$137,$F1014)*INDEX(S$151:S$167,$F1014))*$E1014</f>
        <v/>
      </c>
      <c r="T1014" s="37">
        <f>(INDEX(T$235:T$238,$D1014)*INDEX(T$239:T$255,$F1014)+T$194*INDEX(T$121:T$137,$F1014)*INDEX(T$151:T$167,$F1014))*$E1014</f>
        <v/>
      </c>
      <c r="U1014" s="37">
        <f>(INDEX(U$235:U$238,$D1014)*INDEX(U$239:U$255,$F1014)+U$194*INDEX(U$121:U$137,$F1014)*INDEX(U$151:U$167,$F1014))*$E1014</f>
        <v/>
      </c>
      <c r="V1014" s="37">
        <f>(INDEX(V$235:V$238,$D1014)*INDEX(V$239:V$255,$F1014)+V$194*INDEX(V$121:V$137,$F1014)*INDEX(V$151:V$167,$F1014))*$E1014</f>
        <v/>
      </c>
      <c r="W1014" s="37">
        <f>(INDEX(W$235:W$238,$D1014)*INDEX(W$239:W$255,$F1014)+W$194*INDEX(W$121:W$137,$F1014)*INDEX(W$151:W$167,$F1014))*$E1014</f>
        <v/>
      </c>
      <c r="X1014" s="37">
        <f>(INDEX(X$235:X$238,$D1014)*INDEX(X$239:X$255,$F1014)+X$194*INDEX(X$121:X$137,$F1014)*INDEX(X$151:X$167,$F1014))*$E1014</f>
        <v/>
      </c>
      <c r="Y1014" s="37">
        <f>(INDEX(Y$235:Y$238,$D1014)*INDEX(Y$239:Y$255,$F1014)+Y$194*INDEX(Y$121:Y$137,$F1014)*INDEX(Y$151:Y$167,$F1014))*$E1014</f>
        <v/>
      </c>
      <c r="Z1014" s="37">
        <f>(INDEX(Z$235:Z$238,$D1014)*INDEX(Z$239:Z$255,$F1014)+Z$194*INDEX(Z$121:Z$137,$F1014)*INDEX(Z$151:Z$167,$F1014))*$E1014</f>
        <v/>
      </c>
      <c r="AA1014" s="37">
        <f>(INDEX(AA$235:AA$238,$D1014)*INDEX(AA$239:AA$255,$F1014)+AA$194*INDEX(AA$121:AA$137,$F1014)*INDEX(AA$151:AA$167,$F1014))*$E1014</f>
        <v/>
      </c>
      <c r="AB1014" s="37">
        <f>(INDEX(AB$235:AB$238,$D1014)*INDEX(AB$239:AB$255,$F1014)+AB$194*INDEX(AB$121:AB$137,$F1014)*INDEX(AB$151:AB$167,$F1014))*$E1014</f>
        <v/>
      </c>
      <c r="AC1014" s="37">
        <f>(INDEX(AC$235:AC$238,$D1014)*INDEX(AC$239:AC$255,$F1014)+AC$194*INDEX(AC$121:AC$137,$F1014)*INDEX(AC$151:AC$167,$F1014))*$E1014</f>
        <v/>
      </c>
      <c r="AD1014" s="40">
        <f>SHADOWEFF(INDEX(AD$235:AD$238,$D1014),INDEX(AD$239:AD$255,$F1014),AD$194,INDEX(AD$121:AD$137,$F1014),INDEX(AD$151:AD$167,$F1014),$E1014)</f>
        <v/>
      </c>
      <c r="AF1014" s="11">
        <f>LOWER(Settings!$C$4)&amp;".mit."&amp;$A1014&amp;IF($C1014="","","."&amp;$C1014&amp;"."&amp;$B1014)&amp;IF(INDEX(Variables!$D$5:$D$105,MATCH($A1014,Variables!$A$5:$A$105,0))="","","."&amp;INDEX(Variables!$D$5:$D$105,MATCH($A1014,Variables!$A$5:$A$105,0)))&amp;"."&amp;AF$5</f>
        <v/>
      </c>
      <c r="AG1014" s="38">
        <f>(INDEX(AG$235:AG$238,$D1014)*INDEX(AG$239:AG$255,$F1014)+AG$194*INDEX(AG$121:AG$137,$F1014)*INDEX(AG$151:AG$167,$F1014))*$E1014</f>
        <v/>
      </c>
      <c r="AH1014" s="37">
        <f>(INDEX(AH$235:AH$238,$D1014)*INDEX(AH$239:AH$255,$F1014)+AH$194*INDEX(AH$121:AH$137,$F1014)*INDEX(AH$151:AH$167,$F1014))*$E1014</f>
        <v/>
      </c>
      <c r="AI1014" s="37">
        <f>(INDEX(AI$235:AI$238,$D1014)*INDEX(AI$239:AI$255,$F1014)+AI$194*INDEX(AI$121:AI$137,$F1014)*INDEX(AI$151:AI$167,$F1014))*$E1014</f>
        <v/>
      </c>
      <c r="AJ1014" s="37">
        <f>(INDEX(AJ$235:AJ$238,$D1014)*INDEX(AJ$239:AJ$255,$F1014)+AJ$194*INDEX(AJ$121:AJ$137,$F1014)*INDEX(AJ$151:AJ$167,$F1014))*$E1014</f>
        <v/>
      </c>
      <c r="AK1014" s="37">
        <f>(INDEX(AK$235:AK$238,$D1014)*INDEX(AK$239:AK$255,$F1014)+AK$194*INDEX(AK$121:AK$137,$F1014)*INDEX(AK$151:AK$167,$F1014))*$E1014</f>
        <v/>
      </c>
      <c r="AL1014" s="37">
        <f>(INDEX(AL$235:AL$238,$D1014)*INDEX(AL$239:AL$255,$F1014)+AL$194*INDEX(AL$121:AL$137,$F1014)*INDEX(AL$151:AL$167,$F1014))*$E1014</f>
        <v/>
      </c>
      <c r="AM1014" s="37">
        <f>(INDEX(AM$235:AM$238,$D1014)*INDEX(AM$239:AM$255,$F1014)+AM$194*INDEX(AM$121:AM$137,$F1014)*INDEX(AM$151:AM$167,$F1014))*$E1014</f>
        <v/>
      </c>
      <c r="AN1014" s="37">
        <f>(INDEX(AN$235:AN$238,$D1014)*INDEX(AN$239:AN$255,$F1014)+AN$194*INDEX(AN$121:AN$137,$F1014)*INDEX(AN$151:AN$167,$F1014))*$E1014</f>
        <v/>
      </c>
      <c r="AO1014" s="37">
        <f>(INDEX(AO$235:AO$238,$D1014)*INDEX(AO$239:AO$255,$F1014)+AO$194*INDEX(AO$121:AO$137,$F1014)*INDEX(AO$151:AO$167,$F1014))*$E1014</f>
        <v/>
      </c>
      <c r="AP1014" s="37">
        <f>(INDEX(AP$235:AP$238,$D1014)*INDEX(AP$239:AP$255,$F1014)+AP$194*INDEX(AP$121:AP$137,$F1014)*INDEX(AP$151:AP$167,$F1014))*$E1014</f>
        <v/>
      </c>
      <c r="AQ1014" s="37">
        <f>(INDEX(AQ$235:AQ$238,$D1014)*INDEX(AQ$239:AQ$255,$F1014)+AQ$194*INDEX(AQ$121:AQ$137,$F1014)*INDEX(AQ$151:AQ$167,$F1014))*$E1014</f>
        <v/>
      </c>
      <c r="AR1014" s="37">
        <f>(INDEX(AR$235:AR$238,$D1014)*INDEX(AR$239:AR$255,$F1014)+AR$194*INDEX(AR$121:AR$137,$F1014)*INDEX(AR$151:AR$167,$F1014))*$E1014</f>
        <v/>
      </c>
      <c r="AS1014" s="37">
        <f>(INDEX(AS$235:AS$238,$D1014)*INDEX(AS$239:AS$255,$F1014)+AS$194*INDEX(AS$121:AS$137,$F1014)*INDEX(AS$151:AS$167,$F1014))*$E1014</f>
        <v/>
      </c>
      <c r="AT1014" s="37">
        <f>(INDEX(AT$235:AT$238,$D1014)*INDEX(AT$239:AT$255,$F1014)+AT$194*INDEX(AT$121:AT$137,$F1014)*INDEX(AT$151:AT$167,$F1014))*$E1014</f>
        <v/>
      </c>
      <c r="AU1014" s="37">
        <f>(INDEX(AU$235:AU$238,$D1014)*INDEX(AU$239:AU$255,$F1014)+AU$194*INDEX(AU$121:AU$137,$F1014)*INDEX(AU$151:AU$167,$F1014))*$E1014</f>
        <v/>
      </c>
      <c r="AV1014" s="37">
        <f>(INDEX(AV$235:AV$238,$D1014)*INDEX(AV$239:AV$255,$F1014)+AV$194*INDEX(AV$121:AV$137,$F1014)*INDEX(AV$151:AV$167,$F1014))*$E1014</f>
        <v/>
      </c>
      <c r="AW1014" s="37">
        <f>(INDEX(AW$235:AW$238,$D1014)*INDEX(AW$239:AW$255,$F1014)+AW$194*INDEX(AW$121:AW$137,$F1014)*INDEX(AW$151:AW$167,$F1014))*$E1014</f>
        <v/>
      </c>
      <c r="AX1014" s="37">
        <f>(INDEX(AX$235:AX$238,$D1014)*INDEX(AX$239:AX$255,$F1014)+AX$194*INDEX(AX$121:AX$137,$F1014)*INDEX(AX$151:AX$167,$F1014))*$E1014</f>
        <v/>
      </c>
      <c r="AY1014" s="40">
        <f>SHADOWEFF(INDEX(AY$235:AY$238,$D1014),INDEX(AY$239:AY$255,$F1014),AY$194,INDEX(AY$121:AY$137,$F1014),INDEX(AY$151:AY$167,$F1014),$E1014)</f>
        <v/>
      </c>
    </row>
    <row r="1015" hidden="1" outlineLevel="2">
      <c r="A1015" s="14" t="inlineStr">
        <is>
          <t>shp</t>
        </is>
      </c>
      <c r="B1015" s="14" t="inlineStr">
        <is>
          <t>die</t>
        </is>
      </c>
      <c r="C1015" s="14" t="inlineStr">
        <is>
          <t>srv</t>
        </is>
      </c>
      <c r="D1015" s="37">
        <f>INDEX(Inputs!$M$5:$M$132,MATCH($B1015&amp;"|"&amp;$C1015,Inputs!$A$5:$A$132,0))</f>
        <v/>
      </c>
      <c r="E1015" s="37">
        <f>INDEX(Inputs!$T$5:$T$132,MATCH($B1015&amp;"|"&amp;$C1015,Inputs!$A$5:$A$132,0))</f>
        <v/>
      </c>
      <c r="F1015" s="37">
        <f>INDEX(Inputs!$K$5:$K$132,MATCH($B1015&amp;"|"&amp;$C1015,Inputs!$A$5:$A$132,0))</f>
        <v/>
      </c>
      <c r="G1015" s="36" t="n"/>
      <c r="H1015" s="14">
        <f>INDEX(Variables!$B$5:$B$105,MATCH($A1015,Variables!$A$5:$A$105,0))&amp;IF($C1015="",""," | "&amp;INDEX(Mapping!$B$5:$B$26,MATCH($C1015,Mapping!$A$5:$A$26,0))&amp;" | "&amp;INDEX(Mapping!$B$30:$B$41,MATCH($B1015,Mapping!$A$30:$A$41,0)))</f>
        <v/>
      </c>
      <c r="I1015" s="14">
        <f>INDEX(Variables!$C$5:$C$105,MATCH($A1015,Variables!$A$5:$A$105,0))</f>
        <v/>
      </c>
      <c r="J1015" s="14">
        <f>INDEX(Variables!$E$5:$E$105,MATCH($A1015,Variables!$A$5:$A$105,0))</f>
        <v/>
      </c>
      <c r="K1015" s="11">
        <f>LOWER(Settings!$C$4)&amp;".mit."&amp;$A1015&amp;IF($C1015="","","."&amp;$C1015&amp;"."&amp;$B1015)&amp;IF(INDEX(Variables!$D$5:$D$105,MATCH($A1015,Variables!$A$5:$A$105,0))="","","."&amp;INDEX(Variables!$D$5:$D$105,MATCH($A1015,Variables!$A$5:$A$105,0)))&amp;"."&amp;K$5</f>
        <v/>
      </c>
      <c r="L1015" s="38">
        <f>(INDEX(L$235:L$238,$D1015)*INDEX(L$239:L$255,$F1015)+L$194*INDEX(L$121:L$137,$F1015)*INDEX(L$151:L$167,$F1015))*$E1015</f>
        <v/>
      </c>
      <c r="M1015" s="37">
        <f>(INDEX(M$235:M$238,$D1015)*INDEX(M$239:M$255,$F1015)+M$194*INDEX(M$121:M$137,$F1015)*INDEX(M$151:M$167,$F1015))*$E1015</f>
        <v/>
      </c>
      <c r="N1015" s="37">
        <f>(INDEX(N$235:N$238,$D1015)*INDEX(N$239:N$255,$F1015)+N$194*INDEX(N$121:N$137,$F1015)*INDEX(N$151:N$167,$F1015))*$E1015</f>
        <v/>
      </c>
      <c r="O1015" s="37">
        <f>(INDEX(O$235:O$238,$D1015)*INDEX(O$239:O$255,$F1015)+O$194*INDEX(O$121:O$137,$F1015)*INDEX(O$151:O$167,$F1015))*$E1015</f>
        <v/>
      </c>
      <c r="P1015" s="37">
        <f>(INDEX(P$235:P$238,$D1015)*INDEX(P$239:P$255,$F1015)+P$194*INDEX(P$121:P$137,$F1015)*INDEX(P$151:P$167,$F1015))*$E1015</f>
        <v/>
      </c>
      <c r="Q1015" s="37">
        <f>(INDEX(Q$235:Q$238,$D1015)*INDEX(Q$239:Q$255,$F1015)+Q$194*INDEX(Q$121:Q$137,$F1015)*INDEX(Q$151:Q$167,$F1015))*$E1015</f>
        <v/>
      </c>
      <c r="R1015" s="37">
        <f>(INDEX(R$235:R$238,$D1015)*INDEX(R$239:R$255,$F1015)+R$194*INDEX(R$121:R$137,$F1015)*INDEX(R$151:R$167,$F1015))*$E1015</f>
        <v/>
      </c>
      <c r="S1015" s="37">
        <f>(INDEX(S$235:S$238,$D1015)*INDEX(S$239:S$255,$F1015)+S$194*INDEX(S$121:S$137,$F1015)*INDEX(S$151:S$167,$F1015))*$E1015</f>
        <v/>
      </c>
      <c r="T1015" s="37">
        <f>(INDEX(T$235:T$238,$D1015)*INDEX(T$239:T$255,$F1015)+T$194*INDEX(T$121:T$137,$F1015)*INDEX(T$151:T$167,$F1015))*$E1015</f>
        <v/>
      </c>
      <c r="U1015" s="37">
        <f>(INDEX(U$235:U$238,$D1015)*INDEX(U$239:U$255,$F1015)+U$194*INDEX(U$121:U$137,$F1015)*INDEX(U$151:U$167,$F1015))*$E1015</f>
        <v/>
      </c>
      <c r="V1015" s="37">
        <f>(INDEX(V$235:V$238,$D1015)*INDEX(V$239:V$255,$F1015)+V$194*INDEX(V$121:V$137,$F1015)*INDEX(V$151:V$167,$F1015))*$E1015</f>
        <v/>
      </c>
      <c r="W1015" s="37">
        <f>(INDEX(W$235:W$238,$D1015)*INDEX(W$239:W$255,$F1015)+W$194*INDEX(W$121:W$137,$F1015)*INDEX(W$151:W$167,$F1015))*$E1015</f>
        <v/>
      </c>
      <c r="X1015" s="37">
        <f>(INDEX(X$235:X$238,$D1015)*INDEX(X$239:X$255,$F1015)+X$194*INDEX(X$121:X$137,$F1015)*INDEX(X$151:X$167,$F1015))*$E1015</f>
        <v/>
      </c>
      <c r="Y1015" s="37">
        <f>(INDEX(Y$235:Y$238,$D1015)*INDEX(Y$239:Y$255,$F1015)+Y$194*INDEX(Y$121:Y$137,$F1015)*INDEX(Y$151:Y$167,$F1015))*$E1015</f>
        <v/>
      </c>
      <c r="Z1015" s="37">
        <f>(INDEX(Z$235:Z$238,$D1015)*INDEX(Z$239:Z$255,$F1015)+Z$194*INDEX(Z$121:Z$137,$F1015)*INDEX(Z$151:Z$167,$F1015))*$E1015</f>
        <v/>
      </c>
      <c r="AA1015" s="37">
        <f>(INDEX(AA$235:AA$238,$D1015)*INDEX(AA$239:AA$255,$F1015)+AA$194*INDEX(AA$121:AA$137,$F1015)*INDEX(AA$151:AA$167,$F1015))*$E1015</f>
        <v/>
      </c>
      <c r="AB1015" s="37">
        <f>(INDEX(AB$235:AB$238,$D1015)*INDEX(AB$239:AB$255,$F1015)+AB$194*INDEX(AB$121:AB$137,$F1015)*INDEX(AB$151:AB$167,$F1015))*$E1015</f>
        <v/>
      </c>
      <c r="AC1015" s="37">
        <f>(INDEX(AC$235:AC$238,$D1015)*INDEX(AC$239:AC$255,$F1015)+AC$194*INDEX(AC$121:AC$137,$F1015)*INDEX(AC$151:AC$167,$F1015))*$E1015</f>
        <v/>
      </c>
      <c r="AD1015" s="40">
        <f>SHADOWEFF(INDEX(AD$235:AD$238,$D1015),INDEX(AD$239:AD$255,$F1015),AD$194,INDEX(AD$121:AD$137,$F1015),INDEX(AD$151:AD$167,$F1015),$E1015)</f>
        <v/>
      </c>
      <c r="AF1015" s="11">
        <f>LOWER(Settings!$C$4)&amp;".mit."&amp;$A1015&amp;IF($C1015="","","."&amp;$C1015&amp;"."&amp;$B1015)&amp;IF(INDEX(Variables!$D$5:$D$105,MATCH($A1015,Variables!$A$5:$A$105,0))="","","."&amp;INDEX(Variables!$D$5:$D$105,MATCH($A1015,Variables!$A$5:$A$105,0)))&amp;"."&amp;AF$5</f>
        <v/>
      </c>
      <c r="AG1015" s="38">
        <f>(INDEX(AG$235:AG$238,$D1015)*INDEX(AG$239:AG$255,$F1015)+AG$194*INDEX(AG$121:AG$137,$F1015)*INDEX(AG$151:AG$167,$F1015))*$E1015</f>
        <v/>
      </c>
      <c r="AH1015" s="37">
        <f>(INDEX(AH$235:AH$238,$D1015)*INDEX(AH$239:AH$255,$F1015)+AH$194*INDEX(AH$121:AH$137,$F1015)*INDEX(AH$151:AH$167,$F1015))*$E1015</f>
        <v/>
      </c>
      <c r="AI1015" s="37">
        <f>(INDEX(AI$235:AI$238,$D1015)*INDEX(AI$239:AI$255,$F1015)+AI$194*INDEX(AI$121:AI$137,$F1015)*INDEX(AI$151:AI$167,$F1015))*$E1015</f>
        <v/>
      </c>
      <c r="AJ1015" s="37">
        <f>(INDEX(AJ$235:AJ$238,$D1015)*INDEX(AJ$239:AJ$255,$F1015)+AJ$194*INDEX(AJ$121:AJ$137,$F1015)*INDEX(AJ$151:AJ$167,$F1015))*$E1015</f>
        <v/>
      </c>
      <c r="AK1015" s="37">
        <f>(INDEX(AK$235:AK$238,$D1015)*INDEX(AK$239:AK$255,$F1015)+AK$194*INDEX(AK$121:AK$137,$F1015)*INDEX(AK$151:AK$167,$F1015))*$E1015</f>
        <v/>
      </c>
      <c r="AL1015" s="37">
        <f>(INDEX(AL$235:AL$238,$D1015)*INDEX(AL$239:AL$255,$F1015)+AL$194*INDEX(AL$121:AL$137,$F1015)*INDEX(AL$151:AL$167,$F1015))*$E1015</f>
        <v/>
      </c>
      <c r="AM1015" s="37">
        <f>(INDEX(AM$235:AM$238,$D1015)*INDEX(AM$239:AM$255,$F1015)+AM$194*INDEX(AM$121:AM$137,$F1015)*INDEX(AM$151:AM$167,$F1015))*$E1015</f>
        <v/>
      </c>
      <c r="AN1015" s="37">
        <f>(INDEX(AN$235:AN$238,$D1015)*INDEX(AN$239:AN$255,$F1015)+AN$194*INDEX(AN$121:AN$137,$F1015)*INDEX(AN$151:AN$167,$F1015))*$E1015</f>
        <v/>
      </c>
      <c r="AO1015" s="37">
        <f>(INDEX(AO$235:AO$238,$D1015)*INDEX(AO$239:AO$255,$F1015)+AO$194*INDEX(AO$121:AO$137,$F1015)*INDEX(AO$151:AO$167,$F1015))*$E1015</f>
        <v/>
      </c>
      <c r="AP1015" s="37">
        <f>(INDEX(AP$235:AP$238,$D1015)*INDEX(AP$239:AP$255,$F1015)+AP$194*INDEX(AP$121:AP$137,$F1015)*INDEX(AP$151:AP$167,$F1015))*$E1015</f>
        <v/>
      </c>
      <c r="AQ1015" s="37">
        <f>(INDEX(AQ$235:AQ$238,$D1015)*INDEX(AQ$239:AQ$255,$F1015)+AQ$194*INDEX(AQ$121:AQ$137,$F1015)*INDEX(AQ$151:AQ$167,$F1015))*$E1015</f>
        <v/>
      </c>
      <c r="AR1015" s="37">
        <f>(INDEX(AR$235:AR$238,$D1015)*INDEX(AR$239:AR$255,$F1015)+AR$194*INDEX(AR$121:AR$137,$F1015)*INDEX(AR$151:AR$167,$F1015))*$E1015</f>
        <v/>
      </c>
      <c r="AS1015" s="37">
        <f>(INDEX(AS$235:AS$238,$D1015)*INDEX(AS$239:AS$255,$F1015)+AS$194*INDEX(AS$121:AS$137,$F1015)*INDEX(AS$151:AS$167,$F1015))*$E1015</f>
        <v/>
      </c>
      <c r="AT1015" s="37">
        <f>(INDEX(AT$235:AT$238,$D1015)*INDEX(AT$239:AT$255,$F1015)+AT$194*INDEX(AT$121:AT$137,$F1015)*INDEX(AT$151:AT$167,$F1015))*$E1015</f>
        <v/>
      </c>
      <c r="AU1015" s="37">
        <f>(INDEX(AU$235:AU$238,$D1015)*INDEX(AU$239:AU$255,$F1015)+AU$194*INDEX(AU$121:AU$137,$F1015)*INDEX(AU$151:AU$167,$F1015))*$E1015</f>
        <v/>
      </c>
      <c r="AV1015" s="37">
        <f>(INDEX(AV$235:AV$238,$D1015)*INDEX(AV$239:AV$255,$F1015)+AV$194*INDEX(AV$121:AV$137,$F1015)*INDEX(AV$151:AV$167,$F1015))*$E1015</f>
        <v/>
      </c>
      <c r="AW1015" s="37">
        <f>(INDEX(AW$235:AW$238,$D1015)*INDEX(AW$239:AW$255,$F1015)+AW$194*INDEX(AW$121:AW$137,$F1015)*INDEX(AW$151:AW$167,$F1015))*$E1015</f>
        <v/>
      </c>
      <c r="AX1015" s="37">
        <f>(INDEX(AX$235:AX$238,$D1015)*INDEX(AX$239:AX$255,$F1015)+AX$194*INDEX(AX$121:AX$137,$F1015)*INDEX(AX$151:AX$167,$F1015))*$E1015</f>
        <v/>
      </c>
      <c r="AY1015" s="40">
        <f>SHADOWEFF(INDEX(AY$235:AY$238,$D1015),INDEX(AY$239:AY$255,$F1015),AY$194,INDEX(AY$121:AY$137,$F1015),INDEX(AY$151:AY$167,$F1015),$E1015)</f>
        <v/>
      </c>
    </row>
    <row r="1016" hidden="1" outlineLevel="2">
      <c r="A1016" s="14" t="inlineStr">
        <is>
          <t>shp</t>
        </is>
      </c>
      <c r="B1016" s="14" t="inlineStr">
        <is>
          <t>lpg</t>
        </is>
      </c>
      <c r="C1016" s="14" t="inlineStr">
        <is>
          <t>srv</t>
        </is>
      </c>
      <c r="D1016" s="37">
        <f>INDEX(Inputs!$M$5:$M$132,MATCH($B1016&amp;"|"&amp;$C1016,Inputs!$A$5:$A$132,0))</f>
        <v/>
      </c>
      <c r="E1016" s="37">
        <f>INDEX(Inputs!$T$5:$T$132,MATCH($B1016&amp;"|"&amp;$C1016,Inputs!$A$5:$A$132,0))</f>
        <v/>
      </c>
      <c r="F1016" s="37">
        <f>INDEX(Inputs!$K$5:$K$132,MATCH($B1016&amp;"|"&amp;$C1016,Inputs!$A$5:$A$132,0))</f>
        <v/>
      </c>
      <c r="G1016" s="36" t="n"/>
      <c r="H1016" s="14">
        <f>INDEX(Variables!$B$5:$B$105,MATCH($A1016,Variables!$A$5:$A$105,0))&amp;IF($C1016="",""," | "&amp;INDEX(Mapping!$B$5:$B$26,MATCH($C1016,Mapping!$A$5:$A$26,0))&amp;" | "&amp;INDEX(Mapping!$B$30:$B$41,MATCH($B1016,Mapping!$A$30:$A$41,0)))</f>
        <v/>
      </c>
      <c r="I1016" s="14">
        <f>INDEX(Variables!$C$5:$C$105,MATCH($A1016,Variables!$A$5:$A$105,0))</f>
        <v/>
      </c>
      <c r="J1016" s="14">
        <f>INDEX(Variables!$E$5:$E$105,MATCH($A1016,Variables!$A$5:$A$105,0))</f>
        <v/>
      </c>
      <c r="K1016" s="11">
        <f>LOWER(Settings!$C$4)&amp;".mit."&amp;$A1016&amp;IF($C1016="","","."&amp;$C1016&amp;"."&amp;$B1016)&amp;IF(INDEX(Variables!$D$5:$D$105,MATCH($A1016,Variables!$A$5:$A$105,0))="","","."&amp;INDEX(Variables!$D$5:$D$105,MATCH($A1016,Variables!$A$5:$A$105,0)))&amp;"."&amp;K$5</f>
        <v/>
      </c>
      <c r="L1016" s="38">
        <f>(INDEX(L$235:L$238,$D1016)*INDEX(L$239:L$255,$F1016)+L$194*INDEX(L$121:L$137,$F1016)*INDEX(L$151:L$167,$F1016))*$E1016</f>
        <v/>
      </c>
      <c r="M1016" s="37">
        <f>(INDEX(M$235:M$238,$D1016)*INDEX(M$239:M$255,$F1016)+M$194*INDEX(M$121:M$137,$F1016)*INDEX(M$151:M$167,$F1016))*$E1016</f>
        <v/>
      </c>
      <c r="N1016" s="37">
        <f>(INDEX(N$235:N$238,$D1016)*INDEX(N$239:N$255,$F1016)+N$194*INDEX(N$121:N$137,$F1016)*INDEX(N$151:N$167,$F1016))*$E1016</f>
        <v/>
      </c>
      <c r="O1016" s="37">
        <f>(INDEX(O$235:O$238,$D1016)*INDEX(O$239:O$255,$F1016)+O$194*INDEX(O$121:O$137,$F1016)*INDEX(O$151:O$167,$F1016))*$E1016</f>
        <v/>
      </c>
      <c r="P1016" s="37">
        <f>(INDEX(P$235:P$238,$D1016)*INDEX(P$239:P$255,$F1016)+P$194*INDEX(P$121:P$137,$F1016)*INDEX(P$151:P$167,$F1016))*$E1016</f>
        <v/>
      </c>
      <c r="Q1016" s="37">
        <f>(INDEX(Q$235:Q$238,$D1016)*INDEX(Q$239:Q$255,$F1016)+Q$194*INDEX(Q$121:Q$137,$F1016)*INDEX(Q$151:Q$167,$F1016))*$E1016</f>
        <v/>
      </c>
      <c r="R1016" s="37">
        <f>(INDEX(R$235:R$238,$D1016)*INDEX(R$239:R$255,$F1016)+R$194*INDEX(R$121:R$137,$F1016)*INDEX(R$151:R$167,$F1016))*$E1016</f>
        <v/>
      </c>
      <c r="S1016" s="37">
        <f>(INDEX(S$235:S$238,$D1016)*INDEX(S$239:S$255,$F1016)+S$194*INDEX(S$121:S$137,$F1016)*INDEX(S$151:S$167,$F1016))*$E1016</f>
        <v/>
      </c>
      <c r="T1016" s="37">
        <f>(INDEX(T$235:T$238,$D1016)*INDEX(T$239:T$255,$F1016)+T$194*INDEX(T$121:T$137,$F1016)*INDEX(T$151:T$167,$F1016))*$E1016</f>
        <v/>
      </c>
      <c r="U1016" s="37">
        <f>(INDEX(U$235:U$238,$D1016)*INDEX(U$239:U$255,$F1016)+U$194*INDEX(U$121:U$137,$F1016)*INDEX(U$151:U$167,$F1016))*$E1016</f>
        <v/>
      </c>
      <c r="V1016" s="37">
        <f>(INDEX(V$235:V$238,$D1016)*INDEX(V$239:V$255,$F1016)+V$194*INDEX(V$121:V$137,$F1016)*INDEX(V$151:V$167,$F1016))*$E1016</f>
        <v/>
      </c>
      <c r="W1016" s="37">
        <f>(INDEX(W$235:W$238,$D1016)*INDEX(W$239:W$255,$F1016)+W$194*INDEX(W$121:W$137,$F1016)*INDEX(W$151:W$167,$F1016))*$E1016</f>
        <v/>
      </c>
      <c r="X1016" s="37">
        <f>(INDEX(X$235:X$238,$D1016)*INDEX(X$239:X$255,$F1016)+X$194*INDEX(X$121:X$137,$F1016)*INDEX(X$151:X$167,$F1016))*$E1016</f>
        <v/>
      </c>
      <c r="Y1016" s="37">
        <f>(INDEX(Y$235:Y$238,$D1016)*INDEX(Y$239:Y$255,$F1016)+Y$194*INDEX(Y$121:Y$137,$F1016)*INDEX(Y$151:Y$167,$F1016))*$E1016</f>
        <v/>
      </c>
      <c r="Z1016" s="37">
        <f>(INDEX(Z$235:Z$238,$D1016)*INDEX(Z$239:Z$255,$F1016)+Z$194*INDEX(Z$121:Z$137,$F1016)*INDEX(Z$151:Z$167,$F1016))*$E1016</f>
        <v/>
      </c>
      <c r="AA1016" s="37">
        <f>(INDEX(AA$235:AA$238,$D1016)*INDEX(AA$239:AA$255,$F1016)+AA$194*INDEX(AA$121:AA$137,$F1016)*INDEX(AA$151:AA$167,$F1016))*$E1016</f>
        <v/>
      </c>
      <c r="AB1016" s="37">
        <f>(INDEX(AB$235:AB$238,$D1016)*INDEX(AB$239:AB$255,$F1016)+AB$194*INDEX(AB$121:AB$137,$F1016)*INDEX(AB$151:AB$167,$F1016))*$E1016</f>
        <v/>
      </c>
      <c r="AC1016" s="37">
        <f>(INDEX(AC$235:AC$238,$D1016)*INDEX(AC$239:AC$255,$F1016)+AC$194*INDEX(AC$121:AC$137,$F1016)*INDEX(AC$151:AC$167,$F1016))*$E1016</f>
        <v/>
      </c>
      <c r="AD1016" s="40">
        <f>SHADOWEFF(INDEX(AD$235:AD$238,$D1016),INDEX(AD$239:AD$255,$F1016),AD$194,INDEX(AD$121:AD$137,$F1016),INDEX(AD$151:AD$167,$F1016),$E1016)</f>
        <v/>
      </c>
      <c r="AF1016" s="11">
        <f>LOWER(Settings!$C$4)&amp;".mit."&amp;$A1016&amp;IF($C1016="","","."&amp;$C1016&amp;"."&amp;$B1016)&amp;IF(INDEX(Variables!$D$5:$D$105,MATCH($A1016,Variables!$A$5:$A$105,0))="","","."&amp;INDEX(Variables!$D$5:$D$105,MATCH($A1016,Variables!$A$5:$A$105,0)))&amp;"."&amp;AF$5</f>
        <v/>
      </c>
      <c r="AG1016" s="38">
        <f>(INDEX(AG$235:AG$238,$D1016)*INDEX(AG$239:AG$255,$F1016)+AG$194*INDEX(AG$121:AG$137,$F1016)*INDEX(AG$151:AG$167,$F1016))*$E1016</f>
        <v/>
      </c>
      <c r="AH1016" s="37">
        <f>(INDEX(AH$235:AH$238,$D1016)*INDEX(AH$239:AH$255,$F1016)+AH$194*INDEX(AH$121:AH$137,$F1016)*INDEX(AH$151:AH$167,$F1016))*$E1016</f>
        <v/>
      </c>
      <c r="AI1016" s="37">
        <f>(INDEX(AI$235:AI$238,$D1016)*INDEX(AI$239:AI$255,$F1016)+AI$194*INDEX(AI$121:AI$137,$F1016)*INDEX(AI$151:AI$167,$F1016))*$E1016</f>
        <v/>
      </c>
      <c r="AJ1016" s="37">
        <f>(INDEX(AJ$235:AJ$238,$D1016)*INDEX(AJ$239:AJ$255,$F1016)+AJ$194*INDEX(AJ$121:AJ$137,$F1016)*INDEX(AJ$151:AJ$167,$F1016))*$E1016</f>
        <v/>
      </c>
      <c r="AK1016" s="37">
        <f>(INDEX(AK$235:AK$238,$D1016)*INDEX(AK$239:AK$255,$F1016)+AK$194*INDEX(AK$121:AK$137,$F1016)*INDEX(AK$151:AK$167,$F1016))*$E1016</f>
        <v/>
      </c>
      <c r="AL1016" s="37">
        <f>(INDEX(AL$235:AL$238,$D1016)*INDEX(AL$239:AL$255,$F1016)+AL$194*INDEX(AL$121:AL$137,$F1016)*INDEX(AL$151:AL$167,$F1016))*$E1016</f>
        <v/>
      </c>
      <c r="AM1016" s="37">
        <f>(INDEX(AM$235:AM$238,$D1016)*INDEX(AM$239:AM$255,$F1016)+AM$194*INDEX(AM$121:AM$137,$F1016)*INDEX(AM$151:AM$167,$F1016))*$E1016</f>
        <v/>
      </c>
      <c r="AN1016" s="37">
        <f>(INDEX(AN$235:AN$238,$D1016)*INDEX(AN$239:AN$255,$F1016)+AN$194*INDEX(AN$121:AN$137,$F1016)*INDEX(AN$151:AN$167,$F1016))*$E1016</f>
        <v/>
      </c>
      <c r="AO1016" s="37">
        <f>(INDEX(AO$235:AO$238,$D1016)*INDEX(AO$239:AO$255,$F1016)+AO$194*INDEX(AO$121:AO$137,$F1016)*INDEX(AO$151:AO$167,$F1016))*$E1016</f>
        <v/>
      </c>
      <c r="AP1016" s="37">
        <f>(INDEX(AP$235:AP$238,$D1016)*INDEX(AP$239:AP$255,$F1016)+AP$194*INDEX(AP$121:AP$137,$F1016)*INDEX(AP$151:AP$167,$F1016))*$E1016</f>
        <v/>
      </c>
      <c r="AQ1016" s="37">
        <f>(INDEX(AQ$235:AQ$238,$D1016)*INDEX(AQ$239:AQ$255,$F1016)+AQ$194*INDEX(AQ$121:AQ$137,$F1016)*INDEX(AQ$151:AQ$167,$F1016))*$E1016</f>
        <v/>
      </c>
      <c r="AR1016" s="37">
        <f>(INDEX(AR$235:AR$238,$D1016)*INDEX(AR$239:AR$255,$F1016)+AR$194*INDEX(AR$121:AR$137,$F1016)*INDEX(AR$151:AR$167,$F1016))*$E1016</f>
        <v/>
      </c>
      <c r="AS1016" s="37">
        <f>(INDEX(AS$235:AS$238,$D1016)*INDEX(AS$239:AS$255,$F1016)+AS$194*INDEX(AS$121:AS$137,$F1016)*INDEX(AS$151:AS$167,$F1016))*$E1016</f>
        <v/>
      </c>
      <c r="AT1016" s="37">
        <f>(INDEX(AT$235:AT$238,$D1016)*INDEX(AT$239:AT$255,$F1016)+AT$194*INDEX(AT$121:AT$137,$F1016)*INDEX(AT$151:AT$167,$F1016))*$E1016</f>
        <v/>
      </c>
      <c r="AU1016" s="37">
        <f>(INDEX(AU$235:AU$238,$D1016)*INDEX(AU$239:AU$255,$F1016)+AU$194*INDEX(AU$121:AU$137,$F1016)*INDEX(AU$151:AU$167,$F1016))*$E1016</f>
        <v/>
      </c>
      <c r="AV1016" s="37">
        <f>(INDEX(AV$235:AV$238,$D1016)*INDEX(AV$239:AV$255,$F1016)+AV$194*INDEX(AV$121:AV$137,$F1016)*INDEX(AV$151:AV$167,$F1016))*$E1016</f>
        <v/>
      </c>
      <c r="AW1016" s="37">
        <f>(INDEX(AW$235:AW$238,$D1016)*INDEX(AW$239:AW$255,$F1016)+AW$194*INDEX(AW$121:AW$137,$F1016)*INDEX(AW$151:AW$167,$F1016))*$E1016</f>
        <v/>
      </c>
      <c r="AX1016" s="37">
        <f>(INDEX(AX$235:AX$238,$D1016)*INDEX(AX$239:AX$255,$F1016)+AX$194*INDEX(AX$121:AX$137,$F1016)*INDEX(AX$151:AX$167,$F1016))*$E1016</f>
        <v/>
      </c>
      <c r="AY1016" s="40">
        <f>SHADOWEFF(INDEX(AY$235:AY$238,$D1016),INDEX(AY$239:AY$255,$F1016),AY$194,INDEX(AY$121:AY$137,$F1016),INDEX(AY$151:AY$167,$F1016),$E1016)</f>
        <v/>
      </c>
    </row>
    <row r="1017" hidden="1" outlineLevel="2">
      <c r="A1017" s="14" t="inlineStr">
        <is>
          <t>shp</t>
        </is>
      </c>
      <c r="B1017" s="14" t="inlineStr">
        <is>
          <t>ker</t>
        </is>
      </c>
      <c r="C1017" s="14" t="inlineStr">
        <is>
          <t>srv</t>
        </is>
      </c>
      <c r="D1017" s="37">
        <f>INDEX(Inputs!$M$5:$M$132,MATCH($B1017&amp;"|"&amp;$C1017,Inputs!$A$5:$A$132,0))</f>
        <v/>
      </c>
      <c r="E1017" s="37">
        <f>INDEX(Inputs!$T$5:$T$132,MATCH($B1017&amp;"|"&amp;$C1017,Inputs!$A$5:$A$132,0))</f>
        <v/>
      </c>
      <c r="F1017" s="37">
        <f>INDEX(Inputs!$K$5:$K$132,MATCH($B1017&amp;"|"&amp;$C1017,Inputs!$A$5:$A$132,0))</f>
        <v/>
      </c>
      <c r="G1017" s="36" t="n"/>
      <c r="H1017" s="14">
        <f>INDEX(Variables!$B$5:$B$105,MATCH($A1017,Variables!$A$5:$A$105,0))&amp;IF($C1017="",""," | "&amp;INDEX(Mapping!$B$5:$B$26,MATCH($C1017,Mapping!$A$5:$A$26,0))&amp;" | "&amp;INDEX(Mapping!$B$30:$B$41,MATCH($B1017,Mapping!$A$30:$A$41,0)))</f>
        <v/>
      </c>
      <c r="I1017" s="14">
        <f>INDEX(Variables!$C$5:$C$105,MATCH($A1017,Variables!$A$5:$A$105,0))</f>
        <v/>
      </c>
      <c r="J1017" s="14">
        <f>INDEX(Variables!$E$5:$E$105,MATCH($A1017,Variables!$A$5:$A$105,0))</f>
        <v/>
      </c>
      <c r="K1017" s="11">
        <f>LOWER(Settings!$C$4)&amp;".mit."&amp;$A1017&amp;IF($C1017="","","."&amp;$C1017&amp;"."&amp;$B1017)&amp;IF(INDEX(Variables!$D$5:$D$105,MATCH($A1017,Variables!$A$5:$A$105,0))="","","."&amp;INDEX(Variables!$D$5:$D$105,MATCH($A1017,Variables!$A$5:$A$105,0)))&amp;"."&amp;K$5</f>
        <v/>
      </c>
      <c r="L1017" s="38">
        <f>(INDEX(L$235:L$238,$D1017)*INDEX(L$239:L$255,$F1017)+L$194*INDEX(L$121:L$137,$F1017)*INDEX(L$151:L$167,$F1017))*$E1017</f>
        <v/>
      </c>
      <c r="M1017" s="37">
        <f>(INDEX(M$235:M$238,$D1017)*INDEX(M$239:M$255,$F1017)+M$194*INDEX(M$121:M$137,$F1017)*INDEX(M$151:M$167,$F1017))*$E1017</f>
        <v/>
      </c>
      <c r="N1017" s="37">
        <f>(INDEX(N$235:N$238,$D1017)*INDEX(N$239:N$255,$F1017)+N$194*INDEX(N$121:N$137,$F1017)*INDEX(N$151:N$167,$F1017))*$E1017</f>
        <v/>
      </c>
      <c r="O1017" s="37">
        <f>(INDEX(O$235:O$238,$D1017)*INDEX(O$239:O$255,$F1017)+O$194*INDEX(O$121:O$137,$F1017)*INDEX(O$151:O$167,$F1017))*$E1017</f>
        <v/>
      </c>
      <c r="P1017" s="37">
        <f>(INDEX(P$235:P$238,$D1017)*INDEX(P$239:P$255,$F1017)+P$194*INDEX(P$121:P$137,$F1017)*INDEX(P$151:P$167,$F1017))*$E1017</f>
        <v/>
      </c>
      <c r="Q1017" s="37">
        <f>(INDEX(Q$235:Q$238,$D1017)*INDEX(Q$239:Q$255,$F1017)+Q$194*INDEX(Q$121:Q$137,$F1017)*INDEX(Q$151:Q$167,$F1017))*$E1017</f>
        <v/>
      </c>
      <c r="R1017" s="37">
        <f>(INDEX(R$235:R$238,$D1017)*INDEX(R$239:R$255,$F1017)+R$194*INDEX(R$121:R$137,$F1017)*INDEX(R$151:R$167,$F1017))*$E1017</f>
        <v/>
      </c>
      <c r="S1017" s="37">
        <f>(INDEX(S$235:S$238,$D1017)*INDEX(S$239:S$255,$F1017)+S$194*INDEX(S$121:S$137,$F1017)*INDEX(S$151:S$167,$F1017))*$E1017</f>
        <v/>
      </c>
      <c r="T1017" s="37">
        <f>(INDEX(T$235:T$238,$D1017)*INDEX(T$239:T$255,$F1017)+T$194*INDEX(T$121:T$137,$F1017)*INDEX(T$151:T$167,$F1017))*$E1017</f>
        <v/>
      </c>
      <c r="U1017" s="37">
        <f>(INDEX(U$235:U$238,$D1017)*INDEX(U$239:U$255,$F1017)+U$194*INDEX(U$121:U$137,$F1017)*INDEX(U$151:U$167,$F1017))*$E1017</f>
        <v/>
      </c>
      <c r="V1017" s="37">
        <f>(INDEX(V$235:V$238,$D1017)*INDEX(V$239:V$255,$F1017)+V$194*INDEX(V$121:V$137,$F1017)*INDEX(V$151:V$167,$F1017))*$E1017</f>
        <v/>
      </c>
      <c r="W1017" s="37">
        <f>(INDEX(W$235:W$238,$D1017)*INDEX(W$239:W$255,$F1017)+W$194*INDEX(W$121:W$137,$F1017)*INDEX(W$151:W$167,$F1017))*$E1017</f>
        <v/>
      </c>
      <c r="X1017" s="37">
        <f>(INDEX(X$235:X$238,$D1017)*INDEX(X$239:X$255,$F1017)+X$194*INDEX(X$121:X$137,$F1017)*INDEX(X$151:X$167,$F1017))*$E1017</f>
        <v/>
      </c>
      <c r="Y1017" s="37">
        <f>(INDEX(Y$235:Y$238,$D1017)*INDEX(Y$239:Y$255,$F1017)+Y$194*INDEX(Y$121:Y$137,$F1017)*INDEX(Y$151:Y$167,$F1017))*$E1017</f>
        <v/>
      </c>
      <c r="Z1017" s="37">
        <f>(INDEX(Z$235:Z$238,$D1017)*INDEX(Z$239:Z$255,$F1017)+Z$194*INDEX(Z$121:Z$137,$F1017)*INDEX(Z$151:Z$167,$F1017))*$E1017</f>
        <v/>
      </c>
      <c r="AA1017" s="37">
        <f>(INDEX(AA$235:AA$238,$D1017)*INDEX(AA$239:AA$255,$F1017)+AA$194*INDEX(AA$121:AA$137,$F1017)*INDEX(AA$151:AA$167,$F1017))*$E1017</f>
        <v/>
      </c>
      <c r="AB1017" s="37">
        <f>(INDEX(AB$235:AB$238,$D1017)*INDEX(AB$239:AB$255,$F1017)+AB$194*INDEX(AB$121:AB$137,$F1017)*INDEX(AB$151:AB$167,$F1017))*$E1017</f>
        <v/>
      </c>
      <c r="AC1017" s="37">
        <f>(INDEX(AC$235:AC$238,$D1017)*INDEX(AC$239:AC$255,$F1017)+AC$194*INDEX(AC$121:AC$137,$F1017)*INDEX(AC$151:AC$167,$F1017))*$E1017</f>
        <v/>
      </c>
      <c r="AD1017" s="40">
        <f>SHADOWEFF(INDEX(AD$235:AD$238,$D1017),INDEX(AD$239:AD$255,$F1017),AD$194,INDEX(AD$121:AD$137,$F1017),INDEX(AD$151:AD$167,$F1017),$E1017)</f>
        <v/>
      </c>
      <c r="AF1017" s="11">
        <f>LOWER(Settings!$C$4)&amp;".mit."&amp;$A1017&amp;IF($C1017="","","."&amp;$C1017&amp;"."&amp;$B1017)&amp;IF(INDEX(Variables!$D$5:$D$105,MATCH($A1017,Variables!$A$5:$A$105,0))="","","."&amp;INDEX(Variables!$D$5:$D$105,MATCH($A1017,Variables!$A$5:$A$105,0)))&amp;"."&amp;AF$5</f>
        <v/>
      </c>
      <c r="AG1017" s="38">
        <f>(INDEX(AG$235:AG$238,$D1017)*INDEX(AG$239:AG$255,$F1017)+AG$194*INDEX(AG$121:AG$137,$F1017)*INDEX(AG$151:AG$167,$F1017))*$E1017</f>
        <v/>
      </c>
      <c r="AH1017" s="37">
        <f>(INDEX(AH$235:AH$238,$D1017)*INDEX(AH$239:AH$255,$F1017)+AH$194*INDEX(AH$121:AH$137,$F1017)*INDEX(AH$151:AH$167,$F1017))*$E1017</f>
        <v/>
      </c>
      <c r="AI1017" s="37">
        <f>(INDEX(AI$235:AI$238,$D1017)*INDEX(AI$239:AI$255,$F1017)+AI$194*INDEX(AI$121:AI$137,$F1017)*INDEX(AI$151:AI$167,$F1017))*$E1017</f>
        <v/>
      </c>
      <c r="AJ1017" s="37">
        <f>(INDEX(AJ$235:AJ$238,$D1017)*INDEX(AJ$239:AJ$255,$F1017)+AJ$194*INDEX(AJ$121:AJ$137,$F1017)*INDEX(AJ$151:AJ$167,$F1017))*$E1017</f>
        <v/>
      </c>
      <c r="AK1017" s="37">
        <f>(INDEX(AK$235:AK$238,$D1017)*INDEX(AK$239:AK$255,$F1017)+AK$194*INDEX(AK$121:AK$137,$F1017)*INDEX(AK$151:AK$167,$F1017))*$E1017</f>
        <v/>
      </c>
      <c r="AL1017" s="37">
        <f>(INDEX(AL$235:AL$238,$D1017)*INDEX(AL$239:AL$255,$F1017)+AL$194*INDEX(AL$121:AL$137,$F1017)*INDEX(AL$151:AL$167,$F1017))*$E1017</f>
        <v/>
      </c>
      <c r="AM1017" s="37">
        <f>(INDEX(AM$235:AM$238,$D1017)*INDEX(AM$239:AM$255,$F1017)+AM$194*INDEX(AM$121:AM$137,$F1017)*INDEX(AM$151:AM$167,$F1017))*$E1017</f>
        <v/>
      </c>
      <c r="AN1017" s="37">
        <f>(INDEX(AN$235:AN$238,$D1017)*INDEX(AN$239:AN$255,$F1017)+AN$194*INDEX(AN$121:AN$137,$F1017)*INDEX(AN$151:AN$167,$F1017))*$E1017</f>
        <v/>
      </c>
      <c r="AO1017" s="37">
        <f>(INDEX(AO$235:AO$238,$D1017)*INDEX(AO$239:AO$255,$F1017)+AO$194*INDEX(AO$121:AO$137,$F1017)*INDEX(AO$151:AO$167,$F1017))*$E1017</f>
        <v/>
      </c>
      <c r="AP1017" s="37">
        <f>(INDEX(AP$235:AP$238,$D1017)*INDEX(AP$239:AP$255,$F1017)+AP$194*INDEX(AP$121:AP$137,$F1017)*INDEX(AP$151:AP$167,$F1017))*$E1017</f>
        <v/>
      </c>
      <c r="AQ1017" s="37">
        <f>(INDEX(AQ$235:AQ$238,$D1017)*INDEX(AQ$239:AQ$255,$F1017)+AQ$194*INDEX(AQ$121:AQ$137,$F1017)*INDEX(AQ$151:AQ$167,$F1017))*$E1017</f>
        <v/>
      </c>
      <c r="AR1017" s="37">
        <f>(INDEX(AR$235:AR$238,$D1017)*INDEX(AR$239:AR$255,$F1017)+AR$194*INDEX(AR$121:AR$137,$F1017)*INDEX(AR$151:AR$167,$F1017))*$E1017</f>
        <v/>
      </c>
      <c r="AS1017" s="37">
        <f>(INDEX(AS$235:AS$238,$D1017)*INDEX(AS$239:AS$255,$F1017)+AS$194*INDEX(AS$121:AS$137,$F1017)*INDEX(AS$151:AS$167,$F1017))*$E1017</f>
        <v/>
      </c>
      <c r="AT1017" s="37">
        <f>(INDEX(AT$235:AT$238,$D1017)*INDEX(AT$239:AT$255,$F1017)+AT$194*INDEX(AT$121:AT$137,$F1017)*INDEX(AT$151:AT$167,$F1017))*$E1017</f>
        <v/>
      </c>
      <c r="AU1017" s="37">
        <f>(INDEX(AU$235:AU$238,$D1017)*INDEX(AU$239:AU$255,$F1017)+AU$194*INDEX(AU$121:AU$137,$F1017)*INDEX(AU$151:AU$167,$F1017))*$E1017</f>
        <v/>
      </c>
      <c r="AV1017" s="37">
        <f>(INDEX(AV$235:AV$238,$D1017)*INDEX(AV$239:AV$255,$F1017)+AV$194*INDEX(AV$121:AV$137,$F1017)*INDEX(AV$151:AV$167,$F1017))*$E1017</f>
        <v/>
      </c>
      <c r="AW1017" s="37">
        <f>(INDEX(AW$235:AW$238,$D1017)*INDEX(AW$239:AW$255,$F1017)+AW$194*INDEX(AW$121:AW$137,$F1017)*INDEX(AW$151:AW$167,$F1017))*$E1017</f>
        <v/>
      </c>
      <c r="AX1017" s="37">
        <f>(INDEX(AX$235:AX$238,$D1017)*INDEX(AX$239:AX$255,$F1017)+AX$194*INDEX(AX$121:AX$137,$F1017)*INDEX(AX$151:AX$167,$F1017))*$E1017</f>
        <v/>
      </c>
      <c r="AY1017" s="40">
        <f>SHADOWEFF(INDEX(AY$235:AY$238,$D1017),INDEX(AY$239:AY$255,$F1017),AY$194,INDEX(AY$121:AY$137,$F1017),INDEX(AY$151:AY$167,$F1017),$E1017)</f>
        <v/>
      </c>
    </row>
    <row r="1018" hidden="1" outlineLevel="2">
      <c r="A1018" s="14" t="inlineStr">
        <is>
          <t>shp</t>
        </is>
      </c>
      <c r="B1018" s="14" t="inlineStr">
        <is>
          <t>oop</t>
        </is>
      </c>
      <c r="C1018" s="14" t="inlineStr">
        <is>
          <t>srv</t>
        </is>
      </c>
      <c r="D1018" s="37">
        <f>INDEX(Inputs!$M$5:$M$132,MATCH($B1018&amp;"|"&amp;$C1018,Inputs!$A$5:$A$132,0))</f>
        <v/>
      </c>
      <c r="E1018" s="37">
        <f>INDEX(Inputs!$T$5:$T$132,MATCH($B1018&amp;"|"&amp;$C1018,Inputs!$A$5:$A$132,0))</f>
        <v/>
      </c>
      <c r="F1018" s="37">
        <f>INDEX(Inputs!$K$5:$K$132,MATCH($B1018&amp;"|"&amp;$C1018,Inputs!$A$5:$A$132,0))</f>
        <v/>
      </c>
      <c r="G1018" s="36" t="n"/>
      <c r="H1018" s="14">
        <f>INDEX(Variables!$B$5:$B$105,MATCH($A1018,Variables!$A$5:$A$105,0))&amp;IF($C1018="",""," | "&amp;INDEX(Mapping!$B$5:$B$26,MATCH($C1018,Mapping!$A$5:$A$26,0))&amp;" | "&amp;INDEX(Mapping!$B$30:$B$41,MATCH($B1018,Mapping!$A$30:$A$41,0)))</f>
        <v/>
      </c>
      <c r="I1018" s="14">
        <f>INDEX(Variables!$C$5:$C$105,MATCH($A1018,Variables!$A$5:$A$105,0))</f>
        <v/>
      </c>
      <c r="J1018" s="14">
        <f>INDEX(Variables!$E$5:$E$105,MATCH($A1018,Variables!$A$5:$A$105,0))</f>
        <v/>
      </c>
      <c r="K1018" s="11">
        <f>LOWER(Settings!$C$4)&amp;".mit."&amp;$A1018&amp;IF($C1018="","","."&amp;$C1018&amp;"."&amp;$B1018)&amp;IF(INDEX(Variables!$D$5:$D$105,MATCH($A1018,Variables!$A$5:$A$105,0))="","","."&amp;INDEX(Variables!$D$5:$D$105,MATCH($A1018,Variables!$A$5:$A$105,0)))&amp;"."&amp;K$5</f>
        <v/>
      </c>
      <c r="L1018" s="38">
        <f>(INDEX(L$235:L$238,$D1018)*INDEX(L$239:L$255,$F1018)+L$194*INDEX(L$121:L$137,$F1018)*INDEX(L$151:L$167,$F1018))*$E1018</f>
        <v/>
      </c>
      <c r="M1018" s="37">
        <f>(INDEX(M$235:M$238,$D1018)*INDEX(M$239:M$255,$F1018)+M$194*INDEX(M$121:M$137,$F1018)*INDEX(M$151:M$167,$F1018))*$E1018</f>
        <v/>
      </c>
      <c r="N1018" s="37">
        <f>(INDEX(N$235:N$238,$D1018)*INDEX(N$239:N$255,$F1018)+N$194*INDEX(N$121:N$137,$F1018)*INDEX(N$151:N$167,$F1018))*$E1018</f>
        <v/>
      </c>
      <c r="O1018" s="37">
        <f>(INDEX(O$235:O$238,$D1018)*INDEX(O$239:O$255,$F1018)+O$194*INDEX(O$121:O$137,$F1018)*INDEX(O$151:O$167,$F1018))*$E1018</f>
        <v/>
      </c>
      <c r="P1018" s="37">
        <f>(INDEX(P$235:P$238,$D1018)*INDEX(P$239:P$255,$F1018)+P$194*INDEX(P$121:P$137,$F1018)*INDEX(P$151:P$167,$F1018))*$E1018</f>
        <v/>
      </c>
      <c r="Q1018" s="37">
        <f>(INDEX(Q$235:Q$238,$D1018)*INDEX(Q$239:Q$255,$F1018)+Q$194*INDEX(Q$121:Q$137,$F1018)*INDEX(Q$151:Q$167,$F1018))*$E1018</f>
        <v/>
      </c>
      <c r="R1018" s="37">
        <f>(INDEX(R$235:R$238,$D1018)*INDEX(R$239:R$255,$F1018)+R$194*INDEX(R$121:R$137,$F1018)*INDEX(R$151:R$167,$F1018))*$E1018</f>
        <v/>
      </c>
      <c r="S1018" s="37">
        <f>(INDEX(S$235:S$238,$D1018)*INDEX(S$239:S$255,$F1018)+S$194*INDEX(S$121:S$137,$F1018)*INDEX(S$151:S$167,$F1018))*$E1018</f>
        <v/>
      </c>
      <c r="T1018" s="37">
        <f>(INDEX(T$235:T$238,$D1018)*INDEX(T$239:T$255,$F1018)+T$194*INDEX(T$121:T$137,$F1018)*INDEX(T$151:T$167,$F1018))*$E1018</f>
        <v/>
      </c>
      <c r="U1018" s="37">
        <f>(INDEX(U$235:U$238,$D1018)*INDEX(U$239:U$255,$F1018)+U$194*INDEX(U$121:U$137,$F1018)*INDEX(U$151:U$167,$F1018))*$E1018</f>
        <v/>
      </c>
      <c r="V1018" s="37">
        <f>(INDEX(V$235:V$238,$D1018)*INDEX(V$239:V$255,$F1018)+V$194*INDEX(V$121:V$137,$F1018)*INDEX(V$151:V$167,$F1018))*$E1018</f>
        <v/>
      </c>
      <c r="W1018" s="37">
        <f>(INDEX(W$235:W$238,$D1018)*INDEX(W$239:W$255,$F1018)+W$194*INDEX(W$121:W$137,$F1018)*INDEX(W$151:W$167,$F1018))*$E1018</f>
        <v/>
      </c>
      <c r="X1018" s="37">
        <f>(INDEX(X$235:X$238,$D1018)*INDEX(X$239:X$255,$F1018)+X$194*INDEX(X$121:X$137,$F1018)*INDEX(X$151:X$167,$F1018))*$E1018</f>
        <v/>
      </c>
      <c r="Y1018" s="37">
        <f>(INDEX(Y$235:Y$238,$D1018)*INDEX(Y$239:Y$255,$F1018)+Y$194*INDEX(Y$121:Y$137,$F1018)*INDEX(Y$151:Y$167,$F1018))*$E1018</f>
        <v/>
      </c>
      <c r="Z1018" s="37">
        <f>(INDEX(Z$235:Z$238,$D1018)*INDEX(Z$239:Z$255,$F1018)+Z$194*INDEX(Z$121:Z$137,$F1018)*INDEX(Z$151:Z$167,$F1018))*$E1018</f>
        <v/>
      </c>
      <c r="AA1018" s="37">
        <f>(INDEX(AA$235:AA$238,$D1018)*INDEX(AA$239:AA$255,$F1018)+AA$194*INDEX(AA$121:AA$137,$F1018)*INDEX(AA$151:AA$167,$F1018))*$E1018</f>
        <v/>
      </c>
      <c r="AB1018" s="37">
        <f>(INDEX(AB$235:AB$238,$D1018)*INDEX(AB$239:AB$255,$F1018)+AB$194*INDEX(AB$121:AB$137,$F1018)*INDEX(AB$151:AB$167,$F1018))*$E1018</f>
        <v/>
      </c>
      <c r="AC1018" s="37">
        <f>(INDEX(AC$235:AC$238,$D1018)*INDEX(AC$239:AC$255,$F1018)+AC$194*INDEX(AC$121:AC$137,$F1018)*INDEX(AC$151:AC$167,$F1018))*$E1018</f>
        <v/>
      </c>
      <c r="AD1018" s="40">
        <f>SHADOWEFF(INDEX(AD$235:AD$238,$D1018),INDEX(AD$239:AD$255,$F1018),AD$194,INDEX(AD$121:AD$137,$F1018),INDEX(AD$151:AD$167,$F1018),$E1018)</f>
        <v/>
      </c>
      <c r="AF1018" s="11">
        <f>LOWER(Settings!$C$4)&amp;".mit."&amp;$A1018&amp;IF($C1018="","","."&amp;$C1018&amp;"."&amp;$B1018)&amp;IF(INDEX(Variables!$D$5:$D$105,MATCH($A1018,Variables!$A$5:$A$105,0))="","","."&amp;INDEX(Variables!$D$5:$D$105,MATCH($A1018,Variables!$A$5:$A$105,0)))&amp;"."&amp;AF$5</f>
        <v/>
      </c>
      <c r="AG1018" s="38">
        <f>(INDEX(AG$235:AG$238,$D1018)*INDEX(AG$239:AG$255,$F1018)+AG$194*INDEX(AG$121:AG$137,$F1018)*INDEX(AG$151:AG$167,$F1018))*$E1018</f>
        <v/>
      </c>
      <c r="AH1018" s="37">
        <f>(INDEX(AH$235:AH$238,$D1018)*INDEX(AH$239:AH$255,$F1018)+AH$194*INDEX(AH$121:AH$137,$F1018)*INDEX(AH$151:AH$167,$F1018))*$E1018</f>
        <v/>
      </c>
      <c r="AI1018" s="37">
        <f>(INDEX(AI$235:AI$238,$D1018)*INDEX(AI$239:AI$255,$F1018)+AI$194*INDEX(AI$121:AI$137,$F1018)*INDEX(AI$151:AI$167,$F1018))*$E1018</f>
        <v/>
      </c>
      <c r="AJ1018" s="37">
        <f>(INDEX(AJ$235:AJ$238,$D1018)*INDEX(AJ$239:AJ$255,$F1018)+AJ$194*INDEX(AJ$121:AJ$137,$F1018)*INDEX(AJ$151:AJ$167,$F1018))*$E1018</f>
        <v/>
      </c>
      <c r="AK1018" s="37">
        <f>(INDEX(AK$235:AK$238,$D1018)*INDEX(AK$239:AK$255,$F1018)+AK$194*INDEX(AK$121:AK$137,$F1018)*INDEX(AK$151:AK$167,$F1018))*$E1018</f>
        <v/>
      </c>
      <c r="AL1018" s="37">
        <f>(INDEX(AL$235:AL$238,$D1018)*INDEX(AL$239:AL$255,$F1018)+AL$194*INDEX(AL$121:AL$137,$F1018)*INDEX(AL$151:AL$167,$F1018))*$E1018</f>
        <v/>
      </c>
      <c r="AM1018" s="37">
        <f>(INDEX(AM$235:AM$238,$D1018)*INDEX(AM$239:AM$255,$F1018)+AM$194*INDEX(AM$121:AM$137,$F1018)*INDEX(AM$151:AM$167,$F1018))*$E1018</f>
        <v/>
      </c>
      <c r="AN1018" s="37">
        <f>(INDEX(AN$235:AN$238,$D1018)*INDEX(AN$239:AN$255,$F1018)+AN$194*INDEX(AN$121:AN$137,$F1018)*INDEX(AN$151:AN$167,$F1018))*$E1018</f>
        <v/>
      </c>
      <c r="AO1018" s="37">
        <f>(INDEX(AO$235:AO$238,$D1018)*INDEX(AO$239:AO$255,$F1018)+AO$194*INDEX(AO$121:AO$137,$F1018)*INDEX(AO$151:AO$167,$F1018))*$E1018</f>
        <v/>
      </c>
      <c r="AP1018" s="37">
        <f>(INDEX(AP$235:AP$238,$D1018)*INDEX(AP$239:AP$255,$F1018)+AP$194*INDEX(AP$121:AP$137,$F1018)*INDEX(AP$151:AP$167,$F1018))*$E1018</f>
        <v/>
      </c>
      <c r="AQ1018" s="37">
        <f>(INDEX(AQ$235:AQ$238,$D1018)*INDEX(AQ$239:AQ$255,$F1018)+AQ$194*INDEX(AQ$121:AQ$137,$F1018)*INDEX(AQ$151:AQ$167,$F1018))*$E1018</f>
        <v/>
      </c>
      <c r="AR1018" s="37">
        <f>(INDEX(AR$235:AR$238,$D1018)*INDEX(AR$239:AR$255,$F1018)+AR$194*INDEX(AR$121:AR$137,$F1018)*INDEX(AR$151:AR$167,$F1018))*$E1018</f>
        <v/>
      </c>
      <c r="AS1018" s="37">
        <f>(INDEX(AS$235:AS$238,$D1018)*INDEX(AS$239:AS$255,$F1018)+AS$194*INDEX(AS$121:AS$137,$F1018)*INDEX(AS$151:AS$167,$F1018))*$E1018</f>
        <v/>
      </c>
      <c r="AT1018" s="37">
        <f>(INDEX(AT$235:AT$238,$D1018)*INDEX(AT$239:AT$255,$F1018)+AT$194*INDEX(AT$121:AT$137,$F1018)*INDEX(AT$151:AT$167,$F1018))*$E1018</f>
        <v/>
      </c>
      <c r="AU1018" s="37">
        <f>(INDEX(AU$235:AU$238,$D1018)*INDEX(AU$239:AU$255,$F1018)+AU$194*INDEX(AU$121:AU$137,$F1018)*INDEX(AU$151:AU$167,$F1018))*$E1018</f>
        <v/>
      </c>
      <c r="AV1018" s="37">
        <f>(INDEX(AV$235:AV$238,$D1018)*INDEX(AV$239:AV$255,$F1018)+AV$194*INDEX(AV$121:AV$137,$F1018)*INDEX(AV$151:AV$167,$F1018))*$E1018</f>
        <v/>
      </c>
      <c r="AW1018" s="37">
        <f>(INDEX(AW$235:AW$238,$D1018)*INDEX(AW$239:AW$255,$F1018)+AW$194*INDEX(AW$121:AW$137,$F1018)*INDEX(AW$151:AW$167,$F1018))*$E1018</f>
        <v/>
      </c>
      <c r="AX1018" s="37">
        <f>(INDEX(AX$235:AX$238,$D1018)*INDEX(AX$239:AX$255,$F1018)+AX$194*INDEX(AX$121:AX$137,$F1018)*INDEX(AX$151:AX$167,$F1018))*$E1018</f>
        <v/>
      </c>
      <c r="AY1018" s="40">
        <f>SHADOWEFF(INDEX(AY$235:AY$238,$D1018),INDEX(AY$239:AY$255,$F1018),AY$194,INDEX(AY$121:AY$137,$F1018),INDEX(AY$151:AY$167,$F1018),$E1018)</f>
        <v/>
      </c>
    </row>
    <row r="1019" hidden="1" outlineLevel="2">
      <c r="A1019" s="14" t="inlineStr">
        <is>
          <t>shp</t>
        </is>
      </c>
      <c r="B1019" s="14" t="inlineStr">
        <is>
          <t>bio</t>
        </is>
      </c>
      <c r="C1019" s="14" t="inlineStr">
        <is>
          <t>srv</t>
        </is>
      </c>
      <c r="D1019" s="37">
        <f>INDEX(Inputs!$M$5:$M$132,MATCH($B1019&amp;"|"&amp;$C1019,Inputs!$A$5:$A$132,0))</f>
        <v/>
      </c>
      <c r="E1019" s="37">
        <f>INDEX(Inputs!$T$5:$T$132,MATCH($B1019&amp;"|"&amp;$C1019,Inputs!$A$5:$A$132,0))</f>
        <v/>
      </c>
      <c r="F1019" s="37">
        <f>INDEX(Inputs!$K$5:$K$132,MATCH($B1019&amp;"|"&amp;$C1019,Inputs!$A$5:$A$132,0))</f>
        <v/>
      </c>
      <c r="G1019" s="36" t="n"/>
      <c r="H1019" s="14">
        <f>INDEX(Variables!$B$5:$B$105,MATCH($A1019,Variables!$A$5:$A$105,0))&amp;IF($C1019="",""," | "&amp;INDEX(Mapping!$B$5:$B$26,MATCH($C1019,Mapping!$A$5:$A$26,0))&amp;" | "&amp;INDEX(Mapping!$B$30:$B$41,MATCH($B1019,Mapping!$A$30:$A$41,0)))</f>
        <v/>
      </c>
      <c r="I1019" s="14">
        <f>INDEX(Variables!$C$5:$C$105,MATCH($A1019,Variables!$A$5:$A$105,0))</f>
        <v/>
      </c>
      <c r="J1019" s="14">
        <f>INDEX(Variables!$E$5:$E$105,MATCH($A1019,Variables!$A$5:$A$105,0))</f>
        <v/>
      </c>
      <c r="K1019" s="11">
        <f>LOWER(Settings!$C$4)&amp;".mit."&amp;$A1019&amp;IF($C1019="","","."&amp;$C1019&amp;"."&amp;$B1019)&amp;IF(INDEX(Variables!$D$5:$D$105,MATCH($A1019,Variables!$A$5:$A$105,0))="","","."&amp;INDEX(Variables!$D$5:$D$105,MATCH($A1019,Variables!$A$5:$A$105,0)))&amp;"."&amp;K$5</f>
        <v/>
      </c>
      <c r="L1019" s="38">
        <f>(INDEX(L$235:L$238,$D1019)*INDEX(L$239:L$255,$F1019)+L$194*INDEX(L$121:L$137,$F1019)*INDEX(L$151:L$167,$F1019))*$E1019</f>
        <v/>
      </c>
      <c r="M1019" s="37">
        <f>(INDEX(M$235:M$238,$D1019)*INDEX(M$239:M$255,$F1019)+M$194*INDEX(M$121:M$137,$F1019)*INDEX(M$151:M$167,$F1019))*$E1019</f>
        <v/>
      </c>
      <c r="N1019" s="37">
        <f>(INDEX(N$235:N$238,$D1019)*INDEX(N$239:N$255,$F1019)+N$194*INDEX(N$121:N$137,$F1019)*INDEX(N$151:N$167,$F1019))*$E1019</f>
        <v/>
      </c>
      <c r="O1019" s="37">
        <f>(INDEX(O$235:O$238,$D1019)*INDEX(O$239:O$255,$F1019)+O$194*INDEX(O$121:O$137,$F1019)*INDEX(O$151:O$167,$F1019))*$E1019</f>
        <v/>
      </c>
      <c r="P1019" s="37">
        <f>(INDEX(P$235:P$238,$D1019)*INDEX(P$239:P$255,$F1019)+P$194*INDEX(P$121:P$137,$F1019)*INDEX(P$151:P$167,$F1019))*$E1019</f>
        <v/>
      </c>
      <c r="Q1019" s="37">
        <f>(INDEX(Q$235:Q$238,$D1019)*INDEX(Q$239:Q$255,$F1019)+Q$194*INDEX(Q$121:Q$137,$F1019)*INDEX(Q$151:Q$167,$F1019))*$E1019</f>
        <v/>
      </c>
      <c r="R1019" s="37">
        <f>(INDEX(R$235:R$238,$D1019)*INDEX(R$239:R$255,$F1019)+R$194*INDEX(R$121:R$137,$F1019)*INDEX(R$151:R$167,$F1019))*$E1019</f>
        <v/>
      </c>
      <c r="S1019" s="37">
        <f>(INDEX(S$235:S$238,$D1019)*INDEX(S$239:S$255,$F1019)+S$194*INDEX(S$121:S$137,$F1019)*INDEX(S$151:S$167,$F1019))*$E1019</f>
        <v/>
      </c>
      <c r="T1019" s="37">
        <f>(INDEX(T$235:T$238,$D1019)*INDEX(T$239:T$255,$F1019)+T$194*INDEX(T$121:T$137,$F1019)*INDEX(T$151:T$167,$F1019))*$E1019</f>
        <v/>
      </c>
      <c r="U1019" s="37">
        <f>(INDEX(U$235:U$238,$D1019)*INDEX(U$239:U$255,$F1019)+U$194*INDEX(U$121:U$137,$F1019)*INDEX(U$151:U$167,$F1019))*$E1019</f>
        <v/>
      </c>
      <c r="V1019" s="37">
        <f>(INDEX(V$235:V$238,$D1019)*INDEX(V$239:V$255,$F1019)+V$194*INDEX(V$121:V$137,$F1019)*INDEX(V$151:V$167,$F1019))*$E1019</f>
        <v/>
      </c>
      <c r="W1019" s="37">
        <f>(INDEX(W$235:W$238,$D1019)*INDEX(W$239:W$255,$F1019)+W$194*INDEX(W$121:W$137,$F1019)*INDEX(W$151:W$167,$F1019))*$E1019</f>
        <v/>
      </c>
      <c r="X1019" s="37">
        <f>(INDEX(X$235:X$238,$D1019)*INDEX(X$239:X$255,$F1019)+X$194*INDEX(X$121:X$137,$F1019)*INDEX(X$151:X$167,$F1019))*$E1019</f>
        <v/>
      </c>
      <c r="Y1019" s="37">
        <f>(INDEX(Y$235:Y$238,$D1019)*INDEX(Y$239:Y$255,$F1019)+Y$194*INDEX(Y$121:Y$137,$F1019)*INDEX(Y$151:Y$167,$F1019))*$E1019</f>
        <v/>
      </c>
      <c r="Z1019" s="37">
        <f>(INDEX(Z$235:Z$238,$D1019)*INDEX(Z$239:Z$255,$F1019)+Z$194*INDEX(Z$121:Z$137,$F1019)*INDEX(Z$151:Z$167,$F1019))*$E1019</f>
        <v/>
      </c>
      <c r="AA1019" s="37">
        <f>(INDEX(AA$235:AA$238,$D1019)*INDEX(AA$239:AA$255,$F1019)+AA$194*INDEX(AA$121:AA$137,$F1019)*INDEX(AA$151:AA$167,$F1019))*$E1019</f>
        <v/>
      </c>
      <c r="AB1019" s="37">
        <f>(INDEX(AB$235:AB$238,$D1019)*INDEX(AB$239:AB$255,$F1019)+AB$194*INDEX(AB$121:AB$137,$F1019)*INDEX(AB$151:AB$167,$F1019))*$E1019</f>
        <v/>
      </c>
      <c r="AC1019" s="37">
        <f>(INDEX(AC$235:AC$238,$D1019)*INDEX(AC$239:AC$255,$F1019)+AC$194*INDEX(AC$121:AC$137,$F1019)*INDEX(AC$151:AC$167,$F1019))*$E1019</f>
        <v/>
      </c>
      <c r="AD1019" s="40">
        <f>SHADOWEFF(INDEX(AD$235:AD$238,$D1019),INDEX(AD$239:AD$255,$F1019),AD$194,INDEX(AD$121:AD$137,$F1019),INDEX(AD$151:AD$167,$F1019),$E1019)</f>
        <v/>
      </c>
      <c r="AF1019" s="11">
        <f>LOWER(Settings!$C$4)&amp;".mit."&amp;$A1019&amp;IF($C1019="","","."&amp;$C1019&amp;"."&amp;$B1019)&amp;IF(INDEX(Variables!$D$5:$D$105,MATCH($A1019,Variables!$A$5:$A$105,0))="","","."&amp;INDEX(Variables!$D$5:$D$105,MATCH($A1019,Variables!$A$5:$A$105,0)))&amp;"."&amp;AF$5</f>
        <v/>
      </c>
      <c r="AG1019" s="38">
        <f>(INDEX(AG$235:AG$238,$D1019)*INDEX(AG$239:AG$255,$F1019)+AG$194*INDEX(AG$121:AG$137,$F1019)*INDEX(AG$151:AG$167,$F1019))*$E1019</f>
        <v/>
      </c>
      <c r="AH1019" s="37">
        <f>(INDEX(AH$235:AH$238,$D1019)*INDEX(AH$239:AH$255,$F1019)+AH$194*INDEX(AH$121:AH$137,$F1019)*INDEX(AH$151:AH$167,$F1019))*$E1019</f>
        <v/>
      </c>
      <c r="AI1019" s="37">
        <f>(INDEX(AI$235:AI$238,$D1019)*INDEX(AI$239:AI$255,$F1019)+AI$194*INDEX(AI$121:AI$137,$F1019)*INDEX(AI$151:AI$167,$F1019))*$E1019</f>
        <v/>
      </c>
      <c r="AJ1019" s="37">
        <f>(INDEX(AJ$235:AJ$238,$D1019)*INDEX(AJ$239:AJ$255,$F1019)+AJ$194*INDEX(AJ$121:AJ$137,$F1019)*INDEX(AJ$151:AJ$167,$F1019))*$E1019</f>
        <v/>
      </c>
      <c r="AK1019" s="37">
        <f>(INDEX(AK$235:AK$238,$D1019)*INDEX(AK$239:AK$255,$F1019)+AK$194*INDEX(AK$121:AK$137,$F1019)*INDEX(AK$151:AK$167,$F1019))*$E1019</f>
        <v/>
      </c>
      <c r="AL1019" s="37">
        <f>(INDEX(AL$235:AL$238,$D1019)*INDEX(AL$239:AL$255,$F1019)+AL$194*INDEX(AL$121:AL$137,$F1019)*INDEX(AL$151:AL$167,$F1019))*$E1019</f>
        <v/>
      </c>
      <c r="AM1019" s="37">
        <f>(INDEX(AM$235:AM$238,$D1019)*INDEX(AM$239:AM$255,$F1019)+AM$194*INDEX(AM$121:AM$137,$F1019)*INDEX(AM$151:AM$167,$F1019))*$E1019</f>
        <v/>
      </c>
      <c r="AN1019" s="37">
        <f>(INDEX(AN$235:AN$238,$D1019)*INDEX(AN$239:AN$255,$F1019)+AN$194*INDEX(AN$121:AN$137,$F1019)*INDEX(AN$151:AN$167,$F1019))*$E1019</f>
        <v/>
      </c>
      <c r="AO1019" s="37">
        <f>(INDEX(AO$235:AO$238,$D1019)*INDEX(AO$239:AO$255,$F1019)+AO$194*INDEX(AO$121:AO$137,$F1019)*INDEX(AO$151:AO$167,$F1019))*$E1019</f>
        <v/>
      </c>
      <c r="AP1019" s="37">
        <f>(INDEX(AP$235:AP$238,$D1019)*INDEX(AP$239:AP$255,$F1019)+AP$194*INDEX(AP$121:AP$137,$F1019)*INDEX(AP$151:AP$167,$F1019))*$E1019</f>
        <v/>
      </c>
      <c r="AQ1019" s="37">
        <f>(INDEX(AQ$235:AQ$238,$D1019)*INDEX(AQ$239:AQ$255,$F1019)+AQ$194*INDEX(AQ$121:AQ$137,$F1019)*INDEX(AQ$151:AQ$167,$F1019))*$E1019</f>
        <v/>
      </c>
      <c r="AR1019" s="37">
        <f>(INDEX(AR$235:AR$238,$D1019)*INDEX(AR$239:AR$255,$F1019)+AR$194*INDEX(AR$121:AR$137,$F1019)*INDEX(AR$151:AR$167,$F1019))*$E1019</f>
        <v/>
      </c>
      <c r="AS1019" s="37">
        <f>(INDEX(AS$235:AS$238,$D1019)*INDEX(AS$239:AS$255,$F1019)+AS$194*INDEX(AS$121:AS$137,$F1019)*INDEX(AS$151:AS$167,$F1019))*$E1019</f>
        <v/>
      </c>
      <c r="AT1019" s="37">
        <f>(INDEX(AT$235:AT$238,$D1019)*INDEX(AT$239:AT$255,$F1019)+AT$194*INDEX(AT$121:AT$137,$F1019)*INDEX(AT$151:AT$167,$F1019))*$E1019</f>
        <v/>
      </c>
      <c r="AU1019" s="37">
        <f>(INDEX(AU$235:AU$238,$D1019)*INDEX(AU$239:AU$255,$F1019)+AU$194*INDEX(AU$121:AU$137,$F1019)*INDEX(AU$151:AU$167,$F1019))*$E1019</f>
        <v/>
      </c>
      <c r="AV1019" s="37">
        <f>(INDEX(AV$235:AV$238,$D1019)*INDEX(AV$239:AV$255,$F1019)+AV$194*INDEX(AV$121:AV$137,$F1019)*INDEX(AV$151:AV$167,$F1019))*$E1019</f>
        <v/>
      </c>
      <c r="AW1019" s="37">
        <f>(INDEX(AW$235:AW$238,$D1019)*INDEX(AW$239:AW$255,$F1019)+AW$194*INDEX(AW$121:AW$137,$F1019)*INDEX(AW$151:AW$167,$F1019))*$E1019</f>
        <v/>
      </c>
      <c r="AX1019" s="37">
        <f>(INDEX(AX$235:AX$238,$D1019)*INDEX(AX$239:AX$255,$F1019)+AX$194*INDEX(AX$121:AX$137,$F1019)*INDEX(AX$151:AX$167,$F1019))*$E1019</f>
        <v/>
      </c>
      <c r="AY1019" s="40">
        <f>SHADOWEFF(INDEX(AY$235:AY$238,$D1019),INDEX(AY$239:AY$255,$F1019),AY$194,INDEX(AY$121:AY$137,$F1019),INDEX(AY$151:AY$167,$F1019),$E1019)</f>
        <v/>
      </c>
    </row>
    <row r="1020" hidden="1" outlineLevel="2"/>
    <row r="1021" hidden="1" outlineLevel="2">
      <c r="A1021" s="14" t="inlineStr">
        <is>
          <t>ener</t>
        </is>
      </c>
      <c r="B1021" s="14" t="inlineStr">
        <is>
          <t>coa</t>
        </is>
      </c>
      <c r="C1021" s="14" t="inlineStr">
        <is>
          <t>srv</t>
        </is>
      </c>
      <c r="D1021" s="37">
        <f>INDEX(Inputs!$N$5:$N$132,MATCH($B1021&amp;"|"&amp;$C1021,Inputs!$A$5:$A$132,0))</f>
        <v/>
      </c>
      <c r="E1021" s="37">
        <f>INDEX(Inputs!$O$5:$O$132,MATCH($B1021&amp;"|"&amp;$C1021,Inputs!$A$5:$A$132,0))</f>
        <v/>
      </c>
      <c r="F1021" s="37">
        <f>INDEX(Inputs!$P$5:$P$132,MATCH($B1021&amp;"|"&amp;$C1021,Inputs!$A$5:$A$132,0))</f>
        <v/>
      </c>
      <c r="G1021" s="37">
        <f>INDEX(Inputs!$Q$5:$Q$132,MATCH($B1021&amp;"|"&amp;$C1021,Inputs!$A$5:$A$132,0))</f>
        <v/>
      </c>
      <c r="H1021" s="14">
        <f>INDEX(Variables!$B$5:$B$105,MATCH($A1021,Variables!$A$5:$A$105,0))&amp;IF($C1021="",""," | "&amp;INDEX(Mapping!$B$5:$B$26,MATCH($C1021,Mapping!$A$5:$A$26,0))&amp;" | "&amp;INDEX(Mapping!$B$30:$B$41,MATCH($B1021,Mapping!$A$30:$A$41,0)))</f>
        <v/>
      </c>
      <c r="I1021" s="14">
        <f>INDEX(Variables!$C$5:$C$105,MATCH($A1021,Variables!$A$5:$A$105,0))</f>
        <v/>
      </c>
      <c r="J1021" s="14">
        <f>INDEX(Variables!$E$5:$E$105,MATCH($A1021,Variables!$A$5:$A$105,0))</f>
        <v/>
      </c>
      <c r="K1021" s="11">
        <f>LOWER(Settings!$C$4)&amp;".mit."&amp;$A1021&amp;IF($C1021="","","."&amp;$C1021&amp;"."&amp;$B1021)&amp;IF(INDEX(Variables!$D$5:$D$105,MATCH($A1021,Variables!$A$5:$A$105,0))="","","."&amp;INDEX(Variables!$D$5:$D$105,MATCH($A1021,Variables!$A$5:$A$105,0)))&amp;"."&amp;K$5</f>
        <v/>
      </c>
      <c r="L1021" s="44">
        <f>INDEX(Inputs!$U$5:$U$132,MATCH($B1021&amp;"|"&amp;$C1021,Inputs!$A$5:$A$132,0))</f>
        <v/>
      </c>
      <c r="M1021" s="45">
        <f>L1021*(1/(1+$G1021))^(1+$E1021)*(1+M$7)^$D1021*(M1003/L1003)^$E1021*((M1003+M1012)/(L1003+L1012))^($F1021*(1+$E1021))</f>
        <v/>
      </c>
      <c r="N1021" s="45">
        <f>M1021*(1/(1+$G1021))^(1+$E1021)*(1+N$7)^$D1021*(N1003/M1003)^$E1021*((N1003+N1012)/(M1003+M1012))^($F1021*(1+$E1021))</f>
        <v/>
      </c>
      <c r="O1021" s="45">
        <f>N1021*(1/(1+$G1021))^(1+$E1021)*(1+O$7)^$D1021*(O1003/N1003)^$E1021*((O1003+O1012)/(N1003+N1012))^($F1021*(1+$E1021))</f>
        <v/>
      </c>
      <c r="P1021" s="45">
        <f>O1021*(1/(1+$G1021))^(1+$E1021)*(1+P$7)^$D1021*(P1003/O1003)^$E1021*((P1003+P1012)/(O1003+O1012))^($F1021*(1+$E1021))</f>
        <v/>
      </c>
      <c r="Q1021" s="45">
        <f>P1021*(1/(1+$G1021))^(1+$E1021)*(1+Q$7)^$D1021*(Q1003/P1003)^$E1021*((Q1003+Q1012)/(P1003+P1012))^($F1021*(1+$E1021))</f>
        <v/>
      </c>
      <c r="R1021" s="45">
        <f>Q1021*(1/(1+$G1021))^(1+$E1021)*(1+R$7)^$D1021*(R1003/Q1003)^$E1021*((R1003+R1012)/(Q1003+Q1012))^($F1021*(1+$E1021))</f>
        <v/>
      </c>
      <c r="S1021" s="45">
        <f>R1021*(1/(1+$G1021))^(1+$E1021)*(1+S$7)^$D1021*(S1003/R1003)^$E1021*((S1003+S1012)/(R1003+R1012))^($F1021*(1+$E1021))</f>
        <v/>
      </c>
      <c r="T1021" s="45">
        <f>S1021*(1/(1+$G1021))^(1+$E1021)*(1+T$7)^$D1021*(T1003/S1003)^$E1021*((T1003+T1012)/(S1003+S1012))^($F1021*(1+$E1021))</f>
        <v/>
      </c>
      <c r="U1021" s="45">
        <f>T1021*(1/(1+$G1021))^(1+$E1021)*(1+U$7)^$D1021*(U1003/T1003)^$E1021*((U1003+U1012)/(T1003+T1012))^($F1021*(1+$E1021))</f>
        <v/>
      </c>
      <c r="V1021" s="45">
        <f>U1021*(1/(1+$G1021))^(1+$E1021)*(1+V$7)^$D1021*(V1003/U1003)^$E1021*((V1003+V1012)/(U1003+U1012))^($F1021*(1+$E1021))</f>
        <v/>
      </c>
      <c r="W1021" s="45">
        <f>V1021*(1/(1+$G1021))^(1+$E1021)*(1+W$7)^$D1021*(W1003/V1003)^$E1021*((W1003+W1012)/(V1003+V1012))^($F1021*(1+$E1021))</f>
        <v/>
      </c>
      <c r="X1021" s="45">
        <f>W1021*(1/(1+$G1021))^(1+$E1021)*(1+X$7)^$D1021*(X1003/W1003)^$E1021*((X1003+X1012)/(W1003+W1012))^($F1021*(1+$E1021))</f>
        <v/>
      </c>
      <c r="Y1021" s="45">
        <f>X1021*(1/(1+$G1021))^(1+$E1021)*(1+Y$7)^$D1021*(Y1003/X1003)^$E1021*((Y1003+Y1012)/(X1003+X1012))^($F1021*(1+$E1021))</f>
        <v/>
      </c>
      <c r="Z1021" s="45">
        <f>Y1021*(1/(1+$G1021))^(1+$E1021)*(1+Z$7)^$D1021*(Z1003/Y1003)^$E1021*((Z1003+Z1012)/(Y1003+Y1012))^($F1021*(1+$E1021))</f>
        <v/>
      </c>
      <c r="AA1021" s="45">
        <f>Z1021*(1/(1+$G1021))^(1+$E1021)*(1+AA$7)^$D1021*(AA1003/Z1003)^$E1021*((AA1003+AA1012)/(Z1003+Z1012))^($F1021*(1+$E1021))</f>
        <v/>
      </c>
      <c r="AB1021" s="45">
        <f>AA1021*(1/(1+$G1021))^(1+$E1021)*(1+AB$7)^$D1021*(AB1003/AA1003)^$E1021*((AB1003+AB1012)/(AA1003+AA1012))^($F1021*(1+$E1021))</f>
        <v/>
      </c>
      <c r="AC1021" s="45">
        <f>AB1021*(1/(1+$G1021))^(1+$E1021)*(1+AC$7)^$D1021*(AC1003/AB1003)^$E1021*((AC1003+AC1012)/(AB1003+AB1012))^($F1021*(1+$E1021))</f>
        <v/>
      </c>
      <c r="AD1021" s="46">
        <f>FUELUSE(AC1021,AD1003,AC1003,AD1012,AC1012,AD$7,$D1021,$E1021,$F1021,$G1021)</f>
        <v/>
      </c>
      <c r="AF1021" s="11">
        <f>LOWER(Settings!$C$4)&amp;".mit."&amp;$A1021&amp;IF($C1021="","","."&amp;$C1021&amp;"."&amp;$B1021)&amp;IF(INDEX(Variables!$D$5:$D$105,MATCH($A1021,Variables!$A$5:$A$105,0))="","","."&amp;INDEX(Variables!$D$5:$D$105,MATCH($A1021,Variables!$A$5:$A$105,0)))&amp;"."&amp;AF$5</f>
        <v/>
      </c>
      <c r="AG1021" s="44">
        <f>INDEX(Inputs!$U$5:$U$132,MATCH($B1021&amp;"|"&amp;$C1021,Inputs!$A$5:$A$132,0))</f>
        <v/>
      </c>
      <c r="AH1021" s="45">
        <f>AG1021*(1/(1+$G1021))^(1+$E1021)*(1+AH$7)^$D1021*(AH1003/AG1003)^$E1021*((AH1003+AH1012)/(AG1003+AG1012))^($F1021*(1+$E1021))</f>
        <v/>
      </c>
      <c r="AI1021" s="45">
        <f>AH1021*(1/(1+$G1021))^(1+$E1021)*(1+AI$7)^$D1021*(AI1003/AH1003)^$E1021*((AI1003+AI1012)/(AH1003+AH1012))^($F1021*(1+$E1021))</f>
        <v/>
      </c>
      <c r="AJ1021" s="45">
        <f>AI1021*(1/(1+$G1021))^(1+$E1021)*(1+AJ$7)^$D1021*(AJ1003/AI1003)^$E1021*((AJ1003+AJ1012)/(AI1003+AI1012))^($F1021*(1+$E1021))</f>
        <v/>
      </c>
      <c r="AK1021" s="45">
        <f>AJ1021*(1/(1+$G1021))^(1+$E1021)*(1+AK$7)^$D1021*(AK1003/AJ1003)^$E1021*((AK1003+AK1012)/(AJ1003+AJ1012))^($F1021*(1+$E1021))</f>
        <v/>
      </c>
      <c r="AL1021" s="45">
        <f>AK1021*(1/(1+$G1021))^(1+$E1021)*(1+AL$7)^$D1021*(AL1003/AK1003)^$E1021*((AL1003+AL1012)/(AK1003+AK1012))^($F1021*(1+$E1021))</f>
        <v/>
      </c>
      <c r="AM1021" s="45">
        <f>AL1021*(1/(1+$G1021))^(1+$E1021)*(1+AM$7)^$D1021*(AM1003/AL1003)^$E1021*((AM1003+AM1012)/(AL1003+AL1012))^($F1021*(1+$E1021))</f>
        <v/>
      </c>
      <c r="AN1021" s="45">
        <f>AM1021*(1/(1+$G1021))^(1+$E1021)*(1+AN$7)^$D1021*(AN1003/AM1003)^$E1021*((AN1003+AN1012)/(AM1003+AM1012))^($F1021*(1+$E1021))</f>
        <v/>
      </c>
      <c r="AO1021" s="45">
        <f>AN1021*(1/(1+$G1021))^(1+$E1021)*(1+AO$7)^$D1021*(AO1003/AN1003)^$E1021*((AO1003+AO1012)/(AN1003+AN1012))^($F1021*(1+$E1021))</f>
        <v/>
      </c>
      <c r="AP1021" s="45">
        <f>AO1021*(1/(1+$G1021))^(1+$E1021)*(1+AP$7)^$D1021*(AP1003/AO1003)^$E1021*((AP1003+AP1012)/(AO1003+AO1012))^($F1021*(1+$E1021))</f>
        <v/>
      </c>
      <c r="AQ1021" s="45">
        <f>AP1021*(1/(1+$G1021))^(1+$E1021)*(1+AQ$7)^$D1021*(AQ1003/AP1003)^$E1021*((AQ1003+AQ1012)/(AP1003+AP1012))^($F1021*(1+$E1021))</f>
        <v/>
      </c>
      <c r="AR1021" s="45">
        <f>AQ1021*(1/(1+$G1021))^(1+$E1021)*(1+AR$7)^$D1021*(AR1003/AQ1003)^$E1021*((AR1003+AR1012)/(AQ1003+AQ1012))^($F1021*(1+$E1021))</f>
        <v/>
      </c>
      <c r="AS1021" s="45">
        <f>AR1021*(1/(1+$G1021))^(1+$E1021)*(1+AS$7)^$D1021*(AS1003/AR1003)^$E1021*((AS1003+AS1012)/(AR1003+AR1012))^($F1021*(1+$E1021))</f>
        <v/>
      </c>
      <c r="AT1021" s="45">
        <f>AS1021*(1/(1+$G1021))^(1+$E1021)*(1+AT$7)^$D1021*(AT1003/AS1003)^$E1021*((AT1003+AT1012)/(AS1003+AS1012))^($F1021*(1+$E1021))</f>
        <v/>
      </c>
      <c r="AU1021" s="45">
        <f>AT1021*(1/(1+$G1021))^(1+$E1021)*(1+AU$7)^$D1021*(AU1003/AT1003)^$E1021*((AU1003+AU1012)/(AT1003+AT1012))^($F1021*(1+$E1021))</f>
        <v/>
      </c>
      <c r="AV1021" s="45">
        <f>AU1021*(1/(1+$G1021))^(1+$E1021)*(1+AV$7)^$D1021*(AV1003/AU1003)^$E1021*((AV1003+AV1012)/(AU1003+AU1012))^($F1021*(1+$E1021))</f>
        <v/>
      </c>
      <c r="AW1021" s="45">
        <f>AV1021*(1/(1+$G1021))^(1+$E1021)*(1+AW$7)^$D1021*(AW1003/AV1003)^$E1021*((AW1003+AW1012)/(AV1003+AV1012))^($F1021*(1+$E1021))</f>
        <v/>
      </c>
      <c r="AX1021" s="45">
        <f>AW1021*(1/(1+$G1021))^(1+$E1021)*(1+AX$7)^$D1021*(AX1003/AW1003)^$E1021*((AX1003+AX1012)/(AW1003+AW1012))^($F1021*(1+$E1021))</f>
        <v/>
      </c>
      <c r="AY1021" s="46">
        <f>FUELUSE(AX1021,AY1003,AX1003,AY1012,AX1012,AY$7,$D1021,$E1021,$F1021,$G1021)</f>
        <v/>
      </c>
    </row>
    <row r="1022" hidden="1" outlineLevel="2">
      <c r="A1022" s="14" t="inlineStr">
        <is>
          <t>ener</t>
        </is>
      </c>
      <c r="B1022" s="14" t="inlineStr">
        <is>
          <t>nga</t>
        </is>
      </c>
      <c r="C1022" s="14" t="inlineStr">
        <is>
          <t>srv</t>
        </is>
      </c>
      <c r="D1022" s="37">
        <f>INDEX(Inputs!$N$5:$N$132,MATCH($B1022&amp;"|"&amp;$C1022,Inputs!$A$5:$A$132,0))</f>
        <v/>
      </c>
      <c r="E1022" s="37">
        <f>INDEX(Inputs!$O$5:$O$132,MATCH($B1022&amp;"|"&amp;$C1022,Inputs!$A$5:$A$132,0))</f>
        <v/>
      </c>
      <c r="F1022" s="37">
        <f>INDEX(Inputs!$P$5:$P$132,MATCH($B1022&amp;"|"&amp;$C1022,Inputs!$A$5:$A$132,0))</f>
        <v/>
      </c>
      <c r="G1022" s="37">
        <f>INDEX(Inputs!$Q$5:$Q$132,MATCH($B1022&amp;"|"&amp;$C1022,Inputs!$A$5:$A$132,0))</f>
        <v/>
      </c>
      <c r="H1022" s="14">
        <f>INDEX(Variables!$B$5:$B$105,MATCH($A1022,Variables!$A$5:$A$105,0))&amp;IF($C1022="",""," | "&amp;INDEX(Mapping!$B$5:$B$26,MATCH($C1022,Mapping!$A$5:$A$26,0))&amp;" | "&amp;INDEX(Mapping!$B$30:$B$41,MATCH($B1022,Mapping!$A$30:$A$41,0)))</f>
        <v/>
      </c>
      <c r="I1022" s="14">
        <f>INDEX(Variables!$C$5:$C$105,MATCH($A1022,Variables!$A$5:$A$105,0))</f>
        <v/>
      </c>
      <c r="J1022" s="14">
        <f>INDEX(Variables!$E$5:$E$105,MATCH($A1022,Variables!$A$5:$A$105,0))</f>
        <v/>
      </c>
      <c r="K1022" s="11">
        <f>LOWER(Settings!$C$4)&amp;".mit."&amp;$A1022&amp;IF($C1022="","","."&amp;$C1022&amp;"."&amp;$B1022)&amp;IF(INDEX(Variables!$D$5:$D$105,MATCH($A1022,Variables!$A$5:$A$105,0))="","","."&amp;INDEX(Variables!$D$5:$D$105,MATCH($A1022,Variables!$A$5:$A$105,0)))&amp;"."&amp;K$5</f>
        <v/>
      </c>
      <c r="L1022" s="44">
        <f>INDEX(Inputs!$U$5:$U$132,MATCH($B1022&amp;"|"&amp;$C1022,Inputs!$A$5:$A$132,0))</f>
        <v/>
      </c>
      <c r="M1022" s="45">
        <f>L1022*(1/(1+$G1022))^(1+$E1022)*(1+M$7)^$D1022*(M1004/L1004)^$E1022*((M1004+M1013)/(L1004+L1013))^($F1022*(1+$E1022))</f>
        <v/>
      </c>
      <c r="N1022" s="45">
        <f>M1022*(1/(1+$G1022))^(1+$E1022)*(1+N$7)^$D1022*(N1004/M1004)^$E1022*((N1004+N1013)/(M1004+M1013))^($F1022*(1+$E1022))</f>
        <v/>
      </c>
      <c r="O1022" s="45">
        <f>N1022*(1/(1+$G1022))^(1+$E1022)*(1+O$7)^$D1022*(O1004/N1004)^$E1022*((O1004+O1013)/(N1004+N1013))^($F1022*(1+$E1022))</f>
        <v/>
      </c>
      <c r="P1022" s="45">
        <f>O1022*(1/(1+$G1022))^(1+$E1022)*(1+P$7)^$D1022*(P1004/O1004)^$E1022*((P1004+P1013)/(O1004+O1013))^($F1022*(1+$E1022))</f>
        <v/>
      </c>
      <c r="Q1022" s="45">
        <f>P1022*(1/(1+$G1022))^(1+$E1022)*(1+Q$7)^$D1022*(Q1004/P1004)^$E1022*((Q1004+Q1013)/(P1004+P1013))^($F1022*(1+$E1022))</f>
        <v/>
      </c>
      <c r="R1022" s="45">
        <f>Q1022*(1/(1+$G1022))^(1+$E1022)*(1+R$7)^$D1022*(R1004/Q1004)^$E1022*((R1004+R1013)/(Q1004+Q1013))^($F1022*(1+$E1022))</f>
        <v/>
      </c>
      <c r="S1022" s="45">
        <f>R1022*(1/(1+$G1022))^(1+$E1022)*(1+S$7)^$D1022*(S1004/R1004)^$E1022*((S1004+S1013)/(R1004+R1013))^($F1022*(1+$E1022))</f>
        <v/>
      </c>
      <c r="T1022" s="45">
        <f>S1022*(1/(1+$G1022))^(1+$E1022)*(1+T$7)^$D1022*(T1004/S1004)^$E1022*((T1004+T1013)/(S1004+S1013))^($F1022*(1+$E1022))</f>
        <v/>
      </c>
      <c r="U1022" s="45">
        <f>T1022*(1/(1+$G1022))^(1+$E1022)*(1+U$7)^$D1022*(U1004/T1004)^$E1022*((U1004+U1013)/(T1004+T1013))^($F1022*(1+$E1022))</f>
        <v/>
      </c>
      <c r="V1022" s="45">
        <f>U1022*(1/(1+$G1022))^(1+$E1022)*(1+V$7)^$D1022*(V1004/U1004)^$E1022*((V1004+V1013)/(U1004+U1013))^($F1022*(1+$E1022))</f>
        <v/>
      </c>
      <c r="W1022" s="45">
        <f>V1022*(1/(1+$G1022))^(1+$E1022)*(1+W$7)^$D1022*(W1004/V1004)^$E1022*((W1004+W1013)/(V1004+V1013))^($F1022*(1+$E1022))</f>
        <v/>
      </c>
      <c r="X1022" s="45">
        <f>W1022*(1/(1+$G1022))^(1+$E1022)*(1+X$7)^$D1022*(X1004/W1004)^$E1022*((X1004+X1013)/(W1004+W1013))^($F1022*(1+$E1022))</f>
        <v/>
      </c>
      <c r="Y1022" s="45">
        <f>X1022*(1/(1+$G1022))^(1+$E1022)*(1+Y$7)^$D1022*(Y1004/X1004)^$E1022*((Y1004+Y1013)/(X1004+X1013))^($F1022*(1+$E1022))</f>
        <v/>
      </c>
      <c r="Z1022" s="45">
        <f>Y1022*(1/(1+$G1022))^(1+$E1022)*(1+Z$7)^$D1022*(Z1004/Y1004)^$E1022*((Z1004+Z1013)/(Y1004+Y1013))^($F1022*(1+$E1022))</f>
        <v/>
      </c>
      <c r="AA1022" s="45">
        <f>Z1022*(1/(1+$G1022))^(1+$E1022)*(1+AA$7)^$D1022*(AA1004/Z1004)^$E1022*((AA1004+AA1013)/(Z1004+Z1013))^($F1022*(1+$E1022))</f>
        <v/>
      </c>
      <c r="AB1022" s="45">
        <f>AA1022*(1/(1+$G1022))^(1+$E1022)*(1+AB$7)^$D1022*(AB1004/AA1004)^$E1022*((AB1004+AB1013)/(AA1004+AA1013))^($F1022*(1+$E1022))</f>
        <v/>
      </c>
      <c r="AC1022" s="45">
        <f>AB1022*(1/(1+$G1022))^(1+$E1022)*(1+AC$7)^$D1022*(AC1004/AB1004)^$E1022*((AC1004+AC1013)/(AB1004+AB1013))^($F1022*(1+$E1022))</f>
        <v/>
      </c>
      <c r="AD1022" s="46">
        <f>FUELUSE(AC1022,AD1004,AC1004,AD1013,AC1013,AD$7,$D1022,$E1022,$F1022,$G1022)</f>
        <v/>
      </c>
      <c r="AF1022" s="11">
        <f>LOWER(Settings!$C$4)&amp;".mit."&amp;$A1022&amp;IF($C1022="","","."&amp;$C1022&amp;"."&amp;$B1022)&amp;IF(INDEX(Variables!$D$5:$D$105,MATCH($A1022,Variables!$A$5:$A$105,0))="","","."&amp;INDEX(Variables!$D$5:$D$105,MATCH($A1022,Variables!$A$5:$A$105,0)))&amp;"."&amp;AF$5</f>
        <v/>
      </c>
      <c r="AG1022" s="44">
        <f>INDEX(Inputs!$U$5:$U$132,MATCH($B1022&amp;"|"&amp;$C1022,Inputs!$A$5:$A$132,0))</f>
        <v/>
      </c>
      <c r="AH1022" s="45">
        <f>AG1022*(1/(1+$G1022))^(1+$E1022)*(1+AH$7)^$D1022*(AH1004/AG1004)^$E1022*((AH1004+AH1013)/(AG1004+AG1013))^($F1022*(1+$E1022))</f>
        <v/>
      </c>
      <c r="AI1022" s="45">
        <f>AH1022*(1/(1+$G1022))^(1+$E1022)*(1+AI$7)^$D1022*(AI1004/AH1004)^$E1022*((AI1004+AI1013)/(AH1004+AH1013))^($F1022*(1+$E1022))</f>
        <v/>
      </c>
      <c r="AJ1022" s="45">
        <f>AI1022*(1/(1+$G1022))^(1+$E1022)*(1+AJ$7)^$D1022*(AJ1004/AI1004)^$E1022*((AJ1004+AJ1013)/(AI1004+AI1013))^($F1022*(1+$E1022))</f>
        <v/>
      </c>
      <c r="AK1022" s="45">
        <f>AJ1022*(1/(1+$G1022))^(1+$E1022)*(1+AK$7)^$D1022*(AK1004/AJ1004)^$E1022*((AK1004+AK1013)/(AJ1004+AJ1013))^($F1022*(1+$E1022))</f>
        <v/>
      </c>
      <c r="AL1022" s="45">
        <f>AK1022*(1/(1+$G1022))^(1+$E1022)*(1+AL$7)^$D1022*(AL1004/AK1004)^$E1022*((AL1004+AL1013)/(AK1004+AK1013))^($F1022*(1+$E1022))</f>
        <v/>
      </c>
      <c r="AM1022" s="45">
        <f>AL1022*(1/(1+$G1022))^(1+$E1022)*(1+AM$7)^$D1022*(AM1004/AL1004)^$E1022*((AM1004+AM1013)/(AL1004+AL1013))^($F1022*(1+$E1022))</f>
        <v/>
      </c>
      <c r="AN1022" s="45">
        <f>AM1022*(1/(1+$G1022))^(1+$E1022)*(1+AN$7)^$D1022*(AN1004/AM1004)^$E1022*((AN1004+AN1013)/(AM1004+AM1013))^($F1022*(1+$E1022))</f>
        <v/>
      </c>
      <c r="AO1022" s="45">
        <f>AN1022*(1/(1+$G1022))^(1+$E1022)*(1+AO$7)^$D1022*(AO1004/AN1004)^$E1022*((AO1004+AO1013)/(AN1004+AN1013))^($F1022*(1+$E1022))</f>
        <v/>
      </c>
      <c r="AP1022" s="45">
        <f>AO1022*(1/(1+$G1022))^(1+$E1022)*(1+AP$7)^$D1022*(AP1004/AO1004)^$E1022*((AP1004+AP1013)/(AO1004+AO1013))^($F1022*(1+$E1022))</f>
        <v/>
      </c>
      <c r="AQ1022" s="45">
        <f>AP1022*(1/(1+$G1022))^(1+$E1022)*(1+AQ$7)^$D1022*(AQ1004/AP1004)^$E1022*((AQ1004+AQ1013)/(AP1004+AP1013))^($F1022*(1+$E1022))</f>
        <v/>
      </c>
      <c r="AR1022" s="45">
        <f>AQ1022*(1/(1+$G1022))^(1+$E1022)*(1+AR$7)^$D1022*(AR1004/AQ1004)^$E1022*((AR1004+AR1013)/(AQ1004+AQ1013))^($F1022*(1+$E1022))</f>
        <v/>
      </c>
      <c r="AS1022" s="45">
        <f>AR1022*(1/(1+$G1022))^(1+$E1022)*(1+AS$7)^$D1022*(AS1004/AR1004)^$E1022*((AS1004+AS1013)/(AR1004+AR1013))^($F1022*(1+$E1022))</f>
        <v/>
      </c>
      <c r="AT1022" s="45">
        <f>AS1022*(1/(1+$G1022))^(1+$E1022)*(1+AT$7)^$D1022*(AT1004/AS1004)^$E1022*((AT1004+AT1013)/(AS1004+AS1013))^($F1022*(1+$E1022))</f>
        <v/>
      </c>
      <c r="AU1022" s="45">
        <f>AT1022*(1/(1+$G1022))^(1+$E1022)*(1+AU$7)^$D1022*(AU1004/AT1004)^$E1022*((AU1004+AU1013)/(AT1004+AT1013))^($F1022*(1+$E1022))</f>
        <v/>
      </c>
      <c r="AV1022" s="45">
        <f>AU1022*(1/(1+$G1022))^(1+$E1022)*(1+AV$7)^$D1022*(AV1004/AU1004)^$E1022*((AV1004+AV1013)/(AU1004+AU1013))^($F1022*(1+$E1022))</f>
        <v/>
      </c>
      <c r="AW1022" s="45">
        <f>AV1022*(1/(1+$G1022))^(1+$E1022)*(1+AW$7)^$D1022*(AW1004/AV1004)^$E1022*((AW1004+AW1013)/(AV1004+AV1013))^($F1022*(1+$E1022))</f>
        <v/>
      </c>
      <c r="AX1022" s="45">
        <f>AW1022*(1/(1+$G1022))^(1+$E1022)*(1+AX$7)^$D1022*(AX1004/AW1004)^$E1022*((AX1004+AX1013)/(AW1004+AW1013))^($F1022*(1+$E1022))</f>
        <v/>
      </c>
      <c r="AY1022" s="46">
        <f>FUELUSE(AX1022,AY1004,AX1004,AY1013,AX1013,AY$7,$D1022,$E1022,$F1022,$G1022)</f>
        <v/>
      </c>
    </row>
    <row r="1023" hidden="1" outlineLevel="2">
      <c r="A1023" s="14" t="inlineStr">
        <is>
          <t>ener</t>
        </is>
      </c>
      <c r="B1023" s="14" t="inlineStr">
        <is>
          <t>gso</t>
        </is>
      </c>
      <c r="C1023" s="14" t="inlineStr">
        <is>
          <t>srv</t>
        </is>
      </c>
      <c r="D1023" s="37">
        <f>INDEX(Inputs!$N$5:$N$132,MATCH($B1023&amp;"|"&amp;$C1023,Inputs!$A$5:$A$132,0))</f>
        <v/>
      </c>
      <c r="E1023" s="37">
        <f>INDEX(Inputs!$O$5:$O$132,MATCH($B1023&amp;"|"&amp;$C1023,Inputs!$A$5:$A$132,0))</f>
        <v/>
      </c>
      <c r="F1023" s="37">
        <f>INDEX(Inputs!$P$5:$P$132,MATCH($B1023&amp;"|"&amp;$C1023,Inputs!$A$5:$A$132,0))</f>
        <v/>
      </c>
      <c r="G1023" s="37">
        <f>INDEX(Inputs!$Q$5:$Q$132,MATCH($B1023&amp;"|"&amp;$C1023,Inputs!$A$5:$A$132,0))</f>
        <v/>
      </c>
      <c r="H1023" s="14">
        <f>INDEX(Variables!$B$5:$B$105,MATCH($A1023,Variables!$A$5:$A$105,0))&amp;IF($C1023="",""," | "&amp;INDEX(Mapping!$B$5:$B$26,MATCH($C1023,Mapping!$A$5:$A$26,0))&amp;" | "&amp;INDEX(Mapping!$B$30:$B$41,MATCH($B1023,Mapping!$A$30:$A$41,0)))</f>
        <v/>
      </c>
      <c r="I1023" s="14">
        <f>INDEX(Variables!$C$5:$C$105,MATCH($A1023,Variables!$A$5:$A$105,0))</f>
        <v/>
      </c>
      <c r="J1023" s="14">
        <f>INDEX(Variables!$E$5:$E$105,MATCH($A1023,Variables!$A$5:$A$105,0))</f>
        <v/>
      </c>
      <c r="K1023" s="11">
        <f>LOWER(Settings!$C$4)&amp;".mit."&amp;$A1023&amp;IF($C1023="","","."&amp;$C1023&amp;"."&amp;$B1023)&amp;IF(INDEX(Variables!$D$5:$D$105,MATCH($A1023,Variables!$A$5:$A$105,0))="","","."&amp;INDEX(Variables!$D$5:$D$105,MATCH($A1023,Variables!$A$5:$A$105,0)))&amp;"."&amp;K$5</f>
        <v/>
      </c>
      <c r="L1023" s="44">
        <f>INDEX(Inputs!$U$5:$U$132,MATCH($B1023&amp;"|"&amp;$C1023,Inputs!$A$5:$A$132,0))</f>
        <v/>
      </c>
      <c r="M1023" s="45">
        <f>L1023*(1/(1+$G1023))^(1+$E1023)*(1+M$7)^$D1023*(M1005/L1005)^$E1023*((M1005+M1014)/(L1005+L1014))^($F1023*(1+$E1023))</f>
        <v/>
      </c>
      <c r="N1023" s="45">
        <f>M1023*(1/(1+$G1023))^(1+$E1023)*(1+N$7)^$D1023*(N1005/M1005)^$E1023*((N1005+N1014)/(M1005+M1014))^($F1023*(1+$E1023))</f>
        <v/>
      </c>
      <c r="O1023" s="45">
        <f>N1023*(1/(1+$G1023))^(1+$E1023)*(1+O$7)^$D1023*(O1005/N1005)^$E1023*((O1005+O1014)/(N1005+N1014))^($F1023*(1+$E1023))</f>
        <v/>
      </c>
      <c r="P1023" s="45">
        <f>O1023*(1/(1+$G1023))^(1+$E1023)*(1+P$7)^$D1023*(P1005/O1005)^$E1023*((P1005+P1014)/(O1005+O1014))^($F1023*(1+$E1023))</f>
        <v/>
      </c>
      <c r="Q1023" s="45">
        <f>P1023*(1/(1+$G1023))^(1+$E1023)*(1+Q$7)^$D1023*(Q1005/P1005)^$E1023*((Q1005+Q1014)/(P1005+P1014))^($F1023*(1+$E1023))</f>
        <v/>
      </c>
      <c r="R1023" s="45">
        <f>Q1023*(1/(1+$G1023))^(1+$E1023)*(1+R$7)^$D1023*(R1005/Q1005)^$E1023*((R1005+R1014)/(Q1005+Q1014))^($F1023*(1+$E1023))</f>
        <v/>
      </c>
      <c r="S1023" s="45">
        <f>R1023*(1/(1+$G1023))^(1+$E1023)*(1+S$7)^$D1023*(S1005/R1005)^$E1023*((S1005+S1014)/(R1005+R1014))^($F1023*(1+$E1023))</f>
        <v/>
      </c>
      <c r="T1023" s="45">
        <f>S1023*(1/(1+$G1023))^(1+$E1023)*(1+T$7)^$D1023*(T1005/S1005)^$E1023*((T1005+T1014)/(S1005+S1014))^($F1023*(1+$E1023))</f>
        <v/>
      </c>
      <c r="U1023" s="45">
        <f>T1023*(1/(1+$G1023))^(1+$E1023)*(1+U$7)^$D1023*(U1005/T1005)^$E1023*((U1005+U1014)/(T1005+T1014))^($F1023*(1+$E1023))</f>
        <v/>
      </c>
      <c r="V1023" s="45">
        <f>U1023*(1/(1+$G1023))^(1+$E1023)*(1+V$7)^$D1023*(V1005/U1005)^$E1023*((V1005+V1014)/(U1005+U1014))^($F1023*(1+$E1023))</f>
        <v/>
      </c>
      <c r="W1023" s="45">
        <f>V1023*(1/(1+$G1023))^(1+$E1023)*(1+W$7)^$D1023*(W1005/V1005)^$E1023*((W1005+W1014)/(V1005+V1014))^($F1023*(1+$E1023))</f>
        <v/>
      </c>
      <c r="X1023" s="45">
        <f>W1023*(1/(1+$G1023))^(1+$E1023)*(1+X$7)^$D1023*(X1005/W1005)^$E1023*((X1005+X1014)/(W1005+W1014))^($F1023*(1+$E1023))</f>
        <v/>
      </c>
      <c r="Y1023" s="45">
        <f>X1023*(1/(1+$G1023))^(1+$E1023)*(1+Y$7)^$D1023*(Y1005/X1005)^$E1023*((Y1005+Y1014)/(X1005+X1014))^($F1023*(1+$E1023))</f>
        <v/>
      </c>
      <c r="Z1023" s="45">
        <f>Y1023*(1/(1+$G1023))^(1+$E1023)*(1+Z$7)^$D1023*(Z1005/Y1005)^$E1023*((Z1005+Z1014)/(Y1005+Y1014))^($F1023*(1+$E1023))</f>
        <v/>
      </c>
      <c r="AA1023" s="45">
        <f>Z1023*(1/(1+$G1023))^(1+$E1023)*(1+AA$7)^$D1023*(AA1005/Z1005)^$E1023*((AA1005+AA1014)/(Z1005+Z1014))^($F1023*(1+$E1023))</f>
        <v/>
      </c>
      <c r="AB1023" s="45">
        <f>AA1023*(1/(1+$G1023))^(1+$E1023)*(1+AB$7)^$D1023*(AB1005/AA1005)^$E1023*((AB1005+AB1014)/(AA1005+AA1014))^($F1023*(1+$E1023))</f>
        <v/>
      </c>
      <c r="AC1023" s="45">
        <f>AB1023*(1/(1+$G1023))^(1+$E1023)*(1+AC$7)^$D1023*(AC1005/AB1005)^$E1023*((AC1005+AC1014)/(AB1005+AB1014))^($F1023*(1+$E1023))</f>
        <v/>
      </c>
      <c r="AD1023" s="46">
        <f>FUELUSE(AC1023,AD1005,AC1005,AD1014,AC1014,AD$7,$D1023,$E1023,$F1023,$G1023)</f>
        <v/>
      </c>
      <c r="AF1023" s="11">
        <f>LOWER(Settings!$C$4)&amp;".mit."&amp;$A1023&amp;IF($C1023="","","."&amp;$C1023&amp;"."&amp;$B1023)&amp;IF(INDEX(Variables!$D$5:$D$105,MATCH($A1023,Variables!$A$5:$A$105,0))="","","."&amp;INDEX(Variables!$D$5:$D$105,MATCH($A1023,Variables!$A$5:$A$105,0)))&amp;"."&amp;AF$5</f>
        <v/>
      </c>
      <c r="AG1023" s="44">
        <f>INDEX(Inputs!$U$5:$U$132,MATCH($B1023&amp;"|"&amp;$C1023,Inputs!$A$5:$A$132,0))</f>
        <v/>
      </c>
      <c r="AH1023" s="45">
        <f>AG1023*(1/(1+$G1023))^(1+$E1023)*(1+AH$7)^$D1023*(AH1005/AG1005)^$E1023*((AH1005+AH1014)/(AG1005+AG1014))^($F1023*(1+$E1023))</f>
        <v/>
      </c>
      <c r="AI1023" s="45">
        <f>AH1023*(1/(1+$G1023))^(1+$E1023)*(1+AI$7)^$D1023*(AI1005/AH1005)^$E1023*((AI1005+AI1014)/(AH1005+AH1014))^($F1023*(1+$E1023))</f>
        <v/>
      </c>
      <c r="AJ1023" s="45">
        <f>AI1023*(1/(1+$G1023))^(1+$E1023)*(1+AJ$7)^$D1023*(AJ1005/AI1005)^$E1023*((AJ1005+AJ1014)/(AI1005+AI1014))^($F1023*(1+$E1023))</f>
        <v/>
      </c>
      <c r="AK1023" s="45">
        <f>AJ1023*(1/(1+$G1023))^(1+$E1023)*(1+AK$7)^$D1023*(AK1005/AJ1005)^$E1023*((AK1005+AK1014)/(AJ1005+AJ1014))^($F1023*(1+$E1023))</f>
        <v/>
      </c>
      <c r="AL1023" s="45">
        <f>AK1023*(1/(1+$G1023))^(1+$E1023)*(1+AL$7)^$D1023*(AL1005/AK1005)^$E1023*((AL1005+AL1014)/(AK1005+AK1014))^($F1023*(1+$E1023))</f>
        <v/>
      </c>
      <c r="AM1023" s="45">
        <f>AL1023*(1/(1+$G1023))^(1+$E1023)*(1+AM$7)^$D1023*(AM1005/AL1005)^$E1023*((AM1005+AM1014)/(AL1005+AL1014))^($F1023*(1+$E1023))</f>
        <v/>
      </c>
      <c r="AN1023" s="45">
        <f>AM1023*(1/(1+$G1023))^(1+$E1023)*(1+AN$7)^$D1023*(AN1005/AM1005)^$E1023*((AN1005+AN1014)/(AM1005+AM1014))^($F1023*(1+$E1023))</f>
        <v/>
      </c>
      <c r="AO1023" s="45">
        <f>AN1023*(1/(1+$G1023))^(1+$E1023)*(1+AO$7)^$D1023*(AO1005/AN1005)^$E1023*((AO1005+AO1014)/(AN1005+AN1014))^($F1023*(1+$E1023))</f>
        <v/>
      </c>
      <c r="AP1023" s="45">
        <f>AO1023*(1/(1+$G1023))^(1+$E1023)*(1+AP$7)^$D1023*(AP1005/AO1005)^$E1023*((AP1005+AP1014)/(AO1005+AO1014))^($F1023*(1+$E1023))</f>
        <v/>
      </c>
      <c r="AQ1023" s="45">
        <f>AP1023*(1/(1+$G1023))^(1+$E1023)*(1+AQ$7)^$D1023*(AQ1005/AP1005)^$E1023*((AQ1005+AQ1014)/(AP1005+AP1014))^($F1023*(1+$E1023))</f>
        <v/>
      </c>
      <c r="AR1023" s="45">
        <f>AQ1023*(1/(1+$G1023))^(1+$E1023)*(1+AR$7)^$D1023*(AR1005/AQ1005)^$E1023*((AR1005+AR1014)/(AQ1005+AQ1014))^($F1023*(1+$E1023))</f>
        <v/>
      </c>
      <c r="AS1023" s="45">
        <f>AR1023*(1/(1+$G1023))^(1+$E1023)*(1+AS$7)^$D1023*(AS1005/AR1005)^$E1023*((AS1005+AS1014)/(AR1005+AR1014))^($F1023*(1+$E1023))</f>
        <v/>
      </c>
      <c r="AT1023" s="45">
        <f>AS1023*(1/(1+$G1023))^(1+$E1023)*(1+AT$7)^$D1023*(AT1005/AS1005)^$E1023*((AT1005+AT1014)/(AS1005+AS1014))^($F1023*(1+$E1023))</f>
        <v/>
      </c>
      <c r="AU1023" s="45">
        <f>AT1023*(1/(1+$G1023))^(1+$E1023)*(1+AU$7)^$D1023*(AU1005/AT1005)^$E1023*((AU1005+AU1014)/(AT1005+AT1014))^($F1023*(1+$E1023))</f>
        <v/>
      </c>
      <c r="AV1023" s="45">
        <f>AU1023*(1/(1+$G1023))^(1+$E1023)*(1+AV$7)^$D1023*(AV1005/AU1005)^$E1023*((AV1005+AV1014)/(AU1005+AU1014))^($F1023*(1+$E1023))</f>
        <v/>
      </c>
      <c r="AW1023" s="45">
        <f>AV1023*(1/(1+$G1023))^(1+$E1023)*(1+AW$7)^$D1023*(AW1005/AV1005)^$E1023*((AW1005+AW1014)/(AV1005+AV1014))^($F1023*(1+$E1023))</f>
        <v/>
      </c>
      <c r="AX1023" s="45">
        <f>AW1023*(1/(1+$G1023))^(1+$E1023)*(1+AX$7)^$D1023*(AX1005/AW1005)^$E1023*((AX1005+AX1014)/(AW1005+AW1014))^($F1023*(1+$E1023))</f>
        <v/>
      </c>
      <c r="AY1023" s="46">
        <f>FUELUSE(AX1023,AY1005,AX1005,AY1014,AX1014,AY$7,$D1023,$E1023,$F1023,$G1023)</f>
        <v/>
      </c>
    </row>
    <row r="1024" hidden="1" outlineLevel="2">
      <c r="A1024" s="14" t="inlineStr">
        <is>
          <t>ener</t>
        </is>
      </c>
      <c r="B1024" s="14" t="inlineStr">
        <is>
          <t>die</t>
        </is>
      </c>
      <c r="C1024" s="14" t="inlineStr">
        <is>
          <t>srv</t>
        </is>
      </c>
      <c r="D1024" s="37">
        <f>INDEX(Inputs!$N$5:$N$132,MATCH($B1024&amp;"|"&amp;$C1024,Inputs!$A$5:$A$132,0))</f>
        <v/>
      </c>
      <c r="E1024" s="37">
        <f>INDEX(Inputs!$O$5:$O$132,MATCH($B1024&amp;"|"&amp;$C1024,Inputs!$A$5:$A$132,0))</f>
        <v/>
      </c>
      <c r="F1024" s="37">
        <f>INDEX(Inputs!$P$5:$P$132,MATCH($B1024&amp;"|"&amp;$C1024,Inputs!$A$5:$A$132,0))</f>
        <v/>
      </c>
      <c r="G1024" s="37">
        <f>INDEX(Inputs!$Q$5:$Q$132,MATCH($B1024&amp;"|"&amp;$C1024,Inputs!$A$5:$A$132,0))</f>
        <v/>
      </c>
      <c r="H1024" s="14">
        <f>INDEX(Variables!$B$5:$B$105,MATCH($A1024,Variables!$A$5:$A$105,0))&amp;IF($C1024="",""," | "&amp;INDEX(Mapping!$B$5:$B$26,MATCH($C1024,Mapping!$A$5:$A$26,0))&amp;" | "&amp;INDEX(Mapping!$B$30:$B$41,MATCH($B1024,Mapping!$A$30:$A$41,0)))</f>
        <v/>
      </c>
      <c r="I1024" s="14">
        <f>INDEX(Variables!$C$5:$C$105,MATCH($A1024,Variables!$A$5:$A$105,0))</f>
        <v/>
      </c>
      <c r="J1024" s="14">
        <f>INDEX(Variables!$E$5:$E$105,MATCH($A1024,Variables!$A$5:$A$105,0))</f>
        <v/>
      </c>
      <c r="K1024" s="11">
        <f>LOWER(Settings!$C$4)&amp;".mit."&amp;$A1024&amp;IF($C1024="","","."&amp;$C1024&amp;"."&amp;$B1024)&amp;IF(INDEX(Variables!$D$5:$D$105,MATCH($A1024,Variables!$A$5:$A$105,0))="","","."&amp;INDEX(Variables!$D$5:$D$105,MATCH($A1024,Variables!$A$5:$A$105,0)))&amp;"."&amp;K$5</f>
        <v/>
      </c>
      <c r="L1024" s="44">
        <f>INDEX(Inputs!$U$5:$U$132,MATCH($B1024&amp;"|"&amp;$C1024,Inputs!$A$5:$A$132,0))</f>
        <v/>
      </c>
      <c r="M1024" s="45">
        <f>L1024*(1/(1+$G1024))^(1+$E1024)*(1+M$7)^$D1024*(M1006/L1006)^$E1024*((M1006+M1015)/(L1006+L1015))^($F1024*(1+$E1024))</f>
        <v/>
      </c>
      <c r="N1024" s="45">
        <f>M1024*(1/(1+$G1024))^(1+$E1024)*(1+N$7)^$D1024*(N1006/M1006)^$E1024*((N1006+N1015)/(M1006+M1015))^($F1024*(1+$E1024))</f>
        <v/>
      </c>
      <c r="O1024" s="45">
        <f>N1024*(1/(1+$G1024))^(1+$E1024)*(1+O$7)^$D1024*(O1006/N1006)^$E1024*((O1006+O1015)/(N1006+N1015))^($F1024*(1+$E1024))</f>
        <v/>
      </c>
      <c r="P1024" s="45">
        <f>O1024*(1/(1+$G1024))^(1+$E1024)*(1+P$7)^$D1024*(P1006/O1006)^$E1024*((P1006+P1015)/(O1006+O1015))^($F1024*(1+$E1024))</f>
        <v/>
      </c>
      <c r="Q1024" s="45">
        <f>P1024*(1/(1+$G1024))^(1+$E1024)*(1+Q$7)^$D1024*(Q1006/P1006)^$E1024*((Q1006+Q1015)/(P1006+P1015))^($F1024*(1+$E1024))</f>
        <v/>
      </c>
      <c r="R1024" s="45">
        <f>Q1024*(1/(1+$G1024))^(1+$E1024)*(1+R$7)^$D1024*(R1006/Q1006)^$E1024*((R1006+R1015)/(Q1006+Q1015))^($F1024*(1+$E1024))</f>
        <v/>
      </c>
      <c r="S1024" s="45">
        <f>R1024*(1/(1+$G1024))^(1+$E1024)*(1+S$7)^$D1024*(S1006/R1006)^$E1024*((S1006+S1015)/(R1006+R1015))^($F1024*(1+$E1024))</f>
        <v/>
      </c>
      <c r="T1024" s="45">
        <f>S1024*(1/(1+$G1024))^(1+$E1024)*(1+T$7)^$D1024*(T1006/S1006)^$E1024*((T1006+T1015)/(S1006+S1015))^($F1024*(1+$E1024))</f>
        <v/>
      </c>
      <c r="U1024" s="45">
        <f>T1024*(1/(1+$G1024))^(1+$E1024)*(1+U$7)^$D1024*(U1006/T1006)^$E1024*((U1006+U1015)/(T1006+T1015))^($F1024*(1+$E1024))</f>
        <v/>
      </c>
      <c r="V1024" s="45">
        <f>U1024*(1/(1+$G1024))^(1+$E1024)*(1+V$7)^$D1024*(V1006/U1006)^$E1024*((V1006+V1015)/(U1006+U1015))^($F1024*(1+$E1024))</f>
        <v/>
      </c>
      <c r="W1024" s="45">
        <f>V1024*(1/(1+$G1024))^(1+$E1024)*(1+W$7)^$D1024*(W1006/V1006)^$E1024*((W1006+W1015)/(V1006+V1015))^($F1024*(1+$E1024))</f>
        <v/>
      </c>
      <c r="X1024" s="45">
        <f>W1024*(1/(1+$G1024))^(1+$E1024)*(1+X$7)^$D1024*(X1006/W1006)^$E1024*((X1006+X1015)/(W1006+W1015))^($F1024*(1+$E1024))</f>
        <v/>
      </c>
      <c r="Y1024" s="45">
        <f>X1024*(1/(1+$G1024))^(1+$E1024)*(1+Y$7)^$D1024*(Y1006/X1006)^$E1024*((Y1006+Y1015)/(X1006+X1015))^($F1024*(1+$E1024))</f>
        <v/>
      </c>
      <c r="Z1024" s="45">
        <f>Y1024*(1/(1+$G1024))^(1+$E1024)*(1+Z$7)^$D1024*(Z1006/Y1006)^$E1024*((Z1006+Z1015)/(Y1006+Y1015))^($F1024*(1+$E1024))</f>
        <v/>
      </c>
      <c r="AA1024" s="45">
        <f>Z1024*(1/(1+$G1024))^(1+$E1024)*(1+AA$7)^$D1024*(AA1006/Z1006)^$E1024*((AA1006+AA1015)/(Z1006+Z1015))^($F1024*(1+$E1024))</f>
        <v/>
      </c>
      <c r="AB1024" s="45">
        <f>AA1024*(1/(1+$G1024))^(1+$E1024)*(1+AB$7)^$D1024*(AB1006/AA1006)^$E1024*((AB1006+AB1015)/(AA1006+AA1015))^($F1024*(1+$E1024))</f>
        <v/>
      </c>
      <c r="AC1024" s="45">
        <f>AB1024*(1/(1+$G1024))^(1+$E1024)*(1+AC$7)^$D1024*(AC1006/AB1006)^$E1024*((AC1006+AC1015)/(AB1006+AB1015))^($F1024*(1+$E1024))</f>
        <v/>
      </c>
      <c r="AD1024" s="46">
        <f>FUELUSE(AC1024,AD1006,AC1006,AD1015,AC1015,AD$7,$D1024,$E1024,$F1024,$G1024)</f>
        <v/>
      </c>
      <c r="AF1024" s="11">
        <f>LOWER(Settings!$C$4)&amp;".mit."&amp;$A1024&amp;IF($C1024="","","."&amp;$C1024&amp;"."&amp;$B1024)&amp;IF(INDEX(Variables!$D$5:$D$105,MATCH($A1024,Variables!$A$5:$A$105,0))="","","."&amp;INDEX(Variables!$D$5:$D$105,MATCH($A1024,Variables!$A$5:$A$105,0)))&amp;"."&amp;AF$5</f>
        <v/>
      </c>
      <c r="AG1024" s="44">
        <f>INDEX(Inputs!$U$5:$U$132,MATCH($B1024&amp;"|"&amp;$C1024,Inputs!$A$5:$A$132,0))</f>
        <v/>
      </c>
      <c r="AH1024" s="45">
        <f>AG1024*(1/(1+$G1024))^(1+$E1024)*(1+AH$7)^$D1024*(AH1006/AG1006)^$E1024*((AH1006+AH1015)/(AG1006+AG1015))^($F1024*(1+$E1024))</f>
        <v/>
      </c>
      <c r="AI1024" s="45">
        <f>AH1024*(1/(1+$G1024))^(1+$E1024)*(1+AI$7)^$D1024*(AI1006/AH1006)^$E1024*((AI1006+AI1015)/(AH1006+AH1015))^($F1024*(1+$E1024))</f>
        <v/>
      </c>
      <c r="AJ1024" s="45">
        <f>AI1024*(1/(1+$G1024))^(1+$E1024)*(1+AJ$7)^$D1024*(AJ1006/AI1006)^$E1024*((AJ1006+AJ1015)/(AI1006+AI1015))^($F1024*(1+$E1024))</f>
        <v/>
      </c>
      <c r="AK1024" s="45">
        <f>AJ1024*(1/(1+$G1024))^(1+$E1024)*(1+AK$7)^$D1024*(AK1006/AJ1006)^$E1024*((AK1006+AK1015)/(AJ1006+AJ1015))^($F1024*(1+$E1024))</f>
        <v/>
      </c>
      <c r="AL1024" s="45">
        <f>AK1024*(1/(1+$G1024))^(1+$E1024)*(1+AL$7)^$D1024*(AL1006/AK1006)^$E1024*((AL1006+AL1015)/(AK1006+AK1015))^($F1024*(1+$E1024))</f>
        <v/>
      </c>
      <c r="AM1024" s="45">
        <f>AL1024*(1/(1+$G1024))^(1+$E1024)*(1+AM$7)^$D1024*(AM1006/AL1006)^$E1024*((AM1006+AM1015)/(AL1006+AL1015))^($F1024*(1+$E1024))</f>
        <v/>
      </c>
      <c r="AN1024" s="45">
        <f>AM1024*(1/(1+$G1024))^(1+$E1024)*(1+AN$7)^$D1024*(AN1006/AM1006)^$E1024*((AN1006+AN1015)/(AM1006+AM1015))^($F1024*(1+$E1024))</f>
        <v/>
      </c>
      <c r="AO1024" s="45">
        <f>AN1024*(1/(1+$G1024))^(1+$E1024)*(1+AO$7)^$D1024*(AO1006/AN1006)^$E1024*((AO1006+AO1015)/(AN1006+AN1015))^($F1024*(1+$E1024))</f>
        <v/>
      </c>
      <c r="AP1024" s="45">
        <f>AO1024*(1/(1+$G1024))^(1+$E1024)*(1+AP$7)^$D1024*(AP1006/AO1006)^$E1024*((AP1006+AP1015)/(AO1006+AO1015))^($F1024*(1+$E1024))</f>
        <v/>
      </c>
      <c r="AQ1024" s="45">
        <f>AP1024*(1/(1+$G1024))^(1+$E1024)*(1+AQ$7)^$D1024*(AQ1006/AP1006)^$E1024*((AQ1006+AQ1015)/(AP1006+AP1015))^($F1024*(1+$E1024))</f>
        <v/>
      </c>
      <c r="AR1024" s="45">
        <f>AQ1024*(1/(1+$G1024))^(1+$E1024)*(1+AR$7)^$D1024*(AR1006/AQ1006)^$E1024*((AR1006+AR1015)/(AQ1006+AQ1015))^($F1024*(1+$E1024))</f>
        <v/>
      </c>
      <c r="AS1024" s="45">
        <f>AR1024*(1/(1+$G1024))^(1+$E1024)*(1+AS$7)^$D1024*(AS1006/AR1006)^$E1024*((AS1006+AS1015)/(AR1006+AR1015))^($F1024*(1+$E1024))</f>
        <v/>
      </c>
      <c r="AT1024" s="45">
        <f>AS1024*(1/(1+$G1024))^(1+$E1024)*(1+AT$7)^$D1024*(AT1006/AS1006)^$E1024*((AT1006+AT1015)/(AS1006+AS1015))^($F1024*(1+$E1024))</f>
        <v/>
      </c>
      <c r="AU1024" s="45">
        <f>AT1024*(1/(1+$G1024))^(1+$E1024)*(1+AU$7)^$D1024*(AU1006/AT1006)^$E1024*((AU1006+AU1015)/(AT1006+AT1015))^($F1024*(1+$E1024))</f>
        <v/>
      </c>
      <c r="AV1024" s="45">
        <f>AU1024*(1/(1+$G1024))^(1+$E1024)*(1+AV$7)^$D1024*(AV1006/AU1006)^$E1024*((AV1006+AV1015)/(AU1006+AU1015))^($F1024*(1+$E1024))</f>
        <v/>
      </c>
      <c r="AW1024" s="45">
        <f>AV1024*(1/(1+$G1024))^(1+$E1024)*(1+AW$7)^$D1024*(AW1006/AV1006)^$E1024*((AW1006+AW1015)/(AV1006+AV1015))^($F1024*(1+$E1024))</f>
        <v/>
      </c>
      <c r="AX1024" s="45">
        <f>AW1024*(1/(1+$G1024))^(1+$E1024)*(1+AX$7)^$D1024*(AX1006/AW1006)^$E1024*((AX1006+AX1015)/(AW1006+AW1015))^($F1024*(1+$E1024))</f>
        <v/>
      </c>
      <c r="AY1024" s="46">
        <f>FUELUSE(AX1024,AY1006,AX1006,AY1015,AX1015,AY$7,$D1024,$E1024,$F1024,$G1024)</f>
        <v/>
      </c>
    </row>
    <row r="1025" hidden="1" outlineLevel="2">
      <c r="A1025" s="14" t="inlineStr">
        <is>
          <t>ener</t>
        </is>
      </c>
      <c r="B1025" s="14" t="inlineStr">
        <is>
          <t>lpg</t>
        </is>
      </c>
      <c r="C1025" s="14" t="inlineStr">
        <is>
          <t>srv</t>
        </is>
      </c>
      <c r="D1025" s="37">
        <f>INDEX(Inputs!$N$5:$N$132,MATCH($B1025&amp;"|"&amp;$C1025,Inputs!$A$5:$A$132,0))</f>
        <v/>
      </c>
      <c r="E1025" s="37">
        <f>INDEX(Inputs!$O$5:$O$132,MATCH($B1025&amp;"|"&amp;$C1025,Inputs!$A$5:$A$132,0))</f>
        <v/>
      </c>
      <c r="F1025" s="37">
        <f>INDEX(Inputs!$P$5:$P$132,MATCH($B1025&amp;"|"&amp;$C1025,Inputs!$A$5:$A$132,0))</f>
        <v/>
      </c>
      <c r="G1025" s="37">
        <f>INDEX(Inputs!$Q$5:$Q$132,MATCH($B1025&amp;"|"&amp;$C1025,Inputs!$A$5:$A$132,0))</f>
        <v/>
      </c>
      <c r="H1025" s="14">
        <f>INDEX(Variables!$B$5:$B$105,MATCH($A1025,Variables!$A$5:$A$105,0))&amp;IF($C1025="",""," | "&amp;INDEX(Mapping!$B$5:$B$26,MATCH($C1025,Mapping!$A$5:$A$26,0))&amp;" | "&amp;INDEX(Mapping!$B$30:$B$41,MATCH($B1025,Mapping!$A$30:$A$41,0)))</f>
        <v/>
      </c>
      <c r="I1025" s="14">
        <f>INDEX(Variables!$C$5:$C$105,MATCH($A1025,Variables!$A$5:$A$105,0))</f>
        <v/>
      </c>
      <c r="J1025" s="14">
        <f>INDEX(Variables!$E$5:$E$105,MATCH($A1025,Variables!$A$5:$A$105,0))</f>
        <v/>
      </c>
      <c r="K1025" s="11">
        <f>LOWER(Settings!$C$4)&amp;".mit."&amp;$A1025&amp;IF($C1025="","","."&amp;$C1025&amp;"."&amp;$B1025)&amp;IF(INDEX(Variables!$D$5:$D$105,MATCH($A1025,Variables!$A$5:$A$105,0))="","","."&amp;INDEX(Variables!$D$5:$D$105,MATCH($A1025,Variables!$A$5:$A$105,0)))&amp;"."&amp;K$5</f>
        <v/>
      </c>
      <c r="L1025" s="44">
        <f>INDEX(Inputs!$U$5:$U$132,MATCH($B1025&amp;"|"&amp;$C1025,Inputs!$A$5:$A$132,0))</f>
        <v/>
      </c>
      <c r="M1025" s="45">
        <f>L1025*(1/(1+$G1025))^(1+$E1025)*(1+M$7)^$D1025*(M1007/L1007)^$E1025*((M1007+M1016)/(L1007+L1016))^($F1025*(1+$E1025))</f>
        <v/>
      </c>
      <c r="N1025" s="45">
        <f>M1025*(1/(1+$G1025))^(1+$E1025)*(1+N$7)^$D1025*(N1007/M1007)^$E1025*((N1007+N1016)/(M1007+M1016))^($F1025*(1+$E1025))</f>
        <v/>
      </c>
      <c r="O1025" s="45">
        <f>N1025*(1/(1+$G1025))^(1+$E1025)*(1+O$7)^$D1025*(O1007/N1007)^$E1025*((O1007+O1016)/(N1007+N1016))^($F1025*(1+$E1025))</f>
        <v/>
      </c>
      <c r="P1025" s="45">
        <f>O1025*(1/(1+$G1025))^(1+$E1025)*(1+P$7)^$D1025*(P1007/O1007)^$E1025*((P1007+P1016)/(O1007+O1016))^($F1025*(1+$E1025))</f>
        <v/>
      </c>
      <c r="Q1025" s="45">
        <f>P1025*(1/(1+$G1025))^(1+$E1025)*(1+Q$7)^$D1025*(Q1007/P1007)^$E1025*((Q1007+Q1016)/(P1007+P1016))^($F1025*(1+$E1025))</f>
        <v/>
      </c>
      <c r="R1025" s="45">
        <f>Q1025*(1/(1+$G1025))^(1+$E1025)*(1+R$7)^$D1025*(R1007/Q1007)^$E1025*((R1007+R1016)/(Q1007+Q1016))^($F1025*(1+$E1025))</f>
        <v/>
      </c>
      <c r="S1025" s="45">
        <f>R1025*(1/(1+$G1025))^(1+$E1025)*(1+S$7)^$D1025*(S1007/R1007)^$E1025*((S1007+S1016)/(R1007+R1016))^($F1025*(1+$E1025))</f>
        <v/>
      </c>
      <c r="T1025" s="45">
        <f>S1025*(1/(1+$G1025))^(1+$E1025)*(1+T$7)^$D1025*(T1007/S1007)^$E1025*((T1007+T1016)/(S1007+S1016))^($F1025*(1+$E1025))</f>
        <v/>
      </c>
      <c r="U1025" s="45">
        <f>T1025*(1/(1+$G1025))^(1+$E1025)*(1+U$7)^$D1025*(U1007/T1007)^$E1025*((U1007+U1016)/(T1007+T1016))^($F1025*(1+$E1025))</f>
        <v/>
      </c>
      <c r="V1025" s="45">
        <f>U1025*(1/(1+$G1025))^(1+$E1025)*(1+V$7)^$D1025*(V1007/U1007)^$E1025*((V1007+V1016)/(U1007+U1016))^($F1025*(1+$E1025))</f>
        <v/>
      </c>
      <c r="W1025" s="45">
        <f>V1025*(1/(1+$G1025))^(1+$E1025)*(1+W$7)^$D1025*(W1007/V1007)^$E1025*((W1007+W1016)/(V1007+V1016))^($F1025*(1+$E1025))</f>
        <v/>
      </c>
      <c r="X1025" s="45">
        <f>W1025*(1/(1+$G1025))^(1+$E1025)*(1+X$7)^$D1025*(X1007/W1007)^$E1025*((X1007+X1016)/(W1007+W1016))^($F1025*(1+$E1025))</f>
        <v/>
      </c>
      <c r="Y1025" s="45">
        <f>X1025*(1/(1+$G1025))^(1+$E1025)*(1+Y$7)^$D1025*(Y1007/X1007)^$E1025*((Y1007+Y1016)/(X1007+X1016))^($F1025*(1+$E1025))</f>
        <v/>
      </c>
      <c r="Z1025" s="45">
        <f>Y1025*(1/(1+$G1025))^(1+$E1025)*(1+Z$7)^$D1025*(Z1007/Y1007)^$E1025*((Z1007+Z1016)/(Y1007+Y1016))^($F1025*(1+$E1025))</f>
        <v/>
      </c>
      <c r="AA1025" s="45">
        <f>Z1025*(1/(1+$G1025))^(1+$E1025)*(1+AA$7)^$D1025*(AA1007/Z1007)^$E1025*((AA1007+AA1016)/(Z1007+Z1016))^($F1025*(1+$E1025))</f>
        <v/>
      </c>
      <c r="AB1025" s="45">
        <f>AA1025*(1/(1+$G1025))^(1+$E1025)*(1+AB$7)^$D1025*(AB1007/AA1007)^$E1025*((AB1007+AB1016)/(AA1007+AA1016))^($F1025*(1+$E1025))</f>
        <v/>
      </c>
      <c r="AC1025" s="45">
        <f>AB1025*(1/(1+$G1025))^(1+$E1025)*(1+AC$7)^$D1025*(AC1007/AB1007)^$E1025*((AC1007+AC1016)/(AB1007+AB1016))^($F1025*(1+$E1025))</f>
        <v/>
      </c>
      <c r="AD1025" s="46">
        <f>FUELUSE(AC1025,AD1007,AC1007,AD1016,AC1016,AD$7,$D1025,$E1025,$F1025,$G1025)</f>
        <v/>
      </c>
      <c r="AF1025" s="11">
        <f>LOWER(Settings!$C$4)&amp;".mit."&amp;$A1025&amp;IF($C1025="","","."&amp;$C1025&amp;"."&amp;$B1025)&amp;IF(INDEX(Variables!$D$5:$D$105,MATCH($A1025,Variables!$A$5:$A$105,0))="","","."&amp;INDEX(Variables!$D$5:$D$105,MATCH($A1025,Variables!$A$5:$A$105,0)))&amp;"."&amp;AF$5</f>
        <v/>
      </c>
      <c r="AG1025" s="44">
        <f>INDEX(Inputs!$U$5:$U$132,MATCH($B1025&amp;"|"&amp;$C1025,Inputs!$A$5:$A$132,0))</f>
        <v/>
      </c>
      <c r="AH1025" s="45">
        <f>AG1025*(1/(1+$G1025))^(1+$E1025)*(1+AH$7)^$D1025*(AH1007/AG1007)^$E1025*((AH1007+AH1016)/(AG1007+AG1016))^($F1025*(1+$E1025))</f>
        <v/>
      </c>
      <c r="AI1025" s="45">
        <f>AH1025*(1/(1+$G1025))^(1+$E1025)*(1+AI$7)^$D1025*(AI1007/AH1007)^$E1025*((AI1007+AI1016)/(AH1007+AH1016))^($F1025*(1+$E1025))</f>
        <v/>
      </c>
      <c r="AJ1025" s="45">
        <f>AI1025*(1/(1+$G1025))^(1+$E1025)*(1+AJ$7)^$D1025*(AJ1007/AI1007)^$E1025*((AJ1007+AJ1016)/(AI1007+AI1016))^($F1025*(1+$E1025))</f>
        <v/>
      </c>
      <c r="AK1025" s="45">
        <f>AJ1025*(1/(1+$G1025))^(1+$E1025)*(1+AK$7)^$D1025*(AK1007/AJ1007)^$E1025*((AK1007+AK1016)/(AJ1007+AJ1016))^($F1025*(1+$E1025))</f>
        <v/>
      </c>
      <c r="AL1025" s="45">
        <f>AK1025*(1/(1+$G1025))^(1+$E1025)*(1+AL$7)^$D1025*(AL1007/AK1007)^$E1025*((AL1007+AL1016)/(AK1007+AK1016))^($F1025*(1+$E1025))</f>
        <v/>
      </c>
      <c r="AM1025" s="45">
        <f>AL1025*(1/(1+$G1025))^(1+$E1025)*(1+AM$7)^$D1025*(AM1007/AL1007)^$E1025*((AM1007+AM1016)/(AL1007+AL1016))^($F1025*(1+$E1025))</f>
        <v/>
      </c>
      <c r="AN1025" s="45">
        <f>AM1025*(1/(1+$G1025))^(1+$E1025)*(1+AN$7)^$D1025*(AN1007/AM1007)^$E1025*((AN1007+AN1016)/(AM1007+AM1016))^($F1025*(1+$E1025))</f>
        <v/>
      </c>
      <c r="AO1025" s="45">
        <f>AN1025*(1/(1+$G1025))^(1+$E1025)*(1+AO$7)^$D1025*(AO1007/AN1007)^$E1025*((AO1007+AO1016)/(AN1007+AN1016))^($F1025*(1+$E1025))</f>
        <v/>
      </c>
      <c r="AP1025" s="45">
        <f>AO1025*(1/(1+$G1025))^(1+$E1025)*(1+AP$7)^$D1025*(AP1007/AO1007)^$E1025*((AP1007+AP1016)/(AO1007+AO1016))^($F1025*(1+$E1025))</f>
        <v/>
      </c>
      <c r="AQ1025" s="45">
        <f>AP1025*(1/(1+$G1025))^(1+$E1025)*(1+AQ$7)^$D1025*(AQ1007/AP1007)^$E1025*((AQ1007+AQ1016)/(AP1007+AP1016))^($F1025*(1+$E1025))</f>
        <v/>
      </c>
      <c r="AR1025" s="45">
        <f>AQ1025*(1/(1+$G1025))^(1+$E1025)*(1+AR$7)^$D1025*(AR1007/AQ1007)^$E1025*((AR1007+AR1016)/(AQ1007+AQ1016))^($F1025*(1+$E1025))</f>
        <v/>
      </c>
      <c r="AS1025" s="45">
        <f>AR1025*(1/(1+$G1025))^(1+$E1025)*(1+AS$7)^$D1025*(AS1007/AR1007)^$E1025*((AS1007+AS1016)/(AR1007+AR1016))^($F1025*(1+$E1025))</f>
        <v/>
      </c>
      <c r="AT1025" s="45">
        <f>AS1025*(1/(1+$G1025))^(1+$E1025)*(1+AT$7)^$D1025*(AT1007/AS1007)^$E1025*((AT1007+AT1016)/(AS1007+AS1016))^($F1025*(1+$E1025))</f>
        <v/>
      </c>
      <c r="AU1025" s="45">
        <f>AT1025*(1/(1+$G1025))^(1+$E1025)*(1+AU$7)^$D1025*(AU1007/AT1007)^$E1025*((AU1007+AU1016)/(AT1007+AT1016))^($F1025*(1+$E1025))</f>
        <v/>
      </c>
      <c r="AV1025" s="45">
        <f>AU1025*(1/(1+$G1025))^(1+$E1025)*(1+AV$7)^$D1025*(AV1007/AU1007)^$E1025*((AV1007+AV1016)/(AU1007+AU1016))^($F1025*(1+$E1025))</f>
        <v/>
      </c>
      <c r="AW1025" s="45">
        <f>AV1025*(1/(1+$G1025))^(1+$E1025)*(1+AW$7)^$D1025*(AW1007/AV1007)^$E1025*((AW1007+AW1016)/(AV1007+AV1016))^($F1025*(1+$E1025))</f>
        <v/>
      </c>
      <c r="AX1025" s="45">
        <f>AW1025*(1/(1+$G1025))^(1+$E1025)*(1+AX$7)^$D1025*(AX1007/AW1007)^$E1025*((AX1007+AX1016)/(AW1007+AW1016))^($F1025*(1+$E1025))</f>
        <v/>
      </c>
      <c r="AY1025" s="46">
        <f>FUELUSE(AX1025,AY1007,AX1007,AY1016,AX1016,AY$7,$D1025,$E1025,$F1025,$G1025)</f>
        <v/>
      </c>
    </row>
    <row r="1026" hidden="1" outlineLevel="2">
      <c r="A1026" s="14" t="inlineStr">
        <is>
          <t>ener</t>
        </is>
      </c>
      <c r="B1026" s="14" t="inlineStr">
        <is>
          <t>ker</t>
        </is>
      </c>
      <c r="C1026" s="14" t="inlineStr">
        <is>
          <t>srv</t>
        </is>
      </c>
      <c r="D1026" s="37">
        <f>INDEX(Inputs!$N$5:$N$132,MATCH($B1026&amp;"|"&amp;$C1026,Inputs!$A$5:$A$132,0))</f>
        <v/>
      </c>
      <c r="E1026" s="37">
        <f>INDEX(Inputs!$O$5:$O$132,MATCH($B1026&amp;"|"&amp;$C1026,Inputs!$A$5:$A$132,0))</f>
        <v/>
      </c>
      <c r="F1026" s="37">
        <f>INDEX(Inputs!$P$5:$P$132,MATCH($B1026&amp;"|"&amp;$C1026,Inputs!$A$5:$A$132,0))</f>
        <v/>
      </c>
      <c r="G1026" s="37">
        <f>INDEX(Inputs!$Q$5:$Q$132,MATCH($B1026&amp;"|"&amp;$C1026,Inputs!$A$5:$A$132,0))</f>
        <v/>
      </c>
      <c r="H1026" s="14">
        <f>INDEX(Variables!$B$5:$B$105,MATCH($A1026,Variables!$A$5:$A$105,0))&amp;IF($C1026="",""," | "&amp;INDEX(Mapping!$B$5:$B$26,MATCH($C1026,Mapping!$A$5:$A$26,0))&amp;" | "&amp;INDEX(Mapping!$B$30:$B$41,MATCH($B1026,Mapping!$A$30:$A$41,0)))</f>
        <v/>
      </c>
      <c r="I1026" s="14">
        <f>INDEX(Variables!$C$5:$C$105,MATCH($A1026,Variables!$A$5:$A$105,0))</f>
        <v/>
      </c>
      <c r="J1026" s="14">
        <f>INDEX(Variables!$E$5:$E$105,MATCH($A1026,Variables!$A$5:$A$105,0))</f>
        <v/>
      </c>
      <c r="K1026" s="11">
        <f>LOWER(Settings!$C$4)&amp;".mit."&amp;$A1026&amp;IF($C1026="","","."&amp;$C1026&amp;"."&amp;$B1026)&amp;IF(INDEX(Variables!$D$5:$D$105,MATCH($A1026,Variables!$A$5:$A$105,0))="","","."&amp;INDEX(Variables!$D$5:$D$105,MATCH($A1026,Variables!$A$5:$A$105,0)))&amp;"."&amp;K$5</f>
        <v/>
      </c>
      <c r="L1026" s="44">
        <f>INDEX(Inputs!$U$5:$U$132,MATCH($B1026&amp;"|"&amp;$C1026,Inputs!$A$5:$A$132,0))</f>
        <v/>
      </c>
      <c r="M1026" s="45">
        <f>L1026*(1/(1+$G1026))^(1+$E1026)*(1+M$7)^$D1026*(M1008/L1008)^$E1026*((M1008+M1017)/(L1008+L1017))^($F1026*(1+$E1026))</f>
        <v/>
      </c>
      <c r="N1026" s="45">
        <f>M1026*(1/(1+$G1026))^(1+$E1026)*(1+N$7)^$D1026*(N1008/M1008)^$E1026*((N1008+N1017)/(M1008+M1017))^($F1026*(1+$E1026))</f>
        <v/>
      </c>
      <c r="O1026" s="45">
        <f>N1026*(1/(1+$G1026))^(1+$E1026)*(1+O$7)^$D1026*(O1008/N1008)^$E1026*((O1008+O1017)/(N1008+N1017))^($F1026*(1+$E1026))</f>
        <v/>
      </c>
      <c r="P1026" s="45">
        <f>O1026*(1/(1+$G1026))^(1+$E1026)*(1+P$7)^$D1026*(P1008/O1008)^$E1026*((P1008+P1017)/(O1008+O1017))^($F1026*(1+$E1026))</f>
        <v/>
      </c>
      <c r="Q1026" s="45">
        <f>P1026*(1/(1+$G1026))^(1+$E1026)*(1+Q$7)^$D1026*(Q1008/P1008)^$E1026*((Q1008+Q1017)/(P1008+P1017))^($F1026*(1+$E1026))</f>
        <v/>
      </c>
      <c r="R1026" s="45">
        <f>Q1026*(1/(1+$G1026))^(1+$E1026)*(1+R$7)^$D1026*(R1008/Q1008)^$E1026*((R1008+R1017)/(Q1008+Q1017))^($F1026*(1+$E1026))</f>
        <v/>
      </c>
      <c r="S1026" s="45">
        <f>R1026*(1/(1+$G1026))^(1+$E1026)*(1+S$7)^$D1026*(S1008/R1008)^$E1026*((S1008+S1017)/(R1008+R1017))^($F1026*(1+$E1026))</f>
        <v/>
      </c>
      <c r="T1026" s="45">
        <f>S1026*(1/(1+$G1026))^(1+$E1026)*(1+T$7)^$D1026*(T1008/S1008)^$E1026*((T1008+T1017)/(S1008+S1017))^($F1026*(1+$E1026))</f>
        <v/>
      </c>
      <c r="U1026" s="45">
        <f>T1026*(1/(1+$G1026))^(1+$E1026)*(1+U$7)^$D1026*(U1008/T1008)^$E1026*((U1008+U1017)/(T1008+T1017))^($F1026*(1+$E1026))</f>
        <v/>
      </c>
      <c r="V1026" s="45">
        <f>U1026*(1/(1+$G1026))^(1+$E1026)*(1+V$7)^$D1026*(V1008/U1008)^$E1026*((V1008+V1017)/(U1008+U1017))^($F1026*(1+$E1026))</f>
        <v/>
      </c>
      <c r="W1026" s="45">
        <f>V1026*(1/(1+$G1026))^(1+$E1026)*(1+W$7)^$D1026*(W1008/V1008)^$E1026*((W1008+W1017)/(V1008+V1017))^($F1026*(1+$E1026))</f>
        <v/>
      </c>
      <c r="X1026" s="45">
        <f>W1026*(1/(1+$G1026))^(1+$E1026)*(1+X$7)^$D1026*(X1008/W1008)^$E1026*((X1008+X1017)/(W1008+W1017))^($F1026*(1+$E1026))</f>
        <v/>
      </c>
      <c r="Y1026" s="45">
        <f>X1026*(1/(1+$G1026))^(1+$E1026)*(1+Y$7)^$D1026*(Y1008/X1008)^$E1026*((Y1008+Y1017)/(X1008+X1017))^($F1026*(1+$E1026))</f>
        <v/>
      </c>
      <c r="Z1026" s="45">
        <f>Y1026*(1/(1+$G1026))^(1+$E1026)*(1+Z$7)^$D1026*(Z1008/Y1008)^$E1026*((Z1008+Z1017)/(Y1008+Y1017))^($F1026*(1+$E1026))</f>
        <v/>
      </c>
      <c r="AA1026" s="45">
        <f>Z1026*(1/(1+$G1026))^(1+$E1026)*(1+AA$7)^$D1026*(AA1008/Z1008)^$E1026*((AA1008+AA1017)/(Z1008+Z1017))^($F1026*(1+$E1026))</f>
        <v/>
      </c>
      <c r="AB1026" s="45">
        <f>AA1026*(1/(1+$G1026))^(1+$E1026)*(1+AB$7)^$D1026*(AB1008/AA1008)^$E1026*((AB1008+AB1017)/(AA1008+AA1017))^($F1026*(1+$E1026))</f>
        <v/>
      </c>
      <c r="AC1026" s="45">
        <f>AB1026*(1/(1+$G1026))^(1+$E1026)*(1+AC$7)^$D1026*(AC1008/AB1008)^$E1026*((AC1008+AC1017)/(AB1008+AB1017))^($F1026*(1+$E1026))</f>
        <v/>
      </c>
      <c r="AD1026" s="46">
        <f>FUELUSE(AC1026,AD1008,AC1008,AD1017,AC1017,AD$7,$D1026,$E1026,$F1026,$G1026)</f>
        <v/>
      </c>
      <c r="AF1026" s="11">
        <f>LOWER(Settings!$C$4)&amp;".mit."&amp;$A1026&amp;IF($C1026="","","."&amp;$C1026&amp;"."&amp;$B1026)&amp;IF(INDEX(Variables!$D$5:$D$105,MATCH($A1026,Variables!$A$5:$A$105,0))="","","."&amp;INDEX(Variables!$D$5:$D$105,MATCH($A1026,Variables!$A$5:$A$105,0)))&amp;"."&amp;AF$5</f>
        <v/>
      </c>
      <c r="AG1026" s="44">
        <f>INDEX(Inputs!$U$5:$U$132,MATCH($B1026&amp;"|"&amp;$C1026,Inputs!$A$5:$A$132,0))</f>
        <v/>
      </c>
      <c r="AH1026" s="45">
        <f>AG1026*(1/(1+$G1026))^(1+$E1026)*(1+AH$7)^$D1026*(AH1008/AG1008)^$E1026*((AH1008+AH1017)/(AG1008+AG1017))^($F1026*(1+$E1026))</f>
        <v/>
      </c>
      <c r="AI1026" s="45">
        <f>AH1026*(1/(1+$G1026))^(1+$E1026)*(1+AI$7)^$D1026*(AI1008/AH1008)^$E1026*((AI1008+AI1017)/(AH1008+AH1017))^($F1026*(1+$E1026))</f>
        <v/>
      </c>
      <c r="AJ1026" s="45">
        <f>AI1026*(1/(1+$G1026))^(1+$E1026)*(1+AJ$7)^$D1026*(AJ1008/AI1008)^$E1026*((AJ1008+AJ1017)/(AI1008+AI1017))^($F1026*(1+$E1026))</f>
        <v/>
      </c>
      <c r="AK1026" s="45">
        <f>AJ1026*(1/(1+$G1026))^(1+$E1026)*(1+AK$7)^$D1026*(AK1008/AJ1008)^$E1026*((AK1008+AK1017)/(AJ1008+AJ1017))^($F1026*(1+$E1026))</f>
        <v/>
      </c>
      <c r="AL1026" s="45">
        <f>AK1026*(1/(1+$G1026))^(1+$E1026)*(1+AL$7)^$D1026*(AL1008/AK1008)^$E1026*((AL1008+AL1017)/(AK1008+AK1017))^($F1026*(1+$E1026))</f>
        <v/>
      </c>
      <c r="AM1026" s="45">
        <f>AL1026*(1/(1+$G1026))^(1+$E1026)*(1+AM$7)^$D1026*(AM1008/AL1008)^$E1026*((AM1008+AM1017)/(AL1008+AL1017))^($F1026*(1+$E1026))</f>
        <v/>
      </c>
      <c r="AN1026" s="45">
        <f>AM1026*(1/(1+$G1026))^(1+$E1026)*(1+AN$7)^$D1026*(AN1008/AM1008)^$E1026*((AN1008+AN1017)/(AM1008+AM1017))^($F1026*(1+$E1026))</f>
        <v/>
      </c>
      <c r="AO1026" s="45">
        <f>AN1026*(1/(1+$G1026))^(1+$E1026)*(1+AO$7)^$D1026*(AO1008/AN1008)^$E1026*((AO1008+AO1017)/(AN1008+AN1017))^($F1026*(1+$E1026))</f>
        <v/>
      </c>
      <c r="AP1026" s="45">
        <f>AO1026*(1/(1+$G1026))^(1+$E1026)*(1+AP$7)^$D1026*(AP1008/AO1008)^$E1026*((AP1008+AP1017)/(AO1008+AO1017))^($F1026*(1+$E1026))</f>
        <v/>
      </c>
      <c r="AQ1026" s="45">
        <f>AP1026*(1/(1+$G1026))^(1+$E1026)*(1+AQ$7)^$D1026*(AQ1008/AP1008)^$E1026*((AQ1008+AQ1017)/(AP1008+AP1017))^($F1026*(1+$E1026))</f>
        <v/>
      </c>
      <c r="AR1026" s="45">
        <f>AQ1026*(1/(1+$G1026))^(1+$E1026)*(1+AR$7)^$D1026*(AR1008/AQ1008)^$E1026*((AR1008+AR1017)/(AQ1008+AQ1017))^($F1026*(1+$E1026))</f>
        <v/>
      </c>
      <c r="AS1026" s="45">
        <f>AR1026*(1/(1+$G1026))^(1+$E1026)*(1+AS$7)^$D1026*(AS1008/AR1008)^$E1026*((AS1008+AS1017)/(AR1008+AR1017))^($F1026*(1+$E1026))</f>
        <v/>
      </c>
      <c r="AT1026" s="45">
        <f>AS1026*(1/(1+$G1026))^(1+$E1026)*(1+AT$7)^$D1026*(AT1008/AS1008)^$E1026*((AT1008+AT1017)/(AS1008+AS1017))^($F1026*(1+$E1026))</f>
        <v/>
      </c>
      <c r="AU1026" s="45">
        <f>AT1026*(1/(1+$G1026))^(1+$E1026)*(1+AU$7)^$D1026*(AU1008/AT1008)^$E1026*((AU1008+AU1017)/(AT1008+AT1017))^($F1026*(1+$E1026))</f>
        <v/>
      </c>
      <c r="AV1026" s="45">
        <f>AU1026*(1/(1+$G1026))^(1+$E1026)*(1+AV$7)^$D1026*(AV1008/AU1008)^$E1026*((AV1008+AV1017)/(AU1008+AU1017))^($F1026*(1+$E1026))</f>
        <v/>
      </c>
      <c r="AW1026" s="45">
        <f>AV1026*(1/(1+$G1026))^(1+$E1026)*(1+AW$7)^$D1026*(AW1008/AV1008)^$E1026*((AW1008+AW1017)/(AV1008+AV1017))^($F1026*(1+$E1026))</f>
        <v/>
      </c>
      <c r="AX1026" s="45">
        <f>AW1026*(1/(1+$G1026))^(1+$E1026)*(1+AX$7)^$D1026*(AX1008/AW1008)^$E1026*((AX1008+AX1017)/(AW1008+AW1017))^($F1026*(1+$E1026))</f>
        <v/>
      </c>
      <c r="AY1026" s="46">
        <f>FUELUSE(AX1026,AY1008,AX1008,AY1017,AX1017,AY$7,$D1026,$E1026,$F1026,$G1026)</f>
        <v/>
      </c>
    </row>
    <row r="1027" hidden="1" outlineLevel="2">
      <c r="A1027" s="14" t="inlineStr">
        <is>
          <t>ener</t>
        </is>
      </c>
      <c r="B1027" s="14" t="inlineStr">
        <is>
          <t>oop</t>
        </is>
      </c>
      <c r="C1027" s="14" t="inlineStr">
        <is>
          <t>srv</t>
        </is>
      </c>
      <c r="D1027" s="37">
        <f>INDEX(Inputs!$N$5:$N$132,MATCH($B1027&amp;"|"&amp;$C1027,Inputs!$A$5:$A$132,0))</f>
        <v/>
      </c>
      <c r="E1027" s="37">
        <f>INDEX(Inputs!$O$5:$O$132,MATCH($B1027&amp;"|"&amp;$C1027,Inputs!$A$5:$A$132,0))</f>
        <v/>
      </c>
      <c r="F1027" s="37">
        <f>INDEX(Inputs!$P$5:$P$132,MATCH($B1027&amp;"|"&amp;$C1027,Inputs!$A$5:$A$132,0))</f>
        <v/>
      </c>
      <c r="G1027" s="37">
        <f>INDEX(Inputs!$Q$5:$Q$132,MATCH($B1027&amp;"|"&amp;$C1027,Inputs!$A$5:$A$132,0))</f>
        <v/>
      </c>
      <c r="H1027" s="14">
        <f>INDEX(Variables!$B$5:$B$105,MATCH($A1027,Variables!$A$5:$A$105,0))&amp;IF($C1027="",""," | "&amp;INDEX(Mapping!$B$5:$B$26,MATCH($C1027,Mapping!$A$5:$A$26,0))&amp;" | "&amp;INDEX(Mapping!$B$30:$B$41,MATCH($B1027,Mapping!$A$30:$A$41,0)))</f>
        <v/>
      </c>
      <c r="I1027" s="14">
        <f>INDEX(Variables!$C$5:$C$105,MATCH($A1027,Variables!$A$5:$A$105,0))</f>
        <v/>
      </c>
      <c r="J1027" s="14">
        <f>INDEX(Variables!$E$5:$E$105,MATCH($A1027,Variables!$A$5:$A$105,0))</f>
        <v/>
      </c>
      <c r="K1027" s="11">
        <f>LOWER(Settings!$C$4)&amp;".mit."&amp;$A1027&amp;IF($C1027="","","."&amp;$C1027&amp;"."&amp;$B1027)&amp;IF(INDEX(Variables!$D$5:$D$105,MATCH($A1027,Variables!$A$5:$A$105,0))="","","."&amp;INDEX(Variables!$D$5:$D$105,MATCH($A1027,Variables!$A$5:$A$105,0)))&amp;"."&amp;K$5</f>
        <v/>
      </c>
      <c r="L1027" s="44">
        <f>INDEX(Inputs!$U$5:$U$132,MATCH($B1027&amp;"|"&amp;$C1027,Inputs!$A$5:$A$132,0))</f>
        <v/>
      </c>
      <c r="M1027" s="45">
        <f>L1027*(1/(1+$G1027))^(1+$E1027)*(1+M$7)^$D1027*(M1009/L1009)^$E1027*((M1009+M1018)/(L1009+L1018))^($F1027*(1+$E1027))</f>
        <v/>
      </c>
      <c r="N1027" s="45">
        <f>M1027*(1/(1+$G1027))^(1+$E1027)*(1+N$7)^$D1027*(N1009/M1009)^$E1027*((N1009+N1018)/(M1009+M1018))^($F1027*(1+$E1027))</f>
        <v/>
      </c>
      <c r="O1027" s="45">
        <f>N1027*(1/(1+$G1027))^(1+$E1027)*(1+O$7)^$D1027*(O1009/N1009)^$E1027*((O1009+O1018)/(N1009+N1018))^($F1027*(1+$E1027))</f>
        <v/>
      </c>
      <c r="P1027" s="45">
        <f>O1027*(1/(1+$G1027))^(1+$E1027)*(1+P$7)^$D1027*(P1009/O1009)^$E1027*((P1009+P1018)/(O1009+O1018))^($F1027*(1+$E1027))</f>
        <v/>
      </c>
      <c r="Q1027" s="45">
        <f>P1027*(1/(1+$G1027))^(1+$E1027)*(1+Q$7)^$D1027*(Q1009/P1009)^$E1027*((Q1009+Q1018)/(P1009+P1018))^($F1027*(1+$E1027))</f>
        <v/>
      </c>
      <c r="R1027" s="45">
        <f>Q1027*(1/(1+$G1027))^(1+$E1027)*(1+R$7)^$D1027*(R1009/Q1009)^$E1027*((R1009+R1018)/(Q1009+Q1018))^($F1027*(1+$E1027))</f>
        <v/>
      </c>
      <c r="S1027" s="45">
        <f>R1027*(1/(1+$G1027))^(1+$E1027)*(1+S$7)^$D1027*(S1009/R1009)^$E1027*((S1009+S1018)/(R1009+R1018))^($F1027*(1+$E1027))</f>
        <v/>
      </c>
      <c r="T1027" s="45">
        <f>S1027*(1/(1+$G1027))^(1+$E1027)*(1+T$7)^$D1027*(T1009/S1009)^$E1027*((T1009+T1018)/(S1009+S1018))^($F1027*(1+$E1027))</f>
        <v/>
      </c>
      <c r="U1027" s="45">
        <f>T1027*(1/(1+$G1027))^(1+$E1027)*(1+U$7)^$D1027*(U1009/T1009)^$E1027*((U1009+U1018)/(T1009+T1018))^($F1027*(1+$E1027))</f>
        <v/>
      </c>
      <c r="V1027" s="45">
        <f>U1027*(1/(1+$G1027))^(1+$E1027)*(1+V$7)^$D1027*(V1009/U1009)^$E1027*((V1009+V1018)/(U1009+U1018))^($F1027*(1+$E1027))</f>
        <v/>
      </c>
      <c r="W1027" s="45">
        <f>V1027*(1/(1+$G1027))^(1+$E1027)*(1+W$7)^$D1027*(W1009/V1009)^$E1027*((W1009+W1018)/(V1009+V1018))^($F1027*(1+$E1027))</f>
        <v/>
      </c>
      <c r="X1027" s="45">
        <f>W1027*(1/(1+$G1027))^(1+$E1027)*(1+X$7)^$D1027*(X1009/W1009)^$E1027*((X1009+X1018)/(W1009+W1018))^($F1027*(1+$E1027))</f>
        <v/>
      </c>
      <c r="Y1027" s="45">
        <f>X1027*(1/(1+$G1027))^(1+$E1027)*(1+Y$7)^$D1027*(Y1009/X1009)^$E1027*((Y1009+Y1018)/(X1009+X1018))^($F1027*(1+$E1027))</f>
        <v/>
      </c>
      <c r="Z1027" s="45">
        <f>Y1027*(1/(1+$G1027))^(1+$E1027)*(1+Z$7)^$D1027*(Z1009/Y1009)^$E1027*((Z1009+Z1018)/(Y1009+Y1018))^($F1027*(1+$E1027))</f>
        <v/>
      </c>
      <c r="AA1027" s="45">
        <f>Z1027*(1/(1+$G1027))^(1+$E1027)*(1+AA$7)^$D1027*(AA1009/Z1009)^$E1027*((AA1009+AA1018)/(Z1009+Z1018))^($F1027*(1+$E1027))</f>
        <v/>
      </c>
      <c r="AB1027" s="45">
        <f>AA1027*(1/(1+$G1027))^(1+$E1027)*(1+AB$7)^$D1027*(AB1009/AA1009)^$E1027*((AB1009+AB1018)/(AA1009+AA1018))^($F1027*(1+$E1027))</f>
        <v/>
      </c>
      <c r="AC1027" s="45">
        <f>AB1027*(1/(1+$G1027))^(1+$E1027)*(1+AC$7)^$D1027*(AC1009/AB1009)^$E1027*((AC1009+AC1018)/(AB1009+AB1018))^($F1027*(1+$E1027))</f>
        <v/>
      </c>
      <c r="AD1027" s="46">
        <f>FUELUSE(AC1027,AD1009,AC1009,AD1018,AC1018,AD$7,$D1027,$E1027,$F1027,$G1027)</f>
        <v/>
      </c>
      <c r="AF1027" s="11">
        <f>LOWER(Settings!$C$4)&amp;".mit."&amp;$A1027&amp;IF($C1027="","","."&amp;$C1027&amp;"."&amp;$B1027)&amp;IF(INDEX(Variables!$D$5:$D$105,MATCH($A1027,Variables!$A$5:$A$105,0))="","","."&amp;INDEX(Variables!$D$5:$D$105,MATCH($A1027,Variables!$A$5:$A$105,0)))&amp;"."&amp;AF$5</f>
        <v/>
      </c>
      <c r="AG1027" s="44">
        <f>INDEX(Inputs!$U$5:$U$132,MATCH($B1027&amp;"|"&amp;$C1027,Inputs!$A$5:$A$132,0))</f>
        <v/>
      </c>
      <c r="AH1027" s="45">
        <f>AG1027*(1/(1+$G1027))^(1+$E1027)*(1+AH$7)^$D1027*(AH1009/AG1009)^$E1027*((AH1009+AH1018)/(AG1009+AG1018))^($F1027*(1+$E1027))</f>
        <v/>
      </c>
      <c r="AI1027" s="45">
        <f>AH1027*(1/(1+$G1027))^(1+$E1027)*(1+AI$7)^$D1027*(AI1009/AH1009)^$E1027*((AI1009+AI1018)/(AH1009+AH1018))^($F1027*(1+$E1027))</f>
        <v/>
      </c>
      <c r="AJ1027" s="45">
        <f>AI1027*(1/(1+$G1027))^(1+$E1027)*(1+AJ$7)^$D1027*(AJ1009/AI1009)^$E1027*((AJ1009+AJ1018)/(AI1009+AI1018))^($F1027*(1+$E1027))</f>
        <v/>
      </c>
      <c r="AK1027" s="45">
        <f>AJ1027*(1/(1+$G1027))^(1+$E1027)*(1+AK$7)^$D1027*(AK1009/AJ1009)^$E1027*((AK1009+AK1018)/(AJ1009+AJ1018))^($F1027*(1+$E1027))</f>
        <v/>
      </c>
      <c r="AL1027" s="45">
        <f>AK1027*(1/(1+$G1027))^(1+$E1027)*(1+AL$7)^$D1027*(AL1009/AK1009)^$E1027*((AL1009+AL1018)/(AK1009+AK1018))^($F1027*(1+$E1027))</f>
        <v/>
      </c>
      <c r="AM1027" s="45">
        <f>AL1027*(1/(1+$G1027))^(1+$E1027)*(1+AM$7)^$D1027*(AM1009/AL1009)^$E1027*((AM1009+AM1018)/(AL1009+AL1018))^($F1027*(1+$E1027))</f>
        <v/>
      </c>
      <c r="AN1027" s="45">
        <f>AM1027*(1/(1+$G1027))^(1+$E1027)*(1+AN$7)^$D1027*(AN1009/AM1009)^$E1027*((AN1009+AN1018)/(AM1009+AM1018))^($F1027*(1+$E1027))</f>
        <v/>
      </c>
      <c r="AO1027" s="45">
        <f>AN1027*(1/(1+$G1027))^(1+$E1027)*(1+AO$7)^$D1027*(AO1009/AN1009)^$E1027*((AO1009+AO1018)/(AN1009+AN1018))^($F1027*(1+$E1027))</f>
        <v/>
      </c>
      <c r="AP1027" s="45">
        <f>AO1027*(1/(1+$G1027))^(1+$E1027)*(1+AP$7)^$D1027*(AP1009/AO1009)^$E1027*((AP1009+AP1018)/(AO1009+AO1018))^($F1027*(1+$E1027))</f>
        <v/>
      </c>
      <c r="AQ1027" s="45">
        <f>AP1027*(1/(1+$G1027))^(1+$E1027)*(1+AQ$7)^$D1027*(AQ1009/AP1009)^$E1027*((AQ1009+AQ1018)/(AP1009+AP1018))^($F1027*(1+$E1027))</f>
        <v/>
      </c>
      <c r="AR1027" s="45">
        <f>AQ1027*(1/(1+$G1027))^(1+$E1027)*(1+AR$7)^$D1027*(AR1009/AQ1009)^$E1027*((AR1009+AR1018)/(AQ1009+AQ1018))^($F1027*(1+$E1027))</f>
        <v/>
      </c>
      <c r="AS1027" s="45">
        <f>AR1027*(1/(1+$G1027))^(1+$E1027)*(1+AS$7)^$D1027*(AS1009/AR1009)^$E1027*((AS1009+AS1018)/(AR1009+AR1018))^($F1027*(1+$E1027))</f>
        <v/>
      </c>
      <c r="AT1027" s="45">
        <f>AS1027*(1/(1+$G1027))^(1+$E1027)*(1+AT$7)^$D1027*(AT1009/AS1009)^$E1027*((AT1009+AT1018)/(AS1009+AS1018))^($F1027*(1+$E1027))</f>
        <v/>
      </c>
      <c r="AU1027" s="45">
        <f>AT1027*(1/(1+$G1027))^(1+$E1027)*(1+AU$7)^$D1027*(AU1009/AT1009)^$E1027*((AU1009+AU1018)/(AT1009+AT1018))^($F1027*(1+$E1027))</f>
        <v/>
      </c>
      <c r="AV1027" s="45">
        <f>AU1027*(1/(1+$G1027))^(1+$E1027)*(1+AV$7)^$D1027*(AV1009/AU1009)^$E1027*((AV1009+AV1018)/(AU1009+AU1018))^($F1027*(1+$E1027))</f>
        <v/>
      </c>
      <c r="AW1027" s="45">
        <f>AV1027*(1/(1+$G1027))^(1+$E1027)*(1+AW$7)^$D1027*(AW1009/AV1009)^$E1027*((AW1009+AW1018)/(AV1009+AV1018))^($F1027*(1+$E1027))</f>
        <v/>
      </c>
      <c r="AX1027" s="45">
        <f>AW1027*(1/(1+$G1027))^(1+$E1027)*(1+AX$7)^$D1027*(AX1009/AW1009)^$E1027*((AX1009+AX1018)/(AW1009+AW1018))^($F1027*(1+$E1027))</f>
        <v/>
      </c>
      <c r="AY1027" s="46">
        <f>FUELUSE(AX1027,AY1009,AX1009,AY1018,AX1018,AY$7,$D1027,$E1027,$F1027,$G1027)</f>
        <v/>
      </c>
    </row>
    <row r="1028" hidden="1" outlineLevel="2">
      <c r="A1028" s="14" t="inlineStr">
        <is>
          <t>ener</t>
        </is>
      </c>
      <c r="B1028" s="14" t="inlineStr">
        <is>
          <t>bio</t>
        </is>
      </c>
      <c r="C1028" s="14" t="inlineStr">
        <is>
          <t>srv</t>
        </is>
      </c>
      <c r="D1028" s="37">
        <f>INDEX(Inputs!$N$5:$N$132,MATCH($B1028&amp;"|"&amp;$C1028,Inputs!$A$5:$A$132,0))</f>
        <v/>
      </c>
      <c r="E1028" s="37">
        <f>INDEX(Inputs!$O$5:$O$132,MATCH($B1028&amp;"|"&amp;$C1028,Inputs!$A$5:$A$132,0))</f>
        <v/>
      </c>
      <c r="F1028" s="37">
        <f>INDEX(Inputs!$P$5:$P$132,MATCH($B1028&amp;"|"&amp;$C1028,Inputs!$A$5:$A$132,0))</f>
        <v/>
      </c>
      <c r="G1028" s="37">
        <f>INDEX(Inputs!$Q$5:$Q$132,MATCH($B1028&amp;"|"&amp;$C1028,Inputs!$A$5:$A$132,0))</f>
        <v/>
      </c>
      <c r="H1028" s="14">
        <f>INDEX(Variables!$B$5:$B$105,MATCH($A1028,Variables!$A$5:$A$105,0))&amp;IF($C1028="",""," | "&amp;INDEX(Mapping!$B$5:$B$26,MATCH($C1028,Mapping!$A$5:$A$26,0))&amp;" | "&amp;INDEX(Mapping!$B$30:$B$41,MATCH($B1028,Mapping!$A$30:$A$41,0)))</f>
        <v/>
      </c>
      <c r="I1028" s="14">
        <f>INDEX(Variables!$C$5:$C$105,MATCH($A1028,Variables!$A$5:$A$105,0))</f>
        <v/>
      </c>
      <c r="J1028" s="14">
        <f>INDEX(Variables!$E$5:$E$105,MATCH($A1028,Variables!$A$5:$A$105,0))</f>
        <v/>
      </c>
      <c r="K1028" s="11">
        <f>LOWER(Settings!$C$4)&amp;".mit."&amp;$A1028&amp;IF($C1028="","","."&amp;$C1028&amp;"."&amp;$B1028)&amp;IF(INDEX(Variables!$D$5:$D$105,MATCH($A1028,Variables!$A$5:$A$105,0))="","","."&amp;INDEX(Variables!$D$5:$D$105,MATCH($A1028,Variables!$A$5:$A$105,0)))&amp;"."&amp;K$5</f>
        <v/>
      </c>
      <c r="L1028" s="44">
        <f>INDEX(Inputs!$U$5:$U$132,MATCH($B1028&amp;"|"&amp;$C1028,Inputs!$A$5:$A$132,0))</f>
        <v/>
      </c>
      <c r="M1028" s="45">
        <f>L1028*(1/(1+$G1028))^(1+$E1028)*(1+M$7)^$D1028*(M1010/L1010)^$E1028*((M1010+M1019)/(L1010+L1019))^($F1028*(1+$E1028))</f>
        <v/>
      </c>
      <c r="N1028" s="45">
        <f>M1028*(1/(1+$G1028))^(1+$E1028)*(1+N$7)^$D1028*(N1010/M1010)^$E1028*((N1010+N1019)/(M1010+M1019))^($F1028*(1+$E1028))</f>
        <v/>
      </c>
      <c r="O1028" s="45">
        <f>N1028*(1/(1+$G1028))^(1+$E1028)*(1+O$7)^$D1028*(O1010/N1010)^$E1028*((O1010+O1019)/(N1010+N1019))^($F1028*(1+$E1028))</f>
        <v/>
      </c>
      <c r="P1028" s="45">
        <f>O1028*(1/(1+$G1028))^(1+$E1028)*(1+P$7)^$D1028*(P1010/O1010)^$E1028*((P1010+P1019)/(O1010+O1019))^($F1028*(1+$E1028))</f>
        <v/>
      </c>
      <c r="Q1028" s="45">
        <f>P1028*(1/(1+$G1028))^(1+$E1028)*(1+Q$7)^$D1028*(Q1010/P1010)^$E1028*((Q1010+Q1019)/(P1010+P1019))^($F1028*(1+$E1028))</f>
        <v/>
      </c>
      <c r="R1028" s="45">
        <f>Q1028*(1/(1+$G1028))^(1+$E1028)*(1+R$7)^$D1028*(R1010/Q1010)^$E1028*((R1010+R1019)/(Q1010+Q1019))^($F1028*(1+$E1028))</f>
        <v/>
      </c>
      <c r="S1028" s="45">
        <f>R1028*(1/(1+$G1028))^(1+$E1028)*(1+S$7)^$D1028*(S1010/R1010)^$E1028*((S1010+S1019)/(R1010+R1019))^($F1028*(1+$E1028))</f>
        <v/>
      </c>
      <c r="T1028" s="45">
        <f>S1028*(1/(1+$G1028))^(1+$E1028)*(1+T$7)^$D1028*(T1010/S1010)^$E1028*((T1010+T1019)/(S1010+S1019))^($F1028*(1+$E1028))</f>
        <v/>
      </c>
      <c r="U1028" s="45">
        <f>T1028*(1/(1+$G1028))^(1+$E1028)*(1+U$7)^$D1028*(U1010/T1010)^$E1028*((U1010+U1019)/(T1010+T1019))^($F1028*(1+$E1028))</f>
        <v/>
      </c>
      <c r="V1028" s="45">
        <f>U1028*(1/(1+$G1028))^(1+$E1028)*(1+V$7)^$D1028*(V1010/U1010)^$E1028*((V1010+V1019)/(U1010+U1019))^($F1028*(1+$E1028))</f>
        <v/>
      </c>
      <c r="W1028" s="45">
        <f>V1028*(1/(1+$G1028))^(1+$E1028)*(1+W$7)^$D1028*(W1010/V1010)^$E1028*((W1010+W1019)/(V1010+V1019))^($F1028*(1+$E1028))</f>
        <v/>
      </c>
      <c r="X1028" s="45">
        <f>W1028*(1/(1+$G1028))^(1+$E1028)*(1+X$7)^$D1028*(X1010/W1010)^$E1028*((X1010+X1019)/(W1010+W1019))^($F1028*(1+$E1028))</f>
        <v/>
      </c>
      <c r="Y1028" s="45">
        <f>X1028*(1/(1+$G1028))^(1+$E1028)*(1+Y$7)^$D1028*(Y1010/X1010)^$E1028*((Y1010+Y1019)/(X1010+X1019))^($F1028*(1+$E1028))</f>
        <v/>
      </c>
      <c r="Z1028" s="45">
        <f>Y1028*(1/(1+$G1028))^(1+$E1028)*(1+Z$7)^$D1028*(Z1010/Y1010)^$E1028*((Z1010+Z1019)/(Y1010+Y1019))^($F1028*(1+$E1028))</f>
        <v/>
      </c>
      <c r="AA1028" s="45">
        <f>Z1028*(1/(1+$G1028))^(1+$E1028)*(1+AA$7)^$D1028*(AA1010/Z1010)^$E1028*((AA1010+AA1019)/(Z1010+Z1019))^($F1028*(1+$E1028))</f>
        <v/>
      </c>
      <c r="AB1028" s="45">
        <f>AA1028*(1/(1+$G1028))^(1+$E1028)*(1+AB$7)^$D1028*(AB1010/AA1010)^$E1028*((AB1010+AB1019)/(AA1010+AA1019))^($F1028*(1+$E1028))</f>
        <v/>
      </c>
      <c r="AC1028" s="45">
        <f>AB1028*(1/(1+$G1028))^(1+$E1028)*(1+AC$7)^$D1028*(AC1010/AB1010)^$E1028*((AC1010+AC1019)/(AB1010+AB1019))^($F1028*(1+$E1028))</f>
        <v/>
      </c>
      <c r="AD1028" s="46">
        <f>FUELUSE(AC1028,AD1010,AC1010,AD1019,AC1019,AD$7,$D1028,$E1028,$F1028,$G1028)</f>
        <v/>
      </c>
      <c r="AF1028" s="11">
        <f>LOWER(Settings!$C$4)&amp;".mit."&amp;$A1028&amp;IF($C1028="","","."&amp;$C1028&amp;"."&amp;$B1028)&amp;IF(INDEX(Variables!$D$5:$D$105,MATCH($A1028,Variables!$A$5:$A$105,0))="","","."&amp;INDEX(Variables!$D$5:$D$105,MATCH($A1028,Variables!$A$5:$A$105,0)))&amp;"."&amp;AF$5</f>
        <v/>
      </c>
      <c r="AG1028" s="44">
        <f>INDEX(Inputs!$U$5:$U$132,MATCH($B1028&amp;"|"&amp;$C1028,Inputs!$A$5:$A$132,0))</f>
        <v/>
      </c>
      <c r="AH1028" s="45">
        <f>AG1028*(1/(1+$G1028))^(1+$E1028)*(1+AH$7)^$D1028*(AH1010/AG1010)^$E1028*((AH1010+AH1019)/(AG1010+AG1019))^($F1028*(1+$E1028))</f>
        <v/>
      </c>
      <c r="AI1028" s="45">
        <f>AH1028*(1/(1+$G1028))^(1+$E1028)*(1+AI$7)^$D1028*(AI1010/AH1010)^$E1028*((AI1010+AI1019)/(AH1010+AH1019))^($F1028*(1+$E1028))</f>
        <v/>
      </c>
      <c r="AJ1028" s="45">
        <f>AI1028*(1/(1+$G1028))^(1+$E1028)*(1+AJ$7)^$D1028*(AJ1010/AI1010)^$E1028*((AJ1010+AJ1019)/(AI1010+AI1019))^($F1028*(1+$E1028))</f>
        <v/>
      </c>
      <c r="AK1028" s="45">
        <f>AJ1028*(1/(1+$G1028))^(1+$E1028)*(1+AK$7)^$D1028*(AK1010/AJ1010)^$E1028*((AK1010+AK1019)/(AJ1010+AJ1019))^($F1028*(1+$E1028))</f>
        <v/>
      </c>
      <c r="AL1028" s="45">
        <f>AK1028*(1/(1+$G1028))^(1+$E1028)*(1+AL$7)^$D1028*(AL1010/AK1010)^$E1028*((AL1010+AL1019)/(AK1010+AK1019))^($F1028*(1+$E1028))</f>
        <v/>
      </c>
      <c r="AM1028" s="45">
        <f>AL1028*(1/(1+$G1028))^(1+$E1028)*(1+AM$7)^$D1028*(AM1010/AL1010)^$E1028*((AM1010+AM1019)/(AL1010+AL1019))^($F1028*(1+$E1028))</f>
        <v/>
      </c>
      <c r="AN1028" s="45">
        <f>AM1028*(1/(1+$G1028))^(1+$E1028)*(1+AN$7)^$D1028*(AN1010/AM1010)^$E1028*((AN1010+AN1019)/(AM1010+AM1019))^($F1028*(1+$E1028))</f>
        <v/>
      </c>
      <c r="AO1028" s="45">
        <f>AN1028*(1/(1+$G1028))^(1+$E1028)*(1+AO$7)^$D1028*(AO1010/AN1010)^$E1028*((AO1010+AO1019)/(AN1010+AN1019))^($F1028*(1+$E1028))</f>
        <v/>
      </c>
      <c r="AP1028" s="45">
        <f>AO1028*(1/(1+$G1028))^(1+$E1028)*(1+AP$7)^$D1028*(AP1010/AO1010)^$E1028*((AP1010+AP1019)/(AO1010+AO1019))^($F1028*(1+$E1028))</f>
        <v/>
      </c>
      <c r="AQ1028" s="45">
        <f>AP1028*(1/(1+$G1028))^(1+$E1028)*(1+AQ$7)^$D1028*(AQ1010/AP1010)^$E1028*((AQ1010+AQ1019)/(AP1010+AP1019))^($F1028*(1+$E1028))</f>
        <v/>
      </c>
      <c r="AR1028" s="45">
        <f>AQ1028*(1/(1+$G1028))^(1+$E1028)*(1+AR$7)^$D1028*(AR1010/AQ1010)^$E1028*((AR1010+AR1019)/(AQ1010+AQ1019))^($F1028*(1+$E1028))</f>
        <v/>
      </c>
      <c r="AS1028" s="45">
        <f>AR1028*(1/(1+$G1028))^(1+$E1028)*(1+AS$7)^$D1028*(AS1010/AR1010)^$E1028*((AS1010+AS1019)/(AR1010+AR1019))^($F1028*(1+$E1028))</f>
        <v/>
      </c>
      <c r="AT1028" s="45">
        <f>AS1028*(1/(1+$G1028))^(1+$E1028)*(1+AT$7)^$D1028*(AT1010/AS1010)^$E1028*((AT1010+AT1019)/(AS1010+AS1019))^($F1028*(1+$E1028))</f>
        <v/>
      </c>
      <c r="AU1028" s="45">
        <f>AT1028*(1/(1+$G1028))^(1+$E1028)*(1+AU$7)^$D1028*(AU1010/AT1010)^$E1028*((AU1010+AU1019)/(AT1010+AT1019))^($F1028*(1+$E1028))</f>
        <v/>
      </c>
      <c r="AV1028" s="45">
        <f>AU1028*(1/(1+$G1028))^(1+$E1028)*(1+AV$7)^$D1028*(AV1010/AU1010)^$E1028*((AV1010+AV1019)/(AU1010+AU1019))^($F1028*(1+$E1028))</f>
        <v/>
      </c>
      <c r="AW1028" s="45">
        <f>AV1028*(1/(1+$G1028))^(1+$E1028)*(1+AW$7)^$D1028*(AW1010/AV1010)^$E1028*((AW1010+AW1019)/(AV1010+AV1019))^($F1028*(1+$E1028))</f>
        <v/>
      </c>
      <c r="AX1028" s="45">
        <f>AW1028*(1/(1+$G1028))^(1+$E1028)*(1+AX$7)^$D1028*(AX1010/AW1010)^$E1028*((AX1010+AX1019)/(AW1010+AW1019))^($F1028*(1+$E1028))</f>
        <v/>
      </c>
      <c r="AY1028" s="46">
        <f>FUELUSE(AX1028,AY1010,AX1010,AY1019,AX1019,AY$7,$D1028,$E1028,$F1028,$G1028)</f>
        <v/>
      </c>
    </row>
    <row r="1029" hidden="1" outlineLevel="2"/>
    <row r="1030" hidden="1" outlineLevel="2">
      <c r="A1030" s="14" t="inlineStr">
        <is>
          <t>co2</t>
        </is>
      </c>
      <c r="B1030" s="14" t="inlineStr">
        <is>
          <t>coa</t>
        </is>
      </c>
      <c r="C1030" s="14" t="inlineStr">
        <is>
          <t>srv</t>
        </is>
      </c>
      <c r="D1030" s="37">
        <f>INDEX(Inputs!$T$5:$T$132,MATCH($B1030&amp;"|"&amp;$C1030,Inputs!$A$5:$A$132,0))</f>
        <v/>
      </c>
      <c r="E1030" s="36" t="n"/>
      <c r="F1030" s="36" t="n"/>
      <c r="G1030" s="36" t="n"/>
      <c r="H1030" s="14">
        <f>INDEX(Variables!$B$5:$B$105,MATCH($A1030,Variables!$A$5:$A$105,0))&amp;IF($C1030="",""," | "&amp;INDEX(Mapping!$B$5:$B$26,MATCH($C1030,Mapping!$A$5:$A$26,0))&amp;" | "&amp;INDEX(Mapping!$B$30:$B$41,MATCH($B1030,Mapping!$A$30:$A$41,0)))</f>
        <v/>
      </c>
      <c r="I1030" s="14">
        <f>INDEX(Variables!$C$5:$C$105,MATCH($A1030,Variables!$A$5:$A$105,0))</f>
        <v/>
      </c>
      <c r="J1030" s="14">
        <f>INDEX(Variables!$E$5:$E$105,MATCH($A1030,Variables!$A$5:$A$105,0))</f>
        <v/>
      </c>
      <c r="K1030" s="11">
        <f>LOWER(Settings!$C$4)&amp;".mit."&amp;$A1030&amp;IF($C1030="","","."&amp;$C1030&amp;"."&amp;$B1030)&amp;IF(INDEX(Variables!$D$5:$D$105,MATCH($A1030,Variables!$A$5:$A$105,0))="","","."&amp;INDEX(Variables!$D$5:$D$105,MATCH($A1030,Variables!$A$5:$A$105,0)))&amp;"."&amp;K$5</f>
        <v/>
      </c>
      <c r="L1030" s="15">
        <f>L1021*Settings!$C$13*$D1030</f>
        <v/>
      </c>
      <c r="M1030" s="16">
        <f>M1021*Settings!$C$13*$D1030</f>
        <v/>
      </c>
      <c r="N1030" s="16">
        <f>N1021*Settings!$C$13*$D1030</f>
        <v/>
      </c>
      <c r="O1030" s="16">
        <f>O1021*Settings!$C$13*$D1030</f>
        <v/>
      </c>
      <c r="P1030" s="16">
        <f>P1021*Settings!$C$13*$D1030</f>
        <v/>
      </c>
      <c r="Q1030" s="16">
        <f>Q1021*Settings!$C$13*$D1030</f>
        <v/>
      </c>
      <c r="R1030" s="16">
        <f>R1021*Settings!$C$13*$D1030</f>
        <v/>
      </c>
      <c r="S1030" s="16">
        <f>S1021*Settings!$C$13*$D1030</f>
        <v/>
      </c>
      <c r="T1030" s="16">
        <f>T1021*Settings!$C$13*$D1030</f>
        <v/>
      </c>
      <c r="U1030" s="16">
        <f>U1021*Settings!$C$13*$D1030</f>
        <v/>
      </c>
      <c r="V1030" s="16">
        <f>V1021*Settings!$C$13*$D1030</f>
        <v/>
      </c>
      <c r="W1030" s="16">
        <f>W1021*Settings!$C$13*$D1030</f>
        <v/>
      </c>
      <c r="X1030" s="16">
        <f>X1021*Settings!$C$13*$D1030</f>
        <v/>
      </c>
      <c r="Y1030" s="16">
        <f>Y1021*Settings!$C$13*$D1030</f>
        <v/>
      </c>
      <c r="Z1030" s="16">
        <f>Z1021*Settings!$C$13*$D1030</f>
        <v/>
      </c>
      <c r="AA1030" s="16">
        <f>AA1021*Settings!$C$13*$D1030</f>
        <v/>
      </c>
      <c r="AB1030" s="16">
        <f>AB1021*Settings!$C$13*$D1030</f>
        <v/>
      </c>
      <c r="AC1030" s="16">
        <f>AC1021*Settings!$C$13*$D1030</f>
        <v/>
      </c>
      <c r="AD1030" s="47">
        <f>EMISSIONS(AD1021,Settings!$C$13,$D1030)</f>
        <v/>
      </c>
      <c r="AF1030" s="11">
        <f>LOWER(Settings!$C$4)&amp;".mit."&amp;$A1030&amp;IF($C1030="","","."&amp;$C1030&amp;"."&amp;$B1030)&amp;IF(INDEX(Variables!$D$5:$D$105,MATCH($A1030,Variables!$A$5:$A$105,0))="","","."&amp;INDEX(Variables!$D$5:$D$105,MATCH($A1030,Variables!$A$5:$A$105,0)))&amp;"."&amp;AF$5</f>
        <v/>
      </c>
      <c r="AG1030" s="15">
        <f>AG1021*Settings!$C$13*$D1030</f>
        <v/>
      </c>
      <c r="AH1030" s="16">
        <f>AH1021*Settings!$C$13*$D1030</f>
        <v/>
      </c>
      <c r="AI1030" s="16">
        <f>AI1021*Settings!$C$13*$D1030</f>
        <v/>
      </c>
      <c r="AJ1030" s="16">
        <f>AJ1021*Settings!$C$13*$D1030</f>
        <v/>
      </c>
      <c r="AK1030" s="16">
        <f>AK1021*Settings!$C$13*$D1030</f>
        <v/>
      </c>
      <c r="AL1030" s="16">
        <f>AL1021*Settings!$C$13*$D1030</f>
        <v/>
      </c>
      <c r="AM1030" s="16">
        <f>AM1021*Settings!$C$13*$D1030</f>
        <v/>
      </c>
      <c r="AN1030" s="16">
        <f>AN1021*Settings!$C$13*$D1030</f>
        <v/>
      </c>
      <c r="AO1030" s="16">
        <f>AO1021*Settings!$C$13*$D1030</f>
        <v/>
      </c>
      <c r="AP1030" s="16">
        <f>AP1021*Settings!$C$13*$D1030</f>
        <v/>
      </c>
      <c r="AQ1030" s="16">
        <f>AQ1021*Settings!$C$13*$D1030</f>
        <v/>
      </c>
      <c r="AR1030" s="16">
        <f>AR1021*Settings!$C$13*$D1030</f>
        <v/>
      </c>
      <c r="AS1030" s="16">
        <f>AS1021*Settings!$C$13*$D1030</f>
        <v/>
      </c>
      <c r="AT1030" s="16">
        <f>AT1021*Settings!$C$13*$D1030</f>
        <v/>
      </c>
      <c r="AU1030" s="16">
        <f>AU1021*Settings!$C$13*$D1030</f>
        <v/>
      </c>
      <c r="AV1030" s="16">
        <f>AV1021*Settings!$C$13*$D1030</f>
        <v/>
      </c>
      <c r="AW1030" s="16">
        <f>AW1021*Settings!$C$13*$D1030</f>
        <v/>
      </c>
      <c r="AX1030" s="16">
        <f>AX1021*Settings!$C$13*$D1030</f>
        <v/>
      </c>
      <c r="AY1030" s="47">
        <f>EMISSIONS(AY1021,Settings!$C$13,$D1030)</f>
        <v/>
      </c>
    </row>
    <row r="1031" hidden="1" outlineLevel="2">
      <c r="A1031" s="14" t="inlineStr">
        <is>
          <t>co2</t>
        </is>
      </c>
      <c r="B1031" s="14" t="inlineStr">
        <is>
          <t>nga</t>
        </is>
      </c>
      <c r="C1031" s="14" t="inlineStr">
        <is>
          <t>srv</t>
        </is>
      </c>
      <c r="D1031" s="37">
        <f>INDEX(Inputs!$T$5:$T$132,MATCH($B1031&amp;"|"&amp;$C1031,Inputs!$A$5:$A$132,0))</f>
        <v/>
      </c>
      <c r="E1031" s="36" t="n"/>
      <c r="F1031" s="36" t="n"/>
      <c r="G1031" s="36" t="n"/>
      <c r="H1031" s="14">
        <f>INDEX(Variables!$B$5:$B$105,MATCH($A1031,Variables!$A$5:$A$105,0))&amp;IF($C1031="",""," | "&amp;INDEX(Mapping!$B$5:$B$26,MATCH($C1031,Mapping!$A$5:$A$26,0))&amp;" | "&amp;INDEX(Mapping!$B$30:$B$41,MATCH($B1031,Mapping!$A$30:$A$41,0)))</f>
        <v/>
      </c>
      <c r="I1031" s="14">
        <f>INDEX(Variables!$C$5:$C$105,MATCH($A1031,Variables!$A$5:$A$105,0))</f>
        <v/>
      </c>
      <c r="J1031" s="14">
        <f>INDEX(Variables!$E$5:$E$105,MATCH($A1031,Variables!$A$5:$A$105,0))</f>
        <v/>
      </c>
      <c r="K1031" s="11">
        <f>LOWER(Settings!$C$4)&amp;".mit."&amp;$A1031&amp;IF($C1031="","","."&amp;$C1031&amp;"."&amp;$B1031)&amp;IF(INDEX(Variables!$D$5:$D$105,MATCH($A1031,Variables!$A$5:$A$105,0))="","","."&amp;INDEX(Variables!$D$5:$D$105,MATCH($A1031,Variables!$A$5:$A$105,0)))&amp;"."&amp;K$5</f>
        <v/>
      </c>
      <c r="L1031" s="15">
        <f>L1022*Settings!$C$13*$D1031</f>
        <v/>
      </c>
      <c r="M1031" s="16">
        <f>M1022*Settings!$C$13*$D1031</f>
        <v/>
      </c>
      <c r="N1031" s="16">
        <f>N1022*Settings!$C$13*$D1031</f>
        <v/>
      </c>
      <c r="O1031" s="16">
        <f>O1022*Settings!$C$13*$D1031</f>
        <v/>
      </c>
      <c r="P1031" s="16">
        <f>P1022*Settings!$C$13*$D1031</f>
        <v/>
      </c>
      <c r="Q1031" s="16">
        <f>Q1022*Settings!$C$13*$D1031</f>
        <v/>
      </c>
      <c r="R1031" s="16">
        <f>R1022*Settings!$C$13*$D1031</f>
        <v/>
      </c>
      <c r="S1031" s="16">
        <f>S1022*Settings!$C$13*$D1031</f>
        <v/>
      </c>
      <c r="T1031" s="16">
        <f>T1022*Settings!$C$13*$D1031</f>
        <v/>
      </c>
      <c r="U1031" s="16">
        <f>U1022*Settings!$C$13*$D1031</f>
        <v/>
      </c>
      <c r="V1031" s="16">
        <f>V1022*Settings!$C$13*$D1031</f>
        <v/>
      </c>
      <c r="W1031" s="16">
        <f>W1022*Settings!$C$13*$D1031</f>
        <v/>
      </c>
      <c r="X1031" s="16">
        <f>X1022*Settings!$C$13*$D1031</f>
        <v/>
      </c>
      <c r="Y1031" s="16">
        <f>Y1022*Settings!$C$13*$D1031</f>
        <v/>
      </c>
      <c r="Z1031" s="16">
        <f>Z1022*Settings!$C$13*$D1031</f>
        <v/>
      </c>
      <c r="AA1031" s="16">
        <f>AA1022*Settings!$C$13*$D1031</f>
        <v/>
      </c>
      <c r="AB1031" s="16">
        <f>AB1022*Settings!$C$13*$D1031</f>
        <v/>
      </c>
      <c r="AC1031" s="16">
        <f>AC1022*Settings!$C$13*$D1031</f>
        <v/>
      </c>
      <c r="AD1031" s="47">
        <f>EMISSIONS(AD1022,Settings!$C$13,$D1031)</f>
        <v/>
      </c>
      <c r="AF1031" s="11">
        <f>LOWER(Settings!$C$4)&amp;".mit."&amp;$A1031&amp;IF($C1031="","","."&amp;$C1031&amp;"."&amp;$B1031)&amp;IF(INDEX(Variables!$D$5:$D$105,MATCH($A1031,Variables!$A$5:$A$105,0))="","","."&amp;INDEX(Variables!$D$5:$D$105,MATCH($A1031,Variables!$A$5:$A$105,0)))&amp;"."&amp;AF$5</f>
        <v/>
      </c>
      <c r="AG1031" s="15">
        <f>AG1022*Settings!$C$13*$D1031</f>
        <v/>
      </c>
      <c r="AH1031" s="16">
        <f>AH1022*Settings!$C$13*$D1031</f>
        <v/>
      </c>
      <c r="AI1031" s="16">
        <f>AI1022*Settings!$C$13*$D1031</f>
        <v/>
      </c>
      <c r="AJ1031" s="16">
        <f>AJ1022*Settings!$C$13*$D1031</f>
        <v/>
      </c>
      <c r="AK1031" s="16">
        <f>AK1022*Settings!$C$13*$D1031</f>
        <v/>
      </c>
      <c r="AL1031" s="16">
        <f>AL1022*Settings!$C$13*$D1031</f>
        <v/>
      </c>
      <c r="AM1031" s="16">
        <f>AM1022*Settings!$C$13*$D1031</f>
        <v/>
      </c>
      <c r="AN1031" s="16">
        <f>AN1022*Settings!$C$13*$D1031</f>
        <v/>
      </c>
      <c r="AO1031" s="16">
        <f>AO1022*Settings!$C$13*$D1031</f>
        <v/>
      </c>
      <c r="AP1031" s="16">
        <f>AP1022*Settings!$C$13*$D1031</f>
        <v/>
      </c>
      <c r="AQ1031" s="16">
        <f>AQ1022*Settings!$C$13*$D1031</f>
        <v/>
      </c>
      <c r="AR1031" s="16">
        <f>AR1022*Settings!$C$13*$D1031</f>
        <v/>
      </c>
      <c r="AS1031" s="16">
        <f>AS1022*Settings!$C$13*$D1031</f>
        <v/>
      </c>
      <c r="AT1031" s="16">
        <f>AT1022*Settings!$C$13*$D1031</f>
        <v/>
      </c>
      <c r="AU1031" s="16">
        <f>AU1022*Settings!$C$13*$D1031</f>
        <v/>
      </c>
      <c r="AV1031" s="16">
        <f>AV1022*Settings!$C$13*$D1031</f>
        <v/>
      </c>
      <c r="AW1031" s="16">
        <f>AW1022*Settings!$C$13*$D1031</f>
        <v/>
      </c>
      <c r="AX1031" s="16">
        <f>AX1022*Settings!$C$13*$D1031</f>
        <v/>
      </c>
      <c r="AY1031" s="47">
        <f>EMISSIONS(AY1022,Settings!$C$13,$D1031)</f>
        <v/>
      </c>
    </row>
    <row r="1032" hidden="1" outlineLevel="2">
      <c r="A1032" s="14" t="inlineStr">
        <is>
          <t>co2</t>
        </is>
      </c>
      <c r="B1032" s="14" t="inlineStr">
        <is>
          <t>gso</t>
        </is>
      </c>
      <c r="C1032" s="14" t="inlineStr">
        <is>
          <t>srv</t>
        </is>
      </c>
      <c r="D1032" s="37">
        <f>INDEX(Inputs!$T$5:$T$132,MATCH($B1032&amp;"|"&amp;$C1032,Inputs!$A$5:$A$132,0))</f>
        <v/>
      </c>
      <c r="E1032" s="36" t="n"/>
      <c r="F1032" s="36" t="n"/>
      <c r="G1032" s="36" t="n"/>
      <c r="H1032" s="14">
        <f>INDEX(Variables!$B$5:$B$105,MATCH($A1032,Variables!$A$5:$A$105,0))&amp;IF($C1032="",""," | "&amp;INDEX(Mapping!$B$5:$B$26,MATCH($C1032,Mapping!$A$5:$A$26,0))&amp;" | "&amp;INDEX(Mapping!$B$30:$B$41,MATCH($B1032,Mapping!$A$30:$A$41,0)))</f>
        <v/>
      </c>
      <c r="I1032" s="14">
        <f>INDEX(Variables!$C$5:$C$105,MATCH($A1032,Variables!$A$5:$A$105,0))</f>
        <v/>
      </c>
      <c r="J1032" s="14">
        <f>INDEX(Variables!$E$5:$E$105,MATCH($A1032,Variables!$A$5:$A$105,0))</f>
        <v/>
      </c>
      <c r="K1032" s="11">
        <f>LOWER(Settings!$C$4)&amp;".mit."&amp;$A1032&amp;IF($C1032="","","."&amp;$C1032&amp;"."&amp;$B1032)&amp;IF(INDEX(Variables!$D$5:$D$105,MATCH($A1032,Variables!$A$5:$A$105,0))="","","."&amp;INDEX(Variables!$D$5:$D$105,MATCH($A1032,Variables!$A$5:$A$105,0)))&amp;"."&amp;K$5</f>
        <v/>
      </c>
      <c r="L1032" s="15">
        <f>L1023*Settings!$C$13*$D1032</f>
        <v/>
      </c>
      <c r="M1032" s="16">
        <f>M1023*Settings!$C$13*$D1032</f>
        <v/>
      </c>
      <c r="N1032" s="16">
        <f>N1023*Settings!$C$13*$D1032</f>
        <v/>
      </c>
      <c r="O1032" s="16">
        <f>O1023*Settings!$C$13*$D1032</f>
        <v/>
      </c>
      <c r="P1032" s="16">
        <f>P1023*Settings!$C$13*$D1032</f>
        <v/>
      </c>
      <c r="Q1032" s="16">
        <f>Q1023*Settings!$C$13*$D1032</f>
        <v/>
      </c>
      <c r="R1032" s="16">
        <f>R1023*Settings!$C$13*$D1032</f>
        <v/>
      </c>
      <c r="S1032" s="16">
        <f>S1023*Settings!$C$13*$D1032</f>
        <v/>
      </c>
      <c r="T1032" s="16">
        <f>T1023*Settings!$C$13*$D1032</f>
        <v/>
      </c>
      <c r="U1032" s="16">
        <f>U1023*Settings!$C$13*$D1032</f>
        <v/>
      </c>
      <c r="V1032" s="16">
        <f>V1023*Settings!$C$13*$D1032</f>
        <v/>
      </c>
      <c r="W1032" s="16">
        <f>W1023*Settings!$C$13*$D1032</f>
        <v/>
      </c>
      <c r="X1032" s="16">
        <f>X1023*Settings!$C$13*$D1032</f>
        <v/>
      </c>
      <c r="Y1032" s="16">
        <f>Y1023*Settings!$C$13*$D1032</f>
        <v/>
      </c>
      <c r="Z1032" s="16">
        <f>Z1023*Settings!$C$13*$D1032</f>
        <v/>
      </c>
      <c r="AA1032" s="16">
        <f>AA1023*Settings!$C$13*$D1032</f>
        <v/>
      </c>
      <c r="AB1032" s="16">
        <f>AB1023*Settings!$C$13*$D1032</f>
        <v/>
      </c>
      <c r="AC1032" s="16">
        <f>AC1023*Settings!$C$13*$D1032</f>
        <v/>
      </c>
      <c r="AD1032" s="47">
        <f>EMISSIONS(AD1023,Settings!$C$13,$D1032)</f>
        <v/>
      </c>
      <c r="AF1032" s="11">
        <f>LOWER(Settings!$C$4)&amp;".mit."&amp;$A1032&amp;IF($C1032="","","."&amp;$C1032&amp;"."&amp;$B1032)&amp;IF(INDEX(Variables!$D$5:$D$105,MATCH($A1032,Variables!$A$5:$A$105,0))="","","."&amp;INDEX(Variables!$D$5:$D$105,MATCH($A1032,Variables!$A$5:$A$105,0)))&amp;"."&amp;AF$5</f>
        <v/>
      </c>
      <c r="AG1032" s="15">
        <f>AG1023*Settings!$C$13*$D1032</f>
        <v/>
      </c>
      <c r="AH1032" s="16">
        <f>AH1023*Settings!$C$13*$D1032</f>
        <v/>
      </c>
      <c r="AI1032" s="16">
        <f>AI1023*Settings!$C$13*$D1032</f>
        <v/>
      </c>
      <c r="AJ1032" s="16">
        <f>AJ1023*Settings!$C$13*$D1032</f>
        <v/>
      </c>
      <c r="AK1032" s="16">
        <f>AK1023*Settings!$C$13*$D1032</f>
        <v/>
      </c>
      <c r="AL1032" s="16">
        <f>AL1023*Settings!$C$13*$D1032</f>
        <v/>
      </c>
      <c r="AM1032" s="16">
        <f>AM1023*Settings!$C$13*$D1032</f>
        <v/>
      </c>
      <c r="AN1032" s="16">
        <f>AN1023*Settings!$C$13*$D1032</f>
        <v/>
      </c>
      <c r="AO1032" s="16">
        <f>AO1023*Settings!$C$13*$D1032</f>
        <v/>
      </c>
      <c r="AP1032" s="16">
        <f>AP1023*Settings!$C$13*$D1032</f>
        <v/>
      </c>
      <c r="AQ1032" s="16">
        <f>AQ1023*Settings!$C$13*$D1032</f>
        <v/>
      </c>
      <c r="AR1032" s="16">
        <f>AR1023*Settings!$C$13*$D1032</f>
        <v/>
      </c>
      <c r="AS1032" s="16">
        <f>AS1023*Settings!$C$13*$D1032</f>
        <v/>
      </c>
      <c r="AT1032" s="16">
        <f>AT1023*Settings!$C$13*$D1032</f>
        <v/>
      </c>
      <c r="AU1032" s="16">
        <f>AU1023*Settings!$C$13*$D1032</f>
        <v/>
      </c>
      <c r="AV1032" s="16">
        <f>AV1023*Settings!$C$13*$D1032</f>
        <v/>
      </c>
      <c r="AW1032" s="16">
        <f>AW1023*Settings!$C$13*$D1032</f>
        <v/>
      </c>
      <c r="AX1032" s="16">
        <f>AX1023*Settings!$C$13*$D1032</f>
        <v/>
      </c>
      <c r="AY1032" s="47">
        <f>EMISSIONS(AY1023,Settings!$C$13,$D1032)</f>
        <v/>
      </c>
    </row>
    <row r="1033" hidden="1" outlineLevel="2">
      <c r="A1033" s="14" t="inlineStr">
        <is>
          <t>co2</t>
        </is>
      </c>
      <c r="B1033" s="14" t="inlineStr">
        <is>
          <t>die</t>
        </is>
      </c>
      <c r="C1033" s="14" t="inlineStr">
        <is>
          <t>srv</t>
        </is>
      </c>
      <c r="D1033" s="37">
        <f>INDEX(Inputs!$T$5:$T$132,MATCH($B1033&amp;"|"&amp;$C1033,Inputs!$A$5:$A$132,0))</f>
        <v/>
      </c>
      <c r="E1033" s="36" t="n"/>
      <c r="F1033" s="36" t="n"/>
      <c r="G1033" s="36" t="n"/>
      <c r="H1033" s="14">
        <f>INDEX(Variables!$B$5:$B$105,MATCH($A1033,Variables!$A$5:$A$105,0))&amp;IF($C1033="",""," | "&amp;INDEX(Mapping!$B$5:$B$26,MATCH($C1033,Mapping!$A$5:$A$26,0))&amp;" | "&amp;INDEX(Mapping!$B$30:$B$41,MATCH($B1033,Mapping!$A$30:$A$41,0)))</f>
        <v/>
      </c>
      <c r="I1033" s="14">
        <f>INDEX(Variables!$C$5:$C$105,MATCH($A1033,Variables!$A$5:$A$105,0))</f>
        <v/>
      </c>
      <c r="J1033" s="14">
        <f>INDEX(Variables!$E$5:$E$105,MATCH($A1033,Variables!$A$5:$A$105,0))</f>
        <v/>
      </c>
      <c r="K1033" s="11">
        <f>LOWER(Settings!$C$4)&amp;".mit."&amp;$A1033&amp;IF($C1033="","","."&amp;$C1033&amp;"."&amp;$B1033)&amp;IF(INDEX(Variables!$D$5:$D$105,MATCH($A1033,Variables!$A$5:$A$105,0))="","","."&amp;INDEX(Variables!$D$5:$D$105,MATCH($A1033,Variables!$A$5:$A$105,0)))&amp;"."&amp;K$5</f>
        <v/>
      </c>
      <c r="L1033" s="15">
        <f>L1024*Settings!$C$13*$D1033</f>
        <v/>
      </c>
      <c r="M1033" s="16">
        <f>M1024*Settings!$C$13*$D1033</f>
        <v/>
      </c>
      <c r="N1033" s="16">
        <f>N1024*Settings!$C$13*$D1033</f>
        <v/>
      </c>
      <c r="O1033" s="16">
        <f>O1024*Settings!$C$13*$D1033</f>
        <v/>
      </c>
      <c r="P1033" s="16">
        <f>P1024*Settings!$C$13*$D1033</f>
        <v/>
      </c>
      <c r="Q1033" s="16">
        <f>Q1024*Settings!$C$13*$D1033</f>
        <v/>
      </c>
      <c r="R1033" s="16">
        <f>R1024*Settings!$C$13*$D1033</f>
        <v/>
      </c>
      <c r="S1033" s="16">
        <f>S1024*Settings!$C$13*$D1033</f>
        <v/>
      </c>
      <c r="T1033" s="16">
        <f>T1024*Settings!$C$13*$D1033</f>
        <v/>
      </c>
      <c r="U1033" s="16">
        <f>U1024*Settings!$C$13*$D1033</f>
        <v/>
      </c>
      <c r="V1033" s="16">
        <f>V1024*Settings!$C$13*$D1033</f>
        <v/>
      </c>
      <c r="W1033" s="16">
        <f>W1024*Settings!$C$13*$D1033</f>
        <v/>
      </c>
      <c r="X1033" s="16">
        <f>X1024*Settings!$C$13*$D1033</f>
        <v/>
      </c>
      <c r="Y1033" s="16">
        <f>Y1024*Settings!$C$13*$D1033</f>
        <v/>
      </c>
      <c r="Z1033" s="16">
        <f>Z1024*Settings!$C$13*$D1033</f>
        <v/>
      </c>
      <c r="AA1033" s="16">
        <f>AA1024*Settings!$C$13*$D1033</f>
        <v/>
      </c>
      <c r="AB1033" s="16">
        <f>AB1024*Settings!$C$13*$D1033</f>
        <v/>
      </c>
      <c r="AC1033" s="16">
        <f>AC1024*Settings!$C$13*$D1033</f>
        <v/>
      </c>
      <c r="AD1033" s="47">
        <f>EMISSIONS(AD1024,Settings!$C$13,$D1033)</f>
        <v/>
      </c>
      <c r="AF1033" s="11">
        <f>LOWER(Settings!$C$4)&amp;".mit."&amp;$A1033&amp;IF($C1033="","","."&amp;$C1033&amp;"."&amp;$B1033)&amp;IF(INDEX(Variables!$D$5:$D$105,MATCH($A1033,Variables!$A$5:$A$105,0))="","","."&amp;INDEX(Variables!$D$5:$D$105,MATCH($A1033,Variables!$A$5:$A$105,0)))&amp;"."&amp;AF$5</f>
        <v/>
      </c>
      <c r="AG1033" s="15">
        <f>AG1024*Settings!$C$13*$D1033</f>
        <v/>
      </c>
      <c r="AH1033" s="16">
        <f>AH1024*Settings!$C$13*$D1033</f>
        <v/>
      </c>
      <c r="AI1033" s="16">
        <f>AI1024*Settings!$C$13*$D1033</f>
        <v/>
      </c>
      <c r="AJ1033" s="16">
        <f>AJ1024*Settings!$C$13*$D1033</f>
        <v/>
      </c>
      <c r="AK1033" s="16">
        <f>AK1024*Settings!$C$13*$D1033</f>
        <v/>
      </c>
      <c r="AL1033" s="16">
        <f>AL1024*Settings!$C$13*$D1033</f>
        <v/>
      </c>
      <c r="AM1033" s="16">
        <f>AM1024*Settings!$C$13*$D1033</f>
        <v/>
      </c>
      <c r="AN1033" s="16">
        <f>AN1024*Settings!$C$13*$D1033</f>
        <v/>
      </c>
      <c r="AO1033" s="16">
        <f>AO1024*Settings!$C$13*$D1033</f>
        <v/>
      </c>
      <c r="AP1033" s="16">
        <f>AP1024*Settings!$C$13*$D1033</f>
        <v/>
      </c>
      <c r="AQ1033" s="16">
        <f>AQ1024*Settings!$C$13*$D1033</f>
        <v/>
      </c>
      <c r="AR1033" s="16">
        <f>AR1024*Settings!$C$13*$D1033</f>
        <v/>
      </c>
      <c r="AS1033" s="16">
        <f>AS1024*Settings!$C$13*$D1033</f>
        <v/>
      </c>
      <c r="AT1033" s="16">
        <f>AT1024*Settings!$C$13*$D1033</f>
        <v/>
      </c>
      <c r="AU1033" s="16">
        <f>AU1024*Settings!$C$13*$D1033</f>
        <v/>
      </c>
      <c r="AV1033" s="16">
        <f>AV1024*Settings!$C$13*$D1033</f>
        <v/>
      </c>
      <c r="AW1033" s="16">
        <f>AW1024*Settings!$C$13*$D1033</f>
        <v/>
      </c>
      <c r="AX1033" s="16">
        <f>AX1024*Settings!$C$13*$D1033</f>
        <v/>
      </c>
      <c r="AY1033" s="47">
        <f>EMISSIONS(AY1024,Settings!$C$13,$D1033)</f>
        <v/>
      </c>
    </row>
    <row r="1034" hidden="1" outlineLevel="2">
      <c r="A1034" s="14" t="inlineStr">
        <is>
          <t>co2</t>
        </is>
      </c>
      <c r="B1034" s="14" t="inlineStr">
        <is>
          <t>lpg</t>
        </is>
      </c>
      <c r="C1034" s="14" t="inlineStr">
        <is>
          <t>srv</t>
        </is>
      </c>
      <c r="D1034" s="37">
        <f>INDEX(Inputs!$T$5:$T$132,MATCH($B1034&amp;"|"&amp;$C1034,Inputs!$A$5:$A$132,0))</f>
        <v/>
      </c>
      <c r="E1034" s="36" t="n"/>
      <c r="F1034" s="36" t="n"/>
      <c r="G1034" s="36" t="n"/>
      <c r="H1034" s="14">
        <f>INDEX(Variables!$B$5:$B$105,MATCH($A1034,Variables!$A$5:$A$105,0))&amp;IF($C1034="",""," | "&amp;INDEX(Mapping!$B$5:$B$26,MATCH($C1034,Mapping!$A$5:$A$26,0))&amp;" | "&amp;INDEX(Mapping!$B$30:$B$41,MATCH($B1034,Mapping!$A$30:$A$41,0)))</f>
        <v/>
      </c>
      <c r="I1034" s="14">
        <f>INDEX(Variables!$C$5:$C$105,MATCH($A1034,Variables!$A$5:$A$105,0))</f>
        <v/>
      </c>
      <c r="J1034" s="14">
        <f>INDEX(Variables!$E$5:$E$105,MATCH($A1034,Variables!$A$5:$A$105,0))</f>
        <v/>
      </c>
      <c r="K1034" s="11">
        <f>LOWER(Settings!$C$4)&amp;".mit."&amp;$A1034&amp;IF($C1034="","","."&amp;$C1034&amp;"."&amp;$B1034)&amp;IF(INDEX(Variables!$D$5:$D$105,MATCH($A1034,Variables!$A$5:$A$105,0))="","","."&amp;INDEX(Variables!$D$5:$D$105,MATCH($A1034,Variables!$A$5:$A$105,0)))&amp;"."&amp;K$5</f>
        <v/>
      </c>
      <c r="L1034" s="15">
        <f>L1025*Settings!$C$13*$D1034</f>
        <v/>
      </c>
      <c r="M1034" s="16">
        <f>M1025*Settings!$C$13*$D1034</f>
        <v/>
      </c>
      <c r="N1034" s="16">
        <f>N1025*Settings!$C$13*$D1034</f>
        <v/>
      </c>
      <c r="O1034" s="16">
        <f>O1025*Settings!$C$13*$D1034</f>
        <v/>
      </c>
      <c r="P1034" s="16">
        <f>P1025*Settings!$C$13*$D1034</f>
        <v/>
      </c>
      <c r="Q1034" s="16">
        <f>Q1025*Settings!$C$13*$D1034</f>
        <v/>
      </c>
      <c r="R1034" s="16">
        <f>R1025*Settings!$C$13*$D1034</f>
        <v/>
      </c>
      <c r="S1034" s="16">
        <f>S1025*Settings!$C$13*$D1034</f>
        <v/>
      </c>
      <c r="T1034" s="16">
        <f>T1025*Settings!$C$13*$D1034</f>
        <v/>
      </c>
      <c r="U1034" s="16">
        <f>U1025*Settings!$C$13*$D1034</f>
        <v/>
      </c>
      <c r="V1034" s="16">
        <f>V1025*Settings!$C$13*$D1034</f>
        <v/>
      </c>
      <c r="W1034" s="16">
        <f>W1025*Settings!$C$13*$D1034</f>
        <v/>
      </c>
      <c r="X1034" s="16">
        <f>X1025*Settings!$C$13*$D1034</f>
        <v/>
      </c>
      <c r="Y1034" s="16">
        <f>Y1025*Settings!$C$13*$D1034</f>
        <v/>
      </c>
      <c r="Z1034" s="16">
        <f>Z1025*Settings!$C$13*$D1034</f>
        <v/>
      </c>
      <c r="AA1034" s="16">
        <f>AA1025*Settings!$C$13*$D1034</f>
        <v/>
      </c>
      <c r="AB1034" s="16">
        <f>AB1025*Settings!$C$13*$D1034</f>
        <v/>
      </c>
      <c r="AC1034" s="16">
        <f>AC1025*Settings!$C$13*$D1034</f>
        <v/>
      </c>
      <c r="AD1034" s="47">
        <f>EMISSIONS(AD1025,Settings!$C$13,$D1034)</f>
        <v/>
      </c>
      <c r="AF1034" s="11">
        <f>LOWER(Settings!$C$4)&amp;".mit."&amp;$A1034&amp;IF($C1034="","","."&amp;$C1034&amp;"."&amp;$B1034)&amp;IF(INDEX(Variables!$D$5:$D$105,MATCH($A1034,Variables!$A$5:$A$105,0))="","","."&amp;INDEX(Variables!$D$5:$D$105,MATCH($A1034,Variables!$A$5:$A$105,0)))&amp;"."&amp;AF$5</f>
        <v/>
      </c>
      <c r="AG1034" s="15">
        <f>AG1025*Settings!$C$13*$D1034</f>
        <v/>
      </c>
      <c r="AH1034" s="16">
        <f>AH1025*Settings!$C$13*$D1034</f>
        <v/>
      </c>
      <c r="AI1034" s="16">
        <f>AI1025*Settings!$C$13*$D1034</f>
        <v/>
      </c>
      <c r="AJ1034" s="16">
        <f>AJ1025*Settings!$C$13*$D1034</f>
        <v/>
      </c>
      <c r="AK1034" s="16">
        <f>AK1025*Settings!$C$13*$D1034</f>
        <v/>
      </c>
      <c r="AL1034" s="16">
        <f>AL1025*Settings!$C$13*$D1034</f>
        <v/>
      </c>
      <c r="AM1034" s="16">
        <f>AM1025*Settings!$C$13*$D1034</f>
        <v/>
      </c>
      <c r="AN1034" s="16">
        <f>AN1025*Settings!$C$13*$D1034</f>
        <v/>
      </c>
      <c r="AO1034" s="16">
        <f>AO1025*Settings!$C$13*$D1034</f>
        <v/>
      </c>
      <c r="AP1034" s="16">
        <f>AP1025*Settings!$C$13*$D1034</f>
        <v/>
      </c>
      <c r="AQ1034" s="16">
        <f>AQ1025*Settings!$C$13*$D1034</f>
        <v/>
      </c>
      <c r="AR1034" s="16">
        <f>AR1025*Settings!$C$13*$D1034</f>
        <v/>
      </c>
      <c r="AS1034" s="16">
        <f>AS1025*Settings!$C$13*$D1034</f>
        <v/>
      </c>
      <c r="AT1034" s="16">
        <f>AT1025*Settings!$C$13*$D1034</f>
        <v/>
      </c>
      <c r="AU1034" s="16">
        <f>AU1025*Settings!$C$13*$D1034</f>
        <v/>
      </c>
      <c r="AV1034" s="16">
        <f>AV1025*Settings!$C$13*$D1034</f>
        <v/>
      </c>
      <c r="AW1034" s="16">
        <f>AW1025*Settings!$C$13*$D1034</f>
        <v/>
      </c>
      <c r="AX1034" s="16">
        <f>AX1025*Settings!$C$13*$D1034</f>
        <v/>
      </c>
      <c r="AY1034" s="47">
        <f>EMISSIONS(AY1025,Settings!$C$13,$D1034)</f>
        <v/>
      </c>
    </row>
    <row r="1035" hidden="1" outlineLevel="2">
      <c r="A1035" s="14" t="inlineStr">
        <is>
          <t>co2</t>
        </is>
      </c>
      <c r="B1035" s="14" t="inlineStr">
        <is>
          <t>ker</t>
        </is>
      </c>
      <c r="C1035" s="14" t="inlineStr">
        <is>
          <t>srv</t>
        </is>
      </c>
      <c r="D1035" s="37">
        <f>INDEX(Inputs!$T$5:$T$132,MATCH($B1035&amp;"|"&amp;$C1035,Inputs!$A$5:$A$132,0))</f>
        <v/>
      </c>
      <c r="E1035" s="36" t="n"/>
      <c r="F1035" s="36" t="n"/>
      <c r="G1035" s="36" t="n"/>
      <c r="H1035" s="14">
        <f>INDEX(Variables!$B$5:$B$105,MATCH($A1035,Variables!$A$5:$A$105,0))&amp;IF($C1035="",""," | "&amp;INDEX(Mapping!$B$5:$B$26,MATCH($C1035,Mapping!$A$5:$A$26,0))&amp;" | "&amp;INDEX(Mapping!$B$30:$B$41,MATCH($B1035,Mapping!$A$30:$A$41,0)))</f>
        <v/>
      </c>
      <c r="I1035" s="14">
        <f>INDEX(Variables!$C$5:$C$105,MATCH($A1035,Variables!$A$5:$A$105,0))</f>
        <v/>
      </c>
      <c r="J1035" s="14">
        <f>INDEX(Variables!$E$5:$E$105,MATCH($A1035,Variables!$A$5:$A$105,0))</f>
        <v/>
      </c>
      <c r="K1035" s="11">
        <f>LOWER(Settings!$C$4)&amp;".mit."&amp;$A1035&amp;IF($C1035="","","."&amp;$C1035&amp;"."&amp;$B1035)&amp;IF(INDEX(Variables!$D$5:$D$105,MATCH($A1035,Variables!$A$5:$A$105,0))="","","."&amp;INDEX(Variables!$D$5:$D$105,MATCH($A1035,Variables!$A$5:$A$105,0)))&amp;"."&amp;K$5</f>
        <v/>
      </c>
      <c r="L1035" s="15">
        <f>L1026*Settings!$C$13*$D1035</f>
        <v/>
      </c>
      <c r="M1035" s="16">
        <f>M1026*Settings!$C$13*$D1035</f>
        <v/>
      </c>
      <c r="N1035" s="16">
        <f>N1026*Settings!$C$13*$D1035</f>
        <v/>
      </c>
      <c r="O1035" s="16">
        <f>O1026*Settings!$C$13*$D1035</f>
        <v/>
      </c>
      <c r="P1035" s="16">
        <f>P1026*Settings!$C$13*$D1035</f>
        <v/>
      </c>
      <c r="Q1035" s="16">
        <f>Q1026*Settings!$C$13*$D1035</f>
        <v/>
      </c>
      <c r="R1035" s="16">
        <f>R1026*Settings!$C$13*$D1035</f>
        <v/>
      </c>
      <c r="S1035" s="16">
        <f>S1026*Settings!$C$13*$D1035</f>
        <v/>
      </c>
      <c r="T1035" s="16">
        <f>T1026*Settings!$C$13*$D1035</f>
        <v/>
      </c>
      <c r="U1035" s="16">
        <f>U1026*Settings!$C$13*$D1035</f>
        <v/>
      </c>
      <c r="V1035" s="16">
        <f>V1026*Settings!$C$13*$D1035</f>
        <v/>
      </c>
      <c r="W1035" s="16">
        <f>W1026*Settings!$C$13*$D1035</f>
        <v/>
      </c>
      <c r="X1035" s="16">
        <f>X1026*Settings!$C$13*$D1035</f>
        <v/>
      </c>
      <c r="Y1035" s="16">
        <f>Y1026*Settings!$C$13*$D1035</f>
        <v/>
      </c>
      <c r="Z1035" s="16">
        <f>Z1026*Settings!$C$13*$D1035</f>
        <v/>
      </c>
      <c r="AA1035" s="16">
        <f>AA1026*Settings!$C$13*$D1035</f>
        <v/>
      </c>
      <c r="AB1035" s="16">
        <f>AB1026*Settings!$C$13*$D1035</f>
        <v/>
      </c>
      <c r="AC1035" s="16">
        <f>AC1026*Settings!$C$13*$D1035</f>
        <v/>
      </c>
      <c r="AD1035" s="47">
        <f>EMISSIONS(AD1026,Settings!$C$13,$D1035)</f>
        <v/>
      </c>
      <c r="AF1035" s="11">
        <f>LOWER(Settings!$C$4)&amp;".mit."&amp;$A1035&amp;IF($C1035="","","."&amp;$C1035&amp;"."&amp;$B1035)&amp;IF(INDEX(Variables!$D$5:$D$105,MATCH($A1035,Variables!$A$5:$A$105,0))="","","."&amp;INDEX(Variables!$D$5:$D$105,MATCH($A1035,Variables!$A$5:$A$105,0)))&amp;"."&amp;AF$5</f>
        <v/>
      </c>
      <c r="AG1035" s="15">
        <f>AG1026*Settings!$C$13*$D1035</f>
        <v/>
      </c>
      <c r="AH1035" s="16">
        <f>AH1026*Settings!$C$13*$D1035</f>
        <v/>
      </c>
      <c r="AI1035" s="16">
        <f>AI1026*Settings!$C$13*$D1035</f>
        <v/>
      </c>
      <c r="AJ1035" s="16">
        <f>AJ1026*Settings!$C$13*$D1035</f>
        <v/>
      </c>
      <c r="AK1035" s="16">
        <f>AK1026*Settings!$C$13*$D1035</f>
        <v/>
      </c>
      <c r="AL1035" s="16">
        <f>AL1026*Settings!$C$13*$D1035</f>
        <v/>
      </c>
      <c r="AM1035" s="16">
        <f>AM1026*Settings!$C$13*$D1035</f>
        <v/>
      </c>
      <c r="AN1035" s="16">
        <f>AN1026*Settings!$C$13*$D1035</f>
        <v/>
      </c>
      <c r="AO1035" s="16">
        <f>AO1026*Settings!$C$13*$D1035</f>
        <v/>
      </c>
      <c r="AP1035" s="16">
        <f>AP1026*Settings!$C$13*$D1035</f>
        <v/>
      </c>
      <c r="AQ1035" s="16">
        <f>AQ1026*Settings!$C$13*$D1035</f>
        <v/>
      </c>
      <c r="AR1035" s="16">
        <f>AR1026*Settings!$C$13*$D1035</f>
        <v/>
      </c>
      <c r="AS1035" s="16">
        <f>AS1026*Settings!$C$13*$D1035</f>
        <v/>
      </c>
      <c r="AT1035" s="16">
        <f>AT1026*Settings!$C$13*$D1035</f>
        <v/>
      </c>
      <c r="AU1035" s="16">
        <f>AU1026*Settings!$C$13*$D1035</f>
        <v/>
      </c>
      <c r="AV1035" s="16">
        <f>AV1026*Settings!$C$13*$D1035</f>
        <v/>
      </c>
      <c r="AW1035" s="16">
        <f>AW1026*Settings!$C$13*$D1035</f>
        <v/>
      </c>
      <c r="AX1035" s="16">
        <f>AX1026*Settings!$C$13*$D1035</f>
        <v/>
      </c>
      <c r="AY1035" s="47">
        <f>EMISSIONS(AY1026,Settings!$C$13,$D1035)</f>
        <v/>
      </c>
    </row>
    <row r="1036" hidden="1" outlineLevel="2">
      <c r="A1036" s="14" t="inlineStr">
        <is>
          <t>co2</t>
        </is>
      </c>
      <c r="B1036" s="14" t="inlineStr">
        <is>
          <t>oop</t>
        </is>
      </c>
      <c r="C1036" s="14" t="inlineStr">
        <is>
          <t>srv</t>
        </is>
      </c>
      <c r="D1036" s="37">
        <f>INDEX(Inputs!$T$5:$T$132,MATCH($B1036&amp;"|"&amp;$C1036,Inputs!$A$5:$A$132,0))</f>
        <v/>
      </c>
      <c r="E1036" s="36" t="n"/>
      <c r="F1036" s="36" t="n"/>
      <c r="G1036" s="36" t="n"/>
      <c r="H1036" s="14">
        <f>INDEX(Variables!$B$5:$B$105,MATCH($A1036,Variables!$A$5:$A$105,0))&amp;IF($C1036="",""," | "&amp;INDEX(Mapping!$B$5:$B$26,MATCH($C1036,Mapping!$A$5:$A$26,0))&amp;" | "&amp;INDEX(Mapping!$B$30:$B$41,MATCH($B1036,Mapping!$A$30:$A$41,0)))</f>
        <v/>
      </c>
      <c r="I1036" s="14">
        <f>INDEX(Variables!$C$5:$C$105,MATCH($A1036,Variables!$A$5:$A$105,0))</f>
        <v/>
      </c>
      <c r="J1036" s="14">
        <f>INDEX(Variables!$E$5:$E$105,MATCH($A1036,Variables!$A$5:$A$105,0))</f>
        <v/>
      </c>
      <c r="K1036" s="11">
        <f>LOWER(Settings!$C$4)&amp;".mit."&amp;$A1036&amp;IF($C1036="","","."&amp;$C1036&amp;"."&amp;$B1036)&amp;IF(INDEX(Variables!$D$5:$D$105,MATCH($A1036,Variables!$A$5:$A$105,0))="","","."&amp;INDEX(Variables!$D$5:$D$105,MATCH($A1036,Variables!$A$5:$A$105,0)))&amp;"."&amp;K$5</f>
        <v/>
      </c>
      <c r="L1036" s="15">
        <f>L1027*Settings!$C$13*$D1036</f>
        <v/>
      </c>
      <c r="M1036" s="16">
        <f>M1027*Settings!$C$13*$D1036</f>
        <v/>
      </c>
      <c r="N1036" s="16">
        <f>N1027*Settings!$C$13*$D1036</f>
        <v/>
      </c>
      <c r="O1036" s="16">
        <f>O1027*Settings!$C$13*$D1036</f>
        <v/>
      </c>
      <c r="P1036" s="16">
        <f>P1027*Settings!$C$13*$D1036</f>
        <v/>
      </c>
      <c r="Q1036" s="16">
        <f>Q1027*Settings!$C$13*$D1036</f>
        <v/>
      </c>
      <c r="R1036" s="16">
        <f>R1027*Settings!$C$13*$D1036</f>
        <v/>
      </c>
      <c r="S1036" s="16">
        <f>S1027*Settings!$C$13*$D1036</f>
        <v/>
      </c>
      <c r="T1036" s="16">
        <f>T1027*Settings!$C$13*$D1036</f>
        <v/>
      </c>
      <c r="U1036" s="16">
        <f>U1027*Settings!$C$13*$D1036</f>
        <v/>
      </c>
      <c r="V1036" s="16">
        <f>V1027*Settings!$C$13*$D1036</f>
        <v/>
      </c>
      <c r="W1036" s="16">
        <f>W1027*Settings!$C$13*$D1036</f>
        <v/>
      </c>
      <c r="X1036" s="16">
        <f>X1027*Settings!$C$13*$D1036</f>
        <v/>
      </c>
      <c r="Y1036" s="16">
        <f>Y1027*Settings!$C$13*$D1036</f>
        <v/>
      </c>
      <c r="Z1036" s="16">
        <f>Z1027*Settings!$C$13*$D1036</f>
        <v/>
      </c>
      <c r="AA1036" s="16">
        <f>AA1027*Settings!$C$13*$D1036</f>
        <v/>
      </c>
      <c r="AB1036" s="16">
        <f>AB1027*Settings!$C$13*$D1036</f>
        <v/>
      </c>
      <c r="AC1036" s="16">
        <f>AC1027*Settings!$C$13*$D1036</f>
        <v/>
      </c>
      <c r="AD1036" s="47">
        <f>EMISSIONS(AD1027,Settings!$C$13,$D1036)</f>
        <v/>
      </c>
      <c r="AF1036" s="11">
        <f>LOWER(Settings!$C$4)&amp;".mit."&amp;$A1036&amp;IF($C1036="","","."&amp;$C1036&amp;"."&amp;$B1036)&amp;IF(INDEX(Variables!$D$5:$D$105,MATCH($A1036,Variables!$A$5:$A$105,0))="","","."&amp;INDEX(Variables!$D$5:$D$105,MATCH($A1036,Variables!$A$5:$A$105,0)))&amp;"."&amp;AF$5</f>
        <v/>
      </c>
      <c r="AG1036" s="15">
        <f>AG1027*Settings!$C$13*$D1036</f>
        <v/>
      </c>
      <c r="AH1036" s="16">
        <f>AH1027*Settings!$C$13*$D1036</f>
        <v/>
      </c>
      <c r="AI1036" s="16">
        <f>AI1027*Settings!$C$13*$D1036</f>
        <v/>
      </c>
      <c r="AJ1036" s="16">
        <f>AJ1027*Settings!$C$13*$D1036</f>
        <v/>
      </c>
      <c r="AK1036" s="16">
        <f>AK1027*Settings!$C$13*$D1036</f>
        <v/>
      </c>
      <c r="AL1036" s="16">
        <f>AL1027*Settings!$C$13*$D1036</f>
        <v/>
      </c>
      <c r="AM1036" s="16">
        <f>AM1027*Settings!$C$13*$D1036</f>
        <v/>
      </c>
      <c r="AN1036" s="16">
        <f>AN1027*Settings!$C$13*$D1036</f>
        <v/>
      </c>
      <c r="AO1036" s="16">
        <f>AO1027*Settings!$C$13*$D1036</f>
        <v/>
      </c>
      <c r="AP1036" s="16">
        <f>AP1027*Settings!$C$13*$D1036</f>
        <v/>
      </c>
      <c r="AQ1036" s="16">
        <f>AQ1027*Settings!$C$13*$D1036</f>
        <v/>
      </c>
      <c r="AR1036" s="16">
        <f>AR1027*Settings!$C$13*$D1036</f>
        <v/>
      </c>
      <c r="AS1036" s="16">
        <f>AS1027*Settings!$C$13*$D1036</f>
        <v/>
      </c>
      <c r="AT1036" s="16">
        <f>AT1027*Settings!$C$13*$D1036</f>
        <v/>
      </c>
      <c r="AU1036" s="16">
        <f>AU1027*Settings!$C$13*$D1036</f>
        <v/>
      </c>
      <c r="AV1036" s="16">
        <f>AV1027*Settings!$C$13*$D1036</f>
        <v/>
      </c>
      <c r="AW1036" s="16">
        <f>AW1027*Settings!$C$13*$D1036</f>
        <v/>
      </c>
      <c r="AX1036" s="16">
        <f>AX1027*Settings!$C$13*$D1036</f>
        <v/>
      </c>
      <c r="AY1036" s="47">
        <f>EMISSIONS(AY1027,Settings!$C$13,$D1036)</f>
        <v/>
      </c>
    </row>
    <row r="1037" hidden="1" outlineLevel="2">
      <c r="A1037" s="14" t="inlineStr">
        <is>
          <t>co2</t>
        </is>
      </c>
      <c r="B1037" s="14" t="inlineStr">
        <is>
          <t>bio</t>
        </is>
      </c>
      <c r="C1037" s="14" t="inlineStr">
        <is>
          <t>srv</t>
        </is>
      </c>
      <c r="D1037" s="37">
        <f>INDEX(Inputs!$T$5:$T$132,MATCH($B1037&amp;"|"&amp;$C1037,Inputs!$A$5:$A$132,0))</f>
        <v/>
      </c>
      <c r="E1037" s="36" t="n"/>
      <c r="F1037" s="36" t="n"/>
      <c r="G1037" s="36" t="n"/>
      <c r="H1037" s="14">
        <f>INDEX(Variables!$B$5:$B$105,MATCH($A1037,Variables!$A$5:$A$105,0))&amp;IF($C1037="",""," | "&amp;INDEX(Mapping!$B$5:$B$26,MATCH($C1037,Mapping!$A$5:$A$26,0))&amp;" | "&amp;INDEX(Mapping!$B$30:$B$41,MATCH($B1037,Mapping!$A$30:$A$41,0)))</f>
        <v/>
      </c>
      <c r="I1037" s="14">
        <f>INDEX(Variables!$C$5:$C$105,MATCH($A1037,Variables!$A$5:$A$105,0))</f>
        <v/>
      </c>
      <c r="J1037" s="14">
        <f>INDEX(Variables!$E$5:$E$105,MATCH($A1037,Variables!$A$5:$A$105,0))</f>
        <v/>
      </c>
      <c r="K1037" s="11">
        <f>LOWER(Settings!$C$4)&amp;".mit."&amp;$A1037&amp;IF($C1037="","","."&amp;$C1037&amp;"."&amp;$B1037)&amp;IF(INDEX(Variables!$D$5:$D$105,MATCH($A1037,Variables!$A$5:$A$105,0))="","","."&amp;INDEX(Variables!$D$5:$D$105,MATCH($A1037,Variables!$A$5:$A$105,0)))&amp;"."&amp;K$5</f>
        <v/>
      </c>
      <c r="L1037" s="15">
        <f>L1028*Settings!$C$13*$D1037</f>
        <v/>
      </c>
      <c r="M1037" s="16">
        <f>M1028*Settings!$C$13*$D1037</f>
        <v/>
      </c>
      <c r="N1037" s="16">
        <f>N1028*Settings!$C$13*$D1037</f>
        <v/>
      </c>
      <c r="O1037" s="16">
        <f>O1028*Settings!$C$13*$D1037</f>
        <v/>
      </c>
      <c r="P1037" s="16">
        <f>P1028*Settings!$C$13*$D1037</f>
        <v/>
      </c>
      <c r="Q1037" s="16">
        <f>Q1028*Settings!$C$13*$D1037</f>
        <v/>
      </c>
      <c r="R1037" s="16">
        <f>R1028*Settings!$C$13*$D1037</f>
        <v/>
      </c>
      <c r="S1037" s="16">
        <f>S1028*Settings!$C$13*$D1037</f>
        <v/>
      </c>
      <c r="T1037" s="16">
        <f>T1028*Settings!$C$13*$D1037</f>
        <v/>
      </c>
      <c r="U1037" s="16">
        <f>U1028*Settings!$C$13*$D1037</f>
        <v/>
      </c>
      <c r="V1037" s="16">
        <f>V1028*Settings!$C$13*$D1037</f>
        <v/>
      </c>
      <c r="W1037" s="16">
        <f>W1028*Settings!$C$13*$D1037</f>
        <v/>
      </c>
      <c r="X1037" s="16">
        <f>X1028*Settings!$C$13*$D1037</f>
        <v/>
      </c>
      <c r="Y1037" s="16">
        <f>Y1028*Settings!$C$13*$D1037</f>
        <v/>
      </c>
      <c r="Z1037" s="16">
        <f>Z1028*Settings!$C$13*$D1037</f>
        <v/>
      </c>
      <c r="AA1037" s="16">
        <f>AA1028*Settings!$C$13*$D1037</f>
        <v/>
      </c>
      <c r="AB1037" s="16">
        <f>AB1028*Settings!$C$13*$D1037</f>
        <v/>
      </c>
      <c r="AC1037" s="16">
        <f>AC1028*Settings!$C$13*$D1037</f>
        <v/>
      </c>
      <c r="AD1037" s="47">
        <f>EMISSIONS(AD1028,Settings!$C$13,$D1037)</f>
        <v/>
      </c>
      <c r="AF1037" s="11">
        <f>LOWER(Settings!$C$4)&amp;".mit."&amp;$A1037&amp;IF($C1037="","","."&amp;$C1037&amp;"."&amp;$B1037)&amp;IF(INDEX(Variables!$D$5:$D$105,MATCH($A1037,Variables!$A$5:$A$105,0))="","","."&amp;INDEX(Variables!$D$5:$D$105,MATCH($A1037,Variables!$A$5:$A$105,0)))&amp;"."&amp;AF$5</f>
        <v/>
      </c>
      <c r="AG1037" s="15">
        <f>AG1028*Settings!$C$13*$D1037</f>
        <v/>
      </c>
      <c r="AH1037" s="16">
        <f>AH1028*Settings!$C$13*$D1037</f>
        <v/>
      </c>
      <c r="AI1037" s="16">
        <f>AI1028*Settings!$C$13*$D1037</f>
        <v/>
      </c>
      <c r="AJ1037" s="16">
        <f>AJ1028*Settings!$C$13*$D1037</f>
        <v/>
      </c>
      <c r="AK1037" s="16">
        <f>AK1028*Settings!$C$13*$D1037</f>
        <v/>
      </c>
      <c r="AL1037" s="16">
        <f>AL1028*Settings!$C$13*$D1037</f>
        <v/>
      </c>
      <c r="AM1037" s="16">
        <f>AM1028*Settings!$C$13*$D1037</f>
        <v/>
      </c>
      <c r="AN1037" s="16">
        <f>AN1028*Settings!$C$13*$D1037</f>
        <v/>
      </c>
      <c r="AO1037" s="16">
        <f>AO1028*Settings!$C$13*$D1037</f>
        <v/>
      </c>
      <c r="AP1037" s="16">
        <f>AP1028*Settings!$C$13*$D1037</f>
        <v/>
      </c>
      <c r="AQ1037" s="16">
        <f>AQ1028*Settings!$C$13*$D1037</f>
        <v/>
      </c>
      <c r="AR1037" s="16">
        <f>AR1028*Settings!$C$13*$D1037</f>
        <v/>
      </c>
      <c r="AS1037" s="16">
        <f>AS1028*Settings!$C$13*$D1037</f>
        <v/>
      </c>
      <c r="AT1037" s="16">
        <f>AT1028*Settings!$C$13*$D1037</f>
        <v/>
      </c>
      <c r="AU1037" s="16">
        <f>AU1028*Settings!$C$13*$D1037</f>
        <v/>
      </c>
      <c r="AV1037" s="16">
        <f>AV1028*Settings!$C$13*$D1037</f>
        <v/>
      </c>
      <c r="AW1037" s="16">
        <f>AW1028*Settings!$C$13*$D1037</f>
        <v/>
      </c>
      <c r="AX1037" s="16">
        <f>AX1028*Settings!$C$13*$D1037</f>
        <v/>
      </c>
      <c r="AY1037" s="47">
        <f>EMISSIONS(AY1028,Settings!$C$13,$D1037)</f>
        <v/>
      </c>
    </row>
    <row r="1038" hidden="1" outlineLevel="2"/>
    <row r="1039" hidden="1" outlineLevel="2">
      <c r="A1039" s="14" t="inlineStr">
        <is>
          <t>rtx</t>
        </is>
      </c>
      <c r="B1039" s="14" t="inlineStr">
        <is>
          <t>coa</t>
        </is>
      </c>
      <c r="C1039" s="14" t="inlineStr">
        <is>
          <t>srv</t>
        </is>
      </c>
      <c r="D1039" s="37">
        <f>INDEX(Inputs!$R$5:$R$132,MATCH($B1039&amp;"|"&amp;$C1039,Inputs!$A$5:$A$132,0))</f>
        <v/>
      </c>
      <c r="E1039" s="36" t="n"/>
      <c r="F1039" s="36" t="n"/>
      <c r="G1039" s="36" t="n"/>
      <c r="H1039" s="14">
        <f>INDEX(Variables!$B$5:$B$105,MATCH($A1039,Variables!$A$5:$A$105,0))&amp;IF($C1039="",""," | "&amp;INDEX(Mapping!$B$5:$B$26,MATCH($C1039,Mapping!$A$5:$A$26,0))&amp;" | "&amp;INDEX(Mapping!$B$30:$B$41,MATCH($B1039,Mapping!$A$30:$A$41,0)))</f>
        <v/>
      </c>
      <c r="I1039" s="14">
        <f>INDEX(Variables!$C$5:$C$105,MATCH($A1039,Variables!$A$5:$A$105,0))</f>
        <v/>
      </c>
      <c r="J1039" s="14">
        <f>INDEX(Variables!$E$5:$E$105,MATCH($A1039,Variables!$A$5:$A$105,0))</f>
        <v/>
      </c>
      <c r="K1039" s="11">
        <f>LOWER(Settings!$C$4)&amp;".mit."&amp;$A1039&amp;IF($C1039="","","."&amp;$C1039&amp;"."&amp;$B1039)&amp;IF(INDEX(Variables!$D$5:$D$105,MATCH($A1039,Variables!$A$5:$A$105,0))="","","."&amp;INDEX(Variables!$D$5:$D$105,MATCH($A1039,Variables!$A$5:$A$105,0)))&amp;"."&amp;K$5</f>
        <v/>
      </c>
      <c r="L1039" s="44">
        <f>L1021*Settings!$C$13*(INDEX(L$318:L$329,$D1039)+INDEX(L$305:L$316,$D1039))</f>
        <v/>
      </c>
      <c r="M1039" s="45">
        <f>M1021*Settings!$C$13*(INDEX(M$318:M$329,$D1039)+INDEX(M$305:M$316,$D1039))</f>
        <v/>
      </c>
      <c r="N1039" s="45">
        <f>N1021*Settings!$C$13*(INDEX(N$318:N$329,$D1039)+INDEX(N$305:N$316,$D1039))</f>
        <v/>
      </c>
      <c r="O1039" s="45">
        <f>O1021*Settings!$C$13*(INDEX(O$318:O$329,$D1039)+INDEX(O$305:O$316,$D1039))</f>
        <v/>
      </c>
      <c r="P1039" s="45">
        <f>P1021*Settings!$C$13*(INDEX(P$318:P$329,$D1039)+INDEX(P$305:P$316,$D1039))</f>
        <v/>
      </c>
      <c r="Q1039" s="45">
        <f>Q1021*Settings!$C$13*(INDEX(Q$318:Q$329,$D1039)+INDEX(Q$305:Q$316,$D1039))</f>
        <v/>
      </c>
      <c r="R1039" s="45">
        <f>R1021*Settings!$C$13*(INDEX(R$318:R$329,$D1039)+INDEX(R$305:R$316,$D1039))</f>
        <v/>
      </c>
      <c r="S1039" s="45">
        <f>S1021*Settings!$C$13*(INDEX(S$318:S$329,$D1039)+INDEX(S$305:S$316,$D1039))</f>
        <v/>
      </c>
      <c r="T1039" s="45">
        <f>T1021*Settings!$C$13*(INDEX(T$318:T$329,$D1039)+INDEX(T$305:T$316,$D1039))</f>
        <v/>
      </c>
      <c r="U1039" s="45">
        <f>U1021*Settings!$C$13*(INDEX(U$318:U$329,$D1039)+INDEX(U$305:U$316,$D1039))</f>
        <v/>
      </c>
      <c r="V1039" s="45">
        <f>V1021*Settings!$C$13*(INDEX(V$318:V$329,$D1039)+INDEX(V$305:V$316,$D1039))</f>
        <v/>
      </c>
      <c r="W1039" s="45">
        <f>W1021*Settings!$C$13*(INDEX(W$318:W$329,$D1039)+INDEX(W$305:W$316,$D1039))</f>
        <v/>
      </c>
      <c r="X1039" s="45">
        <f>X1021*Settings!$C$13*(INDEX(X$318:X$329,$D1039)+INDEX(X$305:X$316,$D1039))</f>
        <v/>
      </c>
      <c r="Y1039" s="45">
        <f>Y1021*Settings!$C$13*(INDEX(Y$318:Y$329,$D1039)+INDEX(Y$305:Y$316,$D1039))</f>
        <v/>
      </c>
      <c r="Z1039" s="45">
        <f>Z1021*Settings!$C$13*(INDEX(Z$318:Z$329,$D1039)+INDEX(Z$305:Z$316,$D1039))</f>
        <v/>
      </c>
      <c r="AA1039" s="45">
        <f>AA1021*Settings!$C$13*(INDEX(AA$318:AA$329,$D1039)+INDEX(AA$305:AA$316,$D1039))</f>
        <v/>
      </c>
      <c r="AB1039" s="45">
        <f>AB1021*Settings!$C$13*(INDEX(AB$318:AB$329,$D1039)+INDEX(AB$305:AB$316,$D1039))</f>
        <v/>
      </c>
      <c r="AC1039" s="45">
        <f>AC1021*Settings!$C$13*(INDEX(AC$318:AC$329,$D1039)+INDEX(AC$305:AC$316,$D1039))</f>
        <v/>
      </c>
      <c r="AD1039" s="46">
        <f>REVENUE(AD1021,Settings!$C$13,INDEX(AD$318:AD$329,$D1039)+INDEX(AD$305:AD$316,$D1039))</f>
        <v/>
      </c>
      <c r="AF1039" s="11">
        <f>LOWER(Settings!$C$4)&amp;".mit."&amp;$A1039&amp;IF($C1039="","","."&amp;$C1039&amp;"."&amp;$B1039)&amp;IF(INDEX(Variables!$D$5:$D$105,MATCH($A1039,Variables!$A$5:$A$105,0))="","","."&amp;INDEX(Variables!$D$5:$D$105,MATCH($A1039,Variables!$A$5:$A$105,0)))&amp;"."&amp;AF$5</f>
        <v/>
      </c>
      <c r="AG1039" s="44">
        <f>AG1021*Settings!$C$13*(INDEX(AG$318:AG$329,$D1039)+INDEX(AG$305:AG$316,$D1039))</f>
        <v/>
      </c>
      <c r="AH1039" s="45">
        <f>AH1021*Settings!$C$13*(INDEX(AH$318:AH$329,$D1039)+INDEX(AH$305:AH$316,$D1039))</f>
        <v/>
      </c>
      <c r="AI1039" s="45">
        <f>AI1021*Settings!$C$13*(INDEX(AI$318:AI$329,$D1039)+INDEX(AI$305:AI$316,$D1039))</f>
        <v/>
      </c>
      <c r="AJ1039" s="45">
        <f>AJ1021*Settings!$C$13*(INDEX(AJ$318:AJ$329,$D1039)+INDEX(AJ$305:AJ$316,$D1039))</f>
        <v/>
      </c>
      <c r="AK1039" s="45">
        <f>AK1021*Settings!$C$13*(INDEX(AK$318:AK$329,$D1039)+INDEX(AK$305:AK$316,$D1039))</f>
        <v/>
      </c>
      <c r="AL1039" s="45">
        <f>AL1021*Settings!$C$13*(INDEX(AL$318:AL$329,$D1039)+INDEX(AL$305:AL$316,$D1039))</f>
        <v/>
      </c>
      <c r="AM1039" s="45">
        <f>AM1021*Settings!$C$13*(INDEX(AM$318:AM$329,$D1039)+INDEX(AM$305:AM$316,$D1039))</f>
        <v/>
      </c>
      <c r="AN1039" s="45">
        <f>AN1021*Settings!$C$13*(INDEX(AN$318:AN$329,$D1039)+INDEX(AN$305:AN$316,$D1039))</f>
        <v/>
      </c>
      <c r="AO1039" s="45">
        <f>AO1021*Settings!$C$13*(INDEX(AO$318:AO$329,$D1039)+INDEX(AO$305:AO$316,$D1039))</f>
        <v/>
      </c>
      <c r="AP1039" s="45">
        <f>AP1021*Settings!$C$13*(INDEX(AP$318:AP$329,$D1039)+INDEX(AP$305:AP$316,$D1039))</f>
        <v/>
      </c>
      <c r="AQ1039" s="45">
        <f>AQ1021*Settings!$C$13*(INDEX(AQ$318:AQ$329,$D1039)+INDEX(AQ$305:AQ$316,$D1039))</f>
        <v/>
      </c>
      <c r="AR1039" s="45">
        <f>AR1021*Settings!$C$13*(INDEX(AR$318:AR$329,$D1039)+INDEX(AR$305:AR$316,$D1039))</f>
        <v/>
      </c>
      <c r="AS1039" s="45">
        <f>AS1021*Settings!$C$13*(INDEX(AS$318:AS$329,$D1039)+INDEX(AS$305:AS$316,$D1039))</f>
        <v/>
      </c>
      <c r="AT1039" s="45">
        <f>AT1021*Settings!$C$13*(INDEX(AT$318:AT$329,$D1039)+INDEX(AT$305:AT$316,$D1039))</f>
        <v/>
      </c>
      <c r="AU1039" s="45">
        <f>AU1021*Settings!$C$13*(INDEX(AU$318:AU$329,$D1039)+INDEX(AU$305:AU$316,$D1039))</f>
        <v/>
      </c>
      <c r="AV1039" s="45">
        <f>AV1021*Settings!$C$13*(INDEX(AV$318:AV$329,$D1039)+INDEX(AV$305:AV$316,$D1039))</f>
        <v/>
      </c>
      <c r="AW1039" s="45">
        <f>AW1021*Settings!$C$13*(INDEX(AW$318:AW$329,$D1039)+INDEX(AW$305:AW$316,$D1039))</f>
        <v/>
      </c>
      <c r="AX1039" s="45">
        <f>AX1021*Settings!$C$13*(INDEX(AX$318:AX$329,$D1039)+INDEX(AX$305:AX$316,$D1039))</f>
        <v/>
      </c>
      <c r="AY1039" s="46">
        <f>REVENUE(AY1021,Settings!$C$13,INDEX(AY$318:AY$329,$D1039)+INDEX(AY$305:AY$316,$D1039))</f>
        <v/>
      </c>
    </row>
    <row r="1040" hidden="1" outlineLevel="2">
      <c r="A1040" s="14" t="inlineStr">
        <is>
          <t>rtx</t>
        </is>
      </c>
      <c r="B1040" s="14" t="inlineStr">
        <is>
          <t>nga</t>
        </is>
      </c>
      <c r="C1040" s="14" t="inlineStr">
        <is>
          <t>srv</t>
        </is>
      </c>
      <c r="D1040" s="37">
        <f>INDEX(Inputs!$R$5:$R$132,MATCH($B1040&amp;"|"&amp;$C1040,Inputs!$A$5:$A$132,0))</f>
        <v/>
      </c>
      <c r="E1040" s="36" t="n"/>
      <c r="F1040" s="36" t="n"/>
      <c r="G1040" s="36" t="n"/>
      <c r="H1040" s="14">
        <f>INDEX(Variables!$B$5:$B$105,MATCH($A1040,Variables!$A$5:$A$105,0))&amp;IF($C1040="",""," | "&amp;INDEX(Mapping!$B$5:$B$26,MATCH($C1040,Mapping!$A$5:$A$26,0))&amp;" | "&amp;INDEX(Mapping!$B$30:$B$41,MATCH($B1040,Mapping!$A$30:$A$41,0)))</f>
        <v/>
      </c>
      <c r="I1040" s="14">
        <f>INDEX(Variables!$C$5:$C$105,MATCH($A1040,Variables!$A$5:$A$105,0))</f>
        <v/>
      </c>
      <c r="J1040" s="14">
        <f>INDEX(Variables!$E$5:$E$105,MATCH($A1040,Variables!$A$5:$A$105,0))</f>
        <v/>
      </c>
      <c r="K1040" s="11">
        <f>LOWER(Settings!$C$4)&amp;".mit."&amp;$A1040&amp;IF($C1040="","","."&amp;$C1040&amp;"."&amp;$B1040)&amp;IF(INDEX(Variables!$D$5:$D$105,MATCH($A1040,Variables!$A$5:$A$105,0))="","","."&amp;INDEX(Variables!$D$5:$D$105,MATCH($A1040,Variables!$A$5:$A$105,0)))&amp;"."&amp;K$5</f>
        <v/>
      </c>
      <c r="L1040" s="44">
        <f>L1022*Settings!$C$13*(INDEX(L$318:L$329,$D1040)+INDEX(L$305:L$316,$D1040))</f>
        <v/>
      </c>
      <c r="M1040" s="45">
        <f>M1022*Settings!$C$13*(INDEX(M$318:M$329,$D1040)+INDEX(M$305:M$316,$D1040))</f>
        <v/>
      </c>
      <c r="N1040" s="45">
        <f>N1022*Settings!$C$13*(INDEX(N$318:N$329,$D1040)+INDEX(N$305:N$316,$D1040))</f>
        <v/>
      </c>
      <c r="O1040" s="45">
        <f>O1022*Settings!$C$13*(INDEX(O$318:O$329,$D1040)+INDEX(O$305:O$316,$D1040))</f>
        <v/>
      </c>
      <c r="P1040" s="45">
        <f>P1022*Settings!$C$13*(INDEX(P$318:P$329,$D1040)+INDEX(P$305:P$316,$D1040))</f>
        <v/>
      </c>
      <c r="Q1040" s="45">
        <f>Q1022*Settings!$C$13*(INDEX(Q$318:Q$329,$D1040)+INDEX(Q$305:Q$316,$D1040))</f>
        <v/>
      </c>
      <c r="R1040" s="45">
        <f>R1022*Settings!$C$13*(INDEX(R$318:R$329,$D1040)+INDEX(R$305:R$316,$D1040))</f>
        <v/>
      </c>
      <c r="S1040" s="45">
        <f>S1022*Settings!$C$13*(INDEX(S$318:S$329,$D1040)+INDEX(S$305:S$316,$D1040))</f>
        <v/>
      </c>
      <c r="T1040" s="45">
        <f>T1022*Settings!$C$13*(INDEX(T$318:T$329,$D1040)+INDEX(T$305:T$316,$D1040))</f>
        <v/>
      </c>
      <c r="U1040" s="45">
        <f>U1022*Settings!$C$13*(INDEX(U$318:U$329,$D1040)+INDEX(U$305:U$316,$D1040))</f>
        <v/>
      </c>
      <c r="V1040" s="45">
        <f>V1022*Settings!$C$13*(INDEX(V$318:V$329,$D1040)+INDEX(V$305:V$316,$D1040))</f>
        <v/>
      </c>
      <c r="W1040" s="45">
        <f>W1022*Settings!$C$13*(INDEX(W$318:W$329,$D1040)+INDEX(W$305:W$316,$D1040))</f>
        <v/>
      </c>
      <c r="X1040" s="45">
        <f>X1022*Settings!$C$13*(INDEX(X$318:X$329,$D1040)+INDEX(X$305:X$316,$D1040))</f>
        <v/>
      </c>
      <c r="Y1040" s="45">
        <f>Y1022*Settings!$C$13*(INDEX(Y$318:Y$329,$D1040)+INDEX(Y$305:Y$316,$D1040))</f>
        <v/>
      </c>
      <c r="Z1040" s="45">
        <f>Z1022*Settings!$C$13*(INDEX(Z$318:Z$329,$D1040)+INDEX(Z$305:Z$316,$D1040))</f>
        <v/>
      </c>
      <c r="AA1040" s="45">
        <f>AA1022*Settings!$C$13*(INDEX(AA$318:AA$329,$D1040)+INDEX(AA$305:AA$316,$D1040))</f>
        <v/>
      </c>
      <c r="AB1040" s="45">
        <f>AB1022*Settings!$C$13*(INDEX(AB$318:AB$329,$D1040)+INDEX(AB$305:AB$316,$D1040))</f>
        <v/>
      </c>
      <c r="AC1040" s="45">
        <f>AC1022*Settings!$C$13*(INDEX(AC$318:AC$329,$D1040)+INDEX(AC$305:AC$316,$D1040))</f>
        <v/>
      </c>
      <c r="AD1040" s="46">
        <f>REVENUE(AD1022,Settings!$C$13,INDEX(AD$318:AD$329,$D1040)+INDEX(AD$305:AD$316,$D1040))</f>
        <v/>
      </c>
      <c r="AF1040" s="11">
        <f>LOWER(Settings!$C$4)&amp;".mit."&amp;$A1040&amp;IF($C1040="","","."&amp;$C1040&amp;"."&amp;$B1040)&amp;IF(INDEX(Variables!$D$5:$D$105,MATCH($A1040,Variables!$A$5:$A$105,0))="","","."&amp;INDEX(Variables!$D$5:$D$105,MATCH($A1040,Variables!$A$5:$A$105,0)))&amp;"."&amp;AF$5</f>
        <v/>
      </c>
      <c r="AG1040" s="44">
        <f>AG1022*Settings!$C$13*(INDEX(AG$318:AG$329,$D1040)+INDEX(AG$305:AG$316,$D1040))</f>
        <v/>
      </c>
      <c r="AH1040" s="45">
        <f>AH1022*Settings!$C$13*(INDEX(AH$318:AH$329,$D1040)+INDEX(AH$305:AH$316,$D1040))</f>
        <v/>
      </c>
      <c r="AI1040" s="45">
        <f>AI1022*Settings!$C$13*(INDEX(AI$318:AI$329,$D1040)+INDEX(AI$305:AI$316,$D1040))</f>
        <v/>
      </c>
      <c r="AJ1040" s="45">
        <f>AJ1022*Settings!$C$13*(INDEX(AJ$318:AJ$329,$D1040)+INDEX(AJ$305:AJ$316,$D1040))</f>
        <v/>
      </c>
      <c r="AK1040" s="45">
        <f>AK1022*Settings!$C$13*(INDEX(AK$318:AK$329,$D1040)+INDEX(AK$305:AK$316,$D1040))</f>
        <v/>
      </c>
      <c r="AL1040" s="45">
        <f>AL1022*Settings!$C$13*(INDEX(AL$318:AL$329,$D1040)+INDEX(AL$305:AL$316,$D1040))</f>
        <v/>
      </c>
      <c r="AM1040" s="45">
        <f>AM1022*Settings!$C$13*(INDEX(AM$318:AM$329,$D1040)+INDEX(AM$305:AM$316,$D1040))</f>
        <v/>
      </c>
      <c r="AN1040" s="45">
        <f>AN1022*Settings!$C$13*(INDEX(AN$318:AN$329,$D1040)+INDEX(AN$305:AN$316,$D1040))</f>
        <v/>
      </c>
      <c r="AO1040" s="45">
        <f>AO1022*Settings!$C$13*(INDEX(AO$318:AO$329,$D1040)+INDEX(AO$305:AO$316,$D1040))</f>
        <v/>
      </c>
      <c r="AP1040" s="45">
        <f>AP1022*Settings!$C$13*(INDEX(AP$318:AP$329,$D1040)+INDEX(AP$305:AP$316,$D1040))</f>
        <v/>
      </c>
      <c r="AQ1040" s="45">
        <f>AQ1022*Settings!$C$13*(INDEX(AQ$318:AQ$329,$D1040)+INDEX(AQ$305:AQ$316,$D1040))</f>
        <v/>
      </c>
      <c r="AR1040" s="45">
        <f>AR1022*Settings!$C$13*(INDEX(AR$318:AR$329,$D1040)+INDEX(AR$305:AR$316,$D1040))</f>
        <v/>
      </c>
      <c r="AS1040" s="45">
        <f>AS1022*Settings!$C$13*(INDEX(AS$318:AS$329,$D1040)+INDEX(AS$305:AS$316,$D1040))</f>
        <v/>
      </c>
      <c r="AT1040" s="45">
        <f>AT1022*Settings!$C$13*(INDEX(AT$318:AT$329,$D1040)+INDEX(AT$305:AT$316,$D1040))</f>
        <v/>
      </c>
      <c r="AU1040" s="45">
        <f>AU1022*Settings!$C$13*(INDEX(AU$318:AU$329,$D1040)+INDEX(AU$305:AU$316,$D1040))</f>
        <v/>
      </c>
      <c r="AV1040" s="45">
        <f>AV1022*Settings!$C$13*(INDEX(AV$318:AV$329,$D1040)+INDEX(AV$305:AV$316,$D1040))</f>
        <v/>
      </c>
      <c r="AW1040" s="45">
        <f>AW1022*Settings!$C$13*(INDEX(AW$318:AW$329,$D1040)+INDEX(AW$305:AW$316,$D1040))</f>
        <v/>
      </c>
      <c r="AX1040" s="45">
        <f>AX1022*Settings!$C$13*(INDEX(AX$318:AX$329,$D1040)+INDEX(AX$305:AX$316,$D1040))</f>
        <v/>
      </c>
      <c r="AY1040" s="46">
        <f>REVENUE(AY1022,Settings!$C$13,INDEX(AY$318:AY$329,$D1040)+INDEX(AY$305:AY$316,$D1040))</f>
        <v/>
      </c>
    </row>
    <row r="1041" hidden="1" outlineLevel="2">
      <c r="A1041" s="14" t="inlineStr">
        <is>
          <t>rtx</t>
        </is>
      </c>
      <c r="B1041" s="14" t="inlineStr">
        <is>
          <t>gso</t>
        </is>
      </c>
      <c r="C1041" s="14" t="inlineStr">
        <is>
          <t>srv</t>
        </is>
      </c>
      <c r="D1041" s="37">
        <f>INDEX(Inputs!$R$5:$R$132,MATCH($B1041&amp;"|"&amp;$C1041,Inputs!$A$5:$A$132,0))</f>
        <v/>
      </c>
      <c r="E1041" s="36" t="n"/>
      <c r="F1041" s="36" t="n"/>
      <c r="G1041" s="36" t="n"/>
      <c r="H1041" s="14">
        <f>INDEX(Variables!$B$5:$B$105,MATCH($A1041,Variables!$A$5:$A$105,0))&amp;IF($C1041="",""," | "&amp;INDEX(Mapping!$B$5:$B$26,MATCH($C1041,Mapping!$A$5:$A$26,0))&amp;" | "&amp;INDEX(Mapping!$B$30:$B$41,MATCH($B1041,Mapping!$A$30:$A$41,0)))</f>
        <v/>
      </c>
      <c r="I1041" s="14">
        <f>INDEX(Variables!$C$5:$C$105,MATCH($A1041,Variables!$A$5:$A$105,0))</f>
        <v/>
      </c>
      <c r="J1041" s="14">
        <f>INDEX(Variables!$E$5:$E$105,MATCH($A1041,Variables!$A$5:$A$105,0))</f>
        <v/>
      </c>
      <c r="K1041" s="11">
        <f>LOWER(Settings!$C$4)&amp;".mit."&amp;$A1041&amp;IF($C1041="","","."&amp;$C1041&amp;"."&amp;$B1041)&amp;IF(INDEX(Variables!$D$5:$D$105,MATCH($A1041,Variables!$A$5:$A$105,0))="","","."&amp;INDEX(Variables!$D$5:$D$105,MATCH($A1041,Variables!$A$5:$A$105,0)))&amp;"."&amp;K$5</f>
        <v/>
      </c>
      <c r="L1041" s="44">
        <f>L1023*Settings!$C$13*(INDEX(L$318:L$329,$D1041)+INDEX(L$305:L$316,$D1041))</f>
        <v/>
      </c>
      <c r="M1041" s="45">
        <f>M1023*Settings!$C$13*(INDEX(M$318:M$329,$D1041)+INDEX(M$305:M$316,$D1041))</f>
        <v/>
      </c>
      <c r="N1041" s="45">
        <f>N1023*Settings!$C$13*(INDEX(N$318:N$329,$D1041)+INDEX(N$305:N$316,$D1041))</f>
        <v/>
      </c>
      <c r="O1041" s="45">
        <f>O1023*Settings!$C$13*(INDEX(O$318:O$329,$D1041)+INDEX(O$305:O$316,$D1041))</f>
        <v/>
      </c>
      <c r="P1041" s="45">
        <f>P1023*Settings!$C$13*(INDEX(P$318:P$329,$D1041)+INDEX(P$305:P$316,$D1041))</f>
        <v/>
      </c>
      <c r="Q1041" s="45">
        <f>Q1023*Settings!$C$13*(INDEX(Q$318:Q$329,$D1041)+INDEX(Q$305:Q$316,$D1041))</f>
        <v/>
      </c>
      <c r="R1041" s="45">
        <f>R1023*Settings!$C$13*(INDEX(R$318:R$329,$D1041)+INDEX(R$305:R$316,$D1041))</f>
        <v/>
      </c>
      <c r="S1041" s="45">
        <f>S1023*Settings!$C$13*(INDEX(S$318:S$329,$D1041)+INDEX(S$305:S$316,$D1041))</f>
        <v/>
      </c>
      <c r="T1041" s="45">
        <f>T1023*Settings!$C$13*(INDEX(T$318:T$329,$D1041)+INDEX(T$305:T$316,$D1041))</f>
        <v/>
      </c>
      <c r="U1041" s="45">
        <f>U1023*Settings!$C$13*(INDEX(U$318:U$329,$D1041)+INDEX(U$305:U$316,$D1041))</f>
        <v/>
      </c>
      <c r="V1041" s="45">
        <f>V1023*Settings!$C$13*(INDEX(V$318:V$329,$D1041)+INDEX(V$305:V$316,$D1041))</f>
        <v/>
      </c>
      <c r="W1041" s="45">
        <f>W1023*Settings!$C$13*(INDEX(W$318:W$329,$D1041)+INDEX(W$305:W$316,$D1041))</f>
        <v/>
      </c>
      <c r="X1041" s="45">
        <f>X1023*Settings!$C$13*(INDEX(X$318:X$329,$D1041)+INDEX(X$305:X$316,$D1041))</f>
        <v/>
      </c>
      <c r="Y1041" s="45">
        <f>Y1023*Settings!$C$13*(INDEX(Y$318:Y$329,$D1041)+INDEX(Y$305:Y$316,$D1041))</f>
        <v/>
      </c>
      <c r="Z1041" s="45">
        <f>Z1023*Settings!$C$13*(INDEX(Z$318:Z$329,$D1041)+INDEX(Z$305:Z$316,$D1041))</f>
        <v/>
      </c>
      <c r="AA1041" s="45">
        <f>AA1023*Settings!$C$13*(INDEX(AA$318:AA$329,$D1041)+INDEX(AA$305:AA$316,$D1041))</f>
        <v/>
      </c>
      <c r="AB1041" s="45">
        <f>AB1023*Settings!$C$13*(INDEX(AB$318:AB$329,$D1041)+INDEX(AB$305:AB$316,$D1041))</f>
        <v/>
      </c>
      <c r="AC1041" s="45">
        <f>AC1023*Settings!$C$13*(INDEX(AC$318:AC$329,$D1041)+INDEX(AC$305:AC$316,$D1041))</f>
        <v/>
      </c>
      <c r="AD1041" s="46">
        <f>REVENUE(AD1023,Settings!$C$13,INDEX(AD$318:AD$329,$D1041)+INDEX(AD$305:AD$316,$D1041))</f>
        <v/>
      </c>
      <c r="AF1041" s="11">
        <f>LOWER(Settings!$C$4)&amp;".mit."&amp;$A1041&amp;IF($C1041="","","."&amp;$C1041&amp;"."&amp;$B1041)&amp;IF(INDEX(Variables!$D$5:$D$105,MATCH($A1041,Variables!$A$5:$A$105,0))="","","."&amp;INDEX(Variables!$D$5:$D$105,MATCH($A1041,Variables!$A$5:$A$105,0)))&amp;"."&amp;AF$5</f>
        <v/>
      </c>
      <c r="AG1041" s="44">
        <f>AG1023*Settings!$C$13*(INDEX(AG$318:AG$329,$D1041)+INDEX(AG$305:AG$316,$D1041))</f>
        <v/>
      </c>
      <c r="AH1041" s="45">
        <f>AH1023*Settings!$C$13*(INDEX(AH$318:AH$329,$D1041)+INDEX(AH$305:AH$316,$D1041))</f>
        <v/>
      </c>
      <c r="AI1041" s="45">
        <f>AI1023*Settings!$C$13*(INDEX(AI$318:AI$329,$D1041)+INDEX(AI$305:AI$316,$D1041))</f>
        <v/>
      </c>
      <c r="AJ1041" s="45">
        <f>AJ1023*Settings!$C$13*(INDEX(AJ$318:AJ$329,$D1041)+INDEX(AJ$305:AJ$316,$D1041))</f>
        <v/>
      </c>
      <c r="AK1041" s="45">
        <f>AK1023*Settings!$C$13*(INDEX(AK$318:AK$329,$D1041)+INDEX(AK$305:AK$316,$D1041))</f>
        <v/>
      </c>
      <c r="AL1041" s="45">
        <f>AL1023*Settings!$C$13*(INDEX(AL$318:AL$329,$D1041)+INDEX(AL$305:AL$316,$D1041))</f>
        <v/>
      </c>
      <c r="AM1041" s="45">
        <f>AM1023*Settings!$C$13*(INDEX(AM$318:AM$329,$D1041)+INDEX(AM$305:AM$316,$D1041))</f>
        <v/>
      </c>
      <c r="AN1041" s="45">
        <f>AN1023*Settings!$C$13*(INDEX(AN$318:AN$329,$D1041)+INDEX(AN$305:AN$316,$D1041))</f>
        <v/>
      </c>
      <c r="AO1041" s="45">
        <f>AO1023*Settings!$C$13*(INDEX(AO$318:AO$329,$D1041)+INDEX(AO$305:AO$316,$D1041))</f>
        <v/>
      </c>
      <c r="AP1041" s="45">
        <f>AP1023*Settings!$C$13*(INDEX(AP$318:AP$329,$D1041)+INDEX(AP$305:AP$316,$D1041))</f>
        <v/>
      </c>
      <c r="AQ1041" s="45">
        <f>AQ1023*Settings!$C$13*(INDEX(AQ$318:AQ$329,$D1041)+INDEX(AQ$305:AQ$316,$D1041))</f>
        <v/>
      </c>
      <c r="AR1041" s="45">
        <f>AR1023*Settings!$C$13*(INDEX(AR$318:AR$329,$D1041)+INDEX(AR$305:AR$316,$D1041))</f>
        <v/>
      </c>
      <c r="AS1041" s="45">
        <f>AS1023*Settings!$C$13*(INDEX(AS$318:AS$329,$D1041)+INDEX(AS$305:AS$316,$D1041))</f>
        <v/>
      </c>
      <c r="AT1041" s="45">
        <f>AT1023*Settings!$C$13*(INDEX(AT$318:AT$329,$D1041)+INDEX(AT$305:AT$316,$D1041))</f>
        <v/>
      </c>
      <c r="AU1041" s="45">
        <f>AU1023*Settings!$C$13*(INDEX(AU$318:AU$329,$D1041)+INDEX(AU$305:AU$316,$D1041))</f>
        <v/>
      </c>
      <c r="AV1041" s="45">
        <f>AV1023*Settings!$C$13*(INDEX(AV$318:AV$329,$D1041)+INDEX(AV$305:AV$316,$D1041))</f>
        <v/>
      </c>
      <c r="AW1041" s="45">
        <f>AW1023*Settings!$C$13*(INDEX(AW$318:AW$329,$D1041)+INDEX(AW$305:AW$316,$D1041))</f>
        <v/>
      </c>
      <c r="AX1041" s="45">
        <f>AX1023*Settings!$C$13*(INDEX(AX$318:AX$329,$D1041)+INDEX(AX$305:AX$316,$D1041))</f>
        <v/>
      </c>
      <c r="AY1041" s="46">
        <f>REVENUE(AY1023,Settings!$C$13,INDEX(AY$318:AY$329,$D1041)+INDEX(AY$305:AY$316,$D1041))</f>
        <v/>
      </c>
    </row>
    <row r="1042" hidden="1" outlineLevel="2">
      <c r="A1042" s="14" t="inlineStr">
        <is>
          <t>rtx</t>
        </is>
      </c>
      <c r="B1042" s="14" t="inlineStr">
        <is>
          <t>die</t>
        </is>
      </c>
      <c r="C1042" s="14" t="inlineStr">
        <is>
          <t>srv</t>
        </is>
      </c>
      <c r="D1042" s="37">
        <f>INDEX(Inputs!$R$5:$R$132,MATCH($B1042&amp;"|"&amp;$C1042,Inputs!$A$5:$A$132,0))</f>
        <v/>
      </c>
      <c r="E1042" s="36" t="n"/>
      <c r="F1042" s="36" t="n"/>
      <c r="G1042" s="36" t="n"/>
      <c r="H1042" s="14">
        <f>INDEX(Variables!$B$5:$B$105,MATCH($A1042,Variables!$A$5:$A$105,0))&amp;IF($C1042="",""," | "&amp;INDEX(Mapping!$B$5:$B$26,MATCH($C1042,Mapping!$A$5:$A$26,0))&amp;" | "&amp;INDEX(Mapping!$B$30:$B$41,MATCH($B1042,Mapping!$A$30:$A$41,0)))</f>
        <v/>
      </c>
      <c r="I1042" s="14">
        <f>INDEX(Variables!$C$5:$C$105,MATCH($A1042,Variables!$A$5:$A$105,0))</f>
        <v/>
      </c>
      <c r="J1042" s="14">
        <f>INDEX(Variables!$E$5:$E$105,MATCH($A1042,Variables!$A$5:$A$105,0))</f>
        <v/>
      </c>
      <c r="K1042" s="11">
        <f>LOWER(Settings!$C$4)&amp;".mit."&amp;$A1042&amp;IF($C1042="","","."&amp;$C1042&amp;"."&amp;$B1042)&amp;IF(INDEX(Variables!$D$5:$D$105,MATCH($A1042,Variables!$A$5:$A$105,0))="","","."&amp;INDEX(Variables!$D$5:$D$105,MATCH($A1042,Variables!$A$5:$A$105,0)))&amp;"."&amp;K$5</f>
        <v/>
      </c>
      <c r="L1042" s="44">
        <f>L1024*Settings!$C$13*(INDEX(L$318:L$329,$D1042)+INDEX(L$305:L$316,$D1042))</f>
        <v/>
      </c>
      <c r="M1042" s="45">
        <f>M1024*Settings!$C$13*(INDEX(M$318:M$329,$D1042)+INDEX(M$305:M$316,$D1042))</f>
        <v/>
      </c>
      <c r="N1042" s="45">
        <f>N1024*Settings!$C$13*(INDEX(N$318:N$329,$D1042)+INDEX(N$305:N$316,$D1042))</f>
        <v/>
      </c>
      <c r="O1042" s="45">
        <f>O1024*Settings!$C$13*(INDEX(O$318:O$329,$D1042)+INDEX(O$305:O$316,$D1042))</f>
        <v/>
      </c>
      <c r="P1042" s="45">
        <f>P1024*Settings!$C$13*(INDEX(P$318:P$329,$D1042)+INDEX(P$305:P$316,$D1042))</f>
        <v/>
      </c>
      <c r="Q1042" s="45">
        <f>Q1024*Settings!$C$13*(INDEX(Q$318:Q$329,$D1042)+INDEX(Q$305:Q$316,$D1042))</f>
        <v/>
      </c>
      <c r="R1042" s="45">
        <f>R1024*Settings!$C$13*(INDEX(R$318:R$329,$D1042)+INDEX(R$305:R$316,$D1042))</f>
        <v/>
      </c>
      <c r="S1042" s="45">
        <f>S1024*Settings!$C$13*(INDEX(S$318:S$329,$D1042)+INDEX(S$305:S$316,$D1042))</f>
        <v/>
      </c>
      <c r="T1042" s="45">
        <f>T1024*Settings!$C$13*(INDEX(T$318:T$329,$D1042)+INDEX(T$305:T$316,$D1042))</f>
        <v/>
      </c>
      <c r="U1042" s="45">
        <f>U1024*Settings!$C$13*(INDEX(U$318:U$329,$D1042)+INDEX(U$305:U$316,$D1042))</f>
        <v/>
      </c>
      <c r="V1042" s="45">
        <f>V1024*Settings!$C$13*(INDEX(V$318:V$329,$D1042)+INDEX(V$305:V$316,$D1042))</f>
        <v/>
      </c>
      <c r="W1042" s="45">
        <f>W1024*Settings!$C$13*(INDEX(W$318:W$329,$D1042)+INDEX(W$305:W$316,$D1042))</f>
        <v/>
      </c>
      <c r="X1042" s="45">
        <f>X1024*Settings!$C$13*(INDEX(X$318:X$329,$D1042)+INDEX(X$305:X$316,$D1042))</f>
        <v/>
      </c>
      <c r="Y1042" s="45">
        <f>Y1024*Settings!$C$13*(INDEX(Y$318:Y$329,$D1042)+INDEX(Y$305:Y$316,$D1042))</f>
        <v/>
      </c>
      <c r="Z1042" s="45">
        <f>Z1024*Settings!$C$13*(INDEX(Z$318:Z$329,$D1042)+INDEX(Z$305:Z$316,$D1042))</f>
        <v/>
      </c>
      <c r="AA1042" s="45">
        <f>AA1024*Settings!$C$13*(INDEX(AA$318:AA$329,$D1042)+INDEX(AA$305:AA$316,$D1042))</f>
        <v/>
      </c>
      <c r="AB1042" s="45">
        <f>AB1024*Settings!$C$13*(INDEX(AB$318:AB$329,$D1042)+INDEX(AB$305:AB$316,$D1042))</f>
        <v/>
      </c>
      <c r="AC1042" s="45">
        <f>AC1024*Settings!$C$13*(INDEX(AC$318:AC$329,$D1042)+INDEX(AC$305:AC$316,$D1042))</f>
        <v/>
      </c>
      <c r="AD1042" s="46">
        <f>REVENUE(AD1024,Settings!$C$13,INDEX(AD$318:AD$329,$D1042)+INDEX(AD$305:AD$316,$D1042))</f>
        <v/>
      </c>
      <c r="AF1042" s="11">
        <f>LOWER(Settings!$C$4)&amp;".mit."&amp;$A1042&amp;IF($C1042="","","."&amp;$C1042&amp;"."&amp;$B1042)&amp;IF(INDEX(Variables!$D$5:$D$105,MATCH($A1042,Variables!$A$5:$A$105,0))="","","."&amp;INDEX(Variables!$D$5:$D$105,MATCH($A1042,Variables!$A$5:$A$105,0)))&amp;"."&amp;AF$5</f>
        <v/>
      </c>
      <c r="AG1042" s="44">
        <f>AG1024*Settings!$C$13*(INDEX(AG$318:AG$329,$D1042)+INDEX(AG$305:AG$316,$D1042))</f>
        <v/>
      </c>
      <c r="AH1042" s="45">
        <f>AH1024*Settings!$C$13*(INDEX(AH$318:AH$329,$D1042)+INDEX(AH$305:AH$316,$D1042))</f>
        <v/>
      </c>
      <c r="AI1042" s="45">
        <f>AI1024*Settings!$C$13*(INDEX(AI$318:AI$329,$D1042)+INDEX(AI$305:AI$316,$D1042))</f>
        <v/>
      </c>
      <c r="AJ1042" s="45">
        <f>AJ1024*Settings!$C$13*(INDEX(AJ$318:AJ$329,$D1042)+INDEX(AJ$305:AJ$316,$D1042))</f>
        <v/>
      </c>
      <c r="AK1042" s="45">
        <f>AK1024*Settings!$C$13*(INDEX(AK$318:AK$329,$D1042)+INDEX(AK$305:AK$316,$D1042))</f>
        <v/>
      </c>
      <c r="AL1042" s="45">
        <f>AL1024*Settings!$C$13*(INDEX(AL$318:AL$329,$D1042)+INDEX(AL$305:AL$316,$D1042))</f>
        <v/>
      </c>
      <c r="AM1042" s="45">
        <f>AM1024*Settings!$C$13*(INDEX(AM$318:AM$329,$D1042)+INDEX(AM$305:AM$316,$D1042))</f>
        <v/>
      </c>
      <c r="AN1042" s="45">
        <f>AN1024*Settings!$C$13*(INDEX(AN$318:AN$329,$D1042)+INDEX(AN$305:AN$316,$D1042))</f>
        <v/>
      </c>
      <c r="AO1042" s="45">
        <f>AO1024*Settings!$C$13*(INDEX(AO$318:AO$329,$D1042)+INDEX(AO$305:AO$316,$D1042))</f>
        <v/>
      </c>
      <c r="AP1042" s="45">
        <f>AP1024*Settings!$C$13*(INDEX(AP$318:AP$329,$D1042)+INDEX(AP$305:AP$316,$D1042))</f>
        <v/>
      </c>
      <c r="AQ1042" s="45">
        <f>AQ1024*Settings!$C$13*(INDEX(AQ$318:AQ$329,$D1042)+INDEX(AQ$305:AQ$316,$D1042))</f>
        <v/>
      </c>
      <c r="AR1042" s="45">
        <f>AR1024*Settings!$C$13*(INDEX(AR$318:AR$329,$D1042)+INDEX(AR$305:AR$316,$D1042))</f>
        <v/>
      </c>
      <c r="AS1042" s="45">
        <f>AS1024*Settings!$C$13*(INDEX(AS$318:AS$329,$D1042)+INDEX(AS$305:AS$316,$D1042))</f>
        <v/>
      </c>
      <c r="AT1042" s="45">
        <f>AT1024*Settings!$C$13*(INDEX(AT$318:AT$329,$D1042)+INDEX(AT$305:AT$316,$D1042))</f>
        <v/>
      </c>
      <c r="AU1042" s="45">
        <f>AU1024*Settings!$C$13*(INDEX(AU$318:AU$329,$D1042)+INDEX(AU$305:AU$316,$D1042))</f>
        <v/>
      </c>
      <c r="AV1042" s="45">
        <f>AV1024*Settings!$C$13*(INDEX(AV$318:AV$329,$D1042)+INDEX(AV$305:AV$316,$D1042))</f>
        <v/>
      </c>
      <c r="AW1042" s="45">
        <f>AW1024*Settings!$C$13*(INDEX(AW$318:AW$329,$D1042)+INDEX(AW$305:AW$316,$D1042))</f>
        <v/>
      </c>
      <c r="AX1042" s="45">
        <f>AX1024*Settings!$C$13*(INDEX(AX$318:AX$329,$D1042)+INDEX(AX$305:AX$316,$D1042))</f>
        <v/>
      </c>
      <c r="AY1042" s="46">
        <f>REVENUE(AY1024,Settings!$C$13,INDEX(AY$318:AY$329,$D1042)+INDEX(AY$305:AY$316,$D1042))</f>
        <v/>
      </c>
    </row>
    <row r="1043" hidden="1" outlineLevel="2">
      <c r="A1043" s="14" t="inlineStr">
        <is>
          <t>rtx</t>
        </is>
      </c>
      <c r="B1043" s="14" t="inlineStr">
        <is>
          <t>lpg</t>
        </is>
      </c>
      <c r="C1043" s="14" t="inlineStr">
        <is>
          <t>srv</t>
        </is>
      </c>
      <c r="D1043" s="37">
        <f>INDEX(Inputs!$R$5:$R$132,MATCH($B1043&amp;"|"&amp;$C1043,Inputs!$A$5:$A$132,0))</f>
        <v/>
      </c>
      <c r="E1043" s="36" t="n"/>
      <c r="F1043" s="36" t="n"/>
      <c r="G1043" s="36" t="n"/>
      <c r="H1043" s="14">
        <f>INDEX(Variables!$B$5:$B$105,MATCH($A1043,Variables!$A$5:$A$105,0))&amp;IF($C1043="",""," | "&amp;INDEX(Mapping!$B$5:$B$26,MATCH($C1043,Mapping!$A$5:$A$26,0))&amp;" | "&amp;INDEX(Mapping!$B$30:$B$41,MATCH($B1043,Mapping!$A$30:$A$41,0)))</f>
        <v/>
      </c>
      <c r="I1043" s="14">
        <f>INDEX(Variables!$C$5:$C$105,MATCH($A1043,Variables!$A$5:$A$105,0))</f>
        <v/>
      </c>
      <c r="J1043" s="14">
        <f>INDEX(Variables!$E$5:$E$105,MATCH($A1043,Variables!$A$5:$A$105,0))</f>
        <v/>
      </c>
      <c r="K1043" s="11">
        <f>LOWER(Settings!$C$4)&amp;".mit."&amp;$A1043&amp;IF($C1043="","","."&amp;$C1043&amp;"."&amp;$B1043)&amp;IF(INDEX(Variables!$D$5:$D$105,MATCH($A1043,Variables!$A$5:$A$105,0))="","","."&amp;INDEX(Variables!$D$5:$D$105,MATCH($A1043,Variables!$A$5:$A$105,0)))&amp;"."&amp;K$5</f>
        <v/>
      </c>
      <c r="L1043" s="44">
        <f>L1025*Settings!$C$13*(INDEX(L$318:L$329,$D1043)+INDEX(L$305:L$316,$D1043))</f>
        <v/>
      </c>
      <c r="M1043" s="45">
        <f>M1025*Settings!$C$13*(INDEX(M$318:M$329,$D1043)+INDEX(M$305:M$316,$D1043))</f>
        <v/>
      </c>
      <c r="N1043" s="45">
        <f>N1025*Settings!$C$13*(INDEX(N$318:N$329,$D1043)+INDEX(N$305:N$316,$D1043))</f>
        <v/>
      </c>
      <c r="O1043" s="45">
        <f>O1025*Settings!$C$13*(INDEX(O$318:O$329,$D1043)+INDEX(O$305:O$316,$D1043))</f>
        <v/>
      </c>
      <c r="P1043" s="45">
        <f>P1025*Settings!$C$13*(INDEX(P$318:P$329,$D1043)+INDEX(P$305:P$316,$D1043))</f>
        <v/>
      </c>
      <c r="Q1043" s="45">
        <f>Q1025*Settings!$C$13*(INDEX(Q$318:Q$329,$D1043)+INDEX(Q$305:Q$316,$D1043))</f>
        <v/>
      </c>
      <c r="R1043" s="45">
        <f>R1025*Settings!$C$13*(INDEX(R$318:R$329,$D1043)+INDEX(R$305:R$316,$D1043))</f>
        <v/>
      </c>
      <c r="S1043" s="45">
        <f>S1025*Settings!$C$13*(INDEX(S$318:S$329,$D1043)+INDEX(S$305:S$316,$D1043))</f>
        <v/>
      </c>
      <c r="T1043" s="45">
        <f>T1025*Settings!$C$13*(INDEX(T$318:T$329,$D1043)+INDEX(T$305:T$316,$D1043))</f>
        <v/>
      </c>
      <c r="U1043" s="45">
        <f>U1025*Settings!$C$13*(INDEX(U$318:U$329,$D1043)+INDEX(U$305:U$316,$D1043))</f>
        <v/>
      </c>
      <c r="V1043" s="45">
        <f>V1025*Settings!$C$13*(INDEX(V$318:V$329,$D1043)+INDEX(V$305:V$316,$D1043))</f>
        <v/>
      </c>
      <c r="W1043" s="45">
        <f>W1025*Settings!$C$13*(INDEX(W$318:W$329,$D1043)+INDEX(W$305:W$316,$D1043))</f>
        <v/>
      </c>
      <c r="X1043" s="45">
        <f>X1025*Settings!$C$13*(INDEX(X$318:X$329,$D1043)+INDEX(X$305:X$316,$D1043))</f>
        <v/>
      </c>
      <c r="Y1043" s="45">
        <f>Y1025*Settings!$C$13*(INDEX(Y$318:Y$329,$D1043)+INDEX(Y$305:Y$316,$D1043))</f>
        <v/>
      </c>
      <c r="Z1043" s="45">
        <f>Z1025*Settings!$C$13*(INDEX(Z$318:Z$329,$D1043)+INDEX(Z$305:Z$316,$D1043))</f>
        <v/>
      </c>
      <c r="AA1043" s="45">
        <f>AA1025*Settings!$C$13*(INDEX(AA$318:AA$329,$D1043)+INDEX(AA$305:AA$316,$D1043))</f>
        <v/>
      </c>
      <c r="AB1043" s="45">
        <f>AB1025*Settings!$C$13*(INDEX(AB$318:AB$329,$D1043)+INDEX(AB$305:AB$316,$D1043))</f>
        <v/>
      </c>
      <c r="AC1043" s="45">
        <f>AC1025*Settings!$C$13*(INDEX(AC$318:AC$329,$D1043)+INDEX(AC$305:AC$316,$D1043))</f>
        <v/>
      </c>
      <c r="AD1043" s="46">
        <f>REVENUE(AD1025,Settings!$C$13,INDEX(AD$318:AD$329,$D1043)+INDEX(AD$305:AD$316,$D1043))</f>
        <v/>
      </c>
      <c r="AF1043" s="11">
        <f>LOWER(Settings!$C$4)&amp;".mit."&amp;$A1043&amp;IF($C1043="","","."&amp;$C1043&amp;"."&amp;$B1043)&amp;IF(INDEX(Variables!$D$5:$D$105,MATCH($A1043,Variables!$A$5:$A$105,0))="","","."&amp;INDEX(Variables!$D$5:$D$105,MATCH($A1043,Variables!$A$5:$A$105,0)))&amp;"."&amp;AF$5</f>
        <v/>
      </c>
      <c r="AG1043" s="44">
        <f>AG1025*Settings!$C$13*(INDEX(AG$318:AG$329,$D1043)+INDEX(AG$305:AG$316,$D1043))</f>
        <v/>
      </c>
      <c r="AH1043" s="45">
        <f>AH1025*Settings!$C$13*(INDEX(AH$318:AH$329,$D1043)+INDEX(AH$305:AH$316,$D1043))</f>
        <v/>
      </c>
      <c r="AI1043" s="45">
        <f>AI1025*Settings!$C$13*(INDEX(AI$318:AI$329,$D1043)+INDEX(AI$305:AI$316,$D1043))</f>
        <v/>
      </c>
      <c r="AJ1043" s="45">
        <f>AJ1025*Settings!$C$13*(INDEX(AJ$318:AJ$329,$D1043)+INDEX(AJ$305:AJ$316,$D1043))</f>
        <v/>
      </c>
      <c r="AK1043" s="45">
        <f>AK1025*Settings!$C$13*(INDEX(AK$318:AK$329,$D1043)+INDEX(AK$305:AK$316,$D1043))</f>
        <v/>
      </c>
      <c r="AL1043" s="45">
        <f>AL1025*Settings!$C$13*(INDEX(AL$318:AL$329,$D1043)+INDEX(AL$305:AL$316,$D1043))</f>
        <v/>
      </c>
      <c r="AM1043" s="45">
        <f>AM1025*Settings!$C$13*(INDEX(AM$318:AM$329,$D1043)+INDEX(AM$305:AM$316,$D1043))</f>
        <v/>
      </c>
      <c r="AN1043" s="45">
        <f>AN1025*Settings!$C$13*(INDEX(AN$318:AN$329,$D1043)+INDEX(AN$305:AN$316,$D1043))</f>
        <v/>
      </c>
      <c r="AO1043" s="45">
        <f>AO1025*Settings!$C$13*(INDEX(AO$318:AO$329,$D1043)+INDEX(AO$305:AO$316,$D1043))</f>
        <v/>
      </c>
      <c r="AP1043" s="45">
        <f>AP1025*Settings!$C$13*(INDEX(AP$318:AP$329,$D1043)+INDEX(AP$305:AP$316,$D1043))</f>
        <v/>
      </c>
      <c r="AQ1043" s="45">
        <f>AQ1025*Settings!$C$13*(INDEX(AQ$318:AQ$329,$D1043)+INDEX(AQ$305:AQ$316,$D1043))</f>
        <v/>
      </c>
      <c r="AR1043" s="45">
        <f>AR1025*Settings!$C$13*(INDEX(AR$318:AR$329,$D1043)+INDEX(AR$305:AR$316,$D1043))</f>
        <v/>
      </c>
      <c r="AS1043" s="45">
        <f>AS1025*Settings!$C$13*(INDEX(AS$318:AS$329,$D1043)+INDEX(AS$305:AS$316,$D1043))</f>
        <v/>
      </c>
      <c r="AT1043" s="45">
        <f>AT1025*Settings!$C$13*(INDEX(AT$318:AT$329,$D1043)+INDEX(AT$305:AT$316,$D1043))</f>
        <v/>
      </c>
      <c r="AU1043" s="45">
        <f>AU1025*Settings!$C$13*(INDEX(AU$318:AU$329,$D1043)+INDEX(AU$305:AU$316,$D1043))</f>
        <v/>
      </c>
      <c r="AV1043" s="45">
        <f>AV1025*Settings!$C$13*(INDEX(AV$318:AV$329,$D1043)+INDEX(AV$305:AV$316,$D1043))</f>
        <v/>
      </c>
      <c r="AW1043" s="45">
        <f>AW1025*Settings!$C$13*(INDEX(AW$318:AW$329,$D1043)+INDEX(AW$305:AW$316,$D1043))</f>
        <v/>
      </c>
      <c r="AX1043" s="45">
        <f>AX1025*Settings!$C$13*(INDEX(AX$318:AX$329,$D1043)+INDEX(AX$305:AX$316,$D1043))</f>
        <v/>
      </c>
      <c r="AY1043" s="46">
        <f>REVENUE(AY1025,Settings!$C$13,INDEX(AY$318:AY$329,$D1043)+INDEX(AY$305:AY$316,$D1043))</f>
        <v/>
      </c>
    </row>
    <row r="1044" hidden="1" outlineLevel="2">
      <c r="A1044" s="14" t="inlineStr">
        <is>
          <t>rtx</t>
        </is>
      </c>
      <c r="B1044" s="14" t="inlineStr">
        <is>
          <t>ker</t>
        </is>
      </c>
      <c r="C1044" s="14" t="inlineStr">
        <is>
          <t>srv</t>
        </is>
      </c>
      <c r="D1044" s="37">
        <f>INDEX(Inputs!$R$5:$R$132,MATCH($B1044&amp;"|"&amp;$C1044,Inputs!$A$5:$A$132,0))</f>
        <v/>
      </c>
      <c r="E1044" s="36" t="n"/>
      <c r="F1044" s="36" t="n"/>
      <c r="G1044" s="36" t="n"/>
      <c r="H1044" s="14">
        <f>INDEX(Variables!$B$5:$B$105,MATCH($A1044,Variables!$A$5:$A$105,0))&amp;IF($C1044="",""," | "&amp;INDEX(Mapping!$B$5:$B$26,MATCH($C1044,Mapping!$A$5:$A$26,0))&amp;" | "&amp;INDEX(Mapping!$B$30:$B$41,MATCH($B1044,Mapping!$A$30:$A$41,0)))</f>
        <v/>
      </c>
      <c r="I1044" s="14">
        <f>INDEX(Variables!$C$5:$C$105,MATCH($A1044,Variables!$A$5:$A$105,0))</f>
        <v/>
      </c>
      <c r="J1044" s="14">
        <f>INDEX(Variables!$E$5:$E$105,MATCH($A1044,Variables!$A$5:$A$105,0))</f>
        <v/>
      </c>
      <c r="K1044" s="11">
        <f>LOWER(Settings!$C$4)&amp;".mit."&amp;$A1044&amp;IF($C1044="","","."&amp;$C1044&amp;"."&amp;$B1044)&amp;IF(INDEX(Variables!$D$5:$D$105,MATCH($A1044,Variables!$A$5:$A$105,0))="","","."&amp;INDEX(Variables!$D$5:$D$105,MATCH($A1044,Variables!$A$5:$A$105,0)))&amp;"."&amp;K$5</f>
        <v/>
      </c>
      <c r="L1044" s="44">
        <f>L1026*Settings!$C$13*(INDEX(L$318:L$329,$D1044)+INDEX(L$305:L$316,$D1044))</f>
        <v/>
      </c>
      <c r="M1044" s="45">
        <f>M1026*Settings!$C$13*(INDEX(M$318:M$329,$D1044)+INDEX(M$305:M$316,$D1044))</f>
        <v/>
      </c>
      <c r="N1044" s="45">
        <f>N1026*Settings!$C$13*(INDEX(N$318:N$329,$D1044)+INDEX(N$305:N$316,$D1044))</f>
        <v/>
      </c>
      <c r="O1044" s="45">
        <f>O1026*Settings!$C$13*(INDEX(O$318:O$329,$D1044)+INDEX(O$305:O$316,$D1044))</f>
        <v/>
      </c>
      <c r="P1044" s="45">
        <f>P1026*Settings!$C$13*(INDEX(P$318:P$329,$D1044)+INDEX(P$305:P$316,$D1044))</f>
        <v/>
      </c>
      <c r="Q1044" s="45">
        <f>Q1026*Settings!$C$13*(INDEX(Q$318:Q$329,$D1044)+INDEX(Q$305:Q$316,$D1044))</f>
        <v/>
      </c>
      <c r="R1044" s="45">
        <f>R1026*Settings!$C$13*(INDEX(R$318:R$329,$D1044)+INDEX(R$305:R$316,$D1044))</f>
        <v/>
      </c>
      <c r="S1044" s="45">
        <f>S1026*Settings!$C$13*(INDEX(S$318:S$329,$D1044)+INDEX(S$305:S$316,$D1044))</f>
        <v/>
      </c>
      <c r="T1044" s="45">
        <f>T1026*Settings!$C$13*(INDEX(T$318:T$329,$D1044)+INDEX(T$305:T$316,$D1044))</f>
        <v/>
      </c>
      <c r="U1044" s="45">
        <f>U1026*Settings!$C$13*(INDEX(U$318:U$329,$D1044)+INDEX(U$305:U$316,$D1044))</f>
        <v/>
      </c>
      <c r="V1044" s="45">
        <f>V1026*Settings!$C$13*(INDEX(V$318:V$329,$D1044)+INDEX(V$305:V$316,$D1044))</f>
        <v/>
      </c>
      <c r="W1044" s="45">
        <f>W1026*Settings!$C$13*(INDEX(W$318:W$329,$D1044)+INDEX(W$305:W$316,$D1044))</f>
        <v/>
      </c>
      <c r="X1044" s="45">
        <f>X1026*Settings!$C$13*(INDEX(X$318:X$329,$D1044)+INDEX(X$305:X$316,$D1044))</f>
        <v/>
      </c>
      <c r="Y1044" s="45">
        <f>Y1026*Settings!$C$13*(INDEX(Y$318:Y$329,$D1044)+INDEX(Y$305:Y$316,$D1044))</f>
        <v/>
      </c>
      <c r="Z1044" s="45">
        <f>Z1026*Settings!$C$13*(INDEX(Z$318:Z$329,$D1044)+INDEX(Z$305:Z$316,$D1044))</f>
        <v/>
      </c>
      <c r="AA1044" s="45">
        <f>AA1026*Settings!$C$13*(INDEX(AA$318:AA$329,$D1044)+INDEX(AA$305:AA$316,$D1044))</f>
        <v/>
      </c>
      <c r="AB1044" s="45">
        <f>AB1026*Settings!$C$13*(INDEX(AB$318:AB$329,$D1044)+INDEX(AB$305:AB$316,$D1044))</f>
        <v/>
      </c>
      <c r="AC1044" s="45">
        <f>AC1026*Settings!$C$13*(INDEX(AC$318:AC$329,$D1044)+INDEX(AC$305:AC$316,$D1044))</f>
        <v/>
      </c>
      <c r="AD1044" s="46">
        <f>REVENUE(AD1026,Settings!$C$13,INDEX(AD$318:AD$329,$D1044)+INDEX(AD$305:AD$316,$D1044))</f>
        <v/>
      </c>
      <c r="AF1044" s="11">
        <f>LOWER(Settings!$C$4)&amp;".mit."&amp;$A1044&amp;IF($C1044="","","."&amp;$C1044&amp;"."&amp;$B1044)&amp;IF(INDEX(Variables!$D$5:$D$105,MATCH($A1044,Variables!$A$5:$A$105,0))="","","."&amp;INDEX(Variables!$D$5:$D$105,MATCH($A1044,Variables!$A$5:$A$105,0)))&amp;"."&amp;AF$5</f>
        <v/>
      </c>
      <c r="AG1044" s="44">
        <f>AG1026*Settings!$C$13*(INDEX(AG$318:AG$329,$D1044)+INDEX(AG$305:AG$316,$D1044))</f>
        <v/>
      </c>
      <c r="AH1044" s="45">
        <f>AH1026*Settings!$C$13*(INDEX(AH$318:AH$329,$D1044)+INDEX(AH$305:AH$316,$D1044))</f>
        <v/>
      </c>
      <c r="AI1044" s="45">
        <f>AI1026*Settings!$C$13*(INDEX(AI$318:AI$329,$D1044)+INDEX(AI$305:AI$316,$D1044))</f>
        <v/>
      </c>
      <c r="AJ1044" s="45">
        <f>AJ1026*Settings!$C$13*(INDEX(AJ$318:AJ$329,$D1044)+INDEX(AJ$305:AJ$316,$D1044))</f>
        <v/>
      </c>
      <c r="AK1044" s="45">
        <f>AK1026*Settings!$C$13*(INDEX(AK$318:AK$329,$D1044)+INDEX(AK$305:AK$316,$D1044))</f>
        <v/>
      </c>
      <c r="AL1044" s="45">
        <f>AL1026*Settings!$C$13*(INDEX(AL$318:AL$329,$D1044)+INDEX(AL$305:AL$316,$D1044))</f>
        <v/>
      </c>
      <c r="AM1044" s="45">
        <f>AM1026*Settings!$C$13*(INDEX(AM$318:AM$329,$D1044)+INDEX(AM$305:AM$316,$D1044))</f>
        <v/>
      </c>
      <c r="AN1044" s="45">
        <f>AN1026*Settings!$C$13*(INDEX(AN$318:AN$329,$D1044)+INDEX(AN$305:AN$316,$D1044))</f>
        <v/>
      </c>
      <c r="AO1044" s="45">
        <f>AO1026*Settings!$C$13*(INDEX(AO$318:AO$329,$D1044)+INDEX(AO$305:AO$316,$D1044))</f>
        <v/>
      </c>
      <c r="AP1044" s="45">
        <f>AP1026*Settings!$C$13*(INDEX(AP$318:AP$329,$D1044)+INDEX(AP$305:AP$316,$D1044))</f>
        <v/>
      </c>
      <c r="AQ1044" s="45">
        <f>AQ1026*Settings!$C$13*(INDEX(AQ$318:AQ$329,$D1044)+INDEX(AQ$305:AQ$316,$D1044))</f>
        <v/>
      </c>
      <c r="AR1044" s="45">
        <f>AR1026*Settings!$C$13*(INDEX(AR$318:AR$329,$D1044)+INDEX(AR$305:AR$316,$D1044))</f>
        <v/>
      </c>
      <c r="AS1044" s="45">
        <f>AS1026*Settings!$C$13*(INDEX(AS$318:AS$329,$D1044)+INDEX(AS$305:AS$316,$D1044))</f>
        <v/>
      </c>
      <c r="AT1044" s="45">
        <f>AT1026*Settings!$C$13*(INDEX(AT$318:AT$329,$D1044)+INDEX(AT$305:AT$316,$D1044))</f>
        <v/>
      </c>
      <c r="AU1044" s="45">
        <f>AU1026*Settings!$C$13*(INDEX(AU$318:AU$329,$D1044)+INDEX(AU$305:AU$316,$D1044))</f>
        <v/>
      </c>
      <c r="AV1044" s="45">
        <f>AV1026*Settings!$C$13*(INDEX(AV$318:AV$329,$D1044)+INDEX(AV$305:AV$316,$D1044))</f>
        <v/>
      </c>
      <c r="AW1044" s="45">
        <f>AW1026*Settings!$C$13*(INDEX(AW$318:AW$329,$D1044)+INDEX(AW$305:AW$316,$D1044))</f>
        <v/>
      </c>
      <c r="AX1044" s="45">
        <f>AX1026*Settings!$C$13*(INDEX(AX$318:AX$329,$D1044)+INDEX(AX$305:AX$316,$D1044))</f>
        <v/>
      </c>
      <c r="AY1044" s="46">
        <f>REVENUE(AY1026,Settings!$C$13,INDEX(AY$318:AY$329,$D1044)+INDEX(AY$305:AY$316,$D1044))</f>
        <v/>
      </c>
    </row>
    <row r="1045" hidden="1" outlineLevel="2">
      <c r="A1045" s="14" t="inlineStr">
        <is>
          <t>rtx</t>
        </is>
      </c>
      <c r="B1045" s="14" t="inlineStr">
        <is>
          <t>oop</t>
        </is>
      </c>
      <c r="C1045" s="14" t="inlineStr">
        <is>
          <t>srv</t>
        </is>
      </c>
      <c r="D1045" s="37">
        <f>INDEX(Inputs!$R$5:$R$132,MATCH($B1045&amp;"|"&amp;$C1045,Inputs!$A$5:$A$132,0))</f>
        <v/>
      </c>
      <c r="E1045" s="36" t="n"/>
      <c r="F1045" s="36" t="n"/>
      <c r="G1045" s="36" t="n"/>
      <c r="H1045" s="14">
        <f>INDEX(Variables!$B$5:$B$105,MATCH($A1045,Variables!$A$5:$A$105,0))&amp;IF($C1045="",""," | "&amp;INDEX(Mapping!$B$5:$B$26,MATCH($C1045,Mapping!$A$5:$A$26,0))&amp;" | "&amp;INDEX(Mapping!$B$30:$B$41,MATCH($B1045,Mapping!$A$30:$A$41,0)))</f>
        <v/>
      </c>
      <c r="I1045" s="14">
        <f>INDEX(Variables!$C$5:$C$105,MATCH($A1045,Variables!$A$5:$A$105,0))</f>
        <v/>
      </c>
      <c r="J1045" s="14">
        <f>INDEX(Variables!$E$5:$E$105,MATCH($A1045,Variables!$A$5:$A$105,0))</f>
        <v/>
      </c>
      <c r="K1045" s="11">
        <f>LOWER(Settings!$C$4)&amp;".mit."&amp;$A1045&amp;IF($C1045="","","."&amp;$C1045&amp;"."&amp;$B1045)&amp;IF(INDEX(Variables!$D$5:$D$105,MATCH($A1045,Variables!$A$5:$A$105,0))="","","."&amp;INDEX(Variables!$D$5:$D$105,MATCH($A1045,Variables!$A$5:$A$105,0)))&amp;"."&amp;K$5</f>
        <v/>
      </c>
      <c r="L1045" s="44">
        <f>L1027*Settings!$C$13*(INDEX(L$318:L$329,$D1045)+INDEX(L$305:L$316,$D1045))</f>
        <v/>
      </c>
      <c r="M1045" s="45">
        <f>M1027*Settings!$C$13*(INDEX(M$318:M$329,$D1045)+INDEX(M$305:M$316,$D1045))</f>
        <v/>
      </c>
      <c r="N1045" s="45">
        <f>N1027*Settings!$C$13*(INDEX(N$318:N$329,$D1045)+INDEX(N$305:N$316,$D1045))</f>
        <v/>
      </c>
      <c r="O1045" s="45">
        <f>O1027*Settings!$C$13*(INDEX(O$318:O$329,$D1045)+INDEX(O$305:O$316,$D1045))</f>
        <v/>
      </c>
      <c r="P1045" s="45">
        <f>P1027*Settings!$C$13*(INDEX(P$318:P$329,$D1045)+INDEX(P$305:P$316,$D1045))</f>
        <v/>
      </c>
      <c r="Q1045" s="45">
        <f>Q1027*Settings!$C$13*(INDEX(Q$318:Q$329,$D1045)+INDEX(Q$305:Q$316,$D1045))</f>
        <v/>
      </c>
      <c r="R1045" s="45">
        <f>R1027*Settings!$C$13*(INDEX(R$318:R$329,$D1045)+INDEX(R$305:R$316,$D1045))</f>
        <v/>
      </c>
      <c r="S1045" s="45">
        <f>S1027*Settings!$C$13*(INDEX(S$318:S$329,$D1045)+INDEX(S$305:S$316,$D1045))</f>
        <v/>
      </c>
      <c r="T1045" s="45">
        <f>T1027*Settings!$C$13*(INDEX(T$318:T$329,$D1045)+INDEX(T$305:T$316,$D1045))</f>
        <v/>
      </c>
      <c r="U1045" s="45">
        <f>U1027*Settings!$C$13*(INDEX(U$318:U$329,$D1045)+INDEX(U$305:U$316,$D1045))</f>
        <v/>
      </c>
      <c r="V1045" s="45">
        <f>V1027*Settings!$C$13*(INDEX(V$318:V$329,$D1045)+INDEX(V$305:V$316,$D1045))</f>
        <v/>
      </c>
      <c r="W1045" s="45">
        <f>W1027*Settings!$C$13*(INDEX(W$318:W$329,$D1045)+INDEX(W$305:W$316,$D1045))</f>
        <v/>
      </c>
      <c r="X1045" s="45">
        <f>X1027*Settings!$C$13*(INDEX(X$318:X$329,$D1045)+INDEX(X$305:X$316,$D1045))</f>
        <v/>
      </c>
      <c r="Y1045" s="45">
        <f>Y1027*Settings!$C$13*(INDEX(Y$318:Y$329,$D1045)+INDEX(Y$305:Y$316,$D1045))</f>
        <v/>
      </c>
      <c r="Z1045" s="45">
        <f>Z1027*Settings!$C$13*(INDEX(Z$318:Z$329,$D1045)+INDEX(Z$305:Z$316,$D1045))</f>
        <v/>
      </c>
      <c r="AA1045" s="45">
        <f>AA1027*Settings!$C$13*(INDEX(AA$318:AA$329,$D1045)+INDEX(AA$305:AA$316,$D1045))</f>
        <v/>
      </c>
      <c r="AB1045" s="45">
        <f>AB1027*Settings!$C$13*(INDEX(AB$318:AB$329,$D1045)+INDEX(AB$305:AB$316,$D1045))</f>
        <v/>
      </c>
      <c r="AC1045" s="45">
        <f>AC1027*Settings!$C$13*(INDEX(AC$318:AC$329,$D1045)+INDEX(AC$305:AC$316,$D1045))</f>
        <v/>
      </c>
      <c r="AD1045" s="46">
        <f>REVENUE(AD1027,Settings!$C$13,INDEX(AD$318:AD$329,$D1045)+INDEX(AD$305:AD$316,$D1045))</f>
        <v/>
      </c>
      <c r="AF1045" s="11">
        <f>LOWER(Settings!$C$4)&amp;".mit."&amp;$A1045&amp;IF($C1045="","","."&amp;$C1045&amp;"."&amp;$B1045)&amp;IF(INDEX(Variables!$D$5:$D$105,MATCH($A1045,Variables!$A$5:$A$105,0))="","","."&amp;INDEX(Variables!$D$5:$D$105,MATCH($A1045,Variables!$A$5:$A$105,0)))&amp;"."&amp;AF$5</f>
        <v/>
      </c>
      <c r="AG1045" s="44">
        <f>AG1027*Settings!$C$13*(INDEX(AG$318:AG$329,$D1045)+INDEX(AG$305:AG$316,$D1045))</f>
        <v/>
      </c>
      <c r="AH1045" s="45">
        <f>AH1027*Settings!$C$13*(INDEX(AH$318:AH$329,$D1045)+INDEX(AH$305:AH$316,$D1045))</f>
        <v/>
      </c>
      <c r="AI1045" s="45">
        <f>AI1027*Settings!$C$13*(INDEX(AI$318:AI$329,$D1045)+INDEX(AI$305:AI$316,$D1045))</f>
        <v/>
      </c>
      <c r="AJ1045" s="45">
        <f>AJ1027*Settings!$C$13*(INDEX(AJ$318:AJ$329,$D1045)+INDEX(AJ$305:AJ$316,$D1045))</f>
        <v/>
      </c>
      <c r="AK1045" s="45">
        <f>AK1027*Settings!$C$13*(INDEX(AK$318:AK$329,$D1045)+INDEX(AK$305:AK$316,$D1045))</f>
        <v/>
      </c>
      <c r="AL1045" s="45">
        <f>AL1027*Settings!$C$13*(INDEX(AL$318:AL$329,$D1045)+INDEX(AL$305:AL$316,$D1045))</f>
        <v/>
      </c>
      <c r="AM1045" s="45">
        <f>AM1027*Settings!$C$13*(INDEX(AM$318:AM$329,$D1045)+INDEX(AM$305:AM$316,$D1045))</f>
        <v/>
      </c>
      <c r="AN1045" s="45">
        <f>AN1027*Settings!$C$13*(INDEX(AN$318:AN$329,$D1045)+INDEX(AN$305:AN$316,$D1045))</f>
        <v/>
      </c>
      <c r="AO1045" s="45">
        <f>AO1027*Settings!$C$13*(INDEX(AO$318:AO$329,$D1045)+INDEX(AO$305:AO$316,$D1045))</f>
        <v/>
      </c>
      <c r="AP1045" s="45">
        <f>AP1027*Settings!$C$13*(INDEX(AP$318:AP$329,$D1045)+INDEX(AP$305:AP$316,$D1045))</f>
        <v/>
      </c>
      <c r="AQ1045" s="45">
        <f>AQ1027*Settings!$C$13*(INDEX(AQ$318:AQ$329,$D1045)+INDEX(AQ$305:AQ$316,$D1045))</f>
        <v/>
      </c>
      <c r="AR1045" s="45">
        <f>AR1027*Settings!$C$13*(INDEX(AR$318:AR$329,$D1045)+INDEX(AR$305:AR$316,$D1045))</f>
        <v/>
      </c>
      <c r="AS1045" s="45">
        <f>AS1027*Settings!$C$13*(INDEX(AS$318:AS$329,$D1045)+INDEX(AS$305:AS$316,$D1045))</f>
        <v/>
      </c>
      <c r="AT1045" s="45">
        <f>AT1027*Settings!$C$13*(INDEX(AT$318:AT$329,$D1045)+INDEX(AT$305:AT$316,$D1045))</f>
        <v/>
      </c>
      <c r="AU1045" s="45">
        <f>AU1027*Settings!$C$13*(INDEX(AU$318:AU$329,$D1045)+INDEX(AU$305:AU$316,$D1045))</f>
        <v/>
      </c>
      <c r="AV1045" s="45">
        <f>AV1027*Settings!$C$13*(INDEX(AV$318:AV$329,$D1045)+INDEX(AV$305:AV$316,$D1045))</f>
        <v/>
      </c>
      <c r="AW1045" s="45">
        <f>AW1027*Settings!$C$13*(INDEX(AW$318:AW$329,$D1045)+INDEX(AW$305:AW$316,$D1045))</f>
        <v/>
      </c>
      <c r="AX1045" s="45">
        <f>AX1027*Settings!$C$13*(INDEX(AX$318:AX$329,$D1045)+INDEX(AX$305:AX$316,$D1045))</f>
        <v/>
      </c>
      <c r="AY1045" s="46">
        <f>REVENUE(AY1027,Settings!$C$13,INDEX(AY$318:AY$329,$D1045)+INDEX(AY$305:AY$316,$D1045))</f>
        <v/>
      </c>
    </row>
    <row r="1046" hidden="1" outlineLevel="2">
      <c r="A1046" s="14" t="inlineStr">
        <is>
          <t>rtx</t>
        </is>
      </c>
      <c r="B1046" s="14" t="inlineStr">
        <is>
          <t>bio</t>
        </is>
      </c>
      <c r="C1046" s="14" t="inlineStr">
        <is>
          <t>srv</t>
        </is>
      </c>
      <c r="D1046" s="37">
        <f>INDEX(Inputs!$R$5:$R$132,MATCH($B1046&amp;"|"&amp;$C1046,Inputs!$A$5:$A$132,0))</f>
        <v/>
      </c>
      <c r="E1046" s="36" t="n"/>
      <c r="F1046" s="36" t="n"/>
      <c r="G1046" s="36" t="n"/>
      <c r="H1046" s="14">
        <f>INDEX(Variables!$B$5:$B$105,MATCH($A1046,Variables!$A$5:$A$105,0))&amp;IF($C1046="",""," | "&amp;INDEX(Mapping!$B$5:$B$26,MATCH($C1046,Mapping!$A$5:$A$26,0))&amp;" | "&amp;INDEX(Mapping!$B$30:$B$41,MATCH($B1046,Mapping!$A$30:$A$41,0)))</f>
        <v/>
      </c>
      <c r="I1046" s="14">
        <f>INDEX(Variables!$C$5:$C$105,MATCH($A1046,Variables!$A$5:$A$105,0))</f>
        <v/>
      </c>
      <c r="J1046" s="14">
        <f>INDEX(Variables!$E$5:$E$105,MATCH($A1046,Variables!$A$5:$A$105,0))</f>
        <v/>
      </c>
      <c r="K1046" s="11">
        <f>LOWER(Settings!$C$4)&amp;".mit."&amp;$A1046&amp;IF($C1046="","","."&amp;$C1046&amp;"."&amp;$B1046)&amp;IF(INDEX(Variables!$D$5:$D$105,MATCH($A1046,Variables!$A$5:$A$105,0))="","","."&amp;INDEX(Variables!$D$5:$D$105,MATCH($A1046,Variables!$A$5:$A$105,0)))&amp;"."&amp;K$5</f>
        <v/>
      </c>
      <c r="L1046" s="44">
        <f>L1028*Settings!$C$13*(INDEX(L$318:L$329,$D1046)+INDEX(L$305:L$316,$D1046))</f>
        <v/>
      </c>
      <c r="M1046" s="45">
        <f>M1028*Settings!$C$13*(INDEX(M$318:M$329,$D1046)+INDEX(M$305:M$316,$D1046))</f>
        <v/>
      </c>
      <c r="N1046" s="45">
        <f>N1028*Settings!$C$13*(INDEX(N$318:N$329,$D1046)+INDEX(N$305:N$316,$D1046))</f>
        <v/>
      </c>
      <c r="O1046" s="45">
        <f>O1028*Settings!$C$13*(INDEX(O$318:O$329,$D1046)+INDEX(O$305:O$316,$D1046))</f>
        <v/>
      </c>
      <c r="P1046" s="45">
        <f>P1028*Settings!$C$13*(INDEX(P$318:P$329,$D1046)+INDEX(P$305:P$316,$D1046))</f>
        <v/>
      </c>
      <c r="Q1046" s="45">
        <f>Q1028*Settings!$C$13*(INDEX(Q$318:Q$329,$D1046)+INDEX(Q$305:Q$316,$D1046))</f>
        <v/>
      </c>
      <c r="R1046" s="45">
        <f>R1028*Settings!$C$13*(INDEX(R$318:R$329,$D1046)+INDEX(R$305:R$316,$D1046))</f>
        <v/>
      </c>
      <c r="S1046" s="45">
        <f>S1028*Settings!$C$13*(INDEX(S$318:S$329,$D1046)+INDEX(S$305:S$316,$D1046))</f>
        <v/>
      </c>
      <c r="T1046" s="45">
        <f>T1028*Settings!$C$13*(INDEX(T$318:T$329,$D1046)+INDEX(T$305:T$316,$D1046))</f>
        <v/>
      </c>
      <c r="U1046" s="45">
        <f>U1028*Settings!$C$13*(INDEX(U$318:U$329,$D1046)+INDEX(U$305:U$316,$D1046))</f>
        <v/>
      </c>
      <c r="V1046" s="45">
        <f>V1028*Settings!$C$13*(INDEX(V$318:V$329,$D1046)+INDEX(V$305:V$316,$D1046))</f>
        <v/>
      </c>
      <c r="W1046" s="45">
        <f>W1028*Settings!$C$13*(INDEX(W$318:W$329,$D1046)+INDEX(W$305:W$316,$D1046))</f>
        <v/>
      </c>
      <c r="X1046" s="45">
        <f>X1028*Settings!$C$13*(INDEX(X$318:X$329,$D1046)+INDEX(X$305:X$316,$D1046))</f>
        <v/>
      </c>
      <c r="Y1046" s="45">
        <f>Y1028*Settings!$C$13*(INDEX(Y$318:Y$329,$D1046)+INDEX(Y$305:Y$316,$D1046))</f>
        <v/>
      </c>
      <c r="Z1046" s="45">
        <f>Z1028*Settings!$C$13*(INDEX(Z$318:Z$329,$D1046)+INDEX(Z$305:Z$316,$D1046))</f>
        <v/>
      </c>
      <c r="AA1046" s="45">
        <f>AA1028*Settings!$C$13*(INDEX(AA$318:AA$329,$D1046)+INDEX(AA$305:AA$316,$D1046))</f>
        <v/>
      </c>
      <c r="AB1046" s="45">
        <f>AB1028*Settings!$C$13*(INDEX(AB$318:AB$329,$D1046)+INDEX(AB$305:AB$316,$D1046))</f>
        <v/>
      </c>
      <c r="AC1046" s="45">
        <f>AC1028*Settings!$C$13*(INDEX(AC$318:AC$329,$D1046)+INDEX(AC$305:AC$316,$D1046))</f>
        <v/>
      </c>
      <c r="AD1046" s="46">
        <f>REVENUE(AD1028,Settings!$C$13,INDEX(AD$318:AD$329,$D1046)+INDEX(AD$305:AD$316,$D1046))</f>
        <v/>
      </c>
      <c r="AF1046" s="11">
        <f>LOWER(Settings!$C$4)&amp;".mit."&amp;$A1046&amp;IF($C1046="","","."&amp;$C1046&amp;"."&amp;$B1046)&amp;IF(INDEX(Variables!$D$5:$D$105,MATCH($A1046,Variables!$A$5:$A$105,0))="","","."&amp;INDEX(Variables!$D$5:$D$105,MATCH($A1046,Variables!$A$5:$A$105,0)))&amp;"."&amp;AF$5</f>
        <v/>
      </c>
      <c r="AG1046" s="44">
        <f>AG1028*Settings!$C$13*(INDEX(AG$318:AG$329,$D1046)+INDEX(AG$305:AG$316,$D1046))</f>
        <v/>
      </c>
      <c r="AH1046" s="45">
        <f>AH1028*Settings!$C$13*(INDEX(AH$318:AH$329,$D1046)+INDEX(AH$305:AH$316,$D1046))</f>
        <v/>
      </c>
      <c r="AI1046" s="45">
        <f>AI1028*Settings!$C$13*(INDEX(AI$318:AI$329,$D1046)+INDEX(AI$305:AI$316,$D1046))</f>
        <v/>
      </c>
      <c r="AJ1046" s="45">
        <f>AJ1028*Settings!$C$13*(INDEX(AJ$318:AJ$329,$D1046)+INDEX(AJ$305:AJ$316,$D1046))</f>
        <v/>
      </c>
      <c r="AK1046" s="45">
        <f>AK1028*Settings!$C$13*(INDEX(AK$318:AK$329,$D1046)+INDEX(AK$305:AK$316,$D1046))</f>
        <v/>
      </c>
      <c r="AL1046" s="45">
        <f>AL1028*Settings!$C$13*(INDEX(AL$318:AL$329,$D1046)+INDEX(AL$305:AL$316,$D1046))</f>
        <v/>
      </c>
      <c r="AM1046" s="45">
        <f>AM1028*Settings!$C$13*(INDEX(AM$318:AM$329,$D1046)+INDEX(AM$305:AM$316,$D1046))</f>
        <v/>
      </c>
      <c r="AN1046" s="45">
        <f>AN1028*Settings!$C$13*(INDEX(AN$318:AN$329,$D1046)+INDEX(AN$305:AN$316,$D1046))</f>
        <v/>
      </c>
      <c r="AO1046" s="45">
        <f>AO1028*Settings!$C$13*(INDEX(AO$318:AO$329,$D1046)+INDEX(AO$305:AO$316,$D1046))</f>
        <v/>
      </c>
      <c r="AP1046" s="45">
        <f>AP1028*Settings!$C$13*(INDEX(AP$318:AP$329,$D1046)+INDEX(AP$305:AP$316,$D1046))</f>
        <v/>
      </c>
      <c r="AQ1046" s="45">
        <f>AQ1028*Settings!$C$13*(INDEX(AQ$318:AQ$329,$D1046)+INDEX(AQ$305:AQ$316,$D1046))</f>
        <v/>
      </c>
      <c r="AR1046" s="45">
        <f>AR1028*Settings!$C$13*(INDEX(AR$318:AR$329,$D1046)+INDEX(AR$305:AR$316,$D1046))</f>
        <v/>
      </c>
      <c r="AS1046" s="45">
        <f>AS1028*Settings!$C$13*(INDEX(AS$318:AS$329,$D1046)+INDEX(AS$305:AS$316,$D1046))</f>
        <v/>
      </c>
      <c r="AT1046" s="45">
        <f>AT1028*Settings!$C$13*(INDEX(AT$318:AT$329,$D1046)+INDEX(AT$305:AT$316,$D1046))</f>
        <v/>
      </c>
      <c r="AU1046" s="45">
        <f>AU1028*Settings!$C$13*(INDEX(AU$318:AU$329,$D1046)+INDEX(AU$305:AU$316,$D1046))</f>
        <v/>
      </c>
      <c r="AV1046" s="45">
        <f>AV1028*Settings!$C$13*(INDEX(AV$318:AV$329,$D1046)+INDEX(AV$305:AV$316,$D1046))</f>
        <v/>
      </c>
      <c r="AW1046" s="45">
        <f>AW1028*Settings!$C$13*(INDEX(AW$318:AW$329,$D1046)+INDEX(AW$305:AW$316,$D1046))</f>
        <v/>
      </c>
      <c r="AX1046" s="45">
        <f>AX1028*Settings!$C$13*(INDEX(AX$318:AX$329,$D1046)+INDEX(AX$305:AX$316,$D1046))</f>
        <v/>
      </c>
      <c r="AY1046" s="46">
        <f>REVENUE(AY1028,Settings!$C$13,INDEX(AY$318:AY$329,$D1046)+INDEX(AY$305:AY$316,$D1046))</f>
        <v/>
      </c>
    </row>
    <row r="1047" hidden="1" outlineLevel="2"/>
    <row r="1048" hidden="1" outlineLevel="2">
      <c r="A1048" s="14" t="inlineStr">
        <is>
          <t>rsub</t>
        </is>
      </c>
      <c r="B1048" s="14" t="inlineStr">
        <is>
          <t>coa</t>
        </is>
      </c>
      <c r="C1048" s="14" t="inlineStr">
        <is>
          <t>srv</t>
        </is>
      </c>
      <c r="D1048" s="37">
        <f>INDEX(Inputs!$R$5:$R$132,MATCH($B1048&amp;"|"&amp;$C1048,Inputs!$A$5:$A$132,0))</f>
        <v/>
      </c>
      <c r="E1048" s="36" t="n"/>
      <c r="F1048" s="36" t="n"/>
      <c r="G1048" s="36" t="n"/>
      <c r="H1048" s="14">
        <f>INDEX(Variables!$B$5:$B$105,MATCH($A1048,Variables!$A$5:$A$105,0))&amp;IF($C1048="",""," | "&amp;INDEX(Mapping!$B$5:$B$26,MATCH($C1048,Mapping!$A$5:$A$26,0))&amp;" | "&amp;INDEX(Mapping!$B$30:$B$41,MATCH($B1048,Mapping!$A$30:$A$41,0)))</f>
        <v/>
      </c>
      <c r="I1048" s="14">
        <f>INDEX(Variables!$C$5:$C$105,MATCH($A1048,Variables!$A$5:$A$105,0))</f>
        <v/>
      </c>
      <c r="J1048" s="14">
        <f>INDEX(Variables!$E$5:$E$105,MATCH($A1048,Variables!$A$5:$A$105,0))</f>
        <v/>
      </c>
      <c r="K1048" s="11">
        <f>LOWER(Settings!$C$4)&amp;".mit."&amp;$A1048&amp;IF($C1048="","","."&amp;$C1048&amp;"."&amp;$B1048)&amp;IF(INDEX(Variables!$D$5:$D$105,MATCH($A1048,Variables!$A$5:$A$105,0))="","","."&amp;INDEX(Variables!$D$5:$D$105,MATCH($A1048,Variables!$A$5:$A$105,0)))&amp;"."&amp;K$5</f>
        <v/>
      </c>
      <c r="L1048" s="44">
        <f>L1021*Settings!$C$13*(INDEX(L$331:L$342,$D1048))</f>
        <v/>
      </c>
      <c r="M1048" s="45">
        <f>M1021*Settings!$C$13*(INDEX(M$331:M$342,$D1048))</f>
        <v/>
      </c>
      <c r="N1048" s="45">
        <f>N1021*Settings!$C$13*(INDEX(N$331:N$342,$D1048))</f>
        <v/>
      </c>
      <c r="O1048" s="45">
        <f>O1021*Settings!$C$13*(INDEX(O$331:O$342,$D1048))</f>
        <v/>
      </c>
      <c r="P1048" s="45">
        <f>P1021*Settings!$C$13*(INDEX(P$331:P$342,$D1048))</f>
        <v/>
      </c>
      <c r="Q1048" s="45">
        <f>Q1021*Settings!$C$13*(INDEX(Q$331:Q$342,$D1048))</f>
        <v/>
      </c>
      <c r="R1048" s="45">
        <f>R1021*Settings!$C$13*(INDEX(R$331:R$342,$D1048))</f>
        <v/>
      </c>
      <c r="S1048" s="45">
        <f>S1021*Settings!$C$13*(INDEX(S$331:S$342,$D1048))</f>
        <v/>
      </c>
      <c r="T1048" s="45">
        <f>T1021*Settings!$C$13*(INDEX(T$331:T$342,$D1048))</f>
        <v/>
      </c>
      <c r="U1048" s="45">
        <f>U1021*Settings!$C$13*(INDEX(U$331:U$342,$D1048))</f>
        <v/>
      </c>
      <c r="V1048" s="45">
        <f>V1021*Settings!$C$13*(INDEX(V$331:V$342,$D1048))</f>
        <v/>
      </c>
      <c r="W1048" s="45">
        <f>W1021*Settings!$C$13*(INDEX(W$331:W$342,$D1048))</f>
        <v/>
      </c>
      <c r="X1048" s="45">
        <f>X1021*Settings!$C$13*(INDEX(X$331:X$342,$D1048))</f>
        <v/>
      </c>
      <c r="Y1048" s="45">
        <f>Y1021*Settings!$C$13*(INDEX(Y$331:Y$342,$D1048))</f>
        <v/>
      </c>
      <c r="Z1048" s="45">
        <f>Z1021*Settings!$C$13*(INDEX(Z$331:Z$342,$D1048))</f>
        <v/>
      </c>
      <c r="AA1048" s="45">
        <f>AA1021*Settings!$C$13*(INDEX(AA$331:AA$342,$D1048))</f>
        <v/>
      </c>
      <c r="AB1048" s="45">
        <f>AB1021*Settings!$C$13*(INDEX(AB$331:AB$342,$D1048))</f>
        <v/>
      </c>
      <c r="AC1048" s="45">
        <f>AC1021*Settings!$C$13*(INDEX(AC$331:AC$342,$D1048))</f>
        <v/>
      </c>
      <c r="AD1048" s="46">
        <f>REVENUE(AD1021,Settings!$C$13,INDEX(AD$331:AD$342,$D1048))</f>
        <v/>
      </c>
      <c r="AF1048" s="11">
        <f>LOWER(Settings!$C$4)&amp;".mit."&amp;$A1048&amp;IF($C1048="","","."&amp;$C1048&amp;"."&amp;$B1048)&amp;IF(INDEX(Variables!$D$5:$D$105,MATCH($A1048,Variables!$A$5:$A$105,0))="","","."&amp;INDEX(Variables!$D$5:$D$105,MATCH($A1048,Variables!$A$5:$A$105,0)))&amp;"."&amp;AF$5</f>
        <v/>
      </c>
      <c r="AG1048" s="44">
        <f>AG1021*Settings!$C$13*(INDEX(AG$331:AG$342,$D1048))</f>
        <v/>
      </c>
      <c r="AH1048" s="45">
        <f>AH1021*Settings!$C$13*(INDEX(AH$331:AH$342,$D1048))</f>
        <v/>
      </c>
      <c r="AI1048" s="45">
        <f>AI1021*Settings!$C$13*(INDEX(AI$331:AI$342,$D1048))</f>
        <v/>
      </c>
      <c r="AJ1048" s="45">
        <f>AJ1021*Settings!$C$13*(INDEX(AJ$331:AJ$342,$D1048))</f>
        <v/>
      </c>
      <c r="AK1048" s="45">
        <f>AK1021*Settings!$C$13*(INDEX(AK$331:AK$342,$D1048))</f>
        <v/>
      </c>
      <c r="AL1048" s="45">
        <f>AL1021*Settings!$C$13*(INDEX(AL$331:AL$342,$D1048))</f>
        <v/>
      </c>
      <c r="AM1048" s="45">
        <f>AM1021*Settings!$C$13*(INDEX(AM$331:AM$342,$D1048))</f>
        <v/>
      </c>
      <c r="AN1048" s="45">
        <f>AN1021*Settings!$C$13*(INDEX(AN$331:AN$342,$D1048))</f>
        <v/>
      </c>
      <c r="AO1048" s="45">
        <f>AO1021*Settings!$C$13*(INDEX(AO$331:AO$342,$D1048))</f>
        <v/>
      </c>
      <c r="AP1048" s="45">
        <f>AP1021*Settings!$C$13*(INDEX(AP$331:AP$342,$D1048))</f>
        <v/>
      </c>
      <c r="AQ1048" s="45">
        <f>AQ1021*Settings!$C$13*(INDEX(AQ$331:AQ$342,$D1048))</f>
        <v/>
      </c>
      <c r="AR1048" s="45">
        <f>AR1021*Settings!$C$13*(INDEX(AR$331:AR$342,$D1048))</f>
        <v/>
      </c>
      <c r="AS1048" s="45">
        <f>AS1021*Settings!$C$13*(INDEX(AS$331:AS$342,$D1048))</f>
        <v/>
      </c>
      <c r="AT1048" s="45">
        <f>AT1021*Settings!$C$13*(INDEX(AT$331:AT$342,$D1048))</f>
        <v/>
      </c>
      <c r="AU1048" s="45">
        <f>AU1021*Settings!$C$13*(INDEX(AU$331:AU$342,$D1048))</f>
        <v/>
      </c>
      <c r="AV1048" s="45">
        <f>AV1021*Settings!$C$13*(INDEX(AV$331:AV$342,$D1048))</f>
        <v/>
      </c>
      <c r="AW1048" s="45">
        <f>AW1021*Settings!$C$13*(INDEX(AW$331:AW$342,$D1048))</f>
        <v/>
      </c>
      <c r="AX1048" s="45">
        <f>AX1021*Settings!$C$13*(INDEX(AX$331:AX$342,$D1048))</f>
        <v/>
      </c>
      <c r="AY1048" s="46">
        <f>REVENUE(AY1021,Settings!$C$13,INDEX(AY$331:AY$342,$D1048))</f>
        <v/>
      </c>
    </row>
    <row r="1049" hidden="1" outlineLevel="2">
      <c r="A1049" s="14" t="inlineStr">
        <is>
          <t>rsub</t>
        </is>
      </c>
      <c r="B1049" s="14" t="inlineStr">
        <is>
          <t>nga</t>
        </is>
      </c>
      <c r="C1049" s="14" t="inlineStr">
        <is>
          <t>srv</t>
        </is>
      </c>
      <c r="D1049" s="37">
        <f>INDEX(Inputs!$R$5:$R$132,MATCH($B1049&amp;"|"&amp;$C1049,Inputs!$A$5:$A$132,0))</f>
        <v/>
      </c>
      <c r="E1049" s="36" t="n"/>
      <c r="F1049" s="36" t="n"/>
      <c r="G1049" s="36" t="n"/>
      <c r="H1049" s="14">
        <f>INDEX(Variables!$B$5:$B$105,MATCH($A1049,Variables!$A$5:$A$105,0))&amp;IF($C1049="",""," | "&amp;INDEX(Mapping!$B$5:$B$26,MATCH($C1049,Mapping!$A$5:$A$26,0))&amp;" | "&amp;INDEX(Mapping!$B$30:$B$41,MATCH($B1049,Mapping!$A$30:$A$41,0)))</f>
        <v/>
      </c>
      <c r="I1049" s="14">
        <f>INDEX(Variables!$C$5:$C$105,MATCH($A1049,Variables!$A$5:$A$105,0))</f>
        <v/>
      </c>
      <c r="J1049" s="14">
        <f>INDEX(Variables!$E$5:$E$105,MATCH($A1049,Variables!$A$5:$A$105,0))</f>
        <v/>
      </c>
      <c r="K1049" s="11">
        <f>LOWER(Settings!$C$4)&amp;".mit."&amp;$A1049&amp;IF($C1049="","","."&amp;$C1049&amp;"."&amp;$B1049)&amp;IF(INDEX(Variables!$D$5:$D$105,MATCH($A1049,Variables!$A$5:$A$105,0))="","","."&amp;INDEX(Variables!$D$5:$D$105,MATCH($A1049,Variables!$A$5:$A$105,0)))&amp;"."&amp;K$5</f>
        <v/>
      </c>
      <c r="L1049" s="44">
        <f>L1022*Settings!$C$13*(INDEX(L$331:L$342,$D1049))</f>
        <v/>
      </c>
      <c r="M1049" s="45">
        <f>M1022*Settings!$C$13*(INDEX(M$331:M$342,$D1049))</f>
        <v/>
      </c>
      <c r="N1049" s="45">
        <f>N1022*Settings!$C$13*(INDEX(N$331:N$342,$D1049))</f>
        <v/>
      </c>
      <c r="O1049" s="45">
        <f>O1022*Settings!$C$13*(INDEX(O$331:O$342,$D1049))</f>
        <v/>
      </c>
      <c r="P1049" s="45">
        <f>P1022*Settings!$C$13*(INDEX(P$331:P$342,$D1049))</f>
        <v/>
      </c>
      <c r="Q1049" s="45">
        <f>Q1022*Settings!$C$13*(INDEX(Q$331:Q$342,$D1049))</f>
        <v/>
      </c>
      <c r="R1049" s="45">
        <f>R1022*Settings!$C$13*(INDEX(R$331:R$342,$D1049))</f>
        <v/>
      </c>
      <c r="S1049" s="45">
        <f>S1022*Settings!$C$13*(INDEX(S$331:S$342,$D1049))</f>
        <v/>
      </c>
      <c r="T1049" s="45">
        <f>T1022*Settings!$C$13*(INDEX(T$331:T$342,$D1049))</f>
        <v/>
      </c>
      <c r="U1049" s="45">
        <f>U1022*Settings!$C$13*(INDEX(U$331:U$342,$D1049))</f>
        <v/>
      </c>
      <c r="V1049" s="45">
        <f>V1022*Settings!$C$13*(INDEX(V$331:V$342,$D1049))</f>
        <v/>
      </c>
      <c r="W1049" s="45">
        <f>W1022*Settings!$C$13*(INDEX(W$331:W$342,$D1049))</f>
        <v/>
      </c>
      <c r="X1049" s="45">
        <f>X1022*Settings!$C$13*(INDEX(X$331:X$342,$D1049))</f>
        <v/>
      </c>
      <c r="Y1049" s="45">
        <f>Y1022*Settings!$C$13*(INDEX(Y$331:Y$342,$D1049))</f>
        <v/>
      </c>
      <c r="Z1049" s="45">
        <f>Z1022*Settings!$C$13*(INDEX(Z$331:Z$342,$D1049))</f>
        <v/>
      </c>
      <c r="AA1049" s="45">
        <f>AA1022*Settings!$C$13*(INDEX(AA$331:AA$342,$D1049))</f>
        <v/>
      </c>
      <c r="AB1049" s="45">
        <f>AB1022*Settings!$C$13*(INDEX(AB$331:AB$342,$D1049))</f>
        <v/>
      </c>
      <c r="AC1049" s="45">
        <f>AC1022*Settings!$C$13*(INDEX(AC$331:AC$342,$D1049))</f>
        <v/>
      </c>
      <c r="AD1049" s="46">
        <f>REVENUE(AD1022,Settings!$C$13,INDEX(AD$331:AD$342,$D1049))</f>
        <v/>
      </c>
      <c r="AF1049" s="11">
        <f>LOWER(Settings!$C$4)&amp;".mit."&amp;$A1049&amp;IF($C1049="","","."&amp;$C1049&amp;"."&amp;$B1049)&amp;IF(INDEX(Variables!$D$5:$D$105,MATCH($A1049,Variables!$A$5:$A$105,0))="","","."&amp;INDEX(Variables!$D$5:$D$105,MATCH($A1049,Variables!$A$5:$A$105,0)))&amp;"."&amp;AF$5</f>
        <v/>
      </c>
      <c r="AG1049" s="44">
        <f>AG1022*Settings!$C$13*(INDEX(AG$331:AG$342,$D1049))</f>
        <v/>
      </c>
      <c r="AH1049" s="45">
        <f>AH1022*Settings!$C$13*(INDEX(AH$331:AH$342,$D1049))</f>
        <v/>
      </c>
      <c r="AI1049" s="45">
        <f>AI1022*Settings!$C$13*(INDEX(AI$331:AI$342,$D1049))</f>
        <v/>
      </c>
      <c r="AJ1049" s="45">
        <f>AJ1022*Settings!$C$13*(INDEX(AJ$331:AJ$342,$D1049))</f>
        <v/>
      </c>
      <c r="AK1049" s="45">
        <f>AK1022*Settings!$C$13*(INDEX(AK$331:AK$342,$D1049))</f>
        <v/>
      </c>
      <c r="AL1049" s="45">
        <f>AL1022*Settings!$C$13*(INDEX(AL$331:AL$342,$D1049))</f>
        <v/>
      </c>
      <c r="AM1049" s="45">
        <f>AM1022*Settings!$C$13*(INDEX(AM$331:AM$342,$D1049))</f>
        <v/>
      </c>
      <c r="AN1049" s="45">
        <f>AN1022*Settings!$C$13*(INDEX(AN$331:AN$342,$D1049))</f>
        <v/>
      </c>
      <c r="AO1049" s="45">
        <f>AO1022*Settings!$C$13*(INDEX(AO$331:AO$342,$D1049))</f>
        <v/>
      </c>
      <c r="AP1049" s="45">
        <f>AP1022*Settings!$C$13*(INDEX(AP$331:AP$342,$D1049))</f>
        <v/>
      </c>
      <c r="AQ1049" s="45">
        <f>AQ1022*Settings!$C$13*(INDEX(AQ$331:AQ$342,$D1049))</f>
        <v/>
      </c>
      <c r="AR1049" s="45">
        <f>AR1022*Settings!$C$13*(INDEX(AR$331:AR$342,$D1049))</f>
        <v/>
      </c>
      <c r="AS1049" s="45">
        <f>AS1022*Settings!$C$13*(INDEX(AS$331:AS$342,$D1049))</f>
        <v/>
      </c>
      <c r="AT1049" s="45">
        <f>AT1022*Settings!$C$13*(INDEX(AT$331:AT$342,$D1049))</f>
        <v/>
      </c>
      <c r="AU1049" s="45">
        <f>AU1022*Settings!$C$13*(INDEX(AU$331:AU$342,$D1049))</f>
        <v/>
      </c>
      <c r="AV1049" s="45">
        <f>AV1022*Settings!$C$13*(INDEX(AV$331:AV$342,$D1049))</f>
        <v/>
      </c>
      <c r="AW1049" s="45">
        <f>AW1022*Settings!$C$13*(INDEX(AW$331:AW$342,$D1049))</f>
        <v/>
      </c>
      <c r="AX1049" s="45">
        <f>AX1022*Settings!$C$13*(INDEX(AX$331:AX$342,$D1049))</f>
        <v/>
      </c>
      <c r="AY1049" s="46">
        <f>REVENUE(AY1022,Settings!$C$13,INDEX(AY$331:AY$342,$D1049))</f>
        <v/>
      </c>
    </row>
    <row r="1050" hidden="1" outlineLevel="2">
      <c r="A1050" s="14" t="inlineStr">
        <is>
          <t>rsub</t>
        </is>
      </c>
      <c r="B1050" s="14" t="inlineStr">
        <is>
          <t>gso</t>
        </is>
      </c>
      <c r="C1050" s="14" t="inlineStr">
        <is>
          <t>srv</t>
        </is>
      </c>
      <c r="D1050" s="37">
        <f>INDEX(Inputs!$R$5:$R$132,MATCH($B1050&amp;"|"&amp;$C1050,Inputs!$A$5:$A$132,0))</f>
        <v/>
      </c>
      <c r="E1050" s="36" t="n"/>
      <c r="F1050" s="36" t="n"/>
      <c r="G1050" s="36" t="n"/>
      <c r="H1050" s="14">
        <f>INDEX(Variables!$B$5:$B$105,MATCH($A1050,Variables!$A$5:$A$105,0))&amp;IF($C1050="",""," | "&amp;INDEX(Mapping!$B$5:$B$26,MATCH($C1050,Mapping!$A$5:$A$26,0))&amp;" | "&amp;INDEX(Mapping!$B$30:$B$41,MATCH($B1050,Mapping!$A$30:$A$41,0)))</f>
        <v/>
      </c>
      <c r="I1050" s="14">
        <f>INDEX(Variables!$C$5:$C$105,MATCH($A1050,Variables!$A$5:$A$105,0))</f>
        <v/>
      </c>
      <c r="J1050" s="14">
        <f>INDEX(Variables!$E$5:$E$105,MATCH($A1050,Variables!$A$5:$A$105,0))</f>
        <v/>
      </c>
      <c r="K1050" s="11">
        <f>LOWER(Settings!$C$4)&amp;".mit."&amp;$A1050&amp;IF($C1050="","","."&amp;$C1050&amp;"."&amp;$B1050)&amp;IF(INDEX(Variables!$D$5:$D$105,MATCH($A1050,Variables!$A$5:$A$105,0))="","","."&amp;INDEX(Variables!$D$5:$D$105,MATCH($A1050,Variables!$A$5:$A$105,0)))&amp;"."&amp;K$5</f>
        <v/>
      </c>
      <c r="L1050" s="44">
        <f>L1023*Settings!$C$13*(INDEX(L$331:L$342,$D1050))</f>
        <v/>
      </c>
      <c r="M1050" s="45">
        <f>M1023*Settings!$C$13*(INDEX(M$331:M$342,$D1050))</f>
        <v/>
      </c>
      <c r="N1050" s="45">
        <f>N1023*Settings!$C$13*(INDEX(N$331:N$342,$D1050))</f>
        <v/>
      </c>
      <c r="O1050" s="45">
        <f>O1023*Settings!$C$13*(INDEX(O$331:O$342,$D1050))</f>
        <v/>
      </c>
      <c r="P1050" s="45">
        <f>P1023*Settings!$C$13*(INDEX(P$331:P$342,$D1050))</f>
        <v/>
      </c>
      <c r="Q1050" s="45">
        <f>Q1023*Settings!$C$13*(INDEX(Q$331:Q$342,$D1050))</f>
        <v/>
      </c>
      <c r="R1050" s="45">
        <f>R1023*Settings!$C$13*(INDEX(R$331:R$342,$D1050))</f>
        <v/>
      </c>
      <c r="S1050" s="45">
        <f>S1023*Settings!$C$13*(INDEX(S$331:S$342,$D1050))</f>
        <v/>
      </c>
      <c r="T1050" s="45">
        <f>T1023*Settings!$C$13*(INDEX(T$331:T$342,$D1050))</f>
        <v/>
      </c>
      <c r="U1050" s="45">
        <f>U1023*Settings!$C$13*(INDEX(U$331:U$342,$D1050))</f>
        <v/>
      </c>
      <c r="V1050" s="45">
        <f>V1023*Settings!$C$13*(INDEX(V$331:V$342,$D1050))</f>
        <v/>
      </c>
      <c r="W1050" s="45">
        <f>W1023*Settings!$C$13*(INDEX(W$331:W$342,$D1050))</f>
        <v/>
      </c>
      <c r="X1050" s="45">
        <f>X1023*Settings!$C$13*(INDEX(X$331:X$342,$D1050))</f>
        <v/>
      </c>
      <c r="Y1050" s="45">
        <f>Y1023*Settings!$C$13*(INDEX(Y$331:Y$342,$D1050))</f>
        <v/>
      </c>
      <c r="Z1050" s="45">
        <f>Z1023*Settings!$C$13*(INDEX(Z$331:Z$342,$D1050))</f>
        <v/>
      </c>
      <c r="AA1050" s="45">
        <f>AA1023*Settings!$C$13*(INDEX(AA$331:AA$342,$D1050))</f>
        <v/>
      </c>
      <c r="AB1050" s="45">
        <f>AB1023*Settings!$C$13*(INDEX(AB$331:AB$342,$D1050))</f>
        <v/>
      </c>
      <c r="AC1050" s="45">
        <f>AC1023*Settings!$C$13*(INDEX(AC$331:AC$342,$D1050))</f>
        <v/>
      </c>
      <c r="AD1050" s="46">
        <f>REVENUE(AD1023,Settings!$C$13,INDEX(AD$331:AD$342,$D1050))</f>
        <v/>
      </c>
      <c r="AF1050" s="11">
        <f>LOWER(Settings!$C$4)&amp;".mit."&amp;$A1050&amp;IF($C1050="","","."&amp;$C1050&amp;"."&amp;$B1050)&amp;IF(INDEX(Variables!$D$5:$D$105,MATCH($A1050,Variables!$A$5:$A$105,0))="","","."&amp;INDEX(Variables!$D$5:$D$105,MATCH($A1050,Variables!$A$5:$A$105,0)))&amp;"."&amp;AF$5</f>
        <v/>
      </c>
      <c r="AG1050" s="44">
        <f>AG1023*Settings!$C$13*(INDEX(AG$331:AG$342,$D1050))</f>
        <v/>
      </c>
      <c r="AH1050" s="45">
        <f>AH1023*Settings!$C$13*(INDEX(AH$331:AH$342,$D1050))</f>
        <v/>
      </c>
      <c r="AI1050" s="45">
        <f>AI1023*Settings!$C$13*(INDEX(AI$331:AI$342,$D1050))</f>
        <v/>
      </c>
      <c r="AJ1050" s="45">
        <f>AJ1023*Settings!$C$13*(INDEX(AJ$331:AJ$342,$D1050))</f>
        <v/>
      </c>
      <c r="AK1050" s="45">
        <f>AK1023*Settings!$C$13*(INDEX(AK$331:AK$342,$D1050))</f>
        <v/>
      </c>
      <c r="AL1050" s="45">
        <f>AL1023*Settings!$C$13*(INDEX(AL$331:AL$342,$D1050))</f>
        <v/>
      </c>
      <c r="AM1050" s="45">
        <f>AM1023*Settings!$C$13*(INDEX(AM$331:AM$342,$D1050))</f>
        <v/>
      </c>
      <c r="AN1050" s="45">
        <f>AN1023*Settings!$C$13*(INDEX(AN$331:AN$342,$D1050))</f>
        <v/>
      </c>
      <c r="AO1050" s="45">
        <f>AO1023*Settings!$C$13*(INDEX(AO$331:AO$342,$D1050))</f>
        <v/>
      </c>
      <c r="AP1050" s="45">
        <f>AP1023*Settings!$C$13*(INDEX(AP$331:AP$342,$D1050))</f>
        <v/>
      </c>
      <c r="AQ1050" s="45">
        <f>AQ1023*Settings!$C$13*(INDEX(AQ$331:AQ$342,$D1050))</f>
        <v/>
      </c>
      <c r="AR1050" s="45">
        <f>AR1023*Settings!$C$13*(INDEX(AR$331:AR$342,$D1050))</f>
        <v/>
      </c>
      <c r="AS1050" s="45">
        <f>AS1023*Settings!$C$13*(INDEX(AS$331:AS$342,$D1050))</f>
        <v/>
      </c>
      <c r="AT1050" s="45">
        <f>AT1023*Settings!$C$13*(INDEX(AT$331:AT$342,$D1050))</f>
        <v/>
      </c>
      <c r="AU1050" s="45">
        <f>AU1023*Settings!$C$13*(INDEX(AU$331:AU$342,$D1050))</f>
        <v/>
      </c>
      <c r="AV1050" s="45">
        <f>AV1023*Settings!$C$13*(INDEX(AV$331:AV$342,$D1050))</f>
        <v/>
      </c>
      <c r="AW1050" s="45">
        <f>AW1023*Settings!$C$13*(INDEX(AW$331:AW$342,$D1050))</f>
        <v/>
      </c>
      <c r="AX1050" s="45">
        <f>AX1023*Settings!$C$13*(INDEX(AX$331:AX$342,$D1050))</f>
        <v/>
      </c>
      <c r="AY1050" s="46">
        <f>REVENUE(AY1023,Settings!$C$13,INDEX(AY$331:AY$342,$D1050))</f>
        <v/>
      </c>
    </row>
    <row r="1051" hidden="1" outlineLevel="2">
      <c r="A1051" s="14" t="inlineStr">
        <is>
          <t>rsub</t>
        </is>
      </c>
      <c r="B1051" s="14" t="inlineStr">
        <is>
          <t>die</t>
        </is>
      </c>
      <c r="C1051" s="14" t="inlineStr">
        <is>
          <t>srv</t>
        </is>
      </c>
      <c r="D1051" s="37">
        <f>INDEX(Inputs!$R$5:$R$132,MATCH($B1051&amp;"|"&amp;$C1051,Inputs!$A$5:$A$132,0))</f>
        <v/>
      </c>
      <c r="E1051" s="36" t="n"/>
      <c r="F1051" s="36" t="n"/>
      <c r="G1051" s="36" t="n"/>
      <c r="H1051" s="14">
        <f>INDEX(Variables!$B$5:$B$105,MATCH($A1051,Variables!$A$5:$A$105,0))&amp;IF($C1051="",""," | "&amp;INDEX(Mapping!$B$5:$B$26,MATCH($C1051,Mapping!$A$5:$A$26,0))&amp;" | "&amp;INDEX(Mapping!$B$30:$B$41,MATCH($B1051,Mapping!$A$30:$A$41,0)))</f>
        <v/>
      </c>
      <c r="I1051" s="14">
        <f>INDEX(Variables!$C$5:$C$105,MATCH($A1051,Variables!$A$5:$A$105,0))</f>
        <v/>
      </c>
      <c r="J1051" s="14">
        <f>INDEX(Variables!$E$5:$E$105,MATCH($A1051,Variables!$A$5:$A$105,0))</f>
        <v/>
      </c>
      <c r="K1051" s="11">
        <f>LOWER(Settings!$C$4)&amp;".mit."&amp;$A1051&amp;IF($C1051="","","."&amp;$C1051&amp;"."&amp;$B1051)&amp;IF(INDEX(Variables!$D$5:$D$105,MATCH($A1051,Variables!$A$5:$A$105,0))="","","."&amp;INDEX(Variables!$D$5:$D$105,MATCH($A1051,Variables!$A$5:$A$105,0)))&amp;"."&amp;K$5</f>
        <v/>
      </c>
      <c r="L1051" s="44">
        <f>L1024*Settings!$C$13*(INDEX(L$331:L$342,$D1051))</f>
        <v/>
      </c>
      <c r="M1051" s="45">
        <f>M1024*Settings!$C$13*(INDEX(M$331:M$342,$D1051))</f>
        <v/>
      </c>
      <c r="N1051" s="45">
        <f>N1024*Settings!$C$13*(INDEX(N$331:N$342,$D1051))</f>
        <v/>
      </c>
      <c r="O1051" s="45">
        <f>O1024*Settings!$C$13*(INDEX(O$331:O$342,$D1051))</f>
        <v/>
      </c>
      <c r="P1051" s="45">
        <f>P1024*Settings!$C$13*(INDEX(P$331:P$342,$D1051))</f>
        <v/>
      </c>
      <c r="Q1051" s="45">
        <f>Q1024*Settings!$C$13*(INDEX(Q$331:Q$342,$D1051))</f>
        <v/>
      </c>
      <c r="R1051" s="45">
        <f>R1024*Settings!$C$13*(INDEX(R$331:R$342,$D1051))</f>
        <v/>
      </c>
      <c r="S1051" s="45">
        <f>S1024*Settings!$C$13*(INDEX(S$331:S$342,$D1051))</f>
        <v/>
      </c>
      <c r="T1051" s="45">
        <f>T1024*Settings!$C$13*(INDEX(T$331:T$342,$D1051))</f>
        <v/>
      </c>
      <c r="U1051" s="45">
        <f>U1024*Settings!$C$13*(INDEX(U$331:U$342,$D1051))</f>
        <v/>
      </c>
      <c r="V1051" s="45">
        <f>V1024*Settings!$C$13*(INDEX(V$331:V$342,$D1051))</f>
        <v/>
      </c>
      <c r="W1051" s="45">
        <f>W1024*Settings!$C$13*(INDEX(W$331:W$342,$D1051))</f>
        <v/>
      </c>
      <c r="X1051" s="45">
        <f>X1024*Settings!$C$13*(INDEX(X$331:X$342,$D1051))</f>
        <v/>
      </c>
      <c r="Y1051" s="45">
        <f>Y1024*Settings!$C$13*(INDEX(Y$331:Y$342,$D1051))</f>
        <v/>
      </c>
      <c r="Z1051" s="45">
        <f>Z1024*Settings!$C$13*(INDEX(Z$331:Z$342,$D1051))</f>
        <v/>
      </c>
      <c r="AA1051" s="45">
        <f>AA1024*Settings!$C$13*(INDEX(AA$331:AA$342,$D1051))</f>
        <v/>
      </c>
      <c r="AB1051" s="45">
        <f>AB1024*Settings!$C$13*(INDEX(AB$331:AB$342,$D1051))</f>
        <v/>
      </c>
      <c r="AC1051" s="45">
        <f>AC1024*Settings!$C$13*(INDEX(AC$331:AC$342,$D1051))</f>
        <v/>
      </c>
      <c r="AD1051" s="46">
        <f>REVENUE(AD1024,Settings!$C$13,INDEX(AD$331:AD$342,$D1051))</f>
        <v/>
      </c>
      <c r="AF1051" s="11">
        <f>LOWER(Settings!$C$4)&amp;".mit."&amp;$A1051&amp;IF($C1051="","","."&amp;$C1051&amp;"."&amp;$B1051)&amp;IF(INDEX(Variables!$D$5:$D$105,MATCH($A1051,Variables!$A$5:$A$105,0))="","","."&amp;INDEX(Variables!$D$5:$D$105,MATCH($A1051,Variables!$A$5:$A$105,0)))&amp;"."&amp;AF$5</f>
        <v/>
      </c>
      <c r="AG1051" s="44">
        <f>AG1024*Settings!$C$13*(INDEX(AG$331:AG$342,$D1051))</f>
        <v/>
      </c>
      <c r="AH1051" s="45">
        <f>AH1024*Settings!$C$13*(INDEX(AH$331:AH$342,$D1051))</f>
        <v/>
      </c>
      <c r="AI1051" s="45">
        <f>AI1024*Settings!$C$13*(INDEX(AI$331:AI$342,$D1051))</f>
        <v/>
      </c>
      <c r="AJ1051" s="45">
        <f>AJ1024*Settings!$C$13*(INDEX(AJ$331:AJ$342,$D1051))</f>
        <v/>
      </c>
      <c r="AK1051" s="45">
        <f>AK1024*Settings!$C$13*(INDEX(AK$331:AK$342,$D1051))</f>
        <v/>
      </c>
      <c r="AL1051" s="45">
        <f>AL1024*Settings!$C$13*(INDEX(AL$331:AL$342,$D1051))</f>
        <v/>
      </c>
      <c r="AM1051" s="45">
        <f>AM1024*Settings!$C$13*(INDEX(AM$331:AM$342,$D1051))</f>
        <v/>
      </c>
      <c r="AN1051" s="45">
        <f>AN1024*Settings!$C$13*(INDEX(AN$331:AN$342,$D1051))</f>
        <v/>
      </c>
      <c r="AO1051" s="45">
        <f>AO1024*Settings!$C$13*(INDEX(AO$331:AO$342,$D1051))</f>
        <v/>
      </c>
      <c r="AP1051" s="45">
        <f>AP1024*Settings!$C$13*(INDEX(AP$331:AP$342,$D1051))</f>
        <v/>
      </c>
      <c r="AQ1051" s="45">
        <f>AQ1024*Settings!$C$13*(INDEX(AQ$331:AQ$342,$D1051))</f>
        <v/>
      </c>
      <c r="AR1051" s="45">
        <f>AR1024*Settings!$C$13*(INDEX(AR$331:AR$342,$D1051))</f>
        <v/>
      </c>
      <c r="AS1051" s="45">
        <f>AS1024*Settings!$C$13*(INDEX(AS$331:AS$342,$D1051))</f>
        <v/>
      </c>
      <c r="AT1051" s="45">
        <f>AT1024*Settings!$C$13*(INDEX(AT$331:AT$342,$D1051))</f>
        <v/>
      </c>
      <c r="AU1051" s="45">
        <f>AU1024*Settings!$C$13*(INDEX(AU$331:AU$342,$D1051))</f>
        <v/>
      </c>
      <c r="AV1051" s="45">
        <f>AV1024*Settings!$C$13*(INDEX(AV$331:AV$342,$D1051))</f>
        <v/>
      </c>
      <c r="AW1051" s="45">
        <f>AW1024*Settings!$C$13*(INDEX(AW$331:AW$342,$D1051))</f>
        <v/>
      </c>
      <c r="AX1051" s="45">
        <f>AX1024*Settings!$C$13*(INDEX(AX$331:AX$342,$D1051))</f>
        <v/>
      </c>
      <c r="AY1051" s="46">
        <f>REVENUE(AY1024,Settings!$C$13,INDEX(AY$331:AY$342,$D1051))</f>
        <v/>
      </c>
    </row>
    <row r="1052" hidden="1" outlineLevel="2">
      <c r="A1052" s="14" t="inlineStr">
        <is>
          <t>rsub</t>
        </is>
      </c>
      <c r="B1052" s="14" t="inlineStr">
        <is>
          <t>lpg</t>
        </is>
      </c>
      <c r="C1052" s="14" t="inlineStr">
        <is>
          <t>srv</t>
        </is>
      </c>
      <c r="D1052" s="37">
        <f>INDEX(Inputs!$R$5:$R$132,MATCH($B1052&amp;"|"&amp;$C1052,Inputs!$A$5:$A$132,0))</f>
        <v/>
      </c>
      <c r="E1052" s="36" t="n"/>
      <c r="F1052" s="36" t="n"/>
      <c r="G1052" s="36" t="n"/>
      <c r="H1052" s="14">
        <f>INDEX(Variables!$B$5:$B$105,MATCH($A1052,Variables!$A$5:$A$105,0))&amp;IF($C1052="",""," | "&amp;INDEX(Mapping!$B$5:$B$26,MATCH($C1052,Mapping!$A$5:$A$26,0))&amp;" | "&amp;INDEX(Mapping!$B$30:$B$41,MATCH($B1052,Mapping!$A$30:$A$41,0)))</f>
        <v/>
      </c>
      <c r="I1052" s="14">
        <f>INDEX(Variables!$C$5:$C$105,MATCH($A1052,Variables!$A$5:$A$105,0))</f>
        <v/>
      </c>
      <c r="J1052" s="14">
        <f>INDEX(Variables!$E$5:$E$105,MATCH($A1052,Variables!$A$5:$A$105,0))</f>
        <v/>
      </c>
      <c r="K1052" s="11">
        <f>LOWER(Settings!$C$4)&amp;".mit."&amp;$A1052&amp;IF($C1052="","","."&amp;$C1052&amp;"."&amp;$B1052)&amp;IF(INDEX(Variables!$D$5:$D$105,MATCH($A1052,Variables!$A$5:$A$105,0))="","","."&amp;INDEX(Variables!$D$5:$D$105,MATCH($A1052,Variables!$A$5:$A$105,0)))&amp;"."&amp;K$5</f>
        <v/>
      </c>
      <c r="L1052" s="44">
        <f>L1025*Settings!$C$13*(INDEX(L$331:L$342,$D1052))</f>
        <v/>
      </c>
      <c r="M1052" s="45">
        <f>M1025*Settings!$C$13*(INDEX(M$331:M$342,$D1052))</f>
        <v/>
      </c>
      <c r="N1052" s="45">
        <f>N1025*Settings!$C$13*(INDEX(N$331:N$342,$D1052))</f>
        <v/>
      </c>
      <c r="O1052" s="45">
        <f>O1025*Settings!$C$13*(INDEX(O$331:O$342,$D1052))</f>
        <v/>
      </c>
      <c r="P1052" s="45">
        <f>P1025*Settings!$C$13*(INDEX(P$331:P$342,$D1052))</f>
        <v/>
      </c>
      <c r="Q1052" s="45">
        <f>Q1025*Settings!$C$13*(INDEX(Q$331:Q$342,$D1052))</f>
        <v/>
      </c>
      <c r="R1052" s="45">
        <f>R1025*Settings!$C$13*(INDEX(R$331:R$342,$D1052))</f>
        <v/>
      </c>
      <c r="S1052" s="45">
        <f>S1025*Settings!$C$13*(INDEX(S$331:S$342,$D1052))</f>
        <v/>
      </c>
      <c r="T1052" s="45">
        <f>T1025*Settings!$C$13*(INDEX(T$331:T$342,$D1052))</f>
        <v/>
      </c>
      <c r="U1052" s="45">
        <f>U1025*Settings!$C$13*(INDEX(U$331:U$342,$D1052))</f>
        <v/>
      </c>
      <c r="V1052" s="45">
        <f>V1025*Settings!$C$13*(INDEX(V$331:V$342,$D1052))</f>
        <v/>
      </c>
      <c r="W1052" s="45">
        <f>W1025*Settings!$C$13*(INDEX(W$331:W$342,$D1052))</f>
        <v/>
      </c>
      <c r="X1052" s="45">
        <f>X1025*Settings!$C$13*(INDEX(X$331:X$342,$D1052))</f>
        <v/>
      </c>
      <c r="Y1052" s="45">
        <f>Y1025*Settings!$C$13*(INDEX(Y$331:Y$342,$D1052))</f>
        <v/>
      </c>
      <c r="Z1052" s="45">
        <f>Z1025*Settings!$C$13*(INDEX(Z$331:Z$342,$D1052))</f>
        <v/>
      </c>
      <c r="AA1052" s="45">
        <f>AA1025*Settings!$C$13*(INDEX(AA$331:AA$342,$D1052))</f>
        <v/>
      </c>
      <c r="AB1052" s="45">
        <f>AB1025*Settings!$C$13*(INDEX(AB$331:AB$342,$D1052))</f>
        <v/>
      </c>
      <c r="AC1052" s="45">
        <f>AC1025*Settings!$C$13*(INDEX(AC$331:AC$342,$D1052))</f>
        <v/>
      </c>
      <c r="AD1052" s="46">
        <f>REVENUE(AD1025,Settings!$C$13,INDEX(AD$331:AD$342,$D1052))</f>
        <v/>
      </c>
      <c r="AF1052" s="11">
        <f>LOWER(Settings!$C$4)&amp;".mit."&amp;$A1052&amp;IF($C1052="","","."&amp;$C1052&amp;"."&amp;$B1052)&amp;IF(INDEX(Variables!$D$5:$D$105,MATCH($A1052,Variables!$A$5:$A$105,0))="","","."&amp;INDEX(Variables!$D$5:$D$105,MATCH($A1052,Variables!$A$5:$A$105,0)))&amp;"."&amp;AF$5</f>
        <v/>
      </c>
      <c r="AG1052" s="44">
        <f>AG1025*Settings!$C$13*(INDEX(AG$331:AG$342,$D1052))</f>
        <v/>
      </c>
      <c r="AH1052" s="45">
        <f>AH1025*Settings!$C$13*(INDEX(AH$331:AH$342,$D1052))</f>
        <v/>
      </c>
      <c r="AI1052" s="45">
        <f>AI1025*Settings!$C$13*(INDEX(AI$331:AI$342,$D1052))</f>
        <v/>
      </c>
      <c r="AJ1052" s="45">
        <f>AJ1025*Settings!$C$13*(INDEX(AJ$331:AJ$342,$D1052))</f>
        <v/>
      </c>
      <c r="AK1052" s="45">
        <f>AK1025*Settings!$C$13*(INDEX(AK$331:AK$342,$D1052))</f>
        <v/>
      </c>
      <c r="AL1052" s="45">
        <f>AL1025*Settings!$C$13*(INDEX(AL$331:AL$342,$D1052))</f>
        <v/>
      </c>
      <c r="AM1052" s="45">
        <f>AM1025*Settings!$C$13*(INDEX(AM$331:AM$342,$D1052))</f>
        <v/>
      </c>
      <c r="AN1052" s="45">
        <f>AN1025*Settings!$C$13*(INDEX(AN$331:AN$342,$D1052))</f>
        <v/>
      </c>
      <c r="AO1052" s="45">
        <f>AO1025*Settings!$C$13*(INDEX(AO$331:AO$342,$D1052))</f>
        <v/>
      </c>
      <c r="AP1052" s="45">
        <f>AP1025*Settings!$C$13*(INDEX(AP$331:AP$342,$D1052))</f>
        <v/>
      </c>
      <c r="AQ1052" s="45">
        <f>AQ1025*Settings!$C$13*(INDEX(AQ$331:AQ$342,$D1052))</f>
        <v/>
      </c>
      <c r="AR1052" s="45">
        <f>AR1025*Settings!$C$13*(INDEX(AR$331:AR$342,$D1052))</f>
        <v/>
      </c>
      <c r="AS1052" s="45">
        <f>AS1025*Settings!$C$13*(INDEX(AS$331:AS$342,$D1052))</f>
        <v/>
      </c>
      <c r="AT1052" s="45">
        <f>AT1025*Settings!$C$13*(INDEX(AT$331:AT$342,$D1052))</f>
        <v/>
      </c>
      <c r="AU1052" s="45">
        <f>AU1025*Settings!$C$13*(INDEX(AU$331:AU$342,$D1052))</f>
        <v/>
      </c>
      <c r="AV1052" s="45">
        <f>AV1025*Settings!$C$13*(INDEX(AV$331:AV$342,$D1052))</f>
        <v/>
      </c>
      <c r="AW1052" s="45">
        <f>AW1025*Settings!$C$13*(INDEX(AW$331:AW$342,$D1052))</f>
        <v/>
      </c>
      <c r="AX1052" s="45">
        <f>AX1025*Settings!$C$13*(INDEX(AX$331:AX$342,$D1052))</f>
        <v/>
      </c>
      <c r="AY1052" s="46">
        <f>REVENUE(AY1025,Settings!$C$13,INDEX(AY$331:AY$342,$D1052))</f>
        <v/>
      </c>
    </row>
    <row r="1053" hidden="1" outlineLevel="2">
      <c r="A1053" s="14" t="inlineStr">
        <is>
          <t>rsub</t>
        </is>
      </c>
      <c r="B1053" s="14" t="inlineStr">
        <is>
          <t>ker</t>
        </is>
      </c>
      <c r="C1053" s="14" t="inlineStr">
        <is>
          <t>srv</t>
        </is>
      </c>
      <c r="D1053" s="37">
        <f>INDEX(Inputs!$R$5:$R$132,MATCH($B1053&amp;"|"&amp;$C1053,Inputs!$A$5:$A$132,0))</f>
        <v/>
      </c>
      <c r="E1053" s="36" t="n"/>
      <c r="F1053" s="36" t="n"/>
      <c r="G1053" s="36" t="n"/>
      <c r="H1053" s="14">
        <f>INDEX(Variables!$B$5:$B$105,MATCH($A1053,Variables!$A$5:$A$105,0))&amp;IF($C1053="",""," | "&amp;INDEX(Mapping!$B$5:$B$26,MATCH($C1053,Mapping!$A$5:$A$26,0))&amp;" | "&amp;INDEX(Mapping!$B$30:$B$41,MATCH($B1053,Mapping!$A$30:$A$41,0)))</f>
        <v/>
      </c>
      <c r="I1053" s="14">
        <f>INDEX(Variables!$C$5:$C$105,MATCH($A1053,Variables!$A$5:$A$105,0))</f>
        <v/>
      </c>
      <c r="J1053" s="14">
        <f>INDEX(Variables!$E$5:$E$105,MATCH($A1053,Variables!$A$5:$A$105,0))</f>
        <v/>
      </c>
      <c r="K1053" s="11">
        <f>LOWER(Settings!$C$4)&amp;".mit."&amp;$A1053&amp;IF($C1053="","","."&amp;$C1053&amp;"."&amp;$B1053)&amp;IF(INDEX(Variables!$D$5:$D$105,MATCH($A1053,Variables!$A$5:$A$105,0))="","","."&amp;INDEX(Variables!$D$5:$D$105,MATCH($A1053,Variables!$A$5:$A$105,0)))&amp;"."&amp;K$5</f>
        <v/>
      </c>
      <c r="L1053" s="44">
        <f>L1026*Settings!$C$13*(INDEX(L$331:L$342,$D1053))</f>
        <v/>
      </c>
      <c r="M1053" s="45">
        <f>M1026*Settings!$C$13*(INDEX(M$331:M$342,$D1053))</f>
        <v/>
      </c>
      <c r="N1053" s="45">
        <f>N1026*Settings!$C$13*(INDEX(N$331:N$342,$D1053))</f>
        <v/>
      </c>
      <c r="O1053" s="45">
        <f>O1026*Settings!$C$13*(INDEX(O$331:O$342,$D1053))</f>
        <v/>
      </c>
      <c r="P1053" s="45">
        <f>P1026*Settings!$C$13*(INDEX(P$331:P$342,$D1053))</f>
        <v/>
      </c>
      <c r="Q1053" s="45">
        <f>Q1026*Settings!$C$13*(INDEX(Q$331:Q$342,$D1053))</f>
        <v/>
      </c>
      <c r="R1053" s="45">
        <f>R1026*Settings!$C$13*(INDEX(R$331:R$342,$D1053))</f>
        <v/>
      </c>
      <c r="S1053" s="45">
        <f>S1026*Settings!$C$13*(INDEX(S$331:S$342,$D1053))</f>
        <v/>
      </c>
      <c r="T1053" s="45">
        <f>T1026*Settings!$C$13*(INDEX(T$331:T$342,$D1053))</f>
        <v/>
      </c>
      <c r="U1053" s="45">
        <f>U1026*Settings!$C$13*(INDEX(U$331:U$342,$D1053))</f>
        <v/>
      </c>
      <c r="V1053" s="45">
        <f>V1026*Settings!$C$13*(INDEX(V$331:V$342,$D1053))</f>
        <v/>
      </c>
      <c r="W1053" s="45">
        <f>W1026*Settings!$C$13*(INDEX(W$331:W$342,$D1053))</f>
        <v/>
      </c>
      <c r="X1053" s="45">
        <f>X1026*Settings!$C$13*(INDEX(X$331:X$342,$D1053))</f>
        <v/>
      </c>
      <c r="Y1053" s="45">
        <f>Y1026*Settings!$C$13*(INDEX(Y$331:Y$342,$D1053))</f>
        <v/>
      </c>
      <c r="Z1053" s="45">
        <f>Z1026*Settings!$C$13*(INDEX(Z$331:Z$342,$D1053))</f>
        <v/>
      </c>
      <c r="AA1053" s="45">
        <f>AA1026*Settings!$C$13*(INDEX(AA$331:AA$342,$D1053))</f>
        <v/>
      </c>
      <c r="AB1053" s="45">
        <f>AB1026*Settings!$C$13*(INDEX(AB$331:AB$342,$D1053))</f>
        <v/>
      </c>
      <c r="AC1053" s="45">
        <f>AC1026*Settings!$C$13*(INDEX(AC$331:AC$342,$D1053))</f>
        <v/>
      </c>
      <c r="AD1053" s="46">
        <f>REVENUE(AD1026,Settings!$C$13,INDEX(AD$331:AD$342,$D1053))</f>
        <v/>
      </c>
      <c r="AF1053" s="11">
        <f>LOWER(Settings!$C$4)&amp;".mit."&amp;$A1053&amp;IF($C1053="","","."&amp;$C1053&amp;"."&amp;$B1053)&amp;IF(INDEX(Variables!$D$5:$D$105,MATCH($A1053,Variables!$A$5:$A$105,0))="","","."&amp;INDEX(Variables!$D$5:$D$105,MATCH($A1053,Variables!$A$5:$A$105,0)))&amp;"."&amp;AF$5</f>
        <v/>
      </c>
      <c r="AG1053" s="44">
        <f>AG1026*Settings!$C$13*(INDEX(AG$331:AG$342,$D1053))</f>
        <v/>
      </c>
      <c r="AH1053" s="45">
        <f>AH1026*Settings!$C$13*(INDEX(AH$331:AH$342,$D1053))</f>
        <v/>
      </c>
      <c r="AI1053" s="45">
        <f>AI1026*Settings!$C$13*(INDEX(AI$331:AI$342,$D1053))</f>
        <v/>
      </c>
      <c r="AJ1053" s="45">
        <f>AJ1026*Settings!$C$13*(INDEX(AJ$331:AJ$342,$D1053))</f>
        <v/>
      </c>
      <c r="AK1053" s="45">
        <f>AK1026*Settings!$C$13*(INDEX(AK$331:AK$342,$D1053))</f>
        <v/>
      </c>
      <c r="AL1053" s="45">
        <f>AL1026*Settings!$C$13*(INDEX(AL$331:AL$342,$D1053))</f>
        <v/>
      </c>
      <c r="AM1053" s="45">
        <f>AM1026*Settings!$C$13*(INDEX(AM$331:AM$342,$D1053))</f>
        <v/>
      </c>
      <c r="AN1053" s="45">
        <f>AN1026*Settings!$C$13*(INDEX(AN$331:AN$342,$D1053))</f>
        <v/>
      </c>
      <c r="AO1053" s="45">
        <f>AO1026*Settings!$C$13*(INDEX(AO$331:AO$342,$D1053))</f>
        <v/>
      </c>
      <c r="AP1053" s="45">
        <f>AP1026*Settings!$C$13*(INDEX(AP$331:AP$342,$D1053))</f>
        <v/>
      </c>
      <c r="AQ1053" s="45">
        <f>AQ1026*Settings!$C$13*(INDEX(AQ$331:AQ$342,$D1053))</f>
        <v/>
      </c>
      <c r="AR1053" s="45">
        <f>AR1026*Settings!$C$13*(INDEX(AR$331:AR$342,$D1053))</f>
        <v/>
      </c>
      <c r="AS1053" s="45">
        <f>AS1026*Settings!$C$13*(INDEX(AS$331:AS$342,$D1053))</f>
        <v/>
      </c>
      <c r="AT1053" s="45">
        <f>AT1026*Settings!$C$13*(INDEX(AT$331:AT$342,$D1053))</f>
        <v/>
      </c>
      <c r="AU1053" s="45">
        <f>AU1026*Settings!$C$13*(INDEX(AU$331:AU$342,$D1053))</f>
        <v/>
      </c>
      <c r="AV1053" s="45">
        <f>AV1026*Settings!$C$13*(INDEX(AV$331:AV$342,$D1053))</f>
        <v/>
      </c>
      <c r="AW1053" s="45">
        <f>AW1026*Settings!$C$13*(INDEX(AW$331:AW$342,$D1053))</f>
        <v/>
      </c>
      <c r="AX1053" s="45">
        <f>AX1026*Settings!$C$13*(INDEX(AX$331:AX$342,$D1053))</f>
        <v/>
      </c>
      <c r="AY1053" s="46">
        <f>REVENUE(AY1026,Settings!$C$13,INDEX(AY$331:AY$342,$D1053))</f>
        <v/>
      </c>
    </row>
    <row r="1054" hidden="1" outlineLevel="2">
      <c r="A1054" s="14" t="inlineStr">
        <is>
          <t>rsub</t>
        </is>
      </c>
      <c r="B1054" s="14" t="inlineStr">
        <is>
          <t>oop</t>
        </is>
      </c>
      <c r="C1054" s="14" t="inlineStr">
        <is>
          <t>srv</t>
        </is>
      </c>
      <c r="D1054" s="37">
        <f>INDEX(Inputs!$R$5:$R$132,MATCH($B1054&amp;"|"&amp;$C1054,Inputs!$A$5:$A$132,0))</f>
        <v/>
      </c>
      <c r="E1054" s="36" t="n"/>
      <c r="F1054" s="36" t="n"/>
      <c r="G1054" s="36" t="n"/>
      <c r="H1054" s="14">
        <f>INDEX(Variables!$B$5:$B$105,MATCH($A1054,Variables!$A$5:$A$105,0))&amp;IF($C1054="",""," | "&amp;INDEX(Mapping!$B$5:$B$26,MATCH($C1054,Mapping!$A$5:$A$26,0))&amp;" | "&amp;INDEX(Mapping!$B$30:$B$41,MATCH($B1054,Mapping!$A$30:$A$41,0)))</f>
        <v/>
      </c>
      <c r="I1054" s="14">
        <f>INDEX(Variables!$C$5:$C$105,MATCH($A1054,Variables!$A$5:$A$105,0))</f>
        <v/>
      </c>
      <c r="J1054" s="14">
        <f>INDEX(Variables!$E$5:$E$105,MATCH($A1054,Variables!$A$5:$A$105,0))</f>
        <v/>
      </c>
      <c r="K1054" s="11">
        <f>LOWER(Settings!$C$4)&amp;".mit."&amp;$A1054&amp;IF($C1054="","","."&amp;$C1054&amp;"."&amp;$B1054)&amp;IF(INDEX(Variables!$D$5:$D$105,MATCH($A1054,Variables!$A$5:$A$105,0))="","","."&amp;INDEX(Variables!$D$5:$D$105,MATCH($A1054,Variables!$A$5:$A$105,0)))&amp;"."&amp;K$5</f>
        <v/>
      </c>
      <c r="L1054" s="44">
        <f>L1027*Settings!$C$13*(INDEX(L$331:L$342,$D1054))</f>
        <v/>
      </c>
      <c r="M1054" s="45">
        <f>M1027*Settings!$C$13*(INDEX(M$331:M$342,$D1054))</f>
        <v/>
      </c>
      <c r="N1054" s="45">
        <f>N1027*Settings!$C$13*(INDEX(N$331:N$342,$D1054))</f>
        <v/>
      </c>
      <c r="O1054" s="45">
        <f>O1027*Settings!$C$13*(INDEX(O$331:O$342,$D1054))</f>
        <v/>
      </c>
      <c r="P1054" s="45">
        <f>P1027*Settings!$C$13*(INDEX(P$331:P$342,$D1054))</f>
        <v/>
      </c>
      <c r="Q1054" s="45">
        <f>Q1027*Settings!$C$13*(INDEX(Q$331:Q$342,$D1054))</f>
        <v/>
      </c>
      <c r="R1054" s="45">
        <f>R1027*Settings!$C$13*(INDEX(R$331:R$342,$D1054))</f>
        <v/>
      </c>
      <c r="S1054" s="45">
        <f>S1027*Settings!$C$13*(INDEX(S$331:S$342,$D1054))</f>
        <v/>
      </c>
      <c r="T1054" s="45">
        <f>T1027*Settings!$C$13*(INDEX(T$331:T$342,$D1054))</f>
        <v/>
      </c>
      <c r="U1054" s="45">
        <f>U1027*Settings!$C$13*(INDEX(U$331:U$342,$D1054))</f>
        <v/>
      </c>
      <c r="V1054" s="45">
        <f>V1027*Settings!$C$13*(INDEX(V$331:V$342,$D1054))</f>
        <v/>
      </c>
      <c r="W1054" s="45">
        <f>W1027*Settings!$C$13*(INDEX(W$331:W$342,$D1054))</f>
        <v/>
      </c>
      <c r="X1054" s="45">
        <f>X1027*Settings!$C$13*(INDEX(X$331:X$342,$D1054))</f>
        <v/>
      </c>
      <c r="Y1054" s="45">
        <f>Y1027*Settings!$C$13*(INDEX(Y$331:Y$342,$D1054))</f>
        <v/>
      </c>
      <c r="Z1054" s="45">
        <f>Z1027*Settings!$C$13*(INDEX(Z$331:Z$342,$D1054))</f>
        <v/>
      </c>
      <c r="AA1054" s="45">
        <f>AA1027*Settings!$C$13*(INDEX(AA$331:AA$342,$D1054))</f>
        <v/>
      </c>
      <c r="AB1054" s="45">
        <f>AB1027*Settings!$C$13*(INDEX(AB$331:AB$342,$D1054))</f>
        <v/>
      </c>
      <c r="AC1054" s="45">
        <f>AC1027*Settings!$C$13*(INDEX(AC$331:AC$342,$D1054))</f>
        <v/>
      </c>
      <c r="AD1054" s="46">
        <f>REVENUE(AD1027,Settings!$C$13,INDEX(AD$331:AD$342,$D1054))</f>
        <v/>
      </c>
      <c r="AF1054" s="11">
        <f>LOWER(Settings!$C$4)&amp;".mit."&amp;$A1054&amp;IF($C1054="","","."&amp;$C1054&amp;"."&amp;$B1054)&amp;IF(INDEX(Variables!$D$5:$D$105,MATCH($A1054,Variables!$A$5:$A$105,0))="","","."&amp;INDEX(Variables!$D$5:$D$105,MATCH($A1054,Variables!$A$5:$A$105,0)))&amp;"."&amp;AF$5</f>
        <v/>
      </c>
      <c r="AG1054" s="44">
        <f>AG1027*Settings!$C$13*(INDEX(AG$331:AG$342,$D1054))</f>
        <v/>
      </c>
      <c r="AH1054" s="45">
        <f>AH1027*Settings!$C$13*(INDEX(AH$331:AH$342,$D1054))</f>
        <v/>
      </c>
      <c r="AI1054" s="45">
        <f>AI1027*Settings!$C$13*(INDEX(AI$331:AI$342,$D1054))</f>
        <v/>
      </c>
      <c r="AJ1054" s="45">
        <f>AJ1027*Settings!$C$13*(INDEX(AJ$331:AJ$342,$D1054))</f>
        <v/>
      </c>
      <c r="AK1054" s="45">
        <f>AK1027*Settings!$C$13*(INDEX(AK$331:AK$342,$D1054))</f>
        <v/>
      </c>
      <c r="AL1054" s="45">
        <f>AL1027*Settings!$C$13*(INDEX(AL$331:AL$342,$D1054))</f>
        <v/>
      </c>
      <c r="AM1054" s="45">
        <f>AM1027*Settings!$C$13*(INDEX(AM$331:AM$342,$D1054))</f>
        <v/>
      </c>
      <c r="AN1054" s="45">
        <f>AN1027*Settings!$C$13*(INDEX(AN$331:AN$342,$D1054))</f>
        <v/>
      </c>
      <c r="AO1054" s="45">
        <f>AO1027*Settings!$C$13*(INDEX(AO$331:AO$342,$D1054))</f>
        <v/>
      </c>
      <c r="AP1054" s="45">
        <f>AP1027*Settings!$C$13*(INDEX(AP$331:AP$342,$D1054))</f>
        <v/>
      </c>
      <c r="AQ1054" s="45">
        <f>AQ1027*Settings!$C$13*(INDEX(AQ$331:AQ$342,$D1054))</f>
        <v/>
      </c>
      <c r="AR1054" s="45">
        <f>AR1027*Settings!$C$13*(INDEX(AR$331:AR$342,$D1054))</f>
        <v/>
      </c>
      <c r="AS1054" s="45">
        <f>AS1027*Settings!$C$13*(INDEX(AS$331:AS$342,$D1054))</f>
        <v/>
      </c>
      <c r="AT1054" s="45">
        <f>AT1027*Settings!$C$13*(INDEX(AT$331:AT$342,$D1054))</f>
        <v/>
      </c>
      <c r="AU1054" s="45">
        <f>AU1027*Settings!$C$13*(INDEX(AU$331:AU$342,$D1054))</f>
        <v/>
      </c>
      <c r="AV1054" s="45">
        <f>AV1027*Settings!$C$13*(INDEX(AV$331:AV$342,$D1054))</f>
        <v/>
      </c>
      <c r="AW1054" s="45">
        <f>AW1027*Settings!$C$13*(INDEX(AW$331:AW$342,$D1054))</f>
        <v/>
      </c>
      <c r="AX1054" s="45">
        <f>AX1027*Settings!$C$13*(INDEX(AX$331:AX$342,$D1054))</f>
        <v/>
      </c>
      <c r="AY1054" s="46">
        <f>REVENUE(AY1027,Settings!$C$13,INDEX(AY$331:AY$342,$D1054))</f>
        <v/>
      </c>
    </row>
    <row r="1055" hidden="1" outlineLevel="2">
      <c r="A1055" s="14" t="inlineStr">
        <is>
          <t>rsub</t>
        </is>
      </c>
      <c r="B1055" s="14" t="inlineStr">
        <is>
          <t>bio</t>
        </is>
      </c>
      <c r="C1055" s="14" t="inlineStr">
        <is>
          <t>srv</t>
        </is>
      </c>
      <c r="D1055" s="37">
        <f>INDEX(Inputs!$R$5:$R$132,MATCH($B1055&amp;"|"&amp;$C1055,Inputs!$A$5:$A$132,0))</f>
        <v/>
      </c>
      <c r="E1055" s="36" t="n"/>
      <c r="F1055" s="36" t="n"/>
      <c r="G1055" s="36" t="n"/>
      <c r="H1055" s="14">
        <f>INDEX(Variables!$B$5:$B$105,MATCH($A1055,Variables!$A$5:$A$105,0))&amp;IF($C1055="",""," | "&amp;INDEX(Mapping!$B$5:$B$26,MATCH($C1055,Mapping!$A$5:$A$26,0))&amp;" | "&amp;INDEX(Mapping!$B$30:$B$41,MATCH($B1055,Mapping!$A$30:$A$41,0)))</f>
        <v/>
      </c>
      <c r="I1055" s="14">
        <f>INDEX(Variables!$C$5:$C$105,MATCH($A1055,Variables!$A$5:$A$105,0))</f>
        <v/>
      </c>
      <c r="J1055" s="14">
        <f>INDEX(Variables!$E$5:$E$105,MATCH($A1055,Variables!$A$5:$A$105,0))</f>
        <v/>
      </c>
      <c r="K1055" s="11">
        <f>LOWER(Settings!$C$4)&amp;".mit."&amp;$A1055&amp;IF($C1055="","","."&amp;$C1055&amp;"."&amp;$B1055)&amp;IF(INDEX(Variables!$D$5:$D$105,MATCH($A1055,Variables!$A$5:$A$105,0))="","","."&amp;INDEX(Variables!$D$5:$D$105,MATCH($A1055,Variables!$A$5:$A$105,0)))&amp;"."&amp;K$5</f>
        <v/>
      </c>
      <c r="L1055" s="44">
        <f>L1028*Settings!$C$13*(INDEX(L$331:L$342,$D1055))</f>
        <v/>
      </c>
      <c r="M1055" s="45">
        <f>M1028*Settings!$C$13*(INDEX(M$331:M$342,$D1055))</f>
        <v/>
      </c>
      <c r="N1055" s="45">
        <f>N1028*Settings!$C$13*(INDEX(N$331:N$342,$D1055))</f>
        <v/>
      </c>
      <c r="O1055" s="45">
        <f>O1028*Settings!$C$13*(INDEX(O$331:O$342,$D1055))</f>
        <v/>
      </c>
      <c r="P1055" s="45">
        <f>P1028*Settings!$C$13*(INDEX(P$331:P$342,$D1055))</f>
        <v/>
      </c>
      <c r="Q1055" s="45">
        <f>Q1028*Settings!$C$13*(INDEX(Q$331:Q$342,$D1055))</f>
        <v/>
      </c>
      <c r="R1055" s="45">
        <f>R1028*Settings!$C$13*(INDEX(R$331:R$342,$D1055))</f>
        <v/>
      </c>
      <c r="S1055" s="45">
        <f>S1028*Settings!$C$13*(INDEX(S$331:S$342,$D1055))</f>
        <v/>
      </c>
      <c r="T1055" s="45">
        <f>T1028*Settings!$C$13*(INDEX(T$331:T$342,$D1055))</f>
        <v/>
      </c>
      <c r="U1055" s="45">
        <f>U1028*Settings!$C$13*(INDEX(U$331:U$342,$D1055))</f>
        <v/>
      </c>
      <c r="V1055" s="45">
        <f>V1028*Settings!$C$13*(INDEX(V$331:V$342,$D1055))</f>
        <v/>
      </c>
      <c r="W1055" s="45">
        <f>W1028*Settings!$C$13*(INDEX(W$331:W$342,$D1055))</f>
        <v/>
      </c>
      <c r="X1055" s="45">
        <f>X1028*Settings!$C$13*(INDEX(X$331:X$342,$D1055))</f>
        <v/>
      </c>
      <c r="Y1055" s="45">
        <f>Y1028*Settings!$C$13*(INDEX(Y$331:Y$342,$D1055))</f>
        <v/>
      </c>
      <c r="Z1055" s="45">
        <f>Z1028*Settings!$C$13*(INDEX(Z$331:Z$342,$D1055))</f>
        <v/>
      </c>
      <c r="AA1055" s="45">
        <f>AA1028*Settings!$C$13*(INDEX(AA$331:AA$342,$D1055))</f>
        <v/>
      </c>
      <c r="AB1055" s="45">
        <f>AB1028*Settings!$C$13*(INDEX(AB$331:AB$342,$D1055))</f>
        <v/>
      </c>
      <c r="AC1055" s="45">
        <f>AC1028*Settings!$C$13*(INDEX(AC$331:AC$342,$D1055))</f>
        <v/>
      </c>
      <c r="AD1055" s="46">
        <f>REVENUE(AD1028,Settings!$C$13,INDEX(AD$331:AD$342,$D1055))</f>
        <v/>
      </c>
      <c r="AF1055" s="11">
        <f>LOWER(Settings!$C$4)&amp;".mit."&amp;$A1055&amp;IF($C1055="","","."&amp;$C1055&amp;"."&amp;$B1055)&amp;IF(INDEX(Variables!$D$5:$D$105,MATCH($A1055,Variables!$A$5:$A$105,0))="","","."&amp;INDEX(Variables!$D$5:$D$105,MATCH($A1055,Variables!$A$5:$A$105,0)))&amp;"."&amp;AF$5</f>
        <v/>
      </c>
      <c r="AG1055" s="44">
        <f>AG1028*Settings!$C$13*(INDEX(AG$331:AG$342,$D1055))</f>
        <v/>
      </c>
      <c r="AH1055" s="45">
        <f>AH1028*Settings!$C$13*(INDEX(AH$331:AH$342,$D1055))</f>
        <v/>
      </c>
      <c r="AI1055" s="45">
        <f>AI1028*Settings!$C$13*(INDEX(AI$331:AI$342,$D1055))</f>
        <v/>
      </c>
      <c r="AJ1055" s="45">
        <f>AJ1028*Settings!$C$13*(INDEX(AJ$331:AJ$342,$D1055))</f>
        <v/>
      </c>
      <c r="AK1055" s="45">
        <f>AK1028*Settings!$C$13*(INDEX(AK$331:AK$342,$D1055))</f>
        <v/>
      </c>
      <c r="AL1055" s="45">
        <f>AL1028*Settings!$C$13*(INDEX(AL$331:AL$342,$D1055))</f>
        <v/>
      </c>
      <c r="AM1055" s="45">
        <f>AM1028*Settings!$C$13*(INDEX(AM$331:AM$342,$D1055))</f>
        <v/>
      </c>
      <c r="AN1055" s="45">
        <f>AN1028*Settings!$C$13*(INDEX(AN$331:AN$342,$D1055))</f>
        <v/>
      </c>
      <c r="AO1055" s="45">
        <f>AO1028*Settings!$C$13*(INDEX(AO$331:AO$342,$D1055))</f>
        <v/>
      </c>
      <c r="AP1055" s="45">
        <f>AP1028*Settings!$C$13*(INDEX(AP$331:AP$342,$D1055))</f>
        <v/>
      </c>
      <c r="AQ1055" s="45">
        <f>AQ1028*Settings!$C$13*(INDEX(AQ$331:AQ$342,$D1055))</f>
        <v/>
      </c>
      <c r="AR1055" s="45">
        <f>AR1028*Settings!$C$13*(INDEX(AR$331:AR$342,$D1055))</f>
        <v/>
      </c>
      <c r="AS1055" s="45">
        <f>AS1028*Settings!$C$13*(INDEX(AS$331:AS$342,$D1055))</f>
        <v/>
      </c>
      <c r="AT1055" s="45">
        <f>AT1028*Settings!$C$13*(INDEX(AT$331:AT$342,$D1055))</f>
        <v/>
      </c>
      <c r="AU1055" s="45">
        <f>AU1028*Settings!$C$13*(INDEX(AU$331:AU$342,$D1055))</f>
        <v/>
      </c>
      <c r="AV1055" s="45">
        <f>AV1028*Settings!$C$13*(INDEX(AV$331:AV$342,$D1055))</f>
        <v/>
      </c>
      <c r="AW1055" s="45">
        <f>AW1028*Settings!$C$13*(INDEX(AW$331:AW$342,$D1055))</f>
        <v/>
      </c>
      <c r="AX1055" s="45">
        <f>AX1028*Settings!$C$13*(INDEX(AX$331:AX$342,$D1055))</f>
        <v/>
      </c>
      <c r="AY1055" s="46">
        <f>REVENUE(AY1028,Settings!$C$13,INDEX(AY$331:AY$342,$D1055))</f>
        <v/>
      </c>
    </row>
    <row r="1056" hidden="1" outlineLevel="2"/>
    <row r="1057" hidden="1" outlineLevel="2">
      <c r="A1057" s="14" t="inlineStr">
        <is>
          <t>rnew</t>
        </is>
      </c>
      <c r="B1057" s="14" t="inlineStr">
        <is>
          <t>coa</t>
        </is>
      </c>
      <c r="C1057" s="14" t="inlineStr">
        <is>
          <t>srv</t>
        </is>
      </c>
      <c r="D1057" s="37">
        <f>INDEX(Inputs!$S$5:$S$132,MATCH($B1057&amp;"|"&amp;$C1057,Inputs!$A$5:$A$132,0))</f>
        <v/>
      </c>
      <c r="E1057" s="36" t="n"/>
      <c r="F1057" s="36" t="n"/>
      <c r="G1057" s="36" t="n"/>
      <c r="H1057" s="14">
        <f>INDEX(Variables!$B$5:$B$105,MATCH($A1057,Variables!$A$5:$A$105,0))&amp;IF($C1057="",""," | "&amp;INDEX(Mapping!$B$5:$B$26,MATCH($C1057,Mapping!$A$5:$A$26,0))&amp;" | "&amp;INDEX(Mapping!$B$30:$B$41,MATCH($B1057,Mapping!$A$30:$A$41,0)))</f>
        <v/>
      </c>
      <c r="I1057" s="14">
        <f>INDEX(Variables!$C$5:$C$105,MATCH($A1057,Variables!$A$5:$A$105,0))</f>
        <v/>
      </c>
      <c r="J1057" s="14">
        <f>INDEX(Variables!$E$5:$E$105,MATCH($A1057,Variables!$A$5:$A$105,0))</f>
        <v/>
      </c>
      <c r="K1057" s="11">
        <f>LOWER(Settings!$C$4)&amp;".mit."&amp;$A1057&amp;IF($C1057="","","."&amp;$C1057&amp;"."&amp;$B1057)&amp;IF(INDEX(Variables!$D$5:$D$105,MATCH($A1057,Variables!$A$5:$A$105,0))="","","."&amp;INDEX(Variables!$D$5:$D$105,MATCH($A1057,Variables!$A$5:$A$105,0)))&amp;"."&amp;K$5</f>
        <v/>
      </c>
      <c r="L1057" s="44">
        <f>L1021*Settings!$C$13*(L967+L985+L976*L$195+L994*$D1057)</f>
        <v/>
      </c>
      <c r="M1057" s="45">
        <f>M1021*Settings!$C$13*(M967+M985+M976*M$195+M994*$D1057)</f>
        <v/>
      </c>
      <c r="N1057" s="45">
        <f>N1021*Settings!$C$13*(N967+N985+N976*N$195+N994*$D1057)</f>
        <v/>
      </c>
      <c r="O1057" s="45">
        <f>O1021*Settings!$C$13*(O967+O985+O976*O$195+O994*$D1057)</f>
        <v/>
      </c>
      <c r="P1057" s="45">
        <f>P1021*Settings!$C$13*(P967+P985+P976*P$195+P994*$D1057)</f>
        <v/>
      </c>
      <c r="Q1057" s="45">
        <f>Q1021*Settings!$C$13*(Q967+Q985+Q976*Q$195+Q994*$D1057)</f>
        <v/>
      </c>
      <c r="R1057" s="45">
        <f>R1021*Settings!$C$13*(R967+R985+R976*R$195+R994*$D1057)</f>
        <v/>
      </c>
      <c r="S1057" s="45">
        <f>S1021*Settings!$C$13*(S967+S985+S976*S$195+S994*$D1057)</f>
        <v/>
      </c>
      <c r="T1057" s="45">
        <f>T1021*Settings!$C$13*(T967+T985+T976*T$195+T994*$D1057)</f>
        <v/>
      </c>
      <c r="U1057" s="45">
        <f>U1021*Settings!$C$13*(U967+U985+U976*U$195+U994*$D1057)</f>
        <v/>
      </c>
      <c r="V1057" s="45">
        <f>V1021*Settings!$C$13*(V967+V985+V976*V$195+V994*$D1057)</f>
        <v/>
      </c>
      <c r="W1057" s="45">
        <f>W1021*Settings!$C$13*(W967+W985+W976*W$195+W994*$D1057)</f>
        <v/>
      </c>
      <c r="X1057" s="45">
        <f>X1021*Settings!$C$13*(X967+X985+X976*X$195+X994*$D1057)</f>
        <v/>
      </c>
      <c r="Y1057" s="45">
        <f>Y1021*Settings!$C$13*(Y967+Y985+Y976*Y$195+Y994*$D1057)</f>
        <v/>
      </c>
      <c r="Z1057" s="45">
        <f>Z1021*Settings!$C$13*(Z967+Z985+Z976*Z$195+Z994*$D1057)</f>
        <v/>
      </c>
      <c r="AA1057" s="45">
        <f>AA1021*Settings!$C$13*(AA967+AA985+AA976*AA$195+AA994*$D1057)</f>
        <v/>
      </c>
      <c r="AB1057" s="45">
        <f>AB1021*Settings!$C$13*(AB967+AB985+AB976*AB$195+AB994*$D1057)</f>
        <v/>
      </c>
      <c r="AC1057" s="45">
        <f>AC1021*Settings!$C$13*(AC967+AC985+AC976*AC$195+AC994*$D1057)</f>
        <v/>
      </c>
      <c r="AD1057" s="46">
        <f>REVENUE(AD1021,Settings!$C$13,NEWREVRATE(AD967,AD985,AD976,AD$195,AD994,$D1057))</f>
        <v/>
      </c>
      <c r="AF1057" s="11">
        <f>LOWER(Settings!$C$4)&amp;".mit."&amp;$A1057&amp;IF($C1057="","","."&amp;$C1057&amp;"."&amp;$B1057)&amp;IF(INDEX(Variables!$D$5:$D$105,MATCH($A1057,Variables!$A$5:$A$105,0))="","","."&amp;INDEX(Variables!$D$5:$D$105,MATCH($A1057,Variables!$A$5:$A$105,0)))&amp;"."&amp;AF$5</f>
        <v/>
      </c>
      <c r="AG1057" s="44">
        <f>AG1021*Settings!$C$13*(AG967+AG985+AG976*AG$195+AG994*$D1057)</f>
        <v/>
      </c>
      <c r="AH1057" s="45">
        <f>AH1021*Settings!$C$13*(AH967+AH985+AH976*AH$195+AH994*$D1057)</f>
        <v/>
      </c>
      <c r="AI1057" s="45">
        <f>AI1021*Settings!$C$13*(AI967+AI985+AI976*AI$195+AI994*$D1057)</f>
        <v/>
      </c>
      <c r="AJ1057" s="45">
        <f>AJ1021*Settings!$C$13*(AJ967+AJ985+AJ976*AJ$195+AJ994*$D1057)</f>
        <v/>
      </c>
      <c r="AK1057" s="45">
        <f>AK1021*Settings!$C$13*(AK967+AK985+AK976*AK$195+AK994*$D1057)</f>
        <v/>
      </c>
      <c r="AL1057" s="45">
        <f>AL1021*Settings!$C$13*(AL967+AL985+AL976*AL$195+AL994*$D1057)</f>
        <v/>
      </c>
      <c r="AM1057" s="45">
        <f>AM1021*Settings!$C$13*(AM967+AM985+AM976*AM$195+AM994*$D1057)</f>
        <v/>
      </c>
      <c r="AN1057" s="45">
        <f>AN1021*Settings!$C$13*(AN967+AN985+AN976*AN$195+AN994*$D1057)</f>
        <v/>
      </c>
      <c r="AO1057" s="45">
        <f>AO1021*Settings!$C$13*(AO967+AO985+AO976*AO$195+AO994*$D1057)</f>
        <v/>
      </c>
      <c r="AP1057" s="45">
        <f>AP1021*Settings!$C$13*(AP967+AP985+AP976*AP$195+AP994*$D1057)</f>
        <v/>
      </c>
      <c r="AQ1057" s="45">
        <f>AQ1021*Settings!$C$13*(AQ967+AQ985+AQ976*AQ$195+AQ994*$D1057)</f>
        <v/>
      </c>
      <c r="AR1057" s="45">
        <f>AR1021*Settings!$C$13*(AR967+AR985+AR976*AR$195+AR994*$D1057)</f>
        <v/>
      </c>
      <c r="AS1057" s="45">
        <f>AS1021*Settings!$C$13*(AS967+AS985+AS976*AS$195+AS994*$D1057)</f>
        <v/>
      </c>
      <c r="AT1057" s="45">
        <f>AT1021*Settings!$C$13*(AT967+AT985+AT976*AT$195+AT994*$D1057)</f>
        <v/>
      </c>
      <c r="AU1057" s="45">
        <f>AU1021*Settings!$C$13*(AU967+AU985+AU976*AU$195+AU994*$D1057)</f>
        <v/>
      </c>
      <c r="AV1057" s="45">
        <f>AV1021*Settings!$C$13*(AV967+AV985+AV976*AV$195+AV994*$D1057)</f>
        <v/>
      </c>
      <c r="AW1057" s="45">
        <f>AW1021*Settings!$C$13*(AW967+AW985+AW976*AW$195+AW994*$D1057)</f>
        <v/>
      </c>
      <c r="AX1057" s="45">
        <f>AX1021*Settings!$C$13*(AX967+AX985+AX976*AX$195+AX994*$D1057)</f>
        <v/>
      </c>
      <c r="AY1057" s="46">
        <f>REVENUE(AY1021,Settings!$C$13,NEWREVRATE(AY967,AY985,AY976,AY$195,AY994,$D1057))</f>
        <v/>
      </c>
    </row>
    <row r="1058" hidden="1" outlineLevel="2">
      <c r="A1058" s="14" t="inlineStr">
        <is>
          <t>rnew</t>
        </is>
      </c>
      <c r="B1058" s="14" t="inlineStr">
        <is>
          <t>nga</t>
        </is>
      </c>
      <c r="C1058" s="14" t="inlineStr">
        <is>
          <t>srv</t>
        </is>
      </c>
      <c r="D1058" s="37">
        <f>INDEX(Inputs!$S$5:$S$132,MATCH($B1058&amp;"|"&amp;$C1058,Inputs!$A$5:$A$132,0))</f>
        <v/>
      </c>
      <c r="E1058" s="36" t="n"/>
      <c r="F1058" s="36" t="n"/>
      <c r="G1058" s="36" t="n"/>
      <c r="H1058" s="14">
        <f>INDEX(Variables!$B$5:$B$105,MATCH($A1058,Variables!$A$5:$A$105,0))&amp;IF($C1058="",""," | "&amp;INDEX(Mapping!$B$5:$B$26,MATCH($C1058,Mapping!$A$5:$A$26,0))&amp;" | "&amp;INDEX(Mapping!$B$30:$B$41,MATCH($B1058,Mapping!$A$30:$A$41,0)))</f>
        <v/>
      </c>
      <c r="I1058" s="14">
        <f>INDEX(Variables!$C$5:$C$105,MATCH($A1058,Variables!$A$5:$A$105,0))</f>
        <v/>
      </c>
      <c r="J1058" s="14">
        <f>INDEX(Variables!$E$5:$E$105,MATCH($A1058,Variables!$A$5:$A$105,0))</f>
        <v/>
      </c>
      <c r="K1058" s="11">
        <f>LOWER(Settings!$C$4)&amp;".mit."&amp;$A1058&amp;IF($C1058="","","."&amp;$C1058&amp;"."&amp;$B1058)&amp;IF(INDEX(Variables!$D$5:$D$105,MATCH($A1058,Variables!$A$5:$A$105,0))="","","."&amp;INDEX(Variables!$D$5:$D$105,MATCH($A1058,Variables!$A$5:$A$105,0)))&amp;"."&amp;K$5</f>
        <v/>
      </c>
      <c r="L1058" s="44">
        <f>L1022*Settings!$C$13*(L968+L986+L977*L$195+L995*$D1058)</f>
        <v/>
      </c>
      <c r="M1058" s="45">
        <f>M1022*Settings!$C$13*(M968+M986+M977*M$195+M995*$D1058)</f>
        <v/>
      </c>
      <c r="N1058" s="45">
        <f>N1022*Settings!$C$13*(N968+N986+N977*N$195+N995*$D1058)</f>
        <v/>
      </c>
      <c r="O1058" s="45">
        <f>O1022*Settings!$C$13*(O968+O986+O977*O$195+O995*$D1058)</f>
        <v/>
      </c>
      <c r="P1058" s="45">
        <f>P1022*Settings!$C$13*(P968+P986+P977*P$195+P995*$D1058)</f>
        <v/>
      </c>
      <c r="Q1058" s="45">
        <f>Q1022*Settings!$C$13*(Q968+Q986+Q977*Q$195+Q995*$D1058)</f>
        <v/>
      </c>
      <c r="R1058" s="45">
        <f>R1022*Settings!$C$13*(R968+R986+R977*R$195+R995*$D1058)</f>
        <v/>
      </c>
      <c r="S1058" s="45">
        <f>S1022*Settings!$C$13*(S968+S986+S977*S$195+S995*$D1058)</f>
        <v/>
      </c>
      <c r="T1058" s="45">
        <f>T1022*Settings!$C$13*(T968+T986+T977*T$195+T995*$D1058)</f>
        <v/>
      </c>
      <c r="U1058" s="45">
        <f>U1022*Settings!$C$13*(U968+U986+U977*U$195+U995*$D1058)</f>
        <v/>
      </c>
      <c r="V1058" s="45">
        <f>V1022*Settings!$C$13*(V968+V986+V977*V$195+V995*$D1058)</f>
        <v/>
      </c>
      <c r="W1058" s="45">
        <f>W1022*Settings!$C$13*(W968+W986+W977*W$195+W995*$D1058)</f>
        <v/>
      </c>
      <c r="X1058" s="45">
        <f>X1022*Settings!$C$13*(X968+X986+X977*X$195+X995*$D1058)</f>
        <v/>
      </c>
      <c r="Y1058" s="45">
        <f>Y1022*Settings!$C$13*(Y968+Y986+Y977*Y$195+Y995*$D1058)</f>
        <v/>
      </c>
      <c r="Z1058" s="45">
        <f>Z1022*Settings!$C$13*(Z968+Z986+Z977*Z$195+Z995*$D1058)</f>
        <v/>
      </c>
      <c r="AA1058" s="45">
        <f>AA1022*Settings!$C$13*(AA968+AA986+AA977*AA$195+AA995*$D1058)</f>
        <v/>
      </c>
      <c r="AB1058" s="45">
        <f>AB1022*Settings!$C$13*(AB968+AB986+AB977*AB$195+AB995*$D1058)</f>
        <v/>
      </c>
      <c r="AC1058" s="45">
        <f>AC1022*Settings!$C$13*(AC968+AC986+AC977*AC$195+AC995*$D1058)</f>
        <v/>
      </c>
      <c r="AD1058" s="46">
        <f>REVENUE(AD1022,Settings!$C$13,NEWREVRATE(AD968,AD986,AD977,AD$195,AD995,$D1058))</f>
        <v/>
      </c>
      <c r="AF1058" s="11">
        <f>LOWER(Settings!$C$4)&amp;".mit."&amp;$A1058&amp;IF($C1058="","","."&amp;$C1058&amp;"."&amp;$B1058)&amp;IF(INDEX(Variables!$D$5:$D$105,MATCH($A1058,Variables!$A$5:$A$105,0))="","","."&amp;INDEX(Variables!$D$5:$D$105,MATCH($A1058,Variables!$A$5:$A$105,0)))&amp;"."&amp;AF$5</f>
        <v/>
      </c>
      <c r="AG1058" s="44">
        <f>AG1022*Settings!$C$13*(AG968+AG986+AG977*AG$195+AG995*$D1058)</f>
        <v/>
      </c>
      <c r="AH1058" s="45">
        <f>AH1022*Settings!$C$13*(AH968+AH986+AH977*AH$195+AH995*$D1058)</f>
        <v/>
      </c>
      <c r="AI1058" s="45">
        <f>AI1022*Settings!$C$13*(AI968+AI986+AI977*AI$195+AI995*$D1058)</f>
        <v/>
      </c>
      <c r="AJ1058" s="45">
        <f>AJ1022*Settings!$C$13*(AJ968+AJ986+AJ977*AJ$195+AJ995*$D1058)</f>
        <v/>
      </c>
      <c r="AK1058" s="45">
        <f>AK1022*Settings!$C$13*(AK968+AK986+AK977*AK$195+AK995*$D1058)</f>
        <v/>
      </c>
      <c r="AL1058" s="45">
        <f>AL1022*Settings!$C$13*(AL968+AL986+AL977*AL$195+AL995*$D1058)</f>
        <v/>
      </c>
      <c r="AM1058" s="45">
        <f>AM1022*Settings!$C$13*(AM968+AM986+AM977*AM$195+AM995*$D1058)</f>
        <v/>
      </c>
      <c r="AN1058" s="45">
        <f>AN1022*Settings!$C$13*(AN968+AN986+AN977*AN$195+AN995*$D1058)</f>
        <v/>
      </c>
      <c r="AO1058" s="45">
        <f>AO1022*Settings!$C$13*(AO968+AO986+AO977*AO$195+AO995*$D1058)</f>
        <v/>
      </c>
      <c r="AP1058" s="45">
        <f>AP1022*Settings!$C$13*(AP968+AP986+AP977*AP$195+AP995*$D1058)</f>
        <v/>
      </c>
      <c r="AQ1058" s="45">
        <f>AQ1022*Settings!$C$13*(AQ968+AQ986+AQ977*AQ$195+AQ995*$D1058)</f>
        <v/>
      </c>
      <c r="AR1058" s="45">
        <f>AR1022*Settings!$C$13*(AR968+AR986+AR977*AR$195+AR995*$D1058)</f>
        <v/>
      </c>
      <c r="AS1058" s="45">
        <f>AS1022*Settings!$C$13*(AS968+AS986+AS977*AS$195+AS995*$D1058)</f>
        <v/>
      </c>
      <c r="AT1058" s="45">
        <f>AT1022*Settings!$C$13*(AT968+AT986+AT977*AT$195+AT995*$D1058)</f>
        <v/>
      </c>
      <c r="AU1058" s="45">
        <f>AU1022*Settings!$C$13*(AU968+AU986+AU977*AU$195+AU995*$D1058)</f>
        <v/>
      </c>
      <c r="AV1058" s="45">
        <f>AV1022*Settings!$C$13*(AV968+AV986+AV977*AV$195+AV995*$D1058)</f>
        <v/>
      </c>
      <c r="AW1058" s="45">
        <f>AW1022*Settings!$C$13*(AW968+AW986+AW977*AW$195+AW995*$D1058)</f>
        <v/>
      </c>
      <c r="AX1058" s="45">
        <f>AX1022*Settings!$C$13*(AX968+AX986+AX977*AX$195+AX995*$D1058)</f>
        <v/>
      </c>
      <c r="AY1058" s="46">
        <f>REVENUE(AY1022,Settings!$C$13,NEWREVRATE(AY968,AY986,AY977,AY$195,AY995,$D1058))</f>
        <v/>
      </c>
    </row>
    <row r="1059" hidden="1" outlineLevel="2">
      <c r="A1059" s="14" t="inlineStr">
        <is>
          <t>rnew</t>
        </is>
      </c>
      <c r="B1059" s="14" t="inlineStr">
        <is>
          <t>gso</t>
        </is>
      </c>
      <c r="C1059" s="14" t="inlineStr">
        <is>
          <t>srv</t>
        </is>
      </c>
      <c r="D1059" s="37">
        <f>INDEX(Inputs!$S$5:$S$132,MATCH($B1059&amp;"|"&amp;$C1059,Inputs!$A$5:$A$132,0))</f>
        <v/>
      </c>
      <c r="E1059" s="36" t="n"/>
      <c r="F1059" s="36" t="n"/>
      <c r="G1059" s="36" t="n"/>
      <c r="H1059" s="14">
        <f>INDEX(Variables!$B$5:$B$105,MATCH($A1059,Variables!$A$5:$A$105,0))&amp;IF($C1059="",""," | "&amp;INDEX(Mapping!$B$5:$B$26,MATCH($C1059,Mapping!$A$5:$A$26,0))&amp;" | "&amp;INDEX(Mapping!$B$30:$B$41,MATCH($B1059,Mapping!$A$30:$A$41,0)))</f>
        <v/>
      </c>
      <c r="I1059" s="14">
        <f>INDEX(Variables!$C$5:$C$105,MATCH($A1059,Variables!$A$5:$A$105,0))</f>
        <v/>
      </c>
      <c r="J1059" s="14">
        <f>INDEX(Variables!$E$5:$E$105,MATCH($A1059,Variables!$A$5:$A$105,0))</f>
        <v/>
      </c>
      <c r="K1059" s="11">
        <f>LOWER(Settings!$C$4)&amp;".mit."&amp;$A1059&amp;IF($C1059="","","."&amp;$C1059&amp;"."&amp;$B1059)&amp;IF(INDEX(Variables!$D$5:$D$105,MATCH($A1059,Variables!$A$5:$A$105,0))="","","."&amp;INDEX(Variables!$D$5:$D$105,MATCH($A1059,Variables!$A$5:$A$105,0)))&amp;"."&amp;K$5</f>
        <v/>
      </c>
      <c r="L1059" s="44">
        <f>L1023*Settings!$C$13*(L969+L987+L978*L$195+L996*$D1059)</f>
        <v/>
      </c>
      <c r="M1059" s="45">
        <f>M1023*Settings!$C$13*(M969+M987+M978*M$195+M996*$D1059)</f>
        <v/>
      </c>
      <c r="N1059" s="45">
        <f>N1023*Settings!$C$13*(N969+N987+N978*N$195+N996*$D1059)</f>
        <v/>
      </c>
      <c r="O1059" s="45">
        <f>O1023*Settings!$C$13*(O969+O987+O978*O$195+O996*$D1059)</f>
        <v/>
      </c>
      <c r="P1059" s="45">
        <f>P1023*Settings!$C$13*(P969+P987+P978*P$195+P996*$D1059)</f>
        <v/>
      </c>
      <c r="Q1059" s="45">
        <f>Q1023*Settings!$C$13*(Q969+Q987+Q978*Q$195+Q996*$D1059)</f>
        <v/>
      </c>
      <c r="R1059" s="45">
        <f>R1023*Settings!$C$13*(R969+R987+R978*R$195+R996*$D1059)</f>
        <v/>
      </c>
      <c r="S1059" s="45">
        <f>S1023*Settings!$C$13*(S969+S987+S978*S$195+S996*$D1059)</f>
        <v/>
      </c>
      <c r="T1059" s="45">
        <f>T1023*Settings!$C$13*(T969+T987+T978*T$195+T996*$D1059)</f>
        <v/>
      </c>
      <c r="U1059" s="45">
        <f>U1023*Settings!$C$13*(U969+U987+U978*U$195+U996*$D1059)</f>
        <v/>
      </c>
      <c r="V1059" s="45">
        <f>V1023*Settings!$C$13*(V969+V987+V978*V$195+V996*$D1059)</f>
        <v/>
      </c>
      <c r="W1059" s="45">
        <f>W1023*Settings!$C$13*(W969+W987+W978*W$195+W996*$D1059)</f>
        <v/>
      </c>
      <c r="X1059" s="45">
        <f>X1023*Settings!$C$13*(X969+X987+X978*X$195+X996*$D1059)</f>
        <v/>
      </c>
      <c r="Y1059" s="45">
        <f>Y1023*Settings!$C$13*(Y969+Y987+Y978*Y$195+Y996*$D1059)</f>
        <v/>
      </c>
      <c r="Z1059" s="45">
        <f>Z1023*Settings!$C$13*(Z969+Z987+Z978*Z$195+Z996*$D1059)</f>
        <v/>
      </c>
      <c r="AA1059" s="45">
        <f>AA1023*Settings!$C$13*(AA969+AA987+AA978*AA$195+AA996*$D1059)</f>
        <v/>
      </c>
      <c r="AB1059" s="45">
        <f>AB1023*Settings!$C$13*(AB969+AB987+AB978*AB$195+AB996*$D1059)</f>
        <v/>
      </c>
      <c r="AC1059" s="45">
        <f>AC1023*Settings!$C$13*(AC969+AC987+AC978*AC$195+AC996*$D1059)</f>
        <v/>
      </c>
      <c r="AD1059" s="46">
        <f>REVENUE(AD1023,Settings!$C$13,NEWREVRATE(AD969,AD987,AD978,AD$195,AD996,$D1059))</f>
        <v/>
      </c>
      <c r="AF1059" s="11">
        <f>LOWER(Settings!$C$4)&amp;".mit."&amp;$A1059&amp;IF($C1059="","","."&amp;$C1059&amp;"."&amp;$B1059)&amp;IF(INDEX(Variables!$D$5:$D$105,MATCH($A1059,Variables!$A$5:$A$105,0))="","","."&amp;INDEX(Variables!$D$5:$D$105,MATCH($A1059,Variables!$A$5:$A$105,0)))&amp;"."&amp;AF$5</f>
        <v/>
      </c>
      <c r="AG1059" s="44">
        <f>AG1023*Settings!$C$13*(AG969+AG987+AG978*AG$195+AG996*$D1059)</f>
        <v/>
      </c>
      <c r="AH1059" s="45">
        <f>AH1023*Settings!$C$13*(AH969+AH987+AH978*AH$195+AH996*$D1059)</f>
        <v/>
      </c>
      <c r="AI1059" s="45">
        <f>AI1023*Settings!$C$13*(AI969+AI987+AI978*AI$195+AI996*$D1059)</f>
        <v/>
      </c>
      <c r="AJ1059" s="45">
        <f>AJ1023*Settings!$C$13*(AJ969+AJ987+AJ978*AJ$195+AJ996*$D1059)</f>
        <v/>
      </c>
      <c r="AK1059" s="45">
        <f>AK1023*Settings!$C$13*(AK969+AK987+AK978*AK$195+AK996*$D1059)</f>
        <v/>
      </c>
      <c r="AL1059" s="45">
        <f>AL1023*Settings!$C$13*(AL969+AL987+AL978*AL$195+AL996*$D1059)</f>
        <v/>
      </c>
      <c r="AM1059" s="45">
        <f>AM1023*Settings!$C$13*(AM969+AM987+AM978*AM$195+AM996*$D1059)</f>
        <v/>
      </c>
      <c r="AN1059" s="45">
        <f>AN1023*Settings!$C$13*(AN969+AN987+AN978*AN$195+AN996*$D1059)</f>
        <v/>
      </c>
      <c r="AO1059" s="45">
        <f>AO1023*Settings!$C$13*(AO969+AO987+AO978*AO$195+AO996*$D1059)</f>
        <v/>
      </c>
      <c r="AP1059" s="45">
        <f>AP1023*Settings!$C$13*(AP969+AP987+AP978*AP$195+AP996*$D1059)</f>
        <v/>
      </c>
      <c r="AQ1059" s="45">
        <f>AQ1023*Settings!$C$13*(AQ969+AQ987+AQ978*AQ$195+AQ996*$D1059)</f>
        <v/>
      </c>
      <c r="AR1059" s="45">
        <f>AR1023*Settings!$C$13*(AR969+AR987+AR978*AR$195+AR996*$D1059)</f>
        <v/>
      </c>
      <c r="AS1059" s="45">
        <f>AS1023*Settings!$C$13*(AS969+AS987+AS978*AS$195+AS996*$D1059)</f>
        <v/>
      </c>
      <c r="AT1059" s="45">
        <f>AT1023*Settings!$C$13*(AT969+AT987+AT978*AT$195+AT996*$D1059)</f>
        <v/>
      </c>
      <c r="AU1059" s="45">
        <f>AU1023*Settings!$C$13*(AU969+AU987+AU978*AU$195+AU996*$D1059)</f>
        <v/>
      </c>
      <c r="AV1059" s="45">
        <f>AV1023*Settings!$C$13*(AV969+AV987+AV978*AV$195+AV996*$D1059)</f>
        <v/>
      </c>
      <c r="AW1059" s="45">
        <f>AW1023*Settings!$C$13*(AW969+AW987+AW978*AW$195+AW996*$D1059)</f>
        <v/>
      </c>
      <c r="AX1059" s="45">
        <f>AX1023*Settings!$C$13*(AX969+AX987+AX978*AX$195+AX996*$D1059)</f>
        <v/>
      </c>
      <c r="AY1059" s="46">
        <f>REVENUE(AY1023,Settings!$C$13,NEWREVRATE(AY969,AY987,AY978,AY$195,AY996,$D1059))</f>
        <v/>
      </c>
    </row>
    <row r="1060" hidden="1" outlineLevel="2">
      <c r="A1060" s="14" t="inlineStr">
        <is>
          <t>rnew</t>
        </is>
      </c>
      <c r="B1060" s="14" t="inlineStr">
        <is>
          <t>die</t>
        </is>
      </c>
      <c r="C1060" s="14" t="inlineStr">
        <is>
          <t>srv</t>
        </is>
      </c>
      <c r="D1060" s="37">
        <f>INDEX(Inputs!$S$5:$S$132,MATCH($B1060&amp;"|"&amp;$C1060,Inputs!$A$5:$A$132,0))</f>
        <v/>
      </c>
      <c r="E1060" s="36" t="n"/>
      <c r="F1060" s="36" t="n"/>
      <c r="G1060" s="36" t="n"/>
      <c r="H1060" s="14">
        <f>INDEX(Variables!$B$5:$B$105,MATCH($A1060,Variables!$A$5:$A$105,0))&amp;IF($C1060="",""," | "&amp;INDEX(Mapping!$B$5:$B$26,MATCH($C1060,Mapping!$A$5:$A$26,0))&amp;" | "&amp;INDEX(Mapping!$B$30:$B$41,MATCH($B1060,Mapping!$A$30:$A$41,0)))</f>
        <v/>
      </c>
      <c r="I1060" s="14">
        <f>INDEX(Variables!$C$5:$C$105,MATCH($A1060,Variables!$A$5:$A$105,0))</f>
        <v/>
      </c>
      <c r="J1060" s="14">
        <f>INDEX(Variables!$E$5:$E$105,MATCH($A1060,Variables!$A$5:$A$105,0))</f>
        <v/>
      </c>
      <c r="K1060" s="11">
        <f>LOWER(Settings!$C$4)&amp;".mit."&amp;$A1060&amp;IF($C1060="","","."&amp;$C1060&amp;"."&amp;$B1060)&amp;IF(INDEX(Variables!$D$5:$D$105,MATCH($A1060,Variables!$A$5:$A$105,0))="","","."&amp;INDEX(Variables!$D$5:$D$105,MATCH($A1060,Variables!$A$5:$A$105,0)))&amp;"."&amp;K$5</f>
        <v/>
      </c>
      <c r="L1060" s="44">
        <f>L1024*Settings!$C$13*(L970+L988+L979*L$195+L997*$D1060)</f>
        <v/>
      </c>
      <c r="M1060" s="45">
        <f>M1024*Settings!$C$13*(M970+M988+M979*M$195+M997*$D1060)</f>
        <v/>
      </c>
      <c r="N1060" s="45">
        <f>N1024*Settings!$C$13*(N970+N988+N979*N$195+N997*$D1060)</f>
        <v/>
      </c>
      <c r="O1060" s="45">
        <f>O1024*Settings!$C$13*(O970+O988+O979*O$195+O997*$D1060)</f>
        <v/>
      </c>
      <c r="P1060" s="45">
        <f>P1024*Settings!$C$13*(P970+P988+P979*P$195+P997*$D1060)</f>
        <v/>
      </c>
      <c r="Q1060" s="45">
        <f>Q1024*Settings!$C$13*(Q970+Q988+Q979*Q$195+Q997*$D1060)</f>
        <v/>
      </c>
      <c r="R1060" s="45">
        <f>R1024*Settings!$C$13*(R970+R988+R979*R$195+R997*$D1060)</f>
        <v/>
      </c>
      <c r="S1060" s="45">
        <f>S1024*Settings!$C$13*(S970+S988+S979*S$195+S997*$D1060)</f>
        <v/>
      </c>
      <c r="T1060" s="45">
        <f>T1024*Settings!$C$13*(T970+T988+T979*T$195+T997*$D1060)</f>
        <v/>
      </c>
      <c r="U1060" s="45">
        <f>U1024*Settings!$C$13*(U970+U988+U979*U$195+U997*$D1060)</f>
        <v/>
      </c>
      <c r="V1060" s="45">
        <f>V1024*Settings!$C$13*(V970+V988+V979*V$195+V997*$D1060)</f>
        <v/>
      </c>
      <c r="W1060" s="45">
        <f>W1024*Settings!$C$13*(W970+W988+W979*W$195+W997*$D1060)</f>
        <v/>
      </c>
      <c r="X1060" s="45">
        <f>X1024*Settings!$C$13*(X970+X988+X979*X$195+X997*$D1060)</f>
        <v/>
      </c>
      <c r="Y1060" s="45">
        <f>Y1024*Settings!$C$13*(Y970+Y988+Y979*Y$195+Y997*$D1060)</f>
        <v/>
      </c>
      <c r="Z1060" s="45">
        <f>Z1024*Settings!$C$13*(Z970+Z988+Z979*Z$195+Z997*$D1060)</f>
        <v/>
      </c>
      <c r="AA1060" s="45">
        <f>AA1024*Settings!$C$13*(AA970+AA988+AA979*AA$195+AA997*$D1060)</f>
        <v/>
      </c>
      <c r="AB1060" s="45">
        <f>AB1024*Settings!$C$13*(AB970+AB988+AB979*AB$195+AB997*$D1060)</f>
        <v/>
      </c>
      <c r="AC1060" s="45">
        <f>AC1024*Settings!$C$13*(AC970+AC988+AC979*AC$195+AC997*$D1060)</f>
        <v/>
      </c>
      <c r="AD1060" s="46">
        <f>REVENUE(AD1024,Settings!$C$13,NEWREVRATE(AD970,AD988,AD979,AD$195,AD997,$D1060))</f>
        <v/>
      </c>
      <c r="AF1060" s="11">
        <f>LOWER(Settings!$C$4)&amp;".mit."&amp;$A1060&amp;IF($C1060="","","."&amp;$C1060&amp;"."&amp;$B1060)&amp;IF(INDEX(Variables!$D$5:$D$105,MATCH($A1060,Variables!$A$5:$A$105,0))="","","."&amp;INDEX(Variables!$D$5:$D$105,MATCH($A1060,Variables!$A$5:$A$105,0)))&amp;"."&amp;AF$5</f>
        <v/>
      </c>
      <c r="AG1060" s="44">
        <f>AG1024*Settings!$C$13*(AG970+AG988+AG979*AG$195+AG997*$D1060)</f>
        <v/>
      </c>
      <c r="AH1060" s="45">
        <f>AH1024*Settings!$C$13*(AH970+AH988+AH979*AH$195+AH997*$D1060)</f>
        <v/>
      </c>
      <c r="AI1060" s="45">
        <f>AI1024*Settings!$C$13*(AI970+AI988+AI979*AI$195+AI997*$D1060)</f>
        <v/>
      </c>
      <c r="AJ1060" s="45">
        <f>AJ1024*Settings!$C$13*(AJ970+AJ988+AJ979*AJ$195+AJ997*$D1060)</f>
        <v/>
      </c>
      <c r="AK1060" s="45">
        <f>AK1024*Settings!$C$13*(AK970+AK988+AK979*AK$195+AK997*$D1060)</f>
        <v/>
      </c>
      <c r="AL1060" s="45">
        <f>AL1024*Settings!$C$13*(AL970+AL988+AL979*AL$195+AL997*$D1060)</f>
        <v/>
      </c>
      <c r="AM1060" s="45">
        <f>AM1024*Settings!$C$13*(AM970+AM988+AM979*AM$195+AM997*$D1060)</f>
        <v/>
      </c>
      <c r="AN1060" s="45">
        <f>AN1024*Settings!$C$13*(AN970+AN988+AN979*AN$195+AN997*$D1060)</f>
        <v/>
      </c>
      <c r="AO1060" s="45">
        <f>AO1024*Settings!$C$13*(AO970+AO988+AO979*AO$195+AO997*$D1060)</f>
        <v/>
      </c>
      <c r="AP1060" s="45">
        <f>AP1024*Settings!$C$13*(AP970+AP988+AP979*AP$195+AP997*$D1060)</f>
        <v/>
      </c>
      <c r="AQ1060" s="45">
        <f>AQ1024*Settings!$C$13*(AQ970+AQ988+AQ979*AQ$195+AQ997*$D1060)</f>
        <v/>
      </c>
      <c r="AR1060" s="45">
        <f>AR1024*Settings!$C$13*(AR970+AR988+AR979*AR$195+AR997*$D1060)</f>
        <v/>
      </c>
      <c r="AS1060" s="45">
        <f>AS1024*Settings!$C$13*(AS970+AS988+AS979*AS$195+AS997*$D1060)</f>
        <v/>
      </c>
      <c r="AT1060" s="45">
        <f>AT1024*Settings!$C$13*(AT970+AT988+AT979*AT$195+AT997*$D1060)</f>
        <v/>
      </c>
      <c r="AU1060" s="45">
        <f>AU1024*Settings!$C$13*(AU970+AU988+AU979*AU$195+AU997*$D1060)</f>
        <v/>
      </c>
      <c r="AV1060" s="45">
        <f>AV1024*Settings!$C$13*(AV970+AV988+AV979*AV$195+AV997*$D1060)</f>
        <v/>
      </c>
      <c r="AW1060" s="45">
        <f>AW1024*Settings!$C$13*(AW970+AW988+AW979*AW$195+AW997*$D1060)</f>
        <v/>
      </c>
      <c r="AX1060" s="45">
        <f>AX1024*Settings!$C$13*(AX970+AX988+AX979*AX$195+AX997*$D1060)</f>
        <v/>
      </c>
      <c r="AY1060" s="46">
        <f>REVENUE(AY1024,Settings!$C$13,NEWREVRATE(AY970,AY988,AY979,AY$195,AY997,$D1060))</f>
        <v/>
      </c>
    </row>
    <row r="1061" hidden="1" outlineLevel="2">
      <c r="A1061" s="14" t="inlineStr">
        <is>
          <t>rnew</t>
        </is>
      </c>
      <c r="B1061" s="14" t="inlineStr">
        <is>
          <t>lpg</t>
        </is>
      </c>
      <c r="C1061" s="14" t="inlineStr">
        <is>
          <t>srv</t>
        </is>
      </c>
      <c r="D1061" s="37">
        <f>INDEX(Inputs!$S$5:$S$132,MATCH($B1061&amp;"|"&amp;$C1061,Inputs!$A$5:$A$132,0))</f>
        <v/>
      </c>
      <c r="E1061" s="36" t="n"/>
      <c r="F1061" s="36" t="n"/>
      <c r="G1061" s="36" t="n"/>
      <c r="H1061" s="14">
        <f>INDEX(Variables!$B$5:$B$105,MATCH($A1061,Variables!$A$5:$A$105,0))&amp;IF($C1061="",""," | "&amp;INDEX(Mapping!$B$5:$B$26,MATCH($C1061,Mapping!$A$5:$A$26,0))&amp;" | "&amp;INDEX(Mapping!$B$30:$B$41,MATCH($B1061,Mapping!$A$30:$A$41,0)))</f>
        <v/>
      </c>
      <c r="I1061" s="14">
        <f>INDEX(Variables!$C$5:$C$105,MATCH($A1061,Variables!$A$5:$A$105,0))</f>
        <v/>
      </c>
      <c r="J1061" s="14">
        <f>INDEX(Variables!$E$5:$E$105,MATCH($A1061,Variables!$A$5:$A$105,0))</f>
        <v/>
      </c>
      <c r="K1061" s="11">
        <f>LOWER(Settings!$C$4)&amp;".mit."&amp;$A1061&amp;IF($C1061="","","."&amp;$C1061&amp;"."&amp;$B1061)&amp;IF(INDEX(Variables!$D$5:$D$105,MATCH($A1061,Variables!$A$5:$A$105,0))="","","."&amp;INDEX(Variables!$D$5:$D$105,MATCH($A1061,Variables!$A$5:$A$105,0)))&amp;"."&amp;K$5</f>
        <v/>
      </c>
      <c r="L1061" s="44">
        <f>L1025*Settings!$C$13*(L971+L989+L980*L$195+L998*$D1061)</f>
        <v/>
      </c>
      <c r="M1061" s="45">
        <f>M1025*Settings!$C$13*(M971+M989+M980*M$195+M998*$D1061)</f>
        <v/>
      </c>
      <c r="N1061" s="45">
        <f>N1025*Settings!$C$13*(N971+N989+N980*N$195+N998*$D1061)</f>
        <v/>
      </c>
      <c r="O1061" s="45">
        <f>O1025*Settings!$C$13*(O971+O989+O980*O$195+O998*$D1061)</f>
        <v/>
      </c>
      <c r="P1061" s="45">
        <f>P1025*Settings!$C$13*(P971+P989+P980*P$195+P998*$D1061)</f>
        <v/>
      </c>
      <c r="Q1061" s="45">
        <f>Q1025*Settings!$C$13*(Q971+Q989+Q980*Q$195+Q998*$D1061)</f>
        <v/>
      </c>
      <c r="R1061" s="45">
        <f>R1025*Settings!$C$13*(R971+R989+R980*R$195+R998*$D1061)</f>
        <v/>
      </c>
      <c r="S1061" s="45">
        <f>S1025*Settings!$C$13*(S971+S989+S980*S$195+S998*$D1061)</f>
        <v/>
      </c>
      <c r="T1061" s="45">
        <f>T1025*Settings!$C$13*(T971+T989+T980*T$195+T998*$D1061)</f>
        <v/>
      </c>
      <c r="U1061" s="45">
        <f>U1025*Settings!$C$13*(U971+U989+U980*U$195+U998*$D1061)</f>
        <v/>
      </c>
      <c r="V1061" s="45">
        <f>V1025*Settings!$C$13*(V971+V989+V980*V$195+V998*$D1061)</f>
        <v/>
      </c>
      <c r="W1061" s="45">
        <f>W1025*Settings!$C$13*(W971+W989+W980*W$195+W998*$D1061)</f>
        <v/>
      </c>
      <c r="X1061" s="45">
        <f>X1025*Settings!$C$13*(X971+X989+X980*X$195+X998*$D1061)</f>
        <v/>
      </c>
      <c r="Y1061" s="45">
        <f>Y1025*Settings!$C$13*(Y971+Y989+Y980*Y$195+Y998*$D1061)</f>
        <v/>
      </c>
      <c r="Z1061" s="45">
        <f>Z1025*Settings!$C$13*(Z971+Z989+Z980*Z$195+Z998*$D1061)</f>
        <v/>
      </c>
      <c r="AA1061" s="45">
        <f>AA1025*Settings!$C$13*(AA971+AA989+AA980*AA$195+AA998*$D1061)</f>
        <v/>
      </c>
      <c r="AB1061" s="45">
        <f>AB1025*Settings!$C$13*(AB971+AB989+AB980*AB$195+AB998*$D1061)</f>
        <v/>
      </c>
      <c r="AC1061" s="45">
        <f>AC1025*Settings!$C$13*(AC971+AC989+AC980*AC$195+AC998*$D1061)</f>
        <v/>
      </c>
      <c r="AD1061" s="46">
        <f>REVENUE(AD1025,Settings!$C$13,NEWREVRATE(AD971,AD989,AD980,AD$195,AD998,$D1061))</f>
        <v/>
      </c>
      <c r="AF1061" s="11">
        <f>LOWER(Settings!$C$4)&amp;".mit."&amp;$A1061&amp;IF($C1061="","","."&amp;$C1061&amp;"."&amp;$B1061)&amp;IF(INDEX(Variables!$D$5:$D$105,MATCH($A1061,Variables!$A$5:$A$105,0))="","","."&amp;INDEX(Variables!$D$5:$D$105,MATCH($A1061,Variables!$A$5:$A$105,0)))&amp;"."&amp;AF$5</f>
        <v/>
      </c>
      <c r="AG1061" s="44">
        <f>AG1025*Settings!$C$13*(AG971+AG989+AG980*AG$195+AG998*$D1061)</f>
        <v/>
      </c>
      <c r="AH1061" s="45">
        <f>AH1025*Settings!$C$13*(AH971+AH989+AH980*AH$195+AH998*$D1061)</f>
        <v/>
      </c>
      <c r="AI1061" s="45">
        <f>AI1025*Settings!$C$13*(AI971+AI989+AI980*AI$195+AI998*$D1061)</f>
        <v/>
      </c>
      <c r="AJ1061" s="45">
        <f>AJ1025*Settings!$C$13*(AJ971+AJ989+AJ980*AJ$195+AJ998*$D1061)</f>
        <v/>
      </c>
      <c r="AK1061" s="45">
        <f>AK1025*Settings!$C$13*(AK971+AK989+AK980*AK$195+AK998*$D1061)</f>
        <v/>
      </c>
      <c r="AL1061" s="45">
        <f>AL1025*Settings!$C$13*(AL971+AL989+AL980*AL$195+AL998*$D1061)</f>
        <v/>
      </c>
      <c r="AM1061" s="45">
        <f>AM1025*Settings!$C$13*(AM971+AM989+AM980*AM$195+AM998*$D1061)</f>
        <v/>
      </c>
      <c r="AN1061" s="45">
        <f>AN1025*Settings!$C$13*(AN971+AN989+AN980*AN$195+AN998*$D1061)</f>
        <v/>
      </c>
      <c r="AO1061" s="45">
        <f>AO1025*Settings!$C$13*(AO971+AO989+AO980*AO$195+AO998*$D1061)</f>
        <v/>
      </c>
      <c r="AP1061" s="45">
        <f>AP1025*Settings!$C$13*(AP971+AP989+AP980*AP$195+AP998*$D1061)</f>
        <v/>
      </c>
      <c r="AQ1061" s="45">
        <f>AQ1025*Settings!$C$13*(AQ971+AQ989+AQ980*AQ$195+AQ998*$D1061)</f>
        <v/>
      </c>
      <c r="AR1061" s="45">
        <f>AR1025*Settings!$C$13*(AR971+AR989+AR980*AR$195+AR998*$D1061)</f>
        <v/>
      </c>
      <c r="AS1061" s="45">
        <f>AS1025*Settings!$C$13*(AS971+AS989+AS980*AS$195+AS998*$D1061)</f>
        <v/>
      </c>
      <c r="AT1061" s="45">
        <f>AT1025*Settings!$C$13*(AT971+AT989+AT980*AT$195+AT998*$D1061)</f>
        <v/>
      </c>
      <c r="AU1061" s="45">
        <f>AU1025*Settings!$C$13*(AU971+AU989+AU980*AU$195+AU998*$D1061)</f>
        <v/>
      </c>
      <c r="AV1061" s="45">
        <f>AV1025*Settings!$C$13*(AV971+AV989+AV980*AV$195+AV998*$D1061)</f>
        <v/>
      </c>
      <c r="AW1061" s="45">
        <f>AW1025*Settings!$C$13*(AW971+AW989+AW980*AW$195+AW998*$D1061)</f>
        <v/>
      </c>
      <c r="AX1061" s="45">
        <f>AX1025*Settings!$C$13*(AX971+AX989+AX980*AX$195+AX998*$D1061)</f>
        <v/>
      </c>
      <c r="AY1061" s="46">
        <f>REVENUE(AY1025,Settings!$C$13,NEWREVRATE(AY971,AY989,AY980,AY$195,AY998,$D1061))</f>
        <v/>
      </c>
    </row>
    <row r="1062" hidden="1" outlineLevel="2">
      <c r="A1062" s="14" t="inlineStr">
        <is>
          <t>rnew</t>
        </is>
      </c>
      <c r="B1062" s="14" t="inlineStr">
        <is>
          <t>ker</t>
        </is>
      </c>
      <c r="C1062" s="14" t="inlineStr">
        <is>
          <t>srv</t>
        </is>
      </c>
      <c r="D1062" s="37">
        <f>INDEX(Inputs!$S$5:$S$132,MATCH($B1062&amp;"|"&amp;$C1062,Inputs!$A$5:$A$132,0))</f>
        <v/>
      </c>
      <c r="E1062" s="36" t="n"/>
      <c r="F1062" s="36" t="n"/>
      <c r="G1062" s="36" t="n"/>
      <c r="H1062" s="14">
        <f>INDEX(Variables!$B$5:$B$105,MATCH($A1062,Variables!$A$5:$A$105,0))&amp;IF($C1062="",""," | "&amp;INDEX(Mapping!$B$5:$B$26,MATCH($C1062,Mapping!$A$5:$A$26,0))&amp;" | "&amp;INDEX(Mapping!$B$30:$B$41,MATCH($B1062,Mapping!$A$30:$A$41,0)))</f>
        <v/>
      </c>
      <c r="I1062" s="14">
        <f>INDEX(Variables!$C$5:$C$105,MATCH($A1062,Variables!$A$5:$A$105,0))</f>
        <v/>
      </c>
      <c r="J1062" s="14">
        <f>INDEX(Variables!$E$5:$E$105,MATCH($A1062,Variables!$A$5:$A$105,0))</f>
        <v/>
      </c>
      <c r="K1062" s="11">
        <f>LOWER(Settings!$C$4)&amp;".mit."&amp;$A1062&amp;IF($C1062="","","."&amp;$C1062&amp;"."&amp;$B1062)&amp;IF(INDEX(Variables!$D$5:$D$105,MATCH($A1062,Variables!$A$5:$A$105,0))="","","."&amp;INDEX(Variables!$D$5:$D$105,MATCH($A1062,Variables!$A$5:$A$105,0)))&amp;"."&amp;K$5</f>
        <v/>
      </c>
      <c r="L1062" s="44">
        <f>L1026*Settings!$C$13*(L972+L990+L981*L$195+L999*$D1062)</f>
        <v/>
      </c>
      <c r="M1062" s="45">
        <f>M1026*Settings!$C$13*(M972+M990+M981*M$195+M999*$D1062)</f>
        <v/>
      </c>
      <c r="N1062" s="45">
        <f>N1026*Settings!$C$13*(N972+N990+N981*N$195+N999*$D1062)</f>
        <v/>
      </c>
      <c r="O1062" s="45">
        <f>O1026*Settings!$C$13*(O972+O990+O981*O$195+O999*$D1062)</f>
        <v/>
      </c>
      <c r="P1062" s="45">
        <f>P1026*Settings!$C$13*(P972+P990+P981*P$195+P999*$D1062)</f>
        <v/>
      </c>
      <c r="Q1062" s="45">
        <f>Q1026*Settings!$C$13*(Q972+Q990+Q981*Q$195+Q999*$D1062)</f>
        <v/>
      </c>
      <c r="R1062" s="45">
        <f>R1026*Settings!$C$13*(R972+R990+R981*R$195+R999*$D1062)</f>
        <v/>
      </c>
      <c r="S1062" s="45">
        <f>S1026*Settings!$C$13*(S972+S990+S981*S$195+S999*$D1062)</f>
        <v/>
      </c>
      <c r="T1062" s="45">
        <f>T1026*Settings!$C$13*(T972+T990+T981*T$195+T999*$D1062)</f>
        <v/>
      </c>
      <c r="U1062" s="45">
        <f>U1026*Settings!$C$13*(U972+U990+U981*U$195+U999*$D1062)</f>
        <v/>
      </c>
      <c r="V1062" s="45">
        <f>V1026*Settings!$C$13*(V972+V990+V981*V$195+V999*$D1062)</f>
        <v/>
      </c>
      <c r="W1062" s="45">
        <f>W1026*Settings!$C$13*(W972+W990+W981*W$195+W999*$D1062)</f>
        <v/>
      </c>
      <c r="X1062" s="45">
        <f>X1026*Settings!$C$13*(X972+X990+X981*X$195+X999*$D1062)</f>
        <v/>
      </c>
      <c r="Y1062" s="45">
        <f>Y1026*Settings!$C$13*(Y972+Y990+Y981*Y$195+Y999*$D1062)</f>
        <v/>
      </c>
      <c r="Z1062" s="45">
        <f>Z1026*Settings!$C$13*(Z972+Z990+Z981*Z$195+Z999*$D1062)</f>
        <v/>
      </c>
      <c r="AA1062" s="45">
        <f>AA1026*Settings!$C$13*(AA972+AA990+AA981*AA$195+AA999*$D1062)</f>
        <v/>
      </c>
      <c r="AB1062" s="45">
        <f>AB1026*Settings!$C$13*(AB972+AB990+AB981*AB$195+AB999*$D1062)</f>
        <v/>
      </c>
      <c r="AC1062" s="45">
        <f>AC1026*Settings!$C$13*(AC972+AC990+AC981*AC$195+AC999*$D1062)</f>
        <v/>
      </c>
      <c r="AD1062" s="46">
        <f>REVENUE(AD1026,Settings!$C$13,NEWREVRATE(AD972,AD990,AD981,AD$195,AD999,$D1062))</f>
        <v/>
      </c>
      <c r="AF1062" s="11">
        <f>LOWER(Settings!$C$4)&amp;".mit."&amp;$A1062&amp;IF($C1062="","","."&amp;$C1062&amp;"."&amp;$B1062)&amp;IF(INDEX(Variables!$D$5:$D$105,MATCH($A1062,Variables!$A$5:$A$105,0))="","","."&amp;INDEX(Variables!$D$5:$D$105,MATCH($A1062,Variables!$A$5:$A$105,0)))&amp;"."&amp;AF$5</f>
        <v/>
      </c>
      <c r="AG1062" s="44">
        <f>AG1026*Settings!$C$13*(AG972+AG990+AG981*AG$195+AG999*$D1062)</f>
        <v/>
      </c>
      <c r="AH1062" s="45">
        <f>AH1026*Settings!$C$13*(AH972+AH990+AH981*AH$195+AH999*$D1062)</f>
        <v/>
      </c>
      <c r="AI1062" s="45">
        <f>AI1026*Settings!$C$13*(AI972+AI990+AI981*AI$195+AI999*$D1062)</f>
        <v/>
      </c>
      <c r="AJ1062" s="45">
        <f>AJ1026*Settings!$C$13*(AJ972+AJ990+AJ981*AJ$195+AJ999*$D1062)</f>
        <v/>
      </c>
      <c r="AK1062" s="45">
        <f>AK1026*Settings!$C$13*(AK972+AK990+AK981*AK$195+AK999*$D1062)</f>
        <v/>
      </c>
      <c r="AL1062" s="45">
        <f>AL1026*Settings!$C$13*(AL972+AL990+AL981*AL$195+AL999*$D1062)</f>
        <v/>
      </c>
      <c r="AM1062" s="45">
        <f>AM1026*Settings!$C$13*(AM972+AM990+AM981*AM$195+AM999*$D1062)</f>
        <v/>
      </c>
      <c r="AN1062" s="45">
        <f>AN1026*Settings!$C$13*(AN972+AN990+AN981*AN$195+AN999*$D1062)</f>
        <v/>
      </c>
      <c r="AO1062" s="45">
        <f>AO1026*Settings!$C$13*(AO972+AO990+AO981*AO$195+AO999*$D1062)</f>
        <v/>
      </c>
      <c r="AP1062" s="45">
        <f>AP1026*Settings!$C$13*(AP972+AP990+AP981*AP$195+AP999*$D1062)</f>
        <v/>
      </c>
      <c r="AQ1062" s="45">
        <f>AQ1026*Settings!$C$13*(AQ972+AQ990+AQ981*AQ$195+AQ999*$D1062)</f>
        <v/>
      </c>
      <c r="AR1062" s="45">
        <f>AR1026*Settings!$C$13*(AR972+AR990+AR981*AR$195+AR999*$D1062)</f>
        <v/>
      </c>
      <c r="AS1062" s="45">
        <f>AS1026*Settings!$C$13*(AS972+AS990+AS981*AS$195+AS999*$D1062)</f>
        <v/>
      </c>
      <c r="AT1062" s="45">
        <f>AT1026*Settings!$C$13*(AT972+AT990+AT981*AT$195+AT999*$D1062)</f>
        <v/>
      </c>
      <c r="AU1062" s="45">
        <f>AU1026*Settings!$C$13*(AU972+AU990+AU981*AU$195+AU999*$D1062)</f>
        <v/>
      </c>
      <c r="AV1062" s="45">
        <f>AV1026*Settings!$C$13*(AV972+AV990+AV981*AV$195+AV999*$D1062)</f>
        <v/>
      </c>
      <c r="AW1062" s="45">
        <f>AW1026*Settings!$C$13*(AW972+AW990+AW981*AW$195+AW999*$D1062)</f>
        <v/>
      </c>
      <c r="AX1062" s="45">
        <f>AX1026*Settings!$C$13*(AX972+AX990+AX981*AX$195+AX999*$D1062)</f>
        <v/>
      </c>
      <c r="AY1062" s="46">
        <f>REVENUE(AY1026,Settings!$C$13,NEWREVRATE(AY972,AY990,AY981,AY$195,AY999,$D1062))</f>
        <v/>
      </c>
    </row>
    <row r="1063" hidden="1" outlineLevel="2">
      <c r="A1063" s="14" t="inlineStr">
        <is>
          <t>rnew</t>
        </is>
      </c>
      <c r="B1063" s="14" t="inlineStr">
        <is>
          <t>oop</t>
        </is>
      </c>
      <c r="C1063" s="14" t="inlineStr">
        <is>
          <t>srv</t>
        </is>
      </c>
      <c r="D1063" s="37">
        <f>INDEX(Inputs!$S$5:$S$132,MATCH($B1063&amp;"|"&amp;$C1063,Inputs!$A$5:$A$132,0))</f>
        <v/>
      </c>
      <c r="E1063" s="36" t="n"/>
      <c r="F1063" s="36" t="n"/>
      <c r="G1063" s="36" t="n"/>
      <c r="H1063" s="14">
        <f>INDEX(Variables!$B$5:$B$105,MATCH($A1063,Variables!$A$5:$A$105,0))&amp;IF($C1063="",""," | "&amp;INDEX(Mapping!$B$5:$B$26,MATCH($C1063,Mapping!$A$5:$A$26,0))&amp;" | "&amp;INDEX(Mapping!$B$30:$B$41,MATCH($B1063,Mapping!$A$30:$A$41,0)))</f>
        <v/>
      </c>
      <c r="I1063" s="14">
        <f>INDEX(Variables!$C$5:$C$105,MATCH($A1063,Variables!$A$5:$A$105,0))</f>
        <v/>
      </c>
      <c r="J1063" s="14">
        <f>INDEX(Variables!$E$5:$E$105,MATCH($A1063,Variables!$A$5:$A$105,0))</f>
        <v/>
      </c>
      <c r="K1063" s="11">
        <f>LOWER(Settings!$C$4)&amp;".mit."&amp;$A1063&amp;IF($C1063="","","."&amp;$C1063&amp;"."&amp;$B1063)&amp;IF(INDEX(Variables!$D$5:$D$105,MATCH($A1063,Variables!$A$5:$A$105,0))="","","."&amp;INDEX(Variables!$D$5:$D$105,MATCH($A1063,Variables!$A$5:$A$105,0)))&amp;"."&amp;K$5</f>
        <v/>
      </c>
      <c r="L1063" s="44">
        <f>L1027*Settings!$C$13*(L973+L991+L982*L$195+L1000*$D1063)</f>
        <v/>
      </c>
      <c r="M1063" s="45">
        <f>M1027*Settings!$C$13*(M973+M991+M982*M$195+M1000*$D1063)</f>
        <v/>
      </c>
      <c r="N1063" s="45">
        <f>N1027*Settings!$C$13*(N973+N991+N982*N$195+N1000*$D1063)</f>
        <v/>
      </c>
      <c r="O1063" s="45">
        <f>O1027*Settings!$C$13*(O973+O991+O982*O$195+O1000*$D1063)</f>
        <v/>
      </c>
      <c r="P1063" s="45">
        <f>P1027*Settings!$C$13*(P973+P991+P982*P$195+P1000*$D1063)</f>
        <v/>
      </c>
      <c r="Q1063" s="45">
        <f>Q1027*Settings!$C$13*(Q973+Q991+Q982*Q$195+Q1000*$D1063)</f>
        <v/>
      </c>
      <c r="R1063" s="45">
        <f>R1027*Settings!$C$13*(R973+R991+R982*R$195+R1000*$D1063)</f>
        <v/>
      </c>
      <c r="S1063" s="45">
        <f>S1027*Settings!$C$13*(S973+S991+S982*S$195+S1000*$D1063)</f>
        <v/>
      </c>
      <c r="T1063" s="45">
        <f>T1027*Settings!$C$13*(T973+T991+T982*T$195+T1000*$D1063)</f>
        <v/>
      </c>
      <c r="U1063" s="45">
        <f>U1027*Settings!$C$13*(U973+U991+U982*U$195+U1000*$D1063)</f>
        <v/>
      </c>
      <c r="V1063" s="45">
        <f>V1027*Settings!$C$13*(V973+V991+V982*V$195+V1000*$D1063)</f>
        <v/>
      </c>
      <c r="W1063" s="45">
        <f>W1027*Settings!$C$13*(W973+W991+W982*W$195+W1000*$D1063)</f>
        <v/>
      </c>
      <c r="X1063" s="45">
        <f>X1027*Settings!$C$13*(X973+X991+X982*X$195+X1000*$D1063)</f>
        <v/>
      </c>
      <c r="Y1063" s="45">
        <f>Y1027*Settings!$C$13*(Y973+Y991+Y982*Y$195+Y1000*$D1063)</f>
        <v/>
      </c>
      <c r="Z1063" s="45">
        <f>Z1027*Settings!$C$13*(Z973+Z991+Z982*Z$195+Z1000*$D1063)</f>
        <v/>
      </c>
      <c r="AA1063" s="45">
        <f>AA1027*Settings!$C$13*(AA973+AA991+AA982*AA$195+AA1000*$D1063)</f>
        <v/>
      </c>
      <c r="AB1063" s="45">
        <f>AB1027*Settings!$C$13*(AB973+AB991+AB982*AB$195+AB1000*$D1063)</f>
        <v/>
      </c>
      <c r="AC1063" s="45">
        <f>AC1027*Settings!$C$13*(AC973+AC991+AC982*AC$195+AC1000*$D1063)</f>
        <v/>
      </c>
      <c r="AD1063" s="46">
        <f>REVENUE(AD1027,Settings!$C$13,NEWREVRATE(AD973,AD991,AD982,AD$195,AD1000,$D1063))</f>
        <v/>
      </c>
      <c r="AF1063" s="11">
        <f>LOWER(Settings!$C$4)&amp;".mit."&amp;$A1063&amp;IF($C1063="","","."&amp;$C1063&amp;"."&amp;$B1063)&amp;IF(INDEX(Variables!$D$5:$D$105,MATCH($A1063,Variables!$A$5:$A$105,0))="","","."&amp;INDEX(Variables!$D$5:$D$105,MATCH($A1063,Variables!$A$5:$A$105,0)))&amp;"."&amp;AF$5</f>
        <v/>
      </c>
      <c r="AG1063" s="44">
        <f>AG1027*Settings!$C$13*(AG973+AG991+AG982*AG$195+AG1000*$D1063)</f>
        <v/>
      </c>
      <c r="AH1063" s="45">
        <f>AH1027*Settings!$C$13*(AH973+AH991+AH982*AH$195+AH1000*$D1063)</f>
        <v/>
      </c>
      <c r="AI1063" s="45">
        <f>AI1027*Settings!$C$13*(AI973+AI991+AI982*AI$195+AI1000*$D1063)</f>
        <v/>
      </c>
      <c r="AJ1063" s="45">
        <f>AJ1027*Settings!$C$13*(AJ973+AJ991+AJ982*AJ$195+AJ1000*$D1063)</f>
        <v/>
      </c>
      <c r="AK1063" s="45">
        <f>AK1027*Settings!$C$13*(AK973+AK991+AK982*AK$195+AK1000*$D1063)</f>
        <v/>
      </c>
      <c r="AL1063" s="45">
        <f>AL1027*Settings!$C$13*(AL973+AL991+AL982*AL$195+AL1000*$D1063)</f>
        <v/>
      </c>
      <c r="AM1063" s="45">
        <f>AM1027*Settings!$C$13*(AM973+AM991+AM982*AM$195+AM1000*$D1063)</f>
        <v/>
      </c>
      <c r="AN1063" s="45">
        <f>AN1027*Settings!$C$13*(AN973+AN991+AN982*AN$195+AN1000*$D1063)</f>
        <v/>
      </c>
      <c r="AO1063" s="45">
        <f>AO1027*Settings!$C$13*(AO973+AO991+AO982*AO$195+AO1000*$D1063)</f>
        <v/>
      </c>
      <c r="AP1063" s="45">
        <f>AP1027*Settings!$C$13*(AP973+AP991+AP982*AP$195+AP1000*$D1063)</f>
        <v/>
      </c>
      <c r="AQ1063" s="45">
        <f>AQ1027*Settings!$C$13*(AQ973+AQ991+AQ982*AQ$195+AQ1000*$D1063)</f>
        <v/>
      </c>
      <c r="AR1063" s="45">
        <f>AR1027*Settings!$C$13*(AR973+AR991+AR982*AR$195+AR1000*$D1063)</f>
        <v/>
      </c>
      <c r="AS1063" s="45">
        <f>AS1027*Settings!$C$13*(AS973+AS991+AS982*AS$195+AS1000*$D1063)</f>
        <v/>
      </c>
      <c r="AT1063" s="45">
        <f>AT1027*Settings!$C$13*(AT973+AT991+AT982*AT$195+AT1000*$D1063)</f>
        <v/>
      </c>
      <c r="AU1063" s="45">
        <f>AU1027*Settings!$C$13*(AU973+AU991+AU982*AU$195+AU1000*$D1063)</f>
        <v/>
      </c>
      <c r="AV1063" s="45">
        <f>AV1027*Settings!$C$13*(AV973+AV991+AV982*AV$195+AV1000*$D1063)</f>
        <v/>
      </c>
      <c r="AW1063" s="45">
        <f>AW1027*Settings!$C$13*(AW973+AW991+AW982*AW$195+AW1000*$D1063)</f>
        <v/>
      </c>
      <c r="AX1063" s="45">
        <f>AX1027*Settings!$C$13*(AX973+AX991+AX982*AX$195+AX1000*$D1063)</f>
        <v/>
      </c>
      <c r="AY1063" s="46">
        <f>REVENUE(AY1027,Settings!$C$13,NEWREVRATE(AY973,AY991,AY982,AY$195,AY1000,$D1063))</f>
        <v/>
      </c>
    </row>
    <row r="1064" hidden="1" outlineLevel="2">
      <c r="A1064" s="14" t="inlineStr">
        <is>
          <t>rnew</t>
        </is>
      </c>
      <c r="B1064" s="14" t="inlineStr">
        <is>
          <t>bio</t>
        </is>
      </c>
      <c r="C1064" s="14" t="inlineStr">
        <is>
          <t>srv</t>
        </is>
      </c>
      <c r="D1064" s="37">
        <f>INDEX(Inputs!$S$5:$S$132,MATCH($B1064&amp;"|"&amp;$C1064,Inputs!$A$5:$A$132,0))</f>
        <v/>
      </c>
      <c r="E1064" s="36" t="n"/>
      <c r="F1064" s="36" t="n"/>
      <c r="G1064" s="36" t="n"/>
      <c r="H1064" s="14">
        <f>INDEX(Variables!$B$5:$B$105,MATCH($A1064,Variables!$A$5:$A$105,0))&amp;IF($C1064="",""," | "&amp;INDEX(Mapping!$B$5:$B$26,MATCH($C1064,Mapping!$A$5:$A$26,0))&amp;" | "&amp;INDEX(Mapping!$B$30:$B$41,MATCH($B1064,Mapping!$A$30:$A$41,0)))</f>
        <v/>
      </c>
      <c r="I1064" s="14">
        <f>INDEX(Variables!$C$5:$C$105,MATCH($A1064,Variables!$A$5:$A$105,0))</f>
        <v/>
      </c>
      <c r="J1064" s="14">
        <f>INDEX(Variables!$E$5:$E$105,MATCH($A1064,Variables!$A$5:$A$105,0))</f>
        <v/>
      </c>
      <c r="K1064" s="11">
        <f>LOWER(Settings!$C$4)&amp;".mit."&amp;$A1064&amp;IF($C1064="","","."&amp;$C1064&amp;"."&amp;$B1064)&amp;IF(INDEX(Variables!$D$5:$D$105,MATCH($A1064,Variables!$A$5:$A$105,0))="","","."&amp;INDEX(Variables!$D$5:$D$105,MATCH($A1064,Variables!$A$5:$A$105,0)))&amp;"."&amp;K$5</f>
        <v/>
      </c>
      <c r="L1064" s="44">
        <f>L1028*Settings!$C$13*(L974+L992+L983*L$195+L1001*$D1064)</f>
        <v/>
      </c>
      <c r="M1064" s="45">
        <f>M1028*Settings!$C$13*(M974+M992+M983*M$195+M1001*$D1064)</f>
        <v/>
      </c>
      <c r="N1064" s="45">
        <f>N1028*Settings!$C$13*(N974+N992+N983*N$195+N1001*$D1064)</f>
        <v/>
      </c>
      <c r="O1064" s="45">
        <f>O1028*Settings!$C$13*(O974+O992+O983*O$195+O1001*$D1064)</f>
        <v/>
      </c>
      <c r="P1064" s="45">
        <f>P1028*Settings!$C$13*(P974+P992+P983*P$195+P1001*$D1064)</f>
        <v/>
      </c>
      <c r="Q1064" s="45">
        <f>Q1028*Settings!$C$13*(Q974+Q992+Q983*Q$195+Q1001*$D1064)</f>
        <v/>
      </c>
      <c r="R1064" s="45">
        <f>R1028*Settings!$C$13*(R974+R992+R983*R$195+R1001*$D1064)</f>
        <v/>
      </c>
      <c r="S1064" s="45">
        <f>S1028*Settings!$C$13*(S974+S992+S983*S$195+S1001*$D1064)</f>
        <v/>
      </c>
      <c r="T1064" s="45">
        <f>T1028*Settings!$C$13*(T974+T992+T983*T$195+T1001*$D1064)</f>
        <v/>
      </c>
      <c r="U1064" s="45">
        <f>U1028*Settings!$C$13*(U974+U992+U983*U$195+U1001*$D1064)</f>
        <v/>
      </c>
      <c r="V1064" s="45">
        <f>V1028*Settings!$C$13*(V974+V992+V983*V$195+V1001*$D1064)</f>
        <v/>
      </c>
      <c r="W1064" s="45">
        <f>W1028*Settings!$C$13*(W974+W992+W983*W$195+W1001*$D1064)</f>
        <v/>
      </c>
      <c r="X1064" s="45">
        <f>X1028*Settings!$C$13*(X974+X992+X983*X$195+X1001*$D1064)</f>
        <v/>
      </c>
      <c r="Y1064" s="45">
        <f>Y1028*Settings!$C$13*(Y974+Y992+Y983*Y$195+Y1001*$D1064)</f>
        <v/>
      </c>
      <c r="Z1064" s="45">
        <f>Z1028*Settings!$C$13*(Z974+Z992+Z983*Z$195+Z1001*$D1064)</f>
        <v/>
      </c>
      <c r="AA1064" s="45">
        <f>AA1028*Settings!$C$13*(AA974+AA992+AA983*AA$195+AA1001*$D1064)</f>
        <v/>
      </c>
      <c r="AB1064" s="45">
        <f>AB1028*Settings!$C$13*(AB974+AB992+AB983*AB$195+AB1001*$D1064)</f>
        <v/>
      </c>
      <c r="AC1064" s="45">
        <f>AC1028*Settings!$C$13*(AC974+AC992+AC983*AC$195+AC1001*$D1064)</f>
        <v/>
      </c>
      <c r="AD1064" s="46">
        <f>REVENUE(AD1028,Settings!$C$13,NEWREVRATE(AD974,AD992,AD983,AD$195,AD1001,$D1064))</f>
        <v/>
      </c>
      <c r="AF1064" s="11">
        <f>LOWER(Settings!$C$4)&amp;".mit."&amp;$A1064&amp;IF($C1064="","","."&amp;$C1064&amp;"."&amp;$B1064)&amp;IF(INDEX(Variables!$D$5:$D$105,MATCH($A1064,Variables!$A$5:$A$105,0))="","","."&amp;INDEX(Variables!$D$5:$D$105,MATCH($A1064,Variables!$A$5:$A$105,0)))&amp;"."&amp;AF$5</f>
        <v/>
      </c>
      <c r="AG1064" s="44">
        <f>AG1028*Settings!$C$13*(AG974+AG992+AG983*AG$195+AG1001*$D1064)</f>
        <v/>
      </c>
      <c r="AH1064" s="45">
        <f>AH1028*Settings!$C$13*(AH974+AH992+AH983*AH$195+AH1001*$D1064)</f>
        <v/>
      </c>
      <c r="AI1064" s="45">
        <f>AI1028*Settings!$C$13*(AI974+AI992+AI983*AI$195+AI1001*$D1064)</f>
        <v/>
      </c>
      <c r="AJ1064" s="45">
        <f>AJ1028*Settings!$C$13*(AJ974+AJ992+AJ983*AJ$195+AJ1001*$D1064)</f>
        <v/>
      </c>
      <c r="AK1064" s="45">
        <f>AK1028*Settings!$C$13*(AK974+AK992+AK983*AK$195+AK1001*$D1064)</f>
        <v/>
      </c>
      <c r="AL1064" s="45">
        <f>AL1028*Settings!$C$13*(AL974+AL992+AL983*AL$195+AL1001*$D1064)</f>
        <v/>
      </c>
      <c r="AM1064" s="45">
        <f>AM1028*Settings!$C$13*(AM974+AM992+AM983*AM$195+AM1001*$D1064)</f>
        <v/>
      </c>
      <c r="AN1064" s="45">
        <f>AN1028*Settings!$C$13*(AN974+AN992+AN983*AN$195+AN1001*$D1064)</f>
        <v/>
      </c>
      <c r="AO1064" s="45">
        <f>AO1028*Settings!$C$13*(AO974+AO992+AO983*AO$195+AO1001*$D1064)</f>
        <v/>
      </c>
      <c r="AP1064" s="45">
        <f>AP1028*Settings!$C$13*(AP974+AP992+AP983*AP$195+AP1001*$D1064)</f>
        <v/>
      </c>
      <c r="AQ1064" s="45">
        <f>AQ1028*Settings!$C$13*(AQ974+AQ992+AQ983*AQ$195+AQ1001*$D1064)</f>
        <v/>
      </c>
      <c r="AR1064" s="45">
        <f>AR1028*Settings!$C$13*(AR974+AR992+AR983*AR$195+AR1001*$D1064)</f>
        <v/>
      </c>
      <c r="AS1064" s="45">
        <f>AS1028*Settings!$C$13*(AS974+AS992+AS983*AS$195+AS1001*$D1064)</f>
        <v/>
      </c>
      <c r="AT1064" s="45">
        <f>AT1028*Settings!$C$13*(AT974+AT992+AT983*AT$195+AT1001*$D1064)</f>
        <v/>
      </c>
      <c r="AU1064" s="45">
        <f>AU1028*Settings!$C$13*(AU974+AU992+AU983*AU$195+AU1001*$D1064)</f>
        <v/>
      </c>
      <c r="AV1064" s="45">
        <f>AV1028*Settings!$C$13*(AV974+AV992+AV983*AV$195+AV1001*$D1064)</f>
        <v/>
      </c>
      <c r="AW1064" s="45">
        <f>AW1028*Settings!$C$13*(AW974+AW992+AW983*AW$195+AW1001*$D1064)</f>
        <v/>
      </c>
      <c r="AX1064" s="45">
        <f>AX1028*Settings!$C$13*(AX974+AX992+AX983*AX$195+AX1001*$D1064)</f>
        <v/>
      </c>
      <c r="AY1064" s="46">
        <f>REVENUE(AY1028,Settings!$C$13,NEWREVRATE(AY974,AY992,AY983,AY$195,AY1001,$D1064))</f>
        <v/>
      </c>
    </row>
    <row r="1065" hidden="1" outlineLevel="2"/>
    <row r="1066" collapsed="1"/>
    <row r="1067">
      <c r="A1067" s="4" t="inlineStr">
        <is>
          <t>7. Industrial sector</t>
        </is>
      </c>
      <c r="B1067" s="5" t="n"/>
      <c r="C1067" s="5" t="n"/>
      <c r="D1067" s="5" t="n"/>
      <c r="E1067" s="5" t="n"/>
      <c r="F1067" s="5" t="n"/>
      <c r="G1067" s="5" t="n"/>
      <c r="H1067" s="5" t="n"/>
      <c r="I1067" s="5" t="n"/>
      <c r="J1067" s="5" t="n"/>
      <c r="K1067" s="5" t="n"/>
      <c r="L1067" s="5" t="n"/>
      <c r="M1067" s="5" t="n"/>
      <c r="N1067" s="5" t="n"/>
      <c r="O1067" s="5" t="n"/>
      <c r="P1067" s="5" t="n"/>
      <c r="Q1067" s="5" t="n"/>
      <c r="R1067" s="5" t="n"/>
      <c r="S1067" s="5" t="n"/>
      <c r="T1067" s="5" t="n"/>
      <c r="U1067" s="5" t="n"/>
      <c r="V1067" s="5" t="n"/>
      <c r="W1067" s="5" t="n"/>
      <c r="X1067" s="5" t="n"/>
      <c r="Y1067" s="5" t="n"/>
      <c r="Z1067" s="5" t="n"/>
      <c r="AA1067" s="5" t="n"/>
      <c r="AB1067" s="5" t="n"/>
      <c r="AC1067" s="5" t="n"/>
      <c r="AD1067" s="5" t="n"/>
      <c r="AE1067" s="5" t="n"/>
      <c r="AF1067" s="5" t="n"/>
      <c r="AG1067" s="5" t="n"/>
      <c r="AH1067" s="5" t="n"/>
      <c r="AI1067" s="5" t="n"/>
      <c r="AJ1067" s="5" t="n"/>
      <c r="AK1067" s="5" t="n"/>
      <c r="AL1067" s="5" t="n"/>
      <c r="AM1067" s="5" t="n"/>
      <c r="AN1067" s="5" t="n"/>
      <c r="AO1067" s="5" t="n"/>
      <c r="AP1067" s="5" t="n"/>
      <c r="AQ1067" s="5" t="n"/>
      <c r="AR1067" s="5" t="n"/>
      <c r="AS1067" s="5" t="n"/>
      <c r="AT1067" s="5" t="n"/>
      <c r="AU1067" s="5" t="n"/>
      <c r="AV1067" s="5" t="n"/>
      <c r="AW1067" s="5" t="n"/>
      <c r="AX1067" s="5" t="n"/>
      <c r="AY1067" s="5" t="n"/>
      <c r="AZ1067" s="5" t="n"/>
    </row>
    <row r="1068">
      <c r="A1068" s="1" t="inlineStr">
        <is>
          <t>ener</t>
        </is>
      </c>
      <c r="B1068" s="1" t="inlineStr">
        <is>
          <t>all</t>
        </is>
      </c>
      <c r="C1068" s="1" t="inlineStr">
        <is>
          <t>ind</t>
        </is>
      </c>
      <c r="H1068" s="1">
        <f>INDEX(Variables!$B$5:$B$105,MATCH($A1068,Variables!$A$5:$A$105,0))&amp;IF($C1068="",""," | "&amp;INDEX(Mapping!$B$5:$B$26,MATCH($C1068,Mapping!$A$5:$A$26,0))&amp;" | "&amp;INDEX(Mapping!$B$30:$B$41,MATCH($B1068,Mapping!$A$30:$A$41,0)))</f>
        <v/>
      </c>
      <c r="I1068" s="1">
        <f>INDEX(Variables!$C$5:$C$105,MATCH($A1068,Variables!$A$5:$A$105,0))</f>
        <v/>
      </c>
      <c r="J1068" s="1">
        <f>INDEX(Variables!$E$5:$E$105,MATCH($A1068,Variables!$A$5:$A$105,0))</f>
        <v/>
      </c>
      <c r="K1068" s="17">
        <f>LOWER(Settings!$C$4)&amp;".mit."&amp;$A1068&amp;IF($C1068="","","."&amp;$C1068&amp;"."&amp;$B1068)&amp;IF(INDEX(Variables!$D$5:$D$105,MATCH($A1068,Variables!$A$5:$A$105,0))="","","."&amp;INDEX(Variables!$D$5:$D$105,MATCH($A1068,Variables!$A$5:$A$105,0)))&amp;"."&amp;K$5</f>
        <v/>
      </c>
      <c r="L1068" s="42">
        <f>SUMIFS(L1069:L1868,$A1069:$A1868,"ener",$B1069:$B1868,"&lt;&gt;all")</f>
        <v/>
      </c>
      <c r="M1068" s="43">
        <f>SUMIFS(M1069:M1868,$A1069:$A1868,"ener",$B1069:$B1868,"&lt;&gt;all")</f>
        <v/>
      </c>
      <c r="N1068" s="43">
        <f>SUMIFS(N1069:N1868,$A1069:$A1868,"ener",$B1069:$B1868,"&lt;&gt;all")</f>
        <v/>
      </c>
      <c r="O1068" s="43">
        <f>SUMIFS(O1069:O1868,$A1069:$A1868,"ener",$B1069:$B1868,"&lt;&gt;all")</f>
        <v/>
      </c>
      <c r="P1068" s="43">
        <f>SUMIFS(P1069:P1868,$A1069:$A1868,"ener",$B1069:$B1868,"&lt;&gt;all")</f>
        <v/>
      </c>
      <c r="Q1068" s="43">
        <f>SUMIFS(Q1069:Q1868,$A1069:$A1868,"ener",$B1069:$B1868,"&lt;&gt;all")</f>
        <v/>
      </c>
      <c r="R1068" s="43">
        <f>SUMIFS(R1069:R1868,$A1069:$A1868,"ener",$B1069:$B1868,"&lt;&gt;all")</f>
        <v/>
      </c>
      <c r="S1068" s="43">
        <f>SUMIFS(S1069:S1868,$A1069:$A1868,"ener",$B1069:$B1868,"&lt;&gt;all")</f>
        <v/>
      </c>
      <c r="T1068" s="43">
        <f>SUMIFS(T1069:T1868,$A1069:$A1868,"ener",$B1069:$B1868,"&lt;&gt;all")</f>
        <v/>
      </c>
      <c r="U1068" s="43">
        <f>SUMIFS(U1069:U1868,$A1069:$A1868,"ener",$B1069:$B1868,"&lt;&gt;all")</f>
        <v/>
      </c>
      <c r="V1068" s="43">
        <f>SUMIFS(V1069:V1868,$A1069:$A1868,"ener",$B1069:$B1868,"&lt;&gt;all")</f>
        <v/>
      </c>
      <c r="W1068" s="43">
        <f>SUMIFS(W1069:W1868,$A1069:$A1868,"ener",$B1069:$B1868,"&lt;&gt;all")</f>
        <v/>
      </c>
      <c r="X1068" s="43">
        <f>SUMIFS(X1069:X1868,$A1069:$A1868,"ener",$B1069:$B1868,"&lt;&gt;all")</f>
        <v/>
      </c>
      <c r="Y1068" s="43">
        <f>SUMIFS(Y1069:Y1868,$A1069:$A1868,"ener",$B1069:$B1868,"&lt;&gt;all")</f>
        <v/>
      </c>
      <c r="Z1068" s="43">
        <f>SUMIFS(Z1069:Z1868,$A1069:$A1868,"ener",$B1069:$B1868,"&lt;&gt;all")</f>
        <v/>
      </c>
      <c r="AA1068" s="43">
        <f>SUMIFS(AA1069:AA1868,$A1069:$A1868,"ener",$B1069:$B1868,"&lt;&gt;all")</f>
        <v/>
      </c>
      <c r="AB1068" s="43">
        <f>SUMIFS(AB1069:AB1868,$A1069:$A1868,"ener",$B1069:$B1868,"&lt;&gt;all")</f>
        <v/>
      </c>
      <c r="AC1068" s="43">
        <f>SUMIFS(AC1069:AC1868,$A1069:$A1868,"ener",$B1069:$B1868,"&lt;&gt;all")</f>
        <v/>
      </c>
      <c r="AD1068" s="43">
        <f>SUMIFS(AD1069:AD1868,$A1069:$A1868,"ener",$B1069:$B1868,"&lt;&gt;all")</f>
        <v/>
      </c>
      <c r="AF1068" s="17">
        <f>LOWER(Settings!$C$4)&amp;".mit."&amp;$A1068&amp;IF($C1068="","","."&amp;$C1068&amp;"."&amp;$B1068)&amp;IF(INDEX(Variables!$D$5:$D$105,MATCH($A1068,Variables!$A$5:$A$105,0))="","","."&amp;INDEX(Variables!$D$5:$D$105,MATCH($A1068,Variables!$A$5:$A$105,0)))&amp;"."&amp;AF$5</f>
        <v/>
      </c>
      <c r="AG1068" s="42">
        <f>SUMIFS(AG1069:AG1868,$A1069:$A1868,"ener",$B1069:$B1868,"&lt;&gt;all")</f>
        <v/>
      </c>
      <c r="AH1068" s="43">
        <f>SUMIFS(AH1069:AH1868,$A1069:$A1868,"ener",$B1069:$B1868,"&lt;&gt;all")</f>
        <v/>
      </c>
      <c r="AI1068" s="43">
        <f>SUMIFS(AI1069:AI1868,$A1069:$A1868,"ener",$B1069:$B1868,"&lt;&gt;all")</f>
        <v/>
      </c>
      <c r="AJ1068" s="43">
        <f>SUMIFS(AJ1069:AJ1868,$A1069:$A1868,"ener",$B1069:$B1868,"&lt;&gt;all")</f>
        <v/>
      </c>
      <c r="AK1068" s="43">
        <f>SUMIFS(AK1069:AK1868,$A1069:$A1868,"ener",$B1069:$B1868,"&lt;&gt;all")</f>
        <v/>
      </c>
      <c r="AL1068" s="43">
        <f>SUMIFS(AL1069:AL1868,$A1069:$A1868,"ener",$B1069:$B1868,"&lt;&gt;all")</f>
        <v/>
      </c>
      <c r="AM1068" s="43">
        <f>SUMIFS(AM1069:AM1868,$A1069:$A1868,"ener",$B1069:$B1868,"&lt;&gt;all")</f>
        <v/>
      </c>
      <c r="AN1068" s="43">
        <f>SUMIFS(AN1069:AN1868,$A1069:$A1868,"ener",$B1069:$B1868,"&lt;&gt;all")</f>
        <v/>
      </c>
      <c r="AO1068" s="43">
        <f>SUMIFS(AO1069:AO1868,$A1069:$A1868,"ener",$B1069:$B1868,"&lt;&gt;all")</f>
        <v/>
      </c>
      <c r="AP1068" s="43">
        <f>SUMIFS(AP1069:AP1868,$A1069:$A1868,"ener",$B1069:$B1868,"&lt;&gt;all")</f>
        <v/>
      </c>
      <c r="AQ1068" s="43">
        <f>SUMIFS(AQ1069:AQ1868,$A1069:$A1868,"ener",$B1069:$B1868,"&lt;&gt;all")</f>
        <v/>
      </c>
      <c r="AR1068" s="43">
        <f>SUMIFS(AR1069:AR1868,$A1069:$A1868,"ener",$B1069:$B1868,"&lt;&gt;all")</f>
        <v/>
      </c>
      <c r="AS1068" s="43">
        <f>SUMIFS(AS1069:AS1868,$A1069:$A1868,"ener",$B1069:$B1868,"&lt;&gt;all")</f>
        <v/>
      </c>
      <c r="AT1068" s="43">
        <f>SUMIFS(AT1069:AT1868,$A1069:$A1868,"ener",$B1069:$B1868,"&lt;&gt;all")</f>
        <v/>
      </c>
      <c r="AU1068" s="43">
        <f>SUMIFS(AU1069:AU1868,$A1069:$A1868,"ener",$B1069:$B1868,"&lt;&gt;all")</f>
        <v/>
      </c>
      <c r="AV1068" s="43">
        <f>SUMIFS(AV1069:AV1868,$A1069:$A1868,"ener",$B1069:$B1868,"&lt;&gt;all")</f>
        <v/>
      </c>
      <c r="AW1068" s="43">
        <f>SUMIFS(AW1069:AW1868,$A1069:$A1868,"ener",$B1069:$B1868,"&lt;&gt;all")</f>
        <v/>
      </c>
      <c r="AX1068" s="43">
        <f>SUMIFS(AX1069:AX1868,$A1069:$A1868,"ener",$B1069:$B1868,"&lt;&gt;all")</f>
        <v/>
      </c>
      <c r="AY1068" s="43">
        <f>SUMIFS(AY1069:AY1868,$A1069:$A1868,"ener",$B1069:$B1868,"&lt;&gt;all")</f>
        <v/>
      </c>
    </row>
    <row r="1069" hidden="1" outlineLevel="1">
      <c r="A1069" s="1" t="inlineStr">
        <is>
          <t>ener</t>
        </is>
      </c>
      <c r="B1069" s="1" t="inlineStr">
        <is>
          <t>all</t>
        </is>
      </c>
      <c r="C1069" s="1" t="inlineStr">
        <is>
          <t>mch</t>
        </is>
      </c>
      <c r="H1069" s="1">
        <f>INDEX(Variables!$B$5:$B$105,MATCH($A1069,Variables!$A$5:$A$105,0))&amp;IF($C1069="",""," | "&amp;INDEX(Mapping!$B$5:$B$26,MATCH($C1069,Mapping!$A$5:$A$26,0))&amp;" | "&amp;INDEX(Mapping!$B$30:$B$41,MATCH($B1069,Mapping!$A$30:$A$41,0)))</f>
        <v/>
      </c>
      <c r="I1069" s="1">
        <f>INDEX(Variables!$C$5:$C$105,MATCH($A1069,Variables!$A$5:$A$105,0))</f>
        <v/>
      </c>
      <c r="J1069" s="1">
        <f>INDEX(Variables!$E$5:$E$105,MATCH($A1069,Variables!$A$5:$A$105,0))</f>
        <v/>
      </c>
      <c r="K1069" s="17">
        <f>LOWER(Settings!$C$4)&amp;".mit."&amp;$A1069&amp;IF($C1069="","","."&amp;$C1069&amp;"."&amp;$B1069)&amp;IF(INDEX(Variables!$D$5:$D$105,MATCH($A1069,Variables!$A$5:$A$105,0))="","","."&amp;INDEX(Variables!$D$5:$D$105,MATCH($A1069,Variables!$A$5:$A$105,0)))&amp;"."&amp;K$5</f>
        <v/>
      </c>
      <c r="L1069" s="42">
        <f>SUM(L1124:L1131)</f>
        <v/>
      </c>
      <c r="M1069" s="43">
        <f>SUM(M1124:M1131)</f>
        <v/>
      </c>
      <c r="N1069" s="43">
        <f>SUM(N1124:N1131)</f>
        <v/>
      </c>
      <c r="O1069" s="43">
        <f>SUM(O1124:O1131)</f>
        <v/>
      </c>
      <c r="P1069" s="43">
        <f>SUM(P1124:P1131)</f>
        <v/>
      </c>
      <c r="Q1069" s="43">
        <f>SUM(Q1124:Q1131)</f>
        <v/>
      </c>
      <c r="R1069" s="43">
        <f>SUM(R1124:R1131)</f>
        <v/>
      </c>
      <c r="S1069" s="43">
        <f>SUM(S1124:S1131)</f>
        <v/>
      </c>
      <c r="T1069" s="43">
        <f>SUM(T1124:T1131)</f>
        <v/>
      </c>
      <c r="U1069" s="43">
        <f>SUM(U1124:U1131)</f>
        <v/>
      </c>
      <c r="V1069" s="43">
        <f>SUM(V1124:V1131)</f>
        <v/>
      </c>
      <c r="W1069" s="43">
        <f>SUM(W1124:W1131)</f>
        <v/>
      </c>
      <c r="X1069" s="43">
        <f>SUM(X1124:X1131)</f>
        <v/>
      </c>
      <c r="Y1069" s="43">
        <f>SUM(Y1124:Y1131)</f>
        <v/>
      </c>
      <c r="Z1069" s="43">
        <f>SUM(Z1124:Z1131)</f>
        <v/>
      </c>
      <c r="AA1069" s="43">
        <f>SUM(AA1124:AA1131)</f>
        <v/>
      </c>
      <c r="AB1069" s="43">
        <f>SUM(AB1124:AB1131)</f>
        <v/>
      </c>
      <c r="AC1069" s="43">
        <f>SUM(AC1124:AC1131)</f>
        <v/>
      </c>
      <c r="AD1069" s="43">
        <f>SUM(AD1124:AD1131)</f>
        <v/>
      </c>
      <c r="AF1069" s="17">
        <f>LOWER(Settings!$C$4)&amp;".mit."&amp;$A1069&amp;IF($C1069="","","."&amp;$C1069&amp;"."&amp;$B1069)&amp;IF(INDEX(Variables!$D$5:$D$105,MATCH($A1069,Variables!$A$5:$A$105,0))="","","."&amp;INDEX(Variables!$D$5:$D$105,MATCH($A1069,Variables!$A$5:$A$105,0)))&amp;"."&amp;AF$5</f>
        <v/>
      </c>
      <c r="AG1069" s="42">
        <f>SUM(AG1124:AG1131)</f>
        <v/>
      </c>
      <c r="AH1069" s="43">
        <f>SUM(AH1124:AH1131)</f>
        <v/>
      </c>
      <c r="AI1069" s="43">
        <f>SUM(AI1124:AI1131)</f>
        <v/>
      </c>
      <c r="AJ1069" s="43">
        <f>SUM(AJ1124:AJ1131)</f>
        <v/>
      </c>
      <c r="AK1069" s="43">
        <f>SUM(AK1124:AK1131)</f>
        <v/>
      </c>
      <c r="AL1069" s="43">
        <f>SUM(AL1124:AL1131)</f>
        <v/>
      </c>
      <c r="AM1069" s="43">
        <f>SUM(AM1124:AM1131)</f>
        <v/>
      </c>
      <c r="AN1069" s="43">
        <f>SUM(AN1124:AN1131)</f>
        <v/>
      </c>
      <c r="AO1069" s="43">
        <f>SUM(AO1124:AO1131)</f>
        <v/>
      </c>
      <c r="AP1069" s="43">
        <f>SUM(AP1124:AP1131)</f>
        <v/>
      </c>
      <c r="AQ1069" s="43">
        <f>SUM(AQ1124:AQ1131)</f>
        <v/>
      </c>
      <c r="AR1069" s="43">
        <f>SUM(AR1124:AR1131)</f>
        <v/>
      </c>
      <c r="AS1069" s="43">
        <f>SUM(AS1124:AS1131)</f>
        <v/>
      </c>
      <c r="AT1069" s="43">
        <f>SUM(AT1124:AT1131)</f>
        <v/>
      </c>
      <c r="AU1069" s="43">
        <f>SUM(AU1124:AU1131)</f>
        <v/>
      </c>
      <c r="AV1069" s="43">
        <f>SUM(AV1124:AV1131)</f>
        <v/>
      </c>
      <c r="AW1069" s="43">
        <f>SUM(AW1124:AW1131)</f>
        <v/>
      </c>
      <c r="AX1069" s="43">
        <f>SUM(AX1124:AX1131)</f>
        <v/>
      </c>
      <c r="AY1069" s="43">
        <f>SUM(AY1124:AY1131)</f>
        <v/>
      </c>
    </row>
    <row r="1070" hidden="1" outlineLevel="2">
      <c r="A1070" s="14" t="inlineStr">
        <is>
          <t>ctxnew</t>
        </is>
      </c>
      <c r="B1070" s="14" t="inlineStr">
        <is>
          <t>coa</t>
        </is>
      </c>
      <c r="C1070" s="14" t="inlineStr">
        <is>
          <t>mch</t>
        </is>
      </c>
      <c r="D1070" s="37">
        <f>INDEX(Inputs!$T$5:$T$132,MATCH($B1070&amp;"|"&amp;$C1070,Inputs!$A$5:$A$132,0))</f>
        <v/>
      </c>
      <c r="E1070" s="37">
        <f>INDEX(Inputs!$J$5:$J$132,MATCH($B1070&amp;"|"&amp;$C1070,Inputs!$A$5:$A$132,0))</f>
        <v/>
      </c>
      <c r="F1070" s="37">
        <f>INDEX(Inputs!$K$5:$K$132,MATCH($B1070&amp;"|"&amp;$C1070,Inputs!$A$5:$A$132,0))</f>
        <v/>
      </c>
      <c r="G1070" s="36" t="n"/>
      <c r="H1070" s="14">
        <f>INDEX(Variables!$B$5:$B$105,MATCH($A1070,Variables!$A$5:$A$105,0))&amp;IF($C1070="",""," | "&amp;INDEX(Mapping!$B$5:$B$26,MATCH($C1070,Mapping!$A$5:$A$26,0))&amp;" | "&amp;INDEX(Mapping!$B$30:$B$41,MATCH($B1070,Mapping!$A$30:$A$41,0)))</f>
        <v/>
      </c>
      <c r="I1070" s="14">
        <f>INDEX(Variables!$C$5:$C$105,MATCH($A1070,Variables!$A$5:$A$105,0))</f>
        <v/>
      </c>
      <c r="J1070" s="14">
        <f>INDEX(Variables!$E$5:$E$105,MATCH($A1070,Variables!$A$5:$A$105,0))</f>
        <v/>
      </c>
      <c r="K1070" s="11">
        <f>LOWER(Settings!$C$4)&amp;".mit."&amp;$A1070&amp;IF($C1070="","","."&amp;$C1070&amp;"."&amp;$B1070)&amp;IF(INDEX(Variables!$D$5:$D$105,MATCH($A1070,Variables!$A$5:$A$105,0))="","","."&amp;INDEX(Variables!$D$5:$D$105,MATCH($A1070,Variables!$A$5:$A$105,0)))&amp;"."&amp;K$5</f>
        <v/>
      </c>
      <c r="L1070" s="38">
        <f>L$12*$D1070*INDEX(L$21:L$28,$E1070)*INDEX(L$30:L$46,$F1070)*(1-INDEX(L$121:L$137,$F1070))</f>
        <v/>
      </c>
      <c r="M1070" s="37">
        <f>M$12*$D1070*INDEX(M$21:M$28,$E1070)*INDEX(M$30:M$46,$F1070)*(1-INDEX(M$121:M$137,$F1070))</f>
        <v/>
      </c>
      <c r="N1070" s="37">
        <f>N$12*$D1070*INDEX(N$21:N$28,$E1070)*INDEX(N$30:N$46,$F1070)*(1-INDEX(N$121:N$137,$F1070))</f>
        <v/>
      </c>
      <c r="O1070" s="37">
        <f>O$12*$D1070*INDEX(O$21:O$28,$E1070)*INDEX(O$30:O$46,$F1070)*(1-INDEX(O$121:O$137,$F1070))</f>
        <v/>
      </c>
      <c r="P1070" s="37">
        <f>P$12*$D1070*INDEX(P$21:P$28,$E1070)*INDEX(P$30:P$46,$F1070)*(1-INDEX(P$121:P$137,$F1070))</f>
        <v/>
      </c>
      <c r="Q1070" s="37">
        <f>Q$12*$D1070*INDEX(Q$21:Q$28,$E1070)*INDEX(Q$30:Q$46,$F1070)*(1-INDEX(Q$121:Q$137,$F1070))</f>
        <v/>
      </c>
      <c r="R1070" s="37">
        <f>R$12*$D1070*INDEX(R$21:R$28,$E1070)*INDEX(R$30:R$46,$F1070)*(1-INDEX(R$121:R$137,$F1070))</f>
        <v/>
      </c>
      <c r="S1070" s="37">
        <f>S$12*$D1070*INDEX(S$21:S$28,$E1070)*INDEX(S$30:S$46,$F1070)*(1-INDEX(S$121:S$137,$F1070))</f>
        <v/>
      </c>
      <c r="T1070" s="37">
        <f>T$12*$D1070*INDEX(T$21:T$28,$E1070)*INDEX(T$30:T$46,$F1070)*(1-INDEX(T$121:T$137,$F1070))</f>
        <v/>
      </c>
      <c r="U1070" s="37">
        <f>U$12*$D1070*INDEX(U$21:U$28,$E1070)*INDEX(U$30:U$46,$F1070)*(1-INDEX(U$121:U$137,$F1070))</f>
        <v/>
      </c>
      <c r="V1070" s="37">
        <f>V$12*$D1070*INDEX(V$21:V$28,$E1070)*INDEX(V$30:V$46,$F1070)*(1-INDEX(V$121:V$137,$F1070))</f>
        <v/>
      </c>
      <c r="W1070" s="37">
        <f>W$12*$D1070*INDEX(W$21:W$28,$E1070)*INDEX(W$30:W$46,$F1070)*(1-INDEX(W$121:W$137,$F1070))</f>
        <v/>
      </c>
      <c r="X1070" s="37">
        <f>X$12*$D1070*INDEX(X$21:X$28,$E1070)*INDEX(X$30:X$46,$F1070)*(1-INDEX(X$121:X$137,$F1070))</f>
        <v/>
      </c>
      <c r="Y1070" s="37">
        <f>Y$12*$D1070*INDEX(Y$21:Y$28,$E1070)*INDEX(Y$30:Y$46,$F1070)*(1-INDEX(Y$121:Y$137,$F1070))</f>
        <v/>
      </c>
      <c r="Z1070" s="37">
        <f>Z$12*$D1070*INDEX(Z$21:Z$28,$E1070)*INDEX(Z$30:Z$46,$F1070)*(1-INDEX(Z$121:Z$137,$F1070))</f>
        <v/>
      </c>
      <c r="AA1070" s="37">
        <f>AA$12*$D1070*INDEX(AA$21:AA$28,$E1070)*INDEX(AA$30:AA$46,$F1070)*(1-INDEX(AA$121:AA$137,$F1070))</f>
        <v/>
      </c>
      <c r="AB1070" s="37">
        <f>AB$12*$D1070*INDEX(AB$21:AB$28,$E1070)*INDEX(AB$30:AB$46,$F1070)*(1-INDEX(AB$121:AB$137,$F1070))</f>
        <v/>
      </c>
      <c r="AC1070" s="37">
        <f>AC$12*$D1070*INDEX(AC$21:AC$28,$E1070)*INDEX(AC$30:AC$46,$F1070)*(1-INDEX(AC$121:AC$137,$F1070))</f>
        <v/>
      </c>
      <c r="AD1070" s="40">
        <f>CARBONTAX(AD$12,$D1070,INDEX(AD$21:AD$28,$E1070),INDEX(AD$30:AD$46,$F1070),INDEX(AD$121:AD$137,$F1070))</f>
        <v/>
      </c>
      <c r="AF1070" s="11">
        <f>LOWER(Settings!$C$4)&amp;".mit."&amp;$A1070&amp;IF($C1070="","","."&amp;$C1070&amp;"."&amp;$B1070)&amp;IF(INDEX(Variables!$D$5:$D$105,MATCH($A1070,Variables!$A$5:$A$105,0))="","","."&amp;INDEX(Variables!$D$5:$D$105,MATCH($A1070,Variables!$A$5:$A$105,0)))&amp;"."&amp;AF$5</f>
        <v/>
      </c>
      <c r="AG1070" s="38">
        <f>AG$12*$D1070*INDEX(AG$21:AG$28,$E1070)*INDEX(AG$30:AG$46,$F1070)*(1-INDEX(AG$121:AG$137,$F1070))</f>
        <v/>
      </c>
      <c r="AH1070" s="37">
        <f>AH$12*$D1070*INDEX(AH$21:AH$28,$E1070)*INDEX(AH$30:AH$46,$F1070)*(1-INDEX(AH$121:AH$137,$F1070))</f>
        <v/>
      </c>
      <c r="AI1070" s="37">
        <f>AI$12*$D1070*INDEX(AI$21:AI$28,$E1070)*INDEX(AI$30:AI$46,$F1070)*(1-INDEX(AI$121:AI$137,$F1070))</f>
        <v/>
      </c>
      <c r="AJ1070" s="37">
        <f>AJ$12*$D1070*INDEX(AJ$21:AJ$28,$E1070)*INDEX(AJ$30:AJ$46,$F1070)*(1-INDEX(AJ$121:AJ$137,$F1070))</f>
        <v/>
      </c>
      <c r="AK1070" s="37">
        <f>AK$12*$D1070*INDEX(AK$21:AK$28,$E1070)*INDEX(AK$30:AK$46,$F1070)*(1-INDEX(AK$121:AK$137,$F1070))</f>
        <v/>
      </c>
      <c r="AL1070" s="37">
        <f>AL$12*$D1070*INDEX(AL$21:AL$28,$E1070)*INDEX(AL$30:AL$46,$F1070)*(1-INDEX(AL$121:AL$137,$F1070))</f>
        <v/>
      </c>
      <c r="AM1070" s="37">
        <f>AM$12*$D1070*INDEX(AM$21:AM$28,$E1070)*INDEX(AM$30:AM$46,$F1070)*(1-INDEX(AM$121:AM$137,$F1070))</f>
        <v/>
      </c>
      <c r="AN1070" s="37">
        <f>AN$12*$D1070*INDEX(AN$21:AN$28,$E1070)*INDEX(AN$30:AN$46,$F1070)*(1-INDEX(AN$121:AN$137,$F1070))</f>
        <v/>
      </c>
      <c r="AO1070" s="37">
        <f>AO$12*$D1070*INDEX(AO$21:AO$28,$E1070)*INDEX(AO$30:AO$46,$F1070)*(1-INDEX(AO$121:AO$137,$F1070))</f>
        <v/>
      </c>
      <c r="AP1070" s="37">
        <f>AP$12*$D1070*INDEX(AP$21:AP$28,$E1070)*INDEX(AP$30:AP$46,$F1070)*(1-INDEX(AP$121:AP$137,$F1070))</f>
        <v/>
      </c>
      <c r="AQ1070" s="37">
        <f>AQ$12*$D1070*INDEX(AQ$21:AQ$28,$E1070)*INDEX(AQ$30:AQ$46,$F1070)*(1-INDEX(AQ$121:AQ$137,$F1070))</f>
        <v/>
      </c>
      <c r="AR1070" s="37">
        <f>AR$12*$D1070*INDEX(AR$21:AR$28,$E1070)*INDEX(AR$30:AR$46,$F1070)*(1-INDEX(AR$121:AR$137,$F1070))</f>
        <v/>
      </c>
      <c r="AS1070" s="37">
        <f>AS$12*$D1070*INDEX(AS$21:AS$28,$E1070)*INDEX(AS$30:AS$46,$F1070)*(1-INDEX(AS$121:AS$137,$F1070))</f>
        <v/>
      </c>
      <c r="AT1070" s="37">
        <f>AT$12*$D1070*INDEX(AT$21:AT$28,$E1070)*INDEX(AT$30:AT$46,$F1070)*(1-INDEX(AT$121:AT$137,$F1070))</f>
        <v/>
      </c>
      <c r="AU1070" s="37">
        <f>AU$12*$D1070*INDEX(AU$21:AU$28,$E1070)*INDEX(AU$30:AU$46,$F1070)*(1-INDEX(AU$121:AU$137,$F1070))</f>
        <v/>
      </c>
      <c r="AV1070" s="37">
        <f>AV$12*$D1070*INDEX(AV$21:AV$28,$E1070)*INDEX(AV$30:AV$46,$F1070)*(1-INDEX(AV$121:AV$137,$F1070))</f>
        <v/>
      </c>
      <c r="AW1070" s="37">
        <f>AW$12*$D1070*INDEX(AW$21:AW$28,$E1070)*INDEX(AW$30:AW$46,$F1070)*(1-INDEX(AW$121:AW$137,$F1070))</f>
        <v/>
      </c>
      <c r="AX1070" s="37">
        <f>AX$12*$D1070*INDEX(AX$21:AX$28,$E1070)*INDEX(AX$30:AX$46,$F1070)*(1-INDEX(AX$121:AX$137,$F1070))</f>
        <v/>
      </c>
      <c r="AY1070" s="40">
        <f>CARBONTAX(AY$12,$D1070,INDEX(AY$21:AY$28,$E1070),INDEX(AY$30:AY$46,$F1070),INDEX(AY$121:AY$137,$F1070))</f>
        <v/>
      </c>
    </row>
    <row r="1071" hidden="1" outlineLevel="2">
      <c r="A1071" s="14" t="inlineStr">
        <is>
          <t>ctxnew</t>
        </is>
      </c>
      <c r="B1071" s="14" t="inlineStr">
        <is>
          <t>nga</t>
        </is>
      </c>
      <c r="C1071" s="14" t="inlineStr">
        <is>
          <t>mch</t>
        </is>
      </c>
      <c r="D1071" s="37">
        <f>INDEX(Inputs!$T$5:$T$132,MATCH($B1071&amp;"|"&amp;$C1071,Inputs!$A$5:$A$132,0))</f>
        <v/>
      </c>
      <c r="E1071" s="37">
        <f>INDEX(Inputs!$J$5:$J$132,MATCH($B1071&amp;"|"&amp;$C1071,Inputs!$A$5:$A$132,0))</f>
        <v/>
      </c>
      <c r="F1071" s="37">
        <f>INDEX(Inputs!$K$5:$K$132,MATCH($B1071&amp;"|"&amp;$C1071,Inputs!$A$5:$A$132,0))</f>
        <v/>
      </c>
      <c r="G1071" s="36" t="n"/>
      <c r="H1071" s="14">
        <f>INDEX(Variables!$B$5:$B$105,MATCH($A1071,Variables!$A$5:$A$105,0))&amp;IF($C1071="",""," | "&amp;INDEX(Mapping!$B$5:$B$26,MATCH($C1071,Mapping!$A$5:$A$26,0))&amp;" | "&amp;INDEX(Mapping!$B$30:$B$41,MATCH($B1071,Mapping!$A$30:$A$41,0)))</f>
        <v/>
      </c>
      <c r="I1071" s="14">
        <f>INDEX(Variables!$C$5:$C$105,MATCH($A1071,Variables!$A$5:$A$105,0))</f>
        <v/>
      </c>
      <c r="J1071" s="14">
        <f>INDEX(Variables!$E$5:$E$105,MATCH($A1071,Variables!$A$5:$A$105,0))</f>
        <v/>
      </c>
      <c r="K1071" s="11">
        <f>LOWER(Settings!$C$4)&amp;".mit."&amp;$A1071&amp;IF($C1071="","","."&amp;$C1071&amp;"."&amp;$B1071)&amp;IF(INDEX(Variables!$D$5:$D$105,MATCH($A1071,Variables!$A$5:$A$105,0))="","","."&amp;INDEX(Variables!$D$5:$D$105,MATCH($A1071,Variables!$A$5:$A$105,0)))&amp;"."&amp;K$5</f>
        <v/>
      </c>
      <c r="L1071" s="38">
        <f>L$12*$D1071*INDEX(L$21:L$28,$E1071)*INDEX(L$30:L$46,$F1071)*(1-INDEX(L$121:L$137,$F1071))</f>
        <v/>
      </c>
      <c r="M1071" s="37">
        <f>M$12*$D1071*INDEX(M$21:M$28,$E1071)*INDEX(M$30:M$46,$F1071)*(1-INDEX(M$121:M$137,$F1071))</f>
        <v/>
      </c>
      <c r="N1071" s="37">
        <f>N$12*$D1071*INDEX(N$21:N$28,$E1071)*INDEX(N$30:N$46,$F1071)*(1-INDEX(N$121:N$137,$F1071))</f>
        <v/>
      </c>
      <c r="O1071" s="37">
        <f>O$12*$D1071*INDEX(O$21:O$28,$E1071)*INDEX(O$30:O$46,$F1071)*(1-INDEX(O$121:O$137,$F1071))</f>
        <v/>
      </c>
      <c r="P1071" s="37">
        <f>P$12*$D1071*INDEX(P$21:P$28,$E1071)*INDEX(P$30:P$46,$F1071)*(1-INDEX(P$121:P$137,$F1071))</f>
        <v/>
      </c>
      <c r="Q1071" s="37">
        <f>Q$12*$D1071*INDEX(Q$21:Q$28,$E1071)*INDEX(Q$30:Q$46,$F1071)*(1-INDEX(Q$121:Q$137,$F1071))</f>
        <v/>
      </c>
      <c r="R1071" s="37">
        <f>R$12*$D1071*INDEX(R$21:R$28,$E1071)*INDEX(R$30:R$46,$F1071)*(1-INDEX(R$121:R$137,$F1071))</f>
        <v/>
      </c>
      <c r="S1071" s="37">
        <f>S$12*$D1071*INDEX(S$21:S$28,$E1071)*INDEX(S$30:S$46,$F1071)*(1-INDEX(S$121:S$137,$F1071))</f>
        <v/>
      </c>
      <c r="T1071" s="37">
        <f>T$12*$D1071*INDEX(T$21:T$28,$E1071)*INDEX(T$30:T$46,$F1071)*(1-INDEX(T$121:T$137,$F1071))</f>
        <v/>
      </c>
      <c r="U1071" s="37">
        <f>U$12*$D1071*INDEX(U$21:U$28,$E1071)*INDEX(U$30:U$46,$F1071)*(1-INDEX(U$121:U$137,$F1071))</f>
        <v/>
      </c>
      <c r="V1071" s="37">
        <f>V$12*$D1071*INDEX(V$21:V$28,$E1071)*INDEX(V$30:V$46,$F1071)*(1-INDEX(V$121:V$137,$F1071))</f>
        <v/>
      </c>
      <c r="W1071" s="37">
        <f>W$12*$D1071*INDEX(W$21:W$28,$E1071)*INDEX(W$30:W$46,$F1071)*(1-INDEX(W$121:W$137,$F1071))</f>
        <v/>
      </c>
      <c r="X1071" s="37">
        <f>X$12*$D1071*INDEX(X$21:X$28,$E1071)*INDEX(X$30:X$46,$F1071)*(1-INDEX(X$121:X$137,$F1071))</f>
        <v/>
      </c>
      <c r="Y1071" s="37">
        <f>Y$12*$D1071*INDEX(Y$21:Y$28,$E1071)*INDEX(Y$30:Y$46,$F1071)*(1-INDEX(Y$121:Y$137,$F1071))</f>
        <v/>
      </c>
      <c r="Z1071" s="37">
        <f>Z$12*$D1071*INDEX(Z$21:Z$28,$E1071)*INDEX(Z$30:Z$46,$F1071)*(1-INDEX(Z$121:Z$137,$F1071))</f>
        <v/>
      </c>
      <c r="AA1071" s="37">
        <f>AA$12*$D1071*INDEX(AA$21:AA$28,$E1071)*INDEX(AA$30:AA$46,$F1071)*(1-INDEX(AA$121:AA$137,$F1071))</f>
        <v/>
      </c>
      <c r="AB1071" s="37">
        <f>AB$12*$D1071*INDEX(AB$21:AB$28,$E1071)*INDEX(AB$30:AB$46,$F1071)*(1-INDEX(AB$121:AB$137,$F1071))</f>
        <v/>
      </c>
      <c r="AC1071" s="37">
        <f>AC$12*$D1071*INDEX(AC$21:AC$28,$E1071)*INDEX(AC$30:AC$46,$F1071)*(1-INDEX(AC$121:AC$137,$F1071))</f>
        <v/>
      </c>
      <c r="AD1071" s="40">
        <f>CARBONTAX(AD$12,$D1071,INDEX(AD$21:AD$28,$E1071),INDEX(AD$30:AD$46,$F1071),INDEX(AD$121:AD$137,$F1071))</f>
        <v/>
      </c>
      <c r="AF1071" s="11">
        <f>LOWER(Settings!$C$4)&amp;".mit."&amp;$A1071&amp;IF($C1071="","","."&amp;$C1071&amp;"."&amp;$B1071)&amp;IF(INDEX(Variables!$D$5:$D$105,MATCH($A1071,Variables!$A$5:$A$105,0))="","","."&amp;INDEX(Variables!$D$5:$D$105,MATCH($A1071,Variables!$A$5:$A$105,0)))&amp;"."&amp;AF$5</f>
        <v/>
      </c>
      <c r="AG1071" s="38">
        <f>AG$12*$D1071*INDEX(AG$21:AG$28,$E1071)*INDEX(AG$30:AG$46,$F1071)*(1-INDEX(AG$121:AG$137,$F1071))</f>
        <v/>
      </c>
      <c r="AH1071" s="37">
        <f>AH$12*$D1071*INDEX(AH$21:AH$28,$E1071)*INDEX(AH$30:AH$46,$F1071)*(1-INDEX(AH$121:AH$137,$F1071))</f>
        <v/>
      </c>
      <c r="AI1071" s="37">
        <f>AI$12*$D1071*INDEX(AI$21:AI$28,$E1071)*INDEX(AI$30:AI$46,$F1071)*(1-INDEX(AI$121:AI$137,$F1071))</f>
        <v/>
      </c>
      <c r="AJ1071" s="37">
        <f>AJ$12*$D1071*INDEX(AJ$21:AJ$28,$E1071)*INDEX(AJ$30:AJ$46,$F1071)*(1-INDEX(AJ$121:AJ$137,$F1071))</f>
        <v/>
      </c>
      <c r="AK1071" s="37">
        <f>AK$12*$D1071*INDEX(AK$21:AK$28,$E1071)*INDEX(AK$30:AK$46,$F1071)*(1-INDEX(AK$121:AK$137,$F1071))</f>
        <v/>
      </c>
      <c r="AL1071" s="37">
        <f>AL$12*$D1071*INDEX(AL$21:AL$28,$E1071)*INDEX(AL$30:AL$46,$F1071)*(1-INDEX(AL$121:AL$137,$F1071))</f>
        <v/>
      </c>
      <c r="AM1071" s="37">
        <f>AM$12*$D1071*INDEX(AM$21:AM$28,$E1071)*INDEX(AM$30:AM$46,$F1071)*(1-INDEX(AM$121:AM$137,$F1071))</f>
        <v/>
      </c>
      <c r="AN1071" s="37">
        <f>AN$12*$D1071*INDEX(AN$21:AN$28,$E1071)*INDEX(AN$30:AN$46,$F1071)*(1-INDEX(AN$121:AN$137,$F1071))</f>
        <v/>
      </c>
      <c r="AO1071" s="37">
        <f>AO$12*$D1071*INDEX(AO$21:AO$28,$E1071)*INDEX(AO$30:AO$46,$F1071)*(1-INDEX(AO$121:AO$137,$F1071))</f>
        <v/>
      </c>
      <c r="AP1071" s="37">
        <f>AP$12*$D1071*INDEX(AP$21:AP$28,$E1071)*INDEX(AP$30:AP$46,$F1071)*(1-INDEX(AP$121:AP$137,$F1071))</f>
        <v/>
      </c>
      <c r="AQ1071" s="37">
        <f>AQ$12*$D1071*INDEX(AQ$21:AQ$28,$E1071)*INDEX(AQ$30:AQ$46,$F1071)*(1-INDEX(AQ$121:AQ$137,$F1071))</f>
        <v/>
      </c>
      <c r="AR1071" s="37">
        <f>AR$12*$D1071*INDEX(AR$21:AR$28,$E1071)*INDEX(AR$30:AR$46,$F1071)*(1-INDEX(AR$121:AR$137,$F1071))</f>
        <v/>
      </c>
      <c r="AS1071" s="37">
        <f>AS$12*$D1071*INDEX(AS$21:AS$28,$E1071)*INDEX(AS$30:AS$46,$F1071)*(1-INDEX(AS$121:AS$137,$F1071))</f>
        <v/>
      </c>
      <c r="AT1071" s="37">
        <f>AT$12*$D1071*INDEX(AT$21:AT$28,$E1071)*INDEX(AT$30:AT$46,$F1071)*(1-INDEX(AT$121:AT$137,$F1071))</f>
        <v/>
      </c>
      <c r="AU1071" s="37">
        <f>AU$12*$D1071*INDEX(AU$21:AU$28,$E1071)*INDEX(AU$30:AU$46,$F1071)*(1-INDEX(AU$121:AU$137,$F1071))</f>
        <v/>
      </c>
      <c r="AV1071" s="37">
        <f>AV$12*$D1071*INDEX(AV$21:AV$28,$E1071)*INDEX(AV$30:AV$46,$F1071)*(1-INDEX(AV$121:AV$137,$F1071))</f>
        <v/>
      </c>
      <c r="AW1071" s="37">
        <f>AW$12*$D1071*INDEX(AW$21:AW$28,$E1071)*INDEX(AW$30:AW$46,$F1071)*(1-INDEX(AW$121:AW$137,$F1071))</f>
        <v/>
      </c>
      <c r="AX1071" s="37">
        <f>AX$12*$D1071*INDEX(AX$21:AX$28,$E1071)*INDEX(AX$30:AX$46,$F1071)*(1-INDEX(AX$121:AX$137,$F1071))</f>
        <v/>
      </c>
      <c r="AY1071" s="40">
        <f>CARBONTAX(AY$12,$D1071,INDEX(AY$21:AY$28,$E1071),INDEX(AY$30:AY$46,$F1071),INDEX(AY$121:AY$137,$F1071))</f>
        <v/>
      </c>
    </row>
    <row r="1072" hidden="1" outlineLevel="2">
      <c r="A1072" s="14" t="inlineStr">
        <is>
          <t>ctxnew</t>
        </is>
      </c>
      <c r="B1072" s="14" t="inlineStr">
        <is>
          <t>gso</t>
        </is>
      </c>
      <c r="C1072" s="14" t="inlineStr">
        <is>
          <t>mch</t>
        </is>
      </c>
      <c r="D1072" s="37">
        <f>INDEX(Inputs!$T$5:$T$132,MATCH($B1072&amp;"|"&amp;$C1072,Inputs!$A$5:$A$132,0))</f>
        <v/>
      </c>
      <c r="E1072" s="37">
        <f>INDEX(Inputs!$J$5:$J$132,MATCH($B1072&amp;"|"&amp;$C1072,Inputs!$A$5:$A$132,0))</f>
        <v/>
      </c>
      <c r="F1072" s="37">
        <f>INDEX(Inputs!$K$5:$K$132,MATCH($B1072&amp;"|"&amp;$C1072,Inputs!$A$5:$A$132,0))</f>
        <v/>
      </c>
      <c r="G1072" s="36" t="n"/>
      <c r="H1072" s="14">
        <f>INDEX(Variables!$B$5:$B$105,MATCH($A1072,Variables!$A$5:$A$105,0))&amp;IF($C1072="",""," | "&amp;INDEX(Mapping!$B$5:$B$26,MATCH($C1072,Mapping!$A$5:$A$26,0))&amp;" | "&amp;INDEX(Mapping!$B$30:$B$41,MATCH($B1072,Mapping!$A$30:$A$41,0)))</f>
        <v/>
      </c>
      <c r="I1072" s="14">
        <f>INDEX(Variables!$C$5:$C$105,MATCH($A1072,Variables!$A$5:$A$105,0))</f>
        <v/>
      </c>
      <c r="J1072" s="14">
        <f>INDEX(Variables!$E$5:$E$105,MATCH($A1072,Variables!$A$5:$A$105,0))</f>
        <v/>
      </c>
      <c r="K1072" s="11">
        <f>LOWER(Settings!$C$4)&amp;".mit."&amp;$A1072&amp;IF($C1072="","","."&amp;$C1072&amp;"."&amp;$B1072)&amp;IF(INDEX(Variables!$D$5:$D$105,MATCH($A1072,Variables!$A$5:$A$105,0))="","","."&amp;INDEX(Variables!$D$5:$D$105,MATCH($A1072,Variables!$A$5:$A$105,0)))&amp;"."&amp;K$5</f>
        <v/>
      </c>
      <c r="L1072" s="38">
        <f>L$12*$D1072*INDEX(L$21:L$28,$E1072)*INDEX(L$30:L$46,$F1072)*(1-INDEX(L$121:L$137,$F1072))</f>
        <v/>
      </c>
      <c r="M1072" s="37">
        <f>M$12*$D1072*INDEX(M$21:M$28,$E1072)*INDEX(M$30:M$46,$F1072)*(1-INDEX(M$121:M$137,$F1072))</f>
        <v/>
      </c>
      <c r="N1072" s="37">
        <f>N$12*$D1072*INDEX(N$21:N$28,$E1072)*INDEX(N$30:N$46,$F1072)*(1-INDEX(N$121:N$137,$F1072))</f>
        <v/>
      </c>
      <c r="O1072" s="37">
        <f>O$12*$D1072*INDEX(O$21:O$28,$E1072)*INDEX(O$30:O$46,$F1072)*(1-INDEX(O$121:O$137,$F1072))</f>
        <v/>
      </c>
      <c r="P1072" s="37">
        <f>P$12*$D1072*INDEX(P$21:P$28,$E1072)*INDEX(P$30:P$46,$F1072)*(1-INDEX(P$121:P$137,$F1072))</f>
        <v/>
      </c>
      <c r="Q1072" s="37">
        <f>Q$12*$D1072*INDEX(Q$21:Q$28,$E1072)*INDEX(Q$30:Q$46,$F1072)*(1-INDEX(Q$121:Q$137,$F1072))</f>
        <v/>
      </c>
      <c r="R1072" s="37">
        <f>R$12*$D1072*INDEX(R$21:R$28,$E1072)*INDEX(R$30:R$46,$F1072)*(1-INDEX(R$121:R$137,$F1072))</f>
        <v/>
      </c>
      <c r="S1072" s="37">
        <f>S$12*$D1072*INDEX(S$21:S$28,$E1072)*INDEX(S$30:S$46,$F1072)*(1-INDEX(S$121:S$137,$F1072))</f>
        <v/>
      </c>
      <c r="T1072" s="37">
        <f>T$12*$D1072*INDEX(T$21:T$28,$E1072)*INDEX(T$30:T$46,$F1072)*(1-INDEX(T$121:T$137,$F1072))</f>
        <v/>
      </c>
      <c r="U1072" s="37">
        <f>U$12*$D1072*INDEX(U$21:U$28,$E1072)*INDEX(U$30:U$46,$F1072)*(1-INDEX(U$121:U$137,$F1072))</f>
        <v/>
      </c>
      <c r="V1072" s="37">
        <f>V$12*$D1072*INDEX(V$21:V$28,$E1072)*INDEX(V$30:V$46,$F1072)*(1-INDEX(V$121:V$137,$F1072))</f>
        <v/>
      </c>
      <c r="W1072" s="37">
        <f>W$12*$D1072*INDEX(W$21:W$28,$E1072)*INDEX(W$30:W$46,$F1072)*(1-INDEX(W$121:W$137,$F1072))</f>
        <v/>
      </c>
      <c r="X1072" s="37">
        <f>X$12*$D1072*INDEX(X$21:X$28,$E1072)*INDEX(X$30:X$46,$F1072)*(1-INDEX(X$121:X$137,$F1072))</f>
        <v/>
      </c>
      <c r="Y1072" s="37">
        <f>Y$12*$D1072*INDEX(Y$21:Y$28,$E1072)*INDEX(Y$30:Y$46,$F1072)*(1-INDEX(Y$121:Y$137,$F1072))</f>
        <v/>
      </c>
      <c r="Z1072" s="37">
        <f>Z$12*$D1072*INDEX(Z$21:Z$28,$E1072)*INDEX(Z$30:Z$46,$F1072)*(1-INDEX(Z$121:Z$137,$F1072))</f>
        <v/>
      </c>
      <c r="AA1072" s="37">
        <f>AA$12*$D1072*INDEX(AA$21:AA$28,$E1072)*INDEX(AA$30:AA$46,$F1072)*(1-INDEX(AA$121:AA$137,$F1072))</f>
        <v/>
      </c>
      <c r="AB1072" s="37">
        <f>AB$12*$D1072*INDEX(AB$21:AB$28,$E1072)*INDEX(AB$30:AB$46,$F1072)*(1-INDEX(AB$121:AB$137,$F1072))</f>
        <v/>
      </c>
      <c r="AC1072" s="37">
        <f>AC$12*$D1072*INDEX(AC$21:AC$28,$E1072)*INDEX(AC$30:AC$46,$F1072)*(1-INDEX(AC$121:AC$137,$F1072))</f>
        <v/>
      </c>
      <c r="AD1072" s="40">
        <f>CARBONTAX(AD$12,$D1072,INDEX(AD$21:AD$28,$E1072),INDEX(AD$30:AD$46,$F1072),INDEX(AD$121:AD$137,$F1072))</f>
        <v/>
      </c>
      <c r="AF1072" s="11">
        <f>LOWER(Settings!$C$4)&amp;".mit."&amp;$A1072&amp;IF($C1072="","","."&amp;$C1072&amp;"."&amp;$B1072)&amp;IF(INDEX(Variables!$D$5:$D$105,MATCH($A1072,Variables!$A$5:$A$105,0))="","","."&amp;INDEX(Variables!$D$5:$D$105,MATCH($A1072,Variables!$A$5:$A$105,0)))&amp;"."&amp;AF$5</f>
        <v/>
      </c>
      <c r="AG1072" s="38">
        <f>AG$12*$D1072*INDEX(AG$21:AG$28,$E1072)*INDEX(AG$30:AG$46,$F1072)*(1-INDEX(AG$121:AG$137,$F1072))</f>
        <v/>
      </c>
      <c r="AH1072" s="37">
        <f>AH$12*$D1072*INDEX(AH$21:AH$28,$E1072)*INDEX(AH$30:AH$46,$F1072)*(1-INDEX(AH$121:AH$137,$F1072))</f>
        <v/>
      </c>
      <c r="AI1072" s="37">
        <f>AI$12*$D1072*INDEX(AI$21:AI$28,$E1072)*INDEX(AI$30:AI$46,$F1072)*(1-INDEX(AI$121:AI$137,$F1072))</f>
        <v/>
      </c>
      <c r="AJ1072" s="37">
        <f>AJ$12*$D1072*INDEX(AJ$21:AJ$28,$E1072)*INDEX(AJ$30:AJ$46,$F1072)*(1-INDEX(AJ$121:AJ$137,$F1072))</f>
        <v/>
      </c>
      <c r="AK1072" s="37">
        <f>AK$12*$D1072*INDEX(AK$21:AK$28,$E1072)*INDEX(AK$30:AK$46,$F1072)*(1-INDEX(AK$121:AK$137,$F1072))</f>
        <v/>
      </c>
      <c r="AL1072" s="37">
        <f>AL$12*$D1072*INDEX(AL$21:AL$28,$E1072)*INDEX(AL$30:AL$46,$F1072)*(1-INDEX(AL$121:AL$137,$F1072))</f>
        <v/>
      </c>
      <c r="AM1072" s="37">
        <f>AM$12*$D1072*INDEX(AM$21:AM$28,$E1072)*INDEX(AM$30:AM$46,$F1072)*(1-INDEX(AM$121:AM$137,$F1072))</f>
        <v/>
      </c>
      <c r="AN1072" s="37">
        <f>AN$12*$D1072*INDEX(AN$21:AN$28,$E1072)*INDEX(AN$30:AN$46,$F1072)*(1-INDEX(AN$121:AN$137,$F1072))</f>
        <v/>
      </c>
      <c r="AO1072" s="37">
        <f>AO$12*$D1072*INDEX(AO$21:AO$28,$E1072)*INDEX(AO$30:AO$46,$F1072)*(1-INDEX(AO$121:AO$137,$F1072))</f>
        <v/>
      </c>
      <c r="AP1072" s="37">
        <f>AP$12*$D1072*INDEX(AP$21:AP$28,$E1072)*INDEX(AP$30:AP$46,$F1072)*(1-INDEX(AP$121:AP$137,$F1072))</f>
        <v/>
      </c>
      <c r="AQ1072" s="37">
        <f>AQ$12*$D1072*INDEX(AQ$21:AQ$28,$E1072)*INDEX(AQ$30:AQ$46,$F1072)*(1-INDEX(AQ$121:AQ$137,$F1072))</f>
        <v/>
      </c>
      <c r="AR1072" s="37">
        <f>AR$12*$D1072*INDEX(AR$21:AR$28,$E1072)*INDEX(AR$30:AR$46,$F1072)*(1-INDEX(AR$121:AR$137,$F1072))</f>
        <v/>
      </c>
      <c r="AS1072" s="37">
        <f>AS$12*$D1072*INDEX(AS$21:AS$28,$E1072)*INDEX(AS$30:AS$46,$F1072)*(1-INDEX(AS$121:AS$137,$F1072))</f>
        <v/>
      </c>
      <c r="AT1072" s="37">
        <f>AT$12*$D1072*INDEX(AT$21:AT$28,$E1072)*INDEX(AT$30:AT$46,$F1072)*(1-INDEX(AT$121:AT$137,$F1072))</f>
        <v/>
      </c>
      <c r="AU1072" s="37">
        <f>AU$12*$D1072*INDEX(AU$21:AU$28,$E1072)*INDEX(AU$30:AU$46,$F1072)*(1-INDEX(AU$121:AU$137,$F1072))</f>
        <v/>
      </c>
      <c r="AV1072" s="37">
        <f>AV$12*$D1072*INDEX(AV$21:AV$28,$E1072)*INDEX(AV$30:AV$46,$F1072)*(1-INDEX(AV$121:AV$137,$F1072))</f>
        <v/>
      </c>
      <c r="AW1072" s="37">
        <f>AW$12*$D1072*INDEX(AW$21:AW$28,$E1072)*INDEX(AW$30:AW$46,$F1072)*(1-INDEX(AW$121:AW$137,$F1072))</f>
        <v/>
      </c>
      <c r="AX1072" s="37">
        <f>AX$12*$D1072*INDEX(AX$21:AX$28,$E1072)*INDEX(AX$30:AX$46,$F1072)*(1-INDEX(AX$121:AX$137,$F1072))</f>
        <v/>
      </c>
      <c r="AY1072" s="40">
        <f>CARBONTAX(AY$12,$D1072,INDEX(AY$21:AY$28,$E1072),INDEX(AY$30:AY$46,$F1072),INDEX(AY$121:AY$137,$F1072))</f>
        <v/>
      </c>
    </row>
    <row r="1073" hidden="1" outlineLevel="2">
      <c r="A1073" s="14" t="inlineStr">
        <is>
          <t>ctxnew</t>
        </is>
      </c>
      <c r="B1073" s="14" t="inlineStr">
        <is>
          <t>die</t>
        </is>
      </c>
      <c r="C1073" s="14" t="inlineStr">
        <is>
          <t>mch</t>
        </is>
      </c>
      <c r="D1073" s="37">
        <f>INDEX(Inputs!$T$5:$T$132,MATCH($B1073&amp;"|"&amp;$C1073,Inputs!$A$5:$A$132,0))</f>
        <v/>
      </c>
      <c r="E1073" s="37">
        <f>INDEX(Inputs!$J$5:$J$132,MATCH($B1073&amp;"|"&amp;$C1073,Inputs!$A$5:$A$132,0))</f>
        <v/>
      </c>
      <c r="F1073" s="37">
        <f>INDEX(Inputs!$K$5:$K$132,MATCH($B1073&amp;"|"&amp;$C1073,Inputs!$A$5:$A$132,0))</f>
        <v/>
      </c>
      <c r="G1073" s="36" t="n"/>
      <c r="H1073" s="14">
        <f>INDEX(Variables!$B$5:$B$105,MATCH($A1073,Variables!$A$5:$A$105,0))&amp;IF($C1073="",""," | "&amp;INDEX(Mapping!$B$5:$B$26,MATCH($C1073,Mapping!$A$5:$A$26,0))&amp;" | "&amp;INDEX(Mapping!$B$30:$B$41,MATCH($B1073,Mapping!$A$30:$A$41,0)))</f>
        <v/>
      </c>
      <c r="I1073" s="14">
        <f>INDEX(Variables!$C$5:$C$105,MATCH($A1073,Variables!$A$5:$A$105,0))</f>
        <v/>
      </c>
      <c r="J1073" s="14">
        <f>INDEX(Variables!$E$5:$E$105,MATCH($A1073,Variables!$A$5:$A$105,0))</f>
        <v/>
      </c>
      <c r="K1073" s="11">
        <f>LOWER(Settings!$C$4)&amp;".mit."&amp;$A1073&amp;IF($C1073="","","."&amp;$C1073&amp;"."&amp;$B1073)&amp;IF(INDEX(Variables!$D$5:$D$105,MATCH($A1073,Variables!$A$5:$A$105,0))="","","."&amp;INDEX(Variables!$D$5:$D$105,MATCH($A1073,Variables!$A$5:$A$105,0)))&amp;"."&amp;K$5</f>
        <v/>
      </c>
      <c r="L1073" s="38">
        <f>L$12*$D1073*INDEX(L$21:L$28,$E1073)*INDEX(L$30:L$46,$F1073)*(1-INDEX(L$121:L$137,$F1073))</f>
        <v/>
      </c>
      <c r="M1073" s="37">
        <f>M$12*$D1073*INDEX(M$21:M$28,$E1073)*INDEX(M$30:M$46,$F1073)*(1-INDEX(M$121:M$137,$F1073))</f>
        <v/>
      </c>
      <c r="N1073" s="37">
        <f>N$12*$D1073*INDEX(N$21:N$28,$E1073)*INDEX(N$30:N$46,$F1073)*(1-INDEX(N$121:N$137,$F1073))</f>
        <v/>
      </c>
      <c r="O1073" s="37">
        <f>O$12*$D1073*INDEX(O$21:O$28,$E1073)*INDEX(O$30:O$46,$F1073)*(1-INDEX(O$121:O$137,$F1073))</f>
        <v/>
      </c>
      <c r="P1073" s="37">
        <f>P$12*$D1073*INDEX(P$21:P$28,$E1073)*INDEX(P$30:P$46,$F1073)*(1-INDEX(P$121:P$137,$F1073))</f>
        <v/>
      </c>
      <c r="Q1073" s="37">
        <f>Q$12*$D1073*INDEX(Q$21:Q$28,$E1073)*INDEX(Q$30:Q$46,$F1073)*(1-INDEX(Q$121:Q$137,$F1073))</f>
        <v/>
      </c>
      <c r="R1073" s="37">
        <f>R$12*$D1073*INDEX(R$21:R$28,$E1073)*INDEX(R$30:R$46,$F1073)*(1-INDEX(R$121:R$137,$F1073))</f>
        <v/>
      </c>
      <c r="S1073" s="37">
        <f>S$12*$D1073*INDEX(S$21:S$28,$E1073)*INDEX(S$30:S$46,$F1073)*(1-INDEX(S$121:S$137,$F1073))</f>
        <v/>
      </c>
      <c r="T1073" s="37">
        <f>T$12*$D1073*INDEX(T$21:T$28,$E1073)*INDEX(T$30:T$46,$F1073)*(1-INDEX(T$121:T$137,$F1073))</f>
        <v/>
      </c>
      <c r="U1073" s="37">
        <f>U$12*$D1073*INDEX(U$21:U$28,$E1073)*INDEX(U$30:U$46,$F1073)*(1-INDEX(U$121:U$137,$F1073))</f>
        <v/>
      </c>
      <c r="V1073" s="37">
        <f>V$12*$D1073*INDEX(V$21:V$28,$E1073)*INDEX(V$30:V$46,$F1073)*(1-INDEX(V$121:V$137,$F1073))</f>
        <v/>
      </c>
      <c r="W1073" s="37">
        <f>W$12*$D1073*INDEX(W$21:W$28,$E1073)*INDEX(W$30:W$46,$F1073)*(1-INDEX(W$121:W$137,$F1073))</f>
        <v/>
      </c>
      <c r="X1073" s="37">
        <f>X$12*$D1073*INDEX(X$21:X$28,$E1073)*INDEX(X$30:X$46,$F1073)*(1-INDEX(X$121:X$137,$F1073))</f>
        <v/>
      </c>
      <c r="Y1073" s="37">
        <f>Y$12*$D1073*INDEX(Y$21:Y$28,$E1073)*INDEX(Y$30:Y$46,$F1073)*(1-INDEX(Y$121:Y$137,$F1073))</f>
        <v/>
      </c>
      <c r="Z1073" s="37">
        <f>Z$12*$D1073*INDEX(Z$21:Z$28,$E1073)*INDEX(Z$30:Z$46,$F1073)*(1-INDEX(Z$121:Z$137,$F1073))</f>
        <v/>
      </c>
      <c r="AA1073" s="37">
        <f>AA$12*$D1073*INDEX(AA$21:AA$28,$E1073)*INDEX(AA$30:AA$46,$F1073)*(1-INDEX(AA$121:AA$137,$F1073))</f>
        <v/>
      </c>
      <c r="AB1073" s="37">
        <f>AB$12*$D1073*INDEX(AB$21:AB$28,$E1073)*INDEX(AB$30:AB$46,$F1073)*(1-INDEX(AB$121:AB$137,$F1073))</f>
        <v/>
      </c>
      <c r="AC1073" s="37">
        <f>AC$12*$D1073*INDEX(AC$21:AC$28,$E1073)*INDEX(AC$30:AC$46,$F1073)*(1-INDEX(AC$121:AC$137,$F1073))</f>
        <v/>
      </c>
      <c r="AD1073" s="40">
        <f>CARBONTAX(AD$12,$D1073,INDEX(AD$21:AD$28,$E1073),INDEX(AD$30:AD$46,$F1073),INDEX(AD$121:AD$137,$F1073))</f>
        <v/>
      </c>
      <c r="AF1073" s="11">
        <f>LOWER(Settings!$C$4)&amp;".mit."&amp;$A1073&amp;IF($C1073="","","."&amp;$C1073&amp;"."&amp;$B1073)&amp;IF(INDEX(Variables!$D$5:$D$105,MATCH($A1073,Variables!$A$5:$A$105,0))="","","."&amp;INDEX(Variables!$D$5:$D$105,MATCH($A1073,Variables!$A$5:$A$105,0)))&amp;"."&amp;AF$5</f>
        <v/>
      </c>
      <c r="AG1073" s="38">
        <f>AG$12*$D1073*INDEX(AG$21:AG$28,$E1073)*INDEX(AG$30:AG$46,$F1073)*(1-INDEX(AG$121:AG$137,$F1073))</f>
        <v/>
      </c>
      <c r="AH1073" s="37">
        <f>AH$12*$D1073*INDEX(AH$21:AH$28,$E1073)*INDEX(AH$30:AH$46,$F1073)*(1-INDEX(AH$121:AH$137,$F1073))</f>
        <v/>
      </c>
      <c r="AI1073" s="37">
        <f>AI$12*$D1073*INDEX(AI$21:AI$28,$E1073)*INDEX(AI$30:AI$46,$F1073)*(1-INDEX(AI$121:AI$137,$F1073))</f>
        <v/>
      </c>
      <c r="AJ1073" s="37">
        <f>AJ$12*$D1073*INDEX(AJ$21:AJ$28,$E1073)*INDEX(AJ$30:AJ$46,$F1073)*(1-INDEX(AJ$121:AJ$137,$F1073))</f>
        <v/>
      </c>
      <c r="AK1073" s="37">
        <f>AK$12*$D1073*INDEX(AK$21:AK$28,$E1073)*INDEX(AK$30:AK$46,$F1073)*(1-INDEX(AK$121:AK$137,$F1073))</f>
        <v/>
      </c>
      <c r="AL1073" s="37">
        <f>AL$12*$D1073*INDEX(AL$21:AL$28,$E1073)*INDEX(AL$30:AL$46,$F1073)*(1-INDEX(AL$121:AL$137,$F1073))</f>
        <v/>
      </c>
      <c r="AM1073" s="37">
        <f>AM$12*$D1073*INDEX(AM$21:AM$28,$E1073)*INDEX(AM$30:AM$46,$F1073)*(1-INDEX(AM$121:AM$137,$F1073))</f>
        <v/>
      </c>
      <c r="AN1073" s="37">
        <f>AN$12*$D1073*INDEX(AN$21:AN$28,$E1073)*INDEX(AN$30:AN$46,$F1073)*(1-INDEX(AN$121:AN$137,$F1073))</f>
        <v/>
      </c>
      <c r="AO1073" s="37">
        <f>AO$12*$D1073*INDEX(AO$21:AO$28,$E1073)*INDEX(AO$30:AO$46,$F1073)*(1-INDEX(AO$121:AO$137,$F1073))</f>
        <v/>
      </c>
      <c r="AP1073" s="37">
        <f>AP$12*$D1073*INDEX(AP$21:AP$28,$E1073)*INDEX(AP$30:AP$46,$F1073)*(1-INDEX(AP$121:AP$137,$F1073))</f>
        <v/>
      </c>
      <c r="AQ1073" s="37">
        <f>AQ$12*$D1073*INDEX(AQ$21:AQ$28,$E1073)*INDEX(AQ$30:AQ$46,$F1073)*(1-INDEX(AQ$121:AQ$137,$F1073))</f>
        <v/>
      </c>
      <c r="AR1073" s="37">
        <f>AR$12*$D1073*INDEX(AR$21:AR$28,$E1073)*INDEX(AR$30:AR$46,$F1073)*(1-INDEX(AR$121:AR$137,$F1073))</f>
        <v/>
      </c>
      <c r="AS1073" s="37">
        <f>AS$12*$D1073*INDEX(AS$21:AS$28,$E1073)*INDEX(AS$30:AS$46,$F1073)*(1-INDEX(AS$121:AS$137,$F1073))</f>
        <v/>
      </c>
      <c r="AT1073" s="37">
        <f>AT$12*$D1073*INDEX(AT$21:AT$28,$E1073)*INDEX(AT$30:AT$46,$F1073)*(1-INDEX(AT$121:AT$137,$F1073))</f>
        <v/>
      </c>
      <c r="AU1073" s="37">
        <f>AU$12*$D1073*INDEX(AU$21:AU$28,$E1073)*INDEX(AU$30:AU$46,$F1073)*(1-INDEX(AU$121:AU$137,$F1073))</f>
        <v/>
      </c>
      <c r="AV1073" s="37">
        <f>AV$12*$D1073*INDEX(AV$21:AV$28,$E1073)*INDEX(AV$30:AV$46,$F1073)*(1-INDEX(AV$121:AV$137,$F1073))</f>
        <v/>
      </c>
      <c r="AW1073" s="37">
        <f>AW$12*$D1073*INDEX(AW$21:AW$28,$E1073)*INDEX(AW$30:AW$46,$F1073)*(1-INDEX(AW$121:AW$137,$F1073))</f>
        <v/>
      </c>
      <c r="AX1073" s="37">
        <f>AX$12*$D1073*INDEX(AX$21:AX$28,$E1073)*INDEX(AX$30:AX$46,$F1073)*(1-INDEX(AX$121:AX$137,$F1073))</f>
        <v/>
      </c>
      <c r="AY1073" s="40">
        <f>CARBONTAX(AY$12,$D1073,INDEX(AY$21:AY$28,$E1073),INDEX(AY$30:AY$46,$F1073),INDEX(AY$121:AY$137,$F1073))</f>
        <v/>
      </c>
    </row>
    <row r="1074" hidden="1" outlineLevel="2">
      <c r="A1074" s="14" t="inlineStr">
        <is>
          <t>ctxnew</t>
        </is>
      </c>
      <c r="B1074" s="14" t="inlineStr">
        <is>
          <t>lpg</t>
        </is>
      </c>
      <c r="C1074" s="14" t="inlineStr">
        <is>
          <t>mch</t>
        </is>
      </c>
      <c r="D1074" s="37">
        <f>INDEX(Inputs!$T$5:$T$132,MATCH($B1074&amp;"|"&amp;$C1074,Inputs!$A$5:$A$132,0))</f>
        <v/>
      </c>
      <c r="E1074" s="37">
        <f>INDEX(Inputs!$J$5:$J$132,MATCH($B1074&amp;"|"&amp;$C1074,Inputs!$A$5:$A$132,0))</f>
        <v/>
      </c>
      <c r="F1074" s="37">
        <f>INDEX(Inputs!$K$5:$K$132,MATCH($B1074&amp;"|"&amp;$C1074,Inputs!$A$5:$A$132,0))</f>
        <v/>
      </c>
      <c r="G1074" s="36" t="n"/>
      <c r="H1074" s="14">
        <f>INDEX(Variables!$B$5:$B$105,MATCH($A1074,Variables!$A$5:$A$105,0))&amp;IF($C1074="",""," | "&amp;INDEX(Mapping!$B$5:$B$26,MATCH($C1074,Mapping!$A$5:$A$26,0))&amp;" | "&amp;INDEX(Mapping!$B$30:$B$41,MATCH($B1074,Mapping!$A$30:$A$41,0)))</f>
        <v/>
      </c>
      <c r="I1074" s="14">
        <f>INDEX(Variables!$C$5:$C$105,MATCH($A1074,Variables!$A$5:$A$105,0))</f>
        <v/>
      </c>
      <c r="J1074" s="14">
        <f>INDEX(Variables!$E$5:$E$105,MATCH($A1074,Variables!$A$5:$A$105,0))</f>
        <v/>
      </c>
      <c r="K1074" s="11">
        <f>LOWER(Settings!$C$4)&amp;".mit."&amp;$A1074&amp;IF($C1074="","","."&amp;$C1074&amp;"."&amp;$B1074)&amp;IF(INDEX(Variables!$D$5:$D$105,MATCH($A1074,Variables!$A$5:$A$105,0))="","","."&amp;INDEX(Variables!$D$5:$D$105,MATCH($A1074,Variables!$A$5:$A$105,0)))&amp;"."&amp;K$5</f>
        <v/>
      </c>
      <c r="L1074" s="38">
        <f>L$12*$D1074*INDEX(L$21:L$28,$E1074)*INDEX(L$30:L$46,$F1074)*(1-INDEX(L$121:L$137,$F1074))</f>
        <v/>
      </c>
      <c r="M1074" s="37">
        <f>M$12*$D1074*INDEX(M$21:M$28,$E1074)*INDEX(M$30:M$46,$F1074)*(1-INDEX(M$121:M$137,$F1074))</f>
        <v/>
      </c>
      <c r="N1074" s="37">
        <f>N$12*$D1074*INDEX(N$21:N$28,$E1074)*INDEX(N$30:N$46,$F1074)*(1-INDEX(N$121:N$137,$F1074))</f>
        <v/>
      </c>
      <c r="O1074" s="37">
        <f>O$12*$D1074*INDEX(O$21:O$28,$E1074)*INDEX(O$30:O$46,$F1074)*(1-INDEX(O$121:O$137,$F1074))</f>
        <v/>
      </c>
      <c r="P1074" s="37">
        <f>P$12*$D1074*INDEX(P$21:P$28,$E1074)*INDEX(P$30:P$46,$F1074)*(1-INDEX(P$121:P$137,$F1074))</f>
        <v/>
      </c>
      <c r="Q1074" s="37">
        <f>Q$12*$D1074*INDEX(Q$21:Q$28,$E1074)*INDEX(Q$30:Q$46,$F1074)*(1-INDEX(Q$121:Q$137,$F1074))</f>
        <v/>
      </c>
      <c r="R1074" s="37">
        <f>R$12*$D1074*INDEX(R$21:R$28,$E1074)*INDEX(R$30:R$46,$F1074)*(1-INDEX(R$121:R$137,$F1074))</f>
        <v/>
      </c>
      <c r="S1074" s="37">
        <f>S$12*$D1074*INDEX(S$21:S$28,$E1074)*INDEX(S$30:S$46,$F1074)*(1-INDEX(S$121:S$137,$F1074))</f>
        <v/>
      </c>
      <c r="T1074" s="37">
        <f>T$12*$D1074*INDEX(T$21:T$28,$E1074)*INDEX(T$30:T$46,$F1074)*(1-INDEX(T$121:T$137,$F1074))</f>
        <v/>
      </c>
      <c r="U1074" s="37">
        <f>U$12*$D1074*INDEX(U$21:U$28,$E1074)*INDEX(U$30:U$46,$F1074)*(1-INDEX(U$121:U$137,$F1074))</f>
        <v/>
      </c>
      <c r="V1074" s="37">
        <f>V$12*$D1074*INDEX(V$21:V$28,$E1074)*INDEX(V$30:V$46,$F1074)*(1-INDEX(V$121:V$137,$F1074))</f>
        <v/>
      </c>
      <c r="W1074" s="37">
        <f>W$12*$D1074*INDEX(W$21:W$28,$E1074)*INDEX(W$30:W$46,$F1074)*(1-INDEX(W$121:W$137,$F1074))</f>
        <v/>
      </c>
      <c r="X1074" s="37">
        <f>X$12*$D1074*INDEX(X$21:X$28,$E1074)*INDEX(X$30:X$46,$F1074)*(1-INDEX(X$121:X$137,$F1074))</f>
        <v/>
      </c>
      <c r="Y1074" s="37">
        <f>Y$12*$D1074*INDEX(Y$21:Y$28,$E1074)*INDEX(Y$30:Y$46,$F1074)*(1-INDEX(Y$121:Y$137,$F1074))</f>
        <v/>
      </c>
      <c r="Z1074" s="37">
        <f>Z$12*$D1074*INDEX(Z$21:Z$28,$E1074)*INDEX(Z$30:Z$46,$F1074)*(1-INDEX(Z$121:Z$137,$F1074))</f>
        <v/>
      </c>
      <c r="AA1074" s="37">
        <f>AA$12*$D1074*INDEX(AA$21:AA$28,$E1074)*INDEX(AA$30:AA$46,$F1074)*(1-INDEX(AA$121:AA$137,$F1074))</f>
        <v/>
      </c>
      <c r="AB1074" s="37">
        <f>AB$12*$D1074*INDEX(AB$21:AB$28,$E1074)*INDEX(AB$30:AB$46,$F1074)*(1-INDEX(AB$121:AB$137,$F1074))</f>
        <v/>
      </c>
      <c r="AC1074" s="37">
        <f>AC$12*$D1074*INDEX(AC$21:AC$28,$E1074)*INDEX(AC$30:AC$46,$F1074)*(1-INDEX(AC$121:AC$137,$F1074))</f>
        <v/>
      </c>
      <c r="AD1074" s="40">
        <f>CARBONTAX(AD$12,$D1074,INDEX(AD$21:AD$28,$E1074),INDEX(AD$30:AD$46,$F1074),INDEX(AD$121:AD$137,$F1074))</f>
        <v/>
      </c>
      <c r="AF1074" s="11">
        <f>LOWER(Settings!$C$4)&amp;".mit."&amp;$A1074&amp;IF($C1074="","","."&amp;$C1074&amp;"."&amp;$B1074)&amp;IF(INDEX(Variables!$D$5:$D$105,MATCH($A1074,Variables!$A$5:$A$105,0))="","","."&amp;INDEX(Variables!$D$5:$D$105,MATCH($A1074,Variables!$A$5:$A$105,0)))&amp;"."&amp;AF$5</f>
        <v/>
      </c>
      <c r="AG1074" s="38">
        <f>AG$12*$D1074*INDEX(AG$21:AG$28,$E1074)*INDEX(AG$30:AG$46,$F1074)*(1-INDEX(AG$121:AG$137,$F1074))</f>
        <v/>
      </c>
      <c r="AH1074" s="37">
        <f>AH$12*$D1074*INDEX(AH$21:AH$28,$E1074)*INDEX(AH$30:AH$46,$F1074)*(1-INDEX(AH$121:AH$137,$F1074))</f>
        <v/>
      </c>
      <c r="AI1074" s="37">
        <f>AI$12*$D1074*INDEX(AI$21:AI$28,$E1074)*INDEX(AI$30:AI$46,$F1074)*(1-INDEX(AI$121:AI$137,$F1074))</f>
        <v/>
      </c>
      <c r="AJ1074" s="37">
        <f>AJ$12*$D1074*INDEX(AJ$21:AJ$28,$E1074)*INDEX(AJ$30:AJ$46,$F1074)*(1-INDEX(AJ$121:AJ$137,$F1074))</f>
        <v/>
      </c>
      <c r="AK1074" s="37">
        <f>AK$12*$D1074*INDEX(AK$21:AK$28,$E1074)*INDEX(AK$30:AK$46,$F1074)*(1-INDEX(AK$121:AK$137,$F1074))</f>
        <v/>
      </c>
      <c r="AL1074" s="37">
        <f>AL$12*$D1074*INDEX(AL$21:AL$28,$E1074)*INDEX(AL$30:AL$46,$F1074)*(1-INDEX(AL$121:AL$137,$F1074))</f>
        <v/>
      </c>
      <c r="AM1074" s="37">
        <f>AM$12*$D1074*INDEX(AM$21:AM$28,$E1074)*INDEX(AM$30:AM$46,$F1074)*(1-INDEX(AM$121:AM$137,$F1074))</f>
        <v/>
      </c>
      <c r="AN1074" s="37">
        <f>AN$12*$D1074*INDEX(AN$21:AN$28,$E1074)*INDEX(AN$30:AN$46,$F1074)*(1-INDEX(AN$121:AN$137,$F1074))</f>
        <v/>
      </c>
      <c r="AO1074" s="37">
        <f>AO$12*$D1074*INDEX(AO$21:AO$28,$E1074)*INDEX(AO$30:AO$46,$F1074)*(1-INDEX(AO$121:AO$137,$F1074))</f>
        <v/>
      </c>
      <c r="AP1074" s="37">
        <f>AP$12*$D1074*INDEX(AP$21:AP$28,$E1074)*INDEX(AP$30:AP$46,$F1074)*(1-INDEX(AP$121:AP$137,$F1074))</f>
        <v/>
      </c>
      <c r="AQ1074" s="37">
        <f>AQ$12*$D1074*INDEX(AQ$21:AQ$28,$E1074)*INDEX(AQ$30:AQ$46,$F1074)*(1-INDEX(AQ$121:AQ$137,$F1074))</f>
        <v/>
      </c>
      <c r="AR1074" s="37">
        <f>AR$12*$D1074*INDEX(AR$21:AR$28,$E1074)*INDEX(AR$30:AR$46,$F1074)*(1-INDEX(AR$121:AR$137,$F1074))</f>
        <v/>
      </c>
      <c r="AS1074" s="37">
        <f>AS$12*$D1074*INDEX(AS$21:AS$28,$E1074)*INDEX(AS$30:AS$46,$F1074)*(1-INDEX(AS$121:AS$137,$F1074))</f>
        <v/>
      </c>
      <c r="AT1074" s="37">
        <f>AT$12*$D1074*INDEX(AT$21:AT$28,$E1074)*INDEX(AT$30:AT$46,$F1074)*(1-INDEX(AT$121:AT$137,$F1074))</f>
        <v/>
      </c>
      <c r="AU1074" s="37">
        <f>AU$12*$D1074*INDEX(AU$21:AU$28,$E1074)*INDEX(AU$30:AU$46,$F1074)*(1-INDEX(AU$121:AU$137,$F1074))</f>
        <v/>
      </c>
      <c r="AV1074" s="37">
        <f>AV$12*$D1074*INDEX(AV$21:AV$28,$E1074)*INDEX(AV$30:AV$46,$F1074)*(1-INDEX(AV$121:AV$137,$F1074))</f>
        <v/>
      </c>
      <c r="AW1074" s="37">
        <f>AW$12*$D1074*INDEX(AW$21:AW$28,$E1074)*INDEX(AW$30:AW$46,$F1074)*(1-INDEX(AW$121:AW$137,$F1074))</f>
        <v/>
      </c>
      <c r="AX1074" s="37">
        <f>AX$12*$D1074*INDEX(AX$21:AX$28,$E1074)*INDEX(AX$30:AX$46,$F1074)*(1-INDEX(AX$121:AX$137,$F1074))</f>
        <v/>
      </c>
      <c r="AY1074" s="40">
        <f>CARBONTAX(AY$12,$D1074,INDEX(AY$21:AY$28,$E1074),INDEX(AY$30:AY$46,$F1074),INDEX(AY$121:AY$137,$F1074))</f>
        <v/>
      </c>
    </row>
    <row r="1075" hidden="1" outlineLevel="2">
      <c r="A1075" s="14" t="inlineStr">
        <is>
          <t>ctxnew</t>
        </is>
      </c>
      <c r="B1075" s="14" t="inlineStr">
        <is>
          <t>ker</t>
        </is>
      </c>
      <c r="C1075" s="14" t="inlineStr">
        <is>
          <t>mch</t>
        </is>
      </c>
      <c r="D1075" s="37">
        <f>INDEX(Inputs!$T$5:$T$132,MATCH($B1075&amp;"|"&amp;$C1075,Inputs!$A$5:$A$132,0))</f>
        <v/>
      </c>
      <c r="E1075" s="37">
        <f>INDEX(Inputs!$J$5:$J$132,MATCH($B1075&amp;"|"&amp;$C1075,Inputs!$A$5:$A$132,0))</f>
        <v/>
      </c>
      <c r="F1075" s="37">
        <f>INDEX(Inputs!$K$5:$K$132,MATCH($B1075&amp;"|"&amp;$C1075,Inputs!$A$5:$A$132,0))</f>
        <v/>
      </c>
      <c r="G1075" s="36" t="n"/>
      <c r="H1075" s="14">
        <f>INDEX(Variables!$B$5:$B$105,MATCH($A1075,Variables!$A$5:$A$105,0))&amp;IF($C1075="",""," | "&amp;INDEX(Mapping!$B$5:$B$26,MATCH($C1075,Mapping!$A$5:$A$26,0))&amp;" | "&amp;INDEX(Mapping!$B$30:$B$41,MATCH($B1075,Mapping!$A$30:$A$41,0)))</f>
        <v/>
      </c>
      <c r="I1075" s="14">
        <f>INDEX(Variables!$C$5:$C$105,MATCH($A1075,Variables!$A$5:$A$105,0))</f>
        <v/>
      </c>
      <c r="J1075" s="14">
        <f>INDEX(Variables!$E$5:$E$105,MATCH($A1075,Variables!$A$5:$A$105,0))</f>
        <v/>
      </c>
      <c r="K1075" s="11">
        <f>LOWER(Settings!$C$4)&amp;".mit."&amp;$A1075&amp;IF($C1075="","","."&amp;$C1075&amp;"."&amp;$B1075)&amp;IF(INDEX(Variables!$D$5:$D$105,MATCH($A1075,Variables!$A$5:$A$105,0))="","","."&amp;INDEX(Variables!$D$5:$D$105,MATCH($A1075,Variables!$A$5:$A$105,0)))&amp;"."&amp;K$5</f>
        <v/>
      </c>
      <c r="L1075" s="38">
        <f>L$12*$D1075*INDEX(L$21:L$28,$E1075)*INDEX(L$30:L$46,$F1075)*(1-INDEX(L$121:L$137,$F1075))</f>
        <v/>
      </c>
      <c r="M1075" s="37">
        <f>M$12*$D1075*INDEX(M$21:M$28,$E1075)*INDEX(M$30:M$46,$F1075)*(1-INDEX(M$121:M$137,$F1075))</f>
        <v/>
      </c>
      <c r="N1075" s="37">
        <f>N$12*$D1075*INDEX(N$21:N$28,$E1075)*INDEX(N$30:N$46,$F1075)*(1-INDEX(N$121:N$137,$F1075))</f>
        <v/>
      </c>
      <c r="O1075" s="37">
        <f>O$12*$D1075*INDEX(O$21:O$28,$E1075)*INDEX(O$30:O$46,$F1075)*(1-INDEX(O$121:O$137,$F1075))</f>
        <v/>
      </c>
      <c r="P1075" s="37">
        <f>P$12*$D1075*INDEX(P$21:P$28,$E1075)*INDEX(P$30:P$46,$F1075)*(1-INDEX(P$121:P$137,$F1075))</f>
        <v/>
      </c>
      <c r="Q1075" s="37">
        <f>Q$12*$D1075*INDEX(Q$21:Q$28,$E1075)*INDEX(Q$30:Q$46,$F1075)*(1-INDEX(Q$121:Q$137,$F1075))</f>
        <v/>
      </c>
      <c r="R1075" s="37">
        <f>R$12*$D1075*INDEX(R$21:R$28,$E1075)*INDEX(R$30:R$46,$F1075)*(1-INDEX(R$121:R$137,$F1075))</f>
        <v/>
      </c>
      <c r="S1075" s="37">
        <f>S$12*$D1075*INDEX(S$21:S$28,$E1075)*INDEX(S$30:S$46,$F1075)*(1-INDEX(S$121:S$137,$F1075))</f>
        <v/>
      </c>
      <c r="T1075" s="37">
        <f>T$12*$D1075*INDEX(T$21:T$28,$E1075)*INDEX(T$30:T$46,$F1075)*(1-INDEX(T$121:T$137,$F1075))</f>
        <v/>
      </c>
      <c r="U1075" s="37">
        <f>U$12*$D1075*INDEX(U$21:U$28,$E1075)*INDEX(U$30:U$46,$F1075)*(1-INDEX(U$121:U$137,$F1075))</f>
        <v/>
      </c>
      <c r="V1075" s="37">
        <f>V$12*$D1075*INDEX(V$21:V$28,$E1075)*INDEX(V$30:V$46,$F1075)*(1-INDEX(V$121:V$137,$F1075))</f>
        <v/>
      </c>
      <c r="W1075" s="37">
        <f>W$12*$D1075*INDEX(W$21:W$28,$E1075)*INDEX(W$30:W$46,$F1075)*(1-INDEX(W$121:W$137,$F1075))</f>
        <v/>
      </c>
      <c r="X1075" s="37">
        <f>X$12*$D1075*INDEX(X$21:X$28,$E1075)*INDEX(X$30:X$46,$F1075)*(1-INDEX(X$121:X$137,$F1075))</f>
        <v/>
      </c>
      <c r="Y1075" s="37">
        <f>Y$12*$D1075*INDEX(Y$21:Y$28,$E1075)*INDEX(Y$30:Y$46,$F1075)*(1-INDEX(Y$121:Y$137,$F1075))</f>
        <v/>
      </c>
      <c r="Z1075" s="37">
        <f>Z$12*$D1075*INDEX(Z$21:Z$28,$E1075)*INDEX(Z$30:Z$46,$F1075)*(1-INDEX(Z$121:Z$137,$F1075))</f>
        <v/>
      </c>
      <c r="AA1075" s="37">
        <f>AA$12*$D1075*INDEX(AA$21:AA$28,$E1075)*INDEX(AA$30:AA$46,$F1075)*(1-INDEX(AA$121:AA$137,$F1075))</f>
        <v/>
      </c>
      <c r="AB1075" s="37">
        <f>AB$12*$D1075*INDEX(AB$21:AB$28,$E1075)*INDEX(AB$30:AB$46,$F1075)*(1-INDEX(AB$121:AB$137,$F1075))</f>
        <v/>
      </c>
      <c r="AC1075" s="37">
        <f>AC$12*$D1075*INDEX(AC$21:AC$28,$E1075)*INDEX(AC$30:AC$46,$F1075)*(1-INDEX(AC$121:AC$137,$F1075))</f>
        <v/>
      </c>
      <c r="AD1075" s="40">
        <f>CARBONTAX(AD$12,$D1075,INDEX(AD$21:AD$28,$E1075),INDEX(AD$30:AD$46,$F1075),INDEX(AD$121:AD$137,$F1075))</f>
        <v/>
      </c>
      <c r="AF1075" s="11">
        <f>LOWER(Settings!$C$4)&amp;".mit."&amp;$A1075&amp;IF($C1075="","","."&amp;$C1075&amp;"."&amp;$B1075)&amp;IF(INDEX(Variables!$D$5:$D$105,MATCH($A1075,Variables!$A$5:$A$105,0))="","","."&amp;INDEX(Variables!$D$5:$D$105,MATCH($A1075,Variables!$A$5:$A$105,0)))&amp;"."&amp;AF$5</f>
        <v/>
      </c>
      <c r="AG1075" s="38">
        <f>AG$12*$D1075*INDEX(AG$21:AG$28,$E1075)*INDEX(AG$30:AG$46,$F1075)*(1-INDEX(AG$121:AG$137,$F1075))</f>
        <v/>
      </c>
      <c r="AH1075" s="37">
        <f>AH$12*$D1075*INDEX(AH$21:AH$28,$E1075)*INDEX(AH$30:AH$46,$F1075)*(1-INDEX(AH$121:AH$137,$F1075))</f>
        <v/>
      </c>
      <c r="AI1075" s="37">
        <f>AI$12*$D1075*INDEX(AI$21:AI$28,$E1075)*INDEX(AI$30:AI$46,$F1075)*(1-INDEX(AI$121:AI$137,$F1075))</f>
        <v/>
      </c>
      <c r="AJ1075" s="37">
        <f>AJ$12*$D1075*INDEX(AJ$21:AJ$28,$E1075)*INDEX(AJ$30:AJ$46,$F1075)*(1-INDEX(AJ$121:AJ$137,$F1075))</f>
        <v/>
      </c>
      <c r="AK1075" s="37">
        <f>AK$12*$D1075*INDEX(AK$21:AK$28,$E1075)*INDEX(AK$30:AK$46,$F1075)*(1-INDEX(AK$121:AK$137,$F1075))</f>
        <v/>
      </c>
      <c r="AL1075" s="37">
        <f>AL$12*$D1075*INDEX(AL$21:AL$28,$E1075)*INDEX(AL$30:AL$46,$F1075)*(1-INDEX(AL$121:AL$137,$F1075))</f>
        <v/>
      </c>
      <c r="AM1075" s="37">
        <f>AM$12*$D1075*INDEX(AM$21:AM$28,$E1075)*INDEX(AM$30:AM$46,$F1075)*(1-INDEX(AM$121:AM$137,$F1075))</f>
        <v/>
      </c>
      <c r="AN1075" s="37">
        <f>AN$12*$D1075*INDEX(AN$21:AN$28,$E1075)*INDEX(AN$30:AN$46,$F1075)*(1-INDEX(AN$121:AN$137,$F1075))</f>
        <v/>
      </c>
      <c r="AO1075" s="37">
        <f>AO$12*$D1075*INDEX(AO$21:AO$28,$E1075)*INDEX(AO$30:AO$46,$F1075)*(1-INDEX(AO$121:AO$137,$F1075))</f>
        <v/>
      </c>
      <c r="AP1075" s="37">
        <f>AP$12*$D1075*INDEX(AP$21:AP$28,$E1075)*INDEX(AP$30:AP$46,$F1075)*(1-INDEX(AP$121:AP$137,$F1075))</f>
        <v/>
      </c>
      <c r="AQ1075" s="37">
        <f>AQ$12*$D1075*INDEX(AQ$21:AQ$28,$E1075)*INDEX(AQ$30:AQ$46,$F1075)*(1-INDEX(AQ$121:AQ$137,$F1075))</f>
        <v/>
      </c>
      <c r="AR1075" s="37">
        <f>AR$12*$D1075*INDEX(AR$21:AR$28,$E1075)*INDEX(AR$30:AR$46,$F1075)*(1-INDEX(AR$121:AR$137,$F1075))</f>
        <v/>
      </c>
      <c r="AS1075" s="37">
        <f>AS$12*$D1075*INDEX(AS$21:AS$28,$E1075)*INDEX(AS$30:AS$46,$F1075)*(1-INDEX(AS$121:AS$137,$F1075))</f>
        <v/>
      </c>
      <c r="AT1075" s="37">
        <f>AT$12*$D1075*INDEX(AT$21:AT$28,$E1075)*INDEX(AT$30:AT$46,$F1075)*(1-INDEX(AT$121:AT$137,$F1075))</f>
        <v/>
      </c>
      <c r="AU1075" s="37">
        <f>AU$12*$D1075*INDEX(AU$21:AU$28,$E1075)*INDEX(AU$30:AU$46,$F1075)*(1-INDEX(AU$121:AU$137,$F1075))</f>
        <v/>
      </c>
      <c r="AV1075" s="37">
        <f>AV$12*$D1075*INDEX(AV$21:AV$28,$E1075)*INDEX(AV$30:AV$46,$F1075)*(1-INDEX(AV$121:AV$137,$F1075))</f>
        <v/>
      </c>
      <c r="AW1075" s="37">
        <f>AW$12*$D1075*INDEX(AW$21:AW$28,$E1075)*INDEX(AW$30:AW$46,$F1075)*(1-INDEX(AW$121:AW$137,$F1075))</f>
        <v/>
      </c>
      <c r="AX1075" s="37">
        <f>AX$12*$D1075*INDEX(AX$21:AX$28,$E1075)*INDEX(AX$30:AX$46,$F1075)*(1-INDEX(AX$121:AX$137,$F1075))</f>
        <v/>
      </c>
      <c r="AY1075" s="40">
        <f>CARBONTAX(AY$12,$D1075,INDEX(AY$21:AY$28,$E1075),INDEX(AY$30:AY$46,$F1075),INDEX(AY$121:AY$137,$F1075))</f>
        <v/>
      </c>
    </row>
    <row r="1076" hidden="1" outlineLevel="2">
      <c r="A1076" s="14" t="inlineStr">
        <is>
          <t>ctxnew</t>
        </is>
      </c>
      <c r="B1076" s="14" t="inlineStr">
        <is>
          <t>oop</t>
        </is>
      </c>
      <c r="C1076" s="14" t="inlineStr">
        <is>
          <t>mch</t>
        </is>
      </c>
      <c r="D1076" s="37">
        <f>INDEX(Inputs!$T$5:$T$132,MATCH($B1076&amp;"|"&amp;$C1076,Inputs!$A$5:$A$132,0))</f>
        <v/>
      </c>
      <c r="E1076" s="37">
        <f>INDEX(Inputs!$J$5:$J$132,MATCH($B1076&amp;"|"&amp;$C1076,Inputs!$A$5:$A$132,0))</f>
        <v/>
      </c>
      <c r="F1076" s="37">
        <f>INDEX(Inputs!$K$5:$K$132,MATCH($B1076&amp;"|"&amp;$C1076,Inputs!$A$5:$A$132,0))</f>
        <v/>
      </c>
      <c r="G1076" s="36" t="n"/>
      <c r="H1076" s="14">
        <f>INDEX(Variables!$B$5:$B$105,MATCH($A1076,Variables!$A$5:$A$105,0))&amp;IF($C1076="",""," | "&amp;INDEX(Mapping!$B$5:$B$26,MATCH($C1076,Mapping!$A$5:$A$26,0))&amp;" | "&amp;INDEX(Mapping!$B$30:$B$41,MATCH($B1076,Mapping!$A$30:$A$41,0)))</f>
        <v/>
      </c>
      <c r="I1076" s="14">
        <f>INDEX(Variables!$C$5:$C$105,MATCH($A1076,Variables!$A$5:$A$105,0))</f>
        <v/>
      </c>
      <c r="J1076" s="14">
        <f>INDEX(Variables!$E$5:$E$105,MATCH($A1076,Variables!$A$5:$A$105,0))</f>
        <v/>
      </c>
      <c r="K1076" s="11">
        <f>LOWER(Settings!$C$4)&amp;".mit."&amp;$A1076&amp;IF($C1076="","","."&amp;$C1076&amp;"."&amp;$B1076)&amp;IF(INDEX(Variables!$D$5:$D$105,MATCH($A1076,Variables!$A$5:$A$105,0))="","","."&amp;INDEX(Variables!$D$5:$D$105,MATCH($A1076,Variables!$A$5:$A$105,0)))&amp;"."&amp;K$5</f>
        <v/>
      </c>
      <c r="L1076" s="38">
        <f>L$12*$D1076*INDEX(L$21:L$28,$E1076)*INDEX(L$30:L$46,$F1076)*(1-INDEX(L$121:L$137,$F1076))</f>
        <v/>
      </c>
      <c r="M1076" s="37">
        <f>M$12*$D1076*INDEX(M$21:M$28,$E1076)*INDEX(M$30:M$46,$F1076)*(1-INDEX(M$121:M$137,$F1076))</f>
        <v/>
      </c>
      <c r="N1076" s="37">
        <f>N$12*$D1076*INDEX(N$21:N$28,$E1076)*INDEX(N$30:N$46,$F1076)*(1-INDEX(N$121:N$137,$F1076))</f>
        <v/>
      </c>
      <c r="O1076" s="37">
        <f>O$12*$D1076*INDEX(O$21:O$28,$E1076)*INDEX(O$30:O$46,$F1076)*(1-INDEX(O$121:O$137,$F1076))</f>
        <v/>
      </c>
      <c r="P1076" s="37">
        <f>P$12*$D1076*INDEX(P$21:P$28,$E1076)*INDEX(P$30:P$46,$F1076)*(1-INDEX(P$121:P$137,$F1076))</f>
        <v/>
      </c>
      <c r="Q1076" s="37">
        <f>Q$12*$D1076*INDEX(Q$21:Q$28,$E1076)*INDEX(Q$30:Q$46,$F1076)*(1-INDEX(Q$121:Q$137,$F1076))</f>
        <v/>
      </c>
      <c r="R1076" s="37">
        <f>R$12*$D1076*INDEX(R$21:R$28,$E1076)*INDEX(R$30:R$46,$F1076)*(1-INDEX(R$121:R$137,$F1076))</f>
        <v/>
      </c>
      <c r="S1076" s="37">
        <f>S$12*$D1076*INDEX(S$21:S$28,$E1076)*INDEX(S$30:S$46,$F1076)*(1-INDEX(S$121:S$137,$F1076))</f>
        <v/>
      </c>
      <c r="T1076" s="37">
        <f>T$12*$D1076*INDEX(T$21:T$28,$E1076)*INDEX(T$30:T$46,$F1076)*(1-INDEX(T$121:T$137,$F1076))</f>
        <v/>
      </c>
      <c r="U1076" s="37">
        <f>U$12*$D1076*INDEX(U$21:U$28,$E1076)*INDEX(U$30:U$46,$F1076)*(1-INDEX(U$121:U$137,$F1076))</f>
        <v/>
      </c>
      <c r="V1076" s="37">
        <f>V$12*$D1076*INDEX(V$21:V$28,$E1076)*INDEX(V$30:V$46,$F1076)*(1-INDEX(V$121:V$137,$F1076))</f>
        <v/>
      </c>
      <c r="W1076" s="37">
        <f>W$12*$D1076*INDEX(W$21:W$28,$E1076)*INDEX(W$30:W$46,$F1076)*(1-INDEX(W$121:W$137,$F1076))</f>
        <v/>
      </c>
      <c r="X1076" s="37">
        <f>X$12*$D1076*INDEX(X$21:X$28,$E1076)*INDEX(X$30:X$46,$F1076)*(1-INDEX(X$121:X$137,$F1076))</f>
        <v/>
      </c>
      <c r="Y1076" s="37">
        <f>Y$12*$D1076*INDEX(Y$21:Y$28,$E1076)*INDEX(Y$30:Y$46,$F1076)*(1-INDEX(Y$121:Y$137,$F1076))</f>
        <v/>
      </c>
      <c r="Z1076" s="37">
        <f>Z$12*$D1076*INDEX(Z$21:Z$28,$E1076)*INDEX(Z$30:Z$46,$F1076)*(1-INDEX(Z$121:Z$137,$F1076))</f>
        <v/>
      </c>
      <c r="AA1076" s="37">
        <f>AA$12*$D1076*INDEX(AA$21:AA$28,$E1076)*INDEX(AA$30:AA$46,$F1076)*(1-INDEX(AA$121:AA$137,$F1076))</f>
        <v/>
      </c>
      <c r="AB1076" s="37">
        <f>AB$12*$D1076*INDEX(AB$21:AB$28,$E1076)*INDEX(AB$30:AB$46,$F1076)*(1-INDEX(AB$121:AB$137,$F1076))</f>
        <v/>
      </c>
      <c r="AC1076" s="37">
        <f>AC$12*$D1076*INDEX(AC$21:AC$28,$E1076)*INDEX(AC$30:AC$46,$F1076)*(1-INDEX(AC$121:AC$137,$F1076))</f>
        <v/>
      </c>
      <c r="AD1076" s="40">
        <f>CARBONTAX(AD$12,$D1076,INDEX(AD$21:AD$28,$E1076),INDEX(AD$30:AD$46,$F1076),INDEX(AD$121:AD$137,$F1076))</f>
        <v/>
      </c>
      <c r="AF1076" s="11">
        <f>LOWER(Settings!$C$4)&amp;".mit."&amp;$A1076&amp;IF($C1076="","","."&amp;$C1076&amp;"."&amp;$B1076)&amp;IF(INDEX(Variables!$D$5:$D$105,MATCH($A1076,Variables!$A$5:$A$105,0))="","","."&amp;INDEX(Variables!$D$5:$D$105,MATCH($A1076,Variables!$A$5:$A$105,0)))&amp;"."&amp;AF$5</f>
        <v/>
      </c>
      <c r="AG1076" s="38">
        <f>AG$12*$D1076*INDEX(AG$21:AG$28,$E1076)*INDEX(AG$30:AG$46,$F1076)*(1-INDEX(AG$121:AG$137,$F1076))</f>
        <v/>
      </c>
      <c r="AH1076" s="37">
        <f>AH$12*$D1076*INDEX(AH$21:AH$28,$E1076)*INDEX(AH$30:AH$46,$F1076)*(1-INDEX(AH$121:AH$137,$F1076))</f>
        <v/>
      </c>
      <c r="AI1076" s="37">
        <f>AI$12*$D1076*INDEX(AI$21:AI$28,$E1076)*INDEX(AI$30:AI$46,$F1076)*(1-INDEX(AI$121:AI$137,$F1076))</f>
        <v/>
      </c>
      <c r="AJ1076" s="37">
        <f>AJ$12*$D1076*INDEX(AJ$21:AJ$28,$E1076)*INDEX(AJ$30:AJ$46,$F1076)*(1-INDEX(AJ$121:AJ$137,$F1076))</f>
        <v/>
      </c>
      <c r="AK1076" s="37">
        <f>AK$12*$D1076*INDEX(AK$21:AK$28,$E1076)*INDEX(AK$30:AK$46,$F1076)*(1-INDEX(AK$121:AK$137,$F1076))</f>
        <v/>
      </c>
      <c r="AL1076" s="37">
        <f>AL$12*$D1076*INDEX(AL$21:AL$28,$E1076)*INDEX(AL$30:AL$46,$F1076)*(1-INDEX(AL$121:AL$137,$F1076))</f>
        <v/>
      </c>
      <c r="AM1076" s="37">
        <f>AM$12*$D1076*INDEX(AM$21:AM$28,$E1076)*INDEX(AM$30:AM$46,$F1076)*(1-INDEX(AM$121:AM$137,$F1076))</f>
        <v/>
      </c>
      <c r="AN1076" s="37">
        <f>AN$12*$D1076*INDEX(AN$21:AN$28,$E1076)*INDEX(AN$30:AN$46,$F1076)*(1-INDEX(AN$121:AN$137,$F1076))</f>
        <v/>
      </c>
      <c r="AO1076" s="37">
        <f>AO$12*$D1076*INDEX(AO$21:AO$28,$E1076)*INDEX(AO$30:AO$46,$F1076)*(1-INDEX(AO$121:AO$137,$F1076))</f>
        <v/>
      </c>
      <c r="AP1076" s="37">
        <f>AP$12*$D1076*INDEX(AP$21:AP$28,$E1076)*INDEX(AP$30:AP$46,$F1076)*(1-INDEX(AP$121:AP$137,$F1076))</f>
        <v/>
      </c>
      <c r="AQ1076" s="37">
        <f>AQ$12*$D1076*INDEX(AQ$21:AQ$28,$E1076)*INDEX(AQ$30:AQ$46,$F1076)*(1-INDEX(AQ$121:AQ$137,$F1076))</f>
        <v/>
      </c>
      <c r="AR1076" s="37">
        <f>AR$12*$D1076*INDEX(AR$21:AR$28,$E1076)*INDEX(AR$30:AR$46,$F1076)*(1-INDEX(AR$121:AR$137,$F1076))</f>
        <v/>
      </c>
      <c r="AS1076" s="37">
        <f>AS$12*$D1076*INDEX(AS$21:AS$28,$E1076)*INDEX(AS$30:AS$46,$F1076)*(1-INDEX(AS$121:AS$137,$F1076))</f>
        <v/>
      </c>
      <c r="AT1076" s="37">
        <f>AT$12*$D1076*INDEX(AT$21:AT$28,$E1076)*INDEX(AT$30:AT$46,$F1076)*(1-INDEX(AT$121:AT$137,$F1076))</f>
        <v/>
      </c>
      <c r="AU1076" s="37">
        <f>AU$12*$D1076*INDEX(AU$21:AU$28,$E1076)*INDEX(AU$30:AU$46,$F1076)*(1-INDEX(AU$121:AU$137,$F1076))</f>
        <v/>
      </c>
      <c r="AV1076" s="37">
        <f>AV$12*$D1076*INDEX(AV$21:AV$28,$E1076)*INDEX(AV$30:AV$46,$F1076)*(1-INDEX(AV$121:AV$137,$F1076))</f>
        <v/>
      </c>
      <c r="AW1076" s="37">
        <f>AW$12*$D1076*INDEX(AW$21:AW$28,$E1076)*INDEX(AW$30:AW$46,$F1076)*(1-INDEX(AW$121:AW$137,$F1076))</f>
        <v/>
      </c>
      <c r="AX1076" s="37">
        <f>AX$12*$D1076*INDEX(AX$21:AX$28,$E1076)*INDEX(AX$30:AX$46,$F1076)*(1-INDEX(AX$121:AX$137,$F1076))</f>
        <v/>
      </c>
      <c r="AY1076" s="40">
        <f>CARBONTAX(AY$12,$D1076,INDEX(AY$21:AY$28,$E1076),INDEX(AY$30:AY$46,$F1076),INDEX(AY$121:AY$137,$F1076))</f>
        <v/>
      </c>
    </row>
    <row r="1077" hidden="1" outlineLevel="2">
      <c r="A1077" s="14" t="inlineStr">
        <is>
          <t>ctxnew</t>
        </is>
      </c>
      <c r="B1077" s="14" t="inlineStr">
        <is>
          <t>bio</t>
        </is>
      </c>
      <c r="C1077" s="14" t="inlineStr">
        <is>
          <t>mch</t>
        </is>
      </c>
      <c r="D1077" s="37">
        <f>INDEX(Inputs!$T$5:$T$132,MATCH($B1077&amp;"|"&amp;$C1077,Inputs!$A$5:$A$132,0))</f>
        <v/>
      </c>
      <c r="E1077" s="37">
        <f>INDEX(Inputs!$J$5:$J$132,MATCH($B1077&amp;"|"&amp;$C1077,Inputs!$A$5:$A$132,0))</f>
        <v/>
      </c>
      <c r="F1077" s="37">
        <f>INDEX(Inputs!$K$5:$K$132,MATCH($B1077&amp;"|"&amp;$C1077,Inputs!$A$5:$A$132,0))</f>
        <v/>
      </c>
      <c r="G1077" s="36" t="n"/>
      <c r="H1077" s="14">
        <f>INDEX(Variables!$B$5:$B$105,MATCH($A1077,Variables!$A$5:$A$105,0))&amp;IF($C1077="",""," | "&amp;INDEX(Mapping!$B$5:$B$26,MATCH($C1077,Mapping!$A$5:$A$26,0))&amp;" | "&amp;INDEX(Mapping!$B$30:$B$41,MATCH($B1077,Mapping!$A$30:$A$41,0)))</f>
        <v/>
      </c>
      <c r="I1077" s="14">
        <f>INDEX(Variables!$C$5:$C$105,MATCH($A1077,Variables!$A$5:$A$105,0))</f>
        <v/>
      </c>
      <c r="J1077" s="14">
        <f>INDEX(Variables!$E$5:$E$105,MATCH($A1077,Variables!$A$5:$A$105,0))</f>
        <v/>
      </c>
      <c r="K1077" s="11">
        <f>LOWER(Settings!$C$4)&amp;".mit."&amp;$A1077&amp;IF($C1077="","","."&amp;$C1077&amp;"."&amp;$B1077)&amp;IF(INDEX(Variables!$D$5:$D$105,MATCH($A1077,Variables!$A$5:$A$105,0))="","","."&amp;INDEX(Variables!$D$5:$D$105,MATCH($A1077,Variables!$A$5:$A$105,0)))&amp;"."&amp;K$5</f>
        <v/>
      </c>
      <c r="L1077" s="38">
        <f>L$12*$D1077*INDEX(L$21:L$28,$E1077)*INDEX(L$30:L$46,$F1077)*(1-INDEX(L$121:L$137,$F1077))</f>
        <v/>
      </c>
      <c r="M1077" s="37">
        <f>M$12*$D1077*INDEX(M$21:M$28,$E1077)*INDEX(M$30:M$46,$F1077)*(1-INDEX(M$121:M$137,$F1077))</f>
        <v/>
      </c>
      <c r="N1077" s="37">
        <f>N$12*$D1077*INDEX(N$21:N$28,$E1077)*INDEX(N$30:N$46,$F1077)*(1-INDEX(N$121:N$137,$F1077))</f>
        <v/>
      </c>
      <c r="O1077" s="37">
        <f>O$12*$D1077*INDEX(O$21:O$28,$E1077)*INDEX(O$30:O$46,$F1077)*(1-INDEX(O$121:O$137,$F1077))</f>
        <v/>
      </c>
      <c r="P1077" s="37">
        <f>P$12*$D1077*INDEX(P$21:P$28,$E1077)*INDEX(P$30:P$46,$F1077)*(1-INDEX(P$121:P$137,$F1077))</f>
        <v/>
      </c>
      <c r="Q1077" s="37">
        <f>Q$12*$D1077*INDEX(Q$21:Q$28,$E1077)*INDEX(Q$30:Q$46,$F1077)*(1-INDEX(Q$121:Q$137,$F1077))</f>
        <v/>
      </c>
      <c r="R1077" s="37">
        <f>R$12*$D1077*INDEX(R$21:R$28,$E1077)*INDEX(R$30:R$46,$F1077)*(1-INDEX(R$121:R$137,$F1077))</f>
        <v/>
      </c>
      <c r="S1077" s="37">
        <f>S$12*$D1077*INDEX(S$21:S$28,$E1077)*INDEX(S$30:S$46,$F1077)*(1-INDEX(S$121:S$137,$F1077))</f>
        <v/>
      </c>
      <c r="T1077" s="37">
        <f>T$12*$D1077*INDEX(T$21:T$28,$E1077)*INDEX(T$30:T$46,$F1077)*(1-INDEX(T$121:T$137,$F1077))</f>
        <v/>
      </c>
      <c r="U1077" s="37">
        <f>U$12*$D1077*INDEX(U$21:U$28,$E1077)*INDEX(U$30:U$46,$F1077)*(1-INDEX(U$121:U$137,$F1077))</f>
        <v/>
      </c>
      <c r="V1077" s="37">
        <f>V$12*$D1077*INDEX(V$21:V$28,$E1077)*INDEX(V$30:V$46,$F1077)*(1-INDEX(V$121:V$137,$F1077))</f>
        <v/>
      </c>
      <c r="W1077" s="37">
        <f>W$12*$D1077*INDEX(W$21:W$28,$E1077)*INDEX(W$30:W$46,$F1077)*(1-INDEX(W$121:W$137,$F1077))</f>
        <v/>
      </c>
      <c r="X1077" s="37">
        <f>X$12*$D1077*INDEX(X$21:X$28,$E1077)*INDEX(X$30:X$46,$F1077)*(1-INDEX(X$121:X$137,$F1077))</f>
        <v/>
      </c>
      <c r="Y1077" s="37">
        <f>Y$12*$D1077*INDEX(Y$21:Y$28,$E1077)*INDEX(Y$30:Y$46,$F1077)*(1-INDEX(Y$121:Y$137,$F1077))</f>
        <v/>
      </c>
      <c r="Z1077" s="37">
        <f>Z$12*$D1077*INDEX(Z$21:Z$28,$E1077)*INDEX(Z$30:Z$46,$F1077)*(1-INDEX(Z$121:Z$137,$F1077))</f>
        <v/>
      </c>
      <c r="AA1077" s="37">
        <f>AA$12*$D1077*INDEX(AA$21:AA$28,$E1077)*INDEX(AA$30:AA$46,$F1077)*(1-INDEX(AA$121:AA$137,$F1077))</f>
        <v/>
      </c>
      <c r="AB1077" s="37">
        <f>AB$12*$D1077*INDEX(AB$21:AB$28,$E1077)*INDEX(AB$30:AB$46,$F1077)*(1-INDEX(AB$121:AB$137,$F1077))</f>
        <v/>
      </c>
      <c r="AC1077" s="37">
        <f>AC$12*$D1077*INDEX(AC$21:AC$28,$E1077)*INDEX(AC$30:AC$46,$F1077)*(1-INDEX(AC$121:AC$137,$F1077))</f>
        <v/>
      </c>
      <c r="AD1077" s="40">
        <f>CARBONTAX(AD$12,$D1077,INDEX(AD$21:AD$28,$E1077),INDEX(AD$30:AD$46,$F1077),INDEX(AD$121:AD$137,$F1077))</f>
        <v/>
      </c>
      <c r="AF1077" s="11">
        <f>LOWER(Settings!$C$4)&amp;".mit."&amp;$A1077&amp;IF($C1077="","","."&amp;$C1077&amp;"."&amp;$B1077)&amp;IF(INDEX(Variables!$D$5:$D$105,MATCH($A1077,Variables!$A$5:$A$105,0))="","","."&amp;INDEX(Variables!$D$5:$D$105,MATCH($A1077,Variables!$A$5:$A$105,0)))&amp;"."&amp;AF$5</f>
        <v/>
      </c>
      <c r="AG1077" s="38">
        <f>AG$12*$D1077*INDEX(AG$21:AG$28,$E1077)*INDEX(AG$30:AG$46,$F1077)*(1-INDEX(AG$121:AG$137,$F1077))</f>
        <v/>
      </c>
      <c r="AH1077" s="37">
        <f>AH$12*$D1077*INDEX(AH$21:AH$28,$E1077)*INDEX(AH$30:AH$46,$F1077)*(1-INDEX(AH$121:AH$137,$F1077))</f>
        <v/>
      </c>
      <c r="AI1077" s="37">
        <f>AI$12*$D1077*INDEX(AI$21:AI$28,$E1077)*INDEX(AI$30:AI$46,$F1077)*(1-INDEX(AI$121:AI$137,$F1077))</f>
        <v/>
      </c>
      <c r="AJ1077" s="37">
        <f>AJ$12*$D1077*INDEX(AJ$21:AJ$28,$E1077)*INDEX(AJ$30:AJ$46,$F1077)*(1-INDEX(AJ$121:AJ$137,$F1077))</f>
        <v/>
      </c>
      <c r="AK1077" s="37">
        <f>AK$12*$D1077*INDEX(AK$21:AK$28,$E1077)*INDEX(AK$30:AK$46,$F1077)*(1-INDEX(AK$121:AK$137,$F1077))</f>
        <v/>
      </c>
      <c r="AL1077" s="37">
        <f>AL$12*$D1077*INDEX(AL$21:AL$28,$E1077)*INDEX(AL$30:AL$46,$F1077)*(1-INDEX(AL$121:AL$137,$F1077))</f>
        <v/>
      </c>
      <c r="AM1077" s="37">
        <f>AM$12*$D1077*INDEX(AM$21:AM$28,$E1077)*INDEX(AM$30:AM$46,$F1077)*(1-INDEX(AM$121:AM$137,$F1077))</f>
        <v/>
      </c>
      <c r="AN1077" s="37">
        <f>AN$12*$D1077*INDEX(AN$21:AN$28,$E1077)*INDEX(AN$30:AN$46,$F1077)*(1-INDEX(AN$121:AN$137,$F1077))</f>
        <v/>
      </c>
      <c r="AO1077" s="37">
        <f>AO$12*$D1077*INDEX(AO$21:AO$28,$E1077)*INDEX(AO$30:AO$46,$F1077)*(1-INDEX(AO$121:AO$137,$F1077))</f>
        <v/>
      </c>
      <c r="AP1077" s="37">
        <f>AP$12*$D1077*INDEX(AP$21:AP$28,$E1077)*INDEX(AP$30:AP$46,$F1077)*(1-INDEX(AP$121:AP$137,$F1077))</f>
        <v/>
      </c>
      <c r="AQ1077" s="37">
        <f>AQ$12*$D1077*INDEX(AQ$21:AQ$28,$E1077)*INDEX(AQ$30:AQ$46,$F1077)*(1-INDEX(AQ$121:AQ$137,$F1077))</f>
        <v/>
      </c>
      <c r="AR1077" s="37">
        <f>AR$12*$D1077*INDEX(AR$21:AR$28,$E1077)*INDEX(AR$30:AR$46,$F1077)*(1-INDEX(AR$121:AR$137,$F1077))</f>
        <v/>
      </c>
      <c r="AS1077" s="37">
        <f>AS$12*$D1077*INDEX(AS$21:AS$28,$E1077)*INDEX(AS$30:AS$46,$F1077)*(1-INDEX(AS$121:AS$137,$F1077))</f>
        <v/>
      </c>
      <c r="AT1077" s="37">
        <f>AT$12*$D1077*INDEX(AT$21:AT$28,$E1077)*INDEX(AT$30:AT$46,$F1077)*(1-INDEX(AT$121:AT$137,$F1077))</f>
        <v/>
      </c>
      <c r="AU1077" s="37">
        <f>AU$12*$D1077*INDEX(AU$21:AU$28,$E1077)*INDEX(AU$30:AU$46,$F1077)*(1-INDEX(AU$121:AU$137,$F1077))</f>
        <v/>
      </c>
      <c r="AV1077" s="37">
        <f>AV$12*$D1077*INDEX(AV$21:AV$28,$E1077)*INDEX(AV$30:AV$46,$F1077)*(1-INDEX(AV$121:AV$137,$F1077))</f>
        <v/>
      </c>
      <c r="AW1077" s="37">
        <f>AW$12*$D1077*INDEX(AW$21:AW$28,$E1077)*INDEX(AW$30:AW$46,$F1077)*(1-INDEX(AW$121:AW$137,$F1077))</f>
        <v/>
      </c>
      <c r="AX1077" s="37">
        <f>AX$12*$D1077*INDEX(AX$21:AX$28,$E1077)*INDEX(AX$30:AX$46,$F1077)*(1-INDEX(AX$121:AX$137,$F1077))</f>
        <v/>
      </c>
      <c r="AY1077" s="40">
        <f>CARBONTAX(AY$12,$D1077,INDEX(AY$21:AY$28,$E1077),INDEX(AY$30:AY$46,$F1077),INDEX(AY$121:AY$137,$F1077))</f>
        <v/>
      </c>
    </row>
    <row r="1078" hidden="1" outlineLevel="2"/>
    <row r="1079" hidden="1" outlineLevel="2">
      <c r="A1079" s="14" t="inlineStr">
        <is>
          <t>ets</t>
        </is>
      </c>
      <c r="B1079" s="14" t="inlineStr">
        <is>
          <t>coa</t>
        </is>
      </c>
      <c r="C1079" s="14" t="inlineStr">
        <is>
          <t>mch</t>
        </is>
      </c>
      <c r="D1079" s="37">
        <f>INDEX(Inputs!$T$5:$T$132,MATCH($B1079&amp;"|"&amp;$C1079,Inputs!$A$5:$A$132,0))</f>
        <v/>
      </c>
      <c r="E1079" s="37">
        <f>INDEX(Inputs!$K$5:$K$132,MATCH($B1079&amp;"|"&amp;$C1079,Inputs!$A$5:$A$132,0))</f>
        <v/>
      </c>
      <c r="F1079" s="36" t="n"/>
      <c r="G1079" s="36" t="n"/>
      <c r="H1079" s="14">
        <f>INDEX(Variables!$B$5:$B$105,MATCH($A1079,Variables!$A$5:$A$105,0))&amp;IF($C1079="",""," | "&amp;INDEX(Mapping!$B$5:$B$26,MATCH($C1079,Mapping!$A$5:$A$26,0))&amp;" | "&amp;INDEX(Mapping!$B$30:$B$41,MATCH($B1079,Mapping!$A$30:$A$41,0)))</f>
        <v/>
      </c>
      <c r="I1079" s="14">
        <f>INDEX(Variables!$C$5:$C$105,MATCH($A1079,Variables!$A$5:$A$105,0))</f>
        <v/>
      </c>
      <c r="J1079" s="14">
        <f>INDEX(Variables!$E$5:$E$105,MATCH($A1079,Variables!$A$5:$A$105,0))</f>
        <v/>
      </c>
      <c r="K1079" s="11">
        <f>LOWER(Settings!$C$4)&amp;".mit."&amp;$A1079&amp;IF($C1079="","","."&amp;$C1079&amp;"."&amp;$B1079)&amp;IF(INDEX(Variables!$D$5:$D$105,MATCH($A1079,Variables!$A$5:$A$105,0))="","","."&amp;INDEX(Variables!$D$5:$D$105,MATCH($A1079,Variables!$A$5:$A$105,0)))&amp;"."&amp;K$5</f>
        <v/>
      </c>
      <c r="L1079" s="38">
        <f>L$194*$D1079*INDEX(L$121:L$137,$E1079)*(1-INDEX(L$151:L$167,$E1079))</f>
        <v/>
      </c>
      <c r="M1079" s="37">
        <f>M$194*$D1079*INDEX(M$121:M$137,$E1079)*(1-INDEX(M$151:M$167,$E1079))</f>
        <v/>
      </c>
      <c r="N1079" s="37">
        <f>N$194*$D1079*INDEX(N$121:N$137,$E1079)*(1-INDEX(N$151:N$167,$E1079))</f>
        <v/>
      </c>
      <c r="O1079" s="37">
        <f>O$194*$D1079*INDEX(O$121:O$137,$E1079)*(1-INDEX(O$151:O$167,$E1079))</f>
        <v/>
      </c>
      <c r="P1079" s="37">
        <f>P$194*$D1079*INDEX(P$121:P$137,$E1079)*(1-INDEX(P$151:P$167,$E1079))</f>
        <v/>
      </c>
      <c r="Q1079" s="37">
        <f>Q$194*$D1079*INDEX(Q$121:Q$137,$E1079)*(1-INDEX(Q$151:Q$167,$E1079))</f>
        <v/>
      </c>
      <c r="R1079" s="37">
        <f>R$194*$D1079*INDEX(R$121:R$137,$E1079)*(1-INDEX(R$151:R$167,$E1079))</f>
        <v/>
      </c>
      <c r="S1079" s="37">
        <f>S$194*$D1079*INDEX(S$121:S$137,$E1079)*(1-INDEX(S$151:S$167,$E1079))</f>
        <v/>
      </c>
      <c r="T1079" s="37">
        <f>T$194*$D1079*INDEX(T$121:T$137,$E1079)*(1-INDEX(T$151:T$167,$E1079))</f>
        <v/>
      </c>
      <c r="U1079" s="37">
        <f>U$194*$D1079*INDEX(U$121:U$137,$E1079)*(1-INDEX(U$151:U$167,$E1079))</f>
        <v/>
      </c>
      <c r="V1079" s="37">
        <f>V$194*$D1079*INDEX(V$121:V$137,$E1079)*(1-INDEX(V$151:V$167,$E1079))</f>
        <v/>
      </c>
      <c r="W1079" s="37">
        <f>W$194*$D1079*INDEX(W$121:W$137,$E1079)*(1-INDEX(W$151:W$167,$E1079))</f>
        <v/>
      </c>
      <c r="X1079" s="37">
        <f>X$194*$D1079*INDEX(X$121:X$137,$E1079)*(1-INDEX(X$151:X$167,$E1079))</f>
        <v/>
      </c>
      <c r="Y1079" s="37">
        <f>Y$194*$D1079*INDEX(Y$121:Y$137,$E1079)*(1-INDEX(Y$151:Y$167,$E1079))</f>
        <v/>
      </c>
      <c r="Z1079" s="37">
        <f>Z$194*$D1079*INDEX(Z$121:Z$137,$E1079)*(1-INDEX(Z$151:Z$167,$E1079))</f>
        <v/>
      </c>
      <c r="AA1079" s="37">
        <f>AA$194*$D1079*INDEX(AA$121:AA$137,$E1079)*(1-INDEX(AA$151:AA$167,$E1079))</f>
        <v/>
      </c>
      <c r="AB1079" s="37">
        <f>AB$194*$D1079*INDEX(AB$121:AB$137,$E1079)*(1-INDEX(AB$151:AB$167,$E1079))</f>
        <v/>
      </c>
      <c r="AC1079" s="37">
        <f>AC$194*$D1079*INDEX(AC$121:AC$137,$E1079)*(1-INDEX(AC$151:AC$167,$E1079))</f>
        <v/>
      </c>
      <c r="AD1079" s="40">
        <f>ETSCOST(AD$194,$D1079,INDEX(AD$121:AD$137,$E1079),INDEX(AD$151:AD$167,$E1079))</f>
        <v/>
      </c>
      <c r="AF1079" s="11">
        <f>LOWER(Settings!$C$4)&amp;".mit."&amp;$A1079&amp;IF($C1079="","","."&amp;$C1079&amp;"."&amp;$B1079)&amp;IF(INDEX(Variables!$D$5:$D$105,MATCH($A1079,Variables!$A$5:$A$105,0))="","","."&amp;INDEX(Variables!$D$5:$D$105,MATCH($A1079,Variables!$A$5:$A$105,0)))&amp;"."&amp;AF$5</f>
        <v/>
      </c>
      <c r="AG1079" s="38">
        <f>AG$194*$D1079*INDEX(AG$121:AG$137,$E1079)*(1-INDEX(AG$151:AG$167,$E1079))</f>
        <v/>
      </c>
      <c r="AH1079" s="37">
        <f>AH$194*$D1079*INDEX(AH$121:AH$137,$E1079)*(1-INDEX(AH$151:AH$167,$E1079))</f>
        <v/>
      </c>
      <c r="AI1079" s="37">
        <f>AI$194*$D1079*INDEX(AI$121:AI$137,$E1079)*(1-INDEX(AI$151:AI$167,$E1079))</f>
        <v/>
      </c>
      <c r="AJ1079" s="37">
        <f>AJ$194*$D1079*INDEX(AJ$121:AJ$137,$E1079)*(1-INDEX(AJ$151:AJ$167,$E1079))</f>
        <v/>
      </c>
      <c r="AK1079" s="37">
        <f>AK$194*$D1079*INDEX(AK$121:AK$137,$E1079)*(1-INDEX(AK$151:AK$167,$E1079))</f>
        <v/>
      </c>
      <c r="AL1079" s="37">
        <f>AL$194*$D1079*INDEX(AL$121:AL$137,$E1079)*(1-INDEX(AL$151:AL$167,$E1079))</f>
        <v/>
      </c>
      <c r="AM1079" s="37">
        <f>AM$194*$D1079*INDEX(AM$121:AM$137,$E1079)*(1-INDEX(AM$151:AM$167,$E1079))</f>
        <v/>
      </c>
      <c r="AN1079" s="37">
        <f>AN$194*$D1079*INDEX(AN$121:AN$137,$E1079)*(1-INDEX(AN$151:AN$167,$E1079))</f>
        <v/>
      </c>
      <c r="AO1079" s="37">
        <f>AO$194*$D1079*INDEX(AO$121:AO$137,$E1079)*(1-INDEX(AO$151:AO$167,$E1079))</f>
        <v/>
      </c>
      <c r="AP1079" s="37">
        <f>AP$194*$D1079*INDEX(AP$121:AP$137,$E1079)*(1-INDEX(AP$151:AP$167,$E1079))</f>
        <v/>
      </c>
      <c r="AQ1079" s="37">
        <f>AQ$194*$D1079*INDEX(AQ$121:AQ$137,$E1079)*(1-INDEX(AQ$151:AQ$167,$E1079))</f>
        <v/>
      </c>
      <c r="AR1079" s="37">
        <f>AR$194*$D1079*INDEX(AR$121:AR$137,$E1079)*(1-INDEX(AR$151:AR$167,$E1079))</f>
        <v/>
      </c>
      <c r="AS1079" s="37">
        <f>AS$194*$D1079*INDEX(AS$121:AS$137,$E1079)*(1-INDEX(AS$151:AS$167,$E1079))</f>
        <v/>
      </c>
      <c r="AT1079" s="37">
        <f>AT$194*$D1079*INDEX(AT$121:AT$137,$E1079)*(1-INDEX(AT$151:AT$167,$E1079))</f>
        <v/>
      </c>
      <c r="AU1079" s="37">
        <f>AU$194*$D1079*INDEX(AU$121:AU$137,$E1079)*(1-INDEX(AU$151:AU$167,$E1079))</f>
        <v/>
      </c>
      <c r="AV1079" s="37">
        <f>AV$194*$D1079*INDEX(AV$121:AV$137,$E1079)*(1-INDEX(AV$151:AV$167,$E1079))</f>
        <v/>
      </c>
      <c r="AW1079" s="37">
        <f>AW$194*$D1079*INDEX(AW$121:AW$137,$E1079)*(1-INDEX(AW$151:AW$167,$E1079))</f>
        <v/>
      </c>
      <c r="AX1079" s="37">
        <f>AX$194*$D1079*INDEX(AX$121:AX$137,$E1079)*(1-INDEX(AX$151:AX$167,$E1079))</f>
        <v/>
      </c>
      <c r="AY1079" s="40">
        <f>ETSCOST(AY$194,$D1079,INDEX(AY$121:AY$137,$E1079),INDEX(AY$151:AY$167,$E1079))</f>
        <v/>
      </c>
    </row>
    <row r="1080" hidden="1" outlineLevel="2">
      <c r="A1080" s="14" t="inlineStr">
        <is>
          <t>ets</t>
        </is>
      </c>
      <c r="B1080" s="14" t="inlineStr">
        <is>
          <t>nga</t>
        </is>
      </c>
      <c r="C1080" s="14" t="inlineStr">
        <is>
          <t>mch</t>
        </is>
      </c>
      <c r="D1080" s="37">
        <f>INDEX(Inputs!$T$5:$T$132,MATCH($B1080&amp;"|"&amp;$C1080,Inputs!$A$5:$A$132,0))</f>
        <v/>
      </c>
      <c r="E1080" s="37">
        <f>INDEX(Inputs!$K$5:$K$132,MATCH($B1080&amp;"|"&amp;$C1080,Inputs!$A$5:$A$132,0))</f>
        <v/>
      </c>
      <c r="F1080" s="36" t="n"/>
      <c r="G1080" s="36" t="n"/>
      <c r="H1080" s="14">
        <f>INDEX(Variables!$B$5:$B$105,MATCH($A1080,Variables!$A$5:$A$105,0))&amp;IF($C1080="",""," | "&amp;INDEX(Mapping!$B$5:$B$26,MATCH($C1080,Mapping!$A$5:$A$26,0))&amp;" | "&amp;INDEX(Mapping!$B$30:$B$41,MATCH($B1080,Mapping!$A$30:$A$41,0)))</f>
        <v/>
      </c>
      <c r="I1080" s="14">
        <f>INDEX(Variables!$C$5:$C$105,MATCH($A1080,Variables!$A$5:$A$105,0))</f>
        <v/>
      </c>
      <c r="J1080" s="14">
        <f>INDEX(Variables!$E$5:$E$105,MATCH($A1080,Variables!$A$5:$A$105,0))</f>
        <v/>
      </c>
      <c r="K1080" s="11">
        <f>LOWER(Settings!$C$4)&amp;".mit."&amp;$A1080&amp;IF($C1080="","","."&amp;$C1080&amp;"."&amp;$B1080)&amp;IF(INDEX(Variables!$D$5:$D$105,MATCH($A1080,Variables!$A$5:$A$105,0))="","","."&amp;INDEX(Variables!$D$5:$D$105,MATCH($A1080,Variables!$A$5:$A$105,0)))&amp;"."&amp;K$5</f>
        <v/>
      </c>
      <c r="L1080" s="38">
        <f>L$194*$D1080*INDEX(L$121:L$137,$E1080)*(1-INDEX(L$151:L$167,$E1080))</f>
        <v/>
      </c>
      <c r="M1080" s="37">
        <f>M$194*$D1080*INDEX(M$121:M$137,$E1080)*(1-INDEX(M$151:M$167,$E1080))</f>
        <v/>
      </c>
      <c r="N1080" s="37">
        <f>N$194*$D1080*INDEX(N$121:N$137,$E1080)*(1-INDEX(N$151:N$167,$E1080))</f>
        <v/>
      </c>
      <c r="O1080" s="37">
        <f>O$194*$D1080*INDEX(O$121:O$137,$E1080)*(1-INDEX(O$151:O$167,$E1080))</f>
        <v/>
      </c>
      <c r="P1080" s="37">
        <f>P$194*$D1080*INDEX(P$121:P$137,$E1080)*(1-INDEX(P$151:P$167,$E1080))</f>
        <v/>
      </c>
      <c r="Q1080" s="37">
        <f>Q$194*$D1080*INDEX(Q$121:Q$137,$E1080)*(1-INDEX(Q$151:Q$167,$E1080))</f>
        <v/>
      </c>
      <c r="R1080" s="37">
        <f>R$194*$D1080*INDEX(R$121:R$137,$E1080)*(1-INDEX(R$151:R$167,$E1080))</f>
        <v/>
      </c>
      <c r="S1080" s="37">
        <f>S$194*$D1080*INDEX(S$121:S$137,$E1080)*(1-INDEX(S$151:S$167,$E1080))</f>
        <v/>
      </c>
      <c r="T1080" s="37">
        <f>T$194*$D1080*INDEX(T$121:T$137,$E1080)*(1-INDEX(T$151:T$167,$E1080))</f>
        <v/>
      </c>
      <c r="U1080" s="37">
        <f>U$194*$D1080*INDEX(U$121:U$137,$E1080)*(1-INDEX(U$151:U$167,$E1080))</f>
        <v/>
      </c>
      <c r="V1080" s="37">
        <f>V$194*$D1080*INDEX(V$121:V$137,$E1080)*(1-INDEX(V$151:V$167,$E1080))</f>
        <v/>
      </c>
      <c r="W1080" s="37">
        <f>W$194*$D1080*INDEX(W$121:W$137,$E1080)*(1-INDEX(W$151:W$167,$E1080))</f>
        <v/>
      </c>
      <c r="X1080" s="37">
        <f>X$194*$D1080*INDEX(X$121:X$137,$E1080)*(1-INDEX(X$151:X$167,$E1080))</f>
        <v/>
      </c>
      <c r="Y1080" s="37">
        <f>Y$194*$D1080*INDEX(Y$121:Y$137,$E1080)*(1-INDEX(Y$151:Y$167,$E1080))</f>
        <v/>
      </c>
      <c r="Z1080" s="37">
        <f>Z$194*$D1080*INDEX(Z$121:Z$137,$E1080)*(1-INDEX(Z$151:Z$167,$E1080))</f>
        <v/>
      </c>
      <c r="AA1080" s="37">
        <f>AA$194*$D1080*INDEX(AA$121:AA$137,$E1080)*(1-INDEX(AA$151:AA$167,$E1080))</f>
        <v/>
      </c>
      <c r="AB1080" s="37">
        <f>AB$194*$D1080*INDEX(AB$121:AB$137,$E1080)*(1-INDEX(AB$151:AB$167,$E1080))</f>
        <v/>
      </c>
      <c r="AC1080" s="37">
        <f>AC$194*$D1080*INDEX(AC$121:AC$137,$E1080)*(1-INDEX(AC$151:AC$167,$E1080))</f>
        <v/>
      </c>
      <c r="AD1080" s="40">
        <f>ETSCOST(AD$194,$D1080,INDEX(AD$121:AD$137,$E1080),INDEX(AD$151:AD$167,$E1080))</f>
        <v/>
      </c>
      <c r="AF1080" s="11">
        <f>LOWER(Settings!$C$4)&amp;".mit."&amp;$A1080&amp;IF($C1080="","","."&amp;$C1080&amp;"."&amp;$B1080)&amp;IF(INDEX(Variables!$D$5:$D$105,MATCH($A1080,Variables!$A$5:$A$105,0))="","","."&amp;INDEX(Variables!$D$5:$D$105,MATCH($A1080,Variables!$A$5:$A$105,0)))&amp;"."&amp;AF$5</f>
        <v/>
      </c>
      <c r="AG1080" s="38">
        <f>AG$194*$D1080*INDEX(AG$121:AG$137,$E1080)*(1-INDEX(AG$151:AG$167,$E1080))</f>
        <v/>
      </c>
      <c r="AH1080" s="37">
        <f>AH$194*$D1080*INDEX(AH$121:AH$137,$E1080)*(1-INDEX(AH$151:AH$167,$E1080))</f>
        <v/>
      </c>
      <c r="AI1080" s="37">
        <f>AI$194*$D1080*INDEX(AI$121:AI$137,$E1080)*(1-INDEX(AI$151:AI$167,$E1080))</f>
        <v/>
      </c>
      <c r="AJ1080" s="37">
        <f>AJ$194*$D1080*INDEX(AJ$121:AJ$137,$E1080)*(1-INDEX(AJ$151:AJ$167,$E1080))</f>
        <v/>
      </c>
      <c r="AK1080" s="37">
        <f>AK$194*$D1080*INDEX(AK$121:AK$137,$E1080)*(1-INDEX(AK$151:AK$167,$E1080))</f>
        <v/>
      </c>
      <c r="AL1080" s="37">
        <f>AL$194*$D1080*INDEX(AL$121:AL$137,$E1080)*(1-INDEX(AL$151:AL$167,$E1080))</f>
        <v/>
      </c>
      <c r="AM1080" s="37">
        <f>AM$194*$D1080*INDEX(AM$121:AM$137,$E1080)*(1-INDEX(AM$151:AM$167,$E1080))</f>
        <v/>
      </c>
      <c r="AN1080" s="37">
        <f>AN$194*$D1080*INDEX(AN$121:AN$137,$E1080)*(1-INDEX(AN$151:AN$167,$E1080))</f>
        <v/>
      </c>
      <c r="AO1080" s="37">
        <f>AO$194*$D1080*INDEX(AO$121:AO$137,$E1080)*(1-INDEX(AO$151:AO$167,$E1080))</f>
        <v/>
      </c>
      <c r="AP1080" s="37">
        <f>AP$194*$D1080*INDEX(AP$121:AP$137,$E1080)*(1-INDEX(AP$151:AP$167,$E1080))</f>
        <v/>
      </c>
      <c r="AQ1080" s="37">
        <f>AQ$194*$D1080*INDEX(AQ$121:AQ$137,$E1080)*(1-INDEX(AQ$151:AQ$167,$E1080))</f>
        <v/>
      </c>
      <c r="AR1080" s="37">
        <f>AR$194*$D1080*INDEX(AR$121:AR$137,$E1080)*(1-INDEX(AR$151:AR$167,$E1080))</f>
        <v/>
      </c>
      <c r="AS1080" s="37">
        <f>AS$194*$D1080*INDEX(AS$121:AS$137,$E1080)*(1-INDEX(AS$151:AS$167,$E1080))</f>
        <v/>
      </c>
      <c r="AT1080" s="37">
        <f>AT$194*$D1080*INDEX(AT$121:AT$137,$E1080)*(1-INDEX(AT$151:AT$167,$E1080))</f>
        <v/>
      </c>
      <c r="AU1080" s="37">
        <f>AU$194*$D1080*INDEX(AU$121:AU$137,$E1080)*(1-INDEX(AU$151:AU$167,$E1080))</f>
        <v/>
      </c>
      <c r="AV1080" s="37">
        <f>AV$194*$D1080*INDEX(AV$121:AV$137,$E1080)*(1-INDEX(AV$151:AV$167,$E1080))</f>
        <v/>
      </c>
      <c r="AW1080" s="37">
        <f>AW$194*$D1080*INDEX(AW$121:AW$137,$E1080)*(1-INDEX(AW$151:AW$167,$E1080))</f>
        <v/>
      </c>
      <c r="AX1080" s="37">
        <f>AX$194*$D1080*INDEX(AX$121:AX$137,$E1080)*(1-INDEX(AX$151:AX$167,$E1080))</f>
        <v/>
      </c>
      <c r="AY1080" s="40">
        <f>ETSCOST(AY$194,$D1080,INDEX(AY$121:AY$137,$E1080),INDEX(AY$151:AY$167,$E1080))</f>
        <v/>
      </c>
    </row>
    <row r="1081" hidden="1" outlineLevel="2">
      <c r="A1081" s="14" t="inlineStr">
        <is>
          <t>ets</t>
        </is>
      </c>
      <c r="B1081" s="14" t="inlineStr">
        <is>
          <t>gso</t>
        </is>
      </c>
      <c r="C1081" s="14" t="inlineStr">
        <is>
          <t>mch</t>
        </is>
      </c>
      <c r="D1081" s="37">
        <f>INDEX(Inputs!$T$5:$T$132,MATCH($B1081&amp;"|"&amp;$C1081,Inputs!$A$5:$A$132,0))</f>
        <v/>
      </c>
      <c r="E1081" s="37">
        <f>INDEX(Inputs!$K$5:$K$132,MATCH($B1081&amp;"|"&amp;$C1081,Inputs!$A$5:$A$132,0))</f>
        <v/>
      </c>
      <c r="F1081" s="36" t="n"/>
      <c r="G1081" s="36" t="n"/>
      <c r="H1081" s="14">
        <f>INDEX(Variables!$B$5:$B$105,MATCH($A1081,Variables!$A$5:$A$105,0))&amp;IF($C1081="",""," | "&amp;INDEX(Mapping!$B$5:$B$26,MATCH($C1081,Mapping!$A$5:$A$26,0))&amp;" | "&amp;INDEX(Mapping!$B$30:$B$41,MATCH($B1081,Mapping!$A$30:$A$41,0)))</f>
        <v/>
      </c>
      <c r="I1081" s="14">
        <f>INDEX(Variables!$C$5:$C$105,MATCH($A1081,Variables!$A$5:$A$105,0))</f>
        <v/>
      </c>
      <c r="J1081" s="14">
        <f>INDEX(Variables!$E$5:$E$105,MATCH($A1081,Variables!$A$5:$A$105,0))</f>
        <v/>
      </c>
      <c r="K1081" s="11">
        <f>LOWER(Settings!$C$4)&amp;".mit."&amp;$A1081&amp;IF($C1081="","","."&amp;$C1081&amp;"."&amp;$B1081)&amp;IF(INDEX(Variables!$D$5:$D$105,MATCH($A1081,Variables!$A$5:$A$105,0))="","","."&amp;INDEX(Variables!$D$5:$D$105,MATCH($A1081,Variables!$A$5:$A$105,0)))&amp;"."&amp;K$5</f>
        <v/>
      </c>
      <c r="L1081" s="38">
        <f>L$194*$D1081*INDEX(L$121:L$137,$E1081)*(1-INDEX(L$151:L$167,$E1081))</f>
        <v/>
      </c>
      <c r="M1081" s="37">
        <f>M$194*$D1081*INDEX(M$121:M$137,$E1081)*(1-INDEX(M$151:M$167,$E1081))</f>
        <v/>
      </c>
      <c r="N1081" s="37">
        <f>N$194*$D1081*INDEX(N$121:N$137,$E1081)*(1-INDEX(N$151:N$167,$E1081))</f>
        <v/>
      </c>
      <c r="O1081" s="37">
        <f>O$194*$D1081*INDEX(O$121:O$137,$E1081)*(1-INDEX(O$151:O$167,$E1081))</f>
        <v/>
      </c>
      <c r="P1081" s="37">
        <f>P$194*$D1081*INDEX(P$121:P$137,$E1081)*(1-INDEX(P$151:P$167,$E1081))</f>
        <v/>
      </c>
      <c r="Q1081" s="37">
        <f>Q$194*$D1081*INDEX(Q$121:Q$137,$E1081)*(1-INDEX(Q$151:Q$167,$E1081))</f>
        <v/>
      </c>
      <c r="R1081" s="37">
        <f>R$194*$D1081*INDEX(R$121:R$137,$E1081)*(1-INDEX(R$151:R$167,$E1081))</f>
        <v/>
      </c>
      <c r="S1081" s="37">
        <f>S$194*$D1081*INDEX(S$121:S$137,$E1081)*(1-INDEX(S$151:S$167,$E1081))</f>
        <v/>
      </c>
      <c r="T1081" s="37">
        <f>T$194*$D1081*INDEX(T$121:T$137,$E1081)*(1-INDEX(T$151:T$167,$E1081))</f>
        <v/>
      </c>
      <c r="U1081" s="37">
        <f>U$194*$D1081*INDEX(U$121:U$137,$E1081)*(1-INDEX(U$151:U$167,$E1081))</f>
        <v/>
      </c>
      <c r="V1081" s="37">
        <f>V$194*$D1081*INDEX(V$121:V$137,$E1081)*(1-INDEX(V$151:V$167,$E1081))</f>
        <v/>
      </c>
      <c r="W1081" s="37">
        <f>W$194*$D1081*INDEX(W$121:W$137,$E1081)*(1-INDEX(W$151:W$167,$E1081))</f>
        <v/>
      </c>
      <c r="X1081" s="37">
        <f>X$194*$D1081*INDEX(X$121:X$137,$E1081)*(1-INDEX(X$151:X$167,$E1081))</f>
        <v/>
      </c>
      <c r="Y1081" s="37">
        <f>Y$194*$D1081*INDEX(Y$121:Y$137,$E1081)*(1-INDEX(Y$151:Y$167,$E1081))</f>
        <v/>
      </c>
      <c r="Z1081" s="37">
        <f>Z$194*$D1081*INDEX(Z$121:Z$137,$E1081)*(1-INDEX(Z$151:Z$167,$E1081))</f>
        <v/>
      </c>
      <c r="AA1081" s="37">
        <f>AA$194*$D1081*INDEX(AA$121:AA$137,$E1081)*(1-INDEX(AA$151:AA$167,$E1081))</f>
        <v/>
      </c>
      <c r="AB1081" s="37">
        <f>AB$194*$D1081*INDEX(AB$121:AB$137,$E1081)*(1-INDEX(AB$151:AB$167,$E1081))</f>
        <v/>
      </c>
      <c r="AC1081" s="37">
        <f>AC$194*$D1081*INDEX(AC$121:AC$137,$E1081)*(1-INDEX(AC$151:AC$167,$E1081))</f>
        <v/>
      </c>
      <c r="AD1081" s="40">
        <f>ETSCOST(AD$194,$D1081,INDEX(AD$121:AD$137,$E1081),INDEX(AD$151:AD$167,$E1081))</f>
        <v/>
      </c>
      <c r="AF1081" s="11">
        <f>LOWER(Settings!$C$4)&amp;".mit."&amp;$A1081&amp;IF($C1081="","","."&amp;$C1081&amp;"."&amp;$B1081)&amp;IF(INDEX(Variables!$D$5:$D$105,MATCH($A1081,Variables!$A$5:$A$105,0))="","","."&amp;INDEX(Variables!$D$5:$D$105,MATCH($A1081,Variables!$A$5:$A$105,0)))&amp;"."&amp;AF$5</f>
        <v/>
      </c>
      <c r="AG1081" s="38">
        <f>AG$194*$D1081*INDEX(AG$121:AG$137,$E1081)*(1-INDEX(AG$151:AG$167,$E1081))</f>
        <v/>
      </c>
      <c r="AH1081" s="37">
        <f>AH$194*$D1081*INDEX(AH$121:AH$137,$E1081)*(1-INDEX(AH$151:AH$167,$E1081))</f>
        <v/>
      </c>
      <c r="AI1081" s="37">
        <f>AI$194*$D1081*INDEX(AI$121:AI$137,$E1081)*(1-INDEX(AI$151:AI$167,$E1081))</f>
        <v/>
      </c>
      <c r="AJ1081" s="37">
        <f>AJ$194*$D1081*INDEX(AJ$121:AJ$137,$E1081)*(1-INDEX(AJ$151:AJ$167,$E1081))</f>
        <v/>
      </c>
      <c r="AK1081" s="37">
        <f>AK$194*$D1081*INDEX(AK$121:AK$137,$E1081)*(1-INDEX(AK$151:AK$167,$E1081))</f>
        <v/>
      </c>
      <c r="AL1081" s="37">
        <f>AL$194*$D1081*INDEX(AL$121:AL$137,$E1081)*(1-INDEX(AL$151:AL$167,$E1081))</f>
        <v/>
      </c>
      <c r="AM1081" s="37">
        <f>AM$194*$D1081*INDEX(AM$121:AM$137,$E1081)*(1-INDEX(AM$151:AM$167,$E1081))</f>
        <v/>
      </c>
      <c r="AN1081" s="37">
        <f>AN$194*$D1081*INDEX(AN$121:AN$137,$E1081)*(1-INDEX(AN$151:AN$167,$E1081))</f>
        <v/>
      </c>
      <c r="AO1081" s="37">
        <f>AO$194*$D1081*INDEX(AO$121:AO$137,$E1081)*(1-INDEX(AO$151:AO$167,$E1081))</f>
        <v/>
      </c>
      <c r="AP1081" s="37">
        <f>AP$194*$D1081*INDEX(AP$121:AP$137,$E1081)*(1-INDEX(AP$151:AP$167,$E1081))</f>
        <v/>
      </c>
      <c r="AQ1081" s="37">
        <f>AQ$194*$D1081*INDEX(AQ$121:AQ$137,$E1081)*(1-INDEX(AQ$151:AQ$167,$E1081))</f>
        <v/>
      </c>
      <c r="AR1081" s="37">
        <f>AR$194*$D1081*INDEX(AR$121:AR$137,$E1081)*(1-INDEX(AR$151:AR$167,$E1081))</f>
        <v/>
      </c>
      <c r="AS1081" s="37">
        <f>AS$194*$D1081*INDEX(AS$121:AS$137,$E1081)*(1-INDEX(AS$151:AS$167,$E1081))</f>
        <v/>
      </c>
      <c r="AT1081" s="37">
        <f>AT$194*$D1081*INDEX(AT$121:AT$137,$E1081)*(1-INDEX(AT$151:AT$167,$E1081))</f>
        <v/>
      </c>
      <c r="AU1081" s="37">
        <f>AU$194*$D1081*INDEX(AU$121:AU$137,$E1081)*(1-INDEX(AU$151:AU$167,$E1081))</f>
        <v/>
      </c>
      <c r="AV1081" s="37">
        <f>AV$194*$D1081*INDEX(AV$121:AV$137,$E1081)*(1-INDEX(AV$151:AV$167,$E1081))</f>
        <v/>
      </c>
      <c r="AW1081" s="37">
        <f>AW$194*$D1081*INDEX(AW$121:AW$137,$E1081)*(1-INDEX(AW$151:AW$167,$E1081))</f>
        <v/>
      </c>
      <c r="AX1081" s="37">
        <f>AX$194*$D1081*INDEX(AX$121:AX$137,$E1081)*(1-INDEX(AX$151:AX$167,$E1081))</f>
        <v/>
      </c>
      <c r="AY1081" s="40">
        <f>ETSCOST(AY$194,$D1081,INDEX(AY$121:AY$137,$E1081),INDEX(AY$151:AY$167,$E1081))</f>
        <v/>
      </c>
    </row>
    <row r="1082" hidden="1" outlineLevel="2">
      <c r="A1082" s="14" t="inlineStr">
        <is>
          <t>ets</t>
        </is>
      </c>
      <c r="B1082" s="14" t="inlineStr">
        <is>
          <t>die</t>
        </is>
      </c>
      <c r="C1082" s="14" t="inlineStr">
        <is>
          <t>mch</t>
        </is>
      </c>
      <c r="D1082" s="37">
        <f>INDEX(Inputs!$T$5:$T$132,MATCH($B1082&amp;"|"&amp;$C1082,Inputs!$A$5:$A$132,0))</f>
        <v/>
      </c>
      <c r="E1082" s="37">
        <f>INDEX(Inputs!$K$5:$K$132,MATCH($B1082&amp;"|"&amp;$C1082,Inputs!$A$5:$A$132,0))</f>
        <v/>
      </c>
      <c r="F1082" s="36" t="n"/>
      <c r="G1082" s="36" t="n"/>
      <c r="H1082" s="14">
        <f>INDEX(Variables!$B$5:$B$105,MATCH($A1082,Variables!$A$5:$A$105,0))&amp;IF($C1082="",""," | "&amp;INDEX(Mapping!$B$5:$B$26,MATCH($C1082,Mapping!$A$5:$A$26,0))&amp;" | "&amp;INDEX(Mapping!$B$30:$B$41,MATCH($B1082,Mapping!$A$30:$A$41,0)))</f>
        <v/>
      </c>
      <c r="I1082" s="14">
        <f>INDEX(Variables!$C$5:$C$105,MATCH($A1082,Variables!$A$5:$A$105,0))</f>
        <v/>
      </c>
      <c r="J1082" s="14">
        <f>INDEX(Variables!$E$5:$E$105,MATCH($A1082,Variables!$A$5:$A$105,0))</f>
        <v/>
      </c>
      <c r="K1082" s="11">
        <f>LOWER(Settings!$C$4)&amp;".mit."&amp;$A1082&amp;IF($C1082="","","."&amp;$C1082&amp;"."&amp;$B1082)&amp;IF(INDEX(Variables!$D$5:$D$105,MATCH($A1082,Variables!$A$5:$A$105,0))="","","."&amp;INDEX(Variables!$D$5:$D$105,MATCH($A1082,Variables!$A$5:$A$105,0)))&amp;"."&amp;K$5</f>
        <v/>
      </c>
      <c r="L1082" s="38">
        <f>L$194*$D1082*INDEX(L$121:L$137,$E1082)*(1-INDEX(L$151:L$167,$E1082))</f>
        <v/>
      </c>
      <c r="M1082" s="37">
        <f>M$194*$D1082*INDEX(M$121:M$137,$E1082)*(1-INDEX(M$151:M$167,$E1082))</f>
        <v/>
      </c>
      <c r="N1082" s="37">
        <f>N$194*$D1082*INDEX(N$121:N$137,$E1082)*(1-INDEX(N$151:N$167,$E1082))</f>
        <v/>
      </c>
      <c r="O1082" s="37">
        <f>O$194*$D1082*INDEX(O$121:O$137,$E1082)*(1-INDEX(O$151:O$167,$E1082))</f>
        <v/>
      </c>
      <c r="P1082" s="37">
        <f>P$194*$D1082*INDEX(P$121:P$137,$E1082)*(1-INDEX(P$151:P$167,$E1082))</f>
        <v/>
      </c>
      <c r="Q1082" s="37">
        <f>Q$194*$D1082*INDEX(Q$121:Q$137,$E1082)*(1-INDEX(Q$151:Q$167,$E1082))</f>
        <v/>
      </c>
      <c r="R1082" s="37">
        <f>R$194*$D1082*INDEX(R$121:R$137,$E1082)*(1-INDEX(R$151:R$167,$E1082))</f>
        <v/>
      </c>
      <c r="S1082" s="37">
        <f>S$194*$D1082*INDEX(S$121:S$137,$E1082)*(1-INDEX(S$151:S$167,$E1082))</f>
        <v/>
      </c>
      <c r="T1082" s="37">
        <f>T$194*$D1082*INDEX(T$121:T$137,$E1082)*(1-INDEX(T$151:T$167,$E1082))</f>
        <v/>
      </c>
      <c r="U1082" s="37">
        <f>U$194*$D1082*INDEX(U$121:U$137,$E1082)*(1-INDEX(U$151:U$167,$E1082))</f>
        <v/>
      </c>
      <c r="V1082" s="37">
        <f>V$194*$D1082*INDEX(V$121:V$137,$E1082)*(1-INDEX(V$151:V$167,$E1082))</f>
        <v/>
      </c>
      <c r="W1082" s="37">
        <f>W$194*$D1082*INDEX(W$121:W$137,$E1082)*(1-INDEX(W$151:W$167,$E1082))</f>
        <v/>
      </c>
      <c r="X1082" s="37">
        <f>X$194*$D1082*INDEX(X$121:X$137,$E1082)*(1-INDEX(X$151:X$167,$E1082))</f>
        <v/>
      </c>
      <c r="Y1082" s="37">
        <f>Y$194*$D1082*INDEX(Y$121:Y$137,$E1082)*(1-INDEX(Y$151:Y$167,$E1082))</f>
        <v/>
      </c>
      <c r="Z1082" s="37">
        <f>Z$194*$D1082*INDEX(Z$121:Z$137,$E1082)*(1-INDEX(Z$151:Z$167,$E1082))</f>
        <v/>
      </c>
      <c r="AA1082" s="37">
        <f>AA$194*$D1082*INDEX(AA$121:AA$137,$E1082)*(1-INDEX(AA$151:AA$167,$E1082))</f>
        <v/>
      </c>
      <c r="AB1082" s="37">
        <f>AB$194*$D1082*INDEX(AB$121:AB$137,$E1082)*(1-INDEX(AB$151:AB$167,$E1082))</f>
        <v/>
      </c>
      <c r="AC1082" s="37">
        <f>AC$194*$D1082*INDEX(AC$121:AC$137,$E1082)*(1-INDEX(AC$151:AC$167,$E1082))</f>
        <v/>
      </c>
      <c r="AD1082" s="40">
        <f>ETSCOST(AD$194,$D1082,INDEX(AD$121:AD$137,$E1082),INDEX(AD$151:AD$167,$E1082))</f>
        <v/>
      </c>
      <c r="AF1082" s="11">
        <f>LOWER(Settings!$C$4)&amp;".mit."&amp;$A1082&amp;IF($C1082="","","."&amp;$C1082&amp;"."&amp;$B1082)&amp;IF(INDEX(Variables!$D$5:$D$105,MATCH($A1082,Variables!$A$5:$A$105,0))="","","."&amp;INDEX(Variables!$D$5:$D$105,MATCH($A1082,Variables!$A$5:$A$105,0)))&amp;"."&amp;AF$5</f>
        <v/>
      </c>
      <c r="AG1082" s="38">
        <f>AG$194*$D1082*INDEX(AG$121:AG$137,$E1082)*(1-INDEX(AG$151:AG$167,$E1082))</f>
        <v/>
      </c>
      <c r="AH1082" s="37">
        <f>AH$194*$D1082*INDEX(AH$121:AH$137,$E1082)*(1-INDEX(AH$151:AH$167,$E1082))</f>
        <v/>
      </c>
      <c r="AI1082" s="37">
        <f>AI$194*$D1082*INDEX(AI$121:AI$137,$E1082)*(1-INDEX(AI$151:AI$167,$E1082))</f>
        <v/>
      </c>
      <c r="AJ1082" s="37">
        <f>AJ$194*$D1082*INDEX(AJ$121:AJ$137,$E1082)*(1-INDEX(AJ$151:AJ$167,$E1082))</f>
        <v/>
      </c>
      <c r="AK1082" s="37">
        <f>AK$194*$D1082*INDEX(AK$121:AK$137,$E1082)*(1-INDEX(AK$151:AK$167,$E1082))</f>
        <v/>
      </c>
      <c r="AL1082" s="37">
        <f>AL$194*$D1082*INDEX(AL$121:AL$137,$E1082)*(1-INDEX(AL$151:AL$167,$E1082))</f>
        <v/>
      </c>
      <c r="AM1082" s="37">
        <f>AM$194*$D1082*INDEX(AM$121:AM$137,$E1082)*(1-INDEX(AM$151:AM$167,$E1082))</f>
        <v/>
      </c>
      <c r="AN1082" s="37">
        <f>AN$194*$D1082*INDEX(AN$121:AN$137,$E1082)*(1-INDEX(AN$151:AN$167,$E1082))</f>
        <v/>
      </c>
      <c r="AO1082" s="37">
        <f>AO$194*$D1082*INDEX(AO$121:AO$137,$E1082)*(1-INDEX(AO$151:AO$167,$E1082))</f>
        <v/>
      </c>
      <c r="AP1082" s="37">
        <f>AP$194*$D1082*INDEX(AP$121:AP$137,$E1082)*(1-INDEX(AP$151:AP$167,$E1082))</f>
        <v/>
      </c>
      <c r="AQ1082" s="37">
        <f>AQ$194*$D1082*INDEX(AQ$121:AQ$137,$E1082)*(1-INDEX(AQ$151:AQ$167,$E1082))</f>
        <v/>
      </c>
      <c r="AR1082" s="37">
        <f>AR$194*$D1082*INDEX(AR$121:AR$137,$E1082)*(1-INDEX(AR$151:AR$167,$E1082))</f>
        <v/>
      </c>
      <c r="AS1082" s="37">
        <f>AS$194*$D1082*INDEX(AS$121:AS$137,$E1082)*(1-INDEX(AS$151:AS$167,$E1082))</f>
        <v/>
      </c>
      <c r="AT1082" s="37">
        <f>AT$194*$D1082*INDEX(AT$121:AT$137,$E1082)*(1-INDEX(AT$151:AT$167,$E1082))</f>
        <v/>
      </c>
      <c r="AU1082" s="37">
        <f>AU$194*$D1082*INDEX(AU$121:AU$137,$E1082)*(1-INDEX(AU$151:AU$167,$E1082))</f>
        <v/>
      </c>
      <c r="AV1082" s="37">
        <f>AV$194*$D1082*INDEX(AV$121:AV$137,$E1082)*(1-INDEX(AV$151:AV$167,$E1082))</f>
        <v/>
      </c>
      <c r="AW1082" s="37">
        <f>AW$194*$D1082*INDEX(AW$121:AW$137,$E1082)*(1-INDEX(AW$151:AW$167,$E1082))</f>
        <v/>
      </c>
      <c r="AX1082" s="37">
        <f>AX$194*$D1082*INDEX(AX$121:AX$137,$E1082)*(1-INDEX(AX$151:AX$167,$E1082))</f>
        <v/>
      </c>
      <c r="AY1082" s="40">
        <f>ETSCOST(AY$194,$D1082,INDEX(AY$121:AY$137,$E1082),INDEX(AY$151:AY$167,$E1082))</f>
        <v/>
      </c>
    </row>
    <row r="1083" hidden="1" outlineLevel="2">
      <c r="A1083" s="14" t="inlineStr">
        <is>
          <t>ets</t>
        </is>
      </c>
      <c r="B1083" s="14" t="inlineStr">
        <is>
          <t>lpg</t>
        </is>
      </c>
      <c r="C1083" s="14" t="inlineStr">
        <is>
          <t>mch</t>
        </is>
      </c>
      <c r="D1083" s="37">
        <f>INDEX(Inputs!$T$5:$T$132,MATCH($B1083&amp;"|"&amp;$C1083,Inputs!$A$5:$A$132,0))</f>
        <v/>
      </c>
      <c r="E1083" s="37">
        <f>INDEX(Inputs!$K$5:$K$132,MATCH($B1083&amp;"|"&amp;$C1083,Inputs!$A$5:$A$132,0))</f>
        <v/>
      </c>
      <c r="F1083" s="36" t="n"/>
      <c r="G1083" s="36" t="n"/>
      <c r="H1083" s="14">
        <f>INDEX(Variables!$B$5:$B$105,MATCH($A1083,Variables!$A$5:$A$105,0))&amp;IF($C1083="",""," | "&amp;INDEX(Mapping!$B$5:$B$26,MATCH($C1083,Mapping!$A$5:$A$26,0))&amp;" | "&amp;INDEX(Mapping!$B$30:$B$41,MATCH($B1083,Mapping!$A$30:$A$41,0)))</f>
        <v/>
      </c>
      <c r="I1083" s="14">
        <f>INDEX(Variables!$C$5:$C$105,MATCH($A1083,Variables!$A$5:$A$105,0))</f>
        <v/>
      </c>
      <c r="J1083" s="14">
        <f>INDEX(Variables!$E$5:$E$105,MATCH($A1083,Variables!$A$5:$A$105,0))</f>
        <v/>
      </c>
      <c r="K1083" s="11">
        <f>LOWER(Settings!$C$4)&amp;".mit."&amp;$A1083&amp;IF($C1083="","","."&amp;$C1083&amp;"."&amp;$B1083)&amp;IF(INDEX(Variables!$D$5:$D$105,MATCH($A1083,Variables!$A$5:$A$105,0))="","","."&amp;INDEX(Variables!$D$5:$D$105,MATCH($A1083,Variables!$A$5:$A$105,0)))&amp;"."&amp;K$5</f>
        <v/>
      </c>
      <c r="L1083" s="38">
        <f>L$194*$D1083*INDEX(L$121:L$137,$E1083)*(1-INDEX(L$151:L$167,$E1083))</f>
        <v/>
      </c>
      <c r="M1083" s="37">
        <f>M$194*$D1083*INDEX(M$121:M$137,$E1083)*(1-INDEX(M$151:M$167,$E1083))</f>
        <v/>
      </c>
      <c r="N1083" s="37">
        <f>N$194*$D1083*INDEX(N$121:N$137,$E1083)*(1-INDEX(N$151:N$167,$E1083))</f>
        <v/>
      </c>
      <c r="O1083" s="37">
        <f>O$194*$D1083*INDEX(O$121:O$137,$E1083)*(1-INDEX(O$151:O$167,$E1083))</f>
        <v/>
      </c>
      <c r="P1083" s="37">
        <f>P$194*$D1083*INDEX(P$121:P$137,$E1083)*(1-INDEX(P$151:P$167,$E1083))</f>
        <v/>
      </c>
      <c r="Q1083" s="37">
        <f>Q$194*$D1083*INDEX(Q$121:Q$137,$E1083)*(1-INDEX(Q$151:Q$167,$E1083))</f>
        <v/>
      </c>
      <c r="R1083" s="37">
        <f>R$194*$D1083*INDEX(R$121:R$137,$E1083)*(1-INDEX(R$151:R$167,$E1083))</f>
        <v/>
      </c>
      <c r="S1083" s="37">
        <f>S$194*$D1083*INDEX(S$121:S$137,$E1083)*(1-INDEX(S$151:S$167,$E1083))</f>
        <v/>
      </c>
      <c r="T1083" s="37">
        <f>T$194*$D1083*INDEX(T$121:T$137,$E1083)*(1-INDEX(T$151:T$167,$E1083))</f>
        <v/>
      </c>
      <c r="U1083" s="37">
        <f>U$194*$D1083*INDEX(U$121:U$137,$E1083)*(1-INDEX(U$151:U$167,$E1083))</f>
        <v/>
      </c>
      <c r="V1083" s="37">
        <f>V$194*$D1083*INDEX(V$121:V$137,$E1083)*(1-INDEX(V$151:V$167,$E1083))</f>
        <v/>
      </c>
      <c r="W1083" s="37">
        <f>W$194*$D1083*INDEX(W$121:W$137,$E1083)*(1-INDEX(W$151:W$167,$E1083))</f>
        <v/>
      </c>
      <c r="X1083" s="37">
        <f>X$194*$D1083*INDEX(X$121:X$137,$E1083)*(1-INDEX(X$151:X$167,$E1083))</f>
        <v/>
      </c>
      <c r="Y1083" s="37">
        <f>Y$194*$D1083*INDEX(Y$121:Y$137,$E1083)*(1-INDEX(Y$151:Y$167,$E1083))</f>
        <v/>
      </c>
      <c r="Z1083" s="37">
        <f>Z$194*$D1083*INDEX(Z$121:Z$137,$E1083)*(1-INDEX(Z$151:Z$167,$E1083))</f>
        <v/>
      </c>
      <c r="AA1083" s="37">
        <f>AA$194*$D1083*INDEX(AA$121:AA$137,$E1083)*(1-INDEX(AA$151:AA$167,$E1083))</f>
        <v/>
      </c>
      <c r="AB1083" s="37">
        <f>AB$194*$D1083*INDEX(AB$121:AB$137,$E1083)*(1-INDEX(AB$151:AB$167,$E1083))</f>
        <v/>
      </c>
      <c r="AC1083" s="37">
        <f>AC$194*$D1083*INDEX(AC$121:AC$137,$E1083)*(1-INDEX(AC$151:AC$167,$E1083))</f>
        <v/>
      </c>
      <c r="AD1083" s="40">
        <f>ETSCOST(AD$194,$D1083,INDEX(AD$121:AD$137,$E1083),INDEX(AD$151:AD$167,$E1083))</f>
        <v/>
      </c>
      <c r="AF1083" s="11">
        <f>LOWER(Settings!$C$4)&amp;".mit."&amp;$A1083&amp;IF($C1083="","","."&amp;$C1083&amp;"."&amp;$B1083)&amp;IF(INDEX(Variables!$D$5:$D$105,MATCH($A1083,Variables!$A$5:$A$105,0))="","","."&amp;INDEX(Variables!$D$5:$D$105,MATCH($A1083,Variables!$A$5:$A$105,0)))&amp;"."&amp;AF$5</f>
        <v/>
      </c>
      <c r="AG1083" s="38">
        <f>AG$194*$D1083*INDEX(AG$121:AG$137,$E1083)*(1-INDEX(AG$151:AG$167,$E1083))</f>
        <v/>
      </c>
      <c r="AH1083" s="37">
        <f>AH$194*$D1083*INDEX(AH$121:AH$137,$E1083)*(1-INDEX(AH$151:AH$167,$E1083))</f>
        <v/>
      </c>
      <c r="AI1083" s="37">
        <f>AI$194*$D1083*INDEX(AI$121:AI$137,$E1083)*(1-INDEX(AI$151:AI$167,$E1083))</f>
        <v/>
      </c>
      <c r="AJ1083" s="37">
        <f>AJ$194*$D1083*INDEX(AJ$121:AJ$137,$E1083)*(1-INDEX(AJ$151:AJ$167,$E1083))</f>
        <v/>
      </c>
      <c r="AK1083" s="37">
        <f>AK$194*$D1083*INDEX(AK$121:AK$137,$E1083)*(1-INDEX(AK$151:AK$167,$E1083))</f>
        <v/>
      </c>
      <c r="AL1083" s="37">
        <f>AL$194*$D1083*INDEX(AL$121:AL$137,$E1083)*(1-INDEX(AL$151:AL$167,$E1083))</f>
        <v/>
      </c>
      <c r="AM1083" s="37">
        <f>AM$194*$D1083*INDEX(AM$121:AM$137,$E1083)*(1-INDEX(AM$151:AM$167,$E1083))</f>
        <v/>
      </c>
      <c r="AN1083" s="37">
        <f>AN$194*$D1083*INDEX(AN$121:AN$137,$E1083)*(1-INDEX(AN$151:AN$167,$E1083))</f>
        <v/>
      </c>
      <c r="AO1083" s="37">
        <f>AO$194*$D1083*INDEX(AO$121:AO$137,$E1083)*(1-INDEX(AO$151:AO$167,$E1083))</f>
        <v/>
      </c>
      <c r="AP1083" s="37">
        <f>AP$194*$D1083*INDEX(AP$121:AP$137,$E1083)*(1-INDEX(AP$151:AP$167,$E1083))</f>
        <v/>
      </c>
      <c r="AQ1083" s="37">
        <f>AQ$194*$D1083*INDEX(AQ$121:AQ$137,$E1083)*(1-INDEX(AQ$151:AQ$167,$E1083))</f>
        <v/>
      </c>
      <c r="AR1083" s="37">
        <f>AR$194*$D1083*INDEX(AR$121:AR$137,$E1083)*(1-INDEX(AR$151:AR$167,$E1083))</f>
        <v/>
      </c>
      <c r="AS1083" s="37">
        <f>AS$194*$D1083*INDEX(AS$121:AS$137,$E1083)*(1-INDEX(AS$151:AS$167,$E1083))</f>
        <v/>
      </c>
      <c r="AT1083" s="37">
        <f>AT$194*$D1083*INDEX(AT$121:AT$137,$E1083)*(1-INDEX(AT$151:AT$167,$E1083))</f>
        <v/>
      </c>
      <c r="AU1083" s="37">
        <f>AU$194*$D1083*INDEX(AU$121:AU$137,$E1083)*(1-INDEX(AU$151:AU$167,$E1083))</f>
        <v/>
      </c>
      <c r="AV1083" s="37">
        <f>AV$194*$D1083*INDEX(AV$121:AV$137,$E1083)*(1-INDEX(AV$151:AV$167,$E1083))</f>
        <v/>
      </c>
      <c r="AW1083" s="37">
        <f>AW$194*$D1083*INDEX(AW$121:AW$137,$E1083)*(1-INDEX(AW$151:AW$167,$E1083))</f>
        <v/>
      </c>
      <c r="AX1083" s="37">
        <f>AX$194*$D1083*INDEX(AX$121:AX$137,$E1083)*(1-INDEX(AX$151:AX$167,$E1083))</f>
        <v/>
      </c>
      <c r="AY1083" s="40">
        <f>ETSCOST(AY$194,$D1083,INDEX(AY$121:AY$137,$E1083),INDEX(AY$151:AY$167,$E1083))</f>
        <v/>
      </c>
    </row>
    <row r="1084" hidden="1" outlineLevel="2">
      <c r="A1084" s="14" t="inlineStr">
        <is>
          <t>ets</t>
        </is>
      </c>
      <c r="B1084" s="14" t="inlineStr">
        <is>
          <t>ker</t>
        </is>
      </c>
      <c r="C1084" s="14" t="inlineStr">
        <is>
          <t>mch</t>
        </is>
      </c>
      <c r="D1084" s="37">
        <f>INDEX(Inputs!$T$5:$T$132,MATCH($B1084&amp;"|"&amp;$C1084,Inputs!$A$5:$A$132,0))</f>
        <v/>
      </c>
      <c r="E1084" s="37">
        <f>INDEX(Inputs!$K$5:$K$132,MATCH($B1084&amp;"|"&amp;$C1084,Inputs!$A$5:$A$132,0))</f>
        <v/>
      </c>
      <c r="F1084" s="36" t="n"/>
      <c r="G1084" s="36" t="n"/>
      <c r="H1084" s="14">
        <f>INDEX(Variables!$B$5:$B$105,MATCH($A1084,Variables!$A$5:$A$105,0))&amp;IF($C1084="",""," | "&amp;INDEX(Mapping!$B$5:$B$26,MATCH($C1084,Mapping!$A$5:$A$26,0))&amp;" | "&amp;INDEX(Mapping!$B$30:$B$41,MATCH($B1084,Mapping!$A$30:$A$41,0)))</f>
        <v/>
      </c>
      <c r="I1084" s="14">
        <f>INDEX(Variables!$C$5:$C$105,MATCH($A1084,Variables!$A$5:$A$105,0))</f>
        <v/>
      </c>
      <c r="J1084" s="14">
        <f>INDEX(Variables!$E$5:$E$105,MATCH($A1084,Variables!$A$5:$A$105,0))</f>
        <v/>
      </c>
      <c r="K1084" s="11">
        <f>LOWER(Settings!$C$4)&amp;".mit."&amp;$A1084&amp;IF($C1084="","","."&amp;$C1084&amp;"."&amp;$B1084)&amp;IF(INDEX(Variables!$D$5:$D$105,MATCH($A1084,Variables!$A$5:$A$105,0))="","","."&amp;INDEX(Variables!$D$5:$D$105,MATCH($A1084,Variables!$A$5:$A$105,0)))&amp;"."&amp;K$5</f>
        <v/>
      </c>
      <c r="L1084" s="38">
        <f>L$194*$D1084*INDEX(L$121:L$137,$E1084)*(1-INDEX(L$151:L$167,$E1084))</f>
        <v/>
      </c>
      <c r="M1084" s="37">
        <f>M$194*$D1084*INDEX(M$121:M$137,$E1084)*(1-INDEX(M$151:M$167,$E1084))</f>
        <v/>
      </c>
      <c r="N1084" s="37">
        <f>N$194*$D1084*INDEX(N$121:N$137,$E1084)*(1-INDEX(N$151:N$167,$E1084))</f>
        <v/>
      </c>
      <c r="O1084" s="37">
        <f>O$194*$D1084*INDEX(O$121:O$137,$E1084)*(1-INDEX(O$151:O$167,$E1084))</f>
        <v/>
      </c>
      <c r="P1084" s="37">
        <f>P$194*$D1084*INDEX(P$121:P$137,$E1084)*(1-INDEX(P$151:P$167,$E1084))</f>
        <v/>
      </c>
      <c r="Q1084" s="37">
        <f>Q$194*$D1084*INDEX(Q$121:Q$137,$E1084)*(1-INDEX(Q$151:Q$167,$E1084))</f>
        <v/>
      </c>
      <c r="R1084" s="37">
        <f>R$194*$D1084*INDEX(R$121:R$137,$E1084)*(1-INDEX(R$151:R$167,$E1084))</f>
        <v/>
      </c>
      <c r="S1084" s="37">
        <f>S$194*$D1084*INDEX(S$121:S$137,$E1084)*(1-INDEX(S$151:S$167,$E1084))</f>
        <v/>
      </c>
      <c r="T1084" s="37">
        <f>T$194*$D1084*INDEX(T$121:T$137,$E1084)*(1-INDEX(T$151:T$167,$E1084))</f>
        <v/>
      </c>
      <c r="U1084" s="37">
        <f>U$194*$D1084*INDEX(U$121:U$137,$E1084)*(1-INDEX(U$151:U$167,$E1084))</f>
        <v/>
      </c>
      <c r="V1084" s="37">
        <f>V$194*$D1084*INDEX(V$121:V$137,$E1084)*(1-INDEX(V$151:V$167,$E1084))</f>
        <v/>
      </c>
      <c r="W1084" s="37">
        <f>W$194*$D1084*INDEX(W$121:W$137,$E1084)*(1-INDEX(W$151:W$167,$E1084))</f>
        <v/>
      </c>
      <c r="X1084" s="37">
        <f>X$194*$D1084*INDEX(X$121:X$137,$E1084)*(1-INDEX(X$151:X$167,$E1084))</f>
        <v/>
      </c>
      <c r="Y1084" s="37">
        <f>Y$194*$D1084*INDEX(Y$121:Y$137,$E1084)*(1-INDEX(Y$151:Y$167,$E1084))</f>
        <v/>
      </c>
      <c r="Z1084" s="37">
        <f>Z$194*$D1084*INDEX(Z$121:Z$137,$E1084)*(1-INDEX(Z$151:Z$167,$E1084))</f>
        <v/>
      </c>
      <c r="AA1084" s="37">
        <f>AA$194*$D1084*INDEX(AA$121:AA$137,$E1084)*(1-INDEX(AA$151:AA$167,$E1084))</f>
        <v/>
      </c>
      <c r="AB1084" s="37">
        <f>AB$194*$D1084*INDEX(AB$121:AB$137,$E1084)*(1-INDEX(AB$151:AB$167,$E1084))</f>
        <v/>
      </c>
      <c r="AC1084" s="37">
        <f>AC$194*$D1084*INDEX(AC$121:AC$137,$E1084)*(1-INDEX(AC$151:AC$167,$E1084))</f>
        <v/>
      </c>
      <c r="AD1084" s="40">
        <f>ETSCOST(AD$194,$D1084,INDEX(AD$121:AD$137,$E1084),INDEX(AD$151:AD$167,$E1084))</f>
        <v/>
      </c>
      <c r="AF1084" s="11">
        <f>LOWER(Settings!$C$4)&amp;".mit."&amp;$A1084&amp;IF($C1084="","","."&amp;$C1084&amp;"."&amp;$B1084)&amp;IF(INDEX(Variables!$D$5:$D$105,MATCH($A1084,Variables!$A$5:$A$105,0))="","","."&amp;INDEX(Variables!$D$5:$D$105,MATCH($A1084,Variables!$A$5:$A$105,0)))&amp;"."&amp;AF$5</f>
        <v/>
      </c>
      <c r="AG1084" s="38">
        <f>AG$194*$D1084*INDEX(AG$121:AG$137,$E1084)*(1-INDEX(AG$151:AG$167,$E1084))</f>
        <v/>
      </c>
      <c r="AH1084" s="37">
        <f>AH$194*$D1084*INDEX(AH$121:AH$137,$E1084)*(1-INDEX(AH$151:AH$167,$E1084))</f>
        <v/>
      </c>
      <c r="AI1084" s="37">
        <f>AI$194*$D1084*INDEX(AI$121:AI$137,$E1084)*(1-INDEX(AI$151:AI$167,$E1084))</f>
        <v/>
      </c>
      <c r="AJ1084" s="37">
        <f>AJ$194*$D1084*INDEX(AJ$121:AJ$137,$E1084)*(1-INDEX(AJ$151:AJ$167,$E1084))</f>
        <v/>
      </c>
      <c r="AK1084" s="37">
        <f>AK$194*$D1084*INDEX(AK$121:AK$137,$E1084)*(1-INDEX(AK$151:AK$167,$E1084))</f>
        <v/>
      </c>
      <c r="AL1084" s="37">
        <f>AL$194*$D1084*INDEX(AL$121:AL$137,$E1084)*(1-INDEX(AL$151:AL$167,$E1084))</f>
        <v/>
      </c>
      <c r="AM1084" s="37">
        <f>AM$194*$D1084*INDEX(AM$121:AM$137,$E1084)*(1-INDEX(AM$151:AM$167,$E1084))</f>
        <v/>
      </c>
      <c r="AN1084" s="37">
        <f>AN$194*$D1084*INDEX(AN$121:AN$137,$E1084)*(1-INDEX(AN$151:AN$167,$E1084))</f>
        <v/>
      </c>
      <c r="AO1084" s="37">
        <f>AO$194*$D1084*INDEX(AO$121:AO$137,$E1084)*(1-INDEX(AO$151:AO$167,$E1084))</f>
        <v/>
      </c>
      <c r="AP1084" s="37">
        <f>AP$194*$D1084*INDEX(AP$121:AP$137,$E1084)*(1-INDEX(AP$151:AP$167,$E1084))</f>
        <v/>
      </c>
      <c r="AQ1084" s="37">
        <f>AQ$194*$D1084*INDEX(AQ$121:AQ$137,$E1084)*(1-INDEX(AQ$151:AQ$167,$E1084))</f>
        <v/>
      </c>
      <c r="AR1084" s="37">
        <f>AR$194*$D1084*INDEX(AR$121:AR$137,$E1084)*(1-INDEX(AR$151:AR$167,$E1084))</f>
        <v/>
      </c>
      <c r="AS1084" s="37">
        <f>AS$194*$D1084*INDEX(AS$121:AS$137,$E1084)*(1-INDEX(AS$151:AS$167,$E1084))</f>
        <v/>
      </c>
      <c r="AT1084" s="37">
        <f>AT$194*$D1084*INDEX(AT$121:AT$137,$E1084)*(1-INDEX(AT$151:AT$167,$E1084))</f>
        <v/>
      </c>
      <c r="AU1084" s="37">
        <f>AU$194*$D1084*INDEX(AU$121:AU$137,$E1084)*(1-INDEX(AU$151:AU$167,$E1084))</f>
        <v/>
      </c>
      <c r="AV1084" s="37">
        <f>AV$194*$D1084*INDEX(AV$121:AV$137,$E1084)*(1-INDEX(AV$151:AV$167,$E1084))</f>
        <v/>
      </c>
      <c r="AW1084" s="37">
        <f>AW$194*$D1084*INDEX(AW$121:AW$137,$E1084)*(1-INDEX(AW$151:AW$167,$E1084))</f>
        <v/>
      </c>
      <c r="AX1084" s="37">
        <f>AX$194*$D1084*INDEX(AX$121:AX$137,$E1084)*(1-INDEX(AX$151:AX$167,$E1084))</f>
        <v/>
      </c>
      <c r="AY1084" s="40">
        <f>ETSCOST(AY$194,$D1084,INDEX(AY$121:AY$137,$E1084),INDEX(AY$151:AY$167,$E1084))</f>
        <v/>
      </c>
    </row>
    <row r="1085" hidden="1" outlineLevel="2">
      <c r="A1085" s="14" t="inlineStr">
        <is>
          <t>ets</t>
        </is>
      </c>
      <c r="B1085" s="14" t="inlineStr">
        <is>
          <t>oop</t>
        </is>
      </c>
      <c r="C1085" s="14" t="inlineStr">
        <is>
          <t>mch</t>
        </is>
      </c>
      <c r="D1085" s="37">
        <f>INDEX(Inputs!$T$5:$T$132,MATCH($B1085&amp;"|"&amp;$C1085,Inputs!$A$5:$A$132,0))</f>
        <v/>
      </c>
      <c r="E1085" s="37">
        <f>INDEX(Inputs!$K$5:$K$132,MATCH($B1085&amp;"|"&amp;$C1085,Inputs!$A$5:$A$132,0))</f>
        <v/>
      </c>
      <c r="F1085" s="36" t="n"/>
      <c r="G1085" s="36" t="n"/>
      <c r="H1085" s="14">
        <f>INDEX(Variables!$B$5:$B$105,MATCH($A1085,Variables!$A$5:$A$105,0))&amp;IF($C1085="",""," | "&amp;INDEX(Mapping!$B$5:$B$26,MATCH($C1085,Mapping!$A$5:$A$26,0))&amp;" | "&amp;INDEX(Mapping!$B$30:$B$41,MATCH($B1085,Mapping!$A$30:$A$41,0)))</f>
        <v/>
      </c>
      <c r="I1085" s="14">
        <f>INDEX(Variables!$C$5:$C$105,MATCH($A1085,Variables!$A$5:$A$105,0))</f>
        <v/>
      </c>
      <c r="J1085" s="14">
        <f>INDEX(Variables!$E$5:$E$105,MATCH($A1085,Variables!$A$5:$A$105,0))</f>
        <v/>
      </c>
      <c r="K1085" s="11">
        <f>LOWER(Settings!$C$4)&amp;".mit."&amp;$A1085&amp;IF($C1085="","","."&amp;$C1085&amp;"."&amp;$B1085)&amp;IF(INDEX(Variables!$D$5:$D$105,MATCH($A1085,Variables!$A$5:$A$105,0))="","","."&amp;INDEX(Variables!$D$5:$D$105,MATCH($A1085,Variables!$A$5:$A$105,0)))&amp;"."&amp;K$5</f>
        <v/>
      </c>
      <c r="L1085" s="38">
        <f>L$194*$D1085*INDEX(L$121:L$137,$E1085)*(1-INDEX(L$151:L$167,$E1085))</f>
        <v/>
      </c>
      <c r="M1085" s="37">
        <f>M$194*$D1085*INDEX(M$121:M$137,$E1085)*(1-INDEX(M$151:M$167,$E1085))</f>
        <v/>
      </c>
      <c r="N1085" s="37">
        <f>N$194*$D1085*INDEX(N$121:N$137,$E1085)*(1-INDEX(N$151:N$167,$E1085))</f>
        <v/>
      </c>
      <c r="O1085" s="37">
        <f>O$194*$D1085*INDEX(O$121:O$137,$E1085)*(1-INDEX(O$151:O$167,$E1085))</f>
        <v/>
      </c>
      <c r="P1085" s="37">
        <f>P$194*$D1085*INDEX(P$121:P$137,$E1085)*(1-INDEX(P$151:P$167,$E1085))</f>
        <v/>
      </c>
      <c r="Q1085" s="37">
        <f>Q$194*$D1085*INDEX(Q$121:Q$137,$E1085)*(1-INDEX(Q$151:Q$167,$E1085))</f>
        <v/>
      </c>
      <c r="R1085" s="37">
        <f>R$194*$D1085*INDEX(R$121:R$137,$E1085)*(1-INDEX(R$151:R$167,$E1085))</f>
        <v/>
      </c>
      <c r="S1085" s="37">
        <f>S$194*$D1085*INDEX(S$121:S$137,$E1085)*(1-INDEX(S$151:S$167,$E1085))</f>
        <v/>
      </c>
      <c r="T1085" s="37">
        <f>T$194*$D1085*INDEX(T$121:T$137,$E1085)*(1-INDEX(T$151:T$167,$E1085))</f>
        <v/>
      </c>
      <c r="U1085" s="37">
        <f>U$194*$D1085*INDEX(U$121:U$137,$E1085)*(1-INDEX(U$151:U$167,$E1085))</f>
        <v/>
      </c>
      <c r="V1085" s="37">
        <f>V$194*$D1085*INDEX(V$121:V$137,$E1085)*(1-INDEX(V$151:V$167,$E1085))</f>
        <v/>
      </c>
      <c r="W1085" s="37">
        <f>W$194*$D1085*INDEX(W$121:W$137,$E1085)*(1-INDEX(W$151:W$167,$E1085))</f>
        <v/>
      </c>
      <c r="X1085" s="37">
        <f>X$194*$D1085*INDEX(X$121:X$137,$E1085)*(1-INDEX(X$151:X$167,$E1085))</f>
        <v/>
      </c>
      <c r="Y1085" s="37">
        <f>Y$194*$D1085*INDEX(Y$121:Y$137,$E1085)*(1-INDEX(Y$151:Y$167,$E1085))</f>
        <v/>
      </c>
      <c r="Z1085" s="37">
        <f>Z$194*$D1085*INDEX(Z$121:Z$137,$E1085)*(1-INDEX(Z$151:Z$167,$E1085))</f>
        <v/>
      </c>
      <c r="AA1085" s="37">
        <f>AA$194*$D1085*INDEX(AA$121:AA$137,$E1085)*(1-INDEX(AA$151:AA$167,$E1085))</f>
        <v/>
      </c>
      <c r="AB1085" s="37">
        <f>AB$194*$D1085*INDEX(AB$121:AB$137,$E1085)*(1-INDEX(AB$151:AB$167,$E1085))</f>
        <v/>
      </c>
      <c r="AC1085" s="37">
        <f>AC$194*$D1085*INDEX(AC$121:AC$137,$E1085)*(1-INDEX(AC$151:AC$167,$E1085))</f>
        <v/>
      </c>
      <c r="AD1085" s="40">
        <f>ETSCOST(AD$194,$D1085,INDEX(AD$121:AD$137,$E1085),INDEX(AD$151:AD$167,$E1085))</f>
        <v/>
      </c>
      <c r="AF1085" s="11">
        <f>LOWER(Settings!$C$4)&amp;".mit."&amp;$A1085&amp;IF($C1085="","","."&amp;$C1085&amp;"."&amp;$B1085)&amp;IF(INDEX(Variables!$D$5:$D$105,MATCH($A1085,Variables!$A$5:$A$105,0))="","","."&amp;INDEX(Variables!$D$5:$D$105,MATCH($A1085,Variables!$A$5:$A$105,0)))&amp;"."&amp;AF$5</f>
        <v/>
      </c>
      <c r="AG1085" s="38">
        <f>AG$194*$D1085*INDEX(AG$121:AG$137,$E1085)*(1-INDEX(AG$151:AG$167,$E1085))</f>
        <v/>
      </c>
      <c r="AH1085" s="37">
        <f>AH$194*$D1085*INDEX(AH$121:AH$137,$E1085)*(1-INDEX(AH$151:AH$167,$E1085))</f>
        <v/>
      </c>
      <c r="AI1085" s="37">
        <f>AI$194*$D1085*INDEX(AI$121:AI$137,$E1085)*(1-INDEX(AI$151:AI$167,$E1085))</f>
        <v/>
      </c>
      <c r="AJ1085" s="37">
        <f>AJ$194*$D1085*INDEX(AJ$121:AJ$137,$E1085)*(1-INDEX(AJ$151:AJ$167,$E1085))</f>
        <v/>
      </c>
      <c r="AK1085" s="37">
        <f>AK$194*$D1085*INDEX(AK$121:AK$137,$E1085)*(1-INDEX(AK$151:AK$167,$E1085))</f>
        <v/>
      </c>
      <c r="AL1085" s="37">
        <f>AL$194*$D1085*INDEX(AL$121:AL$137,$E1085)*(1-INDEX(AL$151:AL$167,$E1085))</f>
        <v/>
      </c>
      <c r="AM1085" s="37">
        <f>AM$194*$D1085*INDEX(AM$121:AM$137,$E1085)*(1-INDEX(AM$151:AM$167,$E1085))</f>
        <v/>
      </c>
      <c r="AN1085" s="37">
        <f>AN$194*$D1085*INDEX(AN$121:AN$137,$E1085)*(1-INDEX(AN$151:AN$167,$E1085))</f>
        <v/>
      </c>
      <c r="AO1085" s="37">
        <f>AO$194*$D1085*INDEX(AO$121:AO$137,$E1085)*(1-INDEX(AO$151:AO$167,$E1085))</f>
        <v/>
      </c>
      <c r="AP1085" s="37">
        <f>AP$194*$D1085*INDEX(AP$121:AP$137,$E1085)*(1-INDEX(AP$151:AP$167,$E1085))</f>
        <v/>
      </c>
      <c r="AQ1085" s="37">
        <f>AQ$194*$D1085*INDEX(AQ$121:AQ$137,$E1085)*(1-INDEX(AQ$151:AQ$167,$E1085))</f>
        <v/>
      </c>
      <c r="AR1085" s="37">
        <f>AR$194*$D1085*INDEX(AR$121:AR$137,$E1085)*(1-INDEX(AR$151:AR$167,$E1085))</f>
        <v/>
      </c>
      <c r="AS1085" s="37">
        <f>AS$194*$D1085*INDEX(AS$121:AS$137,$E1085)*(1-INDEX(AS$151:AS$167,$E1085))</f>
        <v/>
      </c>
      <c r="AT1085" s="37">
        <f>AT$194*$D1085*INDEX(AT$121:AT$137,$E1085)*(1-INDEX(AT$151:AT$167,$E1085))</f>
        <v/>
      </c>
      <c r="AU1085" s="37">
        <f>AU$194*$D1085*INDEX(AU$121:AU$137,$E1085)*(1-INDEX(AU$151:AU$167,$E1085))</f>
        <v/>
      </c>
      <c r="AV1085" s="37">
        <f>AV$194*$D1085*INDEX(AV$121:AV$137,$E1085)*(1-INDEX(AV$151:AV$167,$E1085))</f>
        <v/>
      </c>
      <c r="AW1085" s="37">
        <f>AW$194*$D1085*INDEX(AW$121:AW$137,$E1085)*(1-INDEX(AW$151:AW$167,$E1085))</f>
        <v/>
      </c>
      <c r="AX1085" s="37">
        <f>AX$194*$D1085*INDEX(AX$121:AX$137,$E1085)*(1-INDEX(AX$151:AX$167,$E1085))</f>
        <v/>
      </c>
      <c r="AY1085" s="40">
        <f>ETSCOST(AY$194,$D1085,INDEX(AY$121:AY$137,$E1085),INDEX(AY$151:AY$167,$E1085))</f>
        <v/>
      </c>
    </row>
    <row r="1086" hidden="1" outlineLevel="2">
      <c r="A1086" s="14" t="inlineStr">
        <is>
          <t>ets</t>
        </is>
      </c>
      <c r="B1086" s="14" t="inlineStr">
        <is>
          <t>bio</t>
        </is>
      </c>
      <c r="C1086" s="14" t="inlineStr">
        <is>
          <t>mch</t>
        </is>
      </c>
      <c r="D1086" s="37">
        <f>INDEX(Inputs!$T$5:$T$132,MATCH($B1086&amp;"|"&amp;$C1086,Inputs!$A$5:$A$132,0))</f>
        <v/>
      </c>
      <c r="E1086" s="37">
        <f>INDEX(Inputs!$K$5:$K$132,MATCH($B1086&amp;"|"&amp;$C1086,Inputs!$A$5:$A$132,0))</f>
        <v/>
      </c>
      <c r="F1086" s="36" t="n"/>
      <c r="G1086" s="36" t="n"/>
      <c r="H1086" s="14">
        <f>INDEX(Variables!$B$5:$B$105,MATCH($A1086,Variables!$A$5:$A$105,0))&amp;IF($C1086="",""," | "&amp;INDEX(Mapping!$B$5:$B$26,MATCH($C1086,Mapping!$A$5:$A$26,0))&amp;" | "&amp;INDEX(Mapping!$B$30:$B$41,MATCH($B1086,Mapping!$A$30:$A$41,0)))</f>
        <v/>
      </c>
      <c r="I1086" s="14">
        <f>INDEX(Variables!$C$5:$C$105,MATCH($A1086,Variables!$A$5:$A$105,0))</f>
        <v/>
      </c>
      <c r="J1086" s="14">
        <f>INDEX(Variables!$E$5:$E$105,MATCH($A1086,Variables!$A$5:$A$105,0))</f>
        <v/>
      </c>
      <c r="K1086" s="11">
        <f>LOWER(Settings!$C$4)&amp;".mit."&amp;$A1086&amp;IF($C1086="","","."&amp;$C1086&amp;"."&amp;$B1086)&amp;IF(INDEX(Variables!$D$5:$D$105,MATCH($A1086,Variables!$A$5:$A$105,0))="","","."&amp;INDEX(Variables!$D$5:$D$105,MATCH($A1086,Variables!$A$5:$A$105,0)))&amp;"."&amp;K$5</f>
        <v/>
      </c>
      <c r="L1086" s="38">
        <f>L$194*$D1086*INDEX(L$121:L$137,$E1086)*(1-INDEX(L$151:L$167,$E1086))</f>
        <v/>
      </c>
      <c r="M1086" s="37">
        <f>M$194*$D1086*INDEX(M$121:M$137,$E1086)*(1-INDEX(M$151:M$167,$E1086))</f>
        <v/>
      </c>
      <c r="N1086" s="37">
        <f>N$194*$D1086*INDEX(N$121:N$137,$E1086)*(1-INDEX(N$151:N$167,$E1086))</f>
        <v/>
      </c>
      <c r="O1086" s="37">
        <f>O$194*$D1086*INDEX(O$121:O$137,$E1086)*(1-INDEX(O$151:O$167,$E1086))</f>
        <v/>
      </c>
      <c r="P1086" s="37">
        <f>P$194*$D1086*INDEX(P$121:P$137,$E1086)*(1-INDEX(P$151:P$167,$E1086))</f>
        <v/>
      </c>
      <c r="Q1086" s="37">
        <f>Q$194*$D1086*INDEX(Q$121:Q$137,$E1086)*(1-INDEX(Q$151:Q$167,$E1086))</f>
        <v/>
      </c>
      <c r="R1086" s="37">
        <f>R$194*$D1086*INDEX(R$121:R$137,$E1086)*(1-INDEX(R$151:R$167,$E1086))</f>
        <v/>
      </c>
      <c r="S1086" s="37">
        <f>S$194*$D1086*INDEX(S$121:S$137,$E1086)*(1-INDEX(S$151:S$167,$E1086))</f>
        <v/>
      </c>
      <c r="T1086" s="37">
        <f>T$194*$D1086*INDEX(T$121:T$137,$E1086)*(1-INDEX(T$151:T$167,$E1086))</f>
        <v/>
      </c>
      <c r="U1086" s="37">
        <f>U$194*$D1086*INDEX(U$121:U$137,$E1086)*(1-INDEX(U$151:U$167,$E1086))</f>
        <v/>
      </c>
      <c r="V1086" s="37">
        <f>V$194*$D1086*INDEX(V$121:V$137,$E1086)*(1-INDEX(V$151:V$167,$E1086))</f>
        <v/>
      </c>
      <c r="W1086" s="37">
        <f>W$194*$D1086*INDEX(W$121:W$137,$E1086)*(1-INDEX(W$151:W$167,$E1086))</f>
        <v/>
      </c>
      <c r="X1086" s="37">
        <f>X$194*$D1086*INDEX(X$121:X$137,$E1086)*(1-INDEX(X$151:X$167,$E1086))</f>
        <v/>
      </c>
      <c r="Y1086" s="37">
        <f>Y$194*$D1086*INDEX(Y$121:Y$137,$E1086)*(1-INDEX(Y$151:Y$167,$E1086))</f>
        <v/>
      </c>
      <c r="Z1086" s="37">
        <f>Z$194*$D1086*INDEX(Z$121:Z$137,$E1086)*(1-INDEX(Z$151:Z$167,$E1086))</f>
        <v/>
      </c>
      <c r="AA1086" s="37">
        <f>AA$194*$D1086*INDEX(AA$121:AA$137,$E1086)*(1-INDEX(AA$151:AA$167,$E1086))</f>
        <v/>
      </c>
      <c r="AB1086" s="37">
        <f>AB$194*$D1086*INDEX(AB$121:AB$137,$E1086)*(1-INDEX(AB$151:AB$167,$E1086))</f>
        <v/>
      </c>
      <c r="AC1086" s="37">
        <f>AC$194*$D1086*INDEX(AC$121:AC$137,$E1086)*(1-INDEX(AC$151:AC$167,$E1086))</f>
        <v/>
      </c>
      <c r="AD1086" s="40">
        <f>ETSCOST(AD$194,$D1086,INDEX(AD$121:AD$137,$E1086),INDEX(AD$151:AD$167,$E1086))</f>
        <v/>
      </c>
      <c r="AF1086" s="11">
        <f>LOWER(Settings!$C$4)&amp;".mit."&amp;$A1086&amp;IF($C1086="","","."&amp;$C1086&amp;"."&amp;$B1086)&amp;IF(INDEX(Variables!$D$5:$D$105,MATCH($A1086,Variables!$A$5:$A$105,0))="","","."&amp;INDEX(Variables!$D$5:$D$105,MATCH($A1086,Variables!$A$5:$A$105,0)))&amp;"."&amp;AF$5</f>
        <v/>
      </c>
      <c r="AG1086" s="38">
        <f>AG$194*$D1086*INDEX(AG$121:AG$137,$E1086)*(1-INDEX(AG$151:AG$167,$E1086))</f>
        <v/>
      </c>
      <c r="AH1086" s="37">
        <f>AH$194*$D1086*INDEX(AH$121:AH$137,$E1086)*(1-INDEX(AH$151:AH$167,$E1086))</f>
        <v/>
      </c>
      <c r="AI1086" s="37">
        <f>AI$194*$D1086*INDEX(AI$121:AI$137,$E1086)*(1-INDEX(AI$151:AI$167,$E1086))</f>
        <v/>
      </c>
      <c r="AJ1086" s="37">
        <f>AJ$194*$D1086*INDEX(AJ$121:AJ$137,$E1086)*(1-INDEX(AJ$151:AJ$167,$E1086))</f>
        <v/>
      </c>
      <c r="AK1086" s="37">
        <f>AK$194*$D1086*INDEX(AK$121:AK$137,$E1086)*(1-INDEX(AK$151:AK$167,$E1086))</f>
        <v/>
      </c>
      <c r="AL1086" s="37">
        <f>AL$194*$D1086*INDEX(AL$121:AL$137,$E1086)*(1-INDEX(AL$151:AL$167,$E1086))</f>
        <v/>
      </c>
      <c r="AM1086" s="37">
        <f>AM$194*$D1086*INDEX(AM$121:AM$137,$E1086)*(1-INDEX(AM$151:AM$167,$E1086))</f>
        <v/>
      </c>
      <c r="AN1086" s="37">
        <f>AN$194*$D1086*INDEX(AN$121:AN$137,$E1086)*(1-INDEX(AN$151:AN$167,$E1086))</f>
        <v/>
      </c>
      <c r="AO1086" s="37">
        <f>AO$194*$D1086*INDEX(AO$121:AO$137,$E1086)*(1-INDEX(AO$151:AO$167,$E1086))</f>
        <v/>
      </c>
      <c r="AP1086" s="37">
        <f>AP$194*$D1086*INDEX(AP$121:AP$137,$E1086)*(1-INDEX(AP$151:AP$167,$E1086))</f>
        <v/>
      </c>
      <c r="AQ1086" s="37">
        <f>AQ$194*$D1086*INDEX(AQ$121:AQ$137,$E1086)*(1-INDEX(AQ$151:AQ$167,$E1086))</f>
        <v/>
      </c>
      <c r="AR1086" s="37">
        <f>AR$194*$D1086*INDEX(AR$121:AR$137,$E1086)*(1-INDEX(AR$151:AR$167,$E1086))</f>
        <v/>
      </c>
      <c r="AS1086" s="37">
        <f>AS$194*$D1086*INDEX(AS$121:AS$137,$E1086)*(1-INDEX(AS$151:AS$167,$E1086))</f>
        <v/>
      </c>
      <c r="AT1086" s="37">
        <f>AT$194*$D1086*INDEX(AT$121:AT$137,$E1086)*(1-INDEX(AT$151:AT$167,$E1086))</f>
        <v/>
      </c>
      <c r="AU1086" s="37">
        <f>AU$194*$D1086*INDEX(AU$121:AU$137,$E1086)*(1-INDEX(AU$151:AU$167,$E1086))</f>
        <v/>
      </c>
      <c r="AV1086" s="37">
        <f>AV$194*$D1086*INDEX(AV$121:AV$137,$E1086)*(1-INDEX(AV$151:AV$167,$E1086))</f>
        <v/>
      </c>
      <c r="AW1086" s="37">
        <f>AW$194*$D1086*INDEX(AW$121:AW$137,$E1086)*(1-INDEX(AW$151:AW$167,$E1086))</f>
        <v/>
      </c>
      <c r="AX1086" s="37">
        <f>AX$194*$D1086*INDEX(AX$121:AX$137,$E1086)*(1-INDEX(AX$151:AX$167,$E1086))</f>
        <v/>
      </c>
      <c r="AY1086" s="40">
        <f>ETSCOST(AY$194,$D1086,INDEX(AY$121:AY$137,$E1086),INDEX(AY$151:AY$167,$E1086))</f>
        <v/>
      </c>
    </row>
    <row r="1087" hidden="1" outlineLevel="2"/>
    <row r="1088" hidden="1" outlineLevel="2">
      <c r="A1088" s="14" t="inlineStr">
        <is>
          <t>ntx</t>
        </is>
      </c>
      <c r="B1088" s="14" t="inlineStr">
        <is>
          <t>coa</t>
        </is>
      </c>
      <c r="C1088" s="14" t="inlineStr">
        <is>
          <t>mch</t>
        </is>
      </c>
      <c r="D1088" s="37">
        <f>INDEX(Inputs!$L$5:$L$132,MATCH($B1088&amp;"|"&amp;$C1088,Inputs!$A$5:$A$132,0))</f>
        <v/>
      </c>
      <c r="E1088" s="37">
        <f>INDEX(Inputs!$I$5:$I$132,MATCH($B1088&amp;"|"&amp;$C1088,Inputs!$A$5:$A$132,0))</f>
        <v/>
      </c>
      <c r="F1088" s="36" t="n"/>
      <c r="G1088" s="36" t="n"/>
      <c r="H1088" s="14">
        <f>INDEX(Variables!$B$5:$B$105,MATCH($A1088,Variables!$A$5:$A$105,0))&amp;IF($C1088="",""," | "&amp;INDEX(Mapping!$B$5:$B$26,MATCH($C1088,Mapping!$A$5:$A$26,0))&amp;" | "&amp;INDEX(Mapping!$B$30:$B$41,MATCH($B1088,Mapping!$A$30:$A$41,0)))</f>
        <v/>
      </c>
      <c r="I1088" s="14">
        <f>INDEX(Variables!$C$5:$C$105,MATCH($A1088,Variables!$A$5:$A$105,0))</f>
        <v/>
      </c>
      <c r="J1088" s="14">
        <f>INDEX(Variables!$E$5:$E$105,MATCH($A1088,Variables!$A$5:$A$105,0))</f>
        <v/>
      </c>
      <c r="K1088" s="11">
        <f>LOWER(Settings!$C$4)&amp;".mit."&amp;$A1088&amp;IF($C1088="","","."&amp;$C1088&amp;"."&amp;$B1088)&amp;IF(INDEX(Variables!$D$5:$D$105,MATCH($A1088,Variables!$A$5:$A$105,0))="","","."&amp;INDEX(Variables!$D$5:$D$105,MATCH($A1088,Variables!$A$5:$A$105,0)))&amp;"."&amp;K$5</f>
        <v/>
      </c>
      <c r="L1088" s="38">
        <f>INDEX(L$78:L$91,$D1088)/$E1088</f>
        <v/>
      </c>
      <c r="M1088" s="37">
        <f>INDEX(M$78:M$91,$D1088)/$E1088</f>
        <v/>
      </c>
      <c r="N1088" s="37">
        <f>INDEX(N$78:N$91,$D1088)/$E1088</f>
        <v/>
      </c>
      <c r="O1088" s="37">
        <f>INDEX(O$78:O$91,$D1088)/$E1088</f>
        <v/>
      </c>
      <c r="P1088" s="37">
        <f>INDEX(P$78:P$91,$D1088)/$E1088</f>
        <v/>
      </c>
      <c r="Q1088" s="37">
        <f>INDEX(Q$78:Q$91,$D1088)/$E1088</f>
        <v/>
      </c>
      <c r="R1088" s="37">
        <f>INDEX(R$78:R$91,$D1088)/$E1088</f>
        <v/>
      </c>
      <c r="S1088" s="37">
        <f>INDEX(S$78:S$91,$D1088)/$E1088</f>
        <v/>
      </c>
      <c r="T1088" s="37">
        <f>INDEX(T$78:T$91,$D1088)/$E1088</f>
        <v/>
      </c>
      <c r="U1088" s="37">
        <f>INDEX(U$78:U$91,$D1088)/$E1088</f>
        <v/>
      </c>
      <c r="V1088" s="37">
        <f>INDEX(V$78:V$91,$D1088)/$E1088</f>
        <v/>
      </c>
      <c r="W1088" s="37">
        <f>INDEX(W$78:W$91,$D1088)/$E1088</f>
        <v/>
      </c>
      <c r="X1088" s="37">
        <f>INDEX(X$78:X$91,$D1088)/$E1088</f>
        <v/>
      </c>
      <c r="Y1088" s="37">
        <f>INDEX(Y$78:Y$91,$D1088)/$E1088</f>
        <v/>
      </c>
      <c r="Z1088" s="37">
        <f>INDEX(Z$78:Z$91,$D1088)/$E1088</f>
        <v/>
      </c>
      <c r="AA1088" s="37">
        <f>INDEX(AA$78:AA$91,$D1088)/$E1088</f>
        <v/>
      </c>
      <c r="AB1088" s="37">
        <f>INDEX(AB$78:AB$91,$D1088)/$E1088</f>
        <v/>
      </c>
      <c r="AC1088" s="37">
        <f>INDEX(AC$78:AC$91,$D1088)/$E1088</f>
        <v/>
      </c>
      <c r="AD1088" s="40">
        <f>NEWEXCISE(INDEX(AD$78:AD$91,$D1088),$E1088)</f>
        <v/>
      </c>
      <c r="AF1088" s="11">
        <f>LOWER(Settings!$C$4)&amp;".mit."&amp;$A1088&amp;IF($C1088="","","."&amp;$C1088&amp;"."&amp;$B1088)&amp;IF(INDEX(Variables!$D$5:$D$105,MATCH($A1088,Variables!$A$5:$A$105,0))="","","."&amp;INDEX(Variables!$D$5:$D$105,MATCH($A1088,Variables!$A$5:$A$105,0)))&amp;"."&amp;AF$5</f>
        <v/>
      </c>
      <c r="AG1088" s="38">
        <f>INDEX(AG$78:AG$91,$D1088)/$E1088</f>
        <v/>
      </c>
      <c r="AH1088" s="37">
        <f>INDEX(AH$78:AH$91,$D1088)/$E1088</f>
        <v/>
      </c>
      <c r="AI1088" s="37">
        <f>INDEX(AI$78:AI$91,$D1088)/$E1088</f>
        <v/>
      </c>
      <c r="AJ1088" s="37">
        <f>INDEX(AJ$78:AJ$91,$D1088)/$E1088</f>
        <v/>
      </c>
      <c r="AK1088" s="37">
        <f>INDEX(AK$78:AK$91,$D1088)/$E1088</f>
        <v/>
      </c>
      <c r="AL1088" s="37">
        <f>INDEX(AL$78:AL$91,$D1088)/$E1088</f>
        <v/>
      </c>
      <c r="AM1088" s="37">
        <f>INDEX(AM$78:AM$91,$D1088)/$E1088</f>
        <v/>
      </c>
      <c r="AN1088" s="37">
        <f>INDEX(AN$78:AN$91,$D1088)/$E1088</f>
        <v/>
      </c>
      <c r="AO1088" s="37">
        <f>INDEX(AO$78:AO$91,$D1088)/$E1088</f>
        <v/>
      </c>
      <c r="AP1088" s="37">
        <f>INDEX(AP$78:AP$91,$D1088)/$E1088</f>
        <v/>
      </c>
      <c r="AQ1088" s="37">
        <f>INDEX(AQ$78:AQ$91,$D1088)/$E1088</f>
        <v/>
      </c>
      <c r="AR1088" s="37">
        <f>INDEX(AR$78:AR$91,$D1088)/$E1088</f>
        <v/>
      </c>
      <c r="AS1088" s="37">
        <f>INDEX(AS$78:AS$91,$D1088)/$E1088</f>
        <v/>
      </c>
      <c r="AT1088" s="37">
        <f>INDEX(AT$78:AT$91,$D1088)/$E1088</f>
        <v/>
      </c>
      <c r="AU1088" s="37">
        <f>INDEX(AU$78:AU$91,$D1088)/$E1088</f>
        <v/>
      </c>
      <c r="AV1088" s="37">
        <f>INDEX(AV$78:AV$91,$D1088)/$E1088</f>
        <v/>
      </c>
      <c r="AW1088" s="37">
        <f>INDEX(AW$78:AW$91,$D1088)/$E1088</f>
        <v/>
      </c>
      <c r="AX1088" s="37">
        <f>INDEX(AX$78:AX$91,$D1088)/$E1088</f>
        <v/>
      </c>
      <c r="AY1088" s="40">
        <f>NEWEXCISE(INDEX(AY$78:AY$91,$D1088),$E1088)</f>
        <v/>
      </c>
    </row>
    <row r="1089" hidden="1" outlineLevel="2">
      <c r="A1089" s="14" t="inlineStr">
        <is>
          <t>ntx</t>
        </is>
      </c>
      <c r="B1089" s="14" t="inlineStr">
        <is>
          <t>nga</t>
        </is>
      </c>
      <c r="C1089" s="14" t="inlineStr">
        <is>
          <t>mch</t>
        </is>
      </c>
      <c r="D1089" s="37">
        <f>INDEX(Inputs!$L$5:$L$132,MATCH($B1089&amp;"|"&amp;$C1089,Inputs!$A$5:$A$132,0))</f>
        <v/>
      </c>
      <c r="E1089" s="37">
        <f>INDEX(Inputs!$I$5:$I$132,MATCH($B1089&amp;"|"&amp;$C1089,Inputs!$A$5:$A$132,0))</f>
        <v/>
      </c>
      <c r="F1089" s="36" t="n"/>
      <c r="G1089" s="36" t="n"/>
      <c r="H1089" s="14">
        <f>INDEX(Variables!$B$5:$B$105,MATCH($A1089,Variables!$A$5:$A$105,0))&amp;IF($C1089="",""," | "&amp;INDEX(Mapping!$B$5:$B$26,MATCH($C1089,Mapping!$A$5:$A$26,0))&amp;" | "&amp;INDEX(Mapping!$B$30:$B$41,MATCH($B1089,Mapping!$A$30:$A$41,0)))</f>
        <v/>
      </c>
      <c r="I1089" s="14">
        <f>INDEX(Variables!$C$5:$C$105,MATCH($A1089,Variables!$A$5:$A$105,0))</f>
        <v/>
      </c>
      <c r="J1089" s="14">
        <f>INDEX(Variables!$E$5:$E$105,MATCH($A1089,Variables!$A$5:$A$105,0))</f>
        <v/>
      </c>
      <c r="K1089" s="11">
        <f>LOWER(Settings!$C$4)&amp;".mit."&amp;$A1089&amp;IF($C1089="","","."&amp;$C1089&amp;"."&amp;$B1089)&amp;IF(INDEX(Variables!$D$5:$D$105,MATCH($A1089,Variables!$A$5:$A$105,0))="","","."&amp;INDEX(Variables!$D$5:$D$105,MATCH($A1089,Variables!$A$5:$A$105,0)))&amp;"."&amp;K$5</f>
        <v/>
      </c>
      <c r="L1089" s="38">
        <f>INDEX(L$78:L$91,$D1089)/$E1089</f>
        <v/>
      </c>
      <c r="M1089" s="37">
        <f>INDEX(M$78:M$91,$D1089)/$E1089</f>
        <v/>
      </c>
      <c r="N1089" s="37">
        <f>INDEX(N$78:N$91,$D1089)/$E1089</f>
        <v/>
      </c>
      <c r="O1089" s="37">
        <f>INDEX(O$78:O$91,$D1089)/$E1089</f>
        <v/>
      </c>
      <c r="P1089" s="37">
        <f>INDEX(P$78:P$91,$D1089)/$E1089</f>
        <v/>
      </c>
      <c r="Q1089" s="37">
        <f>INDEX(Q$78:Q$91,$D1089)/$E1089</f>
        <v/>
      </c>
      <c r="R1089" s="37">
        <f>INDEX(R$78:R$91,$D1089)/$E1089</f>
        <v/>
      </c>
      <c r="S1089" s="37">
        <f>INDEX(S$78:S$91,$D1089)/$E1089</f>
        <v/>
      </c>
      <c r="T1089" s="37">
        <f>INDEX(T$78:T$91,$D1089)/$E1089</f>
        <v/>
      </c>
      <c r="U1089" s="37">
        <f>INDEX(U$78:U$91,$D1089)/$E1089</f>
        <v/>
      </c>
      <c r="V1089" s="37">
        <f>INDEX(V$78:V$91,$D1089)/$E1089</f>
        <v/>
      </c>
      <c r="W1089" s="37">
        <f>INDEX(W$78:W$91,$D1089)/$E1089</f>
        <v/>
      </c>
      <c r="X1089" s="37">
        <f>INDEX(X$78:X$91,$D1089)/$E1089</f>
        <v/>
      </c>
      <c r="Y1089" s="37">
        <f>INDEX(Y$78:Y$91,$D1089)/$E1089</f>
        <v/>
      </c>
      <c r="Z1089" s="37">
        <f>INDEX(Z$78:Z$91,$D1089)/$E1089</f>
        <v/>
      </c>
      <c r="AA1089" s="37">
        <f>INDEX(AA$78:AA$91,$D1089)/$E1089</f>
        <v/>
      </c>
      <c r="AB1089" s="37">
        <f>INDEX(AB$78:AB$91,$D1089)/$E1089</f>
        <v/>
      </c>
      <c r="AC1089" s="37">
        <f>INDEX(AC$78:AC$91,$D1089)/$E1089</f>
        <v/>
      </c>
      <c r="AD1089" s="40">
        <f>NEWEXCISE(INDEX(AD$78:AD$91,$D1089),$E1089)</f>
        <v/>
      </c>
      <c r="AF1089" s="11">
        <f>LOWER(Settings!$C$4)&amp;".mit."&amp;$A1089&amp;IF($C1089="","","."&amp;$C1089&amp;"."&amp;$B1089)&amp;IF(INDEX(Variables!$D$5:$D$105,MATCH($A1089,Variables!$A$5:$A$105,0))="","","."&amp;INDEX(Variables!$D$5:$D$105,MATCH($A1089,Variables!$A$5:$A$105,0)))&amp;"."&amp;AF$5</f>
        <v/>
      </c>
      <c r="AG1089" s="38">
        <f>INDEX(AG$78:AG$91,$D1089)/$E1089</f>
        <v/>
      </c>
      <c r="AH1089" s="37">
        <f>INDEX(AH$78:AH$91,$D1089)/$E1089</f>
        <v/>
      </c>
      <c r="AI1089" s="37">
        <f>INDEX(AI$78:AI$91,$D1089)/$E1089</f>
        <v/>
      </c>
      <c r="AJ1089" s="37">
        <f>INDEX(AJ$78:AJ$91,$D1089)/$E1089</f>
        <v/>
      </c>
      <c r="AK1089" s="37">
        <f>INDEX(AK$78:AK$91,$D1089)/$E1089</f>
        <v/>
      </c>
      <c r="AL1089" s="37">
        <f>INDEX(AL$78:AL$91,$D1089)/$E1089</f>
        <v/>
      </c>
      <c r="AM1089" s="37">
        <f>INDEX(AM$78:AM$91,$D1089)/$E1089</f>
        <v/>
      </c>
      <c r="AN1089" s="37">
        <f>INDEX(AN$78:AN$91,$D1089)/$E1089</f>
        <v/>
      </c>
      <c r="AO1089" s="37">
        <f>INDEX(AO$78:AO$91,$D1089)/$E1089</f>
        <v/>
      </c>
      <c r="AP1089" s="37">
        <f>INDEX(AP$78:AP$91,$D1089)/$E1089</f>
        <v/>
      </c>
      <c r="AQ1089" s="37">
        <f>INDEX(AQ$78:AQ$91,$D1089)/$E1089</f>
        <v/>
      </c>
      <c r="AR1089" s="37">
        <f>INDEX(AR$78:AR$91,$D1089)/$E1089</f>
        <v/>
      </c>
      <c r="AS1089" s="37">
        <f>INDEX(AS$78:AS$91,$D1089)/$E1089</f>
        <v/>
      </c>
      <c r="AT1089" s="37">
        <f>INDEX(AT$78:AT$91,$D1089)/$E1089</f>
        <v/>
      </c>
      <c r="AU1089" s="37">
        <f>INDEX(AU$78:AU$91,$D1089)/$E1089</f>
        <v/>
      </c>
      <c r="AV1089" s="37">
        <f>INDEX(AV$78:AV$91,$D1089)/$E1089</f>
        <v/>
      </c>
      <c r="AW1089" s="37">
        <f>INDEX(AW$78:AW$91,$D1089)/$E1089</f>
        <v/>
      </c>
      <c r="AX1089" s="37">
        <f>INDEX(AX$78:AX$91,$D1089)/$E1089</f>
        <v/>
      </c>
      <c r="AY1089" s="40">
        <f>NEWEXCISE(INDEX(AY$78:AY$91,$D1089),$E1089)</f>
        <v/>
      </c>
    </row>
    <row r="1090" hidden="1" outlineLevel="2">
      <c r="A1090" s="14" t="inlineStr">
        <is>
          <t>ntx</t>
        </is>
      </c>
      <c r="B1090" s="14" t="inlineStr">
        <is>
          <t>gso</t>
        </is>
      </c>
      <c r="C1090" s="14" t="inlineStr">
        <is>
          <t>mch</t>
        </is>
      </c>
      <c r="D1090" s="37">
        <f>INDEX(Inputs!$L$5:$L$132,MATCH($B1090&amp;"|"&amp;$C1090,Inputs!$A$5:$A$132,0))</f>
        <v/>
      </c>
      <c r="E1090" s="37">
        <f>INDEX(Inputs!$I$5:$I$132,MATCH($B1090&amp;"|"&amp;$C1090,Inputs!$A$5:$A$132,0))</f>
        <v/>
      </c>
      <c r="F1090" s="36" t="n"/>
      <c r="G1090" s="36" t="n"/>
      <c r="H1090" s="14">
        <f>INDEX(Variables!$B$5:$B$105,MATCH($A1090,Variables!$A$5:$A$105,0))&amp;IF($C1090="",""," | "&amp;INDEX(Mapping!$B$5:$B$26,MATCH($C1090,Mapping!$A$5:$A$26,0))&amp;" | "&amp;INDEX(Mapping!$B$30:$B$41,MATCH($B1090,Mapping!$A$30:$A$41,0)))</f>
        <v/>
      </c>
      <c r="I1090" s="14">
        <f>INDEX(Variables!$C$5:$C$105,MATCH($A1090,Variables!$A$5:$A$105,0))</f>
        <v/>
      </c>
      <c r="J1090" s="14">
        <f>INDEX(Variables!$E$5:$E$105,MATCH($A1090,Variables!$A$5:$A$105,0))</f>
        <v/>
      </c>
      <c r="K1090" s="11">
        <f>LOWER(Settings!$C$4)&amp;".mit."&amp;$A1090&amp;IF($C1090="","","."&amp;$C1090&amp;"."&amp;$B1090)&amp;IF(INDEX(Variables!$D$5:$D$105,MATCH($A1090,Variables!$A$5:$A$105,0))="","","."&amp;INDEX(Variables!$D$5:$D$105,MATCH($A1090,Variables!$A$5:$A$105,0)))&amp;"."&amp;K$5</f>
        <v/>
      </c>
      <c r="L1090" s="38">
        <f>INDEX(L$78:L$91,$D1090)/$E1090</f>
        <v/>
      </c>
      <c r="M1090" s="37">
        <f>INDEX(M$78:M$91,$D1090)/$E1090</f>
        <v/>
      </c>
      <c r="N1090" s="37">
        <f>INDEX(N$78:N$91,$D1090)/$E1090</f>
        <v/>
      </c>
      <c r="O1090" s="37">
        <f>INDEX(O$78:O$91,$D1090)/$E1090</f>
        <v/>
      </c>
      <c r="P1090" s="37">
        <f>INDEX(P$78:P$91,$D1090)/$E1090</f>
        <v/>
      </c>
      <c r="Q1090" s="37">
        <f>INDEX(Q$78:Q$91,$D1090)/$E1090</f>
        <v/>
      </c>
      <c r="R1090" s="37">
        <f>INDEX(R$78:R$91,$D1090)/$E1090</f>
        <v/>
      </c>
      <c r="S1090" s="37">
        <f>INDEX(S$78:S$91,$D1090)/$E1090</f>
        <v/>
      </c>
      <c r="T1090" s="37">
        <f>INDEX(T$78:T$91,$D1090)/$E1090</f>
        <v/>
      </c>
      <c r="U1090" s="37">
        <f>INDEX(U$78:U$91,$D1090)/$E1090</f>
        <v/>
      </c>
      <c r="V1090" s="37">
        <f>INDEX(V$78:V$91,$D1090)/$E1090</f>
        <v/>
      </c>
      <c r="W1090" s="37">
        <f>INDEX(W$78:W$91,$D1090)/$E1090</f>
        <v/>
      </c>
      <c r="X1090" s="37">
        <f>INDEX(X$78:X$91,$D1090)/$E1090</f>
        <v/>
      </c>
      <c r="Y1090" s="37">
        <f>INDEX(Y$78:Y$91,$D1090)/$E1090</f>
        <v/>
      </c>
      <c r="Z1090" s="37">
        <f>INDEX(Z$78:Z$91,$D1090)/$E1090</f>
        <v/>
      </c>
      <c r="AA1090" s="37">
        <f>INDEX(AA$78:AA$91,$D1090)/$E1090</f>
        <v/>
      </c>
      <c r="AB1090" s="37">
        <f>INDEX(AB$78:AB$91,$D1090)/$E1090</f>
        <v/>
      </c>
      <c r="AC1090" s="37">
        <f>INDEX(AC$78:AC$91,$D1090)/$E1090</f>
        <v/>
      </c>
      <c r="AD1090" s="40">
        <f>NEWEXCISE(INDEX(AD$78:AD$91,$D1090),$E1090)</f>
        <v/>
      </c>
      <c r="AF1090" s="11">
        <f>LOWER(Settings!$C$4)&amp;".mit."&amp;$A1090&amp;IF($C1090="","","."&amp;$C1090&amp;"."&amp;$B1090)&amp;IF(INDEX(Variables!$D$5:$D$105,MATCH($A1090,Variables!$A$5:$A$105,0))="","","."&amp;INDEX(Variables!$D$5:$D$105,MATCH($A1090,Variables!$A$5:$A$105,0)))&amp;"."&amp;AF$5</f>
        <v/>
      </c>
      <c r="AG1090" s="38">
        <f>INDEX(AG$78:AG$91,$D1090)/$E1090</f>
        <v/>
      </c>
      <c r="AH1090" s="37">
        <f>INDEX(AH$78:AH$91,$D1090)/$E1090</f>
        <v/>
      </c>
      <c r="AI1090" s="37">
        <f>INDEX(AI$78:AI$91,$D1090)/$E1090</f>
        <v/>
      </c>
      <c r="AJ1090" s="37">
        <f>INDEX(AJ$78:AJ$91,$D1090)/$E1090</f>
        <v/>
      </c>
      <c r="AK1090" s="37">
        <f>INDEX(AK$78:AK$91,$D1090)/$E1090</f>
        <v/>
      </c>
      <c r="AL1090" s="37">
        <f>INDEX(AL$78:AL$91,$D1090)/$E1090</f>
        <v/>
      </c>
      <c r="AM1090" s="37">
        <f>INDEX(AM$78:AM$91,$D1090)/$E1090</f>
        <v/>
      </c>
      <c r="AN1090" s="37">
        <f>INDEX(AN$78:AN$91,$D1090)/$E1090</f>
        <v/>
      </c>
      <c r="AO1090" s="37">
        <f>INDEX(AO$78:AO$91,$D1090)/$E1090</f>
        <v/>
      </c>
      <c r="AP1090" s="37">
        <f>INDEX(AP$78:AP$91,$D1090)/$E1090</f>
        <v/>
      </c>
      <c r="AQ1090" s="37">
        <f>INDEX(AQ$78:AQ$91,$D1090)/$E1090</f>
        <v/>
      </c>
      <c r="AR1090" s="37">
        <f>INDEX(AR$78:AR$91,$D1090)/$E1090</f>
        <v/>
      </c>
      <c r="AS1090" s="37">
        <f>INDEX(AS$78:AS$91,$D1090)/$E1090</f>
        <v/>
      </c>
      <c r="AT1090" s="37">
        <f>INDEX(AT$78:AT$91,$D1090)/$E1090</f>
        <v/>
      </c>
      <c r="AU1090" s="37">
        <f>INDEX(AU$78:AU$91,$D1090)/$E1090</f>
        <v/>
      </c>
      <c r="AV1090" s="37">
        <f>INDEX(AV$78:AV$91,$D1090)/$E1090</f>
        <v/>
      </c>
      <c r="AW1090" s="37">
        <f>INDEX(AW$78:AW$91,$D1090)/$E1090</f>
        <v/>
      </c>
      <c r="AX1090" s="37">
        <f>INDEX(AX$78:AX$91,$D1090)/$E1090</f>
        <v/>
      </c>
      <c r="AY1090" s="40">
        <f>NEWEXCISE(INDEX(AY$78:AY$91,$D1090),$E1090)</f>
        <v/>
      </c>
    </row>
    <row r="1091" hidden="1" outlineLevel="2">
      <c r="A1091" s="14" t="inlineStr">
        <is>
          <t>ntx</t>
        </is>
      </c>
      <c r="B1091" s="14" t="inlineStr">
        <is>
          <t>die</t>
        </is>
      </c>
      <c r="C1091" s="14" t="inlineStr">
        <is>
          <t>mch</t>
        </is>
      </c>
      <c r="D1091" s="37">
        <f>INDEX(Inputs!$L$5:$L$132,MATCH($B1091&amp;"|"&amp;$C1091,Inputs!$A$5:$A$132,0))</f>
        <v/>
      </c>
      <c r="E1091" s="37">
        <f>INDEX(Inputs!$I$5:$I$132,MATCH($B1091&amp;"|"&amp;$C1091,Inputs!$A$5:$A$132,0))</f>
        <v/>
      </c>
      <c r="F1091" s="36" t="n"/>
      <c r="G1091" s="36" t="n"/>
      <c r="H1091" s="14">
        <f>INDEX(Variables!$B$5:$B$105,MATCH($A1091,Variables!$A$5:$A$105,0))&amp;IF($C1091="",""," | "&amp;INDEX(Mapping!$B$5:$B$26,MATCH($C1091,Mapping!$A$5:$A$26,0))&amp;" | "&amp;INDEX(Mapping!$B$30:$B$41,MATCH($B1091,Mapping!$A$30:$A$41,0)))</f>
        <v/>
      </c>
      <c r="I1091" s="14">
        <f>INDEX(Variables!$C$5:$C$105,MATCH($A1091,Variables!$A$5:$A$105,0))</f>
        <v/>
      </c>
      <c r="J1091" s="14">
        <f>INDEX(Variables!$E$5:$E$105,MATCH($A1091,Variables!$A$5:$A$105,0))</f>
        <v/>
      </c>
      <c r="K1091" s="11">
        <f>LOWER(Settings!$C$4)&amp;".mit."&amp;$A1091&amp;IF($C1091="","","."&amp;$C1091&amp;"."&amp;$B1091)&amp;IF(INDEX(Variables!$D$5:$D$105,MATCH($A1091,Variables!$A$5:$A$105,0))="","","."&amp;INDEX(Variables!$D$5:$D$105,MATCH($A1091,Variables!$A$5:$A$105,0)))&amp;"."&amp;K$5</f>
        <v/>
      </c>
      <c r="L1091" s="38">
        <f>INDEX(L$78:L$91,$D1091)/$E1091</f>
        <v/>
      </c>
      <c r="M1091" s="37">
        <f>INDEX(M$78:M$91,$D1091)/$E1091</f>
        <v/>
      </c>
      <c r="N1091" s="37">
        <f>INDEX(N$78:N$91,$D1091)/$E1091</f>
        <v/>
      </c>
      <c r="O1091" s="37">
        <f>INDEX(O$78:O$91,$D1091)/$E1091</f>
        <v/>
      </c>
      <c r="P1091" s="37">
        <f>INDEX(P$78:P$91,$D1091)/$E1091</f>
        <v/>
      </c>
      <c r="Q1091" s="37">
        <f>INDEX(Q$78:Q$91,$D1091)/$E1091</f>
        <v/>
      </c>
      <c r="R1091" s="37">
        <f>INDEX(R$78:R$91,$D1091)/$E1091</f>
        <v/>
      </c>
      <c r="S1091" s="37">
        <f>INDEX(S$78:S$91,$D1091)/$E1091</f>
        <v/>
      </c>
      <c r="T1091" s="37">
        <f>INDEX(T$78:T$91,$D1091)/$E1091</f>
        <v/>
      </c>
      <c r="U1091" s="37">
        <f>INDEX(U$78:U$91,$D1091)/$E1091</f>
        <v/>
      </c>
      <c r="V1091" s="37">
        <f>INDEX(V$78:V$91,$D1091)/$E1091</f>
        <v/>
      </c>
      <c r="W1091" s="37">
        <f>INDEX(W$78:W$91,$D1091)/$E1091</f>
        <v/>
      </c>
      <c r="X1091" s="37">
        <f>INDEX(X$78:X$91,$D1091)/$E1091</f>
        <v/>
      </c>
      <c r="Y1091" s="37">
        <f>INDEX(Y$78:Y$91,$D1091)/$E1091</f>
        <v/>
      </c>
      <c r="Z1091" s="37">
        <f>INDEX(Z$78:Z$91,$D1091)/$E1091</f>
        <v/>
      </c>
      <c r="AA1091" s="37">
        <f>INDEX(AA$78:AA$91,$D1091)/$E1091</f>
        <v/>
      </c>
      <c r="AB1091" s="37">
        <f>INDEX(AB$78:AB$91,$D1091)/$E1091</f>
        <v/>
      </c>
      <c r="AC1091" s="37">
        <f>INDEX(AC$78:AC$91,$D1091)/$E1091</f>
        <v/>
      </c>
      <c r="AD1091" s="40">
        <f>NEWEXCISE(INDEX(AD$78:AD$91,$D1091),$E1091)</f>
        <v/>
      </c>
      <c r="AF1091" s="11">
        <f>LOWER(Settings!$C$4)&amp;".mit."&amp;$A1091&amp;IF($C1091="","","."&amp;$C1091&amp;"."&amp;$B1091)&amp;IF(INDEX(Variables!$D$5:$D$105,MATCH($A1091,Variables!$A$5:$A$105,0))="","","."&amp;INDEX(Variables!$D$5:$D$105,MATCH($A1091,Variables!$A$5:$A$105,0)))&amp;"."&amp;AF$5</f>
        <v/>
      </c>
      <c r="AG1091" s="38">
        <f>INDEX(AG$78:AG$91,$D1091)/$E1091</f>
        <v/>
      </c>
      <c r="AH1091" s="37">
        <f>INDEX(AH$78:AH$91,$D1091)/$E1091</f>
        <v/>
      </c>
      <c r="AI1091" s="37">
        <f>INDEX(AI$78:AI$91,$D1091)/$E1091</f>
        <v/>
      </c>
      <c r="AJ1091" s="37">
        <f>INDEX(AJ$78:AJ$91,$D1091)/$E1091</f>
        <v/>
      </c>
      <c r="AK1091" s="37">
        <f>INDEX(AK$78:AK$91,$D1091)/$E1091</f>
        <v/>
      </c>
      <c r="AL1091" s="37">
        <f>INDEX(AL$78:AL$91,$D1091)/$E1091</f>
        <v/>
      </c>
      <c r="AM1091" s="37">
        <f>INDEX(AM$78:AM$91,$D1091)/$E1091</f>
        <v/>
      </c>
      <c r="AN1091" s="37">
        <f>INDEX(AN$78:AN$91,$D1091)/$E1091</f>
        <v/>
      </c>
      <c r="AO1091" s="37">
        <f>INDEX(AO$78:AO$91,$D1091)/$E1091</f>
        <v/>
      </c>
      <c r="AP1091" s="37">
        <f>INDEX(AP$78:AP$91,$D1091)/$E1091</f>
        <v/>
      </c>
      <c r="AQ1091" s="37">
        <f>INDEX(AQ$78:AQ$91,$D1091)/$E1091</f>
        <v/>
      </c>
      <c r="AR1091" s="37">
        <f>INDEX(AR$78:AR$91,$D1091)/$E1091</f>
        <v/>
      </c>
      <c r="AS1091" s="37">
        <f>INDEX(AS$78:AS$91,$D1091)/$E1091</f>
        <v/>
      </c>
      <c r="AT1091" s="37">
        <f>INDEX(AT$78:AT$91,$D1091)/$E1091</f>
        <v/>
      </c>
      <c r="AU1091" s="37">
        <f>INDEX(AU$78:AU$91,$D1091)/$E1091</f>
        <v/>
      </c>
      <c r="AV1091" s="37">
        <f>INDEX(AV$78:AV$91,$D1091)/$E1091</f>
        <v/>
      </c>
      <c r="AW1091" s="37">
        <f>INDEX(AW$78:AW$91,$D1091)/$E1091</f>
        <v/>
      </c>
      <c r="AX1091" s="37">
        <f>INDEX(AX$78:AX$91,$D1091)/$E1091</f>
        <v/>
      </c>
      <c r="AY1091" s="40">
        <f>NEWEXCISE(INDEX(AY$78:AY$91,$D1091),$E1091)</f>
        <v/>
      </c>
    </row>
    <row r="1092" hidden="1" outlineLevel="2">
      <c r="A1092" s="14" t="inlineStr">
        <is>
          <t>ntx</t>
        </is>
      </c>
      <c r="B1092" s="14" t="inlineStr">
        <is>
          <t>lpg</t>
        </is>
      </c>
      <c r="C1092" s="14" t="inlineStr">
        <is>
          <t>mch</t>
        </is>
      </c>
      <c r="D1092" s="37">
        <f>INDEX(Inputs!$L$5:$L$132,MATCH($B1092&amp;"|"&amp;$C1092,Inputs!$A$5:$A$132,0))</f>
        <v/>
      </c>
      <c r="E1092" s="37">
        <f>INDEX(Inputs!$I$5:$I$132,MATCH($B1092&amp;"|"&amp;$C1092,Inputs!$A$5:$A$132,0))</f>
        <v/>
      </c>
      <c r="F1092" s="36" t="n"/>
      <c r="G1092" s="36" t="n"/>
      <c r="H1092" s="14">
        <f>INDEX(Variables!$B$5:$B$105,MATCH($A1092,Variables!$A$5:$A$105,0))&amp;IF($C1092="",""," | "&amp;INDEX(Mapping!$B$5:$B$26,MATCH($C1092,Mapping!$A$5:$A$26,0))&amp;" | "&amp;INDEX(Mapping!$B$30:$B$41,MATCH($B1092,Mapping!$A$30:$A$41,0)))</f>
        <v/>
      </c>
      <c r="I1092" s="14">
        <f>INDEX(Variables!$C$5:$C$105,MATCH($A1092,Variables!$A$5:$A$105,0))</f>
        <v/>
      </c>
      <c r="J1092" s="14">
        <f>INDEX(Variables!$E$5:$E$105,MATCH($A1092,Variables!$A$5:$A$105,0))</f>
        <v/>
      </c>
      <c r="K1092" s="11">
        <f>LOWER(Settings!$C$4)&amp;".mit."&amp;$A1092&amp;IF($C1092="","","."&amp;$C1092&amp;"."&amp;$B1092)&amp;IF(INDEX(Variables!$D$5:$D$105,MATCH($A1092,Variables!$A$5:$A$105,0))="","","."&amp;INDEX(Variables!$D$5:$D$105,MATCH($A1092,Variables!$A$5:$A$105,0)))&amp;"."&amp;K$5</f>
        <v/>
      </c>
      <c r="L1092" s="38">
        <f>INDEX(L$78:L$91,$D1092)/$E1092</f>
        <v/>
      </c>
      <c r="M1092" s="37">
        <f>INDEX(M$78:M$91,$D1092)/$E1092</f>
        <v/>
      </c>
      <c r="N1092" s="37">
        <f>INDEX(N$78:N$91,$D1092)/$E1092</f>
        <v/>
      </c>
      <c r="O1092" s="37">
        <f>INDEX(O$78:O$91,$D1092)/$E1092</f>
        <v/>
      </c>
      <c r="P1092" s="37">
        <f>INDEX(P$78:P$91,$D1092)/$E1092</f>
        <v/>
      </c>
      <c r="Q1092" s="37">
        <f>INDEX(Q$78:Q$91,$D1092)/$E1092</f>
        <v/>
      </c>
      <c r="R1092" s="37">
        <f>INDEX(R$78:R$91,$D1092)/$E1092</f>
        <v/>
      </c>
      <c r="S1092" s="37">
        <f>INDEX(S$78:S$91,$D1092)/$E1092</f>
        <v/>
      </c>
      <c r="T1092" s="37">
        <f>INDEX(T$78:T$91,$D1092)/$E1092</f>
        <v/>
      </c>
      <c r="U1092" s="37">
        <f>INDEX(U$78:U$91,$D1092)/$E1092</f>
        <v/>
      </c>
      <c r="V1092" s="37">
        <f>INDEX(V$78:V$91,$D1092)/$E1092</f>
        <v/>
      </c>
      <c r="W1092" s="37">
        <f>INDEX(W$78:W$91,$D1092)/$E1092</f>
        <v/>
      </c>
      <c r="X1092" s="37">
        <f>INDEX(X$78:X$91,$D1092)/$E1092</f>
        <v/>
      </c>
      <c r="Y1092" s="37">
        <f>INDEX(Y$78:Y$91,$D1092)/$E1092</f>
        <v/>
      </c>
      <c r="Z1092" s="37">
        <f>INDEX(Z$78:Z$91,$D1092)/$E1092</f>
        <v/>
      </c>
      <c r="AA1092" s="37">
        <f>INDEX(AA$78:AA$91,$D1092)/$E1092</f>
        <v/>
      </c>
      <c r="AB1092" s="37">
        <f>INDEX(AB$78:AB$91,$D1092)/$E1092</f>
        <v/>
      </c>
      <c r="AC1092" s="37">
        <f>INDEX(AC$78:AC$91,$D1092)/$E1092</f>
        <v/>
      </c>
      <c r="AD1092" s="40">
        <f>NEWEXCISE(INDEX(AD$78:AD$91,$D1092),$E1092)</f>
        <v/>
      </c>
      <c r="AF1092" s="11">
        <f>LOWER(Settings!$C$4)&amp;".mit."&amp;$A1092&amp;IF($C1092="","","."&amp;$C1092&amp;"."&amp;$B1092)&amp;IF(INDEX(Variables!$D$5:$D$105,MATCH($A1092,Variables!$A$5:$A$105,0))="","","."&amp;INDEX(Variables!$D$5:$D$105,MATCH($A1092,Variables!$A$5:$A$105,0)))&amp;"."&amp;AF$5</f>
        <v/>
      </c>
      <c r="AG1092" s="38">
        <f>INDEX(AG$78:AG$91,$D1092)/$E1092</f>
        <v/>
      </c>
      <c r="AH1092" s="37">
        <f>INDEX(AH$78:AH$91,$D1092)/$E1092</f>
        <v/>
      </c>
      <c r="AI1092" s="37">
        <f>INDEX(AI$78:AI$91,$D1092)/$E1092</f>
        <v/>
      </c>
      <c r="AJ1092" s="37">
        <f>INDEX(AJ$78:AJ$91,$D1092)/$E1092</f>
        <v/>
      </c>
      <c r="AK1092" s="37">
        <f>INDEX(AK$78:AK$91,$D1092)/$E1092</f>
        <v/>
      </c>
      <c r="AL1092" s="37">
        <f>INDEX(AL$78:AL$91,$D1092)/$E1092</f>
        <v/>
      </c>
      <c r="AM1092" s="37">
        <f>INDEX(AM$78:AM$91,$D1092)/$E1092</f>
        <v/>
      </c>
      <c r="AN1092" s="37">
        <f>INDEX(AN$78:AN$91,$D1092)/$E1092</f>
        <v/>
      </c>
      <c r="AO1092" s="37">
        <f>INDEX(AO$78:AO$91,$D1092)/$E1092</f>
        <v/>
      </c>
      <c r="AP1092" s="37">
        <f>INDEX(AP$78:AP$91,$D1092)/$E1092</f>
        <v/>
      </c>
      <c r="AQ1092" s="37">
        <f>INDEX(AQ$78:AQ$91,$D1092)/$E1092</f>
        <v/>
      </c>
      <c r="AR1092" s="37">
        <f>INDEX(AR$78:AR$91,$D1092)/$E1092</f>
        <v/>
      </c>
      <c r="AS1092" s="37">
        <f>INDEX(AS$78:AS$91,$D1092)/$E1092</f>
        <v/>
      </c>
      <c r="AT1092" s="37">
        <f>INDEX(AT$78:AT$91,$D1092)/$E1092</f>
        <v/>
      </c>
      <c r="AU1092" s="37">
        <f>INDEX(AU$78:AU$91,$D1092)/$E1092</f>
        <v/>
      </c>
      <c r="AV1092" s="37">
        <f>INDEX(AV$78:AV$91,$D1092)/$E1092</f>
        <v/>
      </c>
      <c r="AW1092" s="37">
        <f>INDEX(AW$78:AW$91,$D1092)/$E1092</f>
        <v/>
      </c>
      <c r="AX1092" s="37">
        <f>INDEX(AX$78:AX$91,$D1092)/$E1092</f>
        <v/>
      </c>
      <c r="AY1092" s="40">
        <f>NEWEXCISE(INDEX(AY$78:AY$91,$D1092),$E1092)</f>
        <v/>
      </c>
    </row>
    <row r="1093" hidden="1" outlineLevel="2">
      <c r="A1093" s="14" t="inlineStr">
        <is>
          <t>ntx</t>
        </is>
      </c>
      <c r="B1093" s="14" t="inlineStr">
        <is>
          <t>ker</t>
        </is>
      </c>
      <c r="C1093" s="14" t="inlineStr">
        <is>
          <t>mch</t>
        </is>
      </c>
      <c r="D1093" s="37">
        <f>INDEX(Inputs!$L$5:$L$132,MATCH($B1093&amp;"|"&amp;$C1093,Inputs!$A$5:$A$132,0))</f>
        <v/>
      </c>
      <c r="E1093" s="37">
        <f>INDEX(Inputs!$I$5:$I$132,MATCH($B1093&amp;"|"&amp;$C1093,Inputs!$A$5:$A$132,0))</f>
        <v/>
      </c>
      <c r="F1093" s="36" t="n"/>
      <c r="G1093" s="36" t="n"/>
      <c r="H1093" s="14">
        <f>INDEX(Variables!$B$5:$B$105,MATCH($A1093,Variables!$A$5:$A$105,0))&amp;IF($C1093="",""," | "&amp;INDEX(Mapping!$B$5:$B$26,MATCH($C1093,Mapping!$A$5:$A$26,0))&amp;" | "&amp;INDEX(Mapping!$B$30:$B$41,MATCH($B1093,Mapping!$A$30:$A$41,0)))</f>
        <v/>
      </c>
      <c r="I1093" s="14">
        <f>INDEX(Variables!$C$5:$C$105,MATCH($A1093,Variables!$A$5:$A$105,0))</f>
        <v/>
      </c>
      <c r="J1093" s="14">
        <f>INDEX(Variables!$E$5:$E$105,MATCH($A1093,Variables!$A$5:$A$105,0))</f>
        <v/>
      </c>
      <c r="K1093" s="11">
        <f>LOWER(Settings!$C$4)&amp;".mit."&amp;$A1093&amp;IF($C1093="","","."&amp;$C1093&amp;"."&amp;$B1093)&amp;IF(INDEX(Variables!$D$5:$D$105,MATCH($A1093,Variables!$A$5:$A$105,0))="","","."&amp;INDEX(Variables!$D$5:$D$105,MATCH($A1093,Variables!$A$5:$A$105,0)))&amp;"."&amp;K$5</f>
        <v/>
      </c>
      <c r="L1093" s="38">
        <f>INDEX(L$78:L$91,$D1093)/$E1093</f>
        <v/>
      </c>
      <c r="M1093" s="37">
        <f>INDEX(M$78:M$91,$D1093)/$E1093</f>
        <v/>
      </c>
      <c r="N1093" s="37">
        <f>INDEX(N$78:N$91,$D1093)/$E1093</f>
        <v/>
      </c>
      <c r="O1093" s="37">
        <f>INDEX(O$78:O$91,$D1093)/$E1093</f>
        <v/>
      </c>
      <c r="P1093" s="37">
        <f>INDEX(P$78:P$91,$D1093)/$E1093</f>
        <v/>
      </c>
      <c r="Q1093" s="37">
        <f>INDEX(Q$78:Q$91,$D1093)/$E1093</f>
        <v/>
      </c>
      <c r="R1093" s="37">
        <f>INDEX(R$78:R$91,$D1093)/$E1093</f>
        <v/>
      </c>
      <c r="S1093" s="37">
        <f>INDEX(S$78:S$91,$D1093)/$E1093</f>
        <v/>
      </c>
      <c r="T1093" s="37">
        <f>INDEX(T$78:T$91,$D1093)/$E1093</f>
        <v/>
      </c>
      <c r="U1093" s="37">
        <f>INDEX(U$78:U$91,$D1093)/$E1093</f>
        <v/>
      </c>
      <c r="V1093" s="37">
        <f>INDEX(V$78:V$91,$D1093)/$E1093</f>
        <v/>
      </c>
      <c r="W1093" s="37">
        <f>INDEX(W$78:W$91,$D1093)/$E1093</f>
        <v/>
      </c>
      <c r="X1093" s="37">
        <f>INDEX(X$78:X$91,$D1093)/$E1093</f>
        <v/>
      </c>
      <c r="Y1093" s="37">
        <f>INDEX(Y$78:Y$91,$D1093)/$E1093</f>
        <v/>
      </c>
      <c r="Z1093" s="37">
        <f>INDEX(Z$78:Z$91,$D1093)/$E1093</f>
        <v/>
      </c>
      <c r="AA1093" s="37">
        <f>INDEX(AA$78:AA$91,$D1093)/$E1093</f>
        <v/>
      </c>
      <c r="AB1093" s="37">
        <f>INDEX(AB$78:AB$91,$D1093)/$E1093</f>
        <v/>
      </c>
      <c r="AC1093" s="37">
        <f>INDEX(AC$78:AC$91,$D1093)/$E1093</f>
        <v/>
      </c>
      <c r="AD1093" s="40">
        <f>NEWEXCISE(INDEX(AD$78:AD$91,$D1093),$E1093)</f>
        <v/>
      </c>
      <c r="AF1093" s="11">
        <f>LOWER(Settings!$C$4)&amp;".mit."&amp;$A1093&amp;IF($C1093="","","."&amp;$C1093&amp;"."&amp;$B1093)&amp;IF(INDEX(Variables!$D$5:$D$105,MATCH($A1093,Variables!$A$5:$A$105,0))="","","."&amp;INDEX(Variables!$D$5:$D$105,MATCH($A1093,Variables!$A$5:$A$105,0)))&amp;"."&amp;AF$5</f>
        <v/>
      </c>
      <c r="AG1093" s="38">
        <f>INDEX(AG$78:AG$91,$D1093)/$E1093</f>
        <v/>
      </c>
      <c r="AH1093" s="37">
        <f>INDEX(AH$78:AH$91,$D1093)/$E1093</f>
        <v/>
      </c>
      <c r="AI1093" s="37">
        <f>INDEX(AI$78:AI$91,$D1093)/$E1093</f>
        <v/>
      </c>
      <c r="AJ1093" s="37">
        <f>INDEX(AJ$78:AJ$91,$D1093)/$E1093</f>
        <v/>
      </c>
      <c r="AK1093" s="37">
        <f>INDEX(AK$78:AK$91,$D1093)/$E1093</f>
        <v/>
      </c>
      <c r="AL1093" s="37">
        <f>INDEX(AL$78:AL$91,$D1093)/$E1093</f>
        <v/>
      </c>
      <c r="AM1093" s="37">
        <f>INDEX(AM$78:AM$91,$D1093)/$E1093</f>
        <v/>
      </c>
      <c r="AN1093" s="37">
        <f>INDEX(AN$78:AN$91,$D1093)/$E1093</f>
        <v/>
      </c>
      <c r="AO1093" s="37">
        <f>INDEX(AO$78:AO$91,$D1093)/$E1093</f>
        <v/>
      </c>
      <c r="AP1093" s="37">
        <f>INDEX(AP$78:AP$91,$D1093)/$E1093</f>
        <v/>
      </c>
      <c r="AQ1093" s="37">
        <f>INDEX(AQ$78:AQ$91,$D1093)/$E1093</f>
        <v/>
      </c>
      <c r="AR1093" s="37">
        <f>INDEX(AR$78:AR$91,$D1093)/$E1093</f>
        <v/>
      </c>
      <c r="AS1093" s="37">
        <f>INDEX(AS$78:AS$91,$D1093)/$E1093</f>
        <v/>
      </c>
      <c r="AT1093" s="37">
        <f>INDEX(AT$78:AT$91,$D1093)/$E1093</f>
        <v/>
      </c>
      <c r="AU1093" s="37">
        <f>INDEX(AU$78:AU$91,$D1093)/$E1093</f>
        <v/>
      </c>
      <c r="AV1093" s="37">
        <f>INDEX(AV$78:AV$91,$D1093)/$E1093</f>
        <v/>
      </c>
      <c r="AW1093" s="37">
        <f>INDEX(AW$78:AW$91,$D1093)/$E1093</f>
        <v/>
      </c>
      <c r="AX1093" s="37">
        <f>INDEX(AX$78:AX$91,$D1093)/$E1093</f>
        <v/>
      </c>
      <c r="AY1093" s="40">
        <f>NEWEXCISE(INDEX(AY$78:AY$91,$D1093),$E1093)</f>
        <v/>
      </c>
    </row>
    <row r="1094" hidden="1" outlineLevel="2">
      <c r="A1094" s="14" t="inlineStr">
        <is>
          <t>ntx</t>
        </is>
      </c>
      <c r="B1094" s="14" t="inlineStr">
        <is>
          <t>oop</t>
        </is>
      </c>
      <c r="C1094" s="14" t="inlineStr">
        <is>
          <t>mch</t>
        </is>
      </c>
      <c r="D1094" s="37">
        <f>INDEX(Inputs!$L$5:$L$132,MATCH($B1094&amp;"|"&amp;$C1094,Inputs!$A$5:$A$132,0))</f>
        <v/>
      </c>
      <c r="E1094" s="37">
        <f>INDEX(Inputs!$I$5:$I$132,MATCH($B1094&amp;"|"&amp;$C1094,Inputs!$A$5:$A$132,0))</f>
        <v/>
      </c>
      <c r="F1094" s="36" t="n"/>
      <c r="G1094" s="36" t="n"/>
      <c r="H1094" s="14">
        <f>INDEX(Variables!$B$5:$B$105,MATCH($A1094,Variables!$A$5:$A$105,0))&amp;IF($C1094="",""," | "&amp;INDEX(Mapping!$B$5:$B$26,MATCH($C1094,Mapping!$A$5:$A$26,0))&amp;" | "&amp;INDEX(Mapping!$B$30:$B$41,MATCH($B1094,Mapping!$A$30:$A$41,0)))</f>
        <v/>
      </c>
      <c r="I1094" s="14">
        <f>INDEX(Variables!$C$5:$C$105,MATCH($A1094,Variables!$A$5:$A$105,0))</f>
        <v/>
      </c>
      <c r="J1094" s="14">
        <f>INDEX(Variables!$E$5:$E$105,MATCH($A1094,Variables!$A$5:$A$105,0))</f>
        <v/>
      </c>
      <c r="K1094" s="11">
        <f>LOWER(Settings!$C$4)&amp;".mit."&amp;$A1094&amp;IF($C1094="","","."&amp;$C1094&amp;"."&amp;$B1094)&amp;IF(INDEX(Variables!$D$5:$D$105,MATCH($A1094,Variables!$A$5:$A$105,0))="","","."&amp;INDEX(Variables!$D$5:$D$105,MATCH($A1094,Variables!$A$5:$A$105,0)))&amp;"."&amp;K$5</f>
        <v/>
      </c>
      <c r="L1094" s="38">
        <f>INDEX(L$78:L$91,$D1094)/$E1094</f>
        <v/>
      </c>
      <c r="M1094" s="37">
        <f>INDEX(M$78:M$91,$D1094)/$E1094</f>
        <v/>
      </c>
      <c r="N1094" s="37">
        <f>INDEX(N$78:N$91,$D1094)/$E1094</f>
        <v/>
      </c>
      <c r="O1094" s="37">
        <f>INDEX(O$78:O$91,$D1094)/$E1094</f>
        <v/>
      </c>
      <c r="P1094" s="37">
        <f>INDEX(P$78:P$91,$D1094)/$E1094</f>
        <v/>
      </c>
      <c r="Q1094" s="37">
        <f>INDEX(Q$78:Q$91,$D1094)/$E1094</f>
        <v/>
      </c>
      <c r="R1094" s="37">
        <f>INDEX(R$78:R$91,$D1094)/$E1094</f>
        <v/>
      </c>
      <c r="S1094" s="37">
        <f>INDEX(S$78:S$91,$D1094)/$E1094</f>
        <v/>
      </c>
      <c r="T1094" s="37">
        <f>INDEX(T$78:T$91,$D1094)/$E1094</f>
        <v/>
      </c>
      <c r="U1094" s="37">
        <f>INDEX(U$78:U$91,$D1094)/$E1094</f>
        <v/>
      </c>
      <c r="V1094" s="37">
        <f>INDEX(V$78:V$91,$D1094)/$E1094</f>
        <v/>
      </c>
      <c r="W1094" s="37">
        <f>INDEX(W$78:W$91,$D1094)/$E1094</f>
        <v/>
      </c>
      <c r="X1094" s="37">
        <f>INDEX(X$78:X$91,$D1094)/$E1094</f>
        <v/>
      </c>
      <c r="Y1094" s="37">
        <f>INDEX(Y$78:Y$91,$D1094)/$E1094</f>
        <v/>
      </c>
      <c r="Z1094" s="37">
        <f>INDEX(Z$78:Z$91,$D1094)/$E1094</f>
        <v/>
      </c>
      <c r="AA1094" s="37">
        <f>INDEX(AA$78:AA$91,$D1094)/$E1094</f>
        <v/>
      </c>
      <c r="AB1094" s="37">
        <f>INDEX(AB$78:AB$91,$D1094)/$E1094</f>
        <v/>
      </c>
      <c r="AC1094" s="37">
        <f>INDEX(AC$78:AC$91,$D1094)/$E1094</f>
        <v/>
      </c>
      <c r="AD1094" s="40">
        <f>NEWEXCISE(INDEX(AD$78:AD$91,$D1094),$E1094)</f>
        <v/>
      </c>
      <c r="AF1094" s="11">
        <f>LOWER(Settings!$C$4)&amp;".mit."&amp;$A1094&amp;IF($C1094="","","."&amp;$C1094&amp;"."&amp;$B1094)&amp;IF(INDEX(Variables!$D$5:$D$105,MATCH($A1094,Variables!$A$5:$A$105,0))="","","."&amp;INDEX(Variables!$D$5:$D$105,MATCH($A1094,Variables!$A$5:$A$105,0)))&amp;"."&amp;AF$5</f>
        <v/>
      </c>
      <c r="AG1094" s="38">
        <f>INDEX(AG$78:AG$91,$D1094)/$E1094</f>
        <v/>
      </c>
      <c r="AH1094" s="37">
        <f>INDEX(AH$78:AH$91,$D1094)/$E1094</f>
        <v/>
      </c>
      <c r="AI1094" s="37">
        <f>INDEX(AI$78:AI$91,$D1094)/$E1094</f>
        <v/>
      </c>
      <c r="AJ1094" s="37">
        <f>INDEX(AJ$78:AJ$91,$D1094)/$E1094</f>
        <v/>
      </c>
      <c r="AK1094" s="37">
        <f>INDEX(AK$78:AK$91,$D1094)/$E1094</f>
        <v/>
      </c>
      <c r="AL1094" s="37">
        <f>INDEX(AL$78:AL$91,$D1094)/$E1094</f>
        <v/>
      </c>
      <c r="AM1094" s="37">
        <f>INDEX(AM$78:AM$91,$D1094)/$E1094</f>
        <v/>
      </c>
      <c r="AN1094" s="37">
        <f>INDEX(AN$78:AN$91,$D1094)/$E1094</f>
        <v/>
      </c>
      <c r="AO1094" s="37">
        <f>INDEX(AO$78:AO$91,$D1094)/$E1094</f>
        <v/>
      </c>
      <c r="AP1094" s="37">
        <f>INDEX(AP$78:AP$91,$D1094)/$E1094</f>
        <v/>
      </c>
      <c r="AQ1094" s="37">
        <f>INDEX(AQ$78:AQ$91,$D1094)/$E1094</f>
        <v/>
      </c>
      <c r="AR1094" s="37">
        <f>INDEX(AR$78:AR$91,$D1094)/$E1094</f>
        <v/>
      </c>
      <c r="AS1094" s="37">
        <f>INDEX(AS$78:AS$91,$D1094)/$E1094</f>
        <v/>
      </c>
      <c r="AT1094" s="37">
        <f>INDEX(AT$78:AT$91,$D1094)/$E1094</f>
        <v/>
      </c>
      <c r="AU1094" s="37">
        <f>INDEX(AU$78:AU$91,$D1094)/$E1094</f>
        <v/>
      </c>
      <c r="AV1094" s="37">
        <f>INDEX(AV$78:AV$91,$D1094)/$E1094</f>
        <v/>
      </c>
      <c r="AW1094" s="37">
        <f>INDEX(AW$78:AW$91,$D1094)/$E1094</f>
        <v/>
      </c>
      <c r="AX1094" s="37">
        <f>INDEX(AX$78:AX$91,$D1094)/$E1094</f>
        <v/>
      </c>
      <c r="AY1094" s="40">
        <f>NEWEXCISE(INDEX(AY$78:AY$91,$D1094),$E1094)</f>
        <v/>
      </c>
    </row>
    <row r="1095" hidden="1" outlineLevel="2">
      <c r="A1095" s="14" t="inlineStr">
        <is>
          <t>ntx</t>
        </is>
      </c>
      <c r="B1095" s="14" t="inlineStr">
        <is>
          <t>bio</t>
        </is>
      </c>
      <c r="C1095" s="14" t="inlineStr">
        <is>
          <t>mch</t>
        </is>
      </c>
      <c r="D1095" s="37">
        <f>INDEX(Inputs!$L$5:$L$132,MATCH($B1095&amp;"|"&amp;$C1095,Inputs!$A$5:$A$132,0))</f>
        <v/>
      </c>
      <c r="E1095" s="37">
        <f>INDEX(Inputs!$I$5:$I$132,MATCH($B1095&amp;"|"&amp;$C1095,Inputs!$A$5:$A$132,0))</f>
        <v/>
      </c>
      <c r="F1095" s="36" t="n"/>
      <c r="G1095" s="36" t="n"/>
      <c r="H1095" s="14">
        <f>INDEX(Variables!$B$5:$B$105,MATCH($A1095,Variables!$A$5:$A$105,0))&amp;IF($C1095="",""," | "&amp;INDEX(Mapping!$B$5:$B$26,MATCH($C1095,Mapping!$A$5:$A$26,0))&amp;" | "&amp;INDEX(Mapping!$B$30:$B$41,MATCH($B1095,Mapping!$A$30:$A$41,0)))</f>
        <v/>
      </c>
      <c r="I1095" s="14">
        <f>INDEX(Variables!$C$5:$C$105,MATCH($A1095,Variables!$A$5:$A$105,0))</f>
        <v/>
      </c>
      <c r="J1095" s="14">
        <f>INDEX(Variables!$E$5:$E$105,MATCH($A1095,Variables!$A$5:$A$105,0))</f>
        <v/>
      </c>
      <c r="K1095" s="11">
        <f>LOWER(Settings!$C$4)&amp;".mit."&amp;$A1095&amp;IF($C1095="","","."&amp;$C1095&amp;"."&amp;$B1095)&amp;IF(INDEX(Variables!$D$5:$D$105,MATCH($A1095,Variables!$A$5:$A$105,0))="","","."&amp;INDEX(Variables!$D$5:$D$105,MATCH($A1095,Variables!$A$5:$A$105,0)))&amp;"."&amp;K$5</f>
        <v/>
      </c>
      <c r="L1095" s="38">
        <f>INDEX(L$78:L$91,$D1095)/$E1095</f>
        <v/>
      </c>
      <c r="M1095" s="37">
        <f>INDEX(M$78:M$91,$D1095)/$E1095</f>
        <v/>
      </c>
      <c r="N1095" s="37">
        <f>INDEX(N$78:N$91,$D1095)/$E1095</f>
        <v/>
      </c>
      <c r="O1095" s="37">
        <f>INDEX(O$78:O$91,$D1095)/$E1095</f>
        <v/>
      </c>
      <c r="P1095" s="37">
        <f>INDEX(P$78:P$91,$D1095)/$E1095</f>
        <v/>
      </c>
      <c r="Q1095" s="37">
        <f>INDEX(Q$78:Q$91,$D1095)/$E1095</f>
        <v/>
      </c>
      <c r="R1095" s="37">
        <f>INDEX(R$78:R$91,$D1095)/$E1095</f>
        <v/>
      </c>
      <c r="S1095" s="37">
        <f>INDEX(S$78:S$91,$D1095)/$E1095</f>
        <v/>
      </c>
      <c r="T1095" s="37">
        <f>INDEX(T$78:T$91,$D1095)/$E1095</f>
        <v/>
      </c>
      <c r="U1095" s="37">
        <f>INDEX(U$78:U$91,$D1095)/$E1095</f>
        <v/>
      </c>
      <c r="V1095" s="37">
        <f>INDEX(V$78:V$91,$D1095)/$E1095</f>
        <v/>
      </c>
      <c r="W1095" s="37">
        <f>INDEX(W$78:W$91,$D1095)/$E1095</f>
        <v/>
      </c>
      <c r="X1095" s="37">
        <f>INDEX(X$78:X$91,$D1095)/$E1095</f>
        <v/>
      </c>
      <c r="Y1095" s="37">
        <f>INDEX(Y$78:Y$91,$D1095)/$E1095</f>
        <v/>
      </c>
      <c r="Z1095" s="37">
        <f>INDEX(Z$78:Z$91,$D1095)/$E1095</f>
        <v/>
      </c>
      <c r="AA1095" s="37">
        <f>INDEX(AA$78:AA$91,$D1095)/$E1095</f>
        <v/>
      </c>
      <c r="AB1095" s="37">
        <f>INDEX(AB$78:AB$91,$D1095)/$E1095</f>
        <v/>
      </c>
      <c r="AC1095" s="37">
        <f>INDEX(AC$78:AC$91,$D1095)/$E1095</f>
        <v/>
      </c>
      <c r="AD1095" s="40">
        <f>NEWEXCISE(INDEX(AD$78:AD$91,$D1095),$E1095)</f>
        <v/>
      </c>
      <c r="AF1095" s="11">
        <f>LOWER(Settings!$C$4)&amp;".mit."&amp;$A1095&amp;IF($C1095="","","."&amp;$C1095&amp;"."&amp;$B1095)&amp;IF(INDEX(Variables!$D$5:$D$105,MATCH($A1095,Variables!$A$5:$A$105,0))="","","."&amp;INDEX(Variables!$D$5:$D$105,MATCH($A1095,Variables!$A$5:$A$105,0)))&amp;"."&amp;AF$5</f>
        <v/>
      </c>
      <c r="AG1095" s="38">
        <f>INDEX(AG$78:AG$91,$D1095)/$E1095</f>
        <v/>
      </c>
      <c r="AH1095" s="37">
        <f>INDEX(AH$78:AH$91,$D1095)/$E1095</f>
        <v/>
      </c>
      <c r="AI1095" s="37">
        <f>INDEX(AI$78:AI$91,$D1095)/$E1095</f>
        <v/>
      </c>
      <c r="AJ1095" s="37">
        <f>INDEX(AJ$78:AJ$91,$D1095)/$E1095</f>
        <v/>
      </c>
      <c r="AK1095" s="37">
        <f>INDEX(AK$78:AK$91,$D1095)/$E1095</f>
        <v/>
      </c>
      <c r="AL1095" s="37">
        <f>INDEX(AL$78:AL$91,$D1095)/$E1095</f>
        <v/>
      </c>
      <c r="AM1095" s="37">
        <f>INDEX(AM$78:AM$91,$D1095)/$E1095</f>
        <v/>
      </c>
      <c r="AN1095" s="37">
        <f>INDEX(AN$78:AN$91,$D1095)/$E1095</f>
        <v/>
      </c>
      <c r="AO1095" s="37">
        <f>INDEX(AO$78:AO$91,$D1095)/$E1095</f>
        <v/>
      </c>
      <c r="AP1095" s="37">
        <f>INDEX(AP$78:AP$91,$D1095)/$E1095</f>
        <v/>
      </c>
      <c r="AQ1095" s="37">
        <f>INDEX(AQ$78:AQ$91,$D1095)/$E1095</f>
        <v/>
      </c>
      <c r="AR1095" s="37">
        <f>INDEX(AR$78:AR$91,$D1095)/$E1095</f>
        <v/>
      </c>
      <c r="AS1095" s="37">
        <f>INDEX(AS$78:AS$91,$D1095)/$E1095</f>
        <v/>
      </c>
      <c r="AT1095" s="37">
        <f>INDEX(AT$78:AT$91,$D1095)/$E1095</f>
        <v/>
      </c>
      <c r="AU1095" s="37">
        <f>INDEX(AU$78:AU$91,$D1095)/$E1095</f>
        <v/>
      </c>
      <c r="AV1095" s="37">
        <f>INDEX(AV$78:AV$91,$D1095)/$E1095</f>
        <v/>
      </c>
      <c r="AW1095" s="37">
        <f>INDEX(AW$78:AW$91,$D1095)/$E1095</f>
        <v/>
      </c>
      <c r="AX1095" s="37">
        <f>INDEX(AX$78:AX$91,$D1095)/$E1095</f>
        <v/>
      </c>
      <c r="AY1095" s="40">
        <f>NEWEXCISE(INDEX(AY$78:AY$91,$D1095),$E1095)</f>
        <v/>
      </c>
    </row>
    <row r="1096" hidden="1" outlineLevel="2"/>
    <row r="1097" hidden="1" outlineLevel="2">
      <c r="A1097" s="14" t="inlineStr">
        <is>
          <t>nce</t>
        </is>
      </c>
      <c r="B1097" s="14" t="inlineStr">
        <is>
          <t>coa</t>
        </is>
      </c>
      <c r="C1097" s="14" t="inlineStr">
        <is>
          <t>mch</t>
        </is>
      </c>
      <c r="D1097" s="36" t="n"/>
      <c r="E1097" s="36" t="n"/>
      <c r="F1097" s="36" t="n"/>
      <c r="G1097" s="36" t="n"/>
      <c r="H1097" s="14">
        <f>INDEX(Variables!$B$5:$B$105,MATCH($A1097,Variables!$A$5:$A$105,0))&amp;IF($C1097="",""," | "&amp;INDEX(Mapping!$B$5:$B$26,MATCH($C1097,Mapping!$A$5:$A$26,0))&amp;" | "&amp;INDEX(Mapping!$B$30:$B$41,MATCH($B1097,Mapping!$A$30:$A$41,0)))</f>
        <v/>
      </c>
      <c r="I1097" s="14">
        <f>INDEX(Variables!$C$5:$C$105,MATCH($A1097,Variables!$A$5:$A$105,0))</f>
        <v/>
      </c>
      <c r="J1097" s="14">
        <f>INDEX(Variables!$E$5:$E$105,MATCH($A1097,Variables!$A$5:$A$105,0))</f>
        <v/>
      </c>
      <c r="K1097" s="11">
        <f>LOWER(Settings!$C$4)&amp;".mit."&amp;$A1097&amp;IF($C1097="","","."&amp;$C1097&amp;"."&amp;$B1097)&amp;IF(INDEX(Variables!$D$5:$D$105,MATCH($A1097,Variables!$A$5:$A$105,0))="","","."&amp;INDEX(Variables!$D$5:$D$105,MATCH($A1097,Variables!$A$5:$A$105,0)))&amp;"."&amp;K$5</f>
        <v/>
      </c>
      <c r="L1097" s="38">
        <f>L1070+L1079+L1088</f>
        <v/>
      </c>
      <c r="M1097" s="37">
        <f>M1070+M1079+M1088</f>
        <v/>
      </c>
      <c r="N1097" s="37">
        <f>N1070+N1079+N1088</f>
        <v/>
      </c>
      <c r="O1097" s="37">
        <f>O1070+O1079+O1088</f>
        <v/>
      </c>
      <c r="P1097" s="37">
        <f>P1070+P1079+P1088</f>
        <v/>
      </c>
      <c r="Q1097" s="37">
        <f>Q1070+Q1079+Q1088</f>
        <v/>
      </c>
      <c r="R1097" s="37">
        <f>R1070+R1079+R1088</f>
        <v/>
      </c>
      <c r="S1097" s="37">
        <f>S1070+S1079+S1088</f>
        <v/>
      </c>
      <c r="T1097" s="37">
        <f>T1070+T1079+T1088</f>
        <v/>
      </c>
      <c r="U1097" s="37">
        <f>U1070+U1079+U1088</f>
        <v/>
      </c>
      <c r="V1097" s="37">
        <f>V1070+V1079+V1088</f>
        <v/>
      </c>
      <c r="W1097" s="37">
        <f>W1070+W1079+W1088</f>
        <v/>
      </c>
      <c r="X1097" s="37">
        <f>X1070+X1079+X1088</f>
        <v/>
      </c>
      <c r="Y1097" s="37">
        <f>Y1070+Y1079+Y1088</f>
        <v/>
      </c>
      <c r="Z1097" s="37">
        <f>Z1070+Z1079+Z1088</f>
        <v/>
      </c>
      <c r="AA1097" s="37">
        <f>AA1070+AA1079+AA1088</f>
        <v/>
      </c>
      <c r="AB1097" s="37">
        <f>AB1070+AB1079+AB1088</f>
        <v/>
      </c>
      <c r="AC1097" s="37">
        <f>AC1070+AC1079+AC1088</f>
        <v/>
      </c>
      <c r="AD1097" s="40">
        <f>NEWPOLICY(AD1070,AD1079,AD1088)</f>
        <v/>
      </c>
      <c r="AF1097" s="11">
        <f>LOWER(Settings!$C$4)&amp;".mit."&amp;$A1097&amp;IF($C1097="","","."&amp;$C1097&amp;"."&amp;$B1097)&amp;IF(INDEX(Variables!$D$5:$D$105,MATCH($A1097,Variables!$A$5:$A$105,0))="","","."&amp;INDEX(Variables!$D$5:$D$105,MATCH($A1097,Variables!$A$5:$A$105,0)))&amp;"."&amp;AF$5</f>
        <v/>
      </c>
      <c r="AG1097" s="38">
        <f>AG1070+AG1079+AG1088</f>
        <v/>
      </c>
      <c r="AH1097" s="37">
        <f>AH1070+AH1079+AH1088</f>
        <v/>
      </c>
      <c r="AI1097" s="37">
        <f>AI1070+AI1079+AI1088</f>
        <v/>
      </c>
      <c r="AJ1097" s="37">
        <f>AJ1070+AJ1079+AJ1088</f>
        <v/>
      </c>
      <c r="AK1097" s="37">
        <f>AK1070+AK1079+AK1088</f>
        <v/>
      </c>
      <c r="AL1097" s="37">
        <f>AL1070+AL1079+AL1088</f>
        <v/>
      </c>
      <c r="AM1097" s="37">
        <f>AM1070+AM1079+AM1088</f>
        <v/>
      </c>
      <c r="AN1097" s="37">
        <f>AN1070+AN1079+AN1088</f>
        <v/>
      </c>
      <c r="AO1097" s="37">
        <f>AO1070+AO1079+AO1088</f>
        <v/>
      </c>
      <c r="AP1097" s="37">
        <f>AP1070+AP1079+AP1088</f>
        <v/>
      </c>
      <c r="AQ1097" s="37">
        <f>AQ1070+AQ1079+AQ1088</f>
        <v/>
      </c>
      <c r="AR1097" s="37">
        <f>AR1070+AR1079+AR1088</f>
        <v/>
      </c>
      <c r="AS1097" s="37">
        <f>AS1070+AS1079+AS1088</f>
        <v/>
      </c>
      <c r="AT1097" s="37">
        <f>AT1070+AT1079+AT1088</f>
        <v/>
      </c>
      <c r="AU1097" s="37">
        <f>AU1070+AU1079+AU1088</f>
        <v/>
      </c>
      <c r="AV1097" s="37">
        <f>AV1070+AV1079+AV1088</f>
        <v/>
      </c>
      <c r="AW1097" s="37">
        <f>AW1070+AW1079+AW1088</f>
        <v/>
      </c>
      <c r="AX1097" s="37">
        <f>AX1070+AX1079+AX1088</f>
        <v/>
      </c>
      <c r="AY1097" s="40">
        <f>NEWPOLICY(AY1070,AY1079,AY1088)</f>
        <v/>
      </c>
    </row>
    <row r="1098" hidden="1" outlineLevel="2">
      <c r="A1098" s="14" t="inlineStr">
        <is>
          <t>nce</t>
        </is>
      </c>
      <c r="B1098" s="14" t="inlineStr">
        <is>
          <t>nga</t>
        </is>
      </c>
      <c r="C1098" s="14" t="inlineStr">
        <is>
          <t>mch</t>
        </is>
      </c>
      <c r="D1098" s="36" t="n"/>
      <c r="E1098" s="36" t="n"/>
      <c r="F1098" s="36" t="n"/>
      <c r="G1098" s="36" t="n"/>
      <c r="H1098" s="14">
        <f>INDEX(Variables!$B$5:$B$105,MATCH($A1098,Variables!$A$5:$A$105,0))&amp;IF($C1098="",""," | "&amp;INDEX(Mapping!$B$5:$B$26,MATCH($C1098,Mapping!$A$5:$A$26,0))&amp;" | "&amp;INDEX(Mapping!$B$30:$B$41,MATCH($B1098,Mapping!$A$30:$A$41,0)))</f>
        <v/>
      </c>
      <c r="I1098" s="14">
        <f>INDEX(Variables!$C$5:$C$105,MATCH($A1098,Variables!$A$5:$A$105,0))</f>
        <v/>
      </c>
      <c r="J1098" s="14">
        <f>INDEX(Variables!$E$5:$E$105,MATCH($A1098,Variables!$A$5:$A$105,0))</f>
        <v/>
      </c>
      <c r="K1098" s="11">
        <f>LOWER(Settings!$C$4)&amp;".mit."&amp;$A1098&amp;IF($C1098="","","."&amp;$C1098&amp;"."&amp;$B1098)&amp;IF(INDEX(Variables!$D$5:$D$105,MATCH($A1098,Variables!$A$5:$A$105,0))="","","."&amp;INDEX(Variables!$D$5:$D$105,MATCH($A1098,Variables!$A$5:$A$105,0)))&amp;"."&amp;K$5</f>
        <v/>
      </c>
      <c r="L1098" s="38">
        <f>L1071+L1080+L1089</f>
        <v/>
      </c>
      <c r="M1098" s="37">
        <f>M1071+M1080+M1089</f>
        <v/>
      </c>
      <c r="N1098" s="37">
        <f>N1071+N1080+N1089</f>
        <v/>
      </c>
      <c r="O1098" s="37">
        <f>O1071+O1080+O1089</f>
        <v/>
      </c>
      <c r="P1098" s="37">
        <f>P1071+P1080+P1089</f>
        <v/>
      </c>
      <c r="Q1098" s="37">
        <f>Q1071+Q1080+Q1089</f>
        <v/>
      </c>
      <c r="R1098" s="37">
        <f>R1071+R1080+R1089</f>
        <v/>
      </c>
      <c r="S1098" s="37">
        <f>S1071+S1080+S1089</f>
        <v/>
      </c>
      <c r="T1098" s="37">
        <f>T1071+T1080+T1089</f>
        <v/>
      </c>
      <c r="U1098" s="37">
        <f>U1071+U1080+U1089</f>
        <v/>
      </c>
      <c r="V1098" s="37">
        <f>V1071+V1080+V1089</f>
        <v/>
      </c>
      <c r="W1098" s="37">
        <f>W1071+W1080+W1089</f>
        <v/>
      </c>
      <c r="X1098" s="37">
        <f>X1071+X1080+X1089</f>
        <v/>
      </c>
      <c r="Y1098" s="37">
        <f>Y1071+Y1080+Y1089</f>
        <v/>
      </c>
      <c r="Z1098" s="37">
        <f>Z1071+Z1080+Z1089</f>
        <v/>
      </c>
      <c r="AA1098" s="37">
        <f>AA1071+AA1080+AA1089</f>
        <v/>
      </c>
      <c r="AB1098" s="37">
        <f>AB1071+AB1080+AB1089</f>
        <v/>
      </c>
      <c r="AC1098" s="37">
        <f>AC1071+AC1080+AC1089</f>
        <v/>
      </c>
      <c r="AD1098" s="40">
        <f>NEWPOLICY(AD1071,AD1080,AD1089)</f>
        <v/>
      </c>
      <c r="AF1098" s="11">
        <f>LOWER(Settings!$C$4)&amp;".mit."&amp;$A1098&amp;IF($C1098="","","."&amp;$C1098&amp;"."&amp;$B1098)&amp;IF(INDEX(Variables!$D$5:$D$105,MATCH($A1098,Variables!$A$5:$A$105,0))="","","."&amp;INDEX(Variables!$D$5:$D$105,MATCH($A1098,Variables!$A$5:$A$105,0)))&amp;"."&amp;AF$5</f>
        <v/>
      </c>
      <c r="AG1098" s="38">
        <f>AG1071+AG1080+AG1089</f>
        <v/>
      </c>
      <c r="AH1098" s="37">
        <f>AH1071+AH1080+AH1089</f>
        <v/>
      </c>
      <c r="AI1098" s="37">
        <f>AI1071+AI1080+AI1089</f>
        <v/>
      </c>
      <c r="AJ1098" s="37">
        <f>AJ1071+AJ1080+AJ1089</f>
        <v/>
      </c>
      <c r="AK1098" s="37">
        <f>AK1071+AK1080+AK1089</f>
        <v/>
      </c>
      <c r="AL1098" s="37">
        <f>AL1071+AL1080+AL1089</f>
        <v/>
      </c>
      <c r="AM1098" s="37">
        <f>AM1071+AM1080+AM1089</f>
        <v/>
      </c>
      <c r="AN1098" s="37">
        <f>AN1071+AN1080+AN1089</f>
        <v/>
      </c>
      <c r="AO1098" s="37">
        <f>AO1071+AO1080+AO1089</f>
        <v/>
      </c>
      <c r="AP1098" s="37">
        <f>AP1071+AP1080+AP1089</f>
        <v/>
      </c>
      <c r="AQ1098" s="37">
        <f>AQ1071+AQ1080+AQ1089</f>
        <v/>
      </c>
      <c r="AR1098" s="37">
        <f>AR1071+AR1080+AR1089</f>
        <v/>
      </c>
      <c r="AS1098" s="37">
        <f>AS1071+AS1080+AS1089</f>
        <v/>
      </c>
      <c r="AT1098" s="37">
        <f>AT1071+AT1080+AT1089</f>
        <v/>
      </c>
      <c r="AU1098" s="37">
        <f>AU1071+AU1080+AU1089</f>
        <v/>
      </c>
      <c r="AV1098" s="37">
        <f>AV1071+AV1080+AV1089</f>
        <v/>
      </c>
      <c r="AW1098" s="37">
        <f>AW1071+AW1080+AW1089</f>
        <v/>
      </c>
      <c r="AX1098" s="37">
        <f>AX1071+AX1080+AX1089</f>
        <v/>
      </c>
      <c r="AY1098" s="40">
        <f>NEWPOLICY(AY1071,AY1080,AY1089)</f>
        <v/>
      </c>
    </row>
    <row r="1099" hidden="1" outlineLevel="2">
      <c r="A1099" s="14" t="inlineStr">
        <is>
          <t>nce</t>
        </is>
      </c>
      <c r="B1099" s="14" t="inlineStr">
        <is>
          <t>gso</t>
        </is>
      </c>
      <c r="C1099" s="14" t="inlineStr">
        <is>
          <t>mch</t>
        </is>
      </c>
      <c r="D1099" s="36" t="n"/>
      <c r="E1099" s="36" t="n"/>
      <c r="F1099" s="36" t="n"/>
      <c r="G1099" s="36" t="n"/>
      <c r="H1099" s="14">
        <f>INDEX(Variables!$B$5:$B$105,MATCH($A1099,Variables!$A$5:$A$105,0))&amp;IF($C1099="",""," | "&amp;INDEX(Mapping!$B$5:$B$26,MATCH($C1099,Mapping!$A$5:$A$26,0))&amp;" | "&amp;INDEX(Mapping!$B$30:$B$41,MATCH($B1099,Mapping!$A$30:$A$41,0)))</f>
        <v/>
      </c>
      <c r="I1099" s="14">
        <f>INDEX(Variables!$C$5:$C$105,MATCH($A1099,Variables!$A$5:$A$105,0))</f>
        <v/>
      </c>
      <c r="J1099" s="14">
        <f>INDEX(Variables!$E$5:$E$105,MATCH($A1099,Variables!$A$5:$A$105,0))</f>
        <v/>
      </c>
      <c r="K1099" s="11">
        <f>LOWER(Settings!$C$4)&amp;".mit."&amp;$A1099&amp;IF($C1099="","","."&amp;$C1099&amp;"."&amp;$B1099)&amp;IF(INDEX(Variables!$D$5:$D$105,MATCH($A1099,Variables!$A$5:$A$105,0))="","","."&amp;INDEX(Variables!$D$5:$D$105,MATCH($A1099,Variables!$A$5:$A$105,0)))&amp;"."&amp;K$5</f>
        <v/>
      </c>
      <c r="L1099" s="38">
        <f>L1072+L1081+L1090</f>
        <v/>
      </c>
      <c r="M1099" s="37">
        <f>M1072+M1081+M1090</f>
        <v/>
      </c>
      <c r="N1099" s="37">
        <f>N1072+N1081+N1090</f>
        <v/>
      </c>
      <c r="O1099" s="37">
        <f>O1072+O1081+O1090</f>
        <v/>
      </c>
      <c r="P1099" s="37">
        <f>P1072+P1081+P1090</f>
        <v/>
      </c>
      <c r="Q1099" s="37">
        <f>Q1072+Q1081+Q1090</f>
        <v/>
      </c>
      <c r="R1099" s="37">
        <f>R1072+R1081+R1090</f>
        <v/>
      </c>
      <c r="S1099" s="37">
        <f>S1072+S1081+S1090</f>
        <v/>
      </c>
      <c r="T1099" s="37">
        <f>T1072+T1081+T1090</f>
        <v/>
      </c>
      <c r="U1099" s="37">
        <f>U1072+U1081+U1090</f>
        <v/>
      </c>
      <c r="V1099" s="37">
        <f>V1072+V1081+V1090</f>
        <v/>
      </c>
      <c r="W1099" s="37">
        <f>W1072+W1081+W1090</f>
        <v/>
      </c>
      <c r="X1099" s="37">
        <f>X1072+X1081+X1090</f>
        <v/>
      </c>
      <c r="Y1099" s="37">
        <f>Y1072+Y1081+Y1090</f>
        <v/>
      </c>
      <c r="Z1099" s="37">
        <f>Z1072+Z1081+Z1090</f>
        <v/>
      </c>
      <c r="AA1099" s="37">
        <f>AA1072+AA1081+AA1090</f>
        <v/>
      </c>
      <c r="AB1099" s="37">
        <f>AB1072+AB1081+AB1090</f>
        <v/>
      </c>
      <c r="AC1099" s="37">
        <f>AC1072+AC1081+AC1090</f>
        <v/>
      </c>
      <c r="AD1099" s="40">
        <f>NEWPOLICY(AD1072,AD1081,AD1090)</f>
        <v/>
      </c>
      <c r="AF1099" s="11">
        <f>LOWER(Settings!$C$4)&amp;".mit."&amp;$A1099&amp;IF($C1099="","","."&amp;$C1099&amp;"."&amp;$B1099)&amp;IF(INDEX(Variables!$D$5:$D$105,MATCH($A1099,Variables!$A$5:$A$105,0))="","","."&amp;INDEX(Variables!$D$5:$D$105,MATCH($A1099,Variables!$A$5:$A$105,0)))&amp;"."&amp;AF$5</f>
        <v/>
      </c>
      <c r="AG1099" s="38">
        <f>AG1072+AG1081+AG1090</f>
        <v/>
      </c>
      <c r="AH1099" s="37">
        <f>AH1072+AH1081+AH1090</f>
        <v/>
      </c>
      <c r="AI1099" s="37">
        <f>AI1072+AI1081+AI1090</f>
        <v/>
      </c>
      <c r="AJ1099" s="37">
        <f>AJ1072+AJ1081+AJ1090</f>
        <v/>
      </c>
      <c r="AK1099" s="37">
        <f>AK1072+AK1081+AK1090</f>
        <v/>
      </c>
      <c r="AL1099" s="37">
        <f>AL1072+AL1081+AL1090</f>
        <v/>
      </c>
      <c r="AM1099" s="37">
        <f>AM1072+AM1081+AM1090</f>
        <v/>
      </c>
      <c r="AN1099" s="37">
        <f>AN1072+AN1081+AN1090</f>
        <v/>
      </c>
      <c r="AO1099" s="37">
        <f>AO1072+AO1081+AO1090</f>
        <v/>
      </c>
      <c r="AP1099" s="37">
        <f>AP1072+AP1081+AP1090</f>
        <v/>
      </c>
      <c r="AQ1099" s="37">
        <f>AQ1072+AQ1081+AQ1090</f>
        <v/>
      </c>
      <c r="AR1099" s="37">
        <f>AR1072+AR1081+AR1090</f>
        <v/>
      </c>
      <c r="AS1099" s="37">
        <f>AS1072+AS1081+AS1090</f>
        <v/>
      </c>
      <c r="AT1099" s="37">
        <f>AT1072+AT1081+AT1090</f>
        <v/>
      </c>
      <c r="AU1099" s="37">
        <f>AU1072+AU1081+AU1090</f>
        <v/>
      </c>
      <c r="AV1099" s="37">
        <f>AV1072+AV1081+AV1090</f>
        <v/>
      </c>
      <c r="AW1099" s="37">
        <f>AW1072+AW1081+AW1090</f>
        <v/>
      </c>
      <c r="AX1099" s="37">
        <f>AX1072+AX1081+AX1090</f>
        <v/>
      </c>
      <c r="AY1099" s="40">
        <f>NEWPOLICY(AY1072,AY1081,AY1090)</f>
        <v/>
      </c>
    </row>
    <row r="1100" hidden="1" outlineLevel="2">
      <c r="A1100" s="14" t="inlineStr">
        <is>
          <t>nce</t>
        </is>
      </c>
      <c r="B1100" s="14" t="inlineStr">
        <is>
          <t>die</t>
        </is>
      </c>
      <c r="C1100" s="14" t="inlineStr">
        <is>
          <t>mch</t>
        </is>
      </c>
      <c r="D1100" s="36" t="n"/>
      <c r="E1100" s="36" t="n"/>
      <c r="F1100" s="36" t="n"/>
      <c r="G1100" s="36" t="n"/>
      <c r="H1100" s="14">
        <f>INDEX(Variables!$B$5:$B$105,MATCH($A1100,Variables!$A$5:$A$105,0))&amp;IF($C1100="",""," | "&amp;INDEX(Mapping!$B$5:$B$26,MATCH($C1100,Mapping!$A$5:$A$26,0))&amp;" | "&amp;INDEX(Mapping!$B$30:$B$41,MATCH($B1100,Mapping!$A$30:$A$41,0)))</f>
        <v/>
      </c>
      <c r="I1100" s="14">
        <f>INDEX(Variables!$C$5:$C$105,MATCH($A1100,Variables!$A$5:$A$105,0))</f>
        <v/>
      </c>
      <c r="J1100" s="14">
        <f>INDEX(Variables!$E$5:$E$105,MATCH($A1100,Variables!$A$5:$A$105,0))</f>
        <v/>
      </c>
      <c r="K1100" s="11">
        <f>LOWER(Settings!$C$4)&amp;".mit."&amp;$A1100&amp;IF($C1100="","","."&amp;$C1100&amp;"."&amp;$B1100)&amp;IF(INDEX(Variables!$D$5:$D$105,MATCH($A1100,Variables!$A$5:$A$105,0))="","","."&amp;INDEX(Variables!$D$5:$D$105,MATCH($A1100,Variables!$A$5:$A$105,0)))&amp;"."&amp;K$5</f>
        <v/>
      </c>
      <c r="L1100" s="38">
        <f>L1073+L1082+L1091</f>
        <v/>
      </c>
      <c r="M1100" s="37">
        <f>M1073+M1082+M1091</f>
        <v/>
      </c>
      <c r="N1100" s="37">
        <f>N1073+N1082+N1091</f>
        <v/>
      </c>
      <c r="O1100" s="37">
        <f>O1073+O1082+O1091</f>
        <v/>
      </c>
      <c r="P1100" s="37">
        <f>P1073+P1082+P1091</f>
        <v/>
      </c>
      <c r="Q1100" s="37">
        <f>Q1073+Q1082+Q1091</f>
        <v/>
      </c>
      <c r="R1100" s="37">
        <f>R1073+R1082+R1091</f>
        <v/>
      </c>
      <c r="S1100" s="37">
        <f>S1073+S1082+S1091</f>
        <v/>
      </c>
      <c r="T1100" s="37">
        <f>T1073+T1082+T1091</f>
        <v/>
      </c>
      <c r="U1100" s="37">
        <f>U1073+U1082+U1091</f>
        <v/>
      </c>
      <c r="V1100" s="37">
        <f>V1073+V1082+V1091</f>
        <v/>
      </c>
      <c r="W1100" s="37">
        <f>W1073+W1082+W1091</f>
        <v/>
      </c>
      <c r="X1100" s="37">
        <f>X1073+X1082+X1091</f>
        <v/>
      </c>
      <c r="Y1100" s="37">
        <f>Y1073+Y1082+Y1091</f>
        <v/>
      </c>
      <c r="Z1100" s="37">
        <f>Z1073+Z1082+Z1091</f>
        <v/>
      </c>
      <c r="AA1100" s="37">
        <f>AA1073+AA1082+AA1091</f>
        <v/>
      </c>
      <c r="AB1100" s="37">
        <f>AB1073+AB1082+AB1091</f>
        <v/>
      </c>
      <c r="AC1100" s="37">
        <f>AC1073+AC1082+AC1091</f>
        <v/>
      </c>
      <c r="AD1100" s="40">
        <f>NEWPOLICY(AD1073,AD1082,AD1091)</f>
        <v/>
      </c>
      <c r="AF1100" s="11">
        <f>LOWER(Settings!$C$4)&amp;".mit."&amp;$A1100&amp;IF($C1100="","","."&amp;$C1100&amp;"."&amp;$B1100)&amp;IF(INDEX(Variables!$D$5:$D$105,MATCH($A1100,Variables!$A$5:$A$105,0))="","","."&amp;INDEX(Variables!$D$5:$D$105,MATCH($A1100,Variables!$A$5:$A$105,0)))&amp;"."&amp;AF$5</f>
        <v/>
      </c>
      <c r="AG1100" s="38">
        <f>AG1073+AG1082+AG1091</f>
        <v/>
      </c>
      <c r="AH1100" s="37">
        <f>AH1073+AH1082+AH1091</f>
        <v/>
      </c>
      <c r="AI1100" s="37">
        <f>AI1073+AI1082+AI1091</f>
        <v/>
      </c>
      <c r="AJ1100" s="37">
        <f>AJ1073+AJ1082+AJ1091</f>
        <v/>
      </c>
      <c r="AK1100" s="37">
        <f>AK1073+AK1082+AK1091</f>
        <v/>
      </c>
      <c r="AL1100" s="37">
        <f>AL1073+AL1082+AL1091</f>
        <v/>
      </c>
      <c r="AM1100" s="37">
        <f>AM1073+AM1082+AM1091</f>
        <v/>
      </c>
      <c r="AN1100" s="37">
        <f>AN1073+AN1082+AN1091</f>
        <v/>
      </c>
      <c r="AO1100" s="37">
        <f>AO1073+AO1082+AO1091</f>
        <v/>
      </c>
      <c r="AP1100" s="37">
        <f>AP1073+AP1082+AP1091</f>
        <v/>
      </c>
      <c r="AQ1100" s="37">
        <f>AQ1073+AQ1082+AQ1091</f>
        <v/>
      </c>
      <c r="AR1100" s="37">
        <f>AR1073+AR1082+AR1091</f>
        <v/>
      </c>
      <c r="AS1100" s="37">
        <f>AS1073+AS1082+AS1091</f>
        <v/>
      </c>
      <c r="AT1100" s="37">
        <f>AT1073+AT1082+AT1091</f>
        <v/>
      </c>
      <c r="AU1100" s="37">
        <f>AU1073+AU1082+AU1091</f>
        <v/>
      </c>
      <c r="AV1100" s="37">
        <f>AV1073+AV1082+AV1091</f>
        <v/>
      </c>
      <c r="AW1100" s="37">
        <f>AW1073+AW1082+AW1091</f>
        <v/>
      </c>
      <c r="AX1100" s="37">
        <f>AX1073+AX1082+AX1091</f>
        <v/>
      </c>
      <c r="AY1100" s="40">
        <f>NEWPOLICY(AY1073,AY1082,AY1091)</f>
        <v/>
      </c>
    </row>
    <row r="1101" hidden="1" outlineLevel="2">
      <c r="A1101" s="14" t="inlineStr">
        <is>
          <t>nce</t>
        </is>
      </c>
      <c r="B1101" s="14" t="inlineStr">
        <is>
          <t>lpg</t>
        </is>
      </c>
      <c r="C1101" s="14" t="inlineStr">
        <is>
          <t>mch</t>
        </is>
      </c>
      <c r="D1101" s="36" t="n"/>
      <c r="E1101" s="36" t="n"/>
      <c r="F1101" s="36" t="n"/>
      <c r="G1101" s="36" t="n"/>
      <c r="H1101" s="14">
        <f>INDEX(Variables!$B$5:$B$105,MATCH($A1101,Variables!$A$5:$A$105,0))&amp;IF($C1101="",""," | "&amp;INDEX(Mapping!$B$5:$B$26,MATCH($C1101,Mapping!$A$5:$A$26,0))&amp;" | "&amp;INDEX(Mapping!$B$30:$B$41,MATCH($B1101,Mapping!$A$30:$A$41,0)))</f>
        <v/>
      </c>
      <c r="I1101" s="14">
        <f>INDEX(Variables!$C$5:$C$105,MATCH($A1101,Variables!$A$5:$A$105,0))</f>
        <v/>
      </c>
      <c r="J1101" s="14">
        <f>INDEX(Variables!$E$5:$E$105,MATCH($A1101,Variables!$A$5:$A$105,0))</f>
        <v/>
      </c>
      <c r="K1101" s="11">
        <f>LOWER(Settings!$C$4)&amp;".mit."&amp;$A1101&amp;IF($C1101="","","."&amp;$C1101&amp;"."&amp;$B1101)&amp;IF(INDEX(Variables!$D$5:$D$105,MATCH($A1101,Variables!$A$5:$A$105,0))="","","."&amp;INDEX(Variables!$D$5:$D$105,MATCH($A1101,Variables!$A$5:$A$105,0)))&amp;"."&amp;K$5</f>
        <v/>
      </c>
      <c r="L1101" s="38">
        <f>L1074+L1083+L1092</f>
        <v/>
      </c>
      <c r="M1101" s="37">
        <f>M1074+M1083+M1092</f>
        <v/>
      </c>
      <c r="N1101" s="37">
        <f>N1074+N1083+N1092</f>
        <v/>
      </c>
      <c r="O1101" s="37">
        <f>O1074+O1083+O1092</f>
        <v/>
      </c>
      <c r="P1101" s="37">
        <f>P1074+P1083+P1092</f>
        <v/>
      </c>
      <c r="Q1101" s="37">
        <f>Q1074+Q1083+Q1092</f>
        <v/>
      </c>
      <c r="R1101" s="37">
        <f>R1074+R1083+R1092</f>
        <v/>
      </c>
      <c r="S1101" s="37">
        <f>S1074+S1083+S1092</f>
        <v/>
      </c>
      <c r="T1101" s="37">
        <f>T1074+T1083+T1092</f>
        <v/>
      </c>
      <c r="U1101" s="37">
        <f>U1074+U1083+U1092</f>
        <v/>
      </c>
      <c r="V1101" s="37">
        <f>V1074+V1083+V1092</f>
        <v/>
      </c>
      <c r="W1101" s="37">
        <f>W1074+W1083+W1092</f>
        <v/>
      </c>
      <c r="X1101" s="37">
        <f>X1074+X1083+X1092</f>
        <v/>
      </c>
      <c r="Y1101" s="37">
        <f>Y1074+Y1083+Y1092</f>
        <v/>
      </c>
      <c r="Z1101" s="37">
        <f>Z1074+Z1083+Z1092</f>
        <v/>
      </c>
      <c r="AA1101" s="37">
        <f>AA1074+AA1083+AA1092</f>
        <v/>
      </c>
      <c r="AB1101" s="37">
        <f>AB1074+AB1083+AB1092</f>
        <v/>
      </c>
      <c r="AC1101" s="37">
        <f>AC1074+AC1083+AC1092</f>
        <v/>
      </c>
      <c r="AD1101" s="40">
        <f>NEWPOLICY(AD1074,AD1083,AD1092)</f>
        <v/>
      </c>
      <c r="AF1101" s="11">
        <f>LOWER(Settings!$C$4)&amp;".mit."&amp;$A1101&amp;IF($C1101="","","."&amp;$C1101&amp;"."&amp;$B1101)&amp;IF(INDEX(Variables!$D$5:$D$105,MATCH($A1101,Variables!$A$5:$A$105,0))="","","."&amp;INDEX(Variables!$D$5:$D$105,MATCH($A1101,Variables!$A$5:$A$105,0)))&amp;"."&amp;AF$5</f>
        <v/>
      </c>
      <c r="AG1101" s="38">
        <f>AG1074+AG1083+AG1092</f>
        <v/>
      </c>
      <c r="AH1101" s="37">
        <f>AH1074+AH1083+AH1092</f>
        <v/>
      </c>
      <c r="AI1101" s="37">
        <f>AI1074+AI1083+AI1092</f>
        <v/>
      </c>
      <c r="AJ1101" s="37">
        <f>AJ1074+AJ1083+AJ1092</f>
        <v/>
      </c>
      <c r="AK1101" s="37">
        <f>AK1074+AK1083+AK1092</f>
        <v/>
      </c>
      <c r="AL1101" s="37">
        <f>AL1074+AL1083+AL1092</f>
        <v/>
      </c>
      <c r="AM1101" s="37">
        <f>AM1074+AM1083+AM1092</f>
        <v/>
      </c>
      <c r="AN1101" s="37">
        <f>AN1074+AN1083+AN1092</f>
        <v/>
      </c>
      <c r="AO1101" s="37">
        <f>AO1074+AO1083+AO1092</f>
        <v/>
      </c>
      <c r="AP1101" s="37">
        <f>AP1074+AP1083+AP1092</f>
        <v/>
      </c>
      <c r="AQ1101" s="37">
        <f>AQ1074+AQ1083+AQ1092</f>
        <v/>
      </c>
      <c r="AR1101" s="37">
        <f>AR1074+AR1083+AR1092</f>
        <v/>
      </c>
      <c r="AS1101" s="37">
        <f>AS1074+AS1083+AS1092</f>
        <v/>
      </c>
      <c r="AT1101" s="37">
        <f>AT1074+AT1083+AT1092</f>
        <v/>
      </c>
      <c r="AU1101" s="37">
        <f>AU1074+AU1083+AU1092</f>
        <v/>
      </c>
      <c r="AV1101" s="37">
        <f>AV1074+AV1083+AV1092</f>
        <v/>
      </c>
      <c r="AW1101" s="37">
        <f>AW1074+AW1083+AW1092</f>
        <v/>
      </c>
      <c r="AX1101" s="37">
        <f>AX1074+AX1083+AX1092</f>
        <v/>
      </c>
      <c r="AY1101" s="40">
        <f>NEWPOLICY(AY1074,AY1083,AY1092)</f>
        <v/>
      </c>
    </row>
    <row r="1102" hidden="1" outlineLevel="2">
      <c r="A1102" s="14" t="inlineStr">
        <is>
          <t>nce</t>
        </is>
      </c>
      <c r="B1102" s="14" t="inlineStr">
        <is>
          <t>ker</t>
        </is>
      </c>
      <c r="C1102" s="14" t="inlineStr">
        <is>
          <t>mch</t>
        </is>
      </c>
      <c r="D1102" s="36" t="n"/>
      <c r="E1102" s="36" t="n"/>
      <c r="F1102" s="36" t="n"/>
      <c r="G1102" s="36" t="n"/>
      <c r="H1102" s="14">
        <f>INDEX(Variables!$B$5:$B$105,MATCH($A1102,Variables!$A$5:$A$105,0))&amp;IF($C1102="",""," | "&amp;INDEX(Mapping!$B$5:$B$26,MATCH($C1102,Mapping!$A$5:$A$26,0))&amp;" | "&amp;INDEX(Mapping!$B$30:$B$41,MATCH($B1102,Mapping!$A$30:$A$41,0)))</f>
        <v/>
      </c>
      <c r="I1102" s="14">
        <f>INDEX(Variables!$C$5:$C$105,MATCH($A1102,Variables!$A$5:$A$105,0))</f>
        <v/>
      </c>
      <c r="J1102" s="14">
        <f>INDEX(Variables!$E$5:$E$105,MATCH($A1102,Variables!$A$5:$A$105,0))</f>
        <v/>
      </c>
      <c r="K1102" s="11">
        <f>LOWER(Settings!$C$4)&amp;".mit."&amp;$A1102&amp;IF($C1102="","","."&amp;$C1102&amp;"."&amp;$B1102)&amp;IF(INDEX(Variables!$D$5:$D$105,MATCH($A1102,Variables!$A$5:$A$105,0))="","","."&amp;INDEX(Variables!$D$5:$D$105,MATCH($A1102,Variables!$A$5:$A$105,0)))&amp;"."&amp;K$5</f>
        <v/>
      </c>
      <c r="L1102" s="38">
        <f>L1075+L1084+L1093</f>
        <v/>
      </c>
      <c r="M1102" s="37">
        <f>M1075+M1084+M1093</f>
        <v/>
      </c>
      <c r="N1102" s="37">
        <f>N1075+N1084+N1093</f>
        <v/>
      </c>
      <c r="O1102" s="37">
        <f>O1075+O1084+O1093</f>
        <v/>
      </c>
      <c r="P1102" s="37">
        <f>P1075+P1084+P1093</f>
        <v/>
      </c>
      <c r="Q1102" s="37">
        <f>Q1075+Q1084+Q1093</f>
        <v/>
      </c>
      <c r="R1102" s="37">
        <f>R1075+R1084+R1093</f>
        <v/>
      </c>
      <c r="S1102" s="37">
        <f>S1075+S1084+S1093</f>
        <v/>
      </c>
      <c r="T1102" s="37">
        <f>T1075+T1084+T1093</f>
        <v/>
      </c>
      <c r="U1102" s="37">
        <f>U1075+U1084+U1093</f>
        <v/>
      </c>
      <c r="V1102" s="37">
        <f>V1075+V1084+V1093</f>
        <v/>
      </c>
      <c r="W1102" s="37">
        <f>W1075+W1084+W1093</f>
        <v/>
      </c>
      <c r="X1102" s="37">
        <f>X1075+X1084+X1093</f>
        <v/>
      </c>
      <c r="Y1102" s="37">
        <f>Y1075+Y1084+Y1093</f>
        <v/>
      </c>
      <c r="Z1102" s="37">
        <f>Z1075+Z1084+Z1093</f>
        <v/>
      </c>
      <c r="AA1102" s="37">
        <f>AA1075+AA1084+AA1093</f>
        <v/>
      </c>
      <c r="AB1102" s="37">
        <f>AB1075+AB1084+AB1093</f>
        <v/>
      </c>
      <c r="AC1102" s="37">
        <f>AC1075+AC1084+AC1093</f>
        <v/>
      </c>
      <c r="AD1102" s="40">
        <f>NEWPOLICY(AD1075,AD1084,AD1093)</f>
        <v/>
      </c>
      <c r="AF1102" s="11">
        <f>LOWER(Settings!$C$4)&amp;".mit."&amp;$A1102&amp;IF($C1102="","","."&amp;$C1102&amp;"."&amp;$B1102)&amp;IF(INDEX(Variables!$D$5:$D$105,MATCH($A1102,Variables!$A$5:$A$105,0))="","","."&amp;INDEX(Variables!$D$5:$D$105,MATCH($A1102,Variables!$A$5:$A$105,0)))&amp;"."&amp;AF$5</f>
        <v/>
      </c>
      <c r="AG1102" s="38">
        <f>AG1075+AG1084+AG1093</f>
        <v/>
      </c>
      <c r="AH1102" s="37">
        <f>AH1075+AH1084+AH1093</f>
        <v/>
      </c>
      <c r="AI1102" s="37">
        <f>AI1075+AI1084+AI1093</f>
        <v/>
      </c>
      <c r="AJ1102" s="37">
        <f>AJ1075+AJ1084+AJ1093</f>
        <v/>
      </c>
      <c r="AK1102" s="37">
        <f>AK1075+AK1084+AK1093</f>
        <v/>
      </c>
      <c r="AL1102" s="37">
        <f>AL1075+AL1084+AL1093</f>
        <v/>
      </c>
      <c r="AM1102" s="37">
        <f>AM1075+AM1084+AM1093</f>
        <v/>
      </c>
      <c r="AN1102" s="37">
        <f>AN1075+AN1084+AN1093</f>
        <v/>
      </c>
      <c r="AO1102" s="37">
        <f>AO1075+AO1084+AO1093</f>
        <v/>
      </c>
      <c r="AP1102" s="37">
        <f>AP1075+AP1084+AP1093</f>
        <v/>
      </c>
      <c r="AQ1102" s="37">
        <f>AQ1075+AQ1084+AQ1093</f>
        <v/>
      </c>
      <c r="AR1102" s="37">
        <f>AR1075+AR1084+AR1093</f>
        <v/>
      </c>
      <c r="AS1102" s="37">
        <f>AS1075+AS1084+AS1093</f>
        <v/>
      </c>
      <c r="AT1102" s="37">
        <f>AT1075+AT1084+AT1093</f>
        <v/>
      </c>
      <c r="AU1102" s="37">
        <f>AU1075+AU1084+AU1093</f>
        <v/>
      </c>
      <c r="AV1102" s="37">
        <f>AV1075+AV1084+AV1093</f>
        <v/>
      </c>
      <c r="AW1102" s="37">
        <f>AW1075+AW1084+AW1093</f>
        <v/>
      </c>
      <c r="AX1102" s="37">
        <f>AX1075+AX1084+AX1093</f>
        <v/>
      </c>
      <c r="AY1102" s="40">
        <f>NEWPOLICY(AY1075,AY1084,AY1093)</f>
        <v/>
      </c>
    </row>
    <row r="1103" hidden="1" outlineLevel="2">
      <c r="A1103" s="14" t="inlineStr">
        <is>
          <t>nce</t>
        </is>
      </c>
      <c r="B1103" s="14" t="inlineStr">
        <is>
          <t>oop</t>
        </is>
      </c>
      <c r="C1103" s="14" t="inlineStr">
        <is>
          <t>mch</t>
        </is>
      </c>
      <c r="D1103" s="36" t="n"/>
      <c r="E1103" s="36" t="n"/>
      <c r="F1103" s="36" t="n"/>
      <c r="G1103" s="36" t="n"/>
      <c r="H1103" s="14">
        <f>INDEX(Variables!$B$5:$B$105,MATCH($A1103,Variables!$A$5:$A$105,0))&amp;IF($C1103="",""," | "&amp;INDEX(Mapping!$B$5:$B$26,MATCH($C1103,Mapping!$A$5:$A$26,0))&amp;" | "&amp;INDEX(Mapping!$B$30:$B$41,MATCH($B1103,Mapping!$A$30:$A$41,0)))</f>
        <v/>
      </c>
      <c r="I1103" s="14">
        <f>INDEX(Variables!$C$5:$C$105,MATCH($A1103,Variables!$A$5:$A$105,0))</f>
        <v/>
      </c>
      <c r="J1103" s="14">
        <f>INDEX(Variables!$E$5:$E$105,MATCH($A1103,Variables!$A$5:$A$105,0))</f>
        <v/>
      </c>
      <c r="K1103" s="11">
        <f>LOWER(Settings!$C$4)&amp;".mit."&amp;$A1103&amp;IF($C1103="","","."&amp;$C1103&amp;"."&amp;$B1103)&amp;IF(INDEX(Variables!$D$5:$D$105,MATCH($A1103,Variables!$A$5:$A$105,0))="","","."&amp;INDEX(Variables!$D$5:$D$105,MATCH($A1103,Variables!$A$5:$A$105,0)))&amp;"."&amp;K$5</f>
        <v/>
      </c>
      <c r="L1103" s="38">
        <f>L1076+L1085+L1094</f>
        <v/>
      </c>
      <c r="M1103" s="37">
        <f>M1076+M1085+M1094</f>
        <v/>
      </c>
      <c r="N1103" s="37">
        <f>N1076+N1085+N1094</f>
        <v/>
      </c>
      <c r="O1103" s="37">
        <f>O1076+O1085+O1094</f>
        <v/>
      </c>
      <c r="P1103" s="37">
        <f>P1076+P1085+P1094</f>
        <v/>
      </c>
      <c r="Q1103" s="37">
        <f>Q1076+Q1085+Q1094</f>
        <v/>
      </c>
      <c r="R1103" s="37">
        <f>R1076+R1085+R1094</f>
        <v/>
      </c>
      <c r="S1103" s="37">
        <f>S1076+S1085+S1094</f>
        <v/>
      </c>
      <c r="T1103" s="37">
        <f>T1076+T1085+T1094</f>
        <v/>
      </c>
      <c r="U1103" s="37">
        <f>U1076+U1085+U1094</f>
        <v/>
      </c>
      <c r="V1103" s="37">
        <f>V1076+V1085+V1094</f>
        <v/>
      </c>
      <c r="W1103" s="37">
        <f>W1076+W1085+W1094</f>
        <v/>
      </c>
      <c r="X1103" s="37">
        <f>X1076+X1085+X1094</f>
        <v/>
      </c>
      <c r="Y1103" s="37">
        <f>Y1076+Y1085+Y1094</f>
        <v/>
      </c>
      <c r="Z1103" s="37">
        <f>Z1076+Z1085+Z1094</f>
        <v/>
      </c>
      <c r="AA1103" s="37">
        <f>AA1076+AA1085+AA1094</f>
        <v/>
      </c>
      <c r="AB1103" s="37">
        <f>AB1076+AB1085+AB1094</f>
        <v/>
      </c>
      <c r="AC1103" s="37">
        <f>AC1076+AC1085+AC1094</f>
        <v/>
      </c>
      <c r="AD1103" s="40">
        <f>NEWPOLICY(AD1076,AD1085,AD1094)</f>
        <v/>
      </c>
      <c r="AF1103" s="11">
        <f>LOWER(Settings!$C$4)&amp;".mit."&amp;$A1103&amp;IF($C1103="","","."&amp;$C1103&amp;"."&amp;$B1103)&amp;IF(INDEX(Variables!$D$5:$D$105,MATCH($A1103,Variables!$A$5:$A$105,0))="","","."&amp;INDEX(Variables!$D$5:$D$105,MATCH($A1103,Variables!$A$5:$A$105,0)))&amp;"."&amp;AF$5</f>
        <v/>
      </c>
      <c r="AG1103" s="38">
        <f>AG1076+AG1085+AG1094</f>
        <v/>
      </c>
      <c r="AH1103" s="37">
        <f>AH1076+AH1085+AH1094</f>
        <v/>
      </c>
      <c r="AI1103" s="37">
        <f>AI1076+AI1085+AI1094</f>
        <v/>
      </c>
      <c r="AJ1103" s="37">
        <f>AJ1076+AJ1085+AJ1094</f>
        <v/>
      </c>
      <c r="AK1103" s="37">
        <f>AK1076+AK1085+AK1094</f>
        <v/>
      </c>
      <c r="AL1103" s="37">
        <f>AL1076+AL1085+AL1094</f>
        <v/>
      </c>
      <c r="AM1103" s="37">
        <f>AM1076+AM1085+AM1094</f>
        <v/>
      </c>
      <c r="AN1103" s="37">
        <f>AN1076+AN1085+AN1094</f>
        <v/>
      </c>
      <c r="AO1103" s="37">
        <f>AO1076+AO1085+AO1094</f>
        <v/>
      </c>
      <c r="AP1103" s="37">
        <f>AP1076+AP1085+AP1094</f>
        <v/>
      </c>
      <c r="AQ1103" s="37">
        <f>AQ1076+AQ1085+AQ1094</f>
        <v/>
      </c>
      <c r="AR1103" s="37">
        <f>AR1076+AR1085+AR1094</f>
        <v/>
      </c>
      <c r="AS1103" s="37">
        <f>AS1076+AS1085+AS1094</f>
        <v/>
      </c>
      <c r="AT1103" s="37">
        <f>AT1076+AT1085+AT1094</f>
        <v/>
      </c>
      <c r="AU1103" s="37">
        <f>AU1076+AU1085+AU1094</f>
        <v/>
      </c>
      <c r="AV1103" s="37">
        <f>AV1076+AV1085+AV1094</f>
        <v/>
      </c>
      <c r="AW1103" s="37">
        <f>AW1076+AW1085+AW1094</f>
        <v/>
      </c>
      <c r="AX1103" s="37">
        <f>AX1076+AX1085+AX1094</f>
        <v/>
      </c>
      <c r="AY1103" s="40">
        <f>NEWPOLICY(AY1076,AY1085,AY1094)</f>
        <v/>
      </c>
    </row>
    <row r="1104" hidden="1" outlineLevel="2">
      <c r="A1104" s="14" t="inlineStr">
        <is>
          <t>nce</t>
        </is>
      </c>
      <c r="B1104" s="14" t="inlineStr">
        <is>
          <t>bio</t>
        </is>
      </c>
      <c r="C1104" s="14" t="inlineStr">
        <is>
          <t>mch</t>
        </is>
      </c>
      <c r="D1104" s="36" t="n"/>
      <c r="E1104" s="36" t="n"/>
      <c r="F1104" s="36" t="n"/>
      <c r="G1104" s="36" t="n"/>
      <c r="H1104" s="14">
        <f>INDEX(Variables!$B$5:$B$105,MATCH($A1104,Variables!$A$5:$A$105,0))&amp;IF($C1104="",""," | "&amp;INDEX(Mapping!$B$5:$B$26,MATCH($C1104,Mapping!$A$5:$A$26,0))&amp;" | "&amp;INDEX(Mapping!$B$30:$B$41,MATCH($B1104,Mapping!$A$30:$A$41,0)))</f>
        <v/>
      </c>
      <c r="I1104" s="14">
        <f>INDEX(Variables!$C$5:$C$105,MATCH($A1104,Variables!$A$5:$A$105,0))</f>
        <v/>
      </c>
      <c r="J1104" s="14">
        <f>INDEX(Variables!$E$5:$E$105,MATCH($A1104,Variables!$A$5:$A$105,0))</f>
        <v/>
      </c>
      <c r="K1104" s="11">
        <f>LOWER(Settings!$C$4)&amp;".mit."&amp;$A1104&amp;IF($C1104="","","."&amp;$C1104&amp;"."&amp;$B1104)&amp;IF(INDEX(Variables!$D$5:$D$105,MATCH($A1104,Variables!$A$5:$A$105,0))="","","."&amp;INDEX(Variables!$D$5:$D$105,MATCH($A1104,Variables!$A$5:$A$105,0)))&amp;"."&amp;K$5</f>
        <v/>
      </c>
      <c r="L1104" s="38">
        <f>L1077+L1086+L1095</f>
        <v/>
      </c>
      <c r="M1104" s="37">
        <f>M1077+M1086+M1095</f>
        <v/>
      </c>
      <c r="N1104" s="37">
        <f>N1077+N1086+N1095</f>
        <v/>
      </c>
      <c r="O1104" s="37">
        <f>O1077+O1086+O1095</f>
        <v/>
      </c>
      <c r="P1104" s="37">
        <f>P1077+P1086+P1095</f>
        <v/>
      </c>
      <c r="Q1104" s="37">
        <f>Q1077+Q1086+Q1095</f>
        <v/>
      </c>
      <c r="R1104" s="37">
        <f>R1077+R1086+R1095</f>
        <v/>
      </c>
      <c r="S1104" s="37">
        <f>S1077+S1086+S1095</f>
        <v/>
      </c>
      <c r="T1104" s="37">
        <f>T1077+T1086+T1095</f>
        <v/>
      </c>
      <c r="U1104" s="37">
        <f>U1077+U1086+U1095</f>
        <v/>
      </c>
      <c r="V1104" s="37">
        <f>V1077+V1086+V1095</f>
        <v/>
      </c>
      <c r="W1104" s="37">
        <f>W1077+W1086+W1095</f>
        <v/>
      </c>
      <c r="X1104" s="37">
        <f>X1077+X1086+X1095</f>
        <v/>
      </c>
      <c r="Y1104" s="37">
        <f>Y1077+Y1086+Y1095</f>
        <v/>
      </c>
      <c r="Z1104" s="37">
        <f>Z1077+Z1086+Z1095</f>
        <v/>
      </c>
      <c r="AA1104" s="37">
        <f>AA1077+AA1086+AA1095</f>
        <v/>
      </c>
      <c r="AB1104" s="37">
        <f>AB1077+AB1086+AB1095</f>
        <v/>
      </c>
      <c r="AC1104" s="37">
        <f>AC1077+AC1086+AC1095</f>
        <v/>
      </c>
      <c r="AD1104" s="40">
        <f>NEWPOLICY(AD1077,AD1086,AD1095)</f>
        <v/>
      </c>
      <c r="AF1104" s="11">
        <f>LOWER(Settings!$C$4)&amp;".mit."&amp;$A1104&amp;IF($C1104="","","."&amp;$C1104&amp;"."&amp;$B1104)&amp;IF(INDEX(Variables!$D$5:$D$105,MATCH($A1104,Variables!$A$5:$A$105,0))="","","."&amp;INDEX(Variables!$D$5:$D$105,MATCH($A1104,Variables!$A$5:$A$105,0)))&amp;"."&amp;AF$5</f>
        <v/>
      </c>
      <c r="AG1104" s="38">
        <f>AG1077+AG1086+AG1095</f>
        <v/>
      </c>
      <c r="AH1104" s="37">
        <f>AH1077+AH1086+AH1095</f>
        <v/>
      </c>
      <c r="AI1104" s="37">
        <f>AI1077+AI1086+AI1095</f>
        <v/>
      </c>
      <c r="AJ1104" s="37">
        <f>AJ1077+AJ1086+AJ1095</f>
        <v/>
      </c>
      <c r="AK1104" s="37">
        <f>AK1077+AK1086+AK1095</f>
        <v/>
      </c>
      <c r="AL1104" s="37">
        <f>AL1077+AL1086+AL1095</f>
        <v/>
      </c>
      <c r="AM1104" s="37">
        <f>AM1077+AM1086+AM1095</f>
        <v/>
      </c>
      <c r="AN1104" s="37">
        <f>AN1077+AN1086+AN1095</f>
        <v/>
      </c>
      <c r="AO1104" s="37">
        <f>AO1077+AO1086+AO1095</f>
        <v/>
      </c>
      <c r="AP1104" s="37">
        <f>AP1077+AP1086+AP1095</f>
        <v/>
      </c>
      <c r="AQ1104" s="37">
        <f>AQ1077+AQ1086+AQ1095</f>
        <v/>
      </c>
      <c r="AR1104" s="37">
        <f>AR1077+AR1086+AR1095</f>
        <v/>
      </c>
      <c r="AS1104" s="37">
        <f>AS1077+AS1086+AS1095</f>
        <v/>
      </c>
      <c r="AT1104" s="37">
        <f>AT1077+AT1086+AT1095</f>
        <v/>
      </c>
      <c r="AU1104" s="37">
        <f>AU1077+AU1086+AU1095</f>
        <v/>
      </c>
      <c r="AV1104" s="37">
        <f>AV1077+AV1086+AV1095</f>
        <v/>
      </c>
      <c r="AW1104" s="37">
        <f>AW1077+AW1086+AW1095</f>
        <v/>
      </c>
      <c r="AX1104" s="37">
        <f>AX1077+AX1086+AX1095</f>
        <v/>
      </c>
      <c r="AY1104" s="40">
        <f>NEWPOLICY(AY1077,AY1086,AY1095)</f>
        <v/>
      </c>
    </row>
    <row r="1105" hidden="1" outlineLevel="2"/>
    <row r="1106" hidden="1" outlineLevel="2">
      <c r="A1106" s="14" t="inlineStr">
        <is>
          <t>atp</t>
        </is>
      </c>
      <c r="B1106" s="14" t="inlineStr">
        <is>
          <t>coa</t>
        </is>
      </c>
      <c r="C1106" s="14" t="inlineStr">
        <is>
          <t>mch</t>
        </is>
      </c>
      <c r="D1106" s="37">
        <f>INDEX(Inputs!$R$5:$R$132,MATCH($B1106&amp;"|"&amp;$C1106,Inputs!$A$5:$A$132,0))</f>
        <v/>
      </c>
      <c r="E1106" s="37">
        <f>INDEX(Inputs!$S$5:$S$132,MATCH($B1106&amp;"|"&amp;$C1106,Inputs!$A$5:$A$132,0))</f>
        <v/>
      </c>
      <c r="F1106" s="36" t="n"/>
      <c r="G1106" s="36" t="n"/>
      <c r="H1106" s="14">
        <f>INDEX(Variables!$B$5:$B$105,MATCH($A1106,Variables!$A$5:$A$105,0))&amp;IF($C1106="",""," | "&amp;INDEX(Mapping!$B$5:$B$26,MATCH($C1106,Mapping!$A$5:$A$26,0))&amp;" | "&amp;INDEX(Mapping!$B$30:$B$41,MATCH($B1106,Mapping!$A$30:$A$41,0)))</f>
        <v/>
      </c>
      <c r="I1106" s="14">
        <f>INDEX(Variables!$C$5:$C$105,MATCH($A1106,Variables!$A$5:$A$105,0))</f>
        <v/>
      </c>
      <c r="J1106" s="14">
        <f>INDEX(Variables!$E$5:$E$105,MATCH($A1106,Variables!$A$5:$A$105,0))</f>
        <v/>
      </c>
      <c r="K1106" s="11">
        <f>LOWER(Settings!$C$4)&amp;".mit."&amp;$A1106&amp;IF($C1106="","","."&amp;$C1106&amp;"."&amp;$B1106)&amp;IF(INDEX(Variables!$D$5:$D$105,MATCH($A1106,Variables!$A$5:$A$105,0))="","","."&amp;INDEX(Variables!$D$5:$D$105,MATCH($A1106,Variables!$A$5:$A$105,0)))&amp;"."&amp;K$5</f>
        <v/>
      </c>
      <c r="L1106" s="38">
        <f>MAX(INDEX(L$292:L$303,$D1106)+L1097*(1+$E1106),0.01)</f>
        <v/>
      </c>
      <c r="M1106" s="37">
        <f>MAX(INDEX(M$292:M$303,$D1106)+M1097*(1+$E1106),0.01)</f>
        <v/>
      </c>
      <c r="N1106" s="37">
        <f>MAX(INDEX(N$292:N$303,$D1106)+N1097*(1+$E1106),0.01)</f>
        <v/>
      </c>
      <c r="O1106" s="37">
        <f>MAX(INDEX(O$292:O$303,$D1106)+O1097*(1+$E1106),0.01)</f>
        <v/>
      </c>
      <c r="P1106" s="37">
        <f>MAX(INDEX(P$292:P$303,$D1106)+P1097*(1+$E1106),0.01)</f>
        <v/>
      </c>
      <c r="Q1106" s="37">
        <f>MAX(INDEX(Q$292:Q$303,$D1106)+Q1097*(1+$E1106),0.01)</f>
        <v/>
      </c>
      <c r="R1106" s="37">
        <f>MAX(INDEX(R$292:R$303,$D1106)+R1097*(1+$E1106),0.01)</f>
        <v/>
      </c>
      <c r="S1106" s="37">
        <f>MAX(INDEX(S$292:S$303,$D1106)+S1097*(1+$E1106),0.01)</f>
        <v/>
      </c>
      <c r="T1106" s="37">
        <f>MAX(INDEX(T$292:T$303,$D1106)+T1097*(1+$E1106),0.01)</f>
        <v/>
      </c>
      <c r="U1106" s="37">
        <f>MAX(INDEX(U$292:U$303,$D1106)+U1097*(1+$E1106),0.01)</f>
        <v/>
      </c>
      <c r="V1106" s="37">
        <f>MAX(INDEX(V$292:V$303,$D1106)+V1097*(1+$E1106),0.01)</f>
        <v/>
      </c>
      <c r="W1106" s="37">
        <f>MAX(INDEX(W$292:W$303,$D1106)+W1097*(1+$E1106),0.01)</f>
        <v/>
      </c>
      <c r="X1106" s="37">
        <f>MAX(INDEX(X$292:X$303,$D1106)+X1097*(1+$E1106),0.01)</f>
        <v/>
      </c>
      <c r="Y1106" s="37">
        <f>MAX(INDEX(Y$292:Y$303,$D1106)+Y1097*(1+$E1106),0.01)</f>
        <v/>
      </c>
      <c r="Z1106" s="37">
        <f>MAX(INDEX(Z$292:Z$303,$D1106)+Z1097*(1+$E1106),0.01)</f>
        <v/>
      </c>
      <c r="AA1106" s="37">
        <f>MAX(INDEX(AA$292:AA$303,$D1106)+AA1097*(1+$E1106),0.01)</f>
        <v/>
      </c>
      <c r="AB1106" s="37">
        <f>MAX(INDEX(AB$292:AB$303,$D1106)+AB1097*(1+$E1106),0.01)</f>
        <v/>
      </c>
      <c r="AC1106" s="37">
        <f>MAX(INDEX(AC$292:AC$303,$D1106)+AC1097*(1+$E1106),0.01)</f>
        <v/>
      </c>
      <c r="AD1106" s="40">
        <f>POSTTAX(INDEX(AD$292:AD$303,$D1106),AD1097,$E1106)</f>
        <v/>
      </c>
      <c r="AF1106" s="11">
        <f>LOWER(Settings!$C$4)&amp;".mit."&amp;$A1106&amp;IF($C1106="","","."&amp;$C1106&amp;"."&amp;$B1106)&amp;IF(INDEX(Variables!$D$5:$D$105,MATCH($A1106,Variables!$A$5:$A$105,0))="","","."&amp;INDEX(Variables!$D$5:$D$105,MATCH($A1106,Variables!$A$5:$A$105,0)))&amp;"."&amp;AF$5</f>
        <v/>
      </c>
      <c r="AG1106" s="38">
        <f>MAX(INDEX(AG$292:AG$303,$D1106)+AG1097*(1+$E1106),0.01)</f>
        <v/>
      </c>
      <c r="AH1106" s="37">
        <f>MAX(INDEX(AH$292:AH$303,$D1106)+AH1097*(1+$E1106),0.01)</f>
        <v/>
      </c>
      <c r="AI1106" s="37">
        <f>MAX(INDEX(AI$292:AI$303,$D1106)+AI1097*(1+$E1106),0.01)</f>
        <v/>
      </c>
      <c r="AJ1106" s="37">
        <f>MAX(INDEX(AJ$292:AJ$303,$D1106)+AJ1097*(1+$E1106),0.01)</f>
        <v/>
      </c>
      <c r="AK1106" s="37">
        <f>MAX(INDEX(AK$292:AK$303,$D1106)+AK1097*(1+$E1106),0.01)</f>
        <v/>
      </c>
      <c r="AL1106" s="37">
        <f>MAX(INDEX(AL$292:AL$303,$D1106)+AL1097*(1+$E1106),0.01)</f>
        <v/>
      </c>
      <c r="AM1106" s="37">
        <f>MAX(INDEX(AM$292:AM$303,$D1106)+AM1097*(1+$E1106),0.01)</f>
        <v/>
      </c>
      <c r="AN1106" s="37">
        <f>MAX(INDEX(AN$292:AN$303,$D1106)+AN1097*(1+$E1106),0.01)</f>
        <v/>
      </c>
      <c r="AO1106" s="37">
        <f>MAX(INDEX(AO$292:AO$303,$D1106)+AO1097*(1+$E1106),0.01)</f>
        <v/>
      </c>
      <c r="AP1106" s="37">
        <f>MAX(INDEX(AP$292:AP$303,$D1106)+AP1097*(1+$E1106),0.01)</f>
        <v/>
      </c>
      <c r="AQ1106" s="37">
        <f>MAX(INDEX(AQ$292:AQ$303,$D1106)+AQ1097*(1+$E1106),0.01)</f>
        <v/>
      </c>
      <c r="AR1106" s="37">
        <f>MAX(INDEX(AR$292:AR$303,$D1106)+AR1097*(1+$E1106),0.01)</f>
        <v/>
      </c>
      <c r="AS1106" s="37">
        <f>MAX(INDEX(AS$292:AS$303,$D1106)+AS1097*(1+$E1106),0.01)</f>
        <v/>
      </c>
      <c r="AT1106" s="37">
        <f>MAX(INDEX(AT$292:AT$303,$D1106)+AT1097*(1+$E1106),0.01)</f>
        <v/>
      </c>
      <c r="AU1106" s="37">
        <f>MAX(INDEX(AU$292:AU$303,$D1106)+AU1097*(1+$E1106),0.01)</f>
        <v/>
      </c>
      <c r="AV1106" s="37">
        <f>MAX(INDEX(AV$292:AV$303,$D1106)+AV1097*(1+$E1106),0.01)</f>
        <v/>
      </c>
      <c r="AW1106" s="37">
        <f>MAX(INDEX(AW$292:AW$303,$D1106)+AW1097*(1+$E1106),0.01)</f>
        <v/>
      </c>
      <c r="AX1106" s="37">
        <f>MAX(INDEX(AX$292:AX$303,$D1106)+AX1097*(1+$E1106),0.01)</f>
        <v/>
      </c>
      <c r="AY1106" s="40">
        <f>POSTTAX(INDEX(AY$292:AY$303,$D1106),AY1097,$E1106)</f>
        <v/>
      </c>
    </row>
    <row r="1107" hidden="1" outlineLevel="2">
      <c r="A1107" s="14" t="inlineStr">
        <is>
          <t>atp</t>
        </is>
      </c>
      <c r="B1107" s="14" t="inlineStr">
        <is>
          <t>nga</t>
        </is>
      </c>
      <c r="C1107" s="14" t="inlineStr">
        <is>
          <t>mch</t>
        </is>
      </c>
      <c r="D1107" s="37">
        <f>INDEX(Inputs!$R$5:$R$132,MATCH($B1107&amp;"|"&amp;$C1107,Inputs!$A$5:$A$132,0))</f>
        <v/>
      </c>
      <c r="E1107" s="37">
        <f>INDEX(Inputs!$S$5:$S$132,MATCH($B1107&amp;"|"&amp;$C1107,Inputs!$A$5:$A$132,0))</f>
        <v/>
      </c>
      <c r="F1107" s="36" t="n"/>
      <c r="G1107" s="36" t="n"/>
      <c r="H1107" s="14">
        <f>INDEX(Variables!$B$5:$B$105,MATCH($A1107,Variables!$A$5:$A$105,0))&amp;IF($C1107="",""," | "&amp;INDEX(Mapping!$B$5:$B$26,MATCH($C1107,Mapping!$A$5:$A$26,0))&amp;" | "&amp;INDEX(Mapping!$B$30:$B$41,MATCH($B1107,Mapping!$A$30:$A$41,0)))</f>
        <v/>
      </c>
      <c r="I1107" s="14">
        <f>INDEX(Variables!$C$5:$C$105,MATCH($A1107,Variables!$A$5:$A$105,0))</f>
        <v/>
      </c>
      <c r="J1107" s="14">
        <f>INDEX(Variables!$E$5:$E$105,MATCH($A1107,Variables!$A$5:$A$105,0))</f>
        <v/>
      </c>
      <c r="K1107" s="11">
        <f>LOWER(Settings!$C$4)&amp;".mit."&amp;$A1107&amp;IF($C1107="","","."&amp;$C1107&amp;"."&amp;$B1107)&amp;IF(INDEX(Variables!$D$5:$D$105,MATCH($A1107,Variables!$A$5:$A$105,0))="","","."&amp;INDEX(Variables!$D$5:$D$105,MATCH($A1107,Variables!$A$5:$A$105,0)))&amp;"."&amp;K$5</f>
        <v/>
      </c>
      <c r="L1107" s="38">
        <f>MAX(INDEX(L$292:L$303,$D1107)+L1098*(1+$E1107),0.01)</f>
        <v/>
      </c>
      <c r="M1107" s="37">
        <f>MAX(INDEX(M$292:M$303,$D1107)+M1098*(1+$E1107),0.01)</f>
        <v/>
      </c>
      <c r="N1107" s="37">
        <f>MAX(INDEX(N$292:N$303,$D1107)+N1098*(1+$E1107),0.01)</f>
        <v/>
      </c>
      <c r="O1107" s="37">
        <f>MAX(INDEX(O$292:O$303,$D1107)+O1098*(1+$E1107),0.01)</f>
        <v/>
      </c>
      <c r="P1107" s="37">
        <f>MAX(INDEX(P$292:P$303,$D1107)+P1098*(1+$E1107),0.01)</f>
        <v/>
      </c>
      <c r="Q1107" s="37">
        <f>MAX(INDEX(Q$292:Q$303,$D1107)+Q1098*(1+$E1107),0.01)</f>
        <v/>
      </c>
      <c r="R1107" s="37">
        <f>MAX(INDEX(R$292:R$303,$D1107)+R1098*(1+$E1107),0.01)</f>
        <v/>
      </c>
      <c r="S1107" s="37">
        <f>MAX(INDEX(S$292:S$303,$D1107)+S1098*(1+$E1107),0.01)</f>
        <v/>
      </c>
      <c r="T1107" s="37">
        <f>MAX(INDEX(T$292:T$303,$D1107)+T1098*(1+$E1107),0.01)</f>
        <v/>
      </c>
      <c r="U1107" s="37">
        <f>MAX(INDEX(U$292:U$303,$D1107)+U1098*(1+$E1107),0.01)</f>
        <v/>
      </c>
      <c r="V1107" s="37">
        <f>MAX(INDEX(V$292:V$303,$D1107)+V1098*(1+$E1107),0.01)</f>
        <v/>
      </c>
      <c r="W1107" s="37">
        <f>MAX(INDEX(W$292:W$303,$D1107)+W1098*(1+$E1107),0.01)</f>
        <v/>
      </c>
      <c r="X1107" s="37">
        <f>MAX(INDEX(X$292:X$303,$D1107)+X1098*(1+$E1107),0.01)</f>
        <v/>
      </c>
      <c r="Y1107" s="37">
        <f>MAX(INDEX(Y$292:Y$303,$D1107)+Y1098*(1+$E1107),0.01)</f>
        <v/>
      </c>
      <c r="Z1107" s="37">
        <f>MAX(INDEX(Z$292:Z$303,$D1107)+Z1098*(1+$E1107),0.01)</f>
        <v/>
      </c>
      <c r="AA1107" s="37">
        <f>MAX(INDEX(AA$292:AA$303,$D1107)+AA1098*(1+$E1107),0.01)</f>
        <v/>
      </c>
      <c r="AB1107" s="37">
        <f>MAX(INDEX(AB$292:AB$303,$D1107)+AB1098*(1+$E1107),0.01)</f>
        <v/>
      </c>
      <c r="AC1107" s="37">
        <f>MAX(INDEX(AC$292:AC$303,$D1107)+AC1098*(1+$E1107),0.01)</f>
        <v/>
      </c>
      <c r="AD1107" s="40">
        <f>POSTTAX(INDEX(AD$292:AD$303,$D1107),AD1098,$E1107)</f>
        <v/>
      </c>
      <c r="AF1107" s="11">
        <f>LOWER(Settings!$C$4)&amp;".mit."&amp;$A1107&amp;IF($C1107="","","."&amp;$C1107&amp;"."&amp;$B1107)&amp;IF(INDEX(Variables!$D$5:$D$105,MATCH($A1107,Variables!$A$5:$A$105,0))="","","."&amp;INDEX(Variables!$D$5:$D$105,MATCH($A1107,Variables!$A$5:$A$105,0)))&amp;"."&amp;AF$5</f>
        <v/>
      </c>
      <c r="AG1107" s="38">
        <f>MAX(INDEX(AG$292:AG$303,$D1107)+AG1098*(1+$E1107),0.01)</f>
        <v/>
      </c>
      <c r="AH1107" s="37">
        <f>MAX(INDEX(AH$292:AH$303,$D1107)+AH1098*(1+$E1107),0.01)</f>
        <v/>
      </c>
      <c r="AI1107" s="37">
        <f>MAX(INDEX(AI$292:AI$303,$D1107)+AI1098*(1+$E1107),0.01)</f>
        <v/>
      </c>
      <c r="AJ1107" s="37">
        <f>MAX(INDEX(AJ$292:AJ$303,$D1107)+AJ1098*(1+$E1107),0.01)</f>
        <v/>
      </c>
      <c r="AK1107" s="37">
        <f>MAX(INDEX(AK$292:AK$303,$D1107)+AK1098*(1+$E1107),0.01)</f>
        <v/>
      </c>
      <c r="AL1107" s="37">
        <f>MAX(INDEX(AL$292:AL$303,$D1107)+AL1098*(1+$E1107),0.01)</f>
        <v/>
      </c>
      <c r="AM1107" s="37">
        <f>MAX(INDEX(AM$292:AM$303,$D1107)+AM1098*(1+$E1107),0.01)</f>
        <v/>
      </c>
      <c r="AN1107" s="37">
        <f>MAX(INDEX(AN$292:AN$303,$D1107)+AN1098*(1+$E1107),0.01)</f>
        <v/>
      </c>
      <c r="AO1107" s="37">
        <f>MAX(INDEX(AO$292:AO$303,$D1107)+AO1098*(1+$E1107),0.01)</f>
        <v/>
      </c>
      <c r="AP1107" s="37">
        <f>MAX(INDEX(AP$292:AP$303,$D1107)+AP1098*(1+$E1107),0.01)</f>
        <v/>
      </c>
      <c r="AQ1107" s="37">
        <f>MAX(INDEX(AQ$292:AQ$303,$D1107)+AQ1098*(1+$E1107),0.01)</f>
        <v/>
      </c>
      <c r="AR1107" s="37">
        <f>MAX(INDEX(AR$292:AR$303,$D1107)+AR1098*(1+$E1107),0.01)</f>
        <v/>
      </c>
      <c r="AS1107" s="37">
        <f>MAX(INDEX(AS$292:AS$303,$D1107)+AS1098*(1+$E1107),0.01)</f>
        <v/>
      </c>
      <c r="AT1107" s="37">
        <f>MAX(INDEX(AT$292:AT$303,$D1107)+AT1098*(1+$E1107),0.01)</f>
        <v/>
      </c>
      <c r="AU1107" s="37">
        <f>MAX(INDEX(AU$292:AU$303,$D1107)+AU1098*(1+$E1107),0.01)</f>
        <v/>
      </c>
      <c r="AV1107" s="37">
        <f>MAX(INDEX(AV$292:AV$303,$D1107)+AV1098*(1+$E1107),0.01)</f>
        <v/>
      </c>
      <c r="AW1107" s="37">
        <f>MAX(INDEX(AW$292:AW$303,$D1107)+AW1098*(1+$E1107),0.01)</f>
        <v/>
      </c>
      <c r="AX1107" s="37">
        <f>MAX(INDEX(AX$292:AX$303,$D1107)+AX1098*(1+$E1107),0.01)</f>
        <v/>
      </c>
      <c r="AY1107" s="40">
        <f>POSTTAX(INDEX(AY$292:AY$303,$D1107),AY1098,$E1107)</f>
        <v/>
      </c>
    </row>
    <row r="1108" hidden="1" outlineLevel="2">
      <c r="A1108" s="14" t="inlineStr">
        <is>
          <t>atp</t>
        </is>
      </c>
      <c r="B1108" s="14" t="inlineStr">
        <is>
          <t>gso</t>
        </is>
      </c>
      <c r="C1108" s="14" t="inlineStr">
        <is>
          <t>mch</t>
        </is>
      </c>
      <c r="D1108" s="37">
        <f>INDEX(Inputs!$R$5:$R$132,MATCH($B1108&amp;"|"&amp;$C1108,Inputs!$A$5:$A$132,0))</f>
        <v/>
      </c>
      <c r="E1108" s="37">
        <f>INDEX(Inputs!$S$5:$S$132,MATCH($B1108&amp;"|"&amp;$C1108,Inputs!$A$5:$A$132,0))</f>
        <v/>
      </c>
      <c r="F1108" s="36" t="n"/>
      <c r="G1108" s="36" t="n"/>
      <c r="H1108" s="14">
        <f>INDEX(Variables!$B$5:$B$105,MATCH($A1108,Variables!$A$5:$A$105,0))&amp;IF($C1108="",""," | "&amp;INDEX(Mapping!$B$5:$B$26,MATCH($C1108,Mapping!$A$5:$A$26,0))&amp;" | "&amp;INDEX(Mapping!$B$30:$B$41,MATCH($B1108,Mapping!$A$30:$A$41,0)))</f>
        <v/>
      </c>
      <c r="I1108" s="14">
        <f>INDEX(Variables!$C$5:$C$105,MATCH($A1108,Variables!$A$5:$A$105,0))</f>
        <v/>
      </c>
      <c r="J1108" s="14">
        <f>INDEX(Variables!$E$5:$E$105,MATCH($A1108,Variables!$A$5:$A$105,0))</f>
        <v/>
      </c>
      <c r="K1108" s="11">
        <f>LOWER(Settings!$C$4)&amp;".mit."&amp;$A1108&amp;IF($C1108="","","."&amp;$C1108&amp;"."&amp;$B1108)&amp;IF(INDEX(Variables!$D$5:$D$105,MATCH($A1108,Variables!$A$5:$A$105,0))="","","."&amp;INDEX(Variables!$D$5:$D$105,MATCH($A1108,Variables!$A$5:$A$105,0)))&amp;"."&amp;K$5</f>
        <v/>
      </c>
      <c r="L1108" s="38">
        <f>MAX(INDEX(L$292:L$303,$D1108)+L1099*(1+$E1108),0.01)</f>
        <v/>
      </c>
      <c r="M1108" s="37">
        <f>MAX(INDEX(M$292:M$303,$D1108)+M1099*(1+$E1108),0.01)</f>
        <v/>
      </c>
      <c r="N1108" s="37">
        <f>MAX(INDEX(N$292:N$303,$D1108)+N1099*(1+$E1108),0.01)</f>
        <v/>
      </c>
      <c r="O1108" s="37">
        <f>MAX(INDEX(O$292:O$303,$D1108)+O1099*(1+$E1108),0.01)</f>
        <v/>
      </c>
      <c r="P1108" s="37">
        <f>MAX(INDEX(P$292:P$303,$D1108)+P1099*(1+$E1108),0.01)</f>
        <v/>
      </c>
      <c r="Q1108" s="37">
        <f>MAX(INDEX(Q$292:Q$303,$D1108)+Q1099*(1+$E1108),0.01)</f>
        <v/>
      </c>
      <c r="R1108" s="37">
        <f>MAX(INDEX(R$292:R$303,$D1108)+R1099*(1+$E1108),0.01)</f>
        <v/>
      </c>
      <c r="S1108" s="37">
        <f>MAX(INDEX(S$292:S$303,$D1108)+S1099*(1+$E1108),0.01)</f>
        <v/>
      </c>
      <c r="T1108" s="37">
        <f>MAX(INDEX(T$292:T$303,$D1108)+T1099*(1+$E1108),0.01)</f>
        <v/>
      </c>
      <c r="U1108" s="37">
        <f>MAX(INDEX(U$292:U$303,$D1108)+U1099*(1+$E1108),0.01)</f>
        <v/>
      </c>
      <c r="V1108" s="37">
        <f>MAX(INDEX(V$292:V$303,$D1108)+V1099*(1+$E1108),0.01)</f>
        <v/>
      </c>
      <c r="W1108" s="37">
        <f>MAX(INDEX(W$292:W$303,$D1108)+W1099*(1+$E1108),0.01)</f>
        <v/>
      </c>
      <c r="X1108" s="37">
        <f>MAX(INDEX(X$292:X$303,$D1108)+X1099*(1+$E1108),0.01)</f>
        <v/>
      </c>
      <c r="Y1108" s="37">
        <f>MAX(INDEX(Y$292:Y$303,$D1108)+Y1099*(1+$E1108),0.01)</f>
        <v/>
      </c>
      <c r="Z1108" s="37">
        <f>MAX(INDEX(Z$292:Z$303,$D1108)+Z1099*(1+$E1108),0.01)</f>
        <v/>
      </c>
      <c r="AA1108" s="37">
        <f>MAX(INDEX(AA$292:AA$303,$D1108)+AA1099*(1+$E1108),0.01)</f>
        <v/>
      </c>
      <c r="AB1108" s="37">
        <f>MAX(INDEX(AB$292:AB$303,$D1108)+AB1099*(1+$E1108),0.01)</f>
        <v/>
      </c>
      <c r="AC1108" s="37">
        <f>MAX(INDEX(AC$292:AC$303,$D1108)+AC1099*(1+$E1108),0.01)</f>
        <v/>
      </c>
      <c r="AD1108" s="40">
        <f>POSTTAX(INDEX(AD$292:AD$303,$D1108),AD1099,$E1108)</f>
        <v/>
      </c>
      <c r="AF1108" s="11">
        <f>LOWER(Settings!$C$4)&amp;".mit."&amp;$A1108&amp;IF($C1108="","","."&amp;$C1108&amp;"."&amp;$B1108)&amp;IF(INDEX(Variables!$D$5:$D$105,MATCH($A1108,Variables!$A$5:$A$105,0))="","","."&amp;INDEX(Variables!$D$5:$D$105,MATCH($A1108,Variables!$A$5:$A$105,0)))&amp;"."&amp;AF$5</f>
        <v/>
      </c>
      <c r="AG1108" s="38">
        <f>MAX(INDEX(AG$292:AG$303,$D1108)+AG1099*(1+$E1108),0.01)</f>
        <v/>
      </c>
      <c r="AH1108" s="37">
        <f>MAX(INDEX(AH$292:AH$303,$D1108)+AH1099*(1+$E1108),0.01)</f>
        <v/>
      </c>
      <c r="AI1108" s="37">
        <f>MAX(INDEX(AI$292:AI$303,$D1108)+AI1099*(1+$E1108),0.01)</f>
        <v/>
      </c>
      <c r="AJ1108" s="37">
        <f>MAX(INDEX(AJ$292:AJ$303,$D1108)+AJ1099*(1+$E1108),0.01)</f>
        <v/>
      </c>
      <c r="AK1108" s="37">
        <f>MAX(INDEX(AK$292:AK$303,$D1108)+AK1099*(1+$E1108),0.01)</f>
        <v/>
      </c>
      <c r="AL1108" s="37">
        <f>MAX(INDEX(AL$292:AL$303,$D1108)+AL1099*(1+$E1108),0.01)</f>
        <v/>
      </c>
      <c r="AM1108" s="37">
        <f>MAX(INDEX(AM$292:AM$303,$D1108)+AM1099*(1+$E1108),0.01)</f>
        <v/>
      </c>
      <c r="AN1108" s="37">
        <f>MAX(INDEX(AN$292:AN$303,$D1108)+AN1099*(1+$E1108),0.01)</f>
        <v/>
      </c>
      <c r="AO1108" s="37">
        <f>MAX(INDEX(AO$292:AO$303,$D1108)+AO1099*(1+$E1108),0.01)</f>
        <v/>
      </c>
      <c r="AP1108" s="37">
        <f>MAX(INDEX(AP$292:AP$303,$D1108)+AP1099*(1+$E1108),0.01)</f>
        <v/>
      </c>
      <c r="AQ1108" s="37">
        <f>MAX(INDEX(AQ$292:AQ$303,$D1108)+AQ1099*(1+$E1108),0.01)</f>
        <v/>
      </c>
      <c r="AR1108" s="37">
        <f>MAX(INDEX(AR$292:AR$303,$D1108)+AR1099*(1+$E1108),0.01)</f>
        <v/>
      </c>
      <c r="AS1108" s="37">
        <f>MAX(INDEX(AS$292:AS$303,$D1108)+AS1099*(1+$E1108),0.01)</f>
        <v/>
      </c>
      <c r="AT1108" s="37">
        <f>MAX(INDEX(AT$292:AT$303,$D1108)+AT1099*(1+$E1108),0.01)</f>
        <v/>
      </c>
      <c r="AU1108" s="37">
        <f>MAX(INDEX(AU$292:AU$303,$D1108)+AU1099*(1+$E1108),0.01)</f>
        <v/>
      </c>
      <c r="AV1108" s="37">
        <f>MAX(INDEX(AV$292:AV$303,$D1108)+AV1099*(1+$E1108),0.01)</f>
        <v/>
      </c>
      <c r="AW1108" s="37">
        <f>MAX(INDEX(AW$292:AW$303,$D1108)+AW1099*(1+$E1108),0.01)</f>
        <v/>
      </c>
      <c r="AX1108" s="37">
        <f>MAX(INDEX(AX$292:AX$303,$D1108)+AX1099*(1+$E1108),0.01)</f>
        <v/>
      </c>
      <c r="AY1108" s="40">
        <f>POSTTAX(INDEX(AY$292:AY$303,$D1108),AY1099,$E1108)</f>
        <v/>
      </c>
    </row>
    <row r="1109" hidden="1" outlineLevel="2">
      <c r="A1109" s="14" t="inlineStr">
        <is>
          <t>atp</t>
        </is>
      </c>
      <c r="B1109" s="14" t="inlineStr">
        <is>
          <t>die</t>
        </is>
      </c>
      <c r="C1109" s="14" t="inlineStr">
        <is>
          <t>mch</t>
        </is>
      </c>
      <c r="D1109" s="37">
        <f>INDEX(Inputs!$R$5:$R$132,MATCH($B1109&amp;"|"&amp;$C1109,Inputs!$A$5:$A$132,0))</f>
        <v/>
      </c>
      <c r="E1109" s="37">
        <f>INDEX(Inputs!$S$5:$S$132,MATCH($B1109&amp;"|"&amp;$C1109,Inputs!$A$5:$A$132,0))</f>
        <v/>
      </c>
      <c r="F1109" s="36" t="n"/>
      <c r="G1109" s="36" t="n"/>
      <c r="H1109" s="14">
        <f>INDEX(Variables!$B$5:$B$105,MATCH($A1109,Variables!$A$5:$A$105,0))&amp;IF($C1109="",""," | "&amp;INDEX(Mapping!$B$5:$B$26,MATCH($C1109,Mapping!$A$5:$A$26,0))&amp;" | "&amp;INDEX(Mapping!$B$30:$B$41,MATCH($B1109,Mapping!$A$30:$A$41,0)))</f>
        <v/>
      </c>
      <c r="I1109" s="14">
        <f>INDEX(Variables!$C$5:$C$105,MATCH($A1109,Variables!$A$5:$A$105,0))</f>
        <v/>
      </c>
      <c r="J1109" s="14">
        <f>INDEX(Variables!$E$5:$E$105,MATCH($A1109,Variables!$A$5:$A$105,0))</f>
        <v/>
      </c>
      <c r="K1109" s="11">
        <f>LOWER(Settings!$C$4)&amp;".mit."&amp;$A1109&amp;IF($C1109="","","."&amp;$C1109&amp;"."&amp;$B1109)&amp;IF(INDEX(Variables!$D$5:$D$105,MATCH($A1109,Variables!$A$5:$A$105,0))="","","."&amp;INDEX(Variables!$D$5:$D$105,MATCH($A1109,Variables!$A$5:$A$105,0)))&amp;"."&amp;K$5</f>
        <v/>
      </c>
      <c r="L1109" s="38">
        <f>MAX(INDEX(L$292:L$303,$D1109)+L1100*(1+$E1109),0.01)</f>
        <v/>
      </c>
      <c r="M1109" s="37">
        <f>MAX(INDEX(M$292:M$303,$D1109)+M1100*(1+$E1109),0.01)</f>
        <v/>
      </c>
      <c r="N1109" s="37">
        <f>MAX(INDEX(N$292:N$303,$D1109)+N1100*(1+$E1109),0.01)</f>
        <v/>
      </c>
      <c r="O1109" s="37">
        <f>MAX(INDEX(O$292:O$303,$D1109)+O1100*(1+$E1109),0.01)</f>
        <v/>
      </c>
      <c r="P1109" s="37">
        <f>MAX(INDEX(P$292:P$303,$D1109)+P1100*(1+$E1109),0.01)</f>
        <v/>
      </c>
      <c r="Q1109" s="37">
        <f>MAX(INDEX(Q$292:Q$303,$D1109)+Q1100*(1+$E1109),0.01)</f>
        <v/>
      </c>
      <c r="R1109" s="37">
        <f>MAX(INDEX(R$292:R$303,$D1109)+R1100*(1+$E1109),0.01)</f>
        <v/>
      </c>
      <c r="S1109" s="37">
        <f>MAX(INDEX(S$292:S$303,$D1109)+S1100*(1+$E1109),0.01)</f>
        <v/>
      </c>
      <c r="T1109" s="37">
        <f>MAX(INDEX(T$292:T$303,$D1109)+T1100*(1+$E1109),0.01)</f>
        <v/>
      </c>
      <c r="U1109" s="37">
        <f>MAX(INDEX(U$292:U$303,$D1109)+U1100*(1+$E1109),0.01)</f>
        <v/>
      </c>
      <c r="V1109" s="37">
        <f>MAX(INDEX(V$292:V$303,$D1109)+V1100*(1+$E1109),0.01)</f>
        <v/>
      </c>
      <c r="W1109" s="37">
        <f>MAX(INDEX(W$292:W$303,$D1109)+W1100*(1+$E1109),0.01)</f>
        <v/>
      </c>
      <c r="X1109" s="37">
        <f>MAX(INDEX(X$292:X$303,$D1109)+X1100*(1+$E1109),0.01)</f>
        <v/>
      </c>
      <c r="Y1109" s="37">
        <f>MAX(INDEX(Y$292:Y$303,$D1109)+Y1100*(1+$E1109),0.01)</f>
        <v/>
      </c>
      <c r="Z1109" s="37">
        <f>MAX(INDEX(Z$292:Z$303,$D1109)+Z1100*(1+$E1109),0.01)</f>
        <v/>
      </c>
      <c r="AA1109" s="37">
        <f>MAX(INDEX(AA$292:AA$303,$D1109)+AA1100*(1+$E1109),0.01)</f>
        <v/>
      </c>
      <c r="AB1109" s="37">
        <f>MAX(INDEX(AB$292:AB$303,$D1109)+AB1100*(1+$E1109),0.01)</f>
        <v/>
      </c>
      <c r="AC1109" s="37">
        <f>MAX(INDEX(AC$292:AC$303,$D1109)+AC1100*(1+$E1109),0.01)</f>
        <v/>
      </c>
      <c r="AD1109" s="40">
        <f>POSTTAX(INDEX(AD$292:AD$303,$D1109),AD1100,$E1109)</f>
        <v/>
      </c>
      <c r="AF1109" s="11">
        <f>LOWER(Settings!$C$4)&amp;".mit."&amp;$A1109&amp;IF($C1109="","","."&amp;$C1109&amp;"."&amp;$B1109)&amp;IF(INDEX(Variables!$D$5:$D$105,MATCH($A1109,Variables!$A$5:$A$105,0))="","","."&amp;INDEX(Variables!$D$5:$D$105,MATCH($A1109,Variables!$A$5:$A$105,0)))&amp;"."&amp;AF$5</f>
        <v/>
      </c>
      <c r="AG1109" s="38">
        <f>MAX(INDEX(AG$292:AG$303,$D1109)+AG1100*(1+$E1109),0.01)</f>
        <v/>
      </c>
      <c r="AH1109" s="37">
        <f>MAX(INDEX(AH$292:AH$303,$D1109)+AH1100*(1+$E1109),0.01)</f>
        <v/>
      </c>
      <c r="AI1109" s="37">
        <f>MAX(INDEX(AI$292:AI$303,$D1109)+AI1100*(1+$E1109),0.01)</f>
        <v/>
      </c>
      <c r="AJ1109" s="37">
        <f>MAX(INDEX(AJ$292:AJ$303,$D1109)+AJ1100*(1+$E1109),0.01)</f>
        <v/>
      </c>
      <c r="AK1109" s="37">
        <f>MAX(INDEX(AK$292:AK$303,$D1109)+AK1100*(1+$E1109),0.01)</f>
        <v/>
      </c>
      <c r="AL1109" s="37">
        <f>MAX(INDEX(AL$292:AL$303,$D1109)+AL1100*(1+$E1109),0.01)</f>
        <v/>
      </c>
      <c r="AM1109" s="37">
        <f>MAX(INDEX(AM$292:AM$303,$D1109)+AM1100*(1+$E1109),0.01)</f>
        <v/>
      </c>
      <c r="AN1109" s="37">
        <f>MAX(INDEX(AN$292:AN$303,$D1109)+AN1100*(1+$E1109),0.01)</f>
        <v/>
      </c>
      <c r="AO1109" s="37">
        <f>MAX(INDEX(AO$292:AO$303,$D1109)+AO1100*(1+$E1109),0.01)</f>
        <v/>
      </c>
      <c r="AP1109" s="37">
        <f>MAX(INDEX(AP$292:AP$303,$D1109)+AP1100*(1+$E1109),0.01)</f>
        <v/>
      </c>
      <c r="AQ1109" s="37">
        <f>MAX(INDEX(AQ$292:AQ$303,$D1109)+AQ1100*(1+$E1109),0.01)</f>
        <v/>
      </c>
      <c r="AR1109" s="37">
        <f>MAX(INDEX(AR$292:AR$303,$D1109)+AR1100*(1+$E1109),0.01)</f>
        <v/>
      </c>
      <c r="AS1109" s="37">
        <f>MAX(INDEX(AS$292:AS$303,$D1109)+AS1100*(1+$E1109),0.01)</f>
        <v/>
      </c>
      <c r="AT1109" s="37">
        <f>MAX(INDEX(AT$292:AT$303,$D1109)+AT1100*(1+$E1109),0.01)</f>
        <v/>
      </c>
      <c r="AU1109" s="37">
        <f>MAX(INDEX(AU$292:AU$303,$D1109)+AU1100*(1+$E1109),0.01)</f>
        <v/>
      </c>
      <c r="AV1109" s="37">
        <f>MAX(INDEX(AV$292:AV$303,$D1109)+AV1100*(1+$E1109),0.01)</f>
        <v/>
      </c>
      <c r="AW1109" s="37">
        <f>MAX(INDEX(AW$292:AW$303,$D1109)+AW1100*(1+$E1109),0.01)</f>
        <v/>
      </c>
      <c r="AX1109" s="37">
        <f>MAX(INDEX(AX$292:AX$303,$D1109)+AX1100*(1+$E1109),0.01)</f>
        <v/>
      </c>
      <c r="AY1109" s="40">
        <f>POSTTAX(INDEX(AY$292:AY$303,$D1109),AY1100,$E1109)</f>
        <v/>
      </c>
    </row>
    <row r="1110" hidden="1" outlineLevel="2">
      <c r="A1110" s="14" t="inlineStr">
        <is>
          <t>atp</t>
        </is>
      </c>
      <c r="B1110" s="14" t="inlineStr">
        <is>
          <t>lpg</t>
        </is>
      </c>
      <c r="C1110" s="14" t="inlineStr">
        <is>
          <t>mch</t>
        </is>
      </c>
      <c r="D1110" s="37">
        <f>INDEX(Inputs!$R$5:$R$132,MATCH($B1110&amp;"|"&amp;$C1110,Inputs!$A$5:$A$132,0))</f>
        <v/>
      </c>
      <c r="E1110" s="37">
        <f>INDEX(Inputs!$S$5:$S$132,MATCH($B1110&amp;"|"&amp;$C1110,Inputs!$A$5:$A$132,0))</f>
        <v/>
      </c>
      <c r="F1110" s="36" t="n"/>
      <c r="G1110" s="36" t="n"/>
      <c r="H1110" s="14">
        <f>INDEX(Variables!$B$5:$B$105,MATCH($A1110,Variables!$A$5:$A$105,0))&amp;IF($C1110="",""," | "&amp;INDEX(Mapping!$B$5:$B$26,MATCH($C1110,Mapping!$A$5:$A$26,0))&amp;" | "&amp;INDEX(Mapping!$B$30:$B$41,MATCH($B1110,Mapping!$A$30:$A$41,0)))</f>
        <v/>
      </c>
      <c r="I1110" s="14">
        <f>INDEX(Variables!$C$5:$C$105,MATCH($A1110,Variables!$A$5:$A$105,0))</f>
        <v/>
      </c>
      <c r="J1110" s="14">
        <f>INDEX(Variables!$E$5:$E$105,MATCH($A1110,Variables!$A$5:$A$105,0))</f>
        <v/>
      </c>
      <c r="K1110" s="11">
        <f>LOWER(Settings!$C$4)&amp;".mit."&amp;$A1110&amp;IF($C1110="","","."&amp;$C1110&amp;"."&amp;$B1110)&amp;IF(INDEX(Variables!$D$5:$D$105,MATCH($A1110,Variables!$A$5:$A$105,0))="","","."&amp;INDEX(Variables!$D$5:$D$105,MATCH($A1110,Variables!$A$5:$A$105,0)))&amp;"."&amp;K$5</f>
        <v/>
      </c>
      <c r="L1110" s="38">
        <f>MAX(INDEX(L$292:L$303,$D1110)+L1101*(1+$E1110),0.01)</f>
        <v/>
      </c>
      <c r="M1110" s="37">
        <f>MAX(INDEX(M$292:M$303,$D1110)+M1101*(1+$E1110),0.01)</f>
        <v/>
      </c>
      <c r="N1110" s="37">
        <f>MAX(INDEX(N$292:N$303,$D1110)+N1101*(1+$E1110),0.01)</f>
        <v/>
      </c>
      <c r="O1110" s="37">
        <f>MAX(INDEX(O$292:O$303,$D1110)+O1101*(1+$E1110),0.01)</f>
        <v/>
      </c>
      <c r="P1110" s="37">
        <f>MAX(INDEX(P$292:P$303,$D1110)+P1101*(1+$E1110),0.01)</f>
        <v/>
      </c>
      <c r="Q1110" s="37">
        <f>MAX(INDEX(Q$292:Q$303,$D1110)+Q1101*(1+$E1110),0.01)</f>
        <v/>
      </c>
      <c r="R1110" s="37">
        <f>MAX(INDEX(R$292:R$303,$D1110)+R1101*(1+$E1110),0.01)</f>
        <v/>
      </c>
      <c r="S1110" s="37">
        <f>MAX(INDEX(S$292:S$303,$D1110)+S1101*(1+$E1110),0.01)</f>
        <v/>
      </c>
      <c r="T1110" s="37">
        <f>MAX(INDEX(T$292:T$303,$D1110)+T1101*(1+$E1110),0.01)</f>
        <v/>
      </c>
      <c r="U1110" s="37">
        <f>MAX(INDEX(U$292:U$303,$D1110)+U1101*(1+$E1110),0.01)</f>
        <v/>
      </c>
      <c r="V1110" s="37">
        <f>MAX(INDEX(V$292:V$303,$D1110)+V1101*(1+$E1110),0.01)</f>
        <v/>
      </c>
      <c r="W1110" s="37">
        <f>MAX(INDEX(W$292:W$303,$D1110)+W1101*(1+$E1110),0.01)</f>
        <v/>
      </c>
      <c r="X1110" s="37">
        <f>MAX(INDEX(X$292:X$303,$D1110)+X1101*(1+$E1110),0.01)</f>
        <v/>
      </c>
      <c r="Y1110" s="37">
        <f>MAX(INDEX(Y$292:Y$303,$D1110)+Y1101*(1+$E1110),0.01)</f>
        <v/>
      </c>
      <c r="Z1110" s="37">
        <f>MAX(INDEX(Z$292:Z$303,$D1110)+Z1101*(1+$E1110),0.01)</f>
        <v/>
      </c>
      <c r="AA1110" s="37">
        <f>MAX(INDEX(AA$292:AA$303,$D1110)+AA1101*(1+$E1110),0.01)</f>
        <v/>
      </c>
      <c r="AB1110" s="37">
        <f>MAX(INDEX(AB$292:AB$303,$D1110)+AB1101*(1+$E1110),0.01)</f>
        <v/>
      </c>
      <c r="AC1110" s="37">
        <f>MAX(INDEX(AC$292:AC$303,$D1110)+AC1101*(1+$E1110),0.01)</f>
        <v/>
      </c>
      <c r="AD1110" s="40">
        <f>POSTTAX(INDEX(AD$292:AD$303,$D1110),AD1101,$E1110)</f>
        <v/>
      </c>
      <c r="AF1110" s="11">
        <f>LOWER(Settings!$C$4)&amp;".mit."&amp;$A1110&amp;IF($C1110="","","."&amp;$C1110&amp;"."&amp;$B1110)&amp;IF(INDEX(Variables!$D$5:$D$105,MATCH($A1110,Variables!$A$5:$A$105,0))="","","."&amp;INDEX(Variables!$D$5:$D$105,MATCH($A1110,Variables!$A$5:$A$105,0)))&amp;"."&amp;AF$5</f>
        <v/>
      </c>
      <c r="AG1110" s="38">
        <f>MAX(INDEX(AG$292:AG$303,$D1110)+AG1101*(1+$E1110),0.01)</f>
        <v/>
      </c>
      <c r="AH1110" s="37">
        <f>MAX(INDEX(AH$292:AH$303,$D1110)+AH1101*(1+$E1110),0.01)</f>
        <v/>
      </c>
      <c r="AI1110" s="37">
        <f>MAX(INDEX(AI$292:AI$303,$D1110)+AI1101*(1+$E1110),0.01)</f>
        <v/>
      </c>
      <c r="AJ1110" s="37">
        <f>MAX(INDEX(AJ$292:AJ$303,$D1110)+AJ1101*(1+$E1110),0.01)</f>
        <v/>
      </c>
      <c r="AK1110" s="37">
        <f>MAX(INDEX(AK$292:AK$303,$D1110)+AK1101*(1+$E1110),0.01)</f>
        <v/>
      </c>
      <c r="AL1110" s="37">
        <f>MAX(INDEX(AL$292:AL$303,$D1110)+AL1101*(1+$E1110),0.01)</f>
        <v/>
      </c>
      <c r="AM1110" s="37">
        <f>MAX(INDEX(AM$292:AM$303,$D1110)+AM1101*(1+$E1110),0.01)</f>
        <v/>
      </c>
      <c r="AN1110" s="37">
        <f>MAX(INDEX(AN$292:AN$303,$D1110)+AN1101*(1+$E1110),0.01)</f>
        <v/>
      </c>
      <c r="AO1110" s="37">
        <f>MAX(INDEX(AO$292:AO$303,$D1110)+AO1101*(1+$E1110),0.01)</f>
        <v/>
      </c>
      <c r="AP1110" s="37">
        <f>MAX(INDEX(AP$292:AP$303,$D1110)+AP1101*(1+$E1110),0.01)</f>
        <v/>
      </c>
      <c r="AQ1110" s="37">
        <f>MAX(INDEX(AQ$292:AQ$303,$D1110)+AQ1101*(1+$E1110),0.01)</f>
        <v/>
      </c>
      <c r="AR1110" s="37">
        <f>MAX(INDEX(AR$292:AR$303,$D1110)+AR1101*(1+$E1110),0.01)</f>
        <v/>
      </c>
      <c r="AS1110" s="37">
        <f>MAX(INDEX(AS$292:AS$303,$D1110)+AS1101*(1+$E1110),0.01)</f>
        <v/>
      </c>
      <c r="AT1110" s="37">
        <f>MAX(INDEX(AT$292:AT$303,$D1110)+AT1101*(1+$E1110),0.01)</f>
        <v/>
      </c>
      <c r="AU1110" s="37">
        <f>MAX(INDEX(AU$292:AU$303,$D1110)+AU1101*(1+$E1110),0.01)</f>
        <v/>
      </c>
      <c r="AV1110" s="37">
        <f>MAX(INDEX(AV$292:AV$303,$D1110)+AV1101*(1+$E1110),0.01)</f>
        <v/>
      </c>
      <c r="AW1110" s="37">
        <f>MAX(INDEX(AW$292:AW$303,$D1110)+AW1101*(1+$E1110),0.01)</f>
        <v/>
      </c>
      <c r="AX1110" s="37">
        <f>MAX(INDEX(AX$292:AX$303,$D1110)+AX1101*(1+$E1110),0.01)</f>
        <v/>
      </c>
      <c r="AY1110" s="40">
        <f>POSTTAX(INDEX(AY$292:AY$303,$D1110),AY1101,$E1110)</f>
        <v/>
      </c>
    </row>
    <row r="1111" hidden="1" outlineLevel="2">
      <c r="A1111" s="14" t="inlineStr">
        <is>
          <t>atp</t>
        </is>
      </c>
      <c r="B1111" s="14" t="inlineStr">
        <is>
          <t>ker</t>
        </is>
      </c>
      <c r="C1111" s="14" t="inlineStr">
        <is>
          <t>mch</t>
        </is>
      </c>
      <c r="D1111" s="37">
        <f>INDEX(Inputs!$R$5:$R$132,MATCH($B1111&amp;"|"&amp;$C1111,Inputs!$A$5:$A$132,0))</f>
        <v/>
      </c>
      <c r="E1111" s="37">
        <f>INDEX(Inputs!$S$5:$S$132,MATCH($B1111&amp;"|"&amp;$C1111,Inputs!$A$5:$A$132,0))</f>
        <v/>
      </c>
      <c r="F1111" s="36" t="n"/>
      <c r="G1111" s="36" t="n"/>
      <c r="H1111" s="14">
        <f>INDEX(Variables!$B$5:$B$105,MATCH($A1111,Variables!$A$5:$A$105,0))&amp;IF($C1111="",""," | "&amp;INDEX(Mapping!$B$5:$B$26,MATCH($C1111,Mapping!$A$5:$A$26,0))&amp;" | "&amp;INDEX(Mapping!$B$30:$B$41,MATCH($B1111,Mapping!$A$30:$A$41,0)))</f>
        <v/>
      </c>
      <c r="I1111" s="14">
        <f>INDEX(Variables!$C$5:$C$105,MATCH($A1111,Variables!$A$5:$A$105,0))</f>
        <v/>
      </c>
      <c r="J1111" s="14">
        <f>INDEX(Variables!$E$5:$E$105,MATCH($A1111,Variables!$A$5:$A$105,0))</f>
        <v/>
      </c>
      <c r="K1111" s="11">
        <f>LOWER(Settings!$C$4)&amp;".mit."&amp;$A1111&amp;IF($C1111="","","."&amp;$C1111&amp;"."&amp;$B1111)&amp;IF(INDEX(Variables!$D$5:$D$105,MATCH($A1111,Variables!$A$5:$A$105,0))="","","."&amp;INDEX(Variables!$D$5:$D$105,MATCH($A1111,Variables!$A$5:$A$105,0)))&amp;"."&amp;K$5</f>
        <v/>
      </c>
      <c r="L1111" s="38">
        <f>MAX(INDEX(L$292:L$303,$D1111)+L1102*(1+$E1111),0.01)</f>
        <v/>
      </c>
      <c r="M1111" s="37">
        <f>MAX(INDEX(M$292:M$303,$D1111)+M1102*(1+$E1111),0.01)</f>
        <v/>
      </c>
      <c r="N1111" s="37">
        <f>MAX(INDEX(N$292:N$303,$D1111)+N1102*(1+$E1111),0.01)</f>
        <v/>
      </c>
      <c r="O1111" s="37">
        <f>MAX(INDEX(O$292:O$303,$D1111)+O1102*(1+$E1111),0.01)</f>
        <v/>
      </c>
      <c r="P1111" s="37">
        <f>MAX(INDEX(P$292:P$303,$D1111)+P1102*(1+$E1111),0.01)</f>
        <v/>
      </c>
      <c r="Q1111" s="37">
        <f>MAX(INDEX(Q$292:Q$303,$D1111)+Q1102*(1+$E1111),0.01)</f>
        <v/>
      </c>
      <c r="R1111" s="37">
        <f>MAX(INDEX(R$292:R$303,$D1111)+R1102*(1+$E1111),0.01)</f>
        <v/>
      </c>
      <c r="S1111" s="37">
        <f>MAX(INDEX(S$292:S$303,$D1111)+S1102*(1+$E1111),0.01)</f>
        <v/>
      </c>
      <c r="T1111" s="37">
        <f>MAX(INDEX(T$292:T$303,$D1111)+T1102*(1+$E1111),0.01)</f>
        <v/>
      </c>
      <c r="U1111" s="37">
        <f>MAX(INDEX(U$292:U$303,$D1111)+U1102*(1+$E1111),0.01)</f>
        <v/>
      </c>
      <c r="V1111" s="37">
        <f>MAX(INDEX(V$292:V$303,$D1111)+V1102*(1+$E1111),0.01)</f>
        <v/>
      </c>
      <c r="W1111" s="37">
        <f>MAX(INDEX(W$292:W$303,$D1111)+W1102*(1+$E1111),0.01)</f>
        <v/>
      </c>
      <c r="X1111" s="37">
        <f>MAX(INDEX(X$292:X$303,$D1111)+X1102*(1+$E1111),0.01)</f>
        <v/>
      </c>
      <c r="Y1111" s="37">
        <f>MAX(INDEX(Y$292:Y$303,$D1111)+Y1102*(1+$E1111),0.01)</f>
        <v/>
      </c>
      <c r="Z1111" s="37">
        <f>MAX(INDEX(Z$292:Z$303,$D1111)+Z1102*(1+$E1111),0.01)</f>
        <v/>
      </c>
      <c r="AA1111" s="37">
        <f>MAX(INDEX(AA$292:AA$303,$D1111)+AA1102*(1+$E1111),0.01)</f>
        <v/>
      </c>
      <c r="AB1111" s="37">
        <f>MAX(INDEX(AB$292:AB$303,$D1111)+AB1102*(1+$E1111),0.01)</f>
        <v/>
      </c>
      <c r="AC1111" s="37">
        <f>MAX(INDEX(AC$292:AC$303,$D1111)+AC1102*(1+$E1111),0.01)</f>
        <v/>
      </c>
      <c r="AD1111" s="40">
        <f>POSTTAX(INDEX(AD$292:AD$303,$D1111),AD1102,$E1111)</f>
        <v/>
      </c>
      <c r="AF1111" s="11">
        <f>LOWER(Settings!$C$4)&amp;".mit."&amp;$A1111&amp;IF($C1111="","","."&amp;$C1111&amp;"."&amp;$B1111)&amp;IF(INDEX(Variables!$D$5:$D$105,MATCH($A1111,Variables!$A$5:$A$105,0))="","","."&amp;INDEX(Variables!$D$5:$D$105,MATCH($A1111,Variables!$A$5:$A$105,0)))&amp;"."&amp;AF$5</f>
        <v/>
      </c>
      <c r="AG1111" s="38">
        <f>MAX(INDEX(AG$292:AG$303,$D1111)+AG1102*(1+$E1111),0.01)</f>
        <v/>
      </c>
      <c r="AH1111" s="37">
        <f>MAX(INDEX(AH$292:AH$303,$D1111)+AH1102*(1+$E1111),0.01)</f>
        <v/>
      </c>
      <c r="AI1111" s="37">
        <f>MAX(INDEX(AI$292:AI$303,$D1111)+AI1102*(1+$E1111),0.01)</f>
        <v/>
      </c>
      <c r="AJ1111" s="37">
        <f>MAX(INDEX(AJ$292:AJ$303,$D1111)+AJ1102*(1+$E1111),0.01)</f>
        <v/>
      </c>
      <c r="AK1111" s="37">
        <f>MAX(INDEX(AK$292:AK$303,$D1111)+AK1102*(1+$E1111),0.01)</f>
        <v/>
      </c>
      <c r="AL1111" s="37">
        <f>MAX(INDEX(AL$292:AL$303,$D1111)+AL1102*(1+$E1111),0.01)</f>
        <v/>
      </c>
      <c r="AM1111" s="37">
        <f>MAX(INDEX(AM$292:AM$303,$D1111)+AM1102*(1+$E1111),0.01)</f>
        <v/>
      </c>
      <c r="AN1111" s="37">
        <f>MAX(INDEX(AN$292:AN$303,$D1111)+AN1102*(1+$E1111),0.01)</f>
        <v/>
      </c>
      <c r="AO1111" s="37">
        <f>MAX(INDEX(AO$292:AO$303,$D1111)+AO1102*(1+$E1111),0.01)</f>
        <v/>
      </c>
      <c r="AP1111" s="37">
        <f>MAX(INDEX(AP$292:AP$303,$D1111)+AP1102*(1+$E1111),0.01)</f>
        <v/>
      </c>
      <c r="AQ1111" s="37">
        <f>MAX(INDEX(AQ$292:AQ$303,$D1111)+AQ1102*(1+$E1111),0.01)</f>
        <v/>
      </c>
      <c r="AR1111" s="37">
        <f>MAX(INDEX(AR$292:AR$303,$D1111)+AR1102*(1+$E1111),0.01)</f>
        <v/>
      </c>
      <c r="AS1111" s="37">
        <f>MAX(INDEX(AS$292:AS$303,$D1111)+AS1102*(1+$E1111),0.01)</f>
        <v/>
      </c>
      <c r="AT1111" s="37">
        <f>MAX(INDEX(AT$292:AT$303,$D1111)+AT1102*(1+$E1111),0.01)</f>
        <v/>
      </c>
      <c r="AU1111" s="37">
        <f>MAX(INDEX(AU$292:AU$303,$D1111)+AU1102*(1+$E1111),0.01)</f>
        <v/>
      </c>
      <c r="AV1111" s="37">
        <f>MAX(INDEX(AV$292:AV$303,$D1111)+AV1102*(1+$E1111),0.01)</f>
        <v/>
      </c>
      <c r="AW1111" s="37">
        <f>MAX(INDEX(AW$292:AW$303,$D1111)+AW1102*(1+$E1111),0.01)</f>
        <v/>
      </c>
      <c r="AX1111" s="37">
        <f>MAX(INDEX(AX$292:AX$303,$D1111)+AX1102*(1+$E1111),0.01)</f>
        <v/>
      </c>
      <c r="AY1111" s="40">
        <f>POSTTAX(INDEX(AY$292:AY$303,$D1111),AY1102,$E1111)</f>
        <v/>
      </c>
    </row>
    <row r="1112" hidden="1" outlineLevel="2">
      <c r="A1112" s="14" t="inlineStr">
        <is>
          <t>atp</t>
        </is>
      </c>
      <c r="B1112" s="14" t="inlineStr">
        <is>
          <t>oop</t>
        </is>
      </c>
      <c r="C1112" s="14" t="inlineStr">
        <is>
          <t>mch</t>
        </is>
      </c>
      <c r="D1112" s="37">
        <f>INDEX(Inputs!$R$5:$R$132,MATCH($B1112&amp;"|"&amp;$C1112,Inputs!$A$5:$A$132,0))</f>
        <v/>
      </c>
      <c r="E1112" s="37">
        <f>INDEX(Inputs!$S$5:$S$132,MATCH($B1112&amp;"|"&amp;$C1112,Inputs!$A$5:$A$132,0))</f>
        <v/>
      </c>
      <c r="F1112" s="36" t="n"/>
      <c r="G1112" s="36" t="n"/>
      <c r="H1112" s="14">
        <f>INDEX(Variables!$B$5:$B$105,MATCH($A1112,Variables!$A$5:$A$105,0))&amp;IF($C1112="",""," | "&amp;INDEX(Mapping!$B$5:$B$26,MATCH($C1112,Mapping!$A$5:$A$26,0))&amp;" | "&amp;INDEX(Mapping!$B$30:$B$41,MATCH($B1112,Mapping!$A$30:$A$41,0)))</f>
        <v/>
      </c>
      <c r="I1112" s="14">
        <f>INDEX(Variables!$C$5:$C$105,MATCH($A1112,Variables!$A$5:$A$105,0))</f>
        <v/>
      </c>
      <c r="J1112" s="14">
        <f>INDEX(Variables!$E$5:$E$105,MATCH($A1112,Variables!$A$5:$A$105,0))</f>
        <v/>
      </c>
      <c r="K1112" s="11">
        <f>LOWER(Settings!$C$4)&amp;".mit."&amp;$A1112&amp;IF($C1112="","","."&amp;$C1112&amp;"."&amp;$B1112)&amp;IF(INDEX(Variables!$D$5:$D$105,MATCH($A1112,Variables!$A$5:$A$105,0))="","","."&amp;INDEX(Variables!$D$5:$D$105,MATCH($A1112,Variables!$A$5:$A$105,0)))&amp;"."&amp;K$5</f>
        <v/>
      </c>
      <c r="L1112" s="38">
        <f>MAX(INDEX(L$292:L$303,$D1112)+L1103*(1+$E1112),0.01)</f>
        <v/>
      </c>
      <c r="M1112" s="37">
        <f>MAX(INDEX(M$292:M$303,$D1112)+M1103*(1+$E1112),0.01)</f>
        <v/>
      </c>
      <c r="N1112" s="37">
        <f>MAX(INDEX(N$292:N$303,$D1112)+N1103*(1+$E1112),0.01)</f>
        <v/>
      </c>
      <c r="O1112" s="37">
        <f>MAX(INDEX(O$292:O$303,$D1112)+O1103*(1+$E1112),0.01)</f>
        <v/>
      </c>
      <c r="P1112" s="37">
        <f>MAX(INDEX(P$292:P$303,$D1112)+P1103*(1+$E1112),0.01)</f>
        <v/>
      </c>
      <c r="Q1112" s="37">
        <f>MAX(INDEX(Q$292:Q$303,$D1112)+Q1103*(1+$E1112),0.01)</f>
        <v/>
      </c>
      <c r="R1112" s="37">
        <f>MAX(INDEX(R$292:R$303,$D1112)+R1103*(1+$E1112),0.01)</f>
        <v/>
      </c>
      <c r="S1112" s="37">
        <f>MAX(INDEX(S$292:S$303,$D1112)+S1103*(1+$E1112),0.01)</f>
        <v/>
      </c>
      <c r="T1112" s="37">
        <f>MAX(INDEX(T$292:T$303,$D1112)+T1103*(1+$E1112),0.01)</f>
        <v/>
      </c>
      <c r="U1112" s="37">
        <f>MAX(INDEX(U$292:U$303,$D1112)+U1103*(1+$E1112),0.01)</f>
        <v/>
      </c>
      <c r="V1112" s="37">
        <f>MAX(INDEX(V$292:V$303,$D1112)+V1103*(1+$E1112),0.01)</f>
        <v/>
      </c>
      <c r="W1112" s="37">
        <f>MAX(INDEX(W$292:W$303,$D1112)+W1103*(1+$E1112),0.01)</f>
        <v/>
      </c>
      <c r="X1112" s="37">
        <f>MAX(INDEX(X$292:X$303,$D1112)+X1103*(1+$E1112),0.01)</f>
        <v/>
      </c>
      <c r="Y1112" s="37">
        <f>MAX(INDEX(Y$292:Y$303,$D1112)+Y1103*(1+$E1112),0.01)</f>
        <v/>
      </c>
      <c r="Z1112" s="37">
        <f>MAX(INDEX(Z$292:Z$303,$D1112)+Z1103*(1+$E1112),0.01)</f>
        <v/>
      </c>
      <c r="AA1112" s="37">
        <f>MAX(INDEX(AA$292:AA$303,$D1112)+AA1103*(1+$E1112),0.01)</f>
        <v/>
      </c>
      <c r="AB1112" s="37">
        <f>MAX(INDEX(AB$292:AB$303,$D1112)+AB1103*(1+$E1112),0.01)</f>
        <v/>
      </c>
      <c r="AC1112" s="37">
        <f>MAX(INDEX(AC$292:AC$303,$D1112)+AC1103*(1+$E1112),0.01)</f>
        <v/>
      </c>
      <c r="AD1112" s="40">
        <f>POSTTAX(INDEX(AD$292:AD$303,$D1112),AD1103,$E1112)</f>
        <v/>
      </c>
      <c r="AF1112" s="11">
        <f>LOWER(Settings!$C$4)&amp;".mit."&amp;$A1112&amp;IF($C1112="","","."&amp;$C1112&amp;"."&amp;$B1112)&amp;IF(INDEX(Variables!$D$5:$D$105,MATCH($A1112,Variables!$A$5:$A$105,0))="","","."&amp;INDEX(Variables!$D$5:$D$105,MATCH($A1112,Variables!$A$5:$A$105,0)))&amp;"."&amp;AF$5</f>
        <v/>
      </c>
      <c r="AG1112" s="38">
        <f>MAX(INDEX(AG$292:AG$303,$D1112)+AG1103*(1+$E1112),0.01)</f>
        <v/>
      </c>
      <c r="AH1112" s="37">
        <f>MAX(INDEX(AH$292:AH$303,$D1112)+AH1103*(1+$E1112),0.01)</f>
        <v/>
      </c>
      <c r="AI1112" s="37">
        <f>MAX(INDEX(AI$292:AI$303,$D1112)+AI1103*(1+$E1112),0.01)</f>
        <v/>
      </c>
      <c r="AJ1112" s="37">
        <f>MAX(INDEX(AJ$292:AJ$303,$D1112)+AJ1103*(1+$E1112),0.01)</f>
        <v/>
      </c>
      <c r="AK1112" s="37">
        <f>MAX(INDEX(AK$292:AK$303,$D1112)+AK1103*(1+$E1112),0.01)</f>
        <v/>
      </c>
      <c r="AL1112" s="37">
        <f>MAX(INDEX(AL$292:AL$303,$D1112)+AL1103*(1+$E1112),0.01)</f>
        <v/>
      </c>
      <c r="AM1112" s="37">
        <f>MAX(INDEX(AM$292:AM$303,$D1112)+AM1103*(1+$E1112),0.01)</f>
        <v/>
      </c>
      <c r="AN1112" s="37">
        <f>MAX(INDEX(AN$292:AN$303,$D1112)+AN1103*(1+$E1112),0.01)</f>
        <v/>
      </c>
      <c r="AO1112" s="37">
        <f>MAX(INDEX(AO$292:AO$303,$D1112)+AO1103*(1+$E1112),0.01)</f>
        <v/>
      </c>
      <c r="AP1112" s="37">
        <f>MAX(INDEX(AP$292:AP$303,$D1112)+AP1103*(1+$E1112),0.01)</f>
        <v/>
      </c>
      <c r="AQ1112" s="37">
        <f>MAX(INDEX(AQ$292:AQ$303,$D1112)+AQ1103*(1+$E1112),0.01)</f>
        <v/>
      </c>
      <c r="AR1112" s="37">
        <f>MAX(INDEX(AR$292:AR$303,$D1112)+AR1103*(1+$E1112),0.01)</f>
        <v/>
      </c>
      <c r="AS1112" s="37">
        <f>MAX(INDEX(AS$292:AS$303,$D1112)+AS1103*(1+$E1112),0.01)</f>
        <v/>
      </c>
      <c r="AT1112" s="37">
        <f>MAX(INDEX(AT$292:AT$303,$D1112)+AT1103*(1+$E1112),0.01)</f>
        <v/>
      </c>
      <c r="AU1112" s="37">
        <f>MAX(INDEX(AU$292:AU$303,$D1112)+AU1103*(1+$E1112),0.01)</f>
        <v/>
      </c>
      <c r="AV1112" s="37">
        <f>MAX(INDEX(AV$292:AV$303,$D1112)+AV1103*(1+$E1112),0.01)</f>
        <v/>
      </c>
      <c r="AW1112" s="37">
        <f>MAX(INDEX(AW$292:AW$303,$D1112)+AW1103*(1+$E1112),0.01)</f>
        <v/>
      </c>
      <c r="AX1112" s="37">
        <f>MAX(INDEX(AX$292:AX$303,$D1112)+AX1103*(1+$E1112),0.01)</f>
        <v/>
      </c>
      <c r="AY1112" s="40">
        <f>POSTTAX(INDEX(AY$292:AY$303,$D1112),AY1103,$E1112)</f>
        <v/>
      </c>
    </row>
    <row r="1113" hidden="1" outlineLevel="2">
      <c r="A1113" s="14" t="inlineStr">
        <is>
          <t>atp</t>
        </is>
      </c>
      <c r="B1113" s="14" t="inlineStr">
        <is>
          <t>bio</t>
        </is>
      </c>
      <c r="C1113" s="14" t="inlineStr">
        <is>
          <t>mch</t>
        </is>
      </c>
      <c r="D1113" s="37">
        <f>INDEX(Inputs!$R$5:$R$132,MATCH($B1113&amp;"|"&amp;$C1113,Inputs!$A$5:$A$132,0))</f>
        <v/>
      </c>
      <c r="E1113" s="37">
        <f>INDEX(Inputs!$S$5:$S$132,MATCH($B1113&amp;"|"&amp;$C1113,Inputs!$A$5:$A$132,0))</f>
        <v/>
      </c>
      <c r="F1113" s="36" t="n"/>
      <c r="G1113" s="36" t="n"/>
      <c r="H1113" s="14">
        <f>INDEX(Variables!$B$5:$B$105,MATCH($A1113,Variables!$A$5:$A$105,0))&amp;IF($C1113="",""," | "&amp;INDEX(Mapping!$B$5:$B$26,MATCH($C1113,Mapping!$A$5:$A$26,0))&amp;" | "&amp;INDEX(Mapping!$B$30:$B$41,MATCH($B1113,Mapping!$A$30:$A$41,0)))</f>
        <v/>
      </c>
      <c r="I1113" s="14">
        <f>INDEX(Variables!$C$5:$C$105,MATCH($A1113,Variables!$A$5:$A$105,0))</f>
        <v/>
      </c>
      <c r="J1113" s="14">
        <f>INDEX(Variables!$E$5:$E$105,MATCH($A1113,Variables!$A$5:$A$105,0))</f>
        <v/>
      </c>
      <c r="K1113" s="11">
        <f>LOWER(Settings!$C$4)&amp;".mit."&amp;$A1113&amp;IF($C1113="","","."&amp;$C1113&amp;"."&amp;$B1113)&amp;IF(INDEX(Variables!$D$5:$D$105,MATCH($A1113,Variables!$A$5:$A$105,0))="","","."&amp;INDEX(Variables!$D$5:$D$105,MATCH($A1113,Variables!$A$5:$A$105,0)))&amp;"."&amp;K$5</f>
        <v/>
      </c>
      <c r="L1113" s="38">
        <f>MAX(INDEX(L$292:L$303,$D1113)+L1104*(1+$E1113),0.01)</f>
        <v/>
      </c>
      <c r="M1113" s="37">
        <f>MAX(INDEX(M$292:M$303,$D1113)+M1104*(1+$E1113),0.01)</f>
        <v/>
      </c>
      <c r="N1113" s="37">
        <f>MAX(INDEX(N$292:N$303,$D1113)+N1104*(1+$E1113),0.01)</f>
        <v/>
      </c>
      <c r="O1113" s="37">
        <f>MAX(INDEX(O$292:O$303,$D1113)+O1104*(1+$E1113),0.01)</f>
        <v/>
      </c>
      <c r="P1113" s="37">
        <f>MAX(INDEX(P$292:P$303,$D1113)+P1104*(1+$E1113),0.01)</f>
        <v/>
      </c>
      <c r="Q1113" s="37">
        <f>MAX(INDEX(Q$292:Q$303,$D1113)+Q1104*(1+$E1113),0.01)</f>
        <v/>
      </c>
      <c r="R1113" s="37">
        <f>MAX(INDEX(R$292:R$303,$D1113)+R1104*(1+$E1113),0.01)</f>
        <v/>
      </c>
      <c r="S1113" s="37">
        <f>MAX(INDEX(S$292:S$303,$D1113)+S1104*(1+$E1113),0.01)</f>
        <v/>
      </c>
      <c r="T1113" s="37">
        <f>MAX(INDEX(T$292:T$303,$D1113)+T1104*(1+$E1113),0.01)</f>
        <v/>
      </c>
      <c r="U1113" s="37">
        <f>MAX(INDEX(U$292:U$303,$D1113)+U1104*(1+$E1113),0.01)</f>
        <v/>
      </c>
      <c r="V1113" s="37">
        <f>MAX(INDEX(V$292:V$303,$D1113)+V1104*(1+$E1113),0.01)</f>
        <v/>
      </c>
      <c r="W1113" s="37">
        <f>MAX(INDEX(W$292:W$303,$D1113)+W1104*(1+$E1113),0.01)</f>
        <v/>
      </c>
      <c r="X1113" s="37">
        <f>MAX(INDEX(X$292:X$303,$D1113)+X1104*(1+$E1113),0.01)</f>
        <v/>
      </c>
      <c r="Y1113" s="37">
        <f>MAX(INDEX(Y$292:Y$303,$D1113)+Y1104*(1+$E1113),0.01)</f>
        <v/>
      </c>
      <c r="Z1113" s="37">
        <f>MAX(INDEX(Z$292:Z$303,$D1113)+Z1104*(1+$E1113),0.01)</f>
        <v/>
      </c>
      <c r="AA1113" s="37">
        <f>MAX(INDEX(AA$292:AA$303,$D1113)+AA1104*(1+$E1113),0.01)</f>
        <v/>
      </c>
      <c r="AB1113" s="37">
        <f>MAX(INDEX(AB$292:AB$303,$D1113)+AB1104*(1+$E1113),0.01)</f>
        <v/>
      </c>
      <c r="AC1113" s="37">
        <f>MAX(INDEX(AC$292:AC$303,$D1113)+AC1104*(1+$E1113),0.01)</f>
        <v/>
      </c>
      <c r="AD1113" s="40">
        <f>POSTTAX(INDEX(AD$292:AD$303,$D1113),AD1104,$E1113)</f>
        <v/>
      </c>
      <c r="AF1113" s="11">
        <f>LOWER(Settings!$C$4)&amp;".mit."&amp;$A1113&amp;IF($C1113="","","."&amp;$C1113&amp;"."&amp;$B1113)&amp;IF(INDEX(Variables!$D$5:$D$105,MATCH($A1113,Variables!$A$5:$A$105,0))="","","."&amp;INDEX(Variables!$D$5:$D$105,MATCH($A1113,Variables!$A$5:$A$105,0)))&amp;"."&amp;AF$5</f>
        <v/>
      </c>
      <c r="AG1113" s="38">
        <f>MAX(INDEX(AG$292:AG$303,$D1113)+AG1104*(1+$E1113),0.01)</f>
        <v/>
      </c>
      <c r="AH1113" s="37">
        <f>MAX(INDEX(AH$292:AH$303,$D1113)+AH1104*(1+$E1113),0.01)</f>
        <v/>
      </c>
      <c r="AI1113" s="37">
        <f>MAX(INDEX(AI$292:AI$303,$D1113)+AI1104*(1+$E1113),0.01)</f>
        <v/>
      </c>
      <c r="AJ1113" s="37">
        <f>MAX(INDEX(AJ$292:AJ$303,$D1113)+AJ1104*(1+$E1113),0.01)</f>
        <v/>
      </c>
      <c r="AK1113" s="37">
        <f>MAX(INDEX(AK$292:AK$303,$D1113)+AK1104*(1+$E1113),0.01)</f>
        <v/>
      </c>
      <c r="AL1113" s="37">
        <f>MAX(INDEX(AL$292:AL$303,$D1113)+AL1104*(1+$E1113),0.01)</f>
        <v/>
      </c>
      <c r="AM1113" s="37">
        <f>MAX(INDEX(AM$292:AM$303,$D1113)+AM1104*(1+$E1113),0.01)</f>
        <v/>
      </c>
      <c r="AN1113" s="37">
        <f>MAX(INDEX(AN$292:AN$303,$D1113)+AN1104*(1+$E1113),0.01)</f>
        <v/>
      </c>
      <c r="AO1113" s="37">
        <f>MAX(INDEX(AO$292:AO$303,$D1113)+AO1104*(1+$E1113),0.01)</f>
        <v/>
      </c>
      <c r="AP1113" s="37">
        <f>MAX(INDEX(AP$292:AP$303,$D1113)+AP1104*(1+$E1113),0.01)</f>
        <v/>
      </c>
      <c r="AQ1113" s="37">
        <f>MAX(INDEX(AQ$292:AQ$303,$D1113)+AQ1104*(1+$E1113),0.01)</f>
        <v/>
      </c>
      <c r="AR1113" s="37">
        <f>MAX(INDEX(AR$292:AR$303,$D1113)+AR1104*(1+$E1113),0.01)</f>
        <v/>
      </c>
      <c r="AS1113" s="37">
        <f>MAX(INDEX(AS$292:AS$303,$D1113)+AS1104*(1+$E1113),0.01)</f>
        <v/>
      </c>
      <c r="AT1113" s="37">
        <f>MAX(INDEX(AT$292:AT$303,$D1113)+AT1104*(1+$E1113),0.01)</f>
        <v/>
      </c>
      <c r="AU1113" s="37">
        <f>MAX(INDEX(AU$292:AU$303,$D1113)+AU1104*(1+$E1113),0.01)</f>
        <v/>
      </c>
      <c r="AV1113" s="37">
        <f>MAX(INDEX(AV$292:AV$303,$D1113)+AV1104*(1+$E1113),0.01)</f>
        <v/>
      </c>
      <c r="AW1113" s="37">
        <f>MAX(INDEX(AW$292:AW$303,$D1113)+AW1104*(1+$E1113),0.01)</f>
        <v/>
      </c>
      <c r="AX1113" s="37">
        <f>MAX(INDEX(AX$292:AX$303,$D1113)+AX1104*(1+$E1113),0.01)</f>
        <v/>
      </c>
      <c r="AY1113" s="40">
        <f>POSTTAX(INDEX(AY$292:AY$303,$D1113),AY1104,$E1113)</f>
        <v/>
      </c>
    </row>
    <row r="1114" hidden="1" outlineLevel="2"/>
    <row r="1115" hidden="1" outlineLevel="2">
      <c r="A1115" s="14" t="inlineStr">
        <is>
          <t>shp</t>
        </is>
      </c>
      <c r="B1115" s="14" t="inlineStr">
        <is>
          <t>coa</t>
        </is>
      </c>
      <c r="C1115" s="14" t="inlineStr">
        <is>
          <t>mch</t>
        </is>
      </c>
      <c r="D1115" s="37">
        <f>INDEX(Inputs!$M$5:$M$132,MATCH($B1115&amp;"|"&amp;$C1115,Inputs!$A$5:$A$132,0))</f>
        <v/>
      </c>
      <c r="E1115" s="37">
        <f>INDEX(Inputs!$T$5:$T$132,MATCH($B1115&amp;"|"&amp;$C1115,Inputs!$A$5:$A$132,0))</f>
        <v/>
      </c>
      <c r="F1115" s="37">
        <f>INDEX(Inputs!$K$5:$K$132,MATCH($B1115&amp;"|"&amp;$C1115,Inputs!$A$5:$A$132,0))</f>
        <v/>
      </c>
      <c r="G1115" s="36" t="n"/>
      <c r="H1115" s="14">
        <f>INDEX(Variables!$B$5:$B$105,MATCH($A1115,Variables!$A$5:$A$105,0))&amp;IF($C1115="",""," | "&amp;INDEX(Mapping!$B$5:$B$26,MATCH($C1115,Mapping!$A$5:$A$26,0))&amp;" | "&amp;INDEX(Mapping!$B$30:$B$41,MATCH($B1115,Mapping!$A$30:$A$41,0)))</f>
        <v/>
      </c>
      <c r="I1115" s="14">
        <f>INDEX(Variables!$C$5:$C$105,MATCH($A1115,Variables!$A$5:$A$105,0))</f>
        <v/>
      </c>
      <c r="J1115" s="14">
        <f>INDEX(Variables!$E$5:$E$105,MATCH($A1115,Variables!$A$5:$A$105,0))</f>
        <v/>
      </c>
      <c r="K1115" s="11">
        <f>LOWER(Settings!$C$4)&amp;".mit."&amp;$A1115&amp;IF($C1115="","","."&amp;$C1115&amp;"."&amp;$B1115)&amp;IF(INDEX(Variables!$D$5:$D$105,MATCH($A1115,Variables!$A$5:$A$105,0))="","","."&amp;INDEX(Variables!$D$5:$D$105,MATCH($A1115,Variables!$A$5:$A$105,0)))&amp;"."&amp;K$5</f>
        <v/>
      </c>
      <c r="L1115" s="38">
        <f>(INDEX(L$235:L$238,$D1115)*INDEX(L$239:L$255,$F1115)+L$194*INDEX(L$121:L$137,$F1115)*INDEX(L$151:L$167,$F1115))*$E1115</f>
        <v/>
      </c>
      <c r="M1115" s="37">
        <f>(INDEX(M$235:M$238,$D1115)*INDEX(M$239:M$255,$F1115)+M$194*INDEX(M$121:M$137,$F1115)*INDEX(M$151:M$167,$F1115))*$E1115</f>
        <v/>
      </c>
      <c r="N1115" s="37">
        <f>(INDEX(N$235:N$238,$D1115)*INDEX(N$239:N$255,$F1115)+N$194*INDEX(N$121:N$137,$F1115)*INDEX(N$151:N$167,$F1115))*$E1115</f>
        <v/>
      </c>
      <c r="O1115" s="37">
        <f>(INDEX(O$235:O$238,$D1115)*INDEX(O$239:O$255,$F1115)+O$194*INDEX(O$121:O$137,$F1115)*INDEX(O$151:O$167,$F1115))*$E1115</f>
        <v/>
      </c>
      <c r="P1115" s="37">
        <f>(INDEX(P$235:P$238,$D1115)*INDEX(P$239:P$255,$F1115)+P$194*INDEX(P$121:P$137,$F1115)*INDEX(P$151:P$167,$F1115))*$E1115</f>
        <v/>
      </c>
      <c r="Q1115" s="37">
        <f>(INDEX(Q$235:Q$238,$D1115)*INDEX(Q$239:Q$255,$F1115)+Q$194*INDEX(Q$121:Q$137,$F1115)*INDEX(Q$151:Q$167,$F1115))*$E1115</f>
        <v/>
      </c>
      <c r="R1115" s="37">
        <f>(INDEX(R$235:R$238,$D1115)*INDEX(R$239:R$255,$F1115)+R$194*INDEX(R$121:R$137,$F1115)*INDEX(R$151:R$167,$F1115))*$E1115</f>
        <v/>
      </c>
      <c r="S1115" s="37">
        <f>(INDEX(S$235:S$238,$D1115)*INDEX(S$239:S$255,$F1115)+S$194*INDEX(S$121:S$137,$F1115)*INDEX(S$151:S$167,$F1115))*$E1115</f>
        <v/>
      </c>
      <c r="T1115" s="37">
        <f>(INDEX(T$235:T$238,$D1115)*INDEX(T$239:T$255,$F1115)+T$194*INDEX(T$121:T$137,$F1115)*INDEX(T$151:T$167,$F1115))*$E1115</f>
        <v/>
      </c>
      <c r="U1115" s="37">
        <f>(INDEX(U$235:U$238,$D1115)*INDEX(U$239:U$255,$F1115)+U$194*INDEX(U$121:U$137,$F1115)*INDEX(U$151:U$167,$F1115))*$E1115</f>
        <v/>
      </c>
      <c r="V1115" s="37">
        <f>(INDEX(V$235:V$238,$D1115)*INDEX(V$239:V$255,$F1115)+V$194*INDEX(V$121:V$137,$F1115)*INDEX(V$151:V$167,$F1115))*$E1115</f>
        <v/>
      </c>
      <c r="W1115" s="37">
        <f>(INDEX(W$235:W$238,$D1115)*INDEX(W$239:W$255,$F1115)+W$194*INDEX(W$121:W$137,$F1115)*INDEX(W$151:W$167,$F1115))*$E1115</f>
        <v/>
      </c>
      <c r="X1115" s="37">
        <f>(INDEX(X$235:X$238,$D1115)*INDEX(X$239:X$255,$F1115)+X$194*INDEX(X$121:X$137,$F1115)*INDEX(X$151:X$167,$F1115))*$E1115</f>
        <v/>
      </c>
      <c r="Y1115" s="37">
        <f>(INDEX(Y$235:Y$238,$D1115)*INDEX(Y$239:Y$255,$F1115)+Y$194*INDEX(Y$121:Y$137,$F1115)*INDEX(Y$151:Y$167,$F1115))*$E1115</f>
        <v/>
      </c>
      <c r="Z1115" s="37">
        <f>(INDEX(Z$235:Z$238,$D1115)*INDEX(Z$239:Z$255,$F1115)+Z$194*INDEX(Z$121:Z$137,$F1115)*INDEX(Z$151:Z$167,$F1115))*$E1115</f>
        <v/>
      </c>
      <c r="AA1115" s="37">
        <f>(INDEX(AA$235:AA$238,$D1115)*INDEX(AA$239:AA$255,$F1115)+AA$194*INDEX(AA$121:AA$137,$F1115)*INDEX(AA$151:AA$167,$F1115))*$E1115</f>
        <v/>
      </c>
      <c r="AB1115" s="37">
        <f>(INDEX(AB$235:AB$238,$D1115)*INDEX(AB$239:AB$255,$F1115)+AB$194*INDEX(AB$121:AB$137,$F1115)*INDEX(AB$151:AB$167,$F1115))*$E1115</f>
        <v/>
      </c>
      <c r="AC1115" s="37">
        <f>(INDEX(AC$235:AC$238,$D1115)*INDEX(AC$239:AC$255,$F1115)+AC$194*INDEX(AC$121:AC$137,$F1115)*INDEX(AC$151:AC$167,$F1115))*$E1115</f>
        <v/>
      </c>
      <c r="AD1115" s="40">
        <f>SHADOWEFF(INDEX(AD$235:AD$238,$D1115),INDEX(AD$239:AD$255,$F1115),AD$194,INDEX(AD$121:AD$137,$F1115),INDEX(AD$151:AD$167,$F1115),$E1115)</f>
        <v/>
      </c>
      <c r="AF1115" s="11">
        <f>LOWER(Settings!$C$4)&amp;".mit."&amp;$A1115&amp;IF($C1115="","","."&amp;$C1115&amp;"."&amp;$B1115)&amp;IF(INDEX(Variables!$D$5:$D$105,MATCH($A1115,Variables!$A$5:$A$105,0))="","","."&amp;INDEX(Variables!$D$5:$D$105,MATCH($A1115,Variables!$A$5:$A$105,0)))&amp;"."&amp;AF$5</f>
        <v/>
      </c>
      <c r="AG1115" s="38">
        <f>(INDEX(AG$235:AG$238,$D1115)*INDEX(AG$239:AG$255,$F1115)+AG$194*INDEX(AG$121:AG$137,$F1115)*INDEX(AG$151:AG$167,$F1115))*$E1115</f>
        <v/>
      </c>
      <c r="AH1115" s="37">
        <f>(INDEX(AH$235:AH$238,$D1115)*INDEX(AH$239:AH$255,$F1115)+AH$194*INDEX(AH$121:AH$137,$F1115)*INDEX(AH$151:AH$167,$F1115))*$E1115</f>
        <v/>
      </c>
      <c r="AI1115" s="37">
        <f>(INDEX(AI$235:AI$238,$D1115)*INDEX(AI$239:AI$255,$F1115)+AI$194*INDEX(AI$121:AI$137,$F1115)*INDEX(AI$151:AI$167,$F1115))*$E1115</f>
        <v/>
      </c>
      <c r="AJ1115" s="37">
        <f>(INDEX(AJ$235:AJ$238,$D1115)*INDEX(AJ$239:AJ$255,$F1115)+AJ$194*INDEX(AJ$121:AJ$137,$F1115)*INDEX(AJ$151:AJ$167,$F1115))*$E1115</f>
        <v/>
      </c>
      <c r="AK1115" s="37">
        <f>(INDEX(AK$235:AK$238,$D1115)*INDEX(AK$239:AK$255,$F1115)+AK$194*INDEX(AK$121:AK$137,$F1115)*INDEX(AK$151:AK$167,$F1115))*$E1115</f>
        <v/>
      </c>
      <c r="AL1115" s="37">
        <f>(INDEX(AL$235:AL$238,$D1115)*INDEX(AL$239:AL$255,$F1115)+AL$194*INDEX(AL$121:AL$137,$F1115)*INDEX(AL$151:AL$167,$F1115))*$E1115</f>
        <v/>
      </c>
      <c r="AM1115" s="37">
        <f>(INDEX(AM$235:AM$238,$D1115)*INDEX(AM$239:AM$255,$F1115)+AM$194*INDEX(AM$121:AM$137,$F1115)*INDEX(AM$151:AM$167,$F1115))*$E1115</f>
        <v/>
      </c>
      <c r="AN1115" s="37">
        <f>(INDEX(AN$235:AN$238,$D1115)*INDEX(AN$239:AN$255,$F1115)+AN$194*INDEX(AN$121:AN$137,$F1115)*INDEX(AN$151:AN$167,$F1115))*$E1115</f>
        <v/>
      </c>
      <c r="AO1115" s="37">
        <f>(INDEX(AO$235:AO$238,$D1115)*INDEX(AO$239:AO$255,$F1115)+AO$194*INDEX(AO$121:AO$137,$F1115)*INDEX(AO$151:AO$167,$F1115))*$E1115</f>
        <v/>
      </c>
      <c r="AP1115" s="37">
        <f>(INDEX(AP$235:AP$238,$D1115)*INDEX(AP$239:AP$255,$F1115)+AP$194*INDEX(AP$121:AP$137,$F1115)*INDEX(AP$151:AP$167,$F1115))*$E1115</f>
        <v/>
      </c>
      <c r="AQ1115" s="37">
        <f>(INDEX(AQ$235:AQ$238,$D1115)*INDEX(AQ$239:AQ$255,$F1115)+AQ$194*INDEX(AQ$121:AQ$137,$F1115)*INDEX(AQ$151:AQ$167,$F1115))*$E1115</f>
        <v/>
      </c>
      <c r="AR1115" s="37">
        <f>(INDEX(AR$235:AR$238,$D1115)*INDEX(AR$239:AR$255,$F1115)+AR$194*INDEX(AR$121:AR$137,$F1115)*INDEX(AR$151:AR$167,$F1115))*$E1115</f>
        <v/>
      </c>
      <c r="AS1115" s="37">
        <f>(INDEX(AS$235:AS$238,$D1115)*INDEX(AS$239:AS$255,$F1115)+AS$194*INDEX(AS$121:AS$137,$F1115)*INDEX(AS$151:AS$167,$F1115))*$E1115</f>
        <v/>
      </c>
      <c r="AT1115" s="37">
        <f>(INDEX(AT$235:AT$238,$D1115)*INDEX(AT$239:AT$255,$F1115)+AT$194*INDEX(AT$121:AT$137,$F1115)*INDEX(AT$151:AT$167,$F1115))*$E1115</f>
        <v/>
      </c>
      <c r="AU1115" s="37">
        <f>(INDEX(AU$235:AU$238,$D1115)*INDEX(AU$239:AU$255,$F1115)+AU$194*INDEX(AU$121:AU$137,$F1115)*INDEX(AU$151:AU$167,$F1115))*$E1115</f>
        <v/>
      </c>
      <c r="AV1115" s="37">
        <f>(INDEX(AV$235:AV$238,$D1115)*INDEX(AV$239:AV$255,$F1115)+AV$194*INDEX(AV$121:AV$137,$F1115)*INDEX(AV$151:AV$167,$F1115))*$E1115</f>
        <v/>
      </c>
      <c r="AW1115" s="37">
        <f>(INDEX(AW$235:AW$238,$D1115)*INDEX(AW$239:AW$255,$F1115)+AW$194*INDEX(AW$121:AW$137,$F1115)*INDEX(AW$151:AW$167,$F1115))*$E1115</f>
        <v/>
      </c>
      <c r="AX1115" s="37">
        <f>(INDEX(AX$235:AX$238,$D1115)*INDEX(AX$239:AX$255,$F1115)+AX$194*INDEX(AX$121:AX$137,$F1115)*INDEX(AX$151:AX$167,$F1115))*$E1115</f>
        <v/>
      </c>
      <c r="AY1115" s="40">
        <f>SHADOWEFF(INDEX(AY$235:AY$238,$D1115),INDEX(AY$239:AY$255,$F1115),AY$194,INDEX(AY$121:AY$137,$F1115),INDEX(AY$151:AY$167,$F1115),$E1115)</f>
        <v/>
      </c>
    </row>
    <row r="1116" hidden="1" outlineLevel="2">
      <c r="A1116" s="14" t="inlineStr">
        <is>
          <t>shp</t>
        </is>
      </c>
      <c r="B1116" s="14" t="inlineStr">
        <is>
          <t>nga</t>
        </is>
      </c>
      <c r="C1116" s="14" t="inlineStr">
        <is>
          <t>mch</t>
        </is>
      </c>
      <c r="D1116" s="37">
        <f>INDEX(Inputs!$M$5:$M$132,MATCH($B1116&amp;"|"&amp;$C1116,Inputs!$A$5:$A$132,0))</f>
        <v/>
      </c>
      <c r="E1116" s="37">
        <f>INDEX(Inputs!$T$5:$T$132,MATCH($B1116&amp;"|"&amp;$C1116,Inputs!$A$5:$A$132,0))</f>
        <v/>
      </c>
      <c r="F1116" s="37">
        <f>INDEX(Inputs!$K$5:$K$132,MATCH($B1116&amp;"|"&amp;$C1116,Inputs!$A$5:$A$132,0))</f>
        <v/>
      </c>
      <c r="G1116" s="36" t="n"/>
      <c r="H1116" s="14">
        <f>INDEX(Variables!$B$5:$B$105,MATCH($A1116,Variables!$A$5:$A$105,0))&amp;IF($C1116="",""," | "&amp;INDEX(Mapping!$B$5:$B$26,MATCH($C1116,Mapping!$A$5:$A$26,0))&amp;" | "&amp;INDEX(Mapping!$B$30:$B$41,MATCH($B1116,Mapping!$A$30:$A$41,0)))</f>
        <v/>
      </c>
      <c r="I1116" s="14">
        <f>INDEX(Variables!$C$5:$C$105,MATCH($A1116,Variables!$A$5:$A$105,0))</f>
        <v/>
      </c>
      <c r="J1116" s="14">
        <f>INDEX(Variables!$E$5:$E$105,MATCH($A1116,Variables!$A$5:$A$105,0))</f>
        <v/>
      </c>
      <c r="K1116" s="11">
        <f>LOWER(Settings!$C$4)&amp;".mit."&amp;$A1116&amp;IF($C1116="","","."&amp;$C1116&amp;"."&amp;$B1116)&amp;IF(INDEX(Variables!$D$5:$D$105,MATCH($A1116,Variables!$A$5:$A$105,0))="","","."&amp;INDEX(Variables!$D$5:$D$105,MATCH($A1116,Variables!$A$5:$A$105,0)))&amp;"."&amp;K$5</f>
        <v/>
      </c>
      <c r="L1116" s="38">
        <f>(INDEX(L$235:L$238,$D1116)*INDEX(L$239:L$255,$F1116)+L$194*INDEX(L$121:L$137,$F1116)*INDEX(L$151:L$167,$F1116))*$E1116</f>
        <v/>
      </c>
      <c r="M1116" s="37">
        <f>(INDEX(M$235:M$238,$D1116)*INDEX(M$239:M$255,$F1116)+M$194*INDEX(M$121:M$137,$F1116)*INDEX(M$151:M$167,$F1116))*$E1116</f>
        <v/>
      </c>
      <c r="N1116" s="37">
        <f>(INDEX(N$235:N$238,$D1116)*INDEX(N$239:N$255,$F1116)+N$194*INDEX(N$121:N$137,$F1116)*INDEX(N$151:N$167,$F1116))*$E1116</f>
        <v/>
      </c>
      <c r="O1116" s="37">
        <f>(INDEX(O$235:O$238,$D1116)*INDEX(O$239:O$255,$F1116)+O$194*INDEX(O$121:O$137,$F1116)*INDEX(O$151:O$167,$F1116))*$E1116</f>
        <v/>
      </c>
      <c r="P1116" s="37">
        <f>(INDEX(P$235:P$238,$D1116)*INDEX(P$239:P$255,$F1116)+P$194*INDEX(P$121:P$137,$F1116)*INDEX(P$151:P$167,$F1116))*$E1116</f>
        <v/>
      </c>
      <c r="Q1116" s="37">
        <f>(INDEX(Q$235:Q$238,$D1116)*INDEX(Q$239:Q$255,$F1116)+Q$194*INDEX(Q$121:Q$137,$F1116)*INDEX(Q$151:Q$167,$F1116))*$E1116</f>
        <v/>
      </c>
      <c r="R1116" s="37">
        <f>(INDEX(R$235:R$238,$D1116)*INDEX(R$239:R$255,$F1116)+R$194*INDEX(R$121:R$137,$F1116)*INDEX(R$151:R$167,$F1116))*$E1116</f>
        <v/>
      </c>
      <c r="S1116" s="37">
        <f>(INDEX(S$235:S$238,$D1116)*INDEX(S$239:S$255,$F1116)+S$194*INDEX(S$121:S$137,$F1116)*INDEX(S$151:S$167,$F1116))*$E1116</f>
        <v/>
      </c>
      <c r="T1116" s="37">
        <f>(INDEX(T$235:T$238,$D1116)*INDEX(T$239:T$255,$F1116)+T$194*INDEX(T$121:T$137,$F1116)*INDEX(T$151:T$167,$F1116))*$E1116</f>
        <v/>
      </c>
      <c r="U1116" s="37">
        <f>(INDEX(U$235:U$238,$D1116)*INDEX(U$239:U$255,$F1116)+U$194*INDEX(U$121:U$137,$F1116)*INDEX(U$151:U$167,$F1116))*$E1116</f>
        <v/>
      </c>
      <c r="V1116" s="37">
        <f>(INDEX(V$235:V$238,$D1116)*INDEX(V$239:V$255,$F1116)+V$194*INDEX(V$121:V$137,$F1116)*INDEX(V$151:V$167,$F1116))*$E1116</f>
        <v/>
      </c>
      <c r="W1116" s="37">
        <f>(INDEX(W$235:W$238,$D1116)*INDEX(W$239:W$255,$F1116)+W$194*INDEX(W$121:W$137,$F1116)*INDEX(W$151:W$167,$F1116))*$E1116</f>
        <v/>
      </c>
      <c r="X1116" s="37">
        <f>(INDEX(X$235:X$238,$D1116)*INDEX(X$239:X$255,$F1116)+X$194*INDEX(X$121:X$137,$F1116)*INDEX(X$151:X$167,$F1116))*$E1116</f>
        <v/>
      </c>
      <c r="Y1116" s="37">
        <f>(INDEX(Y$235:Y$238,$D1116)*INDEX(Y$239:Y$255,$F1116)+Y$194*INDEX(Y$121:Y$137,$F1116)*INDEX(Y$151:Y$167,$F1116))*$E1116</f>
        <v/>
      </c>
      <c r="Z1116" s="37">
        <f>(INDEX(Z$235:Z$238,$D1116)*INDEX(Z$239:Z$255,$F1116)+Z$194*INDEX(Z$121:Z$137,$F1116)*INDEX(Z$151:Z$167,$F1116))*$E1116</f>
        <v/>
      </c>
      <c r="AA1116" s="37">
        <f>(INDEX(AA$235:AA$238,$D1116)*INDEX(AA$239:AA$255,$F1116)+AA$194*INDEX(AA$121:AA$137,$F1116)*INDEX(AA$151:AA$167,$F1116))*$E1116</f>
        <v/>
      </c>
      <c r="AB1116" s="37">
        <f>(INDEX(AB$235:AB$238,$D1116)*INDEX(AB$239:AB$255,$F1116)+AB$194*INDEX(AB$121:AB$137,$F1116)*INDEX(AB$151:AB$167,$F1116))*$E1116</f>
        <v/>
      </c>
      <c r="AC1116" s="37">
        <f>(INDEX(AC$235:AC$238,$D1116)*INDEX(AC$239:AC$255,$F1116)+AC$194*INDEX(AC$121:AC$137,$F1116)*INDEX(AC$151:AC$167,$F1116))*$E1116</f>
        <v/>
      </c>
      <c r="AD1116" s="40">
        <f>SHADOWEFF(INDEX(AD$235:AD$238,$D1116),INDEX(AD$239:AD$255,$F1116),AD$194,INDEX(AD$121:AD$137,$F1116),INDEX(AD$151:AD$167,$F1116),$E1116)</f>
        <v/>
      </c>
      <c r="AF1116" s="11">
        <f>LOWER(Settings!$C$4)&amp;".mit."&amp;$A1116&amp;IF($C1116="","","."&amp;$C1116&amp;"."&amp;$B1116)&amp;IF(INDEX(Variables!$D$5:$D$105,MATCH($A1116,Variables!$A$5:$A$105,0))="","","."&amp;INDEX(Variables!$D$5:$D$105,MATCH($A1116,Variables!$A$5:$A$105,0)))&amp;"."&amp;AF$5</f>
        <v/>
      </c>
      <c r="AG1116" s="38">
        <f>(INDEX(AG$235:AG$238,$D1116)*INDEX(AG$239:AG$255,$F1116)+AG$194*INDEX(AG$121:AG$137,$F1116)*INDEX(AG$151:AG$167,$F1116))*$E1116</f>
        <v/>
      </c>
      <c r="AH1116" s="37">
        <f>(INDEX(AH$235:AH$238,$D1116)*INDEX(AH$239:AH$255,$F1116)+AH$194*INDEX(AH$121:AH$137,$F1116)*INDEX(AH$151:AH$167,$F1116))*$E1116</f>
        <v/>
      </c>
      <c r="AI1116" s="37">
        <f>(INDEX(AI$235:AI$238,$D1116)*INDEX(AI$239:AI$255,$F1116)+AI$194*INDEX(AI$121:AI$137,$F1116)*INDEX(AI$151:AI$167,$F1116))*$E1116</f>
        <v/>
      </c>
      <c r="AJ1116" s="37">
        <f>(INDEX(AJ$235:AJ$238,$D1116)*INDEX(AJ$239:AJ$255,$F1116)+AJ$194*INDEX(AJ$121:AJ$137,$F1116)*INDEX(AJ$151:AJ$167,$F1116))*$E1116</f>
        <v/>
      </c>
      <c r="AK1116" s="37">
        <f>(INDEX(AK$235:AK$238,$D1116)*INDEX(AK$239:AK$255,$F1116)+AK$194*INDEX(AK$121:AK$137,$F1116)*INDEX(AK$151:AK$167,$F1116))*$E1116</f>
        <v/>
      </c>
      <c r="AL1116" s="37">
        <f>(INDEX(AL$235:AL$238,$D1116)*INDEX(AL$239:AL$255,$F1116)+AL$194*INDEX(AL$121:AL$137,$F1116)*INDEX(AL$151:AL$167,$F1116))*$E1116</f>
        <v/>
      </c>
      <c r="AM1116" s="37">
        <f>(INDEX(AM$235:AM$238,$D1116)*INDEX(AM$239:AM$255,$F1116)+AM$194*INDEX(AM$121:AM$137,$F1116)*INDEX(AM$151:AM$167,$F1116))*$E1116</f>
        <v/>
      </c>
      <c r="AN1116" s="37">
        <f>(INDEX(AN$235:AN$238,$D1116)*INDEX(AN$239:AN$255,$F1116)+AN$194*INDEX(AN$121:AN$137,$F1116)*INDEX(AN$151:AN$167,$F1116))*$E1116</f>
        <v/>
      </c>
      <c r="AO1116" s="37">
        <f>(INDEX(AO$235:AO$238,$D1116)*INDEX(AO$239:AO$255,$F1116)+AO$194*INDEX(AO$121:AO$137,$F1116)*INDEX(AO$151:AO$167,$F1116))*$E1116</f>
        <v/>
      </c>
      <c r="AP1116" s="37">
        <f>(INDEX(AP$235:AP$238,$D1116)*INDEX(AP$239:AP$255,$F1116)+AP$194*INDEX(AP$121:AP$137,$F1116)*INDEX(AP$151:AP$167,$F1116))*$E1116</f>
        <v/>
      </c>
      <c r="AQ1116" s="37">
        <f>(INDEX(AQ$235:AQ$238,$D1116)*INDEX(AQ$239:AQ$255,$F1116)+AQ$194*INDEX(AQ$121:AQ$137,$F1116)*INDEX(AQ$151:AQ$167,$F1116))*$E1116</f>
        <v/>
      </c>
      <c r="AR1116" s="37">
        <f>(INDEX(AR$235:AR$238,$D1116)*INDEX(AR$239:AR$255,$F1116)+AR$194*INDEX(AR$121:AR$137,$F1116)*INDEX(AR$151:AR$167,$F1116))*$E1116</f>
        <v/>
      </c>
      <c r="AS1116" s="37">
        <f>(INDEX(AS$235:AS$238,$D1116)*INDEX(AS$239:AS$255,$F1116)+AS$194*INDEX(AS$121:AS$137,$F1116)*INDEX(AS$151:AS$167,$F1116))*$E1116</f>
        <v/>
      </c>
      <c r="AT1116" s="37">
        <f>(INDEX(AT$235:AT$238,$D1116)*INDEX(AT$239:AT$255,$F1116)+AT$194*INDEX(AT$121:AT$137,$F1116)*INDEX(AT$151:AT$167,$F1116))*$E1116</f>
        <v/>
      </c>
      <c r="AU1116" s="37">
        <f>(INDEX(AU$235:AU$238,$D1116)*INDEX(AU$239:AU$255,$F1116)+AU$194*INDEX(AU$121:AU$137,$F1116)*INDEX(AU$151:AU$167,$F1116))*$E1116</f>
        <v/>
      </c>
      <c r="AV1116" s="37">
        <f>(INDEX(AV$235:AV$238,$D1116)*INDEX(AV$239:AV$255,$F1116)+AV$194*INDEX(AV$121:AV$137,$F1116)*INDEX(AV$151:AV$167,$F1116))*$E1116</f>
        <v/>
      </c>
      <c r="AW1116" s="37">
        <f>(INDEX(AW$235:AW$238,$D1116)*INDEX(AW$239:AW$255,$F1116)+AW$194*INDEX(AW$121:AW$137,$F1116)*INDEX(AW$151:AW$167,$F1116))*$E1116</f>
        <v/>
      </c>
      <c r="AX1116" s="37">
        <f>(INDEX(AX$235:AX$238,$D1116)*INDEX(AX$239:AX$255,$F1116)+AX$194*INDEX(AX$121:AX$137,$F1116)*INDEX(AX$151:AX$167,$F1116))*$E1116</f>
        <v/>
      </c>
      <c r="AY1116" s="40">
        <f>SHADOWEFF(INDEX(AY$235:AY$238,$D1116),INDEX(AY$239:AY$255,$F1116),AY$194,INDEX(AY$121:AY$137,$F1116),INDEX(AY$151:AY$167,$F1116),$E1116)</f>
        <v/>
      </c>
    </row>
    <row r="1117" hidden="1" outlineLevel="2">
      <c r="A1117" s="14" t="inlineStr">
        <is>
          <t>shp</t>
        </is>
      </c>
      <c r="B1117" s="14" t="inlineStr">
        <is>
          <t>gso</t>
        </is>
      </c>
      <c r="C1117" s="14" t="inlineStr">
        <is>
          <t>mch</t>
        </is>
      </c>
      <c r="D1117" s="37">
        <f>INDEX(Inputs!$M$5:$M$132,MATCH($B1117&amp;"|"&amp;$C1117,Inputs!$A$5:$A$132,0))</f>
        <v/>
      </c>
      <c r="E1117" s="37">
        <f>INDEX(Inputs!$T$5:$T$132,MATCH($B1117&amp;"|"&amp;$C1117,Inputs!$A$5:$A$132,0))</f>
        <v/>
      </c>
      <c r="F1117" s="37">
        <f>INDEX(Inputs!$K$5:$K$132,MATCH($B1117&amp;"|"&amp;$C1117,Inputs!$A$5:$A$132,0))</f>
        <v/>
      </c>
      <c r="G1117" s="36" t="n"/>
      <c r="H1117" s="14">
        <f>INDEX(Variables!$B$5:$B$105,MATCH($A1117,Variables!$A$5:$A$105,0))&amp;IF($C1117="",""," | "&amp;INDEX(Mapping!$B$5:$B$26,MATCH($C1117,Mapping!$A$5:$A$26,0))&amp;" | "&amp;INDEX(Mapping!$B$30:$B$41,MATCH($B1117,Mapping!$A$30:$A$41,0)))</f>
        <v/>
      </c>
      <c r="I1117" s="14">
        <f>INDEX(Variables!$C$5:$C$105,MATCH($A1117,Variables!$A$5:$A$105,0))</f>
        <v/>
      </c>
      <c r="J1117" s="14">
        <f>INDEX(Variables!$E$5:$E$105,MATCH($A1117,Variables!$A$5:$A$105,0))</f>
        <v/>
      </c>
      <c r="K1117" s="11">
        <f>LOWER(Settings!$C$4)&amp;".mit."&amp;$A1117&amp;IF($C1117="","","."&amp;$C1117&amp;"."&amp;$B1117)&amp;IF(INDEX(Variables!$D$5:$D$105,MATCH($A1117,Variables!$A$5:$A$105,0))="","","."&amp;INDEX(Variables!$D$5:$D$105,MATCH($A1117,Variables!$A$5:$A$105,0)))&amp;"."&amp;K$5</f>
        <v/>
      </c>
      <c r="L1117" s="38">
        <f>(INDEX(L$235:L$238,$D1117)*INDEX(L$239:L$255,$F1117)+L$194*INDEX(L$121:L$137,$F1117)*INDEX(L$151:L$167,$F1117))*$E1117</f>
        <v/>
      </c>
      <c r="M1117" s="37">
        <f>(INDEX(M$235:M$238,$D1117)*INDEX(M$239:M$255,$F1117)+M$194*INDEX(M$121:M$137,$F1117)*INDEX(M$151:M$167,$F1117))*$E1117</f>
        <v/>
      </c>
      <c r="N1117" s="37">
        <f>(INDEX(N$235:N$238,$D1117)*INDEX(N$239:N$255,$F1117)+N$194*INDEX(N$121:N$137,$F1117)*INDEX(N$151:N$167,$F1117))*$E1117</f>
        <v/>
      </c>
      <c r="O1117" s="37">
        <f>(INDEX(O$235:O$238,$D1117)*INDEX(O$239:O$255,$F1117)+O$194*INDEX(O$121:O$137,$F1117)*INDEX(O$151:O$167,$F1117))*$E1117</f>
        <v/>
      </c>
      <c r="P1117" s="37">
        <f>(INDEX(P$235:P$238,$D1117)*INDEX(P$239:P$255,$F1117)+P$194*INDEX(P$121:P$137,$F1117)*INDEX(P$151:P$167,$F1117))*$E1117</f>
        <v/>
      </c>
      <c r="Q1117" s="37">
        <f>(INDEX(Q$235:Q$238,$D1117)*INDEX(Q$239:Q$255,$F1117)+Q$194*INDEX(Q$121:Q$137,$F1117)*INDEX(Q$151:Q$167,$F1117))*$E1117</f>
        <v/>
      </c>
      <c r="R1117" s="37">
        <f>(INDEX(R$235:R$238,$D1117)*INDEX(R$239:R$255,$F1117)+R$194*INDEX(R$121:R$137,$F1117)*INDEX(R$151:R$167,$F1117))*$E1117</f>
        <v/>
      </c>
      <c r="S1117" s="37">
        <f>(INDEX(S$235:S$238,$D1117)*INDEX(S$239:S$255,$F1117)+S$194*INDEX(S$121:S$137,$F1117)*INDEX(S$151:S$167,$F1117))*$E1117</f>
        <v/>
      </c>
      <c r="T1117" s="37">
        <f>(INDEX(T$235:T$238,$D1117)*INDEX(T$239:T$255,$F1117)+T$194*INDEX(T$121:T$137,$F1117)*INDEX(T$151:T$167,$F1117))*$E1117</f>
        <v/>
      </c>
      <c r="U1117" s="37">
        <f>(INDEX(U$235:U$238,$D1117)*INDEX(U$239:U$255,$F1117)+U$194*INDEX(U$121:U$137,$F1117)*INDEX(U$151:U$167,$F1117))*$E1117</f>
        <v/>
      </c>
      <c r="V1117" s="37">
        <f>(INDEX(V$235:V$238,$D1117)*INDEX(V$239:V$255,$F1117)+V$194*INDEX(V$121:V$137,$F1117)*INDEX(V$151:V$167,$F1117))*$E1117</f>
        <v/>
      </c>
      <c r="W1117" s="37">
        <f>(INDEX(W$235:W$238,$D1117)*INDEX(W$239:W$255,$F1117)+W$194*INDEX(W$121:W$137,$F1117)*INDEX(W$151:W$167,$F1117))*$E1117</f>
        <v/>
      </c>
      <c r="X1117" s="37">
        <f>(INDEX(X$235:X$238,$D1117)*INDEX(X$239:X$255,$F1117)+X$194*INDEX(X$121:X$137,$F1117)*INDEX(X$151:X$167,$F1117))*$E1117</f>
        <v/>
      </c>
      <c r="Y1117" s="37">
        <f>(INDEX(Y$235:Y$238,$D1117)*INDEX(Y$239:Y$255,$F1117)+Y$194*INDEX(Y$121:Y$137,$F1117)*INDEX(Y$151:Y$167,$F1117))*$E1117</f>
        <v/>
      </c>
      <c r="Z1117" s="37">
        <f>(INDEX(Z$235:Z$238,$D1117)*INDEX(Z$239:Z$255,$F1117)+Z$194*INDEX(Z$121:Z$137,$F1117)*INDEX(Z$151:Z$167,$F1117))*$E1117</f>
        <v/>
      </c>
      <c r="AA1117" s="37">
        <f>(INDEX(AA$235:AA$238,$D1117)*INDEX(AA$239:AA$255,$F1117)+AA$194*INDEX(AA$121:AA$137,$F1117)*INDEX(AA$151:AA$167,$F1117))*$E1117</f>
        <v/>
      </c>
      <c r="AB1117" s="37">
        <f>(INDEX(AB$235:AB$238,$D1117)*INDEX(AB$239:AB$255,$F1117)+AB$194*INDEX(AB$121:AB$137,$F1117)*INDEX(AB$151:AB$167,$F1117))*$E1117</f>
        <v/>
      </c>
      <c r="AC1117" s="37">
        <f>(INDEX(AC$235:AC$238,$D1117)*INDEX(AC$239:AC$255,$F1117)+AC$194*INDEX(AC$121:AC$137,$F1117)*INDEX(AC$151:AC$167,$F1117))*$E1117</f>
        <v/>
      </c>
      <c r="AD1117" s="40">
        <f>SHADOWEFF(INDEX(AD$235:AD$238,$D1117),INDEX(AD$239:AD$255,$F1117),AD$194,INDEX(AD$121:AD$137,$F1117),INDEX(AD$151:AD$167,$F1117),$E1117)</f>
        <v/>
      </c>
      <c r="AF1117" s="11">
        <f>LOWER(Settings!$C$4)&amp;".mit."&amp;$A1117&amp;IF($C1117="","","."&amp;$C1117&amp;"."&amp;$B1117)&amp;IF(INDEX(Variables!$D$5:$D$105,MATCH($A1117,Variables!$A$5:$A$105,0))="","","."&amp;INDEX(Variables!$D$5:$D$105,MATCH($A1117,Variables!$A$5:$A$105,0)))&amp;"."&amp;AF$5</f>
        <v/>
      </c>
      <c r="AG1117" s="38">
        <f>(INDEX(AG$235:AG$238,$D1117)*INDEX(AG$239:AG$255,$F1117)+AG$194*INDEX(AG$121:AG$137,$F1117)*INDEX(AG$151:AG$167,$F1117))*$E1117</f>
        <v/>
      </c>
      <c r="AH1117" s="37">
        <f>(INDEX(AH$235:AH$238,$D1117)*INDEX(AH$239:AH$255,$F1117)+AH$194*INDEX(AH$121:AH$137,$F1117)*INDEX(AH$151:AH$167,$F1117))*$E1117</f>
        <v/>
      </c>
      <c r="AI1117" s="37">
        <f>(INDEX(AI$235:AI$238,$D1117)*INDEX(AI$239:AI$255,$F1117)+AI$194*INDEX(AI$121:AI$137,$F1117)*INDEX(AI$151:AI$167,$F1117))*$E1117</f>
        <v/>
      </c>
      <c r="AJ1117" s="37">
        <f>(INDEX(AJ$235:AJ$238,$D1117)*INDEX(AJ$239:AJ$255,$F1117)+AJ$194*INDEX(AJ$121:AJ$137,$F1117)*INDEX(AJ$151:AJ$167,$F1117))*$E1117</f>
        <v/>
      </c>
      <c r="AK1117" s="37">
        <f>(INDEX(AK$235:AK$238,$D1117)*INDEX(AK$239:AK$255,$F1117)+AK$194*INDEX(AK$121:AK$137,$F1117)*INDEX(AK$151:AK$167,$F1117))*$E1117</f>
        <v/>
      </c>
      <c r="AL1117" s="37">
        <f>(INDEX(AL$235:AL$238,$D1117)*INDEX(AL$239:AL$255,$F1117)+AL$194*INDEX(AL$121:AL$137,$F1117)*INDEX(AL$151:AL$167,$F1117))*$E1117</f>
        <v/>
      </c>
      <c r="AM1117" s="37">
        <f>(INDEX(AM$235:AM$238,$D1117)*INDEX(AM$239:AM$255,$F1117)+AM$194*INDEX(AM$121:AM$137,$F1117)*INDEX(AM$151:AM$167,$F1117))*$E1117</f>
        <v/>
      </c>
      <c r="AN1117" s="37">
        <f>(INDEX(AN$235:AN$238,$D1117)*INDEX(AN$239:AN$255,$F1117)+AN$194*INDEX(AN$121:AN$137,$F1117)*INDEX(AN$151:AN$167,$F1117))*$E1117</f>
        <v/>
      </c>
      <c r="AO1117" s="37">
        <f>(INDEX(AO$235:AO$238,$D1117)*INDEX(AO$239:AO$255,$F1117)+AO$194*INDEX(AO$121:AO$137,$F1117)*INDEX(AO$151:AO$167,$F1117))*$E1117</f>
        <v/>
      </c>
      <c r="AP1117" s="37">
        <f>(INDEX(AP$235:AP$238,$D1117)*INDEX(AP$239:AP$255,$F1117)+AP$194*INDEX(AP$121:AP$137,$F1117)*INDEX(AP$151:AP$167,$F1117))*$E1117</f>
        <v/>
      </c>
      <c r="AQ1117" s="37">
        <f>(INDEX(AQ$235:AQ$238,$D1117)*INDEX(AQ$239:AQ$255,$F1117)+AQ$194*INDEX(AQ$121:AQ$137,$F1117)*INDEX(AQ$151:AQ$167,$F1117))*$E1117</f>
        <v/>
      </c>
      <c r="AR1117" s="37">
        <f>(INDEX(AR$235:AR$238,$D1117)*INDEX(AR$239:AR$255,$F1117)+AR$194*INDEX(AR$121:AR$137,$F1117)*INDEX(AR$151:AR$167,$F1117))*$E1117</f>
        <v/>
      </c>
      <c r="AS1117" s="37">
        <f>(INDEX(AS$235:AS$238,$D1117)*INDEX(AS$239:AS$255,$F1117)+AS$194*INDEX(AS$121:AS$137,$F1117)*INDEX(AS$151:AS$167,$F1117))*$E1117</f>
        <v/>
      </c>
      <c r="AT1117" s="37">
        <f>(INDEX(AT$235:AT$238,$D1117)*INDEX(AT$239:AT$255,$F1117)+AT$194*INDEX(AT$121:AT$137,$F1117)*INDEX(AT$151:AT$167,$F1117))*$E1117</f>
        <v/>
      </c>
      <c r="AU1117" s="37">
        <f>(INDEX(AU$235:AU$238,$D1117)*INDEX(AU$239:AU$255,$F1117)+AU$194*INDEX(AU$121:AU$137,$F1117)*INDEX(AU$151:AU$167,$F1117))*$E1117</f>
        <v/>
      </c>
      <c r="AV1117" s="37">
        <f>(INDEX(AV$235:AV$238,$D1117)*INDEX(AV$239:AV$255,$F1117)+AV$194*INDEX(AV$121:AV$137,$F1117)*INDEX(AV$151:AV$167,$F1117))*$E1117</f>
        <v/>
      </c>
      <c r="AW1117" s="37">
        <f>(INDEX(AW$235:AW$238,$D1117)*INDEX(AW$239:AW$255,$F1117)+AW$194*INDEX(AW$121:AW$137,$F1117)*INDEX(AW$151:AW$167,$F1117))*$E1117</f>
        <v/>
      </c>
      <c r="AX1117" s="37">
        <f>(INDEX(AX$235:AX$238,$D1117)*INDEX(AX$239:AX$255,$F1117)+AX$194*INDEX(AX$121:AX$137,$F1117)*INDEX(AX$151:AX$167,$F1117))*$E1117</f>
        <v/>
      </c>
      <c r="AY1117" s="40">
        <f>SHADOWEFF(INDEX(AY$235:AY$238,$D1117),INDEX(AY$239:AY$255,$F1117),AY$194,INDEX(AY$121:AY$137,$F1117),INDEX(AY$151:AY$167,$F1117),$E1117)</f>
        <v/>
      </c>
    </row>
    <row r="1118" hidden="1" outlineLevel="2">
      <c r="A1118" s="14" t="inlineStr">
        <is>
          <t>shp</t>
        </is>
      </c>
      <c r="B1118" s="14" t="inlineStr">
        <is>
          <t>die</t>
        </is>
      </c>
      <c r="C1118" s="14" t="inlineStr">
        <is>
          <t>mch</t>
        </is>
      </c>
      <c r="D1118" s="37">
        <f>INDEX(Inputs!$M$5:$M$132,MATCH($B1118&amp;"|"&amp;$C1118,Inputs!$A$5:$A$132,0))</f>
        <v/>
      </c>
      <c r="E1118" s="37">
        <f>INDEX(Inputs!$T$5:$T$132,MATCH($B1118&amp;"|"&amp;$C1118,Inputs!$A$5:$A$132,0))</f>
        <v/>
      </c>
      <c r="F1118" s="37">
        <f>INDEX(Inputs!$K$5:$K$132,MATCH($B1118&amp;"|"&amp;$C1118,Inputs!$A$5:$A$132,0))</f>
        <v/>
      </c>
      <c r="G1118" s="36" t="n"/>
      <c r="H1118" s="14">
        <f>INDEX(Variables!$B$5:$B$105,MATCH($A1118,Variables!$A$5:$A$105,0))&amp;IF($C1118="",""," | "&amp;INDEX(Mapping!$B$5:$B$26,MATCH($C1118,Mapping!$A$5:$A$26,0))&amp;" | "&amp;INDEX(Mapping!$B$30:$B$41,MATCH($B1118,Mapping!$A$30:$A$41,0)))</f>
        <v/>
      </c>
      <c r="I1118" s="14">
        <f>INDEX(Variables!$C$5:$C$105,MATCH($A1118,Variables!$A$5:$A$105,0))</f>
        <v/>
      </c>
      <c r="J1118" s="14">
        <f>INDEX(Variables!$E$5:$E$105,MATCH($A1118,Variables!$A$5:$A$105,0))</f>
        <v/>
      </c>
      <c r="K1118" s="11">
        <f>LOWER(Settings!$C$4)&amp;".mit."&amp;$A1118&amp;IF($C1118="","","."&amp;$C1118&amp;"."&amp;$B1118)&amp;IF(INDEX(Variables!$D$5:$D$105,MATCH($A1118,Variables!$A$5:$A$105,0))="","","."&amp;INDEX(Variables!$D$5:$D$105,MATCH($A1118,Variables!$A$5:$A$105,0)))&amp;"."&amp;K$5</f>
        <v/>
      </c>
      <c r="L1118" s="38">
        <f>(INDEX(L$235:L$238,$D1118)*INDEX(L$239:L$255,$F1118)+L$194*INDEX(L$121:L$137,$F1118)*INDEX(L$151:L$167,$F1118))*$E1118</f>
        <v/>
      </c>
      <c r="M1118" s="37">
        <f>(INDEX(M$235:M$238,$D1118)*INDEX(M$239:M$255,$F1118)+M$194*INDEX(M$121:M$137,$F1118)*INDEX(M$151:M$167,$F1118))*$E1118</f>
        <v/>
      </c>
      <c r="N1118" s="37">
        <f>(INDEX(N$235:N$238,$D1118)*INDEX(N$239:N$255,$F1118)+N$194*INDEX(N$121:N$137,$F1118)*INDEX(N$151:N$167,$F1118))*$E1118</f>
        <v/>
      </c>
      <c r="O1118" s="37">
        <f>(INDEX(O$235:O$238,$D1118)*INDEX(O$239:O$255,$F1118)+O$194*INDEX(O$121:O$137,$F1118)*INDEX(O$151:O$167,$F1118))*$E1118</f>
        <v/>
      </c>
      <c r="P1118" s="37">
        <f>(INDEX(P$235:P$238,$D1118)*INDEX(P$239:P$255,$F1118)+P$194*INDEX(P$121:P$137,$F1118)*INDEX(P$151:P$167,$F1118))*$E1118</f>
        <v/>
      </c>
      <c r="Q1118" s="37">
        <f>(INDEX(Q$235:Q$238,$D1118)*INDEX(Q$239:Q$255,$F1118)+Q$194*INDEX(Q$121:Q$137,$F1118)*INDEX(Q$151:Q$167,$F1118))*$E1118</f>
        <v/>
      </c>
      <c r="R1118" s="37">
        <f>(INDEX(R$235:R$238,$D1118)*INDEX(R$239:R$255,$F1118)+R$194*INDEX(R$121:R$137,$F1118)*INDEX(R$151:R$167,$F1118))*$E1118</f>
        <v/>
      </c>
      <c r="S1118" s="37">
        <f>(INDEX(S$235:S$238,$D1118)*INDEX(S$239:S$255,$F1118)+S$194*INDEX(S$121:S$137,$F1118)*INDEX(S$151:S$167,$F1118))*$E1118</f>
        <v/>
      </c>
      <c r="T1118" s="37">
        <f>(INDEX(T$235:T$238,$D1118)*INDEX(T$239:T$255,$F1118)+T$194*INDEX(T$121:T$137,$F1118)*INDEX(T$151:T$167,$F1118))*$E1118</f>
        <v/>
      </c>
      <c r="U1118" s="37">
        <f>(INDEX(U$235:U$238,$D1118)*INDEX(U$239:U$255,$F1118)+U$194*INDEX(U$121:U$137,$F1118)*INDEX(U$151:U$167,$F1118))*$E1118</f>
        <v/>
      </c>
      <c r="V1118" s="37">
        <f>(INDEX(V$235:V$238,$D1118)*INDEX(V$239:V$255,$F1118)+V$194*INDEX(V$121:V$137,$F1118)*INDEX(V$151:V$167,$F1118))*$E1118</f>
        <v/>
      </c>
      <c r="W1118" s="37">
        <f>(INDEX(W$235:W$238,$D1118)*INDEX(W$239:W$255,$F1118)+W$194*INDEX(W$121:W$137,$F1118)*INDEX(W$151:W$167,$F1118))*$E1118</f>
        <v/>
      </c>
      <c r="X1118" s="37">
        <f>(INDEX(X$235:X$238,$D1118)*INDEX(X$239:X$255,$F1118)+X$194*INDEX(X$121:X$137,$F1118)*INDEX(X$151:X$167,$F1118))*$E1118</f>
        <v/>
      </c>
      <c r="Y1118" s="37">
        <f>(INDEX(Y$235:Y$238,$D1118)*INDEX(Y$239:Y$255,$F1118)+Y$194*INDEX(Y$121:Y$137,$F1118)*INDEX(Y$151:Y$167,$F1118))*$E1118</f>
        <v/>
      </c>
      <c r="Z1118" s="37">
        <f>(INDEX(Z$235:Z$238,$D1118)*INDEX(Z$239:Z$255,$F1118)+Z$194*INDEX(Z$121:Z$137,$F1118)*INDEX(Z$151:Z$167,$F1118))*$E1118</f>
        <v/>
      </c>
      <c r="AA1118" s="37">
        <f>(INDEX(AA$235:AA$238,$D1118)*INDEX(AA$239:AA$255,$F1118)+AA$194*INDEX(AA$121:AA$137,$F1118)*INDEX(AA$151:AA$167,$F1118))*$E1118</f>
        <v/>
      </c>
      <c r="AB1118" s="37">
        <f>(INDEX(AB$235:AB$238,$D1118)*INDEX(AB$239:AB$255,$F1118)+AB$194*INDEX(AB$121:AB$137,$F1118)*INDEX(AB$151:AB$167,$F1118))*$E1118</f>
        <v/>
      </c>
      <c r="AC1118" s="37">
        <f>(INDEX(AC$235:AC$238,$D1118)*INDEX(AC$239:AC$255,$F1118)+AC$194*INDEX(AC$121:AC$137,$F1118)*INDEX(AC$151:AC$167,$F1118))*$E1118</f>
        <v/>
      </c>
      <c r="AD1118" s="40">
        <f>SHADOWEFF(INDEX(AD$235:AD$238,$D1118),INDEX(AD$239:AD$255,$F1118),AD$194,INDEX(AD$121:AD$137,$F1118),INDEX(AD$151:AD$167,$F1118),$E1118)</f>
        <v/>
      </c>
      <c r="AF1118" s="11">
        <f>LOWER(Settings!$C$4)&amp;".mit."&amp;$A1118&amp;IF($C1118="","","."&amp;$C1118&amp;"."&amp;$B1118)&amp;IF(INDEX(Variables!$D$5:$D$105,MATCH($A1118,Variables!$A$5:$A$105,0))="","","."&amp;INDEX(Variables!$D$5:$D$105,MATCH($A1118,Variables!$A$5:$A$105,0)))&amp;"."&amp;AF$5</f>
        <v/>
      </c>
      <c r="AG1118" s="38">
        <f>(INDEX(AG$235:AG$238,$D1118)*INDEX(AG$239:AG$255,$F1118)+AG$194*INDEX(AG$121:AG$137,$F1118)*INDEX(AG$151:AG$167,$F1118))*$E1118</f>
        <v/>
      </c>
      <c r="AH1118" s="37">
        <f>(INDEX(AH$235:AH$238,$D1118)*INDEX(AH$239:AH$255,$F1118)+AH$194*INDEX(AH$121:AH$137,$F1118)*INDEX(AH$151:AH$167,$F1118))*$E1118</f>
        <v/>
      </c>
      <c r="AI1118" s="37">
        <f>(INDEX(AI$235:AI$238,$D1118)*INDEX(AI$239:AI$255,$F1118)+AI$194*INDEX(AI$121:AI$137,$F1118)*INDEX(AI$151:AI$167,$F1118))*$E1118</f>
        <v/>
      </c>
      <c r="AJ1118" s="37">
        <f>(INDEX(AJ$235:AJ$238,$D1118)*INDEX(AJ$239:AJ$255,$F1118)+AJ$194*INDEX(AJ$121:AJ$137,$F1118)*INDEX(AJ$151:AJ$167,$F1118))*$E1118</f>
        <v/>
      </c>
      <c r="AK1118" s="37">
        <f>(INDEX(AK$235:AK$238,$D1118)*INDEX(AK$239:AK$255,$F1118)+AK$194*INDEX(AK$121:AK$137,$F1118)*INDEX(AK$151:AK$167,$F1118))*$E1118</f>
        <v/>
      </c>
      <c r="AL1118" s="37">
        <f>(INDEX(AL$235:AL$238,$D1118)*INDEX(AL$239:AL$255,$F1118)+AL$194*INDEX(AL$121:AL$137,$F1118)*INDEX(AL$151:AL$167,$F1118))*$E1118</f>
        <v/>
      </c>
      <c r="AM1118" s="37">
        <f>(INDEX(AM$235:AM$238,$D1118)*INDEX(AM$239:AM$255,$F1118)+AM$194*INDEX(AM$121:AM$137,$F1118)*INDEX(AM$151:AM$167,$F1118))*$E1118</f>
        <v/>
      </c>
      <c r="AN1118" s="37">
        <f>(INDEX(AN$235:AN$238,$D1118)*INDEX(AN$239:AN$255,$F1118)+AN$194*INDEX(AN$121:AN$137,$F1118)*INDEX(AN$151:AN$167,$F1118))*$E1118</f>
        <v/>
      </c>
      <c r="AO1118" s="37">
        <f>(INDEX(AO$235:AO$238,$D1118)*INDEX(AO$239:AO$255,$F1118)+AO$194*INDEX(AO$121:AO$137,$F1118)*INDEX(AO$151:AO$167,$F1118))*$E1118</f>
        <v/>
      </c>
      <c r="AP1118" s="37">
        <f>(INDEX(AP$235:AP$238,$D1118)*INDEX(AP$239:AP$255,$F1118)+AP$194*INDEX(AP$121:AP$137,$F1118)*INDEX(AP$151:AP$167,$F1118))*$E1118</f>
        <v/>
      </c>
      <c r="AQ1118" s="37">
        <f>(INDEX(AQ$235:AQ$238,$D1118)*INDEX(AQ$239:AQ$255,$F1118)+AQ$194*INDEX(AQ$121:AQ$137,$F1118)*INDEX(AQ$151:AQ$167,$F1118))*$E1118</f>
        <v/>
      </c>
      <c r="AR1118" s="37">
        <f>(INDEX(AR$235:AR$238,$D1118)*INDEX(AR$239:AR$255,$F1118)+AR$194*INDEX(AR$121:AR$137,$F1118)*INDEX(AR$151:AR$167,$F1118))*$E1118</f>
        <v/>
      </c>
      <c r="AS1118" s="37">
        <f>(INDEX(AS$235:AS$238,$D1118)*INDEX(AS$239:AS$255,$F1118)+AS$194*INDEX(AS$121:AS$137,$F1118)*INDEX(AS$151:AS$167,$F1118))*$E1118</f>
        <v/>
      </c>
      <c r="AT1118" s="37">
        <f>(INDEX(AT$235:AT$238,$D1118)*INDEX(AT$239:AT$255,$F1118)+AT$194*INDEX(AT$121:AT$137,$F1118)*INDEX(AT$151:AT$167,$F1118))*$E1118</f>
        <v/>
      </c>
      <c r="AU1118" s="37">
        <f>(INDEX(AU$235:AU$238,$D1118)*INDEX(AU$239:AU$255,$F1118)+AU$194*INDEX(AU$121:AU$137,$F1118)*INDEX(AU$151:AU$167,$F1118))*$E1118</f>
        <v/>
      </c>
      <c r="AV1118" s="37">
        <f>(INDEX(AV$235:AV$238,$D1118)*INDEX(AV$239:AV$255,$F1118)+AV$194*INDEX(AV$121:AV$137,$F1118)*INDEX(AV$151:AV$167,$F1118))*$E1118</f>
        <v/>
      </c>
      <c r="AW1118" s="37">
        <f>(INDEX(AW$235:AW$238,$D1118)*INDEX(AW$239:AW$255,$F1118)+AW$194*INDEX(AW$121:AW$137,$F1118)*INDEX(AW$151:AW$167,$F1118))*$E1118</f>
        <v/>
      </c>
      <c r="AX1118" s="37">
        <f>(INDEX(AX$235:AX$238,$D1118)*INDEX(AX$239:AX$255,$F1118)+AX$194*INDEX(AX$121:AX$137,$F1118)*INDEX(AX$151:AX$167,$F1118))*$E1118</f>
        <v/>
      </c>
      <c r="AY1118" s="40">
        <f>SHADOWEFF(INDEX(AY$235:AY$238,$D1118),INDEX(AY$239:AY$255,$F1118),AY$194,INDEX(AY$121:AY$137,$F1118),INDEX(AY$151:AY$167,$F1118),$E1118)</f>
        <v/>
      </c>
    </row>
    <row r="1119" hidden="1" outlineLevel="2">
      <c r="A1119" s="14" t="inlineStr">
        <is>
          <t>shp</t>
        </is>
      </c>
      <c r="B1119" s="14" t="inlineStr">
        <is>
          <t>lpg</t>
        </is>
      </c>
      <c r="C1119" s="14" t="inlineStr">
        <is>
          <t>mch</t>
        </is>
      </c>
      <c r="D1119" s="37">
        <f>INDEX(Inputs!$M$5:$M$132,MATCH($B1119&amp;"|"&amp;$C1119,Inputs!$A$5:$A$132,0))</f>
        <v/>
      </c>
      <c r="E1119" s="37">
        <f>INDEX(Inputs!$T$5:$T$132,MATCH($B1119&amp;"|"&amp;$C1119,Inputs!$A$5:$A$132,0))</f>
        <v/>
      </c>
      <c r="F1119" s="37">
        <f>INDEX(Inputs!$K$5:$K$132,MATCH($B1119&amp;"|"&amp;$C1119,Inputs!$A$5:$A$132,0))</f>
        <v/>
      </c>
      <c r="G1119" s="36" t="n"/>
      <c r="H1119" s="14">
        <f>INDEX(Variables!$B$5:$B$105,MATCH($A1119,Variables!$A$5:$A$105,0))&amp;IF($C1119="",""," | "&amp;INDEX(Mapping!$B$5:$B$26,MATCH($C1119,Mapping!$A$5:$A$26,0))&amp;" | "&amp;INDEX(Mapping!$B$30:$B$41,MATCH($B1119,Mapping!$A$30:$A$41,0)))</f>
        <v/>
      </c>
      <c r="I1119" s="14">
        <f>INDEX(Variables!$C$5:$C$105,MATCH($A1119,Variables!$A$5:$A$105,0))</f>
        <v/>
      </c>
      <c r="J1119" s="14">
        <f>INDEX(Variables!$E$5:$E$105,MATCH($A1119,Variables!$A$5:$A$105,0))</f>
        <v/>
      </c>
      <c r="K1119" s="11">
        <f>LOWER(Settings!$C$4)&amp;".mit."&amp;$A1119&amp;IF($C1119="","","."&amp;$C1119&amp;"."&amp;$B1119)&amp;IF(INDEX(Variables!$D$5:$D$105,MATCH($A1119,Variables!$A$5:$A$105,0))="","","."&amp;INDEX(Variables!$D$5:$D$105,MATCH($A1119,Variables!$A$5:$A$105,0)))&amp;"."&amp;K$5</f>
        <v/>
      </c>
      <c r="L1119" s="38">
        <f>(INDEX(L$235:L$238,$D1119)*INDEX(L$239:L$255,$F1119)+L$194*INDEX(L$121:L$137,$F1119)*INDEX(L$151:L$167,$F1119))*$E1119</f>
        <v/>
      </c>
      <c r="M1119" s="37">
        <f>(INDEX(M$235:M$238,$D1119)*INDEX(M$239:M$255,$F1119)+M$194*INDEX(M$121:M$137,$F1119)*INDEX(M$151:M$167,$F1119))*$E1119</f>
        <v/>
      </c>
      <c r="N1119" s="37">
        <f>(INDEX(N$235:N$238,$D1119)*INDEX(N$239:N$255,$F1119)+N$194*INDEX(N$121:N$137,$F1119)*INDEX(N$151:N$167,$F1119))*$E1119</f>
        <v/>
      </c>
      <c r="O1119" s="37">
        <f>(INDEX(O$235:O$238,$D1119)*INDEX(O$239:O$255,$F1119)+O$194*INDEX(O$121:O$137,$F1119)*INDEX(O$151:O$167,$F1119))*$E1119</f>
        <v/>
      </c>
      <c r="P1119" s="37">
        <f>(INDEX(P$235:P$238,$D1119)*INDEX(P$239:P$255,$F1119)+P$194*INDEX(P$121:P$137,$F1119)*INDEX(P$151:P$167,$F1119))*$E1119</f>
        <v/>
      </c>
      <c r="Q1119" s="37">
        <f>(INDEX(Q$235:Q$238,$D1119)*INDEX(Q$239:Q$255,$F1119)+Q$194*INDEX(Q$121:Q$137,$F1119)*INDEX(Q$151:Q$167,$F1119))*$E1119</f>
        <v/>
      </c>
      <c r="R1119" s="37">
        <f>(INDEX(R$235:R$238,$D1119)*INDEX(R$239:R$255,$F1119)+R$194*INDEX(R$121:R$137,$F1119)*INDEX(R$151:R$167,$F1119))*$E1119</f>
        <v/>
      </c>
      <c r="S1119" s="37">
        <f>(INDEX(S$235:S$238,$D1119)*INDEX(S$239:S$255,$F1119)+S$194*INDEX(S$121:S$137,$F1119)*INDEX(S$151:S$167,$F1119))*$E1119</f>
        <v/>
      </c>
      <c r="T1119" s="37">
        <f>(INDEX(T$235:T$238,$D1119)*INDEX(T$239:T$255,$F1119)+T$194*INDEX(T$121:T$137,$F1119)*INDEX(T$151:T$167,$F1119))*$E1119</f>
        <v/>
      </c>
      <c r="U1119" s="37">
        <f>(INDEX(U$235:U$238,$D1119)*INDEX(U$239:U$255,$F1119)+U$194*INDEX(U$121:U$137,$F1119)*INDEX(U$151:U$167,$F1119))*$E1119</f>
        <v/>
      </c>
      <c r="V1119" s="37">
        <f>(INDEX(V$235:V$238,$D1119)*INDEX(V$239:V$255,$F1119)+V$194*INDEX(V$121:V$137,$F1119)*INDEX(V$151:V$167,$F1119))*$E1119</f>
        <v/>
      </c>
      <c r="W1119" s="37">
        <f>(INDEX(W$235:W$238,$D1119)*INDEX(W$239:W$255,$F1119)+W$194*INDEX(W$121:W$137,$F1119)*INDEX(W$151:W$167,$F1119))*$E1119</f>
        <v/>
      </c>
      <c r="X1119" s="37">
        <f>(INDEX(X$235:X$238,$D1119)*INDEX(X$239:X$255,$F1119)+X$194*INDEX(X$121:X$137,$F1119)*INDEX(X$151:X$167,$F1119))*$E1119</f>
        <v/>
      </c>
      <c r="Y1119" s="37">
        <f>(INDEX(Y$235:Y$238,$D1119)*INDEX(Y$239:Y$255,$F1119)+Y$194*INDEX(Y$121:Y$137,$F1119)*INDEX(Y$151:Y$167,$F1119))*$E1119</f>
        <v/>
      </c>
      <c r="Z1119" s="37">
        <f>(INDEX(Z$235:Z$238,$D1119)*INDEX(Z$239:Z$255,$F1119)+Z$194*INDEX(Z$121:Z$137,$F1119)*INDEX(Z$151:Z$167,$F1119))*$E1119</f>
        <v/>
      </c>
      <c r="AA1119" s="37">
        <f>(INDEX(AA$235:AA$238,$D1119)*INDEX(AA$239:AA$255,$F1119)+AA$194*INDEX(AA$121:AA$137,$F1119)*INDEX(AA$151:AA$167,$F1119))*$E1119</f>
        <v/>
      </c>
      <c r="AB1119" s="37">
        <f>(INDEX(AB$235:AB$238,$D1119)*INDEX(AB$239:AB$255,$F1119)+AB$194*INDEX(AB$121:AB$137,$F1119)*INDEX(AB$151:AB$167,$F1119))*$E1119</f>
        <v/>
      </c>
      <c r="AC1119" s="37">
        <f>(INDEX(AC$235:AC$238,$D1119)*INDEX(AC$239:AC$255,$F1119)+AC$194*INDEX(AC$121:AC$137,$F1119)*INDEX(AC$151:AC$167,$F1119))*$E1119</f>
        <v/>
      </c>
      <c r="AD1119" s="40">
        <f>SHADOWEFF(INDEX(AD$235:AD$238,$D1119),INDEX(AD$239:AD$255,$F1119),AD$194,INDEX(AD$121:AD$137,$F1119),INDEX(AD$151:AD$167,$F1119),$E1119)</f>
        <v/>
      </c>
      <c r="AF1119" s="11">
        <f>LOWER(Settings!$C$4)&amp;".mit."&amp;$A1119&amp;IF($C1119="","","."&amp;$C1119&amp;"."&amp;$B1119)&amp;IF(INDEX(Variables!$D$5:$D$105,MATCH($A1119,Variables!$A$5:$A$105,0))="","","."&amp;INDEX(Variables!$D$5:$D$105,MATCH($A1119,Variables!$A$5:$A$105,0)))&amp;"."&amp;AF$5</f>
        <v/>
      </c>
      <c r="AG1119" s="38">
        <f>(INDEX(AG$235:AG$238,$D1119)*INDEX(AG$239:AG$255,$F1119)+AG$194*INDEX(AG$121:AG$137,$F1119)*INDEX(AG$151:AG$167,$F1119))*$E1119</f>
        <v/>
      </c>
      <c r="AH1119" s="37">
        <f>(INDEX(AH$235:AH$238,$D1119)*INDEX(AH$239:AH$255,$F1119)+AH$194*INDEX(AH$121:AH$137,$F1119)*INDEX(AH$151:AH$167,$F1119))*$E1119</f>
        <v/>
      </c>
      <c r="AI1119" s="37">
        <f>(INDEX(AI$235:AI$238,$D1119)*INDEX(AI$239:AI$255,$F1119)+AI$194*INDEX(AI$121:AI$137,$F1119)*INDEX(AI$151:AI$167,$F1119))*$E1119</f>
        <v/>
      </c>
      <c r="AJ1119" s="37">
        <f>(INDEX(AJ$235:AJ$238,$D1119)*INDEX(AJ$239:AJ$255,$F1119)+AJ$194*INDEX(AJ$121:AJ$137,$F1119)*INDEX(AJ$151:AJ$167,$F1119))*$E1119</f>
        <v/>
      </c>
      <c r="AK1119" s="37">
        <f>(INDEX(AK$235:AK$238,$D1119)*INDEX(AK$239:AK$255,$F1119)+AK$194*INDEX(AK$121:AK$137,$F1119)*INDEX(AK$151:AK$167,$F1119))*$E1119</f>
        <v/>
      </c>
      <c r="AL1119" s="37">
        <f>(INDEX(AL$235:AL$238,$D1119)*INDEX(AL$239:AL$255,$F1119)+AL$194*INDEX(AL$121:AL$137,$F1119)*INDEX(AL$151:AL$167,$F1119))*$E1119</f>
        <v/>
      </c>
      <c r="AM1119" s="37">
        <f>(INDEX(AM$235:AM$238,$D1119)*INDEX(AM$239:AM$255,$F1119)+AM$194*INDEX(AM$121:AM$137,$F1119)*INDEX(AM$151:AM$167,$F1119))*$E1119</f>
        <v/>
      </c>
      <c r="AN1119" s="37">
        <f>(INDEX(AN$235:AN$238,$D1119)*INDEX(AN$239:AN$255,$F1119)+AN$194*INDEX(AN$121:AN$137,$F1119)*INDEX(AN$151:AN$167,$F1119))*$E1119</f>
        <v/>
      </c>
      <c r="AO1119" s="37">
        <f>(INDEX(AO$235:AO$238,$D1119)*INDEX(AO$239:AO$255,$F1119)+AO$194*INDEX(AO$121:AO$137,$F1119)*INDEX(AO$151:AO$167,$F1119))*$E1119</f>
        <v/>
      </c>
      <c r="AP1119" s="37">
        <f>(INDEX(AP$235:AP$238,$D1119)*INDEX(AP$239:AP$255,$F1119)+AP$194*INDEX(AP$121:AP$137,$F1119)*INDEX(AP$151:AP$167,$F1119))*$E1119</f>
        <v/>
      </c>
      <c r="AQ1119" s="37">
        <f>(INDEX(AQ$235:AQ$238,$D1119)*INDEX(AQ$239:AQ$255,$F1119)+AQ$194*INDEX(AQ$121:AQ$137,$F1119)*INDEX(AQ$151:AQ$167,$F1119))*$E1119</f>
        <v/>
      </c>
      <c r="AR1119" s="37">
        <f>(INDEX(AR$235:AR$238,$D1119)*INDEX(AR$239:AR$255,$F1119)+AR$194*INDEX(AR$121:AR$137,$F1119)*INDEX(AR$151:AR$167,$F1119))*$E1119</f>
        <v/>
      </c>
      <c r="AS1119" s="37">
        <f>(INDEX(AS$235:AS$238,$D1119)*INDEX(AS$239:AS$255,$F1119)+AS$194*INDEX(AS$121:AS$137,$F1119)*INDEX(AS$151:AS$167,$F1119))*$E1119</f>
        <v/>
      </c>
      <c r="AT1119" s="37">
        <f>(INDEX(AT$235:AT$238,$D1119)*INDEX(AT$239:AT$255,$F1119)+AT$194*INDEX(AT$121:AT$137,$F1119)*INDEX(AT$151:AT$167,$F1119))*$E1119</f>
        <v/>
      </c>
      <c r="AU1119" s="37">
        <f>(INDEX(AU$235:AU$238,$D1119)*INDEX(AU$239:AU$255,$F1119)+AU$194*INDEX(AU$121:AU$137,$F1119)*INDEX(AU$151:AU$167,$F1119))*$E1119</f>
        <v/>
      </c>
      <c r="AV1119" s="37">
        <f>(INDEX(AV$235:AV$238,$D1119)*INDEX(AV$239:AV$255,$F1119)+AV$194*INDEX(AV$121:AV$137,$F1119)*INDEX(AV$151:AV$167,$F1119))*$E1119</f>
        <v/>
      </c>
      <c r="AW1119" s="37">
        <f>(INDEX(AW$235:AW$238,$D1119)*INDEX(AW$239:AW$255,$F1119)+AW$194*INDEX(AW$121:AW$137,$F1119)*INDEX(AW$151:AW$167,$F1119))*$E1119</f>
        <v/>
      </c>
      <c r="AX1119" s="37">
        <f>(INDEX(AX$235:AX$238,$D1119)*INDEX(AX$239:AX$255,$F1119)+AX$194*INDEX(AX$121:AX$137,$F1119)*INDEX(AX$151:AX$167,$F1119))*$E1119</f>
        <v/>
      </c>
      <c r="AY1119" s="40">
        <f>SHADOWEFF(INDEX(AY$235:AY$238,$D1119),INDEX(AY$239:AY$255,$F1119),AY$194,INDEX(AY$121:AY$137,$F1119),INDEX(AY$151:AY$167,$F1119),$E1119)</f>
        <v/>
      </c>
    </row>
    <row r="1120" hidden="1" outlineLevel="2">
      <c r="A1120" s="14" t="inlineStr">
        <is>
          <t>shp</t>
        </is>
      </c>
      <c r="B1120" s="14" t="inlineStr">
        <is>
          <t>ker</t>
        </is>
      </c>
      <c r="C1120" s="14" t="inlineStr">
        <is>
          <t>mch</t>
        </is>
      </c>
      <c r="D1120" s="37">
        <f>INDEX(Inputs!$M$5:$M$132,MATCH($B1120&amp;"|"&amp;$C1120,Inputs!$A$5:$A$132,0))</f>
        <v/>
      </c>
      <c r="E1120" s="37">
        <f>INDEX(Inputs!$T$5:$T$132,MATCH($B1120&amp;"|"&amp;$C1120,Inputs!$A$5:$A$132,0))</f>
        <v/>
      </c>
      <c r="F1120" s="37">
        <f>INDEX(Inputs!$K$5:$K$132,MATCH($B1120&amp;"|"&amp;$C1120,Inputs!$A$5:$A$132,0))</f>
        <v/>
      </c>
      <c r="G1120" s="36" t="n"/>
      <c r="H1120" s="14">
        <f>INDEX(Variables!$B$5:$B$105,MATCH($A1120,Variables!$A$5:$A$105,0))&amp;IF($C1120="",""," | "&amp;INDEX(Mapping!$B$5:$B$26,MATCH($C1120,Mapping!$A$5:$A$26,0))&amp;" | "&amp;INDEX(Mapping!$B$30:$B$41,MATCH($B1120,Mapping!$A$30:$A$41,0)))</f>
        <v/>
      </c>
      <c r="I1120" s="14">
        <f>INDEX(Variables!$C$5:$C$105,MATCH($A1120,Variables!$A$5:$A$105,0))</f>
        <v/>
      </c>
      <c r="J1120" s="14">
        <f>INDEX(Variables!$E$5:$E$105,MATCH($A1120,Variables!$A$5:$A$105,0))</f>
        <v/>
      </c>
      <c r="K1120" s="11">
        <f>LOWER(Settings!$C$4)&amp;".mit."&amp;$A1120&amp;IF($C1120="","","."&amp;$C1120&amp;"."&amp;$B1120)&amp;IF(INDEX(Variables!$D$5:$D$105,MATCH($A1120,Variables!$A$5:$A$105,0))="","","."&amp;INDEX(Variables!$D$5:$D$105,MATCH($A1120,Variables!$A$5:$A$105,0)))&amp;"."&amp;K$5</f>
        <v/>
      </c>
      <c r="L1120" s="38">
        <f>(INDEX(L$235:L$238,$D1120)*INDEX(L$239:L$255,$F1120)+L$194*INDEX(L$121:L$137,$F1120)*INDEX(L$151:L$167,$F1120))*$E1120</f>
        <v/>
      </c>
      <c r="M1120" s="37">
        <f>(INDEX(M$235:M$238,$D1120)*INDEX(M$239:M$255,$F1120)+M$194*INDEX(M$121:M$137,$F1120)*INDEX(M$151:M$167,$F1120))*$E1120</f>
        <v/>
      </c>
      <c r="N1120" s="37">
        <f>(INDEX(N$235:N$238,$D1120)*INDEX(N$239:N$255,$F1120)+N$194*INDEX(N$121:N$137,$F1120)*INDEX(N$151:N$167,$F1120))*$E1120</f>
        <v/>
      </c>
      <c r="O1120" s="37">
        <f>(INDEX(O$235:O$238,$D1120)*INDEX(O$239:O$255,$F1120)+O$194*INDEX(O$121:O$137,$F1120)*INDEX(O$151:O$167,$F1120))*$E1120</f>
        <v/>
      </c>
      <c r="P1120" s="37">
        <f>(INDEX(P$235:P$238,$D1120)*INDEX(P$239:P$255,$F1120)+P$194*INDEX(P$121:P$137,$F1120)*INDEX(P$151:P$167,$F1120))*$E1120</f>
        <v/>
      </c>
      <c r="Q1120" s="37">
        <f>(INDEX(Q$235:Q$238,$D1120)*INDEX(Q$239:Q$255,$F1120)+Q$194*INDEX(Q$121:Q$137,$F1120)*INDEX(Q$151:Q$167,$F1120))*$E1120</f>
        <v/>
      </c>
      <c r="R1120" s="37">
        <f>(INDEX(R$235:R$238,$D1120)*INDEX(R$239:R$255,$F1120)+R$194*INDEX(R$121:R$137,$F1120)*INDEX(R$151:R$167,$F1120))*$E1120</f>
        <v/>
      </c>
      <c r="S1120" s="37">
        <f>(INDEX(S$235:S$238,$D1120)*INDEX(S$239:S$255,$F1120)+S$194*INDEX(S$121:S$137,$F1120)*INDEX(S$151:S$167,$F1120))*$E1120</f>
        <v/>
      </c>
      <c r="T1120" s="37">
        <f>(INDEX(T$235:T$238,$D1120)*INDEX(T$239:T$255,$F1120)+T$194*INDEX(T$121:T$137,$F1120)*INDEX(T$151:T$167,$F1120))*$E1120</f>
        <v/>
      </c>
      <c r="U1120" s="37">
        <f>(INDEX(U$235:U$238,$D1120)*INDEX(U$239:U$255,$F1120)+U$194*INDEX(U$121:U$137,$F1120)*INDEX(U$151:U$167,$F1120))*$E1120</f>
        <v/>
      </c>
      <c r="V1120" s="37">
        <f>(INDEX(V$235:V$238,$D1120)*INDEX(V$239:V$255,$F1120)+V$194*INDEX(V$121:V$137,$F1120)*INDEX(V$151:V$167,$F1120))*$E1120</f>
        <v/>
      </c>
      <c r="W1120" s="37">
        <f>(INDEX(W$235:W$238,$D1120)*INDEX(W$239:W$255,$F1120)+W$194*INDEX(W$121:W$137,$F1120)*INDEX(W$151:W$167,$F1120))*$E1120</f>
        <v/>
      </c>
      <c r="X1120" s="37">
        <f>(INDEX(X$235:X$238,$D1120)*INDEX(X$239:X$255,$F1120)+X$194*INDEX(X$121:X$137,$F1120)*INDEX(X$151:X$167,$F1120))*$E1120</f>
        <v/>
      </c>
      <c r="Y1120" s="37">
        <f>(INDEX(Y$235:Y$238,$D1120)*INDEX(Y$239:Y$255,$F1120)+Y$194*INDEX(Y$121:Y$137,$F1120)*INDEX(Y$151:Y$167,$F1120))*$E1120</f>
        <v/>
      </c>
      <c r="Z1120" s="37">
        <f>(INDEX(Z$235:Z$238,$D1120)*INDEX(Z$239:Z$255,$F1120)+Z$194*INDEX(Z$121:Z$137,$F1120)*INDEX(Z$151:Z$167,$F1120))*$E1120</f>
        <v/>
      </c>
      <c r="AA1120" s="37">
        <f>(INDEX(AA$235:AA$238,$D1120)*INDEX(AA$239:AA$255,$F1120)+AA$194*INDEX(AA$121:AA$137,$F1120)*INDEX(AA$151:AA$167,$F1120))*$E1120</f>
        <v/>
      </c>
      <c r="AB1120" s="37">
        <f>(INDEX(AB$235:AB$238,$D1120)*INDEX(AB$239:AB$255,$F1120)+AB$194*INDEX(AB$121:AB$137,$F1120)*INDEX(AB$151:AB$167,$F1120))*$E1120</f>
        <v/>
      </c>
      <c r="AC1120" s="37">
        <f>(INDEX(AC$235:AC$238,$D1120)*INDEX(AC$239:AC$255,$F1120)+AC$194*INDEX(AC$121:AC$137,$F1120)*INDEX(AC$151:AC$167,$F1120))*$E1120</f>
        <v/>
      </c>
      <c r="AD1120" s="40">
        <f>SHADOWEFF(INDEX(AD$235:AD$238,$D1120),INDEX(AD$239:AD$255,$F1120),AD$194,INDEX(AD$121:AD$137,$F1120),INDEX(AD$151:AD$167,$F1120),$E1120)</f>
        <v/>
      </c>
      <c r="AF1120" s="11">
        <f>LOWER(Settings!$C$4)&amp;".mit."&amp;$A1120&amp;IF($C1120="","","."&amp;$C1120&amp;"."&amp;$B1120)&amp;IF(INDEX(Variables!$D$5:$D$105,MATCH($A1120,Variables!$A$5:$A$105,0))="","","."&amp;INDEX(Variables!$D$5:$D$105,MATCH($A1120,Variables!$A$5:$A$105,0)))&amp;"."&amp;AF$5</f>
        <v/>
      </c>
      <c r="AG1120" s="38">
        <f>(INDEX(AG$235:AG$238,$D1120)*INDEX(AG$239:AG$255,$F1120)+AG$194*INDEX(AG$121:AG$137,$F1120)*INDEX(AG$151:AG$167,$F1120))*$E1120</f>
        <v/>
      </c>
      <c r="AH1120" s="37">
        <f>(INDEX(AH$235:AH$238,$D1120)*INDEX(AH$239:AH$255,$F1120)+AH$194*INDEX(AH$121:AH$137,$F1120)*INDEX(AH$151:AH$167,$F1120))*$E1120</f>
        <v/>
      </c>
      <c r="AI1120" s="37">
        <f>(INDEX(AI$235:AI$238,$D1120)*INDEX(AI$239:AI$255,$F1120)+AI$194*INDEX(AI$121:AI$137,$F1120)*INDEX(AI$151:AI$167,$F1120))*$E1120</f>
        <v/>
      </c>
      <c r="AJ1120" s="37">
        <f>(INDEX(AJ$235:AJ$238,$D1120)*INDEX(AJ$239:AJ$255,$F1120)+AJ$194*INDEX(AJ$121:AJ$137,$F1120)*INDEX(AJ$151:AJ$167,$F1120))*$E1120</f>
        <v/>
      </c>
      <c r="AK1120" s="37">
        <f>(INDEX(AK$235:AK$238,$D1120)*INDEX(AK$239:AK$255,$F1120)+AK$194*INDEX(AK$121:AK$137,$F1120)*INDEX(AK$151:AK$167,$F1120))*$E1120</f>
        <v/>
      </c>
      <c r="AL1120" s="37">
        <f>(INDEX(AL$235:AL$238,$D1120)*INDEX(AL$239:AL$255,$F1120)+AL$194*INDEX(AL$121:AL$137,$F1120)*INDEX(AL$151:AL$167,$F1120))*$E1120</f>
        <v/>
      </c>
      <c r="AM1120" s="37">
        <f>(INDEX(AM$235:AM$238,$D1120)*INDEX(AM$239:AM$255,$F1120)+AM$194*INDEX(AM$121:AM$137,$F1120)*INDEX(AM$151:AM$167,$F1120))*$E1120</f>
        <v/>
      </c>
      <c r="AN1120" s="37">
        <f>(INDEX(AN$235:AN$238,$D1120)*INDEX(AN$239:AN$255,$F1120)+AN$194*INDEX(AN$121:AN$137,$F1120)*INDEX(AN$151:AN$167,$F1120))*$E1120</f>
        <v/>
      </c>
      <c r="AO1120" s="37">
        <f>(INDEX(AO$235:AO$238,$D1120)*INDEX(AO$239:AO$255,$F1120)+AO$194*INDEX(AO$121:AO$137,$F1120)*INDEX(AO$151:AO$167,$F1120))*$E1120</f>
        <v/>
      </c>
      <c r="AP1120" s="37">
        <f>(INDEX(AP$235:AP$238,$D1120)*INDEX(AP$239:AP$255,$F1120)+AP$194*INDEX(AP$121:AP$137,$F1120)*INDEX(AP$151:AP$167,$F1120))*$E1120</f>
        <v/>
      </c>
      <c r="AQ1120" s="37">
        <f>(INDEX(AQ$235:AQ$238,$D1120)*INDEX(AQ$239:AQ$255,$F1120)+AQ$194*INDEX(AQ$121:AQ$137,$F1120)*INDEX(AQ$151:AQ$167,$F1120))*$E1120</f>
        <v/>
      </c>
      <c r="AR1120" s="37">
        <f>(INDEX(AR$235:AR$238,$D1120)*INDEX(AR$239:AR$255,$F1120)+AR$194*INDEX(AR$121:AR$137,$F1120)*INDEX(AR$151:AR$167,$F1120))*$E1120</f>
        <v/>
      </c>
      <c r="AS1120" s="37">
        <f>(INDEX(AS$235:AS$238,$D1120)*INDEX(AS$239:AS$255,$F1120)+AS$194*INDEX(AS$121:AS$137,$F1120)*INDEX(AS$151:AS$167,$F1120))*$E1120</f>
        <v/>
      </c>
      <c r="AT1120" s="37">
        <f>(INDEX(AT$235:AT$238,$D1120)*INDEX(AT$239:AT$255,$F1120)+AT$194*INDEX(AT$121:AT$137,$F1120)*INDEX(AT$151:AT$167,$F1120))*$E1120</f>
        <v/>
      </c>
      <c r="AU1120" s="37">
        <f>(INDEX(AU$235:AU$238,$D1120)*INDEX(AU$239:AU$255,$F1120)+AU$194*INDEX(AU$121:AU$137,$F1120)*INDEX(AU$151:AU$167,$F1120))*$E1120</f>
        <v/>
      </c>
      <c r="AV1120" s="37">
        <f>(INDEX(AV$235:AV$238,$D1120)*INDEX(AV$239:AV$255,$F1120)+AV$194*INDEX(AV$121:AV$137,$F1120)*INDEX(AV$151:AV$167,$F1120))*$E1120</f>
        <v/>
      </c>
      <c r="AW1120" s="37">
        <f>(INDEX(AW$235:AW$238,$D1120)*INDEX(AW$239:AW$255,$F1120)+AW$194*INDEX(AW$121:AW$137,$F1120)*INDEX(AW$151:AW$167,$F1120))*$E1120</f>
        <v/>
      </c>
      <c r="AX1120" s="37">
        <f>(INDEX(AX$235:AX$238,$D1120)*INDEX(AX$239:AX$255,$F1120)+AX$194*INDEX(AX$121:AX$137,$F1120)*INDEX(AX$151:AX$167,$F1120))*$E1120</f>
        <v/>
      </c>
      <c r="AY1120" s="40">
        <f>SHADOWEFF(INDEX(AY$235:AY$238,$D1120),INDEX(AY$239:AY$255,$F1120),AY$194,INDEX(AY$121:AY$137,$F1120),INDEX(AY$151:AY$167,$F1120),$E1120)</f>
        <v/>
      </c>
    </row>
    <row r="1121" hidden="1" outlineLevel="2">
      <c r="A1121" s="14" t="inlineStr">
        <is>
          <t>shp</t>
        </is>
      </c>
      <c r="B1121" s="14" t="inlineStr">
        <is>
          <t>oop</t>
        </is>
      </c>
      <c r="C1121" s="14" t="inlineStr">
        <is>
          <t>mch</t>
        </is>
      </c>
      <c r="D1121" s="37">
        <f>INDEX(Inputs!$M$5:$M$132,MATCH($B1121&amp;"|"&amp;$C1121,Inputs!$A$5:$A$132,0))</f>
        <v/>
      </c>
      <c r="E1121" s="37">
        <f>INDEX(Inputs!$T$5:$T$132,MATCH($B1121&amp;"|"&amp;$C1121,Inputs!$A$5:$A$132,0))</f>
        <v/>
      </c>
      <c r="F1121" s="37">
        <f>INDEX(Inputs!$K$5:$K$132,MATCH($B1121&amp;"|"&amp;$C1121,Inputs!$A$5:$A$132,0))</f>
        <v/>
      </c>
      <c r="G1121" s="36" t="n"/>
      <c r="H1121" s="14">
        <f>INDEX(Variables!$B$5:$B$105,MATCH($A1121,Variables!$A$5:$A$105,0))&amp;IF($C1121="",""," | "&amp;INDEX(Mapping!$B$5:$B$26,MATCH($C1121,Mapping!$A$5:$A$26,0))&amp;" | "&amp;INDEX(Mapping!$B$30:$B$41,MATCH($B1121,Mapping!$A$30:$A$41,0)))</f>
        <v/>
      </c>
      <c r="I1121" s="14">
        <f>INDEX(Variables!$C$5:$C$105,MATCH($A1121,Variables!$A$5:$A$105,0))</f>
        <v/>
      </c>
      <c r="J1121" s="14">
        <f>INDEX(Variables!$E$5:$E$105,MATCH($A1121,Variables!$A$5:$A$105,0))</f>
        <v/>
      </c>
      <c r="K1121" s="11">
        <f>LOWER(Settings!$C$4)&amp;".mit."&amp;$A1121&amp;IF($C1121="","","."&amp;$C1121&amp;"."&amp;$B1121)&amp;IF(INDEX(Variables!$D$5:$D$105,MATCH($A1121,Variables!$A$5:$A$105,0))="","","."&amp;INDEX(Variables!$D$5:$D$105,MATCH($A1121,Variables!$A$5:$A$105,0)))&amp;"."&amp;K$5</f>
        <v/>
      </c>
      <c r="L1121" s="38">
        <f>(INDEX(L$235:L$238,$D1121)*INDEX(L$239:L$255,$F1121)+L$194*INDEX(L$121:L$137,$F1121)*INDEX(L$151:L$167,$F1121))*$E1121</f>
        <v/>
      </c>
      <c r="M1121" s="37">
        <f>(INDEX(M$235:M$238,$D1121)*INDEX(M$239:M$255,$F1121)+M$194*INDEX(M$121:M$137,$F1121)*INDEX(M$151:M$167,$F1121))*$E1121</f>
        <v/>
      </c>
      <c r="N1121" s="37">
        <f>(INDEX(N$235:N$238,$D1121)*INDEX(N$239:N$255,$F1121)+N$194*INDEX(N$121:N$137,$F1121)*INDEX(N$151:N$167,$F1121))*$E1121</f>
        <v/>
      </c>
      <c r="O1121" s="37">
        <f>(INDEX(O$235:O$238,$D1121)*INDEX(O$239:O$255,$F1121)+O$194*INDEX(O$121:O$137,$F1121)*INDEX(O$151:O$167,$F1121))*$E1121</f>
        <v/>
      </c>
      <c r="P1121" s="37">
        <f>(INDEX(P$235:P$238,$D1121)*INDEX(P$239:P$255,$F1121)+P$194*INDEX(P$121:P$137,$F1121)*INDEX(P$151:P$167,$F1121))*$E1121</f>
        <v/>
      </c>
      <c r="Q1121" s="37">
        <f>(INDEX(Q$235:Q$238,$D1121)*INDEX(Q$239:Q$255,$F1121)+Q$194*INDEX(Q$121:Q$137,$F1121)*INDEX(Q$151:Q$167,$F1121))*$E1121</f>
        <v/>
      </c>
      <c r="R1121" s="37">
        <f>(INDEX(R$235:R$238,$D1121)*INDEX(R$239:R$255,$F1121)+R$194*INDEX(R$121:R$137,$F1121)*INDEX(R$151:R$167,$F1121))*$E1121</f>
        <v/>
      </c>
      <c r="S1121" s="37">
        <f>(INDEX(S$235:S$238,$D1121)*INDEX(S$239:S$255,$F1121)+S$194*INDEX(S$121:S$137,$F1121)*INDEX(S$151:S$167,$F1121))*$E1121</f>
        <v/>
      </c>
      <c r="T1121" s="37">
        <f>(INDEX(T$235:T$238,$D1121)*INDEX(T$239:T$255,$F1121)+T$194*INDEX(T$121:T$137,$F1121)*INDEX(T$151:T$167,$F1121))*$E1121</f>
        <v/>
      </c>
      <c r="U1121" s="37">
        <f>(INDEX(U$235:U$238,$D1121)*INDEX(U$239:U$255,$F1121)+U$194*INDEX(U$121:U$137,$F1121)*INDEX(U$151:U$167,$F1121))*$E1121</f>
        <v/>
      </c>
      <c r="V1121" s="37">
        <f>(INDEX(V$235:V$238,$D1121)*INDEX(V$239:V$255,$F1121)+V$194*INDEX(V$121:V$137,$F1121)*INDEX(V$151:V$167,$F1121))*$E1121</f>
        <v/>
      </c>
      <c r="W1121" s="37">
        <f>(INDEX(W$235:W$238,$D1121)*INDEX(W$239:W$255,$F1121)+W$194*INDEX(W$121:W$137,$F1121)*INDEX(W$151:W$167,$F1121))*$E1121</f>
        <v/>
      </c>
      <c r="X1121" s="37">
        <f>(INDEX(X$235:X$238,$D1121)*INDEX(X$239:X$255,$F1121)+X$194*INDEX(X$121:X$137,$F1121)*INDEX(X$151:X$167,$F1121))*$E1121</f>
        <v/>
      </c>
      <c r="Y1121" s="37">
        <f>(INDEX(Y$235:Y$238,$D1121)*INDEX(Y$239:Y$255,$F1121)+Y$194*INDEX(Y$121:Y$137,$F1121)*INDEX(Y$151:Y$167,$F1121))*$E1121</f>
        <v/>
      </c>
      <c r="Z1121" s="37">
        <f>(INDEX(Z$235:Z$238,$D1121)*INDEX(Z$239:Z$255,$F1121)+Z$194*INDEX(Z$121:Z$137,$F1121)*INDEX(Z$151:Z$167,$F1121))*$E1121</f>
        <v/>
      </c>
      <c r="AA1121" s="37">
        <f>(INDEX(AA$235:AA$238,$D1121)*INDEX(AA$239:AA$255,$F1121)+AA$194*INDEX(AA$121:AA$137,$F1121)*INDEX(AA$151:AA$167,$F1121))*$E1121</f>
        <v/>
      </c>
      <c r="AB1121" s="37">
        <f>(INDEX(AB$235:AB$238,$D1121)*INDEX(AB$239:AB$255,$F1121)+AB$194*INDEX(AB$121:AB$137,$F1121)*INDEX(AB$151:AB$167,$F1121))*$E1121</f>
        <v/>
      </c>
      <c r="AC1121" s="37">
        <f>(INDEX(AC$235:AC$238,$D1121)*INDEX(AC$239:AC$255,$F1121)+AC$194*INDEX(AC$121:AC$137,$F1121)*INDEX(AC$151:AC$167,$F1121))*$E1121</f>
        <v/>
      </c>
      <c r="AD1121" s="40">
        <f>SHADOWEFF(INDEX(AD$235:AD$238,$D1121),INDEX(AD$239:AD$255,$F1121),AD$194,INDEX(AD$121:AD$137,$F1121),INDEX(AD$151:AD$167,$F1121),$E1121)</f>
        <v/>
      </c>
      <c r="AF1121" s="11">
        <f>LOWER(Settings!$C$4)&amp;".mit."&amp;$A1121&amp;IF($C1121="","","."&amp;$C1121&amp;"."&amp;$B1121)&amp;IF(INDEX(Variables!$D$5:$D$105,MATCH($A1121,Variables!$A$5:$A$105,0))="","","."&amp;INDEX(Variables!$D$5:$D$105,MATCH($A1121,Variables!$A$5:$A$105,0)))&amp;"."&amp;AF$5</f>
        <v/>
      </c>
      <c r="AG1121" s="38">
        <f>(INDEX(AG$235:AG$238,$D1121)*INDEX(AG$239:AG$255,$F1121)+AG$194*INDEX(AG$121:AG$137,$F1121)*INDEX(AG$151:AG$167,$F1121))*$E1121</f>
        <v/>
      </c>
      <c r="AH1121" s="37">
        <f>(INDEX(AH$235:AH$238,$D1121)*INDEX(AH$239:AH$255,$F1121)+AH$194*INDEX(AH$121:AH$137,$F1121)*INDEX(AH$151:AH$167,$F1121))*$E1121</f>
        <v/>
      </c>
      <c r="AI1121" s="37">
        <f>(INDEX(AI$235:AI$238,$D1121)*INDEX(AI$239:AI$255,$F1121)+AI$194*INDEX(AI$121:AI$137,$F1121)*INDEX(AI$151:AI$167,$F1121))*$E1121</f>
        <v/>
      </c>
      <c r="AJ1121" s="37">
        <f>(INDEX(AJ$235:AJ$238,$D1121)*INDEX(AJ$239:AJ$255,$F1121)+AJ$194*INDEX(AJ$121:AJ$137,$F1121)*INDEX(AJ$151:AJ$167,$F1121))*$E1121</f>
        <v/>
      </c>
      <c r="AK1121" s="37">
        <f>(INDEX(AK$235:AK$238,$D1121)*INDEX(AK$239:AK$255,$F1121)+AK$194*INDEX(AK$121:AK$137,$F1121)*INDEX(AK$151:AK$167,$F1121))*$E1121</f>
        <v/>
      </c>
      <c r="AL1121" s="37">
        <f>(INDEX(AL$235:AL$238,$D1121)*INDEX(AL$239:AL$255,$F1121)+AL$194*INDEX(AL$121:AL$137,$F1121)*INDEX(AL$151:AL$167,$F1121))*$E1121</f>
        <v/>
      </c>
      <c r="AM1121" s="37">
        <f>(INDEX(AM$235:AM$238,$D1121)*INDEX(AM$239:AM$255,$F1121)+AM$194*INDEX(AM$121:AM$137,$F1121)*INDEX(AM$151:AM$167,$F1121))*$E1121</f>
        <v/>
      </c>
      <c r="AN1121" s="37">
        <f>(INDEX(AN$235:AN$238,$D1121)*INDEX(AN$239:AN$255,$F1121)+AN$194*INDEX(AN$121:AN$137,$F1121)*INDEX(AN$151:AN$167,$F1121))*$E1121</f>
        <v/>
      </c>
      <c r="AO1121" s="37">
        <f>(INDEX(AO$235:AO$238,$D1121)*INDEX(AO$239:AO$255,$F1121)+AO$194*INDEX(AO$121:AO$137,$F1121)*INDEX(AO$151:AO$167,$F1121))*$E1121</f>
        <v/>
      </c>
      <c r="AP1121" s="37">
        <f>(INDEX(AP$235:AP$238,$D1121)*INDEX(AP$239:AP$255,$F1121)+AP$194*INDEX(AP$121:AP$137,$F1121)*INDEX(AP$151:AP$167,$F1121))*$E1121</f>
        <v/>
      </c>
      <c r="AQ1121" s="37">
        <f>(INDEX(AQ$235:AQ$238,$D1121)*INDEX(AQ$239:AQ$255,$F1121)+AQ$194*INDEX(AQ$121:AQ$137,$F1121)*INDEX(AQ$151:AQ$167,$F1121))*$E1121</f>
        <v/>
      </c>
      <c r="AR1121" s="37">
        <f>(INDEX(AR$235:AR$238,$D1121)*INDEX(AR$239:AR$255,$F1121)+AR$194*INDEX(AR$121:AR$137,$F1121)*INDEX(AR$151:AR$167,$F1121))*$E1121</f>
        <v/>
      </c>
      <c r="AS1121" s="37">
        <f>(INDEX(AS$235:AS$238,$D1121)*INDEX(AS$239:AS$255,$F1121)+AS$194*INDEX(AS$121:AS$137,$F1121)*INDEX(AS$151:AS$167,$F1121))*$E1121</f>
        <v/>
      </c>
      <c r="AT1121" s="37">
        <f>(INDEX(AT$235:AT$238,$D1121)*INDEX(AT$239:AT$255,$F1121)+AT$194*INDEX(AT$121:AT$137,$F1121)*INDEX(AT$151:AT$167,$F1121))*$E1121</f>
        <v/>
      </c>
      <c r="AU1121" s="37">
        <f>(INDEX(AU$235:AU$238,$D1121)*INDEX(AU$239:AU$255,$F1121)+AU$194*INDEX(AU$121:AU$137,$F1121)*INDEX(AU$151:AU$167,$F1121))*$E1121</f>
        <v/>
      </c>
      <c r="AV1121" s="37">
        <f>(INDEX(AV$235:AV$238,$D1121)*INDEX(AV$239:AV$255,$F1121)+AV$194*INDEX(AV$121:AV$137,$F1121)*INDEX(AV$151:AV$167,$F1121))*$E1121</f>
        <v/>
      </c>
      <c r="AW1121" s="37">
        <f>(INDEX(AW$235:AW$238,$D1121)*INDEX(AW$239:AW$255,$F1121)+AW$194*INDEX(AW$121:AW$137,$F1121)*INDEX(AW$151:AW$167,$F1121))*$E1121</f>
        <v/>
      </c>
      <c r="AX1121" s="37">
        <f>(INDEX(AX$235:AX$238,$D1121)*INDEX(AX$239:AX$255,$F1121)+AX$194*INDEX(AX$121:AX$137,$F1121)*INDEX(AX$151:AX$167,$F1121))*$E1121</f>
        <v/>
      </c>
      <c r="AY1121" s="40">
        <f>SHADOWEFF(INDEX(AY$235:AY$238,$D1121),INDEX(AY$239:AY$255,$F1121),AY$194,INDEX(AY$121:AY$137,$F1121),INDEX(AY$151:AY$167,$F1121),$E1121)</f>
        <v/>
      </c>
    </row>
    <row r="1122" hidden="1" outlineLevel="2">
      <c r="A1122" s="14" t="inlineStr">
        <is>
          <t>shp</t>
        </is>
      </c>
      <c r="B1122" s="14" t="inlineStr">
        <is>
          <t>bio</t>
        </is>
      </c>
      <c r="C1122" s="14" t="inlineStr">
        <is>
          <t>mch</t>
        </is>
      </c>
      <c r="D1122" s="37">
        <f>INDEX(Inputs!$M$5:$M$132,MATCH($B1122&amp;"|"&amp;$C1122,Inputs!$A$5:$A$132,0))</f>
        <v/>
      </c>
      <c r="E1122" s="37">
        <f>INDEX(Inputs!$T$5:$T$132,MATCH($B1122&amp;"|"&amp;$C1122,Inputs!$A$5:$A$132,0))</f>
        <v/>
      </c>
      <c r="F1122" s="37">
        <f>INDEX(Inputs!$K$5:$K$132,MATCH($B1122&amp;"|"&amp;$C1122,Inputs!$A$5:$A$132,0))</f>
        <v/>
      </c>
      <c r="G1122" s="36" t="n"/>
      <c r="H1122" s="14">
        <f>INDEX(Variables!$B$5:$B$105,MATCH($A1122,Variables!$A$5:$A$105,0))&amp;IF($C1122="",""," | "&amp;INDEX(Mapping!$B$5:$B$26,MATCH($C1122,Mapping!$A$5:$A$26,0))&amp;" | "&amp;INDEX(Mapping!$B$30:$B$41,MATCH($B1122,Mapping!$A$30:$A$41,0)))</f>
        <v/>
      </c>
      <c r="I1122" s="14">
        <f>INDEX(Variables!$C$5:$C$105,MATCH($A1122,Variables!$A$5:$A$105,0))</f>
        <v/>
      </c>
      <c r="J1122" s="14">
        <f>INDEX(Variables!$E$5:$E$105,MATCH($A1122,Variables!$A$5:$A$105,0))</f>
        <v/>
      </c>
      <c r="K1122" s="11">
        <f>LOWER(Settings!$C$4)&amp;".mit."&amp;$A1122&amp;IF($C1122="","","."&amp;$C1122&amp;"."&amp;$B1122)&amp;IF(INDEX(Variables!$D$5:$D$105,MATCH($A1122,Variables!$A$5:$A$105,0))="","","."&amp;INDEX(Variables!$D$5:$D$105,MATCH($A1122,Variables!$A$5:$A$105,0)))&amp;"."&amp;K$5</f>
        <v/>
      </c>
      <c r="L1122" s="38">
        <f>(INDEX(L$235:L$238,$D1122)*INDEX(L$239:L$255,$F1122)+L$194*INDEX(L$121:L$137,$F1122)*INDEX(L$151:L$167,$F1122))*$E1122</f>
        <v/>
      </c>
      <c r="M1122" s="37">
        <f>(INDEX(M$235:M$238,$D1122)*INDEX(M$239:M$255,$F1122)+M$194*INDEX(M$121:M$137,$F1122)*INDEX(M$151:M$167,$F1122))*$E1122</f>
        <v/>
      </c>
      <c r="N1122" s="37">
        <f>(INDEX(N$235:N$238,$D1122)*INDEX(N$239:N$255,$F1122)+N$194*INDEX(N$121:N$137,$F1122)*INDEX(N$151:N$167,$F1122))*$E1122</f>
        <v/>
      </c>
      <c r="O1122" s="37">
        <f>(INDEX(O$235:O$238,$D1122)*INDEX(O$239:O$255,$F1122)+O$194*INDEX(O$121:O$137,$F1122)*INDEX(O$151:O$167,$F1122))*$E1122</f>
        <v/>
      </c>
      <c r="P1122" s="37">
        <f>(INDEX(P$235:P$238,$D1122)*INDEX(P$239:P$255,$F1122)+P$194*INDEX(P$121:P$137,$F1122)*INDEX(P$151:P$167,$F1122))*$E1122</f>
        <v/>
      </c>
      <c r="Q1122" s="37">
        <f>(INDEX(Q$235:Q$238,$D1122)*INDEX(Q$239:Q$255,$F1122)+Q$194*INDEX(Q$121:Q$137,$F1122)*INDEX(Q$151:Q$167,$F1122))*$E1122</f>
        <v/>
      </c>
      <c r="R1122" s="37">
        <f>(INDEX(R$235:R$238,$D1122)*INDEX(R$239:R$255,$F1122)+R$194*INDEX(R$121:R$137,$F1122)*INDEX(R$151:R$167,$F1122))*$E1122</f>
        <v/>
      </c>
      <c r="S1122" s="37">
        <f>(INDEX(S$235:S$238,$D1122)*INDEX(S$239:S$255,$F1122)+S$194*INDEX(S$121:S$137,$F1122)*INDEX(S$151:S$167,$F1122))*$E1122</f>
        <v/>
      </c>
      <c r="T1122" s="37">
        <f>(INDEX(T$235:T$238,$D1122)*INDEX(T$239:T$255,$F1122)+T$194*INDEX(T$121:T$137,$F1122)*INDEX(T$151:T$167,$F1122))*$E1122</f>
        <v/>
      </c>
      <c r="U1122" s="37">
        <f>(INDEX(U$235:U$238,$D1122)*INDEX(U$239:U$255,$F1122)+U$194*INDEX(U$121:U$137,$F1122)*INDEX(U$151:U$167,$F1122))*$E1122</f>
        <v/>
      </c>
      <c r="V1122" s="37">
        <f>(INDEX(V$235:V$238,$D1122)*INDEX(V$239:V$255,$F1122)+V$194*INDEX(V$121:V$137,$F1122)*INDEX(V$151:V$167,$F1122))*$E1122</f>
        <v/>
      </c>
      <c r="W1122" s="37">
        <f>(INDEX(W$235:W$238,$D1122)*INDEX(W$239:W$255,$F1122)+W$194*INDEX(W$121:W$137,$F1122)*INDEX(W$151:W$167,$F1122))*$E1122</f>
        <v/>
      </c>
      <c r="X1122" s="37">
        <f>(INDEX(X$235:X$238,$D1122)*INDEX(X$239:X$255,$F1122)+X$194*INDEX(X$121:X$137,$F1122)*INDEX(X$151:X$167,$F1122))*$E1122</f>
        <v/>
      </c>
      <c r="Y1122" s="37">
        <f>(INDEX(Y$235:Y$238,$D1122)*INDEX(Y$239:Y$255,$F1122)+Y$194*INDEX(Y$121:Y$137,$F1122)*INDEX(Y$151:Y$167,$F1122))*$E1122</f>
        <v/>
      </c>
      <c r="Z1122" s="37">
        <f>(INDEX(Z$235:Z$238,$D1122)*INDEX(Z$239:Z$255,$F1122)+Z$194*INDEX(Z$121:Z$137,$F1122)*INDEX(Z$151:Z$167,$F1122))*$E1122</f>
        <v/>
      </c>
      <c r="AA1122" s="37">
        <f>(INDEX(AA$235:AA$238,$D1122)*INDEX(AA$239:AA$255,$F1122)+AA$194*INDEX(AA$121:AA$137,$F1122)*INDEX(AA$151:AA$167,$F1122))*$E1122</f>
        <v/>
      </c>
      <c r="AB1122" s="37">
        <f>(INDEX(AB$235:AB$238,$D1122)*INDEX(AB$239:AB$255,$F1122)+AB$194*INDEX(AB$121:AB$137,$F1122)*INDEX(AB$151:AB$167,$F1122))*$E1122</f>
        <v/>
      </c>
      <c r="AC1122" s="37">
        <f>(INDEX(AC$235:AC$238,$D1122)*INDEX(AC$239:AC$255,$F1122)+AC$194*INDEX(AC$121:AC$137,$F1122)*INDEX(AC$151:AC$167,$F1122))*$E1122</f>
        <v/>
      </c>
      <c r="AD1122" s="40">
        <f>SHADOWEFF(INDEX(AD$235:AD$238,$D1122),INDEX(AD$239:AD$255,$F1122),AD$194,INDEX(AD$121:AD$137,$F1122),INDEX(AD$151:AD$167,$F1122),$E1122)</f>
        <v/>
      </c>
      <c r="AF1122" s="11">
        <f>LOWER(Settings!$C$4)&amp;".mit."&amp;$A1122&amp;IF($C1122="","","."&amp;$C1122&amp;"."&amp;$B1122)&amp;IF(INDEX(Variables!$D$5:$D$105,MATCH($A1122,Variables!$A$5:$A$105,0))="","","."&amp;INDEX(Variables!$D$5:$D$105,MATCH($A1122,Variables!$A$5:$A$105,0)))&amp;"."&amp;AF$5</f>
        <v/>
      </c>
      <c r="AG1122" s="38">
        <f>(INDEX(AG$235:AG$238,$D1122)*INDEX(AG$239:AG$255,$F1122)+AG$194*INDEX(AG$121:AG$137,$F1122)*INDEX(AG$151:AG$167,$F1122))*$E1122</f>
        <v/>
      </c>
      <c r="AH1122" s="37">
        <f>(INDEX(AH$235:AH$238,$D1122)*INDEX(AH$239:AH$255,$F1122)+AH$194*INDEX(AH$121:AH$137,$F1122)*INDEX(AH$151:AH$167,$F1122))*$E1122</f>
        <v/>
      </c>
      <c r="AI1122" s="37">
        <f>(INDEX(AI$235:AI$238,$D1122)*INDEX(AI$239:AI$255,$F1122)+AI$194*INDEX(AI$121:AI$137,$F1122)*INDEX(AI$151:AI$167,$F1122))*$E1122</f>
        <v/>
      </c>
      <c r="AJ1122" s="37">
        <f>(INDEX(AJ$235:AJ$238,$D1122)*INDEX(AJ$239:AJ$255,$F1122)+AJ$194*INDEX(AJ$121:AJ$137,$F1122)*INDEX(AJ$151:AJ$167,$F1122))*$E1122</f>
        <v/>
      </c>
      <c r="AK1122" s="37">
        <f>(INDEX(AK$235:AK$238,$D1122)*INDEX(AK$239:AK$255,$F1122)+AK$194*INDEX(AK$121:AK$137,$F1122)*INDEX(AK$151:AK$167,$F1122))*$E1122</f>
        <v/>
      </c>
      <c r="AL1122" s="37">
        <f>(INDEX(AL$235:AL$238,$D1122)*INDEX(AL$239:AL$255,$F1122)+AL$194*INDEX(AL$121:AL$137,$F1122)*INDEX(AL$151:AL$167,$F1122))*$E1122</f>
        <v/>
      </c>
      <c r="AM1122" s="37">
        <f>(INDEX(AM$235:AM$238,$D1122)*INDEX(AM$239:AM$255,$F1122)+AM$194*INDEX(AM$121:AM$137,$F1122)*INDEX(AM$151:AM$167,$F1122))*$E1122</f>
        <v/>
      </c>
      <c r="AN1122" s="37">
        <f>(INDEX(AN$235:AN$238,$D1122)*INDEX(AN$239:AN$255,$F1122)+AN$194*INDEX(AN$121:AN$137,$F1122)*INDEX(AN$151:AN$167,$F1122))*$E1122</f>
        <v/>
      </c>
      <c r="AO1122" s="37">
        <f>(INDEX(AO$235:AO$238,$D1122)*INDEX(AO$239:AO$255,$F1122)+AO$194*INDEX(AO$121:AO$137,$F1122)*INDEX(AO$151:AO$167,$F1122))*$E1122</f>
        <v/>
      </c>
      <c r="AP1122" s="37">
        <f>(INDEX(AP$235:AP$238,$D1122)*INDEX(AP$239:AP$255,$F1122)+AP$194*INDEX(AP$121:AP$137,$F1122)*INDEX(AP$151:AP$167,$F1122))*$E1122</f>
        <v/>
      </c>
      <c r="AQ1122" s="37">
        <f>(INDEX(AQ$235:AQ$238,$D1122)*INDEX(AQ$239:AQ$255,$F1122)+AQ$194*INDEX(AQ$121:AQ$137,$F1122)*INDEX(AQ$151:AQ$167,$F1122))*$E1122</f>
        <v/>
      </c>
      <c r="AR1122" s="37">
        <f>(INDEX(AR$235:AR$238,$D1122)*INDEX(AR$239:AR$255,$F1122)+AR$194*INDEX(AR$121:AR$137,$F1122)*INDEX(AR$151:AR$167,$F1122))*$E1122</f>
        <v/>
      </c>
      <c r="AS1122" s="37">
        <f>(INDEX(AS$235:AS$238,$D1122)*INDEX(AS$239:AS$255,$F1122)+AS$194*INDEX(AS$121:AS$137,$F1122)*INDEX(AS$151:AS$167,$F1122))*$E1122</f>
        <v/>
      </c>
      <c r="AT1122" s="37">
        <f>(INDEX(AT$235:AT$238,$D1122)*INDEX(AT$239:AT$255,$F1122)+AT$194*INDEX(AT$121:AT$137,$F1122)*INDEX(AT$151:AT$167,$F1122))*$E1122</f>
        <v/>
      </c>
      <c r="AU1122" s="37">
        <f>(INDEX(AU$235:AU$238,$D1122)*INDEX(AU$239:AU$255,$F1122)+AU$194*INDEX(AU$121:AU$137,$F1122)*INDEX(AU$151:AU$167,$F1122))*$E1122</f>
        <v/>
      </c>
      <c r="AV1122" s="37">
        <f>(INDEX(AV$235:AV$238,$D1122)*INDEX(AV$239:AV$255,$F1122)+AV$194*INDEX(AV$121:AV$137,$F1122)*INDEX(AV$151:AV$167,$F1122))*$E1122</f>
        <v/>
      </c>
      <c r="AW1122" s="37">
        <f>(INDEX(AW$235:AW$238,$D1122)*INDEX(AW$239:AW$255,$F1122)+AW$194*INDEX(AW$121:AW$137,$F1122)*INDEX(AW$151:AW$167,$F1122))*$E1122</f>
        <v/>
      </c>
      <c r="AX1122" s="37">
        <f>(INDEX(AX$235:AX$238,$D1122)*INDEX(AX$239:AX$255,$F1122)+AX$194*INDEX(AX$121:AX$137,$F1122)*INDEX(AX$151:AX$167,$F1122))*$E1122</f>
        <v/>
      </c>
      <c r="AY1122" s="40">
        <f>SHADOWEFF(INDEX(AY$235:AY$238,$D1122),INDEX(AY$239:AY$255,$F1122),AY$194,INDEX(AY$121:AY$137,$F1122),INDEX(AY$151:AY$167,$F1122),$E1122)</f>
        <v/>
      </c>
    </row>
    <row r="1123" hidden="1" outlineLevel="2"/>
    <row r="1124" hidden="1" outlineLevel="2">
      <c r="A1124" s="14" t="inlineStr">
        <is>
          <t>ener</t>
        </is>
      </c>
      <c r="B1124" s="14" t="inlineStr">
        <is>
          <t>coa</t>
        </is>
      </c>
      <c r="C1124" s="14" t="inlineStr">
        <is>
          <t>mch</t>
        </is>
      </c>
      <c r="D1124" s="37">
        <f>INDEX(Inputs!$N$5:$N$132,MATCH($B1124&amp;"|"&amp;$C1124,Inputs!$A$5:$A$132,0))</f>
        <v/>
      </c>
      <c r="E1124" s="37">
        <f>INDEX(Inputs!$O$5:$O$132,MATCH($B1124&amp;"|"&amp;$C1124,Inputs!$A$5:$A$132,0))</f>
        <v/>
      </c>
      <c r="F1124" s="37">
        <f>INDEX(Inputs!$P$5:$P$132,MATCH($B1124&amp;"|"&amp;$C1124,Inputs!$A$5:$A$132,0))</f>
        <v/>
      </c>
      <c r="G1124" s="37">
        <f>INDEX(Inputs!$Q$5:$Q$132,MATCH($B1124&amp;"|"&amp;$C1124,Inputs!$A$5:$A$132,0))</f>
        <v/>
      </c>
      <c r="H1124" s="14">
        <f>INDEX(Variables!$B$5:$B$105,MATCH($A1124,Variables!$A$5:$A$105,0))&amp;IF($C1124="",""," | "&amp;INDEX(Mapping!$B$5:$B$26,MATCH($C1124,Mapping!$A$5:$A$26,0))&amp;" | "&amp;INDEX(Mapping!$B$30:$B$41,MATCH($B1124,Mapping!$A$30:$A$41,0)))</f>
        <v/>
      </c>
      <c r="I1124" s="14">
        <f>INDEX(Variables!$C$5:$C$105,MATCH($A1124,Variables!$A$5:$A$105,0))</f>
        <v/>
      </c>
      <c r="J1124" s="14">
        <f>INDEX(Variables!$E$5:$E$105,MATCH($A1124,Variables!$A$5:$A$105,0))</f>
        <v/>
      </c>
      <c r="K1124" s="11">
        <f>LOWER(Settings!$C$4)&amp;".mit."&amp;$A1124&amp;IF($C1124="","","."&amp;$C1124&amp;"."&amp;$B1124)&amp;IF(INDEX(Variables!$D$5:$D$105,MATCH($A1124,Variables!$A$5:$A$105,0))="","","."&amp;INDEX(Variables!$D$5:$D$105,MATCH($A1124,Variables!$A$5:$A$105,0)))&amp;"."&amp;K$5</f>
        <v/>
      </c>
      <c r="L1124" s="44">
        <f>INDEX(Inputs!$U$5:$U$132,MATCH($B1124&amp;"|"&amp;$C1124,Inputs!$A$5:$A$132,0))</f>
        <v/>
      </c>
      <c r="M1124" s="45">
        <f>L1124*(1/(1+$G1124))^(1+$E1124)*(1+M$7)^$D1124*(M1106/L1106)^$E1124*((M1106+M1115)/(L1106+L1115))^($F1124*(1+$E1124))</f>
        <v/>
      </c>
      <c r="N1124" s="45">
        <f>M1124*(1/(1+$G1124))^(1+$E1124)*(1+N$7)^$D1124*(N1106/M1106)^$E1124*((N1106+N1115)/(M1106+M1115))^($F1124*(1+$E1124))</f>
        <v/>
      </c>
      <c r="O1124" s="45">
        <f>N1124*(1/(1+$G1124))^(1+$E1124)*(1+O$7)^$D1124*(O1106/N1106)^$E1124*((O1106+O1115)/(N1106+N1115))^($F1124*(1+$E1124))</f>
        <v/>
      </c>
      <c r="P1124" s="45">
        <f>O1124*(1/(1+$G1124))^(1+$E1124)*(1+P$7)^$D1124*(P1106/O1106)^$E1124*((P1106+P1115)/(O1106+O1115))^($F1124*(1+$E1124))</f>
        <v/>
      </c>
      <c r="Q1124" s="45">
        <f>P1124*(1/(1+$G1124))^(1+$E1124)*(1+Q$7)^$D1124*(Q1106/P1106)^$E1124*((Q1106+Q1115)/(P1106+P1115))^($F1124*(1+$E1124))</f>
        <v/>
      </c>
      <c r="R1124" s="45">
        <f>Q1124*(1/(1+$G1124))^(1+$E1124)*(1+R$7)^$D1124*(R1106/Q1106)^$E1124*((R1106+R1115)/(Q1106+Q1115))^($F1124*(1+$E1124))</f>
        <v/>
      </c>
      <c r="S1124" s="45">
        <f>R1124*(1/(1+$G1124))^(1+$E1124)*(1+S$7)^$D1124*(S1106/R1106)^$E1124*((S1106+S1115)/(R1106+R1115))^($F1124*(1+$E1124))</f>
        <v/>
      </c>
      <c r="T1124" s="45">
        <f>S1124*(1/(1+$G1124))^(1+$E1124)*(1+T$7)^$D1124*(T1106/S1106)^$E1124*((T1106+T1115)/(S1106+S1115))^($F1124*(1+$E1124))</f>
        <v/>
      </c>
      <c r="U1124" s="45">
        <f>T1124*(1/(1+$G1124))^(1+$E1124)*(1+U$7)^$D1124*(U1106/T1106)^$E1124*((U1106+U1115)/(T1106+T1115))^($F1124*(1+$E1124))</f>
        <v/>
      </c>
      <c r="V1124" s="45">
        <f>U1124*(1/(1+$G1124))^(1+$E1124)*(1+V$7)^$D1124*(V1106/U1106)^$E1124*((V1106+V1115)/(U1106+U1115))^($F1124*(1+$E1124))</f>
        <v/>
      </c>
      <c r="W1124" s="45">
        <f>V1124*(1/(1+$G1124))^(1+$E1124)*(1+W$7)^$D1124*(W1106/V1106)^$E1124*((W1106+W1115)/(V1106+V1115))^($F1124*(1+$E1124))</f>
        <v/>
      </c>
      <c r="X1124" s="45">
        <f>W1124*(1/(1+$G1124))^(1+$E1124)*(1+X$7)^$D1124*(X1106/W1106)^$E1124*((X1106+X1115)/(W1106+W1115))^($F1124*(1+$E1124))</f>
        <v/>
      </c>
      <c r="Y1124" s="45">
        <f>X1124*(1/(1+$G1124))^(1+$E1124)*(1+Y$7)^$D1124*(Y1106/X1106)^$E1124*((Y1106+Y1115)/(X1106+X1115))^($F1124*(1+$E1124))</f>
        <v/>
      </c>
      <c r="Z1124" s="45">
        <f>Y1124*(1/(1+$G1124))^(1+$E1124)*(1+Z$7)^$D1124*(Z1106/Y1106)^$E1124*((Z1106+Z1115)/(Y1106+Y1115))^($F1124*(1+$E1124))</f>
        <v/>
      </c>
      <c r="AA1124" s="45">
        <f>Z1124*(1/(1+$G1124))^(1+$E1124)*(1+AA$7)^$D1124*(AA1106/Z1106)^$E1124*((AA1106+AA1115)/(Z1106+Z1115))^($F1124*(1+$E1124))</f>
        <v/>
      </c>
      <c r="AB1124" s="45">
        <f>AA1124*(1/(1+$G1124))^(1+$E1124)*(1+AB$7)^$D1124*(AB1106/AA1106)^$E1124*((AB1106+AB1115)/(AA1106+AA1115))^($F1124*(1+$E1124))</f>
        <v/>
      </c>
      <c r="AC1124" s="45">
        <f>AB1124*(1/(1+$G1124))^(1+$E1124)*(1+AC$7)^$D1124*(AC1106/AB1106)^$E1124*((AC1106+AC1115)/(AB1106+AB1115))^($F1124*(1+$E1124))</f>
        <v/>
      </c>
      <c r="AD1124" s="46">
        <f>FUELUSE(AC1124,AD1106,AC1106,AD1115,AC1115,AD$7,$D1124,$E1124,$F1124,$G1124)</f>
        <v/>
      </c>
      <c r="AF1124" s="11">
        <f>LOWER(Settings!$C$4)&amp;".mit."&amp;$A1124&amp;IF($C1124="","","."&amp;$C1124&amp;"."&amp;$B1124)&amp;IF(INDEX(Variables!$D$5:$D$105,MATCH($A1124,Variables!$A$5:$A$105,0))="","","."&amp;INDEX(Variables!$D$5:$D$105,MATCH($A1124,Variables!$A$5:$A$105,0)))&amp;"."&amp;AF$5</f>
        <v/>
      </c>
      <c r="AG1124" s="44">
        <f>INDEX(Inputs!$U$5:$U$132,MATCH($B1124&amp;"|"&amp;$C1124,Inputs!$A$5:$A$132,0))</f>
        <v/>
      </c>
      <c r="AH1124" s="45">
        <f>AG1124*(1/(1+$G1124))^(1+$E1124)*(1+AH$7)^$D1124*(AH1106/AG1106)^$E1124*((AH1106+AH1115)/(AG1106+AG1115))^($F1124*(1+$E1124))</f>
        <v/>
      </c>
      <c r="AI1124" s="45">
        <f>AH1124*(1/(1+$G1124))^(1+$E1124)*(1+AI$7)^$D1124*(AI1106/AH1106)^$E1124*((AI1106+AI1115)/(AH1106+AH1115))^($F1124*(1+$E1124))</f>
        <v/>
      </c>
      <c r="AJ1124" s="45">
        <f>AI1124*(1/(1+$G1124))^(1+$E1124)*(1+AJ$7)^$D1124*(AJ1106/AI1106)^$E1124*((AJ1106+AJ1115)/(AI1106+AI1115))^($F1124*(1+$E1124))</f>
        <v/>
      </c>
      <c r="AK1124" s="45">
        <f>AJ1124*(1/(1+$G1124))^(1+$E1124)*(1+AK$7)^$D1124*(AK1106/AJ1106)^$E1124*((AK1106+AK1115)/(AJ1106+AJ1115))^($F1124*(1+$E1124))</f>
        <v/>
      </c>
      <c r="AL1124" s="45">
        <f>AK1124*(1/(1+$G1124))^(1+$E1124)*(1+AL$7)^$D1124*(AL1106/AK1106)^$E1124*((AL1106+AL1115)/(AK1106+AK1115))^($F1124*(1+$E1124))</f>
        <v/>
      </c>
      <c r="AM1124" s="45">
        <f>AL1124*(1/(1+$G1124))^(1+$E1124)*(1+AM$7)^$D1124*(AM1106/AL1106)^$E1124*((AM1106+AM1115)/(AL1106+AL1115))^($F1124*(1+$E1124))</f>
        <v/>
      </c>
      <c r="AN1124" s="45">
        <f>AM1124*(1/(1+$G1124))^(1+$E1124)*(1+AN$7)^$D1124*(AN1106/AM1106)^$E1124*((AN1106+AN1115)/(AM1106+AM1115))^($F1124*(1+$E1124))</f>
        <v/>
      </c>
      <c r="AO1124" s="45">
        <f>AN1124*(1/(1+$G1124))^(1+$E1124)*(1+AO$7)^$D1124*(AO1106/AN1106)^$E1124*((AO1106+AO1115)/(AN1106+AN1115))^($F1124*(1+$E1124))</f>
        <v/>
      </c>
      <c r="AP1124" s="45">
        <f>AO1124*(1/(1+$G1124))^(1+$E1124)*(1+AP$7)^$D1124*(AP1106/AO1106)^$E1124*((AP1106+AP1115)/(AO1106+AO1115))^($F1124*(1+$E1124))</f>
        <v/>
      </c>
      <c r="AQ1124" s="45">
        <f>AP1124*(1/(1+$G1124))^(1+$E1124)*(1+AQ$7)^$D1124*(AQ1106/AP1106)^$E1124*((AQ1106+AQ1115)/(AP1106+AP1115))^($F1124*(1+$E1124))</f>
        <v/>
      </c>
      <c r="AR1124" s="45">
        <f>AQ1124*(1/(1+$G1124))^(1+$E1124)*(1+AR$7)^$D1124*(AR1106/AQ1106)^$E1124*((AR1106+AR1115)/(AQ1106+AQ1115))^($F1124*(1+$E1124))</f>
        <v/>
      </c>
      <c r="AS1124" s="45">
        <f>AR1124*(1/(1+$G1124))^(1+$E1124)*(1+AS$7)^$D1124*(AS1106/AR1106)^$E1124*((AS1106+AS1115)/(AR1106+AR1115))^($F1124*(1+$E1124))</f>
        <v/>
      </c>
      <c r="AT1124" s="45">
        <f>AS1124*(1/(1+$G1124))^(1+$E1124)*(1+AT$7)^$D1124*(AT1106/AS1106)^$E1124*((AT1106+AT1115)/(AS1106+AS1115))^($F1124*(1+$E1124))</f>
        <v/>
      </c>
      <c r="AU1124" s="45">
        <f>AT1124*(1/(1+$G1124))^(1+$E1124)*(1+AU$7)^$D1124*(AU1106/AT1106)^$E1124*((AU1106+AU1115)/(AT1106+AT1115))^($F1124*(1+$E1124))</f>
        <v/>
      </c>
      <c r="AV1124" s="45">
        <f>AU1124*(1/(1+$G1124))^(1+$E1124)*(1+AV$7)^$D1124*(AV1106/AU1106)^$E1124*((AV1106+AV1115)/(AU1106+AU1115))^($F1124*(1+$E1124))</f>
        <v/>
      </c>
      <c r="AW1124" s="45">
        <f>AV1124*(1/(1+$G1124))^(1+$E1124)*(1+AW$7)^$D1124*(AW1106/AV1106)^$E1124*((AW1106+AW1115)/(AV1106+AV1115))^($F1124*(1+$E1124))</f>
        <v/>
      </c>
      <c r="AX1124" s="45">
        <f>AW1124*(1/(1+$G1124))^(1+$E1124)*(1+AX$7)^$D1124*(AX1106/AW1106)^$E1124*((AX1106+AX1115)/(AW1106+AW1115))^($F1124*(1+$E1124))</f>
        <v/>
      </c>
      <c r="AY1124" s="46">
        <f>FUELUSE(AX1124,AY1106,AX1106,AY1115,AX1115,AY$7,$D1124,$E1124,$F1124,$G1124)</f>
        <v/>
      </c>
    </row>
    <row r="1125" hidden="1" outlineLevel="2">
      <c r="A1125" s="14" t="inlineStr">
        <is>
          <t>ener</t>
        </is>
      </c>
      <c r="B1125" s="14" t="inlineStr">
        <is>
          <t>nga</t>
        </is>
      </c>
      <c r="C1125" s="14" t="inlineStr">
        <is>
          <t>mch</t>
        </is>
      </c>
      <c r="D1125" s="37">
        <f>INDEX(Inputs!$N$5:$N$132,MATCH($B1125&amp;"|"&amp;$C1125,Inputs!$A$5:$A$132,0))</f>
        <v/>
      </c>
      <c r="E1125" s="37">
        <f>INDEX(Inputs!$O$5:$O$132,MATCH($B1125&amp;"|"&amp;$C1125,Inputs!$A$5:$A$132,0))</f>
        <v/>
      </c>
      <c r="F1125" s="37">
        <f>INDEX(Inputs!$P$5:$P$132,MATCH($B1125&amp;"|"&amp;$C1125,Inputs!$A$5:$A$132,0))</f>
        <v/>
      </c>
      <c r="G1125" s="37">
        <f>INDEX(Inputs!$Q$5:$Q$132,MATCH($B1125&amp;"|"&amp;$C1125,Inputs!$A$5:$A$132,0))</f>
        <v/>
      </c>
      <c r="H1125" s="14">
        <f>INDEX(Variables!$B$5:$B$105,MATCH($A1125,Variables!$A$5:$A$105,0))&amp;IF($C1125="",""," | "&amp;INDEX(Mapping!$B$5:$B$26,MATCH($C1125,Mapping!$A$5:$A$26,0))&amp;" | "&amp;INDEX(Mapping!$B$30:$B$41,MATCH($B1125,Mapping!$A$30:$A$41,0)))</f>
        <v/>
      </c>
      <c r="I1125" s="14">
        <f>INDEX(Variables!$C$5:$C$105,MATCH($A1125,Variables!$A$5:$A$105,0))</f>
        <v/>
      </c>
      <c r="J1125" s="14">
        <f>INDEX(Variables!$E$5:$E$105,MATCH($A1125,Variables!$A$5:$A$105,0))</f>
        <v/>
      </c>
      <c r="K1125" s="11">
        <f>LOWER(Settings!$C$4)&amp;".mit."&amp;$A1125&amp;IF($C1125="","","."&amp;$C1125&amp;"."&amp;$B1125)&amp;IF(INDEX(Variables!$D$5:$D$105,MATCH($A1125,Variables!$A$5:$A$105,0))="","","."&amp;INDEX(Variables!$D$5:$D$105,MATCH($A1125,Variables!$A$5:$A$105,0)))&amp;"."&amp;K$5</f>
        <v/>
      </c>
      <c r="L1125" s="44">
        <f>INDEX(Inputs!$U$5:$U$132,MATCH($B1125&amp;"|"&amp;$C1125,Inputs!$A$5:$A$132,0))</f>
        <v/>
      </c>
      <c r="M1125" s="45">
        <f>L1125*(1/(1+$G1125))^(1+$E1125)*(1+M$7)^$D1125*(M1107/L1107)^$E1125*((M1107+M1116)/(L1107+L1116))^($F1125*(1+$E1125))</f>
        <v/>
      </c>
      <c r="N1125" s="45">
        <f>M1125*(1/(1+$G1125))^(1+$E1125)*(1+N$7)^$D1125*(N1107/M1107)^$E1125*((N1107+N1116)/(M1107+M1116))^($F1125*(1+$E1125))</f>
        <v/>
      </c>
      <c r="O1125" s="45">
        <f>N1125*(1/(1+$G1125))^(1+$E1125)*(1+O$7)^$D1125*(O1107/N1107)^$E1125*((O1107+O1116)/(N1107+N1116))^($F1125*(1+$E1125))</f>
        <v/>
      </c>
      <c r="P1125" s="45">
        <f>O1125*(1/(1+$G1125))^(1+$E1125)*(1+P$7)^$D1125*(P1107/O1107)^$E1125*((P1107+P1116)/(O1107+O1116))^($F1125*(1+$E1125))</f>
        <v/>
      </c>
      <c r="Q1125" s="45">
        <f>P1125*(1/(1+$G1125))^(1+$E1125)*(1+Q$7)^$D1125*(Q1107/P1107)^$E1125*((Q1107+Q1116)/(P1107+P1116))^($F1125*(1+$E1125))</f>
        <v/>
      </c>
      <c r="R1125" s="45">
        <f>Q1125*(1/(1+$G1125))^(1+$E1125)*(1+R$7)^$D1125*(R1107/Q1107)^$E1125*((R1107+R1116)/(Q1107+Q1116))^($F1125*(1+$E1125))</f>
        <v/>
      </c>
      <c r="S1125" s="45">
        <f>R1125*(1/(1+$G1125))^(1+$E1125)*(1+S$7)^$D1125*(S1107/R1107)^$E1125*((S1107+S1116)/(R1107+R1116))^($F1125*(1+$E1125))</f>
        <v/>
      </c>
      <c r="T1125" s="45">
        <f>S1125*(1/(1+$G1125))^(1+$E1125)*(1+T$7)^$D1125*(T1107/S1107)^$E1125*((T1107+T1116)/(S1107+S1116))^($F1125*(1+$E1125))</f>
        <v/>
      </c>
      <c r="U1125" s="45">
        <f>T1125*(1/(1+$G1125))^(1+$E1125)*(1+U$7)^$D1125*(U1107/T1107)^$E1125*((U1107+U1116)/(T1107+T1116))^($F1125*(1+$E1125))</f>
        <v/>
      </c>
      <c r="V1125" s="45">
        <f>U1125*(1/(1+$G1125))^(1+$E1125)*(1+V$7)^$D1125*(V1107/U1107)^$E1125*((V1107+V1116)/(U1107+U1116))^($F1125*(1+$E1125))</f>
        <v/>
      </c>
      <c r="W1125" s="45">
        <f>V1125*(1/(1+$G1125))^(1+$E1125)*(1+W$7)^$D1125*(W1107/V1107)^$E1125*((W1107+W1116)/(V1107+V1116))^($F1125*(1+$E1125))</f>
        <v/>
      </c>
      <c r="X1125" s="45">
        <f>W1125*(1/(1+$G1125))^(1+$E1125)*(1+X$7)^$D1125*(X1107/W1107)^$E1125*((X1107+X1116)/(W1107+W1116))^($F1125*(1+$E1125))</f>
        <v/>
      </c>
      <c r="Y1125" s="45">
        <f>X1125*(1/(1+$G1125))^(1+$E1125)*(1+Y$7)^$D1125*(Y1107/X1107)^$E1125*((Y1107+Y1116)/(X1107+X1116))^($F1125*(1+$E1125))</f>
        <v/>
      </c>
      <c r="Z1125" s="45">
        <f>Y1125*(1/(1+$G1125))^(1+$E1125)*(1+Z$7)^$D1125*(Z1107/Y1107)^$E1125*((Z1107+Z1116)/(Y1107+Y1116))^($F1125*(1+$E1125))</f>
        <v/>
      </c>
      <c r="AA1125" s="45">
        <f>Z1125*(1/(1+$G1125))^(1+$E1125)*(1+AA$7)^$D1125*(AA1107/Z1107)^$E1125*((AA1107+AA1116)/(Z1107+Z1116))^($F1125*(1+$E1125))</f>
        <v/>
      </c>
      <c r="AB1125" s="45">
        <f>AA1125*(1/(1+$G1125))^(1+$E1125)*(1+AB$7)^$D1125*(AB1107/AA1107)^$E1125*((AB1107+AB1116)/(AA1107+AA1116))^($F1125*(1+$E1125))</f>
        <v/>
      </c>
      <c r="AC1125" s="45">
        <f>AB1125*(1/(1+$G1125))^(1+$E1125)*(1+AC$7)^$D1125*(AC1107/AB1107)^$E1125*((AC1107+AC1116)/(AB1107+AB1116))^($F1125*(1+$E1125))</f>
        <v/>
      </c>
      <c r="AD1125" s="46">
        <f>FUELUSE(AC1125,AD1107,AC1107,AD1116,AC1116,AD$7,$D1125,$E1125,$F1125,$G1125)</f>
        <v/>
      </c>
      <c r="AF1125" s="11">
        <f>LOWER(Settings!$C$4)&amp;".mit."&amp;$A1125&amp;IF($C1125="","","."&amp;$C1125&amp;"."&amp;$B1125)&amp;IF(INDEX(Variables!$D$5:$D$105,MATCH($A1125,Variables!$A$5:$A$105,0))="","","."&amp;INDEX(Variables!$D$5:$D$105,MATCH($A1125,Variables!$A$5:$A$105,0)))&amp;"."&amp;AF$5</f>
        <v/>
      </c>
      <c r="AG1125" s="44">
        <f>INDEX(Inputs!$U$5:$U$132,MATCH($B1125&amp;"|"&amp;$C1125,Inputs!$A$5:$A$132,0))</f>
        <v/>
      </c>
      <c r="AH1125" s="45">
        <f>AG1125*(1/(1+$G1125))^(1+$E1125)*(1+AH$7)^$D1125*(AH1107/AG1107)^$E1125*((AH1107+AH1116)/(AG1107+AG1116))^($F1125*(1+$E1125))</f>
        <v/>
      </c>
      <c r="AI1125" s="45">
        <f>AH1125*(1/(1+$G1125))^(1+$E1125)*(1+AI$7)^$D1125*(AI1107/AH1107)^$E1125*((AI1107+AI1116)/(AH1107+AH1116))^($F1125*(1+$E1125))</f>
        <v/>
      </c>
      <c r="AJ1125" s="45">
        <f>AI1125*(1/(1+$G1125))^(1+$E1125)*(1+AJ$7)^$D1125*(AJ1107/AI1107)^$E1125*((AJ1107+AJ1116)/(AI1107+AI1116))^($F1125*(1+$E1125))</f>
        <v/>
      </c>
      <c r="AK1125" s="45">
        <f>AJ1125*(1/(1+$G1125))^(1+$E1125)*(1+AK$7)^$D1125*(AK1107/AJ1107)^$E1125*((AK1107+AK1116)/(AJ1107+AJ1116))^($F1125*(1+$E1125))</f>
        <v/>
      </c>
      <c r="AL1125" s="45">
        <f>AK1125*(1/(1+$G1125))^(1+$E1125)*(1+AL$7)^$D1125*(AL1107/AK1107)^$E1125*((AL1107+AL1116)/(AK1107+AK1116))^($F1125*(1+$E1125))</f>
        <v/>
      </c>
      <c r="AM1125" s="45">
        <f>AL1125*(1/(1+$G1125))^(1+$E1125)*(1+AM$7)^$D1125*(AM1107/AL1107)^$E1125*((AM1107+AM1116)/(AL1107+AL1116))^($F1125*(1+$E1125))</f>
        <v/>
      </c>
      <c r="AN1125" s="45">
        <f>AM1125*(1/(1+$G1125))^(1+$E1125)*(1+AN$7)^$D1125*(AN1107/AM1107)^$E1125*((AN1107+AN1116)/(AM1107+AM1116))^($F1125*(1+$E1125))</f>
        <v/>
      </c>
      <c r="AO1125" s="45">
        <f>AN1125*(1/(1+$G1125))^(1+$E1125)*(1+AO$7)^$D1125*(AO1107/AN1107)^$E1125*((AO1107+AO1116)/(AN1107+AN1116))^($F1125*(1+$E1125))</f>
        <v/>
      </c>
      <c r="AP1125" s="45">
        <f>AO1125*(1/(1+$G1125))^(1+$E1125)*(1+AP$7)^$D1125*(AP1107/AO1107)^$E1125*((AP1107+AP1116)/(AO1107+AO1116))^($F1125*(1+$E1125))</f>
        <v/>
      </c>
      <c r="AQ1125" s="45">
        <f>AP1125*(1/(1+$G1125))^(1+$E1125)*(1+AQ$7)^$D1125*(AQ1107/AP1107)^$E1125*((AQ1107+AQ1116)/(AP1107+AP1116))^($F1125*(1+$E1125))</f>
        <v/>
      </c>
      <c r="AR1125" s="45">
        <f>AQ1125*(1/(1+$G1125))^(1+$E1125)*(1+AR$7)^$D1125*(AR1107/AQ1107)^$E1125*((AR1107+AR1116)/(AQ1107+AQ1116))^($F1125*(1+$E1125))</f>
        <v/>
      </c>
      <c r="AS1125" s="45">
        <f>AR1125*(1/(1+$G1125))^(1+$E1125)*(1+AS$7)^$D1125*(AS1107/AR1107)^$E1125*((AS1107+AS1116)/(AR1107+AR1116))^($F1125*(1+$E1125))</f>
        <v/>
      </c>
      <c r="AT1125" s="45">
        <f>AS1125*(1/(1+$G1125))^(1+$E1125)*(1+AT$7)^$D1125*(AT1107/AS1107)^$E1125*((AT1107+AT1116)/(AS1107+AS1116))^($F1125*(1+$E1125))</f>
        <v/>
      </c>
      <c r="AU1125" s="45">
        <f>AT1125*(1/(1+$G1125))^(1+$E1125)*(1+AU$7)^$D1125*(AU1107/AT1107)^$E1125*((AU1107+AU1116)/(AT1107+AT1116))^($F1125*(1+$E1125))</f>
        <v/>
      </c>
      <c r="AV1125" s="45">
        <f>AU1125*(1/(1+$G1125))^(1+$E1125)*(1+AV$7)^$D1125*(AV1107/AU1107)^$E1125*((AV1107+AV1116)/(AU1107+AU1116))^($F1125*(1+$E1125))</f>
        <v/>
      </c>
      <c r="AW1125" s="45">
        <f>AV1125*(1/(1+$G1125))^(1+$E1125)*(1+AW$7)^$D1125*(AW1107/AV1107)^$E1125*((AW1107+AW1116)/(AV1107+AV1116))^($F1125*(1+$E1125))</f>
        <v/>
      </c>
      <c r="AX1125" s="45">
        <f>AW1125*(1/(1+$G1125))^(1+$E1125)*(1+AX$7)^$D1125*(AX1107/AW1107)^$E1125*((AX1107+AX1116)/(AW1107+AW1116))^($F1125*(1+$E1125))</f>
        <v/>
      </c>
      <c r="AY1125" s="46">
        <f>FUELUSE(AX1125,AY1107,AX1107,AY1116,AX1116,AY$7,$D1125,$E1125,$F1125,$G1125)</f>
        <v/>
      </c>
    </row>
    <row r="1126" hidden="1" outlineLevel="2">
      <c r="A1126" s="14" t="inlineStr">
        <is>
          <t>ener</t>
        </is>
      </c>
      <c r="B1126" s="14" t="inlineStr">
        <is>
          <t>gso</t>
        </is>
      </c>
      <c r="C1126" s="14" t="inlineStr">
        <is>
          <t>mch</t>
        </is>
      </c>
      <c r="D1126" s="37">
        <f>INDEX(Inputs!$N$5:$N$132,MATCH($B1126&amp;"|"&amp;$C1126,Inputs!$A$5:$A$132,0))</f>
        <v/>
      </c>
      <c r="E1126" s="37">
        <f>INDEX(Inputs!$O$5:$O$132,MATCH($B1126&amp;"|"&amp;$C1126,Inputs!$A$5:$A$132,0))</f>
        <v/>
      </c>
      <c r="F1126" s="37">
        <f>INDEX(Inputs!$P$5:$P$132,MATCH($B1126&amp;"|"&amp;$C1126,Inputs!$A$5:$A$132,0))</f>
        <v/>
      </c>
      <c r="G1126" s="37">
        <f>INDEX(Inputs!$Q$5:$Q$132,MATCH($B1126&amp;"|"&amp;$C1126,Inputs!$A$5:$A$132,0))</f>
        <v/>
      </c>
      <c r="H1126" s="14">
        <f>INDEX(Variables!$B$5:$B$105,MATCH($A1126,Variables!$A$5:$A$105,0))&amp;IF($C1126="",""," | "&amp;INDEX(Mapping!$B$5:$B$26,MATCH($C1126,Mapping!$A$5:$A$26,0))&amp;" | "&amp;INDEX(Mapping!$B$30:$B$41,MATCH($B1126,Mapping!$A$30:$A$41,0)))</f>
        <v/>
      </c>
      <c r="I1126" s="14">
        <f>INDEX(Variables!$C$5:$C$105,MATCH($A1126,Variables!$A$5:$A$105,0))</f>
        <v/>
      </c>
      <c r="J1126" s="14">
        <f>INDEX(Variables!$E$5:$E$105,MATCH($A1126,Variables!$A$5:$A$105,0))</f>
        <v/>
      </c>
      <c r="K1126" s="11">
        <f>LOWER(Settings!$C$4)&amp;".mit."&amp;$A1126&amp;IF($C1126="","","."&amp;$C1126&amp;"."&amp;$B1126)&amp;IF(INDEX(Variables!$D$5:$D$105,MATCH($A1126,Variables!$A$5:$A$105,0))="","","."&amp;INDEX(Variables!$D$5:$D$105,MATCH($A1126,Variables!$A$5:$A$105,0)))&amp;"."&amp;K$5</f>
        <v/>
      </c>
      <c r="L1126" s="44">
        <f>INDEX(Inputs!$U$5:$U$132,MATCH($B1126&amp;"|"&amp;$C1126,Inputs!$A$5:$A$132,0))</f>
        <v/>
      </c>
      <c r="M1126" s="45">
        <f>L1126*(1/(1+$G1126))^(1+$E1126)*(1+M$7)^$D1126*(M1108/L1108)^$E1126*((M1108+M1117)/(L1108+L1117))^($F1126*(1+$E1126))</f>
        <v/>
      </c>
      <c r="N1126" s="45">
        <f>M1126*(1/(1+$G1126))^(1+$E1126)*(1+N$7)^$D1126*(N1108/M1108)^$E1126*((N1108+N1117)/(M1108+M1117))^($F1126*(1+$E1126))</f>
        <v/>
      </c>
      <c r="O1126" s="45">
        <f>N1126*(1/(1+$G1126))^(1+$E1126)*(1+O$7)^$D1126*(O1108/N1108)^$E1126*((O1108+O1117)/(N1108+N1117))^($F1126*(1+$E1126))</f>
        <v/>
      </c>
      <c r="P1126" s="45">
        <f>O1126*(1/(1+$G1126))^(1+$E1126)*(1+P$7)^$D1126*(P1108/O1108)^$E1126*((P1108+P1117)/(O1108+O1117))^($F1126*(1+$E1126))</f>
        <v/>
      </c>
      <c r="Q1126" s="45">
        <f>P1126*(1/(1+$G1126))^(1+$E1126)*(1+Q$7)^$D1126*(Q1108/P1108)^$E1126*((Q1108+Q1117)/(P1108+P1117))^($F1126*(1+$E1126))</f>
        <v/>
      </c>
      <c r="R1126" s="45">
        <f>Q1126*(1/(1+$G1126))^(1+$E1126)*(1+R$7)^$D1126*(R1108/Q1108)^$E1126*((R1108+R1117)/(Q1108+Q1117))^($F1126*(1+$E1126))</f>
        <v/>
      </c>
      <c r="S1126" s="45">
        <f>R1126*(1/(1+$G1126))^(1+$E1126)*(1+S$7)^$D1126*(S1108/R1108)^$E1126*((S1108+S1117)/(R1108+R1117))^($F1126*(1+$E1126))</f>
        <v/>
      </c>
      <c r="T1126" s="45">
        <f>S1126*(1/(1+$G1126))^(1+$E1126)*(1+T$7)^$D1126*(T1108/S1108)^$E1126*((T1108+T1117)/(S1108+S1117))^($F1126*(1+$E1126))</f>
        <v/>
      </c>
      <c r="U1126" s="45">
        <f>T1126*(1/(1+$G1126))^(1+$E1126)*(1+U$7)^$D1126*(U1108/T1108)^$E1126*((U1108+U1117)/(T1108+T1117))^($F1126*(1+$E1126))</f>
        <v/>
      </c>
      <c r="V1126" s="45">
        <f>U1126*(1/(1+$G1126))^(1+$E1126)*(1+V$7)^$D1126*(V1108/U1108)^$E1126*((V1108+V1117)/(U1108+U1117))^($F1126*(1+$E1126))</f>
        <v/>
      </c>
      <c r="W1126" s="45">
        <f>V1126*(1/(1+$G1126))^(1+$E1126)*(1+W$7)^$D1126*(W1108/V1108)^$E1126*((W1108+W1117)/(V1108+V1117))^($F1126*(1+$E1126))</f>
        <v/>
      </c>
      <c r="X1126" s="45">
        <f>W1126*(1/(1+$G1126))^(1+$E1126)*(1+X$7)^$D1126*(X1108/W1108)^$E1126*((X1108+X1117)/(W1108+W1117))^($F1126*(1+$E1126))</f>
        <v/>
      </c>
      <c r="Y1126" s="45">
        <f>X1126*(1/(1+$G1126))^(1+$E1126)*(1+Y$7)^$D1126*(Y1108/X1108)^$E1126*((Y1108+Y1117)/(X1108+X1117))^($F1126*(1+$E1126))</f>
        <v/>
      </c>
      <c r="Z1126" s="45">
        <f>Y1126*(1/(1+$G1126))^(1+$E1126)*(1+Z$7)^$D1126*(Z1108/Y1108)^$E1126*((Z1108+Z1117)/(Y1108+Y1117))^($F1126*(1+$E1126))</f>
        <v/>
      </c>
      <c r="AA1126" s="45">
        <f>Z1126*(1/(1+$G1126))^(1+$E1126)*(1+AA$7)^$D1126*(AA1108/Z1108)^$E1126*((AA1108+AA1117)/(Z1108+Z1117))^($F1126*(1+$E1126))</f>
        <v/>
      </c>
      <c r="AB1126" s="45">
        <f>AA1126*(1/(1+$G1126))^(1+$E1126)*(1+AB$7)^$D1126*(AB1108/AA1108)^$E1126*((AB1108+AB1117)/(AA1108+AA1117))^($F1126*(1+$E1126))</f>
        <v/>
      </c>
      <c r="AC1126" s="45">
        <f>AB1126*(1/(1+$G1126))^(1+$E1126)*(1+AC$7)^$D1126*(AC1108/AB1108)^$E1126*((AC1108+AC1117)/(AB1108+AB1117))^($F1126*(1+$E1126))</f>
        <v/>
      </c>
      <c r="AD1126" s="46">
        <f>FUELUSE(AC1126,AD1108,AC1108,AD1117,AC1117,AD$7,$D1126,$E1126,$F1126,$G1126)</f>
        <v/>
      </c>
      <c r="AF1126" s="11">
        <f>LOWER(Settings!$C$4)&amp;".mit."&amp;$A1126&amp;IF($C1126="","","."&amp;$C1126&amp;"."&amp;$B1126)&amp;IF(INDEX(Variables!$D$5:$D$105,MATCH($A1126,Variables!$A$5:$A$105,0))="","","."&amp;INDEX(Variables!$D$5:$D$105,MATCH($A1126,Variables!$A$5:$A$105,0)))&amp;"."&amp;AF$5</f>
        <v/>
      </c>
      <c r="AG1126" s="44">
        <f>INDEX(Inputs!$U$5:$U$132,MATCH($B1126&amp;"|"&amp;$C1126,Inputs!$A$5:$A$132,0))</f>
        <v/>
      </c>
      <c r="AH1126" s="45">
        <f>AG1126*(1/(1+$G1126))^(1+$E1126)*(1+AH$7)^$D1126*(AH1108/AG1108)^$E1126*((AH1108+AH1117)/(AG1108+AG1117))^($F1126*(1+$E1126))</f>
        <v/>
      </c>
      <c r="AI1126" s="45">
        <f>AH1126*(1/(1+$G1126))^(1+$E1126)*(1+AI$7)^$D1126*(AI1108/AH1108)^$E1126*((AI1108+AI1117)/(AH1108+AH1117))^($F1126*(1+$E1126))</f>
        <v/>
      </c>
      <c r="AJ1126" s="45">
        <f>AI1126*(1/(1+$G1126))^(1+$E1126)*(1+AJ$7)^$D1126*(AJ1108/AI1108)^$E1126*((AJ1108+AJ1117)/(AI1108+AI1117))^($F1126*(1+$E1126))</f>
        <v/>
      </c>
      <c r="AK1126" s="45">
        <f>AJ1126*(1/(1+$G1126))^(1+$E1126)*(1+AK$7)^$D1126*(AK1108/AJ1108)^$E1126*((AK1108+AK1117)/(AJ1108+AJ1117))^($F1126*(1+$E1126))</f>
        <v/>
      </c>
      <c r="AL1126" s="45">
        <f>AK1126*(1/(1+$G1126))^(1+$E1126)*(1+AL$7)^$D1126*(AL1108/AK1108)^$E1126*((AL1108+AL1117)/(AK1108+AK1117))^($F1126*(1+$E1126))</f>
        <v/>
      </c>
      <c r="AM1126" s="45">
        <f>AL1126*(1/(1+$G1126))^(1+$E1126)*(1+AM$7)^$D1126*(AM1108/AL1108)^$E1126*((AM1108+AM1117)/(AL1108+AL1117))^($F1126*(1+$E1126))</f>
        <v/>
      </c>
      <c r="AN1126" s="45">
        <f>AM1126*(1/(1+$G1126))^(1+$E1126)*(1+AN$7)^$D1126*(AN1108/AM1108)^$E1126*((AN1108+AN1117)/(AM1108+AM1117))^($F1126*(1+$E1126))</f>
        <v/>
      </c>
      <c r="AO1126" s="45">
        <f>AN1126*(1/(1+$G1126))^(1+$E1126)*(1+AO$7)^$D1126*(AO1108/AN1108)^$E1126*((AO1108+AO1117)/(AN1108+AN1117))^($F1126*(1+$E1126))</f>
        <v/>
      </c>
      <c r="AP1126" s="45">
        <f>AO1126*(1/(1+$G1126))^(1+$E1126)*(1+AP$7)^$D1126*(AP1108/AO1108)^$E1126*((AP1108+AP1117)/(AO1108+AO1117))^($F1126*(1+$E1126))</f>
        <v/>
      </c>
      <c r="AQ1126" s="45">
        <f>AP1126*(1/(1+$G1126))^(1+$E1126)*(1+AQ$7)^$D1126*(AQ1108/AP1108)^$E1126*((AQ1108+AQ1117)/(AP1108+AP1117))^($F1126*(1+$E1126))</f>
        <v/>
      </c>
      <c r="AR1126" s="45">
        <f>AQ1126*(1/(1+$G1126))^(1+$E1126)*(1+AR$7)^$D1126*(AR1108/AQ1108)^$E1126*((AR1108+AR1117)/(AQ1108+AQ1117))^($F1126*(1+$E1126))</f>
        <v/>
      </c>
      <c r="AS1126" s="45">
        <f>AR1126*(1/(1+$G1126))^(1+$E1126)*(1+AS$7)^$D1126*(AS1108/AR1108)^$E1126*((AS1108+AS1117)/(AR1108+AR1117))^($F1126*(1+$E1126))</f>
        <v/>
      </c>
      <c r="AT1126" s="45">
        <f>AS1126*(1/(1+$G1126))^(1+$E1126)*(1+AT$7)^$D1126*(AT1108/AS1108)^$E1126*((AT1108+AT1117)/(AS1108+AS1117))^($F1126*(1+$E1126))</f>
        <v/>
      </c>
      <c r="AU1126" s="45">
        <f>AT1126*(1/(1+$G1126))^(1+$E1126)*(1+AU$7)^$D1126*(AU1108/AT1108)^$E1126*((AU1108+AU1117)/(AT1108+AT1117))^($F1126*(1+$E1126))</f>
        <v/>
      </c>
      <c r="AV1126" s="45">
        <f>AU1126*(1/(1+$G1126))^(1+$E1126)*(1+AV$7)^$D1126*(AV1108/AU1108)^$E1126*((AV1108+AV1117)/(AU1108+AU1117))^($F1126*(1+$E1126))</f>
        <v/>
      </c>
      <c r="AW1126" s="45">
        <f>AV1126*(1/(1+$G1126))^(1+$E1126)*(1+AW$7)^$D1126*(AW1108/AV1108)^$E1126*((AW1108+AW1117)/(AV1108+AV1117))^($F1126*(1+$E1126))</f>
        <v/>
      </c>
      <c r="AX1126" s="45">
        <f>AW1126*(1/(1+$G1126))^(1+$E1126)*(1+AX$7)^$D1126*(AX1108/AW1108)^$E1126*((AX1108+AX1117)/(AW1108+AW1117))^($F1126*(1+$E1126))</f>
        <v/>
      </c>
      <c r="AY1126" s="46">
        <f>FUELUSE(AX1126,AY1108,AX1108,AY1117,AX1117,AY$7,$D1126,$E1126,$F1126,$G1126)</f>
        <v/>
      </c>
    </row>
    <row r="1127" hidden="1" outlineLevel="2">
      <c r="A1127" s="14" t="inlineStr">
        <is>
          <t>ener</t>
        </is>
      </c>
      <c r="B1127" s="14" t="inlineStr">
        <is>
          <t>die</t>
        </is>
      </c>
      <c r="C1127" s="14" t="inlineStr">
        <is>
          <t>mch</t>
        </is>
      </c>
      <c r="D1127" s="37">
        <f>INDEX(Inputs!$N$5:$N$132,MATCH($B1127&amp;"|"&amp;$C1127,Inputs!$A$5:$A$132,0))</f>
        <v/>
      </c>
      <c r="E1127" s="37">
        <f>INDEX(Inputs!$O$5:$O$132,MATCH($B1127&amp;"|"&amp;$C1127,Inputs!$A$5:$A$132,0))</f>
        <v/>
      </c>
      <c r="F1127" s="37">
        <f>INDEX(Inputs!$P$5:$P$132,MATCH($B1127&amp;"|"&amp;$C1127,Inputs!$A$5:$A$132,0))</f>
        <v/>
      </c>
      <c r="G1127" s="37">
        <f>INDEX(Inputs!$Q$5:$Q$132,MATCH($B1127&amp;"|"&amp;$C1127,Inputs!$A$5:$A$132,0))</f>
        <v/>
      </c>
      <c r="H1127" s="14">
        <f>INDEX(Variables!$B$5:$B$105,MATCH($A1127,Variables!$A$5:$A$105,0))&amp;IF($C1127="",""," | "&amp;INDEX(Mapping!$B$5:$B$26,MATCH($C1127,Mapping!$A$5:$A$26,0))&amp;" | "&amp;INDEX(Mapping!$B$30:$B$41,MATCH($B1127,Mapping!$A$30:$A$41,0)))</f>
        <v/>
      </c>
      <c r="I1127" s="14">
        <f>INDEX(Variables!$C$5:$C$105,MATCH($A1127,Variables!$A$5:$A$105,0))</f>
        <v/>
      </c>
      <c r="J1127" s="14">
        <f>INDEX(Variables!$E$5:$E$105,MATCH($A1127,Variables!$A$5:$A$105,0))</f>
        <v/>
      </c>
      <c r="K1127" s="11">
        <f>LOWER(Settings!$C$4)&amp;".mit."&amp;$A1127&amp;IF($C1127="","","."&amp;$C1127&amp;"."&amp;$B1127)&amp;IF(INDEX(Variables!$D$5:$D$105,MATCH($A1127,Variables!$A$5:$A$105,0))="","","."&amp;INDEX(Variables!$D$5:$D$105,MATCH($A1127,Variables!$A$5:$A$105,0)))&amp;"."&amp;K$5</f>
        <v/>
      </c>
      <c r="L1127" s="44">
        <f>INDEX(Inputs!$U$5:$U$132,MATCH($B1127&amp;"|"&amp;$C1127,Inputs!$A$5:$A$132,0))</f>
        <v/>
      </c>
      <c r="M1127" s="45">
        <f>L1127*(1/(1+$G1127))^(1+$E1127)*(1+M$7)^$D1127*(M1109/L1109)^$E1127*((M1109+M1118)/(L1109+L1118))^($F1127*(1+$E1127))</f>
        <v/>
      </c>
      <c r="N1127" s="45">
        <f>M1127*(1/(1+$G1127))^(1+$E1127)*(1+N$7)^$D1127*(N1109/M1109)^$E1127*((N1109+N1118)/(M1109+M1118))^($F1127*(1+$E1127))</f>
        <v/>
      </c>
      <c r="O1127" s="45">
        <f>N1127*(1/(1+$G1127))^(1+$E1127)*(1+O$7)^$D1127*(O1109/N1109)^$E1127*((O1109+O1118)/(N1109+N1118))^($F1127*(1+$E1127))</f>
        <v/>
      </c>
      <c r="P1127" s="45">
        <f>O1127*(1/(1+$G1127))^(1+$E1127)*(1+P$7)^$D1127*(P1109/O1109)^$E1127*((P1109+P1118)/(O1109+O1118))^($F1127*(1+$E1127))</f>
        <v/>
      </c>
      <c r="Q1127" s="45">
        <f>P1127*(1/(1+$G1127))^(1+$E1127)*(1+Q$7)^$D1127*(Q1109/P1109)^$E1127*((Q1109+Q1118)/(P1109+P1118))^($F1127*(1+$E1127))</f>
        <v/>
      </c>
      <c r="R1127" s="45">
        <f>Q1127*(1/(1+$G1127))^(1+$E1127)*(1+R$7)^$D1127*(R1109/Q1109)^$E1127*((R1109+R1118)/(Q1109+Q1118))^($F1127*(1+$E1127))</f>
        <v/>
      </c>
      <c r="S1127" s="45">
        <f>R1127*(1/(1+$G1127))^(1+$E1127)*(1+S$7)^$D1127*(S1109/R1109)^$E1127*((S1109+S1118)/(R1109+R1118))^($F1127*(1+$E1127))</f>
        <v/>
      </c>
      <c r="T1127" s="45">
        <f>S1127*(1/(1+$G1127))^(1+$E1127)*(1+T$7)^$D1127*(T1109/S1109)^$E1127*((T1109+T1118)/(S1109+S1118))^($F1127*(1+$E1127))</f>
        <v/>
      </c>
      <c r="U1127" s="45">
        <f>T1127*(1/(1+$G1127))^(1+$E1127)*(1+U$7)^$D1127*(U1109/T1109)^$E1127*((U1109+U1118)/(T1109+T1118))^($F1127*(1+$E1127))</f>
        <v/>
      </c>
      <c r="V1127" s="45">
        <f>U1127*(1/(1+$G1127))^(1+$E1127)*(1+V$7)^$D1127*(V1109/U1109)^$E1127*((V1109+V1118)/(U1109+U1118))^($F1127*(1+$E1127))</f>
        <v/>
      </c>
      <c r="W1127" s="45">
        <f>V1127*(1/(1+$G1127))^(1+$E1127)*(1+W$7)^$D1127*(W1109/V1109)^$E1127*((W1109+W1118)/(V1109+V1118))^($F1127*(1+$E1127))</f>
        <v/>
      </c>
      <c r="X1127" s="45">
        <f>W1127*(1/(1+$G1127))^(1+$E1127)*(1+X$7)^$D1127*(X1109/W1109)^$E1127*((X1109+X1118)/(W1109+W1118))^($F1127*(1+$E1127))</f>
        <v/>
      </c>
      <c r="Y1127" s="45">
        <f>X1127*(1/(1+$G1127))^(1+$E1127)*(1+Y$7)^$D1127*(Y1109/X1109)^$E1127*((Y1109+Y1118)/(X1109+X1118))^($F1127*(1+$E1127))</f>
        <v/>
      </c>
      <c r="Z1127" s="45">
        <f>Y1127*(1/(1+$G1127))^(1+$E1127)*(1+Z$7)^$D1127*(Z1109/Y1109)^$E1127*((Z1109+Z1118)/(Y1109+Y1118))^($F1127*(1+$E1127))</f>
        <v/>
      </c>
      <c r="AA1127" s="45">
        <f>Z1127*(1/(1+$G1127))^(1+$E1127)*(1+AA$7)^$D1127*(AA1109/Z1109)^$E1127*((AA1109+AA1118)/(Z1109+Z1118))^($F1127*(1+$E1127))</f>
        <v/>
      </c>
      <c r="AB1127" s="45">
        <f>AA1127*(1/(1+$G1127))^(1+$E1127)*(1+AB$7)^$D1127*(AB1109/AA1109)^$E1127*((AB1109+AB1118)/(AA1109+AA1118))^($F1127*(1+$E1127))</f>
        <v/>
      </c>
      <c r="AC1127" s="45">
        <f>AB1127*(1/(1+$G1127))^(1+$E1127)*(1+AC$7)^$D1127*(AC1109/AB1109)^$E1127*((AC1109+AC1118)/(AB1109+AB1118))^($F1127*(1+$E1127))</f>
        <v/>
      </c>
      <c r="AD1127" s="46">
        <f>FUELUSE(AC1127,AD1109,AC1109,AD1118,AC1118,AD$7,$D1127,$E1127,$F1127,$G1127)</f>
        <v/>
      </c>
      <c r="AF1127" s="11">
        <f>LOWER(Settings!$C$4)&amp;".mit."&amp;$A1127&amp;IF($C1127="","","."&amp;$C1127&amp;"."&amp;$B1127)&amp;IF(INDEX(Variables!$D$5:$D$105,MATCH($A1127,Variables!$A$5:$A$105,0))="","","."&amp;INDEX(Variables!$D$5:$D$105,MATCH($A1127,Variables!$A$5:$A$105,0)))&amp;"."&amp;AF$5</f>
        <v/>
      </c>
      <c r="AG1127" s="44">
        <f>INDEX(Inputs!$U$5:$U$132,MATCH($B1127&amp;"|"&amp;$C1127,Inputs!$A$5:$A$132,0))</f>
        <v/>
      </c>
      <c r="AH1127" s="45">
        <f>AG1127*(1/(1+$G1127))^(1+$E1127)*(1+AH$7)^$D1127*(AH1109/AG1109)^$E1127*((AH1109+AH1118)/(AG1109+AG1118))^($F1127*(1+$E1127))</f>
        <v/>
      </c>
      <c r="AI1127" s="45">
        <f>AH1127*(1/(1+$G1127))^(1+$E1127)*(1+AI$7)^$D1127*(AI1109/AH1109)^$E1127*((AI1109+AI1118)/(AH1109+AH1118))^($F1127*(1+$E1127))</f>
        <v/>
      </c>
      <c r="AJ1127" s="45">
        <f>AI1127*(1/(1+$G1127))^(1+$E1127)*(1+AJ$7)^$D1127*(AJ1109/AI1109)^$E1127*((AJ1109+AJ1118)/(AI1109+AI1118))^($F1127*(1+$E1127))</f>
        <v/>
      </c>
      <c r="AK1127" s="45">
        <f>AJ1127*(1/(1+$G1127))^(1+$E1127)*(1+AK$7)^$D1127*(AK1109/AJ1109)^$E1127*((AK1109+AK1118)/(AJ1109+AJ1118))^($F1127*(1+$E1127))</f>
        <v/>
      </c>
      <c r="AL1127" s="45">
        <f>AK1127*(1/(1+$G1127))^(1+$E1127)*(1+AL$7)^$D1127*(AL1109/AK1109)^$E1127*((AL1109+AL1118)/(AK1109+AK1118))^($F1127*(1+$E1127))</f>
        <v/>
      </c>
      <c r="AM1127" s="45">
        <f>AL1127*(1/(1+$G1127))^(1+$E1127)*(1+AM$7)^$D1127*(AM1109/AL1109)^$E1127*((AM1109+AM1118)/(AL1109+AL1118))^($F1127*(1+$E1127))</f>
        <v/>
      </c>
      <c r="AN1127" s="45">
        <f>AM1127*(1/(1+$G1127))^(1+$E1127)*(1+AN$7)^$D1127*(AN1109/AM1109)^$E1127*((AN1109+AN1118)/(AM1109+AM1118))^($F1127*(1+$E1127))</f>
        <v/>
      </c>
      <c r="AO1127" s="45">
        <f>AN1127*(1/(1+$G1127))^(1+$E1127)*(1+AO$7)^$D1127*(AO1109/AN1109)^$E1127*((AO1109+AO1118)/(AN1109+AN1118))^($F1127*(1+$E1127))</f>
        <v/>
      </c>
      <c r="AP1127" s="45">
        <f>AO1127*(1/(1+$G1127))^(1+$E1127)*(1+AP$7)^$D1127*(AP1109/AO1109)^$E1127*((AP1109+AP1118)/(AO1109+AO1118))^($F1127*(1+$E1127))</f>
        <v/>
      </c>
      <c r="AQ1127" s="45">
        <f>AP1127*(1/(1+$G1127))^(1+$E1127)*(1+AQ$7)^$D1127*(AQ1109/AP1109)^$E1127*((AQ1109+AQ1118)/(AP1109+AP1118))^($F1127*(1+$E1127))</f>
        <v/>
      </c>
      <c r="AR1127" s="45">
        <f>AQ1127*(1/(1+$G1127))^(1+$E1127)*(1+AR$7)^$D1127*(AR1109/AQ1109)^$E1127*((AR1109+AR1118)/(AQ1109+AQ1118))^($F1127*(1+$E1127))</f>
        <v/>
      </c>
      <c r="AS1127" s="45">
        <f>AR1127*(1/(1+$G1127))^(1+$E1127)*(1+AS$7)^$D1127*(AS1109/AR1109)^$E1127*((AS1109+AS1118)/(AR1109+AR1118))^($F1127*(1+$E1127))</f>
        <v/>
      </c>
      <c r="AT1127" s="45">
        <f>AS1127*(1/(1+$G1127))^(1+$E1127)*(1+AT$7)^$D1127*(AT1109/AS1109)^$E1127*((AT1109+AT1118)/(AS1109+AS1118))^($F1127*(1+$E1127))</f>
        <v/>
      </c>
      <c r="AU1127" s="45">
        <f>AT1127*(1/(1+$G1127))^(1+$E1127)*(1+AU$7)^$D1127*(AU1109/AT1109)^$E1127*((AU1109+AU1118)/(AT1109+AT1118))^($F1127*(1+$E1127))</f>
        <v/>
      </c>
      <c r="AV1127" s="45">
        <f>AU1127*(1/(1+$G1127))^(1+$E1127)*(1+AV$7)^$D1127*(AV1109/AU1109)^$E1127*((AV1109+AV1118)/(AU1109+AU1118))^($F1127*(1+$E1127))</f>
        <v/>
      </c>
      <c r="AW1127" s="45">
        <f>AV1127*(1/(1+$G1127))^(1+$E1127)*(1+AW$7)^$D1127*(AW1109/AV1109)^$E1127*((AW1109+AW1118)/(AV1109+AV1118))^($F1127*(1+$E1127))</f>
        <v/>
      </c>
      <c r="AX1127" s="45">
        <f>AW1127*(1/(1+$G1127))^(1+$E1127)*(1+AX$7)^$D1127*(AX1109/AW1109)^$E1127*((AX1109+AX1118)/(AW1109+AW1118))^($F1127*(1+$E1127))</f>
        <v/>
      </c>
      <c r="AY1127" s="46">
        <f>FUELUSE(AX1127,AY1109,AX1109,AY1118,AX1118,AY$7,$D1127,$E1127,$F1127,$G1127)</f>
        <v/>
      </c>
    </row>
    <row r="1128" hidden="1" outlineLevel="2">
      <c r="A1128" s="14" t="inlineStr">
        <is>
          <t>ener</t>
        </is>
      </c>
      <c r="B1128" s="14" t="inlineStr">
        <is>
          <t>lpg</t>
        </is>
      </c>
      <c r="C1128" s="14" t="inlineStr">
        <is>
          <t>mch</t>
        </is>
      </c>
      <c r="D1128" s="37">
        <f>INDEX(Inputs!$N$5:$N$132,MATCH($B1128&amp;"|"&amp;$C1128,Inputs!$A$5:$A$132,0))</f>
        <v/>
      </c>
      <c r="E1128" s="37">
        <f>INDEX(Inputs!$O$5:$O$132,MATCH($B1128&amp;"|"&amp;$C1128,Inputs!$A$5:$A$132,0))</f>
        <v/>
      </c>
      <c r="F1128" s="37">
        <f>INDEX(Inputs!$P$5:$P$132,MATCH($B1128&amp;"|"&amp;$C1128,Inputs!$A$5:$A$132,0))</f>
        <v/>
      </c>
      <c r="G1128" s="37">
        <f>INDEX(Inputs!$Q$5:$Q$132,MATCH($B1128&amp;"|"&amp;$C1128,Inputs!$A$5:$A$132,0))</f>
        <v/>
      </c>
      <c r="H1128" s="14">
        <f>INDEX(Variables!$B$5:$B$105,MATCH($A1128,Variables!$A$5:$A$105,0))&amp;IF($C1128="",""," | "&amp;INDEX(Mapping!$B$5:$B$26,MATCH($C1128,Mapping!$A$5:$A$26,0))&amp;" | "&amp;INDEX(Mapping!$B$30:$B$41,MATCH($B1128,Mapping!$A$30:$A$41,0)))</f>
        <v/>
      </c>
      <c r="I1128" s="14">
        <f>INDEX(Variables!$C$5:$C$105,MATCH($A1128,Variables!$A$5:$A$105,0))</f>
        <v/>
      </c>
      <c r="J1128" s="14">
        <f>INDEX(Variables!$E$5:$E$105,MATCH($A1128,Variables!$A$5:$A$105,0))</f>
        <v/>
      </c>
      <c r="K1128" s="11">
        <f>LOWER(Settings!$C$4)&amp;".mit."&amp;$A1128&amp;IF($C1128="","","."&amp;$C1128&amp;"."&amp;$B1128)&amp;IF(INDEX(Variables!$D$5:$D$105,MATCH($A1128,Variables!$A$5:$A$105,0))="","","."&amp;INDEX(Variables!$D$5:$D$105,MATCH($A1128,Variables!$A$5:$A$105,0)))&amp;"."&amp;K$5</f>
        <v/>
      </c>
      <c r="L1128" s="44">
        <f>INDEX(Inputs!$U$5:$U$132,MATCH($B1128&amp;"|"&amp;$C1128,Inputs!$A$5:$A$132,0))</f>
        <v/>
      </c>
      <c r="M1128" s="45">
        <f>L1128*(1/(1+$G1128))^(1+$E1128)*(1+M$7)^$D1128*(M1110/L1110)^$E1128*((M1110+M1119)/(L1110+L1119))^($F1128*(1+$E1128))</f>
        <v/>
      </c>
      <c r="N1128" s="45">
        <f>M1128*(1/(1+$G1128))^(1+$E1128)*(1+N$7)^$D1128*(N1110/M1110)^$E1128*((N1110+N1119)/(M1110+M1119))^($F1128*(1+$E1128))</f>
        <v/>
      </c>
      <c r="O1128" s="45">
        <f>N1128*(1/(1+$G1128))^(1+$E1128)*(1+O$7)^$D1128*(O1110/N1110)^$E1128*((O1110+O1119)/(N1110+N1119))^($F1128*(1+$E1128))</f>
        <v/>
      </c>
      <c r="P1128" s="45">
        <f>O1128*(1/(1+$G1128))^(1+$E1128)*(1+P$7)^$D1128*(P1110/O1110)^$E1128*((P1110+P1119)/(O1110+O1119))^($F1128*(1+$E1128))</f>
        <v/>
      </c>
      <c r="Q1128" s="45">
        <f>P1128*(1/(1+$G1128))^(1+$E1128)*(1+Q$7)^$D1128*(Q1110/P1110)^$E1128*((Q1110+Q1119)/(P1110+P1119))^($F1128*(1+$E1128))</f>
        <v/>
      </c>
      <c r="R1128" s="45">
        <f>Q1128*(1/(1+$G1128))^(1+$E1128)*(1+R$7)^$D1128*(R1110/Q1110)^$E1128*((R1110+R1119)/(Q1110+Q1119))^($F1128*(1+$E1128))</f>
        <v/>
      </c>
      <c r="S1128" s="45">
        <f>R1128*(1/(1+$G1128))^(1+$E1128)*(1+S$7)^$D1128*(S1110/R1110)^$E1128*((S1110+S1119)/(R1110+R1119))^($F1128*(1+$E1128))</f>
        <v/>
      </c>
      <c r="T1128" s="45">
        <f>S1128*(1/(1+$G1128))^(1+$E1128)*(1+T$7)^$D1128*(T1110/S1110)^$E1128*((T1110+T1119)/(S1110+S1119))^($F1128*(1+$E1128))</f>
        <v/>
      </c>
      <c r="U1128" s="45">
        <f>T1128*(1/(1+$G1128))^(1+$E1128)*(1+U$7)^$D1128*(U1110/T1110)^$E1128*((U1110+U1119)/(T1110+T1119))^($F1128*(1+$E1128))</f>
        <v/>
      </c>
      <c r="V1128" s="45">
        <f>U1128*(1/(1+$G1128))^(1+$E1128)*(1+V$7)^$D1128*(V1110/U1110)^$E1128*((V1110+V1119)/(U1110+U1119))^($F1128*(1+$E1128))</f>
        <v/>
      </c>
      <c r="W1128" s="45">
        <f>V1128*(1/(1+$G1128))^(1+$E1128)*(1+W$7)^$D1128*(W1110/V1110)^$E1128*((W1110+W1119)/(V1110+V1119))^($F1128*(1+$E1128))</f>
        <v/>
      </c>
      <c r="X1128" s="45">
        <f>W1128*(1/(1+$G1128))^(1+$E1128)*(1+X$7)^$D1128*(X1110/W1110)^$E1128*((X1110+X1119)/(W1110+W1119))^($F1128*(1+$E1128))</f>
        <v/>
      </c>
      <c r="Y1128" s="45">
        <f>X1128*(1/(1+$G1128))^(1+$E1128)*(1+Y$7)^$D1128*(Y1110/X1110)^$E1128*((Y1110+Y1119)/(X1110+X1119))^($F1128*(1+$E1128))</f>
        <v/>
      </c>
      <c r="Z1128" s="45">
        <f>Y1128*(1/(1+$G1128))^(1+$E1128)*(1+Z$7)^$D1128*(Z1110/Y1110)^$E1128*((Z1110+Z1119)/(Y1110+Y1119))^($F1128*(1+$E1128))</f>
        <v/>
      </c>
      <c r="AA1128" s="45">
        <f>Z1128*(1/(1+$G1128))^(1+$E1128)*(1+AA$7)^$D1128*(AA1110/Z1110)^$E1128*((AA1110+AA1119)/(Z1110+Z1119))^($F1128*(1+$E1128))</f>
        <v/>
      </c>
      <c r="AB1128" s="45">
        <f>AA1128*(1/(1+$G1128))^(1+$E1128)*(1+AB$7)^$D1128*(AB1110/AA1110)^$E1128*((AB1110+AB1119)/(AA1110+AA1119))^($F1128*(1+$E1128))</f>
        <v/>
      </c>
      <c r="AC1128" s="45">
        <f>AB1128*(1/(1+$G1128))^(1+$E1128)*(1+AC$7)^$D1128*(AC1110/AB1110)^$E1128*((AC1110+AC1119)/(AB1110+AB1119))^($F1128*(1+$E1128))</f>
        <v/>
      </c>
      <c r="AD1128" s="46">
        <f>FUELUSE(AC1128,AD1110,AC1110,AD1119,AC1119,AD$7,$D1128,$E1128,$F1128,$G1128)</f>
        <v/>
      </c>
      <c r="AF1128" s="11">
        <f>LOWER(Settings!$C$4)&amp;".mit."&amp;$A1128&amp;IF($C1128="","","."&amp;$C1128&amp;"."&amp;$B1128)&amp;IF(INDEX(Variables!$D$5:$D$105,MATCH($A1128,Variables!$A$5:$A$105,0))="","","."&amp;INDEX(Variables!$D$5:$D$105,MATCH($A1128,Variables!$A$5:$A$105,0)))&amp;"."&amp;AF$5</f>
        <v/>
      </c>
      <c r="AG1128" s="44">
        <f>INDEX(Inputs!$U$5:$U$132,MATCH($B1128&amp;"|"&amp;$C1128,Inputs!$A$5:$A$132,0))</f>
        <v/>
      </c>
      <c r="AH1128" s="45">
        <f>AG1128*(1/(1+$G1128))^(1+$E1128)*(1+AH$7)^$D1128*(AH1110/AG1110)^$E1128*((AH1110+AH1119)/(AG1110+AG1119))^($F1128*(1+$E1128))</f>
        <v/>
      </c>
      <c r="AI1128" s="45">
        <f>AH1128*(1/(1+$G1128))^(1+$E1128)*(1+AI$7)^$D1128*(AI1110/AH1110)^$E1128*((AI1110+AI1119)/(AH1110+AH1119))^($F1128*(1+$E1128))</f>
        <v/>
      </c>
      <c r="AJ1128" s="45">
        <f>AI1128*(1/(1+$G1128))^(1+$E1128)*(1+AJ$7)^$D1128*(AJ1110/AI1110)^$E1128*((AJ1110+AJ1119)/(AI1110+AI1119))^($F1128*(1+$E1128))</f>
        <v/>
      </c>
      <c r="AK1128" s="45">
        <f>AJ1128*(1/(1+$G1128))^(1+$E1128)*(1+AK$7)^$D1128*(AK1110/AJ1110)^$E1128*((AK1110+AK1119)/(AJ1110+AJ1119))^($F1128*(1+$E1128))</f>
        <v/>
      </c>
      <c r="AL1128" s="45">
        <f>AK1128*(1/(1+$G1128))^(1+$E1128)*(1+AL$7)^$D1128*(AL1110/AK1110)^$E1128*((AL1110+AL1119)/(AK1110+AK1119))^($F1128*(1+$E1128))</f>
        <v/>
      </c>
      <c r="AM1128" s="45">
        <f>AL1128*(1/(1+$G1128))^(1+$E1128)*(1+AM$7)^$D1128*(AM1110/AL1110)^$E1128*((AM1110+AM1119)/(AL1110+AL1119))^($F1128*(1+$E1128))</f>
        <v/>
      </c>
      <c r="AN1128" s="45">
        <f>AM1128*(1/(1+$G1128))^(1+$E1128)*(1+AN$7)^$D1128*(AN1110/AM1110)^$E1128*((AN1110+AN1119)/(AM1110+AM1119))^($F1128*(1+$E1128))</f>
        <v/>
      </c>
      <c r="AO1128" s="45">
        <f>AN1128*(1/(1+$G1128))^(1+$E1128)*(1+AO$7)^$D1128*(AO1110/AN1110)^$E1128*((AO1110+AO1119)/(AN1110+AN1119))^($F1128*(1+$E1128))</f>
        <v/>
      </c>
      <c r="AP1128" s="45">
        <f>AO1128*(1/(1+$G1128))^(1+$E1128)*(1+AP$7)^$D1128*(AP1110/AO1110)^$E1128*((AP1110+AP1119)/(AO1110+AO1119))^($F1128*(1+$E1128))</f>
        <v/>
      </c>
      <c r="AQ1128" s="45">
        <f>AP1128*(1/(1+$G1128))^(1+$E1128)*(1+AQ$7)^$D1128*(AQ1110/AP1110)^$E1128*((AQ1110+AQ1119)/(AP1110+AP1119))^($F1128*(1+$E1128))</f>
        <v/>
      </c>
      <c r="AR1128" s="45">
        <f>AQ1128*(1/(1+$G1128))^(1+$E1128)*(1+AR$7)^$D1128*(AR1110/AQ1110)^$E1128*((AR1110+AR1119)/(AQ1110+AQ1119))^($F1128*(1+$E1128))</f>
        <v/>
      </c>
      <c r="AS1128" s="45">
        <f>AR1128*(1/(1+$G1128))^(1+$E1128)*(1+AS$7)^$D1128*(AS1110/AR1110)^$E1128*((AS1110+AS1119)/(AR1110+AR1119))^($F1128*(1+$E1128))</f>
        <v/>
      </c>
      <c r="AT1128" s="45">
        <f>AS1128*(1/(1+$G1128))^(1+$E1128)*(1+AT$7)^$D1128*(AT1110/AS1110)^$E1128*((AT1110+AT1119)/(AS1110+AS1119))^($F1128*(1+$E1128))</f>
        <v/>
      </c>
      <c r="AU1128" s="45">
        <f>AT1128*(1/(1+$G1128))^(1+$E1128)*(1+AU$7)^$D1128*(AU1110/AT1110)^$E1128*((AU1110+AU1119)/(AT1110+AT1119))^($F1128*(1+$E1128))</f>
        <v/>
      </c>
      <c r="AV1128" s="45">
        <f>AU1128*(1/(1+$G1128))^(1+$E1128)*(1+AV$7)^$D1128*(AV1110/AU1110)^$E1128*((AV1110+AV1119)/(AU1110+AU1119))^($F1128*(1+$E1128))</f>
        <v/>
      </c>
      <c r="AW1128" s="45">
        <f>AV1128*(1/(1+$G1128))^(1+$E1128)*(1+AW$7)^$D1128*(AW1110/AV1110)^$E1128*((AW1110+AW1119)/(AV1110+AV1119))^($F1128*(1+$E1128))</f>
        <v/>
      </c>
      <c r="AX1128" s="45">
        <f>AW1128*(1/(1+$G1128))^(1+$E1128)*(1+AX$7)^$D1128*(AX1110/AW1110)^$E1128*((AX1110+AX1119)/(AW1110+AW1119))^($F1128*(1+$E1128))</f>
        <v/>
      </c>
      <c r="AY1128" s="46">
        <f>FUELUSE(AX1128,AY1110,AX1110,AY1119,AX1119,AY$7,$D1128,$E1128,$F1128,$G1128)</f>
        <v/>
      </c>
    </row>
    <row r="1129" hidden="1" outlineLevel="2">
      <c r="A1129" s="14" t="inlineStr">
        <is>
          <t>ener</t>
        </is>
      </c>
      <c r="B1129" s="14" t="inlineStr">
        <is>
          <t>ker</t>
        </is>
      </c>
      <c r="C1129" s="14" t="inlineStr">
        <is>
          <t>mch</t>
        </is>
      </c>
      <c r="D1129" s="37">
        <f>INDEX(Inputs!$N$5:$N$132,MATCH($B1129&amp;"|"&amp;$C1129,Inputs!$A$5:$A$132,0))</f>
        <v/>
      </c>
      <c r="E1129" s="37">
        <f>INDEX(Inputs!$O$5:$O$132,MATCH($B1129&amp;"|"&amp;$C1129,Inputs!$A$5:$A$132,0))</f>
        <v/>
      </c>
      <c r="F1129" s="37">
        <f>INDEX(Inputs!$P$5:$P$132,MATCH($B1129&amp;"|"&amp;$C1129,Inputs!$A$5:$A$132,0))</f>
        <v/>
      </c>
      <c r="G1129" s="37">
        <f>INDEX(Inputs!$Q$5:$Q$132,MATCH($B1129&amp;"|"&amp;$C1129,Inputs!$A$5:$A$132,0))</f>
        <v/>
      </c>
      <c r="H1129" s="14">
        <f>INDEX(Variables!$B$5:$B$105,MATCH($A1129,Variables!$A$5:$A$105,0))&amp;IF($C1129="",""," | "&amp;INDEX(Mapping!$B$5:$B$26,MATCH($C1129,Mapping!$A$5:$A$26,0))&amp;" | "&amp;INDEX(Mapping!$B$30:$B$41,MATCH($B1129,Mapping!$A$30:$A$41,0)))</f>
        <v/>
      </c>
      <c r="I1129" s="14">
        <f>INDEX(Variables!$C$5:$C$105,MATCH($A1129,Variables!$A$5:$A$105,0))</f>
        <v/>
      </c>
      <c r="J1129" s="14">
        <f>INDEX(Variables!$E$5:$E$105,MATCH($A1129,Variables!$A$5:$A$105,0))</f>
        <v/>
      </c>
      <c r="K1129" s="11">
        <f>LOWER(Settings!$C$4)&amp;".mit."&amp;$A1129&amp;IF($C1129="","","."&amp;$C1129&amp;"."&amp;$B1129)&amp;IF(INDEX(Variables!$D$5:$D$105,MATCH($A1129,Variables!$A$5:$A$105,0))="","","."&amp;INDEX(Variables!$D$5:$D$105,MATCH($A1129,Variables!$A$5:$A$105,0)))&amp;"."&amp;K$5</f>
        <v/>
      </c>
      <c r="L1129" s="44">
        <f>INDEX(Inputs!$U$5:$U$132,MATCH($B1129&amp;"|"&amp;$C1129,Inputs!$A$5:$A$132,0))</f>
        <v/>
      </c>
      <c r="M1129" s="45">
        <f>L1129*(1/(1+$G1129))^(1+$E1129)*(1+M$7)^$D1129*(M1111/L1111)^$E1129*((M1111+M1120)/(L1111+L1120))^($F1129*(1+$E1129))</f>
        <v/>
      </c>
      <c r="N1129" s="45">
        <f>M1129*(1/(1+$G1129))^(1+$E1129)*(1+N$7)^$D1129*(N1111/M1111)^$E1129*((N1111+N1120)/(M1111+M1120))^($F1129*(1+$E1129))</f>
        <v/>
      </c>
      <c r="O1129" s="45">
        <f>N1129*(1/(1+$G1129))^(1+$E1129)*(1+O$7)^$D1129*(O1111/N1111)^$E1129*((O1111+O1120)/(N1111+N1120))^($F1129*(1+$E1129))</f>
        <v/>
      </c>
      <c r="P1129" s="45">
        <f>O1129*(1/(1+$G1129))^(1+$E1129)*(1+P$7)^$D1129*(P1111/O1111)^$E1129*((P1111+P1120)/(O1111+O1120))^($F1129*(1+$E1129))</f>
        <v/>
      </c>
      <c r="Q1129" s="45">
        <f>P1129*(1/(1+$G1129))^(1+$E1129)*(1+Q$7)^$D1129*(Q1111/P1111)^$E1129*((Q1111+Q1120)/(P1111+P1120))^($F1129*(1+$E1129))</f>
        <v/>
      </c>
      <c r="R1129" s="45">
        <f>Q1129*(1/(1+$G1129))^(1+$E1129)*(1+R$7)^$D1129*(R1111/Q1111)^$E1129*((R1111+R1120)/(Q1111+Q1120))^($F1129*(1+$E1129))</f>
        <v/>
      </c>
      <c r="S1129" s="45">
        <f>R1129*(1/(1+$G1129))^(1+$E1129)*(1+S$7)^$D1129*(S1111/R1111)^$E1129*((S1111+S1120)/(R1111+R1120))^($F1129*(1+$E1129))</f>
        <v/>
      </c>
      <c r="T1129" s="45">
        <f>S1129*(1/(1+$G1129))^(1+$E1129)*(1+T$7)^$D1129*(T1111/S1111)^$E1129*((T1111+T1120)/(S1111+S1120))^($F1129*(1+$E1129))</f>
        <v/>
      </c>
      <c r="U1129" s="45">
        <f>T1129*(1/(1+$G1129))^(1+$E1129)*(1+U$7)^$D1129*(U1111/T1111)^$E1129*((U1111+U1120)/(T1111+T1120))^($F1129*(1+$E1129))</f>
        <v/>
      </c>
      <c r="V1129" s="45">
        <f>U1129*(1/(1+$G1129))^(1+$E1129)*(1+V$7)^$D1129*(V1111/U1111)^$E1129*((V1111+V1120)/(U1111+U1120))^($F1129*(1+$E1129))</f>
        <v/>
      </c>
      <c r="W1129" s="45">
        <f>V1129*(1/(1+$G1129))^(1+$E1129)*(1+W$7)^$D1129*(W1111/V1111)^$E1129*((W1111+W1120)/(V1111+V1120))^($F1129*(1+$E1129))</f>
        <v/>
      </c>
      <c r="X1129" s="45">
        <f>W1129*(1/(1+$G1129))^(1+$E1129)*(1+X$7)^$D1129*(X1111/W1111)^$E1129*((X1111+X1120)/(W1111+W1120))^($F1129*(1+$E1129))</f>
        <v/>
      </c>
      <c r="Y1129" s="45">
        <f>X1129*(1/(1+$G1129))^(1+$E1129)*(1+Y$7)^$D1129*(Y1111/X1111)^$E1129*((Y1111+Y1120)/(X1111+X1120))^($F1129*(1+$E1129))</f>
        <v/>
      </c>
      <c r="Z1129" s="45">
        <f>Y1129*(1/(1+$G1129))^(1+$E1129)*(1+Z$7)^$D1129*(Z1111/Y1111)^$E1129*((Z1111+Z1120)/(Y1111+Y1120))^($F1129*(1+$E1129))</f>
        <v/>
      </c>
      <c r="AA1129" s="45">
        <f>Z1129*(1/(1+$G1129))^(1+$E1129)*(1+AA$7)^$D1129*(AA1111/Z1111)^$E1129*((AA1111+AA1120)/(Z1111+Z1120))^($F1129*(1+$E1129))</f>
        <v/>
      </c>
      <c r="AB1129" s="45">
        <f>AA1129*(1/(1+$G1129))^(1+$E1129)*(1+AB$7)^$D1129*(AB1111/AA1111)^$E1129*((AB1111+AB1120)/(AA1111+AA1120))^($F1129*(1+$E1129))</f>
        <v/>
      </c>
      <c r="AC1129" s="45">
        <f>AB1129*(1/(1+$G1129))^(1+$E1129)*(1+AC$7)^$D1129*(AC1111/AB1111)^$E1129*((AC1111+AC1120)/(AB1111+AB1120))^($F1129*(1+$E1129))</f>
        <v/>
      </c>
      <c r="AD1129" s="46">
        <f>FUELUSE(AC1129,AD1111,AC1111,AD1120,AC1120,AD$7,$D1129,$E1129,$F1129,$G1129)</f>
        <v/>
      </c>
      <c r="AF1129" s="11">
        <f>LOWER(Settings!$C$4)&amp;".mit."&amp;$A1129&amp;IF($C1129="","","."&amp;$C1129&amp;"."&amp;$B1129)&amp;IF(INDEX(Variables!$D$5:$D$105,MATCH($A1129,Variables!$A$5:$A$105,0))="","","."&amp;INDEX(Variables!$D$5:$D$105,MATCH($A1129,Variables!$A$5:$A$105,0)))&amp;"."&amp;AF$5</f>
        <v/>
      </c>
      <c r="AG1129" s="44">
        <f>INDEX(Inputs!$U$5:$U$132,MATCH($B1129&amp;"|"&amp;$C1129,Inputs!$A$5:$A$132,0))</f>
        <v/>
      </c>
      <c r="AH1129" s="45">
        <f>AG1129*(1/(1+$G1129))^(1+$E1129)*(1+AH$7)^$D1129*(AH1111/AG1111)^$E1129*((AH1111+AH1120)/(AG1111+AG1120))^($F1129*(1+$E1129))</f>
        <v/>
      </c>
      <c r="AI1129" s="45">
        <f>AH1129*(1/(1+$G1129))^(1+$E1129)*(1+AI$7)^$D1129*(AI1111/AH1111)^$E1129*((AI1111+AI1120)/(AH1111+AH1120))^($F1129*(1+$E1129))</f>
        <v/>
      </c>
      <c r="AJ1129" s="45">
        <f>AI1129*(1/(1+$G1129))^(1+$E1129)*(1+AJ$7)^$D1129*(AJ1111/AI1111)^$E1129*((AJ1111+AJ1120)/(AI1111+AI1120))^($F1129*(1+$E1129))</f>
        <v/>
      </c>
      <c r="AK1129" s="45">
        <f>AJ1129*(1/(1+$G1129))^(1+$E1129)*(1+AK$7)^$D1129*(AK1111/AJ1111)^$E1129*((AK1111+AK1120)/(AJ1111+AJ1120))^($F1129*(1+$E1129))</f>
        <v/>
      </c>
      <c r="AL1129" s="45">
        <f>AK1129*(1/(1+$G1129))^(1+$E1129)*(1+AL$7)^$D1129*(AL1111/AK1111)^$E1129*((AL1111+AL1120)/(AK1111+AK1120))^($F1129*(1+$E1129))</f>
        <v/>
      </c>
      <c r="AM1129" s="45">
        <f>AL1129*(1/(1+$G1129))^(1+$E1129)*(1+AM$7)^$D1129*(AM1111/AL1111)^$E1129*((AM1111+AM1120)/(AL1111+AL1120))^($F1129*(1+$E1129))</f>
        <v/>
      </c>
      <c r="AN1129" s="45">
        <f>AM1129*(1/(1+$G1129))^(1+$E1129)*(1+AN$7)^$D1129*(AN1111/AM1111)^$E1129*((AN1111+AN1120)/(AM1111+AM1120))^($F1129*(1+$E1129))</f>
        <v/>
      </c>
      <c r="AO1129" s="45">
        <f>AN1129*(1/(1+$G1129))^(1+$E1129)*(1+AO$7)^$D1129*(AO1111/AN1111)^$E1129*((AO1111+AO1120)/(AN1111+AN1120))^($F1129*(1+$E1129))</f>
        <v/>
      </c>
      <c r="AP1129" s="45">
        <f>AO1129*(1/(1+$G1129))^(1+$E1129)*(1+AP$7)^$D1129*(AP1111/AO1111)^$E1129*((AP1111+AP1120)/(AO1111+AO1120))^($F1129*(1+$E1129))</f>
        <v/>
      </c>
      <c r="AQ1129" s="45">
        <f>AP1129*(1/(1+$G1129))^(1+$E1129)*(1+AQ$7)^$D1129*(AQ1111/AP1111)^$E1129*((AQ1111+AQ1120)/(AP1111+AP1120))^($F1129*(1+$E1129))</f>
        <v/>
      </c>
      <c r="AR1129" s="45">
        <f>AQ1129*(1/(1+$G1129))^(1+$E1129)*(1+AR$7)^$D1129*(AR1111/AQ1111)^$E1129*((AR1111+AR1120)/(AQ1111+AQ1120))^($F1129*(1+$E1129))</f>
        <v/>
      </c>
      <c r="AS1129" s="45">
        <f>AR1129*(1/(1+$G1129))^(1+$E1129)*(1+AS$7)^$D1129*(AS1111/AR1111)^$E1129*((AS1111+AS1120)/(AR1111+AR1120))^($F1129*(1+$E1129))</f>
        <v/>
      </c>
      <c r="AT1129" s="45">
        <f>AS1129*(1/(1+$G1129))^(1+$E1129)*(1+AT$7)^$D1129*(AT1111/AS1111)^$E1129*((AT1111+AT1120)/(AS1111+AS1120))^($F1129*(1+$E1129))</f>
        <v/>
      </c>
      <c r="AU1129" s="45">
        <f>AT1129*(1/(1+$G1129))^(1+$E1129)*(1+AU$7)^$D1129*(AU1111/AT1111)^$E1129*((AU1111+AU1120)/(AT1111+AT1120))^($F1129*(1+$E1129))</f>
        <v/>
      </c>
      <c r="AV1129" s="45">
        <f>AU1129*(1/(1+$G1129))^(1+$E1129)*(1+AV$7)^$D1129*(AV1111/AU1111)^$E1129*((AV1111+AV1120)/(AU1111+AU1120))^($F1129*(1+$E1129))</f>
        <v/>
      </c>
      <c r="AW1129" s="45">
        <f>AV1129*(1/(1+$G1129))^(1+$E1129)*(1+AW$7)^$D1129*(AW1111/AV1111)^$E1129*((AW1111+AW1120)/(AV1111+AV1120))^($F1129*(1+$E1129))</f>
        <v/>
      </c>
      <c r="AX1129" s="45">
        <f>AW1129*(1/(1+$G1129))^(1+$E1129)*(1+AX$7)^$D1129*(AX1111/AW1111)^$E1129*((AX1111+AX1120)/(AW1111+AW1120))^($F1129*(1+$E1129))</f>
        <v/>
      </c>
      <c r="AY1129" s="46">
        <f>FUELUSE(AX1129,AY1111,AX1111,AY1120,AX1120,AY$7,$D1129,$E1129,$F1129,$G1129)</f>
        <v/>
      </c>
    </row>
    <row r="1130" hidden="1" outlineLevel="2">
      <c r="A1130" s="14" t="inlineStr">
        <is>
          <t>ener</t>
        </is>
      </c>
      <c r="B1130" s="14" t="inlineStr">
        <is>
          <t>oop</t>
        </is>
      </c>
      <c r="C1130" s="14" t="inlineStr">
        <is>
          <t>mch</t>
        </is>
      </c>
      <c r="D1130" s="37">
        <f>INDEX(Inputs!$N$5:$N$132,MATCH($B1130&amp;"|"&amp;$C1130,Inputs!$A$5:$A$132,0))</f>
        <v/>
      </c>
      <c r="E1130" s="37">
        <f>INDEX(Inputs!$O$5:$O$132,MATCH($B1130&amp;"|"&amp;$C1130,Inputs!$A$5:$A$132,0))</f>
        <v/>
      </c>
      <c r="F1130" s="37">
        <f>INDEX(Inputs!$P$5:$P$132,MATCH($B1130&amp;"|"&amp;$C1130,Inputs!$A$5:$A$132,0))</f>
        <v/>
      </c>
      <c r="G1130" s="37">
        <f>INDEX(Inputs!$Q$5:$Q$132,MATCH($B1130&amp;"|"&amp;$C1130,Inputs!$A$5:$A$132,0))</f>
        <v/>
      </c>
      <c r="H1130" s="14">
        <f>INDEX(Variables!$B$5:$B$105,MATCH($A1130,Variables!$A$5:$A$105,0))&amp;IF($C1130="",""," | "&amp;INDEX(Mapping!$B$5:$B$26,MATCH($C1130,Mapping!$A$5:$A$26,0))&amp;" | "&amp;INDEX(Mapping!$B$30:$B$41,MATCH($B1130,Mapping!$A$30:$A$41,0)))</f>
        <v/>
      </c>
      <c r="I1130" s="14">
        <f>INDEX(Variables!$C$5:$C$105,MATCH($A1130,Variables!$A$5:$A$105,0))</f>
        <v/>
      </c>
      <c r="J1130" s="14">
        <f>INDEX(Variables!$E$5:$E$105,MATCH($A1130,Variables!$A$5:$A$105,0))</f>
        <v/>
      </c>
      <c r="K1130" s="11">
        <f>LOWER(Settings!$C$4)&amp;".mit."&amp;$A1130&amp;IF($C1130="","","."&amp;$C1130&amp;"."&amp;$B1130)&amp;IF(INDEX(Variables!$D$5:$D$105,MATCH($A1130,Variables!$A$5:$A$105,0))="","","."&amp;INDEX(Variables!$D$5:$D$105,MATCH($A1130,Variables!$A$5:$A$105,0)))&amp;"."&amp;K$5</f>
        <v/>
      </c>
      <c r="L1130" s="44">
        <f>INDEX(Inputs!$U$5:$U$132,MATCH($B1130&amp;"|"&amp;$C1130,Inputs!$A$5:$A$132,0))</f>
        <v/>
      </c>
      <c r="M1130" s="45">
        <f>L1130*(1/(1+$G1130))^(1+$E1130)*(1+M$7)^$D1130*(M1112/L1112)^$E1130*((M1112+M1121)/(L1112+L1121))^($F1130*(1+$E1130))</f>
        <v/>
      </c>
      <c r="N1130" s="45">
        <f>M1130*(1/(1+$G1130))^(1+$E1130)*(1+N$7)^$D1130*(N1112/M1112)^$E1130*((N1112+N1121)/(M1112+M1121))^($F1130*(1+$E1130))</f>
        <v/>
      </c>
      <c r="O1130" s="45">
        <f>N1130*(1/(1+$G1130))^(1+$E1130)*(1+O$7)^$D1130*(O1112/N1112)^$E1130*((O1112+O1121)/(N1112+N1121))^($F1130*(1+$E1130))</f>
        <v/>
      </c>
      <c r="P1130" s="45">
        <f>O1130*(1/(1+$G1130))^(1+$E1130)*(1+P$7)^$D1130*(P1112/O1112)^$E1130*((P1112+P1121)/(O1112+O1121))^($F1130*(1+$E1130))</f>
        <v/>
      </c>
      <c r="Q1130" s="45">
        <f>P1130*(1/(1+$G1130))^(1+$E1130)*(1+Q$7)^$D1130*(Q1112/P1112)^$E1130*((Q1112+Q1121)/(P1112+P1121))^($F1130*(1+$E1130))</f>
        <v/>
      </c>
      <c r="R1130" s="45">
        <f>Q1130*(1/(1+$G1130))^(1+$E1130)*(1+R$7)^$D1130*(R1112/Q1112)^$E1130*((R1112+R1121)/(Q1112+Q1121))^($F1130*(1+$E1130))</f>
        <v/>
      </c>
      <c r="S1130" s="45">
        <f>R1130*(1/(1+$G1130))^(1+$E1130)*(1+S$7)^$D1130*(S1112/R1112)^$E1130*((S1112+S1121)/(R1112+R1121))^($F1130*(1+$E1130))</f>
        <v/>
      </c>
      <c r="T1130" s="45">
        <f>S1130*(1/(1+$G1130))^(1+$E1130)*(1+T$7)^$D1130*(T1112/S1112)^$E1130*((T1112+T1121)/(S1112+S1121))^($F1130*(1+$E1130))</f>
        <v/>
      </c>
      <c r="U1130" s="45">
        <f>T1130*(1/(1+$G1130))^(1+$E1130)*(1+U$7)^$D1130*(U1112/T1112)^$E1130*((U1112+U1121)/(T1112+T1121))^($F1130*(1+$E1130))</f>
        <v/>
      </c>
      <c r="V1130" s="45">
        <f>U1130*(1/(1+$G1130))^(1+$E1130)*(1+V$7)^$D1130*(V1112/U1112)^$E1130*((V1112+V1121)/(U1112+U1121))^($F1130*(1+$E1130))</f>
        <v/>
      </c>
      <c r="W1130" s="45">
        <f>V1130*(1/(1+$G1130))^(1+$E1130)*(1+W$7)^$D1130*(W1112/V1112)^$E1130*((W1112+W1121)/(V1112+V1121))^($F1130*(1+$E1130))</f>
        <v/>
      </c>
      <c r="X1130" s="45">
        <f>W1130*(1/(1+$G1130))^(1+$E1130)*(1+X$7)^$D1130*(X1112/W1112)^$E1130*((X1112+X1121)/(W1112+W1121))^($F1130*(1+$E1130))</f>
        <v/>
      </c>
      <c r="Y1130" s="45">
        <f>X1130*(1/(1+$G1130))^(1+$E1130)*(1+Y$7)^$D1130*(Y1112/X1112)^$E1130*((Y1112+Y1121)/(X1112+X1121))^($F1130*(1+$E1130))</f>
        <v/>
      </c>
      <c r="Z1130" s="45">
        <f>Y1130*(1/(1+$G1130))^(1+$E1130)*(1+Z$7)^$D1130*(Z1112/Y1112)^$E1130*((Z1112+Z1121)/(Y1112+Y1121))^($F1130*(1+$E1130))</f>
        <v/>
      </c>
      <c r="AA1130" s="45">
        <f>Z1130*(1/(1+$G1130))^(1+$E1130)*(1+AA$7)^$D1130*(AA1112/Z1112)^$E1130*((AA1112+AA1121)/(Z1112+Z1121))^($F1130*(1+$E1130))</f>
        <v/>
      </c>
      <c r="AB1130" s="45">
        <f>AA1130*(1/(1+$G1130))^(1+$E1130)*(1+AB$7)^$D1130*(AB1112/AA1112)^$E1130*((AB1112+AB1121)/(AA1112+AA1121))^($F1130*(1+$E1130))</f>
        <v/>
      </c>
      <c r="AC1130" s="45">
        <f>AB1130*(1/(1+$G1130))^(1+$E1130)*(1+AC$7)^$D1130*(AC1112/AB1112)^$E1130*((AC1112+AC1121)/(AB1112+AB1121))^($F1130*(1+$E1130))</f>
        <v/>
      </c>
      <c r="AD1130" s="46">
        <f>FUELUSE(AC1130,AD1112,AC1112,AD1121,AC1121,AD$7,$D1130,$E1130,$F1130,$G1130)</f>
        <v/>
      </c>
      <c r="AF1130" s="11">
        <f>LOWER(Settings!$C$4)&amp;".mit."&amp;$A1130&amp;IF($C1130="","","."&amp;$C1130&amp;"."&amp;$B1130)&amp;IF(INDEX(Variables!$D$5:$D$105,MATCH($A1130,Variables!$A$5:$A$105,0))="","","."&amp;INDEX(Variables!$D$5:$D$105,MATCH($A1130,Variables!$A$5:$A$105,0)))&amp;"."&amp;AF$5</f>
        <v/>
      </c>
      <c r="AG1130" s="44">
        <f>INDEX(Inputs!$U$5:$U$132,MATCH($B1130&amp;"|"&amp;$C1130,Inputs!$A$5:$A$132,0))</f>
        <v/>
      </c>
      <c r="AH1130" s="45">
        <f>AG1130*(1/(1+$G1130))^(1+$E1130)*(1+AH$7)^$D1130*(AH1112/AG1112)^$E1130*((AH1112+AH1121)/(AG1112+AG1121))^($F1130*(1+$E1130))</f>
        <v/>
      </c>
      <c r="AI1130" s="45">
        <f>AH1130*(1/(1+$G1130))^(1+$E1130)*(1+AI$7)^$D1130*(AI1112/AH1112)^$E1130*((AI1112+AI1121)/(AH1112+AH1121))^($F1130*(1+$E1130))</f>
        <v/>
      </c>
      <c r="AJ1130" s="45">
        <f>AI1130*(1/(1+$G1130))^(1+$E1130)*(1+AJ$7)^$D1130*(AJ1112/AI1112)^$E1130*((AJ1112+AJ1121)/(AI1112+AI1121))^($F1130*(1+$E1130))</f>
        <v/>
      </c>
      <c r="AK1130" s="45">
        <f>AJ1130*(1/(1+$G1130))^(1+$E1130)*(1+AK$7)^$D1130*(AK1112/AJ1112)^$E1130*((AK1112+AK1121)/(AJ1112+AJ1121))^($F1130*(1+$E1130))</f>
        <v/>
      </c>
      <c r="AL1130" s="45">
        <f>AK1130*(1/(1+$G1130))^(1+$E1130)*(1+AL$7)^$D1130*(AL1112/AK1112)^$E1130*((AL1112+AL1121)/(AK1112+AK1121))^($F1130*(1+$E1130))</f>
        <v/>
      </c>
      <c r="AM1130" s="45">
        <f>AL1130*(1/(1+$G1130))^(1+$E1130)*(1+AM$7)^$D1130*(AM1112/AL1112)^$E1130*((AM1112+AM1121)/(AL1112+AL1121))^($F1130*(1+$E1130))</f>
        <v/>
      </c>
      <c r="AN1130" s="45">
        <f>AM1130*(1/(1+$G1130))^(1+$E1130)*(1+AN$7)^$D1130*(AN1112/AM1112)^$E1130*((AN1112+AN1121)/(AM1112+AM1121))^($F1130*(1+$E1130))</f>
        <v/>
      </c>
      <c r="AO1130" s="45">
        <f>AN1130*(1/(1+$G1130))^(1+$E1130)*(1+AO$7)^$D1130*(AO1112/AN1112)^$E1130*((AO1112+AO1121)/(AN1112+AN1121))^($F1130*(1+$E1130))</f>
        <v/>
      </c>
      <c r="AP1130" s="45">
        <f>AO1130*(1/(1+$G1130))^(1+$E1130)*(1+AP$7)^$D1130*(AP1112/AO1112)^$E1130*((AP1112+AP1121)/(AO1112+AO1121))^($F1130*(1+$E1130))</f>
        <v/>
      </c>
      <c r="AQ1130" s="45">
        <f>AP1130*(1/(1+$G1130))^(1+$E1130)*(1+AQ$7)^$D1130*(AQ1112/AP1112)^$E1130*((AQ1112+AQ1121)/(AP1112+AP1121))^($F1130*(1+$E1130))</f>
        <v/>
      </c>
      <c r="AR1130" s="45">
        <f>AQ1130*(1/(1+$G1130))^(1+$E1130)*(1+AR$7)^$D1130*(AR1112/AQ1112)^$E1130*((AR1112+AR1121)/(AQ1112+AQ1121))^($F1130*(1+$E1130))</f>
        <v/>
      </c>
      <c r="AS1130" s="45">
        <f>AR1130*(1/(1+$G1130))^(1+$E1130)*(1+AS$7)^$D1130*(AS1112/AR1112)^$E1130*((AS1112+AS1121)/(AR1112+AR1121))^($F1130*(1+$E1130))</f>
        <v/>
      </c>
      <c r="AT1130" s="45">
        <f>AS1130*(1/(1+$G1130))^(1+$E1130)*(1+AT$7)^$D1130*(AT1112/AS1112)^$E1130*((AT1112+AT1121)/(AS1112+AS1121))^($F1130*(1+$E1130))</f>
        <v/>
      </c>
      <c r="AU1130" s="45">
        <f>AT1130*(1/(1+$G1130))^(1+$E1130)*(1+AU$7)^$D1130*(AU1112/AT1112)^$E1130*((AU1112+AU1121)/(AT1112+AT1121))^($F1130*(1+$E1130))</f>
        <v/>
      </c>
      <c r="AV1130" s="45">
        <f>AU1130*(1/(1+$G1130))^(1+$E1130)*(1+AV$7)^$D1130*(AV1112/AU1112)^$E1130*((AV1112+AV1121)/(AU1112+AU1121))^($F1130*(1+$E1130))</f>
        <v/>
      </c>
      <c r="AW1130" s="45">
        <f>AV1130*(1/(1+$G1130))^(1+$E1130)*(1+AW$7)^$D1130*(AW1112/AV1112)^$E1130*((AW1112+AW1121)/(AV1112+AV1121))^($F1130*(1+$E1130))</f>
        <v/>
      </c>
      <c r="AX1130" s="45">
        <f>AW1130*(1/(1+$G1130))^(1+$E1130)*(1+AX$7)^$D1130*(AX1112/AW1112)^$E1130*((AX1112+AX1121)/(AW1112+AW1121))^($F1130*(1+$E1130))</f>
        <v/>
      </c>
      <c r="AY1130" s="46">
        <f>FUELUSE(AX1130,AY1112,AX1112,AY1121,AX1121,AY$7,$D1130,$E1130,$F1130,$G1130)</f>
        <v/>
      </c>
    </row>
    <row r="1131" hidden="1" outlineLevel="2">
      <c r="A1131" s="14" t="inlineStr">
        <is>
          <t>ener</t>
        </is>
      </c>
      <c r="B1131" s="14" t="inlineStr">
        <is>
          <t>bio</t>
        </is>
      </c>
      <c r="C1131" s="14" t="inlineStr">
        <is>
          <t>mch</t>
        </is>
      </c>
      <c r="D1131" s="37">
        <f>INDEX(Inputs!$N$5:$N$132,MATCH($B1131&amp;"|"&amp;$C1131,Inputs!$A$5:$A$132,0))</f>
        <v/>
      </c>
      <c r="E1131" s="37">
        <f>INDEX(Inputs!$O$5:$O$132,MATCH($B1131&amp;"|"&amp;$C1131,Inputs!$A$5:$A$132,0))</f>
        <v/>
      </c>
      <c r="F1131" s="37">
        <f>INDEX(Inputs!$P$5:$P$132,MATCH($B1131&amp;"|"&amp;$C1131,Inputs!$A$5:$A$132,0))</f>
        <v/>
      </c>
      <c r="G1131" s="37">
        <f>INDEX(Inputs!$Q$5:$Q$132,MATCH($B1131&amp;"|"&amp;$C1131,Inputs!$A$5:$A$132,0))</f>
        <v/>
      </c>
      <c r="H1131" s="14">
        <f>INDEX(Variables!$B$5:$B$105,MATCH($A1131,Variables!$A$5:$A$105,0))&amp;IF($C1131="",""," | "&amp;INDEX(Mapping!$B$5:$B$26,MATCH($C1131,Mapping!$A$5:$A$26,0))&amp;" | "&amp;INDEX(Mapping!$B$30:$B$41,MATCH($B1131,Mapping!$A$30:$A$41,0)))</f>
        <v/>
      </c>
      <c r="I1131" s="14">
        <f>INDEX(Variables!$C$5:$C$105,MATCH($A1131,Variables!$A$5:$A$105,0))</f>
        <v/>
      </c>
      <c r="J1131" s="14">
        <f>INDEX(Variables!$E$5:$E$105,MATCH($A1131,Variables!$A$5:$A$105,0))</f>
        <v/>
      </c>
      <c r="K1131" s="11">
        <f>LOWER(Settings!$C$4)&amp;".mit."&amp;$A1131&amp;IF($C1131="","","."&amp;$C1131&amp;"."&amp;$B1131)&amp;IF(INDEX(Variables!$D$5:$D$105,MATCH($A1131,Variables!$A$5:$A$105,0))="","","."&amp;INDEX(Variables!$D$5:$D$105,MATCH($A1131,Variables!$A$5:$A$105,0)))&amp;"."&amp;K$5</f>
        <v/>
      </c>
      <c r="L1131" s="44">
        <f>INDEX(Inputs!$U$5:$U$132,MATCH($B1131&amp;"|"&amp;$C1131,Inputs!$A$5:$A$132,0))</f>
        <v/>
      </c>
      <c r="M1131" s="45">
        <f>L1131*(1/(1+$G1131))^(1+$E1131)*(1+M$7)^$D1131*(M1113/L1113)^$E1131*((M1113+M1122)/(L1113+L1122))^($F1131*(1+$E1131))</f>
        <v/>
      </c>
      <c r="N1131" s="45">
        <f>M1131*(1/(1+$G1131))^(1+$E1131)*(1+N$7)^$D1131*(N1113/M1113)^$E1131*((N1113+N1122)/(M1113+M1122))^($F1131*(1+$E1131))</f>
        <v/>
      </c>
      <c r="O1131" s="45">
        <f>N1131*(1/(1+$G1131))^(1+$E1131)*(1+O$7)^$D1131*(O1113/N1113)^$E1131*((O1113+O1122)/(N1113+N1122))^($F1131*(1+$E1131))</f>
        <v/>
      </c>
      <c r="P1131" s="45">
        <f>O1131*(1/(1+$G1131))^(1+$E1131)*(1+P$7)^$D1131*(P1113/O1113)^$E1131*((P1113+P1122)/(O1113+O1122))^($F1131*(1+$E1131))</f>
        <v/>
      </c>
      <c r="Q1131" s="45">
        <f>P1131*(1/(1+$G1131))^(1+$E1131)*(1+Q$7)^$D1131*(Q1113/P1113)^$E1131*((Q1113+Q1122)/(P1113+P1122))^($F1131*(1+$E1131))</f>
        <v/>
      </c>
      <c r="R1131" s="45">
        <f>Q1131*(1/(1+$G1131))^(1+$E1131)*(1+R$7)^$D1131*(R1113/Q1113)^$E1131*((R1113+R1122)/(Q1113+Q1122))^($F1131*(1+$E1131))</f>
        <v/>
      </c>
      <c r="S1131" s="45">
        <f>R1131*(1/(1+$G1131))^(1+$E1131)*(1+S$7)^$D1131*(S1113/R1113)^$E1131*((S1113+S1122)/(R1113+R1122))^($F1131*(1+$E1131))</f>
        <v/>
      </c>
      <c r="T1131" s="45">
        <f>S1131*(1/(1+$G1131))^(1+$E1131)*(1+T$7)^$D1131*(T1113/S1113)^$E1131*((T1113+T1122)/(S1113+S1122))^($F1131*(1+$E1131))</f>
        <v/>
      </c>
      <c r="U1131" s="45">
        <f>T1131*(1/(1+$G1131))^(1+$E1131)*(1+U$7)^$D1131*(U1113/T1113)^$E1131*((U1113+U1122)/(T1113+T1122))^($F1131*(1+$E1131))</f>
        <v/>
      </c>
      <c r="V1131" s="45">
        <f>U1131*(1/(1+$G1131))^(1+$E1131)*(1+V$7)^$D1131*(V1113/U1113)^$E1131*((V1113+V1122)/(U1113+U1122))^($F1131*(1+$E1131))</f>
        <v/>
      </c>
      <c r="W1131" s="45">
        <f>V1131*(1/(1+$G1131))^(1+$E1131)*(1+W$7)^$D1131*(W1113/V1113)^$E1131*((W1113+W1122)/(V1113+V1122))^($F1131*(1+$E1131))</f>
        <v/>
      </c>
      <c r="X1131" s="45">
        <f>W1131*(1/(1+$G1131))^(1+$E1131)*(1+X$7)^$D1131*(X1113/W1113)^$E1131*((X1113+X1122)/(W1113+W1122))^($F1131*(1+$E1131))</f>
        <v/>
      </c>
      <c r="Y1131" s="45">
        <f>X1131*(1/(1+$G1131))^(1+$E1131)*(1+Y$7)^$D1131*(Y1113/X1113)^$E1131*((Y1113+Y1122)/(X1113+X1122))^($F1131*(1+$E1131))</f>
        <v/>
      </c>
      <c r="Z1131" s="45">
        <f>Y1131*(1/(1+$G1131))^(1+$E1131)*(1+Z$7)^$D1131*(Z1113/Y1113)^$E1131*((Z1113+Z1122)/(Y1113+Y1122))^($F1131*(1+$E1131))</f>
        <v/>
      </c>
      <c r="AA1131" s="45">
        <f>Z1131*(1/(1+$G1131))^(1+$E1131)*(1+AA$7)^$D1131*(AA1113/Z1113)^$E1131*((AA1113+AA1122)/(Z1113+Z1122))^($F1131*(1+$E1131))</f>
        <v/>
      </c>
      <c r="AB1131" s="45">
        <f>AA1131*(1/(1+$G1131))^(1+$E1131)*(1+AB$7)^$D1131*(AB1113/AA1113)^$E1131*((AB1113+AB1122)/(AA1113+AA1122))^($F1131*(1+$E1131))</f>
        <v/>
      </c>
      <c r="AC1131" s="45">
        <f>AB1131*(1/(1+$G1131))^(1+$E1131)*(1+AC$7)^$D1131*(AC1113/AB1113)^$E1131*((AC1113+AC1122)/(AB1113+AB1122))^($F1131*(1+$E1131))</f>
        <v/>
      </c>
      <c r="AD1131" s="46">
        <f>FUELUSE(AC1131,AD1113,AC1113,AD1122,AC1122,AD$7,$D1131,$E1131,$F1131,$G1131)</f>
        <v/>
      </c>
      <c r="AF1131" s="11">
        <f>LOWER(Settings!$C$4)&amp;".mit."&amp;$A1131&amp;IF($C1131="","","."&amp;$C1131&amp;"."&amp;$B1131)&amp;IF(INDEX(Variables!$D$5:$D$105,MATCH($A1131,Variables!$A$5:$A$105,0))="","","."&amp;INDEX(Variables!$D$5:$D$105,MATCH($A1131,Variables!$A$5:$A$105,0)))&amp;"."&amp;AF$5</f>
        <v/>
      </c>
      <c r="AG1131" s="44">
        <f>INDEX(Inputs!$U$5:$U$132,MATCH($B1131&amp;"|"&amp;$C1131,Inputs!$A$5:$A$132,0))</f>
        <v/>
      </c>
      <c r="AH1131" s="45">
        <f>AG1131*(1/(1+$G1131))^(1+$E1131)*(1+AH$7)^$D1131*(AH1113/AG1113)^$E1131*((AH1113+AH1122)/(AG1113+AG1122))^($F1131*(1+$E1131))</f>
        <v/>
      </c>
      <c r="AI1131" s="45">
        <f>AH1131*(1/(1+$G1131))^(1+$E1131)*(1+AI$7)^$D1131*(AI1113/AH1113)^$E1131*((AI1113+AI1122)/(AH1113+AH1122))^($F1131*(1+$E1131))</f>
        <v/>
      </c>
      <c r="AJ1131" s="45">
        <f>AI1131*(1/(1+$G1131))^(1+$E1131)*(1+AJ$7)^$D1131*(AJ1113/AI1113)^$E1131*((AJ1113+AJ1122)/(AI1113+AI1122))^($F1131*(1+$E1131))</f>
        <v/>
      </c>
      <c r="AK1131" s="45">
        <f>AJ1131*(1/(1+$G1131))^(1+$E1131)*(1+AK$7)^$D1131*(AK1113/AJ1113)^$E1131*((AK1113+AK1122)/(AJ1113+AJ1122))^($F1131*(1+$E1131))</f>
        <v/>
      </c>
      <c r="AL1131" s="45">
        <f>AK1131*(1/(1+$G1131))^(1+$E1131)*(1+AL$7)^$D1131*(AL1113/AK1113)^$E1131*((AL1113+AL1122)/(AK1113+AK1122))^($F1131*(1+$E1131))</f>
        <v/>
      </c>
      <c r="AM1131" s="45">
        <f>AL1131*(1/(1+$G1131))^(1+$E1131)*(1+AM$7)^$D1131*(AM1113/AL1113)^$E1131*((AM1113+AM1122)/(AL1113+AL1122))^($F1131*(1+$E1131))</f>
        <v/>
      </c>
      <c r="AN1131" s="45">
        <f>AM1131*(1/(1+$G1131))^(1+$E1131)*(1+AN$7)^$D1131*(AN1113/AM1113)^$E1131*((AN1113+AN1122)/(AM1113+AM1122))^($F1131*(1+$E1131))</f>
        <v/>
      </c>
      <c r="AO1131" s="45">
        <f>AN1131*(1/(1+$G1131))^(1+$E1131)*(1+AO$7)^$D1131*(AO1113/AN1113)^$E1131*((AO1113+AO1122)/(AN1113+AN1122))^($F1131*(1+$E1131))</f>
        <v/>
      </c>
      <c r="AP1131" s="45">
        <f>AO1131*(1/(1+$G1131))^(1+$E1131)*(1+AP$7)^$D1131*(AP1113/AO1113)^$E1131*((AP1113+AP1122)/(AO1113+AO1122))^($F1131*(1+$E1131))</f>
        <v/>
      </c>
      <c r="AQ1131" s="45">
        <f>AP1131*(1/(1+$G1131))^(1+$E1131)*(1+AQ$7)^$D1131*(AQ1113/AP1113)^$E1131*((AQ1113+AQ1122)/(AP1113+AP1122))^($F1131*(1+$E1131))</f>
        <v/>
      </c>
      <c r="AR1131" s="45">
        <f>AQ1131*(1/(1+$G1131))^(1+$E1131)*(1+AR$7)^$D1131*(AR1113/AQ1113)^$E1131*((AR1113+AR1122)/(AQ1113+AQ1122))^($F1131*(1+$E1131))</f>
        <v/>
      </c>
      <c r="AS1131" s="45">
        <f>AR1131*(1/(1+$G1131))^(1+$E1131)*(1+AS$7)^$D1131*(AS1113/AR1113)^$E1131*((AS1113+AS1122)/(AR1113+AR1122))^($F1131*(1+$E1131))</f>
        <v/>
      </c>
      <c r="AT1131" s="45">
        <f>AS1131*(1/(1+$G1131))^(1+$E1131)*(1+AT$7)^$D1131*(AT1113/AS1113)^$E1131*((AT1113+AT1122)/(AS1113+AS1122))^($F1131*(1+$E1131))</f>
        <v/>
      </c>
      <c r="AU1131" s="45">
        <f>AT1131*(1/(1+$G1131))^(1+$E1131)*(1+AU$7)^$D1131*(AU1113/AT1113)^$E1131*((AU1113+AU1122)/(AT1113+AT1122))^($F1131*(1+$E1131))</f>
        <v/>
      </c>
      <c r="AV1131" s="45">
        <f>AU1131*(1/(1+$G1131))^(1+$E1131)*(1+AV$7)^$D1131*(AV1113/AU1113)^$E1131*((AV1113+AV1122)/(AU1113+AU1122))^($F1131*(1+$E1131))</f>
        <v/>
      </c>
      <c r="AW1131" s="45">
        <f>AV1131*(1/(1+$G1131))^(1+$E1131)*(1+AW$7)^$D1131*(AW1113/AV1113)^$E1131*((AW1113+AW1122)/(AV1113+AV1122))^($F1131*(1+$E1131))</f>
        <v/>
      </c>
      <c r="AX1131" s="45">
        <f>AW1131*(1/(1+$G1131))^(1+$E1131)*(1+AX$7)^$D1131*(AX1113/AW1113)^$E1131*((AX1113+AX1122)/(AW1113+AW1122))^($F1131*(1+$E1131))</f>
        <v/>
      </c>
      <c r="AY1131" s="46">
        <f>FUELUSE(AX1131,AY1113,AX1113,AY1122,AX1122,AY$7,$D1131,$E1131,$F1131,$G1131)</f>
        <v/>
      </c>
    </row>
    <row r="1132" hidden="1" outlineLevel="2"/>
    <row r="1133" hidden="1" outlineLevel="2">
      <c r="A1133" s="14" t="inlineStr">
        <is>
          <t>co2</t>
        </is>
      </c>
      <c r="B1133" s="14" t="inlineStr">
        <is>
          <t>coa</t>
        </is>
      </c>
      <c r="C1133" s="14" t="inlineStr">
        <is>
          <t>mch</t>
        </is>
      </c>
      <c r="D1133" s="37">
        <f>INDEX(Inputs!$T$5:$T$132,MATCH($B1133&amp;"|"&amp;$C1133,Inputs!$A$5:$A$132,0))</f>
        <v/>
      </c>
      <c r="E1133" s="36" t="n"/>
      <c r="F1133" s="36" t="n"/>
      <c r="G1133" s="36" t="n"/>
      <c r="H1133" s="14">
        <f>INDEX(Variables!$B$5:$B$105,MATCH($A1133,Variables!$A$5:$A$105,0))&amp;IF($C1133="",""," | "&amp;INDEX(Mapping!$B$5:$B$26,MATCH($C1133,Mapping!$A$5:$A$26,0))&amp;" | "&amp;INDEX(Mapping!$B$30:$B$41,MATCH($B1133,Mapping!$A$30:$A$41,0)))</f>
        <v/>
      </c>
      <c r="I1133" s="14">
        <f>INDEX(Variables!$C$5:$C$105,MATCH($A1133,Variables!$A$5:$A$105,0))</f>
        <v/>
      </c>
      <c r="J1133" s="14">
        <f>INDEX(Variables!$E$5:$E$105,MATCH($A1133,Variables!$A$5:$A$105,0))</f>
        <v/>
      </c>
      <c r="K1133" s="11">
        <f>LOWER(Settings!$C$4)&amp;".mit."&amp;$A1133&amp;IF($C1133="","","."&amp;$C1133&amp;"."&amp;$B1133)&amp;IF(INDEX(Variables!$D$5:$D$105,MATCH($A1133,Variables!$A$5:$A$105,0))="","","."&amp;INDEX(Variables!$D$5:$D$105,MATCH($A1133,Variables!$A$5:$A$105,0)))&amp;"."&amp;K$5</f>
        <v/>
      </c>
      <c r="L1133" s="15">
        <f>L1124*Settings!$C$13*$D1133</f>
        <v/>
      </c>
      <c r="M1133" s="16">
        <f>M1124*Settings!$C$13*$D1133</f>
        <v/>
      </c>
      <c r="N1133" s="16">
        <f>N1124*Settings!$C$13*$D1133</f>
        <v/>
      </c>
      <c r="O1133" s="16">
        <f>O1124*Settings!$C$13*$D1133</f>
        <v/>
      </c>
      <c r="P1133" s="16">
        <f>P1124*Settings!$C$13*$D1133</f>
        <v/>
      </c>
      <c r="Q1133" s="16">
        <f>Q1124*Settings!$C$13*$D1133</f>
        <v/>
      </c>
      <c r="R1133" s="16">
        <f>R1124*Settings!$C$13*$D1133</f>
        <v/>
      </c>
      <c r="S1133" s="16">
        <f>S1124*Settings!$C$13*$D1133</f>
        <v/>
      </c>
      <c r="T1133" s="16">
        <f>T1124*Settings!$C$13*$D1133</f>
        <v/>
      </c>
      <c r="U1133" s="16">
        <f>U1124*Settings!$C$13*$D1133</f>
        <v/>
      </c>
      <c r="V1133" s="16">
        <f>V1124*Settings!$C$13*$D1133</f>
        <v/>
      </c>
      <c r="W1133" s="16">
        <f>W1124*Settings!$C$13*$D1133</f>
        <v/>
      </c>
      <c r="X1133" s="16">
        <f>X1124*Settings!$C$13*$D1133</f>
        <v/>
      </c>
      <c r="Y1133" s="16">
        <f>Y1124*Settings!$C$13*$D1133</f>
        <v/>
      </c>
      <c r="Z1133" s="16">
        <f>Z1124*Settings!$C$13*$D1133</f>
        <v/>
      </c>
      <c r="AA1133" s="16">
        <f>AA1124*Settings!$C$13*$D1133</f>
        <v/>
      </c>
      <c r="AB1133" s="16">
        <f>AB1124*Settings!$C$13*$D1133</f>
        <v/>
      </c>
      <c r="AC1133" s="16">
        <f>AC1124*Settings!$C$13*$D1133</f>
        <v/>
      </c>
      <c r="AD1133" s="47">
        <f>EMISSIONS(AD1124,Settings!$C$13,$D1133)</f>
        <v/>
      </c>
      <c r="AF1133" s="11">
        <f>LOWER(Settings!$C$4)&amp;".mit."&amp;$A1133&amp;IF($C1133="","","."&amp;$C1133&amp;"."&amp;$B1133)&amp;IF(INDEX(Variables!$D$5:$D$105,MATCH($A1133,Variables!$A$5:$A$105,0))="","","."&amp;INDEX(Variables!$D$5:$D$105,MATCH($A1133,Variables!$A$5:$A$105,0)))&amp;"."&amp;AF$5</f>
        <v/>
      </c>
      <c r="AG1133" s="15">
        <f>AG1124*Settings!$C$13*$D1133</f>
        <v/>
      </c>
      <c r="AH1133" s="16">
        <f>AH1124*Settings!$C$13*$D1133</f>
        <v/>
      </c>
      <c r="AI1133" s="16">
        <f>AI1124*Settings!$C$13*$D1133</f>
        <v/>
      </c>
      <c r="AJ1133" s="16">
        <f>AJ1124*Settings!$C$13*$D1133</f>
        <v/>
      </c>
      <c r="AK1133" s="16">
        <f>AK1124*Settings!$C$13*$D1133</f>
        <v/>
      </c>
      <c r="AL1133" s="16">
        <f>AL1124*Settings!$C$13*$D1133</f>
        <v/>
      </c>
      <c r="AM1133" s="16">
        <f>AM1124*Settings!$C$13*$D1133</f>
        <v/>
      </c>
      <c r="AN1133" s="16">
        <f>AN1124*Settings!$C$13*$D1133</f>
        <v/>
      </c>
      <c r="AO1133" s="16">
        <f>AO1124*Settings!$C$13*$D1133</f>
        <v/>
      </c>
      <c r="AP1133" s="16">
        <f>AP1124*Settings!$C$13*$D1133</f>
        <v/>
      </c>
      <c r="AQ1133" s="16">
        <f>AQ1124*Settings!$C$13*$D1133</f>
        <v/>
      </c>
      <c r="AR1133" s="16">
        <f>AR1124*Settings!$C$13*$D1133</f>
        <v/>
      </c>
      <c r="AS1133" s="16">
        <f>AS1124*Settings!$C$13*$D1133</f>
        <v/>
      </c>
      <c r="AT1133" s="16">
        <f>AT1124*Settings!$C$13*$D1133</f>
        <v/>
      </c>
      <c r="AU1133" s="16">
        <f>AU1124*Settings!$C$13*$D1133</f>
        <v/>
      </c>
      <c r="AV1133" s="16">
        <f>AV1124*Settings!$C$13*$D1133</f>
        <v/>
      </c>
      <c r="AW1133" s="16">
        <f>AW1124*Settings!$C$13*$D1133</f>
        <v/>
      </c>
      <c r="AX1133" s="16">
        <f>AX1124*Settings!$C$13*$D1133</f>
        <v/>
      </c>
      <c r="AY1133" s="47">
        <f>EMISSIONS(AY1124,Settings!$C$13,$D1133)</f>
        <v/>
      </c>
    </row>
    <row r="1134" hidden="1" outlineLevel="2">
      <c r="A1134" s="14" t="inlineStr">
        <is>
          <t>co2</t>
        </is>
      </c>
      <c r="B1134" s="14" t="inlineStr">
        <is>
          <t>nga</t>
        </is>
      </c>
      <c r="C1134" s="14" t="inlineStr">
        <is>
          <t>mch</t>
        </is>
      </c>
      <c r="D1134" s="37">
        <f>INDEX(Inputs!$T$5:$T$132,MATCH($B1134&amp;"|"&amp;$C1134,Inputs!$A$5:$A$132,0))</f>
        <v/>
      </c>
      <c r="E1134" s="36" t="n"/>
      <c r="F1134" s="36" t="n"/>
      <c r="G1134" s="36" t="n"/>
      <c r="H1134" s="14">
        <f>INDEX(Variables!$B$5:$B$105,MATCH($A1134,Variables!$A$5:$A$105,0))&amp;IF($C1134="",""," | "&amp;INDEX(Mapping!$B$5:$B$26,MATCH($C1134,Mapping!$A$5:$A$26,0))&amp;" | "&amp;INDEX(Mapping!$B$30:$B$41,MATCH($B1134,Mapping!$A$30:$A$41,0)))</f>
        <v/>
      </c>
      <c r="I1134" s="14">
        <f>INDEX(Variables!$C$5:$C$105,MATCH($A1134,Variables!$A$5:$A$105,0))</f>
        <v/>
      </c>
      <c r="J1134" s="14">
        <f>INDEX(Variables!$E$5:$E$105,MATCH($A1134,Variables!$A$5:$A$105,0))</f>
        <v/>
      </c>
      <c r="K1134" s="11">
        <f>LOWER(Settings!$C$4)&amp;".mit."&amp;$A1134&amp;IF($C1134="","","."&amp;$C1134&amp;"."&amp;$B1134)&amp;IF(INDEX(Variables!$D$5:$D$105,MATCH($A1134,Variables!$A$5:$A$105,0))="","","."&amp;INDEX(Variables!$D$5:$D$105,MATCH($A1134,Variables!$A$5:$A$105,0)))&amp;"."&amp;K$5</f>
        <v/>
      </c>
      <c r="L1134" s="15">
        <f>L1125*Settings!$C$13*$D1134</f>
        <v/>
      </c>
      <c r="M1134" s="16">
        <f>M1125*Settings!$C$13*$D1134</f>
        <v/>
      </c>
      <c r="N1134" s="16">
        <f>N1125*Settings!$C$13*$D1134</f>
        <v/>
      </c>
      <c r="O1134" s="16">
        <f>O1125*Settings!$C$13*$D1134</f>
        <v/>
      </c>
      <c r="P1134" s="16">
        <f>P1125*Settings!$C$13*$D1134</f>
        <v/>
      </c>
      <c r="Q1134" s="16">
        <f>Q1125*Settings!$C$13*$D1134</f>
        <v/>
      </c>
      <c r="R1134" s="16">
        <f>R1125*Settings!$C$13*$D1134</f>
        <v/>
      </c>
      <c r="S1134" s="16">
        <f>S1125*Settings!$C$13*$D1134</f>
        <v/>
      </c>
      <c r="T1134" s="16">
        <f>T1125*Settings!$C$13*$D1134</f>
        <v/>
      </c>
      <c r="U1134" s="16">
        <f>U1125*Settings!$C$13*$D1134</f>
        <v/>
      </c>
      <c r="V1134" s="16">
        <f>V1125*Settings!$C$13*$D1134</f>
        <v/>
      </c>
      <c r="W1134" s="16">
        <f>W1125*Settings!$C$13*$D1134</f>
        <v/>
      </c>
      <c r="X1134" s="16">
        <f>X1125*Settings!$C$13*$D1134</f>
        <v/>
      </c>
      <c r="Y1134" s="16">
        <f>Y1125*Settings!$C$13*$D1134</f>
        <v/>
      </c>
      <c r="Z1134" s="16">
        <f>Z1125*Settings!$C$13*$D1134</f>
        <v/>
      </c>
      <c r="AA1134" s="16">
        <f>AA1125*Settings!$C$13*$D1134</f>
        <v/>
      </c>
      <c r="AB1134" s="16">
        <f>AB1125*Settings!$C$13*$D1134</f>
        <v/>
      </c>
      <c r="AC1134" s="16">
        <f>AC1125*Settings!$C$13*$D1134</f>
        <v/>
      </c>
      <c r="AD1134" s="47">
        <f>EMISSIONS(AD1125,Settings!$C$13,$D1134)</f>
        <v/>
      </c>
      <c r="AF1134" s="11">
        <f>LOWER(Settings!$C$4)&amp;".mit."&amp;$A1134&amp;IF($C1134="","","."&amp;$C1134&amp;"."&amp;$B1134)&amp;IF(INDEX(Variables!$D$5:$D$105,MATCH($A1134,Variables!$A$5:$A$105,0))="","","."&amp;INDEX(Variables!$D$5:$D$105,MATCH($A1134,Variables!$A$5:$A$105,0)))&amp;"."&amp;AF$5</f>
        <v/>
      </c>
      <c r="AG1134" s="15">
        <f>AG1125*Settings!$C$13*$D1134</f>
        <v/>
      </c>
      <c r="AH1134" s="16">
        <f>AH1125*Settings!$C$13*$D1134</f>
        <v/>
      </c>
      <c r="AI1134" s="16">
        <f>AI1125*Settings!$C$13*$D1134</f>
        <v/>
      </c>
      <c r="AJ1134" s="16">
        <f>AJ1125*Settings!$C$13*$D1134</f>
        <v/>
      </c>
      <c r="AK1134" s="16">
        <f>AK1125*Settings!$C$13*$D1134</f>
        <v/>
      </c>
      <c r="AL1134" s="16">
        <f>AL1125*Settings!$C$13*$D1134</f>
        <v/>
      </c>
      <c r="AM1134" s="16">
        <f>AM1125*Settings!$C$13*$D1134</f>
        <v/>
      </c>
      <c r="AN1134" s="16">
        <f>AN1125*Settings!$C$13*$D1134</f>
        <v/>
      </c>
      <c r="AO1134" s="16">
        <f>AO1125*Settings!$C$13*$D1134</f>
        <v/>
      </c>
      <c r="AP1134" s="16">
        <f>AP1125*Settings!$C$13*$D1134</f>
        <v/>
      </c>
      <c r="AQ1134" s="16">
        <f>AQ1125*Settings!$C$13*$D1134</f>
        <v/>
      </c>
      <c r="AR1134" s="16">
        <f>AR1125*Settings!$C$13*$D1134</f>
        <v/>
      </c>
      <c r="AS1134" s="16">
        <f>AS1125*Settings!$C$13*$D1134</f>
        <v/>
      </c>
      <c r="AT1134" s="16">
        <f>AT1125*Settings!$C$13*$D1134</f>
        <v/>
      </c>
      <c r="AU1134" s="16">
        <f>AU1125*Settings!$C$13*$D1134</f>
        <v/>
      </c>
      <c r="AV1134" s="16">
        <f>AV1125*Settings!$C$13*$D1134</f>
        <v/>
      </c>
      <c r="AW1134" s="16">
        <f>AW1125*Settings!$C$13*$D1134</f>
        <v/>
      </c>
      <c r="AX1134" s="16">
        <f>AX1125*Settings!$C$13*$D1134</f>
        <v/>
      </c>
      <c r="AY1134" s="47">
        <f>EMISSIONS(AY1125,Settings!$C$13,$D1134)</f>
        <v/>
      </c>
    </row>
    <row r="1135" hidden="1" outlineLevel="2">
      <c r="A1135" s="14" t="inlineStr">
        <is>
          <t>co2</t>
        </is>
      </c>
      <c r="B1135" s="14" t="inlineStr">
        <is>
          <t>gso</t>
        </is>
      </c>
      <c r="C1135" s="14" t="inlineStr">
        <is>
          <t>mch</t>
        </is>
      </c>
      <c r="D1135" s="37">
        <f>INDEX(Inputs!$T$5:$T$132,MATCH($B1135&amp;"|"&amp;$C1135,Inputs!$A$5:$A$132,0))</f>
        <v/>
      </c>
      <c r="E1135" s="36" t="n"/>
      <c r="F1135" s="36" t="n"/>
      <c r="G1135" s="36" t="n"/>
      <c r="H1135" s="14">
        <f>INDEX(Variables!$B$5:$B$105,MATCH($A1135,Variables!$A$5:$A$105,0))&amp;IF($C1135="",""," | "&amp;INDEX(Mapping!$B$5:$B$26,MATCH($C1135,Mapping!$A$5:$A$26,0))&amp;" | "&amp;INDEX(Mapping!$B$30:$B$41,MATCH($B1135,Mapping!$A$30:$A$41,0)))</f>
        <v/>
      </c>
      <c r="I1135" s="14">
        <f>INDEX(Variables!$C$5:$C$105,MATCH($A1135,Variables!$A$5:$A$105,0))</f>
        <v/>
      </c>
      <c r="J1135" s="14">
        <f>INDEX(Variables!$E$5:$E$105,MATCH($A1135,Variables!$A$5:$A$105,0))</f>
        <v/>
      </c>
      <c r="K1135" s="11">
        <f>LOWER(Settings!$C$4)&amp;".mit."&amp;$A1135&amp;IF($C1135="","","."&amp;$C1135&amp;"."&amp;$B1135)&amp;IF(INDEX(Variables!$D$5:$D$105,MATCH($A1135,Variables!$A$5:$A$105,0))="","","."&amp;INDEX(Variables!$D$5:$D$105,MATCH($A1135,Variables!$A$5:$A$105,0)))&amp;"."&amp;K$5</f>
        <v/>
      </c>
      <c r="L1135" s="15">
        <f>L1126*Settings!$C$13*$D1135</f>
        <v/>
      </c>
      <c r="M1135" s="16">
        <f>M1126*Settings!$C$13*$D1135</f>
        <v/>
      </c>
      <c r="N1135" s="16">
        <f>N1126*Settings!$C$13*$D1135</f>
        <v/>
      </c>
      <c r="O1135" s="16">
        <f>O1126*Settings!$C$13*$D1135</f>
        <v/>
      </c>
      <c r="P1135" s="16">
        <f>P1126*Settings!$C$13*$D1135</f>
        <v/>
      </c>
      <c r="Q1135" s="16">
        <f>Q1126*Settings!$C$13*$D1135</f>
        <v/>
      </c>
      <c r="R1135" s="16">
        <f>R1126*Settings!$C$13*$D1135</f>
        <v/>
      </c>
      <c r="S1135" s="16">
        <f>S1126*Settings!$C$13*$D1135</f>
        <v/>
      </c>
      <c r="T1135" s="16">
        <f>T1126*Settings!$C$13*$D1135</f>
        <v/>
      </c>
      <c r="U1135" s="16">
        <f>U1126*Settings!$C$13*$D1135</f>
        <v/>
      </c>
      <c r="V1135" s="16">
        <f>V1126*Settings!$C$13*$D1135</f>
        <v/>
      </c>
      <c r="W1135" s="16">
        <f>W1126*Settings!$C$13*$D1135</f>
        <v/>
      </c>
      <c r="X1135" s="16">
        <f>X1126*Settings!$C$13*$D1135</f>
        <v/>
      </c>
      <c r="Y1135" s="16">
        <f>Y1126*Settings!$C$13*$D1135</f>
        <v/>
      </c>
      <c r="Z1135" s="16">
        <f>Z1126*Settings!$C$13*$D1135</f>
        <v/>
      </c>
      <c r="AA1135" s="16">
        <f>AA1126*Settings!$C$13*$D1135</f>
        <v/>
      </c>
      <c r="AB1135" s="16">
        <f>AB1126*Settings!$C$13*$D1135</f>
        <v/>
      </c>
      <c r="AC1135" s="16">
        <f>AC1126*Settings!$C$13*$D1135</f>
        <v/>
      </c>
      <c r="AD1135" s="47">
        <f>EMISSIONS(AD1126,Settings!$C$13,$D1135)</f>
        <v/>
      </c>
      <c r="AF1135" s="11">
        <f>LOWER(Settings!$C$4)&amp;".mit."&amp;$A1135&amp;IF($C1135="","","."&amp;$C1135&amp;"."&amp;$B1135)&amp;IF(INDEX(Variables!$D$5:$D$105,MATCH($A1135,Variables!$A$5:$A$105,0))="","","."&amp;INDEX(Variables!$D$5:$D$105,MATCH($A1135,Variables!$A$5:$A$105,0)))&amp;"."&amp;AF$5</f>
        <v/>
      </c>
      <c r="AG1135" s="15">
        <f>AG1126*Settings!$C$13*$D1135</f>
        <v/>
      </c>
      <c r="AH1135" s="16">
        <f>AH1126*Settings!$C$13*$D1135</f>
        <v/>
      </c>
      <c r="AI1135" s="16">
        <f>AI1126*Settings!$C$13*$D1135</f>
        <v/>
      </c>
      <c r="AJ1135" s="16">
        <f>AJ1126*Settings!$C$13*$D1135</f>
        <v/>
      </c>
      <c r="AK1135" s="16">
        <f>AK1126*Settings!$C$13*$D1135</f>
        <v/>
      </c>
      <c r="AL1135" s="16">
        <f>AL1126*Settings!$C$13*$D1135</f>
        <v/>
      </c>
      <c r="AM1135" s="16">
        <f>AM1126*Settings!$C$13*$D1135</f>
        <v/>
      </c>
      <c r="AN1135" s="16">
        <f>AN1126*Settings!$C$13*$D1135</f>
        <v/>
      </c>
      <c r="AO1135" s="16">
        <f>AO1126*Settings!$C$13*$D1135</f>
        <v/>
      </c>
      <c r="AP1135" s="16">
        <f>AP1126*Settings!$C$13*$D1135</f>
        <v/>
      </c>
      <c r="AQ1135" s="16">
        <f>AQ1126*Settings!$C$13*$D1135</f>
        <v/>
      </c>
      <c r="AR1135" s="16">
        <f>AR1126*Settings!$C$13*$D1135</f>
        <v/>
      </c>
      <c r="AS1135" s="16">
        <f>AS1126*Settings!$C$13*$D1135</f>
        <v/>
      </c>
      <c r="AT1135" s="16">
        <f>AT1126*Settings!$C$13*$D1135</f>
        <v/>
      </c>
      <c r="AU1135" s="16">
        <f>AU1126*Settings!$C$13*$D1135</f>
        <v/>
      </c>
      <c r="AV1135" s="16">
        <f>AV1126*Settings!$C$13*$D1135</f>
        <v/>
      </c>
      <c r="AW1135" s="16">
        <f>AW1126*Settings!$C$13*$D1135</f>
        <v/>
      </c>
      <c r="AX1135" s="16">
        <f>AX1126*Settings!$C$13*$D1135</f>
        <v/>
      </c>
      <c r="AY1135" s="47">
        <f>EMISSIONS(AY1126,Settings!$C$13,$D1135)</f>
        <v/>
      </c>
    </row>
    <row r="1136" hidden="1" outlineLevel="2">
      <c r="A1136" s="14" t="inlineStr">
        <is>
          <t>co2</t>
        </is>
      </c>
      <c r="B1136" s="14" t="inlineStr">
        <is>
          <t>die</t>
        </is>
      </c>
      <c r="C1136" s="14" t="inlineStr">
        <is>
          <t>mch</t>
        </is>
      </c>
      <c r="D1136" s="37">
        <f>INDEX(Inputs!$T$5:$T$132,MATCH($B1136&amp;"|"&amp;$C1136,Inputs!$A$5:$A$132,0))</f>
        <v/>
      </c>
      <c r="E1136" s="36" t="n"/>
      <c r="F1136" s="36" t="n"/>
      <c r="G1136" s="36" t="n"/>
      <c r="H1136" s="14">
        <f>INDEX(Variables!$B$5:$B$105,MATCH($A1136,Variables!$A$5:$A$105,0))&amp;IF($C1136="",""," | "&amp;INDEX(Mapping!$B$5:$B$26,MATCH($C1136,Mapping!$A$5:$A$26,0))&amp;" | "&amp;INDEX(Mapping!$B$30:$B$41,MATCH($B1136,Mapping!$A$30:$A$41,0)))</f>
        <v/>
      </c>
      <c r="I1136" s="14">
        <f>INDEX(Variables!$C$5:$C$105,MATCH($A1136,Variables!$A$5:$A$105,0))</f>
        <v/>
      </c>
      <c r="J1136" s="14">
        <f>INDEX(Variables!$E$5:$E$105,MATCH($A1136,Variables!$A$5:$A$105,0))</f>
        <v/>
      </c>
      <c r="K1136" s="11">
        <f>LOWER(Settings!$C$4)&amp;".mit."&amp;$A1136&amp;IF($C1136="","","."&amp;$C1136&amp;"."&amp;$B1136)&amp;IF(INDEX(Variables!$D$5:$D$105,MATCH($A1136,Variables!$A$5:$A$105,0))="","","."&amp;INDEX(Variables!$D$5:$D$105,MATCH($A1136,Variables!$A$5:$A$105,0)))&amp;"."&amp;K$5</f>
        <v/>
      </c>
      <c r="L1136" s="15">
        <f>L1127*Settings!$C$13*$D1136</f>
        <v/>
      </c>
      <c r="M1136" s="16">
        <f>M1127*Settings!$C$13*$D1136</f>
        <v/>
      </c>
      <c r="N1136" s="16">
        <f>N1127*Settings!$C$13*$D1136</f>
        <v/>
      </c>
      <c r="O1136" s="16">
        <f>O1127*Settings!$C$13*$D1136</f>
        <v/>
      </c>
      <c r="P1136" s="16">
        <f>P1127*Settings!$C$13*$D1136</f>
        <v/>
      </c>
      <c r="Q1136" s="16">
        <f>Q1127*Settings!$C$13*$D1136</f>
        <v/>
      </c>
      <c r="R1136" s="16">
        <f>R1127*Settings!$C$13*$D1136</f>
        <v/>
      </c>
      <c r="S1136" s="16">
        <f>S1127*Settings!$C$13*$D1136</f>
        <v/>
      </c>
      <c r="T1136" s="16">
        <f>T1127*Settings!$C$13*$D1136</f>
        <v/>
      </c>
      <c r="U1136" s="16">
        <f>U1127*Settings!$C$13*$D1136</f>
        <v/>
      </c>
      <c r="V1136" s="16">
        <f>V1127*Settings!$C$13*$D1136</f>
        <v/>
      </c>
      <c r="W1136" s="16">
        <f>W1127*Settings!$C$13*$D1136</f>
        <v/>
      </c>
      <c r="X1136" s="16">
        <f>X1127*Settings!$C$13*$D1136</f>
        <v/>
      </c>
      <c r="Y1136" s="16">
        <f>Y1127*Settings!$C$13*$D1136</f>
        <v/>
      </c>
      <c r="Z1136" s="16">
        <f>Z1127*Settings!$C$13*$D1136</f>
        <v/>
      </c>
      <c r="AA1136" s="16">
        <f>AA1127*Settings!$C$13*$D1136</f>
        <v/>
      </c>
      <c r="AB1136" s="16">
        <f>AB1127*Settings!$C$13*$D1136</f>
        <v/>
      </c>
      <c r="AC1136" s="16">
        <f>AC1127*Settings!$C$13*$D1136</f>
        <v/>
      </c>
      <c r="AD1136" s="47">
        <f>EMISSIONS(AD1127,Settings!$C$13,$D1136)</f>
        <v/>
      </c>
      <c r="AF1136" s="11">
        <f>LOWER(Settings!$C$4)&amp;".mit."&amp;$A1136&amp;IF($C1136="","","."&amp;$C1136&amp;"."&amp;$B1136)&amp;IF(INDEX(Variables!$D$5:$D$105,MATCH($A1136,Variables!$A$5:$A$105,0))="","","."&amp;INDEX(Variables!$D$5:$D$105,MATCH($A1136,Variables!$A$5:$A$105,0)))&amp;"."&amp;AF$5</f>
        <v/>
      </c>
      <c r="AG1136" s="15">
        <f>AG1127*Settings!$C$13*$D1136</f>
        <v/>
      </c>
      <c r="AH1136" s="16">
        <f>AH1127*Settings!$C$13*$D1136</f>
        <v/>
      </c>
      <c r="AI1136" s="16">
        <f>AI1127*Settings!$C$13*$D1136</f>
        <v/>
      </c>
      <c r="AJ1136" s="16">
        <f>AJ1127*Settings!$C$13*$D1136</f>
        <v/>
      </c>
      <c r="AK1136" s="16">
        <f>AK1127*Settings!$C$13*$D1136</f>
        <v/>
      </c>
      <c r="AL1136" s="16">
        <f>AL1127*Settings!$C$13*$D1136</f>
        <v/>
      </c>
      <c r="AM1136" s="16">
        <f>AM1127*Settings!$C$13*$D1136</f>
        <v/>
      </c>
      <c r="AN1136" s="16">
        <f>AN1127*Settings!$C$13*$D1136</f>
        <v/>
      </c>
      <c r="AO1136" s="16">
        <f>AO1127*Settings!$C$13*$D1136</f>
        <v/>
      </c>
      <c r="AP1136" s="16">
        <f>AP1127*Settings!$C$13*$D1136</f>
        <v/>
      </c>
      <c r="AQ1136" s="16">
        <f>AQ1127*Settings!$C$13*$D1136</f>
        <v/>
      </c>
      <c r="AR1136" s="16">
        <f>AR1127*Settings!$C$13*$D1136</f>
        <v/>
      </c>
      <c r="AS1136" s="16">
        <f>AS1127*Settings!$C$13*$D1136</f>
        <v/>
      </c>
      <c r="AT1136" s="16">
        <f>AT1127*Settings!$C$13*$D1136</f>
        <v/>
      </c>
      <c r="AU1136" s="16">
        <f>AU1127*Settings!$C$13*$D1136</f>
        <v/>
      </c>
      <c r="AV1136" s="16">
        <f>AV1127*Settings!$C$13*$D1136</f>
        <v/>
      </c>
      <c r="AW1136" s="16">
        <f>AW1127*Settings!$C$13*$D1136</f>
        <v/>
      </c>
      <c r="AX1136" s="16">
        <f>AX1127*Settings!$C$13*$D1136</f>
        <v/>
      </c>
      <c r="AY1136" s="47">
        <f>EMISSIONS(AY1127,Settings!$C$13,$D1136)</f>
        <v/>
      </c>
    </row>
    <row r="1137" hidden="1" outlineLevel="2">
      <c r="A1137" s="14" t="inlineStr">
        <is>
          <t>co2</t>
        </is>
      </c>
      <c r="B1137" s="14" t="inlineStr">
        <is>
          <t>lpg</t>
        </is>
      </c>
      <c r="C1137" s="14" t="inlineStr">
        <is>
          <t>mch</t>
        </is>
      </c>
      <c r="D1137" s="37">
        <f>INDEX(Inputs!$T$5:$T$132,MATCH($B1137&amp;"|"&amp;$C1137,Inputs!$A$5:$A$132,0))</f>
        <v/>
      </c>
      <c r="E1137" s="36" t="n"/>
      <c r="F1137" s="36" t="n"/>
      <c r="G1137" s="36" t="n"/>
      <c r="H1137" s="14">
        <f>INDEX(Variables!$B$5:$B$105,MATCH($A1137,Variables!$A$5:$A$105,0))&amp;IF($C1137="",""," | "&amp;INDEX(Mapping!$B$5:$B$26,MATCH($C1137,Mapping!$A$5:$A$26,0))&amp;" | "&amp;INDEX(Mapping!$B$30:$B$41,MATCH($B1137,Mapping!$A$30:$A$41,0)))</f>
        <v/>
      </c>
      <c r="I1137" s="14">
        <f>INDEX(Variables!$C$5:$C$105,MATCH($A1137,Variables!$A$5:$A$105,0))</f>
        <v/>
      </c>
      <c r="J1137" s="14">
        <f>INDEX(Variables!$E$5:$E$105,MATCH($A1137,Variables!$A$5:$A$105,0))</f>
        <v/>
      </c>
      <c r="K1137" s="11">
        <f>LOWER(Settings!$C$4)&amp;".mit."&amp;$A1137&amp;IF($C1137="","","."&amp;$C1137&amp;"."&amp;$B1137)&amp;IF(INDEX(Variables!$D$5:$D$105,MATCH($A1137,Variables!$A$5:$A$105,0))="","","."&amp;INDEX(Variables!$D$5:$D$105,MATCH($A1137,Variables!$A$5:$A$105,0)))&amp;"."&amp;K$5</f>
        <v/>
      </c>
      <c r="L1137" s="15">
        <f>L1128*Settings!$C$13*$D1137</f>
        <v/>
      </c>
      <c r="M1137" s="16">
        <f>M1128*Settings!$C$13*$D1137</f>
        <v/>
      </c>
      <c r="N1137" s="16">
        <f>N1128*Settings!$C$13*$D1137</f>
        <v/>
      </c>
      <c r="O1137" s="16">
        <f>O1128*Settings!$C$13*$D1137</f>
        <v/>
      </c>
      <c r="P1137" s="16">
        <f>P1128*Settings!$C$13*$D1137</f>
        <v/>
      </c>
      <c r="Q1137" s="16">
        <f>Q1128*Settings!$C$13*$D1137</f>
        <v/>
      </c>
      <c r="R1137" s="16">
        <f>R1128*Settings!$C$13*$D1137</f>
        <v/>
      </c>
      <c r="S1137" s="16">
        <f>S1128*Settings!$C$13*$D1137</f>
        <v/>
      </c>
      <c r="T1137" s="16">
        <f>T1128*Settings!$C$13*$D1137</f>
        <v/>
      </c>
      <c r="U1137" s="16">
        <f>U1128*Settings!$C$13*$D1137</f>
        <v/>
      </c>
      <c r="V1137" s="16">
        <f>V1128*Settings!$C$13*$D1137</f>
        <v/>
      </c>
      <c r="W1137" s="16">
        <f>W1128*Settings!$C$13*$D1137</f>
        <v/>
      </c>
      <c r="X1137" s="16">
        <f>X1128*Settings!$C$13*$D1137</f>
        <v/>
      </c>
      <c r="Y1137" s="16">
        <f>Y1128*Settings!$C$13*$D1137</f>
        <v/>
      </c>
      <c r="Z1137" s="16">
        <f>Z1128*Settings!$C$13*$D1137</f>
        <v/>
      </c>
      <c r="AA1137" s="16">
        <f>AA1128*Settings!$C$13*$D1137</f>
        <v/>
      </c>
      <c r="AB1137" s="16">
        <f>AB1128*Settings!$C$13*$D1137</f>
        <v/>
      </c>
      <c r="AC1137" s="16">
        <f>AC1128*Settings!$C$13*$D1137</f>
        <v/>
      </c>
      <c r="AD1137" s="47">
        <f>EMISSIONS(AD1128,Settings!$C$13,$D1137)</f>
        <v/>
      </c>
      <c r="AF1137" s="11">
        <f>LOWER(Settings!$C$4)&amp;".mit."&amp;$A1137&amp;IF($C1137="","","."&amp;$C1137&amp;"."&amp;$B1137)&amp;IF(INDEX(Variables!$D$5:$D$105,MATCH($A1137,Variables!$A$5:$A$105,0))="","","."&amp;INDEX(Variables!$D$5:$D$105,MATCH($A1137,Variables!$A$5:$A$105,0)))&amp;"."&amp;AF$5</f>
        <v/>
      </c>
      <c r="AG1137" s="15">
        <f>AG1128*Settings!$C$13*$D1137</f>
        <v/>
      </c>
      <c r="AH1137" s="16">
        <f>AH1128*Settings!$C$13*$D1137</f>
        <v/>
      </c>
      <c r="AI1137" s="16">
        <f>AI1128*Settings!$C$13*$D1137</f>
        <v/>
      </c>
      <c r="AJ1137" s="16">
        <f>AJ1128*Settings!$C$13*$D1137</f>
        <v/>
      </c>
      <c r="AK1137" s="16">
        <f>AK1128*Settings!$C$13*$D1137</f>
        <v/>
      </c>
      <c r="AL1137" s="16">
        <f>AL1128*Settings!$C$13*$D1137</f>
        <v/>
      </c>
      <c r="AM1137" s="16">
        <f>AM1128*Settings!$C$13*$D1137</f>
        <v/>
      </c>
      <c r="AN1137" s="16">
        <f>AN1128*Settings!$C$13*$D1137</f>
        <v/>
      </c>
      <c r="AO1137" s="16">
        <f>AO1128*Settings!$C$13*$D1137</f>
        <v/>
      </c>
      <c r="AP1137" s="16">
        <f>AP1128*Settings!$C$13*$D1137</f>
        <v/>
      </c>
      <c r="AQ1137" s="16">
        <f>AQ1128*Settings!$C$13*$D1137</f>
        <v/>
      </c>
      <c r="AR1137" s="16">
        <f>AR1128*Settings!$C$13*$D1137</f>
        <v/>
      </c>
      <c r="AS1137" s="16">
        <f>AS1128*Settings!$C$13*$D1137</f>
        <v/>
      </c>
      <c r="AT1137" s="16">
        <f>AT1128*Settings!$C$13*$D1137</f>
        <v/>
      </c>
      <c r="AU1137" s="16">
        <f>AU1128*Settings!$C$13*$D1137</f>
        <v/>
      </c>
      <c r="AV1137" s="16">
        <f>AV1128*Settings!$C$13*$D1137</f>
        <v/>
      </c>
      <c r="AW1137" s="16">
        <f>AW1128*Settings!$C$13*$D1137</f>
        <v/>
      </c>
      <c r="AX1137" s="16">
        <f>AX1128*Settings!$C$13*$D1137</f>
        <v/>
      </c>
      <c r="AY1137" s="47">
        <f>EMISSIONS(AY1128,Settings!$C$13,$D1137)</f>
        <v/>
      </c>
    </row>
    <row r="1138" hidden="1" outlineLevel="2">
      <c r="A1138" s="14" t="inlineStr">
        <is>
          <t>co2</t>
        </is>
      </c>
      <c r="B1138" s="14" t="inlineStr">
        <is>
          <t>ker</t>
        </is>
      </c>
      <c r="C1138" s="14" t="inlineStr">
        <is>
          <t>mch</t>
        </is>
      </c>
      <c r="D1138" s="37">
        <f>INDEX(Inputs!$T$5:$T$132,MATCH($B1138&amp;"|"&amp;$C1138,Inputs!$A$5:$A$132,0))</f>
        <v/>
      </c>
      <c r="E1138" s="36" t="n"/>
      <c r="F1138" s="36" t="n"/>
      <c r="G1138" s="36" t="n"/>
      <c r="H1138" s="14">
        <f>INDEX(Variables!$B$5:$B$105,MATCH($A1138,Variables!$A$5:$A$105,0))&amp;IF($C1138="",""," | "&amp;INDEX(Mapping!$B$5:$B$26,MATCH($C1138,Mapping!$A$5:$A$26,0))&amp;" | "&amp;INDEX(Mapping!$B$30:$B$41,MATCH($B1138,Mapping!$A$30:$A$41,0)))</f>
        <v/>
      </c>
      <c r="I1138" s="14">
        <f>INDEX(Variables!$C$5:$C$105,MATCH($A1138,Variables!$A$5:$A$105,0))</f>
        <v/>
      </c>
      <c r="J1138" s="14">
        <f>INDEX(Variables!$E$5:$E$105,MATCH($A1138,Variables!$A$5:$A$105,0))</f>
        <v/>
      </c>
      <c r="K1138" s="11">
        <f>LOWER(Settings!$C$4)&amp;".mit."&amp;$A1138&amp;IF($C1138="","","."&amp;$C1138&amp;"."&amp;$B1138)&amp;IF(INDEX(Variables!$D$5:$D$105,MATCH($A1138,Variables!$A$5:$A$105,0))="","","."&amp;INDEX(Variables!$D$5:$D$105,MATCH($A1138,Variables!$A$5:$A$105,0)))&amp;"."&amp;K$5</f>
        <v/>
      </c>
      <c r="L1138" s="15">
        <f>L1129*Settings!$C$13*$D1138</f>
        <v/>
      </c>
      <c r="M1138" s="16">
        <f>M1129*Settings!$C$13*$D1138</f>
        <v/>
      </c>
      <c r="N1138" s="16">
        <f>N1129*Settings!$C$13*$D1138</f>
        <v/>
      </c>
      <c r="O1138" s="16">
        <f>O1129*Settings!$C$13*$D1138</f>
        <v/>
      </c>
      <c r="P1138" s="16">
        <f>P1129*Settings!$C$13*$D1138</f>
        <v/>
      </c>
      <c r="Q1138" s="16">
        <f>Q1129*Settings!$C$13*$D1138</f>
        <v/>
      </c>
      <c r="R1138" s="16">
        <f>R1129*Settings!$C$13*$D1138</f>
        <v/>
      </c>
      <c r="S1138" s="16">
        <f>S1129*Settings!$C$13*$D1138</f>
        <v/>
      </c>
      <c r="T1138" s="16">
        <f>T1129*Settings!$C$13*$D1138</f>
        <v/>
      </c>
      <c r="U1138" s="16">
        <f>U1129*Settings!$C$13*$D1138</f>
        <v/>
      </c>
      <c r="V1138" s="16">
        <f>V1129*Settings!$C$13*$D1138</f>
        <v/>
      </c>
      <c r="W1138" s="16">
        <f>W1129*Settings!$C$13*$D1138</f>
        <v/>
      </c>
      <c r="X1138" s="16">
        <f>X1129*Settings!$C$13*$D1138</f>
        <v/>
      </c>
      <c r="Y1138" s="16">
        <f>Y1129*Settings!$C$13*$D1138</f>
        <v/>
      </c>
      <c r="Z1138" s="16">
        <f>Z1129*Settings!$C$13*$D1138</f>
        <v/>
      </c>
      <c r="AA1138" s="16">
        <f>AA1129*Settings!$C$13*$D1138</f>
        <v/>
      </c>
      <c r="AB1138" s="16">
        <f>AB1129*Settings!$C$13*$D1138</f>
        <v/>
      </c>
      <c r="AC1138" s="16">
        <f>AC1129*Settings!$C$13*$D1138</f>
        <v/>
      </c>
      <c r="AD1138" s="47">
        <f>EMISSIONS(AD1129,Settings!$C$13,$D1138)</f>
        <v/>
      </c>
      <c r="AF1138" s="11">
        <f>LOWER(Settings!$C$4)&amp;".mit."&amp;$A1138&amp;IF($C1138="","","."&amp;$C1138&amp;"."&amp;$B1138)&amp;IF(INDEX(Variables!$D$5:$D$105,MATCH($A1138,Variables!$A$5:$A$105,0))="","","."&amp;INDEX(Variables!$D$5:$D$105,MATCH($A1138,Variables!$A$5:$A$105,0)))&amp;"."&amp;AF$5</f>
        <v/>
      </c>
      <c r="AG1138" s="15">
        <f>AG1129*Settings!$C$13*$D1138</f>
        <v/>
      </c>
      <c r="AH1138" s="16">
        <f>AH1129*Settings!$C$13*$D1138</f>
        <v/>
      </c>
      <c r="AI1138" s="16">
        <f>AI1129*Settings!$C$13*$D1138</f>
        <v/>
      </c>
      <c r="AJ1138" s="16">
        <f>AJ1129*Settings!$C$13*$D1138</f>
        <v/>
      </c>
      <c r="AK1138" s="16">
        <f>AK1129*Settings!$C$13*$D1138</f>
        <v/>
      </c>
      <c r="AL1138" s="16">
        <f>AL1129*Settings!$C$13*$D1138</f>
        <v/>
      </c>
      <c r="AM1138" s="16">
        <f>AM1129*Settings!$C$13*$D1138</f>
        <v/>
      </c>
      <c r="AN1138" s="16">
        <f>AN1129*Settings!$C$13*$D1138</f>
        <v/>
      </c>
      <c r="AO1138" s="16">
        <f>AO1129*Settings!$C$13*$D1138</f>
        <v/>
      </c>
      <c r="AP1138" s="16">
        <f>AP1129*Settings!$C$13*$D1138</f>
        <v/>
      </c>
      <c r="AQ1138" s="16">
        <f>AQ1129*Settings!$C$13*$D1138</f>
        <v/>
      </c>
      <c r="AR1138" s="16">
        <f>AR1129*Settings!$C$13*$D1138</f>
        <v/>
      </c>
      <c r="AS1138" s="16">
        <f>AS1129*Settings!$C$13*$D1138</f>
        <v/>
      </c>
      <c r="AT1138" s="16">
        <f>AT1129*Settings!$C$13*$D1138</f>
        <v/>
      </c>
      <c r="AU1138" s="16">
        <f>AU1129*Settings!$C$13*$D1138</f>
        <v/>
      </c>
      <c r="AV1138" s="16">
        <f>AV1129*Settings!$C$13*$D1138</f>
        <v/>
      </c>
      <c r="AW1138" s="16">
        <f>AW1129*Settings!$C$13*$D1138</f>
        <v/>
      </c>
      <c r="AX1138" s="16">
        <f>AX1129*Settings!$C$13*$D1138</f>
        <v/>
      </c>
      <c r="AY1138" s="47">
        <f>EMISSIONS(AY1129,Settings!$C$13,$D1138)</f>
        <v/>
      </c>
    </row>
    <row r="1139" hidden="1" outlineLevel="2">
      <c r="A1139" s="14" t="inlineStr">
        <is>
          <t>co2</t>
        </is>
      </c>
      <c r="B1139" s="14" t="inlineStr">
        <is>
          <t>oop</t>
        </is>
      </c>
      <c r="C1139" s="14" t="inlineStr">
        <is>
          <t>mch</t>
        </is>
      </c>
      <c r="D1139" s="37">
        <f>INDEX(Inputs!$T$5:$T$132,MATCH($B1139&amp;"|"&amp;$C1139,Inputs!$A$5:$A$132,0))</f>
        <v/>
      </c>
      <c r="E1139" s="36" t="n"/>
      <c r="F1139" s="36" t="n"/>
      <c r="G1139" s="36" t="n"/>
      <c r="H1139" s="14">
        <f>INDEX(Variables!$B$5:$B$105,MATCH($A1139,Variables!$A$5:$A$105,0))&amp;IF($C1139="",""," | "&amp;INDEX(Mapping!$B$5:$B$26,MATCH($C1139,Mapping!$A$5:$A$26,0))&amp;" | "&amp;INDEX(Mapping!$B$30:$B$41,MATCH($B1139,Mapping!$A$30:$A$41,0)))</f>
        <v/>
      </c>
      <c r="I1139" s="14">
        <f>INDEX(Variables!$C$5:$C$105,MATCH($A1139,Variables!$A$5:$A$105,0))</f>
        <v/>
      </c>
      <c r="J1139" s="14">
        <f>INDEX(Variables!$E$5:$E$105,MATCH($A1139,Variables!$A$5:$A$105,0))</f>
        <v/>
      </c>
      <c r="K1139" s="11">
        <f>LOWER(Settings!$C$4)&amp;".mit."&amp;$A1139&amp;IF($C1139="","","."&amp;$C1139&amp;"."&amp;$B1139)&amp;IF(INDEX(Variables!$D$5:$D$105,MATCH($A1139,Variables!$A$5:$A$105,0))="","","."&amp;INDEX(Variables!$D$5:$D$105,MATCH($A1139,Variables!$A$5:$A$105,0)))&amp;"."&amp;K$5</f>
        <v/>
      </c>
      <c r="L1139" s="15">
        <f>L1130*Settings!$C$13*$D1139</f>
        <v/>
      </c>
      <c r="M1139" s="16">
        <f>M1130*Settings!$C$13*$D1139</f>
        <v/>
      </c>
      <c r="N1139" s="16">
        <f>N1130*Settings!$C$13*$D1139</f>
        <v/>
      </c>
      <c r="O1139" s="16">
        <f>O1130*Settings!$C$13*$D1139</f>
        <v/>
      </c>
      <c r="P1139" s="16">
        <f>P1130*Settings!$C$13*$D1139</f>
        <v/>
      </c>
      <c r="Q1139" s="16">
        <f>Q1130*Settings!$C$13*$D1139</f>
        <v/>
      </c>
      <c r="R1139" s="16">
        <f>R1130*Settings!$C$13*$D1139</f>
        <v/>
      </c>
      <c r="S1139" s="16">
        <f>S1130*Settings!$C$13*$D1139</f>
        <v/>
      </c>
      <c r="T1139" s="16">
        <f>T1130*Settings!$C$13*$D1139</f>
        <v/>
      </c>
      <c r="U1139" s="16">
        <f>U1130*Settings!$C$13*$D1139</f>
        <v/>
      </c>
      <c r="V1139" s="16">
        <f>V1130*Settings!$C$13*$D1139</f>
        <v/>
      </c>
      <c r="W1139" s="16">
        <f>W1130*Settings!$C$13*$D1139</f>
        <v/>
      </c>
      <c r="X1139" s="16">
        <f>X1130*Settings!$C$13*$D1139</f>
        <v/>
      </c>
      <c r="Y1139" s="16">
        <f>Y1130*Settings!$C$13*$D1139</f>
        <v/>
      </c>
      <c r="Z1139" s="16">
        <f>Z1130*Settings!$C$13*$D1139</f>
        <v/>
      </c>
      <c r="AA1139" s="16">
        <f>AA1130*Settings!$C$13*$D1139</f>
        <v/>
      </c>
      <c r="AB1139" s="16">
        <f>AB1130*Settings!$C$13*$D1139</f>
        <v/>
      </c>
      <c r="AC1139" s="16">
        <f>AC1130*Settings!$C$13*$D1139</f>
        <v/>
      </c>
      <c r="AD1139" s="47">
        <f>EMISSIONS(AD1130,Settings!$C$13,$D1139)</f>
        <v/>
      </c>
      <c r="AF1139" s="11">
        <f>LOWER(Settings!$C$4)&amp;".mit."&amp;$A1139&amp;IF($C1139="","","."&amp;$C1139&amp;"."&amp;$B1139)&amp;IF(INDEX(Variables!$D$5:$D$105,MATCH($A1139,Variables!$A$5:$A$105,0))="","","."&amp;INDEX(Variables!$D$5:$D$105,MATCH($A1139,Variables!$A$5:$A$105,0)))&amp;"."&amp;AF$5</f>
        <v/>
      </c>
      <c r="AG1139" s="15">
        <f>AG1130*Settings!$C$13*$D1139</f>
        <v/>
      </c>
      <c r="AH1139" s="16">
        <f>AH1130*Settings!$C$13*$D1139</f>
        <v/>
      </c>
      <c r="AI1139" s="16">
        <f>AI1130*Settings!$C$13*$D1139</f>
        <v/>
      </c>
      <c r="AJ1139" s="16">
        <f>AJ1130*Settings!$C$13*$D1139</f>
        <v/>
      </c>
      <c r="AK1139" s="16">
        <f>AK1130*Settings!$C$13*$D1139</f>
        <v/>
      </c>
      <c r="AL1139" s="16">
        <f>AL1130*Settings!$C$13*$D1139</f>
        <v/>
      </c>
      <c r="AM1139" s="16">
        <f>AM1130*Settings!$C$13*$D1139</f>
        <v/>
      </c>
      <c r="AN1139" s="16">
        <f>AN1130*Settings!$C$13*$D1139</f>
        <v/>
      </c>
      <c r="AO1139" s="16">
        <f>AO1130*Settings!$C$13*$D1139</f>
        <v/>
      </c>
      <c r="AP1139" s="16">
        <f>AP1130*Settings!$C$13*$D1139</f>
        <v/>
      </c>
      <c r="AQ1139" s="16">
        <f>AQ1130*Settings!$C$13*$D1139</f>
        <v/>
      </c>
      <c r="AR1139" s="16">
        <f>AR1130*Settings!$C$13*$D1139</f>
        <v/>
      </c>
      <c r="AS1139" s="16">
        <f>AS1130*Settings!$C$13*$D1139</f>
        <v/>
      </c>
      <c r="AT1139" s="16">
        <f>AT1130*Settings!$C$13*$D1139</f>
        <v/>
      </c>
      <c r="AU1139" s="16">
        <f>AU1130*Settings!$C$13*$D1139</f>
        <v/>
      </c>
      <c r="AV1139" s="16">
        <f>AV1130*Settings!$C$13*$D1139</f>
        <v/>
      </c>
      <c r="AW1139" s="16">
        <f>AW1130*Settings!$C$13*$D1139</f>
        <v/>
      </c>
      <c r="AX1139" s="16">
        <f>AX1130*Settings!$C$13*$D1139</f>
        <v/>
      </c>
      <c r="AY1139" s="47">
        <f>EMISSIONS(AY1130,Settings!$C$13,$D1139)</f>
        <v/>
      </c>
    </row>
    <row r="1140" hidden="1" outlineLevel="2">
      <c r="A1140" s="14" t="inlineStr">
        <is>
          <t>co2</t>
        </is>
      </c>
      <c r="B1140" s="14" t="inlineStr">
        <is>
          <t>bio</t>
        </is>
      </c>
      <c r="C1140" s="14" t="inlineStr">
        <is>
          <t>mch</t>
        </is>
      </c>
      <c r="D1140" s="37">
        <f>INDEX(Inputs!$T$5:$T$132,MATCH($B1140&amp;"|"&amp;$C1140,Inputs!$A$5:$A$132,0))</f>
        <v/>
      </c>
      <c r="E1140" s="36" t="n"/>
      <c r="F1140" s="36" t="n"/>
      <c r="G1140" s="36" t="n"/>
      <c r="H1140" s="14">
        <f>INDEX(Variables!$B$5:$B$105,MATCH($A1140,Variables!$A$5:$A$105,0))&amp;IF($C1140="",""," | "&amp;INDEX(Mapping!$B$5:$B$26,MATCH($C1140,Mapping!$A$5:$A$26,0))&amp;" | "&amp;INDEX(Mapping!$B$30:$B$41,MATCH($B1140,Mapping!$A$30:$A$41,0)))</f>
        <v/>
      </c>
      <c r="I1140" s="14">
        <f>INDEX(Variables!$C$5:$C$105,MATCH($A1140,Variables!$A$5:$A$105,0))</f>
        <v/>
      </c>
      <c r="J1140" s="14">
        <f>INDEX(Variables!$E$5:$E$105,MATCH($A1140,Variables!$A$5:$A$105,0))</f>
        <v/>
      </c>
      <c r="K1140" s="11">
        <f>LOWER(Settings!$C$4)&amp;".mit."&amp;$A1140&amp;IF($C1140="","","."&amp;$C1140&amp;"."&amp;$B1140)&amp;IF(INDEX(Variables!$D$5:$D$105,MATCH($A1140,Variables!$A$5:$A$105,0))="","","."&amp;INDEX(Variables!$D$5:$D$105,MATCH($A1140,Variables!$A$5:$A$105,0)))&amp;"."&amp;K$5</f>
        <v/>
      </c>
      <c r="L1140" s="15">
        <f>L1131*Settings!$C$13*$D1140</f>
        <v/>
      </c>
      <c r="M1140" s="16">
        <f>M1131*Settings!$C$13*$D1140</f>
        <v/>
      </c>
      <c r="N1140" s="16">
        <f>N1131*Settings!$C$13*$D1140</f>
        <v/>
      </c>
      <c r="O1140" s="16">
        <f>O1131*Settings!$C$13*$D1140</f>
        <v/>
      </c>
      <c r="P1140" s="16">
        <f>P1131*Settings!$C$13*$D1140</f>
        <v/>
      </c>
      <c r="Q1140" s="16">
        <f>Q1131*Settings!$C$13*$D1140</f>
        <v/>
      </c>
      <c r="R1140" s="16">
        <f>R1131*Settings!$C$13*$D1140</f>
        <v/>
      </c>
      <c r="S1140" s="16">
        <f>S1131*Settings!$C$13*$D1140</f>
        <v/>
      </c>
      <c r="T1140" s="16">
        <f>T1131*Settings!$C$13*$D1140</f>
        <v/>
      </c>
      <c r="U1140" s="16">
        <f>U1131*Settings!$C$13*$D1140</f>
        <v/>
      </c>
      <c r="V1140" s="16">
        <f>V1131*Settings!$C$13*$D1140</f>
        <v/>
      </c>
      <c r="W1140" s="16">
        <f>W1131*Settings!$C$13*$D1140</f>
        <v/>
      </c>
      <c r="X1140" s="16">
        <f>X1131*Settings!$C$13*$D1140</f>
        <v/>
      </c>
      <c r="Y1140" s="16">
        <f>Y1131*Settings!$C$13*$D1140</f>
        <v/>
      </c>
      <c r="Z1140" s="16">
        <f>Z1131*Settings!$C$13*$D1140</f>
        <v/>
      </c>
      <c r="AA1140" s="16">
        <f>AA1131*Settings!$C$13*$D1140</f>
        <v/>
      </c>
      <c r="AB1140" s="16">
        <f>AB1131*Settings!$C$13*$D1140</f>
        <v/>
      </c>
      <c r="AC1140" s="16">
        <f>AC1131*Settings!$C$13*$D1140</f>
        <v/>
      </c>
      <c r="AD1140" s="47">
        <f>EMISSIONS(AD1131,Settings!$C$13,$D1140)</f>
        <v/>
      </c>
      <c r="AF1140" s="11">
        <f>LOWER(Settings!$C$4)&amp;".mit."&amp;$A1140&amp;IF($C1140="","","."&amp;$C1140&amp;"."&amp;$B1140)&amp;IF(INDEX(Variables!$D$5:$D$105,MATCH($A1140,Variables!$A$5:$A$105,0))="","","."&amp;INDEX(Variables!$D$5:$D$105,MATCH($A1140,Variables!$A$5:$A$105,0)))&amp;"."&amp;AF$5</f>
        <v/>
      </c>
      <c r="AG1140" s="15">
        <f>AG1131*Settings!$C$13*$D1140</f>
        <v/>
      </c>
      <c r="AH1140" s="16">
        <f>AH1131*Settings!$C$13*$D1140</f>
        <v/>
      </c>
      <c r="AI1140" s="16">
        <f>AI1131*Settings!$C$13*$D1140</f>
        <v/>
      </c>
      <c r="AJ1140" s="16">
        <f>AJ1131*Settings!$C$13*$D1140</f>
        <v/>
      </c>
      <c r="AK1140" s="16">
        <f>AK1131*Settings!$C$13*$D1140</f>
        <v/>
      </c>
      <c r="AL1140" s="16">
        <f>AL1131*Settings!$C$13*$D1140</f>
        <v/>
      </c>
      <c r="AM1140" s="16">
        <f>AM1131*Settings!$C$13*$D1140</f>
        <v/>
      </c>
      <c r="AN1140" s="16">
        <f>AN1131*Settings!$C$13*$D1140</f>
        <v/>
      </c>
      <c r="AO1140" s="16">
        <f>AO1131*Settings!$C$13*$D1140</f>
        <v/>
      </c>
      <c r="AP1140" s="16">
        <f>AP1131*Settings!$C$13*$D1140</f>
        <v/>
      </c>
      <c r="AQ1140" s="16">
        <f>AQ1131*Settings!$C$13*$D1140</f>
        <v/>
      </c>
      <c r="AR1140" s="16">
        <f>AR1131*Settings!$C$13*$D1140</f>
        <v/>
      </c>
      <c r="AS1140" s="16">
        <f>AS1131*Settings!$C$13*$D1140</f>
        <v/>
      </c>
      <c r="AT1140" s="16">
        <f>AT1131*Settings!$C$13*$D1140</f>
        <v/>
      </c>
      <c r="AU1140" s="16">
        <f>AU1131*Settings!$C$13*$D1140</f>
        <v/>
      </c>
      <c r="AV1140" s="16">
        <f>AV1131*Settings!$C$13*$D1140</f>
        <v/>
      </c>
      <c r="AW1140" s="16">
        <f>AW1131*Settings!$C$13*$D1140</f>
        <v/>
      </c>
      <c r="AX1140" s="16">
        <f>AX1131*Settings!$C$13*$D1140</f>
        <v/>
      </c>
      <c r="AY1140" s="47">
        <f>EMISSIONS(AY1131,Settings!$C$13,$D1140)</f>
        <v/>
      </c>
    </row>
    <row r="1141" hidden="1" outlineLevel="2"/>
    <row r="1142" hidden="1" outlineLevel="2">
      <c r="A1142" s="14" t="inlineStr">
        <is>
          <t>rtx</t>
        </is>
      </c>
      <c r="B1142" s="14" t="inlineStr">
        <is>
          <t>coa</t>
        </is>
      </c>
      <c r="C1142" s="14" t="inlineStr">
        <is>
          <t>mch</t>
        </is>
      </c>
      <c r="D1142" s="37">
        <f>INDEX(Inputs!$R$5:$R$132,MATCH($B1142&amp;"|"&amp;$C1142,Inputs!$A$5:$A$132,0))</f>
        <v/>
      </c>
      <c r="E1142" s="36" t="n"/>
      <c r="F1142" s="36" t="n"/>
      <c r="G1142" s="36" t="n"/>
      <c r="H1142" s="14">
        <f>INDEX(Variables!$B$5:$B$105,MATCH($A1142,Variables!$A$5:$A$105,0))&amp;IF($C1142="",""," | "&amp;INDEX(Mapping!$B$5:$B$26,MATCH($C1142,Mapping!$A$5:$A$26,0))&amp;" | "&amp;INDEX(Mapping!$B$30:$B$41,MATCH($B1142,Mapping!$A$30:$A$41,0)))</f>
        <v/>
      </c>
      <c r="I1142" s="14">
        <f>INDEX(Variables!$C$5:$C$105,MATCH($A1142,Variables!$A$5:$A$105,0))</f>
        <v/>
      </c>
      <c r="J1142" s="14">
        <f>INDEX(Variables!$E$5:$E$105,MATCH($A1142,Variables!$A$5:$A$105,0))</f>
        <v/>
      </c>
      <c r="K1142" s="11">
        <f>LOWER(Settings!$C$4)&amp;".mit."&amp;$A1142&amp;IF($C1142="","","."&amp;$C1142&amp;"."&amp;$B1142)&amp;IF(INDEX(Variables!$D$5:$D$105,MATCH($A1142,Variables!$A$5:$A$105,0))="","","."&amp;INDEX(Variables!$D$5:$D$105,MATCH($A1142,Variables!$A$5:$A$105,0)))&amp;"."&amp;K$5</f>
        <v/>
      </c>
      <c r="L1142" s="44">
        <f>L1124*Settings!$C$13*(INDEX(L$318:L$329,$D1142)+INDEX(L$305:L$316,$D1142))</f>
        <v/>
      </c>
      <c r="M1142" s="45">
        <f>M1124*Settings!$C$13*(INDEX(M$318:M$329,$D1142)+INDEX(M$305:M$316,$D1142))</f>
        <v/>
      </c>
      <c r="N1142" s="45">
        <f>N1124*Settings!$C$13*(INDEX(N$318:N$329,$D1142)+INDEX(N$305:N$316,$D1142))</f>
        <v/>
      </c>
      <c r="O1142" s="45">
        <f>O1124*Settings!$C$13*(INDEX(O$318:O$329,$D1142)+INDEX(O$305:O$316,$D1142))</f>
        <v/>
      </c>
      <c r="P1142" s="45">
        <f>P1124*Settings!$C$13*(INDEX(P$318:P$329,$D1142)+INDEX(P$305:P$316,$D1142))</f>
        <v/>
      </c>
      <c r="Q1142" s="45">
        <f>Q1124*Settings!$C$13*(INDEX(Q$318:Q$329,$D1142)+INDEX(Q$305:Q$316,$D1142))</f>
        <v/>
      </c>
      <c r="R1142" s="45">
        <f>R1124*Settings!$C$13*(INDEX(R$318:R$329,$D1142)+INDEX(R$305:R$316,$D1142))</f>
        <v/>
      </c>
      <c r="S1142" s="45">
        <f>S1124*Settings!$C$13*(INDEX(S$318:S$329,$D1142)+INDEX(S$305:S$316,$D1142))</f>
        <v/>
      </c>
      <c r="T1142" s="45">
        <f>T1124*Settings!$C$13*(INDEX(T$318:T$329,$D1142)+INDEX(T$305:T$316,$D1142))</f>
        <v/>
      </c>
      <c r="U1142" s="45">
        <f>U1124*Settings!$C$13*(INDEX(U$318:U$329,$D1142)+INDEX(U$305:U$316,$D1142))</f>
        <v/>
      </c>
      <c r="V1142" s="45">
        <f>V1124*Settings!$C$13*(INDEX(V$318:V$329,$D1142)+INDEX(V$305:V$316,$D1142))</f>
        <v/>
      </c>
      <c r="W1142" s="45">
        <f>W1124*Settings!$C$13*(INDEX(W$318:W$329,$D1142)+INDEX(W$305:W$316,$D1142))</f>
        <v/>
      </c>
      <c r="X1142" s="45">
        <f>X1124*Settings!$C$13*(INDEX(X$318:X$329,$D1142)+INDEX(X$305:X$316,$D1142))</f>
        <v/>
      </c>
      <c r="Y1142" s="45">
        <f>Y1124*Settings!$C$13*(INDEX(Y$318:Y$329,$D1142)+INDEX(Y$305:Y$316,$D1142))</f>
        <v/>
      </c>
      <c r="Z1142" s="45">
        <f>Z1124*Settings!$C$13*(INDEX(Z$318:Z$329,$D1142)+INDEX(Z$305:Z$316,$D1142))</f>
        <v/>
      </c>
      <c r="AA1142" s="45">
        <f>AA1124*Settings!$C$13*(INDEX(AA$318:AA$329,$D1142)+INDEX(AA$305:AA$316,$D1142))</f>
        <v/>
      </c>
      <c r="AB1142" s="45">
        <f>AB1124*Settings!$C$13*(INDEX(AB$318:AB$329,$D1142)+INDEX(AB$305:AB$316,$D1142))</f>
        <v/>
      </c>
      <c r="AC1142" s="45">
        <f>AC1124*Settings!$C$13*(INDEX(AC$318:AC$329,$D1142)+INDEX(AC$305:AC$316,$D1142))</f>
        <v/>
      </c>
      <c r="AD1142" s="46">
        <f>REVENUE(AD1124,Settings!$C$13,INDEX(AD$318:AD$329,$D1142)+INDEX(AD$305:AD$316,$D1142))</f>
        <v/>
      </c>
      <c r="AF1142" s="11">
        <f>LOWER(Settings!$C$4)&amp;".mit."&amp;$A1142&amp;IF($C1142="","","."&amp;$C1142&amp;"."&amp;$B1142)&amp;IF(INDEX(Variables!$D$5:$D$105,MATCH($A1142,Variables!$A$5:$A$105,0))="","","."&amp;INDEX(Variables!$D$5:$D$105,MATCH($A1142,Variables!$A$5:$A$105,0)))&amp;"."&amp;AF$5</f>
        <v/>
      </c>
      <c r="AG1142" s="44">
        <f>AG1124*Settings!$C$13*(INDEX(AG$318:AG$329,$D1142)+INDEX(AG$305:AG$316,$D1142))</f>
        <v/>
      </c>
      <c r="AH1142" s="45">
        <f>AH1124*Settings!$C$13*(INDEX(AH$318:AH$329,$D1142)+INDEX(AH$305:AH$316,$D1142))</f>
        <v/>
      </c>
      <c r="AI1142" s="45">
        <f>AI1124*Settings!$C$13*(INDEX(AI$318:AI$329,$D1142)+INDEX(AI$305:AI$316,$D1142))</f>
        <v/>
      </c>
      <c r="AJ1142" s="45">
        <f>AJ1124*Settings!$C$13*(INDEX(AJ$318:AJ$329,$D1142)+INDEX(AJ$305:AJ$316,$D1142))</f>
        <v/>
      </c>
      <c r="AK1142" s="45">
        <f>AK1124*Settings!$C$13*(INDEX(AK$318:AK$329,$D1142)+INDEX(AK$305:AK$316,$D1142))</f>
        <v/>
      </c>
      <c r="AL1142" s="45">
        <f>AL1124*Settings!$C$13*(INDEX(AL$318:AL$329,$D1142)+INDEX(AL$305:AL$316,$D1142))</f>
        <v/>
      </c>
      <c r="AM1142" s="45">
        <f>AM1124*Settings!$C$13*(INDEX(AM$318:AM$329,$D1142)+INDEX(AM$305:AM$316,$D1142))</f>
        <v/>
      </c>
      <c r="AN1142" s="45">
        <f>AN1124*Settings!$C$13*(INDEX(AN$318:AN$329,$D1142)+INDEX(AN$305:AN$316,$D1142))</f>
        <v/>
      </c>
      <c r="AO1142" s="45">
        <f>AO1124*Settings!$C$13*(INDEX(AO$318:AO$329,$D1142)+INDEX(AO$305:AO$316,$D1142))</f>
        <v/>
      </c>
      <c r="AP1142" s="45">
        <f>AP1124*Settings!$C$13*(INDEX(AP$318:AP$329,$D1142)+INDEX(AP$305:AP$316,$D1142))</f>
        <v/>
      </c>
      <c r="AQ1142" s="45">
        <f>AQ1124*Settings!$C$13*(INDEX(AQ$318:AQ$329,$D1142)+INDEX(AQ$305:AQ$316,$D1142))</f>
        <v/>
      </c>
      <c r="AR1142" s="45">
        <f>AR1124*Settings!$C$13*(INDEX(AR$318:AR$329,$D1142)+INDEX(AR$305:AR$316,$D1142))</f>
        <v/>
      </c>
      <c r="AS1142" s="45">
        <f>AS1124*Settings!$C$13*(INDEX(AS$318:AS$329,$D1142)+INDEX(AS$305:AS$316,$D1142))</f>
        <v/>
      </c>
      <c r="AT1142" s="45">
        <f>AT1124*Settings!$C$13*(INDEX(AT$318:AT$329,$D1142)+INDEX(AT$305:AT$316,$D1142))</f>
        <v/>
      </c>
      <c r="AU1142" s="45">
        <f>AU1124*Settings!$C$13*(INDEX(AU$318:AU$329,$D1142)+INDEX(AU$305:AU$316,$D1142))</f>
        <v/>
      </c>
      <c r="AV1142" s="45">
        <f>AV1124*Settings!$C$13*(INDEX(AV$318:AV$329,$D1142)+INDEX(AV$305:AV$316,$D1142))</f>
        <v/>
      </c>
      <c r="AW1142" s="45">
        <f>AW1124*Settings!$C$13*(INDEX(AW$318:AW$329,$D1142)+INDEX(AW$305:AW$316,$D1142))</f>
        <v/>
      </c>
      <c r="AX1142" s="45">
        <f>AX1124*Settings!$C$13*(INDEX(AX$318:AX$329,$D1142)+INDEX(AX$305:AX$316,$D1142))</f>
        <v/>
      </c>
      <c r="AY1142" s="46">
        <f>REVENUE(AY1124,Settings!$C$13,INDEX(AY$318:AY$329,$D1142)+INDEX(AY$305:AY$316,$D1142))</f>
        <v/>
      </c>
    </row>
    <row r="1143" hidden="1" outlineLevel="2">
      <c r="A1143" s="14" t="inlineStr">
        <is>
          <t>rtx</t>
        </is>
      </c>
      <c r="B1143" s="14" t="inlineStr">
        <is>
          <t>nga</t>
        </is>
      </c>
      <c r="C1143" s="14" t="inlineStr">
        <is>
          <t>mch</t>
        </is>
      </c>
      <c r="D1143" s="37">
        <f>INDEX(Inputs!$R$5:$R$132,MATCH($B1143&amp;"|"&amp;$C1143,Inputs!$A$5:$A$132,0))</f>
        <v/>
      </c>
      <c r="E1143" s="36" t="n"/>
      <c r="F1143" s="36" t="n"/>
      <c r="G1143" s="36" t="n"/>
      <c r="H1143" s="14">
        <f>INDEX(Variables!$B$5:$B$105,MATCH($A1143,Variables!$A$5:$A$105,0))&amp;IF($C1143="",""," | "&amp;INDEX(Mapping!$B$5:$B$26,MATCH($C1143,Mapping!$A$5:$A$26,0))&amp;" | "&amp;INDEX(Mapping!$B$30:$B$41,MATCH($B1143,Mapping!$A$30:$A$41,0)))</f>
        <v/>
      </c>
      <c r="I1143" s="14">
        <f>INDEX(Variables!$C$5:$C$105,MATCH($A1143,Variables!$A$5:$A$105,0))</f>
        <v/>
      </c>
      <c r="J1143" s="14">
        <f>INDEX(Variables!$E$5:$E$105,MATCH($A1143,Variables!$A$5:$A$105,0))</f>
        <v/>
      </c>
      <c r="K1143" s="11">
        <f>LOWER(Settings!$C$4)&amp;".mit."&amp;$A1143&amp;IF($C1143="","","."&amp;$C1143&amp;"."&amp;$B1143)&amp;IF(INDEX(Variables!$D$5:$D$105,MATCH($A1143,Variables!$A$5:$A$105,0))="","","."&amp;INDEX(Variables!$D$5:$D$105,MATCH($A1143,Variables!$A$5:$A$105,0)))&amp;"."&amp;K$5</f>
        <v/>
      </c>
      <c r="L1143" s="44">
        <f>L1125*Settings!$C$13*(INDEX(L$318:L$329,$D1143)+INDEX(L$305:L$316,$D1143))</f>
        <v/>
      </c>
      <c r="M1143" s="45">
        <f>M1125*Settings!$C$13*(INDEX(M$318:M$329,$D1143)+INDEX(M$305:M$316,$D1143))</f>
        <v/>
      </c>
      <c r="N1143" s="45">
        <f>N1125*Settings!$C$13*(INDEX(N$318:N$329,$D1143)+INDEX(N$305:N$316,$D1143))</f>
        <v/>
      </c>
      <c r="O1143" s="45">
        <f>O1125*Settings!$C$13*(INDEX(O$318:O$329,$D1143)+INDEX(O$305:O$316,$D1143))</f>
        <v/>
      </c>
      <c r="P1143" s="45">
        <f>P1125*Settings!$C$13*(INDEX(P$318:P$329,$D1143)+INDEX(P$305:P$316,$D1143))</f>
        <v/>
      </c>
      <c r="Q1143" s="45">
        <f>Q1125*Settings!$C$13*(INDEX(Q$318:Q$329,$D1143)+INDEX(Q$305:Q$316,$D1143))</f>
        <v/>
      </c>
      <c r="R1143" s="45">
        <f>R1125*Settings!$C$13*(INDEX(R$318:R$329,$D1143)+INDEX(R$305:R$316,$D1143))</f>
        <v/>
      </c>
      <c r="S1143" s="45">
        <f>S1125*Settings!$C$13*(INDEX(S$318:S$329,$D1143)+INDEX(S$305:S$316,$D1143))</f>
        <v/>
      </c>
      <c r="T1143" s="45">
        <f>T1125*Settings!$C$13*(INDEX(T$318:T$329,$D1143)+INDEX(T$305:T$316,$D1143))</f>
        <v/>
      </c>
      <c r="U1143" s="45">
        <f>U1125*Settings!$C$13*(INDEX(U$318:U$329,$D1143)+INDEX(U$305:U$316,$D1143))</f>
        <v/>
      </c>
      <c r="V1143" s="45">
        <f>V1125*Settings!$C$13*(INDEX(V$318:V$329,$D1143)+INDEX(V$305:V$316,$D1143))</f>
        <v/>
      </c>
      <c r="W1143" s="45">
        <f>W1125*Settings!$C$13*(INDEX(W$318:W$329,$D1143)+INDEX(W$305:W$316,$D1143))</f>
        <v/>
      </c>
      <c r="X1143" s="45">
        <f>X1125*Settings!$C$13*(INDEX(X$318:X$329,$D1143)+INDEX(X$305:X$316,$D1143))</f>
        <v/>
      </c>
      <c r="Y1143" s="45">
        <f>Y1125*Settings!$C$13*(INDEX(Y$318:Y$329,$D1143)+INDEX(Y$305:Y$316,$D1143))</f>
        <v/>
      </c>
      <c r="Z1143" s="45">
        <f>Z1125*Settings!$C$13*(INDEX(Z$318:Z$329,$D1143)+INDEX(Z$305:Z$316,$D1143))</f>
        <v/>
      </c>
      <c r="AA1143" s="45">
        <f>AA1125*Settings!$C$13*(INDEX(AA$318:AA$329,$D1143)+INDEX(AA$305:AA$316,$D1143))</f>
        <v/>
      </c>
      <c r="AB1143" s="45">
        <f>AB1125*Settings!$C$13*(INDEX(AB$318:AB$329,$D1143)+INDEX(AB$305:AB$316,$D1143))</f>
        <v/>
      </c>
      <c r="AC1143" s="45">
        <f>AC1125*Settings!$C$13*(INDEX(AC$318:AC$329,$D1143)+INDEX(AC$305:AC$316,$D1143))</f>
        <v/>
      </c>
      <c r="AD1143" s="46">
        <f>REVENUE(AD1125,Settings!$C$13,INDEX(AD$318:AD$329,$D1143)+INDEX(AD$305:AD$316,$D1143))</f>
        <v/>
      </c>
      <c r="AF1143" s="11">
        <f>LOWER(Settings!$C$4)&amp;".mit."&amp;$A1143&amp;IF($C1143="","","."&amp;$C1143&amp;"."&amp;$B1143)&amp;IF(INDEX(Variables!$D$5:$D$105,MATCH($A1143,Variables!$A$5:$A$105,0))="","","."&amp;INDEX(Variables!$D$5:$D$105,MATCH($A1143,Variables!$A$5:$A$105,0)))&amp;"."&amp;AF$5</f>
        <v/>
      </c>
      <c r="AG1143" s="44">
        <f>AG1125*Settings!$C$13*(INDEX(AG$318:AG$329,$D1143)+INDEX(AG$305:AG$316,$D1143))</f>
        <v/>
      </c>
      <c r="AH1143" s="45">
        <f>AH1125*Settings!$C$13*(INDEX(AH$318:AH$329,$D1143)+INDEX(AH$305:AH$316,$D1143))</f>
        <v/>
      </c>
      <c r="AI1143" s="45">
        <f>AI1125*Settings!$C$13*(INDEX(AI$318:AI$329,$D1143)+INDEX(AI$305:AI$316,$D1143))</f>
        <v/>
      </c>
      <c r="AJ1143" s="45">
        <f>AJ1125*Settings!$C$13*(INDEX(AJ$318:AJ$329,$D1143)+INDEX(AJ$305:AJ$316,$D1143))</f>
        <v/>
      </c>
      <c r="AK1143" s="45">
        <f>AK1125*Settings!$C$13*(INDEX(AK$318:AK$329,$D1143)+INDEX(AK$305:AK$316,$D1143))</f>
        <v/>
      </c>
      <c r="AL1143" s="45">
        <f>AL1125*Settings!$C$13*(INDEX(AL$318:AL$329,$D1143)+INDEX(AL$305:AL$316,$D1143))</f>
        <v/>
      </c>
      <c r="AM1143" s="45">
        <f>AM1125*Settings!$C$13*(INDEX(AM$318:AM$329,$D1143)+INDEX(AM$305:AM$316,$D1143))</f>
        <v/>
      </c>
      <c r="AN1143" s="45">
        <f>AN1125*Settings!$C$13*(INDEX(AN$318:AN$329,$D1143)+INDEX(AN$305:AN$316,$D1143))</f>
        <v/>
      </c>
      <c r="AO1143" s="45">
        <f>AO1125*Settings!$C$13*(INDEX(AO$318:AO$329,$D1143)+INDEX(AO$305:AO$316,$D1143))</f>
        <v/>
      </c>
      <c r="AP1143" s="45">
        <f>AP1125*Settings!$C$13*(INDEX(AP$318:AP$329,$D1143)+INDEX(AP$305:AP$316,$D1143))</f>
        <v/>
      </c>
      <c r="AQ1143" s="45">
        <f>AQ1125*Settings!$C$13*(INDEX(AQ$318:AQ$329,$D1143)+INDEX(AQ$305:AQ$316,$D1143))</f>
        <v/>
      </c>
      <c r="AR1143" s="45">
        <f>AR1125*Settings!$C$13*(INDEX(AR$318:AR$329,$D1143)+INDEX(AR$305:AR$316,$D1143))</f>
        <v/>
      </c>
      <c r="AS1143" s="45">
        <f>AS1125*Settings!$C$13*(INDEX(AS$318:AS$329,$D1143)+INDEX(AS$305:AS$316,$D1143))</f>
        <v/>
      </c>
      <c r="AT1143" s="45">
        <f>AT1125*Settings!$C$13*(INDEX(AT$318:AT$329,$D1143)+INDEX(AT$305:AT$316,$D1143))</f>
        <v/>
      </c>
      <c r="AU1143" s="45">
        <f>AU1125*Settings!$C$13*(INDEX(AU$318:AU$329,$D1143)+INDEX(AU$305:AU$316,$D1143))</f>
        <v/>
      </c>
      <c r="AV1143" s="45">
        <f>AV1125*Settings!$C$13*(INDEX(AV$318:AV$329,$D1143)+INDEX(AV$305:AV$316,$D1143))</f>
        <v/>
      </c>
      <c r="AW1143" s="45">
        <f>AW1125*Settings!$C$13*(INDEX(AW$318:AW$329,$D1143)+INDEX(AW$305:AW$316,$D1143))</f>
        <v/>
      </c>
      <c r="AX1143" s="45">
        <f>AX1125*Settings!$C$13*(INDEX(AX$318:AX$329,$D1143)+INDEX(AX$305:AX$316,$D1143))</f>
        <v/>
      </c>
      <c r="AY1143" s="46">
        <f>REVENUE(AY1125,Settings!$C$13,INDEX(AY$318:AY$329,$D1143)+INDEX(AY$305:AY$316,$D1143))</f>
        <v/>
      </c>
    </row>
    <row r="1144" hidden="1" outlineLevel="2">
      <c r="A1144" s="14" t="inlineStr">
        <is>
          <t>rtx</t>
        </is>
      </c>
      <c r="B1144" s="14" t="inlineStr">
        <is>
          <t>gso</t>
        </is>
      </c>
      <c r="C1144" s="14" t="inlineStr">
        <is>
          <t>mch</t>
        </is>
      </c>
      <c r="D1144" s="37">
        <f>INDEX(Inputs!$R$5:$R$132,MATCH($B1144&amp;"|"&amp;$C1144,Inputs!$A$5:$A$132,0))</f>
        <v/>
      </c>
      <c r="E1144" s="36" t="n"/>
      <c r="F1144" s="36" t="n"/>
      <c r="G1144" s="36" t="n"/>
      <c r="H1144" s="14">
        <f>INDEX(Variables!$B$5:$B$105,MATCH($A1144,Variables!$A$5:$A$105,0))&amp;IF($C1144="",""," | "&amp;INDEX(Mapping!$B$5:$B$26,MATCH($C1144,Mapping!$A$5:$A$26,0))&amp;" | "&amp;INDEX(Mapping!$B$30:$B$41,MATCH($B1144,Mapping!$A$30:$A$41,0)))</f>
        <v/>
      </c>
      <c r="I1144" s="14">
        <f>INDEX(Variables!$C$5:$C$105,MATCH($A1144,Variables!$A$5:$A$105,0))</f>
        <v/>
      </c>
      <c r="J1144" s="14">
        <f>INDEX(Variables!$E$5:$E$105,MATCH($A1144,Variables!$A$5:$A$105,0))</f>
        <v/>
      </c>
      <c r="K1144" s="11">
        <f>LOWER(Settings!$C$4)&amp;".mit."&amp;$A1144&amp;IF($C1144="","","."&amp;$C1144&amp;"."&amp;$B1144)&amp;IF(INDEX(Variables!$D$5:$D$105,MATCH($A1144,Variables!$A$5:$A$105,0))="","","."&amp;INDEX(Variables!$D$5:$D$105,MATCH($A1144,Variables!$A$5:$A$105,0)))&amp;"."&amp;K$5</f>
        <v/>
      </c>
      <c r="L1144" s="44">
        <f>L1126*Settings!$C$13*(INDEX(L$318:L$329,$D1144)+INDEX(L$305:L$316,$D1144))</f>
        <v/>
      </c>
      <c r="M1144" s="45">
        <f>M1126*Settings!$C$13*(INDEX(M$318:M$329,$D1144)+INDEX(M$305:M$316,$D1144))</f>
        <v/>
      </c>
      <c r="N1144" s="45">
        <f>N1126*Settings!$C$13*(INDEX(N$318:N$329,$D1144)+INDEX(N$305:N$316,$D1144))</f>
        <v/>
      </c>
      <c r="O1144" s="45">
        <f>O1126*Settings!$C$13*(INDEX(O$318:O$329,$D1144)+INDEX(O$305:O$316,$D1144))</f>
        <v/>
      </c>
      <c r="P1144" s="45">
        <f>P1126*Settings!$C$13*(INDEX(P$318:P$329,$D1144)+INDEX(P$305:P$316,$D1144))</f>
        <v/>
      </c>
      <c r="Q1144" s="45">
        <f>Q1126*Settings!$C$13*(INDEX(Q$318:Q$329,$D1144)+INDEX(Q$305:Q$316,$D1144))</f>
        <v/>
      </c>
      <c r="R1144" s="45">
        <f>R1126*Settings!$C$13*(INDEX(R$318:R$329,$D1144)+INDEX(R$305:R$316,$D1144))</f>
        <v/>
      </c>
      <c r="S1144" s="45">
        <f>S1126*Settings!$C$13*(INDEX(S$318:S$329,$D1144)+INDEX(S$305:S$316,$D1144))</f>
        <v/>
      </c>
      <c r="T1144" s="45">
        <f>T1126*Settings!$C$13*(INDEX(T$318:T$329,$D1144)+INDEX(T$305:T$316,$D1144))</f>
        <v/>
      </c>
      <c r="U1144" s="45">
        <f>U1126*Settings!$C$13*(INDEX(U$318:U$329,$D1144)+INDEX(U$305:U$316,$D1144))</f>
        <v/>
      </c>
      <c r="V1144" s="45">
        <f>V1126*Settings!$C$13*(INDEX(V$318:V$329,$D1144)+INDEX(V$305:V$316,$D1144))</f>
        <v/>
      </c>
      <c r="W1144" s="45">
        <f>W1126*Settings!$C$13*(INDEX(W$318:W$329,$D1144)+INDEX(W$305:W$316,$D1144))</f>
        <v/>
      </c>
      <c r="X1144" s="45">
        <f>X1126*Settings!$C$13*(INDEX(X$318:X$329,$D1144)+INDEX(X$305:X$316,$D1144))</f>
        <v/>
      </c>
      <c r="Y1144" s="45">
        <f>Y1126*Settings!$C$13*(INDEX(Y$318:Y$329,$D1144)+INDEX(Y$305:Y$316,$D1144))</f>
        <v/>
      </c>
      <c r="Z1144" s="45">
        <f>Z1126*Settings!$C$13*(INDEX(Z$318:Z$329,$D1144)+INDEX(Z$305:Z$316,$D1144))</f>
        <v/>
      </c>
      <c r="AA1144" s="45">
        <f>AA1126*Settings!$C$13*(INDEX(AA$318:AA$329,$D1144)+INDEX(AA$305:AA$316,$D1144))</f>
        <v/>
      </c>
      <c r="AB1144" s="45">
        <f>AB1126*Settings!$C$13*(INDEX(AB$318:AB$329,$D1144)+INDEX(AB$305:AB$316,$D1144))</f>
        <v/>
      </c>
      <c r="AC1144" s="45">
        <f>AC1126*Settings!$C$13*(INDEX(AC$318:AC$329,$D1144)+INDEX(AC$305:AC$316,$D1144))</f>
        <v/>
      </c>
      <c r="AD1144" s="46">
        <f>REVENUE(AD1126,Settings!$C$13,INDEX(AD$318:AD$329,$D1144)+INDEX(AD$305:AD$316,$D1144))</f>
        <v/>
      </c>
      <c r="AF1144" s="11">
        <f>LOWER(Settings!$C$4)&amp;".mit."&amp;$A1144&amp;IF($C1144="","","."&amp;$C1144&amp;"."&amp;$B1144)&amp;IF(INDEX(Variables!$D$5:$D$105,MATCH($A1144,Variables!$A$5:$A$105,0))="","","."&amp;INDEX(Variables!$D$5:$D$105,MATCH($A1144,Variables!$A$5:$A$105,0)))&amp;"."&amp;AF$5</f>
        <v/>
      </c>
      <c r="AG1144" s="44">
        <f>AG1126*Settings!$C$13*(INDEX(AG$318:AG$329,$D1144)+INDEX(AG$305:AG$316,$D1144))</f>
        <v/>
      </c>
      <c r="AH1144" s="45">
        <f>AH1126*Settings!$C$13*(INDEX(AH$318:AH$329,$D1144)+INDEX(AH$305:AH$316,$D1144))</f>
        <v/>
      </c>
      <c r="AI1144" s="45">
        <f>AI1126*Settings!$C$13*(INDEX(AI$318:AI$329,$D1144)+INDEX(AI$305:AI$316,$D1144))</f>
        <v/>
      </c>
      <c r="AJ1144" s="45">
        <f>AJ1126*Settings!$C$13*(INDEX(AJ$318:AJ$329,$D1144)+INDEX(AJ$305:AJ$316,$D1144))</f>
        <v/>
      </c>
      <c r="AK1144" s="45">
        <f>AK1126*Settings!$C$13*(INDEX(AK$318:AK$329,$D1144)+INDEX(AK$305:AK$316,$D1144))</f>
        <v/>
      </c>
      <c r="AL1144" s="45">
        <f>AL1126*Settings!$C$13*(INDEX(AL$318:AL$329,$D1144)+INDEX(AL$305:AL$316,$D1144))</f>
        <v/>
      </c>
      <c r="AM1144" s="45">
        <f>AM1126*Settings!$C$13*(INDEX(AM$318:AM$329,$D1144)+INDEX(AM$305:AM$316,$D1144))</f>
        <v/>
      </c>
      <c r="AN1144" s="45">
        <f>AN1126*Settings!$C$13*(INDEX(AN$318:AN$329,$D1144)+INDEX(AN$305:AN$316,$D1144))</f>
        <v/>
      </c>
      <c r="AO1144" s="45">
        <f>AO1126*Settings!$C$13*(INDEX(AO$318:AO$329,$D1144)+INDEX(AO$305:AO$316,$D1144))</f>
        <v/>
      </c>
      <c r="AP1144" s="45">
        <f>AP1126*Settings!$C$13*(INDEX(AP$318:AP$329,$D1144)+INDEX(AP$305:AP$316,$D1144))</f>
        <v/>
      </c>
      <c r="AQ1144" s="45">
        <f>AQ1126*Settings!$C$13*(INDEX(AQ$318:AQ$329,$D1144)+INDEX(AQ$305:AQ$316,$D1144))</f>
        <v/>
      </c>
      <c r="AR1144" s="45">
        <f>AR1126*Settings!$C$13*(INDEX(AR$318:AR$329,$D1144)+INDEX(AR$305:AR$316,$D1144))</f>
        <v/>
      </c>
      <c r="AS1144" s="45">
        <f>AS1126*Settings!$C$13*(INDEX(AS$318:AS$329,$D1144)+INDEX(AS$305:AS$316,$D1144))</f>
        <v/>
      </c>
      <c r="AT1144" s="45">
        <f>AT1126*Settings!$C$13*(INDEX(AT$318:AT$329,$D1144)+INDEX(AT$305:AT$316,$D1144))</f>
        <v/>
      </c>
      <c r="AU1144" s="45">
        <f>AU1126*Settings!$C$13*(INDEX(AU$318:AU$329,$D1144)+INDEX(AU$305:AU$316,$D1144))</f>
        <v/>
      </c>
      <c r="AV1144" s="45">
        <f>AV1126*Settings!$C$13*(INDEX(AV$318:AV$329,$D1144)+INDEX(AV$305:AV$316,$D1144))</f>
        <v/>
      </c>
      <c r="AW1144" s="45">
        <f>AW1126*Settings!$C$13*(INDEX(AW$318:AW$329,$D1144)+INDEX(AW$305:AW$316,$D1144))</f>
        <v/>
      </c>
      <c r="AX1144" s="45">
        <f>AX1126*Settings!$C$13*(INDEX(AX$318:AX$329,$D1144)+INDEX(AX$305:AX$316,$D1144))</f>
        <v/>
      </c>
      <c r="AY1144" s="46">
        <f>REVENUE(AY1126,Settings!$C$13,INDEX(AY$318:AY$329,$D1144)+INDEX(AY$305:AY$316,$D1144))</f>
        <v/>
      </c>
    </row>
    <row r="1145" hidden="1" outlineLevel="2">
      <c r="A1145" s="14" t="inlineStr">
        <is>
          <t>rtx</t>
        </is>
      </c>
      <c r="B1145" s="14" t="inlineStr">
        <is>
          <t>die</t>
        </is>
      </c>
      <c r="C1145" s="14" t="inlineStr">
        <is>
          <t>mch</t>
        </is>
      </c>
      <c r="D1145" s="37">
        <f>INDEX(Inputs!$R$5:$R$132,MATCH($B1145&amp;"|"&amp;$C1145,Inputs!$A$5:$A$132,0))</f>
        <v/>
      </c>
      <c r="E1145" s="36" t="n"/>
      <c r="F1145" s="36" t="n"/>
      <c r="G1145" s="36" t="n"/>
      <c r="H1145" s="14">
        <f>INDEX(Variables!$B$5:$B$105,MATCH($A1145,Variables!$A$5:$A$105,0))&amp;IF($C1145="",""," | "&amp;INDEX(Mapping!$B$5:$B$26,MATCH($C1145,Mapping!$A$5:$A$26,0))&amp;" | "&amp;INDEX(Mapping!$B$30:$B$41,MATCH($B1145,Mapping!$A$30:$A$41,0)))</f>
        <v/>
      </c>
      <c r="I1145" s="14">
        <f>INDEX(Variables!$C$5:$C$105,MATCH($A1145,Variables!$A$5:$A$105,0))</f>
        <v/>
      </c>
      <c r="J1145" s="14">
        <f>INDEX(Variables!$E$5:$E$105,MATCH($A1145,Variables!$A$5:$A$105,0))</f>
        <v/>
      </c>
      <c r="K1145" s="11">
        <f>LOWER(Settings!$C$4)&amp;".mit."&amp;$A1145&amp;IF($C1145="","","."&amp;$C1145&amp;"."&amp;$B1145)&amp;IF(INDEX(Variables!$D$5:$D$105,MATCH($A1145,Variables!$A$5:$A$105,0))="","","."&amp;INDEX(Variables!$D$5:$D$105,MATCH($A1145,Variables!$A$5:$A$105,0)))&amp;"."&amp;K$5</f>
        <v/>
      </c>
      <c r="L1145" s="44">
        <f>L1127*Settings!$C$13*(INDEX(L$318:L$329,$D1145)+INDEX(L$305:L$316,$D1145))</f>
        <v/>
      </c>
      <c r="M1145" s="45">
        <f>M1127*Settings!$C$13*(INDEX(M$318:M$329,$D1145)+INDEX(M$305:M$316,$D1145))</f>
        <v/>
      </c>
      <c r="N1145" s="45">
        <f>N1127*Settings!$C$13*(INDEX(N$318:N$329,$D1145)+INDEX(N$305:N$316,$D1145))</f>
        <v/>
      </c>
      <c r="O1145" s="45">
        <f>O1127*Settings!$C$13*(INDEX(O$318:O$329,$D1145)+INDEX(O$305:O$316,$D1145))</f>
        <v/>
      </c>
      <c r="P1145" s="45">
        <f>P1127*Settings!$C$13*(INDEX(P$318:P$329,$D1145)+INDEX(P$305:P$316,$D1145))</f>
        <v/>
      </c>
      <c r="Q1145" s="45">
        <f>Q1127*Settings!$C$13*(INDEX(Q$318:Q$329,$D1145)+INDEX(Q$305:Q$316,$D1145))</f>
        <v/>
      </c>
      <c r="R1145" s="45">
        <f>R1127*Settings!$C$13*(INDEX(R$318:R$329,$D1145)+INDEX(R$305:R$316,$D1145))</f>
        <v/>
      </c>
      <c r="S1145" s="45">
        <f>S1127*Settings!$C$13*(INDEX(S$318:S$329,$D1145)+INDEX(S$305:S$316,$D1145))</f>
        <v/>
      </c>
      <c r="T1145" s="45">
        <f>T1127*Settings!$C$13*(INDEX(T$318:T$329,$D1145)+INDEX(T$305:T$316,$D1145))</f>
        <v/>
      </c>
      <c r="U1145" s="45">
        <f>U1127*Settings!$C$13*(INDEX(U$318:U$329,$D1145)+INDEX(U$305:U$316,$D1145))</f>
        <v/>
      </c>
      <c r="V1145" s="45">
        <f>V1127*Settings!$C$13*(INDEX(V$318:V$329,$D1145)+INDEX(V$305:V$316,$D1145))</f>
        <v/>
      </c>
      <c r="W1145" s="45">
        <f>W1127*Settings!$C$13*(INDEX(W$318:W$329,$D1145)+INDEX(W$305:W$316,$D1145))</f>
        <v/>
      </c>
      <c r="X1145" s="45">
        <f>X1127*Settings!$C$13*(INDEX(X$318:X$329,$D1145)+INDEX(X$305:X$316,$D1145))</f>
        <v/>
      </c>
      <c r="Y1145" s="45">
        <f>Y1127*Settings!$C$13*(INDEX(Y$318:Y$329,$D1145)+INDEX(Y$305:Y$316,$D1145))</f>
        <v/>
      </c>
      <c r="Z1145" s="45">
        <f>Z1127*Settings!$C$13*(INDEX(Z$318:Z$329,$D1145)+INDEX(Z$305:Z$316,$D1145))</f>
        <v/>
      </c>
      <c r="AA1145" s="45">
        <f>AA1127*Settings!$C$13*(INDEX(AA$318:AA$329,$D1145)+INDEX(AA$305:AA$316,$D1145))</f>
        <v/>
      </c>
      <c r="AB1145" s="45">
        <f>AB1127*Settings!$C$13*(INDEX(AB$318:AB$329,$D1145)+INDEX(AB$305:AB$316,$D1145))</f>
        <v/>
      </c>
      <c r="AC1145" s="45">
        <f>AC1127*Settings!$C$13*(INDEX(AC$318:AC$329,$D1145)+INDEX(AC$305:AC$316,$D1145))</f>
        <v/>
      </c>
      <c r="AD1145" s="46">
        <f>REVENUE(AD1127,Settings!$C$13,INDEX(AD$318:AD$329,$D1145)+INDEX(AD$305:AD$316,$D1145))</f>
        <v/>
      </c>
      <c r="AF1145" s="11">
        <f>LOWER(Settings!$C$4)&amp;".mit."&amp;$A1145&amp;IF($C1145="","","."&amp;$C1145&amp;"."&amp;$B1145)&amp;IF(INDEX(Variables!$D$5:$D$105,MATCH($A1145,Variables!$A$5:$A$105,0))="","","."&amp;INDEX(Variables!$D$5:$D$105,MATCH($A1145,Variables!$A$5:$A$105,0)))&amp;"."&amp;AF$5</f>
        <v/>
      </c>
      <c r="AG1145" s="44">
        <f>AG1127*Settings!$C$13*(INDEX(AG$318:AG$329,$D1145)+INDEX(AG$305:AG$316,$D1145))</f>
        <v/>
      </c>
      <c r="AH1145" s="45">
        <f>AH1127*Settings!$C$13*(INDEX(AH$318:AH$329,$D1145)+INDEX(AH$305:AH$316,$D1145))</f>
        <v/>
      </c>
      <c r="AI1145" s="45">
        <f>AI1127*Settings!$C$13*(INDEX(AI$318:AI$329,$D1145)+INDEX(AI$305:AI$316,$D1145))</f>
        <v/>
      </c>
      <c r="AJ1145" s="45">
        <f>AJ1127*Settings!$C$13*(INDEX(AJ$318:AJ$329,$D1145)+INDEX(AJ$305:AJ$316,$D1145))</f>
        <v/>
      </c>
      <c r="AK1145" s="45">
        <f>AK1127*Settings!$C$13*(INDEX(AK$318:AK$329,$D1145)+INDEX(AK$305:AK$316,$D1145))</f>
        <v/>
      </c>
      <c r="AL1145" s="45">
        <f>AL1127*Settings!$C$13*(INDEX(AL$318:AL$329,$D1145)+INDEX(AL$305:AL$316,$D1145))</f>
        <v/>
      </c>
      <c r="AM1145" s="45">
        <f>AM1127*Settings!$C$13*(INDEX(AM$318:AM$329,$D1145)+INDEX(AM$305:AM$316,$D1145))</f>
        <v/>
      </c>
      <c r="AN1145" s="45">
        <f>AN1127*Settings!$C$13*(INDEX(AN$318:AN$329,$D1145)+INDEX(AN$305:AN$316,$D1145))</f>
        <v/>
      </c>
      <c r="AO1145" s="45">
        <f>AO1127*Settings!$C$13*(INDEX(AO$318:AO$329,$D1145)+INDEX(AO$305:AO$316,$D1145))</f>
        <v/>
      </c>
      <c r="AP1145" s="45">
        <f>AP1127*Settings!$C$13*(INDEX(AP$318:AP$329,$D1145)+INDEX(AP$305:AP$316,$D1145))</f>
        <v/>
      </c>
      <c r="AQ1145" s="45">
        <f>AQ1127*Settings!$C$13*(INDEX(AQ$318:AQ$329,$D1145)+INDEX(AQ$305:AQ$316,$D1145))</f>
        <v/>
      </c>
      <c r="AR1145" s="45">
        <f>AR1127*Settings!$C$13*(INDEX(AR$318:AR$329,$D1145)+INDEX(AR$305:AR$316,$D1145))</f>
        <v/>
      </c>
      <c r="AS1145" s="45">
        <f>AS1127*Settings!$C$13*(INDEX(AS$318:AS$329,$D1145)+INDEX(AS$305:AS$316,$D1145))</f>
        <v/>
      </c>
      <c r="AT1145" s="45">
        <f>AT1127*Settings!$C$13*(INDEX(AT$318:AT$329,$D1145)+INDEX(AT$305:AT$316,$D1145))</f>
        <v/>
      </c>
      <c r="AU1145" s="45">
        <f>AU1127*Settings!$C$13*(INDEX(AU$318:AU$329,$D1145)+INDEX(AU$305:AU$316,$D1145))</f>
        <v/>
      </c>
      <c r="AV1145" s="45">
        <f>AV1127*Settings!$C$13*(INDEX(AV$318:AV$329,$D1145)+INDEX(AV$305:AV$316,$D1145))</f>
        <v/>
      </c>
      <c r="AW1145" s="45">
        <f>AW1127*Settings!$C$13*(INDEX(AW$318:AW$329,$D1145)+INDEX(AW$305:AW$316,$D1145))</f>
        <v/>
      </c>
      <c r="AX1145" s="45">
        <f>AX1127*Settings!$C$13*(INDEX(AX$318:AX$329,$D1145)+INDEX(AX$305:AX$316,$D1145))</f>
        <v/>
      </c>
      <c r="AY1145" s="46">
        <f>REVENUE(AY1127,Settings!$C$13,INDEX(AY$318:AY$329,$D1145)+INDEX(AY$305:AY$316,$D1145))</f>
        <v/>
      </c>
    </row>
    <row r="1146" hidden="1" outlineLevel="2">
      <c r="A1146" s="14" t="inlineStr">
        <is>
          <t>rtx</t>
        </is>
      </c>
      <c r="B1146" s="14" t="inlineStr">
        <is>
          <t>lpg</t>
        </is>
      </c>
      <c r="C1146" s="14" t="inlineStr">
        <is>
          <t>mch</t>
        </is>
      </c>
      <c r="D1146" s="37">
        <f>INDEX(Inputs!$R$5:$R$132,MATCH($B1146&amp;"|"&amp;$C1146,Inputs!$A$5:$A$132,0))</f>
        <v/>
      </c>
      <c r="E1146" s="36" t="n"/>
      <c r="F1146" s="36" t="n"/>
      <c r="G1146" s="36" t="n"/>
      <c r="H1146" s="14">
        <f>INDEX(Variables!$B$5:$B$105,MATCH($A1146,Variables!$A$5:$A$105,0))&amp;IF($C1146="",""," | "&amp;INDEX(Mapping!$B$5:$B$26,MATCH($C1146,Mapping!$A$5:$A$26,0))&amp;" | "&amp;INDEX(Mapping!$B$30:$B$41,MATCH($B1146,Mapping!$A$30:$A$41,0)))</f>
        <v/>
      </c>
      <c r="I1146" s="14">
        <f>INDEX(Variables!$C$5:$C$105,MATCH($A1146,Variables!$A$5:$A$105,0))</f>
        <v/>
      </c>
      <c r="J1146" s="14">
        <f>INDEX(Variables!$E$5:$E$105,MATCH($A1146,Variables!$A$5:$A$105,0))</f>
        <v/>
      </c>
      <c r="K1146" s="11">
        <f>LOWER(Settings!$C$4)&amp;".mit."&amp;$A1146&amp;IF($C1146="","","."&amp;$C1146&amp;"."&amp;$B1146)&amp;IF(INDEX(Variables!$D$5:$D$105,MATCH($A1146,Variables!$A$5:$A$105,0))="","","."&amp;INDEX(Variables!$D$5:$D$105,MATCH($A1146,Variables!$A$5:$A$105,0)))&amp;"."&amp;K$5</f>
        <v/>
      </c>
      <c r="L1146" s="44">
        <f>L1128*Settings!$C$13*(INDEX(L$318:L$329,$D1146)+INDEX(L$305:L$316,$D1146))</f>
        <v/>
      </c>
      <c r="M1146" s="45">
        <f>M1128*Settings!$C$13*(INDEX(M$318:M$329,$D1146)+INDEX(M$305:M$316,$D1146))</f>
        <v/>
      </c>
      <c r="N1146" s="45">
        <f>N1128*Settings!$C$13*(INDEX(N$318:N$329,$D1146)+INDEX(N$305:N$316,$D1146))</f>
        <v/>
      </c>
      <c r="O1146" s="45">
        <f>O1128*Settings!$C$13*(INDEX(O$318:O$329,$D1146)+INDEX(O$305:O$316,$D1146))</f>
        <v/>
      </c>
      <c r="P1146" s="45">
        <f>P1128*Settings!$C$13*(INDEX(P$318:P$329,$D1146)+INDEX(P$305:P$316,$D1146))</f>
        <v/>
      </c>
      <c r="Q1146" s="45">
        <f>Q1128*Settings!$C$13*(INDEX(Q$318:Q$329,$D1146)+INDEX(Q$305:Q$316,$D1146))</f>
        <v/>
      </c>
      <c r="R1146" s="45">
        <f>R1128*Settings!$C$13*(INDEX(R$318:R$329,$D1146)+INDEX(R$305:R$316,$D1146))</f>
        <v/>
      </c>
      <c r="S1146" s="45">
        <f>S1128*Settings!$C$13*(INDEX(S$318:S$329,$D1146)+INDEX(S$305:S$316,$D1146))</f>
        <v/>
      </c>
      <c r="T1146" s="45">
        <f>T1128*Settings!$C$13*(INDEX(T$318:T$329,$D1146)+INDEX(T$305:T$316,$D1146))</f>
        <v/>
      </c>
      <c r="U1146" s="45">
        <f>U1128*Settings!$C$13*(INDEX(U$318:U$329,$D1146)+INDEX(U$305:U$316,$D1146))</f>
        <v/>
      </c>
      <c r="V1146" s="45">
        <f>V1128*Settings!$C$13*(INDEX(V$318:V$329,$D1146)+INDEX(V$305:V$316,$D1146))</f>
        <v/>
      </c>
      <c r="W1146" s="45">
        <f>W1128*Settings!$C$13*(INDEX(W$318:W$329,$D1146)+INDEX(W$305:W$316,$D1146))</f>
        <v/>
      </c>
      <c r="X1146" s="45">
        <f>X1128*Settings!$C$13*(INDEX(X$318:X$329,$D1146)+INDEX(X$305:X$316,$D1146))</f>
        <v/>
      </c>
      <c r="Y1146" s="45">
        <f>Y1128*Settings!$C$13*(INDEX(Y$318:Y$329,$D1146)+INDEX(Y$305:Y$316,$D1146))</f>
        <v/>
      </c>
      <c r="Z1146" s="45">
        <f>Z1128*Settings!$C$13*(INDEX(Z$318:Z$329,$D1146)+INDEX(Z$305:Z$316,$D1146))</f>
        <v/>
      </c>
      <c r="AA1146" s="45">
        <f>AA1128*Settings!$C$13*(INDEX(AA$318:AA$329,$D1146)+INDEX(AA$305:AA$316,$D1146))</f>
        <v/>
      </c>
      <c r="AB1146" s="45">
        <f>AB1128*Settings!$C$13*(INDEX(AB$318:AB$329,$D1146)+INDEX(AB$305:AB$316,$D1146))</f>
        <v/>
      </c>
      <c r="AC1146" s="45">
        <f>AC1128*Settings!$C$13*(INDEX(AC$318:AC$329,$D1146)+INDEX(AC$305:AC$316,$D1146))</f>
        <v/>
      </c>
      <c r="AD1146" s="46">
        <f>REVENUE(AD1128,Settings!$C$13,INDEX(AD$318:AD$329,$D1146)+INDEX(AD$305:AD$316,$D1146))</f>
        <v/>
      </c>
      <c r="AF1146" s="11">
        <f>LOWER(Settings!$C$4)&amp;".mit."&amp;$A1146&amp;IF($C1146="","","."&amp;$C1146&amp;"."&amp;$B1146)&amp;IF(INDEX(Variables!$D$5:$D$105,MATCH($A1146,Variables!$A$5:$A$105,0))="","","."&amp;INDEX(Variables!$D$5:$D$105,MATCH($A1146,Variables!$A$5:$A$105,0)))&amp;"."&amp;AF$5</f>
        <v/>
      </c>
      <c r="AG1146" s="44">
        <f>AG1128*Settings!$C$13*(INDEX(AG$318:AG$329,$D1146)+INDEX(AG$305:AG$316,$D1146))</f>
        <v/>
      </c>
      <c r="AH1146" s="45">
        <f>AH1128*Settings!$C$13*(INDEX(AH$318:AH$329,$D1146)+INDEX(AH$305:AH$316,$D1146))</f>
        <v/>
      </c>
      <c r="AI1146" s="45">
        <f>AI1128*Settings!$C$13*(INDEX(AI$318:AI$329,$D1146)+INDEX(AI$305:AI$316,$D1146))</f>
        <v/>
      </c>
      <c r="AJ1146" s="45">
        <f>AJ1128*Settings!$C$13*(INDEX(AJ$318:AJ$329,$D1146)+INDEX(AJ$305:AJ$316,$D1146))</f>
        <v/>
      </c>
      <c r="AK1146" s="45">
        <f>AK1128*Settings!$C$13*(INDEX(AK$318:AK$329,$D1146)+INDEX(AK$305:AK$316,$D1146))</f>
        <v/>
      </c>
      <c r="AL1146" s="45">
        <f>AL1128*Settings!$C$13*(INDEX(AL$318:AL$329,$D1146)+INDEX(AL$305:AL$316,$D1146))</f>
        <v/>
      </c>
      <c r="AM1146" s="45">
        <f>AM1128*Settings!$C$13*(INDEX(AM$318:AM$329,$D1146)+INDEX(AM$305:AM$316,$D1146))</f>
        <v/>
      </c>
      <c r="AN1146" s="45">
        <f>AN1128*Settings!$C$13*(INDEX(AN$318:AN$329,$D1146)+INDEX(AN$305:AN$316,$D1146))</f>
        <v/>
      </c>
      <c r="AO1146" s="45">
        <f>AO1128*Settings!$C$13*(INDEX(AO$318:AO$329,$D1146)+INDEX(AO$305:AO$316,$D1146))</f>
        <v/>
      </c>
      <c r="AP1146" s="45">
        <f>AP1128*Settings!$C$13*(INDEX(AP$318:AP$329,$D1146)+INDEX(AP$305:AP$316,$D1146))</f>
        <v/>
      </c>
      <c r="AQ1146" s="45">
        <f>AQ1128*Settings!$C$13*(INDEX(AQ$318:AQ$329,$D1146)+INDEX(AQ$305:AQ$316,$D1146))</f>
        <v/>
      </c>
      <c r="AR1146" s="45">
        <f>AR1128*Settings!$C$13*(INDEX(AR$318:AR$329,$D1146)+INDEX(AR$305:AR$316,$D1146))</f>
        <v/>
      </c>
      <c r="AS1146" s="45">
        <f>AS1128*Settings!$C$13*(INDEX(AS$318:AS$329,$D1146)+INDEX(AS$305:AS$316,$D1146))</f>
        <v/>
      </c>
      <c r="AT1146" s="45">
        <f>AT1128*Settings!$C$13*(INDEX(AT$318:AT$329,$D1146)+INDEX(AT$305:AT$316,$D1146))</f>
        <v/>
      </c>
      <c r="AU1146" s="45">
        <f>AU1128*Settings!$C$13*(INDEX(AU$318:AU$329,$D1146)+INDEX(AU$305:AU$316,$D1146))</f>
        <v/>
      </c>
      <c r="AV1146" s="45">
        <f>AV1128*Settings!$C$13*(INDEX(AV$318:AV$329,$D1146)+INDEX(AV$305:AV$316,$D1146))</f>
        <v/>
      </c>
      <c r="AW1146" s="45">
        <f>AW1128*Settings!$C$13*(INDEX(AW$318:AW$329,$D1146)+INDEX(AW$305:AW$316,$D1146))</f>
        <v/>
      </c>
      <c r="AX1146" s="45">
        <f>AX1128*Settings!$C$13*(INDEX(AX$318:AX$329,$D1146)+INDEX(AX$305:AX$316,$D1146))</f>
        <v/>
      </c>
      <c r="AY1146" s="46">
        <f>REVENUE(AY1128,Settings!$C$13,INDEX(AY$318:AY$329,$D1146)+INDEX(AY$305:AY$316,$D1146))</f>
        <v/>
      </c>
    </row>
    <row r="1147" hidden="1" outlineLevel="2">
      <c r="A1147" s="14" t="inlineStr">
        <is>
          <t>rtx</t>
        </is>
      </c>
      <c r="B1147" s="14" t="inlineStr">
        <is>
          <t>ker</t>
        </is>
      </c>
      <c r="C1147" s="14" t="inlineStr">
        <is>
          <t>mch</t>
        </is>
      </c>
      <c r="D1147" s="37">
        <f>INDEX(Inputs!$R$5:$R$132,MATCH($B1147&amp;"|"&amp;$C1147,Inputs!$A$5:$A$132,0))</f>
        <v/>
      </c>
      <c r="E1147" s="36" t="n"/>
      <c r="F1147" s="36" t="n"/>
      <c r="G1147" s="36" t="n"/>
      <c r="H1147" s="14">
        <f>INDEX(Variables!$B$5:$B$105,MATCH($A1147,Variables!$A$5:$A$105,0))&amp;IF($C1147="",""," | "&amp;INDEX(Mapping!$B$5:$B$26,MATCH($C1147,Mapping!$A$5:$A$26,0))&amp;" | "&amp;INDEX(Mapping!$B$30:$B$41,MATCH($B1147,Mapping!$A$30:$A$41,0)))</f>
        <v/>
      </c>
      <c r="I1147" s="14">
        <f>INDEX(Variables!$C$5:$C$105,MATCH($A1147,Variables!$A$5:$A$105,0))</f>
        <v/>
      </c>
      <c r="J1147" s="14">
        <f>INDEX(Variables!$E$5:$E$105,MATCH($A1147,Variables!$A$5:$A$105,0))</f>
        <v/>
      </c>
      <c r="K1147" s="11">
        <f>LOWER(Settings!$C$4)&amp;".mit."&amp;$A1147&amp;IF($C1147="","","."&amp;$C1147&amp;"."&amp;$B1147)&amp;IF(INDEX(Variables!$D$5:$D$105,MATCH($A1147,Variables!$A$5:$A$105,0))="","","."&amp;INDEX(Variables!$D$5:$D$105,MATCH($A1147,Variables!$A$5:$A$105,0)))&amp;"."&amp;K$5</f>
        <v/>
      </c>
      <c r="L1147" s="44">
        <f>L1129*Settings!$C$13*(INDEX(L$318:L$329,$D1147)+INDEX(L$305:L$316,$D1147))</f>
        <v/>
      </c>
      <c r="M1147" s="45">
        <f>M1129*Settings!$C$13*(INDEX(M$318:M$329,$D1147)+INDEX(M$305:M$316,$D1147))</f>
        <v/>
      </c>
      <c r="N1147" s="45">
        <f>N1129*Settings!$C$13*(INDEX(N$318:N$329,$D1147)+INDEX(N$305:N$316,$D1147))</f>
        <v/>
      </c>
      <c r="O1147" s="45">
        <f>O1129*Settings!$C$13*(INDEX(O$318:O$329,$D1147)+INDEX(O$305:O$316,$D1147))</f>
        <v/>
      </c>
      <c r="P1147" s="45">
        <f>P1129*Settings!$C$13*(INDEX(P$318:P$329,$D1147)+INDEX(P$305:P$316,$D1147))</f>
        <v/>
      </c>
      <c r="Q1147" s="45">
        <f>Q1129*Settings!$C$13*(INDEX(Q$318:Q$329,$D1147)+INDEX(Q$305:Q$316,$D1147))</f>
        <v/>
      </c>
      <c r="R1147" s="45">
        <f>R1129*Settings!$C$13*(INDEX(R$318:R$329,$D1147)+INDEX(R$305:R$316,$D1147))</f>
        <v/>
      </c>
      <c r="S1147" s="45">
        <f>S1129*Settings!$C$13*(INDEX(S$318:S$329,$D1147)+INDEX(S$305:S$316,$D1147))</f>
        <v/>
      </c>
      <c r="T1147" s="45">
        <f>T1129*Settings!$C$13*(INDEX(T$318:T$329,$D1147)+INDEX(T$305:T$316,$D1147))</f>
        <v/>
      </c>
      <c r="U1147" s="45">
        <f>U1129*Settings!$C$13*(INDEX(U$318:U$329,$D1147)+INDEX(U$305:U$316,$D1147))</f>
        <v/>
      </c>
      <c r="V1147" s="45">
        <f>V1129*Settings!$C$13*(INDEX(V$318:V$329,$D1147)+INDEX(V$305:V$316,$D1147))</f>
        <v/>
      </c>
      <c r="W1147" s="45">
        <f>W1129*Settings!$C$13*(INDEX(W$318:W$329,$D1147)+INDEX(W$305:W$316,$D1147))</f>
        <v/>
      </c>
      <c r="X1147" s="45">
        <f>X1129*Settings!$C$13*(INDEX(X$318:X$329,$D1147)+INDEX(X$305:X$316,$D1147))</f>
        <v/>
      </c>
      <c r="Y1147" s="45">
        <f>Y1129*Settings!$C$13*(INDEX(Y$318:Y$329,$D1147)+INDEX(Y$305:Y$316,$D1147))</f>
        <v/>
      </c>
      <c r="Z1147" s="45">
        <f>Z1129*Settings!$C$13*(INDEX(Z$318:Z$329,$D1147)+INDEX(Z$305:Z$316,$D1147))</f>
        <v/>
      </c>
      <c r="AA1147" s="45">
        <f>AA1129*Settings!$C$13*(INDEX(AA$318:AA$329,$D1147)+INDEX(AA$305:AA$316,$D1147))</f>
        <v/>
      </c>
      <c r="AB1147" s="45">
        <f>AB1129*Settings!$C$13*(INDEX(AB$318:AB$329,$D1147)+INDEX(AB$305:AB$316,$D1147))</f>
        <v/>
      </c>
      <c r="AC1147" s="45">
        <f>AC1129*Settings!$C$13*(INDEX(AC$318:AC$329,$D1147)+INDEX(AC$305:AC$316,$D1147))</f>
        <v/>
      </c>
      <c r="AD1147" s="46">
        <f>REVENUE(AD1129,Settings!$C$13,INDEX(AD$318:AD$329,$D1147)+INDEX(AD$305:AD$316,$D1147))</f>
        <v/>
      </c>
      <c r="AF1147" s="11">
        <f>LOWER(Settings!$C$4)&amp;".mit."&amp;$A1147&amp;IF($C1147="","","."&amp;$C1147&amp;"."&amp;$B1147)&amp;IF(INDEX(Variables!$D$5:$D$105,MATCH($A1147,Variables!$A$5:$A$105,0))="","","."&amp;INDEX(Variables!$D$5:$D$105,MATCH($A1147,Variables!$A$5:$A$105,0)))&amp;"."&amp;AF$5</f>
        <v/>
      </c>
      <c r="AG1147" s="44">
        <f>AG1129*Settings!$C$13*(INDEX(AG$318:AG$329,$D1147)+INDEX(AG$305:AG$316,$D1147))</f>
        <v/>
      </c>
      <c r="AH1147" s="45">
        <f>AH1129*Settings!$C$13*(INDEX(AH$318:AH$329,$D1147)+INDEX(AH$305:AH$316,$D1147))</f>
        <v/>
      </c>
      <c r="AI1147" s="45">
        <f>AI1129*Settings!$C$13*(INDEX(AI$318:AI$329,$D1147)+INDEX(AI$305:AI$316,$D1147))</f>
        <v/>
      </c>
      <c r="AJ1147" s="45">
        <f>AJ1129*Settings!$C$13*(INDEX(AJ$318:AJ$329,$D1147)+INDEX(AJ$305:AJ$316,$D1147))</f>
        <v/>
      </c>
      <c r="AK1147" s="45">
        <f>AK1129*Settings!$C$13*(INDEX(AK$318:AK$329,$D1147)+INDEX(AK$305:AK$316,$D1147))</f>
        <v/>
      </c>
      <c r="AL1147" s="45">
        <f>AL1129*Settings!$C$13*(INDEX(AL$318:AL$329,$D1147)+INDEX(AL$305:AL$316,$D1147))</f>
        <v/>
      </c>
      <c r="AM1147" s="45">
        <f>AM1129*Settings!$C$13*(INDEX(AM$318:AM$329,$D1147)+INDEX(AM$305:AM$316,$D1147))</f>
        <v/>
      </c>
      <c r="AN1147" s="45">
        <f>AN1129*Settings!$C$13*(INDEX(AN$318:AN$329,$D1147)+INDEX(AN$305:AN$316,$D1147))</f>
        <v/>
      </c>
      <c r="AO1147" s="45">
        <f>AO1129*Settings!$C$13*(INDEX(AO$318:AO$329,$D1147)+INDEX(AO$305:AO$316,$D1147))</f>
        <v/>
      </c>
      <c r="AP1147" s="45">
        <f>AP1129*Settings!$C$13*(INDEX(AP$318:AP$329,$D1147)+INDEX(AP$305:AP$316,$D1147))</f>
        <v/>
      </c>
      <c r="AQ1147" s="45">
        <f>AQ1129*Settings!$C$13*(INDEX(AQ$318:AQ$329,$D1147)+INDEX(AQ$305:AQ$316,$D1147))</f>
        <v/>
      </c>
      <c r="AR1147" s="45">
        <f>AR1129*Settings!$C$13*(INDEX(AR$318:AR$329,$D1147)+INDEX(AR$305:AR$316,$D1147))</f>
        <v/>
      </c>
      <c r="AS1147" s="45">
        <f>AS1129*Settings!$C$13*(INDEX(AS$318:AS$329,$D1147)+INDEX(AS$305:AS$316,$D1147))</f>
        <v/>
      </c>
      <c r="AT1147" s="45">
        <f>AT1129*Settings!$C$13*(INDEX(AT$318:AT$329,$D1147)+INDEX(AT$305:AT$316,$D1147))</f>
        <v/>
      </c>
      <c r="AU1147" s="45">
        <f>AU1129*Settings!$C$13*(INDEX(AU$318:AU$329,$D1147)+INDEX(AU$305:AU$316,$D1147))</f>
        <v/>
      </c>
      <c r="AV1147" s="45">
        <f>AV1129*Settings!$C$13*(INDEX(AV$318:AV$329,$D1147)+INDEX(AV$305:AV$316,$D1147))</f>
        <v/>
      </c>
      <c r="AW1147" s="45">
        <f>AW1129*Settings!$C$13*(INDEX(AW$318:AW$329,$D1147)+INDEX(AW$305:AW$316,$D1147))</f>
        <v/>
      </c>
      <c r="AX1147" s="45">
        <f>AX1129*Settings!$C$13*(INDEX(AX$318:AX$329,$D1147)+INDEX(AX$305:AX$316,$D1147))</f>
        <v/>
      </c>
      <c r="AY1147" s="46">
        <f>REVENUE(AY1129,Settings!$C$13,INDEX(AY$318:AY$329,$D1147)+INDEX(AY$305:AY$316,$D1147))</f>
        <v/>
      </c>
    </row>
    <row r="1148" hidden="1" outlineLevel="2">
      <c r="A1148" s="14" t="inlineStr">
        <is>
          <t>rtx</t>
        </is>
      </c>
      <c r="B1148" s="14" t="inlineStr">
        <is>
          <t>oop</t>
        </is>
      </c>
      <c r="C1148" s="14" t="inlineStr">
        <is>
          <t>mch</t>
        </is>
      </c>
      <c r="D1148" s="37">
        <f>INDEX(Inputs!$R$5:$R$132,MATCH($B1148&amp;"|"&amp;$C1148,Inputs!$A$5:$A$132,0))</f>
        <v/>
      </c>
      <c r="E1148" s="36" t="n"/>
      <c r="F1148" s="36" t="n"/>
      <c r="G1148" s="36" t="n"/>
      <c r="H1148" s="14">
        <f>INDEX(Variables!$B$5:$B$105,MATCH($A1148,Variables!$A$5:$A$105,0))&amp;IF($C1148="",""," | "&amp;INDEX(Mapping!$B$5:$B$26,MATCH($C1148,Mapping!$A$5:$A$26,0))&amp;" | "&amp;INDEX(Mapping!$B$30:$B$41,MATCH($B1148,Mapping!$A$30:$A$41,0)))</f>
        <v/>
      </c>
      <c r="I1148" s="14">
        <f>INDEX(Variables!$C$5:$C$105,MATCH($A1148,Variables!$A$5:$A$105,0))</f>
        <v/>
      </c>
      <c r="J1148" s="14">
        <f>INDEX(Variables!$E$5:$E$105,MATCH($A1148,Variables!$A$5:$A$105,0))</f>
        <v/>
      </c>
      <c r="K1148" s="11">
        <f>LOWER(Settings!$C$4)&amp;".mit."&amp;$A1148&amp;IF($C1148="","","."&amp;$C1148&amp;"."&amp;$B1148)&amp;IF(INDEX(Variables!$D$5:$D$105,MATCH($A1148,Variables!$A$5:$A$105,0))="","","."&amp;INDEX(Variables!$D$5:$D$105,MATCH($A1148,Variables!$A$5:$A$105,0)))&amp;"."&amp;K$5</f>
        <v/>
      </c>
      <c r="L1148" s="44">
        <f>L1130*Settings!$C$13*(INDEX(L$318:L$329,$D1148)+INDEX(L$305:L$316,$D1148))</f>
        <v/>
      </c>
      <c r="M1148" s="45">
        <f>M1130*Settings!$C$13*(INDEX(M$318:M$329,$D1148)+INDEX(M$305:M$316,$D1148))</f>
        <v/>
      </c>
      <c r="N1148" s="45">
        <f>N1130*Settings!$C$13*(INDEX(N$318:N$329,$D1148)+INDEX(N$305:N$316,$D1148))</f>
        <v/>
      </c>
      <c r="O1148" s="45">
        <f>O1130*Settings!$C$13*(INDEX(O$318:O$329,$D1148)+INDEX(O$305:O$316,$D1148))</f>
        <v/>
      </c>
      <c r="P1148" s="45">
        <f>P1130*Settings!$C$13*(INDEX(P$318:P$329,$D1148)+INDEX(P$305:P$316,$D1148))</f>
        <v/>
      </c>
      <c r="Q1148" s="45">
        <f>Q1130*Settings!$C$13*(INDEX(Q$318:Q$329,$D1148)+INDEX(Q$305:Q$316,$D1148))</f>
        <v/>
      </c>
      <c r="R1148" s="45">
        <f>R1130*Settings!$C$13*(INDEX(R$318:R$329,$D1148)+INDEX(R$305:R$316,$D1148))</f>
        <v/>
      </c>
      <c r="S1148" s="45">
        <f>S1130*Settings!$C$13*(INDEX(S$318:S$329,$D1148)+INDEX(S$305:S$316,$D1148))</f>
        <v/>
      </c>
      <c r="T1148" s="45">
        <f>T1130*Settings!$C$13*(INDEX(T$318:T$329,$D1148)+INDEX(T$305:T$316,$D1148))</f>
        <v/>
      </c>
      <c r="U1148" s="45">
        <f>U1130*Settings!$C$13*(INDEX(U$318:U$329,$D1148)+INDEX(U$305:U$316,$D1148))</f>
        <v/>
      </c>
      <c r="V1148" s="45">
        <f>V1130*Settings!$C$13*(INDEX(V$318:V$329,$D1148)+INDEX(V$305:V$316,$D1148))</f>
        <v/>
      </c>
      <c r="W1148" s="45">
        <f>W1130*Settings!$C$13*(INDEX(W$318:W$329,$D1148)+INDEX(W$305:W$316,$D1148))</f>
        <v/>
      </c>
      <c r="X1148" s="45">
        <f>X1130*Settings!$C$13*(INDEX(X$318:X$329,$D1148)+INDEX(X$305:X$316,$D1148))</f>
        <v/>
      </c>
      <c r="Y1148" s="45">
        <f>Y1130*Settings!$C$13*(INDEX(Y$318:Y$329,$D1148)+INDEX(Y$305:Y$316,$D1148))</f>
        <v/>
      </c>
      <c r="Z1148" s="45">
        <f>Z1130*Settings!$C$13*(INDEX(Z$318:Z$329,$D1148)+INDEX(Z$305:Z$316,$D1148))</f>
        <v/>
      </c>
      <c r="AA1148" s="45">
        <f>AA1130*Settings!$C$13*(INDEX(AA$318:AA$329,$D1148)+INDEX(AA$305:AA$316,$D1148))</f>
        <v/>
      </c>
      <c r="AB1148" s="45">
        <f>AB1130*Settings!$C$13*(INDEX(AB$318:AB$329,$D1148)+INDEX(AB$305:AB$316,$D1148))</f>
        <v/>
      </c>
      <c r="AC1148" s="45">
        <f>AC1130*Settings!$C$13*(INDEX(AC$318:AC$329,$D1148)+INDEX(AC$305:AC$316,$D1148))</f>
        <v/>
      </c>
      <c r="AD1148" s="46">
        <f>REVENUE(AD1130,Settings!$C$13,INDEX(AD$318:AD$329,$D1148)+INDEX(AD$305:AD$316,$D1148))</f>
        <v/>
      </c>
      <c r="AF1148" s="11">
        <f>LOWER(Settings!$C$4)&amp;".mit."&amp;$A1148&amp;IF($C1148="","","."&amp;$C1148&amp;"."&amp;$B1148)&amp;IF(INDEX(Variables!$D$5:$D$105,MATCH($A1148,Variables!$A$5:$A$105,0))="","","."&amp;INDEX(Variables!$D$5:$D$105,MATCH($A1148,Variables!$A$5:$A$105,0)))&amp;"."&amp;AF$5</f>
        <v/>
      </c>
      <c r="AG1148" s="44">
        <f>AG1130*Settings!$C$13*(INDEX(AG$318:AG$329,$D1148)+INDEX(AG$305:AG$316,$D1148))</f>
        <v/>
      </c>
      <c r="AH1148" s="45">
        <f>AH1130*Settings!$C$13*(INDEX(AH$318:AH$329,$D1148)+INDEX(AH$305:AH$316,$D1148))</f>
        <v/>
      </c>
      <c r="AI1148" s="45">
        <f>AI1130*Settings!$C$13*(INDEX(AI$318:AI$329,$D1148)+INDEX(AI$305:AI$316,$D1148))</f>
        <v/>
      </c>
      <c r="AJ1148" s="45">
        <f>AJ1130*Settings!$C$13*(INDEX(AJ$318:AJ$329,$D1148)+INDEX(AJ$305:AJ$316,$D1148))</f>
        <v/>
      </c>
      <c r="AK1148" s="45">
        <f>AK1130*Settings!$C$13*(INDEX(AK$318:AK$329,$D1148)+INDEX(AK$305:AK$316,$D1148))</f>
        <v/>
      </c>
      <c r="AL1148" s="45">
        <f>AL1130*Settings!$C$13*(INDEX(AL$318:AL$329,$D1148)+INDEX(AL$305:AL$316,$D1148))</f>
        <v/>
      </c>
      <c r="AM1148" s="45">
        <f>AM1130*Settings!$C$13*(INDEX(AM$318:AM$329,$D1148)+INDEX(AM$305:AM$316,$D1148))</f>
        <v/>
      </c>
      <c r="AN1148" s="45">
        <f>AN1130*Settings!$C$13*(INDEX(AN$318:AN$329,$D1148)+INDEX(AN$305:AN$316,$D1148))</f>
        <v/>
      </c>
      <c r="AO1148" s="45">
        <f>AO1130*Settings!$C$13*(INDEX(AO$318:AO$329,$D1148)+INDEX(AO$305:AO$316,$D1148))</f>
        <v/>
      </c>
      <c r="AP1148" s="45">
        <f>AP1130*Settings!$C$13*(INDEX(AP$318:AP$329,$D1148)+INDEX(AP$305:AP$316,$D1148))</f>
        <v/>
      </c>
      <c r="AQ1148" s="45">
        <f>AQ1130*Settings!$C$13*(INDEX(AQ$318:AQ$329,$D1148)+INDEX(AQ$305:AQ$316,$D1148))</f>
        <v/>
      </c>
      <c r="AR1148" s="45">
        <f>AR1130*Settings!$C$13*(INDEX(AR$318:AR$329,$D1148)+INDEX(AR$305:AR$316,$D1148))</f>
        <v/>
      </c>
      <c r="AS1148" s="45">
        <f>AS1130*Settings!$C$13*(INDEX(AS$318:AS$329,$D1148)+INDEX(AS$305:AS$316,$D1148))</f>
        <v/>
      </c>
      <c r="AT1148" s="45">
        <f>AT1130*Settings!$C$13*(INDEX(AT$318:AT$329,$D1148)+INDEX(AT$305:AT$316,$D1148))</f>
        <v/>
      </c>
      <c r="AU1148" s="45">
        <f>AU1130*Settings!$C$13*(INDEX(AU$318:AU$329,$D1148)+INDEX(AU$305:AU$316,$D1148))</f>
        <v/>
      </c>
      <c r="AV1148" s="45">
        <f>AV1130*Settings!$C$13*(INDEX(AV$318:AV$329,$D1148)+INDEX(AV$305:AV$316,$D1148))</f>
        <v/>
      </c>
      <c r="AW1148" s="45">
        <f>AW1130*Settings!$C$13*(INDEX(AW$318:AW$329,$D1148)+INDEX(AW$305:AW$316,$D1148))</f>
        <v/>
      </c>
      <c r="AX1148" s="45">
        <f>AX1130*Settings!$C$13*(INDEX(AX$318:AX$329,$D1148)+INDEX(AX$305:AX$316,$D1148))</f>
        <v/>
      </c>
      <c r="AY1148" s="46">
        <f>REVENUE(AY1130,Settings!$C$13,INDEX(AY$318:AY$329,$D1148)+INDEX(AY$305:AY$316,$D1148))</f>
        <v/>
      </c>
    </row>
    <row r="1149" hidden="1" outlineLevel="2">
      <c r="A1149" s="14" t="inlineStr">
        <is>
          <t>rtx</t>
        </is>
      </c>
      <c r="B1149" s="14" t="inlineStr">
        <is>
          <t>bio</t>
        </is>
      </c>
      <c r="C1149" s="14" t="inlineStr">
        <is>
          <t>mch</t>
        </is>
      </c>
      <c r="D1149" s="37">
        <f>INDEX(Inputs!$R$5:$R$132,MATCH($B1149&amp;"|"&amp;$C1149,Inputs!$A$5:$A$132,0))</f>
        <v/>
      </c>
      <c r="E1149" s="36" t="n"/>
      <c r="F1149" s="36" t="n"/>
      <c r="G1149" s="36" t="n"/>
      <c r="H1149" s="14">
        <f>INDEX(Variables!$B$5:$B$105,MATCH($A1149,Variables!$A$5:$A$105,0))&amp;IF($C1149="",""," | "&amp;INDEX(Mapping!$B$5:$B$26,MATCH($C1149,Mapping!$A$5:$A$26,0))&amp;" | "&amp;INDEX(Mapping!$B$30:$B$41,MATCH($B1149,Mapping!$A$30:$A$41,0)))</f>
        <v/>
      </c>
      <c r="I1149" s="14">
        <f>INDEX(Variables!$C$5:$C$105,MATCH($A1149,Variables!$A$5:$A$105,0))</f>
        <v/>
      </c>
      <c r="J1149" s="14">
        <f>INDEX(Variables!$E$5:$E$105,MATCH($A1149,Variables!$A$5:$A$105,0))</f>
        <v/>
      </c>
      <c r="K1149" s="11">
        <f>LOWER(Settings!$C$4)&amp;".mit."&amp;$A1149&amp;IF($C1149="","","."&amp;$C1149&amp;"."&amp;$B1149)&amp;IF(INDEX(Variables!$D$5:$D$105,MATCH($A1149,Variables!$A$5:$A$105,0))="","","."&amp;INDEX(Variables!$D$5:$D$105,MATCH($A1149,Variables!$A$5:$A$105,0)))&amp;"."&amp;K$5</f>
        <v/>
      </c>
      <c r="L1149" s="44">
        <f>L1131*Settings!$C$13*(INDEX(L$318:L$329,$D1149)+INDEX(L$305:L$316,$D1149))</f>
        <v/>
      </c>
      <c r="M1149" s="45">
        <f>M1131*Settings!$C$13*(INDEX(M$318:M$329,$D1149)+INDEX(M$305:M$316,$D1149))</f>
        <v/>
      </c>
      <c r="N1149" s="45">
        <f>N1131*Settings!$C$13*(INDEX(N$318:N$329,$D1149)+INDEX(N$305:N$316,$D1149))</f>
        <v/>
      </c>
      <c r="O1149" s="45">
        <f>O1131*Settings!$C$13*(INDEX(O$318:O$329,$D1149)+INDEX(O$305:O$316,$D1149))</f>
        <v/>
      </c>
      <c r="P1149" s="45">
        <f>P1131*Settings!$C$13*(INDEX(P$318:P$329,$D1149)+INDEX(P$305:P$316,$D1149))</f>
        <v/>
      </c>
      <c r="Q1149" s="45">
        <f>Q1131*Settings!$C$13*(INDEX(Q$318:Q$329,$D1149)+INDEX(Q$305:Q$316,$D1149))</f>
        <v/>
      </c>
      <c r="R1149" s="45">
        <f>R1131*Settings!$C$13*(INDEX(R$318:R$329,$D1149)+INDEX(R$305:R$316,$D1149))</f>
        <v/>
      </c>
      <c r="S1149" s="45">
        <f>S1131*Settings!$C$13*(INDEX(S$318:S$329,$D1149)+INDEX(S$305:S$316,$D1149))</f>
        <v/>
      </c>
      <c r="T1149" s="45">
        <f>T1131*Settings!$C$13*(INDEX(T$318:T$329,$D1149)+INDEX(T$305:T$316,$D1149))</f>
        <v/>
      </c>
      <c r="U1149" s="45">
        <f>U1131*Settings!$C$13*(INDEX(U$318:U$329,$D1149)+INDEX(U$305:U$316,$D1149))</f>
        <v/>
      </c>
      <c r="V1149" s="45">
        <f>V1131*Settings!$C$13*(INDEX(V$318:V$329,$D1149)+INDEX(V$305:V$316,$D1149))</f>
        <v/>
      </c>
      <c r="W1149" s="45">
        <f>W1131*Settings!$C$13*(INDEX(W$318:W$329,$D1149)+INDEX(W$305:W$316,$D1149))</f>
        <v/>
      </c>
      <c r="X1149" s="45">
        <f>X1131*Settings!$C$13*(INDEX(X$318:X$329,$D1149)+INDEX(X$305:X$316,$D1149))</f>
        <v/>
      </c>
      <c r="Y1149" s="45">
        <f>Y1131*Settings!$C$13*(INDEX(Y$318:Y$329,$D1149)+INDEX(Y$305:Y$316,$D1149))</f>
        <v/>
      </c>
      <c r="Z1149" s="45">
        <f>Z1131*Settings!$C$13*(INDEX(Z$318:Z$329,$D1149)+INDEX(Z$305:Z$316,$D1149))</f>
        <v/>
      </c>
      <c r="AA1149" s="45">
        <f>AA1131*Settings!$C$13*(INDEX(AA$318:AA$329,$D1149)+INDEX(AA$305:AA$316,$D1149))</f>
        <v/>
      </c>
      <c r="AB1149" s="45">
        <f>AB1131*Settings!$C$13*(INDEX(AB$318:AB$329,$D1149)+INDEX(AB$305:AB$316,$D1149))</f>
        <v/>
      </c>
      <c r="AC1149" s="45">
        <f>AC1131*Settings!$C$13*(INDEX(AC$318:AC$329,$D1149)+INDEX(AC$305:AC$316,$D1149))</f>
        <v/>
      </c>
      <c r="AD1149" s="46">
        <f>REVENUE(AD1131,Settings!$C$13,INDEX(AD$318:AD$329,$D1149)+INDEX(AD$305:AD$316,$D1149))</f>
        <v/>
      </c>
      <c r="AF1149" s="11">
        <f>LOWER(Settings!$C$4)&amp;".mit."&amp;$A1149&amp;IF($C1149="","","."&amp;$C1149&amp;"."&amp;$B1149)&amp;IF(INDEX(Variables!$D$5:$D$105,MATCH($A1149,Variables!$A$5:$A$105,0))="","","."&amp;INDEX(Variables!$D$5:$D$105,MATCH($A1149,Variables!$A$5:$A$105,0)))&amp;"."&amp;AF$5</f>
        <v/>
      </c>
      <c r="AG1149" s="44">
        <f>AG1131*Settings!$C$13*(INDEX(AG$318:AG$329,$D1149)+INDEX(AG$305:AG$316,$D1149))</f>
        <v/>
      </c>
      <c r="AH1149" s="45">
        <f>AH1131*Settings!$C$13*(INDEX(AH$318:AH$329,$D1149)+INDEX(AH$305:AH$316,$D1149))</f>
        <v/>
      </c>
      <c r="AI1149" s="45">
        <f>AI1131*Settings!$C$13*(INDEX(AI$318:AI$329,$D1149)+INDEX(AI$305:AI$316,$D1149))</f>
        <v/>
      </c>
      <c r="AJ1149" s="45">
        <f>AJ1131*Settings!$C$13*(INDEX(AJ$318:AJ$329,$D1149)+INDEX(AJ$305:AJ$316,$D1149))</f>
        <v/>
      </c>
      <c r="AK1149" s="45">
        <f>AK1131*Settings!$C$13*(INDEX(AK$318:AK$329,$D1149)+INDEX(AK$305:AK$316,$D1149))</f>
        <v/>
      </c>
      <c r="AL1149" s="45">
        <f>AL1131*Settings!$C$13*(INDEX(AL$318:AL$329,$D1149)+INDEX(AL$305:AL$316,$D1149))</f>
        <v/>
      </c>
      <c r="AM1149" s="45">
        <f>AM1131*Settings!$C$13*(INDEX(AM$318:AM$329,$D1149)+INDEX(AM$305:AM$316,$D1149))</f>
        <v/>
      </c>
      <c r="AN1149" s="45">
        <f>AN1131*Settings!$C$13*(INDEX(AN$318:AN$329,$D1149)+INDEX(AN$305:AN$316,$D1149))</f>
        <v/>
      </c>
      <c r="AO1149" s="45">
        <f>AO1131*Settings!$C$13*(INDEX(AO$318:AO$329,$D1149)+INDEX(AO$305:AO$316,$D1149))</f>
        <v/>
      </c>
      <c r="AP1149" s="45">
        <f>AP1131*Settings!$C$13*(INDEX(AP$318:AP$329,$D1149)+INDEX(AP$305:AP$316,$D1149))</f>
        <v/>
      </c>
      <c r="AQ1149" s="45">
        <f>AQ1131*Settings!$C$13*(INDEX(AQ$318:AQ$329,$D1149)+INDEX(AQ$305:AQ$316,$D1149))</f>
        <v/>
      </c>
      <c r="AR1149" s="45">
        <f>AR1131*Settings!$C$13*(INDEX(AR$318:AR$329,$D1149)+INDEX(AR$305:AR$316,$D1149))</f>
        <v/>
      </c>
      <c r="AS1149" s="45">
        <f>AS1131*Settings!$C$13*(INDEX(AS$318:AS$329,$D1149)+INDEX(AS$305:AS$316,$D1149))</f>
        <v/>
      </c>
      <c r="AT1149" s="45">
        <f>AT1131*Settings!$C$13*(INDEX(AT$318:AT$329,$D1149)+INDEX(AT$305:AT$316,$D1149))</f>
        <v/>
      </c>
      <c r="AU1149" s="45">
        <f>AU1131*Settings!$C$13*(INDEX(AU$318:AU$329,$D1149)+INDEX(AU$305:AU$316,$D1149))</f>
        <v/>
      </c>
      <c r="AV1149" s="45">
        <f>AV1131*Settings!$C$13*(INDEX(AV$318:AV$329,$D1149)+INDEX(AV$305:AV$316,$D1149))</f>
        <v/>
      </c>
      <c r="AW1149" s="45">
        <f>AW1131*Settings!$C$13*(INDEX(AW$318:AW$329,$D1149)+INDEX(AW$305:AW$316,$D1149))</f>
        <v/>
      </c>
      <c r="AX1149" s="45">
        <f>AX1131*Settings!$C$13*(INDEX(AX$318:AX$329,$D1149)+INDEX(AX$305:AX$316,$D1149))</f>
        <v/>
      </c>
      <c r="AY1149" s="46">
        <f>REVENUE(AY1131,Settings!$C$13,INDEX(AY$318:AY$329,$D1149)+INDEX(AY$305:AY$316,$D1149))</f>
        <v/>
      </c>
    </row>
    <row r="1150" hidden="1" outlineLevel="2"/>
    <row r="1151" hidden="1" outlineLevel="2">
      <c r="A1151" s="14" t="inlineStr">
        <is>
          <t>rsub</t>
        </is>
      </c>
      <c r="B1151" s="14" t="inlineStr">
        <is>
          <t>coa</t>
        </is>
      </c>
      <c r="C1151" s="14" t="inlineStr">
        <is>
          <t>mch</t>
        </is>
      </c>
      <c r="D1151" s="37">
        <f>INDEX(Inputs!$R$5:$R$132,MATCH($B1151&amp;"|"&amp;$C1151,Inputs!$A$5:$A$132,0))</f>
        <v/>
      </c>
      <c r="E1151" s="36" t="n"/>
      <c r="F1151" s="36" t="n"/>
      <c r="G1151" s="36" t="n"/>
      <c r="H1151" s="14">
        <f>INDEX(Variables!$B$5:$B$105,MATCH($A1151,Variables!$A$5:$A$105,0))&amp;IF($C1151="",""," | "&amp;INDEX(Mapping!$B$5:$B$26,MATCH($C1151,Mapping!$A$5:$A$26,0))&amp;" | "&amp;INDEX(Mapping!$B$30:$B$41,MATCH($B1151,Mapping!$A$30:$A$41,0)))</f>
        <v/>
      </c>
      <c r="I1151" s="14">
        <f>INDEX(Variables!$C$5:$C$105,MATCH($A1151,Variables!$A$5:$A$105,0))</f>
        <v/>
      </c>
      <c r="J1151" s="14">
        <f>INDEX(Variables!$E$5:$E$105,MATCH($A1151,Variables!$A$5:$A$105,0))</f>
        <v/>
      </c>
      <c r="K1151" s="11">
        <f>LOWER(Settings!$C$4)&amp;".mit."&amp;$A1151&amp;IF($C1151="","","."&amp;$C1151&amp;"."&amp;$B1151)&amp;IF(INDEX(Variables!$D$5:$D$105,MATCH($A1151,Variables!$A$5:$A$105,0))="","","."&amp;INDEX(Variables!$D$5:$D$105,MATCH($A1151,Variables!$A$5:$A$105,0)))&amp;"."&amp;K$5</f>
        <v/>
      </c>
      <c r="L1151" s="44">
        <f>L1124*Settings!$C$13*(INDEX(L$331:L$342,$D1151))</f>
        <v/>
      </c>
      <c r="M1151" s="45">
        <f>M1124*Settings!$C$13*(INDEX(M$331:M$342,$D1151))</f>
        <v/>
      </c>
      <c r="N1151" s="45">
        <f>N1124*Settings!$C$13*(INDEX(N$331:N$342,$D1151))</f>
        <v/>
      </c>
      <c r="O1151" s="45">
        <f>O1124*Settings!$C$13*(INDEX(O$331:O$342,$D1151))</f>
        <v/>
      </c>
      <c r="P1151" s="45">
        <f>P1124*Settings!$C$13*(INDEX(P$331:P$342,$D1151))</f>
        <v/>
      </c>
      <c r="Q1151" s="45">
        <f>Q1124*Settings!$C$13*(INDEX(Q$331:Q$342,$D1151))</f>
        <v/>
      </c>
      <c r="R1151" s="45">
        <f>R1124*Settings!$C$13*(INDEX(R$331:R$342,$D1151))</f>
        <v/>
      </c>
      <c r="S1151" s="45">
        <f>S1124*Settings!$C$13*(INDEX(S$331:S$342,$D1151))</f>
        <v/>
      </c>
      <c r="T1151" s="45">
        <f>T1124*Settings!$C$13*(INDEX(T$331:T$342,$D1151))</f>
        <v/>
      </c>
      <c r="U1151" s="45">
        <f>U1124*Settings!$C$13*(INDEX(U$331:U$342,$D1151))</f>
        <v/>
      </c>
      <c r="V1151" s="45">
        <f>V1124*Settings!$C$13*(INDEX(V$331:V$342,$D1151))</f>
        <v/>
      </c>
      <c r="W1151" s="45">
        <f>W1124*Settings!$C$13*(INDEX(W$331:W$342,$D1151))</f>
        <v/>
      </c>
      <c r="X1151" s="45">
        <f>X1124*Settings!$C$13*(INDEX(X$331:X$342,$D1151))</f>
        <v/>
      </c>
      <c r="Y1151" s="45">
        <f>Y1124*Settings!$C$13*(INDEX(Y$331:Y$342,$D1151))</f>
        <v/>
      </c>
      <c r="Z1151" s="45">
        <f>Z1124*Settings!$C$13*(INDEX(Z$331:Z$342,$D1151))</f>
        <v/>
      </c>
      <c r="AA1151" s="45">
        <f>AA1124*Settings!$C$13*(INDEX(AA$331:AA$342,$D1151))</f>
        <v/>
      </c>
      <c r="AB1151" s="45">
        <f>AB1124*Settings!$C$13*(INDEX(AB$331:AB$342,$D1151))</f>
        <v/>
      </c>
      <c r="AC1151" s="45">
        <f>AC1124*Settings!$C$13*(INDEX(AC$331:AC$342,$D1151))</f>
        <v/>
      </c>
      <c r="AD1151" s="46">
        <f>REVENUE(AD1124,Settings!$C$13,INDEX(AD$331:AD$342,$D1151))</f>
        <v/>
      </c>
      <c r="AF1151" s="11">
        <f>LOWER(Settings!$C$4)&amp;".mit."&amp;$A1151&amp;IF($C1151="","","."&amp;$C1151&amp;"."&amp;$B1151)&amp;IF(INDEX(Variables!$D$5:$D$105,MATCH($A1151,Variables!$A$5:$A$105,0))="","","."&amp;INDEX(Variables!$D$5:$D$105,MATCH($A1151,Variables!$A$5:$A$105,0)))&amp;"."&amp;AF$5</f>
        <v/>
      </c>
      <c r="AG1151" s="44">
        <f>AG1124*Settings!$C$13*(INDEX(AG$331:AG$342,$D1151))</f>
        <v/>
      </c>
      <c r="AH1151" s="45">
        <f>AH1124*Settings!$C$13*(INDEX(AH$331:AH$342,$D1151))</f>
        <v/>
      </c>
      <c r="AI1151" s="45">
        <f>AI1124*Settings!$C$13*(INDEX(AI$331:AI$342,$D1151))</f>
        <v/>
      </c>
      <c r="AJ1151" s="45">
        <f>AJ1124*Settings!$C$13*(INDEX(AJ$331:AJ$342,$D1151))</f>
        <v/>
      </c>
      <c r="AK1151" s="45">
        <f>AK1124*Settings!$C$13*(INDEX(AK$331:AK$342,$D1151))</f>
        <v/>
      </c>
      <c r="AL1151" s="45">
        <f>AL1124*Settings!$C$13*(INDEX(AL$331:AL$342,$D1151))</f>
        <v/>
      </c>
      <c r="AM1151" s="45">
        <f>AM1124*Settings!$C$13*(INDEX(AM$331:AM$342,$D1151))</f>
        <v/>
      </c>
      <c r="AN1151" s="45">
        <f>AN1124*Settings!$C$13*(INDEX(AN$331:AN$342,$D1151))</f>
        <v/>
      </c>
      <c r="AO1151" s="45">
        <f>AO1124*Settings!$C$13*(INDEX(AO$331:AO$342,$D1151))</f>
        <v/>
      </c>
      <c r="AP1151" s="45">
        <f>AP1124*Settings!$C$13*(INDEX(AP$331:AP$342,$D1151))</f>
        <v/>
      </c>
      <c r="AQ1151" s="45">
        <f>AQ1124*Settings!$C$13*(INDEX(AQ$331:AQ$342,$D1151))</f>
        <v/>
      </c>
      <c r="AR1151" s="45">
        <f>AR1124*Settings!$C$13*(INDEX(AR$331:AR$342,$D1151))</f>
        <v/>
      </c>
      <c r="AS1151" s="45">
        <f>AS1124*Settings!$C$13*(INDEX(AS$331:AS$342,$D1151))</f>
        <v/>
      </c>
      <c r="AT1151" s="45">
        <f>AT1124*Settings!$C$13*(INDEX(AT$331:AT$342,$D1151))</f>
        <v/>
      </c>
      <c r="AU1151" s="45">
        <f>AU1124*Settings!$C$13*(INDEX(AU$331:AU$342,$D1151))</f>
        <v/>
      </c>
      <c r="AV1151" s="45">
        <f>AV1124*Settings!$C$13*(INDEX(AV$331:AV$342,$D1151))</f>
        <v/>
      </c>
      <c r="AW1151" s="45">
        <f>AW1124*Settings!$C$13*(INDEX(AW$331:AW$342,$D1151))</f>
        <v/>
      </c>
      <c r="AX1151" s="45">
        <f>AX1124*Settings!$C$13*(INDEX(AX$331:AX$342,$D1151))</f>
        <v/>
      </c>
      <c r="AY1151" s="46">
        <f>REVENUE(AY1124,Settings!$C$13,INDEX(AY$331:AY$342,$D1151))</f>
        <v/>
      </c>
    </row>
    <row r="1152" hidden="1" outlineLevel="2">
      <c r="A1152" s="14" t="inlineStr">
        <is>
          <t>rsub</t>
        </is>
      </c>
      <c r="B1152" s="14" t="inlineStr">
        <is>
          <t>nga</t>
        </is>
      </c>
      <c r="C1152" s="14" t="inlineStr">
        <is>
          <t>mch</t>
        </is>
      </c>
      <c r="D1152" s="37">
        <f>INDEX(Inputs!$R$5:$R$132,MATCH($B1152&amp;"|"&amp;$C1152,Inputs!$A$5:$A$132,0))</f>
        <v/>
      </c>
      <c r="E1152" s="36" t="n"/>
      <c r="F1152" s="36" t="n"/>
      <c r="G1152" s="36" t="n"/>
      <c r="H1152" s="14">
        <f>INDEX(Variables!$B$5:$B$105,MATCH($A1152,Variables!$A$5:$A$105,0))&amp;IF($C1152="",""," | "&amp;INDEX(Mapping!$B$5:$B$26,MATCH($C1152,Mapping!$A$5:$A$26,0))&amp;" | "&amp;INDEX(Mapping!$B$30:$B$41,MATCH($B1152,Mapping!$A$30:$A$41,0)))</f>
        <v/>
      </c>
      <c r="I1152" s="14">
        <f>INDEX(Variables!$C$5:$C$105,MATCH($A1152,Variables!$A$5:$A$105,0))</f>
        <v/>
      </c>
      <c r="J1152" s="14">
        <f>INDEX(Variables!$E$5:$E$105,MATCH($A1152,Variables!$A$5:$A$105,0))</f>
        <v/>
      </c>
      <c r="K1152" s="11">
        <f>LOWER(Settings!$C$4)&amp;".mit."&amp;$A1152&amp;IF($C1152="","","."&amp;$C1152&amp;"."&amp;$B1152)&amp;IF(INDEX(Variables!$D$5:$D$105,MATCH($A1152,Variables!$A$5:$A$105,0))="","","."&amp;INDEX(Variables!$D$5:$D$105,MATCH($A1152,Variables!$A$5:$A$105,0)))&amp;"."&amp;K$5</f>
        <v/>
      </c>
      <c r="L1152" s="44">
        <f>L1125*Settings!$C$13*(INDEX(L$331:L$342,$D1152))</f>
        <v/>
      </c>
      <c r="M1152" s="45">
        <f>M1125*Settings!$C$13*(INDEX(M$331:M$342,$D1152))</f>
        <v/>
      </c>
      <c r="N1152" s="45">
        <f>N1125*Settings!$C$13*(INDEX(N$331:N$342,$D1152))</f>
        <v/>
      </c>
      <c r="O1152" s="45">
        <f>O1125*Settings!$C$13*(INDEX(O$331:O$342,$D1152))</f>
        <v/>
      </c>
      <c r="P1152" s="45">
        <f>P1125*Settings!$C$13*(INDEX(P$331:P$342,$D1152))</f>
        <v/>
      </c>
      <c r="Q1152" s="45">
        <f>Q1125*Settings!$C$13*(INDEX(Q$331:Q$342,$D1152))</f>
        <v/>
      </c>
      <c r="R1152" s="45">
        <f>R1125*Settings!$C$13*(INDEX(R$331:R$342,$D1152))</f>
        <v/>
      </c>
      <c r="S1152" s="45">
        <f>S1125*Settings!$C$13*(INDEX(S$331:S$342,$D1152))</f>
        <v/>
      </c>
      <c r="T1152" s="45">
        <f>T1125*Settings!$C$13*(INDEX(T$331:T$342,$D1152))</f>
        <v/>
      </c>
      <c r="U1152" s="45">
        <f>U1125*Settings!$C$13*(INDEX(U$331:U$342,$D1152))</f>
        <v/>
      </c>
      <c r="V1152" s="45">
        <f>V1125*Settings!$C$13*(INDEX(V$331:V$342,$D1152))</f>
        <v/>
      </c>
      <c r="W1152" s="45">
        <f>W1125*Settings!$C$13*(INDEX(W$331:W$342,$D1152))</f>
        <v/>
      </c>
      <c r="X1152" s="45">
        <f>X1125*Settings!$C$13*(INDEX(X$331:X$342,$D1152))</f>
        <v/>
      </c>
      <c r="Y1152" s="45">
        <f>Y1125*Settings!$C$13*(INDEX(Y$331:Y$342,$D1152))</f>
        <v/>
      </c>
      <c r="Z1152" s="45">
        <f>Z1125*Settings!$C$13*(INDEX(Z$331:Z$342,$D1152))</f>
        <v/>
      </c>
      <c r="AA1152" s="45">
        <f>AA1125*Settings!$C$13*(INDEX(AA$331:AA$342,$D1152))</f>
        <v/>
      </c>
      <c r="AB1152" s="45">
        <f>AB1125*Settings!$C$13*(INDEX(AB$331:AB$342,$D1152))</f>
        <v/>
      </c>
      <c r="AC1152" s="45">
        <f>AC1125*Settings!$C$13*(INDEX(AC$331:AC$342,$D1152))</f>
        <v/>
      </c>
      <c r="AD1152" s="46">
        <f>REVENUE(AD1125,Settings!$C$13,INDEX(AD$331:AD$342,$D1152))</f>
        <v/>
      </c>
      <c r="AF1152" s="11">
        <f>LOWER(Settings!$C$4)&amp;".mit."&amp;$A1152&amp;IF($C1152="","","."&amp;$C1152&amp;"."&amp;$B1152)&amp;IF(INDEX(Variables!$D$5:$D$105,MATCH($A1152,Variables!$A$5:$A$105,0))="","","."&amp;INDEX(Variables!$D$5:$D$105,MATCH($A1152,Variables!$A$5:$A$105,0)))&amp;"."&amp;AF$5</f>
        <v/>
      </c>
      <c r="AG1152" s="44">
        <f>AG1125*Settings!$C$13*(INDEX(AG$331:AG$342,$D1152))</f>
        <v/>
      </c>
      <c r="AH1152" s="45">
        <f>AH1125*Settings!$C$13*(INDEX(AH$331:AH$342,$D1152))</f>
        <v/>
      </c>
      <c r="AI1152" s="45">
        <f>AI1125*Settings!$C$13*(INDEX(AI$331:AI$342,$D1152))</f>
        <v/>
      </c>
      <c r="AJ1152" s="45">
        <f>AJ1125*Settings!$C$13*(INDEX(AJ$331:AJ$342,$D1152))</f>
        <v/>
      </c>
      <c r="AK1152" s="45">
        <f>AK1125*Settings!$C$13*(INDEX(AK$331:AK$342,$D1152))</f>
        <v/>
      </c>
      <c r="AL1152" s="45">
        <f>AL1125*Settings!$C$13*(INDEX(AL$331:AL$342,$D1152))</f>
        <v/>
      </c>
      <c r="AM1152" s="45">
        <f>AM1125*Settings!$C$13*(INDEX(AM$331:AM$342,$D1152))</f>
        <v/>
      </c>
      <c r="AN1152" s="45">
        <f>AN1125*Settings!$C$13*(INDEX(AN$331:AN$342,$D1152))</f>
        <v/>
      </c>
      <c r="AO1152" s="45">
        <f>AO1125*Settings!$C$13*(INDEX(AO$331:AO$342,$D1152))</f>
        <v/>
      </c>
      <c r="AP1152" s="45">
        <f>AP1125*Settings!$C$13*(INDEX(AP$331:AP$342,$D1152))</f>
        <v/>
      </c>
      <c r="AQ1152" s="45">
        <f>AQ1125*Settings!$C$13*(INDEX(AQ$331:AQ$342,$D1152))</f>
        <v/>
      </c>
      <c r="AR1152" s="45">
        <f>AR1125*Settings!$C$13*(INDEX(AR$331:AR$342,$D1152))</f>
        <v/>
      </c>
      <c r="AS1152" s="45">
        <f>AS1125*Settings!$C$13*(INDEX(AS$331:AS$342,$D1152))</f>
        <v/>
      </c>
      <c r="AT1152" s="45">
        <f>AT1125*Settings!$C$13*(INDEX(AT$331:AT$342,$D1152))</f>
        <v/>
      </c>
      <c r="AU1152" s="45">
        <f>AU1125*Settings!$C$13*(INDEX(AU$331:AU$342,$D1152))</f>
        <v/>
      </c>
      <c r="AV1152" s="45">
        <f>AV1125*Settings!$C$13*(INDEX(AV$331:AV$342,$D1152))</f>
        <v/>
      </c>
      <c r="AW1152" s="45">
        <f>AW1125*Settings!$C$13*(INDEX(AW$331:AW$342,$D1152))</f>
        <v/>
      </c>
      <c r="AX1152" s="45">
        <f>AX1125*Settings!$C$13*(INDEX(AX$331:AX$342,$D1152))</f>
        <v/>
      </c>
      <c r="AY1152" s="46">
        <f>REVENUE(AY1125,Settings!$C$13,INDEX(AY$331:AY$342,$D1152))</f>
        <v/>
      </c>
    </row>
    <row r="1153" hidden="1" outlineLevel="2">
      <c r="A1153" s="14" t="inlineStr">
        <is>
          <t>rsub</t>
        </is>
      </c>
      <c r="B1153" s="14" t="inlineStr">
        <is>
          <t>gso</t>
        </is>
      </c>
      <c r="C1153" s="14" t="inlineStr">
        <is>
          <t>mch</t>
        </is>
      </c>
      <c r="D1153" s="37">
        <f>INDEX(Inputs!$R$5:$R$132,MATCH($B1153&amp;"|"&amp;$C1153,Inputs!$A$5:$A$132,0))</f>
        <v/>
      </c>
      <c r="E1153" s="36" t="n"/>
      <c r="F1153" s="36" t="n"/>
      <c r="G1153" s="36" t="n"/>
      <c r="H1153" s="14">
        <f>INDEX(Variables!$B$5:$B$105,MATCH($A1153,Variables!$A$5:$A$105,0))&amp;IF($C1153="",""," | "&amp;INDEX(Mapping!$B$5:$B$26,MATCH($C1153,Mapping!$A$5:$A$26,0))&amp;" | "&amp;INDEX(Mapping!$B$30:$B$41,MATCH($B1153,Mapping!$A$30:$A$41,0)))</f>
        <v/>
      </c>
      <c r="I1153" s="14">
        <f>INDEX(Variables!$C$5:$C$105,MATCH($A1153,Variables!$A$5:$A$105,0))</f>
        <v/>
      </c>
      <c r="J1153" s="14">
        <f>INDEX(Variables!$E$5:$E$105,MATCH($A1153,Variables!$A$5:$A$105,0))</f>
        <v/>
      </c>
      <c r="K1153" s="11">
        <f>LOWER(Settings!$C$4)&amp;".mit."&amp;$A1153&amp;IF($C1153="","","."&amp;$C1153&amp;"."&amp;$B1153)&amp;IF(INDEX(Variables!$D$5:$D$105,MATCH($A1153,Variables!$A$5:$A$105,0))="","","."&amp;INDEX(Variables!$D$5:$D$105,MATCH($A1153,Variables!$A$5:$A$105,0)))&amp;"."&amp;K$5</f>
        <v/>
      </c>
      <c r="L1153" s="44">
        <f>L1126*Settings!$C$13*(INDEX(L$331:L$342,$D1153))</f>
        <v/>
      </c>
      <c r="M1153" s="45">
        <f>M1126*Settings!$C$13*(INDEX(M$331:M$342,$D1153))</f>
        <v/>
      </c>
      <c r="N1153" s="45">
        <f>N1126*Settings!$C$13*(INDEX(N$331:N$342,$D1153))</f>
        <v/>
      </c>
      <c r="O1153" s="45">
        <f>O1126*Settings!$C$13*(INDEX(O$331:O$342,$D1153))</f>
        <v/>
      </c>
      <c r="P1153" s="45">
        <f>P1126*Settings!$C$13*(INDEX(P$331:P$342,$D1153))</f>
        <v/>
      </c>
      <c r="Q1153" s="45">
        <f>Q1126*Settings!$C$13*(INDEX(Q$331:Q$342,$D1153))</f>
        <v/>
      </c>
      <c r="R1153" s="45">
        <f>R1126*Settings!$C$13*(INDEX(R$331:R$342,$D1153))</f>
        <v/>
      </c>
      <c r="S1153" s="45">
        <f>S1126*Settings!$C$13*(INDEX(S$331:S$342,$D1153))</f>
        <v/>
      </c>
      <c r="T1153" s="45">
        <f>T1126*Settings!$C$13*(INDEX(T$331:T$342,$D1153))</f>
        <v/>
      </c>
      <c r="U1153" s="45">
        <f>U1126*Settings!$C$13*(INDEX(U$331:U$342,$D1153))</f>
        <v/>
      </c>
      <c r="V1153" s="45">
        <f>V1126*Settings!$C$13*(INDEX(V$331:V$342,$D1153))</f>
        <v/>
      </c>
      <c r="W1153" s="45">
        <f>W1126*Settings!$C$13*(INDEX(W$331:W$342,$D1153))</f>
        <v/>
      </c>
      <c r="X1153" s="45">
        <f>X1126*Settings!$C$13*(INDEX(X$331:X$342,$D1153))</f>
        <v/>
      </c>
      <c r="Y1153" s="45">
        <f>Y1126*Settings!$C$13*(INDEX(Y$331:Y$342,$D1153))</f>
        <v/>
      </c>
      <c r="Z1153" s="45">
        <f>Z1126*Settings!$C$13*(INDEX(Z$331:Z$342,$D1153))</f>
        <v/>
      </c>
      <c r="AA1153" s="45">
        <f>AA1126*Settings!$C$13*(INDEX(AA$331:AA$342,$D1153))</f>
        <v/>
      </c>
      <c r="AB1153" s="45">
        <f>AB1126*Settings!$C$13*(INDEX(AB$331:AB$342,$D1153))</f>
        <v/>
      </c>
      <c r="AC1153" s="45">
        <f>AC1126*Settings!$C$13*(INDEX(AC$331:AC$342,$D1153))</f>
        <v/>
      </c>
      <c r="AD1153" s="46">
        <f>REVENUE(AD1126,Settings!$C$13,INDEX(AD$331:AD$342,$D1153))</f>
        <v/>
      </c>
      <c r="AF1153" s="11">
        <f>LOWER(Settings!$C$4)&amp;".mit."&amp;$A1153&amp;IF($C1153="","","."&amp;$C1153&amp;"."&amp;$B1153)&amp;IF(INDEX(Variables!$D$5:$D$105,MATCH($A1153,Variables!$A$5:$A$105,0))="","","."&amp;INDEX(Variables!$D$5:$D$105,MATCH($A1153,Variables!$A$5:$A$105,0)))&amp;"."&amp;AF$5</f>
        <v/>
      </c>
      <c r="AG1153" s="44">
        <f>AG1126*Settings!$C$13*(INDEX(AG$331:AG$342,$D1153))</f>
        <v/>
      </c>
      <c r="AH1153" s="45">
        <f>AH1126*Settings!$C$13*(INDEX(AH$331:AH$342,$D1153))</f>
        <v/>
      </c>
      <c r="AI1153" s="45">
        <f>AI1126*Settings!$C$13*(INDEX(AI$331:AI$342,$D1153))</f>
        <v/>
      </c>
      <c r="AJ1153" s="45">
        <f>AJ1126*Settings!$C$13*(INDEX(AJ$331:AJ$342,$D1153))</f>
        <v/>
      </c>
      <c r="AK1153" s="45">
        <f>AK1126*Settings!$C$13*(INDEX(AK$331:AK$342,$D1153))</f>
        <v/>
      </c>
      <c r="AL1153" s="45">
        <f>AL1126*Settings!$C$13*(INDEX(AL$331:AL$342,$D1153))</f>
        <v/>
      </c>
      <c r="AM1153" s="45">
        <f>AM1126*Settings!$C$13*(INDEX(AM$331:AM$342,$D1153))</f>
        <v/>
      </c>
      <c r="AN1153" s="45">
        <f>AN1126*Settings!$C$13*(INDEX(AN$331:AN$342,$D1153))</f>
        <v/>
      </c>
      <c r="AO1153" s="45">
        <f>AO1126*Settings!$C$13*(INDEX(AO$331:AO$342,$D1153))</f>
        <v/>
      </c>
      <c r="AP1153" s="45">
        <f>AP1126*Settings!$C$13*(INDEX(AP$331:AP$342,$D1153))</f>
        <v/>
      </c>
      <c r="AQ1153" s="45">
        <f>AQ1126*Settings!$C$13*(INDEX(AQ$331:AQ$342,$D1153))</f>
        <v/>
      </c>
      <c r="AR1153" s="45">
        <f>AR1126*Settings!$C$13*(INDEX(AR$331:AR$342,$D1153))</f>
        <v/>
      </c>
      <c r="AS1153" s="45">
        <f>AS1126*Settings!$C$13*(INDEX(AS$331:AS$342,$D1153))</f>
        <v/>
      </c>
      <c r="AT1153" s="45">
        <f>AT1126*Settings!$C$13*(INDEX(AT$331:AT$342,$D1153))</f>
        <v/>
      </c>
      <c r="AU1153" s="45">
        <f>AU1126*Settings!$C$13*(INDEX(AU$331:AU$342,$D1153))</f>
        <v/>
      </c>
      <c r="AV1153" s="45">
        <f>AV1126*Settings!$C$13*(INDEX(AV$331:AV$342,$D1153))</f>
        <v/>
      </c>
      <c r="AW1153" s="45">
        <f>AW1126*Settings!$C$13*(INDEX(AW$331:AW$342,$D1153))</f>
        <v/>
      </c>
      <c r="AX1153" s="45">
        <f>AX1126*Settings!$C$13*(INDEX(AX$331:AX$342,$D1153))</f>
        <v/>
      </c>
      <c r="AY1153" s="46">
        <f>REVENUE(AY1126,Settings!$C$13,INDEX(AY$331:AY$342,$D1153))</f>
        <v/>
      </c>
    </row>
    <row r="1154" hidden="1" outlineLevel="2">
      <c r="A1154" s="14" t="inlineStr">
        <is>
          <t>rsub</t>
        </is>
      </c>
      <c r="B1154" s="14" t="inlineStr">
        <is>
          <t>die</t>
        </is>
      </c>
      <c r="C1154" s="14" t="inlineStr">
        <is>
          <t>mch</t>
        </is>
      </c>
      <c r="D1154" s="37">
        <f>INDEX(Inputs!$R$5:$R$132,MATCH($B1154&amp;"|"&amp;$C1154,Inputs!$A$5:$A$132,0))</f>
        <v/>
      </c>
      <c r="E1154" s="36" t="n"/>
      <c r="F1154" s="36" t="n"/>
      <c r="G1154" s="36" t="n"/>
      <c r="H1154" s="14">
        <f>INDEX(Variables!$B$5:$B$105,MATCH($A1154,Variables!$A$5:$A$105,0))&amp;IF($C1154="",""," | "&amp;INDEX(Mapping!$B$5:$B$26,MATCH($C1154,Mapping!$A$5:$A$26,0))&amp;" | "&amp;INDEX(Mapping!$B$30:$B$41,MATCH($B1154,Mapping!$A$30:$A$41,0)))</f>
        <v/>
      </c>
      <c r="I1154" s="14">
        <f>INDEX(Variables!$C$5:$C$105,MATCH($A1154,Variables!$A$5:$A$105,0))</f>
        <v/>
      </c>
      <c r="J1154" s="14">
        <f>INDEX(Variables!$E$5:$E$105,MATCH($A1154,Variables!$A$5:$A$105,0))</f>
        <v/>
      </c>
      <c r="K1154" s="11">
        <f>LOWER(Settings!$C$4)&amp;".mit."&amp;$A1154&amp;IF($C1154="","","."&amp;$C1154&amp;"."&amp;$B1154)&amp;IF(INDEX(Variables!$D$5:$D$105,MATCH($A1154,Variables!$A$5:$A$105,0))="","","."&amp;INDEX(Variables!$D$5:$D$105,MATCH($A1154,Variables!$A$5:$A$105,0)))&amp;"."&amp;K$5</f>
        <v/>
      </c>
      <c r="L1154" s="44">
        <f>L1127*Settings!$C$13*(INDEX(L$331:L$342,$D1154))</f>
        <v/>
      </c>
      <c r="M1154" s="45">
        <f>M1127*Settings!$C$13*(INDEX(M$331:M$342,$D1154))</f>
        <v/>
      </c>
      <c r="N1154" s="45">
        <f>N1127*Settings!$C$13*(INDEX(N$331:N$342,$D1154))</f>
        <v/>
      </c>
      <c r="O1154" s="45">
        <f>O1127*Settings!$C$13*(INDEX(O$331:O$342,$D1154))</f>
        <v/>
      </c>
      <c r="P1154" s="45">
        <f>P1127*Settings!$C$13*(INDEX(P$331:P$342,$D1154))</f>
        <v/>
      </c>
      <c r="Q1154" s="45">
        <f>Q1127*Settings!$C$13*(INDEX(Q$331:Q$342,$D1154))</f>
        <v/>
      </c>
      <c r="R1154" s="45">
        <f>R1127*Settings!$C$13*(INDEX(R$331:R$342,$D1154))</f>
        <v/>
      </c>
      <c r="S1154" s="45">
        <f>S1127*Settings!$C$13*(INDEX(S$331:S$342,$D1154))</f>
        <v/>
      </c>
      <c r="T1154" s="45">
        <f>T1127*Settings!$C$13*(INDEX(T$331:T$342,$D1154))</f>
        <v/>
      </c>
      <c r="U1154" s="45">
        <f>U1127*Settings!$C$13*(INDEX(U$331:U$342,$D1154))</f>
        <v/>
      </c>
      <c r="V1154" s="45">
        <f>V1127*Settings!$C$13*(INDEX(V$331:V$342,$D1154))</f>
        <v/>
      </c>
      <c r="W1154" s="45">
        <f>W1127*Settings!$C$13*(INDEX(W$331:W$342,$D1154))</f>
        <v/>
      </c>
      <c r="X1154" s="45">
        <f>X1127*Settings!$C$13*(INDEX(X$331:X$342,$D1154))</f>
        <v/>
      </c>
      <c r="Y1154" s="45">
        <f>Y1127*Settings!$C$13*(INDEX(Y$331:Y$342,$D1154))</f>
        <v/>
      </c>
      <c r="Z1154" s="45">
        <f>Z1127*Settings!$C$13*(INDEX(Z$331:Z$342,$D1154))</f>
        <v/>
      </c>
      <c r="AA1154" s="45">
        <f>AA1127*Settings!$C$13*(INDEX(AA$331:AA$342,$D1154))</f>
        <v/>
      </c>
      <c r="AB1154" s="45">
        <f>AB1127*Settings!$C$13*(INDEX(AB$331:AB$342,$D1154))</f>
        <v/>
      </c>
      <c r="AC1154" s="45">
        <f>AC1127*Settings!$C$13*(INDEX(AC$331:AC$342,$D1154))</f>
        <v/>
      </c>
      <c r="AD1154" s="46">
        <f>REVENUE(AD1127,Settings!$C$13,INDEX(AD$331:AD$342,$D1154))</f>
        <v/>
      </c>
      <c r="AF1154" s="11">
        <f>LOWER(Settings!$C$4)&amp;".mit."&amp;$A1154&amp;IF($C1154="","","."&amp;$C1154&amp;"."&amp;$B1154)&amp;IF(INDEX(Variables!$D$5:$D$105,MATCH($A1154,Variables!$A$5:$A$105,0))="","","."&amp;INDEX(Variables!$D$5:$D$105,MATCH($A1154,Variables!$A$5:$A$105,0)))&amp;"."&amp;AF$5</f>
        <v/>
      </c>
      <c r="AG1154" s="44">
        <f>AG1127*Settings!$C$13*(INDEX(AG$331:AG$342,$D1154))</f>
        <v/>
      </c>
      <c r="AH1154" s="45">
        <f>AH1127*Settings!$C$13*(INDEX(AH$331:AH$342,$D1154))</f>
        <v/>
      </c>
      <c r="AI1154" s="45">
        <f>AI1127*Settings!$C$13*(INDEX(AI$331:AI$342,$D1154))</f>
        <v/>
      </c>
      <c r="AJ1154" s="45">
        <f>AJ1127*Settings!$C$13*(INDEX(AJ$331:AJ$342,$D1154))</f>
        <v/>
      </c>
      <c r="AK1154" s="45">
        <f>AK1127*Settings!$C$13*(INDEX(AK$331:AK$342,$D1154))</f>
        <v/>
      </c>
      <c r="AL1154" s="45">
        <f>AL1127*Settings!$C$13*(INDEX(AL$331:AL$342,$D1154))</f>
        <v/>
      </c>
      <c r="AM1154" s="45">
        <f>AM1127*Settings!$C$13*(INDEX(AM$331:AM$342,$D1154))</f>
        <v/>
      </c>
      <c r="AN1154" s="45">
        <f>AN1127*Settings!$C$13*(INDEX(AN$331:AN$342,$D1154))</f>
        <v/>
      </c>
      <c r="AO1154" s="45">
        <f>AO1127*Settings!$C$13*(INDEX(AO$331:AO$342,$D1154))</f>
        <v/>
      </c>
      <c r="AP1154" s="45">
        <f>AP1127*Settings!$C$13*(INDEX(AP$331:AP$342,$D1154))</f>
        <v/>
      </c>
      <c r="AQ1154" s="45">
        <f>AQ1127*Settings!$C$13*(INDEX(AQ$331:AQ$342,$D1154))</f>
        <v/>
      </c>
      <c r="AR1154" s="45">
        <f>AR1127*Settings!$C$13*(INDEX(AR$331:AR$342,$D1154))</f>
        <v/>
      </c>
      <c r="AS1154" s="45">
        <f>AS1127*Settings!$C$13*(INDEX(AS$331:AS$342,$D1154))</f>
        <v/>
      </c>
      <c r="AT1154" s="45">
        <f>AT1127*Settings!$C$13*(INDEX(AT$331:AT$342,$D1154))</f>
        <v/>
      </c>
      <c r="AU1154" s="45">
        <f>AU1127*Settings!$C$13*(INDEX(AU$331:AU$342,$D1154))</f>
        <v/>
      </c>
      <c r="AV1154" s="45">
        <f>AV1127*Settings!$C$13*(INDEX(AV$331:AV$342,$D1154))</f>
        <v/>
      </c>
      <c r="AW1154" s="45">
        <f>AW1127*Settings!$C$13*(INDEX(AW$331:AW$342,$D1154))</f>
        <v/>
      </c>
      <c r="AX1154" s="45">
        <f>AX1127*Settings!$C$13*(INDEX(AX$331:AX$342,$D1154))</f>
        <v/>
      </c>
      <c r="AY1154" s="46">
        <f>REVENUE(AY1127,Settings!$C$13,INDEX(AY$331:AY$342,$D1154))</f>
        <v/>
      </c>
    </row>
    <row r="1155" hidden="1" outlineLevel="2">
      <c r="A1155" s="14" t="inlineStr">
        <is>
          <t>rsub</t>
        </is>
      </c>
      <c r="B1155" s="14" t="inlineStr">
        <is>
          <t>lpg</t>
        </is>
      </c>
      <c r="C1155" s="14" t="inlineStr">
        <is>
          <t>mch</t>
        </is>
      </c>
      <c r="D1155" s="37">
        <f>INDEX(Inputs!$R$5:$R$132,MATCH($B1155&amp;"|"&amp;$C1155,Inputs!$A$5:$A$132,0))</f>
        <v/>
      </c>
      <c r="E1155" s="36" t="n"/>
      <c r="F1155" s="36" t="n"/>
      <c r="G1155" s="36" t="n"/>
      <c r="H1155" s="14">
        <f>INDEX(Variables!$B$5:$B$105,MATCH($A1155,Variables!$A$5:$A$105,0))&amp;IF($C1155="",""," | "&amp;INDEX(Mapping!$B$5:$B$26,MATCH($C1155,Mapping!$A$5:$A$26,0))&amp;" | "&amp;INDEX(Mapping!$B$30:$B$41,MATCH($B1155,Mapping!$A$30:$A$41,0)))</f>
        <v/>
      </c>
      <c r="I1155" s="14">
        <f>INDEX(Variables!$C$5:$C$105,MATCH($A1155,Variables!$A$5:$A$105,0))</f>
        <v/>
      </c>
      <c r="J1155" s="14">
        <f>INDEX(Variables!$E$5:$E$105,MATCH($A1155,Variables!$A$5:$A$105,0))</f>
        <v/>
      </c>
      <c r="K1155" s="11">
        <f>LOWER(Settings!$C$4)&amp;".mit."&amp;$A1155&amp;IF($C1155="","","."&amp;$C1155&amp;"."&amp;$B1155)&amp;IF(INDEX(Variables!$D$5:$D$105,MATCH($A1155,Variables!$A$5:$A$105,0))="","","."&amp;INDEX(Variables!$D$5:$D$105,MATCH($A1155,Variables!$A$5:$A$105,0)))&amp;"."&amp;K$5</f>
        <v/>
      </c>
      <c r="L1155" s="44">
        <f>L1128*Settings!$C$13*(INDEX(L$331:L$342,$D1155))</f>
        <v/>
      </c>
      <c r="M1155" s="45">
        <f>M1128*Settings!$C$13*(INDEX(M$331:M$342,$D1155))</f>
        <v/>
      </c>
      <c r="N1155" s="45">
        <f>N1128*Settings!$C$13*(INDEX(N$331:N$342,$D1155))</f>
        <v/>
      </c>
      <c r="O1155" s="45">
        <f>O1128*Settings!$C$13*(INDEX(O$331:O$342,$D1155))</f>
        <v/>
      </c>
      <c r="P1155" s="45">
        <f>P1128*Settings!$C$13*(INDEX(P$331:P$342,$D1155))</f>
        <v/>
      </c>
      <c r="Q1155" s="45">
        <f>Q1128*Settings!$C$13*(INDEX(Q$331:Q$342,$D1155))</f>
        <v/>
      </c>
      <c r="R1155" s="45">
        <f>R1128*Settings!$C$13*(INDEX(R$331:R$342,$D1155))</f>
        <v/>
      </c>
      <c r="S1155" s="45">
        <f>S1128*Settings!$C$13*(INDEX(S$331:S$342,$D1155))</f>
        <v/>
      </c>
      <c r="T1155" s="45">
        <f>T1128*Settings!$C$13*(INDEX(T$331:T$342,$D1155))</f>
        <v/>
      </c>
      <c r="U1155" s="45">
        <f>U1128*Settings!$C$13*(INDEX(U$331:U$342,$D1155))</f>
        <v/>
      </c>
      <c r="V1155" s="45">
        <f>V1128*Settings!$C$13*(INDEX(V$331:V$342,$D1155))</f>
        <v/>
      </c>
      <c r="W1155" s="45">
        <f>W1128*Settings!$C$13*(INDEX(W$331:W$342,$D1155))</f>
        <v/>
      </c>
      <c r="X1155" s="45">
        <f>X1128*Settings!$C$13*(INDEX(X$331:X$342,$D1155))</f>
        <v/>
      </c>
      <c r="Y1155" s="45">
        <f>Y1128*Settings!$C$13*(INDEX(Y$331:Y$342,$D1155))</f>
        <v/>
      </c>
      <c r="Z1155" s="45">
        <f>Z1128*Settings!$C$13*(INDEX(Z$331:Z$342,$D1155))</f>
        <v/>
      </c>
      <c r="AA1155" s="45">
        <f>AA1128*Settings!$C$13*(INDEX(AA$331:AA$342,$D1155))</f>
        <v/>
      </c>
      <c r="AB1155" s="45">
        <f>AB1128*Settings!$C$13*(INDEX(AB$331:AB$342,$D1155))</f>
        <v/>
      </c>
      <c r="AC1155" s="45">
        <f>AC1128*Settings!$C$13*(INDEX(AC$331:AC$342,$D1155))</f>
        <v/>
      </c>
      <c r="AD1155" s="46">
        <f>REVENUE(AD1128,Settings!$C$13,INDEX(AD$331:AD$342,$D1155))</f>
        <v/>
      </c>
      <c r="AF1155" s="11">
        <f>LOWER(Settings!$C$4)&amp;".mit."&amp;$A1155&amp;IF($C1155="","","."&amp;$C1155&amp;"."&amp;$B1155)&amp;IF(INDEX(Variables!$D$5:$D$105,MATCH($A1155,Variables!$A$5:$A$105,0))="","","."&amp;INDEX(Variables!$D$5:$D$105,MATCH($A1155,Variables!$A$5:$A$105,0)))&amp;"."&amp;AF$5</f>
        <v/>
      </c>
      <c r="AG1155" s="44">
        <f>AG1128*Settings!$C$13*(INDEX(AG$331:AG$342,$D1155))</f>
        <v/>
      </c>
      <c r="AH1155" s="45">
        <f>AH1128*Settings!$C$13*(INDEX(AH$331:AH$342,$D1155))</f>
        <v/>
      </c>
      <c r="AI1155" s="45">
        <f>AI1128*Settings!$C$13*(INDEX(AI$331:AI$342,$D1155))</f>
        <v/>
      </c>
      <c r="AJ1155" s="45">
        <f>AJ1128*Settings!$C$13*(INDEX(AJ$331:AJ$342,$D1155))</f>
        <v/>
      </c>
      <c r="AK1155" s="45">
        <f>AK1128*Settings!$C$13*(INDEX(AK$331:AK$342,$D1155))</f>
        <v/>
      </c>
      <c r="AL1155" s="45">
        <f>AL1128*Settings!$C$13*(INDEX(AL$331:AL$342,$D1155))</f>
        <v/>
      </c>
      <c r="AM1155" s="45">
        <f>AM1128*Settings!$C$13*(INDEX(AM$331:AM$342,$D1155))</f>
        <v/>
      </c>
      <c r="AN1155" s="45">
        <f>AN1128*Settings!$C$13*(INDEX(AN$331:AN$342,$D1155))</f>
        <v/>
      </c>
      <c r="AO1155" s="45">
        <f>AO1128*Settings!$C$13*(INDEX(AO$331:AO$342,$D1155))</f>
        <v/>
      </c>
      <c r="AP1155" s="45">
        <f>AP1128*Settings!$C$13*(INDEX(AP$331:AP$342,$D1155))</f>
        <v/>
      </c>
      <c r="AQ1155" s="45">
        <f>AQ1128*Settings!$C$13*(INDEX(AQ$331:AQ$342,$D1155))</f>
        <v/>
      </c>
      <c r="AR1155" s="45">
        <f>AR1128*Settings!$C$13*(INDEX(AR$331:AR$342,$D1155))</f>
        <v/>
      </c>
      <c r="AS1155" s="45">
        <f>AS1128*Settings!$C$13*(INDEX(AS$331:AS$342,$D1155))</f>
        <v/>
      </c>
      <c r="AT1155" s="45">
        <f>AT1128*Settings!$C$13*(INDEX(AT$331:AT$342,$D1155))</f>
        <v/>
      </c>
      <c r="AU1155" s="45">
        <f>AU1128*Settings!$C$13*(INDEX(AU$331:AU$342,$D1155))</f>
        <v/>
      </c>
      <c r="AV1155" s="45">
        <f>AV1128*Settings!$C$13*(INDEX(AV$331:AV$342,$D1155))</f>
        <v/>
      </c>
      <c r="AW1155" s="45">
        <f>AW1128*Settings!$C$13*(INDEX(AW$331:AW$342,$D1155))</f>
        <v/>
      </c>
      <c r="AX1155" s="45">
        <f>AX1128*Settings!$C$13*(INDEX(AX$331:AX$342,$D1155))</f>
        <v/>
      </c>
      <c r="AY1155" s="46">
        <f>REVENUE(AY1128,Settings!$C$13,INDEX(AY$331:AY$342,$D1155))</f>
        <v/>
      </c>
    </row>
    <row r="1156" hidden="1" outlineLevel="2">
      <c r="A1156" s="14" t="inlineStr">
        <is>
          <t>rsub</t>
        </is>
      </c>
      <c r="B1156" s="14" t="inlineStr">
        <is>
          <t>ker</t>
        </is>
      </c>
      <c r="C1156" s="14" t="inlineStr">
        <is>
          <t>mch</t>
        </is>
      </c>
      <c r="D1156" s="37">
        <f>INDEX(Inputs!$R$5:$R$132,MATCH($B1156&amp;"|"&amp;$C1156,Inputs!$A$5:$A$132,0))</f>
        <v/>
      </c>
      <c r="E1156" s="36" t="n"/>
      <c r="F1156" s="36" t="n"/>
      <c r="G1156" s="36" t="n"/>
      <c r="H1156" s="14">
        <f>INDEX(Variables!$B$5:$B$105,MATCH($A1156,Variables!$A$5:$A$105,0))&amp;IF($C1156="",""," | "&amp;INDEX(Mapping!$B$5:$B$26,MATCH($C1156,Mapping!$A$5:$A$26,0))&amp;" | "&amp;INDEX(Mapping!$B$30:$B$41,MATCH($B1156,Mapping!$A$30:$A$41,0)))</f>
        <v/>
      </c>
      <c r="I1156" s="14">
        <f>INDEX(Variables!$C$5:$C$105,MATCH($A1156,Variables!$A$5:$A$105,0))</f>
        <v/>
      </c>
      <c r="J1156" s="14">
        <f>INDEX(Variables!$E$5:$E$105,MATCH($A1156,Variables!$A$5:$A$105,0))</f>
        <v/>
      </c>
      <c r="K1156" s="11">
        <f>LOWER(Settings!$C$4)&amp;".mit."&amp;$A1156&amp;IF($C1156="","","."&amp;$C1156&amp;"."&amp;$B1156)&amp;IF(INDEX(Variables!$D$5:$D$105,MATCH($A1156,Variables!$A$5:$A$105,0))="","","."&amp;INDEX(Variables!$D$5:$D$105,MATCH($A1156,Variables!$A$5:$A$105,0)))&amp;"."&amp;K$5</f>
        <v/>
      </c>
      <c r="L1156" s="44">
        <f>L1129*Settings!$C$13*(INDEX(L$331:L$342,$D1156))</f>
        <v/>
      </c>
      <c r="M1156" s="45">
        <f>M1129*Settings!$C$13*(INDEX(M$331:M$342,$D1156))</f>
        <v/>
      </c>
      <c r="N1156" s="45">
        <f>N1129*Settings!$C$13*(INDEX(N$331:N$342,$D1156))</f>
        <v/>
      </c>
      <c r="O1156" s="45">
        <f>O1129*Settings!$C$13*(INDEX(O$331:O$342,$D1156))</f>
        <v/>
      </c>
      <c r="P1156" s="45">
        <f>P1129*Settings!$C$13*(INDEX(P$331:P$342,$D1156))</f>
        <v/>
      </c>
      <c r="Q1156" s="45">
        <f>Q1129*Settings!$C$13*(INDEX(Q$331:Q$342,$D1156))</f>
        <v/>
      </c>
      <c r="R1156" s="45">
        <f>R1129*Settings!$C$13*(INDEX(R$331:R$342,$D1156))</f>
        <v/>
      </c>
      <c r="S1156" s="45">
        <f>S1129*Settings!$C$13*(INDEX(S$331:S$342,$D1156))</f>
        <v/>
      </c>
      <c r="T1156" s="45">
        <f>T1129*Settings!$C$13*(INDEX(T$331:T$342,$D1156))</f>
        <v/>
      </c>
      <c r="U1156" s="45">
        <f>U1129*Settings!$C$13*(INDEX(U$331:U$342,$D1156))</f>
        <v/>
      </c>
      <c r="V1156" s="45">
        <f>V1129*Settings!$C$13*(INDEX(V$331:V$342,$D1156))</f>
        <v/>
      </c>
      <c r="W1156" s="45">
        <f>W1129*Settings!$C$13*(INDEX(W$331:W$342,$D1156))</f>
        <v/>
      </c>
      <c r="X1156" s="45">
        <f>X1129*Settings!$C$13*(INDEX(X$331:X$342,$D1156))</f>
        <v/>
      </c>
      <c r="Y1156" s="45">
        <f>Y1129*Settings!$C$13*(INDEX(Y$331:Y$342,$D1156))</f>
        <v/>
      </c>
      <c r="Z1156" s="45">
        <f>Z1129*Settings!$C$13*(INDEX(Z$331:Z$342,$D1156))</f>
        <v/>
      </c>
      <c r="AA1156" s="45">
        <f>AA1129*Settings!$C$13*(INDEX(AA$331:AA$342,$D1156))</f>
        <v/>
      </c>
      <c r="AB1156" s="45">
        <f>AB1129*Settings!$C$13*(INDEX(AB$331:AB$342,$D1156))</f>
        <v/>
      </c>
      <c r="AC1156" s="45">
        <f>AC1129*Settings!$C$13*(INDEX(AC$331:AC$342,$D1156))</f>
        <v/>
      </c>
      <c r="AD1156" s="46">
        <f>REVENUE(AD1129,Settings!$C$13,INDEX(AD$331:AD$342,$D1156))</f>
        <v/>
      </c>
      <c r="AF1156" s="11">
        <f>LOWER(Settings!$C$4)&amp;".mit."&amp;$A1156&amp;IF($C1156="","","."&amp;$C1156&amp;"."&amp;$B1156)&amp;IF(INDEX(Variables!$D$5:$D$105,MATCH($A1156,Variables!$A$5:$A$105,0))="","","."&amp;INDEX(Variables!$D$5:$D$105,MATCH($A1156,Variables!$A$5:$A$105,0)))&amp;"."&amp;AF$5</f>
        <v/>
      </c>
      <c r="AG1156" s="44">
        <f>AG1129*Settings!$C$13*(INDEX(AG$331:AG$342,$D1156))</f>
        <v/>
      </c>
      <c r="AH1156" s="45">
        <f>AH1129*Settings!$C$13*(INDEX(AH$331:AH$342,$D1156))</f>
        <v/>
      </c>
      <c r="AI1156" s="45">
        <f>AI1129*Settings!$C$13*(INDEX(AI$331:AI$342,$D1156))</f>
        <v/>
      </c>
      <c r="AJ1156" s="45">
        <f>AJ1129*Settings!$C$13*(INDEX(AJ$331:AJ$342,$D1156))</f>
        <v/>
      </c>
      <c r="AK1156" s="45">
        <f>AK1129*Settings!$C$13*(INDEX(AK$331:AK$342,$D1156))</f>
        <v/>
      </c>
      <c r="AL1156" s="45">
        <f>AL1129*Settings!$C$13*(INDEX(AL$331:AL$342,$D1156))</f>
        <v/>
      </c>
      <c r="AM1156" s="45">
        <f>AM1129*Settings!$C$13*(INDEX(AM$331:AM$342,$D1156))</f>
        <v/>
      </c>
      <c r="AN1156" s="45">
        <f>AN1129*Settings!$C$13*(INDEX(AN$331:AN$342,$D1156))</f>
        <v/>
      </c>
      <c r="AO1156" s="45">
        <f>AO1129*Settings!$C$13*(INDEX(AO$331:AO$342,$D1156))</f>
        <v/>
      </c>
      <c r="AP1156" s="45">
        <f>AP1129*Settings!$C$13*(INDEX(AP$331:AP$342,$D1156))</f>
        <v/>
      </c>
      <c r="AQ1156" s="45">
        <f>AQ1129*Settings!$C$13*(INDEX(AQ$331:AQ$342,$D1156))</f>
        <v/>
      </c>
      <c r="AR1156" s="45">
        <f>AR1129*Settings!$C$13*(INDEX(AR$331:AR$342,$D1156))</f>
        <v/>
      </c>
      <c r="AS1156" s="45">
        <f>AS1129*Settings!$C$13*(INDEX(AS$331:AS$342,$D1156))</f>
        <v/>
      </c>
      <c r="AT1156" s="45">
        <f>AT1129*Settings!$C$13*(INDEX(AT$331:AT$342,$D1156))</f>
        <v/>
      </c>
      <c r="AU1156" s="45">
        <f>AU1129*Settings!$C$13*(INDEX(AU$331:AU$342,$D1156))</f>
        <v/>
      </c>
      <c r="AV1156" s="45">
        <f>AV1129*Settings!$C$13*(INDEX(AV$331:AV$342,$D1156))</f>
        <v/>
      </c>
      <c r="AW1156" s="45">
        <f>AW1129*Settings!$C$13*(INDEX(AW$331:AW$342,$D1156))</f>
        <v/>
      </c>
      <c r="AX1156" s="45">
        <f>AX1129*Settings!$C$13*(INDEX(AX$331:AX$342,$D1156))</f>
        <v/>
      </c>
      <c r="AY1156" s="46">
        <f>REVENUE(AY1129,Settings!$C$13,INDEX(AY$331:AY$342,$D1156))</f>
        <v/>
      </c>
    </row>
    <row r="1157" hidden="1" outlineLevel="2">
      <c r="A1157" s="14" t="inlineStr">
        <is>
          <t>rsub</t>
        </is>
      </c>
      <c r="B1157" s="14" t="inlineStr">
        <is>
          <t>oop</t>
        </is>
      </c>
      <c r="C1157" s="14" t="inlineStr">
        <is>
          <t>mch</t>
        </is>
      </c>
      <c r="D1157" s="37">
        <f>INDEX(Inputs!$R$5:$R$132,MATCH($B1157&amp;"|"&amp;$C1157,Inputs!$A$5:$A$132,0))</f>
        <v/>
      </c>
      <c r="E1157" s="36" t="n"/>
      <c r="F1157" s="36" t="n"/>
      <c r="G1157" s="36" t="n"/>
      <c r="H1157" s="14">
        <f>INDEX(Variables!$B$5:$B$105,MATCH($A1157,Variables!$A$5:$A$105,0))&amp;IF($C1157="",""," | "&amp;INDEX(Mapping!$B$5:$B$26,MATCH($C1157,Mapping!$A$5:$A$26,0))&amp;" | "&amp;INDEX(Mapping!$B$30:$B$41,MATCH($B1157,Mapping!$A$30:$A$41,0)))</f>
        <v/>
      </c>
      <c r="I1157" s="14">
        <f>INDEX(Variables!$C$5:$C$105,MATCH($A1157,Variables!$A$5:$A$105,0))</f>
        <v/>
      </c>
      <c r="J1157" s="14">
        <f>INDEX(Variables!$E$5:$E$105,MATCH($A1157,Variables!$A$5:$A$105,0))</f>
        <v/>
      </c>
      <c r="K1157" s="11">
        <f>LOWER(Settings!$C$4)&amp;".mit."&amp;$A1157&amp;IF($C1157="","","."&amp;$C1157&amp;"."&amp;$B1157)&amp;IF(INDEX(Variables!$D$5:$D$105,MATCH($A1157,Variables!$A$5:$A$105,0))="","","."&amp;INDEX(Variables!$D$5:$D$105,MATCH($A1157,Variables!$A$5:$A$105,0)))&amp;"."&amp;K$5</f>
        <v/>
      </c>
      <c r="L1157" s="44">
        <f>L1130*Settings!$C$13*(INDEX(L$331:L$342,$D1157))</f>
        <v/>
      </c>
      <c r="M1157" s="45">
        <f>M1130*Settings!$C$13*(INDEX(M$331:M$342,$D1157))</f>
        <v/>
      </c>
      <c r="N1157" s="45">
        <f>N1130*Settings!$C$13*(INDEX(N$331:N$342,$D1157))</f>
        <v/>
      </c>
      <c r="O1157" s="45">
        <f>O1130*Settings!$C$13*(INDEX(O$331:O$342,$D1157))</f>
        <v/>
      </c>
      <c r="P1157" s="45">
        <f>P1130*Settings!$C$13*(INDEX(P$331:P$342,$D1157))</f>
        <v/>
      </c>
      <c r="Q1157" s="45">
        <f>Q1130*Settings!$C$13*(INDEX(Q$331:Q$342,$D1157))</f>
        <v/>
      </c>
      <c r="R1157" s="45">
        <f>R1130*Settings!$C$13*(INDEX(R$331:R$342,$D1157))</f>
        <v/>
      </c>
      <c r="S1157" s="45">
        <f>S1130*Settings!$C$13*(INDEX(S$331:S$342,$D1157))</f>
        <v/>
      </c>
      <c r="T1157" s="45">
        <f>T1130*Settings!$C$13*(INDEX(T$331:T$342,$D1157))</f>
        <v/>
      </c>
      <c r="U1157" s="45">
        <f>U1130*Settings!$C$13*(INDEX(U$331:U$342,$D1157))</f>
        <v/>
      </c>
      <c r="V1157" s="45">
        <f>V1130*Settings!$C$13*(INDEX(V$331:V$342,$D1157))</f>
        <v/>
      </c>
      <c r="W1157" s="45">
        <f>W1130*Settings!$C$13*(INDEX(W$331:W$342,$D1157))</f>
        <v/>
      </c>
      <c r="X1157" s="45">
        <f>X1130*Settings!$C$13*(INDEX(X$331:X$342,$D1157))</f>
        <v/>
      </c>
      <c r="Y1157" s="45">
        <f>Y1130*Settings!$C$13*(INDEX(Y$331:Y$342,$D1157))</f>
        <v/>
      </c>
      <c r="Z1157" s="45">
        <f>Z1130*Settings!$C$13*(INDEX(Z$331:Z$342,$D1157))</f>
        <v/>
      </c>
      <c r="AA1157" s="45">
        <f>AA1130*Settings!$C$13*(INDEX(AA$331:AA$342,$D1157))</f>
        <v/>
      </c>
      <c r="AB1157" s="45">
        <f>AB1130*Settings!$C$13*(INDEX(AB$331:AB$342,$D1157))</f>
        <v/>
      </c>
      <c r="AC1157" s="45">
        <f>AC1130*Settings!$C$13*(INDEX(AC$331:AC$342,$D1157))</f>
        <v/>
      </c>
      <c r="AD1157" s="46">
        <f>REVENUE(AD1130,Settings!$C$13,INDEX(AD$331:AD$342,$D1157))</f>
        <v/>
      </c>
      <c r="AF1157" s="11">
        <f>LOWER(Settings!$C$4)&amp;".mit."&amp;$A1157&amp;IF($C1157="","","."&amp;$C1157&amp;"."&amp;$B1157)&amp;IF(INDEX(Variables!$D$5:$D$105,MATCH($A1157,Variables!$A$5:$A$105,0))="","","."&amp;INDEX(Variables!$D$5:$D$105,MATCH($A1157,Variables!$A$5:$A$105,0)))&amp;"."&amp;AF$5</f>
        <v/>
      </c>
      <c r="AG1157" s="44">
        <f>AG1130*Settings!$C$13*(INDEX(AG$331:AG$342,$D1157))</f>
        <v/>
      </c>
      <c r="AH1157" s="45">
        <f>AH1130*Settings!$C$13*(INDEX(AH$331:AH$342,$D1157))</f>
        <v/>
      </c>
      <c r="AI1157" s="45">
        <f>AI1130*Settings!$C$13*(INDEX(AI$331:AI$342,$D1157))</f>
        <v/>
      </c>
      <c r="AJ1157" s="45">
        <f>AJ1130*Settings!$C$13*(INDEX(AJ$331:AJ$342,$D1157))</f>
        <v/>
      </c>
      <c r="AK1157" s="45">
        <f>AK1130*Settings!$C$13*(INDEX(AK$331:AK$342,$D1157))</f>
        <v/>
      </c>
      <c r="AL1157" s="45">
        <f>AL1130*Settings!$C$13*(INDEX(AL$331:AL$342,$D1157))</f>
        <v/>
      </c>
      <c r="AM1157" s="45">
        <f>AM1130*Settings!$C$13*(INDEX(AM$331:AM$342,$D1157))</f>
        <v/>
      </c>
      <c r="AN1157" s="45">
        <f>AN1130*Settings!$C$13*(INDEX(AN$331:AN$342,$D1157))</f>
        <v/>
      </c>
      <c r="AO1157" s="45">
        <f>AO1130*Settings!$C$13*(INDEX(AO$331:AO$342,$D1157))</f>
        <v/>
      </c>
      <c r="AP1157" s="45">
        <f>AP1130*Settings!$C$13*(INDEX(AP$331:AP$342,$D1157))</f>
        <v/>
      </c>
      <c r="AQ1157" s="45">
        <f>AQ1130*Settings!$C$13*(INDEX(AQ$331:AQ$342,$D1157))</f>
        <v/>
      </c>
      <c r="AR1157" s="45">
        <f>AR1130*Settings!$C$13*(INDEX(AR$331:AR$342,$D1157))</f>
        <v/>
      </c>
      <c r="AS1157" s="45">
        <f>AS1130*Settings!$C$13*(INDEX(AS$331:AS$342,$D1157))</f>
        <v/>
      </c>
      <c r="AT1157" s="45">
        <f>AT1130*Settings!$C$13*(INDEX(AT$331:AT$342,$D1157))</f>
        <v/>
      </c>
      <c r="AU1157" s="45">
        <f>AU1130*Settings!$C$13*(INDEX(AU$331:AU$342,$D1157))</f>
        <v/>
      </c>
      <c r="AV1157" s="45">
        <f>AV1130*Settings!$C$13*(INDEX(AV$331:AV$342,$D1157))</f>
        <v/>
      </c>
      <c r="AW1157" s="45">
        <f>AW1130*Settings!$C$13*(INDEX(AW$331:AW$342,$D1157))</f>
        <v/>
      </c>
      <c r="AX1157" s="45">
        <f>AX1130*Settings!$C$13*(INDEX(AX$331:AX$342,$D1157))</f>
        <v/>
      </c>
      <c r="AY1157" s="46">
        <f>REVENUE(AY1130,Settings!$C$13,INDEX(AY$331:AY$342,$D1157))</f>
        <v/>
      </c>
    </row>
    <row r="1158" hidden="1" outlineLevel="2">
      <c r="A1158" s="14" t="inlineStr">
        <is>
          <t>rsub</t>
        </is>
      </c>
      <c r="B1158" s="14" t="inlineStr">
        <is>
          <t>bio</t>
        </is>
      </c>
      <c r="C1158" s="14" t="inlineStr">
        <is>
          <t>mch</t>
        </is>
      </c>
      <c r="D1158" s="37">
        <f>INDEX(Inputs!$R$5:$R$132,MATCH($B1158&amp;"|"&amp;$C1158,Inputs!$A$5:$A$132,0))</f>
        <v/>
      </c>
      <c r="E1158" s="36" t="n"/>
      <c r="F1158" s="36" t="n"/>
      <c r="G1158" s="36" t="n"/>
      <c r="H1158" s="14">
        <f>INDEX(Variables!$B$5:$B$105,MATCH($A1158,Variables!$A$5:$A$105,0))&amp;IF($C1158="",""," | "&amp;INDEX(Mapping!$B$5:$B$26,MATCH($C1158,Mapping!$A$5:$A$26,0))&amp;" | "&amp;INDEX(Mapping!$B$30:$B$41,MATCH($B1158,Mapping!$A$30:$A$41,0)))</f>
        <v/>
      </c>
      <c r="I1158" s="14">
        <f>INDEX(Variables!$C$5:$C$105,MATCH($A1158,Variables!$A$5:$A$105,0))</f>
        <v/>
      </c>
      <c r="J1158" s="14">
        <f>INDEX(Variables!$E$5:$E$105,MATCH($A1158,Variables!$A$5:$A$105,0))</f>
        <v/>
      </c>
      <c r="K1158" s="11">
        <f>LOWER(Settings!$C$4)&amp;".mit."&amp;$A1158&amp;IF($C1158="","","."&amp;$C1158&amp;"."&amp;$B1158)&amp;IF(INDEX(Variables!$D$5:$D$105,MATCH($A1158,Variables!$A$5:$A$105,0))="","","."&amp;INDEX(Variables!$D$5:$D$105,MATCH($A1158,Variables!$A$5:$A$105,0)))&amp;"."&amp;K$5</f>
        <v/>
      </c>
      <c r="L1158" s="44">
        <f>L1131*Settings!$C$13*(INDEX(L$331:L$342,$D1158))</f>
        <v/>
      </c>
      <c r="M1158" s="45">
        <f>M1131*Settings!$C$13*(INDEX(M$331:M$342,$D1158))</f>
        <v/>
      </c>
      <c r="N1158" s="45">
        <f>N1131*Settings!$C$13*(INDEX(N$331:N$342,$D1158))</f>
        <v/>
      </c>
      <c r="O1158" s="45">
        <f>O1131*Settings!$C$13*(INDEX(O$331:O$342,$D1158))</f>
        <v/>
      </c>
      <c r="P1158" s="45">
        <f>P1131*Settings!$C$13*(INDEX(P$331:P$342,$D1158))</f>
        <v/>
      </c>
      <c r="Q1158" s="45">
        <f>Q1131*Settings!$C$13*(INDEX(Q$331:Q$342,$D1158))</f>
        <v/>
      </c>
      <c r="R1158" s="45">
        <f>R1131*Settings!$C$13*(INDEX(R$331:R$342,$D1158))</f>
        <v/>
      </c>
      <c r="S1158" s="45">
        <f>S1131*Settings!$C$13*(INDEX(S$331:S$342,$D1158))</f>
        <v/>
      </c>
      <c r="T1158" s="45">
        <f>T1131*Settings!$C$13*(INDEX(T$331:T$342,$D1158))</f>
        <v/>
      </c>
      <c r="U1158" s="45">
        <f>U1131*Settings!$C$13*(INDEX(U$331:U$342,$D1158))</f>
        <v/>
      </c>
      <c r="V1158" s="45">
        <f>V1131*Settings!$C$13*(INDEX(V$331:V$342,$D1158))</f>
        <v/>
      </c>
      <c r="W1158" s="45">
        <f>W1131*Settings!$C$13*(INDEX(W$331:W$342,$D1158))</f>
        <v/>
      </c>
      <c r="X1158" s="45">
        <f>X1131*Settings!$C$13*(INDEX(X$331:X$342,$D1158))</f>
        <v/>
      </c>
      <c r="Y1158" s="45">
        <f>Y1131*Settings!$C$13*(INDEX(Y$331:Y$342,$D1158))</f>
        <v/>
      </c>
      <c r="Z1158" s="45">
        <f>Z1131*Settings!$C$13*(INDEX(Z$331:Z$342,$D1158))</f>
        <v/>
      </c>
      <c r="AA1158" s="45">
        <f>AA1131*Settings!$C$13*(INDEX(AA$331:AA$342,$D1158))</f>
        <v/>
      </c>
      <c r="AB1158" s="45">
        <f>AB1131*Settings!$C$13*(INDEX(AB$331:AB$342,$D1158))</f>
        <v/>
      </c>
      <c r="AC1158" s="45">
        <f>AC1131*Settings!$C$13*(INDEX(AC$331:AC$342,$D1158))</f>
        <v/>
      </c>
      <c r="AD1158" s="46">
        <f>REVENUE(AD1131,Settings!$C$13,INDEX(AD$331:AD$342,$D1158))</f>
        <v/>
      </c>
      <c r="AF1158" s="11">
        <f>LOWER(Settings!$C$4)&amp;".mit."&amp;$A1158&amp;IF($C1158="","","."&amp;$C1158&amp;"."&amp;$B1158)&amp;IF(INDEX(Variables!$D$5:$D$105,MATCH($A1158,Variables!$A$5:$A$105,0))="","","."&amp;INDEX(Variables!$D$5:$D$105,MATCH($A1158,Variables!$A$5:$A$105,0)))&amp;"."&amp;AF$5</f>
        <v/>
      </c>
      <c r="AG1158" s="44">
        <f>AG1131*Settings!$C$13*(INDEX(AG$331:AG$342,$D1158))</f>
        <v/>
      </c>
      <c r="AH1158" s="45">
        <f>AH1131*Settings!$C$13*(INDEX(AH$331:AH$342,$D1158))</f>
        <v/>
      </c>
      <c r="AI1158" s="45">
        <f>AI1131*Settings!$C$13*(INDEX(AI$331:AI$342,$D1158))</f>
        <v/>
      </c>
      <c r="AJ1158" s="45">
        <f>AJ1131*Settings!$C$13*(INDEX(AJ$331:AJ$342,$D1158))</f>
        <v/>
      </c>
      <c r="AK1158" s="45">
        <f>AK1131*Settings!$C$13*(INDEX(AK$331:AK$342,$D1158))</f>
        <v/>
      </c>
      <c r="AL1158" s="45">
        <f>AL1131*Settings!$C$13*(INDEX(AL$331:AL$342,$D1158))</f>
        <v/>
      </c>
      <c r="AM1158" s="45">
        <f>AM1131*Settings!$C$13*(INDEX(AM$331:AM$342,$D1158))</f>
        <v/>
      </c>
      <c r="AN1158" s="45">
        <f>AN1131*Settings!$C$13*(INDEX(AN$331:AN$342,$D1158))</f>
        <v/>
      </c>
      <c r="AO1158" s="45">
        <f>AO1131*Settings!$C$13*(INDEX(AO$331:AO$342,$D1158))</f>
        <v/>
      </c>
      <c r="AP1158" s="45">
        <f>AP1131*Settings!$C$13*(INDEX(AP$331:AP$342,$D1158))</f>
        <v/>
      </c>
      <c r="AQ1158" s="45">
        <f>AQ1131*Settings!$C$13*(INDEX(AQ$331:AQ$342,$D1158))</f>
        <v/>
      </c>
      <c r="AR1158" s="45">
        <f>AR1131*Settings!$C$13*(INDEX(AR$331:AR$342,$D1158))</f>
        <v/>
      </c>
      <c r="AS1158" s="45">
        <f>AS1131*Settings!$C$13*(INDEX(AS$331:AS$342,$D1158))</f>
        <v/>
      </c>
      <c r="AT1158" s="45">
        <f>AT1131*Settings!$C$13*(INDEX(AT$331:AT$342,$D1158))</f>
        <v/>
      </c>
      <c r="AU1158" s="45">
        <f>AU1131*Settings!$C$13*(INDEX(AU$331:AU$342,$D1158))</f>
        <v/>
      </c>
      <c r="AV1158" s="45">
        <f>AV1131*Settings!$C$13*(INDEX(AV$331:AV$342,$D1158))</f>
        <v/>
      </c>
      <c r="AW1158" s="45">
        <f>AW1131*Settings!$C$13*(INDEX(AW$331:AW$342,$D1158))</f>
        <v/>
      </c>
      <c r="AX1158" s="45">
        <f>AX1131*Settings!$C$13*(INDEX(AX$331:AX$342,$D1158))</f>
        <v/>
      </c>
      <c r="AY1158" s="46">
        <f>REVENUE(AY1131,Settings!$C$13,INDEX(AY$331:AY$342,$D1158))</f>
        <v/>
      </c>
    </row>
    <row r="1159" hidden="1" outlineLevel="2"/>
    <row r="1160" hidden="1" outlineLevel="2">
      <c r="A1160" s="14" t="inlineStr">
        <is>
          <t>rnew</t>
        </is>
      </c>
      <c r="B1160" s="14" t="inlineStr">
        <is>
          <t>coa</t>
        </is>
      </c>
      <c r="C1160" s="14" t="inlineStr">
        <is>
          <t>mch</t>
        </is>
      </c>
      <c r="D1160" s="37">
        <f>INDEX(Inputs!$S$5:$S$132,MATCH($B1160&amp;"|"&amp;$C1160,Inputs!$A$5:$A$132,0))</f>
        <v/>
      </c>
      <c r="E1160" s="36" t="n"/>
      <c r="F1160" s="36" t="n"/>
      <c r="G1160" s="36" t="n"/>
      <c r="H1160" s="14">
        <f>INDEX(Variables!$B$5:$B$105,MATCH($A1160,Variables!$A$5:$A$105,0))&amp;IF($C1160="",""," | "&amp;INDEX(Mapping!$B$5:$B$26,MATCH($C1160,Mapping!$A$5:$A$26,0))&amp;" | "&amp;INDEX(Mapping!$B$30:$B$41,MATCH($B1160,Mapping!$A$30:$A$41,0)))</f>
        <v/>
      </c>
      <c r="I1160" s="14">
        <f>INDEX(Variables!$C$5:$C$105,MATCH($A1160,Variables!$A$5:$A$105,0))</f>
        <v/>
      </c>
      <c r="J1160" s="14">
        <f>INDEX(Variables!$E$5:$E$105,MATCH($A1160,Variables!$A$5:$A$105,0))</f>
        <v/>
      </c>
      <c r="K1160" s="11">
        <f>LOWER(Settings!$C$4)&amp;".mit."&amp;$A1160&amp;IF($C1160="","","."&amp;$C1160&amp;"."&amp;$B1160)&amp;IF(INDEX(Variables!$D$5:$D$105,MATCH($A1160,Variables!$A$5:$A$105,0))="","","."&amp;INDEX(Variables!$D$5:$D$105,MATCH($A1160,Variables!$A$5:$A$105,0)))&amp;"."&amp;K$5</f>
        <v/>
      </c>
      <c r="L1160" s="44">
        <f>L1124*Settings!$C$13*(L1070+L1088+L1079*L$195+L1097*$D1160)</f>
        <v/>
      </c>
      <c r="M1160" s="45">
        <f>M1124*Settings!$C$13*(M1070+M1088+M1079*M$195+M1097*$D1160)</f>
        <v/>
      </c>
      <c r="N1160" s="45">
        <f>N1124*Settings!$C$13*(N1070+N1088+N1079*N$195+N1097*$D1160)</f>
        <v/>
      </c>
      <c r="O1160" s="45">
        <f>O1124*Settings!$C$13*(O1070+O1088+O1079*O$195+O1097*$D1160)</f>
        <v/>
      </c>
      <c r="P1160" s="45">
        <f>P1124*Settings!$C$13*(P1070+P1088+P1079*P$195+P1097*$D1160)</f>
        <v/>
      </c>
      <c r="Q1160" s="45">
        <f>Q1124*Settings!$C$13*(Q1070+Q1088+Q1079*Q$195+Q1097*$D1160)</f>
        <v/>
      </c>
      <c r="R1160" s="45">
        <f>R1124*Settings!$C$13*(R1070+R1088+R1079*R$195+R1097*$D1160)</f>
        <v/>
      </c>
      <c r="S1160" s="45">
        <f>S1124*Settings!$C$13*(S1070+S1088+S1079*S$195+S1097*$D1160)</f>
        <v/>
      </c>
      <c r="T1160" s="45">
        <f>T1124*Settings!$C$13*(T1070+T1088+T1079*T$195+T1097*$D1160)</f>
        <v/>
      </c>
      <c r="U1160" s="45">
        <f>U1124*Settings!$C$13*(U1070+U1088+U1079*U$195+U1097*$D1160)</f>
        <v/>
      </c>
      <c r="V1160" s="45">
        <f>V1124*Settings!$C$13*(V1070+V1088+V1079*V$195+V1097*$D1160)</f>
        <v/>
      </c>
      <c r="W1160" s="45">
        <f>W1124*Settings!$C$13*(W1070+W1088+W1079*W$195+W1097*$D1160)</f>
        <v/>
      </c>
      <c r="X1160" s="45">
        <f>X1124*Settings!$C$13*(X1070+X1088+X1079*X$195+X1097*$D1160)</f>
        <v/>
      </c>
      <c r="Y1160" s="45">
        <f>Y1124*Settings!$C$13*(Y1070+Y1088+Y1079*Y$195+Y1097*$D1160)</f>
        <v/>
      </c>
      <c r="Z1160" s="45">
        <f>Z1124*Settings!$C$13*(Z1070+Z1088+Z1079*Z$195+Z1097*$D1160)</f>
        <v/>
      </c>
      <c r="AA1160" s="45">
        <f>AA1124*Settings!$C$13*(AA1070+AA1088+AA1079*AA$195+AA1097*$D1160)</f>
        <v/>
      </c>
      <c r="AB1160" s="45">
        <f>AB1124*Settings!$C$13*(AB1070+AB1088+AB1079*AB$195+AB1097*$D1160)</f>
        <v/>
      </c>
      <c r="AC1160" s="45">
        <f>AC1124*Settings!$C$13*(AC1070+AC1088+AC1079*AC$195+AC1097*$D1160)</f>
        <v/>
      </c>
      <c r="AD1160" s="46">
        <f>REVENUE(AD1124,Settings!$C$13,NEWREVRATE(AD1070,AD1088,AD1079,AD$195,AD1097,$D1160))</f>
        <v/>
      </c>
      <c r="AF1160" s="11">
        <f>LOWER(Settings!$C$4)&amp;".mit."&amp;$A1160&amp;IF($C1160="","","."&amp;$C1160&amp;"."&amp;$B1160)&amp;IF(INDEX(Variables!$D$5:$D$105,MATCH($A1160,Variables!$A$5:$A$105,0))="","","."&amp;INDEX(Variables!$D$5:$D$105,MATCH($A1160,Variables!$A$5:$A$105,0)))&amp;"."&amp;AF$5</f>
        <v/>
      </c>
      <c r="AG1160" s="44">
        <f>AG1124*Settings!$C$13*(AG1070+AG1088+AG1079*AG$195+AG1097*$D1160)</f>
        <v/>
      </c>
      <c r="AH1160" s="45">
        <f>AH1124*Settings!$C$13*(AH1070+AH1088+AH1079*AH$195+AH1097*$D1160)</f>
        <v/>
      </c>
      <c r="AI1160" s="45">
        <f>AI1124*Settings!$C$13*(AI1070+AI1088+AI1079*AI$195+AI1097*$D1160)</f>
        <v/>
      </c>
      <c r="AJ1160" s="45">
        <f>AJ1124*Settings!$C$13*(AJ1070+AJ1088+AJ1079*AJ$195+AJ1097*$D1160)</f>
        <v/>
      </c>
      <c r="AK1160" s="45">
        <f>AK1124*Settings!$C$13*(AK1070+AK1088+AK1079*AK$195+AK1097*$D1160)</f>
        <v/>
      </c>
      <c r="AL1160" s="45">
        <f>AL1124*Settings!$C$13*(AL1070+AL1088+AL1079*AL$195+AL1097*$D1160)</f>
        <v/>
      </c>
      <c r="AM1160" s="45">
        <f>AM1124*Settings!$C$13*(AM1070+AM1088+AM1079*AM$195+AM1097*$D1160)</f>
        <v/>
      </c>
      <c r="AN1160" s="45">
        <f>AN1124*Settings!$C$13*(AN1070+AN1088+AN1079*AN$195+AN1097*$D1160)</f>
        <v/>
      </c>
      <c r="AO1160" s="45">
        <f>AO1124*Settings!$C$13*(AO1070+AO1088+AO1079*AO$195+AO1097*$D1160)</f>
        <v/>
      </c>
      <c r="AP1160" s="45">
        <f>AP1124*Settings!$C$13*(AP1070+AP1088+AP1079*AP$195+AP1097*$D1160)</f>
        <v/>
      </c>
      <c r="AQ1160" s="45">
        <f>AQ1124*Settings!$C$13*(AQ1070+AQ1088+AQ1079*AQ$195+AQ1097*$D1160)</f>
        <v/>
      </c>
      <c r="AR1160" s="45">
        <f>AR1124*Settings!$C$13*(AR1070+AR1088+AR1079*AR$195+AR1097*$D1160)</f>
        <v/>
      </c>
      <c r="AS1160" s="45">
        <f>AS1124*Settings!$C$13*(AS1070+AS1088+AS1079*AS$195+AS1097*$D1160)</f>
        <v/>
      </c>
      <c r="AT1160" s="45">
        <f>AT1124*Settings!$C$13*(AT1070+AT1088+AT1079*AT$195+AT1097*$D1160)</f>
        <v/>
      </c>
      <c r="AU1160" s="45">
        <f>AU1124*Settings!$C$13*(AU1070+AU1088+AU1079*AU$195+AU1097*$D1160)</f>
        <v/>
      </c>
      <c r="AV1160" s="45">
        <f>AV1124*Settings!$C$13*(AV1070+AV1088+AV1079*AV$195+AV1097*$D1160)</f>
        <v/>
      </c>
      <c r="AW1160" s="45">
        <f>AW1124*Settings!$C$13*(AW1070+AW1088+AW1079*AW$195+AW1097*$D1160)</f>
        <v/>
      </c>
      <c r="AX1160" s="45">
        <f>AX1124*Settings!$C$13*(AX1070+AX1088+AX1079*AX$195+AX1097*$D1160)</f>
        <v/>
      </c>
      <c r="AY1160" s="46">
        <f>REVENUE(AY1124,Settings!$C$13,NEWREVRATE(AY1070,AY1088,AY1079,AY$195,AY1097,$D1160))</f>
        <v/>
      </c>
    </row>
    <row r="1161" hidden="1" outlineLevel="2">
      <c r="A1161" s="14" t="inlineStr">
        <is>
          <t>rnew</t>
        </is>
      </c>
      <c r="B1161" s="14" t="inlineStr">
        <is>
          <t>nga</t>
        </is>
      </c>
      <c r="C1161" s="14" t="inlineStr">
        <is>
          <t>mch</t>
        </is>
      </c>
      <c r="D1161" s="37">
        <f>INDEX(Inputs!$S$5:$S$132,MATCH($B1161&amp;"|"&amp;$C1161,Inputs!$A$5:$A$132,0))</f>
        <v/>
      </c>
      <c r="E1161" s="36" t="n"/>
      <c r="F1161" s="36" t="n"/>
      <c r="G1161" s="36" t="n"/>
      <c r="H1161" s="14">
        <f>INDEX(Variables!$B$5:$B$105,MATCH($A1161,Variables!$A$5:$A$105,0))&amp;IF($C1161="",""," | "&amp;INDEX(Mapping!$B$5:$B$26,MATCH($C1161,Mapping!$A$5:$A$26,0))&amp;" | "&amp;INDEX(Mapping!$B$30:$B$41,MATCH($B1161,Mapping!$A$30:$A$41,0)))</f>
        <v/>
      </c>
      <c r="I1161" s="14">
        <f>INDEX(Variables!$C$5:$C$105,MATCH($A1161,Variables!$A$5:$A$105,0))</f>
        <v/>
      </c>
      <c r="J1161" s="14">
        <f>INDEX(Variables!$E$5:$E$105,MATCH($A1161,Variables!$A$5:$A$105,0))</f>
        <v/>
      </c>
      <c r="K1161" s="11">
        <f>LOWER(Settings!$C$4)&amp;".mit."&amp;$A1161&amp;IF($C1161="","","."&amp;$C1161&amp;"."&amp;$B1161)&amp;IF(INDEX(Variables!$D$5:$D$105,MATCH($A1161,Variables!$A$5:$A$105,0))="","","."&amp;INDEX(Variables!$D$5:$D$105,MATCH($A1161,Variables!$A$5:$A$105,0)))&amp;"."&amp;K$5</f>
        <v/>
      </c>
      <c r="L1161" s="44">
        <f>L1125*Settings!$C$13*(L1071+L1089+L1080*L$195+L1098*$D1161)</f>
        <v/>
      </c>
      <c r="M1161" s="45">
        <f>M1125*Settings!$C$13*(M1071+M1089+M1080*M$195+M1098*$D1161)</f>
        <v/>
      </c>
      <c r="N1161" s="45">
        <f>N1125*Settings!$C$13*(N1071+N1089+N1080*N$195+N1098*$D1161)</f>
        <v/>
      </c>
      <c r="O1161" s="45">
        <f>O1125*Settings!$C$13*(O1071+O1089+O1080*O$195+O1098*$D1161)</f>
        <v/>
      </c>
      <c r="P1161" s="45">
        <f>P1125*Settings!$C$13*(P1071+P1089+P1080*P$195+P1098*$D1161)</f>
        <v/>
      </c>
      <c r="Q1161" s="45">
        <f>Q1125*Settings!$C$13*(Q1071+Q1089+Q1080*Q$195+Q1098*$D1161)</f>
        <v/>
      </c>
      <c r="R1161" s="45">
        <f>R1125*Settings!$C$13*(R1071+R1089+R1080*R$195+R1098*$D1161)</f>
        <v/>
      </c>
      <c r="S1161" s="45">
        <f>S1125*Settings!$C$13*(S1071+S1089+S1080*S$195+S1098*$D1161)</f>
        <v/>
      </c>
      <c r="T1161" s="45">
        <f>T1125*Settings!$C$13*(T1071+T1089+T1080*T$195+T1098*$D1161)</f>
        <v/>
      </c>
      <c r="U1161" s="45">
        <f>U1125*Settings!$C$13*(U1071+U1089+U1080*U$195+U1098*$D1161)</f>
        <v/>
      </c>
      <c r="V1161" s="45">
        <f>V1125*Settings!$C$13*(V1071+V1089+V1080*V$195+V1098*$D1161)</f>
        <v/>
      </c>
      <c r="W1161" s="45">
        <f>W1125*Settings!$C$13*(W1071+W1089+W1080*W$195+W1098*$D1161)</f>
        <v/>
      </c>
      <c r="X1161" s="45">
        <f>X1125*Settings!$C$13*(X1071+X1089+X1080*X$195+X1098*$D1161)</f>
        <v/>
      </c>
      <c r="Y1161" s="45">
        <f>Y1125*Settings!$C$13*(Y1071+Y1089+Y1080*Y$195+Y1098*$D1161)</f>
        <v/>
      </c>
      <c r="Z1161" s="45">
        <f>Z1125*Settings!$C$13*(Z1071+Z1089+Z1080*Z$195+Z1098*$D1161)</f>
        <v/>
      </c>
      <c r="AA1161" s="45">
        <f>AA1125*Settings!$C$13*(AA1071+AA1089+AA1080*AA$195+AA1098*$D1161)</f>
        <v/>
      </c>
      <c r="AB1161" s="45">
        <f>AB1125*Settings!$C$13*(AB1071+AB1089+AB1080*AB$195+AB1098*$D1161)</f>
        <v/>
      </c>
      <c r="AC1161" s="45">
        <f>AC1125*Settings!$C$13*(AC1071+AC1089+AC1080*AC$195+AC1098*$D1161)</f>
        <v/>
      </c>
      <c r="AD1161" s="46">
        <f>REVENUE(AD1125,Settings!$C$13,NEWREVRATE(AD1071,AD1089,AD1080,AD$195,AD1098,$D1161))</f>
        <v/>
      </c>
      <c r="AF1161" s="11">
        <f>LOWER(Settings!$C$4)&amp;".mit."&amp;$A1161&amp;IF($C1161="","","."&amp;$C1161&amp;"."&amp;$B1161)&amp;IF(INDEX(Variables!$D$5:$D$105,MATCH($A1161,Variables!$A$5:$A$105,0))="","","."&amp;INDEX(Variables!$D$5:$D$105,MATCH($A1161,Variables!$A$5:$A$105,0)))&amp;"."&amp;AF$5</f>
        <v/>
      </c>
      <c r="AG1161" s="44">
        <f>AG1125*Settings!$C$13*(AG1071+AG1089+AG1080*AG$195+AG1098*$D1161)</f>
        <v/>
      </c>
      <c r="AH1161" s="45">
        <f>AH1125*Settings!$C$13*(AH1071+AH1089+AH1080*AH$195+AH1098*$D1161)</f>
        <v/>
      </c>
      <c r="AI1161" s="45">
        <f>AI1125*Settings!$C$13*(AI1071+AI1089+AI1080*AI$195+AI1098*$D1161)</f>
        <v/>
      </c>
      <c r="AJ1161" s="45">
        <f>AJ1125*Settings!$C$13*(AJ1071+AJ1089+AJ1080*AJ$195+AJ1098*$D1161)</f>
        <v/>
      </c>
      <c r="AK1161" s="45">
        <f>AK1125*Settings!$C$13*(AK1071+AK1089+AK1080*AK$195+AK1098*$D1161)</f>
        <v/>
      </c>
      <c r="AL1161" s="45">
        <f>AL1125*Settings!$C$13*(AL1071+AL1089+AL1080*AL$195+AL1098*$D1161)</f>
        <v/>
      </c>
      <c r="AM1161" s="45">
        <f>AM1125*Settings!$C$13*(AM1071+AM1089+AM1080*AM$195+AM1098*$D1161)</f>
        <v/>
      </c>
      <c r="AN1161" s="45">
        <f>AN1125*Settings!$C$13*(AN1071+AN1089+AN1080*AN$195+AN1098*$D1161)</f>
        <v/>
      </c>
      <c r="AO1161" s="45">
        <f>AO1125*Settings!$C$13*(AO1071+AO1089+AO1080*AO$195+AO1098*$D1161)</f>
        <v/>
      </c>
      <c r="AP1161" s="45">
        <f>AP1125*Settings!$C$13*(AP1071+AP1089+AP1080*AP$195+AP1098*$D1161)</f>
        <v/>
      </c>
      <c r="AQ1161" s="45">
        <f>AQ1125*Settings!$C$13*(AQ1071+AQ1089+AQ1080*AQ$195+AQ1098*$D1161)</f>
        <v/>
      </c>
      <c r="AR1161" s="45">
        <f>AR1125*Settings!$C$13*(AR1071+AR1089+AR1080*AR$195+AR1098*$D1161)</f>
        <v/>
      </c>
      <c r="AS1161" s="45">
        <f>AS1125*Settings!$C$13*(AS1071+AS1089+AS1080*AS$195+AS1098*$D1161)</f>
        <v/>
      </c>
      <c r="AT1161" s="45">
        <f>AT1125*Settings!$C$13*(AT1071+AT1089+AT1080*AT$195+AT1098*$D1161)</f>
        <v/>
      </c>
      <c r="AU1161" s="45">
        <f>AU1125*Settings!$C$13*(AU1071+AU1089+AU1080*AU$195+AU1098*$D1161)</f>
        <v/>
      </c>
      <c r="AV1161" s="45">
        <f>AV1125*Settings!$C$13*(AV1071+AV1089+AV1080*AV$195+AV1098*$D1161)</f>
        <v/>
      </c>
      <c r="AW1161" s="45">
        <f>AW1125*Settings!$C$13*(AW1071+AW1089+AW1080*AW$195+AW1098*$D1161)</f>
        <v/>
      </c>
      <c r="AX1161" s="45">
        <f>AX1125*Settings!$C$13*(AX1071+AX1089+AX1080*AX$195+AX1098*$D1161)</f>
        <v/>
      </c>
      <c r="AY1161" s="46">
        <f>REVENUE(AY1125,Settings!$C$13,NEWREVRATE(AY1071,AY1089,AY1080,AY$195,AY1098,$D1161))</f>
        <v/>
      </c>
    </row>
    <row r="1162" hidden="1" outlineLevel="2">
      <c r="A1162" s="14" t="inlineStr">
        <is>
          <t>rnew</t>
        </is>
      </c>
      <c r="B1162" s="14" t="inlineStr">
        <is>
          <t>gso</t>
        </is>
      </c>
      <c r="C1162" s="14" t="inlineStr">
        <is>
          <t>mch</t>
        </is>
      </c>
      <c r="D1162" s="37">
        <f>INDEX(Inputs!$S$5:$S$132,MATCH($B1162&amp;"|"&amp;$C1162,Inputs!$A$5:$A$132,0))</f>
        <v/>
      </c>
      <c r="E1162" s="36" t="n"/>
      <c r="F1162" s="36" t="n"/>
      <c r="G1162" s="36" t="n"/>
      <c r="H1162" s="14">
        <f>INDEX(Variables!$B$5:$B$105,MATCH($A1162,Variables!$A$5:$A$105,0))&amp;IF($C1162="",""," | "&amp;INDEX(Mapping!$B$5:$B$26,MATCH($C1162,Mapping!$A$5:$A$26,0))&amp;" | "&amp;INDEX(Mapping!$B$30:$B$41,MATCH($B1162,Mapping!$A$30:$A$41,0)))</f>
        <v/>
      </c>
      <c r="I1162" s="14">
        <f>INDEX(Variables!$C$5:$C$105,MATCH($A1162,Variables!$A$5:$A$105,0))</f>
        <v/>
      </c>
      <c r="J1162" s="14">
        <f>INDEX(Variables!$E$5:$E$105,MATCH($A1162,Variables!$A$5:$A$105,0))</f>
        <v/>
      </c>
      <c r="K1162" s="11">
        <f>LOWER(Settings!$C$4)&amp;".mit."&amp;$A1162&amp;IF($C1162="","","."&amp;$C1162&amp;"."&amp;$B1162)&amp;IF(INDEX(Variables!$D$5:$D$105,MATCH($A1162,Variables!$A$5:$A$105,0))="","","."&amp;INDEX(Variables!$D$5:$D$105,MATCH($A1162,Variables!$A$5:$A$105,0)))&amp;"."&amp;K$5</f>
        <v/>
      </c>
      <c r="L1162" s="44">
        <f>L1126*Settings!$C$13*(L1072+L1090+L1081*L$195+L1099*$D1162)</f>
        <v/>
      </c>
      <c r="M1162" s="45">
        <f>M1126*Settings!$C$13*(M1072+M1090+M1081*M$195+M1099*$D1162)</f>
        <v/>
      </c>
      <c r="N1162" s="45">
        <f>N1126*Settings!$C$13*(N1072+N1090+N1081*N$195+N1099*$D1162)</f>
        <v/>
      </c>
      <c r="O1162" s="45">
        <f>O1126*Settings!$C$13*(O1072+O1090+O1081*O$195+O1099*$D1162)</f>
        <v/>
      </c>
      <c r="P1162" s="45">
        <f>P1126*Settings!$C$13*(P1072+P1090+P1081*P$195+P1099*$D1162)</f>
        <v/>
      </c>
      <c r="Q1162" s="45">
        <f>Q1126*Settings!$C$13*(Q1072+Q1090+Q1081*Q$195+Q1099*$D1162)</f>
        <v/>
      </c>
      <c r="R1162" s="45">
        <f>R1126*Settings!$C$13*(R1072+R1090+R1081*R$195+R1099*$D1162)</f>
        <v/>
      </c>
      <c r="S1162" s="45">
        <f>S1126*Settings!$C$13*(S1072+S1090+S1081*S$195+S1099*$D1162)</f>
        <v/>
      </c>
      <c r="T1162" s="45">
        <f>T1126*Settings!$C$13*(T1072+T1090+T1081*T$195+T1099*$D1162)</f>
        <v/>
      </c>
      <c r="U1162" s="45">
        <f>U1126*Settings!$C$13*(U1072+U1090+U1081*U$195+U1099*$D1162)</f>
        <v/>
      </c>
      <c r="V1162" s="45">
        <f>V1126*Settings!$C$13*(V1072+V1090+V1081*V$195+V1099*$D1162)</f>
        <v/>
      </c>
      <c r="W1162" s="45">
        <f>W1126*Settings!$C$13*(W1072+W1090+W1081*W$195+W1099*$D1162)</f>
        <v/>
      </c>
      <c r="X1162" s="45">
        <f>X1126*Settings!$C$13*(X1072+X1090+X1081*X$195+X1099*$D1162)</f>
        <v/>
      </c>
      <c r="Y1162" s="45">
        <f>Y1126*Settings!$C$13*(Y1072+Y1090+Y1081*Y$195+Y1099*$D1162)</f>
        <v/>
      </c>
      <c r="Z1162" s="45">
        <f>Z1126*Settings!$C$13*(Z1072+Z1090+Z1081*Z$195+Z1099*$D1162)</f>
        <v/>
      </c>
      <c r="AA1162" s="45">
        <f>AA1126*Settings!$C$13*(AA1072+AA1090+AA1081*AA$195+AA1099*$D1162)</f>
        <v/>
      </c>
      <c r="AB1162" s="45">
        <f>AB1126*Settings!$C$13*(AB1072+AB1090+AB1081*AB$195+AB1099*$D1162)</f>
        <v/>
      </c>
      <c r="AC1162" s="45">
        <f>AC1126*Settings!$C$13*(AC1072+AC1090+AC1081*AC$195+AC1099*$D1162)</f>
        <v/>
      </c>
      <c r="AD1162" s="46">
        <f>REVENUE(AD1126,Settings!$C$13,NEWREVRATE(AD1072,AD1090,AD1081,AD$195,AD1099,$D1162))</f>
        <v/>
      </c>
      <c r="AF1162" s="11">
        <f>LOWER(Settings!$C$4)&amp;".mit."&amp;$A1162&amp;IF($C1162="","","."&amp;$C1162&amp;"."&amp;$B1162)&amp;IF(INDEX(Variables!$D$5:$D$105,MATCH($A1162,Variables!$A$5:$A$105,0))="","","."&amp;INDEX(Variables!$D$5:$D$105,MATCH($A1162,Variables!$A$5:$A$105,0)))&amp;"."&amp;AF$5</f>
        <v/>
      </c>
      <c r="AG1162" s="44">
        <f>AG1126*Settings!$C$13*(AG1072+AG1090+AG1081*AG$195+AG1099*$D1162)</f>
        <v/>
      </c>
      <c r="AH1162" s="45">
        <f>AH1126*Settings!$C$13*(AH1072+AH1090+AH1081*AH$195+AH1099*$D1162)</f>
        <v/>
      </c>
      <c r="AI1162" s="45">
        <f>AI1126*Settings!$C$13*(AI1072+AI1090+AI1081*AI$195+AI1099*$D1162)</f>
        <v/>
      </c>
      <c r="AJ1162" s="45">
        <f>AJ1126*Settings!$C$13*(AJ1072+AJ1090+AJ1081*AJ$195+AJ1099*$D1162)</f>
        <v/>
      </c>
      <c r="AK1162" s="45">
        <f>AK1126*Settings!$C$13*(AK1072+AK1090+AK1081*AK$195+AK1099*$D1162)</f>
        <v/>
      </c>
      <c r="AL1162" s="45">
        <f>AL1126*Settings!$C$13*(AL1072+AL1090+AL1081*AL$195+AL1099*$D1162)</f>
        <v/>
      </c>
      <c r="AM1162" s="45">
        <f>AM1126*Settings!$C$13*(AM1072+AM1090+AM1081*AM$195+AM1099*$D1162)</f>
        <v/>
      </c>
      <c r="AN1162" s="45">
        <f>AN1126*Settings!$C$13*(AN1072+AN1090+AN1081*AN$195+AN1099*$D1162)</f>
        <v/>
      </c>
      <c r="AO1162" s="45">
        <f>AO1126*Settings!$C$13*(AO1072+AO1090+AO1081*AO$195+AO1099*$D1162)</f>
        <v/>
      </c>
      <c r="AP1162" s="45">
        <f>AP1126*Settings!$C$13*(AP1072+AP1090+AP1081*AP$195+AP1099*$D1162)</f>
        <v/>
      </c>
      <c r="AQ1162" s="45">
        <f>AQ1126*Settings!$C$13*(AQ1072+AQ1090+AQ1081*AQ$195+AQ1099*$D1162)</f>
        <v/>
      </c>
      <c r="AR1162" s="45">
        <f>AR1126*Settings!$C$13*(AR1072+AR1090+AR1081*AR$195+AR1099*$D1162)</f>
        <v/>
      </c>
      <c r="AS1162" s="45">
        <f>AS1126*Settings!$C$13*(AS1072+AS1090+AS1081*AS$195+AS1099*$D1162)</f>
        <v/>
      </c>
      <c r="AT1162" s="45">
        <f>AT1126*Settings!$C$13*(AT1072+AT1090+AT1081*AT$195+AT1099*$D1162)</f>
        <v/>
      </c>
      <c r="AU1162" s="45">
        <f>AU1126*Settings!$C$13*(AU1072+AU1090+AU1081*AU$195+AU1099*$D1162)</f>
        <v/>
      </c>
      <c r="AV1162" s="45">
        <f>AV1126*Settings!$C$13*(AV1072+AV1090+AV1081*AV$195+AV1099*$D1162)</f>
        <v/>
      </c>
      <c r="AW1162" s="45">
        <f>AW1126*Settings!$C$13*(AW1072+AW1090+AW1081*AW$195+AW1099*$D1162)</f>
        <v/>
      </c>
      <c r="AX1162" s="45">
        <f>AX1126*Settings!$C$13*(AX1072+AX1090+AX1081*AX$195+AX1099*$D1162)</f>
        <v/>
      </c>
      <c r="AY1162" s="46">
        <f>REVENUE(AY1126,Settings!$C$13,NEWREVRATE(AY1072,AY1090,AY1081,AY$195,AY1099,$D1162))</f>
        <v/>
      </c>
    </row>
    <row r="1163" hidden="1" outlineLevel="2">
      <c r="A1163" s="14" t="inlineStr">
        <is>
          <t>rnew</t>
        </is>
      </c>
      <c r="B1163" s="14" t="inlineStr">
        <is>
          <t>die</t>
        </is>
      </c>
      <c r="C1163" s="14" t="inlineStr">
        <is>
          <t>mch</t>
        </is>
      </c>
      <c r="D1163" s="37">
        <f>INDEX(Inputs!$S$5:$S$132,MATCH($B1163&amp;"|"&amp;$C1163,Inputs!$A$5:$A$132,0))</f>
        <v/>
      </c>
      <c r="E1163" s="36" t="n"/>
      <c r="F1163" s="36" t="n"/>
      <c r="G1163" s="36" t="n"/>
      <c r="H1163" s="14">
        <f>INDEX(Variables!$B$5:$B$105,MATCH($A1163,Variables!$A$5:$A$105,0))&amp;IF($C1163="",""," | "&amp;INDEX(Mapping!$B$5:$B$26,MATCH($C1163,Mapping!$A$5:$A$26,0))&amp;" | "&amp;INDEX(Mapping!$B$30:$B$41,MATCH($B1163,Mapping!$A$30:$A$41,0)))</f>
        <v/>
      </c>
      <c r="I1163" s="14">
        <f>INDEX(Variables!$C$5:$C$105,MATCH($A1163,Variables!$A$5:$A$105,0))</f>
        <v/>
      </c>
      <c r="J1163" s="14">
        <f>INDEX(Variables!$E$5:$E$105,MATCH($A1163,Variables!$A$5:$A$105,0))</f>
        <v/>
      </c>
      <c r="K1163" s="11">
        <f>LOWER(Settings!$C$4)&amp;".mit."&amp;$A1163&amp;IF($C1163="","","."&amp;$C1163&amp;"."&amp;$B1163)&amp;IF(INDEX(Variables!$D$5:$D$105,MATCH($A1163,Variables!$A$5:$A$105,0))="","","."&amp;INDEX(Variables!$D$5:$D$105,MATCH($A1163,Variables!$A$5:$A$105,0)))&amp;"."&amp;K$5</f>
        <v/>
      </c>
      <c r="L1163" s="44">
        <f>L1127*Settings!$C$13*(L1073+L1091+L1082*L$195+L1100*$D1163)</f>
        <v/>
      </c>
      <c r="M1163" s="45">
        <f>M1127*Settings!$C$13*(M1073+M1091+M1082*M$195+M1100*$D1163)</f>
        <v/>
      </c>
      <c r="N1163" s="45">
        <f>N1127*Settings!$C$13*(N1073+N1091+N1082*N$195+N1100*$D1163)</f>
        <v/>
      </c>
      <c r="O1163" s="45">
        <f>O1127*Settings!$C$13*(O1073+O1091+O1082*O$195+O1100*$D1163)</f>
        <v/>
      </c>
      <c r="P1163" s="45">
        <f>P1127*Settings!$C$13*(P1073+P1091+P1082*P$195+P1100*$D1163)</f>
        <v/>
      </c>
      <c r="Q1163" s="45">
        <f>Q1127*Settings!$C$13*(Q1073+Q1091+Q1082*Q$195+Q1100*$D1163)</f>
        <v/>
      </c>
      <c r="R1163" s="45">
        <f>R1127*Settings!$C$13*(R1073+R1091+R1082*R$195+R1100*$D1163)</f>
        <v/>
      </c>
      <c r="S1163" s="45">
        <f>S1127*Settings!$C$13*(S1073+S1091+S1082*S$195+S1100*$D1163)</f>
        <v/>
      </c>
      <c r="T1163" s="45">
        <f>T1127*Settings!$C$13*(T1073+T1091+T1082*T$195+T1100*$D1163)</f>
        <v/>
      </c>
      <c r="U1163" s="45">
        <f>U1127*Settings!$C$13*(U1073+U1091+U1082*U$195+U1100*$D1163)</f>
        <v/>
      </c>
      <c r="V1163" s="45">
        <f>V1127*Settings!$C$13*(V1073+V1091+V1082*V$195+V1100*$D1163)</f>
        <v/>
      </c>
      <c r="W1163" s="45">
        <f>W1127*Settings!$C$13*(W1073+W1091+W1082*W$195+W1100*$D1163)</f>
        <v/>
      </c>
      <c r="X1163" s="45">
        <f>X1127*Settings!$C$13*(X1073+X1091+X1082*X$195+X1100*$D1163)</f>
        <v/>
      </c>
      <c r="Y1163" s="45">
        <f>Y1127*Settings!$C$13*(Y1073+Y1091+Y1082*Y$195+Y1100*$D1163)</f>
        <v/>
      </c>
      <c r="Z1163" s="45">
        <f>Z1127*Settings!$C$13*(Z1073+Z1091+Z1082*Z$195+Z1100*$D1163)</f>
        <v/>
      </c>
      <c r="AA1163" s="45">
        <f>AA1127*Settings!$C$13*(AA1073+AA1091+AA1082*AA$195+AA1100*$D1163)</f>
        <v/>
      </c>
      <c r="AB1163" s="45">
        <f>AB1127*Settings!$C$13*(AB1073+AB1091+AB1082*AB$195+AB1100*$D1163)</f>
        <v/>
      </c>
      <c r="AC1163" s="45">
        <f>AC1127*Settings!$C$13*(AC1073+AC1091+AC1082*AC$195+AC1100*$D1163)</f>
        <v/>
      </c>
      <c r="AD1163" s="46">
        <f>REVENUE(AD1127,Settings!$C$13,NEWREVRATE(AD1073,AD1091,AD1082,AD$195,AD1100,$D1163))</f>
        <v/>
      </c>
      <c r="AF1163" s="11">
        <f>LOWER(Settings!$C$4)&amp;".mit."&amp;$A1163&amp;IF($C1163="","","."&amp;$C1163&amp;"."&amp;$B1163)&amp;IF(INDEX(Variables!$D$5:$D$105,MATCH($A1163,Variables!$A$5:$A$105,0))="","","."&amp;INDEX(Variables!$D$5:$D$105,MATCH($A1163,Variables!$A$5:$A$105,0)))&amp;"."&amp;AF$5</f>
        <v/>
      </c>
      <c r="AG1163" s="44">
        <f>AG1127*Settings!$C$13*(AG1073+AG1091+AG1082*AG$195+AG1100*$D1163)</f>
        <v/>
      </c>
      <c r="AH1163" s="45">
        <f>AH1127*Settings!$C$13*(AH1073+AH1091+AH1082*AH$195+AH1100*$D1163)</f>
        <v/>
      </c>
      <c r="AI1163" s="45">
        <f>AI1127*Settings!$C$13*(AI1073+AI1091+AI1082*AI$195+AI1100*$D1163)</f>
        <v/>
      </c>
      <c r="AJ1163" s="45">
        <f>AJ1127*Settings!$C$13*(AJ1073+AJ1091+AJ1082*AJ$195+AJ1100*$D1163)</f>
        <v/>
      </c>
      <c r="AK1163" s="45">
        <f>AK1127*Settings!$C$13*(AK1073+AK1091+AK1082*AK$195+AK1100*$D1163)</f>
        <v/>
      </c>
      <c r="AL1163" s="45">
        <f>AL1127*Settings!$C$13*(AL1073+AL1091+AL1082*AL$195+AL1100*$D1163)</f>
        <v/>
      </c>
      <c r="AM1163" s="45">
        <f>AM1127*Settings!$C$13*(AM1073+AM1091+AM1082*AM$195+AM1100*$D1163)</f>
        <v/>
      </c>
      <c r="AN1163" s="45">
        <f>AN1127*Settings!$C$13*(AN1073+AN1091+AN1082*AN$195+AN1100*$D1163)</f>
        <v/>
      </c>
      <c r="AO1163" s="45">
        <f>AO1127*Settings!$C$13*(AO1073+AO1091+AO1082*AO$195+AO1100*$D1163)</f>
        <v/>
      </c>
      <c r="AP1163" s="45">
        <f>AP1127*Settings!$C$13*(AP1073+AP1091+AP1082*AP$195+AP1100*$D1163)</f>
        <v/>
      </c>
      <c r="AQ1163" s="45">
        <f>AQ1127*Settings!$C$13*(AQ1073+AQ1091+AQ1082*AQ$195+AQ1100*$D1163)</f>
        <v/>
      </c>
      <c r="AR1163" s="45">
        <f>AR1127*Settings!$C$13*(AR1073+AR1091+AR1082*AR$195+AR1100*$D1163)</f>
        <v/>
      </c>
      <c r="AS1163" s="45">
        <f>AS1127*Settings!$C$13*(AS1073+AS1091+AS1082*AS$195+AS1100*$D1163)</f>
        <v/>
      </c>
      <c r="AT1163" s="45">
        <f>AT1127*Settings!$C$13*(AT1073+AT1091+AT1082*AT$195+AT1100*$D1163)</f>
        <v/>
      </c>
      <c r="AU1163" s="45">
        <f>AU1127*Settings!$C$13*(AU1073+AU1091+AU1082*AU$195+AU1100*$D1163)</f>
        <v/>
      </c>
      <c r="AV1163" s="45">
        <f>AV1127*Settings!$C$13*(AV1073+AV1091+AV1082*AV$195+AV1100*$D1163)</f>
        <v/>
      </c>
      <c r="AW1163" s="45">
        <f>AW1127*Settings!$C$13*(AW1073+AW1091+AW1082*AW$195+AW1100*$D1163)</f>
        <v/>
      </c>
      <c r="AX1163" s="45">
        <f>AX1127*Settings!$C$13*(AX1073+AX1091+AX1082*AX$195+AX1100*$D1163)</f>
        <v/>
      </c>
      <c r="AY1163" s="46">
        <f>REVENUE(AY1127,Settings!$C$13,NEWREVRATE(AY1073,AY1091,AY1082,AY$195,AY1100,$D1163))</f>
        <v/>
      </c>
    </row>
    <row r="1164" hidden="1" outlineLevel="2">
      <c r="A1164" s="14" t="inlineStr">
        <is>
          <t>rnew</t>
        </is>
      </c>
      <c r="B1164" s="14" t="inlineStr">
        <is>
          <t>lpg</t>
        </is>
      </c>
      <c r="C1164" s="14" t="inlineStr">
        <is>
          <t>mch</t>
        </is>
      </c>
      <c r="D1164" s="37">
        <f>INDEX(Inputs!$S$5:$S$132,MATCH($B1164&amp;"|"&amp;$C1164,Inputs!$A$5:$A$132,0))</f>
        <v/>
      </c>
      <c r="E1164" s="36" t="n"/>
      <c r="F1164" s="36" t="n"/>
      <c r="G1164" s="36" t="n"/>
      <c r="H1164" s="14">
        <f>INDEX(Variables!$B$5:$B$105,MATCH($A1164,Variables!$A$5:$A$105,0))&amp;IF($C1164="",""," | "&amp;INDEX(Mapping!$B$5:$B$26,MATCH($C1164,Mapping!$A$5:$A$26,0))&amp;" | "&amp;INDEX(Mapping!$B$30:$B$41,MATCH($B1164,Mapping!$A$30:$A$41,0)))</f>
        <v/>
      </c>
      <c r="I1164" s="14">
        <f>INDEX(Variables!$C$5:$C$105,MATCH($A1164,Variables!$A$5:$A$105,0))</f>
        <v/>
      </c>
      <c r="J1164" s="14">
        <f>INDEX(Variables!$E$5:$E$105,MATCH($A1164,Variables!$A$5:$A$105,0))</f>
        <v/>
      </c>
      <c r="K1164" s="11">
        <f>LOWER(Settings!$C$4)&amp;".mit."&amp;$A1164&amp;IF($C1164="","","."&amp;$C1164&amp;"."&amp;$B1164)&amp;IF(INDEX(Variables!$D$5:$D$105,MATCH($A1164,Variables!$A$5:$A$105,0))="","","."&amp;INDEX(Variables!$D$5:$D$105,MATCH($A1164,Variables!$A$5:$A$105,0)))&amp;"."&amp;K$5</f>
        <v/>
      </c>
      <c r="L1164" s="44">
        <f>L1128*Settings!$C$13*(L1074+L1092+L1083*L$195+L1101*$D1164)</f>
        <v/>
      </c>
      <c r="M1164" s="45">
        <f>M1128*Settings!$C$13*(M1074+M1092+M1083*M$195+M1101*$D1164)</f>
        <v/>
      </c>
      <c r="N1164" s="45">
        <f>N1128*Settings!$C$13*(N1074+N1092+N1083*N$195+N1101*$D1164)</f>
        <v/>
      </c>
      <c r="O1164" s="45">
        <f>O1128*Settings!$C$13*(O1074+O1092+O1083*O$195+O1101*$D1164)</f>
        <v/>
      </c>
      <c r="P1164" s="45">
        <f>P1128*Settings!$C$13*(P1074+P1092+P1083*P$195+P1101*$D1164)</f>
        <v/>
      </c>
      <c r="Q1164" s="45">
        <f>Q1128*Settings!$C$13*(Q1074+Q1092+Q1083*Q$195+Q1101*$D1164)</f>
        <v/>
      </c>
      <c r="R1164" s="45">
        <f>R1128*Settings!$C$13*(R1074+R1092+R1083*R$195+R1101*$D1164)</f>
        <v/>
      </c>
      <c r="S1164" s="45">
        <f>S1128*Settings!$C$13*(S1074+S1092+S1083*S$195+S1101*$D1164)</f>
        <v/>
      </c>
      <c r="T1164" s="45">
        <f>T1128*Settings!$C$13*(T1074+T1092+T1083*T$195+T1101*$D1164)</f>
        <v/>
      </c>
      <c r="U1164" s="45">
        <f>U1128*Settings!$C$13*(U1074+U1092+U1083*U$195+U1101*$D1164)</f>
        <v/>
      </c>
      <c r="V1164" s="45">
        <f>V1128*Settings!$C$13*(V1074+V1092+V1083*V$195+V1101*$D1164)</f>
        <v/>
      </c>
      <c r="W1164" s="45">
        <f>W1128*Settings!$C$13*(W1074+W1092+W1083*W$195+W1101*$D1164)</f>
        <v/>
      </c>
      <c r="X1164" s="45">
        <f>X1128*Settings!$C$13*(X1074+X1092+X1083*X$195+X1101*$D1164)</f>
        <v/>
      </c>
      <c r="Y1164" s="45">
        <f>Y1128*Settings!$C$13*(Y1074+Y1092+Y1083*Y$195+Y1101*$D1164)</f>
        <v/>
      </c>
      <c r="Z1164" s="45">
        <f>Z1128*Settings!$C$13*(Z1074+Z1092+Z1083*Z$195+Z1101*$D1164)</f>
        <v/>
      </c>
      <c r="AA1164" s="45">
        <f>AA1128*Settings!$C$13*(AA1074+AA1092+AA1083*AA$195+AA1101*$D1164)</f>
        <v/>
      </c>
      <c r="AB1164" s="45">
        <f>AB1128*Settings!$C$13*(AB1074+AB1092+AB1083*AB$195+AB1101*$D1164)</f>
        <v/>
      </c>
      <c r="AC1164" s="45">
        <f>AC1128*Settings!$C$13*(AC1074+AC1092+AC1083*AC$195+AC1101*$D1164)</f>
        <v/>
      </c>
      <c r="AD1164" s="46">
        <f>REVENUE(AD1128,Settings!$C$13,NEWREVRATE(AD1074,AD1092,AD1083,AD$195,AD1101,$D1164))</f>
        <v/>
      </c>
      <c r="AF1164" s="11">
        <f>LOWER(Settings!$C$4)&amp;".mit."&amp;$A1164&amp;IF($C1164="","","."&amp;$C1164&amp;"."&amp;$B1164)&amp;IF(INDEX(Variables!$D$5:$D$105,MATCH($A1164,Variables!$A$5:$A$105,0))="","","."&amp;INDEX(Variables!$D$5:$D$105,MATCH($A1164,Variables!$A$5:$A$105,0)))&amp;"."&amp;AF$5</f>
        <v/>
      </c>
      <c r="AG1164" s="44">
        <f>AG1128*Settings!$C$13*(AG1074+AG1092+AG1083*AG$195+AG1101*$D1164)</f>
        <v/>
      </c>
      <c r="AH1164" s="45">
        <f>AH1128*Settings!$C$13*(AH1074+AH1092+AH1083*AH$195+AH1101*$D1164)</f>
        <v/>
      </c>
      <c r="AI1164" s="45">
        <f>AI1128*Settings!$C$13*(AI1074+AI1092+AI1083*AI$195+AI1101*$D1164)</f>
        <v/>
      </c>
      <c r="AJ1164" s="45">
        <f>AJ1128*Settings!$C$13*(AJ1074+AJ1092+AJ1083*AJ$195+AJ1101*$D1164)</f>
        <v/>
      </c>
      <c r="AK1164" s="45">
        <f>AK1128*Settings!$C$13*(AK1074+AK1092+AK1083*AK$195+AK1101*$D1164)</f>
        <v/>
      </c>
      <c r="AL1164" s="45">
        <f>AL1128*Settings!$C$13*(AL1074+AL1092+AL1083*AL$195+AL1101*$D1164)</f>
        <v/>
      </c>
      <c r="AM1164" s="45">
        <f>AM1128*Settings!$C$13*(AM1074+AM1092+AM1083*AM$195+AM1101*$D1164)</f>
        <v/>
      </c>
      <c r="AN1164" s="45">
        <f>AN1128*Settings!$C$13*(AN1074+AN1092+AN1083*AN$195+AN1101*$D1164)</f>
        <v/>
      </c>
      <c r="AO1164" s="45">
        <f>AO1128*Settings!$C$13*(AO1074+AO1092+AO1083*AO$195+AO1101*$D1164)</f>
        <v/>
      </c>
      <c r="AP1164" s="45">
        <f>AP1128*Settings!$C$13*(AP1074+AP1092+AP1083*AP$195+AP1101*$D1164)</f>
        <v/>
      </c>
      <c r="AQ1164" s="45">
        <f>AQ1128*Settings!$C$13*(AQ1074+AQ1092+AQ1083*AQ$195+AQ1101*$D1164)</f>
        <v/>
      </c>
      <c r="AR1164" s="45">
        <f>AR1128*Settings!$C$13*(AR1074+AR1092+AR1083*AR$195+AR1101*$D1164)</f>
        <v/>
      </c>
      <c r="AS1164" s="45">
        <f>AS1128*Settings!$C$13*(AS1074+AS1092+AS1083*AS$195+AS1101*$D1164)</f>
        <v/>
      </c>
      <c r="AT1164" s="45">
        <f>AT1128*Settings!$C$13*(AT1074+AT1092+AT1083*AT$195+AT1101*$D1164)</f>
        <v/>
      </c>
      <c r="AU1164" s="45">
        <f>AU1128*Settings!$C$13*(AU1074+AU1092+AU1083*AU$195+AU1101*$D1164)</f>
        <v/>
      </c>
      <c r="AV1164" s="45">
        <f>AV1128*Settings!$C$13*(AV1074+AV1092+AV1083*AV$195+AV1101*$D1164)</f>
        <v/>
      </c>
      <c r="AW1164" s="45">
        <f>AW1128*Settings!$C$13*(AW1074+AW1092+AW1083*AW$195+AW1101*$D1164)</f>
        <v/>
      </c>
      <c r="AX1164" s="45">
        <f>AX1128*Settings!$C$13*(AX1074+AX1092+AX1083*AX$195+AX1101*$D1164)</f>
        <v/>
      </c>
      <c r="AY1164" s="46">
        <f>REVENUE(AY1128,Settings!$C$13,NEWREVRATE(AY1074,AY1092,AY1083,AY$195,AY1101,$D1164))</f>
        <v/>
      </c>
    </row>
    <row r="1165" hidden="1" outlineLevel="2">
      <c r="A1165" s="14" t="inlineStr">
        <is>
          <t>rnew</t>
        </is>
      </c>
      <c r="B1165" s="14" t="inlineStr">
        <is>
          <t>ker</t>
        </is>
      </c>
      <c r="C1165" s="14" t="inlineStr">
        <is>
          <t>mch</t>
        </is>
      </c>
      <c r="D1165" s="37">
        <f>INDEX(Inputs!$S$5:$S$132,MATCH($B1165&amp;"|"&amp;$C1165,Inputs!$A$5:$A$132,0))</f>
        <v/>
      </c>
      <c r="E1165" s="36" t="n"/>
      <c r="F1165" s="36" t="n"/>
      <c r="G1165" s="36" t="n"/>
      <c r="H1165" s="14">
        <f>INDEX(Variables!$B$5:$B$105,MATCH($A1165,Variables!$A$5:$A$105,0))&amp;IF($C1165="",""," | "&amp;INDEX(Mapping!$B$5:$B$26,MATCH($C1165,Mapping!$A$5:$A$26,0))&amp;" | "&amp;INDEX(Mapping!$B$30:$B$41,MATCH($B1165,Mapping!$A$30:$A$41,0)))</f>
        <v/>
      </c>
      <c r="I1165" s="14">
        <f>INDEX(Variables!$C$5:$C$105,MATCH($A1165,Variables!$A$5:$A$105,0))</f>
        <v/>
      </c>
      <c r="J1165" s="14">
        <f>INDEX(Variables!$E$5:$E$105,MATCH($A1165,Variables!$A$5:$A$105,0))</f>
        <v/>
      </c>
      <c r="K1165" s="11">
        <f>LOWER(Settings!$C$4)&amp;".mit."&amp;$A1165&amp;IF($C1165="","","."&amp;$C1165&amp;"."&amp;$B1165)&amp;IF(INDEX(Variables!$D$5:$D$105,MATCH($A1165,Variables!$A$5:$A$105,0))="","","."&amp;INDEX(Variables!$D$5:$D$105,MATCH($A1165,Variables!$A$5:$A$105,0)))&amp;"."&amp;K$5</f>
        <v/>
      </c>
      <c r="L1165" s="44">
        <f>L1129*Settings!$C$13*(L1075+L1093+L1084*L$195+L1102*$D1165)</f>
        <v/>
      </c>
      <c r="M1165" s="45">
        <f>M1129*Settings!$C$13*(M1075+M1093+M1084*M$195+M1102*$D1165)</f>
        <v/>
      </c>
      <c r="N1165" s="45">
        <f>N1129*Settings!$C$13*(N1075+N1093+N1084*N$195+N1102*$D1165)</f>
        <v/>
      </c>
      <c r="O1165" s="45">
        <f>O1129*Settings!$C$13*(O1075+O1093+O1084*O$195+O1102*$D1165)</f>
        <v/>
      </c>
      <c r="P1165" s="45">
        <f>P1129*Settings!$C$13*(P1075+P1093+P1084*P$195+P1102*$D1165)</f>
        <v/>
      </c>
      <c r="Q1165" s="45">
        <f>Q1129*Settings!$C$13*(Q1075+Q1093+Q1084*Q$195+Q1102*$D1165)</f>
        <v/>
      </c>
      <c r="R1165" s="45">
        <f>R1129*Settings!$C$13*(R1075+R1093+R1084*R$195+R1102*$D1165)</f>
        <v/>
      </c>
      <c r="S1165" s="45">
        <f>S1129*Settings!$C$13*(S1075+S1093+S1084*S$195+S1102*$D1165)</f>
        <v/>
      </c>
      <c r="T1165" s="45">
        <f>T1129*Settings!$C$13*(T1075+T1093+T1084*T$195+T1102*$D1165)</f>
        <v/>
      </c>
      <c r="U1165" s="45">
        <f>U1129*Settings!$C$13*(U1075+U1093+U1084*U$195+U1102*$D1165)</f>
        <v/>
      </c>
      <c r="V1165" s="45">
        <f>V1129*Settings!$C$13*(V1075+V1093+V1084*V$195+V1102*$D1165)</f>
        <v/>
      </c>
      <c r="W1165" s="45">
        <f>W1129*Settings!$C$13*(W1075+W1093+W1084*W$195+W1102*$D1165)</f>
        <v/>
      </c>
      <c r="X1165" s="45">
        <f>X1129*Settings!$C$13*(X1075+X1093+X1084*X$195+X1102*$D1165)</f>
        <v/>
      </c>
      <c r="Y1165" s="45">
        <f>Y1129*Settings!$C$13*(Y1075+Y1093+Y1084*Y$195+Y1102*$D1165)</f>
        <v/>
      </c>
      <c r="Z1165" s="45">
        <f>Z1129*Settings!$C$13*(Z1075+Z1093+Z1084*Z$195+Z1102*$D1165)</f>
        <v/>
      </c>
      <c r="AA1165" s="45">
        <f>AA1129*Settings!$C$13*(AA1075+AA1093+AA1084*AA$195+AA1102*$D1165)</f>
        <v/>
      </c>
      <c r="AB1165" s="45">
        <f>AB1129*Settings!$C$13*(AB1075+AB1093+AB1084*AB$195+AB1102*$D1165)</f>
        <v/>
      </c>
      <c r="AC1165" s="45">
        <f>AC1129*Settings!$C$13*(AC1075+AC1093+AC1084*AC$195+AC1102*$D1165)</f>
        <v/>
      </c>
      <c r="AD1165" s="46">
        <f>REVENUE(AD1129,Settings!$C$13,NEWREVRATE(AD1075,AD1093,AD1084,AD$195,AD1102,$D1165))</f>
        <v/>
      </c>
      <c r="AF1165" s="11">
        <f>LOWER(Settings!$C$4)&amp;".mit."&amp;$A1165&amp;IF($C1165="","","."&amp;$C1165&amp;"."&amp;$B1165)&amp;IF(INDEX(Variables!$D$5:$D$105,MATCH($A1165,Variables!$A$5:$A$105,0))="","","."&amp;INDEX(Variables!$D$5:$D$105,MATCH($A1165,Variables!$A$5:$A$105,0)))&amp;"."&amp;AF$5</f>
        <v/>
      </c>
      <c r="AG1165" s="44">
        <f>AG1129*Settings!$C$13*(AG1075+AG1093+AG1084*AG$195+AG1102*$D1165)</f>
        <v/>
      </c>
      <c r="AH1165" s="45">
        <f>AH1129*Settings!$C$13*(AH1075+AH1093+AH1084*AH$195+AH1102*$D1165)</f>
        <v/>
      </c>
      <c r="AI1165" s="45">
        <f>AI1129*Settings!$C$13*(AI1075+AI1093+AI1084*AI$195+AI1102*$D1165)</f>
        <v/>
      </c>
      <c r="AJ1165" s="45">
        <f>AJ1129*Settings!$C$13*(AJ1075+AJ1093+AJ1084*AJ$195+AJ1102*$D1165)</f>
        <v/>
      </c>
      <c r="AK1165" s="45">
        <f>AK1129*Settings!$C$13*(AK1075+AK1093+AK1084*AK$195+AK1102*$D1165)</f>
        <v/>
      </c>
      <c r="AL1165" s="45">
        <f>AL1129*Settings!$C$13*(AL1075+AL1093+AL1084*AL$195+AL1102*$D1165)</f>
        <v/>
      </c>
      <c r="AM1165" s="45">
        <f>AM1129*Settings!$C$13*(AM1075+AM1093+AM1084*AM$195+AM1102*$D1165)</f>
        <v/>
      </c>
      <c r="AN1165" s="45">
        <f>AN1129*Settings!$C$13*(AN1075+AN1093+AN1084*AN$195+AN1102*$D1165)</f>
        <v/>
      </c>
      <c r="AO1165" s="45">
        <f>AO1129*Settings!$C$13*(AO1075+AO1093+AO1084*AO$195+AO1102*$D1165)</f>
        <v/>
      </c>
      <c r="AP1165" s="45">
        <f>AP1129*Settings!$C$13*(AP1075+AP1093+AP1084*AP$195+AP1102*$D1165)</f>
        <v/>
      </c>
      <c r="AQ1165" s="45">
        <f>AQ1129*Settings!$C$13*(AQ1075+AQ1093+AQ1084*AQ$195+AQ1102*$D1165)</f>
        <v/>
      </c>
      <c r="AR1165" s="45">
        <f>AR1129*Settings!$C$13*(AR1075+AR1093+AR1084*AR$195+AR1102*$D1165)</f>
        <v/>
      </c>
      <c r="AS1165" s="45">
        <f>AS1129*Settings!$C$13*(AS1075+AS1093+AS1084*AS$195+AS1102*$D1165)</f>
        <v/>
      </c>
      <c r="AT1165" s="45">
        <f>AT1129*Settings!$C$13*(AT1075+AT1093+AT1084*AT$195+AT1102*$D1165)</f>
        <v/>
      </c>
      <c r="AU1165" s="45">
        <f>AU1129*Settings!$C$13*(AU1075+AU1093+AU1084*AU$195+AU1102*$D1165)</f>
        <v/>
      </c>
      <c r="AV1165" s="45">
        <f>AV1129*Settings!$C$13*(AV1075+AV1093+AV1084*AV$195+AV1102*$D1165)</f>
        <v/>
      </c>
      <c r="AW1165" s="45">
        <f>AW1129*Settings!$C$13*(AW1075+AW1093+AW1084*AW$195+AW1102*$D1165)</f>
        <v/>
      </c>
      <c r="AX1165" s="45">
        <f>AX1129*Settings!$C$13*(AX1075+AX1093+AX1084*AX$195+AX1102*$D1165)</f>
        <v/>
      </c>
      <c r="AY1165" s="46">
        <f>REVENUE(AY1129,Settings!$C$13,NEWREVRATE(AY1075,AY1093,AY1084,AY$195,AY1102,$D1165))</f>
        <v/>
      </c>
    </row>
    <row r="1166" hidden="1" outlineLevel="2">
      <c r="A1166" s="14" t="inlineStr">
        <is>
          <t>rnew</t>
        </is>
      </c>
      <c r="B1166" s="14" t="inlineStr">
        <is>
          <t>oop</t>
        </is>
      </c>
      <c r="C1166" s="14" t="inlineStr">
        <is>
          <t>mch</t>
        </is>
      </c>
      <c r="D1166" s="37">
        <f>INDEX(Inputs!$S$5:$S$132,MATCH($B1166&amp;"|"&amp;$C1166,Inputs!$A$5:$A$132,0))</f>
        <v/>
      </c>
      <c r="E1166" s="36" t="n"/>
      <c r="F1166" s="36" t="n"/>
      <c r="G1166" s="36" t="n"/>
      <c r="H1166" s="14">
        <f>INDEX(Variables!$B$5:$B$105,MATCH($A1166,Variables!$A$5:$A$105,0))&amp;IF($C1166="",""," | "&amp;INDEX(Mapping!$B$5:$B$26,MATCH($C1166,Mapping!$A$5:$A$26,0))&amp;" | "&amp;INDEX(Mapping!$B$30:$B$41,MATCH($B1166,Mapping!$A$30:$A$41,0)))</f>
        <v/>
      </c>
      <c r="I1166" s="14">
        <f>INDEX(Variables!$C$5:$C$105,MATCH($A1166,Variables!$A$5:$A$105,0))</f>
        <v/>
      </c>
      <c r="J1166" s="14">
        <f>INDEX(Variables!$E$5:$E$105,MATCH($A1166,Variables!$A$5:$A$105,0))</f>
        <v/>
      </c>
      <c r="K1166" s="11">
        <f>LOWER(Settings!$C$4)&amp;".mit."&amp;$A1166&amp;IF($C1166="","","."&amp;$C1166&amp;"."&amp;$B1166)&amp;IF(INDEX(Variables!$D$5:$D$105,MATCH($A1166,Variables!$A$5:$A$105,0))="","","."&amp;INDEX(Variables!$D$5:$D$105,MATCH($A1166,Variables!$A$5:$A$105,0)))&amp;"."&amp;K$5</f>
        <v/>
      </c>
      <c r="L1166" s="44">
        <f>L1130*Settings!$C$13*(L1076+L1094+L1085*L$195+L1103*$D1166)</f>
        <v/>
      </c>
      <c r="M1166" s="45">
        <f>M1130*Settings!$C$13*(M1076+M1094+M1085*M$195+M1103*$D1166)</f>
        <v/>
      </c>
      <c r="N1166" s="45">
        <f>N1130*Settings!$C$13*(N1076+N1094+N1085*N$195+N1103*$D1166)</f>
        <v/>
      </c>
      <c r="O1166" s="45">
        <f>O1130*Settings!$C$13*(O1076+O1094+O1085*O$195+O1103*$D1166)</f>
        <v/>
      </c>
      <c r="P1166" s="45">
        <f>P1130*Settings!$C$13*(P1076+P1094+P1085*P$195+P1103*$D1166)</f>
        <v/>
      </c>
      <c r="Q1166" s="45">
        <f>Q1130*Settings!$C$13*(Q1076+Q1094+Q1085*Q$195+Q1103*$D1166)</f>
        <v/>
      </c>
      <c r="R1166" s="45">
        <f>R1130*Settings!$C$13*(R1076+R1094+R1085*R$195+R1103*$D1166)</f>
        <v/>
      </c>
      <c r="S1166" s="45">
        <f>S1130*Settings!$C$13*(S1076+S1094+S1085*S$195+S1103*$D1166)</f>
        <v/>
      </c>
      <c r="T1166" s="45">
        <f>T1130*Settings!$C$13*(T1076+T1094+T1085*T$195+T1103*$D1166)</f>
        <v/>
      </c>
      <c r="U1166" s="45">
        <f>U1130*Settings!$C$13*(U1076+U1094+U1085*U$195+U1103*$D1166)</f>
        <v/>
      </c>
      <c r="V1166" s="45">
        <f>V1130*Settings!$C$13*(V1076+V1094+V1085*V$195+V1103*$D1166)</f>
        <v/>
      </c>
      <c r="W1166" s="45">
        <f>W1130*Settings!$C$13*(W1076+W1094+W1085*W$195+W1103*$D1166)</f>
        <v/>
      </c>
      <c r="X1166" s="45">
        <f>X1130*Settings!$C$13*(X1076+X1094+X1085*X$195+X1103*$D1166)</f>
        <v/>
      </c>
      <c r="Y1166" s="45">
        <f>Y1130*Settings!$C$13*(Y1076+Y1094+Y1085*Y$195+Y1103*$D1166)</f>
        <v/>
      </c>
      <c r="Z1166" s="45">
        <f>Z1130*Settings!$C$13*(Z1076+Z1094+Z1085*Z$195+Z1103*$D1166)</f>
        <v/>
      </c>
      <c r="AA1166" s="45">
        <f>AA1130*Settings!$C$13*(AA1076+AA1094+AA1085*AA$195+AA1103*$D1166)</f>
        <v/>
      </c>
      <c r="AB1166" s="45">
        <f>AB1130*Settings!$C$13*(AB1076+AB1094+AB1085*AB$195+AB1103*$D1166)</f>
        <v/>
      </c>
      <c r="AC1166" s="45">
        <f>AC1130*Settings!$C$13*(AC1076+AC1094+AC1085*AC$195+AC1103*$D1166)</f>
        <v/>
      </c>
      <c r="AD1166" s="46">
        <f>REVENUE(AD1130,Settings!$C$13,NEWREVRATE(AD1076,AD1094,AD1085,AD$195,AD1103,$D1166))</f>
        <v/>
      </c>
      <c r="AF1166" s="11">
        <f>LOWER(Settings!$C$4)&amp;".mit."&amp;$A1166&amp;IF($C1166="","","."&amp;$C1166&amp;"."&amp;$B1166)&amp;IF(INDEX(Variables!$D$5:$D$105,MATCH($A1166,Variables!$A$5:$A$105,0))="","","."&amp;INDEX(Variables!$D$5:$D$105,MATCH($A1166,Variables!$A$5:$A$105,0)))&amp;"."&amp;AF$5</f>
        <v/>
      </c>
      <c r="AG1166" s="44">
        <f>AG1130*Settings!$C$13*(AG1076+AG1094+AG1085*AG$195+AG1103*$D1166)</f>
        <v/>
      </c>
      <c r="AH1166" s="45">
        <f>AH1130*Settings!$C$13*(AH1076+AH1094+AH1085*AH$195+AH1103*$D1166)</f>
        <v/>
      </c>
      <c r="AI1166" s="45">
        <f>AI1130*Settings!$C$13*(AI1076+AI1094+AI1085*AI$195+AI1103*$D1166)</f>
        <v/>
      </c>
      <c r="AJ1166" s="45">
        <f>AJ1130*Settings!$C$13*(AJ1076+AJ1094+AJ1085*AJ$195+AJ1103*$D1166)</f>
        <v/>
      </c>
      <c r="AK1166" s="45">
        <f>AK1130*Settings!$C$13*(AK1076+AK1094+AK1085*AK$195+AK1103*$D1166)</f>
        <v/>
      </c>
      <c r="AL1166" s="45">
        <f>AL1130*Settings!$C$13*(AL1076+AL1094+AL1085*AL$195+AL1103*$D1166)</f>
        <v/>
      </c>
      <c r="AM1166" s="45">
        <f>AM1130*Settings!$C$13*(AM1076+AM1094+AM1085*AM$195+AM1103*$D1166)</f>
        <v/>
      </c>
      <c r="AN1166" s="45">
        <f>AN1130*Settings!$C$13*(AN1076+AN1094+AN1085*AN$195+AN1103*$D1166)</f>
        <v/>
      </c>
      <c r="AO1166" s="45">
        <f>AO1130*Settings!$C$13*(AO1076+AO1094+AO1085*AO$195+AO1103*$D1166)</f>
        <v/>
      </c>
      <c r="AP1166" s="45">
        <f>AP1130*Settings!$C$13*(AP1076+AP1094+AP1085*AP$195+AP1103*$D1166)</f>
        <v/>
      </c>
      <c r="AQ1166" s="45">
        <f>AQ1130*Settings!$C$13*(AQ1076+AQ1094+AQ1085*AQ$195+AQ1103*$D1166)</f>
        <v/>
      </c>
      <c r="AR1166" s="45">
        <f>AR1130*Settings!$C$13*(AR1076+AR1094+AR1085*AR$195+AR1103*$D1166)</f>
        <v/>
      </c>
      <c r="AS1166" s="45">
        <f>AS1130*Settings!$C$13*(AS1076+AS1094+AS1085*AS$195+AS1103*$D1166)</f>
        <v/>
      </c>
      <c r="AT1166" s="45">
        <f>AT1130*Settings!$C$13*(AT1076+AT1094+AT1085*AT$195+AT1103*$D1166)</f>
        <v/>
      </c>
      <c r="AU1166" s="45">
        <f>AU1130*Settings!$C$13*(AU1076+AU1094+AU1085*AU$195+AU1103*$D1166)</f>
        <v/>
      </c>
      <c r="AV1166" s="45">
        <f>AV1130*Settings!$C$13*(AV1076+AV1094+AV1085*AV$195+AV1103*$D1166)</f>
        <v/>
      </c>
      <c r="AW1166" s="45">
        <f>AW1130*Settings!$C$13*(AW1076+AW1094+AW1085*AW$195+AW1103*$D1166)</f>
        <v/>
      </c>
      <c r="AX1166" s="45">
        <f>AX1130*Settings!$C$13*(AX1076+AX1094+AX1085*AX$195+AX1103*$D1166)</f>
        <v/>
      </c>
      <c r="AY1166" s="46">
        <f>REVENUE(AY1130,Settings!$C$13,NEWREVRATE(AY1076,AY1094,AY1085,AY$195,AY1103,$D1166))</f>
        <v/>
      </c>
    </row>
    <row r="1167" hidden="1" outlineLevel="2">
      <c r="A1167" s="14" t="inlineStr">
        <is>
          <t>rnew</t>
        </is>
      </c>
      <c r="B1167" s="14" t="inlineStr">
        <is>
          <t>bio</t>
        </is>
      </c>
      <c r="C1167" s="14" t="inlineStr">
        <is>
          <t>mch</t>
        </is>
      </c>
      <c r="D1167" s="37">
        <f>INDEX(Inputs!$S$5:$S$132,MATCH($B1167&amp;"|"&amp;$C1167,Inputs!$A$5:$A$132,0))</f>
        <v/>
      </c>
      <c r="E1167" s="36" t="n"/>
      <c r="F1167" s="36" t="n"/>
      <c r="G1167" s="36" t="n"/>
      <c r="H1167" s="14">
        <f>INDEX(Variables!$B$5:$B$105,MATCH($A1167,Variables!$A$5:$A$105,0))&amp;IF($C1167="",""," | "&amp;INDEX(Mapping!$B$5:$B$26,MATCH($C1167,Mapping!$A$5:$A$26,0))&amp;" | "&amp;INDEX(Mapping!$B$30:$B$41,MATCH($B1167,Mapping!$A$30:$A$41,0)))</f>
        <v/>
      </c>
      <c r="I1167" s="14">
        <f>INDEX(Variables!$C$5:$C$105,MATCH($A1167,Variables!$A$5:$A$105,0))</f>
        <v/>
      </c>
      <c r="J1167" s="14">
        <f>INDEX(Variables!$E$5:$E$105,MATCH($A1167,Variables!$A$5:$A$105,0))</f>
        <v/>
      </c>
      <c r="K1167" s="11">
        <f>LOWER(Settings!$C$4)&amp;".mit."&amp;$A1167&amp;IF($C1167="","","."&amp;$C1167&amp;"."&amp;$B1167)&amp;IF(INDEX(Variables!$D$5:$D$105,MATCH($A1167,Variables!$A$5:$A$105,0))="","","."&amp;INDEX(Variables!$D$5:$D$105,MATCH($A1167,Variables!$A$5:$A$105,0)))&amp;"."&amp;K$5</f>
        <v/>
      </c>
      <c r="L1167" s="44">
        <f>L1131*Settings!$C$13*(L1077+L1095+L1086*L$195+L1104*$D1167)</f>
        <v/>
      </c>
      <c r="M1167" s="45">
        <f>M1131*Settings!$C$13*(M1077+M1095+M1086*M$195+M1104*$D1167)</f>
        <v/>
      </c>
      <c r="N1167" s="45">
        <f>N1131*Settings!$C$13*(N1077+N1095+N1086*N$195+N1104*$D1167)</f>
        <v/>
      </c>
      <c r="O1167" s="45">
        <f>O1131*Settings!$C$13*(O1077+O1095+O1086*O$195+O1104*$D1167)</f>
        <v/>
      </c>
      <c r="P1167" s="45">
        <f>P1131*Settings!$C$13*(P1077+P1095+P1086*P$195+P1104*$D1167)</f>
        <v/>
      </c>
      <c r="Q1167" s="45">
        <f>Q1131*Settings!$C$13*(Q1077+Q1095+Q1086*Q$195+Q1104*$D1167)</f>
        <v/>
      </c>
      <c r="R1167" s="45">
        <f>R1131*Settings!$C$13*(R1077+R1095+R1086*R$195+R1104*$D1167)</f>
        <v/>
      </c>
      <c r="S1167" s="45">
        <f>S1131*Settings!$C$13*(S1077+S1095+S1086*S$195+S1104*$D1167)</f>
        <v/>
      </c>
      <c r="T1167" s="45">
        <f>T1131*Settings!$C$13*(T1077+T1095+T1086*T$195+T1104*$D1167)</f>
        <v/>
      </c>
      <c r="U1167" s="45">
        <f>U1131*Settings!$C$13*(U1077+U1095+U1086*U$195+U1104*$D1167)</f>
        <v/>
      </c>
      <c r="V1167" s="45">
        <f>V1131*Settings!$C$13*(V1077+V1095+V1086*V$195+V1104*$D1167)</f>
        <v/>
      </c>
      <c r="W1167" s="45">
        <f>W1131*Settings!$C$13*(W1077+W1095+W1086*W$195+W1104*$D1167)</f>
        <v/>
      </c>
      <c r="X1167" s="45">
        <f>X1131*Settings!$C$13*(X1077+X1095+X1086*X$195+X1104*$D1167)</f>
        <v/>
      </c>
      <c r="Y1167" s="45">
        <f>Y1131*Settings!$C$13*(Y1077+Y1095+Y1086*Y$195+Y1104*$D1167)</f>
        <v/>
      </c>
      <c r="Z1167" s="45">
        <f>Z1131*Settings!$C$13*(Z1077+Z1095+Z1086*Z$195+Z1104*$D1167)</f>
        <v/>
      </c>
      <c r="AA1167" s="45">
        <f>AA1131*Settings!$C$13*(AA1077+AA1095+AA1086*AA$195+AA1104*$D1167)</f>
        <v/>
      </c>
      <c r="AB1167" s="45">
        <f>AB1131*Settings!$C$13*(AB1077+AB1095+AB1086*AB$195+AB1104*$D1167)</f>
        <v/>
      </c>
      <c r="AC1167" s="45">
        <f>AC1131*Settings!$C$13*(AC1077+AC1095+AC1086*AC$195+AC1104*$D1167)</f>
        <v/>
      </c>
      <c r="AD1167" s="46">
        <f>REVENUE(AD1131,Settings!$C$13,NEWREVRATE(AD1077,AD1095,AD1086,AD$195,AD1104,$D1167))</f>
        <v/>
      </c>
      <c r="AF1167" s="11">
        <f>LOWER(Settings!$C$4)&amp;".mit."&amp;$A1167&amp;IF($C1167="","","."&amp;$C1167&amp;"."&amp;$B1167)&amp;IF(INDEX(Variables!$D$5:$D$105,MATCH($A1167,Variables!$A$5:$A$105,0))="","","."&amp;INDEX(Variables!$D$5:$D$105,MATCH($A1167,Variables!$A$5:$A$105,0)))&amp;"."&amp;AF$5</f>
        <v/>
      </c>
      <c r="AG1167" s="44">
        <f>AG1131*Settings!$C$13*(AG1077+AG1095+AG1086*AG$195+AG1104*$D1167)</f>
        <v/>
      </c>
      <c r="AH1167" s="45">
        <f>AH1131*Settings!$C$13*(AH1077+AH1095+AH1086*AH$195+AH1104*$D1167)</f>
        <v/>
      </c>
      <c r="AI1167" s="45">
        <f>AI1131*Settings!$C$13*(AI1077+AI1095+AI1086*AI$195+AI1104*$D1167)</f>
        <v/>
      </c>
      <c r="AJ1167" s="45">
        <f>AJ1131*Settings!$C$13*(AJ1077+AJ1095+AJ1086*AJ$195+AJ1104*$D1167)</f>
        <v/>
      </c>
      <c r="AK1167" s="45">
        <f>AK1131*Settings!$C$13*(AK1077+AK1095+AK1086*AK$195+AK1104*$D1167)</f>
        <v/>
      </c>
      <c r="AL1167" s="45">
        <f>AL1131*Settings!$C$13*(AL1077+AL1095+AL1086*AL$195+AL1104*$D1167)</f>
        <v/>
      </c>
      <c r="AM1167" s="45">
        <f>AM1131*Settings!$C$13*(AM1077+AM1095+AM1086*AM$195+AM1104*$D1167)</f>
        <v/>
      </c>
      <c r="AN1167" s="45">
        <f>AN1131*Settings!$C$13*(AN1077+AN1095+AN1086*AN$195+AN1104*$D1167)</f>
        <v/>
      </c>
      <c r="AO1167" s="45">
        <f>AO1131*Settings!$C$13*(AO1077+AO1095+AO1086*AO$195+AO1104*$D1167)</f>
        <v/>
      </c>
      <c r="AP1167" s="45">
        <f>AP1131*Settings!$C$13*(AP1077+AP1095+AP1086*AP$195+AP1104*$D1167)</f>
        <v/>
      </c>
      <c r="AQ1167" s="45">
        <f>AQ1131*Settings!$C$13*(AQ1077+AQ1095+AQ1086*AQ$195+AQ1104*$D1167)</f>
        <v/>
      </c>
      <c r="AR1167" s="45">
        <f>AR1131*Settings!$C$13*(AR1077+AR1095+AR1086*AR$195+AR1104*$D1167)</f>
        <v/>
      </c>
      <c r="AS1167" s="45">
        <f>AS1131*Settings!$C$13*(AS1077+AS1095+AS1086*AS$195+AS1104*$D1167)</f>
        <v/>
      </c>
      <c r="AT1167" s="45">
        <f>AT1131*Settings!$C$13*(AT1077+AT1095+AT1086*AT$195+AT1104*$D1167)</f>
        <v/>
      </c>
      <c r="AU1167" s="45">
        <f>AU1131*Settings!$C$13*(AU1077+AU1095+AU1086*AU$195+AU1104*$D1167)</f>
        <v/>
      </c>
      <c r="AV1167" s="45">
        <f>AV1131*Settings!$C$13*(AV1077+AV1095+AV1086*AV$195+AV1104*$D1167)</f>
        <v/>
      </c>
      <c r="AW1167" s="45">
        <f>AW1131*Settings!$C$13*(AW1077+AW1095+AW1086*AW$195+AW1104*$D1167)</f>
        <v/>
      </c>
      <c r="AX1167" s="45">
        <f>AX1131*Settings!$C$13*(AX1077+AX1095+AX1086*AX$195+AX1104*$D1167)</f>
        <v/>
      </c>
      <c r="AY1167" s="46">
        <f>REVENUE(AY1131,Settings!$C$13,NEWREVRATE(AY1077,AY1095,AY1086,AY$195,AY1104,$D1167))</f>
        <v/>
      </c>
    </row>
    <row r="1168" hidden="1" outlineLevel="2"/>
    <row r="1169" hidden="1" outlineLevel="1" collapsed="1">
      <c r="A1169" s="1" t="inlineStr">
        <is>
          <t>ener</t>
        </is>
      </c>
      <c r="B1169" s="1" t="inlineStr">
        <is>
          <t>all</t>
        </is>
      </c>
      <c r="C1169" s="1" t="inlineStr">
        <is>
          <t>irn</t>
        </is>
      </c>
      <c r="H1169" s="1">
        <f>INDEX(Variables!$B$5:$B$105,MATCH($A1169,Variables!$A$5:$A$105,0))&amp;IF($C1169="",""," | "&amp;INDEX(Mapping!$B$5:$B$26,MATCH($C1169,Mapping!$A$5:$A$26,0))&amp;" | "&amp;INDEX(Mapping!$B$30:$B$41,MATCH($B1169,Mapping!$A$30:$A$41,0)))</f>
        <v/>
      </c>
      <c r="I1169" s="1">
        <f>INDEX(Variables!$C$5:$C$105,MATCH($A1169,Variables!$A$5:$A$105,0))</f>
        <v/>
      </c>
      <c r="J1169" s="1">
        <f>INDEX(Variables!$E$5:$E$105,MATCH($A1169,Variables!$A$5:$A$105,0))</f>
        <v/>
      </c>
      <c r="K1169" s="17">
        <f>LOWER(Settings!$C$4)&amp;".mit."&amp;$A1169&amp;IF($C1169="","","."&amp;$C1169&amp;"."&amp;$B1169)&amp;IF(INDEX(Variables!$D$5:$D$105,MATCH($A1169,Variables!$A$5:$A$105,0))="","","."&amp;INDEX(Variables!$D$5:$D$105,MATCH($A1169,Variables!$A$5:$A$105,0)))&amp;"."&amp;K$5</f>
        <v/>
      </c>
      <c r="L1169" s="42">
        <f>SUM(L1224:L1231)</f>
        <v/>
      </c>
      <c r="M1169" s="43">
        <f>SUM(M1224:M1231)</f>
        <v/>
      </c>
      <c r="N1169" s="43">
        <f>SUM(N1224:N1231)</f>
        <v/>
      </c>
      <c r="O1169" s="43">
        <f>SUM(O1224:O1231)</f>
        <v/>
      </c>
      <c r="P1169" s="43">
        <f>SUM(P1224:P1231)</f>
        <v/>
      </c>
      <c r="Q1169" s="43">
        <f>SUM(Q1224:Q1231)</f>
        <v/>
      </c>
      <c r="R1169" s="43">
        <f>SUM(R1224:R1231)</f>
        <v/>
      </c>
      <c r="S1169" s="43">
        <f>SUM(S1224:S1231)</f>
        <v/>
      </c>
      <c r="T1169" s="43">
        <f>SUM(T1224:T1231)</f>
        <v/>
      </c>
      <c r="U1169" s="43">
        <f>SUM(U1224:U1231)</f>
        <v/>
      </c>
      <c r="V1169" s="43">
        <f>SUM(V1224:V1231)</f>
        <v/>
      </c>
      <c r="W1169" s="43">
        <f>SUM(W1224:W1231)</f>
        <v/>
      </c>
      <c r="X1169" s="43">
        <f>SUM(X1224:X1231)</f>
        <v/>
      </c>
      <c r="Y1169" s="43">
        <f>SUM(Y1224:Y1231)</f>
        <v/>
      </c>
      <c r="Z1169" s="43">
        <f>SUM(Z1224:Z1231)</f>
        <v/>
      </c>
      <c r="AA1169" s="43">
        <f>SUM(AA1224:AA1231)</f>
        <v/>
      </c>
      <c r="AB1169" s="43">
        <f>SUM(AB1224:AB1231)</f>
        <v/>
      </c>
      <c r="AC1169" s="43">
        <f>SUM(AC1224:AC1231)</f>
        <v/>
      </c>
      <c r="AD1169" s="43">
        <f>SUM(AD1224:AD1231)</f>
        <v/>
      </c>
      <c r="AF1169" s="17">
        <f>LOWER(Settings!$C$4)&amp;".mit."&amp;$A1169&amp;IF($C1169="","","."&amp;$C1169&amp;"."&amp;$B1169)&amp;IF(INDEX(Variables!$D$5:$D$105,MATCH($A1169,Variables!$A$5:$A$105,0))="","","."&amp;INDEX(Variables!$D$5:$D$105,MATCH($A1169,Variables!$A$5:$A$105,0)))&amp;"."&amp;AF$5</f>
        <v/>
      </c>
      <c r="AG1169" s="42">
        <f>SUM(AG1224:AG1231)</f>
        <v/>
      </c>
      <c r="AH1169" s="43">
        <f>SUM(AH1224:AH1231)</f>
        <v/>
      </c>
      <c r="AI1169" s="43">
        <f>SUM(AI1224:AI1231)</f>
        <v/>
      </c>
      <c r="AJ1169" s="43">
        <f>SUM(AJ1224:AJ1231)</f>
        <v/>
      </c>
      <c r="AK1169" s="43">
        <f>SUM(AK1224:AK1231)</f>
        <v/>
      </c>
      <c r="AL1169" s="43">
        <f>SUM(AL1224:AL1231)</f>
        <v/>
      </c>
      <c r="AM1169" s="43">
        <f>SUM(AM1224:AM1231)</f>
        <v/>
      </c>
      <c r="AN1169" s="43">
        <f>SUM(AN1224:AN1231)</f>
        <v/>
      </c>
      <c r="AO1169" s="43">
        <f>SUM(AO1224:AO1231)</f>
        <v/>
      </c>
      <c r="AP1169" s="43">
        <f>SUM(AP1224:AP1231)</f>
        <v/>
      </c>
      <c r="AQ1169" s="43">
        <f>SUM(AQ1224:AQ1231)</f>
        <v/>
      </c>
      <c r="AR1169" s="43">
        <f>SUM(AR1224:AR1231)</f>
        <v/>
      </c>
      <c r="AS1169" s="43">
        <f>SUM(AS1224:AS1231)</f>
        <v/>
      </c>
      <c r="AT1169" s="43">
        <f>SUM(AT1224:AT1231)</f>
        <v/>
      </c>
      <c r="AU1169" s="43">
        <f>SUM(AU1224:AU1231)</f>
        <v/>
      </c>
      <c r="AV1169" s="43">
        <f>SUM(AV1224:AV1231)</f>
        <v/>
      </c>
      <c r="AW1169" s="43">
        <f>SUM(AW1224:AW1231)</f>
        <v/>
      </c>
      <c r="AX1169" s="43">
        <f>SUM(AX1224:AX1231)</f>
        <v/>
      </c>
      <c r="AY1169" s="43">
        <f>SUM(AY1224:AY1231)</f>
        <v/>
      </c>
    </row>
    <row r="1170" hidden="1" outlineLevel="2">
      <c r="A1170" s="14" t="inlineStr">
        <is>
          <t>ctxnew</t>
        </is>
      </c>
      <c r="B1170" s="14" t="inlineStr">
        <is>
          <t>coa</t>
        </is>
      </c>
      <c r="C1170" s="14" t="inlineStr">
        <is>
          <t>irn</t>
        </is>
      </c>
      <c r="D1170" s="37">
        <f>INDEX(Inputs!$T$5:$T$132,MATCH($B1170&amp;"|"&amp;$C1170,Inputs!$A$5:$A$132,0))</f>
        <v/>
      </c>
      <c r="E1170" s="37">
        <f>INDEX(Inputs!$J$5:$J$132,MATCH($B1170&amp;"|"&amp;$C1170,Inputs!$A$5:$A$132,0))</f>
        <v/>
      </c>
      <c r="F1170" s="37">
        <f>INDEX(Inputs!$K$5:$K$132,MATCH($B1170&amp;"|"&amp;$C1170,Inputs!$A$5:$A$132,0))</f>
        <v/>
      </c>
      <c r="G1170" s="36" t="n"/>
      <c r="H1170" s="14">
        <f>INDEX(Variables!$B$5:$B$105,MATCH($A1170,Variables!$A$5:$A$105,0))&amp;IF($C1170="",""," | "&amp;INDEX(Mapping!$B$5:$B$26,MATCH($C1170,Mapping!$A$5:$A$26,0))&amp;" | "&amp;INDEX(Mapping!$B$30:$B$41,MATCH($B1170,Mapping!$A$30:$A$41,0)))</f>
        <v/>
      </c>
      <c r="I1170" s="14">
        <f>INDEX(Variables!$C$5:$C$105,MATCH($A1170,Variables!$A$5:$A$105,0))</f>
        <v/>
      </c>
      <c r="J1170" s="14">
        <f>INDEX(Variables!$E$5:$E$105,MATCH($A1170,Variables!$A$5:$A$105,0))</f>
        <v/>
      </c>
      <c r="K1170" s="11">
        <f>LOWER(Settings!$C$4)&amp;".mit."&amp;$A1170&amp;IF($C1170="","","."&amp;$C1170&amp;"."&amp;$B1170)&amp;IF(INDEX(Variables!$D$5:$D$105,MATCH($A1170,Variables!$A$5:$A$105,0))="","","."&amp;INDEX(Variables!$D$5:$D$105,MATCH($A1170,Variables!$A$5:$A$105,0)))&amp;"."&amp;K$5</f>
        <v/>
      </c>
      <c r="L1170" s="38">
        <f>L$12*$D1170*INDEX(L$21:L$28,$E1170)*INDEX(L$30:L$46,$F1170)*(1-INDEX(L$121:L$137,$F1170))</f>
        <v/>
      </c>
      <c r="M1170" s="37">
        <f>M$12*$D1170*INDEX(M$21:M$28,$E1170)*INDEX(M$30:M$46,$F1170)*(1-INDEX(M$121:M$137,$F1170))</f>
        <v/>
      </c>
      <c r="N1170" s="37">
        <f>N$12*$D1170*INDEX(N$21:N$28,$E1170)*INDEX(N$30:N$46,$F1170)*(1-INDEX(N$121:N$137,$F1170))</f>
        <v/>
      </c>
      <c r="O1170" s="37">
        <f>O$12*$D1170*INDEX(O$21:O$28,$E1170)*INDEX(O$30:O$46,$F1170)*(1-INDEX(O$121:O$137,$F1170))</f>
        <v/>
      </c>
      <c r="P1170" s="37">
        <f>P$12*$D1170*INDEX(P$21:P$28,$E1170)*INDEX(P$30:P$46,$F1170)*(1-INDEX(P$121:P$137,$F1170))</f>
        <v/>
      </c>
      <c r="Q1170" s="37">
        <f>Q$12*$D1170*INDEX(Q$21:Q$28,$E1170)*INDEX(Q$30:Q$46,$F1170)*(1-INDEX(Q$121:Q$137,$F1170))</f>
        <v/>
      </c>
      <c r="R1170" s="37">
        <f>R$12*$D1170*INDEX(R$21:R$28,$E1170)*INDEX(R$30:R$46,$F1170)*(1-INDEX(R$121:R$137,$F1170))</f>
        <v/>
      </c>
      <c r="S1170" s="37">
        <f>S$12*$D1170*INDEX(S$21:S$28,$E1170)*INDEX(S$30:S$46,$F1170)*(1-INDEX(S$121:S$137,$F1170))</f>
        <v/>
      </c>
      <c r="T1170" s="37">
        <f>T$12*$D1170*INDEX(T$21:T$28,$E1170)*INDEX(T$30:T$46,$F1170)*(1-INDEX(T$121:T$137,$F1170))</f>
        <v/>
      </c>
      <c r="U1170" s="37">
        <f>U$12*$D1170*INDEX(U$21:U$28,$E1170)*INDEX(U$30:U$46,$F1170)*(1-INDEX(U$121:U$137,$F1170))</f>
        <v/>
      </c>
      <c r="V1170" s="37">
        <f>V$12*$D1170*INDEX(V$21:V$28,$E1170)*INDEX(V$30:V$46,$F1170)*(1-INDEX(V$121:V$137,$F1170))</f>
        <v/>
      </c>
      <c r="W1170" s="37">
        <f>W$12*$D1170*INDEX(W$21:W$28,$E1170)*INDEX(W$30:W$46,$F1170)*(1-INDEX(W$121:W$137,$F1170))</f>
        <v/>
      </c>
      <c r="X1170" s="37">
        <f>X$12*$D1170*INDEX(X$21:X$28,$E1170)*INDEX(X$30:X$46,$F1170)*(1-INDEX(X$121:X$137,$F1170))</f>
        <v/>
      </c>
      <c r="Y1170" s="37">
        <f>Y$12*$D1170*INDEX(Y$21:Y$28,$E1170)*INDEX(Y$30:Y$46,$F1170)*(1-INDEX(Y$121:Y$137,$F1170))</f>
        <v/>
      </c>
      <c r="Z1170" s="37">
        <f>Z$12*$D1170*INDEX(Z$21:Z$28,$E1170)*INDEX(Z$30:Z$46,$F1170)*(1-INDEX(Z$121:Z$137,$F1170))</f>
        <v/>
      </c>
      <c r="AA1170" s="37">
        <f>AA$12*$D1170*INDEX(AA$21:AA$28,$E1170)*INDEX(AA$30:AA$46,$F1170)*(1-INDEX(AA$121:AA$137,$F1170))</f>
        <v/>
      </c>
      <c r="AB1170" s="37">
        <f>AB$12*$D1170*INDEX(AB$21:AB$28,$E1170)*INDEX(AB$30:AB$46,$F1170)*(1-INDEX(AB$121:AB$137,$F1170))</f>
        <v/>
      </c>
      <c r="AC1170" s="37">
        <f>AC$12*$D1170*INDEX(AC$21:AC$28,$E1170)*INDEX(AC$30:AC$46,$F1170)*(1-INDEX(AC$121:AC$137,$F1170))</f>
        <v/>
      </c>
      <c r="AD1170" s="40">
        <f>CARBONTAX(AD$12,$D1170,INDEX(AD$21:AD$28,$E1170),INDEX(AD$30:AD$46,$F1170),INDEX(AD$121:AD$137,$F1170))</f>
        <v/>
      </c>
      <c r="AF1170" s="11">
        <f>LOWER(Settings!$C$4)&amp;".mit."&amp;$A1170&amp;IF($C1170="","","."&amp;$C1170&amp;"."&amp;$B1170)&amp;IF(INDEX(Variables!$D$5:$D$105,MATCH($A1170,Variables!$A$5:$A$105,0))="","","."&amp;INDEX(Variables!$D$5:$D$105,MATCH($A1170,Variables!$A$5:$A$105,0)))&amp;"."&amp;AF$5</f>
        <v/>
      </c>
      <c r="AG1170" s="38">
        <f>AG$12*$D1170*INDEX(AG$21:AG$28,$E1170)*INDEX(AG$30:AG$46,$F1170)*(1-INDEX(AG$121:AG$137,$F1170))</f>
        <v/>
      </c>
      <c r="AH1170" s="37">
        <f>AH$12*$D1170*INDEX(AH$21:AH$28,$E1170)*INDEX(AH$30:AH$46,$F1170)*(1-INDEX(AH$121:AH$137,$F1170))</f>
        <v/>
      </c>
      <c r="AI1170" s="37">
        <f>AI$12*$D1170*INDEX(AI$21:AI$28,$E1170)*INDEX(AI$30:AI$46,$F1170)*(1-INDEX(AI$121:AI$137,$F1170))</f>
        <v/>
      </c>
      <c r="AJ1170" s="37">
        <f>AJ$12*$D1170*INDEX(AJ$21:AJ$28,$E1170)*INDEX(AJ$30:AJ$46,$F1170)*(1-INDEX(AJ$121:AJ$137,$F1170))</f>
        <v/>
      </c>
      <c r="AK1170" s="37">
        <f>AK$12*$D1170*INDEX(AK$21:AK$28,$E1170)*INDEX(AK$30:AK$46,$F1170)*(1-INDEX(AK$121:AK$137,$F1170))</f>
        <v/>
      </c>
      <c r="AL1170" s="37">
        <f>AL$12*$D1170*INDEX(AL$21:AL$28,$E1170)*INDEX(AL$30:AL$46,$F1170)*(1-INDEX(AL$121:AL$137,$F1170))</f>
        <v/>
      </c>
      <c r="AM1170" s="37">
        <f>AM$12*$D1170*INDEX(AM$21:AM$28,$E1170)*INDEX(AM$30:AM$46,$F1170)*(1-INDEX(AM$121:AM$137,$F1170))</f>
        <v/>
      </c>
      <c r="AN1170" s="37">
        <f>AN$12*$D1170*INDEX(AN$21:AN$28,$E1170)*INDEX(AN$30:AN$46,$F1170)*(1-INDEX(AN$121:AN$137,$F1170))</f>
        <v/>
      </c>
      <c r="AO1170" s="37">
        <f>AO$12*$D1170*INDEX(AO$21:AO$28,$E1170)*INDEX(AO$30:AO$46,$F1170)*(1-INDEX(AO$121:AO$137,$F1170))</f>
        <v/>
      </c>
      <c r="AP1170" s="37">
        <f>AP$12*$D1170*INDEX(AP$21:AP$28,$E1170)*INDEX(AP$30:AP$46,$F1170)*(1-INDEX(AP$121:AP$137,$F1170))</f>
        <v/>
      </c>
      <c r="AQ1170" s="37">
        <f>AQ$12*$D1170*INDEX(AQ$21:AQ$28,$E1170)*INDEX(AQ$30:AQ$46,$F1170)*(1-INDEX(AQ$121:AQ$137,$F1170))</f>
        <v/>
      </c>
      <c r="AR1170" s="37">
        <f>AR$12*$D1170*INDEX(AR$21:AR$28,$E1170)*INDEX(AR$30:AR$46,$F1170)*(1-INDEX(AR$121:AR$137,$F1170))</f>
        <v/>
      </c>
      <c r="AS1170" s="37">
        <f>AS$12*$D1170*INDEX(AS$21:AS$28,$E1170)*INDEX(AS$30:AS$46,$F1170)*(1-INDEX(AS$121:AS$137,$F1170))</f>
        <v/>
      </c>
      <c r="AT1170" s="37">
        <f>AT$12*$D1170*INDEX(AT$21:AT$28,$E1170)*INDEX(AT$30:AT$46,$F1170)*(1-INDEX(AT$121:AT$137,$F1170))</f>
        <v/>
      </c>
      <c r="AU1170" s="37">
        <f>AU$12*$D1170*INDEX(AU$21:AU$28,$E1170)*INDEX(AU$30:AU$46,$F1170)*(1-INDEX(AU$121:AU$137,$F1170))</f>
        <v/>
      </c>
      <c r="AV1170" s="37">
        <f>AV$12*$D1170*INDEX(AV$21:AV$28,$E1170)*INDEX(AV$30:AV$46,$F1170)*(1-INDEX(AV$121:AV$137,$F1170))</f>
        <v/>
      </c>
      <c r="AW1170" s="37">
        <f>AW$12*$D1170*INDEX(AW$21:AW$28,$E1170)*INDEX(AW$30:AW$46,$F1170)*(1-INDEX(AW$121:AW$137,$F1170))</f>
        <v/>
      </c>
      <c r="AX1170" s="37">
        <f>AX$12*$D1170*INDEX(AX$21:AX$28,$E1170)*INDEX(AX$30:AX$46,$F1170)*(1-INDEX(AX$121:AX$137,$F1170))</f>
        <v/>
      </c>
      <c r="AY1170" s="40">
        <f>CARBONTAX(AY$12,$D1170,INDEX(AY$21:AY$28,$E1170),INDEX(AY$30:AY$46,$F1170),INDEX(AY$121:AY$137,$F1170))</f>
        <v/>
      </c>
    </row>
    <row r="1171" hidden="1" outlineLevel="2">
      <c r="A1171" s="14" t="inlineStr">
        <is>
          <t>ctxnew</t>
        </is>
      </c>
      <c r="B1171" s="14" t="inlineStr">
        <is>
          <t>nga</t>
        </is>
      </c>
      <c r="C1171" s="14" t="inlineStr">
        <is>
          <t>irn</t>
        </is>
      </c>
      <c r="D1171" s="37">
        <f>INDEX(Inputs!$T$5:$T$132,MATCH($B1171&amp;"|"&amp;$C1171,Inputs!$A$5:$A$132,0))</f>
        <v/>
      </c>
      <c r="E1171" s="37">
        <f>INDEX(Inputs!$J$5:$J$132,MATCH($B1171&amp;"|"&amp;$C1171,Inputs!$A$5:$A$132,0))</f>
        <v/>
      </c>
      <c r="F1171" s="37">
        <f>INDEX(Inputs!$K$5:$K$132,MATCH($B1171&amp;"|"&amp;$C1171,Inputs!$A$5:$A$132,0))</f>
        <v/>
      </c>
      <c r="G1171" s="36" t="n"/>
      <c r="H1171" s="14">
        <f>INDEX(Variables!$B$5:$B$105,MATCH($A1171,Variables!$A$5:$A$105,0))&amp;IF($C1171="",""," | "&amp;INDEX(Mapping!$B$5:$B$26,MATCH($C1171,Mapping!$A$5:$A$26,0))&amp;" | "&amp;INDEX(Mapping!$B$30:$B$41,MATCH($B1171,Mapping!$A$30:$A$41,0)))</f>
        <v/>
      </c>
      <c r="I1171" s="14">
        <f>INDEX(Variables!$C$5:$C$105,MATCH($A1171,Variables!$A$5:$A$105,0))</f>
        <v/>
      </c>
      <c r="J1171" s="14">
        <f>INDEX(Variables!$E$5:$E$105,MATCH($A1171,Variables!$A$5:$A$105,0))</f>
        <v/>
      </c>
      <c r="K1171" s="11">
        <f>LOWER(Settings!$C$4)&amp;".mit."&amp;$A1171&amp;IF($C1171="","","."&amp;$C1171&amp;"."&amp;$B1171)&amp;IF(INDEX(Variables!$D$5:$D$105,MATCH($A1171,Variables!$A$5:$A$105,0))="","","."&amp;INDEX(Variables!$D$5:$D$105,MATCH($A1171,Variables!$A$5:$A$105,0)))&amp;"."&amp;K$5</f>
        <v/>
      </c>
      <c r="L1171" s="38">
        <f>L$12*$D1171*INDEX(L$21:L$28,$E1171)*INDEX(L$30:L$46,$F1171)*(1-INDEX(L$121:L$137,$F1171))</f>
        <v/>
      </c>
      <c r="M1171" s="37">
        <f>M$12*$D1171*INDEX(M$21:M$28,$E1171)*INDEX(M$30:M$46,$F1171)*(1-INDEX(M$121:M$137,$F1171))</f>
        <v/>
      </c>
      <c r="N1171" s="37">
        <f>N$12*$D1171*INDEX(N$21:N$28,$E1171)*INDEX(N$30:N$46,$F1171)*(1-INDEX(N$121:N$137,$F1171))</f>
        <v/>
      </c>
      <c r="O1171" s="37">
        <f>O$12*$D1171*INDEX(O$21:O$28,$E1171)*INDEX(O$30:O$46,$F1171)*(1-INDEX(O$121:O$137,$F1171))</f>
        <v/>
      </c>
      <c r="P1171" s="37">
        <f>P$12*$D1171*INDEX(P$21:P$28,$E1171)*INDEX(P$30:P$46,$F1171)*(1-INDEX(P$121:P$137,$F1171))</f>
        <v/>
      </c>
      <c r="Q1171" s="37">
        <f>Q$12*$D1171*INDEX(Q$21:Q$28,$E1171)*INDEX(Q$30:Q$46,$F1171)*(1-INDEX(Q$121:Q$137,$F1171))</f>
        <v/>
      </c>
      <c r="R1171" s="37">
        <f>R$12*$D1171*INDEX(R$21:R$28,$E1171)*INDEX(R$30:R$46,$F1171)*(1-INDEX(R$121:R$137,$F1171))</f>
        <v/>
      </c>
      <c r="S1171" s="37">
        <f>S$12*$D1171*INDEX(S$21:S$28,$E1171)*INDEX(S$30:S$46,$F1171)*(1-INDEX(S$121:S$137,$F1171))</f>
        <v/>
      </c>
      <c r="T1171" s="37">
        <f>T$12*$D1171*INDEX(T$21:T$28,$E1171)*INDEX(T$30:T$46,$F1171)*(1-INDEX(T$121:T$137,$F1171))</f>
        <v/>
      </c>
      <c r="U1171" s="37">
        <f>U$12*$D1171*INDEX(U$21:U$28,$E1171)*INDEX(U$30:U$46,$F1171)*(1-INDEX(U$121:U$137,$F1171))</f>
        <v/>
      </c>
      <c r="V1171" s="37">
        <f>V$12*$D1171*INDEX(V$21:V$28,$E1171)*INDEX(V$30:V$46,$F1171)*(1-INDEX(V$121:V$137,$F1171))</f>
        <v/>
      </c>
      <c r="W1171" s="37">
        <f>W$12*$D1171*INDEX(W$21:W$28,$E1171)*INDEX(W$30:W$46,$F1171)*(1-INDEX(W$121:W$137,$F1171))</f>
        <v/>
      </c>
      <c r="X1171" s="37">
        <f>X$12*$D1171*INDEX(X$21:X$28,$E1171)*INDEX(X$30:X$46,$F1171)*(1-INDEX(X$121:X$137,$F1171))</f>
        <v/>
      </c>
      <c r="Y1171" s="37">
        <f>Y$12*$D1171*INDEX(Y$21:Y$28,$E1171)*INDEX(Y$30:Y$46,$F1171)*(1-INDEX(Y$121:Y$137,$F1171))</f>
        <v/>
      </c>
      <c r="Z1171" s="37">
        <f>Z$12*$D1171*INDEX(Z$21:Z$28,$E1171)*INDEX(Z$30:Z$46,$F1171)*(1-INDEX(Z$121:Z$137,$F1171))</f>
        <v/>
      </c>
      <c r="AA1171" s="37">
        <f>AA$12*$D1171*INDEX(AA$21:AA$28,$E1171)*INDEX(AA$30:AA$46,$F1171)*(1-INDEX(AA$121:AA$137,$F1171))</f>
        <v/>
      </c>
      <c r="AB1171" s="37">
        <f>AB$12*$D1171*INDEX(AB$21:AB$28,$E1171)*INDEX(AB$30:AB$46,$F1171)*(1-INDEX(AB$121:AB$137,$F1171))</f>
        <v/>
      </c>
      <c r="AC1171" s="37">
        <f>AC$12*$D1171*INDEX(AC$21:AC$28,$E1171)*INDEX(AC$30:AC$46,$F1171)*(1-INDEX(AC$121:AC$137,$F1171))</f>
        <v/>
      </c>
      <c r="AD1171" s="40">
        <f>CARBONTAX(AD$12,$D1171,INDEX(AD$21:AD$28,$E1171),INDEX(AD$30:AD$46,$F1171),INDEX(AD$121:AD$137,$F1171))</f>
        <v/>
      </c>
      <c r="AF1171" s="11">
        <f>LOWER(Settings!$C$4)&amp;".mit."&amp;$A1171&amp;IF($C1171="","","."&amp;$C1171&amp;"."&amp;$B1171)&amp;IF(INDEX(Variables!$D$5:$D$105,MATCH($A1171,Variables!$A$5:$A$105,0))="","","."&amp;INDEX(Variables!$D$5:$D$105,MATCH($A1171,Variables!$A$5:$A$105,0)))&amp;"."&amp;AF$5</f>
        <v/>
      </c>
      <c r="AG1171" s="38">
        <f>AG$12*$D1171*INDEX(AG$21:AG$28,$E1171)*INDEX(AG$30:AG$46,$F1171)*(1-INDEX(AG$121:AG$137,$F1171))</f>
        <v/>
      </c>
      <c r="AH1171" s="37">
        <f>AH$12*$D1171*INDEX(AH$21:AH$28,$E1171)*INDEX(AH$30:AH$46,$F1171)*(1-INDEX(AH$121:AH$137,$F1171))</f>
        <v/>
      </c>
      <c r="AI1171" s="37">
        <f>AI$12*$D1171*INDEX(AI$21:AI$28,$E1171)*INDEX(AI$30:AI$46,$F1171)*(1-INDEX(AI$121:AI$137,$F1171))</f>
        <v/>
      </c>
      <c r="AJ1171" s="37">
        <f>AJ$12*$D1171*INDEX(AJ$21:AJ$28,$E1171)*INDEX(AJ$30:AJ$46,$F1171)*(1-INDEX(AJ$121:AJ$137,$F1171))</f>
        <v/>
      </c>
      <c r="AK1171" s="37">
        <f>AK$12*$D1171*INDEX(AK$21:AK$28,$E1171)*INDEX(AK$30:AK$46,$F1171)*(1-INDEX(AK$121:AK$137,$F1171))</f>
        <v/>
      </c>
      <c r="AL1171" s="37">
        <f>AL$12*$D1171*INDEX(AL$21:AL$28,$E1171)*INDEX(AL$30:AL$46,$F1171)*(1-INDEX(AL$121:AL$137,$F1171))</f>
        <v/>
      </c>
      <c r="AM1171" s="37">
        <f>AM$12*$D1171*INDEX(AM$21:AM$28,$E1171)*INDEX(AM$30:AM$46,$F1171)*(1-INDEX(AM$121:AM$137,$F1171))</f>
        <v/>
      </c>
      <c r="AN1171" s="37">
        <f>AN$12*$D1171*INDEX(AN$21:AN$28,$E1171)*INDEX(AN$30:AN$46,$F1171)*(1-INDEX(AN$121:AN$137,$F1171))</f>
        <v/>
      </c>
      <c r="AO1171" s="37">
        <f>AO$12*$D1171*INDEX(AO$21:AO$28,$E1171)*INDEX(AO$30:AO$46,$F1171)*(1-INDEX(AO$121:AO$137,$F1171))</f>
        <v/>
      </c>
      <c r="AP1171" s="37">
        <f>AP$12*$D1171*INDEX(AP$21:AP$28,$E1171)*INDEX(AP$30:AP$46,$F1171)*(1-INDEX(AP$121:AP$137,$F1171))</f>
        <v/>
      </c>
      <c r="AQ1171" s="37">
        <f>AQ$12*$D1171*INDEX(AQ$21:AQ$28,$E1171)*INDEX(AQ$30:AQ$46,$F1171)*(1-INDEX(AQ$121:AQ$137,$F1171))</f>
        <v/>
      </c>
      <c r="AR1171" s="37">
        <f>AR$12*$D1171*INDEX(AR$21:AR$28,$E1171)*INDEX(AR$30:AR$46,$F1171)*(1-INDEX(AR$121:AR$137,$F1171))</f>
        <v/>
      </c>
      <c r="AS1171" s="37">
        <f>AS$12*$D1171*INDEX(AS$21:AS$28,$E1171)*INDEX(AS$30:AS$46,$F1171)*(1-INDEX(AS$121:AS$137,$F1171))</f>
        <v/>
      </c>
      <c r="AT1171" s="37">
        <f>AT$12*$D1171*INDEX(AT$21:AT$28,$E1171)*INDEX(AT$30:AT$46,$F1171)*(1-INDEX(AT$121:AT$137,$F1171))</f>
        <v/>
      </c>
      <c r="AU1171" s="37">
        <f>AU$12*$D1171*INDEX(AU$21:AU$28,$E1171)*INDEX(AU$30:AU$46,$F1171)*(1-INDEX(AU$121:AU$137,$F1171))</f>
        <v/>
      </c>
      <c r="AV1171" s="37">
        <f>AV$12*$D1171*INDEX(AV$21:AV$28,$E1171)*INDEX(AV$30:AV$46,$F1171)*(1-INDEX(AV$121:AV$137,$F1171))</f>
        <v/>
      </c>
      <c r="AW1171" s="37">
        <f>AW$12*$D1171*INDEX(AW$21:AW$28,$E1171)*INDEX(AW$30:AW$46,$F1171)*(1-INDEX(AW$121:AW$137,$F1171))</f>
        <v/>
      </c>
      <c r="AX1171" s="37">
        <f>AX$12*$D1171*INDEX(AX$21:AX$28,$E1171)*INDEX(AX$30:AX$46,$F1171)*(1-INDEX(AX$121:AX$137,$F1171))</f>
        <v/>
      </c>
      <c r="AY1171" s="40">
        <f>CARBONTAX(AY$12,$D1171,INDEX(AY$21:AY$28,$E1171),INDEX(AY$30:AY$46,$F1171),INDEX(AY$121:AY$137,$F1171))</f>
        <v/>
      </c>
    </row>
    <row r="1172" hidden="1" outlineLevel="2">
      <c r="A1172" s="14" t="inlineStr">
        <is>
          <t>ctxnew</t>
        </is>
      </c>
      <c r="B1172" s="14" t="inlineStr">
        <is>
          <t>gso</t>
        </is>
      </c>
      <c r="C1172" s="14" t="inlineStr">
        <is>
          <t>irn</t>
        </is>
      </c>
      <c r="D1172" s="37">
        <f>INDEX(Inputs!$T$5:$T$132,MATCH($B1172&amp;"|"&amp;$C1172,Inputs!$A$5:$A$132,0))</f>
        <v/>
      </c>
      <c r="E1172" s="37">
        <f>INDEX(Inputs!$J$5:$J$132,MATCH($B1172&amp;"|"&amp;$C1172,Inputs!$A$5:$A$132,0))</f>
        <v/>
      </c>
      <c r="F1172" s="37">
        <f>INDEX(Inputs!$K$5:$K$132,MATCH($B1172&amp;"|"&amp;$C1172,Inputs!$A$5:$A$132,0))</f>
        <v/>
      </c>
      <c r="G1172" s="36" t="n"/>
      <c r="H1172" s="14">
        <f>INDEX(Variables!$B$5:$B$105,MATCH($A1172,Variables!$A$5:$A$105,0))&amp;IF($C1172="",""," | "&amp;INDEX(Mapping!$B$5:$B$26,MATCH($C1172,Mapping!$A$5:$A$26,0))&amp;" | "&amp;INDEX(Mapping!$B$30:$B$41,MATCH($B1172,Mapping!$A$30:$A$41,0)))</f>
        <v/>
      </c>
      <c r="I1172" s="14">
        <f>INDEX(Variables!$C$5:$C$105,MATCH($A1172,Variables!$A$5:$A$105,0))</f>
        <v/>
      </c>
      <c r="J1172" s="14">
        <f>INDEX(Variables!$E$5:$E$105,MATCH($A1172,Variables!$A$5:$A$105,0))</f>
        <v/>
      </c>
      <c r="K1172" s="11">
        <f>LOWER(Settings!$C$4)&amp;".mit."&amp;$A1172&amp;IF($C1172="","","."&amp;$C1172&amp;"."&amp;$B1172)&amp;IF(INDEX(Variables!$D$5:$D$105,MATCH($A1172,Variables!$A$5:$A$105,0))="","","."&amp;INDEX(Variables!$D$5:$D$105,MATCH($A1172,Variables!$A$5:$A$105,0)))&amp;"."&amp;K$5</f>
        <v/>
      </c>
      <c r="L1172" s="38">
        <f>L$12*$D1172*INDEX(L$21:L$28,$E1172)*INDEX(L$30:L$46,$F1172)*(1-INDEX(L$121:L$137,$F1172))</f>
        <v/>
      </c>
      <c r="M1172" s="37">
        <f>M$12*$D1172*INDEX(M$21:M$28,$E1172)*INDEX(M$30:M$46,$F1172)*(1-INDEX(M$121:M$137,$F1172))</f>
        <v/>
      </c>
      <c r="N1172" s="37">
        <f>N$12*$D1172*INDEX(N$21:N$28,$E1172)*INDEX(N$30:N$46,$F1172)*(1-INDEX(N$121:N$137,$F1172))</f>
        <v/>
      </c>
      <c r="O1172" s="37">
        <f>O$12*$D1172*INDEX(O$21:O$28,$E1172)*INDEX(O$30:O$46,$F1172)*(1-INDEX(O$121:O$137,$F1172))</f>
        <v/>
      </c>
      <c r="P1172" s="37">
        <f>P$12*$D1172*INDEX(P$21:P$28,$E1172)*INDEX(P$30:P$46,$F1172)*(1-INDEX(P$121:P$137,$F1172))</f>
        <v/>
      </c>
      <c r="Q1172" s="37">
        <f>Q$12*$D1172*INDEX(Q$21:Q$28,$E1172)*INDEX(Q$30:Q$46,$F1172)*(1-INDEX(Q$121:Q$137,$F1172))</f>
        <v/>
      </c>
      <c r="R1172" s="37">
        <f>R$12*$D1172*INDEX(R$21:R$28,$E1172)*INDEX(R$30:R$46,$F1172)*(1-INDEX(R$121:R$137,$F1172))</f>
        <v/>
      </c>
      <c r="S1172" s="37">
        <f>S$12*$D1172*INDEX(S$21:S$28,$E1172)*INDEX(S$30:S$46,$F1172)*(1-INDEX(S$121:S$137,$F1172))</f>
        <v/>
      </c>
      <c r="T1172" s="37">
        <f>T$12*$D1172*INDEX(T$21:T$28,$E1172)*INDEX(T$30:T$46,$F1172)*(1-INDEX(T$121:T$137,$F1172))</f>
        <v/>
      </c>
      <c r="U1172" s="37">
        <f>U$12*$D1172*INDEX(U$21:U$28,$E1172)*INDEX(U$30:U$46,$F1172)*(1-INDEX(U$121:U$137,$F1172))</f>
        <v/>
      </c>
      <c r="V1172" s="37">
        <f>V$12*$D1172*INDEX(V$21:V$28,$E1172)*INDEX(V$30:V$46,$F1172)*(1-INDEX(V$121:V$137,$F1172))</f>
        <v/>
      </c>
      <c r="W1172" s="37">
        <f>W$12*$D1172*INDEX(W$21:W$28,$E1172)*INDEX(W$30:W$46,$F1172)*(1-INDEX(W$121:W$137,$F1172))</f>
        <v/>
      </c>
      <c r="X1172" s="37">
        <f>X$12*$D1172*INDEX(X$21:X$28,$E1172)*INDEX(X$30:X$46,$F1172)*(1-INDEX(X$121:X$137,$F1172))</f>
        <v/>
      </c>
      <c r="Y1172" s="37">
        <f>Y$12*$D1172*INDEX(Y$21:Y$28,$E1172)*INDEX(Y$30:Y$46,$F1172)*(1-INDEX(Y$121:Y$137,$F1172))</f>
        <v/>
      </c>
      <c r="Z1172" s="37">
        <f>Z$12*$D1172*INDEX(Z$21:Z$28,$E1172)*INDEX(Z$30:Z$46,$F1172)*(1-INDEX(Z$121:Z$137,$F1172))</f>
        <v/>
      </c>
      <c r="AA1172" s="37">
        <f>AA$12*$D1172*INDEX(AA$21:AA$28,$E1172)*INDEX(AA$30:AA$46,$F1172)*(1-INDEX(AA$121:AA$137,$F1172))</f>
        <v/>
      </c>
      <c r="AB1172" s="37">
        <f>AB$12*$D1172*INDEX(AB$21:AB$28,$E1172)*INDEX(AB$30:AB$46,$F1172)*(1-INDEX(AB$121:AB$137,$F1172))</f>
        <v/>
      </c>
      <c r="AC1172" s="37">
        <f>AC$12*$D1172*INDEX(AC$21:AC$28,$E1172)*INDEX(AC$30:AC$46,$F1172)*(1-INDEX(AC$121:AC$137,$F1172))</f>
        <v/>
      </c>
      <c r="AD1172" s="40">
        <f>CARBONTAX(AD$12,$D1172,INDEX(AD$21:AD$28,$E1172),INDEX(AD$30:AD$46,$F1172),INDEX(AD$121:AD$137,$F1172))</f>
        <v/>
      </c>
      <c r="AF1172" s="11">
        <f>LOWER(Settings!$C$4)&amp;".mit."&amp;$A1172&amp;IF($C1172="","","."&amp;$C1172&amp;"."&amp;$B1172)&amp;IF(INDEX(Variables!$D$5:$D$105,MATCH($A1172,Variables!$A$5:$A$105,0))="","","."&amp;INDEX(Variables!$D$5:$D$105,MATCH($A1172,Variables!$A$5:$A$105,0)))&amp;"."&amp;AF$5</f>
        <v/>
      </c>
      <c r="AG1172" s="38">
        <f>AG$12*$D1172*INDEX(AG$21:AG$28,$E1172)*INDEX(AG$30:AG$46,$F1172)*(1-INDEX(AG$121:AG$137,$F1172))</f>
        <v/>
      </c>
      <c r="AH1172" s="37">
        <f>AH$12*$D1172*INDEX(AH$21:AH$28,$E1172)*INDEX(AH$30:AH$46,$F1172)*(1-INDEX(AH$121:AH$137,$F1172))</f>
        <v/>
      </c>
      <c r="AI1172" s="37">
        <f>AI$12*$D1172*INDEX(AI$21:AI$28,$E1172)*INDEX(AI$30:AI$46,$F1172)*(1-INDEX(AI$121:AI$137,$F1172))</f>
        <v/>
      </c>
      <c r="AJ1172" s="37">
        <f>AJ$12*$D1172*INDEX(AJ$21:AJ$28,$E1172)*INDEX(AJ$30:AJ$46,$F1172)*(1-INDEX(AJ$121:AJ$137,$F1172))</f>
        <v/>
      </c>
      <c r="AK1172" s="37">
        <f>AK$12*$D1172*INDEX(AK$21:AK$28,$E1172)*INDEX(AK$30:AK$46,$F1172)*(1-INDEX(AK$121:AK$137,$F1172))</f>
        <v/>
      </c>
      <c r="AL1172" s="37">
        <f>AL$12*$D1172*INDEX(AL$21:AL$28,$E1172)*INDEX(AL$30:AL$46,$F1172)*(1-INDEX(AL$121:AL$137,$F1172))</f>
        <v/>
      </c>
      <c r="AM1172" s="37">
        <f>AM$12*$D1172*INDEX(AM$21:AM$28,$E1172)*INDEX(AM$30:AM$46,$F1172)*(1-INDEX(AM$121:AM$137,$F1172))</f>
        <v/>
      </c>
      <c r="AN1172" s="37">
        <f>AN$12*$D1172*INDEX(AN$21:AN$28,$E1172)*INDEX(AN$30:AN$46,$F1172)*(1-INDEX(AN$121:AN$137,$F1172))</f>
        <v/>
      </c>
      <c r="AO1172" s="37">
        <f>AO$12*$D1172*INDEX(AO$21:AO$28,$E1172)*INDEX(AO$30:AO$46,$F1172)*(1-INDEX(AO$121:AO$137,$F1172))</f>
        <v/>
      </c>
      <c r="AP1172" s="37">
        <f>AP$12*$D1172*INDEX(AP$21:AP$28,$E1172)*INDEX(AP$30:AP$46,$F1172)*(1-INDEX(AP$121:AP$137,$F1172))</f>
        <v/>
      </c>
      <c r="AQ1172" s="37">
        <f>AQ$12*$D1172*INDEX(AQ$21:AQ$28,$E1172)*INDEX(AQ$30:AQ$46,$F1172)*(1-INDEX(AQ$121:AQ$137,$F1172))</f>
        <v/>
      </c>
      <c r="AR1172" s="37">
        <f>AR$12*$D1172*INDEX(AR$21:AR$28,$E1172)*INDEX(AR$30:AR$46,$F1172)*(1-INDEX(AR$121:AR$137,$F1172))</f>
        <v/>
      </c>
      <c r="AS1172" s="37">
        <f>AS$12*$D1172*INDEX(AS$21:AS$28,$E1172)*INDEX(AS$30:AS$46,$F1172)*(1-INDEX(AS$121:AS$137,$F1172))</f>
        <v/>
      </c>
      <c r="AT1172" s="37">
        <f>AT$12*$D1172*INDEX(AT$21:AT$28,$E1172)*INDEX(AT$30:AT$46,$F1172)*(1-INDEX(AT$121:AT$137,$F1172))</f>
        <v/>
      </c>
      <c r="AU1172" s="37">
        <f>AU$12*$D1172*INDEX(AU$21:AU$28,$E1172)*INDEX(AU$30:AU$46,$F1172)*(1-INDEX(AU$121:AU$137,$F1172))</f>
        <v/>
      </c>
      <c r="AV1172" s="37">
        <f>AV$12*$D1172*INDEX(AV$21:AV$28,$E1172)*INDEX(AV$30:AV$46,$F1172)*(1-INDEX(AV$121:AV$137,$F1172))</f>
        <v/>
      </c>
      <c r="AW1172" s="37">
        <f>AW$12*$D1172*INDEX(AW$21:AW$28,$E1172)*INDEX(AW$30:AW$46,$F1172)*(1-INDEX(AW$121:AW$137,$F1172))</f>
        <v/>
      </c>
      <c r="AX1172" s="37">
        <f>AX$12*$D1172*INDEX(AX$21:AX$28,$E1172)*INDEX(AX$30:AX$46,$F1172)*(1-INDEX(AX$121:AX$137,$F1172))</f>
        <v/>
      </c>
      <c r="AY1172" s="40">
        <f>CARBONTAX(AY$12,$D1172,INDEX(AY$21:AY$28,$E1172),INDEX(AY$30:AY$46,$F1172),INDEX(AY$121:AY$137,$F1172))</f>
        <v/>
      </c>
    </row>
    <row r="1173" hidden="1" outlineLevel="2">
      <c r="A1173" s="14" t="inlineStr">
        <is>
          <t>ctxnew</t>
        </is>
      </c>
      <c r="B1173" s="14" t="inlineStr">
        <is>
          <t>die</t>
        </is>
      </c>
      <c r="C1173" s="14" t="inlineStr">
        <is>
          <t>irn</t>
        </is>
      </c>
      <c r="D1173" s="37">
        <f>INDEX(Inputs!$T$5:$T$132,MATCH($B1173&amp;"|"&amp;$C1173,Inputs!$A$5:$A$132,0))</f>
        <v/>
      </c>
      <c r="E1173" s="37">
        <f>INDEX(Inputs!$J$5:$J$132,MATCH($B1173&amp;"|"&amp;$C1173,Inputs!$A$5:$A$132,0))</f>
        <v/>
      </c>
      <c r="F1173" s="37">
        <f>INDEX(Inputs!$K$5:$K$132,MATCH($B1173&amp;"|"&amp;$C1173,Inputs!$A$5:$A$132,0))</f>
        <v/>
      </c>
      <c r="G1173" s="36" t="n"/>
      <c r="H1173" s="14">
        <f>INDEX(Variables!$B$5:$B$105,MATCH($A1173,Variables!$A$5:$A$105,0))&amp;IF($C1173="",""," | "&amp;INDEX(Mapping!$B$5:$B$26,MATCH($C1173,Mapping!$A$5:$A$26,0))&amp;" | "&amp;INDEX(Mapping!$B$30:$B$41,MATCH($B1173,Mapping!$A$30:$A$41,0)))</f>
        <v/>
      </c>
      <c r="I1173" s="14">
        <f>INDEX(Variables!$C$5:$C$105,MATCH($A1173,Variables!$A$5:$A$105,0))</f>
        <v/>
      </c>
      <c r="J1173" s="14">
        <f>INDEX(Variables!$E$5:$E$105,MATCH($A1173,Variables!$A$5:$A$105,0))</f>
        <v/>
      </c>
      <c r="K1173" s="11">
        <f>LOWER(Settings!$C$4)&amp;".mit."&amp;$A1173&amp;IF($C1173="","","."&amp;$C1173&amp;"."&amp;$B1173)&amp;IF(INDEX(Variables!$D$5:$D$105,MATCH($A1173,Variables!$A$5:$A$105,0))="","","."&amp;INDEX(Variables!$D$5:$D$105,MATCH($A1173,Variables!$A$5:$A$105,0)))&amp;"."&amp;K$5</f>
        <v/>
      </c>
      <c r="L1173" s="38">
        <f>L$12*$D1173*INDEX(L$21:L$28,$E1173)*INDEX(L$30:L$46,$F1173)*(1-INDEX(L$121:L$137,$F1173))</f>
        <v/>
      </c>
      <c r="M1173" s="37">
        <f>M$12*$D1173*INDEX(M$21:M$28,$E1173)*INDEX(M$30:M$46,$F1173)*(1-INDEX(M$121:M$137,$F1173))</f>
        <v/>
      </c>
      <c r="N1173" s="37">
        <f>N$12*$D1173*INDEX(N$21:N$28,$E1173)*INDEX(N$30:N$46,$F1173)*(1-INDEX(N$121:N$137,$F1173))</f>
        <v/>
      </c>
      <c r="O1173" s="37">
        <f>O$12*$D1173*INDEX(O$21:O$28,$E1173)*INDEX(O$30:O$46,$F1173)*(1-INDEX(O$121:O$137,$F1173))</f>
        <v/>
      </c>
      <c r="P1173" s="37">
        <f>P$12*$D1173*INDEX(P$21:P$28,$E1173)*INDEX(P$30:P$46,$F1173)*(1-INDEX(P$121:P$137,$F1173))</f>
        <v/>
      </c>
      <c r="Q1173" s="37">
        <f>Q$12*$D1173*INDEX(Q$21:Q$28,$E1173)*INDEX(Q$30:Q$46,$F1173)*(1-INDEX(Q$121:Q$137,$F1173))</f>
        <v/>
      </c>
      <c r="R1173" s="37">
        <f>R$12*$D1173*INDEX(R$21:R$28,$E1173)*INDEX(R$30:R$46,$F1173)*(1-INDEX(R$121:R$137,$F1173))</f>
        <v/>
      </c>
      <c r="S1173" s="37">
        <f>S$12*$D1173*INDEX(S$21:S$28,$E1173)*INDEX(S$30:S$46,$F1173)*(1-INDEX(S$121:S$137,$F1173))</f>
        <v/>
      </c>
      <c r="T1173" s="37">
        <f>T$12*$D1173*INDEX(T$21:T$28,$E1173)*INDEX(T$30:T$46,$F1173)*(1-INDEX(T$121:T$137,$F1173))</f>
        <v/>
      </c>
      <c r="U1173" s="37">
        <f>U$12*$D1173*INDEX(U$21:U$28,$E1173)*INDEX(U$30:U$46,$F1173)*(1-INDEX(U$121:U$137,$F1173))</f>
        <v/>
      </c>
      <c r="V1173" s="37">
        <f>V$12*$D1173*INDEX(V$21:V$28,$E1173)*INDEX(V$30:V$46,$F1173)*(1-INDEX(V$121:V$137,$F1173))</f>
        <v/>
      </c>
      <c r="W1173" s="37">
        <f>W$12*$D1173*INDEX(W$21:W$28,$E1173)*INDEX(W$30:W$46,$F1173)*(1-INDEX(W$121:W$137,$F1173))</f>
        <v/>
      </c>
      <c r="X1173" s="37">
        <f>X$12*$D1173*INDEX(X$21:X$28,$E1173)*INDEX(X$30:X$46,$F1173)*(1-INDEX(X$121:X$137,$F1173))</f>
        <v/>
      </c>
      <c r="Y1173" s="37">
        <f>Y$12*$D1173*INDEX(Y$21:Y$28,$E1173)*INDEX(Y$30:Y$46,$F1173)*(1-INDEX(Y$121:Y$137,$F1173))</f>
        <v/>
      </c>
      <c r="Z1173" s="37">
        <f>Z$12*$D1173*INDEX(Z$21:Z$28,$E1173)*INDEX(Z$30:Z$46,$F1173)*(1-INDEX(Z$121:Z$137,$F1173))</f>
        <v/>
      </c>
      <c r="AA1173" s="37">
        <f>AA$12*$D1173*INDEX(AA$21:AA$28,$E1173)*INDEX(AA$30:AA$46,$F1173)*(1-INDEX(AA$121:AA$137,$F1173))</f>
        <v/>
      </c>
      <c r="AB1173" s="37">
        <f>AB$12*$D1173*INDEX(AB$21:AB$28,$E1173)*INDEX(AB$30:AB$46,$F1173)*(1-INDEX(AB$121:AB$137,$F1173))</f>
        <v/>
      </c>
      <c r="AC1173" s="37">
        <f>AC$12*$D1173*INDEX(AC$21:AC$28,$E1173)*INDEX(AC$30:AC$46,$F1173)*(1-INDEX(AC$121:AC$137,$F1173))</f>
        <v/>
      </c>
      <c r="AD1173" s="40">
        <f>CARBONTAX(AD$12,$D1173,INDEX(AD$21:AD$28,$E1173),INDEX(AD$30:AD$46,$F1173),INDEX(AD$121:AD$137,$F1173))</f>
        <v/>
      </c>
      <c r="AF1173" s="11">
        <f>LOWER(Settings!$C$4)&amp;".mit."&amp;$A1173&amp;IF($C1173="","","."&amp;$C1173&amp;"."&amp;$B1173)&amp;IF(INDEX(Variables!$D$5:$D$105,MATCH($A1173,Variables!$A$5:$A$105,0))="","","."&amp;INDEX(Variables!$D$5:$D$105,MATCH($A1173,Variables!$A$5:$A$105,0)))&amp;"."&amp;AF$5</f>
        <v/>
      </c>
      <c r="AG1173" s="38">
        <f>AG$12*$D1173*INDEX(AG$21:AG$28,$E1173)*INDEX(AG$30:AG$46,$F1173)*(1-INDEX(AG$121:AG$137,$F1173))</f>
        <v/>
      </c>
      <c r="AH1173" s="37">
        <f>AH$12*$D1173*INDEX(AH$21:AH$28,$E1173)*INDEX(AH$30:AH$46,$F1173)*(1-INDEX(AH$121:AH$137,$F1173))</f>
        <v/>
      </c>
      <c r="AI1173" s="37">
        <f>AI$12*$D1173*INDEX(AI$21:AI$28,$E1173)*INDEX(AI$30:AI$46,$F1173)*(1-INDEX(AI$121:AI$137,$F1173))</f>
        <v/>
      </c>
      <c r="AJ1173" s="37">
        <f>AJ$12*$D1173*INDEX(AJ$21:AJ$28,$E1173)*INDEX(AJ$30:AJ$46,$F1173)*(1-INDEX(AJ$121:AJ$137,$F1173))</f>
        <v/>
      </c>
      <c r="AK1173" s="37">
        <f>AK$12*$D1173*INDEX(AK$21:AK$28,$E1173)*INDEX(AK$30:AK$46,$F1173)*(1-INDEX(AK$121:AK$137,$F1173))</f>
        <v/>
      </c>
      <c r="AL1173" s="37">
        <f>AL$12*$D1173*INDEX(AL$21:AL$28,$E1173)*INDEX(AL$30:AL$46,$F1173)*(1-INDEX(AL$121:AL$137,$F1173))</f>
        <v/>
      </c>
      <c r="AM1173" s="37">
        <f>AM$12*$D1173*INDEX(AM$21:AM$28,$E1173)*INDEX(AM$30:AM$46,$F1173)*(1-INDEX(AM$121:AM$137,$F1173))</f>
        <v/>
      </c>
      <c r="AN1173" s="37">
        <f>AN$12*$D1173*INDEX(AN$21:AN$28,$E1173)*INDEX(AN$30:AN$46,$F1173)*(1-INDEX(AN$121:AN$137,$F1173))</f>
        <v/>
      </c>
      <c r="AO1173" s="37">
        <f>AO$12*$D1173*INDEX(AO$21:AO$28,$E1173)*INDEX(AO$30:AO$46,$F1173)*(1-INDEX(AO$121:AO$137,$F1173))</f>
        <v/>
      </c>
      <c r="AP1173" s="37">
        <f>AP$12*$D1173*INDEX(AP$21:AP$28,$E1173)*INDEX(AP$30:AP$46,$F1173)*(1-INDEX(AP$121:AP$137,$F1173))</f>
        <v/>
      </c>
      <c r="AQ1173" s="37">
        <f>AQ$12*$D1173*INDEX(AQ$21:AQ$28,$E1173)*INDEX(AQ$30:AQ$46,$F1173)*(1-INDEX(AQ$121:AQ$137,$F1173))</f>
        <v/>
      </c>
      <c r="AR1173" s="37">
        <f>AR$12*$D1173*INDEX(AR$21:AR$28,$E1173)*INDEX(AR$30:AR$46,$F1173)*(1-INDEX(AR$121:AR$137,$F1173))</f>
        <v/>
      </c>
      <c r="AS1173" s="37">
        <f>AS$12*$D1173*INDEX(AS$21:AS$28,$E1173)*INDEX(AS$30:AS$46,$F1173)*(1-INDEX(AS$121:AS$137,$F1173))</f>
        <v/>
      </c>
      <c r="AT1173" s="37">
        <f>AT$12*$D1173*INDEX(AT$21:AT$28,$E1173)*INDEX(AT$30:AT$46,$F1173)*(1-INDEX(AT$121:AT$137,$F1173))</f>
        <v/>
      </c>
      <c r="AU1173" s="37">
        <f>AU$12*$D1173*INDEX(AU$21:AU$28,$E1173)*INDEX(AU$30:AU$46,$F1173)*(1-INDEX(AU$121:AU$137,$F1173))</f>
        <v/>
      </c>
      <c r="AV1173" s="37">
        <f>AV$12*$D1173*INDEX(AV$21:AV$28,$E1173)*INDEX(AV$30:AV$46,$F1173)*(1-INDEX(AV$121:AV$137,$F1173))</f>
        <v/>
      </c>
      <c r="AW1173" s="37">
        <f>AW$12*$D1173*INDEX(AW$21:AW$28,$E1173)*INDEX(AW$30:AW$46,$F1173)*(1-INDEX(AW$121:AW$137,$F1173))</f>
        <v/>
      </c>
      <c r="AX1173" s="37">
        <f>AX$12*$D1173*INDEX(AX$21:AX$28,$E1173)*INDEX(AX$30:AX$46,$F1173)*(1-INDEX(AX$121:AX$137,$F1173))</f>
        <v/>
      </c>
      <c r="AY1173" s="40">
        <f>CARBONTAX(AY$12,$D1173,INDEX(AY$21:AY$28,$E1173),INDEX(AY$30:AY$46,$F1173),INDEX(AY$121:AY$137,$F1173))</f>
        <v/>
      </c>
    </row>
    <row r="1174" hidden="1" outlineLevel="2">
      <c r="A1174" s="14" t="inlineStr">
        <is>
          <t>ctxnew</t>
        </is>
      </c>
      <c r="B1174" s="14" t="inlineStr">
        <is>
          <t>lpg</t>
        </is>
      </c>
      <c r="C1174" s="14" t="inlineStr">
        <is>
          <t>irn</t>
        </is>
      </c>
      <c r="D1174" s="37">
        <f>INDEX(Inputs!$T$5:$T$132,MATCH($B1174&amp;"|"&amp;$C1174,Inputs!$A$5:$A$132,0))</f>
        <v/>
      </c>
      <c r="E1174" s="37">
        <f>INDEX(Inputs!$J$5:$J$132,MATCH($B1174&amp;"|"&amp;$C1174,Inputs!$A$5:$A$132,0))</f>
        <v/>
      </c>
      <c r="F1174" s="37">
        <f>INDEX(Inputs!$K$5:$K$132,MATCH($B1174&amp;"|"&amp;$C1174,Inputs!$A$5:$A$132,0))</f>
        <v/>
      </c>
      <c r="G1174" s="36" t="n"/>
      <c r="H1174" s="14">
        <f>INDEX(Variables!$B$5:$B$105,MATCH($A1174,Variables!$A$5:$A$105,0))&amp;IF($C1174="",""," | "&amp;INDEX(Mapping!$B$5:$B$26,MATCH($C1174,Mapping!$A$5:$A$26,0))&amp;" | "&amp;INDEX(Mapping!$B$30:$B$41,MATCH($B1174,Mapping!$A$30:$A$41,0)))</f>
        <v/>
      </c>
      <c r="I1174" s="14">
        <f>INDEX(Variables!$C$5:$C$105,MATCH($A1174,Variables!$A$5:$A$105,0))</f>
        <v/>
      </c>
      <c r="J1174" s="14">
        <f>INDEX(Variables!$E$5:$E$105,MATCH($A1174,Variables!$A$5:$A$105,0))</f>
        <v/>
      </c>
      <c r="K1174" s="11">
        <f>LOWER(Settings!$C$4)&amp;".mit."&amp;$A1174&amp;IF($C1174="","","."&amp;$C1174&amp;"."&amp;$B1174)&amp;IF(INDEX(Variables!$D$5:$D$105,MATCH($A1174,Variables!$A$5:$A$105,0))="","","."&amp;INDEX(Variables!$D$5:$D$105,MATCH($A1174,Variables!$A$5:$A$105,0)))&amp;"."&amp;K$5</f>
        <v/>
      </c>
      <c r="L1174" s="38">
        <f>L$12*$D1174*INDEX(L$21:L$28,$E1174)*INDEX(L$30:L$46,$F1174)*(1-INDEX(L$121:L$137,$F1174))</f>
        <v/>
      </c>
      <c r="M1174" s="37">
        <f>M$12*$D1174*INDEX(M$21:M$28,$E1174)*INDEX(M$30:M$46,$F1174)*(1-INDEX(M$121:M$137,$F1174))</f>
        <v/>
      </c>
      <c r="N1174" s="37">
        <f>N$12*$D1174*INDEX(N$21:N$28,$E1174)*INDEX(N$30:N$46,$F1174)*(1-INDEX(N$121:N$137,$F1174))</f>
        <v/>
      </c>
      <c r="O1174" s="37">
        <f>O$12*$D1174*INDEX(O$21:O$28,$E1174)*INDEX(O$30:O$46,$F1174)*(1-INDEX(O$121:O$137,$F1174))</f>
        <v/>
      </c>
      <c r="P1174" s="37">
        <f>P$12*$D1174*INDEX(P$21:P$28,$E1174)*INDEX(P$30:P$46,$F1174)*(1-INDEX(P$121:P$137,$F1174))</f>
        <v/>
      </c>
      <c r="Q1174" s="37">
        <f>Q$12*$D1174*INDEX(Q$21:Q$28,$E1174)*INDEX(Q$30:Q$46,$F1174)*(1-INDEX(Q$121:Q$137,$F1174))</f>
        <v/>
      </c>
      <c r="R1174" s="37">
        <f>R$12*$D1174*INDEX(R$21:R$28,$E1174)*INDEX(R$30:R$46,$F1174)*(1-INDEX(R$121:R$137,$F1174))</f>
        <v/>
      </c>
      <c r="S1174" s="37">
        <f>S$12*$D1174*INDEX(S$21:S$28,$E1174)*INDEX(S$30:S$46,$F1174)*(1-INDEX(S$121:S$137,$F1174))</f>
        <v/>
      </c>
      <c r="T1174" s="37">
        <f>T$12*$D1174*INDEX(T$21:T$28,$E1174)*INDEX(T$30:T$46,$F1174)*(1-INDEX(T$121:T$137,$F1174))</f>
        <v/>
      </c>
      <c r="U1174" s="37">
        <f>U$12*$D1174*INDEX(U$21:U$28,$E1174)*INDEX(U$30:U$46,$F1174)*(1-INDEX(U$121:U$137,$F1174))</f>
        <v/>
      </c>
      <c r="V1174" s="37">
        <f>V$12*$D1174*INDEX(V$21:V$28,$E1174)*INDEX(V$30:V$46,$F1174)*(1-INDEX(V$121:V$137,$F1174))</f>
        <v/>
      </c>
      <c r="W1174" s="37">
        <f>W$12*$D1174*INDEX(W$21:W$28,$E1174)*INDEX(W$30:W$46,$F1174)*(1-INDEX(W$121:W$137,$F1174))</f>
        <v/>
      </c>
      <c r="X1174" s="37">
        <f>X$12*$D1174*INDEX(X$21:X$28,$E1174)*INDEX(X$30:X$46,$F1174)*(1-INDEX(X$121:X$137,$F1174))</f>
        <v/>
      </c>
      <c r="Y1174" s="37">
        <f>Y$12*$D1174*INDEX(Y$21:Y$28,$E1174)*INDEX(Y$30:Y$46,$F1174)*(1-INDEX(Y$121:Y$137,$F1174))</f>
        <v/>
      </c>
      <c r="Z1174" s="37">
        <f>Z$12*$D1174*INDEX(Z$21:Z$28,$E1174)*INDEX(Z$30:Z$46,$F1174)*(1-INDEX(Z$121:Z$137,$F1174))</f>
        <v/>
      </c>
      <c r="AA1174" s="37">
        <f>AA$12*$D1174*INDEX(AA$21:AA$28,$E1174)*INDEX(AA$30:AA$46,$F1174)*(1-INDEX(AA$121:AA$137,$F1174))</f>
        <v/>
      </c>
      <c r="AB1174" s="37">
        <f>AB$12*$D1174*INDEX(AB$21:AB$28,$E1174)*INDEX(AB$30:AB$46,$F1174)*(1-INDEX(AB$121:AB$137,$F1174))</f>
        <v/>
      </c>
      <c r="AC1174" s="37">
        <f>AC$12*$D1174*INDEX(AC$21:AC$28,$E1174)*INDEX(AC$30:AC$46,$F1174)*(1-INDEX(AC$121:AC$137,$F1174))</f>
        <v/>
      </c>
      <c r="AD1174" s="40">
        <f>CARBONTAX(AD$12,$D1174,INDEX(AD$21:AD$28,$E1174),INDEX(AD$30:AD$46,$F1174),INDEX(AD$121:AD$137,$F1174))</f>
        <v/>
      </c>
      <c r="AF1174" s="11">
        <f>LOWER(Settings!$C$4)&amp;".mit."&amp;$A1174&amp;IF($C1174="","","."&amp;$C1174&amp;"."&amp;$B1174)&amp;IF(INDEX(Variables!$D$5:$D$105,MATCH($A1174,Variables!$A$5:$A$105,0))="","","."&amp;INDEX(Variables!$D$5:$D$105,MATCH($A1174,Variables!$A$5:$A$105,0)))&amp;"."&amp;AF$5</f>
        <v/>
      </c>
      <c r="AG1174" s="38">
        <f>AG$12*$D1174*INDEX(AG$21:AG$28,$E1174)*INDEX(AG$30:AG$46,$F1174)*(1-INDEX(AG$121:AG$137,$F1174))</f>
        <v/>
      </c>
      <c r="AH1174" s="37">
        <f>AH$12*$D1174*INDEX(AH$21:AH$28,$E1174)*INDEX(AH$30:AH$46,$F1174)*(1-INDEX(AH$121:AH$137,$F1174))</f>
        <v/>
      </c>
      <c r="AI1174" s="37">
        <f>AI$12*$D1174*INDEX(AI$21:AI$28,$E1174)*INDEX(AI$30:AI$46,$F1174)*(1-INDEX(AI$121:AI$137,$F1174))</f>
        <v/>
      </c>
      <c r="AJ1174" s="37">
        <f>AJ$12*$D1174*INDEX(AJ$21:AJ$28,$E1174)*INDEX(AJ$30:AJ$46,$F1174)*(1-INDEX(AJ$121:AJ$137,$F1174))</f>
        <v/>
      </c>
      <c r="AK1174" s="37">
        <f>AK$12*$D1174*INDEX(AK$21:AK$28,$E1174)*INDEX(AK$30:AK$46,$F1174)*(1-INDEX(AK$121:AK$137,$F1174))</f>
        <v/>
      </c>
      <c r="AL1174" s="37">
        <f>AL$12*$D1174*INDEX(AL$21:AL$28,$E1174)*INDEX(AL$30:AL$46,$F1174)*(1-INDEX(AL$121:AL$137,$F1174))</f>
        <v/>
      </c>
      <c r="AM1174" s="37">
        <f>AM$12*$D1174*INDEX(AM$21:AM$28,$E1174)*INDEX(AM$30:AM$46,$F1174)*(1-INDEX(AM$121:AM$137,$F1174))</f>
        <v/>
      </c>
      <c r="AN1174" s="37">
        <f>AN$12*$D1174*INDEX(AN$21:AN$28,$E1174)*INDEX(AN$30:AN$46,$F1174)*(1-INDEX(AN$121:AN$137,$F1174))</f>
        <v/>
      </c>
      <c r="AO1174" s="37">
        <f>AO$12*$D1174*INDEX(AO$21:AO$28,$E1174)*INDEX(AO$30:AO$46,$F1174)*(1-INDEX(AO$121:AO$137,$F1174))</f>
        <v/>
      </c>
      <c r="AP1174" s="37">
        <f>AP$12*$D1174*INDEX(AP$21:AP$28,$E1174)*INDEX(AP$30:AP$46,$F1174)*(1-INDEX(AP$121:AP$137,$F1174))</f>
        <v/>
      </c>
      <c r="AQ1174" s="37">
        <f>AQ$12*$D1174*INDEX(AQ$21:AQ$28,$E1174)*INDEX(AQ$30:AQ$46,$F1174)*(1-INDEX(AQ$121:AQ$137,$F1174))</f>
        <v/>
      </c>
      <c r="AR1174" s="37">
        <f>AR$12*$D1174*INDEX(AR$21:AR$28,$E1174)*INDEX(AR$30:AR$46,$F1174)*(1-INDEX(AR$121:AR$137,$F1174))</f>
        <v/>
      </c>
      <c r="AS1174" s="37">
        <f>AS$12*$D1174*INDEX(AS$21:AS$28,$E1174)*INDEX(AS$30:AS$46,$F1174)*(1-INDEX(AS$121:AS$137,$F1174))</f>
        <v/>
      </c>
      <c r="AT1174" s="37">
        <f>AT$12*$D1174*INDEX(AT$21:AT$28,$E1174)*INDEX(AT$30:AT$46,$F1174)*(1-INDEX(AT$121:AT$137,$F1174))</f>
        <v/>
      </c>
      <c r="AU1174" s="37">
        <f>AU$12*$D1174*INDEX(AU$21:AU$28,$E1174)*INDEX(AU$30:AU$46,$F1174)*(1-INDEX(AU$121:AU$137,$F1174))</f>
        <v/>
      </c>
      <c r="AV1174" s="37">
        <f>AV$12*$D1174*INDEX(AV$21:AV$28,$E1174)*INDEX(AV$30:AV$46,$F1174)*(1-INDEX(AV$121:AV$137,$F1174))</f>
        <v/>
      </c>
      <c r="AW1174" s="37">
        <f>AW$12*$D1174*INDEX(AW$21:AW$28,$E1174)*INDEX(AW$30:AW$46,$F1174)*(1-INDEX(AW$121:AW$137,$F1174))</f>
        <v/>
      </c>
      <c r="AX1174" s="37">
        <f>AX$12*$D1174*INDEX(AX$21:AX$28,$E1174)*INDEX(AX$30:AX$46,$F1174)*(1-INDEX(AX$121:AX$137,$F1174))</f>
        <v/>
      </c>
      <c r="AY1174" s="40">
        <f>CARBONTAX(AY$12,$D1174,INDEX(AY$21:AY$28,$E1174),INDEX(AY$30:AY$46,$F1174),INDEX(AY$121:AY$137,$F1174))</f>
        <v/>
      </c>
    </row>
    <row r="1175" hidden="1" outlineLevel="2">
      <c r="A1175" s="14" t="inlineStr">
        <is>
          <t>ctxnew</t>
        </is>
      </c>
      <c r="B1175" s="14" t="inlineStr">
        <is>
          <t>ker</t>
        </is>
      </c>
      <c r="C1175" s="14" t="inlineStr">
        <is>
          <t>irn</t>
        </is>
      </c>
      <c r="D1175" s="37">
        <f>INDEX(Inputs!$T$5:$T$132,MATCH($B1175&amp;"|"&amp;$C1175,Inputs!$A$5:$A$132,0))</f>
        <v/>
      </c>
      <c r="E1175" s="37">
        <f>INDEX(Inputs!$J$5:$J$132,MATCH($B1175&amp;"|"&amp;$C1175,Inputs!$A$5:$A$132,0))</f>
        <v/>
      </c>
      <c r="F1175" s="37">
        <f>INDEX(Inputs!$K$5:$K$132,MATCH($B1175&amp;"|"&amp;$C1175,Inputs!$A$5:$A$132,0))</f>
        <v/>
      </c>
      <c r="G1175" s="36" t="n"/>
      <c r="H1175" s="14">
        <f>INDEX(Variables!$B$5:$B$105,MATCH($A1175,Variables!$A$5:$A$105,0))&amp;IF($C1175="",""," | "&amp;INDEX(Mapping!$B$5:$B$26,MATCH($C1175,Mapping!$A$5:$A$26,0))&amp;" | "&amp;INDEX(Mapping!$B$30:$B$41,MATCH($B1175,Mapping!$A$30:$A$41,0)))</f>
        <v/>
      </c>
      <c r="I1175" s="14">
        <f>INDEX(Variables!$C$5:$C$105,MATCH($A1175,Variables!$A$5:$A$105,0))</f>
        <v/>
      </c>
      <c r="J1175" s="14">
        <f>INDEX(Variables!$E$5:$E$105,MATCH($A1175,Variables!$A$5:$A$105,0))</f>
        <v/>
      </c>
      <c r="K1175" s="11">
        <f>LOWER(Settings!$C$4)&amp;".mit."&amp;$A1175&amp;IF($C1175="","","."&amp;$C1175&amp;"."&amp;$B1175)&amp;IF(INDEX(Variables!$D$5:$D$105,MATCH($A1175,Variables!$A$5:$A$105,0))="","","."&amp;INDEX(Variables!$D$5:$D$105,MATCH($A1175,Variables!$A$5:$A$105,0)))&amp;"."&amp;K$5</f>
        <v/>
      </c>
      <c r="L1175" s="38">
        <f>L$12*$D1175*INDEX(L$21:L$28,$E1175)*INDEX(L$30:L$46,$F1175)*(1-INDEX(L$121:L$137,$F1175))</f>
        <v/>
      </c>
      <c r="M1175" s="37">
        <f>M$12*$D1175*INDEX(M$21:M$28,$E1175)*INDEX(M$30:M$46,$F1175)*(1-INDEX(M$121:M$137,$F1175))</f>
        <v/>
      </c>
      <c r="N1175" s="37">
        <f>N$12*$D1175*INDEX(N$21:N$28,$E1175)*INDEX(N$30:N$46,$F1175)*(1-INDEX(N$121:N$137,$F1175))</f>
        <v/>
      </c>
      <c r="O1175" s="37">
        <f>O$12*$D1175*INDEX(O$21:O$28,$E1175)*INDEX(O$30:O$46,$F1175)*(1-INDEX(O$121:O$137,$F1175))</f>
        <v/>
      </c>
      <c r="P1175" s="37">
        <f>P$12*$D1175*INDEX(P$21:P$28,$E1175)*INDEX(P$30:P$46,$F1175)*(1-INDEX(P$121:P$137,$F1175))</f>
        <v/>
      </c>
      <c r="Q1175" s="37">
        <f>Q$12*$D1175*INDEX(Q$21:Q$28,$E1175)*INDEX(Q$30:Q$46,$F1175)*(1-INDEX(Q$121:Q$137,$F1175))</f>
        <v/>
      </c>
      <c r="R1175" s="37">
        <f>R$12*$D1175*INDEX(R$21:R$28,$E1175)*INDEX(R$30:R$46,$F1175)*(1-INDEX(R$121:R$137,$F1175))</f>
        <v/>
      </c>
      <c r="S1175" s="37">
        <f>S$12*$D1175*INDEX(S$21:S$28,$E1175)*INDEX(S$30:S$46,$F1175)*(1-INDEX(S$121:S$137,$F1175))</f>
        <v/>
      </c>
      <c r="T1175" s="37">
        <f>T$12*$D1175*INDEX(T$21:T$28,$E1175)*INDEX(T$30:T$46,$F1175)*(1-INDEX(T$121:T$137,$F1175))</f>
        <v/>
      </c>
      <c r="U1175" s="37">
        <f>U$12*$D1175*INDEX(U$21:U$28,$E1175)*INDEX(U$30:U$46,$F1175)*(1-INDEX(U$121:U$137,$F1175))</f>
        <v/>
      </c>
      <c r="V1175" s="37">
        <f>V$12*$D1175*INDEX(V$21:V$28,$E1175)*INDEX(V$30:V$46,$F1175)*(1-INDEX(V$121:V$137,$F1175))</f>
        <v/>
      </c>
      <c r="W1175" s="37">
        <f>W$12*$D1175*INDEX(W$21:W$28,$E1175)*INDEX(W$30:W$46,$F1175)*(1-INDEX(W$121:W$137,$F1175))</f>
        <v/>
      </c>
      <c r="X1175" s="37">
        <f>X$12*$D1175*INDEX(X$21:X$28,$E1175)*INDEX(X$30:X$46,$F1175)*(1-INDEX(X$121:X$137,$F1175))</f>
        <v/>
      </c>
      <c r="Y1175" s="37">
        <f>Y$12*$D1175*INDEX(Y$21:Y$28,$E1175)*INDEX(Y$30:Y$46,$F1175)*(1-INDEX(Y$121:Y$137,$F1175))</f>
        <v/>
      </c>
      <c r="Z1175" s="37">
        <f>Z$12*$D1175*INDEX(Z$21:Z$28,$E1175)*INDEX(Z$30:Z$46,$F1175)*(1-INDEX(Z$121:Z$137,$F1175))</f>
        <v/>
      </c>
      <c r="AA1175" s="37">
        <f>AA$12*$D1175*INDEX(AA$21:AA$28,$E1175)*INDEX(AA$30:AA$46,$F1175)*(1-INDEX(AA$121:AA$137,$F1175))</f>
        <v/>
      </c>
      <c r="AB1175" s="37">
        <f>AB$12*$D1175*INDEX(AB$21:AB$28,$E1175)*INDEX(AB$30:AB$46,$F1175)*(1-INDEX(AB$121:AB$137,$F1175))</f>
        <v/>
      </c>
      <c r="AC1175" s="37">
        <f>AC$12*$D1175*INDEX(AC$21:AC$28,$E1175)*INDEX(AC$30:AC$46,$F1175)*(1-INDEX(AC$121:AC$137,$F1175))</f>
        <v/>
      </c>
      <c r="AD1175" s="40">
        <f>CARBONTAX(AD$12,$D1175,INDEX(AD$21:AD$28,$E1175),INDEX(AD$30:AD$46,$F1175),INDEX(AD$121:AD$137,$F1175))</f>
        <v/>
      </c>
      <c r="AF1175" s="11">
        <f>LOWER(Settings!$C$4)&amp;".mit."&amp;$A1175&amp;IF($C1175="","","."&amp;$C1175&amp;"."&amp;$B1175)&amp;IF(INDEX(Variables!$D$5:$D$105,MATCH($A1175,Variables!$A$5:$A$105,0))="","","."&amp;INDEX(Variables!$D$5:$D$105,MATCH($A1175,Variables!$A$5:$A$105,0)))&amp;"."&amp;AF$5</f>
        <v/>
      </c>
      <c r="AG1175" s="38">
        <f>AG$12*$D1175*INDEX(AG$21:AG$28,$E1175)*INDEX(AG$30:AG$46,$F1175)*(1-INDEX(AG$121:AG$137,$F1175))</f>
        <v/>
      </c>
      <c r="AH1175" s="37">
        <f>AH$12*$D1175*INDEX(AH$21:AH$28,$E1175)*INDEX(AH$30:AH$46,$F1175)*(1-INDEX(AH$121:AH$137,$F1175))</f>
        <v/>
      </c>
      <c r="AI1175" s="37">
        <f>AI$12*$D1175*INDEX(AI$21:AI$28,$E1175)*INDEX(AI$30:AI$46,$F1175)*(1-INDEX(AI$121:AI$137,$F1175))</f>
        <v/>
      </c>
      <c r="AJ1175" s="37">
        <f>AJ$12*$D1175*INDEX(AJ$21:AJ$28,$E1175)*INDEX(AJ$30:AJ$46,$F1175)*(1-INDEX(AJ$121:AJ$137,$F1175))</f>
        <v/>
      </c>
      <c r="AK1175" s="37">
        <f>AK$12*$D1175*INDEX(AK$21:AK$28,$E1175)*INDEX(AK$30:AK$46,$F1175)*(1-INDEX(AK$121:AK$137,$F1175))</f>
        <v/>
      </c>
      <c r="AL1175" s="37">
        <f>AL$12*$D1175*INDEX(AL$21:AL$28,$E1175)*INDEX(AL$30:AL$46,$F1175)*(1-INDEX(AL$121:AL$137,$F1175))</f>
        <v/>
      </c>
      <c r="AM1175" s="37">
        <f>AM$12*$D1175*INDEX(AM$21:AM$28,$E1175)*INDEX(AM$30:AM$46,$F1175)*(1-INDEX(AM$121:AM$137,$F1175))</f>
        <v/>
      </c>
      <c r="AN1175" s="37">
        <f>AN$12*$D1175*INDEX(AN$21:AN$28,$E1175)*INDEX(AN$30:AN$46,$F1175)*(1-INDEX(AN$121:AN$137,$F1175))</f>
        <v/>
      </c>
      <c r="AO1175" s="37">
        <f>AO$12*$D1175*INDEX(AO$21:AO$28,$E1175)*INDEX(AO$30:AO$46,$F1175)*(1-INDEX(AO$121:AO$137,$F1175))</f>
        <v/>
      </c>
      <c r="AP1175" s="37">
        <f>AP$12*$D1175*INDEX(AP$21:AP$28,$E1175)*INDEX(AP$30:AP$46,$F1175)*(1-INDEX(AP$121:AP$137,$F1175))</f>
        <v/>
      </c>
      <c r="AQ1175" s="37">
        <f>AQ$12*$D1175*INDEX(AQ$21:AQ$28,$E1175)*INDEX(AQ$30:AQ$46,$F1175)*(1-INDEX(AQ$121:AQ$137,$F1175))</f>
        <v/>
      </c>
      <c r="AR1175" s="37">
        <f>AR$12*$D1175*INDEX(AR$21:AR$28,$E1175)*INDEX(AR$30:AR$46,$F1175)*(1-INDEX(AR$121:AR$137,$F1175))</f>
        <v/>
      </c>
      <c r="AS1175" s="37">
        <f>AS$12*$D1175*INDEX(AS$21:AS$28,$E1175)*INDEX(AS$30:AS$46,$F1175)*(1-INDEX(AS$121:AS$137,$F1175))</f>
        <v/>
      </c>
      <c r="AT1175" s="37">
        <f>AT$12*$D1175*INDEX(AT$21:AT$28,$E1175)*INDEX(AT$30:AT$46,$F1175)*(1-INDEX(AT$121:AT$137,$F1175))</f>
        <v/>
      </c>
      <c r="AU1175" s="37">
        <f>AU$12*$D1175*INDEX(AU$21:AU$28,$E1175)*INDEX(AU$30:AU$46,$F1175)*(1-INDEX(AU$121:AU$137,$F1175))</f>
        <v/>
      </c>
      <c r="AV1175" s="37">
        <f>AV$12*$D1175*INDEX(AV$21:AV$28,$E1175)*INDEX(AV$30:AV$46,$F1175)*(1-INDEX(AV$121:AV$137,$F1175))</f>
        <v/>
      </c>
      <c r="AW1175" s="37">
        <f>AW$12*$D1175*INDEX(AW$21:AW$28,$E1175)*INDEX(AW$30:AW$46,$F1175)*(1-INDEX(AW$121:AW$137,$F1175))</f>
        <v/>
      </c>
      <c r="AX1175" s="37">
        <f>AX$12*$D1175*INDEX(AX$21:AX$28,$E1175)*INDEX(AX$30:AX$46,$F1175)*(1-INDEX(AX$121:AX$137,$F1175))</f>
        <v/>
      </c>
      <c r="AY1175" s="40">
        <f>CARBONTAX(AY$12,$D1175,INDEX(AY$21:AY$28,$E1175),INDEX(AY$30:AY$46,$F1175),INDEX(AY$121:AY$137,$F1175))</f>
        <v/>
      </c>
    </row>
    <row r="1176" hidden="1" outlineLevel="2">
      <c r="A1176" s="14" t="inlineStr">
        <is>
          <t>ctxnew</t>
        </is>
      </c>
      <c r="B1176" s="14" t="inlineStr">
        <is>
          <t>oop</t>
        </is>
      </c>
      <c r="C1176" s="14" t="inlineStr">
        <is>
          <t>irn</t>
        </is>
      </c>
      <c r="D1176" s="37">
        <f>INDEX(Inputs!$T$5:$T$132,MATCH($B1176&amp;"|"&amp;$C1176,Inputs!$A$5:$A$132,0))</f>
        <v/>
      </c>
      <c r="E1176" s="37">
        <f>INDEX(Inputs!$J$5:$J$132,MATCH($B1176&amp;"|"&amp;$C1176,Inputs!$A$5:$A$132,0))</f>
        <v/>
      </c>
      <c r="F1176" s="37">
        <f>INDEX(Inputs!$K$5:$K$132,MATCH($B1176&amp;"|"&amp;$C1176,Inputs!$A$5:$A$132,0))</f>
        <v/>
      </c>
      <c r="G1176" s="36" t="n"/>
      <c r="H1176" s="14">
        <f>INDEX(Variables!$B$5:$B$105,MATCH($A1176,Variables!$A$5:$A$105,0))&amp;IF($C1176="",""," | "&amp;INDEX(Mapping!$B$5:$B$26,MATCH($C1176,Mapping!$A$5:$A$26,0))&amp;" | "&amp;INDEX(Mapping!$B$30:$B$41,MATCH($B1176,Mapping!$A$30:$A$41,0)))</f>
        <v/>
      </c>
      <c r="I1176" s="14">
        <f>INDEX(Variables!$C$5:$C$105,MATCH($A1176,Variables!$A$5:$A$105,0))</f>
        <v/>
      </c>
      <c r="J1176" s="14">
        <f>INDEX(Variables!$E$5:$E$105,MATCH($A1176,Variables!$A$5:$A$105,0))</f>
        <v/>
      </c>
      <c r="K1176" s="11">
        <f>LOWER(Settings!$C$4)&amp;".mit."&amp;$A1176&amp;IF($C1176="","","."&amp;$C1176&amp;"."&amp;$B1176)&amp;IF(INDEX(Variables!$D$5:$D$105,MATCH($A1176,Variables!$A$5:$A$105,0))="","","."&amp;INDEX(Variables!$D$5:$D$105,MATCH($A1176,Variables!$A$5:$A$105,0)))&amp;"."&amp;K$5</f>
        <v/>
      </c>
      <c r="L1176" s="38">
        <f>L$12*$D1176*INDEX(L$21:L$28,$E1176)*INDEX(L$30:L$46,$F1176)*(1-INDEX(L$121:L$137,$F1176))</f>
        <v/>
      </c>
      <c r="M1176" s="37">
        <f>M$12*$D1176*INDEX(M$21:M$28,$E1176)*INDEX(M$30:M$46,$F1176)*(1-INDEX(M$121:M$137,$F1176))</f>
        <v/>
      </c>
      <c r="N1176" s="37">
        <f>N$12*$D1176*INDEX(N$21:N$28,$E1176)*INDEX(N$30:N$46,$F1176)*(1-INDEX(N$121:N$137,$F1176))</f>
        <v/>
      </c>
      <c r="O1176" s="37">
        <f>O$12*$D1176*INDEX(O$21:O$28,$E1176)*INDEX(O$30:O$46,$F1176)*(1-INDEX(O$121:O$137,$F1176))</f>
        <v/>
      </c>
      <c r="P1176" s="37">
        <f>P$12*$D1176*INDEX(P$21:P$28,$E1176)*INDEX(P$30:P$46,$F1176)*(1-INDEX(P$121:P$137,$F1176))</f>
        <v/>
      </c>
      <c r="Q1176" s="37">
        <f>Q$12*$D1176*INDEX(Q$21:Q$28,$E1176)*INDEX(Q$30:Q$46,$F1176)*(1-INDEX(Q$121:Q$137,$F1176))</f>
        <v/>
      </c>
      <c r="R1176" s="37">
        <f>R$12*$D1176*INDEX(R$21:R$28,$E1176)*INDEX(R$30:R$46,$F1176)*(1-INDEX(R$121:R$137,$F1176))</f>
        <v/>
      </c>
      <c r="S1176" s="37">
        <f>S$12*$D1176*INDEX(S$21:S$28,$E1176)*INDEX(S$30:S$46,$F1176)*(1-INDEX(S$121:S$137,$F1176))</f>
        <v/>
      </c>
      <c r="T1176" s="37">
        <f>T$12*$D1176*INDEX(T$21:T$28,$E1176)*INDEX(T$30:T$46,$F1176)*(1-INDEX(T$121:T$137,$F1176))</f>
        <v/>
      </c>
      <c r="U1176" s="37">
        <f>U$12*$D1176*INDEX(U$21:U$28,$E1176)*INDEX(U$30:U$46,$F1176)*(1-INDEX(U$121:U$137,$F1176))</f>
        <v/>
      </c>
      <c r="V1176" s="37">
        <f>V$12*$D1176*INDEX(V$21:V$28,$E1176)*INDEX(V$30:V$46,$F1176)*(1-INDEX(V$121:V$137,$F1176))</f>
        <v/>
      </c>
      <c r="W1176" s="37">
        <f>W$12*$D1176*INDEX(W$21:W$28,$E1176)*INDEX(W$30:W$46,$F1176)*(1-INDEX(W$121:W$137,$F1176))</f>
        <v/>
      </c>
      <c r="X1176" s="37">
        <f>X$12*$D1176*INDEX(X$21:X$28,$E1176)*INDEX(X$30:X$46,$F1176)*(1-INDEX(X$121:X$137,$F1176))</f>
        <v/>
      </c>
      <c r="Y1176" s="37">
        <f>Y$12*$D1176*INDEX(Y$21:Y$28,$E1176)*INDEX(Y$30:Y$46,$F1176)*(1-INDEX(Y$121:Y$137,$F1176))</f>
        <v/>
      </c>
      <c r="Z1176" s="37">
        <f>Z$12*$D1176*INDEX(Z$21:Z$28,$E1176)*INDEX(Z$30:Z$46,$F1176)*(1-INDEX(Z$121:Z$137,$F1176))</f>
        <v/>
      </c>
      <c r="AA1176" s="37">
        <f>AA$12*$D1176*INDEX(AA$21:AA$28,$E1176)*INDEX(AA$30:AA$46,$F1176)*(1-INDEX(AA$121:AA$137,$F1176))</f>
        <v/>
      </c>
      <c r="AB1176" s="37">
        <f>AB$12*$D1176*INDEX(AB$21:AB$28,$E1176)*INDEX(AB$30:AB$46,$F1176)*(1-INDEX(AB$121:AB$137,$F1176))</f>
        <v/>
      </c>
      <c r="AC1176" s="37">
        <f>AC$12*$D1176*INDEX(AC$21:AC$28,$E1176)*INDEX(AC$30:AC$46,$F1176)*(1-INDEX(AC$121:AC$137,$F1176))</f>
        <v/>
      </c>
      <c r="AD1176" s="40">
        <f>CARBONTAX(AD$12,$D1176,INDEX(AD$21:AD$28,$E1176),INDEX(AD$30:AD$46,$F1176),INDEX(AD$121:AD$137,$F1176))</f>
        <v/>
      </c>
      <c r="AF1176" s="11">
        <f>LOWER(Settings!$C$4)&amp;".mit."&amp;$A1176&amp;IF($C1176="","","."&amp;$C1176&amp;"."&amp;$B1176)&amp;IF(INDEX(Variables!$D$5:$D$105,MATCH($A1176,Variables!$A$5:$A$105,0))="","","."&amp;INDEX(Variables!$D$5:$D$105,MATCH($A1176,Variables!$A$5:$A$105,0)))&amp;"."&amp;AF$5</f>
        <v/>
      </c>
      <c r="AG1176" s="38">
        <f>AG$12*$D1176*INDEX(AG$21:AG$28,$E1176)*INDEX(AG$30:AG$46,$F1176)*(1-INDEX(AG$121:AG$137,$F1176))</f>
        <v/>
      </c>
      <c r="AH1176" s="37">
        <f>AH$12*$D1176*INDEX(AH$21:AH$28,$E1176)*INDEX(AH$30:AH$46,$F1176)*(1-INDEX(AH$121:AH$137,$F1176))</f>
        <v/>
      </c>
      <c r="AI1176" s="37">
        <f>AI$12*$D1176*INDEX(AI$21:AI$28,$E1176)*INDEX(AI$30:AI$46,$F1176)*(1-INDEX(AI$121:AI$137,$F1176))</f>
        <v/>
      </c>
      <c r="AJ1176" s="37">
        <f>AJ$12*$D1176*INDEX(AJ$21:AJ$28,$E1176)*INDEX(AJ$30:AJ$46,$F1176)*(1-INDEX(AJ$121:AJ$137,$F1176))</f>
        <v/>
      </c>
      <c r="AK1176" s="37">
        <f>AK$12*$D1176*INDEX(AK$21:AK$28,$E1176)*INDEX(AK$30:AK$46,$F1176)*(1-INDEX(AK$121:AK$137,$F1176))</f>
        <v/>
      </c>
      <c r="AL1176" s="37">
        <f>AL$12*$D1176*INDEX(AL$21:AL$28,$E1176)*INDEX(AL$30:AL$46,$F1176)*(1-INDEX(AL$121:AL$137,$F1176))</f>
        <v/>
      </c>
      <c r="AM1176" s="37">
        <f>AM$12*$D1176*INDEX(AM$21:AM$28,$E1176)*INDEX(AM$30:AM$46,$F1176)*(1-INDEX(AM$121:AM$137,$F1176))</f>
        <v/>
      </c>
      <c r="AN1176" s="37">
        <f>AN$12*$D1176*INDEX(AN$21:AN$28,$E1176)*INDEX(AN$30:AN$46,$F1176)*(1-INDEX(AN$121:AN$137,$F1176))</f>
        <v/>
      </c>
      <c r="AO1176" s="37">
        <f>AO$12*$D1176*INDEX(AO$21:AO$28,$E1176)*INDEX(AO$30:AO$46,$F1176)*(1-INDEX(AO$121:AO$137,$F1176))</f>
        <v/>
      </c>
      <c r="AP1176" s="37">
        <f>AP$12*$D1176*INDEX(AP$21:AP$28,$E1176)*INDEX(AP$30:AP$46,$F1176)*(1-INDEX(AP$121:AP$137,$F1176))</f>
        <v/>
      </c>
      <c r="AQ1176" s="37">
        <f>AQ$12*$D1176*INDEX(AQ$21:AQ$28,$E1176)*INDEX(AQ$30:AQ$46,$F1176)*(1-INDEX(AQ$121:AQ$137,$F1176))</f>
        <v/>
      </c>
      <c r="AR1176" s="37">
        <f>AR$12*$D1176*INDEX(AR$21:AR$28,$E1176)*INDEX(AR$30:AR$46,$F1176)*(1-INDEX(AR$121:AR$137,$F1176))</f>
        <v/>
      </c>
      <c r="AS1176" s="37">
        <f>AS$12*$D1176*INDEX(AS$21:AS$28,$E1176)*INDEX(AS$30:AS$46,$F1176)*(1-INDEX(AS$121:AS$137,$F1176))</f>
        <v/>
      </c>
      <c r="AT1176" s="37">
        <f>AT$12*$D1176*INDEX(AT$21:AT$28,$E1176)*INDEX(AT$30:AT$46,$F1176)*(1-INDEX(AT$121:AT$137,$F1176))</f>
        <v/>
      </c>
      <c r="AU1176" s="37">
        <f>AU$12*$D1176*INDEX(AU$21:AU$28,$E1176)*INDEX(AU$30:AU$46,$F1176)*(1-INDEX(AU$121:AU$137,$F1176))</f>
        <v/>
      </c>
      <c r="AV1176" s="37">
        <f>AV$12*$D1176*INDEX(AV$21:AV$28,$E1176)*INDEX(AV$30:AV$46,$F1176)*(1-INDEX(AV$121:AV$137,$F1176))</f>
        <v/>
      </c>
      <c r="AW1176" s="37">
        <f>AW$12*$D1176*INDEX(AW$21:AW$28,$E1176)*INDEX(AW$30:AW$46,$F1176)*(1-INDEX(AW$121:AW$137,$F1176))</f>
        <v/>
      </c>
      <c r="AX1176" s="37">
        <f>AX$12*$D1176*INDEX(AX$21:AX$28,$E1176)*INDEX(AX$30:AX$46,$F1176)*(1-INDEX(AX$121:AX$137,$F1176))</f>
        <v/>
      </c>
      <c r="AY1176" s="40">
        <f>CARBONTAX(AY$12,$D1176,INDEX(AY$21:AY$28,$E1176),INDEX(AY$30:AY$46,$F1176),INDEX(AY$121:AY$137,$F1176))</f>
        <v/>
      </c>
    </row>
    <row r="1177" hidden="1" outlineLevel="2">
      <c r="A1177" s="14" t="inlineStr">
        <is>
          <t>ctxnew</t>
        </is>
      </c>
      <c r="B1177" s="14" t="inlineStr">
        <is>
          <t>bio</t>
        </is>
      </c>
      <c r="C1177" s="14" t="inlineStr">
        <is>
          <t>irn</t>
        </is>
      </c>
      <c r="D1177" s="37">
        <f>INDEX(Inputs!$T$5:$T$132,MATCH($B1177&amp;"|"&amp;$C1177,Inputs!$A$5:$A$132,0))</f>
        <v/>
      </c>
      <c r="E1177" s="37">
        <f>INDEX(Inputs!$J$5:$J$132,MATCH($B1177&amp;"|"&amp;$C1177,Inputs!$A$5:$A$132,0))</f>
        <v/>
      </c>
      <c r="F1177" s="37">
        <f>INDEX(Inputs!$K$5:$K$132,MATCH($B1177&amp;"|"&amp;$C1177,Inputs!$A$5:$A$132,0))</f>
        <v/>
      </c>
      <c r="G1177" s="36" t="n"/>
      <c r="H1177" s="14">
        <f>INDEX(Variables!$B$5:$B$105,MATCH($A1177,Variables!$A$5:$A$105,0))&amp;IF($C1177="",""," | "&amp;INDEX(Mapping!$B$5:$B$26,MATCH($C1177,Mapping!$A$5:$A$26,0))&amp;" | "&amp;INDEX(Mapping!$B$30:$B$41,MATCH($B1177,Mapping!$A$30:$A$41,0)))</f>
        <v/>
      </c>
      <c r="I1177" s="14">
        <f>INDEX(Variables!$C$5:$C$105,MATCH($A1177,Variables!$A$5:$A$105,0))</f>
        <v/>
      </c>
      <c r="J1177" s="14">
        <f>INDEX(Variables!$E$5:$E$105,MATCH($A1177,Variables!$A$5:$A$105,0))</f>
        <v/>
      </c>
      <c r="K1177" s="11">
        <f>LOWER(Settings!$C$4)&amp;".mit."&amp;$A1177&amp;IF($C1177="","","."&amp;$C1177&amp;"."&amp;$B1177)&amp;IF(INDEX(Variables!$D$5:$D$105,MATCH($A1177,Variables!$A$5:$A$105,0))="","","."&amp;INDEX(Variables!$D$5:$D$105,MATCH($A1177,Variables!$A$5:$A$105,0)))&amp;"."&amp;K$5</f>
        <v/>
      </c>
      <c r="L1177" s="38">
        <f>L$12*$D1177*INDEX(L$21:L$28,$E1177)*INDEX(L$30:L$46,$F1177)*(1-INDEX(L$121:L$137,$F1177))</f>
        <v/>
      </c>
      <c r="M1177" s="37">
        <f>M$12*$D1177*INDEX(M$21:M$28,$E1177)*INDEX(M$30:M$46,$F1177)*(1-INDEX(M$121:M$137,$F1177))</f>
        <v/>
      </c>
      <c r="N1177" s="37">
        <f>N$12*$D1177*INDEX(N$21:N$28,$E1177)*INDEX(N$30:N$46,$F1177)*(1-INDEX(N$121:N$137,$F1177))</f>
        <v/>
      </c>
      <c r="O1177" s="37">
        <f>O$12*$D1177*INDEX(O$21:O$28,$E1177)*INDEX(O$30:O$46,$F1177)*(1-INDEX(O$121:O$137,$F1177))</f>
        <v/>
      </c>
      <c r="P1177" s="37">
        <f>P$12*$D1177*INDEX(P$21:P$28,$E1177)*INDEX(P$30:P$46,$F1177)*(1-INDEX(P$121:P$137,$F1177))</f>
        <v/>
      </c>
      <c r="Q1177" s="37">
        <f>Q$12*$D1177*INDEX(Q$21:Q$28,$E1177)*INDEX(Q$30:Q$46,$F1177)*(1-INDEX(Q$121:Q$137,$F1177))</f>
        <v/>
      </c>
      <c r="R1177" s="37">
        <f>R$12*$D1177*INDEX(R$21:R$28,$E1177)*INDEX(R$30:R$46,$F1177)*(1-INDEX(R$121:R$137,$F1177))</f>
        <v/>
      </c>
      <c r="S1177" s="37">
        <f>S$12*$D1177*INDEX(S$21:S$28,$E1177)*INDEX(S$30:S$46,$F1177)*(1-INDEX(S$121:S$137,$F1177))</f>
        <v/>
      </c>
      <c r="T1177" s="37">
        <f>T$12*$D1177*INDEX(T$21:T$28,$E1177)*INDEX(T$30:T$46,$F1177)*(1-INDEX(T$121:T$137,$F1177))</f>
        <v/>
      </c>
      <c r="U1177" s="37">
        <f>U$12*$D1177*INDEX(U$21:U$28,$E1177)*INDEX(U$30:U$46,$F1177)*(1-INDEX(U$121:U$137,$F1177))</f>
        <v/>
      </c>
      <c r="V1177" s="37">
        <f>V$12*$D1177*INDEX(V$21:V$28,$E1177)*INDEX(V$30:V$46,$F1177)*(1-INDEX(V$121:V$137,$F1177))</f>
        <v/>
      </c>
      <c r="W1177" s="37">
        <f>W$12*$D1177*INDEX(W$21:W$28,$E1177)*INDEX(W$30:W$46,$F1177)*(1-INDEX(W$121:W$137,$F1177))</f>
        <v/>
      </c>
      <c r="X1177" s="37">
        <f>X$12*$D1177*INDEX(X$21:X$28,$E1177)*INDEX(X$30:X$46,$F1177)*(1-INDEX(X$121:X$137,$F1177))</f>
        <v/>
      </c>
      <c r="Y1177" s="37">
        <f>Y$12*$D1177*INDEX(Y$21:Y$28,$E1177)*INDEX(Y$30:Y$46,$F1177)*(1-INDEX(Y$121:Y$137,$F1177))</f>
        <v/>
      </c>
      <c r="Z1177" s="37">
        <f>Z$12*$D1177*INDEX(Z$21:Z$28,$E1177)*INDEX(Z$30:Z$46,$F1177)*(1-INDEX(Z$121:Z$137,$F1177))</f>
        <v/>
      </c>
      <c r="AA1177" s="37">
        <f>AA$12*$D1177*INDEX(AA$21:AA$28,$E1177)*INDEX(AA$30:AA$46,$F1177)*(1-INDEX(AA$121:AA$137,$F1177))</f>
        <v/>
      </c>
      <c r="AB1177" s="37">
        <f>AB$12*$D1177*INDEX(AB$21:AB$28,$E1177)*INDEX(AB$30:AB$46,$F1177)*(1-INDEX(AB$121:AB$137,$F1177))</f>
        <v/>
      </c>
      <c r="AC1177" s="37">
        <f>AC$12*$D1177*INDEX(AC$21:AC$28,$E1177)*INDEX(AC$30:AC$46,$F1177)*(1-INDEX(AC$121:AC$137,$F1177))</f>
        <v/>
      </c>
      <c r="AD1177" s="40">
        <f>CARBONTAX(AD$12,$D1177,INDEX(AD$21:AD$28,$E1177),INDEX(AD$30:AD$46,$F1177),INDEX(AD$121:AD$137,$F1177))</f>
        <v/>
      </c>
      <c r="AF1177" s="11">
        <f>LOWER(Settings!$C$4)&amp;".mit."&amp;$A1177&amp;IF($C1177="","","."&amp;$C1177&amp;"."&amp;$B1177)&amp;IF(INDEX(Variables!$D$5:$D$105,MATCH($A1177,Variables!$A$5:$A$105,0))="","","."&amp;INDEX(Variables!$D$5:$D$105,MATCH($A1177,Variables!$A$5:$A$105,0)))&amp;"."&amp;AF$5</f>
        <v/>
      </c>
      <c r="AG1177" s="38">
        <f>AG$12*$D1177*INDEX(AG$21:AG$28,$E1177)*INDEX(AG$30:AG$46,$F1177)*(1-INDEX(AG$121:AG$137,$F1177))</f>
        <v/>
      </c>
      <c r="AH1177" s="37">
        <f>AH$12*$D1177*INDEX(AH$21:AH$28,$E1177)*INDEX(AH$30:AH$46,$F1177)*(1-INDEX(AH$121:AH$137,$F1177))</f>
        <v/>
      </c>
      <c r="AI1177" s="37">
        <f>AI$12*$D1177*INDEX(AI$21:AI$28,$E1177)*INDEX(AI$30:AI$46,$F1177)*(1-INDEX(AI$121:AI$137,$F1177))</f>
        <v/>
      </c>
      <c r="AJ1177" s="37">
        <f>AJ$12*$D1177*INDEX(AJ$21:AJ$28,$E1177)*INDEX(AJ$30:AJ$46,$F1177)*(1-INDEX(AJ$121:AJ$137,$F1177))</f>
        <v/>
      </c>
      <c r="AK1177" s="37">
        <f>AK$12*$D1177*INDEX(AK$21:AK$28,$E1177)*INDEX(AK$30:AK$46,$F1177)*(1-INDEX(AK$121:AK$137,$F1177))</f>
        <v/>
      </c>
      <c r="AL1177" s="37">
        <f>AL$12*$D1177*INDEX(AL$21:AL$28,$E1177)*INDEX(AL$30:AL$46,$F1177)*(1-INDEX(AL$121:AL$137,$F1177))</f>
        <v/>
      </c>
      <c r="AM1177" s="37">
        <f>AM$12*$D1177*INDEX(AM$21:AM$28,$E1177)*INDEX(AM$30:AM$46,$F1177)*(1-INDEX(AM$121:AM$137,$F1177))</f>
        <v/>
      </c>
      <c r="AN1177" s="37">
        <f>AN$12*$D1177*INDEX(AN$21:AN$28,$E1177)*INDEX(AN$30:AN$46,$F1177)*(1-INDEX(AN$121:AN$137,$F1177))</f>
        <v/>
      </c>
      <c r="AO1177" s="37">
        <f>AO$12*$D1177*INDEX(AO$21:AO$28,$E1177)*INDEX(AO$30:AO$46,$F1177)*(1-INDEX(AO$121:AO$137,$F1177))</f>
        <v/>
      </c>
      <c r="AP1177" s="37">
        <f>AP$12*$D1177*INDEX(AP$21:AP$28,$E1177)*INDEX(AP$30:AP$46,$F1177)*(1-INDEX(AP$121:AP$137,$F1177))</f>
        <v/>
      </c>
      <c r="AQ1177" s="37">
        <f>AQ$12*$D1177*INDEX(AQ$21:AQ$28,$E1177)*INDEX(AQ$30:AQ$46,$F1177)*(1-INDEX(AQ$121:AQ$137,$F1177))</f>
        <v/>
      </c>
      <c r="AR1177" s="37">
        <f>AR$12*$D1177*INDEX(AR$21:AR$28,$E1177)*INDEX(AR$30:AR$46,$F1177)*(1-INDEX(AR$121:AR$137,$F1177))</f>
        <v/>
      </c>
      <c r="AS1177" s="37">
        <f>AS$12*$D1177*INDEX(AS$21:AS$28,$E1177)*INDEX(AS$30:AS$46,$F1177)*(1-INDEX(AS$121:AS$137,$F1177))</f>
        <v/>
      </c>
      <c r="AT1177" s="37">
        <f>AT$12*$D1177*INDEX(AT$21:AT$28,$E1177)*INDEX(AT$30:AT$46,$F1177)*(1-INDEX(AT$121:AT$137,$F1177))</f>
        <v/>
      </c>
      <c r="AU1177" s="37">
        <f>AU$12*$D1177*INDEX(AU$21:AU$28,$E1177)*INDEX(AU$30:AU$46,$F1177)*(1-INDEX(AU$121:AU$137,$F1177))</f>
        <v/>
      </c>
      <c r="AV1177" s="37">
        <f>AV$12*$D1177*INDEX(AV$21:AV$28,$E1177)*INDEX(AV$30:AV$46,$F1177)*(1-INDEX(AV$121:AV$137,$F1177))</f>
        <v/>
      </c>
      <c r="AW1177" s="37">
        <f>AW$12*$D1177*INDEX(AW$21:AW$28,$E1177)*INDEX(AW$30:AW$46,$F1177)*(1-INDEX(AW$121:AW$137,$F1177))</f>
        <v/>
      </c>
      <c r="AX1177" s="37">
        <f>AX$12*$D1177*INDEX(AX$21:AX$28,$E1177)*INDEX(AX$30:AX$46,$F1177)*(1-INDEX(AX$121:AX$137,$F1177))</f>
        <v/>
      </c>
      <c r="AY1177" s="40">
        <f>CARBONTAX(AY$12,$D1177,INDEX(AY$21:AY$28,$E1177),INDEX(AY$30:AY$46,$F1177),INDEX(AY$121:AY$137,$F1177))</f>
        <v/>
      </c>
    </row>
    <row r="1178" hidden="1" outlineLevel="2"/>
    <row r="1179" hidden="1" outlineLevel="2">
      <c r="A1179" s="14" t="inlineStr">
        <is>
          <t>ets</t>
        </is>
      </c>
      <c r="B1179" s="14" t="inlineStr">
        <is>
          <t>coa</t>
        </is>
      </c>
      <c r="C1179" s="14" t="inlineStr">
        <is>
          <t>irn</t>
        </is>
      </c>
      <c r="D1179" s="37">
        <f>INDEX(Inputs!$T$5:$T$132,MATCH($B1179&amp;"|"&amp;$C1179,Inputs!$A$5:$A$132,0))</f>
        <v/>
      </c>
      <c r="E1179" s="37">
        <f>INDEX(Inputs!$K$5:$K$132,MATCH($B1179&amp;"|"&amp;$C1179,Inputs!$A$5:$A$132,0))</f>
        <v/>
      </c>
      <c r="F1179" s="36" t="n"/>
      <c r="G1179" s="36" t="n"/>
      <c r="H1179" s="14">
        <f>INDEX(Variables!$B$5:$B$105,MATCH($A1179,Variables!$A$5:$A$105,0))&amp;IF($C1179="",""," | "&amp;INDEX(Mapping!$B$5:$B$26,MATCH($C1179,Mapping!$A$5:$A$26,0))&amp;" | "&amp;INDEX(Mapping!$B$30:$B$41,MATCH($B1179,Mapping!$A$30:$A$41,0)))</f>
        <v/>
      </c>
      <c r="I1179" s="14">
        <f>INDEX(Variables!$C$5:$C$105,MATCH($A1179,Variables!$A$5:$A$105,0))</f>
        <v/>
      </c>
      <c r="J1179" s="14">
        <f>INDEX(Variables!$E$5:$E$105,MATCH($A1179,Variables!$A$5:$A$105,0))</f>
        <v/>
      </c>
      <c r="K1179" s="11">
        <f>LOWER(Settings!$C$4)&amp;".mit."&amp;$A1179&amp;IF($C1179="","","."&amp;$C1179&amp;"."&amp;$B1179)&amp;IF(INDEX(Variables!$D$5:$D$105,MATCH($A1179,Variables!$A$5:$A$105,0))="","","."&amp;INDEX(Variables!$D$5:$D$105,MATCH($A1179,Variables!$A$5:$A$105,0)))&amp;"."&amp;K$5</f>
        <v/>
      </c>
      <c r="L1179" s="38">
        <f>L$194*$D1179*INDEX(L$121:L$137,$E1179)*(1-INDEX(L$151:L$167,$E1179))</f>
        <v/>
      </c>
      <c r="M1179" s="37">
        <f>M$194*$D1179*INDEX(M$121:M$137,$E1179)*(1-INDEX(M$151:M$167,$E1179))</f>
        <v/>
      </c>
      <c r="N1179" s="37">
        <f>N$194*$D1179*INDEX(N$121:N$137,$E1179)*(1-INDEX(N$151:N$167,$E1179))</f>
        <v/>
      </c>
      <c r="O1179" s="37">
        <f>O$194*$D1179*INDEX(O$121:O$137,$E1179)*(1-INDEX(O$151:O$167,$E1179))</f>
        <v/>
      </c>
      <c r="P1179" s="37">
        <f>P$194*$D1179*INDEX(P$121:P$137,$E1179)*(1-INDEX(P$151:P$167,$E1179))</f>
        <v/>
      </c>
      <c r="Q1179" s="37">
        <f>Q$194*$D1179*INDEX(Q$121:Q$137,$E1179)*(1-INDEX(Q$151:Q$167,$E1179))</f>
        <v/>
      </c>
      <c r="R1179" s="37">
        <f>R$194*$D1179*INDEX(R$121:R$137,$E1179)*(1-INDEX(R$151:R$167,$E1179))</f>
        <v/>
      </c>
      <c r="S1179" s="37">
        <f>S$194*$D1179*INDEX(S$121:S$137,$E1179)*(1-INDEX(S$151:S$167,$E1179))</f>
        <v/>
      </c>
      <c r="T1179" s="37">
        <f>T$194*$D1179*INDEX(T$121:T$137,$E1179)*(1-INDEX(T$151:T$167,$E1179))</f>
        <v/>
      </c>
      <c r="U1179" s="37">
        <f>U$194*$D1179*INDEX(U$121:U$137,$E1179)*(1-INDEX(U$151:U$167,$E1179))</f>
        <v/>
      </c>
      <c r="V1179" s="37">
        <f>V$194*$D1179*INDEX(V$121:V$137,$E1179)*(1-INDEX(V$151:V$167,$E1179))</f>
        <v/>
      </c>
      <c r="W1179" s="37">
        <f>W$194*$D1179*INDEX(W$121:W$137,$E1179)*(1-INDEX(W$151:W$167,$E1179))</f>
        <v/>
      </c>
      <c r="X1179" s="37">
        <f>X$194*$D1179*INDEX(X$121:X$137,$E1179)*(1-INDEX(X$151:X$167,$E1179))</f>
        <v/>
      </c>
      <c r="Y1179" s="37">
        <f>Y$194*$D1179*INDEX(Y$121:Y$137,$E1179)*(1-INDEX(Y$151:Y$167,$E1179))</f>
        <v/>
      </c>
      <c r="Z1179" s="37">
        <f>Z$194*$D1179*INDEX(Z$121:Z$137,$E1179)*(1-INDEX(Z$151:Z$167,$E1179))</f>
        <v/>
      </c>
      <c r="AA1179" s="37">
        <f>AA$194*$D1179*INDEX(AA$121:AA$137,$E1179)*(1-INDEX(AA$151:AA$167,$E1179))</f>
        <v/>
      </c>
      <c r="AB1179" s="37">
        <f>AB$194*$D1179*INDEX(AB$121:AB$137,$E1179)*(1-INDEX(AB$151:AB$167,$E1179))</f>
        <v/>
      </c>
      <c r="AC1179" s="37">
        <f>AC$194*$D1179*INDEX(AC$121:AC$137,$E1179)*(1-INDEX(AC$151:AC$167,$E1179))</f>
        <v/>
      </c>
      <c r="AD1179" s="40">
        <f>ETSCOST(AD$194,$D1179,INDEX(AD$121:AD$137,$E1179),INDEX(AD$151:AD$167,$E1179))</f>
        <v/>
      </c>
      <c r="AF1179" s="11">
        <f>LOWER(Settings!$C$4)&amp;".mit."&amp;$A1179&amp;IF($C1179="","","."&amp;$C1179&amp;"."&amp;$B1179)&amp;IF(INDEX(Variables!$D$5:$D$105,MATCH($A1179,Variables!$A$5:$A$105,0))="","","."&amp;INDEX(Variables!$D$5:$D$105,MATCH($A1179,Variables!$A$5:$A$105,0)))&amp;"."&amp;AF$5</f>
        <v/>
      </c>
      <c r="AG1179" s="38">
        <f>AG$194*$D1179*INDEX(AG$121:AG$137,$E1179)*(1-INDEX(AG$151:AG$167,$E1179))</f>
        <v/>
      </c>
      <c r="AH1179" s="37">
        <f>AH$194*$D1179*INDEX(AH$121:AH$137,$E1179)*(1-INDEX(AH$151:AH$167,$E1179))</f>
        <v/>
      </c>
      <c r="AI1179" s="37">
        <f>AI$194*$D1179*INDEX(AI$121:AI$137,$E1179)*(1-INDEX(AI$151:AI$167,$E1179))</f>
        <v/>
      </c>
      <c r="AJ1179" s="37">
        <f>AJ$194*$D1179*INDEX(AJ$121:AJ$137,$E1179)*(1-INDEX(AJ$151:AJ$167,$E1179))</f>
        <v/>
      </c>
      <c r="AK1179" s="37">
        <f>AK$194*$D1179*INDEX(AK$121:AK$137,$E1179)*(1-INDEX(AK$151:AK$167,$E1179))</f>
        <v/>
      </c>
      <c r="AL1179" s="37">
        <f>AL$194*$D1179*INDEX(AL$121:AL$137,$E1179)*(1-INDEX(AL$151:AL$167,$E1179))</f>
        <v/>
      </c>
      <c r="AM1179" s="37">
        <f>AM$194*$D1179*INDEX(AM$121:AM$137,$E1179)*(1-INDEX(AM$151:AM$167,$E1179))</f>
        <v/>
      </c>
      <c r="AN1179" s="37">
        <f>AN$194*$D1179*INDEX(AN$121:AN$137,$E1179)*(1-INDEX(AN$151:AN$167,$E1179))</f>
        <v/>
      </c>
      <c r="AO1179" s="37">
        <f>AO$194*$D1179*INDEX(AO$121:AO$137,$E1179)*(1-INDEX(AO$151:AO$167,$E1179))</f>
        <v/>
      </c>
      <c r="AP1179" s="37">
        <f>AP$194*$D1179*INDEX(AP$121:AP$137,$E1179)*(1-INDEX(AP$151:AP$167,$E1179))</f>
        <v/>
      </c>
      <c r="AQ1179" s="37">
        <f>AQ$194*$D1179*INDEX(AQ$121:AQ$137,$E1179)*(1-INDEX(AQ$151:AQ$167,$E1179))</f>
        <v/>
      </c>
      <c r="AR1179" s="37">
        <f>AR$194*$D1179*INDEX(AR$121:AR$137,$E1179)*(1-INDEX(AR$151:AR$167,$E1179))</f>
        <v/>
      </c>
      <c r="AS1179" s="37">
        <f>AS$194*$D1179*INDEX(AS$121:AS$137,$E1179)*(1-INDEX(AS$151:AS$167,$E1179))</f>
        <v/>
      </c>
      <c r="AT1179" s="37">
        <f>AT$194*$D1179*INDEX(AT$121:AT$137,$E1179)*(1-INDEX(AT$151:AT$167,$E1179))</f>
        <v/>
      </c>
      <c r="AU1179" s="37">
        <f>AU$194*$D1179*INDEX(AU$121:AU$137,$E1179)*(1-INDEX(AU$151:AU$167,$E1179))</f>
        <v/>
      </c>
      <c r="AV1179" s="37">
        <f>AV$194*$D1179*INDEX(AV$121:AV$137,$E1179)*(1-INDEX(AV$151:AV$167,$E1179))</f>
        <v/>
      </c>
      <c r="AW1179" s="37">
        <f>AW$194*$D1179*INDEX(AW$121:AW$137,$E1179)*(1-INDEX(AW$151:AW$167,$E1179))</f>
        <v/>
      </c>
      <c r="AX1179" s="37">
        <f>AX$194*$D1179*INDEX(AX$121:AX$137,$E1179)*(1-INDEX(AX$151:AX$167,$E1179))</f>
        <v/>
      </c>
      <c r="AY1179" s="40">
        <f>ETSCOST(AY$194,$D1179,INDEX(AY$121:AY$137,$E1179),INDEX(AY$151:AY$167,$E1179))</f>
        <v/>
      </c>
    </row>
    <row r="1180" hidden="1" outlineLevel="2">
      <c r="A1180" s="14" t="inlineStr">
        <is>
          <t>ets</t>
        </is>
      </c>
      <c r="B1180" s="14" t="inlineStr">
        <is>
          <t>nga</t>
        </is>
      </c>
      <c r="C1180" s="14" t="inlineStr">
        <is>
          <t>irn</t>
        </is>
      </c>
      <c r="D1180" s="37">
        <f>INDEX(Inputs!$T$5:$T$132,MATCH($B1180&amp;"|"&amp;$C1180,Inputs!$A$5:$A$132,0))</f>
        <v/>
      </c>
      <c r="E1180" s="37">
        <f>INDEX(Inputs!$K$5:$K$132,MATCH($B1180&amp;"|"&amp;$C1180,Inputs!$A$5:$A$132,0))</f>
        <v/>
      </c>
      <c r="F1180" s="36" t="n"/>
      <c r="G1180" s="36" t="n"/>
      <c r="H1180" s="14">
        <f>INDEX(Variables!$B$5:$B$105,MATCH($A1180,Variables!$A$5:$A$105,0))&amp;IF($C1180="",""," | "&amp;INDEX(Mapping!$B$5:$B$26,MATCH($C1180,Mapping!$A$5:$A$26,0))&amp;" | "&amp;INDEX(Mapping!$B$30:$B$41,MATCH($B1180,Mapping!$A$30:$A$41,0)))</f>
        <v/>
      </c>
      <c r="I1180" s="14">
        <f>INDEX(Variables!$C$5:$C$105,MATCH($A1180,Variables!$A$5:$A$105,0))</f>
        <v/>
      </c>
      <c r="J1180" s="14">
        <f>INDEX(Variables!$E$5:$E$105,MATCH($A1180,Variables!$A$5:$A$105,0))</f>
        <v/>
      </c>
      <c r="K1180" s="11">
        <f>LOWER(Settings!$C$4)&amp;".mit."&amp;$A1180&amp;IF($C1180="","","."&amp;$C1180&amp;"."&amp;$B1180)&amp;IF(INDEX(Variables!$D$5:$D$105,MATCH($A1180,Variables!$A$5:$A$105,0))="","","."&amp;INDEX(Variables!$D$5:$D$105,MATCH($A1180,Variables!$A$5:$A$105,0)))&amp;"."&amp;K$5</f>
        <v/>
      </c>
      <c r="L1180" s="38">
        <f>L$194*$D1180*INDEX(L$121:L$137,$E1180)*(1-INDEX(L$151:L$167,$E1180))</f>
        <v/>
      </c>
      <c r="M1180" s="37">
        <f>M$194*$D1180*INDEX(M$121:M$137,$E1180)*(1-INDEX(M$151:M$167,$E1180))</f>
        <v/>
      </c>
      <c r="N1180" s="37">
        <f>N$194*$D1180*INDEX(N$121:N$137,$E1180)*(1-INDEX(N$151:N$167,$E1180))</f>
        <v/>
      </c>
      <c r="O1180" s="37">
        <f>O$194*$D1180*INDEX(O$121:O$137,$E1180)*(1-INDEX(O$151:O$167,$E1180))</f>
        <v/>
      </c>
      <c r="P1180" s="37">
        <f>P$194*$D1180*INDEX(P$121:P$137,$E1180)*(1-INDEX(P$151:P$167,$E1180))</f>
        <v/>
      </c>
      <c r="Q1180" s="37">
        <f>Q$194*$D1180*INDEX(Q$121:Q$137,$E1180)*(1-INDEX(Q$151:Q$167,$E1180))</f>
        <v/>
      </c>
      <c r="R1180" s="37">
        <f>R$194*$D1180*INDEX(R$121:R$137,$E1180)*(1-INDEX(R$151:R$167,$E1180))</f>
        <v/>
      </c>
      <c r="S1180" s="37">
        <f>S$194*$D1180*INDEX(S$121:S$137,$E1180)*(1-INDEX(S$151:S$167,$E1180))</f>
        <v/>
      </c>
      <c r="T1180" s="37">
        <f>T$194*$D1180*INDEX(T$121:T$137,$E1180)*(1-INDEX(T$151:T$167,$E1180))</f>
        <v/>
      </c>
      <c r="U1180" s="37">
        <f>U$194*$D1180*INDEX(U$121:U$137,$E1180)*(1-INDEX(U$151:U$167,$E1180))</f>
        <v/>
      </c>
      <c r="V1180" s="37">
        <f>V$194*$D1180*INDEX(V$121:V$137,$E1180)*(1-INDEX(V$151:V$167,$E1180))</f>
        <v/>
      </c>
      <c r="W1180" s="37">
        <f>W$194*$D1180*INDEX(W$121:W$137,$E1180)*(1-INDEX(W$151:W$167,$E1180))</f>
        <v/>
      </c>
      <c r="X1180" s="37">
        <f>X$194*$D1180*INDEX(X$121:X$137,$E1180)*(1-INDEX(X$151:X$167,$E1180))</f>
        <v/>
      </c>
      <c r="Y1180" s="37">
        <f>Y$194*$D1180*INDEX(Y$121:Y$137,$E1180)*(1-INDEX(Y$151:Y$167,$E1180))</f>
        <v/>
      </c>
      <c r="Z1180" s="37">
        <f>Z$194*$D1180*INDEX(Z$121:Z$137,$E1180)*(1-INDEX(Z$151:Z$167,$E1180))</f>
        <v/>
      </c>
      <c r="AA1180" s="37">
        <f>AA$194*$D1180*INDEX(AA$121:AA$137,$E1180)*(1-INDEX(AA$151:AA$167,$E1180))</f>
        <v/>
      </c>
      <c r="AB1180" s="37">
        <f>AB$194*$D1180*INDEX(AB$121:AB$137,$E1180)*(1-INDEX(AB$151:AB$167,$E1180))</f>
        <v/>
      </c>
      <c r="AC1180" s="37">
        <f>AC$194*$D1180*INDEX(AC$121:AC$137,$E1180)*(1-INDEX(AC$151:AC$167,$E1180))</f>
        <v/>
      </c>
      <c r="AD1180" s="40">
        <f>ETSCOST(AD$194,$D1180,INDEX(AD$121:AD$137,$E1180),INDEX(AD$151:AD$167,$E1180))</f>
        <v/>
      </c>
      <c r="AF1180" s="11">
        <f>LOWER(Settings!$C$4)&amp;".mit."&amp;$A1180&amp;IF($C1180="","","."&amp;$C1180&amp;"."&amp;$B1180)&amp;IF(INDEX(Variables!$D$5:$D$105,MATCH($A1180,Variables!$A$5:$A$105,0))="","","."&amp;INDEX(Variables!$D$5:$D$105,MATCH($A1180,Variables!$A$5:$A$105,0)))&amp;"."&amp;AF$5</f>
        <v/>
      </c>
      <c r="AG1180" s="38">
        <f>AG$194*$D1180*INDEX(AG$121:AG$137,$E1180)*(1-INDEX(AG$151:AG$167,$E1180))</f>
        <v/>
      </c>
      <c r="AH1180" s="37">
        <f>AH$194*$D1180*INDEX(AH$121:AH$137,$E1180)*(1-INDEX(AH$151:AH$167,$E1180))</f>
        <v/>
      </c>
      <c r="AI1180" s="37">
        <f>AI$194*$D1180*INDEX(AI$121:AI$137,$E1180)*(1-INDEX(AI$151:AI$167,$E1180))</f>
        <v/>
      </c>
      <c r="AJ1180" s="37">
        <f>AJ$194*$D1180*INDEX(AJ$121:AJ$137,$E1180)*(1-INDEX(AJ$151:AJ$167,$E1180))</f>
        <v/>
      </c>
      <c r="AK1180" s="37">
        <f>AK$194*$D1180*INDEX(AK$121:AK$137,$E1180)*(1-INDEX(AK$151:AK$167,$E1180))</f>
        <v/>
      </c>
      <c r="AL1180" s="37">
        <f>AL$194*$D1180*INDEX(AL$121:AL$137,$E1180)*(1-INDEX(AL$151:AL$167,$E1180))</f>
        <v/>
      </c>
      <c r="AM1180" s="37">
        <f>AM$194*$D1180*INDEX(AM$121:AM$137,$E1180)*(1-INDEX(AM$151:AM$167,$E1180))</f>
        <v/>
      </c>
      <c r="AN1180" s="37">
        <f>AN$194*$D1180*INDEX(AN$121:AN$137,$E1180)*(1-INDEX(AN$151:AN$167,$E1180))</f>
        <v/>
      </c>
      <c r="AO1180" s="37">
        <f>AO$194*$D1180*INDEX(AO$121:AO$137,$E1180)*(1-INDEX(AO$151:AO$167,$E1180))</f>
        <v/>
      </c>
      <c r="AP1180" s="37">
        <f>AP$194*$D1180*INDEX(AP$121:AP$137,$E1180)*(1-INDEX(AP$151:AP$167,$E1180))</f>
        <v/>
      </c>
      <c r="AQ1180" s="37">
        <f>AQ$194*$D1180*INDEX(AQ$121:AQ$137,$E1180)*(1-INDEX(AQ$151:AQ$167,$E1180))</f>
        <v/>
      </c>
      <c r="AR1180" s="37">
        <f>AR$194*$D1180*INDEX(AR$121:AR$137,$E1180)*(1-INDEX(AR$151:AR$167,$E1180))</f>
        <v/>
      </c>
      <c r="AS1180" s="37">
        <f>AS$194*$D1180*INDEX(AS$121:AS$137,$E1180)*(1-INDEX(AS$151:AS$167,$E1180))</f>
        <v/>
      </c>
      <c r="AT1180" s="37">
        <f>AT$194*$D1180*INDEX(AT$121:AT$137,$E1180)*(1-INDEX(AT$151:AT$167,$E1180))</f>
        <v/>
      </c>
      <c r="AU1180" s="37">
        <f>AU$194*$D1180*INDEX(AU$121:AU$137,$E1180)*(1-INDEX(AU$151:AU$167,$E1180))</f>
        <v/>
      </c>
      <c r="AV1180" s="37">
        <f>AV$194*$D1180*INDEX(AV$121:AV$137,$E1180)*(1-INDEX(AV$151:AV$167,$E1180))</f>
        <v/>
      </c>
      <c r="AW1180" s="37">
        <f>AW$194*$D1180*INDEX(AW$121:AW$137,$E1180)*(1-INDEX(AW$151:AW$167,$E1180))</f>
        <v/>
      </c>
      <c r="AX1180" s="37">
        <f>AX$194*$D1180*INDEX(AX$121:AX$137,$E1180)*(1-INDEX(AX$151:AX$167,$E1180))</f>
        <v/>
      </c>
      <c r="AY1180" s="40">
        <f>ETSCOST(AY$194,$D1180,INDEX(AY$121:AY$137,$E1180),INDEX(AY$151:AY$167,$E1180))</f>
        <v/>
      </c>
    </row>
    <row r="1181" hidden="1" outlineLevel="2">
      <c r="A1181" s="14" t="inlineStr">
        <is>
          <t>ets</t>
        </is>
      </c>
      <c r="B1181" s="14" t="inlineStr">
        <is>
          <t>gso</t>
        </is>
      </c>
      <c r="C1181" s="14" t="inlineStr">
        <is>
          <t>irn</t>
        </is>
      </c>
      <c r="D1181" s="37">
        <f>INDEX(Inputs!$T$5:$T$132,MATCH($B1181&amp;"|"&amp;$C1181,Inputs!$A$5:$A$132,0))</f>
        <v/>
      </c>
      <c r="E1181" s="37">
        <f>INDEX(Inputs!$K$5:$K$132,MATCH($B1181&amp;"|"&amp;$C1181,Inputs!$A$5:$A$132,0))</f>
        <v/>
      </c>
      <c r="F1181" s="36" t="n"/>
      <c r="G1181" s="36" t="n"/>
      <c r="H1181" s="14">
        <f>INDEX(Variables!$B$5:$B$105,MATCH($A1181,Variables!$A$5:$A$105,0))&amp;IF($C1181="",""," | "&amp;INDEX(Mapping!$B$5:$B$26,MATCH($C1181,Mapping!$A$5:$A$26,0))&amp;" | "&amp;INDEX(Mapping!$B$30:$B$41,MATCH($B1181,Mapping!$A$30:$A$41,0)))</f>
        <v/>
      </c>
      <c r="I1181" s="14">
        <f>INDEX(Variables!$C$5:$C$105,MATCH($A1181,Variables!$A$5:$A$105,0))</f>
        <v/>
      </c>
      <c r="J1181" s="14">
        <f>INDEX(Variables!$E$5:$E$105,MATCH($A1181,Variables!$A$5:$A$105,0))</f>
        <v/>
      </c>
      <c r="K1181" s="11">
        <f>LOWER(Settings!$C$4)&amp;".mit."&amp;$A1181&amp;IF($C1181="","","."&amp;$C1181&amp;"."&amp;$B1181)&amp;IF(INDEX(Variables!$D$5:$D$105,MATCH($A1181,Variables!$A$5:$A$105,0))="","","."&amp;INDEX(Variables!$D$5:$D$105,MATCH($A1181,Variables!$A$5:$A$105,0)))&amp;"."&amp;K$5</f>
        <v/>
      </c>
      <c r="L1181" s="38">
        <f>L$194*$D1181*INDEX(L$121:L$137,$E1181)*(1-INDEX(L$151:L$167,$E1181))</f>
        <v/>
      </c>
      <c r="M1181" s="37">
        <f>M$194*$D1181*INDEX(M$121:M$137,$E1181)*(1-INDEX(M$151:M$167,$E1181))</f>
        <v/>
      </c>
      <c r="N1181" s="37">
        <f>N$194*$D1181*INDEX(N$121:N$137,$E1181)*(1-INDEX(N$151:N$167,$E1181))</f>
        <v/>
      </c>
      <c r="O1181" s="37">
        <f>O$194*$D1181*INDEX(O$121:O$137,$E1181)*(1-INDEX(O$151:O$167,$E1181))</f>
        <v/>
      </c>
      <c r="P1181" s="37">
        <f>P$194*$D1181*INDEX(P$121:P$137,$E1181)*(1-INDEX(P$151:P$167,$E1181))</f>
        <v/>
      </c>
      <c r="Q1181" s="37">
        <f>Q$194*$D1181*INDEX(Q$121:Q$137,$E1181)*(1-INDEX(Q$151:Q$167,$E1181))</f>
        <v/>
      </c>
      <c r="R1181" s="37">
        <f>R$194*$D1181*INDEX(R$121:R$137,$E1181)*(1-INDEX(R$151:R$167,$E1181))</f>
        <v/>
      </c>
      <c r="S1181" s="37">
        <f>S$194*$D1181*INDEX(S$121:S$137,$E1181)*(1-INDEX(S$151:S$167,$E1181))</f>
        <v/>
      </c>
      <c r="T1181" s="37">
        <f>T$194*$D1181*INDEX(T$121:T$137,$E1181)*(1-INDEX(T$151:T$167,$E1181))</f>
        <v/>
      </c>
      <c r="U1181" s="37">
        <f>U$194*$D1181*INDEX(U$121:U$137,$E1181)*(1-INDEX(U$151:U$167,$E1181))</f>
        <v/>
      </c>
      <c r="V1181" s="37">
        <f>V$194*$D1181*INDEX(V$121:V$137,$E1181)*(1-INDEX(V$151:V$167,$E1181))</f>
        <v/>
      </c>
      <c r="W1181" s="37">
        <f>W$194*$D1181*INDEX(W$121:W$137,$E1181)*(1-INDEX(W$151:W$167,$E1181))</f>
        <v/>
      </c>
      <c r="X1181" s="37">
        <f>X$194*$D1181*INDEX(X$121:X$137,$E1181)*(1-INDEX(X$151:X$167,$E1181))</f>
        <v/>
      </c>
      <c r="Y1181" s="37">
        <f>Y$194*$D1181*INDEX(Y$121:Y$137,$E1181)*(1-INDEX(Y$151:Y$167,$E1181))</f>
        <v/>
      </c>
      <c r="Z1181" s="37">
        <f>Z$194*$D1181*INDEX(Z$121:Z$137,$E1181)*(1-INDEX(Z$151:Z$167,$E1181))</f>
        <v/>
      </c>
      <c r="AA1181" s="37">
        <f>AA$194*$D1181*INDEX(AA$121:AA$137,$E1181)*(1-INDEX(AA$151:AA$167,$E1181))</f>
        <v/>
      </c>
      <c r="AB1181" s="37">
        <f>AB$194*$D1181*INDEX(AB$121:AB$137,$E1181)*(1-INDEX(AB$151:AB$167,$E1181))</f>
        <v/>
      </c>
      <c r="AC1181" s="37">
        <f>AC$194*$D1181*INDEX(AC$121:AC$137,$E1181)*(1-INDEX(AC$151:AC$167,$E1181))</f>
        <v/>
      </c>
      <c r="AD1181" s="40">
        <f>ETSCOST(AD$194,$D1181,INDEX(AD$121:AD$137,$E1181),INDEX(AD$151:AD$167,$E1181))</f>
        <v/>
      </c>
      <c r="AF1181" s="11">
        <f>LOWER(Settings!$C$4)&amp;".mit."&amp;$A1181&amp;IF($C1181="","","."&amp;$C1181&amp;"."&amp;$B1181)&amp;IF(INDEX(Variables!$D$5:$D$105,MATCH($A1181,Variables!$A$5:$A$105,0))="","","."&amp;INDEX(Variables!$D$5:$D$105,MATCH($A1181,Variables!$A$5:$A$105,0)))&amp;"."&amp;AF$5</f>
        <v/>
      </c>
      <c r="AG1181" s="38">
        <f>AG$194*$D1181*INDEX(AG$121:AG$137,$E1181)*(1-INDEX(AG$151:AG$167,$E1181))</f>
        <v/>
      </c>
      <c r="AH1181" s="37">
        <f>AH$194*$D1181*INDEX(AH$121:AH$137,$E1181)*(1-INDEX(AH$151:AH$167,$E1181))</f>
        <v/>
      </c>
      <c r="AI1181" s="37">
        <f>AI$194*$D1181*INDEX(AI$121:AI$137,$E1181)*(1-INDEX(AI$151:AI$167,$E1181))</f>
        <v/>
      </c>
      <c r="AJ1181" s="37">
        <f>AJ$194*$D1181*INDEX(AJ$121:AJ$137,$E1181)*(1-INDEX(AJ$151:AJ$167,$E1181))</f>
        <v/>
      </c>
      <c r="AK1181" s="37">
        <f>AK$194*$D1181*INDEX(AK$121:AK$137,$E1181)*(1-INDEX(AK$151:AK$167,$E1181))</f>
        <v/>
      </c>
      <c r="AL1181" s="37">
        <f>AL$194*$D1181*INDEX(AL$121:AL$137,$E1181)*(1-INDEX(AL$151:AL$167,$E1181))</f>
        <v/>
      </c>
      <c r="AM1181" s="37">
        <f>AM$194*$D1181*INDEX(AM$121:AM$137,$E1181)*(1-INDEX(AM$151:AM$167,$E1181))</f>
        <v/>
      </c>
      <c r="AN1181" s="37">
        <f>AN$194*$D1181*INDEX(AN$121:AN$137,$E1181)*(1-INDEX(AN$151:AN$167,$E1181))</f>
        <v/>
      </c>
      <c r="AO1181" s="37">
        <f>AO$194*$D1181*INDEX(AO$121:AO$137,$E1181)*(1-INDEX(AO$151:AO$167,$E1181))</f>
        <v/>
      </c>
      <c r="AP1181" s="37">
        <f>AP$194*$D1181*INDEX(AP$121:AP$137,$E1181)*(1-INDEX(AP$151:AP$167,$E1181))</f>
        <v/>
      </c>
      <c r="AQ1181" s="37">
        <f>AQ$194*$D1181*INDEX(AQ$121:AQ$137,$E1181)*(1-INDEX(AQ$151:AQ$167,$E1181))</f>
        <v/>
      </c>
      <c r="AR1181" s="37">
        <f>AR$194*$D1181*INDEX(AR$121:AR$137,$E1181)*(1-INDEX(AR$151:AR$167,$E1181))</f>
        <v/>
      </c>
      <c r="AS1181" s="37">
        <f>AS$194*$D1181*INDEX(AS$121:AS$137,$E1181)*(1-INDEX(AS$151:AS$167,$E1181))</f>
        <v/>
      </c>
      <c r="AT1181" s="37">
        <f>AT$194*$D1181*INDEX(AT$121:AT$137,$E1181)*(1-INDEX(AT$151:AT$167,$E1181))</f>
        <v/>
      </c>
      <c r="AU1181" s="37">
        <f>AU$194*$D1181*INDEX(AU$121:AU$137,$E1181)*(1-INDEX(AU$151:AU$167,$E1181))</f>
        <v/>
      </c>
      <c r="AV1181" s="37">
        <f>AV$194*$D1181*INDEX(AV$121:AV$137,$E1181)*(1-INDEX(AV$151:AV$167,$E1181))</f>
        <v/>
      </c>
      <c r="AW1181" s="37">
        <f>AW$194*$D1181*INDEX(AW$121:AW$137,$E1181)*(1-INDEX(AW$151:AW$167,$E1181))</f>
        <v/>
      </c>
      <c r="AX1181" s="37">
        <f>AX$194*$D1181*INDEX(AX$121:AX$137,$E1181)*(1-INDEX(AX$151:AX$167,$E1181))</f>
        <v/>
      </c>
      <c r="AY1181" s="40">
        <f>ETSCOST(AY$194,$D1181,INDEX(AY$121:AY$137,$E1181),INDEX(AY$151:AY$167,$E1181))</f>
        <v/>
      </c>
    </row>
    <row r="1182" hidden="1" outlineLevel="2">
      <c r="A1182" s="14" t="inlineStr">
        <is>
          <t>ets</t>
        </is>
      </c>
      <c r="B1182" s="14" t="inlineStr">
        <is>
          <t>die</t>
        </is>
      </c>
      <c r="C1182" s="14" t="inlineStr">
        <is>
          <t>irn</t>
        </is>
      </c>
      <c r="D1182" s="37">
        <f>INDEX(Inputs!$T$5:$T$132,MATCH($B1182&amp;"|"&amp;$C1182,Inputs!$A$5:$A$132,0))</f>
        <v/>
      </c>
      <c r="E1182" s="37">
        <f>INDEX(Inputs!$K$5:$K$132,MATCH($B1182&amp;"|"&amp;$C1182,Inputs!$A$5:$A$132,0))</f>
        <v/>
      </c>
      <c r="F1182" s="36" t="n"/>
      <c r="G1182" s="36" t="n"/>
      <c r="H1182" s="14">
        <f>INDEX(Variables!$B$5:$B$105,MATCH($A1182,Variables!$A$5:$A$105,0))&amp;IF($C1182="",""," | "&amp;INDEX(Mapping!$B$5:$B$26,MATCH($C1182,Mapping!$A$5:$A$26,0))&amp;" | "&amp;INDEX(Mapping!$B$30:$B$41,MATCH($B1182,Mapping!$A$30:$A$41,0)))</f>
        <v/>
      </c>
      <c r="I1182" s="14">
        <f>INDEX(Variables!$C$5:$C$105,MATCH($A1182,Variables!$A$5:$A$105,0))</f>
        <v/>
      </c>
      <c r="J1182" s="14">
        <f>INDEX(Variables!$E$5:$E$105,MATCH($A1182,Variables!$A$5:$A$105,0))</f>
        <v/>
      </c>
      <c r="K1182" s="11">
        <f>LOWER(Settings!$C$4)&amp;".mit."&amp;$A1182&amp;IF($C1182="","","."&amp;$C1182&amp;"."&amp;$B1182)&amp;IF(INDEX(Variables!$D$5:$D$105,MATCH($A1182,Variables!$A$5:$A$105,0))="","","."&amp;INDEX(Variables!$D$5:$D$105,MATCH($A1182,Variables!$A$5:$A$105,0)))&amp;"."&amp;K$5</f>
        <v/>
      </c>
      <c r="L1182" s="38">
        <f>L$194*$D1182*INDEX(L$121:L$137,$E1182)*(1-INDEX(L$151:L$167,$E1182))</f>
        <v/>
      </c>
      <c r="M1182" s="37">
        <f>M$194*$D1182*INDEX(M$121:M$137,$E1182)*(1-INDEX(M$151:M$167,$E1182))</f>
        <v/>
      </c>
      <c r="N1182" s="37">
        <f>N$194*$D1182*INDEX(N$121:N$137,$E1182)*(1-INDEX(N$151:N$167,$E1182))</f>
        <v/>
      </c>
      <c r="O1182" s="37">
        <f>O$194*$D1182*INDEX(O$121:O$137,$E1182)*(1-INDEX(O$151:O$167,$E1182))</f>
        <v/>
      </c>
      <c r="P1182" s="37">
        <f>P$194*$D1182*INDEX(P$121:P$137,$E1182)*(1-INDEX(P$151:P$167,$E1182))</f>
        <v/>
      </c>
      <c r="Q1182" s="37">
        <f>Q$194*$D1182*INDEX(Q$121:Q$137,$E1182)*(1-INDEX(Q$151:Q$167,$E1182))</f>
        <v/>
      </c>
      <c r="R1182" s="37">
        <f>R$194*$D1182*INDEX(R$121:R$137,$E1182)*(1-INDEX(R$151:R$167,$E1182))</f>
        <v/>
      </c>
      <c r="S1182" s="37">
        <f>S$194*$D1182*INDEX(S$121:S$137,$E1182)*(1-INDEX(S$151:S$167,$E1182))</f>
        <v/>
      </c>
      <c r="T1182" s="37">
        <f>T$194*$D1182*INDEX(T$121:T$137,$E1182)*(1-INDEX(T$151:T$167,$E1182))</f>
        <v/>
      </c>
      <c r="U1182" s="37">
        <f>U$194*$D1182*INDEX(U$121:U$137,$E1182)*(1-INDEX(U$151:U$167,$E1182))</f>
        <v/>
      </c>
      <c r="V1182" s="37">
        <f>V$194*$D1182*INDEX(V$121:V$137,$E1182)*(1-INDEX(V$151:V$167,$E1182))</f>
        <v/>
      </c>
      <c r="W1182" s="37">
        <f>W$194*$D1182*INDEX(W$121:W$137,$E1182)*(1-INDEX(W$151:W$167,$E1182))</f>
        <v/>
      </c>
      <c r="X1182" s="37">
        <f>X$194*$D1182*INDEX(X$121:X$137,$E1182)*(1-INDEX(X$151:X$167,$E1182))</f>
        <v/>
      </c>
      <c r="Y1182" s="37">
        <f>Y$194*$D1182*INDEX(Y$121:Y$137,$E1182)*(1-INDEX(Y$151:Y$167,$E1182))</f>
        <v/>
      </c>
      <c r="Z1182" s="37">
        <f>Z$194*$D1182*INDEX(Z$121:Z$137,$E1182)*(1-INDEX(Z$151:Z$167,$E1182))</f>
        <v/>
      </c>
      <c r="AA1182" s="37">
        <f>AA$194*$D1182*INDEX(AA$121:AA$137,$E1182)*(1-INDEX(AA$151:AA$167,$E1182))</f>
        <v/>
      </c>
      <c r="AB1182" s="37">
        <f>AB$194*$D1182*INDEX(AB$121:AB$137,$E1182)*(1-INDEX(AB$151:AB$167,$E1182))</f>
        <v/>
      </c>
      <c r="AC1182" s="37">
        <f>AC$194*$D1182*INDEX(AC$121:AC$137,$E1182)*(1-INDEX(AC$151:AC$167,$E1182))</f>
        <v/>
      </c>
      <c r="AD1182" s="40">
        <f>ETSCOST(AD$194,$D1182,INDEX(AD$121:AD$137,$E1182),INDEX(AD$151:AD$167,$E1182))</f>
        <v/>
      </c>
      <c r="AF1182" s="11">
        <f>LOWER(Settings!$C$4)&amp;".mit."&amp;$A1182&amp;IF($C1182="","","."&amp;$C1182&amp;"."&amp;$B1182)&amp;IF(INDEX(Variables!$D$5:$D$105,MATCH($A1182,Variables!$A$5:$A$105,0))="","","."&amp;INDEX(Variables!$D$5:$D$105,MATCH($A1182,Variables!$A$5:$A$105,0)))&amp;"."&amp;AF$5</f>
        <v/>
      </c>
      <c r="AG1182" s="38">
        <f>AG$194*$D1182*INDEX(AG$121:AG$137,$E1182)*(1-INDEX(AG$151:AG$167,$E1182))</f>
        <v/>
      </c>
      <c r="AH1182" s="37">
        <f>AH$194*$D1182*INDEX(AH$121:AH$137,$E1182)*(1-INDEX(AH$151:AH$167,$E1182))</f>
        <v/>
      </c>
      <c r="AI1182" s="37">
        <f>AI$194*$D1182*INDEX(AI$121:AI$137,$E1182)*(1-INDEX(AI$151:AI$167,$E1182))</f>
        <v/>
      </c>
      <c r="AJ1182" s="37">
        <f>AJ$194*$D1182*INDEX(AJ$121:AJ$137,$E1182)*(1-INDEX(AJ$151:AJ$167,$E1182))</f>
        <v/>
      </c>
      <c r="AK1182" s="37">
        <f>AK$194*$D1182*INDEX(AK$121:AK$137,$E1182)*(1-INDEX(AK$151:AK$167,$E1182))</f>
        <v/>
      </c>
      <c r="AL1182" s="37">
        <f>AL$194*$D1182*INDEX(AL$121:AL$137,$E1182)*(1-INDEX(AL$151:AL$167,$E1182))</f>
        <v/>
      </c>
      <c r="AM1182" s="37">
        <f>AM$194*$D1182*INDEX(AM$121:AM$137,$E1182)*(1-INDEX(AM$151:AM$167,$E1182))</f>
        <v/>
      </c>
      <c r="AN1182" s="37">
        <f>AN$194*$D1182*INDEX(AN$121:AN$137,$E1182)*(1-INDEX(AN$151:AN$167,$E1182))</f>
        <v/>
      </c>
      <c r="AO1182" s="37">
        <f>AO$194*$D1182*INDEX(AO$121:AO$137,$E1182)*(1-INDEX(AO$151:AO$167,$E1182))</f>
        <v/>
      </c>
      <c r="AP1182" s="37">
        <f>AP$194*$D1182*INDEX(AP$121:AP$137,$E1182)*(1-INDEX(AP$151:AP$167,$E1182))</f>
        <v/>
      </c>
      <c r="AQ1182" s="37">
        <f>AQ$194*$D1182*INDEX(AQ$121:AQ$137,$E1182)*(1-INDEX(AQ$151:AQ$167,$E1182))</f>
        <v/>
      </c>
      <c r="AR1182" s="37">
        <f>AR$194*$D1182*INDEX(AR$121:AR$137,$E1182)*(1-INDEX(AR$151:AR$167,$E1182))</f>
        <v/>
      </c>
      <c r="AS1182" s="37">
        <f>AS$194*$D1182*INDEX(AS$121:AS$137,$E1182)*(1-INDEX(AS$151:AS$167,$E1182))</f>
        <v/>
      </c>
      <c r="AT1182" s="37">
        <f>AT$194*$D1182*INDEX(AT$121:AT$137,$E1182)*(1-INDEX(AT$151:AT$167,$E1182))</f>
        <v/>
      </c>
      <c r="AU1182" s="37">
        <f>AU$194*$D1182*INDEX(AU$121:AU$137,$E1182)*(1-INDEX(AU$151:AU$167,$E1182))</f>
        <v/>
      </c>
      <c r="AV1182" s="37">
        <f>AV$194*$D1182*INDEX(AV$121:AV$137,$E1182)*(1-INDEX(AV$151:AV$167,$E1182))</f>
        <v/>
      </c>
      <c r="AW1182" s="37">
        <f>AW$194*$D1182*INDEX(AW$121:AW$137,$E1182)*(1-INDEX(AW$151:AW$167,$E1182))</f>
        <v/>
      </c>
      <c r="AX1182" s="37">
        <f>AX$194*$D1182*INDEX(AX$121:AX$137,$E1182)*(1-INDEX(AX$151:AX$167,$E1182))</f>
        <v/>
      </c>
      <c r="AY1182" s="40">
        <f>ETSCOST(AY$194,$D1182,INDEX(AY$121:AY$137,$E1182),INDEX(AY$151:AY$167,$E1182))</f>
        <v/>
      </c>
    </row>
    <row r="1183" hidden="1" outlineLevel="2">
      <c r="A1183" s="14" t="inlineStr">
        <is>
          <t>ets</t>
        </is>
      </c>
      <c r="B1183" s="14" t="inlineStr">
        <is>
          <t>lpg</t>
        </is>
      </c>
      <c r="C1183" s="14" t="inlineStr">
        <is>
          <t>irn</t>
        </is>
      </c>
      <c r="D1183" s="37">
        <f>INDEX(Inputs!$T$5:$T$132,MATCH($B1183&amp;"|"&amp;$C1183,Inputs!$A$5:$A$132,0))</f>
        <v/>
      </c>
      <c r="E1183" s="37">
        <f>INDEX(Inputs!$K$5:$K$132,MATCH($B1183&amp;"|"&amp;$C1183,Inputs!$A$5:$A$132,0))</f>
        <v/>
      </c>
      <c r="F1183" s="36" t="n"/>
      <c r="G1183" s="36" t="n"/>
      <c r="H1183" s="14">
        <f>INDEX(Variables!$B$5:$B$105,MATCH($A1183,Variables!$A$5:$A$105,0))&amp;IF($C1183="",""," | "&amp;INDEX(Mapping!$B$5:$B$26,MATCH($C1183,Mapping!$A$5:$A$26,0))&amp;" | "&amp;INDEX(Mapping!$B$30:$B$41,MATCH($B1183,Mapping!$A$30:$A$41,0)))</f>
        <v/>
      </c>
      <c r="I1183" s="14">
        <f>INDEX(Variables!$C$5:$C$105,MATCH($A1183,Variables!$A$5:$A$105,0))</f>
        <v/>
      </c>
      <c r="J1183" s="14">
        <f>INDEX(Variables!$E$5:$E$105,MATCH($A1183,Variables!$A$5:$A$105,0))</f>
        <v/>
      </c>
      <c r="K1183" s="11">
        <f>LOWER(Settings!$C$4)&amp;".mit."&amp;$A1183&amp;IF($C1183="","","."&amp;$C1183&amp;"."&amp;$B1183)&amp;IF(INDEX(Variables!$D$5:$D$105,MATCH($A1183,Variables!$A$5:$A$105,0))="","","."&amp;INDEX(Variables!$D$5:$D$105,MATCH($A1183,Variables!$A$5:$A$105,0)))&amp;"."&amp;K$5</f>
        <v/>
      </c>
      <c r="L1183" s="38">
        <f>L$194*$D1183*INDEX(L$121:L$137,$E1183)*(1-INDEX(L$151:L$167,$E1183))</f>
        <v/>
      </c>
      <c r="M1183" s="37">
        <f>M$194*$D1183*INDEX(M$121:M$137,$E1183)*(1-INDEX(M$151:M$167,$E1183))</f>
        <v/>
      </c>
      <c r="N1183" s="37">
        <f>N$194*$D1183*INDEX(N$121:N$137,$E1183)*(1-INDEX(N$151:N$167,$E1183))</f>
        <v/>
      </c>
      <c r="O1183" s="37">
        <f>O$194*$D1183*INDEX(O$121:O$137,$E1183)*(1-INDEX(O$151:O$167,$E1183))</f>
        <v/>
      </c>
      <c r="P1183" s="37">
        <f>P$194*$D1183*INDEX(P$121:P$137,$E1183)*(1-INDEX(P$151:P$167,$E1183))</f>
        <v/>
      </c>
      <c r="Q1183" s="37">
        <f>Q$194*$D1183*INDEX(Q$121:Q$137,$E1183)*(1-INDEX(Q$151:Q$167,$E1183))</f>
        <v/>
      </c>
      <c r="R1183" s="37">
        <f>R$194*$D1183*INDEX(R$121:R$137,$E1183)*(1-INDEX(R$151:R$167,$E1183))</f>
        <v/>
      </c>
      <c r="S1183" s="37">
        <f>S$194*$D1183*INDEX(S$121:S$137,$E1183)*(1-INDEX(S$151:S$167,$E1183))</f>
        <v/>
      </c>
      <c r="T1183" s="37">
        <f>T$194*$D1183*INDEX(T$121:T$137,$E1183)*(1-INDEX(T$151:T$167,$E1183))</f>
        <v/>
      </c>
      <c r="U1183" s="37">
        <f>U$194*$D1183*INDEX(U$121:U$137,$E1183)*(1-INDEX(U$151:U$167,$E1183))</f>
        <v/>
      </c>
      <c r="V1183" s="37">
        <f>V$194*$D1183*INDEX(V$121:V$137,$E1183)*(1-INDEX(V$151:V$167,$E1183))</f>
        <v/>
      </c>
      <c r="W1183" s="37">
        <f>W$194*$D1183*INDEX(W$121:W$137,$E1183)*(1-INDEX(W$151:W$167,$E1183))</f>
        <v/>
      </c>
      <c r="X1183" s="37">
        <f>X$194*$D1183*INDEX(X$121:X$137,$E1183)*(1-INDEX(X$151:X$167,$E1183))</f>
        <v/>
      </c>
      <c r="Y1183" s="37">
        <f>Y$194*$D1183*INDEX(Y$121:Y$137,$E1183)*(1-INDEX(Y$151:Y$167,$E1183))</f>
        <v/>
      </c>
      <c r="Z1183" s="37">
        <f>Z$194*$D1183*INDEX(Z$121:Z$137,$E1183)*(1-INDEX(Z$151:Z$167,$E1183))</f>
        <v/>
      </c>
      <c r="AA1183" s="37">
        <f>AA$194*$D1183*INDEX(AA$121:AA$137,$E1183)*(1-INDEX(AA$151:AA$167,$E1183))</f>
        <v/>
      </c>
      <c r="AB1183" s="37">
        <f>AB$194*$D1183*INDEX(AB$121:AB$137,$E1183)*(1-INDEX(AB$151:AB$167,$E1183))</f>
        <v/>
      </c>
      <c r="AC1183" s="37">
        <f>AC$194*$D1183*INDEX(AC$121:AC$137,$E1183)*(1-INDEX(AC$151:AC$167,$E1183))</f>
        <v/>
      </c>
      <c r="AD1183" s="40">
        <f>ETSCOST(AD$194,$D1183,INDEX(AD$121:AD$137,$E1183),INDEX(AD$151:AD$167,$E1183))</f>
        <v/>
      </c>
      <c r="AF1183" s="11">
        <f>LOWER(Settings!$C$4)&amp;".mit."&amp;$A1183&amp;IF($C1183="","","."&amp;$C1183&amp;"."&amp;$B1183)&amp;IF(INDEX(Variables!$D$5:$D$105,MATCH($A1183,Variables!$A$5:$A$105,0))="","","."&amp;INDEX(Variables!$D$5:$D$105,MATCH($A1183,Variables!$A$5:$A$105,0)))&amp;"."&amp;AF$5</f>
        <v/>
      </c>
      <c r="AG1183" s="38">
        <f>AG$194*$D1183*INDEX(AG$121:AG$137,$E1183)*(1-INDEX(AG$151:AG$167,$E1183))</f>
        <v/>
      </c>
      <c r="AH1183" s="37">
        <f>AH$194*$D1183*INDEX(AH$121:AH$137,$E1183)*(1-INDEX(AH$151:AH$167,$E1183))</f>
        <v/>
      </c>
      <c r="AI1183" s="37">
        <f>AI$194*$D1183*INDEX(AI$121:AI$137,$E1183)*(1-INDEX(AI$151:AI$167,$E1183))</f>
        <v/>
      </c>
      <c r="AJ1183" s="37">
        <f>AJ$194*$D1183*INDEX(AJ$121:AJ$137,$E1183)*(1-INDEX(AJ$151:AJ$167,$E1183))</f>
        <v/>
      </c>
      <c r="AK1183" s="37">
        <f>AK$194*$D1183*INDEX(AK$121:AK$137,$E1183)*(1-INDEX(AK$151:AK$167,$E1183))</f>
        <v/>
      </c>
      <c r="AL1183" s="37">
        <f>AL$194*$D1183*INDEX(AL$121:AL$137,$E1183)*(1-INDEX(AL$151:AL$167,$E1183))</f>
        <v/>
      </c>
      <c r="AM1183" s="37">
        <f>AM$194*$D1183*INDEX(AM$121:AM$137,$E1183)*(1-INDEX(AM$151:AM$167,$E1183))</f>
        <v/>
      </c>
      <c r="AN1183" s="37">
        <f>AN$194*$D1183*INDEX(AN$121:AN$137,$E1183)*(1-INDEX(AN$151:AN$167,$E1183))</f>
        <v/>
      </c>
      <c r="AO1183" s="37">
        <f>AO$194*$D1183*INDEX(AO$121:AO$137,$E1183)*(1-INDEX(AO$151:AO$167,$E1183))</f>
        <v/>
      </c>
      <c r="AP1183" s="37">
        <f>AP$194*$D1183*INDEX(AP$121:AP$137,$E1183)*(1-INDEX(AP$151:AP$167,$E1183))</f>
        <v/>
      </c>
      <c r="AQ1183" s="37">
        <f>AQ$194*$D1183*INDEX(AQ$121:AQ$137,$E1183)*(1-INDEX(AQ$151:AQ$167,$E1183))</f>
        <v/>
      </c>
      <c r="AR1183" s="37">
        <f>AR$194*$D1183*INDEX(AR$121:AR$137,$E1183)*(1-INDEX(AR$151:AR$167,$E1183))</f>
        <v/>
      </c>
      <c r="AS1183" s="37">
        <f>AS$194*$D1183*INDEX(AS$121:AS$137,$E1183)*(1-INDEX(AS$151:AS$167,$E1183))</f>
        <v/>
      </c>
      <c r="AT1183" s="37">
        <f>AT$194*$D1183*INDEX(AT$121:AT$137,$E1183)*(1-INDEX(AT$151:AT$167,$E1183))</f>
        <v/>
      </c>
      <c r="AU1183" s="37">
        <f>AU$194*$D1183*INDEX(AU$121:AU$137,$E1183)*(1-INDEX(AU$151:AU$167,$E1183))</f>
        <v/>
      </c>
      <c r="AV1183" s="37">
        <f>AV$194*$D1183*INDEX(AV$121:AV$137,$E1183)*(1-INDEX(AV$151:AV$167,$E1183))</f>
        <v/>
      </c>
      <c r="AW1183" s="37">
        <f>AW$194*$D1183*INDEX(AW$121:AW$137,$E1183)*(1-INDEX(AW$151:AW$167,$E1183))</f>
        <v/>
      </c>
      <c r="AX1183" s="37">
        <f>AX$194*$D1183*INDEX(AX$121:AX$137,$E1183)*(1-INDEX(AX$151:AX$167,$E1183))</f>
        <v/>
      </c>
      <c r="AY1183" s="40">
        <f>ETSCOST(AY$194,$D1183,INDEX(AY$121:AY$137,$E1183),INDEX(AY$151:AY$167,$E1183))</f>
        <v/>
      </c>
    </row>
    <row r="1184" hidden="1" outlineLevel="2">
      <c r="A1184" s="14" t="inlineStr">
        <is>
          <t>ets</t>
        </is>
      </c>
      <c r="B1184" s="14" t="inlineStr">
        <is>
          <t>ker</t>
        </is>
      </c>
      <c r="C1184" s="14" t="inlineStr">
        <is>
          <t>irn</t>
        </is>
      </c>
      <c r="D1184" s="37">
        <f>INDEX(Inputs!$T$5:$T$132,MATCH($B1184&amp;"|"&amp;$C1184,Inputs!$A$5:$A$132,0))</f>
        <v/>
      </c>
      <c r="E1184" s="37">
        <f>INDEX(Inputs!$K$5:$K$132,MATCH($B1184&amp;"|"&amp;$C1184,Inputs!$A$5:$A$132,0))</f>
        <v/>
      </c>
      <c r="F1184" s="36" t="n"/>
      <c r="G1184" s="36" t="n"/>
      <c r="H1184" s="14">
        <f>INDEX(Variables!$B$5:$B$105,MATCH($A1184,Variables!$A$5:$A$105,0))&amp;IF($C1184="",""," | "&amp;INDEX(Mapping!$B$5:$B$26,MATCH($C1184,Mapping!$A$5:$A$26,0))&amp;" | "&amp;INDEX(Mapping!$B$30:$B$41,MATCH($B1184,Mapping!$A$30:$A$41,0)))</f>
        <v/>
      </c>
      <c r="I1184" s="14">
        <f>INDEX(Variables!$C$5:$C$105,MATCH($A1184,Variables!$A$5:$A$105,0))</f>
        <v/>
      </c>
      <c r="J1184" s="14">
        <f>INDEX(Variables!$E$5:$E$105,MATCH($A1184,Variables!$A$5:$A$105,0))</f>
        <v/>
      </c>
      <c r="K1184" s="11">
        <f>LOWER(Settings!$C$4)&amp;".mit."&amp;$A1184&amp;IF($C1184="","","."&amp;$C1184&amp;"."&amp;$B1184)&amp;IF(INDEX(Variables!$D$5:$D$105,MATCH($A1184,Variables!$A$5:$A$105,0))="","","."&amp;INDEX(Variables!$D$5:$D$105,MATCH($A1184,Variables!$A$5:$A$105,0)))&amp;"."&amp;K$5</f>
        <v/>
      </c>
      <c r="L1184" s="38">
        <f>L$194*$D1184*INDEX(L$121:L$137,$E1184)*(1-INDEX(L$151:L$167,$E1184))</f>
        <v/>
      </c>
      <c r="M1184" s="37">
        <f>M$194*$D1184*INDEX(M$121:M$137,$E1184)*(1-INDEX(M$151:M$167,$E1184))</f>
        <v/>
      </c>
      <c r="N1184" s="37">
        <f>N$194*$D1184*INDEX(N$121:N$137,$E1184)*(1-INDEX(N$151:N$167,$E1184))</f>
        <v/>
      </c>
      <c r="O1184" s="37">
        <f>O$194*$D1184*INDEX(O$121:O$137,$E1184)*(1-INDEX(O$151:O$167,$E1184))</f>
        <v/>
      </c>
      <c r="P1184" s="37">
        <f>P$194*$D1184*INDEX(P$121:P$137,$E1184)*(1-INDEX(P$151:P$167,$E1184))</f>
        <v/>
      </c>
      <c r="Q1184" s="37">
        <f>Q$194*$D1184*INDEX(Q$121:Q$137,$E1184)*(1-INDEX(Q$151:Q$167,$E1184))</f>
        <v/>
      </c>
      <c r="R1184" s="37">
        <f>R$194*$D1184*INDEX(R$121:R$137,$E1184)*(1-INDEX(R$151:R$167,$E1184))</f>
        <v/>
      </c>
      <c r="S1184" s="37">
        <f>S$194*$D1184*INDEX(S$121:S$137,$E1184)*(1-INDEX(S$151:S$167,$E1184))</f>
        <v/>
      </c>
      <c r="T1184" s="37">
        <f>T$194*$D1184*INDEX(T$121:T$137,$E1184)*(1-INDEX(T$151:T$167,$E1184))</f>
        <v/>
      </c>
      <c r="U1184" s="37">
        <f>U$194*$D1184*INDEX(U$121:U$137,$E1184)*(1-INDEX(U$151:U$167,$E1184))</f>
        <v/>
      </c>
      <c r="V1184" s="37">
        <f>V$194*$D1184*INDEX(V$121:V$137,$E1184)*(1-INDEX(V$151:V$167,$E1184))</f>
        <v/>
      </c>
      <c r="W1184" s="37">
        <f>W$194*$D1184*INDEX(W$121:W$137,$E1184)*(1-INDEX(W$151:W$167,$E1184))</f>
        <v/>
      </c>
      <c r="X1184" s="37">
        <f>X$194*$D1184*INDEX(X$121:X$137,$E1184)*(1-INDEX(X$151:X$167,$E1184))</f>
        <v/>
      </c>
      <c r="Y1184" s="37">
        <f>Y$194*$D1184*INDEX(Y$121:Y$137,$E1184)*(1-INDEX(Y$151:Y$167,$E1184))</f>
        <v/>
      </c>
      <c r="Z1184" s="37">
        <f>Z$194*$D1184*INDEX(Z$121:Z$137,$E1184)*(1-INDEX(Z$151:Z$167,$E1184))</f>
        <v/>
      </c>
      <c r="AA1184" s="37">
        <f>AA$194*$D1184*INDEX(AA$121:AA$137,$E1184)*(1-INDEX(AA$151:AA$167,$E1184))</f>
        <v/>
      </c>
      <c r="AB1184" s="37">
        <f>AB$194*$D1184*INDEX(AB$121:AB$137,$E1184)*(1-INDEX(AB$151:AB$167,$E1184))</f>
        <v/>
      </c>
      <c r="AC1184" s="37">
        <f>AC$194*$D1184*INDEX(AC$121:AC$137,$E1184)*(1-INDEX(AC$151:AC$167,$E1184))</f>
        <v/>
      </c>
      <c r="AD1184" s="40">
        <f>ETSCOST(AD$194,$D1184,INDEX(AD$121:AD$137,$E1184),INDEX(AD$151:AD$167,$E1184))</f>
        <v/>
      </c>
      <c r="AF1184" s="11">
        <f>LOWER(Settings!$C$4)&amp;".mit."&amp;$A1184&amp;IF($C1184="","","."&amp;$C1184&amp;"."&amp;$B1184)&amp;IF(INDEX(Variables!$D$5:$D$105,MATCH($A1184,Variables!$A$5:$A$105,0))="","","."&amp;INDEX(Variables!$D$5:$D$105,MATCH($A1184,Variables!$A$5:$A$105,0)))&amp;"."&amp;AF$5</f>
        <v/>
      </c>
      <c r="AG1184" s="38">
        <f>AG$194*$D1184*INDEX(AG$121:AG$137,$E1184)*(1-INDEX(AG$151:AG$167,$E1184))</f>
        <v/>
      </c>
      <c r="AH1184" s="37">
        <f>AH$194*$D1184*INDEX(AH$121:AH$137,$E1184)*(1-INDEX(AH$151:AH$167,$E1184))</f>
        <v/>
      </c>
      <c r="AI1184" s="37">
        <f>AI$194*$D1184*INDEX(AI$121:AI$137,$E1184)*(1-INDEX(AI$151:AI$167,$E1184))</f>
        <v/>
      </c>
      <c r="AJ1184" s="37">
        <f>AJ$194*$D1184*INDEX(AJ$121:AJ$137,$E1184)*(1-INDEX(AJ$151:AJ$167,$E1184))</f>
        <v/>
      </c>
      <c r="AK1184" s="37">
        <f>AK$194*$D1184*INDEX(AK$121:AK$137,$E1184)*(1-INDEX(AK$151:AK$167,$E1184))</f>
        <v/>
      </c>
      <c r="AL1184" s="37">
        <f>AL$194*$D1184*INDEX(AL$121:AL$137,$E1184)*(1-INDEX(AL$151:AL$167,$E1184))</f>
        <v/>
      </c>
      <c r="AM1184" s="37">
        <f>AM$194*$D1184*INDEX(AM$121:AM$137,$E1184)*(1-INDEX(AM$151:AM$167,$E1184))</f>
        <v/>
      </c>
      <c r="AN1184" s="37">
        <f>AN$194*$D1184*INDEX(AN$121:AN$137,$E1184)*(1-INDEX(AN$151:AN$167,$E1184))</f>
        <v/>
      </c>
      <c r="AO1184" s="37">
        <f>AO$194*$D1184*INDEX(AO$121:AO$137,$E1184)*(1-INDEX(AO$151:AO$167,$E1184))</f>
        <v/>
      </c>
      <c r="AP1184" s="37">
        <f>AP$194*$D1184*INDEX(AP$121:AP$137,$E1184)*(1-INDEX(AP$151:AP$167,$E1184))</f>
        <v/>
      </c>
      <c r="AQ1184" s="37">
        <f>AQ$194*$D1184*INDEX(AQ$121:AQ$137,$E1184)*(1-INDEX(AQ$151:AQ$167,$E1184))</f>
        <v/>
      </c>
      <c r="AR1184" s="37">
        <f>AR$194*$D1184*INDEX(AR$121:AR$137,$E1184)*(1-INDEX(AR$151:AR$167,$E1184))</f>
        <v/>
      </c>
      <c r="AS1184" s="37">
        <f>AS$194*$D1184*INDEX(AS$121:AS$137,$E1184)*(1-INDEX(AS$151:AS$167,$E1184))</f>
        <v/>
      </c>
      <c r="AT1184" s="37">
        <f>AT$194*$D1184*INDEX(AT$121:AT$137,$E1184)*(1-INDEX(AT$151:AT$167,$E1184))</f>
        <v/>
      </c>
      <c r="AU1184" s="37">
        <f>AU$194*$D1184*INDEX(AU$121:AU$137,$E1184)*(1-INDEX(AU$151:AU$167,$E1184))</f>
        <v/>
      </c>
      <c r="AV1184" s="37">
        <f>AV$194*$D1184*INDEX(AV$121:AV$137,$E1184)*(1-INDEX(AV$151:AV$167,$E1184))</f>
        <v/>
      </c>
      <c r="AW1184" s="37">
        <f>AW$194*$D1184*INDEX(AW$121:AW$137,$E1184)*(1-INDEX(AW$151:AW$167,$E1184))</f>
        <v/>
      </c>
      <c r="AX1184" s="37">
        <f>AX$194*$D1184*INDEX(AX$121:AX$137,$E1184)*(1-INDEX(AX$151:AX$167,$E1184))</f>
        <v/>
      </c>
      <c r="AY1184" s="40">
        <f>ETSCOST(AY$194,$D1184,INDEX(AY$121:AY$137,$E1184),INDEX(AY$151:AY$167,$E1184))</f>
        <v/>
      </c>
    </row>
    <row r="1185" hidden="1" outlineLevel="2">
      <c r="A1185" s="14" t="inlineStr">
        <is>
          <t>ets</t>
        </is>
      </c>
      <c r="B1185" s="14" t="inlineStr">
        <is>
          <t>oop</t>
        </is>
      </c>
      <c r="C1185" s="14" t="inlineStr">
        <is>
          <t>irn</t>
        </is>
      </c>
      <c r="D1185" s="37">
        <f>INDEX(Inputs!$T$5:$T$132,MATCH($B1185&amp;"|"&amp;$C1185,Inputs!$A$5:$A$132,0))</f>
        <v/>
      </c>
      <c r="E1185" s="37">
        <f>INDEX(Inputs!$K$5:$K$132,MATCH($B1185&amp;"|"&amp;$C1185,Inputs!$A$5:$A$132,0))</f>
        <v/>
      </c>
      <c r="F1185" s="36" t="n"/>
      <c r="G1185" s="36" t="n"/>
      <c r="H1185" s="14">
        <f>INDEX(Variables!$B$5:$B$105,MATCH($A1185,Variables!$A$5:$A$105,0))&amp;IF($C1185="",""," | "&amp;INDEX(Mapping!$B$5:$B$26,MATCH($C1185,Mapping!$A$5:$A$26,0))&amp;" | "&amp;INDEX(Mapping!$B$30:$B$41,MATCH($B1185,Mapping!$A$30:$A$41,0)))</f>
        <v/>
      </c>
      <c r="I1185" s="14">
        <f>INDEX(Variables!$C$5:$C$105,MATCH($A1185,Variables!$A$5:$A$105,0))</f>
        <v/>
      </c>
      <c r="J1185" s="14">
        <f>INDEX(Variables!$E$5:$E$105,MATCH($A1185,Variables!$A$5:$A$105,0))</f>
        <v/>
      </c>
      <c r="K1185" s="11">
        <f>LOWER(Settings!$C$4)&amp;".mit."&amp;$A1185&amp;IF($C1185="","","."&amp;$C1185&amp;"."&amp;$B1185)&amp;IF(INDEX(Variables!$D$5:$D$105,MATCH($A1185,Variables!$A$5:$A$105,0))="","","."&amp;INDEX(Variables!$D$5:$D$105,MATCH($A1185,Variables!$A$5:$A$105,0)))&amp;"."&amp;K$5</f>
        <v/>
      </c>
      <c r="L1185" s="38">
        <f>L$194*$D1185*INDEX(L$121:L$137,$E1185)*(1-INDEX(L$151:L$167,$E1185))</f>
        <v/>
      </c>
      <c r="M1185" s="37">
        <f>M$194*$D1185*INDEX(M$121:M$137,$E1185)*(1-INDEX(M$151:M$167,$E1185))</f>
        <v/>
      </c>
      <c r="N1185" s="37">
        <f>N$194*$D1185*INDEX(N$121:N$137,$E1185)*(1-INDEX(N$151:N$167,$E1185))</f>
        <v/>
      </c>
      <c r="O1185" s="37">
        <f>O$194*$D1185*INDEX(O$121:O$137,$E1185)*(1-INDEX(O$151:O$167,$E1185))</f>
        <v/>
      </c>
      <c r="P1185" s="37">
        <f>P$194*$D1185*INDEX(P$121:P$137,$E1185)*(1-INDEX(P$151:P$167,$E1185))</f>
        <v/>
      </c>
      <c r="Q1185" s="37">
        <f>Q$194*$D1185*INDEX(Q$121:Q$137,$E1185)*(1-INDEX(Q$151:Q$167,$E1185))</f>
        <v/>
      </c>
      <c r="R1185" s="37">
        <f>R$194*$D1185*INDEX(R$121:R$137,$E1185)*(1-INDEX(R$151:R$167,$E1185))</f>
        <v/>
      </c>
      <c r="S1185" s="37">
        <f>S$194*$D1185*INDEX(S$121:S$137,$E1185)*(1-INDEX(S$151:S$167,$E1185))</f>
        <v/>
      </c>
      <c r="T1185" s="37">
        <f>T$194*$D1185*INDEX(T$121:T$137,$E1185)*(1-INDEX(T$151:T$167,$E1185))</f>
        <v/>
      </c>
      <c r="U1185" s="37">
        <f>U$194*$D1185*INDEX(U$121:U$137,$E1185)*(1-INDEX(U$151:U$167,$E1185))</f>
        <v/>
      </c>
      <c r="V1185" s="37">
        <f>V$194*$D1185*INDEX(V$121:V$137,$E1185)*(1-INDEX(V$151:V$167,$E1185))</f>
        <v/>
      </c>
      <c r="W1185" s="37">
        <f>W$194*$D1185*INDEX(W$121:W$137,$E1185)*(1-INDEX(W$151:W$167,$E1185))</f>
        <v/>
      </c>
      <c r="X1185" s="37">
        <f>X$194*$D1185*INDEX(X$121:X$137,$E1185)*(1-INDEX(X$151:X$167,$E1185))</f>
        <v/>
      </c>
      <c r="Y1185" s="37">
        <f>Y$194*$D1185*INDEX(Y$121:Y$137,$E1185)*(1-INDEX(Y$151:Y$167,$E1185))</f>
        <v/>
      </c>
      <c r="Z1185" s="37">
        <f>Z$194*$D1185*INDEX(Z$121:Z$137,$E1185)*(1-INDEX(Z$151:Z$167,$E1185))</f>
        <v/>
      </c>
      <c r="AA1185" s="37">
        <f>AA$194*$D1185*INDEX(AA$121:AA$137,$E1185)*(1-INDEX(AA$151:AA$167,$E1185))</f>
        <v/>
      </c>
      <c r="AB1185" s="37">
        <f>AB$194*$D1185*INDEX(AB$121:AB$137,$E1185)*(1-INDEX(AB$151:AB$167,$E1185))</f>
        <v/>
      </c>
      <c r="AC1185" s="37">
        <f>AC$194*$D1185*INDEX(AC$121:AC$137,$E1185)*(1-INDEX(AC$151:AC$167,$E1185))</f>
        <v/>
      </c>
      <c r="AD1185" s="40">
        <f>ETSCOST(AD$194,$D1185,INDEX(AD$121:AD$137,$E1185),INDEX(AD$151:AD$167,$E1185))</f>
        <v/>
      </c>
      <c r="AF1185" s="11">
        <f>LOWER(Settings!$C$4)&amp;".mit."&amp;$A1185&amp;IF($C1185="","","."&amp;$C1185&amp;"."&amp;$B1185)&amp;IF(INDEX(Variables!$D$5:$D$105,MATCH($A1185,Variables!$A$5:$A$105,0))="","","."&amp;INDEX(Variables!$D$5:$D$105,MATCH($A1185,Variables!$A$5:$A$105,0)))&amp;"."&amp;AF$5</f>
        <v/>
      </c>
      <c r="AG1185" s="38">
        <f>AG$194*$D1185*INDEX(AG$121:AG$137,$E1185)*(1-INDEX(AG$151:AG$167,$E1185))</f>
        <v/>
      </c>
      <c r="AH1185" s="37">
        <f>AH$194*$D1185*INDEX(AH$121:AH$137,$E1185)*(1-INDEX(AH$151:AH$167,$E1185))</f>
        <v/>
      </c>
      <c r="AI1185" s="37">
        <f>AI$194*$D1185*INDEX(AI$121:AI$137,$E1185)*(1-INDEX(AI$151:AI$167,$E1185))</f>
        <v/>
      </c>
      <c r="AJ1185" s="37">
        <f>AJ$194*$D1185*INDEX(AJ$121:AJ$137,$E1185)*(1-INDEX(AJ$151:AJ$167,$E1185))</f>
        <v/>
      </c>
      <c r="AK1185" s="37">
        <f>AK$194*$D1185*INDEX(AK$121:AK$137,$E1185)*(1-INDEX(AK$151:AK$167,$E1185))</f>
        <v/>
      </c>
      <c r="AL1185" s="37">
        <f>AL$194*$D1185*INDEX(AL$121:AL$137,$E1185)*(1-INDEX(AL$151:AL$167,$E1185))</f>
        <v/>
      </c>
      <c r="AM1185" s="37">
        <f>AM$194*$D1185*INDEX(AM$121:AM$137,$E1185)*(1-INDEX(AM$151:AM$167,$E1185))</f>
        <v/>
      </c>
      <c r="AN1185" s="37">
        <f>AN$194*$D1185*INDEX(AN$121:AN$137,$E1185)*(1-INDEX(AN$151:AN$167,$E1185))</f>
        <v/>
      </c>
      <c r="AO1185" s="37">
        <f>AO$194*$D1185*INDEX(AO$121:AO$137,$E1185)*(1-INDEX(AO$151:AO$167,$E1185))</f>
        <v/>
      </c>
      <c r="AP1185" s="37">
        <f>AP$194*$D1185*INDEX(AP$121:AP$137,$E1185)*(1-INDEX(AP$151:AP$167,$E1185))</f>
        <v/>
      </c>
      <c r="AQ1185" s="37">
        <f>AQ$194*$D1185*INDEX(AQ$121:AQ$137,$E1185)*(1-INDEX(AQ$151:AQ$167,$E1185))</f>
        <v/>
      </c>
      <c r="AR1185" s="37">
        <f>AR$194*$D1185*INDEX(AR$121:AR$137,$E1185)*(1-INDEX(AR$151:AR$167,$E1185))</f>
        <v/>
      </c>
      <c r="AS1185" s="37">
        <f>AS$194*$D1185*INDEX(AS$121:AS$137,$E1185)*(1-INDEX(AS$151:AS$167,$E1185))</f>
        <v/>
      </c>
      <c r="AT1185" s="37">
        <f>AT$194*$D1185*INDEX(AT$121:AT$137,$E1185)*(1-INDEX(AT$151:AT$167,$E1185))</f>
        <v/>
      </c>
      <c r="AU1185" s="37">
        <f>AU$194*$D1185*INDEX(AU$121:AU$137,$E1185)*(1-INDEX(AU$151:AU$167,$E1185))</f>
        <v/>
      </c>
      <c r="AV1185" s="37">
        <f>AV$194*$D1185*INDEX(AV$121:AV$137,$E1185)*(1-INDEX(AV$151:AV$167,$E1185))</f>
        <v/>
      </c>
      <c r="AW1185" s="37">
        <f>AW$194*$D1185*INDEX(AW$121:AW$137,$E1185)*(1-INDEX(AW$151:AW$167,$E1185))</f>
        <v/>
      </c>
      <c r="AX1185" s="37">
        <f>AX$194*$D1185*INDEX(AX$121:AX$137,$E1185)*(1-INDEX(AX$151:AX$167,$E1185))</f>
        <v/>
      </c>
      <c r="AY1185" s="40">
        <f>ETSCOST(AY$194,$D1185,INDEX(AY$121:AY$137,$E1185),INDEX(AY$151:AY$167,$E1185))</f>
        <v/>
      </c>
    </row>
    <row r="1186" hidden="1" outlineLevel="2">
      <c r="A1186" s="14" t="inlineStr">
        <is>
          <t>ets</t>
        </is>
      </c>
      <c r="B1186" s="14" t="inlineStr">
        <is>
          <t>bio</t>
        </is>
      </c>
      <c r="C1186" s="14" t="inlineStr">
        <is>
          <t>irn</t>
        </is>
      </c>
      <c r="D1186" s="37">
        <f>INDEX(Inputs!$T$5:$T$132,MATCH($B1186&amp;"|"&amp;$C1186,Inputs!$A$5:$A$132,0))</f>
        <v/>
      </c>
      <c r="E1186" s="37">
        <f>INDEX(Inputs!$K$5:$K$132,MATCH($B1186&amp;"|"&amp;$C1186,Inputs!$A$5:$A$132,0))</f>
        <v/>
      </c>
      <c r="F1186" s="36" t="n"/>
      <c r="G1186" s="36" t="n"/>
      <c r="H1186" s="14">
        <f>INDEX(Variables!$B$5:$B$105,MATCH($A1186,Variables!$A$5:$A$105,0))&amp;IF($C1186="",""," | "&amp;INDEX(Mapping!$B$5:$B$26,MATCH($C1186,Mapping!$A$5:$A$26,0))&amp;" | "&amp;INDEX(Mapping!$B$30:$B$41,MATCH($B1186,Mapping!$A$30:$A$41,0)))</f>
        <v/>
      </c>
      <c r="I1186" s="14">
        <f>INDEX(Variables!$C$5:$C$105,MATCH($A1186,Variables!$A$5:$A$105,0))</f>
        <v/>
      </c>
      <c r="J1186" s="14">
        <f>INDEX(Variables!$E$5:$E$105,MATCH($A1186,Variables!$A$5:$A$105,0))</f>
        <v/>
      </c>
      <c r="K1186" s="11">
        <f>LOWER(Settings!$C$4)&amp;".mit."&amp;$A1186&amp;IF($C1186="","","."&amp;$C1186&amp;"."&amp;$B1186)&amp;IF(INDEX(Variables!$D$5:$D$105,MATCH($A1186,Variables!$A$5:$A$105,0))="","","."&amp;INDEX(Variables!$D$5:$D$105,MATCH($A1186,Variables!$A$5:$A$105,0)))&amp;"."&amp;K$5</f>
        <v/>
      </c>
      <c r="L1186" s="38">
        <f>L$194*$D1186*INDEX(L$121:L$137,$E1186)*(1-INDEX(L$151:L$167,$E1186))</f>
        <v/>
      </c>
      <c r="M1186" s="37">
        <f>M$194*$D1186*INDEX(M$121:M$137,$E1186)*(1-INDEX(M$151:M$167,$E1186))</f>
        <v/>
      </c>
      <c r="N1186" s="37">
        <f>N$194*$D1186*INDEX(N$121:N$137,$E1186)*(1-INDEX(N$151:N$167,$E1186))</f>
        <v/>
      </c>
      <c r="O1186" s="37">
        <f>O$194*$D1186*INDEX(O$121:O$137,$E1186)*(1-INDEX(O$151:O$167,$E1186))</f>
        <v/>
      </c>
      <c r="P1186" s="37">
        <f>P$194*$D1186*INDEX(P$121:P$137,$E1186)*(1-INDEX(P$151:P$167,$E1186))</f>
        <v/>
      </c>
      <c r="Q1186" s="37">
        <f>Q$194*$D1186*INDEX(Q$121:Q$137,$E1186)*(1-INDEX(Q$151:Q$167,$E1186))</f>
        <v/>
      </c>
      <c r="R1186" s="37">
        <f>R$194*$D1186*INDEX(R$121:R$137,$E1186)*(1-INDEX(R$151:R$167,$E1186))</f>
        <v/>
      </c>
      <c r="S1186" s="37">
        <f>S$194*$D1186*INDEX(S$121:S$137,$E1186)*(1-INDEX(S$151:S$167,$E1186))</f>
        <v/>
      </c>
      <c r="T1186" s="37">
        <f>T$194*$D1186*INDEX(T$121:T$137,$E1186)*(1-INDEX(T$151:T$167,$E1186))</f>
        <v/>
      </c>
      <c r="U1186" s="37">
        <f>U$194*$D1186*INDEX(U$121:U$137,$E1186)*(1-INDEX(U$151:U$167,$E1186))</f>
        <v/>
      </c>
      <c r="V1186" s="37">
        <f>V$194*$D1186*INDEX(V$121:V$137,$E1186)*(1-INDEX(V$151:V$167,$E1186))</f>
        <v/>
      </c>
      <c r="W1186" s="37">
        <f>W$194*$D1186*INDEX(W$121:W$137,$E1186)*(1-INDEX(W$151:W$167,$E1186))</f>
        <v/>
      </c>
      <c r="X1186" s="37">
        <f>X$194*$D1186*INDEX(X$121:X$137,$E1186)*(1-INDEX(X$151:X$167,$E1186))</f>
        <v/>
      </c>
      <c r="Y1186" s="37">
        <f>Y$194*$D1186*INDEX(Y$121:Y$137,$E1186)*(1-INDEX(Y$151:Y$167,$E1186))</f>
        <v/>
      </c>
      <c r="Z1186" s="37">
        <f>Z$194*$D1186*INDEX(Z$121:Z$137,$E1186)*(1-INDEX(Z$151:Z$167,$E1186))</f>
        <v/>
      </c>
      <c r="AA1186" s="37">
        <f>AA$194*$D1186*INDEX(AA$121:AA$137,$E1186)*(1-INDEX(AA$151:AA$167,$E1186))</f>
        <v/>
      </c>
      <c r="AB1186" s="37">
        <f>AB$194*$D1186*INDEX(AB$121:AB$137,$E1186)*(1-INDEX(AB$151:AB$167,$E1186))</f>
        <v/>
      </c>
      <c r="AC1186" s="37">
        <f>AC$194*$D1186*INDEX(AC$121:AC$137,$E1186)*(1-INDEX(AC$151:AC$167,$E1186))</f>
        <v/>
      </c>
      <c r="AD1186" s="40">
        <f>ETSCOST(AD$194,$D1186,INDEX(AD$121:AD$137,$E1186),INDEX(AD$151:AD$167,$E1186))</f>
        <v/>
      </c>
      <c r="AF1186" s="11">
        <f>LOWER(Settings!$C$4)&amp;".mit."&amp;$A1186&amp;IF($C1186="","","."&amp;$C1186&amp;"."&amp;$B1186)&amp;IF(INDEX(Variables!$D$5:$D$105,MATCH($A1186,Variables!$A$5:$A$105,0))="","","."&amp;INDEX(Variables!$D$5:$D$105,MATCH($A1186,Variables!$A$5:$A$105,0)))&amp;"."&amp;AF$5</f>
        <v/>
      </c>
      <c r="AG1186" s="38">
        <f>AG$194*$D1186*INDEX(AG$121:AG$137,$E1186)*(1-INDEX(AG$151:AG$167,$E1186))</f>
        <v/>
      </c>
      <c r="AH1186" s="37">
        <f>AH$194*$D1186*INDEX(AH$121:AH$137,$E1186)*(1-INDEX(AH$151:AH$167,$E1186))</f>
        <v/>
      </c>
      <c r="AI1186" s="37">
        <f>AI$194*$D1186*INDEX(AI$121:AI$137,$E1186)*(1-INDEX(AI$151:AI$167,$E1186))</f>
        <v/>
      </c>
      <c r="AJ1186" s="37">
        <f>AJ$194*$D1186*INDEX(AJ$121:AJ$137,$E1186)*(1-INDEX(AJ$151:AJ$167,$E1186))</f>
        <v/>
      </c>
      <c r="AK1186" s="37">
        <f>AK$194*$D1186*INDEX(AK$121:AK$137,$E1186)*(1-INDEX(AK$151:AK$167,$E1186))</f>
        <v/>
      </c>
      <c r="AL1186" s="37">
        <f>AL$194*$D1186*INDEX(AL$121:AL$137,$E1186)*(1-INDEX(AL$151:AL$167,$E1186))</f>
        <v/>
      </c>
      <c r="AM1186" s="37">
        <f>AM$194*$D1186*INDEX(AM$121:AM$137,$E1186)*(1-INDEX(AM$151:AM$167,$E1186))</f>
        <v/>
      </c>
      <c r="AN1186" s="37">
        <f>AN$194*$D1186*INDEX(AN$121:AN$137,$E1186)*(1-INDEX(AN$151:AN$167,$E1186))</f>
        <v/>
      </c>
      <c r="AO1186" s="37">
        <f>AO$194*$D1186*INDEX(AO$121:AO$137,$E1186)*(1-INDEX(AO$151:AO$167,$E1186))</f>
        <v/>
      </c>
      <c r="AP1186" s="37">
        <f>AP$194*$D1186*INDEX(AP$121:AP$137,$E1186)*(1-INDEX(AP$151:AP$167,$E1186))</f>
        <v/>
      </c>
      <c r="AQ1186" s="37">
        <f>AQ$194*$D1186*INDEX(AQ$121:AQ$137,$E1186)*(1-INDEX(AQ$151:AQ$167,$E1186))</f>
        <v/>
      </c>
      <c r="AR1186" s="37">
        <f>AR$194*$D1186*INDEX(AR$121:AR$137,$E1186)*(1-INDEX(AR$151:AR$167,$E1186))</f>
        <v/>
      </c>
      <c r="AS1186" s="37">
        <f>AS$194*$D1186*INDEX(AS$121:AS$137,$E1186)*(1-INDEX(AS$151:AS$167,$E1186))</f>
        <v/>
      </c>
      <c r="AT1186" s="37">
        <f>AT$194*$D1186*INDEX(AT$121:AT$137,$E1186)*(1-INDEX(AT$151:AT$167,$E1186))</f>
        <v/>
      </c>
      <c r="AU1186" s="37">
        <f>AU$194*$D1186*INDEX(AU$121:AU$137,$E1186)*(1-INDEX(AU$151:AU$167,$E1186))</f>
        <v/>
      </c>
      <c r="AV1186" s="37">
        <f>AV$194*$D1186*INDEX(AV$121:AV$137,$E1186)*(1-INDEX(AV$151:AV$167,$E1186))</f>
        <v/>
      </c>
      <c r="AW1186" s="37">
        <f>AW$194*$D1186*INDEX(AW$121:AW$137,$E1186)*(1-INDEX(AW$151:AW$167,$E1186))</f>
        <v/>
      </c>
      <c r="AX1186" s="37">
        <f>AX$194*$D1186*INDEX(AX$121:AX$137,$E1186)*(1-INDEX(AX$151:AX$167,$E1186))</f>
        <v/>
      </c>
      <c r="AY1186" s="40">
        <f>ETSCOST(AY$194,$D1186,INDEX(AY$121:AY$137,$E1186),INDEX(AY$151:AY$167,$E1186))</f>
        <v/>
      </c>
    </row>
    <row r="1187" hidden="1" outlineLevel="2"/>
    <row r="1188" hidden="1" outlineLevel="2">
      <c r="A1188" s="14" t="inlineStr">
        <is>
          <t>ntx</t>
        </is>
      </c>
      <c r="B1188" s="14" t="inlineStr">
        <is>
          <t>coa</t>
        </is>
      </c>
      <c r="C1188" s="14" t="inlineStr">
        <is>
          <t>irn</t>
        </is>
      </c>
      <c r="D1188" s="37">
        <f>INDEX(Inputs!$L$5:$L$132,MATCH($B1188&amp;"|"&amp;$C1188,Inputs!$A$5:$A$132,0))</f>
        <v/>
      </c>
      <c r="E1188" s="37">
        <f>INDEX(Inputs!$I$5:$I$132,MATCH($B1188&amp;"|"&amp;$C1188,Inputs!$A$5:$A$132,0))</f>
        <v/>
      </c>
      <c r="F1188" s="36" t="n"/>
      <c r="G1188" s="36" t="n"/>
      <c r="H1188" s="14">
        <f>INDEX(Variables!$B$5:$B$105,MATCH($A1188,Variables!$A$5:$A$105,0))&amp;IF($C1188="",""," | "&amp;INDEX(Mapping!$B$5:$B$26,MATCH($C1188,Mapping!$A$5:$A$26,0))&amp;" | "&amp;INDEX(Mapping!$B$30:$B$41,MATCH($B1188,Mapping!$A$30:$A$41,0)))</f>
        <v/>
      </c>
      <c r="I1188" s="14">
        <f>INDEX(Variables!$C$5:$C$105,MATCH($A1188,Variables!$A$5:$A$105,0))</f>
        <v/>
      </c>
      <c r="J1188" s="14">
        <f>INDEX(Variables!$E$5:$E$105,MATCH($A1188,Variables!$A$5:$A$105,0))</f>
        <v/>
      </c>
      <c r="K1188" s="11">
        <f>LOWER(Settings!$C$4)&amp;".mit."&amp;$A1188&amp;IF($C1188="","","."&amp;$C1188&amp;"."&amp;$B1188)&amp;IF(INDEX(Variables!$D$5:$D$105,MATCH($A1188,Variables!$A$5:$A$105,0))="","","."&amp;INDEX(Variables!$D$5:$D$105,MATCH($A1188,Variables!$A$5:$A$105,0)))&amp;"."&amp;K$5</f>
        <v/>
      </c>
      <c r="L1188" s="38">
        <f>INDEX(L$78:L$91,$D1188)/$E1188</f>
        <v/>
      </c>
      <c r="M1188" s="37">
        <f>INDEX(M$78:M$91,$D1188)/$E1188</f>
        <v/>
      </c>
      <c r="N1188" s="37">
        <f>INDEX(N$78:N$91,$D1188)/$E1188</f>
        <v/>
      </c>
      <c r="O1188" s="37">
        <f>INDEX(O$78:O$91,$D1188)/$E1188</f>
        <v/>
      </c>
      <c r="P1188" s="37">
        <f>INDEX(P$78:P$91,$D1188)/$E1188</f>
        <v/>
      </c>
      <c r="Q1188" s="37">
        <f>INDEX(Q$78:Q$91,$D1188)/$E1188</f>
        <v/>
      </c>
      <c r="R1188" s="37">
        <f>INDEX(R$78:R$91,$D1188)/$E1188</f>
        <v/>
      </c>
      <c r="S1188" s="37">
        <f>INDEX(S$78:S$91,$D1188)/$E1188</f>
        <v/>
      </c>
      <c r="T1188" s="37">
        <f>INDEX(T$78:T$91,$D1188)/$E1188</f>
        <v/>
      </c>
      <c r="U1188" s="37">
        <f>INDEX(U$78:U$91,$D1188)/$E1188</f>
        <v/>
      </c>
      <c r="V1188" s="37">
        <f>INDEX(V$78:V$91,$D1188)/$E1188</f>
        <v/>
      </c>
      <c r="W1188" s="37">
        <f>INDEX(W$78:W$91,$D1188)/$E1188</f>
        <v/>
      </c>
      <c r="X1188" s="37">
        <f>INDEX(X$78:X$91,$D1188)/$E1188</f>
        <v/>
      </c>
      <c r="Y1188" s="37">
        <f>INDEX(Y$78:Y$91,$D1188)/$E1188</f>
        <v/>
      </c>
      <c r="Z1188" s="37">
        <f>INDEX(Z$78:Z$91,$D1188)/$E1188</f>
        <v/>
      </c>
      <c r="AA1188" s="37">
        <f>INDEX(AA$78:AA$91,$D1188)/$E1188</f>
        <v/>
      </c>
      <c r="AB1188" s="37">
        <f>INDEX(AB$78:AB$91,$D1188)/$E1188</f>
        <v/>
      </c>
      <c r="AC1188" s="37">
        <f>INDEX(AC$78:AC$91,$D1188)/$E1188</f>
        <v/>
      </c>
      <c r="AD1188" s="40">
        <f>NEWEXCISE(INDEX(AD$78:AD$91,$D1188),$E1188)</f>
        <v/>
      </c>
      <c r="AF1188" s="11">
        <f>LOWER(Settings!$C$4)&amp;".mit."&amp;$A1188&amp;IF($C1188="","","."&amp;$C1188&amp;"."&amp;$B1188)&amp;IF(INDEX(Variables!$D$5:$D$105,MATCH($A1188,Variables!$A$5:$A$105,0))="","","."&amp;INDEX(Variables!$D$5:$D$105,MATCH($A1188,Variables!$A$5:$A$105,0)))&amp;"."&amp;AF$5</f>
        <v/>
      </c>
      <c r="AG1188" s="38">
        <f>INDEX(AG$78:AG$91,$D1188)/$E1188</f>
        <v/>
      </c>
      <c r="AH1188" s="37">
        <f>INDEX(AH$78:AH$91,$D1188)/$E1188</f>
        <v/>
      </c>
      <c r="AI1188" s="37">
        <f>INDEX(AI$78:AI$91,$D1188)/$E1188</f>
        <v/>
      </c>
      <c r="AJ1188" s="37">
        <f>INDEX(AJ$78:AJ$91,$D1188)/$E1188</f>
        <v/>
      </c>
      <c r="AK1188" s="37">
        <f>INDEX(AK$78:AK$91,$D1188)/$E1188</f>
        <v/>
      </c>
      <c r="AL1188" s="37">
        <f>INDEX(AL$78:AL$91,$D1188)/$E1188</f>
        <v/>
      </c>
      <c r="AM1188" s="37">
        <f>INDEX(AM$78:AM$91,$D1188)/$E1188</f>
        <v/>
      </c>
      <c r="AN1188" s="37">
        <f>INDEX(AN$78:AN$91,$D1188)/$E1188</f>
        <v/>
      </c>
      <c r="AO1188" s="37">
        <f>INDEX(AO$78:AO$91,$D1188)/$E1188</f>
        <v/>
      </c>
      <c r="AP1188" s="37">
        <f>INDEX(AP$78:AP$91,$D1188)/$E1188</f>
        <v/>
      </c>
      <c r="AQ1188" s="37">
        <f>INDEX(AQ$78:AQ$91,$D1188)/$E1188</f>
        <v/>
      </c>
      <c r="AR1188" s="37">
        <f>INDEX(AR$78:AR$91,$D1188)/$E1188</f>
        <v/>
      </c>
      <c r="AS1188" s="37">
        <f>INDEX(AS$78:AS$91,$D1188)/$E1188</f>
        <v/>
      </c>
      <c r="AT1188" s="37">
        <f>INDEX(AT$78:AT$91,$D1188)/$E1188</f>
        <v/>
      </c>
      <c r="AU1188" s="37">
        <f>INDEX(AU$78:AU$91,$D1188)/$E1188</f>
        <v/>
      </c>
      <c r="AV1188" s="37">
        <f>INDEX(AV$78:AV$91,$D1188)/$E1188</f>
        <v/>
      </c>
      <c r="AW1188" s="37">
        <f>INDEX(AW$78:AW$91,$D1188)/$E1188</f>
        <v/>
      </c>
      <c r="AX1188" s="37">
        <f>INDEX(AX$78:AX$91,$D1188)/$E1188</f>
        <v/>
      </c>
      <c r="AY1188" s="40">
        <f>NEWEXCISE(INDEX(AY$78:AY$91,$D1188),$E1188)</f>
        <v/>
      </c>
    </row>
    <row r="1189" hidden="1" outlineLevel="2">
      <c r="A1189" s="14" t="inlineStr">
        <is>
          <t>ntx</t>
        </is>
      </c>
      <c r="B1189" s="14" t="inlineStr">
        <is>
          <t>nga</t>
        </is>
      </c>
      <c r="C1189" s="14" t="inlineStr">
        <is>
          <t>irn</t>
        </is>
      </c>
      <c r="D1189" s="37">
        <f>INDEX(Inputs!$L$5:$L$132,MATCH($B1189&amp;"|"&amp;$C1189,Inputs!$A$5:$A$132,0))</f>
        <v/>
      </c>
      <c r="E1189" s="37">
        <f>INDEX(Inputs!$I$5:$I$132,MATCH($B1189&amp;"|"&amp;$C1189,Inputs!$A$5:$A$132,0))</f>
        <v/>
      </c>
      <c r="F1189" s="36" t="n"/>
      <c r="G1189" s="36" t="n"/>
      <c r="H1189" s="14">
        <f>INDEX(Variables!$B$5:$B$105,MATCH($A1189,Variables!$A$5:$A$105,0))&amp;IF($C1189="",""," | "&amp;INDEX(Mapping!$B$5:$B$26,MATCH($C1189,Mapping!$A$5:$A$26,0))&amp;" | "&amp;INDEX(Mapping!$B$30:$B$41,MATCH($B1189,Mapping!$A$30:$A$41,0)))</f>
        <v/>
      </c>
      <c r="I1189" s="14">
        <f>INDEX(Variables!$C$5:$C$105,MATCH($A1189,Variables!$A$5:$A$105,0))</f>
        <v/>
      </c>
      <c r="J1189" s="14">
        <f>INDEX(Variables!$E$5:$E$105,MATCH($A1189,Variables!$A$5:$A$105,0))</f>
        <v/>
      </c>
      <c r="K1189" s="11">
        <f>LOWER(Settings!$C$4)&amp;".mit."&amp;$A1189&amp;IF($C1189="","","."&amp;$C1189&amp;"."&amp;$B1189)&amp;IF(INDEX(Variables!$D$5:$D$105,MATCH($A1189,Variables!$A$5:$A$105,0))="","","."&amp;INDEX(Variables!$D$5:$D$105,MATCH($A1189,Variables!$A$5:$A$105,0)))&amp;"."&amp;K$5</f>
        <v/>
      </c>
      <c r="L1189" s="38">
        <f>INDEX(L$78:L$91,$D1189)/$E1189</f>
        <v/>
      </c>
      <c r="M1189" s="37">
        <f>INDEX(M$78:M$91,$D1189)/$E1189</f>
        <v/>
      </c>
      <c r="N1189" s="37">
        <f>INDEX(N$78:N$91,$D1189)/$E1189</f>
        <v/>
      </c>
      <c r="O1189" s="37">
        <f>INDEX(O$78:O$91,$D1189)/$E1189</f>
        <v/>
      </c>
      <c r="P1189" s="37">
        <f>INDEX(P$78:P$91,$D1189)/$E1189</f>
        <v/>
      </c>
      <c r="Q1189" s="37">
        <f>INDEX(Q$78:Q$91,$D1189)/$E1189</f>
        <v/>
      </c>
      <c r="R1189" s="37">
        <f>INDEX(R$78:R$91,$D1189)/$E1189</f>
        <v/>
      </c>
      <c r="S1189" s="37">
        <f>INDEX(S$78:S$91,$D1189)/$E1189</f>
        <v/>
      </c>
      <c r="T1189" s="37">
        <f>INDEX(T$78:T$91,$D1189)/$E1189</f>
        <v/>
      </c>
      <c r="U1189" s="37">
        <f>INDEX(U$78:U$91,$D1189)/$E1189</f>
        <v/>
      </c>
      <c r="V1189" s="37">
        <f>INDEX(V$78:V$91,$D1189)/$E1189</f>
        <v/>
      </c>
      <c r="W1189" s="37">
        <f>INDEX(W$78:W$91,$D1189)/$E1189</f>
        <v/>
      </c>
      <c r="X1189" s="37">
        <f>INDEX(X$78:X$91,$D1189)/$E1189</f>
        <v/>
      </c>
      <c r="Y1189" s="37">
        <f>INDEX(Y$78:Y$91,$D1189)/$E1189</f>
        <v/>
      </c>
      <c r="Z1189" s="37">
        <f>INDEX(Z$78:Z$91,$D1189)/$E1189</f>
        <v/>
      </c>
      <c r="AA1189" s="37">
        <f>INDEX(AA$78:AA$91,$D1189)/$E1189</f>
        <v/>
      </c>
      <c r="AB1189" s="37">
        <f>INDEX(AB$78:AB$91,$D1189)/$E1189</f>
        <v/>
      </c>
      <c r="AC1189" s="37">
        <f>INDEX(AC$78:AC$91,$D1189)/$E1189</f>
        <v/>
      </c>
      <c r="AD1189" s="40">
        <f>NEWEXCISE(INDEX(AD$78:AD$91,$D1189),$E1189)</f>
        <v/>
      </c>
      <c r="AF1189" s="11">
        <f>LOWER(Settings!$C$4)&amp;".mit."&amp;$A1189&amp;IF($C1189="","","."&amp;$C1189&amp;"."&amp;$B1189)&amp;IF(INDEX(Variables!$D$5:$D$105,MATCH($A1189,Variables!$A$5:$A$105,0))="","","."&amp;INDEX(Variables!$D$5:$D$105,MATCH($A1189,Variables!$A$5:$A$105,0)))&amp;"."&amp;AF$5</f>
        <v/>
      </c>
      <c r="AG1189" s="38">
        <f>INDEX(AG$78:AG$91,$D1189)/$E1189</f>
        <v/>
      </c>
      <c r="AH1189" s="37">
        <f>INDEX(AH$78:AH$91,$D1189)/$E1189</f>
        <v/>
      </c>
      <c r="AI1189" s="37">
        <f>INDEX(AI$78:AI$91,$D1189)/$E1189</f>
        <v/>
      </c>
      <c r="AJ1189" s="37">
        <f>INDEX(AJ$78:AJ$91,$D1189)/$E1189</f>
        <v/>
      </c>
      <c r="AK1189" s="37">
        <f>INDEX(AK$78:AK$91,$D1189)/$E1189</f>
        <v/>
      </c>
      <c r="AL1189" s="37">
        <f>INDEX(AL$78:AL$91,$D1189)/$E1189</f>
        <v/>
      </c>
      <c r="AM1189" s="37">
        <f>INDEX(AM$78:AM$91,$D1189)/$E1189</f>
        <v/>
      </c>
      <c r="AN1189" s="37">
        <f>INDEX(AN$78:AN$91,$D1189)/$E1189</f>
        <v/>
      </c>
      <c r="AO1189" s="37">
        <f>INDEX(AO$78:AO$91,$D1189)/$E1189</f>
        <v/>
      </c>
      <c r="AP1189" s="37">
        <f>INDEX(AP$78:AP$91,$D1189)/$E1189</f>
        <v/>
      </c>
      <c r="AQ1189" s="37">
        <f>INDEX(AQ$78:AQ$91,$D1189)/$E1189</f>
        <v/>
      </c>
      <c r="AR1189" s="37">
        <f>INDEX(AR$78:AR$91,$D1189)/$E1189</f>
        <v/>
      </c>
      <c r="AS1189" s="37">
        <f>INDEX(AS$78:AS$91,$D1189)/$E1189</f>
        <v/>
      </c>
      <c r="AT1189" s="37">
        <f>INDEX(AT$78:AT$91,$D1189)/$E1189</f>
        <v/>
      </c>
      <c r="AU1189" s="37">
        <f>INDEX(AU$78:AU$91,$D1189)/$E1189</f>
        <v/>
      </c>
      <c r="AV1189" s="37">
        <f>INDEX(AV$78:AV$91,$D1189)/$E1189</f>
        <v/>
      </c>
      <c r="AW1189" s="37">
        <f>INDEX(AW$78:AW$91,$D1189)/$E1189</f>
        <v/>
      </c>
      <c r="AX1189" s="37">
        <f>INDEX(AX$78:AX$91,$D1189)/$E1189</f>
        <v/>
      </c>
      <c r="AY1189" s="40">
        <f>NEWEXCISE(INDEX(AY$78:AY$91,$D1189),$E1189)</f>
        <v/>
      </c>
    </row>
    <row r="1190" hidden="1" outlineLevel="2">
      <c r="A1190" s="14" t="inlineStr">
        <is>
          <t>ntx</t>
        </is>
      </c>
      <c r="B1190" s="14" t="inlineStr">
        <is>
          <t>gso</t>
        </is>
      </c>
      <c r="C1190" s="14" t="inlineStr">
        <is>
          <t>irn</t>
        </is>
      </c>
      <c r="D1190" s="37">
        <f>INDEX(Inputs!$L$5:$L$132,MATCH($B1190&amp;"|"&amp;$C1190,Inputs!$A$5:$A$132,0))</f>
        <v/>
      </c>
      <c r="E1190" s="37">
        <f>INDEX(Inputs!$I$5:$I$132,MATCH($B1190&amp;"|"&amp;$C1190,Inputs!$A$5:$A$132,0))</f>
        <v/>
      </c>
      <c r="F1190" s="36" t="n"/>
      <c r="G1190" s="36" t="n"/>
      <c r="H1190" s="14">
        <f>INDEX(Variables!$B$5:$B$105,MATCH($A1190,Variables!$A$5:$A$105,0))&amp;IF($C1190="",""," | "&amp;INDEX(Mapping!$B$5:$B$26,MATCH($C1190,Mapping!$A$5:$A$26,0))&amp;" | "&amp;INDEX(Mapping!$B$30:$B$41,MATCH($B1190,Mapping!$A$30:$A$41,0)))</f>
        <v/>
      </c>
      <c r="I1190" s="14">
        <f>INDEX(Variables!$C$5:$C$105,MATCH($A1190,Variables!$A$5:$A$105,0))</f>
        <v/>
      </c>
      <c r="J1190" s="14">
        <f>INDEX(Variables!$E$5:$E$105,MATCH($A1190,Variables!$A$5:$A$105,0))</f>
        <v/>
      </c>
      <c r="K1190" s="11">
        <f>LOWER(Settings!$C$4)&amp;".mit."&amp;$A1190&amp;IF($C1190="","","."&amp;$C1190&amp;"."&amp;$B1190)&amp;IF(INDEX(Variables!$D$5:$D$105,MATCH($A1190,Variables!$A$5:$A$105,0))="","","."&amp;INDEX(Variables!$D$5:$D$105,MATCH($A1190,Variables!$A$5:$A$105,0)))&amp;"."&amp;K$5</f>
        <v/>
      </c>
      <c r="L1190" s="38">
        <f>INDEX(L$78:L$91,$D1190)/$E1190</f>
        <v/>
      </c>
      <c r="M1190" s="37">
        <f>INDEX(M$78:M$91,$D1190)/$E1190</f>
        <v/>
      </c>
      <c r="N1190" s="37">
        <f>INDEX(N$78:N$91,$D1190)/$E1190</f>
        <v/>
      </c>
      <c r="O1190" s="37">
        <f>INDEX(O$78:O$91,$D1190)/$E1190</f>
        <v/>
      </c>
      <c r="P1190" s="37">
        <f>INDEX(P$78:P$91,$D1190)/$E1190</f>
        <v/>
      </c>
      <c r="Q1190" s="37">
        <f>INDEX(Q$78:Q$91,$D1190)/$E1190</f>
        <v/>
      </c>
      <c r="R1190" s="37">
        <f>INDEX(R$78:R$91,$D1190)/$E1190</f>
        <v/>
      </c>
      <c r="S1190" s="37">
        <f>INDEX(S$78:S$91,$D1190)/$E1190</f>
        <v/>
      </c>
      <c r="T1190" s="37">
        <f>INDEX(T$78:T$91,$D1190)/$E1190</f>
        <v/>
      </c>
      <c r="U1190" s="37">
        <f>INDEX(U$78:U$91,$D1190)/$E1190</f>
        <v/>
      </c>
      <c r="V1190" s="37">
        <f>INDEX(V$78:V$91,$D1190)/$E1190</f>
        <v/>
      </c>
      <c r="W1190" s="37">
        <f>INDEX(W$78:W$91,$D1190)/$E1190</f>
        <v/>
      </c>
      <c r="X1190" s="37">
        <f>INDEX(X$78:X$91,$D1190)/$E1190</f>
        <v/>
      </c>
      <c r="Y1190" s="37">
        <f>INDEX(Y$78:Y$91,$D1190)/$E1190</f>
        <v/>
      </c>
      <c r="Z1190" s="37">
        <f>INDEX(Z$78:Z$91,$D1190)/$E1190</f>
        <v/>
      </c>
      <c r="AA1190" s="37">
        <f>INDEX(AA$78:AA$91,$D1190)/$E1190</f>
        <v/>
      </c>
      <c r="AB1190" s="37">
        <f>INDEX(AB$78:AB$91,$D1190)/$E1190</f>
        <v/>
      </c>
      <c r="AC1190" s="37">
        <f>INDEX(AC$78:AC$91,$D1190)/$E1190</f>
        <v/>
      </c>
      <c r="AD1190" s="40">
        <f>NEWEXCISE(INDEX(AD$78:AD$91,$D1190),$E1190)</f>
        <v/>
      </c>
      <c r="AF1190" s="11">
        <f>LOWER(Settings!$C$4)&amp;".mit."&amp;$A1190&amp;IF($C1190="","","."&amp;$C1190&amp;"."&amp;$B1190)&amp;IF(INDEX(Variables!$D$5:$D$105,MATCH($A1190,Variables!$A$5:$A$105,0))="","","."&amp;INDEX(Variables!$D$5:$D$105,MATCH($A1190,Variables!$A$5:$A$105,0)))&amp;"."&amp;AF$5</f>
        <v/>
      </c>
      <c r="AG1190" s="38">
        <f>INDEX(AG$78:AG$91,$D1190)/$E1190</f>
        <v/>
      </c>
      <c r="AH1190" s="37">
        <f>INDEX(AH$78:AH$91,$D1190)/$E1190</f>
        <v/>
      </c>
      <c r="AI1190" s="37">
        <f>INDEX(AI$78:AI$91,$D1190)/$E1190</f>
        <v/>
      </c>
      <c r="AJ1190" s="37">
        <f>INDEX(AJ$78:AJ$91,$D1190)/$E1190</f>
        <v/>
      </c>
      <c r="AK1190" s="37">
        <f>INDEX(AK$78:AK$91,$D1190)/$E1190</f>
        <v/>
      </c>
      <c r="AL1190" s="37">
        <f>INDEX(AL$78:AL$91,$D1190)/$E1190</f>
        <v/>
      </c>
      <c r="AM1190" s="37">
        <f>INDEX(AM$78:AM$91,$D1190)/$E1190</f>
        <v/>
      </c>
      <c r="AN1190" s="37">
        <f>INDEX(AN$78:AN$91,$D1190)/$E1190</f>
        <v/>
      </c>
      <c r="AO1190" s="37">
        <f>INDEX(AO$78:AO$91,$D1190)/$E1190</f>
        <v/>
      </c>
      <c r="AP1190" s="37">
        <f>INDEX(AP$78:AP$91,$D1190)/$E1190</f>
        <v/>
      </c>
      <c r="AQ1190" s="37">
        <f>INDEX(AQ$78:AQ$91,$D1190)/$E1190</f>
        <v/>
      </c>
      <c r="AR1190" s="37">
        <f>INDEX(AR$78:AR$91,$D1190)/$E1190</f>
        <v/>
      </c>
      <c r="AS1190" s="37">
        <f>INDEX(AS$78:AS$91,$D1190)/$E1190</f>
        <v/>
      </c>
      <c r="AT1190" s="37">
        <f>INDEX(AT$78:AT$91,$D1190)/$E1190</f>
        <v/>
      </c>
      <c r="AU1190" s="37">
        <f>INDEX(AU$78:AU$91,$D1190)/$E1190</f>
        <v/>
      </c>
      <c r="AV1190" s="37">
        <f>INDEX(AV$78:AV$91,$D1190)/$E1190</f>
        <v/>
      </c>
      <c r="AW1190" s="37">
        <f>INDEX(AW$78:AW$91,$D1190)/$E1190</f>
        <v/>
      </c>
      <c r="AX1190" s="37">
        <f>INDEX(AX$78:AX$91,$D1190)/$E1190</f>
        <v/>
      </c>
      <c r="AY1190" s="40">
        <f>NEWEXCISE(INDEX(AY$78:AY$91,$D1190),$E1190)</f>
        <v/>
      </c>
    </row>
    <row r="1191" hidden="1" outlineLevel="2">
      <c r="A1191" s="14" t="inlineStr">
        <is>
          <t>ntx</t>
        </is>
      </c>
      <c r="B1191" s="14" t="inlineStr">
        <is>
          <t>die</t>
        </is>
      </c>
      <c r="C1191" s="14" t="inlineStr">
        <is>
          <t>irn</t>
        </is>
      </c>
      <c r="D1191" s="37">
        <f>INDEX(Inputs!$L$5:$L$132,MATCH($B1191&amp;"|"&amp;$C1191,Inputs!$A$5:$A$132,0))</f>
        <v/>
      </c>
      <c r="E1191" s="37">
        <f>INDEX(Inputs!$I$5:$I$132,MATCH($B1191&amp;"|"&amp;$C1191,Inputs!$A$5:$A$132,0))</f>
        <v/>
      </c>
      <c r="F1191" s="36" t="n"/>
      <c r="G1191" s="36" t="n"/>
      <c r="H1191" s="14">
        <f>INDEX(Variables!$B$5:$B$105,MATCH($A1191,Variables!$A$5:$A$105,0))&amp;IF($C1191="",""," | "&amp;INDEX(Mapping!$B$5:$B$26,MATCH($C1191,Mapping!$A$5:$A$26,0))&amp;" | "&amp;INDEX(Mapping!$B$30:$B$41,MATCH($B1191,Mapping!$A$30:$A$41,0)))</f>
        <v/>
      </c>
      <c r="I1191" s="14">
        <f>INDEX(Variables!$C$5:$C$105,MATCH($A1191,Variables!$A$5:$A$105,0))</f>
        <v/>
      </c>
      <c r="J1191" s="14">
        <f>INDEX(Variables!$E$5:$E$105,MATCH($A1191,Variables!$A$5:$A$105,0))</f>
        <v/>
      </c>
      <c r="K1191" s="11">
        <f>LOWER(Settings!$C$4)&amp;".mit."&amp;$A1191&amp;IF($C1191="","","."&amp;$C1191&amp;"."&amp;$B1191)&amp;IF(INDEX(Variables!$D$5:$D$105,MATCH($A1191,Variables!$A$5:$A$105,0))="","","."&amp;INDEX(Variables!$D$5:$D$105,MATCH($A1191,Variables!$A$5:$A$105,0)))&amp;"."&amp;K$5</f>
        <v/>
      </c>
      <c r="L1191" s="38">
        <f>INDEX(L$78:L$91,$D1191)/$E1191</f>
        <v/>
      </c>
      <c r="M1191" s="37">
        <f>INDEX(M$78:M$91,$D1191)/$E1191</f>
        <v/>
      </c>
      <c r="N1191" s="37">
        <f>INDEX(N$78:N$91,$D1191)/$E1191</f>
        <v/>
      </c>
      <c r="O1191" s="37">
        <f>INDEX(O$78:O$91,$D1191)/$E1191</f>
        <v/>
      </c>
      <c r="P1191" s="37">
        <f>INDEX(P$78:P$91,$D1191)/$E1191</f>
        <v/>
      </c>
      <c r="Q1191" s="37">
        <f>INDEX(Q$78:Q$91,$D1191)/$E1191</f>
        <v/>
      </c>
      <c r="R1191" s="37">
        <f>INDEX(R$78:R$91,$D1191)/$E1191</f>
        <v/>
      </c>
      <c r="S1191" s="37">
        <f>INDEX(S$78:S$91,$D1191)/$E1191</f>
        <v/>
      </c>
      <c r="T1191" s="37">
        <f>INDEX(T$78:T$91,$D1191)/$E1191</f>
        <v/>
      </c>
      <c r="U1191" s="37">
        <f>INDEX(U$78:U$91,$D1191)/$E1191</f>
        <v/>
      </c>
      <c r="V1191" s="37">
        <f>INDEX(V$78:V$91,$D1191)/$E1191</f>
        <v/>
      </c>
      <c r="W1191" s="37">
        <f>INDEX(W$78:W$91,$D1191)/$E1191</f>
        <v/>
      </c>
      <c r="X1191" s="37">
        <f>INDEX(X$78:X$91,$D1191)/$E1191</f>
        <v/>
      </c>
      <c r="Y1191" s="37">
        <f>INDEX(Y$78:Y$91,$D1191)/$E1191</f>
        <v/>
      </c>
      <c r="Z1191" s="37">
        <f>INDEX(Z$78:Z$91,$D1191)/$E1191</f>
        <v/>
      </c>
      <c r="AA1191" s="37">
        <f>INDEX(AA$78:AA$91,$D1191)/$E1191</f>
        <v/>
      </c>
      <c r="AB1191" s="37">
        <f>INDEX(AB$78:AB$91,$D1191)/$E1191</f>
        <v/>
      </c>
      <c r="AC1191" s="37">
        <f>INDEX(AC$78:AC$91,$D1191)/$E1191</f>
        <v/>
      </c>
      <c r="AD1191" s="40">
        <f>NEWEXCISE(INDEX(AD$78:AD$91,$D1191),$E1191)</f>
        <v/>
      </c>
      <c r="AF1191" s="11">
        <f>LOWER(Settings!$C$4)&amp;".mit."&amp;$A1191&amp;IF($C1191="","","."&amp;$C1191&amp;"."&amp;$B1191)&amp;IF(INDEX(Variables!$D$5:$D$105,MATCH($A1191,Variables!$A$5:$A$105,0))="","","."&amp;INDEX(Variables!$D$5:$D$105,MATCH($A1191,Variables!$A$5:$A$105,0)))&amp;"."&amp;AF$5</f>
        <v/>
      </c>
      <c r="AG1191" s="38">
        <f>INDEX(AG$78:AG$91,$D1191)/$E1191</f>
        <v/>
      </c>
      <c r="AH1191" s="37">
        <f>INDEX(AH$78:AH$91,$D1191)/$E1191</f>
        <v/>
      </c>
      <c r="AI1191" s="37">
        <f>INDEX(AI$78:AI$91,$D1191)/$E1191</f>
        <v/>
      </c>
      <c r="AJ1191" s="37">
        <f>INDEX(AJ$78:AJ$91,$D1191)/$E1191</f>
        <v/>
      </c>
      <c r="AK1191" s="37">
        <f>INDEX(AK$78:AK$91,$D1191)/$E1191</f>
        <v/>
      </c>
      <c r="AL1191" s="37">
        <f>INDEX(AL$78:AL$91,$D1191)/$E1191</f>
        <v/>
      </c>
      <c r="AM1191" s="37">
        <f>INDEX(AM$78:AM$91,$D1191)/$E1191</f>
        <v/>
      </c>
      <c r="AN1191" s="37">
        <f>INDEX(AN$78:AN$91,$D1191)/$E1191</f>
        <v/>
      </c>
      <c r="AO1191" s="37">
        <f>INDEX(AO$78:AO$91,$D1191)/$E1191</f>
        <v/>
      </c>
      <c r="AP1191" s="37">
        <f>INDEX(AP$78:AP$91,$D1191)/$E1191</f>
        <v/>
      </c>
      <c r="AQ1191" s="37">
        <f>INDEX(AQ$78:AQ$91,$D1191)/$E1191</f>
        <v/>
      </c>
      <c r="AR1191" s="37">
        <f>INDEX(AR$78:AR$91,$D1191)/$E1191</f>
        <v/>
      </c>
      <c r="AS1191" s="37">
        <f>INDEX(AS$78:AS$91,$D1191)/$E1191</f>
        <v/>
      </c>
      <c r="AT1191" s="37">
        <f>INDEX(AT$78:AT$91,$D1191)/$E1191</f>
        <v/>
      </c>
      <c r="AU1191" s="37">
        <f>INDEX(AU$78:AU$91,$D1191)/$E1191</f>
        <v/>
      </c>
      <c r="AV1191" s="37">
        <f>INDEX(AV$78:AV$91,$D1191)/$E1191</f>
        <v/>
      </c>
      <c r="AW1191" s="37">
        <f>INDEX(AW$78:AW$91,$D1191)/$E1191</f>
        <v/>
      </c>
      <c r="AX1191" s="37">
        <f>INDEX(AX$78:AX$91,$D1191)/$E1191</f>
        <v/>
      </c>
      <c r="AY1191" s="40">
        <f>NEWEXCISE(INDEX(AY$78:AY$91,$D1191),$E1191)</f>
        <v/>
      </c>
    </row>
    <row r="1192" hidden="1" outlineLevel="2">
      <c r="A1192" s="14" t="inlineStr">
        <is>
          <t>ntx</t>
        </is>
      </c>
      <c r="B1192" s="14" t="inlineStr">
        <is>
          <t>lpg</t>
        </is>
      </c>
      <c r="C1192" s="14" t="inlineStr">
        <is>
          <t>irn</t>
        </is>
      </c>
      <c r="D1192" s="37">
        <f>INDEX(Inputs!$L$5:$L$132,MATCH($B1192&amp;"|"&amp;$C1192,Inputs!$A$5:$A$132,0))</f>
        <v/>
      </c>
      <c r="E1192" s="37">
        <f>INDEX(Inputs!$I$5:$I$132,MATCH($B1192&amp;"|"&amp;$C1192,Inputs!$A$5:$A$132,0))</f>
        <v/>
      </c>
      <c r="F1192" s="36" t="n"/>
      <c r="G1192" s="36" t="n"/>
      <c r="H1192" s="14">
        <f>INDEX(Variables!$B$5:$B$105,MATCH($A1192,Variables!$A$5:$A$105,0))&amp;IF($C1192="",""," | "&amp;INDEX(Mapping!$B$5:$B$26,MATCH($C1192,Mapping!$A$5:$A$26,0))&amp;" | "&amp;INDEX(Mapping!$B$30:$B$41,MATCH($B1192,Mapping!$A$30:$A$41,0)))</f>
        <v/>
      </c>
      <c r="I1192" s="14">
        <f>INDEX(Variables!$C$5:$C$105,MATCH($A1192,Variables!$A$5:$A$105,0))</f>
        <v/>
      </c>
      <c r="J1192" s="14">
        <f>INDEX(Variables!$E$5:$E$105,MATCH($A1192,Variables!$A$5:$A$105,0))</f>
        <v/>
      </c>
      <c r="K1192" s="11">
        <f>LOWER(Settings!$C$4)&amp;".mit."&amp;$A1192&amp;IF($C1192="","","."&amp;$C1192&amp;"."&amp;$B1192)&amp;IF(INDEX(Variables!$D$5:$D$105,MATCH($A1192,Variables!$A$5:$A$105,0))="","","."&amp;INDEX(Variables!$D$5:$D$105,MATCH($A1192,Variables!$A$5:$A$105,0)))&amp;"."&amp;K$5</f>
        <v/>
      </c>
      <c r="L1192" s="38">
        <f>INDEX(L$78:L$91,$D1192)/$E1192</f>
        <v/>
      </c>
      <c r="M1192" s="37">
        <f>INDEX(M$78:M$91,$D1192)/$E1192</f>
        <v/>
      </c>
      <c r="N1192" s="37">
        <f>INDEX(N$78:N$91,$D1192)/$E1192</f>
        <v/>
      </c>
      <c r="O1192" s="37">
        <f>INDEX(O$78:O$91,$D1192)/$E1192</f>
        <v/>
      </c>
      <c r="P1192" s="37">
        <f>INDEX(P$78:P$91,$D1192)/$E1192</f>
        <v/>
      </c>
      <c r="Q1192" s="37">
        <f>INDEX(Q$78:Q$91,$D1192)/$E1192</f>
        <v/>
      </c>
      <c r="R1192" s="37">
        <f>INDEX(R$78:R$91,$D1192)/$E1192</f>
        <v/>
      </c>
      <c r="S1192" s="37">
        <f>INDEX(S$78:S$91,$D1192)/$E1192</f>
        <v/>
      </c>
      <c r="T1192" s="37">
        <f>INDEX(T$78:T$91,$D1192)/$E1192</f>
        <v/>
      </c>
      <c r="U1192" s="37">
        <f>INDEX(U$78:U$91,$D1192)/$E1192</f>
        <v/>
      </c>
      <c r="V1192" s="37">
        <f>INDEX(V$78:V$91,$D1192)/$E1192</f>
        <v/>
      </c>
      <c r="W1192" s="37">
        <f>INDEX(W$78:W$91,$D1192)/$E1192</f>
        <v/>
      </c>
      <c r="X1192" s="37">
        <f>INDEX(X$78:X$91,$D1192)/$E1192</f>
        <v/>
      </c>
      <c r="Y1192" s="37">
        <f>INDEX(Y$78:Y$91,$D1192)/$E1192</f>
        <v/>
      </c>
      <c r="Z1192" s="37">
        <f>INDEX(Z$78:Z$91,$D1192)/$E1192</f>
        <v/>
      </c>
      <c r="AA1192" s="37">
        <f>INDEX(AA$78:AA$91,$D1192)/$E1192</f>
        <v/>
      </c>
      <c r="AB1192" s="37">
        <f>INDEX(AB$78:AB$91,$D1192)/$E1192</f>
        <v/>
      </c>
      <c r="AC1192" s="37">
        <f>INDEX(AC$78:AC$91,$D1192)/$E1192</f>
        <v/>
      </c>
      <c r="AD1192" s="40">
        <f>NEWEXCISE(INDEX(AD$78:AD$91,$D1192),$E1192)</f>
        <v/>
      </c>
      <c r="AF1192" s="11">
        <f>LOWER(Settings!$C$4)&amp;".mit."&amp;$A1192&amp;IF($C1192="","","."&amp;$C1192&amp;"."&amp;$B1192)&amp;IF(INDEX(Variables!$D$5:$D$105,MATCH($A1192,Variables!$A$5:$A$105,0))="","","."&amp;INDEX(Variables!$D$5:$D$105,MATCH($A1192,Variables!$A$5:$A$105,0)))&amp;"."&amp;AF$5</f>
        <v/>
      </c>
      <c r="AG1192" s="38">
        <f>INDEX(AG$78:AG$91,$D1192)/$E1192</f>
        <v/>
      </c>
      <c r="AH1192" s="37">
        <f>INDEX(AH$78:AH$91,$D1192)/$E1192</f>
        <v/>
      </c>
      <c r="AI1192" s="37">
        <f>INDEX(AI$78:AI$91,$D1192)/$E1192</f>
        <v/>
      </c>
      <c r="AJ1192" s="37">
        <f>INDEX(AJ$78:AJ$91,$D1192)/$E1192</f>
        <v/>
      </c>
      <c r="AK1192" s="37">
        <f>INDEX(AK$78:AK$91,$D1192)/$E1192</f>
        <v/>
      </c>
      <c r="AL1192" s="37">
        <f>INDEX(AL$78:AL$91,$D1192)/$E1192</f>
        <v/>
      </c>
      <c r="AM1192" s="37">
        <f>INDEX(AM$78:AM$91,$D1192)/$E1192</f>
        <v/>
      </c>
      <c r="AN1192" s="37">
        <f>INDEX(AN$78:AN$91,$D1192)/$E1192</f>
        <v/>
      </c>
      <c r="AO1192" s="37">
        <f>INDEX(AO$78:AO$91,$D1192)/$E1192</f>
        <v/>
      </c>
      <c r="AP1192" s="37">
        <f>INDEX(AP$78:AP$91,$D1192)/$E1192</f>
        <v/>
      </c>
      <c r="AQ1192" s="37">
        <f>INDEX(AQ$78:AQ$91,$D1192)/$E1192</f>
        <v/>
      </c>
      <c r="AR1192" s="37">
        <f>INDEX(AR$78:AR$91,$D1192)/$E1192</f>
        <v/>
      </c>
      <c r="AS1192" s="37">
        <f>INDEX(AS$78:AS$91,$D1192)/$E1192</f>
        <v/>
      </c>
      <c r="AT1192" s="37">
        <f>INDEX(AT$78:AT$91,$D1192)/$E1192</f>
        <v/>
      </c>
      <c r="AU1192" s="37">
        <f>INDEX(AU$78:AU$91,$D1192)/$E1192</f>
        <v/>
      </c>
      <c r="AV1192" s="37">
        <f>INDEX(AV$78:AV$91,$D1192)/$E1192</f>
        <v/>
      </c>
      <c r="AW1192" s="37">
        <f>INDEX(AW$78:AW$91,$D1192)/$E1192</f>
        <v/>
      </c>
      <c r="AX1192" s="37">
        <f>INDEX(AX$78:AX$91,$D1192)/$E1192</f>
        <v/>
      </c>
      <c r="AY1192" s="40">
        <f>NEWEXCISE(INDEX(AY$78:AY$91,$D1192),$E1192)</f>
        <v/>
      </c>
    </row>
    <row r="1193" hidden="1" outlineLevel="2">
      <c r="A1193" s="14" t="inlineStr">
        <is>
          <t>ntx</t>
        </is>
      </c>
      <c r="B1193" s="14" t="inlineStr">
        <is>
          <t>ker</t>
        </is>
      </c>
      <c r="C1193" s="14" t="inlineStr">
        <is>
          <t>irn</t>
        </is>
      </c>
      <c r="D1193" s="37">
        <f>INDEX(Inputs!$L$5:$L$132,MATCH($B1193&amp;"|"&amp;$C1193,Inputs!$A$5:$A$132,0))</f>
        <v/>
      </c>
      <c r="E1193" s="37">
        <f>INDEX(Inputs!$I$5:$I$132,MATCH($B1193&amp;"|"&amp;$C1193,Inputs!$A$5:$A$132,0))</f>
        <v/>
      </c>
      <c r="F1193" s="36" t="n"/>
      <c r="G1193" s="36" t="n"/>
      <c r="H1193" s="14">
        <f>INDEX(Variables!$B$5:$B$105,MATCH($A1193,Variables!$A$5:$A$105,0))&amp;IF($C1193="",""," | "&amp;INDEX(Mapping!$B$5:$B$26,MATCH($C1193,Mapping!$A$5:$A$26,0))&amp;" | "&amp;INDEX(Mapping!$B$30:$B$41,MATCH($B1193,Mapping!$A$30:$A$41,0)))</f>
        <v/>
      </c>
      <c r="I1193" s="14">
        <f>INDEX(Variables!$C$5:$C$105,MATCH($A1193,Variables!$A$5:$A$105,0))</f>
        <v/>
      </c>
      <c r="J1193" s="14">
        <f>INDEX(Variables!$E$5:$E$105,MATCH($A1193,Variables!$A$5:$A$105,0))</f>
        <v/>
      </c>
      <c r="K1193" s="11">
        <f>LOWER(Settings!$C$4)&amp;".mit."&amp;$A1193&amp;IF($C1193="","","."&amp;$C1193&amp;"."&amp;$B1193)&amp;IF(INDEX(Variables!$D$5:$D$105,MATCH($A1193,Variables!$A$5:$A$105,0))="","","."&amp;INDEX(Variables!$D$5:$D$105,MATCH($A1193,Variables!$A$5:$A$105,0)))&amp;"."&amp;K$5</f>
        <v/>
      </c>
      <c r="L1193" s="38">
        <f>INDEX(L$78:L$91,$D1193)/$E1193</f>
        <v/>
      </c>
      <c r="M1193" s="37">
        <f>INDEX(M$78:M$91,$D1193)/$E1193</f>
        <v/>
      </c>
      <c r="N1193" s="37">
        <f>INDEX(N$78:N$91,$D1193)/$E1193</f>
        <v/>
      </c>
      <c r="O1193" s="37">
        <f>INDEX(O$78:O$91,$D1193)/$E1193</f>
        <v/>
      </c>
      <c r="P1193" s="37">
        <f>INDEX(P$78:P$91,$D1193)/$E1193</f>
        <v/>
      </c>
      <c r="Q1193" s="37">
        <f>INDEX(Q$78:Q$91,$D1193)/$E1193</f>
        <v/>
      </c>
      <c r="R1193" s="37">
        <f>INDEX(R$78:R$91,$D1193)/$E1193</f>
        <v/>
      </c>
      <c r="S1193" s="37">
        <f>INDEX(S$78:S$91,$D1193)/$E1193</f>
        <v/>
      </c>
      <c r="T1193" s="37">
        <f>INDEX(T$78:T$91,$D1193)/$E1193</f>
        <v/>
      </c>
      <c r="U1193" s="37">
        <f>INDEX(U$78:U$91,$D1193)/$E1193</f>
        <v/>
      </c>
      <c r="V1193" s="37">
        <f>INDEX(V$78:V$91,$D1193)/$E1193</f>
        <v/>
      </c>
      <c r="W1193" s="37">
        <f>INDEX(W$78:W$91,$D1193)/$E1193</f>
        <v/>
      </c>
      <c r="X1193" s="37">
        <f>INDEX(X$78:X$91,$D1193)/$E1193</f>
        <v/>
      </c>
      <c r="Y1193" s="37">
        <f>INDEX(Y$78:Y$91,$D1193)/$E1193</f>
        <v/>
      </c>
      <c r="Z1193" s="37">
        <f>INDEX(Z$78:Z$91,$D1193)/$E1193</f>
        <v/>
      </c>
      <c r="AA1193" s="37">
        <f>INDEX(AA$78:AA$91,$D1193)/$E1193</f>
        <v/>
      </c>
      <c r="AB1193" s="37">
        <f>INDEX(AB$78:AB$91,$D1193)/$E1193</f>
        <v/>
      </c>
      <c r="AC1193" s="37">
        <f>INDEX(AC$78:AC$91,$D1193)/$E1193</f>
        <v/>
      </c>
      <c r="AD1193" s="40">
        <f>NEWEXCISE(INDEX(AD$78:AD$91,$D1193),$E1193)</f>
        <v/>
      </c>
      <c r="AF1193" s="11">
        <f>LOWER(Settings!$C$4)&amp;".mit."&amp;$A1193&amp;IF($C1193="","","."&amp;$C1193&amp;"."&amp;$B1193)&amp;IF(INDEX(Variables!$D$5:$D$105,MATCH($A1193,Variables!$A$5:$A$105,0))="","","."&amp;INDEX(Variables!$D$5:$D$105,MATCH($A1193,Variables!$A$5:$A$105,0)))&amp;"."&amp;AF$5</f>
        <v/>
      </c>
      <c r="AG1193" s="38">
        <f>INDEX(AG$78:AG$91,$D1193)/$E1193</f>
        <v/>
      </c>
      <c r="AH1193" s="37">
        <f>INDEX(AH$78:AH$91,$D1193)/$E1193</f>
        <v/>
      </c>
      <c r="AI1193" s="37">
        <f>INDEX(AI$78:AI$91,$D1193)/$E1193</f>
        <v/>
      </c>
      <c r="AJ1193" s="37">
        <f>INDEX(AJ$78:AJ$91,$D1193)/$E1193</f>
        <v/>
      </c>
      <c r="AK1193" s="37">
        <f>INDEX(AK$78:AK$91,$D1193)/$E1193</f>
        <v/>
      </c>
      <c r="AL1193" s="37">
        <f>INDEX(AL$78:AL$91,$D1193)/$E1193</f>
        <v/>
      </c>
      <c r="AM1193" s="37">
        <f>INDEX(AM$78:AM$91,$D1193)/$E1193</f>
        <v/>
      </c>
      <c r="AN1193" s="37">
        <f>INDEX(AN$78:AN$91,$D1193)/$E1193</f>
        <v/>
      </c>
      <c r="AO1193" s="37">
        <f>INDEX(AO$78:AO$91,$D1193)/$E1193</f>
        <v/>
      </c>
      <c r="AP1193" s="37">
        <f>INDEX(AP$78:AP$91,$D1193)/$E1193</f>
        <v/>
      </c>
      <c r="AQ1193" s="37">
        <f>INDEX(AQ$78:AQ$91,$D1193)/$E1193</f>
        <v/>
      </c>
      <c r="AR1193" s="37">
        <f>INDEX(AR$78:AR$91,$D1193)/$E1193</f>
        <v/>
      </c>
      <c r="AS1193" s="37">
        <f>INDEX(AS$78:AS$91,$D1193)/$E1193</f>
        <v/>
      </c>
      <c r="AT1193" s="37">
        <f>INDEX(AT$78:AT$91,$D1193)/$E1193</f>
        <v/>
      </c>
      <c r="AU1193" s="37">
        <f>INDEX(AU$78:AU$91,$D1193)/$E1193</f>
        <v/>
      </c>
      <c r="AV1193" s="37">
        <f>INDEX(AV$78:AV$91,$D1193)/$E1193</f>
        <v/>
      </c>
      <c r="AW1193" s="37">
        <f>INDEX(AW$78:AW$91,$D1193)/$E1193</f>
        <v/>
      </c>
      <c r="AX1193" s="37">
        <f>INDEX(AX$78:AX$91,$D1193)/$E1193</f>
        <v/>
      </c>
      <c r="AY1193" s="40">
        <f>NEWEXCISE(INDEX(AY$78:AY$91,$D1193),$E1193)</f>
        <v/>
      </c>
    </row>
    <row r="1194" hidden="1" outlineLevel="2">
      <c r="A1194" s="14" t="inlineStr">
        <is>
          <t>ntx</t>
        </is>
      </c>
      <c r="B1194" s="14" t="inlineStr">
        <is>
          <t>oop</t>
        </is>
      </c>
      <c r="C1194" s="14" t="inlineStr">
        <is>
          <t>irn</t>
        </is>
      </c>
      <c r="D1194" s="37">
        <f>INDEX(Inputs!$L$5:$L$132,MATCH($B1194&amp;"|"&amp;$C1194,Inputs!$A$5:$A$132,0))</f>
        <v/>
      </c>
      <c r="E1194" s="37">
        <f>INDEX(Inputs!$I$5:$I$132,MATCH($B1194&amp;"|"&amp;$C1194,Inputs!$A$5:$A$132,0))</f>
        <v/>
      </c>
      <c r="F1194" s="36" t="n"/>
      <c r="G1194" s="36" t="n"/>
      <c r="H1194" s="14">
        <f>INDEX(Variables!$B$5:$B$105,MATCH($A1194,Variables!$A$5:$A$105,0))&amp;IF($C1194="",""," | "&amp;INDEX(Mapping!$B$5:$B$26,MATCH($C1194,Mapping!$A$5:$A$26,0))&amp;" | "&amp;INDEX(Mapping!$B$30:$B$41,MATCH($B1194,Mapping!$A$30:$A$41,0)))</f>
        <v/>
      </c>
      <c r="I1194" s="14">
        <f>INDEX(Variables!$C$5:$C$105,MATCH($A1194,Variables!$A$5:$A$105,0))</f>
        <v/>
      </c>
      <c r="J1194" s="14">
        <f>INDEX(Variables!$E$5:$E$105,MATCH($A1194,Variables!$A$5:$A$105,0))</f>
        <v/>
      </c>
      <c r="K1194" s="11">
        <f>LOWER(Settings!$C$4)&amp;".mit."&amp;$A1194&amp;IF($C1194="","","."&amp;$C1194&amp;"."&amp;$B1194)&amp;IF(INDEX(Variables!$D$5:$D$105,MATCH($A1194,Variables!$A$5:$A$105,0))="","","."&amp;INDEX(Variables!$D$5:$D$105,MATCH($A1194,Variables!$A$5:$A$105,0)))&amp;"."&amp;K$5</f>
        <v/>
      </c>
      <c r="L1194" s="38">
        <f>INDEX(L$78:L$91,$D1194)/$E1194</f>
        <v/>
      </c>
      <c r="M1194" s="37">
        <f>INDEX(M$78:M$91,$D1194)/$E1194</f>
        <v/>
      </c>
      <c r="N1194" s="37">
        <f>INDEX(N$78:N$91,$D1194)/$E1194</f>
        <v/>
      </c>
      <c r="O1194" s="37">
        <f>INDEX(O$78:O$91,$D1194)/$E1194</f>
        <v/>
      </c>
      <c r="P1194" s="37">
        <f>INDEX(P$78:P$91,$D1194)/$E1194</f>
        <v/>
      </c>
      <c r="Q1194" s="37">
        <f>INDEX(Q$78:Q$91,$D1194)/$E1194</f>
        <v/>
      </c>
      <c r="R1194" s="37">
        <f>INDEX(R$78:R$91,$D1194)/$E1194</f>
        <v/>
      </c>
      <c r="S1194" s="37">
        <f>INDEX(S$78:S$91,$D1194)/$E1194</f>
        <v/>
      </c>
      <c r="T1194" s="37">
        <f>INDEX(T$78:T$91,$D1194)/$E1194</f>
        <v/>
      </c>
      <c r="U1194" s="37">
        <f>INDEX(U$78:U$91,$D1194)/$E1194</f>
        <v/>
      </c>
      <c r="V1194" s="37">
        <f>INDEX(V$78:V$91,$D1194)/$E1194</f>
        <v/>
      </c>
      <c r="W1194" s="37">
        <f>INDEX(W$78:W$91,$D1194)/$E1194</f>
        <v/>
      </c>
      <c r="X1194" s="37">
        <f>INDEX(X$78:X$91,$D1194)/$E1194</f>
        <v/>
      </c>
      <c r="Y1194" s="37">
        <f>INDEX(Y$78:Y$91,$D1194)/$E1194</f>
        <v/>
      </c>
      <c r="Z1194" s="37">
        <f>INDEX(Z$78:Z$91,$D1194)/$E1194</f>
        <v/>
      </c>
      <c r="AA1194" s="37">
        <f>INDEX(AA$78:AA$91,$D1194)/$E1194</f>
        <v/>
      </c>
      <c r="AB1194" s="37">
        <f>INDEX(AB$78:AB$91,$D1194)/$E1194</f>
        <v/>
      </c>
      <c r="AC1194" s="37">
        <f>INDEX(AC$78:AC$91,$D1194)/$E1194</f>
        <v/>
      </c>
      <c r="AD1194" s="40">
        <f>NEWEXCISE(INDEX(AD$78:AD$91,$D1194),$E1194)</f>
        <v/>
      </c>
      <c r="AF1194" s="11">
        <f>LOWER(Settings!$C$4)&amp;".mit."&amp;$A1194&amp;IF($C1194="","","."&amp;$C1194&amp;"."&amp;$B1194)&amp;IF(INDEX(Variables!$D$5:$D$105,MATCH($A1194,Variables!$A$5:$A$105,0))="","","."&amp;INDEX(Variables!$D$5:$D$105,MATCH($A1194,Variables!$A$5:$A$105,0)))&amp;"."&amp;AF$5</f>
        <v/>
      </c>
      <c r="AG1194" s="38">
        <f>INDEX(AG$78:AG$91,$D1194)/$E1194</f>
        <v/>
      </c>
      <c r="AH1194" s="37">
        <f>INDEX(AH$78:AH$91,$D1194)/$E1194</f>
        <v/>
      </c>
      <c r="AI1194" s="37">
        <f>INDEX(AI$78:AI$91,$D1194)/$E1194</f>
        <v/>
      </c>
      <c r="AJ1194" s="37">
        <f>INDEX(AJ$78:AJ$91,$D1194)/$E1194</f>
        <v/>
      </c>
      <c r="AK1194" s="37">
        <f>INDEX(AK$78:AK$91,$D1194)/$E1194</f>
        <v/>
      </c>
      <c r="AL1194" s="37">
        <f>INDEX(AL$78:AL$91,$D1194)/$E1194</f>
        <v/>
      </c>
      <c r="AM1194" s="37">
        <f>INDEX(AM$78:AM$91,$D1194)/$E1194</f>
        <v/>
      </c>
      <c r="AN1194" s="37">
        <f>INDEX(AN$78:AN$91,$D1194)/$E1194</f>
        <v/>
      </c>
      <c r="AO1194" s="37">
        <f>INDEX(AO$78:AO$91,$D1194)/$E1194</f>
        <v/>
      </c>
      <c r="AP1194" s="37">
        <f>INDEX(AP$78:AP$91,$D1194)/$E1194</f>
        <v/>
      </c>
      <c r="AQ1194" s="37">
        <f>INDEX(AQ$78:AQ$91,$D1194)/$E1194</f>
        <v/>
      </c>
      <c r="AR1194" s="37">
        <f>INDEX(AR$78:AR$91,$D1194)/$E1194</f>
        <v/>
      </c>
      <c r="AS1194" s="37">
        <f>INDEX(AS$78:AS$91,$D1194)/$E1194</f>
        <v/>
      </c>
      <c r="AT1194" s="37">
        <f>INDEX(AT$78:AT$91,$D1194)/$E1194</f>
        <v/>
      </c>
      <c r="AU1194" s="37">
        <f>INDEX(AU$78:AU$91,$D1194)/$E1194</f>
        <v/>
      </c>
      <c r="AV1194" s="37">
        <f>INDEX(AV$78:AV$91,$D1194)/$E1194</f>
        <v/>
      </c>
      <c r="AW1194" s="37">
        <f>INDEX(AW$78:AW$91,$D1194)/$E1194</f>
        <v/>
      </c>
      <c r="AX1194" s="37">
        <f>INDEX(AX$78:AX$91,$D1194)/$E1194</f>
        <v/>
      </c>
      <c r="AY1194" s="40">
        <f>NEWEXCISE(INDEX(AY$78:AY$91,$D1194),$E1194)</f>
        <v/>
      </c>
    </row>
    <row r="1195" hidden="1" outlineLevel="2">
      <c r="A1195" s="14" t="inlineStr">
        <is>
          <t>ntx</t>
        </is>
      </c>
      <c r="B1195" s="14" t="inlineStr">
        <is>
          <t>bio</t>
        </is>
      </c>
      <c r="C1195" s="14" t="inlineStr">
        <is>
          <t>irn</t>
        </is>
      </c>
      <c r="D1195" s="37">
        <f>INDEX(Inputs!$L$5:$L$132,MATCH($B1195&amp;"|"&amp;$C1195,Inputs!$A$5:$A$132,0))</f>
        <v/>
      </c>
      <c r="E1195" s="37">
        <f>INDEX(Inputs!$I$5:$I$132,MATCH($B1195&amp;"|"&amp;$C1195,Inputs!$A$5:$A$132,0))</f>
        <v/>
      </c>
      <c r="F1195" s="36" t="n"/>
      <c r="G1195" s="36" t="n"/>
      <c r="H1195" s="14">
        <f>INDEX(Variables!$B$5:$B$105,MATCH($A1195,Variables!$A$5:$A$105,0))&amp;IF($C1195="",""," | "&amp;INDEX(Mapping!$B$5:$B$26,MATCH($C1195,Mapping!$A$5:$A$26,0))&amp;" | "&amp;INDEX(Mapping!$B$30:$B$41,MATCH($B1195,Mapping!$A$30:$A$41,0)))</f>
        <v/>
      </c>
      <c r="I1195" s="14">
        <f>INDEX(Variables!$C$5:$C$105,MATCH($A1195,Variables!$A$5:$A$105,0))</f>
        <v/>
      </c>
      <c r="J1195" s="14">
        <f>INDEX(Variables!$E$5:$E$105,MATCH($A1195,Variables!$A$5:$A$105,0))</f>
        <v/>
      </c>
      <c r="K1195" s="11">
        <f>LOWER(Settings!$C$4)&amp;".mit."&amp;$A1195&amp;IF($C1195="","","."&amp;$C1195&amp;"."&amp;$B1195)&amp;IF(INDEX(Variables!$D$5:$D$105,MATCH($A1195,Variables!$A$5:$A$105,0))="","","."&amp;INDEX(Variables!$D$5:$D$105,MATCH($A1195,Variables!$A$5:$A$105,0)))&amp;"."&amp;K$5</f>
        <v/>
      </c>
      <c r="L1195" s="38">
        <f>INDEX(L$78:L$91,$D1195)/$E1195</f>
        <v/>
      </c>
      <c r="M1195" s="37">
        <f>INDEX(M$78:M$91,$D1195)/$E1195</f>
        <v/>
      </c>
      <c r="N1195" s="37">
        <f>INDEX(N$78:N$91,$D1195)/$E1195</f>
        <v/>
      </c>
      <c r="O1195" s="37">
        <f>INDEX(O$78:O$91,$D1195)/$E1195</f>
        <v/>
      </c>
      <c r="P1195" s="37">
        <f>INDEX(P$78:P$91,$D1195)/$E1195</f>
        <v/>
      </c>
      <c r="Q1195" s="37">
        <f>INDEX(Q$78:Q$91,$D1195)/$E1195</f>
        <v/>
      </c>
      <c r="R1195" s="37">
        <f>INDEX(R$78:R$91,$D1195)/$E1195</f>
        <v/>
      </c>
      <c r="S1195" s="37">
        <f>INDEX(S$78:S$91,$D1195)/$E1195</f>
        <v/>
      </c>
      <c r="T1195" s="37">
        <f>INDEX(T$78:T$91,$D1195)/$E1195</f>
        <v/>
      </c>
      <c r="U1195" s="37">
        <f>INDEX(U$78:U$91,$D1195)/$E1195</f>
        <v/>
      </c>
      <c r="V1195" s="37">
        <f>INDEX(V$78:V$91,$D1195)/$E1195</f>
        <v/>
      </c>
      <c r="W1195" s="37">
        <f>INDEX(W$78:W$91,$D1195)/$E1195</f>
        <v/>
      </c>
      <c r="X1195" s="37">
        <f>INDEX(X$78:X$91,$D1195)/$E1195</f>
        <v/>
      </c>
      <c r="Y1195" s="37">
        <f>INDEX(Y$78:Y$91,$D1195)/$E1195</f>
        <v/>
      </c>
      <c r="Z1195" s="37">
        <f>INDEX(Z$78:Z$91,$D1195)/$E1195</f>
        <v/>
      </c>
      <c r="AA1195" s="37">
        <f>INDEX(AA$78:AA$91,$D1195)/$E1195</f>
        <v/>
      </c>
      <c r="AB1195" s="37">
        <f>INDEX(AB$78:AB$91,$D1195)/$E1195</f>
        <v/>
      </c>
      <c r="AC1195" s="37">
        <f>INDEX(AC$78:AC$91,$D1195)/$E1195</f>
        <v/>
      </c>
      <c r="AD1195" s="40">
        <f>NEWEXCISE(INDEX(AD$78:AD$91,$D1195),$E1195)</f>
        <v/>
      </c>
      <c r="AF1195" s="11">
        <f>LOWER(Settings!$C$4)&amp;".mit."&amp;$A1195&amp;IF($C1195="","","."&amp;$C1195&amp;"."&amp;$B1195)&amp;IF(INDEX(Variables!$D$5:$D$105,MATCH($A1195,Variables!$A$5:$A$105,0))="","","."&amp;INDEX(Variables!$D$5:$D$105,MATCH($A1195,Variables!$A$5:$A$105,0)))&amp;"."&amp;AF$5</f>
        <v/>
      </c>
      <c r="AG1195" s="38">
        <f>INDEX(AG$78:AG$91,$D1195)/$E1195</f>
        <v/>
      </c>
      <c r="AH1195" s="37">
        <f>INDEX(AH$78:AH$91,$D1195)/$E1195</f>
        <v/>
      </c>
      <c r="AI1195" s="37">
        <f>INDEX(AI$78:AI$91,$D1195)/$E1195</f>
        <v/>
      </c>
      <c r="AJ1195" s="37">
        <f>INDEX(AJ$78:AJ$91,$D1195)/$E1195</f>
        <v/>
      </c>
      <c r="AK1195" s="37">
        <f>INDEX(AK$78:AK$91,$D1195)/$E1195</f>
        <v/>
      </c>
      <c r="AL1195" s="37">
        <f>INDEX(AL$78:AL$91,$D1195)/$E1195</f>
        <v/>
      </c>
      <c r="AM1195" s="37">
        <f>INDEX(AM$78:AM$91,$D1195)/$E1195</f>
        <v/>
      </c>
      <c r="AN1195" s="37">
        <f>INDEX(AN$78:AN$91,$D1195)/$E1195</f>
        <v/>
      </c>
      <c r="AO1195" s="37">
        <f>INDEX(AO$78:AO$91,$D1195)/$E1195</f>
        <v/>
      </c>
      <c r="AP1195" s="37">
        <f>INDEX(AP$78:AP$91,$D1195)/$E1195</f>
        <v/>
      </c>
      <c r="AQ1195" s="37">
        <f>INDEX(AQ$78:AQ$91,$D1195)/$E1195</f>
        <v/>
      </c>
      <c r="AR1195" s="37">
        <f>INDEX(AR$78:AR$91,$D1195)/$E1195</f>
        <v/>
      </c>
      <c r="AS1195" s="37">
        <f>INDEX(AS$78:AS$91,$D1195)/$E1195</f>
        <v/>
      </c>
      <c r="AT1195" s="37">
        <f>INDEX(AT$78:AT$91,$D1195)/$E1195</f>
        <v/>
      </c>
      <c r="AU1195" s="37">
        <f>INDEX(AU$78:AU$91,$D1195)/$E1195</f>
        <v/>
      </c>
      <c r="AV1195" s="37">
        <f>INDEX(AV$78:AV$91,$D1195)/$E1195</f>
        <v/>
      </c>
      <c r="AW1195" s="37">
        <f>INDEX(AW$78:AW$91,$D1195)/$E1195</f>
        <v/>
      </c>
      <c r="AX1195" s="37">
        <f>INDEX(AX$78:AX$91,$D1195)/$E1195</f>
        <v/>
      </c>
      <c r="AY1195" s="40">
        <f>NEWEXCISE(INDEX(AY$78:AY$91,$D1195),$E1195)</f>
        <v/>
      </c>
    </row>
    <row r="1196" hidden="1" outlineLevel="2"/>
    <row r="1197" hidden="1" outlineLevel="2">
      <c r="A1197" s="14" t="inlineStr">
        <is>
          <t>nce</t>
        </is>
      </c>
      <c r="B1197" s="14" t="inlineStr">
        <is>
          <t>coa</t>
        </is>
      </c>
      <c r="C1197" s="14" t="inlineStr">
        <is>
          <t>irn</t>
        </is>
      </c>
      <c r="D1197" s="36" t="n"/>
      <c r="E1197" s="36" t="n"/>
      <c r="F1197" s="36" t="n"/>
      <c r="G1197" s="36" t="n"/>
      <c r="H1197" s="14">
        <f>INDEX(Variables!$B$5:$B$105,MATCH($A1197,Variables!$A$5:$A$105,0))&amp;IF($C1197="",""," | "&amp;INDEX(Mapping!$B$5:$B$26,MATCH($C1197,Mapping!$A$5:$A$26,0))&amp;" | "&amp;INDEX(Mapping!$B$30:$B$41,MATCH($B1197,Mapping!$A$30:$A$41,0)))</f>
        <v/>
      </c>
      <c r="I1197" s="14">
        <f>INDEX(Variables!$C$5:$C$105,MATCH($A1197,Variables!$A$5:$A$105,0))</f>
        <v/>
      </c>
      <c r="J1197" s="14">
        <f>INDEX(Variables!$E$5:$E$105,MATCH($A1197,Variables!$A$5:$A$105,0))</f>
        <v/>
      </c>
      <c r="K1197" s="11">
        <f>LOWER(Settings!$C$4)&amp;".mit."&amp;$A1197&amp;IF($C1197="","","."&amp;$C1197&amp;"."&amp;$B1197)&amp;IF(INDEX(Variables!$D$5:$D$105,MATCH($A1197,Variables!$A$5:$A$105,0))="","","."&amp;INDEX(Variables!$D$5:$D$105,MATCH($A1197,Variables!$A$5:$A$105,0)))&amp;"."&amp;K$5</f>
        <v/>
      </c>
      <c r="L1197" s="38">
        <f>L1170+L1179+L1188</f>
        <v/>
      </c>
      <c r="M1197" s="37">
        <f>M1170+M1179+M1188</f>
        <v/>
      </c>
      <c r="N1197" s="37">
        <f>N1170+N1179+N1188</f>
        <v/>
      </c>
      <c r="O1197" s="37">
        <f>O1170+O1179+O1188</f>
        <v/>
      </c>
      <c r="P1197" s="37">
        <f>P1170+P1179+P1188</f>
        <v/>
      </c>
      <c r="Q1197" s="37">
        <f>Q1170+Q1179+Q1188</f>
        <v/>
      </c>
      <c r="R1197" s="37">
        <f>R1170+R1179+R1188</f>
        <v/>
      </c>
      <c r="S1197" s="37">
        <f>S1170+S1179+S1188</f>
        <v/>
      </c>
      <c r="T1197" s="37">
        <f>T1170+T1179+T1188</f>
        <v/>
      </c>
      <c r="U1197" s="37">
        <f>U1170+U1179+U1188</f>
        <v/>
      </c>
      <c r="V1197" s="37">
        <f>V1170+V1179+V1188</f>
        <v/>
      </c>
      <c r="W1197" s="37">
        <f>W1170+W1179+W1188</f>
        <v/>
      </c>
      <c r="X1197" s="37">
        <f>X1170+X1179+X1188</f>
        <v/>
      </c>
      <c r="Y1197" s="37">
        <f>Y1170+Y1179+Y1188</f>
        <v/>
      </c>
      <c r="Z1197" s="37">
        <f>Z1170+Z1179+Z1188</f>
        <v/>
      </c>
      <c r="AA1197" s="37">
        <f>AA1170+AA1179+AA1188</f>
        <v/>
      </c>
      <c r="AB1197" s="37">
        <f>AB1170+AB1179+AB1188</f>
        <v/>
      </c>
      <c r="AC1197" s="37">
        <f>AC1170+AC1179+AC1188</f>
        <v/>
      </c>
      <c r="AD1197" s="40">
        <f>NEWPOLICY(AD1170,AD1179,AD1188)</f>
        <v/>
      </c>
      <c r="AF1197" s="11">
        <f>LOWER(Settings!$C$4)&amp;".mit."&amp;$A1197&amp;IF($C1197="","","."&amp;$C1197&amp;"."&amp;$B1197)&amp;IF(INDEX(Variables!$D$5:$D$105,MATCH($A1197,Variables!$A$5:$A$105,0))="","","."&amp;INDEX(Variables!$D$5:$D$105,MATCH($A1197,Variables!$A$5:$A$105,0)))&amp;"."&amp;AF$5</f>
        <v/>
      </c>
      <c r="AG1197" s="38">
        <f>AG1170+AG1179+AG1188</f>
        <v/>
      </c>
      <c r="AH1197" s="37">
        <f>AH1170+AH1179+AH1188</f>
        <v/>
      </c>
      <c r="AI1197" s="37">
        <f>AI1170+AI1179+AI1188</f>
        <v/>
      </c>
      <c r="AJ1197" s="37">
        <f>AJ1170+AJ1179+AJ1188</f>
        <v/>
      </c>
      <c r="AK1197" s="37">
        <f>AK1170+AK1179+AK1188</f>
        <v/>
      </c>
      <c r="AL1197" s="37">
        <f>AL1170+AL1179+AL1188</f>
        <v/>
      </c>
      <c r="AM1197" s="37">
        <f>AM1170+AM1179+AM1188</f>
        <v/>
      </c>
      <c r="AN1197" s="37">
        <f>AN1170+AN1179+AN1188</f>
        <v/>
      </c>
      <c r="AO1197" s="37">
        <f>AO1170+AO1179+AO1188</f>
        <v/>
      </c>
      <c r="AP1197" s="37">
        <f>AP1170+AP1179+AP1188</f>
        <v/>
      </c>
      <c r="AQ1197" s="37">
        <f>AQ1170+AQ1179+AQ1188</f>
        <v/>
      </c>
      <c r="AR1197" s="37">
        <f>AR1170+AR1179+AR1188</f>
        <v/>
      </c>
      <c r="AS1197" s="37">
        <f>AS1170+AS1179+AS1188</f>
        <v/>
      </c>
      <c r="AT1197" s="37">
        <f>AT1170+AT1179+AT1188</f>
        <v/>
      </c>
      <c r="AU1197" s="37">
        <f>AU1170+AU1179+AU1188</f>
        <v/>
      </c>
      <c r="AV1197" s="37">
        <f>AV1170+AV1179+AV1188</f>
        <v/>
      </c>
      <c r="AW1197" s="37">
        <f>AW1170+AW1179+AW1188</f>
        <v/>
      </c>
      <c r="AX1197" s="37">
        <f>AX1170+AX1179+AX1188</f>
        <v/>
      </c>
      <c r="AY1197" s="40">
        <f>NEWPOLICY(AY1170,AY1179,AY1188)</f>
        <v/>
      </c>
    </row>
    <row r="1198" hidden="1" outlineLevel="2">
      <c r="A1198" s="14" t="inlineStr">
        <is>
          <t>nce</t>
        </is>
      </c>
      <c r="B1198" s="14" t="inlineStr">
        <is>
          <t>nga</t>
        </is>
      </c>
      <c r="C1198" s="14" t="inlineStr">
        <is>
          <t>irn</t>
        </is>
      </c>
      <c r="D1198" s="36" t="n"/>
      <c r="E1198" s="36" t="n"/>
      <c r="F1198" s="36" t="n"/>
      <c r="G1198" s="36" t="n"/>
      <c r="H1198" s="14">
        <f>INDEX(Variables!$B$5:$B$105,MATCH($A1198,Variables!$A$5:$A$105,0))&amp;IF($C1198="",""," | "&amp;INDEX(Mapping!$B$5:$B$26,MATCH($C1198,Mapping!$A$5:$A$26,0))&amp;" | "&amp;INDEX(Mapping!$B$30:$B$41,MATCH($B1198,Mapping!$A$30:$A$41,0)))</f>
        <v/>
      </c>
      <c r="I1198" s="14">
        <f>INDEX(Variables!$C$5:$C$105,MATCH($A1198,Variables!$A$5:$A$105,0))</f>
        <v/>
      </c>
      <c r="J1198" s="14">
        <f>INDEX(Variables!$E$5:$E$105,MATCH($A1198,Variables!$A$5:$A$105,0))</f>
        <v/>
      </c>
      <c r="K1198" s="11">
        <f>LOWER(Settings!$C$4)&amp;".mit."&amp;$A1198&amp;IF($C1198="","","."&amp;$C1198&amp;"."&amp;$B1198)&amp;IF(INDEX(Variables!$D$5:$D$105,MATCH($A1198,Variables!$A$5:$A$105,0))="","","."&amp;INDEX(Variables!$D$5:$D$105,MATCH($A1198,Variables!$A$5:$A$105,0)))&amp;"."&amp;K$5</f>
        <v/>
      </c>
      <c r="L1198" s="38">
        <f>L1171+L1180+L1189</f>
        <v/>
      </c>
      <c r="M1198" s="37">
        <f>M1171+M1180+M1189</f>
        <v/>
      </c>
      <c r="N1198" s="37">
        <f>N1171+N1180+N1189</f>
        <v/>
      </c>
      <c r="O1198" s="37">
        <f>O1171+O1180+O1189</f>
        <v/>
      </c>
      <c r="P1198" s="37">
        <f>P1171+P1180+P1189</f>
        <v/>
      </c>
      <c r="Q1198" s="37">
        <f>Q1171+Q1180+Q1189</f>
        <v/>
      </c>
      <c r="R1198" s="37">
        <f>R1171+R1180+R1189</f>
        <v/>
      </c>
      <c r="S1198" s="37">
        <f>S1171+S1180+S1189</f>
        <v/>
      </c>
      <c r="T1198" s="37">
        <f>T1171+T1180+T1189</f>
        <v/>
      </c>
      <c r="U1198" s="37">
        <f>U1171+U1180+U1189</f>
        <v/>
      </c>
      <c r="V1198" s="37">
        <f>V1171+V1180+V1189</f>
        <v/>
      </c>
      <c r="W1198" s="37">
        <f>W1171+W1180+W1189</f>
        <v/>
      </c>
      <c r="X1198" s="37">
        <f>X1171+X1180+X1189</f>
        <v/>
      </c>
      <c r="Y1198" s="37">
        <f>Y1171+Y1180+Y1189</f>
        <v/>
      </c>
      <c r="Z1198" s="37">
        <f>Z1171+Z1180+Z1189</f>
        <v/>
      </c>
      <c r="AA1198" s="37">
        <f>AA1171+AA1180+AA1189</f>
        <v/>
      </c>
      <c r="AB1198" s="37">
        <f>AB1171+AB1180+AB1189</f>
        <v/>
      </c>
      <c r="AC1198" s="37">
        <f>AC1171+AC1180+AC1189</f>
        <v/>
      </c>
      <c r="AD1198" s="40">
        <f>NEWPOLICY(AD1171,AD1180,AD1189)</f>
        <v/>
      </c>
      <c r="AF1198" s="11">
        <f>LOWER(Settings!$C$4)&amp;".mit."&amp;$A1198&amp;IF($C1198="","","."&amp;$C1198&amp;"."&amp;$B1198)&amp;IF(INDEX(Variables!$D$5:$D$105,MATCH($A1198,Variables!$A$5:$A$105,0))="","","."&amp;INDEX(Variables!$D$5:$D$105,MATCH($A1198,Variables!$A$5:$A$105,0)))&amp;"."&amp;AF$5</f>
        <v/>
      </c>
      <c r="AG1198" s="38">
        <f>AG1171+AG1180+AG1189</f>
        <v/>
      </c>
      <c r="AH1198" s="37">
        <f>AH1171+AH1180+AH1189</f>
        <v/>
      </c>
      <c r="AI1198" s="37">
        <f>AI1171+AI1180+AI1189</f>
        <v/>
      </c>
      <c r="AJ1198" s="37">
        <f>AJ1171+AJ1180+AJ1189</f>
        <v/>
      </c>
      <c r="AK1198" s="37">
        <f>AK1171+AK1180+AK1189</f>
        <v/>
      </c>
      <c r="AL1198" s="37">
        <f>AL1171+AL1180+AL1189</f>
        <v/>
      </c>
      <c r="AM1198" s="37">
        <f>AM1171+AM1180+AM1189</f>
        <v/>
      </c>
      <c r="AN1198" s="37">
        <f>AN1171+AN1180+AN1189</f>
        <v/>
      </c>
      <c r="AO1198" s="37">
        <f>AO1171+AO1180+AO1189</f>
        <v/>
      </c>
      <c r="AP1198" s="37">
        <f>AP1171+AP1180+AP1189</f>
        <v/>
      </c>
      <c r="AQ1198" s="37">
        <f>AQ1171+AQ1180+AQ1189</f>
        <v/>
      </c>
      <c r="AR1198" s="37">
        <f>AR1171+AR1180+AR1189</f>
        <v/>
      </c>
      <c r="AS1198" s="37">
        <f>AS1171+AS1180+AS1189</f>
        <v/>
      </c>
      <c r="AT1198" s="37">
        <f>AT1171+AT1180+AT1189</f>
        <v/>
      </c>
      <c r="AU1198" s="37">
        <f>AU1171+AU1180+AU1189</f>
        <v/>
      </c>
      <c r="AV1198" s="37">
        <f>AV1171+AV1180+AV1189</f>
        <v/>
      </c>
      <c r="AW1198" s="37">
        <f>AW1171+AW1180+AW1189</f>
        <v/>
      </c>
      <c r="AX1198" s="37">
        <f>AX1171+AX1180+AX1189</f>
        <v/>
      </c>
      <c r="AY1198" s="40">
        <f>NEWPOLICY(AY1171,AY1180,AY1189)</f>
        <v/>
      </c>
    </row>
    <row r="1199" hidden="1" outlineLevel="2">
      <c r="A1199" s="14" t="inlineStr">
        <is>
          <t>nce</t>
        </is>
      </c>
      <c r="B1199" s="14" t="inlineStr">
        <is>
          <t>gso</t>
        </is>
      </c>
      <c r="C1199" s="14" t="inlineStr">
        <is>
          <t>irn</t>
        </is>
      </c>
      <c r="D1199" s="36" t="n"/>
      <c r="E1199" s="36" t="n"/>
      <c r="F1199" s="36" t="n"/>
      <c r="G1199" s="36" t="n"/>
      <c r="H1199" s="14">
        <f>INDEX(Variables!$B$5:$B$105,MATCH($A1199,Variables!$A$5:$A$105,0))&amp;IF($C1199="",""," | "&amp;INDEX(Mapping!$B$5:$B$26,MATCH($C1199,Mapping!$A$5:$A$26,0))&amp;" | "&amp;INDEX(Mapping!$B$30:$B$41,MATCH($B1199,Mapping!$A$30:$A$41,0)))</f>
        <v/>
      </c>
      <c r="I1199" s="14">
        <f>INDEX(Variables!$C$5:$C$105,MATCH($A1199,Variables!$A$5:$A$105,0))</f>
        <v/>
      </c>
      <c r="J1199" s="14">
        <f>INDEX(Variables!$E$5:$E$105,MATCH($A1199,Variables!$A$5:$A$105,0))</f>
        <v/>
      </c>
      <c r="K1199" s="11">
        <f>LOWER(Settings!$C$4)&amp;".mit."&amp;$A1199&amp;IF($C1199="","","."&amp;$C1199&amp;"."&amp;$B1199)&amp;IF(INDEX(Variables!$D$5:$D$105,MATCH($A1199,Variables!$A$5:$A$105,0))="","","."&amp;INDEX(Variables!$D$5:$D$105,MATCH($A1199,Variables!$A$5:$A$105,0)))&amp;"."&amp;K$5</f>
        <v/>
      </c>
      <c r="L1199" s="38">
        <f>L1172+L1181+L1190</f>
        <v/>
      </c>
      <c r="M1199" s="37">
        <f>M1172+M1181+M1190</f>
        <v/>
      </c>
      <c r="N1199" s="37">
        <f>N1172+N1181+N1190</f>
        <v/>
      </c>
      <c r="O1199" s="37">
        <f>O1172+O1181+O1190</f>
        <v/>
      </c>
      <c r="P1199" s="37">
        <f>P1172+P1181+P1190</f>
        <v/>
      </c>
      <c r="Q1199" s="37">
        <f>Q1172+Q1181+Q1190</f>
        <v/>
      </c>
      <c r="R1199" s="37">
        <f>R1172+R1181+R1190</f>
        <v/>
      </c>
      <c r="S1199" s="37">
        <f>S1172+S1181+S1190</f>
        <v/>
      </c>
      <c r="T1199" s="37">
        <f>T1172+T1181+T1190</f>
        <v/>
      </c>
      <c r="U1199" s="37">
        <f>U1172+U1181+U1190</f>
        <v/>
      </c>
      <c r="V1199" s="37">
        <f>V1172+V1181+V1190</f>
        <v/>
      </c>
      <c r="W1199" s="37">
        <f>W1172+W1181+W1190</f>
        <v/>
      </c>
      <c r="X1199" s="37">
        <f>X1172+X1181+X1190</f>
        <v/>
      </c>
      <c r="Y1199" s="37">
        <f>Y1172+Y1181+Y1190</f>
        <v/>
      </c>
      <c r="Z1199" s="37">
        <f>Z1172+Z1181+Z1190</f>
        <v/>
      </c>
      <c r="AA1199" s="37">
        <f>AA1172+AA1181+AA1190</f>
        <v/>
      </c>
      <c r="AB1199" s="37">
        <f>AB1172+AB1181+AB1190</f>
        <v/>
      </c>
      <c r="AC1199" s="37">
        <f>AC1172+AC1181+AC1190</f>
        <v/>
      </c>
      <c r="AD1199" s="40">
        <f>NEWPOLICY(AD1172,AD1181,AD1190)</f>
        <v/>
      </c>
      <c r="AF1199" s="11">
        <f>LOWER(Settings!$C$4)&amp;".mit."&amp;$A1199&amp;IF($C1199="","","."&amp;$C1199&amp;"."&amp;$B1199)&amp;IF(INDEX(Variables!$D$5:$D$105,MATCH($A1199,Variables!$A$5:$A$105,0))="","","."&amp;INDEX(Variables!$D$5:$D$105,MATCH($A1199,Variables!$A$5:$A$105,0)))&amp;"."&amp;AF$5</f>
        <v/>
      </c>
      <c r="AG1199" s="38">
        <f>AG1172+AG1181+AG1190</f>
        <v/>
      </c>
      <c r="AH1199" s="37">
        <f>AH1172+AH1181+AH1190</f>
        <v/>
      </c>
      <c r="AI1199" s="37">
        <f>AI1172+AI1181+AI1190</f>
        <v/>
      </c>
      <c r="AJ1199" s="37">
        <f>AJ1172+AJ1181+AJ1190</f>
        <v/>
      </c>
      <c r="AK1199" s="37">
        <f>AK1172+AK1181+AK1190</f>
        <v/>
      </c>
      <c r="AL1199" s="37">
        <f>AL1172+AL1181+AL1190</f>
        <v/>
      </c>
      <c r="AM1199" s="37">
        <f>AM1172+AM1181+AM1190</f>
        <v/>
      </c>
      <c r="AN1199" s="37">
        <f>AN1172+AN1181+AN1190</f>
        <v/>
      </c>
      <c r="AO1199" s="37">
        <f>AO1172+AO1181+AO1190</f>
        <v/>
      </c>
      <c r="AP1199" s="37">
        <f>AP1172+AP1181+AP1190</f>
        <v/>
      </c>
      <c r="AQ1199" s="37">
        <f>AQ1172+AQ1181+AQ1190</f>
        <v/>
      </c>
      <c r="AR1199" s="37">
        <f>AR1172+AR1181+AR1190</f>
        <v/>
      </c>
      <c r="AS1199" s="37">
        <f>AS1172+AS1181+AS1190</f>
        <v/>
      </c>
      <c r="AT1199" s="37">
        <f>AT1172+AT1181+AT1190</f>
        <v/>
      </c>
      <c r="AU1199" s="37">
        <f>AU1172+AU1181+AU1190</f>
        <v/>
      </c>
      <c r="AV1199" s="37">
        <f>AV1172+AV1181+AV1190</f>
        <v/>
      </c>
      <c r="AW1199" s="37">
        <f>AW1172+AW1181+AW1190</f>
        <v/>
      </c>
      <c r="AX1199" s="37">
        <f>AX1172+AX1181+AX1190</f>
        <v/>
      </c>
      <c r="AY1199" s="40">
        <f>NEWPOLICY(AY1172,AY1181,AY1190)</f>
        <v/>
      </c>
    </row>
    <row r="1200" hidden="1" outlineLevel="2">
      <c r="A1200" s="14" t="inlineStr">
        <is>
          <t>nce</t>
        </is>
      </c>
      <c r="B1200" s="14" t="inlineStr">
        <is>
          <t>die</t>
        </is>
      </c>
      <c r="C1200" s="14" t="inlineStr">
        <is>
          <t>irn</t>
        </is>
      </c>
      <c r="D1200" s="36" t="n"/>
      <c r="E1200" s="36" t="n"/>
      <c r="F1200" s="36" t="n"/>
      <c r="G1200" s="36" t="n"/>
      <c r="H1200" s="14">
        <f>INDEX(Variables!$B$5:$B$105,MATCH($A1200,Variables!$A$5:$A$105,0))&amp;IF($C1200="",""," | "&amp;INDEX(Mapping!$B$5:$B$26,MATCH($C1200,Mapping!$A$5:$A$26,0))&amp;" | "&amp;INDEX(Mapping!$B$30:$B$41,MATCH($B1200,Mapping!$A$30:$A$41,0)))</f>
        <v/>
      </c>
      <c r="I1200" s="14">
        <f>INDEX(Variables!$C$5:$C$105,MATCH($A1200,Variables!$A$5:$A$105,0))</f>
        <v/>
      </c>
      <c r="J1200" s="14">
        <f>INDEX(Variables!$E$5:$E$105,MATCH($A1200,Variables!$A$5:$A$105,0))</f>
        <v/>
      </c>
      <c r="K1200" s="11">
        <f>LOWER(Settings!$C$4)&amp;".mit."&amp;$A1200&amp;IF($C1200="","","."&amp;$C1200&amp;"."&amp;$B1200)&amp;IF(INDEX(Variables!$D$5:$D$105,MATCH($A1200,Variables!$A$5:$A$105,0))="","","."&amp;INDEX(Variables!$D$5:$D$105,MATCH($A1200,Variables!$A$5:$A$105,0)))&amp;"."&amp;K$5</f>
        <v/>
      </c>
      <c r="L1200" s="38">
        <f>L1173+L1182+L1191</f>
        <v/>
      </c>
      <c r="M1200" s="37">
        <f>M1173+M1182+M1191</f>
        <v/>
      </c>
      <c r="N1200" s="37">
        <f>N1173+N1182+N1191</f>
        <v/>
      </c>
      <c r="O1200" s="37">
        <f>O1173+O1182+O1191</f>
        <v/>
      </c>
      <c r="P1200" s="37">
        <f>P1173+P1182+P1191</f>
        <v/>
      </c>
      <c r="Q1200" s="37">
        <f>Q1173+Q1182+Q1191</f>
        <v/>
      </c>
      <c r="R1200" s="37">
        <f>R1173+R1182+R1191</f>
        <v/>
      </c>
      <c r="S1200" s="37">
        <f>S1173+S1182+S1191</f>
        <v/>
      </c>
      <c r="T1200" s="37">
        <f>T1173+T1182+T1191</f>
        <v/>
      </c>
      <c r="U1200" s="37">
        <f>U1173+U1182+U1191</f>
        <v/>
      </c>
      <c r="V1200" s="37">
        <f>V1173+V1182+V1191</f>
        <v/>
      </c>
      <c r="W1200" s="37">
        <f>W1173+W1182+W1191</f>
        <v/>
      </c>
      <c r="X1200" s="37">
        <f>X1173+X1182+X1191</f>
        <v/>
      </c>
      <c r="Y1200" s="37">
        <f>Y1173+Y1182+Y1191</f>
        <v/>
      </c>
      <c r="Z1200" s="37">
        <f>Z1173+Z1182+Z1191</f>
        <v/>
      </c>
      <c r="AA1200" s="37">
        <f>AA1173+AA1182+AA1191</f>
        <v/>
      </c>
      <c r="AB1200" s="37">
        <f>AB1173+AB1182+AB1191</f>
        <v/>
      </c>
      <c r="AC1200" s="37">
        <f>AC1173+AC1182+AC1191</f>
        <v/>
      </c>
      <c r="AD1200" s="40">
        <f>NEWPOLICY(AD1173,AD1182,AD1191)</f>
        <v/>
      </c>
      <c r="AF1200" s="11">
        <f>LOWER(Settings!$C$4)&amp;".mit."&amp;$A1200&amp;IF($C1200="","","."&amp;$C1200&amp;"."&amp;$B1200)&amp;IF(INDEX(Variables!$D$5:$D$105,MATCH($A1200,Variables!$A$5:$A$105,0))="","","."&amp;INDEX(Variables!$D$5:$D$105,MATCH($A1200,Variables!$A$5:$A$105,0)))&amp;"."&amp;AF$5</f>
        <v/>
      </c>
      <c r="AG1200" s="38">
        <f>AG1173+AG1182+AG1191</f>
        <v/>
      </c>
      <c r="AH1200" s="37">
        <f>AH1173+AH1182+AH1191</f>
        <v/>
      </c>
      <c r="AI1200" s="37">
        <f>AI1173+AI1182+AI1191</f>
        <v/>
      </c>
      <c r="AJ1200" s="37">
        <f>AJ1173+AJ1182+AJ1191</f>
        <v/>
      </c>
      <c r="AK1200" s="37">
        <f>AK1173+AK1182+AK1191</f>
        <v/>
      </c>
      <c r="AL1200" s="37">
        <f>AL1173+AL1182+AL1191</f>
        <v/>
      </c>
      <c r="AM1200" s="37">
        <f>AM1173+AM1182+AM1191</f>
        <v/>
      </c>
      <c r="AN1200" s="37">
        <f>AN1173+AN1182+AN1191</f>
        <v/>
      </c>
      <c r="AO1200" s="37">
        <f>AO1173+AO1182+AO1191</f>
        <v/>
      </c>
      <c r="AP1200" s="37">
        <f>AP1173+AP1182+AP1191</f>
        <v/>
      </c>
      <c r="AQ1200" s="37">
        <f>AQ1173+AQ1182+AQ1191</f>
        <v/>
      </c>
      <c r="AR1200" s="37">
        <f>AR1173+AR1182+AR1191</f>
        <v/>
      </c>
      <c r="AS1200" s="37">
        <f>AS1173+AS1182+AS1191</f>
        <v/>
      </c>
      <c r="AT1200" s="37">
        <f>AT1173+AT1182+AT1191</f>
        <v/>
      </c>
      <c r="AU1200" s="37">
        <f>AU1173+AU1182+AU1191</f>
        <v/>
      </c>
      <c r="AV1200" s="37">
        <f>AV1173+AV1182+AV1191</f>
        <v/>
      </c>
      <c r="AW1200" s="37">
        <f>AW1173+AW1182+AW1191</f>
        <v/>
      </c>
      <c r="AX1200" s="37">
        <f>AX1173+AX1182+AX1191</f>
        <v/>
      </c>
      <c r="AY1200" s="40">
        <f>NEWPOLICY(AY1173,AY1182,AY1191)</f>
        <v/>
      </c>
    </row>
    <row r="1201" hidden="1" outlineLevel="2">
      <c r="A1201" s="14" t="inlineStr">
        <is>
          <t>nce</t>
        </is>
      </c>
      <c r="B1201" s="14" t="inlineStr">
        <is>
          <t>lpg</t>
        </is>
      </c>
      <c r="C1201" s="14" t="inlineStr">
        <is>
          <t>irn</t>
        </is>
      </c>
      <c r="D1201" s="36" t="n"/>
      <c r="E1201" s="36" t="n"/>
      <c r="F1201" s="36" t="n"/>
      <c r="G1201" s="36" t="n"/>
      <c r="H1201" s="14">
        <f>INDEX(Variables!$B$5:$B$105,MATCH($A1201,Variables!$A$5:$A$105,0))&amp;IF($C1201="",""," | "&amp;INDEX(Mapping!$B$5:$B$26,MATCH($C1201,Mapping!$A$5:$A$26,0))&amp;" | "&amp;INDEX(Mapping!$B$30:$B$41,MATCH($B1201,Mapping!$A$30:$A$41,0)))</f>
        <v/>
      </c>
      <c r="I1201" s="14">
        <f>INDEX(Variables!$C$5:$C$105,MATCH($A1201,Variables!$A$5:$A$105,0))</f>
        <v/>
      </c>
      <c r="J1201" s="14">
        <f>INDEX(Variables!$E$5:$E$105,MATCH($A1201,Variables!$A$5:$A$105,0))</f>
        <v/>
      </c>
      <c r="K1201" s="11">
        <f>LOWER(Settings!$C$4)&amp;".mit."&amp;$A1201&amp;IF($C1201="","","."&amp;$C1201&amp;"."&amp;$B1201)&amp;IF(INDEX(Variables!$D$5:$D$105,MATCH($A1201,Variables!$A$5:$A$105,0))="","","."&amp;INDEX(Variables!$D$5:$D$105,MATCH($A1201,Variables!$A$5:$A$105,0)))&amp;"."&amp;K$5</f>
        <v/>
      </c>
      <c r="L1201" s="38">
        <f>L1174+L1183+L1192</f>
        <v/>
      </c>
      <c r="M1201" s="37">
        <f>M1174+M1183+M1192</f>
        <v/>
      </c>
      <c r="N1201" s="37">
        <f>N1174+N1183+N1192</f>
        <v/>
      </c>
      <c r="O1201" s="37">
        <f>O1174+O1183+O1192</f>
        <v/>
      </c>
      <c r="P1201" s="37">
        <f>P1174+P1183+P1192</f>
        <v/>
      </c>
      <c r="Q1201" s="37">
        <f>Q1174+Q1183+Q1192</f>
        <v/>
      </c>
      <c r="R1201" s="37">
        <f>R1174+R1183+R1192</f>
        <v/>
      </c>
      <c r="S1201" s="37">
        <f>S1174+S1183+S1192</f>
        <v/>
      </c>
      <c r="T1201" s="37">
        <f>T1174+T1183+T1192</f>
        <v/>
      </c>
      <c r="U1201" s="37">
        <f>U1174+U1183+U1192</f>
        <v/>
      </c>
      <c r="V1201" s="37">
        <f>V1174+V1183+V1192</f>
        <v/>
      </c>
      <c r="W1201" s="37">
        <f>W1174+W1183+W1192</f>
        <v/>
      </c>
      <c r="X1201" s="37">
        <f>X1174+X1183+X1192</f>
        <v/>
      </c>
      <c r="Y1201" s="37">
        <f>Y1174+Y1183+Y1192</f>
        <v/>
      </c>
      <c r="Z1201" s="37">
        <f>Z1174+Z1183+Z1192</f>
        <v/>
      </c>
      <c r="AA1201" s="37">
        <f>AA1174+AA1183+AA1192</f>
        <v/>
      </c>
      <c r="AB1201" s="37">
        <f>AB1174+AB1183+AB1192</f>
        <v/>
      </c>
      <c r="AC1201" s="37">
        <f>AC1174+AC1183+AC1192</f>
        <v/>
      </c>
      <c r="AD1201" s="40">
        <f>NEWPOLICY(AD1174,AD1183,AD1192)</f>
        <v/>
      </c>
      <c r="AF1201" s="11">
        <f>LOWER(Settings!$C$4)&amp;".mit."&amp;$A1201&amp;IF($C1201="","","."&amp;$C1201&amp;"."&amp;$B1201)&amp;IF(INDEX(Variables!$D$5:$D$105,MATCH($A1201,Variables!$A$5:$A$105,0))="","","."&amp;INDEX(Variables!$D$5:$D$105,MATCH($A1201,Variables!$A$5:$A$105,0)))&amp;"."&amp;AF$5</f>
        <v/>
      </c>
      <c r="AG1201" s="38">
        <f>AG1174+AG1183+AG1192</f>
        <v/>
      </c>
      <c r="AH1201" s="37">
        <f>AH1174+AH1183+AH1192</f>
        <v/>
      </c>
      <c r="AI1201" s="37">
        <f>AI1174+AI1183+AI1192</f>
        <v/>
      </c>
      <c r="AJ1201" s="37">
        <f>AJ1174+AJ1183+AJ1192</f>
        <v/>
      </c>
      <c r="AK1201" s="37">
        <f>AK1174+AK1183+AK1192</f>
        <v/>
      </c>
      <c r="AL1201" s="37">
        <f>AL1174+AL1183+AL1192</f>
        <v/>
      </c>
      <c r="AM1201" s="37">
        <f>AM1174+AM1183+AM1192</f>
        <v/>
      </c>
      <c r="AN1201" s="37">
        <f>AN1174+AN1183+AN1192</f>
        <v/>
      </c>
      <c r="AO1201" s="37">
        <f>AO1174+AO1183+AO1192</f>
        <v/>
      </c>
      <c r="AP1201" s="37">
        <f>AP1174+AP1183+AP1192</f>
        <v/>
      </c>
      <c r="AQ1201" s="37">
        <f>AQ1174+AQ1183+AQ1192</f>
        <v/>
      </c>
      <c r="AR1201" s="37">
        <f>AR1174+AR1183+AR1192</f>
        <v/>
      </c>
      <c r="AS1201" s="37">
        <f>AS1174+AS1183+AS1192</f>
        <v/>
      </c>
      <c r="AT1201" s="37">
        <f>AT1174+AT1183+AT1192</f>
        <v/>
      </c>
      <c r="AU1201" s="37">
        <f>AU1174+AU1183+AU1192</f>
        <v/>
      </c>
      <c r="AV1201" s="37">
        <f>AV1174+AV1183+AV1192</f>
        <v/>
      </c>
      <c r="AW1201" s="37">
        <f>AW1174+AW1183+AW1192</f>
        <v/>
      </c>
      <c r="AX1201" s="37">
        <f>AX1174+AX1183+AX1192</f>
        <v/>
      </c>
      <c r="AY1201" s="40">
        <f>NEWPOLICY(AY1174,AY1183,AY1192)</f>
        <v/>
      </c>
    </row>
    <row r="1202" hidden="1" outlineLevel="2">
      <c r="A1202" s="14" t="inlineStr">
        <is>
          <t>nce</t>
        </is>
      </c>
      <c r="B1202" s="14" t="inlineStr">
        <is>
          <t>ker</t>
        </is>
      </c>
      <c r="C1202" s="14" t="inlineStr">
        <is>
          <t>irn</t>
        </is>
      </c>
      <c r="D1202" s="36" t="n"/>
      <c r="E1202" s="36" t="n"/>
      <c r="F1202" s="36" t="n"/>
      <c r="G1202" s="36" t="n"/>
      <c r="H1202" s="14">
        <f>INDEX(Variables!$B$5:$B$105,MATCH($A1202,Variables!$A$5:$A$105,0))&amp;IF($C1202="",""," | "&amp;INDEX(Mapping!$B$5:$B$26,MATCH($C1202,Mapping!$A$5:$A$26,0))&amp;" | "&amp;INDEX(Mapping!$B$30:$B$41,MATCH($B1202,Mapping!$A$30:$A$41,0)))</f>
        <v/>
      </c>
      <c r="I1202" s="14">
        <f>INDEX(Variables!$C$5:$C$105,MATCH($A1202,Variables!$A$5:$A$105,0))</f>
        <v/>
      </c>
      <c r="J1202" s="14">
        <f>INDEX(Variables!$E$5:$E$105,MATCH($A1202,Variables!$A$5:$A$105,0))</f>
        <v/>
      </c>
      <c r="K1202" s="11">
        <f>LOWER(Settings!$C$4)&amp;".mit."&amp;$A1202&amp;IF($C1202="","","."&amp;$C1202&amp;"."&amp;$B1202)&amp;IF(INDEX(Variables!$D$5:$D$105,MATCH($A1202,Variables!$A$5:$A$105,0))="","","."&amp;INDEX(Variables!$D$5:$D$105,MATCH($A1202,Variables!$A$5:$A$105,0)))&amp;"."&amp;K$5</f>
        <v/>
      </c>
      <c r="L1202" s="38">
        <f>L1175+L1184+L1193</f>
        <v/>
      </c>
      <c r="M1202" s="37">
        <f>M1175+M1184+M1193</f>
        <v/>
      </c>
      <c r="N1202" s="37">
        <f>N1175+N1184+N1193</f>
        <v/>
      </c>
      <c r="O1202" s="37">
        <f>O1175+O1184+O1193</f>
        <v/>
      </c>
      <c r="P1202" s="37">
        <f>P1175+P1184+P1193</f>
        <v/>
      </c>
      <c r="Q1202" s="37">
        <f>Q1175+Q1184+Q1193</f>
        <v/>
      </c>
      <c r="R1202" s="37">
        <f>R1175+R1184+R1193</f>
        <v/>
      </c>
      <c r="S1202" s="37">
        <f>S1175+S1184+S1193</f>
        <v/>
      </c>
      <c r="T1202" s="37">
        <f>T1175+T1184+T1193</f>
        <v/>
      </c>
      <c r="U1202" s="37">
        <f>U1175+U1184+U1193</f>
        <v/>
      </c>
      <c r="V1202" s="37">
        <f>V1175+V1184+V1193</f>
        <v/>
      </c>
      <c r="W1202" s="37">
        <f>W1175+W1184+W1193</f>
        <v/>
      </c>
      <c r="X1202" s="37">
        <f>X1175+X1184+X1193</f>
        <v/>
      </c>
      <c r="Y1202" s="37">
        <f>Y1175+Y1184+Y1193</f>
        <v/>
      </c>
      <c r="Z1202" s="37">
        <f>Z1175+Z1184+Z1193</f>
        <v/>
      </c>
      <c r="AA1202" s="37">
        <f>AA1175+AA1184+AA1193</f>
        <v/>
      </c>
      <c r="AB1202" s="37">
        <f>AB1175+AB1184+AB1193</f>
        <v/>
      </c>
      <c r="AC1202" s="37">
        <f>AC1175+AC1184+AC1193</f>
        <v/>
      </c>
      <c r="AD1202" s="40">
        <f>NEWPOLICY(AD1175,AD1184,AD1193)</f>
        <v/>
      </c>
      <c r="AF1202" s="11">
        <f>LOWER(Settings!$C$4)&amp;".mit."&amp;$A1202&amp;IF($C1202="","","."&amp;$C1202&amp;"."&amp;$B1202)&amp;IF(INDEX(Variables!$D$5:$D$105,MATCH($A1202,Variables!$A$5:$A$105,0))="","","."&amp;INDEX(Variables!$D$5:$D$105,MATCH($A1202,Variables!$A$5:$A$105,0)))&amp;"."&amp;AF$5</f>
        <v/>
      </c>
      <c r="AG1202" s="38">
        <f>AG1175+AG1184+AG1193</f>
        <v/>
      </c>
      <c r="AH1202" s="37">
        <f>AH1175+AH1184+AH1193</f>
        <v/>
      </c>
      <c r="AI1202" s="37">
        <f>AI1175+AI1184+AI1193</f>
        <v/>
      </c>
      <c r="AJ1202" s="37">
        <f>AJ1175+AJ1184+AJ1193</f>
        <v/>
      </c>
      <c r="AK1202" s="37">
        <f>AK1175+AK1184+AK1193</f>
        <v/>
      </c>
      <c r="AL1202" s="37">
        <f>AL1175+AL1184+AL1193</f>
        <v/>
      </c>
      <c r="AM1202" s="37">
        <f>AM1175+AM1184+AM1193</f>
        <v/>
      </c>
      <c r="AN1202" s="37">
        <f>AN1175+AN1184+AN1193</f>
        <v/>
      </c>
      <c r="AO1202" s="37">
        <f>AO1175+AO1184+AO1193</f>
        <v/>
      </c>
      <c r="AP1202" s="37">
        <f>AP1175+AP1184+AP1193</f>
        <v/>
      </c>
      <c r="AQ1202" s="37">
        <f>AQ1175+AQ1184+AQ1193</f>
        <v/>
      </c>
      <c r="AR1202" s="37">
        <f>AR1175+AR1184+AR1193</f>
        <v/>
      </c>
      <c r="AS1202" s="37">
        <f>AS1175+AS1184+AS1193</f>
        <v/>
      </c>
      <c r="AT1202" s="37">
        <f>AT1175+AT1184+AT1193</f>
        <v/>
      </c>
      <c r="AU1202" s="37">
        <f>AU1175+AU1184+AU1193</f>
        <v/>
      </c>
      <c r="AV1202" s="37">
        <f>AV1175+AV1184+AV1193</f>
        <v/>
      </c>
      <c r="AW1202" s="37">
        <f>AW1175+AW1184+AW1193</f>
        <v/>
      </c>
      <c r="AX1202" s="37">
        <f>AX1175+AX1184+AX1193</f>
        <v/>
      </c>
      <c r="AY1202" s="40">
        <f>NEWPOLICY(AY1175,AY1184,AY1193)</f>
        <v/>
      </c>
    </row>
    <row r="1203" hidden="1" outlineLevel="2">
      <c r="A1203" s="14" t="inlineStr">
        <is>
          <t>nce</t>
        </is>
      </c>
      <c r="B1203" s="14" t="inlineStr">
        <is>
          <t>oop</t>
        </is>
      </c>
      <c r="C1203" s="14" t="inlineStr">
        <is>
          <t>irn</t>
        </is>
      </c>
      <c r="D1203" s="36" t="n"/>
      <c r="E1203" s="36" t="n"/>
      <c r="F1203" s="36" t="n"/>
      <c r="G1203" s="36" t="n"/>
      <c r="H1203" s="14">
        <f>INDEX(Variables!$B$5:$B$105,MATCH($A1203,Variables!$A$5:$A$105,0))&amp;IF($C1203="",""," | "&amp;INDEX(Mapping!$B$5:$B$26,MATCH($C1203,Mapping!$A$5:$A$26,0))&amp;" | "&amp;INDEX(Mapping!$B$30:$B$41,MATCH($B1203,Mapping!$A$30:$A$41,0)))</f>
        <v/>
      </c>
      <c r="I1203" s="14">
        <f>INDEX(Variables!$C$5:$C$105,MATCH($A1203,Variables!$A$5:$A$105,0))</f>
        <v/>
      </c>
      <c r="J1203" s="14">
        <f>INDEX(Variables!$E$5:$E$105,MATCH($A1203,Variables!$A$5:$A$105,0))</f>
        <v/>
      </c>
      <c r="K1203" s="11">
        <f>LOWER(Settings!$C$4)&amp;".mit."&amp;$A1203&amp;IF($C1203="","","."&amp;$C1203&amp;"."&amp;$B1203)&amp;IF(INDEX(Variables!$D$5:$D$105,MATCH($A1203,Variables!$A$5:$A$105,0))="","","."&amp;INDEX(Variables!$D$5:$D$105,MATCH($A1203,Variables!$A$5:$A$105,0)))&amp;"."&amp;K$5</f>
        <v/>
      </c>
      <c r="L1203" s="38">
        <f>L1176+L1185+L1194</f>
        <v/>
      </c>
      <c r="M1203" s="37">
        <f>M1176+M1185+M1194</f>
        <v/>
      </c>
      <c r="N1203" s="37">
        <f>N1176+N1185+N1194</f>
        <v/>
      </c>
      <c r="O1203" s="37">
        <f>O1176+O1185+O1194</f>
        <v/>
      </c>
      <c r="P1203" s="37">
        <f>P1176+P1185+P1194</f>
        <v/>
      </c>
      <c r="Q1203" s="37">
        <f>Q1176+Q1185+Q1194</f>
        <v/>
      </c>
      <c r="R1203" s="37">
        <f>R1176+R1185+R1194</f>
        <v/>
      </c>
      <c r="S1203" s="37">
        <f>S1176+S1185+S1194</f>
        <v/>
      </c>
      <c r="T1203" s="37">
        <f>T1176+T1185+T1194</f>
        <v/>
      </c>
      <c r="U1203" s="37">
        <f>U1176+U1185+U1194</f>
        <v/>
      </c>
      <c r="V1203" s="37">
        <f>V1176+V1185+V1194</f>
        <v/>
      </c>
      <c r="W1203" s="37">
        <f>W1176+W1185+W1194</f>
        <v/>
      </c>
      <c r="X1203" s="37">
        <f>X1176+X1185+X1194</f>
        <v/>
      </c>
      <c r="Y1203" s="37">
        <f>Y1176+Y1185+Y1194</f>
        <v/>
      </c>
      <c r="Z1203" s="37">
        <f>Z1176+Z1185+Z1194</f>
        <v/>
      </c>
      <c r="AA1203" s="37">
        <f>AA1176+AA1185+AA1194</f>
        <v/>
      </c>
      <c r="AB1203" s="37">
        <f>AB1176+AB1185+AB1194</f>
        <v/>
      </c>
      <c r="AC1203" s="37">
        <f>AC1176+AC1185+AC1194</f>
        <v/>
      </c>
      <c r="AD1203" s="40">
        <f>NEWPOLICY(AD1176,AD1185,AD1194)</f>
        <v/>
      </c>
      <c r="AF1203" s="11">
        <f>LOWER(Settings!$C$4)&amp;".mit."&amp;$A1203&amp;IF($C1203="","","."&amp;$C1203&amp;"."&amp;$B1203)&amp;IF(INDEX(Variables!$D$5:$D$105,MATCH($A1203,Variables!$A$5:$A$105,0))="","","."&amp;INDEX(Variables!$D$5:$D$105,MATCH($A1203,Variables!$A$5:$A$105,0)))&amp;"."&amp;AF$5</f>
        <v/>
      </c>
      <c r="AG1203" s="38">
        <f>AG1176+AG1185+AG1194</f>
        <v/>
      </c>
      <c r="AH1203" s="37">
        <f>AH1176+AH1185+AH1194</f>
        <v/>
      </c>
      <c r="AI1203" s="37">
        <f>AI1176+AI1185+AI1194</f>
        <v/>
      </c>
      <c r="AJ1203" s="37">
        <f>AJ1176+AJ1185+AJ1194</f>
        <v/>
      </c>
      <c r="AK1203" s="37">
        <f>AK1176+AK1185+AK1194</f>
        <v/>
      </c>
      <c r="AL1203" s="37">
        <f>AL1176+AL1185+AL1194</f>
        <v/>
      </c>
      <c r="AM1203" s="37">
        <f>AM1176+AM1185+AM1194</f>
        <v/>
      </c>
      <c r="AN1203" s="37">
        <f>AN1176+AN1185+AN1194</f>
        <v/>
      </c>
      <c r="AO1203" s="37">
        <f>AO1176+AO1185+AO1194</f>
        <v/>
      </c>
      <c r="AP1203" s="37">
        <f>AP1176+AP1185+AP1194</f>
        <v/>
      </c>
      <c r="AQ1203" s="37">
        <f>AQ1176+AQ1185+AQ1194</f>
        <v/>
      </c>
      <c r="AR1203" s="37">
        <f>AR1176+AR1185+AR1194</f>
        <v/>
      </c>
      <c r="AS1203" s="37">
        <f>AS1176+AS1185+AS1194</f>
        <v/>
      </c>
      <c r="AT1203" s="37">
        <f>AT1176+AT1185+AT1194</f>
        <v/>
      </c>
      <c r="AU1203" s="37">
        <f>AU1176+AU1185+AU1194</f>
        <v/>
      </c>
      <c r="AV1203" s="37">
        <f>AV1176+AV1185+AV1194</f>
        <v/>
      </c>
      <c r="AW1203" s="37">
        <f>AW1176+AW1185+AW1194</f>
        <v/>
      </c>
      <c r="AX1203" s="37">
        <f>AX1176+AX1185+AX1194</f>
        <v/>
      </c>
      <c r="AY1203" s="40">
        <f>NEWPOLICY(AY1176,AY1185,AY1194)</f>
        <v/>
      </c>
    </row>
    <row r="1204" hidden="1" outlineLevel="2">
      <c r="A1204" s="14" t="inlineStr">
        <is>
          <t>nce</t>
        </is>
      </c>
      <c r="B1204" s="14" t="inlineStr">
        <is>
          <t>bio</t>
        </is>
      </c>
      <c r="C1204" s="14" t="inlineStr">
        <is>
          <t>irn</t>
        </is>
      </c>
      <c r="D1204" s="36" t="n"/>
      <c r="E1204" s="36" t="n"/>
      <c r="F1204" s="36" t="n"/>
      <c r="G1204" s="36" t="n"/>
      <c r="H1204" s="14">
        <f>INDEX(Variables!$B$5:$B$105,MATCH($A1204,Variables!$A$5:$A$105,0))&amp;IF($C1204="",""," | "&amp;INDEX(Mapping!$B$5:$B$26,MATCH($C1204,Mapping!$A$5:$A$26,0))&amp;" | "&amp;INDEX(Mapping!$B$30:$B$41,MATCH($B1204,Mapping!$A$30:$A$41,0)))</f>
        <v/>
      </c>
      <c r="I1204" s="14">
        <f>INDEX(Variables!$C$5:$C$105,MATCH($A1204,Variables!$A$5:$A$105,0))</f>
        <v/>
      </c>
      <c r="J1204" s="14">
        <f>INDEX(Variables!$E$5:$E$105,MATCH($A1204,Variables!$A$5:$A$105,0))</f>
        <v/>
      </c>
      <c r="K1204" s="11">
        <f>LOWER(Settings!$C$4)&amp;".mit."&amp;$A1204&amp;IF($C1204="","","."&amp;$C1204&amp;"."&amp;$B1204)&amp;IF(INDEX(Variables!$D$5:$D$105,MATCH($A1204,Variables!$A$5:$A$105,0))="","","."&amp;INDEX(Variables!$D$5:$D$105,MATCH($A1204,Variables!$A$5:$A$105,0)))&amp;"."&amp;K$5</f>
        <v/>
      </c>
      <c r="L1204" s="38">
        <f>L1177+L1186+L1195</f>
        <v/>
      </c>
      <c r="M1204" s="37">
        <f>M1177+M1186+M1195</f>
        <v/>
      </c>
      <c r="N1204" s="37">
        <f>N1177+N1186+N1195</f>
        <v/>
      </c>
      <c r="O1204" s="37">
        <f>O1177+O1186+O1195</f>
        <v/>
      </c>
      <c r="P1204" s="37">
        <f>P1177+P1186+P1195</f>
        <v/>
      </c>
      <c r="Q1204" s="37">
        <f>Q1177+Q1186+Q1195</f>
        <v/>
      </c>
      <c r="R1204" s="37">
        <f>R1177+R1186+R1195</f>
        <v/>
      </c>
      <c r="S1204" s="37">
        <f>S1177+S1186+S1195</f>
        <v/>
      </c>
      <c r="T1204" s="37">
        <f>T1177+T1186+T1195</f>
        <v/>
      </c>
      <c r="U1204" s="37">
        <f>U1177+U1186+U1195</f>
        <v/>
      </c>
      <c r="V1204" s="37">
        <f>V1177+V1186+V1195</f>
        <v/>
      </c>
      <c r="W1204" s="37">
        <f>W1177+W1186+W1195</f>
        <v/>
      </c>
      <c r="X1204" s="37">
        <f>X1177+X1186+X1195</f>
        <v/>
      </c>
      <c r="Y1204" s="37">
        <f>Y1177+Y1186+Y1195</f>
        <v/>
      </c>
      <c r="Z1204" s="37">
        <f>Z1177+Z1186+Z1195</f>
        <v/>
      </c>
      <c r="AA1204" s="37">
        <f>AA1177+AA1186+AA1195</f>
        <v/>
      </c>
      <c r="AB1204" s="37">
        <f>AB1177+AB1186+AB1195</f>
        <v/>
      </c>
      <c r="AC1204" s="37">
        <f>AC1177+AC1186+AC1195</f>
        <v/>
      </c>
      <c r="AD1204" s="40">
        <f>NEWPOLICY(AD1177,AD1186,AD1195)</f>
        <v/>
      </c>
      <c r="AF1204" s="11">
        <f>LOWER(Settings!$C$4)&amp;".mit."&amp;$A1204&amp;IF($C1204="","","."&amp;$C1204&amp;"."&amp;$B1204)&amp;IF(INDEX(Variables!$D$5:$D$105,MATCH($A1204,Variables!$A$5:$A$105,0))="","","."&amp;INDEX(Variables!$D$5:$D$105,MATCH($A1204,Variables!$A$5:$A$105,0)))&amp;"."&amp;AF$5</f>
        <v/>
      </c>
      <c r="AG1204" s="38">
        <f>AG1177+AG1186+AG1195</f>
        <v/>
      </c>
      <c r="AH1204" s="37">
        <f>AH1177+AH1186+AH1195</f>
        <v/>
      </c>
      <c r="AI1204" s="37">
        <f>AI1177+AI1186+AI1195</f>
        <v/>
      </c>
      <c r="AJ1204" s="37">
        <f>AJ1177+AJ1186+AJ1195</f>
        <v/>
      </c>
      <c r="AK1204" s="37">
        <f>AK1177+AK1186+AK1195</f>
        <v/>
      </c>
      <c r="AL1204" s="37">
        <f>AL1177+AL1186+AL1195</f>
        <v/>
      </c>
      <c r="AM1204" s="37">
        <f>AM1177+AM1186+AM1195</f>
        <v/>
      </c>
      <c r="AN1204" s="37">
        <f>AN1177+AN1186+AN1195</f>
        <v/>
      </c>
      <c r="AO1204" s="37">
        <f>AO1177+AO1186+AO1195</f>
        <v/>
      </c>
      <c r="AP1204" s="37">
        <f>AP1177+AP1186+AP1195</f>
        <v/>
      </c>
      <c r="AQ1204" s="37">
        <f>AQ1177+AQ1186+AQ1195</f>
        <v/>
      </c>
      <c r="AR1204" s="37">
        <f>AR1177+AR1186+AR1195</f>
        <v/>
      </c>
      <c r="AS1204" s="37">
        <f>AS1177+AS1186+AS1195</f>
        <v/>
      </c>
      <c r="AT1204" s="37">
        <f>AT1177+AT1186+AT1195</f>
        <v/>
      </c>
      <c r="AU1204" s="37">
        <f>AU1177+AU1186+AU1195</f>
        <v/>
      </c>
      <c r="AV1204" s="37">
        <f>AV1177+AV1186+AV1195</f>
        <v/>
      </c>
      <c r="AW1204" s="37">
        <f>AW1177+AW1186+AW1195</f>
        <v/>
      </c>
      <c r="AX1204" s="37">
        <f>AX1177+AX1186+AX1195</f>
        <v/>
      </c>
      <c r="AY1204" s="40">
        <f>NEWPOLICY(AY1177,AY1186,AY1195)</f>
        <v/>
      </c>
    </row>
    <row r="1205" hidden="1" outlineLevel="2"/>
    <row r="1206" hidden="1" outlineLevel="2">
      <c r="A1206" s="14" t="inlineStr">
        <is>
          <t>atp</t>
        </is>
      </c>
      <c r="B1206" s="14" t="inlineStr">
        <is>
          <t>coa</t>
        </is>
      </c>
      <c r="C1206" s="14" t="inlineStr">
        <is>
          <t>irn</t>
        </is>
      </c>
      <c r="D1206" s="37">
        <f>INDEX(Inputs!$R$5:$R$132,MATCH($B1206&amp;"|"&amp;$C1206,Inputs!$A$5:$A$132,0))</f>
        <v/>
      </c>
      <c r="E1206" s="37">
        <f>INDEX(Inputs!$S$5:$S$132,MATCH($B1206&amp;"|"&amp;$C1206,Inputs!$A$5:$A$132,0))</f>
        <v/>
      </c>
      <c r="F1206" s="36" t="n"/>
      <c r="G1206" s="36" t="n"/>
      <c r="H1206" s="14">
        <f>INDEX(Variables!$B$5:$B$105,MATCH($A1206,Variables!$A$5:$A$105,0))&amp;IF($C1206="",""," | "&amp;INDEX(Mapping!$B$5:$B$26,MATCH($C1206,Mapping!$A$5:$A$26,0))&amp;" | "&amp;INDEX(Mapping!$B$30:$B$41,MATCH($B1206,Mapping!$A$30:$A$41,0)))</f>
        <v/>
      </c>
      <c r="I1206" s="14">
        <f>INDEX(Variables!$C$5:$C$105,MATCH($A1206,Variables!$A$5:$A$105,0))</f>
        <v/>
      </c>
      <c r="J1206" s="14">
        <f>INDEX(Variables!$E$5:$E$105,MATCH($A1206,Variables!$A$5:$A$105,0))</f>
        <v/>
      </c>
      <c r="K1206" s="11">
        <f>LOWER(Settings!$C$4)&amp;".mit."&amp;$A1206&amp;IF($C1206="","","."&amp;$C1206&amp;"."&amp;$B1206)&amp;IF(INDEX(Variables!$D$5:$D$105,MATCH($A1206,Variables!$A$5:$A$105,0))="","","."&amp;INDEX(Variables!$D$5:$D$105,MATCH($A1206,Variables!$A$5:$A$105,0)))&amp;"."&amp;K$5</f>
        <v/>
      </c>
      <c r="L1206" s="38">
        <f>MAX(INDEX(L$292:L$303,$D1206)+L1197*(1+$E1206),0.01)</f>
        <v/>
      </c>
      <c r="M1206" s="37">
        <f>MAX(INDEX(M$292:M$303,$D1206)+M1197*(1+$E1206),0.01)</f>
        <v/>
      </c>
      <c r="N1206" s="37">
        <f>MAX(INDEX(N$292:N$303,$D1206)+N1197*(1+$E1206),0.01)</f>
        <v/>
      </c>
      <c r="O1206" s="37">
        <f>MAX(INDEX(O$292:O$303,$D1206)+O1197*(1+$E1206),0.01)</f>
        <v/>
      </c>
      <c r="P1206" s="37">
        <f>MAX(INDEX(P$292:P$303,$D1206)+P1197*(1+$E1206),0.01)</f>
        <v/>
      </c>
      <c r="Q1206" s="37">
        <f>MAX(INDEX(Q$292:Q$303,$D1206)+Q1197*(1+$E1206),0.01)</f>
        <v/>
      </c>
      <c r="R1206" s="37">
        <f>MAX(INDEX(R$292:R$303,$D1206)+R1197*(1+$E1206),0.01)</f>
        <v/>
      </c>
      <c r="S1206" s="37">
        <f>MAX(INDEX(S$292:S$303,$D1206)+S1197*(1+$E1206),0.01)</f>
        <v/>
      </c>
      <c r="T1206" s="37">
        <f>MAX(INDEX(T$292:T$303,$D1206)+T1197*(1+$E1206),0.01)</f>
        <v/>
      </c>
      <c r="U1206" s="37">
        <f>MAX(INDEX(U$292:U$303,$D1206)+U1197*(1+$E1206),0.01)</f>
        <v/>
      </c>
      <c r="V1206" s="37">
        <f>MAX(INDEX(V$292:V$303,$D1206)+V1197*(1+$E1206),0.01)</f>
        <v/>
      </c>
      <c r="W1206" s="37">
        <f>MAX(INDEX(W$292:W$303,$D1206)+W1197*(1+$E1206),0.01)</f>
        <v/>
      </c>
      <c r="X1206" s="37">
        <f>MAX(INDEX(X$292:X$303,$D1206)+X1197*(1+$E1206),0.01)</f>
        <v/>
      </c>
      <c r="Y1206" s="37">
        <f>MAX(INDEX(Y$292:Y$303,$D1206)+Y1197*(1+$E1206),0.01)</f>
        <v/>
      </c>
      <c r="Z1206" s="37">
        <f>MAX(INDEX(Z$292:Z$303,$D1206)+Z1197*(1+$E1206),0.01)</f>
        <v/>
      </c>
      <c r="AA1206" s="37">
        <f>MAX(INDEX(AA$292:AA$303,$D1206)+AA1197*(1+$E1206),0.01)</f>
        <v/>
      </c>
      <c r="AB1206" s="37">
        <f>MAX(INDEX(AB$292:AB$303,$D1206)+AB1197*(1+$E1206),0.01)</f>
        <v/>
      </c>
      <c r="AC1206" s="37">
        <f>MAX(INDEX(AC$292:AC$303,$D1206)+AC1197*(1+$E1206),0.01)</f>
        <v/>
      </c>
      <c r="AD1206" s="40">
        <f>POSTTAX(INDEX(AD$292:AD$303,$D1206),AD1197,$E1206)</f>
        <v/>
      </c>
      <c r="AF1206" s="11">
        <f>LOWER(Settings!$C$4)&amp;".mit."&amp;$A1206&amp;IF($C1206="","","."&amp;$C1206&amp;"."&amp;$B1206)&amp;IF(INDEX(Variables!$D$5:$D$105,MATCH($A1206,Variables!$A$5:$A$105,0))="","","."&amp;INDEX(Variables!$D$5:$D$105,MATCH($A1206,Variables!$A$5:$A$105,0)))&amp;"."&amp;AF$5</f>
        <v/>
      </c>
      <c r="AG1206" s="38">
        <f>MAX(INDEX(AG$292:AG$303,$D1206)+AG1197*(1+$E1206),0.01)</f>
        <v/>
      </c>
      <c r="AH1206" s="37">
        <f>MAX(INDEX(AH$292:AH$303,$D1206)+AH1197*(1+$E1206),0.01)</f>
        <v/>
      </c>
      <c r="AI1206" s="37">
        <f>MAX(INDEX(AI$292:AI$303,$D1206)+AI1197*(1+$E1206),0.01)</f>
        <v/>
      </c>
      <c r="AJ1206" s="37">
        <f>MAX(INDEX(AJ$292:AJ$303,$D1206)+AJ1197*(1+$E1206),0.01)</f>
        <v/>
      </c>
      <c r="AK1206" s="37">
        <f>MAX(INDEX(AK$292:AK$303,$D1206)+AK1197*(1+$E1206),0.01)</f>
        <v/>
      </c>
      <c r="AL1206" s="37">
        <f>MAX(INDEX(AL$292:AL$303,$D1206)+AL1197*(1+$E1206),0.01)</f>
        <v/>
      </c>
      <c r="AM1206" s="37">
        <f>MAX(INDEX(AM$292:AM$303,$D1206)+AM1197*(1+$E1206),0.01)</f>
        <v/>
      </c>
      <c r="AN1206" s="37">
        <f>MAX(INDEX(AN$292:AN$303,$D1206)+AN1197*(1+$E1206),0.01)</f>
        <v/>
      </c>
      <c r="AO1206" s="37">
        <f>MAX(INDEX(AO$292:AO$303,$D1206)+AO1197*(1+$E1206),0.01)</f>
        <v/>
      </c>
      <c r="AP1206" s="37">
        <f>MAX(INDEX(AP$292:AP$303,$D1206)+AP1197*(1+$E1206),0.01)</f>
        <v/>
      </c>
      <c r="AQ1206" s="37">
        <f>MAX(INDEX(AQ$292:AQ$303,$D1206)+AQ1197*(1+$E1206),0.01)</f>
        <v/>
      </c>
      <c r="AR1206" s="37">
        <f>MAX(INDEX(AR$292:AR$303,$D1206)+AR1197*(1+$E1206),0.01)</f>
        <v/>
      </c>
      <c r="AS1206" s="37">
        <f>MAX(INDEX(AS$292:AS$303,$D1206)+AS1197*(1+$E1206),0.01)</f>
        <v/>
      </c>
      <c r="AT1206" s="37">
        <f>MAX(INDEX(AT$292:AT$303,$D1206)+AT1197*(1+$E1206),0.01)</f>
        <v/>
      </c>
      <c r="AU1206" s="37">
        <f>MAX(INDEX(AU$292:AU$303,$D1206)+AU1197*(1+$E1206),0.01)</f>
        <v/>
      </c>
      <c r="AV1206" s="37">
        <f>MAX(INDEX(AV$292:AV$303,$D1206)+AV1197*(1+$E1206),0.01)</f>
        <v/>
      </c>
      <c r="AW1206" s="37">
        <f>MAX(INDEX(AW$292:AW$303,$D1206)+AW1197*(1+$E1206),0.01)</f>
        <v/>
      </c>
      <c r="AX1206" s="37">
        <f>MAX(INDEX(AX$292:AX$303,$D1206)+AX1197*(1+$E1206),0.01)</f>
        <v/>
      </c>
      <c r="AY1206" s="40">
        <f>POSTTAX(INDEX(AY$292:AY$303,$D1206),AY1197,$E1206)</f>
        <v/>
      </c>
    </row>
    <row r="1207" hidden="1" outlineLevel="2">
      <c r="A1207" s="14" t="inlineStr">
        <is>
          <t>atp</t>
        </is>
      </c>
      <c r="B1207" s="14" t="inlineStr">
        <is>
          <t>nga</t>
        </is>
      </c>
      <c r="C1207" s="14" t="inlineStr">
        <is>
          <t>irn</t>
        </is>
      </c>
      <c r="D1207" s="37">
        <f>INDEX(Inputs!$R$5:$R$132,MATCH($B1207&amp;"|"&amp;$C1207,Inputs!$A$5:$A$132,0))</f>
        <v/>
      </c>
      <c r="E1207" s="37">
        <f>INDEX(Inputs!$S$5:$S$132,MATCH($B1207&amp;"|"&amp;$C1207,Inputs!$A$5:$A$132,0))</f>
        <v/>
      </c>
      <c r="F1207" s="36" t="n"/>
      <c r="G1207" s="36" t="n"/>
      <c r="H1207" s="14">
        <f>INDEX(Variables!$B$5:$B$105,MATCH($A1207,Variables!$A$5:$A$105,0))&amp;IF($C1207="",""," | "&amp;INDEX(Mapping!$B$5:$B$26,MATCH($C1207,Mapping!$A$5:$A$26,0))&amp;" | "&amp;INDEX(Mapping!$B$30:$B$41,MATCH($B1207,Mapping!$A$30:$A$41,0)))</f>
        <v/>
      </c>
      <c r="I1207" s="14">
        <f>INDEX(Variables!$C$5:$C$105,MATCH($A1207,Variables!$A$5:$A$105,0))</f>
        <v/>
      </c>
      <c r="J1207" s="14">
        <f>INDEX(Variables!$E$5:$E$105,MATCH($A1207,Variables!$A$5:$A$105,0))</f>
        <v/>
      </c>
      <c r="K1207" s="11">
        <f>LOWER(Settings!$C$4)&amp;".mit."&amp;$A1207&amp;IF($C1207="","","."&amp;$C1207&amp;"."&amp;$B1207)&amp;IF(INDEX(Variables!$D$5:$D$105,MATCH($A1207,Variables!$A$5:$A$105,0))="","","."&amp;INDEX(Variables!$D$5:$D$105,MATCH($A1207,Variables!$A$5:$A$105,0)))&amp;"."&amp;K$5</f>
        <v/>
      </c>
      <c r="L1207" s="38">
        <f>MAX(INDEX(L$292:L$303,$D1207)+L1198*(1+$E1207),0.01)</f>
        <v/>
      </c>
      <c r="M1207" s="37">
        <f>MAX(INDEX(M$292:M$303,$D1207)+M1198*(1+$E1207),0.01)</f>
        <v/>
      </c>
      <c r="N1207" s="37">
        <f>MAX(INDEX(N$292:N$303,$D1207)+N1198*(1+$E1207),0.01)</f>
        <v/>
      </c>
      <c r="O1207" s="37">
        <f>MAX(INDEX(O$292:O$303,$D1207)+O1198*(1+$E1207),0.01)</f>
        <v/>
      </c>
      <c r="P1207" s="37">
        <f>MAX(INDEX(P$292:P$303,$D1207)+P1198*(1+$E1207),0.01)</f>
        <v/>
      </c>
      <c r="Q1207" s="37">
        <f>MAX(INDEX(Q$292:Q$303,$D1207)+Q1198*(1+$E1207),0.01)</f>
        <v/>
      </c>
      <c r="R1207" s="37">
        <f>MAX(INDEX(R$292:R$303,$D1207)+R1198*(1+$E1207),0.01)</f>
        <v/>
      </c>
      <c r="S1207" s="37">
        <f>MAX(INDEX(S$292:S$303,$D1207)+S1198*(1+$E1207),0.01)</f>
        <v/>
      </c>
      <c r="T1207" s="37">
        <f>MAX(INDEX(T$292:T$303,$D1207)+T1198*(1+$E1207),0.01)</f>
        <v/>
      </c>
      <c r="U1207" s="37">
        <f>MAX(INDEX(U$292:U$303,$D1207)+U1198*(1+$E1207),0.01)</f>
        <v/>
      </c>
      <c r="V1207" s="37">
        <f>MAX(INDEX(V$292:V$303,$D1207)+V1198*(1+$E1207),0.01)</f>
        <v/>
      </c>
      <c r="W1207" s="37">
        <f>MAX(INDEX(W$292:W$303,$D1207)+W1198*(1+$E1207),0.01)</f>
        <v/>
      </c>
      <c r="X1207" s="37">
        <f>MAX(INDEX(X$292:X$303,$D1207)+X1198*(1+$E1207),0.01)</f>
        <v/>
      </c>
      <c r="Y1207" s="37">
        <f>MAX(INDEX(Y$292:Y$303,$D1207)+Y1198*(1+$E1207),0.01)</f>
        <v/>
      </c>
      <c r="Z1207" s="37">
        <f>MAX(INDEX(Z$292:Z$303,$D1207)+Z1198*(1+$E1207),0.01)</f>
        <v/>
      </c>
      <c r="AA1207" s="37">
        <f>MAX(INDEX(AA$292:AA$303,$D1207)+AA1198*(1+$E1207),0.01)</f>
        <v/>
      </c>
      <c r="AB1207" s="37">
        <f>MAX(INDEX(AB$292:AB$303,$D1207)+AB1198*(1+$E1207),0.01)</f>
        <v/>
      </c>
      <c r="AC1207" s="37">
        <f>MAX(INDEX(AC$292:AC$303,$D1207)+AC1198*(1+$E1207),0.01)</f>
        <v/>
      </c>
      <c r="AD1207" s="40">
        <f>POSTTAX(INDEX(AD$292:AD$303,$D1207),AD1198,$E1207)</f>
        <v/>
      </c>
      <c r="AF1207" s="11">
        <f>LOWER(Settings!$C$4)&amp;".mit."&amp;$A1207&amp;IF($C1207="","","."&amp;$C1207&amp;"."&amp;$B1207)&amp;IF(INDEX(Variables!$D$5:$D$105,MATCH($A1207,Variables!$A$5:$A$105,0))="","","."&amp;INDEX(Variables!$D$5:$D$105,MATCH($A1207,Variables!$A$5:$A$105,0)))&amp;"."&amp;AF$5</f>
        <v/>
      </c>
      <c r="AG1207" s="38">
        <f>MAX(INDEX(AG$292:AG$303,$D1207)+AG1198*(1+$E1207),0.01)</f>
        <v/>
      </c>
      <c r="AH1207" s="37">
        <f>MAX(INDEX(AH$292:AH$303,$D1207)+AH1198*(1+$E1207),0.01)</f>
        <v/>
      </c>
      <c r="AI1207" s="37">
        <f>MAX(INDEX(AI$292:AI$303,$D1207)+AI1198*(1+$E1207),0.01)</f>
        <v/>
      </c>
      <c r="AJ1207" s="37">
        <f>MAX(INDEX(AJ$292:AJ$303,$D1207)+AJ1198*(1+$E1207),0.01)</f>
        <v/>
      </c>
      <c r="AK1207" s="37">
        <f>MAX(INDEX(AK$292:AK$303,$D1207)+AK1198*(1+$E1207),0.01)</f>
        <v/>
      </c>
      <c r="AL1207" s="37">
        <f>MAX(INDEX(AL$292:AL$303,$D1207)+AL1198*(1+$E1207),0.01)</f>
        <v/>
      </c>
      <c r="AM1207" s="37">
        <f>MAX(INDEX(AM$292:AM$303,$D1207)+AM1198*(1+$E1207),0.01)</f>
        <v/>
      </c>
      <c r="AN1207" s="37">
        <f>MAX(INDEX(AN$292:AN$303,$D1207)+AN1198*(1+$E1207),0.01)</f>
        <v/>
      </c>
      <c r="AO1207" s="37">
        <f>MAX(INDEX(AO$292:AO$303,$D1207)+AO1198*(1+$E1207),0.01)</f>
        <v/>
      </c>
      <c r="AP1207" s="37">
        <f>MAX(INDEX(AP$292:AP$303,$D1207)+AP1198*(1+$E1207),0.01)</f>
        <v/>
      </c>
      <c r="AQ1207" s="37">
        <f>MAX(INDEX(AQ$292:AQ$303,$D1207)+AQ1198*(1+$E1207),0.01)</f>
        <v/>
      </c>
      <c r="AR1207" s="37">
        <f>MAX(INDEX(AR$292:AR$303,$D1207)+AR1198*(1+$E1207),0.01)</f>
        <v/>
      </c>
      <c r="AS1207" s="37">
        <f>MAX(INDEX(AS$292:AS$303,$D1207)+AS1198*(1+$E1207),0.01)</f>
        <v/>
      </c>
      <c r="AT1207" s="37">
        <f>MAX(INDEX(AT$292:AT$303,$D1207)+AT1198*(1+$E1207),0.01)</f>
        <v/>
      </c>
      <c r="AU1207" s="37">
        <f>MAX(INDEX(AU$292:AU$303,$D1207)+AU1198*(1+$E1207),0.01)</f>
        <v/>
      </c>
      <c r="AV1207" s="37">
        <f>MAX(INDEX(AV$292:AV$303,$D1207)+AV1198*(1+$E1207),0.01)</f>
        <v/>
      </c>
      <c r="AW1207" s="37">
        <f>MAX(INDEX(AW$292:AW$303,$D1207)+AW1198*(1+$E1207),0.01)</f>
        <v/>
      </c>
      <c r="AX1207" s="37">
        <f>MAX(INDEX(AX$292:AX$303,$D1207)+AX1198*(1+$E1207),0.01)</f>
        <v/>
      </c>
      <c r="AY1207" s="40">
        <f>POSTTAX(INDEX(AY$292:AY$303,$D1207),AY1198,$E1207)</f>
        <v/>
      </c>
    </row>
    <row r="1208" hidden="1" outlineLevel="2">
      <c r="A1208" s="14" t="inlineStr">
        <is>
          <t>atp</t>
        </is>
      </c>
      <c r="B1208" s="14" t="inlineStr">
        <is>
          <t>gso</t>
        </is>
      </c>
      <c r="C1208" s="14" t="inlineStr">
        <is>
          <t>irn</t>
        </is>
      </c>
      <c r="D1208" s="37">
        <f>INDEX(Inputs!$R$5:$R$132,MATCH($B1208&amp;"|"&amp;$C1208,Inputs!$A$5:$A$132,0))</f>
        <v/>
      </c>
      <c r="E1208" s="37">
        <f>INDEX(Inputs!$S$5:$S$132,MATCH($B1208&amp;"|"&amp;$C1208,Inputs!$A$5:$A$132,0))</f>
        <v/>
      </c>
      <c r="F1208" s="36" t="n"/>
      <c r="G1208" s="36" t="n"/>
      <c r="H1208" s="14">
        <f>INDEX(Variables!$B$5:$B$105,MATCH($A1208,Variables!$A$5:$A$105,0))&amp;IF($C1208="",""," | "&amp;INDEX(Mapping!$B$5:$B$26,MATCH($C1208,Mapping!$A$5:$A$26,0))&amp;" | "&amp;INDEX(Mapping!$B$30:$B$41,MATCH($B1208,Mapping!$A$30:$A$41,0)))</f>
        <v/>
      </c>
      <c r="I1208" s="14">
        <f>INDEX(Variables!$C$5:$C$105,MATCH($A1208,Variables!$A$5:$A$105,0))</f>
        <v/>
      </c>
      <c r="J1208" s="14">
        <f>INDEX(Variables!$E$5:$E$105,MATCH($A1208,Variables!$A$5:$A$105,0))</f>
        <v/>
      </c>
      <c r="K1208" s="11">
        <f>LOWER(Settings!$C$4)&amp;".mit."&amp;$A1208&amp;IF($C1208="","","."&amp;$C1208&amp;"."&amp;$B1208)&amp;IF(INDEX(Variables!$D$5:$D$105,MATCH($A1208,Variables!$A$5:$A$105,0))="","","."&amp;INDEX(Variables!$D$5:$D$105,MATCH($A1208,Variables!$A$5:$A$105,0)))&amp;"."&amp;K$5</f>
        <v/>
      </c>
      <c r="L1208" s="38">
        <f>MAX(INDEX(L$292:L$303,$D1208)+L1199*(1+$E1208),0.01)</f>
        <v/>
      </c>
      <c r="M1208" s="37">
        <f>MAX(INDEX(M$292:M$303,$D1208)+M1199*(1+$E1208),0.01)</f>
        <v/>
      </c>
      <c r="N1208" s="37">
        <f>MAX(INDEX(N$292:N$303,$D1208)+N1199*(1+$E1208),0.01)</f>
        <v/>
      </c>
      <c r="O1208" s="37">
        <f>MAX(INDEX(O$292:O$303,$D1208)+O1199*(1+$E1208),0.01)</f>
        <v/>
      </c>
      <c r="P1208" s="37">
        <f>MAX(INDEX(P$292:P$303,$D1208)+P1199*(1+$E1208),0.01)</f>
        <v/>
      </c>
      <c r="Q1208" s="37">
        <f>MAX(INDEX(Q$292:Q$303,$D1208)+Q1199*(1+$E1208),0.01)</f>
        <v/>
      </c>
      <c r="R1208" s="37">
        <f>MAX(INDEX(R$292:R$303,$D1208)+R1199*(1+$E1208),0.01)</f>
        <v/>
      </c>
      <c r="S1208" s="37">
        <f>MAX(INDEX(S$292:S$303,$D1208)+S1199*(1+$E1208),0.01)</f>
        <v/>
      </c>
      <c r="T1208" s="37">
        <f>MAX(INDEX(T$292:T$303,$D1208)+T1199*(1+$E1208),0.01)</f>
        <v/>
      </c>
      <c r="U1208" s="37">
        <f>MAX(INDEX(U$292:U$303,$D1208)+U1199*(1+$E1208),0.01)</f>
        <v/>
      </c>
      <c r="V1208" s="37">
        <f>MAX(INDEX(V$292:V$303,$D1208)+V1199*(1+$E1208),0.01)</f>
        <v/>
      </c>
      <c r="W1208" s="37">
        <f>MAX(INDEX(W$292:W$303,$D1208)+W1199*(1+$E1208),0.01)</f>
        <v/>
      </c>
      <c r="X1208" s="37">
        <f>MAX(INDEX(X$292:X$303,$D1208)+X1199*(1+$E1208),0.01)</f>
        <v/>
      </c>
      <c r="Y1208" s="37">
        <f>MAX(INDEX(Y$292:Y$303,$D1208)+Y1199*(1+$E1208),0.01)</f>
        <v/>
      </c>
      <c r="Z1208" s="37">
        <f>MAX(INDEX(Z$292:Z$303,$D1208)+Z1199*(1+$E1208),0.01)</f>
        <v/>
      </c>
      <c r="AA1208" s="37">
        <f>MAX(INDEX(AA$292:AA$303,$D1208)+AA1199*(1+$E1208),0.01)</f>
        <v/>
      </c>
      <c r="AB1208" s="37">
        <f>MAX(INDEX(AB$292:AB$303,$D1208)+AB1199*(1+$E1208),0.01)</f>
        <v/>
      </c>
      <c r="AC1208" s="37">
        <f>MAX(INDEX(AC$292:AC$303,$D1208)+AC1199*(1+$E1208),0.01)</f>
        <v/>
      </c>
      <c r="AD1208" s="40">
        <f>POSTTAX(INDEX(AD$292:AD$303,$D1208),AD1199,$E1208)</f>
        <v/>
      </c>
      <c r="AF1208" s="11">
        <f>LOWER(Settings!$C$4)&amp;".mit."&amp;$A1208&amp;IF($C1208="","","."&amp;$C1208&amp;"."&amp;$B1208)&amp;IF(INDEX(Variables!$D$5:$D$105,MATCH($A1208,Variables!$A$5:$A$105,0))="","","."&amp;INDEX(Variables!$D$5:$D$105,MATCH($A1208,Variables!$A$5:$A$105,0)))&amp;"."&amp;AF$5</f>
        <v/>
      </c>
      <c r="AG1208" s="38">
        <f>MAX(INDEX(AG$292:AG$303,$D1208)+AG1199*(1+$E1208),0.01)</f>
        <v/>
      </c>
      <c r="AH1208" s="37">
        <f>MAX(INDEX(AH$292:AH$303,$D1208)+AH1199*(1+$E1208),0.01)</f>
        <v/>
      </c>
      <c r="AI1208" s="37">
        <f>MAX(INDEX(AI$292:AI$303,$D1208)+AI1199*(1+$E1208),0.01)</f>
        <v/>
      </c>
      <c r="AJ1208" s="37">
        <f>MAX(INDEX(AJ$292:AJ$303,$D1208)+AJ1199*(1+$E1208),0.01)</f>
        <v/>
      </c>
      <c r="AK1208" s="37">
        <f>MAX(INDEX(AK$292:AK$303,$D1208)+AK1199*(1+$E1208),0.01)</f>
        <v/>
      </c>
      <c r="AL1208" s="37">
        <f>MAX(INDEX(AL$292:AL$303,$D1208)+AL1199*(1+$E1208),0.01)</f>
        <v/>
      </c>
      <c r="AM1208" s="37">
        <f>MAX(INDEX(AM$292:AM$303,$D1208)+AM1199*(1+$E1208),0.01)</f>
        <v/>
      </c>
      <c r="AN1208" s="37">
        <f>MAX(INDEX(AN$292:AN$303,$D1208)+AN1199*(1+$E1208),0.01)</f>
        <v/>
      </c>
      <c r="AO1208" s="37">
        <f>MAX(INDEX(AO$292:AO$303,$D1208)+AO1199*(1+$E1208),0.01)</f>
        <v/>
      </c>
      <c r="AP1208" s="37">
        <f>MAX(INDEX(AP$292:AP$303,$D1208)+AP1199*(1+$E1208),0.01)</f>
        <v/>
      </c>
      <c r="AQ1208" s="37">
        <f>MAX(INDEX(AQ$292:AQ$303,$D1208)+AQ1199*(1+$E1208),0.01)</f>
        <v/>
      </c>
      <c r="AR1208" s="37">
        <f>MAX(INDEX(AR$292:AR$303,$D1208)+AR1199*(1+$E1208),0.01)</f>
        <v/>
      </c>
      <c r="AS1208" s="37">
        <f>MAX(INDEX(AS$292:AS$303,$D1208)+AS1199*(1+$E1208),0.01)</f>
        <v/>
      </c>
      <c r="AT1208" s="37">
        <f>MAX(INDEX(AT$292:AT$303,$D1208)+AT1199*(1+$E1208),0.01)</f>
        <v/>
      </c>
      <c r="AU1208" s="37">
        <f>MAX(INDEX(AU$292:AU$303,$D1208)+AU1199*(1+$E1208),0.01)</f>
        <v/>
      </c>
      <c r="AV1208" s="37">
        <f>MAX(INDEX(AV$292:AV$303,$D1208)+AV1199*(1+$E1208),0.01)</f>
        <v/>
      </c>
      <c r="AW1208" s="37">
        <f>MAX(INDEX(AW$292:AW$303,$D1208)+AW1199*(1+$E1208),0.01)</f>
        <v/>
      </c>
      <c r="AX1208" s="37">
        <f>MAX(INDEX(AX$292:AX$303,$D1208)+AX1199*(1+$E1208),0.01)</f>
        <v/>
      </c>
      <c r="AY1208" s="40">
        <f>POSTTAX(INDEX(AY$292:AY$303,$D1208),AY1199,$E1208)</f>
        <v/>
      </c>
    </row>
    <row r="1209" hidden="1" outlineLevel="2">
      <c r="A1209" s="14" t="inlineStr">
        <is>
          <t>atp</t>
        </is>
      </c>
      <c r="B1209" s="14" t="inlineStr">
        <is>
          <t>die</t>
        </is>
      </c>
      <c r="C1209" s="14" t="inlineStr">
        <is>
          <t>irn</t>
        </is>
      </c>
      <c r="D1209" s="37">
        <f>INDEX(Inputs!$R$5:$R$132,MATCH($B1209&amp;"|"&amp;$C1209,Inputs!$A$5:$A$132,0))</f>
        <v/>
      </c>
      <c r="E1209" s="37">
        <f>INDEX(Inputs!$S$5:$S$132,MATCH($B1209&amp;"|"&amp;$C1209,Inputs!$A$5:$A$132,0))</f>
        <v/>
      </c>
      <c r="F1209" s="36" t="n"/>
      <c r="G1209" s="36" t="n"/>
      <c r="H1209" s="14">
        <f>INDEX(Variables!$B$5:$B$105,MATCH($A1209,Variables!$A$5:$A$105,0))&amp;IF($C1209="",""," | "&amp;INDEX(Mapping!$B$5:$B$26,MATCH($C1209,Mapping!$A$5:$A$26,0))&amp;" | "&amp;INDEX(Mapping!$B$30:$B$41,MATCH($B1209,Mapping!$A$30:$A$41,0)))</f>
        <v/>
      </c>
      <c r="I1209" s="14">
        <f>INDEX(Variables!$C$5:$C$105,MATCH($A1209,Variables!$A$5:$A$105,0))</f>
        <v/>
      </c>
      <c r="J1209" s="14">
        <f>INDEX(Variables!$E$5:$E$105,MATCH($A1209,Variables!$A$5:$A$105,0))</f>
        <v/>
      </c>
      <c r="K1209" s="11">
        <f>LOWER(Settings!$C$4)&amp;".mit."&amp;$A1209&amp;IF($C1209="","","."&amp;$C1209&amp;"."&amp;$B1209)&amp;IF(INDEX(Variables!$D$5:$D$105,MATCH($A1209,Variables!$A$5:$A$105,0))="","","."&amp;INDEX(Variables!$D$5:$D$105,MATCH($A1209,Variables!$A$5:$A$105,0)))&amp;"."&amp;K$5</f>
        <v/>
      </c>
      <c r="L1209" s="38">
        <f>MAX(INDEX(L$292:L$303,$D1209)+L1200*(1+$E1209),0.01)</f>
        <v/>
      </c>
      <c r="M1209" s="37">
        <f>MAX(INDEX(M$292:M$303,$D1209)+M1200*(1+$E1209),0.01)</f>
        <v/>
      </c>
      <c r="N1209" s="37">
        <f>MAX(INDEX(N$292:N$303,$D1209)+N1200*(1+$E1209),0.01)</f>
        <v/>
      </c>
      <c r="O1209" s="37">
        <f>MAX(INDEX(O$292:O$303,$D1209)+O1200*(1+$E1209),0.01)</f>
        <v/>
      </c>
      <c r="P1209" s="37">
        <f>MAX(INDEX(P$292:P$303,$D1209)+P1200*(1+$E1209),0.01)</f>
        <v/>
      </c>
      <c r="Q1209" s="37">
        <f>MAX(INDEX(Q$292:Q$303,$D1209)+Q1200*(1+$E1209),0.01)</f>
        <v/>
      </c>
      <c r="R1209" s="37">
        <f>MAX(INDEX(R$292:R$303,$D1209)+R1200*(1+$E1209),0.01)</f>
        <v/>
      </c>
      <c r="S1209" s="37">
        <f>MAX(INDEX(S$292:S$303,$D1209)+S1200*(1+$E1209),0.01)</f>
        <v/>
      </c>
      <c r="T1209" s="37">
        <f>MAX(INDEX(T$292:T$303,$D1209)+T1200*(1+$E1209),0.01)</f>
        <v/>
      </c>
      <c r="U1209" s="37">
        <f>MAX(INDEX(U$292:U$303,$D1209)+U1200*(1+$E1209),0.01)</f>
        <v/>
      </c>
      <c r="V1209" s="37">
        <f>MAX(INDEX(V$292:V$303,$D1209)+V1200*(1+$E1209),0.01)</f>
        <v/>
      </c>
      <c r="W1209" s="37">
        <f>MAX(INDEX(W$292:W$303,$D1209)+W1200*(1+$E1209),0.01)</f>
        <v/>
      </c>
      <c r="X1209" s="37">
        <f>MAX(INDEX(X$292:X$303,$D1209)+X1200*(1+$E1209),0.01)</f>
        <v/>
      </c>
      <c r="Y1209" s="37">
        <f>MAX(INDEX(Y$292:Y$303,$D1209)+Y1200*(1+$E1209),0.01)</f>
        <v/>
      </c>
      <c r="Z1209" s="37">
        <f>MAX(INDEX(Z$292:Z$303,$D1209)+Z1200*(1+$E1209),0.01)</f>
        <v/>
      </c>
      <c r="AA1209" s="37">
        <f>MAX(INDEX(AA$292:AA$303,$D1209)+AA1200*(1+$E1209),0.01)</f>
        <v/>
      </c>
      <c r="AB1209" s="37">
        <f>MAX(INDEX(AB$292:AB$303,$D1209)+AB1200*(1+$E1209),0.01)</f>
        <v/>
      </c>
      <c r="AC1209" s="37">
        <f>MAX(INDEX(AC$292:AC$303,$D1209)+AC1200*(1+$E1209),0.01)</f>
        <v/>
      </c>
      <c r="AD1209" s="40">
        <f>POSTTAX(INDEX(AD$292:AD$303,$D1209),AD1200,$E1209)</f>
        <v/>
      </c>
      <c r="AF1209" s="11">
        <f>LOWER(Settings!$C$4)&amp;".mit."&amp;$A1209&amp;IF($C1209="","","."&amp;$C1209&amp;"."&amp;$B1209)&amp;IF(INDEX(Variables!$D$5:$D$105,MATCH($A1209,Variables!$A$5:$A$105,0))="","","."&amp;INDEX(Variables!$D$5:$D$105,MATCH($A1209,Variables!$A$5:$A$105,0)))&amp;"."&amp;AF$5</f>
        <v/>
      </c>
      <c r="AG1209" s="38">
        <f>MAX(INDEX(AG$292:AG$303,$D1209)+AG1200*(1+$E1209),0.01)</f>
        <v/>
      </c>
      <c r="AH1209" s="37">
        <f>MAX(INDEX(AH$292:AH$303,$D1209)+AH1200*(1+$E1209),0.01)</f>
        <v/>
      </c>
      <c r="AI1209" s="37">
        <f>MAX(INDEX(AI$292:AI$303,$D1209)+AI1200*(1+$E1209),0.01)</f>
        <v/>
      </c>
      <c r="AJ1209" s="37">
        <f>MAX(INDEX(AJ$292:AJ$303,$D1209)+AJ1200*(1+$E1209),0.01)</f>
        <v/>
      </c>
      <c r="AK1209" s="37">
        <f>MAX(INDEX(AK$292:AK$303,$D1209)+AK1200*(1+$E1209),0.01)</f>
        <v/>
      </c>
      <c r="AL1209" s="37">
        <f>MAX(INDEX(AL$292:AL$303,$D1209)+AL1200*(1+$E1209),0.01)</f>
        <v/>
      </c>
      <c r="AM1209" s="37">
        <f>MAX(INDEX(AM$292:AM$303,$D1209)+AM1200*(1+$E1209),0.01)</f>
        <v/>
      </c>
      <c r="AN1209" s="37">
        <f>MAX(INDEX(AN$292:AN$303,$D1209)+AN1200*(1+$E1209),0.01)</f>
        <v/>
      </c>
      <c r="AO1209" s="37">
        <f>MAX(INDEX(AO$292:AO$303,$D1209)+AO1200*(1+$E1209),0.01)</f>
        <v/>
      </c>
      <c r="AP1209" s="37">
        <f>MAX(INDEX(AP$292:AP$303,$D1209)+AP1200*(1+$E1209),0.01)</f>
        <v/>
      </c>
      <c r="AQ1209" s="37">
        <f>MAX(INDEX(AQ$292:AQ$303,$D1209)+AQ1200*(1+$E1209),0.01)</f>
        <v/>
      </c>
      <c r="AR1209" s="37">
        <f>MAX(INDEX(AR$292:AR$303,$D1209)+AR1200*(1+$E1209),0.01)</f>
        <v/>
      </c>
      <c r="AS1209" s="37">
        <f>MAX(INDEX(AS$292:AS$303,$D1209)+AS1200*(1+$E1209),0.01)</f>
        <v/>
      </c>
      <c r="AT1209" s="37">
        <f>MAX(INDEX(AT$292:AT$303,$D1209)+AT1200*(1+$E1209),0.01)</f>
        <v/>
      </c>
      <c r="AU1209" s="37">
        <f>MAX(INDEX(AU$292:AU$303,$D1209)+AU1200*(1+$E1209),0.01)</f>
        <v/>
      </c>
      <c r="AV1209" s="37">
        <f>MAX(INDEX(AV$292:AV$303,$D1209)+AV1200*(1+$E1209),0.01)</f>
        <v/>
      </c>
      <c r="AW1209" s="37">
        <f>MAX(INDEX(AW$292:AW$303,$D1209)+AW1200*(1+$E1209),0.01)</f>
        <v/>
      </c>
      <c r="AX1209" s="37">
        <f>MAX(INDEX(AX$292:AX$303,$D1209)+AX1200*(1+$E1209),0.01)</f>
        <v/>
      </c>
      <c r="AY1209" s="40">
        <f>POSTTAX(INDEX(AY$292:AY$303,$D1209),AY1200,$E1209)</f>
        <v/>
      </c>
    </row>
    <row r="1210" hidden="1" outlineLevel="2">
      <c r="A1210" s="14" t="inlineStr">
        <is>
          <t>atp</t>
        </is>
      </c>
      <c r="B1210" s="14" t="inlineStr">
        <is>
          <t>lpg</t>
        </is>
      </c>
      <c r="C1210" s="14" t="inlineStr">
        <is>
          <t>irn</t>
        </is>
      </c>
      <c r="D1210" s="37">
        <f>INDEX(Inputs!$R$5:$R$132,MATCH($B1210&amp;"|"&amp;$C1210,Inputs!$A$5:$A$132,0))</f>
        <v/>
      </c>
      <c r="E1210" s="37">
        <f>INDEX(Inputs!$S$5:$S$132,MATCH($B1210&amp;"|"&amp;$C1210,Inputs!$A$5:$A$132,0))</f>
        <v/>
      </c>
      <c r="F1210" s="36" t="n"/>
      <c r="G1210" s="36" t="n"/>
      <c r="H1210" s="14">
        <f>INDEX(Variables!$B$5:$B$105,MATCH($A1210,Variables!$A$5:$A$105,0))&amp;IF($C1210="",""," | "&amp;INDEX(Mapping!$B$5:$B$26,MATCH($C1210,Mapping!$A$5:$A$26,0))&amp;" | "&amp;INDEX(Mapping!$B$30:$B$41,MATCH($B1210,Mapping!$A$30:$A$41,0)))</f>
        <v/>
      </c>
      <c r="I1210" s="14">
        <f>INDEX(Variables!$C$5:$C$105,MATCH($A1210,Variables!$A$5:$A$105,0))</f>
        <v/>
      </c>
      <c r="J1210" s="14">
        <f>INDEX(Variables!$E$5:$E$105,MATCH($A1210,Variables!$A$5:$A$105,0))</f>
        <v/>
      </c>
      <c r="K1210" s="11">
        <f>LOWER(Settings!$C$4)&amp;".mit."&amp;$A1210&amp;IF($C1210="","","."&amp;$C1210&amp;"."&amp;$B1210)&amp;IF(INDEX(Variables!$D$5:$D$105,MATCH($A1210,Variables!$A$5:$A$105,0))="","","."&amp;INDEX(Variables!$D$5:$D$105,MATCH($A1210,Variables!$A$5:$A$105,0)))&amp;"."&amp;K$5</f>
        <v/>
      </c>
      <c r="L1210" s="38">
        <f>MAX(INDEX(L$292:L$303,$D1210)+L1201*(1+$E1210),0.01)</f>
        <v/>
      </c>
      <c r="M1210" s="37">
        <f>MAX(INDEX(M$292:M$303,$D1210)+M1201*(1+$E1210),0.01)</f>
        <v/>
      </c>
      <c r="N1210" s="37">
        <f>MAX(INDEX(N$292:N$303,$D1210)+N1201*(1+$E1210),0.01)</f>
        <v/>
      </c>
      <c r="O1210" s="37">
        <f>MAX(INDEX(O$292:O$303,$D1210)+O1201*(1+$E1210),0.01)</f>
        <v/>
      </c>
      <c r="P1210" s="37">
        <f>MAX(INDEX(P$292:P$303,$D1210)+P1201*(1+$E1210),0.01)</f>
        <v/>
      </c>
      <c r="Q1210" s="37">
        <f>MAX(INDEX(Q$292:Q$303,$D1210)+Q1201*(1+$E1210),0.01)</f>
        <v/>
      </c>
      <c r="R1210" s="37">
        <f>MAX(INDEX(R$292:R$303,$D1210)+R1201*(1+$E1210),0.01)</f>
        <v/>
      </c>
      <c r="S1210" s="37">
        <f>MAX(INDEX(S$292:S$303,$D1210)+S1201*(1+$E1210),0.01)</f>
        <v/>
      </c>
      <c r="T1210" s="37">
        <f>MAX(INDEX(T$292:T$303,$D1210)+T1201*(1+$E1210),0.01)</f>
        <v/>
      </c>
      <c r="U1210" s="37">
        <f>MAX(INDEX(U$292:U$303,$D1210)+U1201*(1+$E1210),0.01)</f>
        <v/>
      </c>
      <c r="V1210" s="37">
        <f>MAX(INDEX(V$292:V$303,$D1210)+V1201*(1+$E1210),0.01)</f>
        <v/>
      </c>
      <c r="W1210" s="37">
        <f>MAX(INDEX(W$292:W$303,$D1210)+W1201*(1+$E1210),0.01)</f>
        <v/>
      </c>
      <c r="X1210" s="37">
        <f>MAX(INDEX(X$292:X$303,$D1210)+X1201*(1+$E1210),0.01)</f>
        <v/>
      </c>
      <c r="Y1210" s="37">
        <f>MAX(INDEX(Y$292:Y$303,$D1210)+Y1201*(1+$E1210),0.01)</f>
        <v/>
      </c>
      <c r="Z1210" s="37">
        <f>MAX(INDEX(Z$292:Z$303,$D1210)+Z1201*(1+$E1210),0.01)</f>
        <v/>
      </c>
      <c r="AA1210" s="37">
        <f>MAX(INDEX(AA$292:AA$303,$D1210)+AA1201*(1+$E1210),0.01)</f>
        <v/>
      </c>
      <c r="AB1210" s="37">
        <f>MAX(INDEX(AB$292:AB$303,$D1210)+AB1201*(1+$E1210),0.01)</f>
        <v/>
      </c>
      <c r="AC1210" s="37">
        <f>MAX(INDEX(AC$292:AC$303,$D1210)+AC1201*(1+$E1210),0.01)</f>
        <v/>
      </c>
      <c r="AD1210" s="40">
        <f>POSTTAX(INDEX(AD$292:AD$303,$D1210),AD1201,$E1210)</f>
        <v/>
      </c>
      <c r="AF1210" s="11">
        <f>LOWER(Settings!$C$4)&amp;".mit."&amp;$A1210&amp;IF($C1210="","","."&amp;$C1210&amp;"."&amp;$B1210)&amp;IF(INDEX(Variables!$D$5:$D$105,MATCH($A1210,Variables!$A$5:$A$105,0))="","","."&amp;INDEX(Variables!$D$5:$D$105,MATCH($A1210,Variables!$A$5:$A$105,0)))&amp;"."&amp;AF$5</f>
        <v/>
      </c>
      <c r="AG1210" s="38">
        <f>MAX(INDEX(AG$292:AG$303,$D1210)+AG1201*(1+$E1210),0.01)</f>
        <v/>
      </c>
      <c r="AH1210" s="37">
        <f>MAX(INDEX(AH$292:AH$303,$D1210)+AH1201*(1+$E1210),0.01)</f>
        <v/>
      </c>
      <c r="AI1210" s="37">
        <f>MAX(INDEX(AI$292:AI$303,$D1210)+AI1201*(1+$E1210),0.01)</f>
        <v/>
      </c>
      <c r="AJ1210" s="37">
        <f>MAX(INDEX(AJ$292:AJ$303,$D1210)+AJ1201*(1+$E1210),0.01)</f>
        <v/>
      </c>
      <c r="AK1210" s="37">
        <f>MAX(INDEX(AK$292:AK$303,$D1210)+AK1201*(1+$E1210),0.01)</f>
        <v/>
      </c>
      <c r="AL1210" s="37">
        <f>MAX(INDEX(AL$292:AL$303,$D1210)+AL1201*(1+$E1210),0.01)</f>
        <v/>
      </c>
      <c r="AM1210" s="37">
        <f>MAX(INDEX(AM$292:AM$303,$D1210)+AM1201*(1+$E1210),0.01)</f>
        <v/>
      </c>
      <c r="AN1210" s="37">
        <f>MAX(INDEX(AN$292:AN$303,$D1210)+AN1201*(1+$E1210),0.01)</f>
        <v/>
      </c>
      <c r="AO1210" s="37">
        <f>MAX(INDEX(AO$292:AO$303,$D1210)+AO1201*(1+$E1210),0.01)</f>
        <v/>
      </c>
      <c r="AP1210" s="37">
        <f>MAX(INDEX(AP$292:AP$303,$D1210)+AP1201*(1+$E1210),0.01)</f>
        <v/>
      </c>
      <c r="AQ1210" s="37">
        <f>MAX(INDEX(AQ$292:AQ$303,$D1210)+AQ1201*(1+$E1210),0.01)</f>
        <v/>
      </c>
      <c r="AR1210" s="37">
        <f>MAX(INDEX(AR$292:AR$303,$D1210)+AR1201*(1+$E1210),0.01)</f>
        <v/>
      </c>
      <c r="AS1210" s="37">
        <f>MAX(INDEX(AS$292:AS$303,$D1210)+AS1201*(1+$E1210),0.01)</f>
        <v/>
      </c>
      <c r="AT1210" s="37">
        <f>MAX(INDEX(AT$292:AT$303,$D1210)+AT1201*(1+$E1210),0.01)</f>
        <v/>
      </c>
      <c r="AU1210" s="37">
        <f>MAX(INDEX(AU$292:AU$303,$D1210)+AU1201*(1+$E1210),0.01)</f>
        <v/>
      </c>
      <c r="AV1210" s="37">
        <f>MAX(INDEX(AV$292:AV$303,$D1210)+AV1201*(1+$E1210),0.01)</f>
        <v/>
      </c>
      <c r="AW1210" s="37">
        <f>MAX(INDEX(AW$292:AW$303,$D1210)+AW1201*(1+$E1210),0.01)</f>
        <v/>
      </c>
      <c r="AX1210" s="37">
        <f>MAX(INDEX(AX$292:AX$303,$D1210)+AX1201*(1+$E1210),0.01)</f>
        <v/>
      </c>
      <c r="AY1210" s="40">
        <f>POSTTAX(INDEX(AY$292:AY$303,$D1210),AY1201,$E1210)</f>
        <v/>
      </c>
    </row>
    <row r="1211" hidden="1" outlineLevel="2">
      <c r="A1211" s="14" t="inlineStr">
        <is>
          <t>atp</t>
        </is>
      </c>
      <c r="B1211" s="14" t="inlineStr">
        <is>
          <t>ker</t>
        </is>
      </c>
      <c r="C1211" s="14" t="inlineStr">
        <is>
          <t>irn</t>
        </is>
      </c>
      <c r="D1211" s="37">
        <f>INDEX(Inputs!$R$5:$R$132,MATCH($B1211&amp;"|"&amp;$C1211,Inputs!$A$5:$A$132,0))</f>
        <v/>
      </c>
      <c r="E1211" s="37">
        <f>INDEX(Inputs!$S$5:$S$132,MATCH($B1211&amp;"|"&amp;$C1211,Inputs!$A$5:$A$132,0))</f>
        <v/>
      </c>
      <c r="F1211" s="36" t="n"/>
      <c r="G1211" s="36" t="n"/>
      <c r="H1211" s="14">
        <f>INDEX(Variables!$B$5:$B$105,MATCH($A1211,Variables!$A$5:$A$105,0))&amp;IF($C1211="",""," | "&amp;INDEX(Mapping!$B$5:$B$26,MATCH($C1211,Mapping!$A$5:$A$26,0))&amp;" | "&amp;INDEX(Mapping!$B$30:$B$41,MATCH($B1211,Mapping!$A$30:$A$41,0)))</f>
        <v/>
      </c>
      <c r="I1211" s="14">
        <f>INDEX(Variables!$C$5:$C$105,MATCH($A1211,Variables!$A$5:$A$105,0))</f>
        <v/>
      </c>
      <c r="J1211" s="14">
        <f>INDEX(Variables!$E$5:$E$105,MATCH($A1211,Variables!$A$5:$A$105,0))</f>
        <v/>
      </c>
      <c r="K1211" s="11">
        <f>LOWER(Settings!$C$4)&amp;".mit."&amp;$A1211&amp;IF($C1211="","","."&amp;$C1211&amp;"."&amp;$B1211)&amp;IF(INDEX(Variables!$D$5:$D$105,MATCH($A1211,Variables!$A$5:$A$105,0))="","","."&amp;INDEX(Variables!$D$5:$D$105,MATCH($A1211,Variables!$A$5:$A$105,0)))&amp;"."&amp;K$5</f>
        <v/>
      </c>
      <c r="L1211" s="38">
        <f>MAX(INDEX(L$292:L$303,$D1211)+L1202*(1+$E1211),0.01)</f>
        <v/>
      </c>
      <c r="M1211" s="37">
        <f>MAX(INDEX(M$292:M$303,$D1211)+M1202*(1+$E1211),0.01)</f>
        <v/>
      </c>
      <c r="N1211" s="37">
        <f>MAX(INDEX(N$292:N$303,$D1211)+N1202*(1+$E1211),0.01)</f>
        <v/>
      </c>
      <c r="O1211" s="37">
        <f>MAX(INDEX(O$292:O$303,$D1211)+O1202*(1+$E1211),0.01)</f>
        <v/>
      </c>
      <c r="P1211" s="37">
        <f>MAX(INDEX(P$292:P$303,$D1211)+P1202*(1+$E1211),0.01)</f>
        <v/>
      </c>
      <c r="Q1211" s="37">
        <f>MAX(INDEX(Q$292:Q$303,$D1211)+Q1202*(1+$E1211),0.01)</f>
        <v/>
      </c>
      <c r="R1211" s="37">
        <f>MAX(INDEX(R$292:R$303,$D1211)+R1202*(1+$E1211),0.01)</f>
        <v/>
      </c>
      <c r="S1211" s="37">
        <f>MAX(INDEX(S$292:S$303,$D1211)+S1202*(1+$E1211),0.01)</f>
        <v/>
      </c>
      <c r="T1211" s="37">
        <f>MAX(INDEX(T$292:T$303,$D1211)+T1202*(1+$E1211),0.01)</f>
        <v/>
      </c>
      <c r="U1211" s="37">
        <f>MAX(INDEX(U$292:U$303,$D1211)+U1202*(1+$E1211),0.01)</f>
        <v/>
      </c>
      <c r="V1211" s="37">
        <f>MAX(INDEX(V$292:V$303,$D1211)+V1202*(1+$E1211),0.01)</f>
        <v/>
      </c>
      <c r="W1211" s="37">
        <f>MAX(INDEX(W$292:W$303,$D1211)+W1202*(1+$E1211),0.01)</f>
        <v/>
      </c>
      <c r="X1211" s="37">
        <f>MAX(INDEX(X$292:X$303,$D1211)+X1202*(1+$E1211),0.01)</f>
        <v/>
      </c>
      <c r="Y1211" s="37">
        <f>MAX(INDEX(Y$292:Y$303,$D1211)+Y1202*(1+$E1211),0.01)</f>
        <v/>
      </c>
      <c r="Z1211" s="37">
        <f>MAX(INDEX(Z$292:Z$303,$D1211)+Z1202*(1+$E1211),0.01)</f>
        <v/>
      </c>
      <c r="AA1211" s="37">
        <f>MAX(INDEX(AA$292:AA$303,$D1211)+AA1202*(1+$E1211),0.01)</f>
        <v/>
      </c>
      <c r="AB1211" s="37">
        <f>MAX(INDEX(AB$292:AB$303,$D1211)+AB1202*(1+$E1211),0.01)</f>
        <v/>
      </c>
      <c r="AC1211" s="37">
        <f>MAX(INDEX(AC$292:AC$303,$D1211)+AC1202*(1+$E1211),0.01)</f>
        <v/>
      </c>
      <c r="AD1211" s="40">
        <f>POSTTAX(INDEX(AD$292:AD$303,$D1211),AD1202,$E1211)</f>
        <v/>
      </c>
      <c r="AF1211" s="11">
        <f>LOWER(Settings!$C$4)&amp;".mit."&amp;$A1211&amp;IF($C1211="","","."&amp;$C1211&amp;"."&amp;$B1211)&amp;IF(INDEX(Variables!$D$5:$D$105,MATCH($A1211,Variables!$A$5:$A$105,0))="","","."&amp;INDEX(Variables!$D$5:$D$105,MATCH($A1211,Variables!$A$5:$A$105,0)))&amp;"."&amp;AF$5</f>
        <v/>
      </c>
      <c r="AG1211" s="38">
        <f>MAX(INDEX(AG$292:AG$303,$D1211)+AG1202*(1+$E1211),0.01)</f>
        <v/>
      </c>
      <c r="AH1211" s="37">
        <f>MAX(INDEX(AH$292:AH$303,$D1211)+AH1202*(1+$E1211),0.01)</f>
        <v/>
      </c>
      <c r="AI1211" s="37">
        <f>MAX(INDEX(AI$292:AI$303,$D1211)+AI1202*(1+$E1211),0.01)</f>
        <v/>
      </c>
      <c r="AJ1211" s="37">
        <f>MAX(INDEX(AJ$292:AJ$303,$D1211)+AJ1202*(1+$E1211),0.01)</f>
        <v/>
      </c>
      <c r="AK1211" s="37">
        <f>MAX(INDEX(AK$292:AK$303,$D1211)+AK1202*(1+$E1211),0.01)</f>
        <v/>
      </c>
      <c r="AL1211" s="37">
        <f>MAX(INDEX(AL$292:AL$303,$D1211)+AL1202*(1+$E1211),0.01)</f>
        <v/>
      </c>
      <c r="AM1211" s="37">
        <f>MAX(INDEX(AM$292:AM$303,$D1211)+AM1202*(1+$E1211),0.01)</f>
        <v/>
      </c>
      <c r="AN1211" s="37">
        <f>MAX(INDEX(AN$292:AN$303,$D1211)+AN1202*(1+$E1211),0.01)</f>
        <v/>
      </c>
      <c r="AO1211" s="37">
        <f>MAX(INDEX(AO$292:AO$303,$D1211)+AO1202*(1+$E1211),0.01)</f>
        <v/>
      </c>
      <c r="AP1211" s="37">
        <f>MAX(INDEX(AP$292:AP$303,$D1211)+AP1202*(1+$E1211),0.01)</f>
        <v/>
      </c>
      <c r="AQ1211" s="37">
        <f>MAX(INDEX(AQ$292:AQ$303,$D1211)+AQ1202*(1+$E1211),0.01)</f>
        <v/>
      </c>
      <c r="AR1211" s="37">
        <f>MAX(INDEX(AR$292:AR$303,$D1211)+AR1202*(1+$E1211),0.01)</f>
        <v/>
      </c>
      <c r="AS1211" s="37">
        <f>MAX(INDEX(AS$292:AS$303,$D1211)+AS1202*(1+$E1211),0.01)</f>
        <v/>
      </c>
      <c r="AT1211" s="37">
        <f>MAX(INDEX(AT$292:AT$303,$D1211)+AT1202*(1+$E1211),0.01)</f>
        <v/>
      </c>
      <c r="AU1211" s="37">
        <f>MAX(INDEX(AU$292:AU$303,$D1211)+AU1202*(1+$E1211),0.01)</f>
        <v/>
      </c>
      <c r="AV1211" s="37">
        <f>MAX(INDEX(AV$292:AV$303,$D1211)+AV1202*(1+$E1211),0.01)</f>
        <v/>
      </c>
      <c r="AW1211" s="37">
        <f>MAX(INDEX(AW$292:AW$303,$D1211)+AW1202*(1+$E1211),0.01)</f>
        <v/>
      </c>
      <c r="AX1211" s="37">
        <f>MAX(INDEX(AX$292:AX$303,$D1211)+AX1202*(1+$E1211),0.01)</f>
        <v/>
      </c>
      <c r="AY1211" s="40">
        <f>POSTTAX(INDEX(AY$292:AY$303,$D1211),AY1202,$E1211)</f>
        <v/>
      </c>
    </row>
    <row r="1212" hidden="1" outlineLevel="2">
      <c r="A1212" s="14" t="inlineStr">
        <is>
          <t>atp</t>
        </is>
      </c>
      <c r="B1212" s="14" t="inlineStr">
        <is>
          <t>oop</t>
        </is>
      </c>
      <c r="C1212" s="14" t="inlineStr">
        <is>
          <t>irn</t>
        </is>
      </c>
      <c r="D1212" s="37">
        <f>INDEX(Inputs!$R$5:$R$132,MATCH($B1212&amp;"|"&amp;$C1212,Inputs!$A$5:$A$132,0))</f>
        <v/>
      </c>
      <c r="E1212" s="37">
        <f>INDEX(Inputs!$S$5:$S$132,MATCH($B1212&amp;"|"&amp;$C1212,Inputs!$A$5:$A$132,0))</f>
        <v/>
      </c>
      <c r="F1212" s="36" t="n"/>
      <c r="G1212" s="36" t="n"/>
      <c r="H1212" s="14">
        <f>INDEX(Variables!$B$5:$B$105,MATCH($A1212,Variables!$A$5:$A$105,0))&amp;IF($C1212="",""," | "&amp;INDEX(Mapping!$B$5:$B$26,MATCH($C1212,Mapping!$A$5:$A$26,0))&amp;" | "&amp;INDEX(Mapping!$B$30:$B$41,MATCH($B1212,Mapping!$A$30:$A$41,0)))</f>
        <v/>
      </c>
      <c r="I1212" s="14">
        <f>INDEX(Variables!$C$5:$C$105,MATCH($A1212,Variables!$A$5:$A$105,0))</f>
        <v/>
      </c>
      <c r="J1212" s="14">
        <f>INDEX(Variables!$E$5:$E$105,MATCH($A1212,Variables!$A$5:$A$105,0))</f>
        <v/>
      </c>
      <c r="K1212" s="11">
        <f>LOWER(Settings!$C$4)&amp;".mit."&amp;$A1212&amp;IF($C1212="","","."&amp;$C1212&amp;"."&amp;$B1212)&amp;IF(INDEX(Variables!$D$5:$D$105,MATCH($A1212,Variables!$A$5:$A$105,0))="","","."&amp;INDEX(Variables!$D$5:$D$105,MATCH($A1212,Variables!$A$5:$A$105,0)))&amp;"."&amp;K$5</f>
        <v/>
      </c>
      <c r="L1212" s="38">
        <f>MAX(INDEX(L$292:L$303,$D1212)+L1203*(1+$E1212),0.01)</f>
        <v/>
      </c>
      <c r="M1212" s="37">
        <f>MAX(INDEX(M$292:M$303,$D1212)+M1203*(1+$E1212),0.01)</f>
        <v/>
      </c>
      <c r="N1212" s="37">
        <f>MAX(INDEX(N$292:N$303,$D1212)+N1203*(1+$E1212),0.01)</f>
        <v/>
      </c>
      <c r="O1212" s="37">
        <f>MAX(INDEX(O$292:O$303,$D1212)+O1203*(1+$E1212),0.01)</f>
        <v/>
      </c>
      <c r="P1212" s="37">
        <f>MAX(INDEX(P$292:P$303,$D1212)+P1203*(1+$E1212),0.01)</f>
        <v/>
      </c>
      <c r="Q1212" s="37">
        <f>MAX(INDEX(Q$292:Q$303,$D1212)+Q1203*(1+$E1212),0.01)</f>
        <v/>
      </c>
      <c r="R1212" s="37">
        <f>MAX(INDEX(R$292:R$303,$D1212)+R1203*(1+$E1212),0.01)</f>
        <v/>
      </c>
      <c r="S1212" s="37">
        <f>MAX(INDEX(S$292:S$303,$D1212)+S1203*(1+$E1212),0.01)</f>
        <v/>
      </c>
      <c r="T1212" s="37">
        <f>MAX(INDEX(T$292:T$303,$D1212)+T1203*(1+$E1212),0.01)</f>
        <v/>
      </c>
      <c r="U1212" s="37">
        <f>MAX(INDEX(U$292:U$303,$D1212)+U1203*(1+$E1212),0.01)</f>
        <v/>
      </c>
      <c r="V1212" s="37">
        <f>MAX(INDEX(V$292:V$303,$D1212)+V1203*(1+$E1212),0.01)</f>
        <v/>
      </c>
      <c r="W1212" s="37">
        <f>MAX(INDEX(W$292:W$303,$D1212)+W1203*(1+$E1212),0.01)</f>
        <v/>
      </c>
      <c r="X1212" s="37">
        <f>MAX(INDEX(X$292:X$303,$D1212)+X1203*(1+$E1212),0.01)</f>
        <v/>
      </c>
      <c r="Y1212" s="37">
        <f>MAX(INDEX(Y$292:Y$303,$D1212)+Y1203*(1+$E1212),0.01)</f>
        <v/>
      </c>
      <c r="Z1212" s="37">
        <f>MAX(INDEX(Z$292:Z$303,$D1212)+Z1203*(1+$E1212),0.01)</f>
        <v/>
      </c>
      <c r="AA1212" s="37">
        <f>MAX(INDEX(AA$292:AA$303,$D1212)+AA1203*(1+$E1212),0.01)</f>
        <v/>
      </c>
      <c r="AB1212" s="37">
        <f>MAX(INDEX(AB$292:AB$303,$D1212)+AB1203*(1+$E1212),0.01)</f>
        <v/>
      </c>
      <c r="AC1212" s="37">
        <f>MAX(INDEX(AC$292:AC$303,$D1212)+AC1203*(1+$E1212),0.01)</f>
        <v/>
      </c>
      <c r="AD1212" s="40">
        <f>POSTTAX(INDEX(AD$292:AD$303,$D1212),AD1203,$E1212)</f>
        <v/>
      </c>
      <c r="AF1212" s="11">
        <f>LOWER(Settings!$C$4)&amp;".mit."&amp;$A1212&amp;IF($C1212="","","."&amp;$C1212&amp;"."&amp;$B1212)&amp;IF(INDEX(Variables!$D$5:$D$105,MATCH($A1212,Variables!$A$5:$A$105,0))="","","."&amp;INDEX(Variables!$D$5:$D$105,MATCH($A1212,Variables!$A$5:$A$105,0)))&amp;"."&amp;AF$5</f>
        <v/>
      </c>
      <c r="AG1212" s="38">
        <f>MAX(INDEX(AG$292:AG$303,$D1212)+AG1203*(1+$E1212),0.01)</f>
        <v/>
      </c>
      <c r="AH1212" s="37">
        <f>MAX(INDEX(AH$292:AH$303,$D1212)+AH1203*(1+$E1212),0.01)</f>
        <v/>
      </c>
      <c r="AI1212" s="37">
        <f>MAX(INDEX(AI$292:AI$303,$D1212)+AI1203*(1+$E1212),0.01)</f>
        <v/>
      </c>
      <c r="AJ1212" s="37">
        <f>MAX(INDEX(AJ$292:AJ$303,$D1212)+AJ1203*(1+$E1212),0.01)</f>
        <v/>
      </c>
      <c r="AK1212" s="37">
        <f>MAX(INDEX(AK$292:AK$303,$D1212)+AK1203*(1+$E1212),0.01)</f>
        <v/>
      </c>
      <c r="AL1212" s="37">
        <f>MAX(INDEX(AL$292:AL$303,$D1212)+AL1203*(1+$E1212),0.01)</f>
        <v/>
      </c>
      <c r="AM1212" s="37">
        <f>MAX(INDEX(AM$292:AM$303,$D1212)+AM1203*(1+$E1212),0.01)</f>
        <v/>
      </c>
      <c r="AN1212" s="37">
        <f>MAX(INDEX(AN$292:AN$303,$D1212)+AN1203*(1+$E1212),0.01)</f>
        <v/>
      </c>
      <c r="AO1212" s="37">
        <f>MAX(INDEX(AO$292:AO$303,$D1212)+AO1203*(1+$E1212),0.01)</f>
        <v/>
      </c>
      <c r="AP1212" s="37">
        <f>MAX(INDEX(AP$292:AP$303,$D1212)+AP1203*(1+$E1212),0.01)</f>
        <v/>
      </c>
      <c r="AQ1212" s="37">
        <f>MAX(INDEX(AQ$292:AQ$303,$D1212)+AQ1203*(1+$E1212),0.01)</f>
        <v/>
      </c>
      <c r="AR1212" s="37">
        <f>MAX(INDEX(AR$292:AR$303,$D1212)+AR1203*(1+$E1212),0.01)</f>
        <v/>
      </c>
      <c r="AS1212" s="37">
        <f>MAX(INDEX(AS$292:AS$303,$D1212)+AS1203*(1+$E1212),0.01)</f>
        <v/>
      </c>
      <c r="AT1212" s="37">
        <f>MAX(INDEX(AT$292:AT$303,$D1212)+AT1203*(1+$E1212),0.01)</f>
        <v/>
      </c>
      <c r="AU1212" s="37">
        <f>MAX(INDEX(AU$292:AU$303,$D1212)+AU1203*(1+$E1212),0.01)</f>
        <v/>
      </c>
      <c r="AV1212" s="37">
        <f>MAX(INDEX(AV$292:AV$303,$D1212)+AV1203*(1+$E1212),0.01)</f>
        <v/>
      </c>
      <c r="AW1212" s="37">
        <f>MAX(INDEX(AW$292:AW$303,$D1212)+AW1203*(1+$E1212),0.01)</f>
        <v/>
      </c>
      <c r="AX1212" s="37">
        <f>MAX(INDEX(AX$292:AX$303,$D1212)+AX1203*(1+$E1212),0.01)</f>
        <v/>
      </c>
      <c r="AY1212" s="40">
        <f>POSTTAX(INDEX(AY$292:AY$303,$D1212),AY1203,$E1212)</f>
        <v/>
      </c>
    </row>
    <row r="1213" hidden="1" outlineLevel="2">
      <c r="A1213" s="14" t="inlineStr">
        <is>
          <t>atp</t>
        </is>
      </c>
      <c r="B1213" s="14" t="inlineStr">
        <is>
          <t>bio</t>
        </is>
      </c>
      <c r="C1213" s="14" t="inlineStr">
        <is>
          <t>irn</t>
        </is>
      </c>
      <c r="D1213" s="37">
        <f>INDEX(Inputs!$R$5:$R$132,MATCH($B1213&amp;"|"&amp;$C1213,Inputs!$A$5:$A$132,0))</f>
        <v/>
      </c>
      <c r="E1213" s="37">
        <f>INDEX(Inputs!$S$5:$S$132,MATCH($B1213&amp;"|"&amp;$C1213,Inputs!$A$5:$A$132,0))</f>
        <v/>
      </c>
      <c r="F1213" s="36" t="n"/>
      <c r="G1213" s="36" t="n"/>
      <c r="H1213" s="14">
        <f>INDEX(Variables!$B$5:$B$105,MATCH($A1213,Variables!$A$5:$A$105,0))&amp;IF($C1213="",""," | "&amp;INDEX(Mapping!$B$5:$B$26,MATCH($C1213,Mapping!$A$5:$A$26,0))&amp;" | "&amp;INDEX(Mapping!$B$30:$B$41,MATCH($B1213,Mapping!$A$30:$A$41,0)))</f>
        <v/>
      </c>
      <c r="I1213" s="14">
        <f>INDEX(Variables!$C$5:$C$105,MATCH($A1213,Variables!$A$5:$A$105,0))</f>
        <v/>
      </c>
      <c r="J1213" s="14">
        <f>INDEX(Variables!$E$5:$E$105,MATCH($A1213,Variables!$A$5:$A$105,0))</f>
        <v/>
      </c>
      <c r="K1213" s="11">
        <f>LOWER(Settings!$C$4)&amp;".mit."&amp;$A1213&amp;IF($C1213="","","."&amp;$C1213&amp;"."&amp;$B1213)&amp;IF(INDEX(Variables!$D$5:$D$105,MATCH($A1213,Variables!$A$5:$A$105,0))="","","."&amp;INDEX(Variables!$D$5:$D$105,MATCH($A1213,Variables!$A$5:$A$105,0)))&amp;"."&amp;K$5</f>
        <v/>
      </c>
      <c r="L1213" s="38">
        <f>MAX(INDEX(L$292:L$303,$D1213)+L1204*(1+$E1213),0.01)</f>
        <v/>
      </c>
      <c r="M1213" s="37">
        <f>MAX(INDEX(M$292:M$303,$D1213)+M1204*(1+$E1213),0.01)</f>
        <v/>
      </c>
      <c r="N1213" s="37">
        <f>MAX(INDEX(N$292:N$303,$D1213)+N1204*(1+$E1213),0.01)</f>
        <v/>
      </c>
      <c r="O1213" s="37">
        <f>MAX(INDEX(O$292:O$303,$D1213)+O1204*(1+$E1213),0.01)</f>
        <v/>
      </c>
      <c r="P1213" s="37">
        <f>MAX(INDEX(P$292:P$303,$D1213)+P1204*(1+$E1213),0.01)</f>
        <v/>
      </c>
      <c r="Q1213" s="37">
        <f>MAX(INDEX(Q$292:Q$303,$D1213)+Q1204*(1+$E1213),0.01)</f>
        <v/>
      </c>
      <c r="R1213" s="37">
        <f>MAX(INDEX(R$292:R$303,$D1213)+R1204*(1+$E1213),0.01)</f>
        <v/>
      </c>
      <c r="S1213" s="37">
        <f>MAX(INDEX(S$292:S$303,$D1213)+S1204*(1+$E1213),0.01)</f>
        <v/>
      </c>
      <c r="T1213" s="37">
        <f>MAX(INDEX(T$292:T$303,$D1213)+T1204*(1+$E1213),0.01)</f>
        <v/>
      </c>
      <c r="U1213" s="37">
        <f>MAX(INDEX(U$292:U$303,$D1213)+U1204*(1+$E1213),0.01)</f>
        <v/>
      </c>
      <c r="V1213" s="37">
        <f>MAX(INDEX(V$292:V$303,$D1213)+V1204*(1+$E1213),0.01)</f>
        <v/>
      </c>
      <c r="W1213" s="37">
        <f>MAX(INDEX(W$292:W$303,$D1213)+W1204*(1+$E1213),0.01)</f>
        <v/>
      </c>
      <c r="X1213" s="37">
        <f>MAX(INDEX(X$292:X$303,$D1213)+X1204*(1+$E1213),0.01)</f>
        <v/>
      </c>
      <c r="Y1213" s="37">
        <f>MAX(INDEX(Y$292:Y$303,$D1213)+Y1204*(1+$E1213),0.01)</f>
        <v/>
      </c>
      <c r="Z1213" s="37">
        <f>MAX(INDEX(Z$292:Z$303,$D1213)+Z1204*(1+$E1213),0.01)</f>
        <v/>
      </c>
      <c r="AA1213" s="37">
        <f>MAX(INDEX(AA$292:AA$303,$D1213)+AA1204*(1+$E1213),0.01)</f>
        <v/>
      </c>
      <c r="AB1213" s="37">
        <f>MAX(INDEX(AB$292:AB$303,$D1213)+AB1204*(1+$E1213),0.01)</f>
        <v/>
      </c>
      <c r="AC1213" s="37">
        <f>MAX(INDEX(AC$292:AC$303,$D1213)+AC1204*(1+$E1213),0.01)</f>
        <v/>
      </c>
      <c r="AD1213" s="40">
        <f>POSTTAX(INDEX(AD$292:AD$303,$D1213),AD1204,$E1213)</f>
        <v/>
      </c>
      <c r="AF1213" s="11">
        <f>LOWER(Settings!$C$4)&amp;".mit."&amp;$A1213&amp;IF($C1213="","","."&amp;$C1213&amp;"."&amp;$B1213)&amp;IF(INDEX(Variables!$D$5:$D$105,MATCH($A1213,Variables!$A$5:$A$105,0))="","","."&amp;INDEX(Variables!$D$5:$D$105,MATCH($A1213,Variables!$A$5:$A$105,0)))&amp;"."&amp;AF$5</f>
        <v/>
      </c>
      <c r="AG1213" s="38">
        <f>MAX(INDEX(AG$292:AG$303,$D1213)+AG1204*(1+$E1213),0.01)</f>
        <v/>
      </c>
      <c r="AH1213" s="37">
        <f>MAX(INDEX(AH$292:AH$303,$D1213)+AH1204*(1+$E1213),0.01)</f>
        <v/>
      </c>
      <c r="AI1213" s="37">
        <f>MAX(INDEX(AI$292:AI$303,$D1213)+AI1204*(1+$E1213),0.01)</f>
        <v/>
      </c>
      <c r="AJ1213" s="37">
        <f>MAX(INDEX(AJ$292:AJ$303,$D1213)+AJ1204*(1+$E1213),0.01)</f>
        <v/>
      </c>
      <c r="AK1213" s="37">
        <f>MAX(INDEX(AK$292:AK$303,$D1213)+AK1204*(1+$E1213),0.01)</f>
        <v/>
      </c>
      <c r="AL1213" s="37">
        <f>MAX(INDEX(AL$292:AL$303,$D1213)+AL1204*(1+$E1213),0.01)</f>
        <v/>
      </c>
      <c r="AM1213" s="37">
        <f>MAX(INDEX(AM$292:AM$303,$D1213)+AM1204*(1+$E1213),0.01)</f>
        <v/>
      </c>
      <c r="AN1213" s="37">
        <f>MAX(INDEX(AN$292:AN$303,$D1213)+AN1204*(1+$E1213),0.01)</f>
        <v/>
      </c>
      <c r="AO1213" s="37">
        <f>MAX(INDEX(AO$292:AO$303,$D1213)+AO1204*(1+$E1213),0.01)</f>
        <v/>
      </c>
      <c r="AP1213" s="37">
        <f>MAX(INDEX(AP$292:AP$303,$D1213)+AP1204*(1+$E1213),0.01)</f>
        <v/>
      </c>
      <c r="AQ1213" s="37">
        <f>MAX(INDEX(AQ$292:AQ$303,$D1213)+AQ1204*(1+$E1213),0.01)</f>
        <v/>
      </c>
      <c r="AR1213" s="37">
        <f>MAX(INDEX(AR$292:AR$303,$D1213)+AR1204*(1+$E1213),0.01)</f>
        <v/>
      </c>
      <c r="AS1213" s="37">
        <f>MAX(INDEX(AS$292:AS$303,$D1213)+AS1204*(1+$E1213),0.01)</f>
        <v/>
      </c>
      <c r="AT1213" s="37">
        <f>MAX(INDEX(AT$292:AT$303,$D1213)+AT1204*(1+$E1213),0.01)</f>
        <v/>
      </c>
      <c r="AU1213" s="37">
        <f>MAX(INDEX(AU$292:AU$303,$D1213)+AU1204*(1+$E1213),0.01)</f>
        <v/>
      </c>
      <c r="AV1213" s="37">
        <f>MAX(INDEX(AV$292:AV$303,$D1213)+AV1204*(1+$E1213),0.01)</f>
        <v/>
      </c>
      <c r="AW1213" s="37">
        <f>MAX(INDEX(AW$292:AW$303,$D1213)+AW1204*(1+$E1213),0.01)</f>
        <v/>
      </c>
      <c r="AX1213" s="37">
        <f>MAX(INDEX(AX$292:AX$303,$D1213)+AX1204*(1+$E1213),0.01)</f>
        <v/>
      </c>
      <c r="AY1213" s="40">
        <f>POSTTAX(INDEX(AY$292:AY$303,$D1213),AY1204,$E1213)</f>
        <v/>
      </c>
    </row>
    <row r="1214" hidden="1" outlineLevel="2"/>
    <row r="1215" hidden="1" outlineLevel="2">
      <c r="A1215" s="14" t="inlineStr">
        <is>
          <t>shp</t>
        </is>
      </c>
      <c r="B1215" s="14" t="inlineStr">
        <is>
          <t>coa</t>
        </is>
      </c>
      <c r="C1215" s="14" t="inlineStr">
        <is>
          <t>irn</t>
        </is>
      </c>
      <c r="D1215" s="37">
        <f>INDEX(Inputs!$M$5:$M$132,MATCH($B1215&amp;"|"&amp;$C1215,Inputs!$A$5:$A$132,0))</f>
        <v/>
      </c>
      <c r="E1215" s="37">
        <f>INDEX(Inputs!$T$5:$T$132,MATCH($B1215&amp;"|"&amp;$C1215,Inputs!$A$5:$A$132,0))</f>
        <v/>
      </c>
      <c r="F1215" s="37">
        <f>INDEX(Inputs!$K$5:$K$132,MATCH($B1215&amp;"|"&amp;$C1215,Inputs!$A$5:$A$132,0))</f>
        <v/>
      </c>
      <c r="G1215" s="36" t="n"/>
      <c r="H1215" s="14">
        <f>INDEX(Variables!$B$5:$B$105,MATCH($A1215,Variables!$A$5:$A$105,0))&amp;IF($C1215="",""," | "&amp;INDEX(Mapping!$B$5:$B$26,MATCH($C1215,Mapping!$A$5:$A$26,0))&amp;" | "&amp;INDEX(Mapping!$B$30:$B$41,MATCH($B1215,Mapping!$A$30:$A$41,0)))</f>
        <v/>
      </c>
      <c r="I1215" s="14">
        <f>INDEX(Variables!$C$5:$C$105,MATCH($A1215,Variables!$A$5:$A$105,0))</f>
        <v/>
      </c>
      <c r="J1215" s="14">
        <f>INDEX(Variables!$E$5:$E$105,MATCH($A1215,Variables!$A$5:$A$105,0))</f>
        <v/>
      </c>
      <c r="K1215" s="11">
        <f>LOWER(Settings!$C$4)&amp;".mit."&amp;$A1215&amp;IF($C1215="","","."&amp;$C1215&amp;"."&amp;$B1215)&amp;IF(INDEX(Variables!$D$5:$D$105,MATCH($A1215,Variables!$A$5:$A$105,0))="","","."&amp;INDEX(Variables!$D$5:$D$105,MATCH($A1215,Variables!$A$5:$A$105,0)))&amp;"."&amp;K$5</f>
        <v/>
      </c>
      <c r="L1215" s="38">
        <f>(INDEX(L$235:L$238,$D1215)*INDEX(L$239:L$255,$F1215)+L$194*INDEX(L$121:L$137,$F1215)*INDEX(L$151:L$167,$F1215))*$E1215</f>
        <v/>
      </c>
      <c r="M1215" s="37">
        <f>(INDEX(M$235:M$238,$D1215)*INDEX(M$239:M$255,$F1215)+M$194*INDEX(M$121:M$137,$F1215)*INDEX(M$151:M$167,$F1215))*$E1215</f>
        <v/>
      </c>
      <c r="N1215" s="37">
        <f>(INDEX(N$235:N$238,$D1215)*INDEX(N$239:N$255,$F1215)+N$194*INDEX(N$121:N$137,$F1215)*INDEX(N$151:N$167,$F1215))*$E1215</f>
        <v/>
      </c>
      <c r="O1215" s="37">
        <f>(INDEX(O$235:O$238,$D1215)*INDEX(O$239:O$255,$F1215)+O$194*INDEX(O$121:O$137,$F1215)*INDEX(O$151:O$167,$F1215))*$E1215</f>
        <v/>
      </c>
      <c r="P1215" s="37">
        <f>(INDEX(P$235:P$238,$D1215)*INDEX(P$239:P$255,$F1215)+P$194*INDEX(P$121:P$137,$F1215)*INDEX(P$151:P$167,$F1215))*$E1215</f>
        <v/>
      </c>
      <c r="Q1215" s="37">
        <f>(INDEX(Q$235:Q$238,$D1215)*INDEX(Q$239:Q$255,$F1215)+Q$194*INDEX(Q$121:Q$137,$F1215)*INDEX(Q$151:Q$167,$F1215))*$E1215</f>
        <v/>
      </c>
      <c r="R1215" s="37">
        <f>(INDEX(R$235:R$238,$D1215)*INDEX(R$239:R$255,$F1215)+R$194*INDEX(R$121:R$137,$F1215)*INDEX(R$151:R$167,$F1215))*$E1215</f>
        <v/>
      </c>
      <c r="S1215" s="37">
        <f>(INDEX(S$235:S$238,$D1215)*INDEX(S$239:S$255,$F1215)+S$194*INDEX(S$121:S$137,$F1215)*INDEX(S$151:S$167,$F1215))*$E1215</f>
        <v/>
      </c>
      <c r="T1215" s="37">
        <f>(INDEX(T$235:T$238,$D1215)*INDEX(T$239:T$255,$F1215)+T$194*INDEX(T$121:T$137,$F1215)*INDEX(T$151:T$167,$F1215))*$E1215</f>
        <v/>
      </c>
      <c r="U1215" s="37">
        <f>(INDEX(U$235:U$238,$D1215)*INDEX(U$239:U$255,$F1215)+U$194*INDEX(U$121:U$137,$F1215)*INDEX(U$151:U$167,$F1215))*$E1215</f>
        <v/>
      </c>
      <c r="V1215" s="37">
        <f>(INDEX(V$235:V$238,$D1215)*INDEX(V$239:V$255,$F1215)+V$194*INDEX(V$121:V$137,$F1215)*INDEX(V$151:V$167,$F1215))*$E1215</f>
        <v/>
      </c>
      <c r="W1215" s="37">
        <f>(INDEX(W$235:W$238,$D1215)*INDEX(W$239:W$255,$F1215)+W$194*INDEX(W$121:W$137,$F1215)*INDEX(W$151:W$167,$F1215))*$E1215</f>
        <v/>
      </c>
      <c r="X1215" s="37">
        <f>(INDEX(X$235:X$238,$D1215)*INDEX(X$239:X$255,$F1215)+X$194*INDEX(X$121:X$137,$F1215)*INDEX(X$151:X$167,$F1215))*$E1215</f>
        <v/>
      </c>
      <c r="Y1215" s="37">
        <f>(INDEX(Y$235:Y$238,$D1215)*INDEX(Y$239:Y$255,$F1215)+Y$194*INDEX(Y$121:Y$137,$F1215)*INDEX(Y$151:Y$167,$F1215))*$E1215</f>
        <v/>
      </c>
      <c r="Z1215" s="37">
        <f>(INDEX(Z$235:Z$238,$D1215)*INDEX(Z$239:Z$255,$F1215)+Z$194*INDEX(Z$121:Z$137,$F1215)*INDEX(Z$151:Z$167,$F1215))*$E1215</f>
        <v/>
      </c>
      <c r="AA1215" s="37">
        <f>(INDEX(AA$235:AA$238,$D1215)*INDEX(AA$239:AA$255,$F1215)+AA$194*INDEX(AA$121:AA$137,$F1215)*INDEX(AA$151:AA$167,$F1215))*$E1215</f>
        <v/>
      </c>
      <c r="AB1215" s="37">
        <f>(INDEX(AB$235:AB$238,$D1215)*INDEX(AB$239:AB$255,$F1215)+AB$194*INDEX(AB$121:AB$137,$F1215)*INDEX(AB$151:AB$167,$F1215))*$E1215</f>
        <v/>
      </c>
      <c r="AC1215" s="37">
        <f>(INDEX(AC$235:AC$238,$D1215)*INDEX(AC$239:AC$255,$F1215)+AC$194*INDEX(AC$121:AC$137,$F1215)*INDEX(AC$151:AC$167,$F1215))*$E1215</f>
        <v/>
      </c>
      <c r="AD1215" s="40">
        <f>SHADOWEFF(INDEX(AD$235:AD$238,$D1215),INDEX(AD$239:AD$255,$F1215),AD$194,INDEX(AD$121:AD$137,$F1215),INDEX(AD$151:AD$167,$F1215),$E1215)</f>
        <v/>
      </c>
      <c r="AF1215" s="11">
        <f>LOWER(Settings!$C$4)&amp;".mit."&amp;$A1215&amp;IF($C1215="","","."&amp;$C1215&amp;"."&amp;$B1215)&amp;IF(INDEX(Variables!$D$5:$D$105,MATCH($A1215,Variables!$A$5:$A$105,0))="","","."&amp;INDEX(Variables!$D$5:$D$105,MATCH($A1215,Variables!$A$5:$A$105,0)))&amp;"."&amp;AF$5</f>
        <v/>
      </c>
      <c r="AG1215" s="38">
        <f>(INDEX(AG$235:AG$238,$D1215)*INDEX(AG$239:AG$255,$F1215)+AG$194*INDEX(AG$121:AG$137,$F1215)*INDEX(AG$151:AG$167,$F1215))*$E1215</f>
        <v/>
      </c>
      <c r="AH1215" s="37">
        <f>(INDEX(AH$235:AH$238,$D1215)*INDEX(AH$239:AH$255,$F1215)+AH$194*INDEX(AH$121:AH$137,$F1215)*INDEX(AH$151:AH$167,$F1215))*$E1215</f>
        <v/>
      </c>
      <c r="AI1215" s="37">
        <f>(INDEX(AI$235:AI$238,$D1215)*INDEX(AI$239:AI$255,$F1215)+AI$194*INDEX(AI$121:AI$137,$F1215)*INDEX(AI$151:AI$167,$F1215))*$E1215</f>
        <v/>
      </c>
      <c r="AJ1215" s="37">
        <f>(INDEX(AJ$235:AJ$238,$D1215)*INDEX(AJ$239:AJ$255,$F1215)+AJ$194*INDEX(AJ$121:AJ$137,$F1215)*INDEX(AJ$151:AJ$167,$F1215))*$E1215</f>
        <v/>
      </c>
      <c r="AK1215" s="37">
        <f>(INDEX(AK$235:AK$238,$D1215)*INDEX(AK$239:AK$255,$F1215)+AK$194*INDEX(AK$121:AK$137,$F1215)*INDEX(AK$151:AK$167,$F1215))*$E1215</f>
        <v/>
      </c>
      <c r="AL1215" s="37">
        <f>(INDEX(AL$235:AL$238,$D1215)*INDEX(AL$239:AL$255,$F1215)+AL$194*INDEX(AL$121:AL$137,$F1215)*INDEX(AL$151:AL$167,$F1215))*$E1215</f>
        <v/>
      </c>
      <c r="AM1215" s="37">
        <f>(INDEX(AM$235:AM$238,$D1215)*INDEX(AM$239:AM$255,$F1215)+AM$194*INDEX(AM$121:AM$137,$F1215)*INDEX(AM$151:AM$167,$F1215))*$E1215</f>
        <v/>
      </c>
      <c r="AN1215" s="37">
        <f>(INDEX(AN$235:AN$238,$D1215)*INDEX(AN$239:AN$255,$F1215)+AN$194*INDEX(AN$121:AN$137,$F1215)*INDEX(AN$151:AN$167,$F1215))*$E1215</f>
        <v/>
      </c>
      <c r="AO1215" s="37">
        <f>(INDEX(AO$235:AO$238,$D1215)*INDEX(AO$239:AO$255,$F1215)+AO$194*INDEX(AO$121:AO$137,$F1215)*INDEX(AO$151:AO$167,$F1215))*$E1215</f>
        <v/>
      </c>
      <c r="AP1215" s="37">
        <f>(INDEX(AP$235:AP$238,$D1215)*INDEX(AP$239:AP$255,$F1215)+AP$194*INDEX(AP$121:AP$137,$F1215)*INDEX(AP$151:AP$167,$F1215))*$E1215</f>
        <v/>
      </c>
      <c r="AQ1215" s="37">
        <f>(INDEX(AQ$235:AQ$238,$D1215)*INDEX(AQ$239:AQ$255,$F1215)+AQ$194*INDEX(AQ$121:AQ$137,$F1215)*INDEX(AQ$151:AQ$167,$F1215))*$E1215</f>
        <v/>
      </c>
      <c r="AR1215" s="37">
        <f>(INDEX(AR$235:AR$238,$D1215)*INDEX(AR$239:AR$255,$F1215)+AR$194*INDEX(AR$121:AR$137,$F1215)*INDEX(AR$151:AR$167,$F1215))*$E1215</f>
        <v/>
      </c>
      <c r="AS1215" s="37">
        <f>(INDEX(AS$235:AS$238,$D1215)*INDEX(AS$239:AS$255,$F1215)+AS$194*INDEX(AS$121:AS$137,$F1215)*INDEX(AS$151:AS$167,$F1215))*$E1215</f>
        <v/>
      </c>
      <c r="AT1215" s="37">
        <f>(INDEX(AT$235:AT$238,$D1215)*INDEX(AT$239:AT$255,$F1215)+AT$194*INDEX(AT$121:AT$137,$F1215)*INDEX(AT$151:AT$167,$F1215))*$E1215</f>
        <v/>
      </c>
      <c r="AU1215" s="37">
        <f>(INDEX(AU$235:AU$238,$D1215)*INDEX(AU$239:AU$255,$F1215)+AU$194*INDEX(AU$121:AU$137,$F1215)*INDEX(AU$151:AU$167,$F1215))*$E1215</f>
        <v/>
      </c>
      <c r="AV1215" s="37">
        <f>(INDEX(AV$235:AV$238,$D1215)*INDEX(AV$239:AV$255,$F1215)+AV$194*INDEX(AV$121:AV$137,$F1215)*INDEX(AV$151:AV$167,$F1215))*$E1215</f>
        <v/>
      </c>
      <c r="AW1215" s="37">
        <f>(INDEX(AW$235:AW$238,$D1215)*INDEX(AW$239:AW$255,$F1215)+AW$194*INDEX(AW$121:AW$137,$F1215)*INDEX(AW$151:AW$167,$F1215))*$E1215</f>
        <v/>
      </c>
      <c r="AX1215" s="37">
        <f>(INDEX(AX$235:AX$238,$D1215)*INDEX(AX$239:AX$255,$F1215)+AX$194*INDEX(AX$121:AX$137,$F1215)*INDEX(AX$151:AX$167,$F1215))*$E1215</f>
        <v/>
      </c>
      <c r="AY1215" s="40">
        <f>SHADOWEFF(INDEX(AY$235:AY$238,$D1215),INDEX(AY$239:AY$255,$F1215),AY$194,INDEX(AY$121:AY$137,$F1215),INDEX(AY$151:AY$167,$F1215),$E1215)</f>
        <v/>
      </c>
    </row>
    <row r="1216" hidden="1" outlineLevel="2">
      <c r="A1216" s="14" t="inlineStr">
        <is>
          <t>shp</t>
        </is>
      </c>
      <c r="B1216" s="14" t="inlineStr">
        <is>
          <t>nga</t>
        </is>
      </c>
      <c r="C1216" s="14" t="inlineStr">
        <is>
          <t>irn</t>
        </is>
      </c>
      <c r="D1216" s="37">
        <f>INDEX(Inputs!$M$5:$M$132,MATCH($B1216&amp;"|"&amp;$C1216,Inputs!$A$5:$A$132,0))</f>
        <v/>
      </c>
      <c r="E1216" s="37">
        <f>INDEX(Inputs!$T$5:$T$132,MATCH($B1216&amp;"|"&amp;$C1216,Inputs!$A$5:$A$132,0))</f>
        <v/>
      </c>
      <c r="F1216" s="37">
        <f>INDEX(Inputs!$K$5:$K$132,MATCH($B1216&amp;"|"&amp;$C1216,Inputs!$A$5:$A$132,0))</f>
        <v/>
      </c>
      <c r="G1216" s="36" t="n"/>
      <c r="H1216" s="14">
        <f>INDEX(Variables!$B$5:$B$105,MATCH($A1216,Variables!$A$5:$A$105,0))&amp;IF($C1216="",""," | "&amp;INDEX(Mapping!$B$5:$B$26,MATCH($C1216,Mapping!$A$5:$A$26,0))&amp;" | "&amp;INDEX(Mapping!$B$30:$B$41,MATCH($B1216,Mapping!$A$30:$A$41,0)))</f>
        <v/>
      </c>
      <c r="I1216" s="14">
        <f>INDEX(Variables!$C$5:$C$105,MATCH($A1216,Variables!$A$5:$A$105,0))</f>
        <v/>
      </c>
      <c r="J1216" s="14">
        <f>INDEX(Variables!$E$5:$E$105,MATCH($A1216,Variables!$A$5:$A$105,0))</f>
        <v/>
      </c>
      <c r="K1216" s="11">
        <f>LOWER(Settings!$C$4)&amp;".mit."&amp;$A1216&amp;IF($C1216="","","."&amp;$C1216&amp;"."&amp;$B1216)&amp;IF(INDEX(Variables!$D$5:$D$105,MATCH($A1216,Variables!$A$5:$A$105,0))="","","."&amp;INDEX(Variables!$D$5:$D$105,MATCH($A1216,Variables!$A$5:$A$105,0)))&amp;"."&amp;K$5</f>
        <v/>
      </c>
      <c r="L1216" s="38">
        <f>(INDEX(L$235:L$238,$D1216)*INDEX(L$239:L$255,$F1216)+L$194*INDEX(L$121:L$137,$F1216)*INDEX(L$151:L$167,$F1216))*$E1216</f>
        <v/>
      </c>
      <c r="M1216" s="37">
        <f>(INDEX(M$235:M$238,$D1216)*INDEX(M$239:M$255,$F1216)+M$194*INDEX(M$121:M$137,$F1216)*INDEX(M$151:M$167,$F1216))*$E1216</f>
        <v/>
      </c>
      <c r="N1216" s="37">
        <f>(INDEX(N$235:N$238,$D1216)*INDEX(N$239:N$255,$F1216)+N$194*INDEX(N$121:N$137,$F1216)*INDEX(N$151:N$167,$F1216))*$E1216</f>
        <v/>
      </c>
      <c r="O1216" s="37">
        <f>(INDEX(O$235:O$238,$D1216)*INDEX(O$239:O$255,$F1216)+O$194*INDEX(O$121:O$137,$F1216)*INDEX(O$151:O$167,$F1216))*$E1216</f>
        <v/>
      </c>
      <c r="P1216" s="37">
        <f>(INDEX(P$235:P$238,$D1216)*INDEX(P$239:P$255,$F1216)+P$194*INDEX(P$121:P$137,$F1216)*INDEX(P$151:P$167,$F1216))*$E1216</f>
        <v/>
      </c>
      <c r="Q1216" s="37">
        <f>(INDEX(Q$235:Q$238,$D1216)*INDEX(Q$239:Q$255,$F1216)+Q$194*INDEX(Q$121:Q$137,$F1216)*INDEX(Q$151:Q$167,$F1216))*$E1216</f>
        <v/>
      </c>
      <c r="R1216" s="37">
        <f>(INDEX(R$235:R$238,$D1216)*INDEX(R$239:R$255,$F1216)+R$194*INDEX(R$121:R$137,$F1216)*INDEX(R$151:R$167,$F1216))*$E1216</f>
        <v/>
      </c>
      <c r="S1216" s="37">
        <f>(INDEX(S$235:S$238,$D1216)*INDEX(S$239:S$255,$F1216)+S$194*INDEX(S$121:S$137,$F1216)*INDEX(S$151:S$167,$F1216))*$E1216</f>
        <v/>
      </c>
      <c r="T1216" s="37">
        <f>(INDEX(T$235:T$238,$D1216)*INDEX(T$239:T$255,$F1216)+T$194*INDEX(T$121:T$137,$F1216)*INDEX(T$151:T$167,$F1216))*$E1216</f>
        <v/>
      </c>
      <c r="U1216" s="37">
        <f>(INDEX(U$235:U$238,$D1216)*INDEX(U$239:U$255,$F1216)+U$194*INDEX(U$121:U$137,$F1216)*INDEX(U$151:U$167,$F1216))*$E1216</f>
        <v/>
      </c>
      <c r="V1216" s="37">
        <f>(INDEX(V$235:V$238,$D1216)*INDEX(V$239:V$255,$F1216)+V$194*INDEX(V$121:V$137,$F1216)*INDEX(V$151:V$167,$F1216))*$E1216</f>
        <v/>
      </c>
      <c r="W1216" s="37">
        <f>(INDEX(W$235:W$238,$D1216)*INDEX(W$239:W$255,$F1216)+W$194*INDEX(W$121:W$137,$F1216)*INDEX(W$151:W$167,$F1216))*$E1216</f>
        <v/>
      </c>
      <c r="X1216" s="37">
        <f>(INDEX(X$235:X$238,$D1216)*INDEX(X$239:X$255,$F1216)+X$194*INDEX(X$121:X$137,$F1216)*INDEX(X$151:X$167,$F1216))*$E1216</f>
        <v/>
      </c>
      <c r="Y1216" s="37">
        <f>(INDEX(Y$235:Y$238,$D1216)*INDEX(Y$239:Y$255,$F1216)+Y$194*INDEX(Y$121:Y$137,$F1216)*INDEX(Y$151:Y$167,$F1216))*$E1216</f>
        <v/>
      </c>
      <c r="Z1216" s="37">
        <f>(INDEX(Z$235:Z$238,$D1216)*INDEX(Z$239:Z$255,$F1216)+Z$194*INDEX(Z$121:Z$137,$F1216)*INDEX(Z$151:Z$167,$F1216))*$E1216</f>
        <v/>
      </c>
      <c r="AA1216" s="37">
        <f>(INDEX(AA$235:AA$238,$D1216)*INDEX(AA$239:AA$255,$F1216)+AA$194*INDEX(AA$121:AA$137,$F1216)*INDEX(AA$151:AA$167,$F1216))*$E1216</f>
        <v/>
      </c>
      <c r="AB1216" s="37">
        <f>(INDEX(AB$235:AB$238,$D1216)*INDEX(AB$239:AB$255,$F1216)+AB$194*INDEX(AB$121:AB$137,$F1216)*INDEX(AB$151:AB$167,$F1216))*$E1216</f>
        <v/>
      </c>
      <c r="AC1216" s="37">
        <f>(INDEX(AC$235:AC$238,$D1216)*INDEX(AC$239:AC$255,$F1216)+AC$194*INDEX(AC$121:AC$137,$F1216)*INDEX(AC$151:AC$167,$F1216))*$E1216</f>
        <v/>
      </c>
      <c r="AD1216" s="40">
        <f>SHADOWEFF(INDEX(AD$235:AD$238,$D1216),INDEX(AD$239:AD$255,$F1216),AD$194,INDEX(AD$121:AD$137,$F1216),INDEX(AD$151:AD$167,$F1216),$E1216)</f>
        <v/>
      </c>
      <c r="AF1216" s="11">
        <f>LOWER(Settings!$C$4)&amp;".mit."&amp;$A1216&amp;IF($C1216="","","."&amp;$C1216&amp;"."&amp;$B1216)&amp;IF(INDEX(Variables!$D$5:$D$105,MATCH($A1216,Variables!$A$5:$A$105,0))="","","."&amp;INDEX(Variables!$D$5:$D$105,MATCH($A1216,Variables!$A$5:$A$105,0)))&amp;"."&amp;AF$5</f>
        <v/>
      </c>
      <c r="AG1216" s="38">
        <f>(INDEX(AG$235:AG$238,$D1216)*INDEX(AG$239:AG$255,$F1216)+AG$194*INDEX(AG$121:AG$137,$F1216)*INDEX(AG$151:AG$167,$F1216))*$E1216</f>
        <v/>
      </c>
      <c r="AH1216" s="37">
        <f>(INDEX(AH$235:AH$238,$D1216)*INDEX(AH$239:AH$255,$F1216)+AH$194*INDEX(AH$121:AH$137,$F1216)*INDEX(AH$151:AH$167,$F1216))*$E1216</f>
        <v/>
      </c>
      <c r="AI1216" s="37">
        <f>(INDEX(AI$235:AI$238,$D1216)*INDEX(AI$239:AI$255,$F1216)+AI$194*INDEX(AI$121:AI$137,$F1216)*INDEX(AI$151:AI$167,$F1216))*$E1216</f>
        <v/>
      </c>
      <c r="AJ1216" s="37">
        <f>(INDEX(AJ$235:AJ$238,$D1216)*INDEX(AJ$239:AJ$255,$F1216)+AJ$194*INDEX(AJ$121:AJ$137,$F1216)*INDEX(AJ$151:AJ$167,$F1216))*$E1216</f>
        <v/>
      </c>
      <c r="AK1216" s="37">
        <f>(INDEX(AK$235:AK$238,$D1216)*INDEX(AK$239:AK$255,$F1216)+AK$194*INDEX(AK$121:AK$137,$F1216)*INDEX(AK$151:AK$167,$F1216))*$E1216</f>
        <v/>
      </c>
      <c r="AL1216" s="37">
        <f>(INDEX(AL$235:AL$238,$D1216)*INDEX(AL$239:AL$255,$F1216)+AL$194*INDEX(AL$121:AL$137,$F1216)*INDEX(AL$151:AL$167,$F1216))*$E1216</f>
        <v/>
      </c>
      <c r="AM1216" s="37">
        <f>(INDEX(AM$235:AM$238,$D1216)*INDEX(AM$239:AM$255,$F1216)+AM$194*INDEX(AM$121:AM$137,$F1216)*INDEX(AM$151:AM$167,$F1216))*$E1216</f>
        <v/>
      </c>
      <c r="AN1216" s="37">
        <f>(INDEX(AN$235:AN$238,$D1216)*INDEX(AN$239:AN$255,$F1216)+AN$194*INDEX(AN$121:AN$137,$F1216)*INDEX(AN$151:AN$167,$F1216))*$E1216</f>
        <v/>
      </c>
      <c r="AO1216" s="37">
        <f>(INDEX(AO$235:AO$238,$D1216)*INDEX(AO$239:AO$255,$F1216)+AO$194*INDEX(AO$121:AO$137,$F1216)*INDEX(AO$151:AO$167,$F1216))*$E1216</f>
        <v/>
      </c>
      <c r="AP1216" s="37">
        <f>(INDEX(AP$235:AP$238,$D1216)*INDEX(AP$239:AP$255,$F1216)+AP$194*INDEX(AP$121:AP$137,$F1216)*INDEX(AP$151:AP$167,$F1216))*$E1216</f>
        <v/>
      </c>
      <c r="AQ1216" s="37">
        <f>(INDEX(AQ$235:AQ$238,$D1216)*INDEX(AQ$239:AQ$255,$F1216)+AQ$194*INDEX(AQ$121:AQ$137,$F1216)*INDEX(AQ$151:AQ$167,$F1216))*$E1216</f>
        <v/>
      </c>
      <c r="AR1216" s="37">
        <f>(INDEX(AR$235:AR$238,$D1216)*INDEX(AR$239:AR$255,$F1216)+AR$194*INDEX(AR$121:AR$137,$F1216)*INDEX(AR$151:AR$167,$F1216))*$E1216</f>
        <v/>
      </c>
      <c r="AS1216" s="37">
        <f>(INDEX(AS$235:AS$238,$D1216)*INDEX(AS$239:AS$255,$F1216)+AS$194*INDEX(AS$121:AS$137,$F1216)*INDEX(AS$151:AS$167,$F1216))*$E1216</f>
        <v/>
      </c>
      <c r="AT1216" s="37">
        <f>(INDEX(AT$235:AT$238,$D1216)*INDEX(AT$239:AT$255,$F1216)+AT$194*INDEX(AT$121:AT$137,$F1216)*INDEX(AT$151:AT$167,$F1216))*$E1216</f>
        <v/>
      </c>
      <c r="AU1216" s="37">
        <f>(INDEX(AU$235:AU$238,$D1216)*INDEX(AU$239:AU$255,$F1216)+AU$194*INDEX(AU$121:AU$137,$F1216)*INDEX(AU$151:AU$167,$F1216))*$E1216</f>
        <v/>
      </c>
      <c r="AV1216" s="37">
        <f>(INDEX(AV$235:AV$238,$D1216)*INDEX(AV$239:AV$255,$F1216)+AV$194*INDEX(AV$121:AV$137,$F1216)*INDEX(AV$151:AV$167,$F1216))*$E1216</f>
        <v/>
      </c>
      <c r="AW1216" s="37">
        <f>(INDEX(AW$235:AW$238,$D1216)*INDEX(AW$239:AW$255,$F1216)+AW$194*INDEX(AW$121:AW$137,$F1216)*INDEX(AW$151:AW$167,$F1216))*$E1216</f>
        <v/>
      </c>
      <c r="AX1216" s="37">
        <f>(INDEX(AX$235:AX$238,$D1216)*INDEX(AX$239:AX$255,$F1216)+AX$194*INDEX(AX$121:AX$137,$F1216)*INDEX(AX$151:AX$167,$F1216))*$E1216</f>
        <v/>
      </c>
      <c r="AY1216" s="40">
        <f>SHADOWEFF(INDEX(AY$235:AY$238,$D1216),INDEX(AY$239:AY$255,$F1216),AY$194,INDEX(AY$121:AY$137,$F1216),INDEX(AY$151:AY$167,$F1216),$E1216)</f>
        <v/>
      </c>
    </row>
    <row r="1217" hidden="1" outlineLevel="2">
      <c r="A1217" s="14" t="inlineStr">
        <is>
          <t>shp</t>
        </is>
      </c>
      <c r="B1217" s="14" t="inlineStr">
        <is>
          <t>gso</t>
        </is>
      </c>
      <c r="C1217" s="14" t="inlineStr">
        <is>
          <t>irn</t>
        </is>
      </c>
      <c r="D1217" s="37">
        <f>INDEX(Inputs!$M$5:$M$132,MATCH($B1217&amp;"|"&amp;$C1217,Inputs!$A$5:$A$132,0))</f>
        <v/>
      </c>
      <c r="E1217" s="37">
        <f>INDEX(Inputs!$T$5:$T$132,MATCH($B1217&amp;"|"&amp;$C1217,Inputs!$A$5:$A$132,0))</f>
        <v/>
      </c>
      <c r="F1217" s="37">
        <f>INDEX(Inputs!$K$5:$K$132,MATCH($B1217&amp;"|"&amp;$C1217,Inputs!$A$5:$A$132,0))</f>
        <v/>
      </c>
      <c r="G1217" s="36" t="n"/>
      <c r="H1217" s="14">
        <f>INDEX(Variables!$B$5:$B$105,MATCH($A1217,Variables!$A$5:$A$105,0))&amp;IF($C1217="",""," | "&amp;INDEX(Mapping!$B$5:$B$26,MATCH($C1217,Mapping!$A$5:$A$26,0))&amp;" | "&amp;INDEX(Mapping!$B$30:$B$41,MATCH($B1217,Mapping!$A$30:$A$41,0)))</f>
        <v/>
      </c>
      <c r="I1217" s="14">
        <f>INDEX(Variables!$C$5:$C$105,MATCH($A1217,Variables!$A$5:$A$105,0))</f>
        <v/>
      </c>
      <c r="J1217" s="14">
        <f>INDEX(Variables!$E$5:$E$105,MATCH($A1217,Variables!$A$5:$A$105,0))</f>
        <v/>
      </c>
      <c r="K1217" s="11">
        <f>LOWER(Settings!$C$4)&amp;".mit."&amp;$A1217&amp;IF($C1217="","","."&amp;$C1217&amp;"."&amp;$B1217)&amp;IF(INDEX(Variables!$D$5:$D$105,MATCH($A1217,Variables!$A$5:$A$105,0))="","","."&amp;INDEX(Variables!$D$5:$D$105,MATCH($A1217,Variables!$A$5:$A$105,0)))&amp;"."&amp;K$5</f>
        <v/>
      </c>
      <c r="L1217" s="38">
        <f>(INDEX(L$235:L$238,$D1217)*INDEX(L$239:L$255,$F1217)+L$194*INDEX(L$121:L$137,$F1217)*INDEX(L$151:L$167,$F1217))*$E1217</f>
        <v/>
      </c>
      <c r="M1217" s="37">
        <f>(INDEX(M$235:M$238,$D1217)*INDEX(M$239:M$255,$F1217)+M$194*INDEX(M$121:M$137,$F1217)*INDEX(M$151:M$167,$F1217))*$E1217</f>
        <v/>
      </c>
      <c r="N1217" s="37">
        <f>(INDEX(N$235:N$238,$D1217)*INDEX(N$239:N$255,$F1217)+N$194*INDEX(N$121:N$137,$F1217)*INDEX(N$151:N$167,$F1217))*$E1217</f>
        <v/>
      </c>
      <c r="O1217" s="37">
        <f>(INDEX(O$235:O$238,$D1217)*INDEX(O$239:O$255,$F1217)+O$194*INDEX(O$121:O$137,$F1217)*INDEX(O$151:O$167,$F1217))*$E1217</f>
        <v/>
      </c>
      <c r="P1217" s="37">
        <f>(INDEX(P$235:P$238,$D1217)*INDEX(P$239:P$255,$F1217)+P$194*INDEX(P$121:P$137,$F1217)*INDEX(P$151:P$167,$F1217))*$E1217</f>
        <v/>
      </c>
      <c r="Q1217" s="37">
        <f>(INDEX(Q$235:Q$238,$D1217)*INDEX(Q$239:Q$255,$F1217)+Q$194*INDEX(Q$121:Q$137,$F1217)*INDEX(Q$151:Q$167,$F1217))*$E1217</f>
        <v/>
      </c>
      <c r="R1217" s="37">
        <f>(INDEX(R$235:R$238,$D1217)*INDEX(R$239:R$255,$F1217)+R$194*INDEX(R$121:R$137,$F1217)*INDEX(R$151:R$167,$F1217))*$E1217</f>
        <v/>
      </c>
      <c r="S1217" s="37">
        <f>(INDEX(S$235:S$238,$D1217)*INDEX(S$239:S$255,$F1217)+S$194*INDEX(S$121:S$137,$F1217)*INDEX(S$151:S$167,$F1217))*$E1217</f>
        <v/>
      </c>
      <c r="T1217" s="37">
        <f>(INDEX(T$235:T$238,$D1217)*INDEX(T$239:T$255,$F1217)+T$194*INDEX(T$121:T$137,$F1217)*INDEX(T$151:T$167,$F1217))*$E1217</f>
        <v/>
      </c>
      <c r="U1217" s="37">
        <f>(INDEX(U$235:U$238,$D1217)*INDEX(U$239:U$255,$F1217)+U$194*INDEX(U$121:U$137,$F1217)*INDEX(U$151:U$167,$F1217))*$E1217</f>
        <v/>
      </c>
      <c r="V1217" s="37">
        <f>(INDEX(V$235:V$238,$D1217)*INDEX(V$239:V$255,$F1217)+V$194*INDEX(V$121:V$137,$F1217)*INDEX(V$151:V$167,$F1217))*$E1217</f>
        <v/>
      </c>
      <c r="W1217" s="37">
        <f>(INDEX(W$235:W$238,$D1217)*INDEX(W$239:W$255,$F1217)+W$194*INDEX(W$121:W$137,$F1217)*INDEX(W$151:W$167,$F1217))*$E1217</f>
        <v/>
      </c>
      <c r="X1217" s="37">
        <f>(INDEX(X$235:X$238,$D1217)*INDEX(X$239:X$255,$F1217)+X$194*INDEX(X$121:X$137,$F1217)*INDEX(X$151:X$167,$F1217))*$E1217</f>
        <v/>
      </c>
      <c r="Y1217" s="37">
        <f>(INDEX(Y$235:Y$238,$D1217)*INDEX(Y$239:Y$255,$F1217)+Y$194*INDEX(Y$121:Y$137,$F1217)*INDEX(Y$151:Y$167,$F1217))*$E1217</f>
        <v/>
      </c>
      <c r="Z1217" s="37">
        <f>(INDEX(Z$235:Z$238,$D1217)*INDEX(Z$239:Z$255,$F1217)+Z$194*INDEX(Z$121:Z$137,$F1217)*INDEX(Z$151:Z$167,$F1217))*$E1217</f>
        <v/>
      </c>
      <c r="AA1217" s="37">
        <f>(INDEX(AA$235:AA$238,$D1217)*INDEX(AA$239:AA$255,$F1217)+AA$194*INDEX(AA$121:AA$137,$F1217)*INDEX(AA$151:AA$167,$F1217))*$E1217</f>
        <v/>
      </c>
      <c r="AB1217" s="37">
        <f>(INDEX(AB$235:AB$238,$D1217)*INDEX(AB$239:AB$255,$F1217)+AB$194*INDEX(AB$121:AB$137,$F1217)*INDEX(AB$151:AB$167,$F1217))*$E1217</f>
        <v/>
      </c>
      <c r="AC1217" s="37">
        <f>(INDEX(AC$235:AC$238,$D1217)*INDEX(AC$239:AC$255,$F1217)+AC$194*INDEX(AC$121:AC$137,$F1217)*INDEX(AC$151:AC$167,$F1217))*$E1217</f>
        <v/>
      </c>
      <c r="AD1217" s="40">
        <f>SHADOWEFF(INDEX(AD$235:AD$238,$D1217),INDEX(AD$239:AD$255,$F1217),AD$194,INDEX(AD$121:AD$137,$F1217),INDEX(AD$151:AD$167,$F1217),$E1217)</f>
        <v/>
      </c>
      <c r="AF1217" s="11">
        <f>LOWER(Settings!$C$4)&amp;".mit."&amp;$A1217&amp;IF($C1217="","","."&amp;$C1217&amp;"."&amp;$B1217)&amp;IF(INDEX(Variables!$D$5:$D$105,MATCH($A1217,Variables!$A$5:$A$105,0))="","","."&amp;INDEX(Variables!$D$5:$D$105,MATCH($A1217,Variables!$A$5:$A$105,0)))&amp;"."&amp;AF$5</f>
        <v/>
      </c>
      <c r="AG1217" s="38">
        <f>(INDEX(AG$235:AG$238,$D1217)*INDEX(AG$239:AG$255,$F1217)+AG$194*INDEX(AG$121:AG$137,$F1217)*INDEX(AG$151:AG$167,$F1217))*$E1217</f>
        <v/>
      </c>
      <c r="AH1217" s="37">
        <f>(INDEX(AH$235:AH$238,$D1217)*INDEX(AH$239:AH$255,$F1217)+AH$194*INDEX(AH$121:AH$137,$F1217)*INDEX(AH$151:AH$167,$F1217))*$E1217</f>
        <v/>
      </c>
      <c r="AI1217" s="37">
        <f>(INDEX(AI$235:AI$238,$D1217)*INDEX(AI$239:AI$255,$F1217)+AI$194*INDEX(AI$121:AI$137,$F1217)*INDEX(AI$151:AI$167,$F1217))*$E1217</f>
        <v/>
      </c>
      <c r="AJ1217" s="37">
        <f>(INDEX(AJ$235:AJ$238,$D1217)*INDEX(AJ$239:AJ$255,$F1217)+AJ$194*INDEX(AJ$121:AJ$137,$F1217)*INDEX(AJ$151:AJ$167,$F1217))*$E1217</f>
        <v/>
      </c>
      <c r="AK1217" s="37">
        <f>(INDEX(AK$235:AK$238,$D1217)*INDEX(AK$239:AK$255,$F1217)+AK$194*INDEX(AK$121:AK$137,$F1217)*INDEX(AK$151:AK$167,$F1217))*$E1217</f>
        <v/>
      </c>
      <c r="AL1217" s="37">
        <f>(INDEX(AL$235:AL$238,$D1217)*INDEX(AL$239:AL$255,$F1217)+AL$194*INDEX(AL$121:AL$137,$F1217)*INDEX(AL$151:AL$167,$F1217))*$E1217</f>
        <v/>
      </c>
      <c r="AM1217" s="37">
        <f>(INDEX(AM$235:AM$238,$D1217)*INDEX(AM$239:AM$255,$F1217)+AM$194*INDEX(AM$121:AM$137,$F1217)*INDEX(AM$151:AM$167,$F1217))*$E1217</f>
        <v/>
      </c>
      <c r="AN1217" s="37">
        <f>(INDEX(AN$235:AN$238,$D1217)*INDEX(AN$239:AN$255,$F1217)+AN$194*INDEX(AN$121:AN$137,$F1217)*INDEX(AN$151:AN$167,$F1217))*$E1217</f>
        <v/>
      </c>
      <c r="AO1217" s="37">
        <f>(INDEX(AO$235:AO$238,$D1217)*INDEX(AO$239:AO$255,$F1217)+AO$194*INDEX(AO$121:AO$137,$F1217)*INDEX(AO$151:AO$167,$F1217))*$E1217</f>
        <v/>
      </c>
      <c r="AP1217" s="37">
        <f>(INDEX(AP$235:AP$238,$D1217)*INDEX(AP$239:AP$255,$F1217)+AP$194*INDEX(AP$121:AP$137,$F1217)*INDEX(AP$151:AP$167,$F1217))*$E1217</f>
        <v/>
      </c>
      <c r="AQ1217" s="37">
        <f>(INDEX(AQ$235:AQ$238,$D1217)*INDEX(AQ$239:AQ$255,$F1217)+AQ$194*INDEX(AQ$121:AQ$137,$F1217)*INDEX(AQ$151:AQ$167,$F1217))*$E1217</f>
        <v/>
      </c>
      <c r="AR1217" s="37">
        <f>(INDEX(AR$235:AR$238,$D1217)*INDEX(AR$239:AR$255,$F1217)+AR$194*INDEX(AR$121:AR$137,$F1217)*INDEX(AR$151:AR$167,$F1217))*$E1217</f>
        <v/>
      </c>
      <c r="AS1217" s="37">
        <f>(INDEX(AS$235:AS$238,$D1217)*INDEX(AS$239:AS$255,$F1217)+AS$194*INDEX(AS$121:AS$137,$F1217)*INDEX(AS$151:AS$167,$F1217))*$E1217</f>
        <v/>
      </c>
      <c r="AT1217" s="37">
        <f>(INDEX(AT$235:AT$238,$D1217)*INDEX(AT$239:AT$255,$F1217)+AT$194*INDEX(AT$121:AT$137,$F1217)*INDEX(AT$151:AT$167,$F1217))*$E1217</f>
        <v/>
      </c>
      <c r="AU1217" s="37">
        <f>(INDEX(AU$235:AU$238,$D1217)*INDEX(AU$239:AU$255,$F1217)+AU$194*INDEX(AU$121:AU$137,$F1217)*INDEX(AU$151:AU$167,$F1217))*$E1217</f>
        <v/>
      </c>
      <c r="AV1217" s="37">
        <f>(INDEX(AV$235:AV$238,$D1217)*INDEX(AV$239:AV$255,$F1217)+AV$194*INDEX(AV$121:AV$137,$F1217)*INDEX(AV$151:AV$167,$F1217))*$E1217</f>
        <v/>
      </c>
      <c r="AW1217" s="37">
        <f>(INDEX(AW$235:AW$238,$D1217)*INDEX(AW$239:AW$255,$F1217)+AW$194*INDEX(AW$121:AW$137,$F1217)*INDEX(AW$151:AW$167,$F1217))*$E1217</f>
        <v/>
      </c>
      <c r="AX1217" s="37">
        <f>(INDEX(AX$235:AX$238,$D1217)*INDEX(AX$239:AX$255,$F1217)+AX$194*INDEX(AX$121:AX$137,$F1217)*INDEX(AX$151:AX$167,$F1217))*$E1217</f>
        <v/>
      </c>
      <c r="AY1217" s="40">
        <f>SHADOWEFF(INDEX(AY$235:AY$238,$D1217),INDEX(AY$239:AY$255,$F1217),AY$194,INDEX(AY$121:AY$137,$F1217),INDEX(AY$151:AY$167,$F1217),$E1217)</f>
        <v/>
      </c>
    </row>
    <row r="1218" hidden="1" outlineLevel="2">
      <c r="A1218" s="14" t="inlineStr">
        <is>
          <t>shp</t>
        </is>
      </c>
      <c r="B1218" s="14" t="inlineStr">
        <is>
          <t>die</t>
        </is>
      </c>
      <c r="C1218" s="14" t="inlineStr">
        <is>
          <t>irn</t>
        </is>
      </c>
      <c r="D1218" s="37">
        <f>INDEX(Inputs!$M$5:$M$132,MATCH($B1218&amp;"|"&amp;$C1218,Inputs!$A$5:$A$132,0))</f>
        <v/>
      </c>
      <c r="E1218" s="37">
        <f>INDEX(Inputs!$T$5:$T$132,MATCH($B1218&amp;"|"&amp;$C1218,Inputs!$A$5:$A$132,0))</f>
        <v/>
      </c>
      <c r="F1218" s="37">
        <f>INDEX(Inputs!$K$5:$K$132,MATCH($B1218&amp;"|"&amp;$C1218,Inputs!$A$5:$A$132,0))</f>
        <v/>
      </c>
      <c r="G1218" s="36" t="n"/>
      <c r="H1218" s="14">
        <f>INDEX(Variables!$B$5:$B$105,MATCH($A1218,Variables!$A$5:$A$105,0))&amp;IF($C1218="",""," | "&amp;INDEX(Mapping!$B$5:$B$26,MATCH($C1218,Mapping!$A$5:$A$26,0))&amp;" | "&amp;INDEX(Mapping!$B$30:$B$41,MATCH($B1218,Mapping!$A$30:$A$41,0)))</f>
        <v/>
      </c>
      <c r="I1218" s="14">
        <f>INDEX(Variables!$C$5:$C$105,MATCH($A1218,Variables!$A$5:$A$105,0))</f>
        <v/>
      </c>
      <c r="J1218" s="14">
        <f>INDEX(Variables!$E$5:$E$105,MATCH($A1218,Variables!$A$5:$A$105,0))</f>
        <v/>
      </c>
      <c r="K1218" s="11">
        <f>LOWER(Settings!$C$4)&amp;".mit."&amp;$A1218&amp;IF($C1218="","","."&amp;$C1218&amp;"."&amp;$B1218)&amp;IF(INDEX(Variables!$D$5:$D$105,MATCH($A1218,Variables!$A$5:$A$105,0))="","","."&amp;INDEX(Variables!$D$5:$D$105,MATCH($A1218,Variables!$A$5:$A$105,0)))&amp;"."&amp;K$5</f>
        <v/>
      </c>
      <c r="L1218" s="38">
        <f>(INDEX(L$235:L$238,$D1218)*INDEX(L$239:L$255,$F1218)+L$194*INDEX(L$121:L$137,$F1218)*INDEX(L$151:L$167,$F1218))*$E1218</f>
        <v/>
      </c>
      <c r="M1218" s="37">
        <f>(INDEX(M$235:M$238,$D1218)*INDEX(M$239:M$255,$F1218)+M$194*INDEX(M$121:M$137,$F1218)*INDEX(M$151:M$167,$F1218))*$E1218</f>
        <v/>
      </c>
      <c r="N1218" s="37">
        <f>(INDEX(N$235:N$238,$D1218)*INDEX(N$239:N$255,$F1218)+N$194*INDEX(N$121:N$137,$F1218)*INDEX(N$151:N$167,$F1218))*$E1218</f>
        <v/>
      </c>
      <c r="O1218" s="37">
        <f>(INDEX(O$235:O$238,$D1218)*INDEX(O$239:O$255,$F1218)+O$194*INDEX(O$121:O$137,$F1218)*INDEX(O$151:O$167,$F1218))*$E1218</f>
        <v/>
      </c>
      <c r="P1218" s="37">
        <f>(INDEX(P$235:P$238,$D1218)*INDEX(P$239:P$255,$F1218)+P$194*INDEX(P$121:P$137,$F1218)*INDEX(P$151:P$167,$F1218))*$E1218</f>
        <v/>
      </c>
      <c r="Q1218" s="37">
        <f>(INDEX(Q$235:Q$238,$D1218)*INDEX(Q$239:Q$255,$F1218)+Q$194*INDEX(Q$121:Q$137,$F1218)*INDEX(Q$151:Q$167,$F1218))*$E1218</f>
        <v/>
      </c>
      <c r="R1218" s="37">
        <f>(INDEX(R$235:R$238,$D1218)*INDEX(R$239:R$255,$F1218)+R$194*INDEX(R$121:R$137,$F1218)*INDEX(R$151:R$167,$F1218))*$E1218</f>
        <v/>
      </c>
      <c r="S1218" s="37">
        <f>(INDEX(S$235:S$238,$D1218)*INDEX(S$239:S$255,$F1218)+S$194*INDEX(S$121:S$137,$F1218)*INDEX(S$151:S$167,$F1218))*$E1218</f>
        <v/>
      </c>
      <c r="T1218" s="37">
        <f>(INDEX(T$235:T$238,$D1218)*INDEX(T$239:T$255,$F1218)+T$194*INDEX(T$121:T$137,$F1218)*INDEX(T$151:T$167,$F1218))*$E1218</f>
        <v/>
      </c>
      <c r="U1218" s="37">
        <f>(INDEX(U$235:U$238,$D1218)*INDEX(U$239:U$255,$F1218)+U$194*INDEX(U$121:U$137,$F1218)*INDEX(U$151:U$167,$F1218))*$E1218</f>
        <v/>
      </c>
      <c r="V1218" s="37">
        <f>(INDEX(V$235:V$238,$D1218)*INDEX(V$239:V$255,$F1218)+V$194*INDEX(V$121:V$137,$F1218)*INDEX(V$151:V$167,$F1218))*$E1218</f>
        <v/>
      </c>
      <c r="W1218" s="37">
        <f>(INDEX(W$235:W$238,$D1218)*INDEX(W$239:W$255,$F1218)+W$194*INDEX(W$121:W$137,$F1218)*INDEX(W$151:W$167,$F1218))*$E1218</f>
        <v/>
      </c>
      <c r="X1218" s="37">
        <f>(INDEX(X$235:X$238,$D1218)*INDEX(X$239:X$255,$F1218)+X$194*INDEX(X$121:X$137,$F1218)*INDEX(X$151:X$167,$F1218))*$E1218</f>
        <v/>
      </c>
      <c r="Y1218" s="37">
        <f>(INDEX(Y$235:Y$238,$D1218)*INDEX(Y$239:Y$255,$F1218)+Y$194*INDEX(Y$121:Y$137,$F1218)*INDEX(Y$151:Y$167,$F1218))*$E1218</f>
        <v/>
      </c>
      <c r="Z1218" s="37">
        <f>(INDEX(Z$235:Z$238,$D1218)*INDEX(Z$239:Z$255,$F1218)+Z$194*INDEX(Z$121:Z$137,$F1218)*INDEX(Z$151:Z$167,$F1218))*$E1218</f>
        <v/>
      </c>
      <c r="AA1218" s="37">
        <f>(INDEX(AA$235:AA$238,$D1218)*INDEX(AA$239:AA$255,$F1218)+AA$194*INDEX(AA$121:AA$137,$F1218)*INDEX(AA$151:AA$167,$F1218))*$E1218</f>
        <v/>
      </c>
      <c r="AB1218" s="37">
        <f>(INDEX(AB$235:AB$238,$D1218)*INDEX(AB$239:AB$255,$F1218)+AB$194*INDEX(AB$121:AB$137,$F1218)*INDEX(AB$151:AB$167,$F1218))*$E1218</f>
        <v/>
      </c>
      <c r="AC1218" s="37">
        <f>(INDEX(AC$235:AC$238,$D1218)*INDEX(AC$239:AC$255,$F1218)+AC$194*INDEX(AC$121:AC$137,$F1218)*INDEX(AC$151:AC$167,$F1218))*$E1218</f>
        <v/>
      </c>
      <c r="AD1218" s="40">
        <f>SHADOWEFF(INDEX(AD$235:AD$238,$D1218),INDEX(AD$239:AD$255,$F1218),AD$194,INDEX(AD$121:AD$137,$F1218),INDEX(AD$151:AD$167,$F1218),$E1218)</f>
        <v/>
      </c>
      <c r="AF1218" s="11">
        <f>LOWER(Settings!$C$4)&amp;".mit."&amp;$A1218&amp;IF($C1218="","","."&amp;$C1218&amp;"."&amp;$B1218)&amp;IF(INDEX(Variables!$D$5:$D$105,MATCH($A1218,Variables!$A$5:$A$105,0))="","","."&amp;INDEX(Variables!$D$5:$D$105,MATCH($A1218,Variables!$A$5:$A$105,0)))&amp;"."&amp;AF$5</f>
        <v/>
      </c>
      <c r="AG1218" s="38">
        <f>(INDEX(AG$235:AG$238,$D1218)*INDEX(AG$239:AG$255,$F1218)+AG$194*INDEX(AG$121:AG$137,$F1218)*INDEX(AG$151:AG$167,$F1218))*$E1218</f>
        <v/>
      </c>
      <c r="AH1218" s="37">
        <f>(INDEX(AH$235:AH$238,$D1218)*INDEX(AH$239:AH$255,$F1218)+AH$194*INDEX(AH$121:AH$137,$F1218)*INDEX(AH$151:AH$167,$F1218))*$E1218</f>
        <v/>
      </c>
      <c r="AI1218" s="37">
        <f>(INDEX(AI$235:AI$238,$D1218)*INDEX(AI$239:AI$255,$F1218)+AI$194*INDEX(AI$121:AI$137,$F1218)*INDEX(AI$151:AI$167,$F1218))*$E1218</f>
        <v/>
      </c>
      <c r="AJ1218" s="37">
        <f>(INDEX(AJ$235:AJ$238,$D1218)*INDEX(AJ$239:AJ$255,$F1218)+AJ$194*INDEX(AJ$121:AJ$137,$F1218)*INDEX(AJ$151:AJ$167,$F1218))*$E1218</f>
        <v/>
      </c>
      <c r="AK1218" s="37">
        <f>(INDEX(AK$235:AK$238,$D1218)*INDEX(AK$239:AK$255,$F1218)+AK$194*INDEX(AK$121:AK$137,$F1218)*INDEX(AK$151:AK$167,$F1218))*$E1218</f>
        <v/>
      </c>
      <c r="AL1218" s="37">
        <f>(INDEX(AL$235:AL$238,$D1218)*INDEX(AL$239:AL$255,$F1218)+AL$194*INDEX(AL$121:AL$137,$F1218)*INDEX(AL$151:AL$167,$F1218))*$E1218</f>
        <v/>
      </c>
      <c r="AM1218" s="37">
        <f>(INDEX(AM$235:AM$238,$D1218)*INDEX(AM$239:AM$255,$F1218)+AM$194*INDEX(AM$121:AM$137,$F1218)*INDEX(AM$151:AM$167,$F1218))*$E1218</f>
        <v/>
      </c>
      <c r="AN1218" s="37">
        <f>(INDEX(AN$235:AN$238,$D1218)*INDEX(AN$239:AN$255,$F1218)+AN$194*INDEX(AN$121:AN$137,$F1218)*INDEX(AN$151:AN$167,$F1218))*$E1218</f>
        <v/>
      </c>
      <c r="AO1218" s="37">
        <f>(INDEX(AO$235:AO$238,$D1218)*INDEX(AO$239:AO$255,$F1218)+AO$194*INDEX(AO$121:AO$137,$F1218)*INDEX(AO$151:AO$167,$F1218))*$E1218</f>
        <v/>
      </c>
      <c r="AP1218" s="37">
        <f>(INDEX(AP$235:AP$238,$D1218)*INDEX(AP$239:AP$255,$F1218)+AP$194*INDEX(AP$121:AP$137,$F1218)*INDEX(AP$151:AP$167,$F1218))*$E1218</f>
        <v/>
      </c>
      <c r="AQ1218" s="37">
        <f>(INDEX(AQ$235:AQ$238,$D1218)*INDEX(AQ$239:AQ$255,$F1218)+AQ$194*INDEX(AQ$121:AQ$137,$F1218)*INDEX(AQ$151:AQ$167,$F1218))*$E1218</f>
        <v/>
      </c>
      <c r="AR1218" s="37">
        <f>(INDEX(AR$235:AR$238,$D1218)*INDEX(AR$239:AR$255,$F1218)+AR$194*INDEX(AR$121:AR$137,$F1218)*INDEX(AR$151:AR$167,$F1218))*$E1218</f>
        <v/>
      </c>
      <c r="AS1218" s="37">
        <f>(INDEX(AS$235:AS$238,$D1218)*INDEX(AS$239:AS$255,$F1218)+AS$194*INDEX(AS$121:AS$137,$F1218)*INDEX(AS$151:AS$167,$F1218))*$E1218</f>
        <v/>
      </c>
      <c r="AT1218" s="37">
        <f>(INDEX(AT$235:AT$238,$D1218)*INDEX(AT$239:AT$255,$F1218)+AT$194*INDEX(AT$121:AT$137,$F1218)*INDEX(AT$151:AT$167,$F1218))*$E1218</f>
        <v/>
      </c>
      <c r="AU1218" s="37">
        <f>(INDEX(AU$235:AU$238,$D1218)*INDEX(AU$239:AU$255,$F1218)+AU$194*INDEX(AU$121:AU$137,$F1218)*INDEX(AU$151:AU$167,$F1218))*$E1218</f>
        <v/>
      </c>
      <c r="AV1218" s="37">
        <f>(INDEX(AV$235:AV$238,$D1218)*INDEX(AV$239:AV$255,$F1218)+AV$194*INDEX(AV$121:AV$137,$F1218)*INDEX(AV$151:AV$167,$F1218))*$E1218</f>
        <v/>
      </c>
      <c r="AW1218" s="37">
        <f>(INDEX(AW$235:AW$238,$D1218)*INDEX(AW$239:AW$255,$F1218)+AW$194*INDEX(AW$121:AW$137,$F1218)*INDEX(AW$151:AW$167,$F1218))*$E1218</f>
        <v/>
      </c>
      <c r="AX1218" s="37">
        <f>(INDEX(AX$235:AX$238,$D1218)*INDEX(AX$239:AX$255,$F1218)+AX$194*INDEX(AX$121:AX$137,$F1218)*INDEX(AX$151:AX$167,$F1218))*$E1218</f>
        <v/>
      </c>
      <c r="AY1218" s="40">
        <f>SHADOWEFF(INDEX(AY$235:AY$238,$D1218),INDEX(AY$239:AY$255,$F1218),AY$194,INDEX(AY$121:AY$137,$F1218),INDEX(AY$151:AY$167,$F1218),$E1218)</f>
        <v/>
      </c>
    </row>
    <row r="1219" hidden="1" outlineLevel="2">
      <c r="A1219" s="14" t="inlineStr">
        <is>
          <t>shp</t>
        </is>
      </c>
      <c r="B1219" s="14" t="inlineStr">
        <is>
          <t>lpg</t>
        </is>
      </c>
      <c r="C1219" s="14" t="inlineStr">
        <is>
          <t>irn</t>
        </is>
      </c>
      <c r="D1219" s="37">
        <f>INDEX(Inputs!$M$5:$M$132,MATCH($B1219&amp;"|"&amp;$C1219,Inputs!$A$5:$A$132,0))</f>
        <v/>
      </c>
      <c r="E1219" s="37">
        <f>INDEX(Inputs!$T$5:$T$132,MATCH($B1219&amp;"|"&amp;$C1219,Inputs!$A$5:$A$132,0))</f>
        <v/>
      </c>
      <c r="F1219" s="37">
        <f>INDEX(Inputs!$K$5:$K$132,MATCH($B1219&amp;"|"&amp;$C1219,Inputs!$A$5:$A$132,0))</f>
        <v/>
      </c>
      <c r="G1219" s="36" t="n"/>
      <c r="H1219" s="14">
        <f>INDEX(Variables!$B$5:$B$105,MATCH($A1219,Variables!$A$5:$A$105,0))&amp;IF($C1219="",""," | "&amp;INDEX(Mapping!$B$5:$B$26,MATCH($C1219,Mapping!$A$5:$A$26,0))&amp;" | "&amp;INDEX(Mapping!$B$30:$B$41,MATCH($B1219,Mapping!$A$30:$A$41,0)))</f>
        <v/>
      </c>
      <c r="I1219" s="14">
        <f>INDEX(Variables!$C$5:$C$105,MATCH($A1219,Variables!$A$5:$A$105,0))</f>
        <v/>
      </c>
      <c r="J1219" s="14">
        <f>INDEX(Variables!$E$5:$E$105,MATCH($A1219,Variables!$A$5:$A$105,0))</f>
        <v/>
      </c>
      <c r="K1219" s="11">
        <f>LOWER(Settings!$C$4)&amp;".mit."&amp;$A1219&amp;IF($C1219="","","."&amp;$C1219&amp;"."&amp;$B1219)&amp;IF(INDEX(Variables!$D$5:$D$105,MATCH($A1219,Variables!$A$5:$A$105,0))="","","."&amp;INDEX(Variables!$D$5:$D$105,MATCH($A1219,Variables!$A$5:$A$105,0)))&amp;"."&amp;K$5</f>
        <v/>
      </c>
      <c r="L1219" s="38">
        <f>(INDEX(L$235:L$238,$D1219)*INDEX(L$239:L$255,$F1219)+L$194*INDEX(L$121:L$137,$F1219)*INDEX(L$151:L$167,$F1219))*$E1219</f>
        <v/>
      </c>
      <c r="M1219" s="37">
        <f>(INDEX(M$235:M$238,$D1219)*INDEX(M$239:M$255,$F1219)+M$194*INDEX(M$121:M$137,$F1219)*INDEX(M$151:M$167,$F1219))*$E1219</f>
        <v/>
      </c>
      <c r="N1219" s="37">
        <f>(INDEX(N$235:N$238,$D1219)*INDEX(N$239:N$255,$F1219)+N$194*INDEX(N$121:N$137,$F1219)*INDEX(N$151:N$167,$F1219))*$E1219</f>
        <v/>
      </c>
      <c r="O1219" s="37">
        <f>(INDEX(O$235:O$238,$D1219)*INDEX(O$239:O$255,$F1219)+O$194*INDEX(O$121:O$137,$F1219)*INDEX(O$151:O$167,$F1219))*$E1219</f>
        <v/>
      </c>
      <c r="P1219" s="37">
        <f>(INDEX(P$235:P$238,$D1219)*INDEX(P$239:P$255,$F1219)+P$194*INDEX(P$121:P$137,$F1219)*INDEX(P$151:P$167,$F1219))*$E1219</f>
        <v/>
      </c>
      <c r="Q1219" s="37">
        <f>(INDEX(Q$235:Q$238,$D1219)*INDEX(Q$239:Q$255,$F1219)+Q$194*INDEX(Q$121:Q$137,$F1219)*INDEX(Q$151:Q$167,$F1219))*$E1219</f>
        <v/>
      </c>
      <c r="R1219" s="37">
        <f>(INDEX(R$235:R$238,$D1219)*INDEX(R$239:R$255,$F1219)+R$194*INDEX(R$121:R$137,$F1219)*INDEX(R$151:R$167,$F1219))*$E1219</f>
        <v/>
      </c>
      <c r="S1219" s="37">
        <f>(INDEX(S$235:S$238,$D1219)*INDEX(S$239:S$255,$F1219)+S$194*INDEX(S$121:S$137,$F1219)*INDEX(S$151:S$167,$F1219))*$E1219</f>
        <v/>
      </c>
      <c r="T1219" s="37">
        <f>(INDEX(T$235:T$238,$D1219)*INDEX(T$239:T$255,$F1219)+T$194*INDEX(T$121:T$137,$F1219)*INDEX(T$151:T$167,$F1219))*$E1219</f>
        <v/>
      </c>
      <c r="U1219" s="37">
        <f>(INDEX(U$235:U$238,$D1219)*INDEX(U$239:U$255,$F1219)+U$194*INDEX(U$121:U$137,$F1219)*INDEX(U$151:U$167,$F1219))*$E1219</f>
        <v/>
      </c>
      <c r="V1219" s="37">
        <f>(INDEX(V$235:V$238,$D1219)*INDEX(V$239:V$255,$F1219)+V$194*INDEX(V$121:V$137,$F1219)*INDEX(V$151:V$167,$F1219))*$E1219</f>
        <v/>
      </c>
      <c r="W1219" s="37">
        <f>(INDEX(W$235:W$238,$D1219)*INDEX(W$239:W$255,$F1219)+W$194*INDEX(W$121:W$137,$F1219)*INDEX(W$151:W$167,$F1219))*$E1219</f>
        <v/>
      </c>
      <c r="X1219" s="37">
        <f>(INDEX(X$235:X$238,$D1219)*INDEX(X$239:X$255,$F1219)+X$194*INDEX(X$121:X$137,$F1219)*INDEX(X$151:X$167,$F1219))*$E1219</f>
        <v/>
      </c>
      <c r="Y1219" s="37">
        <f>(INDEX(Y$235:Y$238,$D1219)*INDEX(Y$239:Y$255,$F1219)+Y$194*INDEX(Y$121:Y$137,$F1219)*INDEX(Y$151:Y$167,$F1219))*$E1219</f>
        <v/>
      </c>
      <c r="Z1219" s="37">
        <f>(INDEX(Z$235:Z$238,$D1219)*INDEX(Z$239:Z$255,$F1219)+Z$194*INDEX(Z$121:Z$137,$F1219)*INDEX(Z$151:Z$167,$F1219))*$E1219</f>
        <v/>
      </c>
      <c r="AA1219" s="37">
        <f>(INDEX(AA$235:AA$238,$D1219)*INDEX(AA$239:AA$255,$F1219)+AA$194*INDEX(AA$121:AA$137,$F1219)*INDEX(AA$151:AA$167,$F1219))*$E1219</f>
        <v/>
      </c>
      <c r="AB1219" s="37">
        <f>(INDEX(AB$235:AB$238,$D1219)*INDEX(AB$239:AB$255,$F1219)+AB$194*INDEX(AB$121:AB$137,$F1219)*INDEX(AB$151:AB$167,$F1219))*$E1219</f>
        <v/>
      </c>
      <c r="AC1219" s="37">
        <f>(INDEX(AC$235:AC$238,$D1219)*INDEX(AC$239:AC$255,$F1219)+AC$194*INDEX(AC$121:AC$137,$F1219)*INDEX(AC$151:AC$167,$F1219))*$E1219</f>
        <v/>
      </c>
      <c r="AD1219" s="40">
        <f>SHADOWEFF(INDEX(AD$235:AD$238,$D1219),INDEX(AD$239:AD$255,$F1219),AD$194,INDEX(AD$121:AD$137,$F1219),INDEX(AD$151:AD$167,$F1219),$E1219)</f>
        <v/>
      </c>
      <c r="AF1219" s="11">
        <f>LOWER(Settings!$C$4)&amp;".mit."&amp;$A1219&amp;IF($C1219="","","."&amp;$C1219&amp;"."&amp;$B1219)&amp;IF(INDEX(Variables!$D$5:$D$105,MATCH($A1219,Variables!$A$5:$A$105,0))="","","."&amp;INDEX(Variables!$D$5:$D$105,MATCH($A1219,Variables!$A$5:$A$105,0)))&amp;"."&amp;AF$5</f>
        <v/>
      </c>
      <c r="AG1219" s="38">
        <f>(INDEX(AG$235:AG$238,$D1219)*INDEX(AG$239:AG$255,$F1219)+AG$194*INDEX(AG$121:AG$137,$F1219)*INDEX(AG$151:AG$167,$F1219))*$E1219</f>
        <v/>
      </c>
      <c r="AH1219" s="37">
        <f>(INDEX(AH$235:AH$238,$D1219)*INDEX(AH$239:AH$255,$F1219)+AH$194*INDEX(AH$121:AH$137,$F1219)*INDEX(AH$151:AH$167,$F1219))*$E1219</f>
        <v/>
      </c>
      <c r="AI1219" s="37">
        <f>(INDEX(AI$235:AI$238,$D1219)*INDEX(AI$239:AI$255,$F1219)+AI$194*INDEX(AI$121:AI$137,$F1219)*INDEX(AI$151:AI$167,$F1219))*$E1219</f>
        <v/>
      </c>
      <c r="AJ1219" s="37">
        <f>(INDEX(AJ$235:AJ$238,$D1219)*INDEX(AJ$239:AJ$255,$F1219)+AJ$194*INDEX(AJ$121:AJ$137,$F1219)*INDEX(AJ$151:AJ$167,$F1219))*$E1219</f>
        <v/>
      </c>
      <c r="AK1219" s="37">
        <f>(INDEX(AK$235:AK$238,$D1219)*INDEX(AK$239:AK$255,$F1219)+AK$194*INDEX(AK$121:AK$137,$F1219)*INDEX(AK$151:AK$167,$F1219))*$E1219</f>
        <v/>
      </c>
      <c r="AL1219" s="37">
        <f>(INDEX(AL$235:AL$238,$D1219)*INDEX(AL$239:AL$255,$F1219)+AL$194*INDEX(AL$121:AL$137,$F1219)*INDEX(AL$151:AL$167,$F1219))*$E1219</f>
        <v/>
      </c>
      <c r="AM1219" s="37">
        <f>(INDEX(AM$235:AM$238,$D1219)*INDEX(AM$239:AM$255,$F1219)+AM$194*INDEX(AM$121:AM$137,$F1219)*INDEX(AM$151:AM$167,$F1219))*$E1219</f>
        <v/>
      </c>
      <c r="AN1219" s="37">
        <f>(INDEX(AN$235:AN$238,$D1219)*INDEX(AN$239:AN$255,$F1219)+AN$194*INDEX(AN$121:AN$137,$F1219)*INDEX(AN$151:AN$167,$F1219))*$E1219</f>
        <v/>
      </c>
      <c r="AO1219" s="37">
        <f>(INDEX(AO$235:AO$238,$D1219)*INDEX(AO$239:AO$255,$F1219)+AO$194*INDEX(AO$121:AO$137,$F1219)*INDEX(AO$151:AO$167,$F1219))*$E1219</f>
        <v/>
      </c>
      <c r="AP1219" s="37">
        <f>(INDEX(AP$235:AP$238,$D1219)*INDEX(AP$239:AP$255,$F1219)+AP$194*INDEX(AP$121:AP$137,$F1219)*INDEX(AP$151:AP$167,$F1219))*$E1219</f>
        <v/>
      </c>
      <c r="AQ1219" s="37">
        <f>(INDEX(AQ$235:AQ$238,$D1219)*INDEX(AQ$239:AQ$255,$F1219)+AQ$194*INDEX(AQ$121:AQ$137,$F1219)*INDEX(AQ$151:AQ$167,$F1219))*$E1219</f>
        <v/>
      </c>
      <c r="AR1219" s="37">
        <f>(INDEX(AR$235:AR$238,$D1219)*INDEX(AR$239:AR$255,$F1219)+AR$194*INDEX(AR$121:AR$137,$F1219)*INDEX(AR$151:AR$167,$F1219))*$E1219</f>
        <v/>
      </c>
      <c r="AS1219" s="37">
        <f>(INDEX(AS$235:AS$238,$D1219)*INDEX(AS$239:AS$255,$F1219)+AS$194*INDEX(AS$121:AS$137,$F1219)*INDEX(AS$151:AS$167,$F1219))*$E1219</f>
        <v/>
      </c>
      <c r="AT1219" s="37">
        <f>(INDEX(AT$235:AT$238,$D1219)*INDEX(AT$239:AT$255,$F1219)+AT$194*INDEX(AT$121:AT$137,$F1219)*INDEX(AT$151:AT$167,$F1219))*$E1219</f>
        <v/>
      </c>
      <c r="AU1219" s="37">
        <f>(INDEX(AU$235:AU$238,$D1219)*INDEX(AU$239:AU$255,$F1219)+AU$194*INDEX(AU$121:AU$137,$F1219)*INDEX(AU$151:AU$167,$F1219))*$E1219</f>
        <v/>
      </c>
      <c r="AV1219" s="37">
        <f>(INDEX(AV$235:AV$238,$D1219)*INDEX(AV$239:AV$255,$F1219)+AV$194*INDEX(AV$121:AV$137,$F1219)*INDEX(AV$151:AV$167,$F1219))*$E1219</f>
        <v/>
      </c>
      <c r="AW1219" s="37">
        <f>(INDEX(AW$235:AW$238,$D1219)*INDEX(AW$239:AW$255,$F1219)+AW$194*INDEX(AW$121:AW$137,$F1219)*INDEX(AW$151:AW$167,$F1219))*$E1219</f>
        <v/>
      </c>
      <c r="AX1219" s="37">
        <f>(INDEX(AX$235:AX$238,$D1219)*INDEX(AX$239:AX$255,$F1219)+AX$194*INDEX(AX$121:AX$137,$F1219)*INDEX(AX$151:AX$167,$F1219))*$E1219</f>
        <v/>
      </c>
      <c r="AY1219" s="40">
        <f>SHADOWEFF(INDEX(AY$235:AY$238,$D1219),INDEX(AY$239:AY$255,$F1219),AY$194,INDEX(AY$121:AY$137,$F1219),INDEX(AY$151:AY$167,$F1219),$E1219)</f>
        <v/>
      </c>
    </row>
    <row r="1220" hidden="1" outlineLevel="2">
      <c r="A1220" s="14" t="inlineStr">
        <is>
          <t>shp</t>
        </is>
      </c>
      <c r="B1220" s="14" t="inlineStr">
        <is>
          <t>ker</t>
        </is>
      </c>
      <c r="C1220" s="14" t="inlineStr">
        <is>
          <t>irn</t>
        </is>
      </c>
      <c r="D1220" s="37">
        <f>INDEX(Inputs!$M$5:$M$132,MATCH($B1220&amp;"|"&amp;$C1220,Inputs!$A$5:$A$132,0))</f>
        <v/>
      </c>
      <c r="E1220" s="37">
        <f>INDEX(Inputs!$T$5:$T$132,MATCH($B1220&amp;"|"&amp;$C1220,Inputs!$A$5:$A$132,0))</f>
        <v/>
      </c>
      <c r="F1220" s="37">
        <f>INDEX(Inputs!$K$5:$K$132,MATCH($B1220&amp;"|"&amp;$C1220,Inputs!$A$5:$A$132,0))</f>
        <v/>
      </c>
      <c r="G1220" s="36" t="n"/>
      <c r="H1220" s="14">
        <f>INDEX(Variables!$B$5:$B$105,MATCH($A1220,Variables!$A$5:$A$105,0))&amp;IF($C1220="",""," | "&amp;INDEX(Mapping!$B$5:$B$26,MATCH($C1220,Mapping!$A$5:$A$26,0))&amp;" | "&amp;INDEX(Mapping!$B$30:$B$41,MATCH($B1220,Mapping!$A$30:$A$41,0)))</f>
        <v/>
      </c>
      <c r="I1220" s="14">
        <f>INDEX(Variables!$C$5:$C$105,MATCH($A1220,Variables!$A$5:$A$105,0))</f>
        <v/>
      </c>
      <c r="J1220" s="14">
        <f>INDEX(Variables!$E$5:$E$105,MATCH($A1220,Variables!$A$5:$A$105,0))</f>
        <v/>
      </c>
      <c r="K1220" s="11">
        <f>LOWER(Settings!$C$4)&amp;".mit."&amp;$A1220&amp;IF($C1220="","","."&amp;$C1220&amp;"."&amp;$B1220)&amp;IF(INDEX(Variables!$D$5:$D$105,MATCH($A1220,Variables!$A$5:$A$105,0))="","","."&amp;INDEX(Variables!$D$5:$D$105,MATCH($A1220,Variables!$A$5:$A$105,0)))&amp;"."&amp;K$5</f>
        <v/>
      </c>
      <c r="L1220" s="38">
        <f>(INDEX(L$235:L$238,$D1220)*INDEX(L$239:L$255,$F1220)+L$194*INDEX(L$121:L$137,$F1220)*INDEX(L$151:L$167,$F1220))*$E1220</f>
        <v/>
      </c>
      <c r="M1220" s="37">
        <f>(INDEX(M$235:M$238,$D1220)*INDEX(M$239:M$255,$F1220)+M$194*INDEX(M$121:M$137,$F1220)*INDEX(M$151:M$167,$F1220))*$E1220</f>
        <v/>
      </c>
      <c r="N1220" s="37">
        <f>(INDEX(N$235:N$238,$D1220)*INDEX(N$239:N$255,$F1220)+N$194*INDEX(N$121:N$137,$F1220)*INDEX(N$151:N$167,$F1220))*$E1220</f>
        <v/>
      </c>
      <c r="O1220" s="37">
        <f>(INDEX(O$235:O$238,$D1220)*INDEX(O$239:O$255,$F1220)+O$194*INDEX(O$121:O$137,$F1220)*INDEX(O$151:O$167,$F1220))*$E1220</f>
        <v/>
      </c>
      <c r="P1220" s="37">
        <f>(INDEX(P$235:P$238,$D1220)*INDEX(P$239:P$255,$F1220)+P$194*INDEX(P$121:P$137,$F1220)*INDEX(P$151:P$167,$F1220))*$E1220</f>
        <v/>
      </c>
      <c r="Q1220" s="37">
        <f>(INDEX(Q$235:Q$238,$D1220)*INDEX(Q$239:Q$255,$F1220)+Q$194*INDEX(Q$121:Q$137,$F1220)*INDEX(Q$151:Q$167,$F1220))*$E1220</f>
        <v/>
      </c>
      <c r="R1220" s="37">
        <f>(INDEX(R$235:R$238,$D1220)*INDEX(R$239:R$255,$F1220)+R$194*INDEX(R$121:R$137,$F1220)*INDEX(R$151:R$167,$F1220))*$E1220</f>
        <v/>
      </c>
      <c r="S1220" s="37">
        <f>(INDEX(S$235:S$238,$D1220)*INDEX(S$239:S$255,$F1220)+S$194*INDEX(S$121:S$137,$F1220)*INDEX(S$151:S$167,$F1220))*$E1220</f>
        <v/>
      </c>
      <c r="T1220" s="37">
        <f>(INDEX(T$235:T$238,$D1220)*INDEX(T$239:T$255,$F1220)+T$194*INDEX(T$121:T$137,$F1220)*INDEX(T$151:T$167,$F1220))*$E1220</f>
        <v/>
      </c>
      <c r="U1220" s="37">
        <f>(INDEX(U$235:U$238,$D1220)*INDEX(U$239:U$255,$F1220)+U$194*INDEX(U$121:U$137,$F1220)*INDEX(U$151:U$167,$F1220))*$E1220</f>
        <v/>
      </c>
      <c r="V1220" s="37">
        <f>(INDEX(V$235:V$238,$D1220)*INDEX(V$239:V$255,$F1220)+V$194*INDEX(V$121:V$137,$F1220)*INDEX(V$151:V$167,$F1220))*$E1220</f>
        <v/>
      </c>
      <c r="W1220" s="37">
        <f>(INDEX(W$235:W$238,$D1220)*INDEX(W$239:W$255,$F1220)+W$194*INDEX(W$121:W$137,$F1220)*INDEX(W$151:W$167,$F1220))*$E1220</f>
        <v/>
      </c>
      <c r="X1220" s="37">
        <f>(INDEX(X$235:X$238,$D1220)*INDEX(X$239:X$255,$F1220)+X$194*INDEX(X$121:X$137,$F1220)*INDEX(X$151:X$167,$F1220))*$E1220</f>
        <v/>
      </c>
      <c r="Y1220" s="37">
        <f>(INDEX(Y$235:Y$238,$D1220)*INDEX(Y$239:Y$255,$F1220)+Y$194*INDEX(Y$121:Y$137,$F1220)*INDEX(Y$151:Y$167,$F1220))*$E1220</f>
        <v/>
      </c>
      <c r="Z1220" s="37">
        <f>(INDEX(Z$235:Z$238,$D1220)*INDEX(Z$239:Z$255,$F1220)+Z$194*INDEX(Z$121:Z$137,$F1220)*INDEX(Z$151:Z$167,$F1220))*$E1220</f>
        <v/>
      </c>
      <c r="AA1220" s="37">
        <f>(INDEX(AA$235:AA$238,$D1220)*INDEX(AA$239:AA$255,$F1220)+AA$194*INDEX(AA$121:AA$137,$F1220)*INDEX(AA$151:AA$167,$F1220))*$E1220</f>
        <v/>
      </c>
      <c r="AB1220" s="37">
        <f>(INDEX(AB$235:AB$238,$D1220)*INDEX(AB$239:AB$255,$F1220)+AB$194*INDEX(AB$121:AB$137,$F1220)*INDEX(AB$151:AB$167,$F1220))*$E1220</f>
        <v/>
      </c>
      <c r="AC1220" s="37">
        <f>(INDEX(AC$235:AC$238,$D1220)*INDEX(AC$239:AC$255,$F1220)+AC$194*INDEX(AC$121:AC$137,$F1220)*INDEX(AC$151:AC$167,$F1220))*$E1220</f>
        <v/>
      </c>
      <c r="AD1220" s="40">
        <f>SHADOWEFF(INDEX(AD$235:AD$238,$D1220),INDEX(AD$239:AD$255,$F1220),AD$194,INDEX(AD$121:AD$137,$F1220),INDEX(AD$151:AD$167,$F1220),$E1220)</f>
        <v/>
      </c>
      <c r="AF1220" s="11">
        <f>LOWER(Settings!$C$4)&amp;".mit."&amp;$A1220&amp;IF($C1220="","","."&amp;$C1220&amp;"."&amp;$B1220)&amp;IF(INDEX(Variables!$D$5:$D$105,MATCH($A1220,Variables!$A$5:$A$105,0))="","","."&amp;INDEX(Variables!$D$5:$D$105,MATCH($A1220,Variables!$A$5:$A$105,0)))&amp;"."&amp;AF$5</f>
        <v/>
      </c>
      <c r="AG1220" s="38">
        <f>(INDEX(AG$235:AG$238,$D1220)*INDEX(AG$239:AG$255,$F1220)+AG$194*INDEX(AG$121:AG$137,$F1220)*INDEX(AG$151:AG$167,$F1220))*$E1220</f>
        <v/>
      </c>
      <c r="AH1220" s="37">
        <f>(INDEX(AH$235:AH$238,$D1220)*INDEX(AH$239:AH$255,$F1220)+AH$194*INDEX(AH$121:AH$137,$F1220)*INDEX(AH$151:AH$167,$F1220))*$E1220</f>
        <v/>
      </c>
      <c r="AI1220" s="37">
        <f>(INDEX(AI$235:AI$238,$D1220)*INDEX(AI$239:AI$255,$F1220)+AI$194*INDEX(AI$121:AI$137,$F1220)*INDEX(AI$151:AI$167,$F1220))*$E1220</f>
        <v/>
      </c>
      <c r="AJ1220" s="37">
        <f>(INDEX(AJ$235:AJ$238,$D1220)*INDEX(AJ$239:AJ$255,$F1220)+AJ$194*INDEX(AJ$121:AJ$137,$F1220)*INDEX(AJ$151:AJ$167,$F1220))*$E1220</f>
        <v/>
      </c>
      <c r="AK1220" s="37">
        <f>(INDEX(AK$235:AK$238,$D1220)*INDEX(AK$239:AK$255,$F1220)+AK$194*INDEX(AK$121:AK$137,$F1220)*INDEX(AK$151:AK$167,$F1220))*$E1220</f>
        <v/>
      </c>
      <c r="AL1220" s="37">
        <f>(INDEX(AL$235:AL$238,$D1220)*INDEX(AL$239:AL$255,$F1220)+AL$194*INDEX(AL$121:AL$137,$F1220)*INDEX(AL$151:AL$167,$F1220))*$E1220</f>
        <v/>
      </c>
      <c r="AM1220" s="37">
        <f>(INDEX(AM$235:AM$238,$D1220)*INDEX(AM$239:AM$255,$F1220)+AM$194*INDEX(AM$121:AM$137,$F1220)*INDEX(AM$151:AM$167,$F1220))*$E1220</f>
        <v/>
      </c>
      <c r="AN1220" s="37">
        <f>(INDEX(AN$235:AN$238,$D1220)*INDEX(AN$239:AN$255,$F1220)+AN$194*INDEX(AN$121:AN$137,$F1220)*INDEX(AN$151:AN$167,$F1220))*$E1220</f>
        <v/>
      </c>
      <c r="AO1220" s="37">
        <f>(INDEX(AO$235:AO$238,$D1220)*INDEX(AO$239:AO$255,$F1220)+AO$194*INDEX(AO$121:AO$137,$F1220)*INDEX(AO$151:AO$167,$F1220))*$E1220</f>
        <v/>
      </c>
      <c r="AP1220" s="37">
        <f>(INDEX(AP$235:AP$238,$D1220)*INDEX(AP$239:AP$255,$F1220)+AP$194*INDEX(AP$121:AP$137,$F1220)*INDEX(AP$151:AP$167,$F1220))*$E1220</f>
        <v/>
      </c>
      <c r="AQ1220" s="37">
        <f>(INDEX(AQ$235:AQ$238,$D1220)*INDEX(AQ$239:AQ$255,$F1220)+AQ$194*INDEX(AQ$121:AQ$137,$F1220)*INDEX(AQ$151:AQ$167,$F1220))*$E1220</f>
        <v/>
      </c>
      <c r="AR1220" s="37">
        <f>(INDEX(AR$235:AR$238,$D1220)*INDEX(AR$239:AR$255,$F1220)+AR$194*INDEX(AR$121:AR$137,$F1220)*INDEX(AR$151:AR$167,$F1220))*$E1220</f>
        <v/>
      </c>
      <c r="AS1220" s="37">
        <f>(INDEX(AS$235:AS$238,$D1220)*INDEX(AS$239:AS$255,$F1220)+AS$194*INDEX(AS$121:AS$137,$F1220)*INDEX(AS$151:AS$167,$F1220))*$E1220</f>
        <v/>
      </c>
      <c r="AT1220" s="37">
        <f>(INDEX(AT$235:AT$238,$D1220)*INDEX(AT$239:AT$255,$F1220)+AT$194*INDEX(AT$121:AT$137,$F1220)*INDEX(AT$151:AT$167,$F1220))*$E1220</f>
        <v/>
      </c>
      <c r="AU1220" s="37">
        <f>(INDEX(AU$235:AU$238,$D1220)*INDEX(AU$239:AU$255,$F1220)+AU$194*INDEX(AU$121:AU$137,$F1220)*INDEX(AU$151:AU$167,$F1220))*$E1220</f>
        <v/>
      </c>
      <c r="AV1220" s="37">
        <f>(INDEX(AV$235:AV$238,$D1220)*INDEX(AV$239:AV$255,$F1220)+AV$194*INDEX(AV$121:AV$137,$F1220)*INDEX(AV$151:AV$167,$F1220))*$E1220</f>
        <v/>
      </c>
      <c r="AW1220" s="37">
        <f>(INDEX(AW$235:AW$238,$D1220)*INDEX(AW$239:AW$255,$F1220)+AW$194*INDEX(AW$121:AW$137,$F1220)*INDEX(AW$151:AW$167,$F1220))*$E1220</f>
        <v/>
      </c>
      <c r="AX1220" s="37">
        <f>(INDEX(AX$235:AX$238,$D1220)*INDEX(AX$239:AX$255,$F1220)+AX$194*INDEX(AX$121:AX$137,$F1220)*INDEX(AX$151:AX$167,$F1220))*$E1220</f>
        <v/>
      </c>
      <c r="AY1220" s="40">
        <f>SHADOWEFF(INDEX(AY$235:AY$238,$D1220),INDEX(AY$239:AY$255,$F1220),AY$194,INDEX(AY$121:AY$137,$F1220),INDEX(AY$151:AY$167,$F1220),$E1220)</f>
        <v/>
      </c>
    </row>
    <row r="1221" hidden="1" outlineLevel="2">
      <c r="A1221" s="14" t="inlineStr">
        <is>
          <t>shp</t>
        </is>
      </c>
      <c r="B1221" s="14" t="inlineStr">
        <is>
          <t>oop</t>
        </is>
      </c>
      <c r="C1221" s="14" t="inlineStr">
        <is>
          <t>irn</t>
        </is>
      </c>
      <c r="D1221" s="37">
        <f>INDEX(Inputs!$M$5:$M$132,MATCH($B1221&amp;"|"&amp;$C1221,Inputs!$A$5:$A$132,0))</f>
        <v/>
      </c>
      <c r="E1221" s="37">
        <f>INDEX(Inputs!$T$5:$T$132,MATCH($B1221&amp;"|"&amp;$C1221,Inputs!$A$5:$A$132,0))</f>
        <v/>
      </c>
      <c r="F1221" s="37">
        <f>INDEX(Inputs!$K$5:$K$132,MATCH($B1221&amp;"|"&amp;$C1221,Inputs!$A$5:$A$132,0))</f>
        <v/>
      </c>
      <c r="G1221" s="36" t="n"/>
      <c r="H1221" s="14">
        <f>INDEX(Variables!$B$5:$B$105,MATCH($A1221,Variables!$A$5:$A$105,0))&amp;IF($C1221="",""," | "&amp;INDEX(Mapping!$B$5:$B$26,MATCH($C1221,Mapping!$A$5:$A$26,0))&amp;" | "&amp;INDEX(Mapping!$B$30:$B$41,MATCH($B1221,Mapping!$A$30:$A$41,0)))</f>
        <v/>
      </c>
      <c r="I1221" s="14">
        <f>INDEX(Variables!$C$5:$C$105,MATCH($A1221,Variables!$A$5:$A$105,0))</f>
        <v/>
      </c>
      <c r="J1221" s="14">
        <f>INDEX(Variables!$E$5:$E$105,MATCH($A1221,Variables!$A$5:$A$105,0))</f>
        <v/>
      </c>
      <c r="K1221" s="11">
        <f>LOWER(Settings!$C$4)&amp;".mit."&amp;$A1221&amp;IF($C1221="","","."&amp;$C1221&amp;"."&amp;$B1221)&amp;IF(INDEX(Variables!$D$5:$D$105,MATCH($A1221,Variables!$A$5:$A$105,0))="","","."&amp;INDEX(Variables!$D$5:$D$105,MATCH($A1221,Variables!$A$5:$A$105,0)))&amp;"."&amp;K$5</f>
        <v/>
      </c>
      <c r="L1221" s="38">
        <f>(INDEX(L$235:L$238,$D1221)*INDEX(L$239:L$255,$F1221)+L$194*INDEX(L$121:L$137,$F1221)*INDEX(L$151:L$167,$F1221))*$E1221</f>
        <v/>
      </c>
      <c r="M1221" s="37">
        <f>(INDEX(M$235:M$238,$D1221)*INDEX(M$239:M$255,$F1221)+M$194*INDEX(M$121:M$137,$F1221)*INDEX(M$151:M$167,$F1221))*$E1221</f>
        <v/>
      </c>
      <c r="N1221" s="37">
        <f>(INDEX(N$235:N$238,$D1221)*INDEX(N$239:N$255,$F1221)+N$194*INDEX(N$121:N$137,$F1221)*INDEX(N$151:N$167,$F1221))*$E1221</f>
        <v/>
      </c>
      <c r="O1221" s="37">
        <f>(INDEX(O$235:O$238,$D1221)*INDEX(O$239:O$255,$F1221)+O$194*INDEX(O$121:O$137,$F1221)*INDEX(O$151:O$167,$F1221))*$E1221</f>
        <v/>
      </c>
      <c r="P1221" s="37">
        <f>(INDEX(P$235:P$238,$D1221)*INDEX(P$239:P$255,$F1221)+P$194*INDEX(P$121:P$137,$F1221)*INDEX(P$151:P$167,$F1221))*$E1221</f>
        <v/>
      </c>
      <c r="Q1221" s="37">
        <f>(INDEX(Q$235:Q$238,$D1221)*INDEX(Q$239:Q$255,$F1221)+Q$194*INDEX(Q$121:Q$137,$F1221)*INDEX(Q$151:Q$167,$F1221))*$E1221</f>
        <v/>
      </c>
      <c r="R1221" s="37">
        <f>(INDEX(R$235:R$238,$D1221)*INDEX(R$239:R$255,$F1221)+R$194*INDEX(R$121:R$137,$F1221)*INDEX(R$151:R$167,$F1221))*$E1221</f>
        <v/>
      </c>
      <c r="S1221" s="37">
        <f>(INDEX(S$235:S$238,$D1221)*INDEX(S$239:S$255,$F1221)+S$194*INDEX(S$121:S$137,$F1221)*INDEX(S$151:S$167,$F1221))*$E1221</f>
        <v/>
      </c>
      <c r="T1221" s="37">
        <f>(INDEX(T$235:T$238,$D1221)*INDEX(T$239:T$255,$F1221)+T$194*INDEX(T$121:T$137,$F1221)*INDEX(T$151:T$167,$F1221))*$E1221</f>
        <v/>
      </c>
      <c r="U1221" s="37">
        <f>(INDEX(U$235:U$238,$D1221)*INDEX(U$239:U$255,$F1221)+U$194*INDEX(U$121:U$137,$F1221)*INDEX(U$151:U$167,$F1221))*$E1221</f>
        <v/>
      </c>
      <c r="V1221" s="37">
        <f>(INDEX(V$235:V$238,$D1221)*INDEX(V$239:V$255,$F1221)+V$194*INDEX(V$121:V$137,$F1221)*INDEX(V$151:V$167,$F1221))*$E1221</f>
        <v/>
      </c>
      <c r="W1221" s="37">
        <f>(INDEX(W$235:W$238,$D1221)*INDEX(W$239:W$255,$F1221)+W$194*INDEX(W$121:W$137,$F1221)*INDEX(W$151:W$167,$F1221))*$E1221</f>
        <v/>
      </c>
      <c r="X1221" s="37">
        <f>(INDEX(X$235:X$238,$D1221)*INDEX(X$239:X$255,$F1221)+X$194*INDEX(X$121:X$137,$F1221)*INDEX(X$151:X$167,$F1221))*$E1221</f>
        <v/>
      </c>
      <c r="Y1221" s="37">
        <f>(INDEX(Y$235:Y$238,$D1221)*INDEX(Y$239:Y$255,$F1221)+Y$194*INDEX(Y$121:Y$137,$F1221)*INDEX(Y$151:Y$167,$F1221))*$E1221</f>
        <v/>
      </c>
      <c r="Z1221" s="37">
        <f>(INDEX(Z$235:Z$238,$D1221)*INDEX(Z$239:Z$255,$F1221)+Z$194*INDEX(Z$121:Z$137,$F1221)*INDEX(Z$151:Z$167,$F1221))*$E1221</f>
        <v/>
      </c>
      <c r="AA1221" s="37">
        <f>(INDEX(AA$235:AA$238,$D1221)*INDEX(AA$239:AA$255,$F1221)+AA$194*INDEX(AA$121:AA$137,$F1221)*INDEX(AA$151:AA$167,$F1221))*$E1221</f>
        <v/>
      </c>
      <c r="AB1221" s="37">
        <f>(INDEX(AB$235:AB$238,$D1221)*INDEX(AB$239:AB$255,$F1221)+AB$194*INDEX(AB$121:AB$137,$F1221)*INDEX(AB$151:AB$167,$F1221))*$E1221</f>
        <v/>
      </c>
      <c r="AC1221" s="37">
        <f>(INDEX(AC$235:AC$238,$D1221)*INDEX(AC$239:AC$255,$F1221)+AC$194*INDEX(AC$121:AC$137,$F1221)*INDEX(AC$151:AC$167,$F1221))*$E1221</f>
        <v/>
      </c>
      <c r="AD1221" s="40">
        <f>SHADOWEFF(INDEX(AD$235:AD$238,$D1221),INDEX(AD$239:AD$255,$F1221),AD$194,INDEX(AD$121:AD$137,$F1221),INDEX(AD$151:AD$167,$F1221),$E1221)</f>
        <v/>
      </c>
      <c r="AF1221" s="11">
        <f>LOWER(Settings!$C$4)&amp;".mit."&amp;$A1221&amp;IF($C1221="","","."&amp;$C1221&amp;"."&amp;$B1221)&amp;IF(INDEX(Variables!$D$5:$D$105,MATCH($A1221,Variables!$A$5:$A$105,0))="","","."&amp;INDEX(Variables!$D$5:$D$105,MATCH($A1221,Variables!$A$5:$A$105,0)))&amp;"."&amp;AF$5</f>
        <v/>
      </c>
      <c r="AG1221" s="38">
        <f>(INDEX(AG$235:AG$238,$D1221)*INDEX(AG$239:AG$255,$F1221)+AG$194*INDEX(AG$121:AG$137,$F1221)*INDEX(AG$151:AG$167,$F1221))*$E1221</f>
        <v/>
      </c>
      <c r="AH1221" s="37">
        <f>(INDEX(AH$235:AH$238,$D1221)*INDEX(AH$239:AH$255,$F1221)+AH$194*INDEX(AH$121:AH$137,$F1221)*INDEX(AH$151:AH$167,$F1221))*$E1221</f>
        <v/>
      </c>
      <c r="AI1221" s="37">
        <f>(INDEX(AI$235:AI$238,$D1221)*INDEX(AI$239:AI$255,$F1221)+AI$194*INDEX(AI$121:AI$137,$F1221)*INDEX(AI$151:AI$167,$F1221))*$E1221</f>
        <v/>
      </c>
      <c r="AJ1221" s="37">
        <f>(INDEX(AJ$235:AJ$238,$D1221)*INDEX(AJ$239:AJ$255,$F1221)+AJ$194*INDEX(AJ$121:AJ$137,$F1221)*INDEX(AJ$151:AJ$167,$F1221))*$E1221</f>
        <v/>
      </c>
      <c r="AK1221" s="37">
        <f>(INDEX(AK$235:AK$238,$D1221)*INDEX(AK$239:AK$255,$F1221)+AK$194*INDEX(AK$121:AK$137,$F1221)*INDEX(AK$151:AK$167,$F1221))*$E1221</f>
        <v/>
      </c>
      <c r="AL1221" s="37">
        <f>(INDEX(AL$235:AL$238,$D1221)*INDEX(AL$239:AL$255,$F1221)+AL$194*INDEX(AL$121:AL$137,$F1221)*INDEX(AL$151:AL$167,$F1221))*$E1221</f>
        <v/>
      </c>
      <c r="AM1221" s="37">
        <f>(INDEX(AM$235:AM$238,$D1221)*INDEX(AM$239:AM$255,$F1221)+AM$194*INDEX(AM$121:AM$137,$F1221)*INDEX(AM$151:AM$167,$F1221))*$E1221</f>
        <v/>
      </c>
      <c r="AN1221" s="37">
        <f>(INDEX(AN$235:AN$238,$D1221)*INDEX(AN$239:AN$255,$F1221)+AN$194*INDEX(AN$121:AN$137,$F1221)*INDEX(AN$151:AN$167,$F1221))*$E1221</f>
        <v/>
      </c>
      <c r="AO1221" s="37">
        <f>(INDEX(AO$235:AO$238,$D1221)*INDEX(AO$239:AO$255,$F1221)+AO$194*INDEX(AO$121:AO$137,$F1221)*INDEX(AO$151:AO$167,$F1221))*$E1221</f>
        <v/>
      </c>
      <c r="AP1221" s="37">
        <f>(INDEX(AP$235:AP$238,$D1221)*INDEX(AP$239:AP$255,$F1221)+AP$194*INDEX(AP$121:AP$137,$F1221)*INDEX(AP$151:AP$167,$F1221))*$E1221</f>
        <v/>
      </c>
      <c r="AQ1221" s="37">
        <f>(INDEX(AQ$235:AQ$238,$D1221)*INDEX(AQ$239:AQ$255,$F1221)+AQ$194*INDEX(AQ$121:AQ$137,$F1221)*INDEX(AQ$151:AQ$167,$F1221))*$E1221</f>
        <v/>
      </c>
      <c r="AR1221" s="37">
        <f>(INDEX(AR$235:AR$238,$D1221)*INDEX(AR$239:AR$255,$F1221)+AR$194*INDEX(AR$121:AR$137,$F1221)*INDEX(AR$151:AR$167,$F1221))*$E1221</f>
        <v/>
      </c>
      <c r="AS1221" s="37">
        <f>(INDEX(AS$235:AS$238,$D1221)*INDEX(AS$239:AS$255,$F1221)+AS$194*INDEX(AS$121:AS$137,$F1221)*INDEX(AS$151:AS$167,$F1221))*$E1221</f>
        <v/>
      </c>
      <c r="AT1221" s="37">
        <f>(INDEX(AT$235:AT$238,$D1221)*INDEX(AT$239:AT$255,$F1221)+AT$194*INDEX(AT$121:AT$137,$F1221)*INDEX(AT$151:AT$167,$F1221))*$E1221</f>
        <v/>
      </c>
      <c r="AU1221" s="37">
        <f>(INDEX(AU$235:AU$238,$D1221)*INDEX(AU$239:AU$255,$F1221)+AU$194*INDEX(AU$121:AU$137,$F1221)*INDEX(AU$151:AU$167,$F1221))*$E1221</f>
        <v/>
      </c>
      <c r="AV1221" s="37">
        <f>(INDEX(AV$235:AV$238,$D1221)*INDEX(AV$239:AV$255,$F1221)+AV$194*INDEX(AV$121:AV$137,$F1221)*INDEX(AV$151:AV$167,$F1221))*$E1221</f>
        <v/>
      </c>
      <c r="AW1221" s="37">
        <f>(INDEX(AW$235:AW$238,$D1221)*INDEX(AW$239:AW$255,$F1221)+AW$194*INDEX(AW$121:AW$137,$F1221)*INDEX(AW$151:AW$167,$F1221))*$E1221</f>
        <v/>
      </c>
      <c r="AX1221" s="37">
        <f>(INDEX(AX$235:AX$238,$D1221)*INDEX(AX$239:AX$255,$F1221)+AX$194*INDEX(AX$121:AX$137,$F1221)*INDEX(AX$151:AX$167,$F1221))*$E1221</f>
        <v/>
      </c>
      <c r="AY1221" s="40">
        <f>SHADOWEFF(INDEX(AY$235:AY$238,$D1221),INDEX(AY$239:AY$255,$F1221),AY$194,INDEX(AY$121:AY$137,$F1221),INDEX(AY$151:AY$167,$F1221),$E1221)</f>
        <v/>
      </c>
    </row>
    <row r="1222" hidden="1" outlineLevel="2">
      <c r="A1222" s="14" t="inlineStr">
        <is>
          <t>shp</t>
        </is>
      </c>
      <c r="B1222" s="14" t="inlineStr">
        <is>
          <t>bio</t>
        </is>
      </c>
      <c r="C1222" s="14" t="inlineStr">
        <is>
          <t>irn</t>
        </is>
      </c>
      <c r="D1222" s="37">
        <f>INDEX(Inputs!$M$5:$M$132,MATCH($B1222&amp;"|"&amp;$C1222,Inputs!$A$5:$A$132,0))</f>
        <v/>
      </c>
      <c r="E1222" s="37">
        <f>INDEX(Inputs!$T$5:$T$132,MATCH($B1222&amp;"|"&amp;$C1222,Inputs!$A$5:$A$132,0))</f>
        <v/>
      </c>
      <c r="F1222" s="37">
        <f>INDEX(Inputs!$K$5:$K$132,MATCH($B1222&amp;"|"&amp;$C1222,Inputs!$A$5:$A$132,0))</f>
        <v/>
      </c>
      <c r="G1222" s="36" t="n"/>
      <c r="H1222" s="14">
        <f>INDEX(Variables!$B$5:$B$105,MATCH($A1222,Variables!$A$5:$A$105,0))&amp;IF($C1222="",""," | "&amp;INDEX(Mapping!$B$5:$B$26,MATCH($C1222,Mapping!$A$5:$A$26,0))&amp;" | "&amp;INDEX(Mapping!$B$30:$B$41,MATCH($B1222,Mapping!$A$30:$A$41,0)))</f>
        <v/>
      </c>
      <c r="I1222" s="14">
        <f>INDEX(Variables!$C$5:$C$105,MATCH($A1222,Variables!$A$5:$A$105,0))</f>
        <v/>
      </c>
      <c r="J1222" s="14">
        <f>INDEX(Variables!$E$5:$E$105,MATCH($A1222,Variables!$A$5:$A$105,0))</f>
        <v/>
      </c>
      <c r="K1222" s="11">
        <f>LOWER(Settings!$C$4)&amp;".mit."&amp;$A1222&amp;IF($C1222="","","."&amp;$C1222&amp;"."&amp;$B1222)&amp;IF(INDEX(Variables!$D$5:$D$105,MATCH($A1222,Variables!$A$5:$A$105,0))="","","."&amp;INDEX(Variables!$D$5:$D$105,MATCH($A1222,Variables!$A$5:$A$105,0)))&amp;"."&amp;K$5</f>
        <v/>
      </c>
      <c r="L1222" s="38">
        <f>(INDEX(L$235:L$238,$D1222)*INDEX(L$239:L$255,$F1222)+L$194*INDEX(L$121:L$137,$F1222)*INDEX(L$151:L$167,$F1222))*$E1222</f>
        <v/>
      </c>
      <c r="M1222" s="37">
        <f>(INDEX(M$235:M$238,$D1222)*INDEX(M$239:M$255,$F1222)+M$194*INDEX(M$121:M$137,$F1222)*INDEX(M$151:M$167,$F1222))*$E1222</f>
        <v/>
      </c>
      <c r="N1222" s="37">
        <f>(INDEX(N$235:N$238,$D1222)*INDEX(N$239:N$255,$F1222)+N$194*INDEX(N$121:N$137,$F1222)*INDEX(N$151:N$167,$F1222))*$E1222</f>
        <v/>
      </c>
      <c r="O1222" s="37">
        <f>(INDEX(O$235:O$238,$D1222)*INDEX(O$239:O$255,$F1222)+O$194*INDEX(O$121:O$137,$F1222)*INDEX(O$151:O$167,$F1222))*$E1222</f>
        <v/>
      </c>
      <c r="P1222" s="37">
        <f>(INDEX(P$235:P$238,$D1222)*INDEX(P$239:P$255,$F1222)+P$194*INDEX(P$121:P$137,$F1222)*INDEX(P$151:P$167,$F1222))*$E1222</f>
        <v/>
      </c>
      <c r="Q1222" s="37">
        <f>(INDEX(Q$235:Q$238,$D1222)*INDEX(Q$239:Q$255,$F1222)+Q$194*INDEX(Q$121:Q$137,$F1222)*INDEX(Q$151:Q$167,$F1222))*$E1222</f>
        <v/>
      </c>
      <c r="R1222" s="37">
        <f>(INDEX(R$235:R$238,$D1222)*INDEX(R$239:R$255,$F1222)+R$194*INDEX(R$121:R$137,$F1222)*INDEX(R$151:R$167,$F1222))*$E1222</f>
        <v/>
      </c>
      <c r="S1222" s="37">
        <f>(INDEX(S$235:S$238,$D1222)*INDEX(S$239:S$255,$F1222)+S$194*INDEX(S$121:S$137,$F1222)*INDEX(S$151:S$167,$F1222))*$E1222</f>
        <v/>
      </c>
      <c r="T1222" s="37">
        <f>(INDEX(T$235:T$238,$D1222)*INDEX(T$239:T$255,$F1222)+T$194*INDEX(T$121:T$137,$F1222)*INDEX(T$151:T$167,$F1222))*$E1222</f>
        <v/>
      </c>
      <c r="U1222" s="37">
        <f>(INDEX(U$235:U$238,$D1222)*INDEX(U$239:U$255,$F1222)+U$194*INDEX(U$121:U$137,$F1222)*INDEX(U$151:U$167,$F1222))*$E1222</f>
        <v/>
      </c>
      <c r="V1222" s="37">
        <f>(INDEX(V$235:V$238,$D1222)*INDEX(V$239:V$255,$F1222)+V$194*INDEX(V$121:V$137,$F1222)*INDEX(V$151:V$167,$F1222))*$E1222</f>
        <v/>
      </c>
      <c r="W1222" s="37">
        <f>(INDEX(W$235:W$238,$D1222)*INDEX(W$239:W$255,$F1222)+W$194*INDEX(W$121:W$137,$F1222)*INDEX(W$151:W$167,$F1222))*$E1222</f>
        <v/>
      </c>
      <c r="X1222" s="37">
        <f>(INDEX(X$235:X$238,$D1222)*INDEX(X$239:X$255,$F1222)+X$194*INDEX(X$121:X$137,$F1222)*INDEX(X$151:X$167,$F1222))*$E1222</f>
        <v/>
      </c>
      <c r="Y1222" s="37">
        <f>(INDEX(Y$235:Y$238,$D1222)*INDEX(Y$239:Y$255,$F1222)+Y$194*INDEX(Y$121:Y$137,$F1222)*INDEX(Y$151:Y$167,$F1222))*$E1222</f>
        <v/>
      </c>
      <c r="Z1222" s="37">
        <f>(INDEX(Z$235:Z$238,$D1222)*INDEX(Z$239:Z$255,$F1222)+Z$194*INDEX(Z$121:Z$137,$F1222)*INDEX(Z$151:Z$167,$F1222))*$E1222</f>
        <v/>
      </c>
      <c r="AA1222" s="37">
        <f>(INDEX(AA$235:AA$238,$D1222)*INDEX(AA$239:AA$255,$F1222)+AA$194*INDEX(AA$121:AA$137,$F1222)*INDEX(AA$151:AA$167,$F1222))*$E1222</f>
        <v/>
      </c>
      <c r="AB1222" s="37">
        <f>(INDEX(AB$235:AB$238,$D1222)*INDEX(AB$239:AB$255,$F1222)+AB$194*INDEX(AB$121:AB$137,$F1222)*INDEX(AB$151:AB$167,$F1222))*$E1222</f>
        <v/>
      </c>
      <c r="AC1222" s="37">
        <f>(INDEX(AC$235:AC$238,$D1222)*INDEX(AC$239:AC$255,$F1222)+AC$194*INDEX(AC$121:AC$137,$F1222)*INDEX(AC$151:AC$167,$F1222))*$E1222</f>
        <v/>
      </c>
      <c r="AD1222" s="40">
        <f>SHADOWEFF(INDEX(AD$235:AD$238,$D1222),INDEX(AD$239:AD$255,$F1222),AD$194,INDEX(AD$121:AD$137,$F1222),INDEX(AD$151:AD$167,$F1222),$E1222)</f>
        <v/>
      </c>
      <c r="AF1222" s="11">
        <f>LOWER(Settings!$C$4)&amp;".mit."&amp;$A1222&amp;IF($C1222="","","."&amp;$C1222&amp;"."&amp;$B1222)&amp;IF(INDEX(Variables!$D$5:$D$105,MATCH($A1222,Variables!$A$5:$A$105,0))="","","."&amp;INDEX(Variables!$D$5:$D$105,MATCH($A1222,Variables!$A$5:$A$105,0)))&amp;"."&amp;AF$5</f>
        <v/>
      </c>
      <c r="AG1222" s="38">
        <f>(INDEX(AG$235:AG$238,$D1222)*INDEX(AG$239:AG$255,$F1222)+AG$194*INDEX(AG$121:AG$137,$F1222)*INDEX(AG$151:AG$167,$F1222))*$E1222</f>
        <v/>
      </c>
      <c r="AH1222" s="37">
        <f>(INDEX(AH$235:AH$238,$D1222)*INDEX(AH$239:AH$255,$F1222)+AH$194*INDEX(AH$121:AH$137,$F1222)*INDEX(AH$151:AH$167,$F1222))*$E1222</f>
        <v/>
      </c>
      <c r="AI1222" s="37">
        <f>(INDEX(AI$235:AI$238,$D1222)*INDEX(AI$239:AI$255,$F1222)+AI$194*INDEX(AI$121:AI$137,$F1222)*INDEX(AI$151:AI$167,$F1222))*$E1222</f>
        <v/>
      </c>
      <c r="AJ1222" s="37">
        <f>(INDEX(AJ$235:AJ$238,$D1222)*INDEX(AJ$239:AJ$255,$F1222)+AJ$194*INDEX(AJ$121:AJ$137,$F1222)*INDEX(AJ$151:AJ$167,$F1222))*$E1222</f>
        <v/>
      </c>
      <c r="AK1222" s="37">
        <f>(INDEX(AK$235:AK$238,$D1222)*INDEX(AK$239:AK$255,$F1222)+AK$194*INDEX(AK$121:AK$137,$F1222)*INDEX(AK$151:AK$167,$F1222))*$E1222</f>
        <v/>
      </c>
      <c r="AL1222" s="37">
        <f>(INDEX(AL$235:AL$238,$D1222)*INDEX(AL$239:AL$255,$F1222)+AL$194*INDEX(AL$121:AL$137,$F1222)*INDEX(AL$151:AL$167,$F1222))*$E1222</f>
        <v/>
      </c>
      <c r="AM1222" s="37">
        <f>(INDEX(AM$235:AM$238,$D1222)*INDEX(AM$239:AM$255,$F1222)+AM$194*INDEX(AM$121:AM$137,$F1222)*INDEX(AM$151:AM$167,$F1222))*$E1222</f>
        <v/>
      </c>
      <c r="AN1222" s="37">
        <f>(INDEX(AN$235:AN$238,$D1222)*INDEX(AN$239:AN$255,$F1222)+AN$194*INDEX(AN$121:AN$137,$F1222)*INDEX(AN$151:AN$167,$F1222))*$E1222</f>
        <v/>
      </c>
      <c r="AO1222" s="37">
        <f>(INDEX(AO$235:AO$238,$D1222)*INDEX(AO$239:AO$255,$F1222)+AO$194*INDEX(AO$121:AO$137,$F1222)*INDEX(AO$151:AO$167,$F1222))*$E1222</f>
        <v/>
      </c>
      <c r="AP1222" s="37">
        <f>(INDEX(AP$235:AP$238,$D1222)*INDEX(AP$239:AP$255,$F1222)+AP$194*INDEX(AP$121:AP$137,$F1222)*INDEX(AP$151:AP$167,$F1222))*$E1222</f>
        <v/>
      </c>
      <c r="AQ1222" s="37">
        <f>(INDEX(AQ$235:AQ$238,$D1222)*INDEX(AQ$239:AQ$255,$F1222)+AQ$194*INDEX(AQ$121:AQ$137,$F1222)*INDEX(AQ$151:AQ$167,$F1222))*$E1222</f>
        <v/>
      </c>
      <c r="AR1222" s="37">
        <f>(INDEX(AR$235:AR$238,$D1222)*INDEX(AR$239:AR$255,$F1222)+AR$194*INDEX(AR$121:AR$137,$F1222)*INDEX(AR$151:AR$167,$F1222))*$E1222</f>
        <v/>
      </c>
      <c r="AS1222" s="37">
        <f>(INDEX(AS$235:AS$238,$D1222)*INDEX(AS$239:AS$255,$F1222)+AS$194*INDEX(AS$121:AS$137,$F1222)*INDEX(AS$151:AS$167,$F1222))*$E1222</f>
        <v/>
      </c>
      <c r="AT1222" s="37">
        <f>(INDEX(AT$235:AT$238,$D1222)*INDEX(AT$239:AT$255,$F1222)+AT$194*INDEX(AT$121:AT$137,$F1222)*INDEX(AT$151:AT$167,$F1222))*$E1222</f>
        <v/>
      </c>
      <c r="AU1222" s="37">
        <f>(INDEX(AU$235:AU$238,$D1222)*INDEX(AU$239:AU$255,$F1222)+AU$194*INDEX(AU$121:AU$137,$F1222)*INDEX(AU$151:AU$167,$F1222))*$E1222</f>
        <v/>
      </c>
      <c r="AV1222" s="37">
        <f>(INDEX(AV$235:AV$238,$D1222)*INDEX(AV$239:AV$255,$F1222)+AV$194*INDEX(AV$121:AV$137,$F1222)*INDEX(AV$151:AV$167,$F1222))*$E1222</f>
        <v/>
      </c>
      <c r="AW1222" s="37">
        <f>(INDEX(AW$235:AW$238,$D1222)*INDEX(AW$239:AW$255,$F1222)+AW$194*INDEX(AW$121:AW$137,$F1222)*INDEX(AW$151:AW$167,$F1222))*$E1222</f>
        <v/>
      </c>
      <c r="AX1222" s="37">
        <f>(INDEX(AX$235:AX$238,$D1222)*INDEX(AX$239:AX$255,$F1222)+AX$194*INDEX(AX$121:AX$137,$F1222)*INDEX(AX$151:AX$167,$F1222))*$E1222</f>
        <v/>
      </c>
      <c r="AY1222" s="40">
        <f>SHADOWEFF(INDEX(AY$235:AY$238,$D1222),INDEX(AY$239:AY$255,$F1222),AY$194,INDEX(AY$121:AY$137,$F1222),INDEX(AY$151:AY$167,$F1222),$E1222)</f>
        <v/>
      </c>
    </row>
    <row r="1223" hidden="1" outlineLevel="2"/>
    <row r="1224" hidden="1" outlineLevel="2">
      <c r="A1224" s="14" t="inlineStr">
        <is>
          <t>ener</t>
        </is>
      </c>
      <c r="B1224" s="14" t="inlineStr">
        <is>
          <t>coa</t>
        </is>
      </c>
      <c r="C1224" s="14" t="inlineStr">
        <is>
          <t>irn</t>
        </is>
      </c>
      <c r="D1224" s="37">
        <f>INDEX(Inputs!$N$5:$N$132,MATCH($B1224&amp;"|"&amp;$C1224,Inputs!$A$5:$A$132,0))</f>
        <v/>
      </c>
      <c r="E1224" s="37">
        <f>INDEX(Inputs!$O$5:$O$132,MATCH($B1224&amp;"|"&amp;$C1224,Inputs!$A$5:$A$132,0))</f>
        <v/>
      </c>
      <c r="F1224" s="37">
        <f>INDEX(Inputs!$P$5:$P$132,MATCH($B1224&amp;"|"&amp;$C1224,Inputs!$A$5:$A$132,0))</f>
        <v/>
      </c>
      <c r="G1224" s="37">
        <f>INDEX(Inputs!$Q$5:$Q$132,MATCH($B1224&amp;"|"&amp;$C1224,Inputs!$A$5:$A$132,0))</f>
        <v/>
      </c>
      <c r="H1224" s="14">
        <f>INDEX(Variables!$B$5:$B$105,MATCH($A1224,Variables!$A$5:$A$105,0))&amp;IF($C1224="",""," | "&amp;INDEX(Mapping!$B$5:$B$26,MATCH($C1224,Mapping!$A$5:$A$26,0))&amp;" | "&amp;INDEX(Mapping!$B$30:$B$41,MATCH($B1224,Mapping!$A$30:$A$41,0)))</f>
        <v/>
      </c>
      <c r="I1224" s="14">
        <f>INDEX(Variables!$C$5:$C$105,MATCH($A1224,Variables!$A$5:$A$105,0))</f>
        <v/>
      </c>
      <c r="J1224" s="14">
        <f>INDEX(Variables!$E$5:$E$105,MATCH($A1224,Variables!$A$5:$A$105,0))</f>
        <v/>
      </c>
      <c r="K1224" s="11">
        <f>LOWER(Settings!$C$4)&amp;".mit."&amp;$A1224&amp;IF($C1224="","","."&amp;$C1224&amp;"."&amp;$B1224)&amp;IF(INDEX(Variables!$D$5:$D$105,MATCH($A1224,Variables!$A$5:$A$105,0))="","","."&amp;INDEX(Variables!$D$5:$D$105,MATCH($A1224,Variables!$A$5:$A$105,0)))&amp;"."&amp;K$5</f>
        <v/>
      </c>
      <c r="L1224" s="44">
        <f>INDEX(Inputs!$U$5:$U$132,MATCH($B1224&amp;"|"&amp;$C1224,Inputs!$A$5:$A$132,0))</f>
        <v/>
      </c>
      <c r="M1224" s="45">
        <f>L1224*(1/(1+$G1224))^(1+$E1224)*(1+M$7)^$D1224*(M1206/L1206)^$E1224*((M1206+M1215)/(L1206+L1215))^($F1224*(1+$E1224))</f>
        <v/>
      </c>
      <c r="N1224" s="45">
        <f>M1224*(1/(1+$G1224))^(1+$E1224)*(1+N$7)^$D1224*(N1206/M1206)^$E1224*((N1206+N1215)/(M1206+M1215))^($F1224*(1+$E1224))</f>
        <v/>
      </c>
      <c r="O1224" s="45">
        <f>N1224*(1/(1+$G1224))^(1+$E1224)*(1+O$7)^$D1224*(O1206/N1206)^$E1224*((O1206+O1215)/(N1206+N1215))^($F1224*(1+$E1224))</f>
        <v/>
      </c>
      <c r="P1224" s="45">
        <f>O1224*(1/(1+$G1224))^(1+$E1224)*(1+P$7)^$D1224*(P1206/O1206)^$E1224*((P1206+P1215)/(O1206+O1215))^($F1224*(1+$E1224))</f>
        <v/>
      </c>
      <c r="Q1224" s="45">
        <f>P1224*(1/(1+$G1224))^(1+$E1224)*(1+Q$7)^$D1224*(Q1206/P1206)^$E1224*((Q1206+Q1215)/(P1206+P1215))^($F1224*(1+$E1224))</f>
        <v/>
      </c>
      <c r="R1224" s="45">
        <f>Q1224*(1/(1+$G1224))^(1+$E1224)*(1+R$7)^$D1224*(R1206/Q1206)^$E1224*((R1206+R1215)/(Q1206+Q1215))^($F1224*(1+$E1224))</f>
        <v/>
      </c>
      <c r="S1224" s="45">
        <f>R1224*(1/(1+$G1224))^(1+$E1224)*(1+S$7)^$D1224*(S1206/R1206)^$E1224*((S1206+S1215)/(R1206+R1215))^($F1224*(1+$E1224))</f>
        <v/>
      </c>
      <c r="T1224" s="45">
        <f>S1224*(1/(1+$G1224))^(1+$E1224)*(1+T$7)^$D1224*(T1206/S1206)^$E1224*((T1206+T1215)/(S1206+S1215))^($F1224*(1+$E1224))</f>
        <v/>
      </c>
      <c r="U1224" s="45">
        <f>T1224*(1/(1+$G1224))^(1+$E1224)*(1+U$7)^$D1224*(U1206/T1206)^$E1224*((U1206+U1215)/(T1206+T1215))^($F1224*(1+$E1224))</f>
        <v/>
      </c>
      <c r="V1224" s="45">
        <f>U1224*(1/(1+$G1224))^(1+$E1224)*(1+V$7)^$D1224*(V1206/U1206)^$E1224*((V1206+V1215)/(U1206+U1215))^($F1224*(1+$E1224))</f>
        <v/>
      </c>
      <c r="W1224" s="45">
        <f>V1224*(1/(1+$G1224))^(1+$E1224)*(1+W$7)^$D1224*(W1206/V1206)^$E1224*((W1206+W1215)/(V1206+V1215))^($F1224*(1+$E1224))</f>
        <v/>
      </c>
      <c r="X1224" s="45">
        <f>W1224*(1/(1+$G1224))^(1+$E1224)*(1+X$7)^$D1224*(X1206/W1206)^$E1224*((X1206+X1215)/(W1206+W1215))^($F1224*(1+$E1224))</f>
        <v/>
      </c>
      <c r="Y1224" s="45">
        <f>X1224*(1/(1+$G1224))^(1+$E1224)*(1+Y$7)^$D1224*(Y1206/X1206)^$E1224*((Y1206+Y1215)/(X1206+X1215))^($F1224*(1+$E1224))</f>
        <v/>
      </c>
      <c r="Z1224" s="45">
        <f>Y1224*(1/(1+$G1224))^(1+$E1224)*(1+Z$7)^$D1224*(Z1206/Y1206)^$E1224*((Z1206+Z1215)/(Y1206+Y1215))^($F1224*(1+$E1224))</f>
        <v/>
      </c>
      <c r="AA1224" s="45">
        <f>Z1224*(1/(1+$G1224))^(1+$E1224)*(1+AA$7)^$D1224*(AA1206/Z1206)^$E1224*((AA1206+AA1215)/(Z1206+Z1215))^($F1224*(1+$E1224))</f>
        <v/>
      </c>
      <c r="AB1224" s="45">
        <f>AA1224*(1/(1+$G1224))^(1+$E1224)*(1+AB$7)^$D1224*(AB1206/AA1206)^$E1224*((AB1206+AB1215)/(AA1206+AA1215))^($F1224*(1+$E1224))</f>
        <v/>
      </c>
      <c r="AC1224" s="45">
        <f>AB1224*(1/(1+$G1224))^(1+$E1224)*(1+AC$7)^$D1224*(AC1206/AB1206)^$E1224*((AC1206+AC1215)/(AB1206+AB1215))^($F1224*(1+$E1224))</f>
        <v/>
      </c>
      <c r="AD1224" s="46">
        <f>FUELUSE(AC1224,AD1206,AC1206,AD1215,AC1215,AD$7,$D1224,$E1224,$F1224,$G1224)</f>
        <v/>
      </c>
      <c r="AF1224" s="11">
        <f>LOWER(Settings!$C$4)&amp;".mit."&amp;$A1224&amp;IF($C1224="","","."&amp;$C1224&amp;"."&amp;$B1224)&amp;IF(INDEX(Variables!$D$5:$D$105,MATCH($A1224,Variables!$A$5:$A$105,0))="","","."&amp;INDEX(Variables!$D$5:$D$105,MATCH($A1224,Variables!$A$5:$A$105,0)))&amp;"."&amp;AF$5</f>
        <v/>
      </c>
      <c r="AG1224" s="44">
        <f>INDEX(Inputs!$U$5:$U$132,MATCH($B1224&amp;"|"&amp;$C1224,Inputs!$A$5:$A$132,0))</f>
        <v/>
      </c>
      <c r="AH1224" s="45">
        <f>AG1224*(1/(1+$G1224))^(1+$E1224)*(1+AH$7)^$D1224*(AH1206/AG1206)^$E1224*((AH1206+AH1215)/(AG1206+AG1215))^($F1224*(1+$E1224))</f>
        <v/>
      </c>
      <c r="AI1224" s="45">
        <f>AH1224*(1/(1+$G1224))^(1+$E1224)*(1+AI$7)^$D1224*(AI1206/AH1206)^$E1224*((AI1206+AI1215)/(AH1206+AH1215))^($F1224*(1+$E1224))</f>
        <v/>
      </c>
      <c r="AJ1224" s="45">
        <f>AI1224*(1/(1+$G1224))^(1+$E1224)*(1+AJ$7)^$D1224*(AJ1206/AI1206)^$E1224*((AJ1206+AJ1215)/(AI1206+AI1215))^($F1224*(1+$E1224))</f>
        <v/>
      </c>
      <c r="AK1224" s="45">
        <f>AJ1224*(1/(1+$G1224))^(1+$E1224)*(1+AK$7)^$D1224*(AK1206/AJ1206)^$E1224*((AK1206+AK1215)/(AJ1206+AJ1215))^($F1224*(1+$E1224))</f>
        <v/>
      </c>
      <c r="AL1224" s="45">
        <f>AK1224*(1/(1+$G1224))^(1+$E1224)*(1+AL$7)^$D1224*(AL1206/AK1206)^$E1224*((AL1206+AL1215)/(AK1206+AK1215))^($F1224*(1+$E1224))</f>
        <v/>
      </c>
      <c r="AM1224" s="45">
        <f>AL1224*(1/(1+$G1224))^(1+$E1224)*(1+AM$7)^$D1224*(AM1206/AL1206)^$E1224*((AM1206+AM1215)/(AL1206+AL1215))^($F1224*(1+$E1224))</f>
        <v/>
      </c>
      <c r="AN1224" s="45">
        <f>AM1224*(1/(1+$G1224))^(1+$E1224)*(1+AN$7)^$D1224*(AN1206/AM1206)^$E1224*((AN1206+AN1215)/(AM1206+AM1215))^($F1224*(1+$E1224))</f>
        <v/>
      </c>
      <c r="AO1224" s="45">
        <f>AN1224*(1/(1+$G1224))^(1+$E1224)*(1+AO$7)^$D1224*(AO1206/AN1206)^$E1224*((AO1206+AO1215)/(AN1206+AN1215))^($F1224*(1+$E1224))</f>
        <v/>
      </c>
      <c r="AP1224" s="45">
        <f>AO1224*(1/(1+$G1224))^(1+$E1224)*(1+AP$7)^$D1224*(AP1206/AO1206)^$E1224*((AP1206+AP1215)/(AO1206+AO1215))^($F1224*(1+$E1224))</f>
        <v/>
      </c>
      <c r="AQ1224" s="45">
        <f>AP1224*(1/(1+$G1224))^(1+$E1224)*(1+AQ$7)^$D1224*(AQ1206/AP1206)^$E1224*((AQ1206+AQ1215)/(AP1206+AP1215))^($F1224*(1+$E1224))</f>
        <v/>
      </c>
      <c r="AR1224" s="45">
        <f>AQ1224*(1/(1+$G1224))^(1+$E1224)*(1+AR$7)^$D1224*(AR1206/AQ1206)^$E1224*((AR1206+AR1215)/(AQ1206+AQ1215))^($F1224*(1+$E1224))</f>
        <v/>
      </c>
      <c r="AS1224" s="45">
        <f>AR1224*(1/(1+$G1224))^(1+$E1224)*(1+AS$7)^$D1224*(AS1206/AR1206)^$E1224*((AS1206+AS1215)/(AR1206+AR1215))^($F1224*(1+$E1224))</f>
        <v/>
      </c>
      <c r="AT1224" s="45">
        <f>AS1224*(1/(1+$G1224))^(1+$E1224)*(1+AT$7)^$D1224*(AT1206/AS1206)^$E1224*((AT1206+AT1215)/(AS1206+AS1215))^($F1224*(1+$E1224))</f>
        <v/>
      </c>
      <c r="AU1224" s="45">
        <f>AT1224*(1/(1+$G1224))^(1+$E1224)*(1+AU$7)^$D1224*(AU1206/AT1206)^$E1224*((AU1206+AU1215)/(AT1206+AT1215))^($F1224*(1+$E1224))</f>
        <v/>
      </c>
      <c r="AV1224" s="45">
        <f>AU1224*(1/(1+$G1224))^(1+$E1224)*(1+AV$7)^$D1224*(AV1206/AU1206)^$E1224*((AV1206+AV1215)/(AU1206+AU1215))^($F1224*(1+$E1224))</f>
        <v/>
      </c>
      <c r="AW1224" s="45">
        <f>AV1224*(1/(1+$G1224))^(1+$E1224)*(1+AW$7)^$D1224*(AW1206/AV1206)^$E1224*((AW1206+AW1215)/(AV1206+AV1215))^($F1224*(1+$E1224))</f>
        <v/>
      </c>
      <c r="AX1224" s="45">
        <f>AW1224*(1/(1+$G1224))^(1+$E1224)*(1+AX$7)^$D1224*(AX1206/AW1206)^$E1224*((AX1206+AX1215)/(AW1206+AW1215))^($F1224*(1+$E1224))</f>
        <v/>
      </c>
      <c r="AY1224" s="46">
        <f>FUELUSE(AX1224,AY1206,AX1206,AY1215,AX1215,AY$7,$D1224,$E1224,$F1224,$G1224)</f>
        <v/>
      </c>
    </row>
    <row r="1225" hidden="1" outlineLevel="2">
      <c r="A1225" s="14" t="inlineStr">
        <is>
          <t>ener</t>
        </is>
      </c>
      <c r="B1225" s="14" t="inlineStr">
        <is>
          <t>nga</t>
        </is>
      </c>
      <c r="C1225" s="14" t="inlineStr">
        <is>
          <t>irn</t>
        </is>
      </c>
      <c r="D1225" s="37">
        <f>INDEX(Inputs!$N$5:$N$132,MATCH($B1225&amp;"|"&amp;$C1225,Inputs!$A$5:$A$132,0))</f>
        <v/>
      </c>
      <c r="E1225" s="37">
        <f>INDEX(Inputs!$O$5:$O$132,MATCH($B1225&amp;"|"&amp;$C1225,Inputs!$A$5:$A$132,0))</f>
        <v/>
      </c>
      <c r="F1225" s="37">
        <f>INDEX(Inputs!$P$5:$P$132,MATCH($B1225&amp;"|"&amp;$C1225,Inputs!$A$5:$A$132,0))</f>
        <v/>
      </c>
      <c r="G1225" s="37">
        <f>INDEX(Inputs!$Q$5:$Q$132,MATCH($B1225&amp;"|"&amp;$C1225,Inputs!$A$5:$A$132,0))</f>
        <v/>
      </c>
      <c r="H1225" s="14">
        <f>INDEX(Variables!$B$5:$B$105,MATCH($A1225,Variables!$A$5:$A$105,0))&amp;IF($C1225="",""," | "&amp;INDEX(Mapping!$B$5:$B$26,MATCH($C1225,Mapping!$A$5:$A$26,0))&amp;" | "&amp;INDEX(Mapping!$B$30:$B$41,MATCH($B1225,Mapping!$A$30:$A$41,0)))</f>
        <v/>
      </c>
      <c r="I1225" s="14">
        <f>INDEX(Variables!$C$5:$C$105,MATCH($A1225,Variables!$A$5:$A$105,0))</f>
        <v/>
      </c>
      <c r="J1225" s="14">
        <f>INDEX(Variables!$E$5:$E$105,MATCH($A1225,Variables!$A$5:$A$105,0))</f>
        <v/>
      </c>
      <c r="K1225" s="11">
        <f>LOWER(Settings!$C$4)&amp;".mit."&amp;$A1225&amp;IF($C1225="","","."&amp;$C1225&amp;"."&amp;$B1225)&amp;IF(INDEX(Variables!$D$5:$D$105,MATCH($A1225,Variables!$A$5:$A$105,0))="","","."&amp;INDEX(Variables!$D$5:$D$105,MATCH($A1225,Variables!$A$5:$A$105,0)))&amp;"."&amp;K$5</f>
        <v/>
      </c>
      <c r="L1225" s="44">
        <f>INDEX(Inputs!$U$5:$U$132,MATCH($B1225&amp;"|"&amp;$C1225,Inputs!$A$5:$A$132,0))</f>
        <v/>
      </c>
      <c r="M1225" s="45">
        <f>L1225*(1/(1+$G1225))^(1+$E1225)*(1+M$7)^$D1225*(M1207/L1207)^$E1225*((M1207+M1216)/(L1207+L1216))^($F1225*(1+$E1225))</f>
        <v/>
      </c>
      <c r="N1225" s="45">
        <f>M1225*(1/(1+$G1225))^(1+$E1225)*(1+N$7)^$D1225*(N1207/M1207)^$E1225*((N1207+N1216)/(M1207+M1216))^($F1225*(1+$E1225))</f>
        <v/>
      </c>
      <c r="O1225" s="45">
        <f>N1225*(1/(1+$G1225))^(1+$E1225)*(1+O$7)^$D1225*(O1207/N1207)^$E1225*((O1207+O1216)/(N1207+N1216))^($F1225*(1+$E1225))</f>
        <v/>
      </c>
      <c r="P1225" s="45">
        <f>O1225*(1/(1+$G1225))^(1+$E1225)*(1+P$7)^$D1225*(P1207/O1207)^$E1225*((P1207+P1216)/(O1207+O1216))^($F1225*(1+$E1225))</f>
        <v/>
      </c>
      <c r="Q1225" s="45">
        <f>P1225*(1/(1+$G1225))^(1+$E1225)*(1+Q$7)^$D1225*(Q1207/P1207)^$E1225*((Q1207+Q1216)/(P1207+P1216))^($F1225*(1+$E1225))</f>
        <v/>
      </c>
      <c r="R1225" s="45">
        <f>Q1225*(1/(1+$G1225))^(1+$E1225)*(1+R$7)^$D1225*(R1207/Q1207)^$E1225*((R1207+R1216)/(Q1207+Q1216))^($F1225*(1+$E1225))</f>
        <v/>
      </c>
      <c r="S1225" s="45">
        <f>R1225*(1/(1+$G1225))^(1+$E1225)*(1+S$7)^$D1225*(S1207/R1207)^$E1225*((S1207+S1216)/(R1207+R1216))^($F1225*(1+$E1225))</f>
        <v/>
      </c>
      <c r="T1225" s="45">
        <f>S1225*(1/(1+$G1225))^(1+$E1225)*(1+T$7)^$D1225*(T1207/S1207)^$E1225*((T1207+T1216)/(S1207+S1216))^($F1225*(1+$E1225))</f>
        <v/>
      </c>
      <c r="U1225" s="45">
        <f>T1225*(1/(1+$G1225))^(1+$E1225)*(1+U$7)^$D1225*(U1207/T1207)^$E1225*((U1207+U1216)/(T1207+T1216))^($F1225*(1+$E1225))</f>
        <v/>
      </c>
      <c r="V1225" s="45">
        <f>U1225*(1/(1+$G1225))^(1+$E1225)*(1+V$7)^$D1225*(V1207/U1207)^$E1225*((V1207+V1216)/(U1207+U1216))^($F1225*(1+$E1225))</f>
        <v/>
      </c>
      <c r="W1225" s="45">
        <f>V1225*(1/(1+$G1225))^(1+$E1225)*(1+W$7)^$D1225*(W1207/V1207)^$E1225*((W1207+W1216)/(V1207+V1216))^($F1225*(1+$E1225))</f>
        <v/>
      </c>
      <c r="X1225" s="45">
        <f>W1225*(1/(1+$G1225))^(1+$E1225)*(1+X$7)^$D1225*(X1207/W1207)^$E1225*((X1207+X1216)/(W1207+W1216))^($F1225*(1+$E1225))</f>
        <v/>
      </c>
      <c r="Y1225" s="45">
        <f>X1225*(1/(1+$G1225))^(1+$E1225)*(1+Y$7)^$D1225*(Y1207/X1207)^$E1225*((Y1207+Y1216)/(X1207+X1216))^($F1225*(1+$E1225))</f>
        <v/>
      </c>
      <c r="Z1225" s="45">
        <f>Y1225*(1/(1+$G1225))^(1+$E1225)*(1+Z$7)^$D1225*(Z1207/Y1207)^$E1225*((Z1207+Z1216)/(Y1207+Y1216))^($F1225*(1+$E1225))</f>
        <v/>
      </c>
      <c r="AA1225" s="45">
        <f>Z1225*(1/(1+$G1225))^(1+$E1225)*(1+AA$7)^$D1225*(AA1207/Z1207)^$E1225*((AA1207+AA1216)/(Z1207+Z1216))^($F1225*(1+$E1225))</f>
        <v/>
      </c>
      <c r="AB1225" s="45">
        <f>AA1225*(1/(1+$G1225))^(1+$E1225)*(1+AB$7)^$D1225*(AB1207/AA1207)^$E1225*((AB1207+AB1216)/(AA1207+AA1216))^($F1225*(1+$E1225))</f>
        <v/>
      </c>
      <c r="AC1225" s="45">
        <f>AB1225*(1/(1+$G1225))^(1+$E1225)*(1+AC$7)^$D1225*(AC1207/AB1207)^$E1225*((AC1207+AC1216)/(AB1207+AB1216))^($F1225*(1+$E1225))</f>
        <v/>
      </c>
      <c r="AD1225" s="46">
        <f>FUELUSE(AC1225,AD1207,AC1207,AD1216,AC1216,AD$7,$D1225,$E1225,$F1225,$G1225)</f>
        <v/>
      </c>
      <c r="AF1225" s="11">
        <f>LOWER(Settings!$C$4)&amp;".mit."&amp;$A1225&amp;IF($C1225="","","."&amp;$C1225&amp;"."&amp;$B1225)&amp;IF(INDEX(Variables!$D$5:$D$105,MATCH($A1225,Variables!$A$5:$A$105,0))="","","."&amp;INDEX(Variables!$D$5:$D$105,MATCH($A1225,Variables!$A$5:$A$105,0)))&amp;"."&amp;AF$5</f>
        <v/>
      </c>
      <c r="AG1225" s="44">
        <f>INDEX(Inputs!$U$5:$U$132,MATCH($B1225&amp;"|"&amp;$C1225,Inputs!$A$5:$A$132,0))</f>
        <v/>
      </c>
      <c r="AH1225" s="45">
        <f>AG1225*(1/(1+$G1225))^(1+$E1225)*(1+AH$7)^$D1225*(AH1207/AG1207)^$E1225*((AH1207+AH1216)/(AG1207+AG1216))^($F1225*(1+$E1225))</f>
        <v/>
      </c>
      <c r="AI1225" s="45">
        <f>AH1225*(1/(1+$G1225))^(1+$E1225)*(1+AI$7)^$D1225*(AI1207/AH1207)^$E1225*((AI1207+AI1216)/(AH1207+AH1216))^($F1225*(1+$E1225))</f>
        <v/>
      </c>
      <c r="AJ1225" s="45">
        <f>AI1225*(1/(1+$G1225))^(1+$E1225)*(1+AJ$7)^$D1225*(AJ1207/AI1207)^$E1225*((AJ1207+AJ1216)/(AI1207+AI1216))^($F1225*(1+$E1225))</f>
        <v/>
      </c>
      <c r="AK1225" s="45">
        <f>AJ1225*(1/(1+$G1225))^(1+$E1225)*(1+AK$7)^$D1225*(AK1207/AJ1207)^$E1225*((AK1207+AK1216)/(AJ1207+AJ1216))^($F1225*(1+$E1225))</f>
        <v/>
      </c>
      <c r="AL1225" s="45">
        <f>AK1225*(1/(1+$G1225))^(1+$E1225)*(1+AL$7)^$D1225*(AL1207/AK1207)^$E1225*((AL1207+AL1216)/(AK1207+AK1216))^($F1225*(1+$E1225))</f>
        <v/>
      </c>
      <c r="AM1225" s="45">
        <f>AL1225*(1/(1+$G1225))^(1+$E1225)*(1+AM$7)^$D1225*(AM1207/AL1207)^$E1225*((AM1207+AM1216)/(AL1207+AL1216))^($F1225*(1+$E1225))</f>
        <v/>
      </c>
      <c r="AN1225" s="45">
        <f>AM1225*(1/(1+$G1225))^(1+$E1225)*(1+AN$7)^$D1225*(AN1207/AM1207)^$E1225*((AN1207+AN1216)/(AM1207+AM1216))^($F1225*(1+$E1225))</f>
        <v/>
      </c>
      <c r="AO1225" s="45">
        <f>AN1225*(1/(1+$G1225))^(1+$E1225)*(1+AO$7)^$D1225*(AO1207/AN1207)^$E1225*((AO1207+AO1216)/(AN1207+AN1216))^($F1225*(1+$E1225))</f>
        <v/>
      </c>
      <c r="AP1225" s="45">
        <f>AO1225*(1/(1+$G1225))^(1+$E1225)*(1+AP$7)^$D1225*(AP1207/AO1207)^$E1225*((AP1207+AP1216)/(AO1207+AO1216))^($F1225*(1+$E1225))</f>
        <v/>
      </c>
      <c r="AQ1225" s="45">
        <f>AP1225*(1/(1+$G1225))^(1+$E1225)*(1+AQ$7)^$D1225*(AQ1207/AP1207)^$E1225*((AQ1207+AQ1216)/(AP1207+AP1216))^($F1225*(1+$E1225))</f>
        <v/>
      </c>
      <c r="AR1225" s="45">
        <f>AQ1225*(1/(1+$G1225))^(1+$E1225)*(1+AR$7)^$D1225*(AR1207/AQ1207)^$E1225*((AR1207+AR1216)/(AQ1207+AQ1216))^($F1225*(1+$E1225))</f>
        <v/>
      </c>
      <c r="AS1225" s="45">
        <f>AR1225*(1/(1+$G1225))^(1+$E1225)*(1+AS$7)^$D1225*(AS1207/AR1207)^$E1225*((AS1207+AS1216)/(AR1207+AR1216))^($F1225*(1+$E1225))</f>
        <v/>
      </c>
      <c r="AT1225" s="45">
        <f>AS1225*(1/(1+$G1225))^(1+$E1225)*(1+AT$7)^$D1225*(AT1207/AS1207)^$E1225*((AT1207+AT1216)/(AS1207+AS1216))^($F1225*(1+$E1225))</f>
        <v/>
      </c>
      <c r="AU1225" s="45">
        <f>AT1225*(1/(1+$G1225))^(1+$E1225)*(1+AU$7)^$D1225*(AU1207/AT1207)^$E1225*((AU1207+AU1216)/(AT1207+AT1216))^($F1225*(1+$E1225))</f>
        <v/>
      </c>
      <c r="AV1225" s="45">
        <f>AU1225*(1/(1+$G1225))^(1+$E1225)*(1+AV$7)^$D1225*(AV1207/AU1207)^$E1225*((AV1207+AV1216)/(AU1207+AU1216))^($F1225*(1+$E1225))</f>
        <v/>
      </c>
      <c r="AW1225" s="45">
        <f>AV1225*(1/(1+$G1225))^(1+$E1225)*(1+AW$7)^$D1225*(AW1207/AV1207)^$E1225*((AW1207+AW1216)/(AV1207+AV1216))^($F1225*(1+$E1225))</f>
        <v/>
      </c>
      <c r="AX1225" s="45">
        <f>AW1225*(1/(1+$G1225))^(1+$E1225)*(1+AX$7)^$D1225*(AX1207/AW1207)^$E1225*((AX1207+AX1216)/(AW1207+AW1216))^($F1225*(1+$E1225))</f>
        <v/>
      </c>
      <c r="AY1225" s="46">
        <f>FUELUSE(AX1225,AY1207,AX1207,AY1216,AX1216,AY$7,$D1225,$E1225,$F1225,$G1225)</f>
        <v/>
      </c>
    </row>
    <row r="1226" hidden="1" outlineLevel="2">
      <c r="A1226" s="14" t="inlineStr">
        <is>
          <t>ener</t>
        </is>
      </c>
      <c r="B1226" s="14" t="inlineStr">
        <is>
          <t>gso</t>
        </is>
      </c>
      <c r="C1226" s="14" t="inlineStr">
        <is>
          <t>irn</t>
        </is>
      </c>
      <c r="D1226" s="37">
        <f>INDEX(Inputs!$N$5:$N$132,MATCH($B1226&amp;"|"&amp;$C1226,Inputs!$A$5:$A$132,0))</f>
        <v/>
      </c>
      <c r="E1226" s="37">
        <f>INDEX(Inputs!$O$5:$O$132,MATCH($B1226&amp;"|"&amp;$C1226,Inputs!$A$5:$A$132,0))</f>
        <v/>
      </c>
      <c r="F1226" s="37">
        <f>INDEX(Inputs!$P$5:$P$132,MATCH($B1226&amp;"|"&amp;$C1226,Inputs!$A$5:$A$132,0))</f>
        <v/>
      </c>
      <c r="G1226" s="37">
        <f>INDEX(Inputs!$Q$5:$Q$132,MATCH($B1226&amp;"|"&amp;$C1226,Inputs!$A$5:$A$132,0))</f>
        <v/>
      </c>
      <c r="H1226" s="14">
        <f>INDEX(Variables!$B$5:$B$105,MATCH($A1226,Variables!$A$5:$A$105,0))&amp;IF($C1226="",""," | "&amp;INDEX(Mapping!$B$5:$B$26,MATCH($C1226,Mapping!$A$5:$A$26,0))&amp;" | "&amp;INDEX(Mapping!$B$30:$B$41,MATCH($B1226,Mapping!$A$30:$A$41,0)))</f>
        <v/>
      </c>
      <c r="I1226" s="14">
        <f>INDEX(Variables!$C$5:$C$105,MATCH($A1226,Variables!$A$5:$A$105,0))</f>
        <v/>
      </c>
      <c r="J1226" s="14">
        <f>INDEX(Variables!$E$5:$E$105,MATCH($A1226,Variables!$A$5:$A$105,0))</f>
        <v/>
      </c>
      <c r="K1226" s="11">
        <f>LOWER(Settings!$C$4)&amp;".mit."&amp;$A1226&amp;IF($C1226="","","."&amp;$C1226&amp;"."&amp;$B1226)&amp;IF(INDEX(Variables!$D$5:$D$105,MATCH($A1226,Variables!$A$5:$A$105,0))="","","."&amp;INDEX(Variables!$D$5:$D$105,MATCH($A1226,Variables!$A$5:$A$105,0)))&amp;"."&amp;K$5</f>
        <v/>
      </c>
      <c r="L1226" s="44">
        <f>INDEX(Inputs!$U$5:$U$132,MATCH($B1226&amp;"|"&amp;$C1226,Inputs!$A$5:$A$132,0))</f>
        <v/>
      </c>
      <c r="M1226" s="45">
        <f>L1226*(1/(1+$G1226))^(1+$E1226)*(1+M$7)^$D1226*(M1208/L1208)^$E1226*((M1208+M1217)/(L1208+L1217))^($F1226*(1+$E1226))</f>
        <v/>
      </c>
      <c r="N1226" s="45">
        <f>M1226*(1/(1+$G1226))^(1+$E1226)*(1+N$7)^$D1226*(N1208/M1208)^$E1226*((N1208+N1217)/(M1208+M1217))^($F1226*(1+$E1226))</f>
        <v/>
      </c>
      <c r="O1226" s="45">
        <f>N1226*(1/(1+$G1226))^(1+$E1226)*(1+O$7)^$D1226*(O1208/N1208)^$E1226*((O1208+O1217)/(N1208+N1217))^($F1226*(1+$E1226))</f>
        <v/>
      </c>
      <c r="P1226" s="45">
        <f>O1226*(1/(1+$G1226))^(1+$E1226)*(1+P$7)^$D1226*(P1208/O1208)^$E1226*((P1208+P1217)/(O1208+O1217))^($F1226*(1+$E1226))</f>
        <v/>
      </c>
      <c r="Q1226" s="45">
        <f>P1226*(1/(1+$G1226))^(1+$E1226)*(1+Q$7)^$D1226*(Q1208/P1208)^$E1226*((Q1208+Q1217)/(P1208+P1217))^($F1226*(1+$E1226))</f>
        <v/>
      </c>
      <c r="R1226" s="45">
        <f>Q1226*(1/(1+$G1226))^(1+$E1226)*(1+R$7)^$D1226*(R1208/Q1208)^$E1226*((R1208+R1217)/(Q1208+Q1217))^($F1226*(1+$E1226))</f>
        <v/>
      </c>
      <c r="S1226" s="45">
        <f>R1226*(1/(1+$G1226))^(1+$E1226)*(1+S$7)^$D1226*(S1208/R1208)^$E1226*((S1208+S1217)/(R1208+R1217))^($F1226*(1+$E1226))</f>
        <v/>
      </c>
      <c r="T1226" s="45">
        <f>S1226*(1/(1+$G1226))^(1+$E1226)*(1+T$7)^$D1226*(T1208/S1208)^$E1226*((T1208+T1217)/(S1208+S1217))^($F1226*(1+$E1226))</f>
        <v/>
      </c>
      <c r="U1226" s="45">
        <f>T1226*(1/(1+$G1226))^(1+$E1226)*(1+U$7)^$D1226*(U1208/T1208)^$E1226*((U1208+U1217)/(T1208+T1217))^($F1226*(1+$E1226))</f>
        <v/>
      </c>
      <c r="V1226" s="45">
        <f>U1226*(1/(1+$G1226))^(1+$E1226)*(1+V$7)^$D1226*(V1208/U1208)^$E1226*((V1208+V1217)/(U1208+U1217))^($F1226*(1+$E1226))</f>
        <v/>
      </c>
      <c r="W1226" s="45">
        <f>V1226*(1/(1+$G1226))^(1+$E1226)*(1+W$7)^$D1226*(W1208/V1208)^$E1226*((W1208+W1217)/(V1208+V1217))^($F1226*(1+$E1226))</f>
        <v/>
      </c>
      <c r="X1226" s="45">
        <f>W1226*(1/(1+$G1226))^(1+$E1226)*(1+X$7)^$D1226*(X1208/W1208)^$E1226*((X1208+X1217)/(W1208+W1217))^($F1226*(1+$E1226))</f>
        <v/>
      </c>
      <c r="Y1226" s="45">
        <f>X1226*(1/(1+$G1226))^(1+$E1226)*(1+Y$7)^$D1226*(Y1208/X1208)^$E1226*((Y1208+Y1217)/(X1208+X1217))^($F1226*(1+$E1226))</f>
        <v/>
      </c>
      <c r="Z1226" s="45">
        <f>Y1226*(1/(1+$G1226))^(1+$E1226)*(1+Z$7)^$D1226*(Z1208/Y1208)^$E1226*((Z1208+Z1217)/(Y1208+Y1217))^($F1226*(1+$E1226))</f>
        <v/>
      </c>
      <c r="AA1226" s="45">
        <f>Z1226*(1/(1+$G1226))^(1+$E1226)*(1+AA$7)^$D1226*(AA1208/Z1208)^$E1226*((AA1208+AA1217)/(Z1208+Z1217))^($F1226*(1+$E1226))</f>
        <v/>
      </c>
      <c r="AB1226" s="45">
        <f>AA1226*(1/(1+$G1226))^(1+$E1226)*(1+AB$7)^$D1226*(AB1208/AA1208)^$E1226*((AB1208+AB1217)/(AA1208+AA1217))^($F1226*(1+$E1226))</f>
        <v/>
      </c>
      <c r="AC1226" s="45">
        <f>AB1226*(1/(1+$G1226))^(1+$E1226)*(1+AC$7)^$D1226*(AC1208/AB1208)^$E1226*((AC1208+AC1217)/(AB1208+AB1217))^($F1226*(1+$E1226))</f>
        <v/>
      </c>
      <c r="AD1226" s="46">
        <f>FUELUSE(AC1226,AD1208,AC1208,AD1217,AC1217,AD$7,$D1226,$E1226,$F1226,$G1226)</f>
        <v/>
      </c>
      <c r="AF1226" s="11">
        <f>LOWER(Settings!$C$4)&amp;".mit."&amp;$A1226&amp;IF($C1226="","","."&amp;$C1226&amp;"."&amp;$B1226)&amp;IF(INDEX(Variables!$D$5:$D$105,MATCH($A1226,Variables!$A$5:$A$105,0))="","","."&amp;INDEX(Variables!$D$5:$D$105,MATCH($A1226,Variables!$A$5:$A$105,0)))&amp;"."&amp;AF$5</f>
        <v/>
      </c>
      <c r="AG1226" s="44">
        <f>INDEX(Inputs!$U$5:$U$132,MATCH($B1226&amp;"|"&amp;$C1226,Inputs!$A$5:$A$132,0))</f>
        <v/>
      </c>
      <c r="AH1226" s="45">
        <f>AG1226*(1/(1+$G1226))^(1+$E1226)*(1+AH$7)^$D1226*(AH1208/AG1208)^$E1226*((AH1208+AH1217)/(AG1208+AG1217))^($F1226*(1+$E1226))</f>
        <v/>
      </c>
      <c r="AI1226" s="45">
        <f>AH1226*(1/(1+$G1226))^(1+$E1226)*(1+AI$7)^$D1226*(AI1208/AH1208)^$E1226*((AI1208+AI1217)/(AH1208+AH1217))^($F1226*(1+$E1226))</f>
        <v/>
      </c>
      <c r="AJ1226" s="45">
        <f>AI1226*(1/(1+$G1226))^(1+$E1226)*(1+AJ$7)^$D1226*(AJ1208/AI1208)^$E1226*((AJ1208+AJ1217)/(AI1208+AI1217))^($F1226*(1+$E1226))</f>
        <v/>
      </c>
      <c r="AK1226" s="45">
        <f>AJ1226*(1/(1+$G1226))^(1+$E1226)*(1+AK$7)^$D1226*(AK1208/AJ1208)^$E1226*((AK1208+AK1217)/(AJ1208+AJ1217))^($F1226*(1+$E1226))</f>
        <v/>
      </c>
      <c r="AL1226" s="45">
        <f>AK1226*(1/(1+$G1226))^(1+$E1226)*(1+AL$7)^$D1226*(AL1208/AK1208)^$E1226*((AL1208+AL1217)/(AK1208+AK1217))^($F1226*(1+$E1226))</f>
        <v/>
      </c>
      <c r="AM1226" s="45">
        <f>AL1226*(1/(1+$G1226))^(1+$E1226)*(1+AM$7)^$D1226*(AM1208/AL1208)^$E1226*((AM1208+AM1217)/(AL1208+AL1217))^($F1226*(1+$E1226))</f>
        <v/>
      </c>
      <c r="AN1226" s="45">
        <f>AM1226*(1/(1+$G1226))^(1+$E1226)*(1+AN$7)^$D1226*(AN1208/AM1208)^$E1226*((AN1208+AN1217)/(AM1208+AM1217))^($F1226*(1+$E1226))</f>
        <v/>
      </c>
      <c r="AO1226" s="45">
        <f>AN1226*(1/(1+$G1226))^(1+$E1226)*(1+AO$7)^$D1226*(AO1208/AN1208)^$E1226*((AO1208+AO1217)/(AN1208+AN1217))^($F1226*(1+$E1226))</f>
        <v/>
      </c>
      <c r="AP1226" s="45">
        <f>AO1226*(1/(1+$G1226))^(1+$E1226)*(1+AP$7)^$D1226*(AP1208/AO1208)^$E1226*((AP1208+AP1217)/(AO1208+AO1217))^($F1226*(1+$E1226))</f>
        <v/>
      </c>
      <c r="AQ1226" s="45">
        <f>AP1226*(1/(1+$G1226))^(1+$E1226)*(1+AQ$7)^$D1226*(AQ1208/AP1208)^$E1226*((AQ1208+AQ1217)/(AP1208+AP1217))^($F1226*(1+$E1226))</f>
        <v/>
      </c>
      <c r="AR1226" s="45">
        <f>AQ1226*(1/(1+$G1226))^(1+$E1226)*(1+AR$7)^$D1226*(AR1208/AQ1208)^$E1226*((AR1208+AR1217)/(AQ1208+AQ1217))^($F1226*(1+$E1226))</f>
        <v/>
      </c>
      <c r="AS1226" s="45">
        <f>AR1226*(1/(1+$G1226))^(1+$E1226)*(1+AS$7)^$D1226*(AS1208/AR1208)^$E1226*((AS1208+AS1217)/(AR1208+AR1217))^($F1226*(1+$E1226))</f>
        <v/>
      </c>
      <c r="AT1226" s="45">
        <f>AS1226*(1/(1+$G1226))^(1+$E1226)*(1+AT$7)^$D1226*(AT1208/AS1208)^$E1226*((AT1208+AT1217)/(AS1208+AS1217))^($F1226*(1+$E1226))</f>
        <v/>
      </c>
      <c r="AU1226" s="45">
        <f>AT1226*(1/(1+$G1226))^(1+$E1226)*(1+AU$7)^$D1226*(AU1208/AT1208)^$E1226*((AU1208+AU1217)/(AT1208+AT1217))^($F1226*(1+$E1226))</f>
        <v/>
      </c>
      <c r="AV1226" s="45">
        <f>AU1226*(1/(1+$G1226))^(1+$E1226)*(1+AV$7)^$D1226*(AV1208/AU1208)^$E1226*((AV1208+AV1217)/(AU1208+AU1217))^($F1226*(1+$E1226))</f>
        <v/>
      </c>
      <c r="AW1226" s="45">
        <f>AV1226*(1/(1+$G1226))^(1+$E1226)*(1+AW$7)^$D1226*(AW1208/AV1208)^$E1226*((AW1208+AW1217)/(AV1208+AV1217))^($F1226*(1+$E1226))</f>
        <v/>
      </c>
      <c r="AX1226" s="45">
        <f>AW1226*(1/(1+$G1226))^(1+$E1226)*(1+AX$7)^$D1226*(AX1208/AW1208)^$E1226*((AX1208+AX1217)/(AW1208+AW1217))^($F1226*(1+$E1226))</f>
        <v/>
      </c>
      <c r="AY1226" s="46">
        <f>FUELUSE(AX1226,AY1208,AX1208,AY1217,AX1217,AY$7,$D1226,$E1226,$F1226,$G1226)</f>
        <v/>
      </c>
    </row>
    <row r="1227" hidden="1" outlineLevel="2">
      <c r="A1227" s="14" t="inlineStr">
        <is>
          <t>ener</t>
        </is>
      </c>
      <c r="B1227" s="14" t="inlineStr">
        <is>
          <t>die</t>
        </is>
      </c>
      <c r="C1227" s="14" t="inlineStr">
        <is>
          <t>irn</t>
        </is>
      </c>
      <c r="D1227" s="37">
        <f>INDEX(Inputs!$N$5:$N$132,MATCH($B1227&amp;"|"&amp;$C1227,Inputs!$A$5:$A$132,0))</f>
        <v/>
      </c>
      <c r="E1227" s="37">
        <f>INDEX(Inputs!$O$5:$O$132,MATCH($B1227&amp;"|"&amp;$C1227,Inputs!$A$5:$A$132,0))</f>
        <v/>
      </c>
      <c r="F1227" s="37">
        <f>INDEX(Inputs!$P$5:$P$132,MATCH($B1227&amp;"|"&amp;$C1227,Inputs!$A$5:$A$132,0))</f>
        <v/>
      </c>
      <c r="G1227" s="37">
        <f>INDEX(Inputs!$Q$5:$Q$132,MATCH($B1227&amp;"|"&amp;$C1227,Inputs!$A$5:$A$132,0))</f>
        <v/>
      </c>
      <c r="H1227" s="14">
        <f>INDEX(Variables!$B$5:$B$105,MATCH($A1227,Variables!$A$5:$A$105,0))&amp;IF($C1227="",""," | "&amp;INDEX(Mapping!$B$5:$B$26,MATCH($C1227,Mapping!$A$5:$A$26,0))&amp;" | "&amp;INDEX(Mapping!$B$30:$B$41,MATCH($B1227,Mapping!$A$30:$A$41,0)))</f>
        <v/>
      </c>
      <c r="I1227" s="14">
        <f>INDEX(Variables!$C$5:$C$105,MATCH($A1227,Variables!$A$5:$A$105,0))</f>
        <v/>
      </c>
      <c r="J1227" s="14">
        <f>INDEX(Variables!$E$5:$E$105,MATCH($A1227,Variables!$A$5:$A$105,0))</f>
        <v/>
      </c>
      <c r="K1227" s="11">
        <f>LOWER(Settings!$C$4)&amp;".mit."&amp;$A1227&amp;IF($C1227="","","."&amp;$C1227&amp;"."&amp;$B1227)&amp;IF(INDEX(Variables!$D$5:$D$105,MATCH($A1227,Variables!$A$5:$A$105,0))="","","."&amp;INDEX(Variables!$D$5:$D$105,MATCH($A1227,Variables!$A$5:$A$105,0)))&amp;"."&amp;K$5</f>
        <v/>
      </c>
      <c r="L1227" s="44">
        <f>INDEX(Inputs!$U$5:$U$132,MATCH($B1227&amp;"|"&amp;$C1227,Inputs!$A$5:$A$132,0))</f>
        <v/>
      </c>
      <c r="M1227" s="45">
        <f>L1227*(1/(1+$G1227))^(1+$E1227)*(1+M$7)^$D1227*(M1209/L1209)^$E1227*((M1209+M1218)/(L1209+L1218))^($F1227*(1+$E1227))</f>
        <v/>
      </c>
      <c r="N1227" s="45">
        <f>M1227*(1/(1+$G1227))^(1+$E1227)*(1+N$7)^$D1227*(N1209/M1209)^$E1227*((N1209+N1218)/(M1209+M1218))^($F1227*(1+$E1227))</f>
        <v/>
      </c>
      <c r="O1227" s="45">
        <f>N1227*(1/(1+$G1227))^(1+$E1227)*(1+O$7)^$D1227*(O1209/N1209)^$E1227*((O1209+O1218)/(N1209+N1218))^($F1227*(1+$E1227))</f>
        <v/>
      </c>
      <c r="P1227" s="45">
        <f>O1227*(1/(1+$G1227))^(1+$E1227)*(1+P$7)^$D1227*(P1209/O1209)^$E1227*((P1209+P1218)/(O1209+O1218))^($F1227*(1+$E1227))</f>
        <v/>
      </c>
      <c r="Q1227" s="45">
        <f>P1227*(1/(1+$G1227))^(1+$E1227)*(1+Q$7)^$D1227*(Q1209/P1209)^$E1227*((Q1209+Q1218)/(P1209+P1218))^($F1227*(1+$E1227))</f>
        <v/>
      </c>
      <c r="R1227" s="45">
        <f>Q1227*(1/(1+$G1227))^(1+$E1227)*(1+R$7)^$D1227*(R1209/Q1209)^$E1227*((R1209+R1218)/(Q1209+Q1218))^($F1227*(1+$E1227))</f>
        <v/>
      </c>
      <c r="S1227" s="45">
        <f>R1227*(1/(1+$G1227))^(1+$E1227)*(1+S$7)^$D1227*(S1209/R1209)^$E1227*((S1209+S1218)/(R1209+R1218))^($F1227*(1+$E1227))</f>
        <v/>
      </c>
      <c r="T1227" s="45">
        <f>S1227*(1/(1+$G1227))^(1+$E1227)*(1+T$7)^$D1227*(T1209/S1209)^$E1227*((T1209+T1218)/(S1209+S1218))^($F1227*(1+$E1227))</f>
        <v/>
      </c>
      <c r="U1227" s="45">
        <f>T1227*(1/(1+$G1227))^(1+$E1227)*(1+U$7)^$D1227*(U1209/T1209)^$E1227*((U1209+U1218)/(T1209+T1218))^($F1227*(1+$E1227))</f>
        <v/>
      </c>
      <c r="V1227" s="45">
        <f>U1227*(1/(1+$G1227))^(1+$E1227)*(1+V$7)^$D1227*(V1209/U1209)^$E1227*((V1209+V1218)/(U1209+U1218))^($F1227*(1+$E1227))</f>
        <v/>
      </c>
      <c r="W1227" s="45">
        <f>V1227*(1/(1+$G1227))^(1+$E1227)*(1+W$7)^$D1227*(W1209/V1209)^$E1227*((W1209+W1218)/(V1209+V1218))^($F1227*(1+$E1227))</f>
        <v/>
      </c>
      <c r="X1227" s="45">
        <f>W1227*(1/(1+$G1227))^(1+$E1227)*(1+X$7)^$D1227*(X1209/W1209)^$E1227*((X1209+X1218)/(W1209+W1218))^($F1227*(1+$E1227))</f>
        <v/>
      </c>
      <c r="Y1227" s="45">
        <f>X1227*(1/(1+$G1227))^(1+$E1227)*(1+Y$7)^$D1227*(Y1209/X1209)^$E1227*((Y1209+Y1218)/(X1209+X1218))^($F1227*(1+$E1227))</f>
        <v/>
      </c>
      <c r="Z1227" s="45">
        <f>Y1227*(1/(1+$G1227))^(1+$E1227)*(1+Z$7)^$D1227*(Z1209/Y1209)^$E1227*((Z1209+Z1218)/(Y1209+Y1218))^($F1227*(1+$E1227))</f>
        <v/>
      </c>
      <c r="AA1227" s="45">
        <f>Z1227*(1/(1+$G1227))^(1+$E1227)*(1+AA$7)^$D1227*(AA1209/Z1209)^$E1227*((AA1209+AA1218)/(Z1209+Z1218))^($F1227*(1+$E1227))</f>
        <v/>
      </c>
      <c r="AB1227" s="45">
        <f>AA1227*(1/(1+$G1227))^(1+$E1227)*(1+AB$7)^$D1227*(AB1209/AA1209)^$E1227*((AB1209+AB1218)/(AA1209+AA1218))^($F1227*(1+$E1227))</f>
        <v/>
      </c>
      <c r="AC1227" s="45">
        <f>AB1227*(1/(1+$G1227))^(1+$E1227)*(1+AC$7)^$D1227*(AC1209/AB1209)^$E1227*((AC1209+AC1218)/(AB1209+AB1218))^($F1227*(1+$E1227))</f>
        <v/>
      </c>
      <c r="AD1227" s="46">
        <f>FUELUSE(AC1227,AD1209,AC1209,AD1218,AC1218,AD$7,$D1227,$E1227,$F1227,$G1227)</f>
        <v/>
      </c>
      <c r="AF1227" s="11">
        <f>LOWER(Settings!$C$4)&amp;".mit."&amp;$A1227&amp;IF($C1227="","","."&amp;$C1227&amp;"."&amp;$B1227)&amp;IF(INDEX(Variables!$D$5:$D$105,MATCH($A1227,Variables!$A$5:$A$105,0))="","","."&amp;INDEX(Variables!$D$5:$D$105,MATCH($A1227,Variables!$A$5:$A$105,0)))&amp;"."&amp;AF$5</f>
        <v/>
      </c>
      <c r="AG1227" s="44">
        <f>INDEX(Inputs!$U$5:$U$132,MATCH($B1227&amp;"|"&amp;$C1227,Inputs!$A$5:$A$132,0))</f>
        <v/>
      </c>
      <c r="AH1227" s="45">
        <f>AG1227*(1/(1+$G1227))^(1+$E1227)*(1+AH$7)^$D1227*(AH1209/AG1209)^$E1227*((AH1209+AH1218)/(AG1209+AG1218))^($F1227*(1+$E1227))</f>
        <v/>
      </c>
      <c r="AI1227" s="45">
        <f>AH1227*(1/(1+$G1227))^(1+$E1227)*(1+AI$7)^$D1227*(AI1209/AH1209)^$E1227*((AI1209+AI1218)/(AH1209+AH1218))^($F1227*(1+$E1227))</f>
        <v/>
      </c>
      <c r="AJ1227" s="45">
        <f>AI1227*(1/(1+$G1227))^(1+$E1227)*(1+AJ$7)^$D1227*(AJ1209/AI1209)^$E1227*((AJ1209+AJ1218)/(AI1209+AI1218))^($F1227*(1+$E1227))</f>
        <v/>
      </c>
      <c r="AK1227" s="45">
        <f>AJ1227*(1/(1+$G1227))^(1+$E1227)*(1+AK$7)^$D1227*(AK1209/AJ1209)^$E1227*((AK1209+AK1218)/(AJ1209+AJ1218))^($F1227*(1+$E1227))</f>
        <v/>
      </c>
      <c r="AL1227" s="45">
        <f>AK1227*(1/(1+$G1227))^(1+$E1227)*(1+AL$7)^$D1227*(AL1209/AK1209)^$E1227*((AL1209+AL1218)/(AK1209+AK1218))^($F1227*(1+$E1227))</f>
        <v/>
      </c>
      <c r="AM1227" s="45">
        <f>AL1227*(1/(1+$G1227))^(1+$E1227)*(1+AM$7)^$D1227*(AM1209/AL1209)^$E1227*((AM1209+AM1218)/(AL1209+AL1218))^($F1227*(1+$E1227))</f>
        <v/>
      </c>
      <c r="AN1227" s="45">
        <f>AM1227*(1/(1+$G1227))^(1+$E1227)*(1+AN$7)^$D1227*(AN1209/AM1209)^$E1227*((AN1209+AN1218)/(AM1209+AM1218))^($F1227*(1+$E1227))</f>
        <v/>
      </c>
      <c r="AO1227" s="45">
        <f>AN1227*(1/(1+$G1227))^(1+$E1227)*(1+AO$7)^$D1227*(AO1209/AN1209)^$E1227*((AO1209+AO1218)/(AN1209+AN1218))^($F1227*(1+$E1227))</f>
        <v/>
      </c>
      <c r="AP1227" s="45">
        <f>AO1227*(1/(1+$G1227))^(1+$E1227)*(1+AP$7)^$D1227*(AP1209/AO1209)^$E1227*((AP1209+AP1218)/(AO1209+AO1218))^($F1227*(1+$E1227))</f>
        <v/>
      </c>
      <c r="AQ1227" s="45">
        <f>AP1227*(1/(1+$G1227))^(1+$E1227)*(1+AQ$7)^$D1227*(AQ1209/AP1209)^$E1227*((AQ1209+AQ1218)/(AP1209+AP1218))^($F1227*(1+$E1227))</f>
        <v/>
      </c>
      <c r="AR1227" s="45">
        <f>AQ1227*(1/(1+$G1227))^(1+$E1227)*(1+AR$7)^$D1227*(AR1209/AQ1209)^$E1227*((AR1209+AR1218)/(AQ1209+AQ1218))^($F1227*(1+$E1227))</f>
        <v/>
      </c>
      <c r="AS1227" s="45">
        <f>AR1227*(1/(1+$G1227))^(1+$E1227)*(1+AS$7)^$D1227*(AS1209/AR1209)^$E1227*((AS1209+AS1218)/(AR1209+AR1218))^($F1227*(1+$E1227))</f>
        <v/>
      </c>
      <c r="AT1227" s="45">
        <f>AS1227*(1/(1+$G1227))^(1+$E1227)*(1+AT$7)^$D1227*(AT1209/AS1209)^$E1227*((AT1209+AT1218)/(AS1209+AS1218))^($F1227*(1+$E1227))</f>
        <v/>
      </c>
      <c r="AU1227" s="45">
        <f>AT1227*(1/(1+$G1227))^(1+$E1227)*(1+AU$7)^$D1227*(AU1209/AT1209)^$E1227*((AU1209+AU1218)/(AT1209+AT1218))^($F1227*(1+$E1227))</f>
        <v/>
      </c>
      <c r="AV1227" s="45">
        <f>AU1227*(1/(1+$G1227))^(1+$E1227)*(1+AV$7)^$D1227*(AV1209/AU1209)^$E1227*((AV1209+AV1218)/(AU1209+AU1218))^($F1227*(1+$E1227))</f>
        <v/>
      </c>
      <c r="AW1227" s="45">
        <f>AV1227*(1/(1+$G1227))^(1+$E1227)*(1+AW$7)^$D1227*(AW1209/AV1209)^$E1227*((AW1209+AW1218)/(AV1209+AV1218))^($F1227*(1+$E1227))</f>
        <v/>
      </c>
      <c r="AX1227" s="45">
        <f>AW1227*(1/(1+$G1227))^(1+$E1227)*(1+AX$7)^$D1227*(AX1209/AW1209)^$E1227*((AX1209+AX1218)/(AW1209+AW1218))^($F1227*(1+$E1227))</f>
        <v/>
      </c>
      <c r="AY1227" s="46">
        <f>FUELUSE(AX1227,AY1209,AX1209,AY1218,AX1218,AY$7,$D1227,$E1227,$F1227,$G1227)</f>
        <v/>
      </c>
    </row>
    <row r="1228" hidden="1" outlineLevel="2">
      <c r="A1228" s="14" t="inlineStr">
        <is>
          <t>ener</t>
        </is>
      </c>
      <c r="B1228" s="14" t="inlineStr">
        <is>
          <t>lpg</t>
        </is>
      </c>
      <c r="C1228" s="14" t="inlineStr">
        <is>
          <t>irn</t>
        </is>
      </c>
      <c r="D1228" s="37">
        <f>INDEX(Inputs!$N$5:$N$132,MATCH($B1228&amp;"|"&amp;$C1228,Inputs!$A$5:$A$132,0))</f>
        <v/>
      </c>
      <c r="E1228" s="37">
        <f>INDEX(Inputs!$O$5:$O$132,MATCH($B1228&amp;"|"&amp;$C1228,Inputs!$A$5:$A$132,0))</f>
        <v/>
      </c>
      <c r="F1228" s="37">
        <f>INDEX(Inputs!$P$5:$P$132,MATCH($B1228&amp;"|"&amp;$C1228,Inputs!$A$5:$A$132,0))</f>
        <v/>
      </c>
      <c r="G1228" s="37">
        <f>INDEX(Inputs!$Q$5:$Q$132,MATCH($B1228&amp;"|"&amp;$C1228,Inputs!$A$5:$A$132,0))</f>
        <v/>
      </c>
      <c r="H1228" s="14">
        <f>INDEX(Variables!$B$5:$B$105,MATCH($A1228,Variables!$A$5:$A$105,0))&amp;IF($C1228="",""," | "&amp;INDEX(Mapping!$B$5:$B$26,MATCH($C1228,Mapping!$A$5:$A$26,0))&amp;" | "&amp;INDEX(Mapping!$B$30:$B$41,MATCH($B1228,Mapping!$A$30:$A$41,0)))</f>
        <v/>
      </c>
      <c r="I1228" s="14">
        <f>INDEX(Variables!$C$5:$C$105,MATCH($A1228,Variables!$A$5:$A$105,0))</f>
        <v/>
      </c>
      <c r="J1228" s="14">
        <f>INDEX(Variables!$E$5:$E$105,MATCH($A1228,Variables!$A$5:$A$105,0))</f>
        <v/>
      </c>
      <c r="K1228" s="11">
        <f>LOWER(Settings!$C$4)&amp;".mit."&amp;$A1228&amp;IF($C1228="","","."&amp;$C1228&amp;"."&amp;$B1228)&amp;IF(INDEX(Variables!$D$5:$D$105,MATCH($A1228,Variables!$A$5:$A$105,0))="","","."&amp;INDEX(Variables!$D$5:$D$105,MATCH($A1228,Variables!$A$5:$A$105,0)))&amp;"."&amp;K$5</f>
        <v/>
      </c>
      <c r="L1228" s="44">
        <f>INDEX(Inputs!$U$5:$U$132,MATCH($B1228&amp;"|"&amp;$C1228,Inputs!$A$5:$A$132,0))</f>
        <v/>
      </c>
      <c r="M1228" s="45">
        <f>L1228*(1/(1+$G1228))^(1+$E1228)*(1+M$7)^$D1228*(M1210/L1210)^$E1228*((M1210+M1219)/(L1210+L1219))^($F1228*(1+$E1228))</f>
        <v/>
      </c>
      <c r="N1228" s="45">
        <f>M1228*(1/(1+$G1228))^(1+$E1228)*(1+N$7)^$D1228*(N1210/M1210)^$E1228*((N1210+N1219)/(M1210+M1219))^($F1228*(1+$E1228))</f>
        <v/>
      </c>
      <c r="O1228" s="45">
        <f>N1228*(1/(1+$G1228))^(1+$E1228)*(1+O$7)^$D1228*(O1210/N1210)^$E1228*((O1210+O1219)/(N1210+N1219))^($F1228*(1+$E1228))</f>
        <v/>
      </c>
      <c r="P1228" s="45">
        <f>O1228*(1/(1+$G1228))^(1+$E1228)*(1+P$7)^$D1228*(P1210/O1210)^$E1228*((P1210+P1219)/(O1210+O1219))^($F1228*(1+$E1228))</f>
        <v/>
      </c>
      <c r="Q1228" s="45">
        <f>P1228*(1/(1+$G1228))^(1+$E1228)*(1+Q$7)^$D1228*(Q1210/P1210)^$E1228*((Q1210+Q1219)/(P1210+P1219))^($F1228*(1+$E1228))</f>
        <v/>
      </c>
      <c r="R1228" s="45">
        <f>Q1228*(1/(1+$G1228))^(1+$E1228)*(1+R$7)^$D1228*(R1210/Q1210)^$E1228*((R1210+R1219)/(Q1210+Q1219))^($F1228*(1+$E1228))</f>
        <v/>
      </c>
      <c r="S1228" s="45">
        <f>R1228*(1/(1+$G1228))^(1+$E1228)*(1+S$7)^$D1228*(S1210/R1210)^$E1228*((S1210+S1219)/(R1210+R1219))^($F1228*(1+$E1228))</f>
        <v/>
      </c>
      <c r="T1228" s="45">
        <f>S1228*(1/(1+$G1228))^(1+$E1228)*(1+T$7)^$D1228*(T1210/S1210)^$E1228*((T1210+T1219)/(S1210+S1219))^($F1228*(1+$E1228))</f>
        <v/>
      </c>
      <c r="U1228" s="45">
        <f>T1228*(1/(1+$G1228))^(1+$E1228)*(1+U$7)^$D1228*(U1210/T1210)^$E1228*((U1210+U1219)/(T1210+T1219))^($F1228*(1+$E1228))</f>
        <v/>
      </c>
      <c r="V1228" s="45">
        <f>U1228*(1/(1+$G1228))^(1+$E1228)*(1+V$7)^$D1228*(V1210/U1210)^$E1228*((V1210+V1219)/(U1210+U1219))^($F1228*(1+$E1228))</f>
        <v/>
      </c>
      <c r="W1228" s="45">
        <f>V1228*(1/(1+$G1228))^(1+$E1228)*(1+W$7)^$D1228*(W1210/V1210)^$E1228*((W1210+W1219)/(V1210+V1219))^($F1228*(1+$E1228))</f>
        <v/>
      </c>
      <c r="X1228" s="45">
        <f>W1228*(1/(1+$G1228))^(1+$E1228)*(1+X$7)^$D1228*(X1210/W1210)^$E1228*((X1210+X1219)/(W1210+W1219))^($F1228*(1+$E1228))</f>
        <v/>
      </c>
      <c r="Y1228" s="45">
        <f>X1228*(1/(1+$G1228))^(1+$E1228)*(1+Y$7)^$D1228*(Y1210/X1210)^$E1228*((Y1210+Y1219)/(X1210+X1219))^($F1228*(1+$E1228))</f>
        <v/>
      </c>
      <c r="Z1228" s="45">
        <f>Y1228*(1/(1+$G1228))^(1+$E1228)*(1+Z$7)^$D1228*(Z1210/Y1210)^$E1228*((Z1210+Z1219)/(Y1210+Y1219))^($F1228*(1+$E1228))</f>
        <v/>
      </c>
      <c r="AA1228" s="45">
        <f>Z1228*(1/(1+$G1228))^(1+$E1228)*(1+AA$7)^$D1228*(AA1210/Z1210)^$E1228*((AA1210+AA1219)/(Z1210+Z1219))^($F1228*(1+$E1228))</f>
        <v/>
      </c>
      <c r="AB1228" s="45">
        <f>AA1228*(1/(1+$G1228))^(1+$E1228)*(1+AB$7)^$D1228*(AB1210/AA1210)^$E1228*((AB1210+AB1219)/(AA1210+AA1219))^($F1228*(1+$E1228))</f>
        <v/>
      </c>
      <c r="AC1228" s="45">
        <f>AB1228*(1/(1+$G1228))^(1+$E1228)*(1+AC$7)^$D1228*(AC1210/AB1210)^$E1228*((AC1210+AC1219)/(AB1210+AB1219))^($F1228*(1+$E1228))</f>
        <v/>
      </c>
      <c r="AD1228" s="46">
        <f>FUELUSE(AC1228,AD1210,AC1210,AD1219,AC1219,AD$7,$D1228,$E1228,$F1228,$G1228)</f>
        <v/>
      </c>
      <c r="AF1228" s="11">
        <f>LOWER(Settings!$C$4)&amp;".mit."&amp;$A1228&amp;IF($C1228="","","."&amp;$C1228&amp;"."&amp;$B1228)&amp;IF(INDEX(Variables!$D$5:$D$105,MATCH($A1228,Variables!$A$5:$A$105,0))="","","."&amp;INDEX(Variables!$D$5:$D$105,MATCH($A1228,Variables!$A$5:$A$105,0)))&amp;"."&amp;AF$5</f>
        <v/>
      </c>
      <c r="AG1228" s="44">
        <f>INDEX(Inputs!$U$5:$U$132,MATCH($B1228&amp;"|"&amp;$C1228,Inputs!$A$5:$A$132,0))</f>
        <v/>
      </c>
      <c r="AH1228" s="45">
        <f>AG1228*(1/(1+$G1228))^(1+$E1228)*(1+AH$7)^$D1228*(AH1210/AG1210)^$E1228*((AH1210+AH1219)/(AG1210+AG1219))^($F1228*(1+$E1228))</f>
        <v/>
      </c>
      <c r="AI1228" s="45">
        <f>AH1228*(1/(1+$G1228))^(1+$E1228)*(1+AI$7)^$D1228*(AI1210/AH1210)^$E1228*((AI1210+AI1219)/(AH1210+AH1219))^($F1228*(1+$E1228))</f>
        <v/>
      </c>
      <c r="AJ1228" s="45">
        <f>AI1228*(1/(1+$G1228))^(1+$E1228)*(1+AJ$7)^$D1228*(AJ1210/AI1210)^$E1228*((AJ1210+AJ1219)/(AI1210+AI1219))^($F1228*(1+$E1228))</f>
        <v/>
      </c>
      <c r="AK1228" s="45">
        <f>AJ1228*(1/(1+$G1228))^(1+$E1228)*(1+AK$7)^$D1228*(AK1210/AJ1210)^$E1228*((AK1210+AK1219)/(AJ1210+AJ1219))^($F1228*(1+$E1228))</f>
        <v/>
      </c>
      <c r="AL1228" s="45">
        <f>AK1228*(1/(1+$G1228))^(1+$E1228)*(1+AL$7)^$D1228*(AL1210/AK1210)^$E1228*((AL1210+AL1219)/(AK1210+AK1219))^($F1228*(1+$E1228))</f>
        <v/>
      </c>
      <c r="AM1228" s="45">
        <f>AL1228*(1/(1+$G1228))^(1+$E1228)*(1+AM$7)^$D1228*(AM1210/AL1210)^$E1228*((AM1210+AM1219)/(AL1210+AL1219))^($F1228*(1+$E1228))</f>
        <v/>
      </c>
      <c r="AN1228" s="45">
        <f>AM1228*(1/(1+$G1228))^(1+$E1228)*(1+AN$7)^$D1228*(AN1210/AM1210)^$E1228*((AN1210+AN1219)/(AM1210+AM1219))^($F1228*(1+$E1228))</f>
        <v/>
      </c>
      <c r="AO1228" s="45">
        <f>AN1228*(1/(1+$G1228))^(1+$E1228)*(1+AO$7)^$D1228*(AO1210/AN1210)^$E1228*((AO1210+AO1219)/(AN1210+AN1219))^($F1228*(1+$E1228))</f>
        <v/>
      </c>
      <c r="AP1228" s="45">
        <f>AO1228*(1/(1+$G1228))^(1+$E1228)*(1+AP$7)^$D1228*(AP1210/AO1210)^$E1228*((AP1210+AP1219)/(AO1210+AO1219))^($F1228*(1+$E1228))</f>
        <v/>
      </c>
      <c r="AQ1228" s="45">
        <f>AP1228*(1/(1+$G1228))^(1+$E1228)*(1+AQ$7)^$D1228*(AQ1210/AP1210)^$E1228*((AQ1210+AQ1219)/(AP1210+AP1219))^($F1228*(1+$E1228))</f>
        <v/>
      </c>
      <c r="AR1228" s="45">
        <f>AQ1228*(1/(1+$G1228))^(1+$E1228)*(1+AR$7)^$D1228*(AR1210/AQ1210)^$E1228*((AR1210+AR1219)/(AQ1210+AQ1219))^($F1228*(1+$E1228))</f>
        <v/>
      </c>
      <c r="AS1228" s="45">
        <f>AR1228*(1/(1+$G1228))^(1+$E1228)*(1+AS$7)^$D1228*(AS1210/AR1210)^$E1228*((AS1210+AS1219)/(AR1210+AR1219))^($F1228*(1+$E1228))</f>
        <v/>
      </c>
      <c r="AT1228" s="45">
        <f>AS1228*(1/(1+$G1228))^(1+$E1228)*(1+AT$7)^$D1228*(AT1210/AS1210)^$E1228*((AT1210+AT1219)/(AS1210+AS1219))^($F1228*(1+$E1228))</f>
        <v/>
      </c>
      <c r="AU1228" s="45">
        <f>AT1228*(1/(1+$G1228))^(1+$E1228)*(1+AU$7)^$D1228*(AU1210/AT1210)^$E1228*((AU1210+AU1219)/(AT1210+AT1219))^($F1228*(1+$E1228))</f>
        <v/>
      </c>
      <c r="AV1228" s="45">
        <f>AU1228*(1/(1+$G1228))^(1+$E1228)*(1+AV$7)^$D1228*(AV1210/AU1210)^$E1228*((AV1210+AV1219)/(AU1210+AU1219))^($F1228*(1+$E1228))</f>
        <v/>
      </c>
      <c r="AW1228" s="45">
        <f>AV1228*(1/(1+$G1228))^(1+$E1228)*(1+AW$7)^$D1228*(AW1210/AV1210)^$E1228*((AW1210+AW1219)/(AV1210+AV1219))^($F1228*(1+$E1228))</f>
        <v/>
      </c>
      <c r="AX1228" s="45">
        <f>AW1228*(1/(1+$G1228))^(1+$E1228)*(1+AX$7)^$D1228*(AX1210/AW1210)^$E1228*((AX1210+AX1219)/(AW1210+AW1219))^($F1228*(1+$E1228))</f>
        <v/>
      </c>
      <c r="AY1228" s="46">
        <f>FUELUSE(AX1228,AY1210,AX1210,AY1219,AX1219,AY$7,$D1228,$E1228,$F1228,$G1228)</f>
        <v/>
      </c>
    </row>
    <row r="1229" hidden="1" outlineLevel="2">
      <c r="A1229" s="14" t="inlineStr">
        <is>
          <t>ener</t>
        </is>
      </c>
      <c r="B1229" s="14" t="inlineStr">
        <is>
          <t>ker</t>
        </is>
      </c>
      <c r="C1229" s="14" t="inlineStr">
        <is>
          <t>irn</t>
        </is>
      </c>
      <c r="D1229" s="37">
        <f>INDEX(Inputs!$N$5:$N$132,MATCH($B1229&amp;"|"&amp;$C1229,Inputs!$A$5:$A$132,0))</f>
        <v/>
      </c>
      <c r="E1229" s="37">
        <f>INDEX(Inputs!$O$5:$O$132,MATCH($B1229&amp;"|"&amp;$C1229,Inputs!$A$5:$A$132,0))</f>
        <v/>
      </c>
      <c r="F1229" s="37">
        <f>INDEX(Inputs!$P$5:$P$132,MATCH($B1229&amp;"|"&amp;$C1229,Inputs!$A$5:$A$132,0))</f>
        <v/>
      </c>
      <c r="G1229" s="37">
        <f>INDEX(Inputs!$Q$5:$Q$132,MATCH($B1229&amp;"|"&amp;$C1229,Inputs!$A$5:$A$132,0))</f>
        <v/>
      </c>
      <c r="H1229" s="14">
        <f>INDEX(Variables!$B$5:$B$105,MATCH($A1229,Variables!$A$5:$A$105,0))&amp;IF($C1229="",""," | "&amp;INDEX(Mapping!$B$5:$B$26,MATCH($C1229,Mapping!$A$5:$A$26,0))&amp;" | "&amp;INDEX(Mapping!$B$30:$B$41,MATCH($B1229,Mapping!$A$30:$A$41,0)))</f>
        <v/>
      </c>
      <c r="I1229" s="14">
        <f>INDEX(Variables!$C$5:$C$105,MATCH($A1229,Variables!$A$5:$A$105,0))</f>
        <v/>
      </c>
      <c r="J1229" s="14">
        <f>INDEX(Variables!$E$5:$E$105,MATCH($A1229,Variables!$A$5:$A$105,0))</f>
        <v/>
      </c>
      <c r="K1229" s="11">
        <f>LOWER(Settings!$C$4)&amp;".mit."&amp;$A1229&amp;IF($C1229="","","."&amp;$C1229&amp;"."&amp;$B1229)&amp;IF(INDEX(Variables!$D$5:$D$105,MATCH($A1229,Variables!$A$5:$A$105,0))="","","."&amp;INDEX(Variables!$D$5:$D$105,MATCH($A1229,Variables!$A$5:$A$105,0)))&amp;"."&amp;K$5</f>
        <v/>
      </c>
      <c r="L1229" s="44">
        <f>INDEX(Inputs!$U$5:$U$132,MATCH($B1229&amp;"|"&amp;$C1229,Inputs!$A$5:$A$132,0))</f>
        <v/>
      </c>
      <c r="M1229" s="45">
        <f>L1229*(1/(1+$G1229))^(1+$E1229)*(1+M$7)^$D1229*(M1211/L1211)^$E1229*((M1211+M1220)/(L1211+L1220))^($F1229*(1+$E1229))</f>
        <v/>
      </c>
      <c r="N1229" s="45">
        <f>M1229*(1/(1+$G1229))^(1+$E1229)*(1+N$7)^$D1229*(N1211/M1211)^$E1229*((N1211+N1220)/(M1211+M1220))^($F1229*(1+$E1229))</f>
        <v/>
      </c>
      <c r="O1229" s="45">
        <f>N1229*(1/(1+$G1229))^(1+$E1229)*(1+O$7)^$D1229*(O1211/N1211)^$E1229*((O1211+O1220)/(N1211+N1220))^($F1229*(1+$E1229))</f>
        <v/>
      </c>
      <c r="P1229" s="45">
        <f>O1229*(1/(1+$G1229))^(1+$E1229)*(1+P$7)^$D1229*(P1211/O1211)^$E1229*((P1211+P1220)/(O1211+O1220))^($F1229*(1+$E1229))</f>
        <v/>
      </c>
      <c r="Q1229" s="45">
        <f>P1229*(1/(1+$G1229))^(1+$E1229)*(1+Q$7)^$D1229*(Q1211/P1211)^$E1229*((Q1211+Q1220)/(P1211+P1220))^($F1229*(1+$E1229))</f>
        <v/>
      </c>
      <c r="R1229" s="45">
        <f>Q1229*(1/(1+$G1229))^(1+$E1229)*(1+R$7)^$D1229*(R1211/Q1211)^$E1229*((R1211+R1220)/(Q1211+Q1220))^($F1229*(1+$E1229))</f>
        <v/>
      </c>
      <c r="S1229" s="45">
        <f>R1229*(1/(1+$G1229))^(1+$E1229)*(1+S$7)^$D1229*(S1211/R1211)^$E1229*((S1211+S1220)/(R1211+R1220))^($F1229*(1+$E1229))</f>
        <v/>
      </c>
      <c r="T1229" s="45">
        <f>S1229*(1/(1+$G1229))^(1+$E1229)*(1+T$7)^$D1229*(T1211/S1211)^$E1229*((T1211+T1220)/(S1211+S1220))^($F1229*(1+$E1229))</f>
        <v/>
      </c>
      <c r="U1229" s="45">
        <f>T1229*(1/(1+$G1229))^(1+$E1229)*(1+U$7)^$D1229*(U1211/T1211)^$E1229*((U1211+U1220)/(T1211+T1220))^($F1229*(1+$E1229))</f>
        <v/>
      </c>
      <c r="V1229" s="45">
        <f>U1229*(1/(1+$G1229))^(1+$E1229)*(1+V$7)^$D1229*(V1211/U1211)^$E1229*((V1211+V1220)/(U1211+U1220))^($F1229*(1+$E1229))</f>
        <v/>
      </c>
      <c r="W1229" s="45">
        <f>V1229*(1/(1+$G1229))^(1+$E1229)*(1+W$7)^$D1229*(W1211/V1211)^$E1229*((W1211+W1220)/(V1211+V1220))^($F1229*(1+$E1229))</f>
        <v/>
      </c>
      <c r="X1229" s="45">
        <f>W1229*(1/(1+$G1229))^(1+$E1229)*(1+X$7)^$D1229*(X1211/W1211)^$E1229*((X1211+X1220)/(W1211+W1220))^($F1229*(1+$E1229))</f>
        <v/>
      </c>
      <c r="Y1229" s="45">
        <f>X1229*(1/(1+$G1229))^(1+$E1229)*(1+Y$7)^$D1229*(Y1211/X1211)^$E1229*((Y1211+Y1220)/(X1211+X1220))^($F1229*(1+$E1229))</f>
        <v/>
      </c>
      <c r="Z1229" s="45">
        <f>Y1229*(1/(1+$G1229))^(1+$E1229)*(1+Z$7)^$D1229*(Z1211/Y1211)^$E1229*((Z1211+Z1220)/(Y1211+Y1220))^($F1229*(1+$E1229))</f>
        <v/>
      </c>
      <c r="AA1229" s="45">
        <f>Z1229*(1/(1+$G1229))^(1+$E1229)*(1+AA$7)^$D1229*(AA1211/Z1211)^$E1229*((AA1211+AA1220)/(Z1211+Z1220))^($F1229*(1+$E1229))</f>
        <v/>
      </c>
      <c r="AB1229" s="45">
        <f>AA1229*(1/(1+$G1229))^(1+$E1229)*(1+AB$7)^$D1229*(AB1211/AA1211)^$E1229*((AB1211+AB1220)/(AA1211+AA1220))^($F1229*(1+$E1229))</f>
        <v/>
      </c>
      <c r="AC1229" s="45">
        <f>AB1229*(1/(1+$G1229))^(1+$E1229)*(1+AC$7)^$D1229*(AC1211/AB1211)^$E1229*((AC1211+AC1220)/(AB1211+AB1220))^($F1229*(1+$E1229))</f>
        <v/>
      </c>
      <c r="AD1229" s="46">
        <f>FUELUSE(AC1229,AD1211,AC1211,AD1220,AC1220,AD$7,$D1229,$E1229,$F1229,$G1229)</f>
        <v/>
      </c>
      <c r="AF1229" s="11">
        <f>LOWER(Settings!$C$4)&amp;".mit."&amp;$A1229&amp;IF($C1229="","","."&amp;$C1229&amp;"."&amp;$B1229)&amp;IF(INDEX(Variables!$D$5:$D$105,MATCH($A1229,Variables!$A$5:$A$105,0))="","","."&amp;INDEX(Variables!$D$5:$D$105,MATCH($A1229,Variables!$A$5:$A$105,0)))&amp;"."&amp;AF$5</f>
        <v/>
      </c>
      <c r="AG1229" s="44">
        <f>INDEX(Inputs!$U$5:$U$132,MATCH($B1229&amp;"|"&amp;$C1229,Inputs!$A$5:$A$132,0))</f>
        <v/>
      </c>
      <c r="AH1229" s="45">
        <f>AG1229*(1/(1+$G1229))^(1+$E1229)*(1+AH$7)^$D1229*(AH1211/AG1211)^$E1229*((AH1211+AH1220)/(AG1211+AG1220))^($F1229*(1+$E1229))</f>
        <v/>
      </c>
      <c r="AI1229" s="45">
        <f>AH1229*(1/(1+$G1229))^(1+$E1229)*(1+AI$7)^$D1229*(AI1211/AH1211)^$E1229*((AI1211+AI1220)/(AH1211+AH1220))^($F1229*(1+$E1229))</f>
        <v/>
      </c>
      <c r="AJ1229" s="45">
        <f>AI1229*(1/(1+$G1229))^(1+$E1229)*(1+AJ$7)^$D1229*(AJ1211/AI1211)^$E1229*((AJ1211+AJ1220)/(AI1211+AI1220))^($F1229*(1+$E1229))</f>
        <v/>
      </c>
      <c r="AK1229" s="45">
        <f>AJ1229*(1/(1+$G1229))^(1+$E1229)*(1+AK$7)^$D1229*(AK1211/AJ1211)^$E1229*((AK1211+AK1220)/(AJ1211+AJ1220))^($F1229*(1+$E1229))</f>
        <v/>
      </c>
      <c r="AL1229" s="45">
        <f>AK1229*(1/(1+$G1229))^(1+$E1229)*(1+AL$7)^$D1229*(AL1211/AK1211)^$E1229*((AL1211+AL1220)/(AK1211+AK1220))^($F1229*(1+$E1229))</f>
        <v/>
      </c>
      <c r="AM1229" s="45">
        <f>AL1229*(1/(1+$G1229))^(1+$E1229)*(1+AM$7)^$D1229*(AM1211/AL1211)^$E1229*((AM1211+AM1220)/(AL1211+AL1220))^($F1229*(1+$E1229))</f>
        <v/>
      </c>
      <c r="AN1229" s="45">
        <f>AM1229*(1/(1+$G1229))^(1+$E1229)*(1+AN$7)^$D1229*(AN1211/AM1211)^$E1229*((AN1211+AN1220)/(AM1211+AM1220))^($F1229*(1+$E1229))</f>
        <v/>
      </c>
      <c r="AO1229" s="45">
        <f>AN1229*(1/(1+$G1229))^(1+$E1229)*(1+AO$7)^$D1229*(AO1211/AN1211)^$E1229*((AO1211+AO1220)/(AN1211+AN1220))^($F1229*(1+$E1229))</f>
        <v/>
      </c>
      <c r="AP1229" s="45">
        <f>AO1229*(1/(1+$G1229))^(1+$E1229)*(1+AP$7)^$D1229*(AP1211/AO1211)^$E1229*((AP1211+AP1220)/(AO1211+AO1220))^($F1229*(1+$E1229))</f>
        <v/>
      </c>
      <c r="AQ1229" s="45">
        <f>AP1229*(1/(1+$G1229))^(1+$E1229)*(1+AQ$7)^$D1229*(AQ1211/AP1211)^$E1229*((AQ1211+AQ1220)/(AP1211+AP1220))^($F1229*(1+$E1229))</f>
        <v/>
      </c>
      <c r="AR1229" s="45">
        <f>AQ1229*(1/(1+$G1229))^(1+$E1229)*(1+AR$7)^$D1229*(AR1211/AQ1211)^$E1229*((AR1211+AR1220)/(AQ1211+AQ1220))^($F1229*(1+$E1229))</f>
        <v/>
      </c>
      <c r="AS1229" s="45">
        <f>AR1229*(1/(1+$G1229))^(1+$E1229)*(1+AS$7)^$D1229*(AS1211/AR1211)^$E1229*((AS1211+AS1220)/(AR1211+AR1220))^($F1229*(1+$E1229))</f>
        <v/>
      </c>
      <c r="AT1229" s="45">
        <f>AS1229*(1/(1+$G1229))^(1+$E1229)*(1+AT$7)^$D1229*(AT1211/AS1211)^$E1229*((AT1211+AT1220)/(AS1211+AS1220))^($F1229*(1+$E1229))</f>
        <v/>
      </c>
      <c r="AU1229" s="45">
        <f>AT1229*(1/(1+$G1229))^(1+$E1229)*(1+AU$7)^$D1229*(AU1211/AT1211)^$E1229*((AU1211+AU1220)/(AT1211+AT1220))^($F1229*(1+$E1229))</f>
        <v/>
      </c>
      <c r="AV1229" s="45">
        <f>AU1229*(1/(1+$G1229))^(1+$E1229)*(1+AV$7)^$D1229*(AV1211/AU1211)^$E1229*((AV1211+AV1220)/(AU1211+AU1220))^($F1229*(1+$E1229))</f>
        <v/>
      </c>
      <c r="AW1229" s="45">
        <f>AV1229*(1/(1+$G1229))^(1+$E1229)*(1+AW$7)^$D1229*(AW1211/AV1211)^$E1229*((AW1211+AW1220)/(AV1211+AV1220))^($F1229*(1+$E1229))</f>
        <v/>
      </c>
      <c r="AX1229" s="45">
        <f>AW1229*(1/(1+$G1229))^(1+$E1229)*(1+AX$7)^$D1229*(AX1211/AW1211)^$E1229*((AX1211+AX1220)/(AW1211+AW1220))^($F1229*(1+$E1229))</f>
        <v/>
      </c>
      <c r="AY1229" s="46">
        <f>FUELUSE(AX1229,AY1211,AX1211,AY1220,AX1220,AY$7,$D1229,$E1229,$F1229,$G1229)</f>
        <v/>
      </c>
    </row>
    <row r="1230" hidden="1" outlineLevel="2">
      <c r="A1230" s="14" t="inlineStr">
        <is>
          <t>ener</t>
        </is>
      </c>
      <c r="B1230" s="14" t="inlineStr">
        <is>
          <t>oop</t>
        </is>
      </c>
      <c r="C1230" s="14" t="inlineStr">
        <is>
          <t>irn</t>
        </is>
      </c>
      <c r="D1230" s="37">
        <f>INDEX(Inputs!$N$5:$N$132,MATCH($B1230&amp;"|"&amp;$C1230,Inputs!$A$5:$A$132,0))</f>
        <v/>
      </c>
      <c r="E1230" s="37">
        <f>INDEX(Inputs!$O$5:$O$132,MATCH($B1230&amp;"|"&amp;$C1230,Inputs!$A$5:$A$132,0))</f>
        <v/>
      </c>
      <c r="F1230" s="37">
        <f>INDEX(Inputs!$P$5:$P$132,MATCH($B1230&amp;"|"&amp;$C1230,Inputs!$A$5:$A$132,0))</f>
        <v/>
      </c>
      <c r="G1230" s="37">
        <f>INDEX(Inputs!$Q$5:$Q$132,MATCH($B1230&amp;"|"&amp;$C1230,Inputs!$A$5:$A$132,0))</f>
        <v/>
      </c>
      <c r="H1230" s="14">
        <f>INDEX(Variables!$B$5:$B$105,MATCH($A1230,Variables!$A$5:$A$105,0))&amp;IF($C1230="",""," | "&amp;INDEX(Mapping!$B$5:$B$26,MATCH($C1230,Mapping!$A$5:$A$26,0))&amp;" | "&amp;INDEX(Mapping!$B$30:$B$41,MATCH($B1230,Mapping!$A$30:$A$41,0)))</f>
        <v/>
      </c>
      <c r="I1230" s="14">
        <f>INDEX(Variables!$C$5:$C$105,MATCH($A1230,Variables!$A$5:$A$105,0))</f>
        <v/>
      </c>
      <c r="J1230" s="14">
        <f>INDEX(Variables!$E$5:$E$105,MATCH($A1230,Variables!$A$5:$A$105,0))</f>
        <v/>
      </c>
      <c r="K1230" s="11">
        <f>LOWER(Settings!$C$4)&amp;".mit."&amp;$A1230&amp;IF($C1230="","","."&amp;$C1230&amp;"."&amp;$B1230)&amp;IF(INDEX(Variables!$D$5:$D$105,MATCH($A1230,Variables!$A$5:$A$105,0))="","","."&amp;INDEX(Variables!$D$5:$D$105,MATCH($A1230,Variables!$A$5:$A$105,0)))&amp;"."&amp;K$5</f>
        <v/>
      </c>
      <c r="L1230" s="44">
        <f>INDEX(Inputs!$U$5:$U$132,MATCH($B1230&amp;"|"&amp;$C1230,Inputs!$A$5:$A$132,0))</f>
        <v/>
      </c>
      <c r="M1230" s="45">
        <f>L1230*(1/(1+$G1230))^(1+$E1230)*(1+M$7)^$D1230*(M1212/L1212)^$E1230*((M1212+M1221)/(L1212+L1221))^($F1230*(1+$E1230))</f>
        <v/>
      </c>
      <c r="N1230" s="45">
        <f>M1230*(1/(1+$G1230))^(1+$E1230)*(1+N$7)^$D1230*(N1212/M1212)^$E1230*((N1212+N1221)/(M1212+M1221))^($F1230*(1+$E1230))</f>
        <v/>
      </c>
      <c r="O1230" s="45">
        <f>N1230*(1/(1+$G1230))^(1+$E1230)*(1+O$7)^$D1230*(O1212/N1212)^$E1230*((O1212+O1221)/(N1212+N1221))^($F1230*(1+$E1230))</f>
        <v/>
      </c>
      <c r="P1230" s="45">
        <f>O1230*(1/(1+$G1230))^(1+$E1230)*(1+P$7)^$D1230*(P1212/O1212)^$E1230*((P1212+P1221)/(O1212+O1221))^($F1230*(1+$E1230))</f>
        <v/>
      </c>
      <c r="Q1230" s="45">
        <f>P1230*(1/(1+$G1230))^(1+$E1230)*(1+Q$7)^$D1230*(Q1212/P1212)^$E1230*((Q1212+Q1221)/(P1212+P1221))^($F1230*(1+$E1230))</f>
        <v/>
      </c>
      <c r="R1230" s="45">
        <f>Q1230*(1/(1+$G1230))^(1+$E1230)*(1+R$7)^$D1230*(R1212/Q1212)^$E1230*((R1212+R1221)/(Q1212+Q1221))^($F1230*(1+$E1230))</f>
        <v/>
      </c>
      <c r="S1230" s="45">
        <f>R1230*(1/(1+$G1230))^(1+$E1230)*(1+S$7)^$D1230*(S1212/R1212)^$E1230*((S1212+S1221)/(R1212+R1221))^($F1230*(1+$E1230))</f>
        <v/>
      </c>
      <c r="T1230" s="45">
        <f>S1230*(1/(1+$G1230))^(1+$E1230)*(1+T$7)^$D1230*(T1212/S1212)^$E1230*((T1212+T1221)/(S1212+S1221))^($F1230*(1+$E1230))</f>
        <v/>
      </c>
      <c r="U1230" s="45">
        <f>T1230*(1/(1+$G1230))^(1+$E1230)*(1+U$7)^$D1230*(U1212/T1212)^$E1230*((U1212+U1221)/(T1212+T1221))^($F1230*(1+$E1230))</f>
        <v/>
      </c>
      <c r="V1230" s="45">
        <f>U1230*(1/(1+$G1230))^(1+$E1230)*(1+V$7)^$D1230*(V1212/U1212)^$E1230*((V1212+V1221)/(U1212+U1221))^($F1230*(1+$E1230))</f>
        <v/>
      </c>
      <c r="W1230" s="45">
        <f>V1230*(1/(1+$G1230))^(1+$E1230)*(1+W$7)^$D1230*(W1212/V1212)^$E1230*((W1212+W1221)/(V1212+V1221))^($F1230*(1+$E1230))</f>
        <v/>
      </c>
      <c r="X1230" s="45">
        <f>W1230*(1/(1+$G1230))^(1+$E1230)*(1+X$7)^$D1230*(X1212/W1212)^$E1230*((X1212+X1221)/(W1212+W1221))^($F1230*(1+$E1230))</f>
        <v/>
      </c>
      <c r="Y1230" s="45">
        <f>X1230*(1/(1+$G1230))^(1+$E1230)*(1+Y$7)^$D1230*(Y1212/X1212)^$E1230*((Y1212+Y1221)/(X1212+X1221))^($F1230*(1+$E1230))</f>
        <v/>
      </c>
      <c r="Z1230" s="45">
        <f>Y1230*(1/(1+$G1230))^(1+$E1230)*(1+Z$7)^$D1230*(Z1212/Y1212)^$E1230*((Z1212+Z1221)/(Y1212+Y1221))^($F1230*(1+$E1230))</f>
        <v/>
      </c>
      <c r="AA1230" s="45">
        <f>Z1230*(1/(1+$G1230))^(1+$E1230)*(1+AA$7)^$D1230*(AA1212/Z1212)^$E1230*((AA1212+AA1221)/(Z1212+Z1221))^($F1230*(1+$E1230))</f>
        <v/>
      </c>
      <c r="AB1230" s="45">
        <f>AA1230*(1/(1+$G1230))^(1+$E1230)*(1+AB$7)^$D1230*(AB1212/AA1212)^$E1230*((AB1212+AB1221)/(AA1212+AA1221))^($F1230*(1+$E1230))</f>
        <v/>
      </c>
      <c r="AC1230" s="45">
        <f>AB1230*(1/(1+$G1230))^(1+$E1230)*(1+AC$7)^$D1230*(AC1212/AB1212)^$E1230*((AC1212+AC1221)/(AB1212+AB1221))^($F1230*(1+$E1230))</f>
        <v/>
      </c>
      <c r="AD1230" s="46">
        <f>FUELUSE(AC1230,AD1212,AC1212,AD1221,AC1221,AD$7,$D1230,$E1230,$F1230,$G1230)</f>
        <v/>
      </c>
      <c r="AF1230" s="11">
        <f>LOWER(Settings!$C$4)&amp;".mit."&amp;$A1230&amp;IF($C1230="","","."&amp;$C1230&amp;"."&amp;$B1230)&amp;IF(INDEX(Variables!$D$5:$D$105,MATCH($A1230,Variables!$A$5:$A$105,0))="","","."&amp;INDEX(Variables!$D$5:$D$105,MATCH($A1230,Variables!$A$5:$A$105,0)))&amp;"."&amp;AF$5</f>
        <v/>
      </c>
      <c r="AG1230" s="44">
        <f>INDEX(Inputs!$U$5:$U$132,MATCH($B1230&amp;"|"&amp;$C1230,Inputs!$A$5:$A$132,0))</f>
        <v/>
      </c>
      <c r="AH1230" s="45">
        <f>AG1230*(1/(1+$G1230))^(1+$E1230)*(1+AH$7)^$D1230*(AH1212/AG1212)^$E1230*((AH1212+AH1221)/(AG1212+AG1221))^($F1230*(1+$E1230))</f>
        <v/>
      </c>
      <c r="AI1230" s="45">
        <f>AH1230*(1/(1+$G1230))^(1+$E1230)*(1+AI$7)^$D1230*(AI1212/AH1212)^$E1230*((AI1212+AI1221)/(AH1212+AH1221))^($F1230*(1+$E1230))</f>
        <v/>
      </c>
      <c r="AJ1230" s="45">
        <f>AI1230*(1/(1+$G1230))^(1+$E1230)*(1+AJ$7)^$D1230*(AJ1212/AI1212)^$E1230*((AJ1212+AJ1221)/(AI1212+AI1221))^($F1230*(1+$E1230))</f>
        <v/>
      </c>
      <c r="AK1230" s="45">
        <f>AJ1230*(1/(1+$G1230))^(1+$E1230)*(1+AK$7)^$D1230*(AK1212/AJ1212)^$E1230*((AK1212+AK1221)/(AJ1212+AJ1221))^($F1230*(1+$E1230))</f>
        <v/>
      </c>
      <c r="AL1230" s="45">
        <f>AK1230*(1/(1+$G1230))^(1+$E1230)*(1+AL$7)^$D1230*(AL1212/AK1212)^$E1230*((AL1212+AL1221)/(AK1212+AK1221))^($F1230*(1+$E1230))</f>
        <v/>
      </c>
      <c r="AM1230" s="45">
        <f>AL1230*(1/(1+$G1230))^(1+$E1230)*(1+AM$7)^$D1230*(AM1212/AL1212)^$E1230*((AM1212+AM1221)/(AL1212+AL1221))^($F1230*(1+$E1230))</f>
        <v/>
      </c>
      <c r="AN1230" s="45">
        <f>AM1230*(1/(1+$G1230))^(1+$E1230)*(1+AN$7)^$D1230*(AN1212/AM1212)^$E1230*((AN1212+AN1221)/(AM1212+AM1221))^($F1230*(1+$E1230))</f>
        <v/>
      </c>
      <c r="AO1230" s="45">
        <f>AN1230*(1/(1+$G1230))^(1+$E1230)*(1+AO$7)^$D1230*(AO1212/AN1212)^$E1230*((AO1212+AO1221)/(AN1212+AN1221))^($F1230*(1+$E1230))</f>
        <v/>
      </c>
      <c r="AP1230" s="45">
        <f>AO1230*(1/(1+$G1230))^(1+$E1230)*(1+AP$7)^$D1230*(AP1212/AO1212)^$E1230*((AP1212+AP1221)/(AO1212+AO1221))^($F1230*(1+$E1230))</f>
        <v/>
      </c>
      <c r="AQ1230" s="45">
        <f>AP1230*(1/(1+$G1230))^(1+$E1230)*(1+AQ$7)^$D1230*(AQ1212/AP1212)^$E1230*((AQ1212+AQ1221)/(AP1212+AP1221))^($F1230*(1+$E1230))</f>
        <v/>
      </c>
      <c r="AR1230" s="45">
        <f>AQ1230*(1/(1+$G1230))^(1+$E1230)*(1+AR$7)^$D1230*(AR1212/AQ1212)^$E1230*((AR1212+AR1221)/(AQ1212+AQ1221))^($F1230*(1+$E1230))</f>
        <v/>
      </c>
      <c r="AS1230" s="45">
        <f>AR1230*(1/(1+$G1230))^(1+$E1230)*(1+AS$7)^$D1230*(AS1212/AR1212)^$E1230*((AS1212+AS1221)/(AR1212+AR1221))^($F1230*(1+$E1230))</f>
        <v/>
      </c>
      <c r="AT1230" s="45">
        <f>AS1230*(1/(1+$G1230))^(1+$E1230)*(1+AT$7)^$D1230*(AT1212/AS1212)^$E1230*((AT1212+AT1221)/(AS1212+AS1221))^($F1230*(1+$E1230))</f>
        <v/>
      </c>
      <c r="AU1230" s="45">
        <f>AT1230*(1/(1+$G1230))^(1+$E1230)*(1+AU$7)^$D1230*(AU1212/AT1212)^$E1230*((AU1212+AU1221)/(AT1212+AT1221))^($F1230*(1+$E1230))</f>
        <v/>
      </c>
      <c r="AV1230" s="45">
        <f>AU1230*(1/(1+$G1230))^(1+$E1230)*(1+AV$7)^$D1230*(AV1212/AU1212)^$E1230*((AV1212+AV1221)/(AU1212+AU1221))^($F1230*(1+$E1230))</f>
        <v/>
      </c>
      <c r="AW1230" s="45">
        <f>AV1230*(1/(1+$G1230))^(1+$E1230)*(1+AW$7)^$D1230*(AW1212/AV1212)^$E1230*((AW1212+AW1221)/(AV1212+AV1221))^($F1230*(1+$E1230))</f>
        <v/>
      </c>
      <c r="AX1230" s="45">
        <f>AW1230*(1/(1+$G1230))^(1+$E1230)*(1+AX$7)^$D1230*(AX1212/AW1212)^$E1230*((AX1212+AX1221)/(AW1212+AW1221))^($F1230*(1+$E1230))</f>
        <v/>
      </c>
      <c r="AY1230" s="46">
        <f>FUELUSE(AX1230,AY1212,AX1212,AY1221,AX1221,AY$7,$D1230,$E1230,$F1230,$G1230)</f>
        <v/>
      </c>
    </row>
    <row r="1231" hidden="1" outlineLevel="2">
      <c r="A1231" s="14" t="inlineStr">
        <is>
          <t>ener</t>
        </is>
      </c>
      <c r="B1231" s="14" t="inlineStr">
        <is>
          <t>bio</t>
        </is>
      </c>
      <c r="C1231" s="14" t="inlineStr">
        <is>
          <t>irn</t>
        </is>
      </c>
      <c r="D1231" s="37">
        <f>INDEX(Inputs!$N$5:$N$132,MATCH($B1231&amp;"|"&amp;$C1231,Inputs!$A$5:$A$132,0))</f>
        <v/>
      </c>
      <c r="E1231" s="37">
        <f>INDEX(Inputs!$O$5:$O$132,MATCH($B1231&amp;"|"&amp;$C1231,Inputs!$A$5:$A$132,0))</f>
        <v/>
      </c>
      <c r="F1231" s="37">
        <f>INDEX(Inputs!$P$5:$P$132,MATCH($B1231&amp;"|"&amp;$C1231,Inputs!$A$5:$A$132,0))</f>
        <v/>
      </c>
      <c r="G1231" s="37">
        <f>INDEX(Inputs!$Q$5:$Q$132,MATCH($B1231&amp;"|"&amp;$C1231,Inputs!$A$5:$A$132,0))</f>
        <v/>
      </c>
      <c r="H1231" s="14">
        <f>INDEX(Variables!$B$5:$B$105,MATCH($A1231,Variables!$A$5:$A$105,0))&amp;IF($C1231="",""," | "&amp;INDEX(Mapping!$B$5:$B$26,MATCH($C1231,Mapping!$A$5:$A$26,0))&amp;" | "&amp;INDEX(Mapping!$B$30:$B$41,MATCH($B1231,Mapping!$A$30:$A$41,0)))</f>
        <v/>
      </c>
      <c r="I1231" s="14">
        <f>INDEX(Variables!$C$5:$C$105,MATCH($A1231,Variables!$A$5:$A$105,0))</f>
        <v/>
      </c>
      <c r="J1231" s="14">
        <f>INDEX(Variables!$E$5:$E$105,MATCH($A1231,Variables!$A$5:$A$105,0))</f>
        <v/>
      </c>
      <c r="K1231" s="11">
        <f>LOWER(Settings!$C$4)&amp;".mit."&amp;$A1231&amp;IF($C1231="","","."&amp;$C1231&amp;"."&amp;$B1231)&amp;IF(INDEX(Variables!$D$5:$D$105,MATCH($A1231,Variables!$A$5:$A$105,0))="","","."&amp;INDEX(Variables!$D$5:$D$105,MATCH($A1231,Variables!$A$5:$A$105,0)))&amp;"."&amp;K$5</f>
        <v/>
      </c>
      <c r="L1231" s="44">
        <f>INDEX(Inputs!$U$5:$U$132,MATCH($B1231&amp;"|"&amp;$C1231,Inputs!$A$5:$A$132,0))</f>
        <v/>
      </c>
      <c r="M1231" s="45">
        <f>L1231*(1/(1+$G1231))^(1+$E1231)*(1+M$7)^$D1231*(M1213/L1213)^$E1231*((M1213+M1222)/(L1213+L1222))^($F1231*(1+$E1231))</f>
        <v/>
      </c>
      <c r="N1231" s="45">
        <f>M1231*(1/(1+$G1231))^(1+$E1231)*(1+N$7)^$D1231*(N1213/M1213)^$E1231*((N1213+N1222)/(M1213+M1222))^($F1231*(1+$E1231))</f>
        <v/>
      </c>
      <c r="O1231" s="45">
        <f>N1231*(1/(1+$G1231))^(1+$E1231)*(1+O$7)^$D1231*(O1213/N1213)^$E1231*((O1213+O1222)/(N1213+N1222))^($F1231*(1+$E1231))</f>
        <v/>
      </c>
      <c r="P1231" s="45">
        <f>O1231*(1/(1+$G1231))^(1+$E1231)*(1+P$7)^$D1231*(P1213/O1213)^$E1231*((P1213+P1222)/(O1213+O1222))^($F1231*(1+$E1231))</f>
        <v/>
      </c>
      <c r="Q1231" s="45">
        <f>P1231*(1/(1+$G1231))^(1+$E1231)*(1+Q$7)^$D1231*(Q1213/P1213)^$E1231*((Q1213+Q1222)/(P1213+P1222))^($F1231*(1+$E1231))</f>
        <v/>
      </c>
      <c r="R1231" s="45">
        <f>Q1231*(1/(1+$G1231))^(1+$E1231)*(1+R$7)^$D1231*(R1213/Q1213)^$E1231*((R1213+R1222)/(Q1213+Q1222))^($F1231*(1+$E1231))</f>
        <v/>
      </c>
      <c r="S1231" s="45">
        <f>R1231*(1/(1+$G1231))^(1+$E1231)*(1+S$7)^$D1231*(S1213/R1213)^$E1231*((S1213+S1222)/(R1213+R1222))^($F1231*(1+$E1231))</f>
        <v/>
      </c>
      <c r="T1231" s="45">
        <f>S1231*(1/(1+$G1231))^(1+$E1231)*(1+T$7)^$D1231*(T1213/S1213)^$E1231*((T1213+T1222)/(S1213+S1222))^($F1231*(1+$E1231))</f>
        <v/>
      </c>
      <c r="U1231" s="45">
        <f>T1231*(1/(1+$G1231))^(1+$E1231)*(1+U$7)^$D1231*(U1213/T1213)^$E1231*((U1213+U1222)/(T1213+T1222))^($F1231*(1+$E1231))</f>
        <v/>
      </c>
      <c r="V1231" s="45">
        <f>U1231*(1/(1+$G1231))^(1+$E1231)*(1+V$7)^$D1231*(V1213/U1213)^$E1231*((V1213+V1222)/(U1213+U1222))^($F1231*(1+$E1231))</f>
        <v/>
      </c>
      <c r="W1231" s="45">
        <f>V1231*(1/(1+$G1231))^(1+$E1231)*(1+W$7)^$D1231*(W1213/V1213)^$E1231*((W1213+W1222)/(V1213+V1222))^($F1231*(1+$E1231))</f>
        <v/>
      </c>
      <c r="X1231" s="45">
        <f>W1231*(1/(1+$G1231))^(1+$E1231)*(1+X$7)^$D1231*(X1213/W1213)^$E1231*((X1213+X1222)/(W1213+W1222))^($F1231*(1+$E1231))</f>
        <v/>
      </c>
      <c r="Y1231" s="45">
        <f>X1231*(1/(1+$G1231))^(1+$E1231)*(1+Y$7)^$D1231*(Y1213/X1213)^$E1231*((Y1213+Y1222)/(X1213+X1222))^($F1231*(1+$E1231))</f>
        <v/>
      </c>
      <c r="Z1231" s="45">
        <f>Y1231*(1/(1+$G1231))^(1+$E1231)*(1+Z$7)^$D1231*(Z1213/Y1213)^$E1231*((Z1213+Z1222)/(Y1213+Y1222))^($F1231*(1+$E1231))</f>
        <v/>
      </c>
      <c r="AA1231" s="45">
        <f>Z1231*(1/(1+$G1231))^(1+$E1231)*(1+AA$7)^$D1231*(AA1213/Z1213)^$E1231*((AA1213+AA1222)/(Z1213+Z1222))^($F1231*(1+$E1231))</f>
        <v/>
      </c>
      <c r="AB1231" s="45">
        <f>AA1231*(1/(1+$G1231))^(1+$E1231)*(1+AB$7)^$D1231*(AB1213/AA1213)^$E1231*((AB1213+AB1222)/(AA1213+AA1222))^($F1231*(1+$E1231))</f>
        <v/>
      </c>
      <c r="AC1231" s="45">
        <f>AB1231*(1/(1+$G1231))^(1+$E1231)*(1+AC$7)^$D1231*(AC1213/AB1213)^$E1231*((AC1213+AC1222)/(AB1213+AB1222))^($F1231*(1+$E1231))</f>
        <v/>
      </c>
      <c r="AD1231" s="46">
        <f>FUELUSE(AC1231,AD1213,AC1213,AD1222,AC1222,AD$7,$D1231,$E1231,$F1231,$G1231)</f>
        <v/>
      </c>
      <c r="AF1231" s="11">
        <f>LOWER(Settings!$C$4)&amp;".mit."&amp;$A1231&amp;IF($C1231="","","."&amp;$C1231&amp;"."&amp;$B1231)&amp;IF(INDEX(Variables!$D$5:$D$105,MATCH($A1231,Variables!$A$5:$A$105,0))="","","."&amp;INDEX(Variables!$D$5:$D$105,MATCH($A1231,Variables!$A$5:$A$105,0)))&amp;"."&amp;AF$5</f>
        <v/>
      </c>
      <c r="AG1231" s="44">
        <f>INDEX(Inputs!$U$5:$U$132,MATCH($B1231&amp;"|"&amp;$C1231,Inputs!$A$5:$A$132,0))</f>
        <v/>
      </c>
      <c r="AH1231" s="45">
        <f>AG1231*(1/(1+$G1231))^(1+$E1231)*(1+AH$7)^$D1231*(AH1213/AG1213)^$E1231*((AH1213+AH1222)/(AG1213+AG1222))^($F1231*(1+$E1231))</f>
        <v/>
      </c>
      <c r="AI1231" s="45">
        <f>AH1231*(1/(1+$G1231))^(1+$E1231)*(1+AI$7)^$D1231*(AI1213/AH1213)^$E1231*((AI1213+AI1222)/(AH1213+AH1222))^($F1231*(1+$E1231))</f>
        <v/>
      </c>
      <c r="AJ1231" s="45">
        <f>AI1231*(1/(1+$G1231))^(1+$E1231)*(1+AJ$7)^$D1231*(AJ1213/AI1213)^$E1231*((AJ1213+AJ1222)/(AI1213+AI1222))^($F1231*(1+$E1231))</f>
        <v/>
      </c>
      <c r="AK1231" s="45">
        <f>AJ1231*(1/(1+$G1231))^(1+$E1231)*(1+AK$7)^$D1231*(AK1213/AJ1213)^$E1231*((AK1213+AK1222)/(AJ1213+AJ1222))^($F1231*(1+$E1231))</f>
        <v/>
      </c>
      <c r="AL1231" s="45">
        <f>AK1231*(1/(1+$G1231))^(1+$E1231)*(1+AL$7)^$D1231*(AL1213/AK1213)^$E1231*((AL1213+AL1222)/(AK1213+AK1222))^($F1231*(1+$E1231))</f>
        <v/>
      </c>
      <c r="AM1231" s="45">
        <f>AL1231*(1/(1+$G1231))^(1+$E1231)*(1+AM$7)^$D1231*(AM1213/AL1213)^$E1231*((AM1213+AM1222)/(AL1213+AL1222))^($F1231*(1+$E1231))</f>
        <v/>
      </c>
      <c r="AN1231" s="45">
        <f>AM1231*(1/(1+$G1231))^(1+$E1231)*(1+AN$7)^$D1231*(AN1213/AM1213)^$E1231*((AN1213+AN1222)/(AM1213+AM1222))^($F1231*(1+$E1231))</f>
        <v/>
      </c>
      <c r="AO1231" s="45">
        <f>AN1231*(1/(1+$G1231))^(1+$E1231)*(1+AO$7)^$D1231*(AO1213/AN1213)^$E1231*((AO1213+AO1222)/(AN1213+AN1222))^($F1231*(1+$E1231))</f>
        <v/>
      </c>
      <c r="AP1231" s="45">
        <f>AO1231*(1/(1+$G1231))^(1+$E1231)*(1+AP$7)^$D1231*(AP1213/AO1213)^$E1231*((AP1213+AP1222)/(AO1213+AO1222))^($F1231*(1+$E1231))</f>
        <v/>
      </c>
      <c r="AQ1231" s="45">
        <f>AP1231*(1/(1+$G1231))^(1+$E1231)*(1+AQ$7)^$D1231*(AQ1213/AP1213)^$E1231*((AQ1213+AQ1222)/(AP1213+AP1222))^($F1231*(1+$E1231))</f>
        <v/>
      </c>
      <c r="AR1231" s="45">
        <f>AQ1231*(1/(1+$G1231))^(1+$E1231)*(1+AR$7)^$D1231*(AR1213/AQ1213)^$E1231*((AR1213+AR1222)/(AQ1213+AQ1222))^($F1231*(1+$E1231))</f>
        <v/>
      </c>
      <c r="AS1231" s="45">
        <f>AR1231*(1/(1+$G1231))^(1+$E1231)*(1+AS$7)^$D1231*(AS1213/AR1213)^$E1231*((AS1213+AS1222)/(AR1213+AR1222))^($F1231*(1+$E1231))</f>
        <v/>
      </c>
      <c r="AT1231" s="45">
        <f>AS1231*(1/(1+$G1231))^(1+$E1231)*(1+AT$7)^$D1231*(AT1213/AS1213)^$E1231*((AT1213+AT1222)/(AS1213+AS1222))^($F1231*(1+$E1231))</f>
        <v/>
      </c>
      <c r="AU1231" s="45">
        <f>AT1231*(1/(1+$G1231))^(1+$E1231)*(1+AU$7)^$D1231*(AU1213/AT1213)^$E1231*((AU1213+AU1222)/(AT1213+AT1222))^($F1231*(1+$E1231))</f>
        <v/>
      </c>
      <c r="AV1231" s="45">
        <f>AU1231*(1/(1+$G1231))^(1+$E1231)*(1+AV$7)^$D1231*(AV1213/AU1213)^$E1231*((AV1213+AV1222)/(AU1213+AU1222))^($F1231*(1+$E1231))</f>
        <v/>
      </c>
      <c r="AW1231" s="45">
        <f>AV1231*(1/(1+$G1231))^(1+$E1231)*(1+AW$7)^$D1231*(AW1213/AV1213)^$E1231*((AW1213+AW1222)/(AV1213+AV1222))^($F1231*(1+$E1231))</f>
        <v/>
      </c>
      <c r="AX1231" s="45">
        <f>AW1231*(1/(1+$G1231))^(1+$E1231)*(1+AX$7)^$D1231*(AX1213/AW1213)^$E1231*((AX1213+AX1222)/(AW1213+AW1222))^($F1231*(1+$E1231))</f>
        <v/>
      </c>
      <c r="AY1231" s="46">
        <f>FUELUSE(AX1231,AY1213,AX1213,AY1222,AX1222,AY$7,$D1231,$E1231,$F1231,$G1231)</f>
        <v/>
      </c>
    </row>
    <row r="1232" hidden="1" outlineLevel="2"/>
    <row r="1233" hidden="1" outlineLevel="2">
      <c r="A1233" s="14" t="inlineStr">
        <is>
          <t>co2</t>
        </is>
      </c>
      <c r="B1233" s="14" t="inlineStr">
        <is>
          <t>coa</t>
        </is>
      </c>
      <c r="C1233" s="14" t="inlineStr">
        <is>
          <t>irn</t>
        </is>
      </c>
      <c r="D1233" s="37">
        <f>INDEX(Inputs!$T$5:$T$132,MATCH($B1233&amp;"|"&amp;$C1233,Inputs!$A$5:$A$132,0))</f>
        <v/>
      </c>
      <c r="E1233" s="36" t="n"/>
      <c r="F1233" s="36" t="n"/>
      <c r="G1233" s="36" t="n"/>
      <c r="H1233" s="14">
        <f>INDEX(Variables!$B$5:$B$105,MATCH($A1233,Variables!$A$5:$A$105,0))&amp;IF($C1233="",""," | "&amp;INDEX(Mapping!$B$5:$B$26,MATCH($C1233,Mapping!$A$5:$A$26,0))&amp;" | "&amp;INDEX(Mapping!$B$30:$B$41,MATCH($B1233,Mapping!$A$30:$A$41,0)))</f>
        <v/>
      </c>
      <c r="I1233" s="14">
        <f>INDEX(Variables!$C$5:$C$105,MATCH($A1233,Variables!$A$5:$A$105,0))</f>
        <v/>
      </c>
      <c r="J1233" s="14">
        <f>INDEX(Variables!$E$5:$E$105,MATCH($A1233,Variables!$A$5:$A$105,0))</f>
        <v/>
      </c>
      <c r="K1233" s="11">
        <f>LOWER(Settings!$C$4)&amp;".mit."&amp;$A1233&amp;IF($C1233="","","."&amp;$C1233&amp;"."&amp;$B1233)&amp;IF(INDEX(Variables!$D$5:$D$105,MATCH($A1233,Variables!$A$5:$A$105,0))="","","."&amp;INDEX(Variables!$D$5:$D$105,MATCH($A1233,Variables!$A$5:$A$105,0)))&amp;"."&amp;K$5</f>
        <v/>
      </c>
      <c r="L1233" s="15">
        <f>L1224*Settings!$C$13*$D1233</f>
        <v/>
      </c>
      <c r="M1233" s="16">
        <f>M1224*Settings!$C$13*$D1233</f>
        <v/>
      </c>
      <c r="N1233" s="16">
        <f>N1224*Settings!$C$13*$D1233</f>
        <v/>
      </c>
      <c r="O1233" s="16">
        <f>O1224*Settings!$C$13*$D1233</f>
        <v/>
      </c>
      <c r="P1233" s="16">
        <f>P1224*Settings!$C$13*$D1233</f>
        <v/>
      </c>
      <c r="Q1233" s="16">
        <f>Q1224*Settings!$C$13*$D1233</f>
        <v/>
      </c>
      <c r="R1233" s="16">
        <f>R1224*Settings!$C$13*$D1233</f>
        <v/>
      </c>
      <c r="S1233" s="16">
        <f>S1224*Settings!$C$13*$D1233</f>
        <v/>
      </c>
      <c r="T1233" s="16">
        <f>T1224*Settings!$C$13*$D1233</f>
        <v/>
      </c>
      <c r="U1233" s="16">
        <f>U1224*Settings!$C$13*$D1233</f>
        <v/>
      </c>
      <c r="V1233" s="16">
        <f>V1224*Settings!$C$13*$D1233</f>
        <v/>
      </c>
      <c r="W1233" s="16">
        <f>W1224*Settings!$C$13*$D1233</f>
        <v/>
      </c>
      <c r="X1233" s="16">
        <f>X1224*Settings!$C$13*$D1233</f>
        <v/>
      </c>
      <c r="Y1233" s="16">
        <f>Y1224*Settings!$C$13*$D1233</f>
        <v/>
      </c>
      <c r="Z1233" s="16">
        <f>Z1224*Settings!$C$13*$D1233</f>
        <v/>
      </c>
      <c r="AA1233" s="16">
        <f>AA1224*Settings!$C$13*$D1233</f>
        <v/>
      </c>
      <c r="AB1233" s="16">
        <f>AB1224*Settings!$C$13*$D1233</f>
        <v/>
      </c>
      <c r="AC1233" s="16">
        <f>AC1224*Settings!$C$13*$D1233</f>
        <v/>
      </c>
      <c r="AD1233" s="47">
        <f>EMISSIONS(AD1224,Settings!$C$13,$D1233)</f>
        <v/>
      </c>
      <c r="AF1233" s="11">
        <f>LOWER(Settings!$C$4)&amp;".mit."&amp;$A1233&amp;IF($C1233="","","."&amp;$C1233&amp;"."&amp;$B1233)&amp;IF(INDEX(Variables!$D$5:$D$105,MATCH($A1233,Variables!$A$5:$A$105,0))="","","."&amp;INDEX(Variables!$D$5:$D$105,MATCH($A1233,Variables!$A$5:$A$105,0)))&amp;"."&amp;AF$5</f>
        <v/>
      </c>
      <c r="AG1233" s="15">
        <f>AG1224*Settings!$C$13*$D1233</f>
        <v/>
      </c>
      <c r="AH1233" s="16">
        <f>AH1224*Settings!$C$13*$D1233</f>
        <v/>
      </c>
      <c r="AI1233" s="16">
        <f>AI1224*Settings!$C$13*$D1233</f>
        <v/>
      </c>
      <c r="AJ1233" s="16">
        <f>AJ1224*Settings!$C$13*$D1233</f>
        <v/>
      </c>
      <c r="AK1233" s="16">
        <f>AK1224*Settings!$C$13*$D1233</f>
        <v/>
      </c>
      <c r="AL1233" s="16">
        <f>AL1224*Settings!$C$13*$D1233</f>
        <v/>
      </c>
      <c r="AM1233" s="16">
        <f>AM1224*Settings!$C$13*$D1233</f>
        <v/>
      </c>
      <c r="AN1233" s="16">
        <f>AN1224*Settings!$C$13*$D1233</f>
        <v/>
      </c>
      <c r="AO1233" s="16">
        <f>AO1224*Settings!$C$13*$D1233</f>
        <v/>
      </c>
      <c r="AP1233" s="16">
        <f>AP1224*Settings!$C$13*$D1233</f>
        <v/>
      </c>
      <c r="AQ1233" s="16">
        <f>AQ1224*Settings!$C$13*$D1233</f>
        <v/>
      </c>
      <c r="AR1233" s="16">
        <f>AR1224*Settings!$C$13*$D1233</f>
        <v/>
      </c>
      <c r="AS1233" s="16">
        <f>AS1224*Settings!$C$13*$D1233</f>
        <v/>
      </c>
      <c r="AT1233" s="16">
        <f>AT1224*Settings!$C$13*$D1233</f>
        <v/>
      </c>
      <c r="AU1233" s="16">
        <f>AU1224*Settings!$C$13*$D1233</f>
        <v/>
      </c>
      <c r="AV1233" s="16">
        <f>AV1224*Settings!$C$13*$D1233</f>
        <v/>
      </c>
      <c r="AW1233" s="16">
        <f>AW1224*Settings!$C$13*$D1233</f>
        <v/>
      </c>
      <c r="AX1233" s="16">
        <f>AX1224*Settings!$C$13*$D1233</f>
        <v/>
      </c>
      <c r="AY1233" s="47">
        <f>EMISSIONS(AY1224,Settings!$C$13,$D1233)</f>
        <v/>
      </c>
    </row>
    <row r="1234" hidden="1" outlineLevel="2">
      <c r="A1234" s="14" t="inlineStr">
        <is>
          <t>co2</t>
        </is>
      </c>
      <c r="B1234" s="14" t="inlineStr">
        <is>
          <t>nga</t>
        </is>
      </c>
      <c r="C1234" s="14" t="inlineStr">
        <is>
          <t>irn</t>
        </is>
      </c>
      <c r="D1234" s="37">
        <f>INDEX(Inputs!$T$5:$T$132,MATCH($B1234&amp;"|"&amp;$C1234,Inputs!$A$5:$A$132,0))</f>
        <v/>
      </c>
      <c r="E1234" s="36" t="n"/>
      <c r="F1234" s="36" t="n"/>
      <c r="G1234" s="36" t="n"/>
      <c r="H1234" s="14">
        <f>INDEX(Variables!$B$5:$B$105,MATCH($A1234,Variables!$A$5:$A$105,0))&amp;IF($C1234="",""," | "&amp;INDEX(Mapping!$B$5:$B$26,MATCH($C1234,Mapping!$A$5:$A$26,0))&amp;" | "&amp;INDEX(Mapping!$B$30:$B$41,MATCH($B1234,Mapping!$A$30:$A$41,0)))</f>
        <v/>
      </c>
      <c r="I1234" s="14">
        <f>INDEX(Variables!$C$5:$C$105,MATCH($A1234,Variables!$A$5:$A$105,0))</f>
        <v/>
      </c>
      <c r="J1234" s="14">
        <f>INDEX(Variables!$E$5:$E$105,MATCH($A1234,Variables!$A$5:$A$105,0))</f>
        <v/>
      </c>
      <c r="K1234" s="11">
        <f>LOWER(Settings!$C$4)&amp;".mit."&amp;$A1234&amp;IF($C1234="","","."&amp;$C1234&amp;"."&amp;$B1234)&amp;IF(INDEX(Variables!$D$5:$D$105,MATCH($A1234,Variables!$A$5:$A$105,0))="","","."&amp;INDEX(Variables!$D$5:$D$105,MATCH($A1234,Variables!$A$5:$A$105,0)))&amp;"."&amp;K$5</f>
        <v/>
      </c>
      <c r="L1234" s="15">
        <f>L1225*Settings!$C$13*$D1234</f>
        <v/>
      </c>
      <c r="M1234" s="16">
        <f>M1225*Settings!$C$13*$D1234</f>
        <v/>
      </c>
      <c r="N1234" s="16">
        <f>N1225*Settings!$C$13*$D1234</f>
        <v/>
      </c>
      <c r="O1234" s="16">
        <f>O1225*Settings!$C$13*$D1234</f>
        <v/>
      </c>
      <c r="P1234" s="16">
        <f>P1225*Settings!$C$13*$D1234</f>
        <v/>
      </c>
      <c r="Q1234" s="16">
        <f>Q1225*Settings!$C$13*$D1234</f>
        <v/>
      </c>
      <c r="R1234" s="16">
        <f>R1225*Settings!$C$13*$D1234</f>
        <v/>
      </c>
      <c r="S1234" s="16">
        <f>S1225*Settings!$C$13*$D1234</f>
        <v/>
      </c>
      <c r="T1234" s="16">
        <f>T1225*Settings!$C$13*$D1234</f>
        <v/>
      </c>
      <c r="U1234" s="16">
        <f>U1225*Settings!$C$13*$D1234</f>
        <v/>
      </c>
      <c r="V1234" s="16">
        <f>V1225*Settings!$C$13*$D1234</f>
        <v/>
      </c>
      <c r="W1234" s="16">
        <f>W1225*Settings!$C$13*$D1234</f>
        <v/>
      </c>
      <c r="X1234" s="16">
        <f>X1225*Settings!$C$13*$D1234</f>
        <v/>
      </c>
      <c r="Y1234" s="16">
        <f>Y1225*Settings!$C$13*$D1234</f>
        <v/>
      </c>
      <c r="Z1234" s="16">
        <f>Z1225*Settings!$C$13*$D1234</f>
        <v/>
      </c>
      <c r="AA1234" s="16">
        <f>AA1225*Settings!$C$13*$D1234</f>
        <v/>
      </c>
      <c r="AB1234" s="16">
        <f>AB1225*Settings!$C$13*$D1234</f>
        <v/>
      </c>
      <c r="AC1234" s="16">
        <f>AC1225*Settings!$C$13*$D1234</f>
        <v/>
      </c>
      <c r="AD1234" s="47">
        <f>EMISSIONS(AD1225,Settings!$C$13,$D1234)</f>
        <v/>
      </c>
      <c r="AF1234" s="11">
        <f>LOWER(Settings!$C$4)&amp;".mit."&amp;$A1234&amp;IF($C1234="","","."&amp;$C1234&amp;"."&amp;$B1234)&amp;IF(INDEX(Variables!$D$5:$D$105,MATCH($A1234,Variables!$A$5:$A$105,0))="","","."&amp;INDEX(Variables!$D$5:$D$105,MATCH($A1234,Variables!$A$5:$A$105,0)))&amp;"."&amp;AF$5</f>
        <v/>
      </c>
      <c r="AG1234" s="15">
        <f>AG1225*Settings!$C$13*$D1234</f>
        <v/>
      </c>
      <c r="AH1234" s="16">
        <f>AH1225*Settings!$C$13*$D1234</f>
        <v/>
      </c>
      <c r="AI1234" s="16">
        <f>AI1225*Settings!$C$13*$D1234</f>
        <v/>
      </c>
      <c r="AJ1234" s="16">
        <f>AJ1225*Settings!$C$13*$D1234</f>
        <v/>
      </c>
      <c r="AK1234" s="16">
        <f>AK1225*Settings!$C$13*$D1234</f>
        <v/>
      </c>
      <c r="AL1234" s="16">
        <f>AL1225*Settings!$C$13*$D1234</f>
        <v/>
      </c>
      <c r="AM1234" s="16">
        <f>AM1225*Settings!$C$13*$D1234</f>
        <v/>
      </c>
      <c r="AN1234" s="16">
        <f>AN1225*Settings!$C$13*$D1234</f>
        <v/>
      </c>
      <c r="AO1234" s="16">
        <f>AO1225*Settings!$C$13*$D1234</f>
        <v/>
      </c>
      <c r="AP1234" s="16">
        <f>AP1225*Settings!$C$13*$D1234</f>
        <v/>
      </c>
      <c r="AQ1234" s="16">
        <f>AQ1225*Settings!$C$13*$D1234</f>
        <v/>
      </c>
      <c r="AR1234" s="16">
        <f>AR1225*Settings!$C$13*$D1234</f>
        <v/>
      </c>
      <c r="AS1234" s="16">
        <f>AS1225*Settings!$C$13*$D1234</f>
        <v/>
      </c>
      <c r="AT1234" s="16">
        <f>AT1225*Settings!$C$13*$D1234</f>
        <v/>
      </c>
      <c r="AU1234" s="16">
        <f>AU1225*Settings!$C$13*$D1234</f>
        <v/>
      </c>
      <c r="AV1234" s="16">
        <f>AV1225*Settings!$C$13*$D1234</f>
        <v/>
      </c>
      <c r="AW1234" s="16">
        <f>AW1225*Settings!$C$13*$D1234</f>
        <v/>
      </c>
      <c r="AX1234" s="16">
        <f>AX1225*Settings!$C$13*$D1234</f>
        <v/>
      </c>
      <c r="AY1234" s="47">
        <f>EMISSIONS(AY1225,Settings!$C$13,$D1234)</f>
        <v/>
      </c>
    </row>
    <row r="1235" hidden="1" outlineLevel="2">
      <c r="A1235" s="14" t="inlineStr">
        <is>
          <t>co2</t>
        </is>
      </c>
      <c r="B1235" s="14" t="inlineStr">
        <is>
          <t>gso</t>
        </is>
      </c>
      <c r="C1235" s="14" t="inlineStr">
        <is>
          <t>irn</t>
        </is>
      </c>
      <c r="D1235" s="37">
        <f>INDEX(Inputs!$T$5:$T$132,MATCH($B1235&amp;"|"&amp;$C1235,Inputs!$A$5:$A$132,0))</f>
        <v/>
      </c>
      <c r="E1235" s="36" t="n"/>
      <c r="F1235" s="36" t="n"/>
      <c r="G1235" s="36" t="n"/>
      <c r="H1235" s="14">
        <f>INDEX(Variables!$B$5:$B$105,MATCH($A1235,Variables!$A$5:$A$105,0))&amp;IF($C1235="",""," | "&amp;INDEX(Mapping!$B$5:$B$26,MATCH($C1235,Mapping!$A$5:$A$26,0))&amp;" | "&amp;INDEX(Mapping!$B$30:$B$41,MATCH($B1235,Mapping!$A$30:$A$41,0)))</f>
        <v/>
      </c>
      <c r="I1235" s="14">
        <f>INDEX(Variables!$C$5:$C$105,MATCH($A1235,Variables!$A$5:$A$105,0))</f>
        <v/>
      </c>
      <c r="J1235" s="14">
        <f>INDEX(Variables!$E$5:$E$105,MATCH($A1235,Variables!$A$5:$A$105,0))</f>
        <v/>
      </c>
      <c r="K1235" s="11">
        <f>LOWER(Settings!$C$4)&amp;".mit."&amp;$A1235&amp;IF($C1235="","","."&amp;$C1235&amp;"."&amp;$B1235)&amp;IF(INDEX(Variables!$D$5:$D$105,MATCH($A1235,Variables!$A$5:$A$105,0))="","","."&amp;INDEX(Variables!$D$5:$D$105,MATCH($A1235,Variables!$A$5:$A$105,0)))&amp;"."&amp;K$5</f>
        <v/>
      </c>
      <c r="L1235" s="15">
        <f>L1226*Settings!$C$13*$D1235</f>
        <v/>
      </c>
      <c r="M1235" s="16">
        <f>M1226*Settings!$C$13*$D1235</f>
        <v/>
      </c>
      <c r="N1235" s="16">
        <f>N1226*Settings!$C$13*$D1235</f>
        <v/>
      </c>
      <c r="O1235" s="16">
        <f>O1226*Settings!$C$13*$D1235</f>
        <v/>
      </c>
      <c r="P1235" s="16">
        <f>P1226*Settings!$C$13*$D1235</f>
        <v/>
      </c>
      <c r="Q1235" s="16">
        <f>Q1226*Settings!$C$13*$D1235</f>
        <v/>
      </c>
      <c r="R1235" s="16">
        <f>R1226*Settings!$C$13*$D1235</f>
        <v/>
      </c>
      <c r="S1235" s="16">
        <f>S1226*Settings!$C$13*$D1235</f>
        <v/>
      </c>
      <c r="T1235" s="16">
        <f>T1226*Settings!$C$13*$D1235</f>
        <v/>
      </c>
      <c r="U1235" s="16">
        <f>U1226*Settings!$C$13*$D1235</f>
        <v/>
      </c>
      <c r="V1235" s="16">
        <f>V1226*Settings!$C$13*$D1235</f>
        <v/>
      </c>
      <c r="W1235" s="16">
        <f>W1226*Settings!$C$13*$D1235</f>
        <v/>
      </c>
      <c r="X1235" s="16">
        <f>X1226*Settings!$C$13*$D1235</f>
        <v/>
      </c>
      <c r="Y1235" s="16">
        <f>Y1226*Settings!$C$13*$D1235</f>
        <v/>
      </c>
      <c r="Z1235" s="16">
        <f>Z1226*Settings!$C$13*$D1235</f>
        <v/>
      </c>
      <c r="AA1235" s="16">
        <f>AA1226*Settings!$C$13*$D1235</f>
        <v/>
      </c>
      <c r="AB1235" s="16">
        <f>AB1226*Settings!$C$13*$D1235</f>
        <v/>
      </c>
      <c r="AC1235" s="16">
        <f>AC1226*Settings!$C$13*$D1235</f>
        <v/>
      </c>
      <c r="AD1235" s="47">
        <f>EMISSIONS(AD1226,Settings!$C$13,$D1235)</f>
        <v/>
      </c>
      <c r="AF1235" s="11">
        <f>LOWER(Settings!$C$4)&amp;".mit."&amp;$A1235&amp;IF($C1235="","","."&amp;$C1235&amp;"."&amp;$B1235)&amp;IF(INDEX(Variables!$D$5:$D$105,MATCH($A1235,Variables!$A$5:$A$105,0))="","","."&amp;INDEX(Variables!$D$5:$D$105,MATCH($A1235,Variables!$A$5:$A$105,0)))&amp;"."&amp;AF$5</f>
        <v/>
      </c>
      <c r="AG1235" s="15">
        <f>AG1226*Settings!$C$13*$D1235</f>
        <v/>
      </c>
      <c r="AH1235" s="16">
        <f>AH1226*Settings!$C$13*$D1235</f>
        <v/>
      </c>
      <c r="AI1235" s="16">
        <f>AI1226*Settings!$C$13*$D1235</f>
        <v/>
      </c>
      <c r="AJ1235" s="16">
        <f>AJ1226*Settings!$C$13*$D1235</f>
        <v/>
      </c>
      <c r="AK1235" s="16">
        <f>AK1226*Settings!$C$13*$D1235</f>
        <v/>
      </c>
      <c r="AL1235" s="16">
        <f>AL1226*Settings!$C$13*$D1235</f>
        <v/>
      </c>
      <c r="AM1235" s="16">
        <f>AM1226*Settings!$C$13*$D1235</f>
        <v/>
      </c>
      <c r="AN1235" s="16">
        <f>AN1226*Settings!$C$13*$D1235</f>
        <v/>
      </c>
      <c r="AO1235" s="16">
        <f>AO1226*Settings!$C$13*$D1235</f>
        <v/>
      </c>
      <c r="AP1235" s="16">
        <f>AP1226*Settings!$C$13*$D1235</f>
        <v/>
      </c>
      <c r="AQ1235" s="16">
        <f>AQ1226*Settings!$C$13*$D1235</f>
        <v/>
      </c>
      <c r="AR1235" s="16">
        <f>AR1226*Settings!$C$13*$D1235</f>
        <v/>
      </c>
      <c r="AS1235" s="16">
        <f>AS1226*Settings!$C$13*$D1235</f>
        <v/>
      </c>
      <c r="AT1235" s="16">
        <f>AT1226*Settings!$C$13*$D1235</f>
        <v/>
      </c>
      <c r="AU1235" s="16">
        <f>AU1226*Settings!$C$13*$D1235</f>
        <v/>
      </c>
      <c r="AV1235" s="16">
        <f>AV1226*Settings!$C$13*$D1235</f>
        <v/>
      </c>
      <c r="AW1235" s="16">
        <f>AW1226*Settings!$C$13*$D1235</f>
        <v/>
      </c>
      <c r="AX1235" s="16">
        <f>AX1226*Settings!$C$13*$D1235</f>
        <v/>
      </c>
      <c r="AY1235" s="47">
        <f>EMISSIONS(AY1226,Settings!$C$13,$D1235)</f>
        <v/>
      </c>
    </row>
    <row r="1236" hidden="1" outlineLevel="2">
      <c r="A1236" s="14" t="inlineStr">
        <is>
          <t>co2</t>
        </is>
      </c>
      <c r="B1236" s="14" t="inlineStr">
        <is>
          <t>die</t>
        </is>
      </c>
      <c r="C1236" s="14" t="inlineStr">
        <is>
          <t>irn</t>
        </is>
      </c>
      <c r="D1236" s="37">
        <f>INDEX(Inputs!$T$5:$T$132,MATCH($B1236&amp;"|"&amp;$C1236,Inputs!$A$5:$A$132,0))</f>
        <v/>
      </c>
      <c r="E1236" s="36" t="n"/>
      <c r="F1236" s="36" t="n"/>
      <c r="G1236" s="36" t="n"/>
      <c r="H1236" s="14">
        <f>INDEX(Variables!$B$5:$B$105,MATCH($A1236,Variables!$A$5:$A$105,0))&amp;IF($C1236="",""," | "&amp;INDEX(Mapping!$B$5:$B$26,MATCH($C1236,Mapping!$A$5:$A$26,0))&amp;" | "&amp;INDEX(Mapping!$B$30:$B$41,MATCH($B1236,Mapping!$A$30:$A$41,0)))</f>
        <v/>
      </c>
      <c r="I1236" s="14">
        <f>INDEX(Variables!$C$5:$C$105,MATCH($A1236,Variables!$A$5:$A$105,0))</f>
        <v/>
      </c>
      <c r="J1236" s="14">
        <f>INDEX(Variables!$E$5:$E$105,MATCH($A1236,Variables!$A$5:$A$105,0))</f>
        <v/>
      </c>
      <c r="K1236" s="11">
        <f>LOWER(Settings!$C$4)&amp;".mit."&amp;$A1236&amp;IF($C1236="","","."&amp;$C1236&amp;"."&amp;$B1236)&amp;IF(INDEX(Variables!$D$5:$D$105,MATCH($A1236,Variables!$A$5:$A$105,0))="","","."&amp;INDEX(Variables!$D$5:$D$105,MATCH($A1236,Variables!$A$5:$A$105,0)))&amp;"."&amp;K$5</f>
        <v/>
      </c>
      <c r="L1236" s="15">
        <f>L1227*Settings!$C$13*$D1236</f>
        <v/>
      </c>
      <c r="M1236" s="16">
        <f>M1227*Settings!$C$13*$D1236</f>
        <v/>
      </c>
      <c r="N1236" s="16">
        <f>N1227*Settings!$C$13*$D1236</f>
        <v/>
      </c>
      <c r="O1236" s="16">
        <f>O1227*Settings!$C$13*$D1236</f>
        <v/>
      </c>
      <c r="P1236" s="16">
        <f>P1227*Settings!$C$13*$D1236</f>
        <v/>
      </c>
      <c r="Q1236" s="16">
        <f>Q1227*Settings!$C$13*$D1236</f>
        <v/>
      </c>
      <c r="R1236" s="16">
        <f>R1227*Settings!$C$13*$D1236</f>
        <v/>
      </c>
      <c r="S1236" s="16">
        <f>S1227*Settings!$C$13*$D1236</f>
        <v/>
      </c>
      <c r="T1236" s="16">
        <f>T1227*Settings!$C$13*$D1236</f>
        <v/>
      </c>
      <c r="U1236" s="16">
        <f>U1227*Settings!$C$13*$D1236</f>
        <v/>
      </c>
      <c r="V1236" s="16">
        <f>V1227*Settings!$C$13*$D1236</f>
        <v/>
      </c>
      <c r="W1236" s="16">
        <f>W1227*Settings!$C$13*$D1236</f>
        <v/>
      </c>
      <c r="X1236" s="16">
        <f>X1227*Settings!$C$13*$D1236</f>
        <v/>
      </c>
      <c r="Y1236" s="16">
        <f>Y1227*Settings!$C$13*$D1236</f>
        <v/>
      </c>
      <c r="Z1236" s="16">
        <f>Z1227*Settings!$C$13*$D1236</f>
        <v/>
      </c>
      <c r="AA1236" s="16">
        <f>AA1227*Settings!$C$13*$D1236</f>
        <v/>
      </c>
      <c r="AB1236" s="16">
        <f>AB1227*Settings!$C$13*$D1236</f>
        <v/>
      </c>
      <c r="AC1236" s="16">
        <f>AC1227*Settings!$C$13*$D1236</f>
        <v/>
      </c>
      <c r="AD1236" s="47">
        <f>EMISSIONS(AD1227,Settings!$C$13,$D1236)</f>
        <v/>
      </c>
      <c r="AF1236" s="11">
        <f>LOWER(Settings!$C$4)&amp;".mit."&amp;$A1236&amp;IF($C1236="","","."&amp;$C1236&amp;"."&amp;$B1236)&amp;IF(INDEX(Variables!$D$5:$D$105,MATCH($A1236,Variables!$A$5:$A$105,0))="","","."&amp;INDEX(Variables!$D$5:$D$105,MATCH($A1236,Variables!$A$5:$A$105,0)))&amp;"."&amp;AF$5</f>
        <v/>
      </c>
      <c r="AG1236" s="15">
        <f>AG1227*Settings!$C$13*$D1236</f>
        <v/>
      </c>
      <c r="AH1236" s="16">
        <f>AH1227*Settings!$C$13*$D1236</f>
        <v/>
      </c>
      <c r="AI1236" s="16">
        <f>AI1227*Settings!$C$13*$D1236</f>
        <v/>
      </c>
      <c r="AJ1236" s="16">
        <f>AJ1227*Settings!$C$13*$D1236</f>
        <v/>
      </c>
      <c r="AK1236" s="16">
        <f>AK1227*Settings!$C$13*$D1236</f>
        <v/>
      </c>
      <c r="AL1236" s="16">
        <f>AL1227*Settings!$C$13*$D1236</f>
        <v/>
      </c>
      <c r="AM1236" s="16">
        <f>AM1227*Settings!$C$13*$D1236</f>
        <v/>
      </c>
      <c r="AN1236" s="16">
        <f>AN1227*Settings!$C$13*$D1236</f>
        <v/>
      </c>
      <c r="AO1236" s="16">
        <f>AO1227*Settings!$C$13*$D1236</f>
        <v/>
      </c>
      <c r="AP1236" s="16">
        <f>AP1227*Settings!$C$13*$D1236</f>
        <v/>
      </c>
      <c r="AQ1236" s="16">
        <f>AQ1227*Settings!$C$13*$D1236</f>
        <v/>
      </c>
      <c r="AR1236" s="16">
        <f>AR1227*Settings!$C$13*$D1236</f>
        <v/>
      </c>
      <c r="AS1236" s="16">
        <f>AS1227*Settings!$C$13*$D1236</f>
        <v/>
      </c>
      <c r="AT1236" s="16">
        <f>AT1227*Settings!$C$13*$D1236</f>
        <v/>
      </c>
      <c r="AU1236" s="16">
        <f>AU1227*Settings!$C$13*$D1236</f>
        <v/>
      </c>
      <c r="AV1236" s="16">
        <f>AV1227*Settings!$C$13*$D1236</f>
        <v/>
      </c>
      <c r="AW1236" s="16">
        <f>AW1227*Settings!$C$13*$D1236</f>
        <v/>
      </c>
      <c r="AX1236" s="16">
        <f>AX1227*Settings!$C$13*$D1236</f>
        <v/>
      </c>
      <c r="AY1236" s="47">
        <f>EMISSIONS(AY1227,Settings!$C$13,$D1236)</f>
        <v/>
      </c>
    </row>
    <row r="1237" hidden="1" outlineLevel="2">
      <c r="A1237" s="14" t="inlineStr">
        <is>
          <t>co2</t>
        </is>
      </c>
      <c r="B1237" s="14" t="inlineStr">
        <is>
          <t>lpg</t>
        </is>
      </c>
      <c r="C1237" s="14" t="inlineStr">
        <is>
          <t>irn</t>
        </is>
      </c>
      <c r="D1237" s="37">
        <f>INDEX(Inputs!$T$5:$T$132,MATCH($B1237&amp;"|"&amp;$C1237,Inputs!$A$5:$A$132,0))</f>
        <v/>
      </c>
      <c r="E1237" s="36" t="n"/>
      <c r="F1237" s="36" t="n"/>
      <c r="G1237" s="36" t="n"/>
      <c r="H1237" s="14">
        <f>INDEX(Variables!$B$5:$B$105,MATCH($A1237,Variables!$A$5:$A$105,0))&amp;IF($C1237="",""," | "&amp;INDEX(Mapping!$B$5:$B$26,MATCH($C1237,Mapping!$A$5:$A$26,0))&amp;" | "&amp;INDEX(Mapping!$B$30:$B$41,MATCH($B1237,Mapping!$A$30:$A$41,0)))</f>
        <v/>
      </c>
      <c r="I1237" s="14">
        <f>INDEX(Variables!$C$5:$C$105,MATCH($A1237,Variables!$A$5:$A$105,0))</f>
        <v/>
      </c>
      <c r="J1237" s="14">
        <f>INDEX(Variables!$E$5:$E$105,MATCH($A1237,Variables!$A$5:$A$105,0))</f>
        <v/>
      </c>
      <c r="K1237" s="11">
        <f>LOWER(Settings!$C$4)&amp;".mit."&amp;$A1237&amp;IF($C1237="","","."&amp;$C1237&amp;"."&amp;$B1237)&amp;IF(INDEX(Variables!$D$5:$D$105,MATCH($A1237,Variables!$A$5:$A$105,0))="","","."&amp;INDEX(Variables!$D$5:$D$105,MATCH($A1237,Variables!$A$5:$A$105,0)))&amp;"."&amp;K$5</f>
        <v/>
      </c>
      <c r="L1237" s="15">
        <f>L1228*Settings!$C$13*$D1237</f>
        <v/>
      </c>
      <c r="M1237" s="16">
        <f>M1228*Settings!$C$13*$D1237</f>
        <v/>
      </c>
      <c r="N1237" s="16">
        <f>N1228*Settings!$C$13*$D1237</f>
        <v/>
      </c>
      <c r="O1237" s="16">
        <f>O1228*Settings!$C$13*$D1237</f>
        <v/>
      </c>
      <c r="P1237" s="16">
        <f>P1228*Settings!$C$13*$D1237</f>
        <v/>
      </c>
      <c r="Q1237" s="16">
        <f>Q1228*Settings!$C$13*$D1237</f>
        <v/>
      </c>
      <c r="R1237" s="16">
        <f>R1228*Settings!$C$13*$D1237</f>
        <v/>
      </c>
      <c r="S1237" s="16">
        <f>S1228*Settings!$C$13*$D1237</f>
        <v/>
      </c>
      <c r="T1237" s="16">
        <f>T1228*Settings!$C$13*$D1237</f>
        <v/>
      </c>
      <c r="U1237" s="16">
        <f>U1228*Settings!$C$13*$D1237</f>
        <v/>
      </c>
      <c r="V1237" s="16">
        <f>V1228*Settings!$C$13*$D1237</f>
        <v/>
      </c>
      <c r="W1237" s="16">
        <f>W1228*Settings!$C$13*$D1237</f>
        <v/>
      </c>
      <c r="X1237" s="16">
        <f>X1228*Settings!$C$13*$D1237</f>
        <v/>
      </c>
      <c r="Y1237" s="16">
        <f>Y1228*Settings!$C$13*$D1237</f>
        <v/>
      </c>
      <c r="Z1237" s="16">
        <f>Z1228*Settings!$C$13*$D1237</f>
        <v/>
      </c>
      <c r="AA1237" s="16">
        <f>AA1228*Settings!$C$13*$D1237</f>
        <v/>
      </c>
      <c r="AB1237" s="16">
        <f>AB1228*Settings!$C$13*$D1237</f>
        <v/>
      </c>
      <c r="AC1237" s="16">
        <f>AC1228*Settings!$C$13*$D1237</f>
        <v/>
      </c>
      <c r="AD1237" s="47">
        <f>EMISSIONS(AD1228,Settings!$C$13,$D1237)</f>
        <v/>
      </c>
      <c r="AF1237" s="11">
        <f>LOWER(Settings!$C$4)&amp;".mit."&amp;$A1237&amp;IF($C1237="","","."&amp;$C1237&amp;"."&amp;$B1237)&amp;IF(INDEX(Variables!$D$5:$D$105,MATCH($A1237,Variables!$A$5:$A$105,0))="","","."&amp;INDEX(Variables!$D$5:$D$105,MATCH($A1237,Variables!$A$5:$A$105,0)))&amp;"."&amp;AF$5</f>
        <v/>
      </c>
      <c r="AG1237" s="15">
        <f>AG1228*Settings!$C$13*$D1237</f>
        <v/>
      </c>
      <c r="AH1237" s="16">
        <f>AH1228*Settings!$C$13*$D1237</f>
        <v/>
      </c>
      <c r="AI1237" s="16">
        <f>AI1228*Settings!$C$13*$D1237</f>
        <v/>
      </c>
      <c r="AJ1237" s="16">
        <f>AJ1228*Settings!$C$13*$D1237</f>
        <v/>
      </c>
      <c r="AK1237" s="16">
        <f>AK1228*Settings!$C$13*$D1237</f>
        <v/>
      </c>
      <c r="AL1237" s="16">
        <f>AL1228*Settings!$C$13*$D1237</f>
        <v/>
      </c>
      <c r="AM1237" s="16">
        <f>AM1228*Settings!$C$13*$D1237</f>
        <v/>
      </c>
      <c r="AN1237" s="16">
        <f>AN1228*Settings!$C$13*$D1237</f>
        <v/>
      </c>
      <c r="AO1237" s="16">
        <f>AO1228*Settings!$C$13*$D1237</f>
        <v/>
      </c>
      <c r="AP1237" s="16">
        <f>AP1228*Settings!$C$13*$D1237</f>
        <v/>
      </c>
      <c r="AQ1237" s="16">
        <f>AQ1228*Settings!$C$13*$D1237</f>
        <v/>
      </c>
      <c r="AR1237" s="16">
        <f>AR1228*Settings!$C$13*$D1237</f>
        <v/>
      </c>
      <c r="AS1237" s="16">
        <f>AS1228*Settings!$C$13*$D1237</f>
        <v/>
      </c>
      <c r="AT1237" s="16">
        <f>AT1228*Settings!$C$13*$D1237</f>
        <v/>
      </c>
      <c r="AU1237" s="16">
        <f>AU1228*Settings!$C$13*$D1237</f>
        <v/>
      </c>
      <c r="AV1237" s="16">
        <f>AV1228*Settings!$C$13*$D1237</f>
        <v/>
      </c>
      <c r="AW1237" s="16">
        <f>AW1228*Settings!$C$13*$D1237</f>
        <v/>
      </c>
      <c r="AX1237" s="16">
        <f>AX1228*Settings!$C$13*$D1237</f>
        <v/>
      </c>
      <c r="AY1237" s="47">
        <f>EMISSIONS(AY1228,Settings!$C$13,$D1237)</f>
        <v/>
      </c>
    </row>
    <row r="1238" hidden="1" outlineLevel="2">
      <c r="A1238" s="14" t="inlineStr">
        <is>
          <t>co2</t>
        </is>
      </c>
      <c r="B1238" s="14" t="inlineStr">
        <is>
          <t>ker</t>
        </is>
      </c>
      <c r="C1238" s="14" t="inlineStr">
        <is>
          <t>irn</t>
        </is>
      </c>
      <c r="D1238" s="37">
        <f>INDEX(Inputs!$T$5:$T$132,MATCH($B1238&amp;"|"&amp;$C1238,Inputs!$A$5:$A$132,0))</f>
        <v/>
      </c>
      <c r="E1238" s="36" t="n"/>
      <c r="F1238" s="36" t="n"/>
      <c r="G1238" s="36" t="n"/>
      <c r="H1238" s="14">
        <f>INDEX(Variables!$B$5:$B$105,MATCH($A1238,Variables!$A$5:$A$105,0))&amp;IF($C1238="",""," | "&amp;INDEX(Mapping!$B$5:$B$26,MATCH($C1238,Mapping!$A$5:$A$26,0))&amp;" | "&amp;INDEX(Mapping!$B$30:$B$41,MATCH($B1238,Mapping!$A$30:$A$41,0)))</f>
        <v/>
      </c>
      <c r="I1238" s="14">
        <f>INDEX(Variables!$C$5:$C$105,MATCH($A1238,Variables!$A$5:$A$105,0))</f>
        <v/>
      </c>
      <c r="J1238" s="14">
        <f>INDEX(Variables!$E$5:$E$105,MATCH($A1238,Variables!$A$5:$A$105,0))</f>
        <v/>
      </c>
      <c r="K1238" s="11">
        <f>LOWER(Settings!$C$4)&amp;".mit."&amp;$A1238&amp;IF($C1238="","","."&amp;$C1238&amp;"."&amp;$B1238)&amp;IF(INDEX(Variables!$D$5:$D$105,MATCH($A1238,Variables!$A$5:$A$105,0))="","","."&amp;INDEX(Variables!$D$5:$D$105,MATCH($A1238,Variables!$A$5:$A$105,0)))&amp;"."&amp;K$5</f>
        <v/>
      </c>
      <c r="L1238" s="15">
        <f>L1229*Settings!$C$13*$D1238</f>
        <v/>
      </c>
      <c r="M1238" s="16">
        <f>M1229*Settings!$C$13*$D1238</f>
        <v/>
      </c>
      <c r="N1238" s="16">
        <f>N1229*Settings!$C$13*$D1238</f>
        <v/>
      </c>
      <c r="O1238" s="16">
        <f>O1229*Settings!$C$13*$D1238</f>
        <v/>
      </c>
      <c r="P1238" s="16">
        <f>P1229*Settings!$C$13*$D1238</f>
        <v/>
      </c>
      <c r="Q1238" s="16">
        <f>Q1229*Settings!$C$13*$D1238</f>
        <v/>
      </c>
      <c r="R1238" s="16">
        <f>R1229*Settings!$C$13*$D1238</f>
        <v/>
      </c>
      <c r="S1238" s="16">
        <f>S1229*Settings!$C$13*$D1238</f>
        <v/>
      </c>
      <c r="T1238" s="16">
        <f>T1229*Settings!$C$13*$D1238</f>
        <v/>
      </c>
      <c r="U1238" s="16">
        <f>U1229*Settings!$C$13*$D1238</f>
        <v/>
      </c>
      <c r="V1238" s="16">
        <f>V1229*Settings!$C$13*$D1238</f>
        <v/>
      </c>
      <c r="W1238" s="16">
        <f>W1229*Settings!$C$13*$D1238</f>
        <v/>
      </c>
      <c r="X1238" s="16">
        <f>X1229*Settings!$C$13*$D1238</f>
        <v/>
      </c>
      <c r="Y1238" s="16">
        <f>Y1229*Settings!$C$13*$D1238</f>
        <v/>
      </c>
      <c r="Z1238" s="16">
        <f>Z1229*Settings!$C$13*$D1238</f>
        <v/>
      </c>
      <c r="AA1238" s="16">
        <f>AA1229*Settings!$C$13*$D1238</f>
        <v/>
      </c>
      <c r="AB1238" s="16">
        <f>AB1229*Settings!$C$13*$D1238</f>
        <v/>
      </c>
      <c r="AC1238" s="16">
        <f>AC1229*Settings!$C$13*$D1238</f>
        <v/>
      </c>
      <c r="AD1238" s="47">
        <f>EMISSIONS(AD1229,Settings!$C$13,$D1238)</f>
        <v/>
      </c>
      <c r="AF1238" s="11">
        <f>LOWER(Settings!$C$4)&amp;".mit."&amp;$A1238&amp;IF($C1238="","","."&amp;$C1238&amp;"."&amp;$B1238)&amp;IF(INDEX(Variables!$D$5:$D$105,MATCH($A1238,Variables!$A$5:$A$105,0))="","","."&amp;INDEX(Variables!$D$5:$D$105,MATCH($A1238,Variables!$A$5:$A$105,0)))&amp;"."&amp;AF$5</f>
        <v/>
      </c>
      <c r="AG1238" s="15">
        <f>AG1229*Settings!$C$13*$D1238</f>
        <v/>
      </c>
      <c r="AH1238" s="16">
        <f>AH1229*Settings!$C$13*$D1238</f>
        <v/>
      </c>
      <c r="AI1238" s="16">
        <f>AI1229*Settings!$C$13*$D1238</f>
        <v/>
      </c>
      <c r="AJ1238" s="16">
        <f>AJ1229*Settings!$C$13*$D1238</f>
        <v/>
      </c>
      <c r="AK1238" s="16">
        <f>AK1229*Settings!$C$13*$D1238</f>
        <v/>
      </c>
      <c r="AL1238" s="16">
        <f>AL1229*Settings!$C$13*$D1238</f>
        <v/>
      </c>
      <c r="AM1238" s="16">
        <f>AM1229*Settings!$C$13*$D1238</f>
        <v/>
      </c>
      <c r="AN1238" s="16">
        <f>AN1229*Settings!$C$13*$D1238</f>
        <v/>
      </c>
      <c r="AO1238" s="16">
        <f>AO1229*Settings!$C$13*$D1238</f>
        <v/>
      </c>
      <c r="AP1238" s="16">
        <f>AP1229*Settings!$C$13*$D1238</f>
        <v/>
      </c>
      <c r="AQ1238" s="16">
        <f>AQ1229*Settings!$C$13*$D1238</f>
        <v/>
      </c>
      <c r="AR1238" s="16">
        <f>AR1229*Settings!$C$13*$D1238</f>
        <v/>
      </c>
      <c r="AS1238" s="16">
        <f>AS1229*Settings!$C$13*$D1238</f>
        <v/>
      </c>
      <c r="AT1238" s="16">
        <f>AT1229*Settings!$C$13*$D1238</f>
        <v/>
      </c>
      <c r="AU1238" s="16">
        <f>AU1229*Settings!$C$13*$D1238</f>
        <v/>
      </c>
      <c r="AV1238" s="16">
        <f>AV1229*Settings!$C$13*$D1238</f>
        <v/>
      </c>
      <c r="AW1238" s="16">
        <f>AW1229*Settings!$C$13*$D1238</f>
        <v/>
      </c>
      <c r="AX1238" s="16">
        <f>AX1229*Settings!$C$13*$D1238</f>
        <v/>
      </c>
      <c r="AY1238" s="47">
        <f>EMISSIONS(AY1229,Settings!$C$13,$D1238)</f>
        <v/>
      </c>
    </row>
    <row r="1239" hidden="1" outlineLevel="2">
      <c r="A1239" s="14" t="inlineStr">
        <is>
          <t>co2</t>
        </is>
      </c>
      <c r="B1239" s="14" t="inlineStr">
        <is>
          <t>oop</t>
        </is>
      </c>
      <c r="C1239" s="14" t="inlineStr">
        <is>
          <t>irn</t>
        </is>
      </c>
      <c r="D1239" s="37">
        <f>INDEX(Inputs!$T$5:$T$132,MATCH($B1239&amp;"|"&amp;$C1239,Inputs!$A$5:$A$132,0))</f>
        <v/>
      </c>
      <c r="E1239" s="36" t="n"/>
      <c r="F1239" s="36" t="n"/>
      <c r="G1239" s="36" t="n"/>
      <c r="H1239" s="14">
        <f>INDEX(Variables!$B$5:$B$105,MATCH($A1239,Variables!$A$5:$A$105,0))&amp;IF($C1239="",""," | "&amp;INDEX(Mapping!$B$5:$B$26,MATCH($C1239,Mapping!$A$5:$A$26,0))&amp;" | "&amp;INDEX(Mapping!$B$30:$B$41,MATCH($B1239,Mapping!$A$30:$A$41,0)))</f>
        <v/>
      </c>
      <c r="I1239" s="14">
        <f>INDEX(Variables!$C$5:$C$105,MATCH($A1239,Variables!$A$5:$A$105,0))</f>
        <v/>
      </c>
      <c r="J1239" s="14">
        <f>INDEX(Variables!$E$5:$E$105,MATCH($A1239,Variables!$A$5:$A$105,0))</f>
        <v/>
      </c>
      <c r="K1239" s="11">
        <f>LOWER(Settings!$C$4)&amp;".mit."&amp;$A1239&amp;IF($C1239="","","."&amp;$C1239&amp;"."&amp;$B1239)&amp;IF(INDEX(Variables!$D$5:$D$105,MATCH($A1239,Variables!$A$5:$A$105,0))="","","."&amp;INDEX(Variables!$D$5:$D$105,MATCH($A1239,Variables!$A$5:$A$105,0)))&amp;"."&amp;K$5</f>
        <v/>
      </c>
      <c r="L1239" s="15">
        <f>L1230*Settings!$C$13*$D1239</f>
        <v/>
      </c>
      <c r="M1239" s="16">
        <f>M1230*Settings!$C$13*$D1239</f>
        <v/>
      </c>
      <c r="N1239" s="16">
        <f>N1230*Settings!$C$13*$D1239</f>
        <v/>
      </c>
      <c r="O1239" s="16">
        <f>O1230*Settings!$C$13*$D1239</f>
        <v/>
      </c>
      <c r="P1239" s="16">
        <f>P1230*Settings!$C$13*$D1239</f>
        <v/>
      </c>
      <c r="Q1239" s="16">
        <f>Q1230*Settings!$C$13*$D1239</f>
        <v/>
      </c>
      <c r="R1239" s="16">
        <f>R1230*Settings!$C$13*$D1239</f>
        <v/>
      </c>
      <c r="S1239" s="16">
        <f>S1230*Settings!$C$13*$D1239</f>
        <v/>
      </c>
      <c r="T1239" s="16">
        <f>T1230*Settings!$C$13*$D1239</f>
        <v/>
      </c>
      <c r="U1239" s="16">
        <f>U1230*Settings!$C$13*$D1239</f>
        <v/>
      </c>
      <c r="V1239" s="16">
        <f>V1230*Settings!$C$13*$D1239</f>
        <v/>
      </c>
      <c r="W1239" s="16">
        <f>W1230*Settings!$C$13*$D1239</f>
        <v/>
      </c>
      <c r="X1239" s="16">
        <f>X1230*Settings!$C$13*$D1239</f>
        <v/>
      </c>
      <c r="Y1239" s="16">
        <f>Y1230*Settings!$C$13*$D1239</f>
        <v/>
      </c>
      <c r="Z1239" s="16">
        <f>Z1230*Settings!$C$13*$D1239</f>
        <v/>
      </c>
      <c r="AA1239" s="16">
        <f>AA1230*Settings!$C$13*$D1239</f>
        <v/>
      </c>
      <c r="AB1239" s="16">
        <f>AB1230*Settings!$C$13*$D1239</f>
        <v/>
      </c>
      <c r="AC1239" s="16">
        <f>AC1230*Settings!$C$13*$D1239</f>
        <v/>
      </c>
      <c r="AD1239" s="47">
        <f>EMISSIONS(AD1230,Settings!$C$13,$D1239)</f>
        <v/>
      </c>
      <c r="AF1239" s="11">
        <f>LOWER(Settings!$C$4)&amp;".mit."&amp;$A1239&amp;IF($C1239="","","."&amp;$C1239&amp;"."&amp;$B1239)&amp;IF(INDEX(Variables!$D$5:$D$105,MATCH($A1239,Variables!$A$5:$A$105,0))="","","."&amp;INDEX(Variables!$D$5:$D$105,MATCH($A1239,Variables!$A$5:$A$105,0)))&amp;"."&amp;AF$5</f>
        <v/>
      </c>
      <c r="AG1239" s="15">
        <f>AG1230*Settings!$C$13*$D1239</f>
        <v/>
      </c>
      <c r="AH1239" s="16">
        <f>AH1230*Settings!$C$13*$D1239</f>
        <v/>
      </c>
      <c r="AI1239" s="16">
        <f>AI1230*Settings!$C$13*$D1239</f>
        <v/>
      </c>
      <c r="AJ1239" s="16">
        <f>AJ1230*Settings!$C$13*$D1239</f>
        <v/>
      </c>
      <c r="AK1239" s="16">
        <f>AK1230*Settings!$C$13*$D1239</f>
        <v/>
      </c>
      <c r="AL1239" s="16">
        <f>AL1230*Settings!$C$13*$D1239</f>
        <v/>
      </c>
      <c r="AM1239" s="16">
        <f>AM1230*Settings!$C$13*$D1239</f>
        <v/>
      </c>
      <c r="AN1239" s="16">
        <f>AN1230*Settings!$C$13*$D1239</f>
        <v/>
      </c>
      <c r="AO1239" s="16">
        <f>AO1230*Settings!$C$13*$D1239</f>
        <v/>
      </c>
      <c r="AP1239" s="16">
        <f>AP1230*Settings!$C$13*$D1239</f>
        <v/>
      </c>
      <c r="AQ1239" s="16">
        <f>AQ1230*Settings!$C$13*$D1239</f>
        <v/>
      </c>
      <c r="AR1239" s="16">
        <f>AR1230*Settings!$C$13*$D1239</f>
        <v/>
      </c>
      <c r="AS1239" s="16">
        <f>AS1230*Settings!$C$13*$D1239</f>
        <v/>
      </c>
      <c r="AT1239" s="16">
        <f>AT1230*Settings!$C$13*$D1239</f>
        <v/>
      </c>
      <c r="AU1239" s="16">
        <f>AU1230*Settings!$C$13*$D1239</f>
        <v/>
      </c>
      <c r="AV1239" s="16">
        <f>AV1230*Settings!$C$13*$D1239</f>
        <v/>
      </c>
      <c r="AW1239" s="16">
        <f>AW1230*Settings!$C$13*$D1239</f>
        <v/>
      </c>
      <c r="AX1239" s="16">
        <f>AX1230*Settings!$C$13*$D1239</f>
        <v/>
      </c>
      <c r="AY1239" s="47">
        <f>EMISSIONS(AY1230,Settings!$C$13,$D1239)</f>
        <v/>
      </c>
    </row>
    <row r="1240" hidden="1" outlineLevel="2">
      <c r="A1240" s="14" t="inlineStr">
        <is>
          <t>co2</t>
        </is>
      </c>
      <c r="B1240" s="14" t="inlineStr">
        <is>
          <t>bio</t>
        </is>
      </c>
      <c r="C1240" s="14" t="inlineStr">
        <is>
          <t>irn</t>
        </is>
      </c>
      <c r="D1240" s="37">
        <f>INDEX(Inputs!$T$5:$T$132,MATCH($B1240&amp;"|"&amp;$C1240,Inputs!$A$5:$A$132,0))</f>
        <v/>
      </c>
      <c r="E1240" s="36" t="n"/>
      <c r="F1240" s="36" t="n"/>
      <c r="G1240" s="36" t="n"/>
      <c r="H1240" s="14">
        <f>INDEX(Variables!$B$5:$B$105,MATCH($A1240,Variables!$A$5:$A$105,0))&amp;IF($C1240="",""," | "&amp;INDEX(Mapping!$B$5:$B$26,MATCH($C1240,Mapping!$A$5:$A$26,0))&amp;" | "&amp;INDEX(Mapping!$B$30:$B$41,MATCH($B1240,Mapping!$A$30:$A$41,0)))</f>
        <v/>
      </c>
      <c r="I1240" s="14">
        <f>INDEX(Variables!$C$5:$C$105,MATCH($A1240,Variables!$A$5:$A$105,0))</f>
        <v/>
      </c>
      <c r="J1240" s="14">
        <f>INDEX(Variables!$E$5:$E$105,MATCH($A1240,Variables!$A$5:$A$105,0))</f>
        <v/>
      </c>
      <c r="K1240" s="11">
        <f>LOWER(Settings!$C$4)&amp;".mit."&amp;$A1240&amp;IF($C1240="","","."&amp;$C1240&amp;"."&amp;$B1240)&amp;IF(INDEX(Variables!$D$5:$D$105,MATCH($A1240,Variables!$A$5:$A$105,0))="","","."&amp;INDEX(Variables!$D$5:$D$105,MATCH($A1240,Variables!$A$5:$A$105,0)))&amp;"."&amp;K$5</f>
        <v/>
      </c>
      <c r="L1240" s="15">
        <f>L1231*Settings!$C$13*$D1240</f>
        <v/>
      </c>
      <c r="M1240" s="16">
        <f>M1231*Settings!$C$13*$D1240</f>
        <v/>
      </c>
      <c r="N1240" s="16">
        <f>N1231*Settings!$C$13*$D1240</f>
        <v/>
      </c>
      <c r="O1240" s="16">
        <f>O1231*Settings!$C$13*$D1240</f>
        <v/>
      </c>
      <c r="P1240" s="16">
        <f>P1231*Settings!$C$13*$D1240</f>
        <v/>
      </c>
      <c r="Q1240" s="16">
        <f>Q1231*Settings!$C$13*$D1240</f>
        <v/>
      </c>
      <c r="R1240" s="16">
        <f>R1231*Settings!$C$13*$D1240</f>
        <v/>
      </c>
      <c r="S1240" s="16">
        <f>S1231*Settings!$C$13*$D1240</f>
        <v/>
      </c>
      <c r="T1240" s="16">
        <f>T1231*Settings!$C$13*$D1240</f>
        <v/>
      </c>
      <c r="U1240" s="16">
        <f>U1231*Settings!$C$13*$D1240</f>
        <v/>
      </c>
      <c r="V1240" s="16">
        <f>V1231*Settings!$C$13*$D1240</f>
        <v/>
      </c>
      <c r="W1240" s="16">
        <f>W1231*Settings!$C$13*$D1240</f>
        <v/>
      </c>
      <c r="X1240" s="16">
        <f>X1231*Settings!$C$13*$D1240</f>
        <v/>
      </c>
      <c r="Y1240" s="16">
        <f>Y1231*Settings!$C$13*$D1240</f>
        <v/>
      </c>
      <c r="Z1240" s="16">
        <f>Z1231*Settings!$C$13*$D1240</f>
        <v/>
      </c>
      <c r="AA1240" s="16">
        <f>AA1231*Settings!$C$13*$D1240</f>
        <v/>
      </c>
      <c r="AB1240" s="16">
        <f>AB1231*Settings!$C$13*$D1240</f>
        <v/>
      </c>
      <c r="AC1240" s="16">
        <f>AC1231*Settings!$C$13*$D1240</f>
        <v/>
      </c>
      <c r="AD1240" s="47">
        <f>EMISSIONS(AD1231,Settings!$C$13,$D1240)</f>
        <v/>
      </c>
      <c r="AF1240" s="11">
        <f>LOWER(Settings!$C$4)&amp;".mit."&amp;$A1240&amp;IF($C1240="","","."&amp;$C1240&amp;"."&amp;$B1240)&amp;IF(INDEX(Variables!$D$5:$D$105,MATCH($A1240,Variables!$A$5:$A$105,0))="","","."&amp;INDEX(Variables!$D$5:$D$105,MATCH($A1240,Variables!$A$5:$A$105,0)))&amp;"."&amp;AF$5</f>
        <v/>
      </c>
      <c r="AG1240" s="15">
        <f>AG1231*Settings!$C$13*$D1240</f>
        <v/>
      </c>
      <c r="AH1240" s="16">
        <f>AH1231*Settings!$C$13*$D1240</f>
        <v/>
      </c>
      <c r="AI1240" s="16">
        <f>AI1231*Settings!$C$13*$D1240</f>
        <v/>
      </c>
      <c r="AJ1240" s="16">
        <f>AJ1231*Settings!$C$13*$D1240</f>
        <v/>
      </c>
      <c r="AK1240" s="16">
        <f>AK1231*Settings!$C$13*$D1240</f>
        <v/>
      </c>
      <c r="AL1240" s="16">
        <f>AL1231*Settings!$C$13*$D1240</f>
        <v/>
      </c>
      <c r="AM1240" s="16">
        <f>AM1231*Settings!$C$13*$D1240</f>
        <v/>
      </c>
      <c r="AN1240" s="16">
        <f>AN1231*Settings!$C$13*$D1240</f>
        <v/>
      </c>
      <c r="AO1240" s="16">
        <f>AO1231*Settings!$C$13*$D1240</f>
        <v/>
      </c>
      <c r="AP1240" s="16">
        <f>AP1231*Settings!$C$13*$D1240</f>
        <v/>
      </c>
      <c r="AQ1240" s="16">
        <f>AQ1231*Settings!$C$13*$D1240</f>
        <v/>
      </c>
      <c r="AR1240" s="16">
        <f>AR1231*Settings!$C$13*$D1240</f>
        <v/>
      </c>
      <c r="AS1240" s="16">
        <f>AS1231*Settings!$C$13*$D1240</f>
        <v/>
      </c>
      <c r="AT1240" s="16">
        <f>AT1231*Settings!$C$13*$D1240</f>
        <v/>
      </c>
      <c r="AU1240" s="16">
        <f>AU1231*Settings!$C$13*$D1240</f>
        <v/>
      </c>
      <c r="AV1240" s="16">
        <f>AV1231*Settings!$C$13*$D1240</f>
        <v/>
      </c>
      <c r="AW1240" s="16">
        <f>AW1231*Settings!$C$13*$D1240</f>
        <v/>
      </c>
      <c r="AX1240" s="16">
        <f>AX1231*Settings!$C$13*$D1240</f>
        <v/>
      </c>
      <c r="AY1240" s="47">
        <f>EMISSIONS(AY1231,Settings!$C$13,$D1240)</f>
        <v/>
      </c>
    </row>
    <row r="1241" hidden="1" outlineLevel="2"/>
    <row r="1242" hidden="1" outlineLevel="2">
      <c r="A1242" s="14" t="inlineStr">
        <is>
          <t>rtx</t>
        </is>
      </c>
      <c r="B1242" s="14" t="inlineStr">
        <is>
          <t>coa</t>
        </is>
      </c>
      <c r="C1242" s="14" t="inlineStr">
        <is>
          <t>irn</t>
        </is>
      </c>
      <c r="D1242" s="37">
        <f>INDEX(Inputs!$R$5:$R$132,MATCH($B1242&amp;"|"&amp;$C1242,Inputs!$A$5:$A$132,0))</f>
        <v/>
      </c>
      <c r="E1242" s="36" t="n"/>
      <c r="F1242" s="36" t="n"/>
      <c r="G1242" s="36" t="n"/>
      <c r="H1242" s="14">
        <f>INDEX(Variables!$B$5:$B$105,MATCH($A1242,Variables!$A$5:$A$105,0))&amp;IF($C1242="",""," | "&amp;INDEX(Mapping!$B$5:$B$26,MATCH($C1242,Mapping!$A$5:$A$26,0))&amp;" | "&amp;INDEX(Mapping!$B$30:$B$41,MATCH($B1242,Mapping!$A$30:$A$41,0)))</f>
        <v/>
      </c>
      <c r="I1242" s="14">
        <f>INDEX(Variables!$C$5:$C$105,MATCH($A1242,Variables!$A$5:$A$105,0))</f>
        <v/>
      </c>
      <c r="J1242" s="14">
        <f>INDEX(Variables!$E$5:$E$105,MATCH($A1242,Variables!$A$5:$A$105,0))</f>
        <v/>
      </c>
      <c r="K1242" s="11">
        <f>LOWER(Settings!$C$4)&amp;".mit."&amp;$A1242&amp;IF($C1242="","","."&amp;$C1242&amp;"."&amp;$B1242)&amp;IF(INDEX(Variables!$D$5:$D$105,MATCH($A1242,Variables!$A$5:$A$105,0))="","","."&amp;INDEX(Variables!$D$5:$D$105,MATCH($A1242,Variables!$A$5:$A$105,0)))&amp;"."&amp;K$5</f>
        <v/>
      </c>
      <c r="L1242" s="44">
        <f>L1224*Settings!$C$13*(INDEX(L$318:L$329,$D1242)+INDEX(L$305:L$316,$D1242))</f>
        <v/>
      </c>
      <c r="M1242" s="45">
        <f>M1224*Settings!$C$13*(INDEX(M$318:M$329,$D1242)+INDEX(M$305:M$316,$D1242))</f>
        <v/>
      </c>
      <c r="N1242" s="45">
        <f>N1224*Settings!$C$13*(INDEX(N$318:N$329,$D1242)+INDEX(N$305:N$316,$D1242))</f>
        <v/>
      </c>
      <c r="O1242" s="45">
        <f>O1224*Settings!$C$13*(INDEX(O$318:O$329,$D1242)+INDEX(O$305:O$316,$D1242))</f>
        <v/>
      </c>
      <c r="P1242" s="45">
        <f>P1224*Settings!$C$13*(INDEX(P$318:P$329,$D1242)+INDEX(P$305:P$316,$D1242))</f>
        <v/>
      </c>
      <c r="Q1242" s="45">
        <f>Q1224*Settings!$C$13*(INDEX(Q$318:Q$329,$D1242)+INDEX(Q$305:Q$316,$D1242))</f>
        <v/>
      </c>
      <c r="R1242" s="45">
        <f>R1224*Settings!$C$13*(INDEX(R$318:R$329,$D1242)+INDEX(R$305:R$316,$D1242))</f>
        <v/>
      </c>
      <c r="S1242" s="45">
        <f>S1224*Settings!$C$13*(INDEX(S$318:S$329,$D1242)+INDEX(S$305:S$316,$D1242))</f>
        <v/>
      </c>
      <c r="T1242" s="45">
        <f>T1224*Settings!$C$13*(INDEX(T$318:T$329,$D1242)+INDEX(T$305:T$316,$D1242))</f>
        <v/>
      </c>
      <c r="U1242" s="45">
        <f>U1224*Settings!$C$13*(INDEX(U$318:U$329,$D1242)+INDEX(U$305:U$316,$D1242))</f>
        <v/>
      </c>
      <c r="V1242" s="45">
        <f>V1224*Settings!$C$13*(INDEX(V$318:V$329,$D1242)+INDEX(V$305:V$316,$D1242))</f>
        <v/>
      </c>
      <c r="W1242" s="45">
        <f>W1224*Settings!$C$13*(INDEX(W$318:W$329,$D1242)+INDEX(W$305:W$316,$D1242))</f>
        <v/>
      </c>
      <c r="X1242" s="45">
        <f>X1224*Settings!$C$13*(INDEX(X$318:X$329,$D1242)+INDEX(X$305:X$316,$D1242))</f>
        <v/>
      </c>
      <c r="Y1242" s="45">
        <f>Y1224*Settings!$C$13*(INDEX(Y$318:Y$329,$D1242)+INDEX(Y$305:Y$316,$D1242))</f>
        <v/>
      </c>
      <c r="Z1242" s="45">
        <f>Z1224*Settings!$C$13*(INDEX(Z$318:Z$329,$D1242)+INDEX(Z$305:Z$316,$D1242))</f>
        <v/>
      </c>
      <c r="AA1242" s="45">
        <f>AA1224*Settings!$C$13*(INDEX(AA$318:AA$329,$D1242)+INDEX(AA$305:AA$316,$D1242))</f>
        <v/>
      </c>
      <c r="AB1242" s="45">
        <f>AB1224*Settings!$C$13*(INDEX(AB$318:AB$329,$D1242)+INDEX(AB$305:AB$316,$D1242))</f>
        <v/>
      </c>
      <c r="AC1242" s="45">
        <f>AC1224*Settings!$C$13*(INDEX(AC$318:AC$329,$D1242)+INDEX(AC$305:AC$316,$D1242))</f>
        <v/>
      </c>
      <c r="AD1242" s="46">
        <f>REVENUE(AD1224,Settings!$C$13,INDEX(AD$318:AD$329,$D1242)+INDEX(AD$305:AD$316,$D1242))</f>
        <v/>
      </c>
      <c r="AF1242" s="11">
        <f>LOWER(Settings!$C$4)&amp;".mit."&amp;$A1242&amp;IF($C1242="","","."&amp;$C1242&amp;"."&amp;$B1242)&amp;IF(INDEX(Variables!$D$5:$D$105,MATCH($A1242,Variables!$A$5:$A$105,0))="","","."&amp;INDEX(Variables!$D$5:$D$105,MATCH($A1242,Variables!$A$5:$A$105,0)))&amp;"."&amp;AF$5</f>
        <v/>
      </c>
      <c r="AG1242" s="44">
        <f>AG1224*Settings!$C$13*(INDEX(AG$318:AG$329,$D1242)+INDEX(AG$305:AG$316,$D1242))</f>
        <v/>
      </c>
      <c r="AH1242" s="45">
        <f>AH1224*Settings!$C$13*(INDEX(AH$318:AH$329,$D1242)+INDEX(AH$305:AH$316,$D1242))</f>
        <v/>
      </c>
      <c r="AI1242" s="45">
        <f>AI1224*Settings!$C$13*(INDEX(AI$318:AI$329,$D1242)+INDEX(AI$305:AI$316,$D1242))</f>
        <v/>
      </c>
      <c r="AJ1242" s="45">
        <f>AJ1224*Settings!$C$13*(INDEX(AJ$318:AJ$329,$D1242)+INDEX(AJ$305:AJ$316,$D1242))</f>
        <v/>
      </c>
      <c r="AK1242" s="45">
        <f>AK1224*Settings!$C$13*(INDEX(AK$318:AK$329,$D1242)+INDEX(AK$305:AK$316,$D1242))</f>
        <v/>
      </c>
      <c r="AL1242" s="45">
        <f>AL1224*Settings!$C$13*(INDEX(AL$318:AL$329,$D1242)+INDEX(AL$305:AL$316,$D1242))</f>
        <v/>
      </c>
      <c r="AM1242" s="45">
        <f>AM1224*Settings!$C$13*(INDEX(AM$318:AM$329,$D1242)+INDEX(AM$305:AM$316,$D1242))</f>
        <v/>
      </c>
      <c r="AN1242" s="45">
        <f>AN1224*Settings!$C$13*(INDEX(AN$318:AN$329,$D1242)+INDEX(AN$305:AN$316,$D1242))</f>
        <v/>
      </c>
      <c r="AO1242" s="45">
        <f>AO1224*Settings!$C$13*(INDEX(AO$318:AO$329,$D1242)+INDEX(AO$305:AO$316,$D1242))</f>
        <v/>
      </c>
      <c r="AP1242" s="45">
        <f>AP1224*Settings!$C$13*(INDEX(AP$318:AP$329,$D1242)+INDEX(AP$305:AP$316,$D1242))</f>
        <v/>
      </c>
      <c r="AQ1242" s="45">
        <f>AQ1224*Settings!$C$13*(INDEX(AQ$318:AQ$329,$D1242)+INDEX(AQ$305:AQ$316,$D1242))</f>
        <v/>
      </c>
      <c r="AR1242" s="45">
        <f>AR1224*Settings!$C$13*(INDEX(AR$318:AR$329,$D1242)+INDEX(AR$305:AR$316,$D1242))</f>
        <v/>
      </c>
      <c r="AS1242" s="45">
        <f>AS1224*Settings!$C$13*(INDEX(AS$318:AS$329,$D1242)+INDEX(AS$305:AS$316,$D1242))</f>
        <v/>
      </c>
      <c r="AT1242" s="45">
        <f>AT1224*Settings!$C$13*(INDEX(AT$318:AT$329,$D1242)+INDEX(AT$305:AT$316,$D1242))</f>
        <v/>
      </c>
      <c r="AU1242" s="45">
        <f>AU1224*Settings!$C$13*(INDEX(AU$318:AU$329,$D1242)+INDEX(AU$305:AU$316,$D1242))</f>
        <v/>
      </c>
      <c r="AV1242" s="45">
        <f>AV1224*Settings!$C$13*(INDEX(AV$318:AV$329,$D1242)+INDEX(AV$305:AV$316,$D1242))</f>
        <v/>
      </c>
      <c r="AW1242" s="45">
        <f>AW1224*Settings!$C$13*(INDEX(AW$318:AW$329,$D1242)+INDEX(AW$305:AW$316,$D1242))</f>
        <v/>
      </c>
      <c r="AX1242" s="45">
        <f>AX1224*Settings!$C$13*(INDEX(AX$318:AX$329,$D1242)+INDEX(AX$305:AX$316,$D1242))</f>
        <v/>
      </c>
      <c r="AY1242" s="46">
        <f>REVENUE(AY1224,Settings!$C$13,INDEX(AY$318:AY$329,$D1242)+INDEX(AY$305:AY$316,$D1242))</f>
        <v/>
      </c>
    </row>
    <row r="1243" hidden="1" outlineLevel="2">
      <c r="A1243" s="14" t="inlineStr">
        <is>
          <t>rtx</t>
        </is>
      </c>
      <c r="B1243" s="14" t="inlineStr">
        <is>
          <t>nga</t>
        </is>
      </c>
      <c r="C1243" s="14" t="inlineStr">
        <is>
          <t>irn</t>
        </is>
      </c>
      <c r="D1243" s="37">
        <f>INDEX(Inputs!$R$5:$R$132,MATCH($B1243&amp;"|"&amp;$C1243,Inputs!$A$5:$A$132,0))</f>
        <v/>
      </c>
      <c r="E1243" s="36" t="n"/>
      <c r="F1243" s="36" t="n"/>
      <c r="G1243" s="36" t="n"/>
      <c r="H1243" s="14">
        <f>INDEX(Variables!$B$5:$B$105,MATCH($A1243,Variables!$A$5:$A$105,0))&amp;IF($C1243="",""," | "&amp;INDEX(Mapping!$B$5:$B$26,MATCH($C1243,Mapping!$A$5:$A$26,0))&amp;" | "&amp;INDEX(Mapping!$B$30:$B$41,MATCH($B1243,Mapping!$A$30:$A$41,0)))</f>
        <v/>
      </c>
      <c r="I1243" s="14">
        <f>INDEX(Variables!$C$5:$C$105,MATCH($A1243,Variables!$A$5:$A$105,0))</f>
        <v/>
      </c>
      <c r="J1243" s="14">
        <f>INDEX(Variables!$E$5:$E$105,MATCH($A1243,Variables!$A$5:$A$105,0))</f>
        <v/>
      </c>
      <c r="K1243" s="11">
        <f>LOWER(Settings!$C$4)&amp;".mit."&amp;$A1243&amp;IF($C1243="","","."&amp;$C1243&amp;"."&amp;$B1243)&amp;IF(INDEX(Variables!$D$5:$D$105,MATCH($A1243,Variables!$A$5:$A$105,0))="","","."&amp;INDEX(Variables!$D$5:$D$105,MATCH($A1243,Variables!$A$5:$A$105,0)))&amp;"."&amp;K$5</f>
        <v/>
      </c>
      <c r="L1243" s="44">
        <f>L1225*Settings!$C$13*(INDEX(L$318:L$329,$D1243)+INDEX(L$305:L$316,$D1243))</f>
        <v/>
      </c>
      <c r="M1243" s="45">
        <f>M1225*Settings!$C$13*(INDEX(M$318:M$329,$D1243)+INDEX(M$305:M$316,$D1243))</f>
        <v/>
      </c>
      <c r="N1243" s="45">
        <f>N1225*Settings!$C$13*(INDEX(N$318:N$329,$D1243)+INDEX(N$305:N$316,$D1243))</f>
        <v/>
      </c>
      <c r="O1243" s="45">
        <f>O1225*Settings!$C$13*(INDEX(O$318:O$329,$D1243)+INDEX(O$305:O$316,$D1243))</f>
        <v/>
      </c>
      <c r="P1243" s="45">
        <f>P1225*Settings!$C$13*(INDEX(P$318:P$329,$D1243)+INDEX(P$305:P$316,$D1243))</f>
        <v/>
      </c>
      <c r="Q1243" s="45">
        <f>Q1225*Settings!$C$13*(INDEX(Q$318:Q$329,$D1243)+INDEX(Q$305:Q$316,$D1243))</f>
        <v/>
      </c>
      <c r="R1243" s="45">
        <f>R1225*Settings!$C$13*(INDEX(R$318:R$329,$D1243)+INDEX(R$305:R$316,$D1243))</f>
        <v/>
      </c>
      <c r="S1243" s="45">
        <f>S1225*Settings!$C$13*(INDEX(S$318:S$329,$D1243)+INDEX(S$305:S$316,$D1243))</f>
        <v/>
      </c>
      <c r="T1243" s="45">
        <f>T1225*Settings!$C$13*(INDEX(T$318:T$329,$D1243)+INDEX(T$305:T$316,$D1243))</f>
        <v/>
      </c>
      <c r="U1243" s="45">
        <f>U1225*Settings!$C$13*(INDEX(U$318:U$329,$D1243)+INDEX(U$305:U$316,$D1243))</f>
        <v/>
      </c>
      <c r="V1243" s="45">
        <f>V1225*Settings!$C$13*(INDEX(V$318:V$329,$D1243)+INDEX(V$305:V$316,$D1243))</f>
        <v/>
      </c>
      <c r="W1243" s="45">
        <f>W1225*Settings!$C$13*(INDEX(W$318:W$329,$D1243)+INDEX(W$305:W$316,$D1243))</f>
        <v/>
      </c>
      <c r="X1243" s="45">
        <f>X1225*Settings!$C$13*(INDEX(X$318:X$329,$D1243)+INDEX(X$305:X$316,$D1243))</f>
        <v/>
      </c>
      <c r="Y1243" s="45">
        <f>Y1225*Settings!$C$13*(INDEX(Y$318:Y$329,$D1243)+INDEX(Y$305:Y$316,$D1243))</f>
        <v/>
      </c>
      <c r="Z1243" s="45">
        <f>Z1225*Settings!$C$13*(INDEX(Z$318:Z$329,$D1243)+INDEX(Z$305:Z$316,$D1243))</f>
        <v/>
      </c>
      <c r="AA1243" s="45">
        <f>AA1225*Settings!$C$13*(INDEX(AA$318:AA$329,$D1243)+INDEX(AA$305:AA$316,$D1243))</f>
        <v/>
      </c>
      <c r="AB1243" s="45">
        <f>AB1225*Settings!$C$13*(INDEX(AB$318:AB$329,$D1243)+INDEX(AB$305:AB$316,$D1243))</f>
        <v/>
      </c>
      <c r="AC1243" s="45">
        <f>AC1225*Settings!$C$13*(INDEX(AC$318:AC$329,$D1243)+INDEX(AC$305:AC$316,$D1243))</f>
        <v/>
      </c>
      <c r="AD1243" s="46">
        <f>REVENUE(AD1225,Settings!$C$13,INDEX(AD$318:AD$329,$D1243)+INDEX(AD$305:AD$316,$D1243))</f>
        <v/>
      </c>
      <c r="AF1243" s="11">
        <f>LOWER(Settings!$C$4)&amp;".mit."&amp;$A1243&amp;IF($C1243="","","."&amp;$C1243&amp;"."&amp;$B1243)&amp;IF(INDEX(Variables!$D$5:$D$105,MATCH($A1243,Variables!$A$5:$A$105,0))="","","."&amp;INDEX(Variables!$D$5:$D$105,MATCH($A1243,Variables!$A$5:$A$105,0)))&amp;"."&amp;AF$5</f>
        <v/>
      </c>
      <c r="AG1243" s="44">
        <f>AG1225*Settings!$C$13*(INDEX(AG$318:AG$329,$D1243)+INDEX(AG$305:AG$316,$D1243))</f>
        <v/>
      </c>
      <c r="AH1243" s="45">
        <f>AH1225*Settings!$C$13*(INDEX(AH$318:AH$329,$D1243)+INDEX(AH$305:AH$316,$D1243))</f>
        <v/>
      </c>
      <c r="AI1243" s="45">
        <f>AI1225*Settings!$C$13*(INDEX(AI$318:AI$329,$D1243)+INDEX(AI$305:AI$316,$D1243))</f>
        <v/>
      </c>
      <c r="AJ1243" s="45">
        <f>AJ1225*Settings!$C$13*(INDEX(AJ$318:AJ$329,$D1243)+INDEX(AJ$305:AJ$316,$D1243))</f>
        <v/>
      </c>
      <c r="AK1243" s="45">
        <f>AK1225*Settings!$C$13*(INDEX(AK$318:AK$329,$D1243)+INDEX(AK$305:AK$316,$D1243))</f>
        <v/>
      </c>
      <c r="AL1243" s="45">
        <f>AL1225*Settings!$C$13*(INDEX(AL$318:AL$329,$D1243)+INDEX(AL$305:AL$316,$D1243))</f>
        <v/>
      </c>
      <c r="AM1243" s="45">
        <f>AM1225*Settings!$C$13*(INDEX(AM$318:AM$329,$D1243)+INDEX(AM$305:AM$316,$D1243))</f>
        <v/>
      </c>
      <c r="AN1243" s="45">
        <f>AN1225*Settings!$C$13*(INDEX(AN$318:AN$329,$D1243)+INDEX(AN$305:AN$316,$D1243))</f>
        <v/>
      </c>
      <c r="AO1243" s="45">
        <f>AO1225*Settings!$C$13*(INDEX(AO$318:AO$329,$D1243)+INDEX(AO$305:AO$316,$D1243))</f>
        <v/>
      </c>
      <c r="AP1243" s="45">
        <f>AP1225*Settings!$C$13*(INDEX(AP$318:AP$329,$D1243)+INDEX(AP$305:AP$316,$D1243))</f>
        <v/>
      </c>
      <c r="AQ1243" s="45">
        <f>AQ1225*Settings!$C$13*(INDEX(AQ$318:AQ$329,$D1243)+INDEX(AQ$305:AQ$316,$D1243))</f>
        <v/>
      </c>
      <c r="AR1243" s="45">
        <f>AR1225*Settings!$C$13*(INDEX(AR$318:AR$329,$D1243)+INDEX(AR$305:AR$316,$D1243))</f>
        <v/>
      </c>
      <c r="AS1243" s="45">
        <f>AS1225*Settings!$C$13*(INDEX(AS$318:AS$329,$D1243)+INDEX(AS$305:AS$316,$D1243))</f>
        <v/>
      </c>
      <c r="AT1243" s="45">
        <f>AT1225*Settings!$C$13*(INDEX(AT$318:AT$329,$D1243)+INDEX(AT$305:AT$316,$D1243))</f>
        <v/>
      </c>
      <c r="AU1243" s="45">
        <f>AU1225*Settings!$C$13*(INDEX(AU$318:AU$329,$D1243)+INDEX(AU$305:AU$316,$D1243))</f>
        <v/>
      </c>
      <c r="AV1243" s="45">
        <f>AV1225*Settings!$C$13*(INDEX(AV$318:AV$329,$D1243)+INDEX(AV$305:AV$316,$D1243))</f>
        <v/>
      </c>
      <c r="AW1243" s="45">
        <f>AW1225*Settings!$C$13*(INDEX(AW$318:AW$329,$D1243)+INDEX(AW$305:AW$316,$D1243))</f>
        <v/>
      </c>
      <c r="AX1243" s="45">
        <f>AX1225*Settings!$C$13*(INDEX(AX$318:AX$329,$D1243)+INDEX(AX$305:AX$316,$D1243))</f>
        <v/>
      </c>
      <c r="AY1243" s="46">
        <f>REVENUE(AY1225,Settings!$C$13,INDEX(AY$318:AY$329,$D1243)+INDEX(AY$305:AY$316,$D1243))</f>
        <v/>
      </c>
    </row>
    <row r="1244" hidden="1" outlineLevel="2">
      <c r="A1244" s="14" t="inlineStr">
        <is>
          <t>rtx</t>
        </is>
      </c>
      <c r="B1244" s="14" t="inlineStr">
        <is>
          <t>gso</t>
        </is>
      </c>
      <c r="C1244" s="14" t="inlineStr">
        <is>
          <t>irn</t>
        </is>
      </c>
      <c r="D1244" s="37">
        <f>INDEX(Inputs!$R$5:$R$132,MATCH($B1244&amp;"|"&amp;$C1244,Inputs!$A$5:$A$132,0))</f>
        <v/>
      </c>
      <c r="E1244" s="36" t="n"/>
      <c r="F1244" s="36" t="n"/>
      <c r="G1244" s="36" t="n"/>
      <c r="H1244" s="14">
        <f>INDEX(Variables!$B$5:$B$105,MATCH($A1244,Variables!$A$5:$A$105,0))&amp;IF($C1244="",""," | "&amp;INDEX(Mapping!$B$5:$B$26,MATCH($C1244,Mapping!$A$5:$A$26,0))&amp;" | "&amp;INDEX(Mapping!$B$30:$B$41,MATCH($B1244,Mapping!$A$30:$A$41,0)))</f>
        <v/>
      </c>
      <c r="I1244" s="14">
        <f>INDEX(Variables!$C$5:$C$105,MATCH($A1244,Variables!$A$5:$A$105,0))</f>
        <v/>
      </c>
      <c r="J1244" s="14">
        <f>INDEX(Variables!$E$5:$E$105,MATCH($A1244,Variables!$A$5:$A$105,0))</f>
        <v/>
      </c>
      <c r="K1244" s="11">
        <f>LOWER(Settings!$C$4)&amp;".mit."&amp;$A1244&amp;IF($C1244="","","."&amp;$C1244&amp;"."&amp;$B1244)&amp;IF(INDEX(Variables!$D$5:$D$105,MATCH($A1244,Variables!$A$5:$A$105,0))="","","."&amp;INDEX(Variables!$D$5:$D$105,MATCH($A1244,Variables!$A$5:$A$105,0)))&amp;"."&amp;K$5</f>
        <v/>
      </c>
      <c r="L1244" s="44">
        <f>L1226*Settings!$C$13*(INDEX(L$318:L$329,$D1244)+INDEX(L$305:L$316,$D1244))</f>
        <v/>
      </c>
      <c r="M1244" s="45">
        <f>M1226*Settings!$C$13*(INDEX(M$318:M$329,$D1244)+INDEX(M$305:M$316,$D1244))</f>
        <v/>
      </c>
      <c r="N1244" s="45">
        <f>N1226*Settings!$C$13*(INDEX(N$318:N$329,$D1244)+INDEX(N$305:N$316,$D1244))</f>
        <v/>
      </c>
      <c r="O1244" s="45">
        <f>O1226*Settings!$C$13*(INDEX(O$318:O$329,$D1244)+INDEX(O$305:O$316,$D1244))</f>
        <v/>
      </c>
      <c r="P1244" s="45">
        <f>P1226*Settings!$C$13*(INDEX(P$318:P$329,$D1244)+INDEX(P$305:P$316,$D1244))</f>
        <v/>
      </c>
      <c r="Q1244" s="45">
        <f>Q1226*Settings!$C$13*(INDEX(Q$318:Q$329,$D1244)+INDEX(Q$305:Q$316,$D1244))</f>
        <v/>
      </c>
      <c r="R1244" s="45">
        <f>R1226*Settings!$C$13*(INDEX(R$318:R$329,$D1244)+INDEX(R$305:R$316,$D1244))</f>
        <v/>
      </c>
      <c r="S1244" s="45">
        <f>S1226*Settings!$C$13*(INDEX(S$318:S$329,$D1244)+INDEX(S$305:S$316,$D1244))</f>
        <v/>
      </c>
      <c r="T1244" s="45">
        <f>T1226*Settings!$C$13*(INDEX(T$318:T$329,$D1244)+INDEX(T$305:T$316,$D1244))</f>
        <v/>
      </c>
      <c r="U1244" s="45">
        <f>U1226*Settings!$C$13*(INDEX(U$318:U$329,$D1244)+INDEX(U$305:U$316,$D1244))</f>
        <v/>
      </c>
      <c r="V1244" s="45">
        <f>V1226*Settings!$C$13*(INDEX(V$318:V$329,$D1244)+INDEX(V$305:V$316,$D1244))</f>
        <v/>
      </c>
      <c r="W1244" s="45">
        <f>W1226*Settings!$C$13*(INDEX(W$318:W$329,$D1244)+INDEX(W$305:W$316,$D1244))</f>
        <v/>
      </c>
      <c r="X1244" s="45">
        <f>X1226*Settings!$C$13*(INDEX(X$318:X$329,$D1244)+INDEX(X$305:X$316,$D1244))</f>
        <v/>
      </c>
      <c r="Y1244" s="45">
        <f>Y1226*Settings!$C$13*(INDEX(Y$318:Y$329,$D1244)+INDEX(Y$305:Y$316,$D1244))</f>
        <v/>
      </c>
      <c r="Z1244" s="45">
        <f>Z1226*Settings!$C$13*(INDEX(Z$318:Z$329,$D1244)+INDEX(Z$305:Z$316,$D1244))</f>
        <v/>
      </c>
      <c r="AA1244" s="45">
        <f>AA1226*Settings!$C$13*(INDEX(AA$318:AA$329,$D1244)+INDEX(AA$305:AA$316,$D1244))</f>
        <v/>
      </c>
      <c r="AB1244" s="45">
        <f>AB1226*Settings!$C$13*(INDEX(AB$318:AB$329,$D1244)+INDEX(AB$305:AB$316,$D1244))</f>
        <v/>
      </c>
      <c r="AC1244" s="45">
        <f>AC1226*Settings!$C$13*(INDEX(AC$318:AC$329,$D1244)+INDEX(AC$305:AC$316,$D1244))</f>
        <v/>
      </c>
      <c r="AD1244" s="46">
        <f>REVENUE(AD1226,Settings!$C$13,INDEX(AD$318:AD$329,$D1244)+INDEX(AD$305:AD$316,$D1244))</f>
        <v/>
      </c>
      <c r="AF1244" s="11">
        <f>LOWER(Settings!$C$4)&amp;".mit."&amp;$A1244&amp;IF($C1244="","","."&amp;$C1244&amp;"."&amp;$B1244)&amp;IF(INDEX(Variables!$D$5:$D$105,MATCH($A1244,Variables!$A$5:$A$105,0))="","","."&amp;INDEX(Variables!$D$5:$D$105,MATCH($A1244,Variables!$A$5:$A$105,0)))&amp;"."&amp;AF$5</f>
        <v/>
      </c>
      <c r="AG1244" s="44">
        <f>AG1226*Settings!$C$13*(INDEX(AG$318:AG$329,$D1244)+INDEX(AG$305:AG$316,$D1244))</f>
        <v/>
      </c>
      <c r="AH1244" s="45">
        <f>AH1226*Settings!$C$13*(INDEX(AH$318:AH$329,$D1244)+INDEX(AH$305:AH$316,$D1244))</f>
        <v/>
      </c>
      <c r="AI1244" s="45">
        <f>AI1226*Settings!$C$13*(INDEX(AI$318:AI$329,$D1244)+INDEX(AI$305:AI$316,$D1244))</f>
        <v/>
      </c>
      <c r="AJ1244" s="45">
        <f>AJ1226*Settings!$C$13*(INDEX(AJ$318:AJ$329,$D1244)+INDEX(AJ$305:AJ$316,$D1244))</f>
        <v/>
      </c>
      <c r="AK1244" s="45">
        <f>AK1226*Settings!$C$13*(INDEX(AK$318:AK$329,$D1244)+INDEX(AK$305:AK$316,$D1244))</f>
        <v/>
      </c>
      <c r="AL1244" s="45">
        <f>AL1226*Settings!$C$13*(INDEX(AL$318:AL$329,$D1244)+INDEX(AL$305:AL$316,$D1244))</f>
        <v/>
      </c>
      <c r="AM1244" s="45">
        <f>AM1226*Settings!$C$13*(INDEX(AM$318:AM$329,$D1244)+INDEX(AM$305:AM$316,$D1244))</f>
        <v/>
      </c>
      <c r="AN1244" s="45">
        <f>AN1226*Settings!$C$13*(INDEX(AN$318:AN$329,$D1244)+INDEX(AN$305:AN$316,$D1244))</f>
        <v/>
      </c>
      <c r="AO1244" s="45">
        <f>AO1226*Settings!$C$13*(INDEX(AO$318:AO$329,$D1244)+INDEX(AO$305:AO$316,$D1244))</f>
        <v/>
      </c>
      <c r="AP1244" s="45">
        <f>AP1226*Settings!$C$13*(INDEX(AP$318:AP$329,$D1244)+INDEX(AP$305:AP$316,$D1244))</f>
        <v/>
      </c>
      <c r="AQ1244" s="45">
        <f>AQ1226*Settings!$C$13*(INDEX(AQ$318:AQ$329,$D1244)+INDEX(AQ$305:AQ$316,$D1244))</f>
        <v/>
      </c>
      <c r="AR1244" s="45">
        <f>AR1226*Settings!$C$13*(INDEX(AR$318:AR$329,$D1244)+INDEX(AR$305:AR$316,$D1244))</f>
        <v/>
      </c>
      <c r="AS1244" s="45">
        <f>AS1226*Settings!$C$13*(INDEX(AS$318:AS$329,$D1244)+INDEX(AS$305:AS$316,$D1244))</f>
        <v/>
      </c>
      <c r="AT1244" s="45">
        <f>AT1226*Settings!$C$13*(INDEX(AT$318:AT$329,$D1244)+INDEX(AT$305:AT$316,$D1244))</f>
        <v/>
      </c>
      <c r="AU1244" s="45">
        <f>AU1226*Settings!$C$13*(INDEX(AU$318:AU$329,$D1244)+INDEX(AU$305:AU$316,$D1244))</f>
        <v/>
      </c>
      <c r="AV1244" s="45">
        <f>AV1226*Settings!$C$13*(INDEX(AV$318:AV$329,$D1244)+INDEX(AV$305:AV$316,$D1244))</f>
        <v/>
      </c>
      <c r="AW1244" s="45">
        <f>AW1226*Settings!$C$13*(INDEX(AW$318:AW$329,$D1244)+INDEX(AW$305:AW$316,$D1244))</f>
        <v/>
      </c>
      <c r="AX1244" s="45">
        <f>AX1226*Settings!$C$13*(INDEX(AX$318:AX$329,$D1244)+INDEX(AX$305:AX$316,$D1244))</f>
        <v/>
      </c>
      <c r="AY1244" s="46">
        <f>REVENUE(AY1226,Settings!$C$13,INDEX(AY$318:AY$329,$D1244)+INDEX(AY$305:AY$316,$D1244))</f>
        <v/>
      </c>
    </row>
    <row r="1245" hidden="1" outlineLevel="2">
      <c r="A1245" s="14" t="inlineStr">
        <is>
          <t>rtx</t>
        </is>
      </c>
      <c r="B1245" s="14" t="inlineStr">
        <is>
          <t>die</t>
        </is>
      </c>
      <c r="C1245" s="14" t="inlineStr">
        <is>
          <t>irn</t>
        </is>
      </c>
      <c r="D1245" s="37">
        <f>INDEX(Inputs!$R$5:$R$132,MATCH($B1245&amp;"|"&amp;$C1245,Inputs!$A$5:$A$132,0))</f>
        <v/>
      </c>
      <c r="E1245" s="36" t="n"/>
      <c r="F1245" s="36" t="n"/>
      <c r="G1245" s="36" t="n"/>
      <c r="H1245" s="14">
        <f>INDEX(Variables!$B$5:$B$105,MATCH($A1245,Variables!$A$5:$A$105,0))&amp;IF($C1245="",""," | "&amp;INDEX(Mapping!$B$5:$B$26,MATCH($C1245,Mapping!$A$5:$A$26,0))&amp;" | "&amp;INDEX(Mapping!$B$30:$B$41,MATCH($B1245,Mapping!$A$30:$A$41,0)))</f>
        <v/>
      </c>
      <c r="I1245" s="14">
        <f>INDEX(Variables!$C$5:$C$105,MATCH($A1245,Variables!$A$5:$A$105,0))</f>
        <v/>
      </c>
      <c r="J1245" s="14">
        <f>INDEX(Variables!$E$5:$E$105,MATCH($A1245,Variables!$A$5:$A$105,0))</f>
        <v/>
      </c>
      <c r="K1245" s="11">
        <f>LOWER(Settings!$C$4)&amp;".mit."&amp;$A1245&amp;IF($C1245="","","."&amp;$C1245&amp;"."&amp;$B1245)&amp;IF(INDEX(Variables!$D$5:$D$105,MATCH($A1245,Variables!$A$5:$A$105,0))="","","."&amp;INDEX(Variables!$D$5:$D$105,MATCH($A1245,Variables!$A$5:$A$105,0)))&amp;"."&amp;K$5</f>
        <v/>
      </c>
      <c r="L1245" s="44">
        <f>L1227*Settings!$C$13*(INDEX(L$318:L$329,$D1245)+INDEX(L$305:L$316,$D1245))</f>
        <v/>
      </c>
      <c r="M1245" s="45">
        <f>M1227*Settings!$C$13*(INDEX(M$318:M$329,$D1245)+INDEX(M$305:M$316,$D1245))</f>
        <v/>
      </c>
      <c r="N1245" s="45">
        <f>N1227*Settings!$C$13*(INDEX(N$318:N$329,$D1245)+INDEX(N$305:N$316,$D1245))</f>
        <v/>
      </c>
      <c r="O1245" s="45">
        <f>O1227*Settings!$C$13*(INDEX(O$318:O$329,$D1245)+INDEX(O$305:O$316,$D1245))</f>
        <v/>
      </c>
      <c r="P1245" s="45">
        <f>P1227*Settings!$C$13*(INDEX(P$318:P$329,$D1245)+INDEX(P$305:P$316,$D1245))</f>
        <v/>
      </c>
      <c r="Q1245" s="45">
        <f>Q1227*Settings!$C$13*(INDEX(Q$318:Q$329,$D1245)+INDEX(Q$305:Q$316,$D1245))</f>
        <v/>
      </c>
      <c r="R1245" s="45">
        <f>R1227*Settings!$C$13*(INDEX(R$318:R$329,$D1245)+INDEX(R$305:R$316,$D1245))</f>
        <v/>
      </c>
      <c r="S1245" s="45">
        <f>S1227*Settings!$C$13*(INDEX(S$318:S$329,$D1245)+INDEX(S$305:S$316,$D1245))</f>
        <v/>
      </c>
      <c r="T1245" s="45">
        <f>T1227*Settings!$C$13*(INDEX(T$318:T$329,$D1245)+INDEX(T$305:T$316,$D1245))</f>
        <v/>
      </c>
      <c r="U1245" s="45">
        <f>U1227*Settings!$C$13*(INDEX(U$318:U$329,$D1245)+INDEX(U$305:U$316,$D1245))</f>
        <v/>
      </c>
      <c r="V1245" s="45">
        <f>V1227*Settings!$C$13*(INDEX(V$318:V$329,$D1245)+INDEX(V$305:V$316,$D1245))</f>
        <v/>
      </c>
      <c r="W1245" s="45">
        <f>W1227*Settings!$C$13*(INDEX(W$318:W$329,$D1245)+INDEX(W$305:W$316,$D1245))</f>
        <v/>
      </c>
      <c r="X1245" s="45">
        <f>X1227*Settings!$C$13*(INDEX(X$318:X$329,$D1245)+INDEX(X$305:X$316,$D1245))</f>
        <v/>
      </c>
      <c r="Y1245" s="45">
        <f>Y1227*Settings!$C$13*(INDEX(Y$318:Y$329,$D1245)+INDEX(Y$305:Y$316,$D1245))</f>
        <v/>
      </c>
      <c r="Z1245" s="45">
        <f>Z1227*Settings!$C$13*(INDEX(Z$318:Z$329,$D1245)+INDEX(Z$305:Z$316,$D1245))</f>
        <v/>
      </c>
      <c r="AA1245" s="45">
        <f>AA1227*Settings!$C$13*(INDEX(AA$318:AA$329,$D1245)+INDEX(AA$305:AA$316,$D1245))</f>
        <v/>
      </c>
      <c r="AB1245" s="45">
        <f>AB1227*Settings!$C$13*(INDEX(AB$318:AB$329,$D1245)+INDEX(AB$305:AB$316,$D1245))</f>
        <v/>
      </c>
      <c r="AC1245" s="45">
        <f>AC1227*Settings!$C$13*(INDEX(AC$318:AC$329,$D1245)+INDEX(AC$305:AC$316,$D1245))</f>
        <v/>
      </c>
      <c r="AD1245" s="46">
        <f>REVENUE(AD1227,Settings!$C$13,INDEX(AD$318:AD$329,$D1245)+INDEX(AD$305:AD$316,$D1245))</f>
        <v/>
      </c>
      <c r="AF1245" s="11">
        <f>LOWER(Settings!$C$4)&amp;".mit."&amp;$A1245&amp;IF($C1245="","","."&amp;$C1245&amp;"."&amp;$B1245)&amp;IF(INDEX(Variables!$D$5:$D$105,MATCH($A1245,Variables!$A$5:$A$105,0))="","","."&amp;INDEX(Variables!$D$5:$D$105,MATCH($A1245,Variables!$A$5:$A$105,0)))&amp;"."&amp;AF$5</f>
        <v/>
      </c>
      <c r="AG1245" s="44">
        <f>AG1227*Settings!$C$13*(INDEX(AG$318:AG$329,$D1245)+INDEX(AG$305:AG$316,$D1245))</f>
        <v/>
      </c>
      <c r="AH1245" s="45">
        <f>AH1227*Settings!$C$13*(INDEX(AH$318:AH$329,$D1245)+INDEX(AH$305:AH$316,$D1245))</f>
        <v/>
      </c>
      <c r="AI1245" s="45">
        <f>AI1227*Settings!$C$13*(INDEX(AI$318:AI$329,$D1245)+INDEX(AI$305:AI$316,$D1245))</f>
        <v/>
      </c>
      <c r="AJ1245" s="45">
        <f>AJ1227*Settings!$C$13*(INDEX(AJ$318:AJ$329,$D1245)+INDEX(AJ$305:AJ$316,$D1245))</f>
        <v/>
      </c>
      <c r="AK1245" s="45">
        <f>AK1227*Settings!$C$13*(INDEX(AK$318:AK$329,$D1245)+INDEX(AK$305:AK$316,$D1245))</f>
        <v/>
      </c>
      <c r="AL1245" s="45">
        <f>AL1227*Settings!$C$13*(INDEX(AL$318:AL$329,$D1245)+INDEX(AL$305:AL$316,$D1245))</f>
        <v/>
      </c>
      <c r="AM1245" s="45">
        <f>AM1227*Settings!$C$13*(INDEX(AM$318:AM$329,$D1245)+INDEX(AM$305:AM$316,$D1245))</f>
        <v/>
      </c>
      <c r="AN1245" s="45">
        <f>AN1227*Settings!$C$13*(INDEX(AN$318:AN$329,$D1245)+INDEX(AN$305:AN$316,$D1245))</f>
        <v/>
      </c>
      <c r="AO1245" s="45">
        <f>AO1227*Settings!$C$13*(INDEX(AO$318:AO$329,$D1245)+INDEX(AO$305:AO$316,$D1245))</f>
        <v/>
      </c>
      <c r="AP1245" s="45">
        <f>AP1227*Settings!$C$13*(INDEX(AP$318:AP$329,$D1245)+INDEX(AP$305:AP$316,$D1245))</f>
        <v/>
      </c>
      <c r="AQ1245" s="45">
        <f>AQ1227*Settings!$C$13*(INDEX(AQ$318:AQ$329,$D1245)+INDEX(AQ$305:AQ$316,$D1245))</f>
        <v/>
      </c>
      <c r="AR1245" s="45">
        <f>AR1227*Settings!$C$13*(INDEX(AR$318:AR$329,$D1245)+INDEX(AR$305:AR$316,$D1245))</f>
        <v/>
      </c>
      <c r="AS1245" s="45">
        <f>AS1227*Settings!$C$13*(INDEX(AS$318:AS$329,$D1245)+INDEX(AS$305:AS$316,$D1245))</f>
        <v/>
      </c>
      <c r="AT1245" s="45">
        <f>AT1227*Settings!$C$13*(INDEX(AT$318:AT$329,$D1245)+INDEX(AT$305:AT$316,$D1245))</f>
        <v/>
      </c>
      <c r="AU1245" s="45">
        <f>AU1227*Settings!$C$13*(INDEX(AU$318:AU$329,$D1245)+INDEX(AU$305:AU$316,$D1245))</f>
        <v/>
      </c>
      <c r="AV1245" s="45">
        <f>AV1227*Settings!$C$13*(INDEX(AV$318:AV$329,$D1245)+INDEX(AV$305:AV$316,$D1245))</f>
        <v/>
      </c>
      <c r="AW1245" s="45">
        <f>AW1227*Settings!$C$13*(INDEX(AW$318:AW$329,$D1245)+INDEX(AW$305:AW$316,$D1245))</f>
        <v/>
      </c>
      <c r="AX1245" s="45">
        <f>AX1227*Settings!$C$13*(INDEX(AX$318:AX$329,$D1245)+INDEX(AX$305:AX$316,$D1245))</f>
        <v/>
      </c>
      <c r="AY1245" s="46">
        <f>REVENUE(AY1227,Settings!$C$13,INDEX(AY$318:AY$329,$D1245)+INDEX(AY$305:AY$316,$D1245))</f>
        <v/>
      </c>
    </row>
    <row r="1246" hidden="1" outlineLevel="2">
      <c r="A1246" s="14" t="inlineStr">
        <is>
          <t>rtx</t>
        </is>
      </c>
      <c r="B1246" s="14" t="inlineStr">
        <is>
          <t>lpg</t>
        </is>
      </c>
      <c r="C1246" s="14" t="inlineStr">
        <is>
          <t>irn</t>
        </is>
      </c>
      <c r="D1246" s="37">
        <f>INDEX(Inputs!$R$5:$R$132,MATCH($B1246&amp;"|"&amp;$C1246,Inputs!$A$5:$A$132,0))</f>
        <v/>
      </c>
      <c r="E1246" s="36" t="n"/>
      <c r="F1246" s="36" t="n"/>
      <c r="G1246" s="36" t="n"/>
      <c r="H1246" s="14">
        <f>INDEX(Variables!$B$5:$B$105,MATCH($A1246,Variables!$A$5:$A$105,0))&amp;IF($C1246="",""," | "&amp;INDEX(Mapping!$B$5:$B$26,MATCH($C1246,Mapping!$A$5:$A$26,0))&amp;" | "&amp;INDEX(Mapping!$B$30:$B$41,MATCH($B1246,Mapping!$A$30:$A$41,0)))</f>
        <v/>
      </c>
      <c r="I1246" s="14">
        <f>INDEX(Variables!$C$5:$C$105,MATCH($A1246,Variables!$A$5:$A$105,0))</f>
        <v/>
      </c>
      <c r="J1246" s="14">
        <f>INDEX(Variables!$E$5:$E$105,MATCH($A1246,Variables!$A$5:$A$105,0))</f>
        <v/>
      </c>
      <c r="K1246" s="11">
        <f>LOWER(Settings!$C$4)&amp;".mit."&amp;$A1246&amp;IF($C1246="","","."&amp;$C1246&amp;"."&amp;$B1246)&amp;IF(INDEX(Variables!$D$5:$D$105,MATCH($A1246,Variables!$A$5:$A$105,0))="","","."&amp;INDEX(Variables!$D$5:$D$105,MATCH($A1246,Variables!$A$5:$A$105,0)))&amp;"."&amp;K$5</f>
        <v/>
      </c>
      <c r="L1246" s="44">
        <f>L1228*Settings!$C$13*(INDEX(L$318:L$329,$D1246)+INDEX(L$305:L$316,$D1246))</f>
        <v/>
      </c>
      <c r="M1246" s="45">
        <f>M1228*Settings!$C$13*(INDEX(M$318:M$329,$D1246)+INDEX(M$305:M$316,$D1246))</f>
        <v/>
      </c>
      <c r="N1246" s="45">
        <f>N1228*Settings!$C$13*(INDEX(N$318:N$329,$D1246)+INDEX(N$305:N$316,$D1246))</f>
        <v/>
      </c>
      <c r="O1246" s="45">
        <f>O1228*Settings!$C$13*(INDEX(O$318:O$329,$D1246)+INDEX(O$305:O$316,$D1246))</f>
        <v/>
      </c>
      <c r="P1246" s="45">
        <f>P1228*Settings!$C$13*(INDEX(P$318:P$329,$D1246)+INDEX(P$305:P$316,$D1246))</f>
        <v/>
      </c>
      <c r="Q1246" s="45">
        <f>Q1228*Settings!$C$13*(INDEX(Q$318:Q$329,$D1246)+INDEX(Q$305:Q$316,$D1246))</f>
        <v/>
      </c>
      <c r="R1246" s="45">
        <f>R1228*Settings!$C$13*(INDEX(R$318:R$329,$D1246)+INDEX(R$305:R$316,$D1246))</f>
        <v/>
      </c>
      <c r="S1246" s="45">
        <f>S1228*Settings!$C$13*(INDEX(S$318:S$329,$D1246)+INDEX(S$305:S$316,$D1246))</f>
        <v/>
      </c>
      <c r="T1246" s="45">
        <f>T1228*Settings!$C$13*(INDEX(T$318:T$329,$D1246)+INDEX(T$305:T$316,$D1246))</f>
        <v/>
      </c>
      <c r="U1246" s="45">
        <f>U1228*Settings!$C$13*(INDEX(U$318:U$329,$D1246)+INDEX(U$305:U$316,$D1246))</f>
        <v/>
      </c>
      <c r="V1246" s="45">
        <f>V1228*Settings!$C$13*(INDEX(V$318:V$329,$D1246)+INDEX(V$305:V$316,$D1246))</f>
        <v/>
      </c>
      <c r="W1246" s="45">
        <f>W1228*Settings!$C$13*(INDEX(W$318:W$329,$D1246)+INDEX(W$305:W$316,$D1246))</f>
        <v/>
      </c>
      <c r="X1246" s="45">
        <f>X1228*Settings!$C$13*(INDEX(X$318:X$329,$D1246)+INDEX(X$305:X$316,$D1246))</f>
        <v/>
      </c>
      <c r="Y1246" s="45">
        <f>Y1228*Settings!$C$13*(INDEX(Y$318:Y$329,$D1246)+INDEX(Y$305:Y$316,$D1246))</f>
        <v/>
      </c>
      <c r="Z1246" s="45">
        <f>Z1228*Settings!$C$13*(INDEX(Z$318:Z$329,$D1246)+INDEX(Z$305:Z$316,$D1246))</f>
        <v/>
      </c>
      <c r="AA1246" s="45">
        <f>AA1228*Settings!$C$13*(INDEX(AA$318:AA$329,$D1246)+INDEX(AA$305:AA$316,$D1246))</f>
        <v/>
      </c>
      <c r="AB1246" s="45">
        <f>AB1228*Settings!$C$13*(INDEX(AB$318:AB$329,$D1246)+INDEX(AB$305:AB$316,$D1246))</f>
        <v/>
      </c>
      <c r="AC1246" s="45">
        <f>AC1228*Settings!$C$13*(INDEX(AC$318:AC$329,$D1246)+INDEX(AC$305:AC$316,$D1246))</f>
        <v/>
      </c>
      <c r="AD1246" s="46">
        <f>REVENUE(AD1228,Settings!$C$13,INDEX(AD$318:AD$329,$D1246)+INDEX(AD$305:AD$316,$D1246))</f>
        <v/>
      </c>
      <c r="AF1246" s="11">
        <f>LOWER(Settings!$C$4)&amp;".mit."&amp;$A1246&amp;IF($C1246="","","."&amp;$C1246&amp;"."&amp;$B1246)&amp;IF(INDEX(Variables!$D$5:$D$105,MATCH($A1246,Variables!$A$5:$A$105,0))="","","."&amp;INDEX(Variables!$D$5:$D$105,MATCH($A1246,Variables!$A$5:$A$105,0)))&amp;"."&amp;AF$5</f>
        <v/>
      </c>
      <c r="AG1246" s="44">
        <f>AG1228*Settings!$C$13*(INDEX(AG$318:AG$329,$D1246)+INDEX(AG$305:AG$316,$D1246))</f>
        <v/>
      </c>
      <c r="AH1246" s="45">
        <f>AH1228*Settings!$C$13*(INDEX(AH$318:AH$329,$D1246)+INDEX(AH$305:AH$316,$D1246))</f>
        <v/>
      </c>
      <c r="AI1246" s="45">
        <f>AI1228*Settings!$C$13*(INDEX(AI$318:AI$329,$D1246)+INDEX(AI$305:AI$316,$D1246))</f>
        <v/>
      </c>
      <c r="AJ1246" s="45">
        <f>AJ1228*Settings!$C$13*(INDEX(AJ$318:AJ$329,$D1246)+INDEX(AJ$305:AJ$316,$D1246))</f>
        <v/>
      </c>
      <c r="AK1246" s="45">
        <f>AK1228*Settings!$C$13*(INDEX(AK$318:AK$329,$D1246)+INDEX(AK$305:AK$316,$D1246))</f>
        <v/>
      </c>
      <c r="AL1246" s="45">
        <f>AL1228*Settings!$C$13*(INDEX(AL$318:AL$329,$D1246)+INDEX(AL$305:AL$316,$D1246))</f>
        <v/>
      </c>
      <c r="AM1246" s="45">
        <f>AM1228*Settings!$C$13*(INDEX(AM$318:AM$329,$D1246)+INDEX(AM$305:AM$316,$D1246))</f>
        <v/>
      </c>
      <c r="AN1246" s="45">
        <f>AN1228*Settings!$C$13*(INDEX(AN$318:AN$329,$D1246)+INDEX(AN$305:AN$316,$D1246))</f>
        <v/>
      </c>
      <c r="AO1246" s="45">
        <f>AO1228*Settings!$C$13*(INDEX(AO$318:AO$329,$D1246)+INDEX(AO$305:AO$316,$D1246))</f>
        <v/>
      </c>
      <c r="AP1246" s="45">
        <f>AP1228*Settings!$C$13*(INDEX(AP$318:AP$329,$D1246)+INDEX(AP$305:AP$316,$D1246))</f>
        <v/>
      </c>
      <c r="AQ1246" s="45">
        <f>AQ1228*Settings!$C$13*(INDEX(AQ$318:AQ$329,$D1246)+INDEX(AQ$305:AQ$316,$D1246))</f>
        <v/>
      </c>
      <c r="AR1246" s="45">
        <f>AR1228*Settings!$C$13*(INDEX(AR$318:AR$329,$D1246)+INDEX(AR$305:AR$316,$D1246))</f>
        <v/>
      </c>
      <c r="AS1246" s="45">
        <f>AS1228*Settings!$C$13*(INDEX(AS$318:AS$329,$D1246)+INDEX(AS$305:AS$316,$D1246))</f>
        <v/>
      </c>
      <c r="AT1246" s="45">
        <f>AT1228*Settings!$C$13*(INDEX(AT$318:AT$329,$D1246)+INDEX(AT$305:AT$316,$D1246))</f>
        <v/>
      </c>
      <c r="AU1246" s="45">
        <f>AU1228*Settings!$C$13*(INDEX(AU$318:AU$329,$D1246)+INDEX(AU$305:AU$316,$D1246))</f>
        <v/>
      </c>
      <c r="AV1246" s="45">
        <f>AV1228*Settings!$C$13*(INDEX(AV$318:AV$329,$D1246)+INDEX(AV$305:AV$316,$D1246))</f>
        <v/>
      </c>
      <c r="AW1246" s="45">
        <f>AW1228*Settings!$C$13*(INDEX(AW$318:AW$329,$D1246)+INDEX(AW$305:AW$316,$D1246))</f>
        <v/>
      </c>
      <c r="AX1246" s="45">
        <f>AX1228*Settings!$C$13*(INDEX(AX$318:AX$329,$D1246)+INDEX(AX$305:AX$316,$D1246))</f>
        <v/>
      </c>
      <c r="AY1246" s="46">
        <f>REVENUE(AY1228,Settings!$C$13,INDEX(AY$318:AY$329,$D1246)+INDEX(AY$305:AY$316,$D1246))</f>
        <v/>
      </c>
    </row>
    <row r="1247" hidden="1" outlineLevel="2">
      <c r="A1247" s="14" t="inlineStr">
        <is>
          <t>rtx</t>
        </is>
      </c>
      <c r="B1247" s="14" t="inlineStr">
        <is>
          <t>ker</t>
        </is>
      </c>
      <c r="C1247" s="14" t="inlineStr">
        <is>
          <t>irn</t>
        </is>
      </c>
      <c r="D1247" s="37">
        <f>INDEX(Inputs!$R$5:$R$132,MATCH($B1247&amp;"|"&amp;$C1247,Inputs!$A$5:$A$132,0))</f>
        <v/>
      </c>
      <c r="E1247" s="36" t="n"/>
      <c r="F1247" s="36" t="n"/>
      <c r="G1247" s="36" t="n"/>
      <c r="H1247" s="14">
        <f>INDEX(Variables!$B$5:$B$105,MATCH($A1247,Variables!$A$5:$A$105,0))&amp;IF($C1247="",""," | "&amp;INDEX(Mapping!$B$5:$B$26,MATCH($C1247,Mapping!$A$5:$A$26,0))&amp;" | "&amp;INDEX(Mapping!$B$30:$B$41,MATCH($B1247,Mapping!$A$30:$A$41,0)))</f>
        <v/>
      </c>
      <c r="I1247" s="14">
        <f>INDEX(Variables!$C$5:$C$105,MATCH($A1247,Variables!$A$5:$A$105,0))</f>
        <v/>
      </c>
      <c r="J1247" s="14">
        <f>INDEX(Variables!$E$5:$E$105,MATCH($A1247,Variables!$A$5:$A$105,0))</f>
        <v/>
      </c>
      <c r="K1247" s="11">
        <f>LOWER(Settings!$C$4)&amp;".mit."&amp;$A1247&amp;IF($C1247="","","."&amp;$C1247&amp;"."&amp;$B1247)&amp;IF(INDEX(Variables!$D$5:$D$105,MATCH($A1247,Variables!$A$5:$A$105,0))="","","."&amp;INDEX(Variables!$D$5:$D$105,MATCH($A1247,Variables!$A$5:$A$105,0)))&amp;"."&amp;K$5</f>
        <v/>
      </c>
      <c r="L1247" s="44">
        <f>L1229*Settings!$C$13*(INDEX(L$318:L$329,$D1247)+INDEX(L$305:L$316,$D1247))</f>
        <v/>
      </c>
      <c r="M1247" s="45">
        <f>M1229*Settings!$C$13*(INDEX(M$318:M$329,$D1247)+INDEX(M$305:M$316,$D1247))</f>
        <v/>
      </c>
      <c r="N1247" s="45">
        <f>N1229*Settings!$C$13*(INDEX(N$318:N$329,$D1247)+INDEX(N$305:N$316,$D1247))</f>
        <v/>
      </c>
      <c r="O1247" s="45">
        <f>O1229*Settings!$C$13*(INDEX(O$318:O$329,$D1247)+INDEX(O$305:O$316,$D1247))</f>
        <v/>
      </c>
      <c r="P1247" s="45">
        <f>P1229*Settings!$C$13*(INDEX(P$318:P$329,$D1247)+INDEX(P$305:P$316,$D1247))</f>
        <v/>
      </c>
      <c r="Q1247" s="45">
        <f>Q1229*Settings!$C$13*(INDEX(Q$318:Q$329,$D1247)+INDEX(Q$305:Q$316,$D1247))</f>
        <v/>
      </c>
      <c r="R1247" s="45">
        <f>R1229*Settings!$C$13*(INDEX(R$318:R$329,$D1247)+INDEX(R$305:R$316,$D1247))</f>
        <v/>
      </c>
      <c r="S1247" s="45">
        <f>S1229*Settings!$C$13*(INDEX(S$318:S$329,$D1247)+INDEX(S$305:S$316,$D1247))</f>
        <v/>
      </c>
      <c r="T1247" s="45">
        <f>T1229*Settings!$C$13*(INDEX(T$318:T$329,$D1247)+INDEX(T$305:T$316,$D1247))</f>
        <v/>
      </c>
      <c r="U1247" s="45">
        <f>U1229*Settings!$C$13*(INDEX(U$318:U$329,$D1247)+INDEX(U$305:U$316,$D1247))</f>
        <v/>
      </c>
      <c r="V1247" s="45">
        <f>V1229*Settings!$C$13*(INDEX(V$318:V$329,$D1247)+INDEX(V$305:V$316,$D1247))</f>
        <v/>
      </c>
      <c r="W1247" s="45">
        <f>W1229*Settings!$C$13*(INDEX(W$318:W$329,$D1247)+INDEX(W$305:W$316,$D1247))</f>
        <v/>
      </c>
      <c r="X1247" s="45">
        <f>X1229*Settings!$C$13*(INDEX(X$318:X$329,$D1247)+INDEX(X$305:X$316,$D1247))</f>
        <v/>
      </c>
      <c r="Y1247" s="45">
        <f>Y1229*Settings!$C$13*(INDEX(Y$318:Y$329,$D1247)+INDEX(Y$305:Y$316,$D1247))</f>
        <v/>
      </c>
      <c r="Z1247" s="45">
        <f>Z1229*Settings!$C$13*(INDEX(Z$318:Z$329,$D1247)+INDEX(Z$305:Z$316,$D1247))</f>
        <v/>
      </c>
      <c r="AA1247" s="45">
        <f>AA1229*Settings!$C$13*(INDEX(AA$318:AA$329,$D1247)+INDEX(AA$305:AA$316,$D1247))</f>
        <v/>
      </c>
      <c r="AB1247" s="45">
        <f>AB1229*Settings!$C$13*(INDEX(AB$318:AB$329,$D1247)+INDEX(AB$305:AB$316,$D1247))</f>
        <v/>
      </c>
      <c r="AC1247" s="45">
        <f>AC1229*Settings!$C$13*(INDEX(AC$318:AC$329,$D1247)+INDEX(AC$305:AC$316,$D1247))</f>
        <v/>
      </c>
      <c r="AD1247" s="46">
        <f>REVENUE(AD1229,Settings!$C$13,INDEX(AD$318:AD$329,$D1247)+INDEX(AD$305:AD$316,$D1247))</f>
        <v/>
      </c>
      <c r="AF1247" s="11">
        <f>LOWER(Settings!$C$4)&amp;".mit."&amp;$A1247&amp;IF($C1247="","","."&amp;$C1247&amp;"."&amp;$B1247)&amp;IF(INDEX(Variables!$D$5:$D$105,MATCH($A1247,Variables!$A$5:$A$105,0))="","","."&amp;INDEX(Variables!$D$5:$D$105,MATCH($A1247,Variables!$A$5:$A$105,0)))&amp;"."&amp;AF$5</f>
        <v/>
      </c>
      <c r="AG1247" s="44">
        <f>AG1229*Settings!$C$13*(INDEX(AG$318:AG$329,$D1247)+INDEX(AG$305:AG$316,$D1247))</f>
        <v/>
      </c>
      <c r="AH1247" s="45">
        <f>AH1229*Settings!$C$13*(INDEX(AH$318:AH$329,$D1247)+INDEX(AH$305:AH$316,$D1247))</f>
        <v/>
      </c>
      <c r="AI1247" s="45">
        <f>AI1229*Settings!$C$13*(INDEX(AI$318:AI$329,$D1247)+INDEX(AI$305:AI$316,$D1247))</f>
        <v/>
      </c>
      <c r="AJ1247" s="45">
        <f>AJ1229*Settings!$C$13*(INDEX(AJ$318:AJ$329,$D1247)+INDEX(AJ$305:AJ$316,$D1247))</f>
        <v/>
      </c>
      <c r="AK1247" s="45">
        <f>AK1229*Settings!$C$13*(INDEX(AK$318:AK$329,$D1247)+INDEX(AK$305:AK$316,$D1247))</f>
        <v/>
      </c>
      <c r="AL1247" s="45">
        <f>AL1229*Settings!$C$13*(INDEX(AL$318:AL$329,$D1247)+INDEX(AL$305:AL$316,$D1247))</f>
        <v/>
      </c>
      <c r="AM1247" s="45">
        <f>AM1229*Settings!$C$13*(INDEX(AM$318:AM$329,$D1247)+INDEX(AM$305:AM$316,$D1247))</f>
        <v/>
      </c>
      <c r="AN1247" s="45">
        <f>AN1229*Settings!$C$13*(INDEX(AN$318:AN$329,$D1247)+INDEX(AN$305:AN$316,$D1247))</f>
        <v/>
      </c>
      <c r="AO1247" s="45">
        <f>AO1229*Settings!$C$13*(INDEX(AO$318:AO$329,$D1247)+INDEX(AO$305:AO$316,$D1247))</f>
        <v/>
      </c>
      <c r="AP1247" s="45">
        <f>AP1229*Settings!$C$13*(INDEX(AP$318:AP$329,$D1247)+INDEX(AP$305:AP$316,$D1247))</f>
        <v/>
      </c>
      <c r="AQ1247" s="45">
        <f>AQ1229*Settings!$C$13*(INDEX(AQ$318:AQ$329,$D1247)+INDEX(AQ$305:AQ$316,$D1247))</f>
        <v/>
      </c>
      <c r="AR1247" s="45">
        <f>AR1229*Settings!$C$13*(INDEX(AR$318:AR$329,$D1247)+INDEX(AR$305:AR$316,$D1247))</f>
        <v/>
      </c>
      <c r="AS1247" s="45">
        <f>AS1229*Settings!$C$13*(INDEX(AS$318:AS$329,$D1247)+INDEX(AS$305:AS$316,$D1247))</f>
        <v/>
      </c>
      <c r="AT1247" s="45">
        <f>AT1229*Settings!$C$13*(INDEX(AT$318:AT$329,$D1247)+INDEX(AT$305:AT$316,$D1247))</f>
        <v/>
      </c>
      <c r="AU1247" s="45">
        <f>AU1229*Settings!$C$13*(INDEX(AU$318:AU$329,$D1247)+INDEX(AU$305:AU$316,$D1247))</f>
        <v/>
      </c>
      <c r="AV1247" s="45">
        <f>AV1229*Settings!$C$13*(INDEX(AV$318:AV$329,$D1247)+INDEX(AV$305:AV$316,$D1247))</f>
        <v/>
      </c>
      <c r="AW1247" s="45">
        <f>AW1229*Settings!$C$13*(INDEX(AW$318:AW$329,$D1247)+INDEX(AW$305:AW$316,$D1247))</f>
        <v/>
      </c>
      <c r="AX1247" s="45">
        <f>AX1229*Settings!$C$13*(INDEX(AX$318:AX$329,$D1247)+INDEX(AX$305:AX$316,$D1247))</f>
        <v/>
      </c>
      <c r="AY1247" s="46">
        <f>REVENUE(AY1229,Settings!$C$13,INDEX(AY$318:AY$329,$D1247)+INDEX(AY$305:AY$316,$D1247))</f>
        <v/>
      </c>
    </row>
    <row r="1248" hidden="1" outlineLevel="2">
      <c r="A1248" s="14" t="inlineStr">
        <is>
          <t>rtx</t>
        </is>
      </c>
      <c r="B1248" s="14" t="inlineStr">
        <is>
          <t>oop</t>
        </is>
      </c>
      <c r="C1248" s="14" t="inlineStr">
        <is>
          <t>irn</t>
        </is>
      </c>
      <c r="D1248" s="37">
        <f>INDEX(Inputs!$R$5:$R$132,MATCH($B1248&amp;"|"&amp;$C1248,Inputs!$A$5:$A$132,0))</f>
        <v/>
      </c>
      <c r="E1248" s="36" t="n"/>
      <c r="F1248" s="36" t="n"/>
      <c r="G1248" s="36" t="n"/>
      <c r="H1248" s="14">
        <f>INDEX(Variables!$B$5:$B$105,MATCH($A1248,Variables!$A$5:$A$105,0))&amp;IF($C1248="",""," | "&amp;INDEX(Mapping!$B$5:$B$26,MATCH($C1248,Mapping!$A$5:$A$26,0))&amp;" | "&amp;INDEX(Mapping!$B$30:$B$41,MATCH($B1248,Mapping!$A$30:$A$41,0)))</f>
        <v/>
      </c>
      <c r="I1248" s="14">
        <f>INDEX(Variables!$C$5:$C$105,MATCH($A1248,Variables!$A$5:$A$105,0))</f>
        <v/>
      </c>
      <c r="J1248" s="14">
        <f>INDEX(Variables!$E$5:$E$105,MATCH($A1248,Variables!$A$5:$A$105,0))</f>
        <v/>
      </c>
      <c r="K1248" s="11">
        <f>LOWER(Settings!$C$4)&amp;".mit."&amp;$A1248&amp;IF($C1248="","","."&amp;$C1248&amp;"."&amp;$B1248)&amp;IF(INDEX(Variables!$D$5:$D$105,MATCH($A1248,Variables!$A$5:$A$105,0))="","","."&amp;INDEX(Variables!$D$5:$D$105,MATCH($A1248,Variables!$A$5:$A$105,0)))&amp;"."&amp;K$5</f>
        <v/>
      </c>
      <c r="L1248" s="44">
        <f>L1230*Settings!$C$13*(INDEX(L$318:L$329,$D1248)+INDEX(L$305:L$316,$D1248))</f>
        <v/>
      </c>
      <c r="M1248" s="45">
        <f>M1230*Settings!$C$13*(INDEX(M$318:M$329,$D1248)+INDEX(M$305:M$316,$D1248))</f>
        <v/>
      </c>
      <c r="N1248" s="45">
        <f>N1230*Settings!$C$13*(INDEX(N$318:N$329,$D1248)+INDEX(N$305:N$316,$D1248))</f>
        <v/>
      </c>
      <c r="O1248" s="45">
        <f>O1230*Settings!$C$13*(INDEX(O$318:O$329,$D1248)+INDEX(O$305:O$316,$D1248))</f>
        <v/>
      </c>
      <c r="P1248" s="45">
        <f>P1230*Settings!$C$13*(INDEX(P$318:P$329,$D1248)+INDEX(P$305:P$316,$D1248))</f>
        <v/>
      </c>
      <c r="Q1248" s="45">
        <f>Q1230*Settings!$C$13*(INDEX(Q$318:Q$329,$D1248)+INDEX(Q$305:Q$316,$D1248))</f>
        <v/>
      </c>
      <c r="R1248" s="45">
        <f>R1230*Settings!$C$13*(INDEX(R$318:R$329,$D1248)+INDEX(R$305:R$316,$D1248))</f>
        <v/>
      </c>
      <c r="S1248" s="45">
        <f>S1230*Settings!$C$13*(INDEX(S$318:S$329,$D1248)+INDEX(S$305:S$316,$D1248))</f>
        <v/>
      </c>
      <c r="T1248" s="45">
        <f>T1230*Settings!$C$13*(INDEX(T$318:T$329,$D1248)+INDEX(T$305:T$316,$D1248))</f>
        <v/>
      </c>
      <c r="U1248" s="45">
        <f>U1230*Settings!$C$13*(INDEX(U$318:U$329,$D1248)+INDEX(U$305:U$316,$D1248))</f>
        <v/>
      </c>
      <c r="V1248" s="45">
        <f>V1230*Settings!$C$13*(INDEX(V$318:V$329,$D1248)+INDEX(V$305:V$316,$D1248))</f>
        <v/>
      </c>
      <c r="W1248" s="45">
        <f>W1230*Settings!$C$13*(INDEX(W$318:W$329,$D1248)+INDEX(W$305:W$316,$D1248))</f>
        <v/>
      </c>
      <c r="X1248" s="45">
        <f>X1230*Settings!$C$13*(INDEX(X$318:X$329,$D1248)+INDEX(X$305:X$316,$D1248))</f>
        <v/>
      </c>
      <c r="Y1248" s="45">
        <f>Y1230*Settings!$C$13*(INDEX(Y$318:Y$329,$D1248)+INDEX(Y$305:Y$316,$D1248))</f>
        <v/>
      </c>
      <c r="Z1248" s="45">
        <f>Z1230*Settings!$C$13*(INDEX(Z$318:Z$329,$D1248)+INDEX(Z$305:Z$316,$D1248))</f>
        <v/>
      </c>
      <c r="AA1248" s="45">
        <f>AA1230*Settings!$C$13*(INDEX(AA$318:AA$329,$D1248)+INDEX(AA$305:AA$316,$D1248))</f>
        <v/>
      </c>
      <c r="AB1248" s="45">
        <f>AB1230*Settings!$C$13*(INDEX(AB$318:AB$329,$D1248)+INDEX(AB$305:AB$316,$D1248))</f>
        <v/>
      </c>
      <c r="AC1248" s="45">
        <f>AC1230*Settings!$C$13*(INDEX(AC$318:AC$329,$D1248)+INDEX(AC$305:AC$316,$D1248))</f>
        <v/>
      </c>
      <c r="AD1248" s="46">
        <f>REVENUE(AD1230,Settings!$C$13,INDEX(AD$318:AD$329,$D1248)+INDEX(AD$305:AD$316,$D1248))</f>
        <v/>
      </c>
      <c r="AF1248" s="11">
        <f>LOWER(Settings!$C$4)&amp;".mit."&amp;$A1248&amp;IF($C1248="","","."&amp;$C1248&amp;"."&amp;$B1248)&amp;IF(INDEX(Variables!$D$5:$D$105,MATCH($A1248,Variables!$A$5:$A$105,0))="","","."&amp;INDEX(Variables!$D$5:$D$105,MATCH($A1248,Variables!$A$5:$A$105,0)))&amp;"."&amp;AF$5</f>
        <v/>
      </c>
      <c r="AG1248" s="44">
        <f>AG1230*Settings!$C$13*(INDEX(AG$318:AG$329,$D1248)+INDEX(AG$305:AG$316,$D1248))</f>
        <v/>
      </c>
      <c r="AH1248" s="45">
        <f>AH1230*Settings!$C$13*(INDEX(AH$318:AH$329,$D1248)+INDEX(AH$305:AH$316,$D1248))</f>
        <v/>
      </c>
      <c r="AI1248" s="45">
        <f>AI1230*Settings!$C$13*(INDEX(AI$318:AI$329,$D1248)+INDEX(AI$305:AI$316,$D1248))</f>
        <v/>
      </c>
      <c r="AJ1248" s="45">
        <f>AJ1230*Settings!$C$13*(INDEX(AJ$318:AJ$329,$D1248)+INDEX(AJ$305:AJ$316,$D1248))</f>
        <v/>
      </c>
      <c r="AK1248" s="45">
        <f>AK1230*Settings!$C$13*(INDEX(AK$318:AK$329,$D1248)+INDEX(AK$305:AK$316,$D1248))</f>
        <v/>
      </c>
      <c r="AL1248" s="45">
        <f>AL1230*Settings!$C$13*(INDEX(AL$318:AL$329,$D1248)+INDEX(AL$305:AL$316,$D1248))</f>
        <v/>
      </c>
      <c r="AM1248" s="45">
        <f>AM1230*Settings!$C$13*(INDEX(AM$318:AM$329,$D1248)+INDEX(AM$305:AM$316,$D1248))</f>
        <v/>
      </c>
      <c r="AN1248" s="45">
        <f>AN1230*Settings!$C$13*(INDEX(AN$318:AN$329,$D1248)+INDEX(AN$305:AN$316,$D1248))</f>
        <v/>
      </c>
      <c r="AO1248" s="45">
        <f>AO1230*Settings!$C$13*(INDEX(AO$318:AO$329,$D1248)+INDEX(AO$305:AO$316,$D1248))</f>
        <v/>
      </c>
      <c r="AP1248" s="45">
        <f>AP1230*Settings!$C$13*(INDEX(AP$318:AP$329,$D1248)+INDEX(AP$305:AP$316,$D1248))</f>
        <v/>
      </c>
      <c r="AQ1248" s="45">
        <f>AQ1230*Settings!$C$13*(INDEX(AQ$318:AQ$329,$D1248)+INDEX(AQ$305:AQ$316,$D1248))</f>
        <v/>
      </c>
      <c r="AR1248" s="45">
        <f>AR1230*Settings!$C$13*(INDEX(AR$318:AR$329,$D1248)+INDEX(AR$305:AR$316,$D1248))</f>
        <v/>
      </c>
      <c r="AS1248" s="45">
        <f>AS1230*Settings!$C$13*(INDEX(AS$318:AS$329,$D1248)+INDEX(AS$305:AS$316,$D1248))</f>
        <v/>
      </c>
      <c r="AT1248" s="45">
        <f>AT1230*Settings!$C$13*(INDEX(AT$318:AT$329,$D1248)+INDEX(AT$305:AT$316,$D1248))</f>
        <v/>
      </c>
      <c r="AU1248" s="45">
        <f>AU1230*Settings!$C$13*(INDEX(AU$318:AU$329,$D1248)+INDEX(AU$305:AU$316,$D1248))</f>
        <v/>
      </c>
      <c r="AV1248" s="45">
        <f>AV1230*Settings!$C$13*(INDEX(AV$318:AV$329,$D1248)+INDEX(AV$305:AV$316,$D1248))</f>
        <v/>
      </c>
      <c r="AW1248" s="45">
        <f>AW1230*Settings!$C$13*(INDEX(AW$318:AW$329,$D1248)+INDEX(AW$305:AW$316,$D1248))</f>
        <v/>
      </c>
      <c r="AX1248" s="45">
        <f>AX1230*Settings!$C$13*(INDEX(AX$318:AX$329,$D1248)+INDEX(AX$305:AX$316,$D1248))</f>
        <v/>
      </c>
      <c r="AY1248" s="46">
        <f>REVENUE(AY1230,Settings!$C$13,INDEX(AY$318:AY$329,$D1248)+INDEX(AY$305:AY$316,$D1248))</f>
        <v/>
      </c>
    </row>
    <row r="1249" hidden="1" outlineLevel="2">
      <c r="A1249" s="14" t="inlineStr">
        <is>
          <t>rtx</t>
        </is>
      </c>
      <c r="B1249" s="14" t="inlineStr">
        <is>
          <t>bio</t>
        </is>
      </c>
      <c r="C1249" s="14" t="inlineStr">
        <is>
          <t>irn</t>
        </is>
      </c>
      <c r="D1249" s="37">
        <f>INDEX(Inputs!$R$5:$R$132,MATCH($B1249&amp;"|"&amp;$C1249,Inputs!$A$5:$A$132,0))</f>
        <v/>
      </c>
      <c r="E1249" s="36" t="n"/>
      <c r="F1249" s="36" t="n"/>
      <c r="G1249" s="36" t="n"/>
      <c r="H1249" s="14">
        <f>INDEX(Variables!$B$5:$B$105,MATCH($A1249,Variables!$A$5:$A$105,0))&amp;IF($C1249="",""," | "&amp;INDEX(Mapping!$B$5:$B$26,MATCH($C1249,Mapping!$A$5:$A$26,0))&amp;" | "&amp;INDEX(Mapping!$B$30:$B$41,MATCH($B1249,Mapping!$A$30:$A$41,0)))</f>
        <v/>
      </c>
      <c r="I1249" s="14">
        <f>INDEX(Variables!$C$5:$C$105,MATCH($A1249,Variables!$A$5:$A$105,0))</f>
        <v/>
      </c>
      <c r="J1249" s="14">
        <f>INDEX(Variables!$E$5:$E$105,MATCH($A1249,Variables!$A$5:$A$105,0))</f>
        <v/>
      </c>
      <c r="K1249" s="11">
        <f>LOWER(Settings!$C$4)&amp;".mit."&amp;$A1249&amp;IF($C1249="","","."&amp;$C1249&amp;"."&amp;$B1249)&amp;IF(INDEX(Variables!$D$5:$D$105,MATCH($A1249,Variables!$A$5:$A$105,0))="","","."&amp;INDEX(Variables!$D$5:$D$105,MATCH($A1249,Variables!$A$5:$A$105,0)))&amp;"."&amp;K$5</f>
        <v/>
      </c>
      <c r="L1249" s="44">
        <f>L1231*Settings!$C$13*(INDEX(L$318:L$329,$D1249)+INDEX(L$305:L$316,$D1249))</f>
        <v/>
      </c>
      <c r="M1249" s="45">
        <f>M1231*Settings!$C$13*(INDEX(M$318:M$329,$D1249)+INDEX(M$305:M$316,$D1249))</f>
        <v/>
      </c>
      <c r="N1249" s="45">
        <f>N1231*Settings!$C$13*(INDEX(N$318:N$329,$D1249)+INDEX(N$305:N$316,$D1249))</f>
        <v/>
      </c>
      <c r="O1249" s="45">
        <f>O1231*Settings!$C$13*(INDEX(O$318:O$329,$D1249)+INDEX(O$305:O$316,$D1249))</f>
        <v/>
      </c>
      <c r="P1249" s="45">
        <f>P1231*Settings!$C$13*(INDEX(P$318:P$329,$D1249)+INDEX(P$305:P$316,$D1249))</f>
        <v/>
      </c>
      <c r="Q1249" s="45">
        <f>Q1231*Settings!$C$13*(INDEX(Q$318:Q$329,$D1249)+INDEX(Q$305:Q$316,$D1249))</f>
        <v/>
      </c>
      <c r="R1249" s="45">
        <f>R1231*Settings!$C$13*(INDEX(R$318:R$329,$D1249)+INDEX(R$305:R$316,$D1249))</f>
        <v/>
      </c>
      <c r="S1249" s="45">
        <f>S1231*Settings!$C$13*(INDEX(S$318:S$329,$D1249)+INDEX(S$305:S$316,$D1249))</f>
        <v/>
      </c>
      <c r="T1249" s="45">
        <f>T1231*Settings!$C$13*(INDEX(T$318:T$329,$D1249)+INDEX(T$305:T$316,$D1249))</f>
        <v/>
      </c>
      <c r="U1249" s="45">
        <f>U1231*Settings!$C$13*(INDEX(U$318:U$329,$D1249)+INDEX(U$305:U$316,$D1249))</f>
        <v/>
      </c>
      <c r="V1249" s="45">
        <f>V1231*Settings!$C$13*(INDEX(V$318:V$329,$D1249)+INDEX(V$305:V$316,$D1249))</f>
        <v/>
      </c>
      <c r="W1249" s="45">
        <f>W1231*Settings!$C$13*(INDEX(W$318:W$329,$D1249)+INDEX(W$305:W$316,$D1249))</f>
        <v/>
      </c>
      <c r="X1249" s="45">
        <f>X1231*Settings!$C$13*(INDEX(X$318:X$329,$D1249)+INDEX(X$305:X$316,$D1249))</f>
        <v/>
      </c>
      <c r="Y1249" s="45">
        <f>Y1231*Settings!$C$13*(INDEX(Y$318:Y$329,$D1249)+INDEX(Y$305:Y$316,$D1249))</f>
        <v/>
      </c>
      <c r="Z1249" s="45">
        <f>Z1231*Settings!$C$13*(INDEX(Z$318:Z$329,$D1249)+INDEX(Z$305:Z$316,$D1249))</f>
        <v/>
      </c>
      <c r="AA1249" s="45">
        <f>AA1231*Settings!$C$13*(INDEX(AA$318:AA$329,$D1249)+INDEX(AA$305:AA$316,$D1249))</f>
        <v/>
      </c>
      <c r="AB1249" s="45">
        <f>AB1231*Settings!$C$13*(INDEX(AB$318:AB$329,$D1249)+INDEX(AB$305:AB$316,$D1249))</f>
        <v/>
      </c>
      <c r="AC1249" s="45">
        <f>AC1231*Settings!$C$13*(INDEX(AC$318:AC$329,$D1249)+INDEX(AC$305:AC$316,$D1249))</f>
        <v/>
      </c>
      <c r="AD1249" s="46">
        <f>REVENUE(AD1231,Settings!$C$13,INDEX(AD$318:AD$329,$D1249)+INDEX(AD$305:AD$316,$D1249))</f>
        <v/>
      </c>
      <c r="AF1249" s="11">
        <f>LOWER(Settings!$C$4)&amp;".mit."&amp;$A1249&amp;IF($C1249="","","."&amp;$C1249&amp;"."&amp;$B1249)&amp;IF(INDEX(Variables!$D$5:$D$105,MATCH($A1249,Variables!$A$5:$A$105,0))="","","."&amp;INDEX(Variables!$D$5:$D$105,MATCH($A1249,Variables!$A$5:$A$105,0)))&amp;"."&amp;AF$5</f>
        <v/>
      </c>
      <c r="AG1249" s="44">
        <f>AG1231*Settings!$C$13*(INDEX(AG$318:AG$329,$D1249)+INDEX(AG$305:AG$316,$D1249))</f>
        <v/>
      </c>
      <c r="AH1249" s="45">
        <f>AH1231*Settings!$C$13*(INDEX(AH$318:AH$329,$D1249)+INDEX(AH$305:AH$316,$D1249))</f>
        <v/>
      </c>
      <c r="AI1249" s="45">
        <f>AI1231*Settings!$C$13*(INDEX(AI$318:AI$329,$D1249)+INDEX(AI$305:AI$316,$D1249))</f>
        <v/>
      </c>
      <c r="AJ1249" s="45">
        <f>AJ1231*Settings!$C$13*(INDEX(AJ$318:AJ$329,$D1249)+INDEX(AJ$305:AJ$316,$D1249))</f>
        <v/>
      </c>
      <c r="AK1249" s="45">
        <f>AK1231*Settings!$C$13*(INDEX(AK$318:AK$329,$D1249)+INDEX(AK$305:AK$316,$D1249))</f>
        <v/>
      </c>
      <c r="AL1249" s="45">
        <f>AL1231*Settings!$C$13*(INDEX(AL$318:AL$329,$D1249)+INDEX(AL$305:AL$316,$D1249))</f>
        <v/>
      </c>
      <c r="AM1249" s="45">
        <f>AM1231*Settings!$C$13*(INDEX(AM$318:AM$329,$D1249)+INDEX(AM$305:AM$316,$D1249))</f>
        <v/>
      </c>
      <c r="AN1249" s="45">
        <f>AN1231*Settings!$C$13*(INDEX(AN$318:AN$329,$D1249)+INDEX(AN$305:AN$316,$D1249))</f>
        <v/>
      </c>
      <c r="AO1249" s="45">
        <f>AO1231*Settings!$C$13*(INDEX(AO$318:AO$329,$D1249)+INDEX(AO$305:AO$316,$D1249))</f>
        <v/>
      </c>
      <c r="AP1249" s="45">
        <f>AP1231*Settings!$C$13*(INDEX(AP$318:AP$329,$D1249)+INDEX(AP$305:AP$316,$D1249))</f>
        <v/>
      </c>
      <c r="AQ1249" s="45">
        <f>AQ1231*Settings!$C$13*(INDEX(AQ$318:AQ$329,$D1249)+INDEX(AQ$305:AQ$316,$D1249))</f>
        <v/>
      </c>
      <c r="AR1249" s="45">
        <f>AR1231*Settings!$C$13*(INDEX(AR$318:AR$329,$D1249)+INDEX(AR$305:AR$316,$D1249))</f>
        <v/>
      </c>
      <c r="AS1249" s="45">
        <f>AS1231*Settings!$C$13*(INDEX(AS$318:AS$329,$D1249)+INDEX(AS$305:AS$316,$D1249))</f>
        <v/>
      </c>
      <c r="AT1249" s="45">
        <f>AT1231*Settings!$C$13*(INDEX(AT$318:AT$329,$D1249)+INDEX(AT$305:AT$316,$D1249))</f>
        <v/>
      </c>
      <c r="AU1249" s="45">
        <f>AU1231*Settings!$C$13*(INDEX(AU$318:AU$329,$D1249)+INDEX(AU$305:AU$316,$D1249))</f>
        <v/>
      </c>
      <c r="AV1249" s="45">
        <f>AV1231*Settings!$C$13*(INDEX(AV$318:AV$329,$D1249)+INDEX(AV$305:AV$316,$D1249))</f>
        <v/>
      </c>
      <c r="AW1249" s="45">
        <f>AW1231*Settings!$C$13*(INDEX(AW$318:AW$329,$D1249)+INDEX(AW$305:AW$316,$D1249))</f>
        <v/>
      </c>
      <c r="AX1249" s="45">
        <f>AX1231*Settings!$C$13*(INDEX(AX$318:AX$329,$D1249)+INDEX(AX$305:AX$316,$D1249))</f>
        <v/>
      </c>
      <c r="AY1249" s="46">
        <f>REVENUE(AY1231,Settings!$C$13,INDEX(AY$318:AY$329,$D1249)+INDEX(AY$305:AY$316,$D1249))</f>
        <v/>
      </c>
    </row>
    <row r="1250" hidden="1" outlineLevel="2"/>
    <row r="1251" hidden="1" outlineLevel="2">
      <c r="A1251" s="14" t="inlineStr">
        <is>
          <t>rsub</t>
        </is>
      </c>
      <c r="B1251" s="14" t="inlineStr">
        <is>
          <t>coa</t>
        </is>
      </c>
      <c r="C1251" s="14" t="inlineStr">
        <is>
          <t>irn</t>
        </is>
      </c>
      <c r="D1251" s="37">
        <f>INDEX(Inputs!$R$5:$R$132,MATCH($B1251&amp;"|"&amp;$C1251,Inputs!$A$5:$A$132,0))</f>
        <v/>
      </c>
      <c r="E1251" s="36" t="n"/>
      <c r="F1251" s="36" t="n"/>
      <c r="G1251" s="36" t="n"/>
      <c r="H1251" s="14">
        <f>INDEX(Variables!$B$5:$B$105,MATCH($A1251,Variables!$A$5:$A$105,0))&amp;IF($C1251="",""," | "&amp;INDEX(Mapping!$B$5:$B$26,MATCH($C1251,Mapping!$A$5:$A$26,0))&amp;" | "&amp;INDEX(Mapping!$B$30:$B$41,MATCH($B1251,Mapping!$A$30:$A$41,0)))</f>
        <v/>
      </c>
      <c r="I1251" s="14">
        <f>INDEX(Variables!$C$5:$C$105,MATCH($A1251,Variables!$A$5:$A$105,0))</f>
        <v/>
      </c>
      <c r="J1251" s="14">
        <f>INDEX(Variables!$E$5:$E$105,MATCH($A1251,Variables!$A$5:$A$105,0))</f>
        <v/>
      </c>
      <c r="K1251" s="11">
        <f>LOWER(Settings!$C$4)&amp;".mit."&amp;$A1251&amp;IF($C1251="","","."&amp;$C1251&amp;"."&amp;$B1251)&amp;IF(INDEX(Variables!$D$5:$D$105,MATCH($A1251,Variables!$A$5:$A$105,0))="","","."&amp;INDEX(Variables!$D$5:$D$105,MATCH($A1251,Variables!$A$5:$A$105,0)))&amp;"."&amp;K$5</f>
        <v/>
      </c>
      <c r="L1251" s="44">
        <f>L1224*Settings!$C$13*(INDEX(L$331:L$342,$D1251))</f>
        <v/>
      </c>
      <c r="M1251" s="45">
        <f>M1224*Settings!$C$13*(INDEX(M$331:M$342,$D1251))</f>
        <v/>
      </c>
      <c r="N1251" s="45">
        <f>N1224*Settings!$C$13*(INDEX(N$331:N$342,$D1251))</f>
        <v/>
      </c>
      <c r="O1251" s="45">
        <f>O1224*Settings!$C$13*(INDEX(O$331:O$342,$D1251))</f>
        <v/>
      </c>
      <c r="P1251" s="45">
        <f>P1224*Settings!$C$13*(INDEX(P$331:P$342,$D1251))</f>
        <v/>
      </c>
      <c r="Q1251" s="45">
        <f>Q1224*Settings!$C$13*(INDEX(Q$331:Q$342,$D1251))</f>
        <v/>
      </c>
      <c r="R1251" s="45">
        <f>R1224*Settings!$C$13*(INDEX(R$331:R$342,$D1251))</f>
        <v/>
      </c>
      <c r="S1251" s="45">
        <f>S1224*Settings!$C$13*(INDEX(S$331:S$342,$D1251))</f>
        <v/>
      </c>
      <c r="T1251" s="45">
        <f>T1224*Settings!$C$13*(INDEX(T$331:T$342,$D1251))</f>
        <v/>
      </c>
      <c r="U1251" s="45">
        <f>U1224*Settings!$C$13*(INDEX(U$331:U$342,$D1251))</f>
        <v/>
      </c>
      <c r="V1251" s="45">
        <f>V1224*Settings!$C$13*(INDEX(V$331:V$342,$D1251))</f>
        <v/>
      </c>
      <c r="W1251" s="45">
        <f>W1224*Settings!$C$13*(INDEX(W$331:W$342,$D1251))</f>
        <v/>
      </c>
      <c r="X1251" s="45">
        <f>X1224*Settings!$C$13*(INDEX(X$331:X$342,$D1251))</f>
        <v/>
      </c>
      <c r="Y1251" s="45">
        <f>Y1224*Settings!$C$13*(INDEX(Y$331:Y$342,$D1251))</f>
        <v/>
      </c>
      <c r="Z1251" s="45">
        <f>Z1224*Settings!$C$13*(INDEX(Z$331:Z$342,$D1251))</f>
        <v/>
      </c>
      <c r="AA1251" s="45">
        <f>AA1224*Settings!$C$13*(INDEX(AA$331:AA$342,$D1251))</f>
        <v/>
      </c>
      <c r="AB1251" s="45">
        <f>AB1224*Settings!$C$13*(INDEX(AB$331:AB$342,$D1251))</f>
        <v/>
      </c>
      <c r="AC1251" s="45">
        <f>AC1224*Settings!$C$13*(INDEX(AC$331:AC$342,$D1251))</f>
        <v/>
      </c>
      <c r="AD1251" s="46">
        <f>REVENUE(AD1224,Settings!$C$13,INDEX(AD$331:AD$342,$D1251))</f>
        <v/>
      </c>
      <c r="AF1251" s="11">
        <f>LOWER(Settings!$C$4)&amp;".mit."&amp;$A1251&amp;IF($C1251="","","."&amp;$C1251&amp;"."&amp;$B1251)&amp;IF(INDEX(Variables!$D$5:$D$105,MATCH($A1251,Variables!$A$5:$A$105,0))="","","."&amp;INDEX(Variables!$D$5:$D$105,MATCH($A1251,Variables!$A$5:$A$105,0)))&amp;"."&amp;AF$5</f>
        <v/>
      </c>
      <c r="AG1251" s="44">
        <f>AG1224*Settings!$C$13*(INDEX(AG$331:AG$342,$D1251))</f>
        <v/>
      </c>
      <c r="AH1251" s="45">
        <f>AH1224*Settings!$C$13*(INDEX(AH$331:AH$342,$D1251))</f>
        <v/>
      </c>
      <c r="AI1251" s="45">
        <f>AI1224*Settings!$C$13*(INDEX(AI$331:AI$342,$D1251))</f>
        <v/>
      </c>
      <c r="AJ1251" s="45">
        <f>AJ1224*Settings!$C$13*(INDEX(AJ$331:AJ$342,$D1251))</f>
        <v/>
      </c>
      <c r="AK1251" s="45">
        <f>AK1224*Settings!$C$13*(INDEX(AK$331:AK$342,$D1251))</f>
        <v/>
      </c>
      <c r="AL1251" s="45">
        <f>AL1224*Settings!$C$13*(INDEX(AL$331:AL$342,$D1251))</f>
        <v/>
      </c>
      <c r="AM1251" s="45">
        <f>AM1224*Settings!$C$13*(INDEX(AM$331:AM$342,$D1251))</f>
        <v/>
      </c>
      <c r="AN1251" s="45">
        <f>AN1224*Settings!$C$13*(INDEX(AN$331:AN$342,$D1251))</f>
        <v/>
      </c>
      <c r="AO1251" s="45">
        <f>AO1224*Settings!$C$13*(INDEX(AO$331:AO$342,$D1251))</f>
        <v/>
      </c>
      <c r="AP1251" s="45">
        <f>AP1224*Settings!$C$13*(INDEX(AP$331:AP$342,$D1251))</f>
        <v/>
      </c>
      <c r="AQ1251" s="45">
        <f>AQ1224*Settings!$C$13*(INDEX(AQ$331:AQ$342,$D1251))</f>
        <v/>
      </c>
      <c r="AR1251" s="45">
        <f>AR1224*Settings!$C$13*(INDEX(AR$331:AR$342,$D1251))</f>
        <v/>
      </c>
      <c r="AS1251" s="45">
        <f>AS1224*Settings!$C$13*(INDEX(AS$331:AS$342,$D1251))</f>
        <v/>
      </c>
      <c r="AT1251" s="45">
        <f>AT1224*Settings!$C$13*(INDEX(AT$331:AT$342,$D1251))</f>
        <v/>
      </c>
      <c r="AU1251" s="45">
        <f>AU1224*Settings!$C$13*(INDEX(AU$331:AU$342,$D1251))</f>
        <v/>
      </c>
      <c r="AV1251" s="45">
        <f>AV1224*Settings!$C$13*(INDEX(AV$331:AV$342,$D1251))</f>
        <v/>
      </c>
      <c r="AW1251" s="45">
        <f>AW1224*Settings!$C$13*(INDEX(AW$331:AW$342,$D1251))</f>
        <v/>
      </c>
      <c r="AX1251" s="45">
        <f>AX1224*Settings!$C$13*(INDEX(AX$331:AX$342,$D1251))</f>
        <v/>
      </c>
      <c r="AY1251" s="46">
        <f>REVENUE(AY1224,Settings!$C$13,INDEX(AY$331:AY$342,$D1251))</f>
        <v/>
      </c>
    </row>
    <row r="1252" hidden="1" outlineLevel="2">
      <c r="A1252" s="14" t="inlineStr">
        <is>
          <t>rsub</t>
        </is>
      </c>
      <c r="B1252" s="14" t="inlineStr">
        <is>
          <t>nga</t>
        </is>
      </c>
      <c r="C1252" s="14" t="inlineStr">
        <is>
          <t>irn</t>
        </is>
      </c>
      <c r="D1252" s="37">
        <f>INDEX(Inputs!$R$5:$R$132,MATCH($B1252&amp;"|"&amp;$C1252,Inputs!$A$5:$A$132,0))</f>
        <v/>
      </c>
      <c r="E1252" s="36" t="n"/>
      <c r="F1252" s="36" t="n"/>
      <c r="G1252" s="36" t="n"/>
      <c r="H1252" s="14">
        <f>INDEX(Variables!$B$5:$B$105,MATCH($A1252,Variables!$A$5:$A$105,0))&amp;IF($C1252="",""," | "&amp;INDEX(Mapping!$B$5:$B$26,MATCH($C1252,Mapping!$A$5:$A$26,0))&amp;" | "&amp;INDEX(Mapping!$B$30:$B$41,MATCH($B1252,Mapping!$A$30:$A$41,0)))</f>
        <v/>
      </c>
      <c r="I1252" s="14">
        <f>INDEX(Variables!$C$5:$C$105,MATCH($A1252,Variables!$A$5:$A$105,0))</f>
        <v/>
      </c>
      <c r="J1252" s="14">
        <f>INDEX(Variables!$E$5:$E$105,MATCH($A1252,Variables!$A$5:$A$105,0))</f>
        <v/>
      </c>
      <c r="K1252" s="11">
        <f>LOWER(Settings!$C$4)&amp;".mit."&amp;$A1252&amp;IF($C1252="","","."&amp;$C1252&amp;"."&amp;$B1252)&amp;IF(INDEX(Variables!$D$5:$D$105,MATCH($A1252,Variables!$A$5:$A$105,0))="","","."&amp;INDEX(Variables!$D$5:$D$105,MATCH($A1252,Variables!$A$5:$A$105,0)))&amp;"."&amp;K$5</f>
        <v/>
      </c>
      <c r="L1252" s="44">
        <f>L1225*Settings!$C$13*(INDEX(L$331:L$342,$D1252))</f>
        <v/>
      </c>
      <c r="M1252" s="45">
        <f>M1225*Settings!$C$13*(INDEX(M$331:M$342,$D1252))</f>
        <v/>
      </c>
      <c r="N1252" s="45">
        <f>N1225*Settings!$C$13*(INDEX(N$331:N$342,$D1252))</f>
        <v/>
      </c>
      <c r="O1252" s="45">
        <f>O1225*Settings!$C$13*(INDEX(O$331:O$342,$D1252))</f>
        <v/>
      </c>
      <c r="P1252" s="45">
        <f>P1225*Settings!$C$13*(INDEX(P$331:P$342,$D1252))</f>
        <v/>
      </c>
      <c r="Q1252" s="45">
        <f>Q1225*Settings!$C$13*(INDEX(Q$331:Q$342,$D1252))</f>
        <v/>
      </c>
      <c r="R1252" s="45">
        <f>R1225*Settings!$C$13*(INDEX(R$331:R$342,$D1252))</f>
        <v/>
      </c>
      <c r="S1252" s="45">
        <f>S1225*Settings!$C$13*(INDEX(S$331:S$342,$D1252))</f>
        <v/>
      </c>
      <c r="T1252" s="45">
        <f>T1225*Settings!$C$13*(INDEX(T$331:T$342,$D1252))</f>
        <v/>
      </c>
      <c r="U1252" s="45">
        <f>U1225*Settings!$C$13*(INDEX(U$331:U$342,$D1252))</f>
        <v/>
      </c>
      <c r="V1252" s="45">
        <f>V1225*Settings!$C$13*(INDEX(V$331:V$342,$D1252))</f>
        <v/>
      </c>
      <c r="W1252" s="45">
        <f>W1225*Settings!$C$13*(INDEX(W$331:W$342,$D1252))</f>
        <v/>
      </c>
      <c r="X1252" s="45">
        <f>X1225*Settings!$C$13*(INDEX(X$331:X$342,$D1252))</f>
        <v/>
      </c>
      <c r="Y1252" s="45">
        <f>Y1225*Settings!$C$13*(INDEX(Y$331:Y$342,$D1252))</f>
        <v/>
      </c>
      <c r="Z1252" s="45">
        <f>Z1225*Settings!$C$13*(INDEX(Z$331:Z$342,$D1252))</f>
        <v/>
      </c>
      <c r="AA1252" s="45">
        <f>AA1225*Settings!$C$13*(INDEX(AA$331:AA$342,$D1252))</f>
        <v/>
      </c>
      <c r="AB1252" s="45">
        <f>AB1225*Settings!$C$13*(INDEX(AB$331:AB$342,$D1252))</f>
        <v/>
      </c>
      <c r="AC1252" s="45">
        <f>AC1225*Settings!$C$13*(INDEX(AC$331:AC$342,$D1252))</f>
        <v/>
      </c>
      <c r="AD1252" s="46">
        <f>REVENUE(AD1225,Settings!$C$13,INDEX(AD$331:AD$342,$D1252))</f>
        <v/>
      </c>
      <c r="AF1252" s="11">
        <f>LOWER(Settings!$C$4)&amp;".mit."&amp;$A1252&amp;IF($C1252="","","."&amp;$C1252&amp;"."&amp;$B1252)&amp;IF(INDEX(Variables!$D$5:$D$105,MATCH($A1252,Variables!$A$5:$A$105,0))="","","."&amp;INDEX(Variables!$D$5:$D$105,MATCH($A1252,Variables!$A$5:$A$105,0)))&amp;"."&amp;AF$5</f>
        <v/>
      </c>
      <c r="AG1252" s="44">
        <f>AG1225*Settings!$C$13*(INDEX(AG$331:AG$342,$D1252))</f>
        <v/>
      </c>
      <c r="AH1252" s="45">
        <f>AH1225*Settings!$C$13*(INDEX(AH$331:AH$342,$D1252))</f>
        <v/>
      </c>
      <c r="AI1252" s="45">
        <f>AI1225*Settings!$C$13*(INDEX(AI$331:AI$342,$D1252))</f>
        <v/>
      </c>
      <c r="AJ1252" s="45">
        <f>AJ1225*Settings!$C$13*(INDEX(AJ$331:AJ$342,$D1252))</f>
        <v/>
      </c>
      <c r="AK1252" s="45">
        <f>AK1225*Settings!$C$13*(INDEX(AK$331:AK$342,$D1252))</f>
        <v/>
      </c>
      <c r="AL1252" s="45">
        <f>AL1225*Settings!$C$13*(INDEX(AL$331:AL$342,$D1252))</f>
        <v/>
      </c>
      <c r="AM1252" s="45">
        <f>AM1225*Settings!$C$13*(INDEX(AM$331:AM$342,$D1252))</f>
        <v/>
      </c>
      <c r="AN1252" s="45">
        <f>AN1225*Settings!$C$13*(INDEX(AN$331:AN$342,$D1252))</f>
        <v/>
      </c>
      <c r="AO1252" s="45">
        <f>AO1225*Settings!$C$13*(INDEX(AO$331:AO$342,$D1252))</f>
        <v/>
      </c>
      <c r="AP1252" s="45">
        <f>AP1225*Settings!$C$13*(INDEX(AP$331:AP$342,$D1252))</f>
        <v/>
      </c>
      <c r="AQ1252" s="45">
        <f>AQ1225*Settings!$C$13*(INDEX(AQ$331:AQ$342,$D1252))</f>
        <v/>
      </c>
      <c r="AR1252" s="45">
        <f>AR1225*Settings!$C$13*(INDEX(AR$331:AR$342,$D1252))</f>
        <v/>
      </c>
      <c r="AS1252" s="45">
        <f>AS1225*Settings!$C$13*(INDEX(AS$331:AS$342,$D1252))</f>
        <v/>
      </c>
      <c r="AT1252" s="45">
        <f>AT1225*Settings!$C$13*(INDEX(AT$331:AT$342,$D1252))</f>
        <v/>
      </c>
      <c r="AU1252" s="45">
        <f>AU1225*Settings!$C$13*(INDEX(AU$331:AU$342,$D1252))</f>
        <v/>
      </c>
      <c r="AV1252" s="45">
        <f>AV1225*Settings!$C$13*(INDEX(AV$331:AV$342,$D1252))</f>
        <v/>
      </c>
      <c r="AW1252" s="45">
        <f>AW1225*Settings!$C$13*(INDEX(AW$331:AW$342,$D1252))</f>
        <v/>
      </c>
      <c r="AX1252" s="45">
        <f>AX1225*Settings!$C$13*(INDEX(AX$331:AX$342,$D1252))</f>
        <v/>
      </c>
      <c r="AY1252" s="46">
        <f>REVENUE(AY1225,Settings!$C$13,INDEX(AY$331:AY$342,$D1252))</f>
        <v/>
      </c>
    </row>
    <row r="1253" hidden="1" outlineLevel="2">
      <c r="A1253" s="14" t="inlineStr">
        <is>
          <t>rsub</t>
        </is>
      </c>
      <c r="B1253" s="14" t="inlineStr">
        <is>
          <t>gso</t>
        </is>
      </c>
      <c r="C1253" s="14" t="inlineStr">
        <is>
          <t>irn</t>
        </is>
      </c>
      <c r="D1253" s="37">
        <f>INDEX(Inputs!$R$5:$R$132,MATCH($B1253&amp;"|"&amp;$C1253,Inputs!$A$5:$A$132,0))</f>
        <v/>
      </c>
      <c r="E1253" s="36" t="n"/>
      <c r="F1253" s="36" t="n"/>
      <c r="G1253" s="36" t="n"/>
      <c r="H1253" s="14">
        <f>INDEX(Variables!$B$5:$B$105,MATCH($A1253,Variables!$A$5:$A$105,0))&amp;IF($C1253="",""," | "&amp;INDEX(Mapping!$B$5:$B$26,MATCH($C1253,Mapping!$A$5:$A$26,0))&amp;" | "&amp;INDEX(Mapping!$B$30:$B$41,MATCH($B1253,Mapping!$A$30:$A$41,0)))</f>
        <v/>
      </c>
      <c r="I1253" s="14">
        <f>INDEX(Variables!$C$5:$C$105,MATCH($A1253,Variables!$A$5:$A$105,0))</f>
        <v/>
      </c>
      <c r="J1253" s="14">
        <f>INDEX(Variables!$E$5:$E$105,MATCH($A1253,Variables!$A$5:$A$105,0))</f>
        <v/>
      </c>
      <c r="K1253" s="11">
        <f>LOWER(Settings!$C$4)&amp;".mit."&amp;$A1253&amp;IF($C1253="","","."&amp;$C1253&amp;"."&amp;$B1253)&amp;IF(INDEX(Variables!$D$5:$D$105,MATCH($A1253,Variables!$A$5:$A$105,0))="","","."&amp;INDEX(Variables!$D$5:$D$105,MATCH($A1253,Variables!$A$5:$A$105,0)))&amp;"."&amp;K$5</f>
        <v/>
      </c>
      <c r="L1253" s="44">
        <f>L1226*Settings!$C$13*(INDEX(L$331:L$342,$D1253))</f>
        <v/>
      </c>
      <c r="M1253" s="45">
        <f>M1226*Settings!$C$13*(INDEX(M$331:M$342,$D1253))</f>
        <v/>
      </c>
      <c r="N1253" s="45">
        <f>N1226*Settings!$C$13*(INDEX(N$331:N$342,$D1253))</f>
        <v/>
      </c>
      <c r="O1253" s="45">
        <f>O1226*Settings!$C$13*(INDEX(O$331:O$342,$D1253))</f>
        <v/>
      </c>
      <c r="P1253" s="45">
        <f>P1226*Settings!$C$13*(INDEX(P$331:P$342,$D1253))</f>
        <v/>
      </c>
      <c r="Q1253" s="45">
        <f>Q1226*Settings!$C$13*(INDEX(Q$331:Q$342,$D1253))</f>
        <v/>
      </c>
      <c r="R1253" s="45">
        <f>R1226*Settings!$C$13*(INDEX(R$331:R$342,$D1253))</f>
        <v/>
      </c>
      <c r="S1253" s="45">
        <f>S1226*Settings!$C$13*(INDEX(S$331:S$342,$D1253))</f>
        <v/>
      </c>
      <c r="T1253" s="45">
        <f>T1226*Settings!$C$13*(INDEX(T$331:T$342,$D1253))</f>
        <v/>
      </c>
      <c r="U1253" s="45">
        <f>U1226*Settings!$C$13*(INDEX(U$331:U$342,$D1253))</f>
        <v/>
      </c>
      <c r="V1253" s="45">
        <f>V1226*Settings!$C$13*(INDEX(V$331:V$342,$D1253))</f>
        <v/>
      </c>
      <c r="W1253" s="45">
        <f>W1226*Settings!$C$13*(INDEX(W$331:W$342,$D1253))</f>
        <v/>
      </c>
      <c r="X1253" s="45">
        <f>X1226*Settings!$C$13*(INDEX(X$331:X$342,$D1253))</f>
        <v/>
      </c>
      <c r="Y1253" s="45">
        <f>Y1226*Settings!$C$13*(INDEX(Y$331:Y$342,$D1253))</f>
        <v/>
      </c>
      <c r="Z1253" s="45">
        <f>Z1226*Settings!$C$13*(INDEX(Z$331:Z$342,$D1253))</f>
        <v/>
      </c>
      <c r="AA1253" s="45">
        <f>AA1226*Settings!$C$13*(INDEX(AA$331:AA$342,$D1253))</f>
        <v/>
      </c>
      <c r="AB1253" s="45">
        <f>AB1226*Settings!$C$13*(INDEX(AB$331:AB$342,$D1253))</f>
        <v/>
      </c>
      <c r="AC1253" s="45">
        <f>AC1226*Settings!$C$13*(INDEX(AC$331:AC$342,$D1253))</f>
        <v/>
      </c>
      <c r="AD1253" s="46">
        <f>REVENUE(AD1226,Settings!$C$13,INDEX(AD$331:AD$342,$D1253))</f>
        <v/>
      </c>
      <c r="AF1253" s="11">
        <f>LOWER(Settings!$C$4)&amp;".mit."&amp;$A1253&amp;IF($C1253="","","."&amp;$C1253&amp;"."&amp;$B1253)&amp;IF(INDEX(Variables!$D$5:$D$105,MATCH($A1253,Variables!$A$5:$A$105,0))="","","."&amp;INDEX(Variables!$D$5:$D$105,MATCH($A1253,Variables!$A$5:$A$105,0)))&amp;"."&amp;AF$5</f>
        <v/>
      </c>
      <c r="AG1253" s="44">
        <f>AG1226*Settings!$C$13*(INDEX(AG$331:AG$342,$D1253))</f>
        <v/>
      </c>
      <c r="AH1253" s="45">
        <f>AH1226*Settings!$C$13*(INDEX(AH$331:AH$342,$D1253))</f>
        <v/>
      </c>
      <c r="AI1253" s="45">
        <f>AI1226*Settings!$C$13*(INDEX(AI$331:AI$342,$D1253))</f>
        <v/>
      </c>
      <c r="AJ1253" s="45">
        <f>AJ1226*Settings!$C$13*(INDEX(AJ$331:AJ$342,$D1253))</f>
        <v/>
      </c>
      <c r="AK1253" s="45">
        <f>AK1226*Settings!$C$13*(INDEX(AK$331:AK$342,$D1253))</f>
        <v/>
      </c>
      <c r="AL1253" s="45">
        <f>AL1226*Settings!$C$13*(INDEX(AL$331:AL$342,$D1253))</f>
        <v/>
      </c>
      <c r="AM1253" s="45">
        <f>AM1226*Settings!$C$13*(INDEX(AM$331:AM$342,$D1253))</f>
        <v/>
      </c>
      <c r="AN1253" s="45">
        <f>AN1226*Settings!$C$13*(INDEX(AN$331:AN$342,$D1253))</f>
        <v/>
      </c>
      <c r="AO1253" s="45">
        <f>AO1226*Settings!$C$13*(INDEX(AO$331:AO$342,$D1253))</f>
        <v/>
      </c>
      <c r="AP1253" s="45">
        <f>AP1226*Settings!$C$13*(INDEX(AP$331:AP$342,$D1253))</f>
        <v/>
      </c>
      <c r="AQ1253" s="45">
        <f>AQ1226*Settings!$C$13*(INDEX(AQ$331:AQ$342,$D1253))</f>
        <v/>
      </c>
      <c r="AR1253" s="45">
        <f>AR1226*Settings!$C$13*(INDEX(AR$331:AR$342,$D1253))</f>
        <v/>
      </c>
      <c r="AS1253" s="45">
        <f>AS1226*Settings!$C$13*(INDEX(AS$331:AS$342,$D1253))</f>
        <v/>
      </c>
      <c r="AT1253" s="45">
        <f>AT1226*Settings!$C$13*(INDEX(AT$331:AT$342,$D1253))</f>
        <v/>
      </c>
      <c r="AU1253" s="45">
        <f>AU1226*Settings!$C$13*(INDEX(AU$331:AU$342,$D1253))</f>
        <v/>
      </c>
      <c r="AV1253" s="45">
        <f>AV1226*Settings!$C$13*(INDEX(AV$331:AV$342,$D1253))</f>
        <v/>
      </c>
      <c r="AW1253" s="45">
        <f>AW1226*Settings!$C$13*(INDEX(AW$331:AW$342,$D1253))</f>
        <v/>
      </c>
      <c r="AX1253" s="45">
        <f>AX1226*Settings!$C$13*(INDEX(AX$331:AX$342,$D1253))</f>
        <v/>
      </c>
      <c r="AY1253" s="46">
        <f>REVENUE(AY1226,Settings!$C$13,INDEX(AY$331:AY$342,$D1253))</f>
        <v/>
      </c>
    </row>
    <row r="1254" hidden="1" outlineLevel="2">
      <c r="A1254" s="14" t="inlineStr">
        <is>
          <t>rsub</t>
        </is>
      </c>
      <c r="B1254" s="14" t="inlineStr">
        <is>
          <t>die</t>
        </is>
      </c>
      <c r="C1254" s="14" t="inlineStr">
        <is>
          <t>irn</t>
        </is>
      </c>
      <c r="D1254" s="37">
        <f>INDEX(Inputs!$R$5:$R$132,MATCH($B1254&amp;"|"&amp;$C1254,Inputs!$A$5:$A$132,0))</f>
        <v/>
      </c>
      <c r="E1254" s="36" t="n"/>
      <c r="F1254" s="36" t="n"/>
      <c r="G1254" s="36" t="n"/>
      <c r="H1254" s="14">
        <f>INDEX(Variables!$B$5:$B$105,MATCH($A1254,Variables!$A$5:$A$105,0))&amp;IF($C1254="",""," | "&amp;INDEX(Mapping!$B$5:$B$26,MATCH($C1254,Mapping!$A$5:$A$26,0))&amp;" | "&amp;INDEX(Mapping!$B$30:$B$41,MATCH($B1254,Mapping!$A$30:$A$41,0)))</f>
        <v/>
      </c>
      <c r="I1254" s="14">
        <f>INDEX(Variables!$C$5:$C$105,MATCH($A1254,Variables!$A$5:$A$105,0))</f>
        <v/>
      </c>
      <c r="J1254" s="14">
        <f>INDEX(Variables!$E$5:$E$105,MATCH($A1254,Variables!$A$5:$A$105,0))</f>
        <v/>
      </c>
      <c r="K1254" s="11">
        <f>LOWER(Settings!$C$4)&amp;".mit."&amp;$A1254&amp;IF($C1254="","","."&amp;$C1254&amp;"."&amp;$B1254)&amp;IF(INDEX(Variables!$D$5:$D$105,MATCH($A1254,Variables!$A$5:$A$105,0))="","","."&amp;INDEX(Variables!$D$5:$D$105,MATCH($A1254,Variables!$A$5:$A$105,0)))&amp;"."&amp;K$5</f>
        <v/>
      </c>
      <c r="L1254" s="44">
        <f>L1227*Settings!$C$13*(INDEX(L$331:L$342,$D1254))</f>
        <v/>
      </c>
      <c r="M1254" s="45">
        <f>M1227*Settings!$C$13*(INDEX(M$331:M$342,$D1254))</f>
        <v/>
      </c>
      <c r="N1254" s="45">
        <f>N1227*Settings!$C$13*(INDEX(N$331:N$342,$D1254))</f>
        <v/>
      </c>
      <c r="O1254" s="45">
        <f>O1227*Settings!$C$13*(INDEX(O$331:O$342,$D1254))</f>
        <v/>
      </c>
      <c r="P1254" s="45">
        <f>P1227*Settings!$C$13*(INDEX(P$331:P$342,$D1254))</f>
        <v/>
      </c>
      <c r="Q1254" s="45">
        <f>Q1227*Settings!$C$13*(INDEX(Q$331:Q$342,$D1254))</f>
        <v/>
      </c>
      <c r="R1254" s="45">
        <f>R1227*Settings!$C$13*(INDEX(R$331:R$342,$D1254))</f>
        <v/>
      </c>
      <c r="S1254" s="45">
        <f>S1227*Settings!$C$13*(INDEX(S$331:S$342,$D1254))</f>
        <v/>
      </c>
      <c r="T1254" s="45">
        <f>T1227*Settings!$C$13*(INDEX(T$331:T$342,$D1254))</f>
        <v/>
      </c>
      <c r="U1254" s="45">
        <f>U1227*Settings!$C$13*(INDEX(U$331:U$342,$D1254))</f>
        <v/>
      </c>
      <c r="V1254" s="45">
        <f>V1227*Settings!$C$13*(INDEX(V$331:V$342,$D1254))</f>
        <v/>
      </c>
      <c r="W1254" s="45">
        <f>W1227*Settings!$C$13*(INDEX(W$331:W$342,$D1254))</f>
        <v/>
      </c>
      <c r="X1254" s="45">
        <f>X1227*Settings!$C$13*(INDEX(X$331:X$342,$D1254))</f>
        <v/>
      </c>
      <c r="Y1254" s="45">
        <f>Y1227*Settings!$C$13*(INDEX(Y$331:Y$342,$D1254))</f>
        <v/>
      </c>
      <c r="Z1254" s="45">
        <f>Z1227*Settings!$C$13*(INDEX(Z$331:Z$342,$D1254))</f>
        <v/>
      </c>
      <c r="AA1254" s="45">
        <f>AA1227*Settings!$C$13*(INDEX(AA$331:AA$342,$D1254))</f>
        <v/>
      </c>
      <c r="AB1254" s="45">
        <f>AB1227*Settings!$C$13*(INDEX(AB$331:AB$342,$D1254))</f>
        <v/>
      </c>
      <c r="AC1254" s="45">
        <f>AC1227*Settings!$C$13*(INDEX(AC$331:AC$342,$D1254))</f>
        <v/>
      </c>
      <c r="AD1254" s="46">
        <f>REVENUE(AD1227,Settings!$C$13,INDEX(AD$331:AD$342,$D1254))</f>
        <v/>
      </c>
      <c r="AF1254" s="11">
        <f>LOWER(Settings!$C$4)&amp;".mit."&amp;$A1254&amp;IF($C1254="","","."&amp;$C1254&amp;"."&amp;$B1254)&amp;IF(INDEX(Variables!$D$5:$D$105,MATCH($A1254,Variables!$A$5:$A$105,0))="","","."&amp;INDEX(Variables!$D$5:$D$105,MATCH($A1254,Variables!$A$5:$A$105,0)))&amp;"."&amp;AF$5</f>
        <v/>
      </c>
      <c r="AG1254" s="44">
        <f>AG1227*Settings!$C$13*(INDEX(AG$331:AG$342,$D1254))</f>
        <v/>
      </c>
      <c r="AH1254" s="45">
        <f>AH1227*Settings!$C$13*(INDEX(AH$331:AH$342,$D1254))</f>
        <v/>
      </c>
      <c r="AI1254" s="45">
        <f>AI1227*Settings!$C$13*(INDEX(AI$331:AI$342,$D1254))</f>
        <v/>
      </c>
      <c r="AJ1254" s="45">
        <f>AJ1227*Settings!$C$13*(INDEX(AJ$331:AJ$342,$D1254))</f>
        <v/>
      </c>
      <c r="AK1254" s="45">
        <f>AK1227*Settings!$C$13*(INDEX(AK$331:AK$342,$D1254))</f>
        <v/>
      </c>
      <c r="AL1254" s="45">
        <f>AL1227*Settings!$C$13*(INDEX(AL$331:AL$342,$D1254))</f>
        <v/>
      </c>
      <c r="AM1254" s="45">
        <f>AM1227*Settings!$C$13*(INDEX(AM$331:AM$342,$D1254))</f>
        <v/>
      </c>
      <c r="AN1254" s="45">
        <f>AN1227*Settings!$C$13*(INDEX(AN$331:AN$342,$D1254))</f>
        <v/>
      </c>
      <c r="AO1254" s="45">
        <f>AO1227*Settings!$C$13*(INDEX(AO$331:AO$342,$D1254))</f>
        <v/>
      </c>
      <c r="AP1254" s="45">
        <f>AP1227*Settings!$C$13*(INDEX(AP$331:AP$342,$D1254))</f>
        <v/>
      </c>
      <c r="AQ1254" s="45">
        <f>AQ1227*Settings!$C$13*(INDEX(AQ$331:AQ$342,$D1254))</f>
        <v/>
      </c>
      <c r="AR1254" s="45">
        <f>AR1227*Settings!$C$13*(INDEX(AR$331:AR$342,$D1254))</f>
        <v/>
      </c>
      <c r="AS1254" s="45">
        <f>AS1227*Settings!$C$13*(INDEX(AS$331:AS$342,$D1254))</f>
        <v/>
      </c>
      <c r="AT1254" s="45">
        <f>AT1227*Settings!$C$13*(INDEX(AT$331:AT$342,$D1254))</f>
        <v/>
      </c>
      <c r="AU1254" s="45">
        <f>AU1227*Settings!$C$13*(INDEX(AU$331:AU$342,$D1254))</f>
        <v/>
      </c>
      <c r="AV1254" s="45">
        <f>AV1227*Settings!$C$13*(INDEX(AV$331:AV$342,$D1254))</f>
        <v/>
      </c>
      <c r="AW1254" s="45">
        <f>AW1227*Settings!$C$13*(INDEX(AW$331:AW$342,$D1254))</f>
        <v/>
      </c>
      <c r="AX1254" s="45">
        <f>AX1227*Settings!$C$13*(INDEX(AX$331:AX$342,$D1254))</f>
        <v/>
      </c>
      <c r="AY1254" s="46">
        <f>REVENUE(AY1227,Settings!$C$13,INDEX(AY$331:AY$342,$D1254))</f>
        <v/>
      </c>
    </row>
    <row r="1255" hidden="1" outlineLevel="2">
      <c r="A1255" s="14" t="inlineStr">
        <is>
          <t>rsub</t>
        </is>
      </c>
      <c r="B1255" s="14" t="inlineStr">
        <is>
          <t>lpg</t>
        </is>
      </c>
      <c r="C1255" s="14" t="inlineStr">
        <is>
          <t>irn</t>
        </is>
      </c>
      <c r="D1255" s="37">
        <f>INDEX(Inputs!$R$5:$R$132,MATCH($B1255&amp;"|"&amp;$C1255,Inputs!$A$5:$A$132,0))</f>
        <v/>
      </c>
      <c r="E1255" s="36" t="n"/>
      <c r="F1255" s="36" t="n"/>
      <c r="G1255" s="36" t="n"/>
      <c r="H1255" s="14">
        <f>INDEX(Variables!$B$5:$B$105,MATCH($A1255,Variables!$A$5:$A$105,0))&amp;IF($C1255="",""," | "&amp;INDEX(Mapping!$B$5:$B$26,MATCH($C1255,Mapping!$A$5:$A$26,0))&amp;" | "&amp;INDEX(Mapping!$B$30:$B$41,MATCH($B1255,Mapping!$A$30:$A$41,0)))</f>
        <v/>
      </c>
      <c r="I1255" s="14">
        <f>INDEX(Variables!$C$5:$C$105,MATCH($A1255,Variables!$A$5:$A$105,0))</f>
        <v/>
      </c>
      <c r="J1255" s="14">
        <f>INDEX(Variables!$E$5:$E$105,MATCH($A1255,Variables!$A$5:$A$105,0))</f>
        <v/>
      </c>
      <c r="K1255" s="11">
        <f>LOWER(Settings!$C$4)&amp;".mit."&amp;$A1255&amp;IF($C1255="","","."&amp;$C1255&amp;"."&amp;$B1255)&amp;IF(INDEX(Variables!$D$5:$D$105,MATCH($A1255,Variables!$A$5:$A$105,0))="","","."&amp;INDEX(Variables!$D$5:$D$105,MATCH($A1255,Variables!$A$5:$A$105,0)))&amp;"."&amp;K$5</f>
        <v/>
      </c>
      <c r="L1255" s="44">
        <f>L1228*Settings!$C$13*(INDEX(L$331:L$342,$D1255))</f>
        <v/>
      </c>
      <c r="M1255" s="45">
        <f>M1228*Settings!$C$13*(INDEX(M$331:M$342,$D1255))</f>
        <v/>
      </c>
      <c r="N1255" s="45">
        <f>N1228*Settings!$C$13*(INDEX(N$331:N$342,$D1255))</f>
        <v/>
      </c>
      <c r="O1255" s="45">
        <f>O1228*Settings!$C$13*(INDEX(O$331:O$342,$D1255))</f>
        <v/>
      </c>
      <c r="P1255" s="45">
        <f>P1228*Settings!$C$13*(INDEX(P$331:P$342,$D1255))</f>
        <v/>
      </c>
      <c r="Q1255" s="45">
        <f>Q1228*Settings!$C$13*(INDEX(Q$331:Q$342,$D1255))</f>
        <v/>
      </c>
      <c r="R1255" s="45">
        <f>R1228*Settings!$C$13*(INDEX(R$331:R$342,$D1255))</f>
        <v/>
      </c>
      <c r="S1255" s="45">
        <f>S1228*Settings!$C$13*(INDEX(S$331:S$342,$D1255))</f>
        <v/>
      </c>
      <c r="T1255" s="45">
        <f>T1228*Settings!$C$13*(INDEX(T$331:T$342,$D1255))</f>
        <v/>
      </c>
      <c r="U1255" s="45">
        <f>U1228*Settings!$C$13*(INDEX(U$331:U$342,$D1255))</f>
        <v/>
      </c>
      <c r="V1255" s="45">
        <f>V1228*Settings!$C$13*(INDEX(V$331:V$342,$D1255))</f>
        <v/>
      </c>
      <c r="W1255" s="45">
        <f>W1228*Settings!$C$13*(INDEX(W$331:W$342,$D1255))</f>
        <v/>
      </c>
      <c r="X1255" s="45">
        <f>X1228*Settings!$C$13*(INDEX(X$331:X$342,$D1255))</f>
        <v/>
      </c>
      <c r="Y1255" s="45">
        <f>Y1228*Settings!$C$13*(INDEX(Y$331:Y$342,$D1255))</f>
        <v/>
      </c>
      <c r="Z1255" s="45">
        <f>Z1228*Settings!$C$13*(INDEX(Z$331:Z$342,$D1255))</f>
        <v/>
      </c>
      <c r="AA1255" s="45">
        <f>AA1228*Settings!$C$13*(INDEX(AA$331:AA$342,$D1255))</f>
        <v/>
      </c>
      <c r="AB1255" s="45">
        <f>AB1228*Settings!$C$13*(INDEX(AB$331:AB$342,$D1255))</f>
        <v/>
      </c>
      <c r="AC1255" s="45">
        <f>AC1228*Settings!$C$13*(INDEX(AC$331:AC$342,$D1255))</f>
        <v/>
      </c>
      <c r="AD1255" s="46">
        <f>REVENUE(AD1228,Settings!$C$13,INDEX(AD$331:AD$342,$D1255))</f>
        <v/>
      </c>
      <c r="AF1255" s="11">
        <f>LOWER(Settings!$C$4)&amp;".mit."&amp;$A1255&amp;IF($C1255="","","."&amp;$C1255&amp;"."&amp;$B1255)&amp;IF(INDEX(Variables!$D$5:$D$105,MATCH($A1255,Variables!$A$5:$A$105,0))="","","."&amp;INDEX(Variables!$D$5:$D$105,MATCH($A1255,Variables!$A$5:$A$105,0)))&amp;"."&amp;AF$5</f>
        <v/>
      </c>
      <c r="AG1255" s="44">
        <f>AG1228*Settings!$C$13*(INDEX(AG$331:AG$342,$D1255))</f>
        <v/>
      </c>
      <c r="AH1255" s="45">
        <f>AH1228*Settings!$C$13*(INDEX(AH$331:AH$342,$D1255))</f>
        <v/>
      </c>
      <c r="AI1255" s="45">
        <f>AI1228*Settings!$C$13*(INDEX(AI$331:AI$342,$D1255))</f>
        <v/>
      </c>
      <c r="AJ1255" s="45">
        <f>AJ1228*Settings!$C$13*(INDEX(AJ$331:AJ$342,$D1255))</f>
        <v/>
      </c>
      <c r="AK1255" s="45">
        <f>AK1228*Settings!$C$13*(INDEX(AK$331:AK$342,$D1255))</f>
        <v/>
      </c>
      <c r="AL1255" s="45">
        <f>AL1228*Settings!$C$13*(INDEX(AL$331:AL$342,$D1255))</f>
        <v/>
      </c>
      <c r="AM1255" s="45">
        <f>AM1228*Settings!$C$13*(INDEX(AM$331:AM$342,$D1255))</f>
        <v/>
      </c>
      <c r="AN1255" s="45">
        <f>AN1228*Settings!$C$13*(INDEX(AN$331:AN$342,$D1255))</f>
        <v/>
      </c>
      <c r="AO1255" s="45">
        <f>AO1228*Settings!$C$13*(INDEX(AO$331:AO$342,$D1255))</f>
        <v/>
      </c>
      <c r="AP1255" s="45">
        <f>AP1228*Settings!$C$13*(INDEX(AP$331:AP$342,$D1255))</f>
        <v/>
      </c>
      <c r="AQ1255" s="45">
        <f>AQ1228*Settings!$C$13*(INDEX(AQ$331:AQ$342,$D1255))</f>
        <v/>
      </c>
      <c r="AR1255" s="45">
        <f>AR1228*Settings!$C$13*(INDEX(AR$331:AR$342,$D1255))</f>
        <v/>
      </c>
      <c r="AS1255" s="45">
        <f>AS1228*Settings!$C$13*(INDEX(AS$331:AS$342,$D1255))</f>
        <v/>
      </c>
      <c r="AT1255" s="45">
        <f>AT1228*Settings!$C$13*(INDEX(AT$331:AT$342,$D1255))</f>
        <v/>
      </c>
      <c r="AU1255" s="45">
        <f>AU1228*Settings!$C$13*(INDEX(AU$331:AU$342,$D1255))</f>
        <v/>
      </c>
      <c r="AV1255" s="45">
        <f>AV1228*Settings!$C$13*(INDEX(AV$331:AV$342,$D1255))</f>
        <v/>
      </c>
      <c r="AW1255" s="45">
        <f>AW1228*Settings!$C$13*(INDEX(AW$331:AW$342,$D1255))</f>
        <v/>
      </c>
      <c r="AX1255" s="45">
        <f>AX1228*Settings!$C$13*(INDEX(AX$331:AX$342,$D1255))</f>
        <v/>
      </c>
      <c r="AY1255" s="46">
        <f>REVENUE(AY1228,Settings!$C$13,INDEX(AY$331:AY$342,$D1255))</f>
        <v/>
      </c>
    </row>
    <row r="1256" hidden="1" outlineLevel="2">
      <c r="A1256" s="14" t="inlineStr">
        <is>
          <t>rsub</t>
        </is>
      </c>
      <c r="B1256" s="14" t="inlineStr">
        <is>
          <t>ker</t>
        </is>
      </c>
      <c r="C1256" s="14" t="inlineStr">
        <is>
          <t>irn</t>
        </is>
      </c>
      <c r="D1256" s="37">
        <f>INDEX(Inputs!$R$5:$R$132,MATCH($B1256&amp;"|"&amp;$C1256,Inputs!$A$5:$A$132,0))</f>
        <v/>
      </c>
      <c r="E1256" s="36" t="n"/>
      <c r="F1256" s="36" t="n"/>
      <c r="G1256" s="36" t="n"/>
      <c r="H1256" s="14">
        <f>INDEX(Variables!$B$5:$B$105,MATCH($A1256,Variables!$A$5:$A$105,0))&amp;IF($C1256="",""," | "&amp;INDEX(Mapping!$B$5:$B$26,MATCH($C1256,Mapping!$A$5:$A$26,0))&amp;" | "&amp;INDEX(Mapping!$B$30:$B$41,MATCH($B1256,Mapping!$A$30:$A$41,0)))</f>
        <v/>
      </c>
      <c r="I1256" s="14">
        <f>INDEX(Variables!$C$5:$C$105,MATCH($A1256,Variables!$A$5:$A$105,0))</f>
        <v/>
      </c>
      <c r="J1256" s="14">
        <f>INDEX(Variables!$E$5:$E$105,MATCH($A1256,Variables!$A$5:$A$105,0))</f>
        <v/>
      </c>
      <c r="K1256" s="11">
        <f>LOWER(Settings!$C$4)&amp;".mit."&amp;$A1256&amp;IF($C1256="","","."&amp;$C1256&amp;"."&amp;$B1256)&amp;IF(INDEX(Variables!$D$5:$D$105,MATCH($A1256,Variables!$A$5:$A$105,0))="","","."&amp;INDEX(Variables!$D$5:$D$105,MATCH($A1256,Variables!$A$5:$A$105,0)))&amp;"."&amp;K$5</f>
        <v/>
      </c>
      <c r="L1256" s="44">
        <f>L1229*Settings!$C$13*(INDEX(L$331:L$342,$D1256))</f>
        <v/>
      </c>
      <c r="M1256" s="45">
        <f>M1229*Settings!$C$13*(INDEX(M$331:M$342,$D1256))</f>
        <v/>
      </c>
      <c r="N1256" s="45">
        <f>N1229*Settings!$C$13*(INDEX(N$331:N$342,$D1256))</f>
        <v/>
      </c>
      <c r="O1256" s="45">
        <f>O1229*Settings!$C$13*(INDEX(O$331:O$342,$D1256))</f>
        <v/>
      </c>
      <c r="P1256" s="45">
        <f>P1229*Settings!$C$13*(INDEX(P$331:P$342,$D1256))</f>
        <v/>
      </c>
      <c r="Q1256" s="45">
        <f>Q1229*Settings!$C$13*(INDEX(Q$331:Q$342,$D1256))</f>
        <v/>
      </c>
      <c r="R1256" s="45">
        <f>R1229*Settings!$C$13*(INDEX(R$331:R$342,$D1256))</f>
        <v/>
      </c>
      <c r="S1256" s="45">
        <f>S1229*Settings!$C$13*(INDEX(S$331:S$342,$D1256))</f>
        <v/>
      </c>
      <c r="T1256" s="45">
        <f>T1229*Settings!$C$13*(INDEX(T$331:T$342,$D1256))</f>
        <v/>
      </c>
      <c r="U1256" s="45">
        <f>U1229*Settings!$C$13*(INDEX(U$331:U$342,$D1256))</f>
        <v/>
      </c>
      <c r="V1256" s="45">
        <f>V1229*Settings!$C$13*(INDEX(V$331:V$342,$D1256))</f>
        <v/>
      </c>
      <c r="W1256" s="45">
        <f>W1229*Settings!$C$13*(INDEX(W$331:W$342,$D1256))</f>
        <v/>
      </c>
      <c r="X1256" s="45">
        <f>X1229*Settings!$C$13*(INDEX(X$331:X$342,$D1256))</f>
        <v/>
      </c>
      <c r="Y1256" s="45">
        <f>Y1229*Settings!$C$13*(INDEX(Y$331:Y$342,$D1256))</f>
        <v/>
      </c>
      <c r="Z1256" s="45">
        <f>Z1229*Settings!$C$13*(INDEX(Z$331:Z$342,$D1256))</f>
        <v/>
      </c>
      <c r="AA1256" s="45">
        <f>AA1229*Settings!$C$13*(INDEX(AA$331:AA$342,$D1256))</f>
        <v/>
      </c>
      <c r="AB1256" s="45">
        <f>AB1229*Settings!$C$13*(INDEX(AB$331:AB$342,$D1256))</f>
        <v/>
      </c>
      <c r="AC1256" s="45">
        <f>AC1229*Settings!$C$13*(INDEX(AC$331:AC$342,$D1256))</f>
        <v/>
      </c>
      <c r="AD1256" s="46">
        <f>REVENUE(AD1229,Settings!$C$13,INDEX(AD$331:AD$342,$D1256))</f>
        <v/>
      </c>
      <c r="AF1256" s="11">
        <f>LOWER(Settings!$C$4)&amp;".mit."&amp;$A1256&amp;IF($C1256="","","."&amp;$C1256&amp;"."&amp;$B1256)&amp;IF(INDEX(Variables!$D$5:$D$105,MATCH($A1256,Variables!$A$5:$A$105,0))="","","."&amp;INDEX(Variables!$D$5:$D$105,MATCH($A1256,Variables!$A$5:$A$105,0)))&amp;"."&amp;AF$5</f>
        <v/>
      </c>
      <c r="AG1256" s="44">
        <f>AG1229*Settings!$C$13*(INDEX(AG$331:AG$342,$D1256))</f>
        <v/>
      </c>
      <c r="AH1256" s="45">
        <f>AH1229*Settings!$C$13*(INDEX(AH$331:AH$342,$D1256))</f>
        <v/>
      </c>
      <c r="AI1256" s="45">
        <f>AI1229*Settings!$C$13*(INDEX(AI$331:AI$342,$D1256))</f>
        <v/>
      </c>
      <c r="AJ1256" s="45">
        <f>AJ1229*Settings!$C$13*(INDEX(AJ$331:AJ$342,$D1256))</f>
        <v/>
      </c>
      <c r="AK1256" s="45">
        <f>AK1229*Settings!$C$13*(INDEX(AK$331:AK$342,$D1256))</f>
        <v/>
      </c>
      <c r="AL1256" s="45">
        <f>AL1229*Settings!$C$13*(INDEX(AL$331:AL$342,$D1256))</f>
        <v/>
      </c>
      <c r="AM1256" s="45">
        <f>AM1229*Settings!$C$13*(INDEX(AM$331:AM$342,$D1256))</f>
        <v/>
      </c>
      <c r="AN1256" s="45">
        <f>AN1229*Settings!$C$13*(INDEX(AN$331:AN$342,$D1256))</f>
        <v/>
      </c>
      <c r="AO1256" s="45">
        <f>AO1229*Settings!$C$13*(INDEX(AO$331:AO$342,$D1256))</f>
        <v/>
      </c>
      <c r="AP1256" s="45">
        <f>AP1229*Settings!$C$13*(INDEX(AP$331:AP$342,$D1256))</f>
        <v/>
      </c>
      <c r="AQ1256" s="45">
        <f>AQ1229*Settings!$C$13*(INDEX(AQ$331:AQ$342,$D1256))</f>
        <v/>
      </c>
      <c r="AR1256" s="45">
        <f>AR1229*Settings!$C$13*(INDEX(AR$331:AR$342,$D1256))</f>
        <v/>
      </c>
      <c r="AS1256" s="45">
        <f>AS1229*Settings!$C$13*(INDEX(AS$331:AS$342,$D1256))</f>
        <v/>
      </c>
      <c r="AT1256" s="45">
        <f>AT1229*Settings!$C$13*(INDEX(AT$331:AT$342,$D1256))</f>
        <v/>
      </c>
      <c r="AU1256" s="45">
        <f>AU1229*Settings!$C$13*(INDEX(AU$331:AU$342,$D1256))</f>
        <v/>
      </c>
      <c r="AV1256" s="45">
        <f>AV1229*Settings!$C$13*(INDEX(AV$331:AV$342,$D1256))</f>
        <v/>
      </c>
      <c r="AW1256" s="45">
        <f>AW1229*Settings!$C$13*(INDEX(AW$331:AW$342,$D1256))</f>
        <v/>
      </c>
      <c r="AX1256" s="45">
        <f>AX1229*Settings!$C$13*(INDEX(AX$331:AX$342,$D1256))</f>
        <v/>
      </c>
      <c r="AY1256" s="46">
        <f>REVENUE(AY1229,Settings!$C$13,INDEX(AY$331:AY$342,$D1256))</f>
        <v/>
      </c>
    </row>
    <row r="1257" hidden="1" outlineLevel="2">
      <c r="A1257" s="14" t="inlineStr">
        <is>
          <t>rsub</t>
        </is>
      </c>
      <c r="B1257" s="14" t="inlineStr">
        <is>
          <t>oop</t>
        </is>
      </c>
      <c r="C1257" s="14" t="inlineStr">
        <is>
          <t>irn</t>
        </is>
      </c>
      <c r="D1257" s="37">
        <f>INDEX(Inputs!$R$5:$R$132,MATCH($B1257&amp;"|"&amp;$C1257,Inputs!$A$5:$A$132,0))</f>
        <v/>
      </c>
      <c r="E1257" s="36" t="n"/>
      <c r="F1257" s="36" t="n"/>
      <c r="G1257" s="36" t="n"/>
      <c r="H1257" s="14">
        <f>INDEX(Variables!$B$5:$B$105,MATCH($A1257,Variables!$A$5:$A$105,0))&amp;IF($C1257="",""," | "&amp;INDEX(Mapping!$B$5:$B$26,MATCH($C1257,Mapping!$A$5:$A$26,0))&amp;" | "&amp;INDEX(Mapping!$B$30:$B$41,MATCH($B1257,Mapping!$A$30:$A$41,0)))</f>
        <v/>
      </c>
      <c r="I1257" s="14">
        <f>INDEX(Variables!$C$5:$C$105,MATCH($A1257,Variables!$A$5:$A$105,0))</f>
        <v/>
      </c>
      <c r="J1257" s="14">
        <f>INDEX(Variables!$E$5:$E$105,MATCH($A1257,Variables!$A$5:$A$105,0))</f>
        <v/>
      </c>
      <c r="K1257" s="11">
        <f>LOWER(Settings!$C$4)&amp;".mit."&amp;$A1257&amp;IF($C1257="","","."&amp;$C1257&amp;"."&amp;$B1257)&amp;IF(INDEX(Variables!$D$5:$D$105,MATCH($A1257,Variables!$A$5:$A$105,0))="","","."&amp;INDEX(Variables!$D$5:$D$105,MATCH($A1257,Variables!$A$5:$A$105,0)))&amp;"."&amp;K$5</f>
        <v/>
      </c>
      <c r="L1257" s="44">
        <f>L1230*Settings!$C$13*(INDEX(L$331:L$342,$D1257))</f>
        <v/>
      </c>
      <c r="M1257" s="45">
        <f>M1230*Settings!$C$13*(INDEX(M$331:M$342,$D1257))</f>
        <v/>
      </c>
      <c r="N1257" s="45">
        <f>N1230*Settings!$C$13*(INDEX(N$331:N$342,$D1257))</f>
        <v/>
      </c>
      <c r="O1257" s="45">
        <f>O1230*Settings!$C$13*(INDEX(O$331:O$342,$D1257))</f>
        <v/>
      </c>
      <c r="P1257" s="45">
        <f>P1230*Settings!$C$13*(INDEX(P$331:P$342,$D1257))</f>
        <v/>
      </c>
      <c r="Q1257" s="45">
        <f>Q1230*Settings!$C$13*(INDEX(Q$331:Q$342,$D1257))</f>
        <v/>
      </c>
      <c r="R1257" s="45">
        <f>R1230*Settings!$C$13*(INDEX(R$331:R$342,$D1257))</f>
        <v/>
      </c>
      <c r="S1257" s="45">
        <f>S1230*Settings!$C$13*(INDEX(S$331:S$342,$D1257))</f>
        <v/>
      </c>
      <c r="T1257" s="45">
        <f>T1230*Settings!$C$13*(INDEX(T$331:T$342,$D1257))</f>
        <v/>
      </c>
      <c r="U1257" s="45">
        <f>U1230*Settings!$C$13*(INDEX(U$331:U$342,$D1257))</f>
        <v/>
      </c>
      <c r="V1257" s="45">
        <f>V1230*Settings!$C$13*(INDEX(V$331:V$342,$D1257))</f>
        <v/>
      </c>
      <c r="W1257" s="45">
        <f>W1230*Settings!$C$13*(INDEX(W$331:W$342,$D1257))</f>
        <v/>
      </c>
      <c r="X1257" s="45">
        <f>X1230*Settings!$C$13*(INDEX(X$331:X$342,$D1257))</f>
        <v/>
      </c>
      <c r="Y1257" s="45">
        <f>Y1230*Settings!$C$13*(INDEX(Y$331:Y$342,$D1257))</f>
        <v/>
      </c>
      <c r="Z1257" s="45">
        <f>Z1230*Settings!$C$13*(INDEX(Z$331:Z$342,$D1257))</f>
        <v/>
      </c>
      <c r="AA1257" s="45">
        <f>AA1230*Settings!$C$13*(INDEX(AA$331:AA$342,$D1257))</f>
        <v/>
      </c>
      <c r="AB1257" s="45">
        <f>AB1230*Settings!$C$13*(INDEX(AB$331:AB$342,$D1257))</f>
        <v/>
      </c>
      <c r="AC1257" s="45">
        <f>AC1230*Settings!$C$13*(INDEX(AC$331:AC$342,$D1257))</f>
        <v/>
      </c>
      <c r="AD1257" s="46">
        <f>REVENUE(AD1230,Settings!$C$13,INDEX(AD$331:AD$342,$D1257))</f>
        <v/>
      </c>
      <c r="AF1257" s="11">
        <f>LOWER(Settings!$C$4)&amp;".mit."&amp;$A1257&amp;IF($C1257="","","."&amp;$C1257&amp;"."&amp;$B1257)&amp;IF(INDEX(Variables!$D$5:$D$105,MATCH($A1257,Variables!$A$5:$A$105,0))="","","."&amp;INDEX(Variables!$D$5:$D$105,MATCH($A1257,Variables!$A$5:$A$105,0)))&amp;"."&amp;AF$5</f>
        <v/>
      </c>
      <c r="AG1257" s="44">
        <f>AG1230*Settings!$C$13*(INDEX(AG$331:AG$342,$D1257))</f>
        <v/>
      </c>
      <c r="AH1257" s="45">
        <f>AH1230*Settings!$C$13*(INDEX(AH$331:AH$342,$D1257))</f>
        <v/>
      </c>
      <c r="AI1257" s="45">
        <f>AI1230*Settings!$C$13*(INDEX(AI$331:AI$342,$D1257))</f>
        <v/>
      </c>
      <c r="AJ1257" s="45">
        <f>AJ1230*Settings!$C$13*(INDEX(AJ$331:AJ$342,$D1257))</f>
        <v/>
      </c>
      <c r="AK1257" s="45">
        <f>AK1230*Settings!$C$13*(INDEX(AK$331:AK$342,$D1257))</f>
        <v/>
      </c>
      <c r="AL1257" s="45">
        <f>AL1230*Settings!$C$13*(INDEX(AL$331:AL$342,$D1257))</f>
        <v/>
      </c>
      <c r="AM1257" s="45">
        <f>AM1230*Settings!$C$13*(INDEX(AM$331:AM$342,$D1257))</f>
        <v/>
      </c>
      <c r="AN1257" s="45">
        <f>AN1230*Settings!$C$13*(INDEX(AN$331:AN$342,$D1257))</f>
        <v/>
      </c>
      <c r="AO1257" s="45">
        <f>AO1230*Settings!$C$13*(INDEX(AO$331:AO$342,$D1257))</f>
        <v/>
      </c>
      <c r="AP1257" s="45">
        <f>AP1230*Settings!$C$13*(INDEX(AP$331:AP$342,$D1257))</f>
        <v/>
      </c>
      <c r="AQ1257" s="45">
        <f>AQ1230*Settings!$C$13*(INDEX(AQ$331:AQ$342,$D1257))</f>
        <v/>
      </c>
      <c r="AR1257" s="45">
        <f>AR1230*Settings!$C$13*(INDEX(AR$331:AR$342,$D1257))</f>
        <v/>
      </c>
      <c r="AS1257" s="45">
        <f>AS1230*Settings!$C$13*(INDEX(AS$331:AS$342,$D1257))</f>
        <v/>
      </c>
      <c r="AT1257" s="45">
        <f>AT1230*Settings!$C$13*(INDEX(AT$331:AT$342,$D1257))</f>
        <v/>
      </c>
      <c r="AU1257" s="45">
        <f>AU1230*Settings!$C$13*(INDEX(AU$331:AU$342,$D1257))</f>
        <v/>
      </c>
      <c r="AV1257" s="45">
        <f>AV1230*Settings!$C$13*(INDEX(AV$331:AV$342,$D1257))</f>
        <v/>
      </c>
      <c r="AW1257" s="45">
        <f>AW1230*Settings!$C$13*(INDEX(AW$331:AW$342,$D1257))</f>
        <v/>
      </c>
      <c r="AX1257" s="45">
        <f>AX1230*Settings!$C$13*(INDEX(AX$331:AX$342,$D1257))</f>
        <v/>
      </c>
      <c r="AY1257" s="46">
        <f>REVENUE(AY1230,Settings!$C$13,INDEX(AY$331:AY$342,$D1257))</f>
        <v/>
      </c>
    </row>
    <row r="1258" hidden="1" outlineLevel="2">
      <c r="A1258" s="14" t="inlineStr">
        <is>
          <t>rsub</t>
        </is>
      </c>
      <c r="B1258" s="14" t="inlineStr">
        <is>
          <t>bio</t>
        </is>
      </c>
      <c r="C1258" s="14" t="inlineStr">
        <is>
          <t>irn</t>
        </is>
      </c>
      <c r="D1258" s="37">
        <f>INDEX(Inputs!$R$5:$R$132,MATCH($B1258&amp;"|"&amp;$C1258,Inputs!$A$5:$A$132,0))</f>
        <v/>
      </c>
      <c r="E1258" s="36" t="n"/>
      <c r="F1258" s="36" t="n"/>
      <c r="G1258" s="36" t="n"/>
      <c r="H1258" s="14">
        <f>INDEX(Variables!$B$5:$B$105,MATCH($A1258,Variables!$A$5:$A$105,0))&amp;IF($C1258="",""," | "&amp;INDEX(Mapping!$B$5:$B$26,MATCH($C1258,Mapping!$A$5:$A$26,0))&amp;" | "&amp;INDEX(Mapping!$B$30:$B$41,MATCH($B1258,Mapping!$A$30:$A$41,0)))</f>
        <v/>
      </c>
      <c r="I1258" s="14">
        <f>INDEX(Variables!$C$5:$C$105,MATCH($A1258,Variables!$A$5:$A$105,0))</f>
        <v/>
      </c>
      <c r="J1258" s="14">
        <f>INDEX(Variables!$E$5:$E$105,MATCH($A1258,Variables!$A$5:$A$105,0))</f>
        <v/>
      </c>
      <c r="K1258" s="11">
        <f>LOWER(Settings!$C$4)&amp;".mit."&amp;$A1258&amp;IF($C1258="","","."&amp;$C1258&amp;"."&amp;$B1258)&amp;IF(INDEX(Variables!$D$5:$D$105,MATCH($A1258,Variables!$A$5:$A$105,0))="","","."&amp;INDEX(Variables!$D$5:$D$105,MATCH($A1258,Variables!$A$5:$A$105,0)))&amp;"."&amp;K$5</f>
        <v/>
      </c>
      <c r="L1258" s="44">
        <f>L1231*Settings!$C$13*(INDEX(L$331:L$342,$D1258))</f>
        <v/>
      </c>
      <c r="M1258" s="45">
        <f>M1231*Settings!$C$13*(INDEX(M$331:M$342,$D1258))</f>
        <v/>
      </c>
      <c r="N1258" s="45">
        <f>N1231*Settings!$C$13*(INDEX(N$331:N$342,$D1258))</f>
        <v/>
      </c>
      <c r="O1258" s="45">
        <f>O1231*Settings!$C$13*(INDEX(O$331:O$342,$D1258))</f>
        <v/>
      </c>
      <c r="P1258" s="45">
        <f>P1231*Settings!$C$13*(INDEX(P$331:P$342,$D1258))</f>
        <v/>
      </c>
      <c r="Q1258" s="45">
        <f>Q1231*Settings!$C$13*(INDEX(Q$331:Q$342,$D1258))</f>
        <v/>
      </c>
      <c r="R1258" s="45">
        <f>R1231*Settings!$C$13*(INDEX(R$331:R$342,$D1258))</f>
        <v/>
      </c>
      <c r="S1258" s="45">
        <f>S1231*Settings!$C$13*(INDEX(S$331:S$342,$D1258))</f>
        <v/>
      </c>
      <c r="T1258" s="45">
        <f>T1231*Settings!$C$13*(INDEX(T$331:T$342,$D1258))</f>
        <v/>
      </c>
      <c r="U1258" s="45">
        <f>U1231*Settings!$C$13*(INDEX(U$331:U$342,$D1258))</f>
        <v/>
      </c>
      <c r="V1258" s="45">
        <f>V1231*Settings!$C$13*(INDEX(V$331:V$342,$D1258))</f>
        <v/>
      </c>
      <c r="W1258" s="45">
        <f>W1231*Settings!$C$13*(INDEX(W$331:W$342,$D1258))</f>
        <v/>
      </c>
      <c r="X1258" s="45">
        <f>X1231*Settings!$C$13*(INDEX(X$331:X$342,$D1258))</f>
        <v/>
      </c>
      <c r="Y1258" s="45">
        <f>Y1231*Settings!$C$13*(INDEX(Y$331:Y$342,$D1258))</f>
        <v/>
      </c>
      <c r="Z1258" s="45">
        <f>Z1231*Settings!$C$13*(INDEX(Z$331:Z$342,$D1258))</f>
        <v/>
      </c>
      <c r="AA1258" s="45">
        <f>AA1231*Settings!$C$13*(INDEX(AA$331:AA$342,$D1258))</f>
        <v/>
      </c>
      <c r="AB1258" s="45">
        <f>AB1231*Settings!$C$13*(INDEX(AB$331:AB$342,$D1258))</f>
        <v/>
      </c>
      <c r="AC1258" s="45">
        <f>AC1231*Settings!$C$13*(INDEX(AC$331:AC$342,$D1258))</f>
        <v/>
      </c>
      <c r="AD1258" s="46">
        <f>REVENUE(AD1231,Settings!$C$13,INDEX(AD$331:AD$342,$D1258))</f>
        <v/>
      </c>
      <c r="AF1258" s="11">
        <f>LOWER(Settings!$C$4)&amp;".mit."&amp;$A1258&amp;IF($C1258="","","."&amp;$C1258&amp;"."&amp;$B1258)&amp;IF(INDEX(Variables!$D$5:$D$105,MATCH($A1258,Variables!$A$5:$A$105,0))="","","."&amp;INDEX(Variables!$D$5:$D$105,MATCH($A1258,Variables!$A$5:$A$105,0)))&amp;"."&amp;AF$5</f>
        <v/>
      </c>
      <c r="AG1258" s="44">
        <f>AG1231*Settings!$C$13*(INDEX(AG$331:AG$342,$D1258))</f>
        <v/>
      </c>
      <c r="AH1258" s="45">
        <f>AH1231*Settings!$C$13*(INDEX(AH$331:AH$342,$D1258))</f>
        <v/>
      </c>
      <c r="AI1258" s="45">
        <f>AI1231*Settings!$C$13*(INDEX(AI$331:AI$342,$D1258))</f>
        <v/>
      </c>
      <c r="AJ1258" s="45">
        <f>AJ1231*Settings!$C$13*(INDEX(AJ$331:AJ$342,$D1258))</f>
        <v/>
      </c>
      <c r="AK1258" s="45">
        <f>AK1231*Settings!$C$13*(INDEX(AK$331:AK$342,$D1258))</f>
        <v/>
      </c>
      <c r="AL1258" s="45">
        <f>AL1231*Settings!$C$13*(INDEX(AL$331:AL$342,$D1258))</f>
        <v/>
      </c>
      <c r="AM1258" s="45">
        <f>AM1231*Settings!$C$13*(INDEX(AM$331:AM$342,$D1258))</f>
        <v/>
      </c>
      <c r="AN1258" s="45">
        <f>AN1231*Settings!$C$13*(INDEX(AN$331:AN$342,$D1258))</f>
        <v/>
      </c>
      <c r="AO1258" s="45">
        <f>AO1231*Settings!$C$13*(INDEX(AO$331:AO$342,$D1258))</f>
        <v/>
      </c>
      <c r="AP1258" s="45">
        <f>AP1231*Settings!$C$13*(INDEX(AP$331:AP$342,$D1258))</f>
        <v/>
      </c>
      <c r="AQ1258" s="45">
        <f>AQ1231*Settings!$C$13*(INDEX(AQ$331:AQ$342,$D1258))</f>
        <v/>
      </c>
      <c r="AR1258" s="45">
        <f>AR1231*Settings!$C$13*(INDEX(AR$331:AR$342,$D1258))</f>
        <v/>
      </c>
      <c r="AS1258" s="45">
        <f>AS1231*Settings!$C$13*(INDEX(AS$331:AS$342,$D1258))</f>
        <v/>
      </c>
      <c r="AT1258" s="45">
        <f>AT1231*Settings!$C$13*(INDEX(AT$331:AT$342,$D1258))</f>
        <v/>
      </c>
      <c r="AU1258" s="45">
        <f>AU1231*Settings!$C$13*(INDEX(AU$331:AU$342,$D1258))</f>
        <v/>
      </c>
      <c r="AV1258" s="45">
        <f>AV1231*Settings!$C$13*(INDEX(AV$331:AV$342,$D1258))</f>
        <v/>
      </c>
      <c r="AW1258" s="45">
        <f>AW1231*Settings!$C$13*(INDEX(AW$331:AW$342,$D1258))</f>
        <v/>
      </c>
      <c r="AX1258" s="45">
        <f>AX1231*Settings!$C$13*(INDEX(AX$331:AX$342,$D1258))</f>
        <v/>
      </c>
      <c r="AY1258" s="46">
        <f>REVENUE(AY1231,Settings!$C$13,INDEX(AY$331:AY$342,$D1258))</f>
        <v/>
      </c>
    </row>
    <row r="1259" hidden="1" outlineLevel="2"/>
    <row r="1260" hidden="1" outlineLevel="2">
      <c r="A1260" s="14" t="inlineStr">
        <is>
          <t>rnew</t>
        </is>
      </c>
      <c r="B1260" s="14" t="inlineStr">
        <is>
          <t>coa</t>
        </is>
      </c>
      <c r="C1260" s="14" t="inlineStr">
        <is>
          <t>irn</t>
        </is>
      </c>
      <c r="D1260" s="37">
        <f>INDEX(Inputs!$S$5:$S$132,MATCH($B1260&amp;"|"&amp;$C1260,Inputs!$A$5:$A$132,0))</f>
        <v/>
      </c>
      <c r="E1260" s="36" t="n"/>
      <c r="F1260" s="36" t="n"/>
      <c r="G1260" s="36" t="n"/>
      <c r="H1260" s="14">
        <f>INDEX(Variables!$B$5:$B$105,MATCH($A1260,Variables!$A$5:$A$105,0))&amp;IF($C1260="",""," | "&amp;INDEX(Mapping!$B$5:$B$26,MATCH($C1260,Mapping!$A$5:$A$26,0))&amp;" | "&amp;INDEX(Mapping!$B$30:$B$41,MATCH($B1260,Mapping!$A$30:$A$41,0)))</f>
        <v/>
      </c>
      <c r="I1260" s="14">
        <f>INDEX(Variables!$C$5:$C$105,MATCH($A1260,Variables!$A$5:$A$105,0))</f>
        <v/>
      </c>
      <c r="J1260" s="14">
        <f>INDEX(Variables!$E$5:$E$105,MATCH($A1260,Variables!$A$5:$A$105,0))</f>
        <v/>
      </c>
      <c r="K1260" s="11">
        <f>LOWER(Settings!$C$4)&amp;".mit."&amp;$A1260&amp;IF($C1260="","","."&amp;$C1260&amp;"."&amp;$B1260)&amp;IF(INDEX(Variables!$D$5:$D$105,MATCH($A1260,Variables!$A$5:$A$105,0))="","","."&amp;INDEX(Variables!$D$5:$D$105,MATCH($A1260,Variables!$A$5:$A$105,0)))&amp;"."&amp;K$5</f>
        <v/>
      </c>
      <c r="L1260" s="44">
        <f>L1224*Settings!$C$13*(L1170+L1188+L1179*L$195+L1197*$D1260)</f>
        <v/>
      </c>
      <c r="M1260" s="45">
        <f>M1224*Settings!$C$13*(M1170+M1188+M1179*M$195+M1197*$D1260)</f>
        <v/>
      </c>
      <c r="N1260" s="45">
        <f>N1224*Settings!$C$13*(N1170+N1188+N1179*N$195+N1197*$D1260)</f>
        <v/>
      </c>
      <c r="O1260" s="45">
        <f>O1224*Settings!$C$13*(O1170+O1188+O1179*O$195+O1197*$D1260)</f>
        <v/>
      </c>
      <c r="P1260" s="45">
        <f>P1224*Settings!$C$13*(P1170+P1188+P1179*P$195+P1197*$D1260)</f>
        <v/>
      </c>
      <c r="Q1260" s="45">
        <f>Q1224*Settings!$C$13*(Q1170+Q1188+Q1179*Q$195+Q1197*$D1260)</f>
        <v/>
      </c>
      <c r="R1260" s="45">
        <f>R1224*Settings!$C$13*(R1170+R1188+R1179*R$195+R1197*$D1260)</f>
        <v/>
      </c>
      <c r="S1260" s="45">
        <f>S1224*Settings!$C$13*(S1170+S1188+S1179*S$195+S1197*$D1260)</f>
        <v/>
      </c>
      <c r="T1260" s="45">
        <f>T1224*Settings!$C$13*(T1170+T1188+T1179*T$195+T1197*$D1260)</f>
        <v/>
      </c>
      <c r="U1260" s="45">
        <f>U1224*Settings!$C$13*(U1170+U1188+U1179*U$195+U1197*$D1260)</f>
        <v/>
      </c>
      <c r="V1260" s="45">
        <f>V1224*Settings!$C$13*(V1170+V1188+V1179*V$195+V1197*$D1260)</f>
        <v/>
      </c>
      <c r="W1260" s="45">
        <f>W1224*Settings!$C$13*(W1170+W1188+W1179*W$195+W1197*$D1260)</f>
        <v/>
      </c>
      <c r="X1260" s="45">
        <f>X1224*Settings!$C$13*(X1170+X1188+X1179*X$195+X1197*$D1260)</f>
        <v/>
      </c>
      <c r="Y1260" s="45">
        <f>Y1224*Settings!$C$13*(Y1170+Y1188+Y1179*Y$195+Y1197*$D1260)</f>
        <v/>
      </c>
      <c r="Z1260" s="45">
        <f>Z1224*Settings!$C$13*(Z1170+Z1188+Z1179*Z$195+Z1197*$D1260)</f>
        <v/>
      </c>
      <c r="AA1260" s="45">
        <f>AA1224*Settings!$C$13*(AA1170+AA1188+AA1179*AA$195+AA1197*$D1260)</f>
        <v/>
      </c>
      <c r="AB1260" s="45">
        <f>AB1224*Settings!$C$13*(AB1170+AB1188+AB1179*AB$195+AB1197*$D1260)</f>
        <v/>
      </c>
      <c r="AC1260" s="45">
        <f>AC1224*Settings!$C$13*(AC1170+AC1188+AC1179*AC$195+AC1197*$D1260)</f>
        <v/>
      </c>
      <c r="AD1260" s="46">
        <f>REVENUE(AD1224,Settings!$C$13,NEWREVRATE(AD1170,AD1188,AD1179,AD$195,AD1197,$D1260))</f>
        <v/>
      </c>
      <c r="AF1260" s="11">
        <f>LOWER(Settings!$C$4)&amp;".mit."&amp;$A1260&amp;IF($C1260="","","."&amp;$C1260&amp;"."&amp;$B1260)&amp;IF(INDEX(Variables!$D$5:$D$105,MATCH($A1260,Variables!$A$5:$A$105,0))="","","."&amp;INDEX(Variables!$D$5:$D$105,MATCH($A1260,Variables!$A$5:$A$105,0)))&amp;"."&amp;AF$5</f>
        <v/>
      </c>
      <c r="AG1260" s="44">
        <f>AG1224*Settings!$C$13*(AG1170+AG1188+AG1179*AG$195+AG1197*$D1260)</f>
        <v/>
      </c>
      <c r="AH1260" s="45">
        <f>AH1224*Settings!$C$13*(AH1170+AH1188+AH1179*AH$195+AH1197*$D1260)</f>
        <v/>
      </c>
      <c r="AI1260" s="45">
        <f>AI1224*Settings!$C$13*(AI1170+AI1188+AI1179*AI$195+AI1197*$D1260)</f>
        <v/>
      </c>
      <c r="AJ1260" s="45">
        <f>AJ1224*Settings!$C$13*(AJ1170+AJ1188+AJ1179*AJ$195+AJ1197*$D1260)</f>
        <v/>
      </c>
      <c r="AK1260" s="45">
        <f>AK1224*Settings!$C$13*(AK1170+AK1188+AK1179*AK$195+AK1197*$D1260)</f>
        <v/>
      </c>
      <c r="AL1260" s="45">
        <f>AL1224*Settings!$C$13*(AL1170+AL1188+AL1179*AL$195+AL1197*$D1260)</f>
        <v/>
      </c>
      <c r="AM1260" s="45">
        <f>AM1224*Settings!$C$13*(AM1170+AM1188+AM1179*AM$195+AM1197*$D1260)</f>
        <v/>
      </c>
      <c r="AN1260" s="45">
        <f>AN1224*Settings!$C$13*(AN1170+AN1188+AN1179*AN$195+AN1197*$D1260)</f>
        <v/>
      </c>
      <c r="AO1260" s="45">
        <f>AO1224*Settings!$C$13*(AO1170+AO1188+AO1179*AO$195+AO1197*$D1260)</f>
        <v/>
      </c>
      <c r="AP1260" s="45">
        <f>AP1224*Settings!$C$13*(AP1170+AP1188+AP1179*AP$195+AP1197*$D1260)</f>
        <v/>
      </c>
      <c r="AQ1260" s="45">
        <f>AQ1224*Settings!$C$13*(AQ1170+AQ1188+AQ1179*AQ$195+AQ1197*$D1260)</f>
        <v/>
      </c>
      <c r="AR1260" s="45">
        <f>AR1224*Settings!$C$13*(AR1170+AR1188+AR1179*AR$195+AR1197*$D1260)</f>
        <v/>
      </c>
      <c r="AS1260" s="45">
        <f>AS1224*Settings!$C$13*(AS1170+AS1188+AS1179*AS$195+AS1197*$D1260)</f>
        <v/>
      </c>
      <c r="AT1260" s="45">
        <f>AT1224*Settings!$C$13*(AT1170+AT1188+AT1179*AT$195+AT1197*$D1260)</f>
        <v/>
      </c>
      <c r="AU1260" s="45">
        <f>AU1224*Settings!$C$13*(AU1170+AU1188+AU1179*AU$195+AU1197*$D1260)</f>
        <v/>
      </c>
      <c r="AV1260" s="45">
        <f>AV1224*Settings!$C$13*(AV1170+AV1188+AV1179*AV$195+AV1197*$D1260)</f>
        <v/>
      </c>
      <c r="AW1260" s="45">
        <f>AW1224*Settings!$C$13*(AW1170+AW1188+AW1179*AW$195+AW1197*$D1260)</f>
        <v/>
      </c>
      <c r="AX1260" s="45">
        <f>AX1224*Settings!$C$13*(AX1170+AX1188+AX1179*AX$195+AX1197*$D1260)</f>
        <v/>
      </c>
      <c r="AY1260" s="46">
        <f>REVENUE(AY1224,Settings!$C$13,NEWREVRATE(AY1170,AY1188,AY1179,AY$195,AY1197,$D1260))</f>
        <v/>
      </c>
    </row>
    <row r="1261" hidden="1" outlineLevel="2">
      <c r="A1261" s="14" t="inlineStr">
        <is>
          <t>rnew</t>
        </is>
      </c>
      <c r="B1261" s="14" t="inlineStr">
        <is>
          <t>nga</t>
        </is>
      </c>
      <c r="C1261" s="14" t="inlineStr">
        <is>
          <t>irn</t>
        </is>
      </c>
      <c r="D1261" s="37">
        <f>INDEX(Inputs!$S$5:$S$132,MATCH($B1261&amp;"|"&amp;$C1261,Inputs!$A$5:$A$132,0))</f>
        <v/>
      </c>
      <c r="E1261" s="36" t="n"/>
      <c r="F1261" s="36" t="n"/>
      <c r="G1261" s="36" t="n"/>
      <c r="H1261" s="14">
        <f>INDEX(Variables!$B$5:$B$105,MATCH($A1261,Variables!$A$5:$A$105,0))&amp;IF($C1261="",""," | "&amp;INDEX(Mapping!$B$5:$B$26,MATCH($C1261,Mapping!$A$5:$A$26,0))&amp;" | "&amp;INDEX(Mapping!$B$30:$B$41,MATCH($B1261,Mapping!$A$30:$A$41,0)))</f>
        <v/>
      </c>
      <c r="I1261" s="14">
        <f>INDEX(Variables!$C$5:$C$105,MATCH($A1261,Variables!$A$5:$A$105,0))</f>
        <v/>
      </c>
      <c r="J1261" s="14">
        <f>INDEX(Variables!$E$5:$E$105,MATCH($A1261,Variables!$A$5:$A$105,0))</f>
        <v/>
      </c>
      <c r="K1261" s="11">
        <f>LOWER(Settings!$C$4)&amp;".mit."&amp;$A1261&amp;IF($C1261="","","."&amp;$C1261&amp;"."&amp;$B1261)&amp;IF(INDEX(Variables!$D$5:$D$105,MATCH($A1261,Variables!$A$5:$A$105,0))="","","."&amp;INDEX(Variables!$D$5:$D$105,MATCH($A1261,Variables!$A$5:$A$105,0)))&amp;"."&amp;K$5</f>
        <v/>
      </c>
      <c r="L1261" s="44">
        <f>L1225*Settings!$C$13*(L1171+L1189+L1180*L$195+L1198*$D1261)</f>
        <v/>
      </c>
      <c r="M1261" s="45">
        <f>M1225*Settings!$C$13*(M1171+M1189+M1180*M$195+M1198*$D1261)</f>
        <v/>
      </c>
      <c r="N1261" s="45">
        <f>N1225*Settings!$C$13*(N1171+N1189+N1180*N$195+N1198*$D1261)</f>
        <v/>
      </c>
      <c r="O1261" s="45">
        <f>O1225*Settings!$C$13*(O1171+O1189+O1180*O$195+O1198*$D1261)</f>
        <v/>
      </c>
      <c r="P1261" s="45">
        <f>P1225*Settings!$C$13*(P1171+P1189+P1180*P$195+P1198*$D1261)</f>
        <v/>
      </c>
      <c r="Q1261" s="45">
        <f>Q1225*Settings!$C$13*(Q1171+Q1189+Q1180*Q$195+Q1198*$D1261)</f>
        <v/>
      </c>
      <c r="R1261" s="45">
        <f>R1225*Settings!$C$13*(R1171+R1189+R1180*R$195+R1198*$D1261)</f>
        <v/>
      </c>
      <c r="S1261" s="45">
        <f>S1225*Settings!$C$13*(S1171+S1189+S1180*S$195+S1198*$D1261)</f>
        <v/>
      </c>
      <c r="T1261" s="45">
        <f>T1225*Settings!$C$13*(T1171+T1189+T1180*T$195+T1198*$D1261)</f>
        <v/>
      </c>
      <c r="U1261" s="45">
        <f>U1225*Settings!$C$13*(U1171+U1189+U1180*U$195+U1198*$D1261)</f>
        <v/>
      </c>
      <c r="V1261" s="45">
        <f>V1225*Settings!$C$13*(V1171+V1189+V1180*V$195+V1198*$D1261)</f>
        <v/>
      </c>
      <c r="W1261" s="45">
        <f>W1225*Settings!$C$13*(W1171+W1189+W1180*W$195+W1198*$D1261)</f>
        <v/>
      </c>
      <c r="X1261" s="45">
        <f>X1225*Settings!$C$13*(X1171+X1189+X1180*X$195+X1198*$D1261)</f>
        <v/>
      </c>
      <c r="Y1261" s="45">
        <f>Y1225*Settings!$C$13*(Y1171+Y1189+Y1180*Y$195+Y1198*$D1261)</f>
        <v/>
      </c>
      <c r="Z1261" s="45">
        <f>Z1225*Settings!$C$13*(Z1171+Z1189+Z1180*Z$195+Z1198*$D1261)</f>
        <v/>
      </c>
      <c r="AA1261" s="45">
        <f>AA1225*Settings!$C$13*(AA1171+AA1189+AA1180*AA$195+AA1198*$D1261)</f>
        <v/>
      </c>
      <c r="AB1261" s="45">
        <f>AB1225*Settings!$C$13*(AB1171+AB1189+AB1180*AB$195+AB1198*$D1261)</f>
        <v/>
      </c>
      <c r="AC1261" s="45">
        <f>AC1225*Settings!$C$13*(AC1171+AC1189+AC1180*AC$195+AC1198*$D1261)</f>
        <v/>
      </c>
      <c r="AD1261" s="46">
        <f>REVENUE(AD1225,Settings!$C$13,NEWREVRATE(AD1171,AD1189,AD1180,AD$195,AD1198,$D1261))</f>
        <v/>
      </c>
      <c r="AF1261" s="11">
        <f>LOWER(Settings!$C$4)&amp;".mit."&amp;$A1261&amp;IF($C1261="","","."&amp;$C1261&amp;"."&amp;$B1261)&amp;IF(INDEX(Variables!$D$5:$D$105,MATCH($A1261,Variables!$A$5:$A$105,0))="","","."&amp;INDEX(Variables!$D$5:$D$105,MATCH($A1261,Variables!$A$5:$A$105,0)))&amp;"."&amp;AF$5</f>
        <v/>
      </c>
      <c r="AG1261" s="44">
        <f>AG1225*Settings!$C$13*(AG1171+AG1189+AG1180*AG$195+AG1198*$D1261)</f>
        <v/>
      </c>
      <c r="AH1261" s="45">
        <f>AH1225*Settings!$C$13*(AH1171+AH1189+AH1180*AH$195+AH1198*$D1261)</f>
        <v/>
      </c>
      <c r="AI1261" s="45">
        <f>AI1225*Settings!$C$13*(AI1171+AI1189+AI1180*AI$195+AI1198*$D1261)</f>
        <v/>
      </c>
      <c r="AJ1261" s="45">
        <f>AJ1225*Settings!$C$13*(AJ1171+AJ1189+AJ1180*AJ$195+AJ1198*$D1261)</f>
        <v/>
      </c>
      <c r="AK1261" s="45">
        <f>AK1225*Settings!$C$13*(AK1171+AK1189+AK1180*AK$195+AK1198*$D1261)</f>
        <v/>
      </c>
      <c r="AL1261" s="45">
        <f>AL1225*Settings!$C$13*(AL1171+AL1189+AL1180*AL$195+AL1198*$D1261)</f>
        <v/>
      </c>
      <c r="AM1261" s="45">
        <f>AM1225*Settings!$C$13*(AM1171+AM1189+AM1180*AM$195+AM1198*$D1261)</f>
        <v/>
      </c>
      <c r="AN1261" s="45">
        <f>AN1225*Settings!$C$13*(AN1171+AN1189+AN1180*AN$195+AN1198*$D1261)</f>
        <v/>
      </c>
      <c r="AO1261" s="45">
        <f>AO1225*Settings!$C$13*(AO1171+AO1189+AO1180*AO$195+AO1198*$D1261)</f>
        <v/>
      </c>
      <c r="AP1261" s="45">
        <f>AP1225*Settings!$C$13*(AP1171+AP1189+AP1180*AP$195+AP1198*$D1261)</f>
        <v/>
      </c>
      <c r="AQ1261" s="45">
        <f>AQ1225*Settings!$C$13*(AQ1171+AQ1189+AQ1180*AQ$195+AQ1198*$D1261)</f>
        <v/>
      </c>
      <c r="AR1261" s="45">
        <f>AR1225*Settings!$C$13*(AR1171+AR1189+AR1180*AR$195+AR1198*$D1261)</f>
        <v/>
      </c>
      <c r="AS1261" s="45">
        <f>AS1225*Settings!$C$13*(AS1171+AS1189+AS1180*AS$195+AS1198*$D1261)</f>
        <v/>
      </c>
      <c r="AT1261" s="45">
        <f>AT1225*Settings!$C$13*(AT1171+AT1189+AT1180*AT$195+AT1198*$D1261)</f>
        <v/>
      </c>
      <c r="AU1261" s="45">
        <f>AU1225*Settings!$C$13*(AU1171+AU1189+AU1180*AU$195+AU1198*$D1261)</f>
        <v/>
      </c>
      <c r="AV1261" s="45">
        <f>AV1225*Settings!$C$13*(AV1171+AV1189+AV1180*AV$195+AV1198*$D1261)</f>
        <v/>
      </c>
      <c r="AW1261" s="45">
        <f>AW1225*Settings!$C$13*(AW1171+AW1189+AW1180*AW$195+AW1198*$D1261)</f>
        <v/>
      </c>
      <c r="AX1261" s="45">
        <f>AX1225*Settings!$C$13*(AX1171+AX1189+AX1180*AX$195+AX1198*$D1261)</f>
        <v/>
      </c>
      <c r="AY1261" s="46">
        <f>REVENUE(AY1225,Settings!$C$13,NEWREVRATE(AY1171,AY1189,AY1180,AY$195,AY1198,$D1261))</f>
        <v/>
      </c>
    </row>
    <row r="1262" hidden="1" outlineLevel="2">
      <c r="A1262" s="14" t="inlineStr">
        <is>
          <t>rnew</t>
        </is>
      </c>
      <c r="B1262" s="14" t="inlineStr">
        <is>
          <t>gso</t>
        </is>
      </c>
      <c r="C1262" s="14" t="inlineStr">
        <is>
          <t>irn</t>
        </is>
      </c>
      <c r="D1262" s="37">
        <f>INDEX(Inputs!$S$5:$S$132,MATCH($B1262&amp;"|"&amp;$C1262,Inputs!$A$5:$A$132,0))</f>
        <v/>
      </c>
      <c r="E1262" s="36" t="n"/>
      <c r="F1262" s="36" t="n"/>
      <c r="G1262" s="36" t="n"/>
      <c r="H1262" s="14">
        <f>INDEX(Variables!$B$5:$B$105,MATCH($A1262,Variables!$A$5:$A$105,0))&amp;IF($C1262="",""," | "&amp;INDEX(Mapping!$B$5:$B$26,MATCH($C1262,Mapping!$A$5:$A$26,0))&amp;" | "&amp;INDEX(Mapping!$B$30:$B$41,MATCH($B1262,Mapping!$A$30:$A$41,0)))</f>
        <v/>
      </c>
      <c r="I1262" s="14">
        <f>INDEX(Variables!$C$5:$C$105,MATCH($A1262,Variables!$A$5:$A$105,0))</f>
        <v/>
      </c>
      <c r="J1262" s="14">
        <f>INDEX(Variables!$E$5:$E$105,MATCH($A1262,Variables!$A$5:$A$105,0))</f>
        <v/>
      </c>
      <c r="K1262" s="11">
        <f>LOWER(Settings!$C$4)&amp;".mit."&amp;$A1262&amp;IF($C1262="","","."&amp;$C1262&amp;"."&amp;$B1262)&amp;IF(INDEX(Variables!$D$5:$D$105,MATCH($A1262,Variables!$A$5:$A$105,0))="","","."&amp;INDEX(Variables!$D$5:$D$105,MATCH($A1262,Variables!$A$5:$A$105,0)))&amp;"."&amp;K$5</f>
        <v/>
      </c>
      <c r="L1262" s="44">
        <f>L1226*Settings!$C$13*(L1172+L1190+L1181*L$195+L1199*$D1262)</f>
        <v/>
      </c>
      <c r="M1262" s="45">
        <f>M1226*Settings!$C$13*(M1172+M1190+M1181*M$195+M1199*$D1262)</f>
        <v/>
      </c>
      <c r="N1262" s="45">
        <f>N1226*Settings!$C$13*(N1172+N1190+N1181*N$195+N1199*$D1262)</f>
        <v/>
      </c>
      <c r="O1262" s="45">
        <f>O1226*Settings!$C$13*(O1172+O1190+O1181*O$195+O1199*$D1262)</f>
        <v/>
      </c>
      <c r="P1262" s="45">
        <f>P1226*Settings!$C$13*(P1172+P1190+P1181*P$195+P1199*$D1262)</f>
        <v/>
      </c>
      <c r="Q1262" s="45">
        <f>Q1226*Settings!$C$13*(Q1172+Q1190+Q1181*Q$195+Q1199*$D1262)</f>
        <v/>
      </c>
      <c r="R1262" s="45">
        <f>R1226*Settings!$C$13*(R1172+R1190+R1181*R$195+R1199*$D1262)</f>
        <v/>
      </c>
      <c r="S1262" s="45">
        <f>S1226*Settings!$C$13*(S1172+S1190+S1181*S$195+S1199*$D1262)</f>
        <v/>
      </c>
      <c r="T1262" s="45">
        <f>T1226*Settings!$C$13*(T1172+T1190+T1181*T$195+T1199*$D1262)</f>
        <v/>
      </c>
      <c r="U1262" s="45">
        <f>U1226*Settings!$C$13*(U1172+U1190+U1181*U$195+U1199*$D1262)</f>
        <v/>
      </c>
      <c r="V1262" s="45">
        <f>V1226*Settings!$C$13*(V1172+V1190+V1181*V$195+V1199*$D1262)</f>
        <v/>
      </c>
      <c r="W1262" s="45">
        <f>W1226*Settings!$C$13*(W1172+W1190+W1181*W$195+W1199*$D1262)</f>
        <v/>
      </c>
      <c r="X1262" s="45">
        <f>X1226*Settings!$C$13*(X1172+X1190+X1181*X$195+X1199*$D1262)</f>
        <v/>
      </c>
      <c r="Y1262" s="45">
        <f>Y1226*Settings!$C$13*(Y1172+Y1190+Y1181*Y$195+Y1199*$D1262)</f>
        <v/>
      </c>
      <c r="Z1262" s="45">
        <f>Z1226*Settings!$C$13*(Z1172+Z1190+Z1181*Z$195+Z1199*$D1262)</f>
        <v/>
      </c>
      <c r="AA1262" s="45">
        <f>AA1226*Settings!$C$13*(AA1172+AA1190+AA1181*AA$195+AA1199*$D1262)</f>
        <v/>
      </c>
      <c r="AB1262" s="45">
        <f>AB1226*Settings!$C$13*(AB1172+AB1190+AB1181*AB$195+AB1199*$D1262)</f>
        <v/>
      </c>
      <c r="AC1262" s="45">
        <f>AC1226*Settings!$C$13*(AC1172+AC1190+AC1181*AC$195+AC1199*$D1262)</f>
        <v/>
      </c>
      <c r="AD1262" s="46">
        <f>REVENUE(AD1226,Settings!$C$13,NEWREVRATE(AD1172,AD1190,AD1181,AD$195,AD1199,$D1262))</f>
        <v/>
      </c>
      <c r="AF1262" s="11">
        <f>LOWER(Settings!$C$4)&amp;".mit."&amp;$A1262&amp;IF($C1262="","","."&amp;$C1262&amp;"."&amp;$B1262)&amp;IF(INDEX(Variables!$D$5:$D$105,MATCH($A1262,Variables!$A$5:$A$105,0))="","","."&amp;INDEX(Variables!$D$5:$D$105,MATCH($A1262,Variables!$A$5:$A$105,0)))&amp;"."&amp;AF$5</f>
        <v/>
      </c>
      <c r="AG1262" s="44">
        <f>AG1226*Settings!$C$13*(AG1172+AG1190+AG1181*AG$195+AG1199*$D1262)</f>
        <v/>
      </c>
      <c r="AH1262" s="45">
        <f>AH1226*Settings!$C$13*(AH1172+AH1190+AH1181*AH$195+AH1199*$D1262)</f>
        <v/>
      </c>
      <c r="AI1262" s="45">
        <f>AI1226*Settings!$C$13*(AI1172+AI1190+AI1181*AI$195+AI1199*$D1262)</f>
        <v/>
      </c>
      <c r="AJ1262" s="45">
        <f>AJ1226*Settings!$C$13*(AJ1172+AJ1190+AJ1181*AJ$195+AJ1199*$D1262)</f>
        <v/>
      </c>
      <c r="AK1262" s="45">
        <f>AK1226*Settings!$C$13*(AK1172+AK1190+AK1181*AK$195+AK1199*$D1262)</f>
        <v/>
      </c>
      <c r="AL1262" s="45">
        <f>AL1226*Settings!$C$13*(AL1172+AL1190+AL1181*AL$195+AL1199*$D1262)</f>
        <v/>
      </c>
      <c r="AM1262" s="45">
        <f>AM1226*Settings!$C$13*(AM1172+AM1190+AM1181*AM$195+AM1199*$D1262)</f>
        <v/>
      </c>
      <c r="AN1262" s="45">
        <f>AN1226*Settings!$C$13*(AN1172+AN1190+AN1181*AN$195+AN1199*$D1262)</f>
        <v/>
      </c>
      <c r="AO1262" s="45">
        <f>AO1226*Settings!$C$13*(AO1172+AO1190+AO1181*AO$195+AO1199*$D1262)</f>
        <v/>
      </c>
      <c r="AP1262" s="45">
        <f>AP1226*Settings!$C$13*(AP1172+AP1190+AP1181*AP$195+AP1199*$D1262)</f>
        <v/>
      </c>
      <c r="AQ1262" s="45">
        <f>AQ1226*Settings!$C$13*(AQ1172+AQ1190+AQ1181*AQ$195+AQ1199*$D1262)</f>
        <v/>
      </c>
      <c r="AR1262" s="45">
        <f>AR1226*Settings!$C$13*(AR1172+AR1190+AR1181*AR$195+AR1199*$D1262)</f>
        <v/>
      </c>
      <c r="AS1262" s="45">
        <f>AS1226*Settings!$C$13*(AS1172+AS1190+AS1181*AS$195+AS1199*$D1262)</f>
        <v/>
      </c>
      <c r="AT1262" s="45">
        <f>AT1226*Settings!$C$13*(AT1172+AT1190+AT1181*AT$195+AT1199*$D1262)</f>
        <v/>
      </c>
      <c r="AU1262" s="45">
        <f>AU1226*Settings!$C$13*(AU1172+AU1190+AU1181*AU$195+AU1199*$D1262)</f>
        <v/>
      </c>
      <c r="AV1262" s="45">
        <f>AV1226*Settings!$C$13*(AV1172+AV1190+AV1181*AV$195+AV1199*$D1262)</f>
        <v/>
      </c>
      <c r="AW1262" s="45">
        <f>AW1226*Settings!$C$13*(AW1172+AW1190+AW1181*AW$195+AW1199*$D1262)</f>
        <v/>
      </c>
      <c r="AX1262" s="45">
        <f>AX1226*Settings!$C$13*(AX1172+AX1190+AX1181*AX$195+AX1199*$D1262)</f>
        <v/>
      </c>
      <c r="AY1262" s="46">
        <f>REVENUE(AY1226,Settings!$C$13,NEWREVRATE(AY1172,AY1190,AY1181,AY$195,AY1199,$D1262))</f>
        <v/>
      </c>
    </row>
    <row r="1263" hidden="1" outlineLevel="2">
      <c r="A1263" s="14" t="inlineStr">
        <is>
          <t>rnew</t>
        </is>
      </c>
      <c r="B1263" s="14" t="inlineStr">
        <is>
          <t>die</t>
        </is>
      </c>
      <c r="C1263" s="14" t="inlineStr">
        <is>
          <t>irn</t>
        </is>
      </c>
      <c r="D1263" s="37">
        <f>INDEX(Inputs!$S$5:$S$132,MATCH($B1263&amp;"|"&amp;$C1263,Inputs!$A$5:$A$132,0))</f>
        <v/>
      </c>
      <c r="E1263" s="36" t="n"/>
      <c r="F1263" s="36" t="n"/>
      <c r="G1263" s="36" t="n"/>
      <c r="H1263" s="14">
        <f>INDEX(Variables!$B$5:$B$105,MATCH($A1263,Variables!$A$5:$A$105,0))&amp;IF($C1263="",""," | "&amp;INDEX(Mapping!$B$5:$B$26,MATCH($C1263,Mapping!$A$5:$A$26,0))&amp;" | "&amp;INDEX(Mapping!$B$30:$B$41,MATCH($B1263,Mapping!$A$30:$A$41,0)))</f>
        <v/>
      </c>
      <c r="I1263" s="14">
        <f>INDEX(Variables!$C$5:$C$105,MATCH($A1263,Variables!$A$5:$A$105,0))</f>
        <v/>
      </c>
      <c r="J1263" s="14">
        <f>INDEX(Variables!$E$5:$E$105,MATCH($A1263,Variables!$A$5:$A$105,0))</f>
        <v/>
      </c>
      <c r="K1263" s="11">
        <f>LOWER(Settings!$C$4)&amp;".mit."&amp;$A1263&amp;IF($C1263="","","."&amp;$C1263&amp;"."&amp;$B1263)&amp;IF(INDEX(Variables!$D$5:$D$105,MATCH($A1263,Variables!$A$5:$A$105,0))="","","."&amp;INDEX(Variables!$D$5:$D$105,MATCH($A1263,Variables!$A$5:$A$105,0)))&amp;"."&amp;K$5</f>
        <v/>
      </c>
      <c r="L1263" s="44">
        <f>L1227*Settings!$C$13*(L1173+L1191+L1182*L$195+L1200*$D1263)</f>
        <v/>
      </c>
      <c r="M1263" s="45">
        <f>M1227*Settings!$C$13*(M1173+M1191+M1182*M$195+M1200*$D1263)</f>
        <v/>
      </c>
      <c r="N1263" s="45">
        <f>N1227*Settings!$C$13*(N1173+N1191+N1182*N$195+N1200*$D1263)</f>
        <v/>
      </c>
      <c r="O1263" s="45">
        <f>O1227*Settings!$C$13*(O1173+O1191+O1182*O$195+O1200*$D1263)</f>
        <v/>
      </c>
      <c r="P1263" s="45">
        <f>P1227*Settings!$C$13*(P1173+P1191+P1182*P$195+P1200*$D1263)</f>
        <v/>
      </c>
      <c r="Q1263" s="45">
        <f>Q1227*Settings!$C$13*(Q1173+Q1191+Q1182*Q$195+Q1200*$D1263)</f>
        <v/>
      </c>
      <c r="R1263" s="45">
        <f>R1227*Settings!$C$13*(R1173+R1191+R1182*R$195+R1200*$D1263)</f>
        <v/>
      </c>
      <c r="S1263" s="45">
        <f>S1227*Settings!$C$13*(S1173+S1191+S1182*S$195+S1200*$D1263)</f>
        <v/>
      </c>
      <c r="T1263" s="45">
        <f>T1227*Settings!$C$13*(T1173+T1191+T1182*T$195+T1200*$D1263)</f>
        <v/>
      </c>
      <c r="U1263" s="45">
        <f>U1227*Settings!$C$13*(U1173+U1191+U1182*U$195+U1200*$D1263)</f>
        <v/>
      </c>
      <c r="V1263" s="45">
        <f>V1227*Settings!$C$13*(V1173+V1191+V1182*V$195+V1200*$D1263)</f>
        <v/>
      </c>
      <c r="W1263" s="45">
        <f>W1227*Settings!$C$13*(W1173+W1191+W1182*W$195+W1200*$D1263)</f>
        <v/>
      </c>
      <c r="X1263" s="45">
        <f>X1227*Settings!$C$13*(X1173+X1191+X1182*X$195+X1200*$D1263)</f>
        <v/>
      </c>
      <c r="Y1263" s="45">
        <f>Y1227*Settings!$C$13*(Y1173+Y1191+Y1182*Y$195+Y1200*$D1263)</f>
        <v/>
      </c>
      <c r="Z1263" s="45">
        <f>Z1227*Settings!$C$13*(Z1173+Z1191+Z1182*Z$195+Z1200*$D1263)</f>
        <v/>
      </c>
      <c r="AA1263" s="45">
        <f>AA1227*Settings!$C$13*(AA1173+AA1191+AA1182*AA$195+AA1200*$D1263)</f>
        <v/>
      </c>
      <c r="AB1263" s="45">
        <f>AB1227*Settings!$C$13*(AB1173+AB1191+AB1182*AB$195+AB1200*$D1263)</f>
        <v/>
      </c>
      <c r="AC1263" s="45">
        <f>AC1227*Settings!$C$13*(AC1173+AC1191+AC1182*AC$195+AC1200*$D1263)</f>
        <v/>
      </c>
      <c r="AD1263" s="46">
        <f>REVENUE(AD1227,Settings!$C$13,NEWREVRATE(AD1173,AD1191,AD1182,AD$195,AD1200,$D1263))</f>
        <v/>
      </c>
      <c r="AF1263" s="11">
        <f>LOWER(Settings!$C$4)&amp;".mit."&amp;$A1263&amp;IF($C1263="","","."&amp;$C1263&amp;"."&amp;$B1263)&amp;IF(INDEX(Variables!$D$5:$D$105,MATCH($A1263,Variables!$A$5:$A$105,0))="","","."&amp;INDEX(Variables!$D$5:$D$105,MATCH($A1263,Variables!$A$5:$A$105,0)))&amp;"."&amp;AF$5</f>
        <v/>
      </c>
      <c r="AG1263" s="44">
        <f>AG1227*Settings!$C$13*(AG1173+AG1191+AG1182*AG$195+AG1200*$D1263)</f>
        <v/>
      </c>
      <c r="AH1263" s="45">
        <f>AH1227*Settings!$C$13*(AH1173+AH1191+AH1182*AH$195+AH1200*$D1263)</f>
        <v/>
      </c>
      <c r="AI1263" s="45">
        <f>AI1227*Settings!$C$13*(AI1173+AI1191+AI1182*AI$195+AI1200*$D1263)</f>
        <v/>
      </c>
      <c r="AJ1263" s="45">
        <f>AJ1227*Settings!$C$13*(AJ1173+AJ1191+AJ1182*AJ$195+AJ1200*$D1263)</f>
        <v/>
      </c>
      <c r="AK1263" s="45">
        <f>AK1227*Settings!$C$13*(AK1173+AK1191+AK1182*AK$195+AK1200*$D1263)</f>
        <v/>
      </c>
      <c r="AL1263" s="45">
        <f>AL1227*Settings!$C$13*(AL1173+AL1191+AL1182*AL$195+AL1200*$D1263)</f>
        <v/>
      </c>
      <c r="AM1263" s="45">
        <f>AM1227*Settings!$C$13*(AM1173+AM1191+AM1182*AM$195+AM1200*$D1263)</f>
        <v/>
      </c>
      <c r="AN1263" s="45">
        <f>AN1227*Settings!$C$13*(AN1173+AN1191+AN1182*AN$195+AN1200*$D1263)</f>
        <v/>
      </c>
      <c r="AO1263" s="45">
        <f>AO1227*Settings!$C$13*(AO1173+AO1191+AO1182*AO$195+AO1200*$D1263)</f>
        <v/>
      </c>
      <c r="AP1263" s="45">
        <f>AP1227*Settings!$C$13*(AP1173+AP1191+AP1182*AP$195+AP1200*$D1263)</f>
        <v/>
      </c>
      <c r="AQ1263" s="45">
        <f>AQ1227*Settings!$C$13*(AQ1173+AQ1191+AQ1182*AQ$195+AQ1200*$D1263)</f>
        <v/>
      </c>
      <c r="AR1263" s="45">
        <f>AR1227*Settings!$C$13*(AR1173+AR1191+AR1182*AR$195+AR1200*$D1263)</f>
        <v/>
      </c>
      <c r="AS1263" s="45">
        <f>AS1227*Settings!$C$13*(AS1173+AS1191+AS1182*AS$195+AS1200*$D1263)</f>
        <v/>
      </c>
      <c r="AT1263" s="45">
        <f>AT1227*Settings!$C$13*(AT1173+AT1191+AT1182*AT$195+AT1200*$D1263)</f>
        <v/>
      </c>
      <c r="AU1263" s="45">
        <f>AU1227*Settings!$C$13*(AU1173+AU1191+AU1182*AU$195+AU1200*$D1263)</f>
        <v/>
      </c>
      <c r="AV1263" s="45">
        <f>AV1227*Settings!$C$13*(AV1173+AV1191+AV1182*AV$195+AV1200*$D1263)</f>
        <v/>
      </c>
      <c r="AW1263" s="45">
        <f>AW1227*Settings!$C$13*(AW1173+AW1191+AW1182*AW$195+AW1200*$D1263)</f>
        <v/>
      </c>
      <c r="AX1263" s="45">
        <f>AX1227*Settings!$C$13*(AX1173+AX1191+AX1182*AX$195+AX1200*$D1263)</f>
        <v/>
      </c>
      <c r="AY1263" s="46">
        <f>REVENUE(AY1227,Settings!$C$13,NEWREVRATE(AY1173,AY1191,AY1182,AY$195,AY1200,$D1263))</f>
        <v/>
      </c>
    </row>
    <row r="1264" hidden="1" outlineLevel="2">
      <c r="A1264" s="14" t="inlineStr">
        <is>
          <t>rnew</t>
        </is>
      </c>
      <c r="B1264" s="14" t="inlineStr">
        <is>
          <t>lpg</t>
        </is>
      </c>
      <c r="C1264" s="14" t="inlineStr">
        <is>
          <t>irn</t>
        </is>
      </c>
      <c r="D1264" s="37">
        <f>INDEX(Inputs!$S$5:$S$132,MATCH($B1264&amp;"|"&amp;$C1264,Inputs!$A$5:$A$132,0))</f>
        <v/>
      </c>
      <c r="E1264" s="36" t="n"/>
      <c r="F1264" s="36" t="n"/>
      <c r="G1264" s="36" t="n"/>
      <c r="H1264" s="14">
        <f>INDEX(Variables!$B$5:$B$105,MATCH($A1264,Variables!$A$5:$A$105,0))&amp;IF($C1264="",""," | "&amp;INDEX(Mapping!$B$5:$B$26,MATCH($C1264,Mapping!$A$5:$A$26,0))&amp;" | "&amp;INDEX(Mapping!$B$30:$B$41,MATCH($B1264,Mapping!$A$30:$A$41,0)))</f>
        <v/>
      </c>
      <c r="I1264" s="14">
        <f>INDEX(Variables!$C$5:$C$105,MATCH($A1264,Variables!$A$5:$A$105,0))</f>
        <v/>
      </c>
      <c r="J1264" s="14">
        <f>INDEX(Variables!$E$5:$E$105,MATCH($A1264,Variables!$A$5:$A$105,0))</f>
        <v/>
      </c>
      <c r="K1264" s="11">
        <f>LOWER(Settings!$C$4)&amp;".mit."&amp;$A1264&amp;IF($C1264="","","."&amp;$C1264&amp;"."&amp;$B1264)&amp;IF(INDEX(Variables!$D$5:$D$105,MATCH($A1264,Variables!$A$5:$A$105,0))="","","."&amp;INDEX(Variables!$D$5:$D$105,MATCH($A1264,Variables!$A$5:$A$105,0)))&amp;"."&amp;K$5</f>
        <v/>
      </c>
      <c r="L1264" s="44">
        <f>L1228*Settings!$C$13*(L1174+L1192+L1183*L$195+L1201*$D1264)</f>
        <v/>
      </c>
      <c r="M1264" s="45">
        <f>M1228*Settings!$C$13*(M1174+M1192+M1183*M$195+M1201*$D1264)</f>
        <v/>
      </c>
      <c r="N1264" s="45">
        <f>N1228*Settings!$C$13*(N1174+N1192+N1183*N$195+N1201*$D1264)</f>
        <v/>
      </c>
      <c r="O1264" s="45">
        <f>O1228*Settings!$C$13*(O1174+O1192+O1183*O$195+O1201*$D1264)</f>
        <v/>
      </c>
      <c r="P1264" s="45">
        <f>P1228*Settings!$C$13*(P1174+P1192+P1183*P$195+P1201*$D1264)</f>
        <v/>
      </c>
      <c r="Q1264" s="45">
        <f>Q1228*Settings!$C$13*(Q1174+Q1192+Q1183*Q$195+Q1201*$D1264)</f>
        <v/>
      </c>
      <c r="R1264" s="45">
        <f>R1228*Settings!$C$13*(R1174+R1192+R1183*R$195+R1201*$D1264)</f>
        <v/>
      </c>
      <c r="S1264" s="45">
        <f>S1228*Settings!$C$13*(S1174+S1192+S1183*S$195+S1201*$D1264)</f>
        <v/>
      </c>
      <c r="T1264" s="45">
        <f>T1228*Settings!$C$13*(T1174+T1192+T1183*T$195+T1201*$D1264)</f>
        <v/>
      </c>
      <c r="U1264" s="45">
        <f>U1228*Settings!$C$13*(U1174+U1192+U1183*U$195+U1201*$D1264)</f>
        <v/>
      </c>
      <c r="V1264" s="45">
        <f>V1228*Settings!$C$13*(V1174+V1192+V1183*V$195+V1201*$D1264)</f>
        <v/>
      </c>
      <c r="W1264" s="45">
        <f>W1228*Settings!$C$13*(W1174+W1192+W1183*W$195+W1201*$D1264)</f>
        <v/>
      </c>
      <c r="X1264" s="45">
        <f>X1228*Settings!$C$13*(X1174+X1192+X1183*X$195+X1201*$D1264)</f>
        <v/>
      </c>
      <c r="Y1264" s="45">
        <f>Y1228*Settings!$C$13*(Y1174+Y1192+Y1183*Y$195+Y1201*$D1264)</f>
        <v/>
      </c>
      <c r="Z1264" s="45">
        <f>Z1228*Settings!$C$13*(Z1174+Z1192+Z1183*Z$195+Z1201*$D1264)</f>
        <v/>
      </c>
      <c r="AA1264" s="45">
        <f>AA1228*Settings!$C$13*(AA1174+AA1192+AA1183*AA$195+AA1201*$D1264)</f>
        <v/>
      </c>
      <c r="AB1264" s="45">
        <f>AB1228*Settings!$C$13*(AB1174+AB1192+AB1183*AB$195+AB1201*$D1264)</f>
        <v/>
      </c>
      <c r="AC1264" s="45">
        <f>AC1228*Settings!$C$13*(AC1174+AC1192+AC1183*AC$195+AC1201*$D1264)</f>
        <v/>
      </c>
      <c r="AD1264" s="46">
        <f>REVENUE(AD1228,Settings!$C$13,NEWREVRATE(AD1174,AD1192,AD1183,AD$195,AD1201,$D1264))</f>
        <v/>
      </c>
      <c r="AF1264" s="11">
        <f>LOWER(Settings!$C$4)&amp;".mit."&amp;$A1264&amp;IF($C1264="","","."&amp;$C1264&amp;"."&amp;$B1264)&amp;IF(INDEX(Variables!$D$5:$D$105,MATCH($A1264,Variables!$A$5:$A$105,0))="","","."&amp;INDEX(Variables!$D$5:$D$105,MATCH($A1264,Variables!$A$5:$A$105,0)))&amp;"."&amp;AF$5</f>
        <v/>
      </c>
      <c r="AG1264" s="44">
        <f>AG1228*Settings!$C$13*(AG1174+AG1192+AG1183*AG$195+AG1201*$D1264)</f>
        <v/>
      </c>
      <c r="AH1264" s="45">
        <f>AH1228*Settings!$C$13*(AH1174+AH1192+AH1183*AH$195+AH1201*$D1264)</f>
        <v/>
      </c>
      <c r="AI1264" s="45">
        <f>AI1228*Settings!$C$13*(AI1174+AI1192+AI1183*AI$195+AI1201*$D1264)</f>
        <v/>
      </c>
      <c r="AJ1264" s="45">
        <f>AJ1228*Settings!$C$13*(AJ1174+AJ1192+AJ1183*AJ$195+AJ1201*$D1264)</f>
        <v/>
      </c>
      <c r="AK1264" s="45">
        <f>AK1228*Settings!$C$13*(AK1174+AK1192+AK1183*AK$195+AK1201*$D1264)</f>
        <v/>
      </c>
      <c r="AL1264" s="45">
        <f>AL1228*Settings!$C$13*(AL1174+AL1192+AL1183*AL$195+AL1201*$D1264)</f>
        <v/>
      </c>
      <c r="AM1264" s="45">
        <f>AM1228*Settings!$C$13*(AM1174+AM1192+AM1183*AM$195+AM1201*$D1264)</f>
        <v/>
      </c>
      <c r="AN1264" s="45">
        <f>AN1228*Settings!$C$13*(AN1174+AN1192+AN1183*AN$195+AN1201*$D1264)</f>
        <v/>
      </c>
      <c r="AO1264" s="45">
        <f>AO1228*Settings!$C$13*(AO1174+AO1192+AO1183*AO$195+AO1201*$D1264)</f>
        <v/>
      </c>
      <c r="AP1264" s="45">
        <f>AP1228*Settings!$C$13*(AP1174+AP1192+AP1183*AP$195+AP1201*$D1264)</f>
        <v/>
      </c>
      <c r="AQ1264" s="45">
        <f>AQ1228*Settings!$C$13*(AQ1174+AQ1192+AQ1183*AQ$195+AQ1201*$D1264)</f>
        <v/>
      </c>
      <c r="AR1264" s="45">
        <f>AR1228*Settings!$C$13*(AR1174+AR1192+AR1183*AR$195+AR1201*$D1264)</f>
        <v/>
      </c>
      <c r="AS1264" s="45">
        <f>AS1228*Settings!$C$13*(AS1174+AS1192+AS1183*AS$195+AS1201*$D1264)</f>
        <v/>
      </c>
      <c r="AT1264" s="45">
        <f>AT1228*Settings!$C$13*(AT1174+AT1192+AT1183*AT$195+AT1201*$D1264)</f>
        <v/>
      </c>
      <c r="AU1264" s="45">
        <f>AU1228*Settings!$C$13*(AU1174+AU1192+AU1183*AU$195+AU1201*$D1264)</f>
        <v/>
      </c>
      <c r="AV1264" s="45">
        <f>AV1228*Settings!$C$13*(AV1174+AV1192+AV1183*AV$195+AV1201*$D1264)</f>
        <v/>
      </c>
      <c r="AW1264" s="45">
        <f>AW1228*Settings!$C$13*(AW1174+AW1192+AW1183*AW$195+AW1201*$D1264)</f>
        <v/>
      </c>
      <c r="AX1264" s="45">
        <f>AX1228*Settings!$C$13*(AX1174+AX1192+AX1183*AX$195+AX1201*$D1264)</f>
        <v/>
      </c>
      <c r="AY1264" s="46">
        <f>REVENUE(AY1228,Settings!$C$13,NEWREVRATE(AY1174,AY1192,AY1183,AY$195,AY1201,$D1264))</f>
        <v/>
      </c>
    </row>
    <row r="1265" hidden="1" outlineLevel="2">
      <c r="A1265" s="14" t="inlineStr">
        <is>
          <t>rnew</t>
        </is>
      </c>
      <c r="B1265" s="14" t="inlineStr">
        <is>
          <t>ker</t>
        </is>
      </c>
      <c r="C1265" s="14" t="inlineStr">
        <is>
          <t>irn</t>
        </is>
      </c>
      <c r="D1265" s="37">
        <f>INDEX(Inputs!$S$5:$S$132,MATCH($B1265&amp;"|"&amp;$C1265,Inputs!$A$5:$A$132,0))</f>
        <v/>
      </c>
      <c r="E1265" s="36" t="n"/>
      <c r="F1265" s="36" t="n"/>
      <c r="G1265" s="36" t="n"/>
      <c r="H1265" s="14">
        <f>INDEX(Variables!$B$5:$B$105,MATCH($A1265,Variables!$A$5:$A$105,0))&amp;IF($C1265="",""," | "&amp;INDEX(Mapping!$B$5:$B$26,MATCH($C1265,Mapping!$A$5:$A$26,0))&amp;" | "&amp;INDEX(Mapping!$B$30:$B$41,MATCH($B1265,Mapping!$A$30:$A$41,0)))</f>
        <v/>
      </c>
      <c r="I1265" s="14">
        <f>INDEX(Variables!$C$5:$C$105,MATCH($A1265,Variables!$A$5:$A$105,0))</f>
        <v/>
      </c>
      <c r="J1265" s="14">
        <f>INDEX(Variables!$E$5:$E$105,MATCH($A1265,Variables!$A$5:$A$105,0))</f>
        <v/>
      </c>
      <c r="K1265" s="11">
        <f>LOWER(Settings!$C$4)&amp;".mit."&amp;$A1265&amp;IF($C1265="","","."&amp;$C1265&amp;"."&amp;$B1265)&amp;IF(INDEX(Variables!$D$5:$D$105,MATCH($A1265,Variables!$A$5:$A$105,0))="","","."&amp;INDEX(Variables!$D$5:$D$105,MATCH($A1265,Variables!$A$5:$A$105,0)))&amp;"."&amp;K$5</f>
        <v/>
      </c>
      <c r="L1265" s="44">
        <f>L1229*Settings!$C$13*(L1175+L1193+L1184*L$195+L1202*$D1265)</f>
        <v/>
      </c>
      <c r="M1265" s="45">
        <f>M1229*Settings!$C$13*(M1175+M1193+M1184*M$195+M1202*$D1265)</f>
        <v/>
      </c>
      <c r="N1265" s="45">
        <f>N1229*Settings!$C$13*(N1175+N1193+N1184*N$195+N1202*$D1265)</f>
        <v/>
      </c>
      <c r="O1265" s="45">
        <f>O1229*Settings!$C$13*(O1175+O1193+O1184*O$195+O1202*$D1265)</f>
        <v/>
      </c>
      <c r="P1265" s="45">
        <f>P1229*Settings!$C$13*(P1175+P1193+P1184*P$195+P1202*$D1265)</f>
        <v/>
      </c>
      <c r="Q1265" s="45">
        <f>Q1229*Settings!$C$13*(Q1175+Q1193+Q1184*Q$195+Q1202*$D1265)</f>
        <v/>
      </c>
      <c r="R1265" s="45">
        <f>R1229*Settings!$C$13*(R1175+R1193+R1184*R$195+R1202*$D1265)</f>
        <v/>
      </c>
      <c r="S1265" s="45">
        <f>S1229*Settings!$C$13*(S1175+S1193+S1184*S$195+S1202*$D1265)</f>
        <v/>
      </c>
      <c r="T1265" s="45">
        <f>T1229*Settings!$C$13*(T1175+T1193+T1184*T$195+T1202*$D1265)</f>
        <v/>
      </c>
      <c r="U1265" s="45">
        <f>U1229*Settings!$C$13*(U1175+U1193+U1184*U$195+U1202*$D1265)</f>
        <v/>
      </c>
      <c r="V1265" s="45">
        <f>V1229*Settings!$C$13*(V1175+V1193+V1184*V$195+V1202*$D1265)</f>
        <v/>
      </c>
      <c r="W1265" s="45">
        <f>W1229*Settings!$C$13*(W1175+W1193+W1184*W$195+W1202*$D1265)</f>
        <v/>
      </c>
      <c r="X1265" s="45">
        <f>X1229*Settings!$C$13*(X1175+X1193+X1184*X$195+X1202*$D1265)</f>
        <v/>
      </c>
      <c r="Y1265" s="45">
        <f>Y1229*Settings!$C$13*(Y1175+Y1193+Y1184*Y$195+Y1202*$D1265)</f>
        <v/>
      </c>
      <c r="Z1265" s="45">
        <f>Z1229*Settings!$C$13*(Z1175+Z1193+Z1184*Z$195+Z1202*$D1265)</f>
        <v/>
      </c>
      <c r="AA1265" s="45">
        <f>AA1229*Settings!$C$13*(AA1175+AA1193+AA1184*AA$195+AA1202*$D1265)</f>
        <v/>
      </c>
      <c r="AB1265" s="45">
        <f>AB1229*Settings!$C$13*(AB1175+AB1193+AB1184*AB$195+AB1202*$D1265)</f>
        <v/>
      </c>
      <c r="AC1265" s="45">
        <f>AC1229*Settings!$C$13*(AC1175+AC1193+AC1184*AC$195+AC1202*$D1265)</f>
        <v/>
      </c>
      <c r="AD1265" s="46">
        <f>REVENUE(AD1229,Settings!$C$13,NEWREVRATE(AD1175,AD1193,AD1184,AD$195,AD1202,$D1265))</f>
        <v/>
      </c>
      <c r="AF1265" s="11">
        <f>LOWER(Settings!$C$4)&amp;".mit."&amp;$A1265&amp;IF($C1265="","","."&amp;$C1265&amp;"."&amp;$B1265)&amp;IF(INDEX(Variables!$D$5:$D$105,MATCH($A1265,Variables!$A$5:$A$105,0))="","","."&amp;INDEX(Variables!$D$5:$D$105,MATCH($A1265,Variables!$A$5:$A$105,0)))&amp;"."&amp;AF$5</f>
        <v/>
      </c>
      <c r="AG1265" s="44">
        <f>AG1229*Settings!$C$13*(AG1175+AG1193+AG1184*AG$195+AG1202*$D1265)</f>
        <v/>
      </c>
      <c r="AH1265" s="45">
        <f>AH1229*Settings!$C$13*(AH1175+AH1193+AH1184*AH$195+AH1202*$D1265)</f>
        <v/>
      </c>
      <c r="AI1265" s="45">
        <f>AI1229*Settings!$C$13*(AI1175+AI1193+AI1184*AI$195+AI1202*$D1265)</f>
        <v/>
      </c>
      <c r="AJ1265" s="45">
        <f>AJ1229*Settings!$C$13*(AJ1175+AJ1193+AJ1184*AJ$195+AJ1202*$D1265)</f>
        <v/>
      </c>
      <c r="AK1265" s="45">
        <f>AK1229*Settings!$C$13*(AK1175+AK1193+AK1184*AK$195+AK1202*$D1265)</f>
        <v/>
      </c>
      <c r="AL1265" s="45">
        <f>AL1229*Settings!$C$13*(AL1175+AL1193+AL1184*AL$195+AL1202*$D1265)</f>
        <v/>
      </c>
      <c r="AM1265" s="45">
        <f>AM1229*Settings!$C$13*(AM1175+AM1193+AM1184*AM$195+AM1202*$D1265)</f>
        <v/>
      </c>
      <c r="AN1265" s="45">
        <f>AN1229*Settings!$C$13*(AN1175+AN1193+AN1184*AN$195+AN1202*$D1265)</f>
        <v/>
      </c>
      <c r="AO1265" s="45">
        <f>AO1229*Settings!$C$13*(AO1175+AO1193+AO1184*AO$195+AO1202*$D1265)</f>
        <v/>
      </c>
      <c r="AP1265" s="45">
        <f>AP1229*Settings!$C$13*(AP1175+AP1193+AP1184*AP$195+AP1202*$D1265)</f>
        <v/>
      </c>
      <c r="AQ1265" s="45">
        <f>AQ1229*Settings!$C$13*(AQ1175+AQ1193+AQ1184*AQ$195+AQ1202*$D1265)</f>
        <v/>
      </c>
      <c r="AR1265" s="45">
        <f>AR1229*Settings!$C$13*(AR1175+AR1193+AR1184*AR$195+AR1202*$D1265)</f>
        <v/>
      </c>
      <c r="AS1265" s="45">
        <f>AS1229*Settings!$C$13*(AS1175+AS1193+AS1184*AS$195+AS1202*$D1265)</f>
        <v/>
      </c>
      <c r="AT1265" s="45">
        <f>AT1229*Settings!$C$13*(AT1175+AT1193+AT1184*AT$195+AT1202*$D1265)</f>
        <v/>
      </c>
      <c r="AU1265" s="45">
        <f>AU1229*Settings!$C$13*(AU1175+AU1193+AU1184*AU$195+AU1202*$D1265)</f>
        <v/>
      </c>
      <c r="AV1265" s="45">
        <f>AV1229*Settings!$C$13*(AV1175+AV1193+AV1184*AV$195+AV1202*$D1265)</f>
        <v/>
      </c>
      <c r="AW1265" s="45">
        <f>AW1229*Settings!$C$13*(AW1175+AW1193+AW1184*AW$195+AW1202*$D1265)</f>
        <v/>
      </c>
      <c r="AX1265" s="45">
        <f>AX1229*Settings!$C$13*(AX1175+AX1193+AX1184*AX$195+AX1202*$D1265)</f>
        <v/>
      </c>
      <c r="AY1265" s="46">
        <f>REVENUE(AY1229,Settings!$C$13,NEWREVRATE(AY1175,AY1193,AY1184,AY$195,AY1202,$D1265))</f>
        <v/>
      </c>
    </row>
    <row r="1266" hidden="1" outlineLevel="2">
      <c r="A1266" s="14" t="inlineStr">
        <is>
          <t>rnew</t>
        </is>
      </c>
      <c r="B1266" s="14" t="inlineStr">
        <is>
          <t>oop</t>
        </is>
      </c>
      <c r="C1266" s="14" t="inlineStr">
        <is>
          <t>irn</t>
        </is>
      </c>
      <c r="D1266" s="37">
        <f>INDEX(Inputs!$S$5:$S$132,MATCH($B1266&amp;"|"&amp;$C1266,Inputs!$A$5:$A$132,0))</f>
        <v/>
      </c>
      <c r="E1266" s="36" t="n"/>
      <c r="F1266" s="36" t="n"/>
      <c r="G1266" s="36" t="n"/>
      <c r="H1266" s="14">
        <f>INDEX(Variables!$B$5:$B$105,MATCH($A1266,Variables!$A$5:$A$105,0))&amp;IF($C1266="",""," | "&amp;INDEX(Mapping!$B$5:$B$26,MATCH($C1266,Mapping!$A$5:$A$26,0))&amp;" | "&amp;INDEX(Mapping!$B$30:$B$41,MATCH($B1266,Mapping!$A$30:$A$41,0)))</f>
        <v/>
      </c>
      <c r="I1266" s="14">
        <f>INDEX(Variables!$C$5:$C$105,MATCH($A1266,Variables!$A$5:$A$105,0))</f>
        <v/>
      </c>
      <c r="J1266" s="14">
        <f>INDEX(Variables!$E$5:$E$105,MATCH($A1266,Variables!$A$5:$A$105,0))</f>
        <v/>
      </c>
      <c r="K1266" s="11">
        <f>LOWER(Settings!$C$4)&amp;".mit."&amp;$A1266&amp;IF($C1266="","","."&amp;$C1266&amp;"."&amp;$B1266)&amp;IF(INDEX(Variables!$D$5:$D$105,MATCH($A1266,Variables!$A$5:$A$105,0))="","","."&amp;INDEX(Variables!$D$5:$D$105,MATCH($A1266,Variables!$A$5:$A$105,0)))&amp;"."&amp;K$5</f>
        <v/>
      </c>
      <c r="L1266" s="44">
        <f>L1230*Settings!$C$13*(L1176+L1194+L1185*L$195+L1203*$D1266)</f>
        <v/>
      </c>
      <c r="M1266" s="45">
        <f>M1230*Settings!$C$13*(M1176+M1194+M1185*M$195+M1203*$D1266)</f>
        <v/>
      </c>
      <c r="N1266" s="45">
        <f>N1230*Settings!$C$13*(N1176+N1194+N1185*N$195+N1203*$D1266)</f>
        <v/>
      </c>
      <c r="O1266" s="45">
        <f>O1230*Settings!$C$13*(O1176+O1194+O1185*O$195+O1203*$D1266)</f>
        <v/>
      </c>
      <c r="P1266" s="45">
        <f>P1230*Settings!$C$13*(P1176+P1194+P1185*P$195+P1203*$D1266)</f>
        <v/>
      </c>
      <c r="Q1266" s="45">
        <f>Q1230*Settings!$C$13*(Q1176+Q1194+Q1185*Q$195+Q1203*$D1266)</f>
        <v/>
      </c>
      <c r="R1266" s="45">
        <f>R1230*Settings!$C$13*(R1176+R1194+R1185*R$195+R1203*$D1266)</f>
        <v/>
      </c>
      <c r="S1266" s="45">
        <f>S1230*Settings!$C$13*(S1176+S1194+S1185*S$195+S1203*$D1266)</f>
        <v/>
      </c>
      <c r="T1266" s="45">
        <f>T1230*Settings!$C$13*(T1176+T1194+T1185*T$195+T1203*$D1266)</f>
        <v/>
      </c>
      <c r="U1266" s="45">
        <f>U1230*Settings!$C$13*(U1176+U1194+U1185*U$195+U1203*$D1266)</f>
        <v/>
      </c>
      <c r="V1266" s="45">
        <f>V1230*Settings!$C$13*(V1176+V1194+V1185*V$195+V1203*$D1266)</f>
        <v/>
      </c>
      <c r="W1266" s="45">
        <f>W1230*Settings!$C$13*(W1176+W1194+W1185*W$195+W1203*$D1266)</f>
        <v/>
      </c>
      <c r="X1266" s="45">
        <f>X1230*Settings!$C$13*(X1176+X1194+X1185*X$195+X1203*$D1266)</f>
        <v/>
      </c>
      <c r="Y1266" s="45">
        <f>Y1230*Settings!$C$13*(Y1176+Y1194+Y1185*Y$195+Y1203*$D1266)</f>
        <v/>
      </c>
      <c r="Z1266" s="45">
        <f>Z1230*Settings!$C$13*(Z1176+Z1194+Z1185*Z$195+Z1203*$D1266)</f>
        <v/>
      </c>
      <c r="AA1266" s="45">
        <f>AA1230*Settings!$C$13*(AA1176+AA1194+AA1185*AA$195+AA1203*$D1266)</f>
        <v/>
      </c>
      <c r="AB1266" s="45">
        <f>AB1230*Settings!$C$13*(AB1176+AB1194+AB1185*AB$195+AB1203*$D1266)</f>
        <v/>
      </c>
      <c r="AC1266" s="45">
        <f>AC1230*Settings!$C$13*(AC1176+AC1194+AC1185*AC$195+AC1203*$D1266)</f>
        <v/>
      </c>
      <c r="AD1266" s="46">
        <f>REVENUE(AD1230,Settings!$C$13,NEWREVRATE(AD1176,AD1194,AD1185,AD$195,AD1203,$D1266))</f>
        <v/>
      </c>
      <c r="AF1266" s="11">
        <f>LOWER(Settings!$C$4)&amp;".mit."&amp;$A1266&amp;IF($C1266="","","."&amp;$C1266&amp;"."&amp;$B1266)&amp;IF(INDEX(Variables!$D$5:$D$105,MATCH($A1266,Variables!$A$5:$A$105,0))="","","."&amp;INDEX(Variables!$D$5:$D$105,MATCH($A1266,Variables!$A$5:$A$105,0)))&amp;"."&amp;AF$5</f>
        <v/>
      </c>
      <c r="AG1266" s="44">
        <f>AG1230*Settings!$C$13*(AG1176+AG1194+AG1185*AG$195+AG1203*$D1266)</f>
        <v/>
      </c>
      <c r="AH1266" s="45">
        <f>AH1230*Settings!$C$13*(AH1176+AH1194+AH1185*AH$195+AH1203*$D1266)</f>
        <v/>
      </c>
      <c r="AI1266" s="45">
        <f>AI1230*Settings!$C$13*(AI1176+AI1194+AI1185*AI$195+AI1203*$D1266)</f>
        <v/>
      </c>
      <c r="AJ1266" s="45">
        <f>AJ1230*Settings!$C$13*(AJ1176+AJ1194+AJ1185*AJ$195+AJ1203*$D1266)</f>
        <v/>
      </c>
      <c r="AK1266" s="45">
        <f>AK1230*Settings!$C$13*(AK1176+AK1194+AK1185*AK$195+AK1203*$D1266)</f>
        <v/>
      </c>
      <c r="AL1266" s="45">
        <f>AL1230*Settings!$C$13*(AL1176+AL1194+AL1185*AL$195+AL1203*$D1266)</f>
        <v/>
      </c>
      <c r="AM1266" s="45">
        <f>AM1230*Settings!$C$13*(AM1176+AM1194+AM1185*AM$195+AM1203*$D1266)</f>
        <v/>
      </c>
      <c r="AN1266" s="45">
        <f>AN1230*Settings!$C$13*(AN1176+AN1194+AN1185*AN$195+AN1203*$D1266)</f>
        <v/>
      </c>
      <c r="AO1266" s="45">
        <f>AO1230*Settings!$C$13*(AO1176+AO1194+AO1185*AO$195+AO1203*$D1266)</f>
        <v/>
      </c>
      <c r="AP1266" s="45">
        <f>AP1230*Settings!$C$13*(AP1176+AP1194+AP1185*AP$195+AP1203*$D1266)</f>
        <v/>
      </c>
      <c r="AQ1266" s="45">
        <f>AQ1230*Settings!$C$13*(AQ1176+AQ1194+AQ1185*AQ$195+AQ1203*$D1266)</f>
        <v/>
      </c>
      <c r="AR1266" s="45">
        <f>AR1230*Settings!$C$13*(AR1176+AR1194+AR1185*AR$195+AR1203*$D1266)</f>
        <v/>
      </c>
      <c r="AS1266" s="45">
        <f>AS1230*Settings!$C$13*(AS1176+AS1194+AS1185*AS$195+AS1203*$D1266)</f>
        <v/>
      </c>
      <c r="AT1266" s="45">
        <f>AT1230*Settings!$C$13*(AT1176+AT1194+AT1185*AT$195+AT1203*$D1266)</f>
        <v/>
      </c>
      <c r="AU1266" s="45">
        <f>AU1230*Settings!$C$13*(AU1176+AU1194+AU1185*AU$195+AU1203*$D1266)</f>
        <v/>
      </c>
      <c r="AV1266" s="45">
        <f>AV1230*Settings!$C$13*(AV1176+AV1194+AV1185*AV$195+AV1203*$D1266)</f>
        <v/>
      </c>
      <c r="AW1266" s="45">
        <f>AW1230*Settings!$C$13*(AW1176+AW1194+AW1185*AW$195+AW1203*$D1266)</f>
        <v/>
      </c>
      <c r="AX1266" s="45">
        <f>AX1230*Settings!$C$13*(AX1176+AX1194+AX1185*AX$195+AX1203*$D1266)</f>
        <v/>
      </c>
      <c r="AY1266" s="46">
        <f>REVENUE(AY1230,Settings!$C$13,NEWREVRATE(AY1176,AY1194,AY1185,AY$195,AY1203,$D1266))</f>
        <v/>
      </c>
    </row>
    <row r="1267" hidden="1" outlineLevel="2">
      <c r="A1267" s="14" t="inlineStr">
        <is>
          <t>rnew</t>
        </is>
      </c>
      <c r="B1267" s="14" t="inlineStr">
        <is>
          <t>bio</t>
        </is>
      </c>
      <c r="C1267" s="14" t="inlineStr">
        <is>
          <t>irn</t>
        </is>
      </c>
      <c r="D1267" s="37">
        <f>INDEX(Inputs!$S$5:$S$132,MATCH($B1267&amp;"|"&amp;$C1267,Inputs!$A$5:$A$132,0))</f>
        <v/>
      </c>
      <c r="E1267" s="36" t="n"/>
      <c r="F1267" s="36" t="n"/>
      <c r="G1267" s="36" t="n"/>
      <c r="H1267" s="14">
        <f>INDEX(Variables!$B$5:$B$105,MATCH($A1267,Variables!$A$5:$A$105,0))&amp;IF($C1267="",""," | "&amp;INDEX(Mapping!$B$5:$B$26,MATCH($C1267,Mapping!$A$5:$A$26,0))&amp;" | "&amp;INDEX(Mapping!$B$30:$B$41,MATCH($B1267,Mapping!$A$30:$A$41,0)))</f>
        <v/>
      </c>
      <c r="I1267" s="14">
        <f>INDEX(Variables!$C$5:$C$105,MATCH($A1267,Variables!$A$5:$A$105,0))</f>
        <v/>
      </c>
      <c r="J1267" s="14">
        <f>INDEX(Variables!$E$5:$E$105,MATCH($A1267,Variables!$A$5:$A$105,0))</f>
        <v/>
      </c>
      <c r="K1267" s="11">
        <f>LOWER(Settings!$C$4)&amp;".mit."&amp;$A1267&amp;IF($C1267="","","."&amp;$C1267&amp;"."&amp;$B1267)&amp;IF(INDEX(Variables!$D$5:$D$105,MATCH($A1267,Variables!$A$5:$A$105,0))="","","."&amp;INDEX(Variables!$D$5:$D$105,MATCH($A1267,Variables!$A$5:$A$105,0)))&amp;"."&amp;K$5</f>
        <v/>
      </c>
      <c r="L1267" s="44">
        <f>L1231*Settings!$C$13*(L1177+L1195+L1186*L$195+L1204*$D1267)</f>
        <v/>
      </c>
      <c r="M1267" s="45">
        <f>M1231*Settings!$C$13*(M1177+M1195+M1186*M$195+M1204*$D1267)</f>
        <v/>
      </c>
      <c r="N1267" s="45">
        <f>N1231*Settings!$C$13*(N1177+N1195+N1186*N$195+N1204*$D1267)</f>
        <v/>
      </c>
      <c r="O1267" s="45">
        <f>O1231*Settings!$C$13*(O1177+O1195+O1186*O$195+O1204*$D1267)</f>
        <v/>
      </c>
      <c r="P1267" s="45">
        <f>P1231*Settings!$C$13*(P1177+P1195+P1186*P$195+P1204*$D1267)</f>
        <v/>
      </c>
      <c r="Q1267" s="45">
        <f>Q1231*Settings!$C$13*(Q1177+Q1195+Q1186*Q$195+Q1204*$D1267)</f>
        <v/>
      </c>
      <c r="R1267" s="45">
        <f>R1231*Settings!$C$13*(R1177+R1195+R1186*R$195+R1204*$D1267)</f>
        <v/>
      </c>
      <c r="S1267" s="45">
        <f>S1231*Settings!$C$13*(S1177+S1195+S1186*S$195+S1204*$D1267)</f>
        <v/>
      </c>
      <c r="T1267" s="45">
        <f>T1231*Settings!$C$13*(T1177+T1195+T1186*T$195+T1204*$D1267)</f>
        <v/>
      </c>
      <c r="U1267" s="45">
        <f>U1231*Settings!$C$13*(U1177+U1195+U1186*U$195+U1204*$D1267)</f>
        <v/>
      </c>
      <c r="V1267" s="45">
        <f>V1231*Settings!$C$13*(V1177+V1195+V1186*V$195+V1204*$D1267)</f>
        <v/>
      </c>
      <c r="W1267" s="45">
        <f>W1231*Settings!$C$13*(W1177+W1195+W1186*W$195+W1204*$D1267)</f>
        <v/>
      </c>
      <c r="X1267" s="45">
        <f>X1231*Settings!$C$13*(X1177+X1195+X1186*X$195+X1204*$D1267)</f>
        <v/>
      </c>
      <c r="Y1267" s="45">
        <f>Y1231*Settings!$C$13*(Y1177+Y1195+Y1186*Y$195+Y1204*$D1267)</f>
        <v/>
      </c>
      <c r="Z1267" s="45">
        <f>Z1231*Settings!$C$13*(Z1177+Z1195+Z1186*Z$195+Z1204*$D1267)</f>
        <v/>
      </c>
      <c r="AA1267" s="45">
        <f>AA1231*Settings!$C$13*(AA1177+AA1195+AA1186*AA$195+AA1204*$D1267)</f>
        <v/>
      </c>
      <c r="AB1267" s="45">
        <f>AB1231*Settings!$C$13*(AB1177+AB1195+AB1186*AB$195+AB1204*$D1267)</f>
        <v/>
      </c>
      <c r="AC1267" s="45">
        <f>AC1231*Settings!$C$13*(AC1177+AC1195+AC1186*AC$195+AC1204*$D1267)</f>
        <v/>
      </c>
      <c r="AD1267" s="46">
        <f>REVENUE(AD1231,Settings!$C$13,NEWREVRATE(AD1177,AD1195,AD1186,AD$195,AD1204,$D1267))</f>
        <v/>
      </c>
      <c r="AF1267" s="11">
        <f>LOWER(Settings!$C$4)&amp;".mit."&amp;$A1267&amp;IF($C1267="","","."&amp;$C1267&amp;"."&amp;$B1267)&amp;IF(INDEX(Variables!$D$5:$D$105,MATCH($A1267,Variables!$A$5:$A$105,0))="","","."&amp;INDEX(Variables!$D$5:$D$105,MATCH($A1267,Variables!$A$5:$A$105,0)))&amp;"."&amp;AF$5</f>
        <v/>
      </c>
      <c r="AG1267" s="44">
        <f>AG1231*Settings!$C$13*(AG1177+AG1195+AG1186*AG$195+AG1204*$D1267)</f>
        <v/>
      </c>
      <c r="AH1267" s="45">
        <f>AH1231*Settings!$C$13*(AH1177+AH1195+AH1186*AH$195+AH1204*$D1267)</f>
        <v/>
      </c>
      <c r="AI1267" s="45">
        <f>AI1231*Settings!$C$13*(AI1177+AI1195+AI1186*AI$195+AI1204*$D1267)</f>
        <v/>
      </c>
      <c r="AJ1267" s="45">
        <f>AJ1231*Settings!$C$13*(AJ1177+AJ1195+AJ1186*AJ$195+AJ1204*$D1267)</f>
        <v/>
      </c>
      <c r="AK1267" s="45">
        <f>AK1231*Settings!$C$13*(AK1177+AK1195+AK1186*AK$195+AK1204*$D1267)</f>
        <v/>
      </c>
      <c r="AL1267" s="45">
        <f>AL1231*Settings!$C$13*(AL1177+AL1195+AL1186*AL$195+AL1204*$D1267)</f>
        <v/>
      </c>
      <c r="AM1267" s="45">
        <f>AM1231*Settings!$C$13*(AM1177+AM1195+AM1186*AM$195+AM1204*$D1267)</f>
        <v/>
      </c>
      <c r="AN1267" s="45">
        <f>AN1231*Settings!$C$13*(AN1177+AN1195+AN1186*AN$195+AN1204*$D1267)</f>
        <v/>
      </c>
      <c r="AO1267" s="45">
        <f>AO1231*Settings!$C$13*(AO1177+AO1195+AO1186*AO$195+AO1204*$D1267)</f>
        <v/>
      </c>
      <c r="AP1267" s="45">
        <f>AP1231*Settings!$C$13*(AP1177+AP1195+AP1186*AP$195+AP1204*$D1267)</f>
        <v/>
      </c>
      <c r="AQ1267" s="45">
        <f>AQ1231*Settings!$C$13*(AQ1177+AQ1195+AQ1186*AQ$195+AQ1204*$D1267)</f>
        <v/>
      </c>
      <c r="AR1267" s="45">
        <f>AR1231*Settings!$C$13*(AR1177+AR1195+AR1186*AR$195+AR1204*$D1267)</f>
        <v/>
      </c>
      <c r="AS1267" s="45">
        <f>AS1231*Settings!$C$13*(AS1177+AS1195+AS1186*AS$195+AS1204*$D1267)</f>
        <v/>
      </c>
      <c r="AT1267" s="45">
        <f>AT1231*Settings!$C$13*(AT1177+AT1195+AT1186*AT$195+AT1204*$D1267)</f>
        <v/>
      </c>
      <c r="AU1267" s="45">
        <f>AU1231*Settings!$C$13*(AU1177+AU1195+AU1186*AU$195+AU1204*$D1267)</f>
        <v/>
      </c>
      <c r="AV1267" s="45">
        <f>AV1231*Settings!$C$13*(AV1177+AV1195+AV1186*AV$195+AV1204*$D1267)</f>
        <v/>
      </c>
      <c r="AW1267" s="45">
        <f>AW1231*Settings!$C$13*(AW1177+AW1195+AW1186*AW$195+AW1204*$D1267)</f>
        <v/>
      </c>
      <c r="AX1267" s="45">
        <f>AX1231*Settings!$C$13*(AX1177+AX1195+AX1186*AX$195+AX1204*$D1267)</f>
        <v/>
      </c>
      <c r="AY1267" s="46">
        <f>REVENUE(AY1231,Settings!$C$13,NEWREVRATE(AY1177,AY1195,AY1186,AY$195,AY1204,$D1267))</f>
        <v/>
      </c>
    </row>
    <row r="1268" hidden="1" outlineLevel="2"/>
    <row r="1269" hidden="1" outlineLevel="1" collapsed="1">
      <c r="A1269" s="1" t="inlineStr">
        <is>
          <t>ener</t>
        </is>
      </c>
      <c r="B1269" s="1" t="inlineStr">
        <is>
          <t>all</t>
        </is>
      </c>
      <c r="C1269" s="1" t="inlineStr">
        <is>
          <t>nfm</t>
        </is>
      </c>
      <c r="H1269" s="1">
        <f>INDEX(Variables!$B$5:$B$105,MATCH($A1269,Variables!$A$5:$A$105,0))&amp;IF($C1269="",""," | "&amp;INDEX(Mapping!$B$5:$B$26,MATCH($C1269,Mapping!$A$5:$A$26,0))&amp;" | "&amp;INDEX(Mapping!$B$30:$B$41,MATCH($B1269,Mapping!$A$30:$A$41,0)))</f>
        <v/>
      </c>
      <c r="I1269" s="1">
        <f>INDEX(Variables!$C$5:$C$105,MATCH($A1269,Variables!$A$5:$A$105,0))</f>
        <v/>
      </c>
      <c r="J1269" s="1">
        <f>INDEX(Variables!$E$5:$E$105,MATCH($A1269,Variables!$A$5:$A$105,0))</f>
        <v/>
      </c>
      <c r="K1269" s="17">
        <f>LOWER(Settings!$C$4)&amp;".mit."&amp;$A1269&amp;IF($C1269="","","."&amp;$C1269&amp;"."&amp;$B1269)&amp;IF(INDEX(Variables!$D$5:$D$105,MATCH($A1269,Variables!$A$5:$A$105,0))="","","."&amp;INDEX(Variables!$D$5:$D$105,MATCH($A1269,Variables!$A$5:$A$105,0)))&amp;"."&amp;K$5</f>
        <v/>
      </c>
      <c r="L1269" s="42">
        <f>SUM(L1324:L1331)</f>
        <v/>
      </c>
      <c r="M1269" s="43">
        <f>SUM(M1324:M1331)</f>
        <v/>
      </c>
      <c r="N1269" s="43">
        <f>SUM(N1324:N1331)</f>
        <v/>
      </c>
      <c r="O1269" s="43">
        <f>SUM(O1324:O1331)</f>
        <v/>
      </c>
      <c r="P1269" s="43">
        <f>SUM(P1324:P1331)</f>
        <v/>
      </c>
      <c r="Q1269" s="43">
        <f>SUM(Q1324:Q1331)</f>
        <v/>
      </c>
      <c r="R1269" s="43">
        <f>SUM(R1324:R1331)</f>
        <v/>
      </c>
      <c r="S1269" s="43">
        <f>SUM(S1324:S1331)</f>
        <v/>
      </c>
      <c r="T1269" s="43">
        <f>SUM(T1324:T1331)</f>
        <v/>
      </c>
      <c r="U1269" s="43">
        <f>SUM(U1324:U1331)</f>
        <v/>
      </c>
      <c r="V1269" s="43">
        <f>SUM(V1324:V1331)</f>
        <v/>
      </c>
      <c r="W1269" s="43">
        <f>SUM(W1324:W1331)</f>
        <v/>
      </c>
      <c r="X1269" s="43">
        <f>SUM(X1324:X1331)</f>
        <v/>
      </c>
      <c r="Y1269" s="43">
        <f>SUM(Y1324:Y1331)</f>
        <v/>
      </c>
      <c r="Z1269" s="43">
        <f>SUM(Z1324:Z1331)</f>
        <v/>
      </c>
      <c r="AA1269" s="43">
        <f>SUM(AA1324:AA1331)</f>
        <v/>
      </c>
      <c r="AB1269" s="43">
        <f>SUM(AB1324:AB1331)</f>
        <v/>
      </c>
      <c r="AC1269" s="43">
        <f>SUM(AC1324:AC1331)</f>
        <v/>
      </c>
      <c r="AD1269" s="43">
        <f>SUM(AD1324:AD1331)</f>
        <v/>
      </c>
      <c r="AF1269" s="17">
        <f>LOWER(Settings!$C$4)&amp;".mit."&amp;$A1269&amp;IF($C1269="","","."&amp;$C1269&amp;"."&amp;$B1269)&amp;IF(INDEX(Variables!$D$5:$D$105,MATCH($A1269,Variables!$A$5:$A$105,0))="","","."&amp;INDEX(Variables!$D$5:$D$105,MATCH($A1269,Variables!$A$5:$A$105,0)))&amp;"."&amp;AF$5</f>
        <v/>
      </c>
      <c r="AG1269" s="42">
        <f>SUM(AG1324:AG1331)</f>
        <v/>
      </c>
      <c r="AH1269" s="43">
        <f>SUM(AH1324:AH1331)</f>
        <v/>
      </c>
      <c r="AI1269" s="43">
        <f>SUM(AI1324:AI1331)</f>
        <v/>
      </c>
      <c r="AJ1269" s="43">
        <f>SUM(AJ1324:AJ1331)</f>
        <v/>
      </c>
      <c r="AK1269" s="43">
        <f>SUM(AK1324:AK1331)</f>
        <v/>
      </c>
      <c r="AL1269" s="43">
        <f>SUM(AL1324:AL1331)</f>
        <v/>
      </c>
      <c r="AM1269" s="43">
        <f>SUM(AM1324:AM1331)</f>
        <v/>
      </c>
      <c r="AN1269" s="43">
        <f>SUM(AN1324:AN1331)</f>
        <v/>
      </c>
      <c r="AO1269" s="43">
        <f>SUM(AO1324:AO1331)</f>
        <v/>
      </c>
      <c r="AP1269" s="43">
        <f>SUM(AP1324:AP1331)</f>
        <v/>
      </c>
      <c r="AQ1269" s="43">
        <f>SUM(AQ1324:AQ1331)</f>
        <v/>
      </c>
      <c r="AR1269" s="43">
        <f>SUM(AR1324:AR1331)</f>
        <v/>
      </c>
      <c r="AS1269" s="43">
        <f>SUM(AS1324:AS1331)</f>
        <v/>
      </c>
      <c r="AT1269" s="43">
        <f>SUM(AT1324:AT1331)</f>
        <v/>
      </c>
      <c r="AU1269" s="43">
        <f>SUM(AU1324:AU1331)</f>
        <v/>
      </c>
      <c r="AV1269" s="43">
        <f>SUM(AV1324:AV1331)</f>
        <v/>
      </c>
      <c r="AW1269" s="43">
        <f>SUM(AW1324:AW1331)</f>
        <v/>
      </c>
      <c r="AX1269" s="43">
        <f>SUM(AX1324:AX1331)</f>
        <v/>
      </c>
      <c r="AY1269" s="43">
        <f>SUM(AY1324:AY1331)</f>
        <v/>
      </c>
    </row>
    <row r="1270" hidden="1" outlineLevel="2">
      <c r="A1270" s="14" t="inlineStr">
        <is>
          <t>ctxnew</t>
        </is>
      </c>
      <c r="B1270" s="14" t="inlineStr">
        <is>
          <t>coa</t>
        </is>
      </c>
      <c r="C1270" s="14" t="inlineStr">
        <is>
          <t>nfm</t>
        </is>
      </c>
      <c r="D1270" s="37">
        <f>INDEX(Inputs!$T$5:$T$132,MATCH($B1270&amp;"|"&amp;$C1270,Inputs!$A$5:$A$132,0))</f>
        <v/>
      </c>
      <c r="E1270" s="37">
        <f>INDEX(Inputs!$J$5:$J$132,MATCH($B1270&amp;"|"&amp;$C1270,Inputs!$A$5:$A$132,0))</f>
        <v/>
      </c>
      <c r="F1270" s="37">
        <f>INDEX(Inputs!$K$5:$K$132,MATCH($B1270&amp;"|"&amp;$C1270,Inputs!$A$5:$A$132,0))</f>
        <v/>
      </c>
      <c r="G1270" s="36" t="n"/>
      <c r="H1270" s="14">
        <f>INDEX(Variables!$B$5:$B$105,MATCH($A1270,Variables!$A$5:$A$105,0))&amp;IF($C1270="",""," | "&amp;INDEX(Mapping!$B$5:$B$26,MATCH($C1270,Mapping!$A$5:$A$26,0))&amp;" | "&amp;INDEX(Mapping!$B$30:$B$41,MATCH($B1270,Mapping!$A$30:$A$41,0)))</f>
        <v/>
      </c>
      <c r="I1270" s="14">
        <f>INDEX(Variables!$C$5:$C$105,MATCH($A1270,Variables!$A$5:$A$105,0))</f>
        <v/>
      </c>
      <c r="J1270" s="14">
        <f>INDEX(Variables!$E$5:$E$105,MATCH($A1270,Variables!$A$5:$A$105,0))</f>
        <v/>
      </c>
      <c r="K1270" s="11">
        <f>LOWER(Settings!$C$4)&amp;".mit."&amp;$A1270&amp;IF($C1270="","","."&amp;$C1270&amp;"."&amp;$B1270)&amp;IF(INDEX(Variables!$D$5:$D$105,MATCH($A1270,Variables!$A$5:$A$105,0))="","","."&amp;INDEX(Variables!$D$5:$D$105,MATCH($A1270,Variables!$A$5:$A$105,0)))&amp;"."&amp;K$5</f>
        <v/>
      </c>
      <c r="L1270" s="38">
        <f>L$12*$D1270*INDEX(L$21:L$28,$E1270)*INDEX(L$30:L$46,$F1270)*(1-INDEX(L$121:L$137,$F1270))</f>
        <v/>
      </c>
      <c r="M1270" s="37">
        <f>M$12*$D1270*INDEX(M$21:M$28,$E1270)*INDEX(M$30:M$46,$F1270)*(1-INDEX(M$121:M$137,$F1270))</f>
        <v/>
      </c>
      <c r="N1270" s="37">
        <f>N$12*$D1270*INDEX(N$21:N$28,$E1270)*INDEX(N$30:N$46,$F1270)*(1-INDEX(N$121:N$137,$F1270))</f>
        <v/>
      </c>
      <c r="O1270" s="37">
        <f>O$12*$D1270*INDEX(O$21:O$28,$E1270)*INDEX(O$30:O$46,$F1270)*(1-INDEX(O$121:O$137,$F1270))</f>
        <v/>
      </c>
      <c r="P1270" s="37">
        <f>P$12*$D1270*INDEX(P$21:P$28,$E1270)*INDEX(P$30:P$46,$F1270)*(1-INDEX(P$121:P$137,$F1270))</f>
        <v/>
      </c>
      <c r="Q1270" s="37">
        <f>Q$12*$D1270*INDEX(Q$21:Q$28,$E1270)*INDEX(Q$30:Q$46,$F1270)*(1-INDEX(Q$121:Q$137,$F1270))</f>
        <v/>
      </c>
      <c r="R1270" s="37">
        <f>R$12*$D1270*INDEX(R$21:R$28,$E1270)*INDEX(R$30:R$46,$F1270)*(1-INDEX(R$121:R$137,$F1270))</f>
        <v/>
      </c>
      <c r="S1270" s="37">
        <f>S$12*$D1270*INDEX(S$21:S$28,$E1270)*INDEX(S$30:S$46,$F1270)*(1-INDEX(S$121:S$137,$F1270))</f>
        <v/>
      </c>
      <c r="T1270" s="37">
        <f>T$12*$D1270*INDEX(T$21:T$28,$E1270)*INDEX(T$30:T$46,$F1270)*(1-INDEX(T$121:T$137,$F1270))</f>
        <v/>
      </c>
      <c r="U1270" s="37">
        <f>U$12*$D1270*INDEX(U$21:U$28,$E1270)*INDEX(U$30:U$46,$F1270)*(1-INDEX(U$121:U$137,$F1270))</f>
        <v/>
      </c>
      <c r="V1270" s="37">
        <f>V$12*$D1270*INDEX(V$21:V$28,$E1270)*INDEX(V$30:V$46,$F1270)*(1-INDEX(V$121:V$137,$F1270))</f>
        <v/>
      </c>
      <c r="W1270" s="37">
        <f>W$12*$D1270*INDEX(W$21:W$28,$E1270)*INDEX(W$30:W$46,$F1270)*(1-INDEX(W$121:W$137,$F1270))</f>
        <v/>
      </c>
      <c r="X1270" s="37">
        <f>X$12*$D1270*INDEX(X$21:X$28,$E1270)*INDEX(X$30:X$46,$F1270)*(1-INDEX(X$121:X$137,$F1270))</f>
        <v/>
      </c>
      <c r="Y1270" s="37">
        <f>Y$12*$D1270*INDEX(Y$21:Y$28,$E1270)*INDEX(Y$30:Y$46,$F1270)*(1-INDEX(Y$121:Y$137,$F1270))</f>
        <v/>
      </c>
      <c r="Z1270" s="37">
        <f>Z$12*$D1270*INDEX(Z$21:Z$28,$E1270)*INDEX(Z$30:Z$46,$F1270)*(1-INDEX(Z$121:Z$137,$F1270))</f>
        <v/>
      </c>
      <c r="AA1270" s="37">
        <f>AA$12*$D1270*INDEX(AA$21:AA$28,$E1270)*INDEX(AA$30:AA$46,$F1270)*(1-INDEX(AA$121:AA$137,$F1270))</f>
        <v/>
      </c>
      <c r="AB1270" s="37">
        <f>AB$12*$D1270*INDEX(AB$21:AB$28,$E1270)*INDEX(AB$30:AB$46,$F1270)*(1-INDEX(AB$121:AB$137,$F1270))</f>
        <v/>
      </c>
      <c r="AC1270" s="37">
        <f>AC$12*$D1270*INDEX(AC$21:AC$28,$E1270)*INDEX(AC$30:AC$46,$F1270)*(1-INDEX(AC$121:AC$137,$F1270))</f>
        <v/>
      </c>
      <c r="AD1270" s="40">
        <f>CARBONTAX(AD$12,$D1270,INDEX(AD$21:AD$28,$E1270),INDEX(AD$30:AD$46,$F1270),INDEX(AD$121:AD$137,$F1270))</f>
        <v/>
      </c>
      <c r="AF1270" s="11">
        <f>LOWER(Settings!$C$4)&amp;".mit."&amp;$A1270&amp;IF($C1270="","","."&amp;$C1270&amp;"."&amp;$B1270)&amp;IF(INDEX(Variables!$D$5:$D$105,MATCH($A1270,Variables!$A$5:$A$105,0))="","","."&amp;INDEX(Variables!$D$5:$D$105,MATCH($A1270,Variables!$A$5:$A$105,0)))&amp;"."&amp;AF$5</f>
        <v/>
      </c>
      <c r="AG1270" s="38">
        <f>AG$12*$D1270*INDEX(AG$21:AG$28,$E1270)*INDEX(AG$30:AG$46,$F1270)*(1-INDEX(AG$121:AG$137,$F1270))</f>
        <v/>
      </c>
      <c r="AH1270" s="37">
        <f>AH$12*$D1270*INDEX(AH$21:AH$28,$E1270)*INDEX(AH$30:AH$46,$F1270)*(1-INDEX(AH$121:AH$137,$F1270))</f>
        <v/>
      </c>
      <c r="AI1270" s="37">
        <f>AI$12*$D1270*INDEX(AI$21:AI$28,$E1270)*INDEX(AI$30:AI$46,$F1270)*(1-INDEX(AI$121:AI$137,$F1270))</f>
        <v/>
      </c>
      <c r="AJ1270" s="37">
        <f>AJ$12*$D1270*INDEX(AJ$21:AJ$28,$E1270)*INDEX(AJ$30:AJ$46,$F1270)*(1-INDEX(AJ$121:AJ$137,$F1270))</f>
        <v/>
      </c>
      <c r="AK1270" s="37">
        <f>AK$12*$D1270*INDEX(AK$21:AK$28,$E1270)*INDEX(AK$30:AK$46,$F1270)*(1-INDEX(AK$121:AK$137,$F1270))</f>
        <v/>
      </c>
      <c r="AL1270" s="37">
        <f>AL$12*$D1270*INDEX(AL$21:AL$28,$E1270)*INDEX(AL$30:AL$46,$F1270)*(1-INDEX(AL$121:AL$137,$F1270))</f>
        <v/>
      </c>
      <c r="AM1270" s="37">
        <f>AM$12*$D1270*INDEX(AM$21:AM$28,$E1270)*INDEX(AM$30:AM$46,$F1270)*(1-INDEX(AM$121:AM$137,$F1270))</f>
        <v/>
      </c>
      <c r="AN1270" s="37">
        <f>AN$12*$D1270*INDEX(AN$21:AN$28,$E1270)*INDEX(AN$30:AN$46,$F1270)*(1-INDEX(AN$121:AN$137,$F1270))</f>
        <v/>
      </c>
      <c r="AO1270" s="37">
        <f>AO$12*$D1270*INDEX(AO$21:AO$28,$E1270)*INDEX(AO$30:AO$46,$F1270)*(1-INDEX(AO$121:AO$137,$F1270))</f>
        <v/>
      </c>
      <c r="AP1270" s="37">
        <f>AP$12*$D1270*INDEX(AP$21:AP$28,$E1270)*INDEX(AP$30:AP$46,$F1270)*(1-INDEX(AP$121:AP$137,$F1270))</f>
        <v/>
      </c>
      <c r="AQ1270" s="37">
        <f>AQ$12*$D1270*INDEX(AQ$21:AQ$28,$E1270)*INDEX(AQ$30:AQ$46,$F1270)*(1-INDEX(AQ$121:AQ$137,$F1270))</f>
        <v/>
      </c>
      <c r="AR1270" s="37">
        <f>AR$12*$D1270*INDEX(AR$21:AR$28,$E1270)*INDEX(AR$30:AR$46,$F1270)*(1-INDEX(AR$121:AR$137,$F1270))</f>
        <v/>
      </c>
      <c r="AS1270" s="37">
        <f>AS$12*$D1270*INDEX(AS$21:AS$28,$E1270)*INDEX(AS$30:AS$46,$F1270)*(1-INDEX(AS$121:AS$137,$F1270))</f>
        <v/>
      </c>
      <c r="AT1270" s="37">
        <f>AT$12*$D1270*INDEX(AT$21:AT$28,$E1270)*INDEX(AT$30:AT$46,$F1270)*(1-INDEX(AT$121:AT$137,$F1270))</f>
        <v/>
      </c>
      <c r="AU1270" s="37">
        <f>AU$12*$D1270*INDEX(AU$21:AU$28,$E1270)*INDEX(AU$30:AU$46,$F1270)*(1-INDEX(AU$121:AU$137,$F1270))</f>
        <v/>
      </c>
      <c r="AV1270" s="37">
        <f>AV$12*$D1270*INDEX(AV$21:AV$28,$E1270)*INDEX(AV$30:AV$46,$F1270)*(1-INDEX(AV$121:AV$137,$F1270))</f>
        <v/>
      </c>
      <c r="AW1270" s="37">
        <f>AW$12*$D1270*INDEX(AW$21:AW$28,$E1270)*INDEX(AW$30:AW$46,$F1270)*(1-INDEX(AW$121:AW$137,$F1270))</f>
        <v/>
      </c>
      <c r="AX1270" s="37">
        <f>AX$12*$D1270*INDEX(AX$21:AX$28,$E1270)*INDEX(AX$30:AX$46,$F1270)*(1-INDEX(AX$121:AX$137,$F1270))</f>
        <v/>
      </c>
      <c r="AY1270" s="40">
        <f>CARBONTAX(AY$12,$D1270,INDEX(AY$21:AY$28,$E1270),INDEX(AY$30:AY$46,$F1270),INDEX(AY$121:AY$137,$F1270))</f>
        <v/>
      </c>
    </row>
    <row r="1271" hidden="1" outlineLevel="2">
      <c r="A1271" s="14" t="inlineStr">
        <is>
          <t>ctxnew</t>
        </is>
      </c>
      <c r="B1271" s="14" t="inlineStr">
        <is>
          <t>nga</t>
        </is>
      </c>
      <c r="C1271" s="14" t="inlineStr">
        <is>
          <t>nfm</t>
        </is>
      </c>
      <c r="D1271" s="37">
        <f>INDEX(Inputs!$T$5:$T$132,MATCH($B1271&amp;"|"&amp;$C1271,Inputs!$A$5:$A$132,0))</f>
        <v/>
      </c>
      <c r="E1271" s="37">
        <f>INDEX(Inputs!$J$5:$J$132,MATCH($B1271&amp;"|"&amp;$C1271,Inputs!$A$5:$A$132,0))</f>
        <v/>
      </c>
      <c r="F1271" s="37">
        <f>INDEX(Inputs!$K$5:$K$132,MATCH($B1271&amp;"|"&amp;$C1271,Inputs!$A$5:$A$132,0))</f>
        <v/>
      </c>
      <c r="G1271" s="36" t="n"/>
      <c r="H1271" s="14">
        <f>INDEX(Variables!$B$5:$B$105,MATCH($A1271,Variables!$A$5:$A$105,0))&amp;IF($C1271="",""," | "&amp;INDEX(Mapping!$B$5:$B$26,MATCH($C1271,Mapping!$A$5:$A$26,0))&amp;" | "&amp;INDEX(Mapping!$B$30:$B$41,MATCH($B1271,Mapping!$A$30:$A$41,0)))</f>
        <v/>
      </c>
      <c r="I1271" s="14">
        <f>INDEX(Variables!$C$5:$C$105,MATCH($A1271,Variables!$A$5:$A$105,0))</f>
        <v/>
      </c>
      <c r="J1271" s="14">
        <f>INDEX(Variables!$E$5:$E$105,MATCH($A1271,Variables!$A$5:$A$105,0))</f>
        <v/>
      </c>
      <c r="K1271" s="11">
        <f>LOWER(Settings!$C$4)&amp;".mit."&amp;$A1271&amp;IF($C1271="","","."&amp;$C1271&amp;"."&amp;$B1271)&amp;IF(INDEX(Variables!$D$5:$D$105,MATCH($A1271,Variables!$A$5:$A$105,0))="","","."&amp;INDEX(Variables!$D$5:$D$105,MATCH($A1271,Variables!$A$5:$A$105,0)))&amp;"."&amp;K$5</f>
        <v/>
      </c>
      <c r="L1271" s="38">
        <f>L$12*$D1271*INDEX(L$21:L$28,$E1271)*INDEX(L$30:L$46,$F1271)*(1-INDEX(L$121:L$137,$F1271))</f>
        <v/>
      </c>
      <c r="M1271" s="37">
        <f>M$12*$D1271*INDEX(M$21:M$28,$E1271)*INDEX(M$30:M$46,$F1271)*(1-INDEX(M$121:M$137,$F1271))</f>
        <v/>
      </c>
      <c r="N1271" s="37">
        <f>N$12*$D1271*INDEX(N$21:N$28,$E1271)*INDEX(N$30:N$46,$F1271)*(1-INDEX(N$121:N$137,$F1271))</f>
        <v/>
      </c>
      <c r="O1271" s="37">
        <f>O$12*$D1271*INDEX(O$21:O$28,$E1271)*INDEX(O$30:O$46,$F1271)*(1-INDEX(O$121:O$137,$F1271))</f>
        <v/>
      </c>
      <c r="P1271" s="37">
        <f>P$12*$D1271*INDEX(P$21:P$28,$E1271)*INDEX(P$30:P$46,$F1271)*(1-INDEX(P$121:P$137,$F1271))</f>
        <v/>
      </c>
      <c r="Q1271" s="37">
        <f>Q$12*$D1271*INDEX(Q$21:Q$28,$E1271)*INDEX(Q$30:Q$46,$F1271)*(1-INDEX(Q$121:Q$137,$F1271))</f>
        <v/>
      </c>
      <c r="R1271" s="37">
        <f>R$12*$D1271*INDEX(R$21:R$28,$E1271)*INDEX(R$30:R$46,$F1271)*(1-INDEX(R$121:R$137,$F1271))</f>
        <v/>
      </c>
      <c r="S1271" s="37">
        <f>S$12*$D1271*INDEX(S$21:S$28,$E1271)*INDEX(S$30:S$46,$F1271)*(1-INDEX(S$121:S$137,$F1271))</f>
        <v/>
      </c>
      <c r="T1271" s="37">
        <f>T$12*$D1271*INDEX(T$21:T$28,$E1271)*INDEX(T$30:T$46,$F1271)*(1-INDEX(T$121:T$137,$F1271))</f>
        <v/>
      </c>
      <c r="U1271" s="37">
        <f>U$12*$D1271*INDEX(U$21:U$28,$E1271)*INDEX(U$30:U$46,$F1271)*(1-INDEX(U$121:U$137,$F1271))</f>
        <v/>
      </c>
      <c r="V1271" s="37">
        <f>V$12*$D1271*INDEX(V$21:V$28,$E1271)*INDEX(V$30:V$46,$F1271)*(1-INDEX(V$121:V$137,$F1271))</f>
        <v/>
      </c>
      <c r="W1271" s="37">
        <f>W$12*$D1271*INDEX(W$21:W$28,$E1271)*INDEX(W$30:W$46,$F1271)*(1-INDEX(W$121:W$137,$F1271))</f>
        <v/>
      </c>
      <c r="X1271" s="37">
        <f>X$12*$D1271*INDEX(X$21:X$28,$E1271)*INDEX(X$30:X$46,$F1271)*(1-INDEX(X$121:X$137,$F1271))</f>
        <v/>
      </c>
      <c r="Y1271" s="37">
        <f>Y$12*$D1271*INDEX(Y$21:Y$28,$E1271)*INDEX(Y$30:Y$46,$F1271)*(1-INDEX(Y$121:Y$137,$F1271))</f>
        <v/>
      </c>
      <c r="Z1271" s="37">
        <f>Z$12*$D1271*INDEX(Z$21:Z$28,$E1271)*INDEX(Z$30:Z$46,$F1271)*(1-INDEX(Z$121:Z$137,$F1271))</f>
        <v/>
      </c>
      <c r="AA1271" s="37">
        <f>AA$12*$D1271*INDEX(AA$21:AA$28,$E1271)*INDEX(AA$30:AA$46,$F1271)*(1-INDEX(AA$121:AA$137,$F1271))</f>
        <v/>
      </c>
      <c r="AB1271" s="37">
        <f>AB$12*$D1271*INDEX(AB$21:AB$28,$E1271)*INDEX(AB$30:AB$46,$F1271)*(1-INDEX(AB$121:AB$137,$F1271))</f>
        <v/>
      </c>
      <c r="AC1271" s="37">
        <f>AC$12*$D1271*INDEX(AC$21:AC$28,$E1271)*INDEX(AC$30:AC$46,$F1271)*(1-INDEX(AC$121:AC$137,$F1271))</f>
        <v/>
      </c>
      <c r="AD1271" s="40">
        <f>CARBONTAX(AD$12,$D1271,INDEX(AD$21:AD$28,$E1271),INDEX(AD$30:AD$46,$F1271),INDEX(AD$121:AD$137,$F1271))</f>
        <v/>
      </c>
      <c r="AF1271" s="11">
        <f>LOWER(Settings!$C$4)&amp;".mit."&amp;$A1271&amp;IF($C1271="","","."&amp;$C1271&amp;"."&amp;$B1271)&amp;IF(INDEX(Variables!$D$5:$D$105,MATCH($A1271,Variables!$A$5:$A$105,0))="","","."&amp;INDEX(Variables!$D$5:$D$105,MATCH($A1271,Variables!$A$5:$A$105,0)))&amp;"."&amp;AF$5</f>
        <v/>
      </c>
      <c r="AG1271" s="38">
        <f>AG$12*$D1271*INDEX(AG$21:AG$28,$E1271)*INDEX(AG$30:AG$46,$F1271)*(1-INDEX(AG$121:AG$137,$F1271))</f>
        <v/>
      </c>
      <c r="AH1271" s="37">
        <f>AH$12*$D1271*INDEX(AH$21:AH$28,$E1271)*INDEX(AH$30:AH$46,$F1271)*(1-INDEX(AH$121:AH$137,$F1271))</f>
        <v/>
      </c>
      <c r="AI1271" s="37">
        <f>AI$12*$D1271*INDEX(AI$21:AI$28,$E1271)*INDEX(AI$30:AI$46,$F1271)*(1-INDEX(AI$121:AI$137,$F1271))</f>
        <v/>
      </c>
      <c r="AJ1271" s="37">
        <f>AJ$12*$D1271*INDEX(AJ$21:AJ$28,$E1271)*INDEX(AJ$30:AJ$46,$F1271)*(1-INDEX(AJ$121:AJ$137,$F1271))</f>
        <v/>
      </c>
      <c r="AK1271" s="37">
        <f>AK$12*$D1271*INDEX(AK$21:AK$28,$E1271)*INDEX(AK$30:AK$46,$F1271)*(1-INDEX(AK$121:AK$137,$F1271))</f>
        <v/>
      </c>
      <c r="AL1271" s="37">
        <f>AL$12*$D1271*INDEX(AL$21:AL$28,$E1271)*INDEX(AL$30:AL$46,$F1271)*(1-INDEX(AL$121:AL$137,$F1271))</f>
        <v/>
      </c>
      <c r="AM1271" s="37">
        <f>AM$12*$D1271*INDEX(AM$21:AM$28,$E1271)*INDEX(AM$30:AM$46,$F1271)*(1-INDEX(AM$121:AM$137,$F1271))</f>
        <v/>
      </c>
      <c r="AN1271" s="37">
        <f>AN$12*$D1271*INDEX(AN$21:AN$28,$E1271)*INDEX(AN$30:AN$46,$F1271)*(1-INDEX(AN$121:AN$137,$F1271))</f>
        <v/>
      </c>
      <c r="AO1271" s="37">
        <f>AO$12*$D1271*INDEX(AO$21:AO$28,$E1271)*INDEX(AO$30:AO$46,$F1271)*(1-INDEX(AO$121:AO$137,$F1271))</f>
        <v/>
      </c>
      <c r="AP1271" s="37">
        <f>AP$12*$D1271*INDEX(AP$21:AP$28,$E1271)*INDEX(AP$30:AP$46,$F1271)*(1-INDEX(AP$121:AP$137,$F1271))</f>
        <v/>
      </c>
      <c r="AQ1271" s="37">
        <f>AQ$12*$D1271*INDEX(AQ$21:AQ$28,$E1271)*INDEX(AQ$30:AQ$46,$F1271)*(1-INDEX(AQ$121:AQ$137,$F1271))</f>
        <v/>
      </c>
      <c r="AR1271" s="37">
        <f>AR$12*$D1271*INDEX(AR$21:AR$28,$E1271)*INDEX(AR$30:AR$46,$F1271)*(1-INDEX(AR$121:AR$137,$F1271))</f>
        <v/>
      </c>
      <c r="AS1271" s="37">
        <f>AS$12*$D1271*INDEX(AS$21:AS$28,$E1271)*INDEX(AS$30:AS$46,$F1271)*(1-INDEX(AS$121:AS$137,$F1271))</f>
        <v/>
      </c>
      <c r="AT1271" s="37">
        <f>AT$12*$D1271*INDEX(AT$21:AT$28,$E1271)*INDEX(AT$30:AT$46,$F1271)*(1-INDEX(AT$121:AT$137,$F1271))</f>
        <v/>
      </c>
      <c r="AU1271" s="37">
        <f>AU$12*$D1271*INDEX(AU$21:AU$28,$E1271)*INDEX(AU$30:AU$46,$F1271)*(1-INDEX(AU$121:AU$137,$F1271))</f>
        <v/>
      </c>
      <c r="AV1271" s="37">
        <f>AV$12*$D1271*INDEX(AV$21:AV$28,$E1271)*INDEX(AV$30:AV$46,$F1271)*(1-INDEX(AV$121:AV$137,$F1271))</f>
        <v/>
      </c>
      <c r="AW1271" s="37">
        <f>AW$12*$D1271*INDEX(AW$21:AW$28,$E1271)*INDEX(AW$30:AW$46,$F1271)*(1-INDEX(AW$121:AW$137,$F1271))</f>
        <v/>
      </c>
      <c r="AX1271" s="37">
        <f>AX$12*$D1271*INDEX(AX$21:AX$28,$E1271)*INDEX(AX$30:AX$46,$F1271)*(1-INDEX(AX$121:AX$137,$F1271))</f>
        <v/>
      </c>
      <c r="AY1271" s="40">
        <f>CARBONTAX(AY$12,$D1271,INDEX(AY$21:AY$28,$E1271),INDEX(AY$30:AY$46,$F1271),INDEX(AY$121:AY$137,$F1271))</f>
        <v/>
      </c>
    </row>
    <row r="1272" hidden="1" outlineLevel="2">
      <c r="A1272" s="14" t="inlineStr">
        <is>
          <t>ctxnew</t>
        </is>
      </c>
      <c r="B1272" s="14" t="inlineStr">
        <is>
          <t>gso</t>
        </is>
      </c>
      <c r="C1272" s="14" t="inlineStr">
        <is>
          <t>nfm</t>
        </is>
      </c>
      <c r="D1272" s="37">
        <f>INDEX(Inputs!$T$5:$T$132,MATCH($B1272&amp;"|"&amp;$C1272,Inputs!$A$5:$A$132,0))</f>
        <v/>
      </c>
      <c r="E1272" s="37">
        <f>INDEX(Inputs!$J$5:$J$132,MATCH($B1272&amp;"|"&amp;$C1272,Inputs!$A$5:$A$132,0))</f>
        <v/>
      </c>
      <c r="F1272" s="37">
        <f>INDEX(Inputs!$K$5:$K$132,MATCH($B1272&amp;"|"&amp;$C1272,Inputs!$A$5:$A$132,0))</f>
        <v/>
      </c>
      <c r="G1272" s="36" t="n"/>
      <c r="H1272" s="14">
        <f>INDEX(Variables!$B$5:$B$105,MATCH($A1272,Variables!$A$5:$A$105,0))&amp;IF($C1272="",""," | "&amp;INDEX(Mapping!$B$5:$B$26,MATCH($C1272,Mapping!$A$5:$A$26,0))&amp;" | "&amp;INDEX(Mapping!$B$30:$B$41,MATCH($B1272,Mapping!$A$30:$A$41,0)))</f>
        <v/>
      </c>
      <c r="I1272" s="14">
        <f>INDEX(Variables!$C$5:$C$105,MATCH($A1272,Variables!$A$5:$A$105,0))</f>
        <v/>
      </c>
      <c r="J1272" s="14">
        <f>INDEX(Variables!$E$5:$E$105,MATCH($A1272,Variables!$A$5:$A$105,0))</f>
        <v/>
      </c>
      <c r="K1272" s="11">
        <f>LOWER(Settings!$C$4)&amp;".mit."&amp;$A1272&amp;IF($C1272="","","."&amp;$C1272&amp;"."&amp;$B1272)&amp;IF(INDEX(Variables!$D$5:$D$105,MATCH($A1272,Variables!$A$5:$A$105,0))="","","."&amp;INDEX(Variables!$D$5:$D$105,MATCH($A1272,Variables!$A$5:$A$105,0)))&amp;"."&amp;K$5</f>
        <v/>
      </c>
      <c r="L1272" s="38">
        <f>L$12*$D1272*INDEX(L$21:L$28,$E1272)*INDEX(L$30:L$46,$F1272)*(1-INDEX(L$121:L$137,$F1272))</f>
        <v/>
      </c>
      <c r="M1272" s="37">
        <f>M$12*$D1272*INDEX(M$21:M$28,$E1272)*INDEX(M$30:M$46,$F1272)*(1-INDEX(M$121:M$137,$F1272))</f>
        <v/>
      </c>
      <c r="N1272" s="37">
        <f>N$12*$D1272*INDEX(N$21:N$28,$E1272)*INDEX(N$30:N$46,$F1272)*(1-INDEX(N$121:N$137,$F1272))</f>
        <v/>
      </c>
      <c r="O1272" s="37">
        <f>O$12*$D1272*INDEX(O$21:O$28,$E1272)*INDEX(O$30:O$46,$F1272)*(1-INDEX(O$121:O$137,$F1272))</f>
        <v/>
      </c>
      <c r="P1272" s="37">
        <f>P$12*$D1272*INDEX(P$21:P$28,$E1272)*INDEX(P$30:P$46,$F1272)*(1-INDEX(P$121:P$137,$F1272))</f>
        <v/>
      </c>
      <c r="Q1272" s="37">
        <f>Q$12*$D1272*INDEX(Q$21:Q$28,$E1272)*INDEX(Q$30:Q$46,$F1272)*(1-INDEX(Q$121:Q$137,$F1272))</f>
        <v/>
      </c>
      <c r="R1272" s="37">
        <f>R$12*$D1272*INDEX(R$21:R$28,$E1272)*INDEX(R$30:R$46,$F1272)*(1-INDEX(R$121:R$137,$F1272))</f>
        <v/>
      </c>
      <c r="S1272" s="37">
        <f>S$12*$D1272*INDEX(S$21:S$28,$E1272)*INDEX(S$30:S$46,$F1272)*(1-INDEX(S$121:S$137,$F1272))</f>
        <v/>
      </c>
      <c r="T1272" s="37">
        <f>T$12*$D1272*INDEX(T$21:T$28,$E1272)*INDEX(T$30:T$46,$F1272)*(1-INDEX(T$121:T$137,$F1272))</f>
        <v/>
      </c>
      <c r="U1272" s="37">
        <f>U$12*$D1272*INDEX(U$21:U$28,$E1272)*INDEX(U$30:U$46,$F1272)*(1-INDEX(U$121:U$137,$F1272))</f>
        <v/>
      </c>
      <c r="V1272" s="37">
        <f>V$12*$D1272*INDEX(V$21:V$28,$E1272)*INDEX(V$30:V$46,$F1272)*(1-INDEX(V$121:V$137,$F1272))</f>
        <v/>
      </c>
      <c r="W1272" s="37">
        <f>W$12*$D1272*INDEX(W$21:W$28,$E1272)*INDEX(W$30:W$46,$F1272)*(1-INDEX(W$121:W$137,$F1272))</f>
        <v/>
      </c>
      <c r="X1272" s="37">
        <f>X$12*$D1272*INDEX(X$21:X$28,$E1272)*INDEX(X$30:X$46,$F1272)*(1-INDEX(X$121:X$137,$F1272))</f>
        <v/>
      </c>
      <c r="Y1272" s="37">
        <f>Y$12*$D1272*INDEX(Y$21:Y$28,$E1272)*INDEX(Y$30:Y$46,$F1272)*(1-INDEX(Y$121:Y$137,$F1272))</f>
        <v/>
      </c>
      <c r="Z1272" s="37">
        <f>Z$12*$D1272*INDEX(Z$21:Z$28,$E1272)*INDEX(Z$30:Z$46,$F1272)*(1-INDEX(Z$121:Z$137,$F1272))</f>
        <v/>
      </c>
      <c r="AA1272" s="37">
        <f>AA$12*$D1272*INDEX(AA$21:AA$28,$E1272)*INDEX(AA$30:AA$46,$F1272)*(1-INDEX(AA$121:AA$137,$F1272))</f>
        <v/>
      </c>
      <c r="AB1272" s="37">
        <f>AB$12*$D1272*INDEX(AB$21:AB$28,$E1272)*INDEX(AB$30:AB$46,$F1272)*(1-INDEX(AB$121:AB$137,$F1272))</f>
        <v/>
      </c>
      <c r="AC1272" s="37">
        <f>AC$12*$D1272*INDEX(AC$21:AC$28,$E1272)*INDEX(AC$30:AC$46,$F1272)*(1-INDEX(AC$121:AC$137,$F1272))</f>
        <v/>
      </c>
      <c r="AD1272" s="40">
        <f>CARBONTAX(AD$12,$D1272,INDEX(AD$21:AD$28,$E1272),INDEX(AD$30:AD$46,$F1272),INDEX(AD$121:AD$137,$F1272))</f>
        <v/>
      </c>
      <c r="AF1272" s="11">
        <f>LOWER(Settings!$C$4)&amp;".mit."&amp;$A1272&amp;IF($C1272="","","."&amp;$C1272&amp;"."&amp;$B1272)&amp;IF(INDEX(Variables!$D$5:$D$105,MATCH($A1272,Variables!$A$5:$A$105,0))="","","."&amp;INDEX(Variables!$D$5:$D$105,MATCH($A1272,Variables!$A$5:$A$105,0)))&amp;"."&amp;AF$5</f>
        <v/>
      </c>
      <c r="AG1272" s="38">
        <f>AG$12*$D1272*INDEX(AG$21:AG$28,$E1272)*INDEX(AG$30:AG$46,$F1272)*(1-INDEX(AG$121:AG$137,$F1272))</f>
        <v/>
      </c>
      <c r="AH1272" s="37">
        <f>AH$12*$D1272*INDEX(AH$21:AH$28,$E1272)*INDEX(AH$30:AH$46,$F1272)*(1-INDEX(AH$121:AH$137,$F1272))</f>
        <v/>
      </c>
      <c r="AI1272" s="37">
        <f>AI$12*$D1272*INDEX(AI$21:AI$28,$E1272)*INDEX(AI$30:AI$46,$F1272)*(1-INDEX(AI$121:AI$137,$F1272))</f>
        <v/>
      </c>
      <c r="AJ1272" s="37">
        <f>AJ$12*$D1272*INDEX(AJ$21:AJ$28,$E1272)*INDEX(AJ$30:AJ$46,$F1272)*(1-INDEX(AJ$121:AJ$137,$F1272))</f>
        <v/>
      </c>
      <c r="AK1272" s="37">
        <f>AK$12*$D1272*INDEX(AK$21:AK$28,$E1272)*INDEX(AK$30:AK$46,$F1272)*(1-INDEX(AK$121:AK$137,$F1272))</f>
        <v/>
      </c>
      <c r="AL1272" s="37">
        <f>AL$12*$D1272*INDEX(AL$21:AL$28,$E1272)*INDEX(AL$30:AL$46,$F1272)*(1-INDEX(AL$121:AL$137,$F1272))</f>
        <v/>
      </c>
      <c r="AM1272" s="37">
        <f>AM$12*$D1272*INDEX(AM$21:AM$28,$E1272)*INDEX(AM$30:AM$46,$F1272)*(1-INDEX(AM$121:AM$137,$F1272))</f>
        <v/>
      </c>
      <c r="AN1272" s="37">
        <f>AN$12*$D1272*INDEX(AN$21:AN$28,$E1272)*INDEX(AN$30:AN$46,$F1272)*(1-INDEX(AN$121:AN$137,$F1272))</f>
        <v/>
      </c>
      <c r="AO1272" s="37">
        <f>AO$12*$D1272*INDEX(AO$21:AO$28,$E1272)*INDEX(AO$30:AO$46,$F1272)*(1-INDEX(AO$121:AO$137,$F1272))</f>
        <v/>
      </c>
      <c r="AP1272" s="37">
        <f>AP$12*$D1272*INDEX(AP$21:AP$28,$E1272)*INDEX(AP$30:AP$46,$F1272)*(1-INDEX(AP$121:AP$137,$F1272))</f>
        <v/>
      </c>
      <c r="AQ1272" s="37">
        <f>AQ$12*$D1272*INDEX(AQ$21:AQ$28,$E1272)*INDEX(AQ$30:AQ$46,$F1272)*(1-INDEX(AQ$121:AQ$137,$F1272))</f>
        <v/>
      </c>
      <c r="AR1272" s="37">
        <f>AR$12*$D1272*INDEX(AR$21:AR$28,$E1272)*INDEX(AR$30:AR$46,$F1272)*(1-INDEX(AR$121:AR$137,$F1272))</f>
        <v/>
      </c>
      <c r="AS1272" s="37">
        <f>AS$12*$D1272*INDEX(AS$21:AS$28,$E1272)*INDEX(AS$30:AS$46,$F1272)*(1-INDEX(AS$121:AS$137,$F1272))</f>
        <v/>
      </c>
      <c r="AT1272" s="37">
        <f>AT$12*$D1272*INDEX(AT$21:AT$28,$E1272)*INDEX(AT$30:AT$46,$F1272)*(1-INDEX(AT$121:AT$137,$F1272))</f>
        <v/>
      </c>
      <c r="AU1272" s="37">
        <f>AU$12*$D1272*INDEX(AU$21:AU$28,$E1272)*INDEX(AU$30:AU$46,$F1272)*(1-INDEX(AU$121:AU$137,$F1272))</f>
        <v/>
      </c>
      <c r="AV1272" s="37">
        <f>AV$12*$D1272*INDEX(AV$21:AV$28,$E1272)*INDEX(AV$30:AV$46,$F1272)*(1-INDEX(AV$121:AV$137,$F1272))</f>
        <v/>
      </c>
      <c r="AW1272" s="37">
        <f>AW$12*$D1272*INDEX(AW$21:AW$28,$E1272)*INDEX(AW$30:AW$46,$F1272)*(1-INDEX(AW$121:AW$137,$F1272))</f>
        <v/>
      </c>
      <c r="AX1272" s="37">
        <f>AX$12*$D1272*INDEX(AX$21:AX$28,$E1272)*INDEX(AX$30:AX$46,$F1272)*(1-INDEX(AX$121:AX$137,$F1272))</f>
        <v/>
      </c>
      <c r="AY1272" s="40">
        <f>CARBONTAX(AY$12,$D1272,INDEX(AY$21:AY$28,$E1272),INDEX(AY$30:AY$46,$F1272),INDEX(AY$121:AY$137,$F1272))</f>
        <v/>
      </c>
    </row>
    <row r="1273" hidden="1" outlineLevel="2">
      <c r="A1273" s="14" t="inlineStr">
        <is>
          <t>ctxnew</t>
        </is>
      </c>
      <c r="B1273" s="14" t="inlineStr">
        <is>
          <t>die</t>
        </is>
      </c>
      <c r="C1273" s="14" t="inlineStr">
        <is>
          <t>nfm</t>
        </is>
      </c>
      <c r="D1273" s="37">
        <f>INDEX(Inputs!$T$5:$T$132,MATCH($B1273&amp;"|"&amp;$C1273,Inputs!$A$5:$A$132,0))</f>
        <v/>
      </c>
      <c r="E1273" s="37">
        <f>INDEX(Inputs!$J$5:$J$132,MATCH($B1273&amp;"|"&amp;$C1273,Inputs!$A$5:$A$132,0))</f>
        <v/>
      </c>
      <c r="F1273" s="37">
        <f>INDEX(Inputs!$K$5:$K$132,MATCH($B1273&amp;"|"&amp;$C1273,Inputs!$A$5:$A$132,0))</f>
        <v/>
      </c>
      <c r="G1273" s="36" t="n"/>
      <c r="H1273" s="14">
        <f>INDEX(Variables!$B$5:$B$105,MATCH($A1273,Variables!$A$5:$A$105,0))&amp;IF($C1273="",""," | "&amp;INDEX(Mapping!$B$5:$B$26,MATCH($C1273,Mapping!$A$5:$A$26,0))&amp;" | "&amp;INDEX(Mapping!$B$30:$B$41,MATCH($B1273,Mapping!$A$30:$A$41,0)))</f>
        <v/>
      </c>
      <c r="I1273" s="14">
        <f>INDEX(Variables!$C$5:$C$105,MATCH($A1273,Variables!$A$5:$A$105,0))</f>
        <v/>
      </c>
      <c r="J1273" s="14">
        <f>INDEX(Variables!$E$5:$E$105,MATCH($A1273,Variables!$A$5:$A$105,0))</f>
        <v/>
      </c>
      <c r="K1273" s="11">
        <f>LOWER(Settings!$C$4)&amp;".mit."&amp;$A1273&amp;IF($C1273="","","."&amp;$C1273&amp;"."&amp;$B1273)&amp;IF(INDEX(Variables!$D$5:$D$105,MATCH($A1273,Variables!$A$5:$A$105,0))="","","."&amp;INDEX(Variables!$D$5:$D$105,MATCH($A1273,Variables!$A$5:$A$105,0)))&amp;"."&amp;K$5</f>
        <v/>
      </c>
      <c r="L1273" s="38">
        <f>L$12*$D1273*INDEX(L$21:L$28,$E1273)*INDEX(L$30:L$46,$F1273)*(1-INDEX(L$121:L$137,$F1273))</f>
        <v/>
      </c>
      <c r="M1273" s="37">
        <f>M$12*$D1273*INDEX(M$21:M$28,$E1273)*INDEX(M$30:M$46,$F1273)*(1-INDEX(M$121:M$137,$F1273))</f>
        <v/>
      </c>
      <c r="N1273" s="37">
        <f>N$12*$D1273*INDEX(N$21:N$28,$E1273)*INDEX(N$30:N$46,$F1273)*(1-INDEX(N$121:N$137,$F1273))</f>
        <v/>
      </c>
      <c r="O1273" s="37">
        <f>O$12*$D1273*INDEX(O$21:O$28,$E1273)*INDEX(O$30:O$46,$F1273)*(1-INDEX(O$121:O$137,$F1273))</f>
        <v/>
      </c>
      <c r="P1273" s="37">
        <f>P$12*$D1273*INDEX(P$21:P$28,$E1273)*INDEX(P$30:P$46,$F1273)*(1-INDEX(P$121:P$137,$F1273))</f>
        <v/>
      </c>
      <c r="Q1273" s="37">
        <f>Q$12*$D1273*INDEX(Q$21:Q$28,$E1273)*INDEX(Q$30:Q$46,$F1273)*(1-INDEX(Q$121:Q$137,$F1273))</f>
        <v/>
      </c>
      <c r="R1273" s="37">
        <f>R$12*$D1273*INDEX(R$21:R$28,$E1273)*INDEX(R$30:R$46,$F1273)*(1-INDEX(R$121:R$137,$F1273))</f>
        <v/>
      </c>
      <c r="S1273" s="37">
        <f>S$12*$D1273*INDEX(S$21:S$28,$E1273)*INDEX(S$30:S$46,$F1273)*(1-INDEX(S$121:S$137,$F1273))</f>
        <v/>
      </c>
      <c r="T1273" s="37">
        <f>T$12*$D1273*INDEX(T$21:T$28,$E1273)*INDEX(T$30:T$46,$F1273)*(1-INDEX(T$121:T$137,$F1273))</f>
        <v/>
      </c>
      <c r="U1273" s="37">
        <f>U$12*$D1273*INDEX(U$21:U$28,$E1273)*INDEX(U$30:U$46,$F1273)*(1-INDEX(U$121:U$137,$F1273))</f>
        <v/>
      </c>
      <c r="V1273" s="37">
        <f>V$12*$D1273*INDEX(V$21:V$28,$E1273)*INDEX(V$30:V$46,$F1273)*(1-INDEX(V$121:V$137,$F1273))</f>
        <v/>
      </c>
      <c r="W1273" s="37">
        <f>W$12*$D1273*INDEX(W$21:W$28,$E1273)*INDEX(W$30:W$46,$F1273)*(1-INDEX(W$121:W$137,$F1273))</f>
        <v/>
      </c>
      <c r="X1273" s="37">
        <f>X$12*$D1273*INDEX(X$21:X$28,$E1273)*INDEX(X$30:X$46,$F1273)*(1-INDEX(X$121:X$137,$F1273))</f>
        <v/>
      </c>
      <c r="Y1273" s="37">
        <f>Y$12*$D1273*INDEX(Y$21:Y$28,$E1273)*INDEX(Y$30:Y$46,$F1273)*(1-INDEX(Y$121:Y$137,$F1273))</f>
        <v/>
      </c>
      <c r="Z1273" s="37">
        <f>Z$12*$D1273*INDEX(Z$21:Z$28,$E1273)*INDEX(Z$30:Z$46,$F1273)*(1-INDEX(Z$121:Z$137,$F1273))</f>
        <v/>
      </c>
      <c r="AA1273" s="37">
        <f>AA$12*$D1273*INDEX(AA$21:AA$28,$E1273)*INDEX(AA$30:AA$46,$F1273)*(1-INDEX(AA$121:AA$137,$F1273))</f>
        <v/>
      </c>
      <c r="AB1273" s="37">
        <f>AB$12*$D1273*INDEX(AB$21:AB$28,$E1273)*INDEX(AB$30:AB$46,$F1273)*(1-INDEX(AB$121:AB$137,$F1273))</f>
        <v/>
      </c>
      <c r="AC1273" s="37">
        <f>AC$12*$D1273*INDEX(AC$21:AC$28,$E1273)*INDEX(AC$30:AC$46,$F1273)*(1-INDEX(AC$121:AC$137,$F1273))</f>
        <v/>
      </c>
      <c r="AD1273" s="40">
        <f>CARBONTAX(AD$12,$D1273,INDEX(AD$21:AD$28,$E1273),INDEX(AD$30:AD$46,$F1273),INDEX(AD$121:AD$137,$F1273))</f>
        <v/>
      </c>
      <c r="AF1273" s="11">
        <f>LOWER(Settings!$C$4)&amp;".mit."&amp;$A1273&amp;IF($C1273="","","."&amp;$C1273&amp;"."&amp;$B1273)&amp;IF(INDEX(Variables!$D$5:$D$105,MATCH($A1273,Variables!$A$5:$A$105,0))="","","."&amp;INDEX(Variables!$D$5:$D$105,MATCH($A1273,Variables!$A$5:$A$105,0)))&amp;"."&amp;AF$5</f>
        <v/>
      </c>
      <c r="AG1273" s="38">
        <f>AG$12*$D1273*INDEX(AG$21:AG$28,$E1273)*INDEX(AG$30:AG$46,$F1273)*(1-INDEX(AG$121:AG$137,$F1273))</f>
        <v/>
      </c>
      <c r="AH1273" s="37">
        <f>AH$12*$D1273*INDEX(AH$21:AH$28,$E1273)*INDEX(AH$30:AH$46,$F1273)*(1-INDEX(AH$121:AH$137,$F1273))</f>
        <v/>
      </c>
      <c r="AI1273" s="37">
        <f>AI$12*$D1273*INDEX(AI$21:AI$28,$E1273)*INDEX(AI$30:AI$46,$F1273)*(1-INDEX(AI$121:AI$137,$F1273))</f>
        <v/>
      </c>
      <c r="AJ1273" s="37">
        <f>AJ$12*$D1273*INDEX(AJ$21:AJ$28,$E1273)*INDEX(AJ$30:AJ$46,$F1273)*(1-INDEX(AJ$121:AJ$137,$F1273))</f>
        <v/>
      </c>
      <c r="AK1273" s="37">
        <f>AK$12*$D1273*INDEX(AK$21:AK$28,$E1273)*INDEX(AK$30:AK$46,$F1273)*(1-INDEX(AK$121:AK$137,$F1273))</f>
        <v/>
      </c>
      <c r="AL1273" s="37">
        <f>AL$12*$D1273*INDEX(AL$21:AL$28,$E1273)*INDEX(AL$30:AL$46,$F1273)*(1-INDEX(AL$121:AL$137,$F1273))</f>
        <v/>
      </c>
      <c r="AM1273" s="37">
        <f>AM$12*$D1273*INDEX(AM$21:AM$28,$E1273)*INDEX(AM$30:AM$46,$F1273)*(1-INDEX(AM$121:AM$137,$F1273))</f>
        <v/>
      </c>
      <c r="AN1273" s="37">
        <f>AN$12*$D1273*INDEX(AN$21:AN$28,$E1273)*INDEX(AN$30:AN$46,$F1273)*(1-INDEX(AN$121:AN$137,$F1273))</f>
        <v/>
      </c>
      <c r="AO1273" s="37">
        <f>AO$12*$D1273*INDEX(AO$21:AO$28,$E1273)*INDEX(AO$30:AO$46,$F1273)*(1-INDEX(AO$121:AO$137,$F1273))</f>
        <v/>
      </c>
      <c r="AP1273" s="37">
        <f>AP$12*$D1273*INDEX(AP$21:AP$28,$E1273)*INDEX(AP$30:AP$46,$F1273)*(1-INDEX(AP$121:AP$137,$F1273))</f>
        <v/>
      </c>
      <c r="AQ1273" s="37">
        <f>AQ$12*$D1273*INDEX(AQ$21:AQ$28,$E1273)*INDEX(AQ$30:AQ$46,$F1273)*(1-INDEX(AQ$121:AQ$137,$F1273))</f>
        <v/>
      </c>
      <c r="AR1273" s="37">
        <f>AR$12*$D1273*INDEX(AR$21:AR$28,$E1273)*INDEX(AR$30:AR$46,$F1273)*(1-INDEX(AR$121:AR$137,$F1273))</f>
        <v/>
      </c>
      <c r="AS1273" s="37">
        <f>AS$12*$D1273*INDEX(AS$21:AS$28,$E1273)*INDEX(AS$30:AS$46,$F1273)*(1-INDEX(AS$121:AS$137,$F1273))</f>
        <v/>
      </c>
      <c r="AT1273" s="37">
        <f>AT$12*$D1273*INDEX(AT$21:AT$28,$E1273)*INDEX(AT$30:AT$46,$F1273)*(1-INDEX(AT$121:AT$137,$F1273))</f>
        <v/>
      </c>
      <c r="AU1273" s="37">
        <f>AU$12*$D1273*INDEX(AU$21:AU$28,$E1273)*INDEX(AU$30:AU$46,$F1273)*(1-INDEX(AU$121:AU$137,$F1273))</f>
        <v/>
      </c>
      <c r="AV1273" s="37">
        <f>AV$12*$D1273*INDEX(AV$21:AV$28,$E1273)*INDEX(AV$30:AV$46,$F1273)*(1-INDEX(AV$121:AV$137,$F1273))</f>
        <v/>
      </c>
      <c r="AW1273" s="37">
        <f>AW$12*$D1273*INDEX(AW$21:AW$28,$E1273)*INDEX(AW$30:AW$46,$F1273)*(1-INDEX(AW$121:AW$137,$F1273))</f>
        <v/>
      </c>
      <c r="AX1273" s="37">
        <f>AX$12*$D1273*INDEX(AX$21:AX$28,$E1273)*INDEX(AX$30:AX$46,$F1273)*(1-INDEX(AX$121:AX$137,$F1273))</f>
        <v/>
      </c>
      <c r="AY1273" s="40">
        <f>CARBONTAX(AY$12,$D1273,INDEX(AY$21:AY$28,$E1273),INDEX(AY$30:AY$46,$F1273),INDEX(AY$121:AY$137,$F1273))</f>
        <v/>
      </c>
    </row>
    <row r="1274" hidden="1" outlineLevel="2">
      <c r="A1274" s="14" t="inlineStr">
        <is>
          <t>ctxnew</t>
        </is>
      </c>
      <c r="B1274" s="14" t="inlineStr">
        <is>
          <t>lpg</t>
        </is>
      </c>
      <c r="C1274" s="14" t="inlineStr">
        <is>
          <t>nfm</t>
        </is>
      </c>
      <c r="D1274" s="37">
        <f>INDEX(Inputs!$T$5:$T$132,MATCH($B1274&amp;"|"&amp;$C1274,Inputs!$A$5:$A$132,0))</f>
        <v/>
      </c>
      <c r="E1274" s="37">
        <f>INDEX(Inputs!$J$5:$J$132,MATCH($B1274&amp;"|"&amp;$C1274,Inputs!$A$5:$A$132,0))</f>
        <v/>
      </c>
      <c r="F1274" s="37">
        <f>INDEX(Inputs!$K$5:$K$132,MATCH($B1274&amp;"|"&amp;$C1274,Inputs!$A$5:$A$132,0))</f>
        <v/>
      </c>
      <c r="G1274" s="36" t="n"/>
      <c r="H1274" s="14">
        <f>INDEX(Variables!$B$5:$B$105,MATCH($A1274,Variables!$A$5:$A$105,0))&amp;IF($C1274="",""," | "&amp;INDEX(Mapping!$B$5:$B$26,MATCH($C1274,Mapping!$A$5:$A$26,0))&amp;" | "&amp;INDEX(Mapping!$B$30:$B$41,MATCH($B1274,Mapping!$A$30:$A$41,0)))</f>
        <v/>
      </c>
      <c r="I1274" s="14">
        <f>INDEX(Variables!$C$5:$C$105,MATCH($A1274,Variables!$A$5:$A$105,0))</f>
        <v/>
      </c>
      <c r="J1274" s="14">
        <f>INDEX(Variables!$E$5:$E$105,MATCH($A1274,Variables!$A$5:$A$105,0))</f>
        <v/>
      </c>
      <c r="K1274" s="11">
        <f>LOWER(Settings!$C$4)&amp;".mit."&amp;$A1274&amp;IF($C1274="","","."&amp;$C1274&amp;"."&amp;$B1274)&amp;IF(INDEX(Variables!$D$5:$D$105,MATCH($A1274,Variables!$A$5:$A$105,0))="","","."&amp;INDEX(Variables!$D$5:$D$105,MATCH($A1274,Variables!$A$5:$A$105,0)))&amp;"."&amp;K$5</f>
        <v/>
      </c>
      <c r="L1274" s="38">
        <f>L$12*$D1274*INDEX(L$21:L$28,$E1274)*INDEX(L$30:L$46,$F1274)*(1-INDEX(L$121:L$137,$F1274))</f>
        <v/>
      </c>
      <c r="M1274" s="37">
        <f>M$12*$D1274*INDEX(M$21:M$28,$E1274)*INDEX(M$30:M$46,$F1274)*(1-INDEX(M$121:M$137,$F1274))</f>
        <v/>
      </c>
      <c r="N1274" s="37">
        <f>N$12*$D1274*INDEX(N$21:N$28,$E1274)*INDEX(N$30:N$46,$F1274)*(1-INDEX(N$121:N$137,$F1274))</f>
        <v/>
      </c>
      <c r="O1274" s="37">
        <f>O$12*$D1274*INDEX(O$21:O$28,$E1274)*INDEX(O$30:O$46,$F1274)*(1-INDEX(O$121:O$137,$F1274))</f>
        <v/>
      </c>
      <c r="P1274" s="37">
        <f>P$12*$D1274*INDEX(P$21:P$28,$E1274)*INDEX(P$30:P$46,$F1274)*(1-INDEX(P$121:P$137,$F1274))</f>
        <v/>
      </c>
      <c r="Q1274" s="37">
        <f>Q$12*$D1274*INDEX(Q$21:Q$28,$E1274)*INDEX(Q$30:Q$46,$F1274)*(1-INDEX(Q$121:Q$137,$F1274))</f>
        <v/>
      </c>
      <c r="R1274" s="37">
        <f>R$12*$D1274*INDEX(R$21:R$28,$E1274)*INDEX(R$30:R$46,$F1274)*(1-INDEX(R$121:R$137,$F1274))</f>
        <v/>
      </c>
      <c r="S1274" s="37">
        <f>S$12*$D1274*INDEX(S$21:S$28,$E1274)*INDEX(S$30:S$46,$F1274)*(1-INDEX(S$121:S$137,$F1274))</f>
        <v/>
      </c>
      <c r="T1274" s="37">
        <f>T$12*$D1274*INDEX(T$21:T$28,$E1274)*INDEX(T$30:T$46,$F1274)*(1-INDEX(T$121:T$137,$F1274))</f>
        <v/>
      </c>
      <c r="U1274" s="37">
        <f>U$12*$D1274*INDEX(U$21:U$28,$E1274)*INDEX(U$30:U$46,$F1274)*(1-INDEX(U$121:U$137,$F1274))</f>
        <v/>
      </c>
      <c r="V1274" s="37">
        <f>V$12*$D1274*INDEX(V$21:V$28,$E1274)*INDEX(V$30:V$46,$F1274)*(1-INDEX(V$121:V$137,$F1274))</f>
        <v/>
      </c>
      <c r="W1274" s="37">
        <f>W$12*$D1274*INDEX(W$21:W$28,$E1274)*INDEX(W$30:W$46,$F1274)*(1-INDEX(W$121:W$137,$F1274))</f>
        <v/>
      </c>
      <c r="X1274" s="37">
        <f>X$12*$D1274*INDEX(X$21:X$28,$E1274)*INDEX(X$30:X$46,$F1274)*(1-INDEX(X$121:X$137,$F1274))</f>
        <v/>
      </c>
      <c r="Y1274" s="37">
        <f>Y$12*$D1274*INDEX(Y$21:Y$28,$E1274)*INDEX(Y$30:Y$46,$F1274)*(1-INDEX(Y$121:Y$137,$F1274))</f>
        <v/>
      </c>
      <c r="Z1274" s="37">
        <f>Z$12*$D1274*INDEX(Z$21:Z$28,$E1274)*INDEX(Z$30:Z$46,$F1274)*(1-INDEX(Z$121:Z$137,$F1274))</f>
        <v/>
      </c>
      <c r="AA1274" s="37">
        <f>AA$12*$D1274*INDEX(AA$21:AA$28,$E1274)*INDEX(AA$30:AA$46,$F1274)*(1-INDEX(AA$121:AA$137,$F1274))</f>
        <v/>
      </c>
      <c r="AB1274" s="37">
        <f>AB$12*$D1274*INDEX(AB$21:AB$28,$E1274)*INDEX(AB$30:AB$46,$F1274)*(1-INDEX(AB$121:AB$137,$F1274))</f>
        <v/>
      </c>
      <c r="AC1274" s="37">
        <f>AC$12*$D1274*INDEX(AC$21:AC$28,$E1274)*INDEX(AC$30:AC$46,$F1274)*(1-INDEX(AC$121:AC$137,$F1274))</f>
        <v/>
      </c>
      <c r="AD1274" s="40">
        <f>CARBONTAX(AD$12,$D1274,INDEX(AD$21:AD$28,$E1274),INDEX(AD$30:AD$46,$F1274),INDEX(AD$121:AD$137,$F1274))</f>
        <v/>
      </c>
      <c r="AF1274" s="11">
        <f>LOWER(Settings!$C$4)&amp;".mit."&amp;$A1274&amp;IF($C1274="","","."&amp;$C1274&amp;"."&amp;$B1274)&amp;IF(INDEX(Variables!$D$5:$D$105,MATCH($A1274,Variables!$A$5:$A$105,0))="","","."&amp;INDEX(Variables!$D$5:$D$105,MATCH($A1274,Variables!$A$5:$A$105,0)))&amp;"."&amp;AF$5</f>
        <v/>
      </c>
      <c r="AG1274" s="38">
        <f>AG$12*$D1274*INDEX(AG$21:AG$28,$E1274)*INDEX(AG$30:AG$46,$F1274)*(1-INDEX(AG$121:AG$137,$F1274))</f>
        <v/>
      </c>
      <c r="AH1274" s="37">
        <f>AH$12*$D1274*INDEX(AH$21:AH$28,$E1274)*INDEX(AH$30:AH$46,$F1274)*(1-INDEX(AH$121:AH$137,$F1274))</f>
        <v/>
      </c>
      <c r="AI1274" s="37">
        <f>AI$12*$D1274*INDEX(AI$21:AI$28,$E1274)*INDEX(AI$30:AI$46,$F1274)*(1-INDEX(AI$121:AI$137,$F1274))</f>
        <v/>
      </c>
      <c r="AJ1274" s="37">
        <f>AJ$12*$D1274*INDEX(AJ$21:AJ$28,$E1274)*INDEX(AJ$30:AJ$46,$F1274)*(1-INDEX(AJ$121:AJ$137,$F1274))</f>
        <v/>
      </c>
      <c r="AK1274" s="37">
        <f>AK$12*$D1274*INDEX(AK$21:AK$28,$E1274)*INDEX(AK$30:AK$46,$F1274)*(1-INDEX(AK$121:AK$137,$F1274))</f>
        <v/>
      </c>
      <c r="AL1274" s="37">
        <f>AL$12*$D1274*INDEX(AL$21:AL$28,$E1274)*INDEX(AL$30:AL$46,$F1274)*(1-INDEX(AL$121:AL$137,$F1274))</f>
        <v/>
      </c>
      <c r="AM1274" s="37">
        <f>AM$12*$D1274*INDEX(AM$21:AM$28,$E1274)*INDEX(AM$30:AM$46,$F1274)*(1-INDEX(AM$121:AM$137,$F1274))</f>
        <v/>
      </c>
      <c r="AN1274" s="37">
        <f>AN$12*$D1274*INDEX(AN$21:AN$28,$E1274)*INDEX(AN$30:AN$46,$F1274)*(1-INDEX(AN$121:AN$137,$F1274))</f>
        <v/>
      </c>
      <c r="AO1274" s="37">
        <f>AO$12*$D1274*INDEX(AO$21:AO$28,$E1274)*INDEX(AO$30:AO$46,$F1274)*(1-INDEX(AO$121:AO$137,$F1274))</f>
        <v/>
      </c>
      <c r="AP1274" s="37">
        <f>AP$12*$D1274*INDEX(AP$21:AP$28,$E1274)*INDEX(AP$30:AP$46,$F1274)*(1-INDEX(AP$121:AP$137,$F1274))</f>
        <v/>
      </c>
      <c r="AQ1274" s="37">
        <f>AQ$12*$D1274*INDEX(AQ$21:AQ$28,$E1274)*INDEX(AQ$30:AQ$46,$F1274)*(1-INDEX(AQ$121:AQ$137,$F1274))</f>
        <v/>
      </c>
      <c r="AR1274" s="37">
        <f>AR$12*$D1274*INDEX(AR$21:AR$28,$E1274)*INDEX(AR$30:AR$46,$F1274)*(1-INDEX(AR$121:AR$137,$F1274))</f>
        <v/>
      </c>
      <c r="AS1274" s="37">
        <f>AS$12*$D1274*INDEX(AS$21:AS$28,$E1274)*INDEX(AS$30:AS$46,$F1274)*(1-INDEX(AS$121:AS$137,$F1274))</f>
        <v/>
      </c>
      <c r="AT1274" s="37">
        <f>AT$12*$D1274*INDEX(AT$21:AT$28,$E1274)*INDEX(AT$30:AT$46,$F1274)*(1-INDEX(AT$121:AT$137,$F1274))</f>
        <v/>
      </c>
      <c r="AU1274" s="37">
        <f>AU$12*$D1274*INDEX(AU$21:AU$28,$E1274)*INDEX(AU$30:AU$46,$F1274)*(1-INDEX(AU$121:AU$137,$F1274))</f>
        <v/>
      </c>
      <c r="AV1274" s="37">
        <f>AV$12*$D1274*INDEX(AV$21:AV$28,$E1274)*INDEX(AV$30:AV$46,$F1274)*(1-INDEX(AV$121:AV$137,$F1274))</f>
        <v/>
      </c>
      <c r="AW1274" s="37">
        <f>AW$12*$D1274*INDEX(AW$21:AW$28,$E1274)*INDEX(AW$30:AW$46,$F1274)*(1-INDEX(AW$121:AW$137,$F1274))</f>
        <v/>
      </c>
      <c r="AX1274" s="37">
        <f>AX$12*$D1274*INDEX(AX$21:AX$28,$E1274)*INDEX(AX$30:AX$46,$F1274)*(1-INDEX(AX$121:AX$137,$F1274))</f>
        <v/>
      </c>
      <c r="AY1274" s="40">
        <f>CARBONTAX(AY$12,$D1274,INDEX(AY$21:AY$28,$E1274),INDEX(AY$30:AY$46,$F1274),INDEX(AY$121:AY$137,$F1274))</f>
        <v/>
      </c>
    </row>
    <row r="1275" hidden="1" outlineLevel="2">
      <c r="A1275" s="14" t="inlineStr">
        <is>
          <t>ctxnew</t>
        </is>
      </c>
      <c r="B1275" s="14" t="inlineStr">
        <is>
          <t>ker</t>
        </is>
      </c>
      <c r="C1275" s="14" t="inlineStr">
        <is>
          <t>nfm</t>
        </is>
      </c>
      <c r="D1275" s="37">
        <f>INDEX(Inputs!$T$5:$T$132,MATCH($B1275&amp;"|"&amp;$C1275,Inputs!$A$5:$A$132,0))</f>
        <v/>
      </c>
      <c r="E1275" s="37">
        <f>INDEX(Inputs!$J$5:$J$132,MATCH($B1275&amp;"|"&amp;$C1275,Inputs!$A$5:$A$132,0))</f>
        <v/>
      </c>
      <c r="F1275" s="37">
        <f>INDEX(Inputs!$K$5:$K$132,MATCH($B1275&amp;"|"&amp;$C1275,Inputs!$A$5:$A$132,0))</f>
        <v/>
      </c>
      <c r="G1275" s="36" t="n"/>
      <c r="H1275" s="14">
        <f>INDEX(Variables!$B$5:$B$105,MATCH($A1275,Variables!$A$5:$A$105,0))&amp;IF($C1275="",""," | "&amp;INDEX(Mapping!$B$5:$B$26,MATCH($C1275,Mapping!$A$5:$A$26,0))&amp;" | "&amp;INDEX(Mapping!$B$30:$B$41,MATCH($B1275,Mapping!$A$30:$A$41,0)))</f>
        <v/>
      </c>
      <c r="I1275" s="14">
        <f>INDEX(Variables!$C$5:$C$105,MATCH($A1275,Variables!$A$5:$A$105,0))</f>
        <v/>
      </c>
      <c r="J1275" s="14">
        <f>INDEX(Variables!$E$5:$E$105,MATCH($A1275,Variables!$A$5:$A$105,0))</f>
        <v/>
      </c>
      <c r="K1275" s="11">
        <f>LOWER(Settings!$C$4)&amp;".mit."&amp;$A1275&amp;IF($C1275="","","."&amp;$C1275&amp;"."&amp;$B1275)&amp;IF(INDEX(Variables!$D$5:$D$105,MATCH($A1275,Variables!$A$5:$A$105,0))="","","."&amp;INDEX(Variables!$D$5:$D$105,MATCH($A1275,Variables!$A$5:$A$105,0)))&amp;"."&amp;K$5</f>
        <v/>
      </c>
      <c r="L1275" s="38">
        <f>L$12*$D1275*INDEX(L$21:L$28,$E1275)*INDEX(L$30:L$46,$F1275)*(1-INDEX(L$121:L$137,$F1275))</f>
        <v/>
      </c>
      <c r="M1275" s="37">
        <f>M$12*$D1275*INDEX(M$21:M$28,$E1275)*INDEX(M$30:M$46,$F1275)*(1-INDEX(M$121:M$137,$F1275))</f>
        <v/>
      </c>
      <c r="N1275" s="37">
        <f>N$12*$D1275*INDEX(N$21:N$28,$E1275)*INDEX(N$30:N$46,$F1275)*(1-INDEX(N$121:N$137,$F1275))</f>
        <v/>
      </c>
      <c r="O1275" s="37">
        <f>O$12*$D1275*INDEX(O$21:O$28,$E1275)*INDEX(O$30:O$46,$F1275)*(1-INDEX(O$121:O$137,$F1275))</f>
        <v/>
      </c>
      <c r="P1275" s="37">
        <f>P$12*$D1275*INDEX(P$21:P$28,$E1275)*INDEX(P$30:P$46,$F1275)*(1-INDEX(P$121:P$137,$F1275))</f>
        <v/>
      </c>
      <c r="Q1275" s="37">
        <f>Q$12*$D1275*INDEX(Q$21:Q$28,$E1275)*INDEX(Q$30:Q$46,$F1275)*(1-INDEX(Q$121:Q$137,$F1275))</f>
        <v/>
      </c>
      <c r="R1275" s="37">
        <f>R$12*$D1275*INDEX(R$21:R$28,$E1275)*INDEX(R$30:R$46,$F1275)*(1-INDEX(R$121:R$137,$F1275))</f>
        <v/>
      </c>
      <c r="S1275" s="37">
        <f>S$12*$D1275*INDEX(S$21:S$28,$E1275)*INDEX(S$30:S$46,$F1275)*(1-INDEX(S$121:S$137,$F1275))</f>
        <v/>
      </c>
      <c r="T1275" s="37">
        <f>T$12*$D1275*INDEX(T$21:T$28,$E1275)*INDEX(T$30:T$46,$F1275)*(1-INDEX(T$121:T$137,$F1275))</f>
        <v/>
      </c>
      <c r="U1275" s="37">
        <f>U$12*$D1275*INDEX(U$21:U$28,$E1275)*INDEX(U$30:U$46,$F1275)*(1-INDEX(U$121:U$137,$F1275))</f>
        <v/>
      </c>
      <c r="V1275" s="37">
        <f>V$12*$D1275*INDEX(V$21:V$28,$E1275)*INDEX(V$30:V$46,$F1275)*(1-INDEX(V$121:V$137,$F1275))</f>
        <v/>
      </c>
      <c r="W1275" s="37">
        <f>W$12*$D1275*INDEX(W$21:W$28,$E1275)*INDEX(W$30:W$46,$F1275)*(1-INDEX(W$121:W$137,$F1275))</f>
        <v/>
      </c>
      <c r="X1275" s="37">
        <f>X$12*$D1275*INDEX(X$21:X$28,$E1275)*INDEX(X$30:X$46,$F1275)*(1-INDEX(X$121:X$137,$F1275))</f>
        <v/>
      </c>
      <c r="Y1275" s="37">
        <f>Y$12*$D1275*INDEX(Y$21:Y$28,$E1275)*INDEX(Y$30:Y$46,$F1275)*(1-INDEX(Y$121:Y$137,$F1275))</f>
        <v/>
      </c>
      <c r="Z1275" s="37">
        <f>Z$12*$D1275*INDEX(Z$21:Z$28,$E1275)*INDEX(Z$30:Z$46,$F1275)*(1-INDEX(Z$121:Z$137,$F1275))</f>
        <v/>
      </c>
      <c r="AA1275" s="37">
        <f>AA$12*$D1275*INDEX(AA$21:AA$28,$E1275)*INDEX(AA$30:AA$46,$F1275)*(1-INDEX(AA$121:AA$137,$F1275))</f>
        <v/>
      </c>
      <c r="AB1275" s="37">
        <f>AB$12*$D1275*INDEX(AB$21:AB$28,$E1275)*INDEX(AB$30:AB$46,$F1275)*(1-INDEX(AB$121:AB$137,$F1275))</f>
        <v/>
      </c>
      <c r="AC1275" s="37">
        <f>AC$12*$D1275*INDEX(AC$21:AC$28,$E1275)*INDEX(AC$30:AC$46,$F1275)*(1-INDEX(AC$121:AC$137,$F1275))</f>
        <v/>
      </c>
      <c r="AD1275" s="40">
        <f>CARBONTAX(AD$12,$D1275,INDEX(AD$21:AD$28,$E1275),INDEX(AD$30:AD$46,$F1275),INDEX(AD$121:AD$137,$F1275))</f>
        <v/>
      </c>
      <c r="AF1275" s="11">
        <f>LOWER(Settings!$C$4)&amp;".mit."&amp;$A1275&amp;IF($C1275="","","."&amp;$C1275&amp;"."&amp;$B1275)&amp;IF(INDEX(Variables!$D$5:$D$105,MATCH($A1275,Variables!$A$5:$A$105,0))="","","."&amp;INDEX(Variables!$D$5:$D$105,MATCH($A1275,Variables!$A$5:$A$105,0)))&amp;"."&amp;AF$5</f>
        <v/>
      </c>
      <c r="AG1275" s="38">
        <f>AG$12*$D1275*INDEX(AG$21:AG$28,$E1275)*INDEX(AG$30:AG$46,$F1275)*(1-INDEX(AG$121:AG$137,$F1275))</f>
        <v/>
      </c>
      <c r="AH1275" s="37">
        <f>AH$12*$D1275*INDEX(AH$21:AH$28,$E1275)*INDEX(AH$30:AH$46,$F1275)*(1-INDEX(AH$121:AH$137,$F1275))</f>
        <v/>
      </c>
      <c r="AI1275" s="37">
        <f>AI$12*$D1275*INDEX(AI$21:AI$28,$E1275)*INDEX(AI$30:AI$46,$F1275)*(1-INDEX(AI$121:AI$137,$F1275))</f>
        <v/>
      </c>
      <c r="AJ1275" s="37">
        <f>AJ$12*$D1275*INDEX(AJ$21:AJ$28,$E1275)*INDEX(AJ$30:AJ$46,$F1275)*(1-INDEX(AJ$121:AJ$137,$F1275))</f>
        <v/>
      </c>
      <c r="AK1275" s="37">
        <f>AK$12*$D1275*INDEX(AK$21:AK$28,$E1275)*INDEX(AK$30:AK$46,$F1275)*(1-INDEX(AK$121:AK$137,$F1275))</f>
        <v/>
      </c>
      <c r="AL1275" s="37">
        <f>AL$12*$D1275*INDEX(AL$21:AL$28,$E1275)*INDEX(AL$30:AL$46,$F1275)*(1-INDEX(AL$121:AL$137,$F1275))</f>
        <v/>
      </c>
      <c r="AM1275" s="37">
        <f>AM$12*$D1275*INDEX(AM$21:AM$28,$E1275)*INDEX(AM$30:AM$46,$F1275)*(1-INDEX(AM$121:AM$137,$F1275))</f>
        <v/>
      </c>
      <c r="AN1275" s="37">
        <f>AN$12*$D1275*INDEX(AN$21:AN$28,$E1275)*INDEX(AN$30:AN$46,$F1275)*(1-INDEX(AN$121:AN$137,$F1275))</f>
        <v/>
      </c>
      <c r="AO1275" s="37">
        <f>AO$12*$D1275*INDEX(AO$21:AO$28,$E1275)*INDEX(AO$30:AO$46,$F1275)*(1-INDEX(AO$121:AO$137,$F1275))</f>
        <v/>
      </c>
      <c r="AP1275" s="37">
        <f>AP$12*$D1275*INDEX(AP$21:AP$28,$E1275)*INDEX(AP$30:AP$46,$F1275)*(1-INDEX(AP$121:AP$137,$F1275))</f>
        <v/>
      </c>
      <c r="AQ1275" s="37">
        <f>AQ$12*$D1275*INDEX(AQ$21:AQ$28,$E1275)*INDEX(AQ$30:AQ$46,$F1275)*(1-INDEX(AQ$121:AQ$137,$F1275))</f>
        <v/>
      </c>
      <c r="AR1275" s="37">
        <f>AR$12*$D1275*INDEX(AR$21:AR$28,$E1275)*INDEX(AR$30:AR$46,$F1275)*(1-INDEX(AR$121:AR$137,$F1275))</f>
        <v/>
      </c>
      <c r="AS1275" s="37">
        <f>AS$12*$D1275*INDEX(AS$21:AS$28,$E1275)*INDEX(AS$30:AS$46,$F1275)*(1-INDEX(AS$121:AS$137,$F1275))</f>
        <v/>
      </c>
      <c r="AT1275" s="37">
        <f>AT$12*$D1275*INDEX(AT$21:AT$28,$E1275)*INDEX(AT$30:AT$46,$F1275)*(1-INDEX(AT$121:AT$137,$F1275))</f>
        <v/>
      </c>
      <c r="AU1275" s="37">
        <f>AU$12*$D1275*INDEX(AU$21:AU$28,$E1275)*INDEX(AU$30:AU$46,$F1275)*(1-INDEX(AU$121:AU$137,$F1275))</f>
        <v/>
      </c>
      <c r="AV1275" s="37">
        <f>AV$12*$D1275*INDEX(AV$21:AV$28,$E1275)*INDEX(AV$30:AV$46,$F1275)*(1-INDEX(AV$121:AV$137,$F1275))</f>
        <v/>
      </c>
      <c r="AW1275" s="37">
        <f>AW$12*$D1275*INDEX(AW$21:AW$28,$E1275)*INDEX(AW$30:AW$46,$F1275)*(1-INDEX(AW$121:AW$137,$F1275))</f>
        <v/>
      </c>
      <c r="AX1275" s="37">
        <f>AX$12*$D1275*INDEX(AX$21:AX$28,$E1275)*INDEX(AX$30:AX$46,$F1275)*(1-INDEX(AX$121:AX$137,$F1275))</f>
        <v/>
      </c>
      <c r="AY1275" s="40">
        <f>CARBONTAX(AY$12,$D1275,INDEX(AY$21:AY$28,$E1275),INDEX(AY$30:AY$46,$F1275),INDEX(AY$121:AY$137,$F1275))</f>
        <v/>
      </c>
    </row>
    <row r="1276" hidden="1" outlineLevel="2">
      <c r="A1276" s="14" t="inlineStr">
        <is>
          <t>ctxnew</t>
        </is>
      </c>
      <c r="B1276" s="14" t="inlineStr">
        <is>
          <t>oop</t>
        </is>
      </c>
      <c r="C1276" s="14" t="inlineStr">
        <is>
          <t>nfm</t>
        </is>
      </c>
      <c r="D1276" s="37">
        <f>INDEX(Inputs!$T$5:$T$132,MATCH($B1276&amp;"|"&amp;$C1276,Inputs!$A$5:$A$132,0))</f>
        <v/>
      </c>
      <c r="E1276" s="37">
        <f>INDEX(Inputs!$J$5:$J$132,MATCH($B1276&amp;"|"&amp;$C1276,Inputs!$A$5:$A$132,0))</f>
        <v/>
      </c>
      <c r="F1276" s="37">
        <f>INDEX(Inputs!$K$5:$K$132,MATCH($B1276&amp;"|"&amp;$C1276,Inputs!$A$5:$A$132,0))</f>
        <v/>
      </c>
      <c r="G1276" s="36" t="n"/>
      <c r="H1276" s="14">
        <f>INDEX(Variables!$B$5:$B$105,MATCH($A1276,Variables!$A$5:$A$105,0))&amp;IF($C1276="",""," | "&amp;INDEX(Mapping!$B$5:$B$26,MATCH($C1276,Mapping!$A$5:$A$26,0))&amp;" | "&amp;INDEX(Mapping!$B$30:$B$41,MATCH($B1276,Mapping!$A$30:$A$41,0)))</f>
        <v/>
      </c>
      <c r="I1276" s="14">
        <f>INDEX(Variables!$C$5:$C$105,MATCH($A1276,Variables!$A$5:$A$105,0))</f>
        <v/>
      </c>
      <c r="J1276" s="14">
        <f>INDEX(Variables!$E$5:$E$105,MATCH($A1276,Variables!$A$5:$A$105,0))</f>
        <v/>
      </c>
      <c r="K1276" s="11">
        <f>LOWER(Settings!$C$4)&amp;".mit."&amp;$A1276&amp;IF($C1276="","","."&amp;$C1276&amp;"."&amp;$B1276)&amp;IF(INDEX(Variables!$D$5:$D$105,MATCH($A1276,Variables!$A$5:$A$105,0))="","","."&amp;INDEX(Variables!$D$5:$D$105,MATCH($A1276,Variables!$A$5:$A$105,0)))&amp;"."&amp;K$5</f>
        <v/>
      </c>
      <c r="L1276" s="38">
        <f>L$12*$D1276*INDEX(L$21:L$28,$E1276)*INDEX(L$30:L$46,$F1276)*(1-INDEX(L$121:L$137,$F1276))</f>
        <v/>
      </c>
      <c r="M1276" s="37">
        <f>M$12*$D1276*INDEX(M$21:M$28,$E1276)*INDEX(M$30:M$46,$F1276)*(1-INDEX(M$121:M$137,$F1276))</f>
        <v/>
      </c>
      <c r="N1276" s="37">
        <f>N$12*$D1276*INDEX(N$21:N$28,$E1276)*INDEX(N$30:N$46,$F1276)*(1-INDEX(N$121:N$137,$F1276))</f>
        <v/>
      </c>
      <c r="O1276" s="37">
        <f>O$12*$D1276*INDEX(O$21:O$28,$E1276)*INDEX(O$30:O$46,$F1276)*(1-INDEX(O$121:O$137,$F1276))</f>
        <v/>
      </c>
      <c r="P1276" s="37">
        <f>P$12*$D1276*INDEX(P$21:P$28,$E1276)*INDEX(P$30:P$46,$F1276)*(1-INDEX(P$121:P$137,$F1276))</f>
        <v/>
      </c>
      <c r="Q1276" s="37">
        <f>Q$12*$D1276*INDEX(Q$21:Q$28,$E1276)*INDEX(Q$30:Q$46,$F1276)*(1-INDEX(Q$121:Q$137,$F1276))</f>
        <v/>
      </c>
      <c r="R1276" s="37">
        <f>R$12*$D1276*INDEX(R$21:R$28,$E1276)*INDEX(R$30:R$46,$F1276)*(1-INDEX(R$121:R$137,$F1276))</f>
        <v/>
      </c>
      <c r="S1276" s="37">
        <f>S$12*$D1276*INDEX(S$21:S$28,$E1276)*INDEX(S$30:S$46,$F1276)*(1-INDEX(S$121:S$137,$F1276))</f>
        <v/>
      </c>
      <c r="T1276" s="37">
        <f>T$12*$D1276*INDEX(T$21:T$28,$E1276)*INDEX(T$30:T$46,$F1276)*(1-INDEX(T$121:T$137,$F1276))</f>
        <v/>
      </c>
      <c r="U1276" s="37">
        <f>U$12*$D1276*INDEX(U$21:U$28,$E1276)*INDEX(U$30:U$46,$F1276)*(1-INDEX(U$121:U$137,$F1276))</f>
        <v/>
      </c>
      <c r="V1276" s="37">
        <f>V$12*$D1276*INDEX(V$21:V$28,$E1276)*INDEX(V$30:V$46,$F1276)*(1-INDEX(V$121:V$137,$F1276))</f>
        <v/>
      </c>
      <c r="W1276" s="37">
        <f>W$12*$D1276*INDEX(W$21:W$28,$E1276)*INDEX(W$30:W$46,$F1276)*(1-INDEX(W$121:W$137,$F1276))</f>
        <v/>
      </c>
      <c r="X1276" s="37">
        <f>X$12*$D1276*INDEX(X$21:X$28,$E1276)*INDEX(X$30:X$46,$F1276)*(1-INDEX(X$121:X$137,$F1276))</f>
        <v/>
      </c>
      <c r="Y1276" s="37">
        <f>Y$12*$D1276*INDEX(Y$21:Y$28,$E1276)*INDEX(Y$30:Y$46,$F1276)*(1-INDEX(Y$121:Y$137,$F1276))</f>
        <v/>
      </c>
      <c r="Z1276" s="37">
        <f>Z$12*$D1276*INDEX(Z$21:Z$28,$E1276)*INDEX(Z$30:Z$46,$F1276)*(1-INDEX(Z$121:Z$137,$F1276))</f>
        <v/>
      </c>
      <c r="AA1276" s="37">
        <f>AA$12*$D1276*INDEX(AA$21:AA$28,$E1276)*INDEX(AA$30:AA$46,$F1276)*(1-INDEX(AA$121:AA$137,$F1276))</f>
        <v/>
      </c>
      <c r="AB1276" s="37">
        <f>AB$12*$D1276*INDEX(AB$21:AB$28,$E1276)*INDEX(AB$30:AB$46,$F1276)*(1-INDEX(AB$121:AB$137,$F1276))</f>
        <v/>
      </c>
      <c r="AC1276" s="37">
        <f>AC$12*$D1276*INDEX(AC$21:AC$28,$E1276)*INDEX(AC$30:AC$46,$F1276)*(1-INDEX(AC$121:AC$137,$F1276))</f>
        <v/>
      </c>
      <c r="AD1276" s="40">
        <f>CARBONTAX(AD$12,$D1276,INDEX(AD$21:AD$28,$E1276),INDEX(AD$30:AD$46,$F1276),INDEX(AD$121:AD$137,$F1276))</f>
        <v/>
      </c>
      <c r="AF1276" s="11">
        <f>LOWER(Settings!$C$4)&amp;".mit."&amp;$A1276&amp;IF($C1276="","","."&amp;$C1276&amp;"."&amp;$B1276)&amp;IF(INDEX(Variables!$D$5:$D$105,MATCH($A1276,Variables!$A$5:$A$105,0))="","","."&amp;INDEX(Variables!$D$5:$D$105,MATCH($A1276,Variables!$A$5:$A$105,0)))&amp;"."&amp;AF$5</f>
        <v/>
      </c>
      <c r="AG1276" s="38">
        <f>AG$12*$D1276*INDEX(AG$21:AG$28,$E1276)*INDEX(AG$30:AG$46,$F1276)*(1-INDEX(AG$121:AG$137,$F1276))</f>
        <v/>
      </c>
      <c r="AH1276" s="37">
        <f>AH$12*$D1276*INDEX(AH$21:AH$28,$E1276)*INDEX(AH$30:AH$46,$F1276)*(1-INDEX(AH$121:AH$137,$F1276))</f>
        <v/>
      </c>
      <c r="AI1276" s="37">
        <f>AI$12*$D1276*INDEX(AI$21:AI$28,$E1276)*INDEX(AI$30:AI$46,$F1276)*(1-INDEX(AI$121:AI$137,$F1276))</f>
        <v/>
      </c>
      <c r="AJ1276" s="37">
        <f>AJ$12*$D1276*INDEX(AJ$21:AJ$28,$E1276)*INDEX(AJ$30:AJ$46,$F1276)*(1-INDEX(AJ$121:AJ$137,$F1276))</f>
        <v/>
      </c>
      <c r="AK1276" s="37">
        <f>AK$12*$D1276*INDEX(AK$21:AK$28,$E1276)*INDEX(AK$30:AK$46,$F1276)*(1-INDEX(AK$121:AK$137,$F1276))</f>
        <v/>
      </c>
      <c r="AL1276" s="37">
        <f>AL$12*$D1276*INDEX(AL$21:AL$28,$E1276)*INDEX(AL$30:AL$46,$F1276)*(1-INDEX(AL$121:AL$137,$F1276))</f>
        <v/>
      </c>
      <c r="AM1276" s="37">
        <f>AM$12*$D1276*INDEX(AM$21:AM$28,$E1276)*INDEX(AM$30:AM$46,$F1276)*(1-INDEX(AM$121:AM$137,$F1276))</f>
        <v/>
      </c>
      <c r="AN1276" s="37">
        <f>AN$12*$D1276*INDEX(AN$21:AN$28,$E1276)*INDEX(AN$30:AN$46,$F1276)*(1-INDEX(AN$121:AN$137,$F1276))</f>
        <v/>
      </c>
      <c r="AO1276" s="37">
        <f>AO$12*$D1276*INDEX(AO$21:AO$28,$E1276)*INDEX(AO$30:AO$46,$F1276)*(1-INDEX(AO$121:AO$137,$F1276))</f>
        <v/>
      </c>
      <c r="AP1276" s="37">
        <f>AP$12*$D1276*INDEX(AP$21:AP$28,$E1276)*INDEX(AP$30:AP$46,$F1276)*(1-INDEX(AP$121:AP$137,$F1276))</f>
        <v/>
      </c>
      <c r="AQ1276" s="37">
        <f>AQ$12*$D1276*INDEX(AQ$21:AQ$28,$E1276)*INDEX(AQ$30:AQ$46,$F1276)*(1-INDEX(AQ$121:AQ$137,$F1276))</f>
        <v/>
      </c>
      <c r="AR1276" s="37">
        <f>AR$12*$D1276*INDEX(AR$21:AR$28,$E1276)*INDEX(AR$30:AR$46,$F1276)*(1-INDEX(AR$121:AR$137,$F1276))</f>
        <v/>
      </c>
      <c r="AS1276" s="37">
        <f>AS$12*$D1276*INDEX(AS$21:AS$28,$E1276)*INDEX(AS$30:AS$46,$F1276)*(1-INDEX(AS$121:AS$137,$F1276))</f>
        <v/>
      </c>
      <c r="AT1276" s="37">
        <f>AT$12*$D1276*INDEX(AT$21:AT$28,$E1276)*INDEX(AT$30:AT$46,$F1276)*(1-INDEX(AT$121:AT$137,$F1276))</f>
        <v/>
      </c>
      <c r="AU1276" s="37">
        <f>AU$12*$D1276*INDEX(AU$21:AU$28,$E1276)*INDEX(AU$30:AU$46,$F1276)*(1-INDEX(AU$121:AU$137,$F1276))</f>
        <v/>
      </c>
      <c r="AV1276" s="37">
        <f>AV$12*$D1276*INDEX(AV$21:AV$28,$E1276)*INDEX(AV$30:AV$46,$F1276)*(1-INDEX(AV$121:AV$137,$F1276))</f>
        <v/>
      </c>
      <c r="AW1276" s="37">
        <f>AW$12*$D1276*INDEX(AW$21:AW$28,$E1276)*INDEX(AW$30:AW$46,$F1276)*(1-INDEX(AW$121:AW$137,$F1276))</f>
        <v/>
      </c>
      <c r="AX1276" s="37">
        <f>AX$12*$D1276*INDEX(AX$21:AX$28,$E1276)*INDEX(AX$30:AX$46,$F1276)*(1-INDEX(AX$121:AX$137,$F1276))</f>
        <v/>
      </c>
      <c r="AY1276" s="40">
        <f>CARBONTAX(AY$12,$D1276,INDEX(AY$21:AY$28,$E1276),INDEX(AY$30:AY$46,$F1276),INDEX(AY$121:AY$137,$F1276))</f>
        <v/>
      </c>
    </row>
    <row r="1277" hidden="1" outlineLevel="2">
      <c r="A1277" s="14" t="inlineStr">
        <is>
          <t>ctxnew</t>
        </is>
      </c>
      <c r="B1277" s="14" t="inlineStr">
        <is>
          <t>bio</t>
        </is>
      </c>
      <c r="C1277" s="14" t="inlineStr">
        <is>
          <t>nfm</t>
        </is>
      </c>
      <c r="D1277" s="37">
        <f>INDEX(Inputs!$T$5:$T$132,MATCH($B1277&amp;"|"&amp;$C1277,Inputs!$A$5:$A$132,0))</f>
        <v/>
      </c>
      <c r="E1277" s="37">
        <f>INDEX(Inputs!$J$5:$J$132,MATCH($B1277&amp;"|"&amp;$C1277,Inputs!$A$5:$A$132,0))</f>
        <v/>
      </c>
      <c r="F1277" s="37">
        <f>INDEX(Inputs!$K$5:$K$132,MATCH($B1277&amp;"|"&amp;$C1277,Inputs!$A$5:$A$132,0))</f>
        <v/>
      </c>
      <c r="G1277" s="36" t="n"/>
      <c r="H1277" s="14">
        <f>INDEX(Variables!$B$5:$B$105,MATCH($A1277,Variables!$A$5:$A$105,0))&amp;IF($C1277="",""," | "&amp;INDEX(Mapping!$B$5:$B$26,MATCH($C1277,Mapping!$A$5:$A$26,0))&amp;" | "&amp;INDEX(Mapping!$B$30:$B$41,MATCH($B1277,Mapping!$A$30:$A$41,0)))</f>
        <v/>
      </c>
      <c r="I1277" s="14">
        <f>INDEX(Variables!$C$5:$C$105,MATCH($A1277,Variables!$A$5:$A$105,0))</f>
        <v/>
      </c>
      <c r="J1277" s="14">
        <f>INDEX(Variables!$E$5:$E$105,MATCH($A1277,Variables!$A$5:$A$105,0))</f>
        <v/>
      </c>
      <c r="K1277" s="11">
        <f>LOWER(Settings!$C$4)&amp;".mit."&amp;$A1277&amp;IF($C1277="","","."&amp;$C1277&amp;"."&amp;$B1277)&amp;IF(INDEX(Variables!$D$5:$D$105,MATCH($A1277,Variables!$A$5:$A$105,0))="","","."&amp;INDEX(Variables!$D$5:$D$105,MATCH($A1277,Variables!$A$5:$A$105,0)))&amp;"."&amp;K$5</f>
        <v/>
      </c>
      <c r="L1277" s="38">
        <f>L$12*$D1277*INDEX(L$21:L$28,$E1277)*INDEX(L$30:L$46,$F1277)*(1-INDEX(L$121:L$137,$F1277))</f>
        <v/>
      </c>
      <c r="M1277" s="37">
        <f>M$12*$D1277*INDEX(M$21:M$28,$E1277)*INDEX(M$30:M$46,$F1277)*(1-INDEX(M$121:M$137,$F1277))</f>
        <v/>
      </c>
      <c r="N1277" s="37">
        <f>N$12*$D1277*INDEX(N$21:N$28,$E1277)*INDEX(N$30:N$46,$F1277)*(1-INDEX(N$121:N$137,$F1277))</f>
        <v/>
      </c>
      <c r="O1277" s="37">
        <f>O$12*$D1277*INDEX(O$21:O$28,$E1277)*INDEX(O$30:O$46,$F1277)*(1-INDEX(O$121:O$137,$F1277))</f>
        <v/>
      </c>
      <c r="P1277" s="37">
        <f>P$12*$D1277*INDEX(P$21:P$28,$E1277)*INDEX(P$30:P$46,$F1277)*(1-INDEX(P$121:P$137,$F1277))</f>
        <v/>
      </c>
      <c r="Q1277" s="37">
        <f>Q$12*$D1277*INDEX(Q$21:Q$28,$E1277)*INDEX(Q$30:Q$46,$F1277)*(1-INDEX(Q$121:Q$137,$F1277))</f>
        <v/>
      </c>
      <c r="R1277" s="37">
        <f>R$12*$D1277*INDEX(R$21:R$28,$E1277)*INDEX(R$30:R$46,$F1277)*(1-INDEX(R$121:R$137,$F1277))</f>
        <v/>
      </c>
      <c r="S1277" s="37">
        <f>S$12*$D1277*INDEX(S$21:S$28,$E1277)*INDEX(S$30:S$46,$F1277)*(1-INDEX(S$121:S$137,$F1277))</f>
        <v/>
      </c>
      <c r="T1277" s="37">
        <f>T$12*$D1277*INDEX(T$21:T$28,$E1277)*INDEX(T$30:T$46,$F1277)*(1-INDEX(T$121:T$137,$F1277))</f>
        <v/>
      </c>
      <c r="U1277" s="37">
        <f>U$12*$D1277*INDEX(U$21:U$28,$E1277)*INDEX(U$30:U$46,$F1277)*(1-INDEX(U$121:U$137,$F1277))</f>
        <v/>
      </c>
      <c r="V1277" s="37">
        <f>V$12*$D1277*INDEX(V$21:V$28,$E1277)*INDEX(V$30:V$46,$F1277)*(1-INDEX(V$121:V$137,$F1277))</f>
        <v/>
      </c>
      <c r="W1277" s="37">
        <f>W$12*$D1277*INDEX(W$21:W$28,$E1277)*INDEX(W$30:W$46,$F1277)*(1-INDEX(W$121:W$137,$F1277))</f>
        <v/>
      </c>
      <c r="X1277" s="37">
        <f>X$12*$D1277*INDEX(X$21:X$28,$E1277)*INDEX(X$30:X$46,$F1277)*(1-INDEX(X$121:X$137,$F1277))</f>
        <v/>
      </c>
      <c r="Y1277" s="37">
        <f>Y$12*$D1277*INDEX(Y$21:Y$28,$E1277)*INDEX(Y$30:Y$46,$F1277)*(1-INDEX(Y$121:Y$137,$F1277))</f>
        <v/>
      </c>
      <c r="Z1277" s="37">
        <f>Z$12*$D1277*INDEX(Z$21:Z$28,$E1277)*INDEX(Z$30:Z$46,$F1277)*(1-INDEX(Z$121:Z$137,$F1277))</f>
        <v/>
      </c>
      <c r="AA1277" s="37">
        <f>AA$12*$D1277*INDEX(AA$21:AA$28,$E1277)*INDEX(AA$30:AA$46,$F1277)*(1-INDEX(AA$121:AA$137,$F1277))</f>
        <v/>
      </c>
      <c r="AB1277" s="37">
        <f>AB$12*$D1277*INDEX(AB$21:AB$28,$E1277)*INDEX(AB$30:AB$46,$F1277)*(1-INDEX(AB$121:AB$137,$F1277))</f>
        <v/>
      </c>
      <c r="AC1277" s="37">
        <f>AC$12*$D1277*INDEX(AC$21:AC$28,$E1277)*INDEX(AC$30:AC$46,$F1277)*(1-INDEX(AC$121:AC$137,$F1277))</f>
        <v/>
      </c>
      <c r="AD1277" s="40">
        <f>CARBONTAX(AD$12,$D1277,INDEX(AD$21:AD$28,$E1277),INDEX(AD$30:AD$46,$F1277),INDEX(AD$121:AD$137,$F1277))</f>
        <v/>
      </c>
      <c r="AF1277" s="11">
        <f>LOWER(Settings!$C$4)&amp;".mit."&amp;$A1277&amp;IF($C1277="","","."&amp;$C1277&amp;"."&amp;$B1277)&amp;IF(INDEX(Variables!$D$5:$D$105,MATCH($A1277,Variables!$A$5:$A$105,0))="","","."&amp;INDEX(Variables!$D$5:$D$105,MATCH($A1277,Variables!$A$5:$A$105,0)))&amp;"."&amp;AF$5</f>
        <v/>
      </c>
      <c r="AG1277" s="38">
        <f>AG$12*$D1277*INDEX(AG$21:AG$28,$E1277)*INDEX(AG$30:AG$46,$F1277)*(1-INDEX(AG$121:AG$137,$F1277))</f>
        <v/>
      </c>
      <c r="AH1277" s="37">
        <f>AH$12*$D1277*INDEX(AH$21:AH$28,$E1277)*INDEX(AH$30:AH$46,$F1277)*(1-INDEX(AH$121:AH$137,$F1277))</f>
        <v/>
      </c>
      <c r="AI1277" s="37">
        <f>AI$12*$D1277*INDEX(AI$21:AI$28,$E1277)*INDEX(AI$30:AI$46,$F1277)*(1-INDEX(AI$121:AI$137,$F1277))</f>
        <v/>
      </c>
      <c r="AJ1277" s="37">
        <f>AJ$12*$D1277*INDEX(AJ$21:AJ$28,$E1277)*INDEX(AJ$30:AJ$46,$F1277)*(1-INDEX(AJ$121:AJ$137,$F1277))</f>
        <v/>
      </c>
      <c r="AK1277" s="37">
        <f>AK$12*$D1277*INDEX(AK$21:AK$28,$E1277)*INDEX(AK$30:AK$46,$F1277)*(1-INDEX(AK$121:AK$137,$F1277))</f>
        <v/>
      </c>
      <c r="AL1277" s="37">
        <f>AL$12*$D1277*INDEX(AL$21:AL$28,$E1277)*INDEX(AL$30:AL$46,$F1277)*(1-INDEX(AL$121:AL$137,$F1277))</f>
        <v/>
      </c>
      <c r="AM1277" s="37">
        <f>AM$12*$D1277*INDEX(AM$21:AM$28,$E1277)*INDEX(AM$30:AM$46,$F1277)*(1-INDEX(AM$121:AM$137,$F1277))</f>
        <v/>
      </c>
      <c r="AN1277" s="37">
        <f>AN$12*$D1277*INDEX(AN$21:AN$28,$E1277)*INDEX(AN$30:AN$46,$F1277)*(1-INDEX(AN$121:AN$137,$F1277))</f>
        <v/>
      </c>
      <c r="AO1277" s="37">
        <f>AO$12*$D1277*INDEX(AO$21:AO$28,$E1277)*INDEX(AO$30:AO$46,$F1277)*(1-INDEX(AO$121:AO$137,$F1277))</f>
        <v/>
      </c>
      <c r="AP1277" s="37">
        <f>AP$12*$D1277*INDEX(AP$21:AP$28,$E1277)*INDEX(AP$30:AP$46,$F1277)*(1-INDEX(AP$121:AP$137,$F1277))</f>
        <v/>
      </c>
      <c r="AQ1277" s="37">
        <f>AQ$12*$D1277*INDEX(AQ$21:AQ$28,$E1277)*INDEX(AQ$30:AQ$46,$F1277)*(1-INDEX(AQ$121:AQ$137,$F1277))</f>
        <v/>
      </c>
      <c r="AR1277" s="37">
        <f>AR$12*$D1277*INDEX(AR$21:AR$28,$E1277)*INDEX(AR$30:AR$46,$F1277)*(1-INDEX(AR$121:AR$137,$F1277))</f>
        <v/>
      </c>
      <c r="AS1277" s="37">
        <f>AS$12*$D1277*INDEX(AS$21:AS$28,$E1277)*INDEX(AS$30:AS$46,$F1277)*(1-INDEX(AS$121:AS$137,$F1277))</f>
        <v/>
      </c>
      <c r="AT1277" s="37">
        <f>AT$12*$D1277*INDEX(AT$21:AT$28,$E1277)*INDEX(AT$30:AT$46,$F1277)*(1-INDEX(AT$121:AT$137,$F1277))</f>
        <v/>
      </c>
      <c r="AU1277" s="37">
        <f>AU$12*$D1277*INDEX(AU$21:AU$28,$E1277)*INDEX(AU$30:AU$46,$F1277)*(1-INDEX(AU$121:AU$137,$F1277))</f>
        <v/>
      </c>
      <c r="AV1277" s="37">
        <f>AV$12*$D1277*INDEX(AV$21:AV$28,$E1277)*INDEX(AV$30:AV$46,$F1277)*(1-INDEX(AV$121:AV$137,$F1277))</f>
        <v/>
      </c>
      <c r="AW1277" s="37">
        <f>AW$12*$D1277*INDEX(AW$21:AW$28,$E1277)*INDEX(AW$30:AW$46,$F1277)*(1-INDEX(AW$121:AW$137,$F1277))</f>
        <v/>
      </c>
      <c r="AX1277" s="37">
        <f>AX$12*$D1277*INDEX(AX$21:AX$28,$E1277)*INDEX(AX$30:AX$46,$F1277)*(1-INDEX(AX$121:AX$137,$F1277))</f>
        <v/>
      </c>
      <c r="AY1277" s="40">
        <f>CARBONTAX(AY$12,$D1277,INDEX(AY$21:AY$28,$E1277),INDEX(AY$30:AY$46,$F1277),INDEX(AY$121:AY$137,$F1277))</f>
        <v/>
      </c>
    </row>
    <row r="1278" hidden="1" outlineLevel="2"/>
    <row r="1279" hidden="1" outlineLevel="2">
      <c r="A1279" s="14" t="inlineStr">
        <is>
          <t>ets</t>
        </is>
      </c>
      <c r="B1279" s="14" t="inlineStr">
        <is>
          <t>coa</t>
        </is>
      </c>
      <c r="C1279" s="14" t="inlineStr">
        <is>
          <t>nfm</t>
        </is>
      </c>
      <c r="D1279" s="37">
        <f>INDEX(Inputs!$T$5:$T$132,MATCH($B1279&amp;"|"&amp;$C1279,Inputs!$A$5:$A$132,0))</f>
        <v/>
      </c>
      <c r="E1279" s="37">
        <f>INDEX(Inputs!$K$5:$K$132,MATCH($B1279&amp;"|"&amp;$C1279,Inputs!$A$5:$A$132,0))</f>
        <v/>
      </c>
      <c r="F1279" s="36" t="n"/>
      <c r="G1279" s="36" t="n"/>
      <c r="H1279" s="14">
        <f>INDEX(Variables!$B$5:$B$105,MATCH($A1279,Variables!$A$5:$A$105,0))&amp;IF($C1279="",""," | "&amp;INDEX(Mapping!$B$5:$B$26,MATCH($C1279,Mapping!$A$5:$A$26,0))&amp;" | "&amp;INDEX(Mapping!$B$30:$B$41,MATCH($B1279,Mapping!$A$30:$A$41,0)))</f>
        <v/>
      </c>
      <c r="I1279" s="14">
        <f>INDEX(Variables!$C$5:$C$105,MATCH($A1279,Variables!$A$5:$A$105,0))</f>
        <v/>
      </c>
      <c r="J1279" s="14">
        <f>INDEX(Variables!$E$5:$E$105,MATCH($A1279,Variables!$A$5:$A$105,0))</f>
        <v/>
      </c>
      <c r="K1279" s="11">
        <f>LOWER(Settings!$C$4)&amp;".mit."&amp;$A1279&amp;IF($C1279="","","."&amp;$C1279&amp;"."&amp;$B1279)&amp;IF(INDEX(Variables!$D$5:$D$105,MATCH($A1279,Variables!$A$5:$A$105,0))="","","."&amp;INDEX(Variables!$D$5:$D$105,MATCH($A1279,Variables!$A$5:$A$105,0)))&amp;"."&amp;K$5</f>
        <v/>
      </c>
      <c r="L1279" s="38">
        <f>L$194*$D1279*INDEX(L$121:L$137,$E1279)*(1-INDEX(L$151:L$167,$E1279))</f>
        <v/>
      </c>
      <c r="M1279" s="37">
        <f>M$194*$D1279*INDEX(M$121:M$137,$E1279)*(1-INDEX(M$151:M$167,$E1279))</f>
        <v/>
      </c>
      <c r="N1279" s="37">
        <f>N$194*$D1279*INDEX(N$121:N$137,$E1279)*(1-INDEX(N$151:N$167,$E1279))</f>
        <v/>
      </c>
      <c r="O1279" s="37">
        <f>O$194*$D1279*INDEX(O$121:O$137,$E1279)*(1-INDEX(O$151:O$167,$E1279))</f>
        <v/>
      </c>
      <c r="P1279" s="37">
        <f>P$194*$D1279*INDEX(P$121:P$137,$E1279)*(1-INDEX(P$151:P$167,$E1279))</f>
        <v/>
      </c>
      <c r="Q1279" s="37">
        <f>Q$194*$D1279*INDEX(Q$121:Q$137,$E1279)*(1-INDEX(Q$151:Q$167,$E1279))</f>
        <v/>
      </c>
      <c r="R1279" s="37">
        <f>R$194*$D1279*INDEX(R$121:R$137,$E1279)*(1-INDEX(R$151:R$167,$E1279))</f>
        <v/>
      </c>
      <c r="S1279" s="37">
        <f>S$194*$D1279*INDEX(S$121:S$137,$E1279)*(1-INDEX(S$151:S$167,$E1279))</f>
        <v/>
      </c>
      <c r="T1279" s="37">
        <f>T$194*$D1279*INDEX(T$121:T$137,$E1279)*(1-INDEX(T$151:T$167,$E1279))</f>
        <v/>
      </c>
      <c r="U1279" s="37">
        <f>U$194*$D1279*INDEX(U$121:U$137,$E1279)*(1-INDEX(U$151:U$167,$E1279))</f>
        <v/>
      </c>
      <c r="V1279" s="37">
        <f>V$194*$D1279*INDEX(V$121:V$137,$E1279)*(1-INDEX(V$151:V$167,$E1279))</f>
        <v/>
      </c>
      <c r="W1279" s="37">
        <f>W$194*$D1279*INDEX(W$121:W$137,$E1279)*(1-INDEX(W$151:W$167,$E1279))</f>
        <v/>
      </c>
      <c r="X1279" s="37">
        <f>X$194*$D1279*INDEX(X$121:X$137,$E1279)*(1-INDEX(X$151:X$167,$E1279))</f>
        <v/>
      </c>
      <c r="Y1279" s="37">
        <f>Y$194*$D1279*INDEX(Y$121:Y$137,$E1279)*(1-INDEX(Y$151:Y$167,$E1279))</f>
        <v/>
      </c>
      <c r="Z1279" s="37">
        <f>Z$194*$D1279*INDEX(Z$121:Z$137,$E1279)*(1-INDEX(Z$151:Z$167,$E1279))</f>
        <v/>
      </c>
      <c r="AA1279" s="37">
        <f>AA$194*$D1279*INDEX(AA$121:AA$137,$E1279)*(1-INDEX(AA$151:AA$167,$E1279))</f>
        <v/>
      </c>
      <c r="AB1279" s="37">
        <f>AB$194*$D1279*INDEX(AB$121:AB$137,$E1279)*(1-INDEX(AB$151:AB$167,$E1279))</f>
        <v/>
      </c>
      <c r="AC1279" s="37">
        <f>AC$194*$D1279*INDEX(AC$121:AC$137,$E1279)*(1-INDEX(AC$151:AC$167,$E1279))</f>
        <v/>
      </c>
      <c r="AD1279" s="40">
        <f>ETSCOST(AD$194,$D1279,INDEX(AD$121:AD$137,$E1279),INDEX(AD$151:AD$167,$E1279))</f>
        <v/>
      </c>
      <c r="AF1279" s="11">
        <f>LOWER(Settings!$C$4)&amp;".mit."&amp;$A1279&amp;IF($C1279="","","."&amp;$C1279&amp;"."&amp;$B1279)&amp;IF(INDEX(Variables!$D$5:$D$105,MATCH($A1279,Variables!$A$5:$A$105,0))="","","."&amp;INDEX(Variables!$D$5:$D$105,MATCH($A1279,Variables!$A$5:$A$105,0)))&amp;"."&amp;AF$5</f>
        <v/>
      </c>
      <c r="AG1279" s="38">
        <f>AG$194*$D1279*INDEX(AG$121:AG$137,$E1279)*(1-INDEX(AG$151:AG$167,$E1279))</f>
        <v/>
      </c>
      <c r="AH1279" s="37">
        <f>AH$194*$D1279*INDEX(AH$121:AH$137,$E1279)*(1-INDEX(AH$151:AH$167,$E1279))</f>
        <v/>
      </c>
      <c r="AI1279" s="37">
        <f>AI$194*$D1279*INDEX(AI$121:AI$137,$E1279)*(1-INDEX(AI$151:AI$167,$E1279))</f>
        <v/>
      </c>
      <c r="AJ1279" s="37">
        <f>AJ$194*$D1279*INDEX(AJ$121:AJ$137,$E1279)*(1-INDEX(AJ$151:AJ$167,$E1279))</f>
        <v/>
      </c>
      <c r="AK1279" s="37">
        <f>AK$194*$D1279*INDEX(AK$121:AK$137,$E1279)*(1-INDEX(AK$151:AK$167,$E1279))</f>
        <v/>
      </c>
      <c r="AL1279" s="37">
        <f>AL$194*$D1279*INDEX(AL$121:AL$137,$E1279)*(1-INDEX(AL$151:AL$167,$E1279))</f>
        <v/>
      </c>
      <c r="AM1279" s="37">
        <f>AM$194*$D1279*INDEX(AM$121:AM$137,$E1279)*(1-INDEX(AM$151:AM$167,$E1279))</f>
        <v/>
      </c>
      <c r="AN1279" s="37">
        <f>AN$194*$D1279*INDEX(AN$121:AN$137,$E1279)*(1-INDEX(AN$151:AN$167,$E1279))</f>
        <v/>
      </c>
      <c r="AO1279" s="37">
        <f>AO$194*$D1279*INDEX(AO$121:AO$137,$E1279)*(1-INDEX(AO$151:AO$167,$E1279))</f>
        <v/>
      </c>
      <c r="AP1279" s="37">
        <f>AP$194*$D1279*INDEX(AP$121:AP$137,$E1279)*(1-INDEX(AP$151:AP$167,$E1279))</f>
        <v/>
      </c>
      <c r="AQ1279" s="37">
        <f>AQ$194*$D1279*INDEX(AQ$121:AQ$137,$E1279)*(1-INDEX(AQ$151:AQ$167,$E1279))</f>
        <v/>
      </c>
      <c r="AR1279" s="37">
        <f>AR$194*$D1279*INDEX(AR$121:AR$137,$E1279)*(1-INDEX(AR$151:AR$167,$E1279))</f>
        <v/>
      </c>
      <c r="AS1279" s="37">
        <f>AS$194*$D1279*INDEX(AS$121:AS$137,$E1279)*(1-INDEX(AS$151:AS$167,$E1279))</f>
        <v/>
      </c>
      <c r="AT1279" s="37">
        <f>AT$194*$D1279*INDEX(AT$121:AT$137,$E1279)*(1-INDEX(AT$151:AT$167,$E1279))</f>
        <v/>
      </c>
      <c r="AU1279" s="37">
        <f>AU$194*$D1279*INDEX(AU$121:AU$137,$E1279)*(1-INDEX(AU$151:AU$167,$E1279))</f>
        <v/>
      </c>
      <c r="AV1279" s="37">
        <f>AV$194*$D1279*INDEX(AV$121:AV$137,$E1279)*(1-INDEX(AV$151:AV$167,$E1279))</f>
        <v/>
      </c>
      <c r="AW1279" s="37">
        <f>AW$194*$D1279*INDEX(AW$121:AW$137,$E1279)*(1-INDEX(AW$151:AW$167,$E1279))</f>
        <v/>
      </c>
      <c r="AX1279" s="37">
        <f>AX$194*$D1279*INDEX(AX$121:AX$137,$E1279)*(1-INDEX(AX$151:AX$167,$E1279))</f>
        <v/>
      </c>
      <c r="AY1279" s="40">
        <f>ETSCOST(AY$194,$D1279,INDEX(AY$121:AY$137,$E1279),INDEX(AY$151:AY$167,$E1279))</f>
        <v/>
      </c>
    </row>
    <row r="1280" hidden="1" outlineLevel="2">
      <c r="A1280" s="14" t="inlineStr">
        <is>
          <t>ets</t>
        </is>
      </c>
      <c r="B1280" s="14" t="inlineStr">
        <is>
          <t>nga</t>
        </is>
      </c>
      <c r="C1280" s="14" t="inlineStr">
        <is>
          <t>nfm</t>
        </is>
      </c>
      <c r="D1280" s="37">
        <f>INDEX(Inputs!$T$5:$T$132,MATCH($B1280&amp;"|"&amp;$C1280,Inputs!$A$5:$A$132,0))</f>
        <v/>
      </c>
      <c r="E1280" s="37">
        <f>INDEX(Inputs!$K$5:$K$132,MATCH($B1280&amp;"|"&amp;$C1280,Inputs!$A$5:$A$132,0))</f>
        <v/>
      </c>
      <c r="F1280" s="36" t="n"/>
      <c r="G1280" s="36" t="n"/>
      <c r="H1280" s="14">
        <f>INDEX(Variables!$B$5:$B$105,MATCH($A1280,Variables!$A$5:$A$105,0))&amp;IF($C1280="",""," | "&amp;INDEX(Mapping!$B$5:$B$26,MATCH($C1280,Mapping!$A$5:$A$26,0))&amp;" | "&amp;INDEX(Mapping!$B$30:$B$41,MATCH($B1280,Mapping!$A$30:$A$41,0)))</f>
        <v/>
      </c>
      <c r="I1280" s="14">
        <f>INDEX(Variables!$C$5:$C$105,MATCH($A1280,Variables!$A$5:$A$105,0))</f>
        <v/>
      </c>
      <c r="J1280" s="14">
        <f>INDEX(Variables!$E$5:$E$105,MATCH($A1280,Variables!$A$5:$A$105,0))</f>
        <v/>
      </c>
      <c r="K1280" s="11">
        <f>LOWER(Settings!$C$4)&amp;".mit."&amp;$A1280&amp;IF($C1280="","","."&amp;$C1280&amp;"."&amp;$B1280)&amp;IF(INDEX(Variables!$D$5:$D$105,MATCH($A1280,Variables!$A$5:$A$105,0))="","","."&amp;INDEX(Variables!$D$5:$D$105,MATCH($A1280,Variables!$A$5:$A$105,0)))&amp;"."&amp;K$5</f>
        <v/>
      </c>
      <c r="L1280" s="38">
        <f>L$194*$D1280*INDEX(L$121:L$137,$E1280)*(1-INDEX(L$151:L$167,$E1280))</f>
        <v/>
      </c>
      <c r="M1280" s="37">
        <f>M$194*$D1280*INDEX(M$121:M$137,$E1280)*(1-INDEX(M$151:M$167,$E1280))</f>
        <v/>
      </c>
      <c r="N1280" s="37">
        <f>N$194*$D1280*INDEX(N$121:N$137,$E1280)*(1-INDEX(N$151:N$167,$E1280))</f>
        <v/>
      </c>
      <c r="O1280" s="37">
        <f>O$194*$D1280*INDEX(O$121:O$137,$E1280)*(1-INDEX(O$151:O$167,$E1280))</f>
        <v/>
      </c>
      <c r="P1280" s="37">
        <f>P$194*$D1280*INDEX(P$121:P$137,$E1280)*(1-INDEX(P$151:P$167,$E1280))</f>
        <v/>
      </c>
      <c r="Q1280" s="37">
        <f>Q$194*$D1280*INDEX(Q$121:Q$137,$E1280)*(1-INDEX(Q$151:Q$167,$E1280))</f>
        <v/>
      </c>
      <c r="R1280" s="37">
        <f>R$194*$D1280*INDEX(R$121:R$137,$E1280)*(1-INDEX(R$151:R$167,$E1280))</f>
        <v/>
      </c>
      <c r="S1280" s="37">
        <f>S$194*$D1280*INDEX(S$121:S$137,$E1280)*(1-INDEX(S$151:S$167,$E1280))</f>
        <v/>
      </c>
      <c r="T1280" s="37">
        <f>T$194*$D1280*INDEX(T$121:T$137,$E1280)*(1-INDEX(T$151:T$167,$E1280))</f>
        <v/>
      </c>
      <c r="U1280" s="37">
        <f>U$194*$D1280*INDEX(U$121:U$137,$E1280)*(1-INDEX(U$151:U$167,$E1280))</f>
        <v/>
      </c>
      <c r="V1280" s="37">
        <f>V$194*$D1280*INDEX(V$121:V$137,$E1280)*(1-INDEX(V$151:V$167,$E1280))</f>
        <v/>
      </c>
      <c r="W1280" s="37">
        <f>W$194*$D1280*INDEX(W$121:W$137,$E1280)*(1-INDEX(W$151:W$167,$E1280))</f>
        <v/>
      </c>
      <c r="X1280" s="37">
        <f>X$194*$D1280*INDEX(X$121:X$137,$E1280)*(1-INDEX(X$151:X$167,$E1280))</f>
        <v/>
      </c>
      <c r="Y1280" s="37">
        <f>Y$194*$D1280*INDEX(Y$121:Y$137,$E1280)*(1-INDEX(Y$151:Y$167,$E1280))</f>
        <v/>
      </c>
      <c r="Z1280" s="37">
        <f>Z$194*$D1280*INDEX(Z$121:Z$137,$E1280)*(1-INDEX(Z$151:Z$167,$E1280))</f>
        <v/>
      </c>
      <c r="AA1280" s="37">
        <f>AA$194*$D1280*INDEX(AA$121:AA$137,$E1280)*(1-INDEX(AA$151:AA$167,$E1280))</f>
        <v/>
      </c>
      <c r="AB1280" s="37">
        <f>AB$194*$D1280*INDEX(AB$121:AB$137,$E1280)*(1-INDEX(AB$151:AB$167,$E1280))</f>
        <v/>
      </c>
      <c r="AC1280" s="37">
        <f>AC$194*$D1280*INDEX(AC$121:AC$137,$E1280)*(1-INDEX(AC$151:AC$167,$E1280))</f>
        <v/>
      </c>
      <c r="AD1280" s="40">
        <f>ETSCOST(AD$194,$D1280,INDEX(AD$121:AD$137,$E1280),INDEX(AD$151:AD$167,$E1280))</f>
        <v/>
      </c>
      <c r="AF1280" s="11">
        <f>LOWER(Settings!$C$4)&amp;".mit."&amp;$A1280&amp;IF($C1280="","","."&amp;$C1280&amp;"."&amp;$B1280)&amp;IF(INDEX(Variables!$D$5:$D$105,MATCH($A1280,Variables!$A$5:$A$105,0))="","","."&amp;INDEX(Variables!$D$5:$D$105,MATCH($A1280,Variables!$A$5:$A$105,0)))&amp;"."&amp;AF$5</f>
        <v/>
      </c>
      <c r="AG1280" s="38">
        <f>AG$194*$D1280*INDEX(AG$121:AG$137,$E1280)*(1-INDEX(AG$151:AG$167,$E1280))</f>
        <v/>
      </c>
      <c r="AH1280" s="37">
        <f>AH$194*$D1280*INDEX(AH$121:AH$137,$E1280)*(1-INDEX(AH$151:AH$167,$E1280))</f>
        <v/>
      </c>
      <c r="AI1280" s="37">
        <f>AI$194*$D1280*INDEX(AI$121:AI$137,$E1280)*(1-INDEX(AI$151:AI$167,$E1280))</f>
        <v/>
      </c>
      <c r="AJ1280" s="37">
        <f>AJ$194*$D1280*INDEX(AJ$121:AJ$137,$E1280)*(1-INDEX(AJ$151:AJ$167,$E1280))</f>
        <v/>
      </c>
      <c r="AK1280" s="37">
        <f>AK$194*$D1280*INDEX(AK$121:AK$137,$E1280)*(1-INDEX(AK$151:AK$167,$E1280))</f>
        <v/>
      </c>
      <c r="AL1280" s="37">
        <f>AL$194*$D1280*INDEX(AL$121:AL$137,$E1280)*(1-INDEX(AL$151:AL$167,$E1280))</f>
        <v/>
      </c>
      <c r="AM1280" s="37">
        <f>AM$194*$D1280*INDEX(AM$121:AM$137,$E1280)*(1-INDEX(AM$151:AM$167,$E1280))</f>
        <v/>
      </c>
      <c r="AN1280" s="37">
        <f>AN$194*$D1280*INDEX(AN$121:AN$137,$E1280)*(1-INDEX(AN$151:AN$167,$E1280))</f>
        <v/>
      </c>
      <c r="AO1280" s="37">
        <f>AO$194*$D1280*INDEX(AO$121:AO$137,$E1280)*(1-INDEX(AO$151:AO$167,$E1280))</f>
        <v/>
      </c>
      <c r="AP1280" s="37">
        <f>AP$194*$D1280*INDEX(AP$121:AP$137,$E1280)*(1-INDEX(AP$151:AP$167,$E1280))</f>
        <v/>
      </c>
      <c r="AQ1280" s="37">
        <f>AQ$194*$D1280*INDEX(AQ$121:AQ$137,$E1280)*(1-INDEX(AQ$151:AQ$167,$E1280))</f>
        <v/>
      </c>
      <c r="AR1280" s="37">
        <f>AR$194*$D1280*INDEX(AR$121:AR$137,$E1280)*(1-INDEX(AR$151:AR$167,$E1280))</f>
        <v/>
      </c>
      <c r="AS1280" s="37">
        <f>AS$194*$D1280*INDEX(AS$121:AS$137,$E1280)*(1-INDEX(AS$151:AS$167,$E1280))</f>
        <v/>
      </c>
      <c r="AT1280" s="37">
        <f>AT$194*$D1280*INDEX(AT$121:AT$137,$E1280)*(1-INDEX(AT$151:AT$167,$E1280))</f>
        <v/>
      </c>
      <c r="AU1280" s="37">
        <f>AU$194*$D1280*INDEX(AU$121:AU$137,$E1280)*(1-INDEX(AU$151:AU$167,$E1280))</f>
        <v/>
      </c>
      <c r="AV1280" s="37">
        <f>AV$194*$D1280*INDEX(AV$121:AV$137,$E1280)*(1-INDEX(AV$151:AV$167,$E1280))</f>
        <v/>
      </c>
      <c r="AW1280" s="37">
        <f>AW$194*$D1280*INDEX(AW$121:AW$137,$E1280)*(1-INDEX(AW$151:AW$167,$E1280))</f>
        <v/>
      </c>
      <c r="AX1280" s="37">
        <f>AX$194*$D1280*INDEX(AX$121:AX$137,$E1280)*(1-INDEX(AX$151:AX$167,$E1280))</f>
        <v/>
      </c>
      <c r="AY1280" s="40">
        <f>ETSCOST(AY$194,$D1280,INDEX(AY$121:AY$137,$E1280),INDEX(AY$151:AY$167,$E1280))</f>
        <v/>
      </c>
    </row>
    <row r="1281" hidden="1" outlineLevel="2">
      <c r="A1281" s="14" t="inlineStr">
        <is>
          <t>ets</t>
        </is>
      </c>
      <c r="B1281" s="14" t="inlineStr">
        <is>
          <t>gso</t>
        </is>
      </c>
      <c r="C1281" s="14" t="inlineStr">
        <is>
          <t>nfm</t>
        </is>
      </c>
      <c r="D1281" s="37">
        <f>INDEX(Inputs!$T$5:$T$132,MATCH($B1281&amp;"|"&amp;$C1281,Inputs!$A$5:$A$132,0))</f>
        <v/>
      </c>
      <c r="E1281" s="37">
        <f>INDEX(Inputs!$K$5:$K$132,MATCH($B1281&amp;"|"&amp;$C1281,Inputs!$A$5:$A$132,0))</f>
        <v/>
      </c>
      <c r="F1281" s="36" t="n"/>
      <c r="G1281" s="36" t="n"/>
      <c r="H1281" s="14">
        <f>INDEX(Variables!$B$5:$B$105,MATCH($A1281,Variables!$A$5:$A$105,0))&amp;IF($C1281="",""," | "&amp;INDEX(Mapping!$B$5:$B$26,MATCH($C1281,Mapping!$A$5:$A$26,0))&amp;" | "&amp;INDEX(Mapping!$B$30:$B$41,MATCH($B1281,Mapping!$A$30:$A$41,0)))</f>
        <v/>
      </c>
      <c r="I1281" s="14">
        <f>INDEX(Variables!$C$5:$C$105,MATCH($A1281,Variables!$A$5:$A$105,0))</f>
        <v/>
      </c>
      <c r="J1281" s="14">
        <f>INDEX(Variables!$E$5:$E$105,MATCH($A1281,Variables!$A$5:$A$105,0))</f>
        <v/>
      </c>
      <c r="K1281" s="11">
        <f>LOWER(Settings!$C$4)&amp;".mit."&amp;$A1281&amp;IF($C1281="","","."&amp;$C1281&amp;"."&amp;$B1281)&amp;IF(INDEX(Variables!$D$5:$D$105,MATCH($A1281,Variables!$A$5:$A$105,0))="","","."&amp;INDEX(Variables!$D$5:$D$105,MATCH($A1281,Variables!$A$5:$A$105,0)))&amp;"."&amp;K$5</f>
        <v/>
      </c>
      <c r="L1281" s="38">
        <f>L$194*$D1281*INDEX(L$121:L$137,$E1281)*(1-INDEX(L$151:L$167,$E1281))</f>
        <v/>
      </c>
      <c r="M1281" s="37">
        <f>M$194*$D1281*INDEX(M$121:M$137,$E1281)*(1-INDEX(M$151:M$167,$E1281))</f>
        <v/>
      </c>
      <c r="N1281" s="37">
        <f>N$194*$D1281*INDEX(N$121:N$137,$E1281)*(1-INDEX(N$151:N$167,$E1281))</f>
        <v/>
      </c>
      <c r="O1281" s="37">
        <f>O$194*$D1281*INDEX(O$121:O$137,$E1281)*(1-INDEX(O$151:O$167,$E1281))</f>
        <v/>
      </c>
      <c r="P1281" s="37">
        <f>P$194*$D1281*INDEX(P$121:P$137,$E1281)*(1-INDEX(P$151:P$167,$E1281))</f>
        <v/>
      </c>
      <c r="Q1281" s="37">
        <f>Q$194*$D1281*INDEX(Q$121:Q$137,$E1281)*(1-INDEX(Q$151:Q$167,$E1281))</f>
        <v/>
      </c>
      <c r="R1281" s="37">
        <f>R$194*$D1281*INDEX(R$121:R$137,$E1281)*(1-INDEX(R$151:R$167,$E1281))</f>
        <v/>
      </c>
      <c r="S1281" s="37">
        <f>S$194*$D1281*INDEX(S$121:S$137,$E1281)*(1-INDEX(S$151:S$167,$E1281))</f>
        <v/>
      </c>
      <c r="T1281" s="37">
        <f>T$194*$D1281*INDEX(T$121:T$137,$E1281)*(1-INDEX(T$151:T$167,$E1281))</f>
        <v/>
      </c>
      <c r="U1281" s="37">
        <f>U$194*$D1281*INDEX(U$121:U$137,$E1281)*(1-INDEX(U$151:U$167,$E1281))</f>
        <v/>
      </c>
      <c r="V1281" s="37">
        <f>V$194*$D1281*INDEX(V$121:V$137,$E1281)*(1-INDEX(V$151:V$167,$E1281))</f>
        <v/>
      </c>
      <c r="W1281" s="37">
        <f>W$194*$D1281*INDEX(W$121:W$137,$E1281)*(1-INDEX(W$151:W$167,$E1281))</f>
        <v/>
      </c>
      <c r="X1281" s="37">
        <f>X$194*$D1281*INDEX(X$121:X$137,$E1281)*(1-INDEX(X$151:X$167,$E1281))</f>
        <v/>
      </c>
      <c r="Y1281" s="37">
        <f>Y$194*$D1281*INDEX(Y$121:Y$137,$E1281)*(1-INDEX(Y$151:Y$167,$E1281))</f>
        <v/>
      </c>
      <c r="Z1281" s="37">
        <f>Z$194*$D1281*INDEX(Z$121:Z$137,$E1281)*(1-INDEX(Z$151:Z$167,$E1281))</f>
        <v/>
      </c>
      <c r="AA1281" s="37">
        <f>AA$194*$D1281*INDEX(AA$121:AA$137,$E1281)*(1-INDEX(AA$151:AA$167,$E1281))</f>
        <v/>
      </c>
      <c r="AB1281" s="37">
        <f>AB$194*$D1281*INDEX(AB$121:AB$137,$E1281)*(1-INDEX(AB$151:AB$167,$E1281))</f>
        <v/>
      </c>
      <c r="AC1281" s="37">
        <f>AC$194*$D1281*INDEX(AC$121:AC$137,$E1281)*(1-INDEX(AC$151:AC$167,$E1281))</f>
        <v/>
      </c>
      <c r="AD1281" s="40">
        <f>ETSCOST(AD$194,$D1281,INDEX(AD$121:AD$137,$E1281),INDEX(AD$151:AD$167,$E1281))</f>
        <v/>
      </c>
      <c r="AF1281" s="11">
        <f>LOWER(Settings!$C$4)&amp;".mit."&amp;$A1281&amp;IF($C1281="","","."&amp;$C1281&amp;"."&amp;$B1281)&amp;IF(INDEX(Variables!$D$5:$D$105,MATCH($A1281,Variables!$A$5:$A$105,0))="","","."&amp;INDEX(Variables!$D$5:$D$105,MATCH($A1281,Variables!$A$5:$A$105,0)))&amp;"."&amp;AF$5</f>
        <v/>
      </c>
      <c r="AG1281" s="38">
        <f>AG$194*$D1281*INDEX(AG$121:AG$137,$E1281)*(1-INDEX(AG$151:AG$167,$E1281))</f>
        <v/>
      </c>
      <c r="AH1281" s="37">
        <f>AH$194*$D1281*INDEX(AH$121:AH$137,$E1281)*(1-INDEX(AH$151:AH$167,$E1281))</f>
        <v/>
      </c>
      <c r="AI1281" s="37">
        <f>AI$194*$D1281*INDEX(AI$121:AI$137,$E1281)*(1-INDEX(AI$151:AI$167,$E1281))</f>
        <v/>
      </c>
      <c r="AJ1281" s="37">
        <f>AJ$194*$D1281*INDEX(AJ$121:AJ$137,$E1281)*(1-INDEX(AJ$151:AJ$167,$E1281))</f>
        <v/>
      </c>
      <c r="AK1281" s="37">
        <f>AK$194*$D1281*INDEX(AK$121:AK$137,$E1281)*(1-INDEX(AK$151:AK$167,$E1281))</f>
        <v/>
      </c>
      <c r="AL1281" s="37">
        <f>AL$194*$D1281*INDEX(AL$121:AL$137,$E1281)*(1-INDEX(AL$151:AL$167,$E1281))</f>
        <v/>
      </c>
      <c r="AM1281" s="37">
        <f>AM$194*$D1281*INDEX(AM$121:AM$137,$E1281)*(1-INDEX(AM$151:AM$167,$E1281))</f>
        <v/>
      </c>
      <c r="AN1281" s="37">
        <f>AN$194*$D1281*INDEX(AN$121:AN$137,$E1281)*(1-INDEX(AN$151:AN$167,$E1281))</f>
        <v/>
      </c>
      <c r="AO1281" s="37">
        <f>AO$194*$D1281*INDEX(AO$121:AO$137,$E1281)*(1-INDEX(AO$151:AO$167,$E1281))</f>
        <v/>
      </c>
      <c r="AP1281" s="37">
        <f>AP$194*$D1281*INDEX(AP$121:AP$137,$E1281)*(1-INDEX(AP$151:AP$167,$E1281))</f>
        <v/>
      </c>
      <c r="AQ1281" s="37">
        <f>AQ$194*$D1281*INDEX(AQ$121:AQ$137,$E1281)*(1-INDEX(AQ$151:AQ$167,$E1281))</f>
        <v/>
      </c>
      <c r="AR1281" s="37">
        <f>AR$194*$D1281*INDEX(AR$121:AR$137,$E1281)*(1-INDEX(AR$151:AR$167,$E1281))</f>
        <v/>
      </c>
      <c r="AS1281" s="37">
        <f>AS$194*$D1281*INDEX(AS$121:AS$137,$E1281)*(1-INDEX(AS$151:AS$167,$E1281))</f>
        <v/>
      </c>
      <c r="AT1281" s="37">
        <f>AT$194*$D1281*INDEX(AT$121:AT$137,$E1281)*(1-INDEX(AT$151:AT$167,$E1281))</f>
        <v/>
      </c>
      <c r="AU1281" s="37">
        <f>AU$194*$D1281*INDEX(AU$121:AU$137,$E1281)*(1-INDEX(AU$151:AU$167,$E1281))</f>
        <v/>
      </c>
      <c r="AV1281" s="37">
        <f>AV$194*$D1281*INDEX(AV$121:AV$137,$E1281)*(1-INDEX(AV$151:AV$167,$E1281))</f>
        <v/>
      </c>
      <c r="AW1281" s="37">
        <f>AW$194*$D1281*INDEX(AW$121:AW$137,$E1281)*(1-INDEX(AW$151:AW$167,$E1281))</f>
        <v/>
      </c>
      <c r="AX1281" s="37">
        <f>AX$194*$D1281*INDEX(AX$121:AX$137,$E1281)*(1-INDEX(AX$151:AX$167,$E1281))</f>
        <v/>
      </c>
      <c r="AY1281" s="40">
        <f>ETSCOST(AY$194,$D1281,INDEX(AY$121:AY$137,$E1281),INDEX(AY$151:AY$167,$E1281))</f>
        <v/>
      </c>
    </row>
    <row r="1282" hidden="1" outlineLevel="2">
      <c r="A1282" s="14" t="inlineStr">
        <is>
          <t>ets</t>
        </is>
      </c>
      <c r="B1282" s="14" t="inlineStr">
        <is>
          <t>die</t>
        </is>
      </c>
      <c r="C1282" s="14" t="inlineStr">
        <is>
          <t>nfm</t>
        </is>
      </c>
      <c r="D1282" s="37">
        <f>INDEX(Inputs!$T$5:$T$132,MATCH($B1282&amp;"|"&amp;$C1282,Inputs!$A$5:$A$132,0))</f>
        <v/>
      </c>
      <c r="E1282" s="37">
        <f>INDEX(Inputs!$K$5:$K$132,MATCH($B1282&amp;"|"&amp;$C1282,Inputs!$A$5:$A$132,0))</f>
        <v/>
      </c>
      <c r="F1282" s="36" t="n"/>
      <c r="G1282" s="36" t="n"/>
      <c r="H1282" s="14">
        <f>INDEX(Variables!$B$5:$B$105,MATCH($A1282,Variables!$A$5:$A$105,0))&amp;IF($C1282="",""," | "&amp;INDEX(Mapping!$B$5:$B$26,MATCH($C1282,Mapping!$A$5:$A$26,0))&amp;" | "&amp;INDEX(Mapping!$B$30:$B$41,MATCH($B1282,Mapping!$A$30:$A$41,0)))</f>
        <v/>
      </c>
      <c r="I1282" s="14">
        <f>INDEX(Variables!$C$5:$C$105,MATCH($A1282,Variables!$A$5:$A$105,0))</f>
        <v/>
      </c>
      <c r="J1282" s="14">
        <f>INDEX(Variables!$E$5:$E$105,MATCH($A1282,Variables!$A$5:$A$105,0))</f>
        <v/>
      </c>
      <c r="K1282" s="11">
        <f>LOWER(Settings!$C$4)&amp;".mit."&amp;$A1282&amp;IF($C1282="","","."&amp;$C1282&amp;"."&amp;$B1282)&amp;IF(INDEX(Variables!$D$5:$D$105,MATCH($A1282,Variables!$A$5:$A$105,0))="","","."&amp;INDEX(Variables!$D$5:$D$105,MATCH($A1282,Variables!$A$5:$A$105,0)))&amp;"."&amp;K$5</f>
        <v/>
      </c>
      <c r="L1282" s="38">
        <f>L$194*$D1282*INDEX(L$121:L$137,$E1282)*(1-INDEX(L$151:L$167,$E1282))</f>
        <v/>
      </c>
      <c r="M1282" s="37">
        <f>M$194*$D1282*INDEX(M$121:M$137,$E1282)*(1-INDEX(M$151:M$167,$E1282))</f>
        <v/>
      </c>
      <c r="N1282" s="37">
        <f>N$194*$D1282*INDEX(N$121:N$137,$E1282)*(1-INDEX(N$151:N$167,$E1282))</f>
        <v/>
      </c>
      <c r="O1282" s="37">
        <f>O$194*$D1282*INDEX(O$121:O$137,$E1282)*(1-INDEX(O$151:O$167,$E1282))</f>
        <v/>
      </c>
      <c r="P1282" s="37">
        <f>P$194*$D1282*INDEX(P$121:P$137,$E1282)*(1-INDEX(P$151:P$167,$E1282))</f>
        <v/>
      </c>
      <c r="Q1282" s="37">
        <f>Q$194*$D1282*INDEX(Q$121:Q$137,$E1282)*(1-INDEX(Q$151:Q$167,$E1282))</f>
        <v/>
      </c>
      <c r="R1282" s="37">
        <f>R$194*$D1282*INDEX(R$121:R$137,$E1282)*(1-INDEX(R$151:R$167,$E1282))</f>
        <v/>
      </c>
      <c r="S1282" s="37">
        <f>S$194*$D1282*INDEX(S$121:S$137,$E1282)*(1-INDEX(S$151:S$167,$E1282))</f>
        <v/>
      </c>
      <c r="T1282" s="37">
        <f>T$194*$D1282*INDEX(T$121:T$137,$E1282)*(1-INDEX(T$151:T$167,$E1282))</f>
        <v/>
      </c>
      <c r="U1282" s="37">
        <f>U$194*$D1282*INDEX(U$121:U$137,$E1282)*(1-INDEX(U$151:U$167,$E1282))</f>
        <v/>
      </c>
      <c r="V1282" s="37">
        <f>V$194*$D1282*INDEX(V$121:V$137,$E1282)*(1-INDEX(V$151:V$167,$E1282))</f>
        <v/>
      </c>
      <c r="W1282" s="37">
        <f>W$194*$D1282*INDEX(W$121:W$137,$E1282)*(1-INDEX(W$151:W$167,$E1282))</f>
        <v/>
      </c>
      <c r="X1282" s="37">
        <f>X$194*$D1282*INDEX(X$121:X$137,$E1282)*(1-INDEX(X$151:X$167,$E1282))</f>
        <v/>
      </c>
      <c r="Y1282" s="37">
        <f>Y$194*$D1282*INDEX(Y$121:Y$137,$E1282)*(1-INDEX(Y$151:Y$167,$E1282))</f>
        <v/>
      </c>
      <c r="Z1282" s="37">
        <f>Z$194*$D1282*INDEX(Z$121:Z$137,$E1282)*(1-INDEX(Z$151:Z$167,$E1282))</f>
        <v/>
      </c>
      <c r="AA1282" s="37">
        <f>AA$194*$D1282*INDEX(AA$121:AA$137,$E1282)*(1-INDEX(AA$151:AA$167,$E1282))</f>
        <v/>
      </c>
      <c r="AB1282" s="37">
        <f>AB$194*$D1282*INDEX(AB$121:AB$137,$E1282)*(1-INDEX(AB$151:AB$167,$E1282))</f>
        <v/>
      </c>
      <c r="AC1282" s="37">
        <f>AC$194*$D1282*INDEX(AC$121:AC$137,$E1282)*(1-INDEX(AC$151:AC$167,$E1282))</f>
        <v/>
      </c>
      <c r="AD1282" s="40">
        <f>ETSCOST(AD$194,$D1282,INDEX(AD$121:AD$137,$E1282),INDEX(AD$151:AD$167,$E1282))</f>
        <v/>
      </c>
      <c r="AF1282" s="11">
        <f>LOWER(Settings!$C$4)&amp;".mit."&amp;$A1282&amp;IF($C1282="","","."&amp;$C1282&amp;"."&amp;$B1282)&amp;IF(INDEX(Variables!$D$5:$D$105,MATCH($A1282,Variables!$A$5:$A$105,0))="","","."&amp;INDEX(Variables!$D$5:$D$105,MATCH($A1282,Variables!$A$5:$A$105,0)))&amp;"."&amp;AF$5</f>
        <v/>
      </c>
      <c r="AG1282" s="38">
        <f>AG$194*$D1282*INDEX(AG$121:AG$137,$E1282)*(1-INDEX(AG$151:AG$167,$E1282))</f>
        <v/>
      </c>
      <c r="AH1282" s="37">
        <f>AH$194*$D1282*INDEX(AH$121:AH$137,$E1282)*(1-INDEX(AH$151:AH$167,$E1282))</f>
        <v/>
      </c>
      <c r="AI1282" s="37">
        <f>AI$194*$D1282*INDEX(AI$121:AI$137,$E1282)*(1-INDEX(AI$151:AI$167,$E1282))</f>
        <v/>
      </c>
      <c r="AJ1282" s="37">
        <f>AJ$194*$D1282*INDEX(AJ$121:AJ$137,$E1282)*(1-INDEX(AJ$151:AJ$167,$E1282))</f>
        <v/>
      </c>
      <c r="AK1282" s="37">
        <f>AK$194*$D1282*INDEX(AK$121:AK$137,$E1282)*(1-INDEX(AK$151:AK$167,$E1282))</f>
        <v/>
      </c>
      <c r="AL1282" s="37">
        <f>AL$194*$D1282*INDEX(AL$121:AL$137,$E1282)*(1-INDEX(AL$151:AL$167,$E1282))</f>
        <v/>
      </c>
      <c r="AM1282" s="37">
        <f>AM$194*$D1282*INDEX(AM$121:AM$137,$E1282)*(1-INDEX(AM$151:AM$167,$E1282))</f>
        <v/>
      </c>
      <c r="AN1282" s="37">
        <f>AN$194*$D1282*INDEX(AN$121:AN$137,$E1282)*(1-INDEX(AN$151:AN$167,$E1282))</f>
        <v/>
      </c>
      <c r="AO1282" s="37">
        <f>AO$194*$D1282*INDEX(AO$121:AO$137,$E1282)*(1-INDEX(AO$151:AO$167,$E1282))</f>
        <v/>
      </c>
      <c r="AP1282" s="37">
        <f>AP$194*$D1282*INDEX(AP$121:AP$137,$E1282)*(1-INDEX(AP$151:AP$167,$E1282))</f>
        <v/>
      </c>
      <c r="AQ1282" s="37">
        <f>AQ$194*$D1282*INDEX(AQ$121:AQ$137,$E1282)*(1-INDEX(AQ$151:AQ$167,$E1282))</f>
        <v/>
      </c>
      <c r="AR1282" s="37">
        <f>AR$194*$D1282*INDEX(AR$121:AR$137,$E1282)*(1-INDEX(AR$151:AR$167,$E1282))</f>
        <v/>
      </c>
      <c r="AS1282" s="37">
        <f>AS$194*$D1282*INDEX(AS$121:AS$137,$E1282)*(1-INDEX(AS$151:AS$167,$E1282))</f>
        <v/>
      </c>
      <c r="AT1282" s="37">
        <f>AT$194*$D1282*INDEX(AT$121:AT$137,$E1282)*(1-INDEX(AT$151:AT$167,$E1282))</f>
        <v/>
      </c>
      <c r="AU1282" s="37">
        <f>AU$194*$D1282*INDEX(AU$121:AU$137,$E1282)*(1-INDEX(AU$151:AU$167,$E1282))</f>
        <v/>
      </c>
      <c r="AV1282" s="37">
        <f>AV$194*$D1282*INDEX(AV$121:AV$137,$E1282)*(1-INDEX(AV$151:AV$167,$E1282))</f>
        <v/>
      </c>
      <c r="AW1282" s="37">
        <f>AW$194*$D1282*INDEX(AW$121:AW$137,$E1282)*(1-INDEX(AW$151:AW$167,$E1282))</f>
        <v/>
      </c>
      <c r="AX1282" s="37">
        <f>AX$194*$D1282*INDEX(AX$121:AX$137,$E1282)*(1-INDEX(AX$151:AX$167,$E1282))</f>
        <v/>
      </c>
      <c r="AY1282" s="40">
        <f>ETSCOST(AY$194,$D1282,INDEX(AY$121:AY$137,$E1282),INDEX(AY$151:AY$167,$E1282))</f>
        <v/>
      </c>
    </row>
    <row r="1283" hidden="1" outlineLevel="2">
      <c r="A1283" s="14" t="inlineStr">
        <is>
          <t>ets</t>
        </is>
      </c>
      <c r="B1283" s="14" t="inlineStr">
        <is>
          <t>lpg</t>
        </is>
      </c>
      <c r="C1283" s="14" t="inlineStr">
        <is>
          <t>nfm</t>
        </is>
      </c>
      <c r="D1283" s="37">
        <f>INDEX(Inputs!$T$5:$T$132,MATCH($B1283&amp;"|"&amp;$C1283,Inputs!$A$5:$A$132,0))</f>
        <v/>
      </c>
      <c r="E1283" s="37">
        <f>INDEX(Inputs!$K$5:$K$132,MATCH($B1283&amp;"|"&amp;$C1283,Inputs!$A$5:$A$132,0))</f>
        <v/>
      </c>
      <c r="F1283" s="36" t="n"/>
      <c r="G1283" s="36" t="n"/>
      <c r="H1283" s="14">
        <f>INDEX(Variables!$B$5:$B$105,MATCH($A1283,Variables!$A$5:$A$105,0))&amp;IF($C1283="",""," | "&amp;INDEX(Mapping!$B$5:$B$26,MATCH($C1283,Mapping!$A$5:$A$26,0))&amp;" | "&amp;INDEX(Mapping!$B$30:$B$41,MATCH($B1283,Mapping!$A$30:$A$41,0)))</f>
        <v/>
      </c>
      <c r="I1283" s="14">
        <f>INDEX(Variables!$C$5:$C$105,MATCH($A1283,Variables!$A$5:$A$105,0))</f>
        <v/>
      </c>
      <c r="J1283" s="14">
        <f>INDEX(Variables!$E$5:$E$105,MATCH($A1283,Variables!$A$5:$A$105,0))</f>
        <v/>
      </c>
      <c r="K1283" s="11">
        <f>LOWER(Settings!$C$4)&amp;".mit."&amp;$A1283&amp;IF($C1283="","","."&amp;$C1283&amp;"."&amp;$B1283)&amp;IF(INDEX(Variables!$D$5:$D$105,MATCH($A1283,Variables!$A$5:$A$105,0))="","","."&amp;INDEX(Variables!$D$5:$D$105,MATCH($A1283,Variables!$A$5:$A$105,0)))&amp;"."&amp;K$5</f>
        <v/>
      </c>
      <c r="L1283" s="38">
        <f>L$194*$D1283*INDEX(L$121:L$137,$E1283)*(1-INDEX(L$151:L$167,$E1283))</f>
        <v/>
      </c>
      <c r="M1283" s="37">
        <f>M$194*$D1283*INDEX(M$121:M$137,$E1283)*(1-INDEX(M$151:M$167,$E1283))</f>
        <v/>
      </c>
      <c r="N1283" s="37">
        <f>N$194*$D1283*INDEX(N$121:N$137,$E1283)*(1-INDEX(N$151:N$167,$E1283))</f>
        <v/>
      </c>
      <c r="O1283" s="37">
        <f>O$194*$D1283*INDEX(O$121:O$137,$E1283)*(1-INDEX(O$151:O$167,$E1283))</f>
        <v/>
      </c>
      <c r="P1283" s="37">
        <f>P$194*$D1283*INDEX(P$121:P$137,$E1283)*(1-INDEX(P$151:P$167,$E1283))</f>
        <v/>
      </c>
      <c r="Q1283" s="37">
        <f>Q$194*$D1283*INDEX(Q$121:Q$137,$E1283)*(1-INDEX(Q$151:Q$167,$E1283))</f>
        <v/>
      </c>
      <c r="R1283" s="37">
        <f>R$194*$D1283*INDEX(R$121:R$137,$E1283)*(1-INDEX(R$151:R$167,$E1283))</f>
        <v/>
      </c>
      <c r="S1283" s="37">
        <f>S$194*$D1283*INDEX(S$121:S$137,$E1283)*(1-INDEX(S$151:S$167,$E1283))</f>
        <v/>
      </c>
      <c r="T1283" s="37">
        <f>T$194*$D1283*INDEX(T$121:T$137,$E1283)*(1-INDEX(T$151:T$167,$E1283))</f>
        <v/>
      </c>
      <c r="U1283" s="37">
        <f>U$194*$D1283*INDEX(U$121:U$137,$E1283)*(1-INDEX(U$151:U$167,$E1283))</f>
        <v/>
      </c>
      <c r="V1283" s="37">
        <f>V$194*$D1283*INDEX(V$121:V$137,$E1283)*(1-INDEX(V$151:V$167,$E1283))</f>
        <v/>
      </c>
      <c r="W1283" s="37">
        <f>W$194*$D1283*INDEX(W$121:W$137,$E1283)*(1-INDEX(W$151:W$167,$E1283))</f>
        <v/>
      </c>
      <c r="X1283" s="37">
        <f>X$194*$D1283*INDEX(X$121:X$137,$E1283)*(1-INDEX(X$151:X$167,$E1283))</f>
        <v/>
      </c>
      <c r="Y1283" s="37">
        <f>Y$194*$D1283*INDEX(Y$121:Y$137,$E1283)*(1-INDEX(Y$151:Y$167,$E1283))</f>
        <v/>
      </c>
      <c r="Z1283" s="37">
        <f>Z$194*$D1283*INDEX(Z$121:Z$137,$E1283)*(1-INDEX(Z$151:Z$167,$E1283))</f>
        <v/>
      </c>
      <c r="AA1283" s="37">
        <f>AA$194*$D1283*INDEX(AA$121:AA$137,$E1283)*(1-INDEX(AA$151:AA$167,$E1283))</f>
        <v/>
      </c>
      <c r="AB1283" s="37">
        <f>AB$194*$D1283*INDEX(AB$121:AB$137,$E1283)*(1-INDEX(AB$151:AB$167,$E1283))</f>
        <v/>
      </c>
      <c r="AC1283" s="37">
        <f>AC$194*$D1283*INDEX(AC$121:AC$137,$E1283)*(1-INDEX(AC$151:AC$167,$E1283))</f>
        <v/>
      </c>
      <c r="AD1283" s="40">
        <f>ETSCOST(AD$194,$D1283,INDEX(AD$121:AD$137,$E1283),INDEX(AD$151:AD$167,$E1283))</f>
        <v/>
      </c>
      <c r="AF1283" s="11">
        <f>LOWER(Settings!$C$4)&amp;".mit."&amp;$A1283&amp;IF($C1283="","","."&amp;$C1283&amp;"."&amp;$B1283)&amp;IF(INDEX(Variables!$D$5:$D$105,MATCH($A1283,Variables!$A$5:$A$105,0))="","","."&amp;INDEX(Variables!$D$5:$D$105,MATCH($A1283,Variables!$A$5:$A$105,0)))&amp;"."&amp;AF$5</f>
        <v/>
      </c>
      <c r="AG1283" s="38">
        <f>AG$194*$D1283*INDEX(AG$121:AG$137,$E1283)*(1-INDEX(AG$151:AG$167,$E1283))</f>
        <v/>
      </c>
      <c r="AH1283" s="37">
        <f>AH$194*$D1283*INDEX(AH$121:AH$137,$E1283)*(1-INDEX(AH$151:AH$167,$E1283))</f>
        <v/>
      </c>
      <c r="AI1283" s="37">
        <f>AI$194*$D1283*INDEX(AI$121:AI$137,$E1283)*(1-INDEX(AI$151:AI$167,$E1283))</f>
        <v/>
      </c>
      <c r="AJ1283" s="37">
        <f>AJ$194*$D1283*INDEX(AJ$121:AJ$137,$E1283)*(1-INDEX(AJ$151:AJ$167,$E1283))</f>
        <v/>
      </c>
      <c r="AK1283" s="37">
        <f>AK$194*$D1283*INDEX(AK$121:AK$137,$E1283)*(1-INDEX(AK$151:AK$167,$E1283))</f>
        <v/>
      </c>
      <c r="AL1283" s="37">
        <f>AL$194*$D1283*INDEX(AL$121:AL$137,$E1283)*(1-INDEX(AL$151:AL$167,$E1283))</f>
        <v/>
      </c>
      <c r="AM1283" s="37">
        <f>AM$194*$D1283*INDEX(AM$121:AM$137,$E1283)*(1-INDEX(AM$151:AM$167,$E1283))</f>
        <v/>
      </c>
      <c r="AN1283" s="37">
        <f>AN$194*$D1283*INDEX(AN$121:AN$137,$E1283)*(1-INDEX(AN$151:AN$167,$E1283))</f>
        <v/>
      </c>
      <c r="AO1283" s="37">
        <f>AO$194*$D1283*INDEX(AO$121:AO$137,$E1283)*(1-INDEX(AO$151:AO$167,$E1283))</f>
        <v/>
      </c>
      <c r="AP1283" s="37">
        <f>AP$194*$D1283*INDEX(AP$121:AP$137,$E1283)*(1-INDEX(AP$151:AP$167,$E1283))</f>
        <v/>
      </c>
      <c r="AQ1283" s="37">
        <f>AQ$194*$D1283*INDEX(AQ$121:AQ$137,$E1283)*(1-INDEX(AQ$151:AQ$167,$E1283))</f>
        <v/>
      </c>
      <c r="AR1283" s="37">
        <f>AR$194*$D1283*INDEX(AR$121:AR$137,$E1283)*(1-INDEX(AR$151:AR$167,$E1283))</f>
        <v/>
      </c>
      <c r="AS1283" s="37">
        <f>AS$194*$D1283*INDEX(AS$121:AS$137,$E1283)*(1-INDEX(AS$151:AS$167,$E1283))</f>
        <v/>
      </c>
      <c r="AT1283" s="37">
        <f>AT$194*$D1283*INDEX(AT$121:AT$137,$E1283)*(1-INDEX(AT$151:AT$167,$E1283))</f>
        <v/>
      </c>
      <c r="AU1283" s="37">
        <f>AU$194*$D1283*INDEX(AU$121:AU$137,$E1283)*(1-INDEX(AU$151:AU$167,$E1283))</f>
        <v/>
      </c>
      <c r="AV1283" s="37">
        <f>AV$194*$D1283*INDEX(AV$121:AV$137,$E1283)*(1-INDEX(AV$151:AV$167,$E1283))</f>
        <v/>
      </c>
      <c r="AW1283" s="37">
        <f>AW$194*$D1283*INDEX(AW$121:AW$137,$E1283)*(1-INDEX(AW$151:AW$167,$E1283))</f>
        <v/>
      </c>
      <c r="AX1283" s="37">
        <f>AX$194*$D1283*INDEX(AX$121:AX$137,$E1283)*(1-INDEX(AX$151:AX$167,$E1283))</f>
        <v/>
      </c>
      <c r="AY1283" s="40">
        <f>ETSCOST(AY$194,$D1283,INDEX(AY$121:AY$137,$E1283),INDEX(AY$151:AY$167,$E1283))</f>
        <v/>
      </c>
    </row>
    <row r="1284" hidden="1" outlineLevel="2">
      <c r="A1284" s="14" t="inlineStr">
        <is>
          <t>ets</t>
        </is>
      </c>
      <c r="B1284" s="14" t="inlineStr">
        <is>
          <t>ker</t>
        </is>
      </c>
      <c r="C1284" s="14" t="inlineStr">
        <is>
          <t>nfm</t>
        </is>
      </c>
      <c r="D1284" s="37">
        <f>INDEX(Inputs!$T$5:$T$132,MATCH($B1284&amp;"|"&amp;$C1284,Inputs!$A$5:$A$132,0))</f>
        <v/>
      </c>
      <c r="E1284" s="37">
        <f>INDEX(Inputs!$K$5:$K$132,MATCH($B1284&amp;"|"&amp;$C1284,Inputs!$A$5:$A$132,0))</f>
        <v/>
      </c>
      <c r="F1284" s="36" t="n"/>
      <c r="G1284" s="36" t="n"/>
      <c r="H1284" s="14">
        <f>INDEX(Variables!$B$5:$B$105,MATCH($A1284,Variables!$A$5:$A$105,0))&amp;IF($C1284="",""," | "&amp;INDEX(Mapping!$B$5:$B$26,MATCH($C1284,Mapping!$A$5:$A$26,0))&amp;" | "&amp;INDEX(Mapping!$B$30:$B$41,MATCH($B1284,Mapping!$A$30:$A$41,0)))</f>
        <v/>
      </c>
      <c r="I1284" s="14">
        <f>INDEX(Variables!$C$5:$C$105,MATCH($A1284,Variables!$A$5:$A$105,0))</f>
        <v/>
      </c>
      <c r="J1284" s="14">
        <f>INDEX(Variables!$E$5:$E$105,MATCH($A1284,Variables!$A$5:$A$105,0))</f>
        <v/>
      </c>
      <c r="K1284" s="11">
        <f>LOWER(Settings!$C$4)&amp;".mit."&amp;$A1284&amp;IF($C1284="","","."&amp;$C1284&amp;"."&amp;$B1284)&amp;IF(INDEX(Variables!$D$5:$D$105,MATCH($A1284,Variables!$A$5:$A$105,0))="","","."&amp;INDEX(Variables!$D$5:$D$105,MATCH($A1284,Variables!$A$5:$A$105,0)))&amp;"."&amp;K$5</f>
        <v/>
      </c>
      <c r="L1284" s="38">
        <f>L$194*$D1284*INDEX(L$121:L$137,$E1284)*(1-INDEX(L$151:L$167,$E1284))</f>
        <v/>
      </c>
      <c r="M1284" s="37">
        <f>M$194*$D1284*INDEX(M$121:M$137,$E1284)*(1-INDEX(M$151:M$167,$E1284))</f>
        <v/>
      </c>
      <c r="N1284" s="37">
        <f>N$194*$D1284*INDEX(N$121:N$137,$E1284)*(1-INDEX(N$151:N$167,$E1284))</f>
        <v/>
      </c>
      <c r="O1284" s="37">
        <f>O$194*$D1284*INDEX(O$121:O$137,$E1284)*(1-INDEX(O$151:O$167,$E1284))</f>
        <v/>
      </c>
      <c r="P1284" s="37">
        <f>P$194*$D1284*INDEX(P$121:P$137,$E1284)*(1-INDEX(P$151:P$167,$E1284))</f>
        <v/>
      </c>
      <c r="Q1284" s="37">
        <f>Q$194*$D1284*INDEX(Q$121:Q$137,$E1284)*(1-INDEX(Q$151:Q$167,$E1284))</f>
        <v/>
      </c>
      <c r="R1284" s="37">
        <f>R$194*$D1284*INDEX(R$121:R$137,$E1284)*(1-INDEX(R$151:R$167,$E1284))</f>
        <v/>
      </c>
      <c r="S1284" s="37">
        <f>S$194*$D1284*INDEX(S$121:S$137,$E1284)*(1-INDEX(S$151:S$167,$E1284))</f>
        <v/>
      </c>
      <c r="T1284" s="37">
        <f>T$194*$D1284*INDEX(T$121:T$137,$E1284)*(1-INDEX(T$151:T$167,$E1284))</f>
        <v/>
      </c>
      <c r="U1284" s="37">
        <f>U$194*$D1284*INDEX(U$121:U$137,$E1284)*(1-INDEX(U$151:U$167,$E1284))</f>
        <v/>
      </c>
      <c r="V1284" s="37">
        <f>V$194*$D1284*INDEX(V$121:V$137,$E1284)*(1-INDEX(V$151:V$167,$E1284))</f>
        <v/>
      </c>
      <c r="W1284" s="37">
        <f>W$194*$D1284*INDEX(W$121:W$137,$E1284)*(1-INDEX(W$151:W$167,$E1284))</f>
        <v/>
      </c>
      <c r="X1284" s="37">
        <f>X$194*$D1284*INDEX(X$121:X$137,$E1284)*(1-INDEX(X$151:X$167,$E1284))</f>
        <v/>
      </c>
      <c r="Y1284" s="37">
        <f>Y$194*$D1284*INDEX(Y$121:Y$137,$E1284)*(1-INDEX(Y$151:Y$167,$E1284))</f>
        <v/>
      </c>
      <c r="Z1284" s="37">
        <f>Z$194*$D1284*INDEX(Z$121:Z$137,$E1284)*(1-INDEX(Z$151:Z$167,$E1284))</f>
        <v/>
      </c>
      <c r="AA1284" s="37">
        <f>AA$194*$D1284*INDEX(AA$121:AA$137,$E1284)*(1-INDEX(AA$151:AA$167,$E1284))</f>
        <v/>
      </c>
      <c r="AB1284" s="37">
        <f>AB$194*$D1284*INDEX(AB$121:AB$137,$E1284)*(1-INDEX(AB$151:AB$167,$E1284))</f>
        <v/>
      </c>
      <c r="AC1284" s="37">
        <f>AC$194*$D1284*INDEX(AC$121:AC$137,$E1284)*(1-INDEX(AC$151:AC$167,$E1284))</f>
        <v/>
      </c>
      <c r="AD1284" s="40">
        <f>ETSCOST(AD$194,$D1284,INDEX(AD$121:AD$137,$E1284),INDEX(AD$151:AD$167,$E1284))</f>
        <v/>
      </c>
      <c r="AF1284" s="11">
        <f>LOWER(Settings!$C$4)&amp;".mit."&amp;$A1284&amp;IF($C1284="","","."&amp;$C1284&amp;"."&amp;$B1284)&amp;IF(INDEX(Variables!$D$5:$D$105,MATCH($A1284,Variables!$A$5:$A$105,0))="","","."&amp;INDEX(Variables!$D$5:$D$105,MATCH($A1284,Variables!$A$5:$A$105,0)))&amp;"."&amp;AF$5</f>
        <v/>
      </c>
      <c r="AG1284" s="38">
        <f>AG$194*$D1284*INDEX(AG$121:AG$137,$E1284)*(1-INDEX(AG$151:AG$167,$E1284))</f>
        <v/>
      </c>
      <c r="AH1284" s="37">
        <f>AH$194*$D1284*INDEX(AH$121:AH$137,$E1284)*(1-INDEX(AH$151:AH$167,$E1284))</f>
        <v/>
      </c>
      <c r="AI1284" s="37">
        <f>AI$194*$D1284*INDEX(AI$121:AI$137,$E1284)*(1-INDEX(AI$151:AI$167,$E1284))</f>
        <v/>
      </c>
      <c r="AJ1284" s="37">
        <f>AJ$194*$D1284*INDEX(AJ$121:AJ$137,$E1284)*(1-INDEX(AJ$151:AJ$167,$E1284))</f>
        <v/>
      </c>
      <c r="AK1284" s="37">
        <f>AK$194*$D1284*INDEX(AK$121:AK$137,$E1284)*(1-INDEX(AK$151:AK$167,$E1284))</f>
        <v/>
      </c>
      <c r="AL1284" s="37">
        <f>AL$194*$D1284*INDEX(AL$121:AL$137,$E1284)*(1-INDEX(AL$151:AL$167,$E1284))</f>
        <v/>
      </c>
      <c r="AM1284" s="37">
        <f>AM$194*$D1284*INDEX(AM$121:AM$137,$E1284)*(1-INDEX(AM$151:AM$167,$E1284))</f>
        <v/>
      </c>
      <c r="AN1284" s="37">
        <f>AN$194*$D1284*INDEX(AN$121:AN$137,$E1284)*(1-INDEX(AN$151:AN$167,$E1284))</f>
        <v/>
      </c>
      <c r="AO1284" s="37">
        <f>AO$194*$D1284*INDEX(AO$121:AO$137,$E1284)*(1-INDEX(AO$151:AO$167,$E1284))</f>
        <v/>
      </c>
      <c r="AP1284" s="37">
        <f>AP$194*$D1284*INDEX(AP$121:AP$137,$E1284)*(1-INDEX(AP$151:AP$167,$E1284))</f>
        <v/>
      </c>
      <c r="AQ1284" s="37">
        <f>AQ$194*$D1284*INDEX(AQ$121:AQ$137,$E1284)*(1-INDEX(AQ$151:AQ$167,$E1284))</f>
        <v/>
      </c>
      <c r="AR1284" s="37">
        <f>AR$194*$D1284*INDEX(AR$121:AR$137,$E1284)*(1-INDEX(AR$151:AR$167,$E1284))</f>
        <v/>
      </c>
      <c r="AS1284" s="37">
        <f>AS$194*$D1284*INDEX(AS$121:AS$137,$E1284)*(1-INDEX(AS$151:AS$167,$E1284))</f>
        <v/>
      </c>
      <c r="AT1284" s="37">
        <f>AT$194*$D1284*INDEX(AT$121:AT$137,$E1284)*(1-INDEX(AT$151:AT$167,$E1284))</f>
        <v/>
      </c>
      <c r="AU1284" s="37">
        <f>AU$194*$D1284*INDEX(AU$121:AU$137,$E1284)*(1-INDEX(AU$151:AU$167,$E1284))</f>
        <v/>
      </c>
      <c r="AV1284" s="37">
        <f>AV$194*$D1284*INDEX(AV$121:AV$137,$E1284)*(1-INDEX(AV$151:AV$167,$E1284))</f>
        <v/>
      </c>
      <c r="AW1284" s="37">
        <f>AW$194*$D1284*INDEX(AW$121:AW$137,$E1284)*(1-INDEX(AW$151:AW$167,$E1284))</f>
        <v/>
      </c>
      <c r="AX1284" s="37">
        <f>AX$194*$D1284*INDEX(AX$121:AX$137,$E1284)*(1-INDEX(AX$151:AX$167,$E1284))</f>
        <v/>
      </c>
      <c r="AY1284" s="40">
        <f>ETSCOST(AY$194,$D1284,INDEX(AY$121:AY$137,$E1284),INDEX(AY$151:AY$167,$E1284))</f>
        <v/>
      </c>
    </row>
    <row r="1285" hidden="1" outlineLevel="2">
      <c r="A1285" s="14" t="inlineStr">
        <is>
          <t>ets</t>
        </is>
      </c>
      <c r="B1285" s="14" t="inlineStr">
        <is>
          <t>oop</t>
        </is>
      </c>
      <c r="C1285" s="14" t="inlineStr">
        <is>
          <t>nfm</t>
        </is>
      </c>
      <c r="D1285" s="37">
        <f>INDEX(Inputs!$T$5:$T$132,MATCH($B1285&amp;"|"&amp;$C1285,Inputs!$A$5:$A$132,0))</f>
        <v/>
      </c>
      <c r="E1285" s="37">
        <f>INDEX(Inputs!$K$5:$K$132,MATCH($B1285&amp;"|"&amp;$C1285,Inputs!$A$5:$A$132,0))</f>
        <v/>
      </c>
      <c r="F1285" s="36" t="n"/>
      <c r="G1285" s="36" t="n"/>
      <c r="H1285" s="14">
        <f>INDEX(Variables!$B$5:$B$105,MATCH($A1285,Variables!$A$5:$A$105,0))&amp;IF($C1285="",""," | "&amp;INDEX(Mapping!$B$5:$B$26,MATCH($C1285,Mapping!$A$5:$A$26,0))&amp;" | "&amp;INDEX(Mapping!$B$30:$B$41,MATCH($B1285,Mapping!$A$30:$A$41,0)))</f>
        <v/>
      </c>
      <c r="I1285" s="14">
        <f>INDEX(Variables!$C$5:$C$105,MATCH($A1285,Variables!$A$5:$A$105,0))</f>
        <v/>
      </c>
      <c r="J1285" s="14">
        <f>INDEX(Variables!$E$5:$E$105,MATCH($A1285,Variables!$A$5:$A$105,0))</f>
        <v/>
      </c>
      <c r="K1285" s="11">
        <f>LOWER(Settings!$C$4)&amp;".mit."&amp;$A1285&amp;IF($C1285="","","."&amp;$C1285&amp;"."&amp;$B1285)&amp;IF(INDEX(Variables!$D$5:$D$105,MATCH($A1285,Variables!$A$5:$A$105,0))="","","."&amp;INDEX(Variables!$D$5:$D$105,MATCH($A1285,Variables!$A$5:$A$105,0)))&amp;"."&amp;K$5</f>
        <v/>
      </c>
      <c r="L1285" s="38">
        <f>L$194*$D1285*INDEX(L$121:L$137,$E1285)*(1-INDEX(L$151:L$167,$E1285))</f>
        <v/>
      </c>
      <c r="M1285" s="37">
        <f>M$194*$D1285*INDEX(M$121:M$137,$E1285)*(1-INDEX(M$151:M$167,$E1285))</f>
        <v/>
      </c>
      <c r="N1285" s="37">
        <f>N$194*$D1285*INDEX(N$121:N$137,$E1285)*(1-INDEX(N$151:N$167,$E1285))</f>
        <v/>
      </c>
      <c r="O1285" s="37">
        <f>O$194*$D1285*INDEX(O$121:O$137,$E1285)*(1-INDEX(O$151:O$167,$E1285))</f>
        <v/>
      </c>
      <c r="P1285" s="37">
        <f>P$194*$D1285*INDEX(P$121:P$137,$E1285)*(1-INDEX(P$151:P$167,$E1285))</f>
        <v/>
      </c>
      <c r="Q1285" s="37">
        <f>Q$194*$D1285*INDEX(Q$121:Q$137,$E1285)*(1-INDEX(Q$151:Q$167,$E1285))</f>
        <v/>
      </c>
      <c r="R1285" s="37">
        <f>R$194*$D1285*INDEX(R$121:R$137,$E1285)*(1-INDEX(R$151:R$167,$E1285))</f>
        <v/>
      </c>
      <c r="S1285" s="37">
        <f>S$194*$D1285*INDEX(S$121:S$137,$E1285)*(1-INDEX(S$151:S$167,$E1285))</f>
        <v/>
      </c>
      <c r="T1285" s="37">
        <f>T$194*$D1285*INDEX(T$121:T$137,$E1285)*(1-INDEX(T$151:T$167,$E1285))</f>
        <v/>
      </c>
      <c r="U1285" s="37">
        <f>U$194*$D1285*INDEX(U$121:U$137,$E1285)*(1-INDEX(U$151:U$167,$E1285))</f>
        <v/>
      </c>
      <c r="V1285" s="37">
        <f>V$194*$D1285*INDEX(V$121:V$137,$E1285)*(1-INDEX(V$151:V$167,$E1285))</f>
        <v/>
      </c>
      <c r="W1285" s="37">
        <f>W$194*$D1285*INDEX(W$121:W$137,$E1285)*(1-INDEX(W$151:W$167,$E1285))</f>
        <v/>
      </c>
      <c r="X1285" s="37">
        <f>X$194*$D1285*INDEX(X$121:X$137,$E1285)*(1-INDEX(X$151:X$167,$E1285))</f>
        <v/>
      </c>
      <c r="Y1285" s="37">
        <f>Y$194*$D1285*INDEX(Y$121:Y$137,$E1285)*(1-INDEX(Y$151:Y$167,$E1285))</f>
        <v/>
      </c>
      <c r="Z1285" s="37">
        <f>Z$194*$D1285*INDEX(Z$121:Z$137,$E1285)*(1-INDEX(Z$151:Z$167,$E1285))</f>
        <v/>
      </c>
      <c r="AA1285" s="37">
        <f>AA$194*$D1285*INDEX(AA$121:AA$137,$E1285)*(1-INDEX(AA$151:AA$167,$E1285))</f>
        <v/>
      </c>
      <c r="AB1285" s="37">
        <f>AB$194*$D1285*INDEX(AB$121:AB$137,$E1285)*(1-INDEX(AB$151:AB$167,$E1285))</f>
        <v/>
      </c>
      <c r="AC1285" s="37">
        <f>AC$194*$D1285*INDEX(AC$121:AC$137,$E1285)*(1-INDEX(AC$151:AC$167,$E1285))</f>
        <v/>
      </c>
      <c r="AD1285" s="40">
        <f>ETSCOST(AD$194,$D1285,INDEX(AD$121:AD$137,$E1285),INDEX(AD$151:AD$167,$E1285))</f>
        <v/>
      </c>
      <c r="AF1285" s="11">
        <f>LOWER(Settings!$C$4)&amp;".mit."&amp;$A1285&amp;IF($C1285="","","."&amp;$C1285&amp;"."&amp;$B1285)&amp;IF(INDEX(Variables!$D$5:$D$105,MATCH($A1285,Variables!$A$5:$A$105,0))="","","."&amp;INDEX(Variables!$D$5:$D$105,MATCH($A1285,Variables!$A$5:$A$105,0)))&amp;"."&amp;AF$5</f>
        <v/>
      </c>
      <c r="AG1285" s="38">
        <f>AG$194*$D1285*INDEX(AG$121:AG$137,$E1285)*(1-INDEX(AG$151:AG$167,$E1285))</f>
        <v/>
      </c>
      <c r="AH1285" s="37">
        <f>AH$194*$D1285*INDEX(AH$121:AH$137,$E1285)*(1-INDEX(AH$151:AH$167,$E1285))</f>
        <v/>
      </c>
      <c r="AI1285" s="37">
        <f>AI$194*$D1285*INDEX(AI$121:AI$137,$E1285)*(1-INDEX(AI$151:AI$167,$E1285))</f>
        <v/>
      </c>
      <c r="AJ1285" s="37">
        <f>AJ$194*$D1285*INDEX(AJ$121:AJ$137,$E1285)*(1-INDEX(AJ$151:AJ$167,$E1285))</f>
        <v/>
      </c>
      <c r="AK1285" s="37">
        <f>AK$194*$D1285*INDEX(AK$121:AK$137,$E1285)*(1-INDEX(AK$151:AK$167,$E1285))</f>
        <v/>
      </c>
      <c r="AL1285" s="37">
        <f>AL$194*$D1285*INDEX(AL$121:AL$137,$E1285)*(1-INDEX(AL$151:AL$167,$E1285))</f>
        <v/>
      </c>
      <c r="AM1285" s="37">
        <f>AM$194*$D1285*INDEX(AM$121:AM$137,$E1285)*(1-INDEX(AM$151:AM$167,$E1285))</f>
        <v/>
      </c>
      <c r="AN1285" s="37">
        <f>AN$194*$D1285*INDEX(AN$121:AN$137,$E1285)*(1-INDEX(AN$151:AN$167,$E1285))</f>
        <v/>
      </c>
      <c r="AO1285" s="37">
        <f>AO$194*$D1285*INDEX(AO$121:AO$137,$E1285)*(1-INDEX(AO$151:AO$167,$E1285))</f>
        <v/>
      </c>
      <c r="AP1285" s="37">
        <f>AP$194*$D1285*INDEX(AP$121:AP$137,$E1285)*(1-INDEX(AP$151:AP$167,$E1285))</f>
        <v/>
      </c>
      <c r="AQ1285" s="37">
        <f>AQ$194*$D1285*INDEX(AQ$121:AQ$137,$E1285)*(1-INDEX(AQ$151:AQ$167,$E1285))</f>
        <v/>
      </c>
      <c r="AR1285" s="37">
        <f>AR$194*$D1285*INDEX(AR$121:AR$137,$E1285)*(1-INDEX(AR$151:AR$167,$E1285))</f>
        <v/>
      </c>
      <c r="AS1285" s="37">
        <f>AS$194*$D1285*INDEX(AS$121:AS$137,$E1285)*(1-INDEX(AS$151:AS$167,$E1285))</f>
        <v/>
      </c>
      <c r="AT1285" s="37">
        <f>AT$194*$D1285*INDEX(AT$121:AT$137,$E1285)*(1-INDEX(AT$151:AT$167,$E1285))</f>
        <v/>
      </c>
      <c r="AU1285" s="37">
        <f>AU$194*$D1285*INDEX(AU$121:AU$137,$E1285)*(1-INDEX(AU$151:AU$167,$E1285))</f>
        <v/>
      </c>
      <c r="AV1285" s="37">
        <f>AV$194*$D1285*INDEX(AV$121:AV$137,$E1285)*(1-INDEX(AV$151:AV$167,$E1285))</f>
        <v/>
      </c>
      <c r="AW1285" s="37">
        <f>AW$194*$D1285*INDEX(AW$121:AW$137,$E1285)*(1-INDEX(AW$151:AW$167,$E1285))</f>
        <v/>
      </c>
      <c r="AX1285" s="37">
        <f>AX$194*$D1285*INDEX(AX$121:AX$137,$E1285)*(1-INDEX(AX$151:AX$167,$E1285))</f>
        <v/>
      </c>
      <c r="AY1285" s="40">
        <f>ETSCOST(AY$194,$D1285,INDEX(AY$121:AY$137,$E1285),INDEX(AY$151:AY$167,$E1285))</f>
        <v/>
      </c>
    </row>
    <row r="1286" hidden="1" outlineLevel="2">
      <c r="A1286" s="14" t="inlineStr">
        <is>
          <t>ets</t>
        </is>
      </c>
      <c r="B1286" s="14" t="inlineStr">
        <is>
          <t>bio</t>
        </is>
      </c>
      <c r="C1286" s="14" t="inlineStr">
        <is>
          <t>nfm</t>
        </is>
      </c>
      <c r="D1286" s="37">
        <f>INDEX(Inputs!$T$5:$T$132,MATCH($B1286&amp;"|"&amp;$C1286,Inputs!$A$5:$A$132,0))</f>
        <v/>
      </c>
      <c r="E1286" s="37">
        <f>INDEX(Inputs!$K$5:$K$132,MATCH($B1286&amp;"|"&amp;$C1286,Inputs!$A$5:$A$132,0))</f>
        <v/>
      </c>
      <c r="F1286" s="36" t="n"/>
      <c r="G1286" s="36" t="n"/>
      <c r="H1286" s="14">
        <f>INDEX(Variables!$B$5:$B$105,MATCH($A1286,Variables!$A$5:$A$105,0))&amp;IF($C1286="",""," | "&amp;INDEX(Mapping!$B$5:$B$26,MATCH($C1286,Mapping!$A$5:$A$26,0))&amp;" | "&amp;INDEX(Mapping!$B$30:$B$41,MATCH($B1286,Mapping!$A$30:$A$41,0)))</f>
        <v/>
      </c>
      <c r="I1286" s="14">
        <f>INDEX(Variables!$C$5:$C$105,MATCH($A1286,Variables!$A$5:$A$105,0))</f>
        <v/>
      </c>
      <c r="J1286" s="14">
        <f>INDEX(Variables!$E$5:$E$105,MATCH($A1286,Variables!$A$5:$A$105,0))</f>
        <v/>
      </c>
      <c r="K1286" s="11">
        <f>LOWER(Settings!$C$4)&amp;".mit."&amp;$A1286&amp;IF($C1286="","","."&amp;$C1286&amp;"."&amp;$B1286)&amp;IF(INDEX(Variables!$D$5:$D$105,MATCH($A1286,Variables!$A$5:$A$105,0))="","","."&amp;INDEX(Variables!$D$5:$D$105,MATCH($A1286,Variables!$A$5:$A$105,0)))&amp;"."&amp;K$5</f>
        <v/>
      </c>
      <c r="L1286" s="38">
        <f>L$194*$D1286*INDEX(L$121:L$137,$E1286)*(1-INDEX(L$151:L$167,$E1286))</f>
        <v/>
      </c>
      <c r="M1286" s="37">
        <f>M$194*$D1286*INDEX(M$121:M$137,$E1286)*(1-INDEX(M$151:M$167,$E1286))</f>
        <v/>
      </c>
      <c r="N1286" s="37">
        <f>N$194*$D1286*INDEX(N$121:N$137,$E1286)*(1-INDEX(N$151:N$167,$E1286))</f>
        <v/>
      </c>
      <c r="O1286" s="37">
        <f>O$194*$D1286*INDEX(O$121:O$137,$E1286)*(1-INDEX(O$151:O$167,$E1286))</f>
        <v/>
      </c>
      <c r="P1286" s="37">
        <f>P$194*$D1286*INDEX(P$121:P$137,$E1286)*(1-INDEX(P$151:P$167,$E1286))</f>
        <v/>
      </c>
      <c r="Q1286" s="37">
        <f>Q$194*$D1286*INDEX(Q$121:Q$137,$E1286)*(1-INDEX(Q$151:Q$167,$E1286))</f>
        <v/>
      </c>
      <c r="R1286" s="37">
        <f>R$194*$D1286*INDEX(R$121:R$137,$E1286)*(1-INDEX(R$151:R$167,$E1286))</f>
        <v/>
      </c>
      <c r="S1286" s="37">
        <f>S$194*$D1286*INDEX(S$121:S$137,$E1286)*(1-INDEX(S$151:S$167,$E1286))</f>
        <v/>
      </c>
      <c r="T1286" s="37">
        <f>T$194*$D1286*INDEX(T$121:T$137,$E1286)*(1-INDEX(T$151:T$167,$E1286))</f>
        <v/>
      </c>
      <c r="U1286" s="37">
        <f>U$194*$D1286*INDEX(U$121:U$137,$E1286)*(1-INDEX(U$151:U$167,$E1286))</f>
        <v/>
      </c>
      <c r="V1286" s="37">
        <f>V$194*$D1286*INDEX(V$121:V$137,$E1286)*(1-INDEX(V$151:V$167,$E1286))</f>
        <v/>
      </c>
      <c r="W1286" s="37">
        <f>W$194*$D1286*INDEX(W$121:W$137,$E1286)*(1-INDEX(W$151:W$167,$E1286))</f>
        <v/>
      </c>
      <c r="X1286" s="37">
        <f>X$194*$D1286*INDEX(X$121:X$137,$E1286)*(1-INDEX(X$151:X$167,$E1286))</f>
        <v/>
      </c>
      <c r="Y1286" s="37">
        <f>Y$194*$D1286*INDEX(Y$121:Y$137,$E1286)*(1-INDEX(Y$151:Y$167,$E1286))</f>
        <v/>
      </c>
      <c r="Z1286" s="37">
        <f>Z$194*$D1286*INDEX(Z$121:Z$137,$E1286)*(1-INDEX(Z$151:Z$167,$E1286))</f>
        <v/>
      </c>
      <c r="AA1286" s="37">
        <f>AA$194*$D1286*INDEX(AA$121:AA$137,$E1286)*(1-INDEX(AA$151:AA$167,$E1286))</f>
        <v/>
      </c>
      <c r="AB1286" s="37">
        <f>AB$194*$D1286*INDEX(AB$121:AB$137,$E1286)*(1-INDEX(AB$151:AB$167,$E1286))</f>
        <v/>
      </c>
      <c r="AC1286" s="37">
        <f>AC$194*$D1286*INDEX(AC$121:AC$137,$E1286)*(1-INDEX(AC$151:AC$167,$E1286))</f>
        <v/>
      </c>
      <c r="AD1286" s="40">
        <f>ETSCOST(AD$194,$D1286,INDEX(AD$121:AD$137,$E1286),INDEX(AD$151:AD$167,$E1286))</f>
        <v/>
      </c>
      <c r="AF1286" s="11">
        <f>LOWER(Settings!$C$4)&amp;".mit."&amp;$A1286&amp;IF($C1286="","","."&amp;$C1286&amp;"."&amp;$B1286)&amp;IF(INDEX(Variables!$D$5:$D$105,MATCH($A1286,Variables!$A$5:$A$105,0))="","","."&amp;INDEX(Variables!$D$5:$D$105,MATCH($A1286,Variables!$A$5:$A$105,0)))&amp;"."&amp;AF$5</f>
        <v/>
      </c>
      <c r="AG1286" s="38">
        <f>AG$194*$D1286*INDEX(AG$121:AG$137,$E1286)*(1-INDEX(AG$151:AG$167,$E1286))</f>
        <v/>
      </c>
      <c r="AH1286" s="37">
        <f>AH$194*$D1286*INDEX(AH$121:AH$137,$E1286)*(1-INDEX(AH$151:AH$167,$E1286))</f>
        <v/>
      </c>
      <c r="AI1286" s="37">
        <f>AI$194*$D1286*INDEX(AI$121:AI$137,$E1286)*(1-INDEX(AI$151:AI$167,$E1286))</f>
        <v/>
      </c>
      <c r="AJ1286" s="37">
        <f>AJ$194*$D1286*INDEX(AJ$121:AJ$137,$E1286)*(1-INDEX(AJ$151:AJ$167,$E1286))</f>
        <v/>
      </c>
      <c r="AK1286" s="37">
        <f>AK$194*$D1286*INDEX(AK$121:AK$137,$E1286)*(1-INDEX(AK$151:AK$167,$E1286))</f>
        <v/>
      </c>
      <c r="AL1286" s="37">
        <f>AL$194*$D1286*INDEX(AL$121:AL$137,$E1286)*(1-INDEX(AL$151:AL$167,$E1286))</f>
        <v/>
      </c>
      <c r="AM1286" s="37">
        <f>AM$194*$D1286*INDEX(AM$121:AM$137,$E1286)*(1-INDEX(AM$151:AM$167,$E1286))</f>
        <v/>
      </c>
      <c r="AN1286" s="37">
        <f>AN$194*$D1286*INDEX(AN$121:AN$137,$E1286)*(1-INDEX(AN$151:AN$167,$E1286))</f>
        <v/>
      </c>
      <c r="AO1286" s="37">
        <f>AO$194*$D1286*INDEX(AO$121:AO$137,$E1286)*(1-INDEX(AO$151:AO$167,$E1286))</f>
        <v/>
      </c>
      <c r="AP1286" s="37">
        <f>AP$194*$D1286*INDEX(AP$121:AP$137,$E1286)*(1-INDEX(AP$151:AP$167,$E1286))</f>
        <v/>
      </c>
      <c r="AQ1286" s="37">
        <f>AQ$194*$D1286*INDEX(AQ$121:AQ$137,$E1286)*(1-INDEX(AQ$151:AQ$167,$E1286))</f>
        <v/>
      </c>
      <c r="AR1286" s="37">
        <f>AR$194*$D1286*INDEX(AR$121:AR$137,$E1286)*(1-INDEX(AR$151:AR$167,$E1286))</f>
        <v/>
      </c>
      <c r="AS1286" s="37">
        <f>AS$194*$D1286*INDEX(AS$121:AS$137,$E1286)*(1-INDEX(AS$151:AS$167,$E1286))</f>
        <v/>
      </c>
      <c r="AT1286" s="37">
        <f>AT$194*$D1286*INDEX(AT$121:AT$137,$E1286)*(1-INDEX(AT$151:AT$167,$E1286))</f>
        <v/>
      </c>
      <c r="AU1286" s="37">
        <f>AU$194*$D1286*INDEX(AU$121:AU$137,$E1286)*(1-INDEX(AU$151:AU$167,$E1286))</f>
        <v/>
      </c>
      <c r="AV1286" s="37">
        <f>AV$194*$D1286*INDEX(AV$121:AV$137,$E1286)*(1-INDEX(AV$151:AV$167,$E1286))</f>
        <v/>
      </c>
      <c r="AW1286" s="37">
        <f>AW$194*$D1286*INDEX(AW$121:AW$137,$E1286)*(1-INDEX(AW$151:AW$167,$E1286))</f>
        <v/>
      </c>
      <c r="AX1286" s="37">
        <f>AX$194*$D1286*INDEX(AX$121:AX$137,$E1286)*(1-INDEX(AX$151:AX$167,$E1286))</f>
        <v/>
      </c>
      <c r="AY1286" s="40">
        <f>ETSCOST(AY$194,$D1286,INDEX(AY$121:AY$137,$E1286),INDEX(AY$151:AY$167,$E1286))</f>
        <v/>
      </c>
    </row>
    <row r="1287" hidden="1" outlineLevel="2"/>
    <row r="1288" hidden="1" outlineLevel="2">
      <c r="A1288" s="14" t="inlineStr">
        <is>
          <t>ntx</t>
        </is>
      </c>
      <c r="B1288" s="14" t="inlineStr">
        <is>
          <t>coa</t>
        </is>
      </c>
      <c r="C1288" s="14" t="inlineStr">
        <is>
          <t>nfm</t>
        </is>
      </c>
      <c r="D1288" s="37">
        <f>INDEX(Inputs!$L$5:$L$132,MATCH($B1288&amp;"|"&amp;$C1288,Inputs!$A$5:$A$132,0))</f>
        <v/>
      </c>
      <c r="E1288" s="37">
        <f>INDEX(Inputs!$I$5:$I$132,MATCH($B1288&amp;"|"&amp;$C1288,Inputs!$A$5:$A$132,0))</f>
        <v/>
      </c>
      <c r="F1288" s="36" t="n"/>
      <c r="G1288" s="36" t="n"/>
      <c r="H1288" s="14">
        <f>INDEX(Variables!$B$5:$B$105,MATCH($A1288,Variables!$A$5:$A$105,0))&amp;IF($C1288="",""," | "&amp;INDEX(Mapping!$B$5:$B$26,MATCH($C1288,Mapping!$A$5:$A$26,0))&amp;" | "&amp;INDEX(Mapping!$B$30:$B$41,MATCH($B1288,Mapping!$A$30:$A$41,0)))</f>
        <v/>
      </c>
      <c r="I1288" s="14">
        <f>INDEX(Variables!$C$5:$C$105,MATCH($A1288,Variables!$A$5:$A$105,0))</f>
        <v/>
      </c>
      <c r="J1288" s="14">
        <f>INDEX(Variables!$E$5:$E$105,MATCH($A1288,Variables!$A$5:$A$105,0))</f>
        <v/>
      </c>
      <c r="K1288" s="11">
        <f>LOWER(Settings!$C$4)&amp;".mit."&amp;$A1288&amp;IF($C1288="","","."&amp;$C1288&amp;"."&amp;$B1288)&amp;IF(INDEX(Variables!$D$5:$D$105,MATCH($A1288,Variables!$A$5:$A$105,0))="","","."&amp;INDEX(Variables!$D$5:$D$105,MATCH($A1288,Variables!$A$5:$A$105,0)))&amp;"."&amp;K$5</f>
        <v/>
      </c>
      <c r="L1288" s="38">
        <f>INDEX(L$78:L$91,$D1288)/$E1288</f>
        <v/>
      </c>
      <c r="M1288" s="37">
        <f>INDEX(M$78:M$91,$D1288)/$E1288</f>
        <v/>
      </c>
      <c r="N1288" s="37">
        <f>INDEX(N$78:N$91,$D1288)/$E1288</f>
        <v/>
      </c>
      <c r="O1288" s="37">
        <f>INDEX(O$78:O$91,$D1288)/$E1288</f>
        <v/>
      </c>
      <c r="P1288" s="37">
        <f>INDEX(P$78:P$91,$D1288)/$E1288</f>
        <v/>
      </c>
      <c r="Q1288" s="37">
        <f>INDEX(Q$78:Q$91,$D1288)/$E1288</f>
        <v/>
      </c>
      <c r="R1288" s="37">
        <f>INDEX(R$78:R$91,$D1288)/$E1288</f>
        <v/>
      </c>
      <c r="S1288" s="37">
        <f>INDEX(S$78:S$91,$D1288)/$E1288</f>
        <v/>
      </c>
      <c r="T1288" s="37">
        <f>INDEX(T$78:T$91,$D1288)/$E1288</f>
        <v/>
      </c>
      <c r="U1288" s="37">
        <f>INDEX(U$78:U$91,$D1288)/$E1288</f>
        <v/>
      </c>
      <c r="V1288" s="37">
        <f>INDEX(V$78:V$91,$D1288)/$E1288</f>
        <v/>
      </c>
      <c r="W1288" s="37">
        <f>INDEX(W$78:W$91,$D1288)/$E1288</f>
        <v/>
      </c>
      <c r="X1288" s="37">
        <f>INDEX(X$78:X$91,$D1288)/$E1288</f>
        <v/>
      </c>
      <c r="Y1288" s="37">
        <f>INDEX(Y$78:Y$91,$D1288)/$E1288</f>
        <v/>
      </c>
      <c r="Z1288" s="37">
        <f>INDEX(Z$78:Z$91,$D1288)/$E1288</f>
        <v/>
      </c>
      <c r="AA1288" s="37">
        <f>INDEX(AA$78:AA$91,$D1288)/$E1288</f>
        <v/>
      </c>
      <c r="AB1288" s="37">
        <f>INDEX(AB$78:AB$91,$D1288)/$E1288</f>
        <v/>
      </c>
      <c r="AC1288" s="37">
        <f>INDEX(AC$78:AC$91,$D1288)/$E1288</f>
        <v/>
      </c>
      <c r="AD1288" s="40">
        <f>NEWEXCISE(INDEX(AD$78:AD$91,$D1288),$E1288)</f>
        <v/>
      </c>
      <c r="AF1288" s="11">
        <f>LOWER(Settings!$C$4)&amp;".mit."&amp;$A1288&amp;IF($C1288="","","."&amp;$C1288&amp;"."&amp;$B1288)&amp;IF(INDEX(Variables!$D$5:$D$105,MATCH($A1288,Variables!$A$5:$A$105,0))="","","."&amp;INDEX(Variables!$D$5:$D$105,MATCH($A1288,Variables!$A$5:$A$105,0)))&amp;"."&amp;AF$5</f>
        <v/>
      </c>
      <c r="AG1288" s="38">
        <f>INDEX(AG$78:AG$91,$D1288)/$E1288</f>
        <v/>
      </c>
      <c r="AH1288" s="37">
        <f>INDEX(AH$78:AH$91,$D1288)/$E1288</f>
        <v/>
      </c>
      <c r="AI1288" s="37">
        <f>INDEX(AI$78:AI$91,$D1288)/$E1288</f>
        <v/>
      </c>
      <c r="AJ1288" s="37">
        <f>INDEX(AJ$78:AJ$91,$D1288)/$E1288</f>
        <v/>
      </c>
      <c r="AK1288" s="37">
        <f>INDEX(AK$78:AK$91,$D1288)/$E1288</f>
        <v/>
      </c>
      <c r="AL1288" s="37">
        <f>INDEX(AL$78:AL$91,$D1288)/$E1288</f>
        <v/>
      </c>
      <c r="AM1288" s="37">
        <f>INDEX(AM$78:AM$91,$D1288)/$E1288</f>
        <v/>
      </c>
      <c r="AN1288" s="37">
        <f>INDEX(AN$78:AN$91,$D1288)/$E1288</f>
        <v/>
      </c>
      <c r="AO1288" s="37">
        <f>INDEX(AO$78:AO$91,$D1288)/$E1288</f>
        <v/>
      </c>
      <c r="AP1288" s="37">
        <f>INDEX(AP$78:AP$91,$D1288)/$E1288</f>
        <v/>
      </c>
      <c r="AQ1288" s="37">
        <f>INDEX(AQ$78:AQ$91,$D1288)/$E1288</f>
        <v/>
      </c>
      <c r="AR1288" s="37">
        <f>INDEX(AR$78:AR$91,$D1288)/$E1288</f>
        <v/>
      </c>
      <c r="AS1288" s="37">
        <f>INDEX(AS$78:AS$91,$D1288)/$E1288</f>
        <v/>
      </c>
      <c r="AT1288" s="37">
        <f>INDEX(AT$78:AT$91,$D1288)/$E1288</f>
        <v/>
      </c>
      <c r="AU1288" s="37">
        <f>INDEX(AU$78:AU$91,$D1288)/$E1288</f>
        <v/>
      </c>
      <c r="AV1288" s="37">
        <f>INDEX(AV$78:AV$91,$D1288)/$E1288</f>
        <v/>
      </c>
      <c r="AW1288" s="37">
        <f>INDEX(AW$78:AW$91,$D1288)/$E1288</f>
        <v/>
      </c>
      <c r="AX1288" s="37">
        <f>INDEX(AX$78:AX$91,$D1288)/$E1288</f>
        <v/>
      </c>
      <c r="AY1288" s="40">
        <f>NEWEXCISE(INDEX(AY$78:AY$91,$D1288),$E1288)</f>
        <v/>
      </c>
    </row>
    <row r="1289" hidden="1" outlineLevel="2">
      <c r="A1289" s="14" t="inlineStr">
        <is>
          <t>ntx</t>
        </is>
      </c>
      <c r="B1289" s="14" t="inlineStr">
        <is>
          <t>nga</t>
        </is>
      </c>
      <c r="C1289" s="14" t="inlineStr">
        <is>
          <t>nfm</t>
        </is>
      </c>
      <c r="D1289" s="37">
        <f>INDEX(Inputs!$L$5:$L$132,MATCH($B1289&amp;"|"&amp;$C1289,Inputs!$A$5:$A$132,0))</f>
        <v/>
      </c>
      <c r="E1289" s="37">
        <f>INDEX(Inputs!$I$5:$I$132,MATCH($B1289&amp;"|"&amp;$C1289,Inputs!$A$5:$A$132,0))</f>
        <v/>
      </c>
      <c r="F1289" s="36" t="n"/>
      <c r="G1289" s="36" t="n"/>
      <c r="H1289" s="14">
        <f>INDEX(Variables!$B$5:$B$105,MATCH($A1289,Variables!$A$5:$A$105,0))&amp;IF($C1289="",""," | "&amp;INDEX(Mapping!$B$5:$B$26,MATCH($C1289,Mapping!$A$5:$A$26,0))&amp;" | "&amp;INDEX(Mapping!$B$30:$B$41,MATCH($B1289,Mapping!$A$30:$A$41,0)))</f>
        <v/>
      </c>
      <c r="I1289" s="14">
        <f>INDEX(Variables!$C$5:$C$105,MATCH($A1289,Variables!$A$5:$A$105,0))</f>
        <v/>
      </c>
      <c r="J1289" s="14">
        <f>INDEX(Variables!$E$5:$E$105,MATCH($A1289,Variables!$A$5:$A$105,0))</f>
        <v/>
      </c>
      <c r="K1289" s="11">
        <f>LOWER(Settings!$C$4)&amp;".mit."&amp;$A1289&amp;IF($C1289="","","."&amp;$C1289&amp;"."&amp;$B1289)&amp;IF(INDEX(Variables!$D$5:$D$105,MATCH($A1289,Variables!$A$5:$A$105,0))="","","."&amp;INDEX(Variables!$D$5:$D$105,MATCH($A1289,Variables!$A$5:$A$105,0)))&amp;"."&amp;K$5</f>
        <v/>
      </c>
      <c r="L1289" s="38">
        <f>INDEX(L$78:L$91,$D1289)/$E1289</f>
        <v/>
      </c>
      <c r="M1289" s="37">
        <f>INDEX(M$78:M$91,$D1289)/$E1289</f>
        <v/>
      </c>
      <c r="N1289" s="37">
        <f>INDEX(N$78:N$91,$D1289)/$E1289</f>
        <v/>
      </c>
      <c r="O1289" s="37">
        <f>INDEX(O$78:O$91,$D1289)/$E1289</f>
        <v/>
      </c>
      <c r="P1289" s="37">
        <f>INDEX(P$78:P$91,$D1289)/$E1289</f>
        <v/>
      </c>
      <c r="Q1289" s="37">
        <f>INDEX(Q$78:Q$91,$D1289)/$E1289</f>
        <v/>
      </c>
      <c r="R1289" s="37">
        <f>INDEX(R$78:R$91,$D1289)/$E1289</f>
        <v/>
      </c>
      <c r="S1289" s="37">
        <f>INDEX(S$78:S$91,$D1289)/$E1289</f>
        <v/>
      </c>
      <c r="T1289" s="37">
        <f>INDEX(T$78:T$91,$D1289)/$E1289</f>
        <v/>
      </c>
      <c r="U1289" s="37">
        <f>INDEX(U$78:U$91,$D1289)/$E1289</f>
        <v/>
      </c>
      <c r="V1289" s="37">
        <f>INDEX(V$78:V$91,$D1289)/$E1289</f>
        <v/>
      </c>
      <c r="W1289" s="37">
        <f>INDEX(W$78:W$91,$D1289)/$E1289</f>
        <v/>
      </c>
      <c r="X1289" s="37">
        <f>INDEX(X$78:X$91,$D1289)/$E1289</f>
        <v/>
      </c>
      <c r="Y1289" s="37">
        <f>INDEX(Y$78:Y$91,$D1289)/$E1289</f>
        <v/>
      </c>
      <c r="Z1289" s="37">
        <f>INDEX(Z$78:Z$91,$D1289)/$E1289</f>
        <v/>
      </c>
      <c r="AA1289" s="37">
        <f>INDEX(AA$78:AA$91,$D1289)/$E1289</f>
        <v/>
      </c>
      <c r="AB1289" s="37">
        <f>INDEX(AB$78:AB$91,$D1289)/$E1289</f>
        <v/>
      </c>
      <c r="AC1289" s="37">
        <f>INDEX(AC$78:AC$91,$D1289)/$E1289</f>
        <v/>
      </c>
      <c r="AD1289" s="40">
        <f>NEWEXCISE(INDEX(AD$78:AD$91,$D1289),$E1289)</f>
        <v/>
      </c>
      <c r="AF1289" s="11">
        <f>LOWER(Settings!$C$4)&amp;".mit."&amp;$A1289&amp;IF($C1289="","","."&amp;$C1289&amp;"."&amp;$B1289)&amp;IF(INDEX(Variables!$D$5:$D$105,MATCH($A1289,Variables!$A$5:$A$105,0))="","","."&amp;INDEX(Variables!$D$5:$D$105,MATCH($A1289,Variables!$A$5:$A$105,0)))&amp;"."&amp;AF$5</f>
        <v/>
      </c>
      <c r="AG1289" s="38">
        <f>INDEX(AG$78:AG$91,$D1289)/$E1289</f>
        <v/>
      </c>
      <c r="AH1289" s="37">
        <f>INDEX(AH$78:AH$91,$D1289)/$E1289</f>
        <v/>
      </c>
      <c r="AI1289" s="37">
        <f>INDEX(AI$78:AI$91,$D1289)/$E1289</f>
        <v/>
      </c>
      <c r="AJ1289" s="37">
        <f>INDEX(AJ$78:AJ$91,$D1289)/$E1289</f>
        <v/>
      </c>
      <c r="AK1289" s="37">
        <f>INDEX(AK$78:AK$91,$D1289)/$E1289</f>
        <v/>
      </c>
      <c r="AL1289" s="37">
        <f>INDEX(AL$78:AL$91,$D1289)/$E1289</f>
        <v/>
      </c>
      <c r="AM1289" s="37">
        <f>INDEX(AM$78:AM$91,$D1289)/$E1289</f>
        <v/>
      </c>
      <c r="AN1289" s="37">
        <f>INDEX(AN$78:AN$91,$D1289)/$E1289</f>
        <v/>
      </c>
      <c r="AO1289" s="37">
        <f>INDEX(AO$78:AO$91,$D1289)/$E1289</f>
        <v/>
      </c>
      <c r="AP1289" s="37">
        <f>INDEX(AP$78:AP$91,$D1289)/$E1289</f>
        <v/>
      </c>
      <c r="AQ1289" s="37">
        <f>INDEX(AQ$78:AQ$91,$D1289)/$E1289</f>
        <v/>
      </c>
      <c r="AR1289" s="37">
        <f>INDEX(AR$78:AR$91,$D1289)/$E1289</f>
        <v/>
      </c>
      <c r="AS1289" s="37">
        <f>INDEX(AS$78:AS$91,$D1289)/$E1289</f>
        <v/>
      </c>
      <c r="AT1289" s="37">
        <f>INDEX(AT$78:AT$91,$D1289)/$E1289</f>
        <v/>
      </c>
      <c r="AU1289" s="37">
        <f>INDEX(AU$78:AU$91,$D1289)/$E1289</f>
        <v/>
      </c>
      <c r="AV1289" s="37">
        <f>INDEX(AV$78:AV$91,$D1289)/$E1289</f>
        <v/>
      </c>
      <c r="AW1289" s="37">
        <f>INDEX(AW$78:AW$91,$D1289)/$E1289</f>
        <v/>
      </c>
      <c r="AX1289" s="37">
        <f>INDEX(AX$78:AX$91,$D1289)/$E1289</f>
        <v/>
      </c>
      <c r="AY1289" s="40">
        <f>NEWEXCISE(INDEX(AY$78:AY$91,$D1289),$E1289)</f>
        <v/>
      </c>
    </row>
    <row r="1290" hidden="1" outlineLevel="2">
      <c r="A1290" s="14" t="inlineStr">
        <is>
          <t>ntx</t>
        </is>
      </c>
      <c r="B1290" s="14" t="inlineStr">
        <is>
          <t>gso</t>
        </is>
      </c>
      <c r="C1290" s="14" t="inlineStr">
        <is>
          <t>nfm</t>
        </is>
      </c>
      <c r="D1290" s="37">
        <f>INDEX(Inputs!$L$5:$L$132,MATCH($B1290&amp;"|"&amp;$C1290,Inputs!$A$5:$A$132,0))</f>
        <v/>
      </c>
      <c r="E1290" s="37">
        <f>INDEX(Inputs!$I$5:$I$132,MATCH($B1290&amp;"|"&amp;$C1290,Inputs!$A$5:$A$132,0))</f>
        <v/>
      </c>
      <c r="F1290" s="36" t="n"/>
      <c r="G1290" s="36" t="n"/>
      <c r="H1290" s="14">
        <f>INDEX(Variables!$B$5:$B$105,MATCH($A1290,Variables!$A$5:$A$105,0))&amp;IF($C1290="",""," | "&amp;INDEX(Mapping!$B$5:$B$26,MATCH($C1290,Mapping!$A$5:$A$26,0))&amp;" | "&amp;INDEX(Mapping!$B$30:$B$41,MATCH($B1290,Mapping!$A$30:$A$41,0)))</f>
        <v/>
      </c>
      <c r="I1290" s="14">
        <f>INDEX(Variables!$C$5:$C$105,MATCH($A1290,Variables!$A$5:$A$105,0))</f>
        <v/>
      </c>
      <c r="J1290" s="14">
        <f>INDEX(Variables!$E$5:$E$105,MATCH($A1290,Variables!$A$5:$A$105,0))</f>
        <v/>
      </c>
      <c r="K1290" s="11">
        <f>LOWER(Settings!$C$4)&amp;".mit."&amp;$A1290&amp;IF($C1290="","","."&amp;$C1290&amp;"."&amp;$B1290)&amp;IF(INDEX(Variables!$D$5:$D$105,MATCH($A1290,Variables!$A$5:$A$105,0))="","","."&amp;INDEX(Variables!$D$5:$D$105,MATCH($A1290,Variables!$A$5:$A$105,0)))&amp;"."&amp;K$5</f>
        <v/>
      </c>
      <c r="L1290" s="38">
        <f>INDEX(L$78:L$91,$D1290)/$E1290</f>
        <v/>
      </c>
      <c r="M1290" s="37">
        <f>INDEX(M$78:M$91,$D1290)/$E1290</f>
        <v/>
      </c>
      <c r="N1290" s="37">
        <f>INDEX(N$78:N$91,$D1290)/$E1290</f>
        <v/>
      </c>
      <c r="O1290" s="37">
        <f>INDEX(O$78:O$91,$D1290)/$E1290</f>
        <v/>
      </c>
      <c r="P1290" s="37">
        <f>INDEX(P$78:P$91,$D1290)/$E1290</f>
        <v/>
      </c>
      <c r="Q1290" s="37">
        <f>INDEX(Q$78:Q$91,$D1290)/$E1290</f>
        <v/>
      </c>
      <c r="R1290" s="37">
        <f>INDEX(R$78:R$91,$D1290)/$E1290</f>
        <v/>
      </c>
      <c r="S1290" s="37">
        <f>INDEX(S$78:S$91,$D1290)/$E1290</f>
        <v/>
      </c>
      <c r="T1290" s="37">
        <f>INDEX(T$78:T$91,$D1290)/$E1290</f>
        <v/>
      </c>
      <c r="U1290" s="37">
        <f>INDEX(U$78:U$91,$D1290)/$E1290</f>
        <v/>
      </c>
      <c r="V1290" s="37">
        <f>INDEX(V$78:V$91,$D1290)/$E1290</f>
        <v/>
      </c>
      <c r="W1290" s="37">
        <f>INDEX(W$78:W$91,$D1290)/$E1290</f>
        <v/>
      </c>
      <c r="X1290" s="37">
        <f>INDEX(X$78:X$91,$D1290)/$E1290</f>
        <v/>
      </c>
      <c r="Y1290" s="37">
        <f>INDEX(Y$78:Y$91,$D1290)/$E1290</f>
        <v/>
      </c>
      <c r="Z1290" s="37">
        <f>INDEX(Z$78:Z$91,$D1290)/$E1290</f>
        <v/>
      </c>
      <c r="AA1290" s="37">
        <f>INDEX(AA$78:AA$91,$D1290)/$E1290</f>
        <v/>
      </c>
      <c r="AB1290" s="37">
        <f>INDEX(AB$78:AB$91,$D1290)/$E1290</f>
        <v/>
      </c>
      <c r="AC1290" s="37">
        <f>INDEX(AC$78:AC$91,$D1290)/$E1290</f>
        <v/>
      </c>
      <c r="AD1290" s="40">
        <f>NEWEXCISE(INDEX(AD$78:AD$91,$D1290),$E1290)</f>
        <v/>
      </c>
      <c r="AF1290" s="11">
        <f>LOWER(Settings!$C$4)&amp;".mit."&amp;$A1290&amp;IF($C1290="","","."&amp;$C1290&amp;"."&amp;$B1290)&amp;IF(INDEX(Variables!$D$5:$D$105,MATCH($A1290,Variables!$A$5:$A$105,0))="","","."&amp;INDEX(Variables!$D$5:$D$105,MATCH($A1290,Variables!$A$5:$A$105,0)))&amp;"."&amp;AF$5</f>
        <v/>
      </c>
      <c r="AG1290" s="38">
        <f>INDEX(AG$78:AG$91,$D1290)/$E1290</f>
        <v/>
      </c>
      <c r="AH1290" s="37">
        <f>INDEX(AH$78:AH$91,$D1290)/$E1290</f>
        <v/>
      </c>
      <c r="AI1290" s="37">
        <f>INDEX(AI$78:AI$91,$D1290)/$E1290</f>
        <v/>
      </c>
      <c r="AJ1290" s="37">
        <f>INDEX(AJ$78:AJ$91,$D1290)/$E1290</f>
        <v/>
      </c>
      <c r="AK1290" s="37">
        <f>INDEX(AK$78:AK$91,$D1290)/$E1290</f>
        <v/>
      </c>
      <c r="AL1290" s="37">
        <f>INDEX(AL$78:AL$91,$D1290)/$E1290</f>
        <v/>
      </c>
      <c r="AM1290" s="37">
        <f>INDEX(AM$78:AM$91,$D1290)/$E1290</f>
        <v/>
      </c>
      <c r="AN1290" s="37">
        <f>INDEX(AN$78:AN$91,$D1290)/$E1290</f>
        <v/>
      </c>
      <c r="AO1290" s="37">
        <f>INDEX(AO$78:AO$91,$D1290)/$E1290</f>
        <v/>
      </c>
      <c r="AP1290" s="37">
        <f>INDEX(AP$78:AP$91,$D1290)/$E1290</f>
        <v/>
      </c>
      <c r="AQ1290" s="37">
        <f>INDEX(AQ$78:AQ$91,$D1290)/$E1290</f>
        <v/>
      </c>
      <c r="AR1290" s="37">
        <f>INDEX(AR$78:AR$91,$D1290)/$E1290</f>
        <v/>
      </c>
      <c r="AS1290" s="37">
        <f>INDEX(AS$78:AS$91,$D1290)/$E1290</f>
        <v/>
      </c>
      <c r="AT1290" s="37">
        <f>INDEX(AT$78:AT$91,$D1290)/$E1290</f>
        <v/>
      </c>
      <c r="AU1290" s="37">
        <f>INDEX(AU$78:AU$91,$D1290)/$E1290</f>
        <v/>
      </c>
      <c r="AV1290" s="37">
        <f>INDEX(AV$78:AV$91,$D1290)/$E1290</f>
        <v/>
      </c>
      <c r="AW1290" s="37">
        <f>INDEX(AW$78:AW$91,$D1290)/$E1290</f>
        <v/>
      </c>
      <c r="AX1290" s="37">
        <f>INDEX(AX$78:AX$91,$D1290)/$E1290</f>
        <v/>
      </c>
      <c r="AY1290" s="40">
        <f>NEWEXCISE(INDEX(AY$78:AY$91,$D1290),$E1290)</f>
        <v/>
      </c>
    </row>
    <row r="1291" hidden="1" outlineLevel="2">
      <c r="A1291" s="14" t="inlineStr">
        <is>
          <t>ntx</t>
        </is>
      </c>
      <c r="B1291" s="14" t="inlineStr">
        <is>
          <t>die</t>
        </is>
      </c>
      <c r="C1291" s="14" t="inlineStr">
        <is>
          <t>nfm</t>
        </is>
      </c>
      <c r="D1291" s="37">
        <f>INDEX(Inputs!$L$5:$L$132,MATCH($B1291&amp;"|"&amp;$C1291,Inputs!$A$5:$A$132,0))</f>
        <v/>
      </c>
      <c r="E1291" s="37">
        <f>INDEX(Inputs!$I$5:$I$132,MATCH($B1291&amp;"|"&amp;$C1291,Inputs!$A$5:$A$132,0))</f>
        <v/>
      </c>
      <c r="F1291" s="36" t="n"/>
      <c r="G1291" s="36" t="n"/>
      <c r="H1291" s="14">
        <f>INDEX(Variables!$B$5:$B$105,MATCH($A1291,Variables!$A$5:$A$105,0))&amp;IF($C1291="",""," | "&amp;INDEX(Mapping!$B$5:$B$26,MATCH($C1291,Mapping!$A$5:$A$26,0))&amp;" | "&amp;INDEX(Mapping!$B$30:$B$41,MATCH($B1291,Mapping!$A$30:$A$41,0)))</f>
        <v/>
      </c>
      <c r="I1291" s="14">
        <f>INDEX(Variables!$C$5:$C$105,MATCH($A1291,Variables!$A$5:$A$105,0))</f>
        <v/>
      </c>
      <c r="J1291" s="14">
        <f>INDEX(Variables!$E$5:$E$105,MATCH($A1291,Variables!$A$5:$A$105,0))</f>
        <v/>
      </c>
      <c r="K1291" s="11">
        <f>LOWER(Settings!$C$4)&amp;".mit."&amp;$A1291&amp;IF($C1291="","","."&amp;$C1291&amp;"."&amp;$B1291)&amp;IF(INDEX(Variables!$D$5:$D$105,MATCH($A1291,Variables!$A$5:$A$105,0))="","","."&amp;INDEX(Variables!$D$5:$D$105,MATCH($A1291,Variables!$A$5:$A$105,0)))&amp;"."&amp;K$5</f>
        <v/>
      </c>
      <c r="L1291" s="38">
        <f>INDEX(L$78:L$91,$D1291)/$E1291</f>
        <v/>
      </c>
      <c r="M1291" s="37">
        <f>INDEX(M$78:M$91,$D1291)/$E1291</f>
        <v/>
      </c>
      <c r="N1291" s="37">
        <f>INDEX(N$78:N$91,$D1291)/$E1291</f>
        <v/>
      </c>
      <c r="O1291" s="37">
        <f>INDEX(O$78:O$91,$D1291)/$E1291</f>
        <v/>
      </c>
      <c r="P1291" s="37">
        <f>INDEX(P$78:P$91,$D1291)/$E1291</f>
        <v/>
      </c>
      <c r="Q1291" s="37">
        <f>INDEX(Q$78:Q$91,$D1291)/$E1291</f>
        <v/>
      </c>
      <c r="R1291" s="37">
        <f>INDEX(R$78:R$91,$D1291)/$E1291</f>
        <v/>
      </c>
      <c r="S1291" s="37">
        <f>INDEX(S$78:S$91,$D1291)/$E1291</f>
        <v/>
      </c>
      <c r="T1291" s="37">
        <f>INDEX(T$78:T$91,$D1291)/$E1291</f>
        <v/>
      </c>
      <c r="U1291" s="37">
        <f>INDEX(U$78:U$91,$D1291)/$E1291</f>
        <v/>
      </c>
      <c r="V1291" s="37">
        <f>INDEX(V$78:V$91,$D1291)/$E1291</f>
        <v/>
      </c>
      <c r="W1291" s="37">
        <f>INDEX(W$78:W$91,$D1291)/$E1291</f>
        <v/>
      </c>
      <c r="X1291" s="37">
        <f>INDEX(X$78:X$91,$D1291)/$E1291</f>
        <v/>
      </c>
      <c r="Y1291" s="37">
        <f>INDEX(Y$78:Y$91,$D1291)/$E1291</f>
        <v/>
      </c>
      <c r="Z1291" s="37">
        <f>INDEX(Z$78:Z$91,$D1291)/$E1291</f>
        <v/>
      </c>
      <c r="AA1291" s="37">
        <f>INDEX(AA$78:AA$91,$D1291)/$E1291</f>
        <v/>
      </c>
      <c r="AB1291" s="37">
        <f>INDEX(AB$78:AB$91,$D1291)/$E1291</f>
        <v/>
      </c>
      <c r="AC1291" s="37">
        <f>INDEX(AC$78:AC$91,$D1291)/$E1291</f>
        <v/>
      </c>
      <c r="AD1291" s="40">
        <f>NEWEXCISE(INDEX(AD$78:AD$91,$D1291),$E1291)</f>
        <v/>
      </c>
      <c r="AF1291" s="11">
        <f>LOWER(Settings!$C$4)&amp;".mit."&amp;$A1291&amp;IF($C1291="","","."&amp;$C1291&amp;"."&amp;$B1291)&amp;IF(INDEX(Variables!$D$5:$D$105,MATCH($A1291,Variables!$A$5:$A$105,0))="","","."&amp;INDEX(Variables!$D$5:$D$105,MATCH($A1291,Variables!$A$5:$A$105,0)))&amp;"."&amp;AF$5</f>
        <v/>
      </c>
      <c r="AG1291" s="38">
        <f>INDEX(AG$78:AG$91,$D1291)/$E1291</f>
        <v/>
      </c>
      <c r="AH1291" s="37">
        <f>INDEX(AH$78:AH$91,$D1291)/$E1291</f>
        <v/>
      </c>
      <c r="AI1291" s="37">
        <f>INDEX(AI$78:AI$91,$D1291)/$E1291</f>
        <v/>
      </c>
      <c r="AJ1291" s="37">
        <f>INDEX(AJ$78:AJ$91,$D1291)/$E1291</f>
        <v/>
      </c>
      <c r="AK1291" s="37">
        <f>INDEX(AK$78:AK$91,$D1291)/$E1291</f>
        <v/>
      </c>
      <c r="AL1291" s="37">
        <f>INDEX(AL$78:AL$91,$D1291)/$E1291</f>
        <v/>
      </c>
      <c r="AM1291" s="37">
        <f>INDEX(AM$78:AM$91,$D1291)/$E1291</f>
        <v/>
      </c>
      <c r="AN1291" s="37">
        <f>INDEX(AN$78:AN$91,$D1291)/$E1291</f>
        <v/>
      </c>
      <c r="AO1291" s="37">
        <f>INDEX(AO$78:AO$91,$D1291)/$E1291</f>
        <v/>
      </c>
      <c r="AP1291" s="37">
        <f>INDEX(AP$78:AP$91,$D1291)/$E1291</f>
        <v/>
      </c>
      <c r="AQ1291" s="37">
        <f>INDEX(AQ$78:AQ$91,$D1291)/$E1291</f>
        <v/>
      </c>
      <c r="AR1291" s="37">
        <f>INDEX(AR$78:AR$91,$D1291)/$E1291</f>
        <v/>
      </c>
      <c r="AS1291" s="37">
        <f>INDEX(AS$78:AS$91,$D1291)/$E1291</f>
        <v/>
      </c>
      <c r="AT1291" s="37">
        <f>INDEX(AT$78:AT$91,$D1291)/$E1291</f>
        <v/>
      </c>
      <c r="AU1291" s="37">
        <f>INDEX(AU$78:AU$91,$D1291)/$E1291</f>
        <v/>
      </c>
      <c r="AV1291" s="37">
        <f>INDEX(AV$78:AV$91,$D1291)/$E1291</f>
        <v/>
      </c>
      <c r="AW1291" s="37">
        <f>INDEX(AW$78:AW$91,$D1291)/$E1291</f>
        <v/>
      </c>
      <c r="AX1291" s="37">
        <f>INDEX(AX$78:AX$91,$D1291)/$E1291</f>
        <v/>
      </c>
      <c r="AY1291" s="40">
        <f>NEWEXCISE(INDEX(AY$78:AY$91,$D1291),$E1291)</f>
        <v/>
      </c>
    </row>
    <row r="1292" hidden="1" outlineLevel="2">
      <c r="A1292" s="14" t="inlineStr">
        <is>
          <t>ntx</t>
        </is>
      </c>
      <c r="B1292" s="14" t="inlineStr">
        <is>
          <t>lpg</t>
        </is>
      </c>
      <c r="C1292" s="14" t="inlineStr">
        <is>
          <t>nfm</t>
        </is>
      </c>
      <c r="D1292" s="37">
        <f>INDEX(Inputs!$L$5:$L$132,MATCH($B1292&amp;"|"&amp;$C1292,Inputs!$A$5:$A$132,0))</f>
        <v/>
      </c>
      <c r="E1292" s="37">
        <f>INDEX(Inputs!$I$5:$I$132,MATCH($B1292&amp;"|"&amp;$C1292,Inputs!$A$5:$A$132,0))</f>
        <v/>
      </c>
      <c r="F1292" s="36" t="n"/>
      <c r="G1292" s="36" t="n"/>
      <c r="H1292" s="14">
        <f>INDEX(Variables!$B$5:$B$105,MATCH($A1292,Variables!$A$5:$A$105,0))&amp;IF($C1292="",""," | "&amp;INDEX(Mapping!$B$5:$B$26,MATCH($C1292,Mapping!$A$5:$A$26,0))&amp;" | "&amp;INDEX(Mapping!$B$30:$B$41,MATCH($B1292,Mapping!$A$30:$A$41,0)))</f>
        <v/>
      </c>
      <c r="I1292" s="14">
        <f>INDEX(Variables!$C$5:$C$105,MATCH($A1292,Variables!$A$5:$A$105,0))</f>
        <v/>
      </c>
      <c r="J1292" s="14">
        <f>INDEX(Variables!$E$5:$E$105,MATCH($A1292,Variables!$A$5:$A$105,0))</f>
        <v/>
      </c>
      <c r="K1292" s="11">
        <f>LOWER(Settings!$C$4)&amp;".mit."&amp;$A1292&amp;IF($C1292="","","."&amp;$C1292&amp;"."&amp;$B1292)&amp;IF(INDEX(Variables!$D$5:$D$105,MATCH($A1292,Variables!$A$5:$A$105,0))="","","."&amp;INDEX(Variables!$D$5:$D$105,MATCH($A1292,Variables!$A$5:$A$105,0)))&amp;"."&amp;K$5</f>
        <v/>
      </c>
      <c r="L1292" s="38">
        <f>INDEX(L$78:L$91,$D1292)/$E1292</f>
        <v/>
      </c>
      <c r="M1292" s="37">
        <f>INDEX(M$78:M$91,$D1292)/$E1292</f>
        <v/>
      </c>
      <c r="N1292" s="37">
        <f>INDEX(N$78:N$91,$D1292)/$E1292</f>
        <v/>
      </c>
      <c r="O1292" s="37">
        <f>INDEX(O$78:O$91,$D1292)/$E1292</f>
        <v/>
      </c>
      <c r="P1292" s="37">
        <f>INDEX(P$78:P$91,$D1292)/$E1292</f>
        <v/>
      </c>
      <c r="Q1292" s="37">
        <f>INDEX(Q$78:Q$91,$D1292)/$E1292</f>
        <v/>
      </c>
      <c r="R1292" s="37">
        <f>INDEX(R$78:R$91,$D1292)/$E1292</f>
        <v/>
      </c>
      <c r="S1292" s="37">
        <f>INDEX(S$78:S$91,$D1292)/$E1292</f>
        <v/>
      </c>
      <c r="T1292" s="37">
        <f>INDEX(T$78:T$91,$D1292)/$E1292</f>
        <v/>
      </c>
      <c r="U1292" s="37">
        <f>INDEX(U$78:U$91,$D1292)/$E1292</f>
        <v/>
      </c>
      <c r="V1292" s="37">
        <f>INDEX(V$78:V$91,$D1292)/$E1292</f>
        <v/>
      </c>
      <c r="W1292" s="37">
        <f>INDEX(W$78:W$91,$D1292)/$E1292</f>
        <v/>
      </c>
      <c r="X1292" s="37">
        <f>INDEX(X$78:X$91,$D1292)/$E1292</f>
        <v/>
      </c>
      <c r="Y1292" s="37">
        <f>INDEX(Y$78:Y$91,$D1292)/$E1292</f>
        <v/>
      </c>
      <c r="Z1292" s="37">
        <f>INDEX(Z$78:Z$91,$D1292)/$E1292</f>
        <v/>
      </c>
      <c r="AA1292" s="37">
        <f>INDEX(AA$78:AA$91,$D1292)/$E1292</f>
        <v/>
      </c>
      <c r="AB1292" s="37">
        <f>INDEX(AB$78:AB$91,$D1292)/$E1292</f>
        <v/>
      </c>
      <c r="AC1292" s="37">
        <f>INDEX(AC$78:AC$91,$D1292)/$E1292</f>
        <v/>
      </c>
      <c r="AD1292" s="40">
        <f>NEWEXCISE(INDEX(AD$78:AD$91,$D1292),$E1292)</f>
        <v/>
      </c>
      <c r="AF1292" s="11">
        <f>LOWER(Settings!$C$4)&amp;".mit."&amp;$A1292&amp;IF($C1292="","","."&amp;$C1292&amp;"."&amp;$B1292)&amp;IF(INDEX(Variables!$D$5:$D$105,MATCH($A1292,Variables!$A$5:$A$105,0))="","","."&amp;INDEX(Variables!$D$5:$D$105,MATCH($A1292,Variables!$A$5:$A$105,0)))&amp;"."&amp;AF$5</f>
        <v/>
      </c>
      <c r="AG1292" s="38">
        <f>INDEX(AG$78:AG$91,$D1292)/$E1292</f>
        <v/>
      </c>
      <c r="AH1292" s="37">
        <f>INDEX(AH$78:AH$91,$D1292)/$E1292</f>
        <v/>
      </c>
      <c r="AI1292" s="37">
        <f>INDEX(AI$78:AI$91,$D1292)/$E1292</f>
        <v/>
      </c>
      <c r="AJ1292" s="37">
        <f>INDEX(AJ$78:AJ$91,$D1292)/$E1292</f>
        <v/>
      </c>
      <c r="AK1292" s="37">
        <f>INDEX(AK$78:AK$91,$D1292)/$E1292</f>
        <v/>
      </c>
      <c r="AL1292" s="37">
        <f>INDEX(AL$78:AL$91,$D1292)/$E1292</f>
        <v/>
      </c>
      <c r="AM1292" s="37">
        <f>INDEX(AM$78:AM$91,$D1292)/$E1292</f>
        <v/>
      </c>
      <c r="AN1292" s="37">
        <f>INDEX(AN$78:AN$91,$D1292)/$E1292</f>
        <v/>
      </c>
      <c r="AO1292" s="37">
        <f>INDEX(AO$78:AO$91,$D1292)/$E1292</f>
        <v/>
      </c>
      <c r="AP1292" s="37">
        <f>INDEX(AP$78:AP$91,$D1292)/$E1292</f>
        <v/>
      </c>
      <c r="AQ1292" s="37">
        <f>INDEX(AQ$78:AQ$91,$D1292)/$E1292</f>
        <v/>
      </c>
      <c r="AR1292" s="37">
        <f>INDEX(AR$78:AR$91,$D1292)/$E1292</f>
        <v/>
      </c>
      <c r="AS1292" s="37">
        <f>INDEX(AS$78:AS$91,$D1292)/$E1292</f>
        <v/>
      </c>
      <c r="AT1292" s="37">
        <f>INDEX(AT$78:AT$91,$D1292)/$E1292</f>
        <v/>
      </c>
      <c r="AU1292" s="37">
        <f>INDEX(AU$78:AU$91,$D1292)/$E1292</f>
        <v/>
      </c>
      <c r="AV1292" s="37">
        <f>INDEX(AV$78:AV$91,$D1292)/$E1292</f>
        <v/>
      </c>
      <c r="AW1292" s="37">
        <f>INDEX(AW$78:AW$91,$D1292)/$E1292</f>
        <v/>
      </c>
      <c r="AX1292" s="37">
        <f>INDEX(AX$78:AX$91,$D1292)/$E1292</f>
        <v/>
      </c>
      <c r="AY1292" s="40">
        <f>NEWEXCISE(INDEX(AY$78:AY$91,$D1292),$E1292)</f>
        <v/>
      </c>
    </row>
    <row r="1293" hidden="1" outlineLevel="2">
      <c r="A1293" s="14" t="inlineStr">
        <is>
          <t>ntx</t>
        </is>
      </c>
      <c r="B1293" s="14" t="inlineStr">
        <is>
          <t>ker</t>
        </is>
      </c>
      <c r="C1293" s="14" t="inlineStr">
        <is>
          <t>nfm</t>
        </is>
      </c>
      <c r="D1293" s="37">
        <f>INDEX(Inputs!$L$5:$L$132,MATCH($B1293&amp;"|"&amp;$C1293,Inputs!$A$5:$A$132,0))</f>
        <v/>
      </c>
      <c r="E1293" s="37">
        <f>INDEX(Inputs!$I$5:$I$132,MATCH($B1293&amp;"|"&amp;$C1293,Inputs!$A$5:$A$132,0))</f>
        <v/>
      </c>
      <c r="F1293" s="36" t="n"/>
      <c r="G1293" s="36" t="n"/>
      <c r="H1293" s="14">
        <f>INDEX(Variables!$B$5:$B$105,MATCH($A1293,Variables!$A$5:$A$105,0))&amp;IF($C1293="",""," | "&amp;INDEX(Mapping!$B$5:$B$26,MATCH($C1293,Mapping!$A$5:$A$26,0))&amp;" | "&amp;INDEX(Mapping!$B$30:$B$41,MATCH($B1293,Mapping!$A$30:$A$41,0)))</f>
        <v/>
      </c>
      <c r="I1293" s="14">
        <f>INDEX(Variables!$C$5:$C$105,MATCH($A1293,Variables!$A$5:$A$105,0))</f>
        <v/>
      </c>
      <c r="J1293" s="14">
        <f>INDEX(Variables!$E$5:$E$105,MATCH($A1293,Variables!$A$5:$A$105,0))</f>
        <v/>
      </c>
      <c r="K1293" s="11">
        <f>LOWER(Settings!$C$4)&amp;".mit."&amp;$A1293&amp;IF($C1293="","","."&amp;$C1293&amp;"."&amp;$B1293)&amp;IF(INDEX(Variables!$D$5:$D$105,MATCH($A1293,Variables!$A$5:$A$105,0))="","","."&amp;INDEX(Variables!$D$5:$D$105,MATCH($A1293,Variables!$A$5:$A$105,0)))&amp;"."&amp;K$5</f>
        <v/>
      </c>
      <c r="L1293" s="38">
        <f>INDEX(L$78:L$91,$D1293)/$E1293</f>
        <v/>
      </c>
      <c r="M1293" s="37">
        <f>INDEX(M$78:M$91,$D1293)/$E1293</f>
        <v/>
      </c>
      <c r="N1293" s="37">
        <f>INDEX(N$78:N$91,$D1293)/$E1293</f>
        <v/>
      </c>
      <c r="O1293" s="37">
        <f>INDEX(O$78:O$91,$D1293)/$E1293</f>
        <v/>
      </c>
      <c r="P1293" s="37">
        <f>INDEX(P$78:P$91,$D1293)/$E1293</f>
        <v/>
      </c>
      <c r="Q1293" s="37">
        <f>INDEX(Q$78:Q$91,$D1293)/$E1293</f>
        <v/>
      </c>
      <c r="R1293" s="37">
        <f>INDEX(R$78:R$91,$D1293)/$E1293</f>
        <v/>
      </c>
      <c r="S1293" s="37">
        <f>INDEX(S$78:S$91,$D1293)/$E1293</f>
        <v/>
      </c>
      <c r="T1293" s="37">
        <f>INDEX(T$78:T$91,$D1293)/$E1293</f>
        <v/>
      </c>
      <c r="U1293" s="37">
        <f>INDEX(U$78:U$91,$D1293)/$E1293</f>
        <v/>
      </c>
      <c r="V1293" s="37">
        <f>INDEX(V$78:V$91,$D1293)/$E1293</f>
        <v/>
      </c>
      <c r="W1293" s="37">
        <f>INDEX(W$78:W$91,$D1293)/$E1293</f>
        <v/>
      </c>
      <c r="X1293" s="37">
        <f>INDEX(X$78:X$91,$D1293)/$E1293</f>
        <v/>
      </c>
      <c r="Y1293" s="37">
        <f>INDEX(Y$78:Y$91,$D1293)/$E1293</f>
        <v/>
      </c>
      <c r="Z1293" s="37">
        <f>INDEX(Z$78:Z$91,$D1293)/$E1293</f>
        <v/>
      </c>
      <c r="AA1293" s="37">
        <f>INDEX(AA$78:AA$91,$D1293)/$E1293</f>
        <v/>
      </c>
      <c r="AB1293" s="37">
        <f>INDEX(AB$78:AB$91,$D1293)/$E1293</f>
        <v/>
      </c>
      <c r="AC1293" s="37">
        <f>INDEX(AC$78:AC$91,$D1293)/$E1293</f>
        <v/>
      </c>
      <c r="AD1293" s="40">
        <f>NEWEXCISE(INDEX(AD$78:AD$91,$D1293),$E1293)</f>
        <v/>
      </c>
      <c r="AF1293" s="11">
        <f>LOWER(Settings!$C$4)&amp;".mit."&amp;$A1293&amp;IF($C1293="","","."&amp;$C1293&amp;"."&amp;$B1293)&amp;IF(INDEX(Variables!$D$5:$D$105,MATCH($A1293,Variables!$A$5:$A$105,0))="","","."&amp;INDEX(Variables!$D$5:$D$105,MATCH($A1293,Variables!$A$5:$A$105,0)))&amp;"."&amp;AF$5</f>
        <v/>
      </c>
      <c r="AG1293" s="38">
        <f>INDEX(AG$78:AG$91,$D1293)/$E1293</f>
        <v/>
      </c>
      <c r="AH1293" s="37">
        <f>INDEX(AH$78:AH$91,$D1293)/$E1293</f>
        <v/>
      </c>
      <c r="AI1293" s="37">
        <f>INDEX(AI$78:AI$91,$D1293)/$E1293</f>
        <v/>
      </c>
      <c r="AJ1293" s="37">
        <f>INDEX(AJ$78:AJ$91,$D1293)/$E1293</f>
        <v/>
      </c>
      <c r="AK1293" s="37">
        <f>INDEX(AK$78:AK$91,$D1293)/$E1293</f>
        <v/>
      </c>
      <c r="AL1293" s="37">
        <f>INDEX(AL$78:AL$91,$D1293)/$E1293</f>
        <v/>
      </c>
      <c r="AM1293" s="37">
        <f>INDEX(AM$78:AM$91,$D1293)/$E1293</f>
        <v/>
      </c>
      <c r="AN1293" s="37">
        <f>INDEX(AN$78:AN$91,$D1293)/$E1293</f>
        <v/>
      </c>
      <c r="AO1293" s="37">
        <f>INDEX(AO$78:AO$91,$D1293)/$E1293</f>
        <v/>
      </c>
      <c r="AP1293" s="37">
        <f>INDEX(AP$78:AP$91,$D1293)/$E1293</f>
        <v/>
      </c>
      <c r="AQ1293" s="37">
        <f>INDEX(AQ$78:AQ$91,$D1293)/$E1293</f>
        <v/>
      </c>
      <c r="AR1293" s="37">
        <f>INDEX(AR$78:AR$91,$D1293)/$E1293</f>
        <v/>
      </c>
      <c r="AS1293" s="37">
        <f>INDEX(AS$78:AS$91,$D1293)/$E1293</f>
        <v/>
      </c>
      <c r="AT1293" s="37">
        <f>INDEX(AT$78:AT$91,$D1293)/$E1293</f>
        <v/>
      </c>
      <c r="AU1293" s="37">
        <f>INDEX(AU$78:AU$91,$D1293)/$E1293</f>
        <v/>
      </c>
      <c r="AV1293" s="37">
        <f>INDEX(AV$78:AV$91,$D1293)/$E1293</f>
        <v/>
      </c>
      <c r="AW1293" s="37">
        <f>INDEX(AW$78:AW$91,$D1293)/$E1293</f>
        <v/>
      </c>
      <c r="AX1293" s="37">
        <f>INDEX(AX$78:AX$91,$D1293)/$E1293</f>
        <v/>
      </c>
      <c r="AY1293" s="40">
        <f>NEWEXCISE(INDEX(AY$78:AY$91,$D1293),$E1293)</f>
        <v/>
      </c>
    </row>
    <row r="1294" hidden="1" outlineLevel="2">
      <c r="A1294" s="14" t="inlineStr">
        <is>
          <t>ntx</t>
        </is>
      </c>
      <c r="B1294" s="14" t="inlineStr">
        <is>
          <t>oop</t>
        </is>
      </c>
      <c r="C1294" s="14" t="inlineStr">
        <is>
          <t>nfm</t>
        </is>
      </c>
      <c r="D1294" s="37">
        <f>INDEX(Inputs!$L$5:$L$132,MATCH($B1294&amp;"|"&amp;$C1294,Inputs!$A$5:$A$132,0))</f>
        <v/>
      </c>
      <c r="E1294" s="37">
        <f>INDEX(Inputs!$I$5:$I$132,MATCH($B1294&amp;"|"&amp;$C1294,Inputs!$A$5:$A$132,0))</f>
        <v/>
      </c>
      <c r="F1294" s="36" t="n"/>
      <c r="G1294" s="36" t="n"/>
      <c r="H1294" s="14">
        <f>INDEX(Variables!$B$5:$B$105,MATCH($A1294,Variables!$A$5:$A$105,0))&amp;IF($C1294="",""," | "&amp;INDEX(Mapping!$B$5:$B$26,MATCH($C1294,Mapping!$A$5:$A$26,0))&amp;" | "&amp;INDEX(Mapping!$B$30:$B$41,MATCH($B1294,Mapping!$A$30:$A$41,0)))</f>
        <v/>
      </c>
      <c r="I1294" s="14">
        <f>INDEX(Variables!$C$5:$C$105,MATCH($A1294,Variables!$A$5:$A$105,0))</f>
        <v/>
      </c>
      <c r="J1294" s="14">
        <f>INDEX(Variables!$E$5:$E$105,MATCH($A1294,Variables!$A$5:$A$105,0))</f>
        <v/>
      </c>
      <c r="K1294" s="11">
        <f>LOWER(Settings!$C$4)&amp;".mit."&amp;$A1294&amp;IF($C1294="","","."&amp;$C1294&amp;"."&amp;$B1294)&amp;IF(INDEX(Variables!$D$5:$D$105,MATCH($A1294,Variables!$A$5:$A$105,0))="","","."&amp;INDEX(Variables!$D$5:$D$105,MATCH($A1294,Variables!$A$5:$A$105,0)))&amp;"."&amp;K$5</f>
        <v/>
      </c>
      <c r="L1294" s="38">
        <f>INDEX(L$78:L$91,$D1294)/$E1294</f>
        <v/>
      </c>
      <c r="M1294" s="37">
        <f>INDEX(M$78:M$91,$D1294)/$E1294</f>
        <v/>
      </c>
      <c r="N1294" s="37">
        <f>INDEX(N$78:N$91,$D1294)/$E1294</f>
        <v/>
      </c>
      <c r="O1294" s="37">
        <f>INDEX(O$78:O$91,$D1294)/$E1294</f>
        <v/>
      </c>
      <c r="P1294" s="37">
        <f>INDEX(P$78:P$91,$D1294)/$E1294</f>
        <v/>
      </c>
      <c r="Q1294" s="37">
        <f>INDEX(Q$78:Q$91,$D1294)/$E1294</f>
        <v/>
      </c>
      <c r="R1294" s="37">
        <f>INDEX(R$78:R$91,$D1294)/$E1294</f>
        <v/>
      </c>
      <c r="S1294" s="37">
        <f>INDEX(S$78:S$91,$D1294)/$E1294</f>
        <v/>
      </c>
      <c r="T1294" s="37">
        <f>INDEX(T$78:T$91,$D1294)/$E1294</f>
        <v/>
      </c>
      <c r="U1294" s="37">
        <f>INDEX(U$78:U$91,$D1294)/$E1294</f>
        <v/>
      </c>
      <c r="V1294" s="37">
        <f>INDEX(V$78:V$91,$D1294)/$E1294</f>
        <v/>
      </c>
      <c r="W1294" s="37">
        <f>INDEX(W$78:W$91,$D1294)/$E1294</f>
        <v/>
      </c>
      <c r="X1294" s="37">
        <f>INDEX(X$78:X$91,$D1294)/$E1294</f>
        <v/>
      </c>
      <c r="Y1294" s="37">
        <f>INDEX(Y$78:Y$91,$D1294)/$E1294</f>
        <v/>
      </c>
      <c r="Z1294" s="37">
        <f>INDEX(Z$78:Z$91,$D1294)/$E1294</f>
        <v/>
      </c>
      <c r="AA1294" s="37">
        <f>INDEX(AA$78:AA$91,$D1294)/$E1294</f>
        <v/>
      </c>
      <c r="AB1294" s="37">
        <f>INDEX(AB$78:AB$91,$D1294)/$E1294</f>
        <v/>
      </c>
      <c r="AC1294" s="37">
        <f>INDEX(AC$78:AC$91,$D1294)/$E1294</f>
        <v/>
      </c>
      <c r="AD1294" s="40">
        <f>NEWEXCISE(INDEX(AD$78:AD$91,$D1294),$E1294)</f>
        <v/>
      </c>
      <c r="AF1294" s="11">
        <f>LOWER(Settings!$C$4)&amp;".mit."&amp;$A1294&amp;IF($C1294="","","."&amp;$C1294&amp;"."&amp;$B1294)&amp;IF(INDEX(Variables!$D$5:$D$105,MATCH($A1294,Variables!$A$5:$A$105,0))="","","."&amp;INDEX(Variables!$D$5:$D$105,MATCH($A1294,Variables!$A$5:$A$105,0)))&amp;"."&amp;AF$5</f>
        <v/>
      </c>
      <c r="AG1294" s="38">
        <f>INDEX(AG$78:AG$91,$D1294)/$E1294</f>
        <v/>
      </c>
      <c r="AH1294" s="37">
        <f>INDEX(AH$78:AH$91,$D1294)/$E1294</f>
        <v/>
      </c>
      <c r="AI1294" s="37">
        <f>INDEX(AI$78:AI$91,$D1294)/$E1294</f>
        <v/>
      </c>
      <c r="AJ1294" s="37">
        <f>INDEX(AJ$78:AJ$91,$D1294)/$E1294</f>
        <v/>
      </c>
      <c r="AK1294" s="37">
        <f>INDEX(AK$78:AK$91,$D1294)/$E1294</f>
        <v/>
      </c>
      <c r="AL1294" s="37">
        <f>INDEX(AL$78:AL$91,$D1294)/$E1294</f>
        <v/>
      </c>
      <c r="AM1294" s="37">
        <f>INDEX(AM$78:AM$91,$D1294)/$E1294</f>
        <v/>
      </c>
      <c r="AN1294" s="37">
        <f>INDEX(AN$78:AN$91,$D1294)/$E1294</f>
        <v/>
      </c>
      <c r="AO1294" s="37">
        <f>INDEX(AO$78:AO$91,$D1294)/$E1294</f>
        <v/>
      </c>
      <c r="AP1294" s="37">
        <f>INDEX(AP$78:AP$91,$D1294)/$E1294</f>
        <v/>
      </c>
      <c r="AQ1294" s="37">
        <f>INDEX(AQ$78:AQ$91,$D1294)/$E1294</f>
        <v/>
      </c>
      <c r="AR1294" s="37">
        <f>INDEX(AR$78:AR$91,$D1294)/$E1294</f>
        <v/>
      </c>
      <c r="AS1294" s="37">
        <f>INDEX(AS$78:AS$91,$D1294)/$E1294</f>
        <v/>
      </c>
      <c r="AT1294" s="37">
        <f>INDEX(AT$78:AT$91,$D1294)/$E1294</f>
        <v/>
      </c>
      <c r="AU1294" s="37">
        <f>INDEX(AU$78:AU$91,$D1294)/$E1294</f>
        <v/>
      </c>
      <c r="AV1294" s="37">
        <f>INDEX(AV$78:AV$91,$D1294)/$E1294</f>
        <v/>
      </c>
      <c r="AW1294" s="37">
        <f>INDEX(AW$78:AW$91,$D1294)/$E1294</f>
        <v/>
      </c>
      <c r="AX1294" s="37">
        <f>INDEX(AX$78:AX$91,$D1294)/$E1294</f>
        <v/>
      </c>
      <c r="AY1294" s="40">
        <f>NEWEXCISE(INDEX(AY$78:AY$91,$D1294),$E1294)</f>
        <v/>
      </c>
    </row>
    <row r="1295" hidden="1" outlineLevel="2">
      <c r="A1295" s="14" t="inlineStr">
        <is>
          <t>ntx</t>
        </is>
      </c>
      <c r="B1295" s="14" t="inlineStr">
        <is>
          <t>bio</t>
        </is>
      </c>
      <c r="C1295" s="14" t="inlineStr">
        <is>
          <t>nfm</t>
        </is>
      </c>
      <c r="D1295" s="37">
        <f>INDEX(Inputs!$L$5:$L$132,MATCH($B1295&amp;"|"&amp;$C1295,Inputs!$A$5:$A$132,0))</f>
        <v/>
      </c>
      <c r="E1295" s="37">
        <f>INDEX(Inputs!$I$5:$I$132,MATCH($B1295&amp;"|"&amp;$C1295,Inputs!$A$5:$A$132,0))</f>
        <v/>
      </c>
      <c r="F1295" s="36" t="n"/>
      <c r="G1295" s="36" t="n"/>
      <c r="H1295" s="14">
        <f>INDEX(Variables!$B$5:$B$105,MATCH($A1295,Variables!$A$5:$A$105,0))&amp;IF($C1295="",""," | "&amp;INDEX(Mapping!$B$5:$B$26,MATCH($C1295,Mapping!$A$5:$A$26,0))&amp;" | "&amp;INDEX(Mapping!$B$30:$B$41,MATCH($B1295,Mapping!$A$30:$A$41,0)))</f>
        <v/>
      </c>
      <c r="I1295" s="14">
        <f>INDEX(Variables!$C$5:$C$105,MATCH($A1295,Variables!$A$5:$A$105,0))</f>
        <v/>
      </c>
      <c r="J1295" s="14">
        <f>INDEX(Variables!$E$5:$E$105,MATCH($A1295,Variables!$A$5:$A$105,0))</f>
        <v/>
      </c>
      <c r="K1295" s="11">
        <f>LOWER(Settings!$C$4)&amp;".mit."&amp;$A1295&amp;IF($C1295="","","."&amp;$C1295&amp;"."&amp;$B1295)&amp;IF(INDEX(Variables!$D$5:$D$105,MATCH($A1295,Variables!$A$5:$A$105,0))="","","."&amp;INDEX(Variables!$D$5:$D$105,MATCH($A1295,Variables!$A$5:$A$105,0)))&amp;"."&amp;K$5</f>
        <v/>
      </c>
      <c r="L1295" s="38">
        <f>INDEX(L$78:L$91,$D1295)/$E1295</f>
        <v/>
      </c>
      <c r="M1295" s="37">
        <f>INDEX(M$78:M$91,$D1295)/$E1295</f>
        <v/>
      </c>
      <c r="N1295" s="37">
        <f>INDEX(N$78:N$91,$D1295)/$E1295</f>
        <v/>
      </c>
      <c r="O1295" s="37">
        <f>INDEX(O$78:O$91,$D1295)/$E1295</f>
        <v/>
      </c>
      <c r="P1295" s="37">
        <f>INDEX(P$78:P$91,$D1295)/$E1295</f>
        <v/>
      </c>
      <c r="Q1295" s="37">
        <f>INDEX(Q$78:Q$91,$D1295)/$E1295</f>
        <v/>
      </c>
      <c r="R1295" s="37">
        <f>INDEX(R$78:R$91,$D1295)/$E1295</f>
        <v/>
      </c>
      <c r="S1295" s="37">
        <f>INDEX(S$78:S$91,$D1295)/$E1295</f>
        <v/>
      </c>
      <c r="T1295" s="37">
        <f>INDEX(T$78:T$91,$D1295)/$E1295</f>
        <v/>
      </c>
      <c r="U1295" s="37">
        <f>INDEX(U$78:U$91,$D1295)/$E1295</f>
        <v/>
      </c>
      <c r="V1295" s="37">
        <f>INDEX(V$78:V$91,$D1295)/$E1295</f>
        <v/>
      </c>
      <c r="W1295" s="37">
        <f>INDEX(W$78:W$91,$D1295)/$E1295</f>
        <v/>
      </c>
      <c r="X1295" s="37">
        <f>INDEX(X$78:X$91,$D1295)/$E1295</f>
        <v/>
      </c>
      <c r="Y1295" s="37">
        <f>INDEX(Y$78:Y$91,$D1295)/$E1295</f>
        <v/>
      </c>
      <c r="Z1295" s="37">
        <f>INDEX(Z$78:Z$91,$D1295)/$E1295</f>
        <v/>
      </c>
      <c r="AA1295" s="37">
        <f>INDEX(AA$78:AA$91,$D1295)/$E1295</f>
        <v/>
      </c>
      <c r="AB1295" s="37">
        <f>INDEX(AB$78:AB$91,$D1295)/$E1295</f>
        <v/>
      </c>
      <c r="AC1295" s="37">
        <f>INDEX(AC$78:AC$91,$D1295)/$E1295</f>
        <v/>
      </c>
      <c r="AD1295" s="40">
        <f>NEWEXCISE(INDEX(AD$78:AD$91,$D1295),$E1295)</f>
        <v/>
      </c>
      <c r="AF1295" s="11">
        <f>LOWER(Settings!$C$4)&amp;".mit."&amp;$A1295&amp;IF($C1295="","","."&amp;$C1295&amp;"."&amp;$B1295)&amp;IF(INDEX(Variables!$D$5:$D$105,MATCH($A1295,Variables!$A$5:$A$105,0))="","","."&amp;INDEX(Variables!$D$5:$D$105,MATCH($A1295,Variables!$A$5:$A$105,0)))&amp;"."&amp;AF$5</f>
        <v/>
      </c>
      <c r="AG1295" s="38">
        <f>INDEX(AG$78:AG$91,$D1295)/$E1295</f>
        <v/>
      </c>
      <c r="AH1295" s="37">
        <f>INDEX(AH$78:AH$91,$D1295)/$E1295</f>
        <v/>
      </c>
      <c r="AI1295" s="37">
        <f>INDEX(AI$78:AI$91,$D1295)/$E1295</f>
        <v/>
      </c>
      <c r="AJ1295" s="37">
        <f>INDEX(AJ$78:AJ$91,$D1295)/$E1295</f>
        <v/>
      </c>
      <c r="AK1295" s="37">
        <f>INDEX(AK$78:AK$91,$D1295)/$E1295</f>
        <v/>
      </c>
      <c r="AL1295" s="37">
        <f>INDEX(AL$78:AL$91,$D1295)/$E1295</f>
        <v/>
      </c>
      <c r="AM1295" s="37">
        <f>INDEX(AM$78:AM$91,$D1295)/$E1295</f>
        <v/>
      </c>
      <c r="AN1295" s="37">
        <f>INDEX(AN$78:AN$91,$D1295)/$E1295</f>
        <v/>
      </c>
      <c r="AO1295" s="37">
        <f>INDEX(AO$78:AO$91,$D1295)/$E1295</f>
        <v/>
      </c>
      <c r="AP1295" s="37">
        <f>INDEX(AP$78:AP$91,$D1295)/$E1295</f>
        <v/>
      </c>
      <c r="AQ1295" s="37">
        <f>INDEX(AQ$78:AQ$91,$D1295)/$E1295</f>
        <v/>
      </c>
      <c r="AR1295" s="37">
        <f>INDEX(AR$78:AR$91,$D1295)/$E1295</f>
        <v/>
      </c>
      <c r="AS1295" s="37">
        <f>INDEX(AS$78:AS$91,$D1295)/$E1295</f>
        <v/>
      </c>
      <c r="AT1295" s="37">
        <f>INDEX(AT$78:AT$91,$D1295)/$E1295</f>
        <v/>
      </c>
      <c r="AU1295" s="37">
        <f>INDEX(AU$78:AU$91,$D1295)/$E1295</f>
        <v/>
      </c>
      <c r="AV1295" s="37">
        <f>INDEX(AV$78:AV$91,$D1295)/$E1295</f>
        <v/>
      </c>
      <c r="AW1295" s="37">
        <f>INDEX(AW$78:AW$91,$D1295)/$E1295</f>
        <v/>
      </c>
      <c r="AX1295" s="37">
        <f>INDEX(AX$78:AX$91,$D1295)/$E1295</f>
        <v/>
      </c>
      <c r="AY1295" s="40">
        <f>NEWEXCISE(INDEX(AY$78:AY$91,$D1295),$E1295)</f>
        <v/>
      </c>
    </row>
    <row r="1296" hidden="1" outlineLevel="2"/>
    <row r="1297" hidden="1" outlineLevel="2">
      <c r="A1297" s="14" t="inlineStr">
        <is>
          <t>nce</t>
        </is>
      </c>
      <c r="B1297" s="14" t="inlineStr">
        <is>
          <t>coa</t>
        </is>
      </c>
      <c r="C1297" s="14" t="inlineStr">
        <is>
          <t>nfm</t>
        </is>
      </c>
      <c r="D1297" s="36" t="n"/>
      <c r="E1297" s="36" t="n"/>
      <c r="F1297" s="36" t="n"/>
      <c r="G1297" s="36" t="n"/>
      <c r="H1297" s="14">
        <f>INDEX(Variables!$B$5:$B$105,MATCH($A1297,Variables!$A$5:$A$105,0))&amp;IF($C1297="",""," | "&amp;INDEX(Mapping!$B$5:$B$26,MATCH($C1297,Mapping!$A$5:$A$26,0))&amp;" | "&amp;INDEX(Mapping!$B$30:$B$41,MATCH($B1297,Mapping!$A$30:$A$41,0)))</f>
        <v/>
      </c>
      <c r="I1297" s="14">
        <f>INDEX(Variables!$C$5:$C$105,MATCH($A1297,Variables!$A$5:$A$105,0))</f>
        <v/>
      </c>
      <c r="J1297" s="14">
        <f>INDEX(Variables!$E$5:$E$105,MATCH($A1297,Variables!$A$5:$A$105,0))</f>
        <v/>
      </c>
      <c r="K1297" s="11">
        <f>LOWER(Settings!$C$4)&amp;".mit."&amp;$A1297&amp;IF($C1297="","","."&amp;$C1297&amp;"."&amp;$B1297)&amp;IF(INDEX(Variables!$D$5:$D$105,MATCH($A1297,Variables!$A$5:$A$105,0))="","","."&amp;INDEX(Variables!$D$5:$D$105,MATCH($A1297,Variables!$A$5:$A$105,0)))&amp;"."&amp;K$5</f>
        <v/>
      </c>
      <c r="L1297" s="38">
        <f>L1270+L1279+L1288</f>
        <v/>
      </c>
      <c r="M1297" s="37">
        <f>M1270+M1279+M1288</f>
        <v/>
      </c>
      <c r="N1297" s="37">
        <f>N1270+N1279+N1288</f>
        <v/>
      </c>
      <c r="O1297" s="37">
        <f>O1270+O1279+O1288</f>
        <v/>
      </c>
      <c r="P1297" s="37">
        <f>P1270+P1279+P1288</f>
        <v/>
      </c>
      <c r="Q1297" s="37">
        <f>Q1270+Q1279+Q1288</f>
        <v/>
      </c>
      <c r="R1297" s="37">
        <f>R1270+R1279+R1288</f>
        <v/>
      </c>
      <c r="S1297" s="37">
        <f>S1270+S1279+S1288</f>
        <v/>
      </c>
      <c r="T1297" s="37">
        <f>T1270+T1279+T1288</f>
        <v/>
      </c>
      <c r="U1297" s="37">
        <f>U1270+U1279+U1288</f>
        <v/>
      </c>
      <c r="V1297" s="37">
        <f>V1270+V1279+V1288</f>
        <v/>
      </c>
      <c r="W1297" s="37">
        <f>W1270+W1279+W1288</f>
        <v/>
      </c>
      <c r="X1297" s="37">
        <f>X1270+X1279+X1288</f>
        <v/>
      </c>
      <c r="Y1297" s="37">
        <f>Y1270+Y1279+Y1288</f>
        <v/>
      </c>
      <c r="Z1297" s="37">
        <f>Z1270+Z1279+Z1288</f>
        <v/>
      </c>
      <c r="AA1297" s="37">
        <f>AA1270+AA1279+AA1288</f>
        <v/>
      </c>
      <c r="AB1297" s="37">
        <f>AB1270+AB1279+AB1288</f>
        <v/>
      </c>
      <c r="AC1297" s="37">
        <f>AC1270+AC1279+AC1288</f>
        <v/>
      </c>
      <c r="AD1297" s="40">
        <f>NEWPOLICY(AD1270,AD1279,AD1288)</f>
        <v/>
      </c>
      <c r="AF1297" s="11">
        <f>LOWER(Settings!$C$4)&amp;".mit."&amp;$A1297&amp;IF($C1297="","","."&amp;$C1297&amp;"."&amp;$B1297)&amp;IF(INDEX(Variables!$D$5:$D$105,MATCH($A1297,Variables!$A$5:$A$105,0))="","","."&amp;INDEX(Variables!$D$5:$D$105,MATCH($A1297,Variables!$A$5:$A$105,0)))&amp;"."&amp;AF$5</f>
        <v/>
      </c>
      <c r="AG1297" s="38">
        <f>AG1270+AG1279+AG1288</f>
        <v/>
      </c>
      <c r="AH1297" s="37">
        <f>AH1270+AH1279+AH1288</f>
        <v/>
      </c>
      <c r="AI1297" s="37">
        <f>AI1270+AI1279+AI1288</f>
        <v/>
      </c>
      <c r="AJ1297" s="37">
        <f>AJ1270+AJ1279+AJ1288</f>
        <v/>
      </c>
      <c r="AK1297" s="37">
        <f>AK1270+AK1279+AK1288</f>
        <v/>
      </c>
      <c r="AL1297" s="37">
        <f>AL1270+AL1279+AL1288</f>
        <v/>
      </c>
      <c r="AM1297" s="37">
        <f>AM1270+AM1279+AM1288</f>
        <v/>
      </c>
      <c r="AN1297" s="37">
        <f>AN1270+AN1279+AN1288</f>
        <v/>
      </c>
      <c r="AO1297" s="37">
        <f>AO1270+AO1279+AO1288</f>
        <v/>
      </c>
      <c r="AP1297" s="37">
        <f>AP1270+AP1279+AP1288</f>
        <v/>
      </c>
      <c r="AQ1297" s="37">
        <f>AQ1270+AQ1279+AQ1288</f>
        <v/>
      </c>
      <c r="AR1297" s="37">
        <f>AR1270+AR1279+AR1288</f>
        <v/>
      </c>
      <c r="AS1297" s="37">
        <f>AS1270+AS1279+AS1288</f>
        <v/>
      </c>
      <c r="AT1297" s="37">
        <f>AT1270+AT1279+AT1288</f>
        <v/>
      </c>
      <c r="AU1297" s="37">
        <f>AU1270+AU1279+AU1288</f>
        <v/>
      </c>
      <c r="AV1297" s="37">
        <f>AV1270+AV1279+AV1288</f>
        <v/>
      </c>
      <c r="AW1297" s="37">
        <f>AW1270+AW1279+AW1288</f>
        <v/>
      </c>
      <c r="AX1297" s="37">
        <f>AX1270+AX1279+AX1288</f>
        <v/>
      </c>
      <c r="AY1297" s="40">
        <f>NEWPOLICY(AY1270,AY1279,AY1288)</f>
        <v/>
      </c>
    </row>
    <row r="1298" hidden="1" outlineLevel="2">
      <c r="A1298" s="14" t="inlineStr">
        <is>
          <t>nce</t>
        </is>
      </c>
      <c r="B1298" s="14" t="inlineStr">
        <is>
          <t>nga</t>
        </is>
      </c>
      <c r="C1298" s="14" t="inlineStr">
        <is>
          <t>nfm</t>
        </is>
      </c>
      <c r="D1298" s="36" t="n"/>
      <c r="E1298" s="36" t="n"/>
      <c r="F1298" s="36" t="n"/>
      <c r="G1298" s="36" t="n"/>
      <c r="H1298" s="14">
        <f>INDEX(Variables!$B$5:$B$105,MATCH($A1298,Variables!$A$5:$A$105,0))&amp;IF($C1298="",""," | "&amp;INDEX(Mapping!$B$5:$B$26,MATCH($C1298,Mapping!$A$5:$A$26,0))&amp;" | "&amp;INDEX(Mapping!$B$30:$B$41,MATCH($B1298,Mapping!$A$30:$A$41,0)))</f>
        <v/>
      </c>
      <c r="I1298" s="14">
        <f>INDEX(Variables!$C$5:$C$105,MATCH($A1298,Variables!$A$5:$A$105,0))</f>
        <v/>
      </c>
      <c r="J1298" s="14">
        <f>INDEX(Variables!$E$5:$E$105,MATCH($A1298,Variables!$A$5:$A$105,0))</f>
        <v/>
      </c>
      <c r="K1298" s="11">
        <f>LOWER(Settings!$C$4)&amp;".mit."&amp;$A1298&amp;IF($C1298="","","."&amp;$C1298&amp;"."&amp;$B1298)&amp;IF(INDEX(Variables!$D$5:$D$105,MATCH($A1298,Variables!$A$5:$A$105,0))="","","."&amp;INDEX(Variables!$D$5:$D$105,MATCH($A1298,Variables!$A$5:$A$105,0)))&amp;"."&amp;K$5</f>
        <v/>
      </c>
      <c r="L1298" s="38">
        <f>L1271+L1280+L1289</f>
        <v/>
      </c>
      <c r="M1298" s="37">
        <f>M1271+M1280+M1289</f>
        <v/>
      </c>
      <c r="N1298" s="37">
        <f>N1271+N1280+N1289</f>
        <v/>
      </c>
      <c r="O1298" s="37">
        <f>O1271+O1280+O1289</f>
        <v/>
      </c>
      <c r="P1298" s="37">
        <f>P1271+P1280+P1289</f>
        <v/>
      </c>
      <c r="Q1298" s="37">
        <f>Q1271+Q1280+Q1289</f>
        <v/>
      </c>
      <c r="R1298" s="37">
        <f>R1271+R1280+R1289</f>
        <v/>
      </c>
      <c r="S1298" s="37">
        <f>S1271+S1280+S1289</f>
        <v/>
      </c>
      <c r="T1298" s="37">
        <f>T1271+T1280+T1289</f>
        <v/>
      </c>
      <c r="U1298" s="37">
        <f>U1271+U1280+U1289</f>
        <v/>
      </c>
      <c r="V1298" s="37">
        <f>V1271+V1280+V1289</f>
        <v/>
      </c>
      <c r="W1298" s="37">
        <f>W1271+W1280+W1289</f>
        <v/>
      </c>
      <c r="X1298" s="37">
        <f>X1271+X1280+X1289</f>
        <v/>
      </c>
      <c r="Y1298" s="37">
        <f>Y1271+Y1280+Y1289</f>
        <v/>
      </c>
      <c r="Z1298" s="37">
        <f>Z1271+Z1280+Z1289</f>
        <v/>
      </c>
      <c r="AA1298" s="37">
        <f>AA1271+AA1280+AA1289</f>
        <v/>
      </c>
      <c r="AB1298" s="37">
        <f>AB1271+AB1280+AB1289</f>
        <v/>
      </c>
      <c r="AC1298" s="37">
        <f>AC1271+AC1280+AC1289</f>
        <v/>
      </c>
      <c r="AD1298" s="40">
        <f>NEWPOLICY(AD1271,AD1280,AD1289)</f>
        <v/>
      </c>
      <c r="AF1298" s="11">
        <f>LOWER(Settings!$C$4)&amp;".mit."&amp;$A1298&amp;IF($C1298="","","."&amp;$C1298&amp;"."&amp;$B1298)&amp;IF(INDEX(Variables!$D$5:$D$105,MATCH($A1298,Variables!$A$5:$A$105,0))="","","."&amp;INDEX(Variables!$D$5:$D$105,MATCH($A1298,Variables!$A$5:$A$105,0)))&amp;"."&amp;AF$5</f>
        <v/>
      </c>
      <c r="AG1298" s="38">
        <f>AG1271+AG1280+AG1289</f>
        <v/>
      </c>
      <c r="AH1298" s="37">
        <f>AH1271+AH1280+AH1289</f>
        <v/>
      </c>
      <c r="AI1298" s="37">
        <f>AI1271+AI1280+AI1289</f>
        <v/>
      </c>
      <c r="AJ1298" s="37">
        <f>AJ1271+AJ1280+AJ1289</f>
        <v/>
      </c>
      <c r="AK1298" s="37">
        <f>AK1271+AK1280+AK1289</f>
        <v/>
      </c>
      <c r="AL1298" s="37">
        <f>AL1271+AL1280+AL1289</f>
        <v/>
      </c>
      <c r="AM1298" s="37">
        <f>AM1271+AM1280+AM1289</f>
        <v/>
      </c>
      <c r="AN1298" s="37">
        <f>AN1271+AN1280+AN1289</f>
        <v/>
      </c>
      <c r="AO1298" s="37">
        <f>AO1271+AO1280+AO1289</f>
        <v/>
      </c>
      <c r="AP1298" s="37">
        <f>AP1271+AP1280+AP1289</f>
        <v/>
      </c>
      <c r="AQ1298" s="37">
        <f>AQ1271+AQ1280+AQ1289</f>
        <v/>
      </c>
      <c r="AR1298" s="37">
        <f>AR1271+AR1280+AR1289</f>
        <v/>
      </c>
      <c r="AS1298" s="37">
        <f>AS1271+AS1280+AS1289</f>
        <v/>
      </c>
      <c r="AT1298" s="37">
        <f>AT1271+AT1280+AT1289</f>
        <v/>
      </c>
      <c r="AU1298" s="37">
        <f>AU1271+AU1280+AU1289</f>
        <v/>
      </c>
      <c r="AV1298" s="37">
        <f>AV1271+AV1280+AV1289</f>
        <v/>
      </c>
      <c r="AW1298" s="37">
        <f>AW1271+AW1280+AW1289</f>
        <v/>
      </c>
      <c r="AX1298" s="37">
        <f>AX1271+AX1280+AX1289</f>
        <v/>
      </c>
      <c r="AY1298" s="40">
        <f>NEWPOLICY(AY1271,AY1280,AY1289)</f>
        <v/>
      </c>
    </row>
    <row r="1299" hidden="1" outlineLevel="2">
      <c r="A1299" s="14" t="inlineStr">
        <is>
          <t>nce</t>
        </is>
      </c>
      <c r="B1299" s="14" t="inlineStr">
        <is>
          <t>gso</t>
        </is>
      </c>
      <c r="C1299" s="14" t="inlineStr">
        <is>
          <t>nfm</t>
        </is>
      </c>
      <c r="D1299" s="36" t="n"/>
      <c r="E1299" s="36" t="n"/>
      <c r="F1299" s="36" t="n"/>
      <c r="G1299" s="36" t="n"/>
      <c r="H1299" s="14">
        <f>INDEX(Variables!$B$5:$B$105,MATCH($A1299,Variables!$A$5:$A$105,0))&amp;IF($C1299="",""," | "&amp;INDEX(Mapping!$B$5:$B$26,MATCH($C1299,Mapping!$A$5:$A$26,0))&amp;" | "&amp;INDEX(Mapping!$B$30:$B$41,MATCH($B1299,Mapping!$A$30:$A$41,0)))</f>
        <v/>
      </c>
      <c r="I1299" s="14">
        <f>INDEX(Variables!$C$5:$C$105,MATCH($A1299,Variables!$A$5:$A$105,0))</f>
        <v/>
      </c>
      <c r="J1299" s="14">
        <f>INDEX(Variables!$E$5:$E$105,MATCH($A1299,Variables!$A$5:$A$105,0))</f>
        <v/>
      </c>
      <c r="K1299" s="11">
        <f>LOWER(Settings!$C$4)&amp;".mit."&amp;$A1299&amp;IF($C1299="","","."&amp;$C1299&amp;"."&amp;$B1299)&amp;IF(INDEX(Variables!$D$5:$D$105,MATCH($A1299,Variables!$A$5:$A$105,0))="","","."&amp;INDEX(Variables!$D$5:$D$105,MATCH($A1299,Variables!$A$5:$A$105,0)))&amp;"."&amp;K$5</f>
        <v/>
      </c>
      <c r="L1299" s="38">
        <f>L1272+L1281+L1290</f>
        <v/>
      </c>
      <c r="M1299" s="37">
        <f>M1272+M1281+M1290</f>
        <v/>
      </c>
      <c r="N1299" s="37">
        <f>N1272+N1281+N1290</f>
        <v/>
      </c>
      <c r="O1299" s="37">
        <f>O1272+O1281+O1290</f>
        <v/>
      </c>
      <c r="P1299" s="37">
        <f>P1272+P1281+P1290</f>
        <v/>
      </c>
      <c r="Q1299" s="37">
        <f>Q1272+Q1281+Q1290</f>
        <v/>
      </c>
      <c r="R1299" s="37">
        <f>R1272+R1281+R1290</f>
        <v/>
      </c>
      <c r="S1299" s="37">
        <f>S1272+S1281+S1290</f>
        <v/>
      </c>
      <c r="T1299" s="37">
        <f>T1272+T1281+T1290</f>
        <v/>
      </c>
      <c r="U1299" s="37">
        <f>U1272+U1281+U1290</f>
        <v/>
      </c>
      <c r="V1299" s="37">
        <f>V1272+V1281+V1290</f>
        <v/>
      </c>
      <c r="W1299" s="37">
        <f>W1272+W1281+W1290</f>
        <v/>
      </c>
      <c r="X1299" s="37">
        <f>X1272+X1281+X1290</f>
        <v/>
      </c>
      <c r="Y1299" s="37">
        <f>Y1272+Y1281+Y1290</f>
        <v/>
      </c>
      <c r="Z1299" s="37">
        <f>Z1272+Z1281+Z1290</f>
        <v/>
      </c>
      <c r="AA1299" s="37">
        <f>AA1272+AA1281+AA1290</f>
        <v/>
      </c>
      <c r="AB1299" s="37">
        <f>AB1272+AB1281+AB1290</f>
        <v/>
      </c>
      <c r="AC1299" s="37">
        <f>AC1272+AC1281+AC1290</f>
        <v/>
      </c>
      <c r="AD1299" s="40">
        <f>NEWPOLICY(AD1272,AD1281,AD1290)</f>
        <v/>
      </c>
      <c r="AF1299" s="11">
        <f>LOWER(Settings!$C$4)&amp;".mit."&amp;$A1299&amp;IF($C1299="","","."&amp;$C1299&amp;"."&amp;$B1299)&amp;IF(INDEX(Variables!$D$5:$D$105,MATCH($A1299,Variables!$A$5:$A$105,0))="","","."&amp;INDEX(Variables!$D$5:$D$105,MATCH($A1299,Variables!$A$5:$A$105,0)))&amp;"."&amp;AF$5</f>
        <v/>
      </c>
      <c r="AG1299" s="38">
        <f>AG1272+AG1281+AG1290</f>
        <v/>
      </c>
      <c r="AH1299" s="37">
        <f>AH1272+AH1281+AH1290</f>
        <v/>
      </c>
      <c r="AI1299" s="37">
        <f>AI1272+AI1281+AI1290</f>
        <v/>
      </c>
      <c r="AJ1299" s="37">
        <f>AJ1272+AJ1281+AJ1290</f>
        <v/>
      </c>
      <c r="AK1299" s="37">
        <f>AK1272+AK1281+AK1290</f>
        <v/>
      </c>
      <c r="AL1299" s="37">
        <f>AL1272+AL1281+AL1290</f>
        <v/>
      </c>
      <c r="AM1299" s="37">
        <f>AM1272+AM1281+AM1290</f>
        <v/>
      </c>
      <c r="AN1299" s="37">
        <f>AN1272+AN1281+AN1290</f>
        <v/>
      </c>
      <c r="AO1299" s="37">
        <f>AO1272+AO1281+AO1290</f>
        <v/>
      </c>
      <c r="AP1299" s="37">
        <f>AP1272+AP1281+AP1290</f>
        <v/>
      </c>
      <c r="AQ1299" s="37">
        <f>AQ1272+AQ1281+AQ1290</f>
        <v/>
      </c>
      <c r="AR1299" s="37">
        <f>AR1272+AR1281+AR1290</f>
        <v/>
      </c>
      <c r="AS1299" s="37">
        <f>AS1272+AS1281+AS1290</f>
        <v/>
      </c>
      <c r="AT1299" s="37">
        <f>AT1272+AT1281+AT1290</f>
        <v/>
      </c>
      <c r="AU1299" s="37">
        <f>AU1272+AU1281+AU1290</f>
        <v/>
      </c>
      <c r="AV1299" s="37">
        <f>AV1272+AV1281+AV1290</f>
        <v/>
      </c>
      <c r="AW1299" s="37">
        <f>AW1272+AW1281+AW1290</f>
        <v/>
      </c>
      <c r="AX1299" s="37">
        <f>AX1272+AX1281+AX1290</f>
        <v/>
      </c>
      <c r="AY1299" s="40">
        <f>NEWPOLICY(AY1272,AY1281,AY1290)</f>
        <v/>
      </c>
    </row>
    <row r="1300" hidden="1" outlineLevel="2">
      <c r="A1300" s="14" t="inlineStr">
        <is>
          <t>nce</t>
        </is>
      </c>
      <c r="B1300" s="14" t="inlineStr">
        <is>
          <t>die</t>
        </is>
      </c>
      <c r="C1300" s="14" t="inlineStr">
        <is>
          <t>nfm</t>
        </is>
      </c>
      <c r="D1300" s="36" t="n"/>
      <c r="E1300" s="36" t="n"/>
      <c r="F1300" s="36" t="n"/>
      <c r="G1300" s="36" t="n"/>
      <c r="H1300" s="14">
        <f>INDEX(Variables!$B$5:$B$105,MATCH($A1300,Variables!$A$5:$A$105,0))&amp;IF($C1300="",""," | "&amp;INDEX(Mapping!$B$5:$B$26,MATCH($C1300,Mapping!$A$5:$A$26,0))&amp;" | "&amp;INDEX(Mapping!$B$30:$B$41,MATCH($B1300,Mapping!$A$30:$A$41,0)))</f>
        <v/>
      </c>
      <c r="I1300" s="14">
        <f>INDEX(Variables!$C$5:$C$105,MATCH($A1300,Variables!$A$5:$A$105,0))</f>
        <v/>
      </c>
      <c r="J1300" s="14">
        <f>INDEX(Variables!$E$5:$E$105,MATCH($A1300,Variables!$A$5:$A$105,0))</f>
        <v/>
      </c>
      <c r="K1300" s="11">
        <f>LOWER(Settings!$C$4)&amp;".mit."&amp;$A1300&amp;IF($C1300="","","."&amp;$C1300&amp;"."&amp;$B1300)&amp;IF(INDEX(Variables!$D$5:$D$105,MATCH($A1300,Variables!$A$5:$A$105,0))="","","."&amp;INDEX(Variables!$D$5:$D$105,MATCH($A1300,Variables!$A$5:$A$105,0)))&amp;"."&amp;K$5</f>
        <v/>
      </c>
      <c r="L1300" s="38">
        <f>L1273+L1282+L1291</f>
        <v/>
      </c>
      <c r="M1300" s="37">
        <f>M1273+M1282+M1291</f>
        <v/>
      </c>
      <c r="N1300" s="37">
        <f>N1273+N1282+N1291</f>
        <v/>
      </c>
      <c r="O1300" s="37">
        <f>O1273+O1282+O1291</f>
        <v/>
      </c>
      <c r="P1300" s="37">
        <f>P1273+P1282+P1291</f>
        <v/>
      </c>
      <c r="Q1300" s="37">
        <f>Q1273+Q1282+Q1291</f>
        <v/>
      </c>
      <c r="R1300" s="37">
        <f>R1273+R1282+R1291</f>
        <v/>
      </c>
      <c r="S1300" s="37">
        <f>S1273+S1282+S1291</f>
        <v/>
      </c>
      <c r="T1300" s="37">
        <f>T1273+T1282+T1291</f>
        <v/>
      </c>
      <c r="U1300" s="37">
        <f>U1273+U1282+U1291</f>
        <v/>
      </c>
      <c r="V1300" s="37">
        <f>V1273+V1282+V1291</f>
        <v/>
      </c>
      <c r="W1300" s="37">
        <f>W1273+W1282+W1291</f>
        <v/>
      </c>
      <c r="X1300" s="37">
        <f>X1273+X1282+X1291</f>
        <v/>
      </c>
      <c r="Y1300" s="37">
        <f>Y1273+Y1282+Y1291</f>
        <v/>
      </c>
      <c r="Z1300" s="37">
        <f>Z1273+Z1282+Z1291</f>
        <v/>
      </c>
      <c r="AA1300" s="37">
        <f>AA1273+AA1282+AA1291</f>
        <v/>
      </c>
      <c r="AB1300" s="37">
        <f>AB1273+AB1282+AB1291</f>
        <v/>
      </c>
      <c r="AC1300" s="37">
        <f>AC1273+AC1282+AC1291</f>
        <v/>
      </c>
      <c r="AD1300" s="40">
        <f>NEWPOLICY(AD1273,AD1282,AD1291)</f>
        <v/>
      </c>
      <c r="AF1300" s="11">
        <f>LOWER(Settings!$C$4)&amp;".mit."&amp;$A1300&amp;IF($C1300="","","."&amp;$C1300&amp;"."&amp;$B1300)&amp;IF(INDEX(Variables!$D$5:$D$105,MATCH($A1300,Variables!$A$5:$A$105,0))="","","."&amp;INDEX(Variables!$D$5:$D$105,MATCH($A1300,Variables!$A$5:$A$105,0)))&amp;"."&amp;AF$5</f>
        <v/>
      </c>
      <c r="AG1300" s="38">
        <f>AG1273+AG1282+AG1291</f>
        <v/>
      </c>
      <c r="AH1300" s="37">
        <f>AH1273+AH1282+AH1291</f>
        <v/>
      </c>
      <c r="AI1300" s="37">
        <f>AI1273+AI1282+AI1291</f>
        <v/>
      </c>
      <c r="AJ1300" s="37">
        <f>AJ1273+AJ1282+AJ1291</f>
        <v/>
      </c>
      <c r="AK1300" s="37">
        <f>AK1273+AK1282+AK1291</f>
        <v/>
      </c>
      <c r="AL1300" s="37">
        <f>AL1273+AL1282+AL1291</f>
        <v/>
      </c>
      <c r="AM1300" s="37">
        <f>AM1273+AM1282+AM1291</f>
        <v/>
      </c>
      <c r="AN1300" s="37">
        <f>AN1273+AN1282+AN1291</f>
        <v/>
      </c>
      <c r="AO1300" s="37">
        <f>AO1273+AO1282+AO1291</f>
        <v/>
      </c>
      <c r="AP1300" s="37">
        <f>AP1273+AP1282+AP1291</f>
        <v/>
      </c>
      <c r="AQ1300" s="37">
        <f>AQ1273+AQ1282+AQ1291</f>
        <v/>
      </c>
      <c r="AR1300" s="37">
        <f>AR1273+AR1282+AR1291</f>
        <v/>
      </c>
      <c r="AS1300" s="37">
        <f>AS1273+AS1282+AS1291</f>
        <v/>
      </c>
      <c r="AT1300" s="37">
        <f>AT1273+AT1282+AT1291</f>
        <v/>
      </c>
      <c r="AU1300" s="37">
        <f>AU1273+AU1282+AU1291</f>
        <v/>
      </c>
      <c r="AV1300" s="37">
        <f>AV1273+AV1282+AV1291</f>
        <v/>
      </c>
      <c r="AW1300" s="37">
        <f>AW1273+AW1282+AW1291</f>
        <v/>
      </c>
      <c r="AX1300" s="37">
        <f>AX1273+AX1282+AX1291</f>
        <v/>
      </c>
      <c r="AY1300" s="40">
        <f>NEWPOLICY(AY1273,AY1282,AY1291)</f>
        <v/>
      </c>
    </row>
    <row r="1301" hidden="1" outlineLevel="2">
      <c r="A1301" s="14" t="inlineStr">
        <is>
          <t>nce</t>
        </is>
      </c>
      <c r="B1301" s="14" t="inlineStr">
        <is>
          <t>lpg</t>
        </is>
      </c>
      <c r="C1301" s="14" t="inlineStr">
        <is>
          <t>nfm</t>
        </is>
      </c>
      <c r="D1301" s="36" t="n"/>
      <c r="E1301" s="36" t="n"/>
      <c r="F1301" s="36" t="n"/>
      <c r="G1301" s="36" t="n"/>
      <c r="H1301" s="14">
        <f>INDEX(Variables!$B$5:$B$105,MATCH($A1301,Variables!$A$5:$A$105,0))&amp;IF($C1301="",""," | "&amp;INDEX(Mapping!$B$5:$B$26,MATCH($C1301,Mapping!$A$5:$A$26,0))&amp;" | "&amp;INDEX(Mapping!$B$30:$B$41,MATCH($B1301,Mapping!$A$30:$A$41,0)))</f>
        <v/>
      </c>
      <c r="I1301" s="14">
        <f>INDEX(Variables!$C$5:$C$105,MATCH($A1301,Variables!$A$5:$A$105,0))</f>
        <v/>
      </c>
      <c r="J1301" s="14">
        <f>INDEX(Variables!$E$5:$E$105,MATCH($A1301,Variables!$A$5:$A$105,0))</f>
        <v/>
      </c>
      <c r="K1301" s="11">
        <f>LOWER(Settings!$C$4)&amp;".mit."&amp;$A1301&amp;IF($C1301="","","."&amp;$C1301&amp;"."&amp;$B1301)&amp;IF(INDEX(Variables!$D$5:$D$105,MATCH($A1301,Variables!$A$5:$A$105,0))="","","."&amp;INDEX(Variables!$D$5:$D$105,MATCH($A1301,Variables!$A$5:$A$105,0)))&amp;"."&amp;K$5</f>
        <v/>
      </c>
      <c r="L1301" s="38">
        <f>L1274+L1283+L1292</f>
        <v/>
      </c>
      <c r="M1301" s="37">
        <f>M1274+M1283+M1292</f>
        <v/>
      </c>
      <c r="N1301" s="37">
        <f>N1274+N1283+N1292</f>
        <v/>
      </c>
      <c r="O1301" s="37">
        <f>O1274+O1283+O1292</f>
        <v/>
      </c>
      <c r="P1301" s="37">
        <f>P1274+P1283+P1292</f>
        <v/>
      </c>
      <c r="Q1301" s="37">
        <f>Q1274+Q1283+Q1292</f>
        <v/>
      </c>
      <c r="R1301" s="37">
        <f>R1274+R1283+R1292</f>
        <v/>
      </c>
      <c r="S1301" s="37">
        <f>S1274+S1283+S1292</f>
        <v/>
      </c>
      <c r="T1301" s="37">
        <f>T1274+T1283+T1292</f>
        <v/>
      </c>
      <c r="U1301" s="37">
        <f>U1274+U1283+U1292</f>
        <v/>
      </c>
      <c r="V1301" s="37">
        <f>V1274+V1283+V1292</f>
        <v/>
      </c>
      <c r="W1301" s="37">
        <f>W1274+W1283+W1292</f>
        <v/>
      </c>
      <c r="X1301" s="37">
        <f>X1274+X1283+X1292</f>
        <v/>
      </c>
      <c r="Y1301" s="37">
        <f>Y1274+Y1283+Y1292</f>
        <v/>
      </c>
      <c r="Z1301" s="37">
        <f>Z1274+Z1283+Z1292</f>
        <v/>
      </c>
      <c r="AA1301" s="37">
        <f>AA1274+AA1283+AA1292</f>
        <v/>
      </c>
      <c r="AB1301" s="37">
        <f>AB1274+AB1283+AB1292</f>
        <v/>
      </c>
      <c r="AC1301" s="37">
        <f>AC1274+AC1283+AC1292</f>
        <v/>
      </c>
      <c r="AD1301" s="40">
        <f>NEWPOLICY(AD1274,AD1283,AD1292)</f>
        <v/>
      </c>
      <c r="AF1301" s="11">
        <f>LOWER(Settings!$C$4)&amp;".mit."&amp;$A1301&amp;IF($C1301="","","."&amp;$C1301&amp;"."&amp;$B1301)&amp;IF(INDEX(Variables!$D$5:$D$105,MATCH($A1301,Variables!$A$5:$A$105,0))="","","."&amp;INDEX(Variables!$D$5:$D$105,MATCH($A1301,Variables!$A$5:$A$105,0)))&amp;"."&amp;AF$5</f>
        <v/>
      </c>
      <c r="AG1301" s="38">
        <f>AG1274+AG1283+AG1292</f>
        <v/>
      </c>
      <c r="AH1301" s="37">
        <f>AH1274+AH1283+AH1292</f>
        <v/>
      </c>
      <c r="AI1301" s="37">
        <f>AI1274+AI1283+AI1292</f>
        <v/>
      </c>
      <c r="AJ1301" s="37">
        <f>AJ1274+AJ1283+AJ1292</f>
        <v/>
      </c>
      <c r="AK1301" s="37">
        <f>AK1274+AK1283+AK1292</f>
        <v/>
      </c>
      <c r="AL1301" s="37">
        <f>AL1274+AL1283+AL1292</f>
        <v/>
      </c>
      <c r="AM1301" s="37">
        <f>AM1274+AM1283+AM1292</f>
        <v/>
      </c>
      <c r="AN1301" s="37">
        <f>AN1274+AN1283+AN1292</f>
        <v/>
      </c>
      <c r="AO1301" s="37">
        <f>AO1274+AO1283+AO1292</f>
        <v/>
      </c>
      <c r="AP1301" s="37">
        <f>AP1274+AP1283+AP1292</f>
        <v/>
      </c>
      <c r="AQ1301" s="37">
        <f>AQ1274+AQ1283+AQ1292</f>
        <v/>
      </c>
      <c r="AR1301" s="37">
        <f>AR1274+AR1283+AR1292</f>
        <v/>
      </c>
      <c r="AS1301" s="37">
        <f>AS1274+AS1283+AS1292</f>
        <v/>
      </c>
      <c r="AT1301" s="37">
        <f>AT1274+AT1283+AT1292</f>
        <v/>
      </c>
      <c r="AU1301" s="37">
        <f>AU1274+AU1283+AU1292</f>
        <v/>
      </c>
      <c r="AV1301" s="37">
        <f>AV1274+AV1283+AV1292</f>
        <v/>
      </c>
      <c r="AW1301" s="37">
        <f>AW1274+AW1283+AW1292</f>
        <v/>
      </c>
      <c r="AX1301" s="37">
        <f>AX1274+AX1283+AX1292</f>
        <v/>
      </c>
      <c r="AY1301" s="40">
        <f>NEWPOLICY(AY1274,AY1283,AY1292)</f>
        <v/>
      </c>
    </row>
    <row r="1302" hidden="1" outlineLevel="2">
      <c r="A1302" s="14" t="inlineStr">
        <is>
          <t>nce</t>
        </is>
      </c>
      <c r="B1302" s="14" t="inlineStr">
        <is>
          <t>ker</t>
        </is>
      </c>
      <c r="C1302" s="14" t="inlineStr">
        <is>
          <t>nfm</t>
        </is>
      </c>
      <c r="D1302" s="36" t="n"/>
      <c r="E1302" s="36" t="n"/>
      <c r="F1302" s="36" t="n"/>
      <c r="G1302" s="36" t="n"/>
      <c r="H1302" s="14">
        <f>INDEX(Variables!$B$5:$B$105,MATCH($A1302,Variables!$A$5:$A$105,0))&amp;IF($C1302="",""," | "&amp;INDEX(Mapping!$B$5:$B$26,MATCH($C1302,Mapping!$A$5:$A$26,0))&amp;" | "&amp;INDEX(Mapping!$B$30:$B$41,MATCH($B1302,Mapping!$A$30:$A$41,0)))</f>
        <v/>
      </c>
      <c r="I1302" s="14">
        <f>INDEX(Variables!$C$5:$C$105,MATCH($A1302,Variables!$A$5:$A$105,0))</f>
        <v/>
      </c>
      <c r="J1302" s="14">
        <f>INDEX(Variables!$E$5:$E$105,MATCH($A1302,Variables!$A$5:$A$105,0))</f>
        <v/>
      </c>
      <c r="K1302" s="11">
        <f>LOWER(Settings!$C$4)&amp;".mit."&amp;$A1302&amp;IF($C1302="","","."&amp;$C1302&amp;"."&amp;$B1302)&amp;IF(INDEX(Variables!$D$5:$D$105,MATCH($A1302,Variables!$A$5:$A$105,0))="","","."&amp;INDEX(Variables!$D$5:$D$105,MATCH($A1302,Variables!$A$5:$A$105,0)))&amp;"."&amp;K$5</f>
        <v/>
      </c>
      <c r="L1302" s="38">
        <f>L1275+L1284+L1293</f>
        <v/>
      </c>
      <c r="M1302" s="37">
        <f>M1275+M1284+M1293</f>
        <v/>
      </c>
      <c r="N1302" s="37">
        <f>N1275+N1284+N1293</f>
        <v/>
      </c>
      <c r="O1302" s="37">
        <f>O1275+O1284+O1293</f>
        <v/>
      </c>
      <c r="P1302" s="37">
        <f>P1275+P1284+P1293</f>
        <v/>
      </c>
      <c r="Q1302" s="37">
        <f>Q1275+Q1284+Q1293</f>
        <v/>
      </c>
      <c r="R1302" s="37">
        <f>R1275+R1284+R1293</f>
        <v/>
      </c>
      <c r="S1302" s="37">
        <f>S1275+S1284+S1293</f>
        <v/>
      </c>
      <c r="T1302" s="37">
        <f>T1275+T1284+T1293</f>
        <v/>
      </c>
      <c r="U1302" s="37">
        <f>U1275+U1284+U1293</f>
        <v/>
      </c>
      <c r="V1302" s="37">
        <f>V1275+V1284+V1293</f>
        <v/>
      </c>
      <c r="W1302" s="37">
        <f>W1275+W1284+W1293</f>
        <v/>
      </c>
      <c r="X1302" s="37">
        <f>X1275+X1284+X1293</f>
        <v/>
      </c>
      <c r="Y1302" s="37">
        <f>Y1275+Y1284+Y1293</f>
        <v/>
      </c>
      <c r="Z1302" s="37">
        <f>Z1275+Z1284+Z1293</f>
        <v/>
      </c>
      <c r="AA1302" s="37">
        <f>AA1275+AA1284+AA1293</f>
        <v/>
      </c>
      <c r="AB1302" s="37">
        <f>AB1275+AB1284+AB1293</f>
        <v/>
      </c>
      <c r="AC1302" s="37">
        <f>AC1275+AC1284+AC1293</f>
        <v/>
      </c>
      <c r="AD1302" s="40">
        <f>NEWPOLICY(AD1275,AD1284,AD1293)</f>
        <v/>
      </c>
      <c r="AF1302" s="11">
        <f>LOWER(Settings!$C$4)&amp;".mit."&amp;$A1302&amp;IF($C1302="","","."&amp;$C1302&amp;"."&amp;$B1302)&amp;IF(INDEX(Variables!$D$5:$D$105,MATCH($A1302,Variables!$A$5:$A$105,0))="","","."&amp;INDEX(Variables!$D$5:$D$105,MATCH($A1302,Variables!$A$5:$A$105,0)))&amp;"."&amp;AF$5</f>
        <v/>
      </c>
      <c r="AG1302" s="38">
        <f>AG1275+AG1284+AG1293</f>
        <v/>
      </c>
      <c r="AH1302" s="37">
        <f>AH1275+AH1284+AH1293</f>
        <v/>
      </c>
      <c r="AI1302" s="37">
        <f>AI1275+AI1284+AI1293</f>
        <v/>
      </c>
      <c r="AJ1302" s="37">
        <f>AJ1275+AJ1284+AJ1293</f>
        <v/>
      </c>
      <c r="AK1302" s="37">
        <f>AK1275+AK1284+AK1293</f>
        <v/>
      </c>
      <c r="AL1302" s="37">
        <f>AL1275+AL1284+AL1293</f>
        <v/>
      </c>
      <c r="AM1302" s="37">
        <f>AM1275+AM1284+AM1293</f>
        <v/>
      </c>
      <c r="AN1302" s="37">
        <f>AN1275+AN1284+AN1293</f>
        <v/>
      </c>
      <c r="AO1302" s="37">
        <f>AO1275+AO1284+AO1293</f>
        <v/>
      </c>
      <c r="AP1302" s="37">
        <f>AP1275+AP1284+AP1293</f>
        <v/>
      </c>
      <c r="AQ1302" s="37">
        <f>AQ1275+AQ1284+AQ1293</f>
        <v/>
      </c>
      <c r="AR1302" s="37">
        <f>AR1275+AR1284+AR1293</f>
        <v/>
      </c>
      <c r="AS1302" s="37">
        <f>AS1275+AS1284+AS1293</f>
        <v/>
      </c>
      <c r="AT1302" s="37">
        <f>AT1275+AT1284+AT1293</f>
        <v/>
      </c>
      <c r="AU1302" s="37">
        <f>AU1275+AU1284+AU1293</f>
        <v/>
      </c>
      <c r="AV1302" s="37">
        <f>AV1275+AV1284+AV1293</f>
        <v/>
      </c>
      <c r="AW1302" s="37">
        <f>AW1275+AW1284+AW1293</f>
        <v/>
      </c>
      <c r="AX1302" s="37">
        <f>AX1275+AX1284+AX1293</f>
        <v/>
      </c>
      <c r="AY1302" s="40">
        <f>NEWPOLICY(AY1275,AY1284,AY1293)</f>
        <v/>
      </c>
    </row>
    <row r="1303" hidden="1" outlineLevel="2">
      <c r="A1303" s="14" t="inlineStr">
        <is>
          <t>nce</t>
        </is>
      </c>
      <c r="B1303" s="14" t="inlineStr">
        <is>
          <t>oop</t>
        </is>
      </c>
      <c r="C1303" s="14" t="inlineStr">
        <is>
          <t>nfm</t>
        </is>
      </c>
      <c r="D1303" s="36" t="n"/>
      <c r="E1303" s="36" t="n"/>
      <c r="F1303" s="36" t="n"/>
      <c r="G1303" s="36" t="n"/>
      <c r="H1303" s="14">
        <f>INDEX(Variables!$B$5:$B$105,MATCH($A1303,Variables!$A$5:$A$105,0))&amp;IF($C1303="",""," | "&amp;INDEX(Mapping!$B$5:$B$26,MATCH($C1303,Mapping!$A$5:$A$26,0))&amp;" | "&amp;INDEX(Mapping!$B$30:$B$41,MATCH($B1303,Mapping!$A$30:$A$41,0)))</f>
        <v/>
      </c>
      <c r="I1303" s="14">
        <f>INDEX(Variables!$C$5:$C$105,MATCH($A1303,Variables!$A$5:$A$105,0))</f>
        <v/>
      </c>
      <c r="J1303" s="14">
        <f>INDEX(Variables!$E$5:$E$105,MATCH($A1303,Variables!$A$5:$A$105,0))</f>
        <v/>
      </c>
      <c r="K1303" s="11">
        <f>LOWER(Settings!$C$4)&amp;".mit."&amp;$A1303&amp;IF($C1303="","","."&amp;$C1303&amp;"."&amp;$B1303)&amp;IF(INDEX(Variables!$D$5:$D$105,MATCH($A1303,Variables!$A$5:$A$105,0))="","","."&amp;INDEX(Variables!$D$5:$D$105,MATCH($A1303,Variables!$A$5:$A$105,0)))&amp;"."&amp;K$5</f>
        <v/>
      </c>
      <c r="L1303" s="38">
        <f>L1276+L1285+L1294</f>
        <v/>
      </c>
      <c r="M1303" s="37">
        <f>M1276+M1285+M1294</f>
        <v/>
      </c>
      <c r="N1303" s="37">
        <f>N1276+N1285+N1294</f>
        <v/>
      </c>
      <c r="O1303" s="37">
        <f>O1276+O1285+O1294</f>
        <v/>
      </c>
      <c r="P1303" s="37">
        <f>P1276+P1285+P1294</f>
        <v/>
      </c>
      <c r="Q1303" s="37">
        <f>Q1276+Q1285+Q1294</f>
        <v/>
      </c>
      <c r="R1303" s="37">
        <f>R1276+R1285+R1294</f>
        <v/>
      </c>
      <c r="S1303" s="37">
        <f>S1276+S1285+S1294</f>
        <v/>
      </c>
      <c r="T1303" s="37">
        <f>T1276+T1285+T1294</f>
        <v/>
      </c>
      <c r="U1303" s="37">
        <f>U1276+U1285+U1294</f>
        <v/>
      </c>
      <c r="V1303" s="37">
        <f>V1276+V1285+V1294</f>
        <v/>
      </c>
      <c r="W1303" s="37">
        <f>W1276+W1285+W1294</f>
        <v/>
      </c>
      <c r="X1303" s="37">
        <f>X1276+X1285+X1294</f>
        <v/>
      </c>
      <c r="Y1303" s="37">
        <f>Y1276+Y1285+Y1294</f>
        <v/>
      </c>
      <c r="Z1303" s="37">
        <f>Z1276+Z1285+Z1294</f>
        <v/>
      </c>
      <c r="AA1303" s="37">
        <f>AA1276+AA1285+AA1294</f>
        <v/>
      </c>
      <c r="AB1303" s="37">
        <f>AB1276+AB1285+AB1294</f>
        <v/>
      </c>
      <c r="AC1303" s="37">
        <f>AC1276+AC1285+AC1294</f>
        <v/>
      </c>
      <c r="AD1303" s="40">
        <f>NEWPOLICY(AD1276,AD1285,AD1294)</f>
        <v/>
      </c>
      <c r="AF1303" s="11">
        <f>LOWER(Settings!$C$4)&amp;".mit."&amp;$A1303&amp;IF($C1303="","","."&amp;$C1303&amp;"."&amp;$B1303)&amp;IF(INDEX(Variables!$D$5:$D$105,MATCH($A1303,Variables!$A$5:$A$105,0))="","","."&amp;INDEX(Variables!$D$5:$D$105,MATCH($A1303,Variables!$A$5:$A$105,0)))&amp;"."&amp;AF$5</f>
        <v/>
      </c>
      <c r="AG1303" s="38">
        <f>AG1276+AG1285+AG1294</f>
        <v/>
      </c>
      <c r="AH1303" s="37">
        <f>AH1276+AH1285+AH1294</f>
        <v/>
      </c>
      <c r="AI1303" s="37">
        <f>AI1276+AI1285+AI1294</f>
        <v/>
      </c>
      <c r="AJ1303" s="37">
        <f>AJ1276+AJ1285+AJ1294</f>
        <v/>
      </c>
      <c r="AK1303" s="37">
        <f>AK1276+AK1285+AK1294</f>
        <v/>
      </c>
      <c r="AL1303" s="37">
        <f>AL1276+AL1285+AL1294</f>
        <v/>
      </c>
      <c r="AM1303" s="37">
        <f>AM1276+AM1285+AM1294</f>
        <v/>
      </c>
      <c r="AN1303" s="37">
        <f>AN1276+AN1285+AN1294</f>
        <v/>
      </c>
      <c r="AO1303" s="37">
        <f>AO1276+AO1285+AO1294</f>
        <v/>
      </c>
      <c r="AP1303" s="37">
        <f>AP1276+AP1285+AP1294</f>
        <v/>
      </c>
      <c r="AQ1303" s="37">
        <f>AQ1276+AQ1285+AQ1294</f>
        <v/>
      </c>
      <c r="AR1303" s="37">
        <f>AR1276+AR1285+AR1294</f>
        <v/>
      </c>
      <c r="AS1303" s="37">
        <f>AS1276+AS1285+AS1294</f>
        <v/>
      </c>
      <c r="AT1303" s="37">
        <f>AT1276+AT1285+AT1294</f>
        <v/>
      </c>
      <c r="AU1303" s="37">
        <f>AU1276+AU1285+AU1294</f>
        <v/>
      </c>
      <c r="AV1303" s="37">
        <f>AV1276+AV1285+AV1294</f>
        <v/>
      </c>
      <c r="AW1303" s="37">
        <f>AW1276+AW1285+AW1294</f>
        <v/>
      </c>
      <c r="AX1303" s="37">
        <f>AX1276+AX1285+AX1294</f>
        <v/>
      </c>
      <c r="AY1303" s="40">
        <f>NEWPOLICY(AY1276,AY1285,AY1294)</f>
        <v/>
      </c>
    </row>
    <row r="1304" hidden="1" outlineLevel="2">
      <c r="A1304" s="14" t="inlineStr">
        <is>
          <t>nce</t>
        </is>
      </c>
      <c r="B1304" s="14" t="inlineStr">
        <is>
          <t>bio</t>
        </is>
      </c>
      <c r="C1304" s="14" t="inlineStr">
        <is>
          <t>nfm</t>
        </is>
      </c>
      <c r="D1304" s="36" t="n"/>
      <c r="E1304" s="36" t="n"/>
      <c r="F1304" s="36" t="n"/>
      <c r="G1304" s="36" t="n"/>
      <c r="H1304" s="14">
        <f>INDEX(Variables!$B$5:$B$105,MATCH($A1304,Variables!$A$5:$A$105,0))&amp;IF($C1304="",""," | "&amp;INDEX(Mapping!$B$5:$B$26,MATCH($C1304,Mapping!$A$5:$A$26,0))&amp;" | "&amp;INDEX(Mapping!$B$30:$B$41,MATCH($B1304,Mapping!$A$30:$A$41,0)))</f>
        <v/>
      </c>
      <c r="I1304" s="14">
        <f>INDEX(Variables!$C$5:$C$105,MATCH($A1304,Variables!$A$5:$A$105,0))</f>
        <v/>
      </c>
      <c r="J1304" s="14">
        <f>INDEX(Variables!$E$5:$E$105,MATCH($A1304,Variables!$A$5:$A$105,0))</f>
        <v/>
      </c>
      <c r="K1304" s="11">
        <f>LOWER(Settings!$C$4)&amp;".mit."&amp;$A1304&amp;IF($C1304="","","."&amp;$C1304&amp;"."&amp;$B1304)&amp;IF(INDEX(Variables!$D$5:$D$105,MATCH($A1304,Variables!$A$5:$A$105,0))="","","."&amp;INDEX(Variables!$D$5:$D$105,MATCH($A1304,Variables!$A$5:$A$105,0)))&amp;"."&amp;K$5</f>
        <v/>
      </c>
      <c r="L1304" s="38">
        <f>L1277+L1286+L1295</f>
        <v/>
      </c>
      <c r="M1304" s="37">
        <f>M1277+M1286+M1295</f>
        <v/>
      </c>
      <c r="N1304" s="37">
        <f>N1277+N1286+N1295</f>
        <v/>
      </c>
      <c r="O1304" s="37">
        <f>O1277+O1286+O1295</f>
        <v/>
      </c>
      <c r="P1304" s="37">
        <f>P1277+P1286+P1295</f>
        <v/>
      </c>
      <c r="Q1304" s="37">
        <f>Q1277+Q1286+Q1295</f>
        <v/>
      </c>
      <c r="R1304" s="37">
        <f>R1277+R1286+R1295</f>
        <v/>
      </c>
      <c r="S1304" s="37">
        <f>S1277+S1286+S1295</f>
        <v/>
      </c>
      <c r="T1304" s="37">
        <f>T1277+T1286+T1295</f>
        <v/>
      </c>
      <c r="U1304" s="37">
        <f>U1277+U1286+U1295</f>
        <v/>
      </c>
      <c r="V1304" s="37">
        <f>V1277+V1286+V1295</f>
        <v/>
      </c>
      <c r="W1304" s="37">
        <f>W1277+W1286+W1295</f>
        <v/>
      </c>
      <c r="X1304" s="37">
        <f>X1277+X1286+X1295</f>
        <v/>
      </c>
      <c r="Y1304" s="37">
        <f>Y1277+Y1286+Y1295</f>
        <v/>
      </c>
      <c r="Z1304" s="37">
        <f>Z1277+Z1286+Z1295</f>
        <v/>
      </c>
      <c r="AA1304" s="37">
        <f>AA1277+AA1286+AA1295</f>
        <v/>
      </c>
      <c r="AB1304" s="37">
        <f>AB1277+AB1286+AB1295</f>
        <v/>
      </c>
      <c r="AC1304" s="37">
        <f>AC1277+AC1286+AC1295</f>
        <v/>
      </c>
      <c r="AD1304" s="40">
        <f>NEWPOLICY(AD1277,AD1286,AD1295)</f>
        <v/>
      </c>
      <c r="AF1304" s="11">
        <f>LOWER(Settings!$C$4)&amp;".mit."&amp;$A1304&amp;IF($C1304="","","."&amp;$C1304&amp;"."&amp;$B1304)&amp;IF(INDEX(Variables!$D$5:$D$105,MATCH($A1304,Variables!$A$5:$A$105,0))="","","."&amp;INDEX(Variables!$D$5:$D$105,MATCH($A1304,Variables!$A$5:$A$105,0)))&amp;"."&amp;AF$5</f>
        <v/>
      </c>
      <c r="AG1304" s="38">
        <f>AG1277+AG1286+AG1295</f>
        <v/>
      </c>
      <c r="AH1304" s="37">
        <f>AH1277+AH1286+AH1295</f>
        <v/>
      </c>
      <c r="AI1304" s="37">
        <f>AI1277+AI1286+AI1295</f>
        <v/>
      </c>
      <c r="AJ1304" s="37">
        <f>AJ1277+AJ1286+AJ1295</f>
        <v/>
      </c>
      <c r="AK1304" s="37">
        <f>AK1277+AK1286+AK1295</f>
        <v/>
      </c>
      <c r="AL1304" s="37">
        <f>AL1277+AL1286+AL1295</f>
        <v/>
      </c>
      <c r="AM1304" s="37">
        <f>AM1277+AM1286+AM1295</f>
        <v/>
      </c>
      <c r="AN1304" s="37">
        <f>AN1277+AN1286+AN1295</f>
        <v/>
      </c>
      <c r="AO1304" s="37">
        <f>AO1277+AO1286+AO1295</f>
        <v/>
      </c>
      <c r="AP1304" s="37">
        <f>AP1277+AP1286+AP1295</f>
        <v/>
      </c>
      <c r="AQ1304" s="37">
        <f>AQ1277+AQ1286+AQ1295</f>
        <v/>
      </c>
      <c r="AR1304" s="37">
        <f>AR1277+AR1286+AR1295</f>
        <v/>
      </c>
      <c r="AS1304" s="37">
        <f>AS1277+AS1286+AS1295</f>
        <v/>
      </c>
      <c r="AT1304" s="37">
        <f>AT1277+AT1286+AT1295</f>
        <v/>
      </c>
      <c r="AU1304" s="37">
        <f>AU1277+AU1286+AU1295</f>
        <v/>
      </c>
      <c r="AV1304" s="37">
        <f>AV1277+AV1286+AV1295</f>
        <v/>
      </c>
      <c r="AW1304" s="37">
        <f>AW1277+AW1286+AW1295</f>
        <v/>
      </c>
      <c r="AX1304" s="37">
        <f>AX1277+AX1286+AX1295</f>
        <v/>
      </c>
      <c r="AY1304" s="40">
        <f>NEWPOLICY(AY1277,AY1286,AY1295)</f>
        <v/>
      </c>
    </row>
    <row r="1305" hidden="1" outlineLevel="2"/>
    <row r="1306" hidden="1" outlineLevel="2">
      <c r="A1306" s="14" t="inlineStr">
        <is>
          <t>atp</t>
        </is>
      </c>
      <c r="B1306" s="14" t="inlineStr">
        <is>
          <t>coa</t>
        </is>
      </c>
      <c r="C1306" s="14" t="inlineStr">
        <is>
          <t>nfm</t>
        </is>
      </c>
      <c r="D1306" s="37">
        <f>INDEX(Inputs!$R$5:$R$132,MATCH($B1306&amp;"|"&amp;$C1306,Inputs!$A$5:$A$132,0))</f>
        <v/>
      </c>
      <c r="E1306" s="37">
        <f>INDEX(Inputs!$S$5:$S$132,MATCH($B1306&amp;"|"&amp;$C1306,Inputs!$A$5:$A$132,0))</f>
        <v/>
      </c>
      <c r="F1306" s="36" t="n"/>
      <c r="G1306" s="36" t="n"/>
      <c r="H1306" s="14">
        <f>INDEX(Variables!$B$5:$B$105,MATCH($A1306,Variables!$A$5:$A$105,0))&amp;IF($C1306="",""," | "&amp;INDEX(Mapping!$B$5:$B$26,MATCH($C1306,Mapping!$A$5:$A$26,0))&amp;" | "&amp;INDEX(Mapping!$B$30:$B$41,MATCH($B1306,Mapping!$A$30:$A$41,0)))</f>
        <v/>
      </c>
      <c r="I1306" s="14">
        <f>INDEX(Variables!$C$5:$C$105,MATCH($A1306,Variables!$A$5:$A$105,0))</f>
        <v/>
      </c>
      <c r="J1306" s="14">
        <f>INDEX(Variables!$E$5:$E$105,MATCH($A1306,Variables!$A$5:$A$105,0))</f>
        <v/>
      </c>
      <c r="K1306" s="11">
        <f>LOWER(Settings!$C$4)&amp;".mit."&amp;$A1306&amp;IF($C1306="","","."&amp;$C1306&amp;"."&amp;$B1306)&amp;IF(INDEX(Variables!$D$5:$D$105,MATCH($A1306,Variables!$A$5:$A$105,0))="","","."&amp;INDEX(Variables!$D$5:$D$105,MATCH($A1306,Variables!$A$5:$A$105,0)))&amp;"."&amp;K$5</f>
        <v/>
      </c>
      <c r="L1306" s="38">
        <f>MAX(INDEX(L$292:L$303,$D1306)+L1297*(1+$E1306),0.01)</f>
        <v/>
      </c>
      <c r="M1306" s="37">
        <f>MAX(INDEX(M$292:M$303,$D1306)+M1297*(1+$E1306),0.01)</f>
        <v/>
      </c>
      <c r="N1306" s="37">
        <f>MAX(INDEX(N$292:N$303,$D1306)+N1297*(1+$E1306),0.01)</f>
        <v/>
      </c>
      <c r="O1306" s="37">
        <f>MAX(INDEX(O$292:O$303,$D1306)+O1297*(1+$E1306),0.01)</f>
        <v/>
      </c>
      <c r="P1306" s="37">
        <f>MAX(INDEX(P$292:P$303,$D1306)+P1297*(1+$E1306),0.01)</f>
        <v/>
      </c>
      <c r="Q1306" s="37">
        <f>MAX(INDEX(Q$292:Q$303,$D1306)+Q1297*(1+$E1306),0.01)</f>
        <v/>
      </c>
      <c r="R1306" s="37">
        <f>MAX(INDEX(R$292:R$303,$D1306)+R1297*(1+$E1306),0.01)</f>
        <v/>
      </c>
      <c r="S1306" s="37">
        <f>MAX(INDEX(S$292:S$303,$D1306)+S1297*(1+$E1306),0.01)</f>
        <v/>
      </c>
      <c r="T1306" s="37">
        <f>MAX(INDEX(T$292:T$303,$D1306)+T1297*(1+$E1306),0.01)</f>
        <v/>
      </c>
      <c r="U1306" s="37">
        <f>MAX(INDEX(U$292:U$303,$D1306)+U1297*(1+$E1306),0.01)</f>
        <v/>
      </c>
      <c r="V1306" s="37">
        <f>MAX(INDEX(V$292:V$303,$D1306)+V1297*(1+$E1306),0.01)</f>
        <v/>
      </c>
      <c r="W1306" s="37">
        <f>MAX(INDEX(W$292:W$303,$D1306)+W1297*(1+$E1306),0.01)</f>
        <v/>
      </c>
      <c r="X1306" s="37">
        <f>MAX(INDEX(X$292:X$303,$D1306)+X1297*(1+$E1306),0.01)</f>
        <v/>
      </c>
      <c r="Y1306" s="37">
        <f>MAX(INDEX(Y$292:Y$303,$D1306)+Y1297*(1+$E1306),0.01)</f>
        <v/>
      </c>
      <c r="Z1306" s="37">
        <f>MAX(INDEX(Z$292:Z$303,$D1306)+Z1297*(1+$E1306),0.01)</f>
        <v/>
      </c>
      <c r="AA1306" s="37">
        <f>MAX(INDEX(AA$292:AA$303,$D1306)+AA1297*(1+$E1306),0.01)</f>
        <v/>
      </c>
      <c r="AB1306" s="37">
        <f>MAX(INDEX(AB$292:AB$303,$D1306)+AB1297*(1+$E1306),0.01)</f>
        <v/>
      </c>
      <c r="AC1306" s="37">
        <f>MAX(INDEX(AC$292:AC$303,$D1306)+AC1297*(1+$E1306),0.01)</f>
        <v/>
      </c>
      <c r="AD1306" s="40">
        <f>POSTTAX(INDEX(AD$292:AD$303,$D1306),AD1297,$E1306)</f>
        <v/>
      </c>
      <c r="AF1306" s="11">
        <f>LOWER(Settings!$C$4)&amp;".mit."&amp;$A1306&amp;IF($C1306="","","."&amp;$C1306&amp;"."&amp;$B1306)&amp;IF(INDEX(Variables!$D$5:$D$105,MATCH($A1306,Variables!$A$5:$A$105,0))="","","."&amp;INDEX(Variables!$D$5:$D$105,MATCH($A1306,Variables!$A$5:$A$105,0)))&amp;"."&amp;AF$5</f>
        <v/>
      </c>
      <c r="AG1306" s="38">
        <f>MAX(INDEX(AG$292:AG$303,$D1306)+AG1297*(1+$E1306),0.01)</f>
        <v/>
      </c>
      <c r="AH1306" s="37">
        <f>MAX(INDEX(AH$292:AH$303,$D1306)+AH1297*(1+$E1306),0.01)</f>
        <v/>
      </c>
      <c r="AI1306" s="37">
        <f>MAX(INDEX(AI$292:AI$303,$D1306)+AI1297*(1+$E1306),0.01)</f>
        <v/>
      </c>
      <c r="AJ1306" s="37">
        <f>MAX(INDEX(AJ$292:AJ$303,$D1306)+AJ1297*(1+$E1306),0.01)</f>
        <v/>
      </c>
      <c r="AK1306" s="37">
        <f>MAX(INDEX(AK$292:AK$303,$D1306)+AK1297*(1+$E1306),0.01)</f>
        <v/>
      </c>
      <c r="AL1306" s="37">
        <f>MAX(INDEX(AL$292:AL$303,$D1306)+AL1297*(1+$E1306),0.01)</f>
        <v/>
      </c>
      <c r="AM1306" s="37">
        <f>MAX(INDEX(AM$292:AM$303,$D1306)+AM1297*(1+$E1306),0.01)</f>
        <v/>
      </c>
      <c r="AN1306" s="37">
        <f>MAX(INDEX(AN$292:AN$303,$D1306)+AN1297*(1+$E1306),0.01)</f>
        <v/>
      </c>
      <c r="AO1306" s="37">
        <f>MAX(INDEX(AO$292:AO$303,$D1306)+AO1297*(1+$E1306),0.01)</f>
        <v/>
      </c>
      <c r="AP1306" s="37">
        <f>MAX(INDEX(AP$292:AP$303,$D1306)+AP1297*(1+$E1306),0.01)</f>
        <v/>
      </c>
      <c r="AQ1306" s="37">
        <f>MAX(INDEX(AQ$292:AQ$303,$D1306)+AQ1297*(1+$E1306),0.01)</f>
        <v/>
      </c>
      <c r="AR1306" s="37">
        <f>MAX(INDEX(AR$292:AR$303,$D1306)+AR1297*(1+$E1306),0.01)</f>
        <v/>
      </c>
      <c r="AS1306" s="37">
        <f>MAX(INDEX(AS$292:AS$303,$D1306)+AS1297*(1+$E1306),0.01)</f>
        <v/>
      </c>
      <c r="AT1306" s="37">
        <f>MAX(INDEX(AT$292:AT$303,$D1306)+AT1297*(1+$E1306),0.01)</f>
        <v/>
      </c>
      <c r="AU1306" s="37">
        <f>MAX(INDEX(AU$292:AU$303,$D1306)+AU1297*(1+$E1306),0.01)</f>
        <v/>
      </c>
      <c r="AV1306" s="37">
        <f>MAX(INDEX(AV$292:AV$303,$D1306)+AV1297*(1+$E1306),0.01)</f>
        <v/>
      </c>
      <c r="AW1306" s="37">
        <f>MAX(INDEX(AW$292:AW$303,$D1306)+AW1297*(1+$E1306),0.01)</f>
        <v/>
      </c>
      <c r="AX1306" s="37">
        <f>MAX(INDEX(AX$292:AX$303,$D1306)+AX1297*(1+$E1306),0.01)</f>
        <v/>
      </c>
      <c r="AY1306" s="40">
        <f>POSTTAX(INDEX(AY$292:AY$303,$D1306),AY1297,$E1306)</f>
        <v/>
      </c>
    </row>
    <row r="1307" hidden="1" outlineLevel="2">
      <c r="A1307" s="14" t="inlineStr">
        <is>
          <t>atp</t>
        </is>
      </c>
      <c r="B1307" s="14" t="inlineStr">
        <is>
          <t>nga</t>
        </is>
      </c>
      <c r="C1307" s="14" t="inlineStr">
        <is>
          <t>nfm</t>
        </is>
      </c>
      <c r="D1307" s="37">
        <f>INDEX(Inputs!$R$5:$R$132,MATCH($B1307&amp;"|"&amp;$C1307,Inputs!$A$5:$A$132,0))</f>
        <v/>
      </c>
      <c r="E1307" s="37">
        <f>INDEX(Inputs!$S$5:$S$132,MATCH($B1307&amp;"|"&amp;$C1307,Inputs!$A$5:$A$132,0))</f>
        <v/>
      </c>
      <c r="F1307" s="36" t="n"/>
      <c r="G1307" s="36" t="n"/>
      <c r="H1307" s="14">
        <f>INDEX(Variables!$B$5:$B$105,MATCH($A1307,Variables!$A$5:$A$105,0))&amp;IF($C1307="",""," | "&amp;INDEX(Mapping!$B$5:$B$26,MATCH($C1307,Mapping!$A$5:$A$26,0))&amp;" | "&amp;INDEX(Mapping!$B$30:$B$41,MATCH($B1307,Mapping!$A$30:$A$41,0)))</f>
        <v/>
      </c>
      <c r="I1307" s="14">
        <f>INDEX(Variables!$C$5:$C$105,MATCH($A1307,Variables!$A$5:$A$105,0))</f>
        <v/>
      </c>
      <c r="J1307" s="14">
        <f>INDEX(Variables!$E$5:$E$105,MATCH($A1307,Variables!$A$5:$A$105,0))</f>
        <v/>
      </c>
      <c r="K1307" s="11">
        <f>LOWER(Settings!$C$4)&amp;".mit."&amp;$A1307&amp;IF($C1307="","","."&amp;$C1307&amp;"."&amp;$B1307)&amp;IF(INDEX(Variables!$D$5:$D$105,MATCH($A1307,Variables!$A$5:$A$105,0))="","","."&amp;INDEX(Variables!$D$5:$D$105,MATCH($A1307,Variables!$A$5:$A$105,0)))&amp;"."&amp;K$5</f>
        <v/>
      </c>
      <c r="L1307" s="38">
        <f>MAX(INDEX(L$292:L$303,$D1307)+L1298*(1+$E1307),0.01)</f>
        <v/>
      </c>
      <c r="M1307" s="37">
        <f>MAX(INDEX(M$292:M$303,$D1307)+M1298*(1+$E1307),0.01)</f>
        <v/>
      </c>
      <c r="N1307" s="37">
        <f>MAX(INDEX(N$292:N$303,$D1307)+N1298*(1+$E1307),0.01)</f>
        <v/>
      </c>
      <c r="O1307" s="37">
        <f>MAX(INDEX(O$292:O$303,$D1307)+O1298*(1+$E1307),0.01)</f>
        <v/>
      </c>
      <c r="P1307" s="37">
        <f>MAX(INDEX(P$292:P$303,$D1307)+P1298*(1+$E1307),0.01)</f>
        <v/>
      </c>
      <c r="Q1307" s="37">
        <f>MAX(INDEX(Q$292:Q$303,$D1307)+Q1298*(1+$E1307),0.01)</f>
        <v/>
      </c>
      <c r="R1307" s="37">
        <f>MAX(INDEX(R$292:R$303,$D1307)+R1298*(1+$E1307),0.01)</f>
        <v/>
      </c>
      <c r="S1307" s="37">
        <f>MAX(INDEX(S$292:S$303,$D1307)+S1298*(1+$E1307),0.01)</f>
        <v/>
      </c>
      <c r="T1307" s="37">
        <f>MAX(INDEX(T$292:T$303,$D1307)+T1298*(1+$E1307),0.01)</f>
        <v/>
      </c>
      <c r="U1307" s="37">
        <f>MAX(INDEX(U$292:U$303,$D1307)+U1298*(1+$E1307),0.01)</f>
        <v/>
      </c>
      <c r="V1307" s="37">
        <f>MAX(INDEX(V$292:V$303,$D1307)+V1298*(1+$E1307),0.01)</f>
        <v/>
      </c>
      <c r="W1307" s="37">
        <f>MAX(INDEX(W$292:W$303,$D1307)+W1298*(1+$E1307),0.01)</f>
        <v/>
      </c>
      <c r="X1307" s="37">
        <f>MAX(INDEX(X$292:X$303,$D1307)+X1298*(1+$E1307),0.01)</f>
        <v/>
      </c>
      <c r="Y1307" s="37">
        <f>MAX(INDEX(Y$292:Y$303,$D1307)+Y1298*(1+$E1307),0.01)</f>
        <v/>
      </c>
      <c r="Z1307" s="37">
        <f>MAX(INDEX(Z$292:Z$303,$D1307)+Z1298*(1+$E1307),0.01)</f>
        <v/>
      </c>
      <c r="AA1307" s="37">
        <f>MAX(INDEX(AA$292:AA$303,$D1307)+AA1298*(1+$E1307),0.01)</f>
        <v/>
      </c>
      <c r="AB1307" s="37">
        <f>MAX(INDEX(AB$292:AB$303,$D1307)+AB1298*(1+$E1307),0.01)</f>
        <v/>
      </c>
      <c r="AC1307" s="37">
        <f>MAX(INDEX(AC$292:AC$303,$D1307)+AC1298*(1+$E1307),0.01)</f>
        <v/>
      </c>
      <c r="AD1307" s="40">
        <f>POSTTAX(INDEX(AD$292:AD$303,$D1307),AD1298,$E1307)</f>
        <v/>
      </c>
      <c r="AF1307" s="11">
        <f>LOWER(Settings!$C$4)&amp;".mit."&amp;$A1307&amp;IF($C1307="","","."&amp;$C1307&amp;"."&amp;$B1307)&amp;IF(INDEX(Variables!$D$5:$D$105,MATCH($A1307,Variables!$A$5:$A$105,0))="","","."&amp;INDEX(Variables!$D$5:$D$105,MATCH($A1307,Variables!$A$5:$A$105,0)))&amp;"."&amp;AF$5</f>
        <v/>
      </c>
      <c r="AG1307" s="38">
        <f>MAX(INDEX(AG$292:AG$303,$D1307)+AG1298*(1+$E1307),0.01)</f>
        <v/>
      </c>
      <c r="AH1307" s="37">
        <f>MAX(INDEX(AH$292:AH$303,$D1307)+AH1298*(1+$E1307),0.01)</f>
        <v/>
      </c>
      <c r="AI1307" s="37">
        <f>MAX(INDEX(AI$292:AI$303,$D1307)+AI1298*(1+$E1307),0.01)</f>
        <v/>
      </c>
      <c r="AJ1307" s="37">
        <f>MAX(INDEX(AJ$292:AJ$303,$D1307)+AJ1298*(1+$E1307),0.01)</f>
        <v/>
      </c>
      <c r="AK1307" s="37">
        <f>MAX(INDEX(AK$292:AK$303,$D1307)+AK1298*(1+$E1307),0.01)</f>
        <v/>
      </c>
      <c r="AL1307" s="37">
        <f>MAX(INDEX(AL$292:AL$303,$D1307)+AL1298*(1+$E1307),0.01)</f>
        <v/>
      </c>
      <c r="AM1307" s="37">
        <f>MAX(INDEX(AM$292:AM$303,$D1307)+AM1298*(1+$E1307),0.01)</f>
        <v/>
      </c>
      <c r="AN1307" s="37">
        <f>MAX(INDEX(AN$292:AN$303,$D1307)+AN1298*(1+$E1307),0.01)</f>
        <v/>
      </c>
      <c r="AO1307" s="37">
        <f>MAX(INDEX(AO$292:AO$303,$D1307)+AO1298*(1+$E1307),0.01)</f>
        <v/>
      </c>
      <c r="AP1307" s="37">
        <f>MAX(INDEX(AP$292:AP$303,$D1307)+AP1298*(1+$E1307),0.01)</f>
        <v/>
      </c>
      <c r="AQ1307" s="37">
        <f>MAX(INDEX(AQ$292:AQ$303,$D1307)+AQ1298*(1+$E1307),0.01)</f>
        <v/>
      </c>
      <c r="AR1307" s="37">
        <f>MAX(INDEX(AR$292:AR$303,$D1307)+AR1298*(1+$E1307),0.01)</f>
        <v/>
      </c>
      <c r="AS1307" s="37">
        <f>MAX(INDEX(AS$292:AS$303,$D1307)+AS1298*(1+$E1307),0.01)</f>
        <v/>
      </c>
      <c r="AT1307" s="37">
        <f>MAX(INDEX(AT$292:AT$303,$D1307)+AT1298*(1+$E1307),0.01)</f>
        <v/>
      </c>
      <c r="AU1307" s="37">
        <f>MAX(INDEX(AU$292:AU$303,$D1307)+AU1298*(1+$E1307),0.01)</f>
        <v/>
      </c>
      <c r="AV1307" s="37">
        <f>MAX(INDEX(AV$292:AV$303,$D1307)+AV1298*(1+$E1307),0.01)</f>
        <v/>
      </c>
      <c r="AW1307" s="37">
        <f>MAX(INDEX(AW$292:AW$303,$D1307)+AW1298*(1+$E1307),0.01)</f>
        <v/>
      </c>
      <c r="AX1307" s="37">
        <f>MAX(INDEX(AX$292:AX$303,$D1307)+AX1298*(1+$E1307),0.01)</f>
        <v/>
      </c>
      <c r="AY1307" s="40">
        <f>POSTTAX(INDEX(AY$292:AY$303,$D1307),AY1298,$E1307)</f>
        <v/>
      </c>
    </row>
    <row r="1308" hidden="1" outlineLevel="2">
      <c r="A1308" s="14" t="inlineStr">
        <is>
          <t>atp</t>
        </is>
      </c>
      <c r="B1308" s="14" t="inlineStr">
        <is>
          <t>gso</t>
        </is>
      </c>
      <c r="C1308" s="14" t="inlineStr">
        <is>
          <t>nfm</t>
        </is>
      </c>
      <c r="D1308" s="37">
        <f>INDEX(Inputs!$R$5:$R$132,MATCH($B1308&amp;"|"&amp;$C1308,Inputs!$A$5:$A$132,0))</f>
        <v/>
      </c>
      <c r="E1308" s="37">
        <f>INDEX(Inputs!$S$5:$S$132,MATCH($B1308&amp;"|"&amp;$C1308,Inputs!$A$5:$A$132,0))</f>
        <v/>
      </c>
      <c r="F1308" s="36" t="n"/>
      <c r="G1308" s="36" t="n"/>
      <c r="H1308" s="14">
        <f>INDEX(Variables!$B$5:$B$105,MATCH($A1308,Variables!$A$5:$A$105,0))&amp;IF($C1308="",""," | "&amp;INDEX(Mapping!$B$5:$B$26,MATCH($C1308,Mapping!$A$5:$A$26,0))&amp;" | "&amp;INDEX(Mapping!$B$30:$B$41,MATCH($B1308,Mapping!$A$30:$A$41,0)))</f>
        <v/>
      </c>
      <c r="I1308" s="14">
        <f>INDEX(Variables!$C$5:$C$105,MATCH($A1308,Variables!$A$5:$A$105,0))</f>
        <v/>
      </c>
      <c r="J1308" s="14">
        <f>INDEX(Variables!$E$5:$E$105,MATCH($A1308,Variables!$A$5:$A$105,0))</f>
        <v/>
      </c>
      <c r="K1308" s="11">
        <f>LOWER(Settings!$C$4)&amp;".mit."&amp;$A1308&amp;IF($C1308="","","."&amp;$C1308&amp;"."&amp;$B1308)&amp;IF(INDEX(Variables!$D$5:$D$105,MATCH($A1308,Variables!$A$5:$A$105,0))="","","."&amp;INDEX(Variables!$D$5:$D$105,MATCH($A1308,Variables!$A$5:$A$105,0)))&amp;"."&amp;K$5</f>
        <v/>
      </c>
      <c r="L1308" s="38">
        <f>MAX(INDEX(L$292:L$303,$D1308)+L1299*(1+$E1308),0.01)</f>
        <v/>
      </c>
      <c r="M1308" s="37">
        <f>MAX(INDEX(M$292:M$303,$D1308)+M1299*(1+$E1308),0.01)</f>
        <v/>
      </c>
      <c r="N1308" s="37">
        <f>MAX(INDEX(N$292:N$303,$D1308)+N1299*(1+$E1308),0.01)</f>
        <v/>
      </c>
      <c r="O1308" s="37">
        <f>MAX(INDEX(O$292:O$303,$D1308)+O1299*(1+$E1308),0.01)</f>
        <v/>
      </c>
      <c r="P1308" s="37">
        <f>MAX(INDEX(P$292:P$303,$D1308)+P1299*(1+$E1308),0.01)</f>
        <v/>
      </c>
      <c r="Q1308" s="37">
        <f>MAX(INDEX(Q$292:Q$303,$D1308)+Q1299*(1+$E1308),0.01)</f>
        <v/>
      </c>
      <c r="R1308" s="37">
        <f>MAX(INDEX(R$292:R$303,$D1308)+R1299*(1+$E1308),0.01)</f>
        <v/>
      </c>
      <c r="S1308" s="37">
        <f>MAX(INDEX(S$292:S$303,$D1308)+S1299*(1+$E1308),0.01)</f>
        <v/>
      </c>
      <c r="T1308" s="37">
        <f>MAX(INDEX(T$292:T$303,$D1308)+T1299*(1+$E1308),0.01)</f>
        <v/>
      </c>
      <c r="U1308" s="37">
        <f>MAX(INDEX(U$292:U$303,$D1308)+U1299*(1+$E1308),0.01)</f>
        <v/>
      </c>
      <c r="V1308" s="37">
        <f>MAX(INDEX(V$292:V$303,$D1308)+V1299*(1+$E1308),0.01)</f>
        <v/>
      </c>
      <c r="W1308" s="37">
        <f>MAX(INDEX(W$292:W$303,$D1308)+W1299*(1+$E1308),0.01)</f>
        <v/>
      </c>
      <c r="X1308" s="37">
        <f>MAX(INDEX(X$292:X$303,$D1308)+X1299*(1+$E1308),0.01)</f>
        <v/>
      </c>
      <c r="Y1308" s="37">
        <f>MAX(INDEX(Y$292:Y$303,$D1308)+Y1299*(1+$E1308),0.01)</f>
        <v/>
      </c>
      <c r="Z1308" s="37">
        <f>MAX(INDEX(Z$292:Z$303,$D1308)+Z1299*(1+$E1308),0.01)</f>
        <v/>
      </c>
      <c r="AA1308" s="37">
        <f>MAX(INDEX(AA$292:AA$303,$D1308)+AA1299*(1+$E1308),0.01)</f>
        <v/>
      </c>
      <c r="AB1308" s="37">
        <f>MAX(INDEX(AB$292:AB$303,$D1308)+AB1299*(1+$E1308),0.01)</f>
        <v/>
      </c>
      <c r="AC1308" s="37">
        <f>MAX(INDEX(AC$292:AC$303,$D1308)+AC1299*(1+$E1308),0.01)</f>
        <v/>
      </c>
      <c r="AD1308" s="40">
        <f>POSTTAX(INDEX(AD$292:AD$303,$D1308),AD1299,$E1308)</f>
        <v/>
      </c>
      <c r="AF1308" s="11">
        <f>LOWER(Settings!$C$4)&amp;".mit."&amp;$A1308&amp;IF($C1308="","","."&amp;$C1308&amp;"."&amp;$B1308)&amp;IF(INDEX(Variables!$D$5:$D$105,MATCH($A1308,Variables!$A$5:$A$105,0))="","","."&amp;INDEX(Variables!$D$5:$D$105,MATCH($A1308,Variables!$A$5:$A$105,0)))&amp;"."&amp;AF$5</f>
        <v/>
      </c>
      <c r="AG1308" s="38">
        <f>MAX(INDEX(AG$292:AG$303,$D1308)+AG1299*(1+$E1308),0.01)</f>
        <v/>
      </c>
      <c r="AH1308" s="37">
        <f>MAX(INDEX(AH$292:AH$303,$D1308)+AH1299*(1+$E1308),0.01)</f>
        <v/>
      </c>
      <c r="AI1308" s="37">
        <f>MAX(INDEX(AI$292:AI$303,$D1308)+AI1299*(1+$E1308),0.01)</f>
        <v/>
      </c>
      <c r="AJ1308" s="37">
        <f>MAX(INDEX(AJ$292:AJ$303,$D1308)+AJ1299*(1+$E1308),0.01)</f>
        <v/>
      </c>
      <c r="AK1308" s="37">
        <f>MAX(INDEX(AK$292:AK$303,$D1308)+AK1299*(1+$E1308),0.01)</f>
        <v/>
      </c>
      <c r="AL1308" s="37">
        <f>MAX(INDEX(AL$292:AL$303,$D1308)+AL1299*(1+$E1308),0.01)</f>
        <v/>
      </c>
      <c r="AM1308" s="37">
        <f>MAX(INDEX(AM$292:AM$303,$D1308)+AM1299*(1+$E1308),0.01)</f>
        <v/>
      </c>
      <c r="AN1308" s="37">
        <f>MAX(INDEX(AN$292:AN$303,$D1308)+AN1299*(1+$E1308),0.01)</f>
        <v/>
      </c>
      <c r="AO1308" s="37">
        <f>MAX(INDEX(AO$292:AO$303,$D1308)+AO1299*(1+$E1308),0.01)</f>
        <v/>
      </c>
      <c r="AP1308" s="37">
        <f>MAX(INDEX(AP$292:AP$303,$D1308)+AP1299*(1+$E1308),0.01)</f>
        <v/>
      </c>
      <c r="AQ1308" s="37">
        <f>MAX(INDEX(AQ$292:AQ$303,$D1308)+AQ1299*(1+$E1308),0.01)</f>
        <v/>
      </c>
      <c r="AR1308" s="37">
        <f>MAX(INDEX(AR$292:AR$303,$D1308)+AR1299*(1+$E1308),0.01)</f>
        <v/>
      </c>
      <c r="AS1308" s="37">
        <f>MAX(INDEX(AS$292:AS$303,$D1308)+AS1299*(1+$E1308),0.01)</f>
        <v/>
      </c>
      <c r="AT1308" s="37">
        <f>MAX(INDEX(AT$292:AT$303,$D1308)+AT1299*(1+$E1308),0.01)</f>
        <v/>
      </c>
      <c r="AU1308" s="37">
        <f>MAX(INDEX(AU$292:AU$303,$D1308)+AU1299*(1+$E1308),0.01)</f>
        <v/>
      </c>
      <c r="AV1308" s="37">
        <f>MAX(INDEX(AV$292:AV$303,$D1308)+AV1299*(1+$E1308),0.01)</f>
        <v/>
      </c>
      <c r="AW1308" s="37">
        <f>MAX(INDEX(AW$292:AW$303,$D1308)+AW1299*(1+$E1308),0.01)</f>
        <v/>
      </c>
      <c r="AX1308" s="37">
        <f>MAX(INDEX(AX$292:AX$303,$D1308)+AX1299*(1+$E1308),0.01)</f>
        <v/>
      </c>
      <c r="AY1308" s="40">
        <f>POSTTAX(INDEX(AY$292:AY$303,$D1308),AY1299,$E1308)</f>
        <v/>
      </c>
    </row>
    <row r="1309" hidden="1" outlineLevel="2">
      <c r="A1309" s="14" t="inlineStr">
        <is>
          <t>atp</t>
        </is>
      </c>
      <c r="B1309" s="14" t="inlineStr">
        <is>
          <t>die</t>
        </is>
      </c>
      <c r="C1309" s="14" t="inlineStr">
        <is>
          <t>nfm</t>
        </is>
      </c>
      <c r="D1309" s="37">
        <f>INDEX(Inputs!$R$5:$R$132,MATCH($B1309&amp;"|"&amp;$C1309,Inputs!$A$5:$A$132,0))</f>
        <v/>
      </c>
      <c r="E1309" s="37">
        <f>INDEX(Inputs!$S$5:$S$132,MATCH($B1309&amp;"|"&amp;$C1309,Inputs!$A$5:$A$132,0))</f>
        <v/>
      </c>
      <c r="F1309" s="36" t="n"/>
      <c r="G1309" s="36" t="n"/>
      <c r="H1309" s="14">
        <f>INDEX(Variables!$B$5:$B$105,MATCH($A1309,Variables!$A$5:$A$105,0))&amp;IF($C1309="",""," | "&amp;INDEX(Mapping!$B$5:$B$26,MATCH($C1309,Mapping!$A$5:$A$26,0))&amp;" | "&amp;INDEX(Mapping!$B$30:$B$41,MATCH($B1309,Mapping!$A$30:$A$41,0)))</f>
        <v/>
      </c>
      <c r="I1309" s="14">
        <f>INDEX(Variables!$C$5:$C$105,MATCH($A1309,Variables!$A$5:$A$105,0))</f>
        <v/>
      </c>
      <c r="J1309" s="14">
        <f>INDEX(Variables!$E$5:$E$105,MATCH($A1309,Variables!$A$5:$A$105,0))</f>
        <v/>
      </c>
      <c r="K1309" s="11">
        <f>LOWER(Settings!$C$4)&amp;".mit."&amp;$A1309&amp;IF($C1309="","","."&amp;$C1309&amp;"."&amp;$B1309)&amp;IF(INDEX(Variables!$D$5:$D$105,MATCH($A1309,Variables!$A$5:$A$105,0))="","","."&amp;INDEX(Variables!$D$5:$D$105,MATCH($A1309,Variables!$A$5:$A$105,0)))&amp;"."&amp;K$5</f>
        <v/>
      </c>
      <c r="L1309" s="38">
        <f>MAX(INDEX(L$292:L$303,$D1309)+L1300*(1+$E1309),0.01)</f>
        <v/>
      </c>
      <c r="M1309" s="37">
        <f>MAX(INDEX(M$292:M$303,$D1309)+M1300*(1+$E1309),0.01)</f>
        <v/>
      </c>
      <c r="N1309" s="37">
        <f>MAX(INDEX(N$292:N$303,$D1309)+N1300*(1+$E1309),0.01)</f>
        <v/>
      </c>
      <c r="O1309" s="37">
        <f>MAX(INDEX(O$292:O$303,$D1309)+O1300*(1+$E1309),0.01)</f>
        <v/>
      </c>
      <c r="P1309" s="37">
        <f>MAX(INDEX(P$292:P$303,$D1309)+P1300*(1+$E1309),0.01)</f>
        <v/>
      </c>
      <c r="Q1309" s="37">
        <f>MAX(INDEX(Q$292:Q$303,$D1309)+Q1300*(1+$E1309),0.01)</f>
        <v/>
      </c>
      <c r="R1309" s="37">
        <f>MAX(INDEX(R$292:R$303,$D1309)+R1300*(1+$E1309),0.01)</f>
        <v/>
      </c>
      <c r="S1309" s="37">
        <f>MAX(INDEX(S$292:S$303,$D1309)+S1300*(1+$E1309),0.01)</f>
        <v/>
      </c>
      <c r="T1309" s="37">
        <f>MAX(INDEX(T$292:T$303,$D1309)+T1300*(1+$E1309),0.01)</f>
        <v/>
      </c>
      <c r="U1309" s="37">
        <f>MAX(INDEX(U$292:U$303,$D1309)+U1300*(1+$E1309),0.01)</f>
        <v/>
      </c>
      <c r="V1309" s="37">
        <f>MAX(INDEX(V$292:V$303,$D1309)+V1300*(1+$E1309),0.01)</f>
        <v/>
      </c>
      <c r="W1309" s="37">
        <f>MAX(INDEX(W$292:W$303,$D1309)+W1300*(1+$E1309),0.01)</f>
        <v/>
      </c>
      <c r="X1309" s="37">
        <f>MAX(INDEX(X$292:X$303,$D1309)+X1300*(1+$E1309),0.01)</f>
        <v/>
      </c>
      <c r="Y1309" s="37">
        <f>MAX(INDEX(Y$292:Y$303,$D1309)+Y1300*(1+$E1309),0.01)</f>
        <v/>
      </c>
      <c r="Z1309" s="37">
        <f>MAX(INDEX(Z$292:Z$303,$D1309)+Z1300*(1+$E1309),0.01)</f>
        <v/>
      </c>
      <c r="AA1309" s="37">
        <f>MAX(INDEX(AA$292:AA$303,$D1309)+AA1300*(1+$E1309),0.01)</f>
        <v/>
      </c>
      <c r="AB1309" s="37">
        <f>MAX(INDEX(AB$292:AB$303,$D1309)+AB1300*(1+$E1309),0.01)</f>
        <v/>
      </c>
      <c r="AC1309" s="37">
        <f>MAX(INDEX(AC$292:AC$303,$D1309)+AC1300*(1+$E1309),0.01)</f>
        <v/>
      </c>
      <c r="AD1309" s="40">
        <f>POSTTAX(INDEX(AD$292:AD$303,$D1309),AD1300,$E1309)</f>
        <v/>
      </c>
      <c r="AF1309" s="11">
        <f>LOWER(Settings!$C$4)&amp;".mit."&amp;$A1309&amp;IF($C1309="","","."&amp;$C1309&amp;"."&amp;$B1309)&amp;IF(INDEX(Variables!$D$5:$D$105,MATCH($A1309,Variables!$A$5:$A$105,0))="","","."&amp;INDEX(Variables!$D$5:$D$105,MATCH($A1309,Variables!$A$5:$A$105,0)))&amp;"."&amp;AF$5</f>
        <v/>
      </c>
      <c r="AG1309" s="38">
        <f>MAX(INDEX(AG$292:AG$303,$D1309)+AG1300*(1+$E1309),0.01)</f>
        <v/>
      </c>
      <c r="AH1309" s="37">
        <f>MAX(INDEX(AH$292:AH$303,$D1309)+AH1300*(1+$E1309),0.01)</f>
        <v/>
      </c>
      <c r="AI1309" s="37">
        <f>MAX(INDEX(AI$292:AI$303,$D1309)+AI1300*(1+$E1309),0.01)</f>
        <v/>
      </c>
      <c r="AJ1309" s="37">
        <f>MAX(INDEX(AJ$292:AJ$303,$D1309)+AJ1300*(1+$E1309),0.01)</f>
        <v/>
      </c>
      <c r="AK1309" s="37">
        <f>MAX(INDEX(AK$292:AK$303,$D1309)+AK1300*(1+$E1309),0.01)</f>
        <v/>
      </c>
      <c r="AL1309" s="37">
        <f>MAX(INDEX(AL$292:AL$303,$D1309)+AL1300*(1+$E1309),0.01)</f>
        <v/>
      </c>
      <c r="AM1309" s="37">
        <f>MAX(INDEX(AM$292:AM$303,$D1309)+AM1300*(1+$E1309),0.01)</f>
        <v/>
      </c>
      <c r="AN1309" s="37">
        <f>MAX(INDEX(AN$292:AN$303,$D1309)+AN1300*(1+$E1309),0.01)</f>
        <v/>
      </c>
      <c r="AO1309" s="37">
        <f>MAX(INDEX(AO$292:AO$303,$D1309)+AO1300*(1+$E1309),0.01)</f>
        <v/>
      </c>
      <c r="AP1309" s="37">
        <f>MAX(INDEX(AP$292:AP$303,$D1309)+AP1300*(1+$E1309),0.01)</f>
        <v/>
      </c>
      <c r="AQ1309" s="37">
        <f>MAX(INDEX(AQ$292:AQ$303,$D1309)+AQ1300*(1+$E1309),0.01)</f>
        <v/>
      </c>
      <c r="AR1309" s="37">
        <f>MAX(INDEX(AR$292:AR$303,$D1309)+AR1300*(1+$E1309),0.01)</f>
        <v/>
      </c>
      <c r="AS1309" s="37">
        <f>MAX(INDEX(AS$292:AS$303,$D1309)+AS1300*(1+$E1309),0.01)</f>
        <v/>
      </c>
      <c r="AT1309" s="37">
        <f>MAX(INDEX(AT$292:AT$303,$D1309)+AT1300*(1+$E1309),0.01)</f>
        <v/>
      </c>
      <c r="AU1309" s="37">
        <f>MAX(INDEX(AU$292:AU$303,$D1309)+AU1300*(1+$E1309),0.01)</f>
        <v/>
      </c>
      <c r="AV1309" s="37">
        <f>MAX(INDEX(AV$292:AV$303,$D1309)+AV1300*(1+$E1309),0.01)</f>
        <v/>
      </c>
      <c r="AW1309" s="37">
        <f>MAX(INDEX(AW$292:AW$303,$D1309)+AW1300*(1+$E1309),0.01)</f>
        <v/>
      </c>
      <c r="AX1309" s="37">
        <f>MAX(INDEX(AX$292:AX$303,$D1309)+AX1300*(1+$E1309),0.01)</f>
        <v/>
      </c>
      <c r="AY1309" s="40">
        <f>POSTTAX(INDEX(AY$292:AY$303,$D1309),AY1300,$E1309)</f>
        <v/>
      </c>
    </row>
    <row r="1310" hidden="1" outlineLevel="2">
      <c r="A1310" s="14" t="inlineStr">
        <is>
          <t>atp</t>
        </is>
      </c>
      <c r="B1310" s="14" t="inlineStr">
        <is>
          <t>lpg</t>
        </is>
      </c>
      <c r="C1310" s="14" t="inlineStr">
        <is>
          <t>nfm</t>
        </is>
      </c>
      <c r="D1310" s="37">
        <f>INDEX(Inputs!$R$5:$R$132,MATCH($B1310&amp;"|"&amp;$C1310,Inputs!$A$5:$A$132,0))</f>
        <v/>
      </c>
      <c r="E1310" s="37">
        <f>INDEX(Inputs!$S$5:$S$132,MATCH($B1310&amp;"|"&amp;$C1310,Inputs!$A$5:$A$132,0))</f>
        <v/>
      </c>
      <c r="F1310" s="36" t="n"/>
      <c r="G1310" s="36" t="n"/>
      <c r="H1310" s="14">
        <f>INDEX(Variables!$B$5:$B$105,MATCH($A1310,Variables!$A$5:$A$105,0))&amp;IF($C1310="",""," | "&amp;INDEX(Mapping!$B$5:$B$26,MATCH($C1310,Mapping!$A$5:$A$26,0))&amp;" | "&amp;INDEX(Mapping!$B$30:$B$41,MATCH($B1310,Mapping!$A$30:$A$41,0)))</f>
        <v/>
      </c>
      <c r="I1310" s="14">
        <f>INDEX(Variables!$C$5:$C$105,MATCH($A1310,Variables!$A$5:$A$105,0))</f>
        <v/>
      </c>
      <c r="J1310" s="14">
        <f>INDEX(Variables!$E$5:$E$105,MATCH($A1310,Variables!$A$5:$A$105,0))</f>
        <v/>
      </c>
      <c r="K1310" s="11">
        <f>LOWER(Settings!$C$4)&amp;".mit."&amp;$A1310&amp;IF($C1310="","","."&amp;$C1310&amp;"."&amp;$B1310)&amp;IF(INDEX(Variables!$D$5:$D$105,MATCH($A1310,Variables!$A$5:$A$105,0))="","","."&amp;INDEX(Variables!$D$5:$D$105,MATCH($A1310,Variables!$A$5:$A$105,0)))&amp;"."&amp;K$5</f>
        <v/>
      </c>
      <c r="L1310" s="38">
        <f>MAX(INDEX(L$292:L$303,$D1310)+L1301*(1+$E1310),0.01)</f>
        <v/>
      </c>
      <c r="M1310" s="37">
        <f>MAX(INDEX(M$292:M$303,$D1310)+M1301*(1+$E1310),0.01)</f>
        <v/>
      </c>
      <c r="N1310" s="37">
        <f>MAX(INDEX(N$292:N$303,$D1310)+N1301*(1+$E1310),0.01)</f>
        <v/>
      </c>
      <c r="O1310" s="37">
        <f>MAX(INDEX(O$292:O$303,$D1310)+O1301*(1+$E1310),0.01)</f>
        <v/>
      </c>
      <c r="P1310" s="37">
        <f>MAX(INDEX(P$292:P$303,$D1310)+P1301*(1+$E1310),0.01)</f>
        <v/>
      </c>
      <c r="Q1310" s="37">
        <f>MAX(INDEX(Q$292:Q$303,$D1310)+Q1301*(1+$E1310),0.01)</f>
        <v/>
      </c>
      <c r="R1310" s="37">
        <f>MAX(INDEX(R$292:R$303,$D1310)+R1301*(1+$E1310),0.01)</f>
        <v/>
      </c>
      <c r="S1310" s="37">
        <f>MAX(INDEX(S$292:S$303,$D1310)+S1301*(1+$E1310),0.01)</f>
        <v/>
      </c>
      <c r="T1310" s="37">
        <f>MAX(INDEX(T$292:T$303,$D1310)+T1301*(1+$E1310),0.01)</f>
        <v/>
      </c>
      <c r="U1310" s="37">
        <f>MAX(INDEX(U$292:U$303,$D1310)+U1301*(1+$E1310),0.01)</f>
        <v/>
      </c>
      <c r="V1310" s="37">
        <f>MAX(INDEX(V$292:V$303,$D1310)+V1301*(1+$E1310),0.01)</f>
        <v/>
      </c>
      <c r="W1310" s="37">
        <f>MAX(INDEX(W$292:W$303,$D1310)+W1301*(1+$E1310),0.01)</f>
        <v/>
      </c>
      <c r="X1310" s="37">
        <f>MAX(INDEX(X$292:X$303,$D1310)+X1301*(1+$E1310),0.01)</f>
        <v/>
      </c>
      <c r="Y1310" s="37">
        <f>MAX(INDEX(Y$292:Y$303,$D1310)+Y1301*(1+$E1310),0.01)</f>
        <v/>
      </c>
      <c r="Z1310" s="37">
        <f>MAX(INDEX(Z$292:Z$303,$D1310)+Z1301*(1+$E1310),0.01)</f>
        <v/>
      </c>
      <c r="AA1310" s="37">
        <f>MAX(INDEX(AA$292:AA$303,$D1310)+AA1301*(1+$E1310),0.01)</f>
        <v/>
      </c>
      <c r="AB1310" s="37">
        <f>MAX(INDEX(AB$292:AB$303,$D1310)+AB1301*(1+$E1310),0.01)</f>
        <v/>
      </c>
      <c r="AC1310" s="37">
        <f>MAX(INDEX(AC$292:AC$303,$D1310)+AC1301*(1+$E1310),0.01)</f>
        <v/>
      </c>
      <c r="AD1310" s="40">
        <f>POSTTAX(INDEX(AD$292:AD$303,$D1310),AD1301,$E1310)</f>
        <v/>
      </c>
      <c r="AF1310" s="11">
        <f>LOWER(Settings!$C$4)&amp;".mit."&amp;$A1310&amp;IF($C1310="","","."&amp;$C1310&amp;"."&amp;$B1310)&amp;IF(INDEX(Variables!$D$5:$D$105,MATCH($A1310,Variables!$A$5:$A$105,0))="","","."&amp;INDEX(Variables!$D$5:$D$105,MATCH($A1310,Variables!$A$5:$A$105,0)))&amp;"."&amp;AF$5</f>
        <v/>
      </c>
      <c r="AG1310" s="38">
        <f>MAX(INDEX(AG$292:AG$303,$D1310)+AG1301*(1+$E1310),0.01)</f>
        <v/>
      </c>
      <c r="AH1310" s="37">
        <f>MAX(INDEX(AH$292:AH$303,$D1310)+AH1301*(1+$E1310),0.01)</f>
        <v/>
      </c>
      <c r="AI1310" s="37">
        <f>MAX(INDEX(AI$292:AI$303,$D1310)+AI1301*(1+$E1310),0.01)</f>
        <v/>
      </c>
      <c r="AJ1310" s="37">
        <f>MAX(INDEX(AJ$292:AJ$303,$D1310)+AJ1301*(1+$E1310),0.01)</f>
        <v/>
      </c>
      <c r="AK1310" s="37">
        <f>MAX(INDEX(AK$292:AK$303,$D1310)+AK1301*(1+$E1310),0.01)</f>
        <v/>
      </c>
      <c r="AL1310" s="37">
        <f>MAX(INDEX(AL$292:AL$303,$D1310)+AL1301*(1+$E1310),0.01)</f>
        <v/>
      </c>
      <c r="AM1310" s="37">
        <f>MAX(INDEX(AM$292:AM$303,$D1310)+AM1301*(1+$E1310),0.01)</f>
        <v/>
      </c>
      <c r="AN1310" s="37">
        <f>MAX(INDEX(AN$292:AN$303,$D1310)+AN1301*(1+$E1310),0.01)</f>
        <v/>
      </c>
      <c r="AO1310" s="37">
        <f>MAX(INDEX(AO$292:AO$303,$D1310)+AO1301*(1+$E1310),0.01)</f>
        <v/>
      </c>
      <c r="AP1310" s="37">
        <f>MAX(INDEX(AP$292:AP$303,$D1310)+AP1301*(1+$E1310),0.01)</f>
        <v/>
      </c>
      <c r="AQ1310" s="37">
        <f>MAX(INDEX(AQ$292:AQ$303,$D1310)+AQ1301*(1+$E1310),0.01)</f>
        <v/>
      </c>
      <c r="AR1310" s="37">
        <f>MAX(INDEX(AR$292:AR$303,$D1310)+AR1301*(1+$E1310),0.01)</f>
        <v/>
      </c>
      <c r="AS1310" s="37">
        <f>MAX(INDEX(AS$292:AS$303,$D1310)+AS1301*(1+$E1310),0.01)</f>
        <v/>
      </c>
      <c r="AT1310" s="37">
        <f>MAX(INDEX(AT$292:AT$303,$D1310)+AT1301*(1+$E1310),0.01)</f>
        <v/>
      </c>
      <c r="AU1310" s="37">
        <f>MAX(INDEX(AU$292:AU$303,$D1310)+AU1301*(1+$E1310),0.01)</f>
        <v/>
      </c>
      <c r="AV1310" s="37">
        <f>MAX(INDEX(AV$292:AV$303,$D1310)+AV1301*(1+$E1310),0.01)</f>
        <v/>
      </c>
      <c r="AW1310" s="37">
        <f>MAX(INDEX(AW$292:AW$303,$D1310)+AW1301*(1+$E1310),0.01)</f>
        <v/>
      </c>
      <c r="AX1310" s="37">
        <f>MAX(INDEX(AX$292:AX$303,$D1310)+AX1301*(1+$E1310),0.01)</f>
        <v/>
      </c>
      <c r="AY1310" s="40">
        <f>POSTTAX(INDEX(AY$292:AY$303,$D1310),AY1301,$E1310)</f>
        <v/>
      </c>
    </row>
    <row r="1311" hidden="1" outlineLevel="2">
      <c r="A1311" s="14" t="inlineStr">
        <is>
          <t>atp</t>
        </is>
      </c>
      <c r="B1311" s="14" t="inlineStr">
        <is>
          <t>ker</t>
        </is>
      </c>
      <c r="C1311" s="14" t="inlineStr">
        <is>
          <t>nfm</t>
        </is>
      </c>
      <c r="D1311" s="37">
        <f>INDEX(Inputs!$R$5:$R$132,MATCH($B1311&amp;"|"&amp;$C1311,Inputs!$A$5:$A$132,0))</f>
        <v/>
      </c>
      <c r="E1311" s="37">
        <f>INDEX(Inputs!$S$5:$S$132,MATCH($B1311&amp;"|"&amp;$C1311,Inputs!$A$5:$A$132,0))</f>
        <v/>
      </c>
      <c r="F1311" s="36" t="n"/>
      <c r="G1311" s="36" t="n"/>
      <c r="H1311" s="14">
        <f>INDEX(Variables!$B$5:$B$105,MATCH($A1311,Variables!$A$5:$A$105,0))&amp;IF($C1311="",""," | "&amp;INDEX(Mapping!$B$5:$B$26,MATCH($C1311,Mapping!$A$5:$A$26,0))&amp;" | "&amp;INDEX(Mapping!$B$30:$B$41,MATCH($B1311,Mapping!$A$30:$A$41,0)))</f>
        <v/>
      </c>
      <c r="I1311" s="14">
        <f>INDEX(Variables!$C$5:$C$105,MATCH($A1311,Variables!$A$5:$A$105,0))</f>
        <v/>
      </c>
      <c r="J1311" s="14">
        <f>INDEX(Variables!$E$5:$E$105,MATCH($A1311,Variables!$A$5:$A$105,0))</f>
        <v/>
      </c>
      <c r="K1311" s="11">
        <f>LOWER(Settings!$C$4)&amp;".mit."&amp;$A1311&amp;IF($C1311="","","."&amp;$C1311&amp;"."&amp;$B1311)&amp;IF(INDEX(Variables!$D$5:$D$105,MATCH($A1311,Variables!$A$5:$A$105,0))="","","."&amp;INDEX(Variables!$D$5:$D$105,MATCH($A1311,Variables!$A$5:$A$105,0)))&amp;"."&amp;K$5</f>
        <v/>
      </c>
      <c r="L1311" s="38">
        <f>MAX(INDEX(L$292:L$303,$D1311)+L1302*(1+$E1311),0.01)</f>
        <v/>
      </c>
      <c r="M1311" s="37">
        <f>MAX(INDEX(M$292:M$303,$D1311)+M1302*(1+$E1311),0.01)</f>
        <v/>
      </c>
      <c r="N1311" s="37">
        <f>MAX(INDEX(N$292:N$303,$D1311)+N1302*(1+$E1311),0.01)</f>
        <v/>
      </c>
      <c r="O1311" s="37">
        <f>MAX(INDEX(O$292:O$303,$D1311)+O1302*(1+$E1311),0.01)</f>
        <v/>
      </c>
      <c r="P1311" s="37">
        <f>MAX(INDEX(P$292:P$303,$D1311)+P1302*(1+$E1311),0.01)</f>
        <v/>
      </c>
      <c r="Q1311" s="37">
        <f>MAX(INDEX(Q$292:Q$303,$D1311)+Q1302*(1+$E1311),0.01)</f>
        <v/>
      </c>
      <c r="R1311" s="37">
        <f>MAX(INDEX(R$292:R$303,$D1311)+R1302*(1+$E1311),0.01)</f>
        <v/>
      </c>
      <c r="S1311" s="37">
        <f>MAX(INDEX(S$292:S$303,$D1311)+S1302*(1+$E1311),0.01)</f>
        <v/>
      </c>
      <c r="T1311" s="37">
        <f>MAX(INDEX(T$292:T$303,$D1311)+T1302*(1+$E1311),0.01)</f>
        <v/>
      </c>
      <c r="U1311" s="37">
        <f>MAX(INDEX(U$292:U$303,$D1311)+U1302*(1+$E1311),0.01)</f>
        <v/>
      </c>
      <c r="V1311" s="37">
        <f>MAX(INDEX(V$292:V$303,$D1311)+V1302*(1+$E1311),0.01)</f>
        <v/>
      </c>
      <c r="W1311" s="37">
        <f>MAX(INDEX(W$292:W$303,$D1311)+W1302*(1+$E1311),0.01)</f>
        <v/>
      </c>
      <c r="X1311" s="37">
        <f>MAX(INDEX(X$292:X$303,$D1311)+X1302*(1+$E1311),0.01)</f>
        <v/>
      </c>
      <c r="Y1311" s="37">
        <f>MAX(INDEX(Y$292:Y$303,$D1311)+Y1302*(1+$E1311),0.01)</f>
        <v/>
      </c>
      <c r="Z1311" s="37">
        <f>MAX(INDEX(Z$292:Z$303,$D1311)+Z1302*(1+$E1311),0.01)</f>
        <v/>
      </c>
      <c r="AA1311" s="37">
        <f>MAX(INDEX(AA$292:AA$303,$D1311)+AA1302*(1+$E1311),0.01)</f>
        <v/>
      </c>
      <c r="AB1311" s="37">
        <f>MAX(INDEX(AB$292:AB$303,$D1311)+AB1302*(1+$E1311),0.01)</f>
        <v/>
      </c>
      <c r="AC1311" s="37">
        <f>MAX(INDEX(AC$292:AC$303,$D1311)+AC1302*(1+$E1311),0.01)</f>
        <v/>
      </c>
      <c r="AD1311" s="40">
        <f>POSTTAX(INDEX(AD$292:AD$303,$D1311),AD1302,$E1311)</f>
        <v/>
      </c>
      <c r="AF1311" s="11">
        <f>LOWER(Settings!$C$4)&amp;".mit."&amp;$A1311&amp;IF($C1311="","","."&amp;$C1311&amp;"."&amp;$B1311)&amp;IF(INDEX(Variables!$D$5:$D$105,MATCH($A1311,Variables!$A$5:$A$105,0))="","","."&amp;INDEX(Variables!$D$5:$D$105,MATCH($A1311,Variables!$A$5:$A$105,0)))&amp;"."&amp;AF$5</f>
        <v/>
      </c>
      <c r="AG1311" s="38">
        <f>MAX(INDEX(AG$292:AG$303,$D1311)+AG1302*(1+$E1311),0.01)</f>
        <v/>
      </c>
      <c r="AH1311" s="37">
        <f>MAX(INDEX(AH$292:AH$303,$D1311)+AH1302*(1+$E1311),0.01)</f>
        <v/>
      </c>
      <c r="AI1311" s="37">
        <f>MAX(INDEX(AI$292:AI$303,$D1311)+AI1302*(1+$E1311),0.01)</f>
        <v/>
      </c>
      <c r="AJ1311" s="37">
        <f>MAX(INDEX(AJ$292:AJ$303,$D1311)+AJ1302*(1+$E1311),0.01)</f>
        <v/>
      </c>
      <c r="AK1311" s="37">
        <f>MAX(INDEX(AK$292:AK$303,$D1311)+AK1302*(1+$E1311),0.01)</f>
        <v/>
      </c>
      <c r="AL1311" s="37">
        <f>MAX(INDEX(AL$292:AL$303,$D1311)+AL1302*(1+$E1311),0.01)</f>
        <v/>
      </c>
      <c r="AM1311" s="37">
        <f>MAX(INDEX(AM$292:AM$303,$D1311)+AM1302*(1+$E1311),0.01)</f>
        <v/>
      </c>
      <c r="AN1311" s="37">
        <f>MAX(INDEX(AN$292:AN$303,$D1311)+AN1302*(1+$E1311),0.01)</f>
        <v/>
      </c>
      <c r="AO1311" s="37">
        <f>MAX(INDEX(AO$292:AO$303,$D1311)+AO1302*(1+$E1311),0.01)</f>
        <v/>
      </c>
      <c r="AP1311" s="37">
        <f>MAX(INDEX(AP$292:AP$303,$D1311)+AP1302*(1+$E1311),0.01)</f>
        <v/>
      </c>
      <c r="AQ1311" s="37">
        <f>MAX(INDEX(AQ$292:AQ$303,$D1311)+AQ1302*(1+$E1311),0.01)</f>
        <v/>
      </c>
      <c r="AR1311" s="37">
        <f>MAX(INDEX(AR$292:AR$303,$D1311)+AR1302*(1+$E1311),0.01)</f>
        <v/>
      </c>
      <c r="AS1311" s="37">
        <f>MAX(INDEX(AS$292:AS$303,$D1311)+AS1302*(1+$E1311),0.01)</f>
        <v/>
      </c>
      <c r="AT1311" s="37">
        <f>MAX(INDEX(AT$292:AT$303,$D1311)+AT1302*(1+$E1311),0.01)</f>
        <v/>
      </c>
      <c r="AU1311" s="37">
        <f>MAX(INDEX(AU$292:AU$303,$D1311)+AU1302*(1+$E1311),0.01)</f>
        <v/>
      </c>
      <c r="AV1311" s="37">
        <f>MAX(INDEX(AV$292:AV$303,$D1311)+AV1302*(1+$E1311),0.01)</f>
        <v/>
      </c>
      <c r="AW1311" s="37">
        <f>MAX(INDEX(AW$292:AW$303,$D1311)+AW1302*(1+$E1311),0.01)</f>
        <v/>
      </c>
      <c r="AX1311" s="37">
        <f>MAX(INDEX(AX$292:AX$303,$D1311)+AX1302*(1+$E1311),0.01)</f>
        <v/>
      </c>
      <c r="AY1311" s="40">
        <f>POSTTAX(INDEX(AY$292:AY$303,$D1311),AY1302,$E1311)</f>
        <v/>
      </c>
    </row>
    <row r="1312" hidden="1" outlineLevel="2">
      <c r="A1312" s="14" t="inlineStr">
        <is>
          <t>atp</t>
        </is>
      </c>
      <c r="B1312" s="14" t="inlineStr">
        <is>
          <t>oop</t>
        </is>
      </c>
      <c r="C1312" s="14" t="inlineStr">
        <is>
          <t>nfm</t>
        </is>
      </c>
      <c r="D1312" s="37">
        <f>INDEX(Inputs!$R$5:$R$132,MATCH($B1312&amp;"|"&amp;$C1312,Inputs!$A$5:$A$132,0))</f>
        <v/>
      </c>
      <c r="E1312" s="37">
        <f>INDEX(Inputs!$S$5:$S$132,MATCH($B1312&amp;"|"&amp;$C1312,Inputs!$A$5:$A$132,0))</f>
        <v/>
      </c>
      <c r="F1312" s="36" t="n"/>
      <c r="G1312" s="36" t="n"/>
      <c r="H1312" s="14">
        <f>INDEX(Variables!$B$5:$B$105,MATCH($A1312,Variables!$A$5:$A$105,0))&amp;IF($C1312="",""," | "&amp;INDEX(Mapping!$B$5:$B$26,MATCH($C1312,Mapping!$A$5:$A$26,0))&amp;" | "&amp;INDEX(Mapping!$B$30:$B$41,MATCH($B1312,Mapping!$A$30:$A$41,0)))</f>
        <v/>
      </c>
      <c r="I1312" s="14">
        <f>INDEX(Variables!$C$5:$C$105,MATCH($A1312,Variables!$A$5:$A$105,0))</f>
        <v/>
      </c>
      <c r="J1312" s="14">
        <f>INDEX(Variables!$E$5:$E$105,MATCH($A1312,Variables!$A$5:$A$105,0))</f>
        <v/>
      </c>
      <c r="K1312" s="11">
        <f>LOWER(Settings!$C$4)&amp;".mit."&amp;$A1312&amp;IF($C1312="","","."&amp;$C1312&amp;"."&amp;$B1312)&amp;IF(INDEX(Variables!$D$5:$D$105,MATCH($A1312,Variables!$A$5:$A$105,0))="","","."&amp;INDEX(Variables!$D$5:$D$105,MATCH($A1312,Variables!$A$5:$A$105,0)))&amp;"."&amp;K$5</f>
        <v/>
      </c>
      <c r="L1312" s="38">
        <f>MAX(INDEX(L$292:L$303,$D1312)+L1303*(1+$E1312),0.01)</f>
        <v/>
      </c>
      <c r="M1312" s="37">
        <f>MAX(INDEX(M$292:M$303,$D1312)+M1303*(1+$E1312),0.01)</f>
        <v/>
      </c>
      <c r="N1312" s="37">
        <f>MAX(INDEX(N$292:N$303,$D1312)+N1303*(1+$E1312),0.01)</f>
        <v/>
      </c>
      <c r="O1312" s="37">
        <f>MAX(INDEX(O$292:O$303,$D1312)+O1303*(1+$E1312),0.01)</f>
        <v/>
      </c>
      <c r="P1312" s="37">
        <f>MAX(INDEX(P$292:P$303,$D1312)+P1303*(1+$E1312),0.01)</f>
        <v/>
      </c>
      <c r="Q1312" s="37">
        <f>MAX(INDEX(Q$292:Q$303,$D1312)+Q1303*(1+$E1312),0.01)</f>
        <v/>
      </c>
      <c r="R1312" s="37">
        <f>MAX(INDEX(R$292:R$303,$D1312)+R1303*(1+$E1312),0.01)</f>
        <v/>
      </c>
      <c r="S1312" s="37">
        <f>MAX(INDEX(S$292:S$303,$D1312)+S1303*(1+$E1312),0.01)</f>
        <v/>
      </c>
      <c r="T1312" s="37">
        <f>MAX(INDEX(T$292:T$303,$D1312)+T1303*(1+$E1312),0.01)</f>
        <v/>
      </c>
      <c r="U1312" s="37">
        <f>MAX(INDEX(U$292:U$303,$D1312)+U1303*(1+$E1312),0.01)</f>
        <v/>
      </c>
      <c r="V1312" s="37">
        <f>MAX(INDEX(V$292:V$303,$D1312)+V1303*(1+$E1312),0.01)</f>
        <v/>
      </c>
      <c r="W1312" s="37">
        <f>MAX(INDEX(W$292:W$303,$D1312)+W1303*(1+$E1312),0.01)</f>
        <v/>
      </c>
      <c r="X1312" s="37">
        <f>MAX(INDEX(X$292:X$303,$D1312)+X1303*(1+$E1312),0.01)</f>
        <v/>
      </c>
      <c r="Y1312" s="37">
        <f>MAX(INDEX(Y$292:Y$303,$D1312)+Y1303*(1+$E1312),0.01)</f>
        <v/>
      </c>
      <c r="Z1312" s="37">
        <f>MAX(INDEX(Z$292:Z$303,$D1312)+Z1303*(1+$E1312),0.01)</f>
        <v/>
      </c>
      <c r="AA1312" s="37">
        <f>MAX(INDEX(AA$292:AA$303,$D1312)+AA1303*(1+$E1312),0.01)</f>
        <v/>
      </c>
      <c r="AB1312" s="37">
        <f>MAX(INDEX(AB$292:AB$303,$D1312)+AB1303*(1+$E1312),0.01)</f>
        <v/>
      </c>
      <c r="AC1312" s="37">
        <f>MAX(INDEX(AC$292:AC$303,$D1312)+AC1303*(1+$E1312),0.01)</f>
        <v/>
      </c>
      <c r="AD1312" s="40">
        <f>POSTTAX(INDEX(AD$292:AD$303,$D1312),AD1303,$E1312)</f>
        <v/>
      </c>
      <c r="AF1312" s="11">
        <f>LOWER(Settings!$C$4)&amp;".mit."&amp;$A1312&amp;IF($C1312="","","."&amp;$C1312&amp;"."&amp;$B1312)&amp;IF(INDEX(Variables!$D$5:$D$105,MATCH($A1312,Variables!$A$5:$A$105,0))="","","."&amp;INDEX(Variables!$D$5:$D$105,MATCH($A1312,Variables!$A$5:$A$105,0)))&amp;"."&amp;AF$5</f>
        <v/>
      </c>
      <c r="AG1312" s="38">
        <f>MAX(INDEX(AG$292:AG$303,$D1312)+AG1303*(1+$E1312),0.01)</f>
        <v/>
      </c>
      <c r="AH1312" s="37">
        <f>MAX(INDEX(AH$292:AH$303,$D1312)+AH1303*(1+$E1312),0.01)</f>
        <v/>
      </c>
      <c r="AI1312" s="37">
        <f>MAX(INDEX(AI$292:AI$303,$D1312)+AI1303*(1+$E1312),0.01)</f>
        <v/>
      </c>
      <c r="AJ1312" s="37">
        <f>MAX(INDEX(AJ$292:AJ$303,$D1312)+AJ1303*(1+$E1312),0.01)</f>
        <v/>
      </c>
      <c r="AK1312" s="37">
        <f>MAX(INDEX(AK$292:AK$303,$D1312)+AK1303*(1+$E1312),0.01)</f>
        <v/>
      </c>
      <c r="AL1312" s="37">
        <f>MAX(INDEX(AL$292:AL$303,$D1312)+AL1303*(1+$E1312),0.01)</f>
        <v/>
      </c>
      <c r="AM1312" s="37">
        <f>MAX(INDEX(AM$292:AM$303,$D1312)+AM1303*(1+$E1312),0.01)</f>
        <v/>
      </c>
      <c r="AN1312" s="37">
        <f>MAX(INDEX(AN$292:AN$303,$D1312)+AN1303*(1+$E1312),0.01)</f>
        <v/>
      </c>
      <c r="AO1312" s="37">
        <f>MAX(INDEX(AO$292:AO$303,$D1312)+AO1303*(1+$E1312),0.01)</f>
        <v/>
      </c>
      <c r="AP1312" s="37">
        <f>MAX(INDEX(AP$292:AP$303,$D1312)+AP1303*(1+$E1312),0.01)</f>
        <v/>
      </c>
      <c r="AQ1312" s="37">
        <f>MAX(INDEX(AQ$292:AQ$303,$D1312)+AQ1303*(1+$E1312),0.01)</f>
        <v/>
      </c>
      <c r="AR1312" s="37">
        <f>MAX(INDEX(AR$292:AR$303,$D1312)+AR1303*(1+$E1312),0.01)</f>
        <v/>
      </c>
      <c r="AS1312" s="37">
        <f>MAX(INDEX(AS$292:AS$303,$D1312)+AS1303*(1+$E1312),0.01)</f>
        <v/>
      </c>
      <c r="AT1312" s="37">
        <f>MAX(INDEX(AT$292:AT$303,$D1312)+AT1303*(1+$E1312),0.01)</f>
        <v/>
      </c>
      <c r="AU1312" s="37">
        <f>MAX(INDEX(AU$292:AU$303,$D1312)+AU1303*(1+$E1312),0.01)</f>
        <v/>
      </c>
      <c r="AV1312" s="37">
        <f>MAX(INDEX(AV$292:AV$303,$D1312)+AV1303*(1+$E1312),0.01)</f>
        <v/>
      </c>
      <c r="AW1312" s="37">
        <f>MAX(INDEX(AW$292:AW$303,$D1312)+AW1303*(1+$E1312),0.01)</f>
        <v/>
      </c>
      <c r="AX1312" s="37">
        <f>MAX(INDEX(AX$292:AX$303,$D1312)+AX1303*(1+$E1312),0.01)</f>
        <v/>
      </c>
      <c r="AY1312" s="40">
        <f>POSTTAX(INDEX(AY$292:AY$303,$D1312),AY1303,$E1312)</f>
        <v/>
      </c>
    </row>
    <row r="1313" hidden="1" outlineLevel="2">
      <c r="A1313" s="14" t="inlineStr">
        <is>
          <t>atp</t>
        </is>
      </c>
      <c r="B1313" s="14" t="inlineStr">
        <is>
          <t>bio</t>
        </is>
      </c>
      <c r="C1313" s="14" t="inlineStr">
        <is>
          <t>nfm</t>
        </is>
      </c>
      <c r="D1313" s="37">
        <f>INDEX(Inputs!$R$5:$R$132,MATCH($B1313&amp;"|"&amp;$C1313,Inputs!$A$5:$A$132,0))</f>
        <v/>
      </c>
      <c r="E1313" s="37">
        <f>INDEX(Inputs!$S$5:$S$132,MATCH($B1313&amp;"|"&amp;$C1313,Inputs!$A$5:$A$132,0))</f>
        <v/>
      </c>
      <c r="F1313" s="36" t="n"/>
      <c r="G1313" s="36" t="n"/>
      <c r="H1313" s="14">
        <f>INDEX(Variables!$B$5:$B$105,MATCH($A1313,Variables!$A$5:$A$105,0))&amp;IF($C1313="",""," | "&amp;INDEX(Mapping!$B$5:$B$26,MATCH($C1313,Mapping!$A$5:$A$26,0))&amp;" | "&amp;INDEX(Mapping!$B$30:$B$41,MATCH($B1313,Mapping!$A$30:$A$41,0)))</f>
        <v/>
      </c>
      <c r="I1313" s="14">
        <f>INDEX(Variables!$C$5:$C$105,MATCH($A1313,Variables!$A$5:$A$105,0))</f>
        <v/>
      </c>
      <c r="J1313" s="14">
        <f>INDEX(Variables!$E$5:$E$105,MATCH($A1313,Variables!$A$5:$A$105,0))</f>
        <v/>
      </c>
      <c r="K1313" s="11">
        <f>LOWER(Settings!$C$4)&amp;".mit."&amp;$A1313&amp;IF($C1313="","","."&amp;$C1313&amp;"."&amp;$B1313)&amp;IF(INDEX(Variables!$D$5:$D$105,MATCH($A1313,Variables!$A$5:$A$105,0))="","","."&amp;INDEX(Variables!$D$5:$D$105,MATCH($A1313,Variables!$A$5:$A$105,0)))&amp;"."&amp;K$5</f>
        <v/>
      </c>
      <c r="L1313" s="38">
        <f>MAX(INDEX(L$292:L$303,$D1313)+L1304*(1+$E1313),0.01)</f>
        <v/>
      </c>
      <c r="M1313" s="37">
        <f>MAX(INDEX(M$292:M$303,$D1313)+M1304*(1+$E1313),0.01)</f>
        <v/>
      </c>
      <c r="N1313" s="37">
        <f>MAX(INDEX(N$292:N$303,$D1313)+N1304*(1+$E1313),0.01)</f>
        <v/>
      </c>
      <c r="O1313" s="37">
        <f>MAX(INDEX(O$292:O$303,$D1313)+O1304*(1+$E1313),0.01)</f>
        <v/>
      </c>
      <c r="P1313" s="37">
        <f>MAX(INDEX(P$292:P$303,$D1313)+P1304*(1+$E1313),0.01)</f>
        <v/>
      </c>
      <c r="Q1313" s="37">
        <f>MAX(INDEX(Q$292:Q$303,$D1313)+Q1304*(1+$E1313),0.01)</f>
        <v/>
      </c>
      <c r="R1313" s="37">
        <f>MAX(INDEX(R$292:R$303,$D1313)+R1304*(1+$E1313),0.01)</f>
        <v/>
      </c>
      <c r="S1313" s="37">
        <f>MAX(INDEX(S$292:S$303,$D1313)+S1304*(1+$E1313),0.01)</f>
        <v/>
      </c>
      <c r="T1313" s="37">
        <f>MAX(INDEX(T$292:T$303,$D1313)+T1304*(1+$E1313),0.01)</f>
        <v/>
      </c>
      <c r="U1313" s="37">
        <f>MAX(INDEX(U$292:U$303,$D1313)+U1304*(1+$E1313),0.01)</f>
        <v/>
      </c>
      <c r="V1313" s="37">
        <f>MAX(INDEX(V$292:V$303,$D1313)+V1304*(1+$E1313),0.01)</f>
        <v/>
      </c>
      <c r="W1313" s="37">
        <f>MAX(INDEX(W$292:W$303,$D1313)+W1304*(1+$E1313),0.01)</f>
        <v/>
      </c>
      <c r="X1313" s="37">
        <f>MAX(INDEX(X$292:X$303,$D1313)+X1304*(1+$E1313),0.01)</f>
        <v/>
      </c>
      <c r="Y1313" s="37">
        <f>MAX(INDEX(Y$292:Y$303,$D1313)+Y1304*(1+$E1313),0.01)</f>
        <v/>
      </c>
      <c r="Z1313" s="37">
        <f>MAX(INDEX(Z$292:Z$303,$D1313)+Z1304*(1+$E1313),0.01)</f>
        <v/>
      </c>
      <c r="AA1313" s="37">
        <f>MAX(INDEX(AA$292:AA$303,$D1313)+AA1304*(1+$E1313),0.01)</f>
        <v/>
      </c>
      <c r="AB1313" s="37">
        <f>MAX(INDEX(AB$292:AB$303,$D1313)+AB1304*(1+$E1313),0.01)</f>
        <v/>
      </c>
      <c r="AC1313" s="37">
        <f>MAX(INDEX(AC$292:AC$303,$D1313)+AC1304*(1+$E1313),0.01)</f>
        <v/>
      </c>
      <c r="AD1313" s="40">
        <f>POSTTAX(INDEX(AD$292:AD$303,$D1313),AD1304,$E1313)</f>
        <v/>
      </c>
      <c r="AF1313" s="11">
        <f>LOWER(Settings!$C$4)&amp;".mit."&amp;$A1313&amp;IF($C1313="","","."&amp;$C1313&amp;"."&amp;$B1313)&amp;IF(INDEX(Variables!$D$5:$D$105,MATCH($A1313,Variables!$A$5:$A$105,0))="","","."&amp;INDEX(Variables!$D$5:$D$105,MATCH($A1313,Variables!$A$5:$A$105,0)))&amp;"."&amp;AF$5</f>
        <v/>
      </c>
      <c r="AG1313" s="38">
        <f>MAX(INDEX(AG$292:AG$303,$D1313)+AG1304*(1+$E1313),0.01)</f>
        <v/>
      </c>
      <c r="AH1313" s="37">
        <f>MAX(INDEX(AH$292:AH$303,$D1313)+AH1304*(1+$E1313),0.01)</f>
        <v/>
      </c>
      <c r="AI1313" s="37">
        <f>MAX(INDEX(AI$292:AI$303,$D1313)+AI1304*(1+$E1313),0.01)</f>
        <v/>
      </c>
      <c r="AJ1313" s="37">
        <f>MAX(INDEX(AJ$292:AJ$303,$D1313)+AJ1304*(1+$E1313),0.01)</f>
        <v/>
      </c>
      <c r="AK1313" s="37">
        <f>MAX(INDEX(AK$292:AK$303,$D1313)+AK1304*(1+$E1313),0.01)</f>
        <v/>
      </c>
      <c r="AL1313" s="37">
        <f>MAX(INDEX(AL$292:AL$303,$D1313)+AL1304*(1+$E1313),0.01)</f>
        <v/>
      </c>
      <c r="AM1313" s="37">
        <f>MAX(INDEX(AM$292:AM$303,$D1313)+AM1304*(1+$E1313),0.01)</f>
        <v/>
      </c>
      <c r="AN1313" s="37">
        <f>MAX(INDEX(AN$292:AN$303,$D1313)+AN1304*(1+$E1313),0.01)</f>
        <v/>
      </c>
      <c r="AO1313" s="37">
        <f>MAX(INDEX(AO$292:AO$303,$D1313)+AO1304*(1+$E1313),0.01)</f>
        <v/>
      </c>
      <c r="AP1313" s="37">
        <f>MAX(INDEX(AP$292:AP$303,$D1313)+AP1304*(1+$E1313),0.01)</f>
        <v/>
      </c>
      <c r="AQ1313" s="37">
        <f>MAX(INDEX(AQ$292:AQ$303,$D1313)+AQ1304*(1+$E1313),0.01)</f>
        <v/>
      </c>
      <c r="AR1313" s="37">
        <f>MAX(INDEX(AR$292:AR$303,$D1313)+AR1304*(1+$E1313),0.01)</f>
        <v/>
      </c>
      <c r="AS1313" s="37">
        <f>MAX(INDEX(AS$292:AS$303,$D1313)+AS1304*(1+$E1313),0.01)</f>
        <v/>
      </c>
      <c r="AT1313" s="37">
        <f>MAX(INDEX(AT$292:AT$303,$D1313)+AT1304*(1+$E1313),0.01)</f>
        <v/>
      </c>
      <c r="AU1313" s="37">
        <f>MAX(INDEX(AU$292:AU$303,$D1313)+AU1304*(1+$E1313),0.01)</f>
        <v/>
      </c>
      <c r="AV1313" s="37">
        <f>MAX(INDEX(AV$292:AV$303,$D1313)+AV1304*(1+$E1313),0.01)</f>
        <v/>
      </c>
      <c r="AW1313" s="37">
        <f>MAX(INDEX(AW$292:AW$303,$D1313)+AW1304*(1+$E1313),0.01)</f>
        <v/>
      </c>
      <c r="AX1313" s="37">
        <f>MAX(INDEX(AX$292:AX$303,$D1313)+AX1304*(1+$E1313),0.01)</f>
        <v/>
      </c>
      <c r="AY1313" s="40">
        <f>POSTTAX(INDEX(AY$292:AY$303,$D1313),AY1304,$E1313)</f>
        <v/>
      </c>
    </row>
    <row r="1314" hidden="1" outlineLevel="2"/>
    <row r="1315" hidden="1" outlineLevel="2">
      <c r="A1315" s="14" t="inlineStr">
        <is>
          <t>shp</t>
        </is>
      </c>
      <c r="B1315" s="14" t="inlineStr">
        <is>
          <t>coa</t>
        </is>
      </c>
      <c r="C1315" s="14" t="inlineStr">
        <is>
          <t>nfm</t>
        </is>
      </c>
      <c r="D1315" s="37">
        <f>INDEX(Inputs!$M$5:$M$132,MATCH($B1315&amp;"|"&amp;$C1315,Inputs!$A$5:$A$132,0))</f>
        <v/>
      </c>
      <c r="E1315" s="37">
        <f>INDEX(Inputs!$T$5:$T$132,MATCH($B1315&amp;"|"&amp;$C1315,Inputs!$A$5:$A$132,0))</f>
        <v/>
      </c>
      <c r="F1315" s="37">
        <f>INDEX(Inputs!$K$5:$K$132,MATCH($B1315&amp;"|"&amp;$C1315,Inputs!$A$5:$A$132,0))</f>
        <v/>
      </c>
      <c r="G1315" s="36" t="n"/>
      <c r="H1315" s="14">
        <f>INDEX(Variables!$B$5:$B$105,MATCH($A1315,Variables!$A$5:$A$105,0))&amp;IF($C1315="",""," | "&amp;INDEX(Mapping!$B$5:$B$26,MATCH($C1315,Mapping!$A$5:$A$26,0))&amp;" | "&amp;INDEX(Mapping!$B$30:$B$41,MATCH($B1315,Mapping!$A$30:$A$41,0)))</f>
        <v/>
      </c>
      <c r="I1315" s="14">
        <f>INDEX(Variables!$C$5:$C$105,MATCH($A1315,Variables!$A$5:$A$105,0))</f>
        <v/>
      </c>
      <c r="J1315" s="14">
        <f>INDEX(Variables!$E$5:$E$105,MATCH($A1315,Variables!$A$5:$A$105,0))</f>
        <v/>
      </c>
      <c r="K1315" s="11">
        <f>LOWER(Settings!$C$4)&amp;".mit."&amp;$A1315&amp;IF($C1315="","","."&amp;$C1315&amp;"."&amp;$B1315)&amp;IF(INDEX(Variables!$D$5:$D$105,MATCH($A1315,Variables!$A$5:$A$105,0))="","","."&amp;INDEX(Variables!$D$5:$D$105,MATCH($A1315,Variables!$A$5:$A$105,0)))&amp;"."&amp;K$5</f>
        <v/>
      </c>
      <c r="L1315" s="38">
        <f>(INDEX(L$235:L$238,$D1315)*INDEX(L$239:L$255,$F1315)+L$194*INDEX(L$121:L$137,$F1315)*INDEX(L$151:L$167,$F1315))*$E1315</f>
        <v/>
      </c>
      <c r="M1315" s="37">
        <f>(INDEX(M$235:M$238,$D1315)*INDEX(M$239:M$255,$F1315)+M$194*INDEX(M$121:M$137,$F1315)*INDEX(M$151:M$167,$F1315))*$E1315</f>
        <v/>
      </c>
      <c r="N1315" s="37">
        <f>(INDEX(N$235:N$238,$D1315)*INDEX(N$239:N$255,$F1315)+N$194*INDEX(N$121:N$137,$F1315)*INDEX(N$151:N$167,$F1315))*$E1315</f>
        <v/>
      </c>
      <c r="O1315" s="37">
        <f>(INDEX(O$235:O$238,$D1315)*INDEX(O$239:O$255,$F1315)+O$194*INDEX(O$121:O$137,$F1315)*INDEX(O$151:O$167,$F1315))*$E1315</f>
        <v/>
      </c>
      <c r="P1315" s="37">
        <f>(INDEX(P$235:P$238,$D1315)*INDEX(P$239:P$255,$F1315)+P$194*INDEX(P$121:P$137,$F1315)*INDEX(P$151:P$167,$F1315))*$E1315</f>
        <v/>
      </c>
      <c r="Q1315" s="37">
        <f>(INDEX(Q$235:Q$238,$D1315)*INDEX(Q$239:Q$255,$F1315)+Q$194*INDEX(Q$121:Q$137,$F1315)*INDEX(Q$151:Q$167,$F1315))*$E1315</f>
        <v/>
      </c>
      <c r="R1315" s="37">
        <f>(INDEX(R$235:R$238,$D1315)*INDEX(R$239:R$255,$F1315)+R$194*INDEX(R$121:R$137,$F1315)*INDEX(R$151:R$167,$F1315))*$E1315</f>
        <v/>
      </c>
      <c r="S1315" s="37">
        <f>(INDEX(S$235:S$238,$D1315)*INDEX(S$239:S$255,$F1315)+S$194*INDEX(S$121:S$137,$F1315)*INDEX(S$151:S$167,$F1315))*$E1315</f>
        <v/>
      </c>
      <c r="T1315" s="37">
        <f>(INDEX(T$235:T$238,$D1315)*INDEX(T$239:T$255,$F1315)+T$194*INDEX(T$121:T$137,$F1315)*INDEX(T$151:T$167,$F1315))*$E1315</f>
        <v/>
      </c>
      <c r="U1315" s="37">
        <f>(INDEX(U$235:U$238,$D1315)*INDEX(U$239:U$255,$F1315)+U$194*INDEX(U$121:U$137,$F1315)*INDEX(U$151:U$167,$F1315))*$E1315</f>
        <v/>
      </c>
      <c r="V1315" s="37">
        <f>(INDEX(V$235:V$238,$D1315)*INDEX(V$239:V$255,$F1315)+V$194*INDEX(V$121:V$137,$F1315)*INDEX(V$151:V$167,$F1315))*$E1315</f>
        <v/>
      </c>
      <c r="W1315" s="37">
        <f>(INDEX(W$235:W$238,$D1315)*INDEX(W$239:W$255,$F1315)+W$194*INDEX(W$121:W$137,$F1315)*INDEX(W$151:W$167,$F1315))*$E1315</f>
        <v/>
      </c>
      <c r="X1315" s="37">
        <f>(INDEX(X$235:X$238,$D1315)*INDEX(X$239:X$255,$F1315)+X$194*INDEX(X$121:X$137,$F1315)*INDEX(X$151:X$167,$F1315))*$E1315</f>
        <v/>
      </c>
      <c r="Y1315" s="37">
        <f>(INDEX(Y$235:Y$238,$D1315)*INDEX(Y$239:Y$255,$F1315)+Y$194*INDEX(Y$121:Y$137,$F1315)*INDEX(Y$151:Y$167,$F1315))*$E1315</f>
        <v/>
      </c>
      <c r="Z1315" s="37">
        <f>(INDEX(Z$235:Z$238,$D1315)*INDEX(Z$239:Z$255,$F1315)+Z$194*INDEX(Z$121:Z$137,$F1315)*INDEX(Z$151:Z$167,$F1315))*$E1315</f>
        <v/>
      </c>
      <c r="AA1315" s="37">
        <f>(INDEX(AA$235:AA$238,$D1315)*INDEX(AA$239:AA$255,$F1315)+AA$194*INDEX(AA$121:AA$137,$F1315)*INDEX(AA$151:AA$167,$F1315))*$E1315</f>
        <v/>
      </c>
      <c r="AB1315" s="37">
        <f>(INDEX(AB$235:AB$238,$D1315)*INDEX(AB$239:AB$255,$F1315)+AB$194*INDEX(AB$121:AB$137,$F1315)*INDEX(AB$151:AB$167,$F1315))*$E1315</f>
        <v/>
      </c>
      <c r="AC1315" s="37">
        <f>(INDEX(AC$235:AC$238,$D1315)*INDEX(AC$239:AC$255,$F1315)+AC$194*INDEX(AC$121:AC$137,$F1315)*INDEX(AC$151:AC$167,$F1315))*$E1315</f>
        <v/>
      </c>
      <c r="AD1315" s="40">
        <f>SHADOWEFF(INDEX(AD$235:AD$238,$D1315),INDEX(AD$239:AD$255,$F1315),AD$194,INDEX(AD$121:AD$137,$F1315),INDEX(AD$151:AD$167,$F1315),$E1315)</f>
        <v/>
      </c>
      <c r="AF1315" s="11">
        <f>LOWER(Settings!$C$4)&amp;".mit."&amp;$A1315&amp;IF($C1315="","","."&amp;$C1315&amp;"."&amp;$B1315)&amp;IF(INDEX(Variables!$D$5:$D$105,MATCH($A1315,Variables!$A$5:$A$105,0))="","","."&amp;INDEX(Variables!$D$5:$D$105,MATCH($A1315,Variables!$A$5:$A$105,0)))&amp;"."&amp;AF$5</f>
        <v/>
      </c>
      <c r="AG1315" s="38">
        <f>(INDEX(AG$235:AG$238,$D1315)*INDEX(AG$239:AG$255,$F1315)+AG$194*INDEX(AG$121:AG$137,$F1315)*INDEX(AG$151:AG$167,$F1315))*$E1315</f>
        <v/>
      </c>
      <c r="AH1315" s="37">
        <f>(INDEX(AH$235:AH$238,$D1315)*INDEX(AH$239:AH$255,$F1315)+AH$194*INDEX(AH$121:AH$137,$F1315)*INDEX(AH$151:AH$167,$F1315))*$E1315</f>
        <v/>
      </c>
      <c r="AI1315" s="37">
        <f>(INDEX(AI$235:AI$238,$D1315)*INDEX(AI$239:AI$255,$F1315)+AI$194*INDEX(AI$121:AI$137,$F1315)*INDEX(AI$151:AI$167,$F1315))*$E1315</f>
        <v/>
      </c>
      <c r="AJ1315" s="37">
        <f>(INDEX(AJ$235:AJ$238,$D1315)*INDEX(AJ$239:AJ$255,$F1315)+AJ$194*INDEX(AJ$121:AJ$137,$F1315)*INDEX(AJ$151:AJ$167,$F1315))*$E1315</f>
        <v/>
      </c>
      <c r="AK1315" s="37">
        <f>(INDEX(AK$235:AK$238,$D1315)*INDEX(AK$239:AK$255,$F1315)+AK$194*INDEX(AK$121:AK$137,$F1315)*INDEX(AK$151:AK$167,$F1315))*$E1315</f>
        <v/>
      </c>
      <c r="AL1315" s="37">
        <f>(INDEX(AL$235:AL$238,$D1315)*INDEX(AL$239:AL$255,$F1315)+AL$194*INDEX(AL$121:AL$137,$F1315)*INDEX(AL$151:AL$167,$F1315))*$E1315</f>
        <v/>
      </c>
      <c r="AM1315" s="37">
        <f>(INDEX(AM$235:AM$238,$D1315)*INDEX(AM$239:AM$255,$F1315)+AM$194*INDEX(AM$121:AM$137,$F1315)*INDEX(AM$151:AM$167,$F1315))*$E1315</f>
        <v/>
      </c>
      <c r="AN1315" s="37">
        <f>(INDEX(AN$235:AN$238,$D1315)*INDEX(AN$239:AN$255,$F1315)+AN$194*INDEX(AN$121:AN$137,$F1315)*INDEX(AN$151:AN$167,$F1315))*$E1315</f>
        <v/>
      </c>
      <c r="AO1315" s="37">
        <f>(INDEX(AO$235:AO$238,$D1315)*INDEX(AO$239:AO$255,$F1315)+AO$194*INDEX(AO$121:AO$137,$F1315)*INDEX(AO$151:AO$167,$F1315))*$E1315</f>
        <v/>
      </c>
      <c r="AP1315" s="37">
        <f>(INDEX(AP$235:AP$238,$D1315)*INDEX(AP$239:AP$255,$F1315)+AP$194*INDEX(AP$121:AP$137,$F1315)*INDEX(AP$151:AP$167,$F1315))*$E1315</f>
        <v/>
      </c>
      <c r="AQ1315" s="37">
        <f>(INDEX(AQ$235:AQ$238,$D1315)*INDEX(AQ$239:AQ$255,$F1315)+AQ$194*INDEX(AQ$121:AQ$137,$F1315)*INDEX(AQ$151:AQ$167,$F1315))*$E1315</f>
        <v/>
      </c>
      <c r="AR1315" s="37">
        <f>(INDEX(AR$235:AR$238,$D1315)*INDEX(AR$239:AR$255,$F1315)+AR$194*INDEX(AR$121:AR$137,$F1315)*INDEX(AR$151:AR$167,$F1315))*$E1315</f>
        <v/>
      </c>
      <c r="AS1315" s="37">
        <f>(INDEX(AS$235:AS$238,$D1315)*INDEX(AS$239:AS$255,$F1315)+AS$194*INDEX(AS$121:AS$137,$F1315)*INDEX(AS$151:AS$167,$F1315))*$E1315</f>
        <v/>
      </c>
      <c r="AT1315" s="37">
        <f>(INDEX(AT$235:AT$238,$D1315)*INDEX(AT$239:AT$255,$F1315)+AT$194*INDEX(AT$121:AT$137,$F1315)*INDEX(AT$151:AT$167,$F1315))*$E1315</f>
        <v/>
      </c>
      <c r="AU1315" s="37">
        <f>(INDEX(AU$235:AU$238,$D1315)*INDEX(AU$239:AU$255,$F1315)+AU$194*INDEX(AU$121:AU$137,$F1315)*INDEX(AU$151:AU$167,$F1315))*$E1315</f>
        <v/>
      </c>
      <c r="AV1315" s="37">
        <f>(INDEX(AV$235:AV$238,$D1315)*INDEX(AV$239:AV$255,$F1315)+AV$194*INDEX(AV$121:AV$137,$F1315)*INDEX(AV$151:AV$167,$F1315))*$E1315</f>
        <v/>
      </c>
      <c r="AW1315" s="37">
        <f>(INDEX(AW$235:AW$238,$D1315)*INDEX(AW$239:AW$255,$F1315)+AW$194*INDEX(AW$121:AW$137,$F1315)*INDEX(AW$151:AW$167,$F1315))*$E1315</f>
        <v/>
      </c>
      <c r="AX1315" s="37">
        <f>(INDEX(AX$235:AX$238,$D1315)*INDEX(AX$239:AX$255,$F1315)+AX$194*INDEX(AX$121:AX$137,$F1315)*INDEX(AX$151:AX$167,$F1315))*$E1315</f>
        <v/>
      </c>
      <c r="AY1315" s="40">
        <f>SHADOWEFF(INDEX(AY$235:AY$238,$D1315),INDEX(AY$239:AY$255,$F1315),AY$194,INDEX(AY$121:AY$137,$F1315),INDEX(AY$151:AY$167,$F1315),$E1315)</f>
        <v/>
      </c>
    </row>
    <row r="1316" hidden="1" outlineLevel="2">
      <c r="A1316" s="14" t="inlineStr">
        <is>
          <t>shp</t>
        </is>
      </c>
      <c r="B1316" s="14" t="inlineStr">
        <is>
          <t>nga</t>
        </is>
      </c>
      <c r="C1316" s="14" t="inlineStr">
        <is>
          <t>nfm</t>
        </is>
      </c>
      <c r="D1316" s="37">
        <f>INDEX(Inputs!$M$5:$M$132,MATCH($B1316&amp;"|"&amp;$C1316,Inputs!$A$5:$A$132,0))</f>
        <v/>
      </c>
      <c r="E1316" s="37">
        <f>INDEX(Inputs!$T$5:$T$132,MATCH($B1316&amp;"|"&amp;$C1316,Inputs!$A$5:$A$132,0))</f>
        <v/>
      </c>
      <c r="F1316" s="37">
        <f>INDEX(Inputs!$K$5:$K$132,MATCH($B1316&amp;"|"&amp;$C1316,Inputs!$A$5:$A$132,0))</f>
        <v/>
      </c>
      <c r="G1316" s="36" t="n"/>
      <c r="H1316" s="14">
        <f>INDEX(Variables!$B$5:$B$105,MATCH($A1316,Variables!$A$5:$A$105,0))&amp;IF($C1316="",""," | "&amp;INDEX(Mapping!$B$5:$B$26,MATCH($C1316,Mapping!$A$5:$A$26,0))&amp;" | "&amp;INDEX(Mapping!$B$30:$B$41,MATCH($B1316,Mapping!$A$30:$A$41,0)))</f>
        <v/>
      </c>
      <c r="I1316" s="14">
        <f>INDEX(Variables!$C$5:$C$105,MATCH($A1316,Variables!$A$5:$A$105,0))</f>
        <v/>
      </c>
      <c r="J1316" s="14">
        <f>INDEX(Variables!$E$5:$E$105,MATCH($A1316,Variables!$A$5:$A$105,0))</f>
        <v/>
      </c>
      <c r="K1316" s="11">
        <f>LOWER(Settings!$C$4)&amp;".mit."&amp;$A1316&amp;IF($C1316="","","."&amp;$C1316&amp;"."&amp;$B1316)&amp;IF(INDEX(Variables!$D$5:$D$105,MATCH($A1316,Variables!$A$5:$A$105,0))="","","."&amp;INDEX(Variables!$D$5:$D$105,MATCH($A1316,Variables!$A$5:$A$105,0)))&amp;"."&amp;K$5</f>
        <v/>
      </c>
      <c r="L1316" s="38">
        <f>(INDEX(L$235:L$238,$D1316)*INDEX(L$239:L$255,$F1316)+L$194*INDEX(L$121:L$137,$F1316)*INDEX(L$151:L$167,$F1316))*$E1316</f>
        <v/>
      </c>
      <c r="M1316" s="37">
        <f>(INDEX(M$235:M$238,$D1316)*INDEX(M$239:M$255,$F1316)+M$194*INDEX(M$121:M$137,$F1316)*INDEX(M$151:M$167,$F1316))*$E1316</f>
        <v/>
      </c>
      <c r="N1316" s="37">
        <f>(INDEX(N$235:N$238,$D1316)*INDEX(N$239:N$255,$F1316)+N$194*INDEX(N$121:N$137,$F1316)*INDEX(N$151:N$167,$F1316))*$E1316</f>
        <v/>
      </c>
      <c r="O1316" s="37">
        <f>(INDEX(O$235:O$238,$D1316)*INDEX(O$239:O$255,$F1316)+O$194*INDEX(O$121:O$137,$F1316)*INDEX(O$151:O$167,$F1316))*$E1316</f>
        <v/>
      </c>
      <c r="P1316" s="37">
        <f>(INDEX(P$235:P$238,$D1316)*INDEX(P$239:P$255,$F1316)+P$194*INDEX(P$121:P$137,$F1316)*INDEX(P$151:P$167,$F1316))*$E1316</f>
        <v/>
      </c>
      <c r="Q1316" s="37">
        <f>(INDEX(Q$235:Q$238,$D1316)*INDEX(Q$239:Q$255,$F1316)+Q$194*INDEX(Q$121:Q$137,$F1316)*INDEX(Q$151:Q$167,$F1316))*$E1316</f>
        <v/>
      </c>
      <c r="R1316" s="37">
        <f>(INDEX(R$235:R$238,$D1316)*INDEX(R$239:R$255,$F1316)+R$194*INDEX(R$121:R$137,$F1316)*INDEX(R$151:R$167,$F1316))*$E1316</f>
        <v/>
      </c>
      <c r="S1316" s="37">
        <f>(INDEX(S$235:S$238,$D1316)*INDEX(S$239:S$255,$F1316)+S$194*INDEX(S$121:S$137,$F1316)*INDEX(S$151:S$167,$F1316))*$E1316</f>
        <v/>
      </c>
      <c r="T1316" s="37">
        <f>(INDEX(T$235:T$238,$D1316)*INDEX(T$239:T$255,$F1316)+T$194*INDEX(T$121:T$137,$F1316)*INDEX(T$151:T$167,$F1316))*$E1316</f>
        <v/>
      </c>
      <c r="U1316" s="37">
        <f>(INDEX(U$235:U$238,$D1316)*INDEX(U$239:U$255,$F1316)+U$194*INDEX(U$121:U$137,$F1316)*INDEX(U$151:U$167,$F1316))*$E1316</f>
        <v/>
      </c>
      <c r="V1316" s="37">
        <f>(INDEX(V$235:V$238,$D1316)*INDEX(V$239:V$255,$F1316)+V$194*INDEX(V$121:V$137,$F1316)*INDEX(V$151:V$167,$F1316))*$E1316</f>
        <v/>
      </c>
      <c r="W1316" s="37">
        <f>(INDEX(W$235:W$238,$D1316)*INDEX(W$239:W$255,$F1316)+W$194*INDEX(W$121:W$137,$F1316)*INDEX(W$151:W$167,$F1316))*$E1316</f>
        <v/>
      </c>
      <c r="X1316" s="37">
        <f>(INDEX(X$235:X$238,$D1316)*INDEX(X$239:X$255,$F1316)+X$194*INDEX(X$121:X$137,$F1316)*INDEX(X$151:X$167,$F1316))*$E1316</f>
        <v/>
      </c>
      <c r="Y1316" s="37">
        <f>(INDEX(Y$235:Y$238,$D1316)*INDEX(Y$239:Y$255,$F1316)+Y$194*INDEX(Y$121:Y$137,$F1316)*INDEX(Y$151:Y$167,$F1316))*$E1316</f>
        <v/>
      </c>
      <c r="Z1316" s="37">
        <f>(INDEX(Z$235:Z$238,$D1316)*INDEX(Z$239:Z$255,$F1316)+Z$194*INDEX(Z$121:Z$137,$F1316)*INDEX(Z$151:Z$167,$F1316))*$E1316</f>
        <v/>
      </c>
      <c r="AA1316" s="37">
        <f>(INDEX(AA$235:AA$238,$D1316)*INDEX(AA$239:AA$255,$F1316)+AA$194*INDEX(AA$121:AA$137,$F1316)*INDEX(AA$151:AA$167,$F1316))*$E1316</f>
        <v/>
      </c>
      <c r="AB1316" s="37">
        <f>(INDEX(AB$235:AB$238,$D1316)*INDEX(AB$239:AB$255,$F1316)+AB$194*INDEX(AB$121:AB$137,$F1316)*INDEX(AB$151:AB$167,$F1316))*$E1316</f>
        <v/>
      </c>
      <c r="AC1316" s="37">
        <f>(INDEX(AC$235:AC$238,$D1316)*INDEX(AC$239:AC$255,$F1316)+AC$194*INDEX(AC$121:AC$137,$F1316)*INDEX(AC$151:AC$167,$F1316))*$E1316</f>
        <v/>
      </c>
      <c r="AD1316" s="40">
        <f>SHADOWEFF(INDEX(AD$235:AD$238,$D1316),INDEX(AD$239:AD$255,$F1316),AD$194,INDEX(AD$121:AD$137,$F1316),INDEX(AD$151:AD$167,$F1316),$E1316)</f>
        <v/>
      </c>
      <c r="AF1316" s="11">
        <f>LOWER(Settings!$C$4)&amp;".mit."&amp;$A1316&amp;IF($C1316="","","."&amp;$C1316&amp;"."&amp;$B1316)&amp;IF(INDEX(Variables!$D$5:$D$105,MATCH($A1316,Variables!$A$5:$A$105,0))="","","."&amp;INDEX(Variables!$D$5:$D$105,MATCH($A1316,Variables!$A$5:$A$105,0)))&amp;"."&amp;AF$5</f>
        <v/>
      </c>
      <c r="AG1316" s="38">
        <f>(INDEX(AG$235:AG$238,$D1316)*INDEX(AG$239:AG$255,$F1316)+AG$194*INDEX(AG$121:AG$137,$F1316)*INDEX(AG$151:AG$167,$F1316))*$E1316</f>
        <v/>
      </c>
      <c r="AH1316" s="37">
        <f>(INDEX(AH$235:AH$238,$D1316)*INDEX(AH$239:AH$255,$F1316)+AH$194*INDEX(AH$121:AH$137,$F1316)*INDEX(AH$151:AH$167,$F1316))*$E1316</f>
        <v/>
      </c>
      <c r="AI1316" s="37">
        <f>(INDEX(AI$235:AI$238,$D1316)*INDEX(AI$239:AI$255,$F1316)+AI$194*INDEX(AI$121:AI$137,$F1316)*INDEX(AI$151:AI$167,$F1316))*$E1316</f>
        <v/>
      </c>
      <c r="AJ1316" s="37">
        <f>(INDEX(AJ$235:AJ$238,$D1316)*INDEX(AJ$239:AJ$255,$F1316)+AJ$194*INDEX(AJ$121:AJ$137,$F1316)*INDEX(AJ$151:AJ$167,$F1316))*$E1316</f>
        <v/>
      </c>
      <c r="AK1316" s="37">
        <f>(INDEX(AK$235:AK$238,$D1316)*INDEX(AK$239:AK$255,$F1316)+AK$194*INDEX(AK$121:AK$137,$F1316)*INDEX(AK$151:AK$167,$F1316))*$E1316</f>
        <v/>
      </c>
      <c r="AL1316" s="37">
        <f>(INDEX(AL$235:AL$238,$D1316)*INDEX(AL$239:AL$255,$F1316)+AL$194*INDEX(AL$121:AL$137,$F1316)*INDEX(AL$151:AL$167,$F1316))*$E1316</f>
        <v/>
      </c>
      <c r="AM1316" s="37">
        <f>(INDEX(AM$235:AM$238,$D1316)*INDEX(AM$239:AM$255,$F1316)+AM$194*INDEX(AM$121:AM$137,$F1316)*INDEX(AM$151:AM$167,$F1316))*$E1316</f>
        <v/>
      </c>
      <c r="AN1316" s="37">
        <f>(INDEX(AN$235:AN$238,$D1316)*INDEX(AN$239:AN$255,$F1316)+AN$194*INDEX(AN$121:AN$137,$F1316)*INDEX(AN$151:AN$167,$F1316))*$E1316</f>
        <v/>
      </c>
      <c r="AO1316" s="37">
        <f>(INDEX(AO$235:AO$238,$D1316)*INDEX(AO$239:AO$255,$F1316)+AO$194*INDEX(AO$121:AO$137,$F1316)*INDEX(AO$151:AO$167,$F1316))*$E1316</f>
        <v/>
      </c>
      <c r="AP1316" s="37">
        <f>(INDEX(AP$235:AP$238,$D1316)*INDEX(AP$239:AP$255,$F1316)+AP$194*INDEX(AP$121:AP$137,$F1316)*INDEX(AP$151:AP$167,$F1316))*$E1316</f>
        <v/>
      </c>
      <c r="AQ1316" s="37">
        <f>(INDEX(AQ$235:AQ$238,$D1316)*INDEX(AQ$239:AQ$255,$F1316)+AQ$194*INDEX(AQ$121:AQ$137,$F1316)*INDEX(AQ$151:AQ$167,$F1316))*$E1316</f>
        <v/>
      </c>
      <c r="AR1316" s="37">
        <f>(INDEX(AR$235:AR$238,$D1316)*INDEX(AR$239:AR$255,$F1316)+AR$194*INDEX(AR$121:AR$137,$F1316)*INDEX(AR$151:AR$167,$F1316))*$E1316</f>
        <v/>
      </c>
      <c r="AS1316" s="37">
        <f>(INDEX(AS$235:AS$238,$D1316)*INDEX(AS$239:AS$255,$F1316)+AS$194*INDEX(AS$121:AS$137,$F1316)*INDEX(AS$151:AS$167,$F1316))*$E1316</f>
        <v/>
      </c>
      <c r="AT1316" s="37">
        <f>(INDEX(AT$235:AT$238,$D1316)*INDEX(AT$239:AT$255,$F1316)+AT$194*INDEX(AT$121:AT$137,$F1316)*INDEX(AT$151:AT$167,$F1316))*$E1316</f>
        <v/>
      </c>
      <c r="AU1316" s="37">
        <f>(INDEX(AU$235:AU$238,$D1316)*INDEX(AU$239:AU$255,$F1316)+AU$194*INDEX(AU$121:AU$137,$F1316)*INDEX(AU$151:AU$167,$F1316))*$E1316</f>
        <v/>
      </c>
      <c r="AV1316" s="37">
        <f>(INDEX(AV$235:AV$238,$D1316)*INDEX(AV$239:AV$255,$F1316)+AV$194*INDEX(AV$121:AV$137,$F1316)*INDEX(AV$151:AV$167,$F1316))*$E1316</f>
        <v/>
      </c>
      <c r="AW1316" s="37">
        <f>(INDEX(AW$235:AW$238,$D1316)*INDEX(AW$239:AW$255,$F1316)+AW$194*INDEX(AW$121:AW$137,$F1316)*INDEX(AW$151:AW$167,$F1316))*$E1316</f>
        <v/>
      </c>
      <c r="AX1316" s="37">
        <f>(INDEX(AX$235:AX$238,$D1316)*INDEX(AX$239:AX$255,$F1316)+AX$194*INDEX(AX$121:AX$137,$F1316)*INDEX(AX$151:AX$167,$F1316))*$E1316</f>
        <v/>
      </c>
      <c r="AY1316" s="40">
        <f>SHADOWEFF(INDEX(AY$235:AY$238,$D1316),INDEX(AY$239:AY$255,$F1316),AY$194,INDEX(AY$121:AY$137,$F1316),INDEX(AY$151:AY$167,$F1316),$E1316)</f>
        <v/>
      </c>
    </row>
    <row r="1317" hidden="1" outlineLevel="2">
      <c r="A1317" s="14" t="inlineStr">
        <is>
          <t>shp</t>
        </is>
      </c>
      <c r="B1317" s="14" t="inlineStr">
        <is>
          <t>gso</t>
        </is>
      </c>
      <c r="C1317" s="14" t="inlineStr">
        <is>
          <t>nfm</t>
        </is>
      </c>
      <c r="D1317" s="37">
        <f>INDEX(Inputs!$M$5:$M$132,MATCH($B1317&amp;"|"&amp;$C1317,Inputs!$A$5:$A$132,0))</f>
        <v/>
      </c>
      <c r="E1317" s="37">
        <f>INDEX(Inputs!$T$5:$T$132,MATCH($B1317&amp;"|"&amp;$C1317,Inputs!$A$5:$A$132,0))</f>
        <v/>
      </c>
      <c r="F1317" s="37">
        <f>INDEX(Inputs!$K$5:$K$132,MATCH($B1317&amp;"|"&amp;$C1317,Inputs!$A$5:$A$132,0))</f>
        <v/>
      </c>
      <c r="G1317" s="36" t="n"/>
      <c r="H1317" s="14">
        <f>INDEX(Variables!$B$5:$B$105,MATCH($A1317,Variables!$A$5:$A$105,0))&amp;IF($C1317="",""," | "&amp;INDEX(Mapping!$B$5:$B$26,MATCH($C1317,Mapping!$A$5:$A$26,0))&amp;" | "&amp;INDEX(Mapping!$B$30:$B$41,MATCH($B1317,Mapping!$A$30:$A$41,0)))</f>
        <v/>
      </c>
      <c r="I1317" s="14">
        <f>INDEX(Variables!$C$5:$C$105,MATCH($A1317,Variables!$A$5:$A$105,0))</f>
        <v/>
      </c>
      <c r="J1317" s="14">
        <f>INDEX(Variables!$E$5:$E$105,MATCH($A1317,Variables!$A$5:$A$105,0))</f>
        <v/>
      </c>
      <c r="K1317" s="11">
        <f>LOWER(Settings!$C$4)&amp;".mit."&amp;$A1317&amp;IF($C1317="","","."&amp;$C1317&amp;"."&amp;$B1317)&amp;IF(INDEX(Variables!$D$5:$D$105,MATCH($A1317,Variables!$A$5:$A$105,0))="","","."&amp;INDEX(Variables!$D$5:$D$105,MATCH($A1317,Variables!$A$5:$A$105,0)))&amp;"."&amp;K$5</f>
        <v/>
      </c>
      <c r="L1317" s="38">
        <f>(INDEX(L$235:L$238,$D1317)*INDEX(L$239:L$255,$F1317)+L$194*INDEX(L$121:L$137,$F1317)*INDEX(L$151:L$167,$F1317))*$E1317</f>
        <v/>
      </c>
      <c r="M1317" s="37">
        <f>(INDEX(M$235:M$238,$D1317)*INDEX(M$239:M$255,$F1317)+M$194*INDEX(M$121:M$137,$F1317)*INDEX(M$151:M$167,$F1317))*$E1317</f>
        <v/>
      </c>
      <c r="N1317" s="37">
        <f>(INDEX(N$235:N$238,$D1317)*INDEX(N$239:N$255,$F1317)+N$194*INDEX(N$121:N$137,$F1317)*INDEX(N$151:N$167,$F1317))*$E1317</f>
        <v/>
      </c>
      <c r="O1317" s="37">
        <f>(INDEX(O$235:O$238,$D1317)*INDEX(O$239:O$255,$F1317)+O$194*INDEX(O$121:O$137,$F1317)*INDEX(O$151:O$167,$F1317))*$E1317</f>
        <v/>
      </c>
      <c r="P1317" s="37">
        <f>(INDEX(P$235:P$238,$D1317)*INDEX(P$239:P$255,$F1317)+P$194*INDEX(P$121:P$137,$F1317)*INDEX(P$151:P$167,$F1317))*$E1317</f>
        <v/>
      </c>
      <c r="Q1317" s="37">
        <f>(INDEX(Q$235:Q$238,$D1317)*INDEX(Q$239:Q$255,$F1317)+Q$194*INDEX(Q$121:Q$137,$F1317)*INDEX(Q$151:Q$167,$F1317))*$E1317</f>
        <v/>
      </c>
      <c r="R1317" s="37">
        <f>(INDEX(R$235:R$238,$D1317)*INDEX(R$239:R$255,$F1317)+R$194*INDEX(R$121:R$137,$F1317)*INDEX(R$151:R$167,$F1317))*$E1317</f>
        <v/>
      </c>
      <c r="S1317" s="37">
        <f>(INDEX(S$235:S$238,$D1317)*INDEX(S$239:S$255,$F1317)+S$194*INDEX(S$121:S$137,$F1317)*INDEX(S$151:S$167,$F1317))*$E1317</f>
        <v/>
      </c>
      <c r="T1317" s="37">
        <f>(INDEX(T$235:T$238,$D1317)*INDEX(T$239:T$255,$F1317)+T$194*INDEX(T$121:T$137,$F1317)*INDEX(T$151:T$167,$F1317))*$E1317</f>
        <v/>
      </c>
      <c r="U1317" s="37">
        <f>(INDEX(U$235:U$238,$D1317)*INDEX(U$239:U$255,$F1317)+U$194*INDEX(U$121:U$137,$F1317)*INDEX(U$151:U$167,$F1317))*$E1317</f>
        <v/>
      </c>
      <c r="V1317" s="37">
        <f>(INDEX(V$235:V$238,$D1317)*INDEX(V$239:V$255,$F1317)+V$194*INDEX(V$121:V$137,$F1317)*INDEX(V$151:V$167,$F1317))*$E1317</f>
        <v/>
      </c>
      <c r="W1317" s="37">
        <f>(INDEX(W$235:W$238,$D1317)*INDEX(W$239:W$255,$F1317)+W$194*INDEX(W$121:W$137,$F1317)*INDEX(W$151:W$167,$F1317))*$E1317</f>
        <v/>
      </c>
      <c r="X1317" s="37">
        <f>(INDEX(X$235:X$238,$D1317)*INDEX(X$239:X$255,$F1317)+X$194*INDEX(X$121:X$137,$F1317)*INDEX(X$151:X$167,$F1317))*$E1317</f>
        <v/>
      </c>
      <c r="Y1317" s="37">
        <f>(INDEX(Y$235:Y$238,$D1317)*INDEX(Y$239:Y$255,$F1317)+Y$194*INDEX(Y$121:Y$137,$F1317)*INDEX(Y$151:Y$167,$F1317))*$E1317</f>
        <v/>
      </c>
      <c r="Z1317" s="37">
        <f>(INDEX(Z$235:Z$238,$D1317)*INDEX(Z$239:Z$255,$F1317)+Z$194*INDEX(Z$121:Z$137,$F1317)*INDEX(Z$151:Z$167,$F1317))*$E1317</f>
        <v/>
      </c>
      <c r="AA1317" s="37">
        <f>(INDEX(AA$235:AA$238,$D1317)*INDEX(AA$239:AA$255,$F1317)+AA$194*INDEX(AA$121:AA$137,$F1317)*INDEX(AA$151:AA$167,$F1317))*$E1317</f>
        <v/>
      </c>
      <c r="AB1317" s="37">
        <f>(INDEX(AB$235:AB$238,$D1317)*INDEX(AB$239:AB$255,$F1317)+AB$194*INDEX(AB$121:AB$137,$F1317)*INDEX(AB$151:AB$167,$F1317))*$E1317</f>
        <v/>
      </c>
      <c r="AC1317" s="37">
        <f>(INDEX(AC$235:AC$238,$D1317)*INDEX(AC$239:AC$255,$F1317)+AC$194*INDEX(AC$121:AC$137,$F1317)*INDEX(AC$151:AC$167,$F1317))*$E1317</f>
        <v/>
      </c>
      <c r="AD1317" s="40">
        <f>SHADOWEFF(INDEX(AD$235:AD$238,$D1317),INDEX(AD$239:AD$255,$F1317),AD$194,INDEX(AD$121:AD$137,$F1317),INDEX(AD$151:AD$167,$F1317),$E1317)</f>
        <v/>
      </c>
      <c r="AF1317" s="11">
        <f>LOWER(Settings!$C$4)&amp;".mit."&amp;$A1317&amp;IF($C1317="","","."&amp;$C1317&amp;"."&amp;$B1317)&amp;IF(INDEX(Variables!$D$5:$D$105,MATCH($A1317,Variables!$A$5:$A$105,0))="","","."&amp;INDEX(Variables!$D$5:$D$105,MATCH($A1317,Variables!$A$5:$A$105,0)))&amp;"."&amp;AF$5</f>
        <v/>
      </c>
      <c r="AG1317" s="38">
        <f>(INDEX(AG$235:AG$238,$D1317)*INDEX(AG$239:AG$255,$F1317)+AG$194*INDEX(AG$121:AG$137,$F1317)*INDEX(AG$151:AG$167,$F1317))*$E1317</f>
        <v/>
      </c>
      <c r="AH1317" s="37">
        <f>(INDEX(AH$235:AH$238,$D1317)*INDEX(AH$239:AH$255,$F1317)+AH$194*INDEX(AH$121:AH$137,$F1317)*INDEX(AH$151:AH$167,$F1317))*$E1317</f>
        <v/>
      </c>
      <c r="AI1317" s="37">
        <f>(INDEX(AI$235:AI$238,$D1317)*INDEX(AI$239:AI$255,$F1317)+AI$194*INDEX(AI$121:AI$137,$F1317)*INDEX(AI$151:AI$167,$F1317))*$E1317</f>
        <v/>
      </c>
      <c r="AJ1317" s="37">
        <f>(INDEX(AJ$235:AJ$238,$D1317)*INDEX(AJ$239:AJ$255,$F1317)+AJ$194*INDEX(AJ$121:AJ$137,$F1317)*INDEX(AJ$151:AJ$167,$F1317))*$E1317</f>
        <v/>
      </c>
      <c r="AK1317" s="37">
        <f>(INDEX(AK$235:AK$238,$D1317)*INDEX(AK$239:AK$255,$F1317)+AK$194*INDEX(AK$121:AK$137,$F1317)*INDEX(AK$151:AK$167,$F1317))*$E1317</f>
        <v/>
      </c>
      <c r="AL1317" s="37">
        <f>(INDEX(AL$235:AL$238,$D1317)*INDEX(AL$239:AL$255,$F1317)+AL$194*INDEX(AL$121:AL$137,$F1317)*INDEX(AL$151:AL$167,$F1317))*$E1317</f>
        <v/>
      </c>
      <c r="AM1317" s="37">
        <f>(INDEX(AM$235:AM$238,$D1317)*INDEX(AM$239:AM$255,$F1317)+AM$194*INDEX(AM$121:AM$137,$F1317)*INDEX(AM$151:AM$167,$F1317))*$E1317</f>
        <v/>
      </c>
      <c r="AN1317" s="37">
        <f>(INDEX(AN$235:AN$238,$D1317)*INDEX(AN$239:AN$255,$F1317)+AN$194*INDEX(AN$121:AN$137,$F1317)*INDEX(AN$151:AN$167,$F1317))*$E1317</f>
        <v/>
      </c>
      <c r="AO1317" s="37">
        <f>(INDEX(AO$235:AO$238,$D1317)*INDEX(AO$239:AO$255,$F1317)+AO$194*INDEX(AO$121:AO$137,$F1317)*INDEX(AO$151:AO$167,$F1317))*$E1317</f>
        <v/>
      </c>
      <c r="AP1317" s="37">
        <f>(INDEX(AP$235:AP$238,$D1317)*INDEX(AP$239:AP$255,$F1317)+AP$194*INDEX(AP$121:AP$137,$F1317)*INDEX(AP$151:AP$167,$F1317))*$E1317</f>
        <v/>
      </c>
      <c r="AQ1317" s="37">
        <f>(INDEX(AQ$235:AQ$238,$D1317)*INDEX(AQ$239:AQ$255,$F1317)+AQ$194*INDEX(AQ$121:AQ$137,$F1317)*INDEX(AQ$151:AQ$167,$F1317))*$E1317</f>
        <v/>
      </c>
      <c r="AR1317" s="37">
        <f>(INDEX(AR$235:AR$238,$D1317)*INDEX(AR$239:AR$255,$F1317)+AR$194*INDEX(AR$121:AR$137,$F1317)*INDEX(AR$151:AR$167,$F1317))*$E1317</f>
        <v/>
      </c>
      <c r="AS1317" s="37">
        <f>(INDEX(AS$235:AS$238,$D1317)*INDEX(AS$239:AS$255,$F1317)+AS$194*INDEX(AS$121:AS$137,$F1317)*INDEX(AS$151:AS$167,$F1317))*$E1317</f>
        <v/>
      </c>
      <c r="AT1317" s="37">
        <f>(INDEX(AT$235:AT$238,$D1317)*INDEX(AT$239:AT$255,$F1317)+AT$194*INDEX(AT$121:AT$137,$F1317)*INDEX(AT$151:AT$167,$F1317))*$E1317</f>
        <v/>
      </c>
      <c r="AU1317" s="37">
        <f>(INDEX(AU$235:AU$238,$D1317)*INDEX(AU$239:AU$255,$F1317)+AU$194*INDEX(AU$121:AU$137,$F1317)*INDEX(AU$151:AU$167,$F1317))*$E1317</f>
        <v/>
      </c>
      <c r="AV1317" s="37">
        <f>(INDEX(AV$235:AV$238,$D1317)*INDEX(AV$239:AV$255,$F1317)+AV$194*INDEX(AV$121:AV$137,$F1317)*INDEX(AV$151:AV$167,$F1317))*$E1317</f>
        <v/>
      </c>
      <c r="AW1317" s="37">
        <f>(INDEX(AW$235:AW$238,$D1317)*INDEX(AW$239:AW$255,$F1317)+AW$194*INDEX(AW$121:AW$137,$F1317)*INDEX(AW$151:AW$167,$F1317))*$E1317</f>
        <v/>
      </c>
      <c r="AX1317" s="37">
        <f>(INDEX(AX$235:AX$238,$D1317)*INDEX(AX$239:AX$255,$F1317)+AX$194*INDEX(AX$121:AX$137,$F1317)*INDEX(AX$151:AX$167,$F1317))*$E1317</f>
        <v/>
      </c>
      <c r="AY1317" s="40">
        <f>SHADOWEFF(INDEX(AY$235:AY$238,$D1317),INDEX(AY$239:AY$255,$F1317),AY$194,INDEX(AY$121:AY$137,$F1317),INDEX(AY$151:AY$167,$F1317),$E1317)</f>
        <v/>
      </c>
    </row>
    <row r="1318" hidden="1" outlineLevel="2">
      <c r="A1318" s="14" t="inlineStr">
        <is>
          <t>shp</t>
        </is>
      </c>
      <c r="B1318" s="14" t="inlineStr">
        <is>
          <t>die</t>
        </is>
      </c>
      <c r="C1318" s="14" t="inlineStr">
        <is>
          <t>nfm</t>
        </is>
      </c>
      <c r="D1318" s="37">
        <f>INDEX(Inputs!$M$5:$M$132,MATCH($B1318&amp;"|"&amp;$C1318,Inputs!$A$5:$A$132,0))</f>
        <v/>
      </c>
      <c r="E1318" s="37">
        <f>INDEX(Inputs!$T$5:$T$132,MATCH($B1318&amp;"|"&amp;$C1318,Inputs!$A$5:$A$132,0))</f>
        <v/>
      </c>
      <c r="F1318" s="37">
        <f>INDEX(Inputs!$K$5:$K$132,MATCH($B1318&amp;"|"&amp;$C1318,Inputs!$A$5:$A$132,0))</f>
        <v/>
      </c>
      <c r="G1318" s="36" t="n"/>
      <c r="H1318" s="14">
        <f>INDEX(Variables!$B$5:$B$105,MATCH($A1318,Variables!$A$5:$A$105,0))&amp;IF($C1318="",""," | "&amp;INDEX(Mapping!$B$5:$B$26,MATCH($C1318,Mapping!$A$5:$A$26,0))&amp;" | "&amp;INDEX(Mapping!$B$30:$B$41,MATCH($B1318,Mapping!$A$30:$A$41,0)))</f>
        <v/>
      </c>
      <c r="I1318" s="14">
        <f>INDEX(Variables!$C$5:$C$105,MATCH($A1318,Variables!$A$5:$A$105,0))</f>
        <v/>
      </c>
      <c r="J1318" s="14">
        <f>INDEX(Variables!$E$5:$E$105,MATCH($A1318,Variables!$A$5:$A$105,0))</f>
        <v/>
      </c>
      <c r="K1318" s="11">
        <f>LOWER(Settings!$C$4)&amp;".mit."&amp;$A1318&amp;IF($C1318="","","."&amp;$C1318&amp;"."&amp;$B1318)&amp;IF(INDEX(Variables!$D$5:$D$105,MATCH($A1318,Variables!$A$5:$A$105,0))="","","."&amp;INDEX(Variables!$D$5:$D$105,MATCH($A1318,Variables!$A$5:$A$105,0)))&amp;"."&amp;K$5</f>
        <v/>
      </c>
      <c r="L1318" s="38">
        <f>(INDEX(L$235:L$238,$D1318)*INDEX(L$239:L$255,$F1318)+L$194*INDEX(L$121:L$137,$F1318)*INDEX(L$151:L$167,$F1318))*$E1318</f>
        <v/>
      </c>
      <c r="M1318" s="37">
        <f>(INDEX(M$235:M$238,$D1318)*INDEX(M$239:M$255,$F1318)+M$194*INDEX(M$121:M$137,$F1318)*INDEX(M$151:M$167,$F1318))*$E1318</f>
        <v/>
      </c>
      <c r="N1318" s="37">
        <f>(INDEX(N$235:N$238,$D1318)*INDEX(N$239:N$255,$F1318)+N$194*INDEX(N$121:N$137,$F1318)*INDEX(N$151:N$167,$F1318))*$E1318</f>
        <v/>
      </c>
      <c r="O1318" s="37">
        <f>(INDEX(O$235:O$238,$D1318)*INDEX(O$239:O$255,$F1318)+O$194*INDEX(O$121:O$137,$F1318)*INDEX(O$151:O$167,$F1318))*$E1318</f>
        <v/>
      </c>
      <c r="P1318" s="37">
        <f>(INDEX(P$235:P$238,$D1318)*INDEX(P$239:P$255,$F1318)+P$194*INDEX(P$121:P$137,$F1318)*INDEX(P$151:P$167,$F1318))*$E1318</f>
        <v/>
      </c>
      <c r="Q1318" s="37">
        <f>(INDEX(Q$235:Q$238,$D1318)*INDEX(Q$239:Q$255,$F1318)+Q$194*INDEX(Q$121:Q$137,$F1318)*INDEX(Q$151:Q$167,$F1318))*$E1318</f>
        <v/>
      </c>
      <c r="R1318" s="37">
        <f>(INDEX(R$235:R$238,$D1318)*INDEX(R$239:R$255,$F1318)+R$194*INDEX(R$121:R$137,$F1318)*INDEX(R$151:R$167,$F1318))*$E1318</f>
        <v/>
      </c>
      <c r="S1318" s="37">
        <f>(INDEX(S$235:S$238,$D1318)*INDEX(S$239:S$255,$F1318)+S$194*INDEX(S$121:S$137,$F1318)*INDEX(S$151:S$167,$F1318))*$E1318</f>
        <v/>
      </c>
      <c r="T1318" s="37">
        <f>(INDEX(T$235:T$238,$D1318)*INDEX(T$239:T$255,$F1318)+T$194*INDEX(T$121:T$137,$F1318)*INDEX(T$151:T$167,$F1318))*$E1318</f>
        <v/>
      </c>
      <c r="U1318" s="37">
        <f>(INDEX(U$235:U$238,$D1318)*INDEX(U$239:U$255,$F1318)+U$194*INDEX(U$121:U$137,$F1318)*INDEX(U$151:U$167,$F1318))*$E1318</f>
        <v/>
      </c>
      <c r="V1318" s="37">
        <f>(INDEX(V$235:V$238,$D1318)*INDEX(V$239:V$255,$F1318)+V$194*INDEX(V$121:V$137,$F1318)*INDEX(V$151:V$167,$F1318))*$E1318</f>
        <v/>
      </c>
      <c r="W1318" s="37">
        <f>(INDEX(W$235:W$238,$D1318)*INDEX(W$239:W$255,$F1318)+W$194*INDEX(W$121:W$137,$F1318)*INDEX(W$151:W$167,$F1318))*$E1318</f>
        <v/>
      </c>
      <c r="X1318" s="37">
        <f>(INDEX(X$235:X$238,$D1318)*INDEX(X$239:X$255,$F1318)+X$194*INDEX(X$121:X$137,$F1318)*INDEX(X$151:X$167,$F1318))*$E1318</f>
        <v/>
      </c>
      <c r="Y1318" s="37">
        <f>(INDEX(Y$235:Y$238,$D1318)*INDEX(Y$239:Y$255,$F1318)+Y$194*INDEX(Y$121:Y$137,$F1318)*INDEX(Y$151:Y$167,$F1318))*$E1318</f>
        <v/>
      </c>
      <c r="Z1318" s="37">
        <f>(INDEX(Z$235:Z$238,$D1318)*INDEX(Z$239:Z$255,$F1318)+Z$194*INDEX(Z$121:Z$137,$F1318)*INDEX(Z$151:Z$167,$F1318))*$E1318</f>
        <v/>
      </c>
      <c r="AA1318" s="37">
        <f>(INDEX(AA$235:AA$238,$D1318)*INDEX(AA$239:AA$255,$F1318)+AA$194*INDEX(AA$121:AA$137,$F1318)*INDEX(AA$151:AA$167,$F1318))*$E1318</f>
        <v/>
      </c>
      <c r="AB1318" s="37">
        <f>(INDEX(AB$235:AB$238,$D1318)*INDEX(AB$239:AB$255,$F1318)+AB$194*INDEX(AB$121:AB$137,$F1318)*INDEX(AB$151:AB$167,$F1318))*$E1318</f>
        <v/>
      </c>
      <c r="AC1318" s="37">
        <f>(INDEX(AC$235:AC$238,$D1318)*INDEX(AC$239:AC$255,$F1318)+AC$194*INDEX(AC$121:AC$137,$F1318)*INDEX(AC$151:AC$167,$F1318))*$E1318</f>
        <v/>
      </c>
      <c r="AD1318" s="40">
        <f>SHADOWEFF(INDEX(AD$235:AD$238,$D1318),INDEX(AD$239:AD$255,$F1318),AD$194,INDEX(AD$121:AD$137,$F1318),INDEX(AD$151:AD$167,$F1318),$E1318)</f>
        <v/>
      </c>
      <c r="AF1318" s="11">
        <f>LOWER(Settings!$C$4)&amp;".mit."&amp;$A1318&amp;IF($C1318="","","."&amp;$C1318&amp;"."&amp;$B1318)&amp;IF(INDEX(Variables!$D$5:$D$105,MATCH($A1318,Variables!$A$5:$A$105,0))="","","."&amp;INDEX(Variables!$D$5:$D$105,MATCH($A1318,Variables!$A$5:$A$105,0)))&amp;"."&amp;AF$5</f>
        <v/>
      </c>
      <c r="AG1318" s="38">
        <f>(INDEX(AG$235:AG$238,$D1318)*INDEX(AG$239:AG$255,$F1318)+AG$194*INDEX(AG$121:AG$137,$F1318)*INDEX(AG$151:AG$167,$F1318))*$E1318</f>
        <v/>
      </c>
      <c r="AH1318" s="37">
        <f>(INDEX(AH$235:AH$238,$D1318)*INDEX(AH$239:AH$255,$F1318)+AH$194*INDEX(AH$121:AH$137,$F1318)*INDEX(AH$151:AH$167,$F1318))*$E1318</f>
        <v/>
      </c>
      <c r="AI1318" s="37">
        <f>(INDEX(AI$235:AI$238,$D1318)*INDEX(AI$239:AI$255,$F1318)+AI$194*INDEX(AI$121:AI$137,$F1318)*INDEX(AI$151:AI$167,$F1318))*$E1318</f>
        <v/>
      </c>
      <c r="AJ1318" s="37">
        <f>(INDEX(AJ$235:AJ$238,$D1318)*INDEX(AJ$239:AJ$255,$F1318)+AJ$194*INDEX(AJ$121:AJ$137,$F1318)*INDEX(AJ$151:AJ$167,$F1318))*$E1318</f>
        <v/>
      </c>
      <c r="AK1318" s="37">
        <f>(INDEX(AK$235:AK$238,$D1318)*INDEX(AK$239:AK$255,$F1318)+AK$194*INDEX(AK$121:AK$137,$F1318)*INDEX(AK$151:AK$167,$F1318))*$E1318</f>
        <v/>
      </c>
      <c r="AL1318" s="37">
        <f>(INDEX(AL$235:AL$238,$D1318)*INDEX(AL$239:AL$255,$F1318)+AL$194*INDEX(AL$121:AL$137,$F1318)*INDEX(AL$151:AL$167,$F1318))*$E1318</f>
        <v/>
      </c>
      <c r="AM1318" s="37">
        <f>(INDEX(AM$235:AM$238,$D1318)*INDEX(AM$239:AM$255,$F1318)+AM$194*INDEX(AM$121:AM$137,$F1318)*INDEX(AM$151:AM$167,$F1318))*$E1318</f>
        <v/>
      </c>
      <c r="AN1318" s="37">
        <f>(INDEX(AN$235:AN$238,$D1318)*INDEX(AN$239:AN$255,$F1318)+AN$194*INDEX(AN$121:AN$137,$F1318)*INDEX(AN$151:AN$167,$F1318))*$E1318</f>
        <v/>
      </c>
      <c r="AO1318" s="37">
        <f>(INDEX(AO$235:AO$238,$D1318)*INDEX(AO$239:AO$255,$F1318)+AO$194*INDEX(AO$121:AO$137,$F1318)*INDEX(AO$151:AO$167,$F1318))*$E1318</f>
        <v/>
      </c>
      <c r="AP1318" s="37">
        <f>(INDEX(AP$235:AP$238,$D1318)*INDEX(AP$239:AP$255,$F1318)+AP$194*INDEX(AP$121:AP$137,$F1318)*INDEX(AP$151:AP$167,$F1318))*$E1318</f>
        <v/>
      </c>
      <c r="AQ1318" s="37">
        <f>(INDEX(AQ$235:AQ$238,$D1318)*INDEX(AQ$239:AQ$255,$F1318)+AQ$194*INDEX(AQ$121:AQ$137,$F1318)*INDEX(AQ$151:AQ$167,$F1318))*$E1318</f>
        <v/>
      </c>
      <c r="AR1318" s="37">
        <f>(INDEX(AR$235:AR$238,$D1318)*INDEX(AR$239:AR$255,$F1318)+AR$194*INDEX(AR$121:AR$137,$F1318)*INDEX(AR$151:AR$167,$F1318))*$E1318</f>
        <v/>
      </c>
      <c r="AS1318" s="37">
        <f>(INDEX(AS$235:AS$238,$D1318)*INDEX(AS$239:AS$255,$F1318)+AS$194*INDEX(AS$121:AS$137,$F1318)*INDEX(AS$151:AS$167,$F1318))*$E1318</f>
        <v/>
      </c>
      <c r="AT1318" s="37">
        <f>(INDEX(AT$235:AT$238,$D1318)*INDEX(AT$239:AT$255,$F1318)+AT$194*INDEX(AT$121:AT$137,$F1318)*INDEX(AT$151:AT$167,$F1318))*$E1318</f>
        <v/>
      </c>
      <c r="AU1318" s="37">
        <f>(INDEX(AU$235:AU$238,$D1318)*INDEX(AU$239:AU$255,$F1318)+AU$194*INDEX(AU$121:AU$137,$F1318)*INDEX(AU$151:AU$167,$F1318))*$E1318</f>
        <v/>
      </c>
      <c r="AV1318" s="37">
        <f>(INDEX(AV$235:AV$238,$D1318)*INDEX(AV$239:AV$255,$F1318)+AV$194*INDEX(AV$121:AV$137,$F1318)*INDEX(AV$151:AV$167,$F1318))*$E1318</f>
        <v/>
      </c>
      <c r="AW1318" s="37">
        <f>(INDEX(AW$235:AW$238,$D1318)*INDEX(AW$239:AW$255,$F1318)+AW$194*INDEX(AW$121:AW$137,$F1318)*INDEX(AW$151:AW$167,$F1318))*$E1318</f>
        <v/>
      </c>
      <c r="AX1318" s="37">
        <f>(INDEX(AX$235:AX$238,$D1318)*INDEX(AX$239:AX$255,$F1318)+AX$194*INDEX(AX$121:AX$137,$F1318)*INDEX(AX$151:AX$167,$F1318))*$E1318</f>
        <v/>
      </c>
      <c r="AY1318" s="40">
        <f>SHADOWEFF(INDEX(AY$235:AY$238,$D1318),INDEX(AY$239:AY$255,$F1318),AY$194,INDEX(AY$121:AY$137,$F1318),INDEX(AY$151:AY$167,$F1318),$E1318)</f>
        <v/>
      </c>
    </row>
    <row r="1319" hidden="1" outlineLevel="2">
      <c r="A1319" s="14" t="inlineStr">
        <is>
          <t>shp</t>
        </is>
      </c>
      <c r="B1319" s="14" t="inlineStr">
        <is>
          <t>lpg</t>
        </is>
      </c>
      <c r="C1319" s="14" t="inlineStr">
        <is>
          <t>nfm</t>
        </is>
      </c>
      <c r="D1319" s="37">
        <f>INDEX(Inputs!$M$5:$M$132,MATCH($B1319&amp;"|"&amp;$C1319,Inputs!$A$5:$A$132,0))</f>
        <v/>
      </c>
      <c r="E1319" s="37">
        <f>INDEX(Inputs!$T$5:$T$132,MATCH($B1319&amp;"|"&amp;$C1319,Inputs!$A$5:$A$132,0))</f>
        <v/>
      </c>
      <c r="F1319" s="37">
        <f>INDEX(Inputs!$K$5:$K$132,MATCH($B1319&amp;"|"&amp;$C1319,Inputs!$A$5:$A$132,0))</f>
        <v/>
      </c>
      <c r="G1319" s="36" t="n"/>
      <c r="H1319" s="14">
        <f>INDEX(Variables!$B$5:$B$105,MATCH($A1319,Variables!$A$5:$A$105,0))&amp;IF($C1319="",""," | "&amp;INDEX(Mapping!$B$5:$B$26,MATCH($C1319,Mapping!$A$5:$A$26,0))&amp;" | "&amp;INDEX(Mapping!$B$30:$B$41,MATCH($B1319,Mapping!$A$30:$A$41,0)))</f>
        <v/>
      </c>
      <c r="I1319" s="14">
        <f>INDEX(Variables!$C$5:$C$105,MATCH($A1319,Variables!$A$5:$A$105,0))</f>
        <v/>
      </c>
      <c r="J1319" s="14">
        <f>INDEX(Variables!$E$5:$E$105,MATCH($A1319,Variables!$A$5:$A$105,0))</f>
        <v/>
      </c>
      <c r="K1319" s="11">
        <f>LOWER(Settings!$C$4)&amp;".mit."&amp;$A1319&amp;IF($C1319="","","."&amp;$C1319&amp;"."&amp;$B1319)&amp;IF(INDEX(Variables!$D$5:$D$105,MATCH($A1319,Variables!$A$5:$A$105,0))="","","."&amp;INDEX(Variables!$D$5:$D$105,MATCH($A1319,Variables!$A$5:$A$105,0)))&amp;"."&amp;K$5</f>
        <v/>
      </c>
      <c r="L1319" s="38">
        <f>(INDEX(L$235:L$238,$D1319)*INDEX(L$239:L$255,$F1319)+L$194*INDEX(L$121:L$137,$F1319)*INDEX(L$151:L$167,$F1319))*$E1319</f>
        <v/>
      </c>
      <c r="M1319" s="37">
        <f>(INDEX(M$235:M$238,$D1319)*INDEX(M$239:M$255,$F1319)+M$194*INDEX(M$121:M$137,$F1319)*INDEX(M$151:M$167,$F1319))*$E1319</f>
        <v/>
      </c>
      <c r="N1319" s="37">
        <f>(INDEX(N$235:N$238,$D1319)*INDEX(N$239:N$255,$F1319)+N$194*INDEX(N$121:N$137,$F1319)*INDEX(N$151:N$167,$F1319))*$E1319</f>
        <v/>
      </c>
      <c r="O1319" s="37">
        <f>(INDEX(O$235:O$238,$D1319)*INDEX(O$239:O$255,$F1319)+O$194*INDEX(O$121:O$137,$F1319)*INDEX(O$151:O$167,$F1319))*$E1319</f>
        <v/>
      </c>
      <c r="P1319" s="37">
        <f>(INDEX(P$235:P$238,$D1319)*INDEX(P$239:P$255,$F1319)+P$194*INDEX(P$121:P$137,$F1319)*INDEX(P$151:P$167,$F1319))*$E1319</f>
        <v/>
      </c>
      <c r="Q1319" s="37">
        <f>(INDEX(Q$235:Q$238,$D1319)*INDEX(Q$239:Q$255,$F1319)+Q$194*INDEX(Q$121:Q$137,$F1319)*INDEX(Q$151:Q$167,$F1319))*$E1319</f>
        <v/>
      </c>
      <c r="R1319" s="37">
        <f>(INDEX(R$235:R$238,$D1319)*INDEX(R$239:R$255,$F1319)+R$194*INDEX(R$121:R$137,$F1319)*INDEX(R$151:R$167,$F1319))*$E1319</f>
        <v/>
      </c>
      <c r="S1319" s="37">
        <f>(INDEX(S$235:S$238,$D1319)*INDEX(S$239:S$255,$F1319)+S$194*INDEX(S$121:S$137,$F1319)*INDEX(S$151:S$167,$F1319))*$E1319</f>
        <v/>
      </c>
      <c r="T1319" s="37">
        <f>(INDEX(T$235:T$238,$D1319)*INDEX(T$239:T$255,$F1319)+T$194*INDEX(T$121:T$137,$F1319)*INDEX(T$151:T$167,$F1319))*$E1319</f>
        <v/>
      </c>
      <c r="U1319" s="37">
        <f>(INDEX(U$235:U$238,$D1319)*INDEX(U$239:U$255,$F1319)+U$194*INDEX(U$121:U$137,$F1319)*INDEX(U$151:U$167,$F1319))*$E1319</f>
        <v/>
      </c>
      <c r="V1319" s="37">
        <f>(INDEX(V$235:V$238,$D1319)*INDEX(V$239:V$255,$F1319)+V$194*INDEX(V$121:V$137,$F1319)*INDEX(V$151:V$167,$F1319))*$E1319</f>
        <v/>
      </c>
      <c r="W1319" s="37">
        <f>(INDEX(W$235:W$238,$D1319)*INDEX(W$239:W$255,$F1319)+W$194*INDEX(W$121:W$137,$F1319)*INDEX(W$151:W$167,$F1319))*$E1319</f>
        <v/>
      </c>
      <c r="X1319" s="37">
        <f>(INDEX(X$235:X$238,$D1319)*INDEX(X$239:X$255,$F1319)+X$194*INDEX(X$121:X$137,$F1319)*INDEX(X$151:X$167,$F1319))*$E1319</f>
        <v/>
      </c>
      <c r="Y1319" s="37">
        <f>(INDEX(Y$235:Y$238,$D1319)*INDEX(Y$239:Y$255,$F1319)+Y$194*INDEX(Y$121:Y$137,$F1319)*INDEX(Y$151:Y$167,$F1319))*$E1319</f>
        <v/>
      </c>
      <c r="Z1319" s="37">
        <f>(INDEX(Z$235:Z$238,$D1319)*INDEX(Z$239:Z$255,$F1319)+Z$194*INDEX(Z$121:Z$137,$F1319)*INDEX(Z$151:Z$167,$F1319))*$E1319</f>
        <v/>
      </c>
      <c r="AA1319" s="37">
        <f>(INDEX(AA$235:AA$238,$D1319)*INDEX(AA$239:AA$255,$F1319)+AA$194*INDEX(AA$121:AA$137,$F1319)*INDEX(AA$151:AA$167,$F1319))*$E1319</f>
        <v/>
      </c>
      <c r="AB1319" s="37">
        <f>(INDEX(AB$235:AB$238,$D1319)*INDEX(AB$239:AB$255,$F1319)+AB$194*INDEX(AB$121:AB$137,$F1319)*INDEX(AB$151:AB$167,$F1319))*$E1319</f>
        <v/>
      </c>
      <c r="AC1319" s="37">
        <f>(INDEX(AC$235:AC$238,$D1319)*INDEX(AC$239:AC$255,$F1319)+AC$194*INDEX(AC$121:AC$137,$F1319)*INDEX(AC$151:AC$167,$F1319))*$E1319</f>
        <v/>
      </c>
      <c r="AD1319" s="40">
        <f>SHADOWEFF(INDEX(AD$235:AD$238,$D1319),INDEX(AD$239:AD$255,$F1319),AD$194,INDEX(AD$121:AD$137,$F1319),INDEX(AD$151:AD$167,$F1319),$E1319)</f>
        <v/>
      </c>
      <c r="AF1319" s="11">
        <f>LOWER(Settings!$C$4)&amp;".mit."&amp;$A1319&amp;IF($C1319="","","."&amp;$C1319&amp;"."&amp;$B1319)&amp;IF(INDEX(Variables!$D$5:$D$105,MATCH($A1319,Variables!$A$5:$A$105,0))="","","."&amp;INDEX(Variables!$D$5:$D$105,MATCH($A1319,Variables!$A$5:$A$105,0)))&amp;"."&amp;AF$5</f>
        <v/>
      </c>
      <c r="AG1319" s="38">
        <f>(INDEX(AG$235:AG$238,$D1319)*INDEX(AG$239:AG$255,$F1319)+AG$194*INDEX(AG$121:AG$137,$F1319)*INDEX(AG$151:AG$167,$F1319))*$E1319</f>
        <v/>
      </c>
      <c r="AH1319" s="37">
        <f>(INDEX(AH$235:AH$238,$D1319)*INDEX(AH$239:AH$255,$F1319)+AH$194*INDEX(AH$121:AH$137,$F1319)*INDEX(AH$151:AH$167,$F1319))*$E1319</f>
        <v/>
      </c>
      <c r="AI1319" s="37">
        <f>(INDEX(AI$235:AI$238,$D1319)*INDEX(AI$239:AI$255,$F1319)+AI$194*INDEX(AI$121:AI$137,$F1319)*INDEX(AI$151:AI$167,$F1319))*$E1319</f>
        <v/>
      </c>
      <c r="AJ1319" s="37">
        <f>(INDEX(AJ$235:AJ$238,$D1319)*INDEX(AJ$239:AJ$255,$F1319)+AJ$194*INDEX(AJ$121:AJ$137,$F1319)*INDEX(AJ$151:AJ$167,$F1319))*$E1319</f>
        <v/>
      </c>
      <c r="AK1319" s="37">
        <f>(INDEX(AK$235:AK$238,$D1319)*INDEX(AK$239:AK$255,$F1319)+AK$194*INDEX(AK$121:AK$137,$F1319)*INDEX(AK$151:AK$167,$F1319))*$E1319</f>
        <v/>
      </c>
      <c r="AL1319" s="37">
        <f>(INDEX(AL$235:AL$238,$D1319)*INDEX(AL$239:AL$255,$F1319)+AL$194*INDEX(AL$121:AL$137,$F1319)*INDEX(AL$151:AL$167,$F1319))*$E1319</f>
        <v/>
      </c>
      <c r="AM1319" s="37">
        <f>(INDEX(AM$235:AM$238,$D1319)*INDEX(AM$239:AM$255,$F1319)+AM$194*INDEX(AM$121:AM$137,$F1319)*INDEX(AM$151:AM$167,$F1319))*$E1319</f>
        <v/>
      </c>
      <c r="AN1319" s="37">
        <f>(INDEX(AN$235:AN$238,$D1319)*INDEX(AN$239:AN$255,$F1319)+AN$194*INDEX(AN$121:AN$137,$F1319)*INDEX(AN$151:AN$167,$F1319))*$E1319</f>
        <v/>
      </c>
      <c r="AO1319" s="37">
        <f>(INDEX(AO$235:AO$238,$D1319)*INDEX(AO$239:AO$255,$F1319)+AO$194*INDEX(AO$121:AO$137,$F1319)*INDEX(AO$151:AO$167,$F1319))*$E1319</f>
        <v/>
      </c>
      <c r="AP1319" s="37">
        <f>(INDEX(AP$235:AP$238,$D1319)*INDEX(AP$239:AP$255,$F1319)+AP$194*INDEX(AP$121:AP$137,$F1319)*INDEX(AP$151:AP$167,$F1319))*$E1319</f>
        <v/>
      </c>
      <c r="AQ1319" s="37">
        <f>(INDEX(AQ$235:AQ$238,$D1319)*INDEX(AQ$239:AQ$255,$F1319)+AQ$194*INDEX(AQ$121:AQ$137,$F1319)*INDEX(AQ$151:AQ$167,$F1319))*$E1319</f>
        <v/>
      </c>
      <c r="AR1319" s="37">
        <f>(INDEX(AR$235:AR$238,$D1319)*INDEX(AR$239:AR$255,$F1319)+AR$194*INDEX(AR$121:AR$137,$F1319)*INDEX(AR$151:AR$167,$F1319))*$E1319</f>
        <v/>
      </c>
      <c r="AS1319" s="37">
        <f>(INDEX(AS$235:AS$238,$D1319)*INDEX(AS$239:AS$255,$F1319)+AS$194*INDEX(AS$121:AS$137,$F1319)*INDEX(AS$151:AS$167,$F1319))*$E1319</f>
        <v/>
      </c>
      <c r="AT1319" s="37">
        <f>(INDEX(AT$235:AT$238,$D1319)*INDEX(AT$239:AT$255,$F1319)+AT$194*INDEX(AT$121:AT$137,$F1319)*INDEX(AT$151:AT$167,$F1319))*$E1319</f>
        <v/>
      </c>
      <c r="AU1319" s="37">
        <f>(INDEX(AU$235:AU$238,$D1319)*INDEX(AU$239:AU$255,$F1319)+AU$194*INDEX(AU$121:AU$137,$F1319)*INDEX(AU$151:AU$167,$F1319))*$E1319</f>
        <v/>
      </c>
      <c r="AV1319" s="37">
        <f>(INDEX(AV$235:AV$238,$D1319)*INDEX(AV$239:AV$255,$F1319)+AV$194*INDEX(AV$121:AV$137,$F1319)*INDEX(AV$151:AV$167,$F1319))*$E1319</f>
        <v/>
      </c>
      <c r="AW1319" s="37">
        <f>(INDEX(AW$235:AW$238,$D1319)*INDEX(AW$239:AW$255,$F1319)+AW$194*INDEX(AW$121:AW$137,$F1319)*INDEX(AW$151:AW$167,$F1319))*$E1319</f>
        <v/>
      </c>
      <c r="AX1319" s="37">
        <f>(INDEX(AX$235:AX$238,$D1319)*INDEX(AX$239:AX$255,$F1319)+AX$194*INDEX(AX$121:AX$137,$F1319)*INDEX(AX$151:AX$167,$F1319))*$E1319</f>
        <v/>
      </c>
      <c r="AY1319" s="40">
        <f>SHADOWEFF(INDEX(AY$235:AY$238,$D1319),INDEX(AY$239:AY$255,$F1319),AY$194,INDEX(AY$121:AY$137,$F1319),INDEX(AY$151:AY$167,$F1319),$E1319)</f>
        <v/>
      </c>
    </row>
    <row r="1320" hidden="1" outlineLevel="2">
      <c r="A1320" s="14" t="inlineStr">
        <is>
          <t>shp</t>
        </is>
      </c>
      <c r="B1320" s="14" t="inlineStr">
        <is>
          <t>ker</t>
        </is>
      </c>
      <c r="C1320" s="14" t="inlineStr">
        <is>
          <t>nfm</t>
        </is>
      </c>
      <c r="D1320" s="37">
        <f>INDEX(Inputs!$M$5:$M$132,MATCH($B1320&amp;"|"&amp;$C1320,Inputs!$A$5:$A$132,0))</f>
        <v/>
      </c>
      <c r="E1320" s="37">
        <f>INDEX(Inputs!$T$5:$T$132,MATCH($B1320&amp;"|"&amp;$C1320,Inputs!$A$5:$A$132,0))</f>
        <v/>
      </c>
      <c r="F1320" s="37">
        <f>INDEX(Inputs!$K$5:$K$132,MATCH($B1320&amp;"|"&amp;$C1320,Inputs!$A$5:$A$132,0))</f>
        <v/>
      </c>
      <c r="G1320" s="36" t="n"/>
      <c r="H1320" s="14">
        <f>INDEX(Variables!$B$5:$B$105,MATCH($A1320,Variables!$A$5:$A$105,0))&amp;IF($C1320="",""," | "&amp;INDEX(Mapping!$B$5:$B$26,MATCH($C1320,Mapping!$A$5:$A$26,0))&amp;" | "&amp;INDEX(Mapping!$B$30:$B$41,MATCH($B1320,Mapping!$A$30:$A$41,0)))</f>
        <v/>
      </c>
      <c r="I1320" s="14">
        <f>INDEX(Variables!$C$5:$C$105,MATCH($A1320,Variables!$A$5:$A$105,0))</f>
        <v/>
      </c>
      <c r="J1320" s="14">
        <f>INDEX(Variables!$E$5:$E$105,MATCH($A1320,Variables!$A$5:$A$105,0))</f>
        <v/>
      </c>
      <c r="K1320" s="11">
        <f>LOWER(Settings!$C$4)&amp;".mit."&amp;$A1320&amp;IF($C1320="","","."&amp;$C1320&amp;"."&amp;$B1320)&amp;IF(INDEX(Variables!$D$5:$D$105,MATCH($A1320,Variables!$A$5:$A$105,0))="","","."&amp;INDEX(Variables!$D$5:$D$105,MATCH($A1320,Variables!$A$5:$A$105,0)))&amp;"."&amp;K$5</f>
        <v/>
      </c>
      <c r="L1320" s="38">
        <f>(INDEX(L$235:L$238,$D1320)*INDEX(L$239:L$255,$F1320)+L$194*INDEX(L$121:L$137,$F1320)*INDEX(L$151:L$167,$F1320))*$E1320</f>
        <v/>
      </c>
      <c r="M1320" s="37">
        <f>(INDEX(M$235:M$238,$D1320)*INDEX(M$239:M$255,$F1320)+M$194*INDEX(M$121:M$137,$F1320)*INDEX(M$151:M$167,$F1320))*$E1320</f>
        <v/>
      </c>
      <c r="N1320" s="37">
        <f>(INDEX(N$235:N$238,$D1320)*INDEX(N$239:N$255,$F1320)+N$194*INDEX(N$121:N$137,$F1320)*INDEX(N$151:N$167,$F1320))*$E1320</f>
        <v/>
      </c>
      <c r="O1320" s="37">
        <f>(INDEX(O$235:O$238,$D1320)*INDEX(O$239:O$255,$F1320)+O$194*INDEX(O$121:O$137,$F1320)*INDEX(O$151:O$167,$F1320))*$E1320</f>
        <v/>
      </c>
      <c r="P1320" s="37">
        <f>(INDEX(P$235:P$238,$D1320)*INDEX(P$239:P$255,$F1320)+P$194*INDEX(P$121:P$137,$F1320)*INDEX(P$151:P$167,$F1320))*$E1320</f>
        <v/>
      </c>
      <c r="Q1320" s="37">
        <f>(INDEX(Q$235:Q$238,$D1320)*INDEX(Q$239:Q$255,$F1320)+Q$194*INDEX(Q$121:Q$137,$F1320)*INDEX(Q$151:Q$167,$F1320))*$E1320</f>
        <v/>
      </c>
      <c r="R1320" s="37">
        <f>(INDEX(R$235:R$238,$D1320)*INDEX(R$239:R$255,$F1320)+R$194*INDEX(R$121:R$137,$F1320)*INDEX(R$151:R$167,$F1320))*$E1320</f>
        <v/>
      </c>
      <c r="S1320" s="37">
        <f>(INDEX(S$235:S$238,$D1320)*INDEX(S$239:S$255,$F1320)+S$194*INDEX(S$121:S$137,$F1320)*INDEX(S$151:S$167,$F1320))*$E1320</f>
        <v/>
      </c>
      <c r="T1320" s="37">
        <f>(INDEX(T$235:T$238,$D1320)*INDEX(T$239:T$255,$F1320)+T$194*INDEX(T$121:T$137,$F1320)*INDEX(T$151:T$167,$F1320))*$E1320</f>
        <v/>
      </c>
      <c r="U1320" s="37">
        <f>(INDEX(U$235:U$238,$D1320)*INDEX(U$239:U$255,$F1320)+U$194*INDEX(U$121:U$137,$F1320)*INDEX(U$151:U$167,$F1320))*$E1320</f>
        <v/>
      </c>
      <c r="V1320" s="37">
        <f>(INDEX(V$235:V$238,$D1320)*INDEX(V$239:V$255,$F1320)+V$194*INDEX(V$121:V$137,$F1320)*INDEX(V$151:V$167,$F1320))*$E1320</f>
        <v/>
      </c>
      <c r="W1320" s="37">
        <f>(INDEX(W$235:W$238,$D1320)*INDEX(W$239:W$255,$F1320)+W$194*INDEX(W$121:W$137,$F1320)*INDEX(W$151:W$167,$F1320))*$E1320</f>
        <v/>
      </c>
      <c r="X1320" s="37">
        <f>(INDEX(X$235:X$238,$D1320)*INDEX(X$239:X$255,$F1320)+X$194*INDEX(X$121:X$137,$F1320)*INDEX(X$151:X$167,$F1320))*$E1320</f>
        <v/>
      </c>
      <c r="Y1320" s="37">
        <f>(INDEX(Y$235:Y$238,$D1320)*INDEX(Y$239:Y$255,$F1320)+Y$194*INDEX(Y$121:Y$137,$F1320)*INDEX(Y$151:Y$167,$F1320))*$E1320</f>
        <v/>
      </c>
      <c r="Z1320" s="37">
        <f>(INDEX(Z$235:Z$238,$D1320)*INDEX(Z$239:Z$255,$F1320)+Z$194*INDEX(Z$121:Z$137,$F1320)*INDEX(Z$151:Z$167,$F1320))*$E1320</f>
        <v/>
      </c>
      <c r="AA1320" s="37">
        <f>(INDEX(AA$235:AA$238,$D1320)*INDEX(AA$239:AA$255,$F1320)+AA$194*INDEX(AA$121:AA$137,$F1320)*INDEX(AA$151:AA$167,$F1320))*$E1320</f>
        <v/>
      </c>
      <c r="AB1320" s="37">
        <f>(INDEX(AB$235:AB$238,$D1320)*INDEX(AB$239:AB$255,$F1320)+AB$194*INDEX(AB$121:AB$137,$F1320)*INDEX(AB$151:AB$167,$F1320))*$E1320</f>
        <v/>
      </c>
      <c r="AC1320" s="37">
        <f>(INDEX(AC$235:AC$238,$D1320)*INDEX(AC$239:AC$255,$F1320)+AC$194*INDEX(AC$121:AC$137,$F1320)*INDEX(AC$151:AC$167,$F1320))*$E1320</f>
        <v/>
      </c>
      <c r="AD1320" s="40">
        <f>SHADOWEFF(INDEX(AD$235:AD$238,$D1320),INDEX(AD$239:AD$255,$F1320),AD$194,INDEX(AD$121:AD$137,$F1320),INDEX(AD$151:AD$167,$F1320),$E1320)</f>
        <v/>
      </c>
      <c r="AF1320" s="11">
        <f>LOWER(Settings!$C$4)&amp;".mit."&amp;$A1320&amp;IF($C1320="","","."&amp;$C1320&amp;"."&amp;$B1320)&amp;IF(INDEX(Variables!$D$5:$D$105,MATCH($A1320,Variables!$A$5:$A$105,0))="","","."&amp;INDEX(Variables!$D$5:$D$105,MATCH($A1320,Variables!$A$5:$A$105,0)))&amp;"."&amp;AF$5</f>
        <v/>
      </c>
      <c r="AG1320" s="38">
        <f>(INDEX(AG$235:AG$238,$D1320)*INDEX(AG$239:AG$255,$F1320)+AG$194*INDEX(AG$121:AG$137,$F1320)*INDEX(AG$151:AG$167,$F1320))*$E1320</f>
        <v/>
      </c>
      <c r="AH1320" s="37">
        <f>(INDEX(AH$235:AH$238,$D1320)*INDEX(AH$239:AH$255,$F1320)+AH$194*INDEX(AH$121:AH$137,$F1320)*INDEX(AH$151:AH$167,$F1320))*$E1320</f>
        <v/>
      </c>
      <c r="AI1320" s="37">
        <f>(INDEX(AI$235:AI$238,$D1320)*INDEX(AI$239:AI$255,$F1320)+AI$194*INDEX(AI$121:AI$137,$F1320)*INDEX(AI$151:AI$167,$F1320))*$E1320</f>
        <v/>
      </c>
      <c r="AJ1320" s="37">
        <f>(INDEX(AJ$235:AJ$238,$D1320)*INDEX(AJ$239:AJ$255,$F1320)+AJ$194*INDEX(AJ$121:AJ$137,$F1320)*INDEX(AJ$151:AJ$167,$F1320))*$E1320</f>
        <v/>
      </c>
      <c r="AK1320" s="37">
        <f>(INDEX(AK$235:AK$238,$D1320)*INDEX(AK$239:AK$255,$F1320)+AK$194*INDEX(AK$121:AK$137,$F1320)*INDEX(AK$151:AK$167,$F1320))*$E1320</f>
        <v/>
      </c>
      <c r="AL1320" s="37">
        <f>(INDEX(AL$235:AL$238,$D1320)*INDEX(AL$239:AL$255,$F1320)+AL$194*INDEX(AL$121:AL$137,$F1320)*INDEX(AL$151:AL$167,$F1320))*$E1320</f>
        <v/>
      </c>
      <c r="AM1320" s="37">
        <f>(INDEX(AM$235:AM$238,$D1320)*INDEX(AM$239:AM$255,$F1320)+AM$194*INDEX(AM$121:AM$137,$F1320)*INDEX(AM$151:AM$167,$F1320))*$E1320</f>
        <v/>
      </c>
      <c r="AN1320" s="37">
        <f>(INDEX(AN$235:AN$238,$D1320)*INDEX(AN$239:AN$255,$F1320)+AN$194*INDEX(AN$121:AN$137,$F1320)*INDEX(AN$151:AN$167,$F1320))*$E1320</f>
        <v/>
      </c>
      <c r="AO1320" s="37">
        <f>(INDEX(AO$235:AO$238,$D1320)*INDEX(AO$239:AO$255,$F1320)+AO$194*INDEX(AO$121:AO$137,$F1320)*INDEX(AO$151:AO$167,$F1320))*$E1320</f>
        <v/>
      </c>
      <c r="AP1320" s="37">
        <f>(INDEX(AP$235:AP$238,$D1320)*INDEX(AP$239:AP$255,$F1320)+AP$194*INDEX(AP$121:AP$137,$F1320)*INDEX(AP$151:AP$167,$F1320))*$E1320</f>
        <v/>
      </c>
      <c r="AQ1320" s="37">
        <f>(INDEX(AQ$235:AQ$238,$D1320)*INDEX(AQ$239:AQ$255,$F1320)+AQ$194*INDEX(AQ$121:AQ$137,$F1320)*INDEX(AQ$151:AQ$167,$F1320))*$E1320</f>
        <v/>
      </c>
      <c r="AR1320" s="37">
        <f>(INDEX(AR$235:AR$238,$D1320)*INDEX(AR$239:AR$255,$F1320)+AR$194*INDEX(AR$121:AR$137,$F1320)*INDEX(AR$151:AR$167,$F1320))*$E1320</f>
        <v/>
      </c>
      <c r="AS1320" s="37">
        <f>(INDEX(AS$235:AS$238,$D1320)*INDEX(AS$239:AS$255,$F1320)+AS$194*INDEX(AS$121:AS$137,$F1320)*INDEX(AS$151:AS$167,$F1320))*$E1320</f>
        <v/>
      </c>
      <c r="AT1320" s="37">
        <f>(INDEX(AT$235:AT$238,$D1320)*INDEX(AT$239:AT$255,$F1320)+AT$194*INDEX(AT$121:AT$137,$F1320)*INDEX(AT$151:AT$167,$F1320))*$E1320</f>
        <v/>
      </c>
      <c r="AU1320" s="37">
        <f>(INDEX(AU$235:AU$238,$D1320)*INDEX(AU$239:AU$255,$F1320)+AU$194*INDEX(AU$121:AU$137,$F1320)*INDEX(AU$151:AU$167,$F1320))*$E1320</f>
        <v/>
      </c>
      <c r="AV1320" s="37">
        <f>(INDEX(AV$235:AV$238,$D1320)*INDEX(AV$239:AV$255,$F1320)+AV$194*INDEX(AV$121:AV$137,$F1320)*INDEX(AV$151:AV$167,$F1320))*$E1320</f>
        <v/>
      </c>
      <c r="AW1320" s="37">
        <f>(INDEX(AW$235:AW$238,$D1320)*INDEX(AW$239:AW$255,$F1320)+AW$194*INDEX(AW$121:AW$137,$F1320)*INDEX(AW$151:AW$167,$F1320))*$E1320</f>
        <v/>
      </c>
      <c r="AX1320" s="37">
        <f>(INDEX(AX$235:AX$238,$D1320)*INDEX(AX$239:AX$255,$F1320)+AX$194*INDEX(AX$121:AX$137,$F1320)*INDEX(AX$151:AX$167,$F1320))*$E1320</f>
        <v/>
      </c>
      <c r="AY1320" s="40">
        <f>SHADOWEFF(INDEX(AY$235:AY$238,$D1320),INDEX(AY$239:AY$255,$F1320),AY$194,INDEX(AY$121:AY$137,$F1320),INDEX(AY$151:AY$167,$F1320),$E1320)</f>
        <v/>
      </c>
    </row>
    <row r="1321" hidden="1" outlineLevel="2">
      <c r="A1321" s="14" t="inlineStr">
        <is>
          <t>shp</t>
        </is>
      </c>
      <c r="B1321" s="14" t="inlineStr">
        <is>
          <t>oop</t>
        </is>
      </c>
      <c r="C1321" s="14" t="inlineStr">
        <is>
          <t>nfm</t>
        </is>
      </c>
      <c r="D1321" s="37">
        <f>INDEX(Inputs!$M$5:$M$132,MATCH($B1321&amp;"|"&amp;$C1321,Inputs!$A$5:$A$132,0))</f>
        <v/>
      </c>
      <c r="E1321" s="37">
        <f>INDEX(Inputs!$T$5:$T$132,MATCH($B1321&amp;"|"&amp;$C1321,Inputs!$A$5:$A$132,0))</f>
        <v/>
      </c>
      <c r="F1321" s="37">
        <f>INDEX(Inputs!$K$5:$K$132,MATCH($B1321&amp;"|"&amp;$C1321,Inputs!$A$5:$A$132,0))</f>
        <v/>
      </c>
      <c r="G1321" s="36" t="n"/>
      <c r="H1321" s="14">
        <f>INDEX(Variables!$B$5:$B$105,MATCH($A1321,Variables!$A$5:$A$105,0))&amp;IF($C1321="",""," | "&amp;INDEX(Mapping!$B$5:$B$26,MATCH($C1321,Mapping!$A$5:$A$26,0))&amp;" | "&amp;INDEX(Mapping!$B$30:$B$41,MATCH($B1321,Mapping!$A$30:$A$41,0)))</f>
        <v/>
      </c>
      <c r="I1321" s="14">
        <f>INDEX(Variables!$C$5:$C$105,MATCH($A1321,Variables!$A$5:$A$105,0))</f>
        <v/>
      </c>
      <c r="J1321" s="14">
        <f>INDEX(Variables!$E$5:$E$105,MATCH($A1321,Variables!$A$5:$A$105,0))</f>
        <v/>
      </c>
      <c r="K1321" s="11">
        <f>LOWER(Settings!$C$4)&amp;".mit."&amp;$A1321&amp;IF($C1321="","","."&amp;$C1321&amp;"."&amp;$B1321)&amp;IF(INDEX(Variables!$D$5:$D$105,MATCH($A1321,Variables!$A$5:$A$105,0))="","","."&amp;INDEX(Variables!$D$5:$D$105,MATCH($A1321,Variables!$A$5:$A$105,0)))&amp;"."&amp;K$5</f>
        <v/>
      </c>
      <c r="L1321" s="38">
        <f>(INDEX(L$235:L$238,$D1321)*INDEX(L$239:L$255,$F1321)+L$194*INDEX(L$121:L$137,$F1321)*INDEX(L$151:L$167,$F1321))*$E1321</f>
        <v/>
      </c>
      <c r="M1321" s="37">
        <f>(INDEX(M$235:M$238,$D1321)*INDEX(M$239:M$255,$F1321)+M$194*INDEX(M$121:M$137,$F1321)*INDEX(M$151:M$167,$F1321))*$E1321</f>
        <v/>
      </c>
      <c r="N1321" s="37">
        <f>(INDEX(N$235:N$238,$D1321)*INDEX(N$239:N$255,$F1321)+N$194*INDEX(N$121:N$137,$F1321)*INDEX(N$151:N$167,$F1321))*$E1321</f>
        <v/>
      </c>
      <c r="O1321" s="37">
        <f>(INDEX(O$235:O$238,$D1321)*INDEX(O$239:O$255,$F1321)+O$194*INDEX(O$121:O$137,$F1321)*INDEX(O$151:O$167,$F1321))*$E1321</f>
        <v/>
      </c>
      <c r="P1321" s="37">
        <f>(INDEX(P$235:P$238,$D1321)*INDEX(P$239:P$255,$F1321)+P$194*INDEX(P$121:P$137,$F1321)*INDEX(P$151:P$167,$F1321))*$E1321</f>
        <v/>
      </c>
      <c r="Q1321" s="37">
        <f>(INDEX(Q$235:Q$238,$D1321)*INDEX(Q$239:Q$255,$F1321)+Q$194*INDEX(Q$121:Q$137,$F1321)*INDEX(Q$151:Q$167,$F1321))*$E1321</f>
        <v/>
      </c>
      <c r="R1321" s="37">
        <f>(INDEX(R$235:R$238,$D1321)*INDEX(R$239:R$255,$F1321)+R$194*INDEX(R$121:R$137,$F1321)*INDEX(R$151:R$167,$F1321))*$E1321</f>
        <v/>
      </c>
      <c r="S1321" s="37">
        <f>(INDEX(S$235:S$238,$D1321)*INDEX(S$239:S$255,$F1321)+S$194*INDEX(S$121:S$137,$F1321)*INDEX(S$151:S$167,$F1321))*$E1321</f>
        <v/>
      </c>
      <c r="T1321" s="37">
        <f>(INDEX(T$235:T$238,$D1321)*INDEX(T$239:T$255,$F1321)+T$194*INDEX(T$121:T$137,$F1321)*INDEX(T$151:T$167,$F1321))*$E1321</f>
        <v/>
      </c>
      <c r="U1321" s="37">
        <f>(INDEX(U$235:U$238,$D1321)*INDEX(U$239:U$255,$F1321)+U$194*INDEX(U$121:U$137,$F1321)*INDEX(U$151:U$167,$F1321))*$E1321</f>
        <v/>
      </c>
      <c r="V1321" s="37">
        <f>(INDEX(V$235:V$238,$D1321)*INDEX(V$239:V$255,$F1321)+V$194*INDEX(V$121:V$137,$F1321)*INDEX(V$151:V$167,$F1321))*$E1321</f>
        <v/>
      </c>
      <c r="W1321" s="37">
        <f>(INDEX(W$235:W$238,$D1321)*INDEX(W$239:W$255,$F1321)+W$194*INDEX(W$121:W$137,$F1321)*INDEX(W$151:W$167,$F1321))*$E1321</f>
        <v/>
      </c>
      <c r="X1321" s="37">
        <f>(INDEX(X$235:X$238,$D1321)*INDEX(X$239:X$255,$F1321)+X$194*INDEX(X$121:X$137,$F1321)*INDEX(X$151:X$167,$F1321))*$E1321</f>
        <v/>
      </c>
      <c r="Y1321" s="37">
        <f>(INDEX(Y$235:Y$238,$D1321)*INDEX(Y$239:Y$255,$F1321)+Y$194*INDEX(Y$121:Y$137,$F1321)*INDEX(Y$151:Y$167,$F1321))*$E1321</f>
        <v/>
      </c>
      <c r="Z1321" s="37">
        <f>(INDEX(Z$235:Z$238,$D1321)*INDEX(Z$239:Z$255,$F1321)+Z$194*INDEX(Z$121:Z$137,$F1321)*INDEX(Z$151:Z$167,$F1321))*$E1321</f>
        <v/>
      </c>
      <c r="AA1321" s="37">
        <f>(INDEX(AA$235:AA$238,$D1321)*INDEX(AA$239:AA$255,$F1321)+AA$194*INDEX(AA$121:AA$137,$F1321)*INDEX(AA$151:AA$167,$F1321))*$E1321</f>
        <v/>
      </c>
      <c r="AB1321" s="37">
        <f>(INDEX(AB$235:AB$238,$D1321)*INDEX(AB$239:AB$255,$F1321)+AB$194*INDEX(AB$121:AB$137,$F1321)*INDEX(AB$151:AB$167,$F1321))*$E1321</f>
        <v/>
      </c>
      <c r="AC1321" s="37">
        <f>(INDEX(AC$235:AC$238,$D1321)*INDEX(AC$239:AC$255,$F1321)+AC$194*INDEX(AC$121:AC$137,$F1321)*INDEX(AC$151:AC$167,$F1321))*$E1321</f>
        <v/>
      </c>
      <c r="AD1321" s="40">
        <f>SHADOWEFF(INDEX(AD$235:AD$238,$D1321),INDEX(AD$239:AD$255,$F1321),AD$194,INDEX(AD$121:AD$137,$F1321),INDEX(AD$151:AD$167,$F1321),$E1321)</f>
        <v/>
      </c>
      <c r="AF1321" s="11">
        <f>LOWER(Settings!$C$4)&amp;".mit."&amp;$A1321&amp;IF($C1321="","","."&amp;$C1321&amp;"."&amp;$B1321)&amp;IF(INDEX(Variables!$D$5:$D$105,MATCH($A1321,Variables!$A$5:$A$105,0))="","","."&amp;INDEX(Variables!$D$5:$D$105,MATCH($A1321,Variables!$A$5:$A$105,0)))&amp;"."&amp;AF$5</f>
        <v/>
      </c>
      <c r="AG1321" s="38">
        <f>(INDEX(AG$235:AG$238,$D1321)*INDEX(AG$239:AG$255,$F1321)+AG$194*INDEX(AG$121:AG$137,$F1321)*INDEX(AG$151:AG$167,$F1321))*$E1321</f>
        <v/>
      </c>
      <c r="AH1321" s="37">
        <f>(INDEX(AH$235:AH$238,$D1321)*INDEX(AH$239:AH$255,$F1321)+AH$194*INDEX(AH$121:AH$137,$F1321)*INDEX(AH$151:AH$167,$F1321))*$E1321</f>
        <v/>
      </c>
      <c r="AI1321" s="37">
        <f>(INDEX(AI$235:AI$238,$D1321)*INDEX(AI$239:AI$255,$F1321)+AI$194*INDEX(AI$121:AI$137,$F1321)*INDEX(AI$151:AI$167,$F1321))*$E1321</f>
        <v/>
      </c>
      <c r="AJ1321" s="37">
        <f>(INDEX(AJ$235:AJ$238,$D1321)*INDEX(AJ$239:AJ$255,$F1321)+AJ$194*INDEX(AJ$121:AJ$137,$F1321)*INDEX(AJ$151:AJ$167,$F1321))*$E1321</f>
        <v/>
      </c>
      <c r="AK1321" s="37">
        <f>(INDEX(AK$235:AK$238,$D1321)*INDEX(AK$239:AK$255,$F1321)+AK$194*INDEX(AK$121:AK$137,$F1321)*INDEX(AK$151:AK$167,$F1321))*$E1321</f>
        <v/>
      </c>
      <c r="AL1321" s="37">
        <f>(INDEX(AL$235:AL$238,$D1321)*INDEX(AL$239:AL$255,$F1321)+AL$194*INDEX(AL$121:AL$137,$F1321)*INDEX(AL$151:AL$167,$F1321))*$E1321</f>
        <v/>
      </c>
      <c r="AM1321" s="37">
        <f>(INDEX(AM$235:AM$238,$D1321)*INDEX(AM$239:AM$255,$F1321)+AM$194*INDEX(AM$121:AM$137,$F1321)*INDEX(AM$151:AM$167,$F1321))*$E1321</f>
        <v/>
      </c>
      <c r="AN1321" s="37">
        <f>(INDEX(AN$235:AN$238,$D1321)*INDEX(AN$239:AN$255,$F1321)+AN$194*INDEX(AN$121:AN$137,$F1321)*INDEX(AN$151:AN$167,$F1321))*$E1321</f>
        <v/>
      </c>
      <c r="AO1321" s="37">
        <f>(INDEX(AO$235:AO$238,$D1321)*INDEX(AO$239:AO$255,$F1321)+AO$194*INDEX(AO$121:AO$137,$F1321)*INDEX(AO$151:AO$167,$F1321))*$E1321</f>
        <v/>
      </c>
      <c r="AP1321" s="37">
        <f>(INDEX(AP$235:AP$238,$D1321)*INDEX(AP$239:AP$255,$F1321)+AP$194*INDEX(AP$121:AP$137,$F1321)*INDEX(AP$151:AP$167,$F1321))*$E1321</f>
        <v/>
      </c>
      <c r="AQ1321" s="37">
        <f>(INDEX(AQ$235:AQ$238,$D1321)*INDEX(AQ$239:AQ$255,$F1321)+AQ$194*INDEX(AQ$121:AQ$137,$F1321)*INDEX(AQ$151:AQ$167,$F1321))*$E1321</f>
        <v/>
      </c>
      <c r="AR1321" s="37">
        <f>(INDEX(AR$235:AR$238,$D1321)*INDEX(AR$239:AR$255,$F1321)+AR$194*INDEX(AR$121:AR$137,$F1321)*INDEX(AR$151:AR$167,$F1321))*$E1321</f>
        <v/>
      </c>
      <c r="AS1321" s="37">
        <f>(INDEX(AS$235:AS$238,$D1321)*INDEX(AS$239:AS$255,$F1321)+AS$194*INDEX(AS$121:AS$137,$F1321)*INDEX(AS$151:AS$167,$F1321))*$E1321</f>
        <v/>
      </c>
      <c r="AT1321" s="37">
        <f>(INDEX(AT$235:AT$238,$D1321)*INDEX(AT$239:AT$255,$F1321)+AT$194*INDEX(AT$121:AT$137,$F1321)*INDEX(AT$151:AT$167,$F1321))*$E1321</f>
        <v/>
      </c>
      <c r="AU1321" s="37">
        <f>(INDEX(AU$235:AU$238,$D1321)*INDEX(AU$239:AU$255,$F1321)+AU$194*INDEX(AU$121:AU$137,$F1321)*INDEX(AU$151:AU$167,$F1321))*$E1321</f>
        <v/>
      </c>
      <c r="AV1321" s="37">
        <f>(INDEX(AV$235:AV$238,$D1321)*INDEX(AV$239:AV$255,$F1321)+AV$194*INDEX(AV$121:AV$137,$F1321)*INDEX(AV$151:AV$167,$F1321))*$E1321</f>
        <v/>
      </c>
      <c r="AW1321" s="37">
        <f>(INDEX(AW$235:AW$238,$D1321)*INDEX(AW$239:AW$255,$F1321)+AW$194*INDEX(AW$121:AW$137,$F1321)*INDEX(AW$151:AW$167,$F1321))*$E1321</f>
        <v/>
      </c>
      <c r="AX1321" s="37">
        <f>(INDEX(AX$235:AX$238,$D1321)*INDEX(AX$239:AX$255,$F1321)+AX$194*INDEX(AX$121:AX$137,$F1321)*INDEX(AX$151:AX$167,$F1321))*$E1321</f>
        <v/>
      </c>
      <c r="AY1321" s="40">
        <f>SHADOWEFF(INDEX(AY$235:AY$238,$D1321),INDEX(AY$239:AY$255,$F1321),AY$194,INDEX(AY$121:AY$137,$F1321),INDEX(AY$151:AY$167,$F1321),$E1321)</f>
        <v/>
      </c>
    </row>
    <row r="1322" hidden="1" outlineLevel="2">
      <c r="A1322" s="14" t="inlineStr">
        <is>
          <t>shp</t>
        </is>
      </c>
      <c r="B1322" s="14" t="inlineStr">
        <is>
          <t>bio</t>
        </is>
      </c>
      <c r="C1322" s="14" t="inlineStr">
        <is>
          <t>nfm</t>
        </is>
      </c>
      <c r="D1322" s="37">
        <f>INDEX(Inputs!$M$5:$M$132,MATCH($B1322&amp;"|"&amp;$C1322,Inputs!$A$5:$A$132,0))</f>
        <v/>
      </c>
      <c r="E1322" s="37">
        <f>INDEX(Inputs!$T$5:$T$132,MATCH($B1322&amp;"|"&amp;$C1322,Inputs!$A$5:$A$132,0))</f>
        <v/>
      </c>
      <c r="F1322" s="37">
        <f>INDEX(Inputs!$K$5:$K$132,MATCH($B1322&amp;"|"&amp;$C1322,Inputs!$A$5:$A$132,0))</f>
        <v/>
      </c>
      <c r="G1322" s="36" t="n"/>
      <c r="H1322" s="14">
        <f>INDEX(Variables!$B$5:$B$105,MATCH($A1322,Variables!$A$5:$A$105,0))&amp;IF($C1322="",""," | "&amp;INDEX(Mapping!$B$5:$B$26,MATCH($C1322,Mapping!$A$5:$A$26,0))&amp;" | "&amp;INDEX(Mapping!$B$30:$B$41,MATCH($B1322,Mapping!$A$30:$A$41,0)))</f>
        <v/>
      </c>
      <c r="I1322" s="14">
        <f>INDEX(Variables!$C$5:$C$105,MATCH($A1322,Variables!$A$5:$A$105,0))</f>
        <v/>
      </c>
      <c r="J1322" s="14">
        <f>INDEX(Variables!$E$5:$E$105,MATCH($A1322,Variables!$A$5:$A$105,0))</f>
        <v/>
      </c>
      <c r="K1322" s="11">
        <f>LOWER(Settings!$C$4)&amp;".mit."&amp;$A1322&amp;IF($C1322="","","."&amp;$C1322&amp;"."&amp;$B1322)&amp;IF(INDEX(Variables!$D$5:$D$105,MATCH($A1322,Variables!$A$5:$A$105,0))="","","."&amp;INDEX(Variables!$D$5:$D$105,MATCH($A1322,Variables!$A$5:$A$105,0)))&amp;"."&amp;K$5</f>
        <v/>
      </c>
      <c r="L1322" s="38">
        <f>(INDEX(L$235:L$238,$D1322)*INDEX(L$239:L$255,$F1322)+L$194*INDEX(L$121:L$137,$F1322)*INDEX(L$151:L$167,$F1322))*$E1322</f>
        <v/>
      </c>
      <c r="M1322" s="37">
        <f>(INDEX(M$235:M$238,$D1322)*INDEX(M$239:M$255,$F1322)+M$194*INDEX(M$121:M$137,$F1322)*INDEX(M$151:M$167,$F1322))*$E1322</f>
        <v/>
      </c>
      <c r="N1322" s="37">
        <f>(INDEX(N$235:N$238,$D1322)*INDEX(N$239:N$255,$F1322)+N$194*INDEX(N$121:N$137,$F1322)*INDEX(N$151:N$167,$F1322))*$E1322</f>
        <v/>
      </c>
      <c r="O1322" s="37">
        <f>(INDEX(O$235:O$238,$D1322)*INDEX(O$239:O$255,$F1322)+O$194*INDEX(O$121:O$137,$F1322)*INDEX(O$151:O$167,$F1322))*$E1322</f>
        <v/>
      </c>
      <c r="P1322" s="37">
        <f>(INDEX(P$235:P$238,$D1322)*INDEX(P$239:P$255,$F1322)+P$194*INDEX(P$121:P$137,$F1322)*INDEX(P$151:P$167,$F1322))*$E1322</f>
        <v/>
      </c>
      <c r="Q1322" s="37">
        <f>(INDEX(Q$235:Q$238,$D1322)*INDEX(Q$239:Q$255,$F1322)+Q$194*INDEX(Q$121:Q$137,$F1322)*INDEX(Q$151:Q$167,$F1322))*$E1322</f>
        <v/>
      </c>
      <c r="R1322" s="37">
        <f>(INDEX(R$235:R$238,$D1322)*INDEX(R$239:R$255,$F1322)+R$194*INDEX(R$121:R$137,$F1322)*INDEX(R$151:R$167,$F1322))*$E1322</f>
        <v/>
      </c>
      <c r="S1322" s="37">
        <f>(INDEX(S$235:S$238,$D1322)*INDEX(S$239:S$255,$F1322)+S$194*INDEX(S$121:S$137,$F1322)*INDEX(S$151:S$167,$F1322))*$E1322</f>
        <v/>
      </c>
      <c r="T1322" s="37">
        <f>(INDEX(T$235:T$238,$D1322)*INDEX(T$239:T$255,$F1322)+T$194*INDEX(T$121:T$137,$F1322)*INDEX(T$151:T$167,$F1322))*$E1322</f>
        <v/>
      </c>
      <c r="U1322" s="37">
        <f>(INDEX(U$235:U$238,$D1322)*INDEX(U$239:U$255,$F1322)+U$194*INDEX(U$121:U$137,$F1322)*INDEX(U$151:U$167,$F1322))*$E1322</f>
        <v/>
      </c>
      <c r="V1322" s="37">
        <f>(INDEX(V$235:V$238,$D1322)*INDEX(V$239:V$255,$F1322)+V$194*INDEX(V$121:V$137,$F1322)*INDEX(V$151:V$167,$F1322))*$E1322</f>
        <v/>
      </c>
      <c r="W1322" s="37">
        <f>(INDEX(W$235:W$238,$D1322)*INDEX(W$239:W$255,$F1322)+W$194*INDEX(W$121:W$137,$F1322)*INDEX(W$151:W$167,$F1322))*$E1322</f>
        <v/>
      </c>
      <c r="X1322" s="37">
        <f>(INDEX(X$235:X$238,$D1322)*INDEX(X$239:X$255,$F1322)+X$194*INDEX(X$121:X$137,$F1322)*INDEX(X$151:X$167,$F1322))*$E1322</f>
        <v/>
      </c>
      <c r="Y1322" s="37">
        <f>(INDEX(Y$235:Y$238,$D1322)*INDEX(Y$239:Y$255,$F1322)+Y$194*INDEX(Y$121:Y$137,$F1322)*INDEX(Y$151:Y$167,$F1322))*$E1322</f>
        <v/>
      </c>
      <c r="Z1322" s="37">
        <f>(INDEX(Z$235:Z$238,$D1322)*INDEX(Z$239:Z$255,$F1322)+Z$194*INDEX(Z$121:Z$137,$F1322)*INDEX(Z$151:Z$167,$F1322))*$E1322</f>
        <v/>
      </c>
      <c r="AA1322" s="37">
        <f>(INDEX(AA$235:AA$238,$D1322)*INDEX(AA$239:AA$255,$F1322)+AA$194*INDEX(AA$121:AA$137,$F1322)*INDEX(AA$151:AA$167,$F1322))*$E1322</f>
        <v/>
      </c>
      <c r="AB1322" s="37">
        <f>(INDEX(AB$235:AB$238,$D1322)*INDEX(AB$239:AB$255,$F1322)+AB$194*INDEX(AB$121:AB$137,$F1322)*INDEX(AB$151:AB$167,$F1322))*$E1322</f>
        <v/>
      </c>
      <c r="AC1322" s="37">
        <f>(INDEX(AC$235:AC$238,$D1322)*INDEX(AC$239:AC$255,$F1322)+AC$194*INDEX(AC$121:AC$137,$F1322)*INDEX(AC$151:AC$167,$F1322))*$E1322</f>
        <v/>
      </c>
      <c r="AD1322" s="40">
        <f>SHADOWEFF(INDEX(AD$235:AD$238,$D1322),INDEX(AD$239:AD$255,$F1322),AD$194,INDEX(AD$121:AD$137,$F1322),INDEX(AD$151:AD$167,$F1322),$E1322)</f>
        <v/>
      </c>
      <c r="AF1322" s="11">
        <f>LOWER(Settings!$C$4)&amp;".mit."&amp;$A1322&amp;IF($C1322="","","."&amp;$C1322&amp;"."&amp;$B1322)&amp;IF(INDEX(Variables!$D$5:$D$105,MATCH($A1322,Variables!$A$5:$A$105,0))="","","."&amp;INDEX(Variables!$D$5:$D$105,MATCH($A1322,Variables!$A$5:$A$105,0)))&amp;"."&amp;AF$5</f>
        <v/>
      </c>
      <c r="AG1322" s="38">
        <f>(INDEX(AG$235:AG$238,$D1322)*INDEX(AG$239:AG$255,$F1322)+AG$194*INDEX(AG$121:AG$137,$F1322)*INDEX(AG$151:AG$167,$F1322))*$E1322</f>
        <v/>
      </c>
      <c r="AH1322" s="37">
        <f>(INDEX(AH$235:AH$238,$D1322)*INDEX(AH$239:AH$255,$F1322)+AH$194*INDEX(AH$121:AH$137,$F1322)*INDEX(AH$151:AH$167,$F1322))*$E1322</f>
        <v/>
      </c>
      <c r="AI1322" s="37">
        <f>(INDEX(AI$235:AI$238,$D1322)*INDEX(AI$239:AI$255,$F1322)+AI$194*INDEX(AI$121:AI$137,$F1322)*INDEX(AI$151:AI$167,$F1322))*$E1322</f>
        <v/>
      </c>
      <c r="AJ1322" s="37">
        <f>(INDEX(AJ$235:AJ$238,$D1322)*INDEX(AJ$239:AJ$255,$F1322)+AJ$194*INDEX(AJ$121:AJ$137,$F1322)*INDEX(AJ$151:AJ$167,$F1322))*$E1322</f>
        <v/>
      </c>
      <c r="AK1322" s="37">
        <f>(INDEX(AK$235:AK$238,$D1322)*INDEX(AK$239:AK$255,$F1322)+AK$194*INDEX(AK$121:AK$137,$F1322)*INDEX(AK$151:AK$167,$F1322))*$E1322</f>
        <v/>
      </c>
      <c r="AL1322" s="37">
        <f>(INDEX(AL$235:AL$238,$D1322)*INDEX(AL$239:AL$255,$F1322)+AL$194*INDEX(AL$121:AL$137,$F1322)*INDEX(AL$151:AL$167,$F1322))*$E1322</f>
        <v/>
      </c>
      <c r="AM1322" s="37">
        <f>(INDEX(AM$235:AM$238,$D1322)*INDEX(AM$239:AM$255,$F1322)+AM$194*INDEX(AM$121:AM$137,$F1322)*INDEX(AM$151:AM$167,$F1322))*$E1322</f>
        <v/>
      </c>
      <c r="AN1322" s="37">
        <f>(INDEX(AN$235:AN$238,$D1322)*INDEX(AN$239:AN$255,$F1322)+AN$194*INDEX(AN$121:AN$137,$F1322)*INDEX(AN$151:AN$167,$F1322))*$E1322</f>
        <v/>
      </c>
      <c r="AO1322" s="37">
        <f>(INDEX(AO$235:AO$238,$D1322)*INDEX(AO$239:AO$255,$F1322)+AO$194*INDEX(AO$121:AO$137,$F1322)*INDEX(AO$151:AO$167,$F1322))*$E1322</f>
        <v/>
      </c>
      <c r="AP1322" s="37">
        <f>(INDEX(AP$235:AP$238,$D1322)*INDEX(AP$239:AP$255,$F1322)+AP$194*INDEX(AP$121:AP$137,$F1322)*INDEX(AP$151:AP$167,$F1322))*$E1322</f>
        <v/>
      </c>
      <c r="AQ1322" s="37">
        <f>(INDEX(AQ$235:AQ$238,$D1322)*INDEX(AQ$239:AQ$255,$F1322)+AQ$194*INDEX(AQ$121:AQ$137,$F1322)*INDEX(AQ$151:AQ$167,$F1322))*$E1322</f>
        <v/>
      </c>
      <c r="AR1322" s="37">
        <f>(INDEX(AR$235:AR$238,$D1322)*INDEX(AR$239:AR$255,$F1322)+AR$194*INDEX(AR$121:AR$137,$F1322)*INDEX(AR$151:AR$167,$F1322))*$E1322</f>
        <v/>
      </c>
      <c r="AS1322" s="37">
        <f>(INDEX(AS$235:AS$238,$D1322)*INDEX(AS$239:AS$255,$F1322)+AS$194*INDEX(AS$121:AS$137,$F1322)*INDEX(AS$151:AS$167,$F1322))*$E1322</f>
        <v/>
      </c>
      <c r="AT1322" s="37">
        <f>(INDEX(AT$235:AT$238,$D1322)*INDEX(AT$239:AT$255,$F1322)+AT$194*INDEX(AT$121:AT$137,$F1322)*INDEX(AT$151:AT$167,$F1322))*$E1322</f>
        <v/>
      </c>
      <c r="AU1322" s="37">
        <f>(INDEX(AU$235:AU$238,$D1322)*INDEX(AU$239:AU$255,$F1322)+AU$194*INDEX(AU$121:AU$137,$F1322)*INDEX(AU$151:AU$167,$F1322))*$E1322</f>
        <v/>
      </c>
      <c r="AV1322" s="37">
        <f>(INDEX(AV$235:AV$238,$D1322)*INDEX(AV$239:AV$255,$F1322)+AV$194*INDEX(AV$121:AV$137,$F1322)*INDEX(AV$151:AV$167,$F1322))*$E1322</f>
        <v/>
      </c>
      <c r="AW1322" s="37">
        <f>(INDEX(AW$235:AW$238,$D1322)*INDEX(AW$239:AW$255,$F1322)+AW$194*INDEX(AW$121:AW$137,$F1322)*INDEX(AW$151:AW$167,$F1322))*$E1322</f>
        <v/>
      </c>
      <c r="AX1322" s="37">
        <f>(INDEX(AX$235:AX$238,$D1322)*INDEX(AX$239:AX$255,$F1322)+AX$194*INDEX(AX$121:AX$137,$F1322)*INDEX(AX$151:AX$167,$F1322))*$E1322</f>
        <v/>
      </c>
      <c r="AY1322" s="40">
        <f>SHADOWEFF(INDEX(AY$235:AY$238,$D1322),INDEX(AY$239:AY$255,$F1322),AY$194,INDEX(AY$121:AY$137,$F1322),INDEX(AY$151:AY$167,$F1322),$E1322)</f>
        <v/>
      </c>
    </row>
    <row r="1323" hidden="1" outlineLevel="2"/>
    <row r="1324" hidden="1" outlineLevel="2">
      <c r="A1324" s="14" t="inlineStr">
        <is>
          <t>ener</t>
        </is>
      </c>
      <c r="B1324" s="14" t="inlineStr">
        <is>
          <t>coa</t>
        </is>
      </c>
      <c r="C1324" s="14" t="inlineStr">
        <is>
          <t>nfm</t>
        </is>
      </c>
      <c r="D1324" s="37">
        <f>INDEX(Inputs!$N$5:$N$132,MATCH($B1324&amp;"|"&amp;$C1324,Inputs!$A$5:$A$132,0))</f>
        <v/>
      </c>
      <c r="E1324" s="37">
        <f>INDEX(Inputs!$O$5:$O$132,MATCH($B1324&amp;"|"&amp;$C1324,Inputs!$A$5:$A$132,0))</f>
        <v/>
      </c>
      <c r="F1324" s="37">
        <f>INDEX(Inputs!$P$5:$P$132,MATCH($B1324&amp;"|"&amp;$C1324,Inputs!$A$5:$A$132,0))</f>
        <v/>
      </c>
      <c r="G1324" s="37">
        <f>INDEX(Inputs!$Q$5:$Q$132,MATCH($B1324&amp;"|"&amp;$C1324,Inputs!$A$5:$A$132,0))</f>
        <v/>
      </c>
      <c r="H1324" s="14">
        <f>INDEX(Variables!$B$5:$B$105,MATCH($A1324,Variables!$A$5:$A$105,0))&amp;IF($C1324="",""," | "&amp;INDEX(Mapping!$B$5:$B$26,MATCH($C1324,Mapping!$A$5:$A$26,0))&amp;" | "&amp;INDEX(Mapping!$B$30:$B$41,MATCH($B1324,Mapping!$A$30:$A$41,0)))</f>
        <v/>
      </c>
      <c r="I1324" s="14">
        <f>INDEX(Variables!$C$5:$C$105,MATCH($A1324,Variables!$A$5:$A$105,0))</f>
        <v/>
      </c>
      <c r="J1324" s="14">
        <f>INDEX(Variables!$E$5:$E$105,MATCH($A1324,Variables!$A$5:$A$105,0))</f>
        <v/>
      </c>
      <c r="K1324" s="11">
        <f>LOWER(Settings!$C$4)&amp;".mit."&amp;$A1324&amp;IF($C1324="","","."&amp;$C1324&amp;"."&amp;$B1324)&amp;IF(INDEX(Variables!$D$5:$D$105,MATCH($A1324,Variables!$A$5:$A$105,0))="","","."&amp;INDEX(Variables!$D$5:$D$105,MATCH($A1324,Variables!$A$5:$A$105,0)))&amp;"."&amp;K$5</f>
        <v/>
      </c>
      <c r="L1324" s="44">
        <f>INDEX(Inputs!$U$5:$U$132,MATCH($B1324&amp;"|"&amp;$C1324,Inputs!$A$5:$A$132,0))</f>
        <v/>
      </c>
      <c r="M1324" s="45">
        <f>L1324*(1/(1+$G1324))^(1+$E1324)*(1+M$7)^$D1324*(M1306/L1306)^$E1324*((M1306+M1315)/(L1306+L1315))^($F1324*(1+$E1324))</f>
        <v/>
      </c>
      <c r="N1324" s="45">
        <f>M1324*(1/(1+$G1324))^(1+$E1324)*(1+N$7)^$D1324*(N1306/M1306)^$E1324*((N1306+N1315)/(M1306+M1315))^($F1324*(1+$E1324))</f>
        <v/>
      </c>
      <c r="O1324" s="45">
        <f>N1324*(1/(1+$G1324))^(1+$E1324)*(1+O$7)^$D1324*(O1306/N1306)^$E1324*((O1306+O1315)/(N1306+N1315))^($F1324*(1+$E1324))</f>
        <v/>
      </c>
      <c r="P1324" s="45">
        <f>O1324*(1/(1+$G1324))^(1+$E1324)*(1+P$7)^$D1324*(P1306/O1306)^$E1324*((P1306+P1315)/(O1306+O1315))^($F1324*(1+$E1324))</f>
        <v/>
      </c>
      <c r="Q1324" s="45">
        <f>P1324*(1/(1+$G1324))^(1+$E1324)*(1+Q$7)^$D1324*(Q1306/P1306)^$E1324*((Q1306+Q1315)/(P1306+P1315))^($F1324*(1+$E1324))</f>
        <v/>
      </c>
      <c r="R1324" s="45">
        <f>Q1324*(1/(1+$G1324))^(1+$E1324)*(1+R$7)^$D1324*(R1306/Q1306)^$E1324*((R1306+R1315)/(Q1306+Q1315))^($F1324*(1+$E1324))</f>
        <v/>
      </c>
      <c r="S1324" s="45">
        <f>R1324*(1/(1+$G1324))^(1+$E1324)*(1+S$7)^$D1324*(S1306/R1306)^$E1324*((S1306+S1315)/(R1306+R1315))^($F1324*(1+$E1324))</f>
        <v/>
      </c>
      <c r="T1324" s="45">
        <f>S1324*(1/(1+$G1324))^(1+$E1324)*(1+T$7)^$D1324*(T1306/S1306)^$E1324*((T1306+T1315)/(S1306+S1315))^($F1324*(1+$E1324))</f>
        <v/>
      </c>
      <c r="U1324" s="45">
        <f>T1324*(1/(1+$G1324))^(1+$E1324)*(1+U$7)^$D1324*(U1306/T1306)^$E1324*((U1306+U1315)/(T1306+T1315))^($F1324*(1+$E1324))</f>
        <v/>
      </c>
      <c r="V1324" s="45">
        <f>U1324*(1/(1+$G1324))^(1+$E1324)*(1+V$7)^$D1324*(V1306/U1306)^$E1324*((V1306+V1315)/(U1306+U1315))^($F1324*(1+$E1324))</f>
        <v/>
      </c>
      <c r="W1324" s="45">
        <f>V1324*(1/(1+$G1324))^(1+$E1324)*(1+W$7)^$D1324*(W1306/V1306)^$E1324*((W1306+W1315)/(V1306+V1315))^($F1324*(1+$E1324))</f>
        <v/>
      </c>
      <c r="X1324" s="45">
        <f>W1324*(1/(1+$G1324))^(1+$E1324)*(1+X$7)^$D1324*(X1306/W1306)^$E1324*((X1306+X1315)/(W1306+W1315))^($F1324*(1+$E1324))</f>
        <v/>
      </c>
      <c r="Y1324" s="45">
        <f>X1324*(1/(1+$G1324))^(1+$E1324)*(1+Y$7)^$D1324*(Y1306/X1306)^$E1324*((Y1306+Y1315)/(X1306+X1315))^($F1324*(1+$E1324))</f>
        <v/>
      </c>
      <c r="Z1324" s="45">
        <f>Y1324*(1/(1+$G1324))^(1+$E1324)*(1+Z$7)^$D1324*(Z1306/Y1306)^$E1324*((Z1306+Z1315)/(Y1306+Y1315))^($F1324*(1+$E1324))</f>
        <v/>
      </c>
      <c r="AA1324" s="45">
        <f>Z1324*(1/(1+$G1324))^(1+$E1324)*(1+AA$7)^$D1324*(AA1306/Z1306)^$E1324*((AA1306+AA1315)/(Z1306+Z1315))^($F1324*(1+$E1324))</f>
        <v/>
      </c>
      <c r="AB1324" s="45">
        <f>AA1324*(1/(1+$G1324))^(1+$E1324)*(1+AB$7)^$D1324*(AB1306/AA1306)^$E1324*((AB1306+AB1315)/(AA1306+AA1315))^($F1324*(1+$E1324))</f>
        <v/>
      </c>
      <c r="AC1324" s="45">
        <f>AB1324*(1/(1+$G1324))^(1+$E1324)*(1+AC$7)^$D1324*(AC1306/AB1306)^$E1324*((AC1306+AC1315)/(AB1306+AB1315))^($F1324*(1+$E1324))</f>
        <v/>
      </c>
      <c r="AD1324" s="46">
        <f>FUELUSE(AC1324,AD1306,AC1306,AD1315,AC1315,AD$7,$D1324,$E1324,$F1324,$G1324)</f>
        <v/>
      </c>
      <c r="AF1324" s="11">
        <f>LOWER(Settings!$C$4)&amp;".mit."&amp;$A1324&amp;IF($C1324="","","."&amp;$C1324&amp;"."&amp;$B1324)&amp;IF(INDEX(Variables!$D$5:$D$105,MATCH($A1324,Variables!$A$5:$A$105,0))="","","."&amp;INDEX(Variables!$D$5:$D$105,MATCH($A1324,Variables!$A$5:$A$105,0)))&amp;"."&amp;AF$5</f>
        <v/>
      </c>
      <c r="AG1324" s="44">
        <f>INDEX(Inputs!$U$5:$U$132,MATCH($B1324&amp;"|"&amp;$C1324,Inputs!$A$5:$A$132,0))</f>
        <v/>
      </c>
      <c r="AH1324" s="45">
        <f>AG1324*(1/(1+$G1324))^(1+$E1324)*(1+AH$7)^$D1324*(AH1306/AG1306)^$E1324*((AH1306+AH1315)/(AG1306+AG1315))^($F1324*(1+$E1324))</f>
        <v/>
      </c>
      <c r="AI1324" s="45">
        <f>AH1324*(1/(1+$G1324))^(1+$E1324)*(1+AI$7)^$D1324*(AI1306/AH1306)^$E1324*((AI1306+AI1315)/(AH1306+AH1315))^($F1324*(1+$E1324))</f>
        <v/>
      </c>
      <c r="AJ1324" s="45">
        <f>AI1324*(1/(1+$G1324))^(1+$E1324)*(1+AJ$7)^$D1324*(AJ1306/AI1306)^$E1324*((AJ1306+AJ1315)/(AI1306+AI1315))^($F1324*(1+$E1324))</f>
        <v/>
      </c>
      <c r="AK1324" s="45">
        <f>AJ1324*(1/(1+$G1324))^(1+$E1324)*(1+AK$7)^$D1324*(AK1306/AJ1306)^$E1324*((AK1306+AK1315)/(AJ1306+AJ1315))^($F1324*(1+$E1324))</f>
        <v/>
      </c>
      <c r="AL1324" s="45">
        <f>AK1324*(1/(1+$G1324))^(1+$E1324)*(1+AL$7)^$D1324*(AL1306/AK1306)^$E1324*((AL1306+AL1315)/(AK1306+AK1315))^($F1324*(1+$E1324))</f>
        <v/>
      </c>
      <c r="AM1324" s="45">
        <f>AL1324*(1/(1+$G1324))^(1+$E1324)*(1+AM$7)^$D1324*(AM1306/AL1306)^$E1324*((AM1306+AM1315)/(AL1306+AL1315))^($F1324*(1+$E1324))</f>
        <v/>
      </c>
      <c r="AN1324" s="45">
        <f>AM1324*(1/(1+$G1324))^(1+$E1324)*(1+AN$7)^$D1324*(AN1306/AM1306)^$E1324*((AN1306+AN1315)/(AM1306+AM1315))^($F1324*(1+$E1324))</f>
        <v/>
      </c>
      <c r="AO1324" s="45">
        <f>AN1324*(1/(1+$G1324))^(1+$E1324)*(1+AO$7)^$D1324*(AO1306/AN1306)^$E1324*((AO1306+AO1315)/(AN1306+AN1315))^($F1324*(1+$E1324))</f>
        <v/>
      </c>
      <c r="AP1324" s="45">
        <f>AO1324*(1/(1+$G1324))^(1+$E1324)*(1+AP$7)^$D1324*(AP1306/AO1306)^$E1324*((AP1306+AP1315)/(AO1306+AO1315))^($F1324*(1+$E1324))</f>
        <v/>
      </c>
      <c r="AQ1324" s="45">
        <f>AP1324*(1/(1+$G1324))^(1+$E1324)*(1+AQ$7)^$D1324*(AQ1306/AP1306)^$E1324*((AQ1306+AQ1315)/(AP1306+AP1315))^($F1324*(1+$E1324))</f>
        <v/>
      </c>
      <c r="AR1324" s="45">
        <f>AQ1324*(1/(1+$G1324))^(1+$E1324)*(1+AR$7)^$D1324*(AR1306/AQ1306)^$E1324*((AR1306+AR1315)/(AQ1306+AQ1315))^($F1324*(1+$E1324))</f>
        <v/>
      </c>
      <c r="AS1324" s="45">
        <f>AR1324*(1/(1+$G1324))^(1+$E1324)*(1+AS$7)^$D1324*(AS1306/AR1306)^$E1324*((AS1306+AS1315)/(AR1306+AR1315))^($F1324*(1+$E1324))</f>
        <v/>
      </c>
      <c r="AT1324" s="45">
        <f>AS1324*(1/(1+$G1324))^(1+$E1324)*(1+AT$7)^$D1324*(AT1306/AS1306)^$E1324*((AT1306+AT1315)/(AS1306+AS1315))^($F1324*(1+$E1324))</f>
        <v/>
      </c>
      <c r="AU1324" s="45">
        <f>AT1324*(1/(1+$G1324))^(1+$E1324)*(1+AU$7)^$D1324*(AU1306/AT1306)^$E1324*((AU1306+AU1315)/(AT1306+AT1315))^($F1324*(1+$E1324))</f>
        <v/>
      </c>
      <c r="AV1324" s="45">
        <f>AU1324*(1/(1+$G1324))^(1+$E1324)*(1+AV$7)^$D1324*(AV1306/AU1306)^$E1324*((AV1306+AV1315)/(AU1306+AU1315))^($F1324*(1+$E1324))</f>
        <v/>
      </c>
      <c r="AW1324" s="45">
        <f>AV1324*(1/(1+$G1324))^(1+$E1324)*(1+AW$7)^$D1324*(AW1306/AV1306)^$E1324*((AW1306+AW1315)/(AV1306+AV1315))^($F1324*(1+$E1324))</f>
        <v/>
      </c>
      <c r="AX1324" s="45">
        <f>AW1324*(1/(1+$G1324))^(1+$E1324)*(1+AX$7)^$D1324*(AX1306/AW1306)^$E1324*((AX1306+AX1315)/(AW1306+AW1315))^($F1324*(1+$E1324))</f>
        <v/>
      </c>
      <c r="AY1324" s="46">
        <f>FUELUSE(AX1324,AY1306,AX1306,AY1315,AX1315,AY$7,$D1324,$E1324,$F1324,$G1324)</f>
        <v/>
      </c>
    </row>
    <row r="1325" hidden="1" outlineLevel="2">
      <c r="A1325" s="14" t="inlineStr">
        <is>
          <t>ener</t>
        </is>
      </c>
      <c r="B1325" s="14" t="inlineStr">
        <is>
          <t>nga</t>
        </is>
      </c>
      <c r="C1325" s="14" t="inlineStr">
        <is>
          <t>nfm</t>
        </is>
      </c>
      <c r="D1325" s="37">
        <f>INDEX(Inputs!$N$5:$N$132,MATCH($B1325&amp;"|"&amp;$C1325,Inputs!$A$5:$A$132,0))</f>
        <v/>
      </c>
      <c r="E1325" s="37">
        <f>INDEX(Inputs!$O$5:$O$132,MATCH($B1325&amp;"|"&amp;$C1325,Inputs!$A$5:$A$132,0))</f>
        <v/>
      </c>
      <c r="F1325" s="37">
        <f>INDEX(Inputs!$P$5:$P$132,MATCH($B1325&amp;"|"&amp;$C1325,Inputs!$A$5:$A$132,0))</f>
        <v/>
      </c>
      <c r="G1325" s="37">
        <f>INDEX(Inputs!$Q$5:$Q$132,MATCH($B1325&amp;"|"&amp;$C1325,Inputs!$A$5:$A$132,0))</f>
        <v/>
      </c>
      <c r="H1325" s="14">
        <f>INDEX(Variables!$B$5:$B$105,MATCH($A1325,Variables!$A$5:$A$105,0))&amp;IF($C1325="",""," | "&amp;INDEX(Mapping!$B$5:$B$26,MATCH($C1325,Mapping!$A$5:$A$26,0))&amp;" | "&amp;INDEX(Mapping!$B$30:$B$41,MATCH($B1325,Mapping!$A$30:$A$41,0)))</f>
        <v/>
      </c>
      <c r="I1325" s="14">
        <f>INDEX(Variables!$C$5:$C$105,MATCH($A1325,Variables!$A$5:$A$105,0))</f>
        <v/>
      </c>
      <c r="J1325" s="14">
        <f>INDEX(Variables!$E$5:$E$105,MATCH($A1325,Variables!$A$5:$A$105,0))</f>
        <v/>
      </c>
      <c r="K1325" s="11">
        <f>LOWER(Settings!$C$4)&amp;".mit."&amp;$A1325&amp;IF($C1325="","","."&amp;$C1325&amp;"."&amp;$B1325)&amp;IF(INDEX(Variables!$D$5:$D$105,MATCH($A1325,Variables!$A$5:$A$105,0))="","","."&amp;INDEX(Variables!$D$5:$D$105,MATCH($A1325,Variables!$A$5:$A$105,0)))&amp;"."&amp;K$5</f>
        <v/>
      </c>
      <c r="L1325" s="44">
        <f>INDEX(Inputs!$U$5:$U$132,MATCH($B1325&amp;"|"&amp;$C1325,Inputs!$A$5:$A$132,0))</f>
        <v/>
      </c>
      <c r="M1325" s="45">
        <f>L1325*(1/(1+$G1325))^(1+$E1325)*(1+M$7)^$D1325*(M1307/L1307)^$E1325*((M1307+M1316)/(L1307+L1316))^($F1325*(1+$E1325))</f>
        <v/>
      </c>
      <c r="N1325" s="45">
        <f>M1325*(1/(1+$G1325))^(1+$E1325)*(1+N$7)^$D1325*(N1307/M1307)^$E1325*((N1307+N1316)/(M1307+M1316))^($F1325*(1+$E1325))</f>
        <v/>
      </c>
      <c r="O1325" s="45">
        <f>N1325*(1/(1+$G1325))^(1+$E1325)*(1+O$7)^$D1325*(O1307/N1307)^$E1325*((O1307+O1316)/(N1307+N1316))^($F1325*(1+$E1325))</f>
        <v/>
      </c>
      <c r="P1325" s="45">
        <f>O1325*(1/(1+$G1325))^(1+$E1325)*(1+P$7)^$D1325*(P1307/O1307)^$E1325*((P1307+P1316)/(O1307+O1316))^($F1325*(1+$E1325))</f>
        <v/>
      </c>
      <c r="Q1325" s="45">
        <f>P1325*(1/(1+$G1325))^(1+$E1325)*(1+Q$7)^$D1325*(Q1307/P1307)^$E1325*((Q1307+Q1316)/(P1307+P1316))^($F1325*(1+$E1325))</f>
        <v/>
      </c>
      <c r="R1325" s="45">
        <f>Q1325*(1/(1+$G1325))^(1+$E1325)*(1+R$7)^$D1325*(R1307/Q1307)^$E1325*((R1307+R1316)/(Q1307+Q1316))^($F1325*(1+$E1325))</f>
        <v/>
      </c>
      <c r="S1325" s="45">
        <f>R1325*(1/(1+$G1325))^(1+$E1325)*(1+S$7)^$D1325*(S1307/R1307)^$E1325*((S1307+S1316)/(R1307+R1316))^($F1325*(1+$E1325))</f>
        <v/>
      </c>
      <c r="T1325" s="45">
        <f>S1325*(1/(1+$G1325))^(1+$E1325)*(1+T$7)^$D1325*(T1307/S1307)^$E1325*((T1307+T1316)/(S1307+S1316))^($F1325*(1+$E1325))</f>
        <v/>
      </c>
      <c r="U1325" s="45">
        <f>T1325*(1/(1+$G1325))^(1+$E1325)*(1+U$7)^$D1325*(U1307/T1307)^$E1325*((U1307+U1316)/(T1307+T1316))^($F1325*(1+$E1325))</f>
        <v/>
      </c>
      <c r="V1325" s="45">
        <f>U1325*(1/(1+$G1325))^(1+$E1325)*(1+V$7)^$D1325*(V1307/U1307)^$E1325*((V1307+V1316)/(U1307+U1316))^($F1325*(1+$E1325))</f>
        <v/>
      </c>
      <c r="W1325" s="45">
        <f>V1325*(1/(1+$G1325))^(1+$E1325)*(1+W$7)^$D1325*(W1307/V1307)^$E1325*((W1307+W1316)/(V1307+V1316))^($F1325*(1+$E1325))</f>
        <v/>
      </c>
      <c r="X1325" s="45">
        <f>W1325*(1/(1+$G1325))^(1+$E1325)*(1+X$7)^$D1325*(X1307/W1307)^$E1325*((X1307+X1316)/(W1307+W1316))^($F1325*(1+$E1325))</f>
        <v/>
      </c>
      <c r="Y1325" s="45">
        <f>X1325*(1/(1+$G1325))^(1+$E1325)*(1+Y$7)^$D1325*(Y1307/X1307)^$E1325*((Y1307+Y1316)/(X1307+X1316))^($F1325*(1+$E1325))</f>
        <v/>
      </c>
      <c r="Z1325" s="45">
        <f>Y1325*(1/(1+$G1325))^(1+$E1325)*(1+Z$7)^$D1325*(Z1307/Y1307)^$E1325*((Z1307+Z1316)/(Y1307+Y1316))^($F1325*(1+$E1325))</f>
        <v/>
      </c>
      <c r="AA1325" s="45">
        <f>Z1325*(1/(1+$G1325))^(1+$E1325)*(1+AA$7)^$D1325*(AA1307/Z1307)^$E1325*((AA1307+AA1316)/(Z1307+Z1316))^($F1325*(1+$E1325))</f>
        <v/>
      </c>
      <c r="AB1325" s="45">
        <f>AA1325*(1/(1+$G1325))^(1+$E1325)*(1+AB$7)^$D1325*(AB1307/AA1307)^$E1325*((AB1307+AB1316)/(AA1307+AA1316))^($F1325*(1+$E1325))</f>
        <v/>
      </c>
      <c r="AC1325" s="45">
        <f>AB1325*(1/(1+$G1325))^(1+$E1325)*(1+AC$7)^$D1325*(AC1307/AB1307)^$E1325*((AC1307+AC1316)/(AB1307+AB1316))^($F1325*(1+$E1325))</f>
        <v/>
      </c>
      <c r="AD1325" s="46">
        <f>FUELUSE(AC1325,AD1307,AC1307,AD1316,AC1316,AD$7,$D1325,$E1325,$F1325,$G1325)</f>
        <v/>
      </c>
      <c r="AF1325" s="11">
        <f>LOWER(Settings!$C$4)&amp;".mit."&amp;$A1325&amp;IF($C1325="","","."&amp;$C1325&amp;"."&amp;$B1325)&amp;IF(INDEX(Variables!$D$5:$D$105,MATCH($A1325,Variables!$A$5:$A$105,0))="","","."&amp;INDEX(Variables!$D$5:$D$105,MATCH($A1325,Variables!$A$5:$A$105,0)))&amp;"."&amp;AF$5</f>
        <v/>
      </c>
      <c r="AG1325" s="44">
        <f>INDEX(Inputs!$U$5:$U$132,MATCH($B1325&amp;"|"&amp;$C1325,Inputs!$A$5:$A$132,0))</f>
        <v/>
      </c>
      <c r="AH1325" s="45">
        <f>AG1325*(1/(1+$G1325))^(1+$E1325)*(1+AH$7)^$D1325*(AH1307/AG1307)^$E1325*((AH1307+AH1316)/(AG1307+AG1316))^($F1325*(1+$E1325))</f>
        <v/>
      </c>
      <c r="AI1325" s="45">
        <f>AH1325*(1/(1+$G1325))^(1+$E1325)*(1+AI$7)^$D1325*(AI1307/AH1307)^$E1325*((AI1307+AI1316)/(AH1307+AH1316))^($F1325*(1+$E1325))</f>
        <v/>
      </c>
      <c r="AJ1325" s="45">
        <f>AI1325*(1/(1+$G1325))^(1+$E1325)*(1+AJ$7)^$D1325*(AJ1307/AI1307)^$E1325*((AJ1307+AJ1316)/(AI1307+AI1316))^($F1325*(1+$E1325))</f>
        <v/>
      </c>
      <c r="AK1325" s="45">
        <f>AJ1325*(1/(1+$G1325))^(1+$E1325)*(1+AK$7)^$D1325*(AK1307/AJ1307)^$E1325*((AK1307+AK1316)/(AJ1307+AJ1316))^($F1325*(1+$E1325))</f>
        <v/>
      </c>
      <c r="AL1325" s="45">
        <f>AK1325*(1/(1+$G1325))^(1+$E1325)*(1+AL$7)^$D1325*(AL1307/AK1307)^$E1325*((AL1307+AL1316)/(AK1307+AK1316))^($F1325*(1+$E1325))</f>
        <v/>
      </c>
      <c r="AM1325" s="45">
        <f>AL1325*(1/(1+$G1325))^(1+$E1325)*(1+AM$7)^$D1325*(AM1307/AL1307)^$E1325*((AM1307+AM1316)/(AL1307+AL1316))^($F1325*(1+$E1325))</f>
        <v/>
      </c>
      <c r="AN1325" s="45">
        <f>AM1325*(1/(1+$G1325))^(1+$E1325)*(1+AN$7)^$D1325*(AN1307/AM1307)^$E1325*((AN1307+AN1316)/(AM1307+AM1316))^($F1325*(1+$E1325))</f>
        <v/>
      </c>
      <c r="AO1325" s="45">
        <f>AN1325*(1/(1+$G1325))^(1+$E1325)*(1+AO$7)^$D1325*(AO1307/AN1307)^$E1325*((AO1307+AO1316)/(AN1307+AN1316))^($F1325*(1+$E1325))</f>
        <v/>
      </c>
      <c r="AP1325" s="45">
        <f>AO1325*(1/(1+$G1325))^(1+$E1325)*(1+AP$7)^$D1325*(AP1307/AO1307)^$E1325*((AP1307+AP1316)/(AO1307+AO1316))^($F1325*(1+$E1325))</f>
        <v/>
      </c>
      <c r="AQ1325" s="45">
        <f>AP1325*(1/(1+$G1325))^(1+$E1325)*(1+AQ$7)^$D1325*(AQ1307/AP1307)^$E1325*((AQ1307+AQ1316)/(AP1307+AP1316))^($F1325*(1+$E1325))</f>
        <v/>
      </c>
      <c r="AR1325" s="45">
        <f>AQ1325*(1/(1+$G1325))^(1+$E1325)*(1+AR$7)^$D1325*(AR1307/AQ1307)^$E1325*((AR1307+AR1316)/(AQ1307+AQ1316))^($F1325*(1+$E1325))</f>
        <v/>
      </c>
      <c r="AS1325" s="45">
        <f>AR1325*(1/(1+$G1325))^(1+$E1325)*(1+AS$7)^$D1325*(AS1307/AR1307)^$E1325*((AS1307+AS1316)/(AR1307+AR1316))^($F1325*(1+$E1325))</f>
        <v/>
      </c>
      <c r="AT1325" s="45">
        <f>AS1325*(1/(1+$G1325))^(1+$E1325)*(1+AT$7)^$D1325*(AT1307/AS1307)^$E1325*((AT1307+AT1316)/(AS1307+AS1316))^($F1325*(1+$E1325))</f>
        <v/>
      </c>
      <c r="AU1325" s="45">
        <f>AT1325*(1/(1+$G1325))^(1+$E1325)*(1+AU$7)^$D1325*(AU1307/AT1307)^$E1325*((AU1307+AU1316)/(AT1307+AT1316))^($F1325*(1+$E1325))</f>
        <v/>
      </c>
      <c r="AV1325" s="45">
        <f>AU1325*(1/(1+$G1325))^(1+$E1325)*(1+AV$7)^$D1325*(AV1307/AU1307)^$E1325*((AV1307+AV1316)/(AU1307+AU1316))^($F1325*(1+$E1325))</f>
        <v/>
      </c>
      <c r="AW1325" s="45">
        <f>AV1325*(1/(1+$G1325))^(1+$E1325)*(1+AW$7)^$D1325*(AW1307/AV1307)^$E1325*((AW1307+AW1316)/(AV1307+AV1316))^($F1325*(1+$E1325))</f>
        <v/>
      </c>
      <c r="AX1325" s="45">
        <f>AW1325*(1/(1+$G1325))^(1+$E1325)*(1+AX$7)^$D1325*(AX1307/AW1307)^$E1325*((AX1307+AX1316)/(AW1307+AW1316))^($F1325*(1+$E1325))</f>
        <v/>
      </c>
      <c r="AY1325" s="46">
        <f>FUELUSE(AX1325,AY1307,AX1307,AY1316,AX1316,AY$7,$D1325,$E1325,$F1325,$G1325)</f>
        <v/>
      </c>
    </row>
    <row r="1326" hidden="1" outlineLevel="2">
      <c r="A1326" s="14" t="inlineStr">
        <is>
          <t>ener</t>
        </is>
      </c>
      <c r="B1326" s="14" t="inlineStr">
        <is>
          <t>gso</t>
        </is>
      </c>
      <c r="C1326" s="14" t="inlineStr">
        <is>
          <t>nfm</t>
        </is>
      </c>
      <c r="D1326" s="37">
        <f>INDEX(Inputs!$N$5:$N$132,MATCH($B1326&amp;"|"&amp;$C1326,Inputs!$A$5:$A$132,0))</f>
        <v/>
      </c>
      <c r="E1326" s="37">
        <f>INDEX(Inputs!$O$5:$O$132,MATCH($B1326&amp;"|"&amp;$C1326,Inputs!$A$5:$A$132,0))</f>
        <v/>
      </c>
      <c r="F1326" s="37">
        <f>INDEX(Inputs!$P$5:$P$132,MATCH($B1326&amp;"|"&amp;$C1326,Inputs!$A$5:$A$132,0))</f>
        <v/>
      </c>
      <c r="G1326" s="37">
        <f>INDEX(Inputs!$Q$5:$Q$132,MATCH($B1326&amp;"|"&amp;$C1326,Inputs!$A$5:$A$132,0))</f>
        <v/>
      </c>
      <c r="H1326" s="14">
        <f>INDEX(Variables!$B$5:$B$105,MATCH($A1326,Variables!$A$5:$A$105,0))&amp;IF($C1326="",""," | "&amp;INDEX(Mapping!$B$5:$B$26,MATCH($C1326,Mapping!$A$5:$A$26,0))&amp;" | "&amp;INDEX(Mapping!$B$30:$B$41,MATCH($B1326,Mapping!$A$30:$A$41,0)))</f>
        <v/>
      </c>
      <c r="I1326" s="14">
        <f>INDEX(Variables!$C$5:$C$105,MATCH($A1326,Variables!$A$5:$A$105,0))</f>
        <v/>
      </c>
      <c r="J1326" s="14">
        <f>INDEX(Variables!$E$5:$E$105,MATCH($A1326,Variables!$A$5:$A$105,0))</f>
        <v/>
      </c>
      <c r="K1326" s="11">
        <f>LOWER(Settings!$C$4)&amp;".mit."&amp;$A1326&amp;IF($C1326="","","."&amp;$C1326&amp;"."&amp;$B1326)&amp;IF(INDEX(Variables!$D$5:$D$105,MATCH($A1326,Variables!$A$5:$A$105,0))="","","."&amp;INDEX(Variables!$D$5:$D$105,MATCH($A1326,Variables!$A$5:$A$105,0)))&amp;"."&amp;K$5</f>
        <v/>
      </c>
      <c r="L1326" s="44">
        <f>INDEX(Inputs!$U$5:$U$132,MATCH($B1326&amp;"|"&amp;$C1326,Inputs!$A$5:$A$132,0))</f>
        <v/>
      </c>
      <c r="M1326" s="45">
        <f>L1326*(1/(1+$G1326))^(1+$E1326)*(1+M$7)^$D1326*(M1308/L1308)^$E1326*((M1308+M1317)/(L1308+L1317))^($F1326*(1+$E1326))</f>
        <v/>
      </c>
      <c r="N1326" s="45">
        <f>M1326*(1/(1+$G1326))^(1+$E1326)*(1+N$7)^$D1326*(N1308/M1308)^$E1326*((N1308+N1317)/(M1308+M1317))^($F1326*(1+$E1326))</f>
        <v/>
      </c>
      <c r="O1326" s="45">
        <f>N1326*(1/(1+$G1326))^(1+$E1326)*(1+O$7)^$D1326*(O1308/N1308)^$E1326*((O1308+O1317)/(N1308+N1317))^($F1326*(1+$E1326))</f>
        <v/>
      </c>
      <c r="P1326" s="45">
        <f>O1326*(1/(1+$G1326))^(1+$E1326)*(1+P$7)^$D1326*(P1308/O1308)^$E1326*((P1308+P1317)/(O1308+O1317))^($F1326*(1+$E1326))</f>
        <v/>
      </c>
      <c r="Q1326" s="45">
        <f>P1326*(1/(1+$G1326))^(1+$E1326)*(1+Q$7)^$D1326*(Q1308/P1308)^$E1326*((Q1308+Q1317)/(P1308+P1317))^($F1326*(1+$E1326))</f>
        <v/>
      </c>
      <c r="R1326" s="45">
        <f>Q1326*(1/(1+$G1326))^(1+$E1326)*(1+R$7)^$D1326*(R1308/Q1308)^$E1326*((R1308+R1317)/(Q1308+Q1317))^($F1326*(1+$E1326))</f>
        <v/>
      </c>
      <c r="S1326" s="45">
        <f>R1326*(1/(1+$G1326))^(1+$E1326)*(1+S$7)^$D1326*(S1308/R1308)^$E1326*((S1308+S1317)/(R1308+R1317))^($F1326*(1+$E1326))</f>
        <v/>
      </c>
      <c r="T1326" s="45">
        <f>S1326*(1/(1+$G1326))^(1+$E1326)*(1+T$7)^$D1326*(T1308/S1308)^$E1326*((T1308+T1317)/(S1308+S1317))^($F1326*(1+$E1326))</f>
        <v/>
      </c>
      <c r="U1326" s="45">
        <f>T1326*(1/(1+$G1326))^(1+$E1326)*(1+U$7)^$D1326*(U1308/T1308)^$E1326*((U1308+U1317)/(T1308+T1317))^($F1326*(1+$E1326))</f>
        <v/>
      </c>
      <c r="V1326" s="45">
        <f>U1326*(1/(1+$G1326))^(1+$E1326)*(1+V$7)^$D1326*(V1308/U1308)^$E1326*((V1308+V1317)/(U1308+U1317))^($F1326*(1+$E1326))</f>
        <v/>
      </c>
      <c r="W1326" s="45">
        <f>V1326*(1/(1+$G1326))^(1+$E1326)*(1+W$7)^$D1326*(W1308/V1308)^$E1326*((W1308+W1317)/(V1308+V1317))^($F1326*(1+$E1326))</f>
        <v/>
      </c>
      <c r="X1326" s="45">
        <f>W1326*(1/(1+$G1326))^(1+$E1326)*(1+X$7)^$D1326*(X1308/W1308)^$E1326*((X1308+X1317)/(W1308+W1317))^($F1326*(1+$E1326))</f>
        <v/>
      </c>
      <c r="Y1326" s="45">
        <f>X1326*(1/(1+$G1326))^(1+$E1326)*(1+Y$7)^$D1326*(Y1308/X1308)^$E1326*((Y1308+Y1317)/(X1308+X1317))^($F1326*(1+$E1326))</f>
        <v/>
      </c>
      <c r="Z1326" s="45">
        <f>Y1326*(1/(1+$G1326))^(1+$E1326)*(1+Z$7)^$D1326*(Z1308/Y1308)^$E1326*((Z1308+Z1317)/(Y1308+Y1317))^($F1326*(1+$E1326))</f>
        <v/>
      </c>
      <c r="AA1326" s="45">
        <f>Z1326*(1/(1+$G1326))^(1+$E1326)*(1+AA$7)^$D1326*(AA1308/Z1308)^$E1326*((AA1308+AA1317)/(Z1308+Z1317))^($F1326*(1+$E1326))</f>
        <v/>
      </c>
      <c r="AB1326" s="45">
        <f>AA1326*(1/(1+$G1326))^(1+$E1326)*(1+AB$7)^$D1326*(AB1308/AA1308)^$E1326*((AB1308+AB1317)/(AA1308+AA1317))^($F1326*(1+$E1326))</f>
        <v/>
      </c>
      <c r="AC1326" s="45">
        <f>AB1326*(1/(1+$G1326))^(1+$E1326)*(1+AC$7)^$D1326*(AC1308/AB1308)^$E1326*((AC1308+AC1317)/(AB1308+AB1317))^($F1326*(1+$E1326))</f>
        <v/>
      </c>
      <c r="AD1326" s="46">
        <f>FUELUSE(AC1326,AD1308,AC1308,AD1317,AC1317,AD$7,$D1326,$E1326,$F1326,$G1326)</f>
        <v/>
      </c>
      <c r="AF1326" s="11">
        <f>LOWER(Settings!$C$4)&amp;".mit."&amp;$A1326&amp;IF($C1326="","","."&amp;$C1326&amp;"."&amp;$B1326)&amp;IF(INDEX(Variables!$D$5:$D$105,MATCH($A1326,Variables!$A$5:$A$105,0))="","","."&amp;INDEX(Variables!$D$5:$D$105,MATCH($A1326,Variables!$A$5:$A$105,0)))&amp;"."&amp;AF$5</f>
        <v/>
      </c>
      <c r="AG1326" s="44">
        <f>INDEX(Inputs!$U$5:$U$132,MATCH($B1326&amp;"|"&amp;$C1326,Inputs!$A$5:$A$132,0))</f>
        <v/>
      </c>
      <c r="AH1326" s="45">
        <f>AG1326*(1/(1+$G1326))^(1+$E1326)*(1+AH$7)^$D1326*(AH1308/AG1308)^$E1326*((AH1308+AH1317)/(AG1308+AG1317))^($F1326*(1+$E1326))</f>
        <v/>
      </c>
      <c r="AI1326" s="45">
        <f>AH1326*(1/(1+$G1326))^(1+$E1326)*(1+AI$7)^$D1326*(AI1308/AH1308)^$E1326*((AI1308+AI1317)/(AH1308+AH1317))^($F1326*(1+$E1326))</f>
        <v/>
      </c>
      <c r="AJ1326" s="45">
        <f>AI1326*(1/(1+$G1326))^(1+$E1326)*(1+AJ$7)^$D1326*(AJ1308/AI1308)^$E1326*((AJ1308+AJ1317)/(AI1308+AI1317))^($F1326*(1+$E1326))</f>
        <v/>
      </c>
      <c r="AK1326" s="45">
        <f>AJ1326*(1/(1+$G1326))^(1+$E1326)*(1+AK$7)^$D1326*(AK1308/AJ1308)^$E1326*((AK1308+AK1317)/(AJ1308+AJ1317))^($F1326*(1+$E1326))</f>
        <v/>
      </c>
      <c r="AL1326" s="45">
        <f>AK1326*(1/(1+$G1326))^(1+$E1326)*(1+AL$7)^$D1326*(AL1308/AK1308)^$E1326*((AL1308+AL1317)/(AK1308+AK1317))^($F1326*(1+$E1326))</f>
        <v/>
      </c>
      <c r="AM1326" s="45">
        <f>AL1326*(1/(1+$G1326))^(1+$E1326)*(1+AM$7)^$D1326*(AM1308/AL1308)^$E1326*((AM1308+AM1317)/(AL1308+AL1317))^($F1326*(1+$E1326))</f>
        <v/>
      </c>
      <c r="AN1326" s="45">
        <f>AM1326*(1/(1+$G1326))^(1+$E1326)*(1+AN$7)^$D1326*(AN1308/AM1308)^$E1326*((AN1308+AN1317)/(AM1308+AM1317))^($F1326*(1+$E1326))</f>
        <v/>
      </c>
      <c r="AO1326" s="45">
        <f>AN1326*(1/(1+$G1326))^(1+$E1326)*(1+AO$7)^$D1326*(AO1308/AN1308)^$E1326*((AO1308+AO1317)/(AN1308+AN1317))^($F1326*(1+$E1326))</f>
        <v/>
      </c>
      <c r="AP1326" s="45">
        <f>AO1326*(1/(1+$G1326))^(1+$E1326)*(1+AP$7)^$D1326*(AP1308/AO1308)^$E1326*((AP1308+AP1317)/(AO1308+AO1317))^($F1326*(1+$E1326))</f>
        <v/>
      </c>
      <c r="AQ1326" s="45">
        <f>AP1326*(1/(1+$G1326))^(1+$E1326)*(1+AQ$7)^$D1326*(AQ1308/AP1308)^$E1326*((AQ1308+AQ1317)/(AP1308+AP1317))^($F1326*(1+$E1326))</f>
        <v/>
      </c>
      <c r="AR1326" s="45">
        <f>AQ1326*(1/(1+$G1326))^(1+$E1326)*(1+AR$7)^$D1326*(AR1308/AQ1308)^$E1326*((AR1308+AR1317)/(AQ1308+AQ1317))^($F1326*(1+$E1326))</f>
        <v/>
      </c>
      <c r="AS1326" s="45">
        <f>AR1326*(1/(1+$G1326))^(1+$E1326)*(1+AS$7)^$D1326*(AS1308/AR1308)^$E1326*((AS1308+AS1317)/(AR1308+AR1317))^($F1326*(1+$E1326))</f>
        <v/>
      </c>
      <c r="AT1326" s="45">
        <f>AS1326*(1/(1+$G1326))^(1+$E1326)*(1+AT$7)^$D1326*(AT1308/AS1308)^$E1326*((AT1308+AT1317)/(AS1308+AS1317))^($F1326*(1+$E1326))</f>
        <v/>
      </c>
      <c r="AU1326" s="45">
        <f>AT1326*(1/(1+$G1326))^(1+$E1326)*(1+AU$7)^$D1326*(AU1308/AT1308)^$E1326*((AU1308+AU1317)/(AT1308+AT1317))^($F1326*(1+$E1326))</f>
        <v/>
      </c>
      <c r="AV1326" s="45">
        <f>AU1326*(1/(1+$G1326))^(1+$E1326)*(1+AV$7)^$D1326*(AV1308/AU1308)^$E1326*((AV1308+AV1317)/(AU1308+AU1317))^($F1326*(1+$E1326))</f>
        <v/>
      </c>
      <c r="AW1326" s="45">
        <f>AV1326*(1/(1+$G1326))^(1+$E1326)*(1+AW$7)^$D1326*(AW1308/AV1308)^$E1326*((AW1308+AW1317)/(AV1308+AV1317))^($F1326*(1+$E1326))</f>
        <v/>
      </c>
      <c r="AX1326" s="45">
        <f>AW1326*(1/(1+$G1326))^(1+$E1326)*(1+AX$7)^$D1326*(AX1308/AW1308)^$E1326*((AX1308+AX1317)/(AW1308+AW1317))^($F1326*(1+$E1326))</f>
        <v/>
      </c>
      <c r="AY1326" s="46">
        <f>FUELUSE(AX1326,AY1308,AX1308,AY1317,AX1317,AY$7,$D1326,$E1326,$F1326,$G1326)</f>
        <v/>
      </c>
    </row>
    <row r="1327" hidden="1" outlineLevel="2">
      <c r="A1327" s="14" t="inlineStr">
        <is>
          <t>ener</t>
        </is>
      </c>
      <c r="B1327" s="14" t="inlineStr">
        <is>
          <t>die</t>
        </is>
      </c>
      <c r="C1327" s="14" t="inlineStr">
        <is>
          <t>nfm</t>
        </is>
      </c>
      <c r="D1327" s="37">
        <f>INDEX(Inputs!$N$5:$N$132,MATCH($B1327&amp;"|"&amp;$C1327,Inputs!$A$5:$A$132,0))</f>
        <v/>
      </c>
      <c r="E1327" s="37">
        <f>INDEX(Inputs!$O$5:$O$132,MATCH($B1327&amp;"|"&amp;$C1327,Inputs!$A$5:$A$132,0))</f>
        <v/>
      </c>
      <c r="F1327" s="37">
        <f>INDEX(Inputs!$P$5:$P$132,MATCH($B1327&amp;"|"&amp;$C1327,Inputs!$A$5:$A$132,0))</f>
        <v/>
      </c>
      <c r="G1327" s="37">
        <f>INDEX(Inputs!$Q$5:$Q$132,MATCH($B1327&amp;"|"&amp;$C1327,Inputs!$A$5:$A$132,0))</f>
        <v/>
      </c>
      <c r="H1327" s="14">
        <f>INDEX(Variables!$B$5:$B$105,MATCH($A1327,Variables!$A$5:$A$105,0))&amp;IF($C1327="",""," | "&amp;INDEX(Mapping!$B$5:$B$26,MATCH($C1327,Mapping!$A$5:$A$26,0))&amp;" | "&amp;INDEX(Mapping!$B$30:$B$41,MATCH($B1327,Mapping!$A$30:$A$41,0)))</f>
        <v/>
      </c>
      <c r="I1327" s="14">
        <f>INDEX(Variables!$C$5:$C$105,MATCH($A1327,Variables!$A$5:$A$105,0))</f>
        <v/>
      </c>
      <c r="J1327" s="14">
        <f>INDEX(Variables!$E$5:$E$105,MATCH($A1327,Variables!$A$5:$A$105,0))</f>
        <v/>
      </c>
      <c r="K1327" s="11">
        <f>LOWER(Settings!$C$4)&amp;".mit."&amp;$A1327&amp;IF($C1327="","","."&amp;$C1327&amp;"."&amp;$B1327)&amp;IF(INDEX(Variables!$D$5:$D$105,MATCH($A1327,Variables!$A$5:$A$105,0))="","","."&amp;INDEX(Variables!$D$5:$D$105,MATCH($A1327,Variables!$A$5:$A$105,0)))&amp;"."&amp;K$5</f>
        <v/>
      </c>
      <c r="L1327" s="44">
        <f>INDEX(Inputs!$U$5:$U$132,MATCH($B1327&amp;"|"&amp;$C1327,Inputs!$A$5:$A$132,0))</f>
        <v/>
      </c>
      <c r="M1327" s="45">
        <f>L1327*(1/(1+$G1327))^(1+$E1327)*(1+M$7)^$D1327*(M1309/L1309)^$E1327*((M1309+M1318)/(L1309+L1318))^($F1327*(1+$E1327))</f>
        <v/>
      </c>
      <c r="N1327" s="45">
        <f>M1327*(1/(1+$G1327))^(1+$E1327)*(1+N$7)^$D1327*(N1309/M1309)^$E1327*((N1309+N1318)/(M1309+M1318))^($F1327*(1+$E1327))</f>
        <v/>
      </c>
      <c r="O1327" s="45">
        <f>N1327*(1/(1+$G1327))^(1+$E1327)*(1+O$7)^$D1327*(O1309/N1309)^$E1327*((O1309+O1318)/(N1309+N1318))^($F1327*(1+$E1327))</f>
        <v/>
      </c>
      <c r="P1327" s="45">
        <f>O1327*(1/(1+$G1327))^(1+$E1327)*(1+P$7)^$D1327*(P1309/O1309)^$E1327*((P1309+P1318)/(O1309+O1318))^($F1327*(1+$E1327))</f>
        <v/>
      </c>
      <c r="Q1327" s="45">
        <f>P1327*(1/(1+$G1327))^(1+$E1327)*(1+Q$7)^$D1327*(Q1309/P1309)^$E1327*((Q1309+Q1318)/(P1309+P1318))^($F1327*(1+$E1327))</f>
        <v/>
      </c>
      <c r="R1327" s="45">
        <f>Q1327*(1/(1+$G1327))^(1+$E1327)*(1+R$7)^$D1327*(R1309/Q1309)^$E1327*((R1309+R1318)/(Q1309+Q1318))^($F1327*(1+$E1327))</f>
        <v/>
      </c>
      <c r="S1327" s="45">
        <f>R1327*(1/(1+$G1327))^(1+$E1327)*(1+S$7)^$D1327*(S1309/R1309)^$E1327*((S1309+S1318)/(R1309+R1318))^($F1327*(1+$E1327))</f>
        <v/>
      </c>
      <c r="T1327" s="45">
        <f>S1327*(1/(1+$G1327))^(1+$E1327)*(1+T$7)^$D1327*(T1309/S1309)^$E1327*((T1309+T1318)/(S1309+S1318))^($F1327*(1+$E1327))</f>
        <v/>
      </c>
      <c r="U1327" s="45">
        <f>T1327*(1/(1+$G1327))^(1+$E1327)*(1+U$7)^$D1327*(U1309/T1309)^$E1327*((U1309+U1318)/(T1309+T1318))^($F1327*(1+$E1327))</f>
        <v/>
      </c>
      <c r="V1327" s="45">
        <f>U1327*(1/(1+$G1327))^(1+$E1327)*(1+V$7)^$D1327*(V1309/U1309)^$E1327*((V1309+V1318)/(U1309+U1318))^($F1327*(1+$E1327))</f>
        <v/>
      </c>
      <c r="W1327" s="45">
        <f>V1327*(1/(1+$G1327))^(1+$E1327)*(1+W$7)^$D1327*(W1309/V1309)^$E1327*((W1309+W1318)/(V1309+V1318))^($F1327*(1+$E1327))</f>
        <v/>
      </c>
      <c r="X1327" s="45">
        <f>W1327*(1/(1+$G1327))^(1+$E1327)*(1+X$7)^$D1327*(X1309/W1309)^$E1327*((X1309+X1318)/(W1309+W1318))^($F1327*(1+$E1327))</f>
        <v/>
      </c>
      <c r="Y1327" s="45">
        <f>X1327*(1/(1+$G1327))^(1+$E1327)*(1+Y$7)^$D1327*(Y1309/X1309)^$E1327*((Y1309+Y1318)/(X1309+X1318))^($F1327*(1+$E1327))</f>
        <v/>
      </c>
      <c r="Z1327" s="45">
        <f>Y1327*(1/(1+$G1327))^(1+$E1327)*(1+Z$7)^$D1327*(Z1309/Y1309)^$E1327*((Z1309+Z1318)/(Y1309+Y1318))^($F1327*(1+$E1327))</f>
        <v/>
      </c>
      <c r="AA1327" s="45">
        <f>Z1327*(1/(1+$G1327))^(1+$E1327)*(1+AA$7)^$D1327*(AA1309/Z1309)^$E1327*((AA1309+AA1318)/(Z1309+Z1318))^($F1327*(1+$E1327))</f>
        <v/>
      </c>
      <c r="AB1327" s="45">
        <f>AA1327*(1/(1+$G1327))^(1+$E1327)*(1+AB$7)^$D1327*(AB1309/AA1309)^$E1327*((AB1309+AB1318)/(AA1309+AA1318))^($F1327*(1+$E1327))</f>
        <v/>
      </c>
      <c r="AC1327" s="45">
        <f>AB1327*(1/(1+$G1327))^(1+$E1327)*(1+AC$7)^$D1327*(AC1309/AB1309)^$E1327*((AC1309+AC1318)/(AB1309+AB1318))^($F1327*(1+$E1327))</f>
        <v/>
      </c>
      <c r="AD1327" s="46">
        <f>FUELUSE(AC1327,AD1309,AC1309,AD1318,AC1318,AD$7,$D1327,$E1327,$F1327,$G1327)</f>
        <v/>
      </c>
      <c r="AF1327" s="11">
        <f>LOWER(Settings!$C$4)&amp;".mit."&amp;$A1327&amp;IF($C1327="","","."&amp;$C1327&amp;"."&amp;$B1327)&amp;IF(INDEX(Variables!$D$5:$D$105,MATCH($A1327,Variables!$A$5:$A$105,0))="","","."&amp;INDEX(Variables!$D$5:$D$105,MATCH($A1327,Variables!$A$5:$A$105,0)))&amp;"."&amp;AF$5</f>
        <v/>
      </c>
      <c r="AG1327" s="44">
        <f>INDEX(Inputs!$U$5:$U$132,MATCH($B1327&amp;"|"&amp;$C1327,Inputs!$A$5:$A$132,0))</f>
        <v/>
      </c>
      <c r="AH1327" s="45">
        <f>AG1327*(1/(1+$G1327))^(1+$E1327)*(1+AH$7)^$D1327*(AH1309/AG1309)^$E1327*((AH1309+AH1318)/(AG1309+AG1318))^($F1327*(1+$E1327))</f>
        <v/>
      </c>
      <c r="AI1327" s="45">
        <f>AH1327*(1/(1+$G1327))^(1+$E1327)*(1+AI$7)^$D1327*(AI1309/AH1309)^$E1327*((AI1309+AI1318)/(AH1309+AH1318))^($F1327*(1+$E1327))</f>
        <v/>
      </c>
      <c r="AJ1327" s="45">
        <f>AI1327*(1/(1+$G1327))^(1+$E1327)*(1+AJ$7)^$D1327*(AJ1309/AI1309)^$E1327*((AJ1309+AJ1318)/(AI1309+AI1318))^($F1327*(1+$E1327))</f>
        <v/>
      </c>
      <c r="AK1327" s="45">
        <f>AJ1327*(1/(1+$G1327))^(1+$E1327)*(1+AK$7)^$D1327*(AK1309/AJ1309)^$E1327*((AK1309+AK1318)/(AJ1309+AJ1318))^($F1327*(1+$E1327))</f>
        <v/>
      </c>
      <c r="AL1327" s="45">
        <f>AK1327*(1/(1+$G1327))^(1+$E1327)*(1+AL$7)^$D1327*(AL1309/AK1309)^$E1327*((AL1309+AL1318)/(AK1309+AK1318))^($F1327*(1+$E1327))</f>
        <v/>
      </c>
      <c r="AM1327" s="45">
        <f>AL1327*(1/(1+$G1327))^(1+$E1327)*(1+AM$7)^$D1327*(AM1309/AL1309)^$E1327*((AM1309+AM1318)/(AL1309+AL1318))^($F1327*(1+$E1327))</f>
        <v/>
      </c>
      <c r="AN1327" s="45">
        <f>AM1327*(1/(1+$G1327))^(1+$E1327)*(1+AN$7)^$D1327*(AN1309/AM1309)^$E1327*((AN1309+AN1318)/(AM1309+AM1318))^($F1327*(1+$E1327))</f>
        <v/>
      </c>
      <c r="AO1327" s="45">
        <f>AN1327*(1/(1+$G1327))^(1+$E1327)*(1+AO$7)^$D1327*(AO1309/AN1309)^$E1327*((AO1309+AO1318)/(AN1309+AN1318))^($F1327*(1+$E1327))</f>
        <v/>
      </c>
      <c r="AP1327" s="45">
        <f>AO1327*(1/(1+$G1327))^(1+$E1327)*(1+AP$7)^$D1327*(AP1309/AO1309)^$E1327*((AP1309+AP1318)/(AO1309+AO1318))^($F1327*(1+$E1327))</f>
        <v/>
      </c>
      <c r="AQ1327" s="45">
        <f>AP1327*(1/(1+$G1327))^(1+$E1327)*(1+AQ$7)^$D1327*(AQ1309/AP1309)^$E1327*((AQ1309+AQ1318)/(AP1309+AP1318))^($F1327*(1+$E1327))</f>
        <v/>
      </c>
      <c r="AR1327" s="45">
        <f>AQ1327*(1/(1+$G1327))^(1+$E1327)*(1+AR$7)^$D1327*(AR1309/AQ1309)^$E1327*((AR1309+AR1318)/(AQ1309+AQ1318))^($F1327*(1+$E1327))</f>
        <v/>
      </c>
      <c r="AS1327" s="45">
        <f>AR1327*(1/(1+$G1327))^(1+$E1327)*(1+AS$7)^$D1327*(AS1309/AR1309)^$E1327*((AS1309+AS1318)/(AR1309+AR1318))^($F1327*(1+$E1327))</f>
        <v/>
      </c>
      <c r="AT1327" s="45">
        <f>AS1327*(1/(1+$G1327))^(1+$E1327)*(1+AT$7)^$D1327*(AT1309/AS1309)^$E1327*((AT1309+AT1318)/(AS1309+AS1318))^($F1327*(1+$E1327))</f>
        <v/>
      </c>
      <c r="AU1327" s="45">
        <f>AT1327*(1/(1+$G1327))^(1+$E1327)*(1+AU$7)^$D1327*(AU1309/AT1309)^$E1327*((AU1309+AU1318)/(AT1309+AT1318))^($F1327*(1+$E1327))</f>
        <v/>
      </c>
      <c r="AV1327" s="45">
        <f>AU1327*(1/(1+$G1327))^(1+$E1327)*(1+AV$7)^$D1327*(AV1309/AU1309)^$E1327*((AV1309+AV1318)/(AU1309+AU1318))^($F1327*(1+$E1327))</f>
        <v/>
      </c>
      <c r="AW1327" s="45">
        <f>AV1327*(1/(1+$G1327))^(1+$E1327)*(1+AW$7)^$D1327*(AW1309/AV1309)^$E1327*((AW1309+AW1318)/(AV1309+AV1318))^($F1327*(1+$E1327))</f>
        <v/>
      </c>
      <c r="AX1327" s="45">
        <f>AW1327*(1/(1+$G1327))^(1+$E1327)*(1+AX$7)^$D1327*(AX1309/AW1309)^$E1327*((AX1309+AX1318)/(AW1309+AW1318))^($F1327*(1+$E1327))</f>
        <v/>
      </c>
      <c r="AY1327" s="46">
        <f>FUELUSE(AX1327,AY1309,AX1309,AY1318,AX1318,AY$7,$D1327,$E1327,$F1327,$G1327)</f>
        <v/>
      </c>
    </row>
    <row r="1328" hidden="1" outlineLevel="2">
      <c r="A1328" s="14" t="inlineStr">
        <is>
          <t>ener</t>
        </is>
      </c>
      <c r="B1328" s="14" t="inlineStr">
        <is>
          <t>lpg</t>
        </is>
      </c>
      <c r="C1328" s="14" t="inlineStr">
        <is>
          <t>nfm</t>
        </is>
      </c>
      <c r="D1328" s="37">
        <f>INDEX(Inputs!$N$5:$N$132,MATCH($B1328&amp;"|"&amp;$C1328,Inputs!$A$5:$A$132,0))</f>
        <v/>
      </c>
      <c r="E1328" s="37">
        <f>INDEX(Inputs!$O$5:$O$132,MATCH($B1328&amp;"|"&amp;$C1328,Inputs!$A$5:$A$132,0))</f>
        <v/>
      </c>
      <c r="F1328" s="37">
        <f>INDEX(Inputs!$P$5:$P$132,MATCH($B1328&amp;"|"&amp;$C1328,Inputs!$A$5:$A$132,0))</f>
        <v/>
      </c>
      <c r="G1328" s="37">
        <f>INDEX(Inputs!$Q$5:$Q$132,MATCH($B1328&amp;"|"&amp;$C1328,Inputs!$A$5:$A$132,0))</f>
        <v/>
      </c>
      <c r="H1328" s="14">
        <f>INDEX(Variables!$B$5:$B$105,MATCH($A1328,Variables!$A$5:$A$105,0))&amp;IF($C1328="",""," | "&amp;INDEX(Mapping!$B$5:$B$26,MATCH($C1328,Mapping!$A$5:$A$26,0))&amp;" | "&amp;INDEX(Mapping!$B$30:$B$41,MATCH($B1328,Mapping!$A$30:$A$41,0)))</f>
        <v/>
      </c>
      <c r="I1328" s="14">
        <f>INDEX(Variables!$C$5:$C$105,MATCH($A1328,Variables!$A$5:$A$105,0))</f>
        <v/>
      </c>
      <c r="J1328" s="14">
        <f>INDEX(Variables!$E$5:$E$105,MATCH($A1328,Variables!$A$5:$A$105,0))</f>
        <v/>
      </c>
      <c r="K1328" s="11">
        <f>LOWER(Settings!$C$4)&amp;".mit."&amp;$A1328&amp;IF($C1328="","","."&amp;$C1328&amp;"."&amp;$B1328)&amp;IF(INDEX(Variables!$D$5:$D$105,MATCH($A1328,Variables!$A$5:$A$105,0))="","","."&amp;INDEX(Variables!$D$5:$D$105,MATCH($A1328,Variables!$A$5:$A$105,0)))&amp;"."&amp;K$5</f>
        <v/>
      </c>
      <c r="L1328" s="44">
        <f>INDEX(Inputs!$U$5:$U$132,MATCH($B1328&amp;"|"&amp;$C1328,Inputs!$A$5:$A$132,0))</f>
        <v/>
      </c>
      <c r="M1328" s="45">
        <f>L1328*(1/(1+$G1328))^(1+$E1328)*(1+M$7)^$D1328*(M1310/L1310)^$E1328*((M1310+M1319)/(L1310+L1319))^($F1328*(1+$E1328))</f>
        <v/>
      </c>
      <c r="N1328" s="45">
        <f>M1328*(1/(1+$G1328))^(1+$E1328)*(1+N$7)^$D1328*(N1310/M1310)^$E1328*((N1310+N1319)/(M1310+M1319))^($F1328*(1+$E1328))</f>
        <v/>
      </c>
      <c r="O1328" s="45">
        <f>N1328*(1/(1+$G1328))^(1+$E1328)*(1+O$7)^$D1328*(O1310/N1310)^$E1328*((O1310+O1319)/(N1310+N1319))^($F1328*(1+$E1328))</f>
        <v/>
      </c>
      <c r="P1328" s="45">
        <f>O1328*(1/(1+$G1328))^(1+$E1328)*(1+P$7)^$D1328*(P1310/O1310)^$E1328*((P1310+P1319)/(O1310+O1319))^($F1328*(1+$E1328))</f>
        <v/>
      </c>
      <c r="Q1328" s="45">
        <f>P1328*(1/(1+$G1328))^(1+$E1328)*(1+Q$7)^$D1328*(Q1310/P1310)^$E1328*((Q1310+Q1319)/(P1310+P1319))^($F1328*(1+$E1328))</f>
        <v/>
      </c>
      <c r="R1328" s="45">
        <f>Q1328*(1/(1+$G1328))^(1+$E1328)*(1+R$7)^$D1328*(R1310/Q1310)^$E1328*((R1310+R1319)/(Q1310+Q1319))^($F1328*(1+$E1328))</f>
        <v/>
      </c>
      <c r="S1328" s="45">
        <f>R1328*(1/(1+$G1328))^(1+$E1328)*(1+S$7)^$D1328*(S1310/R1310)^$E1328*((S1310+S1319)/(R1310+R1319))^($F1328*(1+$E1328))</f>
        <v/>
      </c>
      <c r="T1328" s="45">
        <f>S1328*(1/(1+$G1328))^(1+$E1328)*(1+T$7)^$D1328*(T1310/S1310)^$E1328*((T1310+T1319)/(S1310+S1319))^($F1328*(1+$E1328))</f>
        <v/>
      </c>
      <c r="U1328" s="45">
        <f>T1328*(1/(1+$G1328))^(1+$E1328)*(1+U$7)^$D1328*(U1310/T1310)^$E1328*((U1310+U1319)/(T1310+T1319))^($F1328*(1+$E1328))</f>
        <v/>
      </c>
      <c r="V1328" s="45">
        <f>U1328*(1/(1+$G1328))^(1+$E1328)*(1+V$7)^$D1328*(V1310/U1310)^$E1328*((V1310+V1319)/(U1310+U1319))^($F1328*(1+$E1328))</f>
        <v/>
      </c>
      <c r="W1328" s="45">
        <f>V1328*(1/(1+$G1328))^(1+$E1328)*(1+W$7)^$D1328*(W1310/V1310)^$E1328*((W1310+W1319)/(V1310+V1319))^($F1328*(1+$E1328))</f>
        <v/>
      </c>
      <c r="X1328" s="45">
        <f>W1328*(1/(1+$G1328))^(1+$E1328)*(1+X$7)^$D1328*(X1310/W1310)^$E1328*((X1310+X1319)/(W1310+W1319))^($F1328*(1+$E1328))</f>
        <v/>
      </c>
      <c r="Y1328" s="45">
        <f>X1328*(1/(1+$G1328))^(1+$E1328)*(1+Y$7)^$D1328*(Y1310/X1310)^$E1328*((Y1310+Y1319)/(X1310+X1319))^($F1328*(1+$E1328))</f>
        <v/>
      </c>
      <c r="Z1328" s="45">
        <f>Y1328*(1/(1+$G1328))^(1+$E1328)*(1+Z$7)^$D1328*(Z1310/Y1310)^$E1328*((Z1310+Z1319)/(Y1310+Y1319))^($F1328*(1+$E1328))</f>
        <v/>
      </c>
      <c r="AA1328" s="45">
        <f>Z1328*(1/(1+$G1328))^(1+$E1328)*(1+AA$7)^$D1328*(AA1310/Z1310)^$E1328*((AA1310+AA1319)/(Z1310+Z1319))^($F1328*(1+$E1328))</f>
        <v/>
      </c>
      <c r="AB1328" s="45">
        <f>AA1328*(1/(1+$G1328))^(1+$E1328)*(1+AB$7)^$D1328*(AB1310/AA1310)^$E1328*((AB1310+AB1319)/(AA1310+AA1319))^($F1328*(1+$E1328))</f>
        <v/>
      </c>
      <c r="AC1328" s="45">
        <f>AB1328*(1/(1+$G1328))^(1+$E1328)*(1+AC$7)^$D1328*(AC1310/AB1310)^$E1328*((AC1310+AC1319)/(AB1310+AB1319))^($F1328*(1+$E1328))</f>
        <v/>
      </c>
      <c r="AD1328" s="46">
        <f>FUELUSE(AC1328,AD1310,AC1310,AD1319,AC1319,AD$7,$D1328,$E1328,$F1328,$G1328)</f>
        <v/>
      </c>
      <c r="AF1328" s="11">
        <f>LOWER(Settings!$C$4)&amp;".mit."&amp;$A1328&amp;IF($C1328="","","."&amp;$C1328&amp;"."&amp;$B1328)&amp;IF(INDEX(Variables!$D$5:$D$105,MATCH($A1328,Variables!$A$5:$A$105,0))="","","."&amp;INDEX(Variables!$D$5:$D$105,MATCH($A1328,Variables!$A$5:$A$105,0)))&amp;"."&amp;AF$5</f>
        <v/>
      </c>
      <c r="AG1328" s="44">
        <f>INDEX(Inputs!$U$5:$U$132,MATCH($B1328&amp;"|"&amp;$C1328,Inputs!$A$5:$A$132,0))</f>
        <v/>
      </c>
      <c r="AH1328" s="45">
        <f>AG1328*(1/(1+$G1328))^(1+$E1328)*(1+AH$7)^$D1328*(AH1310/AG1310)^$E1328*((AH1310+AH1319)/(AG1310+AG1319))^($F1328*(1+$E1328))</f>
        <v/>
      </c>
      <c r="AI1328" s="45">
        <f>AH1328*(1/(1+$G1328))^(1+$E1328)*(1+AI$7)^$D1328*(AI1310/AH1310)^$E1328*((AI1310+AI1319)/(AH1310+AH1319))^($F1328*(1+$E1328))</f>
        <v/>
      </c>
      <c r="AJ1328" s="45">
        <f>AI1328*(1/(1+$G1328))^(1+$E1328)*(1+AJ$7)^$D1328*(AJ1310/AI1310)^$E1328*((AJ1310+AJ1319)/(AI1310+AI1319))^($F1328*(1+$E1328))</f>
        <v/>
      </c>
      <c r="AK1328" s="45">
        <f>AJ1328*(1/(1+$G1328))^(1+$E1328)*(1+AK$7)^$D1328*(AK1310/AJ1310)^$E1328*((AK1310+AK1319)/(AJ1310+AJ1319))^($F1328*(1+$E1328))</f>
        <v/>
      </c>
      <c r="AL1328" s="45">
        <f>AK1328*(1/(1+$G1328))^(1+$E1328)*(1+AL$7)^$D1328*(AL1310/AK1310)^$E1328*((AL1310+AL1319)/(AK1310+AK1319))^($F1328*(1+$E1328))</f>
        <v/>
      </c>
      <c r="AM1328" s="45">
        <f>AL1328*(1/(1+$G1328))^(1+$E1328)*(1+AM$7)^$D1328*(AM1310/AL1310)^$E1328*((AM1310+AM1319)/(AL1310+AL1319))^($F1328*(1+$E1328))</f>
        <v/>
      </c>
      <c r="AN1328" s="45">
        <f>AM1328*(1/(1+$G1328))^(1+$E1328)*(1+AN$7)^$D1328*(AN1310/AM1310)^$E1328*((AN1310+AN1319)/(AM1310+AM1319))^($F1328*(1+$E1328))</f>
        <v/>
      </c>
      <c r="AO1328" s="45">
        <f>AN1328*(1/(1+$G1328))^(1+$E1328)*(1+AO$7)^$D1328*(AO1310/AN1310)^$E1328*((AO1310+AO1319)/(AN1310+AN1319))^($F1328*(1+$E1328))</f>
        <v/>
      </c>
      <c r="AP1328" s="45">
        <f>AO1328*(1/(1+$G1328))^(1+$E1328)*(1+AP$7)^$D1328*(AP1310/AO1310)^$E1328*((AP1310+AP1319)/(AO1310+AO1319))^($F1328*(1+$E1328))</f>
        <v/>
      </c>
      <c r="AQ1328" s="45">
        <f>AP1328*(1/(1+$G1328))^(1+$E1328)*(1+AQ$7)^$D1328*(AQ1310/AP1310)^$E1328*((AQ1310+AQ1319)/(AP1310+AP1319))^($F1328*(1+$E1328))</f>
        <v/>
      </c>
      <c r="AR1328" s="45">
        <f>AQ1328*(1/(1+$G1328))^(1+$E1328)*(1+AR$7)^$D1328*(AR1310/AQ1310)^$E1328*((AR1310+AR1319)/(AQ1310+AQ1319))^($F1328*(1+$E1328))</f>
        <v/>
      </c>
      <c r="AS1328" s="45">
        <f>AR1328*(1/(1+$G1328))^(1+$E1328)*(1+AS$7)^$D1328*(AS1310/AR1310)^$E1328*((AS1310+AS1319)/(AR1310+AR1319))^($F1328*(1+$E1328))</f>
        <v/>
      </c>
      <c r="AT1328" s="45">
        <f>AS1328*(1/(1+$G1328))^(1+$E1328)*(1+AT$7)^$D1328*(AT1310/AS1310)^$E1328*((AT1310+AT1319)/(AS1310+AS1319))^($F1328*(1+$E1328))</f>
        <v/>
      </c>
      <c r="AU1328" s="45">
        <f>AT1328*(1/(1+$G1328))^(1+$E1328)*(1+AU$7)^$D1328*(AU1310/AT1310)^$E1328*((AU1310+AU1319)/(AT1310+AT1319))^($F1328*(1+$E1328))</f>
        <v/>
      </c>
      <c r="AV1328" s="45">
        <f>AU1328*(1/(1+$G1328))^(1+$E1328)*(1+AV$7)^$D1328*(AV1310/AU1310)^$E1328*((AV1310+AV1319)/(AU1310+AU1319))^($F1328*(1+$E1328))</f>
        <v/>
      </c>
      <c r="AW1328" s="45">
        <f>AV1328*(1/(1+$G1328))^(1+$E1328)*(1+AW$7)^$D1328*(AW1310/AV1310)^$E1328*((AW1310+AW1319)/(AV1310+AV1319))^($F1328*(1+$E1328))</f>
        <v/>
      </c>
      <c r="AX1328" s="45">
        <f>AW1328*(1/(1+$G1328))^(1+$E1328)*(1+AX$7)^$D1328*(AX1310/AW1310)^$E1328*((AX1310+AX1319)/(AW1310+AW1319))^($F1328*(1+$E1328))</f>
        <v/>
      </c>
      <c r="AY1328" s="46">
        <f>FUELUSE(AX1328,AY1310,AX1310,AY1319,AX1319,AY$7,$D1328,$E1328,$F1328,$G1328)</f>
        <v/>
      </c>
    </row>
    <row r="1329" hidden="1" outlineLevel="2">
      <c r="A1329" s="14" t="inlineStr">
        <is>
          <t>ener</t>
        </is>
      </c>
      <c r="B1329" s="14" t="inlineStr">
        <is>
          <t>ker</t>
        </is>
      </c>
      <c r="C1329" s="14" t="inlineStr">
        <is>
          <t>nfm</t>
        </is>
      </c>
      <c r="D1329" s="37">
        <f>INDEX(Inputs!$N$5:$N$132,MATCH($B1329&amp;"|"&amp;$C1329,Inputs!$A$5:$A$132,0))</f>
        <v/>
      </c>
      <c r="E1329" s="37">
        <f>INDEX(Inputs!$O$5:$O$132,MATCH($B1329&amp;"|"&amp;$C1329,Inputs!$A$5:$A$132,0))</f>
        <v/>
      </c>
      <c r="F1329" s="37">
        <f>INDEX(Inputs!$P$5:$P$132,MATCH($B1329&amp;"|"&amp;$C1329,Inputs!$A$5:$A$132,0))</f>
        <v/>
      </c>
      <c r="G1329" s="37">
        <f>INDEX(Inputs!$Q$5:$Q$132,MATCH($B1329&amp;"|"&amp;$C1329,Inputs!$A$5:$A$132,0))</f>
        <v/>
      </c>
      <c r="H1329" s="14">
        <f>INDEX(Variables!$B$5:$B$105,MATCH($A1329,Variables!$A$5:$A$105,0))&amp;IF($C1329="",""," | "&amp;INDEX(Mapping!$B$5:$B$26,MATCH($C1329,Mapping!$A$5:$A$26,0))&amp;" | "&amp;INDEX(Mapping!$B$30:$B$41,MATCH($B1329,Mapping!$A$30:$A$41,0)))</f>
        <v/>
      </c>
      <c r="I1329" s="14">
        <f>INDEX(Variables!$C$5:$C$105,MATCH($A1329,Variables!$A$5:$A$105,0))</f>
        <v/>
      </c>
      <c r="J1329" s="14">
        <f>INDEX(Variables!$E$5:$E$105,MATCH($A1329,Variables!$A$5:$A$105,0))</f>
        <v/>
      </c>
      <c r="K1329" s="11">
        <f>LOWER(Settings!$C$4)&amp;".mit."&amp;$A1329&amp;IF($C1329="","","."&amp;$C1329&amp;"."&amp;$B1329)&amp;IF(INDEX(Variables!$D$5:$D$105,MATCH($A1329,Variables!$A$5:$A$105,0))="","","."&amp;INDEX(Variables!$D$5:$D$105,MATCH($A1329,Variables!$A$5:$A$105,0)))&amp;"."&amp;K$5</f>
        <v/>
      </c>
      <c r="L1329" s="44">
        <f>INDEX(Inputs!$U$5:$U$132,MATCH($B1329&amp;"|"&amp;$C1329,Inputs!$A$5:$A$132,0))</f>
        <v/>
      </c>
      <c r="M1329" s="45">
        <f>L1329*(1/(1+$G1329))^(1+$E1329)*(1+M$7)^$D1329*(M1311/L1311)^$E1329*((M1311+M1320)/(L1311+L1320))^($F1329*(1+$E1329))</f>
        <v/>
      </c>
      <c r="N1329" s="45">
        <f>M1329*(1/(1+$G1329))^(1+$E1329)*(1+N$7)^$D1329*(N1311/M1311)^$E1329*((N1311+N1320)/(M1311+M1320))^($F1329*(1+$E1329))</f>
        <v/>
      </c>
      <c r="O1329" s="45">
        <f>N1329*(1/(1+$G1329))^(1+$E1329)*(1+O$7)^$D1329*(O1311/N1311)^$E1329*((O1311+O1320)/(N1311+N1320))^($F1329*(1+$E1329))</f>
        <v/>
      </c>
      <c r="P1329" s="45">
        <f>O1329*(1/(1+$G1329))^(1+$E1329)*(1+P$7)^$D1329*(P1311/O1311)^$E1329*((P1311+P1320)/(O1311+O1320))^($F1329*(1+$E1329))</f>
        <v/>
      </c>
      <c r="Q1329" s="45">
        <f>P1329*(1/(1+$G1329))^(1+$E1329)*(1+Q$7)^$D1329*(Q1311/P1311)^$E1329*((Q1311+Q1320)/(P1311+P1320))^($F1329*(1+$E1329))</f>
        <v/>
      </c>
      <c r="R1329" s="45">
        <f>Q1329*(1/(1+$G1329))^(1+$E1329)*(1+R$7)^$D1329*(R1311/Q1311)^$E1329*((R1311+R1320)/(Q1311+Q1320))^($F1329*(1+$E1329))</f>
        <v/>
      </c>
      <c r="S1329" s="45">
        <f>R1329*(1/(1+$G1329))^(1+$E1329)*(1+S$7)^$D1329*(S1311/R1311)^$E1329*((S1311+S1320)/(R1311+R1320))^($F1329*(1+$E1329))</f>
        <v/>
      </c>
      <c r="T1329" s="45">
        <f>S1329*(1/(1+$G1329))^(1+$E1329)*(1+T$7)^$D1329*(T1311/S1311)^$E1329*((T1311+T1320)/(S1311+S1320))^($F1329*(1+$E1329))</f>
        <v/>
      </c>
      <c r="U1329" s="45">
        <f>T1329*(1/(1+$G1329))^(1+$E1329)*(1+U$7)^$D1329*(U1311/T1311)^$E1329*((U1311+U1320)/(T1311+T1320))^($F1329*(1+$E1329))</f>
        <v/>
      </c>
      <c r="V1329" s="45">
        <f>U1329*(1/(1+$G1329))^(1+$E1329)*(1+V$7)^$D1329*(V1311/U1311)^$E1329*((V1311+V1320)/(U1311+U1320))^($F1329*(1+$E1329))</f>
        <v/>
      </c>
      <c r="W1329" s="45">
        <f>V1329*(1/(1+$G1329))^(1+$E1329)*(1+W$7)^$D1329*(W1311/V1311)^$E1329*((W1311+W1320)/(V1311+V1320))^($F1329*(1+$E1329))</f>
        <v/>
      </c>
      <c r="X1329" s="45">
        <f>W1329*(1/(1+$G1329))^(1+$E1329)*(1+X$7)^$D1329*(X1311/W1311)^$E1329*((X1311+X1320)/(W1311+W1320))^($F1329*(1+$E1329))</f>
        <v/>
      </c>
      <c r="Y1329" s="45">
        <f>X1329*(1/(1+$G1329))^(1+$E1329)*(1+Y$7)^$D1329*(Y1311/X1311)^$E1329*((Y1311+Y1320)/(X1311+X1320))^($F1329*(1+$E1329))</f>
        <v/>
      </c>
      <c r="Z1329" s="45">
        <f>Y1329*(1/(1+$G1329))^(1+$E1329)*(1+Z$7)^$D1329*(Z1311/Y1311)^$E1329*((Z1311+Z1320)/(Y1311+Y1320))^($F1329*(1+$E1329))</f>
        <v/>
      </c>
      <c r="AA1329" s="45">
        <f>Z1329*(1/(1+$G1329))^(1+$E1329)*(1+AA$7)^$D1329*(AA1311/Z1311)^$E1329*((AA1311+AA1320)/(Z1311+Z1320))^($F1329*(1+$E1329))</f>
        <v/>
      </c>
      <c r="AB1329" s="45">
        <f>AA1329*(1/(1+$G1329))^(1+$E1329)*(1+AB$7)^$D1329*(AB1311/AA1311)^$E1329*((AB1311+AB1320)/(AA1311+AA1320))^($F1329*(1+$E1329))</f>
        <v/>
      </c>
      <c r="AC1329" s="45">
        <f>AB1329*(1/(1+$G1329))^(1+$E1329)*(1+AC$7)^$D1329*(AC1311/AB1311)^$E1329*((AC1311+AC1320)/(AB1311+AB1320))^($F1329*(1+$E1329))</f>
        <v/>
      </c>
      <c r="AD1329" s="46">
        <f>FUELUSE(AC1329,AD1311,AC1311,AD1320,AC1320,AD$7,$D1329,$E1329,$F1329,$G1329)</f>
        <v/>
      </c>
      <c r="AF1329" s="11">
        <f>LOWER(Settings!$C$4)&amp;".mit."&amp;$A1329&amp;IF($C1329="","","."&amp;$C1329&amp;"."&amp;$B1329)&amp;IF(INDEX(Variables!$D$5:$D$105,MATCH($A1329,Variables!$A$5:$A$105,0))="","","."&amp;INDEX(Variables!$D$5:$D$105,MATCH($A1329,Variables!$A$5:$A$105,0)))&amp;"."&amp;AF$5</f>
        <v/>
      </c>
      <c r="AG1329" s="44">
        <f>INDEX(Inputs!$U$5:$U$132,MATCH($B1329&amp;"|"&amp;$C1329,Inputs!$A$5:$A$132,0))</f>
        <v/>
      </c>
      <c r="AH1329" s="45">
        <f>AG1329*(1/(1+$G1329))^(1+$E1329)*(1+AH$7)^$D1329*(AH1311/AG1311)^$E1329*((AH1311+AH1320)/(AG1311+AG1320))^($F1329*(1+$E1329))</f>
        <v/>
      </c>
      <c r="AI1329" s="45">
        <f>AH1329*(1/(1+$G1329))^(1+$E1329)*(1+AI$7)^$D1329*(AI1311/AH1311)^$E1329*((AI1311+AI1320)/(AH1311+AH1320))^($F1329*(1+$E1329))</f>
        <v/>
      </c>
      <c r="AJ1329" s="45">
        <f>AI1329*(1/(1+$G1329))^(1+$E1329)*(1+AJ$7)^$D1329*(AJ1311/AI1311)^$E1329*((AJ1311+AJ1320)/(AI1311+AI1320))^($F1329*(1+$E1329))</f>
        <v/>
      </c>
      <c r="AK1329" s="45">
        <f>AJ1329*(1/(1+$G1329))^(1+$E1329)*(1+AK$7)^$D1329*(AK1311/AJ1311)^$E1329*((AK1311+AK1320)/(AJ1311+AJ1320))^($F1329*(1+$E1329))</f>
        <v/>
      </c>
      <c r="AL1329" s="45">
        <f>AK1329*(1/(1+$G1329))^(1+$E1329)*(1+AL$7)^$D1329*(AL1311/AK1311)^$E1329*((AL1311+AL1320)/(AK1311+AK1320))^($F1329*(1+$E1329))</f>
        <v/>
      </c>
      <c r="AM1329" s="45">
        <f>AL1329*(1/(1+$G1329))^(1+$E1329)*(1+AM$7)^$D1329*(AM1311/AL1311)^$E1329*((AM1311+AM1320)/(AL1311+AL1320))^($F1329*(1+$E1329))</f>
        <v/>
      </c>
      <c r="AN1329" s="45">
        <f>AM1329*(1/(1+$G1329))^(1+$E1329)*(1+AN$7)^$D1329*(AN1311/AM1311)^$E1329*((AN1311+AN1320)/(AM1311+AM1320))^($F1329*(1+$E1329))</f>
        <v/>
      </c>
      <c r="AO1329" s="45">
        <f>AN1329*(1/(1+$G1329))^(1+$E1329)*(1+AO$7)^$D1329*(AO1311/AN1311)^$E1329*((AO1311+AO1320)/(AN1311+AN1320))^($F1329*(1+$E1329))</f>
        <v/>
      </c>
      <c r="AP1329" s="45">
        <f>AO1329*(1/(1+$G1329))^(1+$E1329)*(1+AP$7)^$D1329*(AP1311/AO1311)^$E1329*((AP1311+AP1320)/(AO1311+AO1320))^($F1329*(1+$E1329))</f>
        <v/>
      </c>
      <c r="AQ1329" s="45">
        <f>AP1329*(1/(1+$G1329))^(1+$E1329)*(1+AQ$7)^$D1329*(AQ1311/AP1311)^$E1329*((AQ1311+AQ1320)/(AP1311+AP1320))^($F1329*(1+$E1329))</f>
        <v/>
      </c>
      <c r="AR1329" s="45">
        <f>AQ1329*(1/(1+$G1329))^(1+$E1329)*(1+AR$7)^$D1329*(AR1311/AQ1311)^$E1329*((AR1311+AR1320)/(AQ1311+AQ1320))^($F1329*(1+$E1329))</f>
        <v/>
      </c>
      <c r="AS1329" s="45">
        <f>AR1329*(1/(1+$G1329))^(1+$E1329)*(1+AS$7)^$D1329*(AS1311/AR1311)^$E1329*((AS1311+AS1320)/(AR1311+AR1320))^($F1329*(1+$E1329))</f>
        <v/>
      </c>
      <c r="AT1329" s="45">
        <f>AS1329*(1/(1+$G1329))^(1+$E1329)*(1+AT$7)^$D1329*(AT1311/AS1311)^$E1329*((AT1311+AT1320)/(AS1311+AS1320))^($F1329*(1+$E1329))</f>
        <v/>
      </c>
      <c r="AU1329" s="45">
        <f>AT1329*(1/(1+$G1329))^(1+$E1329)*(1+AU$7)^$D1329*(AU1311/AT1311)^$E1329*((AU1311+AU1320)/(AT1311+AT1320))^($F1329*(1+$E1329))</f>
        <v/>
      </c>
      <c r="AV1329" s="45">
        <f>AU1329*(1/(1+$G1329))^(1+$E1329)*(1+AV$7)^$D1329*(AV1311/AU1311)^$E1329*((AV1311+AV1320)/(AU1311+AU1320))^($F1329*(1+$E1329))</f>
        <v/>
      </c>
      <c r="AW1329" s="45">
        <f>AV1329*(1/(1+$G1329))^(1+$E1329)*(1+AW$7)^$D1329*(AW1311/AV1311)^$E1329*((AW1311+AW1320)/(AV1311+AV1320))^($F1329*(1+$E1329))</f>
        <v/>
      </c>
      <c r="AX1329" s="45">
        <f>AW1329*(1/(1+$G1329))^(1+$E1329)*(1+AX$7)^$D1329*(AX1311/AW1311)^$E1329*((AX1311+AX1320)/(AW1311+AW1320))^($F1329*(1+$E1329))</f>
        <v/>
      </c>
      <c r="AY1329" s="46">
        <f>FUELUSE(AX1329,AY1311,AX1311,AY1320,AX1320,AY$7,$D1329,$E1329,$F1329,$G1329)</f>
        <v/>
      </c>
    </row>
    <row r="1330" hidden="1" outlineLevel="2">
      <c r="A1330" s="14" t="inlineStr">
        <is>
          <t>ener</t>
        </is>
      </c>
      <c r="B1330" s="14" t="inlineStr">
        <is>
          <t>oop</t>
        </is>
      </c>
      <c r="C1330" s="14" t="inlineStr">
        <is>
          <t>nfm</t>
        </is>
      </c>
      <c r="D1330" s="37">
        <f>INDEX(Inputs!$N$5:$N$132,MATCH($B1330&amp;"|"&amp;$C1330,Inputs!$A$5:$A$132,0))</f>
        <v/>
      </c>
      <c r="E1330" s="37">
        <f>INDEX(Inputs!$O$5:$O$132,MATCH($B1330&amp;"|"&amp;$C1330,Inputs!$A$5:$A$132,0))</f>
        <v/>
      </c>
      <c r="F1330" s="37">
        <f>INDEX(Inputs!$P$5:$P$132,MATCH($B1330&amp;"|"&amp;$C1330,Inputs!$A$5:$A$132,0))</f>
        <v/>
      </c>
      <c r="G1330" s="37">
        <f>INDEX(Inputs!$Q$5:$Q$132,MATCH($B1330&amp;"|"&amp;$C1330,Inputs!$A$5:$A$132,0))</f>
        <v/>
      </c>
      <c r="H1330" s="14">
        <f>INDEX(Variables!$B$5:$B$105,MATCH($A1330,Variables!$A$5:$A$105,0))&amp;IF($C1330="",""," | "&amp;INDEX(Mapping!$B$5:$B$26,MATCH($C1330,Mapping!$A$5:$A$26,0))&amp;" | "&amp;INDEX(Mapping!$B$30:$B$41,MATCH($B1330,Mapping!$A$30:$A$41,0)))</f>
        <v/>
      </c>
      <c r="I1330" s="14">
        <f>INDEX(Variables!$C$5:$C$105,MATCH($A1330,Variables!$A$5:$A$105,0))</f>
        <v/>
      </c>
      <c r="J1330" s="14">
        <f>INDEX(Variables!$E$5:$E$105,MATCH($A1330,Variables!$A$5:$A$105,0))</f>
        <v/>
      </c>
      <c r="K1330" s="11">
        <f>LOWER(Settings!$C$4)&amp;".mit."&amp;$A1330&amp;IF($C1330="","","."&amp;$C1330&amp;"."&amp;$B1330)&amp;IF(INDEX(Variables!$D$5:$D$105,MATCH($A1330,Variables!$A$5:$A$105,0))="","","."&amp;INDEX(Variables!$D$5:$D$105,MATCH($A1330,Variables!$A$5:$A$105,0)))&amp;"."&amp;K$5</f>
        <v/>
      </c>
      <c r="L1330" s="44">
        <f>INDEX(Inputs!$U$5:$U$132,MATCH($B1330&amp;"|"&amp;$C1330,Inputs!$A$5:$A$132,0))</f>
        <v/>
      </c>
      <c r="M1330" s="45">
        <f>L1330*(1/(1+$G1330))^(1+$E1330)*(1+M$7)^$D1330*(M1312/L1312)^$E1330*((M1312+M1321)/(L1312+L1321))^($F1330*(1+$E1330))</f>
        <v/>
      </c>
      <c r="N1330" s="45">
        <f>M1330*(1/(1+$G1330))^(1+$E1330)*(1+N$7)^$D1330*(N1312/M1312)^$E1330*((N1312+N1321)/(M1312+M1321))^($F1330*(1+$E1330))</f>
        <v/>
      </c>
      <c r="O1330" s="45">
        <f>N1330*(1/(1+$G1330))^(1+$E1330)*(1+O$7)^$D1330*(O1312/N1312)^$E1330*((O1312+O1321)/(N1312+N1321))^($F1330*(1+$E1330))</f>
        <v/>
      </c>
      <c r="P1330" s="45">
        <f>O1330*(1/(1+$G1330))^(1+$E1330)*(1+P$7)^$D1330*(P1312/O1312)^$E1330*((P1312+P1321)/(O1312+O1321))^($F1330*(1+$E1330))</f>
        <v/>
      </c>
      <c r="Q1330" s="45">
        <f>P1330*(1/(1+$G1330))^(1+$E1330)*(1+Q$7)^$D1330*(Q1312/P1312)^$E1330*((Q1312+Q1321)/(P1312+P1321))^($F1330*(1+$E1330))</f>
        <v/>
      </c>
      <c r="R1330" s="45">
        <f>Q1330*(1/(1+$G1330))^(1+$E1330)*(1+R$7)^$D1330*(R1312/Q1312)^$E1330*((R1312+R1321)/(Q1312+Q1321))^($F1330*(1+$E1330))</f>
        <v/>
      </c>
      <c r="S1330" s="45">
        <f>R1330*(1/(1+$G1330))^(1+$E1330)*(1+S$7)^$D1330*(S1312/R1312)^$E1330*((S1312+S1321)/(R1312+R1321))^($F1330*(1+$E1330))</f>
        <v/>
      </c>
      <c r="T1330" s="45">
        <f>S1330*(1/(1+$G1330))^(1+$E1330)*(1+T$7)^$D1330*(T1312/S1312)^$E1330*((T1312+T1321)/(S1312+S1321))^($F1330*(1+$E1330))</f>
        <v/>
      </c>
      <c r="U1330" s="45">
        <f>T1330*(1/(1+$G1330))^(1+$E1330)*(1+U$7)^$D1330*(U1312/T1312)^$E1330*((U1312+U1321)/(T1312+T1321))^($F1330*(1+$E1330))</f>
        <v/>
      </c>
      <c r="V1330" s="45">
        <f>U1330*(1/(1+$G1330))^(1+$E1330)*(1+V$7)^$D1330*(V1312/U1312)^$E1330*((V1312+V1321)/(U1312+U1321))^($F1330*(1+$E1330))</f>
        <v/>
      </c>
      <c r="W1330" s="45">
        <f>V1330*(1/(1+$G1330))^(1+$E1330)*(1+W$7)^$D1330*(W1312/V1312)^$E1330*((W1312+W1321)/(V1312+V1321))^($F1330*(1+$E1330))</f>
        <v/>
      </c>
      <c r="X1330" s="45">
        <f>W1330*(1/(1+$G1330))^(1+$E1330)*(1+X$7)^$D1330*(X1312/W1312)^$E1330*((X1312+X1321)/(W1312+W1321))^($F1330*(1+$E1330))</f>
        <v/>
      </c>
      <c r="Y1330" s="45">
        <f>X1330*(1/(1+$G1330))^(1+$E1330)*(1+Y$7)^$D1330*(Y1312/X1312)^$E1330*((Y1312+Y1321)/(X1312+X1321))^($F1330*(1+$E1330))</f>
        <v/>
      </c>
      <c r="Z1330" s="45">
        <f>Y1330*(1/(1+$G1330))^(1+$E1330)*(1+Z$7)^$D1330*(Z1312/Y1312)^$E1330*((Z1312+Z1321)/(Y1312+Y1321))^($F1330*(1+$E1330))</f>
        <v/>
      </c>
      <c r="AA1330" s="45">
        <f>Z1330*(1/(1+$G1330))^(1+$E1330)*(1+AA$7)^$D1330*(AA1312/Z1312)^$E1330*((AA1312+AA1321)/(Z1312+Z1321))^($F1330*(1+$E1330))</f>
        <v/>
      </c>
      <c r="AB1330" s="45">
        <f>AA1330*(1/(1+$G1330))^(1+$E1330)*(1+AB$7)^$D1330*(AB1312/AA1312)^$E1330*((AB1312+AB1321)/(AA1312+AA1321))^($F1330*(1+$E1330))</f>
        <v/>
      </c>
      <c r="AC1330" s="45">
        <f>AB1330*(1/(1+$G1330))^(1+$E1330)*(1+AC$7)^$D1330*(AC1312/AB1312)^$E1330*((AC1312+AC1321)/(AB1312+AB1321))^($F1330*(1+$E1330))</f>
        <v/>
      </c>
      <c r="AD1330" s="46">
        <f>FUELUSE(AC1330,AD1312,AC1312,AD1321,AC1321,AD$7,$D1330,$E1330,$F1330,$G1330)</f>
        <v/>
      </c>
      <c r="AF1330" s="11">
        <f>LOWER(Settings!$C$4)&amp;".mit."&amp;$A1330&amp;IF($C1330="","","."&amp;$C1330&amp;"."&amp;$B1330)&amp;IF(INDEX(Variables!$D$5:$D$105,MATCH($A1330,Variables!$A$5:$A$105,0))="","","."&amp;INDEX(Variables!$D$5:$D$105,MATCH($A1330,Variables!$A$5:$A$105,0)))&amp;"."&amp;AF$5</f>
        <v/>
      </c>
      <c r="AG1330" s="44">
        <f>INDEX(Inputs!$U$5:$U$132,MATCH($B1330&amp;"|"&amp;$C1330,Inputs!$A$5:$A$132,0))</f>
        <v/>
      </c>
      <c r="AH1330" s="45">
        <f>AG1330*(1/(1+$G1330))^(1+$E1330)*(1+AH$7)^$D1330*(AH1312/AG1312)^$E1330*((AH1312+AH1321)/(AG1312+AG1321))^($F1330*(1+$E1330))</f>
        <v/>
      </c>
      <c r="AI1330" s="45">
        <f>AH1330*(1/(1+$G1330))^(1+$E1330)*(1+AI$7)^$D1330*(AI1312/AH1312)^$E1330*((AI1312+AI1321)/(AH1312+AH1321))^($F1330*(1+$E1330))</f>
        <v/>
      </c>
      <c r="AJ1330" s="45">
        <f>AI1330*(1/(1+$G1330))^(1+$E1330)*(1+AJ$7)^$D1330*(AJ1312/AI1312)^$E1330*((AJ1312+AJ1321)/(AI1312+AI1321))^($F1330*(1+$E1330))</f>
        <v/>
      </c>
      <c r="AK1330" s="45">
        <f>AJ1330*(1/(1+$G1330))^(1+$E1330)*(1+AK$7)^$D1330*(AK1312/AJ1312)^$E1330*((AK1312+AK1321)/(AJ1312+AJ1321))^($F1330*(1+$E1330))</f>
        <v/>
      </c>
      <c r="AL1330" s="45">
        <f>AK1330*(1/(1+$G1330))^(1+$E1330)*(1+AL$7)^$D1330*(AL1312/AK1312)^$E1330*((AL1312+AL1321)/(AK1312+AK1321))^($F1330*(1+$E1330))</f>
        <v/>
      </c>
      <c r="AM1330" s="45">
        <f>AL1330*(1/(1+$G1330))^(1+$E1330)*(1+AM$7)^$D1330*(AM1312/AL1312)^$E1330*((AM1312+AM1321)/(AL1312+AL1321))^($F1330*(1+$E1330))</f>
        <v/>
      </c>
      <c r="AN1330" s="45">
        <f>AM1330*(1/(1+$G1330))^(1+$E1330)*(1+AN$7)^$D1330*(AN1312/AM1312)^$E1330*((AN1312+AN1321)/(AM1312+AM1321))^($F1330*(1+$E1330))</f>
        <v/>
      </c>
      <c r="AO1330" s="45">
        <f>AN1330*(1/(1+$G1330))^(1+$E1330)*(1+AO$7)^$D1330*(AO1312/AN1312)^$E1330*((AO1312+AO1321)/(AN1312+AN1321))^($F1330*(1+$E1330))</f>
        <v/>
      </c>
      <c r="AP1330" s="45">
        <f>AO1330*(1/(1+$G1330))^(1+$E1330)*(1+AP$7)^$D1330*(AP1312/AO1312)^$E1330*((AP1312+AP1321)/(AO1312+AO1321))^($F1330*(1+$E1330))</f>
        <v/>
      </c>
      <c r="AQ1330" s="45">
        <f>AP1330*(1/(1+$G1330))^(1+$E1330)*(1+AQ$7)^$D1330*(AQ1312/AP1312)^$E1330*((AQ1312+AQ1321)/(AP1312+AP1321))^($F1330*(1+$E1330))</f>
        <v/>
      </c>
      <c r="AR1330" s="45">
        <f>AQ1330*(1/(1+$G1330))^(1+$E1330)*(1+AR$7)^$D1330*(AR1312/AQ1312)^$E1330*((AR1312+AR1321)/(AQ1312+AQ1321))^($F1330*(1+$E1330))</f>
        <v/>
      </c>
      <c r="AS1330" s="45">
        <f>AR1330*(1/(1+$G1330))^(1+$E1330)*(1+AS$7)^$D1330*(AS1312/AR1312)^$E1330*((AS1312+AS1321)/(AR1312+AR1321))^($F1330*(1+$E1330))</f>
        <v/>
      </c>
      <c r="AT1330" s="45">
        <f>AS1330*(1/(1+$G1330))^(1+$E1330)*(1+AT$7)^$D1330*(AT1312/AS1312)^$E1330*((AT1312+AT1321)/(AS1312+AS1321))^($F1330*(1+$E1330))</f>
        <v/>
      </c>
      <c r="AU1330" s="45">
        <f>AT1330*(1/(1+$G1330))^(1+$E1330)*(1+AU$7)^$D1330*(AU1312/AT1312)^$E1330*((AU1312+AU1321)/(AT1312+AT1321))^($F1330*(1+$E1330))</f>
        <v/>
      </c>
      <c r="AV1330" s="45">
        <f>AU1330*(1/(1+$G1330))^(1+$E1330)*(1+AV$7)^$D1330*(AV1312/AU1312)^$E1330*((AV1312+AV1321)/(AU1312+AU1321))^($F1330*(1+$E1330))</f>
        <v/>
      </c>
      <c r="AW1330" s="45">
        <f>AV1330*(1/(1+$G1330))^(1+$E1330)*(1+AW$7)^$D1330*(AW1312/AV1312)^$E1330*((AW1312+AW1321)/(AV1312+AV1321))^($F1330*(1+$E1330))</f>
        <v/>
      </c>
      <c r="AX1330" s="45">
        <f>AW1330*(1/(1+$G1330))^(1+$E1330)*(1+AX$7)^$D1330*(AX1312/AW1312)^$E1330*((AX1312+AX1321)/(AW1312+AW1321))^($F1330*(1+$E1330))</f>
        <v/>
      </c>
      <c r="AY1330" s="46">
        <f>FUELUSE(AX1330,AY1312,AX1312,AY1321,AX1321,AY$7,$D1330,$E1330,$F1330,$G1330)</f>
        <v/>
      </c>
    </row>
    <row r="1331" hidden="1" outlineLevel="2">
      <c r="A1331" s="14" t="inlineStr">
        <is>
          <t>ener</t>
        </is>
      </c>
      <c r="B1331" s="14" t="inlineStr">
        <is>
          <t>bio</t>
        </is>
      </c>
      <c r="C1331" s="14" t="inlineStr">
        <is>
          <t>nfm</t>
        </is>
      </c>
      <c r="D1331" s="37">
        <f>INDEX(Inputs!$N$5:$N$132,MATCH($B1331&amp;"|"&amp;$C1331,Inputs!$A$5:$A$132,0))</f>
        <v/>
      </c>
      <c r="E1331" s="37">
        <f>INDEX(Inputs!$O$5:$O$132,MATCH($B1331&amp;"|"&amp;$C1331,Inputs!$A$5:$A$132,0))</f>
        <v/>
      </c>
      <c r="F1331" s="37">
        <f>INDEX(Inputs!$P$5:$P$132,MATCH($B1331&amp;"|"&amp;$C1331,Inputs!$A$5:$A$132,0))</f>
        <v/>
      </c>
      <c r="G1331" s="37">
        <f>INDEX(Inputs!$Q$5:$Q$132,MATCH($B1331&amp;"|"&amp;$C1331,Inputs!$A$5:$A$132,0))</f>
        <v/>
      </c>
      <c r="H1331" s="14">
        <f>INDEX(Variables!$B$5:$B$105,MATCH($A1331,Variables!$A$5:$A$105,0))&amp;IF($C1331="",""," | "&amp;INDEX(Mapping!$B$5:$B$26,MATCH($C1331,Mapping!$A$5:$A$26,0))&amp;" | "&amp;INDEX(Mapping!$B$30:$B$41,MATCH($B1331,Mapping!$A$30:$A$41,0)))</f>
        <v/>
      </c>
      <c r="I1331" s="14">
        <f>INDEX(Variables!$C$5:$C$105,MATCH($A1331,Variables!$A$5:$A$105,0))</f>
        <v/>
      </c>
      <c r="J1331" s="14">
        <f>INDEX(Variables!$E$5:$E$105,MATCH($A1331,Variables!$A$5:$A$105,0))</f>
        <v/>
      </c>
      <c r="K1331" s="11">
        <f>LOWER(Settings!$C$4)&amp;".mit."&amp;$A1331&amp;IF($C1331="","","."&amp;$C1331&amp;"."&amp;$B1331)&amp;IF(INDEX(Variables!$D$5:$D$105,MATCH($A1331,Variables!$A$5:$A$105,0))="","","."&amp;INDEX(Variables!$D$5:$D$105,MATCH($A1331,Variables!$A$5:$A$105,0)))&amp;"."&amp;K$5</f>
        <v/>
      </c>
      <c r="L1331" s="44">
        <f>INDEX(Inputs!$U$5:$U$132,MATCH($B1331&amp;"|"&amp;$C1331,Inputs!$A$5:$A$132,0))</f>
        <v/>
      </c>
      <c r="M1331" s="45">
        <f>L1331*(1/(1+$G1331))^(1+$E1331)*(1+M$7)^$D1331*(M1313/L1313)^$E1331*((M1313+M1322)/(L1313+L1322))^($F1331*(1+$E1331))</f>
        <v/>
      </c>
      <c r="N1331" s="45">
        <f>M1331*(1/(1+$G1331))^(1+$E1331)*(1+N$7)^$D1331*(N1313/M1313)^$E1331*((N1313+N1322)/(M1313+M1322))^($F1331*(1+$E1331))</f>
        <v/>
      </c>
      <c r="O1331" s="45">
        <f>N1331*(1/(1+$G1331))^(1+$E1331)*(1+O$7)^$D1331*(O1313/N1313)^$E1331*((O1313+O1322)/(N1313+N1322))^($F1331*(1+$E1331))</f>
        <v/>
      </c>
      <c r="P1331" s="45">
        <f>O1331*(1/(1+$G1331))^(1+$E1331)*(1+P$7)^$D1331*(P1313/O1313)^$E1331*((P1313+P1322)/(O1313+O1322))^($F1331*(1+$E1331))</f>
        <v/>
      </c>
      <c r="Q1331" s="45">
        <f>P1331*(1/(1+$G1331))^(1+$E1331)*(1+Q$7)^$D1331*(Q1313/P1313)^$E1331*((Q1313+Q1322)/(P1313+P1322))^($F1331*(1+$E1331))</f>
        <v/>
      </c>
      <c r="R1331" s="45">
        <f>Q1331*(1/(1+$G1331))^(1+$E1331)*(1+R$7)^$D1331*(R1313/Q1313)^$E1331*((R1313+R1322)/(Q1313+Q1322))^($F1331*(1+$E1331))</f>
        <v/>
      </c>
      <c r="S1331" s="45">
        <f>R1331*(1/(1+$G1331))^(1+$E1331)*(1+S$7)^$D1331*(S1313/R1313)^$E1331*((S1313+S1322)/(R1313+R1322))^($F1331*(1+$E1331))</f>
        <v/>
      </c>
      <c r="T1331" s="45">
        <f>S1331*(1/(1+$G1331))^(1+$E1331)*(1+T$7)^$D1331*(T1313/S1313)^$E1331*((T1313+T1322)/(S1313+S1322))^($F1331*(1+$E1331))</f>
        <v/>
      </c>
      <c r="U1331" s="45">
        <f>T1331*(1/(1+$G1331))^(1+$E1331)*(1+U$7)^$D1331*(U1313/T1313)^$E1331*((U1313+U1322)/(T1313+T1322))^($F1331*(1+$E1331))</f>
        <v/>
      </c>
      <c r="V1331" s="45">
        <f>U1331*(1/(1+$G1331))^(1+$E1331)*(1+V$7)^$D1331*(V1313/U1313)^$E1331*((V1313+V1322)/(U1313+U1322))^($F1331*(1+$E1331))</f>
        <v/>
      </c>
      <c r="W1331" s="45">
        <f>V1331*(1/(1+$G1331))^(1+$E1331)*(1+W$7)^$D1331*(W1313/V1313)^$E1331*((W1313+W1322)/(V1313+V1322))^($F1331*(1+$E1331))</f>
        <v/>
      </c>
      <c r="X1331" s="45">
        <f>W1331*(1/(1+$G1331))^(1+$E1331)*(1+X$7)^$D1331*(X1313/W1313)^$E1331*((X1313+X1322)/(W1313+W1322))^($F1331*(1+$E1331))</f>
        <v/>
      </c>
      <c r="Y1331" s="45">
        <f>X1331*(1/(1+$G1331))^(1+$E1331)*(1+Y$7)^$D1331*(Y1313/X1313)^$E1331*((Y1313+Y1322)/(X1313+X1322))^($F1331*(1+$E1331))</f>
        <v/>
      </c>
      <c r="Z1331" s="45">
        <f>Y1331*(1/(1+$G1331))^(1+$E1331)*(1+Z$7)^$D1331*(Z1313/Y1313)^$E1331*((Z1313+Z1322)/(Y1313+Y1322))^($F1331*(1+$E1331))</f>
        <v/>
      </c>
      <c r="AA1331" s="45">
        <f>Z1331*(1/(1+$G1331))^(1+$E1331)*(1+AA$7)^$D1331*(AA1313/Z1313)^$E1331*((AA1313+AA1322)/(Z1313+Z1322))^($F1331*(1+$E1331))</f>
        <v/>
      </c>
      <c r="AB1331" s="45">
        <f>AA1331*(1/(1+$G1331))^(1+$E1331)*(1+AB$7)^$D1331*(AB1313/AA1313)^$E1331*((AB1313+AB1322)/(AA1313+AA1322))^($F1331*(1+$E1331))</f>
        <v/>
      </c>
      <c r="AC1331" s="45">
        <f>AB1331*(1/(1+$G1331))^(1+$E1331)*(1+AC$7)^$D1331*(AC1313/AB1313)^$E1331*((AC1313+AC1322)/(AB1313+AB1322))^($F1331*(1+$E1331))</f>
        <v/>
      </c>
      <c r="AD1331" s="46">
        <f>FUELUSE(AC1331,AD1313,AC1313,AD1322,AC1322,AD$7,$D1331,$E1331,$F1331,$G1331)</f>
        <v/>
      </c>
      <c r="AF1331" s="11">
        <f>LOWER(Settings!$C$4)&amp;".mit."&amp;$A1331&amp;IF($C1331="","","."&amp;$C1331&amp;"."&amp;$B1331)&amp;IF(INDEX(Variables!$D$5:$D$105,MATCH($A1331,Variables!$A$5:$A$105,0))="","","."&amp;INDEX(Variables!$D$5:$D$105,MATCH($A1331,Variables!$A$5:$A$105,0)))&amp;"."&amp;AF$5</f>
        <v/>
      </c>
      <c r="AG1331" s="44">
        <f>INDEX(Inputs!$U$5:$U$132,MATCH($B1331&amp;"|"&amp;$C1331,Inputs!$A$5:$A$132,0))</f>
        <v/>
      </c>
      <c r="AH1331" s="45">
        <f>AG1331*(1/(1+$G1331))^(1+$E1331)*(1+AH$7)^$D1331*(AH1313/AG1313)^$E1331*((AH1313+AH1322)/(AG1313+AG1322))^($F1331*(1+$E1331))</f>
        <v/>
      </c>
      <c r="AI1331" s="45">
        <f>AH1331*(1/(1+$G1331))^(1+$E1331)*(1+AI$7)^$D1331*(AI1313/AH1313)^$E1331*((AI1313+AI1322)/(AH1313+AH1322))^($F1331*(1+$E1331))</f>
        <v/>
      </c>
      <c r="AJ1331" s="45">
        <f>AI1331*(1/(1+$G1331))^(1+$E1331)*(1+AJ$7)^$D1331*(AJ1313/AI1313)^$E1331*((AJ1313+AJ1322)/(AI1313+AI1322))^($F1331*(1+$E1331))</f>
        <v/>
      </c>
      <c r="AK1331" s="45">
        <f>AJ1331*(1/(1+$G1331))^(1+$E1331)*(1+AK$7)^$D1331*(AK1313/AJ1313)^$E1331*((AK1313+AK1322)/(AJ1313+AJ1322))^($F1331*(1+$E1331))</f>
        <v/>
      </c>
      <c r="AL1331" s="45">
        <f>AK1331*(1/(1+$G1331))^(1+$E1331)*(1+AL$7)^$D1331*(AL1313/AK1313)^$E1331*((AL1313+AL1322)/(AK1313+AK1322))^($F1331*(1+$E1331))</f>
        <v/>
      </c>
      <c r="AM1331" s="45">
        <f>AL1331*(1/(1+$G1331))^(1+$E1331)*(1+AM$7)^$D1331*(AM1313/AL1313)^$E1331*((AM1313+AM1322)/(AL1313+AL1322))^($F1331*(1+$E1331))</f>
        <v/>
      </c>
      <c r="AN1331" s="45">
        <f>AM1331*(1/(1+$G1331))^(1+$E1331)*(1+AN$7)^$D1331*(AN1313/AM1313)^$E1331*((AN1313+AN1322)/(AM1313+AM1322))^($F1331*(1+$E1331))</f>
        <v/>
      </c>
      <c r="AO1331" s="45">
        <f>AN1331*(1/(1+$G1331))^(1+$E1331)*(1+AO$7)^$D1331*(AO1313/AN1313)^$E1331*((AO1313+AO1322)/(AN1313+AN1322))^($F1331*(1+$E1331))</f>
        <v/>
      </c>
      <c r="AP1331" s="45">
        <f>AO1331*(1/(1+$G1331))^(1+$E1331)*(1+AP$7)^$D1331*(AP1313/AO1313)^$E1331*((AP1313+AP1322)/(AO1313+AO1322))^($F1331*(1+$E1331))</f>
        <v/>
      </c>
      <c r="AQ1331" s="45">
        <f>AP1331*(1/(1+$G1331))^(1+$E1331)*(1+AQ$7)^$D1331*(AQ1313/AP1313)^$E1331*((AQ1313+AQ1322)/(AP1313+AP1322))^($F1331*(1+$E1331))</f>
        <v/>
      </c>
      <c r="AR1331" s="45">
        <f>AQ1331*(1/(1+$G1331))^(1+$E1331)*(1+AR$7)^$D1331*(AR1313/AQ1313)^$E1331*((AR1313+AR1322)/(AQ1313+AQ1322))^($F1331*(1+$E1331))</f>
        <v/>
      </c>
      <c r="AS1331" s="45">
        <f>AR1331*(1/(1+$G1331))^(1+$E1331)*(1+AS$7)^$D1331*(AS1313/AR1313)^$E1331*((AS1313+AS1322)/(AR1313+AR1322))^($F1331*(1+$E1331))</f>
        <v/>
      </c>
      <c r="AT1331" s="45">
        <f>AS1331*(1/(1+$G1331))^(1+$E1331)*(1+AT$7)^$D1331*(AT1313/AS1313)^$E1331*((AT1313+AT1322)/(AS1313+AS1322))^($F1331*(1+$E1331))</f>
        <v/>
      </c>
      <c r="AU1331" s="45">
        <f>AT1331*(1/(1+$G1331))^(1+$E1331)*(1+AU$7)^$D1331*(AU1313/AT1313)^$E1331*((AU1313+AU1322)/(AT1313+AT1322))^($F1331*(1+$E1331))</f>
        <v/>
      </c>
      <c r="AV1331" s="45">
        <f>AU1331*(1/(1+$G1331))^(1+$E1331)*(1+AV$7)^$D1331*(AV1313/AU1313)^$E1331*((AV1313+AV1322)/(AU1313+AU1322))^($F1331*(1+$E1331))</f>
        <v/>
      </c>
      <c r="AW1331" s="45">
        <f>AV1331*(1/(1+$G1331))^(1+$E1331)*(1+AW$7)^$D1331*(AW1313/AV1313)^$E1331*((AW1313+AW1322)/(AV1313+AV1322))^($F1331*(1+$E1331))</f>
        <v/>
      </c>
      <c r="AX1331" s="45">
        <f>AW1331*(1/(1+$G1331))^(1+$E1331)*(1+AX$7)^$D1331*(AX1313/AW1313)^$E1331*((AX1313+AX1322)/(AW1313+AW1322))^($F1331*(1+$E1331))</f>
        <v/>
      </c>
      <c r="AY1331" s="46">
        <f>FUELUSE(AX1331,AY1313,AX1313,AY1322,AX1322,AY$7,$D1331,$E1331,$F1331,$G1331)</f>
        <v/>
      </c>
    </row>
    <row r="1332" hidden="1" outlineLevel="2"/>
    <row r="1333" hidden="1" outlineLevel="2">
      <c r="A1333" s="14" t="inlineStr">
        <is>
          <t>co2</t>
        </is>
      </c>
      <c r="B1333" s="14" t="inlineStr">
        <is>
          <t>coa</t>
        </is>
      </c>
      <c r="C1333" s="14" t="inlineStr">
        <is>
          <t>nfm</t>
        </is>
      </c>
      <c r="D1333" s="37">
        <f>INDEX(Inputs!$T$5:$T$132,MATCH($B1333&amp;"|"&amp;$C1333,Inputs!$A$5:$A$132,0))</f>
        <v/>
      </c>
      <c r="E1333" s="36" t="n"/>
      <c r="F1333" s="36" t="n"/>
      <c r="G1333" s="36" t="n"/>
      <c r="H1333" s="14">
        <f>INDEX(Variables!$B$5:$B$105,MATCH($A1333,Variables!$A$5:$A$105,0))&amp;IF($C1333="",""," | "&amp;INDEX(Mapping!$B$5:$B$26,MATCH($C1333,Mapping!$A$5:$A$26,0))&amp;" | "&amp;INDEX(Mapping!$B$30:$B$41,MATCH($B1333,Mapping!$A$30:$A$41,0)))</f>
        <v/>
      </c>
      <c r="I1333" s="14">
        <f>INDEX(Variables!$C$5:$C$105,MATCH($A1333,Variables!$A$5:$A$105,0))</f>
        <v/>
      </c>
      <c r="J1333" s="14">
        <f>INDEX(Variables!$E$5:$E$105,MATCH($A1333,Variables!$A$5:$A$105,0))</f>
        <v/>
      </c>
      <c r="K1333" s="11">
        <f>LOWER(Settings!$C$4)&amp;".mit."&amp;$A1333&amp;IF($C1333="","","."&amp;$C1333&amp;"."&amp;$B1333)&amp;IF(INDEX(Variables!$D$5:$D$105,MATCH($A1333,Variables!$A$5:$A$105,0))="","","."&amp;INDEX(Variables!$D$5:$D$105,MATCH($A1333,Variables!$A$5:$A$105,0)))&amp;"."&amp;K$5</f>
        <v/>
      </c>
      <c r="L1333" s="15">
        <f>L1324*Settings!$C$13*$D1333</f>
        <v/>
      </c>
      <c r="M1333" s="16">
        <f>M1324*Settings!$C$13*$D1333</f>
        <v/>
      </c>
      <c r="N1333" s="16">
        <f>N1324*Settings!$C$13*$D1333</f>
        <v/>
      </c>
      <c r="O1333" s="16">
        <f>O1324*Settings!$C$13*$D1333</f>
        <v/>
      </c>
      <c r="P1333" s="16">
        <f>P1324*Settings!$C$13*$D1333</f>
        <v/>
      </c>
      <c r="Q1333" s="16">
        <f>Q1324*Settings!$C$13*$D1333</f>
        <v/>
      </c>
      <c r="R1333" s="16">
        <f>R1324*Settings!$C$13*$D1333</f>
        <v/>
      </c>
      <c r="S1333" s="16">
        <f>S1324*Settings!$C$13*$D1333</f>
        <v/>
      </c>
      <c r="T1333" s="16">
        <f>T1324*Settings!$C$13*$D1333</f>
        <v/>
      </c>
      <c r="U1333" s="16">
        <f>U1324*Settings!$C$13*$D1333</f>
        <v/>
      </c>
      <c r="V1333" s="16">
        <f>V1324*Settings!$C$13*$D1333</f>
        <v/>
      </c>
      <c r="W1333" s="16">
        <f>W1324*Settings!$C$13*$D1333</f>
        <v/>
      </c>
      <c r="X1333" s="16">
        <f>X1324*Settings!$C$13*$D1333</f>
        <v/>
      </c>
      <c r="Y1333" s="16">
        <f>Y1324*Settings!$C$13*$D1333</f>
        <v/>
      </c>
      <c r="Z1333" s="16">
        <f>Z1324*Settings!$C$13*$D1333</f>
        <v/>
      </c>
      <c r="AA1333" s="16">
        <f>AA1324*Settings!$C$13*$D1333</f>
        <v/>
      </c>
      <c r="AB1333" s="16">
        <f>AB1324*Settings!$C$13*$D1333</f>
        <v/>
      </c>
      <c r="AC1333" s="16">
        <f>AC1324*Settings!$C$13*$D1333</f>
        <v/>
      </c>
      <c r="AD1333" s="47">
        <f>EMISSIONS(AD1324,Settings!$C$13,$D1333)</f>
        <v/>
      </c>
      <c r="AF1333" s="11">
        <f>LOWER(Settings!$C$4)&amp;".mit."&amp;$A1333&amp;IF($C1333="","","."&amp;$C1333&amp;"."&amp;$B1333)&amp;IF(INDEX(Variables!$D$5:$D$105,MATCH($A1333,Variables!$A$5:$A$105,0))="","","."&amp;INDEX(Variables!$D$5:$D$105,MATCH($A1333,Variables!$A$5:$A$105,0)))&amp;"."&amp;AF$5</f>
        <v/>
      </c>
      <c r="AG1333" s="15">
        <f>AG1324*Settings!$C$13*$D1333</f>
        <v/>
      </c>
      <c r="AH1333" s="16">
        <f>AH1324*Settings!$C$13*$D1333</f>
        <v/>
      </c>
      <c r="AI1333" s="16">
        <f>AI1324*Settings!$C$13*$D1333</f>
        <v/>
      </c>
      <c r="AJ1333" s="16">
        <f>AJ1324*Settings!$C$13*$D1333</f>
        <v/>
      </c>
      <c r="AK1333" s="16">
        <f>AK1324*Settings!$C$13*$D1333</f>
        <v/>
      </c>
      <c r="AL1333" s="16">
        <f>AL1324*Settings!$C$13*$D1333</f>
        <v/>
      </c>
      <c r="AM1333" s="16">
        <f>AM1324*Settings!$C$13*$D1333</f>
        <v/>
      </c>
      <c r="AN1333" s="16">
        <f>AN1324*Settings!$C$13*$D1333</f>
        <v/>
      </c>
      <c r="AO1333" s="16">
        <f>AO1324*Settings!$C$13*$D1333</f>
        <v/>
      </c>
      <c r="AP1333" s="16">
        <f>AP1324*Settings!$C$13*$D1333</f>
        <v/>
      </c>
      <c r="AQ1333" s="16">
        <f>AQ1324*Settings!$C$13*$D1333</f>
        <v/>
      </c>
      <c r="AR1333" s="16">
        <f>AR1324*Settings!$C$13*$D1333</f>
        <v/>
      </c>
      <c r="AS1333" s="16">
        <f>AS1324*Settings!$C$13*$D1333</f>
        <v/>
      </c>
      <c r="AT1333" s="16">
        <f>AT1324*Settings!$C$13*$D1333</f>
        <v/>
      </c>
      <c r="AU1333" s="16">
        <f>AU1324*Settings!$C$13*$D1333</f>
        <v/>
      </c>
      <c r="AV1333" s="16">
        <f>AV1324*Settings!$C$13*$D1333</f>
        <v/>
      </c>
      <c r="AW1333" s="16">
        <f>AW1324*Settings!$C$13*$D1333</f>
        <v/>
      </c>
      <c r="AX1333" s="16">
        <f>AX1324*Settings!$C$13*$D1333</f>
        <v/>
      </c>
      <c r="AY1333" s="47">
        <f>EMISSIONS(AY1324,Settings!$C$13,$D1333)</f>
        <v/>
      </c>
    </row>
    <row r="1334" hidden="1" outlineLevel="2">
      <c r="A1334" s="14" t="inlineStr">
        <is>
          <t>co2</t>
        </is>
      </c>
      <c r="B1334" s="14" t="inlineStr">
        <is>
          <t>nga</t>
        </is>
      </c>
      <c r="C1334" s="14" t="inlineStr">
        <is>
          <t>nfm</t>
        </is>
      </c>
      <c r="D1334" s="37">
        <f>INDEX(Inputs!$T$5:$T$132,MATCH($B1334&amp;"|"&amp;$C1334,Inputs!$A$5:$A$132,0))</f>
        <v/>
      </c>
      <c r="E1334" s="36" t="n"/>
      <c r="F1334" s="36" t="n"/>
      <c r="G1334" s="36" t="n"/>
      <c r="H1334" s="14">
        <f>INDEX(Variables!$B$5:$B$105,MATCH($A1334,Variables!$A$5:$A$105,0))&amp;IF($C1334="",""," | "&amp;INDEX(Mapping!$B$5:$B$26,MATCH($C1334,Mapping!$A$5:$A$26,0))&amp;" | "&amp;INDEX(Mapping!$B$30:$B$41,MATCH($B1334,Mapping!$A$30:$A$41,0)))</f>
        <v/>
      </c>
      <c r="I1334" s="14">
        <f>INDEX(Variables!$C$5:$C$105,MATCH($A1334,Variables!$A$5:$A$105,0))</f>
        <v/>
      </c>
      <c r="J1334" s="14">
        <f>INDEX(Variables!$E$5:$E$105,MATCH($A1334,Variables!$A$5:$A$105,0))</f>
        <v/>
      </c>
      <c r="K1334" s="11">
        <f>LOWER(Settings!$C$4)&amp;".mit."&amp;$A1334&amp;IF($C1334="","","."&amp;$C1334&amp;"."&amp;$B1334)&amp;IF(INDEX(Variables!$D$5:$D$105,MATCH($A1334,Variables!$A$5:$A$105,0))="","","."&amp;INDEX(Variables!$D$5:$D$105,MATCH($A1334,Variables!$A$5:$A$105,0)))&amp;"."&amp;K$5</f>
        <v/>
      </c>
      <c r="L1334" s="15">
        <f>L1325*Settings!$C$13*$D1334</f>
        <v/>
      </c>
      <c r="M1334" s="16">
        <f>M1325*Settings!$C$13*$D1334</f>
        <v/>
      </c>
      <c r="N1334" s="16">
        <f>N1325*Settings!$C$13*$D1334</f>
        <v/>
      </c>
      <c r="O1334" s="16">
        <f>O1325*Settings!$C$13*$D1334</f>
        <v/>
      </c>
      <c r="P1334" s="16">
        <f>P1325*Settings!$C$13*$D1334</f>
        <v/>
      </c>
      <c r="Q1334" s="16">
        <f>Q1325*Settings!$C$13*$D1334</f>
        <v/>
      </c>
      <c r="R1334" s="16">
        <f>R1325*Settings!$C$13*$D1334</f>
        <v/>
      </c>
      <c r="S1334" s="16">
        <f>S1325*Settings!$C$13*$D1334</f>
        <v/>
      </c>
      <c r="T1334" s="16">
        <f>T1325*Settings!$C$13*$D1334</f>
        <v/>
      </c>
      <c r="U1334" s="16">
        <f>U1325*Settings!$C$13*$D1334</f>
        <v/>
      </c>
      <c r="V1334" s="16">
        <f>V1325*Settings!$C$13*$D1334</f>
        <v/>
      </c>
      <c r="W1334" s="16">
        <f>W1325*Settings!$C$13*$D1334</f>
        <v/>
      </c>
      <c r="X1334" s="16">
        <f>X1325*Settings!$C$13*$D1334</f>
        <v/>
      </c>
      <c r="Y1334" s="16">
        <f>Y1325*Settings!$C$13*$D1334</f>
        <v/>
      </c>
      <c r="Z1334" s="16">
        <f>Z1325*Settings!$C$13*$D1334</f>
        <v/>
      </c>
      <c r="AA1334" s="16">
        <f>AA1325*Settings!$C$13*$D1334</f>
        <v/>
      </c>
      <c r="AB1334" s="16">
        <f>AB1325*Settings!$C$13*$D1334</f>
        <v/>
      </c>
      <c r="AC1334" s="16">
        <f>AC1325*Settings!$C$13*$D1334</f>
        <v/>
      </c>
      <c r="AD1334" s="47">
        <f>EMISSIONS(AD1325,Settings!$C$13,$D1334)</f>
        <v/>
      </c>
      <c r="AF1334" s="11">
        <f>LOWER(Settings!$C$4)&amp;".mit."&amp;$A1334&amp;IF($C1334="","","."&amp;$C1334&amp;"."&amp;$B1334)&amp;IF(INDEX(Variables!$D$5:$D$105,MATCH($A1334,Variables!$A$5:$A$105,0))="","","."&amp;INDEX(Variables!$D$5:$D$105,MATCH($A1334,Variables!$A$5:$A$105,0)))&amp;"."&amp;AF$5</f>
        <v/>
      </c>
      <c r="AG1334" s="15">
        <f>AG1325*Settings!$C$13*$D1334</f>
        <v/>
      </c>
      <c r="AH1334" s="16">
        <f>AH1325*Settings!$C$13*$D1334</f>
        <v/>
      </c>
      <c r="AI1334" s="16">
        <f>AI1325*Settings!$C$13*$D1334</f>
        <v/>
      </c>
      <c r="AJ1334" s="16">
        <f>AJ1325*Settings!$C$13*$D1334</f>
        <v/>
      </c>
      <c r="AK1334" s="16">
        <f>AK1325*Settings!$C$13*$D1334</f>
        <v/>
      </c>
      <c r="AL1334" s="16">
        <f>AL1325*Settings!$C$13*$D1334</f>
        <v/>
      </c>
      <c r="AM1334" s="16">
        <f>AM1325*Settings!$C$13*$D1334</f>
        <v/>
      </c>
      <c r="AN1334" s="16">
        <f>AN1325*Settings!$C$13*$D1334</f>
        <v/>
      </c>
      <c r="AO1334" s="16">
        <f>AO1325*Settings!$C$13*$D1334</f>
        <v/>
      </c>
      <c r="AP1334" s="16">
        <f>AP1325*Settings!$C$13*$D1334</f>
        <v/>
      </c>
      <c r="AQ1334" s="16">
        <f>AQ1325*Settings!$C$13*$D1334</f>
        <v/>
      </c>
      <c r="AR1334" s="16">
        <f>AR1325*Settings!$C$13*$D1334</f>
        <v/>
      </c>
      <c r="AS1334" s="16">
        <f>AS1325*Settings!$C$13*$D1334</f>
        <v/>
      </c>
      <c r="AT1334" s="16">
        <f>AT1325*Settings!$C$13*$D1334</f>
        <v/>
      </c>
      <c r="AU1334" s="16">
        <f>AU1325*Settings!$C$13*$D1334</f>
        <v/>
      </c>
      <c r="AV1334" s="16">
        <f>AV1325*Settings!$C$13*$D1334</f>
        <v/>
      </c>
      <c r="AW1334" s="16">
        <f>AW1325*Settings!$C$13*$D1334</f>
        <v/>
      </c>
      <c r="AX1334" s="16">
        <f>AX1325*Settings!$C$13*$D1334</f>
        <v/>
      </c>
      <c r="AY1334" s="47">
        <f>EMISSIONS(AY1325,Settings!$C$13,$D1334)</f>
        <v/>
      </c>
    </row>
    <row r="1335" hidden="1" outlineLevel="2">
      <c r="A1335" s="14" t="inlineStr">
        <is>
          <t>co2</t>
        </is>
      </c>
      <c r="B1335" s="14" t="inlineStr">
        <is>
          <t>gso</t>
        </is>
      </c>
      <c r="C1335" s="14" t="inlineStr">
        <is>
          <t>nfm</t>
        </is>
      </c>
      <c r="D1335" s="37">
        <f>INDEX(Inputs!$T$5:$T$132,MATCH($B1335&amp;"|"&amp;$C1335,Inputs!$A$5:$A$132,0))</f>
        <v/>
      </c>
      <c r="E1335" s="36" t="n"/>
      <c r="F1335" s="36" t="n"/>
      <c r="G1335" s="36" t="n"/>
      <c r="H1335" s="14">
        <f>INDEX(Variables!$B$5:$B$105,MATCH($A1335,Variables!$A$5:$A$105,0))&amp;IF($C1335="",""," | "&amp;INDEX(Mapping!$B$5:$B$26,MATCH($C1335,Mapping!$A$5:$A$26,0))&amp;" | "&amp;INDEX(Mapping!$B$30:$B$41,MATCH($B1335,Mapping!$A$30:$A$41,0)))</f>
        <v/>
      </c>
      <c r="I1335" s="14">
        <f>INDEX(Variables!$C$5:$C$105,MATCH($A1335,Variables!$A$5:$A$105,0))</f>
        <v/>
      </c>
      <c r="J1335" s="14">
        <f>INDEX(Variables!$E$5:$E$105,MATCH($A1335,Variables!$A$5:$A$105,0))</f>
        <v/>
      </c>
      <c r="K1335" s="11">
        <f>LOWER(Settings!$C$4)&amp;".mit."&amp;$A1335&amp;IF($C1335="","","."&amp;$C1335&amp;"."&amp;$B1335)&amp;IF(INDEX(Variables!$D$5:$D$105,MATCH($A1335,Variables!$A$5:$A$105,0))="","","."&amp;INDEX(Variables!$D$5:$D$105,MATCH($A1335,Variables!$A$5:$A$105,0)))&amp;"."&amp;K$5</f>
        <v/>
      </c>
      <c r="L1335" s="15">
        <f>L1326*Settings!$C$13*$D1335</f>
        <v/>
      </c>
      <c r="M1335" s="16">
        <f>M1326*Settings!$C$13*$D1335</f>
        <v/>
      </c>
      <c r="N1335" s="16">
        <f>N1326*Settings!$C$13*$D1335</f>
        <v/>
      </c>
      <c r="O1335" s="16">
        <f>O1326*Settings!$C$13*$D1335</f>
        <v/>
      </c>
      <c r="P1335" s="16">
        <f>P1326*Settings!$C$13*$D1335</f>
        <v/>
      </c>
      <c r="Q1335" s="16">
        <f>Q1326*Settings!$C$13*$D1335</f>
        <v/>
      </c>
      <c r="R1335" s="16">
        <f>R1326*Settings!$C$13*$D1335</f>
        <v/>
      </c>
      <c r="S1335" s="16">
        <f>S1326*Settings!$C$13*$D1335</f>
        <v/>
      </c>
      <c r="T1335" s="16">
        <f>T1326*Settings!$C$13*$D1335</f>
        <v/>
      </c>
      <c r="U1335" s="16">
        <f>U1326*Settings!$C$13*$D1335</f>
        <v/>
      </c>
      <c r="V1335" s="16">
        <f>V1326*Settings!$C$13*$D1335</f>
        <v/>
      </c>
      <c r="W1335" s="16">
        <f>W1326*Settings!$C$13*$D1335</f>
        <v/>
      </c>
      <c r="X1335" s="16">
        <f>X1326*Settings!$C$13*$D1335</f>
        <v/>
      </c>
      <c r="Y1335" s="16">
        <f>Y1326*Settings!$C$13*$D1335</f>
        <v/>
      </c>
      <c r="Z1335" s="16">
        <f>Z1326*Settings!$C$13*$D1335</f>
        <v/>
      </c>
      <c r="AA1335" s="16">
        <f>AA1326*Settings!$C$13*$D1335</f>
        <v/>
      </c>
      <c r="AB1335" s="16">
        <f>AB1326*Settings!$C$13*$D1335</f>
        <v/>
      </c>
      <c r="AC1335" s="16">
        <f>AC1326*Settings!$C$13*$D1335</f>
        <v/>
      </c>
      <c r="AD1335" s="47">
        <f>EMISSIONS(AD1326,Settings!$C$13,$D1335)</f>
        <v/>
      </c>
      <c r="AF1335" s="11">
        <f>LOWER(Settings!$C$4)&amp;".mit."&amp;$A1335&amp;IF($C1335="","","."&amp;$C1335&amp;"."&amp;$B1335)&amp;IF(INDEX(Variables!$D$5:$D$105,MATCH($A1335,Variables!$A$5:$A$105,0))="","","."&amp;INDEX(Variables!$D$5:$D$105,MATCH($A1335,Variables!$A$5:$A$105,0)))&amp;"."&amp;AF$5</f>
        <v/>
      </c>
      <c r="AG1335" s="15">
        <f>AG1326*Settings!$C$13*$D1335</f>
        <v/>
      </c>
      <c r="AH1335" s="16">
        <f>AH1326*Settings!$C$13*$D1335</f>
        <v/>
      </c>
      <c r="AI1335" s="16">
        <f>AI1326*Settings!$C$13*$D1335</f>
        <v/>
      </c>
      <c r="AJ1335" s="16">
        <f>AJ1326*Settings!$C$13*$D1335</f>
        <v/>
      </c>
      <c r="AK1335" s="16">
        <f>AK1326*Settings!$C$13*$D1335</f>
        <v/>
      </c>
      <c r="AL1335" s="16">
        <f>AL1326*Settings!$C$13*$D1335</f>
        <v/>
      </c>
      <c r="AM1335" s="16">
        <f>AM1326*Settings!$C$13*$D1335</f>
        <v/>
      </c>
      <c r="AN1335" s="16">
        <f>AN1326*Settings!$C$13*$D1335</f>
        <v/>
      </c>
      <c r="AO1335" s="16">
        <f>AO1326*Settings!$C$13*$D1335</f>
        <v/>
      </c>
      <c r="AP1335" s="16">
        <f>AP1326*Settings!$C$13*$D1335</f>
        <v/>
      </c>
      <c r="AQ1335" s="16">
        <f>AQ1326*Settings!$C$13*$D1335</f>
        <v/>
      </c>
      <c r="AR1335" s="16">
        <f>AR1326*Settings!$C$13*$D1335</f>
        <v/>
      </c>
      <c r="AS1335" s="16">
        <f>AS1326*Settings!$C$13*$D1335</f>
        <v/>
      </c>
      <c r="AT1335" s="16">
        <f>AT1326*Settings!$C$13*$D1335</f>
        <v/>
      </c>
      <c r="AU1335" s="16">
        <f>AU1326*Settings!$C$13*$D1335</f>
        <v/>
      </c>
      <c r="AV1335" s="16">
        <f>AV1326*Settings!$C$13*$D1335</f>
        <v/>
      </c>
      <c r="AW1335" s="16">
        <f>AW1326*Settings!$C$13*$D1335</f>
        <v/>
      </c>
      <c r="AX1335" s="16">
        <f>AX1326*Settings!$C$13*$D1335</f>
        <v/>
      </c>
      <c r="AY1335" s="47">
        <f>EMISSIONS(AY1326,Settings!$C$13,$D1335)</f>
        <v/>
      </c>
    </row>
    <row r="1336" hidden="1" outlineLevel="2">
      <c r="A1336" s="14" t="inlineStr">
        <is>
          <t>co2</t>
        </is>
      </c>
      <c r="B1336" s="14" t="inlineStr">
        <is>
          <t>die</t>
        </is>
      </c>
      <c r="C1336" s="14" t="inlineStr">
        <is>
          <t>nfm</t>
        </is>
      </c>
      <c r="D1336" s="37">
        <f>INDEX(Inputs!$T$5:$T$132,MATCH($B1336&amp;"|"&amp;$C1336,Inputs!$A$5:$A$132,0))</f>
        <v/>
      </c>
      <c r="E1336" s="36" t="n"/>
      <c r="F1336" s="36" t="n"/>
      <c r="G1336" s="36" t="n"/>
      <c r="H1336" s="14">
        <f>INDEX(Variables!$B$5:$B$105,MATCH($A1336,Variables!$A$5:$A$105,0))&amp;IF($C1336="",""," | "&amp;INDEX(Mapping!$B$5:$B$26,MATCH($C1336,Mapping!$A$5:$A$26,0))&amp;" | "&amp;INDEX(Mapping!$B$30:$B$41,MATCH($B1336,Mapping!$A$30:$A$41,0)))</f>
        <v/>
      </c>
      <c r="I1336" s="14">
        <f>INDEX(Variables!$C$5:$C$105,MATCH($A1336,Variables!$A$5:$A$105,0))</f>
        <v/>
      </c>
      <c r="J1336" s="14">
        <f>INDEX(Variables!$E$5:$E$105,MATCH($A1336,Variables!$A$5:$A$105,0))</f>
        <v/>
      </c>
      <c r="K1336" s="11">
        <f>LOWER(Settings!$C$4)&amp;".mit."&amp;$A1336&amp;IF($C1336="","","."&amp;$C1336&amp;"."&amp;$B1336)&amp;IF(INDEX(Variables!$D$5:$D$105,MATCH($A1336,Variables!$A$5:$A$105,0))="","","."&amp;INDEX(Variables!$D$5:$D$105,MATCH($A1336,Variables!$A$5:$A$105,0)))&amp;"."&amp;K$5</f>
        <v/>
      </c>
      <c r="L1336" s="15">
        <f>L1327*Settings!$C$13*$D1336</f>
        <v/>
      </c>
      <c r="M1336" s="16">
        <f>M1327*Settings!$C$13*$D1336</f>
        <v/>
      </c>
      <c r="N1336" s="16">
        <f>N1327*Settings!$C$13*$D1336</f>
        <v/>
      </c>
      <c r="O1336" s="16">
        <f>O1327*Settings!$C$13*$D1336</f>
        <v/>
      </c>
      <c r="P1336" s="16">
        <f>P1327*Settings!$C$13*$D1336</f>
        <v/>
      </c>
      <c r="Q1336" s="16">
        <f>Q1327*Settings!$C$13*$D1336</f>
        <v/>
      </c>
      <c r="R1336" s="16">
        <f>R1327*Settings!$C$13*$D1336</f>
        <v/>
      </c>
      <c r="S1336" s="16">
        <f>S1327*Settings!$C$13*$D1336</f>
        <v/>
      </c>
      <c r="T1336" s="16">
        <f>T1327*Settings!$C$13*$D1336</f>
        <v/>
      </c>
      <c r="U1336" s="16">
        <f>U1327*Settings!$C$13*$D1336</f>
        <v/>
      </c>
      <c r="V1336" s="16">
        <f>V1327*Settings!$C$13*$D1336</f>
        <v/>
      </c>
      <c r="W1336" s="16">
        <f>W1327*Settings!$C$13*$D1336</f>
        <v/>
      </c>
      <c r="X1336" s="16">
        <f>X1327*Settings!$C$13*$D1336</f>
        <v/>
      </c>
      <c r="Y1336" s="16">
        <f>Y1327*Settings!$C$13*$D1336</f>
        <v/>
      </c>
      <c r="Z1336" s="16">
        <f>Z1327*Settings!$C$13*$D1336</f>
        <v/>
      </c>
      <c r="AA1336" s="16">
        <f>AA1327*Settings!$C$13*$D1336</f>
        <v/>
      </c>
      <c r="AB1336" s="16">
        <f>AB1327*Settings!$C$13*$D1336</f>
        <v/>
      </c>
      <c r="AC1336" s="16">
        <f>AC1327*Settings!$C$13*$D1336</f>
        <v/>
      </c>
      <c r="AD1336" s="47">
        <f>EMISSIONS(AD1327,Settings!$C$13,$D1336)</f>
        <v/>
      </c>
      <c r="AF1336" s="11">
        <f>LOWER(Settings!$C$4)&amp;".mit."&amp;$A1336&amp;IF($C1336="","","."&amp;$C1336&amp;"."&amp;$B1336)&amp;IF(INDEX(Variables!$D$5:$D$105,MATCH($A1336,Variables!$A$5:$A$105,0))="","","."&amp;INDEX(Variables!$D$5:$D$105,MATCH($A1336,Variables!$A$5:$A$105,0)))&amp;"."&amp;AF$5</f>
        <v/>
      </c>
      <c r="AG1336" s="15">
        <f>AG1327*Settings!$C$13*$D1336</f>
        <v/>
      </c>
      <c r="AH1336" s="16">
        <f>AH1327*Settings!$C$13*$D1336</f>
        <v/>
      </c>
      <c r="AI1336" s="16">
        <f>AI1327*Settings!$C$13*$D1336</f>
        <v/>
      </c>
      <c r="AJ1336" s="16">
        <f>AJ1327*Settings!$C$13*$D1336</f>
        <v/>
      </c>
      <c r="AK1336" s="16">
        <f>AK1327*Settings!$C$13*$D1336</f>
        <v/>
      </c>
      <c r="AL1336" s="16">
        <f>AL1327*Settings!$C$13*$D1336</f>
        <v/>
      </c>
      <c r="AM1336" s="16">
        <f>AM1327*Settings!$C$13*$D1336</f>
        <v/>
      </c>
      <c r="AN1336" s="16">
        <f>AN1327*Settings!$C$13*$D1336</f>
        <v/>
      </c>
      <c r="AO1336" s="16">
        <f>AO1327*Settings!$C$13*$D1336</f>
        <v/>
      </c>
      <c r="AP1336" s="16">
        <f>AP1327*Settings!$C$13*$D1336</f>
        <v/>
      </c>
      <c r="AQ1336" s="16">
        <f>AQ1327*Settings!$C$13*$D1336</f>
        <v/>
      </c>
      <c r="AR1336" s="16">
        <f>AR1327*Settings!$C$13*$D1336</f>
        <v/>
      </c>
      <c r="AS1336" s="16">
        <f>AS1327*Settings!$C$13*$D1336</f>
        <v/>
      </c>
      <c r="AT1336" s="16">
        <f>AT1327*Settings!$C$13*$D1336</f>
        <v/>
      </c>
      <c r="AU1336" s="16">
        <f>AU1327*Settings!$C$13*$D1336</f>
        <v/>
      </c>
      <c r="AV1336" s="16">
        <f>AV1327*Settings!$C$13*$D1336</f>
        <v/>
      </c>
      <c r="AW1336" s="16">
        <f>AW1327*Settings!$C$13*$D1336</f>
        <v/>
      </c>
      <c r="AX1336" s="16">
        <f>AX1327*Settings!$C$13*$D1336</f>
        <v/>
      </c>
      <c r="AY1336" s="47">
        <f>EMISSIONS(AY1327,Settings!$C$13,$D1336)</f>
        <v/>
      </c>
    </row>
    <row r="1337" hidden="1" outlineLevel="2">
      <c r="A1337" s="14" t="inlineStr">
        <is>
          <t>co2</t>
        </is>
      </c>
      <c r="B1337" s="14" t="inlineStr">
        <is>
          <t>lpg</t>
        </is>
      </c>
      <c r="C1337" s="14" t="inlineStr">
        <is>
          <t>nfm</t>
        </is>
      </c>
      <c r="D1337" s="37">
        <f>INDEX(Inputs!$T$5:$T$132,MATCH($B1337&amp;"|"&amp;$C1337,Inputs!$A$5:$A$132,0))</f>
        <v/>
      </c>
      <c r="E1337" s="36" t="n"/>
      <c r="F1337" s="36" t="n"/>
      <c r="G1337" s="36" t="n"/>
      <c r="H1337" s="14">
        <f>INDEX(Variables!$B$5:$B$105,MATCH($A1337,Variables!$A$5:$A$105,0))&amp;IF($C1337="",""," | "&amp;INDEX(Mapping!$B$5:$B$26,MATCH($C1337,Mapping!$A$5:$A$26,0))&amp;" | "&amp;INDEX(Mapping!$B$30:$B$41,MATCH($B1337,Mapping!$A$30:$A$41,0)))</f>
        <v/>
      </c>
      <c r="I1337" s="14">
        <f>INDEX(Variables!$C$5:$C$105,MATCH($A1337,Variables!$A$5:$A$105,0))</f>
        <v/>
      </c>
      <c r="J1337" s="14">
        <f>INDEX(Variables!$E$5:$E$105,MATCH($A1337,Variables!$A$5:$A$105,0))</f>
        <v/>
      </c>
      <c r="K1337" s="11">
        <f>LOWER(Settings!$C$4)&amp;".mit."&amp;$A1337&amp;IF($C1337="","","."&amp;$C1337&amp;"."&amp;$B1337)&amp;IF(INDEX(Variables!$D$5:$D$105,MATCH($A1337,Variables!$A$5:$A$105,0))="","","."&amp;INDEX(Variables!$D$5:$D$105,MATCH($A1337,Variables!$A$5:$A$105,0)))&amp;"."&amp;K$5</f>
        <v/>
      </c>
      <c r="L1337" s="15">
        <f>L1328*Settings!$C$13*$D1337</f>
        <v/>
      </c>
      <c r="M1337" s="16">
        <f>M1328*Settings!$C$13*$D1337</f>
        <v/>
      </c>
      <c r="N1337" s="16">
        <f>N1328*Settings!$C$13*$D1337</f>
        <v/>
      </c>
      <c r="O1337" s="16">
        <f>O1328*Settings!$C$13*$D1337</f>
        <v/>
      </c>
      <c r="P1337" s="16">
        <f>P1328*Settings!$C$13*$D1337</f>
        <v/>
      </c>
      <c r="Q1337" s="16">
        <f>Q1328*Settings!$C$13*$D1337</f>
        <v/>
      </c>
      <c r="R1337" s="16">
        <f>R1328*Settings!$C$13*$D1337</f>
        <v/>
      </c>
      <c r="S1337" s="16">
        <f>S1328*Settings!$C$13*$D1337</f>
        <v/>
      </c>
      <c r="T1337" s="16">
        <f>T1328*Settings!$C$13*$D1337</f>
        <v/>
      </c>
      <c r="U1337" s="16">
        <f>U1328*Settings!$C$13*$D1337</f>
        <v/>
      </c>
      <c r="V1337" s="16">
        <f>V1328*Settings!$C$13*$D1337</f>
        <v/>
      </c>
      <c r="W1337" s="16">
        <f>W1328*Settings!$C$13*$D1337</f>
        <v/>
      </c>
      <c r="X1337" s="16">
        <f>X1328*Settings!$C$13*$D1337</f>
        <v/>
      </c>
      <c r="Y1337" s="16">
        <f>Y1328*Settings!$C$13*$D1337</f>
        <v/>
      </c>
      <c r="Z1337" s="16">
        <f>Z1328*Settings!$C$13*$D1337</f>
        <v/>
      </c>
      <c r="AA1337" s="16">
        <f>AA1328*Settings!$C$13*$D1337</f>
        <v/>
      </c>
      <c r="AB1337" s="16">
        <f>AB1328*Settings!$C$13*$D1337</f>
        <v/>
      </c>
      <c r="AC1337" s="16">
        <f>AC1328*Settings!$C$13*$D1337</f>
        <v/>
      </c>
      <c r="AD1337" s="47">
        <f>EMISSIONS(AD1328,Settings!$C$13,$D1337)</f>
        <v/>
      </c>
      <c r="AF1337" s="11">
        <f>LOWER(Settings!$C$4)&amp;".mit."&amp;$A1337&amp;IF($C1337="","","."&amp;$C1337&amp;"."&amp;$B1337)&amp;IF(INDEX(Variables!$D$5:$D$105,MATCH($A1337,Variables!$A$5:$A$105,0))="","","."&amp;INDEX(Variables!$D$5:$D$105,MATCH($A1337,Variables!$A$5:$A$105,0)))&amp;"."&amp;AF$5</f>
        <v/>
      </c>
      <c r="AG1337" s="15">
        <f>AG1328*Settings!$C$13*$D1337</f>
        <v/>
      </c>
      <c r="AH1337" s="16">
        <f>AH1328*Settings!$C$13*$D1337</f>
        <v/>
      </c>
      <c r="AI1337" s="16">
        <f>AI1328*Settings!$C$13*$D1337</f>
        <v/>
      </c>
      <c r="AJ1337" s="16">
        <f>AJ1328*Settings!$C$13*$D1337</f>
        <v/>
      </c>
      <c r="AK1337" s="16">
        <f>AK1328*Settings!$C$13*$D1337</f>
        <v/>
      </c>
      <c r="AL1337" s="16">
        <f>AL1328*Settings!$C$13*$D1337</f>
        <v/>
      </c>
      <c r="AM1337" s="16">
        <f>AM1328*Settings!$C$13*$D1337</f>
        <v/>
      </c>
      <c r="AN1337" s="16">
        <f>AN1328*Settings!$C$13*$D1337</f>
        <v/>
      </c>
      <c r="AO1337" s="16">
        <f>AO1328*Settings!$C$13*$D1337</f>
        <v/>
      </c>
      <c r="AP1337" s="16">
        <f>AP1328*Settings!$C$13*$D1337</f>
        <v/>
      </c>
      <c r="AQ1337" s="16">
        <f>AQ1328*Settings!$C$13*$D1337</f>
        <v/>
      </c>
      <c r="AR1337" s="16">
        <f>AR1328*Settings!$C$13*$D1337</f>
        <v/>
      </c>
      <c r="AS1337" s="16">
        <f>AS1328*Settings!$C$13*$D1337</f>
        <v/>
      </c>
      <c r="AT1337" s="16">
        <f>AT1328*Settings!$C$13*$D1337</f>
        <v/>
      </c>
      <c r="AU1337" s="16">
        <f>AU1328*Settings!$C$13*$D1337</f>
        <v/>
      </c>
      <c r="AV1337" s="16">
        <f>AV1328*Settings!$C$13*$D1337</f>
        <v/>
      </c>
      <c r="AW1337" s="16">
        <f>AW1328*Settings!$C$13*$D1337</f>
        <v/>
      </c>
      <c r="AX1337" s="16">
        <f>AX1328*Settings!$C$13*$D1337</f>
        <v/>
      </c>
      <c r="AY1337" s="47">
        <f>EMISSIONS(AY1328,Settings!$C$13,$D1337)</f>
        <v/>
      </c>
    </row>
    <row r="1338" hidden="1" outlineLevel="2">
      <c r="A1338" s="14" t="inlineStr">
        <is>
          <t>co2</t>
        </is>
      </c>
      <c r="B1338" s="14" t="inlineStr">
        <is>
          <t>ker</t>
        </is>
      </c>
      <c r="C1338" s="14" t="inlineStr">
        <is>
          <t>nfm</t>
        </is>
      </c>
      <c r="D1338" s="37">
        <f>INDEX(Inputs!$T$5:$T$132,MATCH($B1338&amp;"|"&amp;$C1338,Inputs!$A$5:$A$132,0))</f>
        <v/>
      </c>
      <c r="E1338" s="36" t="n"/>
      <c r="F1338" s="36" t="n"/>
      <c r="G1338" s="36" t="n"/>
      <c r="H1338" s="14">
        <f>INDEX(Variables!$B$5:$B$105,MATCH($A1338,Variables!$A$5:$A$105,0))&amp;IF($C1338="",""," | "&amp;INDEX(Mapping!$B$5:$B$26,MATCH($C1338,Mapping!$A$5:$A$26,0))&amp;" | "&amp;INDEX(Mapping!$B$30:$B$41,MATCH($B1338,Mapping!$A$30:$A$41,0)))</f>
        <v/>
      </c>
      <c r="I1338" s="14">
        <f>INDEX(Variables!$C$5:$C$105,MATCH($A1338,Variables!$A$5:$A$105,0))</f>
        <v/>
      </c>
      <c r="J1338" s="14">
        <f>INDEX(Variables!$E$5:$E$105,MATCH($A1338,Variables!$A$5:$A$105,0))</f>
        <v/>
      </c>
      <c r="K1338" s="11">
        <f>LOWER(Settings!$C$4)&amp;".mit."&amp;$A1338&amp;IF($C1338="","","."&amp;$C1338&amp;"."&amp;$B1338)&amp;IF(INDEX(Variables!$D$5:$D$105,MATCH($A1338,Variables!$A$5:$A$105,0))="","","."&amp;INDEX(Variables!$D$5:$D$105,MATCH($A1338,Variables!$A$5:$A$105,0)))&amp;"."&amp;K$5</f>
        <v/>
      </c>
      <c r="L1338" s="15">
        <f>L1329*Settings!$C$13*$D1338</f>
        <v/>
      </c>
      <c r="M1338" s="16">
        <f>M1329*Settings!$C$13*$D1338</f>
        <v/>
      </c>
      <c r="N1338" s="16">
        <f>N1329*Settings!$C$13*$D1338</f>
        <v/>
      </c>
      <c r="O1338" s="16">
        <f>O1329*Settings!$C$13*$D1338</f>
        <v/>
      </c>
      <c r="P1338" s="16">
        <f>P1329*Settings!$C$13*$D1338</f>
        <v/>
      </c>
      <c r="Q1338" s="16">
        <f>Q1329*Settings!$C$13*$D1338</f>
        <v/>
      </c>
      <c r="R1338" s="16">
        <f>R1329*Settings!$C$13*$D1338</f>
        <v/>
      </c>
      <c r="S1338" s="16">
        <f>S1329*Settings!$C$13*$D1338</f>
        <v/>
      </c>
      <c r="T1338" s="16">
        <f>T1329*Settings!$C$13*$D1338</f>
        <v/>
      </c>
      <c r="U1338" s="16">
        <f>U1329*Settings!$C$13*$D1338</f>
        <v/>
      </c>
      <c r="V1338" s="16">
        <f>V1329*Settings!$C$13*$D1338</f>
        <v/>
      </c>
      <c r="W1338" s="16">
        <f>W1329*Settings!$C$13*$D1338</f>
        <v/>
      </c>
      <c r="X1338" s="16">
        <f>X1329*Settings!$C$13*$D1338</f>
        <v/>
      </c>
      <c r="Y1338" s="16">
        <f>Y1329*Settings!$C$13*$D1338</f>
        <v/>
      </c>
      <c r="Z1338" s="16">
        <f>Z1329*Settings!$C$13*$D1338</f>
        <v/>
      </c>
      <c r="AA1338" s="16">
        <f>AA1329*Settings!$C$13*$D1338</f>
        <v/>
      </c>
      <c r="AB1338" s="16">
        <f>AB1329*Settings!$C$13*$D1338</f>
        <v/>
      </c>
      <c r="AC1338" s="16">
        <f>AC1329*Settings!$C$13*$D1338</f>
        <v/>
      </c>
      <c r="AD1338" s="47">
        <f>EMISSIONS(AD1329,Settings!$C$13,$D1338)</f>
        <v/>
      </c>
      <c r="AF1338" s="11">
        <f>LOWER(Settings!$C$4)&amp;".mit."&amp;$A1338&amp;IF($C1338="","","."&amp;$C1338&amp;"."&amp;$B1338)&amp;IF(INDEX(Variables!$D$5:$D$105,MATCH($A1338,Variables!$A$5:$A$105,0))="","","."&amp;INDEX(Variables!$D$5:$D$105,MATCH($A1338,Variables!$A$5:$A$105,0)))&amp;"."&amp;AF$5</f>
        <v/>
      </c>
      <c r="AG1338" s="15">
        <f>AG1329*Settings!$C$13*$D1338</f>
        <v/>
      </c>
      <c r="AH1338" s="16">
        <f>AH1329*Settings!$C$13*$D1338</f>
        <v/>
      </c>
      <c r="AI1338" s="16">
        <f>AI1329*Settings!$C$13*$D1338</f>
        <v/>
      </c>
      <c r="AJ1338" s="16">
        <f>AJ1329*Settings!$C$13*$D1338</f>
        <v/>
      </c>
      <c r="AK1338" s="16">
        <f>AK1329*Settings!$C$13*$D1338</f>
        <v/>
      </c>
      <c r="AL1338" s="16">
        <f>AL1329*Settings!$C$13*$D1338</f>
        <v/>
      </c>
      <c r="AM1338" s="16">
        <f>AM1329*Settings!$C$13*$D1338</f>
        <v/>
      </c>
      <c r="AN1338" s="16">
        <f>AN1329*Settings!$C$13*$D1338</f>
        <v/>
      </c>
      <c r="AO1338" s="16">
        <f>AO1329*Settings!$C$13*$D1338</f>
        <v/>
      </c>
      <c r="AP1338" s="16">
        <f>AP1329*Settings!$C$13*$D1338</f>
        <v/>
      </c>
      <c r="AQ1338" s="16">
        <f>AQ1329*Settings!$C$13*$D1338</f>
        <v/>
      </c>
      <c r="AR1338" s="16">
        <f>AR1329*Settings!$C$13*$D1338</f>
        <v/>
      </c>
      <c r="AS1338" s="16">
        <f>AS1329*Settings!$C$13*$D1338</f>
        <v/>
      </c>
      <c r="AT1338" s="16">
        <f>AT1329*Settings!$C$13*$D1338</f>
        <v/>
      </c>
      <c r="AU1338" s="16">
        <f>AU1329*Settings!$C$13*$D1338</f>
        <v/>
      </c>
      <c r="AV1338" s="16">
        <f>AV1329*Settings!$C$13*$D1338</f>
        <v/>
      </c>
      <c r="AW1338" s="16">
        <f>AW1329*Settings!$C$13*$D1338</f>
        <v/>
      </c>
      <c r="AX1338" s="16">
        <f>AX1329*Settings!$C$13*$D1338</f>
        <v/>
      </c>
      <c r="AY1338" s="47">
        <f>EMISSIONS(AY1329,Settings!$C$13,$D1338)</f>
        <v/>
      </c>
    </row>
    <row r="1339" hidden="1" outlineLevel="2">
      <c r="A1339" s="14" t="inlineStr">
        <is>
          <t>co2</t>
        </is>
      </c>
      <c r="B1339" s="14" t="inlineStr">
        <is>
          <t>oop</t>
        </is>
      </c>
      <c r="C1339" s="14" t="inlineStr">
        <is>
          <t>nfm</t>
        </is>
      </c>
      <c r="D1339" s="37">
        <f>INDEX(Inputs!$T$5:$T$132,MATCH($B1339&amp;"|"&amp;$C1339,Inputs!$A$5:$A$132,0))</f>
        <v/>
      </c>
      <c r="E1339" s="36" t="n"/>
      <c r="F1339" s="36" t="n"/>
      <c r="G1339" s="36" t="n"/>
      <c r="H1339" s="14">
        <f>INDEX(Variables!$B$5:$B$105,MATCH($A1339,Variables!$A$5:$A$105,0))&amp;IF($C1339="",""," | "&amp;INDEX(Mapping!$B$5:$B$26,MATCH($C1339,Mapping!$A$5:$A$26,0))&amp;" | "&amp;INDEX(Mapping!$B$30:$B$41,MATCH($B1339,Mapping!$A$30:$A$41,0)))</f>
        <v/>
      </c>
      <c r="I1339" s="14">
        <f>INDEX(Variables!$C$5:$C$105,MATCH($A1339,Variables!$A$5:$A$105,0))</f>
        <v/>
      </c>
      <c r="J1339" s="14">
        <f>INDEX(Variables!$E$5:$E$105,MATCH($A1339,Variables!$A$5:$A$105,0))</f>
        <v/>
      </c>
      <c r="K1339" s="11">
        <f>LOWER(Settings!$C$4)&amp;".mit."&amp;$A1339&amp;IF($C1339="","","."&amp;$C1339&amp;"."&amp;$B1339)&amp;IF(INDEX(Variables!$D$5:$D$105,MATCH($A1339,Variables!$A$5:$A$105,0))="","","."&amp;INDEX(Variables!$D$5:$D$105,MATCH($A1339,Variables!$A$5:$A$105,0)))&amp;"."&amp;K$5</f>
        <v/>
      </c>
      <c r="L1339" s="15">
        <f>L1330*Settings!$C$13*$D1339</f>
        <v/>
      </c>
      <c r="M1339" s="16">
        <f>M1330*Settings!$C$13*$D1339</f>
        <v/>
      </c>
      <c r="N1339" s="16">
        <f>N1330*Settings!$C$13*$D1339</f>
        <v/>
      </c>
      <c r="O1339" s="16">
        <f>O1330*Settings!$C$13*$D1339</f>
        <v/>
      </c>
      <c r="P1339" s="16">
        <f>P1330*Settings!$C$13*$D1339</f>
        <v/>
      </c>
      <c r="Q1339" s="16">
        <f>Q1330*Settings!$C$13*$D1339</f>
        <v/>
      </c>
      <c r="R1339" s="16">
        <f>R1330*Settings!$C$13*$D1339</f>
        <v/>
      </c>
      <c r="S1339" s="16">
        <f>S1330*Settings!$C$13*$D1339</f>
        <v/>
      </c>
      <c r="T1339" s="16">
        <f>T1330*Settings!$C$13*$D1339</f>
        <v/>
      </c>
      <c r="U1339" s="16">
        <f>U1330*Settings!$C$13*$D1339</f>
        <v/>
      </c>
      <c r="V1339" s="16">
        <f>V1330*Settings!$C$13*$D1339</f>
        <v/>
      </c>
      <c r="W1339" s="16">
        <f>W1330*Settings!$C$13*$D1339</f>
        <v/>
      </c>
      <c r="X1339" s="16">
        <f>X1330*Settings!$C$13*$D1339</f>
        <v/>
      </c>
      <c r="Y1339" s="16">
        <f>Y1330*Settings!$C$13*$D1339</f>
        <v/>
      </c>
      <c r="Z1339" s="16">
        <f>Z1330*Settings!$C$13*$D1339</f>
        <v/>
      </c>
      <c r="AA1339" s="16">
        <f>AA1330*Settings!$C$13*$D1339</f>
        <v/>
      </c>
      <c r="AB1339" s="16">
        <f>AB1330*Settings!$C$13*$D1339</f>
        <v/>
      </c>
      <c r="AC1339" s="16">
        <f>AC1330*Settings!$C$13*$D1339</f>
        <v/>
      </c>
      <c r="AD1339" s="47">
        <f>EMISSIONS(AD1330,Settings!$C$13,$D1339)</f>
        <v/>
      </c>
      <c r="AF1339" s="11">
        <f>LOWER(Settings!$C$4)&amp;".mit."&amp;$A1339&amp;IF($C1339="","","."&amp;$C1339&amp;"."&amp;$B1339)&amp;IF(INDEX(Variables!$D$5:$D$105,MATCH($A1339,Variables!$A$5:$A$105,0))="","","."&amp;INDEX(Variables!$D$5:$D$105,MATCH($A1339,Variables!$A$5:$A$105,0)))&amp;"."&amp;AF$5</f>
        <v/>
      </c>
      <c r="AG1339" s="15">
        <f>AG1330*Settings!$C$13*$D1339</f>
        <v/>
      </c>
      <c r="AH1339" s="16">
        <f>AH1330*Settings!$C$13*$D1339</f>
        <v/>
      </c>
      <c r="AI1339" s="16">
        <f>AI1330*Settings!$C$13*$D1339</f>
        <v/>
      </c>
      <c r="AJ1339" s="16">
        <f>AJ1330*Settings!$C$13*$D1339</f>
        <v/>
      </c>
      <c r="AK1339" s="16">
        <f>AK1330*Settings!$C$13*$D1339</f>
        <v/>
      </c>
      <c r="AL1339" s="16">
        <f>AL1330*Settings!$C$13*$D1339</f>
        <v/>
      </c>
      <c r="AM1339" s="16">
        <f>AM1330*Settings!$C$13*$D1339</f>
        <v/>
      </c>
      <c r="AN1339" s="16">
        <f>AN1330*Settings!$C$13*$D1339</f>
        <v/>
      </c>
      <c r="AO1339" s="16">
        <f>AO1330*Settings!$C$13*$D1339</f>
        <v/>
      </c>
      <c r="AP1339" s="16">
        <f>AP1330*Settings!$C$13*$D1339</f>
        <v/>
      </c>
      <c r="AQ1339" s="16">
        <f>AQ1330*Settings!$C$13*$D1339</f>
        <v/>
      </c>
      <c r="AR1339" s="16">
        <f>AR1330*Settings!$C$13*$D1339</f>
        <v/>
      </c>
      <c r="AS1339" s="16">
        <f>AS1330*Settings!$C$13*$D1339</f>
        <v/>
      </c>
      <c r="AT1339" s="16">
        <f>AT1330*Settings!$C$13*$D1339</f>
        <v/>
      </c>
      <c r="AU1339" s="16">
        <f>AU1330*Settings!$C$13*$D1339</f>
        <v/>
      </c>
      <c r="AV1339" s="16">
        <f>AV1330*Settings!$C$13*$D1339</f>
        <v/>
      </c>
      <c r="AW1339" s="16">
        <f>AW1330*Settings!$C$13*$D1339</f>
        <v/>
      </c>
      <c r="AX1339" s="16">
        <f>AX1330*Settings!$C$13*$D1339</f>
        <v/>
      </c>
      <c r="AY1339" s="47">
        <f>EMISSIONS(AY1330,Settings!$C$13,$D1339)</f>
        <v/>
      </c>
    </row>
    <row r="1340" hidden="1" outlineLevel="2">
      <c r="A1340" s="14" t="inlineStr">
        <is>
          <t>co2</t>
        </is>
      </c>
      <c r="B1340" s="14" t="inlineStr">
        <is>
          <t>bio</t>
        </is>
      </c>
      <c r="C1340" s="14" t="inlineStr">
        <is>
          <t>nfm</t>
        </is>
      </c>
      <c r="D1340" s="37">
        <f>INDEX(Inputs!$T$5:$T$132,MATCH($B1340&amp;"|"&amp;$C1340,Inputs!$A$5:$A$132,0))</f>
        <v/>
      </c>
      <c r="E1340" s="36" t="n"/>
      <c r="F1340" s="36" t="n"/>
      <c r="G1340" s="36" t="n"/>
      <c r="H1340" s="14">
        <f>INDEX(Variables!$B$5:$B$105,MATCH($A1340,Variables!$A$5:$A$105,0))&amp;IF($C1340="",""," | "&amp;INDEX(Mapping!$B$5:$B$26,MATCH($C1340,Mapping!$A$5:$A$26,0))&amp;" | "&amp;INDEX(Mapping!$B$30:$B$41,MATCH($B1340,Mapping!$A$30:$A$41,0)))</f>
        <v/>
      </c>
      <c r="I1340" s="14">
        <f>INDEX(Variables!$C$5:$C$105,MATCH($A1340,Variables!$A$5:$A$105,0))</f>
        <v/>
      </c>
      <c r="J1340" s="14">
        <f>INDEX(Variables!$E$5:$E$105,MATCH($A1340,Variables!$A$5:$A$105,0))</f>
        <v/>
      </c>
      <c r="K1340" s="11">
        <f>LOWER(Settings!$C$4)&amp;".mit."&amp;$A1340&amp;IF($C1340="","","."&amp;$C1340&amp;"."&amp;$B1340)&amp;IF(INDEX(Variables!$D$5:$D$105,MATCH($A1340,Variables!$A$5:$A$105,0))="","","."&amp;INDEX(Variables!$D$5:$D$105,MATCH($A1340,Variables!$A$5:$A$105,0)))&amp;"."&amp;K$5</f>
        <v/>
      </c>
      <c r="L1340" s="15">
        <f>L1331*Settings!$C$13*$D1340</f>
        <v/>
      </c>
      <c r="M1340" s="16">
        <f>M1331*Settings!$C$13*$D1340</f>
        <v/>
      </c>
      <c r="N1340" s="16">
        <f>N1331*Settings!$C$13*$D1340</f>
        <v/>
      </c>
      <c r="O1340" s="16">
        <f>O1331*Settings!$C$13*$D1340</f>
        <v/>
      </c>
      <c r="P1340" s="16">
        <f>P1331*Settings!$C$13*$D1340</f>
        <v/>
      </c>
      <c r="Q1340" s="16">
        <f>Q1331*Settings!$C$13*$D1340</f>
        <v/>
      </c>
      <c r="R1340" s="16">
        <f>R1331*Settings!$C$13*$D1340</f>
        <v/>
      </c>
      <c r="S1340" s="16">
        <f>S1331*Settings!$C$13*$D1340</f>
        <v/>
      </c>
      <c r="T1340" s="16">
        <f>T1331*Settings!$C$13*$D1340</f>
        <v/>
      </c>
      <c r="U1340" s="16">
        <f>U1331*Settings!$C$13*$D1340</f>
        <v/>
      </c>
      <c r="V1340" s="16">
        <f>V1331*Settings!$C$13*$D1340</f>
        <v/>
      </c>
      <c r="W1340" s="16">
        <f>W1331*Settings!$C$13*$D1340</f>
        <v/>
      </c>
      <c r="X1340" s="16">
        <f>X1331*Settings!$C$13*$D1340</f>
        <v/>
      </c>
      <c r="Y1340" s="16">
        <f>Y1331*Settings!$C$13*$D1340</f>
        <v/>
      </c>
      <c r="Z1340" s="16">
        <f>Z1331*Settings!$C$13*$D1340</f>
        <v/>
      </c>
      <c r="AA1340" s="16">
        <f>AA1331*Settings!$C$13*$D1340</f>
        <v/>
      </c>
      <c r="AB1340" s="16">
        <f>AB1331*Settings!$C$13*$D1340</f>
        <v/>
      </c>
      <c r="AC1340" s="16">
        <f>AC1331*Settings!$C$13*$D1340</f>
        <v/>
      </c>
      <c r="AD1340" s="47">
        <f>EMISSIONS(AD1331,Settings!$C$13,$D1340)</f>
        <v/>
      </c>
      <c r="AF1340" s="11">
        <f>LOWER(Settings!$C$4)&amp;".mit."&amp;$A1340&amp;IF($C1340="","","."&amp;$C1340&amp;"."&amp;$B1340)&amp;IF(INDEX(Variables!$D$5:$D$105,MATCH($A1340,Variables!$A$5:$A$105,0))="","","."&amp;INDEX(Variables!$D$5:$D$105,MATCH($A1340,Variables!$A$5:$A$105,0)))&amp;"."&amp;AF$5</f>
        <v/>
      </c>
      <c r="AG1340" s="15">
        <f>AG1331*Settings!$C$13*$D1340</f>
        <v/>
      </c>
      <c r="AH1340" s="16">
        <f>AH1331*Settings!$C$13*$D1340</f>
        <v/>
      </c>
      <c r="AI1340" s="16">
        <f>AI1331*Settings!$C$13*$D1340</f>
        <v/>
      </c>
      <c r="AJ1340" s="16">
        <f>AJ1331*Settings!$C$13*$D1340</f>
        <v/>
      </c>
      <c r="AK1340" s="16">
        <f>AK1331*Settings!$C$13*$D1340</f>
        <v/>
      </c>
      <c r="AL1340" s="16">
        <f>AL1331*Settings!$C$13*$D1340</f>
        <v/>
      </c>
      <c r="AM1340" s="16">
        <f>AM1331*Settings!$C$13*$D1340</f>
        <v/>
      </c>
      <c r="AN1340" s="16">
        <f>AN1331*Settings!$C$13*$D1340</f>
        <v/>
      </c>
      <c r="AO1340" s="16">
        <f>AO1331*Settings!$C$13*$D1340</f>
        <v/>
      </c>
      <c r="AP1340" s="16">
        <f>AP1331*Settings!$C$13*$D1340</f>
        <v/>
      </c>
      <c r="AQ1340" s="16">
        <f>AQ1331*Settings!$C$13*$D1340</f>
        <v/>
      </c>
      <c r="AR1340" s="16">
        <f>AR1331*Settings!$C$13*$D1340</f>
        <v/>
      </c>
      <c r="AS1340" s="16">
        <f>AS1331*Settings!$C$13*$D1340</f>
        <v/>
      </c>
      <c r="AT1340" s="16">
        <f>AT1331*Settings!$C$13*$D1340</f>
        <v/>
      </c>
      <c r="AU1340" s="16">
        <f>AU1331*Settings!$C$13*$D1340</f>
        <v/>
      </c>
      <c r="AV1340" s="16">
        <f>AV1331*Settings!$C$13*$D1340</f>
        <v/>
      </c>
      <c r="AW1340" s="16">
        <f>AW1331*Settings!$C$13*$D1340</f>
        <v/>
      </c>
      <c r="AX1340" s="16">
        <f>AX1331*Settings!$C$13*$D1340</f>
        <v/>
      </c>
      <c r="AY1340" s="47">
        <f>EMISSIONS(AY1331,Settings!$C$13,$D1340)</f>
        <v/>
      </c>
    </row>
    <row r="1341" hidden="1" outlineLevel="2"/>
    <row r="1342" hidden="1" outlineLevel="2">
      <c r="A1342" s="14" t="inlineStr">
        <is>
          <t>rtx</t>
        </is>
      </c>
      <c r="B1342" s="14" t="inlineStr">
        <is>
          <t>coa</t>
        </is>
      </c>
      <c r="C1342" s="14" t="inlineStr">
        <is>
          <t>nfm</t>
        </is>
      </c>
      <c r="D1342" s="37">
        <f>INDEX(Inputs!$R$5:$R$132,MATCH($B1342&amp;"|"&amp;$C1342,Inputs!$A$5:$A$132,0))</f>
        <v/>
      </c>
      <c r="E1342" s="36" t="n"/>
      <c r="F1342" s="36" t="n"/>
      <c r="G1342" s="36" t="n"/>
      <c r="H1342" s="14">
        <f>INDEX(Variables!$B$5:$B$105,MATCH($A1342,Variables!$A$5:$A$105,0))&amp;IF($C1342="",""," | "&amp;INDEX(Mapping!$B$5:$B$26,MATCH($C1342,Mapping!$A$5:$A$26,0))&amp;" | "&amp;INDEX(Mapping!$B$30:$B$41,MATCH($B1342,Mapping!$A$30:$A$41,0)))</f>
        <v/>
      </c>
      <c r="I1342" s="14">
        <f>INDEX(Variables!$C$5:$C$105,MATCH($A1342,Variables!$A$5:$A$105,0))</f>
        <v/>
      </c>
      <c r="J1342" s="14">
        <f>INDEX(Variables!$E$5:$E$105,MATCH($A1342,Variables!$A$5:$A$105,0))</f>
        <v/>
      </c>
      <c r="K1342" s="11">
        <f>LOWER(Settings!$C$4)&amp;".mit."&amp;$A1342&amp;IF($C1342="","","."&amp;$C1342&amp;"."&amp;$B1342)&amp;IF(INDEX(Variables!$D$5:$D$105,MATCH($A1342,Variables!$A$5:$A$105,0))="","","."&amp;INDEX(Variables!$D$5:$D$105,MATCH($A1342,Variables!$A$5:$A$105,0)))&amp;"."&amp;K$5</f>
        <v/>
      </c>
      <c r="L1342" s="44">
        <f>L1324*Settings!$C$13*(INDEX(L$318:L$329,$D1342)+INDEX(L$305:L$316,$D1342))</f>
        <v/>
      </c>
      <c r="M1342" s="45">
        <f>M1324*Settings!$C$13*(INDEX(M$318:M$329,$D1342)+INDEX(M$305:M$316,$D1342))</f>
        <v/>
      </c>
      <c r="N1342" s="45">
        <f>N1324*Settings!$C$13*(INDEX(N$318:N$329,$D1342)+INDEX(N$305:N$316,$D1342))</f>
        <v/>
      </c>
      <c r="O1342" s="45">
        <f>O1324*Settings!$C$13*(INDEX(O$318:O$329,$D1342)+INDEX(O$305:O$316,$D1342))</f>
        <v/>
      </c>
      <c r="P1342" s="45">
        <f>P1324*Settings!$C$13*(INDEX(P$318:P$329,$D1342)+INDEX(P$305:P$316,$D1342))</f>
        <v/>
      </c>
      <c r="Q1342" s="45">
        <f>Q1324*Settings!$C$13*(INDEX(Q$318:Q$329,$D1342)+INDEX(Q$305:Q$316,$D1342))</f>
        <v/>
      </c>
      <c r="R1342" s="45">
        <f>R1324*Settings!$C$13*(INDEX(R$318:R$329,$D1342)+INDEX(R$305:R$316,$D1342))</f>
        <v/>
      </c>
      <c r="S1342" s="45">
        <f>S1324*Settings!$C$13*(INDEX(S$318:S$329,$D1342)+INDEX(S$305:S$316,$D1342))</f>
        <v/>
      </c>
      <c r="T1342" s="45">
        <f>T1324*Settings!$C$13*(INDEX(T$318:T$329,$D1342)+INDEX(T$305:T$316,$D1342))</f>
        <v/>
      </c>
      <c r="U1342" s="45">
        <f>U1324*Settings!$C$13*(INDEX(U$318:U$329,$D1342)+INDEX(U$305:U$316,$D1342))</f>
        <v/>
      </c>
      <c r="V1342" s="45">
        <f>V1324*Settings!$C$13*(INDEX(V$318:V$329,$D1342)+INDEX(V$305:V$316,$D1342))</f>
        <v/>
      </c>
      <c r="W1342" s="45">
        <f>W1324*Settings!$C$13*(INDEX(W$318:W$329,$D1342)+INDEX(W$305:W$316,$D1342))</f>
        <v/>
      </c>
      <c r="X1342" s="45">
        <f>X1324*Settings!$C$13*(INDEX(X$318:X$329,$D1342)+INDEX(X$305:X$316,$D1342))</f>
        <v/>
      </c>
      <c r="Y1342" s="45">
        <f>Y1324*Settings!$C$13*(INDEX(Y$318:Y$329,$D1342)+INDEX(Y$305:Y$316,$D1342))</f>
        <v/>
      </c>
      <c r="Z1342" s="45">
        <f>Z1324*Settings!$C$13*(INDEX(Z$318:Z$329,$D1342)+INDEX(Z$305:Z$316,$D1342))</f>
        <v/>
      </c>
      <c r="AA1342" s="45">
        <f>AA1324*Settings!$C$13*(INDEX(AA$318:AA$329,$D1342)+INDEX(AA$305:AA$316,$D1342))</f>
        <v/>
      </c>
      <c r="AB1342" s="45">
        <f>AB1324*Settings!$C$13*(INDEX(AB$318:AB$329,$D1342)+INDEX(AB$305:AB$316,$D1342))</f>
        <v/>
      </c>
      <c r="AC1342" s="45">
        <f>AC1324*Settings!$C$13*(INDEX(AC$318:AC$329,$D1342)+INDEX(AC$305:AC$316,$D1342))</f>
        <v/>
      </c>
      <c r="AD1342" s="46">
        <f>REVENUE(AD1324,Settings!$C$13,INDEX(AD$318:AD$329,$D1342)+INDEX(AD$305:AD$316,$D1342))</f>
        <v/>
      </c>
      <c r="AF1342" s="11">
        <f>LOWER(Settings!$C$4)&amp;".mit."&amp;$A1342&amp;IF($C1342="","","."&amp;$C1342&amp;"."&amp;$B1342)&amp;IF(INDEX(Variables!$D$5:$D$105,MATCH($A1342,Variables!$A$5:$A$105,0))="","","."&amp;INDEX(Variables!$D$5:$D$105,MATCH($A1342,Variables!$A$5:$A$105,0)))&amp;"."&amp;AF$5</f>
        <v/>
      </c>
      <c r="AG1342" s="44">
        <f>AG1324*Settings!$C$13*(INDEX(AG$318:AG$329,$D1342)+INDEX(AG$305:AG$316,$D1342))</f>
        <v/>
      </c>
      <c r="AH1342" s="45">
        <f>AH1324*Settings!$C$13*(INDEX(AH$318:AH$329,$D1342)+INDEX(AH$305:AH$316,$D1342))</f>
        <v/>
      </c>
      <c r="AI1342" s="45">
        <f>AI1324*Settings!$C$13*(INDEX(AI$318:AI$329,$D1342)+INDEX(AI$305:AI$316,$D1342))</f>
        <v/>
      </c>
      <c r="AJ1342" s="45">
        <f>AJ1324*Settings!$C$13*(INDEX(AJ$318:AJ$329,$D1342)+INDEX(AJ$305:AJ$316,$D1342))</f>
        <v/>
      </c>
      <c r="AK1342" s="45">
        <f>AK1324*Settings!$C$13*(INDEX(AK$318:AK$329,$D1342)+INDEX(AK$305:AK$316,$D1342))</f>
        <v/>
      </c>
      <c r="AL1342" s="45">
        <f>AL1324*Settings!$C$13*(INDEX(AL$318:AL$329,$D1342)+INDEX(AL$305:AL$316,$D1342))</f>
        <v/>
      </c>
      <c r="AM1342" s="45">
        <f>AM1324*Settings!$C$13*(INDEX(AM$318:AM$329,$D1342)+INDEX(AM$305:AM$316,$D1342))</f>
        <v/>
      </c>
      <c r="AN1342" s="45">
        <f>AN1324*Settings!$C$13*(INDEX(AN$318:AN$329,$D1342)+INDEX(AN$305:AN$316,$D1342))</f>
        <v/>
      </c>
      <c r="AO1342" s="45">
        <f>AO1324*Settings!$C$13*(INDEX(AO$318:AO$329,$D1342)+INDEX(AO$305:AO$316,$D1342))</f>
        <v/>
      </c>
      <c r="AP1342" s="45">
        <f>AP1324*Settings!$C$13*(INDEX(AP$318:AP$329,$D1342)+INDEX(AP$305:AP$316,$D1342))</f>
        <v/>
      </c>
      <c r="AQ1342" s="45">
        <f>AQ1324*Settings!$C$13*(INDEX(AQ$318:AQ$329,$D1342)+INDEX(AQ$305:AQ$316,$D1342))</f>
        <v/>
      </c>
      <c r="AR1342" s="45">
        <f>AR1324*Settings!$C$13*(INDEX(AR$318:AR$329,$D1342)+INDEX(AR$305:AR$316,$D1342))</f>
        <v/>
      </c>
      <c r="AS1342" s="45">
        <f>AS1324*Settings!$C$13*(INDEX(AS$318:AS$329,$D1342)+INDEX(AS$305:AS$316,$D1342))</f>
        <v/>
      </c>
      <c r="AT1342" s="45">
        <f>AT1324*Settings!$C$13*(INDEX(AT$318:AT$329,$D1342)+INDEX(AT$305:AT$316,$D1342))</f>
        <v/>
      </c>
      <c r="AU1342" s="45">
        <f>AU1324*Settings!$C$13*(INDEX(AU$318:AU$329,$D1342)+INDEX(AU$305:AU$316,$D1342))</f>
        <v/>
      </c>
      <c r="AV1342" s="45">
        <f>AV1324*Settings!$C$13*(INDEX(AV$318:AV$329,$D1342)+INDEX(AV$305:AV$316,$D1342))</f>
        <v/>
      </c>
      <c r="AW1342" s="45">
        <f>AW1324*Settings!$C$13*(INDEX(AW$318:AW$329,$D1342)+INDEX(AW$305:AW$316,$D1342))</f>
        <v/>
      </c>
      <c r="AX1342" s="45">
        <f>AX1324*Settings!$C$13*(INDEX(AX$318:AX$329,$D1342)+INDEX(AX$305:AX$316,$D1342))</f>
        <v/>
      </c>
      <c r="AY1342" s="46">
        <f>REVENUE(AY1324,Settings!$C$13,INDEX(AY$318:AY$329,$D1342)+INDEX(AY$305:AY$316,$D1342))</f>
        <v/>
      </c>
    </row>
    <row r="1343" hidden="1" outlineLevel="2">
      <c r="A1343" s="14" t="inlineStr">
        <is>
          <t>rtx</t>
        </is>
      </c>
      <c r="B1343" s="14" t="inlineStr">
        <is>
          <t>nga</t>
        </is>
      </c>
      <c r="C1343" s="14" t="inlineStr">
        <is>
          <t>nfm</t>
        </is>
      </c>
      <c r="D1343" s="37">
        <f>INDEX(Inputs!$R$5:$R$132,MATCH($B1343&amp;"|"&amp;$C1343,Inputs!$A$5:$A$132,0))</f>
        <v/>
      </c>
      <c r="E1343" s="36" t="n"/>
      <c r="F1343" s="36" t="n"/>
      <c r="G1343" s="36" t="n"/>
      <c r="H1343" s="14">
        <f>INDEX(Variables!$B$5:$B$105,MATCH($A1343,Variables!$A$5:$A$105,0))&amp;IF($C1343="",""," | "&amp;INDEX(Mapping!$B$5:$B$26,MATCH($C1343,Mapping!$A$5:$A$26,0))&amp;" | "&amp;INDEX(Mapping!$B$30:$B$41,MATCH($B1343,Mapping!$A$30:$A$41,0)))</f>
        <v/>
      </c>
      <c r="I1343" s="14">
        <f>INDEX(Variables!$C$5:$C$105,MATCH($A1343,Variables!$A$5:$A$105,0))</f>
        <v/>
      </c>
      <c r="J1343" s="14">
        <f>INDEX(Variables!$E$5:$E$105,MATCH($A1343,Variables!$A$5:$A$105,0))</f>
        <v/>
      </c>
      <c r="K1343" s="11">
        <f>LOWER(Settings!$C$4)&amp;".mit."&amp;$A1343&amp;IF($C1343="","","."&amp;$C1343&amp;"."&amp;$B1343)&amp;IF(INDEX(Variables!$D$5:$D$105,MATCH($A1343,Variables!$A$5:$A$105,0))="","","."&amp;INDEX(Variables!$D$5:$D$105,MATCH($A1343,Variables!$A$5:$A$105,0)))&amp;"."&amp;K$5</f>
        <v/>
      </c>
      <c r="L1343" s="44">
        <f>L1325*Settings!$C$13*(INDEX(L$318:L$329,$D1343)+INDEX(L$305:L$316,$D1343))</f>
        <v/>
      </c>
      <c r="M1343" s="45">
        <f>M1325*Settings!$C$13*(INDEX(M$318:M$329,$D1343)+INDEX(M$305:M$316,$D1343))</f>
        <v/>
      </c>
      <c r="N1343" s="45">
        <f>N1325*Settings!$C$13*(INDEX(N$318:N$329,$D1343)+INDEX(N$305:N$316,$D1343))</f>
        <v/>
      </c>
      <c r="O1343" s="45">
        <f>O1325*Settings!$C$13*(INDEX(O$318:O$329,$D1343)+INDEX(O$305:O$316,$D1343))</f>
        <v/>
      </c>
      <c r="P1343" s="45">
        <f>P1325*Settings!$C$13*(INDEX(P$318:P$329,$D1343)+INDEX(P$305:P$316,$D1343))</f>
        <v/>
      </c>
      <c r="Q1343" s="45">
        <f>Q1325*Settings!$C$13*(INDEX(Q$318:Q$329,$D1343)+INDEX(Q$305:Q$316,$D1343))</f>
        <v/>
      </c>
      <c r="R1343" s="45">
        <f>R1325*Settings!$C$13*(INDEX(R$318:R$329,$D1343)+INDEX(R$305:R$316,$D1343))</f>
        <v/>
      </c>
      <c r="S1343" s="45">
        <f>S1325*Settings!$C$13*(INDEX(S$318:S$329,$D1343)+INDEX(S$305:S$316,$D1343))</f>
        <v/>
      </c>
      <c r="T1343" s="45">
        <f>T1325*Settings!$C$13*(INDEX(T$318:T$329,$D1343)+INDEX(T$305:T$316,$D1343))</f>
        <v/>
      </c>
      <c r="U1343" s="45">
        <f>U1325*Settings!$C$13*(INDEX(U$318:U$329,$D1343)+INDEX(U$305:U$316,$D1343))</f>
        <v/>
      </c>
      <c r="V1343" s="45">
        <f>V1325*Settings!$C$13*(INDEX(V$318:V$329,$D1343)+INDEX(V$305:V$316,$D1343))</f>
        <v/>
      </c>
      <c r="W1343" s="45">
        <f>W1325*Settings!$C$13*(INDEX(W$318:W$329,$D1343)+INDEX(W$305:W$316,$D1343))</f>
        <v/>
      </c>
      <c r="X1343" s="45">
        <f>X1325*Settings!$C$13*(INDEX(X$318:X$329,$D1343)+INDEX(X$305:X$316,$D1343))</f>
        <v/>
      </c>
      <c r="Y1343" s="45">
        <f>Y1325*Settings!$C$13*(INDEX(Y$318:Y$329,$D1343)+INDEX(Y$305:Y$316,$D1343))</f>
        <v/>
      </c>
      <c r="Z1343" s="45">
        <f>Z1325*Settings!$C$13*(INDEX(Z$318:Z$329,$D1343)+INDEX(Z$305:Z$316,$D1343))</f>
        <v/>
      </c>
      <c r="AA1343" s="45">
        <f>AA1325*Settings!$C$13*(INDEX(AA$318:AA$329,$D1343)+INDEX(AA$305:AA$316,$D1343))</f>
        <v/>
      </c>
      <c r="AB1343" s="45">
        <f>AB1325*Settings!$C$13*(INDEX(AB$318:AB$329,$D1343)+INDEX(AB$305:AB$316,$D1343))</f>
        <v/>
      </c>
      <c r="AC1343" s="45">
        <f>AC1325*Settings!$C$13*(INDEX(AC$318:AC$329,$D1343)+INDEX(AC$305:AC$316,$D1343))</f>
        <v/>
      </c>
      <c r="AD1343" s="46">
        <f>REVENUE(AD1325,Settings!$C$13,INDEX(AD$318:AD$329,$D1343)+INDEX(AD$305:AD$316,$D1343))</f>
        <v/>
      </c>
      <c r="AF1343" s="11">
        <f>LOWER(Settings!$C$4)&amp;".mit."&amp;$A1343&amp;IF($C1343="","","."&amp;$C1343&amp;"."&amp;$B1343)&amp;IF(INDEX(Variables!$D$5:$D$105,MATCH($A1343,Variables!$A$5:$A$105,0))="","","."&amp;INDEX(Variables!$D$5:$D$105,MATCH($A1343,Variables!$A$5:$A$105,0)))&amp;"."&amp;AF$5</f>
        <v/>
      </c>
      <c r="AG1343" s="44">
        <f>AG1325*Settings!$C$13*(INDEX(AG$318:AG$329,$D1343)+INDEX(AG$305:AG$316,$D1343))</f>
        <v/>
      </c>
      <c r="AH1343" s="45">
        <f>AH1325*Settings!$C$13*(INDEX(AH$318:AH$329,$D1343)+INDEX(AH$305:AH$316,$D1343))</f>
        <v/>
      </c>
      <c r="AI1343" s="45">
        <f>AI1325*Settings!$C$13*(INDEX(AI$318:AI$329,$D1343)+INDEX(AI$305:AI$316,$D1343))</f>
        <v/>
      </c>
      <c r="AJ1343" s="45">
        <f>AJ1325*Settings!$C$13*(INDEX(AJ$318:AJ$329,$D1343)+INDEX(AJ$305:AJ$316,$D1343))</f>
        <v/>
      </c>
      <c r="AK1343" s="45">
        <f>AK1325*Settings!$C$13*(INDEX(AK$318:AK$329,$D1343)+INDEX(AK$305:AK$316,$D1343))</f>
        <v/>
      </c>
      <c r="AL1343" s="45">
        <f>AL1325*Settings!$C$13*(INDEX(AL$318:AL$329,$D1343)+INDEX(AL$305:AL$316,$D1343))</f>
        <v/>
      </c>
      <c r="AM1343" s="45">
        <f>AM1325*Settings!$C$13*(INDEX(AM$318:AM$329,$D1343)+INDEX(AM$305:AM$316,$D1343))</f>
        <v/>
      </c>
      <c r="AN1343" s="45">
        <f>AN1325*Settings!$C$13*(INDEX(AN$318:AN$329,$D1343)+INDEX(AN$305:AN$316,$D1343))</f>
        <v/>
      </c>
      <c r="AO1343" s="45">
        <f>AO1325*Settings!$C$13*(INDEX(AO$318:AO$329,$D1343)+INDEX(AO$305:AO$316,$D1343))</f>
        <v/>
      </c>
      <c r="AP1343" s="45">
        <f>AP1325*Settings!$C$13*(INDEX(AP$318:AP$329,$D1343)+INDEX(AP$305:AP$316,$D1343))</f>
        <v/>
      </c>
      <c r="AQ1343" s="45">
        <f>AQ1325*Settings!$C$13*(INDEX(AQ$318:AQ$329,$D1343)+INDEX(AQ$305:AQ$316,$D1343))</f>
        <v/>
      </c>
      <c r="AR1343" s="45">
        <f>AR1325*Settings!$C$13*(INDEX(AR$318:AR$329,$D1343)+INDEX(AR$305:AR$316,$D1343))</f>
        <v/>
      </c>
      <c r="AS1343" s="45">
        <f>AS1325*Settings!$C$13*(INDEX(AS$318:AS$329,$D1343)+INDEX(AS$305:AS$316,$D1343))</f>
        <v/>
      </c>
      <c r="AT1343" s="45">
        <f>AT1325*Settings!$C$13*(INDEX(AT$318:AT$329,$D1343)+INDEX(AT$305:AT$316,$D1343))</f>
        <v/>
      </c>
      <c r="AU1343" s="45">
        <f>AU1325*Settings!$C$13*(INDEX(AU$318:AU$329,$D1343)+INDEX(AU$305:AU$316,$D1343))</f>
        <v/>
      </c>
      <c r="AV1343" s="45">
        <f>AV1325*Settings!$C$13*(INDEX(AV$318:AV$329,$D1343)+INDEX(AV$305:AV$316,$D1343))</f>
        <v/>
      </c>
      <c r="AW1343" s="45">
        <f>AW1325*Settings!$C$13*(INDEX(AW$318:AW$329,$D1343)+INDEX(AW$305:AW$316,$D1343))</f>
        <v/>
      </c>
      <c r="AX1343" s="45">
        <f>AX1325*Settings!$C$13*(INDEX(AX$318:AX$329,$D1343)+INDEX(AX$305:AX$316,$D1343))</f>
        <v/>
      </c>
      <c r="AY1343" s="46">
        <f>REVENUE(AY1325,Settings!$C$13,INDEX(AY$318:AY$329,$D1343)+INDEX(AY$305:AY$316,$D1343))</f>
        <v/>
      </c>
    </row>
    <row r="1344" hidden="1" outlineLevel="2">
      <c r="A1344" s="14" t="inlineStr">
        <is>
          <t>rtx</t>
        </is>
      </c>
      <c r="B1344" s="14" t="inlineStr">
        <is>
          <t>gso</t>
        </is>
      </c>
      <c r="C1344" s="14" t="inlineStr">
        <is>
          <t>nfm</t>
        </is>
      </c>
      <c r="D1344" s="37">
        <f>INDEX(Inputs!$R$5:$R$132,MATCH($B1344&amp;"|"&amp;$C1344,Inputs!$A$5:$A$132,0))</f>
        <v/>
      </c>
      <c r="E1344" s="36" t="n"/>
      <c r="F1344" s="36" t="n"/>
      <c r="G1344" s="36" t="n"/>
      <c r="H1344" s="14">
        <f>INDEX(Variables!$B$5:$B$105,MATCH($A1344,Variables!$A$5:$A$105,0))&amp;IF($C1344="",""," | "&amp;INDEX(Mapping!$B$5:$B$26,MATCH($C1344,Mapping!$A$5:$A$26,0))&amp;" | "&amp;INDEX(Mapping!$B$30:$B$41,MATCH($B1344,Mapping!$A$30:$A$41,0)))</f>
        <v/>
      </c>
      <c r="I1344" s="14">
        <f>INDEX(Variables!$C$5:$C$105,MATCH($A1344,Variables!$A$5:$A$105,0))</f>
        <v/>
      </c>
      <c r="J1344" s="14">
        <f>INDEX(Variables!$E$5:$E$105,MATCH($A1344,Variables!$A$5:$A$105,0))</f>
        <v/>
      </c>
      <c r="K1344" s="11">
        <f>LOWER(Settings!$C$4)&amp;".mit."&amp;$A1344&amp;IF($C1344="","","."&amp;$C1344&amp;"."&amp;$B1344)&amp;IF(INDEX(Variables!$D$5:$D$105,MATCH($A1344,Variables!$A$5:$A$105,0))="","","."&amp;INDEX(Variables!$D$5:$D$105,MATCH($A1344,Variables!$A$5:$A$105,0)))&amp;"."&amp;K$5</f>
        <v/>
      </c>
      <c r="L1344" s="44">
        <f>L1326*Settings!$C$13*(INDEX(L$318:L$329,$D1344)+INDEX(L$305:L$316,$D1344))</f>
        <v/>
      </c>
      <c r="M1344" s="45">
        <f>M1326*Settings!$C$13*(INDEX(M$318:M$329,$D1344)+INDEX(M$305:M$316,$D1344))</f>
        <v/>
      </c>
      <c r="N1344" s="45">
        <f>N1326*Settings!$C$13*(INDEX(N$318:N$329,$D1344)+INDEX(N$305:N$316,$D1344))</f>
        <v/>
      </c>
      <c r="O1344" s="45">
        <f>O1326*Settings!$C$13*(INDEX(O$318:O$329,$D1344)+INDEX(O$305:O$316,$D1344))</f>
        <v/>
      </c>
      <c r="P1344" s="45">
        <f>P1326*Settings!$C$13*(INDEX(P$318:P$329,$D1344)+INDEX(P$305:P$316,$D1344))</f>
        <v/>
      </c>
      <c r="Q1344" s="45">
        <f>Q1326*Settings!$C$13*(INDEX(Q$318:Q$329,$D1344)+INDEX(Q$305:Q$316,$D1344))</f>
        <v/>
      </c>
      <c r="R1344" s="45">
        <f>R1326*Settings!$C$13*(INDEX(R$318:R$329,$D1344)+INDEX(R$305:R$316,$D1344))</f>
        <v/>
      </c>
      <c r="S1344" s="45">
        <f>S1326*Settings!$C$13*(INDEX(S$318:S$329,$D1344)+INDEX(S$305:S$316,$D1344))</f>
        <v/>
      </c>
      <c r="T1344" s="45">
        <f>T1326*Settings!$C$13*(INDEX(T$318:T$329,$D1344)+INDEX(T$305:T$316,$D1344))</f>
        <v/>
      </c>
      <c r="U1344" s="45">
        <f>U1326*Settings!$C$13*(INDEX(U$318:U$329,$D1344)+INDEX(U$305:U$316,$D1344))</f>
        <v/>
      </c>
      <c r="V1344" s="45">
        <f>V1326*Settings!$C$13*(INDEX(V$318:V$329,$D1344)+INDEX(V$305:V$316,$D1344))</f>
        <v/>
      </c>
      <c r="W1344" s="45">
        <f>W1326*Settings!$C$13*(INDEX(W$318:W$329,$D1344)+INDEX(W$305:W$316,$D1344))</f>
        <v/>
      </c>
      <c r="X1344" s="45">
        <f>X1326*Settings!$C$13*(INDEX(X$318:X$329,$D1344)+INDEX(X$305:X$316,$D1344))</f>
        <v/>
      </c>
      <c r="Y1344" s="45">
        <f>Y1326*Settings!$C$13*(INDEX(Y$318:Y$329,$D1344)+INDEX(Y$305:Y$316,$D1344))</f>
        <v/>
      </c>
      <c r="Z1344" s="45">
        <f>Z1326*Settings!$C$13*(INDEX(Z$318:Z$329,$D1344)+INDEX(Z$305:Z$316,$D1344))</f>
        <v/>
      </c>
      <c r="AA1344" s="45">
        <f>AA1326*Settings!$C$13*(INDEX(AA$318:AA$329,$D1344)+INDEX(AA$305:AA$316,$D1344))</f>
        <v/>
      </c>
      <c r="AB1344" s="45">
        <f>AB1326*Settings!$C$13*(INDEX(AB$318:AB$329,$D1344)+INDEX(AB$305:AB$316,$D1344))</f>
        <v/>
      </c>
      <c r="AC1344" s="45">
        <f>AC1326*Settings!$C$13*(INDEX(AC$318:AC$329,$D1344)+INDEX(AC$305:AC$316,$D1344))</f>
        <v/>
      </c>
      <c r="AD1344" s="46">
        <f>REVENUE(AD1326,Settings!$C$13,INDEX(AD$318:AD$329,$D1344)+INDEX(AD$305:AD$316,$D1344))</f>
        <v/>
      </c>
      <c r="AF1344" s="11">
        <f>LOWER(Settings!$C$4)&amp;".mit."&amp;$A1344&amp;IF($C1344="","","."&amp;$C1344&amp;"."&amp;$B1344)&amp;IF(INDEX(Variables!$D$5:$D$105,MATCH($A1344,Variables!$A$5:$A$105,0))="","","."&amp;INDEX(Variables!$D$5:$D$105,MATCH($A1344,Variables!$A$5:$A$105,0)))&amp;"."&amp;AF$5</f>
        <v/>
      </c>
      <c r="AG1344" s="44">
        <f>AG1326*Settings!$C$13*(INDEX(AG$318:AG$329,$D1344)+INDEX(AG$305:AG$316,$D1344))</f>
        <v/>
      </c>
      <c r="AH1344" s="45">
        <f>AH1326*Settings!$C$13*(INDEX(AH$318:AH$329,$D1344)+INDEX(AH$305:AH$316,$D1344))</f>
        <v/>
      </c>
      <c r="AI1344" s="45">
        <f>AI1326*Settings!$C$13*(INDEX(AI$318:AI$329,$D1344)+INDEX(AI$305:AI$316,$D1344))</f>
        <v/>
      </c>
      <c r="AJ1344" s="45">
        <f>AJ1326*Settings!$C$13*(INDEX(AJ$318:AJ$329,$D1344)+INDEX(AJ$305:AJ$316,$D1344))</f>
        <v/>
      </c>
      <c r="AK1344" s="45">
        <f>AK1326*Settings!$C$13*(INDEX(AK$318:AK$329,$D1344)+INDEX(AK$305:AK$316,$D1344))</f>
        <v/>
      </c>
      <c r="AL1344" s="45">
        <f>AL1326*Settings!$C$13*(INDEX(AL$318:AL$329,$D1344)+INDEX(AL$305:AL$316,$D1344))</f>
        <v/>
      </c>
      <c r="AM1344" s="45">
        <f>AM1326*Settings!$C$13*(INDEX(AM$318:AM$329,$D1344)+INDEX(AM$305:AM$316,$D1344))</f>
        <v/>
      </c>
      <c r="AN1344" s="45">
        <f>AN1326*Settings!$C$13*(INDEX(AN$318:AN$329,$D1344)+INDEX(AN$305:AN$316,$D1344))</f>
        <v/>
      </c>
      <c r="AO1344" s="45">
        <f>AO1326*Settings!$C$13*(INDEX(AO$318:AO$329,$D1344)+INDEX(AO$305:AO$316,$D1344))</f>
        <v/>
      </c>
      <c r="AP1344" s="45">
        <f>AP1326*Settings!$C$13*(INDEX(AP$318:AP$329,$D1344)+INDEX(AP$305:AP$316,$D1344))</f>
        <v/>
      </c>
      <c r="AQ1344" s="45">
        <f>AQ1326*Settings!$C$13*(INDEX(AQ$318:AQ$329,$D1344)+INDEX(AQ$305:AQ$316,$D1344))</f>
        <v/>
      </c>
      <c r="AR1344" s="45">
        <f>AR1326*Settings!$C$13*(INDEX(AR$318:AR$329,$D1344)+INDEX(AR$305:AR$316,$D1344))</f>
        <v/>
      </c>
      <c r="AS1344" s="45">
        <f>AS1326*Settings!$C$13*(INDEX(AS$318:AS$329,$D1344)+INDEX(AS$305:AS$316,$D1344))</f>
        <v/>
      </c>
      <c r="AT1344" s="45">
        <f>AT1326*Settings!$C$13*(INDEX(AT$318:AT$329,$D1344)+INDEX(AT$305:AT$316,$D1344))</f>
        <v/>
      </c>
      <c r="AU1344" s="45">
        <f>AU1326*Settings!$C$13*(INDEX(AU$318:AU$329,$D1344)+INDEX(AU$305:AU$316,$D1344))</f>
        <v/>
      </c>
      <c r="AV1344" s="45">
        <f>AV1326*Settings!$C$13*(INDEX(AV$318:AV$329,$D1344)+INDEX(AV$305:AV$316,$D1344))</f>
        <v/>
      </c>
      <c r="AW1344" s="45">
        <f>AW1326*Settings!$C$13*(INDEX(AW$318:AW$329,$D1344)+INDEX(AW$305:AW$316,$D1344))</f>
        <v/>
      </c>
      <c r="AX1344" s="45">
        <f>AX1326*Settings!$C$13*(INDEX(AX$318:AX$329,$D1344)+INDEX(AX$305:AX$316,$D1344))</f>
        <v/>
      </c>
      <c r="AY1344" s="46">
        <f>REVENUE(AY1326,Settings!$C$13,INDEX(AY$318:AY$329,$D1344)+INDEX(AY$305:AY$316,$D1344))</f>
        <v/>
      </c>
    </row>
    <row r="1345" hidden="1" outlineLevel="2">
      <c r="A1345" s="14" t="inlineStr">
        <is>
          <t>rtx</t>
        </is>
      </c>
      <c r="B1345" s="14" t="inlineStr">
        <is>
          <t>die</t>
        </is>
      </c>
      <c r="C1345" s="14" t="inlineStr">
        <is>
          <t>nfm</t>
        </is>
      </c>
      <c r="D1345" s="37">
        <f>INDEX(Inputs!$R$5:$R$132,MATCH($B1345&amp;"|"&amp;$C1345,Inputs!$A$5:$A$132,0))</f>
        <v/>
      </c>
      <c r="E1345" s="36" t="n"/>
      <c r="F1345" s="36" t="n"/>
      <c r="G1345" s="36" t="n"/>
      <c r="H1345" s="14">
        <f>INDEX(Variables!$B$5:$B$105,MATCH($A1345,Variables!$A$5:$A$105,0))&amp;IF($C1345="",""," | "&amp;INDEX(Mapping!$B$5:$B$26,MATCH($C1345,Mapping!$A$5:$A$26,0))&amp;" | "&amp;INDEX(Mapping!$B$30:$B$41,MATCH($B1345,Mapping!$A$30:$A$41,0)))</f>
        <v/>
      </c>
      <c r="I1345" s="14">
        <f>INDEX(Variables!$C$5:$C$105,MATCH($A1345,Variables!$A$5:$A$105,0))</f>
        <v/>
      </c>
      <c r="J1345" s="14">
        <f>INDEX(Variables!$E$5:$E$105,MATCH($A1345,Variables!$A$5:$A$105,0))</f>
        <v/>
      </c>
      <c r="K1345" s="11">
        <f>LOWER(Settings!$C$4)&amp;".mit."&amp;$A1345&amp;IF($C1345="","","."&amp;$C1345&amp;"."&amp;$B1345)&amp;IF(INDEX(Variables!$D$5:$D$105,MATCH($A1345,Variables!$A$5:$A$105,0))="","","."&amp;INDEX(Variables!$D$5:$D$105,MATCH($A1345,Variables!$A$5:$A$105,0)))&amp;"."&amp;K$5</f>
        <v/>
      </c>
      <c r="L1345" s="44">
        <f>L1327*Settings!$C$13*(INDEX(L$318:L$329,$D1345)+INDEX(L$305:L$316,$D1345))</f>
        <v/>
      </c>
      <c r="M1345" s="45">
        <f>M1327*Settings!$C$13*(INDEX(M$318:M$329,$D1345)+INDEX(M$305:M$316,$D1345))</f>
        <v/>
      </c>
      <c r="N1345" s="45">
        <f>N1327*Settings!$C$13*(INDEX(N$318:N$329,$D1345)+INDEX(N$305:N$316,$D1345))</f>
        <v/>
      </c>
      <c r="O1345" s="45">
        <f>O1327*Settings!$C$13*(INDEX(O$318:O$329,$D1345)+INDEX(O$305:O$316,$D1345))</f>
        <v/>
      </c>
      <c r="P1345" s="45">
        <f>P1327*Settings!$C$13*(INDEX(P$318:P$329,$D1345)+INDEX(P$305:P$316,$D1345))</f>
        <v/>
      </c>
      <c r="Q1345" s="45">
        <f>Q1327*Settings!$C$13*(INDEX(Q$318:Q$329,$D1345)+INDEX(Q$305:Q$316,$D1345))</f>
        <v/>
      </c>
      <c r="R1345" s="45">
        <f>R1327*Settings!$C$13*(INDEX(R$318:R$329,$D1345)+INDEX(R$305:R$316,$D1345))</f>
        <v/>
      </c>
      <c r="S1345" s="45">
        <f>S1327*Settings!$C$13*(INDEX(S$318:S$329,$D1345)+INDEX(S$305:S$316,$D1345))</f>
        <v/>
      </c>
      <c r="T1345" s="45">
        <f>T1327*Settings!$C$13*(INDEX(T$318:T$329,$D1345)+INDEX(T$305:T$316,$D1345))</f>
        <v/>
      </c>
      <c r="U1345" s="45">
        <f>U1327*Settings!$C$13*(INDEX(U$318:U$329,$D1345)+INDEX(U$305:U$316,$D1345))</f>
        <v/>
      </c>
      <c r="V1345" s="45">
        <f>V1327*Settings!$C$13*(INDEX(V$318:V$329,$D1345)+INDEX(V$305:V$316,$D1345))</f>
        <v/>
      </c>
      <c r="W1345" s="45">
        <f>W1327*Settings!$C$13*(INDEX(W$318:W$329,$D1345)+INDEX(W$305:W$316,$D1345))</f>
        <v/>
      </c>
      <c r="X1345" s="45">
        <f>X1327*Settings!$C$13*(INDEX(X$318:X$329,$D1345)+INDEX(X$305:X$316,$D1345))</f>
        <v/>
      </c>
      <c r="Y1345" s="45">
        <f>Y1327*Settings!$C$13*(INDEX(Y$318:Y$329,$D1345)+INDEX(Y$305:Y$316,$D1345))</f>
        <v/>
      </c>
      <c r="Z1345" s="45">
        <f>Z1327*Settings!$C$13*(INDEX(Z$318:Z$329,$D1345)+INDEX(Z$305:Z$316,$D1345))</f>
        <v/>
      </c>
      <c r="AA1345" s="45">
        <f>AA1327*Settings!$C$13*(INDEX(AA$318:AA$329,$D1345)+INDEX(AA$305:AA$316,$D1345))</f>
        <v/>
      </c>
      <c r="AB1345" s="45">
        <f>AB1327*Settings!$C$13*(INDEX(AB$318:AB$329,$D1345)+INDEX(AB$305:AB$316,$D1345))</f>
        <v/>
      </c>
      <c r="AC1345" s="45">
        <f>AC1327*Settings!$C$13*(INDEX(AC$318:AC$329,$D1345)+INDEX(AC$305:AC$316,$D1345))</f>
        <v/>
      </c>
      <c r="AD1345" s="46">
        <f>REVENUE(AD1327,Settings!$C$13,INDEX(AD$318:AD$329,$D1345)+INDEX(AD$305:AD$316,$D1345))</f>
        <v/>
      </c>
      <c r="AF1345" s="11">
        <f>LOWER(Settings!$C$4)&amp;".mit."&amp;$A1345&amp;IF($C1345="","","."&amp;$C1345&amp;"."&amp;$B1345)&amp;IF(INDEX(Variables!$D$5:$D$105,MATCH($A1345,Variables!$A$5:$A$105,0))="","","."&amp;INDEX(Variables!$D$5:$D$105,MATCH($A1345,Variables!$A$5:$A$105,0)))&amp;"."&amp;AF$5</f>
        <v/>
      </c>
      <c r="AG1345" s="44">
        <f>AG1327*Settings!$C$13*(INDEX(AG$318:AG$329,$D1345)+INDEX(AG$305:AG$316,$D1345))</f>
        <v/>
      </c>
      <c r="AH1345" s="45">
        <f>AH1327*Settings!$C$13*(INDEX(AH$318:AH$329,$D1345)+INDEX(AH$305:AH$316,$D1345))</f>
        <v/>
      </c>
      <c r="AI1345" s="45">
        <f>AI1327*Settings!$C$13*(INDEX(AI$318:AI$329,$D1345)+INDEX(AI$305:AI$316,$D1345))</f>
        <v/>
      </c>
      <c r="AJ1345" s="45">
        <f>AJ1327*Settings!$C$13*(INDEX(AJ$318:AJ$329,$D1345)+INDEX(AJ$305:AJ$316,$D1345))</f>
        <v/>
      </c>
      <c r="AK1345" s="45">
        <f>AK1327*Settings!$C$13*(INDEX(AK$318:AK$329,$D1345)+INDEX(AK$305:AK$316,$D1345))</f>
        <v/>
      </c>
      <c r="AL1345" s="45">
        <f>AL1327*Settings!$C$13*(INDEX(AL$318:AL$329,$D1345)+INDEX(AL$305:AL$316,$D1345))</f>
        <v/>
      </c>
      <c r="AM1345" s="45">
        <f>AM1327*Settings!$C$13*(INDEX(AM$318:AM$329,$D1345)+INDEX(AM$305:AM$316,$D1345))</f>
        <v/>
      </c>
      <c r="AN1345" s="45">
        <f>AN1327*Settings!$C$13*(INDEX(AN$318:AN$329,$D1345)+INDEX(AN$305:AN$316,$D1345))</f>
        <v/>
      </c>
      <c r="AO1345" s="45">
        <f>AO1327*Settings!$C$13*(INDEX(AO$318:AO$329,$D1345)+INDEX(AO$305:AO$316,$D1345))</f>
        <v/>
      </c>
      <c r="AP1345" s="45">
        <f>AP1327*Settings!$C$13*(INDEX(AP$318:AP$329,$D1345)+INDEX(AP$305:AP$316,$D1345))</f>
        <v/>
      </c>
      <c r="AQ1345" s="45">
        <f>AQ1327*Settings!$C$13*(INDEX(AQ$318:AQ$329,$D1345)+INDEX(AQ$305:AQ$316,$D1345))</f>
        <v/>
      </c>
      <c r="AR1345" s="45">
        <f>AR1327*Settings!$C$13*(INDEX(AR$318:AR$329,$D1345)+INDEX(AR$305:AR$316,$D1345))</f>
        <v/>
      </c>
      <c r="AS1345" s="45">
        <f>AS1327*Settings!$C$13*(INDEX(AS$318:AS$329,$D1345)+INDEX(AS$305:AS$316,$D1345))</f>
        <v/>
      </c>
      <c r="AT1345" s="45">
        <f>AT1327*Settings!$C$13*(INDEX(AT$318:AT$329,$D1345)+INDEX(AT$305:AT$316,$D1345))</f>
        <v/>
      </c>
      <c r="AU1345" s="45">
        <f>AU1327*Settings!$C$13*(INDEX(AU$318:AU$329,$D1345)+INDEX(AU$305:AU$316,$D1345))</f>
        <v/>
      </c>
      <c r="AV1345" s="45">
        <f>AV1327*Settings!$C$13*(INDEX(AV$318:AV$329,$D1345)+INDEX(AV$305:AV$316,$D1345))</f>
        <v/>
      </c>
      <c r="AW1345" s="45">
        <f>AW1327*Settings!$C$13*(INDEX(AW$318:AW$329,$D1345)+INDEX(AW$305:AW$316,$D1345))</f>
        <v/>
      </c>
      <c r="AX1345" s="45">
        <f>AX1327*Settings!$C$13*(INDEX(AX$318:AX$329,$D1345)+INDEX(AX$305:AX$316,$D1345))</f>
        <v/>
      </c>
      <c r="AY1345" s="46">
        <f>REVENUE(AY1327,Settings!$C$13,INDEX(AY$318:AY$329,$D1345)+INDEX(AY$305:AY$316,$D1345))</f>
        <v/>
      </c>
    </row>
    <row r="1346" hidden="1" outlineLevel="2">
      <c r="A1346" s="14" t="inlineStr">
        <is>
          <t>rtx</t>
        </is>
      </c>
      <c r="B1346" s="14" t="inlineStr">
        <is>
          <t>lpg</t>
        </is>
      </c>
      <c r="C1346" s="14" t="inlineStr">
        <is>
          <t>nfm</t>
        </is>
      </c>
      <c r="D1346" s="37">
        <f>INDEX(Inputs!$R$5:$R$132,MATCH($B1346&amp;"|"&amp;$C1346,Inputs!$A$5:$A$132,0))</f>
        <v/>
      </c>
      <c r="E1346" s="36" t="n"/>
      <c r="F1346" s="36" t="n"/>
      <c r="G1346" s="36" t="n"/>
      <c r="H1346" s="14">
        <f>INDEX(Variables!$B$5:$B$105,MATCH($A1346,Variables!$A$5:$A$105,0))&amp;IF($C1346="",""," | "&amp;INDEX(Mapping!$B$5:$B$26,MATCH($C1346,Mapping!$A$5:$A$26,0))&amp;" | "&amp;INDEX(Mapping!$B$30:$B$41,MATCH($B1346,Mapping!$A$30:$A$41,0)))</f>
        <v/>
      </c>
      <c r="I1346" s="14">
        <f>INDEX(Variables!$C$5:$C$105,MATCH($A1346,Variables!$A$5:$A$105,0))</f>
        <v/>
      </c>
      <c r="J1346" s="14">
        <f>INDEX(Variables!$E$5:$E$105,MATCH($A1346,Variables!$A$5:$A$105,0))</f>
        <v/>
      </c>
      <c r="K1346" s="11">
        <f>LOWER(Settings!$C$4)&amp;".mit."&amp;$A1346&amp;IF($C1346="","","."&amp;$C1346&amp;"."&amp;$B1346)&amp;IF(INDEX(Variables!$D$5:$D$105,MATCH($A1346,Variables!$A$5:$A$105,0))="","","."&amp;INDEX(Variables!$D$5:$D$105,MATCH($A1346,Variables!$A$5:$A$105,0)))&amp;"."&amp;K$5</f>
        <v/>
      </c>
      <c r="L1346" s="44">
        <f>L1328*Settings!$C$13*(INDEX(L$318:L$329,$D1346)+INDEX(L$305:L$316,$D1346))</f>
        <v/>
      </c>
      <c r="M1346" s="45">
        <f>M1328*Settings!$C$13*(INDEX(M$318:M$329,$D1346)+INDEX(M$305:M$316,$D1346))</f>
        <v/>
      </c>
      <c r="N1346" s="45">
        <f>N1328*Settings!$C$13*(INDEX(N$318:N$329,$D1346)+INDEX(N$305:N$316,$D1346))</f>
        <v/>
      </c>
      <c r="O1346" s="45">
        <f>O1328*Settings!$C$13*(INDEX(O$318:O$329,$D1346)+INDEX(O$305:O$316,$D1346))</f>
        <v/>
      </c>
      <c r="P1346" s="45">
        <f>P1328*Settings!$C$13*(INDEX(P$318:P$329,$D1346)+INDEX(P$305:P$316,$D1346))</f>
        <v/>
      </c>
      <c r="Q1346" s="45">
        <f>Q1328*Settings!$C$13*(INDEX(Q$318:Q$329,$D1346)+INDEX(Q$305:Q$316,$D1346))</f>
        <v/>
      </c>
      <c r="R1346" s="45">
        <f>R1328*Settings!$C$13*(INDEX(R$318:R$329,$D1346)+INDEX(R$305:R$316,$D1346))</f>
        <v/>
      </c>
      <c r="S1346" s="45">
        <f>S1328*Settings!$C$13*(INDEX(S$318:S$329,$D1346)+INDEX(S$305:S$316,$D1346))</f>
        <v/>
      </c>
      <c r="T1346" s="45">
        <f>T1328*Settings!$C$13*(INDEX(T$318:T$329,$D1346)+INDEX(T$305:T$316,$D1346))</f>
        <v/>
      </c>
      <c r="U1346" s="45">
        <f>U1328*Settings!$C$13*(INDEX(U$318:U$329,$D1346)+INDEX(U$305:U$316,$D1346))</f>
        <v/>
      </c>
      <c r="V1346" s="45">
        <f>V1328*Settings!$C$13*(INDEX(V$318:V$329,$D1346)+INDEX(V$305:V$316,$D1346))</f>
        <v/>
      </c>
      <c r="W1346" s="45">
        <f>W1328*Settings!$C$13*(INDEX(W$318:W$329,$D1346)+INDEX(W$305:W$316,$D1346))</f>
        <v/>
      </c>
      <c r="X1346" s="45">
        <f>X1328*Settings!$C$13*(INDEX(X$318:X$329,$D1346)+INDEX(X$305:X$316,$D1346))</f>
        <v/>
      </c>
      <c r="Y1346" s="45">
        <f>Y1328*Settings!$C$13*(INDEX(Y$318:Y$329,$D1346)+INDEX(Y$305:Y$316,$D1346))</f>
        <v/>
      </c>
      <c r="Z1346" s="45">
        <f>Z1328*Settings!$C$13*(INDEX(Z$318:Z$329,$D1346)+INDEX(Z$305:Z$316,$D1346))</f>
        <v/>
      </c>
      <c r="AA1346" s="45">
        <f>AA1328*Settings!$C$13*(INDEX(AA$318:AA$329,$D1346)+INDEX(AA$305:AA$316,$D1346))</f>
        <v/>
      </c>
      <c r="AB1346" s="45">
        <f>AB1328*Settings!$C$13*(INDEX(AB$318:AB$329,$D1346)+INDEX(AB$305:AB$316,$D1346))</f>
        <v/>
      </c>
      <c r="AC1346" s="45">
        <f>AC1328*Settings!$C$13*(INDEX(AC$318:AC$329,$D1346)+INDEX(AC$305:AC$316,$D1346))</f>
        <v/>
      </c>
      <c r="AD1346" s="46">
        <f>REVENUE(AD1328,Settings!$C$13,INDEX(AD$318:AD$329,$D1346)+INDEX(AD$305:AD$316,$D1346))</f>
        <v/>
      </c>
      <c r="AF1346" s="11">
        <f>LOWER(Settings!$C$4)&amp;".mit."&amp;$A1346&amp;IF($C1346="","","."&amp;$C1346&amp;"."&amp;$B1346)&amp;IF(INDEX(Variables!$D$5:$D$105,MATCH($A1346,Variables!$A$5:$A$105,0))="","","."&amp;INDEX(Variables!$D$5:$D$105,MATCH($A1346,Variables!$A$5:$A$105,0)))&amp;"."&amp;AF$5</f>
        <v/>
      </c>
      <c r="AG1346" s="44">
        <f>AG1328*Settings!$C$13*(INDEX(AG$318:AG$329,$D1346)+INDEX(AG$305:AG$316,$D1346))</f>
        <v/>
      </c>
      <c r="AH1346" s="45">
        <f>AH1328*Settings!$C$13*(INDEX(AH$318:AH$329,$D1346)+INDEX(AH$305:AH$316,$D1346))</f>
        <v/>
      </c>
      <c r="AI1346" s="45">
        <f>AI1328*Settings!$C$13*(INDEX(AI$318:AI$329,$D1346)+INDEX(AI$305:AI$316,$D1346))</f>
        <v/>
      </c>
      <c r="AJ1346" s="45">
        <f>AJ1328*Settings!$C$13*(INDEX(AJ$318:AJ$329,$D1346)+INDEX(AJ$305:AJ$316,$D1346))</f>
        <v/>
      </c>
      <c r="AK1346" s="45">
        <f>AK1328*Settings!$C$13*(INDEX(AK$318:AK$329,$D1346)+INDEX(AK$305:AK$316,$D1346))</f>
        <v/>
      </c>
      <c r="AL1346" s="45">
        <f>AL1328*Settings!$C$13*(INDEX(AL$318:AL$329,$D1346)+INDEX(AL$305:AL$316,$D1346))</f>
        <v/>
      </c>
      <c r="AM1346" s="45">
        <f>AM1328*Settings!$C$13*(INDEX(AM$318:AM$329,$D1346)+INDEX(AM$305:AM$316,$D1346))</f>
        <v/>
      </c>
      <c r="AN1346" s="45">
        <f>AN1328*Settings!$C$13*(INDEX(AN$318:AN$329,$D1346)+INDEX(AN$305:AN$316,$D1346))</f>
        <v/>
      </c>
      <c r="AO1346" s="45">
        <f>AO1328*Settings!$C$13*(INDEX(AO$318:AO$329,$D1346)+INDEX(AO$305:AO$316,$D1346))</f>
        <v/>
      </c>
      <c r="AP1346" s="45">
        <f>AP1328*Settings!$C$13*(INDEX(AP$318:AP$329,$D1346)+INDEX(AP$305:AP$316,$D1346))</f>
        <v/>
      </c>
      <c r="AQ1346" s="45">
        <f>AQ1328*Settings!$C$13*(INDEX(AQ$318:AQ$329,$D1346)+INDEX(AQ$305:AQ$316,$D1346))</f>
        <v/>
      </c>
      <c r="AR1346" s="45">
        <f>AR1328*Settings!$C$13*(INDEX(AR$318:AR$329,$D1346)+INDEX(AR$305:AR$316,$D1346))</f>
        <v/>
      </c>
      <c r="AS1346" s="45">
        <f>AS1328*Settings!$C$13*(INDEX(AS$318:AS$329,$D1346)+INDEX(AS$305:AS$316,$D1346))</f>
        <v/>
      </c>
      <c r="AT1346" s="45">
        <f>AT1328*Settings!$C$13*(INDEX(AT$318:AT$329,$D1346)+INDEX(AT$305:AT$316,$D1346))</f>
        <v/>
      </c>
      <c r="AU1346" s="45">
        <f>AU1328*Settings!$C$13*(INDEX(AU$318:AU$329,$D1346)+INDEX(AU$305:AU$316,$D1346))</f>
        <v/>
      </c>
      <c r="AV1346" s="45">
        <f>AV1328*Settings!$C$13*(INDEX(AV$318:AV$329,$D1346)+INDEX(AV$305:AV$316,$D1346))</f>
        <v/>
      </c>
      <c r="AW1346" s="45">
        <f>AW1328*Settings!$C$13*(INDEX(AW$318:AW$329,$D1346)+INDEX(AW$305:AW$316,$D1346))</f>
        <v/>
      </c>
      <c r="AX1346" s="45">
        <f>AX1328*Settings!$C$13*(INDEX(AX$318:AX$329,$D1346)+INDEX(AX$305:AX$316,$D1346))</f>
        <v/>
      </c>
      <c r="AY1346" s="46">
        <f>REVENUE(AY1328,Settings!$C$13,INDEX(AY$318:AY$329,$D1346)+INDEX(AY$305:AY$316,$D1346))</f>
        <v/>
      </c>
    </row>
    <row r="1347" hidden="1" outlineLevel="2">
      <c r="A1347" s="14" t="inlineStr">
        <is>
          <t>rtx</t>
        </is>
      </c>
      <c r="B1347" s="14" t="inlineStr">
        <is>
          <t>ker</t>
        </is>
      </c>
      <c r="C1347" s="14" t="inlineStr">
        <is>
          <t>nfm</t>
        </is>
      </c>
      <c r="D1347" s="37">
        <f>INDEX(Inputs!$R$5:$R$132,MATCH($B1347&amp;"|"&amp;$C1347,Inputs!$A$5:$A$132,0))</f>
        <v/>
      </c>
      <c r="E1347" s="36" t="n"/>
      <c r="F1347" s="36" t="n"/>
      <c r="G1347" s="36" t="n"/>
      <c r="H1347" s="14">
        <f>INDEX(Variables!$B$5:$B$105,MATCH($A1347,Variables!$A$5:$A$105,0))&amp;IF($C1347="",""," | "&amp;INDEX(Mapping!$B$5:$B$26,MATCH($C1347,Mapping!$A$5:$A$26,0))&amp;" | "&amp;INDEX(Mapping!$B$30:$B$41,MATCH($B1347,Mapping!$A$30:$A$41,0)))</f>
        <v/>
      </c>
      <c r="I1347" s="14">
        <f>INDEX(Variables!$C$5:$C$105,MATCH($A1347,Variables!$A$5:$A$105,0))</f>
        <v/>
      </c>
      <c r="J1347" s="14">
        <f>INDEX(Variables!$E$5:$E$105,MATCH($A1347,Variables!$A$5:$A$105,0))</f>
        <v/>
      </c>
      <c r="K1347" s="11">
        <f>LOWER(Settings!$C$4)&amp;".mit."&amp;$A1347&amp;IF($C1347="","","."&amp;$C1347&amp;"."&amp;$B1347)&amp;IF(INDEX(Variables!$D$5:$D$105,MATCH($A1347,Variables!$A$5:$A$105,0))="","","."&amp;INDEX(Variables!$D$5:$D$105,MATCH($A1347,Variables!$A$5:$A$105,0)))&amp;"."&amp;K$5</f>
        <v/>
      </c>
      <c r="L1347" s="44">
        <f>L1329*Settings!$C$13*(INDEX(L$318:L$329,$D1347)+INDEX(L$305:L$316,$D1347))</f>
        <v/>
      </c>
      <c r="M1347" s="45">
        <f>M1329*Settings!$C$13*(INDEX(M$318:M$329,$D1347)+INDEX(M$305:M$316,$D1347))</f>
        <v/>
      </c>
      <c r="N1347" s="45">
        <f>N1329*Settings!$C$13*(INDEX(N$318:N$329,$D1347)+INDEX(N$305:N$316,$D1347))</f>
        <v/>
      </c>
      <c r="O1347" s="45">
        <f>O1329*Settings!$C$13*(INDEX(O$318:O$329,$D1347)+INDEX(O$305:O$316,$D1347))</f>
        <v/>
      </c>
      <c r="P1347" s="45">
        <f>P1329*Settings!$C$13*(INDEX(P$318:P$329,$D1347)+INDEX(P$305:P$316,$D1347))</f>
        <v/>
      </c>
      <c r="Q1347" s="45">
        <f>Q1329*Settings!$C$13*(INDEX(Q$318:Q$329,$D1347)+INDEX(Q$305:Q$316,$D1347))</f>
        <v/>
      </c>
      <c r="R1347" s="45">
        <f>R1329*Settings!$C$13*(INDEX(R$318:R$329,$D1347)+INDEX(R$305:R$316,$D1347))</f>
        <v/>
      </c>
      <c r="S1347" s="45">
        <f>S1329*Settings!$C$13*(INDEX(S$318:S$329,$D1347)+INDEX(S$305:S$316,$D1347))</f>
        <v/>
      </c>
      <c r="T1347" s="45">
        <f>T1329*Settings!$C$13*(INDEX(T$318:T$329,$D1347)+INDEX(T$305:T$316,$D1347))</f>
        <v/>
      </c>
      <c r="U1347" s="45">
        <f>U1329*Settings!$C$13*(INDEX(U$318:U$329,$D1347)+INDEX(U$305:U$316,$D1347))</f>
        <v/>
      </c>
      <c r="V1347" s="45">
        <f>V1329*Settings!$C$13*(INDEX(V$318:V$329,$D1347)+INDEX(V$305:V$316,$D1347))</f>
        <v/>
      </c>
      <c r="W1347" s="45">
        <f>W1329*Settings!$C$13*(INDEX(W$318:W$329,$D1347)+INDEX(W$305:W$316,$D1347))</f>
        <v/>
      </c>
      <c r="X1347" s="45">
        <f>X1329*Settings!$C$13*(INDEX(X$318:X$329,$D1347)+INDEX(X$305:X$316,$D1347))</f>
        <v/>
      </c>
      <c r="Y1347" s="45">
        <f>Y1329*Settings!$C$13*(INDEX(Y$318:Y$329,$D1347)+INDEX(Y$305:Y$316,$D1347))</f>
        <v/>
      </c>
      <c r="Z1347" s="45">
        <f>Z1329*Settings!$C$13*(INDEX(Z$318:Z$329,$D1347)+INDEX(Z$305:Z$316,$D1347))</f>
        <v/>
      </c>
      <c r="AA1347" s="45">
        <f>AA1329*Settings!$C$13*(INDEX(AA$318:AA$329,$D1347)+INDEX(AA$305:AA$316,$D1347))</f>
        <v/>
      </c>
      <c r="AB1347" s="45">
        <f>AB1329*Settings!$C$13*(INDEX(AB$318:AB$329,$D1347)+INDEX(AB$305:AB$316,$D1347))</f>
        <v/>
      </c>
      <c r="AC1347" s="45">
        <f>AC1329*Settings!$C$13*(INDEX(AC$318:AC$329,$D1347)+INDEX(AC$305:AC$316,$D1347))</f>
        <v/>
      </c>
      <c r="AD1347" s="46">
        <f>REVENUE(AD1329,Settings!$C$13,INDEX(AD$318:AD$329,$D1347)+INDEX(AD$305:AD$316,$D1347))</f>
        <v/>
      </c>
      <c r="AF1347" s="11">
        <f>LOWER(Settings!$C$4)&amp;".mit."&amp;$A1347&amp;IF($C1347="","","."&amp;$C1347&amp;"."&amp;$B1347)&amp;IF(INDEX(Variables!$D$5:$D$105,MATCH($A1347,Variables!$A$5:$A$105,0))="","","."&amp;INDEX(Variables!$D$5:$D$105,MATCH($A1347,Variables!$A$5:$A$105,0)))&amp;"."&amp;AF$5</f>
        <v/>
      </c>
      <c r="AG1347" s="44">
        <f>AG1329*Settings!$C$13*(INDEX(AG$318:AG$329,$D1347)+INDEX(AG$305:AG$316,$D1347))</f>
        <v/>
      </c>
      <c r="AH1347" s="45">
        <f>AH1329*Settings!$C$13*(INDEX(AH$318:AH$329,$D1347)+INDEX(AH$305:AH$316,$D1347))</f>
        <v/>
      </c>
      <c r="AI1347" s="45">
        <f>AI1329*Settings!$C$13*(INDEX(AI$318:AI$329,$D1347)+INDEX(AI$305:AI$316,$D1347))</f>
        <v/>
      </c>
      <c r="AJ1347" s="45">
        <f>AJ1329*Settings!$C$13*(INDEX(AJ$318:AJ$329,$D1347)+INDEX(AJ$305:AJ$316,$D1347))</f>
        <v/>
      </c>
      <c r="AK1347" s="45">
        <f>AK1329*Settings!$C$13*(INDEX(AK$318:AK$329,$D1347)+INDEX(AK$305:AK$316,$D1347))</f>
        <v/>
      </c>
      <c r="AL1347" s="45">
        <f>AL1329*Settings!$C$13*(INDEX(AL$318:AL$329,$D1347)+INDEX(AL$305:AL$316,$D1347))</f>
        <v/>
      </c>
      <c r="AM1347" s="45">
        <f>AM1329*Settings!$C$13*(INDEX(AM$318:AM$329,$D1347)+INDEX(AM$305:AM$316,$D1347))</f>
        <v/>
      </c>
      <c r="AN1347" s="45">
        <f>AN1329*Settings!$C$13*(INDEX(AN$318:AN$329,$D1347)+INDEX(AN$305:AN$316,$D1347))</f>
        <v/>
      </c>
      <c r="AO1347" s="45">
        <f>AO1329*Settings!$C$13*(INDEX(AO$318:AO$329,$D1347)+INDEX(AO$305:AO$316,$D1347))</f>
        <v/>
      </c>
      <c r="AP1347" s="45">
        <f>AP1329*Settings!$C$13*(INDEX(AP$318:AP$329,$D1347)+INDEX(AP$305:AP$316,$D1347))</f>
        <v/>
      </c>
      <c r="AQ1347" s="45">
        <f>AQ1329*Settings!$C$13*(INDEX(AQ$318:AQ$329,$D1347)+INDEX(AQ$305:AQ$316,$D1347))</f>
        <v/>
      </c>
      <c r="AR1347" s="45">
        <f>AR1329*Settings!$C$13*(INDEX(AR$318:AR$329,$D1347)+INDEX(AR$305:AR$316,$D1347))</f>
        <v/>
      </c>
      <c r="AS1347" s="45">
        <f>AS1329*Settings!$C$13*(INDEX(AS$318:AS$329,$D1347)+INDEX(AS$305:AS$316,$D1347))</f>
        <v/>
      </c>
      <c r="AT1347" s="45">
        <f>AT1329*Settings!$C$13*(INDEX(AT$318:AT$329,$D1347)+INDEX(AT$305:AT$316,$D1347))</f>
        <v/>
      </c>
      <c r="AU1347" s="45">
        <f>AU1329*Settings!$C$13*(INDEX(AU$318:AU$329,$D1347)+INDEX(AU$305:AU$316,$D1347))</f>
        <v/>
      </c>
      <c r="AV1347" s="45">
        <f>AV1329*Settings!$C$13*(INDEX(AV$318:AV$329,$D1347)+INDEX(AV$305:AV$316,$D1347))</f>
        <v/>
      </c>
      <c r="AW1347" s="45">
        <f>AW1329*Settings!$C$13*(INDEX(AW$318:AW$329,$D1347)+INDEX(AW$305:AW$316,$D1347))</f>
        <v/>
      </c>
      <c r="AX1347" s="45">
        <f>AX1329*Settings!$C$13*(INDEX(AX$318:AX$329,$D1347)+INDEX(AX$305:AX$316,$D1347))</f>
        <v/>
      </c>
      <c r="AY1347" s="46">
        <f>REVENUE(AY1329,Settings!$C$13,INDEX(AY$318:AY$329,$D1347)+INDEX(AY$305:AY$316,$D1347))</f>
        <v/>
      </c>
    </row>
    <row r="1348" hidden="1" outlineLevel="2">
      <c r="A1348" s="14" t="inlineStr">
        <is>
          <t>rtx</t>
        </is>
      </c>
      <c r="B1348" s="14" t="inlineStr">
        <is>
          <t>oop</t>
        </is>
      </c>
      <c r="C1348" s="14" t="inlineStr">
        <is>
          <t>nfm</t>
        </is>
      </c>
      <c r="D1348" s="37">
        <f>INDEX(Inputs!$R$5:$R$132,MATCH($B1348&amp;"|"&amp;$C1348,Inputs!$A$5:$A$132,0))</f>
        <v/>
      </c>
      <c r="E1348" s="36" t="n"/>
      <c r="F1348" s="36" t="n"/>
      <c r="G1348" s="36" t="n"/>
      <c r="H1348" s="14">
        <f>INDEX(Variables!$B$5:$B$105,MATCH($A1348,Variables!$A$5:$A$105,0))&amp;IF($C1348="",""," | "&amp;INDEX(Mapping!$B$5:$B$26,MATCH($C1348,Mapping!$A$5:$A$26,0))&amp;" | "&amp;INDEX(Mapping!$B$30:$B$41,MATCH($B1348,Mapping!$A$30:$A$41,0)))</f>
        <v/>
      </c>
      <c r="I1348" s="14">
        <f>INDEX(Variables!$C$5:$C$105,MATCH($A1348,Variables!$A$5:$A$105,0))</f>
        <v/>
      </c>
      <c r="J1348" s="14">
        <f>INDEX(Variables!$E$5:$E$105,MATCH($A1348,Variables!$A$5:$A$105,0))</f>
        <v/>
      </c>
      <c r="K1348" s="11">
        <f>LOWER(Settings!$C$4)&amp;".mit."&amp;$A1348&amp;IF($C1348="","","."&amp;$C1348&amp;"."&amp;$B1348)&amp;IF(INDEX(Variables!$D$5:$D$105,MATCH($A1348,Variables!$A$5:$A$105,0))="","","."&amp;INDEX(Variables!$D$5:$D$105,MATCH($A1348,Variables!$A$5:$A$105,0)))&amp;"."&amp;K$5</f>
        <v/>
      </c>
      <c r="L1348" s="44">
        <f>L1330*Settings!$C$13*(INDEX(L$318:L$329,$D1348)+INDEX(L$305:L$316,$D1348))</f>
        <v/>
      </c>
      <c r="M1348" s="45">
        <f>M1330*Settings!$C$13*(INDEX(M$318:M$329,$D1348)+INDEX(M$305:M$316,$D1348))</f>
        <v/>
      </c>
      <c r="N1348" s="45">
        <f>N1330*Settings!$C$13*(INDEX(N$318:N$329,$D1348)+INDEX(N$305:N$316,$D1348))</f>
        <v/>
      </c>
      <c r="O1348" s="45">
        <f>O1330*Settings!$C$13*(INDEX(O$318:O$329,$D1348)+INDEX(O$305:O$316,$D1348))</f>
        <v/>
      </c>
      <c r="P1348" s="45">
        <f>P1330*Settings!$C$13*(INDEX(P$318:P$329,$D1348)+INDEX(P$305:P$316,$D1348))</f>
        <v/>
      </c>
      <c r="Q1348" s="45">
        <f>Q1330*Settings!$C$13*(INDEX(Q$318:Q$329,$D1348)+INDEX(Q$305:Q$316,$D1348))</f>
        <v/>
      </c>
      <c r="R1348" s="45">
        <f>R1330*Settings!$C$13*(INDEX(R$318:R$329,$D1348)+INDEX(R$305:R$316,$D1348))</f>
        <v/>
      </c>
      <c r="S1348" s="45">
        <f>S1330*Settings!$C$13*(INDEX(S$318:S$329,$D1348)+INDEX(S$305:S$316,$D1348))</f>
        <v/>
      </c>
      <c r="T1348" s="45">
        <f>T1330*Settings!$C$13*(INDEX(T$318:T$329,$D1348)+INDEX(T$305:T$316,$D1348))</f>
        <v/>
      </c>
      <c r="U1348" s="45">
        <f>U1330*Settings!$C$13*(INDEX(U$318:U$329,$D1348)+INDEX(U$305:U$316,$D1348))</f>
        <v/>
      </c>
      <c r="V1348" s="45">
        <f>V1330*Settings!$C$13*(INDEX(V$318:V$329,$D1348)+INDEX(V$305:V$316,$D1348))</f>
        <v/>
      </c>
      <c r="W1348" s="45">
        <f>W1330*Settings!$C$13*(INDEX(W$318:W$329,$D1348)+INDEX(W$305:W$316,$D1348))</f>
        <v/>
      </c>
      <c r="X1348" s="45">
        <f>X1330*Settings!$C$13*(INDEX(X$318:X$329,$D1348)+INDEX(X$305:X$316,$D1348))</f>
        <v/>
      </c>
      <c r="Y1348" s="45">
        <f>Y1330*Settings!$C$13*(INDEX(Y$318:Y$329,$D1348)+INDEX(Y$305:Y$316,$D1348))</f>
        <v/>
      </c>
      <c r="Z1348" s="45">
        <f>Z1330*Settings!$C$13*(INDEX(Z$318:Z$329,$D1348)+INDEX(Z$305:Z$316,$D1348))</f>
        <v/>
      </c>
      <c r="AA1348" s="45">
        <f>AA1330*Settings!$C$13*(INDEX(AA$318:AA$329,$D1348)+INDEX(AA$305:AA$316,$D1348))</f>
        <v/>
      </c>
      <c r="AB1348" s="45">
        <f>AB1330*Settings!$C$13*(INDEX(AB$318:AB$329,$D1348)+INDEX(AB$305:AB$316,$D1348))</f>
        <v/>
      </c>
      <c r="AC1348" s="45">
        <f>AC1330*Settings!$C$13*(INDEX(AC$318:AC$329,$D1348)+INDEX(AC$305:AC$316,$D1348))</f>
        <v/>
      </c>
      <c r="AD1348" s="46">
        <f>REVENUE(AD1330,Settings!$C$13,INDEX(AD$318:AD$329,$D1348)+INDEX(AD$305:AD$316,$D1348))</f>
        <v/>
      </c>
      <c r="AF1348" s="11">
        <f>LOWER(Settings!$C$4)&amp;".mit."&amp;$A1348&amp;IF($C1348="","","."&amp;$C1348&amp;"."&amp;$B1348)&amp;IF(INDEX(Variables!$D$5:$D$105,MATCH($A1348,Variables!$A$5:$A$105,0))="","","."&amp;INDEX(Variables!$D$5:$D$105,MATCH($A1348,Variables!$A$5:$A$105,0)))&amp;"."&amp;AF$5</f>
        <v/>
      </c>
      <c r="AG1348" s="44">
        <f>AG1330*Settings!$C$13*(INDEX(AG$318:AG$329,$D1348)+INDEX(AG$305:AG$316,$D1348))</f>
        <v/>
      </c>
      <c r="AH1348" s="45">
        <f>AH1330*Settings!$C$13*(INDEX(AH$318:AH$329,$D1348)+INDEX(AH$305:AH$316,$D1348))</f>
        <v/>
      </c>
      <c r="AI1348" s="45">
        <f>AI1330*Settings!$C$13*(INDEX(AI$318:AI$329,$D1348)+INDEX(AI$305:AI$316,$D1348))</f>
        <v/>
      </c>
      <c r="AJ1348" s="45">
        <f>AJ1330*Settings!$C$13*(INDEX(AJ$318:AJ$329,$D1348)+INDEX(AJ$305:AJ$316,$D1348))</f>
        <v/>
      </c>
      <c r="AK1348" s="45">
        <f>AK1330*Settings!$C$13*(INDEX(AK$318:AK$329,$D1348)+INDEX(AK$305:AK$316,$D1348))</f>
        <v/>
      </c>
      <c r="AL1348" s="45">
        <f>AL1330*Settings!$C$13*(INDEX(AL$318:AL$329,$D1348)+INDEX(AL$305:AL$316,$D1348))</f>
        <v/>
      </c>
      <c r="AM1348" s="45">
        <f>AM1330*Settings!$C$13*(INDEX(AM$318:AM$329,$D1348)+INDEX(AM$305:AM$316,$D1348))</f>
        <v/>
      </c>
      <c r="AN1348" s="45">
        <f>AN1330*Settings!$C$13*(INDEX(AN$318:AN$329,$D1348)+INDEX(AN$305:AN$316,$D1348))</f>
        <v/>
      </c>
      <c r="AO1348" s="45">
        <f>AO1330*Settings!$C$13*(INDEX(AO$318:AO$329,$D1348)+INDEX(AO$305:AO$316,$D1348))</f>
        <v/>
      </c>
      <c r="AP1348" s="45">
        <f>AP1330*Settings!$C$13*(INDEX(AP$318:AP$329,$D1348)+INDEX(AP$305:AP$316,$D1348))</f>
        <v/>
      </c>
      <c r="AQ1348" s="45">
        <f>AQ1330*Settings!$C$13*(INDEX(AQ$318:AQ$329,$D1348)+INDEX(AQ$305:AQ$316,$D1348))</f>
        <v/>
      </c>
      <c r="AR1348" s="45">
        <f>AR1330*Settings!$C$13*(INDEX(AR$318:AR$329,$D1348)+INDEX(AR$305:AR$316,$D1348))</f>
        <v/>
      </c>
      <c r="AS1348" s="45">
        <f>AS1330*Settings!$C$13*(INDEX(AS$318:AS$329,$D1348)+INDEX(AS$305:AS$316,$D1348))</f>
        <v/>
      </c>
      <c r="AT1348" s="45">
        <f>AT1330*Settings!$C$13*(INDEX(AT$318:AT$329,$D1348)+INDEX(AT$305:AT$316,$D1348))</f>
        <v/>
      </c>
      <c r="AU1348" s="45">
        <f>AU1330*Settings!$C$13*(INDEX(AU$318:AU$329,$D1348)+INDEX(AU$305:AU$316,$D1348))</f>
        <v/>
      </c>
      <c r="AV1348" s="45">
        <f>AV1330*Settings!$C$13*(INDEX(AV$318:AV$329,$D1348)+INDEX(AV$305:AV$316,$D1348))</f>
        <v/>
      </c>
      <c r="AW1348" s="45">
        <f>AW1330*Settings!$C$13*(INDEX(AW$318:AW$329,$D1348)+INDEX(AW$305:AW$316,$D1348))</f>
        <v/>
      </c>
      <c r="AX1348" s="45">
        <f>AX1330*Settings!$C$13*(INDEX(AX$318:AX$329,$D1348)+INDEX(AX$305:AX$316,$D1348))</f>
        <v/>
      </c>
      <c r="AY1348" s="46">
        <f>REVENUE(AY1330,Settings!$C$13,INDEX(AY$318:AY$329,$D1348)+INDEX(AY$305:AY$316,$D1348))</f>
        <v/>
      </c>
    </row>
    <row r="1349" hidden="1" outlineLevel="2">
      <c r="A1349" s="14" t="inlineStr">
        <is>
          <t>rtx</t>
        </is>
      </c>
      <c r="B1349" s="14" t="inlineStr">
        <is>
          <t>bio</t>
        </is>
      </c>
      <c r="C1349" s="14" t="inlineStr">
        <is>
          <t>nfm</t>
        </is>
      </c>
      <c r="D1349" s="37">
        <f>INDEX(Inputs!$R$5:$R$132,MATCH($B1349&amp;"|"&amp;$C1349,Inputs!$A$5:$A$132,0))</f>
        <v/>
      </c>
      <c r="E1349" s="36" t="n"/>
      <c r="F1349" s="36" t="n"/>
      <c r="G1349" s="36" t="n"/>
      <c r="H1349" s="14">
        <f>INDEX(Variables!$B$5:$B$105,MATCH($A1349,Variables!$A$5:$A$105,0))&amp;IF($C1349="",""," | "&amp;INDEX(Mapping!$B$5:$B$26,MATCH($C1349,Mapping!$A$5:$A$26,0))&amp;" | "&amp;INDEX(Mapping!$B$30:$B$41,MATCH($B1349,Mapping!$A$30:$A$41,0)))</f>
        <v/>
      </c>
      <c r="I1349" s="14">
        <f>INDEX(Variables!$C$5:$C$105,MATCH($A1349,Variables!$A$5:$A$105,0))</f>
        <v/>
      </c>
      <c r="J1349" s="14">
        <f>INDEX(Variables!$E$5:$E$105,MATCH($A1349,Variables!$A$5:$A$105,0))</f>
        <v/>
      </c>
      <c r="K1349" s="11">
        <f>LOWER(Settings!$C$4)&amp;".mit."&amp;$A1349&amp;IF($C1349="","","."&amp;$C1349&amp;"."&amp;$B1349)&amp;IF(INDEX(Variables!$D$5:$D$105,MATCH($A1349,Variables!$A$5:$A$105,0))="","","."&amp;INDEX(Variables!$D$5:$D$105,MATCH($A1349,Variables!$A$5:$A$105,0)))&amp;"."&amp;K$5</f>
        <v/>
      </c>
      <c r="L1349" s="44">
        <f>L1331*Settings!$C$13*(INDEX(L$318:L$329,$D1349)+INDEX(L$305:L$316,$D1349))</f>
        <v/>
      </c>
      <c r="M1349" s="45">
        <f>M1331*Settings!$C$13*(INDEX(M$318:M$329,$D1349)+INDEX(M$305:M$316,$D1349))</f>
        <v/>
      </c>
      <c r="N1349" s="45">
        <f>N1331*Settings!$C$13*(INDEX(N$318:N$329,$D1349)+INDEX(N$305:N$316,$D1349))</f>
        <v/>
      </c>
      <c r="O1349" s="45">
        <f>O1331*Settings!$C$13*(INDEX(O$318:O$329,$D1349)+INDEX(O$305:O$316,$D1349))</f>
        <v/>
      </c>
      <c r="P1349" s="45">
        <f>P1331*Settings!$C$13*(INDEX(P$318:P$329,$D1349)+INDEX(P$305:P$316,$D1349))</f>
        <v/>
      </c>
      <c r="Q1349" s="45">
        <f>Q1331*Settings!$C$13*(INDEX(Q$318:Q$329,$D1349)+INDEX(Q$305:Q$316,$D1349))</f>
        <v/>
      </c>
      <c r="R1349" s="45">
        <f>R1331*Settings!$C$13*(INDEX(R$318:R$329,$D1349)+INDEX(R$305:R$316,$D1349))</f>
        <v/>
      </c>
      <c r="S1349" s="45">
        <f>S1331*Settings!$C$13*(INDEX(S$318:S$329,$D1349)+INDEX(S$305:S$316,$D1349))</f>
        <v/>
      </c>
      <c r="T1349" s="45">
        <f>T1331*Settings!$C$13*(INDEX(T$318:T$329,$D1349)+INDEX(T$305:T$316,$D1349))</f>
        <v/>
      </c>
      <c r="U1349" s="45">
        <f>U1331*Settings!$C$13*(INDEX(U$318:U$329,$D1349)+INDEX(U$305:U$316,$D1349))</f>
        <v/>
      </c>
      <c r="V1349" s="45">
        <f>V1331*Settings!$C$13*(INDEX(V$318:V$329,$D1349)+INDEX(V$305:V$316,$D1349))</f>
        <v/>
      </c>
      <c r="W1349" s="45">
        <f>W1331*Settings!$C$13*(INDEX(W$318:W$329,$D1349)+INDEX(W$305:W$316,$D1349))</f>
        <v/>
      </c>
      <c r="X1349" s="45">
        <f>X1331*Settings!$C$13*(INDEX(X$318:X$329,$D1349)+INDEX(X$305:X$316,$D1349))</f>
        <v/>
      </c>
      <c r="Y1349" s="45">
        <f>Y1331*Settings!$C$13*(INDEX(Y$318:Y$329,$D1349)+INDEX(Y$305:Y$316,$D1349))</f>
        <v/>
      </c>
      <c r="Z1349" s="45">
        <f>Z1331*Settings!$C$13*(INDEX(Z$318:Z$329,$D1349)+INDEX(Z$305:Z$316,$D1349))</f>
        <v/>
      </c>
      <c r="AA1349" s="45">
        <f>AA1331*Settings!$C$13*(INDEX(AA$318:AA$329,$D1349)+INDEX(AA$305:AA$316,$D1349))</f>
        <v/>
      </c>
      <c r="AB1349" s="45">
        <f>AB1331*Settings!$C$13*(INDEX(AB$318:AB$329,$D1349)+INDEX(AB$305:AB$316,$D1349))</f>
        <v/>
      </c>
      <c r="AC1349" s="45">
        <f>AC1331*Settings!$C$13*(INDEX(AC$318:AC$329,$D1349)+INDEX(AC$305:AC$316,$D1349))</f>
        <v/>
      </c>
      <c r="AD1349" s="46">
        <f>REVENUE(AD1331,Settings!$C$13,INDEX(AD$318:AD$329,$D1349)+INDEX(AD$305:AD$316,$D1349))</f>
        <v/>
      </c>
      <c r="AF1349" s="11">
        <f>LOWER(Settings!$C$4)&amp;".mit."&amp;$A1349&amp;IF($C1349="","","."&amp;$C1349&amp;"."&amp;$B1349)&amp;IF(INDEX(Variables!$D$5:$D$105,MATCH($A1349,Variables!$A$5:$A$105,0))="","","."&amp;INDEX(Variables!$D$5:$D$105,MATCH($A1349,Variables!$A$5:$A$105,0)))&amp;"."&amp;AF$5</f>
        <v/>
      </c>
      <c r="AG1349" s="44">
        <f>AG1331*Settings!$C$13*(INDEX(AG$318:AG$329,$D1349)+INDEX(AG$305:AG$316,$D1349))</f>
        <v/>
      </c>
      <c r="AH1349" s="45">
        <f>AH1331*Settings!$C$13*(INDEX(AH$318:AH$329,$D1349)+INDEX(AH$305:AH$316,$D1349))</f>
        <v/>
      </c>
      <c r="AI1349" s="45">
        <f>AI1331*Settings!$C$13*(INDEX(AI$318:AI$329,$D1349)+INDEX(AI$305:AI$316,$D1349))</f>
        <v/>
      </c>
      <c r="AJ1349" s="45">
        <f>AJ1331*Settings!$C$13*(INDEX(AJ$318:AJ$329,$D1349)+INDEX(AJ$305:AJ$316,$D1349))</f>
        <v/>
      </c>
      <c r="AK1349" s="45">
        <f>AK1331*Settings!$C$13*(INDEX(AK$318:AK$329,$D1349)+INDEX(AK$305:AK$316,$D1349))</f>
        <v/>
      </c>
      <c r="AL1349" s="45">
        <f>AL1331*Settings!$C$13*(INDEX(AL$318:AL$329,$D1349)+INDEX(AL$305:AL$316,$D1349))</f>
        <v/>
      </c>
      <c r="AM1349" s="45">
        <f>AM1331*Settings!$C$13*(INDEX(AM$318:AM$329,$D1349)+INDEX(AM$305:AM$316,$D1349))</f>
        <v/>
      </c>
      <c r="AN1349" s="45">
        <f>AN1331*Settings!$C$13*(INDEX(AN$318:AN$329,$D1349)+INDEX(AN$305:AN$316,$D1349))</f>
        <v/>
      </c>
      <c r="AO1349" s="45">
        <f>AO1331*Settings!$C$13*(INDEX(AO$318:AO$329,$D1349)+INDEX(AO$305:AO$316,$D1349))</f>
        <v/>
      </c>
      <c r="AP1349" s="45">
        <f>AP1331*Settings!$C$13*(INDEX(AP$318:AP$329,$D1349)+INDEX(AP$305:AP$316,$D1349))</f>
        <v/>
      </c>
      <c r="AQ1349" s="45">
        <f>AQ1331*Settings!$C$13*(INDEX(AQ$318:AQ$329,$D1349)+INDEX(AQ$305:AQ$316,$D1349))</f>
        <v/>
      </c>
      <c r="AR1349" s="45">
        <f>AR1331*Settings!$C$13*(INDEX(AR$318:AR$329,$D1349)+INDEX(AR$305:AR$316,$D1349))</f>
        <v/>
      </c>
      <c r="AS1349" s="45">
        <f>AS1331*Settings!$C$13*(INDEX(AS$318:AS$329,$D1349)+INDEX(AS$305:AS$316,$D1349))</f>
        <v/>
      </c>
      <c r="AT1349" s="45">
        <f>AT1331*Settings!$C$13*(INDEX(AT$318:AT$329,$D1349)+INDEX(AT$305:AT$316,$D1349))</f>
        <v/>
      </c>
      <c r="AU1349" s="45">
        <f>AU1331*Settings!$C$13*(INDEX(AU$318:AU$329,$D1349)+INDEX(AU$305:AU$316,$D1349))</f>
        <v/>
      </c>
      <c r="AV1349" s="45">
        <f>AV1331*Settings!$C$13*(INDEX(AV$318:AV$329,$D1349)+INDEX(AV$305:AV$316,$D1349))</f>
        <v/>
      </c>
      <c r="AW1349" s="45">
        <f>AW1331*Settings!$C$13*(INDEX(AW$318:AW$329,$D1349)+INDEX(AW$305:AW$316,$D1349))</f>
        <v/>
      </c>
      <c r="AX1349" s="45">
        <f>AX1331*Settings!$C$13*(INDEX(AX$318:AX$329,$D1349)+INDEX(AX$305:AX$316,$D1349))</f>
        <v/>
      </c>
      <c r="AY1349" s="46">
        <f>REVENUE(AY1331,Settings!$C$13,INDEX(AY$318:AY$329,$D1349)+INDEX(AY$305:AY$316,$D1349))</f>
        <v/>
      </c>
    </row>
    <row r="1350" hidden="1" outlineLevel="2"/>
    <row r="1351" hidden="1" outlineLevel="2">
      <c r="A1351" s="14" t="inlineStr">
        <is>
          <t>rsub</t>
        </is>
      </c>
      <c r="B1351" s="14" t="inlineStr">
        <is>
          <t>coa</t>
        </is>
      </c>
      <c r="C1351" s="14" t="inlineStr">
        <is>
          <t>nfm</t>
        </is>
      </c>
      <c r="D1351" s="37">
        <f>INDEX(Inputs!$R$5:$R$132,MATCH($B1351&amp;"|"&amp;$C1351,Inputs!$A$5:$A$132,0))</f>
        <v/>
      </c>
      <c r="E1351" s="36" t="n"/>
      <c r="F1351" s="36" t="n"/>
      <c r="G1351" s="36" t="n"/>
      <c r="H1351" s="14">
        <f>INDEX(Variables!$B$5:$B$105,MATCH($A1351,Variables!$A$5:$A$105,0))&amp;IF($C1351="",""," | "&amp;INDEX(Mapping!$B$5:$B$26,MATCH($C1351,Mapping!$A$5:$A$26,0))&amp;" | "&amp;INDEX(Mapping!$B$30:$B$41,MATCH($B1351,Mapping!$A$30:$A$41,0)))</f>
        <v/>
      </c>
      <c r="I1351" s="14">
        <f>INDEX(Variables!$C$5:$C$105,MATCH($A1351,Variables!$A$5:$A$105,0))</f>
        <v/>
      </c>
      <c r="J1351" s="14">
        <f>INDEX(Variables!$E$5:$E$105,MATCH($A1351,Variables!$A$5:$A$105,0))</f>
        <v/>
      </c>
      <c r="K1351" s="11">
        <f>LOWER(Settings!$C$4)&amp;".mit."&amp;$A1351&amp;IF($C1351="","","."&amp;$C1351&amp;"."&amp;$B1351)&amp;IF(INDEX(Variables!$D$5:$D$105,MATCH($A1351,Variables!$A$5:$A$105,0))="","","."&amp;INDEX(Variables!$D$5:$D$105,MATCH($A1351,Variables!$A$5:$A$105,0)))&amp;"."&amp;K$5</f>
        <v/>
      </c>
      <c r="L1351" s="44">
        <f>L1324*Settings!$C$13*(INDEX(L$331:L$342,$D1351))</f>
        <v/>
      </c>
      <c r="M1351" s="45">
        <f>M1324*Settings!$C$13*(INDEX(M$331:M$342,$D1351))</f>
        <v/>
      </c>
      <c r="N1351" s="45">
        <f>N1324*Settings!$C$13*(INDEX(N$331:N$342,$D1351))</f>
        <v/>
      </c>
      <c r="O1351" s="45">
        <f>O1324*Settings!$C$13*(INDEX(O$331:O$342,$D1351))</f>
        <v/>
      </c>
      <c r="P1351" s="45">
        <f>P1324*Settings!$C$13*(INDEX(P$331:P$342,$D1351))</f>
        <v/>
      </c>
      <c r="Q1351" s="45">
        <f>Q1324*Settings!$C$13*(INDEX(Q$331:Q$342,$D1351))</f>
        <v/>
      </c>
      <c r="R1351" s="45">
        <f>R1324*Settings!$C$13*(INDEX(R$331:R$342,$D1351))</f>
        <v/>
      </c>
      <c r="S1351" s="45">
        <f>S1324*Settings!$C$13*(INDEX(S$331:S$342,$D1351))</f>
        <v/>
      </c>
      <c r="T1351" s="45">
        <f>T1324*Settings!$C$13*(INDEX(T$331:T$342,$D1351))</f>
        <v/>
      </c>
      <c r="U1351" s="45">
        <f>U1324*Settings!$C$13*(INDEX(U$331:U$342,$D1351))</f>
        <v/>
      </c>
      <c r="V1351" s="45">
        <f>V1324*Settings!$C$13*(INDEX(V$331:V$342,$D1351))</f>
        <v/>
      </c>
      <c r="W1351" s="45">
        <f>W1324*Settings!$C$13*(INDEX(W$331:W$342,$D1351))</f>
        <v/>
      </c>
      <c r="X1351" s="45">
        <f>X1324*Settings!$C$13*(INDEX(X$331:X$342,$D1351))</f>
        <v/>
      </c>
      <c r="Y1351" s="45">
        <f>Y1324*Settings!$C$13*(INDEX(Y$331:Y$342,$D1351))</f>
        <v/>
      </c>
      <c r="Z1351" s="45">
        <f>Z1324*Settings!$C$13*(INDEX(Z$331:Z$342,$D1351))</f>
        <v/>
      </c>
      <c r="AA1351" s="45">
        <f>AA1324*Settings!$C$13*(INDEX(AA$331:AA$342,$D1351))</f>
        <v/>
      </c>
      <c r="AB1351" s="45">
        <f>AB1324*Settings!$C$13*(INDEX(AB$331:AB$342,$D1351))</f>
        <v/>
      </c>
      <c r="AC1351" s="45">
        <f>AC1324*Settings!$C$13*(INDEX(AC$331:AC$342,$D1351))</f>
        <v/>
      </c>
      <c r="AD1351" s="46">
        <f>REVENUE(AD1324,Settings!$C$13,INDEX(AD$331:AD$342,$D1351))</f>
        <v/>
      </c>
      <c r="AF1351" s="11">
        <f>LOWER(Settings!$C$4)&amp;".mit."&amp;$A1351&amp;IF($C1351="","","."&amp;$C1351&amp;"."&amp;$B1351)&amp;IF(INDEX(Variables!$D$5:$D$105,MATCH($A1351,Variables!$A$5:$A$105,0))="","","."&amp;INDEX(Variables!$D$5:$D$105,MATCH($A1351,Variables!$A$5:$A$105,0)))&amp;"."&amp;AF$5</f>
        <v/>
      </c>
      <c r="AG1351" s="44">
        <f>AG1324*Settings!$C$13*(INDEX(AG$331:AG$342,$D1351))</f>
        <v/>
      </c>
      <c r="AH1351" s="45">
        <f>AH1324*Settings!$C$13*(INDEX(AH$331:AH$342,$D1351))</f>
        <v/>
      </c>
      <c r="AI1351" s="45">
        <f>AI1324*Settings!$C$13*(INDEX(AI$331:AI$342,$D1351))</f>
        <v/>
      </c>
      <c r="AJ1351" s="45">
        <f>AJ1324*Settings!$C$13*(INDEX(AJ$331:AJ$342,$D1351))</f>
        <v/>
      </c>
      <c r="AK1351" s="45">
        <f>AK1324*Settings!$C$13*(INDEX(AK$331:AK$342,$D1351))</f>
        <v/>
      </c>
      <c r="AL1351" s="45">
        <f>AL1324*Settings!$C$13*(INDEX(AL$331:AL$342,$D1351))</f>
        <v/>
      </c>
      <c r="AM1351" s="45">
        <f>AM1324*Settings!$C$13*(INDEX(AM$331:AM$342,$D1351))</f>
        <v/>
      </c>
      <c r="AN1351" s="45">
        <f>AN1324*Settings!$C$13*(INDEX(AN$331:AN$342,$D1351))</f>
        <v/>
      </c>
      <c r="AO1351" s="45">
        <f>AO1324*Settings!$C$13*(INDEX(AO$331:AO$342,$D1351))</f>
        <v/>
      </c>
      <c r="AP1351" s="45">
        <f>AP1324*Settings!$C$13*(INDEX(AP$331:AP$342,$D1351))</f>
        <v/>
      </c>
      <c r="AQ1351" s="45">
        <f>AQ1324*Settings!$C$13*(INDEX(AQ$331:AQ$342,$D1351))</f>
        <v/>
      </c>
      <c r="AR1351" s="45">
        <f>AR1324*Settings!$C$13*(INDEX(AR$331:AR$342,$D1351))</f>
        <v/>
      </c>
      <c r="AS1351" s="45">
        <f>AS1324*Settings!$C$13*(INDEX(AS$331:AS$342,$D1351))</f>
        <v/>
      </c>
      <c r="AT1351" s="45">
        <f>AT1324*Settings!$C$13*(INDEX(AT$331:AT$342,$D1351))</f>
        <v/>
      </c>
      <c r="AU1351" s="45">
        <f>AU1324*Settings!$C$13*(INDEX(AU$331:AU$342,$D1351))</f>
        <v/>
      </c>
      <c r="AV1351" s="45">
        <f>AV1324*Settings!$C$13*(INDEX(AV$331:AV$342,$D1351))</f>
        <v/>
      </c>
      <c r="AW1351" s="45">
        <f>AW1324*Settings!$C$13*(INDEX(AW$331:AW$342,$D1351))</f>
        <v/>
      </c>
      <c r="AX1351" s="45">
        <f>AX1324*Settings!$C$13*(INDEX(AX$331:AX$342,$D1351))</f>
        <v/>
      </c>
      <c r="AY1351" s="46">
        <f>REVENUE(AY1324,Settings!$C$13,INDEX(AY$331:AY$342,$D1351))</f>
        <v/>
      </c>
    </row>
    <row r="1352" hidden="1" outlineLevel="2">
      <c r="A1352" s="14" t="inlineStr">
        <is>
          <t>rsub</t>
        </is>
      </c>
      <c r="B1352" s="14" t="inlineStr">
        <is>
          <t>nga</t>
        </is>
      </c>
      <c r="C1352" s="14" t="inlineStr">
        <is>
          <t>nfm</t>
        </is>
      </c>
      <c r="D1352" s="37">
        <f>INDEX(Inputs!$R$5:$R$132,MATCH($B1352&amp;"|"&amp;$C1352,Inputs!$A$5:$A$132,0))</f>
        <v/>
      </c>
      <c r="E1352" s="36" t="n"/>
      <c r="F1352" s="36" t="n"/>
      <c r="G1352" s="36" t="n"/>
      <c r="H1352" s="14">
        <f>INDEX(Variables!$B$5:$B$105,MATCH($A1352,Variables!$A$5:$A$105,0))&amp;IF($C1352="",""," | "&amp;INDEX(Mapping!$B$5:$B$26,MATCH($C1352,Mapping!$A$5:$A$26,0))&amp;" | "&amp;INDEX(Mapping!$B$30:$B$41,MATCH($B1352,Mapping!$A$30:$A$41,0)))</f>
        <v/>
      </c>
      <c r="I1352" s="14">
        <f>INDEX(Variables!$C$5:$C$105,MATCH($A1352,Variables!$A$5:$A$105,0))</f>
        <v/>
      </c>
      <c r="J1352" s="14">
        <f>INDEX(Variables!$E$5:$E$105,MATCH($A1352,Variables!$A$5:$A$105,0))</f>
        <v/>
      </c>
      <c r="K1352" s="11">
        <f>LOWER(Settings!$C$4)&amp;".mit."&amp;$A1352&amp;IF($C1352="","","."&amp;$C1352&amp;"."&amp;$B1352)&amp;IF(INDEX(Variables!$D$5:$D$105,MATCH($A1352,Variables!$A$5:$A$105,0))="","","."&amp;INDEX(Variables!$D$5:$D$105,MATCH($A1352,Variables!$A$5:$A$105,0)))&amp;"."&amp;K$5</f>
        <v/>
      </c>
      <c r="L1352" s="44">
        <f>L1325*Settings!$C$13*(INDEX(L$331:L$342,$D1352))</f>
        <v/>
      </c>
      <c r="M1352" s="45">
        <f>M1325*Settings!$C$13*(INDEX(M$331:M$342,$D1352))</f>
        <v/>
      </c>
      <c r="N1352" s="45">
        <f>N1325*Settings!$C$13*(INDEX(N$331:N$342,$D1352))</f>
        <v/>
      </c>
      <c r="O1352" s="45">
        <f>O1325*Settings!$C$13*(INDEX(O$331:O$342,$D1352))</f>
        <v/>
      </c>
      <c r="P1352" s="45">
        <f>P1325*Settings!$C$13*(INDEX(P$331:P$342,$D1352))</f>
        <v/>
      </c>
      <c r="Q1352" s="45">
        <f>Q1325*Settings!$C$13*(INDEX(Q$331:Q$342,$D1352))</f>
        <v/>
      </c>
      <c r="R1352" s="45">
        <f>R1325*Settings!$C$13*(INDEX(R$331:R$342,$D1352))</f>
        <v/>
      </c>
      <c r="S1352" s="45">
        <f>S1325*Settings!$C$13*(INDEX(S$331:S$342,$D1352))</f>
        <v/>
      </c>
      <c r="T1352" s="45">
        <f>T1325*Settings!$C$13*(INDEX(T$331:T$342,$D1352))</f>
        <v/>
      </c>
      <c r="U1352" s="45">
        <f>U1325*Settings!$C$13*(INDEX(U$331:U$342,$D1352))</f>
        <v/>
      </c>
      <c r="V1352" s="45">
        <f>V1325*Settings!$C$13*(INDEX(V$331:V$342,$D1352))</f>
        <v/>
      </c>
      <c r="W1352" s="45">
        <f>W1325*Settings!$C$13*(INDEX(W$331:W$342,$D1352))</f>
        <v/>
      </c>
      <c r="X1352" s="45">
        <f>X1325*Settings!$C$13*(INDEX(X$331:X$342,$D1352))</f>
        <v/>
      </c>
      <c r="Y1352" s="45">
        <f>Y1325*Settings!$C$13*(INDEX(Y$331:Y$342,$D1352))</f>
        <v/>
      </c>
      <c r="Z1352" s="45">
        <f>Z1325*Settings!$C$13*(INDEX(Z$331:Z$342,$D1352))</f>
        <v/>
      </c>
      <c r="AA1352" s="45">
        <f>AA1325*Settings!$C$13*(INDEX(AA$331:AA$342,$D1352))</f>
        <v/>
      </c>
      <c r="AB1352" s="45">
        <f>AB1325*Settings!$C$13*(INDEX(AB$331:AB$342,$D1352))</f>
        <v/>
      </c>
      <c r="AC1352" s="45">
        <f>AC1325*Settings!$C$13*(INDEX(AC$331:AC$342,$D1352))</f>
        <v/>
      </c>
      <c r="AD1352" s="46">
        <f>REVENUE(AD1325,Settings!$C$13,INDEX(AD$331:AD$342,$D1352))</f>
        <v/>
      </c>
      <c r="AF1352" s="11">
        <f>LOWER(Settings!$C$4)&amp;".mit."&amp;$A1352&amp;IF($C1352="","","."&amp;$C1352&amp;"."&amp;$B1352)&amp;IF(INDEX(Variables!$D$5:$D$105,MATCH($A1352,Variables!$A$5:$A$105,0))="","","."&amp;INDEX(Variables!$D$5:$D$105,MATCH($A1352,Variables!$A$5:$A$105,0)))&amp;"."&amp;AF$5</f>
        <v/>
      </c>
      <c r="AG1352" s="44">
        <f>AG1325*Settings!$C$13*(INDEX(AG$331:AG$342,$D1352))</f>
        <v/>
      </c>
      <c r="AH1352" s="45">
        <f>AH1325*Settings!$C$13*(INDEX(AH$331:AH$342,$D1352))</f>
        <v/>
      </c>
      <c r="AI1352" s="45">
        <f>AI1325*Settings!$C$13*(INDEX(AI$331:AI$342,$D1352))</f>
        <v/>
      </c>
      <c r="AJ1352" s="45">
        <f>AJ1325*Settings!$C$13*(INDEX(AJ$331:AJ$342,$D1352))</f>
        <v/>
      </c>
      <c r="AK1352" s="45">
        <f>AK1325*Settings!$C$13*(INDEX(AK$331:AK$342,$D1352))</f>
        <v/>
      </c>
      <c r="AL1352" s="45">
        <f>AL1325*Settings!$C$13*(INDEX(AL$331:AL$342,$D1352))</f>
        <v/>
      </c>
      <c r="AM1352" s="45">
        <f>AM1325*Settings!$C$13*(INDEX(AM$331:AM$342,$D1352))</f>
        <v/>
      </c>
      <c r="AN1352" s="45">
        <f>AN1325*Settings!$C$13*(INDEX(AN$331:AN$342,$D1352))</f>
        <v/>
      </c>
      <c r="AO1352" s="45">
        <f>AO1325*Settings!$C$13*(INDEX(AO$331:AO$342,$D1352))</f>
        <v/>
      </c>
      <c r="AP1352" s="45">
        <f>AP1325*Settings!$C$13*(INDEX(AP$331:AP$342,$D1352))</f>
        <v/>
      </c>
      <c r="AQ1352" s="45">
        <f>AQ1325*Settings!$C$13*(INDEX(AQ$331:AQ$342,$D1352))</f>
        <v/>
      </c>
      <c r="AR1352" s="45">
        <f>AR1325*Settings!$C$13*(INDEX(AR$331:AR$342,$D1352))</f>
        <v/>
      </c>
      <c r="AS1352" s="45">
        <f>AS1325*Settings!$C$13*(INDEX(AS$331:AS$342,$D1352))</f>
        <v/>
      </c>
      <c r="AT1352" s="45">
        <f>AT1325*Settings!$C$13*(INDEX(AT$331:AT$342,$D1352))</f>
        <v/>
      </c>
      <c r="AU1352" s="45">
        <f>AU1325*Settings!$C$13*(INDEX(AU$331:AU$342,$D1352))</f>
        <v/>
      </c>
      <c r="AV1352" s="45">
        <f>AV1325*Settings!$C$13*(INDEX(AV$331:AV$342,$D1352))</f>
        <v/>
      </c>
      <c r="AW1352" s="45">
        <f>AW1325*Settings!$C$13*(INDEX(AW$331:AW$342,$D1352))</f>
        <v/>
      </c>
      <c r="AX1352" s="45">
        <f>AX1325*Settings!$C$13*(INDEX(AX$331:AX$342,$D1352))</f>
        <v/>
      </c>
      <c r="AY1352" s="46">
        <f>REVENUE(AY1325,Settings!$C$13,INDEX(AY$331:AY$342,$D1352))</f>
        <v/>
      </c>
    </row>
    <row r="1353" hidden="1" outlineLevel="2">
      <c r="A1353" s="14" t="inlineStr">
        <is>
          <t>rsub</t>
        </is>
      </c>
      <c r="B1353" s="14" t="inlineStr">
        <is>
          <t>gso</t>
        </is>
      </c>
      <c r="C1353" s="14" t="inlineStr">
        <is>
          <t>nfm</t>
        </is>
      </c>
      <c r="D1353" s="37">
        <f>INDEX(Inputs!$R$5:$R$132,MATCH($B1353&amp;"|"&amp;$C1353,Inputs!$A$5:$A$132,0))</f>
        <v/>
      </c>
      <c r="E1353" s="36" t="n"/>
      <c r="F1353" s="36" t="n"/>
      <c r="G1353" s="36" t="n"/>
      <c r="H1353" s="14">
        <f>INDEX(Variables!$B$5:$B$105,MATCH($A1353,Variables!$A$5:$A$105,0))&amp;IF($C1353="",""," | "&amp;INDEX(Mapping!$B$5:$B$26,MATCH($C1353,Mapping!$A$5:$A$26,0))&amp;" | "&amp;INDEX(Mapping!$B$30:$B$41,MATCH($B1353,Mapping!$A$30:$A$41,0)))</f>
        <v/>
      </c>
      <c r="I1353" s="14">
        <f>INDEX(Variables!$C$5:$C$105,MATCH($A1353,Variables!$A$5:$A$105,0))</f>
        <v/>
      </c>
      <c r="J1353" s="14">
        <f>INDEX(Variables!$E$5:$E$105,MATCH($A1353,Variables!$A$5:$A$105,0))</f>
        <v/>
      </c>
      <c r="K1353" s="11">
        <f>LOWER(Settings!$C$4)&amp;".mit."&amp;$A1353&amp;IF($C1353="","","."&amp;$C1353&amp;"."&amp;$B1353)&amp;IF(INDEX(Variables!$D$5:$D$105,MATCH($A1353,Variables!$A$5:$A$105,0))="","","."&amp;INDEX(Variables!$D$5:$D$105,MATCH($A1353,Variables!$A$5:$A$105,0)))&amp;"."&amp;K$5</f>
        <v/>
      </c>
      <c r="L1353" s="44">
        <f>L1326*Settings!$C$13*(INDEX(L$331:L$342,$D1353))</f>
        <v/>
      </c>
      <c r="M1353" s="45">
        <f>M1326*Settings!$C$13*(INDEX(M$331:M$342,$D1353))</f>
        <v/>
      </c>
      <c r="N1353" s="45">
        <f>N1326*Settings!$C$13*(INDEX(N$331:N$342,$D1353))</f>
        <v/>
      </c>
      <c r="O1353" s="45">
        <f>O1326*Settings!$C$13*(INDEX(O$331:O$342,$D1353))</f>
        <v/>
      </c>
      <c r="P1353" s="45">
        <f>P1326*Settings!$C$13*(INDEX(P$331:P$342,$D1353))</f>
        <v/>
      </c>
      <c r="Q1353" s="45">
        <f>Q1326*Settings!$C$13*(INDEX(Q$331:Q$342,$D1353))</f>
        <v/>
      </c>
      <c r="R1353" s="45">
        <f>R1326*Settings!$C$13*(INDEX(R$331:R$342,$D1353))</f>
        <v/>
      </c>
      <c r="S1353" s="45">
        <f>S1326*Settings!$C$13*(INDEX(S$331:S$342,$D1353))</f>
        <v/>
      </c>
      <c r="T1353" s="45">
        <f>T1326*Settings!$C$13*(INDEX(T$331:T$342,$D1353))</f>
        <v/>
      </c>
      <c r="U1353" s="45">
        <f>U1326*Settings!$C$13*(INDEX(U$331:U$342,$D1353))</f>
        <v/>
      </c>
      <c r="V1353" s="45">
        <f>V1326*Settings!$C$13*(INDEX(V$331:V$342,$D1353))</f>
        <v/>
      </c>
      <c r="W1353" s="45">
        <f>W1326*Settings!$C$13*(INDEX(W$331:W$342,$D1353))</f>
        <v/>
      </c>
      <c r="X1353" s="45">
        <f>X1326*Settings!$C$13*(INDEX(X$331:X$342,$D1353))</f>
        <v/>
      </c>
      <c r="Y1353" s="45">
        <f>Y1326*Settings!$C$13*(INDEX(Y$331:Y$342,$D1353))</f>
        <v/>
      </c>
      <c r="Z1353" s="45">
        <f>Z1326*Settings!$C$13*(INDEX(Z$331:Z$342,$D1353))</f>
        <v/>
      </c>
      <c r="AA1353" s="45">
        <f>AA1326*Settings!$C$13*(INDEX(AA$331:AA$342,$D1353))</f>
        <v/>
      </c>
      <c r="AB1353" s="45">
        <f>AB1326*Settings!$C$13*(INDEX(AB$331:AB$342,$D1353))</f>
        <v/>
      </c>
      <c r="AC1353" s="45">
        <f>AC1326*Settings!$C$13*(INDEX(AC$331:AC$342,$D1353))</f>
        <v/>
      </c>
      <c r="AD1353" s="46">
        <f>REVENUE(AD1326,Settings!$C$13,INDEX(AD$331:AD$342,$D1353))</f>
        <v/>
      </c>
      <c r="AF1353" s="11">
        <f>LOWER(Settings!$C$4)&amp;".mit."&amp;$A1353&amp;IF($C1353="","","."&amp;$C1353&amp;"."&amp;$B1353)&amp;IF(INDEX(Variables!$D$5:$D$105,MATCH($A1353,Variables!$A$5:$A$105,0))="","","."&amp;INDEX(Variables!$D$5:$D$105,MATCH($A1353,Variables!$A$5:$A$105,0)))&amp;"."&amp;AF$5</f>
        <v/>
      </c>
      <c r="AG1353" s="44">
        <f>AG1326*Settings!$C$13*(INDEX(AG$331:AG$342,$D1353))</f>
        <v/>
      </c>
      <c r="AH1353" s="45">
        <f>AH1326*Settings!$C$13*(INDEX(AH$331:AH$342,$D1353))</f>
        <v/>
      </c>
      <c r="AI1353" s="45">
        <f>AI1326*Settings!$C$13*(INDEX(AI$331:AI$342,$D1353))</f>
        <v/>
      </c>
      <c r="AJ1353" s="45">
        <f>AJ1326*Settings!$C$13*(INDEX(AJ$331:AJ$342,$D1353))</f>
        <v/>
      </c>
      <c r="AK1353" s="45">
        <f>AK1326*Settings!$C$13*(INDEX(AK$331:AK$342,$D1353))</f>
        <v/>
      </c>
      <c r="AL1353" s="45">
        <f>AL1326*Settings!$C$13*(INDEX(AL$331:AL$342,$D1353))</f>
        <v/>
      </c>
      <c r="AM1353" s="45">
        <f>AM1326*Settings!$C$13*(INDEX(AM$331:AM$342,$D1353))</f>
        <v/>
      </c>
      <c r="AN1353" s="45">
        <f>AN1326*Settings!$C$13*(INDEX(AN$331:AN$342,$D1353))</f>
        <v/>
      </c>
      <c r="AO1353" s="45">
        <f>AO1326*Settings!$C$13*(INDEX(AO$331:AO$342,$D1353))</f>
        <v/>
      </c>
      <c r="AP1353" s="45">
        <f>AP1326*Settings!$C$13*(INDEX(AP$331:AP$342,$D1353))</f>
        <v/>
      </c>
      <c r="AQ1353" s="45">
        <f>AQ1326*Settings!$C$13*(INDEX(AQ$331:AQ$342,$D1353))</f>
        <v/>
      </c>
      <c r="AR1353" s="45">
        <f>AR1326*Settings!$C$13*(INDEX(AR$331:AR$342,$D1353))</f>
        <v/>
      </c>
      <c r="AS1353" s="45">
        <f>AS1326*Settings!$C$13*(INDEX(AS$331:AS$342,$D1353))</f>
        <v/>
      </c>
      <c r="AT1353" s="45">
        <f>AT1326*Settings!$C$13*(INDEX(AT$331:AT$342,$D1353))</f>
        <v/>
      </c>
      <c r="AU1353" s="45">
        <f>AU1326*Settings!$C$13*(INDEX(AU$331:AU$342,$D1353))</f>
        <v/>
      </c>
      <c r="AV1353" s="45">
        <f>AV1326*Settings!$C$13*(INDEX(AV$331:AV$342,$D1353))</f>
        <v/>
      </c>
      <c r="AW1353" s="45">
        <f>AW1326*Settings!$C$13*(INDEX(AW$331:AW$342,$D1353))</f>
        <v/>
      </c>
      <c r="AX1353" s="45">
        <f>AX1326*Settings!$C$13*(INDEX(AX$331:AX$342,$D1353))</f>
        <v/>
      </c>
      <c r="AY1353" s="46">
        <f>REVENUE(AY1326,Settings!$C$13,INDEX(AY$331:AY$342,$D1353))</f>
        <v/>
      </c>
    </row>
    <row r="1354" hidden="1" outlineLevel="2">
      <c r="A1354" s="14" t="inlineStr">
        <is>
          <t>rsub</t>
        </is>
      </c>
      <c r="B1354" s="14" t="inlineStr">
        <is>
          <t>die</t>
        </is>
      </c>
      <c r="C1354" s="14" t="inlineStr">
        <is>
          <t>nfm</t>
        </is>
      </c>
      <c r="D1354" s="37">
        <f>INDEX(Inputs!$R$5:$R$132,MATCH($B1354&amp;"|"&amp;$C1354,Inputs!$A$5:$A$132,0))</f>
        <v/>
      </c>
      <c r="E1354" s="36" t="n"/>
      <c r="F1354" s="36" t="n"/>
      <c r="G1354" s="36" t="n"/>
      <c r="H1354" s="14">
        <f>INDEX(Variables!$B$5:$B$105,MATCH($A1354,Variables!$A$5:$A$105,0))&amp;IF($C1354="",""," | "&amp;INDEX(Mapping!$B$5:$B$26,MATCH($C1354,Mapping!$A$5:$A$26,0))&amp;" | "&amp;INDEX(Mapping!$B$30:$B$41,MATCH($B1354,Mapping!$A$30:$A$41,0)))</f>
        <v/>
      </c>
      <c r="I1354" s="14">
        <f>INDEX(Variables!$C$5:$C$105,MATCH($A1354,Variables!$A$5:$A$105,0))</f>
        <v/>
      </c>
      <c r="J1354" s="14">
        <f>INDEX(Variables!$E$5:$E$105,MATCH($A1354,Variables!$A$5:$A$105,0))</f>
        <v/>
      </c>
      <c r="K1354" s="11">
        <f>LOWER(Settings!$C$4)&amp;".mit."&amp;$A1354&amp;IF($C1354="","","."&amp;$C1354&amp;"."&amp;$B1354)&amp;IF(INDEX(Variables!$D$5:$D$105,MATCH($A1354,Variables!$A$5:$A$105,0))="","","."&amp;INDEX(Variables!$D$5:$D$105,MATCH($A1354,Variables!$A$5:$A$105,0)))&amp;"."&amp;K$5</f>
        <v/>
      </c>
      <c r="L1354" s="44">
        <f>L1327*Settings!$C$13*(INDEX(L$331:L$342,$D1354))</f>
        <v/>
      </c>
      <c r="M1354" s="45">
        <f>M1327*Settings!$C$13*(INDEX(M$331:M$342,$D1354))</f>
        <v/>
      </c>
      <c r="N1354" s="45">
        <f>N1327*Settings!$C$13*(INDEX(N$331:N$342,$D1354))</f>
        <v/>
      </c>
      <c r="O1354" s="45">
        <f>O1327*Settings!$C$13*(INDEX(O$331:O$342,$D1354))</f>
        <v/>
      </c>
      <c r="P1354" s="45">
        <f>P1327*Settings!$C$13*(INDEX(P$331:P$342,$D1354))</f>
        <v/>
      </c>
      <c r="Q1354" s="45">
        <f>Q1327*Settings!$C$13*(INDEX(Q$331:Q$342,$D1354))</f>
        <v/>
      </c>
      <c r="R1354" s="45">
        <f>R1327*Settings!$C$13*(INDEX(R$331:R$342,$D1354))</f>
        <v/>
      </c>
      <c r="S1354" s="45">
        <f>S1327*Settings!$C$13*(INDEX(S$331:S$342,$D1354))</f>
        <v/>
      </c>
      <c r="T1354" s="45">
        <f>T1327*Settings!$C$13*(INDEX(T$331:T$342,$D1354))</f>
        <v/>
      </c>
      <c r="U1354" s="45">
        <f>U1327*Settings!$C$13*(INDEX(U$331:U$342,$D1354))</f>
        <v/>
      </c>
      <c r="V1354" s="45">
        <f>V1327*Settings!$C$13*(INDEX(V$331:V$342,$D1354))</f>
        <v/>
      </c>
      <c r="W1354" s="45">
        <f>W1327*Settings!$C$13*(INDEX(W$331:W$342,$D1354))</f>
        <v/>
      </c>
      <c r="X1354" s="45">
        <f>X1327*Settings!$C$13*(INDEX(X$331:X$342,$D1354))</f>
        <v/>
      </c>
      <c r="Y1354" s="45">
        <f>Y1327*Settings!$C$13*(INDEX(Y$331:Y$342,$D1354))</f>
        <v/>
      </c>
      <c r="Z1354" s="45">
        <f>Z1327*Settings!$C$13*(INDEX(Z$331:Z$342,$D1354))</f>
        <v/>
      </c>
      <c r="AA1354" s="45">
        <f>AA1327*Settings!$C$13*(INDEX(AA$331:AA$342,$D1354))</f>
        <v/>
      </c>
      <c r="AB1354" s="45">
        <f>AB1327*Settings!$C$13*(INDEX(AB$331:AB$342,$D1354))</f>
        <v/>
      </c>
      <c r="AC1354" s="45">
        <f>AC1327*Settings!$C$13*(INDEX(AC$331:AC$342,$D1354))</f>
        <v/>
      </c>
      <c r="AD1354" s="46">
        <f>REVENUE(AD1327,Settings!$C$13,INDEX(AD$331:AD$342,$D1354))</f>
        <v/>
      </c>
      <c r="AF1354" s="11">
        <f>LOWER(Settings!$C$4)&amp;".mit."&amp;$A1354&amp;IF($C1354="","","."&amp;$C1354&amp;"."&amp;$B1354)&amp;IF(INDEX(Variables!$D$5:$D$105,MATCH($A1354,Variables!$A$5:$A$105,0))="","","."&amp;INDEX(Variables!$D$5:$D$105,MATCH($A1354,Variables!$A$5:$A$105,0)))&amp;"."&amp;AF$5</f>
        <v/>
      </c>
      <c r="AG1354" s="44">
        <f>AG1327*Settings!$C$13*(INDEX(AG$331:AG$342,$D1354))</f>
        <v/>
      </c>
      <c r="AH1354" s="45">
        <f>AH1327*Settings!$C$13*(INDEX(AH$331:AH$342,$D1354))</f>
        <v/>
      </c>
      <c r="AI1354" s="45">
        <f>AI1327*Settings!$C$13*(INDEX(AI$331:AI$342,$D1354))</f>
        <v/>
      </c>
      <c r="AJ1354" s="45">
        <f>AJ1327*Settings!$C$13*(INDEX(AJ$331:AJ$342,$D1354))</f>
        <v/>
      </c>
      <c r="AK1354" s="45">
        <f>AK1327*Settings!$C$13*(INDEX(AK$331:AK$342,$D1354))</f>
        <v/>
      </c>
      <c r="AL1354" s="45">
        <f>AL1327*Settings!$C$13*(INDEX(AL$331:AL$342,$D1354))</f>
        <v/>
      </c>
      <c r="AM1354" s="45">
        <f>AM1327*Settings!$C$13*(INDEX(AM$331:AM$342,$D1354))</f>
        <v/>
      </c>
      <c r="AN1354" s="45">
        <f>AN1327*Settings!$C$13*(INDEX(AN$331:AN$342,$D1354))</f>
        <v/>
      </c>
      <c r="AO1354" s="45">
        <f>AO1327*Settings!$C$13*(INDEX(AO$331:AO$342,$D1354))</f>
        <v/>
      </c>
      <c r="AP1354" s="45">
        <f>AP1327*Settings!$C$13*(INDEX(AP$331:AP$342,$D1354))</f>
        <v/>
      </c>
      <c r="AQ1354" s="45">
        <f>AQ1327*Settings!$C$13*(INDEX(AQ$331:AQ$342,$D1354))</f>
        <v/>
      </c>
      <c r="AR1354" s="45">
        <f>AR1327*Settings!$C$13*(INDEX(AR$331:AR$342,$D1354))</f>
        <v/>
      </c>
      <c r="AS1354" s="45">
        <f>AS1327*Settings!$C$13*(INDEX(AS$331:AS$342,$D1354))</f>
        <v/>
      </c>
      <c r="AT1354" s="45">
        <f>AT1327*Settings!$C$13*(INDEX(AT$331:AT$342,$D1354))</f>
        <v/>
      </c>
      <c r="AU1354" s="45">
        <f>AU1327*Settings!$C$13*(INDEX(AU$331:AU$342,$D1354))</f>
        <v/>
      </c>
      <c r="AV1354" s="45">
        <f>AV1327*Settings!$C$13*(INDEX(AV$331:AV$342,$D1354))</f>
        <v/>
      </c>
      <c r="AW1354" s="45">
        <f>AW1327*Settings!$C$13*(INDEX(AW$331:AW$342,$D1354))</f>
        <v/>
      </c>
      <c r="AX1354" s="45">
        <f>AX1327*Settings!$C$13*(INDEX(AX$331:AX$342,$D1354))</f>
        <v/>
      </c>
      <c r="AY1354" s="46">
        <f>REVENUE(AY1327,Settings!$C$13,INDEX(AY$331:AY$342,$D1354))</f>
        <v/>
      </c>
    </row>
    <row r="1355" hidden="1" outlineLevel="2">
      <c r="A1355" s="14" t="inlineStr">
        <is>
          <t>rsub</t>
        </is>
      </c>
      <c r="B1355" s="14" t="inlineStr">
        <is>
          <t>lpg</t>
        </is>
      </c>
      <c r="C1355" s="14" t="inlineStr">
        <is>
          <t>nfm</t>
        </is>
      </c>
      <c r="D1355" s="37">
        <f>INDEX(Inputs!$R$5:$R$132,MATCH($B1355&amp;"|"&amp;$C1355,Inputs!$A$5:$A$132,0))</f>
        <v/>
      </c>
      <c r="E1355" s="36" t="n"/>
      <c r="F1355" s="36" t="n"/>
      <c r="G1355" s="36" t="n"/>
      <c r="H1355" s="14">
        <f>INDEX(Variables!$B$5:$B$105,MATCH($A1355,Variables!$A$5:$A$105,0))&amp;IF($C1355="",""," | "&amp;INDEX(Mapping!$B$5:$B$26,MATCH($C1355,Mapping!$A$5:$A$26,0))&amp;" | "&amp;INDEX(Mapping!$B$30:$B$41,MATCH($B1355,Mapping!$A$30:$A$41,0)))</f>
        <v/>
      </c>
      <c r="I1355" s="14">
        <f>INDEX(Variables!$C$5:$C$105,MATCH($A1355,Variables!$A$5:$A$105,0))</f>
        <v/>
      </c>
      <c r="J1355" s="14">
        <f>INDEX(Variables!$E$5:$E$105,MATCH($A1355,Variables!$A$5:$A$105,0))</f>
        <v/>
      </c>
      <c r="K1355" s="11">
        <f>LOWER(Settings!$C$4)&amp;".mit."&amp;$A1355&amp;IF($C1355="","","."&amp;$C1355&amp;"."&amp;$B1355)&amp;IF(INDEX(Variables!$D$5:$D$105,MATCH($A1355,Variables!$A$5:$A$105,0))="","","."&amp;INDEX(Variables!$D$5:$D$105,MATCH($A1355,Variables!$A$5:$A$105,0)))&amp;"."&amp;K$5</f>
        <v/>
      </c>
      <c r="L1355" s="44">
        <f>L1328*Settings!$C$13*(INDEX(L$331:L$342,$D1355))</f>
        <v/>
      </c>
      <c r="M1355" s="45">
        <f>M1328*Settings!$C$13*(INDEX(M$331:M$342,$D1355))</f>
        <v/>
      </c>
      <c r="N1355" s="45">
        <f>N1328*Settings!$C$13*(INDEX(N$331:N$342,$D1355))</f>
        <v/>
      </c>
      <c r="O1355" s="45">
        <f>O1328*Settings!$C$13*(INDEX(O$331:O$342,$D1355))</f>
        <v/>
      </c>
      <c r="P1355" s="45">
        <f>P1328*Settings!$C$13*(INDEX(P$331:P$342,$D1355))</f>
        <v/>
      </c>
      <c r="Q1355" s="45">
        <f>Q1328*Settings!$C$13*(INDEX(Q$331:Q$342,$D1355))</f>
        <v/>
      </c>
      <c r="R1355" s="45">
        <f>R1328*Settings!$C$13*(INDEX(R$331:R$342,$D1355))</f>
        <v/>
      </c>
      <c r="S1355" s="45">
        <f>S1328*Settings!$C$13*(INDEX(S$331:S$342,$D1355))</f>
        <v/>
      </c>
      <c r="T1355" s="45">
        <f>T1328*Settings!$C$13*(INDEX(T$331:T$342,$D1355))</f>
        <v/>
      </c>
      <c r="U1355" s="45">
        <f>U1328*Settings!$C$13*(INDEX(U$331:U$342,$D1355))</f>
        <v/>
      </c>
      <c r="V1355" s="45">
        <f>V1328*Settings!$C$13*(INDEX(V$331:V$342,$D1355))</f>
        <v/>
      </c>
      <c r="W1355" s="45">
        <f>W1328*Settings!$C$13*(INDEX(W$331:W$342,$D1355))</f>
        <v/>
      </c>
      <c r="X1355" s="45">
        <f>X1328*Settings!$C$13*(INDEX(X$331:X$342,$D1355))</f>
        <v/>
      </c>
      <c r="Y1355" s="45">
        <f>Y1328*Settings!$C$13*(INDEX(Y$331:Y$342,$D1355))</f>
        <v/>
      </c>
      <c r="Z1355" s="45">
        <f>Z1328*Settings!$C$13*(INDEX(Z$331:Z$342,$D1355))</f>
        <v/>
      </c>
      <c r="AA1355" s="45">
        <f>AA1328*Settings!$C$13*(INDEX(AA$331:AA$342,$D1355))</f>
        <v/>
      </c>
      <c r="AB1355" s="45">
        <f>AB1328*Settings!$C$13*(INDEX(AB$331:AB$342,$D1355))</f>
        <v/>
      </c>
      <c r="AC1355" s="45">
        <f>AC1328*Settings!$C$13*(INDEX(AC$331:AC$342,$D1355))</f>
        <v/>
      </c>
      <c r="AD1355" s="46">
        <f>REVENUE(AD1328,Settings!$C$13,INDEX(AD$331:AD$342,$D1355))</f>
        <v/>
      </c>
      <c r="AF1355" s="11">
        <f>LOWER(Settings!$C$4)&amp;".mit."&amp;$A1355&amp;IF($C1355="","","."&amp;$C1355&amp;"."&amp;$B1355)&amp;IF(INDEX(Variables!$D$5:$D$105,MATCH($A1355,Variables!$A$5:$A$105,0))="","","."&amp;INDEX(Variables!$D$5:$D$105,MATCH($A1355,Variables!$A$5:$A$105,0)))&amp;"."&amp;AF$5</f>
        <v/>
      </c>
      <c r="AG1355" s="44">
        <f>AG1328*Settings!$C$13*(INDEX(AG$331:AG$342,$D1355))</f>
        <v/>
      </c>
      <c r="AH1355" s="45">
        <f>AH1328*Settings!$C$13*(INDEX(AH$331:AH$342,$D1355))</f>
        <v/>
      </c>
      <c r="AI1355" s="45">
        <f>AI1328*Settings!$C$13*(INDEX(AI$331:AI$342,$D1355))</f>
        <v/>
      </c>
      <c r="AJ1355" s="45">
        <f>AJ1328*Settings!$C$13*(INDEX(AJ$331:AJ$342,$D1355))</f>
        <v/>
      </c>
      <c r="AK1355" s="45">
        <f>AK1328*Settings!$C$13*(INDEX(AK$331:AK$342,$D1355))</f>
        <v/>
      </c>
      <c r="AL1355" s="45">
        <f>AL1328*Settings!$C$13*(INDEX(AL$331:AL$342,$D1355))</f>
        <v/>
      </c>
      <c r="AM1355" s="45">
        <f>AM1328*Settings!$C$13*(INDEX(AM$331:AM$342,$D1355))</f>
        <v/>
      </c>
      <c r="AN1355" s="45">
        <f>AN1328*Settings!$C$13*(INDEX(AN$331:AN$342,$D1355))</f>
        <v/>
      </c>
      <c r="AO1355" s="45">
        <f>AO1328*Settings!$C$13*(INDEX(AO$331:AO$342,$D1355))</f>
        <v/>
      </c>
      <c r="AP1355" s="45">
        <f>AP1328*Settings!$C$13*(INDEX(AP$331:AP$342,$D1355))</f>
        <v/>
      </c>
      <c r="AQ1355" s="45">
        <f>AQ1328*Settings!$C$13*(INDEX(AQ$331:AQ$342,$D1355))</f>
        <v/>
      </c>
      <c r="AR1355" s="45">
        <f>AR1328*Settings!$C$13*(INDEX(AR$331:AR$342,$D1355))</f>
        <v/>
      </c>
      <c r="AS1355" s="45">
        <f>AS1328*Settings!$C$13*(INDEX(AS$331:AS$342,$D1355))</f>
        <v/>
      </c>
      <c r="AT1355" s="45">
        <f>AT1328*Settings!$C$13*(INDEX(AT$331:AT$342,$D1355))</f>
        <v/>
      </c>
      <c r="AU1355" s="45">
        <f>AU1328*Settings!$C$13*(INDEX(AU$331:AU$342,$D1355))</f>
        <v/>
      </c>
      <c r="AV1355" s="45">
        <f>AV1328*Settings!$C$13*(INDEX(AV$331:AV$342,$D1355))</f>
        <v/>
      </c>
      <c r="AW1355" s="45">
        <f>AW1328*Settings!$C$13*(INDEX(AW$331:AW$342,$D1355))</f>
        <v/>
      </c>
      <c r="AX1355" s="45">
        <f>AX1328*Settings!$C$13*(INDEX(AX$331:AX$342,$D1355))</f>
        <v/>
      </c>
      <c r="AY1355" s="46">
        <f>REVENUE(AY1328,Settings!$C$13,INDEX(AY$331:AY$342,$D1355))</f>
        <v/>
      </c>
    </row>
    <row r="1356" hidden="1" outlineLevel="2">
      <c r="A1356" s="14" t="inlineStr">
        <is>
          <t>rsub</t>
        </is>
      </c>
      <c r="B1356" s="14" t="inlineStr">
        <is>
          <t>ker</t>
        </is>
      </c>
      <c r="C1356" s="14" t="inlineStr">
        <is>
          <t>nfm</t>
        </is>
      </c>
      <c r="D1356" s="37">
        <f>INDEX(Inputs!$R$5:$R$132,MATCH($B1356&amp;"|"&amp;$C1356,Inputs!$A$5:$A$132,0))</f>
        <v/>
      </c>
      <c r="E1356" s="36" t="n"/>
      <c r="F1356" s="36" t="n"/>
      <c r="G1356" s="36" t="n"/>
      <c r="H1356" s="14">
        <f>INDEX(Variables!$B$5:$B$105,MATCH($A1356,Variables!$A$5:$A$105,0))&amp;IF($C1356="",""," | "&amp;INDEX(Mapping!$B$5:$B$26,MATCH($C1356,Mapping!$A$5:$A$26,0))&amp;" | "&amp;INDEX(Mapping!$B$30:$B$41,MATCH($B1356,Mapping!$A$30:$A$41,0)))</f>
        <v/>
      </c>
      <c r="I1356" s="14">
        <f>INDEX(Variables!$C$5:$C$105,MATCH($A1356,Variables!$A$5:$A$105,0))</f>
        <v/>
      </c>
      <c r="J1356" s="14">
        <f>INDEX(Variables!$E$5:$E$105,MATCH($A1356,Variables!$A$5:$A$105,0))</f>
        <v/>
      </c>
      <c r="K1356" s="11">
        <f>LOWER(Settings!$C$4)&amp;".mit."&amp;$A1356&amp;IF($C1356="","","."&amp;$C1356&amp;"."&amp;$B1356)&amp;IF(INDEX(Variables!$D$5:$D$105,MATCH($A1356,Variables!$A$5:$A$105,0))="","","."&amp;INDEX(Variables!$D$5:$D$105,MATCH($A1356,Variables!$A$5:$A$105,0)))&amp;"."&amp;K$5</f>
        <v/>
      </c>
      <c r="L1356" s="44">
        <f>L1329*Settings!$C$13*(INDEX(L$331:L$342,$D1356))</f>
        <v/>
      </c>
      <c r="M1356" s="45">
        <f>M1329*Settings!$C$13*(INDEX(M$331:M$342,$D1356))</f>
        <v/>
      </c>
      <c r="N1356" s="45">
        <f>N1329*Settings!$C$13*(INDEX(N$331:N$342,$D1356))</f>
        <v/>
      </c>
      <c r="O1356" s="45">
        <f>O1329*Settings!$C$13*(INDEX(O$331:O$342,$D1356))</f>
        <v/>
      </c>
      <c r="P1356" s="45">
        <f>P1329*Settings!$C$13*(INDEX(P$331:P$342,$D1356))</f>
        <v/>
      </c>
      <c r="Q1356" s="45">
        <f>Q1329*Settings!$C$13*(INDEX(Q$331:Q$342,$D1356))</f>
        <v/>
      </c>
      <c r="R1356" s="45">
        <f>R1329*Settings!$C$13*(INDEX(R$331:R$342,$D1356))</f>
        <v/>
      </c>
      <c r="S1356" s="45">
        <f>S1329*Settings!$C$13*(INDEX(S$331:S$342,$D1356))</f>
        <v/>
      </c>
      <c r="T1356" s="45">
        <f>T1329*Settings!$C$13*(INDEX(T$331:T$342,$D1356))</f>
        <v/>
      </c>
      <c r="U1356" s="45">
        <f>U1329*Settings!$C$13*(INDEX(U$331:U$342,$D1356))</f>
        <v/>
      </c>
      <c r="V1356" s="45">
        <f>V1329*Settings!$C$13*(INDEX(V$331:V$342,$D1356))</f>
        <v/>
      </c>
      <c r="W1356" s="45">
        <f>W1329*Settings!$C$13*(INDEX(W$331:W$342,$D1356))</f>
        <v/>
      </c>
      <c r="X1356" s="45">
        <f>X1329*Settings!$C$13*(INDEX(X$331:X$342,$D1356))</f>
        <v/>
      </c>
      <c r="Y1356" s="45">
        <f>Y1329*Settings!$C$13*(INDEX(Y$331:Y$342,$D1356))</f>
        <v/>
      </c>
      <c r="Z1356" s="45">
        <f>Z1329*Settings!$C$13*(INDEX(Z$331:Z$342,$D1356))</f>
        <v/>
      </c>
      <c r="AA1356" s="45">
        <f>AA1329*Settings!$C$13*(INDEX(AA$331:AA$342,$D1356))</f>
        <v/>
      </c>
      <c r="AB1356" s="45">
        <f>AB1329*Settings!$C$13*(INDEX(AB$331:AB$342,$D1356))</f>
        <v/>
      </c>
      <c r="AC1356" s="45">
        <f>AC1329*Settings!$C$13*(INDEX(AC$331:AC$342,$D1356))</f>
        <v/>
      </c>
      <c r="AD1356" s="46">
        <f>REVENUE(AD1329,Settings!$C$13,INDEX(AD$331:AD$342,$D1356))</f>
        <v/>
      </c>
      <c r="AF1356" s="11">
        <f>LOWER(Settings!$C$4)&amp;".mit."&amp;$A1356&amp;IF($C1356="","","."&amp;$C1356&amp;"."&amp;$B1356)&amp;IF(INDEX(Variables!$D$5:$D$105,MATCH($A1356,Variables!$A$5:$A$105,0))="","","."&amp;INDEX(Variables!$D$5:$D$105,MATCH($A1356,Variables!$A$5:$A$105,0)))&amp;"."&amp;AF$5</f>
        <v/>
      </c>
      <c r="AG1356" s="44">
        <f>AG1329*Settings!$C$13*(INDEX(AG$331:AG$342,$D1356))</f>
        <v/>
      </c>
      <c r="AH1356" s="45">
        <f>AH1329*Settings!$C$13*(INDEX(AH$331:AH$342,$D1356))</f>
        <v/>
      </c>
      <c r="AI1356" s="45">
        <f>AI1329*Settings!$C$13*(INDEX(AI$331:AI$342,$D1356))</f>
        <v/>
      </c>
      <c r="AJ1356" s="45">
        <f>AJ1329*Settings!$C$13*(INDEX(AJ$331:AJ$342,$D1356))</f>
        <v/>
      </c>
      <c r="AK1356" s="45">
        <f>AK1329*Settings!$C$13*(INDEX(AK$331:AK$342,$D1356))</f>
        <v/>
      </c>
      <c r="AL1356" s="45">
        <f>AL1329*Settings!$C$13*(INDEX(AL$331:AL$342,$D1356))</f>
        <v/>
      </c>
      <c r="AM1356" s="45">
        <f>AM1329*Settings!$C$13*(INDEX(AM$331:AM$342,$D1356))</f>
        <v/>
      </c>
      <c r="AN1356" s="45">
        <f>AN1329*Settings!$C$13*(INDEX(AN$331:AN$342,$D1356))</f>
        <v/>
      </c>
      <c r="AO1356" s="45">
        <f>AO1329*Settings!$C$13*(INDEX(AO$331:AO$342,$D1356))</f>
        <v/>
      </c>
      <c r="AP1356" s="45">
        <f>AP1329*Settings!$C$13*(INDEX(AP$331:AP$342,$D1356))</f>
        <v/>
      </c>
      <c r="AQ1356" s="45">
        <f>AQ1329*Settings!$C$13*(INDEX(AQ$331:AQ$342,$D1356))</f>
        <v/>
      </c>
      <c r="AR1356" s="45">
        <f>AR1329*Settings!$C$13*(INDEX(AR$331:AR$342,$D1356))</f>
        <v/>
      </c>
      <c r="AS1356" s="45">
        <f>AS1329*Settings!$C$13*(INDEX(AS$331:AS$342,$D1356))</f>
        <v/>
      </c>
      <c r="AT1356" s="45">
        <f>AT1329*Settings!$C$13*(INDEX(AT$331:AT$342,$D1356))</f>
        <v/>
      </c>
      <c r="AU1356" s="45">
        <f>AU1329*Settings!$C$13*(INDEX(AU$331:AU$342,$D1356))</f>
        <v/>
      </c>
      <c r="AV1356" s="45">
        <f>AV1329*Settings!$C$13*(INDEX(AV$331:AV$342,$D1356))</f>
        <v/>
      </c>
      <c r="AW1356" s="45">
        <f>AW1329*Settings!$C$13*(INDEX(AW$331:AW$342,$D1356))</f>
        <v/>
      </c>
      <c r="AX1356" s="45">
        <f>AX1329*Settings!$C$13*(INDEX(AX$331:AX$342,$D1356))</f>
        <v/>
      </c>
      <c r="AY1356" s="46">
        <f>REVENUE(AY1329,Settings!$C$13,INDEX(AY$331:AY$342,$D1356))</f>
        <v/>
      </c>
    </row>
    <row r="1357" hidden="1" outlineLevel="2">
      <c r="A1357" s="14" t="inlineStr">
        <is>
          <t>rsub</t>
        </is>
      </c>
      <c r="B1357" s="14" t="inlineStr">
        <is>
          <t>oop</t>
        </is>
      </c>
      <c r="C1357" s="14" t="inlineStr">
        <is>
          <t>nfm</t>
        </is>
      </c>
      <c r="D1357" s="37">
        <f>INDEX(Inputs!$R$5:$R$132,MATCH($B1357&amp;"|"&amp;$C1357,Inputs!$A$5:$A$132,0))</f>
        <v/>
      </c>
      <c r="E1357" s="36" t="n"/>
      <c r="F1357" s="36" t="n"/>
      <c r="G1357" s="36" t="n"/>
      <c r="H1357" s="14">
        <f>INDEX(Variables!$B$5:$B$105,MATCH($A1357,Variables!$A$5:$A$105,0))&amp;IF($C1357="",""," | "&amp;INDEX(Mapping!$B$5:$B$26,MATCH($C1357,Mapping!$A$5:$A$26,0))&amp;" | "&amp;INDEX(Mapping!$B$30:$B$41,MATCH($B1357,Mapping!$A$30:$A$41,0)))</f>
        <v/>
      </c>
      <c r="I1357" s="14">
        <f>INDEX(Variables!$C$5:$C$105,MATCH($A1357,Variables!$A$5:$A$105,0))</f>
        <v/>
      </c>
      <c r="J1357" s="14">
        <f>INDEX(Variables!$E$5:$E$105,MATCH($A1357,Variables!$A$5:$A$105,0))</f>
        <v/>
      </c>
      <c r="K1357" s="11">
        <f>LOWER(Settings!$C$4)&amp;".mit."&amp;$A1357&amp;IF($C1357="","","."&amp;$C1357&amp;"."&amp;$B1357)&amp;IF(INDEX(Variables!$D$5:$D$105,MATCH($A1357,Variables!$A$5:$A$105,0))="","","."&amp;INDEX(Variables!$D$5:$D$105,MATCH($A1357,Variables!$A$5:$A$105,0)))&amp;"."&amp;K$5</f>
        <v/>
      </c>
      <c r="L1357" s="44">
        <f>L1330*Settings!$C$13*(INDEX(L$331:L$342,$D1357))</f>
        <v/>
      </c>
      <c r="M1357" s="45">
        <f>M1330*Settings!$C$13*(INDEX(M$331:M$342,$D1357))</f>
        <v/>
      </c>
      <c r="N1357" s="45">
        <f>N1330*Settings!$C$13*(INDEX(N$331:N$342,$D1357))</f>
        <v/>
      </c>
      <c r="O1357" s="45">
        <f>O1330*Settings!$C$13*(INDEX(O$331:O$342,$D1357))</f>
        <v/>
      </c>
      <c r="P1357" s="45">
        <f>P1330*Settings!$C$13*(INDEX(P$331:P$342,$D1357))</f>
        <v/>
      </c>
      <c r="Q1357" s="45">
        <f>Q1330*Settings!$C$13*(INDEX(Q$331:Q$342,$D1357))</f>
        <v/>
      </c>
      <c r="R1357" s="45">
        <f>R1330*Settings!$C$13*(INDEX(R$331:R$342,$D1357))</f>
        <v/>
      </c>
      <c r="S1357" s="45">
        <f>S1330*Settings!$C$13*(INDEX(S$331:S$342,$D1357))</f>
        <v/>
      </c>
      <c r="T1357" s="45">
        <f>T1330*Settings!$C$13*(INDEX(T$331:T$342,$D1357))</f>
        <v/>
      </c>
      <c r="U1357" s="45">
        <f>U1330*Settings!$C$13*(INDEX(U$331:U$342,$D1357))</f>
        <v/>
      </c>
      <c r="V1357" s="45">
        <f>V1330*Settings!$C$13*(INDEX(V$331:V$342,$D1357))</f>
        <v/>
      </c>
      <c r="W1357" s="45">
        <f>W1330*Settings!$C$13*(INDEX(W$331:W$342,$D1357))</f>
        <v/>
      </c>
      <c r="X1357" s="45">
        <f>X1330*Settings!$C$13*(INDEX(X$331:X$342,$D1357))</f>
        <v/>
      </c>
      <c r="Y1357" s="45">
        <f>Y1330*Settings!$C$13*(INDEX(Y$331:Y$342,$D1357))</f>
        <v/>
      </c>
      <c r="Z1357" s="45">
        <f>Z1330*Settings!$C$13*(INDEX(Z$331:Z$342,$D1357))</f>
        <v/>
      </c>
      <c r="AA1357" s="45">
        <f>AA1330*Settings!$C$13*(INDEX(AA$331:AA$342,$D1357))</f>
        <v/>
      </c>
      <c r="AB1357" s="45">
        <f>AB1330*Settings!$C$13*(INDEX(AB$331:AB$342,$D1357))</f>
        <v/>
      </c>
      <c r="AC1357" s="45">
        <f>AC1330*Settings!$C$13*(INDEX(AC$331:AC$342,$D1357))</f>
        <v/>
      </c>
      <c r="AD1357" s="46">
        <f>REVENUE(AD1330,Settings!$C$13,INDEX(AD$331:AD$342,$D1357))</f>
        <v/>
      </c>
      <c r="AF1357" s="11">
        <f>LOWER(Settings!$C$4)&amp;".mit."&amp;$A1357&amp;IF($C1357="","","."&amp;$C1357&amp;"."&amp;$B1357)&amp;IF(INDEX(Variables!$D$5:$D$105,MATCH($A1357,Variables!$A$5:$A$105,0))="","","."&amp;INDEX(Variables!$D$5:$D$105,MATCH($A1357,Variables!$A$5:$A$105,0)))&amp;"."&amp;AF$5</f>
        <v/>
      </c>
      <c r="AG1357" s="44">
        <f>AG1330*Settings!$C$13*(INDEX(AG$331:AG$342,$D1357))</f>
        <v/>
      </c>
      <c r="AH1357" s="45">
        <f>AH1330*Settings!$C$13*(INDEX(AH$331:AH$342,$D1357))</f>
        <v/>
      </c>
      <c r="AI1357" s="45">
        <f>AI1330*Settings!$C$13*(INDEX(AI$331:AI$342,$D1357))</f>
        <v/>
      </c>
      <c r="AJ1357" s="45">
        <f>AJ1330*Settings!$C$13*(INDEX(AJ$331:AJ$342,$D1357))</f>
        <v/>
      </c>
      <c r="AK1357" s="45">
        <f>AK1330*Settings!$C$13*(INDEX(AK$331:AK$342,$D1357))</f>
        <v/>
      </c>
      <c r="AL1357" s="45">
        <f>AL1330*Settings!$C$13*(INDEX(AL$331:AL$342,$D1357))</f>
        <v/>
      </c>
      <c r="AM1357" s="45">
        <f>AM1330*Settings!$C$13*(INDEX(AM$331:AM$342,$D1357))</f>
        <v/>
      </c>
      <c r="AN1357" s="45">
        <f>AN1330*Settings!$C$13*(INDEX(AN$331:AN$342,$D1357))</f>
        <v/>
      </c>
      <c r="AO1357" s="45">
        <f>AO1330*Settings!$C$13*(INDEX(AO$331:AO$342,$D1357))</f>
        <v/>
      </c>
      <c r="AP1357" s="45">
        <f>AP1330*Settings!$C$13*(INDEX(AP$331:AP$342,$D1357))</f>
        <v/>
      </c>
      <c r="AQ1357" s="45">
        <f>AQ1330*Settings!$C$13*(INDEX(AQ$331:AQ$342,$D1357))</f>
        <v/>
      </c>
      <c r="AR1357" s="45">
        <f>AR1330*Settings!$C$13*(INDEX(AR$331:AR$342,$D1357))</f>
        <v/>
      </c>
      <c r="AS1357" s="45">
        <f>AS1330*Settings!$C$13*(INDEX(AS$331:AS$342,$D1357))</f>
        <v/>
      </c>
      <c r="AT1357" s="45">
        <f>AT1330*Settings!$C$13*(INDEX(AT$331:AT$342,$D1357))</f>
        <v/>
      </c>
      <c r="AU1357" s="45">
        <f>AU1330*Settings!$C$13*(INDEX(AU$331:AU$342,$D1357))</f>
        <v/>
      </c>
      <c r="AV1357" s="45">
        <f>AV1330*Settings!$C$13*(INDEX(AV$331:AV$342,$D1357))</f>
        <v/>
      </c>
      <c r="AW1357" s="45">
        <f>AW1330*Settings!$C$13*(INDEX(AW$331:AW$342,$D1357))</f>
        <v/>
      </c>
      <c r="AX1357" s="45">
        <f>AX1330*Settings!$C$13*(INDEX(AX$331:AX$342,$D1357))</f>
        <v/>
      </c>
      <c r="AY1357" s="46">
        <f>REVENUE(AY1330,Settings!$C$13,INDEX(AY$331:AY$342,$D1357))</f>
        <v/>
      </c>
    </row>
    <row r="1358" hidden="1" outlineLevel="2">
      <c r="A1358" s="14" t="inlineStr">
        <is>
          <t>rsub</t>
        </is>
      </c>
      <c r="B1358" s="14" t="inlineStr">
        <is>
          <t>bio</t>
        </is>
      </c>
      <c r="C1358" s="14" t="inlineStr">
        <is>
          <t>nfm</t>
        </is>
      </c>
      <c r="D1358" s="37">
        <f>INDEX(Inputs!$R$5:$R$132,MATCH($B1358&amp;"|"&amp;$C1358,Inputs!$A$5:$A$132,0))</f>
        <v/>
      </c>
      <c r="E1358" s="36" t="n"/>
      <c r="F1358" s="36" t="n"/>
      <c r="G1358" s="36" t="n"/>
      <c r="H1358" s="14">
        <f>INDEX(Variables!$B$5:$B$105,MATCH($A1358,Variables!$A$5:$A$105,0))&amp;IF($C1358="",""," | "&amp;INDEX(Mapping!$B$5:$B$26,MATCH($C1358,Mapping!$A$5:$A$26,0))&amp;" | "&amp;INDEX(Mapping!$B$30:$B$41,MATCH($B1358,Mapping!$A$30:$A$41,0)))</f>
        <v/>
      </c>
      <c r="I1358" s="14">
        <f>INDEX(Variables!$C$5:$C$105,MATCH($A1358,Variables!$A$5:$A$105,0))</f>
        <v/>
      </c>
      <c r="J1358" s="14">
        <f>INDEX(Variables!$E$5:$E$105,MATCH($A1358,Variables!$A$5:$A$105,0))</f>
        <v/>
      </c>
      <c r="K1358" s="11">
        <f>LOWER(Settings!$C$4)&amp;".mit."&amp;$A1358&amp;IF($C1358="","","."&amp;$C1358&amp;"."&amp;$B1358)&amp;IF(INDEX(Variables!$D$5:$D$105,MATCH($A1358,Variables!$A$5:$A$105,0))="","","."&amp;INDEX(Variables!$D$5:$D$105,MATCH($A1358,Variables!$A$5:$A$105,0)))&amp;"."&amp;K$5</f>
        <v/>
      </c>
      <c r="L1358" s="44">
        <f>L1331*Settings!$C$13*(INDEX(L$331:L$342,$D1358))</f>
        <v/>
      </c>
      <c r="M1358" s="45">
        <f>M1331*Settings!$C$13*(INDEX(M$331:M$342,$D1358))</f>
        <v/>
      </c>
      <c r="N1358" s="45">
        <f>N1331*Settings!$C$13*(INDEX(N$331:N$342,$D1358))</f>
        <v/>
      </c>
      <c r="O1358" s="45">
        <f>O1331*Settings!$C$13*(INDEX(O$331:O$342,$D1358))</f>
        <v/>
      </c>
      <c r="P1358" s="45">
        <f>P1331*Settings!$C$13*(INDEX(P$331:P$342,$D1358))</f>
        <v/>
      </c>
      <c r="Q1358" s="45">
        <f>Q1331*Settings!$C$13*(INDEX(Q$331:Q$342,$D1358))</f>
        <v/>
      </c>
      <c r="R1358" s="45">
        <f>R1331*Settings!$C$13*(INDEX(R$331:R$342,$D1358))</f>
        <v/>
      </c>
      <c r="S1358" s="45">
        <f>S1331*Settings!$C$13*(INDEX(S$331:S$342,$D1358))</f>
        <v/>
      </c>
      <c r="T1358" s="45">
        <f>T1331*Settings!$C$13*(INDEX(T$331:T$342,$D1358))</f>
        <v/>
      </c>
      <c r="U1358" s="45">
        <f>U1331*Settings!$C$13*(INDEX(U$331:U$342,$D1358))</f>
        <v/>
      </c>
      <c r="V1358" s="45">
        <f>V1331*Settings!$C$13*(INDEX(V$331:V$342,$D1358))</f>
        <v/>
      </c>
      <c r="W1358" s="45">
        <f>W1331*Settings!$C$13*(INDEX(W$331:W$342,$D1358))</f>
        <v/>
      </c>
      <c r="X1358" s="45">
        <f>X1331*Settings!$C$13*(INDEX(X$331:X$342,$D1358))</f>
        <v/>
      </c>
      <c r="Y1358" s="45">
        <f>Y1331*Settings!$C$13*(INDEX(Y$331:Y$342,$D1358))</f>
        <v/>
      </c>
      <c r="Z1358" s="45">
        <f>Z1331*Settings!$C$13*(INDEX(Z$331:Z$342,$D1358))</f>
        <v/>
      </c>
      <c r="AA1358" s="45">
        <f>AA1331*Settings!$C$13*(INDEX(AA$331:AA$342,$D1358))</f>
        <v/>
      </c>
      <c r="AB1358" s="45">
        <f>AB1331*Settings!$C$13*(INDEX(AB$331:AB$342,$D1358))</f>
        <v/>
      </c>
      <c r="AC1358" s="45">
        <f>AC1331*Settings!$C$13*(INDEX(AC$331:AC$342,$D1358))</f>
        <v/>
      </c>
      <c r="AD1358" s="46">
        <f>REVENUE(AD1331,Settings!$C$13,INDEX(AD$331:AD$342,$D1358))</f>
        <v/>
      </c>
      <c r="AF1358" s="11">
        <f>LOWER(Settings!$C$4)&amp;".mit."&amp;$A1358&amp;IF($C1358="","","."&amp;$C1358&amp;"."&amp;$B1358)&amp;IF(INDEX(Variables!$D$5:$D$105,MATCH($A1358,Variables!$A$5:$A$105,0))="","","."&amp;INDEX(Variables!$D$5:$D$105,MATCH($A1358,Variables!$A$5:$A$105,0)))&amp;"."&amp;AF$5</f>
        <v/>
      </c>
      <c r="AG1358" s="44">
        <f>AG1331*Settings!$C$13*(INDEX(AG$331:AG$342,$D1358))</f>
        <v/>
      </c>
      <c r="AH1358" s="45">
        <f>AH1331*Settings!$C$13*(INDEX(AH$331:AH$342,$D1358))</f>
        <v/>
      </c>
      <c r="AI1358" s="45">
        <f>AI1331*Settings!$C$13*(INDEX(AI$331:AI$342,$D1358))</f>
        <v/>
      </c>
      <c r="AJ1358" s="45">
        <f>AJ1331*Settings!$C$13*(INDEX(AJ$331:AJ$342,$D1358))</f>
        <v/>
      </c>
      <c r="AK1358" s="45">
        <f>AK1331*Settings!$C$13*(INDEX(AK$331:AK$342,$D1358))</f>
        <v/>
      </c>
      <c r="AL1358" s="45">
        <f>AL1331*Settings!$C$13*(INDEX(AL$331:AL$342,$D1358))</f>
        <v/>
      </c>
      <c r="AM1358" s="45">
        <f>AM1331*Settings!$C$13*(INDEX(AM$331:AM$342,$D1358))</f>
        <v/>
      </c>
      <c r="AN1358" s="45">
        <f>AN1331*Settings!$C$13*(INDEX(AN$331:AN$342,$D1358))</f>
        <v/>
      </c>
      <c r="AO1358" s="45">
        <f>AO1331*Settings!$C$13*(INDEX(AO$331:AO$342,$D1358))</f>
        <v/>
      </c>
      <c r="AP1358" s="45">
        <f>AP1331*Settings!$C$13*(INDEX(AP$331:AP$342,$D1358))</f>
        <v/>
      </c>
      <c r="AQ1358" s="45">
        <f>AQ1331*Settings!$C$13*(INDEX(AQ$331:AQ$342,$D1358))</f>
        <v/>
      </c>
      <c r="AR1358" s="45">
        <f>AR1331*Settings!$C$13*(INDEX(AR$331:AR$342,$D1358))</f>
        <v/>
      </c>
      <c r="AS1358" s="45">
        <f>AS1331*Settings!$C$13*(INDEX(AS$331:AS$342,$D1358))</f>
        <v/>
      </c>
      <c r="AT1358" s="45">
        <f>AT1331*Settings!$C$13*(INDEX(AT$331:AT$342,$D1358))</f>
        <v/>
      </c>
      <c r="AU1358" s="45">
        <f>AU1331*Settings!$C$13*(INDEX(AU$331:AU$342,$D1358))</f>
        <v/>
      </c>
      <c r="AV1358" s="45">
        <f>AV1331*Settings!$C$13*(INDEX(AV$331:AV$342,$D1358))</f>
        <v/>
      </c>
      <c r="AW1358" s="45">
        <f>AW1331*Settings!$C$13*(INDEX(AW$331:AW$342,$D1358))</f>
        <v/>
      </c>
      <c r="AX1358" s="45">
        <f>AX1331*Settings!$C$13*(INDEX(AX$331:AX$342,$D1358))</f>
        <v/>
      </c>
      <c r="AY1358" s="46">
        <f>REVENUE(AY1331,Settings!$C$13,INDEX(AY$331:AY$342,$D1358))</f>
        <v/>
      </c>
    </row>
    <row r="1359" hidden="1" outlineLevel="2"/>
    <row r="1360" hidden="1" outlineLevel="2">
      <c r="A1360" s="14" t="inlineStr">
        <is>
          <t>rnew</t>
        </is>
      </c>
      <c r="B1360" s="14" t="inlineStr">
        <is>
          <t>coa</t>
        </is>
      </c>
      <c r="C1360" s="14" t="inlineStr">
        <is>
          <t>nfm</t>
        </is>
      </c>
      <c r="D1360" s="37">
        <f>INDEX(Inputs!$S$5:$S$132,MATCH($B1360&amp;"|"&amp;$C1360,Inputs!$A$5:$A$132,0))</f>
        <v/>
      </c>
      <c r="E1360" s="36" t="n"/>
      <c r="F1360" s="36" t="n"/>
      <c r="G1360" s="36" t="n"/>
      <c r="H1360" s="14">
        <f>INDEX(Variables!$B$5:$B$105,MATCH($A1360,Variables!$A$5:$A$105,0))&amp;IF($C1360="",""," | "&amp;INDEX(Mapping!$B$5:$B$26,MATCH($C1360,Mapping!$A$5:$A$26,0))&amp;" | "&amp;INDEX(Mapping!$B$30:$B$41,MATCH($B1360,Mapping!$A$30:$A$41,0)))</f>
        <v/>
      </c>
      <c r="I1360" s="14">
        <f>INDEX(Variables!$C$5:$C$105,MATCH($A1360,Variables!$A$5:$A$105,0))</f>
        <v/>
      </c>
      <c r="J1360" s="14">
        <f>INDEX(Variables!$E$5:$E$105,MATCH($A1360,Variables!$A$5:$A$105,0))</f>
        <v/>
      </c>
      <c r="K1360" s="11">
        <f>LOWER(Settings!$C$4)&amp;".mit."&amp;$A1360&amp;IF($C1360="","","."&amp;$C1360&amp;"."&amp;$B1360)&amp;IF(INDEX(Variables!$D$5:$D$105,MATCH($A1360,Variables!$A$5:$A$105,0))="","","."&amp;INDEX(Variables!$D$5:$D$105,MATCH($A1360,Variables!$A$5:$A$105,0)))&amp;"."&amp;K$5</f>
        <v/>
      </c>
      <c r="L1360" s="44">
        <f>L1324*Settings!$C$13*(L1270+L1288+L1279*L$195+L1297*$D1360)</f>
        <v/>
      </c>
      <c r="M1360" s="45">
        <f>M1324*Settings!$C$13*(M1270+M1288+M1279*M$195+M1297*$D1360)</f>
        <v/>
      </c>
      <c r="N1360" s="45">
        <f>N1324*Settings!$C$13*(N1270+N1288+N1279*N$195+N1297*$D1360)</f>
        <v/>
      </c>
      <c r="O1360" s="45">
        <f>O1324*Settings!$C$13*(O1270+O1288+O1279*O$195+O1297*$D1360)</f>
        <v/>
      </c>
      <c r="P1360" s="45">
        <f>P1324*Settings!$C$13*(P1270+P1288+P1279*P$195+P1297*$D1360)</f>
        <v/>
      </c>
      <c r="Q1360" s="45">
        <f>Q1324*Settings!$C$13*(Q1270+Q1288+Q1279*Q$195+Q1297*$D1360)</f>
        <v/>
      </c>
      <c r="R1360" s="45">
        <f>R1324*Settings!$C$13*(R1270+R1288+R1279*R$195+R1297*$D1360)</f>
        <v/>
      </c>
      <c r="S1360" s="45">
        <f>S1324*Settings!$C$13*(S1270+S1288+S1279*S$195+S1297*$D1360)</f>
        <v/>
      </c>
      <c r="T1360" s="45">
        <f>T1324*Settings!$C$13*(T1270+T1288+T1279*T$195+T1297*$D1360)</f>
        <v/>
      </c>
      <c r="U1360" s="45">
        <f>U1324*Settings!$C$13*(U1270+U1288+U1279*U$195+U1297*$D1360)</f>
        <v/>
      </c>
      <c r="V1360" s="45">
        <f>V1324*Settings!$C$13*(V1270+V1288+V1279*V$195+V1297*$D1360)</f>
        <v/>
      </c>
      <c r="W1360" s="45">
        <f>W1324*Settings!$C$13*(W1270+W1288+W1279*W$195+W1297*$D1360)</f>
        <v/>
      </c>
      <c r="X1360" s="45">
        <f>X1324*Settings!$C$13*(X1270+X1288+X1279*X$195+X1297*$D1360)</f>
        <v/>
      </c>
      <c r="Y1360" s="45">
        <f>Y1324*Settings!$C$13*(Y1270+Y1288+Y1279*Y$195+Y1297*$D1360)</f>
        <v/>
      </c>
      <c r="Z1360" s="45">
        <f>Z1324*Settings!$C$13*(Z1270+Z1288+Z1279*Z$195+Z1297*$D1360)</f>
        <v/>
      </c>
      <c r="AA1360" s="45">
        <f>AA1324*Settings!$C$13*(AA1270+AA1288+AA1279*AA$195+AA1297*$D1360)</f>
        <v/>
      </c>
      <c r="AB1360" s="45">
        <f>AB1324*Settings!$C$13*(AB1270+AB1288+AB1279*AB$195+AB1297*$D1360)</f>
        <v/>
      </c>
      <c r="AC1360" s="45">
        <f>AC1324*Settings!$C$13*(AC1270+AC1288+AC1279*AC$195+AC1297*$D1360)</f>
        <v/>
      </c>
      <c r="AD1360" s="46">
        <f>REVENUE(AD1324,Settings!$C$13,NEWREVRATE(AD1270,AD1288,AD1279,AD$195,AD1297,$D1360))</f>
        <v/>
      </c>
      <c r="AF1360" s="11">
        <f>LOWER(Settings!$C$4)&amp;".mit."&amp;$A1360&amp;IF($C1360="","","."&amp;$C1360&amp;"."&amp;$B1360)&amp;IF(INDEX(Variables!$D$5:$D$105,MATCH($A1360,Variables!$A$5:$A$105,0))="","","."&amp;INDEX(Variables!$D$5:$D$105,MATCH($A1360,Variables!$A$5:$A$105,0)))&amp;"."&amp;AF$5</f>
        <v/>
      </c>
      <c r="AG1360" s="44">
        <f>AG1324*Settings!$C$13*(AG1270+AG1288+AG1279*AG$195+AG1297*$D1360)</f>
        <v/>
      </c>
      <c r="AH1360" s="45">
        <f>AH1324*Settings!$C$13*(AH1270+AH1288+AH1279*AH$195+AH1297*$D1360)</f>
        <v/>
      </c>
      <c r="AI1360" s="45">
        <f>AI1324*Settings!$C$13*(AI1270+AI1288+AI1279*AI$195+AI1297*$D1360)</f>
        <v/>
      </c>
      <c r="AJ1360" s="45">
        <f>AJ1324*Settings!$C$13*(AJ1270+AJ1288+AJ1279*AJ$195+AJ1297*$D1360)</f>
        <v/>
      </c>
      <c r="AK1360" s="45">
        <f>AK1324*Settings!$C$13*(AK1270+AK1288+AK1279*AK$195+AK1297*$D1360)</f>
        <v/>
      </c>
      <c r="AL1360" s="45">
        <f>AL1324*Settings!$C$13*(AL1270+AL1288+AL1279*AL$195+AL1297*$D1360)</f>
        <v/>
      </c>
      <c r="AM1360" s="45">
        <f>AM1324*Settings!$C$13*(AM1270+AM1288+AM1279*AM$195+AM1297*$D1360)</f>
        <v/>
      </c>
      <c r="AN1360" s="45">
        <f>AN1324*Settings!$C$13*(AN1270+AN1288+AN1279*AN$195+AN1297*$D1360)</f>
        <v/>
      </c>
      <c r="AO1360" s="45">
        <f>AO1324*Settings!$C$13*(AO1270+AO1288+AO1279*AO$195+AO1297*$D1360)</f>
        <v/>
      </c>
      <c r="AP1360" s="45">
        <f>AP1324*Settings!$C$13*(AP1270+AP1288+AP1279*AP$195+AP1297*$D1360)</f>
        <v/>
      </c>
      <c r="AQ1360" s="45">
        <f>AQ1324*Settings!$C$13*(AQ1270+AQ1288+AQ1279*AQ$195+AQ1297*$D1360)</f>
        <v/>
      </c>
      <c r="AR1360" s="45">
        <f>AR1324*Settings!$C$13*(AR1270+AR1288+AR1279*AR$195+AR1297*$D1360)</f>
        <v/>
      </c>
      <c r="AS1360" s="45">
        <f>AS1324*Settings!$C$13*(AS1270+AS1288+AS1279*AS$195+AS1297*$D1360)</f>
        <v/>
      </c>
      <c r="AT1360" s="45">
        <f>AT1324*Settings!$C$13*(AT1270+AT1288+AT1279*AT$195+AT1297*$D1360)</f>
        <v/>
      </c>
      <c r="AU1360" s="45">
        <f>AU1324*Settings!$C$13*(AU1270+AU1288+AU1279*AU$195+AU1297*$D1360)</f>
        <v/>
      </c>
      <c r="AV1360" s="45">
        <f>AV1324*Settings!$C$13*(AV1270+AV1288+AV1279*AV$195+AV1297*$D1360)</f>
        <v/>
      </c>
      <c r="AW1360" s="45">
        <f>AW1324*Settings!$C$13*(AW1270+AW1288+AW1279*AW$195+AW1297*$D1360)</f>
        <v/>
      </c>
      <c r="AX1360" s="45">
        <f>AX1324*Settings!$C$13*(AX1270+AX1288+AX1279*AX$195+AX1297*$D1360)</f>
        <v/>
      </c>
      <c r="AY1360" s="46">
        <f>REVENUE(AY1324,Settings!$C$13,NEWREVRATE(AY1270,AY1288,AY1279,AY$195,AY1297,$D1360))</f>
        <v/>
      </c>
    </row>
    <row r="1361" hidden="1" outlineLevel="2">
      <c r="A1361" s="14" t="inlineStr">
        <is>
          <t>rnew</t>
        </is>
      </c>
      <c r="B1361" s="14" t="inlineStr">
        <is>
          <t>nga</t>
        </is>
      </c>
      <c r="C1361" s="14" t="inlineStr">
        <is>
          <t>nfm</t>
        </is>
      </c>
      <c r="D1361" s="37">
        <f>INDEX(Inputs!$S$5:$S$132,MATCH($B1361&amp;"|"&amp;$C1361,Inputs!$A$5:$A$132,0))</f>
        <v/>
      </c>
      <c r="E1361" s="36" t="n"/>
      <c r="F1361" s="36" t="n"/>
      <c r="G1361" s="36" t="n"/>
      <c r="H1361" s="14">
        <f>INDEX(Variables!$B$5:$B$105,MATCH($A1361,Variables!$A$5:$A$105,0))&amp;IF($C1361="",""," | "&amp;INDEX(Mapping!$B$5:$B$26,MATCH($C1361,Mapping!$A$5:$A$26,0))&amp;" | "&amp;INDEX(Mapping!$B$30:$B$41,MATCH($B1361,Mapping!$A$30:$A$41,0)))</f>
        <v/>
      </c>
      <c r="I1361" s="14">
        <f>INDEX(Variables!$C$5:$C$105,MATCH($A1361,Variables!$A$5:$A$105,0))</f>
        <v/>
      </c>
      <c r="J1361" s="14">
        <f>INDEX(Variables!$E$5:$E$105,MATCH($A1361,Variables!$A$5:$A$105,0))</f>
        <v/>
      </c>
      <c r="K1361" s="11">
        <f>LOWER(Settings!$C$4)&amp;".mit."&amp;$A1361&amp;IF($C1361="","","."&amp;$C1361&amp;"."&amp;$B1361)&amp;IF(INDEX(Variables!$D$5:$D$105,MATCH($A1361,Variables!$A$5:$A$105,0))="","","."&amp;INDEX(Variables!$D$5:$D$105,MATCH($A1361,Variables!$A$5:$A$105,0)))&amp;"."&amp;K$5</f>
        <v/>
      </c>
      <c r="L1361" s="44">
        <f>L1325*Settings!$C$13*(L1271+L1289+L1280*L$195+L1298*$D1361)</f>
        <v/>
      </c>
      <c r="M1361" s="45">
        <f>M1325*Settings!$C$13*(M1271+M1289+M1280*M$195+M1298*$D1361)</f>
        <v/>
      </c>
      <c r="N1361" s="45">
        <f>N1325*Settings!$C$13*(N1271+N1289+N1280*N$195+N1298*$D1361)</f>
        <v/>
      </c>
      <c r="O1361" s="45">
        <f>O1325*Settings!$C$13*(O1271+O1289+O1280*O$195+O1298*$D1361)</f>
        <v/>
      </c>
      <c r="P1361" s="45">
        <f>P1325*Settings!$C$13*(P1271+P1289+P1280*P$195+P1298*$D1361)</f>
        <v/>
      </c>
      <c r="Q1361" s="45">
        <f>Q1325*Settings!$C$13*(Q1271+Q1289+Q1280*Q$195+Q1298*$D1361)</f>
        <v/>
      </c>
      <c r="R1361" s="45">
        <f>R1325*Settings!$C$13*(R1271+R1289+R1280*R$195+R1298*$D1361)</f>
        <v/>
      </c>
      <c r="S1361" s="45">
        <f>S1325*Settings!$C$13*(S1271+S1289+S1280*S$195+S1298*$D1361)</f>
        <v/>
      </c>
      <c r="T1361" s="45">
        <f>T1325*Settings!$C$13*(T1271+T1289+T1280*T$195+T1298*$D1361)</f>
        <v/>
      </c>
      <c r="U1361" s="45">
        <f>U1325*Settings!$C$13*(U1271+U1289+U1280*U$195+U1298*$D1361)</f>
        <v/>
      </c>
      <c r="V1361" s="45">
        <f>V1325*Settings!$C$13*(V1271+V1289+V1280*V$195+V1298*$D1361)</f>
        <v/>
      </c>
      <c r="W1361" s="45">
        <f>W1325*Settings!$C$13*(W1271+W1289+W1280*W$195+W1298*$D1361)</f>
        <v/>
      </c>
      <c r="X1361" s="45">
        <f>X1325*Settings!$C$13*(X1271+X1289+X1280*X$195+X1298*$D1361)</f>
        <v/>
      </c>
      <c r="Y1361" s="45">
        <f>Y1325*Settings!$C$13*(Y1271+Y1289+Y1280*Y$195+Y1298*$D1361)</f>
        <v/>
      </c>
      <c r="Z1361" s="45">
        <f>Z1325*Settings!$C$13*(Z1271+Z1289+Z1280*Z$195+Z1298*$D1361)</f>
        <v/>
      </c>
      <c r="AA1361" s="45">
        <f>AA1325*Settings!$C$13*(AA1271+AA1289+AA1280*AA$195+AA1298*$D1361)</f>
        <v/>
      </c>
      <c r="AB1361" s="45">
        <f>AB1325*Settings!$C$13*(AB1271+AB1289+AB1280*AB$195+AB1298*$D1361)</f>
        <v/>
      </c>
      <c r="AC1361" s="45">
        <f>AC1325*Settings!$C$13*(AC1271+AC1289+AC1280*AC$195+AC1298*$D1361)</f>
        <v/>
      </c>
      <c r="AD1361" s="46">
        <f>REVENUE(AD1325,Settings!$C$13,NEWREVRATE(AD1271,AD1289,AD1280,AD$195,AD1298,$D1361))</f>
        <v/>
      </c>
      <c r="AF1361" s="11">
        <f>LOWER(Settings!$C$4)&amp;".mit."&amp;$A1361&amp;IF($C1361="","","."&amp;$C1361&amp;"."&amp;$B1361)&amp;IF(INDEX(Variables!$D$5:$D$105,MATCH($A1361,Variables!$A$5:$A$105,0))="","","."&amp;INDEX(Variables!$D$5:$D$105,MATCH($A1361,Variables!$A$5:$A$105,0)))&amp;"."&amp;AF$5</f>
        <v/>
      </c>
      <c r="AG1361" s="44">
        <f>AG1325*Settings!$C$13*(AG1271+AG1289+AG1280*AG$195+AG1298*$D1361)</f>
        <v/>
      </c>
      <c r="AH1361" s="45">
        <f>AH1325*Settings!$C$13*(AH1271+AH1289+AH1280*AH$195+AH1298*$D1361)</f>
        <v/>
      </c>
      <c r="AI1361" s="45">
        <f>AI1325*Settings!$C$13*(AI1271+AI1289+AI1280*AI$195+AI1298*$D1361)</f>
        <v/>
      </c>
      <c r="AJ1361" s="45">
        <f>AJ1325*Settings!$C$13*(AJ1271+AJ1289+AJ1280*AJ$195+AJ1298*$D1361)</f>
        <v/>
      </c>
      <c r="AK1361" s="45">
        <f>AK1325*Settings!$C$13*(AK1271+AK1289+AK1280*AK$195+AK1298*$D1361)</f>
        <v/>
      </c>
      <c r="AL1361" s="45">
        <f>AL1325*Settings!$C$13*(AL1271+AL1289+AL1280*AL$195+AL1298*$D1361)</f>
        <v/>
      </c>
      <c r="AM1361" s="45">
        <f>AM1325*Settings!$C$13*(AM1271+AM1289+AM1280*AM$195+AM1298*$D1361)</f>
        <v/>
      </c>
      <c r="AN1361" s="45">
        <f>AN1325*Settings!$C$13*(AN1271+AN1289+AN1280*AN$195+AN1298*$D1361)</f>
        <v/>
      </c>
      <c r="AO1361" s="45">
        <f>AO1325*Settings!$C$13*(AO1271+AO1289+AO1280*AO$195+AO1298*$D1361)</f>
        <v/>
      </c>
      <c r="AP1361" s="45">
        <f>AP1325*Settings!$C$13*(AP1271+AP1289+AP1280*AP$195+AP1298*$D1361)</f>
        <v/>
      </c>
      <c r="AQ1361" s="45">
        <f>AQ1325*Settings!$C$13*(AQ1271+AQ1289+AQ1280*AQ$195+AQ1298*$D1361)</f>
        <v/>
      </c>
      <c r="AR1361" s="45">
        <f>AR1325*Settings!$C$13*(AR1271+AR1289+AR1280*AR$195+AR1298*$D1361)</f>
        <v/>
      </c>
      <c r="AS1361" s="45">
        <f>AS1325*Settings!$C$13*(AS1271+AS1289+AS1280*AS$195+AS1298*$D1361)</f>
        <v/>
      </c>
      <c r="AT1361" s="45">
        <f>AT1325*Settings!$C$13*(AT1271+AT1289+AT1280*AT$195+AT1298*$D1361)</f>
        <v/>
      </c>
      <c r="AU1361" s="45">
        <f>AU1325*Settings!$C$13*(AU1271+AU1289+AU1280*AU$195+AU1298*$D1361)</f>
        <v/>
      </c>
      <c r="AV1361" s="45">
        <f>AV1325*Settings!$C$13*(AV1271+AV1289+AV1280*AV$195+AV1298*$D1361)</f>
        <v/>
      </c>
      <c r="AW1361" s="45">
        <f>AW1325*Settings!$C$13*(AW1271+AW1289+AW1280*AW$195+AW1298*$D1361)</f>
        <v/>
      </c>
      <c r="AX1361" s="45">
        <f>AX1325*Settings!$C$13*(AX1271+AX1289+AX1280*AX$195+AX1298*$D1361)</f>
        <v/>
      </c>
      <c r="AY1361" s="46">
        <f>REVENUE(AY1325,Settings!$C$13,NEWREVRATE(AY1271,AY1289,AY1280,AY$195,AY1298,$D1361))</f>
        <v/>
      </c>
    </row>
    <row r="1362" hidden="1" outlineLevel="2">
      <c r="A1362" s="14" t="inlineStr">
        <is>
          <t>rnew</t>
        </is>
      </c>
      <c r="B1362" s="14" t="inlineStr">
        <is>
          <t>gso</t>
        </is>
      </c>
      <c r="C1362" s="14" t="inlineStr">
        <is>
          <t>nfm</t>
        </is>
      </c>
      <c r="D1362" s="37">
        <f>INDEX(Inputs!$S$5:$S$132,MATCH($B1362&amp;"|"&amp;$C1362,Inputs!$A$5:$A$132,0))</f>
        <v/>
      </c>
      <c r="E1362" s="36" t="n"/>
      <c r="F1362" s="36" t="n"/>
      <c r="G1362" s="36" t="n"/>
      <c r="H1362" s="14">
        <f>INDEX(Variables!$B$5:$B$105,MATCH($A1362,Variables!$A$5:$A$105,0))&amp;IF($C1362="",""," | "&amp;INDEX(Mapping!$B$5:$B$26,MATCH($C1362,Mapping!$A$5:$A$26,0))&amp;" | "&amp;INDEX(Mapping!$B$30:$B$41,MATCH($B1362,Mapping!$A$30:$A$41,0)))</f>
        <v/>
      </c>
      <c r="I1362" s="14">
        <f>INDEX(Variables!$C$5:$C$105,MATCH($A1362,Variables!$A$5:$A$105,0))</f>
        <v/>
      </c>
      <c r="J1362" s="14">
        <f>INDEX(Variables!$E$5:$E$105,MATCH($A1362,Variables!$A$5:$A$105,0))</f>
        <v/>
      </c>
      <c r="K1362" s="11">
        <f>LOWER(Settings!$C$4)&amp;".mit."&amp;$A1362&amp;IF($C1362="","","."&amp;$C1362&amp;"."&amp;$B1362)&amp;IF(INDEX(Variables!$D$5:$D$105,MATCH($A1362,Variables!$A$5:$A$105,0))="","","."&amp;INDEX(Variables!$D$5:$D$105,MATCH($A1362,Variables!$A$5:$A$105,0)))&amp;"."&amp;K$5</f>
        <v/>
      </c>
      <c r="L1362" s="44">
        <f>L1326*Settings!$C$13*(L1272+L1290+L1281*L$195+L1299*$D1362)</f>
        <v/>
      </c>
      <c r="M1362" s="45">
        <f>M1326*Settings!$C$13*(M1272+M1290+M1281*M$195+M1299*$D1362)</f>
        <v/>
      </c>
      <c r="N1362" s="45">
        <f>N1326*Settings!$C$13*(N1272+N1290+N1281*N$195+N1299*$D1362)</f>
        <v/>
      </c>
      <c r="O1362" s="45">
        <f>O1326*Settings!$C$13*(O1272+O1290+O1281*O$195+O1299*$D1362)</f>
        <v/>
      </c>
      <c r="P1362" s="45">
        <f>P1326*Settings!$C$13*(P1272+P1290+P1281*P$195+P1299*$D1362)</f>
        <v/>
      </c>
      <c r="Q1362" s="45">
        <f>Q1326*Settings!$C$13*(Q1272+Q1290+Q1281*Q$195+Q1299*$D1362)</f>
        <v/>
      </c>
      <c r="R1362" s="45">
        <f>R1326*Settings!$C$13*(R1272+R1290+R1281*R$195+R1299*$D1362)</f>
        <v/>
      </c>
      <c r="S1362" s="45">
        <f>S1326*Settings!$C$13*(S1272+S1290+S1281*S$195+S1299*$D1362)</f>
        <v/>
      </c>
      <c r="T1362" s="45">
        <f>T1326*Settings!$C$13*(T1272+T1290+T1281*T$195+T1299*$D1362)</f>
        <v/>
      </c>
      <c r="U1362" s="45">
        <f>U1326*Settings!$C$13*(U1272+U1290+U1281*U$195+U1299*$D1362)</f>
        <v/>
      </c>
      <c r="V1362" s="45">
        <f>V1326*Settings!$C$13*(V1272+V1290+V1281*V$195+V1299*$D1362)</f>
        <v/>
      </c>
      <c r="W1362" s="45">
        <f>W1326*Settings!$C$13*(W1272+W1290+W1281*W$195+W1299*$D1362)</f>
        <v/>
      </c>
      <c r="X1362" s="45">
        <f>X1326*Settings!$C$13*(X1272+X1290+X1281*X$195+X1299*$D1362)</f>
        <v/>
      </c>
      <c r="Y1362" s="45">
        <f>Y1326*Settings!$C$13*(Y1272+Y1290+Y1281*Y$195+Y1299*$D1362)</f>
        <v/>
      </c>
      <c r="Z1362" s="45">
        <f>Z1326*Settings!$C$13*(Z1272+Z1290+Z1281*Z$195+Z1299*$D1362)</f>
        <v/>
      </c>
      <c r="AA1362" s="45">
        <f>AA1326*Settings!$C$13*(AA1272+AA1290+AA1281*AA$195+AA1299*$D1362)</f>
        <v/>
      </c>
      <c r="AB1362" s="45">
        <f>AB1326*Settings!$C$13*(AB1272+AB1290+AB1281*AB$195+AB1299*$D1362)</f>
        <v/>
      </c>
      <c r="AC1362" s="45">
        <f>AC1326*Settings!$C$13*(AC1272+AC1290+AC1281*AC$195+AC1299*$D1362)</f>
        <v/>
      </c>
      <c r="AD1362" s="46">
        <f>REVENUE(AD1326,Settings!$C$13,NEWREVRATE(AD1272,AD1290,AD1281,AD$195,AD1299,$D1362))</f>
        <v/>
      </c>
      <c r="AF1362" s="11">
        <f>LOWER(Settings!$C$4)&amp;".mit."&amp;$A1362&amp;IF($C1362="","","."&amp;$C1362&amp;"."&amp;$B1362)&amp;IF(INDEX(Variables!$D$5:$D$105,MATCH($A1362,Variables!$A$5:$A$105,0))="","","."&amp;INDEX(Variables!$D$5:$D$105,MATCH($A1362,Variables!$A$5:$A$105,0)))&amp;"."&amp;AF$5</f>
        <v/>
      </c>
      <c r="AG1362" s="44">
        <f>AG1326*Settings!$C$13*(AG1272+AG1290+AG1281*AG$195+AG1299*$D1362)</f>
        <v/>
      </c>
      <c r="AH1362" s="45">
        <f>AH1326*Settings!$C$13*(AH1272+AH1290+AH1281*AH$195+AH1299*$D1362)</f>
        <v/>
      </c>
      <c r="AI1362" s="45">
        <f>AI1326*Settings!$C$13*(AI1272+AI1290+AI1281*AI$195+AI1299*$D1362)</f>
        <v/>
      </c>
      <c r="AJ1362" s="45">
        <f>AJ1326*Settings!$C$13*(AJ1272+AJ1290+AJ1281*AJ$195+AJ1299*$D1362)</f>
        <v/>
      </c>
      <c r="AK1362" s="45">
        <f>AK1326*Settings!$C$13*(AK1272+AK1290+AK1281*AK$195+AK1299*$D1362)</f>
        <v/>
      </c>
      <c r="AL1362" s="45">
        <f>AL1326*Settings!$C$13*(AL1272+AL1290+AL1281*AL$195+AL1299*$D1362)</f>
        <v/>
      </c>
      <c r="AM1362" s="45">
        <f>AM1326*Settings!$C$13*(AM1272+AM1290+AM1281*AM$195+AM1299*$D1362)</f>
        <v/>
      </c>
      <c r="AN1362" s="45">
        <f>AN1326*Settings!$C$13*(AN1272+AN1290+AN1281*AN$195+AN1299*$D1362)</f>
        <v/>
      </c>
      <c r="AO1362" s="45">
        <f>AO1326*Settings!$C$13*(AO1272+AO1290+AO1281*AO$195+AO1299*$D1362)</f>
        <v/>
      </c>
      <c r="AP1362" s="45">
        <f>AP1326*Settings!$C$13*(AP1272+AP1290+AP1281*AP$195+AP1299*$D1362)</f>
        <v/>
      </c>
      <c r="AQ1362" s="45">
        <f>AQ1326*Settings!$C$13*(AQ1272+AQ1290+AQ1281*AQ$195+AQ1299*$D1362)</f>
        <v/>
      </c>
      <c r="AR1362" s="45">
        <f>AR1326*Settings!$C$13*(AR1272+AR1290+AR1281*AR$195+AR1299*$D1362)</f>
        <v/>
      </c>
      <c r="AS1362" s="45">
        <f>AS1326*Settings!$C$13*(AS1272+AS1290+AS1281*AS$195+AS1299*$D1362)</f>
        <v/>
      </c>
      <c r="AT1362" s="45">
        <f>AT1326*Settings!$C$13*(AT1272+AT1290+AT1281*AT$195+AT1299*$D1362)</f>
        <v/>
      </c>
      <c r="AU1362" s="45">
        <f>AU1326*Settings!$C$13*(AU1272+AU1290+AU1281*AU$195+AU1299*$D1362)</f>
        <v/>
      </c>
      <c r="AV1362" s="45">
        <f>AV1326*Settings!$C$13*(AV1272+AV1290+AV1281*AV$195+AV1299*$D1362)</f>
        <v/>
      </c>
      <c r="AW1362" s="45">
        <f>AW1326*Settings!$C$13*(AW1272+AW1290+AW1281*AW$195+AW1299*$D1362)</f>
        <v/>
      </c>
      <c r="AX1362" s="45">
        <f>AX1326*Settings!$C$13*(AX1272+AX1290+AX1281*AX$195+AX1299*$D1362)</f>
        <v/>
      </c>
      <c r="AY1362" s="46">
        <f>REVENUE(AY1326,Settings!$C$13,NEWREVRATE(AY1272,AY1290,AY1281,AY$195,AY1299,$D1362))</f>
        <v/>
      </c>
    </row>
    <row r="1363" hidden="1" outlineLevel="2">
      <c r="A1363" s="14" t="inlineStr">
        <is>
          <t>rnew</t>
        </is>
      </c>
      <c r="B1363" s="14" t="inlineStr">
        <is>
          <t>die</t>
        </is>
      </c>
      <c r="C1363" s="14" t="inlineStr">
        <is>
          <t>nfm</t>
        </is>
      </c>
      <c r="D1363" s="37">
        <f>INDEX(Inputs!$S$5:$S$132,MATCH($B1363&amp;"|"&amp;$C1363,Inputs!$A$5:$A$132,0))</f>
        <v/>
      </c>
      <c r="E1363" s="36" t="n"/>
      <c r="F1363" s="36" t="n"/>
      <c r="G1363" s="36" t="n"/>
      <c r="H1363" s="14">
        <f>INDEX(Variables!$B$5:$B$105,MATCH($A1363,Variables!$A$5:$A$105,0))&amp;IF($C1363="",""," | "&amp;INDEX(Mapping!$B$5:$B$26,MATCH($C1363,Mapping!$A$5:$A$26,0))&amp;" | "&amp;INDEX(Mapping!$B$30:$B$41,MATCH($B1363,Mapping!$A$30:$A$41,0)))</f>
        <v/>
      </c>
      <c r="I1363" s="14">
        <f>INDEX(Variables!$C$5:$C$105,MATCH($A1363,Variables!$A$5:$A$105,0))</f>
        <v/>
      </c>
      <c r="J1363" s="14">
        <f>INDEX(Variables!$E$5:$E$105,MATCH($A1363,Variables!$A$5:$A$105,0))</f>
        <v/>
      </c>
      <c r="K1363" s="11">
        <f>LOWER(Settings!$C$4)&amp;".mit."&amp;$A1363&amp;IF($C1363="","","."&amp;$C1363&amp;"."&amp;$B1363)&amp;IF(INDEX(Variables!$D$5:$D$105,MATCH($A1363,Variables!$A$5:$A$105,0))="","","."&amp;INDEX(Variables!$D$5:$D$105,MATCH($A1363,Variables!$A$5:$A$105,0)))&amp;"."&amp;K$5</f>
        <v/>
      </c>
      <c r="L1363" s="44">
        <f>L1327*Settings!$C$13*(L1273+L1291+L1282*L$195+L1300*$D1363)</f>
        <v/>
      </c>
      <c r="M1363" s="45">
        <f>M1327*Settings!$C$13*(M1273+M1291+M1282*M$195+M1300*$D1363)</f>
        <v/>
      </c>
      <c r="N1363" s="45">
        <f>N1327*Settings!$C$13*(N1273+N1291+N1282*N$195+N1300*$D1363)</f>
        <v/>
      </c>
      <c r="O1363" s="45">
        <f>O1327*Settings!$C$13*(O1273+O1291+O1282*O$195+O1300*$D1363)</f>
        <v/>
      </c>
      <c r="P1363" s="45">
        <f>P1327*Settings!$C$13*(P1273+P1291+P1282*P$195+P1300*$D1363)</f>
        <v/>
      </c>
      <c r="Q1363" s="45">
        <f>Q1327*Settings!$C$13*(Q1273+Q1291+Q1282*Q$195+Q1300*$D1363)</f>
        <v/>
      </c>
      <c r="R1363" s="45">
        <f>R1327*Settings!$C$13*(R1273+R1291+R1282*R$195+R1300*$D1363)</f>
        <v/>
      </c>
      <c r="S1363" s="45">
        <f>S1327*Settings!$C$13*(S1273+S1291+S1282*S$195+S1300*$D1363)</f>
        <v/>
      </c>
      <c r="T1363" s="45">
        <f>T1327*Settings!$C$13*(T1273+T1291+T1282*T$195+T1300*$D1363)</f>
        <v/>
      </c>
      <c r="U1363" s="45">
        <f>U1327*Settings!$C$13*(U1273+U1291+U1282*U$195+U1300*$D1363)</f>
        <v/>
      </c>
      <c r="V1363" s="45">
        <f>V1327*Settings!$C$13*(V1273+V1291+V1282*V$195+V1300*$D1363)</f>
        <v/>
      </c>
      <c r="W1363" s="45">
        <f>W1327*Settings!$C$13*(W1273+W1291+W1282*W$195+W1300*$D1363)</f>
        <v/>
      </c>
      <c r="X1363" s="45">
        <f>X1327*Settings!$C$13*(X1273+X1291+X1282*X$195+X1300*$D1363)</f>
        <v/>
      </c>
      <c r="Y1363" s="45">
        <f>Y1327*Settings!$C$13*(Y1273+Y1291+Y1282*Y$195+Y1300*$D1363)</f>
        <v/>
      </c>
      <c r="Z1363" s="45">
        <f>Z1327*Settings!$C$13*(Z1273+Z1291+Z1282*Z$195+Z1300*$D1363)</f>
        <v/>
      </c>
      <c r="AA1363" s="45">
        <f>AA1327*Settings!$C$13*(AA1273+AA1291+AA1282*AA$195+AA1300*$D1363)</f>
        <v/>
      </c>
      <c r="AB1363" s="45">
        <f>AB1327*Settings!$C$13*(AB1273+AB1291+AB1282*AB$195+AB1300*$D1363)</f>
        <v/>
      </c>
      <c r="AC1363" s="45">
        <f>AC1327*Settings!$C$13*(AC1273+AC1291+AC1282*AC$195+AC1300*$D1363)</f>
        <v/>
      </c>
      <c r="AD1363" s="46">
        <f>REVENUE(AD1327,Settings!$C$13,NEWREVRATE(AD1273,AD1291,AD1282,AD$195,AD1300,$D1363))</f>
        <v/>
      </c>
      <c r="AF1363" s="11">
        <f>LOWER(Settings!$C$4)&amp;".mit."&amp;$A1363&amp;IF($C1363="","","."&amp;$C1363&amp;"."&amp;$B1363)&amp;IF(INDEX(Variables!$D$5:$D$105,MATCH($A1363,Variables!$A$5:$A$105,0))="","","."&amp;INDEX(Variables!$D$5:$D$105,MATCH($A1363,Variables!$A$5:$A$105,0)))&amp;"."&amp;AF$5</f>
        <v/>
      </c>
      <c r="AG1363" s="44">
        <f>AG1327*Settings!$C$13*(AG1273+AG1291+AG1282*AG$195+AG1300*$D1363)</f>
        <v/>
      </c>
      <c r="AH1363" s="45">
        <f>AH1327*Settings!$C$13*(AH1273+AH1291+AH1282*AH$195+AH1300*$D1363)</f>
        <v/>
      </c>
      <c r="AI1363" s="45">
        <f>AI1327*Settings!$C$13*(AI1273+AI1291+AI1282*AI$195+AI1300*$D1363)</f>
        <v/>
      </c>
      <c r="AJ1363" s="45">
        <f>AJ1327*Settings!$C$13*(AJ1273+AJ1291+AJ1282*AJ$195+AJ1300*$D1363)</f>
        <v/>
      </c>
      <c r="AK1363" s="45">
        <f>AK1327*Settings!$C$13*(AK1273+AK1291+AK1282*AK$195+AK1300*$D1363)</f>
        <v/>
      </c>
      <c r="AL1363" s="45">
        <f>AL1327*Settings!$C$13*(AL1273+AL1291+AL1282*AL$195+AL1300*$D1363)</f>
        <v/>
      </c>
      <c r="AM1363" s="45">
        <f>AM1327*Settings!$C$13*(AM1273+AM1291+AM1282*AM$195+AM1300*$D1363)</f>
        <v/>
      </c>
      <c r="AN1363" s="45">
        <f>AN1327*Settings!$C$13*(AN1273+AN1291+AN1282*AN$195+AN1300*$D1363)</f>
        <v/>
      </c>
      <c r="AO1363" s="45">
        <f>AO1327*Settings!$C$13*(AO1273+AO1291+AO1282*AO$195+AO1300*$D1363)</f>
        <v/>
      </c>
      <c r="AP1363" s="45">
        <f>AP1327*Settings!$C$13*(AP1273+AP1291+AP1282*AP$195+AP1300*$D1363)</f>
        <v/>
      </c>
      <c r="AQ1363" s="45">
        <f>AQ1327*Settings!$C$13*(AQ1273+AQ1291+AQ1282*AQ$195+AQ1300*$D1363)</f>
        <v/>
      </c>
      <c r="AR1363" s="45">
        <f>AR1327*Settings!$C$13*(AR1273+AR1291+AR1282*AR$195+AR1300*$D1363)</f>
        <v/>
      </c>
      <c r="AS1363" s="45">
        <f>AS1327*Settings!$C$13*(AS1273+AS1291+AS1282*AS$195+AS1300*$D1363)</f>
        <v/>
      </c>
      <c r="AT1363" s="45">
        <f>AT1327*Settings!$C$13*(AT1273+AT1291+AT1282*AT$195+AT1300*$D1363)</f>
        <v/>
      </c>
      <c r="AU1363" s="45">
        <f>AU1327*Settings!$C$13*(AU1273+AU1291+AU1282*AU$195+AU1300*$D1363)</f>
        <v/>
      </c>
      <c r="AV1363" s="45">
        <f>AV1327*Settings!$C$13*(AV1273+AV1291+AV1282*AV$195+AV1300*$D1363)</f>
        <v/>
      </c>
      <c r="AW1363" s="45">
        <f>AW1327*Settings!$C$13*(AW1273+AW1291+AW1282*AW$195+AW1300*$D1363)</f>
        <v/>
      </c>
      <c r="AX1363" s="45">
        <f>AX1327*Settings!$C$13*(AX1273+AX1291+AX1282*AX$195+AX1300*$D1363)</f>
        <v/>
      </c>
      <c r="AY1363" s="46">
        <f>REVENUE(AY1327,Settings!$C$13,NEWREVRATE(AY1273,AY1291,AY1282,AY$195,AY1300,$D1363))</f>
        <v/>
      </c>
    </row>
    <row r="1364" hidden="1" outlineLevel="2">
      <c r="A1364" s="14" t="inlineStr">
        <is>
          <t>rnew</t>
        </is>
      </c>
      <c r="B1364" s="14" t="inlineStr">
        <is>
          <t>lpg</t>
        </is>
      </c>
      <c r="C1364" s="14" t="inlineStr">
        <is>
          <t>nfm</t>
        </is>
      </c>
      <c r="D1364" s="37">
        <f>INDEX(Inputs!$S$5:$S$132,MATCH($B1364&amp;"|"&amp;$C1364,Inputs!$A$5:$A$132,0))</f>
        <v/>
      </c>
      <c r="E1364" s="36" t="n"/>
      <c r="F1364" s="36" t="n"/>
      <c r="G1364" s="36" t="n"/>
      <c r="H1364" s="14">
        <f>INDEX(Variables!$B$5:$B$105,MATCH($A1364,Variables!$A$5:$A$105,0))&amp;IF($C1364="",""," | "&amp;INDEX(Mapping!$B$5:$B$26,MATCH($C1364,Mapping!$A$5:$A$26,0))&amp;" | "&amp;INDEX(Mapping!$B$30:$B$41,MATCH($B1364,Mapping!$A$30:$A$41,0)))</f>
        <v/>
      </c>
      <c r="I1364" s="14">
        <f>INDEX(Variables!$C$5:$C$105,MATCH($A1364,Variables!$A$5:$A$105,0))</f>
        <v/>
      </c>
      <c r="J1364" s="14">
        <f>INDEX(Variables!$E$5:$E$105,MATCH($A1364,Variables!$A$5:$A$105,0))</f>
        <v/>
      </c>
      <c r="K1364" s="11">
        <f>LOWER(Settings!$C$4)&amp;".mit."&amp;$A1364&amp;IF($C1364="","","."&amp;$C1364&amp;"."&amp;$B1364)&amp;IF(INDEX(Variables!$D$5:$D$105,MATCH($A1364,Variables!$A$5:$A$105,0))="","","."&amp;INDEX(Variables!$D$5:$D$105,MATCH($A1364,Variables!$A$5:$A$105,0)))&amp;"."&amp;K$5</f>
        <v/>
      </c>
      <c r="L1364" s="44">
        <f>L1328*Settings!$C$13*(L1274+L1292+L1283*L$195+L1301*$D1364)</f>
        <v/>
      </c>
      <c r="M1364" s="45">
        <f>M1328*Settings!$C$13*(M1274+M1292+M1283*M$195+M1301*$D1364)</f>
        <v/>
      </c>
      <c r="N1364" s="45">
        <f>N1328*Settings!$C$13*(N1274+N1292+N1283*N$195+N1301*$D1364)</f>
        <v/>
      </c>
      <c r="O1364" s="45">
        <f>O1328*Settings!$C$13*(O1274+O1292+O1283*O$195+O1301*$D1364)</f>
        <v/>
      </c>
      <c r="P1364" s="45">
        <f>P1328*Settings!$C$13*(P1274+P1292+P1283*P$195+P1301*$D1364)</f>
        <v/>
      </c>
      <c r="Q1364" s="45">
        <f>Q1328*Settings!$C$13*(Q1274+Q1292+Q1283*Q$195+Q1301*$D1364)</f>
        <v/>
      </c>
      <c r="R1364" s="45">
        <f>R1328*Settings!$C$13*(R1274+R1292+R1283*R$195+R1301*$D1364)</f>
        <v/>
      </c>
      <c r="S1364" s="45">
        <f>S1328*Settings!$C$13*(S1274+S1292+S1283*S$195+S1301*$D1364)</f>
        <v/>
      </c>
      <c r="T1364" s="45">
        <f>T1328*Settings!$C$13*(T1274+T1292+T1283*T$195+T1301*$D1364)</f>
        <v/>
      </c>
      <c r="U1364" s="45">
        <f>U1328*Settings!$C$13*(U1274+U1292+U1283*U$195+U1301*$D1364)</f>
        <v/>
      </c>
      <c r="V1364" s="45">
        <f>V1328*Settings!$C$13*(V1274+V1292+V1283*V$195+V1301*$D1364)</f>
        <v/>
      </c>
      <c r="W1364" s="45">
        <f>W1328*Settings!$C$13*(W1274+W1292+W1283*W$195+W1301*$D1364)</f>
        <v/>
      </c>
      <c r="X1364" s="45">
        <f>X1328*Settings!$C$13*(X1274+X1292+X1283*X$195+X1301*$D1364)</f>
        <v/>
      </c>
      <c r="Y1364" s="45">
        <f>Y1328*Settings!$C$13*(Y1274+Y1292+Y1283*Y$195+Y1301*$D1364)</f>
        <v/>
      </c>
      <c r="Z1364" s="45">
        <f>Z1328*Settings!$C$13*(Z1274+Z1292+Z1283*Z$195+Z1301*$D1364)</f>
        <v/>
      </c>
      <c r="AA1364" s="45">
        <f>AA1328*Settings!$C$13*(AA1274+AA1292+AA1283*AA$195+AA1301*$D1364)</f>
        <v/>
      </c>
      <c r="AB1364" s="45">
        <f>AB1328*Settings!$C$13*(AB1274+AB1292+AB1283*AB$195+AB1301*$D1364)</f>
        <v/>
      </c>
      <c r="AC1364" s="45">
        <f>AC1328*Settings!$C$13*(AC1274+AC1292+AC1283*AC$195+AC1301*$D1364)</f>
        <v/>
      </c>
      <c r="AD1364" s="46">
        <f>REVENUE(AD1328,Settings!$C$13,NEWREVRATE(AD1274,AD1292,AD1283,AD$195,AD1301,$D1364))</f>
        <v/>
      </c>
      <c r="AF1364" s="11">
        <f>LOWER(Settings!$C$4)&amp;".mit."&amp;$A1364&amp;IF($C1364="","","."&amp;$C1364&amp;"."&amp;$B1364)&amp;IF(INDEX(Variables!$D$5:$D$105,MATCH($A1364,Variables!$A$5:$A$105,0))="","","."&amp;INDEX(Variables!$D$5:$D$105,MATCH($A1364,Variables!$A$5:$A$105,0)))&amp;"."&amp;AF$5</f>
        <v/>
      </c>
      <c r="AG1364" s="44">
        <f>AG1328*Settings!$C$13*(AG1274+AG1292+AG1283*AG$195+AG1301*$D1364)</f>
        <v/>
      </c>
      <c r="AH1364" s="45">
        <f>AH1328*Settings!$C$13*(AH1274+AH1292+AH1283*AH$195+AH1301*$D1364)</f>
        <v/>
      </c>
      <c r="AI1364" s="45">
        <f>AI1328*Settings!$C$13*(AI1274+AI1292+AI1283*AI$195+AI1301*$D1364)</f>
        <v/>
      </c>
      <c r="AJ1364" s="45">
        <f>AJ1328*Settings!$C$13*(AJ1274+AJ1292+AJ1283*AJ$195+AJ1301*$D1364)</f>
        <v/>
      </c>
      <c r="AK1364" s="45">
        <f>AK1328*Settings!$C$13*(AK1274+AK1292+AK1283*AK$195+AK1301*$D1364)</f>
        <v/>
      </c>
      <c r="AL1364" s="45">
        <f>AL1328*Settings!$C$13*(AL1274+AL1292+AL1283*AL$195+AL1301*$D1364)</f>
        <v/>
      </c>
      <c r="AM1364" s="45">
        <f>AM1328*Settings!$C$13*(AM1274+AM1292+AM1283*AM$195+AM1301*$D1364)</f>
        <v/>
      </c>
      <c r="AN1364" s="45">
        <f>AN1328*Settings!$C$13*(AN1274+AN1292+AN1283*AN$195+AN1301*$D1364)</f>
        <v/>
      </c>
      <c r="AO1364" s="45">
        <f>AO1328*Settings!$C$13*(AO1274+AO1292+AO1283*AO$195+AO1301*$D1364)</f>
        <v/>
      </c>
      <c r="AP1364" s="45">
        <f>AP1328*Settings!$C$13*(AP1274+AP1292+AP1283*AP$195+AP1301*$D1364)</f>
        <v/>
      </c>
      <c r="AQ1364" s="45">
        <f>AQ1328*Settings!$C$13*(AQ1274+AQ1292+AQ1283*AQ$195+AQ1301*$D1364)</f>
        <v/>
      </c>
      <c r="AR1364" s="45">
        <f>AR1328*Settings!$C$13*(AR1274+AR1292+AR1283*AR$195+AR1301*$D1364)</f>
        <v/>
      </c>
      <c r="AS1364" s="45">
        <f>AS1328*Settings!$C$13*(AS1274+AS1292+AS1283*AS$195+AS1301*$D1364)</f>
        <v/>
      </c>
      <c r="AT1364" s="45">
        <f>AT1328*Settings!$C$13*(AT1274+AT1292+AT1283*AT$195+AT1301*$D1364)</f>
        <v/>
      </c>
      <c r="AU1364" s="45">
        <f>AU1328*Settings!$C$13*(AU1274+AU1292+AU1283*AU$195+AU1301*$D1364)</f>
        <v/>
      </c>
      <c r="AV1364" s="45">
        <f>AV1328*Settings!$C$13*(AV1274+AV1292+AV1283*AV$195+AV1301*$D1364)</f>
        <v/>
      </c>
      <c r="AW1364" s="45">
        <f>AW1328*Settings!$C$13*(AW1274+AW1292+AW1283*AW$195+AW1301*$D1364)</f>
        <v/>
      </c>
      <c r="AX1364" s="45">
        <f>AX1328*Settings!$C$13*(AX1274+AX1292+AX1283*AX$195+AX1301*$D1364)</f>
        <v/>
      </c>
      <c r="AY1364" s="46">
        <f>REVENUE(AY1328,Settings!$C$13,NEWREVRATE(AY1274,AY1292,AY1283,AY$195,AY1301,$D1364))</f>
        <v/>
      </c>
    </row>
    <row r="1365" hidden="1" outlineLevel="2">
      <c r="A1365" s="14" t="inlineStr">
        <is>
          <t>rnew</t>
        </is>
      </c>
      <c r="B1365" s="14" t="inlineStr">
        <is>
          <t>ker</t>
        </is>
      </c>
      <c r="C1365" s="14" t="inlineStr">
        <is>
          <t>nfm</t>
        </is>
      </c>
      <c r="D1365" s="37">
        <f>INDEX(Inputs!$S$5:$S$132,MATCH($B1365&amp;"|"&amp;$C1365,Inputs!$A$5:$A$132,0))</f>
        <v/>
      </c>
      <c r="E1365" s="36" t="n"/>
      <c r="F1365" s="36" t="n"/>
      <c r="G1365" s="36" t="n"/>
      <c r="H1365" s="14">
        <f>INDEX(Variables!$B$5:$B$105,MATCH($A1365,Variables!$A$5:$A$105,0))&amp;IF($C1365="",""," | "&amp;INDEX(Mapping!$B$5:$B$26,MATCH($C1365,Mapping!$A$5:$A$26,0))&amp;" | "&amp;INDEX(Mapping!$B$30:$B$41,MATCH($B1365,Mapping!$A$30:$A$41,0)))</f>
        <v/>
      </c>
      <c r="I1365" s="14">
        <f>INDEX(Variables!$C$5:$C$105,MATCH($A1365,Variables!$A$5:$A$105,0))</f>
        <v/>
      </c>
      <c r="J1365" s="14">
        <f>INDEX(Variables!$E$5:$E$105,MATCH($A1365,Variables!$A$5:$A$105,0))</f>
        <v/>
      </c>
      <c r="K1365" s="11">
        <f>LOWER(Settings!$C$4)&amp;".mit."&amp;$A1365&amp;IF($C1365="","","."&amp;$C1365&amp;"."&amp;$B1365)&amp;IF(INDEX(Variables!$D$5:$D$105,MATCH($A1365,Variables!$A$5:$A$105,0))="","","."&amp;INDEX(Variables!$D$5:$D$105,MATCH($A1365,Variables!$A$5:$A$105,0)))&amp;"."&amp;K$5</f>
        <v/>
      </c>
      <c r="L1365" s="44">
        <f>L1329*Settings!$C$13*(L1275+L1293+L1284*L$195+L1302*$D1365)</f>
        <v/>
      </c>
      <c r="M1365" s="45">
        <f>M1329*Settings!$C$13*(M1275+M1293+M1284*M$195+M1302*$D1365)</f>
        <v/>
      </c>
      <c r="N1365" s="45">
        <f>N1329*Settings!$C$13*(N1275+N1293+N1284*N$195+N1302*$D1365)</f>
        <v/>
      </c>
      <c r="O1365" s="45">
        <f>O1329*Settings!$C$13*(O1275+O1293+O1284*O$195+O1302*$D1365)</f>
        <v/>
      </c>
      <c r="P1365" s="45">
        <f>P1329*Settings!$C$13*(P1275+P1293+P1284*P$195+P1302*$D1365)</f>
        <v/>
      </c>
      <c r="Q1365" s="45">
        <f>Q1329*Settings!$C$13*(Q1275+Q1293+Q1284*Q$195+Q1302*$D1365)</f>
        <v/>
      </c>
      <c r="R1365" s="45">
        <f>R1329*Settings!$C$13*(R1275+R1293+R1284*R$195+R1302*$D1365)</f>
        <v/>
      </c>
      <c r="S1365" s="45">
        <f>S1329*Settings!$C$13*(S1275+S1293+S1284*S$195+S1302*$D1365)</f>
        <v/>
      </c>
      <c r="T1365" s="45">
        <f>T1329*Settings!$C$13*(T1275+T1293+T1284*T$195+T1302*$D1365)</f>
        <v/>
      </c>
      <c r="U1365" s="45">
        <f>U1329*Settings!$C$13*(U1275+U1293+U1284*U$195+U1302*$D1365)</f>
        <v/>
      </c>
      <c r="V1365" s="45">
        <f>V1329*Settings!$C$13*(V1275+V1293+V1284*V$195+V1302*$D1365)</f>
        <v/>
      </c>
      <c r="W1365" s="45">
        <f>W1329*Settings!$C$13*(W1275+W1293+W1284*W$195+W1302*$D1365)</f>
        <v/>
      </c>
      <c r="X1365" s="45">
        <f>X1329*Settings!$C$13*(X1275+X1293+X1284*X$195+X1302*$D1365)</f>
        <v/>
      </c>
      <c r="Y1365" s="45">
        <f>Y1329*Settings!$C$13*(Y1275+Y1293+Y1284*Y$195+Y1302*$D1365)</f>
        <v/>
      </c>
      <c r="Z1365" s="45">
        <f>Z1329*Settings!$C$13*(Z1275+Z1293+Z1284*Z$195+Z1302*$D1365)</f>
        <v/>
      </c>
      <c r="AA1365" s="45">
        <f>AA1329*Settings!$C$13*(AA1275+AA1293+AA1284*AA$195+AA1302*$D1365)</f>
        <v/>
      </c>
      <c r="AB1365" s="45">
        <f>AB1329*Settings!$C$13*(AB1275+AB1293+AB1284*AB$195+AB1302*$D1365)</f>
        <v/>
      </c>
      <c r="AC1365" s="45">
        <f>AC1329*Settings!$C$13*(AC1275+AC1293+AC1284*AC$195+AC1302*$D1365)</f>
        <v/>
      </c>
      <c r="AD1365" s="46">
        <f>REVENUE(AD1329,Settings!$C$13,NEWREVRATE(AD1275,AD1293,AD1284,AD$195,AD1302,$D1365))</f>
        <v/>
      </c>
      <c r="AF1365" s="11">
        <f>LOWER(Settings!$C$4)&amp;".mit."&amp;$A1365&amp;IF($C1365="","","."&amp;$C1365&amp;"."&amp;$B1365)&amp;IF(INDEX(Variables!$D$5:$D$105,MATCH($A1365,Variables!$A$5:$A$105,0))="","","."&amp;INDEX(Variables!$D$5:$D$105,MATCH($A1365,Variables!$A$5:$A$105,0)))&amp;"."&amp;AF$5</f>
        <v/>
      </c>
      <c r="AG1365" s="44">
        <f>AG1329*Settings!$C$13*(AG1275+AG1293+AG1284*AG$195+AG1302*$D1365)</f>
        <v/>
      </c>
      <c r="AH1365" s="45">
        <f>AH1329*Settings!$C$13*(AH1275+AH1293+AH1284*AH$195+AH1302*$D1365)</f>
        <v/>
      </c>
      <c r="AI1365" s="45">
        <f>AI1329*Settings!$C$13*(AI1275+AI1293+AI1284*AI$195+AI1302*$D1365)</f>
        <v/>
      </c>
      <c r="AJ1365" s="45">
        <f>AJ1329*Settings!$C$13*(AJ1275+AJ1293+AJ1284*AJ$195+AJ1302*$D1365)</f>
        <v/>
      </c>
      <c r="AK1365" s="45">
        <f>AK1329*Settings!$C$13*(AK1275+AK1293+AK1284*AK$195+AK1302*$D1365)</f>
        <v/>
      </c>
      <c r="AL1365" s="45">
        <f>AL1329*Settings!$C$13*(AL1275+AL1293+AL1284*AL$195+AL1302*$D1365)</f>
        <v/>
      </c>
      <c r="AM1365" s="45">
        <f>AM1329*Settings!$C$13*(AM1275+AM1293+AM1284*AM$195+AM1302*$D1365)</f>
        <v/>
      </c>
      <c r="AN1365" s="45">
        <f>AN1329*Settings!$C$13*(AN1275+AN1293+AN1284*AN$195+AN1302*$D1365)</f>
        <v/>
      </c>
      <c r="AO1365" s="45">
        <f>AO1329*Settings!$C$13*(AO1275+AO1293+AO1284*AO$195+AO1302*$D1365)</f>
        <v/>
      </c>
      <c r="AP1365" s="45">
        <f>AP1329*Settings!$C$13*(AP1275+AP1293+AP1284*AP$195+AP1302*$D1365)</f>
        <v/>
      </c>
      <c r="AQ1365" s="45">
        <f>AQ1329*Settings!$C$13*(AQ1275+AQ1293+AQ1284*AQ$195+AQ1302*$D1365)</f>
        <v/>
      </c>
      <c r="AR1365" s="45">
        <f>AR1329*Settings!$C$13*(AR1275+AR1293+AR1284*AR$195+AR1302*$D1365)</f>
        <v/>
      </c>
      <c r="AS1365" s="45">
        <f>AS1329*Settings!$C$13*(AS1275+AS1293+AS1284*AS$195+AS1302*$D1365)</f>
        <v/>
      </c>
      <c r="AT1365" s="45">
        <f>AT1329*Settings!$C$13*(AT1275+AT1293+AT1284*AT$195+AT1302*$D1365)</f>
        <v/>
      </c>
      <c r="AU1365" s="45">
        <f>AU1329*Settings!$C$13*(AU1275+AU1293+AU1284*AU$195+AU1302*$D1365)</f>
        <v/>
      </c>
      <c r="AV1365" s="45">
        <f>AV1329*Settings!$C$13*(AV1275+AV1293+AV1284*AV$195+AV1302*$D1365)</f>
        <v/>
      </c>
      <c r="AW1365" s="45">
        <f>AW1329*Settings!$C$13*(AW1275+AW1293+AW1284*AW$195+AW1302*$D1365)</f>
        <v/>
      </c>
      <c r="AX1365" s="45">
        <f>AX1329*Settings!$C$13*(AX1275+AX1293+AX1284*AX$195+AX1302*$D1365)</f>
        <v/>
      </c>
      <c r="AY1365" s="46">
        <f>REVENUE(AY1329,Settings!$C$13,NEWREVRATE(AY1275,AY1293,AY1284,AY$195,AY1302,$D1365))</f>
        <v/>
      </c>
    </row>
    <row r="1366" hidden="1" outlineLevel="2">
      <c r="A1366" s="14" t="inlineStr">
        <is>
          <t>rnew</t>
        </is>
      </c>
      <c r="B1366" s="14" t="inlineStr">
        <is>
          <t>oop</t>
        </is>
      </c>
      <c r="C1366" s="14" t="inlineStr">
        <is>
          <t>nfm</t>
        </is>
      </c>
      <c r="D1366" s="37">
        <f>INDEX(Inputs!$S$5:$S$132,MATCH($B1366&amp;"|"&amp;$C1366,Inputs!$A$5:$A$132,0))</f>
        <v/>
      </c>
      <c r="E1366" s="36" t="n"/>
      <c r="F1366" s="36" t="n"/>
      <c r="G1366" s="36" t="n"/>
      <c r="H1366" s="14">
        <f>INDEX(Variables!$B$5:$B$105,MATCH($A1366,Variables!$A$5:$A$105,0))&amp;IF($C1366="",""," | "&amp;INDEX(Mapping!$B$5:$B$26,MATCH($C1366,Mapping!$A$5:$A$26,0))&amp;" | "&amp;INDEX(Mapping!$B$30:$B$41,MATCH($B1366,Mapping!$A$30:$A$41,0)))</f>
        <v/>
      </c>
      <c r="I1366" s="14">
        <f>INDEX(Variables!$C$5:$C$105,MATCH($A1366,Variables!$A$5:$A$105,0))</f>
        <v/>
      </c>
      <c r="J1366" s="14">
        <f>INDEX(Variables!$E$5:$E$105,MATCH($A1366,Variables!$A$5:$A$105,0))</f>
        <v/>
      </c>
      <c r="K1366" s="11">
        <f>LOWER(Settings!$C$4)&amp;".mit."&amp;$A1366&amp;IF($C1366="","","."&amp;$C1366&amp;"."&amp;$B1366)&amp;IF(INDEX(Variables!$D$5:$D$105,MATCH($A1366,Variables!$A$5:$A$105,0))="","","."&amp;INDEX(Variables!$D$5:$D$105,MATCH($A1366,Variables!$A$5:$A$105,0)))&amp;"."&amp;K$5</f>
        <v/>
      </c>
      <c r="L1366" s="44">
        <f>L1330*Settings!$C$13*(L1276+L1294+L1285*L$195+L1303*$D1366)</f>
        <v/>
      </c>
      <c r="M1366" s="45">
        <f>M1330*Settings!$C$13*(M1276+M1294+M1285*M$195+M1303*$D1366)</f>
        <v/>
      </c>
      <c r="N1366" s="45">
        <f>N1330*Settings!$C$13*(N1276+N1294+N1285*N$195+N1303*$D1366)</f>
        <v/>
      </c>
      <c r="O1366" s="45">
        <f>O1330*Settings!$C$13*(O1276+O1294+O1285*O$195+O1303*$D1366)</f>
        <v/>
      </c>
      <c r="P1366" s="45">
        <f>P1330*Settings!$C$13*(P1276+P1294+P1285*P$195+P1303*$D1366)</f>
        <v/>
      </c>
      <c r="Q1366" s="45">
        <f>Q1330*Settings!$C$13*(Q1276+Q1294+Q1285*Q$195+Q1303*$D1366)</f>
        <v/>
      </c>
      <c r="R1366" s="45">
        <f>R1330*Settings!$C$13*(R1276+R1294+R1285*R$195+R1303*$D1366)</f>
        <v/>
      </c>
      <c r="S1366" s="45">
        <f>S1330*Settings!$C$13*(S1276+S1294+S1285*S$195+S1303*$D1366)</f>
        <v/>
      </c>
      <c r="T1366" s="45">
        <f>T1330*Settings!$C$13*(T1276+T1294+T1285*T$195+T1303*$D1366)</f>
        <v/>
      </c>
      <c r="U1366" s="45">
        <f>U1330*Settings!$C$13*(U1276+U1294+U1285*U$195+U1303*$D1366)</f>
        <v/>
      </c>
      <c r="V1366" s="45">
        <f>V1330*Settings!$C$13*(V1276+V1294+V1285*V$195+V1303*$D1366)</f>
        <v/>
      </c>
      <c r="W1366" s="45">
        <f>W1330*Settings!$C$13*(W1276+W1294+W1285*W$195+W1303*$D1366)</f>
        <v/>
      </c>
      <c r="X1366" s="45">
        <f>X1330*Settings!$C$13*(X1276+X1294+X1285*X$195+X1303*$D1366)</f>
        <v/>
      </c>
      <c r="Y1366" s="45">
        <f>Y1330*Settings!$C$13*(Y1276+Y1294+Y1285*Y$195+Y1303*$D1366)</f>
        <v/>
      </c>
      <c r="Z1366" s="45">
        <f>Z1330*Settings!$C$13*(Z1276+Z1294+Z1285*Z$195+Z1303*$D1366)</f>
        <v/>
      </c>
      <c r="AA1366" s="45">
        <f>AA1330*Settings!$C$13*(AA1276+AA1294+AA1285*AA$195+AA1303*$D1366)</f>
        <v/>
      </c>
      <c r="AB1366" s="45">
        <f>AB1330*Settings!$C$13*(AB1276+AB1294+AB1285*AB$195+AB1303*$D1366)</f>
        <v/>
      </c>
      <c r="AC1366" s="45">
        <f>AC1330*Settings!$C$13*(AC1276+AC1294+AC1285*AC$195+AC1303*$D1366)</f>
        <v/>
      </c>
      <c r="AD1366" s="46">
        <f>REVENUE(AD1330,Settings!$C$13,NEWREVRATE(AD1276,AD1294,AD1285,AD$195,AD1303,$D1366))</f>
        <v/>
      </c>
      <c r="AF1366" s="11">
        <f>LOWER(Settings!$C$4)&amp;".mit."&amp;$A1366&amp;IF($C1366="","","."&amp;$C1366&amp;"."&amp;$B1366)&amp;IF(INDEX(Variables!$D$5:$D$105,MATCH($A1366,Variables!$A$5:$A$105,0))="","","."&amp;INDEX(Variables!$D$5:$D$105,MATCH($A1366,Variables!$A$5:$A$105,0)))&amp;"."&amp;AF$5</f>
        <v/>
      </c>
      <c r="AG1366" s="44">
        <f>AG1330*Settings!$C$13*(AG1276+AG1294+AG1285*AG$195+AG1303*$D1366)</f>
        <v/>
      </c>
      <c r="AH1366" s="45">
        <f>AH1330*Settings!$C$13*(AH1276+AH1294+AH1285*AH$195+AH1303*$D1366)</f>
        <v/>
      </c>
      <c r="AI1366" s="45">
        <f>AI1330*Settings!$C$13*(AI1276+AI1294+AI1285*AI$195+AI1303*$D1366)</f>
        <v/>
      </c>
      <c r="AJ1366" s="45">
        <f>AJ1330*Settings!$C$13*(AJ1276+AJ1294+AJ1285*AJ$195+AJ1303*$D1366)</f>
        <v/>
      </c>
      <c r="AK1366" s="45">
        <f>AK1330*Settings!$C$13*(AK1276+AK1294+AK1285*AK$195+AK1303*$D1366)</f>
        <v/>
      </c>
      <c r="AL1366" s="45">
        <f>AL1330*Settings!$C$13*(AL1276+AL1294+AL1285*AL$195+AL1303*$D1366)</f>
        <v/>
      </c>
      <c r="AM1366" s="45">
        <f>AM1330*Settings!$C$13*(AM1276+AM1294+AM1285*AM$195+AM1303*$D1366)</f>
        <v/>
      </c>
      <c r="AN1366" s="45">
        <f>AN1330*Settings!$C$13*(AN1276+AN1294+AN1285*AN$195+AN1303*$D1366)</f>
        <v/>
      </c>
      <c r="AO1366" s="45">
        <f>AO1330*Settings!$C$13*(AO1276+AO1294+AO1285*AO$195+AO1303*$D1366)</f>
        <v/>
      </c>
      <c r="AP1366" s="45">
        <f>AP1330*Settings!$C$13*(AP1276+AP1294+AP1285*AP$195+AP1303*$D1366)</f>
        <v/>
      </c>
      <c r="AQ1366" s="45">
        <f>AQ1330*Settings!$C$13*(AQ1276+AQ1294+AQ1285*AQ$195+AQ1303*$D1366)</f>
        <v/>
      </c>
      <c r="AR1366" s="45">
        <f>AR1330*Settings!$C$13*(AR1276+AR1294+AR1285*AR$195+AR1303*$D1366)</f>
        <v/>
      </c>
      <c r="AS1366" s="45">
        <f>AS1330*Settings!$C$13*(AS1276+AS1294+AS1285*AS$195+AS1303*$D1366)</f>
        <v/>
      </c>
      <c r="AT1366" s="45">
        <f>AT1330*Settings!$C$13*(AT1276+AT1294+AT1285*AT$195+AT1303*$D1366)</f>
        <v/>
      </c>
      <c r="AU1366" s="45">
        <f>AU1330*Settings!$C$13*(AU1276+AU1294+AU1285*AU$195+AU1303*$D1366)</f>
        <v/>
      </c>
      <c r="AV1366" s="45">
        <f>AV1330*Settings!$C$13*(AV1276+AV1294+AV1285*AV$195+AV1303*$D1366)</f>
        <v/>
      </c>
      <c r="AW1366" s="45">
        <f>AW1330*Settings!$C$13*(AW1276+AW1294+AW1285*AW$195+AW1303*$D1366)</f>
        <v/>
      </c>
      <c r="AX1366" s="45">
        <f>AX1330*Settings!$C$13*(AX1276+AX1294+AX1285*AX$195+AX1303*$D1366)</f>
        <v/>
      </c>
      <c r="AY1366" s="46">
        <f>REVENUE(AY1330,Settings!$C$13,NEWREVRATE(AY1276,AY1294,AY1285,AY$195,AY1303,$D1366))</f>
        <v/>
      </c>
    </row>
    <row r="1367" hidden="1" outlineLevel="2">
      <c r="A1367" s="14" t="inlineStr">
        <is>
          <t>rnew</t>
        </is>
      </c>
      <c r="B1367" s="14" t="inlineStr">
        <is>
          <t>bio</t>
        </is>
      </c>
      <c r="C1367" s="14" t="inlineStr">
        <is>
          <t>nfm</t>
        </is>
      </c>
      <c r="D1367" s="37">
        <f>INDEX(Inputs!$S$5:$S$132,MATCH($B1367&amp;"|"&amp;$C1367,Inputs!$A$5:$A$132,0))</f>
        <v/>
      </c>
      <c r="E1367" s="36" t="n"/>
      <c r="F1367" s="36" t="n"/>
      <c r="G1367" s="36" t="n"/>
      <c r="H1367" s="14">
        <f>INDEX(Variables!$B$5:$B$105,MATCH($A1367,Variables!$A$5:$A$105,0))&amp;IF($C1367="",""," | "&amp;INDEX(Mapping!$B$5:$B$26,MATCH($C1367,Mapping!$A$5:$A$26,0))&amp;" | "&amp;INDEX(Mapping!$B$30:$B$41,MATCH($B1367,Mapping!$A$30:$A$41,0)))</f>
        <v/>
      </c>
      <c r="I1367" s="14">
        <f>INDEX(Variables!$C$5:$C$105,MATCH($A1367,Variables!$A$5:$A$105,0))</f>
        <v/>
      </c>
      <c r="J1367" s="14">
        <f>INDEX(Variables!$E$5:$E$105,MATCH($A1367,Variables!$A$5:$A$105,0))</f>
        <v/>
      </c>
      <c r="K1367" s="11">
        <f>LOWER(Settings!$C$4)&amp;".mit."&amp;$A1367&amp;IF($C1367="","","."&amp;$C1367&amp;"."&amp;$B1367)&amp;IF(INDEX(Variables!$D$5:$D$105,MATCH($A1367,Variables!$A$5:$A$105,0))="","","."&amp;INDEX(Variables!$D$5:$D$105,MATCH($A1367,Variables!$A$5:$A$105,0)))&amp;"."&amp;K$5</f>
        <v/>
      </c>
      <c r="L1367" s="44">
        <f>L1331*Settings!$C$13*(L1277+L1295+L1286*L$195+L1304*$D1367)</f>
        <v/>
      </c>
      <c r="M1367" s="45">
        <f>M1331*Settings!$C$13*(M1277+M1295+M1286*M$195+M1304*$D1367)</f>
        <v/>
      </c>
      <c r="N1367" s="45">
        <f>N1331*Settings!$C$13*(N1277+N1295+N1286*N$195+N1304*$D1367)</f>
        <v/>
      </c>
      <c r="O1367" s="45">
        <f>O1331*Settings!$C$13*(O1277+O1295+O1286*O$195+O1304*$D1367)</f>
        <v/>
      </c>
      <c r="P1367" s="45">
        <f>P1331*Settings!$C$13*(P1277+P1295+P1286*P$195+P1304*$D1367)</f>
        <v/>
      </c>
      <c r="Q1367" s="45">
        <f>Q1331*Settings!$C$13*(Q1277+Q1295+Q1286*Q$195+Q1304*$D1367)</f>
        <v/>
      </c>
      <c r="R1367" s="45">
        <f>R1331*Settings!$C$13*(R1277+R1295+R1286*R$195+R1304*$D1367)</f>
        <v/>
      </c>
      <c r="S1367" s="45">
        <f>S1331*Settings!$C$13*(S1277+S1295+S1286*S$195+S1304*$D1367)</f>
        <v/>
      </c>
      <c r="T1367" s="45">
        <f>T1331*Settings!$C$13*(T1277+T1295+T1286*T$195+T1304*$D1367)</f>
        <v/>
      </c>
      <c r="U1367" s="45">
        <f>U1331*Settings!$C$13*(U1277+U1295+U1286*U$195+U1304*$D1367)</f>
        <v/>
      </c>
      <c r="V1367" s="45">
        <f>V1331*Settings!$C$13*(V1277+V1295+V1286*V$195+V1304*$D1367)</f>
        <v/>
      </c>
      <c r="W1367" s="45">
        <f>W1331*Settings!$C$13*(W1277+W1295+W1286*W$195+W1304*$D1367)</f>
        <v/>
      </c>
      <c r="X1367" s="45">
        <f>X1331*Settings!$C$13*(X1277+X1295+X1286*X$195+X1304*$D1367)</f>
        <v/>
      </c>
      <c r="Y1367" s="45">
        <f>Y1331*Settings!$C$13*(Y1277+Y1295+Y1286*Y$195+Y1304*$D1367)</f>
        <v/>
      </c>
      <c r="Z1367" s="45">
        <f>Z1331*Settings!$C$13*(Z1277+Z1295+Z1286*Z$195+Z1304*$D1367)</f>
        <v/>
      </c>
      <c r="AA1367" s="45">
        <f>AA1331*Settings!$C$13*(AA1277+AA1295+AA1286*AA$195+AA1304*$D1367)</f>
        <v/>
      </c>
      <c r="AB1367" s="45">
        <f>AB1331*Settings!$C$13*(AB1277+AB1295+AB1286*AB$195+AB1304*$D1367)</f>
        <v/>
      </c>
      <c r="AC1367" s="45">
        <f>AC1331*Settings!$C$13*(AC1277+AC1295+AC1286*AC$195+AC1304*$D1367)</f>
        <v/>
      </c>
      <c r="AD1367" s="46">
        <f>REVENUE(AD1331,Settings!$C$13,NEWREVRATE(AD1277,AD1295,AD1286,AD$195,AD1304,$D1367))</f>
        <v/>
      </c>
      <c r="AF1367" s="11">
        <f>LOWER(Settings!$C$4)&amp;".mit."&amp;$A1367&amp;IF($C1367="","","."&amp;$C1367&amp;"."&amp;$B1367)&amp;IF(INDEX(Variables!$D$5:$D$105,MATCH($A1367,Variables!$A$5:$A$105,0))="","","."&amp;INDEX(Variables!$D$5:$D$105,MATCH($A1367,Variables!$A$5:$A$105,0)))&amp;"."&amp;AF$5</f>
        <v/>
      </c>
      <c r="AG1367" s="44">
        <f>AG1331*Settings!$C$13*(AG1277+AG1295+AG1286*AG$195+AG1304*$D1367)</f>
        <v/>
      </c>
      <c r="AH1367" s="45">
        <f>AH1331*Settings!$C$13*(AH1277+AH1295+AH1286*AH$195+AH1304*$D1367)</f>
        <v/>
      </c>
      <c r="AI1367" s="45">
        <f>AI1331*Settings!$C$13*(AI1277+AI1295+AI1286*AI$195+AI1304*$D1367)</f>
        <v/>
      </c>
      <c r="AJ1367" s="45">
        <f>AJ1331*Settings!$C$13*(AJ1277+AJ1295+AJ1286*AJ$195+AJ1304*$D1367)</f>
        <v/>
      </c>
      <c r="AK1367" s="45">
        <f>AK1331*Settings!$C$13*(AK1277+AK1295+AK1286*AK$195+AK1304*$D1367)</f>
        <v/>
      </c>
      <c r="AL1367" s="45">
        <f>AL1331*Settings!$C$13*(AL1277+AL1295+AL1286*AL$195+AL1304*$D1367)</f>
        <v/>
      </c>
      <c r="AM1367" s="45">
        <f>AM1331*Settings!$C$13*(AM1277+AM1295+AM1286*AM$195+AM1304*$D1367)</f>
        <v/>
      </c>
      <c r="AN1367" s="45">
        <f>AN1331*Settings!$C$13*(AN1277+AN1295+AN1286*AN$195+AN1304*$D1367)</f>
        <v/>
      </c>
      <c r="AO1367" s="45">
        <f>AO1331*Settings!$C$13*(AO1277+AO1295+AO1286*AO$195+AO1304*$D1367)</f>
        <v/>
      </c>
      <c r="AP1367" s="45">
        <f>AP1331*Settings!$C$13*(AP1277+AP1295+AP1286*AP$195+AP1304*$D1367)</f>
        <v/>
      </c>
      <c r="AQ1367" s="45">
        <f>AQ1331*Settings!$C$13*(AQ1277+AQ1295+AQ1286*AQ$195+AQ1304*$D1367)</f>
        <v/>
      </c>
      <c r="AR1367" s="45">
        <f>AR1331*Settings!$C$13*(AR1277+AR1295+AR1286*AR$195+AR1304*$D1367)</f>
        <v/>
      </c>
      <c r="AS1367" s="45">
        <f>AS1331*Settings!$C$13*(AS1277+AS1295+AS1286*AS$195+AS1304*$D1367)</f>
        <v/>
      </c>
      <c r="AT1367" s="45">
        <f>AT1331*Settings!$C$13*(AT1277+AT1295+AT1286*AT$195+AT1304*$D1367)</f>
        <v/>
      </c>
      <c r="AU1367" s="45">
        <f>AU1331*Settings!$C$13*(AU1277+AU1295+AU1286*AU$195+AU1304*$D1367)</f>
        <v/>
      </c>
      <c r="AV1367" s="45">
        <f>AV1331*Settings!$C$13*(AV1277+AV1295+AV1286*AV$195+AV1304*$D1367)</f>
        <v/>
      </c>
      <c r="AW1367" s="45">
        <f>AW1331*Settings!$C$13*(AW1277+AW1295+AW1286*AW$195+AW1304*$D1367)</f>
        <v/>
      </c>
      <c r="AX1367" s="45">
        <f>AX1331*Settings!$C$13*(AX1277+AX1295+AX1286*AX$195+AX1304*$D1367)</f>
        <v/>
      </c>
      <c r="AY1367" s="46">
        <f>REVENUE(AY1331,Settings!$C$13,NEWREVRATE(AY1277,AY1295,AY1286,AY$195,AY1304,$D1367))</f>
        <v/>
      </c>
    </row>
    <row r="1368" hidden="1" outlineLevel="2"/>
    <row r="1369" hidden="1" outlineLevel="1" collapsed="1">
      <c r="A1369" s="1" t="inlineStr">
        <is>
          <t>ener</t>
        </is>
      </c>
      <c r="B1369" s="1" t="inlineStr">
        <is>
          <t>all</t>
        </is>
      </c>
      <c r="C1369" s="1" t="inlineStr">
        <is>
          <t>mac</t>
        </is>
      </c>
      <c r="H1369" s="1">
        <f>INDEX(Variables!$B$5:$B$105,MATCH($A1369,Variables!$A$5:$A$105,0))&amp;IF($C1369="",""," | "&amp;INDEX(Mapping!$B$5:$B$26,MATCH($C1369,Mapping!$A$5:$A$26,0))&amp;" | "&amp;INDEX(Mapping!$B$30:$B$41,MATCH($B1369,Mapping!$A$30:$A$41,0)))</f>
        <v/>
      </c>
      <c r="I1369" s="1">
        <f>INDEX(Variables!$C$5:$C$105,MATCH($A1369,Variables!$A$5:$A$105,0))</f>
        <v/>
      </c>
      <c r="J1369" s="1">
        <f>INDEX(Variables!$E$5:$E$105,MATCH($A1369,Variables!$A$5:$A$105,0))</f>
        <v/>
      </c>
      <c r="K1369" s="17">
        <f>LOWER(Settings!$C$4)&amp;".mit."&amp;$A1369&amp;IF($C1369="","","."&amp;$C1369&amp;"."&amp;$B1369)&amp;IF(INDEX(Variables!$D$5:$D$105,MATCH($A1369,Variables!$A$5:$A$105,0))="","","."&amp;INDEX(Variables!$D$5:$D$105,MATCH($A1369,Variables!$A$5:$A$105,0)))&amp;"."&amp;K$5</f>
        <v/>
      </c>
      <c r="L1369" s="42">
        <f>SUM(L1424:L1431)</f>
        <v/>
      </c>
      <c r="M1369" s="43">
        <f>SUM(M1424:M1431)</f>
        <v/>
      </c>
      <c r="N1369" s="43">
        <f>SUM(N1424:N1431)</f>
        <v/>
      </c>
      <c r="O1369" s="43">
        <f>SUM(O1424:O1431)</f>
        <v/>
      </c>
      <c r="P1369" s="43">
        <f>SUM(P1424:P1431)</f>
        <v/>
      </c>
      <c r="Q1369" s="43">
        <f>SUM(Q1424:Q1431)</f>
        <v/>
      </c>
      <c r="R1369" s="43">
        <f>SUM(R1424:R1431)</f>
        <v/>
      </c>
      <c r="S1369" s="43">
        <f>SUM(S1424:S1431)</f>
        <v/>
      </c>
      <c r="T1369" s="43">
        <f>SUM(T1424:T1431)</f>
        <v/>
      </c>
      <c r="U1369" s="43">
        <f>SUM(U1424:U1431)</f>
        <v/>
      </c>
      <c r="V1369" s="43">
        <f>SUM(V1424:V1431)</f>
        <v/>
      </c>
      <c r="W1369" s="43">
        <f>SUM(W1424:W1431)</f>
        <v/>
      </c>
      <c r="X1369" s="43">
        <f>SUM(X1424:X1431)</f>
        <v/>
      </c>
      <c r="Y1369" s="43">
        <f>SUM(Y1424:Y1431)</f>
        <v/>
      </c>
      <c r="Z1369" s="43">
        <f>SUM(Z1424:Z1431)</f>
        <v/>
      </c>
      <c r="AA1369" s="43">
        <f>SUM(AA1424:AA1431)</f>
        <v/>
      </c>
      <c r="AB1369" s="43">
        <f>SUM(AB1424:AB1431)</f>
        <v/>
      </c>
      <c r="AC1369" s="43">
        <f>SUM(AC1424:AC1431)</f>
        <v/>
      </c>
      <c r="AD1369" s="43">
        <f>SUM(AD1424:AD1431)</f>
        <v/>
      </c>
      <c r="AF1369" s="17">
        <f>LOWER(Settings!$C$4)&amp;".mit."&amp;$A1369&amp;IF($C1369="","","."&amp;$C1369&amp;"."&amp;$B1369)&amp;IF(INDEX(Variables!$D$5:$D$105,MATCH($A1369,Variables!$A$5:$A$105,0))="","","."&amp;INDEX(Variables!$D$5:$D$105,MATCH($A1369,Variables!$A$5:$A$105,0)))&amp;"."&amp;AF$5</f>
        <v/>
      </c>
      <c r="AG1369" s="42">
        <f>SUM(AG1424:AG1431)</f>
        <v/>
      </c>
      <c r="AH1369" s="43">
        <f>SUM(AH1424:AH1431)</f>
        <v/>
      </c>
      <c r="AI1369" s="43">
        <f>SUM(AI1424:AI1431)</f>
        <v/>
      </c>
      <c r="AJ1369" s="43">
        <f>SUM(AJ1424:AJ1431)</f>
        <v/>
      </c>
      <c r="AK1369" s="43">
        <f>SUM(AK1424:AK1431)</f>
        <v/>
      </c>
      <c r="AL1369" s="43">
        <f>SUM(AL1424:AL1431)</f>
        <v/>
      </c>
      <c r="AM1369" s="43">
        <f>SUM(AM1424:AM1431)</f>
        <v/>
      </c>
      <c r="AN1369" s="43">
        <f>SUM(AN1424:AN1431)</f>
        <v/>
      </c>
      <c r="AO1369" s="43">
        <f>SUM(AO1424:AO1431)</f>
        <v/>
      </c>
      <c r="AP1369" s="43">
        <f>SUM(AP1424:AP1431)</f>
        <v/>
      </c>
      <c r="AQ1369" s="43">
        <f>SUM(AQ1424:AQ1431)</f>
        <v/>
      </c>
      <c r="AR1369" s="43">
        <f>SUM(AR1424:AR1431)</f>
        <v/>
      </c>
      <c r="AS1369" s="43">
        <f>SUM(AS1424:AS1431)</f>
        <v/>
      </c>
      <c r="AT1369" s="43">
        <f>SUM(AT1424:AT1431)</f>
        <v/>
      </c>
      <c r="AU1369" s="43">
        <f>SUM(AU1424:AU1431)</f>
        <v/>
      </c>
      <c r="AV1369" s="43">
        <f>SUM(AV1424:AV1431)</f>
        <v/>
      </c>
      <c r="AW1369" s="43">
        <f>SUM(AW1424:AW1431)</f>
        <v/>
      </c>
      <c r="AX1369" s="43">
        <f>SUM(AX1424:AX1431)</f>
        <v/>
      </c>
      <c r="AY1369" s="43">
        <f>SUM(AY1424:AY1431)</f>
        <v/>
      </c>
    </row>
    <row r="1370" hidden="1" outlineLevel="2">
      <c r="A1370" s="14" t="inlineStr">
        <is>
          <t>ctxnew</t>
        </is>
      </c>
      <c r="B1370" s="14" t="inlineStr">
        <is>
          <t>coa</t>
        </is>
      </c>
      <c r="C1370" s="14" t="inlineStr">
        <is>
          <t>mac</t>
        </is>
      </c>
      <c r="D1370" s="37">
        <f>INDEX(Inputs!$T$5:$T$132,MATCH($B1370&amp;"|"&amp;$C1370,Inputs!$A$5:$A$132,0))</f>
        <v/>
      </c>
      <c r="E1370" s="37">
        <f>INDEX(Inputs!$J$5:$J$132,MATCH($B1370&amp;"|"&amp;$C1370,Inputs!$A$5:$A$132,0))</f>
        <v/>
      </c>
      <c r="F1370" s="37">
        <f>INDEX(Inputs!$K$5:$K$132,MATCH($B1370&amp;"|"&amp;$C1370,Inputs!$A$5:$A$132,0))</f>
        <v/>
      </c>
      <c r="G1370" s="36" t="n"/>
      <c r="H1370" s="14">
        <f>INDEX(Variables!$B$5:$B$105,MATCH($A1370,Variables!$A$5:$A$105,0))&amp;IF($C1370="",""," | "&amp;INDEX(Mapping!$B$5:$B$26,MATCH($C1370,Mapping!$A$5:$A$26,0))&amp;" | "&amp;INDEX(Mapping!$B$30:$B$41,MATCH($B1370,Mapping!$A$30:$A$41,0)))</f>
        <v/>
      </c>
      <c r="I1370" s="14">
        <f>INDEX(Variables!$C$5:$C$105,MATCH($A1370,Variables!$A$5:$A$105,0))</f>
        <v/>
      </c>
      <c r="J1370" s="14">
        <f>INDEX(Variables!$E$5:$E$105,MATCH($A1370,Variables!$A$5:$A$105,0))</f>
        <v/>
      </c>
      <c r="K1370" s="11">
        <f>LOWER(Settings!$C$4)&amp;".mit."&amp;$A1370&amp;IF($C1370="","","."&amp;$C1370&amp;"."&amp;$B1370)&amp;IF(INDEX(Variables!$D$5:$D$105,MATCH($A1370,Variables!$A$5:$A$105,0))="","","."&amp;INDEX(Variables!$D$5:$D$105,MATCH($A1370,Variables!$A$5:$A$105,0)))&amp;"."&amp;K$5</f>
        <v/>
      </c>
      <c r="L1370" s="38">
        <f>L$12*$D1370*INDEX(L$21:L$28,$E1370)*INDEX(L$30:L$46,$F1370)*(1-INDEX(L$121:L$137,$F1370))</f>
        <v/>
      </c>
      <c r="M1370" s="37">
        <f>M$12*$D1370*INDEX(M$21:M$28,$E1370)*INDEX(M$30:M$46,$F1370)*(1-INDEX(M$121:M$137,$F1370))</f>
        <v/>
      </c>
      <c r="N1370" s="37">
        <f>N$12*$D1370*INDEX(N$21:N$28,$E1370)*INDEX(N$30:N$46,$F1370)*(1-INDEX(N$121:N$137,$F1370))</f>
        <v/>
      </c>
      <c r="O1370" s="37">
        <f>O$12*$D1370*INDEX(O$21:O$28,$E1370)*INDEX(O$30:O$46,$F1370)*(1-INDEX(O$121:O$137,$F1370))</f>
        <v/>
      </c>
      <c r="P1370" s="37">
        <f>P$12*$D1370*INDEX(P$21:P$28,$E1370)*INDEX(P$30:P$46,$F1370)*(1-INDEX(P$121:P$137,$F1370))</f>
        <v/>
      </c>
      <c r="Q1370" s="37">
        <f>Q$12*$D1370*INDEX(Q$21:Q$28,$E1370)*INDEX(Q$30:Q$46,$F1370)*(1-INDEX(Q$121:Q$137,$F1370))</f>
        <v/>
      </c>
      <c r="R1370" s="37">
        <f>R$12*$D1370*INDEX(R$21:R$28,$E1370)*INDEX(R$30:R$46,$F1370)*(1-INDEX(R$121:R$137,$F1370))</f>
        <v/>
      </c>
      <c r="S1370" s="37">
        <f>S$12*$D1370*INDEX(S$21:S$28,$E1370)*INDEX(S$30:S$46,$F1370)*(1-INDEX(S$121:S$137,$F1370))</f>
        <v/>
      </c>
      <c r="T1370" s="37">
        <f>T$12*$D1370*INDEX(T$21:T$28,$E1370)*INDEX(T$30:T$46,$F1370)*(1-INDEX(T$121:T$137,$F1370))</f>
        <v/>
      </c>
      <c r="U1370" s="37">
        <f>U$12*$D1370*INDEX(U$21:U$28,$E1370)*INDEX(U$30:U$46,$F1370)*(1-INDEX(U$121:U$137,$F1370))</f>
        <v/>
      </c>
      <c r="V1370" s="37">
        <f>V$12*$D1370*INDEX(V$21:V$28,$E1370)*INDEX(V$30:V$46,$F1370)*(1-INDEX(V$121:V$137,$F1370))</f>
        <v/>
      </c>
      <c r="W1370" s="37">
        <f>W$12*$D1370*INDEX(W$21:W$28,$E1370)*INDEX(W$30:W$46,$F1370)*(1-INDEX(W$121:W$137,$F1370))</f>
        <v/>
      </c>
      <c r="X1370" s="37">
        <f>X$12*$D1370*INDEX(X$21:X$28,$E1370)*INDEX(X$30:X$46,$F1370)*(1-INDEX(X$121:X$137,$F1370))</f>
        <v/>
      </c>
      <c r="Y1370" s="37">
        <f>Y$12*$D1370*INDEX(Y$21:Y$28,$E1370)*INDEX(Y$30:Y$46,$F1370)*(1-INDEX(Y$121:Y$137,$F1370))</f>
        <v/>
      </c>
      <c r="Z1370" s="37">
        <f>Z$12*$D1370*INDEX(Z$21:Z$28,$E1370)*INDEX(Z$30:Z$46,$F1370)*(1-INDEX(Z$121:Z$137,$F1370))</f>
        <v/>
      </c>
      <c r="AA1370" s="37">
        <f>AA$12*$D1370*INDEX(AA$21:AA$28,$E1370)*INDEX(AA$30:AA$46,$F1370)*(1-INDEX(AA$121:AA$137,$F1370))</f>
        <v/>
      </c>
      <c r="AB1370" s="37">
        <f>AB$12*$D1370*INDEX(AB$21:AB$28,$E1370)*INDEX(AB$30:AB$46,$F1370)*(1-INDEX(AB$121:AB$137,$F1370))</f>
        <v/>
      </c>
      <c r="AC1370" s="37">
        <f>AC$12*$D1370*INDEX(AC$21:AC$28,$E1370)*INDEX(AC$30:AC$46,$F1370)*(1-INDEX(AC$121:AC$137,$F1370))</f>
        <v/>
      </c>
      <c r="AD1370" s="40">
        <f>CARBONTAX(AD$12,$D1370,INDEX(AD$21:AD$28,$E1370),INDEX(AD$30:AD$46,$F1370),INDEX(AD$121:AD$137,$F1370))</f>
        <v/>
      </c>
      <c r="AF1370" s="11">
        <f>LOWER(Settings!$C$4)&amp;".mit."&amp;$A1370&amp;IF($C1370="","","."&amp;$C1370&amp;"."&amp;$B1370)&amp;IF(INDEX(Variables!$D$5:$D$105,MATCH($A1370,Variables!$A$5:$A$105,0))="","","."&amp;INDEX(Variables!$D$5:$D$105,MATCH($A1370,Variables!$A$5:$A$105,0)))&amp;"."&amp;AF$5</f>
        <v/>
      </c>
      <c r="AG1370" s="38">
        <f>AG$12*$D1370*INDEX(AG$21:AG$28,$E1370)*INDEX(AG$30:AG$46,$F1370)*(1-INDEX(AG$121:AG$137,$F1370))</f>
        <v/>
      </c>
      <c r="AH1370" s="37">
        <f>AH$12*$D1370*INDEX(AH$21:AH$28,$E1370)*INDEX(AH$30:AH$46,$F1370)*(1-INDEX(AH$121:AH$137,$F1370))</f>
        <v/>
      </c>
      <c r="AI1370" s="37">
        <f>AI$12*$D1370*INDEX(AI$21:AI$28,$E1370)*INDEX(AI$30:AI$46,$F1370)*(1-INDEX(AI$121:AI$137,$F1370))</f>
        <v/>
      </c>
      <c r="AJ1370" s="37">
        <f>AJ$12*$D1370*INDEX(AJ$21:AJ$28,$E1370)*INDEX(AJ$30:AJ$46,$F1370)*(1-INDEX(AJ$121:AJ$137,$F1370))</f>
        <v/>
      </c>
      <c r="AK1370" s="37">
        <f>AK$12*$D1370*INDEX(AK$21:AK$28,$E1370)*INDEX(AK$30:AK$46,$F1370)*(1-INDEX(AK$121:AK$137,$F1370))</f>
        <v/>
      </c>
      <c r="AL1370" s="37">
        <f>AL$12*$D1370*INDEX(AL$21:AL$28,$E1370)*INDEX(AL$30:AL$46,$F1370)*(1-INDEX(AL$121:AL$137,$F1370))</f>
        <v/>
      </c>
      <c r="AM1370" s="37">
        <f>AM$12*$D1370*INDEX(AM$21:AM$28,$E1370)*INDEX(AM$30:AM$46,$F1370)*(1-INDEX(AM$121:AM$137,$F1370))</f>
        <v/>
      </c>
      <c r="AN1370" s="37">
        <f>AN$12*$D1370*INDEX(AN$21:AN$28,$E1370)*INDEX(AN$30:AN$46,$F1370)*(1-INDEX(AN$121:AN$137,$F1370))</f>
        <v/>
      </c>
      <c r="AO1370" s="37">
        <f>AO$12*$D1370*INDEX(AO$21:AO$28,$E1370)*INDEX(AO$30:AO$46,$F1370)*(1-INDEX(AO$121:AO$137,$F1370))</f>
        <v/>
      </c>
      <c r="AP1370" s="37">
        <f>AP$12*$D1370*INDEX(AP$21:AP$28,$E1370)*INDEX(AP$30:AP$46,$F1370)*(1-INDEX(AP$121:AP$137,$F1370))</f>
        <v/>
      </c>
      <c r="AQ1370" s="37">
        <f>AQ$12*$D1370*INDEX(AQ$21:AQ$28,$E1370)*INDEX(AQ$30:AQ$46,$F1370)*(1-INDEX(AQ$121:AQ$137,$F1370))</f>
        <v/>
      </c>
      <c r="AR1370" s="37">
        <f>AR$12*$D1370*INDEX(AR$21:AR$28,$E1370)*INDEX(AR$30:AR$46,$F1370)*(1-INDEX(AR$121:AR$137,$F1370))</f>
        <v/>
      </c>
      <c r="AS1370" s="37">
        <f>AS$12*$D1370*INDEX(AS$21:AS$28,$E1370)*INDEX(AS$30:AS$46,$F1370)*(1-INDEX(AS$121:AS$137,$F1370))</f>
        <v/>
      </c>
      <c r="AT1370" s="37">
        <f>AT$12*$D1370*INDEX(AT$21:AT$28,$E1370)*INDEX(AT$30:AT$46,$F1370)*(1-INDEX(AT$121:AT$137,$F1370))</f>
        <v/>
      </c>
      <c r="AU1370" s="37">
        <f>AU$12*$D1370*INDEX(AU$21:AU$28,$E1370)*INDEX(AU$30:AU$46,$F1370)*(1-INDEX(AU$121:AU$137,$F1370))</f>
        <v/>
      </c>
      <c r="AV1370" s="37">
        <f>AV$12*$D1370*INDEX(AV$21:AV$28,$E1370)*INDEX(AV$30:AV$46,$F1370)*(1-INDEX(AV$121:AV$137,$F1370))</f>
        <v/>
      </c>
      <c r="AW1370" s="37">
        <f>AW$12*$D1370*INDEX(AW$21:AW$28,$E1370)*INDEX(AW$30:AW$46,$F1370)*(1-INDEX(AW$121:AW$137,$F1370))</f>
        <v/>
      </c>
      <c r="AX1370" s="37">
        <f>AX$12*$D1370*INDEX(AX$21:AX$28,$E1370)*INDEX(AX$30:AX$46,$F1370)*(1-INDEX(AX$121:AX$137,$F1370))</f>
        <v/>
      </c>
      <c r="AY1370" s="40">
        <f>CARBONTAX(AY$12,$D1370,INDEX(AY$21:AY$28,$E1370),INDEX(AY$30:AY$46,$F1370),INDEX(AY$121:AY$137,$F1370))</f>
        <v/>
      </c>
    </row>
    <row r="1371" hidden="1" outlineLevel="2">
      <c r="A1371" s="14" t="inlineStr">
        <is>
          <t>ctxnew</t>
        </is>
      </c>
      <c r="B1371" s="14" t="inlineStr">
        <is>
          <t>nga</t>
        </is>
      </c>
      <c r="C1371" s="14" t="inlineStr">
        <is>
          <t>mac</t>
        </is>
      </c>
      <c r="D1371" s="37">
        <f>INDEX(Inputs!$T$5:$T$132,MATCH($B1371&amp;"|"&amp;$C1371,Inputs!$A$5:$A$132,0))</f>
        <v/>
      </c>
      <c r="E1371" s="37">
        <f>INDEX(Inputs!$J$5:$J$132,MATCH($B1371&amp;"|"&amp;$C1371,Inputs!$A$5:$A$132,0))</f>
        <v/>
      </c>
      <c r="F1371" s="37">
        <f>INDEX(Inputs!$K$5:$K$132,MATCH($B1371&amp;"|"&amp;$C1371,Inputs!$A$5:$A$132,0))</f>
        <v/>
      </c>
      <c r="G1371" s="36" t="n"/>
      <c r="H1371" s="14">
        <f>INDEX(Variables!$B$5:$B$105,MATCH($A1371,Variables!$A$5:$A$105,0))&amp;IF($C1371="",""," | "&amp;INDEX(Mapping!$B$5:$B$26,MATCH($C1371,Mapping!$A$5:$A$26,0))&amp;" | "&amp;INDEX(Mapping!$B$30:$B$41,MATCH($B1371,Mapping!$A$30:$A$41,0)))</f>
        <v/>
      </c>
      <c r="I1371" s="14">
        <f>INDEX(Variables!$C$5:$C$105,MATCH($A1371,Variables!$A$5:$A$105,0))</f>
        <v/>
      </c>
      <c r="J1371" s="14">
        <f>INDEX(Variables!$E$5:$E$105,MATCH($A1371,Variables!$A$5:$A$105,0))</f>
        <v/>
      </c>
      <c r="K1371" s="11">
        <f>LOWER(Settings!$C$4)&amp;".mit."&amp;$A1371&amp;IF($C1371="","","."&amp;$C1371&amp;"."&amp;$B1371)&amp;IF(INDEX(Variables!$D$5:$D$105,MATCH($A1371,Variables!$A$5:$A$105,0))="","","."&amp;INDEX(Variables!$D$5:$D$105,MATCH($A1371,Variables!$A$5:$A$105,0)))&amp;"."&amp;K$5</f>
        <v/>
      </c>
      <c r="L1371" s="38">
        <f>L$12*$D1371*INDEX(L$21:L$28,$E1371)*INDEX(L$30:L$46,$F1371)*(1-INDEX(L$121:L$137,$F1371))</f>
        <v/>
      </c>
      <c r="M1371" s="37">
        <f>M$12*$D1371*INDEX(M$21:M$28,$E1371)*INDEX(M$30:M$46,$F1371)*(1-INDEX(M$121:M$137,$F1371))</f>
        <v/>
      </c>
      <c r="N1371" s="37">
        <f>N$12*$D1371*INDEX(N$21:N$28,$E1371)*INDEX(N$30:N$46,$F1371)*(1-INDEX(N$121:N$137,$F1371))</f>
        <v/>
      </c>
      <c r="O1371" s="37">
        <f>O$12*$D1371*INDEX(O$21:O$28,$E1371)*INDEX(O$30:O$46,$F1371)*(1-INDEX(O$121:O$137,$F1371))</f>
        <v/>
      </c>
      <c r="P1371" s="37">
        <f>P$12*$D1371*INDEX(P$21:P$28,$E1371)*INDEX(P$30:P$46,$F1371)*(1-INDEX(P$121:P$137,$F1371))</f>
        <v/>
      </c>
      <c r="Q1371" s="37">
        <f>Q$12*$D1371*INDEX(Q$21:Q$28,$E1371)*INDEX(Q$30:Q$46,$F1371)*(1-INDEX(Q$121:Q$137,$F1371))</f>
        <v/>
      </c>
      <c r="R1371" s="37">
        <f>R$12*$D1371*INDEX(R$21:R$28,$E1371)*INDEX(R$30:R$46,$F1371)*(1-INDEX(R$121:R$137,$F1371))</f>
        <v/>
      </c>
      <c r="S1371" s="37">
        <f>S$12*$D1371*INDEX(S$21:S$28,$E1371)*INDEX(S$30:S$46,$F1371)*(1-INDEX(S$121:S$137,$F1371))</f>
        <v/>
      </c>
      <c r="T1371" s="37">
        <f>T$12*$D1371*INDEX(T$21:T$28,$E1371)*INDEX(T$30:T$46,$F1371)*(1-INDEX(T$121:T$137,$F1371))</f>
        <v/>
      </c>
      <c r="U1371" s="37">
        <f>U$12*$D1371*INDEX(U$21:U$28,$E1371)*INDEX(U$30:U$46,$F1371)*(1-INDEX(U$121:U$137,$F1371))</f>
        <v/>
      </c>
      <c r="V1371" s="37">
        <f>V$12*$D1371*INDEX(V$21:V$28,$E1371)*INDEX(V$30:V$46,$F1371)*(1-INDEX(V$121:V$137,$F1371))</f>
        <v/>
      </c>
      <c r="W1371" s="37">
        <f>W$12*$D1371*INDEX(W$21:W$28,$E1371)*INDEX(W$30:W$46,$F1371)*(1-INDEX(W$121:W$137,$F1371))</f>
        <v/>
      </c>
      <c r="X1371" s="37">
        <f>X$12*$D1371*INDEX(X$21:X$28,$E1371)*INDEX(X$30:X$46,$F1371)*(1-INDEX(X$121:X$137,$F1371))</f>
        <v/>
      </c>
      <c r="Y1371" s="37">
        <f>Y$12*$D1371*INDEX(Y$21:Y$28,$E1371)*INDEX(Y$30:Y$46,$F1371)*(1-INDEX(Y$121:Y$137,$F1371))</f>
        <v/>
      </c>
      <c r="Z1371" s="37">
        <f>Z$12*$D1371*INDEX(Z$21:Z$28,$E1371)*INDEX(Z$30:Z$46,$F1371)*(1-INDEX(Z$121:Z$137,$F1371))</f>
        <v/>
      </c>
      <c r="AA1371" s="37">
        <f>AA$12*$D1371*INDEX(AA$21:AA$28,$E1371)*INDEX(AA$30:AA$46,$F1371)*(1-INDEX(AA$121:AA$137,$F1371))</f>
        <v/>
      </c>
      <c r="AB1371" s="37">
        <f>AB$12*$D1371*INDEX(AB$21:AB$28,$E1371)*INDEX(AB$30:AB$46,$F1371)*(1-INDEX(AB$121:AB$137,$F1371))</f>
        <v/>
      </c>
      <c r="AC1371" s="37">
        <f>AC$12*$D1371*INDEX(AC$21:AC$28,$E1371)*INDEX(AC$30:AC$46,$F1371)*(1-INDEX(AC$121:AC$137,$F1371))</f>
        <v/>
      </c>
      <c r="AD1371" s="40">
        <f>CARBONTAX(AD$12,$D1371,INDEX(AD$21:AD$28,$E1371),INDEX(AD$30:AD$46,$F1371),INDEX(AD$121:AD$137,$F1371))</f>
        <v/>
      </c>
      <c r="AF1371" s="11">
        <f>LOWER(Settings!$C$4)&amp;".mit."&amp;$A1371&amp;IF($C1371="","","."&amp;$C1371&amp;"."&amp;$B1371)&amp;IF(INDEX(Variables!$D$5:$D$105,MATCH($A1371,Variables!$A$5:$A$105,0))="","","."&amp;INDEX(Variables!$D$5:$D$105,MATCH($A1371,Variables!$A$5:$A$105,0)))&amp;"."&amp;AF$5</f>
        <v/>
      </c>
      <c r="AG1371" s="38">
        <f>AG$12*$D1371*INDEX(AG$21:AG$28,$E1371)*INDEX(AG$30:AG$46,$F1371)*(1-INDEX(AG$121:AG$137,$F1371))</f>
        <v/>
      </c>
      <c r="AH1371" s="37">
        <f>AH$12*$D1371*INDEX(AH$21:AH$28,$E1371)*INDEX(AH$30:AH$46,$F1371)*(1-INDEX(AH$121:AH$137,$F1371))</f>
        <v/>
      </c>
      <c r="AI1371" s="37">
        <f>AI$12*$D1371*INDEX(AI$21:AI$28,$E1371)*INDEX(AI$30:AI$46,$F1371)*(1-INDEX(AI$121:AI$137,$F1371))</f>
        <v/>
      </c>
      <c r="AJ1371" s="37">
        <f>AJ$12*$D1371*INDEX(AJ$21:AJ$28,$E1371)*INDEX(AJ$30:AJ$46,$F1371)*(1-INDEX(AJ$121:AJ$137,$F1371))</f>
        <v/>
      </c>
      <c r="AK1371" s="37">
        <f>AK$12*$D1371*INDEX(AK$21:AK$28,$E1371)*INDEX(AK$30:AK$46,$F1371)*(1-INDEX(AK$121:AK$137,$F1371))</f>
        <v/>
      </c>
      <c r="AL1371" s="37">
        <f>AL$12*$D1371*INDEX(AL$21:AL$28,$E1371)*INDEX(AL$30:AL$46,$F1371)*(1-INDEX(AL$121:AL$137,$F1371))</f>
        <v/>
      </c>
      <c r="AM1371" s="37">
        <f>AM$12*$D1371*INDEX(AM$21:AM$28,$E1371)*INDEX(AM$30:AM$46,$F1371)*(1-INDEX(AM$121:AM$137,$F1371))</f>
        <v/>
      </c>
      <c r="AN1371" s="37">
        <f>AN$12*$D1371*INDEX(AN$21:AN$28,$E1371)*INDEX(AN$30:AN$46,$F1371)*(1-INDEX(AN$121:AN$137,$F1371))</f>
        <v/>
      </c>
      <c r="AO1371" s="37">
        <f>AO$12*$D1371*INDEX(AO$21:AO$28,$E1371)*INDEX(AO$30:AO$46,$F1371)*(1-INDEX(AO$121:AO$137,$F1371))</f>
        <v/>
      </c>
      <c r="AP1371" s="37">
        <f>AP$12*$D1371*INDEX(AP$21:AP$28,$E1371)*INDEX(AP$30:AP$46,$F1371)*(1-INDEX(AP$121:AP$137,$F1371))</f>
        <v/>
      </c>
      <c r="AQ1371" s="37">
        <f>AQ$12*$D1371*INDEX(AQ$21:AQ$28,$E1371)*INDEX(AQ$30:AQ$46,$F1371)*(1-INDEX(AQ$121:AQ$137,$F1371))</f>
        <v/>
      </c>
      <c r="AR1371" s="37">
        <f>AR$12*$D1371*INDEX(AR$21:AR$28,$E1371)*INDEX(AR$30:AR$46,$F1371)*(1-INDEX(AR$121:AR$137,$F1371))</f>
        <v/>
      </c>
      <c r="AS1371" s="37">
        <f>AS$12*$D1371*INDEX(AS$21:AS$28,$E1371)*INDEX(AS$30:AS$46,$F1371)*(1-INDEX(AS$121:AS$137,$F1371))</f>
        <v/>
      </c>
      <c r="AT1371" s="37">
        <f>AT$12*$D1371*INDEX(AT$21:AT$28,$E1371)*INDEX(AT$30:AT$46,$F1371)*(1-INDEX(AT$121:AT$137,$F1371))</f>
        <v/>
      </c>
      <c r="AU1371" s="37">
        <f>AU$12*$D1371*INDEX(AU$21:AU$28,$E1371)*INDEX(AU$30:AU$46,$F1371)*(1-INDEX(AU$121:AU$137,$F1371))</f>
        <v/>
      </c>
      <c r="AV1371" s="37">
        <f>AV$12*$D1371*INDEX(AV$21:AV$28,$E1371)*INDEX(AV$30:AV$46,$F1371)*(1-INDEX(AV$121:AV$137,$F1371))</f>
        <v/>
      </c>
      <c r="AW1371" s="37">
        <f>AW$12*$D1371*INDEX(AW$21:AW$28,$E1371)*INDEX(AW$30:AW$46,$F1371)*(1-INDEX(AW$121:AW$137,$F1371))</f>
        <v/>
      </c>
      <c r="AX1371" s="37">
        <f>AX$12*$D1371*INDEX(AX$21:AX$28,$E1371)*INDEX(AX$30:AX$46,$F1371)*(1-INDEX(AX$121:AX$137,$F1371))</f>
        <v/>
      </c>
      <c r="AY1371" s="40">
        <f>CARBONTAX(AY$12,$D1371,INDEX(AY$21:AY$28,$E1371),INDEX(AY$30:AY$46,$F1371),INDEX(AY$121:AY$137,$F1371))</f>
        <v/>
      </c>
    </row>
    <row r="1372" hidden="1" outlineLevel="2">
      <c r="A1372" s="14" t="inlineStr">
        <is>
          <t>ctxnew</t>
        </is>
      </c>
      <c r="B1372" s="14" t="inlineStr">
        <is>
          <t>gso</t>
        </is>
      </c>
      <c r="C1372" s="14" t="inlineStr">
        <is>
          <t>mac</t>
        </is>
      </c>
      <c r="D1372" s="37">
        <f>INDEX(Inputs!$T$5:$T$132,MATCH($B1372&amp;"|"&amp;$C1372,Inputs!$A$5:$A$132,0))</f>
        <v/>
      </c>
      <c r="E1372" s="37">
        <f>INDEX(Inputs!$J$5:$J$132,MATCH($B1372&amp;"|"&amp;$C1372,Inputs!$A$5:$A$132,0))</f>
        <v/>
      </c>
      <c r="F1372" s="37">
        <f>INDEX(Inputs!$K$5:$K$132,MATCH($B1372&amp;"|"&amp;$C1372,Inputs!$A$5:$A$132,0))</f>
        <v/>
      </c>
      <c r="G1372" s="36" t="n"/>
      <c r="H1372" s="14">
        <f>INDEX(Variables!$B$5:$B$105,MATCH($A1372,Variables!$A$5:$A$105,0))&amp;IF($C1372="",""," | "&amp;INDEX(Mapping!$B$5:$B$26,MATCH($C1372,Mapping!$A$5:$A$26,0))&amp;" | "&amp;INDEX(Mapping!$B$30:$B$41,MATCH($B1372,Mapping!$A$30:$A$41,0)))</f>
        <v/>
      </c>
      <c r="I1372" s="14">
        <f>INDEX(Variables!$C$5:$C$105,MATCH($A1372,Variables!$A$5:$A$105,0))</f>
        <v/>
      </c>
      <c r="J1372" s="14">
        <f>INDEX(Variables!$E$5:$E$105,MATCH($A1372,Variables!$A$5:$A$105,0))</f>
        <v/>
      </c>
      <c r="K1372" s="11">
        <f>LOWER(Settings!$C$4)&amp;".mit."&amp;$A1372&amp;IF($C1372="","","."&amp;$C1372&amp;"."&amp;$B1372)&amp;IF(INDEX(Variables!$D$5:$D$105,MATCH($A1372,Variables!$A$5:$A$105,0))="","","."&amp;INDEX(Variables!$D$5:$D$105,MATCH($A1372,Variables!$A$5:$A$105,0)))&amp;"."&amp;K$5</f>
        <v/>
      </c>
      <c r="L1372" s="38">
        <f>L$12*$D1372*INDEX(L$21:L$28,$E1372)*INDEX(L$30:L$46,$F1372)*(1-INDEX(L$121:L$137,$F1372))</f>
        <v/>
      </c>
      <c r="M1372" s="37">
        <f>M$12*$D1372*INDEX(M$21:M$28,$E1372)*INDEX(M$30:M$46,$F1372)*(1-INDEX(M$121:M$137,$F1372))</f>
        <v/>
      </c>
      <c r="N1372" s="37">
        <f>N$12*$D1372*INDEX(N$21:N$28,$E1372)*INDEX(N$30:N$46,$F1372)*(1-INDEX(N$121:N$137,$F1372))</f>
        <v/>
      </c>
      <c r="O1372" s="37">
        <f>O$12*$D1372*INDEX(O$21:O$28,$E1372)*INDEX(O$30:O$46,$F1372)*(1-INDEX(O$121:O$137,$F1372))</f>
        <v/>
      </c>
      <c r="P1372" s="37">
        <f>P$12*$D1372*INDEX(P$21:P$28,$E1372)*INDEX(P$30:P$46,$F1372)*(1-INDEX(P$121:P$137,$F1372))</f>
        <v/>
      </c>
      <c r="Q1372" s="37">
        <f>Q$12*$D1372*INDEX(Q$21:Q$28,$E1372)*INDEX(Q$30:Q$46,$F1372)*(1-INDEX(Q$121:Q$137,$F1372))</f>
        <v/>
      </c>
      <c r="R1372" s="37">
        <f>R$12*$D1372*INDEX(R$21:R$28,$E1372)*INDEX(R$30:R$46,$F1372)*(1-INDEX(R$121:R$137,$F1372))</f>
        <v/>
      </c>
      <c r="S1372" s="37">
        <f>S$12*$D1372*INDEX(S$21:S$28,$E1372)*INDEX(S$30:S$46,$F1372)*(1-INDEX(S$121:S$137,$F1372))</f>
        <v/>
      </c>
      <c r="T1372" s="37">
        <f>T$12*$D1372*INDEX(T$21:T$28,$E1372)*INDEX(T$30:T$46,$F1372)*(1-INDEX(T$121:T$137,$F1372))</f>
        <v/>
      </c>
      <c r="U1372" s="37">
        <f>U$12*$D1372*INDEX(U$21:U$28,$E1372)*INDEX(U$30:U$46,$F1372)*(1-INDEX(U$121:U$137,$F1372))</f>
        <v/>
      </c>
      <c r="V1372" s="37">
        <f>V$12*$D1372*INDEX(V$21:V$28,$E1372)*INDEX(V$30:V$46,$F1372)*(1-INDEX(V$121:V$137,$F1372))</f>
        <v/>
      </c>
      <c r="W1372" s="37">
        <f>W$12*$D1372*INDEX(W$21:W$28,$E1372)*INDEX(W$30:W$46,$F1372)*(1-INDEX(W$121:W$137,$F1372))</f>
        <v/>
      </c>
      <c r="X1372" s="37">
        <f>X$12*$D1372*INDEX(X$21:X$28,$E1372)*INDEX(X$30:X$46,$F1372)*(1-INDEX(X$121:X$137,$F1372))</f>
        <v/>
      </c>
      <c r="Y1372" s="37">
        <f>Y$12*$D1372*INDEX(Y$21:Y$28,$E1372)*INDEX(Y$30:Y$46,$F1372)*(1-INDEX(Y$121:Y$137,$F1372))</f>
        <v/>
      </c>
      <c r="Z1372" s="37">
        <f>Z$12*$D1372*INDEX(Z$21:Z$28,$E1372)*INDEX(Z$30:Z$46,$F1372)*(1-INDEX(Z$121:Z$137,$F1372))</f>
        <v/>
      </c>
      <c r="AA1372" s="37">
        <f>AA$12*$D1372*INDEX(AA$21:AA$28,$E1372)*INDEX(AA$30:AA$46,$F1372)*(1-INDEX(AA$121:AA$137,$F1372))</f>
        <v/>
      </c>
      <c r="AB1372" s="37">
        <f>AB$12*$D1372*INDEX(AB$21:AB$28,$E1372)*INDEX(AB$30:AB$46,$F1372)*(1-INDEX(AB$121:AB$137,$F1372))</f>
        <v/>
      </c>
      <c r="AC1372" s="37">
        <f>AC$12*$D1372*INDEX(AC$21:AC$28,$E1372)*INDEX(AC$30:AC$46,$F1372)*(1-INDEX(AC$121:AC$137,$F1372))</f>
        <v/>
      </c>
      <c r="AD1372" s="40">
        <f>CARBONTAX(AD$12,$D1372,INDEX(AD$21:AD$28,$E1372),INDEX(AD$30:AD$46,$F1372),INDEX(AD$121:AD$137,$F1372))</f>
        <v/>
      </c>
      <c r="AF1372" s="11">
        <f>LOWER(Settings!$C$4)&amp;".mit."&amp;$A1372&amp;IF($C1372="","","."&amp;$C1372&amp;"."&amp;$B1372)&amp;IF(INDEX(Variables!$D$5:$D$105,MATCH($A1372,Variables!$A$5:$A$105,0))="","","."&amp;INDEX(Variables!$D$5:$D$105,MATCH($A1372,Variables!$A$5:$A$105,0)))&amp;"."&amp;AF$5</f>
        <v/>
      </c>
      <c r="AG1372" s="38">
        <f>AG$12*$D1372*INDEX(AG$21:AG$28,$E1372)*INDEX(AG$30:AG$46,$F1372)*(1-INDEX(AG$121:AG$137,$F1372))</f>
        <v/>
      </c>
      <c r="AH1372" s="37">
        <f>AH$12*$D1372*INDEX(AH$21:AH$28,$E1372)*INDEX(AH$30:AH$46,$F1372)*(1-INDEX(AH$121:AH$137,$F1372))</f>
        <v/>
      </c>
      <c r="AI1372" s="37">
        <f>AI$12*$D1372*INDEX(AI$21:AI$28,$E1372)*INDEX(AI$30:AI$46,$F1372)*(1-INDEX(AI$121:AI$137,$F1372))</f>
        <v/>
      </c>
      <c r="AJ1372" s="37">
        <f>AJ$12*$D1372*INDEX(AJ$21:AJ$28,$E1372)*INDEX(AJ$30:AJ$46,$F1372)*(1-INDEX(AJ$121:AJ$137,$F1372))</f>
        <v/>
      </c>
      <c r="AK1372" s="37">
        <f>AK$12*$D1372*INDEX(AK$21:AK$28,$E1372)*INDEX(AK$30:AK$46,$F1372)*(1-INDEX(AK$121:AK$137,$F1372))</f>
        <v/>
      </c>
      <c r="AL1372" s="37">
        <f>AL$12*$D1372*INDEX(AL$21:AL$28,$E1372)*INDEX(AL$30:AL$46,$F1372)*(1-INDEX(AL$121:AL$137,$F1372))</f>
        <v/>
      </c>
      <c r="AM1372" s="37">
        <f>AM$12*$D1372*INDEX(AM$21:AM$28,$E1372)*INDEX(AM$30:AM$46,$F1372)*(1-INDEX(AM$121:AM$137,$F1372))</f>
        <v/>
      </c>
      <c r="AN1372" s="37">
        <f>AN$12*$D1372*INDEX(AN$21:AN$28,$E1372)*INDEX(AN$30:AN$46,$F1372)*(1-INDEX(AN$121:AN$137,$F1372))</f>
        <v/>
      </c>
      <c r="AO1372" s="37">
        <f>AO$12*$D1372*INDEX(AO$21:AO$28,$E1372)*INDEX(AO$30:AO$46,$F1372)*(1-INDEX(AO$121:AO$137,$F1372))</f>
        <v/>
      </c>
      <c r="AP1372" s="37">
        <f>AP$12*$D1372*INDEX(AP$21:AP$28,$E1372)*INDEX(AP$30:AP$46,$F1372)*(1-INDEX(AP$121:AP$137,$F1372))</f>
        <v/>
      </c>
      <c r="AQ1372" s="37">
        <f>AQ$12*$D1372*INDEX(AQ$21:AQ$28,$E1372)*INDEX(AQ$30:AQ$46,$F1372)*(1-INDEX(AQ$121:AQ$137,$F1372))</f>
        <v/>
      </c>
      <c r="AR1372" s="37">
        <f>AR$12*$D1372*INDEX(AR$21:AR$28,$E1372)*INDEX(AR$30:AR$46,$F1372)*(1-INDEX(AR$121:AR$137,$F1372))</f>
        <v/>
      </c>
      <c r="AS1372" s="37">
        <f>AS$12*$D1372*INDEX(AS$21:AS$28,$E1372)*INDEX(AS$30:AS$46,$F1372)*(1-INDEX(AS$121:AS$137,$F1372))</f>
        <v/>
      </c>
      <c r="AT1372" s="37">
        <f>AT$12*$D1372*INDEX(AT$21:AT$28,$E1372)*INDEX(AT$30:AT$46,$F1372)*(1-INDEX(AT$121:AT$137,$F1372))</f>
        <v/>
      </c>
      <c r="AU1372" s="37">
        <f>AU$12*$D1372*INDEX(AU$21:AU$28,$E1372)*INDEX(AU$30:AU$46,$F1372)*(1-INDEX(AU$121:AU$137,$F1372))</f>
        <v/>
      </c>
      <c r="AV1372" s="37">
        <f>AV$12*$D1372*INDEX(AV$21:AV$28,$E1372)*INDEX(AV$30:AV$46,$F1372)*(1-INDEX(AV$121:AV$137,$F1372))</f>
        <v/>
      </c>
      <c r="AW1372" s="37">
        <f>AW$12*$D1372*INDEX(AW$21:AW$28,$E1372)*INDEX(AW$30:AW$46,$F1372)*(1-INDEX(AW$121:AW$137,$F1372))</f>
        <v/>
      </c>
      <c r="AX1372" s="37">
        <f>AX$12*$D1372*INDEX(AX$21:AX$28,$E1372)*INDEX(AX$30:AX$46,$F1372)*(1-INDEX(AX$121:AX$137,$F1372))</f>
        <v/>
      </c>
      <c r="AY1372" s="40">
        <f>CARBONTAX(AY$12,$D1372,INDEX(AY$21:AY$28,$E1372),INDEX(AY$30:AY$46,$F1372),INDEX(AY$121:AY$137,$F1372))</f>
        <v/>
      </c>
    </row>
    <row r="1373" hidden="1" outlineLevel="2">
      <c r="A1373" s="14" t="inlineStr">
        <is>
          <t>ctxnew</t>
        </is>
      </c>
      <c r="B1373" s="14" t="inlineStr">
        <is>
          <t>die</t>
        </is>
      </c>
      <c r="C1373" s="14" t="inlineStr">
        <is>
          <t>mac</t>
        </is>
      </c>
      <c r="D1373" s="37">
        <f>INDEX(Inputs!$T$5:$T$132,MATCH($B1373&amp;"|"&amp;$C1373,Inputs!$A$5:$A$132,0))</f>
        <v/>
      </c>
      <c r="E1373" s="37">
        <f>INDEX(Inputs!$J$5:$J$132,MATCH($B1373&amp;"|"&amp;$C1373,Inputs!$A$5:$A$132,0))</f>
        <v/>
      </c>
      <c r="F1373" s="37">
        <f>INDEX(Inputs!$K$5:$K$132,MATCH($B1373&amp;"|"&amp;$C1373,Inputs!$A$5:$A$132,0))</f>
        <v/>
      </c>
      <c r="G1373" s="36" t="n"/>
      <c r="H1373" s="14">
        <f>INDEX(Variables!$B$5:$B$105,MATCH($A1373,Variables!$A$5:$A$105,0))&amp;IF($C1373="",""," | "&amp;INDEX(Mapping!$B$5:$B$26,MATCH($C1373,Mapping!$A$5:$A$26,0))&amp;" | "&amp;INDEX(Mapping!$B$30:$B$41,MATCH($B1373,Mapping!$A$30:$A$41,0)))</f>
        <v/>
      </c>
      <c r="I1373" s="14">
        <f>INDEX(Variables!$C$5:$C$105,MATCH($A1373,Variables!$A$5:$A$105,0))</f>
        <v/>
      </c>
      <c r="J1373" s="14">
        <f>INDEX(Variables!$E$5:$E$105,MATCH($A1373,Variables!$A$5:$A$105,0))</f>
        <v/>
      </c>
      <c r="K1373" s="11">
        <f>LOWER(Settings!$C$4)&amp;".mit."&amp;$A1373&amp;IF($C1373="","","."&amp;$C1373&amp;"."&amp;$B1373)&amp;IF(INDEX(Variables!$D$5:$D$105,MATCH($A1373,Variables!$A$5:$A$105,0))="","","."&amp;INDEX(Variables!$D$5:$D$105,MATCH($A1373,Variables!$A$5:$A$105,0)))&amp;"."&amp;K$5</f>
        <v/>
      </c>
      <c r="L1373" s="38">
        <f>L$12*$D1373*INDEX(L$21:L$28,$E1373)*INDEX(L$30:L$46,$F1373)*(1-INDEX(L$121:L$137,$F1373))</f>
        <v/>
      </c>
      <c r="M1373" s="37">
        <f>M$12*$D1373*INDEX(M$21:M$28,$E1373)*INDEX(M$30:M$46,$F1373)*(1-INDEX(M$121:M$137,$F1373))</f>
        <v/>
      </c>
      <c r="N1373" s="37">
        <f>N$12*$D1373*INDEX(N$21:N$28,$E1373)*INDEX(N$30:N$46,$F1373)*(1-INDEX(N$121:N$137,$F1373))</f>
        <v/>
      </c>
      <c r="O1373" s="37">
        <f>O$12*$D1373*INDEX(O$21:O$28,$E1373)*INDEX(O$30:O$46,$F1373)*(1-INDEX(O$121:O$137,$F1373))</f>
        <v/>
      </c>
      <c r="P1373" s="37">
        <f>P$12*$D1373*INDEX(P$21:P$28,$E1373)*INDEX(P$30:P$46,$F1373)*(1-INDEX(P$121:P$137,$F1373))</f>
        <v/>
      </c>
      <c r="Q1373" s="37">
        <f>Q$12*$D1373*INDEX(Q$21:Q$28,$E1373)*INDEX(Q$30:Q$46,$F1373)*(1-INDEX(Q$121:Q$137,$F1373))</f>
        <v/>
      </c>
      <c r="R1373" s="37">
        <f>R$12*$D1373*INDEX(R$21:R$28,$E1373)*INDEX(R$30:R$46,$F1373)*(1-INDEX(R$121:R$137,$F1373))</f>
        <v/>
      </c>
      <c r="S1373" s="37">
        <f>S$12*$D1373*INDEX(S$21:S$28,$E1373)*INDEX(S$30:S$46,$F1373)*(1-INDEX(S$121:S$137,$F1373))</f>
        <v/>
      </c>
      <c r="T1373" s="37">
        <f>T$12*$D1373*INDEX(T$21:T$28,$E1373)*INDEX(T$30:T$46,$F1373)*(1-INDEX(T$121:T$137,$F1373))</f>
        <v/>
      </c>
      <c r="U1373" s="37">
        <f>U$12*$D1373*INDEX(U$21:U$28,$E1373)*INDEX(U$30:U$46,$F1373)*(1-INDEX(U$121:U$137,$F1373))</f>
        <v/>
      </c>
      <c r="V1373" s="37">
        <f>V$12*$D1373*INDEX(V$21:V$28,$E1373)*INDEX(V$30:V$46,$F1373)*(1-INDEX(V$121:V$137,$F1373))</f>
        <v/>
      </c>
      <c r="W1373" s="37">
        <f>W$12*$D1373*INDEX(W$21:W$28,$E1373)*INDEX(W$30:W$46,$F1373)*(1-INDEX(W$121:W$137,$F1373))</f>
        <v/>
      </c>
      <c r="X1373" s="37">
        <f>X$12*$D1373*INDEX(X$21:X$28,$E1373)*INDEX(X$30:X$46,$F1373)*(1-INDEX(X$121:X$137,$F1373))</f>
        <v/>
      </c>
      <c r="Y1373" s="37">
        <f>Y$12*$D1373*INDEX(Y$21:Y$28,$E1373)*INDEX(Y$30:Y$46,$F1373)*(1-INDEX(Y$121:Y$137,$F1373))</f>
        <v/>
      </c>
      <c r="Z1373" s="37">
        <f>Z$12*$D1373*INDEX(Z$21:Z$28,$E1373)*INDEX(Z$30:Z$46,$F1373)*(1-INDEX(Z$121:Z$137,$F1373))</f>
        <v/>
      </c>
      <c r="AA1373" s="37">
        <f>AA$12*$D1373*INDEX(AA$21:AA$28,$E1373)*INDEX(AA$30:AA$46,$F1373)*(1-INDEX(AA$121:AA$137,$F1373))</f>
        <v/>
      </c>
      <c r="AB1373" s="37">
        <f>AB$12*$D1373*INDEX(AB$21:AB$28,$E1373)*INDEX(AB$30:AB$46,$F1373)*(1-INDEX(AB$121:AB$137,$F1373))</f>
        <v/>
      </c>
      <c r="AC1373" s="37">
        <f>AC$12*$D1373*INDEX(AC$21:AC$28,$E1373)*INDEX(AC$30:AC$46,$F1373)*(1-INDEX(AC$121:AC$137,$F1373))</f>
        <v/>
      </c>
      <c r="AD1373" s="40">
        <f>CARBONTAX(AD$12,$D1373,INDEX(AD$21:AD$28,$E1373),INDEX(AD$30:AD$46,$F1373),INDEX(AD$121:AD$137,$F1373))</f>
        <v/>
      </c>
      <c r="AF1373" s="11">
        <f>LOWER(Settings!$C$4)&amp;".mit."&amp;$A1373&amp;IF($C1373="","","."&amp;$C1373&amp;"."&amp;$B1373)&amp;IF(INDEX(Variables!$D$5:$D$105,MATCH($A1373,Variables!$A$5:$A$105,0))="","","."&amp;INDEX(Variables!$D$5:$D$105,MATCH($A1373,Variables!$A$5:$A$105,0)))&amp;"."&amp;AF$5</f>
        <v/>
      </c>
      <c r="AG1373" s="38">
        <f>AG$12*$D1373*INDEX(AG$21:AG$28,$E1373)*INDEX(AG$30:AG$46,$F1373)*(1-INDEX(AG$121:AG$137,$F1373))</f>
        <v/>
      </c>
      <c r="AH1373" s="37">
        <f>AH$12*$D1373*INDEX(AH$21:AH$28,$E1373)*INDEX(AH$30:AH$46,$F1373)*(1-INDEX(AH$121:AH$137,$F1373))</f>
        <v/>
      </c>
      <c r="AI1373" s="37">
        <f>AI$12*$D1373*INDEX(AI$21:AI$28,$E1373)*INDEX(AI$30:AI$46,$F1373)*(1-INDEX(AI$121:AI$137,$F1373))</f>
        <v/>
      </c>
      <c r="AJ1373" s="37">
        <f>AJ$12*$D1373*INDEX(AJ$21:AJ$28,$E1373)*INDEX(AJ$30:AJ$46,$F1373)*(1-INDEX(AJ$121:AJ$137,$F1373))</f>
        <v/>
      </c>
      <c r="AK1373" s="37">
        <f>AK$12*$D1373*INDEX(AK$21:AK$28,$E1373)*INDEX(AK$30:AK$46,$F1373)*(1-INDEX(AK$121:AK$137,$F1373))</f>
        <v/>
      </c>
      <c r="AL1373" s="37">
        <f>AL$12*$D1373*INDEX(AL$21:AL$28,$E1373)*INDEX(AL$30:AL$46,$F1373)*(1-INDEX(AL$121:AL$137,$F1373))</f>
        <v/>
      </c>
      <c r="AM1373" s="37">
        <f>AM$12*$D1373*INDEX(AM$21:AM$28,$E1373)*INDEX(AM$30:AM$46,$F1373)*(1-INDEX(AM$121:AM$137,$F1373))</f>
        <v/>
      </c>
      <c r="AN1373" s="37">
        <f>AN$12*$D1373*INDEX(AN$21:AN$28,$E1373)*INDEX(AN$30:AN$46,$F1373)*(1-INDEX(AN$121:AN$137,$F1373))</f>
        <v/>
      </c>
      <c r="AO1373" s="37">
        <f>AO$12*$D1373*INDEX(AO$21:AO$28,$E1373)*INDEX(AO$30:AO$46,$F1373)*(1-INDEX(AO$121:AO$137,$F1373))</f>
        <v/>
      </c>
      <c r="AP1373" s="37">
        <f>AP$12*$D1373*INDEX(AP$21:AP$28,$E1373)*INDEX(AP$30:AP$46,$F1373)*(1-INDEX(AP$121:AP$137,$F1373))</f>
        <v/>
      </c>
      <c r="AQ1373" s="37">
        <f>AQ$12*$D1373*INDEX(AQ$21:AQ$28,$E1373)*INDEX(AQ$30:AQ$46,$F1373)*(1-INDEX(AQ$121:AQ$137,$F1373))</f>
        <v/>
      </c>
      <c r="AR1373" s="37">
        <f>AR$12*$D1373*INDEX(AR$21:AR$28,$E1373)*INDEX(AR$30:AR$46,$F1373)*(1-INDEX(AR$121:AR$137,$F1373))</f>
        <v/>
      </c>
      <c r="AS1373" s="37">
        <f>AS$12*$D1373*INDEX(AS$21:AS$28,$E1373)*INDEX(AS$30:AS$46,$F1373)*(1-INDEX(AS$121:AS$137,$F1373))</f>
        <v/>
      </c>
      <c r="AT1373" s="37">
        <f>AT$12*$D1373*INDEX(AT$21:AT$28,$E1373)*INDEX(AT$30:AT$46,$F1373)*(1-INDEX(AT$121:AT$137,$F1373))</f>
        <v/>
      </c>
      <c r="AU1373" s="37">
        <f>AU$12*$D1373*INDEX(AU$21:AU$28,$E1373)*INDEX(AU$30:AU$46,$F1373)*(1-INDEX(AU$121:AU$137,$F1373))</f>
        <v/>
      </c>
      <c r="AV1373" s="37">
        <f>AV$12*$D1373*INDEX(AV$21:AV$28,$E1373)*INDEX(AV$30:AV$46,$F1373)*(1-INDEX(AV$121:AV$137,$F1373))</f>
        <v/>
      </c>
      <c r="AW1373" s="37">
        <f>AW$12*$D1373*INDEX(AW$21:AW$28,$E1373)*INDEX(AW$30:AW$46,$F1373)*(1-INDEX(AW$121:AW$137,$F1373))</f>
        <v/>
      </c>
      <c r="AX1373" s="37">
        <f>AX$12*$D1373*INDEX(AX$21:AX$28,$E1373)*INDEX(AX$30:AX$46,$F1373)*(1-INDEX(AX$121:AX$137,$F1373))</f>
        <v/>
      </c>
      <c r="AY1373" s="40">
        <f>CARBONTAX(AY$12,$D1373,INDEX(AY$21:AY$28,$E1373),INDEX(AY$30:AY$46,$F1373),INDEX(AY$121:AY$137,$F1373))</f>
        <v/>
      </c>
    </row>
    <row r="1374" hidden="1" outlineLevel="2">
      <c r="A1374" s="14" t="inlineStr">
        <is>
          <t>ctxnew</t>
        </is>
      </c>
      <c r="B1374" s="14" t="inlineStr">
        <is>
          <t>lpg</t>
        </is>
      </c>
      <c r="C1374" s="14" t="inlineStr">
        <is>
          <t>mac</t>
        </is>
      </c>
      <c r="D1374" s="37">
        <f>INDEX(Inputs!$T$5:$T$132,MATCH($B1374&amp;"|"&amp;$C1374,Inputs!$A$5:$A$132,0))</f>
        <v/>
      </c>
      <c r="E1374" s="37">
        <f>INDEX(Inputs!$J$5:$J$132,MATCH($B1374&amp;"|"&amp;$C1374,Inputs!$A$5:$A$132,0))</f>
        <v/>
      </c>
      <c r="F1374" s="37">
        <f>INDEX(Inputs!$K$5:$K$132,MATCH($B1374&amp;"|"&amp;$C1374,Inputs!$A$5:$A$132,0))</f>
        <v/>
      </c>
      <c r="G1374" s="36" t="n"/>
      <c r="H1374" s="14">
        <f>INDEX(Variables!$B$5:$B$105,MATCH($A1374,Variables!$A$5:$A$105,0))&amp;IF($C1374="",""," | "&amp;INDEX(Mapping!$B$5:$B$26,MATCH($C1374,Mapping!$A$5:$A$26,0))&amp;" | "&amp;INDEX(Mapping!$B$30:$B$41,MATCH($B1374,Mapping!$A$30:$A$41,0)))</f>
        <v/>
      </c>
      <c r="I1374" s="14">
        <f>INDEX(Variables!$C$5:$C$105,MATCH($A1374,Variables!$A$5:$A$105,0))</f>
        <v/>
      </c>
      <c r="J1374" s="14">
        <f>INDEX(Variables!$E$5:$E$105,MATCH($A1374,Variables!$A$5:$A$105,0))</f>
        <v/>
      </c>
      <c r="K1374" s="11">
        <f>LOWER(Settings!$C$4)&amp;".mit."&amp;$A1374&amp;IF($C1374="","","."&amp;$C1374&amp;"."&amp;$B1374)&amp;IF(INDEX(Variables!$D$5:$D$105,MATCH($A1374,Variables!$A$5:$A$105,0))="","","."&amp;INDEX(Variables!$D$5:$D$105,MATCH($A1374,Variables!$A$5:$A$105,0)))&amp;"."&amp;K$5</f>
        <v/>
      </c>
      <c r="L1374" s="38">
        <f>L$12*$D1374*INDEX(L$21:L$28,$E1374)*INDEX(L$30:L$46,$F1374)*(1-INDEX(L$121:L$137,$F1374))</f>
        <v/>
      </c>
      <c r="M1374" s="37">
        <f>M$12*$D1374*INDEX(M$21:M$28,$E1374)*INDEX(M$30:M$46,$F1374)*(1-INDEX(M$121:M$137,$F1374))</f>
        <v/>
      </c>
      <c r="N1374" s="37">
        <f>N$12*$D1374*INDEX(N$21:N$28,$E1374)*INDEX(N$30:N$46,$F1374)*(1-INDEX(N$121:N$137,$F1374))</f>
        <v/>
      </c>
      <c r="O1374" s="37">
        <f>O$12*$D1374*INDEX(O$21:O$28,$E1374)*INDEX(O$30:O$46,$F1374)*(1-INDEX(O$121:O$137,$F1374))</f>
        <v/>
      </c>
      <c r="P1374" s="37">
        <f>P$12*$D1374*INDEX(P$21:P$28,$E1374)*INDEX(P$30:P$46,$F1374)*(1-INDEX(P$121:P$137,$F1374))</f>
        <v/>
      </c>
      <c r="Q1374" s="37">
        <f>Q$12*$D1374*INDEX(Q$21:Q$28,$E1374)*INDEX(Q$30:Q$46,$F1374)*(1-INDEX(Q$121:Q$137,$F1374))</f>
        <v/>
      </c>
      <c r="R1374" s="37">
        <f>R$12*$D1374*INDEX(R$21:R$28,$E1374)*INDEX(R$30:R$46,$F1374)*(1-INDEX(R$121:R$137,$F1374))</f>
        <v/>
      </c>
      <c r="S1374" s="37">
        <f>S$12*$D1374*INDEX(S$21:S$28,$E1374)*INDEX(S$30:S$46,$F1374)*(1-INDEX(S$121:S$137,$F1374))</f>
        <v/>
      </c>
      <c r="T1374" s="37">
        <f>T$12*$D1374*INDEX(T$21:T$28,$E1374)*INDEX(T$30:T$46,$F1374)*(1-INDEX(T$121:T$137,$F1374))</f>
        <v/>
      </c>
      <c r="U1374" s="37">
        <f>U$12*$D1374*INDEX(U$21:U$28,$E1374)*INDEX(U$30:U$46,$F1374)*(1-INDEX(U$121:U$137,$F1374))</f>
        <v/>
      </c>
      <c r="V1374" s="37">
        <f>V$12*$D1374*INDEX(V$21:V$28,$E1374)*INDEX(V$30:V$46,$F1374)*(1-INDEX(V$121:V$137,$F1374))</f>
        <v/>
      </c>
      <c r="W1374" s="37">
        <f>W$12*$D1374*INDEX(W$21:W$28,$E1374)*INDEX(W$30:W$46,$F1374)*(1-INDEX(W$121:W$137,$F1374))</f>
        <v/>
      </c>
      <c r="X1374" s="37">
        <f>X$12*$D1374*INDEX(X$21:X$28,$E1374)*INDEX(X$30:X$46,$F1374)*(1-INDEX(X$121:X$137,$F1374))</f>
        <v/>
      </c>
      <c r="Y1374" s="37">
        <f>Y$12*$D1374*INDEX(Y$21:Y$28,$E1374)*INDEX(Y$30:Y$46,$F1374)*(1-INDEX(Y$121:Y$137,$F1374))</f>
        <v/>
      </c>
      <c r="Z1374" s="37">
        <f>Z$12*$D1374*INDEX(Z$21:Z$28,$E1374)*INDEX(Z$30:Z$46,$F1374)*(1-INDEX(Z$121:Z$137,$F1374))</f>
        <v/>
      </c>
      <c r="AA1374" s="37">
        <f>AA$12*$D1374*INDEX(AA$21:AA$28,$E1374)*INDEX(AA$30:AA$46,$F1374)*(1-INDEX(AA$121:AA$137,$F1374))</f>
        <v/>
      </c>
      <c r="AB1374" s="37">
        <f>AB$12*$D1374*INDEX(AB$21:AB$28,$E1374)*INDEX(AB$30:AB$46,$F1374)*(1-INDEX(AB$121:AB$137,$F1374))</f>
        <v/>
      </c>
      <c r="AC1374" s="37">
        <f>AC$12*$D1374*INDEX(AC$21:AC$28,$E1374)*INDEX(AC$30:AC$46,$F1374)*(1-INDEX(AC$121:AC$137,$F1374))</f>
        <v/>
      </c>
      <c r="AD1374" s="40">
        <f>CARBONTAX(AD$12,$D1374,INDEX(AD$21:AD$28,$E1374),INDEX(AD$30:AD$46,$F1374),INDEX(AD$121:AD$137,$F1374))</f>
        <v/>
      </c>
      <c r="AF1374" s="11">
        <f>LOWER(Settings!$C$4)&amp;".mit."&amp;$A1374&amp;IF($C1374="","","."&amp;$C1374&amp;"."&amp;$B1374)&amp;IF(INDEX(Variables!$D$5:$D$105,MATCH($A1374,Variables!$A$5:$A$105,0))="","","."&amp;INDEX(Variables!$D$5:$D$105,MATCH($A1374,Variables!$A$5:$A$105,0)))&amp;"."&amp;AF$5</f>
        <v/>
      </c>
      <c r="AG1374" s="38">
        <f>AG$12*$D1374*INDEX(AG$21:AG$28,$E1374)*INDEX(AG$30:AG$46,$F1374)*(1-INDEX(AG$121:AG$137,$F1374))</f>
        <v/>
      </c>
      <c r="AH1374" s="37">
        <f>AH$12*$D1374*INDEX(AH$21:AH$28,$E1374)*INDEX(AH$30:AH$46,$F1374)*(1-INDEX(AH$121:AH$137,$F1374))</f>
        <v/>
      </c>
      <c r="AI1374" s="37">
        <f>AI$12*$D1374*INDEX(AI$21:AI$28,$E1374)*INDEX(AI$30:AI$46,$F1374)*(1-INDEX(AI$121:AI$137,$F1374))</f>
        <v/>
      </c>
      <c r="AJ1374" s="37">
        <f>AJ$12*$D1374*INDEX(AJ$21:AJ$28,$E1374)*INDEX(AJ$30:AJ$46,$F1374)*(1-INDEX(AJ$121:AJ$137,$F1374))</f>
        <v/>
      </c>
      <c r="AK1374" s="37">
        <f>AK$12*$D1374*INDEX(AK$21:AK$28,$E1374)*INDEX(AK$30:AK$46,$F1374)*(1-INDEX(AK$121:AK$137,$F1374))</f>
        <v/>
      </c>
      <c r="AL1374" s="37">
        <f>AL$12*$D1374*INDEX(AL$21:AL$28,$E1374)*INDEX(AL$30:AL$46,$F1374)*(1-INDEX(AL$121:AL$137,$F1374))</f>
        <v/>
      </c>
      <c r="AM1374" s="37">
        <f>AM$12*$D1374*INDEX(AM$21:AM$28,$E1374)*INDEX(AM$30:AM$46,$F1374)*(1-INDEX(AM$121:AM$137,$F1374))</f>
        <v/>
      </c>
      <c r="AN1374" s="37">
        <f>AN$12*$D1374*INDEX(AN$21:AN$28,$E1374)*INDEX(AN$30:AN$46,$F1374)*(1-INDEX(AN$121:AN$137,$F1374))</f>
        <v/>
      </c>
      <c r="AO1374" s="37">
        <f>AO$12*$D1374*INDEX(AO$21:AO$28,$E1374)*INDEX(AO$30:AO$46,$F1374)*(1-INDEX(AO$121:AO$137,$F1374))</f>
        <v/>
      </c>
      <c r="AP1374" s="37">
        <f>AP$12*$D1374*INDEX(AP$21:AP$28,$E1374)*INDEX(AP$30:AP$46,$F1374)*(1-INDEX(AP$121:AP$137,$F1374))</f>
        <v/>
      </c>
      <c r="AQ1374" s="37">
        <f>AQ$12*$D1374*INDEX(AQ$21:AQ$28,$E1374)*INDEX(AQ$30:AQ$46,$F1374)*(1-INDEX(AQ$121:AQ$137,$F1374))</f>
        <v/>
      </c>
      <c r="AR1374" s="37">
        <f>AR$12*$D1374*INDEX(AR$21:AR$28,$E1374)*INDEX(AR$30:AR$46,$F1374)*(1-INDEX(AR$121:AR$137,$F1374))</f>
        <v/>
      </c>
      <c r="AS1374" s="37">
        <f>AS$12*$D1374*INDEX(AS$21:AS$28,$E1374)*INDEX(AS$30:AS$46,$F1374)*(1-INDEX(AS$121:AS$137,$F1374))</f>
        <v/>
      </c>
      <c r="AT1374" s="37">
        <f>AT$12*$D1374*INDEX(AT$21:AT$28,$E1374)*INDEX(AT$30:AT$46,$F1374)*(1-INDEX(AT$121:AT$137,$F1374))</f>
        <v/>
      </c>
      <c r="AU1374" s="37">
        <f>AU$12*$D1374*INDEX(AU$21:AU$28,$E1374)*INDEX(AU$30:AU$46,$F1374)*(1-INDEX(AU$121:AU$137,$F1374))</f>
        <v/>
      </c>
      <c r="AV1374" s="37">
        <f>AV$12*$D1374*INDEX(AV$21:AV$28,$E1374)*INDEX(AV$30:AV$46,$F1374)*(1-INDEX(AV$121:AV$137,$F1374))</f>
        <v/>
      </c>
      <c r="AW1374" s="37">
        <f>AW$12*$D1374*INDEX(AW$21:AW$28,$E1374)*INDEX(AW$30:AW$46,$F1374)*(1-INDEX(AW$121:AW$137,$F1374))</f>
        <v/>
      </c>
      <c r="AX1374" s="37">
        <f>AX$12*$D1374*INDEX(AX$21:AX$28,$E1374)*INDEX(AX$30:AX$46,$F1374)*(1-INDEX(AX$121:AX$137,$F1374))</f>
        <v/>
      </c>
      <c r="AY1374" s="40">
        <f>CARBONTAX(AY$12,$D1374,INDEX(AY$21:AY$28,$E1374),INDEX(AY$30:AY$46,$F1374),INDEX(AY$121:AY$137,$F1374))</f>
        <v/>
      </c>
    </row>
    <row r="1375" hidden="1" outlineLevel="2">
      <c r="A1375" s="14" t="inlineStr">
        <is>
          <t>ctxnew</t>
        </is>
      </c>
      <c r="B1375" s="14" t="inlineStr">
        <is>
          <t>ker</t>
        </is>
      </c>
      <c r="C1375" s="14" t="inlineStr">
        <is>
          <t>mac</t>
        </is>
      </c>
      <c r="D1375" s="37">
        <f>INDEX(Inputs!$T$5:$T$132,MATCH($B1375&amp;"|"&amp;$C1375,Inputs!$A$5:$A$132,0))</f>
        <v/>
      </c>
      <c r="E1375" s="37">
        <f>INDEX(Inputs!$J$5:$J$132,MATCH($B1375&amp;"|"&amp;$C1375,Inputs!$A$5:$A$132,0))</f>
        <v/>
      </c>
      <c r="F1375" s="37">
        <f>INDEX(Inputs!$K$5:$K$132,MATCH($B1375&amp;"|"&amp;$C1375,Inputs!$A$5:$A$132,0))</f>
        <v/>
      </c>
      <c r="G1375" s="36" t="n"/>
      <c r="H1375" s="14">
        <f>INDEX(Variables!$B$5:$B$105,MATCH($A1375,Variables!$A$5:$A$105,0))&amp;IF($C1375="",""," | "&amp;INDEX(Mapping!$B$5:$B$26,MATCH($C1375,Mapping!$A$5:$A$26,0))&amp;" | "&amp;INDEX(Mapping!$B$30:$B$41,MATCH($B1375,Mapping!$A$30:$A$41,0)))</f>
        <v/>
      </c>
      <c r="I1375" s="14">
        <f>INDEX(Variables!$C$5:$C$105,MATCH($A1375,Variables!$A$5:$A$105,0))</f>
        <v/>
      </c>
      <c r="J1375" s="14">
        <f>INDEX(Variables!$E$5:$E$105,MATCH($A1375,Variables!$A$5:$A$105,0))</f>
        <v/>
      </c>
      <c r="K1375" s="11">
        <f>LOWER(Settings!$C$4)&amp;".mit."&amp;$A1375&amp;IF($C1375="","","."&amp;$C1375&amp;"."&amp;$B1375)&amp;IF(INDEX(Variables!$D$5:$D$105,MATCH($A1375,Variables!$A$5:$A$105,0))="","","."&amp;INDEX(Variables!$D$5:$D$105,MATCH($A1375,Variables!$A$5:$A$105,0)))&amp;"."&amp;K$5</f>
        <v/>
      </c>
      <c r="L1375" s="38">
        <f>L$12*$D1375*INDEX(L$21:L$28,$E1375)*INDEX(L$30:L$46,$F1375)*(1-INDEX(L$121:L$137,$F1375))</f>
        <v/>
      </c>
      <c r="M1375" s="37">
        <f>M$12*$D1375*INDEX(M$21:M$28,$E1375)*INDEX(M$30:M$46,$F1375)*(1-INDEX(M$121:M$137,$F1375))</f>
        <v/>
      </c>
      <c r="N1375" s="37">
        <f>N$12*$D1375*INDEX(N$21:N$28,$E1375)*INDEX(N$30:N$46,$F1375)*(1-INDEX(N$121:N$137,$F1375))</f>
        <v/>
      </c>
      <c r="O1375" s="37">
        <f>O$12*$D1375*INDEX(O$21:O$28,$E1375)*INDEX(O$30:O$46,$F1375)*(1-INDEX(O$121:O$137,$F1375))</f>
        <v/>
      </c>
      <c r="P1375" s="37">
        <f>P$12*$D1375*INDEX(P$21:P$28,$E1375)*INDEX(P$30:P$46,$F1375)*(1-INDEX(P$121:P$137,$F1375))</f>
        <v/>
      </c>
      <c r="Q1375" s="37">
        <f>Q$12*$D1375*INDEX(Q$21:Q$28,$E1375)*INDEX(Q$30:Q$46,$F1375)*(1-INDEX(Q$121:Q$137,$F1375))</f>
        <v/>
      </c>
      <c r="R1375" s="37">
        <f>R$12*$D1375*INDEX(R$21:R$28,$E1375)*INDEX(R$30:R$46,$F1375)*(1-INDEX(R$121:R$137,$F1375))</f>
        <v/>
      </c>
      <c r="S1375" s="37">
        <f>S$12*$D1375*INDEX(S$21:S$28,$E1375)*INDEX(S$30:S$46,$F1375)*(1-INDEX(S$121:S$137,$F1375))</f>
        <v/>
      </c>
      <c r="T1375" s="37">
        <f>T$12*$D1375*INDEX(T$21:T$28,$E1375)*INDEX(T$30:T$46,$F1375)*(1-INDEX(T$121:T$137,$F1375))</f>
        <v/>
      </c>
      <c r="U1375" s="37">
        <f>U$12*$D1375*INDEX(U$21:U$28,$E1375)*INDEX(U$30:U$46,$F1375)*(1-INDEX(U$121:U$137,$F1375))</f>
        <v/>
      </c>
      <c r="V1375" s="37">
        <f>V$12*$D1375*INDEX(V$21:V$28,$E1375)*INDEX(V$30:V$46,$F1375)*(1-INDEX(V$121:V$137,$F1375))</f>
        <v/>
      </c>
      <c r="W1375" s="37">
        <f>W$12*$D1375*INDEX(W$21:W$28,$E1375)*INDEX(W$30:W$46,$F1375)*(1-INDEX(W$121:W$137,$F1375))</f>
        <v/>
      </c>
      <c r="X1375" s="37">
        <f>X$12*$D1375*INDEX(X$21:X$28,$E1375)*INDEX(X$30:X$46,$F1375)*(1-INDEX(X$121:X$137,$F1375))</f>
        <v/>
      </c>
      <c r="Y1375" s="37">
        <f>Y$12*$D1375*INDEX(Y$21:Y$28,$E1375)*INDEX(Y$30:Y$46,$F1375)*(1-INDEX(Y$121:Y$137,$F1375))</f>
        <v/>
      </c>
      <c r="Z1375" s="37">
        <f>Z$12*$D1375*INDEX(Z$21:Z$28,$E1375)*INDEX(Z$30:Z$46,$F1375)*(1-INDEX(Z$121:Z$137,$F1375))</f>
        <v/>
      </c>
      <c r="AA1375" s="37">
        <f>AA$12*$D1375*INDEX(AA$21:AA$28,$E1375)*INDEX(AA$30:AA$46,$F1375)*(1-INDEX(AA$121:AA$137,$F1375))</f>
        <v/>
      </c>
      <c r="AB1375" s="37">
        <f>AB$12*$D1375*INDEX(AB$21:AB$28,$E1375)*INDEX(AB$30:AB$46,$F1375)*(1-INDEX(AB$121:AB$137,$F1375))</f>
        <v/>
      </c>
      <c r="AC1375" s="37">
        <f>AC$12*$D1375*INDEX(AC$21:AC$28,$E1375)*INDEX(AC$30:AC$46,$F1375)*(1-INDEX(AC$121:AC$137,$F1375))</f>
        <v/>
      </c>
      <c r="AD1375" s="40">
        <f>CARBONTAX(AD$12,$D1375,INDEX(AD$21:AD$28,$E1375),INDEX(AD$30:AD$46,$F1375),INDEX(AD$121:AD$137,$F1375))</f>
        <v/>
      </c>
      <c r="AF1375" s="11">
        <f>LOWER(Settings!$C$4)&amp;".mit."&amp;$A1375&amp;IF($C1375="","","."&amp;$C1375&amp;"."&amp;$B1375)&amp;IF(INDEX(Variables!$D$5:$D$105,MATCH($A1375,Variables!$A$5:$A$105,0))="","","."&amp;INDEX(Variables!$D$5:$D$105,MATCH($A1375,Variables!$A$5:$A$105,0)))&amp;"."&amp;AF$5</f>
        <v/>
      </c>
      <c r="AG1375" s="38">
        <f>AG$12*$D1375*INDEX(AG$21:AG$28,$E1375)*INDEX(AG$30:AG$46,$F1375)*(1-INDEX(AG$121:AG$137,$F1375))</f>
        <v/>
      </c>
      <c r="AH1375" s="37">
        <f>AH$12*$D1375*INDEX(AH$21:AH$28,$E1375)*INDEX(AH$30:AH$46,$F1375)*(1-INDEX(AH$121:AH$137,$F1375))</f>
        <v/>
      </c>
      <c r="AI1375" s="37">
        <f>AI$12*$D1375*INDEX(AI$21:AI$28,$E1375)*INDEX(AI$30:AI$46,$F1375)*(1-INDEX(AI$121:AI$137,$F1375))</f>
        <v/>
      </c>
      <c r="AJ1375" s="37">
        <f>AJ$12*$D1375*INDEX(AJ$21:AJ$28,$E1375)*INDEX(AJ$30:AJ$46,$F1375)*(1-INDEX(AJ$121:AJ$137,$F1375))</f>
        <v/>
      </c>
      <c r="AK1375" s="37">
        <f>AK$12*$D1375*INDEX(AK$21:AK$28,$E1375)*INDEX(AK$30:AK$46,$F1375)*(1-INDEX(AK$121:AK$137,$F1375))</f>
        <v/>
      </c>
      <c r="AL1375" s="37">
        <f>AL$12*$D1375*INDEX(AL$21:AL$28,$E1375)*INDEX(AL$30:AL$46,$F1375)*(1-INDEX(AL$121:AL$137,$F1375))</f>
        <v/>
      </c>
      <c r="AM1375" s="37">
        <f>AM$12*$D1375*INDEX(AM$21:AM$28,$E1375)*INDEX(AM$30:AM$46,$F1375)*(1-INDEX(AM$121:AM$137,$F1375))</f>
        <v/>
      </c>
      <c r="AN1375" s="37">
        <f>AN$12*$D1375*INDEX(AN$21:AN$28,$E1375)*INDEX(AN$30:AN$46,$F1375)*(1-INDEX(AN$121:AN$137,$F1375))</f>
        <v/>
      </c>
      <c r="AO1375" s="37">
        <f>AO$12*$D1375*INDEX(AO$21:AO$28,$E1375)*INDEX(AO$30:AO$46,$F1375)*(1-INDEX(AO$121:AO$137,$F1375))</f>
        <v/>
      </c>
      <c r="AP1375" s="37">
        <f>AP$12*$D1375*INDEX(AP$21:AP$28,$E1375)*INDEX(AP$30:AP$46,$F1375)*(1-INDEX(AP$121:AP$137,$F1375))</f>
        <v/>
      </c>
      <c r="AQ1375" s="37">
        <f>AQ$12*$D1375*INDEX(AQ$21:AQ$28,$E1375)*INDEX(AQ$30:AQ$46,$F1375)*(1-INDEX(AQ$121:AQ$137,$F1375))</f>
        <v/>
      </c>
      <c r="AR1375" s="37">
        <f>AR$12*$D1375*INDEX(AR$21:AR$28,$E1375)*INDEX(AR$30:AR$46,$F1375)*(1-INDEX(AR$121:AR$137,$F1375))</f>
        <v/>
      </c>
      <c r="AS1375" s="37">
        <f>AS$12*$D1375*INDEX(AS$21:AS$28,$E1375)*INDEX(AS$30:AS$46,$F1375)*(1-INDEX(AS$121:AS$137,$F1375))</f>
        <v/>
      </c>
      <c r="AT1375" s="37">
        <f>AT$12*$D1375*INDEX(AT$21:AT$28,$E1375)*INDEX(AT$30:AT$46,$F1375)*(1-INDEX(AT$121:AT$137,$F1375))</f>
        <v/>
      </c>
      <c r="AU1375" s="37">
        <f>AU$12*$D1375*INDEX(AU$21:AU$28,$E1375)*INDEX(AU$30:AU$46,$F1375)*(1-INDEX(AU$121:AU$137,$F1375))</f>
        <v/>
      </c>
      <c r="AV1375" s="37">
        <f>AV$12*$D1375*INDEX(AV$21:AV$28,$E1375)*INDEX(AV$30:AV$46,$F1375)*(1-INDEX(AV$121:AV$137,$F1375))</f>
        <v/>
      </c>
      <c r="AW1375" s="37">
        <f>AW$12*$D1375*INDEX(AW$21:AW$28,$E1375)*INDEX(AW$30:AW$46,$F1375)*(1-INDEX(AW$121:AW$137,$F1375))</f>
        <v/>
      </c>
      <c r="AX1375" s="37">
        <f>AX$12*$D1375*INDEX(AX$21:AX$28,$E1375)*INDEX(AX$30:AX$46,$F1375)*(1-INDEX(AX$121:AX$137,$F1375))</f>
        <v/>
      </c>
      <c r="AY1375" s="40">
        <f>CARBONTAX(AY$12,$D1375,INDEX(AY$21:AY$28,$E1375),INDEX(AY$30:AY$46,$F1375),INDEX(AY$121:AY$137,$F1375))</f>
        <v/>
      </c>
    </row>
    <row r="1376" hidden="1" outlineLevel="2">
      <c r="A1376" s="14" t="inlineStr">
        <is>
          <t>ctxnew</t>
        </is>
      </c>
      <c r="B1376" s="14" t="inlineStr">
        <is>
          <t>oop</t>
        </is>
      </c>
      <c r="C1376" s="14" t="inlineStr">
        <is>
          <t>mac</t>
        </is>
      </c>
      <c r="D1376" s="37">
        <f>INDEX(Inputs!$T$5:$T$132,MATCH($B1376&amp;"|"&amp;$C1376,Inputs!$A$5:$A$132,0))</f>
        <v/>
      </c>
      <c r="E1376" s="37">
        <f>INDEX(Inputs!$J$5:$J$132,MATCH($B1376&amp;"|"&amp;$C1376,Inputs!$A$5:$A$132,0))</f>
        <v/>
      </c>
      <c r="F1376" s="37">
        <f>INDEX(Inputs!$K$5:$K$132,MATCH($B1376&amp;"|"&amp;$C1376,Inputs!$A$5:$A$132,0))</f>
        <v/>
      </c>
      <c r="G1376" s="36" t="n"/>
      <c r="H1376" s="14">
        <f>INDEX(Variables!$B$5:$B$105,MATCH($A1376,Variables!$A$5:$A$105,0))&amp;IF($C1376="",""," | "&amp;INDEX(Mapping!$B$5:$B$26,MATCH($C1376,Mapping!$A$5:$A$26,0))&amp;" | "&amp;INDEX(Mapping!$B$30:$B$41,MATCH($B1376,Mapping!$A$30:$A$41,0)))</f>
        <v/>
      </c>
      <c r="I1376" s="14">
        <f>INDEX(Variables!$C$5:$C$105,MATCH($A1376,Variables!$A$5:$A$105,0))</f>
        <v/>
      </c>
      <c r="J1376" s="14">
        <f>INDEX(Variables!$E$5:$E$105,MATCH($A1376,Variables!$A$5:$A$105,0))</f>
        <v/>
      </c>
      <c r="K1376" s="11">
        <f>LOWER(Settings!$C$4)&amp;".mit."&amp;$A1376&amp;IF($C1376="","","."&amp;$C1376&amp;"."&amp;$B1376)&amp;IF(INDEX(Variables!$D$5:$D$105,MATCH($A1376,Variables!$A$5:$A$105,0))="","","."&amp;INDEX(Variables!$D$5:$D$105,MATCH($A1376,Variables!$A$5:$A$105,0)))&amp;"."&amp;K$5</f>
        <v/>
      </c>
      <c r="L1376" s="38">
        <f>L$12*$D1376*INDEX(L$21:L$28,$E1376)*INDEX(L$30:L$46,$F1376)*(1-INDEX(L$121:L$137,$F1376))</f>
        <v/>
      </c>
      <c r="M1376" s="37">
        <f>M$12*$D1376*INDEX(M$21:M$28,$E1376)*INDEX(M$30:M$46,$F1376)*(1-INDEX(M$121:M$137,$F1376))</f>
        <v/>
      </c>
      <c r="N1376" s="37">
        <f>N$12*$D1376*INDEX(N$21:N$28,$E1376)*INDEX(N$30:N$46,$F1376)*(1-INDEX(N$121:N$137,$F1376))</f>
        <v/>
      </c>
      <c r="O1376" s="37">
        <f>O$12*$D1376*INDEX(O$21:O$28,$E1376)*INDEX(O$30:O$46,$F1376)*(1-INDEX(O$121:O$137,$F1376))</f>
        <v/>
      </c>
      <c r="P1376" s="37">
        <f>P$12*$D1376*INDEX(P$21:P$28,$E1376)*INDEX(P$30:P$46,$F1376)*(1-INDEX(P$121:P$137,$F1376))</f>
        <v/>
      </c>
      <c r="Q1376" s="37">
        <f>Q$12*$D1376*INDEX(Q$21:Q$28,$E1376)*INDEX(Q$30:Q$46,$F1376)*(1-INDEX(Q$121:Q$137,$F1376))</f>
        <v/>
      </c>
      <c r="R1376" s="37">
        <f>R$12*$D1376*INDEX(R$21:R$28,$E1376)*INDEX(R$30:R$46,$F1376)*(1-INDEX(R$121:R$137,$F1376))</f>
        <v/>
      </c>
      <c r="S1376" s="37">
        <f>S$12*$D1376*INDEX(S$21:S$28,$E1376)*INDEX(S$30:S$46,$F1376)*(1-INDEX(S$121:S$137,$F1376))</f>
        <v/>
      </c>
      <c r="T1376" s="37">
        <f>T$12*$D1376*INDEX(T$21:T$28,$E1376)*INDEX(T$30:T$46,$F1376)*(1-INDEX(T$121:T$137,$F1376))</f>
        <v/>
      </c>
      <c r="U1376" s="37">
        <f>U$12*$D1376*INDEX(U$21:U$28,$E1376)*INDEX(U$30:U$46,$F1376)*(1-INDEX(U$121:U$137,$F1376))</f>
        <v/>
      </c>
      <c r="V1376" s="37">
        <f>V$12*$D1376*INDEX(V$21:V$28,$E1376)*INDEX(V$30:V$46,$F1376)*(1-INDEX(V$121:V$137,$F1376))</f>
        <v/>
      </c>
      <c r="W1376" s="37">
        <f>W$12*$D1376*INDEX(W$21:W$28,$E1376)*INDEX(W$30:W$46,$F1376)*(1-INDEX(W$121:W$137,$F1376))</f>
        <v/>
      </c>
      <c r="X1376" s="37">
        <f>X$12*$D1376*INDEX(X$21:X$28,$E1376)*INDEX(X$30:X$46,$F1376)*(1-INDEX(X$121:X$137,$F1376))</f>
        <v/>
      </c>
      <c r="Y1376" s="37">
        <f>Y$12*$D1376*INDEX(Y$21:Y$28,$E1376)*INDEX(Y$30:Y$46,$F1376)*(1-INDEX(Y$121:Y$137,$F1376))</f>
        <v/>
      </c>
      <c r="Z1376" s="37">
        <f>Z$12*$D1376*INDEX(Z$21:Z$28,$E1376)*INDEX(Z$30:Z$46,$F1376)*(1-INDEX(Z$121:Z$137,$F1376))</f>
        <v/>
      </c>
      <c r="AA1376" s="37">
        <f>AA$12*$D1376*INDEX(AA$21:AA$28,$E1376)*INDEX(AA$30:AA$46,$F1376)*(1-INDEX(AA$121:AA$137,$F1376))</f>
        <v/>
      </c>
      <c r="AB1376" s="37">
        <f>AB$12*$D1376*INDEX(AB$21:AB$28,$E1376)*INDEX(AB$30:AB$46,$F1376)*(1-INDEX(AB$121:AB$137,$F1376))</f>
        <v/>
      </c>
      <c r="AC1376" s="37">
        <f>AC$12*$D1376*INDEX(AC$21:AC$28,$E1376)*INDEX(AC$30:AC$46,$F1376)*(1-INDEX(AC$121:AC$137,$F1376))</f>
        <v/>
      </c>
      <c r="AD1376" s="40">
        <f>CARBONTAX(AD$12,$D1376,INDEX(AD$21:AD$28,$E1376),INDEX(AD$30:AD$46,$F1376),INDEX(AD$121:AD$137,$F1376))</f>
        <v/>
      </c>
      <c r="AF1376" s="11">
        <f>LOWER(Settings!$C$4)&amp;".mit."&amp;$A1376&amp;IF($C1376="","","."&amp;$C1376&amp;"."&amp;$B1376)&amp;IF(INDEX(Variables!$D$5:$D$105,MATCH($A1376,Variables!$A$5:$A$105,0))="","","."&amp;INDEX(Variables!$D$5:$D$105,MATCH($A1376,Variables!$A$5:$A$105,0)))&amp;"."&amp;AF$5</f>
        <v/>
      </c>
      <c r="AG1376" s="38">
        <f>AG$12*$D1376*INDEX(AG$21:AG$28,$E1376)*INDEX(AG$30:AG$46,$F1376)*(1-INDEX(AG$121:AG$137,$F1376))</f>
        <v/>
      </c>
      <c r="AH1376" s="37">
        <f>AH$12*$D1376*INDEX(AH$21:AH$28,$E1376)*INDEX(AH$30:AH$46,$F1376)*(1-INDEX(AH$121:AH$137,$F1376))</f>
        <v/>
      </c>
      <c r="AI1376" s="37">
        <f>AI$12*$D1376*INDEX(AI$21:AI$28,$E1376)*INDEX(AI$30:AI$46,$F1376)*(1-INDEX(AI$121:AI$137,$F1376))</f>
        <v/>
      </c>
      <c r="AJ1376" s="37">
        <f>AJ$12*$D1376*INDEX(AJ$21:AJ$28,$E1376)*INDEX(AJ$30:AJ$46,$F1376)*(1-INDEX(AJ$121:AJ$137,$F1376))</f>
        <v/>
      </c>
      <c r="AK1376" s="37">
        <f>AK$12*$D1376*INDEX(AK$21:AK$28,$E1376)*INDEX(AK$30:AK$46,$F1376)*(1-INDEX(AK$121:AK$137,$F1376))</f>
        <v/>
      </c>
      <c r="AL1376" s="37">
        <f>AL$12*$D1376*INDEX(AL$21:AL$28,$E1376)*INDEX(AL$30:AL$46,$F1376)*(1-INDEX(AL$121:AL$137,$F1376))</f>
        <v/>
      </c>
      <c r="AM1376" s="37">
        <f>AM$12*$D1376*INDEX(AM$21:AM$28,$E1376)*INDEX(AM$30:AM$46,$F1376)*(1-INDEX(AM$121:AM$137,$F1376))</f>
        <v/>
      </c>
      <c r="AN1376" s="37">
        <f>AN$12*$D1376*INDEX(AN$21:AN$28,$E1376)*INDEX(AN$30:AN$46,$F1376)*(1-INDEX(AN$121:AN$137,$F1376))</f>
        <v/>
      </c>
      <c r="AO1376" s="37">
        <f>AO$12*$D1376*INDEX(AO$21:AO$28,$E1376)*INDEX(AO$30:AO$46,$F1376)*(1-INDEX(AO$121:AO$137,$F1376))</f>
        <v/>
      </c>
      <c r="AP1376" s="37">
        <f>AP$12*$D1376*INDEX(AP$21:AP$28,$E1376)*INDEX(AP$30:AP$46,$F1376)*(1-INDEX(AP$121:AP$137,$F1376))</f>
        <v/>
      </c>
      <c r="AQ1376" s="37">
        <f>AQ$12*$D1376*INDEX(AQ$21:AQ$28,$E1376)*INDEX(AQ$30:AQ$46,$F1376)*(1-INDEX(AQ$121:AQ$137,$F1376))</f>
        <v/>
      </c>
      <c r="AR1376" s="37">
        <f>AR$12*$D1376*INDEX(AR$21:AR$28,$E1376)*INDEX(AR$30:AR$46,$F1376)*(1-INDEX(AR$121:AR$137,$F1376))</f>
        <v/>
      </c>
      <c r="AS1376" s="37">
        <f>AS$12*$D1376*INDEX(AS$21:AS$28,$E1376)*INDEX(AS$30:AS$46,$F1376)*(1-INDEX(AS$121:AS$137,$F1376))</f>
        <v/>
      </c>
      <c r="AT1376" s="37">
        <f>AT$12*$D1376*INDEX(AT$21:AT$28,$E1376)*INDEX(AT$30:AT$46,$F1376)*(1-INDEX(AT$121:AT$137,$F1376))</f>
        <v/>
      </c>
      <c r="AU1376" s="37">
        <f>AU$12*$D1376*INDEX(AU$21:AU$28,$E1376)*INDEX(AU$30:AU$46,$F1376)*(1-INDEX(AU$121:AU$137,$F1376))</f>
        <v/>
      </c>
      <c r="AV1376" s="37">
        <f>AV$12*$D1376*INDEX(AV$21:AV$28,$E1376)*INDEX(AV$30:AV$46,$F1376)*(1-INDEX(AV$121:AV$137,$F1376))</f>
        <v/>
      </c>
      <c r="AW1376" s="37">
        <f>AW$12*$D1376*INDEX(AW$21:AW$28,$E1376)*INDEX(AW$30:AW$46,$F1376)*(1-INDEX(AW$121:AW$137,$F1376))</f>
        <v/>
      </c>
      <c r="AX1376" s="37">
        <f>AX$12*$D1376*INDEX(AX$21:AX$28,$E1376)*INDEX(AX$30:AX$46,$F1376)*(1-INDEX(AX$121:AX$137,$F1376))</f>
        <v/>
      </c>
      <c r="AY1376" s="40">
        <f>CARBONTAX(AY$12,$D1376,INDEX(AY$21:AY$28,$E1376),INDEX(AY$30:AY$46,$F1376),INDEX(AY$121:AY$137,$F1376))</f>
        <v/>
      </c>
    </row>
    <row r="1377" hidden="1" outlineLevel="2">
      <c r="A1377" s="14" t="inlineStr">
        <is>
          <t>ctxnew</t>
        </is>
      </c>
      <c r="B1377" s="14" t="inlineStr">
        <is>
          <t>bio</t>
        </is>
      </c>
      <c r="C1377" s="14" t="inlineStr">
        <is>
          <t>mac</t>
        </is>
      </c>
      <c r="D1377" s="37">
        <f>INDEX(Inputs!$T$5:$T$132,MATCH($B1377&amp;"|"&amp;$C1377,Inputs!$A$5:$A$132,0))</f>
        <v/>
      </c>
      <c r="E1377" s="37">
        <f>INDEX(Inputs!$J$5:$J$132,MATCH($B1377&amp;"|"&amp;$C1377,Inputs!$A$5:$A$132,0))</f>
        <v/>
      </c>
      <c r="F1377" s="37">
        <f>INDEX(Inputs!$K$5:$K$132,MATCH($B1377&amp;"|"&amp;$C1377,Inputs!$A$5:$A$132,0))</f>
        <v/>
      </c>
      <c r="G1377" s="36" t="n"/>
      <c r="H1377" s="14">
        <f>INDEX(Variables!$B$5:$B$105,MATCH($A1377,Variables!$A$5:$A$105,0))&amp;IF($C1377="",""," | "&amp;INDEX(Mapping!$B$5:$B$26,MATCH($C1377,Mapping!$A$5:$A$26,0))&amp;" | "&amp;INDEX(Mapping!$B$30:$B$41,MATCH($B1377,Mapping!$A$30:$A$41,0)))</f>
        <v/>
      </c>
      <c r="I1377" s="14">
        <f>INDEX(Variables!$C$5:$C$105,MATCH($A1377,Variables!$A$5:$A$105,0))</f>
        <v/>
      </c>
      <c r="J1377" s="14">
        <f>INDEX(Variables!$E$5:$E$105,MATCH($A1377,Variables!$A$5:$A$105,0))</f>
        <v/>
      </c>
      <c r="K1377" s="11">
        <f>LOWER(Settings!$C$4)&amp;".mit."&amp;$A1377&amp;IF($C1377="","","."&amp;$C1377&amp;"."&amp;$B1377)&amp;IF(INDEX(Variables!$D$5:$D$105,MATCH($A1377,Variables!$A$5:$A$105,0))="","","."&amp;INDEX(Variables!$D$5:$D$105,MATCH($A1377,Variables!$A$5:$A$105,0)))&amp;"."&amp;K$5</f>
        <v/>
      </c>
      <c r="L1377" s="38">
        <f>L$12*$D1377*INDEX(L$21:L$28,$E1377)*INDEX(L$30:L$46,$F1377)*(1-INDEX(L$121:L$137,$F1377))</f>
        <v/>
      </c>
      <c r="M1377" s="37">
        <f>M$12*$D1377*INDEX(M$21:M$28,$E1377)*INDEX(M$30:M$46,$F1377)*(1-INDEX(M$121:M$137,$F1377))</f>
        <v/>
      </c>
      <c r="N1377" s="37">
        <f>N$12*$D1377*INDEX(N$21:N$28,$E1377)*INDEX(N$30:N$46,$F1377)*(1-INDEX(N$121:N$137,$F1377))</f>
        <v/>
      </c>
      <c r="O1377" s="37">
        <f>O$12*$D1377*INDEX(O$21:O$28,$E1377)*INDEX(O$30:O$46,$F1377)*(1-INDEX(O$121:O$137,$F1377))</f>
        <v/>
      </c>
      <c r="P1377" s="37">
        <f>P$12*$D1377*INDEX(P$21:P$28,$E1377)*INDEX(P$30:P$46,$F1377)*(1-INDEX(P$121:P$137,$F1377))</f>
        <v/>
      </c>
      <c r="Q1377" s="37">
        <f>Q$12*$D1377*INDEX(Q$21:Q$28,$E1377)*INDEX(Q$30:Q$46,$F1377)*(1-INDEX(Q$121:Q$137,$F1377))</f>
        <v/>
      </c>
      <c r="R1377" s="37">
        <f>R$12*$D1377*INDEX(R$21:R$28,$E1377)*INDEX(R$30:R$46,$F1377)*(1-INDEX(R$121:R$137,$F1377))</f>
        <v/>
      </c>
      <c r="S1377" s="37">
        <f>S$12*$D1377*INDEX(S$21:S$28,$E1377)*INDEX(S$30:S$46,$F1377)*(1-INDEX(S$121:S$137,$F1377))</f>
        <v/>
      </c>
      <c r="T1377" s="37">
        <f>T$12*$D1377*INDEX(T$21:T$28,$E1377)*INDEX(T$30:T$46,$F1377)*(1-INDEX(T$121:T$137,$F1377))</f>
        <v/>
      </c>
      <c r="U1377" s="37">
        <f>U$12*$D1377*INDEX(U$21:U$28,$E1377)*INDEX(U$30:U$46,$F1377)*(1-INDEX(U$121:U$137,$F1377))</f>
        <v/>
      </c>
      <c r="V1377" s="37">
        <f>V$12*$D1377*INDEX(V$21:V$28,$E1377)*INDEX(V$30:V$46,$F1377)*(1-INDEX(V$121:V$137,$F1377))</f>
        <v/>
      </c>
      <c r="W1377" s="37">
        <f>W$12*$D1377*INDEX(W$21:W$28,$E1377)*INDEX(W$30:W$46,$F1377)*(1-INDEX(W$121:W$137,$F1377))</f>
        <v/>
      </c>
      <c r="X1377" s="37">
        <f>X$12*$D1377*INDEX(X$21:X$28,$E1377)*INDEX(X$30:X$46,$F1377)*(1-INDEX(X$121:X$137,$F1377))</f>
        <v/>
      </c>
      <c r="Y1377" s="37">
        <f>Y$12*$D1377*INDEX(Y$21:Y$28,$E1377)*INDEX(Y$30:Y$46,$F1377)*(1-INDEX(Y$121:Y$137,$F1377))</f>
        <v/>
      </c>
      <c r="Z1377" s="37">
        <f>Z$12*$D1377*INDEX(Z$21:Z$28,$E1377)*INDEX(Z$30:Z$46,$F1377)*(1-INDEX(Z$121:Z$137,$F1377))</f>
        <v/>
      </c>
      <c r="AA1377" s="37">
        <f>AA$12*$D1377*INDEX(AA$21:AA$28,$E1377)*INDEX(AA$30:AA$46,$F1377)*(1-INDEX(AA$121:AA$137,$F1377))</f>
        <v/>
      </c>
      <c r="AB1377" s="37">
        <f>AB$12*$D1377*INDEX(AB$21:AB$28,$E1377)*INDEX(AB$30:AB$46,$F1377)*(1-INDEX(AB$121:AB$137,$F1377))</f>
        <v/>
      </c>
      <c r="AC1377" s="37">
        <f>AC$12*$D1377*INDEX(AC$21:AC$28,$E1377)*INDEX(AC$30:AC$46,$F1377)*(1-INDEX(AC$121:AC$137,$F1377))</f>
        <v/>
      </c>
      <c r="AD1377" s="40">
        <f>CARBONTAX(AD$12,$D1377,INDEX(AD$21:AD$28,$E1377),INDEX(AD$30:AD$46,$F1377),INDEX(AD$121:AD$137,$F1377))</f>
        <v/>
      </c>
      <c r="AF1377" s="11">
        <f>LOWER(Settings!$C$4)&amp;".mit."&amp;$A1377&amp;IF($C1377="","","."&amp;$C1377&amp;"."&amp;$B1377)&amp;IF(INDEX(Variables!$D$5:$D$105,MATCH($A1377,Variables!$A$5:$A$105,0))="","","."&amp;INDEX(Variables!$D$5:$D$105,MATCH($A1377,Variables!$A$5:$A$105,0)))&amp;"."&amp;AF$5</f>
        <v/>
      </c>
      <c r="AG1377" s="38">
        <f>AG$12*$D1377*INDEX(AG$21:AG$28,$E1377)*INDEX(AG$30:AG$46,$F1377)*(1-INDEX(AG$121:AG$137,$F1377))</f>
        <v/>
      </c>
      <c r="AH1377" s="37">
        <f>AH$12*$D1377*INDEX(AH$21:AH$28,$E1377)*INDEX(AH$30:AH$46,$F1377)*(1-INDEX(AH$121:AH$137,$F1377))</f>
        <v/>
      </c>
      <c r="AI1377" s="37">
        <f>AI$12*$D1377*INDEX(AI$21:AI$28,$E1377)*INDEX(AI$30:AI$46,$F1377)*(1-INDEX(AI$121:AI$137,$F1377))</f>
        <v/>
      </c>
      <c r="AJ1377" s="37">
        <f>AJ$12*$D1377*INDEX(AJ$21:AJ$28,$E1377)*INDEX(AJ$30:AJ$46,$F1377)*(1-INDEX(AJ$121:AJ$137,$F1377))</f>
        <v/>
      </c>
      <c r="AK1377" s="37">
        <f>AK$12*$D1377*INDEX(AK$21:AK$28,$E1377)*INDEX(AK$30:AK$46,$F1377)*(1-INDEX(AK$121:AK$137,$F1377))</f>
        <v/>
      </c>
      <c r="AL1377" s="37">
        <f>AL$12*$D1377*INDEX(AL$21:AL$28,$E1377)*INDEX(AL$30:AL$46,$F1377)*(1-INDEX(AL$121:AL$137,$F1377))</f>
        <v/>
      </c>
      <c r="AM1377" s="37">
        <f>AM$12*$D1377*INDEX(AM$21:AM$28,$E1377)*INDEX(AM$30:AM$46,$F1377)*(1-INDEX(AM$121:AM$137,$F1377))</f>
        <v/>
      </c>
      <c r="AN1377" s="37">
        <f>AN$12*$D1377*INDEX(AN$21:AN$28,$E1377)*INDEX(AN$30:AN$46,$F1377)*(1-INDEX(AN$121:AN$137,$F1377))</f>
        <v/>
      </c>
      <c r="AO1377" s="37">
        <f>AO$12*$D1377*INDEX(AO$21:AO$28,$E1377)*INDEX(AO$30:AO$46,$F1377)*(1-INDEX(AO$121:AO$137,$F1377))</f>
        <v/>
      </c>
      <c r="AP1377" s="37">
        <f>AP$12*$D1377*INDEX(AP$21:AP$28,$E1377)*INDEX(AP$30:AP$46,$F1377)*(1-INDEX(AP$121:AP$137,$F1377))</f>
        <v/>
      </c>
      <c r="AQ1377" s="37">
        <f>AQ$12*$D1377*INDEX(AQ$21:AQ$28,$E1377)*INDEX(AQ$30:AQ$46,$F1377)*(1-INDEX(AQ$121:AQ$137,$F1377))</f>
        <v/>
      </c>
      <c r="AR1377" s="37">
        <f>AR$12*$D1377*INDEX(AR$21:AR$28,$E1377)*INDEX(AR$30:AR$46,$F1377)*(1-INDEX(AR$121:AR$137,$F1377))</f>
        <v/>
      </c>
      <c r="AS1377" s="37">
        <f>AS$12*$D1377*INDEX(AS$21:AS$28,$E1377)*INDEX(AS$30:AS$46,$F1377)*(1-INDEX(AS$121:AS$137,$F1377))</f>
        <v/>
      </c>
      <c r="AT1377" s="37">
        <f>AT$12*$D1377*INDEX(AT$21:AT$28,$E1377)*INDEX(AT$30:AT$46,$F1377)*(1-INDEX(AT$121:AT$137,$F1377))</f>
        <v/>
      </c>
      <c r="AU1377" s="37">
        <f>AU$12*$D1377*INDEX(AU$21:AU$28,$E1377)*INDEX(AU$30:AU$46,$F1377)*(1-INDEX(AU$121:AU$137,$F1377))</f>
        <v/>
      </c>
      <c r="AV1377" s="37">
        <f>AV$12*$D1377*INDEX(AV$21:AV$28,$E1377)*INDEX(AV$30:AV$46,$F1377)*(1-INDEX(AV$121:AV$137,$F1377))</f>
        <v/>
      </c>
      <c r="AW1377" s="37">
        <f>AW$12*$D1377*INDEX(AW$21:AW$28,$E1377)*INDEX(AW$30:AW$46,$F1377)*(1-INDEX(AW$121:AW$137,$F1377))</f>
        <v/>
      </c>
      <c r="AX1377" s="37">
        <f>AX$12*$D1377*INDEX(AX$21:AX$28,$E1377)*INDEX(AX$30:AX$46,$F1377)*(1-INDEX(AX$121:AX$137,$F1377))</f>
        <v/>
      </c>
      <c r="AY1377" s="40">
        <f>CARBONTAX(AY$12,$D1377,INDEX(AY$21:AY$28,$E1377),INDEX(AY$30:AY$46,$F1377),INDEX(AY$121:AY$137,$F1377))</f>
        <v/>
      </c>
    </row>
    <row r="1378" hidden="1" outlineLevel="2"/>
    <row r="1379" hidden="1" outlineLevel="2">
      <c r="A1379" s="14" t="inlineStr">
        <is>
          <t>ets</t>
        </is>
      </c>
      <c r="B1379" s="14" t="inlineStr">
        <is>
          <t>coa</t>
        </is>
      </c>
      <c r="C1379" s="14" t="inlineStr">
        <is>
          <t>mac</t>
        </is>
      </c>
      <c r="D1379" s="37">
        <f>INDEX(Inputs!$T$5:$T$132,MATCH($B1379&amp;"|"&amp;$C1379,Inputs!$A$5:$A$132,0))</f>
        <v/>
      </c>
      <c r="E1379" s="37">
        <f>INDEX(Inputs!$K$5:$K$132,MATCH($B1379&amp;"|"&amp;$C1379,Inputs!$A$5:$A$132,0))</f>
        <v/>
      </c>
      <c r="F1379" s="36" t="n"/>
      <c r="G1379" s="36" t="n"/>
      <c r="H1379" s="14">
        <f>INDEX(Variables!$B$5:$B$105,MATCH($A1379,Variables!$A$5:$A$105,0))&amp;IF($C1379="",""," | "&amp;INDEX(Mapping!$B$5:$B$26,MATCH($C1379,Mapping!$A$5:$A$26,0))&amp;" | "&amp;INDEX(Mapping!$B$30:$B$41,MATCH($B1379,Mapping!$A$30:$A$41,0)))</f>
        <v/>
      </c>
      <c r="I1379" s="14">
        <f>INDEX(Variables!$C$5:$C$105,MATCH($A1379,Variables!$A$5:$A$105,0))</f>
        <v/>
      </c>
      <c r="J1379" s="14">
        <f>INDEX(Variables!$E$5:$E$105,MATCH($A1379,Variables!$A$5:$A$105,0))</f>
        <v/>
      </c>
      <c r="K1379" s="11">
        <f>LOWER(Settings!$C$4)&amp;".mit."&amp;$A1379&amp;IF($C1379="","","."&amp;$C1379&amp;"."&amp;$B1379)&amp;IF(INDEX(Variables!$D$5:$D$105,MATCH($A1379,Variables!$A$5:$A$105,0))="","","."&amp;INDEX(Variables!$D$5:$D$105,MATCH($A1379,Variables!$A$5:$A$105,0)))&amp;"."&amp;K$5</f>
        <v/>
      </c>
      <c r="L1379" s="38">
        <f>L$194*$D1379*INDEX(L$121:L$137,$E1379)*(1-INDEX(L$151:L$167,$E1379))</f>
        <v/>
      </c>
      <c r="M1379" s="37">
        <f>M$194*$D1379*INDEX(M$121:M$137,$E1379)*(1-INDEX(M$151:M$167,$E1379))</f>
        <v/>
      </c>
      <c r="N1379" s="37">
        <f>N$194*$D1379*INDEX(N$121:N$137,$E1379)*(1-INDEX(N$151:N$167,$E1379))</f>
        <v/>
      </c>
      <c r="O1379" s="37">
        <f>O$194*$D1379*INDEX(O$121:O$137,$E1379)*(1-INDEX(O$151:O$167,$E1379))</f>
        <v/>
      </c>
      <c r="P1379" s="37">
        <f>P$194*$D1379*INDEX(P$121:P$137,$E1379)*(1-INDEX(P$151:P$167,$E1379))</f>
        <v/>
      </c>
      <c r="Q1379" s="37">
        <f>Q$194*$D1379*INDEX(Q$121:Q$137,$E1379)*(1-INDEX(Q$151:Q$167,$E1379))</f>
        <v/>
      </c>
      <c r="R1379" s="37">
        <f>R$194*$D1379*INDEX(R$121:R$137,$E1379)*(1-INDEX(R$151:R$167,$E1379))</f>
        <v/>
      </c>
      <c r="S1379" s="37">
        <f>S$194*$D1379*INDEX(S$121:S$137,$E1379)*(1-INDEX(S$151:S$167,$E1379))</f>
        <v/>
      </c>
      <c r="T1379" s="37">
        <f>T$194*$D1379*INDEX(T$121:T$137,$E1379)*(1-INDEX(T$151:T$167,$E1379))</f>
        <v/>
      </c>
      <c r="U1379" s="37">
        <f>U$194*$D1379*INDEX(U$121:U$137,$E1379)*(1-INDEX(U$151:U$167,$E1379))</f>
        <v/>
      </c>
      <c r="V1379" s="37">
        <f>V$194*$D1379*INDEX(V$121:V$137,$E1379)*(1-INDEX(V$151:V$167,$E1379))</f>
        <v/>
      </c>
      <c r="W1379" s="37">
        <f>W$194*$D1379*INDEX(W$121:W$137,$E1379)*(1-INDEX(W$151:W$167,$E1379))</f>
        <v/>
      </c>
      <c r="X1379" s="37">
        <f>X$194*$D1379*INDEX(X$121:X$137,$E1379)*(1-INDEX(X$151:X$167,$E1379))</f>
        <v/>
      </c>
      <c r="Y1379" s="37">
        <f>Y$194*$D1379*INDEX(Y$121:Y$137,$E1379)*(1-INDEX(Y$151:Y$167,$E1379))</f>
        <v/>
      </c>
      <c r="Z1379" s="37">
        <f>Z$194*$D1379*INDEX(Z$121:Z$137,$E1379)*(1-INDEX(Z$151:Z$167,$E1379))</f>
        <v/>
      </c>
      <c r="AA1379" s="37">
        <f>AA$194*$D1379*INDEX(AA$121:AA$137,$E1379)*(1-INDEX(AA$151:AA$167,$E1379))</f>
        <v/>
      </c>
      <c r="AB1379" s="37">
        <f>AB$194*$D1379*INDEX(AB$121:AB$137,$E1379)*(1-INDEX(AB$151:AB$167,$E1379))</f>
        <v/>
      </c>
      <c r="AC1379" s="37">
        <f>AC$194*$D1379*INDEX(AC$121:AC$137,$E1379)*(1-INDEX(AC$151:AC$167,$E1379))</f>
        <v/>
      </c>
      <c r="AD1379" s="40">
        <f>ETSCOST(AD$194,$D1379,INDEX(AD$121:AD$137,$E1379),INDEX(AD$151:AD$167,$E1379))</f>
        <v/>
      </c>
      <c r="AF1379" s="11">
        <f>LOWER(Settings!$C$4)&amp;".mit."&amp;$A1379&amp;IF($C1379="","","."&amp;$C1379&amp;"."&amp;$B1379)&amp;IF(INDEX(Variables!$D$5:$D$105,MATCH($A1379,Variables!$A$5:$A$105,0))="","","."&amp;INDEX(Variables!$D$5:$D$105,MATCH($A1379,Variables!$A$5:$A$105,0)))&amp;"."&amp;AF$5</f>
        <v/>
      </c>
      <c r="AG1379" s="38">
        <f>AG$194*$D1379*INDEX(AG$121:AG$137,$E1379)*(1-INDEX(AG$151:AG$167,$E1379))</f>
        <v/>
      </c>
      <c r="AH1379" s="37">
        <f>AH$194*$D1379*INDEX(AH$121:AH$137,$E1379)*(1-INDEX(AH$151:AH$167,$E1379))</f>
        <v/>
      </c>
      <c r="AI1379" s="37">
        <f>AI$194*$D1379*INDEX(AI$121:AI$137,$E1379)*(1-INDEX(AI$151:AI$167,$E1379))</f>
        <v/>
      </c>
      <c r="AJ1379" s="37">
        <f>AJ$194*$D1379*INDEX(AJ$121:AJ$137,$E1379)*(1-INDEX(AJ$151:AJ$167,$E1379))</f>
        <v/>
      </c>
      <c r="AK1379" s="37">
        <f>AK$194*$D1379*INDEX(AK$121:AK$137,$E1379)*(1-INDEX(AK$151:AK$167,$E1379))</f>
        <v/>
      </c>
      <c r="AL1379" s="37">
        <f>AL$194*$D1379*INDEX(AL$121:AL$137,$E1379)*(1-INDEX(AL$151:AL$167,$E1379))</f>
        <v/>
      </c>
      <c r="AM1379" s="37">
        <f>AM$194*$D1379*INDEX(AM$121:AM$137,$E1379)*(1-INDEX(AM$151:AM$167,$E1379))</f>
        <v/>
      </c>
      <c r="AN1379" s="37">
        <f>AN$194*$D1379*INDEX(AN$121:AN$137,$E1379)*(1-INDEX(AN$151:AN$167,$E1379))</f>
        <v/>
      </c>
      <c r="AO1379" s="37">
        <f>AO$194*$D1379*INDEX(AO$121:AO$137,$E1379)*(1-INDEX(AO$151:AO$167,$E1379))</f>
        <v/>
      </c>
      <c r="AP1379" s="37">
        <f>AP$194*$D1379*INDEX(AP$121:AP$137,$E1379)*(1-INDEX(AP$151:AP$167,$E1379))</f>
        <v/>
      </c>
      <c r="AQ1379" s="37">
        <f>AQ$194*$D1379*INDEX(AQ$121:AQ$137,$E1379)*(1-INDEX(AQ$151:AQ$167,$E1379))</f>
        <v/>
      </c>
      <c r="AR1379" s="37">
        <f>AR$194*$D1379*INDEX(AR$121:AR$137,$E1379)*(1-INDEX(AR$151:AR$167,$E1379))</f>
        <v/>
      </c>
      <c r="AS1379" s="37">
        <f>AS$194*$D1379*INDEX(AS$121:AS$137,$E1379)*(1-INDEX(AS$151:AS$167,$E1379))</f>
        <v/>
      </c>
      <c r="AT1379" s="37">
        <f>AT$194*$D1379*INDEX(AT$121:AT$137,$E1379)*(1-INDEX(AT$151:AT$167,$E1379))</f>
        <v/>
      </c>
      <c r="AU1379" s="37">
        <f>AU$194*$D1379*INDEX(AU$121:AU$137,$E1379)*(1-INDEX(AU$151:AU$167,$E1379))</f>
        <v/>
      </c>
      <c r="AV1379" s="37">
        <f>AV$194*$D1379*INDEX(AV$121:AV$137,$E1379)*(1-INDEX(AV$151:AV$167,$E1379))</f>
        <v/>
      </c>
      <c r="AW1379" s="37">
        <f>AW$194*$D1379*INDEX(AW$121:AW$137,$E1379)*(1-INDEX(AW$151:AW$167,$E1379))</f>
        <v/>
      </c>
      <c r="AX1379" s="37">
        <f>AX$194*$D1379*INDEX(AX$121:AX$137,$E1379)*(1-INDEX(AX$151:AX$167,$E1379))</f>
        <v/>
      </c>
      <c r="AY1379" s="40">
        <f>ETSCOST(AY$194,$D1379,INDEX(AY$121:AY$137,$E1379),INDEX(AY$151:AY$167,$E1379))</f>
        <v/>
      </c>
    </row>
    <row r="1380" hidden="1" outlineLevel="2">
      <c r="A1380" s="14" t="inlineStr">
        <is>
          <t>ets</t>
        </is>
      </c>
      <c r="B1380" s="14" t="inlineStr">
        <is>
          <t>nga</t>
        </is>
      </c>
      <c r="C1380" s="14" t="inlineStr">
        <is>
          <t>mac</t>
        </is>
      </c>
      <c r="D1380" s="37">
        <f>INDEX(Inputs!$T$5:$T$132,MATCH($B1380&amp;"|"&amp;$C1380,Inputs!$A$5:$A$132,0))</f>
        <v/>
      </c>
      <c r="E1380" s="37">
        <f>INDEX(Inputs!$K$5:$K$132,MATCH($B1380&amp;"|"&amp;$C1380,Inputs!$A$5:$A$132,0))</f>
        <v/>
      </c>
      <c r="F1380" s="36" t="n"/>
      <c r="G1380" s="36" t="n"/>
      <c r="H1380" s="14">
        <f>INDEX(Variables!$B$5:$B$105,MATCH($A1380,Variables!$A$5:$A$105,0))&amp;IF($C1380="",""," | "&amp;INDEX(Mapping!$B$5:$B$26,MATCH($C1380,Mapping!$A$5:$A$26,0))&amp;" | "&amp;INDEX(Mapping!$B$30:$B$41,MATCH($B1380,Mapping!$A$30:$A$41,0)))</f>
        <v/>
      </c>
      <c r="I1380" s="14">
        <f>INDEX(Variables!$C$5:$C$105,MATCH($A1380,Variables!$A$5:$A$105,0))</f>
        <v/>
      </c>
      <c r="J1380" s="14">
        <f>INDEX(Variables!$E$5:$E$105,MATCH($A1380,Variables!$A$5:$A$105,0))</f>
        <v/>
      </c>
      <c r="K1380" s="11">
        <f>LOWER(Settings!$C$4)&amp;".mit."&amp;$A1380&amp;IF($C1380="","","."&amp;$C1380&amp;"."&amp;$B1380)&amp;IF(INDEX(Variables!$D$5:$D$105,MATCH($A1380,Variables!$A$5:$A$105,0))="","","."&amp;INDEX(Variables!$D$5:$D$105,MATCH($A1380,Variables!$A$5:$A$105,0)))&amp;"."&amp;K$5</f>
        <v/>
      </c>
      <c r="L1380" s="38">
        <f>L$194*$D1380*INDEX(L$121:L$137,$E1380)*(1-INDEX(L$151:L$167,$E1380))</f>
        <v/>
      </c>
      <c r="M1380" s="37">
        <f>M$194*$D1380*INDEX(M$121:M$137,$E1380)*(1-INDEX(M$151:M$167,$E1380))</f>
        <v/>
      </c>
      <c r="N1380" s="37">
        <f>N$194*$D1380*INDEX(N$121:N$137,$E1380)*(1-INDEX(N$151:N$167,$E1380))</f>
        <v/>
      </c>
      <c r="O1380" s="37">
        <f>O$194*$D1380*INDEX(O$121:O$137,$E1380)*(1-INDEX(O$151:O$167,$E1380))</f>
        <v/>
      </c>
      <c r="P1380" s="37">
        <f>P$194*$D1380*INDEX(P$121:P$137,$E1380)*(1-INDEX(P$151:P$167,$E1380))</f>
        <v/>
      </c>
      <c r="Q1380" s="37">
        <f>Q$194*$D1380*INDEX(Q$121:Q$137,$E1380)*(1-INDEX(Q$151:Q$167,$E1380))</f>
        <v/>
      </c>
      <c r="R1380" s="37">
        <f>R$194*$D1380*INDEX(R$121:R$137,$E1380)*(1-INDEX(R$151:R$167,$E1380))</f>
        <v/>
      </c>
      <c r="S1380" s="37">
        <f>S$194*$D1380*INDEX(S$121:S$137,$E1380)*(1-INDEX(S$151:S$167,$E1380))</f>
        <v/>
      </c>
      <c r="T1380" s="37">
        <f>T$194*$D1380*INDEX(T$121:T$137,$E1380)*(1-INDEX(T$151:T$167,$E1380))</f>
        <v/>
      </c>
      <c r="U1380" s="37">
        <f>U$194*$D1380*INDEX(U$121:U$137,$E1380)*(1-INDEX(U$151:U$167,$E1380))</f>
        <v/>
      </c>
      <c r="V1380" s="37">
        <f>V$194*$D1380*INDEX(V$121:V$137,$E1380)*(1-INDEX(V$151:V$167,$E1380))</f>
        <v/>
      </c>
      <c r="W1380" s="37">
        <f>W$194*$D1380*INDEX(W$121:W$137,$E1380)*(1-INDEX(W$151:W$167,$E1380))</f>
        <v/>
      </c>
      <c r="X1380" s="37">
        <f>X$194*$D1380*INDEX(X$121:X$137,$E1380)*(1-INDEX(X$151:X$167,$E1380))</f>
        <v/>
      </c>
      <c r="Y1380" s="37">
        <f>Y$194*$D1380*INDEX(Y$121:Y$137,$E1380)*(1-INDEX(Y$151:Y$167,$E1380))</f>
        <v/>
      </c>
      <c r="Z1380" s="37">
        <f>Z$194*$D1380*INDEX(Z$121:Z$137,$E1380)*(1-INDEX(Z$151:Z$167,$E1380))</f>
        <v/>
      </c>
      <c r="AA1380" s="37">
        <f>AA$194*$D1380*INDEX(AA$121:AA$137,$E1380)*(1-INDEX(AA$151:AA$167,$E1380))</f>
        <v/>
      </c>
      <c r="AB1380" s="37">
        <f>AB$194*$D1380*INDEX(AB$121:AB$137,$E1380)*(1-INDEX(AB$151:AB$167,$E1380))</f>
        <v/>
      </c>
      <c r="AC1380" s="37">
        <f>AC$194*$D1380*INDEX(AC$121:AC$137,$E1380)*(1-INDEX(AC$151:AC$167,$E1380))</f>
        <v/>
      </c>
      <c r="AD1380" s="40">
        <f>ETSCOST(AD$194,$D1380,INDEX(AD$121:AD$137,$E1380),INDEX(AD$151:AD$167,$E1380))</f>
        <v/>
      </c>
      <c r="AF1380" s="11">
        <f>LOWER(Settings!$C$4)&amp;".mit."&amp;$A1380&amp;IF($C1380="","","."&amp;$C1380&amp;"."&amp;$B1380)&amp;IF(INDEX(Variables!$D$5:$D$105,MATCH($A1380,Variables!$A$5:$A$105,0))="","","."&amp;INDEX(Variables!$D$5:$D$105,MATCH($A1380,Variables!$A$5:$A$105,0)))&amp;"."&amp;AF$5</f>
        <v/>
      </c>
      <c r="AG1380" s="38">
        <f>AG$194*$D1380*INDEX(AG$121:AG$137,$E1380)*(1-INDEX(AG$151:AG$167,$E1380))</f>
        <v/>
      </c>
      <c r="AH1380" s="37">
        <f>AH$194*$D1380*INDEX(AH$121:AH$137,$E1380)*(1-INDEX(AH$151:AH$167,$E1380))</f>
        <v/>
      </c>
      <c r="AI1380" s="37">
        <f>AI$194*$D1380*INDEX(AI$121:AI$137,$E1380)*(1-INDEX(AI$151:AI$167,$E1380))</f>
        <v/>
      </c>
      <c r="AJ1380" s="37">
        <f>AJ$194*$D1380*INDEX(AJ$121:AJ$137,$E1380)*(1-INDEX(AJ$151:AJ$167,$E1380))</f>
        <v/>
      </c>
      <c r="AK1380" s="37">
        <f>AK$194*$D1380*INDEX(AK$121:AK$137,$E1380)*(1-INDEX(AK$151:AK$167,$E1380))</f>
        <v/>
      </c>
      <c r="AL1380" s="37">
        <f>AL$194*$D1380*INDEX(AL$121:AL$137,$E1380)*(1-INDEX(AL$151:AL$167,$E1380))</f>
        <v/>
      </c>
      <c r="AM1380" s="37">
        <f>AM$194*$D1380*INDEX(AM$121:AM$137,$E1380)*(1-INDEX(AM$151:AM$167,$E1380))</f>
        <v/>
      </c>
      <c r="AN1380" s="37">
        <f>AN$194*$D1380*INDEX(AN$121:AN$137,$E1380)*(1-INDEX(AN$151:AN$167,$E1380))</f>
        <v/>
      </c>
      <c r="AO1380" s="37">
        <f>AO$194*$D1380*INDEX(AO$121:AO$137,$E1380)*(1-INDEX(AO$151:AO$167,$E1380))</f>
        <v/>
      </c>
      <c r="AP1380" s="37">
        <f>AP$194*$D1380*INDEX(AP$121:AP$137,$E1380)*(1-INDEX(AP$151:AP$167,$E1380))</f>
        <v/>
      </c>
      <c r="AQ1380" s="37">
        <f>AQ$194*$D1380*INDEX(AQ$121:AQ$137,$E1380)*(1-INDEX(AQ$151:AQ$167,$E1380))</f>
        <v/>
      </c>
      <c r="AR1380" s="37">
        <f>AR$194*$D1380*INDEX(AR$121:AR$137,$E1380)*(1-INDEX(AR$151:AR$167,$E1380))</f>
        <v/>
      </c>
      <c r="AS1380" s="37">
        <f>AS$194*$D1380*INDEX(AS$121:AS$137,$E1380)*(1-INDEX(AS$151:AS$167,$E1380))</f>
        <v/>
      </c>
      <c r="AT1380" s="37">
        <f>AT$194*$D1380*INDEX(AT$121:AT$137,$E1380)*(1-INDEX(AT$151:AT$167,$E1380))</f>
        <v/>
      </c>
      <c r="AU1380" s="37">
        <f>AU$194*$D1380*INDEX(AU$121:AU$137,$E1380)*(1-INDEX(AU$151:AU$167,$E1380))</f>
        <v/>
      </c>
      <c r="AV1380" s="37">
        <f>AV$194*$D1380*INDEX(AV$121:AV$137,$E1380)*(1-INDEX(AV$151:AV$167,$E1380))</f>
        <v/>
      </c>
      <c r="AW1380" s="37">
        <f>AW$194*$D1380*INDEX(AW$121:AW$137,$E1380)*(1-INDEX(AW$151:AW$167,$E1380))</f>
        <v/>
      </c>
      <c r="AX1380" s="37">
        <f>AX$194*$D1380*INDEX(AX$121:AX$137,$E1380)*(1-INDEX(AX$151:AX$167,$E1380))</f>
        <v/>
      </c>
      <c r="AY1380" s="40">
        <f>ETSCOST(AY$194,$D1380,INDEX(AY$121:AY$137,$E1380),INDEX(AY$151:AY$167,$E1380))</f>
        <v/>
      </c>
    </row>
    <row r="1381" hidden="1" outlineLevel="2">
      <c r="A1381" s="14" t="inlineStr">
        <is>
          <t>ets</t>
        </is>
      </c>
      <c r="B1381" s="14" t="inlineStr">
        <is>
          <t>gso</t>
        </is>
      </c>
      <c r="C1381" s="14" t="inlineStr">
        <is>
          <t>mac</t>
        </is>
      </c>
      <c r="D1381" s="37">
        <f>INDEX(Inputs!$T$5:$T$132,MATCH($B1381&amp;"|"&amp;$C1381,Inputs!$A$5:$A$132,0))</f>
        <v/>
      </c>
      <c r="E1381" s="37">
        <f>INDEX(Inputs!$K$5:$K$132,MATCH($B1381&amp;"|"&amp;$C1381,Inputs!$A$5:$A$132,0))</f>
        <v/>
      </c>
      <c r="F1381" s="36" t="n"/>
      <c r="G1381" s="36" t="n"/>
      <c r="H1381" s="14">
        <f>INDEX(Variables!$B$5:$B$105,MATCH($A1381,Variables!$A$5:$A$105,0))&amp;IF($C1381="",""," | "&amp;INDEX(Mapping!$B$5:$B$26,MATCH($C1381,Mapping!$A$5:$A$26,0))&amp;" | "&amp;INDEX(Mapping!$B$30:$B$41,MATCH($B1381,Mapping!$A$30:$A$41,0)))</f>
        <v/>
      </c>
      <c r="I1381" s="14">
        <f>INDEX(Variables!$C$5:$C$105,MATCH($A1381,Variables!$A$5:$A$105,0))</f>
        <v/>
      </c>
      <c r="J1381" s="14">
        <f>INDEX(Variables!$E$5:$E$105,MATCH($A1381,Variables!$A$5:$A$105,0))</f>
        <v/>
      </c>
      <c r="K1381" s="11">
        <f>LOWER(Settings!$C$4)&amp;".mit."&amp;$A1381&amp;IF($C1381="","","."&amp;$C1381&amp;"."&amp;$B1381)&amp;IF(INDEX(Variables!$D$5:$D$105,MATCH($A1381,Variables!$A$5:$A$105,0))="","","."&amp;INDEX(Variables!$D$5:$D$105,MATCH($A1381,Variables!$A$5:$A$105,0)))&amp;"."&amp;K$5</f>
        <v/>
      </c>
      <c r="L1381" s="38">
        <f>L$194*$D1381*INDEX(L$121:L$137,$E1381)*(1-INDEX(L$151:L$167,$E1381))</f>
        <v/>
      </c>
      <c r="M1381" s="37">
        <f>M$194*$D1381*INDEX(M$121:M$137,$E1381)*(1-INDEX(M$151:M$167,$E1381))</f>
        <v/>
      </c>
      <c r="N1381" s="37">
        <f>N$194*$D1381*INDEX(N$121:N$137,$E1381)*(1-INDEX(N$151:N$167,$E1381))</f>
        <v/>
      </c>
      <c r="O1381" s="37">
        <f>O$194*$D1381*INDEX(O$121:O$137,$E1381)*(1-INDEX(O$151:O$167,$E1381))</f>
        <v/>
      </c>
      <c r="P1381" s="37">
        <f>P$194*$D1381*INDEX(P$121:P$137,$E1381)*(1-INDEX(P$151:P$167,$E1381))</f>
        <v/>
      </c>
      <c r="Q1381" s="37">
        <f>Q$194*$D1381*INDEX(Q$121:Q$137,$E1381)*(1-INDEX(Q$151:Q$167,$E1381))</f>
        <v/>
      </c>
      <c r="R1381" s="37">
        <f>R$194*$D1381*INDEX(R$121:R$137,$E1381)*(1-INDEX(R$151:R$167,$E1381))</f>
        <v/>
      </c>
      <c r="S1381" s="37">
        <f>S$194*$D1381*INDEX(S$121:S$137,$E1381)*(1-INDEX(S$151:S$167,$E1381))</f>
        <v/>
      </c>
      <c r="T1381" s="37">
        <f>T$194*$D1381*INDEX(T$121:T$137,$E1381)*(1-INDEX(T$151:T$167,$E1381))</f>
        <v/>
      </c>
      <c r="U1381" s="37">
        <f>U$194*$D1381*INDEX(U$121:U$137,$E1381)*(1-INDEX(U$151:U$167,$E1381))</f>
        <v/>
      </c>
      <c r="V1381" s="37">
        <f>V$194*$D1381*INDEX(V$121:V$137,$E1381)*(1-INDEX(V$151:V$167,$E1381))</f>
        <v/>
      </c>
      <c r="W1381" s="37">
        <f>W$194*$D1381*INDEX(W$121:W$137,$E1381)*(1-INDEX(W$151:W$167,$E1381))</f>
        <v/>
      </c>
      <c r="X1381" s="37">
        <f>X$194*$D1381*INDEX(X$121:X$137,$E1381)*(1-INDEX(X$151:X$167,$E1381))</f>
        <v/>
      </c>
      <c r="Y1381" s="37">
        <f>Y$194*$D1381*INDEX(Y$121:Y$137,$E1381)*(1-INDEX(Y$151:Y$167,$E1381))</f>
        <v/>
      </c>
      <c r="Z1381" s="37">
        <f>Z$194*$D1381*INDEX(Z$121:Z$137,$E1381)*(1-INDEX(Z$151:Z$167,$E1381))</f>
        <v/>
      </c>
      <c r="AA1381" s="37">
        <f>AA$194*$D1381*INDEX(AA$121:AA$137,$E1381)*(1-INDEX(AA$151:AA$167,$E1381))</f>
        <v/>
      </c>
      <c r="AB1381" s="37">
        <f>AB$194*$D1381*INDEX(AB$121:AB$137,$E1381)*(1-INDEX(AB$151:AB$167,$E1381))</f>
        <v/>
      </c>
      <c r="AC1381" s="37">
        <f>AC$194*$D1381*INDEX(AC$121:AC$137,$E1381)*(1-INDEX(AC$151:AC$167,$E1381))</f>
        <v/>
      </c>
      <c r="AD1381" s="40">
        <f>ETSCOST(AD$194,$D1381,INDEX(AD$121:AD$137,$E1381),INDEX(AD$151:AD$167,$E1381))</f>
        <v/>
      </c>
      <c r="AF1381" s="11">
        <f>LOWER(Settings!$C$4)&amp;".mit."&amp;$A1381&amp;IF($C1381="","","."&amp;$C1381&amp;"."&amp;$B1381)&amp;IF(INDEX(Variables!$D$5:$D$105,MATCH($A1381,Variables!$A$5:$A$105,0))="","","."&amp;INDEX(Variables!$D$5:$D$105,MATCH($A1381,Variables!$A$5:$A$105,0)))&amp;"."&amp;AF$5</f>
        <v/>
      </c>
      <c r="AG1381" s="38">
        <f>AG$194*$D1381*INDEX(AG$121:AG$137,$E1381)*(1-INDEX(AG$151:AG$167,$E1381))</f>
        <v/>
      </c>
      <c r="AH1381" s="37">
        <f>AH$194*$D1381*INDEX(AH$121:AH$137,$E1381)*(1-INDEX(AH$151:AH$167,$E1381))</f>
        <v/>
      </c>
      <c r="AI1381" s="37">
        <f>AI$194*$D1381*INDEX(AI$121:AI$137,$E1381)*(1-INDEX(AI$151:AI$167,$E1381))</f>
        <v/>
      </c>
      <c r="AJ1381" s="37">
        <f>AJ$194*$D1381*INDEX(AJ$121:AJ$137,$E1381)*(1-INDEX(AJ$151:AJ$167,$E1381))</f>
        <v/>
      </c>
      <c r="AK1381" s="37">
        <f>AK$194*$D1381*INDEX(AK$121:AK$137,$E1381)*(1-INDEX(AK$151:AK$167,$E1381))</f>
        <v/>
      </c>
      <c r="AL1381" s="37">
        <f>AL$194*$D1381*INDEX(AL$121:AL$137,$E1381)*(1-INDEX(AL$151:AL$167,$E1381))</f>
        <v/>
      </c>
      <c r="AM1381" s="37">
        <f>AM$194*$D1381*INDEX(AM$121:AM$137,$E1381)*(1-INDEX(AM$151:AM$167,$E1381))</f>
        <v/>
      </c>
      <c r="AN1381" s="37">
        <f>AN$194*$D1381*INDEX(AN$121:AN$137,$E1381)*(1-INDEX(AN$151:AN$167,$E1381))</f>
        <v/>
      </c>
      <c r="AO1381" s="37">
        <f>AO$194*$D1381*INDEX(AO$121:AO$137,$E1381)*(1-INDEX(AO$151:AO$167,$E1381))</f>
        <v/>
      </c>
      <c r="AP1381" s="37">
        <f>AP$194*$D1381*INDEX(AP$121:AP$137,$E1381)*(1-INDEX(AP$151:AP$167,$E1381))</f>
        <v/>
      </c>
      <c r="AQ1381" s="37">
        <f>AQ$194*$D1381*INDEX(AQ$121:AQ$137,$E1381)*(1-INDEX(AQ$151:AQ$167,$E1381))</f>
        <v/>
      </c>
      <c r="AR1381" s="37">
        <f>AR$194*$D1381*INDEX(AR$121:AR$137,$E1381)*(1-INDEX(AR$151:AR$167,$E1381))</f>
        <v/>
      </c>
      <c r="AS1381" s="37">
        <f>AS$194*$D1381*INDEX(AS$121:AS$137,$E1381)*(1-INDEX(AS$151:AS$167,$E1381))</f>
        <v/>
      </c>
      <c r="AT1381" s="37">
        <f>AT$194*$D1381*INDEX(AT$121:AT$137,$E1381)*(1-INDEX(AT$151:AT$167,$E1381))</f>
        <v/>
      </c>
      <c r="AU1381" s="37">
        <f>AU$194*$D1381*INDEX(AU$121:AU$137,$E1381)*(1-INDEX(AU$151:AU$167,$E1381))</f>
        <v/>
      </c>
      <c r="AV1381" s="37">
        <f>AV$194*$D1381*INDEX(AV$121:AV$137,$E1381)*(1-INDEX(AV$151:AV$167,$E1381))</f>
        <v/>
      </c>
      <c r="AW1381" s="37">
        <f>AW$194*$D1381*INDEX(AW$121:AW$137,$E1381)*(1-INDEX(AW$151:AW$167,$E1381))</f>
        <v/>
      </c>
      <c r="AX1381" s="37">
        <f>AX$194*$D1381*INDEX(AX$121:AX$137,$E1381)*(1-INDEX(AX$151:AX$167,$E1381))</f>
        <v/>
      </c>
      <c r="AY1381" s="40">
        <f>ETSCOST(AY$194,$D1381,INDEX(AY$121:AY$137,$E1381),INDEX(AY$151:AY$167,$E1381))</f>
        <v/>
      </c>
    </row>
    <row r="1382" hidden="1" outlineLevel="2">
      <c r="A1382" s="14" t="inlineStr">
        <is>
          <t>ets</t>
        </is>
      </c>
      <c r="B1382" s="14" t="inlineStr">
        <is>
          <t>die</t>
        </is>
      </c>
      <c r="C1382" s="14" t="inlineStr">
        <is>
          <t>mac</t>
        </is>
      </c>
      <c r="D1382" s="37">
        <f>INDEX(Inputs!$T$5:$T$132,MATCH($B1382&amp;"|"&amp;$C1382,Inputs!$A$5:$A$132,0))</f>
        <v/>
      </c>
      <c r="E1382" s="37">
        <f>INDEX(Inputs!$K$5:$K$132,MATCH($B1382&amp;"|"&amp;$C1382,Inputs!$A$5:$A$132,0))</f>
        <v/>
      </c>
      <c r="F1382" s="36" t="n"/>
      <c r="G1382" s="36" t="n"/>
      <c r="H1382" s="14">
        <f>INDEX(Variables!$B$5:$B$105,MATCH($A1382,Variables!$A$5:$A$105,0))&amp;IF($C1382="",""," | "&amp;INDEX(Mapping!$B$5:$B$26,MATCH($C1382,Mapping!$A$5:$A$26,0))&amp;" | "&amp;INDEX(Mapping!$B$30:$B$41,MATCH($B1382,Mapping!$A$30:$A$41,0)))</f>
        <v/>
      </c>
      <c r="I1382" s="14">
        <f>INDEX(Variables!$C$5:$C$105,MATCH($A1382,Variables!$A$5:$A$105,0))</f>
        <v/>
      </c>
      <c r="J1382" s="14">
        <f>INDEX(Variables!$E$5:$E$105,MATCH($A1382,Variables!$A$5:$A$105,0))</f>
        <v/>
      </c>
      <c r="K1382" s="11">
        <f>LOWER(Settings!$C$4)&amp;".mit."&amp;$A1382&amp;IF($C1382="","","."&amp;$C1382&amp;"."&amp;$B1382)&amp;IF(INDEX(Variables!$D$5:$D$105,MATCH($A1382,Variables!$A$5:$A$105,0))="","","."&amp;INDEX(Variables!$D$5:$D$105,MATCH($A1382,Variables!$A$5:$A$105,0)))&amp;"."&amp;K$5</f>
        <v/>
      </c>
      <c r="L1382" s="38">
        <f>L$194*$D1382*INDEX(L$121:L$137,$E1382)*(1-INDEX(L$151:L$167,$E1382))</f>
        <v/>
      </c>
      <c r="M1382" s="37">
        <f>M$194*$D1382*INDEX(M$121:M$137,$E1382)*(1-INDEX(M$151:M$167,$E1382))</f>
        <v/>
      </c>
      <c r="N1382" s="37">
        <f>N$194*$D1382*INDEX(N$121:N$137,$E1382)*(1-INDEX(N$151:N$167,$E1382))</f>
        <v/>
      </c>
      <c r="O1382" s="37">
        <f>O$194*$D1382*INDEX(O$121:O$137,$E1382)*(1-INDEX(O$151:O$167,$E1382))</f>
        <v/>
      </c>
      <c r="P1382" s="37">
        <f>P$194*$D1382*INDEX(P$121:P$137,$E1382)*(1-INDEX(P$151:P$167,$E1382))</f>
        <v/>
      </c>
      <c r="Q1382" s="37">
        <f>Q$194*$D1382*INDEX(Q$121:Q$137,$E1382)*(1-INDEX(Q$151:Q$167,$E1382))</f>
        <v/>
      </c>
      <c r="R1382" s="37">
        <f>R$194*$D1382*INDEX(R$121:R$137,$E1382)*(1-INDEX(R$151:R$167,$E1382))</f>
        <v/>
      </c>
      <c r="S1382" s="37">
        <f>S$194*$D1382*INDEX(S$121:S$137,$E1382)*(1-INDEX(S$151:S$167,$E1382))</f>
        <v/>
      </c>
      <c r="T1382" s="37">
        <f>T$194*$D1382*INDEX(T$121:T$137,$E1382)*(1-INDEX(T$151:T$167,$E1382))</f>
        <v/>
      </c>
      <c r="U1382" s="37">
        <f>U$194*$D1382*INDEX(U$121:U$137,$E1382)*(1-INDEX(U$151:U$167,$E1382))</f>
        <v/>
      </c>
      <c r="V1382" s="37">
        <f>V$194*$D1382*INDEX(V$121:V$137,$E1382)*(1-INDEX(V$151:V$167,$E1382))</f>
        <v/>
      </c>
      <c r="W1382" s="37">
        <f>W$194*$D1382*INDEX(W$121:W$137,$E1382)*(1-INDEX(W$151:W$167,$E1382))</f>
        <v/>
      </c>
      <c r="X1382" s="37">
        <f>X$194*$D1382*INDEX(X$121:X$137,$E1382)*(1-INDEX(X$151:X$167,$E1382))</f>
        <v/>
      </c>
      <c r="Y1382" s="37">
        <f>Y$194*$D1382*INDEX(Y$121:Y$137,$E1382)*(1-INDEX(Y$151:Y$167,$E1382))</f>
        <v/>
      </c>
      <c r="Z1382" s="37">
        <f>Z$194*$D1382*INDEX(Z$121:Z$137,$E1382)*(1-INDEX(Z$151:Z$167,$E1382))</f>
        <v/>
      </c>
      <c r="AA1382" s="37">
        <f>AA$194*$D1382*INDEX(AA$121:AA$137,$E1382)*(1-INDEX(AA$151:AA$167,$E1382))</f>
        <v/>
      </c>
      <c r="AB1382" s="37">
        <f>AB$194*$D1382*INDEX(AB$121:AB$137,$E1382)*(1-INDEX(AB$151:AB$167,$E1382))</f>
        <v/>
      </c>
      <c r="AC1382" s="37">
        <f>AC$194*$D1382*INDEX(AC$121:AC$137,$E1382)*(1-INDEX(AC$151:AC$167,$E1382))</f>
        <v/>
      </c>
      <c r="AD1382" s="40">
        <f>ETSCOST(AD$194,$D1382,INDEX(AD$121:AD$137,$E1382),INDEX(AD$151:AD$167,$E1382))</f>
        <v/>
      </c>
      <c r="AF1382" s="11">
        <f>LOWER(Settings!$C$4)&amp;".mit."&amp;$A1382&amp;IF($C1382="","","."&amp;$C1382&amp;"."&amp;$B1382)&amp;IF(INDEX(Variables!$D$5:$D$105,MATCH($A1382,Variables!$A$5:$A$105,0))="","","."&amp;INDEX(Variables!$D$5:$D$105,MATCH($A1382,Variables!$A$5:$A$105,0)))&amp;"."&amp;AF$5</f>
        <v/>
      </c>
      <c r="AG1382" s="38">
        <f>AG$194*$D1382*INDEX(AG$121:AG$137,$E1382)*(1-INDEX(AG$151:AG$167,$E1382))</f>
        <v/>
      </c>
      <c r="AH1382" s="37">
        <f>AH$194*$D1382*INDEX(AH$121:AH$137,$E1382)*(1-INDEX(AH$151:AH$167,$E1382))</f>
        <v/>
      </c>
      <c r="AI1382" s="37">
        <f>AI$194*$D1382*INDEX(AI$121:AI$137,$E1382)*(1-INDEX(AI$151:AI$167,$E1382))</f>
        <v/>
      </c>
      <c r="AJ1382" s="37">
        <f>AJ$194*$D1382*INDEX(AJ$121:AJ$137,$E1382)*(1-INDEX(AJ$151:AJ$167,$E1382))</f>
        <v/>
      </c>
      <c r="AK1382" s="37">
        <f>AK$194*$D1382*INDEX(AK$121:AK$137,$E1382)*(1-INDEX(AK$151:AK$167,$E1382))</f>
        <v/>
      </c>
      <c r="AL1382" s="37">
        <f>AL$194*$D1382*INDEX(AL$121:AL$137,$E1382)*(1-INDEX(AL$151:AL$167,$E1382))</f>
        <v/>
      </c>
      <c r="AM1382" s="37">
        <f>AM$194*$D1382*INDEX(AM$121:AM$137,$E1382)*(1-INDEX(AM$151:AM$167,$E1382))</f>
        <v/>
      </c>
      <c r="AN1382" s="37">
        <f>AN$194*$D1382*INDEX(AN$121:AN$137,$E1382)*(1-INDEX(AN$151:AN$167,$E1382))</f>
        <v/>
      </c>
      <c r="AO1382" s="37">
        <f>AO$194*$D1382*INDEX(AO$121:AO$137,$E1382)*(1-INDEX(AO$151:AO$167,$E1382))</f>
        <v/>
      </c>
      <c r="AP1382" s="37">
        <f>AP$194*$D1382*INDEX(AP$121:AP$137,$E1382)*(1-INDEX(AP$151:AP$167,$E1382))</f>
        <v/>
      </c>
      <c r="AQ1382" s="37">
        <f>AQ$194*$D1382*INDEX(AQ$121:AQ$137,$E1382)*(1-INDEX(AQ$151:AQ$167,$E1382))</f>
        <v/>
      </c>
      <c r="AR1382" s="37">
        <f>AR$194*$D1382*INDEX(AR$121:AR$137,$E1382)*(1-INDEX(AR$151:AR$167,$E1382))</f>
        <v/>
      </c>
      <c r="AS1382" s="37">
        <f>AS$194*$D1382*INDEX(AS$121:AS$137,$E1382)*(1-INDEX(AS$151:AS$167,$E1382))</f>
        <v/>
      </c>
      <c r="AT1382" s="37">
        <f>AT$194*$D1382*INDEX(AT$121:AT$137,$E1382)*(1-INDEX(AT$151:AT$167,$E1382))</f>
        <v/>
      </c>
      <c r="AU1382" s="37">
        <f>AU$194*$D1382*INDEX(AU$121:AU$137,$E1382)*(1-INDEX(AU$151:AU$167,$E1382))</f>
        <v/>
      </c>
      <c r="AV1382" s="37">
        <f>AV$194*$D1382*INDEX(AV$121:AV$137,$E1382)*(1-INDEX(AV$151:AV$167,$E1382))</f>
        <v/>
      </c>
      <c r="AW1382" s="37">
        <f>AW$194*$D1382*INDEX(AW$121:AW$137,$E1382)*(1-INDEX(AW$151:AW$167,$E1382))</f>
        <v/>
      </c>
      <c r="AX1382" s="37">
        <f>AX$194*$D1382*INDEX(AX$121:AX$137,$E1382)*(1-INDEX(AX$151:AX$167,$E1382))</f>
        <v/>
      </c>
      <c r="AY1382" s="40">
        <f>ETSCOST(AY$194,$D1382,INDEX(AY$121:AY$137,$E1382),INDEX(AY$151:AY$167,$E1382))</f>
        <v/>
      </c>
    </row>
    <row r="1383" hidden="1" outlineLevel="2">
      <c r="A1383" s="14" t="inlineStr">
        <is>
          <t>ets</t>
        </is>
      </c>
      <c r="B1383" s="14" t="inlineStr">
        <is>
          <t>lpg</t>
        </is>
      </c>
      <c r="C1383" s="14" t="inlineStr">
        <is>
          <t>mac</t>
        </is>
      </c>
      <c r="D1383" s="37">
        <f>INDEX(Inputs!$T$5:$T$132,MATCH($B1383&amp;"|"&amp;$C1383,Inputs!$A$5:$A$132,0))</f>
        <v/>
      </c>
      <c r="E1383" s="37">
        <f>INDEX(Inputs!$K$5:$K$132,MATCH($B1383&amp;"|"&amp;$C1383,Inputs!$A$5:$A$132,0))</f>
        <v/>
      </c>
      <c r="F1383" s="36" t="n"/>
      <c r="G1383" s="36" t="n"/>
      <c r="H1383" s="14">
        <f>INDEX(Variables!$B$5:$B$105,MATCH($A1383,Variables!$A$5:$A$105,0))&amp;IF($C1383="",""," | "&amp;INDEX(Mapping!$B$5:$B$26,MATCH($C1383,Mapping!$A$5:$A$26,0))&amp;" | "&amp;INDEX(Mapping!$B$30:$B$41,MATCH($B1383,Mapping!$A$30:$A$41,0)))</f>
        <v/>
      </c>
      <c r="I1383" s="14">
        <f>INDEX(Variables!$C$5:$C$105,MATCH($A1383,Variables!$A$5:$A$105,0))</f>
        <v/>
      </c>
      <c r="J1383" s="14">
        <f>INDEX(Variables!$E$5:$E$105,MATCH($A1383,Variables!$A$5:$A$105,0))</f>
        <v/>
      </c>
      <c r="K1383" s="11">
        <f>LOWER(Settings!$C$4)&amp;".mit."&amp;$A1383&amp;IF($C1383="","","."&amp;$C1383&amp;"."&amp;$B1383)&amp;IF(INDEX(Variables!$D$5:$D$105,MATCH($A1383,Variables!$A$5:$A$105,0))="","","."&amp;INDEX(Variables!$D$5:$D$105,MATCH($A1383,Variables!$A$5:$A$105,0)))&amp;"."&amp;K$5</f>
        <v/>
      </c>
      <c r="L1383" s="38">
        <f>L$194*$D1383*INDEX(L$121:L$137,$E1383)*(1-INDEX(L$151:L$167,$E1383))</f>
        <v/>
      </c>
      <c r="M1383" s="37">
        <f>M$194*$D1383*INDEX(M$121:M$137,$E1383)*(1-INDEX(M$151:M$167,$E1383))</f>
        <v/>
      </c>
      <c r="N1383" s="37">
        <f>N$194*$D1383*INDEX(N$121:N$137,$E1383)*(1-INDEX(N$151:N$167,$E1383))</f>
        <v/>
      </c>
      <c r="O1383" s="37">
        <f>O$194*$D1383*INDEX(O$121:O$137,$E1383)*(1-INDEX(O$151:O$167,$E1383))</f>
        <v/>
      </c>
      <c r="P1383" s="37">
        <f>P$194*$D1383*INDEX(P$121:P$137,$E1383)*(1-INDEX(P$151:P$167,$E1383))</f>
        <v/>
      </c>
      <c r="Q1383" s="37">
        <f>Q$194*$D1383*INDEX(Q$121:Q$137,$E1383)*(1-INDEX(Q$151:Q$167,$E1383))</f>
        <v/>
      </c>
      <c r="R1383" s="37">
        <f>R$194*$D1383*INDEX(R$121:R$137,$E1383)*(1-INDEX(R$151:R$167,$E1383))</f>
        <v/>
      </c>
      <c r="S1383" s="37">
        <f>S$194*$D1383*INDEX(S$121:S$137,$E1383)*(1-INDEX(S$151:S$167,$E1383))</f>
        <v/>
      </c>
      <c r="T1383" s="37">
        <f>T$194*$D1383*INDEX(T$121:T$137,$E1383)*(1-INDEX(T$151:T$167,$E1383))</f>
        <v/>
      </c>
      <c r="U1383" s="37">
        <f>U$194*$D1383*INDEX(U$121:U$137,$E1383)*(1-INDEX(U$151:U$167,$E1383))</f>
        <v/>
      </c>
      <c r="V1383" s="37">
        <f>V$194*$D1383*INDEX(V$121:V$137,$E1383)*(1-INDEX(V$151:V$167,$E1383))</f>
        <v/>
      </c>
      <c r="W1383" s="37">
        <f>W$194*$D1383*INDEX(W$121:W$137,$E1383)*(1-INDEX(W$151:W$167,$E1383))</f>
        <v/>
      </c>
      <c r="X1383" s="37">
        <f>X$194*$D1383*INDEX(X$121:X$137,$E1383)*(1-INDEX(X$151:X$167,$E1383))</f>
        <v/>
      </c>
      <c r="Y1383" s="37">
        <f>Y$194*$D1383*INDEX(Y$121:Y$137,$E1383)*(1-INDEX(Y$151:Y$167,$E1383))</f>
        <v/>
      </c>
      <c r="Z1383" s="37">
        <f>Z$194*$D1383*INDEX(Z$121:Z$137,$E1383)*(1-INDEX(Z$151:Z$167,$E1383))</f>
        <v/>
      </c>
      <c r="AA1383" s="37">
        <f>AA$194*$D1383*INDEX(AA$121:AA$137,$E1383)*(1-INDEX(AA$151:AA$167,$E1383))</f>
        <v/>
      </c>
      <c r="AB1383" s="37">
        <f>AB$194*$D1383*INDEX(AB$121:AB$137,$E1383)*(1-INDEX(AB$151:AB$167,$E1383))</f>
        <v/>
      </c>
      <c r="AC1383" s="37">
        <f>AC$194*$D1383*INDEX(AC$121:AC$137,$E1383)*(1-INDEX(AC$151:AC$167,$E1383))</f>
        <v/>
      </c>
      <c r="AD1383" s="40">
        <f>ETSCOST(AD$194,$D1383,INDEX(AD$121:AD$137,$E1383),INDEX(AD$151:AD$167,$E1383))</f>
        <v/>
      </c>
      <c r="AF1383" s="11">
        <f>LOWER(Settings!$C$4)&amp;".mit."&amp;$A1383&amp;IF($C1383="","","."&amp;$C1383&amp;"."&amp;$B1383)&amp;IF(INDEX(Variables!$D$5:$D$105,MATCH($A1383,Variables!$A$5:$A$105,0))="","","."&amp;INDEX(Variables!$D$5:$D$105,MATCH($A1383,Variables!$A$5:$A$105,0)))&amp;"."&amp;AF$5</f>
        <v/>
      </c>
      <c r="AG1383" s="38">
        <f>AG$194*$D1383*INDEX(AG$121:AG$137,$E1383)*(1-INDEX(AG$151:AG$167,$E1383))</f>
        <v/>
      </c>
      <c r="AH1383" s="37">
        <f>AH$194*$D1383*INDEX(AH$121:AH$137,$E1383)*(1-INDEX(AH$151:AH$167,$E1383))</f>
        <v/>
      </c>
      <c r="AI1383" s="37">
        <f>AI$194*$D1383*INDEX(AI$121:AI$137,$E1383)*(1-INDEX(AI$151:AI$167,$E1383))</f>
        <v/>
      </c>
      <c r="AJ1383" s="37">
        <f>AJ$194*$D1383*INDEX(AJ$121:AJ$137,$E1383)*(1-INDEX(AJ$151:AJ$167,$E1383))</f>
        <v/>
      </c>
      <c r="AK1383" s="37">
        <f>AK$194*$D1383*INDEX(AK$121:AK$137,$E1383)*(1-INDEX(AK$151:AK$167,$E1383))</f>
        <v/>
      </c>
      <c r="AL1383" s="37">
        <f>AL$194*$D1383*INDEX(AL$121:AL$137,$E1383)*(1-INDEX(AL$151:AL$167,$E1383))</f>
        <v/>
      </c>
      <c r="AM1383" s="37">
        <f>AM$194*$D1383*INDEX(AM$121:AM$137,$E1383)*(1-INDEX(AM$151:AM$167,$E1383))</f>
        <v/>
      </c>
      <c r="AN1383" s="37">
        <f>AN$194*$D1383*INDEX(AN$121:AN$137,$E1383)*(1-INDEX(AN$151:AN$167,$E1383))</f>
        <v/>
      </c>
      <c r="AO1383" s="37">
        <f>AO$194*$D1383*INDEX(AO$121:AO$137,$E1383)*(1-INDEX(AO$151:AO$167,$E1383))</f>
        <v/>
      </c>
      <c r="AP1383" s="37">
        <f>AP$194*$D1383*INDEX(AP$121:AP$137,$E1383)*(1-INDEX(AP$151:AP$167,$E1383))</f>
        <v/>
      </c>
      <c r="AQ1383" s="37">
        <f>AQ$194*$D1383*INDEX(AQ$121:AQ$137,$E1383)*(1-INDEX(AQ$151:AQ$167,$E1383))</f>
        <v/>
      </c>
      <c r="AR1383" s="37">
        <f>AR$194*$D1383*INDEX(AR$121:AR$137,$E1383)*(1-INDEX(AR$151:AR$167,$E1383))</f>
        <v/>
      </c>
      <c r="AS1383" s="37">
        <f>AS$194*$D1383*INDEX(AS$121:AS$137,$E1383)*(1-INDEX(AS$151:AS$167,$E1383))</f>
        <v/>
      </c>
      <c r="AT1383" s="37">
        <f>AT$194*$D1383*INDEX(AT$121:AT$137,$E1383)*(1-INDEX(AT$151:AT$167,$E1383))</f>
        <v/>
      </c>
      <c r="AU1383" s="37">
        <f>AU$194*$D1383*INDEX(AU$121:AU$137,$E1383)*(1-INDEX(AU$151:AU$167,$E1383))</f>
        <v/>
      </c>
      <c r="AV1383" s="37">
        <f>AV$194*$D1383*INDEX(AV$121:AV$137,$E1383)*(1-INDEX(AV$151:AV$167,$E1383))</f>
        <v/>
      </c>
      <c r="AW1383" s="37">
        <f>AW$194*$D1383*INDEX(AW$121:AW$137,$E1383)*(1-INDEX(AW$151:AW$167,$E1383))</f>
        <v/>
      </c>
      <c r="AX1383" s="37">
        <f>AX$194*$D1383*INDEX(AX$121:AX$137,$E1383)*(1-INDEX(AX$151:AX$167,$E1383))</f>
        <v/>
      </c>
      <c r="AY1383" s="40">
        <f>ETSCOST(AY$194,$D1383,INDEX(AY$121:AY$137,$E1383),INDEX(AY$151:AY$167,$E1383))</f>
        <v/>
      </c>
    </row>
    <row r="1384" hidden="1" outlineLevel="2">
      <c r="A1384" s="14" t="inlineStr">
        <is>
          <t>ets</t>
        </is>
      </c>
      <c r="B1384" s="14" t="inlineStr">
        <is>
          <t>ker</t>
        </is>
      </c>
      <c r="C1384" s="14" t="inlineStr">
        <is>
          <t>mac</t>
        </is>
      </c>
      <c r="D1384" s="37">
        <f>INDEX(Inputs!$T$5:$T$132,MATCH($B1384&amp;"|"&amp;$C1384,Inputs!$A$5:$A$132,0))</f>
        <v/>
      </c>
      <c r="E1384" s="37">
        <f>INDEX(Inputs!$K$5:$K$132,MATCH($B1384&amp;"|"&amp;$C1384,Inputs!$A$5:$A$132,0))</f>
        <v/>
      </c>
      <c r="F1384" s="36" t="n"/>
      <c r="G1384" s="36" t="n"/>
      <c r="H1384" s="14">
        <f>INDEX(Variables!$B$5:$B$105,MATCH($A1384,Variables!$A$5:$A$105,0))&amp;IF($C1384="",""," | "&amp;INDEX(Mapping!$B$5:$B$26,MATCH($C1384,Mapping!$A$5:$A$26,0))&amp;" | "&amp;INDEX(Mapping!$B$30:$B$41,MATCH($B1384,Mapping!$A$30:$A$41,0)))</f>
        <v/>
      </c>
      <c r="I1384" s="14">
        <f>INDEX(Variables!$C$5:$C$105,MATCH($A1384,Variables!$A$5:$A$105,0))</f>
        <v/>
      </c>
      <c r="J1384" s="14">
        <f>INDEX(Variables!$E$5:$E$105,MATCH($A1384,Variables!$A$5:$A$105,0))</f>
        <v/>
      </c>
      <c r="K1384" s="11">
        <f>LOWER(Settings!$C$4)&amp;".mit."&amp;$A1384&amp;IF($C1384="","","."&amp;$C1384&amp;"."&amp;$B1384)&amp;IF(INDEX(Variables!$D$5:$D$105,MATCH($A1384,Variables!$A$5:$A$105,0))="","","."&amp;INDEX(Variables!$D$5:$D$105,MATCH($A1384,Variables!$A$5:$A$105,0)))&amp;"."&amp;K$5</f>
        <v/>
      </c>
      <c r="L1384" s="38">
        <f>L$194*$D1384*INDEX(L$121:L$137,$E1384)*(1-INDEX(L$151:L$167,$E1384))</f>
        <v/>
      </c>
      <c r="M1384" s="37">
        <f>M$194*$D1384*INDEX(M$121:M$137,$E1384)*(1-INDEX(M$151:M$167,$E1384))</f>
        <v/>
      </c>
      <c r="N1384" s="37">
        <f>N$194*$D1384*INDEX(N$121:N$137,$E1384)*(1-INDEX(N$151:N$167,$E1384))</f>
        <v/>
      </c>
      <c r="O1384" s="37">
        <f>O$194*$D1384*INDEX(O$121:O$137,$E1384)*(1-INDEX(O$151:O$167,$E1384))</f>
        <v/>
      </c>
      <c r="P1384" s="37">
        <f>P$194*$D1384*INDEX(P$121:P$137,$E1384)*(1-INDEX(P$151:P$167,$E1384))</f>
        <v/>
      </c>
      <c r="Q1384" s="37">
        <f>Q$194*$D1384*INDEX(Q$121:Q$137,$E1384)*(1-INDEX(Q$151:Q$167,$E1384))</f>
        <v/>
      </c>
      <c r="R1384" s="37">
        <f>R$194*$D1384*INDEX(R$121:R$137,$E1384)*(1-INDEX(R$151:R$167,$E1384))</f>
        <v/>
      </c>
      <c r="S1384" s="37">
        <f>S$194*$D1384*INDEX(S$121:S$137,$E1384)*(1-INDEX(S$151:S$167,$E1384))</f>
        <v/>
      </c>
      <c r="T1384" s="37">
        <f>T$194*$D1384*INDEX(T$121:T$137,$E1384)*(1-INDEX(T$151:T$167,$E1384))</f>
        <v/>
      </c>
      <c r="U1384" s="37">
        <f>U$194*$D1384*INDEX(U$121:U$137,$E1384)*(1-INDEX(U$151:U$167,$E1384))</f>
        <v/>
      </c>
      <c r="V1384" s="37">
        <f>V$194*$D1384*INDEX(V$121:V$137,$E1384)*(1-INDEX(V$151:V$167,$E1384))</f>
        <v/>
      </c>
      <c r="W1384" s="37">
        <f>W$194*$D1384*INDEX(W$121:W$137,$E1384)*(1-INDEX(W$151:W$167,$E1384))</f>
        <v/>
      </c>
      <c r="X1384" s="37">
        <f>X$194*$D1384*INDEX(X$121:X$137,$E1384)*(1-INDEX(X$151:X$167,$E1384))</f>
        <v/>
      </c>
      <c r="Y1384" s="37">
        <f>Y$194*$D1384*INDEX(Y$121:Y$137,$E1384)*(1-INDEX(Y$151:Y$167,$E1384))</f>
        <v/>
      </c>
      <c r="Z1384" s="37">
        <f>Z$194*$D1384*INDEX(Z$121:Z$137,$E1384)*(1-INDEX(Z$151:Z$167,$E1384))</f>
        <v/>
      </c>
      <c r="AA1384" s="37">
        <f>AA$194*$D1384*INDEX(AA$121:AA$137,$E1384)*(1-INDEX(AA$151:AA$167,$E1384))</f>
        <v/>
      </c>
      <c r="AB1384" s="37">
        <f>AB$194*$D1384*INDEX(AB$121:AB$137,$E1384)*(1-INDEX(AB$151:AB$167,$E1384))</f>
        <v/>
      </c>
      <c r="AC1384" s="37">
        <f>AC$194*$D1384*INDEX(AC$121:AC$137,$E1384)*(1-INDEX(AC$151:AC$167,$E1384))</f>
        <v/>
      </c>
      <c r="AD1384" s="40">
        <f>ETSCOST(AD$194,$D1384,INDEX(AD$121:AD$137,$E1384),INDEX(AD$151:AD$167,$E1384))</f>
        <v/>
      </c>
      <c r="AF1384" s="11">
        <f>LOWER(Settings!$C$4)&amp;".mit."&amp;$A1384&amp;IF($C1384="","","."&amp;$C1384&amp;"."&amp;$B1384)&amp;IF(INDEX(Variables!$D$5:$D$105,MATCH($A1384,Variables!$A$5:$A$105,0))="","","."&amp;INDEX(Variables!$D$5:$D$105,MATCH($A1384,Variables!$A$5:$A$105,0)))&amp;"."&amp;AF$5</f>
        <v/>
      </c>
      <c r="AG1384" s="38">
        <f>AG$194*$D1384*INDEX(AG$121:AG$137,$E1384)*(1-INDEX(AG$151:AG$167,$E1384))</f>
        <v/>
      </c>
      <c r="AH1384" s="37">
        <f>AH$194*$D1384*INDEX(AH$121:AH$137,$E1384)*(1-INDEX(AH$151:AH$167,$E1384))</f>
        <v/>
      </c>
      <c r="AI1384" s="37">
        <f>AI$194*$D1384*INDEX(AI$121:AI$137,$E1384)*(1-INDEX(AI$151:AI$167,$E1384))</f>
        <v/>
      </c>
      <c r="AJ1384" s="37">
        <f>AJ$194*$D1384*INDEX(AJ$121:AJ$137,$E1384)*(1-INDEX(AJ$151:AJ$167,$E1384))</f>
        <v/>
      </c>
      <c r="AK1384" s="37">
        <f>AK$194*$D1384*INDEX(AK$121:AK$137,$E1384)*(1-INDEX(AK$151:AK$167,$E1384))</f>
        <v/>
      </c>
      <c r="AL1384" s="37">
        <f>AL$194*$D1384*INDEX(AL$121:AL$137,$E1384)*(1-INDEX(AL$151:AL$167,$E1384))</f>
        <v/>
      </c>
      <c r="AM1384" s="37">
        <f>AM$194*$D1384*INDEX(AM$121:AM$137,$E1384)*(1-INDEX(AM$151:AM$167,$E1384))</f>
        <v/>
      </c>
      <c r="AN1384" s="37">
        <f>AN$194*$D1384*INDEX(AN$121:AN$137,$E1384)*(1-INDEX(AN$151:AN$167,$E1384))</f>
        <v/>
      </c>
      <c r="AO1384" s="37">
        <f>AO$194*$D1384*INDEX(AO$121:AO$137,$E1384)*(1-INDEX(AO$151:AO$167,$E1384))</f>
        <v/>
      </c>
      <c r="AP1384" s="37">
        <f>AP$194*$D1384*INDEX(AP$121:AP$137,$E1384)*(1-INDEX(AP$151:AP$167,$E1384))</f>
        <v/>
      </c>
      <c r="AQ1384" s="37">
        <f>AQ$194*$D1384*INDEX(AQ$121:AQ$137,$E1384)*(1-INDEX(AQ$151:AQ$167,$E1384))</f>
        <v/>
      </c>
      <c r="AR1384" s="37">
        <f>AR$194*$D1384*INDEX(AR$121:AR$137,$E1384)*(1-INDEX(AR$151:AR$167,$E1384))</f>
        <v/>
      </c>
      <c r="AS1384" s="37">
        <f>AS$194*$D1384*INDEX(AS$121:AS$137,$E1384)*(1-INDEX(AS$151:AS$167,$E1384))</f>
        <v/>
      </c>
      <c r="AT1384" s="37">
        <f>AT$194*$D1384*INDEX(AT$121:AT$137,$E1384)*(1-INDEX(AT$151:AT$167,$E1384))</f>
        <v/>
      </c>
      <c r="AU1384" s="37">
        <f>AU$194*$D1384*INDEX(AU$121:AU$137,$E1384)*(1-INDEX(AU$151:AU$167,$E1384))</f>
        <v/>
      </c>
      <c r="AV1384" s="37">
        <f>AV$194*$D1384*INDEX(AV$121:AV$137,$E1384)*(1-INDEX(AV$151:AV$167,$E1384))</f>
        <v/>
      </c>
      <c r="AW1384" s="37">
        <f>AW$194*$D1384*INDEX(AW$121:AW$137,$E1384)*(1-INDEX(AW$151:AW$167,$E1384))</f>
        <v/>
      </c>
      <c r="AX1384" s="37">
        <f>AX$194*$D1384*INDEX(AX$121:AX$137,$E1384)*(1-INDEX(AX$151:AX$167,$E1384))</f>
        <v/>
      </c>
      <c r="AY1384" s="40">
        <f>ETSCOST(AY$194,$D1384,INDEX(AY$121:AY$137,$E1384),INDEX(AY$151:AY$167,$E1384))</f>
        <v/>
      </c>
    </row>
    <row r="1385" hidden="1" outlineLevel="2">
      <c r="A1385" s="14" t="inlineStr">
        <is>
          <t>ets</t>
        </is>
      </c>
      <c r="B1385" s="14" t="inlineStr">
        <is>
          <t>oop</t>
        </is>
      </c>
      <c r="C1385" s="14" t="inlineStr">
        <is>
          <t>mac</t>
        </is>
      </c>
      <c r="D1385" s="37">
        <f>INDEX(Inputs!$T$5:$T$132,MATCH($B1385&amp;"|"&amp;$C1385,Inputs!$A$5:$A$132,0))</f>
        <v/>
      </c>
      <c r="E1385" s="37">
        <f>INDEX(Inputs!$K$5:$K$132,MATCH($B1385&amp;"|"&amp;$C1385,Inputs!$A$5:$A$132,0))</f>
        <v/>
      </c>
      <c r="F1385" s="36" t="n"/>
      <c r="G1385" s="36" t="n"/>
      <c r="H1385" s="14">
        <f>INDEX(Variables!$B$5:$B$105,MATCH($A1385,Variables!$A$5:$A$105,0))&amp;IF($C1385="",""," | "&amp;INDEX(Mapping!$B$5:$B$26,MATCH($C1385,Mapping!$A$5:$A$26,0))&amp;" | "&amp;INDEX(Mapping!$B$30:$B$41,MATCH($B1385,Mapping!$A$30:$A$41,0)))</f>
        <v/>
      </c>
      <c r="I1385" s="14">
        <f>INDEX(Variables!$C$5:$C$105,MATCH($A1385,Variables!$A$5:$A$105,0))</f>
        <v/>
      </c>
      <c r="J1385" s="14">
        <f>INDEX(Variables!$E$5:$E$105,MATCH($A1385,Variables!$A$5:$A$105,0))</f>
        <v/>
      </c>
      <c r="K1385" s="11">
        <f>LOWER(Settings!$C$4)&amp;".mit."&amp;$A1385&amp;IF($C1385="","","."&amp;$C1385&amp;"."&amp;$B1385)&amp;IF(INDEX(Variables!$D$5:$D$105,MATCH($A1385,Variables!$A$5:$A$105,0))="","","."&amp;INDEX(Variables!$D$5:$D$105,MATCH($A1385,Variables!$A$5:$A$105,0)))&amp;"."&amp;K$5</f>
        <v/>
      </c>
      <c r="L1385" s="38">
        <f>L$194*$D1385*INDEX(L$121:L$137,$E1385)*(1-INDEX(L$151:L$167,$E1385))</f>
        <v/>
      </c>
      <c r="M1385" s="37">
        <f>M$194*$D1385*INDEX(M$121:M$137,$E1385)*(1-INDEX(M$151:M$167,$E1385))</f>
        <v/>
      </c>
      <c r="N1385" s="37">
        <f>N$194*$D1385*INDEX(N$121:N$137,$E1385)*(1-INDEX(N$151:N$167,$E1385))</f>
        <v/>
      </c>
      <c r="O1385" s="37">
        <f>O$194*$D1385*INDEX(O$121:O$137,$E1385)*(1-INDEX(O$151:O$167,$E1385))</f>
        <v/>
      </c>
      <c r="P1385" s="37">
        <f>P$194*$D1385*INDEX(P$121:P$137,$E1385)*(1-INDEX(P$151:P$167,$E1385))</f>
        <v/>
      </c>
      <c r="Q1385" s="37">
        <f>Q$194*$D1385*INDEX(Q$121:Q$137,$E1385)*(1-INDEX(Q$151:Q$167,$E1385))</f>
        <v/>
      </c>
      <c r="R1385" s="37">
        <f>R$194*$D1385*INDEX(R$121:R$137,$E1385)*(1-INDEX(R$151:R$167,$E1385))</f>
        <v/>
      </c>
      <c r="S1385" s="37">
        <f>S$194*$D1385*INDEX(S$121:S$137,$E1385)*(1-INDEX(S$151:S$167,$E1385))</f>
        <v/>
      </c>
      <c r="T1385" s="37">
        <f>T$194*$D1385*INDEX(T$121:T$137,$E1385)*(1-INDEX(T$151:T$167,$E1385))</f>
        <v/>
      </c>
      <c r="U1385" s="37">
        <f>U$194*$D1385*INDEX(U$121:U$137,$E1385)*(1-INDEX(U$151:U$167,$E1385))</f>
        <v/>
      </c>
      <c r="V1385" s="37">
        <f>V$194*$D1385*INDEX(V$121:V$137,$E1385)*(1-INDEX(V$151:V$167,$E1385))</f>
        <v/>
      </c>
      <c r="W1385" s="37">
        <f>W$194*$D1385*INDEX(W$121:W$137,$E1385)*(1-INDEX(W$151:W$167,$E1385))</f>
        <v/>
      </c>
      <c r="X1385" s="37">
        <f>X$194*$D1385*INDEX(X$121:X$137,$E1385)*(1-INDEX(X$151:X$167,$E1385))</f>
        <v/>
      </c>
      <c r="Y1385" s="37">
        <f>Y$194*$D1385*INDEX(Y$121:Y$137,$E1385)*(1-INDEX(Y$151:Y$167,$E1385))</f>
        <v/>
      </c>
      <c r="Z1385" s="37">
        <f>Z$194*$D1385*INDEX(Z$121:Z$137,$E1385)*(1-INDEX(Z$151:Z$167,$E1385))</f>
        <v/>
      </c>
      <c r="AA1385" s="37">
        <f>AA$194*$D1385*INDEX(AA$121:AA$137,$E1385)*(1-INDEX(AA$151:AA$167,$E1385))</f>
        <v/>
      </c>
      <c r="AB1385" s="37">
        <f>AB$194*$D1385*INDEX(AB$121:AB$137,$E1385)*(1-INDEX(AB$151:AB$167,$E1385))</f>
        <v/>
      </c>
      <c r="AC1385" s="37">
        <f>AC$194*$D1385*INDEX(AC$121:AC$137,$E1385)*(1-INDEX(AC$151:AC$167,$E1385))</f>
        <v/>
      </c>
      <c r="AD1385" s="40">
        <f>ETSCOST(AD$194,$D1385,INDEX(AD$121:AD$137,$E1385),INDEX(AD$151:AD$167,$E1385))</f>
        <v/>
      </c>
      <c r="AF1385" s="11">
        <f>LOWER(Settings!$C$4)&amp;".mit."&amp;$A1385&amp;IF($C1385="","","."&amp;$C1385&amp;"."&amp;$B1385)&amp;IF(INDEX(Variables!$D$5:$D$105,MATCH($A1385,Variables!$A$5:$A$105,0))="","","."&amp;INDEX(Variables!$D$5:$D$105,MATCH($A1385,Variables!$A$5:$A$105,0)))&amp;"."&amp;AF$5</f>
        <v/>
      </c>
      <c r="AG1385" s="38">
        <f>AG$194*$D1385*INDEX(AG$121:AG$137,$E1385)*(1-INDEX(AG$151:AG$167,$E1385))</f>
        <v/>
      </c>
      <c r="AH1385" s="37">
        <f>AH$194*$D1385*INDEX(AH$121:AH$137,$E1385)*(1-INDEX(AH$151:AH$167,$E1385))</f>
        <v/>
      </c>
      <c r="AI1385" s="37">
        <f>AI$194*$D1385*INDEX(AI$121:AI$137,$E1385)*(1-INDEX(AI$151:AI$167,$E1385))</f>
        <v/>
      </c>
      <c r="AJ1385" s="37">
        <f>AJ$194*$D1385*INDEX(AJ$121:AJ$137,$E1385)*(1-INDEX(AJ$151:AJ$167,$E1385))</f>
        <v/>
      </c>
      <c r="AK1385" s="37">
        <f>AK$194*$D1385*INDEX(AK$121:AK$137,$E1385)*(1-INDEX(AK$151:AK$167,$E1385))</f>
        <v/>
      </c>
      <c r="AL1385" s="37">
        <f>AL$194*$D1385*INDEX(AL$121:AL$137,$E1385)*(1-INDEX(AL$151:AL$167,$E1385))</f>
        <v/>
      </c>
      <c r="AM1385" s="37">
        <f>AM$194*$D1385*INDEX(AM$121:AM$137,$E1385)*(1-INDEX(AM$151:AM$167,$E1385))</f>
        <v/>
      </c>
      <c r="AN1385" s="37">
        <f>AN$194*$D1385*INDEX(AN$121:AN$137,$E1385)*(1-INDEX(AN$151:AN$167,$E1385))</f>
        <v/>
      </c>
      <c r="AO1385" s="37">
        <f>AO$194*$D1385*INDEX(AO$121:AO$137,$E1385)*(1-INDEX(AO$151:AO$167,$E1385))</f>
        <v/>
      </c>
      <c r="AP1385" s="37">
        <f>AP$194*$D1385*INDEX(AP$121:AP$137,$E1385)*(1-INDEX(AP$151:AP$167,$E1385))</f>
        <v/>
      </c>
      <c r="AQ1385" s="37">
        <f>AQ$194*$D1385*INDEX(AQ$121:AQ$137,$E1385)*(1-INDEX(AQ$151:AQ$167,$E1385))</f>
        <v/>
      </c>
      <c r="AR1385" s="37">
        <f>AR$194*$D1385*INDEX(AR$121:AR$137,$E1385)*(1-INDEX(AR$151:AR$167,$E1385))</f>
        <v/>
      </c>
      <c r="AS1385" s="37">
        <f>AS$194*$D1385*INDEX(AS$121:AS$137,$E1385)*(1-INDEX(AS$151:AS$167,$E1385))</f>
        <v/>
      </c>
      <c r="AT1385" s="37">
        <f>AT$194*$D1385*INDEX(AT$121:AT$137,$E1385)*(1-INDEX(AT$151:AT$167,$E1385))</f>
        <v/>
      </c>
      <c r="AU1385" s="37">
        <f>AU$194*$D1385*INDEX(AU$121:AU$137,$E1385)*(1-INDEX(AU$151:AU$167,$E1385))</f>
        <v/>
      </c>
      <c r="AV1385" s="37">
        <f>AV$194*$D1385*INDEX(AV$121:AV$137,$E1385)*(1-INDEX(AV$151:AV$167,$E1385))</f>
        <v/>
      </c>
      <c r="AW1385" s="37">
        <f>AW$194*$D1385*INDEX(AW$121:AW$137,$E1385)*(1-INDEX(AW$151:AW$167,$E1385))</f>
        <v/>
      </c>
      <c r="AX1385" s="37">
        <f>AX$194*$D1385*INDEX(AX$121:AX$137,$E1385)*(1-INDEX(AX$151:AX$167,$E1385))</f>
        <v/>
      </c>
      <c r="AY1385" s="40">
        <f>ETSCOST(AY$194,$D1385,INDEX(AY$121:AY$137,$E1385),INDEX(AY$151:AY$167,$E1385))</f>
        <v/>
      </c>
    </row>
    <row r="1386" hidden="1" outlineLevel="2">
      <c r="A1386" s="14" t="inlineStr">
        <is>
          <t>ets</t>
        </is>
      </c>
      <c r="B1386" s="14" t="inlineStr">
        <is>
          <t>bio</t>
        </is>
      </c>
      <c r="C1386" s="14" t="inlineStr">
        <is>
          <t>mac</t>
        </is>
      </c>
      <c r="D1386" s="37">
        <f>INDEX(Inputs!$T$5:$T$132,MATCH($B1386&amp;"|"&amp;$C1386,Inputs!$A$5:$A$132,0))</f>
        <v/>
      </c>
      <c r="E1386" s="37">
        <f>INDEX(Inputs!$K$5:$K$132,MATCH($B1386&amp;"|"&amp;$C1386,Inputs!$A$5:$A$132,0))</f>
        <v/>
      </c>
      <c r="F1386" s="36" t="n"/>
      <c r="G1386" s="36" t="n"/>
      <c r="H1386" s="14">
        <f>INDEX(Variables!$B$5:$B$105,MATCH($A1386,Variables!$A$5:$A$105,0))&amp;IF($C1386="",""," | "&amp;INDEX(Mapping!$B$5:$B$26,MATCH($C1386,Mapping!$A$5:$A$26,0))&amp;" | "&amp;INDEX(Mapping!$B$30:$B$41,MATCH($B1386,Mapping!$A$30:$A$41,0)))</f>
        <v/>
      </c>
      <c r="I1386" s="14">
        <f>INDEX(Variables!$C$5:$C$105,MATCH($A1386,Variables!$A$5:$A$105,0))</f>
        <v/>
      </c>
      <c r="J1386" s="14">
        <f>INDEX(Variables!$E$5:$E$105,MATCH($A1386,Variables!$A$5:$A$105,0))</f>
        <v/>
      </c>
      <c r="K1386" s="11">
        <f>LOWER(Settings!$C$4)&amp;".mit."&amp;$A1386&amp;IF($C1386="","","."&amp;$C1386&amp;"."&amp;$B1386)&amp;IF(INDEX(Variables!$D$5:$D$105,MATCH($A1386,Variables!$A$5:$A$105,0))="","","."&amp;INDEX(Variables!$D$5:$D$105,MATCH($A1386,Variables!$A$5:$A$105,0)))&amp;"."&amp;K$5</f>
        <v/>
      </c>
      <c r="L1386" s="38">
        <f>L$194*$D1386*INDEX(L$121:L$137,$E1386)*(1-INDEX(L$151:L$167,$E1386))</f>
        <v/>
      </c>
      <c r="M1386" s="37">
        <f>M$194*$D1386*INDEX(M$121:M$137,$E1386)*(1-INDEX(M$151:M$167,$E1386))</f>
        <v/>
      </c>
      <c r="N1386" s="37">
        <f>N$194*$D1386*INDEX(N$121:N$137,$E1386)*(1-INDEX(N$151:N$167,$E1386))</f>
        <v/>
      </c>
      <c r="O1386" s="37">
        <f>O$194*$D1386*INDEX(O$121:O$137,$E1386)*(1-INDEX(O$151:O$167,$E1386))</f>
        <v/>
      </c>
      <c r="P1386" s="37">
        <f>P$194*$D1386*INDEX(P$121:P$137,$E1386)*(1-INDEX(P$151:P$167,$E1386))</f>
        <v/>
      </c>
      <c r="Q1386" s="37">
        <f>Q$194*$D1386*INDEX(Q$121:Q$137,$E1386)*(1-INDEX(Q$151:Q$167,$E1386))</f>
        <v/>
      </c>
      <c r="R1386" s="37">
        <f>R$194*$D1386*INDEX(R$121:R$137,$E1386)*(1-INDEX(R$151:R$167,$E1386))</f>
        <v/>
      </c>
      <c r="S1386" s="37">
        <f>S$194*$D1386*INDEX(S$121:S$137,$E1386)*(1-INDEX(S$151:S$167,$E1386))</f>
        <v/>
      </c>
      <c r="T1386" s="37">
        <f>T$194*$D1386*INDEX(T$121:T$137,$E1386)*(1-INDEX(T$151:T$167,$E1386))</f>
        <v/>
      </c>
      <c r="U1386" s="37">
        <f>U$194*$D1386*INDEX(U$121:U$137,$E1386)*(1-INDEX(U$151:U$167,$E1386))</f>
        <v/>
      </c>
      <c r="V1386" s="37">
        <f>V$194*$D1386*INDEX(V$121:V$137,$E1386)*(1-INDEX(V$151:V$167,$E1386))</f>
        <v/>
      </c>
      <c r="W1386" s="37">
        <f>W$194*$D1386*INDEX(W$121:W$137,$E1386)*(1-INDEX(W$151:W$167,$E1386))</f>
        <v/>
      </c>
      <c r="X1386" s="37">
        <f>X$194*$D1386*INDEX(X$121:X$137,$E1386)*(1-INDEX(X$151:X$167,$E1386))</f>
        <v/>
      </c>
      <c r="Y1386" s="37">
        <f>Y$194*$D1386*INDEX(Y$121:Y$137,$E1386)*(1-INDEX(Y$151:Y$167,$E1386))</f>
        <v/>
      </c>
      <c r="Z1386" s="37">
        <f>Z$194*$D1386*INDEX(Z$121:Z$137,$E1386)*(1-INDEX(Z$151:Z$167,$E1386))</f>
        <v/>
      </c>
      <c r="AA1386" s="37">
        <f>AA$194*$D1386*INDEX(AA$121:AA$137,$E1386)*(1-INDEX(AA$151:AA$167,$E1386))</f>
        <v/>
      </c>
      <c r="AB1386" s="37">
        <f>AB$194*$D1386*INDEX(AB$121:AB$137,$E1386)*(1-INDEX(AB$151:AB$167,$E1386))</f>
        <v/>
      </c>
      <c r="AC1386" s="37">
        <f>AC$194*$D1386*INDEX(AC$121:AC$137,$E1386)*(1-INDEX(AC$151:AC$167,$E1386))</f>
        <v/>
      </c>
      <c r="AD1386" s="40">
        <f>ETSCOST(AD$194,$D1386,INDEX(AD$121:AD$137,$E1386),INDEX(AD$151:AD$167,$E1386))</f>
        <v/>
      </c>
      <c r="AF1386" s="11">
        <f>LOWER(Settings!$C$4)&amp;".mit."&amp;$A1386&amp;IF($C1386="","","."&amp;$C1386&amp;"."&amp;$B1386)&amp;IF(INDEX(Variables!$D$5:$D$105,MATCH($A1386,Variables!$A$5:$A$105,0))="","","."&amp;INDEX(Variables!$D$5:$D$105,MATCH($A1386,Variables!$A$5:$A$105,0)))&amp;"."&amp;AF$5</f>
        <v/>
      </c>
      <c r="AG1386" s="38">
        <f>AG$194*$D1386*INDEX(AG$121:AG$137,$E1386)*(1-INDEX(AG$151:AG$167,$E1386))</f>
        <v/>
      </c>
      <c r="AH1386" s="37">
        <f>AH$194*$D1386*INDEX(AH$121:AH$137,$E1386)*(1-INDEX(AH$151:AH$167,$E1386))</f>
        <v/>
      </c>
      <c r="AI1386" s="37">
        <f>AI$194*$D1386*INDEX(AI$121:AI$137,$E1386)*(1-INDEX(AI$151:AI$167,$E1386))</f>
        <v/>
      </c>
      <c r="AJ1386" s="37">
        <f>AJ$194*$D1386*INDEX(AJ$121:AJ$137,$E1386)*(1-INDEX(AJ$151:AJ$167,$E1386))</f>
        <v/>
      </c>
      <c r="AK1386" s="37">
        <f>AK$194*$D1386*INDEX(AK$121:AK$137,$E1386)*(1-INDEX(AK$151:AK$167,$E1386))</f>
        <v/>
      </c>
      <c r="AL1386" s="37">
        <f>AL$194*$D1386*INDEX(AL$121:AL$137,$E1386)*(1-INDEX(AL$151:AL$167,$E1386))</f>
        <v/>
      </c>
      <c r="AM1386" s="37">
        <f>AM$194*$D1386*INDEX(AM$121:AM$137,$E1386)*(1-INDEX(AM$151:AM$167,$E1386))</f>
        <v/>
      </c>
      <c r="AN1386" s="37">
        <f>AN$194*$D1386*INDEX(AN$121:AN$137,$E1386)*(1-INDEX(AN$151:AN$167,$E1386))</f>
        <v/>
      </c>
      <c r="AO1386" s="37">
        <f>AO$194*$D1386*INDEX(AO$121:AO$137,$E1386)*(1-INDEX(AO$151:AO$167,$E1386))</f>
        <v/>
      </c>
      <c r="AP1386" s="37">
        <f>AP$194*$D1386*INDEX(AP$121:AP$137,$E1386)*(1-INDEX(AP$151:AP$167,$E1386))</f>
        <v/>
      </c>
      <c r="AQ1386" s="37">
        <f>AQ$194*$D1386*INDEX(AQ$121:AQ$137,$E1386)*(1-INDEX(AQ$151:AQ$167,$E1386))</f>
        <v/>
      </c>
      <c r="AR1386" s="37">
        <f>AR$194*$D1386*INDEX(AR$121:AR$137,$E1386)*(1-INDEX(AR$151:AR$167,$E1386))</f>
        <v/>
      </c>
      <c r="AS1386" s="37">
        <f>AS$194*$D1386*INDEX(AS$121:AS$137,$E1386)*(1-INDEX(AS$151:AS$167,$E1386))</f>
        <v/>
      </c>
      <c r="AT1386" s="37">
        <f>AT$194*$D1386*INDEX(AT$121:AT$137,$E1386)*(1-INDEX(AT$151:AT$167,$E1386))</f>
        <v/>
      </c>
      <c r="AU1386" s="37">
        <f>AU$194*$D1386*INDEX(AU$121:AU$137,$E1386)*(1-INDEX(AU$151:AU$167,$E1386))</f>
        <v/>
      </c>
      <c r="AV1386" s="37">
        <f>AV$194*$D1386*INDEX(AV$121:AV$137,$E1386)*(1-INDEX(AV$151:AV$167,$E1386))</f>
        <v/>
      </c>
      <c r="AW1386" s="37">
        <f>AW$194*$D1386*INDEX(AW$121:AW$137,$E1386)*(1-INDEX(AW$151:AW$167,$E1386))</f>
        <v/>
      </c>
      <c r="AX1386" s="37">
        <f>AX$194*$D1386*INDEX(AX$121:AX$137,$E1386)*(1-INDEX(AX$151:AX$167,$E1386))</f>
        <v/>
      </c>
      <c r="AY1386" s="40">
        <f>ETSCOST(AY$194,$D1386,INDEX(AY$121:AY$137,$E1386),INDEX(AY$151:AY$167,$E1386))</f>
        <v/>
      </c>
    </row>
    <row r="1387" hidden="1" outlineLevel="2"/>
    <row r="1388" hidden="1" outlineLevel="2">
      <c r="A1388" s="14" t="inlineStr">
        <is>
          <t>ntx</t>
        </is>
      </c>
      <c r="B1388" s="14" t="inlineStr">
        <is>
          <t>coa</t>
        </is>
      </c>
      <c r="C1388" s="14" t="inlineStr">
        <is>
          <t>mac</t>
        </is>
      </c>
      <c r="D1388" s="37">
        <f>INDEX(Inputs!$L$5:$L$132,MATCH($B1388&amp;"|"&amp;$C1388,Inputs!$A$5:$A$132,0))</f>
        <v/>
      </c>
      <c r="E1388" s="37">
        <f>INDEX(Inputs!$I$5:$I$132,MATCH($B1388&amp;"|"&amp;$C1388,Inputs!$A$5:$A$132,0))</f>
        <v/>
      </c>
      <c r="F1388" s="36" t="n"/>
      <c r="G1388" s="36" t="n"/>
      <c r="H1388" s="14">
        <f>INDEX(Variables!$B$5:$B$105,MATCH($A1388,Variables!$A$5:$A$105,0))&amp;IF($C1388="",""," | "&amp;INDEX(Mapping!$B$5:$B$26,MATCH($C1388,Mapping!$A$5:$A$26,0))&amp;" | "&amp;INDEX(Mapping!$B$30:$B$41,MATCH($B1388,Mapping!$A$30:$A$41,0)))</f>
        <v/>
      </c>
      <c r="I1388" s="14">
        <f>INDEX(Variables!$C$5:$C$105,MATCH($A1388,Variables!$A$5:$A$105,0))</f>
        <v/>
      </c>
      <c r="J1388" s="14">
        <f>INDEX(Variables!$E$5:$E$105,MATCH($A1388,Variables!$A$5:$A$105,0))</f>
        <v/>
      </c>
      <c r="K1388" s="11">
        <f>LOWER(Settings!$C$4)&amp;".mit."&amp;$A1388&amp;IF($C1388="","","."&amp;$C1388&amp;"."&amp;$B1388)&amp;IF(INDEX(Variables!$D$5:$D$105,MATCH($A1388,Variables!$A$5:$A$105,0))="","","."&amp;INDEX(Variables!$D$5:$D$105,MATCH($A1388,Variables!$A$5:$A$105,0)))&amp;"."&amp;K$5</f>
        <v/>
      </c>
      <c r="L1388" s="38">
        <f>INDEX(L$78:L$91,$D1388)/$E1388</f>
        <v/>
      </c>
      <c r="M1388" s="37">
        <f>INDEX(M$78:M$91,$D1388)/$E1388</f>
        <v/>
      </c>
      <c r="N1388" s="37">
        <f>INDEX(N$78:N$91,$D1388)/$E1388</f>
        <v/>
      </c>
      <c r="O1388" s="37">
        <f>INDEX(O$78:O$91,$D1388)/$E1388</f>
        <v/>
      </c>
      <c r="P1388" s="37">
        <f>INDEX(P$78:P$91,$D1388)/$E1388</f>
        <v/>
      </c>
      <c r="Q1388" s="37">
        <f>INDEX(Q$78:Q$91,$D1388)/$E1388</f>
        <v/>
      </c>
      <c r="R1388" s="37">
        <f>INDEX(R$78:R$91,$D1388)/$E1388</f>
        <v/>
      </c>
      <c r="S1388" s="37">
        <f>INDEX(S$78:S$91,$D1388)/$E1388</f>
        <v/>
      </c>
      <c r="T1388" s="37">
        <f>INDEX(T$78:T$91,$D1388)/$E1388</f>
        <v/>
      </c>
      <c r="U1388" s="37">
        <f>INDEX(U$78:U$91,$D1388)/$E1388</f>
        <v/>
      </c>
      <c r="V1388" s="37">
        <f>INDEX(V$78:V$91,$D1388)/$E1388</f>
        <v/>
      </c>
      <c r="W1388" s="37">
        <f>INDEX(W$78:W$91,$D1388)/$E1388</f>
        <v/>
      </c>
      <c r="X1388" s="37">
        <f>INDEX(X$78:X$91,$D1388)/$E1388</f>
        <v/>
      </c>
      <c r="Y1388" s="37">
        <f>INDEX(Y$78:Y$91,$D1388)/$E1388</f>
        <v/>
      </c>
      <c r="Z1388" s="37">
        <f>INDEX(Z$78:Z$91,$D1388)/$E1388</f>
        <v/>
      </c>
      <c r="AA1388" s="37">
        <f>INDEX(AA$78:AA$91,$D1388)/$E1388</f>
        <v/>
      </c>
      <c r="AB1388" s="37">
        <f>INDEX(AB$78:AB$91,$D1388)/$E1388</f>
        <v/>
      </c>
      <c r="AC1388" s="37">
        <f>INDEX(AC$78:AC$91,$D1388)/$E1388</f>
        <v/>
      </c>
      <c r="AD1388" s="40">
        <f>NEWEXCISE(INDEX(AD$78:AD$91,$D1388),$E1388)</f>
        <v/>
      </c>
      <c r="AF1388" s="11">
        <f>LOWER(Settings!$C$4)&amp;".mit."&amp;$A1388&amp;IF($C1388="","","."&amp;$C1388&amp;"."&amp;$B1388)&amp;IF(INDEX(Variables!$D$5:$D$105,MATCH($A1388,Variables!$A$5:$A$105,0))="","","."&amp;INDEX(Variables!$D$5:$D$105,MATCH($A1388,Variables!$A$5:$A$105,0)))&amp;"."&amp;AF$5</f>
        <v/>
      </c>
      <c r="AG1388" s="38">
        <f>INDEX(AG$78:AG$91,$D1388)/$E1388</f>
        <v/>
      </c>
      <c r="AH1388" s="37">
        <f>INDEX(AH$78:AH$91,$D1388)/$E1388</f>
        <v/>
      </c>
      <c r="AI1388" s="37">
        <f>INDEX(AI$78:AI$91,$D1388)/$E1388</f>
        <v/>
      </c>
      <c r="AJ1388" s="37">
        <f>INDEX(AJ$78:AJ$91,$D1388)/$E1388</f>
        <v/>
      </c>
      <c r="AK1388" s="37">
        <f>INDEX(AK$78:AK$91,$D1388)/$E1388</f>
        <v/>
      </c>
      <c r="AL1388" s="37">
        <f>INDEX(AL$78:AL$91,$D1388)/$E1388</f>
        <v/>
      </c>
      <c r="AM1388" s="37">
        <f>INDEX(AM$78:AM$91,$D1388)/$E1388</f>
        <v/>
      </c>
      <c r="AN1388" s="37">
        <f>INDEX(AN$78:AN$91,$D1388)/$E1388</f>
        <v/>
      </c>
      <c r="AO1388" s="37">
        <f>INDEX(AO$78:AO$91,$D1388)/$E1388</f>
        <v/>
      </c>
      <c r="AP1388" s="37">
        <f>INDEX(AP$78:AP$91,$D1388)/$E1388</f>
        <v/>
      </c>
      <c r="AQ1388" s="37">
        <f>INDEX(AQ$78:AQ$91,$D1388)/$E1388</f>
        <v/>
      </c>
      <c r="AR1388" s="37">
        <f>INDEX(AR$78:AR$91,$D1388)/$E1388</f>
        <v/>
      </c>
      <c r="AS1388" s="37">
        <f>INDEX(AS$78:AS$91,$D1388)/$E1388</f>
        <v/>
      </c>
      <c r="AT1388" s="37">
        <f>INDEX(AT$78:AT$91,$D1388)/$E1388</f>
        <v/>
      </c>
      <c r="AU1388" s="37">
        <f>INDEX(AU$78:AU$91,$D1388)/$E1388</f>
        <v/>
      </c>
      <c r="AV1388" s="37">
        <f>INDEX(AV$78:AV$91,$D1388)/$E1388</f>
        <v/>
      </c>
      <c r="AW1388" s="37">
        <f>INDEX(AW$78:AW$91,$D1388)/$E1388</f>
        <v/>
      </c>
      <c r="AX1388" s="37">
        <f>INDEX(AX$78:AX$91,$D1388)/$E1388</f>
        <v/>
      </c>
      <c r="AY1388" s="40">
        <f>NEWEXCISE(INDEX(AY$78:AY$91,$D1388),$E1388)</f>
        <v/>
      </c>
    </row>
    <row r="1389" hidden="1" outlineLevel="2">
      <c r="A1389" s="14" t="inlineStr">
        <is>
          <t>ntx</t>
        </is>
      </c>
      <c r="B1389" s="14" t="inlineStr">
        <is>
          <t>nga</t>
        </is>
      </c>
      <c r="C1389" s="14" t="inlineStr">
        <is>
          <t>mac</t>
        </is>
      </c>
      <c r="D1389" s="37">
        <f>INDEX(Inputs!$L$5:$L$132,MATCH($B1389&amp;"|"&amp;$C1389,Inputs!$A$5:$A$132,0))</f>
        <v/>
      </c>
      <c r="E1389" s="37">
        <f>INDEX(Inputs!$I$5:$I$132,MATCH($B1389&amp;"|"&amp;$C1389,Inputs!$A$5:$A$132,0))</f>
        <v/>
      </c>
      <c r="F1389" s="36" t="n"/>
      <c r="G1389" s="36" t="n"/>
      <c r="H1389" s="14">
        <f>INDEX(Variables!$B$5:$B$105,MATCH($A1389,Variables!$A$5:$A$105,0))&amp;IF($C1389="",""," | "&amp;INDEX(Mapping!$B$5:$B$26,MATCH($C1389,Mapping!$A$5:$A$26,0))&amp;" | "&amp;INDEX(Mapping!$B$30:$B$41,MATCH($B1389,Mapping!$A$30:$A$41,0)))</f>
        <v/>
      </c>
      <c r="I1389" s="14">
        <f>INDEX(Variables!$C$5:$C$105,MATCH($A1389,Variables!$A$5:$A$105,0))</f>
        <v/>
      </c>
      <c r="J1389" s="14">
        <f>INDEX(Variables!$E$5:$E$105,MATCH($A1389,Variables!$A$5:$A$105,0))</f>
        <v/>
      </c>
      <c r="K1389" s="11">
        <f>LOWER(Settings!$C$4)&amp;".mit."&amp;$A1389&amp;IF($C1389="","","."&amp;$C1389&amp;"."&amp;$B1389)&amp;IF(INDEX(Variables!$D$5:$D$105,MATCH($A1389,Variables!$A$5:$A$105,0))="","","."&amp;INDEX(Variables!$D$5:$D$105,MATCH($A1389,Variables!$A$5:$A$105,0)))&amp;"."&amp;K$5</f>
        <v/>
      </c>
      <c r="L1389" s="38">
        <f>INDEX(L$78:L$91,$D1389)/$E1389</f>
        <v/>
      </c>
      <c r="M1389" s="37">
        <f>INDEX(M$78:M$91,$D1389)/$E1389</f>
        <v/>
      </c>
      <c r="N1389" s="37">
        <f>INDEX(N$78:N$91,$D1389)/$E1389</f>
        <v/>
      </c>
      <c r="O1389" s="37">
        <f>INDEX(O$78:O$91,$D1389)/$E1389</f>
        <v/>
      </c>
      <c r="P1389" s="37">
        <f>INDEX(P$78:P$91,$D1389)/$E1389</f>
        <v/>
      </c>
      <c r="Q1389" s="37">
        <f>INDEX(Q$78:Q$91,$D1389)/$E1389</f>
        <v/>
      </c>
      <c r="R1389" s="37">
        <f>INDEX(R$78:R$91,$D1389)/$E1389</f>
        <v/>
      </c>
      <c r="S1389" s="37">
        <f>INDEX(S$78:S$91,$D1389)/$E1389</f>
        <v/>
      </c>
      <c r="T1389" s="37">
        <f>INDEX(T$78:T$91,$D1389)/$E1389</f>
        <v/>
      </c>
      <c r="U1389" s="37">
        <f>INDEX(U$78:U$91,$D1389)/$E1389</f>
        <v/>
      </c>
      <c r="V1389" s="37">
        <f>INDEX(V$78:V$91,$D1389)/$E1389</f>
        <v/>
      </c>
      <c r="W1389" s="37">
        <f>INDEX(W$78:W$91,$D1389)/$E1389</f>
        <v/>
      </c>
      <c r="X1389" s="37">
        <f>INDEX(X$78:X$91,$D1389)/$E1389</f>
        <v/>
      </c>
      <c r="Y1389" s="37">
        <f>INDEX(Y$78:Y$91,$D1389)/$E1389</f>
        <v/>
      </c>
      <c r="Z1389" s="37">
        <f>INDEX(Z$78:Z$91,$D1389)/$E1389</f>
        <v/>
      </c>
      <c r="AA1389" s="37">
        <f>INDEX(AA$78:AA$91,$D1389)/$E1389</f>
        <v/>
      </c>
      <c r="AB1389" s="37">
        <f>INDEX(AB$78:AB$91,$D1389)/$E1389</f>
        <v/>
      </c>
      <c r="AC1389" s="37">
        <f>INDEX(AC$78:AC$91,$D1389)/$E1389</f>
        <v/>
      </c>
      <c r="AD1389" s="40">
        <f>NEWEXCISE(INDEX(AD$78:AD$91,$D1389),$E1389)</f>
        <v/>
      </c>
      <c r="AF1389" s="11">
        <f>LOWER(Settings!$C$4)&amp;".mit."&amp;$A1389&amp;IF($C1389="","","."&amp;$C1389&amp;"."&amp;$B1389)&amp;IF(INDEX(Variables!$D$5:$D$105,MATCH($A1389,Variables!$A$5:$A$105,0))="","","."&amp;INDEX(Variables!$D$5:$D$105,MATCH($A1389,Variables!$A$5:$A$105,0)))&amp;"."&amp;AF$5</f>
        <v/>
      </c>
      <c r="AG1389" s="38">
        <f>INDEX(AG$78:AG$91,$D1389)/$E1389</f>
        <v/>
      </c>
      <c r="AH1389" s="37">
        <f>INDEX(AH$78:AH$91,$D1389)/$E1389</f>
        <v/>
      </c>
      <c r="AI1389" s="37">
        <f>INDEX(AI$78:AI$91,$D1389)/$E1389</f>
        <v/>
      </c>
      <c r="AJ1389" s="37">
        <f>INDEX(AJ$78:AJ$91,$D1389)/$E1389</f>
        <v/>
      </c>
      <c r="AK1389" s="37">
        <f>INDEX(AK$78:AK$91,$D1389)/$E1389</f>
        <v/>
      </c>
      <c r="AL1389" s="37">
        <f>INDEX(AL$78:AL$91,$D1389)/$E1389</f>
        <v/>
      </c>
      <c r="AM1389" s="37">
        <f>INDEX(AM$78:AM$91,$D1389)/$E1389</f>
        <v/>
      </c>
      <c r="AN1389" s="37">
        <f>INDEX(AN$78:AN$91,$D1389)/$E1389</f>
        <v/>
      </c>
      <c r="AO1389" s="37">
        <f>INDEX(AO$78:AO$91,$D1389)/$E1389</f>
        <v/>
      </c>
      <c r="AP1389" s="37">
        <f>INDEX(AP$78:AP$91,$D1389)/$E1389</f>
        <v/>
      </c>
      <c r="AQ1389" s="37">
        <f>INDEX(AQ$78:AQ$91,$D1389)/$E1389</f>
        <v/>
      </c>
      <c r="AR1389" s="37">
        <f>INDEX(AR$78:AR$91,$D1389)/$E1389</f>
        <v/>
      </c>
      <c r="AS1389" s="37">
        <f>INDEX(AS$78:AS$91,$D1389)/$E1389</f>
        <v/>
      </c>
      <c r="AT1389" s="37">
        <f>INDEX(AT$78:AT$91,$D1389)/$E1389</f>
        <v/>
      </c>
      <c r="AU1389" s="37">
        <f>INDEX(AU$78:AU$91,$D1389)/$E1389</f>
        <v/>
      </c>
      <c r="AV1389" s="37">
        <f>INDEX(AV$78:AV$91,$D1389)/$E1389</f>
        <v/>
      </c>
      <c r="AW1389" s="37">
        <f>INDEX(AW$78:AW$91,$D1389)/$E1389</f>
        <v/>
      </c>
      <c r="AX1389" s="37">
        <f>INDEX(AX$78:AX$91,$D1389)/$E1389</f>
        <v/>
      </c>
      <c r="AY1389" s="40">
        <f>NEWEXCISE(INDEX(AY$78:AY$91,$D1389),$E1389)</f>
        <v/>
      </c>
    </row>
    <row r="1390" hidden="1" outlineLevel="2">
      <c r="A1390" s="14" t="inlineStr">
        <is>
          <t>ntx</t>
        </is>
      </c>
      <c r="B1390" s="14" t="inlineStr">
        <is>
          <t>gso</t>
        </is>
      </c>
      <c r="C1390" s="14" t="inlineStr">
        <is>
          <t>mac</t>
        </is>
      </c>
      <c r="D1390" s="37">
        <f>INDEX(Inputs!$L$5:$L$132,MATCH($B1390&amp;"|"&amp;$C1390,Inputs!$A$5:$A$132,0))</f>
        <v/>
      </c>
      <c r="E1390" s="37">
        <f>INDEX(Inputs!$I$5:$I$132,MATCH($B1390&amp;"|"&amp;$C1390,Inputs!$A$5:$A$132,0))</f>
        <v/>
      </c>
      <c r="F1390" s="36" t="n"/>
      <c r="G1390" s="36" t="n"/>
      <c r="H1390" s="14">
        <f>INDEX(Variables!$B$5:$B$105,MATCH($A1390,Variables!$A$5:$A$105,0))&amp;IF($C1390="",""," | "&amp;INDEX(Mapping!$B$5:$B$26,MATCH($C1390,Mapping!$A$5:$A$26,0))&amp;" | "&amp;INDEX(Mapping!$B$30:$B$41,MATCH($B1390,Mapping!$A$30:$A$41,0)))</f>
        <v/>
      </c>
      <c r="I1390" s="14">
        <f>INDEX(Variables!$C$5:$C$105,MATCH($A1390,Variables!$A$5:$A$105,0))</f>
        <v/>
      </c>
      <c r="J1390" s="14">
        <f>INDEX(Variables!$E$5:$E$105,MATCH($A1390,Variables!$A$5:$A$105,0))</f>
        <v/>
      </c>
      <c r="K1390" s="11">
        <f>LOWER(Settings!$C$4)&amp;".mit."&amp;$A1390&amp;IF($C1390="","","."&amp;$C1390&amp;"."&amp;$B1390)&amp;IF(INDEX(Variables!$D$5:$D$105,MATCH($A1390,Variables!$A$5:$A$105,0))="","","."&amp;INDEX(Variables!$D$5:$D$105,MATCH($A1390,Variables!$A$5:$A$105,0)))&amp;"."&amp;K$5</f>
        <v/>
      </c>
      <c r="L1390" s="38">
        <f>INDEX(L$78:L$91,$D1390)/$E1390</f>
        <v/>
      </c>
      <c r="M1390" s="37">
        <f>INDEX(M$78:M$91,$D1390)/$E1390</f>
        <v/>
      </c>
      <c r="N1390" s="37">
        <f>INDEX(N$78:N$91,$D1390)/$E1390</f>
        <v/>
      </c>
      <c r="O1390" s="37">
        <f>INDEX(O$78:O$91,$D1390)/$E1390</f>
        <v/>
      </c>
      <c r="P1390" s="37">
        <f>INDEX(P$78:P$91,$D1390)/$E1390</f>
        <v/>
      </c>
      <c r="Q1390" s="37">
        <f>INDEX(Q$78:Q$91,$D1390)/$E1390</f>
        <v/>
      </c>
      <c r="R1390" s="37">
        <f>INDEX(R$78:R$91,$D1390)/$E1390</f>
        <v/>
      </c>
      <c r="S1390" s="37">
        <f>INDEX(S$78:S$91,$D1390)/$E1390</f>
        <v/>
      </c>
      <c r="T1390" s="37">
        <f>INDEX(T$78:T$91,$D1390)/$E1390</f>
        <v/>
      </c>
      <c r="U1390" s="37">
        <f>INDEX(U$78:U$91,$D1390)/$E1390</f>
        <v/>
      </c>
      <c r="V1390" s="37">
        <f>INDEX(V$78:V$91,$D1390)/$E1390</f>
        <v/>
      </c>
      <c r="W1390" s="37">
        <f>INDEX(W$78:W$91,$D1390)/$E1390</f>
        <v/>
      </c>
      <c r="X1390" s="37">
        <f>INDEX(X$78:X$91,$D1390)/$E1390</f>
        <v/>
      </c>
      <c r="Y1390" s="37">
        <f>INDEX(Y$78:Y$91,$D1390)/$E1390</f>
        <v/>
      </c>
      <c r="Z1390" s="37">
        <f>INDEX(Z$78:Z$91,$D1390)/$E1390</f>
        <v/>
      </c>
      <c r="AA1390" s="37">
        <f>INDEX(AA$78:AA$91,$D1390)/$E1390</f>
        <v/>
      </c>
      <c r="AB1390" s="37">
        <f>INDEX(AB$78:AB$91,$D1390)/$E1390</f>
        <v/>
      </c>
      <c r="AC1390" s="37">
        <f>INDEX(AC$78:AC$91,$D1390)/$E1390</f>
        <v/>
      </c>
      <c r="AD1390" s="40">
        <f>NEWEXCISE(INDEX(AD$78:AD$91,$D1390),$E1390)</f>
        <v/>
      </c>
      <c r="AF1390" s="11">
        <f>LOWER(Settings!$C$4)&amp;".mit."&amp;$A1390&amp;IF($C1390="","","."&amp;$C1390&amp;"."&amp;$B1390)&amp;IF(INDEX(Variables!$D$5:$D$105,MATCH($A1390,Variables!$A$5:$A$105,0))="","","."&amp;INDEX(Variables!$D$5:$D$105,MATCH($A1390,Variables!$A$5:$A$105,0)))&amp;"."&amp;AF$5</f>
        <v/>
      </c>
      <c r="AG1390" s="38">
        <f>INDEX(AG$78:AG$91,$D1390)/$E1390</f>
        <v/>
      </c>
      <c r="AH1390" s="37">
        <f>INDEX(AH$78:AH$91,$D1390)/$E1390</f>
        <v/>
      </c>
      <c r="AI1390" s="37">
        <f>INDEX(AI$78:AI$91,$D1390)/$E1390</f>
        <v/>
      </c>
      <c r="AJ1390" s="37">
        <f>INDEX(AJ$78:AJ$91,$D1390)/$E1390</f>
        <v/>
      </c>
      <c r="AK1390" s="37">
        <f>INDEX(AK$78:AK$91,$D1390)/$E1390</f>
        <v/>
      </c>
      <c r="AL1390" s="37">
        <f>INDEX(AL$78:AL$91,$D1390)/$E1390</f>
        <v/>
      </c>
      <c r="AM1390" s="37">
        <f>INDEX(AM$78:AM$91,$D1390)/$E1390</f>
        <v/>
      </c>
      <c r="AN1390" s="37">
        <f>INDEX(AN$78:AN$91,$D1390)/$E1390</f>
        <v/>
      </c>
      <c r="AO1390" s="37">
        <f>INDEX(AO$78:AO$91,$D1390)/$E1390</f>
        <v/>
      </c>
      <c r="AP1390" s="37">
        <f>INDEX(AP$78:AP$91,$D1390)/$E1390</f>
        <v/>
      </c>
      <c r="AQ1390" s="37">
        <f>INDEX(AQ$78:AQ$91,$D1390)/$E1390</f>
        <v/>
      </c>
      <c r="AR1390" s="37">
        <f>INDEX(AR$78:AR$91,$D1390)/$E1390</f>
        <v/>
      </c>
      <c r="AS1390" s="37">
        <f>INDEX(AS$78:AS$91,$D1390)/$E1390</f>
        <v/>
      </c>
      <c r="AT1390" s="37">
        <f>INDEX(AT$78:AT$91,$D1390)/$E1390</f>
        <v/>
      </c>
      <c r="AU1390" s="37">
        <f>INDEX(AU$78:AU$91,$D1390)/$E1390</f>
        <v/>
      </c>
      <c r="AV1390" s="37">
        <f>INDEX(AV$78:AV$91,$D1390)/$E1390</f>
        <v/>
      </c>
      <c r="AW1390" s="37">
        <f>INDEX(AW$78:AW$91,$D1390)/$E1390</f>
        <v/>
      </c>
      <c r="AX1390" s="37">
        <f>INDEX(AX$78:AX$91,$D1390)/$E1390</f>
        <v/>
      </c>
      <c r="AY1390" s="40">
        <f>NEWEXCISE(INDEX(AY$78:AY$91,$D1390),$E1390)</f>
        <v/>
      </c>
    </row>
    <row r="1391" hidden="1" outlineLevel="2">
      <c r="A1391" s="14" t="inlineStr">
        <is>
          <t>ntx</t>
        </is>
      </c>
      <c r="B1391" s="14" t="inlineStr">
        <is>
          <t>die</t>
        </is>
      </c>
      <c r="C1391" s="14" t="inlineStr">
        <is>
          <t>mac</t>
        </is>
      </c>
      <c r="D1391" s="37">
        <f>INDEX(Inputs!$L$5:$L$132,MATCH($B1391&amp;"|"&amp;$C1391,Inputs!$A$5:$A$132,0))</f>
        <v/>
      </c>
      <c r="E1391" s="37">
        <f>INDEX(Inputs!$I$5:$I$132,MATCH($B1391&amp;"|"&amp;$C1391,Inputs!$A$5:$A$132,0))</f>
        <v/>
      </c>
      <c r="F1391" s="36" t="n"/>
      <c r="G1391" s="36" t="n"/>
      <c r="H1391" s="14">
        <f>INDEX(Variables!$B$5:$B$105,MATCH($A1391,Variables!$A$5:$A$105,0))&amp;IF($C1391="",""," | "&amp;INDEX(Mapping!$B$5:$B$26,MATCH($C1391,Mapping!$A$5:$A$26,0))&amp;" | "&amp;INDEX(Mapping!$B$30:$B$41,MATCH($B1391,Mapping!$A$30:$A$41,0)))</f>
        <v/>
      </c>
      <c r="I1391" s="14">
        <f>INDEX(Variables!$C$5:$C$105,MATCH($A1391,Variables!$A$5:$A$105,0))</f>
        <v/>
      </c>
      <c r="J1391" s="14">
        <f>INDEX(Variables!$E$5:$E$105,MATCH($A1391,Variables!$A$5:$A$105,0))</f>
        <v/>
      </c>
      <c r="K1391" s="11">
        <f>LOWER(Settings!$C$4)&amp;".mit."&amp;$A1391&amp;IF($C1391="","","."&amp;$C1391&amp;"."&amp;$B1391)&amp;IF(INDEX(Variables!$D$5:$D$105,MATCH($A1391,Variables!$A$5:$A$105,0))="","","."&amp;INDEX(Variables!$D$5:$D$105,MATCH($A1391,Variables!$A$5:$A$105,0)))&amp;"."&amp;K$5</f>
        <v/>
      </c>
      <c r="L1391" s="38">
        <f>INDEX(L$78:L$91,$D1391)/$E1391</f>
        <v/>
      </c>
      <c r="M1391" s="37">
        <f>INDEX(M$78:M$91,$D1391)/$E1391</f>
        <v/>
      </c>
      <c r="N1391" s="37">
        <f>INDEX(N$78:N$91,$D1391)/$E1391</f>
        <v/>
      </c>
      <c r="O1391" s="37">
        <f>INDEX(O$78:O$91,$D1391)/$E1391</f>
        <v/>
      </c>
      <c r="P1391" s="37">
        <f>INDEX(P$78:P$91,$D1391)/$E1391</f>
        <v/>
      </c>
      <c r="Q1391" s="37">
        <f>INDEX(Q$78:Q$91,$D1391)/$E1391</f>
        <v/>
      </c>
      <c r="R1391" s="37">
        <f>INDEX(R$78:R$91,$D1391)/$E1391</f>
        <v/>
      </c>
      <c r="S1391" s="37">
        <f>INDEX(S$78:S$91,$D1391)/$E1391</f>
        <v/>
      </c>
      <c r="T1391" s="37">
        <f>INDEX(T$78:T$91,$D1391)/$E1391</f>
        <v/>
      </c>
      <c r="U1391" s="37">
        <f>INDEX(U$78:U$91,$D1391)/$E1391</f>
        <v/>
      </c>
      <c r="V1391" s="37">
        <f>INDEX(V$78:V$91,$D1391)/$E1391</f>
        <v/>
      </c>
      <c r="W1391" s="37">
        <f>INDEX(W$78:W$91,$D1391)/$E1391</f>
        <v/>
      </c>
      <c r="X1391" s="37">
        <f>INDEX(X$78:X$91,$D1391)/$E1391</f>
        <v/>
      </c>
      <c r="Y1391" s="37">
        <f>INDEX(Y$78:Y$91,$D1391)/$E1391</f>
        <v/>
      </c>
      <c r="Z1391" s="37">
        <f>INDEX(Z$78:Z$91,$D1391)/$E1391</f>
        <v/>
      </c>
      <c r="AA1391" s="37">
        <f>INDEX(AA$78:AA$91,$D1391)/$E1391</f>
        <v/>
      </c>
      <c r="AB1391" s="37">
        <f>INDEX(AB$78:AB$91,$D1391)/$E1391</f>
        <v/>
      </c>
      <c r="AC1391" s="37">
        <f>INDEX(AC$78:AC$91,$D1391)/$E1391</f>
        <v/>
      </c>
      <c r="AD1391" s="40">
        <f>NEWEXCISE(INDEX(AD$78:AD$91,$D1391),$E1391)</f>
        <v/>
      </c>
      <c r="AF1391" s="11">
        <f>LOWER(Settings!$C$4)&amp;".mit."&amp;$A1391&amp;IF($C1391="","","."&amp;$C1391&amp;"."&amp;$B1391)&amp;IF(INDEX(Variables!$D$5:$D$105,MATCH($A1391,Variables!$A$5:$A$105,0))="","","."&amp;INDEX(Variables!$D$5:$D$105,MATCH($A1391,Variables!$A$5:$A$105,0)))&amp;"."&amp;AF$5</f>
        <v/>
      </c>
      <c r="AG1391" s="38">
        <f>INDEX(AG$78:AG$91,$D1391)/$E1391</f>
        <v/>
      </c>
      <c r="AH1391" s="37">
        <f>INDEX(AH$78:AH$91,$D1391)/$E1391</f>
        <v/>
      </c>
      <c r="AI1391" s="37">
        <f>INDEX(AI$78:AI$91,$D1391)/$E1391</f>
        <v/>
      </c>
      <c r="AJ1391" s="37">
        <f>INDEX(AJ$78:AJ$91,$D1391)/$E1391</f>
        <v/>
      </c>
      <c r="AK1391" s="37">
        <f>INDEX(AK$78:AK$91,$D1391)/$E1391</f>
        <v/>
      </c>
      <c r="AL1391" s="37">
        <f>INDEX(AL$78:AL$91,$D1391)/$E1391</f>
        <v/>
      </c>
      <c r="AM1391" s="37">
        <f>INDEX(AM$78:AM$91,$D1391)/$E1391</f>
        <v/>
      </c>
      <c r="AN1391" s="37">
        <f>INDEX(AN$78:AN$91,$D1391)/$E1391</f>
        <v/>
      </c>
      <c r="AO1391" s="37">
        <f>INDEX(AO$78:AO$91,$D1391)/$E1391</f>
        <v/>
      </c>
      <c r="AP1391" s="37">
        <f>INDEX(AP$78:AP$91,$D1391)/$E1391</f>
        <v/>
      </c>
      <c r="AQ1391" s="37">
        <f>INDEX(AQ$78:AQ$91,$D1391)/$E1391</f>
        <v/>
      </c>
      <c r="AR1391" s="37">
        <f>INDEX(AR$78:AR$91,$D1391)/$E1391</f>
        <v/>
      </c>
      <c r="AS1391" s="37">
        <f>INDEX(AS$78:AS$91,$D1391)/$E1391</f>
        <v/>
      </c>
      <c r="AT1391" s="37">
        <f>INDEX(AT$78:AT$91,$D1391)/$E1391</f>
        <v/>
      </c>
      <c r="AU1391" s="37">
        <f>INDEX(AU$78:AU$91,$D1391)/$E1391</f>
        <v/>
      </c>
      <c r="AV1391" s="37">
        <f>INDEX(AV$78:AV$91,$D1391)/$E1391</f>
        <v/>
      </c>
      <c r="AW1391" s="37">
        <f>INDEX(AW$78:AW$91,$D1391)/$E1391</f>
        <v/>
      </c>
      <c r="AX1391" s="37">
        <f>INDEX(AX$78:AX$91,$D1391)/$E1391</f>
        <v/>
      </c>
      <c r="AY1391" s="40">
        <f>NEWEXCISE(INDEX(AY$78:AY$91,$D1391),$E1391)</f>
        <v/>
      </c>
    </row>
    <row r="1392" hidden="1" outlineLevel="2">
      <c r="A1392" s="14" t="inlineStr">
        <is>
          <t>ntx</t>
        </is>
      </c>
      <c r="B1392" s="14" t="inlineStr">
        <is>
          <t>lpg</t>
        </is>
      </c>
      <c r="C1392" s="14" t="inlineStr">
        <is>
          <t>mac</t>
        </is>
      </c>
      <c r="D1392" s="37">
        <f>INDEX(Inputs!$L$5:$L$132,MATCH($B1392&amp;"|"&amp;$C1392,Inputs!$A$5:$A$132,0))</f>
        <v/>
      </c>
      <c r="E1392" s="37">
        <f>INDEX(Inputs!$I$5:$I$132,MATCH($B1392&amp;"|"&amp;$C1392,Inputs!$A$5:$A$132,0))</f>
        <v/>
      </c>
      <c r="F1392" s="36" t="n"/>
      <c r="G1392" s="36" t="n"/>
      <c r="H1392" s="14">
        <f>INDEX(Variables!$B$5:$B$105,MATCH($A1392,Variables!$A$5:$A$105,0))&amp;IF($C1392="",""," | "&amp;INDEX(Mapping!$B$5:$B$26,MATCH($C1392,Mapping!$A$5:$A$26,0))&amp;" | "&amp;INDEX(Mapping!$B$30:$B$41,MATCH($B1392,Mapping!$A$30:$A$41,0)))</f>
        <v/>
      </c>
      <c r="I1392" s="14">
        <f>INDEX(Variables!$C$5:$C$105,MATCH($A1392,Variables!$A$5:$A$105,0))</f>
        <v/>
      </c>
      <c r="J1392" s="14">
        <f>INDEX(Variables!$E$5:$E$105,MATCH($A1392,Variables!$A$5:$A$105,0))</f>
        <v/>
      </c>
      <c r="K1392" s="11">
        <f>LOWER(Settings!$C$4)&amp;".mit."&amp;$A1392&amp;IF($C1392="","","."&amp;$C1392&amp;"."&amp;$B1392)&amp;IF(INDEX(Variables!$D$5:$D$105,MATCH($A1392,Variables!$A$5:$A$105,0))="","","."&amp;INDEX(Variables!$D$5:$D$105,MATCH($A1392,Variables!$A$5:$A$105,0)))&amp;"."&amp;K$5</f>
        <v/>
      </c>
      <c r="L1392" s="38">
        <f>INDEX(L$78:L$91,$D1392)/$E1392</f>
        <v/>
      </c>
      <c r="M1392" s="37">
        <f>INDEX(M$78:M$91,$D1392)/$E1392</f>
        <v/>
      </c>
      <c r="N1392" s="37">
        <f>INDEX(N$78:N$91,$D1392)/$E1392</f>
        <v/>
      </c>
      <c r="O1392" s="37">
        <f>INDEX(O$78:O$91,$D1392)/$E1392</f>
        <v/>
      </c>
      <c r="P1392" s="37">
        <f>INDEX(P$78:P$91,$D1392)/$E1392</f>
        <v/>
      </c>
      <c r="Q1392" s="37">
        <f>INDEX(Q$78:Q$91,$D1392)/$E1392</f>
        <v/>
      </c>
      <c r="R1392" s="37">
        <f>INDEX(R$78:R$91,$D1392)/$E1392</f>
        <v/>
      </c>
      <c r="S1392" s="37">
        <f>INDEX(S$78:S$91,$D1392)/$E1392</f>
        <v/>
      </c>
      <c r="T1392" s="37">
        <f>INDEX(T$78:T$91,$D1392)/$E1392</f>
        <v/>
      </c>
      <c r="U1392" s="37">
        <f>INDEX(U$78:U$91,$D1392)/$E1392</f>
        <v/>
      </c>
      <c r="V1392" s="37">
        <f>INDEX(V$78:V$91,$D1392)/$E1392</f>
        <v/>
      </c>
      <c r="W1392" s="37">
        <f>INDEX(W$78:W$91,$D1392)/$E1392</f>
        <v/>
      </c>
      <c r="X1392" s="37">
        <f>INDEX(X$78:X$91,$D1392)/$E1392</f>
        <v/>
      </c>
      <c r="Y1392" s="37">
        <f>INDEX(Y$78:Y$91,$D1392)/$E1392</f>
        <v/>
      </c>
      <c r="Z1392" s="37">
        <f>INDEX(Z$78:Z$91,$D1392)/$E1392</f>
        <v/>
      </c>
      <c r="AA1392" s="37">
        <f>INDEX(AA$78:AA$91,$D1392)/$E1392</f>
        <v/>
      </c>
      <c r="AB1392" s="37">
        <f>INDEX(AB$78:AB$91,$D1392)/$E1392</f>
        <v/>
      </c>
      <c r="AC1392" s="37">
        <f>INDEX(AC$78:AC$91,$D1392)/$E1392</f>
        <v/>
      </c>
      <c r="AD1392" s="40">
        <f>NEWEXCISE(INDEX(AD$78:AD$91,$D1392),$E1392)</f>
        <v/>
      </c>
      <c r="AF1392" s="11">
        <f>LOWER(Settings!$C$4)&amp;".mit."&amp;$A1392&amp;IF($C1392="","","."&amp;$C1392&amp;"."&amp;$B1392)&amp;IF(INDEX(Variables!$D$5:$D$105,MATCH($A1392,Variables!$A$5:$A$105,0))="","","."&amp;INDEX(Variables!$D$5:$D$105,MATCH($A1392,Variables!$A$5:$A$105,0)))&amp;"."&amp;AF$5</f>
        <v/>
      </c>
      <c r="AG1392" s="38">
        <f>INDEX(AG$78:AG$91,$D1392)/$E1392</f>
        <v/>
      </c>
      <c r="AH1392" s="37">
        <f>INDEX(AH$78:AH$91,$D1392)/$E1392</f>
        <v/>
      </c>
      <c r="AI1392" s="37">
        <f>INDEX(AI$78:AI$91,$D1392)/$E1392</f>
        <v/>
      </c>
      <c r="AJ1392" s="37">
        <f>INDEX(AJ$78:AJ$91,$D1392)/$E1392</f>
        <v/>
      </c>
      <c r="AK1392" s="37">
        <f>INDEX(AK$78:AK$91,$D1392)/$E1392</f>
        <v/>
      </c>
      <c r="AL1392" s="37">
        <f>INDEX(AL$78:AL$91,$D1392)/$E1392</f>
        <v/>
      </c>
      <c r="AM1392" s="37">
        <f>INDEX(AM$78:AM$91,$D1392)/$E1392</f>
        <v/>
      </c>
      <c r="AN1392" s="37">
        <f>INDEX(AN$78:AN$91,$D1392)/$E1392</f>
        <v/>
      </c>
      <c r="AO1392" s="37">
        <f>INDEX(AO$78:AO$91,$D1392)/$E1392</f>
        <v/>
      </c>
      <c r="AP1392" s="37">
        <f>INDEX(AP$78:AP$91,$D1392)/$E1392</f>
        <v/>
      </c>
      <c r="AQ1392" s="37">
        <f>INDEX(AQ$78:AQ$91,$D1392)/$E1392</f>
        <v/>
      </c>
      <c r="AR1392" s="37">
        <f>INDEX(AR$78:AR$91,$D1392)/$E1392</f>
        <v/>
      </c>
      <c r="AS1392" s="37">
        <f>INDEX(AS$78:AS$91,$D1392)/$E1392</f>
        <v/>
      </c>
      <c r="AT1392" s="37">
        <f>INDEX(AT$78:AT$91,$D1392)/$E1392</f>
        <v/>
      </c>
      <c r="AU1392" s="37">
        <f>INDEX(AU$78:AU$91,$D1392)/$E1392</f>
        <v/>
      </c>
      <c r="AV1392" s="37">
        <f>INDEX(AV$78:AV$91,$D1392)/$E1392</f>
        <v/>
      </c>
      <c r="AW1392" s="37">
        <f>INDEX(AW$78:AW$91,$D1392)/$E1392</f>
        <v/>
      </c>
      <c r="AX1392" s="37">
        <f>INDEX(AX$78:AX$91,$D1392)/$E1392</f>
        <v/>
      </c>
      <c r="AY1392" s="40">
        <f>NEWEXCISE(INDEX(AY$78:AY$91,$D1392),$E1392)</f>
        <v/>
      </c>
    </row>
    <row r="1393" hidden="1" outlineLevel="2">
      <c r="A1393" s="14" t="inlineStr">
        <is>
          <t>ntx</t>
        </is>
      </c>
      <c r="B1393" s="14" t="inlineStr">
        <is>
          <t>ker</t>
        </is>
      </c>
      <c r="C1393" s="14" t="inlineStr">
        <is>
          <t>mac</t>
        </is>
      </c>
      <c r="D1393" s="37">
        <f>INDEX(Inputs!$L$5:$L$132,MATCH($B1393&amp;"|"&amp;$C1393,Inputs!$A$5:$A$132,0))</f>
        <v/>
      </c>
      <c r="E1393" s="37">
        <f>INDEX(Inputs!$I$5:$I$132,MATCH($B1393&amp;"|"&amp;$C1393,Inputs!$A$5:$A$132,0))</f>
        <v/>
      </c>
      <c r="F1393" s="36" t="n"/>
      <c r="G1393" s="36" t="n"/>
      <c r="H1393" s="14">
        <f>INDEX(Variables!$B$5:$B$105,MATCH($A1393,Variables!$A$5:$A$105,0))&amp;IF($C1393="",""," | "&amp;INDEX(Mapping!$B$5:$B$26,MATCH($C1393,Mapping!$A$5:$A$26,0))&amp;" | "&amp;INDEX(Mapping!$B$30:$B$41,MATCH($B1393,Mapping!$A$30:$A$41,0)))</f>
        <v/>
      </c>
      <c r="I1393" s="14">
        <f>INDEX(Variables!$C$5:$C$105,MATCH($A1393,Variables!$A$5:$A$105,0))</f>
        <v/>
      </c>
      <c r="J1393" s="14">
        <f>INDEX(Variables!$E$5:$E$105,MATCH($A1393,Variables!$A$5:$A$105,0))</f>
        <v/>
      </c>
      <c r="K1393" s="11">
        <f>LOWER(Settings!$C$4)&amp;".mit."&amp;$A1393&amp;IF($C1393="","","."&amp;$C1393&amp;"."&amp;$B1393)&amp;IF(INDEX(Variables!$D$5:$D$105,MATCH($A1393,Variables!$A$5:$A$105,0))="","","."&amp;INDEX(Variables!$D$5:$D$105,MATCH($A1393,Variables!$A$5:$A$105,0)))&amp;"."&amp;K$5</f>
        <v/>
      </c>
      <c r="L1393" s="38">
        <f>INDEX(L$78:L$91,$D1393)/$E1393</f>
        <v/>
      </c>
      <c r="M1393" s="37">
        <f>INDEX(M$78:M$91,$D1393)/$E1393</f>
        <v/>
      </c>
      <c r="N1393" s="37">
        <f>INDEX(N$78:N$91,$D1393)/$E1393</f>
        <v/>
      </c>
      <c r="O1393" s="37">
        <f>INDEX(O$78:O$91,$D1393)/$E1393</f>
        <v/>
      </c>
      <c r="P1393" s="37">
        <f>INDEX(P$78:P$91,$D1393)/$E1393</f>
        <v/>
      </c>
      <c r="Q1393" s="37">
        <f>INDEX(Q$78:Q$91,$D1393)/$E1393</f>
        <v/>
      </c>
      <c r="R1393" s="37">
        <f>INDEX(R$78:R$91,$D1393)/$E1393</f>
        <v/>
      </c>
      <c r="S1393" s="37">
        <f>INDEX(S$78:S$91,$D1393)/$E1393</f>
        <v/>
      </c>
      <c r="T1393" s="37">
        <f>INDEX(T$78:T$91,$D1393)/$E1393</f>
        <v/>
      </c>
      <c r="U1393" s="37">
        <f>INDEX(U$78:U$91,$D1393)/$E1393</f>
        <v/>
      </c>
      <c r="V1393" s="37">
        <f>INDEX(V$78:V$91,$D1393)/$E1393</f>
        <v/>
      </c>
      <c r="W1393" s="37">
        <f>INDEX(W$78:W$91,$D1393)/$E1393</f>
        <v/>
      </c>
      <c r="X1393" s="37">
        <f>INDEX(X$78:X$91,$D1393)/$E1393</f>
        <v/>
      </c>
      <c r="Y1393" s="37">
        <f>INDEX(Y$78:Y$91,$D1393)/$E1393</f>
        <v/>
      </c>
      <c r="Z1393" s="37">
        <f>INDEX(Z$78:Z$91,$D1393)/$E1393</f>
        <v/>
      </c>
      <c r="AA1393" s="37">
        <f>INDEX(AA$78:AA$91,$D1393)/$E1393</f>
        <v/>
      </c>
      <c r="AB1393" s="37">
        <f>INDEX(AB$78:AB$91,$D1393)/$E1393</f>
        <v/>
      </c>
      <c r="AC1393" s="37">
        <f>INDEX(AC$78:AC$91,$D1393)/$E1393</f>
        <v/>
      </c>
      <c r="AD1393" s="40">
        <f>NEWEXCISE(INDEX(AD$78:AD$91,$D1393),$E1393)</f>
        <v/>
      </c>
      <c r="AF1393" s="11">
        <f>LOWER(Settings!$C$4)&amp;".mit."&amp;$A1393&amp;IF($C1393="","","."&amp;$C1393&amp;"."&amp;$B1393)&amp;IF(INDEX(Variables!$D$5:$D$105,MATCH($A1393,Variables!$A$5:$A$105,0))="","","."&amp;INDEX(Variables!$D$5:$D$105,MATCH($A1393,Variables!$A$5:$A$105,0)))&amp;"."&amp;AF$5</f>
        <v/>
      </c>
      <c r="AG1393" s="38">
        <f>INDEX(AG$78:AG$91,$D1393)/$E1393</f>
        <v/>
      </c>
      <c r="AH1393" s="37">
        <f>INDEX(AH$78:AH$91,$D1393)/$E1393</f>
        <v/>
      </c>
      <c r="AI1393" s="37">
        <f>INDEX(AI$78:AI$91,$D1393)/$E1393</f>
        <v/>
      </c>
      <c r="AJ1393" s="37">
        <f>INDEX(AJ$78:AJ$91,$D1393)/$E1393</f>
        <v/>
      </c>
      <c r="AK1393" s="37">
        <f>INDEX(AK$78:AK$91,$D1393)/$E1393</f>
        <v/>
      </c>
      <c r="AL1393" s="37">
        <f>INDEX(AL$78:AL$91,$D1393)/$E1393</f>
        <v/>
      </c>
      <c r="AM1393" s="37">
        <f>INDEX(AM$78:AM$91,$D1393)/$E1393</f>
        <v/>
      </c>
      <c r="AN1393" s="37">
        <f>INDEX(AN$78:AN$91,$D1393)/$E1393</f>
        <v/>
      </c>
      <c r="AO1393" s="37">
        <f>INDEX(AO$78:AO$91,$D1393)/$E1393</f>
        <v/>
      </c>
      <c r="AP1393" s="37">
        <f>INDEX(AP$78:AP$91,$D1393)/$E1393</f>
        <v/>
      </c>
      <c r="AQ1393" s="37">
        <f>INDEX(AQ$78:AQ$91,$D1393)/$E1393</f>
        <v/>
      </c>
      <c r="AR1393" s="37">
        <f>INDEX(AR$78:AR$91,$D1393)/$E1393</f>
        <v/>
      </c>
      <c r="AS1393" s="37">
        <f>INDEX(AS$78:AS$91,$D1393)/$E1393</f>
        <v/>
      </c>
      <c r="AT1393" s="37">
        <f>INDEX(AT$78:AT$91,$D1393)/$E1393</f>
        <v/>
      </c>
      <c r="AU1393" s="37">
        <f>INDEX(AU$78:AU$91,$D1393)/$E1393</f>
        <v/>
      </c>
      <c r="AV1393" s="37">
        <f>INDEX(AV$78:AV$91,$D1393)/$E1393</f>
        <v/>
      </c>
      <c r="AW1393" s="37">
        <f>INDEX(AW$78:AW$91,$D1393)/$E1393</f>
        <v/>
      </c>
      <c r="AX1393" s="37">
        <f>INDEX(AX$78:AX$91,$D1393)/$E1393</f>
        <v/>
      </c>
      <c r="AY1393" s="40">
        <f>NEWEXCISE(INDEX(AY$78:AY$91,$D1393),$E1393)</f>
        <v/>
      </c>
    </row>
    <row r="1394" hidden="1" outlineLevel="2">
      <c r="A1394" s="14" t="inlineStr">
        <is>
          <t>ntx</t>
        </is>
      </c>
      <c r="B1394" s="14" t="inlineStr">
        <is>
          <t>oop</t>
        </is>
      </c>
      <c r="C1394" s="14" t="inlineStr">
        <is>
          <t>mac</t>
        </is>
      </c>
      <c r="D1394" s="37">
        <f>INDEX(Inputs!$L$5:$L$132,MATCH($B1394&amp;"|"&amp;$C1394,Inputs!$A$5:$A$132,0))</f>
        <v/>
      </c>
      <c r="E1394" s="37">
        <f>INDEX(Inputs!$I$5:$I$132,MATCH($B1394&amp;"|"&amp;$C1394,Inputs!$A$5:$A$132,0))</f>
        <v/>
      </c>
      <c r="F1394" s="36" t="n"/>
      <c r="G1394" s="36" t="n"/>
      <c r="H1394" s="14">
        <f>INDEX(Variables!$B$5:$B$105,MATCH($A1394,Variables!$A$5:$A$105,0))&amp;IF($C1394="",""," | "&amp;INDEX(Mapping!$B$5:$B$26,MATCH($C1394,Mapping!$A$5:$A$26,0))&amp;" | "&amp;INDEX(Mapping!$B$30:$B$41,MATCH($B1394,Mapping!$A$30:$A$41,0)))</f>
        <v/>
      </c>
      <c r="I1394" s="14">
        <f>INDEX(Variables!$C$5:$C$105,MATCH($A1394,Variables!$A$5:$A$105,0))</f>
        <v/>
      </c>
      <c r="J1394" s="14">
        <f>INDEX(Variables!$E$5:$E$105,MATCH($A1394,Variables!$A$5:$A$105,0))</f>
        <v/>
      </c>
      <c r="K1394" s="11">
        <f>LOWER(Settings!$C$4)&amp;".mit."&amp;$A1394&amp;IF($C1394="","","."&amp;$C1394&amp;"."&amp;$B1394)&amp;IF(INDEX(Variables!$D$5:$D$105,MATCH($A1394,Variables!$A$5:$A$105,0))="","","."&amp;INDEX(Variables!$D$5:$D$105,MATCH($A1394,Variables!$A$5:$A$105,0)))&amp;"."&amp;K$5</f>
        <v/>
      </c>
      <c r="L1394" s="38">
        <f>INDEX(L$78:L$91,$D1394)/$E1394</f>
        <v/>
      </c>
      <c r="M1394" s="37">
        <f>INDEX(M$78:M$91,$D1394)/$E1394</f>
        <v/>
      </c>
      <c r="N1394" s="37">
        <f>INDEX(N$78:N$91,$D1394)/$E1394</f>
        <v/>
      </c>
      <c r="O1394" s="37">
        <f>INDEX(O$78:O$91,$D1394)/$E1394</f>
        <v/>
      </c>
      <c r="P1394" s="37">
        <f>INDEX(P$78:P$91,$D1394)/$E1394</f>
        <v/>
      </c>
      <c r="Q1394" s="37">
        <f>INDEX(Q$78:Q$91,$D1394)/$E1394</f>
        <v/>
      </c>
      <c r="R1394" s="37">
        <f>INDEX(R$78:R$91,$D1394)/$E1394</f>
        <v/>
      </c>
      <c r="S1394" s="37">
        <f>INDEX(S$78:S$91,$D1394)/$E1394</f>
        <v/>
      </c>
      <c r="T1394" s="37">
        <f>INDEX(T$78:T$91,$D1394)/$E1394</f>
        <v/>
      </c>
      <c r="U1394" s="37">
        <f>INDEX(U$78:U$91,$D1394)/$E1394</f>
        <v/>
      </c>
      <c r="V1394" s="37">
        <f>INDEX(V$78:V$91,$D1394)/$E1394</f>
        <v/>
      </c>
      <c r="W1394" s="37">
        <f>INDEX(W$78:W$91,$D1394)/$E1394</f>
        <v/>
      </c>
      <c r="X1394" s="37">
        <f>INDEX(X$78:X$91,$D1394)/$E1394</f>
        <v/>
      </c>
      <c r="Y1394" s="37">
        <f>INDEX(Y$78:Y$91,$D1394)/$E1394</f>
        <v/>
      </c>
      <c r="Z1394" s="37">
        <f>INDEX(Z$78:Z$91,$D1394)/$E1394</f>
        <v/>
      </c>
      <c r="AA1394" s="37">
        <f>INDEX(AA$78:AA$91,$D1394)/$E1394</f>
        <v/>
      </c>
      <c r="AB1394" s="37">
        <f>INDEX(AB$78:AB$91,$D1394)/$E1394</f>
        <v/>
      </c>
      <c r="AC1394" s="37">
        <f>INDEX(AC$78:AC$91,$D1394)/$E1394</f>
        <v/>
      </c>
      <c r="AD1394" s="40">
        <f>NEWEXCISE(INDEX(AD$78:AD$91,$D1394),$E1394)</f>
        <v/>
      </c>
      <c r="AF1394" s="11">
        <f>LOWER(Settings!$C$4)&amp;".mit."&amp;$A1394&amp;IF($C1394="","","."&amp;$C1394&amp;"."&amp;$B1394)&amp;IF(INDEX(Variables!$D$5:$D$105,MATCH($A1394,Variables!$A$5:$A$105,0))="","","."&amp;INDEX(Variables!$D$5:$D$105,MATCH($A1394,Variables!$A$5:$A$105,0)))&amp;"."&amp;AF$5</f>
        <v/>
      </c>
      <c r="AG1394" s="38">
        <f>INDEX(AG$78:AG$91,$D1394)/$E1394</f>
        <v/>
      </c>
      <c r="AH1394" s="37">
        <f>INDEX(AH$78:AH$91,$D1394)/$E1394</f>
        <v/>
      </c>
      <c r="AI1394" s="37">
        <f>INDEX(AI$78:AI$91,$D1394)/$E1394</f>
        <v/>
      </c>
      <c r="AJ1394" s="37">
        <f>INDEX(AJ$78:AJ$91,$D1394)/$E1394</f>
        <v/>
      </c>
      <c r="AK1394" s="37">
        <f>INDEX(AK$78:AK$91,$D1394)/$E1394</f>
        <v/>
      </c>
      <c r="AL1394" s="37">
        <f>INDEX(AL$78:AL$91,$D1394)/$E1394</f>
        <v/>
      </c>
      <c r="AM1394" s="37">
        <f>INDEX(AM$78:AM$91,$D1394)/$E1394</f>
        <v/>
      </c>
      <c r="AN1394" s="37">
        <f>INDEX(AN$78:AN$91,$D1394)/$E1394</f>
        <v/>
      </c>
      <c r="AO1394" s="37">
        <f>INDEX(AO$78:AO$91,$D1394)/$E1394</f>
        <v/>
      </c>
      <c r="AP1394" s="37">
        <f>INDEX(AP$78:AP$91,$D1394)/$E1394</f>
        <v/>
      </c>
      <c r="AQ1394" s="37">
        <f>INDEX(AQ$78:AQ$91,$D1394)/$E1394</f>
        <v/>
      </c>
      <c r="AR1394" s="37">
        <f>INDEX(AR$78:AR$91,$D1394)/$E1394</f>
        <v/>
      </c>
      <c r="AS1394" s="37">
        <f>INDEX(AS$78:AS$91,$D1394)/$E1394</f>
        <v/>
      </c>
      <c r="AT1394" s="37">
        <f>INDEX(AT$78:AT$91,$D1394)/$E1394</f>
        <v/>
      </c>
      <c r="AU1394" s="37">
        <f>INDEX(AU$78:AU$91,$D1394)/$E1394</f>
        <v/>
      </c>
      <c r="AV1394" s="37">
        <f>INDEX(AV$78:AV$91,$D1394)/$E1394</f>
        <v/>
      </c>
      <c r="AW1394" s="37">
        <f>INDEX(AW$78:AW$91,$D1394)/$E1394</f>
        <v/>
      </c>
      <c r="AX1394" s="37">
        <f>INDEX(AX$78:AX$91,$D1394)/$E1394</f>
        <v/>
      </c>
      <c r="AY1394" s="40">
        <f>NEWEXCISE(INDEX(AY$78:AY$91,$D1394),$E1394)</f>
        <v/>
      </c>
    </row>
    <row r="1395" hidden="1" outlineLevel="2">
      <c r="A1395" s="14" t="inlineStr">
        <is>
          <t>ntx</t>
        </is>
      </c>
      <c r="B1395" s="14" t="inlineStr">
        <is>
          <t>bio</t>
        </is>
      </c>
      <c r="C1395" s="14" t="inlineStr">
        <is>
          <t>mac</t>
        </is>
      </c>
      <c r="D1395" s="37">
        <f>INDEX(Inputs!$L$5:$L$132,MATCH($B1395&amp;"|"&amp;$C1395,Inputs!$A$5:$A$132,0))</f>
        <v/>
      </c>
      <c r="E1395" s="37">
        <f>INDEX(Inputs!$I$5:$I$132,MATCH($B1395&amp;"|"&amp;$C1395,Inputs!$A$5:$A$132,0))</f>
        <v/>
      </c>
      <c r="F1395" s="36" t="n"/>
      <c r="G1395" s="36" t="n"/>
      <c r="H1395" s="14">
        <f>INDEX(Variables!$B$5:$B$105,MATCH($A1395,Variables!$A$5:$A$105,0))&amp;IF($C1395="",""," | "&amp;INDEX(Mapping!$B$5:$B$26,MATCH($C1395,Mapping!$A$5:$A$26,0))&amp;" | "&amp;INDEX(Mapping!$B$30:$B$41,MATCH($B1395,Mapping!$A$30:$A$41,0)))</f>
        <v/>
      </c>
      <c r="I1395" s="14">
        <f>INDEX(Variables!$C$5:$C$105,MATCH($A1395,Variables!$A$5:$A$105,0))</f>
        <v/>
      </c>
      <c r="J1395" s="14">
        <f>INDEX(Variables!$E$5:$E$105,MATCH($A1395,Variables!$A$5:$A$105,0))</f>
        <v/>
      </c>
      <c r="K1395" s="11">
        <f>LOWER(Settings!$C$4)&amp;".mit."&amp;$A1395&amp;IF($C1395="","","."&amp;$C1395&amp;"."&amp;$B1395)&amp;IF(INDEX(Variables!$D$5:$D$105,MATCH($A1395,Variables!$A$5:$A$105,0))="","","."&amp;INDEX(Variables!$D$5:$D$105,MATCH($A1395,Variables!$A$5:$A$105,0)))&amp;"."&amp;K$5</f>
        <v/>
      </c>
      <c r="L1395" s="38">
        <f>INDEX(L$78:L$91,$D1395)/$E1395</f>
        <v/>
      </c>
      <c r="M1395" s="37">
        <f>INDEX(M$78:M$91,$D1395)/$E1395</f>
        <v/>
      </c>
      <c r="N1395" s="37">
        <f>INDEX(N$78:N$91,$D1395)/$E1395</f>
        <v/>
      </c>
      <c r="O1395" s="37">
        <f>INDEX(O$78:O$91,$D1395)/$E1395</f>
        <v/>
      </c>
      <c r="P1395" s="37">
        <f>INDEX(P$78:P$91,$D1395)/$E1395</f>
        <v/>
      </c>
      <c r="Q1395" s="37">
        <f>INDEX(Q$78:Q$91,$D1395)/$E1395</f>
        <v/>
      </c>
      <c r="R1395" s="37">
        <f>INDEX(R$78:R$91,$D1395)/$E1395</f>
        <v/>
      </c>
      <c r="S1395" s="37">
        <f>INDEX(S$78:S$91,$D1395)/$E1395</f>
        <v/>
      </c>
      <c r="T1395" s="37">
        <f>INDEX(T$78:T$91,$D1395)/$E1395</f>
        <v/>
      </c>
      <c r="U1395" s="37">
        <f>INDEX(U$78:U$91,$D1395)/$E1395</f>
        <v/>
      </c>
      <c r="V1395" s="37">
        <f>INDEX(V$78:V$91,$D1395)/$E1395</f>
        <v/>
      </c>
      <c r="W1395" s="37">
        <f>INDEX(W$78:W$91,$D1395)/$E1395</f>
        <v/>
      </c>
      <c r="X1395" s="37">
        <f>INDEX(X$78:X$91,$D1395)/$E1395</f>
        <v/>
      </c>
      <c r="Y1395" s="37">
        <f>INDEX(Y$78:Y$91,$D1395)/$E1395</f>
        <v/>
      </c>
      <c r="Z1395" s="37">
        <f>INDEX(Z$78:Z$91,$D1395)/$E1395</f>
        <v/>
      </c>
      <c r="AA1395" s="37">
        <f>INDEX(AA$78:AA$91,$D1395)/$E1395</f>
        <v/>
      </c>
      <c r="AB1395" s="37">
        <f>INDEX(AB$78:AB$91,$D1395)/$E1395</f>
        <v/>
      </c>
      <c r="AC1395" s="37">
        <f>INDEX(AC$78:AC$91,$D1395)/$E1395</f>
        <v/>
      </c>
      <c r="AD1395" s="40">
        <f>NEWEXCISE(INDEX(AD$78:AD$91,$D1395),$E1395)</f>
        <v/>
      </c>
      <c r="AF1395" s="11">
        <f>LOWER(Settings!$C$4)&amp;".mit."&amp;$A1395&amp;IF($C1395="","","."&amp;$C1395&amp;"."&amp;$B1395)&amp;IF(INDEX(Variables!$D$5:$D$105,MATCH($A1395,Variables!$A$5:$A$105,0))="","","."&amp;INDEX(Variables!$D$5:$D$105,MATCH($A1395,Variables!$A$5:$A$105,0)))&amp;"."&amp;AF$5</f>
        <v/>
      </c>
      <c r="AG1395" s="38">
        <f>INDEX(AG$78:AG$91,$D1395)/$E1395</f>
        <v/>
      </c>
      <c r="AH1395" s="37">
        <f>INDEX(AH$78:AH$91,$D1395)/$E1395</f>
        <v/>
      </c>
      <c r="AI1395" s="37">
        <f>INDEX(AI$78:AI$91,$D1395)/$E1395</f>
        <v/>
      </c>
      <c r="AJ1395" s="37">
        <f>INDEX(AJ$78:AJ$91,$D1395)/$E1395</f>
        <v/>
      </c>
      <c r="AK1395" s="37">
        <f>INDEX(AK$78:AK$91,$D1395)/$E1395</f>
        <v/>
      </c>
      <c r="AL1395" s="37">
        <f>INDEX(AL$78:AL$91,$D1395)/$E1395</f>
        <v/>
      </c>
      <c r="AM1395" s="37">
        <f>INDEX(AM$78:AM$91,$D1395)/$E1395</f>
        <v/>
      </c>
      <c r="AN1395" s="37">
        <f>INDEX(AN$78:AN$91,$D1395)/$E1395</f>
        <v/>
      </c>
      <c r="AO1395" s="37">
        <f>INDEX(AO$78:AO$91,$D1395)/$E1395</f>
        <v/>
      </c>
      <c r="AP1395" s="37">
        <f>INDEX(AP$78:AP$91,$D1395)/$E1395</f>
        <v/>
      </c>
      <c r="AQ1395" s="37">
        <f>INDEX(AQ$78:AQ$91,$D1395)/$E1395</f>
        <v/>
      </c>
      <c r="AR1395" s="37">
        <f>INDEX(AR$78:AR$91,$D1395)/$E1395</f>
        <v/>
      </c>
      <c r="AS1395" s="37">
        <f>INDEX(AS$78:AS$91,$D1395)/$E1395</f>
        <v/>
      </c>
      <c r="AT1395" s="37">
        <f>INDEX(AT$78:AT$91,$D1395)/$E1395</f>
        <v/>
      </c>
      <c r="AU1395" s="37">
        <f>INDEX(AU$78:AU$91,$D1395)/$E1395</f>
        <v/>
      </c>
      <c r="AV1395" s="37">
        <f>INDEX(AV$78:AV$91,$D1395)/$E1395</f>
        <v/>
      </c>
      <c r="AW1395" s="37">
        <f>INDEX(AW$78:AW$91,$D1395)/$E1395</f>
        <v/>
      </c>
      <c r="AX1395" s="37">
        <f>INDEX(AX$78:AX$91,$D1395)/$E1395</f>
        <v/>
      </c>
      <c r="AY1395" s="40">
        <f>NEWEXCISE(INDEX(AY$78:AY$91,$D1395),$E1395)</f>
        <v/>
      </c>
    </row>
    <row r="1396" hidden="1" outlineLevel="2"/>
    <row r="1397" hidden="1" outlineLevel="2">
      <c r="A1397" s="14" t="inlineStr">
        <is>
          <t>nce</t>
        </is>
      </c>
      <c r="B1397" s="14" t="inlineStr">
        <is>
          <t>coa</t>
        </is>
      </c>
      <c r="C1397" s="14" t="inlineStr">
        <is>
          <t>mac</t>
        </is>
      </c>
      <c r="D1397" s="36" t="n"/>
      <c r="E1397" s="36" t="n"/>
      <c r="F1397" s="36" t="n"/>
      <c r="G1397" s="36" t="n"/>
      <c r="H1397" s="14">
        <f>INDEX(Variables!$B$5:$B$105,MATCH($A1397,Variables!$A$5:$A$105,0))&amp;IF($C1397="",""," | "&amp;INDEX(Mapping!$B$5:$B$26,MATCH($C1397,Mapping!$A$5:$A$26,0))&amp;" | "&amp;INDEX(Mapping!$B$30:$B$41,MATCH($B1397,Mapping!$A$30:$A$41,0)))</f>
        <v/>
      </c>
      <c r="I1397" s="14">
        <f>INDEX(Variables!$C$5:$C$105,MATCH($A1397,Variables!$A$5:$A$105,0))</f>
        <v/>
      </c>
      <c r="J1397" s="14">
        <f>INDEX(Variables!$E$5:$E$105,MATCH($A1397,Variables!$A$5:$A$105,0))</f>
        <v/>
      </c>
      <c r="K1397" s="11">
        <f>LOWER(Settings!$C$4)&amp;".mit."&amp;$A1397&amp;IF($C1397="","","."&amp;$C1397&amp;"."&amp;$B1397)&amp;IF(INDEX(Variables!$D$5:$D$105,MATCH($A1397,Variables!$A$5:$A$105,0))="","","."&amp;INDEX(Variables!$D$5:$D$105,MATCH($A1397,Variables!$A$5:$A$105,0)))&amp;"."&amp;K$5</f>
        <v/>
      </c>
      <c r="L1397" s="38">
        <f>L1370+L1379+L1388</f>
        <v/>
      </c>
      <c r="M1397" s="37">
        <f>M1370+M1379+M1388</f>
        <v/>
      </c>
      <c r="N1397" s="37">
        <f>N1370+N1379+N1388</f>
        <v/>
      </c>
      <c r="O1397" s="37">
        <f>O1370+O1379+O1388</f>
        <v/>
      </c>
      <c r="P1397" s="37">
        <f>P1370+P1379+P1388</f>
        <v/>
      </c>
      <c r="Q1397" s="37">
        <f>Q1370+Q1379+Q1388</f>
        <v/>
      </c>
      <c r="R1397" s="37">
        <f>R1370+R1379+R1388</f>
        <v/>
      </c>
      <c r="S1397" s="37">
        <f>S1370+S1379+S1388</f>
        <v/>
      </c>
      <c r="T1397" s="37">
        <f>T1370+T1379+T1388</f>
        <v/>
      </c>
      <c r="U1397" s="37">
        <f>U1370+U1379+U1388</f>
        <v/>
      </c>
      <c r="V1397" s="37">
        <f>V1370+V1379+V1388</f>
        <v/>
      </c>
      <c r="W1397" s="37">
        <f>W1370+W1379+W1388</f>
        <v/>
      </c>
      <c r="X1397" s="37">
        <f>X1370+X1379+X1388</f>
        <v/>
      </c>
      <c r="Y1397" s="37">
        <f>Y1370+Y1379+Y1388</f>
        <v/>
      </c>
      <c r="Z1397" s="37">
        <f>Z1370+Z1379+Z1388</f>
        <v/>
      </c>
      <c r="AA1397" s="37">
        <f>AA1370+AA1379+AA1388</f>
        <v/>
      </c>
      <c r="AB1397" s="37">
        <f>AB1370+AB1379+AB1388</f>
        <v/>
      </c>
      <c r="AC1397" s="37">
        <f>AC1370+AC1379+AC1388</f>
        <v/>
      </c>
      <c r="AD1397" s="40">
        <f>NEWPOLICY(AD1370,AD1379,AD1388)</f>
        <v/>
      </c>
      <c r="AF1397" s="11">
        <f>LOWER(Settings!$C$4)&amp;".mit."&amp;$A1397&amp;IF($C1397="","","."&amp;$C1397&amp;"."&amp;$B1397)&amp;IF(INDEX(Variables!$D$5:$D$105,MATCH($A1397,Variables!$A$5:$A$105,0))="","","."&amp;INDEX(Variables!$D$5:$D$105,MATCH($A1397,Variables!$A$5:$A$105,0)))&amp;"."&amp;AF$5</f>
        <v/>
      </c>
      <c r="AG1397" s="38">
        <f>AG1370+AG1379+AG1388</f>
        <v/>
      </c>
      <c r="AH1397" s="37">
        <f>AH1370+AH1379+AH1388</f>
        <v/>
      </c>
      <c r="AI1397" s="37">
        <f>AI1370+AI1379+AI1388</f>
        <v/>
      </c>
      <c r="AJ1397" s="37">
        <f>AJ1370+AJ1379+AJ1388</f>
        <v/>
      </c>
      <c r="AK1397" s="37">
        <f>AK1370+AK1379+AK1388</f>
        <v/>
      </c>
      <c r="AL1397" s="37">
        <f>AL1370+AL1379+AL1388</f>
        <v/>
      </c>
      <c r="AM1397" s="37">
        <f>AM1370+AM1379+AM1388</f>
        <v/>
      </c>
      <c r="AN1397" s="37">
        <f>AN1370+AN1379+AN1388</f>
        <v/>
      </c>
      <c r="AO1397" s="37">
        <f>AO1370+AO1379+AO1388</f>
        <v/>
      </c>
      <c r="AP1397" s="37">
        <f>AP1370+AP1379+AP1388</f>
        <v/>
      </c>
      <c r="AQ1397" s="37">
        <f>AQ1370+AQ1379+AQ1388</f>
        <v/>
      </c>
      <c r="AR1397" s="37">
        <f>AR1370+AR1379+AR1388</f>
        <v/>
      </c>
      <c r="AS1397" s="37">
        <f>AS1370+AS1379+AS1388</f>
        <v/>
      </c>
      <c r="AT1397" s="37">
        <f>AT1370+AT1379+AT1388</f>
        <v/>
      </c>
      <c r="AU1397" s="37">
        <f>AU1370+AU1379+AU1388</f>
        <v/>
      </c>
      <c r="AV1397" s="37">
        <f>AV1370+AV1379+AV1388</f>
        <v/>
      </c>
      <c r="AW1397" s="37">
        <f>AW1370+AW1379+AW1388</f>
        <v/>
      </c>
      <c r="AX1397" s="37">
        <f>AX1370+AX1379+AX1388</f>
        <v/>
      </c>
      <c r="AY1397" s="40">
        <f>NEWPOLICY(AY1370,AY1379,AY1388)</f>
        <v/>
      </c>
    </row>
    <row r="1398" hidden="1" outlineLevel="2">
      <c r="A1398" s="14" t="inlineStr">
        <is>
          <t>nce</t>
        </is>
      </c>
      <c r="B1398" s="14" t="inlineStr">
        <is>
          <t>nga</t>
        </is>
      </c>
      <c r="C1398" s="14" t="inlineStr">
        <is>
          <t>mac</t>
        </is>
      </c>
      <c r="D1398" s="36" t="n"/>
      <c r="E1398" s="36" t="n"/>
      <c r="F1398" s="36" t="n"/>
      <c r="G1398" s="36" t="n"/>
      <c r="H1398" s="14">
        <f>INDEX(Variables!$B$5:$B$105,MATCH($A1398,Variables!$A$5:$A$105,0))&amp;IF($C1398="",""," | "&amp;INDEX(Mapping!$B$5:$B$26,MATCH($C1398,Mapping!$A$5:$A$26,0))&amp;" | "&amp;INDEX(Mapping!$B$30:$B$41,MATCH($B1398,Mapping!$A$30:$A$41,0)))</f>
        <v/>
      </c>
      <c r="I1398" s="14">
        <f>INDEX(Variables!$C$5:$C$105,MATCH($A1398,Variables!$A$5:$A$105,0))</f>
        <v/>
      </c>
      <c r="J1398" s="14">
        <f>INDEX(Variables!$E$5:$E$105,MATCH($A1398,Variables!$A$5:$A$105,0))</f>
        <v/>
      </c>
      <c r="K1398" s="11">
        <f>LOWER(Settings!$C$4)&amp;".mit."&amp;$A1398&amp;IF($C1398="","","."&amp;$C1398&amp;"."&amp;$B1398)&amp;IF(INDEX(Variables!$D$5:$D$105,MATCH($A1398,Variables!$A$5:$A$105,0))="","","."&amp;INDEX(Variables!$D$5:$D$105,MATCH($A1398,Variables!$A$5:$A$105,0)))&amp;"."&amp;K$5</f>
        <v/>
      </c>
      <c r="L1398" s="38">
        <f>L1371+L1380+L1389</f>
        <v/>
      </c>
      <c r="M1398" s="37">
        <f>M1371+M1380+M1389</f>
        <v/>
      </c>
      <c r="N1398" s="37">
        <f>N1371+N1380+N1389</f>
        <v/>
      </c>
      <c r="O1398" s="37">
        <f>O1371+O1380+O1389</f>
        <v/>
      </c>
      <c r="P1398" s="37">
        <f>P1371+P1380+P1389</f>
        <v/>
      </c>
      <c r="Q1398" s="37">
        <f>Q1371+Q1380+Q1389</f>
        <v/>
      </c>
      <c r="R1398" s="37">
        <f>R1371+R1380+R1389</f>
        <v/>
      </c>
      <c r="S1398" s="37">
        <f>S1371+S1380+S1389</f>
        <v/>
      </c>
      <c r="T1398" s="37">
        <f>T1371+T1380+T1389</f>
        <v/>
      </c>
      <c r="U1398" s="37">
        <f>U1371+U1380+U1389</f>
        <v/>
      </c>
      <c r="V1398" s="37">
        <f>V1371+V1380+V1389</f>
        <v/>
      </c>
      <c r="W1398" s="37">
        <f>W1371+W1380+W1389</f>
        <v/>
      </c>
      <c r="X1398" s="37">
        <f>X1371+X1380+X1389</f>
        <v/>
      </c>
      <c r="Y1398" s="37">
        <f>Y1371+Y1380+Y1389</f>
        <v/>
      </c>
      <c r="Z1398" s="37">
        <f>Z1371+Z1380+Z1389</f>
        <v/>
      </c>
      <c r="AA1398" s="37">
        <f>AA1371+AA1380+AA1389</f>
        <v/>
      </c>
      <c r="AB1398" s="37">
        <f>AB1371+AB1380+AB1389</f>
        <v/>
      </c>
      <c r="AC1398" s="37">
        <f>AC1371+AC1380+AC1389</f>
        <v/>
      </c>
      <c r="AD1398" s="40">
        <f>NEWPOLICY(AD1371,AD1380,AD1389)</f>
        <v/>
      </c>
      <c r="AF1398" s="11">
        <f>LOWER(Settings!$C$4)&amp;".mit."&amp;$A1398&amp;IF($C1398="","","."&amp;$C1398&amp;"."&amp;$B1398)&amp;IF(INDEX(Variables!$D$5:$D$105,MATCH($A1398,Variables!$A$5:$A$105,0))="","","."&amp;INDEX(Variables!$D$5:$D$105,MATCH($A1398,Variables!$A$5:$A$105,0)))&amp;"."&amp;AF$5</f>
        <v/>
      </c>
      <c r="AG1398" s="38">
        <f>AG1371+AG1380+AG1389</f>
        <v/>
      </c>
      <c r="AH1398" s="37">
        <f>AH1371+AH1380+AH1389</f>
        <v/>
      </c>
      <c r="AI1398" s="37">
        <f>AI1371+AI1380+AI1389</f>
        <v/>
      </c>
      <c r="AJ1398" s="37">
        <f>AJ1371+AJ1380+AJ1389</f>
        <v/>
      </c>
      <c r="AK1398" s="37">
        <f>AK1371+AK1380+AK1389</f>
        <v/>
      </c>
      <c r="AL1398" s="37">
        <f>AL1371+AL1380+AL1389</f>
        <v/>
      </c>
      <c r="AM1398" s="37">
        <f>AM1371+AM1380+AM1389</f>
        <v/>
      </c>
      <c r="AN1398" s="37">
        <f>AN1371+AN1380+AN1389</f>
        <v/>
      </c>
      <c r="AO1398" s="37">
        <f>AO1371+AO1380+AO1389</f>
        <v/>
      </c>
      <c r="AP1398" s="37">
        <f>AP1371+AP1380+AP1389</f>
        <v/>
      </c>
      <c r="AQ1398" s="37">
        <f>AQ1371+AQ1380+AQ1389</f>
        <v/>
      </c>
      <c r="AR1398" s="37">
        <f>AR1371+AR1380+AR1389</f>
        <v/>
      </c>
      <c r="AS1398" s="37">
        <f>AS1371+AS1380+AS1389</f>
        <v/>
      </c>
      <c r="AT1398" s="37">
        <f>AT1371+AT1380+AT1389</f>
        <v/>
      </c>
      <c r="AU1398" s="37">
        <f>AU1371+AU1380+AU1389</f>
        <v/>
      </c>
      <c r="AV1398" s="37">
        <f>AV1371+AV1380+AV1389</f>
        <v/>
      </c>
      <c r="AW1398" s="37">
        <f>AW1371+AW1380+AW1389</f>
        <v/>
      </c>
      <c r="AX1398" s="37">
        <f>AX1371+AX1380+AX1389</f>
        <v/>
      </c>
      <c r="AY1398" s="40">
        <f>NEWPOLICY(AY1371,AY1380,AY1389)</f>
        <v/>
      </c>
    </row>
    <row r="1399" hidden="1" outlineLevel="2">
      <c r="A1399" s="14" t="inlineStr">
        <is>
          <t>nce</t>
        </is>
      </c>
      <c r="B1399" s="14" t="inlineStr">
        <is>
          <t>gso</t>
        </is>
      </c>
      <c r="C1399" s="14" t="inlineStr">
        <is>
          <t>mac</t>
        </is>
      </c>
      <c r="D1399" s="36" t="n"/>
      <c r="E1399" s="36" t="n"/>
      <c r="F1399" s="36" t="n"/>
      <c r="G1399" s="36" t="n"/>
      <c r="H1399" s="14">
        <f>INDEX(Variables!$B$5:$B$105,MATCH($A1399,Variables!$A$5:$A$105,0))&amp;IF($C1399="",""," | "&amp;INDEX(Mapping!$B$5:$B$26,MATCH($C1399,Mapping!$A$5:$A$26,0))&amp;" | "&amp;INDEX(Mapping!$B$30:$B$41,MATCH($B1399,Mapping!$A$30:$A$41,0)))</f>
        <v/>
      </c>
      <c r="I1399" s="14">
        <f>INDEX(Variables!$C$5:$C$105,MATCH($A1399,Variables!$A$5:$A$105,0))</f>
        <v/>
      </c>
      <c r="J1399" s="14">
        <f>INDEX(Variables!$E$5:$E$105,MATCH($A1399,Variables!$A$5:$A$105,0))</f>
        <v/>
      </c>
      <c r="K1399" s="11">
        <f>LOWER(Settings!$C$4)&amp;".mit."&amp;$A1399&amp;IF($C1399="","","."&amp;$C1399&amp;"."&amp;$B1399)&amp;IF(INDEX(Variables!$D$5:$D$105,MATCH($A1399,Variables!$A$5:$A$105,0))="","","."&amp;INDEX(Variables!$D$5:$D$105,MATCH($A1399,Variables!$A$5:$A$105,0)))&amp;"."&amp;K$5</f>
        <v/>
      </c>
      <c r="L1399" s="38">
        <f>L1372+L1381+L1390</f>
        <v/>
      </c>
      <c r="M1399" s="37">
        <f>M1372+M1381+M1390</f>
        <v/>
      </c>
      <c r="N1399" s="37">
        <f>N1372+N1381+N1390</f>
        <v/>
      </c>
      <c r="O1399" s="37">
        <f>O1372+O1381+O1390</f>
        <v/>
      </c>
      <c r="P1399" s="37">
        <f>P1372+P1381+P1390</f>
        <v/>
      </c>
      <c r="Q1399" s="37">
        <f>Q1372+Q1381+Q1390</f>
        <v/>
      </c>
      <c r="R1399" s="37">
        <f>R1372+R1381+R1390</f>
        <v/>
      </c>
      <c r="S1399" s="37">
        <f>S1372+S1381+S1390</f>
        <v/>
      </c>
      <c r="T1399" s="37">
        <f>T1372+T1381+T1390</f>
        <v/>
      </c>
      <c r="U1399" s="37">
        <f>U1372+U1381+U1390</f>
        <v/>
      </c>
      <c r="V1399" s="37">
        <f>V1372+V1381+V1390</f>
        <v/>
      </c>
      <c r="W1399" s="37">
        <f>W1372+W1381+W1390</f>
        <v/>
      </c>
      <c r="X1399" s="37">
        <f>X1372+X1381+X1390</f>
        <v/>
      </c>
      <c r="Y1399" s="37">
        <f>Y1372+Y1381+Y1390</f>
        <v/>
      </c>
      <c r="Z1399" s="37">
        <f>Z1372+Z1381+Z1390</f>
        <v/>
      </c>
      <c r="AA1399" s="37">
        <f>AA1372+AA1381+AA1390</f>
        <v/>
      </c>
      <c r="AB1399" s="37">
        <f>AB1372+AB1381+AB1390</f>
        <v/>
      </c>
      <c r="AC1399" s="37">
        <f>AC1372+AC1381+AC1390</f>
        <v/>
      </c>
      <c r="AD1399" s="40">
        <f>NEWPOLICY(AD1372,AD1381,AD1390)</f>
        <v/>
      </c>
      <c r="AF1399" s="11">
        <f>LOWER(Settings!$C$4)&amp;".mit."&amp;$A1399&amp;IF($C1399="","","."&amp;$C1399&amp;"."&amp;$B1399)&amp;IF(INDEX(Variables!$D$5:$D$105,MATCH($A1399,Variables!$A$5:$A$105,0))="","","."&amp;INDEX(Variables!$D$5:$D$105,MATCH($A1399,Variables!$A$5:$A$105,0)))&amp;"."&amp;AF$5</f>
        <v/>
      </c>
      <c r="AG1399" s="38">
        <f>AG1372+AG1381+AG1390</f>
        <v/>
      </c>
      <c r="AH1399" s="37">
        <f>AH1372+AH1381+AH1390</f>
        <v/>
      </c>
      <c r="AI1399" s="37">
        <f>AI1372+AI1381+AI1390</f>
        <v/>
      </c>
      <c r="AJ1399" s="37">
        <f>AJ1372+AJ1381+AJ1390</f>
        <v/>
      </c>
      <c r="AK1399" s="37">
        <f>AK1372+AK1381+AK1390</f>
        <v/>
      </c>
      <c r="AL1399" s="37">
        <f>AL1372+AL1381+AL1390</f>
        <v/>
      </c>
      <c r="AM1399" s="37">
        <f>AM1372+AM1381+AM1390</f>
        <v/>
      </c>
      <c r="AN1399" s="37">
        <f>AN1372+AN1381+AN1390</f>
        <v/>
      </c>
      <c r="AO1399" s="37">
        <f>AO1372+AO1381+AO1390</f>
        <v/>
      </c>
      <c r="AP1399" s="37">
        <f>AP1372+AP1381+AP1390</f>
        <v/>
      </c>
      <c r="AQ1399" s="37">
        <f>AQ1372+AQ1381+AQ1390</f>
        <v/>
      </c>
      <c r="AR1399" s="37">
        <f>AR1372+AR1381+AR1390</f>
        <v/>
      </c>
      <c r="AS1399" s="37">
        <f>AS1372+AS1381+AS1390</f>
        <v/>
      </c>
      <c r="AT1399" s="37">
        <f>AT1372+AT1381+AT1390</f>
        <v/>
      </c>
      <c r="AU1399" s="37">
        <f>AU1372+AU1381+AU1390</f>
        <v/>
      </c>
      <c r="AV1399" s="37">
        <f>AV1372+AV1381+AV1390</f>
        <v/>
      </c>
      <c r="AW1399" s="37">
        <f>AW1372+AW1381+AW1390</f>
        <v/>
      </c>
      <c r="AX1399" s="37">
        <f>AX1372+AX1381+AX1390</f>
        <v/>
      </c>
      <c r="AY1399" s="40">
        <f>NEWPOLICY(AY1372,AY1381,AY1390)</f>
        <v/>
      </c>
    </row>
    <row r="1400" hidden="1" outlineLevel="2">
      <c r="A1400" s="14" t="inlineStr">
        <is>
          <t>nce</t>
        </is>
      </c>
      <c r="B1400" s="14" t="inlineStr">
        <is>
          <t>die</t>
        </is>
      </c>
      <c r="C1400" s="14" t="inlineStr">
        <is>
          <t>mac</t>
        </is>
      </c>
      <c r="D1400" s="36" t="n"/>
      <c r="E1400" s="36" t="n"/>
      <c r="F1400" s="36" t="n"/>
      <c r="G1400" s="36" t="n"/>
      <c r="H1400" s="14">
        <f>INDEX(Variables!$B$5:$B$105,MATCH($A1400,Variables!$A$5:$A$105,0))&amp;IF($C1400="",""," | "&amp;INDEX(Mapping!$B$5:$B$26,MATCH($C1400,Mapping!$A$5:$A$26,0))&amp;" | "&amp;INDEX(Mapping!$B$30:$B$41,MATCH($B1400,Mapping!$A$30:$A$41,0)))</f>
        <v/>
      </c>
      <c r="I1400" s="14">
        <f>INDEX(Variables!$C$5:$C$105,MATCH($A1400,Variables!$A$5:$A$105,0))</f>
        <v/>
      </c>
      <c r="J1400" s="14">
        <f>INDEX(Variables!$E$5:$E$105,MATCH($A1400,Variables!$A$5:$A$105,0))</f>
        <v/>
      </c>
      <c r="K1400" s="11">
        <f>LOWER(Settings!$C$4)&amp;".mit."&amp;$A1400&amp;IF($C1400="","","."&amp;$C1400&amp;"."&amp;$B1400)&amp;IF(INDEX(Variables!$D$5:$D$105,MATCH($A1400,Variables!$A$5:$A$105,0))="","","."&amp;INDEX(Variables!$D$5:$D$105,MATCH($A1400,Variables!$A$5:$A$105,0)))&amp;"."&amp;K$5</f>
        <v/>
      </c>
      <c r="L1400" s="38">
        <f>L1373+L1382+L1391</f>
        <v/>
      </c>
      <c r="M1400" s="37">
        <f>M1373+M1382+M1391</f>
        <v/>
      </c>
      <c r="N1400" s="37">
        <f>N1373+N1382+N1391</f>
        <v/>
      </c>
      <c r="O1400" s="37">
        <f>O1373+O1382+O1391</f>
        <v/>
      </c>
      <c r="P1400" s="37">
        <f>P1373+P1382+P1391</f>
        <v/>
      </c>
      <c r="Q1400" s="37">
        <f>Q1373+Q1382+Q1391</f>
        <v/>
      </c>
      <c r="R1400" s="37">
        <f>R1373+R1382+R1391</f>
        <v/>
      </c>
      <c r="S1400" s="37">
        <f>S1373+S1382+S1391</f>
        <v/>
      </c>
      <c r="T1400" s="37">
        <f>T1373+T1382+T1391</f>
        <v/>
      </c>
      <c r="U1400" s="37">
        <f>U1373+U1382+U1391</f>
        <v/>
      </c>
      <c r="V1400" s="37">
        <f>V1373+V1382+V1391</f>
        <v/>
      </c>
      <c r="W1400" s="37">
        <f>W1373+W1382+W1391</f>
        <v/>
      </c>
      <c r="X1400" s="37">
        <f>X1373+X1382+X1391</f>
        <v/>
      </c>
      <c r="Y1400" s="37">
        <f>Y1373+Y1382+Y1391</f>
        <v/>
      </c>
      <c r="Z1400" s="37">
        <f>Z1373+Z1382+Z1391</f>
        <v/>
      </c>
      <c r="AA1400" s="37">
        <f>AA1373+AA1382+AA1391</f>
        <v/>
      </c>
      <c r="AB1400" s="37">
        <f>AB1373+AB1382+AB1391</f>
        <v/>
      </c>
      <c r="AC1400" s="37">
        <f>AC1373+AC1382+AC1391</f>
        <v/>
      </c>
      <c r="AD1400" s="40">
        <f>NEWPOLICY(AD1373,AD1382,AD1391)</f>
        <v/>
      </c>
      <c r="AF1400" s="11">
        <f>LOWER(Settings!$C$4)&amp;".mit."&amp;$A1400&amp;IF($C1400="","","."&amp;$C1400&amp;"."&amp;$B1400)&amp;IF(INDEX(Variables!$D$5:$D$105,MATCH($A1400,Variables!$A$5:$A$105,0))="","","."&amp;INDEX(Variables!$D$5:$D$105,MATCH($A1400,Variables!$A$5:$A$105,0)))&amp;"."&amp;AF$5</f>
        <v/>
      </c>
      <c r="AG1400" s="38">
        <f>AG1373+AG1382+AG1391</f>
        <v/>
      </c>
      <c r="AH1400" s="37">
        <f>AH1373+AH1382+AH1391</f>
        <v/>
      </c>
      <c r="AI1400" s="37">
        <f>AI1373+AI1382+AI1391</f>
        <v/>
      </c>
      <c r="AJ1400" s="37">
        <f>AJ1373+AJ1382+AJ1391</f>
        <v/>
      </c>
      <c r="AK1400" s="37">
        <f>AK1373+AK1382+AK1391</f>
        <v/>
      </c>
      <c r="AL1400" s="37">
        <f>AL1373+AL1382+AL1391</f>
        <v/>
      </c>
      <c r="AM1400" s="37">
        <f>AM1373+AM1382+AM1391</f>
        <v/>
      </c>
      <c r="AN1400" s="37">
        <f>AN1373+AN1382+AN1391</f>
        <v/>
      </c>
      <c r="AO1400" s="37">
        <f>AO1373+AO1382+AO1391</f>
        <v/>
      </c>
      <c r="AP1400" s="37">
        <f>AP1373+AP1382+AP1391</f>
        <v/>
      </c>
      <c r="AQ1400" s="37">
        <f>AQ1373+AQ1382+AQ1391</f>
        <v/>
      </c>
      <c r="AR1400" s="37">
        <f>AR1373+AR1382+AR1391</f>
        <v/>
      </c>
      <c r="AS1400" s="37">
        <f>AS1373+AS1382+AS1391</f>
        <v/>
      </c>
      <c r="AT1400" s="37">
        <f>AT1373+AT1382+AT1391</f>
        <v/>
      </c>
      <c r="AU1400" s="37">
        <f>AU1373+AU1382+AU1391</f>
        <v/>
      </c>
      <c r="AV1400" s="37">
        <f>AV1373+AV1382+AV1391</f>
        <v/>
      </c>
      <c r="AW1400" s="37">
        <f>AW1373+AW1382+AW1391</f>
        <v/>
      </c>
      <c r="AX1400" s="37">
        <f>AX1373+AX1382+AX1391</f>
        <v/>
      </c>
      <c r="AY1400" s="40">
        <f>NEWPOLICY(AY1373,AY1382,AY1391)</f>
        <v/>
      </c>
    </row>
    <row r="1401" hidden="1" outlineLevel="2">
      <c r="A1401" s="14" t="inlineStr">
        <is>
          <t>nce</t>
        </is>
      </c>
      <c r="B1401" s="14" t="inlineStr">
        <is>
          <t>lpg</t>
        </is>
      </c>
      <c r="C1401" s="14" t="inlineStr">
        <is>
          <t>mac</t>
        </is>
      </c>
      <c r="D1401" s="36" t="n"/>
      <c r="E1401" s="36" t="n"/>
      <c r="F1401" s="36" t="n"/>
      <c r="G1401" s="36" t="n"/>
      <c r="H1401" s="14">
        <f>INDEX(Variables!$B$5:$B$105,MATCH($A1401,Variables!$A$5:$A$105,0))&amp;IF($C1401="",""," | "&amp;INDEX(Mapping!$B$5:$B$26,MATCH($C1401,Mapping!$A$5:$A$26,0))&amp;" | "&amp;INDEX(Mapping!$B$30:$B$41,MATCH($B1401,Mapping!$A$30:$A$41,0)))</f>
        <v/>
      </c>
      <c r="I1401" s="14">
        <f>INDEX(Variables!$C$5:$C$105,MATCH($A1401,Variables!$A$5:$A$105,0))</f>
        <v/>
      </c>
      <c r="J1401" s="14">
        <f>INDEX(Variables!$E$5:$E$105,MATCH($A1401,Variables!$A$5:$A$105,0))</f>
        <v/>
      </c>
      <c r="K1401" s="11">
        <f>LOWER(Settings!$C$4)&amp;".mit."&amp;$A1401&amp;IF($C1401="","","."&amp;$C1401&amp;"."&amp;$B1401)&amp;IF(INDEX(Variables!$D$5:$D$105,MATCH($A1401,Variables!$A$5:$A$105,0))="","","."&amp;INDEX(Variables!$D$5:$D$105,MATCH($A1401,Variables!$A$5:$A$105,0)))&amp;"."&amp;K$5</f>
        <v/>
      </c>
      <c r="L1401" s="38">
        <f>L1374+L1383+L1392</f>
        <v/>
      </c>
      <c r="M1401" s="37">
        <f>M1374+M1383+M1392</f>
        <v/>
      </c>
      <c r="N1401" s="37">
        <f>N1374+N1383+N1392</f>
        <v/>
      </c>
      <c r="O1401" s="37">
        <f>O1374+O1383+O1392</f>
        <v/>
      </c>
      <c r="P1401" s="37">
        <f>P1374+P1383+P1392</f>
        <v/>
      </c>
      <c r="Q1401" s="37">
        <f>Q1374+Q1383+Q1392</f>
        <v/>
      </c>
      <c r="R1401" s="37">
        <f>R1374+R1383+R1392</f>
        <v/>
      </c>
      <c r="S1401" s="37">
        <f>S1374+S1383+S1392</f>
        <v/>
      </c>
      <c r="T1401" s="37">
        <f>T1374+T1383+T1392</f>
        <v/>
      </c>
      <c r="U1401" s="37">
        <f>U1374+U1383+U1392</f>
        <v/>
      </c>
      <c r="V1401" s="37">
        <f>V1374+V1383+V1392</f>
        <v/>
      </c>
      <c r="W1401" s="37">
        <f>W1374+W1383+W1392</f>
        <v/>
      </c>
      <c r="X1401" s="37">
        <f>X1374+X1383+X1392</f>
        <v/>
      </c>
      <c r="Y1401" s="37">
        <f>Y1374+Y1383+Y1392</f>
        <v/>
      </c>
      <c r="Z1401" s="37">
        <f>Z1374+Z1383+Z1392</f>
        <v/>
      </c>
      <c r="AA1401" s="37">
        <f>AA1374+AA1383+AA1392</f>
        <v/>
      </c>
      <c r="AB1401" s="37">
        <f>AB1374+AB1383+AB1392</f>
        <v/>
      </c>
      <c r="AC1401" s="37">
        <f>AC1374+AC1383+AC1392</f>
        <v/>
      </c>
      <c r="AD1401" s="40">
        <f>NEWPOLICY(AD1374,AD1383,AD1392)</f>
        <v/>
      </c>
      <c r="AF1401" s="11">
        <f>LOWER(Settings!$C$4)&amp;".mit."&amp;$A1401&amp;IF($C1401="","","."&amp;$C1401&amp;"."&amp;$B1401)&amp;IF(INDEX(Variables!$D$5:$D$105,MATCH($A1401,Variables!$A$5:$A$105,0))="","","."&amp;INDEX(Variables!$D$5:$D$105,MATCH($A1401,Variables!$A$5:$A$105,0)))&amp;"."&amp;AF$5</f>
        <v/>
      </c>
      <c r="AG1401" s="38">
        <f>AG1374+AG1383+AG1392</f>
        <v/>
      </c>
      <c r="AH1401" s="37">
        <f>AH1374+AH1383+AH1392</f>
        <v/>
      </c>
      <c r="AI1401" s="37">
        <f>AI1374+AI1383+AI1392</f>
        <v/>
      </c>
      <c r="AJ1401" s="37">
        <f>AJ1374+AJ1383+AJ1392</f>
        <v/>
      </c>
      <c r="AK1401" s="37">
        <f>AK1374+AK1383+AK1392</f>
        <v/>
      </c>
      <c r="AL1401" s="37">
        <f>AL1374+AL1383+AL1392</f>
        <v/>
      </c>
      <c r="AM1401" s="37">
        <f>AM1374+AM1383+AM1392</f>
        <v/>
      </c>
      <c r="AN1401" s="37">
        <f>AN1374+AN1383+AN1392</f>
        <v/>
      </c>
      <c r="AO1401" s="37">
        <f>AO1374+AO1383+AO1392</f>
        <v/>
      </c>
      <c r="AP1401" s="37">
        <f>AP1374+AP1383+AP1392</f>
        <v/>
      </c>
      <c r="AQ1401" s="37">
        <f>AQ1374+AQ1383+AQ1392</f>
        <v/>
      </c>
      <c r="AR1401" s="37">
        <f>AR1374+AR1383+AR1392</f>
        <v/>
      </c>
      <c r="AS1401" s="37">
        <f>AS1374+AS1383+AS1392</f>
        <v/>
      </c>
      <c r="AT1401" s="37">
        <f>AT1374+AT1383+AT1392</f>
        <v/>
      </c>
      <c r="AU1401" s="37">
        <f>AU1374+AU1383+AU1392</f>
        <v/>
      </c>
      <c r="AV1401" s="37">
        <f>AV1374+AV1383+AV1392</f>
        <v/>
      </c>
      <c r="AW1401" s="37">
        <f>AW1374+AW1383+AW1392</f>
        <v/>
      </c>
      <c r="AX1401" s="37">
        <f>AX1374+AX1383+AX1392</f>
        <v/>
      </c>
      <c r="AY1401" s="40">
        <f>NEWPOLICY(AY1374,AY1383,AY1392)</f>
        <v/>
      </c>
    </row>
    <row r="1402" hidden="1" outlineLevel="2">
      <c r="A1402" s="14" t="inlineStr">
        <is>
          <t>nce</t>
        </is>
      </c>
      <c r="B1402" s="14" t="inlineStr">
        <is>
          <t>ker</t>
        </is>
      </c>
      <c r="C1402" s="14" t="inlineStr">
        <is>
          <t>mac</t>
        </is>
      </c>
      <c r="D1402" s="36" t="n"/>
      <c r="E1402" s="36" t="n"/>
      <c r="F1402" s="36" t="n"/>
      <c r="G1402" s="36" t="n"/>
      <c r="H1402" s="14">
        <f>INDEX(Variables!$B$5:$B$105,MATCH($A1402,Variables!$A$5:$A$105,0))&amp;IF($C1402="",""," | "&amp;INDEX(Mapping!$B$5:$B$26,MATCH($C1402,Mapping!$A$5:$A$26,0))&amp;" | "&amp;INDEX(Mapping!$B$30:$B$41,MATCH($B1402,Mapping!$A$30:$A$41,0)))</f>
        <v/>
      </c>
      <c r="I1402" s="14">
        <f>INDEX(Variables!$C$5:$C$105,MATCH($A1402,Variables!$A$5:$A$105,0))</f>
        <v/>
      </c>
      <c r="J1402" s="14">
        <f>INDEX(Variables!$E$5:$E$105,MATCH($A1402,Variables!$A$5:$A$105,0))</f>
        <v/>
      </c>
      <c r="K1402" s="11">
        <f>LOWER(Settings!$C$4)&amp;".mit."&amp;$A1402&amp;IF($C1402="","","."&amp;$C1402&amp;"."&amp;$B1402)&amp;IF(INDEX(Variables!$D$5:$D$105,MATCH($A1402,Variables!$A$5:$A$105,0))="","","."&amp;INDEX(Variables!$D$5:$D$105,MATCH($A1402,Variables!$A$5:$A$105,0)))&amp;"."&amp;K$5</f>
        <v/>
      </c>
      <c r="L1402" s="38">
        <f>L1375+L1384+L1393</f>
        <v/>
      </c>
      <c r="M1402" s="37">
        <f>M1375+M1384+M1393</f>
        <v/>
      </c>
      <c r="N1402" s="37">
        <f>N1375+N1384+N1393</f>
        <v/>
      </c>
      <c r="O1402" s="37">
        <f>O1375+O1384+O1393</f>
        <v/>
      </c>
      <c r="P1402" s="37">
        <f>P1375+P1384+P1393</f>
        <v/>
      </c>
      <c r="Q1402" s="37">
        <f>Q1375+Q1384+Q1393</f>
        <v/>
      </c>
      <c r="R1402" s="37">
        <f>R1375+R1384+R1393</f>
        <v/>
      </c>
      <c r="S1402" s="37">
        <f>S1375+S1384+S1393</f>
        <v/>
      </c>
      <c r="T1402" s="37">
        <f>T1375+T1384+T1393</f>
        <v/>
      </c>
      <c r="U1402" s="37">
        <f>U1375+U1384+U1393</f>
        <v/>
      </c>
      <c r="V1402" s="37">
        <f>V1375+V1384+V1393</f>
        <v/>
      </c>
      <c r="W1402" s="37">
        <f>W1375+W1384+W1393</f>
        <v/>
      </c>
      <c r="X1402" s="37">
        <f>X1375+X1384+X1393</f>
        <v/>
      </c>
      <c r="Y1402" s="37">
        <f>Y1375+Y1384+Y1393</f>
        <v/>
      </c>
      <c r="Z1402" s="37">
        <f>Z1375+Z1384+Z1393</f>
        <v/>
      </c>
      <c r="AA1402" s="37">
        <f>AA1375+AA1384+AA1393</f>
        <v/>
      </c>
      <c r="AB1402" s="37">
        <f>AB1375+AB1384+AB1393</f>
        <v/>
      </c>
      <c r="AC1402" s="37">
        <f>AC1375+AC1384+AC1393</f>
        <v/>
      </c>
      <c r="AD1402" s="40">
        <f>NEWPOLICY(AD1375,AD1384,AD1393)</f>
        <v/>
      </c>
      <c r="AF1402" s="11">
        <f>LOWER(Settings!$C$4)&amp;".mit."&amp;$A1402&amp;IF($C1402="","","."&amp;$C1402&amp;"."&amp;$B1402)&amp;IF(INDEX(Variables!$D$5:$D$105,MATCH($A1402,Variables!$A$5:$A$105,0))="","","."&amp;INDEX(Variables!$D$5:$D$105,MATCH($A1402,Variables!$A$5:$A$105,0)))&amp;"."&amp;AF$5</f>
        <v/>
      </c>
      <c r="AG1402" s="38">
        <f>AG1375+AG1384+AG1393</f>
        <v/>
      </c>
      <c r="AH1402" s="37">
        <f>AH1375+AH1384+AH1393</f>
        <v/>
      </c>
      <c r="AI1402" s="37">
        <f>AI1375+AI1384+AI1393</f>
        <v/>
      </c>
      <c r="AJ1402" s="37">
        <f>AJ1375+AJ1384+AJ1393</f>
        <v/>
      </c>
      <c r="AK1402" s="37">
        <f>AK1375+AK1384+AK1393</f>
        <v/>
      </c>
      <c r="AL1402" s="37">
        <f>AL1375+AL1384+AL1393</f>
        <v/>
      </c>
      <c r="AM1402" s="37">
        <f>AM1375+AM1384+AM1393</f>
        <v/>
      </c>
      <c r="AN1402" s="37">
        <f>AN1375+AN1384+AN1393</f>
        <v/>
      </c>
      <c r="AO1402" s="37">
        <f>AO1375+AO1384+AO1393</f>
        <v/>
      </c>
      <c r="AP1402" s="37">
        <f>AP1375+AP1384+AP1393</f>
        <v/>
      </c>
      <c r="AQ1402" s="37">
        <f>AQ1375+AQ1384+AQ1393</f>
        <v/>
      </c>
      <c r="AR1402" s="37">
        <f>AR1375+AR1384+AR1393</f>
        <v/>
      </c>
      <c r="AS1402" s="37">
        <f>AS1375+AS1384+AS1393</f>
        <v/>
      </c>
      <c r="AT1402" s="37">
        <f>AT1375+AT1384+AT1393</f>
        <v/>
      </c>
      <c r="AU1402" s="37">
        <f>AU1375+AU1384+AU1393</f>
        <v/>
      </c>
      <c r="AV1402" s="37">
        <f>AV1375+AV1384+AV1393</f>
        <v/>
      </c>
      <c r="AW1402" s="37">
        <f>AW1375+AW1384+AW1393</f>
        <v/>
      </c>
      <c r="AX1402" s="37">
        <f>AX1375+AX1384+AX1393</f>
        <v/>
      </c>
      <c r="AY1402" s="40">
        <f>NEWPOLICY(AY1375,AY1384,AY1393)</f>
        <v/>
      </c>
    </row>
    <row r="1403" hidden="1" outlineLevel="2">
      <c r="A1403" s="14" t="inlineStr">
        <is>
          <t>nce</t>
        </is>
      </c>
      <c r="B1403" s="14" t="inlineStr">
        <is>
          <t>oop</t>
        </is>
      </c>
      <c r="C1403" s="14" t="inlineStr">
        <is>
          <t>mac</t>
        </is>
      </c>
      <c r="D1403" s="36" t="n"/>
      <c r="E1403" s="36" t="n"/>
      <c r="F1403" s="36" t="n"/>
      <c r="G1403" s="36" t="n"/>
      <c r="H1403" s="14">
        <f>INDEX(Variables!$B$5:$B$105,MATCH($A1403,Variables!$A$5:$A$105,0))&amp;IF($C1403="",""," | "&amp;INDEX(Mapping!$B$5:$B$26,MATCH($C1403,Mapping!$A$5:$A$26,0))&amp;" | "&amp;INDEX(Mapping!$B$30:$B$41,MATCH($B1403,Mapping!$A$30:$A$41,0)))</f>
        <v/>
      </c>
      <c r="I1403" s="14">
        <f>INDEX(Variables!$C$5:$C$105,MATCH($A1403,Variables!$A$5:$A$105,0))</f>
        <v/>
      </c>
      <c r="J1403" s="14">
        <f>INDEX(Variables!$E$5:$E$105,MATCH($A1403,Variables!$A$5:$A$105,0))</f>
        <v/>
      </c>
      <c r="K1403" s="11">
        <f>LOWER(Settings!$C$4)&amp;".mit."&amp;$A1403&amp;IF($C1403="","","."&amp;$C1403&amp;"."&amp;$B1403)&amp;IF(INDEX(Variables!$D$5:$D$105,MATCH($A1403,Variables!$A$5:$A$105,0))="","","."&amp;INDEX(Variables!$D$5:$D$105,MATCH($A1403,Variables!$A$5:$A$105,0)))&amp;"."&amp;K$5</f>
        <v/>
      </c>
      <c r="L1403" s="38">
        <f>L1376+L1385+L1394</f>
        <v/>
      </c>
      <c r="M1403" s="37">
        <f>M1376+M1385+M1394</f>
        <v/>
      </c>
      <c r="N1403" s="37">
        <f>N1376+N1385+N1394</f>
        <v/>
      </c>
      <c r="O1403" s="37">
        <f>O1376+O1385+O1394</f>
        <v/>
      </c>
      <c r="P1403" s="37">
        <f>P1376+P1385+P1394</f>
        <v/>
      </c>
      <c r="Q1403" s="37">
        <f>Q1376+Q1385+Q1394</f>
        <v/>
      </c>
      <c r="R1403" s="37">
        <f>R1376+R1385+R1394</f>
        <v/>
      </c>
      <c r="S1403" s="37">
        <f>S1376+S1385+S1394</f>
        <v/>
      </c>
      <c r="T1403" s="37">
        <f>T1376+T1385+T1394</f>
        <v/>
      </c>
      <c r="U1403" s="37">
        <f>U1376+U1385+U1394</f>
        <v/>
      </c>
      <c r="V1403" s="37">
        <f>V1376+V1385+V1394</f>
        <v/>
      </c>
      <c r="W1403" s="37">
        <f>W1376+W1385+W1394</f>
        <v/>
      </c>
      <c r="X1403" s="37">
        <f>X1376+X1385+X1394</f>
        <v/>
      </c>
      <c r="Y1403" s="37">
        <f>Y1376+Y1385+Y1394</f>
        <v/>
      </c>
      <c r="Z1403" s="37">
        <f>Z1376+Z1385+Z1394</f>
        <v/>
      </c>
      <c r="AA1403" s="37">
        <f>AA1376+AA1385+AA1394</f>
        <v/>
      </c>
      <c r="AB1403" s="37">
        <f>AB1376+AB1385+AB1394</f>
        <v/>
      </c>
      <c r="AC1403" s="37">
        <f>AC1376+AC1385+AC1394</f>
        <v/>
      </c>
      <c r="AD1403" s="40">
        <f>NEWPOLICY(AD1376,AD1385,AD1394)</f>
        <v/>
      </c>
      <c r="AF1403" s="11">
        <f>LOWER(Settings!$C$4)&amp;".mit."&amp;$A1403&amp;IF($C1403="","","."&amp;$C1403&amp;"."&amp;$B1403)&amp;IF(INDEX(Variables!$D$5:$D$105,MATCH($A1403,Variables!$A$5:$A$105,0))="","","."&amp;INDEX(Variables!$D$5:$D$105,MATCH($A1403,Variables!$A$5:$A$105,0)))&amp;"."&amp;AF$5</f>
        <v/>
      </c>
      <c r="AG1403" s="38">
        <f>AG1376+AG1385+AG1394</f>
        <v/>
      </c>
      <c r="AH1403" s="37">
        <f>AH1376+AH1385+AH1394</f>
        <v/>
      </c>
      <c r="AI1403" s="37">
        <f>AI1376+AI1385+AI1394</f>
        <v/>
      </c>
      <c r="AJ1403" s="37">
        <f>AJ1376+AJ1385+AJ1394</f>
        <v/>
      </c>
      <c r="AK1403" s="37">
        <f>AK1376+AK1385+AK1394</f>
        <v/>
      </c>
      <c r="AL1403" s="37">
        <f>AL1376+AL1385+AL1394</f>
        <v/>
      </c>
      <c r="AM1403" s="37">
        <f>AM1376+AM1385+AM1394</f>
        <v/>
      </c>
      <c r="AN1403" s="37">
        <f>AN1376+AN1385+AN1394</f>
        <v/>
      </c>
      <c r="AO1403" s="37">
        <f>AO1376+AO1385+AO1394</f>
        <v/>
      </c>
      <c r="AP1403" s="37">
        <f>AP1376+AP1385+AP1394</f>
        <v/>
      </c>
      <c r="AQ1403" s="37">
        <f>AQ1376+AQ1385+AQ1394</f>
        <v/>
      </c>
      <c r="AR1403" s="37">
        <f>AR1376+AR1385+AR1394</f>
        <v/>
      </c>
      <c r="AS1403" s="37">
        <f>AS1376+AS1385+AS1394</f>
        <v/>
      </c>
      <c r="AT1403" s="37">
        <f>AT1376+AT1385+AT1394</f>
        <v/>
      </c>
      <c r="AU1403" s="37">
        <f>AU1376+AU1385+AU1394</f>
        <v/>
      </c>
      <c r="AV1403" s="37">
        <f>AV1376+AV1385+AV1394</f>
        <v/>
      </c>
      <c r="AW1403" s="37">
        <f>AW1376+AW1385+AW1394</f>
        <v/>
      </c>
      <c r="AX1403" s="37">
        <f>AX1376+AX1385+AX1394</f>
        <v/>
      </c>
      <c r="AY1403" s="40">
        <f>NEWPOLICY(AY1376,AY1385,AY1394)</f>
        <v/>
      </c>
    </row>
    <row r="1404" hidden="1" outlineLevel="2">
      <c r="A1404" s="14" t="inlineStr">
        <is>
          <t>nce</t>
        </is>
      </c>
      <c r="B1404" s="14" t="inlineStr">
        <is>
          <t>bio</t>
        </is>
      </c>
      <c r="C1404" s="14" t="inlineStr">
        <is>
          <t>mac</t>
        </is>
      </c>
      <c r="D1404" s="36" t="n"/>
      <c r="E1404" s="36" t="n"/>
      <c r="F1404" s="36" t="n"/>
      <c r="G1404" s="36" t="n"/>
      <c r="H1404" s="14">
        <f>INDEX(Variables!$B$5:$B$105,MATCH($A1404,Variables!$A$5:$A$105,0))&amp;IF($C1404="",""," | "&amp;INDEX(Mapping!$B$5:$B$26,MATCH($C1404,Mapping!$A$5:$A$26,0))&amp;" | "&amp;INDEX(Mapping!$B$30:$B$41,MATCH($B1404,Mapping!$A$30:$A$41,0)))</f>
        <v/>
      </c>
      <c r="I1404" s="14">
        <f>INDEX(Variables!$C$5:$C$105,MATCH($A1404,Variables!$A$5:$A$105,0))</f>
        <v/>
      </c>
      <c r="J1404" s="14">
        <f>INDEX(Variables!$E$5:$E$105,MATCH($A1404,Variables!$A$5:$A$105,0))</f>
        <v/>
      </c>
      <c r="K1404" s="11">
        <f>LOWER(Settings!$C$4)&amp;".mit."&amp;$A1404&amp;IF($C1404="","","."&amp;$C1404&amp;"."&amp;$B1404)&amp;IF(INDEX(Variables!$D$5:$D$105,MATCH($A1404,Variables!$A$5:$A$105,0))="","","."&amp;INDEX(Variables!$D$5:$D$105,MATCH($A1404,Variables!$A$5:$A$105,0)))&amp;"."&amp;K$5</f>
        <v/>
      </c>
      <c r="L1404" s="38">
        <f>L1377+L1386+L1395</f>
        <v/>
      </c>
      <c r="M1404" s="37">
        <f>M1377+M1386+M1395</f>
        <v/>
      </c>
      <c r="N1404" s="37">
        <f>N1377+N1386+N1395</f>
        <v/>
      </c>
      <c r="O1404" s="37">
        <f>O1377+O1386+O1395</f>
        <v/>
      </c>
      <c r="P1404" s="37">
        <f>P1377+P1386+P1395</f>
        <v/>
      </c>
      <c r="Q1404" s="37">
        <f>Q1377+Q1386+Q1395</f>
        <v/>
      </c>
      <c r="R1404" s="37">
        <f>R1377+R1386+R1395</f>
        <v/>
      </c>
      <c r="S1404" s="37">
        <f>S1377+S1386+S1395</f>
        <v/>
      </c>
      <c r="T1404" s="37">
        <f>T1377+T1386+T1395</f>
        <v/>
      </c>
      <c r="U1404" s="37">
        <f>U1377+U1386+U1395</f>
        <v/>
      </c>
      <c r="V1404" s="37">
        <f>V1377+V1386+V1395</f>
        <v/>
      </c>
      <c r="W1404" s="37">
        <f>W1377+W1386+W1395</f>
        <v/>
      </c>
      <c r="X1404" s="37">
        <f>X1377+X1386+X1395</f>
        <v/>
      </c>
      <c r="Y1404" s="37">
        <f>Y1377+Y1386+Y1395</f>
        <v/>
      </c>
      <c r="Z1404" s="37">
        <f>Z1377+Z1386+Z1395</f>
        <v/>
      </c>
      <c r="AA1404" s="37">
        <f>AA1377+AA1386+AA1395</f>
        <v/>
      </c>
      <c r="AB1404" s="37">
        <f>AB1377+AB1386+AB1395</f>
        <v/>
      </c>
      <c r="AC1404" s="37">
        <f>AC1377+AC1386+AC1395</f>
        <v/>
      </c>
      <c r="AD1404" s="40">
        <f>NEWPOLICY(AD1377,AD1386,AD1395)</f>
        <v/>
      </c>
      <c r="AF1404" s="11">
        <f>LOWER(Settings!$C$4)&amp;".mit."&amp;$A1404&amp;IF($C1404="","","."&amp;$C1404&amp;"."&amp;$B1404)&amp;IF(INDEX(Variables!$D$5:$D$105,MATCH($A1404,Variables!$A$5:$A$105,0))="","","."&amp;INDEX(Variables!$D$5:$D$105,MATCH($A1404,Variables!$A$5:$A$105,0)))&amp;"."&amp;AF$5</f>
        <v/>
      </c>
      <c r="AG1404" s="38">
        <f>AG1377+AG1386+AG1395</f>
        <v/>
      </c>
      <c r="AH1404" s="37">
        <f>AH1377+AH1386+AH1395</f>
        <v/>
      </c>
      <c r="AI1404" s="37">
        <f>AI1377+AI1386+AI1395</f>
        <v/>
      </c>
      <c r="AJ1404" s="37">
        <f>AJ1377+AJ1386+AJ1395</f>
        <v/>
      </c>
      <c r="AK1404" s="37">
        <f>AK1377+AK1386+AK1395</f>
        <v/>
      </c>
      <c r="AL1404" s="37">
        <f>AL1377+AL1386+AL1395</f>
        <v/>
      </c>
      <c r="AM1404" s="37">
        <f>AM1377+AM1386+AM1395</f>
        <v/>
      </c>
      <c r="AN1404" s="37">
        <f>AN1377+AN1386+AN1395</f>
        <v/>
      </c>
      <c r="AO1404" s="37">
        <f>AO1377+AO1386+AO1395</f>
        <v/>
      </c>
      <c r="AP1404" s="37">
        <f>AP1377+AP1386+AP1395</f>
        <v/>
      </c>
      <c r="AQ1404" s="37">
        <f>AQ1377+AQ1386+AQ1395</f>
        <v/>
      </c>
      <c r="AR1404" s="37">
        <f>AR1377+AR1386+AR1395</f>
        <v/>
      </c>
      <c r="AS1404" s="37">
        <f>AS1377+AS1386+AS1395</f>
        <v/>
      </c>
      <c r="AT1404" s="37">
        <f>AT1377+AT1386+AT1395</f>
        <v/>
      </c>
      <c r="AU1404" s="37">
        <f>AU1377+AU1386+AU1395</f>
        <v/>
      </c>
      <c r="AV1404" s="37">
        <f>AV1377+AV1386+AV1395</f>
        <v/>
      </c>
      <c r="AW1404" s="37">
        <f>AW1377+AW1386+AW1395</f>
        <v/>
      </c>
      <c r="AX1404" s="37">
        <f>AX1377+AX1386+AX1395</f>
        <v/>
      </c>
      <c r="AY1404" s="40">
        <f>NEWPOLICY(AY1377,AY1386,AY1395)</f>
        <v/>
      </c>
    </row>
    <row r="1405" hidden="1" outlineLevel="2"/>
    <row r="1406" hidden="1" outlineLevel="2">
      <c r="A1406" s="14" t="inlineStr">
        <is>
          <t>atp</t>
        </is>
      </c>
      <c r="B1406" s="14" t="inlineStr">
        <is>
          <t>coa</t>
        </is>
      </c>
      <c r="C1406" s="14" t="inlineStr">
        <is>
          <t>mac</t>
        </is>
      </c>
      <c r="D1406" s="37">
        <f>INDEX(Inputs!$R$5:$R$132,MATCH($B1406&amp;"|"&amp;$C1406,Inputs!$A$5:$A$132,0))</f>
        <v/>
      </c>
      <c r="E1406" s="37">
        <f>INDEX(Inputs!$S$5:$S$132,MATCH($B1406&amp;"|"&amp;$C1406,Inputs!$A$5:$A$132,0))</f>
        <v/>
      </c>
      <c r="F1406" s="36" t="n"/>
      <c r="G1406" s="36" t="n"/>
      <c r="H1406" s="14">
        <f>INDEX(Variables!$B$5:$B$105,MATCH($A1406,Variables!$A$5:$A$105,0))&amp;IF($C1406="",""," | "&amp;INDEX(Mapping!$B$5:$B$26,MATCH($C1406,Mapping!$A$5:$A$26,0))&amp;" | "&amp;INDEX(Mapping!$B$30:$B$41,MATCH($B1406,Mapping!$A$30:$A$41,0)))</f>
        <v/>
      </c>
      <c r="I1406" s="14">
        <f>INDEX(Variables!$C$5:$C$105,MATCH($A1406,Variables!$A$5:$A$105,0))</f>
        <v/>
      </c>
      <c r="J1406" s="14">
        <f>INDEX(Variables!$E$5:$E$105,MATCH($A1406,Variables!$A$5:$A$105,0))</f>
        <v/>
      </c>
      <c r="K1406" s="11">
        <f>LOWER(Settings!$C$4)&amp;".mit."&amp;$A1406&amp;IF($C1406="","","."&amp;$C1406&amp;"."&amp;$B1406)&amp;IF(INDEX(Variables!$D$5:$D$105,MATCH($A1406,Variables!$A$5:$A$105,0))="","","."&amp;INDEX(Variables!$D$5:$D$105,MATCH($A1406,Variables!$A$5:$A$105,0)))&amp;"."&amp;K$5</f>
        <v/>
      </c>
      <c r="L1406" s="38">
        <f>MAX(INDEX(L$292:L$303,$D1406)+L1397*(1+$E1406),0.01)</f>
        <v/>
      </c>
      <c r="M1406" s="37">
        <f>MAX(INDEX(M$292:M$303,$D1406)+M1397*(1+$E1406),0.01)</f>
        <v/>
      </c>
      <c r="N1406" s="37">
        <f>MAX(INDEX(N$292:N$303,$D1406)+N1397*(1+$E1406),0.01)</f>
        <v/>
      </c>
      <c r="O1406" s="37">
        <f>MAX(INDEX(O$292:O$303,$D1406)+O1397*(1+$E1406),0.01)</f>
        <v/>
      </c>
      <c r="P1406" s="37">
        <f>MAX(INDEX(P$292:P$303,$D1406)+P1397*(1+$E1406),0.01)</f>
        <v/>
      </c>
      <c r="Q1406" s="37">
        <f>MAX(INDEX(Q$292:Q$303,$D1406)+Q1397*(1+$E1406),0.01)</f>
        <v/>
      </c>
      <c r="R1406" s="37">
        <f>MAX(INDEX(R$292:R$303,$D1406)+R1397*(1+$E1406),0.01)</f>
        <v/>
      </c>
      <c r="S1406" s="37">
        <f>MAX(INDEX(S$292:S$303,$D1406)+S1397*(1+$E1406),0.01)</f>
        <v/>
      </c>
      <c r="T1406" s="37">
        <f>MAX(INDEX(T$292:T$303,$D1406)+T1397*(1+$E1406),0.01)</f>
        <v/>
      </c>
      <c r="U1406" s="37">
        <f>MAX(INDEX(U$292:U$303,$D1406)+U1397*(1+$E1406),0.01)</f>
        <v/>
      </c>
      <c r="V1406" s="37">
        <f>MAX(INDEX(V$292:V$303,$D1406)+V1397*(1+$E1406),0.01)</f>
        <v/>
      </c>
      <c r="W1406" s="37">
        <f>MAX(INDEX(W$292:W$303,$D1406)+W1397*(1+$E1406),0.01)</f>
        <v/>
      </c>
      <c r="X1406" s="37">
        <f>MAX(INDEX(X$292:X$303,$D1406)+X1397*(1+$E1406),0.01)</f>
        <v/>
      </c>
      <c r="Y1406" s="37">
        <f>MAX(INDEX(Y$292:Y$303,$D1406)+Y1397*(1+$E1406),0.01)</f>
        <v/>
      </c>
      <c r="Z1406" s="37">
        <f>MAX(INDEX(Z$292:Z$303,$D1406)+Z1397*(1+$E1406),0.01)</f>
        <v/>
      </c>
      <c r="AA1406" s="37">
        <f>MAX(INDEX(AA$292:AA$303,$D1406)+AA1397*(1+$E1406),0.01)</f>
        <v/>
      </c>
      <c r="AB1406" s="37">
        <f>MAX(INDEX(AB$292:AB$303,$D1406)+AB1397*(1+$E1406),0.01)</f>
        <v/>
      </c>
      <c r="AC1406" s="37">
        <f>MAX(INDEX(AC$292:AC$303,$D1406)+AC1397*(1+$E1406),0.01)</f>
        <v/>
      </c>
      <c r="AD1406" s="40">
        <f>POSTTAX(INDEX(AD$292:AD$303,$D1406),AD1397,$E1406)</f>
        <v/>
      </c>
      <c r="AF1406" s="11">
        <f>LOWER(Settings!$C$4)&amp;".mit."&amp;$A1406&amp;IF($C1406="","","."&amp;$C1406&amp;"."&amp;$B1406)&amp;IF(INDEX(Variables!$D$5:$D$105,MATCH($A1406,Variables!$A$5:$A$105,0))="","","."&amp;INDEX(Variables!$D$5:$D$105,MATCH($A1406,Variables!$A$5:$A$105,0)))&amp;"."&amp;AF$5</f>
        <v/>
      </c>
      <c r="AG1406" s="38">
        <f>MAX(INDEX(AG$292:AG$303,$D1406)+AG1397*(1+$E1406),0.01)</f>
        <v/>
      </c>
      <c r="AH1406" s="37">
        <f>MAX(INDEX(AH$292:AH$303,$D1406)+AH1397*(1+$E1406),0.01)</f>
        <v/>
      </c>
      <c r="AI1406" s="37">
        <f>MAX(INDEX(AI$292:AI$303,$D1406)+AI1397*(1+$E1406),0.01)</f>
        <v/>
      </c>
      <c r="AJ1406" s="37">
        <f>MAX(INDEX(AJ$292:AJ$303,$D1406)+AJ1397*(1+$E1406),0.01)</f>
        <v/>
      </c>
      <c r="AK1406" s="37">
        <f>MAX(INDEX(AK$292:AK$303,$D1406)+AK1397*(1+$E1406),0.01)</f>
        <v/>
      </c>
      <c r="AL1406" s="37">
        <f>MAX(INDEX(AL$292:AL$303,$D1406)+AL1397*(1+$E1406),0.01)</f>
        <v/>
      </c>
      <c r="AM1406" s="37">
        <f>MAX(INDEX(AM$292:AM$303,$D1406)+AM1397*(1+$E1406),0.01)</f>
        <v/>
      </c>
      <c r="AN1406" s="37">
        <f>MAX(INDEX(AN$292:AN$303,$D1406)+AN1397*(1+$E1406),0.01)</f>
        <v/>
      </c>
      <c r="AO1406" s="37">
        <f>MAX(INDEX(AO$292:AO$303,$D1406)+AO1397*(1+$E1406),0.01)</f>
        <v/>
      </c>
      <c r="AP1406" s="37">
        <f>MAX(INDEX(AP$292:AP$303,$D1406)+AP1397*(1+$E1406),0.01)</f>
        <v/>
      </c>
      <c r="AQ1406" s="37">
        <f>MAX(INDEX(AQ$292:AQ$303,$D1406)+AQ1397*(1+$E1406),0.01)</f>
        <v/>
      </c>
      <c r="AR1406" s="37">
        <f>MAX(INDEX(AR$292:AR$303,$D1406)+AR1397*(1+$E1406),0.01)</f>
        <v/>
      </c>
      <c r="AS1406" s="37">
        <f>MAX(INDEX(AS$292:AS$303,$D1406)+AS1397*(1+$E1406),0.01)</f>
        <v/>
      </c>
      <c r="AT1406" s="37">
        <f>MAX(INDEX(AT$292:AT$303,$D1406)+AT1397*(1+$E1406),0.01)</f>
        <v/>
      </c>
      <c r="AU1406" s="37">
        <f>MAX(INDEX(AU$292:AU$303,$D1406)+AU1397*(1+$E1406),0.01)</f>
        <v/>
      </c>
      <c r="AV1406" s="37">
        <f>MAX(INDEX(AV$292:AV$303,$D1406)+AV1397*(1+$E1406),0.01)</f>
        <v/>
      </c>
      <c r="AW1406" s="37">
        <f>MAX(INDEX(AW$292:AW$303,$D1406)+AW1397*(1+$E1406),0.01)</f>
        <v/>
      </c>
      <c r="AX1406" s="37">
        <f>MAX(INDEX(AX$292:AX$303,$D1406)+AX1397*(1+$E1406),0.01)</f>
        <v/>
      </c>
      <c r="AY1406" s="40">
        <f>POSTTAX(INDEX(AY$292:AY$303,$D1406),AY1397,$E1406)</f>
        <v/>
      </c>
    </row>
    <row r="1407" hidden="1" outlineLevel="2">
      <c r="A1407" s="14" t="inlineStr">
        <is>
          <t>atp</t>
        </is>
      </c>
      <c r="B1407" s="14" t="inlineStr">
        <is>
          <t>nga</t>
        </is>
      </c>
      <c r="C1407" s="14" t="inlineStr">
        <is>
          <t>mac</t>
        </is>
      </c>
      <c r="D1407" s="37">
        <f>INDEX(Inputs!$R$5:$R$132,MATCH($B1407&amp;"|"&amp;$C1407,Inputs!$A$5:$A$132,0))</f>
        <v/>
      </c>
      <c r="E1407" s="37">
        <f>INDEX(Inputs!$S$5:$S$132,MATCH($B1407&amp;"|"&amp;$C1407,Inputs!$A$5:$A$132,0))</f>
        <v/>
      </c>
      <c r="F1407" s="36" t="n"/>
      <c r="G1407" s="36" t="n"/>
      <c r="H1407" s="14">
        <f>INDEX(Variables!$B$5:$B$105,MATCH($A1407,Variables!$A$5:$A$105,0))&amp;IF($C1407="",""," | "&amp;INDEX(Mapping!$B$5:$B$26,MATCH($C1407,Mapping!$A$5:$A$26,0))&amp;" | "&amp;INDEX(Mapping!$B$30:$B$41,MATCH($B1407,Mapping!$A$30:$A$41,0)))</f>
        <v/>
      </c>
      <c r="I1407" s="14">
        <f>INDEX(Variables!$C$5:$C$105,MATCH($A1407,Variables!$A$5:$A$105,0))</f>
        <v/>
      </c>
      <c r="J1407" s="14">
        <f>INDEX(Variables!$E$5:$E$105,MATCH($A1407,Variables!$A$5:$A$105,0))</f>
        <v/>
      </c>
      <c r="K1407" s="11">
        <f>LOWER(Settings!$C$4)&amp;".mit."&amp;$A1407&amp;IF($C1407="","","."&amp;$C1407&amp;"."&amp;$B1407)&amp;IF(INDEX(Variables!$D$5:$D$105,MATCH($A1407,Variables!$A$5:$A$105,0))="","","."&amp;INDEX(Variables!$D$5:$D$105,MATCH($A1407,Variables!$A$5:$A$105,0)))&amp;"."&amp;K$5</f>
        <v/>
      </c>
      <c r="L1407" s="38">
        <f>MAX(INDEX(L$292:L$303,$D1407)+L1398*(1+$E1407),0.01)</f>
        <v/>
      </c>
      <c r="M1407" s="37">
        <f>MAX(INDEX(M$292:M$303,$D1407)+M1398*(1+$E1407),0.01)</f>
        <v/>
      </c>
      <c r="N1407" s="37">
        <f>MAX(INDEX(N$292:N$303,$D1407)+N1398*(1+$E1407),0.01)</f>
        <v/>
      </c>
      <c r="O1407" s="37">
        <f>MAX(INDEX(O$292:O$303,$D1407)+O1398*(1+$E1407),0.01)</f>
        <v/>
      </c>
      <c r="P1407" s="37">
        <f>MAX(INDEX(P$292:P$303,$D1407)+P1398*(1+$E1407),0.01)</f>
        <v/>
      </c>
      <c r="Q1407" s="37">
        <f>MAX(INDEX(Q$292:Q$303,$D1407)+Q1398*(1+$E1407),0.01)</f>
        <v/>
      </c>
      <c r="R1407" s="37">
        <f>MAX(INDEX(R$292:R$303,$D1407)+R1398*(1+$E1407),0.01)</f>
        <v/>
      </c>
      <c r="S1407" s="37">
        <f>MAX(INDEX(S$292:S$303,$D1407)+S1398*(1+$E1407),0.01)</f>
        <v/>
      </c>
      <c r="T1407" s="37">
        <f>MAX(INDEX(T$292:T$303,$D1407)+T1398*(1+$E1407),0.01)</f>
        <v/>
      </c>
      <c r="U1407" s="37">
        <f>MAX(INDEX(U$292:U$303,$D1407)+U1398*(1+$E1407),0.01)</f>
        <v/>
      </c>
      <c r="V1407" s="37">
        <f>MAX(INDEX(V$292:V$303,$D1407)+V1398*(1+$E1407),0.01)</f>
        <v/>
      </c>
      <c r="W1407" s="37">
        <f>MAX(INDEX(W$292:W$303,$D1407)+W1398*(1+$E1407),0.01)</f>
        <v/>
      </c>
      <c r="X1407" s="37">
        <f>MAX(INDEX(X$292:X$303,$D1407)+X1398*(1+$E1407),0.01)</f>
        <v/>
      </c>
      <c r="Y1407" s="37">
        <f>MAX(INDEX(Y$292:Y$303,$D1407)+Y1398*(1+$E1407),0.01)</f>
        <v/>
      </c>
      <c r="Z1407" s="37">
        <f>MAX(INDEX(Z$292:Z$303,$D1407)+Z1398*(1+$E1407),0.01)</f>
        <v/>
      </c>
      <c r="AA1407" s="37">
        <f>MAX(INDEX(AA$292:AA$303,$D1407)+AA1398*(1+$E1407),0.01)</f>
        <v/>
      </c>
      <c r="AB1407" s="37">
        <f>MAX(INDEX(AB$292:AB$303,$D1407)+AB1398*(1+$E1407),0.01)</f>
        <v/>
      </c>
      <c r="AC1407" s="37">
        <f>MAX(INDEX(AC$292:AC$303,$D1407)+AC1398*(1+$E1407),0.01)</f>
        <v/>
      </c>
      <c r="AD1407" s="40">
        <f>POSTTAX(INDEX(AD$292:AD$303,$D1407),AD1398,$E1407)</f>
        <v/>
      </c>
      <c r="AF1407" s="11">
        <f>LOWER(Settings!$C$4)&amp;".mit."&amp;$A1407&amp;IF($C1407="","","."&amp;$C1407&amp;"."&amp;$B1407)&amp;IF(INDEX(Variables!$D$5:$D$105,MATCH($A1407,Variables!$A$5:$A$105,0))="","","."&amp;INDEX(Variables!$D$5:$D$105,MATCH($A1407,Variables!$A$5:$A$105,0)))&amp;"."&amp;AF$5</f>
        <v/>
      </c>
      <c r="AG1407" s="38">
        <f>MAX(INDEX(AG$292:AG$303,$D1407)+AG1398*(1+$E1407),0.01)</f>
        <v/>
      </c>
      <c r="AH1407" s="37">
        <f>MAX(INDEX(AH$292:AH$303,$D1407)+AH1398*(1+$E1407),0.01)</f>
        <v/>
      </c>
      <c r="AI1407" s="37">
        <f>MAX(INDEX(AI$292:AI$303,$D1407)+AI1398*(1+$E1407),0.01)</f>
        <v/>
      </c>
      <c r="AJ1407" s="37">
        <f>MAX(INDEX(AJ$292:AJ$303,$D1407)+AJ1398*(1+$E1407),0.01)</f>
        <v/>
      </c>
      <c r="AK1407" s="37">
        <f>MAX(INDEX(AK$292:AK$303,$D1407)+AK1398*(1+$E1407),0.01)</f>
        <v/>
      </c>
      <c r="AL1407" s="37">
        <f>MAX(INDEX(AL$292:AL$303,$D1407)+AL1398*(1+$E1407),0.01)</f>
        <v/>
      </c>
      <c r="AM1407" s="37">
        <f>MAX(INDEX(AM$292:AM$303,$D1407)+AM1398*(1+$E1407),0.01)</f>
        <v/>
      </c>
      <c r="AN1407" s="37">
        <f>MAX(INDEX(AN$292:AN$303,$D1407)+AN1398*(1+$E1407),0.01)</f>
        <v/>
      </c>
      <c r="AO1407" s="37">
        <f>MAX(INDEX(AO$292:AO$303,$D1407)+AO1398*(1+$E1407),0.01)</f>
        <v/>
      </c>
      <c r="AP1407" s="37">
        <f>MAX(INDEX(AP$292:AP$303,$D1407)+AP1398*(1+$E1407),0.01)</f>
        <v/>
      </c>
      <c r="AQ1407" s="37">
        <f>MAX(INDEX(AQ$292:AQ$303,$D1407)+AQ1398*(1+$E1407),0.01)</f>
        <v/>
      </c>
      <c r="AR1407" s="37">
        <f>MAX(INDEX(AR$292:AR$303,$D1407)+AR1398*(1+$E1407),0.01)</f>
        <v/>
      </c>
      <c r="AS1407" s="37">
        <f>MAX(INDEX(AS$292:AS$303,$D1407)+AS1398*(1+$E1407),0.01)</f>
        <v/>
      </c>
      <c r="AT1407" s="37">
        <f>MAX(INDEX(AT$292:AT$303,$D1407)+AT1398*(1+$E1407),0.01)</f>
        <v/>
      </c>
      <c r="AU1407" s="37">
        <f>MAX(INDEX(AU$292:AU$303,$D1407)+AU1398*(1+$E1407),0.01)</f>
        <v/>
      </c>
      <c r="AV1407" s="37">
        <f>MAX(INDEX(AV$292:AV$303,$D1407)+AV1398*(1+$E1407),0.01)</f>
        <v/>
      </c>
      <c r="AW1407" s="37">
        <f>MAX(INDEX(AW$292:AW$303,$D1407)+AW1398*(1+$E1407),0.01)</f>
        <v/>
      </c>
      <c r="AX1407" s="37">
        <f>MAX(INDEX(AX$292:AX$303,$D1407)+AX1398*(1+$E1407),0.01)</f>
        <v/>
      </c>
      <c r="AY1407" s="40">
        <f>POSTTAX(INDEX(AY$292:AY$303,$D1407),AY1398,$E1407)</f>
        <v/>
      </c>
    </row>
    <row r="1408" hidden="1" outlineLevel="2">
      <c r="A1408" s="14" t="inlineStr">
        <is>
          <t>atp</t>
        </is>
      </c>
      <c r="B1408" s="14" t="inlineStr">
        <is>
          <t>gso</t>
        </is>
      </c>
      <c r="C1408" s="14" t="inlineStr">
        <is>
          <t>mac</t>
        </is>
      </c>
      <c r="D1408" s="37">
        <f>INDEX(Inputs!$R$5:$R$132,MATCH($B1408&amp;"|"&amp;$C1408,Inputs!$A$5:$A$132,0))</f>
        <v/>
      </c>
      <c r="E1408" s="37">
        <f>INDEX(Inputs!$S$5:$S$132,MATCH($B1408&amp;"|"&amp;$C1408,Inputs!$A$5:$A$132,0))</f>
        <v/>
      </c>
      <c r="F1408" s="36" t="n"/>
      <c r="G1408" s="36" t="n"/>
      <c r="H1408" s="14">
        <f>INDEX(Variables!$B$5:$B$105,MATCH($A1408,Variables!$A$5:$A$105,0))&amp;IF($C1408="",""," | "&amp;INDEX(Mapping!$B$5:$B$26,MATCH($C1408,Mapping!$A$5:$A$26,0))&amp;" | "&amp;INDEX(Mapping!$B$30:$B$41,MATCH($B1408,Mapping!$A$30:$A$41,0)))</f>
        <v/>
      </c>
      <c r="I1408" s="14">
        <f>INDEX(Variables!$C$5:$C$105,MATCH($A1408,Variables!$A$5:$A$105,0))</f>
        <v/>
      </c>
      <c r="J1408" s="14">
        <f>INDEX(Variables!$E$5:$E$105,MATCH($A1408,Variables!$A$5:$A$105,0))</f>
        <v/>
      </c>
      <c r="K1408" s="11">
        <f>LOWER(Settings!$C$4)&amp;".mit."&amp;$A1408&amp;IF($C1408="","","."&amp;$C1408&amp;"."&amp;$B1408)&amp;IF(INDEX(Variables!$D$5:$D$105,MATCH($A1408,Variables!$A$5:$A$105,0))="","","."&amp;INDEX(Variables!$D$5:$D$105,MATCH($A1408,Variables!$A$5:$A$105,0)))&amp;"."&amp;K$5</f>
        <v/>
      </c>
      <c r="L1408" s="38">
        <f>MAX(INDEX(L$292:L$303,$D1408)+L1399*(1+$E1408),0.01)</f>
        <v/>
      </c>
      <c r="M1408" s="37">
        <f>MAX(INDEX(M$292:M$303,$D1408)+M1399*(1+$E1408),0.01)</f>
        <v/>
      </c>
      <c r="N1408" s="37">
        <f>MAX(INDEX(N$292:N$303,$D1408)+N1399*(1+$E1408),0.01)</f>
        <v/>
      </c>
      <c r="O1408" s="37">
        <f>MAX(INDEX(O$292:O$303,$D1408)+O1399*(1+$E1408),0.01)</f>
        <v/>
      </c>
      <c r="P1408" s="37">
        <f>MAX(INDEX(P$292:P$303,$D1408)+P1399*(1+$E1408),0.01)</f>
        <v/>
      </c>
      <c r="Q1408" s="37">
        <f>MAX(INDEX(Q$292:Q$303,$D1408)+Q1399*(1+$E1408),0.01)</f>
        <v/>
      </c>
      <c r="R1408" s="37">
        <f>MAX(INDEX(R$292:R$303,$D1408)+R1399*(1+$E1408),0.01)</f>
        <v/>
      </c>
      <c r="S1408" s="37">
        <f>MAX(INDEX(S$292:S$303,$D1408)+S1399*(1+$E1408),0.01)</f>
        <v/>
      </c>
      <c r="T1408" s="37">
        <f>MAX(INDEX(T$292:T$303,$D1408)+T1399*(1+$E1408),0.01)</f>
        <v/>
      </c>
      <c r="U1408" s="37">
        <f>MAX(INDEX(U$292:U$303,$D1408)+U1399*(1+$E1408),0.01)</f>
        <v/>
      </c>
      <c r="V1408" s="37">
        <f>MAX(INDEX(V$292:V$303,$D1408)+V1399*(1+$E1408),0.01)</f>
        <v/>
      </c>
      <c r="W1408" s="37">
        <f>MAX(INDEX(W$292:W$303,$D1408)+W1399*(1+$E1408),0.01)</f>
        <v/>
      </c>
      <c r="X1408" s="37">
        <f>MAX(INDEX(X$292:X$303,$D1408)+X1399*(1+$E1408),0.01)</f>
        <v/>
      </c>
      <c r="Y1408" s="37">
        <f>MAX(INDEX(Y$292:Y$303,$D1408)+Y1399*(1+$E1408),0.01)</f>
        <v/>
      </c>
      <c r="Z1408" s="37">
        <f>MAX(INDEX(Z$292:Z$303,$D1408)+Z1399*(1+$E1408),0.01)</f>
        <v/>
      </c>
      <c r="AA1408" s="37">
        <f>MAX(INDEX(AA$292:AA$303,$D1408)+AA1399*(1+$E1408),0.01)</f>
        <v/>
      </c>
      <c r="AB1408" s="37">
        <f>MAX(INDEX(AB$292:AB$303,$D1408)+AB1399*(1+$E1408),0.01)</f>
        <v/>
      </c>
      <c r="AC1408" s="37">
        <f>MAX(INDEX(AC$292:AC$303,$D1408)+AC1399*(1+$E1408),0.01)</f>
        <v/>
      </c>
      <c r="AD1408" s="40">
        <f>POSTTAX(INDEX(AD$292:AD$303,$D1408),AD1399,$E1408)</f>
        <v/>
      </c>
      <c r="AF1408" s="11">
        <f>LOWER(Settings!$C$4)&amp;".mit."&amp;$A1408&amp;IF($C1408="","","."&amp;$C1408&amp;"."&amp;$B1408)&amp;IF(INDEX(Variables!$D$5:$D$105,MATCH($A1408,Variables!$A$5:$A$105,0))="","","."&amp;INDEX(Variables!$D$5:$D$105,MATCH($A1408,Variables!$A$5:$A$105,0)))&amp;"."&amp;AF$5</f>
        <v/>
      </c>
      <c r="AG1408" s="38">
        <f>MAX(INDEX(AG$292:AG$303,$D1408)+AG1399*(1+$E1408),0.01)</f>
        <v/>
      </c>
      <c r="AH1408" s="37">
        <f>MAX(INDEX(AH$292:AH$303,$D1408)+AH1399*(1+$E1408),0.01)</f>
        <v/>
      </c>
      <c r="AI1408" s="37">
        <f>MAX(INDEX(AI$292:AI$303,$D1408)+AI1399*(1+$E1408),0.01)</f>
        <v/>
      </c>
      <c r="AJ1408" s="37">
        <f>MAX(INDEX(AJ$292:AJ$303,$D1408)+AJ1399*(1+$E1408),0.01)</f>
        <v/>
      </c>
      <c r="AK1408" s="37">
        <f>MAX(INDEX(AK$292:AK$303,$D1408)+AK1399*(1+$E1408),0.01)</f>
        <v/>
      </c>
      <c r="AL1408" s="37">
        <f>MAX(INDEX(AL$292:AL$303,$D1408)+AL1399*(1+$E1408),0.01)</f>
        <v/>
      </c>
      <c r="AM1408" s="37">
        <f>MAX(INDEX(AM$292:AM$303,$D1408)+AM1399*(1+$E1408),0.01)</f>
        <v/>
      </c>
      <c r="AN1408" s="37">
        <f>MAX(INDEX(AN$292:AN$303,$D1408)+AN1399*(1+$E1408),0.01)</f>
        <v/>
      </c>
      <c r="AO1408" s="37">
        <f>MAX(INDEX(AO$292:AO$303,$D1408)+AO1399*(1+$E1408),0.01)</f>
        <v/>
      </c>
      <c r="AP1408" s="37">
        <f>MAX(INDEX(AP$292:AP$303,$D1408)+AP1399*(1+$E1408),0.01)</f>
        <v/>
      </c>
      <c r="AQ1408" s="37">
        <f>MAX(INDEX(AQ$292:AQ$303,$D1408)+AQ1399*(1+$E1408),0.01)</f>
        <v/>
      </c>
      <c r="AR1408" s="37">
        <f>MAX(INDEX(AR$292:AR$303,$D1408)+AR1399*(1+$E1408),0.01)</f>
        <v/>
      </c>
      <c r="AS1408" s="37">
        <f>MAX(INDEX(AS$292:AS$303,$D1408)+AS1399*(1+$E1408),0.01)</f>
        <v/>
      </c>
      <c r="AT1408" s="37">
        <f>MAX(INDEX(AT$292:AT$303,$D1408)+AT1399*(1+$E1408),0.01)</f>
        <v/>
      </c>
      <c r="AU1408" s="37">
        <f>MAX(INDEX(AU$292:AU$303,$D1408)+AU1399*(1+$E1408),0.01)</f>
        <v/>
      </c>
      <c r="AV1408" s="37">
        <f>MAX(INDEX(AV$292:AV$303,$D1408)+AV1399*(1+$E1408),0.01)</f>
        <v/>
      </c>
      <c r="AW1408" s="37">
        <f>MAX(INDEX(AW$292:AW$303,$D1408)+AW1399*(1+$E1408),0.01)</f>
        <v/>
      </c>
      <c r="AX1408" s="37">
        <f>MAX(INDEX(AX$292:AX$303,$D1408)+AX1399*(1+$E1408),0.01)</f>
        <v/>
      </c>
      <c r="AY1408" s="40">
        <f>POSTTAX(INDEX(AY$292:AY$303,$D1408),AY1399,$E1408)</f>
        <v/>
      </c>
    </row>
    <row r="1409" hidden="1" outlineLevel="2">
      <c r="A1409" s="14" t="inlineStr">
        <is>
          <t>atp</t>
        </is>
      </c>
      <c r="B1409" s="14" t="inlineStr">
        <is>
          <t>die</t>
        </is>
      </c>
      <c r="C1409" s="14" t="inlineStr">
        <is>
          <t>mac</t>
        </is>
      </c>
      <c r="D1409" s="37">
        <f>INDEX(Inputs!$R$5:$R$132,MATCH($B1409&amp;"|"&amp;$C1409,Inputs!$A$5:$A$132,0))</f>
        <v/>
      </c>
      <c r="E1409" s="37">
        <f>INDEX(Inputs!$S$5:$S$132,MATCH($B1409&amp;"|"&amp;$C1409,Inputs!$A$5:$A$132,0))</f>
        <v/>
      </c>
      <c r="F1409" s="36" t="n"/>
      <c r="G1409" s="36" t="n"/>
      <c r="H1409" s="14">
        <f>INDEX(Variables!$B$5:$B$105,MATCH($A1409,Variables!$A$5:$A$105,0))&amp;IF($C1409="",""," | "&amp;INDEX(Mapping!$B$5:$B$26,MATCH($C1409,Mapping!$A$5:$A$26,0))&amp;" | "&amp;INDEX(Mapping!$B$30:$B$41,MATCH($B1409,Mapping!$A$30:$A$41,0)))</f>
        <v/>
      </c>
      <c r="I1409" s="14">
        <f>INDEX(Variables!$C$5:$C$105,MATCH($A1409,Variables!$A$5:$A$105,0))</f>
        <v/>
      </c>
      <c r="J1409" s="14">
        <f>INDEX(Variables!$E$5:$E$105,MATCH($A1409,Variables!$A$5:$A$105,0))</f>
        <v/>
      </c>
      <c r="K1409" s="11">
        <f>LOWER(Settings!$C$4)&amp;".mit."&amp;$A1409&amp;IF($C1409="","","."&amp;$C1409&amp;"."&amp;$B1409)&amp;IF(INDEX(Variables!$D$5:$D$105,MATCH($A1409,Variables!$A$5:$A$105,0))="","","."&amp;INDEX(Variables!$D$5:$D$105,MATCH($A1409,Variables!$A$5:$A$105,0)))&amp;"."&amp;K$5</f>
        <v/>
      </c>
      <c r="L1409" s="38">
        <f>MAX(INDEX(L$292:L$303,$D1409)+L1400*(1+$E1409),0.01)</f>
        <v/>
      </c>
      <c r="M1409" s="37">
        <f>MAX(INDEX(M$292:M$303,$D1409)+M1400*(1+$E1409),0.01)</f>
        <v/>
      </c>
      <c r="N1409" s="37">
        <f>MAX(INDEX(N$292:N$303,$D1409)+N1400*(1+$E1409),0.01)</f>
        <v/>
      </c>
      <c r="O1409" s="37">
        <f>MAX(INDEX(O$292:O$303,$D1409)+O1400*(1+$E1409),0.01)</f>
        <v/>
      </c>
      <c r="P1409" s="37">
        <f>MAX(INDEX(P$292:P$303,$D1409)+P1400*(1+$E1409),0.01)</f>
        <v/>
      </c>
      <c r="Q1409" s="37">
        <f>MAX(INDEX(Q$292:Q$303,$D1409)+Q1400*(1+$E1409),0.01)</f>
        <v/>
      </c>
      <c r="R1409" s="37">
        <f>MAX(INDEX(R$292:R$303,$D1409)+R1400*(1+$E1409),0.01)</f>
        <v/>
      </c>
      <c r="S1409" s="37">
        <f>MAX(INDEX(S$292:S$303,$D1409)+S1400*(1+$E1409),0.01)</f>
        <v/>
      </c>
      <c r="T1409" s="37">
        <f>MAX(INDEX(T$292:T$303,$D1409)+T1400*(1+$E1409),0.01)</f>
        <v/>
      </c>
      <c r="U1409" s="37">
        <f>MAX(INDEX(U$292:U$303,$D1409)+U1400*(1+$E1409),0.01)</f>
        <v/>
      </c>
      <c r="V1409" s="37">
        <f>MAX(INDEX(V$292:V$303,$D1409)+V1400*(1+$E1409),0.01)</f>
        <v/>
      </c>
      <c r="W1409" s="37">
        <f>MAX(INDEX(W$292:W$303,$D1409)+W1400*(1+$E1409),0.01)</f>
        <v/>
      </c>
      <c r="X1409" s="37">
        <f>MAX(INDEX(X$292:X$303,$D1409)+X1400*(1+$E1409),0.01)</f>
        <v/>
      </c>
      <c r="Y1409" s="37">
        <f>MAX(INDEX(Y$292:Y$303,$D1409)+Y1400*(1+$E1409),0.01)</f>
        <v/>
      </c>
      <c r="Z1409" s="37">
        <f>MAX(INDEX(Z$292:Z$303,$D1409)+Z1400*(1+$E1409),0.01)</f>
        <v/>
      </c>
      <c r="AA1409" s="37">
        <f>MAX(INDEX(AA$292:AA$303,$D1409)+AA1400*(1+$E1409),0.01)</f>
        <v/>
      </c>
      <c r="AB1409" s="37">
        <f>MAX(INDEX(AB$292:AB$303,$D1409)+AB1400*(1+$E1409),0.01)</f>
        <v/>
      </c>
      <c r="AC1409" s="37">
        <f>MAX(INDEX(AC$292:AC$303,$D1409)+AC1400*(1+$E1409),0.01)</f>
        <v/>
      </c>
      <c r="AD1409" s="40">
        <f>POSTTAX(INDEX(AD$292:AD$303,$D1409),AD1400,$E1409)</f>
        <v/>
      </c>
      <c r="AF1409" s="11">
        <f>LOWER(Settings!$C$4)&amp;".mit."&amp;$A1409&amp;IF($C1409="","","."&amp;$C1409&amp;"."&amp;$B1409)&amp;IF(INDEX(Variables!$D$5:$D$105,MATCH($A1409,Variables!$A$5:$A$105,0))="","","."&amp;INDEX(Variables!$D$5:$D$105,MATCH($A1409,Variables!$A$5:$A$105,0)))&amp;"."&amp;AF$5</f>
        <v/>
      </c>
      <c r="AG1409" s="38">
        <f>MAX(INDEX(AG$292:AG$303,$D1409)+AG1400*(1+$E1409),0.01)</f>
        <v/>
      </c>
      <c r="AH1409" s="37">
        <f>MAX(INDEX(AH$292:AH$303,$D1409)+AH1400*(1+$E1409),0.01)</f>
        <v/>
      </c>
      <c r="AI1409" s="37">
        <f>MAX(INDEX(AI$292:AI$303,$D1409)+AI1400*(1+$E1409),0.01)</f>
        <v/>
      </c>
      <c r="AJ1409" s="37">
        <f>MAX(INDEX(AJ$292:AJ$303,$D1409)+AJ1400*(1+$E1409),0.01)</f>
        <v/>
      </c>
      <c r="AK1409" s="37">
        <f>MAX(INDEX(AK$292:AK$303,$D1409)+AK1400*(1+$E1409),0.01)</f>
        <v/>
      </c>
      <c r="AL1409" s="37">
        <f>MAX(INDEX(AL$292:AL$303,$D1409)+AL1400*(1+$E1409),0.01)</f>
        <v/>
      </c>
      <c r="AM1409" s="37">
        <f>MAX(INDEX(AM$292:AM$303,$D1409)+AM1400*(1+$E1409),0.01)</f>
        <v/>
      </c>
      <c r="AN1409" s="37">
        <f>MAX(INDEX(AN$292:AN$303,$D1409)+AN1400*(1+$E1409),0.01)</f>
        <v/>
      </c>
      <c r="AO1409" s="37">
        <f>MAX(INDEX(AO$292:AO$303,$D1409)+AO1400*(1+$E1409),0.01)</f>
        <v/>
      </c>
      <c r="AP1409" s="37">
        <f>MAX(INDEX(AP$292:AP$303,$D1409)+AP1400*(1+$E1409),0.01)</f>
        <v/>
      </c>
      <c r="AQ1409" s="37">
        <f>MAX(INDEX(AQ$292:AQ$303,$D1409)+AQ1400*(1+$E1409),0.01)</f>
        <v/>
      </c>
      <c r="AR1409" s="37">
        <f>MAX(INDEX(AR$292:AR$303,$D1409)+AR1400*(1+$E1409),0.01)</f>
        <v/>
      </c>
      <c r="AS1409" s="37">
        <f>MAX(INDEX(AS$292:AS$303,$D1409)+AS1400*(1+$E1409),0.01)</f>
        <v/>
      </c>
      <c r="AT1409" s="37">
        <f>MAX(INDEX(AT$292:AT$303,$D1409)+AT1400*(1+$E1409),0.01)</f>
        <v/>
      </c>
      <c r="AU1409" s="37">
        <f>MAX(INDEX(AU$292:AU$303,$D1409)+AU1400*(1+$E1409),0.01)</f>
        <v/>
      </c>
      <c r="AV1409" s="37">
        <f>MAX(INDEX(AV$292:AV$303,$D1409)+AV1400*(1+$E1409),0.01)</f>
        <v/>
      </c>
      <c r="AW1409" s="37">
        <f>MAX(INDEX(AW$292:AW$303,$D1409)+AW1400*(1+$E1409),0.01)</f>
        <v/>
      </c>
      <c r="AX1409" s="37">
        <f>MAX(INDEX(AX$292:AX$303,$D1409)+AX1400*(1+$E1409),0.01)</f>
        <v/>
      </c>
      <c r="AY1409" s="40">
        <f>POSTTAX(INDEX(AY$292:AY$303,$D1409),AY1400,$E1409)</f>
        <v/>
      </c>
    </row>
    <row r="1410" hidden="1" outlineLevel="2">
      <c r="A1410" s="14" t="inlineStr">
        <is>
          <t>atp</t>
        </is>
      </c>
      <c r="B1410" s="14" t="inlineStr">
        <is>
          <t>lpg</t>
        </is>
      </c>
      <c r="C1410" s="14" t="inlineStr">
        <is>
          <t>mac</t>
        </is>
      </c>
      <c r="D1410" s="37">
        <f>INDEX(Inputs!$R$5:$R$132,MATCH($B1410&amp;"|"&amp;$C1410,Inputs!$A$5:$A$132,0))</f>
        <v/>
      </c>
      <c r="E1410" s="37">
        <f>INDEX(Inputs!$S$5:$S$132,MATCH($B1410&amp;"|"&amp;$C1410,Inputs!$A$5:$A$132,0))</f>
        <v/>
      </c>
      <c r="F1410" s="36" t="n"/>
      <c r="G1410" s="36" t="n"/>
      <c r="H1410" s="14">
        <f>INDEX(Variables!$B$5:$B$105,MATCH($A1410,Variables!$A$5:$A$105,0))&amp;IF($C1410="",""," | "&amp;INDEX(Mapping!$B$5:$B$26,MATCH($C1410,Mapping!$A$5:$A$26,0))&amp;" | "&amp;INDEX(Mapping!$B$30:$B$41,MATCH($B1410,Mapping!$A$30:$A$41,0)))</f>
        <v/>
      </c>
      <c r="I1410" s="14">
        <f>INDEX(Variables!$C$5:$C$105,MATCH($A1410,Variables!$A$5:$A$105,0))</f>
        <v/>
      </c>
      <c r="J1410" s="14">
        <f>INDEX(Variables!$E$5:$E$105,MATCH($A1410,Variables!$A$5:$A$105,0))</f>
        <v/>
      </c>
      <c r="K1410" s="11">
        <f>LOWER(Settings!$C$4)&amp;".mit."&amp;$A1410&amp;IF($C1410="","","."&amp;$C1410&amp;"."&amp;$B1410)&amp;IF(INDEX(Variables!$D$5:$D$105,MATCH($A1410,Variables!$A$5:$A$105,0))="","","."&amp;INDEX(Variables!$D$5:$D$105,MATCH($A1410,Variables!$A$5:$A$105,0)))&amp;"."&amp;K$5</f>
        <v/>
      </c>
      <c r="L1410" s="38">
        <f>MAX(INDEX(L$292:L$303,$D1410)+L1401*(1+$E1410),0.01)</f>
        <v/>
      </c>
      <c r="M1410" s="37">
        <f>MAX(INDEX(M$292:M$303,$D1410)+M1401*(1+$E1410),0.01)</f>
        <v/>
      </c>
      <c r="N1410" s="37">
        <f>MAX(INDEX(N$292:N$303,$D1410)+N1401*(1+$E1410),0.01)</f>
        <v/>
      </c>
      <c r="O1410" s="37">
        <f>MAX(INDEX(O$292:O$303,$D1410)+O1401*(1+$E1410),0.01)</f>
        <v/>
      </c>
      <c r="P1410" s="37">
        <f>MAX(INDEX(P$292:P$303,$D1410)+P1401*(1+$E1410),0.01)</f>
        <v/>
      </c>
      <c r="Q1410" s="37">
        <f>MAX(INDEX(Q$292:Q$303,$D1410)+Q1401*(1+$E1410),0.01)</f>
        <v/>
      </c>
      <c r="R1410" s="37">
        <f>MAX(INDEX(R$292:R$303,$D1410)+R1401*(1+$E1410),0.01)</f>
        <v/>
      </c>
      <c r="S1410" s="37">
        <f>MAX(INDEX(S$292:S$303,$D1410)+S1401*(1+$E1410),0.01)</f>
        <v/>
      </c>
      <c r="T1410" s="37">
        <f>MAX(INDEX(T$292:T$303,$D1410)+T1401*(1+$E1410),0.01)</f>
        <v/>
      </c>
      <c r="U1410" s="37">
        <f>MAX(INDEX(U$292:U$303,$D1410)+U1401*(1+$E1410),0.01)</f>
        <v/>
      </c>
      <c r="V1410" s="37">
        <f>MAX(INDEX(V$292:V$303,$D1410)+V1401*(1+$E1410),0.01)</f>
        <v/>
      </c>
      <c r="W1410" s="37">
        <f>MAX(INDEX(W$292:W$303,$D1410)+W1401*(1+$E1410),0.01)</f>
        <v/>
      </c>
      <c r="X1410" s="37">
        <f>MAX(INDEX(X$292:X$303,$D1410)+X1401*(1+$E1410),0.01)</f>
        <v/>
      </c>
      <c r="Y1410" s="37">
        <f>MAX(INDEX(Y$292:Y$303,$D1410)+Y1401*(1+$E1410),0.01)</f>
        <v/>
      </c>
      <c r="Z1410" s="37">
        <f>MAX(INDEX(Z$292:Z$303,$D1410)+Z1401*(1+$E1410),0.01)</f>
        <v/>
      </c>
      <c r="AA1410" s="37">
        <f>MAX(INDEX(AA$292:AA$303,$D1410)+AA1401*(1+$E1410),0.01)</f>
        <v/>
      </c>
      <c r="AB1410" s="37">
        <f>MAX(INDEX(AB$292:AB$303,$D1410)+AB1401*(1+$E1410),0.01)</f>
        <v/>
      </c>
      <c r="AC1410" s="37">
        <f>MAX(INDEX(AC$292:AC$303,$D1410)+AC1401*(1+$E1410),0.01)</f>
        <v/>
      </c>
      <c r="AD1410" s="40">
        <f>POSTTAX(INDEX(AD$292:AD$303,$D1410),AD1401,$E1410)</f>
        <v/>
      </c>
      <c r="AF1410" s="11">
        <f>LOWER(Settings!$C$4)&amp;".mit."&amp;$A1410&amp;IF($C1410="","","."&amp;$C1410&amp;"."&amp;$B1410)&amp;IF(INDEX(Variables!$D$5:$D$105,MATCH($A1410,Variables!$A$5:$A$105,0))="","","."&amp;INDEX(Variables!$D$5:$D$105,MATCH($A1410,Variables!$A$5:$A$105,0)))&amp;"."&amp;AF$5</f>
        <v/>
      </c>
      <c r="AG1410" s="38">
        <f>MAX(INDEX(AG$292:AG$303,$D1410)+AG1401*(1+$E1410),0.01)</f>
        <v/>
      </c>
      <c r="AH1410" s="37">
        <f>MAX(INDEX(AH$292:AH$303,$D1410)+AH1401*(1+$E1410),0.01)</f>
        <v/>
      </c>
      <c r="AI1410" s="37">
        <f>MAX(INDEX(AI$292:AI$303,$D1410)+AI1401*(1+$E1410),0.01)</f>
        <v/>
      </c>
      <c r="AJ1410" s="37">
        <f>MAX(INDEX(AJ$292:AJ$303,$D1410)+AJ1401*(1+$E1410),0.01)</f>
        <v/>
      </c>
      <c r="AK1410" s="37">
        <f>MAX(INDEX(AK$292:AK$303,$D1410)+AK1401*(1+$E1410),0.01)</f>
        <v/>
      </c>
      <c r="AL1410" s="37">
        <f>MAX(INDEX(AL$292:AL$303,$D1410)+AL1401*(1+$E1410),0.01)</f>
        <v/>
      </c>
      <c r="AM1410" s="37">
        <f>MAX(INDEX(AM$292:AM$303,$D1410)+AM1401*(1+$E1410),0.01)</f>
        <v/>
      </c>
      <c r="AN1410" s="37">
        <f>MAX(INDEX(AN$292:AN$303,$D1410)+AN1401*(1+$E1410),0.01)</f>
        <v/>
      </c>
      <c r="AO1410" s="37">
        <f>MAX(INDEX(AO$292:AO$303,$D1410)+AO1401*(1+$E1410),0.01)</f>
        <v/>
      </c>
      <c r="AP1410" s="37">
        <f>MAX(INDEX(AP$292:AP$303,$D1410)+AP1401*(1+$E1410),0.01)</f>
        <v/>
      </c>
      <c r="AQ1410" s="37">
        <f>MAX(INDEX(AQ$292:AQ$303,$D1410)+AQ1401*(1+$E1410),0.01)</f>
        <v/>
      </c>
      <c r="AR1410" s="37">
        <f>MAX(INDEX(AR$292:AR$303,$D1410)+AR1401*(1+$E1410),0.01)</f>
        <v/>
      </c>
      <c r="AS1410" s="37">
        <f>MAX(INDEX(AS$292:AS$303,$D1410)+AS1401*(1+$E1410),0.01)</f>
        <v/>
      </c>
      <c r="AT1410" s="37">
        <f>MAX(INDEX(AT$292:AT$303,$D1410)+AT1401*(1+$E1410),0.01)</f>
        <v/>
      </c>
      <c r="AU1410" s="37">
        <f>MAX(INDEX(AU$292:AU$303,$D1410)+AU1401*(1+$E1410),0.01)</f>
        <v/>
      </c>
      <c r="AV1410" s="37">
        <f>MAX(INDEX(AV$292:AV$303,$D1410)+AV1401*(1+$E1410),0.01)</f>
        <v/>
      </c>
      <c r="AW1410" s="37">
        <f>MAX(INDEX(AW$292:AW$303,$D1410)+AW1401*(1+$E1410),0.01)</f>
        <v/>
      </c>
      <c r="AX1410" s="37">
        <f>MAX(INDEX(AX$292:AX$303,$D1410)+AX1401*(1+$E1410),0.01)</f>
        <v/>
      </c>
      <c r="AY1410" s="40">
        <f>POSTTAX(INDEX(AY$292:AY$303,$D1410),AY1401,$E1410)</f>
        <v/>
      </c>
    </row>
    <row r="1411" hidden="1" outlineLevel="2">
      <c r="A1411" s="14" t="inlineStr">
        <is>
          <t>atp</t>
        </is>
      </c>
      <c r="B1411" s="14" t="inlineStr">
        <is>
          <t>ker</t>
        </is>
      </c>
      <c r="C1411" s="14" t="inlineStr">
        <is>
          <t>mac</t>
        </is>
      </c>
      <c r="D1411" s="37">
        <f>INDEX(Inputs!$R$5:$R$132,MATCH($B1411&amp;"|"&amp;$C1411,Inputs!$A$5:$A$132,0))</f>
        <v/>
      </c>
      <c r="E1411" s="37">
        <f>INDEX(Inputs!$S$5:$S$132,MATCH($B1411&amp;"|"&amp;$C1411,Inputs!$A$5:$A$132,0))</f>
        <v/>
      </c>
      <c r="F1411" s="36" t="n"/>
      <c r="G1411" s="36" t="n"/>
      <c r="H1411" s="14">
        <f>INDEX(Variables!$B$5:$B$105,MATCH($A1411,Variables!$A$5:$A$105,0))&amp;IF($C1411="",""," | "&amp;INDEX(Mapping!$B$5:$B$26,MATCH($C1411,Mapping!$A$5:$A$26,0))&amp;" | "&amp;INDEX(Mapping!$B$30:$B$41,MATCH($B1411,Mapping!$A$30:$A$41,0)))</f>
        <v/>
      </c>
      <c r="I1411" s="14">
        <f>INDEX(Variables!$C$5:$C$105,MATCH($A1411,Variables!$A$5:$A$105,0))</f>
        <v/>
      </c>
      <c r="J1411" s="14">
        <f>INDEX(Variables!$E$5:$E$105,MATCH($A1411,Variables!$A$5:$A$105,0))</f>
        <v/>
      </c>
      <c r="K1411" s="11">
        <f>LOWER(Settings!$C$4)&amp;".mit."&amp;$A1411&amp;IF($C1411="","","."&amp;$C1411&amp;"."&amp;$B1411)&amp;IF(INDEX(Variables!$D$5:$D$105,MATCH($A1411,Variables!$A$5:$A$105,0))="","","."&amp;INDEX(Variables!$D$5:$D$105,MATCH($A1411,Variables!$A$5:$A$105,0)))&amp;"."&amp;K$5</f>
        <v/>
      </c>
      <c r="L1411" s="38">
        <f>MAX(INDEX(L$292:L$303,$D1411)+L1402*(1+$E1411),0.01)</f>
        <v/>
      </c>
      <c r="M1411" s="37">
        <f>MAX(INDEX(M$292:M$303,$D1411)+M1402*(1+$E1411),0.01)</f>
        <v/>
      </c>
      <c r="N1411" s="37">
        <f>MAX(INDEX(N$292:N$303,$D1411)+N1402*(1+$E1411),0.01)</f>
        <v/>
      </c>
      <c r="O1411" s="37">
        <f>MAX(INDEX(O$292:O$303,$D1411)+O1402*(1+$E1411),0.01)</f>
        <v/>
      </c>
      <c r="P1411" s="37">
        <f>MAX(INDEX(P$292:P$303,$D1411)+P1402*(1+$E1411),0.01)</f>
        <v/>
      </c>
      <c r="Q1411" s="37">
        <f>MAX(INDEX(Q$292:Q$303,$D1411)+Q1402*(1+$E1411),0.01)</f>
        <v/>
      </c>
      <c r="R1411" s="37">
        <f>MAX(INDEX(R$292:R$303,$D1411)+R1402*(1+$E1411),0.01)</f>
        <v/>
      </c>
      <c r="S1411" s="37">
        <f>MAX(INDEX(S$292:S$303,$D1411)+S1402*(1+$E1411),0.01)</f>
        <v/>
      </c>
      <c r="T1411" s="37">
        <f>MAX(INDEX(T$292:T$303,$D1411)+T1402*(1+$E1411),0.01)</f>
        <v/>
      </c>
      <c r="U1411" s="37">
        <f>MAX(INDEX(U$292:U$303,$D1411)+U1402*(1+$E1411),0.01)</f>
        <v/>
      </c>
      <c r="V1411" s="37">
        <f>MAX(INDEX(V$292:V$303,$D1411)+V1402*(1+$E1411),0.01)</f>
        <v/>
      </c>
      <c r="W1411" s="37">
        <f>MAX(INDEX(W$292:W$303,$D1411)+W1402*(1+$E1411),0.01)</f>
        <v/>
      </c>
      <c r="X1411" s="37">
        <f>MAX(INDEX(X$292:X$303,$D1411)+X1402*(1+$E1411),0.01)</f>
        <v/>
      </c>
      <c r="Y1411" s="37">
        <f>MAX(INDEX(Y$292:Y$303,$D1411)+Y1402*(1+$E1411),0.01)</f>
        <v/>
      </c>
      <c r="Z1411" s="37">
        <f>MAX(INDEX(Z$292:Z$303,$D1411)+Z1402*(1+$E1411),0.01)</f>
        <v/>
      </c>
      <c r="AA1411" s="37">
        <f>MAX(INDEX(AA$292:AA$303,$D1411)+AA1402*(1+$E1411),0.01)</f>
        <v/>
      </c>
      <c r="AB1411" s="37">
        <f>MAX(INDEX(AB$292:AB$303,$D1411)+AB1402*(1+$E1411),0.01)</f>
        <v/>
      </c>
      <c r="AC1411" s="37">
        <f>MAX(INDEX(AC$292:AC$303,$D1411)+AC1402*(1+$E1411),0.01)</f>
        <v/>
      </c>
      <c r="AD1411" s="40">
        <f>POSTTAX(INDEX(AD$292:AD$303,$D1411),AD1402,$E1411)</f>
        <v/>
      </c>
      <c r="AF1411" s="11">
        <f>LOWER(Settings!$C$4)&amp;".mit."&amp;$A1411&amp;IF($C1411="","","."&amp;$C1411&amp;"."&amp;$B1411)&amp;IF(INDEX(Variables!$D$5:$D$105,MATCH($A1411,Variables!$A$5:$A$105,0))="","","."&amp;INDEX(Variables!$D$5:$D$105,MATCH($A1411,Variables!$A$5:$A$105,0)))&amp;"."&amp;AF$5</f>
        <v/>
      </c>
      <c r="AG1411" s="38">
        <f>MAX(INDEX(AG$292:AG$303,$D1411)+AG1402*(1+$E1411),0.01)</f>
        <v/>
      </c>
      <c r="AH1411" s="37">
        <f>MAX(INDEX(AH$292:AH$303,$D1411)+AH1402*(1+$E1411),0.01)</f>
        <v/>
      </c>
      <c r="AI1411" s="37">
        <f>MAX(INDEX(AI$292:AI$303,$D1411)+AI1402*(1+$E1411),0.01)</f>
        <v/>
      </c>
      <c r="AJ1411" s="37">
        <f>MAX(INDEX(AJ$292:AJ$303,$D1411)+AJ1402*(1+$E1411),0.01)</f>
        <v/>
      </c>
      <c r="AK1411" s="37">
        <f>MAX(INDEX(AK$292:AK$303,$D1411)+AK1402*(1+$E1411),0.01)</f>
        <v/>
      </c>
      <c r="AL1411" s="37">
        <f>MAX(INDEX(AL$292:AL$303,$D1411)+AL1402*(1+$E1411),0.01)</f>
        <v/>
      </c>
      <c r="AM1411" s="37">
        <f>MAX(INDEX(AM$292:AM$303,$D1411)+AM1402*(1+$E1411),0.01)</f>
        <v/>
      </c>
      <c r="AN1411" s="37">
        <f>MAX(INDEX(AN$292:AN$303,$D1411)+AN1402*(1+$E1411),0.01)</f>
        <v/>
      </c>
      <c r="AO1411" s="37">
        <f>MAX(INDEX(AO$292:AO$303,$D1411)+AO1402*(1+$E1411),0.01)</f>
        <v/>
      </c>
      <c r="AP1411" s="37">
        <f>MAX(INDEX(AP$292:AP$303,$D1411)+AP1402*(1+$E1411),0.01)</f>
        <v/>
      </c>
      <c r="AQ1411" s="37">
        <f>MAX(INDEX(AQ$292:AQ$303,$D1411)+AQ1402*(1+$E1411),0.01)</f>
        <v/>
      </c>
      <c r="AR1411" s="37">
        <f>MAX(INDEX(AR$292:AR$303,$D1411)+AR1402*(1+$E1411),0.01)</f>
        <v/>
      </c>
      <c r="AS1411" s="37">
        <f>MAX(INDEX(AS$292:AS$303,$D1411)+AS1402*(1+$E1411),0.01)</f>
        <v/>
      </c>
      <c r="AT1411" s="37">
        <f>MAX(INDEX(AT$292:AT$303,$D1411)+AT1402*(1+$E1411),0.01)</f>
        <v/>
      </c>
      <c r="AU1411" s="37">
        <f>MAX(INDEX(AU$292:AU$303,$D1411)+AU1402*(1+$E1411),0.01)</f>
        <v/>
      </c>
      <c r="AV1411" s="37">
        <f>MAX(INDEX(AV$292:AV$303,$D1411)+AV1402*(1+$E1411),0.01)</f>
        <v/>
      </c>
      <c r="AW1411" s="37">
        <f>MAX(INDEX(AW$292:AW$303,$D1411)+AW1402*(1+$E1411),0.01)</f>
        <v/>
      </c>
      <c r="AX1411" s="37">
        <f>MAX(INDEX(AX$292:AX$303,$D1411)+AX1402*(1+$E1411),0.01)</f>
        <v/>
      </c>
      <c r="AY1411" s="40">
        <f>POSTTAX(INDEX(AY$292:AY$303,$D1411),AY1402,$E1411)</f>
        <v/>
      </c>
    </row>
    <row r="1412" hidden="1" outlineLevel="2">
      <c r="A1412" s="14" t="inlineStr">
        <is>
          <t>atp</t>
        </is>
      </c>
      <c r="B1412" s="14" t="inlineStr">
        <is>
          <t>oop</t>
        </is>
      </c>
      <c r="C1412" s="14" t="inlineStr">
        <is>
          <t>mac</t>
        </is>
      </c>
      <c r="D1412" s="37">
        <f>INDEX(Inputs!$R$5:$R$132,MATCH($B1412&amp;"|"&amp;$C1412,Inputs!$A$5:$A$132,0))</f>
        <v/>
      </c>
      <c r="E1412" s="37">
        <f>INDEX(Inputs!$S$5:$S$132,MATCH($B1412&amp;"|"&amp;$C1412,Inputs!$A$5:$A$132,0))</f>
        <v/>
      </c>
      <c r="F1412" s="36" t="n"/>
      <c r="G1412" s="36" t="n"/>
      <c r="H1412" s="14">
        <f>INDEX(Variables!$B$5:$B$105,MATCH($A1412,Variables!$A$5:$A$105,0))&amp;IF($C1412="",""," | "&amp;INDEX(Mapping!$B$5:$B$26,MATCH($C1412,Mapping!$A$5:$A$26,0))&amp;" | "&amp;INDEX(Mapping!$B$30:$B$41,MATCH($B1412,Mapping!$A$30:$A$41,0)))</f>
        <v/>
      </c>
      <c r="I1412" s="14">
        <f>INDEX(Variables!$C$5:$C$105,MATCH($A1412,Variables!$A$5:$A$105,0))</f>
        <v/>
      </c>
      <c r="J1412" s="14">
        <f>INDEX(Variables!$E$5:$E$105,MATCH($A1412,Variables!$A$5:$A$105,0))</f>
        <v/>
      </c>
      <c r="K1412" s="11">
        <f>LOWER(Settings!$C$4)&amp;".mit."&amp;$A1412&amp;IF($C1412="","","."&amp;$C1412&amp;"."&amp;$B1412)&amp;IF(INDEX(Variables!$D$5:$D$105,MATCH($A1412,Variables!$A$5:$A$105,0))="","","."&amp;INDEX(Variables!$D$5:$D$105,MATCH($A1412,Variables!$A$5:$A$105,0)))&amp;"."&amp;K$5</f>
        <v/>
      </c>
      <c r="L1412" s="38">
        <f>MAX(INDEX(L$292:L$303,$D1412)+L1403*(1+$E1412),0.01)</f>
        <v/>
      </c>
      <c r="M1412" s="37">
        <f>MAX(INDEX(M$292:M$303,$D1412)+M1403*(1+$E1412),0.01)</f>
        <v/>
      </c>
      <c r="N1412" s="37">
        <f>MAX(INDEX(N$292:N$303,$D1412)+N1403*(1+$E1412),0.01)</f>
        <v/>
      </c>
      <c r="O1412" s="37">
        <f>MAX(INDEX(O$292:O$303,$D1412)+O1403*(1+$E1412),0.01)</f>
        <v/>
      </c>
      <c r="P1412" s="37">
        <f>MAX(INDEX(P$292:P$303,$D1412)+P1403*(1+$E1412),0.01)</f>
        <v/>
      </c>
      <c r="Q1412" s="37">
        <f>MAX(INDEX(Q$292:Q$303,$D1412)+Q1403*(1+$E1412),0.01)</f>
        <v/>
      </c>
      <c r="R1412" s="37">
        <f>MAX(INDEX(R$292:R$303,$D1412)+R1403*(1+$E1412),0.01)</f>
        <v/>
      </c>
      <c r="S1412" s="37">
        <f>MAX(INDEX(S$292:S$303,$D1412)+S1403*(1+$E1412),0.01)</f>
        <v/>
      </c>
      <c r="T1412" s="37">
        <f>MAX(INDEX(T$292:T$303,$D1412)+T1403*(1+$E1412),0.01)</f>
        <v/>
      </c>
      <c r="U1412" s="37">
        <f>MAX(INDEX(U$292:U$303,$D1412)+U1403*(1+$E1412),0.01)</f>
        <v/>
      </c>
      <c r="V1412" s="37">
        <f>MAX(INDEX(V$292:V$303,$D1412)+V1403*(1+$E1412),0.01)</f>
        <v/>
      </c>
      <c r="W1412" s="37">
        <f>MAX(INDEX(W$292:W$303,$D1412)+W1403*(1+$E1412),0.01)</f>
        <v/>
      </c>
      <c r="X1412" s="37">
        <f>MAX(INDEX(X$292:X$303,$D1412)+X1403*(1+$E1412),0.01)</f>
        <v/>
      </c>
      <c r="Y1412" s="37">
        <f>MAX(INDEX(Y$292:Y$303,$D1412)+Y1403*(1+$E1412),0.01)</f>
        <v/>
      </c>
      <c r="Z1412" s="37">
        <f>MAX(INDEX(Z$292:Z$303,$D1412)+Z1403*(1+$E1412),0.01)</f>
        <v/>
      </c>
      <c r="AA1412" s="37">
        <f>MAX(INDEX(AA$292:AA$303,$D1412)+AA1403*(1+$E1412),0.01)</f>
        <v/>
      </c>
      <c r="AB1412" s="37">
        <f>MAX(INDEX(AB$292:AB$303,$D1412)+AB1403*(1+$E1412),0.01)</f>
        <v/>
      </c>
      <c r="AC1412" s="37">
        <f>MAX(INDEX(AC$292:AC$303,$D1412)+AC1403*(1+$E1412),0.01)</f>
        <v/>
      </c>
      <c r="AD1412" s="40">
        <f>POSTTAX(INDEX(AD$292:AD$303,$D1412),AD1403,$E1412)</f>
        <v/>
      </c>
      <c r="AF1412" s="11">
        <f>LOWER(Settings!$C$4)&amp;".mit."&amp;$A1412&amp;IF($C1412="","","."&amp;$C1412&amp;"."&amp;$B1412)&amp;IF(INDEX(Variables!$D$5:$D$105,MATCH($A1412,Variables!$A$5:$A$105,0))="","","."&amp;INDEX(Variables!$D$5:$D$105,MATCH($A1412,Variables!$A$5:$A$105,0)))&amp;"."&amp;AF$5</f>
        <v/>
      </c>
      <c r="AG1412" s="38">
        <f>MAX(INDEX(AG$292:AG$303,$D1412)+AG1403*(1+$E1412),0.01)</f>
        <v/>
      </c>
      <c r="AH1412" s="37">
        <f>MAX(INDEX(AH$292:AH$303,$D1412)+AH1403*(1+$E1412),0.01)</f>
        <v/>
      </c>
      <c r="AI1412" s="37">
        <f>MAX(INDEX(AI$292:AI$303,$D1412)+AI1403*(1+$E1412),0.01)</f>
        <v/>
      </c>
      <c r="AJ1412" s="37">
        <f>MAX(INDEX(AJ$292:AJ$303,$D1412)+AJ1403*(1+$E1412),0.01)</f>
        <v/>
      </c>
      <c r="AK1412" s="37">
        <f>MAX(INDEX(AK$292:AK$303,$D1412)+AK1403*(1+$E1412),0.01)</f>
        <v/>
      </c>
      <c r="AL1412" s="37">
        <f>MAX(INDEX(AL$292:AL$303,$D1412)+AL1403*(1+$E1412),0.01)</f>
        <v/>
      </c>
      <c r="AM1412" s="37">
        <f>MAX(INDEX(AM$292:AM$303,$D1412)+AM1403*(1+$E1412),0.01)</f>
        <v/>
      </c>
      <c r="AN1412" s="37">
        <f>MAX(INDEX(AN$292:AN$303,$D1412)+AN1403*(1+$E1412),0.01)</f>
        <v/>
      </c>
      <c r="AO1412" s="37">
        <f>MAX(INDEX(AO$292:AO$303,$D1412)+AO1403*(1+$E1412),0.01)</f>
        <v/>
      </c>
      <c r="AP1412" s="37">
        <f>MAX(INDEX(AP$292:AP$303,$D1412)+AP1403*(1+$E1412),0.01)</f>
        <v/>
      </c>
      <c r="AQ1412" s="37">
        <f>MAX(INDEX(AQ$292:AQ$303,$D1412)+AQ1403*(1+$E1412),0.01)</f>
        <v/>
      </c>
      <c r="AR1412" s="37">
        <f>MAX(INDEX(AR$292:AR$303,$D1412)+AR1403*(1+$E1412),0.01)</f>
        <v/>
      </c>
      <c r="AS1412" s="37">
        <f>MAX(INDEX(AS$292:AS$303,$D1412)+AS1403*(1+$E1412),0.01)</f>
        <v/>
      </c>
      <c r="AT1412" s="37">
        <f>MAX(INDEX(AT$292:AT$303,$D1412)+AT1403*(1+$E1412),0.01)</f>
        <v/>
      </c>
      <c r="AU1412" s="37">
        <f>MAX(INDEX(AU$292:AU$303,$D1412)+AU1403*(1+$E1412),0.01)</f>
        <v/>
      </c>
      <c r="AV1412" s="37">
        <f>MAX(INDEX(AV$292:AV$303,$D1412)+AV1403*(1+$E1412),0.01)</f>
        <v/>
      </c>
      <c r="AW1412" s="37">
        <f>MAX(INDEX(AW$292:AW$303,$D1412)+AW1403*(1+$E1412),0.01)</f>
        <v/>
      </c>
      <c r="AX1412" s="37">
        <f>MAX(INDEX(AX$292:AX$303,$D1412)+AX1403*(1+$E1412),0.01)</f>
        <v/>
      </c>
      <c r="AY1412" s="40">
        <f>POSTTAX(INDEX(AY$292:AY$303,$D1412),AY1403,$E1412)</f>
        <v/>
      </c>
    </row>
    <row r="1413" hidden="1" outlineLevel="2">
      <c r="A1413" s="14" t="inlineStr">
        <is>
          <t>atp</t>
        </is>
      </c>
      <c r="B1413" s="14" t="inlineStr">
        <is>
          <t>bio</t>
        </is>
      </c>
      <c r="C1413" s="14" t="inlineStr">
        <is>
          <t>mac</t>
        </is>
      </c>
      <c r="D1413" s="37">
        <f>INDEX(Inputs!$R$5:$R$132,MATCH($B1413&amp;"|"&amp;$C1413,Inputs!$A$5:$A$132,0))</f>
        <v/>
      </c>
      <c r="E1413" s="37">
        <f>INDEX(Inputs!$S$5:$S$132,MATCH($B1413&amp;"|"&amp;$C1413,Inputs!$A$5:$A$132,0))</f>
        <v/>
      </c>
      <c r="F1413" s="36" t="n"/>
      <c r="G1413" s="36" t="n"/>
      <c r="H1413" s="14">
        <f>INDEX(Variables!$B$5:$B$105,MATCH($A1413,Variables!$A$5:$A$105,0))&amp;IF($C1413="",""," | "&amp;INDEX(Mapping!$B$5:$B$26,MATCH($C1413,Mapping!$A$5:$A$26,0))&amp;" | "&amp;INDEX(Mapping!$B$30:$B$41,MATCH($B1413,Mapping!$A$30:$A$41,0)))</f>
        <v/>
      </c>
      <c r="I1413" s="14">
        <f>INDEX(Variables!$C$5:$C$105,MATCH($A1413,Variables!$A$5:$A$105,0))</f>
        <v/>
      </c>
      <c r="J1413" s="14">
        <f>INDEX(Variables!$E$5:$E$105,MATCH($A1413,Variables!$A$5:$A$105,0))</f>
        <v/>
      </c>
      <c r="K1413" s="11">
        <f>LOWER(Settings!$C$4)&amp;".mit."&amp;$A1413&amp;IF($C1413="","","."&amp;$C1413&amp;"."&amp;$B1413)&amp;IF(INDEX(Variables!$D$5:$D$105,MATCH($A1413,Variables!$A$5:$A$105,0))="","","."&amp;INDEX(Variables!$D$5:$D$105,MATCH($A1413,Variables!$A$5:$A$105,0)))&amp;"."&amp;K$5</f>
        <v/>
      </c>
      <c r="L1413" s="38">
        <f>MAX(INDEX(L$292:L$303,$D1413)+L1404*(1+$E1413),0.01)</f>
        <v/>
      </c>
      <c r="M1413" s="37">
        <f>MAX(INDEX(M$292:M$303,$D1413)+M1404*(1+$E1413),0.01)</f>
        <v/>
      </c>
      <c r="N1413" s="37">
        <f>MAX(INDEX(N$292:N$303,$D1413)+N1404*(1+$E1413),0.01)</f>
        <v/>
      </c>
      <c r="O1413" s="37">
        <f>MAX(INDEX(O$292:O$303,$D1413)+O1404*(1+$E1413),0.01)</f>
        <v/>
      </c>
      <c r="P1413" s="37">
        <f>MAX(INDEX(P$292:P$303,$D1413)+P1404*(1+$E1413),0.01)</f>
        <v/>
      </c>
      <c r="Q1413" s="37">
        <f>MAX(INDEX(Q$292:Q$303,$D1413)+Q1404*(1+$E1413),0.01)</f>
        <v/>
      </c>
      <c r="R1413" s="37">
        <f>MAX(INDEX(R$292:R$303,$D1413)+R1404*(1+$E1413),0.01)</f>
        <v/>
      </c>
      <c r="S1413" s="37">
        <f>MAX(INDEX(S$292:S$303,$D1413)+S1404*(1+$E1413),0.01)</f>
        <v/>
      </c>
      <c r="T1413" s="37">
        <f>MAX(INDEX(T$292:T$303,$D1413)+T1404*(1+$E1413),0.01)</f>
        <v/>
      </c>
      <c r="U1413" s="37">
        <f>MAX(INDEX(U$292:U$303,$D1413)+U1404*(1+$E1413),0.01)</f>
        <v/>
      </c>
      <c r="V1413" s="37">
        <f>MAX(INDEX(V$292:V$303,$D1413)+V1404*(1+$E1413),0.01)</f>
        <v/>
      </c>
      <c r="W1413" s="37">
        <f>MAX(INDEX(W$292:W$303,$D1413)+W1404*(1+$E1413),0.01)</f>
        <v/>
      </c>
      <c r="X1413" s="37">
        <f>MAX(INDEX(X$292:X$303,$D1413)+X1404*(1+$E1413),0.01)</f>
        <v/>
      </c>
      <c r="Y1413" s="37">
        <f>MAX(INDEX(Y$292:Y$303,$D1413)+Y1404*(1+$E1413),0.01)</f>
        <v/>
      </c>
      <c r="Z1413" s="37">
        <f>MAX(INDEX(Z$292:Z$303,$D1413)+Z1404*(1+$E1413),0.01)</f>
        <v/>
      </c>
      <c r="AA1413" s="37">
        <f>MAX(INDEX(AA$292:AA$303,$D1413)+AA1404*(1+$E1413),0.01)</f>
        <v/>
      </c>
      <c r="AB1413" s="37">
        <f>MAX(INDEX(AB$292:AB$303,$D1413)+AB1404*(1+$E1413),0.01)</f>
        <v/>
      </c>
      <c r="AC1413" s="37">
        <f>MAX(INDEX(AC$292:AC$303,$D1413)+AC1404*(1+$E1413),0.01)</f>
        <v/>
      </c>
      <c r="AD1413" s="40">
        <f>POSTTAX(INDEX(AD$292:AD$303,$D1413),AD1404,$E1413)</f>
        <v/>
      </c>
      <c r="AF1413" s="11">
        <f>LOWER(Settings!$C$4)&amp;".mit."&amp;$A1413&amp;IF($C1413="","","."&amp;$C1413&amp;"."&amp;$B1413)&amp;IF(INDEX(Variables!$D$5:$D$105,MATCH($A1413,Variables!$A$5:$A$105,0))="","","."&amp;INDEX(Variables!$D$5:$D$105,MATCH($A1413,Variables!$A$5:$A$105,0)))&amp;"."&amp;AF$5</f>
        <v/>
      </c>
      <c r="AG1413" s="38">
        <f>MAX(INDEX(AG$292:AG$303,$D1413)+AG1404*(1+$E1413),0.01)</f>
        <v/>
      </c>
      <c r="AH1413" s="37">
        <f>MAX(INDEX(AH$292:AH$303,$D1413)+AH1404*(1+$E1413),0.01)</f>
        <v/>
      </c>
      <c r="AI1413" s="37">
        <f>MAX(INDEX(AI$292:AI$303,$D1413)+AI1404*(1+$E1413),0.01)</f>
        <v/>
      </c>
      <c r="AJ1413" s="37">
        <f>MAX(INDEX(AJ$292:AJ$303,$D1413)+AJ1404*(1+$E1413),0.01)</f>
        <v/>
      </c>
      <c r="AK1413" s="37">
        <f>MAX(INDEX(AK$292:AK$303,$D1413)+AK1404*(1+$E1413),0.01)</f>
        <v/>
      </c>
      <c r="AL1413" s="37">
        <f>MAX(INDEX(AL$292:AL$303,$D1413)+AL1404*(1+$E1413),0.01)</f>
        <v/>
      </c>
      <c r="AM1413" s="37">
        <f>MAX(INDEX(AM$292:AM$303,$D1413)+AM1404*(1+$E1413),0.01)</f>
        <v/>
      </c>
      <c r="AN1413" s="37">
        <f>MAX(INDEX(AN$292:AN$303,$D1413)+AN1404*(1+$E1413),0.01)</f>
        <v/>
      </c>
      <c r="AO1413" s="37">
        <f>MAX(INDEX(AO$292:AO$303,$D1413)+AO1404*(1+$E1413),0.01)</f>
        <v/>
      </c>
      <c r="AP1413" s="37">
        <f>MAX(INDEX(AP$292:AP$303,$D1413)+AP1404*(1+$E1413),0.01)</f>
        <v/>
      </c>
      <c r="AQ1413" s="37">
        <f>MAX(INDEX(AQ$292:AQ$303,$D1413)+AQ1404*(1+$E1413),0.01)</f>
        <v/>
      </c>
      <c r="AR1413" s="37">
        <f>MAX(INDEX(AR$292:AR$303,$D1413)+AR1404*(1+$E1413),0.01)</f>
        <v/>
      </c>
      <c r="AS1413" s="37">
        <f>MAX(INDEX(AS$292:AS$303,$D1413)+AS1404*(1+$E1413),0.01)</f>
        <v/>
      </c>
      <c r="AT1413" s="37">
        <f>MAX(INDEX(AT$292:AT$303,$D1413)+AT1404*(1+$E1413),0.01)</f>
        <v/>
      </c>
      <c r="AU1413" s="37">
        <f>MAX(INDEX(AU$292:AU$303,$D1413)+AU1404*(1+$E1413),0.01)</f>
        <v/>
      </c>
      <c r="AV1413" s="37">
        <f>MAX(INDEX(AV$292:AV$303,$D1413)+AV1404*(1+$E1413),0.01)</f>
        <v/>
      </c>
      <c r="AW1413" s="37">
        <f>MAX(INDEX(AW$292:AW$303,$D1413)+AW1404*(1+$E1413),0.01)</f>
        <v/>
      </c>
      <c r="AX1413" s="37">
        <f>MAX(INDEX(AX$292:AX$303,$D1413)+AX1404*(1+$E1413),0.01)</f>
        <v/>
      </c>
      <c r="AY1413" s="40">
        <f>POSTTAX(INDEX(AY$292:AY$303,$D1413),AY1404,$E1413)</f>
        <v/>
      </c>
    </row>
    <row r="1414" hidden="1" outlineLevel="2"/>
    <row r="1415" hidden="1" outlineLevel="2">
      <c r="A1415" s="14" t="inlineStr">
        <is>
          <t>shp</t>
        </is>
      </c>
      <c r="B1415" s="14" t="inlineStr">
        <is>
          <t>coa</t>
        </is>
      </c>
      <c r="C1415" s="14" t="inlineStr">
        <is>
          <t>mac</t>
        </is>
      </c>
      <c r="D1415" s="37">
        <f>INDEX(Inputs!$M$5:$M$132,MATCH($B1415&amp;"|"&amp;$C1415,Inputs!$A$5:$A$132,0))</f>
        <v/>
      </c>
      <c r="E1415" s="37">
        <f>INDEX(Inputs!$T$5:$T$132,MATCH($B1415&amp;"|"&amp;$C1415,Inputs!$A$5:$A$132,0))</f>
        <v/>
      </c>
      <c r="F1415" s="37">
        <f>INDEX(Inputs!$K$5:$K$132,MATCH($B1415&amp;"|"&amp;$C1415,Inputs!$A$5:$A$132,0))</f>
        <v/>
      </c>
      <c r="G1415" s="36" t="n"/>
      <c r="H1415" s="14">
        <f>INDEX(Variables!$B$5:$B$105,MATCH($A1415,Variables!$A$5:$A$105,0))&amp;IF($C1415="",""," | "&amp;INDEX(Mapping!$B$5:$B$26,MATCH($C1415,Mapping!$A$5:$A$26,0))&amp;" | "&amp;INDEX(Mapping!$B$30:$B$41,MATCH($B1415,Mapping!$A$30:$A$41,0)))</f>
        <v/>
      </c>
      <c r="I1415" s="14">
        <f>INDEX(Variables!$C$5:$C$105,MATCH($A1415,Variables!$A$5:$A$105,0))</f>
        <v/>
      </c>
      <c r="J1415" s="14">
        <f>INDEX(Variables!$E$5:$E$105,MATCH($A1415,Variables!$A$5:$A$105,0))</f>
        <v/>
      </c>
      <c r="K1415" s="11">
        <f>LOWER(Settings!$C$4)&amp;".mit."&amp;$A1415&amp;IF($C1415="","","."&amp;$C1415&amp;"."&amp;$B1415)&amp;IF(INDEX(Variables!$D$5:$D$105,MATCH($A1415,Variables!$A$5:$A$105,0))="","","."&amp;INDEX(Variables!$D$5:$D$105,MATCH($A1415,Variables!$A$5:$A$105,0)))&amp;"."&amp;K$5</f>
        <v/>
      </c>
      <c r="L1415" s="38">
        <f>(INDEX(L$235:L$238,$D1415)*INDEX(L$239:L$255,$F1415)+L$194*INDEX(L$121:L$137,$F1415)*INDEX(L$151:L$167,$F1415))*$E1415</f>
        <v/>
      </c>
      <c r="M1415" s="37">
        <f>(INDEX(M$235:M$238,$D1415)*INDEX(M$239:M$255,$F1415)+M$194*INDEX(M$121:M$137,$F1415)*INDEX(M$151:M$167,$F1415))*$E1415</f>
        <v/>
      </c>
      <c r="N1415" s="37">
        <f>(INDEX(N$235:N$238,$D1415)*INDEX(N$239:N$255,$F1415)+N$194*INDEX(N$121:N$137,$F1415)*INDEX(N$151:N$167,$F1415))*$E1415</f>
        <v/>
      </c>
      <c r="O1415" s="37">
        <f>(INDEX(O$235:O$238,$D1415)*INDEX(O$239:O$255,$F1415)+O$194*INDEX(O$121:O$137,$F1415)*INDEX(O$151:O$167,$F1415))*$E1415</f>
        <v/>
      </c>
      <c r="P1415" s="37">
        <f>(INDEX(P$235:P$238,$D1415)*INDEX(P$239:P$255,$F1415)+P$194*INDEX(P$121:P$137,$F1415)*INDEX(P$151:P$167,$F1415))*$E1415</f>
        <v/>
      </c>
      <c r="Q1415" s="37">
        <f>(INDEX(Q$235:Q$238,$D1415)*INDEX(Q$239:Q$255,$F1415)+Q$194*INDEX(Q$121:Q$137,$F1415)*INDEX(Q$151:Q$167,$F1415))*$E1415</f>
        <v/>
      </c>
      <c r="R1415" s="37">
        <f>(INDEX(R$235:R$238,$D1415)*INDEX(R$239:R$255,$F1415)+R$194*INDEX(R$121:R$137,$F1415)*INDEX(R$151:R$167,$F1415))*$E1415</f>
        <v/>
      </c>
      <c r="S1415" s="37">
        <f>(INDEX(S$235:S$238,$D1415)*INDEX(S$239:S$255,$F1415)+S$194*INDEX(S$121:S$137,$F1415)*INDEX(S$151:S$167,$F1415))*$E1415</f>
        <v/>
      </c>
      <c r="T1415" s="37">
        <f>(INDEX(T$235:T$238,$D1415)*INDEX(T$239:T$255,$F1415)+T$194*INDEX(T$121:T$137,$F1415)*INDEX(T$151:T$167,$F1415))*$E1415</f>
        <v/>
      </c>
      <c r="U1415" s="37">
        <f>(INDEX(U$235:U$238,$D1415)*INDEX(U$239:U$255,$F1415)+U$194*INDEX(U$121:U$137,$F1415)*INDEX(U$151:U$167,$F1415))*$E1415</f>
        <v/>
      </c>
      <c r="V1415" s="37">
        <f>(INDEX(V$235:V$238,$D1415)*INDEX(V$239:V$255,$F1415)+V$194*INDEX(V$121:V$137,$F1415)*INDEX(V$151:V$167,$F1415))*$E1415</f>
        <v/>
      </c>
      <c r="W1415" s="37">
        <f>(INDEX(W$235:W$238,$D1415)*INDEX(W$239:W$255,$F1415)+W$194*INDEX(W$121:W$137,$F1415)*INDEX(W$151:W$167,$F1415))*$E1415</f>
        <v/>
      </c>
      <c r="X1415" s="37">
        <f>(INDEX(X$235:X$238,$D1415)*INDEX(X$239:X$255,$F1415)+X$194*INDEX(X$121:X$137,$F1415)*INDEX(X$151:X$167,$F1415))*$E1415</f>
        <v/>
      </c>
      <c r="Y1415" s="37">
        <f>(INDEX(Y$235:Y$238,$D1415)*INDEX(Y$239:Y$255,$F1415)+Y$194*INDEX(Y$121:Y$137,$F1415)*INDEX(Y$151:Y$167,$F1415))*$E1415</f>
        <v/>
      </c>
      <c r="Z1415" s="37">
        <f>(INDEX(Z$235:Z$238,$D1415)*INDEX(Z$239:Z$255,$F1415)+Z$194*INDEX(Z$121:Z$137,$F1415)*INDEX(Z$151:Z$167,$F1415))*$E1415</f>
        <v/>
      </c>
      <c r="AA1415" s="37">
        <f>(INDEX(AA$235:AA$238,$D1415)*INDEX(AA$239:AA$255,$F1415)+AA$194*INDEX(AA$121:AA$137,$F1415)*INDEX(AA$151:AA$167,$F1415))*$E1415</f>
        <v/>
      </c>
      <c r="AB1415" s="37">
        <f>(INDEX(AB$235:AB$238,$D1415)*INDEX(AB$239:AB$255,$F1415)+AB$194*INDEX(AB$121:AB$137,$F1415)*INDEX(AB$151:AB$167,$F1415))*$E1415</f>
        <v/>
      </c>
      <c r="AC1415" s="37">
        <f>(INDEX(AC$235:AC$238,$D1415)*INDEX(AC$239:AC$255,$F1415)+AC$194*INDEX(AC$121:AC$137,$F1415)*INDEX(AC$151:AC$167,$F1415))*$E1415</f>
        <v/>
      </c>
      <c r="AD1415" s="40">
        <f>SHADOWEFF(INDEX(AD$235:AD$238,$D1415),INDEX(AD$239:AD$255,$F1415),AD$194,INDEX(AD$121:AD$137,$F1415),INDEX(AD$151:AD$167,$F1415),$E1415)</f>
        <v/>
      </c>
      <c r="AF1415" s="11">
        <f>LOWER(Settings!$C$4)&amp;".mit."&amp;$A1415&amp;IF($C1415="","","."&amp;$C1415&amp;"."&amp;$B1415)&amp;IF(INDEX(Variables!$D$5:$D$105,MATCH($A1415,Variables!$A$5:$A$105,0))="","","."&amp;INDEX(Variables!$D$5:$D$105,MATCH($A1415,Variables!$A$5:$A$105,0)))&amp;"."&amp;AF$5</f>
        <v/>
      </c>
      <c r="AG1415" s="38">
        <f>(INDEX(AG$235:AG$238,$D1415)*INDEX(AG$239:AG$255,$F1415)+AG$194*INDEX(AG$121:AG$137,$F1415)*INDEX(AG$151:AG$167,$F1415))*$E1415</f>
        <v/>
      </c>
      <c r="AH1415" s="37">
        <f>(INDEX(AH$235:AH$238,$D1415)*INDEX(AH$239:AH$255,$F1415)+AH$194*INDEX(AH$121:AH$137,$F1415)*INDEX(AH$151:AH$167,$F1415))*$E1415</f>
        <v/>
      </c>
      <c r="AI1415" s="37">
        <f>(INDEX(AI$235:AI$238,$D1415)*INDEX(AI$239:AI$255,$F1415)+AI$194*INDEX(AI$121:AI$137,$F1415)*INDEX(AI$151:AI$167,$F1415))*$E1415</f>
        <v/>
      </c>
      <c r="AJ1415" s="37">
        <f>(INDEX(AJ$235:AJ$238,$D1415)*INDEX(AJ$239:AJ$255,$F1415)+AJ$194*INDEX(AJ$121:AJ$137,$F1415)*INDEX(AJ$151:AJ$167,$F1415))*$E1415</f>
        <v/>
      </c>
      <c r="AK1415" s="37">
        <f>(INDEX(AK$235:AK$238,$D1415)*INDEX(AK$239:AK$255,$F1415)+AK$194*INDEX(AK$121:AK$137,$F1415)*INDEX(AK$151:AK$167,$F1415))*$E1415</f>
        <v/>
      </c>
      <c r="AL1415" s="37">
        <f>(INDEX(AL$235:AL$238,$D1415)*INDEX(AL$239:AL$255,$F1415)+AL$194*INDEX(AL$121:AL$137,$F1415)*INDEX(AL$151:AL$167,$F1415))*$E1415</f>
        <v/>
      </c>
      <c r="AM1415" s="37">
        <f>(INDEX(AM$235:AM$238,$D1415)*INDEX(AM$239:AM$255,$F1415)+AM$194*INDEX(AM$121:AM$137,$F1415)*INDEX(AM$151:AM$167,$F1415))*$E1415</f>
        <v/>
      </c>
      <c r="AN1415" s="37">
        <f>(INDEX(AN$235:AN$238,$D1415)*INDEX(AN$239:AN$255,$F1415)+AN$194*INDEX(AN$121:AN$137,$F1415)*INDEX(AN$151:AN$167,$F1415))*$E1415</f>
        <v/>
      </c>
      <c r="AO1415" s="37">
        <f>(INDEX(AO$235:AO$238,$D1415)*INDEX(AO$239:AO$255,$F1415)+AO$194*INDEX(AO$121:AO$137,$F1415)*INDEX(AO$151:AO$167,$F1415))*$E1415</f>
        <v/>
      </c>
      <c r="AP1415" s="37">
        <f>(INDEX(AP$235:AP$238,$D1415)*INDEX(AP$239:AP$255,$F1415)+AP$194*INDEX(AP$121:AP$137,$F1415)*INDEX(AP$151:AP$167,$F1415))*$E1415</f>
        <v/>
      </c>
      <c r="AQ1415" s="37">
        <f>(INDEX(AQ$235:AQ$238,$D1415)*INDEX(AQ$239:AQ$255,$F1415)+AQ$194*INDEX(AQ$121:AQ$137,$F1415)*INDEX(AQ$151:AQ$167,$F1415))*$E1415</f>
        <v/>
      </c>
      <c r="AR1415" s="37">
        <f>(INDEX(AR$235:AR$238,$D1415)*INDEX(AR$239:AR$255,$F1415)+AR$194*INDEX(AR$121:AR$137,$F1415)*INDEX(AR$151:AR$167,$F1415))*$E1415</f>
        <v/>
      </c>
      <c r="AS1415" s="37">
        <f>(INDEX(AS$235:AS$238,$D1415)*INDEX(AS$239:AS$255,$F1415)+AS$194*INDEX(AS$121:AS$137,$F1415)*INDEX(AS$151:AS$167,$F1415))*$E1415</f>
        <v/>
      </c>
      <c r="AT1415" s="37">
        <f>(INDEX(AT$235:AT$238,$D1415)*INDEX(AT$239:AT$255,$F1415)+AT$194*INDEX(AT$121:AT$137,$F1415)*INDEX(AT$151:AT$167,$F1415))*$E1415</f>
        <v/>
      </c>
      <c r="AU1415" s="37">
        <f>(INDEX(AU$235:AU$238,$D1415)*INDEX(AU$239:AU$255,$F1415)+AU$194*INDEX(AU$121:AU$137,$F1415)*INDEX(AU$151:AU$167,$F1415))*$E1415</f>
        <v/>
      </c>
      <c r="AV1415" s="37">
        <f>(INDEX(AV$235:AV$238,$D1415)*INDEX(AV$239:AV$255,$F1415)+AV$194*INDEX(AV$121:AV$137,$F1415)*INDEX(AV$151:AV$167,$F1415))*$E1415</f>
        <v/>
      </c>
      <c r="AW1415" s="37">
        <f>(INDEX(AW$235:AW$238,$D1415)*INDEX(AW$239:AW$255,$F1415)+AW$194*INDEX(AW$121:AW$137,$F1415)*INDEX(AW$151:AW$167,$F1415))*$E1415</f>
        <v/>
      </c>
      <c r="AX1415" s="37">
        <f>(INDEX(AX$235:AX$238,$D1415)*INDEX(AX$239:AX$255,$F1415)+AX$194*INDEX(AX$121:AX$137,$F1415)*INDEX(AX$151:AX$167,$F1415))*$E1415</f>
        <v/>
      </c>
      <c r="AY1415" s="40">
        <f>SHADOWEFF(INDEX(AY$235:AY$238,$D1415),INDEX(AY$239:AY$255,$F1415),AY$194,INDEX(AY$121:AY$137,$F1415),INDEX(AY$151:AY$167,$F1415),$E1415)</f>
        <v/>
      </c>
    </row>
    <row r="1416" hidden="1" outlineLevel="2">
      <c r="A1416" s="14" t="inlineStr">
        <is>
          <t>shp</t>
        </is>
      </c>
      <c r="B1416" s="14" t="inlineStr">
        <is>
          <t>nga</t>
        </is>
      </c>
      <c r="C1416" s="14" t="inlineStr">
        <is>
          <t>mac</t>
        </is>
      </c>
      <c r="D1416" s="37">
        <f>INDEX(Inputs!$M$5:$M$132,MATCH($B1416&amp;"|"&amp;$C1416,Inputs!$A$5:$A$132,0))</f>
        <v/>
      </c>
      <c r="E1416" s="37">
        <f>INDEX(Inputs!$T$5:$T$132,MATCH($B1416&amp;"|"&amp;$C1416,Inputs!$A$5:$A$132,0))</f>
        <v/>
      </c>
      <c r="F1416" s="37">
        <f>INDEX(Inputs!$K$5:$K$132,MATCH($B1416&amp;"|"&amp;$C1416,Inputs!$A$5:$A$132,0))</f>
        <v/>
      </c>
      <c r="G1416" s="36" t="n"/>
      <c r="H1416" s="14">
        <f>INDEX(Variables!$B$5:$B$105,MATCH($A1416,Variables!$A$5:$A$105,0))&amp;IF($C1416="",""," | "&amp;INDEX(Mapping!$B$5:$B$26,MATCH($C1416,Mapping!$A$5:$A$26,0))&amp;" | "&amp;INDEX(Mapping!$B$30:$B$41,MATCH($B1416,Mapping!$A$30:$A$41,0)))</f>
        <v/>
      </c>
      <c r="I1416" s="14">
        <f>INDEX(Variables!$C$5:$C$105,MATCH($A1416,Variables!$A$5:$A$105,0))</f>
        <v/>
      </c>
      <c r="J1416" s="14">
        <f>INDEX(Variables!$E$5:$E$105,MATCH($A1416,Variables!$A$5:$A$105,0))</f>
        <v/>
      </c>
      <c r="K1416" s="11">
        <f>LOWER(Settings!$C$4)&amp;".mit."&amp;$A1416&amp;IF($C1416="","","."&amp;$C1416&amp;"."&amp;$B1416)&amp;IF(INDEX(Variables!$D$5:$D$105,MATCH($A1416,Variables!$A$5:$A$105,0))="","","."&amp;INDEX(Variables!$D$5:$D$105,MATCH($A1416,Variables!$A$5:$A$105,0)))&amp;"."&amp;K$5</f>
        <v/>
      </c>
      <c r="L1416" s="38">
        <f>(INDEX(L$235:L$238,$D1416)*INDEX(L$239:L$255,$F1416)+L$194*INDEX(L$121:L$137,$F1416)*INDEX(L$151:L$167,$F1416))*$E1416</f>
        <v/>
      </c>
      <c r="M1416" s="37">
        <f>(INDEX(M$235:M$238,$D1416)*INDEX(M$239:M$255,$F1416)+M$194*INDEX(M$121:M$137,$F1416)*INDEX(M$151:M$167,$F1416))*$E1416</f>
        <v/>
      </c>
      <c r="N1416" s="37">
        <f>(INDEX(N$235:N$238,$D1416)*INDEX(N$239:N$255,$F1416)+N$194*INDEX(N$121:N$137,$F1416)*INDEX(N$151:N$167,$F1416))*$E1416</f>
        <v/>
      </c>
      <c r="O1416" s="37">
        <f>(INDEX(O$235:O$238,$D1416)*INDEX(O$239:O$255,$F1416)+O$194*INDEX(O$121:O$137,$F1416)*INDEX(O$151:O$167,$F1416))*$E1416</f>
        <v/>
      </c>
      <c r="P1416" s="37">
        <f>(INDEX(P$235:P$238,$D1416)*INDEX(P$239:P$255,$F1416)+P$194*INDEX(P$121:P$137,$F1416)*INDEX(P$151:P$167,$F1416))*$E1416</f>
        <v/>
      </c>
      <c r="Q1416" s="37">
        <f>(INDEX(Q$235:Q$238,$D1416)*INDEX(Q$239:Q$255,$F1416)+Q$194*INDEX(Q$121:Q$137,$F1416)*INDEX(Q$151:Q$167,$F1416))*$E1416</f>
        <v/>
      </c>
      <c r="R1416" s="37">
        <f>(INDEX(R$235:R$238,$D1416)*INDEX(R$239:R$255,$F1416)+R$194*INDEX(R$121:R$137,$F1416)*INDEX(R$151:R$167,$F1416))*$E1416</f>
        <v/>
      </c>
      <c r="S1416" s="37">
        <f>(INDEX(S$235:S$238,$D1416)*INDEX(S$239:S$255,$F1416)+S$194*INDEX(S$121:S$137,$F1416)*INDEX(S$151:S$167,$F1416))*$E1416</f>
        <v/>
      </c>
      <c r="T1416" s="37">
        <f>(INDEX(T$235:T$238,$D1416)*INDEX(T$239:T$255,$F1416)+T$194*INDEX(T$121:T$137,$F1416)*INDEX(T$151:T$167,$F1416))*$E1416</f>
        <v/>
      </c>
      <c r="U1416" s="37">
        <f>(INDEX(U$235:U$238,$D1416)*INDEX(U$239:U$255,$F1416)+U$194*INDEX(U$121:U$137,$F1416)*INDEX(U$151:U$167,$F1416))*$E1416</f>
        <v/>
      </c>
      <c r="V1416" s="37">
        <f>(INDEX(V$235:V$238,$D1416)*INDEX(V$239:V$255,$F1416)+V$194*INDEX(V$121:V$137,$F1416)*INDEX(V$151:V$167,$F1416))*$E1416</f>
        <v/>
      </c>
      <c r="W1416" s="37">
        <f>(INDEX(W$235:W$238,$D1416)*INDEX(W$239:W$255,$F1416)+W$194*INDEX(W$121:W$137,$F1416)*INDEX(W$151:W$167,$F1416))*$E1416</f>
        <v/>
      </c>
      <c r="X1416" s="37">
        <f>(INDEX(X$235:X$238,$D1416)*INDEX(X$239:X$255,$F1416)+X$194*INDEX(X$121:X$137,$F1416)*INDEX(X$151:X$167,$F1416))*$E1416</f>
        <v/>
      </c>
      <c r="Y1416" s="37">
        <f>(INDEX(Y$235:Y$238,$D1416)*INDEX(Y$239:Y$255,$F1416)+Y$194*INDEX(Y$121:Y$137,$F1416)*INDEX(Y$151:Y$167,$F1416))*$E1416</f>
        <v/>
      </c>
      <c r="Z1416" s="37">
        <f>(INDEX(Z$235:Z$238,$D1416)*INDEX(Z$239:Z$255,$F1416)+Z$194*INDEX(Z$121:Z$137,$F1416)*INDEX(Z$151:Z$167,$F1416))*$E1416</f>
        <v/>
      </c>
      <c r="AA1416" s="37">
        <f>(INDEX(AA$235:AA$238,$D1416)*INDEX(AA$239:AA$255,$F1416)+AA$194*INDEX(AA$121:AA$137,$F1416)*INDEX(AA$151:AA$167,$F1416))*$E1416</f>
        <v/>
      </c>
      <c r="AB1416" s="37">
        <f>(INDEX(AB$235:AB$238,$D1416)*INDEX(AB$239:AB$255,$F1416)+AB$194*INDEX(AB$121:AB$137,$F1416)*INDEX(AB$151:AB$167,$F1416))*$E1416</f>
        <v/>
      </c>
      <c r="AC1416" s="37">
        <f>(INDEX(AC$235:AC$238,$D1416)*INDEX(AC$239:AC$255,$F1416)+AC$194*INDEX(AC$121:AC$137,$F1416)*INDEX(AC$151:AC$167,$F1416))*$E1416</f>
        <v/>
      </c>
      <c r="AD1416" s="40">
        <f>SHADOWEFF(INDEX(AD$235:AD$238,$D1416),INDEX(AD$239:AD$255,$F1416),AD$194,INDEX(AD$121:AD$137,$F1416),INDEX(AD$151:AD$167,$F1416),$E1416)</f>
        <v/>
      </c>
      <c r="AF1416" s="11">
        <f>LOWER(Settings!$C$4)&amp;".mit."&amp;$A1416&amp;IF($C1416="","","."&amp;$C1416&amp;"."&amp;$B1416)&amp;IF(INDEX(Variables!$D$5:$D$105,MATCH($A1416,Variables!$A$5:$A$105,0))="","","."&amp;INDEX(Variables!$D$5:$D$105,MATCH($A1416,Variables!$A$5:$A$105,0)))&amp;"."&amp;AF$5</f>
        <v/>
      </c>
      <c r="AG1416" s="38">
        <f>(INDEX(AG$235:AG$238,$D1416)*INDEX(AG$239:AG$255,$F1416)+AG$194*INDEX(AG$121:AG$137,$F1416)*INDEX(AG$151:AG$167,$F1416))*$E1416</f>
        <v/>
      </c>
      <c r="AH1416" s="37">
        <f>(INDEX(AH$235:AH$238,$D1416)*INDEX(AH$239:AH$255,$F1416)+AH$194*INDEX(AH$121:AH$137,$F1416)*INDEX(AH$151:AH$167,$F1416))*$E1416</f>
        <v/>
      </c>
      <c r="AI1416" s="37">
        <f>(INDEX(AI$235:AI$238,$D1416)*INDEX(AI$239:AI$255,$F1416)+AI$194*INDEX(AI$121:AI$137,$F1416)*INDEX(AI$151:AI$167,$F1416))*$E1416</f>
        <v/>
      </c>
      <c r="AJ1416" s="37">
        <f>(INDEX(AJ$235:AJ$238,$D1416)*INDEX(AJ$239:AJ$255,$F1416)+AJ$194*INDEX(AJ$121:AJ$137,$F1416)*INDEX(AJ$151:AJ$167,$F1416))*$E1416</f>
        <v/>
      </c>
      <c r="AK1416" s="37">
        <f>(INDEX(AK$235:AK$238,$D1416)*INDEX(AK$239:AK$255,$F1416)+AK$194*INDEX(AK$121:AK$137,$F1416)*INDEX(AK$151:AK$167,$F1416))*$E1416</f>
        <v/>
      </c>
      <c r="AL1416" s="37">
        <f>(INDEX(AL$235:AL$238,$D1416)*INDEX(AL$239:AL$255,$F1416)+AL$194*INDEX(AL$121:AL$137,$F1416)*INDEX(AL$151:AL$167,$F1416))*$E1416</f>
        <v/>
      </c>
      <c r="AM1416" s="37">
        <f>(INDEX(AM$235:AM$238,$D1416)*INDEX(AM$239:AM$255,$F1416)+AM$194*INDEX(AM$121:AM$137,$F1416)*INDEX(AM$151:AM$167,$F1416))*$E1416</f>
        <v/>
      </c>
      <c r="AN1416" s="37">
        <f>(INDEX(AN$235:AN$238,$D1416)*INDEX(AN$239:AN$255,$F1416)+AN$194*INDEX(AN$121:AN$137,$F1416)*INDEX(AN$151:AN$167,$F1416))*$E1416</f>
        <v/>
      </c>
      <c r="AO1416" s="37">
        <f>(INDEX(AO$235:AO$238,$D1416)*INDEX(AO$239:AO$255,$F1416)+AO$194*INDEX(AO$121:AO$137,$F1416)*INDEX(AO$151:AO$167,$F1416))*$E1416</f>
        <v/>
      </c>
      <c r="AP1416" s="37">
        <f>(INDEX(AP$235:AP$238,$D1416)*INDEX(AP$239:AP$255,$F1416)+AP$194*INDEX(AP$121:AP$137,$F1416)*INDEX(AP$151:AP$167,$F1416))*$E1416</f>
        <v/>
      </c>
      <c r="AQ1416" s="37">
        <f>(INDEX(AQ$235:AQ$238,$D1416)*INDEX(AQ$239:AQ$255,$F1416)+AQ$194*INDEX(AQ$121:AQ$137,$F1416)*INDEX(AQ$151:AQ$167,$F1416))*$E1416</f>
        <v/>
      </c>
      <c r="AR1416" s="37">
        <f>(INDEX(AR$235:AR$238,$D1416)*INDEX(AR$239:AR$255,$F1416)+AR$194*INDEX(AR$121:AR$137,$F1416)*INDEX(AR$151:AR$167,$F1416))*$E1416</f>
        <v/>
      </c>
      <c r="AS1416" s="37">
        <f>(INDEX(AS$235:AS$238,$D1416)*INDEX(AS$239:AS$255,$F1416)+AS$194*INDEX(AS$121:AS$137,$F1416)*INDEX(AS$151:AS$167,$F1416))*$E1416</f>
        <v/>
      </c>
      <c r="AT1416" s="37">
        <f>(INDEX(AT$235:AT$238,$D1416)*INDEX(AT$239:AT$255,$F1416)+AT$194*INDEX(AT$121:AT$137,$F1416)*INDEX(AT$151:AT$167,$F1416))*$E1416</f>
        <v/>
      </c>
      <c r="AU1416" s="37">
        <f>(INDEX(AU$235:AU$238,$D1416)*INDEX(AU$239:AU$255,$F1416)+AU$194*INDEX(AU$121:AU$137,$F1416)*INDEX(AU$151:AU$167,$F1416))*$E1416</f>
        <v/>
      </c>
      <c r="AV1416" s="37">
        <f>(INDEX(AV$235:AV$238,$D1416)*INDEX(AV$239:AV$255,$F1416)+AV$194*INDEX(AV$121:AV$137,$F1416)*INDEX(AV$151:AV$167,$F1416))*$E1416</f>
        <v/>
      </c>
      <c r="AW1416" s="37">
        <f>(INDEX(AW$235:AW$238,$D1416)*INDEX(AW$239:AW$255,$F1416)+AW$194*INDEX(AW$121:AW$137,$F1416)*INDEX(AW$151:AW$167,$F1416))*$E1416</f>
        <v/>
      </c>
      <c r="AX1416" s="37">
        <f>(INDEX(AX$235:AX$238,$D1416)*INDEX(AX$239:AX$255,$F1416)+AX$194*INDEX(AX$121:AX$137,$F1416)*INDEX(AX$151:AX$167,$F1416))*$E1416</f>
        <v/>
      </c>
      <c r="AY1416" s="40">
        <f>SHADOWEFF(INDEX(AY$235:AY$238,$D1416),INDEX(AY$239:AY$255,$F1416),AY$194,INDEX(AY$121:AY$137,$F1416),INDEX(AY$151:AY$167,$F1416),$E1416)</f>
        <v/>
      </c>
    </row>
    <row r="1417" hidden="1" outlineLevel="2">
      <c r="A1417" s="14" t="inlineStr">
        <is>
          <t>shp</t>
        </is>
      </c>
      <c r="B1417" s="14" t="inlineStr">
        <is>
          <t>gso</t>
        </is>
      </c>
      <c r="C1417" s="14" t="inlineStr">
        <is>
          <t>mac</t>
        </is>
      </c>
      <c r="D1417" s="37">
        <f>INDEX(Inputs!$M$5:$M$132,MATCH($B1417&amp;"|"&amp;$C1417,Inputs!$A$5:$A$132,0))</f>
        <v/>
      </c>
      <c r="E1417" s="37">
        <f>INDEX(Inputs!$T$5:$T$132,MATCH($B1417&amp;"|"&amp;$C1417,Inputs!$A$5:$A$132,0))</f>
        <v/>
      </c>
      <c r="F1417" s="37">
        <f>INDEX(Inputs!$K$5:$K$132,MATCH($B1417&amp;"|"&amp;$C1417,Inputs!$A$5:$A$132,0))</f>
        <v/>
      </c>
      <c r="G1417" s="36" t="n"/>
      <c r="H1417" s="14">
        <f>INDEX(Variables!$B$5:$B$105,MATCH($A1417,Variables!$A$5:$A$105,0))&amp;IF($C1417="",""," | "&amp;INDEX(Mapping!$B$5:$B$26,MATCH($C1417,Mapping!$A$5:$A$26,0))&amp;" | "&amp;INDEX(Mapping!$B$30:$B$41,MATCH($B1417,Mapping!$A$30:$A$41,0)))</f>
        <v/>
      </c>
      <c r="I1417" s="14">
        <f>INDEX(Variables!$C$5:$C$105,MATCH($A1417,Variables!$A$5:$A$105,0))</f>
        <v/>
      </c>
      <c r="J1417" s="14">
        <f>INDEX(Variables!$E$5:$E$105,MATCH($A1417,Variables!$A$5:$A$105,0))</f>
        <v/>
      </c>
      <c r="K1417" s="11">
        <f>LOWER(Settings!$C$4)&amp;".mit."&amp;$A1417&amp;IF($C1417="","","."&amp;$C1417&amp;"."&amp;$B1417)&amp;IF(INDEX(Variables!$D$5:$D$105,MATCH($A1417,Variables!$A$5:$A$105,0))="","","."&amp;INDEX(Variables!$D$5:$D$105,MATCH($A1417,Variables!$A$5:$A$105,0)))&amp;"."&amp;K$5</f>
        <v/>
      </c>
      <c r="L1417" s="38">
        <f>(INDEX(L$235:L$238,$D1417)*INDEX(L$239:L$255,$F1417)+L$194*INDEX(L$121:L$137,$F1417)*INDEX(L$151:L$167,$F1417))*$E1417</f>
        <v/>
      </c>
      <c r="M1417" s="37">
        <f>(INDEX(M$235:M$238,$D1417)*INDEX(M$239:M$255,$F1417)+M$194*INDEX(M$121:M$137,$F1417)*INDEX(M$151:M$167,$F1417))*$E1417</f>
        <v/>
      </c>
      <c r="N1417" s="37">
        <f>(INDEX(N$235:N$238,$D1417)*INDEX(N$239:N$255,$F1417)+N$194*INDEX(N$121:N$137,$F1417)*INDEX(N$151:N$167,$F1417))*$E1417</f>
        <v/>
      </c>
      <c r="O1417" s="37">
        <f>(INDEX(O$235:O$238,$D1417)*INDEX(O$239:O$255,$F1417)+O$194*INDEX(O$121:O$137,$F1417)*INDEX(O$151:O$167,$F1417))*$E1417</f>
        <v/>
      </c>
      <c r="P1417" s="37">
        <f>(INDEX(P$235:P$238,$D1417)*INDEX(P$239:P$255,$F1417)+P$194*INDEX(P$121:P$137,$F1417)*INDEX(P$151:P$167,$F1417))*$E1417</f>
        <v/>
      </c>
      <c r="Q1417" s="37">
        <f>(INDEX(Q$235:Q$238,$D1417)*INDEX(Q$239:Q$255,$F1417)+Q$194*INDEX(Q$121:Q$137,$F1417)*INDEX(Q$151:Q$167,$F1417))*$E1417</f>
        <v/>
      </c>
      <c r="R1417" s="37">
        <f>(INDEX(R$235:R$238,$D1417)*INDEX(R$239:R$255,$F1417)+R$194*INDEX(R$121:R$137,$F1417)*INDEX(R$151:R$167,$F1417))*$E1417</f>
        <v/>
      </c>
      <c r="S1417" s="37">
        <f>(INDEX(S$235:S$238,$D1417)*INDEX(S$239:S$255,$F1417)+S$194*INDEX(S$121:S$137,$F1417)*INDEX(S$151:S$167,$F1417))*$E1417</f>
        <v/>
      </c>
      <c r="T1417" s="37">
        <f>(INDEX(T$235:T$238,$D1417)*INDEX(T$239:T$255,$F1417)+T$194*INDEX(T$121:T$137,$F1417)*INDEX(T$151:T$167,$F1417))*$E1417</f>
        <v/>
      </c>
      <c r="U1417" s="37">
        <f>(INDEX(U$235:U$238,$D1417)*INDEX(U$239:U$255,$F1417)+U$194*INDEX(U$121:U$137,$F1417)*INDEX(U$151:U$167,$F1417))*$E1417</f>
        <v/>
      </c>
      <c r="V1417" s="37">
        <f>(INDEX(V$235:V$238,$D1417)*INDEX(V$239:V$255,$F1417)+V$194*INDEX(V$121:V$137,$F1417)*INDEX(V$151:V$167,$F1417))*$E1417</f>
        <v/>
      </c>
      <c r="W1417" s="37">
        <f>(INDEX(W$235:W$238,$D1417)*INDEX(W$239:W$255,$F1417)+W$194*INDEX(W$121:W$137,$F1417)*INDEX(W$151:W$167,$F1417))*$E1417</f>
        <v/>
      </c>
      <c r="X1417" s="37">
        <f>(INDEX(X$235:X$238,$D1417)*INDEX(X$239:X$255,$F1417)+X$194*INDEX(X$121:X$137,$F1417)*INDEX(X$151:X$167,$F1417))*$E1417</f>
        <v/>
      </c>
      <c r="Y1417" s="37">
        <f>(INDEX(Y$235:Y$238,$D1417)*INDEX(Y$239:Y$255,$F1417)+Y$194*INDEX(Y$121:Y$137,$F1417)*INDEX(Y$151:Y$167,$F1417))*$E1417</f>
        <v/>
      </c>
      <c r="Z1417" s="37">
        <f>(INDEX(Z$235:Z$238,$D1417)*INDEX(Z$239:Z$255,$F1417)+Z$194*INDEX(Z$121:Z$137,$F1417)*INDEX(Z$151:Z$167,$F1417))*$E1417</f>
        <v/>
      </c>
      <c r="AA1417" s="37">
        <f>(INDEX(AA$235:AA$238,$D1417)*INDEX(AA$239:AA$255,$F1417)+AA$194*INDEX(AA$121:AA$137,$F1417)*INDEX(AA$151:AA$167,$F1417))*$E1417</f>
        <v/>
      </c>
      <c r="AB1417" s="37">
        <f>(INDEX(AB$235:AB$238,$D1417)*INDEX(AB$239:AB$255,$F1417)+AB$194*INDEX(AB$121:AB$137,$F1417)*INDEX(AB$151:AB$167,$F1417))*$E1417</f>
        <v/>
      </c>
      <c r="AC1417" s="37">
        <f>(INDEX(AC$235:AC$238,$D1417)*INDEX(AC$239:AC$255,$F1417)+AC$194*INDEX(AC$121:AC$137,$F1417)*INDEX(AC$151:AC$167,$F1417))*$E1417</f>
        <v/>
      </c>
      <c r="AD1417" s="40">
        <f>SHADOWEFF(INDEX(AD$235:AD$238,$D1417),INDEX(AD$239:AD$255,$F1417),AD$194,INDEX(AD$121:AD$137,$F1417),INDEX(AD$151:AD$167,$F1417),$E1417)</f>
        <v/>
      </c>
      <c r="AF1417" s="11">
        <f>LOWER(Settings!$C$4)&amp;".mit."&amp;$A1417&amp;IF($C1417="","","."&amp;$C1417&amp;"."&amp;$B1417)&amp;IF(INDEX(Variables!$D$5:$D$105,MATCH($A1417,Variables!$A$5:$A$105,0))="","","."&amp;INDEX(Variables!$D$5:$D$105,MATCH($A1417,Variables!$A$5:$A$105,0)))&amp;"."&amp;AF$5</f>
        <v/>
      </c>
      <c r="AG1417" s="38">
        <f>(INDEX(AG$235:AG$238,$D1417)*INDEX(AG$239:AG$255,$F1417)+AG$194*INDEX(AG$121:AG$137,$F1417)*INDEX(AG$151:AG$167,$F1417))*$E1417</f>
        <v/>
      </c>
      <c r="AH1417" s="37">
        <f>(INDEX(AH$235:AH$238,$D1417)*INDEX(AH$239:AH$255,$F1417)+AH$194*INDEX(AH$121:AH$137,$F1417)*INDEX(AH$151:AH$167,$F1417))*$E1417</f>
        <v/>
      </c>
      <c r="AI1417" s="37">
        <f>(INDEX(AI$235:AI$238,$D1417)*INDEX(AI$239:AI$255,$F1417)+AI$194*INDEX(AI$121:AI$137,$F1417)*INDEX(AI$151:AI$167,$F1417))*$E1417</f>
        <v/>
      </c>
      <c r="AJ1417" s="37">
        <f>(INDEX(AJ$235:AJ$238,$D1417)*INDEX(AJ$239:AJ$255,$F1417)+AJ$194*INDEX(AJ$121:AJ$137,$F1417)*INDEX(AJ$151:AJ$167,$F1417))*$E1417</f>
        <v/>
      </c>
      <c r="AK1417" s="37">
        <f>(INDEX(AK$235:AK$238,$D1417)*INDEX(AK$239:AK$255,$F1417)+AK$194*INDEX(AK$121:AK$137,$F1417)*INDEX(AK$151:AK$167,$F1417))*$E1417</f>
        <v/>
      </c>
      <c r="AL1417" s="37">
        <f>(INDEX(AL$235:AL$238,$D1417)*INDEX(AL$239:AL$255,$F1417)+AL$194*INDEX(AL$121:AL$137,$F1417)*INDEX(AL$151:AL$167,$F1417))*$E1417</f>
        <v/>
      </c>
      <c r="AM1417" s="37">
        <f>(INDEX(AM$235:AM$238,$D1417)*INDEX(AM$239:AM$255,$F1417)+AM$194*INDEX(AM$121:AM$137,$F1417)*INDEX(AM$151:AM$167,$F1417))*$E1417</f>
        <v/>
      </c>
      <c r="AN1417" s="37">
        <f>(INDEX(AN$235:AN$238,$D1417)*INDEX(AN$239:AN$255,$F1417)+AN$194*INDEX(AN$121:AN$137,$F1417)*INDEX(AN$151:AN$167,$F1417))*$E1417</f>
        <v/>
      </c>
      <c r="AO1417" s="37">
        <f>(INDEX(AO$235:AO$238,$D1417)*INDEX(AO$239:AO$255,$F1417)+AO$194*INDEX(AO$121:AO$137,$F1417)*INDEX(AO$151:AO$167,$F1417))*$E1417</f>
        <v/>
      </c>
      <c r="AP1417" s="37">
        <f>(INDEX(AP$235:AP$238,$D1417)*INDEX(AP$239:AP$255,$F1417)+AP$194*INDEX(AP$121:AP$137,$F1417)*INDEX(AP$151:AP$167,$F1417))*$E1417</f>
        <v/>
      </c>
      <c r="AQ1417" s="37">
        <f>(INDEX(AQ$235:AQ$238,$D1417)*INDEX(AQ$239:AQ$255,$F1417)+AQ$194*INDEX(AQ$121:AQ$137,$F1417)*INDEX(AQ$151:AQ$167,$F1417))*$E1417</f>
        <v/>
      </c>
      <c r="AR1417" s="37">
        <f>(INDEX(AR$235:AR$238,$D1417)*INDEX(AR$239:AR$255,$F1417)+AR$194*INDEX(AR$121:AR$137,$F1417)*INDEX(AR$151:AR$167,$F1417))*$E1417</f>
        <v/>
      </c>
      <c r="AS1417" s="37">
        <f>(INDEX(AS$235:AS$238,$D1417)*INDEX(AS$239:AS$255,$F1417)+AS$194*INDEX(AS$121:AS$137,$F1417)*INDEX(AS$151:AS$167,$F1417))*$E1417</f>
        <v/>
      </c>
      <c r="AT1417" s="37">
        <f>(INDEX(AT$235:AT$238,$D1417)*INDEX(AT$239:AT$255,$F1417)+AT$194*INDEX(AT$121:AT$137,$F1417)*INDEX(AT$151:AT$167,$F1417))*$E1417</f>
        <v/>
      </c>
      <c r="AU1417" s="37">
        <f>(INDEX(AU$235:AU$238,$D1417)*INDEX(AU$239:AU$255,$F1417)+AU$194*INDEX(AU$121:AU$137,$F1417)*INDEX(AU$151:AU$167,$F1417))*$E1417</f>
        <v/>
      </c>
      <c r="AV1417" s="37">
        <f>(INDEX(AV$235:AV$238,$D1417)*INDEX(AV$239:AV$255,$F1417)+AV$194*INDEX(AV$121:AV$137,$F1417)*INDEX(AV$151:AV$167,$F1417))*$E1417</f>
        <v/>
      </c>
      <c r="AW1417" s="37">
        <f>(INDEX(AW$235:AW$238,$D1417)*INDEX(AW$239:AW$255,$F1417)+AW$194*INDEX(AW$121:AW$137,$F1417)*INDEX(AW$151:AW$167,$F1417))*$E1417</f>
        <v/>
      </c>
      <c r="AX1417" s="37">
        <f>(INDEX(AX$235:AX$238,$D1417)*INDEX(AX$239:AX$255,$F1417)+AX$194*INDEX(AX$121:AX$137,$F1417)*INDEX(AX$151:AX$167,$F1417))*$E1417</f>
        <v/>
      </c>
      <c r="AY1417" s="40">
        <f>SHADOWEFF(INDEX(AY$235:AY$238,$D1417),INDEX(AY$239:AY$255,$F1417),AY$194,INDEX(AY$121:AY$137,$F1417),INDEX(AY$151:AY$167,$F1417),$E1417)</f>
        <v/>
      </c>
    </row>
    <row r="1418" hidden="1" outlineLevel="2">
      <c r="A1418" s="14" t="inlineStr">
        <is>
          <t>shp</t>
        </is>
      </c>
      <c r="B1418" s="14" t="inlineStr">
        <is>
          <t>die</t>
        </is>
      </c>
      <c r="C1418" s="14" t="inlineStr">
        <is>
          <t>mac</t>
        </is>
      </c>
      <c r="D1418" s="37">
        <f>INDEX(Inputs!$M$5:$M$132,MATCH($B1418&amp;"|"&amp;$C1418,Inputs!$A$5:$A$132,0))</f>
        <v/>
      </c>
      <c r="E1418" s="37">
        <f>INDEX(Inputs!$T$5:$T$132,MATCH($B1418&amp;"|"&amp;$C1418,Inputs!$A$5:$A$132,0))</f>
        <v/>
      </c>
      <c r="F1418" s="37">
        <f>INDEX(Inputs!$K$5:$K$132,MATCH($B1418&amp;"|"&amp;$C1418,Inputs!$A$5:$A$132,0))</f>
        <v/>
      </c>
      <c r="G1418" s="36" t="n"/>
      <c r="H1418" s="14">
        <f>INDEX(Variables!$B$5:$B$105,MATCH($A1418,Variables!$A$5:$A$105,0))&amp;IF($C1418="",""," | "&amp;INDEX(Mapping!$B$5:$B$26,MATCH($C1418,Mapping!$A$5:$A$26,0))&amp;" | "&amp;INDEX(Mapping!$B$30:$B$41,MATCH($B1418,Mapping!$A$30:$A$41,0)))</f>
        <v/>
      </c>
      <c r="I1418" s="14">
        <f>INDEX(Variables!$C$5:$C$105,MATCH($A1418,Variables!$A$5:$A$105,0))</f>
        <v/>
      </c>
      <c r="J1418" s="14">
        <f>INDEX(Variables!$E$5:$E$105,MATCH($A1418,Variables!$A$5:$A$105,0))</f>
        <v/>
      </c>
      <c r="K1418" s="11">
        <f>LOWER(Settings!$C$4)&amp;".mit."&amp;$A1418&amp;IF($C1418="","","."&amp;$C1418&amp;"."&amp;$B1418)&amp;IF(INDEX(Variables!$D$5:$D$105,MATCH($A1418,Variables!$A$5:$A$105,0))="","","."&amp;INDEX(Variables!$D$5:$D$105,MATCH($A1418,Variables!$A$5:$A$105,0)))&amp;"."&amp;K$5</f>
        <v/>
      </c>
      <c r="L1418" s="38">
        <f>(INDEX(L$235:L$238,$D1418)*INDEX(L$239:L$255,$F1418)+L$194*INDEX(L$121:L$137,$F1418)*INDEX(L$151:L$167,$F1418))*$E1418</f>
        <v/>
      </c>
      <c r="M1418" s="37">
        <f>(INDEX(M$235:M$238,$D1418)*INDEX(M$239:M$255,$F1418)+M$194*INDEX(M$121:M$137,$F1418)*INDEX(M$151:M$167,$F1418))*$E1418</f>
        <v/>
      </c>
      <c r="N1418" s="37">
        <f>(INDEX(N$235:N$238,$D1418)*INDEX(N$239:N$255,$F1418)+N$194*INDEX(N$121:N$137,$F1418)*INDEX(N$151:N$167,$F1418))*$E1418</f>
        <v/>
      </c>
      <c r="O1418" s="37">
        <f>(INDEX(O$235:O$238,$D1418)*INDEX(O$239:O$255,$F1418)+O$194*INDEX(O$121:O$137,$F1418)*INDEX(O$151:O$167,$F1418))*$E1418</f>
        <v/>
      </c>
      <c r="P1418" s="37">
        <f>(INDEX(P$235:P$238,$D1418)*INDEX(P$239:P$255,$F1418)+P$194*INDEX(P$121:P$137,$F1418)*INDEX(P$151:P$167,$F1418))*$E1418</f>
        <v/>
      </c>
      <c r="Q1418" s="37">
        <f>(INDEX(Q$235:Q$238,$D1418)*INDEX(Q$239:Q$255,$F1418)+Q$194*INDEX(Q$121:Q$137,$F1418)*INDEX(Q$151:Q$167,$F1418))*$E1418</f>
        <v/>
      </c>
      <c r="R1418" s="37">
        <f>(INDEX(R$235:R$238,$D1418)*INDEX(R$239:R$255,$F1418)+R$194*INDEX(R$121:R$137,$F1418)*INDEX(R$151:R$167,$F1418))*$E1418</f>
        <v/>
      </c>
      <c r="S1418" s="37">
        <f>(INDEX(S$235:S$238,$D1418)*INDEX(S$239:S$255,$F1418)+S$194*INDEX(S$121:S$137,$F1418)*INDEX(S$151:S$167,$F1418))*$E1418</f>
        <v/>
      </c>
      <c r="T1418" s="37">
        <f>(INDEX(T$235:T$238,$D1418)*INDEX(T$239:T$255,$F1418)+T$194*INDEX(T$121:T$137,$F1418)*INDEX(T$151:T$167,$F1418))*$E1418</f>
        <v/>
      </c>
      <c r="U1418" s="37">
        <f>(INDEX(U$235:U$238,$D1418)*INDEX(U$239:U$255,$F1418)+U$194*INDEX(U$121:U$137,$F1418)*INDEX(U$151:U$167,$F1418))*$E1418</f>
        <v/>
      </c>
      <c r="V1418" s="37">
        <f>(INDEX(V$235:V$238,$D1418)*INDEX(V$239:V$255,$F1418)+V$194*INDEX(V$121:V$137,$F1418)*INDEX(V$151:V$167,$F1418))*$E1418</f>
        <v/>
      </c>
      <c r="W1418" s="37">
        <f>(INDEX(W$235:W$238,$D1418)*INDEX(W$239:W$255,$F1418)+W$194*INDEX(W$121:W$137,$F1418)*INDEX(W$151:W$167,$F1418))*$E1418</f>
        <v/>
      </c>
      <c r="X1418" s="37">
        <f>(INDEX(X$235:X$238,$D1418)*INDEX(X$239:X$255,$F1418)+X$194*INDEX(X$121:X$137,$F1418)*INDEX(X$151:X$167,$F1418))*$E1418</f>
        <v/>
      </c>
      <c r="Y1418" s="37">
        <f>(INDEX(Y$235:Y$238,$D1418)*INDEX(Y$239:Y$255,$F1418)+Y$194*INDEX(Y$121:Y$137,$F1418)*INDEX(Y$151:Y$167,$F1418))*$E1418</f>
        <v/>
      </c>
      <c r="Z1418" s="37">
        <f>(INDEX(Z$235:Z$238,$D1418)*INDEX(Z$239:Z$255,$F1418)+Z$194*INDEX(Z$121:Z$137,$F1418)*INDEX(Z$151:Z$167,$F1418))*$E1418</f>
        <v/>
      </c>
      <c r="AA1418" s="37">
        <f>(INDEX(AA$235:AA$238,$D1418)*INDEX(AA$239:AA$255,$F1418)+AA$194*INDEX(AA$121:AA$137,$F1418)*INDEX(AA$151:AA$167,$F1418))*$E1418</f>
        <v/>
      </c>
      <c r="AB1418" s="37">
        <f>(INDEX(AB$235:AB$238,$D1418)*INDEX(AB$239:AB$255,$F1418)+AB$194*INDEX(AB$121:AB$137,$F1418)*INDEX(AB$151:AB$167,$F1418))*$E1418</f>
        <v/>
      </c>
      <c r="AC1418" s="37">
        <f>(INDEX(AC$235:AC$238,$D1418)*INDEX(AC$239:AC$255,$F1418)+AC$194*INDEX(AC$121:AC$137,$F1418)*INDEX(AC$151:AC$167,$F1418))*$E1418</f>
        <v/>
      </c>
      <c r="AD1418" s="40">
        <f>SHADOWEFF(INDEX(AD$235:AD$238,$D1418),INDEX(AD$239:AD$255,$F1418),AD$194,INDEX(AD$121:AD$137,$F1418),INDEX(AD$151:AD$167,$F1418),$E1418)</f>
        <v/>
      </c>
      <c r="AF1418" s="11">
        <f>LOWER(Settings!$C$4)&amp;".mit."&amp;$A1418&amp;IF($C1418="","","."&amp;$C1418&amp;"."&amp;$B1418)&amp;IF(INDEX(Variables!$D$5:$D$105,MATCH($A1418,Variables!$A$5:$A$105,0))="","","."&amp;INDEX(Variables!$D$5:$D$105,MATCH($A1418,Variables!$A$5:$A$105,0)))&amp;"."&amp;AF$5</f>
        <v/>
      </c>
      <c r="AG1418" s="38">
        <f>(INDEX(AG$235:AG$238,$D1418)*INDEX(AG$239:AG$255,$F1418)+AG$194*INDEX(AG$121:AG$137,$F1418)*INDEX(AG$151:AG$167,$F1418))*$E1418</f>
        <v/>
      </c>
      <c r="AH1418" s="37">
        <f>(INDEX(AH$235:AH$238,$D1418)*INDEX(AH$239:AH$255,$F1418)+AH$194*INDEX(AH$121:AH$137,$F1418)*INDEX(AH$151:AH$167,$F1418))*$E1418</f>
        <v/>
      </c>
      <c r="AI1418" s="37">
        <f>(INDEX(AI$235:AI$238,$D1418)*INDEX(AI$239:AI$255,$F1418)+AI$194*INDEX(AI$121:AI$137,$F1418)*INDEX(AI$151:AI$167,$F1418))*$E1418</f>
        <v/>
      </c>
      <c r="AJ1418" s="37">
        <f>(INDEX(AJ$235:AJ$238,$D1418)*INDEX(AJ$239:AJ$255,$F1418)+AJ$194*INDEX(AJ$121:AJ$137,$F1418)*INDEX(AJ$151:AJ$167,$F1418))*$E1418</f>
        <v/>
      </c>
      <c r="AK1418" s="37">
        <f>(INDEX(AK$235:AK$238,$D1418)*INDEX(AK$239:AK$255,$F1418)+AK$194*INDEX(AK$121:AK$137,$F1418)*INDEX(AK$151:AK$167,$F1418))*$E1418</f>
        <v/>
      </c>
      <c r="AL1418" s="37">
        <f>(INDEX(AL$235:AL$238,$D1418)*INDEX(AL$239:AL$255,$F1418)+AL$194*INDEX(AL$121:AL$137,$F1418)*INDEX(AL$151:AL$167,$F1418))*$E1418</f>
        <v/>
      </c>
      <c r="AM1418" s="37">
        <f>(INDEX(AM$235:AM$238,$D1418)*INDEX(AM$239:AM$255,$F1418)+AM$194*INDEX(AM$121:AM$137,$F1418)*INDEX(AM$151:AM$167,$F1418))*$E1418</f>
        <v/>
      </c>
      <c r="AN1418" s="37">
        <f>(INDEX(AN$235:AN$238,$D1418)*INDEX(AN$239:AN$255,$F1418)+AN$194*INDEX(AN$121:AN$137,$F1418)*INDEX(AN$151:AN$167,$F1418))*$E1418</f>
        <v/>
      </c>
      <c r="AO1418" s="37">
        <f>(INDEX(AO$235:AO$238,$D1418)*INDEX(AO$239:AO$255,$F1418)+AO$194*INDEX(AO$121:AO$137,$F1418)*INDEX(AO$151:AO$167,$F1418))*$E1418</f>
        <v/>
      </c>
      <c r="AP1418" s="37">
        <f>(INDEX(AP$235:AP$238,$D1418)*INDEX(AP$239:AP$255,$F1418)+AP$194*INDEX(AP$121:AP$137,$F1418)*INDEX(AP$151:AP$167,$F1418))*$E1418</f>
        <v/>
      </c>
      <c r="AQ1418" s="37">
        <f>(INDEX(AQ$235:AQ$238,$D1418)*INDEX(AQ$239:AQ$255,$F1418)+AQ$194*INDEX(AQ$121:AQ$137,$F1418)*INDEX(AQ$151:AQ$167,$F1418))*$E1418</f>
        <v/>
      </c>
      <c r="AR1418" s="37">
        <f>(INDEX(AR$235:AR$238,$D1418)*INDEX(AR$239:AR$255,$F1418)+AR$194*INDEX(AR$121:AR$137,$F1418)*INDEX(AR$151:AR$167,$F1418))*$E1418</f>
        <v/>
      </c>
      <c r="AS1418" s="37">
        <f>(INDEX(AS$235:AS$238,$D1418)*INDEX(AS$239:AS$255,$F1418)+AS$194*INDEX(AS$121:AS$137,$F1418)*INDEX(AS$151:AS$167,$F1418))*$E1418</f>
        <v/>
      </c>
      <c r="AT1418" s="37">
        <f>(INDEX(AT$235:AT$238,$D1418)*INDEX(AT$239:AT$255,$F1418)+AT$194*INDEX(AT$121:AT$137,$F1418)*INDEX(AT$151:AT$167,$F1418))*$E1418</f>
        <v/>
      </c>
      <c r="AU1418" s="37">
        <f>(INDEX(AU$235:AU$238,$D1418)*INDEX(AU$239:AU$255,$F1418)+AU$194*INDEX(AU$121:AU$137,$F1418)*INDEX(AU$151:AU$167,$F1418))*$E1418</f>
        <v/>
      </c>
      <c r="AV1418" s="37">
        <f>(INDEX(AV$235:AV$238,$D1418)*INDEX(AV$239:AV$255,$F1418)+AV$194*INDEX(AV$121:AV$137,$F1418)*INDEX(AV$151:AV$167,$F1418))*$E1418</f>
        <v/>
      </c>
      <c r="AW1418" s="37">
        <f>(INDEX(AW$235:AW$238,$D1418)*INDEX(AW$239:AW$255,$F1418)+AW$194*INDEX(AW$121:AW$137,$F1418)*INDEX(AW$151:AW$167,$F1418))*$E1418</f>
        <v/>
      </c>
      <c r="AX1418" s="37">
        <f>(INDEX(AX$235:AX$238,$D1418)*INDEX(AX$239:AX$255,$F1418)+AX$194*INDEX(AX$121:AX$137,$F1418)*INDEX(AX$151:AX$167,$F1418))*$E1418</f>
        <v/>
      </c>
      <c r="AY1418" s="40">
        <f>SHADOWEFF(INDEX(AY$235:AY$238,$D1418),INDEX(AY$239:AY$255,$F1418),AY$194,INDEX(AY$121:AY$137,$F1418),INDEX(AY$151:AY$167,$F1418),$E1418)</f>
        <v/>
      </c>
    </row>
    <row r="1419" hidden="1" outlineLevel="2">
      <c r="A1419" s="14" t="inlineStr">
        <is>
          <t>shp</t>
        </is>
      </c>
      <c r="B1419" s="14" t="inlineStr">
        <is>
          <t>lpg</t>
        </is>
      </c>
      <c r="C1419" s="14" t="inlineStr">
        <is>
          <t>mac</t>
        </is>
      </c>
      <c r="D1419" s="37">
        <f>INDEX(Inputs!$M$5:$M$132,MATCH($B1419&amp;"|"&amp;$C1419,Inputs!$A$5:$A$132,0))</f>
        <v/>
      </c>
      <c r="E1419" s="37">
        <f>INDEX(Inputs!$T$5:$T$132,MATCH($B1419&amp;"|"&amp;$C1419,Inputs!$A$5:$A$132,0))</f>
        <v/>
      </c>
      <c r="F1419" s="37">
        <f>INDEX(Inputs!$K$5:$K$132,MATCH($B1419&amp;"|"&amp;$C1419,Inputs!$A$5:$A$132,0))</f>
        <v/>
      </c>
      <c r="G1419" s="36" t="n"/>
      <c r="H1419" s="14">
        <f>INDEX(Variables!$B$5:$B$105,MATCH($A1419,Variables!$A$5:$A$105,0))&amp;IF($C1419="",""," | "&amp;INDEX(Mapping!$B$5:$B$26,MATCH($C1419,Mapping!$A$5:$A$26,0))&amp;" | "&amp;INDEX(Mapping!$B$30:$B$41,MATCH($B1419,Mapping!$A$30:$A$41,0)))</f>
        <v/>
      </c>
      <c r="I1419" s="14">
        <f>INDEX(Variables!$C$5:$C$105,MATCH($A1419,Variables!$A$5:$A$105,0))</f>
        <v/>
      </c>
      <c r="J1419" s="14">
        <f>INDEX(Variables!$E$5:$E$105,MATCH($A1419,Variables!$A$5:$A$105,0))</f>
        <v/>
      </c>
      <c r="K1419" s="11">
        <f>LOWER(Settings!$C$4)&amp;".mit."&amp;$A1419&amp;IF($C1419="","","."&amp;$C1419&amp;"."&amp;$B1419)&amp;IF(INDEX(Variables!$D$5:$D$105,MATCH($A1419,Variables!$A$5:$A$105,0))="","","."&amp;INDEX(Variables!$D$5:$D$105,MATCH($A1419,Variables!$A$5:$A$105,0)))&amp;"."&amp;K$5</f>
        <v/>
      </c>
      <c r="L1419" s="38">
        <f>(INDEX(L$235:L$238,$D1419)*INDEX(L$239:L$255,$F1419)+L$194*INDEX(L$121:L$137,$F1419)*INDEX(L$151:L$167,$F1419))*$E1419</f>
        <v/>
      </c>
      <c r="M1419" s="37">
        <f>(INDEX(M$235:M$238,$D1419)*INDEX(M$239:M$255,$F1419)+M$194*INDEX(M$121:M$137,$F1419)*INDEX(M$151:M$167,$F1419))*$E1419</f>
        <v/>
      </c>
      <c r="N1419" s="37">
        <f>(INDEX(N$235:N$238,$D1419)*INDEX(N$239:N$255,$F1419)+N$194*INDEX(N$121:N$137,$F1419)*INDEX(N$151:N$167,$F1419))*$E1419</f>
        <v/>
      </c>
      <c r="O1419" s="37">
        <f>(INDEX(O$235:O$238,$D1419)*INDEX(O$239:O$255,$F1419)+O$194*INDEX(O$121:O$137,$F1419)*INDEX(O$151:O$167,$F1419))*$E1419</f>
        <v/>
      </c>
      <c r="P1419" s="37">
        <f>(INDEX(P$235:P$238,$D1419)*INDEX(P$239:P$255,$F1419)+P$194*INDEX(P$121:P$137,$F1419)*INDEX(P$151:P$167,$F1419))*$E1419</f>
        <v/>
      </c>
      <c r="Q1419" s="37">
        <f>(INDEX(Q$235:Q$238,$D1419)*INDEX(Q$239:Q$255,$F1419)+Q$194*INDEX(Q$121:Q$137,$F1419)*INDEX(Q$151:Q$167,$F1419))*$E1419</f>
        <v/>
      </c>
      <c r="R1419" s="37">
        <f>(INDEX(R$235:R$238,$D1419)*INDEX(R$239:R$255,$F1419)+R$194*INDEX(R$121:R$137,$F1419)*INDEX(R$151:R$167,$F1419))*$E1419</f>
        <v/>
      </c>
      <c r="S1419" s="37">
        <f>(INDEX(S$235:S$238,$D1419)*INDEX(S$239:S$255,$F1419)+S$194*INDEX(S$121:S$137,$F1419)*INDEX(S$151:S$167,$F1419))*$E1419</f>
        <v/>
      </c>
      <c r="T1419" s="37">
        <f>(INDEX(T$235:T$238,$D1419)*INDEX(T$239:T$255,$F1419)+T$194*INDEX(T$121:T$137,$F1419)*INDEX(T$151:T$167,$F1419))*$E1419</f>
        <v/>
      </c>
      <c r="U1419" s="37">
        <f>(INDEX(U$235:U$238,$D1419)*INDEX(U$239:U$255,$F1419)+U$194*INDEX(U$121:U$137,$F1419)*INDEX(U$151:U$167,$F1419))*$E1419</f>
        <v/>
      </c>
      <c r="V1419" s="37">
        <f>(INDEX(V$235:V$238,$D1419)*INDEX(V$239:V$255,$F1419)+V$194*INDEX(V$121:V$137,$F1419)*INDEX(V$151:V$167,$F1419))*$E1419</f>
        <v/>
      </c>
      <c r="W1419" s="37">
        <f>(INDEX(W$235:W$238,$D1419)*INDEX(W$239:W$255,$F1419)+W$194*INDEX(W$121:W$137,$F1419)*INDEX(W$151:W$167,$F1419))*$E1419</f>
        <v/>
      </c>
      <c r="X1419" s="37">
        <f>(INDEX(X$235:X$238,$D1419)*INDEX(X$239:X$255,$F1419)+X$194*INDEX(X$121:X$137,$F1419)*INDEX(X$151:X$167,$F1419))*$E1419</f>
        <v/>
      </c>
      <c r="Y1419" s="37">
        <f>(INDEX(Y$235:Y$238,$D1419)*INDEX(Y$239:Y$255,$F1419)+Y$194*INDEX(Y$121:Y$137,$F1419)*INDEX(Y$151:Y$167,$F1419))*$E1419</f>
        <v/>
      </c>
      <c r="Z1419" s="37">
        <f>(INDEX(Z$235:Z$238,$D1419)*INDEX(Z$239:Z$255,$F1419)+Z$194*INDEX(Z$121:Z$137,$F1419)*INDEX(Z$151:Z$167,$F1419))*$E1419</f>
        <v/>
      </c>
      <c r="AA1419" s="37">
        <f>(INDEX(AA$235:AA$238,$D1419)*INDEX(AA$239:AA$255,$F1419)+AA$194*INDEX(AA$121:AA$137,$F1419)*INDEX(AA$151:AA$167,$F1419))*$E1419</f>
        <v/>
      </c>
      <c r="AB1419" s="37">
        <f>(INDEX(AB$235:AB$238,$D1419)*INDEX(AB$239:AB$255,$F1419)+AB$194*INDEX(AB$121:AB$137,$F1419)*INDEX(AB$151:AB$167,$F1419))*$E1419</f>
        <v/>
      </c>
      <c r="AC1419" s="37">
        <f>(INDEX(AC$235:AC$238,$D1419)*INDEX(AC$239:AC$255,$F1419)+AC$194*INDEX(AC$121:AC$137,$F1419)*INDEX(AC$151:AC$167,$F1419))*$E1419</f>
        <v/>
      </c>
      <c r="AD1419" s="40">
        <f>SHADOWEFF(INDEX(AD$235:AD$238,$D1419),INDEX(AD$239:AD$255,$F1419),AD$194,INDEX(AD$121:AD$137,$F1419),INDEX(AD$151:AD$167,$F1419),$E1419)</f>
        <v/>
      </c>
      <c r="AF1419" s="11">
        <f>LOWER(Settings!$C$4)&amp;".mit."&amp;$A1419&amp;IF($C1419="","","."&amp;$C1419&amp;"."&amp;$B1419)&amp;IF(INDEX(Variables!$D$5:$D$105,MATCH($A1419,Variables!$A$5:$A$105,0))="","","."&amp;INDEX(Variables!$D$5:$D$105,MATCH($A1419,Variables!$A$5:$A$105,0)))&amp;"."&amp;AF$5</f>
        <v/>
      </c>
      <c r="AG1419" s="38">
        <f>(INDEX(AG$235:AG$238,$D1419)*INDEX(AG$239:AG$255,$F1419)+AG$194*INDEX(AG$121:AG$137,$F1419)*INDEX(AG$151:AG$167,$F1419))*$E1419</f>
        <v/>
      </c>
      <c r="AH1419" s="37">
        <f>(INDEX(AH$235:AH$238,$D1419)*INDEX(AH$239:AH$255,$F1419)+AH$194*INDEX(AH$121:AH$137,$F1419)*INDEX(AH$151:AH$167,$F1419))*$E1419</f>
        <v/>
      </c>
      <c r="AI1419" s="37">
        <f>(INDEX(AI$235:AI$238,$D1419)*INDEX(AI$239:AI$255,$F1419)+AI$194*INDEX(AI$121:AI$137,$F1419)*INDEX(AI$151:AI$167,$F1419))*$E1419</f>
        <v/>
      </c>
      <c r="AJ1419" s="37">
        <f>(INDEX(AJ$235:AJ$238,$D1419)*INDEX(AJ$239:AJ$255,$F1419)+AJ$194*INDEX(AJ$121:AJ$137,$F1419)*INDEX(AJ$151:AJ$167,$F1419))*$E1419</f>
        <v/>
      </c>
      <c r="AK1419" s="37">
        <f>(INDEX(AK$235:AK$238,$D1419)*INDEX(AK$239:AK$255,$F1419)+AK$194*INDEX(AK$121:AK$137,$F1419)*INDEX(AK$151:AK$167,$F1419))*$E1419</f>
        <v/>
      </c>
      <c r="AL1419" s="37">
        <f>(INDEX(AL$235:AL$238,$D1419)*INDEX(AL$239:AL$255,$F1419)+AL$194*INDEX(AL$121:AL$137,$F1419)*INDEX(AL$151:AL$167,$F1419))*$E1419</f>
        <v/>
      </c>
      <c r="AM1419" s="37">
        <f>(INDEX(AM$235:AM$238,$D1419)*INDEX(AM$239:AM$255,$F1419)+AM$194*INDEX(AM$121:AM$137,$F1419)*INDEX(AM$151:AM$167,$F1419))*$E1419</f>
        <v/>
      </c>
      <c r="AN1419" s="37">
        <f>(INDEX(AN$235:AN$238,$D1419)*INDEX(AN$239:AN$255,$F1419)+AN$194*INDEX(AN$121:AN$137,$F1419)*INDEX(AN$151:AN$167,$F1419))*$E1419</f>
        <v/>
      </c>
      <c r="AO1419" s="37">
        <f>(INDEX(AO$235:AO$238,$D1419)*INDEX(AO$239:AO$255,$F1419)+AO$194*INDEX(AO$121:AO$137,$F1419)*INDEX(AO$151:AO$167,$F1419))*$E1419</f>
        <v/>
      </c>
      <c r="AP1419" s="37">
        <f>(INDEX(AP$235:AP$238,$D1419)*INDEX(AP$239:AP$255,$F1419)+AP$194*INDEX(AP$121:AP$137,$F1419)*INDEX(AP$151:AP$167,$F1419))*$E1419</f>
        <v/>
      </c>
      <c r="AQ1419" s="37">
        <f>(INDEX(AQ$235:AQ$238,$D1419)*INDEX(AQ$239:AQ$255,$F1419)+AQ$194*INDEX(AQ$121:AQ$137,$F1419)*INDEX(AQ$151:AQ$167,$F1419))*$E1419</f>
        <v/>
      </c>
      <c r="AR1419" s="37">
        <f>(INDEX(AR$235:AR$238,$D1419)*INDEX(AR$239:AR$255,$F1419)+AR$194*INDEX(AR$121:AR$137,$F1419)*INDEX(AR$151:AR$167,$F1419))*$E1419</f>
        <v/>
      </c>
      <c r="AS1419" s="37">
        <f>(INDEX(AS$235:AS$238,$D1419)*INDEX(AS$239:AS$255,$F1419)+AS$194*INDEX(AS$121:AS$137,$F1419)*INDEX(AS$151:AS$167,$F1419))*$E1419</f>
        <v/>
      </c>
      <c r="AT1419" s="37">
        <f>(INDEX(AT$235:AT$238,$D1419)*INDEX(AT$239:AT$255,$F1419)+AT$194*INDEX(AT$121:AT$137,$F1419)*INDEX(AT$151:AT$167,$F1419))*$E1419</f>
        <v/>
      </c>
      <c r="AU1419" s="37">
        <f>(INDEX(AU$235:AU$238,$D1419)*INDEX(AU$239:AU$255,$F1419)+AU$194*INDEX(AU$121:AU$137,$F1419)*INDEX(AU$151:AU$167,$F1419))*$E1419</f>
        <v/>
      </c>
      <c r="AV1419" s="37">
        <f>(INDEX(AV$235:AV$238,$D1419)*INDEX(AV$239:AV$255,$F1419)+AV$194*INDEX(AV$121:AV$137,$F1419)*INDEX(AV$151:AV$167,$F1419))*$E1419</f>
        <v/>
      </c>
      <c r="AW1419" s="37">
        <f>(INDEX(AW$235:AW$238,$D1419)*INDEX(AW$239:AW$255,$F1419)+AW$194*INDEX(AW$121:AW$137,$F1419)*INDEX(AW$151:AW$167,$F1419))*$E1419</f>
        <v/>
      </c>
      <c r="AX1419" s="37">
        <f>(INDEX(AX$235:AX$238,$D1419)*INDEX(AX$239:AX$255,$F1419)+AX$194*INDEX(AX$121:AX$137,$F1419)*INDEX(AX$151:AX$167,$F1419))*$E1419</f>
        <v/>
      </c>
      <c r="AY1419" s="40">
        <f>SHADOWEFF(INDEX(AY$235:AY$238,$D1419),INDEX(AY$239:AY$255,$F1419),AY$194,INDEX(AY$121:AY$137,$F1419),INDEX(AY$151:AY$167,$F1419),$E1419)</f>
        <v/>
      </c>
    </row>
    <row r="1420" hidden="1" outlineLevel="2">
      <c r="A1420" s="14" t="inlineStr">
        <is>
          <t>shp</t>
        </is>
      </c>
      <c r="B1420" s="14" t="inlineStr">
        <is>
          <t>ker</t>
        </is>
      </c>
      <c r="C1420" s="14" t="inlineStr">
        <is>
          <t>mac</t>
        </is>
      </c>
      <c r="D1420" s="37">
        <f>INDEX(Inputs!$M$5:$M$132,MATCH($B1420&amp;"|"&amp;$C1420,Inputs!$A$5:$A$132,0))</f>
        <v/>
      </c>
      <c r="E1420" s="37">
        <f>INDEX(Inputs!$T$5:$T$132,MATCH($B1420&amp;"|"&amp;$C1420,Inputs!$A$5:$A$132,0))</f>
        <v/>
      </c>
      <c r="F1420" s="37">
        <f>INDEX(Inputs!$K$5:$K$132,MATCH($B1420&amp;"|"&amp;$C1420,Inputs!$A$5:$A$132,0))</f>
        <v/>
      </c>
      <c r="G1420" s="36" t="n"/>
      <c r="H1420" s="14">
        <f>INDEX(Variables!$B$5:$B$105,MATCH($A1420,Variables!$A$5:$A$105,0))&amp;IF($C1420="",""," | "&amp;INDEX(Mapping!$B$5:$B$26,MATCH($C1420,Mapping!$A$5:$A$26,0))&amp;" | "&amp;INDEX(Mapping!$B$30:$B$41,MATCH($B1420,Mapping!$A$30:$A$41,0)))</f>
        <v/>
      </c>
      <c r="I1420" s="14">
        <f>INDEX(Variables!$C$5:$C$105,MATCH($A1420,Variables!$A$5:$A$105,0))</f>
        <v/>
      </c>
      <c r="J1420" s="14">
        <f>INDEX(Variables!$E$5:$E$105,MATCH($A1420,Variables!$A$5:$A$105,0))</f>
        <v/>
      </c>
      <c r="K1420" s="11">
        <f>LOWER(Settings!$C$4)&amp;".mit."&amp;$A1420&amp;IF($C1420="","","."&amp;$C1420&amp;"."&amp;$B1420)&amp;IF(INDEX(Variables!$D$5:$D$105,MATCH($A1420,Variables!$A$5:$A$105,0))="","","."&amp;INDEX(Variables!$D$5:$D$105,MATCH($A1420,Variables!$A$5:$A$105,0)))&amp;"."&amp;K$5</f>
        <v/>
      </c>
      <c r="L1420" s="38">
        <f>(INDEX(L$235:L$238,$D1420)*INDEX(L$239:L$255,$F1420)+L$194*INDEX(L$121:L$137,$F1420)*INDEX(L$151:L$167,$F1420))*$E1420</f>
        <v/>
      </c>
      <c r="M1420" s="37">
        <f>(INDEX(M$235:M$238,$D1420)*INDEX(M$239:M$255,$F1420)+M$194*INDEX(M$121:M$137,$F1420)*INDEX(M$151:M$167,$F1420))*$E1420</f>
        <v/>
      </c>
      <c r="N1420" s="37">
        <f>(INDEX(N$235:N$238,$D1420)*INDEX(N$239:N$255,$F1420)+N$194*INDEX(N$121:N$137,$F1420)*INDEX(N$151:N$167,$F1420))*$E1420</f>
        <v/>
      </c>
      <c r="O1420" s="37">
        <f>(INDEX(O$235:O$238,$D1420)*INDEX(O$239:O$255,$F1420)+O$194*INDEX(O$121:O$137,$F1420)*INDEX(O$151:O$167,$F1420))*$E1420</f>
        <v/>
      </c>
      <c r="P1420" s="37">
        <f>(INDEX(P$235:P$238,$D1420)*INDEX(P$239:P$255,$F1420)+P$194*INDEX(P$121:P$137,$F1420)*INDEX(P$151:P$167,$F1420))*$E1420</f>
        <v/>
      </c>
      <c r="Q1420" s="37">
        <f>(INDEX(Q$235:Q$238,$D1420)*INDEX(Q$239:Q$255,$F1420)+Q$194*INDEX(Q$121:Q$137,$F1420)*INDEX(Q$151:Q$167,$F1420))*$E1420</f>
        <v/>
      </c>
      <c r="R1420" s="37">
        <f>(INDEX(R$235:R$238,$D1420)*INDEX(R$239:R$255,$F1420)+R$194*INDEX(R$121:R$137,$F1420)*INDEX(R$151:R$167,$F1420))*$E1420</f>
        <v/>
      </c>
      <c r="S1420" s="37">
        <f>(INDEX(S$235:S$238,$D1420)*INDEX(S$239:S$255,$F1420)+S$194*INDEX(S$121:S$137,$F1420)*INDEX(S$151:S$167,$F1420))*$E1420</f>
        <v/>
      </c>
      <c r="T1420" s="37">
        <f>(INDEX(T$235:T$238,$D1420)*INDEX(T$239:T$255,$F1420)+T$194*INDEX(T$121:T$137,$F1420)*INDEX(T$151:T$167,$F1420))*$E1420</f>
        <v/>
      </c>
      <c r="U1420" s="37">
        <f>(INDEX(U$235:U$238,$D1420)*INDEX(U$239:U$255,$F1420)+U$194*INDEX(U$121:U$137,$F1420)*INDEX(U$151:U$167,$F1420))*$E1420</f>
        <v/>
      </c>
      <c r="V1420" s="37">
        <f>(INDEX(V$235:V$238,$D1420)*INDEX(V$239:V$255,$F1420)+V$194*INDEX(V$121:V$137,$F1420)*INDEX(V$151:V$167,$F1420))*$E1420</f>
        <v/>
      </c>
      <c r="W1420" s="37">
        <f>(INDEX(W$235:W$238,$D1420)*INDEX(W$239:W$255,$F1420)+W$194*INDEX(W$121:W$137,$F1420)*INDEX(W$151:W$167,$F1420))*$E1420</f>
        <v/>
      </c>
      <c r="X1420" s="37">
        <f>(INDEX(X$235:X$238,$D1420)*INDEX(X$239:X$255,$F1420)+X$194*INDEX(X$121:X$137,$F1420)*INDEX(X$151:X$167,$F1420))*$E1420</f>
        <v/>
      </c>
      <c r="Y1420" s="37">
        <f>(INDEX(Y$235:Y$238,$D1420)*INDEX(Y$239:Y$255,$F1420)+Y$194*INDEX(Y$121:Y$137,$F1420)*INDEX(Y$151:Y$167,$F1420))*$E1420</f>
        <v/>
      </c>
      <c r="Z1420" s="37">
        <f>(INDEX(Z$235:Z$238,$D1420)*INDEX(Z$239:Z$255,$F1420)+Z$194*INDEX(Z$121:Z$137,$F1420)*INDEX(Z$151:Z$167,$F1420))*$E1420</f>
        <v/>
      </c>
      <c r="AA1420" s="37">
        <f>(INDEX(AA$235:AA$238,$D1420)*INDEX(AA$239:AA$255,$F1420)+AA$194*INDEX(AA$121:AA$137,$F1420)*INDEX(AA$151:AA$167,$F1420))*$E1420</f>
        <v/>
      </c>
      <c r="AB1420" s="37">
        <f>(INDEX(AB$235:AB$238,$D1420)*INDEX(AB$239:AB$255,$F1420)+AB$194*INDEX(AB$121:AB$137,$F1420)*INDEX(AB$151:AB$167,$F1420))*$E1420</f>
        <v/>
      </c>
      <c r="AC1420" s="37">
        <f>(INDEX(AC$235:AC$238,$D1420)*INDEX(AC$239:AC$255,$F1420)+AC$194*INDEX(AC$121:AC$137,$F1420)*INDEX(AC$151:AC$167,$F1420))*$E1420</f>
        <v/>
      </c>
      <c r="AD1420" s="40">
        <f>SHADOWEFF(INDEX(AD$235:AD$238,$D1420),INDEX(AD$239:AD$255,$F1420),AD$194,INDEX(AD$121:AD$137,$F1420),INDEX(AD$151:AD$167,$F1420),$E1420)</f>
        <v/>
      </c>
      <c r="AF1420" s="11">
        <f>LOWER(Settings!$C$4)&amp;".mit."&amp;$A1420&amp;IF($C1420="","","."&amp;$C1420&amp;"."&amp;$B1420)&amp;IF(INDEX(Variables!$D$5:$D$105,MATCH($A1420,Variables!$A$5:$A$105,0))="","","."&amp;INDEX(Variables!$D$5:$D$105,MATCH($A1420,Variables!$A$5:$A$105,0)))&amp;"."&amp;AF$5</f>
        <v/>
      </c>
      <c r="AG1420" s="38">
        <f>(INDEX(AG$235:AG$238,$D1420)*INDEX(AG$239:AG$255,$F1420)+AG$194*INDEX(AG$121:AG$137,$F1420)*INDEX(AG$151:AG$167,$F1420))*$E1420</f>
        <v/>
      </c>
      <c r="AH1420" s="37">
        <f>(INDEX(AH$235:AH$238,$D1420)*INDEX(AH$239:AH$255,$F1420)+AH$194*INDEX(AH$121:AH$137,$F1420)*INDEX(AH$151:AH$167,$F1420))*$E1420</f>
        <v/>
      </c>
      <c r="AI1420" s="37">
        <f>(INDEX(AI$235:AI$238,$D1420)*INDEX(AI$239:AI$255,$F1420)+AI$194*INDEX(AI$121:AI$137,$F1420)*INDEX(AI$151:AI$167,$F1420))*$E1420</f>
        <v/>
      </c>
      <c r="AJ1420" s="37">
        <f>(INDEX(AJ$235:AJ$238,$D1420)*INDEX(AJ$239:AJ$255,$F1420)+AJ$194*INDEX(AJ$121:AJ$137,$F1420)*INDEX(AJ$151:AJ$167,$F1420))*$E1420</f>
        <v/>
      </c>
      <c r="AK1420" s="37">
        <f>(INDEX(AK$235:AK$238,$D1420)*INDEX(AK$239:AK$255,$F1420)+AK$194*INDEX(AK$121:AK$137,$F1420)*INDEX(AK$151:AK$167,$F1420))*$E1420</f>
        <v/>
      </c>
      <c r="AL1420" s="37">
        <f>(INDEX(AL$235:AL$238,$D1420)*INDEX(AL$239:AL$255,$F1420)+AL$194*INDEX(AL$121:AL$137,$F1420)*INDEX(AL$151:AL$167,$F1420))*$E1420</f>
        <v/>
      </c>
      <c r="AM1420" s="37">
        <f>(INDEX(AM$235:AM$238,$D1420)*INDEX(AM$239:AM$255,$F1420)+AM$194*INDEX(AM$121:AM$137,$F1420)*INDEX(AM$151:AM$167,$F1420))*$E1420</f>
        <v/>
      </c>
      <c r="AN1420" s="37">
        <f>(INDEX(AN$235:AN$238,$D1420)*INDEX(AN$239:AN$255,$F1420)+AN$194*INDEX(AN$121:AN$137,$F1420)*INDEX(AN$151:AN$167,$F1420))*$E1420</f>
        <v/>
      </c>
      <c r="AO1420" s="37">
        <f>(INDEX(AO$235:AO$238,$D1420)*INDEX(AO$239:AO$255,$F1420)+AO$194*INDEX(AO$121:AO$137,$F1420)*INDEX(AO$151:AO$167,$F1420))*$E1420</f>
        <v/>
      </c>
      <c r="AP1420" s="37">
        <f>(INDEX(AP$235:AP$238,$D1420)*INDEX(AP$239:AP$255,$F1420)+AP$194*INDEX(AP$121:AP$137,$F1420)*INDEX(AP$151:AP$167,$F1420))*$E1420</f>
        <v/>
      </c>
      <c r="AQ1420" s="37">
        <f>(INDEX(AQ$235:AQ$238,$D1420)*INDEX(AQ$239:AQ$255,$F1420)+AQ$194*INDEX(AQ$121:AQ$137,$F1420)*INDEX(AQ$151:AQ$167,$F1420))*$E1420</f>
        <v/>
      </c>
      <c r="AR1420" s="37">
        <f>(INDEX(AR$235:AR$238,$D1420)*INDEX(AR$239:AR$255,$F1420)+AR$194*INDEX(AR$121:AR$137,$F1420)*INDEX(AR$151:AR$167,$F1420))*$E1420</f>
        <v/>
      </c>
      <c r="AS1420" s="37">
        <f>(INDEX(AS$235:AS$238,$D1420)*INDEX(AS$239:AS$255,$F1420)+AS$194*INDEX(AS$121:AS$137,$F1420)*INDEX(AS$151:AS$167,$F1420))*$E1420</f>
        <v/>
      </c>
      <c r="AT1420" s="37">
        <f>(INDEX(AT$235:AT$238,$D1420)*INDEX(AT$239:AT$255,$F1420)+AT$194*INDEX(AT$121:AT$137,$F1420)*INDEX(AT$151:AT$167,$F1420))*$E1420</f>
        <v/>
      </c>
      <c r="AU1420" s="37">
        <f>(INDEX(AU$235:AU$238,$D1420)*INDEX(AU$239:AU$255,$F1420)+AU$194*INDEX(AU$121:AU$137,$F1420)*INDEX(AU$151:AU$167,$F1420))*$E1420</f>
        <v/>
      </c>
      <c r="AV1420" s="37">
        <f>(INDEX(AV$235:AV$238,$D1420)*INDEX(AV$239:AV$255,$F1420)+AV$194*INDEX(AV$121:AV$137,$F1420)*INDEX(AV$151:AV$167,$F1420))*$E1420</f>
        <v/>
      </c>
      <c r="AW1420" s="37">
        <f>(INDEX(AW$235:AW$238,$D1420)*INDEX(AW$239:AW$255,$F1420)+AW$194*INDEX(AW$121:AW$137,$F1420)*INDEX(AW$151:AW$167,$F1420))*$E1420</f>
        <v/>
      </c>
      <c r="AX1420" s="37">
        <f>(INDEX(AX$235:AX$238,$D1420)*INDEX(AX$239:AX$255,$F1420)+AX$194*INDEX(AX$121:AX$137,$F1420)*INDEX(AX$151:AX$167,$F1420))*$E1420</f>
        <v/>
      </c>
      <c r="AY1420" s="40">
        <f>SHADOWEFF(INDEX(AY$235:AY$238,$D1420),INDEX(AY$239:AY$255,$F1420),AY$194,INDEX(AY$121:AY$137,$F1420),INDEX(AY$151:AY$167,$F1420),$E1420)</f>
        <v/>
      </c>
    </row>
    <row r="1421" hidden="1" outlineLevel="2">
      <c r="A1421" s="14" t="inlineStr">
        <is>
          <t>shp</t>
        </is>
      </c>
      <c r="B1421" s="14" t="inlineStr">
        <is>
          <t>oop</t>
        </is>
      </c>
      <c r="C1421" s="14" t="inlineStr">
        <is>
          <t>mac</t>
        </is>
      </c>
      <c r="D1421" s="37">
        <f>INDEX(Inputs!$M$5:$M$132,MATCH($B1421&amp;"|"&amp;$C1421,Inputs!$A$5:$A$132,0))</f>
        <v/>
      </c>
      <c r="E1421" s="37">
        <f>INDEX(Inputs!$T$5:$T$132,MATCH($B1421&amp;"|"&amp;$C1421,Inputs!$A$5:$A$132,0))</f>
        <v/>
      </c>
      <c r="F1421" s="37">
        <f>INDEX(Inputs!$K$5:$K$132,MATCH($B1421&amp;"|"&amp;$C1421,Inputs!$A$5:$A$132,0))</f>
        <v/>
      </c>
      <c r="G1421" s="36" t="n"/>
      <c r="H1421" s="14">
        <f>INDEX(Variables!$B$5:$B$105,MATCH($A1421,Variables!$A$5:$A$105,0))&amp;IF($C1421="",""," | "&amp;INDEX(Mapping!$B$5:$B$26,MATCH($C1421,Mapping!$A$5:$A$26,0))&amp;" | "&amp;INDEX(Mapping!$B$30:$B$41,MATCH($B1421,Mapping!$A$30:$A$41,0)))</f>
        <v/>
      </c>
      <c r="I1421" s="14">
        <f>INDEX(Variables!$C$5:$C$105,MATCH($A1421,Variables!$A$5:$A$105,0))</f>
        <v/>
      </c>
      <c r="J1421" s="14">
        <f>INDEX(Variables!$E$5:$E$105,MATCH($A1421,Variables!$A$5:$A$105,0))</f>
        <v/>
      </c>
      <c r="K1421" s="11">
        <f>LOWER(Settings!$C$4)&amp;".mit."&amp;$A1421&amp;IF($C1421="","","."&amp;$C1421&amp;"."&amp;$B1421)&amp;IF(INDEX(Variables!$D$5:$D$105,MATCH($A1421,Variables!$A$5:$A$105,0))="","","."&amp;INDEX(Variables!$D$5:$D$105,MATCH($A1421,Variables!$A$5:$A$105,0)))&amp;"."&amp;K$5</f>
        <v/>
      </c>
      <c r="L1421" s="38">
        <f>(INDEX(L$235:L$238,$D1421)*INDEX(L$239:L$255,$F1421)+L$194*INDEX(L$121:L$137,$F1421)*INDEX(L$151:L$167,$F1421))*$E1421</f>
        <v/>
      </c>
      <c r="M1421" s="37">
        <f>(INDEX(M$235:M$238,$D1421)*INDEX(M$239:M$255,$F1421)+M$194*INDEX(M$121:M$137,$F1421)*INDEX(M$151:M$167,$F1421))*$E1421</f>
        <v/>
      </c>
      <c r="N1421" s="37">
        <f>(INDEX(N$235:N$238,$D1421)*INDEX(N$239:N$255,$F1421)+N$194*INDEX(N$121:N$137,$F1421)*INDEX(N$151:N$167,$F1421))*$E1421</f>
        <v/>
      </c>
      <c r="O1421" s="37">
        <f>(INDEX(O$235:O$238,$D1421)*INDEX(O$239:O$255,$F1421)+O$194*INDEX(O$121:O$137,$F1421)*INDEX(O$151:O$167,$F1421))*$E1421</f>
        <v/>
      </c>
      <c r="P1421" s="37">
        <f>(INDEX(P$235:P$238,$D1421)*INDEX(P$239:P$255,$F1421)+P$194*INDEX(P$121:P$137,$F1421)*INDEX(P$151:P$167,$F1421))*$E1421</f>
        <v/>
      </c>
      <c r="Q1421" s="37">
        <f>(INDEX(Q$235:Q$238,$D1421)*INDEX(Q$239:Q$255,$F1421)+Q$194*INDEX(Q$121:Q$137,$F1421)*INDEX(Q$151:Q$167,$F1421))*$E1421</f>
        <v/>
      </c>
      <c r="R1421" s="37">
        <f>(INDEX(R$235:R$238,$D1421)*INDEX(R$239:R$255,$F1421)+R$194*INDEX(R$121:R$137,$F1421)*INDEX(R$151:R$167,$F1421))*$E1421</f>
        <v/>
      </c>
      <c r="S1421" s="37">
        <f>(INDEX(S$235:S$238,$D1421)*INDEX(S$239:S$255,$F1421)+S$194*INDEX(S$121:S$137,$F1421)*INDEX(S$151:S$167,$F1421))*$E1421</f>
        <v/>
      </c>
      <c r="T1421" s="37">
        <f>(INDEX(T$235:T$238,$D1421)*INDEX(T$239:T$255,$F1421)+T$194*INDEX(T$121:T$137,$F1421)*INDEX(T$151:T$167,$F1421))*$E1421</f>
        <v/>
      </c>
      <c r="U1421" s="37">
        <f>(INDEX(U$235:U$238,$D1421)*INDEX(U$239:U$255,$F1421)+U$194*INDEX(U$121:U$137,$F1421)*INDEX(U$151:U$167,$F1421))*$E1421</f>
        <v/>
      </c>
      <c r="V1421" s="37">
        <f>(INDEX(V$235:V$238,$D1421)*INDEX(V$239:V$255,$F1421)+V$194*INDEX(V$121:V$137,$F1421)*INDEX(V$151:V$167,$F1421))*$E1421</f>
        <v/>
      </c>
      <c r="W1421" s="37">
        <f>(INDEX(W$235:W$238,$D1421)*INDEX(W$239:W$255,$F1421)+W$194*INDEX(W$121:W$137,$F1421)*INDEX(W$151:W$167,$F1421))*$E1421</f>
        <v/>
      </c>
      <c r="X1421" s="37">
        <f>(INDEX(X$235:X$238,$D1421)*INDEX(X$239:X$255,$F1421)+X$194*INDEX(X$121:X$137,$F1421)*INDEX(X$151:X$167,$F1421))*$E1421</f>
        <v/>
      </c>
      <c r="Y1421" s="37">
        <f>(INDEX(Y$235:Y$238,$D1421)*INDEX(Y$239:Y$255,$F1421)+Y$194*INDEX(Y$121:Y$137,$F1421)*INDEX(Y$151:Y$167,$F1421))*$E1421</f>
        <v/>
      </c>
      <c r="Z1421" s="37">
        <f>(INDEX(Z$235:Z$238,$D1421)*INDEX(Z$239:Z$255,$F1421)+Z$194*INDEX(Z$121:Z$137,$F1421)*INDEX(Z$151:Z$167,$F1421))*$E1421</f>
        <v/>
      </c>
      <c r="AA1421" s="37">
        <f>(INDEX(AA$235:AA$238,$D1421)*INDEX(AA$239:AA$255,$F1421)+AA$194*INDEX(AA$121:AA$137,$F1421)*INDEX(AA$151:AA$167,$F1421))*$E1421</f>
        <v/>
      </c>
      <c r="AB1421" s="37">
        <f>(INDEX(AB$235:AB$238,$D1421)*INDEX(AB$239:AB$255,$F1421)+AB$194*INDEX(AB$121:AB$137,$F1421)*INDEX(AB$151:AB$167,$F1421))*$E1421</f>
        <v/>
      </c>
      <c r="AC1421" s="37">
        <f>(INDEX(AC$235:AC$238,$D1421)*INDEX(AC$239:AC$255,$F1421)+AC$194*INDEX(AC$121:AC$137,$F1421)*INDEX(AC$151:AC$167,$F1421))*$E1421</f>
        <v/>
      </c>
      <c r="AD1421" s="40">
        <f>SHADOWEFF(INDEX(AD$235:AD$238,$D1421),INDEX(AD$239:AD$255,$F1421),AD$194,INDEX(AD$121:AD$137,$F1421),INDEX(AD$151:AD$167,$F1421),$E1421)</f>
        <v/>
      </c>
      <c r="AF1421" s="11">
        <f>LOWER(Settings!$C$4)&amp;".mit."&amp;$A1421&amp;IF($C1421="","","."&amp;$C1421&amp;"."&amp;$B1421)&amp;IF(INDEX(Variables!$D$5:$D$105,MATCH($A1421,Variables!$A$5:$A$105,0))="","","."&amp;INDEX(Variables!$D$5:$D$105,MATCH($A1421,Variables!$A$5:$A$105,0)))&amp;"."&amp;AF$5</f>
        <v/>
      </c>
      <c r="AG1421" s="38">
        <f>(INDEX(AG$235:AG$238,$D1421)*INDEX(AG$239:AG$255,$F1421)+AG$194*INDEX(AG$121:AG$137,$F1421)*INDEX(AG$151:AG$167,$F1421))*$E1421</f>
        <v/>
      </c>
      <c r="AH1421" s="37">
        <f>(INDEX(AH$235:AH$238,$D1421)*INDEX(AH$239:AH$255,$F1421)+AH$194*INDEX(AH$121:AH$137,$F1421)*INDEX(AH$151:AH$167,$F1421))*$E1421</f>
        <v/>
      </c>
      <c r="AI1421" s="37">
        <f>(INDEX(AI$235:AI$238,$D1421)*INDEX(AI$239:AI$255,$F1421)+AI$194*INDEX(AI$121:AI$137,$F1421)*INDEX(AI$151:AI$167,$F1421))*$E1421</f>
        <v/>
      </c>
      <c r="AJ1421" s="37">
        <f>(INDEX(AJ$235:AJ$238,$D1421)*INDEX(AJ$239:AJ$255,$F1421)+AJ$194*INDEX(AJ$121:AJ$137,$F1421)*INDEX(AJ$151:AJ$167,$F1421))*$E1421</f>
        <v/>
      </c>
      <c r="AK1421" s="37">
        <f>(INDEX(AK$235:AK$238,$D1421)*INDEX(AK$239:AK$255,$F1421)+AK$194*INDEX(AK$121:AK$137,$F1421)*INDEX(AK$151:AK$167,$F1421))*$E1421</f>
        <v/>
      </c>
      <c r="AL1421" s="37">
        <f>(INDEX(AL$235:AL$238,$D1421)*INDEX(AL$239:AL$255,$F1421)+AL$194*INDEX(AL$121:AL$137,$F1421)*INDEX(AL$151:AL$167,$F1421))*$E1421</f>
        <v/>
      </c>
      <c r="AM1421" s="37">
        <f>(INDEX(AM$235:AM$238,$D1421)*INDEX(AM$239:AM$255,$F1421)+AM$194*INDEX(AM$121:AM$137,$F1421)*INDEX(AM$151:AM$167,$F1421))*$E1421</f>
        <v/>
      </c>
      <c r="AN1421" s="37">
        <f>(INDEX(AN$235:AN$238,$D1421)*INDEX(AN$239:AN$255,$F1421)+AN$194*INDEX(AN$121:AN$137,$F1421)*INDEX(AN$151:AN$167,$F1421))*$E1421</f>
        <v/>
      </c>
      <c r="AO1421" s="37">
        <f>(INDEX(AO$235:AO$238,$D1421)*INDEX(AO$239:AO$255,$F1421)+AO$194*INDEX(AO$121:AO$137,$F1421)*INDEX(AO$151:AO$167,$F1421))*$E1421</f>
        <v/>
      </c>
      <c r="AP1421" s="37">
        <f>(INDEX(AP$235:AP$238,$D1421)*INDEX(AP$239:AP$255,$F1421)+AP$194*INDEX(AP$121:AP$137,$F1421)*INDEX(AP$151:AP$167,$F1421))*$E1421</f>
        <v/>
      </c>
      <c r="AQ1421" s="37">
        <f>(INDEX(AQ$235:AQ$238,$D1421)*INDEX(AQ$239:AQ$255,$F1421)+AQ$194*INDEX(AQ$121:AQ$137,$F1421)*INDEX(AQ$151:AQ$167,$F1421))*$E1421</f>
        <v/>
      </c>
      <c r="AR1421" s="37">
        <f>(INDEX(AR$235:AR$238,$D1421)*INDEX(AR$239:AR$255,$F1421)+AR$194*INDEX(AR$121:AR$137,$F1421)*INDEX(AR$151:AR$167,$F1421))*$E1421</f>
        <v/>
      </c>
      <c r="AS1421" s="37">
        <f>(INDEX(AS$235:AS$238,$D1421)*INDEX(AS$239:AS$255,$F1421)+AS$194*INDEX(AS$121:AS$137,$F1421)*INDEX(AS$151:AS$167,$F1421))*$E1421</f>
        <v/>
      </c>
      <c r="AT1421" s="37">
        <f>(INDEX(AT$235:AT$238,$D1421)*INDEX(AT$239:AT$255,$F1421)+AT$194*INDEX(AT$121:AT$137,$F1421)*INDEX(AT$151:AT$167,$F1421))*$E1421</f>
        <v/>
      </c>
      <c r="AU1421" s="37">
        <f>(INDEX(AU$235:AU$238,$D1421)*INDEX(AU$239:AU$255,$F1421)+AU$194*INDEX(AU$121:AU$137,$F1421)*INDEX(AU$151:AU$167,$F1421))*$E1421</f>
        <v/>
      </c>
      <c r="AV1421" s="37">
        <f>(INDEX(AV$235:AV$238,$D1421)*INDEX(AV$239:AV$255,$F1421)+AV$194*INDEX(AV$121:AV$137,$F1421)*INDEX(AV$151:AV$167,$F1421))*$E1421</f>
        <v/>
      </c>
      <c r="AW1421" s="37">
        <f>(INDEX(AW$235:AW$238,$D1421)*INDEX(AW$239:AW$255,$F1421)+AW$194*INDEX(AW$121:AW$137,$F1421)*INDEX(AW$151:AW$167,$F1421))*$E1421</f>
        <v/>
      </c>
      <c r="AX1421" s="37">
        <f>(INDEX(AX$235:AX$238,$D1421)*INDEX(AX$239:AX$255,$F1421)+AX$194*INDEX(AX$121:AX$137,$F1421)*INDEX(AX$151:AX$167,$F1421))*$E1421</f>
        <v/>
      </c>
      <c r="AY1421" s="40">
        <f>SHADOWEFF(INDEX(AY$235:AY$238,$D1421),INDEX(AY$239:AY$255,$F1421),AY$194,INDEX(AY$121:AY$137,$F1421),INDEX(AY$151:AY$167,$F1421),$E1421)</f>
        <v/>
      </c>
    </row>
    <row r="1422" hidden="1" outlineLevel="2">
      <c r="A1422" s="14" t="inlineStr">
        <is>
          <t>shp</t>
        </is>
      </c>
      <c r="B1422" s="14" t="inlineStr">
        <is>
          <t>bio</t>
        </is>
      </c>
      <c r="C1422" s="14" t="inlineStr">
        <is>
          <t>mac</t>
        </is>
      </c>
      <c r="D1422" s="37">
        <f>INDEX(Inputs!$M$5:$M$132,MATCH($B1422&amp;"|"&amp;$C1422,Inputs!$A$5:$A$132,0))</f>
        <v/>
      </c>
      <c r="E1422" s="37">
        <f>INDEX(Inputs!$T$5:$T$132,MATCH($B1422&amp;"|"&amp;$C1422,Inputs!$A$5:$A$132,0))</f>
        <v/>
      </c>
      <c r="F1422" s="37">
        <f>INDEX(Inputs!$K$5:$K$132,MATCH($B1422&amp;"|"&amp;$C1422,Inputs!$A$5:$A$132,0))</f>
        <v/>
      </c>
      <c r="G1422" s="36" t="n"/>
      <c r="H1422" s="14">
        <f>INDEX(Variables!$B$5:$B$105,MATCH($A1422,Variables!$A$5:$A$105,0))&amp;IF($C1422="",""," | "&amp;INDEX(Mapping!$B$5:$B$26,MATCH($C1422,Mapping!$A$5:$A$26,0))&amp;" | "&amp;INDEX(Mapping!$B$30:$B$41,MATCH($B1422,Mapping!$A$30:$A$41,0)))</f>
        <v/>
      </c>
      <c r="I1422" s="14">
        <f>INDEX(Variables!$C$5:$C$105,MATCH($A1422,Variables!$A$5:$A$105,0))</f>
        <v/>
      </c>
      <c r="J1422" s="14">
        <f>INDEX(Variables!$E$5:$E$105,MATCH($A1422,Variables!$A$5:$A$105,0))</f>
        <v/>
      </c>
      <c r="K1422" s="11">
        <f>LOWER(Settings!$C$4)&amp;".mit."&amp;$A1422&amp;IF($C1422="","","."&amp;$C1422&amp;"."&amp;$B1422)&amp;IF(INDEX(Variables!$D$5:$D$105,MATCH($A1422,Variables!$A$5:$A$105,0))="","","."&amp;INDEX(Variables!$D$5:$D$105,MATCH($A1422,Variables!$A$5:$A$105,0)))&amp;"."&amp;K$5</f>
        <v/>
      </c>
      <c r="L1422" s="38">
        <f>(INDEX(L$235:L$238,$D1422)*INDEX(L$239:L$255,$F1422)+L$194*INDEX(L$121:L$137,$F1422)*INDEX(L$151:L$167,$F1422))*$E1422</f>
        <v/>
      </c>
      <c r="M1422" s="37">
        <f>(INDEX(M$235:M$238,$D1422)*INDEX(M$239:M$255,$F1422)+M$194*INDEX(M$121:M$137,$F1422)*INDEX(M$151:M$167,$F1422))*$E1422</f>
        <v/>
      </c>
      <c r="N1422" s="37">
        <f>(INDEX(N$235:N$238,$D1422)*INDEX(N$239:N$255,$F1422)+N$194*INDEX(N$121:N$137,$F1422)*INDEX(N$151:N$167,$F1422))*$E1422</f>
        <v/>
      </c>
      <c r="O1422" s="37">
        <f>(INDEX(O$235:O$238,$D1422)*INDEX(O$239:O$255,$F1422)+O$194*INDEX(O$121:O$137,$F1422)*INDEX(O$151:O$167,$F1422))*$E1422</f>
        <v/>
      </c>
      <c r="P1422" s="37">
        <f>(INDEX(P$235:P$238,$D1422)*INDEX(P$239:P$255,$F1422)+P$194*INDEX(P$121:P$137,$F1422)*INDEX(P$151:P$167,$F1422))*$E1422</f>
        <v/>
      </c>
      <c r="Q1422" s="37">
        <f>(INDEX(Q$235:Q$238,$D1422)*INDEX(Q$239:Q$255,$F1422)+Q$194*INDEX(Q$121:Q$137,$F1422)*INDEX(Q$151:Q$167,$F1422))*$E1422</f>
        <v/>
      </c>
      <c r="R1422" s="37">
        <f>(INDEX(R$235:R$238,$D1422)*INDEX(R$239:R$255,$F1422)+R$194*INDEX(R$121:R$137,$F1422)*INDEX(R$151:R$167,$F1422))*$E1422</f>
        <v/>
      </c>
      <c r="S1422" s="37">
        <f>(INDEX(S$235:S$238,$D1422)*INDEX(S$239:S$255,$F1422)+S$194*INDEX(S$121:S$137,$F1422)*INDEX(S$151:S$167,$F1422))*$E1422</f>
        <v/>
      </c>
      <c r="T1422" s="37">
        <f>(INDEX(T$235:T$238,$D1422)*INDEX(T$239:T$255,$F1422)+T$194*INDEX(T$121:T$137,$F1422)*INDEX(T$151:T$167,$F1422))*$E1422</f>
        <v/>
      </c>
      <c r="U1422" s="37">
        <f>(INDEX(U$235:U$238,$D1422)*INDEX(U$239:U$255,$F1422)+U$194*INDEX(U$121:U$137,$F1422)*INDEX(U$151:U$167,$F1422))*$E1422</f>
        <v/>
      </c>
      <c r="V1422" s="37">
        <f>(INDEX(V$235:V$238,$D1422)*INDEX(V$239:V$255,$F1422)+V$194*INDEX(V$121:V$137,$F1422)*INDEX(V$151:V$167,$F1422))*$E1422</f>
        <v/>
      </c>
      <c r="W1422" s="37">
        <f>(INDEX(W$235:W$238,$D1422)*INDEX(W$239:W$255,$F1422)+W$194*INDEX(W$121:W$137,$F1422)*INDEX(W$151:W$167,$F1422))*$E1422</f>
        <v/>
      </c>
      <c r="X1422" s="37">
        <f>(INDEX(X$235:X$238,$D1422)*INDEX(X$239:X$255,$F1422)+X$194*INDEX(X$121:X$137,$F1422)*INDEX(X$151:X$167,$F1422))*$E1422</f>
        <v/>
      </c>
      <c r="Y1422" s="37">
        <f>(INDEX(Y$235:Y$238,$D1422)*INDEX(Y$239:Y$255,$F1422)+Y$194*INDEX(Y$121:Y$137,$F1422)*INDEX(Y$151:Y$167,$F1422))*$E1422</f>
        <v/>
      </c>
      <c r="Z1422" s="37">
        <f>(INDEX(Z$235:Z$238,$D1422)*INDEX(Z$239:Z$255,$F1422)+Z$194*INDEX(Z$121:Z$137,$F1422)*INDEX(Z$151:Z$167,$F1422))*$E1422</f>
        <v/>
      </c>
      <c r="AA1422" s="37">
        <f>(INDEX(AA$235:AA$238,$D1422)*INDEX(AA$239:AA$255,$F1422)+AA$194*INDEX(AA$121:AA$137,$F1422)*INDEX(AA$151:AA$167,$F1422))*$E1422</f>
        <v/>
      </c>
      <c r="AB1422" s="37">
        <f>(INDEX(AB$235:AB$238,$D1422)*INDEX(AB$239:AB$255,$F1422)+AB$194*INDEX(AB$121:AB$137,$F1422)*INDEX(AB$151:AB$167,$F1422))*$E1422</f>
        <v/>
      </c>
      <c r="AC1422" s="37">
        <f>(INDEX(AC$235:AC$238,$D1422)*INDEX(AC$239:AC$255,$F1422)+AC$194*INDEX(AC$121:AC$137,$F1422)*INDEX(AC$151:AC$167,$F1422))*$E1422</f>
        <v/>
      </c>
      <c r="AD1422" s="40">
        <f>SHADOWEFF(INDEX(AD$235:AD$238,$D1422),INDEX(AD$239:AD$255,$F1422),AD$194,INDEX(AD$121:AD$137,$F1422),INDEX(AD$151:AD$167,$F1422),$E1422)</f>
        <v/>
      </c>
      <c r="AF1422" s="11">
        <f>LOWER(Settings!$C$4)&amp;".mit."&amp;$A1422&amp;IF($C1422="","","."&amp;$C1422&amp;"."&amp;$B1422)&amp;IF(INDEX(Variables!$D$5:$D$105,MATCH($A1422,Variables!$A$5:$A$105,0))="","","."&amp;INDEX(Variables!$D$5:$D$105,MATCH($A1422,Variables!$A$5:$A$105,0)))&amp;"."&amp;AF$5</f>
        <v/>
      </c>
      <c r="AG1422" s="38">
        <f>(INDEX(AG$235:AG$238,$D1422)*INDEX(AG$239:AG$255,$F1422)+AG$194*INDEX(AG$121:AG$137,$F1422)*INDEX(AG$151:AG$167,$F1422))*$E1422</f>
        <v/>
      </c>
      <c r="AH1422" s="37">
        <f>(INDEX(AH$235:AH$238,$D1422)*INDEX(AH$239:AH$255,$F1422)+AH$194*INDEX(AH$121:AH$137,$F1422)*INDEX(AH$151:AH$167,$F1422))*$E1422</f>
        <v/>
      </c>
      <c r="AI1422" s="37">
        <f>(INDEX(AI$235:AI$238,$D1422)*INDEX(AI$239:AI$255,$F1422)+AI$194*INDEX(AI$121:AI$137,$F1422)*INDEX(AI$151:AI$167,$F1422))*$E1422</f>
        <v/>
      </c>
      <c r="AJ1422" s="37">
        <f>(INDEX(AJ$235:AJ$238,$D1422)*INDEX(AJ$239:AJ$255,$F1422)+AJ$194*INDEX(AJ$121:AJ$137,$F1422)*INDEX(AJ$151:AJ$167,$F1422))*$E1422</f>
        <v/>
      </c>
      <c r="AK1422" s="37">
        <f>(INDEX(AK$235:AK$238,$D1422)*INDEX(AK$239:AK$255,$F1422)+AK$194*INDEX(AK$121:AK$137,$F1422)*INDEX(AK$151:AK$167,$F1422))*$E1422</f>
        <v/>
      </c>
      <c r="AL1422" s="37">
        <f>(INDEX(AL$235:AL$238,$D1422)*INDEX(AL$239:AL$255,$F1422)+AL$194*INDEX(AL$121:AL$137,$F1422)*INDEX(AL$151:AL$167,$F1422))*$E1422</f>
        <v/>
      </c>
      <c r="AM1422" s="37">
        <f>(INDEX(AM$235:AM$238,$D1422)*INDEX(AM$239:AM$255,$F1422)+AM$194*INDEX(AM$121:AM$137,$F1422)*INDEX(AM$151:AM$167,$F1422))*$E1422</f>
        <v/>
      </c>
      <c r="AN1422" s="37">
        <f>(INDEX(AN$235:AN$238,$D1422)*INDEX(AN$239:AN$255,$F1422)+AN$194*INDEX(AN$121:AN$137,$F1422)*INDEX(AN$151:AN$167,$F1422))*$E1422</f>
        <v/>
      </c>
      <c r="AO1422" s="37">
        <f>(INDEX(AO$235:AO$238,$D1422)*INDEX(AO$239:AO$255,$F1422)+AO$194*INDEX(AO$121:AO$137,$F1422)*INDEX(AO$151:AO$167,$F1422))*$E1422</f>
        <v/>
      </c>
      <c r="AP1422" s="37">
        <f>(INDEX(AP$235:AP$238,$D1422)*INDEX(AP$239:AP$255,$F1422)+AP$194*INDEX(AP$121:AP$137,$F1422)*INDEX(AP$151:AP$167,$F1422))*$E1422</f>
        <v/>
      </c>
      <c r="AQ1422" s="37">
        <f>(INDEX(AQ$235:AQ$238,$D1422)*INDEX(AQ$239:AQ$255,$F1422)+AQ$194*INDEX(AQ$121:AQ$137,$F1422)*INDEX(AQ$151:AQ$167,$F1422))*$E1422</f>
        <v/>
      </c>
      <c r="AR1422" s="37">
        <f>(INDEX(AR$235:AR$238,$D1422)*INDEX(AR$239:AR$255,$F1422)+AR$194*INDEX(AR$121:AR$137,$F1422)*INDEX(AR$151:AR$167,$F1422))*$E1422</f>
        <v/>
      </c>
      <c r="AS1422" s="37">
        <f>(INDEX(AS$235:AS$238,$D1422)*INDEX(AS$239:AS$255,$F1422)+AS$194*INDEX(AS$121:AS$137,$F1422)*INDEX(AS$151:AS$167,$F1422))*$E1422</f>
        <v/>
      </c>
      <c r="AT1422" s="37">
        <f>(INDEX(AT$235:AT$238,$D1422)*INDEX(AT$239:AT$255,$F1422)+AT$194*INDEX(AT$121:AT$137,$F1422)*INDEX(AT$151:AT$167,$F1422))*$E1422</f>
        <v/>
      </c>
      <c r="AU1422" s="37">
        <f>(INDEX(AU$235:AU$238,$D1422)*INDEX(AU$239:AU$255,$F1422)+AU$194*INDEX(AU$121:AU$137,$F1422)*INDEX(AU$151:AU$167,$F1422))*$E1422</f>
        <v/>
      </c>
      <c r="AV1422" s="37">
        <f>(INDEX(AV$235:AV$238,$D1422)*INDEX(AV$239:AV$255,$F1422)+AV$194*INDEX(AV$121:AV$137,$F1422)*INDEX(AV$151:AV$167,$F1422))*$E1422</f>
        <v/>
      </c>
      <c r="AW1422" s="37">
        <f>(INDEX(AW$235:AW$238,$D1422)*INDEX(AW$239:AW$255,$F1422)+AW$194*INDEX(AW$121:AW$137,$F1422)*INDEX(AW$151:AW$167,$F1422))*$E1422</f>
        <v/>
      </c>
      <c r="AX1422" s="37">
        <f>(INDEX(AX$235:AX$238,$D1422)*INDEX(AX$239:AX$255,$F1422)+AX$194*INDEX(AX$121:AX$137,$F1422)*INDEX(AX$151:AX$167,$F1422))*$E1422</f>
        <v/>
      </c>
      <c r="AY1422" s="40">
        <f>SHADOWEFF(INDEX(AY$235:AY$238,$D1422),INDEX(AY$239:AY$255,$F1422),AY$194,INDEX(AY$121:AY$137,$F1422),INDEX(AY$151:AY$167,$F1422),$E1422)</f>
        <v/>
      </c>
    </row>
    <row r="1423" hidden="1" outlineLevel="2"/>
    <row r="1424" hidden="1" outlineLevel="2">
      <c r="A1424" s="14" t="inlineStr">
        <is>
          <t>ener</t>
        </is>
      </c>
      <c r="B1424" s="14" t="inlineStr">
        <is>
          <t>coa</t>
        </is>
      </c>
      <c r="C1424" s="14" t="inlineStr">
        <is>
          <t>mac</t>
        </is>
      </c>
      <c r="D1424" s="37">
        <f>INDEX(Inputs!$N$5:$N$132,MATCH($B1424&amp;"|"&amp;$C1424,Inputs!$A$5:$A$132,0))</f>
        <v/>
      </c>
      <c r="E1424" s="37">
        <f>INDEX(Inputs!$O$5:$O$132,MATCH($B1424&amp;"|"&amp;$C1424,Inputs!$A$5:$A$132,0))</f>
        <v/>
      </c>
      <c r="F1424" s="37">
        <f>INDEX(Inputs!$P$5:$P$132,MATCH($B1424&amp;"|"&amp;$C1424,Inputs!$A$5:$A$132,0))</f>
        <v/>
      </c>
      <c r="G1424" s="37">
        <f>INDEX(Inputs!$Q$5:$Q$132,MATCH($B1424&amp;"|"&amp;$C1424,Inputs!$A$5:$A$132,0))</f>
        <v/>
      </c>
      <c r="H1424" s="14">
        <f>INDEX(Variables!$B$5:$B$105,MATCH($A1424,Variables!$A$5:$A$105,0))&amp;IF($C1424="",""," | "&amp;INDEX(Mapping!$B$5:$B$26,MATCH($C1424,Mapping!$A$5:$A$26,0))&amp;" | "&amp;INDEX(Mapping!$B$30:$B$41,MATCH($B1424,Mapping!$A$30:$A$41,0)))</f>
        <v/>
      </c>
      <c r="I1424" s="14">
        <f>INDEX(Variables!$C$5:$C$105,MATCH($A1424,Variables!$A$5:$A$105,0))</f>
        <v/>
      </c>
      <c r="J1424" s="14">
        <f>INDEX(Variables!$E$5:$E$105,MATCH($A1424,Variables!$A$5:$A$105,0))</f>
        <v/>
      </c>
      <c r="K1424" s="11">
        <f>LOWER(Settings!$C$4)&amp;".mit."&amp;$A1424&amp;IF($C1424="","","."&amp;$C1424&amp;"."&amp;$B1424)&amp;IF(INDEX(Variables!$D$5:$D$105,MATCH($A1424,Variables!$A$5:$A$105,0))="","","."&amp;INDEX(Variables!$D$5:$D$105,MATCH($A1424,Variables!$A$5:$A$105,0)))&amp;"."&amp;K$5</f>
        <v/>
      </c>
      <c r="L1424" s="44">
        <f>INDEX(Inputs!$U$5:$U$132,MATCH($B1424&amp;"|"&amp;$C1424,Inputs!$A$5:$A$132,0))</f>
        <v/>
      </c>
      <c r="M1424" s="45">
        <f>L1424*(1/(1+$G1424))^(1+$E1424)*(1+M$7)^$D1424*(M1406/L1406)^$E1424*((M1406+M1415)/(L1406+L1415))^($F1424*(1+$E1424))</f>
        <v/>
      </c>
      <c r="N1424" s="45">
        <f>M1424*(1/(1+$G1424))^(1+$E1424)*(1+N$7)^$D1424*(N1406/M1406)^$E1424*((N1406+N1415)/(M1406+M1415))^($F1424*(1+$E1424))</f>
        <v/>
      </c>
      <c r="O1424" s="45">
        <f>N1424*(1/(1+$G1424))^(1+$E1424)*(1+O$7)^$D1424*(O1406/N1406)^$E1424*((O1406+O1415)/(N1406+N1415))^($F1424*(1+$E1424))</f>
        <v/>
      </c>
      <c r="P1424" s="45">
        <f>O1424*(1/(1+$G1424))^(1+$E1424)*(1+P$7)^$D1424*(P1406/O1406)^$E1424*((P1406+P1415)/(O1406+O1415))^($F1424*(1+$E1424))</f>
        <v/>
      </c>
      <c r="Q1424" s="45">
        <f>P1424*(1/(1+$G1424))^(1+$E1424)*(1+Q$7)^$D1424*(Q1406/P1406)^$E1424*((Q1406+Q1415)/(P1406+P1415))^($F1424*(1+$E1424))</f>
        <v/>
      </c>
      <c r="R1424" s="45">
        <f>Q1424*(1/(1+$G1424))^(1+$E1424)*(1+R$7)^$D1424*(R1406/Q1406)^$E1424*((R1406+R1415)/(Q1406+Q1415))^($F1424*(1+$E1424))</f>
        <v/>
      </c>
      <c r="S1424" s="45">
        <f>R1424*(1/(1+$G1424))^(1+$E1424)*(1+S$7)^$D1424*(S1406/R1406)^$E1424*((S1406+S1415)/(R1406+R1415))^($F1424*(1+$E1424))</f>
        <v/>
      </c>
      <c r="T1424" s="45">
        <f>S1424*(1/(1+$G1424))^(1+$E1424)*(1+T$7)^$D1424*(T1406/S1406)^$E1424*((T1406+T1415)/(S1406+S1415))^($F1424*(1+$E1424))</f>
        <v/>
      </c>
      <c r="U1424" s="45">
        <f>T1424*(1/(1+$G1424))^(1+$E1424)*(1+U$7)^$D1424*(U1406/T1406)^$E1424*((U1406+U1415)/(T1406+T1415))^($F1424*(1+$E1424))</f>
        <v/>
      </c>
      <c r="V1424" s="45">
        <f>U1424*(1/(1+$G1424))^(1+$E1424)*(1+V$7)^$D1424*(V1406/U1406)^$E1424*((V1406+V1415)/(U1406+U1415))^($F1424*(1+$E1424))</f>
        <v/>
      </c>
      <c r="W1424" s="45">
        <f>V1424*(1/(1+$G1424))^(1+$E1424)*(1+W$7)^$D1424*(W1406/V1406)^$E1424*((W1406+W1415)/(V1406+V1415))^($F1424*(1+$E1424))</f>
        <v/>
      </c>
      <c r="X1424" s="45">
        <f>W1424*(1/(1+$G1424))^(1+$E1424)*(1+X$7)^$D1424*(X1406/W1406)^$E1424*((X1406+X1415)/(W1406+W1415))^($F1424*(1+$E1424))</f>
        <v/>
      </c>
      <c r="Y1424" s="45">
        <f>X1424*(1/(1+$G1424))^(1+$E1424)*(1+Y$7)^$D1424*(Y1406/X1406)^$E1424*((Y1406+Y1415)/(X1406+X1415))^($F1424*(1+$E1424))</f>
        <v/>
      </c>
      <c r="Z1424" s="45">
        <f>Y1424*(1/(1+$G1424))^(1+$E1424)*(1+Z$7)^$D1424*(Z1406/Y1406)^$E1424*((Z1406+Z1415)/(Y1406+Y1415))^($F1424*(1+$E1424))</f>
        <v/>
      </c>
      <c r="AA1424" s="45">
        <f>Z1424*(1/(1+$G1424))^(1+$E1424)*(1+AA$7)^$D1424*(AA1406/Z1406)^$E1424*((AA1406+AA1415)/(Z1406+Z1415))^($F1424*(1+$E1424))</f>
        <v/>
      </c>
      <c r="AB1424" s="45">
        <f>AA1424*(1/(1+$G1424))^(1+$E1424)*(1+AB$7)^$D1424*(AB1406/AA1406)^$E1424*((AB1406+AB1415)/(AA1406+AA1415))^($F1424*(1+$E1424))</f>
        <v/>
      </c>
      <c r="AC1424" s="45">
        <f>AB1424*(1/(1+$G1424))^(1+$E1424)*(1+AC$7)^$D1424*(AC1406/AB1406)^$E1424*((AC1406+AC1415)/(AB1406+AB1415))^($F1424*(1+$E1424))</f>
        <v/>
      </c>
      <c r="AD1424" s="46">
        <f>FUELUSE(AC1424,AD1406,AC1406,AD1415,AC1415,AD$7,$D1424,$E1424,$F1424,$G1424)</f>
        <v/>
      </c>
      <c r="AF1424" s="11">
        <f>LOWER(Settings!$C$4)&amp;".mit."&amp;$A1424&amp;IF($C1424="","","."&amp;$C1424&amp;"."&amp;$B1424)&amp;IF(INDEX(Variables!$D$5:$D$105,MATCH($A1424,Variables!$A$5:$A$105,0))="","","."&amp;INDEX(Variables!$D$5:$D$105,MATCH($A1424,Variables!$A$5:$A$105,0)))&amp;"."&amp;AF$5</f>
        <v/>
      </c>
      <c r="AG1424" s="44">
        <f>INDEX(Inputs!$U$5:$U$132,MATCH($B1424&amp;"|"&amp;$C1424,Inputs!$A$5:$A$132,0))</f>
        <v/>
      </c>
      <c r="AH1424" s="45">
        <f>AG1424*(1/(1+$G1424))^(1+$E1424)*(1+AH$7)^$D1424*(AH1406/AG1406)^$E1424*((AH1406+AH1415)/(AG1406+AG1415))^($F1424*(1+$E1424))</f>
        <v/>
      </c>
      <c r="AI1424" s="45">
        <f>AH1424*(1/(1+$G1424))^(1+$E1424)*(1+AI$7)^$D1424*(AI1406/AH1406)^$E1424*((AI1406+AI1415)/(AH1406+AH1415))^($F1424*(1+$E1424))</f>
        <v/>
      </c>
      <c r="AJ1424" s="45">
        <f>AI1424*(1/(1+$G1424))^(1+$E1424)*(1+AJ$7)^$D1424*(AJ1406/AI1406)^$E1424*((AJ1406+AJ1415)/(AI1406+AI1415))^($F1424*(1+$E1424))</f>
        <v/>
      </c>
      <c r="AK1424" s="45">
        <f>AJ1424*(1/(1+$G1424))^(1+$E1424)*(1+AK$7)^$D1424*(AK1406/AJ1406)^$E1424*((AK1406+AK1415)/(AJ1406+AJ1415))^($F1424*(1+$E1424))</f>
        <v/>
      </c>
      <c r="AL1424" s="45">
        <f>AK1424*(1/(1+$G1424))^(1+$E1424)*(1+AL$7)^$D1424*(AL1406/AK1406)^$E1424*((AL1406+AL1415)/(AK1406+AK1415))^($F1424*(1+$E1424))</f>
        <v/>
      </c>
      <c r="AM1424" s="45">
        <f>AL1424*(1/(1+$G1424))^(1+$E1424)*(1+AM$7)^$D1424*(AM1406/AL1406)^$E1424*((AM1406+AM1415)/(AL1406+AL1415))^($F1424*(1+$E1424))</f>
        <v/>
      </c>
      <c r="AN1424" s="45">
        <f>AM1424*(1/(1+$G1424))^(1+$E1424)*(1+AN$7)^$D1424*(AN1406/AM1406)^$E1424*((AN1406+AN1415)/(AM1406+AM1415))^($F1424*(1+$E1424))</f>
        <v/>
      </c>
      <c r="AO1424" s="45">
        <f>AN1424*(1/(1+$G1424))^(1+$E1424)*(1+AO$7)^$D1424*(AO1406/AN1406)^$E1424*((AO1406+AO1415)/(AN1406+AN1415))^($F1424*(1+$E1424))</f>
        <v/>
      </c>
      <c r="AP1424" s="45">
        <f>AO1424*(1/(1+$G1424))^(1+$E1424)*(1+AP$7)^$D1424*(AP1406/AO1406)^$E1424*((AP1406+AP1415)/(AO1406+AO1415))^($F1424*(1+$E1424))</f>
        <v/>
      </c>
      <c r="AQ1424" s="45">
        <f>AP1424*(1/(1+$G1424))^(1+$E1424)*(1+AQ$7)^$D1424*(AQ1406/AP1406)^$E1424*((AQ1406+AQ1415)/(AP1406+AP1415))^($F1424*(1+$E1424))</f>
        <v/>
      </c>
      <c r="AR1424" s="45">
        <f>AQ1424*(1/(1+$G1424))^(1+$E1424)*(1+AR$7)^$D1424*(AR1406/AQ1406)^$E1424*((AR1406+AR1415)/(AQ1406+AQ1415))^($F1424*(1+$E1424))</f>
        <v/>
      </c>
      <c r="AS1424" s="45">
        <f>AR1424*(1/(1+$G1424))^(1+$E1424)*(1+AS$7)^$D1424*(AS1406/AR1406)^$E1424*((AS1406+AS1415)/(AR1406+AR1415))^($F1424*(1+$E1424))</f>
        <v/>
      </c>
      <c r="AT1424" s="45">
        <f>AS1424*(1/(1+$G1424))^(1+$E1424)*(1+AT$7)^$D1424*(AT1406/AS1406)^$E1424*((AT1406+AT1415)/(AS1406+AS1415))^($F1424*(1+$E1424))</f>
        <v/>
      </c>
      <c r="AU1424" s="45">
        <f>AT1424*(1/(1+$G1424))^(1+$E1424)*(1+AU$7)^$D1424*(AU1406/AT1406)^$E1424*((AU1406+AU1415)/(AT1406+AT1415))^($F1424*(1+$E1424))</f>
        <v/>
      </c>
      <c r="AV1424" s="45">
        <f>AU1424*(1/(1+$G1424))^(1+$E1424)*(1+AV$7)^$D1424*(AV1406/AU1406)^$E1424*((AV1406+AV1415)/(AU1406+AU1415))^($F1424*(1+$E1424))</f>
        <v/>
      </c>
      <c r="AW1424" s="45">
        <f>AV1424*(1/(1+$G1424))^(1+$E1424)*(1+AW$7)^$D1424*(AW1406/AV1406)^$E1424*((AW1406+AW1415)/(AV1406+AV1415))^($F1424*(1+$E1424))</f>
        <v/>
      </c>
      <c r="AX1424" s="45">
        <f>AW1424*(1/(1+$G1424))^(1+$E1424)*(1+AX$7)^$D1424*(AX1406/AW1406)^$E1424*((AX1406+AX1415)/(AW1406+AW1415))^($F1424*(1+$E1424))</f>
        <v/>
      </c>
      <c r="AY1424" s="46">
        <f>FUELUSE(AX1424,AY1406,AX1406,AY1415,AX1415,AY$7,$D1424,$E1424,$F1424,$G1424)</f>
        <v/>
      </c>
    </row>
    <row r="1425" hidden="1" outlineLevel="2">
      <c r="A1425" s="14" t="inlineStr">
        <is>
          <t>ener</t>
        </is>
      </c>
      <c r="B1425" s="14" t="inlineStr">
        <is>
          <t>nga</t>
        </is>
      </c>
      <c r="C1425" s="14" t="inlineStr">
        <is>
          <t>mac</t>
        </is>
      </c>
      <c r="D1425" s="37">
        <f>INDEX(Inputs!$N$5:$N$132,MATCH($B1425&amp;"|"&amp;$C1425,Inputs!$A$5:$A$132,0))</f>
        <v/>
      </c>
      <c r="E1425" s="37">
        <f>INDEX(Inputs!$O$5:$O$132,MATCH($B1425&amp;"|"&amp;$C1425,Inputs!$A$5:$A$132,0))</f>
        <v/>
      </c>
      <c r="F1425" s="37">
        <f>INDEX(Inputs!$P$5:$P$132,MATCH($B1425&amp;"|"&amp;$C1425,Inputs!$A$5:$A$132,0))</f>
        <v/>
      </c>
      <c r="G1425" s="37">
        <f>INDEX(Inputs!$Q$5:$Q$132,MATCH($B1425&amp;"|"&amp;$C1425,Inputs!$A$5:$A$132,0))</f>
        <v/>
      </c>
      <c r="H1425" s="14">
        <f>INDEX(Variables!$B$5:$B$105,MATCH($A1425,Variables!$A$5:$A$105,0))&amp;IF($C1425="",""," | "&amp;INDEX(Mapping!$B$5:$B$26,MATCH($C1425,Mapping!$A$5:$A$26,0))&amp;" | "&amp;INDEX(Mapping!$B$30:$B$41,MATCH($B1425,Mapping!$A$30:$A$41,0)))</f>
        <v/>
      </c>
      <c r="I1425" s="14">
        <f>INDEX(Variables!$C$5:$C$105,MATCH($A1425,Variables!$A$5:$A$105,0))</f>
        <v/>
      </c>
      <c r="J1425" s="14">
        <f>INDEX(Variables!$E$5:$E$105,MATCH($A1425,Variables!$A$5:$A$105,0))</f>
        <v/>
      </c>
      <c r="K1425" s="11">
        <f>LOWER(Settings!$C$4)&amp;".mit."&amp;$A1425&amp;IF($C1425="","","."&amp;$C1425&amp;"."&amp;$B1425)&amp;IF(INDEX(Variables!$D$5:$D$105,MATCH($A1425,Variables!$A$5:$A$105,0))="","","."&amp;INDEX(Variables!$D$5:$D$105,MATCH($A1425,Variables!$A$5:$A$105,0)))&amp;"."&amp;K$5</f>
        <v/>
      </c>
      <c r="L1425" s="44">
        <f>INDEX(Inputs!$U$5:$U$132,MATCH($B1425&amp;"|"&amp;$C1425,Inputs!$A$5:$A$132,0))</f>
        <v/>
      </c>
      <c r="M1425" s="45">
        <f>L1425*(1/(1+$G1425))^(1+$E1425)*(1+M$7)^$D1425*(M1407/L1407)^$E1425*((M1407+M1416)/(L1407+L1416))^($F1425*(1+$E1425))</f>
        <v/>
      </c>
      <c r="N1425" s="45">
        <f>M1425*(1/(1+$G1425))^(1+$E1425)*(1+N$7)^$D1425*(N1407/M1407)^$E1425*((N1407+N1416)/(M1407+M1416))^($F1425*(1+$E1425))</f>
        <v/>
      </c>
      <c r="O1425" s="45">
        <f>N1425*(1/(1+$G1425))^(1+$E1425)*(1+O$7)^$D1425*(O1407/N1407)^$E1425*((O1407+O1416)/(N1407+N1416))^($F1425*(1+$E1425))</f>
        <v/>
      </c>
      <c r="P1425" s="45">
        <f>O1425*(1/(1+$G1425))^(1+$E1425)*(1+P$7)^$D1425*(P1407/O1407)^$E1425*((P1407+P1416)/(O1407+O1416))^($F1425*(1+$E1425))</f>
        <v/>
      </c>
      <c r="Q1425" s="45">
        <f>P1425*(1/(1+$G1425))^(1+$E1425)*(1+Q$7)^$D1425*(Q1407/P1407)^$E1425*((Q1407+Q1416)/(P1407+P1416))^($F1425*(1+$E1425))</f>
        <v/>
      </c>
      <c r="R1425" s="45">
        <f>Q1425*(1/(1+$G1425))^(1+$E1425)*(1+R$7)^$D1425*(R1407/Q1407)^$E1425*((R1407+R1416)/(Q1407+Q1416))^($F1425*(1+$E1425))</f>
        <v/>
      </c>
      <c r="S1425" s="45">
        <f>R1425*(1/(1+$G1425))^(1+$E1425)*(1+S$7)^$D1425*(S1407/R1407)^$E1425*((S1407+S1416)/(R1407+R1416))^($F1425*(1+$E1425))</f>
        <v/>
      </c>
      <c r="T1425" s="45">
        <f>S1425*(1/(1+$G1425))^(1+$E1425)*(1+T$7)^$D1425*(T1407/S1407)^$E1425*((T1407+T1416)/(S1407+S1416))^($F1425*(1+$E1425))</f>
        <v/>
      </c>
      <c r="U1425" s="45">
        <f>T1425*(1/(1+$G1425))^(1+$E1425)*(1+U$7)^$D1425*(U1407/T1407)^$E1425*((U1407+U1416)/(T1407+T1416))^($F1425*(1+$E1425))</f>
        <v/>
      </c>
      <c r="V1425" s="45">
        <f>U1425*(1/(1+$G1425))^(1+$E1425)*(1+V$7)^$D1425*(V1407/U1407)^$E1425*((V1407+V1416)/(U1407+U1416))^($F1425*(1+$E1425))</f>
        <v/>
      </c>
      <c r="W1425" s="45">
        <f>V1425*(1/(1+$G1425))^(1+$E1425)*(1+W$7)^$D1425*(W1407/V1407)^$E1425*((W1407+W1416)/(V1407+V1416))^($F1425*(1+$E1425))</f>
        <v/>
      </c>
      <c r="X1425" s="45">
        <f>W1425*(1/(1+$G1425))^(1+$E1425)*(1+X$7)^$D1425*(X1407/W1407)^$E1425*((X1407+X1416)/(W1407+W1416))^($F1425*(1+$E1425))</f>
        <v/>
      </c>
      <c r="Y1425" s="45">
        <f>X1425*(1/(1+$G1425))^(1+$E1425)*(1+Y$7)^$D1425*(Y1407/X1407)^$E1425*((Y1407+Y1416)/(X1407+X1416))^($F1425*(1+$E1425))</f>
        <v/>
      </c>
      <c r="Z1425" s="45">
        <f>Y1425*(1/(1+$G1425))^(1+$E1425)*(1+Z$7)^$D1425*(Z1407/Y1407)^$E1425*((Z1407+Z1416)/(Y1407+Y1416))^($F1425*(1+$E1425))</f>
        <v/>
      </c>
      <c r="AA1425" s="45">
        <f>Z1425*(1/(1+$G1425))^(1+$E1425)*(1+AA$7)^$D1425*(AA1407/Z1407)^$E1425*((AA1407+AA1416)/(Z1407+Z1416))^($F1425*(1+$E1425))</f>
        <v/>
      </c>
      <c r="AB1425" s="45">
        <f>AA1425*(1/(1+$G1425))^(1+$E1425)*(1+AB$7)^$D1425*(AB1407/AA1407)^$E1425*((AB1407+AB1416)/(AA1407+AA1416))^($F1425*(1+$E1425))</f>
        <v/>
      </c>
      <c r="AC1425" s="45">
        <f>AB1425*(1/(1+$G1425))^(1+$E1425)*(1+AC$7)^$D1425*(AC1407/AB1407)^$E1425*((AC1407+AC1416)/(AB1407+AB1416))^($F1425*(1+$E1425))</f>
        <v/>
      </c>
      <c r="AD1425" s="46">
        <f>FUELUSE(AC1425,AD1407,AC1407,AD1416,AC1416,AD$7,$D1425,$E1425,$F1425,$G1425)</f>
        <v/>
      </c>
      <c r="AF1425" s="11">
        <f>LOWER(Settings!$C$4)&amp;".mit."&amp;$A1425&amp;IF($C1425="","","."&amp;$C1425&amp;"."&amp;$B1425)&amp;IF(INDEX(Variables!$D$5:$D$105,MATCH($A1425,Variables!$A$5:$A$105,0))="","","."&amp;INDEX(Variables!$D$5:$D$105,MATCH($A1425,Variables!$A$5:$A$105,0)))&amp;"."&amp;AF$5</f>
        <v/>
      </c>
      <c r="AG1425" s="44">
        <f>INDEX(Inputs!$U$5:$U$132,MATCH($B1425&amp;"|"&amp;$C1425,Inputs!$A$5:$A$132,0))</f>
        <v/>
      </c>
      <c r="AH1425" s="45">
        <f>AG1425*(1/(1+$G1425))^(1+$E1425)*(1+AH$7)^$D1425*(AH1407/AG1407)^$E1425*((AH1407+AH1416)/(AG1407+AG1416))^($F1425*(1+$E1425))</f>
        <v/>
      </c>
      <c r="AI1425" s="45">
        <f>AH1425*(1/(1+$G1425))^(1+$E1425)*(1+AI$7)^$D1425*(AI1407/AH1407)^$E1425*((AI1407+AI1416)/(AH1407+AH1416))^($F1425*(1+$E1425))</f>
        <v/>
      </c>
      <c r="AJ1425" s="45">
        <f>AI1425*(1/(1+$G1425))^(1+$E1425)*(1+AJ$7)^$D1425*(AJ1407/AI1407)^$E1425*((AJ1407+AJ1416)/(AI1407+AI1416))^($F1425*(1+$E1425))</f>
        <v/>
      </c>
      <c r="AK1425" s="45">
        <f>AJ1425*(1/(1+$G1425))^(1+$E1425)*(1+AK$7)^$D1425*(AK1407/AJ1407)^$E1425*((AK1407+AK1416)/(AJ1407+AJ1416))^($F1425*(1+$E1425))</f>
        <v/>
      </c>
      <c r="AL1425" s="45">
        <f>AK1425*(1/(1+$G1425))^(1+$E1425)*(1+AL$7)^$D1425*(AL1407/AK1407)^$E1425*((AL1407+AL1416)/(AK1407+AK1416))^($F1425*(1+$E1425))</f>
        <v/>
      </c>
      <c r="AM1425" s="45">
        <f>AL1425*(1/(1+$G1425))^(1+$E1425)*(1+AM$7)^$D1425*(AM1407/AL1407)^$E1425*((AM1407+AM1416)/(AL1407+AL1416))^($F1425*(1+$E1425))</f>
        <v/>
      </c>
      <c r="AN1425" s="45">
        <f>AM1425*(1/(1+$G1425))^(1+$E1425)*(1+AN$7)^$D1425*(AN1407/AM1407)^$E1425*((AN1407+AN1416)/(AM1407+AM1416))^($F1425*(1+$E1425))</f>
        <v/>
      </c>
      <c r="AO1425" s="45">
        <f>AN1425*(1/(1+$G1425))^(1+$E1425)*(1+AO$7)^$D1425*(AO1407/AN1407)^$E1425*((AO1407+AO1416)/(AN1407+AN1416))^($F1425*(1+$E1425))</f>
        <v/>
      </c>
      <c r="AP1425" s="45">
        <f>AO1425*(1/(1+$G1425))^(1+$E1425)*(1+AP$7)^$D1425*(AP1407/AO1407)^$E1425*((AP1407+AP1416)/(AO1407+AO1416))^($F1425*(1+$E1425))</f>
        <v/>
      </c>
      <c r="AQ1425" s="45">
        <f>AP1425*(1/(1+$G1425))^(1+$E1425)*(1+AQ$7)^$D1425*(AQ1407/AP1407)^$E1425*((AQ1407+AQ1416)/(AP1407+AP1416))^($F1425*(1+$E1425))</f>
        <v/>
      </c>
      <c r="AR1425" s="45">
        <f>AQ1425*(1/(1+$G1425))^(1+$E1425)*(1+AR$7)^$D1425*(AR1407/AQ1407)^$E1425*((AR1407+AR1416)/(AQ1407+AQ1416))^($F1425*(1+$E1425))</f>
        <v/>
      </c>
      <c r="AS1425" s="45">
        <f>AR1425*(1/(1+$G1425))^(1+$E1425)*(1+AS$7)^$D1425*(AS1407/AR1407)^$E1425*((AS1407+AS1416)/(AR1407+AR1416))^($F1425*(1+$E1425))</f>
        <v/>
      </c>
      <c r="AT1425" s="45">
        <f>AS1425*(1/(1+$G1425))^(1+$E1425)*(1+AT$7)^$D1425*(AT1407/AS1407)^$E1425*((AT1407+AT1416)/(AS1407+AS1416))^($F1425*(1+$E1425))</f>
        <v/>
      </c>
      <c r="AU1425" s="45">
        <f>AT1425*(1/(1+$G1425))^(1+$E1425)*(1+AU$7)^$D1425*(AU1407/AT1407)^$E1425*((AU1407+AU1416)/(AT1407+AT1416))^($F1425*(1+$E1425))</f>
        <v/>
      </c>
      <c r="AV1425" s="45">
        <f>AU1425*(1/(1+$G1425))^(1+$E1425)*(1+AV$7)^$D1425*(AV1407/AU1407)^$E1425*((AV1407+AV1416)/(AU1407+AU1416))^($F1425*(1+$E1425))</f>
        <v/>
      </c>
      <c r="AW1425" s="45">
        <f>AV1425*(1/(1+$G1425))^(1+$E1425)*(1+AW$7)^$D1425*(AW1407/AV1407)^$E1425*((AW1407+AW1416)/(AV1407+AV1416))^($F1425*(1+$E1425))</f>
        <v/>
      </c>
      <c r="AX1425" s="45">
        <f>AW1425*(1/(1+$G1425))^(1+$E1425)*(1+AX$7)^$D1425*(AX1407/AW1407)^$E1425*((AX1407+AX1416)/(AW1407+AW1416))^($F1425*(1+$E1425))</f>
        <v/>
      </c>
      <c r="AY1425" s="46">
        <f>FUELUSE(AX1425,AY1407,AX1407,AY1416,AX1416,AY$7,$D1425,$E1425,$F1425,$G1425)</f>
        <v/>
      </c>
    </row>
    <row r="1426" hidden="1" outlineLevel="2">
      <c r="A1426" s="14" t="inlineStr">
        <is>
          <t>ener</t>
        </is>
      </c>
      <c r="B1426" s="14" t="inlineStr">
        <is>
          <t>gso</t>
        </is>
      </c>
      <c r="C1426" s="14" t="inlineStr">
        <is>
          <t>mac</t>
        </is>
      </c>
      <c r="D1426" s="37">
        <f>INDEX(Inputs!$N$5:$N$132,MATCH($B1426&amp;"|"&amp;$C1426,Inputs!$A$5:$A$132,0))</f>
        <v/>
      </c>
      <c r="E1426" s="37">
        <f>INDEX(Inputs!$O$5:$O$132,MATCH($B1426&amp;"|"&amp;$C1426,Inputs!$A$5:$A$132,0))</f>
        <v/>
      </c>
      <c r="F1426" s="37">
        <f>INDEX(Inputs!$P$5:$P$132,MATCH($B1426&amp;"|"&amp;$C1426,Inputs!$A$5:$A$132,0))</f>
        <v/>
      </c>
      <c r="G1426" s="37">
        <f>INDEX(Inputs!$Q$5:$Q$132,MATCH($B1426&amp;"|"&amp;$C1426,Inputs!$A$5:$A$132,0))</f>
        <v/>
      </c>
      <c r="H1426" s="14">
        <f>INDEX(Variables!$B$5:$B$105,MATCH($A1426,Variables!$A$5:$A$105,0))&amp;IF($C1426="",""," | "&amp;INDEX(Mapping!$B$5:$B$26,MATCH($C1426,Mapping!$A$5:$A$26,0))&amp;" | "&amp;INDEX(Mapping!$B$30:$B$41,MATCH($B1426,Mapping!$A$30:$A$41,0)))</f>
        <v/>
      </c>
      <c r="I1426" s="14">
        <f>INDEX(Variables!$C$5:$C$105,MATCH($A1426,Variables!$A$5:$A$105,0))</f>
        <v/>
      </c>
      <c r="J1426" s="14">
        <f>INDEX(Variables!$E$5:$E$105,MATCH($A1426,Variables!$A$5:$A$105,0))</f>
        <v/>
      </c>
      <c r="K1426" s="11">
        <f>LOWER(Settings!$C$4)&amp;".mit."&amp;$A1426&amp;IF($C1426="","","."&amp;$C1426&amp;"."&amp;$B1426)&amp;IF(INDEX(Variables!$D$5:$D$105,MATCH($A1426,Variables!$A$5:$A$105,0))="","","."&amp;INDEX(Variables!$D$5:$D$105,MATCH($A1426,Variables!$A$5:$A$105,0)))&amp;"."&amp;K$5</f>
        <v/>
      </c>
      <c r="L1426" s="44">
        <f>INDEX(Inputs!$U$5:$U$132,MATCH($B1426&amp;"|"&amp;$C1426,Inputs!$A$5:$A$132,0))</f>
        <v/>
      </c>
      <c r="M1426" s="45">
        <f>L1426*(1/(1+$G1426))^(1+$E1426)*(1+M$7)^$D1426*(M1408/L1408)^$E1426*((M1408+M1417)/(L1408+L1417))^($F1426*(1+$E1426))</f>
        <v/>
      </c>
      <c r="N1426" s="45">
        <f>M1426*(1/(1+$G1426))^(1+$E1426)*(1+N$7)^$D1426*(N1408/M1408)^$E1426*((N1408+N1417)/(M1408+M1417))^($F1426*(1+$E1426))</f>
        <v/>
      </c>
      <c r="O1426" s="45">
        <f>N1426*(1/(1+$G1426))^(1+$E1426)*(1+O$7)^$D1426*(O1408/N1408)^$E1426*((O1408+O1417)/(N1408+N1417))^($F1426*(1+$E1426))</f>
        <v/>
      </c>
      <c r="P1426" s="45">
        <f>O1426*(1/(1+$G1426))^(1+$E1426)*(1+P$7)^$D1426*(P1408/O1408)^$E1426*((P1408+P1417)/(O1408+O1417))^($F1426*(1+$E1426))</f>
        <v/>
      </c>
      <c r="Q1426" s="45">
        <f>P1426*(1/(1+$G1426))^(1+$E1426)*(1+Q$7)^$D1426*(Q1408/P1408)^$E1426*((Q1408+Q1417)/(P1408+P1417))^($F1426*(1+$E1426))</f>
        <v/>
      </c>
      <c r="R1426" s="45">
        <f>Q1426*(1/(1+$G1426))^(1+$E1426)*(1+R$7)^$D1426*(R1408/Q1408)^$E1426*((R1408+R1417)/(Q1408+Q1417))^($F1426*(1+$E1426))</f>
        <v/>
      </c>
      <c r="S1426" s="45">
        <f>R1426*(1/(1+$G1426))^(1+$E1426)*(1+S$7)^$D1426*(S1408/R1408)^$E1426*((S1408+S1417)/(R1408+R1417))^($F1426*(1+$E1426))</f>
        <v/>
      </c>
      <c r="T1426" s="45">
        <f>S1426*(1/(1+$G1426))^(1+$E1426)*(1+T$7)^$D1426*(T1408/S1408)^$E1426*((T1408+T1417)/(S1408+S1417))^($F1426*(1+$E1426))</f>
        <v/>
      </c>
      <c r="U1426" s="45">
        <f>T1426*(1/(1+$G1426))^(1+$E1426)*(1+U$7)^$D1426*(U1408/T1408)^$E1426*((U1408+U1417)/(T1408+T1417))^($F1426*(1+$E1426))</f>
        <v/>
      </c>
      <c r="V1426" s="45">
        <f>U1426*(1/(1+$G1426))^(1+$E1426)*(1+V$7)^$D1426*(V1408/U1408)^$E1426*((V1408+V1417)/(U1408+U1417))^($F1426*(1+$E1426))</f>
        <v/>
      </c>
      <c r="W1426" s="45">
        <f>V1426*(1/(1+$G1426))^(1+$E1426)*(1+W$7)^$D1426*(W1408/V1408)^$E1426*((W1408+W1417)/(V1408+V1417))^($F1426*(1+$E1426))</f>
        <v/>
      </c>
      <c r="X1426" s="45">
        <f>W1426*(1/(1+$G1426))^(1+$E1426)*(1+X$7)^$D1426*(X1408/W1408)^$E1426*((X1408+X1417)/(W1408+W1417))^($F1426*(1+$E1426))</f>
        <v/>
      </c>
      <c r="Y1426" s="45">
        <f>X1426*(1/(1+$G1426))^(1+$E1426)*(1+Y$7)^$D1426*(Y1408/X1408)^$E1426*((Y1408+Y1417)/(X1408+X1417))^($F1426*(1+$E1426))</f>
        <v/>
      </c>
      <c r="Z1426" s="45">
        <f>Y1426*(1/(1+$G1426))^(1+$E1426)*(1+Z$7)^$D1426*(Z1408/Y1408)^$E1426*((Z1408+Z1417)/(Y1408+Y1417))^($F1426*(1+$E1426))</f>
        <v/>
      </c>
      <c r="AA1426" s="45">
        <f>Z1426*(1/(1+$G1426))^(1+$E1426)*(1+AA$7)^$D1426*(AA1408/Z1408)^$E1426*((AA1408+AA1417)/(Z1408+Z1417))^($F1426*(1+$E1426))</f>
        <v/>
      </c>
      <c r="AB1426" s="45">
        <f>AA1426*(1/(1+$G1426))^(1+$E1426)*(1+AB$7)^$D1426*(AB1408/AA1408)^$E1426*((AB1408+AB1417)/(AA1408+AA1417))^($F1426*(1+$E1426))</f>
        <v/>
      </c>
      <c r="AC1426" s="45">
        <f>AB1426*(1/(1+$G1426))^(1+$E1426)*(1+AC$7)^$D1426*(AC1408/AB1408)^$E1426*((AC1408+AC1417)/(AB1408+AB1417))^($F1426*(1+$E1426))</f>
        <v/>
      </c>
      <c r="AD1426" s="46">
        <f>FUELUSE(AC1426,AD1408,AC1408,AD1417,AC1417,AD$7,$D1426,$E1426,$F1426,$G1426)</f>
        <v/>
      </c>
      <c r="AF1426" s="11">
        <f>LOWER(Settings!$C$4)&amp;".mit."&amp;$A1426&amp;IF($C1426="","","."&amp;$C1426&amp;"."&amp;$B1426)&amp;IF(INDEX(Variables!$D$5:$D$105,MATCH($A1426,Variables!$A$5:$A$105,0))="","","."&amp;INDEX(Variables!$D$5:$D$105,MATCH($A1426,Variables!$A$5:$A$105,0)))&amp;"."&amp;AF$5</f>
        <v/>
      </c>
      <c r="AG1426" s="44">
        <f>INDEX(Inputs!$U$5:$U$132,MATCH($B1426&amp;"|"&amp;$C1426,Inputs!$A$5:$A$132,0))</f>
        <v/>
      </c>
      <c r="AH1426" s="45">
        <f>AG1426*(1/(1+$G1426))^(1+$E1426)*(1+AH$7)^$D1426*(AH1408/AG1408)^$E1426*((AH1408+AH1417)/(AG1408+AG1417))^($F1426*(1+$E1426))</f>
        <v/>
      </c>
      <c r="AI1426" s="45">
        <f>AH1426*(1/(1+$G1426))^(1+$E1426)*(1+AI$7)^$D1426*(AI1408/AH1408)^$E1426*((AI1408+AI1417)/(AH1408+AH1417))^($F1426*(1+$E1426))</f>
        <v/>
      </c>
      <c r="AJ1426" s="45">
        <f>AI1426*(1/(1+$G1426))^(1+$E1426)*(1+AJ$7)^$D1426*(AJ1408/AI1408)^$E1426*((AJ1408+AJ1417)/(AI1408+AI1417))^($F1426*(1+$E1426))</f>
        <v/>
      </c>
      <c r="AK1426" s="45">
        <f>AJ1426*(1/(1+$G1426))^(1+$E1426)*(1+AK$7)^$D1426*(AK1408/AJ1408)^$E1426*((AK1408+AK1417)/(AJ1408+AJ1417))^($F1426*(1+$E1426))</f>
        <v/>
      </c>
      <c r="AL1426" s="45">
        <f>AK1426*(1/(1+$G1426))^(1+$E1426)*(1+AL$7)^$D1426*(AL1408/AK1408)^$E1426*((AL1408+AL1417)/(AK1408+AK1417))^($F1426*(1+$E1426))</f>
        <v/>
      </c>
      <c r="AM1426" s="45">
        <f>AL1426*(1/(1+$G1426))^(1+$E1426)*(1+AM$7)^$D1426*(AM1408/AL1408)^$E1426*((AM1408+AM1417)/(AL1408+AL1417))^($F1426*(1+$E1426))</f>
        <v/>
      </c>
      <c r="AN1426" s="45">
        <f>AM1426*(1/(1+$G1426))^(1+$E1426)*(1+AN$7)^$D1426*(AN1408/AM1408)^$E1426*((AN1408+AN1417)/(AM1408+AM1417))^($F1426*(1+$E1426))</f>
        <v/>
      </c>
      <c r="AO1426" s="45">
        <f>AN1426*(1/(1+$G1426))^(1+$E1426)*(1+AO$7)^$D1426*(AO1408/AN1408)^$E1426*((AO1408+AO1417)/(AN1408+AN1417))^($F1426*(1+$E1426))</f>
        <v/>
      </c>
      <c r="AP1426" s="45">
        <f>AO1426*(1/(1+$G1426))^(1+$E1426)*(1+AP$7)^$D1426*(AP1408/AO1408)^$E1426*((AP1408+AP1417)/(AO1408+AO1417))^($F1426*(1+$E1426))</f>
        <v/>
      </c>
      <c r="AQ1426" s="45">
        <f>AP1426*(1/(1+$G1426))^(1+$E1426)*(1+AQ$7)^$D1426*(AQ1408/AP1408)^$E1426*((AQ1408+AQ1417)/(AP1408+AP1417))^($F1426*(1+$E1426))</f>
        <v/>
      </c>
      <c r="AR1426" s="45">
        <f>AQ1426*(1/(1+$G1426))^(1+$E1426)*(1+AR$7)^$D1426*(AR1408/AQ1408)^$E1426*((AR1408+AR1417)/(AQ1408+AQ1417))^($F1426*(1+$E1426))</f>
        <v/>
      </c>
      <c r="AS1426" s="45">
        <f>AR1426*(1/(1+$G1426))^(1+$E1426)*(1+AS$7)^$D1426*(AS1408/AR1408)^$E1426*((AS1408+AS1417)/(AR1408+AR1417))^($F1426*(1+$E1426))</f>
        <v/>
      </c>
      <c r="AT1426" s="45">
        <f>AS1426*(1/(1+$G1426))^(1+$E1426)*(1+AT$7)^$D1426*(AT1408/AS1408)^$E1426*((AT1408+AT1417)/(AS1408+AS1417))^($F1426*(1+$E1426))</f>
        <v/>
      </c>
      <c r="AU1426" s="45">
        <f>AT1426*(1/(1+$G1426))^(1+$E1426)*(1+AU$7)^$D1426*(AU1408/AT1408)^$E1426*((AU1408+AU1417)/(AT1408+AT1417))^($F1426*(1+$E1426))</f>
        <v/>
      </c>
      <c r="AV1426" s="45">
        <f>AU1426*(1/(1+$G1426))^(1+$E1426)*(1+AV$7)^$D1426*(AV1408/AU1408)^$E1426*((AV1408+AV1417)/(AU1408+AU1417))^($F1426*(1+$E1426))</f>
        <v/>
      </c>
      <c r="AW1426" s="45">
        <f>AV1426*(1/(1+$G1426))^(1+$E1426)*(1+AW$7)^$D1426*(AW1408/AV1408)^$E1426*((AW1408+AW1417)/(AV1408+AV1417))^($F1426*(1+$E1426))</f>
        <v/>
      </c>
      <c r="AX1426" s="45">
        <f>AW1426*(1/(1+$G1426))^(1+$E1426)*(1+AX$7)^$D1426*(AX1408/AW1408)^$E1426*((AX1408+AX1417)/(AW1408+AW1417))^($F1426*(1+$E1426))</f>
        <v/>
      </c>
      <c r="AY1426" s="46">
        <f>FUELUSE(AX1426,AY1408,AX1408,AY1417,AX1417,AY$7,$D1426,$E1426,$F1426,$G1426)</f>
        <v/>
      </c>
    </row>
    <row r="1427" hidden="1" outlineLevel="2">
      <c r="A1427" s="14" t="inlineStr">
        <is>
          <t>ener</t>
        </is>
      </c>
      <c r="B1427" s="14" t="inlineStr">
        <is>
          <t>die</t>
        </is>
      </c>
      <c r="C1427" s="14" t="inlineStr">
        <is>
          <t>mac</t>
        </is>
      </c>
      <c r="D1427" s="37">
        <f>INDEX(Inputs!$N$5:$N$132,MATCH($B1427&amp;"|"&amp;$C1427,Inputs!$A$5:$A$132,0))</f>
        <v/>
      </c>
      <c r="E1427" s="37">
        <f>INDEX(Inputs!$O$5:$O$132,MATCH($B1427&amp;"|"&amp;$C1427,Inputs!$A$5:$A$132,0))</f>
        <v/>
      </c>
      <c r="F1427" s="37">
        <f>INDEX(Inputs!$P$5:$P$132,MATCH($B1427&amp;"|"&amp;$C1427,Inputs!$A$5:$A$132,0))</f>
        <v/>
      </c>
      <c r="G1427" s="37">
        <f>INDEX(Inputs!$Q$5:$Q$132,MATCH($B1427&amp;"|"&amp;$C1427,Inputs!$A$5:$A$132,0))</f>
        <v/>
      </c>
      <c r="H1427" s="14">
        <f>INDEX(Variables!$B$5:$B$105,MATCH($A1427,Variables!$A$5:$A$105,0))&amp;IF($C1427="",""," | "&amp;INDEX(Mapping!$B$5:$B$26,MATCH($C1427,Mapping!$A$5:$A$26,0))&amp;" | "&amp;INDEX(Mapping!$B$30:$B$41,MATCH($B1427,Mapping!$A$30:$A$41,0)))</f>
        <v/>
      </c>
      <c r="I1427" s="14">
        <f>INDEX(Variables!$C$5:$C$105,MATCH($A1427,Variables!$A$5:$A$105,0))</f>
        <v/>
      </c>
      <c r="J1427" s="14">
        <f>INDEX(Variables!$E$5:$E$105,MATCH($A1427,Variables!$A$5:$A$105,0))</f>
        <v/>
      </c>
      <c r="K1427" s="11">
        <f>LOWER(Settings!$C$4)&amp;".mit."&amp;$A1427&amp;IF($C1427="","","."&amp;$C1427&amp;"."&amp;$B1427)&amp;IF(INDEX(Variables!$D$5:$D$105,MATCH($A1427,Variables!$A$5:$A$105,0))="","","."&amp;INDEX(Variables!$D$5:$D$105,MATCH($A1427,Variables!$A$5:$A$105,0)))&amp;"."&amp;K$5</f>
        <v/>
      </c>
      <c r="L1427" s="44">
        <f>INDEX(Inputs!$U$5:$U$132,MATCH($B1427&amp;"|"&amp;$C1427,Inputs!$A$5:$A$132,0))</f>
        <v/>
      </c>
      <c r="M1427" s="45">
        <f>L1427*(1/(1+$G1427))^(1+$E1427)*(1+M$7)^$D1427*(M1409/L1409)^$E1427*((M1409+M1418)/(L1409+L1418))^($F1427*(1+$E1427))</f>
        <v/>
      </c>
      <c r="N1427" s="45">
        <f>M1427*(1/(1+$G1427))^(1+$E1427)*(1+N$7)^$D1427*(N1409/M1409)^$E1427*((N1409+N1418)/(M1409+M1418))^($F1427*(1+$E1427))</f>
        <v/>
      </c>
      <c r="O1427" s="45">
        <f>N1427*(1/(1+$G1427))^(1+$E1427)*(1+O$7)^$D1427*(O1409/N1409)^$E1427*((O1409+O1418)/(N1409+N1418))^($F1427*(1+$E1427))</f>
        <v/>
      </c>
      <c r="P1427" s="45">
        <f>O1427*(1/(1+$G1427))^(1+$E1427)*(1+P$7)^$D1427*(P1409/O1409)^$E1427*((P1409+P1418)/(O1409+O1418))^($F1427*(1+$E1427))</f>
        <v/>
      </c>
      <c r="Q1427" s="45">
        <f>P1427*(1/(1+$G1427))^(1+$E1427)*(1+Q$7)^$D1427*(Q1409/P1409)^$E1427*((Q1409+Q1418)/(P1409+P1418))^($F1427*(1+$E1427))</f>
        <v/>
      </c>
      <c r="R1427" s="45">
        <f>Q1427*(1/(1+$G1427))^(1+$E1427)*(1+R$7)^$D1427*(R1409/Q1409)^$E1427*((R1409+R1418)/(Q1409+Q1418))^($F1427*(1+$E1427))</f>
        <v/>
      </c>
      <c r="S1427" s="45">
        <f>R1427*(1/(1+$G1427))^(1+$E1427)*(1+S$7)^$D1427*(S1409/R1409)^$E1427*((S1409+S1418)/(R1409+R1418))^($F1427*(1+$E1427))</f>
        <v/>
      </c>
      <c r="T1427" s="45">
        <f>S1427*(1/(1+$G1427))^(1+$E1427)*(1+T$7)^$D1427*(T1409/S1409)^$E1427*((T1409+T1418)/(S1409+S1418))^($F1427*(1+$E1427))</f>
        <v/>
      </c>
      <c r="U1427" s="45">
        <f>T1427*(1/(1+$G1427))^(1+$E1427)*(1+U$7)^$D1427*(U1409/T1409)^$E1427*((U1409+U1418)/(T1409+T1418))^($F1427*(1+$E1427))</f>
        <v/>
      </c>
      <c r="V1427" s="45">
        <f>U1427*(1/(1+$G1427))^(1+$E1427)*(1+V$7)^$D1427*(V1409/U1409)^$E1427*((V1409+V1418)/(U1409+U1418))^($F1427*(1+$E1427))</f>
        <v/>
      </c>
      <c r="W1427" s="45">
        <f>V1427*(1/(1+$G1427))^(1+$E1427)*(1+W$7)^$D1427*(W1409/V1409)^$E1427*((W1409+W1418)/(V1409+V1418))^($F1427*(1+$E1427))</f>
        <v/>
      </c>
      <c r="X1427" s="45">
        <f>W1427*(1/(1+$G1427))^(1+$E1427)*(1+X$7)^$D1427*(X1409/W1409)^$E1427*((X1409+X1418)/(W1409+W1418))^($F1427*(1+$E1427))</f>
        <v/>
      </c>
      <c r="Y1427" s="45">
        <f>X1427*(1/(1+$G1427))^(1+$E1427)*(1+Y$7)^$D1427*(Y1409/X1409)^$E1427*((Y1409+Y1418)/(X1409+X1418))^($F1427*(1+$E1427))</f>
        <v/>
      </c>
      <c r="Z1427" s="45">
        <f>Y1427*(1/(1+$G1427))^(1+$E1427)*(1+Z$7)^$D1427*(Z1409/Y1409)^$E1427*((Z1409+Z1418)/(Y1409+Y1418))^($F1427*(1+$E1427))</f>
        <v/>
      </c>
      <c r="AA1427" s="45">
        <f>Z1427*(1/(1+$G1427))^(1+$E1427)*(1+AA$7)^$D1427*(AA1409/Z1409)^$E1427*((AA1409+AA1418)/(Z1409+Z1418))^($F1427*(1+$E1427))</f>
        <v/>
      </c>
      <c r="AB1427" s="45">
        <f>AA1427*(1/(1+$G1427))^(1+$E1427)*(1+AB$7)^$D1427*(AB1409/AA1409)^$E1427*((AB1409+AB1418)/(AA1409+AA1418))^($F1427*(1+$E1427))</f>
        <v/>
      </c>
      <c r="AC1427" s="45">
        <f>AB1427*(1/(1+$G1427))^(1+$E1427)*(1+AC$7)^$D1427*(AC1409/AB1409)^$E1427*((AC1409+AC1418)/(AB1409+AB1418))^($F1427*(1+$E1427))</f>
        <v/>
      </c>
      <c r="AD1427" s="46">
        <f>FUELUSE(AC1427,AD1409,AC1409,AD1418,AC1418,AD$7,$D1427,$E1427,$F1427,$G1427)</f>
        <v/>
      </c>
      <c r="AF1427" s="11">
        <f>LOWER(Settings!$C$4)&amp;".mit."&amp;$A1427&amp;IF($C1427="","","."&amp;$C1427&amp;"."&amp;$B1427)&amp;IF(INDEX(Variables!$D$5:$D$105,MATCH($A1427,Variables!$A$5:$A$105,0))="","","."&amp;INDEX(Variables!$D$5:$D$105,MATCH($A1427,Variables!$A$5:$A$105,0)))&amp;"."&amp;AF$5</f>
        <v/>
      </c>
      <c r="AG1427" s="44">
        <f>INDEX(Inputs!$U$5:$U$132,MATCH($B1427&amp;"|"&amp;$C1427,Inputs!$A$5:$A$132,0))</f>
        <v/>
      </c>
      <c r="AH1427" s="45">
        <f>AG1427*(1/(1+$G1427))^(1+$E1427)*(1+AH$7)^$D1427*(AH1409/AG1409)^$E1427*((AH1409+AH1418)/(AG1409+AG1418))^($F1427*(1+$E1427))</f>
        <v/>
      </c>
      <c r="AI1427" s="45">
        <f>AH1427*(1/(1+$G1427))^(1+$E1427)*(1+AI$7)^$D1427*(AI1409/AH1409)^$E1427*((AI1409+AI1418)/(AH1409+AH1418))^($F1427*(1+$E1427))</f>
        <v/>
      </c>
      <c r="AJ1427" s="45">
        <f>AI1427*(1/(1+$G1427))^(1+$E1427)*(1+AJ$7)^$D1427*(AJ1409/AI1409)^$E1427*((AJ1409+AJ1418)/(AI1409+AI1418))^($F1427*(1+$E1427))</f>
        <v/>
      </c>
      <c r="AK1427" s="45">
        <f>AJ1427*(1/(1+$G1427))^(1+$E1427)*(1+AK$7)^$D1427*(AK1409/AJ1409)^$E1427*((AK1409+AK1418)/(AJ1409+AJ1418))^($F1427*(1+$E1427))</f>
        <v/>
      </c>
      <c r="AL1427" s="45">
        <f>AK1427*(1/(1+$G1427))^(1+$E1427)*(1+AL$7)^$D1427*(AL1409/AK1409)^$E1427*((AL1409+AL1418)/(AK1409+AK1418))^($F1427*(1+$E1427))</f>
        <v/>
      </c>
      <c r="AM1427" s="45">
        <f>AL1427*(1/(1+$G1427))^(1+$E1427)*(1+AM$7)^$D1427*(AM1409/AL1409)^$E1427*((AM1409+AM1418)/(AL1409+AL1418))^($F1427*(1+$E1427))</f>
        <v/>
      </c>
      <c r="AN1427" s="45">
        <f>AM1427*(1/(1+$G1427))^(1+$E1427)*(1+AN$7)^$D1427*(AN1409/AM1409)^$E1427*((AN1409+AN1418)/(AM1409+AM1418))^($F1427*(1+$E1427))</f>
        <v/>
      </c>
      <c r="AO1427" s="45">
        <f>AN1427*(1/(1+$G1427))^(1+$E1427)*(1+AO$7)^$D1427*(AO1409/AN1409)^$E1427*((AO1409+AO1418)/(AN1409+AN1418))^($F1427*(1+$E1427))</f>
        <v/>
      </c>
      <c r="AP1427" s="45">
        <f>AO1427*(1/(1+$G1427))^(1+$E1427)*(1+AP$7)^$D1427*(AP1409/AO1409)^$E1427*((AP1409+AP1418)/(AO1409+AO1418))^($F1427*(1+$E1427))</f>
        <v/>
      </c>
      <c r="AQ1427" s="45">
        <f>AP1427*(1/(1+$G1427))^(1+$E1427)*(1+AQ$7)^$D1427*(AQ1409/AP1409)^$E1427*((AQ1409+AQ1418)/(AP1409+AP1418))^($F1427*(1+$E1427))</f>
        <v/>
      </c>
      <c r="AR1427" s="45">
        <f>AQ1427*(1/(1+$G1427))^(1+$E1427)*(1+AR$7)^$D1427*(AR1409/AQ1409)^$E1427*((AR1409+AR1418)/(AQ1409+AQ1418))^($F1427*(1+$E1427))</f>
        <v/>
      </c>
      <c r="AS1427" s="45">
        <f>AR1427*(1/(1+$G1427))^(1+$E1427)*(1+AS$7)^$D1427*(AS1409/AR1409)^$E1427*((AS1409+AS1418)/(AR1409+AR1418))^($F1427*(1+$E1427))</f>
        <v/>
      </c>
      <c r="AT1427" s="45">
        <f>AS1427*(1/(1+$G1427))^(1+$E1427)*(1+AT$7)^$D1427*(AT1409/AS1409)^$E1427*((AT1409+AT1418)/(AS1409+AS1418))^($F1427*(1+$E1427))</f>
        <v/>
      </c>
      <c r="AU1427" s="45">
        <f>AT1427*(1/(1+$G1427))^(1+$E1427)*(1+AU$7)^$D1427*(AU1409/AT1409)^$E1427*((AU1409+AU1418)/(AT1409+AT1418))^($F1427*(1+$E1427))</f>
        <v/>
      </c>
      <c r="AV1427" s="45">
        <f>AU1427*(1/(1+$G1427))^(1+$E1427)*(1+AV$7)^$D1427*(AV1409/AU1409)^$E1427*((AV1409+AV1418)/(AU1409+AU1418))^($F1427*(1+$E1427))</f>
        <v/>
      </c>
      <c r="AW1427" s="45">
        <f>AV1427*(1/(1+$G1427))^(1+$E1427)*(1+AW$7)^$D1427*(AW1409/AV1409)^$E1427*((AW1409+AW1418)/(AV1409+AV1418))^($F1427*(1+$E1427))</f>
        <v/>
      </c>
      <c r="AX1427" s="45">
        <f>AW1427*(1/(1+$G1427))^(1+$E1427)*(1+AX$7)^$D1427*(AX1409/AW1409)^$E1427*((AX1409+AX1418)/(AW1409+AW1418))^($F1427*(1+$E1427))</f>
        <v/>
      </c>
      <c r="AY1427" s="46">
        <f>FUELUSE(AX1427,AY1409,AX1409,AY1418,AX1418,AY$7,$D1427,$E1427,$F1427,$G1427)</f>
        <v/>
      </c>
    </row>
    <row r="1428" hidden="1" outlineLevel="2">
      <c r="A1428" s="14" t="inlineStr">
        <is>
          <t>ener</t>
        </is>
      </c>
      <c r="B1428" s="14" t="inlineStr">
        <is>
          <t>lpg</t>
        </is>
      </c>
      <c r="C1428" s="14" t="inlineStr">
        <is>
          <t>mac</t>
        </is>
      </c>
      <c r="D1428" s="37">
        <f>INDEX(Inputs!$N$5:$N$132,MATCH($B1428&amp;"|"&amp;$C1428,Inputs!$A$5:$A$132,0))</f>
        <v/>
      </c>
      <c r="E1428" s="37">
        <f>INDEX(Inputs!$O$5:$O$132,MATCH($B1428&amp;"|"&amp;$C1428,Inputs!$A$5:$A$132,0))</f>
        <v/>
      </c>
      <c r="F1428" s="37">
        <f>INDEX(Inputs!$P$5:$P$132,MATCH($B1428&amp;"|"&amp;$C1428,Inputs!$A$5:$A$132,0))</f>
        <v/>
      </c>
      <c r="G1428" s="37">
        <f>INDEX(Inputs!$Q$5:$Q$132,MATCH($B1428&amp;"|"&amp;$C1428,Inputs!$A$5:$A$132,0))</f>
        <v/>
      </c>
      <c r="H1428" s="14">
        <f>INDEX(Variables!$B$5:$B$105,MATCH($A1428,Variables!$A$5:$A$105,0))&amp;IF($C1428="",""," | "&amp;INDEX(Mapping!$B$5:$B$26,MATCH($C1428,Mapping!$A$5:$A$26,0))&amp;" | "&amp;INDEX(Mapping!$B$30:$B$41,MATCH($B1428,Mapping!$A$30:$A$41,0)))</f>
        <v/>
      </c>
      <c r="I1428" s="14">
        <f>INDEX(Variables!$C$5:$C$105,MATCH($A1428,Variables!$A$5:$A$105,0))</f>
        <v/>
      </c>
      <c r="J1428" s="14">
        <f>INDEX(Variables!$E$5:$E$105,MATCH($A1428,Variables!$A$5:$A$105,0))</f>
        <v/>
      </c>
      <c r="K1428" s="11">
        <f>LOWER(Settings!$C$4)&amp;".mit."&amp;$A1428&amp;IF($C1428="","","."&amp;$C1428&amp;"."&amp;$B1428)&amp;IF(INDEX(Variables!$D$5:$D$105,MATCH($A1428,Variables!$A$5:$A$105,0))="","","."&amp;INDEX(Variables!$D$5:$D$105,MATCH($A1428,Variables!$A$5:$A$105,0)))&amp;"."&amp;K$5</f>
        <v/>
      </c>
      <c r="L1428" s="44">
        <f>INDEX(Inputs!$U$5:$U$132,MATCH($B1428&amp;"|"&amp;$C1428,Inputs!$A$5:$A$132,0))</f>
        <v/>
      </c>
      <c r="M1428" s="45">
        <f>L1428*(1/(1+$G1428))^(1+$E1428)*(1+M$7)^$D1428*(M1410/L1410)^$E1428*((M1410+M1419)/(L1410+L1419))^($F1428*(1+$E1428))</f>
        <v/>
      </c>
      <c r="N1428" s="45">
        <f>M1428*(1/(1+$G1428))^(1+$E1428)*(1+N$7)^$D1428*(N1410/M1410)^$E1428*((N1410+N1419)/(M1410+M1419))^($F1428*(1+$E1428))</f>
        <v/>
      </c>
      <c r="O1428" s="45">
        <f>N1428*(1/(1+$G1428))^(1+$E1428)*(1+O$7)^$D1428*(O1410/N1410)^$E1428*((O1410+O1419)/(N1410+N1419))^($F1428*(1+$E1428))</f>
        <v/>
      </c>
      <c r="P1428" s="45">
        <f>O1428*(1/(1+$G1428))^(1+$E1428)*(1+P$7)^$D1428*(P1410/O1410)^$E1428*((P1410+P1419)/(O1410+O1419))^($F1428*(1+$E1428))</f>
        <v/>
      </c>
      <c r="Q1428" s="45">
        <f>P1428*(1/(1+$G1428))^(1+$E1428)*(1+Q$7)^$D1428*(Q1410/P1410)^$E1428*((Q1410+Q1419)/(P1410+P1419))^($F1428*(1+$E1428))</f>
        <v/>
      </c>
      <c r="R1428" s="45">
        <f>Q1428*(1/(1+$G1428))^(1+$E1428)*(1+R$7)^$D1428*(R1410/Q1410)^$E1428*((R1410+R1419)/(Q1410+Q1419))^($F1428*(1+$E1428))</f>
        <v/>
      </c>
      <c r="S1428" s="45">
        <f>R1428*(1/(1+$G1428))^(1+$E1428)*(1+S$7)^$D1428*(S1410/R1410)^$E1428*((S1410+S1419)/(R1410+R1419))^($F1428*(1+$E1428))</f>
        <v/>
      </c>
      <c r="T1428" s="45">
        <f>S1428*(1/(1+$G1428))^(1+$E1428)*(1+T$7)^$D1428*(T1410/S1410)^$E1428*((T1410+T1419)/(S1410+S1419))^($F1428*(1+$E1428))</f>
        <v/>
      </c>
      <c r="U1428" s="45">
        <f>T1428*(1/(1+$G1428))^(1+$E1428)*(1+U$7)^$D1428*(U1410/T1410)^$E1428*((U1410+U1419)/(T1410+T1419))^($F1428*(1+$E1428))</f>
        <v/>
      </c>
      <c r="V1428" s="45">
        <f>U1428*(1/(1+$G1428))^(1+$E1428)*(1+V$7)^$D1428*(V1410/U1410)^$E1428*((V1410+V1419)/(U1410+U1419))^($F1428*(1+$E1428))</f>
        <v/>
      </c>
      <c r="W1428" s="45">
        <f>V1428*(1/(1+$G1428))^(1+$E1428)*(1+W$7)^$D1428*(W1410/V1410)^$E1428*((W1410+W1419)/(V1410+V1419))^($F1428*(1+$E1428))</f>
        <v/>
      </c>
      <c r="X1428" s="45">
        <f>W1428*(1/(1+$G1428))^(1+$E1428)*(1+X$7)^$D1428*(X1410/W1410)^$E1428*((X1410+X1419)/(W1410+W1419))^($F1428*(1+$E1428))</f>
        <v/>
      </c>
      <c r="Y1428" s="45">
        <f>X1428*(1/(1+$G1428))^(1+$E1428)*(1+Y$7)^$D1428*(Y1410/X1410)^$E1428*((Y1410+Y1419)/(X1410+X1419))^($F1428*(1+$E1428))</f>
        <v/>
      </c>
      <c r="Z1428" s="45">
        <f>Y1428*(1/(1+$G1428))^(1+$E1428)*(1+Z$7)^$D1428*(Z1410/Y1410)^$E1428*((Z1410+Z1419)/(Y1410+Y1419))^($F1428*(1+$E1428))</f>
        <v/>
      </c>
      <c r="AA1428" s="45">
        <f>Z1428*(1/(1+$G1428))^(1+$E1428)*(1+AA$7)^$D1428*(AA1410/Z1410)^$E1428*((AA1410+AA1419)/(Z1410+Z1419))^($F1428*(1+$E1428))</f>
        <v/>
      </c>
      <c r="AB1428" s="45">
        <f>AA1428*(1/(1+$G1428))^(1+$E1428)*(1+AB$7)^$D1428*(AB1410/AA1410)^$E1428*((AB1410+AB1419)/(AA1410+AA1419))^($F1428*(1+$E1428))</f>
        <v/>
      </c>
      <c r="AC1428" s="45">
        <f>AB1428*(1/(1+$G1428))^(1+$E1428)*(1+AC$7)^$D1428*(AC1410/AB1410)^$E1428*((AC1410+AC1419)/(AB1410+AB1419))^($F1428*(1+$E1428))</f>
        <v/>
      </c>
      <c r="AD1428" s="46">
        <f>FUELUSE(AC1428,AD1410,AC1410,AD1419,AC1419,AD$7,$D1428,$E1428,$F1428,$G1428)</f>
        <v/>
      </c>
      <c r="AF1428" s="11">
        <f>LOWER(Settings!$C$4)&amp;".mit."&amp;$A1428&amp;IF($C1428="","","."&amp;$C1428&amp;"."&amp;$B1428)&amp;IF(INDEX(Variables!$D$5:$D$105,MATCH($A1428,Variables!$A$5:$A$105,0))="","","."&amp;INDEX(Variables!$D$5:$D$105,MATCH($A1428,Variables!$A$5:$A$105,0)))&amp;"."&amp;AF$5</f>
        <v/>
      </c>
      <c r="AG1428" s="44">
        <f>INDEX(Inputs!$U$5:$U$132,MATCH($B1428&amp;"|"&amp;$C1428,Inputs!$A$5:$A$132,0))</f>
        <v/>
      </c>
      <c r="AH1428" s="45">
        <f>AG1428*(1/(1+$G1428))^(1+$E1428)*(1+AH$7)^$D1428*(AH1410/AG1410)^$E1428*((AH1410+AH1419)/(AG1410+AG1419))^($F1428*(1+$E1428))</f>
        <v/>
      </c>
      <c r="AI1428" s="45">
        <f>AH1428*(1/(1+$G1428))^(1+$E1428)*(1+AI$7)^$D1428*(AI1410/AH1410)^$E1428*((AI1410+AI1419)/(AH1410+AH1419))^($F1428*(1+$E1428))</f>
        <v/>
      </c>
      <c r="AJ1428" s="45">
        <f>AI1428*(1/(1+$G1428))^(1+$E1428)*(1+AJ$7)^$D1428*(AJ1410/AI1410)^$E1428*((AJ1410+AJ1419)/(AI1410+AI1419))^($F1428*(1+$E1428))</f>
        <v/>
      </c>
      <c r="AK1428" s="45">
        <f>AJ1428*(1/(1+$G1428))^(1+$E1428)*(1+AK$7)^$D1428*(AK1410/AJ1410)^$E1428*((AK1410+AK1419)/(AJ1410+AJ1419))^($F1428*(1+$E1428))</f>
        <v/>
      </c>
      <c r="AL1428" s="45">
        <f>AK1428*(1/(1+$G1428))^(1+$E1428)*(1+AL$7)^$D1428*(AL1410/AK1410)^$E1428*((AL1410+AL1419)/(AK1410+AK1419))^($F1428*(1+$E1428))</f>
        <v/>
      </c>
      <c r="AM1428" s="45">
        <f>AL1428*(1/(1+$G1428))^(1+$E1428)*(1+AM$7)^$D1428*(AM1410/AL1410)^$E1428*((AM1410+AM1419)/(AL1410+AL1419))^($F1428*(1+$E1428))</f>
        <v/>
      </c>
      <c r="AN1428" s="45">
        <f>AM1428*(1/(1+$G1428))^(1+$E1428)*(1+AN$7)^$D1428*(AN1410/AM1410)^$E1428*((AN1410+AN1419)/(AM1410+AM1419))^($F1428*(1+$E1428))</f>
        <v/>
      </c>
      <c r="AO1428" s="45">
        <f>AN1428*(1/(1+$G1428))^(1+$E1428)*(1+AO$7)^$D1428*(AO1410/AN1410)^$E1428*((AO1410+AO1419)/(AN1410+AN1419))^($F1428*(1+$E1428))</f>
        <v/>
      </c>
      <c r="AP1428" s="45">
        <f>AO1428*(1/(1+$G1428))^(1+$E1428)*(1+AP$7)^$D1428*(AP1410/AO1410)^$E1428*((AP1410+AP1419)/(AO1410+AO1419))^($F1428*(1+$E1428))</f>
        <v/>
      </c>
      <c r="AQ1428" s="45">
        <f>AP1428*(1/(1+$G1428))^(1+$E1428)*(1+AQ$7)^$D1428*(AQ1410/AP1410)^$E1428*((AQ1410+AQ1419)/(AP1410+AP1419))^($F1428*(1+$E1428))</f>
        <v/>
      </c>
      <c r="AR1428" s="45">
        <f>AQ1428*(1/(1+$G1428))^(1+$E1428)*(1+AR$7)^$D1428*(AR1410/AQ1410)^$E1428*((AR1410+AR1419)/(AQ1410+AQ1419))^($F1428*(1+$E1428))</f>
        <v/>
      </c>
      <c r="AS1428" s="45">
        <f>AR1428*(1/(1+$G1428))^(1+$E1428)*(1+AS$7)^$D1428*(AS1410/AR1410)^$E1428*((AS1410+AS1419)/(AR1410+AR1419))^($F1428*(1+$E1428))</f>
        <v/>
      </c>
      <c r="AT1428" s="45">
        <f>AS1428*(1/(1+$G1428))^(1+$E1428)*(1+AT$7)^$D1428*(AT1410/AS1410)^$E1428*((AT1410+AT1419)/(AS1410+AS1419))^($F1428*(1+$E1428))</f>
        <v/>
      </c>
      <c r="AU1428" s="45">
        <f>AT1428*(1/(1+$G1428))^(1+$E1428)*(1+AU$7)^$D1428*(AU1410/AT1410)^$E1428*((AU1410+AU1419)/(AT1410+AT1419))^($F1428*(1+$E1428))</f>
        <v/>
      </c>
      <c r="AV1428" s="45">
        <f>AU1428*(1/(1+$G1428))^(1+$E1428)*(1+AV$7)^$D1428*(AV1410/AU1410)^$E1428*((AV1410+AV1419)/(AU1410+AU1419))^($F1428*(1+$E1428))</f>
        <v/>
      </c>
      <c r="AW1428" s="45">
        <f>AV1428*(1/(1+$G1428))^(1+$E1428)*(1+AW$7)^$D1428*(AW1410/AV1410)^$E1428*((AW1410+AW1419)/(AV1410+AV1419))^($F1428*(1+$E1428))</f>
        <v/>
      </c>
      <c r="AX1428" s="45">
        <f>AW1428*(1/(1+$G1428))^(1+$E1428)*(1+AX$7)^$D1428*(AX1410/AW1410)^$E1428*((AX1410+AX1419)/(AW1410+AW1419))^($F1428*(1+$E1428))</f>
        <v/>
      </c>
      <c r="AY1428" s="46">
        <f>FUELUSE(AX1428,AY1410,AX1410,AY1419,AX1419,AY$7,$D1428,$E1428,$F1428,$G1428)</f>
        <v/>
      </c>
    </row>
    <row r="1429" hidden="1" outlineLevel="2">
      <c r="A1429" s="14" t="inlineStr">
        <is>
          <t>ener</t>
        </is>
      </c>
      <c r="B1429" s="14" t="inlineStr">
        <is>
          <t>ker</t>
        </is>
      </c>
      <c r="C1429" s="14" t="inlineStr">
        <is>
          <t>mac</t>
        </is>
      </c>
      <c r="D1429" s="37">
        <f>INDEX(Inputs!$N$5:$N$132,MATCH($B1429&amp;"|"&amp;$C1429,Inputs!$A$5:$A$132,0))</f>
        <v/>
      </c>
      <c r="E1429" s="37">
        <f>INDEX(Inputs!$O$5:$O$132,MATCH($B1429&amp;"|"&amp;$C1429,Inputs!$A$5:$A$132,0))</f>
        <v/>
      </c>
      <c r="F1429" s="37">
        <f>INDEX(Inputs!$P$5:$P$132,MATCH($B1429&amp;"|"&amp;$C1429,Inputs!$A$5:$A$132,0))</f>
        <v/>
      </c>
      <c r="G1429" s="37">
        <f>INDEX(Inputs!$Q$5:$Q$132,MATCH($B1429&amp;"|"&amp;$C1429,Inputs!$A$5:$A$132,0))</f>
        <v/>
      </c>
      <c r="H1429" s="14">
        <f>INDEX(Variables!$B$5:$B$105,MATCH($A1429,Variables!$A$5:$A$105,0))&amp;IF($C1429="",""," | "&amp;INDEX(Mapping!$B$5:$B$26,MATCH($C1429,Mapping!$A$5:$A$26,0))&amp;" | "&amp;INDEX(Mapping!$B$30:$B$41,MATCH($B1429,Mapping!$A$30:$A$41,0)))</f>
        <v/>
      </c>
      <c r="I1429" s="14">
        <f>INDEX(Variables!$C$5:$C$105,MATCH($A1429,Variables!$A$5:$A$105,0))</f>
        <v/>
      </c>
      <c r="J1429" s="14">
        <f>INDEX(Variables!$E$5:$E$105,MATCH($A1429,Variables!$A$5:$A$105,0))</f>
        <v/>
      </c>
      <c r="K1429" s="11">
        <f>LOWER(Settings!$C$4)&amp;".mit."&amp;$A1429&amp;IF($C1429="","","."&amp;$C1429&amp;"."&amp;$B1429)&amp;IF(INDEX(Variables!$D$5:$D$105,MATCH($A1429,Variables!$A$5:$A$105,0))="","","."&amp;INDEX(Variables!$D$5:$D$105,MATCH($A1429,Variables!$A$5:$A$105,0)))&amp;"."&amp;K$5</f>
        <v/>
      </c>
      <c r="L1429" s="44">
        <f>INDEX(Inputs!$U$5:$U$132,MATCH($B1429&amp;"|"&amp;$C1429,Inputs!$A$5:$A$132,0))</f>
        <v/>
      </c>
      <c r="M1429" s="45">
        <f>L1429*(1/(1+$G1429))^(1+$E1429)*(1+M$7)^$D1429*(M1411/L1411)^$E1429*((M1411+M1420)/(L1411+L1420))^($F1429*(1+$E1429))</f>
        <v/>
      </c>
      <c r="N1429" s="45">
        <f>M1429*(1/(1+$G1429))^(1+$E1429)*(1+N$7)^$D1429*(N1411/M1411)^$E1429*((N1411+N1420)/(M1411+M1420))^($F1429*(1+$E1429))</f>
        <v/>
      </c>
      <c r="O1429" s="45">
        <f>N1429*(1/(1+$G1429))^(1+$E1429)*(1+O$7)^$D1429*(O1411/N1411)^$E1429*((O1411+O1420)/(N1411+N1420))^($F1429*(1+$E1429))</f>
        <v/>
      </c>
      <c r="P1429" s="45">
        <f>O1429*(1/(1+$G1429))^(1+$E1429)*(1+P$7)^$D1429*(P1411/O1411)^$E1429*((P1411+P1420)/(O1411+O1420))^($F1429*(1+$E1429))</f>
        <v/>
      </c>
      <c r="Q1429" s="45">
        <f>P1429*(1/(1+$G1429))^(1+$E1429)*(1+Q$7)^$D1429*(Q1411/P1411)^$E1429*((Q1411+Q1420)/(P1411+P1420))^($F1429*(1+$E1429))</f>
        <v/>
      </c>
      <c r="R1429" s="45">
        <f>Q1429*(1/(1+$G1429))^(1+$E1429)*(1+R$7)^$D1429*(R1411/Q1411)^$E1429*((R1411+R1420)/(Q1411+Q1420))^($F1429*(1+$E1429))</f>
        <v/>
      </c>
      <c r="S1429" s="45">
        <f>R1429*(1/(1+$G1429))^(1+$E1429)*(1+S$7)^$D1429*(S1411/R1411)^$E1429*((S1411+S1420)/(R1411+R1420))^($F1429*(1+$E1429))</f>
        <v/>
      </c>
      <c r="T1429" s="45">
        <f>S1429*(1/(1+$G1429))^(1+$E1429)*(1+T$7)^$D1429*(T1411/S1411)^$E1429*((T1411+T1420)/(S1411+S1420))^($F1429*(1+$E1429))</f>
        <v/>
      </c>
      <c r="U1429" s="45">
        <f>T1429*(1/(1+$G1429))^(1+$E1429)*(1+U$7)^$D1429*(U1411/T1411)^$E1429*((U1411+U1420)/(T1411+T1420))^($F1429*(1+$E1429))</f>
        <v/>
      </c>
      <c r="V1429" s="45">
        <f>U1429*(1/(1+$G1429))^(1+$E1429)*(1+V$7)^$D1429*(V1411/U1411)^$E1429*((V1411+V1420)/(U1411+U1420))^($F1429*(1+$E1429))</f>
        <v/>
      </c>
      <c r="W1429" s="45">
        <f>V1429*(1/(1+$G1429))^(1+$E1429)*(1+W$7)^$D1429*(W1411/V1411)^$E1429*((W1411+W1420)/(V1411+V1420))^($F1429*(1+$E1429))</f>
        <v/>
      </c>
      <c r="X1429" s="45">
        <f>W1429*(1/(1+$G1429))^(1+$E1429)*(1+X$7)^$D1429*(X1411/W1411)^$E1429*((X1411+X1420)/(W1411+W1420))^($F1429*(1+$E1429))</f>
        <v/>
      </c>
      <c r="Y1429" s="45">
        <f>X1429*(1/(1+$G1429))^(1+$E1429)*(1+Y$7)^$D1429*(Y1411/X1411)^$E1429*((Y1411+Y1420)/(X1411+X1420))^($F1429*(1+$E1429))</f>
        <v/>
      </c>
      <c r="Z1429" s="45">
        <f>Y1429*(1/(1+$G1429))^(1+$E1429)*(1+Z$7)^$D1429*(Z1411/Y1411)^$E1429*((Z1411+Z1420)/(Y1411+Y1420))^($F1429*(1+$E1429))</f>
        <v/>
      </c>
      <c r="AA1429" s="45">
        <f>Z1429*(1/(1+$G1429))^(1+$E1429)*(1+AA$7)^$D1429*(AA1411/Z1411)^$E1429*((AA1411+AA1420)/(Z1411+Z1420))^($F1429*(1+$E1429))</f>
        <v/>
      </c>
      <c r="AB1429" s="45">
        <f>AA1429*(1/(1+$G1429))^(1+$E1429)*(1+AB$7)^$D1429*(AB1411/AA1411)^$E1429*((AB1411+AB1420)/(AA1411+AA1420))^($F1429*(1+$E1429))</f>
        <v/>
      </c>
      <c r="AC1429" s="45">
        <f>AB1429*(1/(1+$G1429))^(1+$E1429)*(1+AC$7)^$D1429*(AC1411/AB1411)^$E1429*((AC1411+AC1420)/(AB1411+AB1420))^($F1429*(1+$E1429))</f>
        <v/>
      </c>
      <c r="AD1429" s="46">
        <f>FUELUSE(AC1429,AD1411,AC1411,AD1420,AC1420,AD$7,$D1429,$E1429,$F1429,$G1429)</f>
        <v/>
      </c>
      <c r="AF1429" s="11">
        <f>LOWER(Settings!$C$4)&amp;".mit."&amp;$A1429&amp;IF($C1429="","","."&amp;$C1429&amp;"."&amp;$B1429)&amp;IF(INDEX(Variables!$D$5:$D$105,MATCH($A1429,Variables!$A$5:$A$105,0))="","","."&amp;INDEX(Variables!$D$5:$D$105,MATCH($A1429,Variables!$A$5:$A$105,0)))&amp;"."&amp;AF$5</f>
        <v/>
      </c>
      <c r="AG1429" s="44">
        <f>INDEX(Inputs!$U$5:$U$132,MATCH($B1429&amp;"|"&amp;$C1429,Inputs!$A$5:$A$132,0))</f>
        <v/>
      </c>
      <c r="AH1429" s="45">
        <f>AG1429*(1/(1+$G1429))^(1+$E1429)*(1+AH$7)^$D1429*(AH1411/AG1411)^$E1429*((AH1411+AH1420)/(AG1411+AG1420))^($F1429*(1+$E1429))</f>
        <v/>
      </c>
      <c r="AI1429" s="45">
        <f>AH1429*(1/(1+$G1429))^(1+$E1429)*(1+AI$7)^$D1429*(AI1411/AH1411)^$E1429*((AI1411+AI1420)/(AH1411+AH1420))^($F1429*(1+$E1429))</f>
        <v/>
      </c>
      <c r="AJ1429" s="45">
        <f>AI1429*(1/(1+$G1429))^(1+$E1429)*(1+AJ$7)^$D1429*(AJ1411/AI1411)^$E1429*((AJ1411+AJ1420)/(AI1411+AI1420))^($F1429*(1+$E1429))</f>
        <v/>
      </c>
      <c r="AK1429" s="45">
        <f>AJ1429*(1/(1+$G1429))^(1+$E1429)*(1+AK$7)^$D1429*(AK1411/AJ1411)^$E1429*((AK1411+AK1420)/(AJ1411+AJ1420))^($F1429*(1+$E1429))</f>
        <v/>
      </c>
      <c r="AL1429" s="45">
        <f>AK1429*(1/(1+$G1429))^(1+$E1429)*(1+AL$7)^$D1429*(AL1411/AK1411)^$E1429*((AL1411+AL1420)/(AK1411+AK1420))^($F1429*(1+$E1429))</f>
        <v/>
      </c>
      <c r="AM1429" s="45">
        <f>AL1429*(1/(1+$G1429))^(1+$E1429)*(1+AM$7)^$D1429*(AM1411/AL1411)^$E1429*((AM1411+AM1420)/(AL1411+AL1420))^($F1429*(1+$E1429))</f>
        <v/>
      </c>
      <c r="AN1429" s="45">
        <f>AM1429*(1/(1+$G1429))^(1+$E1429)*(1+AN$7)^$D1429*(AN1411/AM1411)^$E1429*((AN1411+AN1420)/(AM1411+AM1420))^($F1429*(1+$E1429))</f>
        <v/>
      </c>
      <c r="AO1429" s="45">
        <f>AN1429*(1/(1+$G1429))^(1+$E1429)*(1+AO$7)^$D1429*(AO1411/AN1411)^$E1429*((AO1411+AO1420)/(AN1411+AN1420))^($F1429*(1+$E1429))</f>
        <v/>
      </c>
      <c r="AP1429" s="45">
        <f>AO1429*(1/(1+$G1429))^(1+$E1429)*(1+AP$7)^$D1429*(AP1411/AO1411)^$E1429*((AP1411+AP1420)/(AO1411+AO1420))^($F1429*(1+$E1429))</f>
        <v/>
      </c>
      <c r="AQ1429" s="45">
        <f>AP1429*(1/(1+$G1429))^(1+$E1429)*(1+AQ$7)^$D1429*(AQ1411/AP1411)^$E1429*((AQ1411+AQ1420)/(AP1411+AP1420))^($F1429*(1+$E1429))</f>
        <v/>
      </c>
      <c r="AR1429" s="45">
        <f>AQ1429*(1/(1+$G1429))^(1+$E1429)*(1+AR$7)^$D1429*(AR1411/AQ1411)^$E1429*((AR1411+AR1420)/(AQ1411+AQ1420))^($F1429*(1+$E1429))</f>
        <v/>
      </c>
      <c r="AS1429" s="45">
        <f>AR1429*(1/(1+$G1429))^(1+$E1429)*(1+AS$7)^$D1429*(AS1411/AR1411)^$E1429*((AS1411+AS1420)/(AR1411+AR1420))^($F1429*(1+$E1429))</f>
        <v/>
      </c>
      <c r="AT1429" s="45">
        <f>AS1429*(1/(1+$G1429))^(1+$E1429)*(1+AT$7)^$D1429*(AT1411/AS1411)^$E1429*((AT1411+AT1420)/(AS1411+AS1420))^($F1429*(1+$E1429))</f>
        <v/>
      </c>
      <c r="AU1429" s="45">
        <f>AT1429*(1/(1+$G1429))^(1+$E1429)*(1+AU$7)^$D1429*(AU1411/AT1411)^$E1429*((AU1411+AU1420)/(AT1411+AT1420))^($F1429*(1+$E1429))</f>
        <v/>
      </c>
      <c r="AV1429" s="45">
        <f>AU1429*(1/(1+$G1429))^(1+$E1429)*(1+AV$7)^$D1429*(AV1411/AU1411)^$E1429*((AV1411+AV1420)/(AU1411+AU1420))^($F1429*(1+$E1429))</f>
        <v/>
      </c>
      <c r="AW1429" s="45">
        <f>AV1429*(1/(1+$G1429))^(1+$E1429)*(1+AW$7)^$D1429*(AW1411/AV1411)^$E1429*((AW1411+AW1420)/(AV1411+AV1420))^($F1429*(1+$E1429))</f>
        <v/>
      </c>
      <c r="AX1429" s="45">
        <f>AW1429*(1/(1+$G1429))^(1+$E1429)*(1+AX$7)^$D1429*(AX1411/AW1411)^$E1429*((AX1411+AX1420)/(AW1411+AW1420))^($F1429*(1+$E1429))</f>
        <v/>
      </c>
      <c r="AY1429" s="46">
        <f>FUELUSE(AX1429,AY1411,AX1411,AY1420,AX1420,AY$7,$D1429,$E1429,$F1429,$G1429)</f>
        <v/>
      </c>
    </row>
    <row r="1430" hidden="1" outlineLevel="2">
      <c r="A1430" s="14" t="inlineStr">
        <is>
          <t>ener</t>
        </is>
      </c>
      <c r="B1430" s="14" t="inlineStr">
        <is>
          <t>oop</t>
        </is>
      </c>
      <c r="C1430" s="14" t="inlineStr">
        <is>
          <t>mac</t>
        </is>
      </c>
      <c r="D1430" s="37">
        <f>INDEX(Inputs!$N$5:$N$132,MATCH($B1430&amp;"|"&amp;$C1430,Inputs!$A$5:$A$132,0))</f>
        <v/>
      </c>
      <c r="E1430" s="37">
        <f>INDEX(Inputs!$O$5:$O$132,MATCH($B1430&amp;"|"&amp;$C1430,Inputs!$A$5:$A$132,0))</f>
        <v/>
      </c>
      <c r="F1430" s="37">
        <f>INDEX(Inputs!$P$5:$P$132,MATCH($B1430&amp;"|"&amp;$C1430,Inputs!$A$5:$A$132,0))</f>
        <v/>
      </c>
      <c r="G1430" s="37">
        <f>INDEX(Inputs!$Q$5:$Q$132,MATCH($B1430&amp;"|"&amp;$C1430,Inputs!$A$5:$A$132,0))</f>
        <v/>
      </c>
      <c r="H1430" s="14">
        <f>INDEX(Variables!$B$5:$B$105,MATCH($A1430,Variables!$A$5:$A$105,0))&amp;IF($C1430="",""," | "&amp;INDEX(Mapping!$B$5:$B$26,MATCH($C1430,Mapping!$A$5:$A$26,0))&amp;" | "&amp;INDEX(Mapping!$B$30:$B$41,MATCH($B1430,Mapping!$A$30:$A$41,0)))</f>
        <v/>
      </c>
      <c r="I1430" s="14">
        <f>INDEX(Variables!$C$5:$C$105,MATCH($A1430,Variables!$A$5:$A$105,0))</f>
        <v/>
      </c>
      <c r="J1430" s="14">
        <f>INDEX(Variables!$E$5:$E$105,MATCH($A1430,Variables!$A$5:$A$105,0))</f>
        <v/>
      </c>
      <c r="K1430" s="11">
        <f>LOWER(Settings!$C$4)&amp;".mit."&amp;$A1430&amp;IF($C1430="","","."&amp;$C1430&amp;"."&amp;$B1430)&amp;IF(INDEX(Variables!$D$5:$D$105,MATCH($A1430,Variables!$A$5:$A$105,0))="","","."&amp;INDEX(Variables!$D$5:$D$105,MATCH($A1430,Variables!$A$5:$A$105,0)))&amp;"."&amp;K$5</f>
        <v/>
      </c>
      <c r="L1430" s="44">
        <f>INDEX(Inputs!$U$5:$U$132,MATCH($B1430&amp;"|"&amp;$C1430,Inputs!$A$5:$A$132,0))</f>
        <v/>
      </c>
      <c r="M1430" s="45">
        <f>L1430*(1/(1+$G1430))^(1+$E1430)*(1+M$7)^$D1430*(M1412/L1412)^$E1430*((M1412+M1421)/(L1412+L1421))^($F1430*(1+$E1430))</f>
        <v/>
      </c>
      <c r="N1430" s="45">
        <f>M1430*(1/(1+$G1430))^(1+$E1430)*(1+N$7)^$D1430*(N1412/M1412)^$E1430*((N1412+N1421)/(M1412+M1421))^($F1430*(1+$E1430))</f>
        <v/>
      </c>
      <c r="O1430" s="45">
        <f>N1430*(1/(1+$G1430))^(1+$E1430)*(1+O$7)^$D1430*(O1412/N1412)^$E1430*((O1412+O1421)/(N1412+N1421))^($F1430*(1+$E1430))</f>
        <v/>
      </c>
      <c r="P1430" s="45">
        <f>O1430*(1/(1+$G1430))^(1+$E1430)*(1+P$7)^$D1430*(P1412/O1412)^$E1430*((P1412+P1421)/(O1412+O1421))^($F1430*(1+$E1430))</f>
        <v/>
      </c>
      <c r="Q1430" s="45">
        <f>P1430*(1/(1+$G1430))^(1+$E1430)*(1+Q$7)^$D1430*(Q1412/P1412)^$E1430*((Q1412+Q1421)/(P1412+P1421))^($F1430*(1+$E1430))</f>
        <v/>
      </c>
      <c r="R1430" s="45">
        <f>Q1430*(1/(1+$G1430))^(1+$E1430)*(1+R$7)^$D1430*(R1412/Q1412)^$E1430*((R1412+R1421)/(Q1412+Q1421))^($F1430*(1+$E1430))</f>
        <v/>
      </c>
      <c r="S1430" s="45">
        <f>R1430*(1/(1+$G1430))^(1+$E1430)*(1+S$7)^$D1430*(S1412/R1412)^$E1430*((S1412+S1421)/(R1412+R1421))^($F1430*(1+$E1430))</f>
        <v/>
      </c>
      <c r="T1430" s="45">
        <f>S1430*(1/(1+$G1430))^(1+$E1430)*(1+T$7)^$D1430*(T1412/S1412)^$E1430*((T1412+T1421)/(S1412+S1421))^($F1430*(1+$E1430))</f>
        <v/>
      </c>
      <c r="U1430" s="45">
        <f>T1430*(1/(1+$G1430))^(1+$E1430)*(1+U$7)^$D1430*(U1412/T1412)^$E1430*((U1412+U1421)/(T1412+T1421))^($F1430*(1+$E1430))</f>
        <v/>
      </c>
      <c r="V1430" s="45">
        <f>U1430*(1/(1+$G1430))^(1+$E1430)*(1+V$7)^$D1430*(V1412/U1412)^$E1430*((V1412+V1421)/(U1412+U1421))^($F1430*(1+$E1430))</f>
        <v/>
      </c>
      <c r="W1430" s="45">
        <f>V1430*(1/(1+$G1430))^(1+$E1430)*(1+W$7)^$D1430*(W1412/V1412)^$E1430*((W1412+W1421)/(V1412+V1421))^($F1430*(1+$E1430))</f>
        <v/>
      </c>
      <c r="X1430" s="45">
        <f>W1430*(1/(1+$G1430))^(1+$E1430)*(1+X$7)^$D1430*(X1412/W1412)^$E1430*((X1412+X1421)/(W1412+W1421))^($F1430*(1+$E1430))</f>
        <v/>
      </c>
      <c r="Y1430" s="45">
        <f>X1430*(1/(1+$G1430))^(1+$E1430)*(1+Y$7)^$D1430*(Y1412/X1412)^$E1430*((Y1412+Y1421)/(X1412+X1421))^($F1430*(1+$E1430))</f>
        <v/>
      </c>
      <c r="Z1430" s="45">
        <f>Y1430*(1/(1+$G1430))^(1+$E1430)*(1+Z$7)^$D1430*(Z1412/Y1412)^$E1430*((Z1412+Z1421)/(Y1412+Y1421))^($F1430*(1+$E1430))</f>
        <v/>
      </c>
      <c r="AA1430" s="45">
        <f>Z1430*(1/(1+$G1430))^(1+$E1430)*(1+AA$7)^$D1430*(AA1412/Z1412)^$E1430*((AA1412+AA1421)/(Z1412+Z1421))^($F1430*(1+$E1430))</f>
        <v/>
      </c>
      <c r="AB1430" s="45">
        <f>AA1430*(1/(1+$G1430))^(1+$E1430)*(1+AB$7)^$D1430*(AB1412/AA1412)^$E1430*((AB1412+AB1421)/(AA1412+AA1421))^($F1430*(1+$E1430))</f>
        <v/>
      </c>
      <c r="AC1430" s="45">
        <f>AB1430*(1/(1+$G1430))^(1+$E1430)*(1+AC$7)^$D1430*(AC1412/AB1412)^$E1430*((AC1412+AC1421)/(AB1412+AB1421))^($F1430*(1+$E1430))</f>
        <v/>
      </c>
      <c r="AD1430" s="46">
        <f>FUELUSE(AC1430,AD1412,AC1412,AD1421,AC1421,AD$7,$D1430,$E1430,$F1430,$G1430)</f>
        <v/>
      </c>
      <c r="AF1430" s="11">
        <f>LOWER(Settings!$C$4)&amp;".mit."&amp;$A1430&amp;IF($C1430="","","."&amp;$C1430&amp;"."&amp;$B1430)&amp;IF(INDEX(Variables!$D$5:$D$105,MATCH($A1430,Variables!$A$5:$A$105,0))="","","."&amp;INDEX(Variables!$D$5:$D$105,MATCH($A1430,Variables!$A$5:$A$105,0)))&amp;"."&amp;AF$5</f>
        <v/>
      </c>
      <c r="AG1430" s="44">
        <f>INDEX(Inputs!$U$5:$U$132,MATCH($B1430&amp;"|"&amp;$C1430,Inputs!$A$5:$A$132,0))</f>
        <v/>
      </c>
      <c r="AH1430" s="45">
        <f>AG1430*(1/(1+$G1430))^(1+$E1430)*(1+AH$7)^$D1430*(AH1412/AG1412)^$E1430*((AH1412+AH1421)/(AG1412+AG1421))^($F1430*(1+$E1430))</f>
        <v/>
      </c>
      <c r="AI1430" s="45">
        <f>AH1430*(1/(1+$G1430))^(1+$E1430)*(1+AI$7)^$D1430*(AI1412/AH1412)^$E1430*((AI1412+AI1421)/(AH1412+AH1421))^($F1430*(1+$E1430))</f>
        <v/>
      </c>
      <c r="AJ1430" s="45">
        <f>AI1430*(1/(1+$G1430))^(1+$E1430)*(1+AJ$7)^$D1430*(AJ1412/AI1412)^$E1430*((AJ1412+AJ1421)/(AI1412+AI1421))^($F1430*(1+$E1430))</f>
        <v/>
      </c>
      <c r="AK1430" s="45">
        <f>AJ1430*(1/(1+$G1430))^(1+$E1430)*(1+AK$7)^$D1430*(AK1412/AJ1412)^$E1430*((AK1412+AK1421)/(AJ1412+AJ1421))^($F1430*(1+$E1430))</f>
        <v/>
      </c>
      <c r="AL1430" s="45">
        <f>AK1430*(1/(1+$G1430))^(1+$E1430)*(1+AL$7)^$D1430*(AL1412/AK1412)^$E1430*((AL1412+AL1421)/(AK1412+AK1421))^($F1430*(1+$E1430))</f>
        <v/>
      </c>
      <c r="AM1430" s="45">
        <f>AL1430*(1/(1+$G1430))^(1+$E1430)*(1+AM$7)^$D1430*(AM1412/AL1412)^$E1430*((AM1412+AM1421)/(AL1412+AL1421))^($F1430*(1+$E1430))</f>
        <v/>
      </c>
      <c r="AN1430" s="45">
        <f>AM1430*(1/(1+$G1430))^(1+$E1430)*(1+AN$7)^$D1430*(AN1412/AM1412)^$E1430*((AN1412+AN1421)/(AM1412+AM1421))^($F1430*(1+$E1430))</f>
        <v/>
      </c>
      <c r="AO1430" s="45">
        <f>AN1430*(1/(1+$G1430))^(1+$E1430)*(1+AO$7)^$D1430*(AO1412/AN1412)^$E1430*((AO1412+AO1421)/(AN1412+AN1421))^($F1430*(1+$E1430))</f>
        <v/>
      </c>
      <c r="AP1430" s="45">
        <f>AO1430*(1/(1+$G1430))^(1+$E1430)*(1+AP$7)^$D1430*(AP1412/AO1412)^$E1430*((AP1412+AP1421)/(AO1412+AO1421))^($F1430*(1+$E1430))</f>
        <v/>
      </c>
      <c r="AQ1430" s="45">
        <f>AP1430*(1/(1+$G1430))^(1+$E1430)*(1+AQ$7)^$D1430*(AQ1412/AP1412)^$E1430*((AQ1412+AQ1421)/(AP1412+AP1421))^($F1430*(1+$E1430))</f>
        <v/>
      </c>
      <c r="AR1430" s="45">
        <f>AQ1430*(1/(1+$G1430))^(1+$E1430)*(1+AR$7)^$D1430*(AR1412/AQ1412)^$E1430*((AR1412+AR1421)/(AQ1412+AQ1421))^($F1430*(1+$E1430))</f>
        <v/>
      </c>
      <c r="AS1430" s="45">
        <f>AR1430*(1/(1+$G1430))^(1+$E1430)*(1+AS$7)^$D1430*(AS1412/AR1412)^$E1430*((AS1412+AS1421)/(AR1412+AR1421))^($F1430*(1+$E1430))</f>
        <v/>
      </c>
      <c r="AT1430" s="45">
        <f>AS1430*(1/(1+$G1430))^(1+$E1430)*(1+AT$7)^$D1430*(AT1412/AS1412)^$E1430*((AT1412+AT1421)/(AS1412+AS1421))^($F1430*(1+$E1430))</f>
        <v/>
      </c>
      <c r="AU1430" s="45">
        <f>AT1430*(1/(1+$G1430))^(1+$E1430)*(1+AU$7)^$D1430*(AU1412/AT1412)^$E1430*((AU1412+AU1421)/(AT1412+AT1421))^($F1430*(1+$E1430))</f>
        <v/>
      </c>
      <c r="AV1430" s="45">
        <f>AU1430*(1/(1+$G1430))^(1+$E1430)*(1+AV$7)^$D1430*(AV1412/AU1412)^$E1430*((AV1412+AV1421)/(AU1412+AU1421))^($F1430*(1+$E1430))</f>
        <v/>
      </c>
      <c r="AW1430" s="45">
        <f>AV1430*(1/(1+$G1430))^(1+$E1430)*(1+AW$7)^$D1430*(AW1412/AV1412)^$E1430*((AW1412+AW1421)/(AV1412+AV1421))^($F1430*(1+$E1430))</f>
        <v/>
      </c>
      <c r="AX1430" s="45">
        <f>AW1430*(1/(1+$G1430))^(1+$E1430)*(1+AX$7)^$D1430*(AX1412/AW1412)^$E1430*((AX1412+AX1421)/(AW1412+AW1421))^($F1430*(1+$E1430))</f>
        <v/>
      </c>
      <c r="AY1430" s="46">
        <f>FUELUSE(AX1430,AY1412,AX1412,AY1421,AX1421,AY$7,$D1430,$E1430,$F1430,$G1430)</f>
        <v/>
      </c>
    </row>
    <row r="1431" hidden="1" outlineLevel="2">
      <c r="A1431" s="14" t="inlineStr">
        <is>
          <t>ener</t>
        </is>
      </c>
      <c r="B1431" s="14" t="inlineStr">
        <is>
          <t>bio</t>
        </is>
      </c>
      <c r="C1431" s="14" t="inlineStr">
        <is>
          <t>mac</t>
        </is>
      </c>
      <c r="D1431" s="37">
        <f>INDEX(Inputs!$N$5:$N$132,MATCH($B1431&amp;"|"&amp;$C1431,Inputs!$A$5:$A$132,0))</f>
        <v/>
      </c>
      <c r="E1431" s="37">
        <f>INDEX(Inputs!$O$5:$O$132,MATCH($B1431&amp;"|"&amp;$C1431,Inputs!$A$5:$A$132,0))</f>
        <v/>
      </c>
      <c r="F1431" s="37">
        <f>INDEX(Inputs!$P$5:$P$132,MATCH($B1431&amp;"|"&amp;$C1431,Inputs!$A$5:$A$132,0))</f>
        <v/>
      </c>
      <c r="G1431" s="37">
        <f>INDEX(Inputs!$Q$5:$Q$132,MATCH($B1431&amp;"|"&amp;$C1431,Inputs!$A$5:$A$132,0))</f>
        <v/>
      </c>
      <c r="H1431" s="14">
        <f>INDEX(Variables!$B$5:$B$105,MATCH($A1431,Variables!$A$5:$A$105,0))&amp;IF($C1431="",""," | "&amp;INDEX(Mapping!$B$5:$B$26,MATCH($C1431,Mapping!$A$5:$A$26,0))&amp;" | "&amp;INDEX(Mapping!$B$30:$B$41,MATCH($B1431,Mapping!$A$30:$A$41,0)))</f>
        <v/>
      </c>
      <c r="I1431" s="14">
        <f>INDEX(Variables!$C$5:$C$105,MATCH($A1431,Variables!$A$5:$A$105,0))</f>
        <v/>
      </c>
      <c r="J1431" s="14">
        <f>INDEX(Variables!$E$5:$E$105,MATCH($A1431,Variables!$A$5:$A$105,0))</f>
        <v/>
      </c>
      <c r="K1431" s="11">
        <f>LOWER(Settings!$C$4)&amp;".mit."&amp;$A1431&amp;IF($C1431="","","."&amp;$C1431&amp;"."&amp;$B1431)&amp;IF(INDEX(Variables!$D$5:$D$105,MATCH($A1431,Variables!$A$5:$A$105,0))="","","."&amp;INDEX(Variables!$D$5:$D$105,MATCH($A1431,Variables!$A$5:$A$105,0)))&amp;"."&amp;K$5</f>
        <v/>
      </c>
      <c r="L1431" s="44">
        <f>INDEX(Inputs!$U$5:$U$132,MATCH($B1431&amp;"|"&amp;$C1431,Inputs!$A$5:$A$132,0))</f>
        <v/>
      </c>
      <c r="M1431" s="45">
        <f>L1431*(1/(1+$G1431))^(1+$E1431)*(1+M$7)^$D1431*(M1413/L1413)^$E1431*((M1413+M1422)/(L1413+L1422))^($F1431*(1+$E1431))</f>
        <v/>
      </c>
      <c r="N1431" s="45">
        <f>M1431*(1/(1+$G1431))^(1+$E1431)*(1+N$7)^$D1431*(N1413/M1413)^$E1431*((N1413+N1422)/(M1413+M1422))^($F1431*(1+$E1431))</f>
        <v/>
      </c>
      <c r="O1431" s="45">
        <f>N1431*(1/(1+$G1431))^(1+$E1431)*(1+O$7)^$D1431*(O1413/N1413)^$E1431*((O1413+O1422)/(N1413+N1422))^($F1431*(1+$E1431))</f>
        <v/>
      </c>
      <c r="P1431" s="45">
        <f>O1431*(1/(1+$G1431))^(1+$E1431)*(1+P$7)^$D1431*(P1413/O1413)^$E1431*((P1413+P1422)/(O1413+O1422))^($F1431*(1+$E1431))</f>
        <v/>
      </c>
      <c r="Q1431" s="45">
        <f>P1431*(1/(1+$G1431))^(1+$E1431)*(1+Q$7)^$D1431*(Q1413/P1413)^$E1431*((Q1413+Q1422)/(P1413+P1422))^($F1431*(1+$E1431))</f>
        <v/>
      </c>
      <c r="R1431" s="45">
        <f>Q1431*(1/(1+$G1431))^(1+$E1431)*(1+R$7)^$D1431*(R1413/Q1413)^$E1431*((R1413+R1422)/(Q1413+Q1422))^($F1431*(1+$E1431))</f>
        <v/>
      </c>
      <c r="S1431" s="45">
        <f>R1431*(1/(1+$G1431))^(1+$E1431)*(1+S$7)^$D1431*(S1413/R1413)^$E1431*((S1413+S1422)/(R1413+R1422))^($F1431*(1+$E1431))</f>
        <v/>
      </c>
      <c r="T1431" s="45">
        <f>S1431*(1/(1+$G1431))^(1+$E1431)*(1+T$7)^$D1431*(T1413/S1413)^$E1431*((T1413+T1422)/(S1413+S1422))^($F1431*(1+$E1431))</f>
        <v/>
      </c>
      <c r="U1431" s="45">
        <f>T1431*(1/(1+$G1431))^(1+$E1431)*(1+U$7)^$D1431*(U1413/T1413)^$E1431*((U1413+U1422)/(T1413+T1422))^($F1431*(1+$E1431))</f>
        <v/>
      </c>
      <c r="V1431" s="45">
        <f>U1431*(1/(1+$G1431))^(1+$E1431)*(1+V$7)^$D1431*(V1413/U1413)^$E1431*((V1413+V1422)/(U1413+U1422))^($F1431*(1+$E1431))</f>
        <v/>
      </c>
      <c r="W1431" s="45">
        <f>V1431*(1/(1+$G1431))^(1+$E1431)*(1+W$7)^$D1431*(W1413/V1413)^$E1431*((W1413+W1422)/(V1413+V1422))^($F1431*(1+$E1431))</f>
        <v/>
      </c>
      <c r="X1431" s="45">
        <f>W1431*(1/(1+$G1431))^(1+$E1431)*(1+X$7)^$D1431*(X1413/W1413)^$E1431*((X1413+X1422)/(W1413+W1422))^($F1431*(1+$E1431))</f>
        <v/>
      </c>
      <c r="Y1431" s="45">
        <f>X1431*(1/(1+$G1431))^(1+$E1431)*(1+Y$7)^$D1431*(Y1413/X1413)^$E1431*((Y1413+Y1422)/(X1413+X1422))^($F1431*(1+$E1431))</f>
        <v/>
      </c>
      <c r="Z1431" s="45">
        <f>Y1431*(1/(1+$G1431))^(1+$E1431)*(1+Z$7)^$D1431*(Z1413/Y1413)^$E1431*((Z1413+Z1422)/(Y1413+Y1422))^($F1431*(1+$E1431))</f>
        <v/>
      </c>
      <c r="AA1431" s="45">
        <f>Z1431*(1/(1+$G1431))^(1+$E1431)*(1+AA$7)^$D1431*(AA1413/Z1413)^$E1431*((AA1413+AA1422)/(Z1413+Z1422))^($F1431*(1+$E1431))</f>
        <v/>
      </c>
      <c r="AB1431" s="45">
        <f>AA1431*(1/(1+$G1431))^(1+$E1431)*(1+AB$7)^$D1431*(AB1413/AA1413)^$E1431*((AB1413+AB1422)/(AA1413+AA1422))^($F1431*(1+$E1431))</f>
        <v/>
      </c>
      <c r="AC1431" s="45">
        <f>AB1431*(1/(1+$G1431))^(1+$E1431)*(1+AC$7)^$D1431*(AC1413/AB1413)^$E1431*((AC1413+AC1422)/(AB1413+AB1422))^($F1431*(1+$E1431))</f>
        <v/>
      </c>
      <c r="AD1431" s="46">
        <f>FUELUSE(AC1431,AD1413,AC1413,AD1422,AC1422,AD$7,$D1431,$E1431,$F1431,$G1431)</f>
        <v/>
      </c>
      <c r="AF1431" s="11">
        <f>LOWER(Settings!$C$4)&amp;".mit."&amp;$A1431&amp;IF($C1431="","","."&amp;$C1431&amp;"."&amp;$B1431)&amp;IF(INDEX(Variables!$D$5:$D$105,MATCH($A1431,Variables!$A$5:$A$105,0))="","","."&amp;INDEX(Variables!$D$5:$D$105,MATCH($A1431,Variables!$A$5:$A$105,0)))&amp;"."&amp;AF$5</f>
        <v/>
      </c>
      <c r="AG1431" s="44">
        <f>INDEX(Inputs!$U$5:$U$132,MATCH($B1431&amp;"|"&amp;$C1431,Inputs!$A$5:$A$132,0))</f>
        <v/>
      </c>
      <c r="AH1431" s="45">
        <f>AG1431*(1/(1+$G1431))^(1+$E1431)*(1+AH$7)^$D1431*(AH1413/AG1413)^$E1431*((AH1413+AH1422)/(AG1413+AG1422))^($F1431*(1+$E1431))</f>
        <v/>
      </c>
      <c r="AI1431" s="45">
        <f>AH1431*(1/(1+$G1431))^(1+$E1431)*(1+AI$7)^$D1431*(AI1413/AH1413)^$E1431*((AI1413+AI1422)/(AH1413+AH1422))^($F1431*(1+$E1431))</f>
        <v/>
      </c>
      <c r="AJ1431" s="45">
        <f>AI1431*(1/(1+$G1431))^(1+$E1431)*(1+AJ$7)^$D1431*(AJ1413/AI1413)^$E1431*((AJ1413+AJ1422)/(AI1413+AI1422))^($F1431*(1+$E1431))</f>
        <v/>
      </c>
      <c r="AK1431" s="45">
        <f>AJ1431*(1/(1+$G1431))^(1+$E1431)*(1+AK$7)^$D1431*(AK1413/AJ1413)^$E1431*((AK1413+AK1422)/(AJ1413+AJ1422))^($F1431*(1+$E1431))</f>
        <v/>
      </c>
      <c r="AL1431" s="45">
        <f>AK1431*(1/(1+$G1431))^(1+$E1431)*(1+AL$7)^$D1431*(AL1413/AK1413)^$E1431*((AL1413+AL1422)/(AK1413+AK1422))^($F1431*(1+$E1431))</f>
        <v/>
      </c>
      <c r="AM1431" s="45">
        <f>AL1431*(1/(1+$G1431))^(1+$E1431)*(1+AM$7)^$D1431*(AM1413/AL1413)^$E1431*((AM1413+AM1422)/(AL1413+AL1422))^($F1431*(1+$E1431))</f>
        <v/>
      </c>
      <c r="AN1431" s="45">
        <f>AM1431*(1/(1+$G1431))^(1+$E1431)*(1+AN$7)^$D1431*(AN1413/AM1413)^$E1431*((AN1413+AN1422)/(AM1413+AM1422))^($F1431*(1+$E1431))</f>
        <v/>
      </c>
      <c r="AO1431" s="45">
        <f>AN1431*(1/(1+$G1431))^(1+$E1431)*(1+AO$7)^$D1431*(AO1413/AN1413)^$E1431*((AO1413+AO1422)/(AN1413+AN1422))^($F1431*(1+$E1431))</f>
        <v/>
      </c>
      <c r="AP1431" s="45">
        <f>AO1431*(1/(1+$G1431))^(1+$E1431)*(1+AP$7)^$D1431*(AP1413/AO1413)^$E1431*((AP1413+AP1422)/(AO1413+AO1422))^($F1431*(1+$E1431))</f>
        <v/>
      </c>
      <c r="AQ1431" s="45">
        <f>AP1431*(1/(1+$G1431))^(1+$E1431)*(1+AQ$7)^$D1431*(AQ1413/AP1413)^$E1431*((AQ1413+AQ1422)/(AP1413+AP1422))^($F1431*(1+$E1431))</f>
        <v/>
      </c>
      <c r="AR1431" s="45">
        <f>AQ1431*(1/(1+$G1431))^(1+$E1431)*(1+AR$7)^$D1431*(AR1413/AQ1413)^$E1431*((AR1413+AR1422)/(AQ1413+AQ1422))^($F1431*(1+$E1431))</f>
        <v/>
      </c>
      <c r="AS1431" s="45">
        <f>AR1431*(1/(1+$G1431))^(1+$E1431)*(1+AS$7)^$D1431*(AS1413/AR1413)^$E1431*((AS1413+AS1422)/(AR1413+AR1422))^($F1431*(1+$E1431))</f>
        <v/>
      </c>
      <c r="AT1431" s="45">
        <f>AS1431*(1/(1+$G1431))^(1+$E1431)*(1+AT$7)^$D1431*(AT1413/AS1413)^$E1431*((AT1413+AT1422)/(AS1413+AS1422))^($F1431*(1+$E1431))</f>
        <v/>
      </c>
      <c r="AU1431" s="45">
        <f>AT1431*(1/(1+$G1431))^(1+$E1431)*(1+AU$7)^$D1431*(AU1413/AT1413)^$E1431*((AU1413+AU1422)/(AT1413+AT1422))^($F1431*(1+$E1431))</f>
        <v/>
      </c>
      <c r="AV1431" s="45">
        <f>AU1431*(1/(1+$G1431))^(1+$E1431)*(1+AV$7)^$D1431*(AV1413/AU1413)^$E1431*((AV1413+AV1422)/(AU1413+AU1422))^($F1431*(1+$E1431))</f>
        <v/>
      </c>
      <c r="AW1431" s="45">
        <f>AV1431*(1/(1+$G1431))^(1+$E1431)*(1+AW$7)^$D1431*(AW1413/AV1413)^$E1431*((AW1413+AW1422)/(AV1413+AV1422))^($F1431*(1+$E1431))</f>
        <v/>
      </c>
      <c r="AX1431" s="45">
        <f>AW1431*(1/(1+$G1431))^(1+$E1431)*(1+AX$7)^$D1431*(AX1413/AW1413)^$E1431*((AX1413+AX1422)/(AW1413+AW1422))^($F1431*(1+$E1431))</f>
        <v/>
      </c>
      <c r="AY1431" s="46">
        <f>FUELUSE(AX1431,AY1413,AX1413,AY1422,AX1422,AY$7,$D1431,$E1431,$F1431,$G1431)</f>
        <v/>
      </c>
    </row>
    <row r="1432" hidden="1" outlineLevel="2"/>
    <row r="1433" hidden="1" outlineLevel="2">
      <c r="A1433" s="14" t="inlineStr">
        <is>
          <t>co2</t>
        </is>
      </c>
      <c r="B1433" s="14" t="inlineStr">
        <is>
          <t>coa</t>
        </is>
      </c>
      <c r="C1433" s="14" t="inlineStr">
        <is>
          <t>mac</t>
        </is>
      </c>
      <c r="D1433" s="37">
        <f>INDEX(Inputs!$T$5:$T$132,MATCH($B1433&amp;"|"&amp;$C1433,Inputs!$A$5:$A$132,0))</f>
        <v/>
      </c>
      <c r="E1433" s="36" t="n"/>
      <c r="F1433" s="36" t="n"/>
      <c r="G1433" s="36" t="n"/>
      <c r="H1433" s="14">
        <f>INDEX(Variables!$B$5:$B$105,MATCH($A1433,Variables!$A$5:$A$105,0))&amp;IF($C1433="",""," | "&amp;INDEX(Mapping!$B$5:$B$26,MATCH($C1433,Mapping!$A$5:$A$26,0))&amp;" | "&amp;INDEX(Mapping!$B$30:$B$41,MATCH($B1433,Mapping!$A$30:$A$41,0)))</f>
        <v/>
      </c>
      <c r="I1433" s="14">
        <f>INDEX(Variables!$C$5:$C$105,MATCH($A1433,Variables!$A$5:$A$105,0))</f>
        <v/>
      </c>
      <c r="J1433" s="14">
        <f>INDEX(Variables!$E$5:$E$105,MATCH($A1433,Variables!$A$5:$A$105,0))</f>
        <v/>
      </c>
      <c r="K1433" s="11">
        <f>LOWER(Settings!$C$4)&amp;".mit."&amp;$A1433&amp;IF($C1433="","","."&amp;$C1433&amp;"."&amp;$B1433)&amp;IF(INDEX(Variables!$D$5:$D$105,MATCH($A1433,Variables!$A$5:$A$105,0))="","","."&amp;INDEX(Variables!$D$5:$D$105,MATCH($A1433,Variables!$A$5:$A$105,0)))&amp;"."&amp;K$5</f>
        <v/>
      </c>
      <c r="L1433" s="15">
        <f>L1424*Settings!$C$13*$D1433</f>
        <v/>
      </c>
      <c r="M1433" s="16">
        <f>M1424*Settings!$C$13*$D1433</f>
        <v/>
      </c>
      <c r="N1433" s="16">
        <f>N1424*Settings!$C$13*$D1433</f>
        <v/>
      </c>
      <c r="O1433" s="16">
        <f>O1424*Settings!$C$13*$D1433</f>
        <v/>
      </c>
      <c r="P1433" s="16">
        <f>P1424*Settings!$C$13*$D1433</f>
        <v/>
      </c>
      <c r="Q1433" s="16">
        <f>Q1424*Settings!$C$13*$D1433</f>
        <v/>
      </c>
      <c r="R1433" s="16">
        <f>R1424*Settings!$C$13*$D1433</f>
        <v/>
      </c>
      <c r="S1433" s="16">
        <f>S1424*Settings!$C$13*$D1433</f>
        <v/>
      </c>
      <c r="T1433" s="16">
        <f>T1424*Settings!$C$13*$D1433</f>
        <v/>
      </c>
      <c r="U1433" s="16">
        <f>U1424*Settings!$C$13*$D1433</f>
        <v/>
      </c>
      <c r="V1433" s="16">
        <f>V1424*Settings!$C$13*$D1433</f>
        <v/>
      </c>
      <c r="W1433" s="16">
        <f>W1424*Settings!$C$13*$D1433</f>
        <v/>
      </c>
      <c r="X1433" s="16">
        <f>X1424*Settings!$C$13*$D1433</f>
        <v/>
      </c>
      <c r="Y1433" s="16">
        <f>Y1424*Settings!$C$13*$D1433</f>
        <v/>
      </c>
      <c r="Z1433" s="16">
        <f>Z1424*Settings!$C$13*$D1433</f>
        <v/>
      </c>
      <c r="AA1433" s="16">
        <f>AA1424*Settings!$C$13*$D1433</f>
        <v/>
      </c>
      <c r="AB1433" s="16">
        <f>AB1424*Settings!$C$13*$D1433</f>
        <v/>
      </c>
      <c r="AC1433" s="16">
        <f>AC1424*Settings!$C$13*$D1433</f>
        <v/>
      </c>
      <c r="AD1433" s="47">
        <f>EMISSIONS(AD1424,Settings!$C$13,$D1433)</f>
        <v/>
      </c>
      <c r="AF1433" s="11">
        <f>LOWER(Settings!$C$4)&amp;".mit."&amp;$A1433&amp;IF($C1433="","","."&amp;$C1433&amp;"."&amp;$B1433)&amp;IF(INDEX(Variables!$D$5:$D$105,MATCH($A1433,Variables!$A$5:$A$105,0))="","","."&amp;INDEX(Variables!$D$5:$D$105,MATCH($A1433,Variables!$A$5:$A$105,0)))&amp;"."&amp;AF$5</f>
        <v/>
      </c>
      <c r="AG1433" s="15">
        <f>AG1424*Settings!$C$13*$D1433</f>
        <v/>
      </c>
      <c r="AH1433" s="16">
        <f>AH1424*Settings!$C$13*$D1433</f>
        <v/>
      </c>
      <c r="AI1433" s="16">
        <f>AI1424*Settings!$C$13*$D1433</f>
        <v/>
      </c>
      <c r="AJ1433" s="16">
        <f>AJ1424*Settings!$C$13*$D1433</f>
        <v/>
      </c>
      <c r="AK1433" s="16">
        <f>AK1424*Settings!$C$13*$D1433</f>
        <v/>
      </c>
      <c r="AL1433" s="16">
        <f>AL1424*Settings!$C$13*$D1433</f>
        <v/>
      </c>
      <c r="AM1433" s="16">
        <f>AM1424*Settings!$C$13*$D1433</f>
        <v/>
      </c>
      <c r="AN1433" s="16">
        <f>AN1424*Settings!$C$13*$D1433</f>
        <v/>
      </c>
      <c r="AO1433" s="16">
        <f>AO1424*Settings!$C$13*$D1433</f>
        <v/>
      </c>
      <c r="AP1433" s="16">
        <f>AP1424*Settings!$C$13*$D1433</f>
        <v/>
      </c>
      <c r="AQ1433" s="16">
        <f>AQ1424*Settings!$C$13*$D1433</f>
        <v/>
      </c>
      <c r="AR1433" s="16">
        <f>AR1424*Settings!$C$13*$D1433</f>
        <v/>
      </c>
      <c r="AS1433" s="16">
        <f>AS1424*Settings!$C$13*$D1433</f>
        <v/>
      </c>
      <c r="AT1433" s="16">
        <f>AT1424*Settings!$C$13*$D1433</f>
        <v/>
      </c>
      <c r="AU1433" s="16">
        <f>AU1424*Settings!$C$13*$D1433</f>
        <v/>
      </c>
      <c r="AV1433" s="16">
        <f>AV1424*Settings!$C$13*$D1433</f>
        <v/>
      </c>
      <c r="AW1433" s="16">
        <f>AW1424*Settings!$C$13*$D1433</f>
        <v/>
      </c>
      <c r="AX1433" s="16">
        <f>AX1424*Settings!$C$13*$D1433</f>
        <v/>
      </c>
      <c r="AY1433" s="47">
        <f>EMISSIONS(AY1424,Settings!$C$13,$D1433)</f>
        <v/>
      </c>
    </row>
    <row r="1434" hidden="1" outlineLevel="2">
      <c r="A1434" s="14" t="inlineStr">
        <is>
          <t>co2</t>
        </is>
      </c>
      <c r="B1434" s="14" t="inlineStr">
        <is>
          <t>nga</t>
        </is>
      </c>
      <c r="C1434" s="14" t="inlineStr">
        <is>
          <t>mac</t>
        </is>
      </c>
      <c r="D1434" s="37">
        <f>INDEX(Inputs!$T$5:$T$132,MATCH($B1434&amp;"|"&amp;$C1434,Inputs!$A$5:$A$132,0))</f>
        <v/>
      </c>
      <c r="E1434" s="36" t="n"/>
      <c r="F1434" s="36" t="n"/>
      <c r="G1434" s="36" t="n"/>
      <c r="H1434" s="14">
        <f>INDEX(Variables!$B$5:$B$105,MATCH($A1434,Variables!$A$5:$A$105,0))&amp;IF($C1434="",""," | "&amp;INDEX(Mapping!$B$5:$B$26,MATCH($C1434,Mapping!$A$5:$A$26,0))&amp;" | "&amp;INDEX(Mapping!$B$30:$B$41,MATCH($B1434,Mapping!$A$30:$A$41,0)))</f>
        <v/>
      </c>
      <c r="I1434" s="14">
        <f>INDEX(Variables!$C$5:$C$105,MATCH($A1434,Variables!$A$5:$A$105,0))</f>
        <v/>
      </c>
      <c r="J1434" s="14">
        <f>INDEX(Variables!$E$5:$E$105,MATCH($A1434,Variables!$A$5:$A$105,0))</f>
        <v/>
      </c>
      <c r="K1434" s="11">
        <f>LOWER(Settings!$C$4)&amp;".mit."&amp;$A1434&amp;IF($C1434="","","."&amp;$C1434&amp;"."&amp;$B1434)&amp;IF(INDEX(Variables!$D$5:$D$105,MATCH($A1434,Variables!$A$5:$A$105,0))="","","."&amp;INDEX(Variables!$D$5:$D$105,MATCH($A1434,Variables!$A$5:$A$105,0)))&amp;"."&amp;K$5</f>
        <v/>
      </c>
      <c r="L1434" s="15">
        <f>L1425*Settings!$C$13*$D1434</f>
        <v/>
      </c>
      <c r="M1434" s="16">
        <f>M1425*Settings!$C$13*$D1434</f>
        <v/>
      </c>
      <c r="N1434" s="16">
        <f>N1425*Settings!$C$13*$D1434</f>
        <v/>
      </c>
      <c r="O1434" s="16">
        <f>O1425*Settings!$C$13*$D1434</f>
        <v/>
      </c>
      <c r="P1434" s="16">
        <f>P1425*Settings!$C$13*$D1434</f>
        <v/>
      </c>
      <c r="Q1434" s="16">
        <f>Q1425*Settings!$C$13*$D1434</f>
        <v/>
      </c>
      <c r="R1434" s="16">
        <f>R1425*Settings!$C$13*$D1434</f>
        <v/>
      </c>
      <c r="S1434" s="16">
        <f>S1425*Settings!$C$13*$D1434</f>
        <v/>
      </c>
      <c r="T1434" s="16">
        <f>T1425*Settings!$C$13*$D1434</f>
        <v/>
      </c>
      <c r="U1434" s="16">
        <f>U1425*Settings!$C$13*$D1434</f>
        <v/>
      </c>
      <c r="V1434" s="16">
        <f>V1425*Settings!$C$13*$D1434</f>
        <v/>
      </c>
      <c r="W1434" s="16">
        <f>W1425*Settings!$C$13*$D1434</f>
        <v/>
      </c>
      <c r="X1434" s="16">
        <f>X1425*Settings!$C$13*$D1434</f>
        <v/>
      </c>
      <c r="Y1434" s="16">
        <f>Y1425*Settings!$C$13*$D1434</f>
        <v/>
      </c>
      <c r="Z1434" s="16">
        <f>Z1425*Settings!$C$13*$D1434</f>
        <v/>
      </c>
      <c r="AA1434" s="16">
        <f>AA1425*Settings!$C$13*$D1434</f>
        <v/>
      </c>
      <c r="AB1434" s="16">
        <f>AB1425*Settings!$C$13*$D1434</f>
        <v/>
      </c>
      <c r="AC1434" s="16">
        <f>AC1425*Settings!$C$13*$D1434</f>
        <v/>
      </c>
      <c r="AD1434" s="47">
        <f>EMISSIONS(AD1425,Settings!$C$13,$D1434)</f>
        <v/>
      </c>
      <c r="AF1434" s="11">
        <f>LOWER(Settings!$C$4)&amp;".mit."&amp;$A1434&amp;IF($C1434="","","."&amp;$C1434&amp;"."&amp;$B1434)&amp;IF(INDEX(Variables!$D$5:$D$105,MATCH($A1434,Variables!$A$5:$A$105,0))="","","."&amp;INDEX(Variables!$D$5:$D$105,MATCH($A1434,Variables!$A$5:$A$105,0)))&amp;"."&amp;AF$5</f>
        <v/>
      </c>
      <c r="AG1434" s="15">
        <f>AG1425*Settings!$C$13*$D1434</f>
        <v/>
      </c>
      <c r="AH1434" s="16">
        <f>AH1425*Settings!$C$13*$D1434</f>
        <v/>
      </c>
      <c r="AI1434" s="16">
        <f>AI1425*Settings!$C$13*$D1434</f>
        <v/>
      </c>
      <c r="AJ1434" s="16">
        <f>AJ1425*Settings!$C$13*$D1434</f>
        <v/>
      </c>
      <c r="AK1434" s="16">
        <f>AK1425*Settings!$C$13*$D1434</f>
        <v/>
      </c>
      <c r="AL1434" s="16">
        <f>AL1425*Settings!$C$13*$D1434</f>
        <v/>
      </c>
      <c r="AM1434" s="16">
        <f>AM1425*Settings!$C$13*$D1434</f>
        <v/>
      </c>
      <c r="AN1434" s="16">
        <f>AN1425*Settings!$C$13*$D1434</f>
        <v/>
      </c>
      <c r="AO1434" s="16">
        <f>AO1425*Settings!$C$13*$D1434</f>
        <v/>
      </c>
      <c r="AP1434" s="16">
        <f>AP1425*Settings!$C$13*$D1434</f>
        <v/>
      </c>
      <c r="AQ1434" s="16">
        <f>AQ1425*Settings!$C$13*$D1434</f>
        <v/>
      </c>
      <c r="AR1434" s="16">
        <f>AR1425*Settings!$C$13*$D1434</f>
        <v/>
      </c>
      <c r="AS1434" s="16">
        <f>AS1425*Settings!$C$13*$D1434</f>
        <v/>
      </c>
      <c r="AT1434" s="16">
        <f>AT1425*Settings!$C$13*$D1434</f>
        <v/>
      </c>
      <c r="AU1434" s="16">
        <f>AU1425*Settings!$C$13*$D1434</f>
        <v/>
      </c>
      <c r="AV1434" s="16">
        <f>AV1425*Settings!$C$13*$D1434</f>
        <v/>
      </c>
      <c r="AW1434" s="16">
        <f>AW1425*Settings!$C$13*$D1434</f>
        <v/>
      </c>
      <c r="AX1434" s="16">
        <f>AX1425*Settings!$C$13*$D1434</f>
        <v/>
      </c>
      <c r="AY1434" s="47">
        <f>EMISSIONS(AY1425,Settings!$C$13,$D1434)</f>
        <v/>
      </c>
    </row>
    <row r="1435" hidden="1" outlineLevel="2">
      <c r="A1435" s="14" t="inlineStr">
        <is>
          <t>co2</t>
        </is>
      </c>
      <c r="B1435" s="14" t="inlineStr">
        <is>
          <t>gso</t>
        </is>
      </c>
      <c r="C1435" s="14" t="inlineStr">
        <is>
          <t>mac</t>
        </is>
      </c>
      <c r="D1435" s="37">
        <f>INDEX(Inputs!$T$5:$T$132,MATCH($B1435&amp;"|"&amp;$C1435,Inputs!$A$5:$A$132,0))</f>
        <v/>
      </c>
      <c r="E1435" s="36" t="n"/>
      <c r="F1435" s="36" t="n"/>
      <c r="G1435" s="36" t="n"/>
      <c r="H1435" s="14">
        <f>INDEX(Variables!$B$5:$B$105,MATCH($A1435,Variables!$A$5:$A$105,0))&amp;IF($C1435="",""," | "&amp;INDEX(Mapping!$B$5:$B$26,MATCH($C1435,Mapping!$A$5:$A$26,0))&amp;" | "&amp;INDEX(Mapping!$B$30:$B$41,MATCH($B1435,Mapping!$A$30:$A$41,0)))</f>
        <v/>
      </c>
      <c r="I1435" s="14">
        <f>INDEX(Variables!$C$5:$C$105,MATCH($A1435,Variables!$A$5:$A$105,0))</f>
        <v/>
      </c>
      <c r="J1435" s="14">
        <f>INDEX(Variables!$E$5:$E$105,MATCH($A1435,Variables!$A$5:$A$105,0))</f>
        <v/>
      </c>
      <c r="K1435" s="11">
        <f>LOWER(Settings!$C$4)&amp;".mit."&amp;$A1435&amp;IF($C1435="","","."&amp;$C1435&amp;"."&amp;$B1435)&amp;IF(INDEX(Variables!$D$5:$D$105,MATCH($A1435,Variables!$A$5:$A$105,0))="","","."&amp;INDEX(Variables!$D$5:$D$105,MATCH($A1435,Variables!$A$5:$A$105,0)))&amp;"."&amp;K$5</f>
        <v/>
      </c>
      <c r="L1435" s="15">
        <f>L1426*Settings!$C$13*$D1435</f>
        <v/>
      </c>
      <c r="M1435" s="16">
        <f>M1426*Settings!$C$13*$D1435</f>
        <v/>
      </c>
      <c r="N1435" s="16">
        <f>N1426*Settings!$C$13*$D1435</f>
        <v/>
      </c>
      <c r="O1435" s="16">
        <f>O1426*Settings!$C$13*$D1435</f>
        <v/>
      </c>
      <c r="P1435" s="16">
        <f>P1426*Settings!$C$13*$D1435</f>
        <v/>
      </c>
      <c r="Q1435" s="16">
        <f>Q1426*Settings!$C$13*$D1435</f>
        <v/>
      </c>
      <c r="R1435" s="16">
        <f>R1426*Settings!$C$13*$D1435</f>
        <v/>
      </c>
      <c r="S1435" s="16">
        <f>S1426*Settings!$C$13*$D1435</f>
        <v/>
      </c>
      <c r="T1435" s="16">
        <f>T1426*Settings!$C$13*$D1435</f>
        <v/>
      </c>
      <c r="U1435" s="16">
        <f>U1426*Settings!$C$13*$D1435</f>
        <v/>
      </c>
      <c r="V1435" s="16">
        <f>V1426*Settings!$C$13*$D1435</f>
        <v/>
      </c>
      <c r="W1435" s="16">
        <f>W1426*Settings!$C$13*$D1435</f>
        <v/>
      </c>
      <c r="X1435" s="16">
        <f>X1426*Settings!$C$13*$D1435</f>
        <v/>
      </c>
      <c r="Y1435" s="16">
        <f>Y1426*Settings!$C$13*$D1435</f>
        <v/>
      </c>
      <c r="Z1435" s="16">
        <f>Z1426*Settings!$C$13*$D1435</f>
        <v/>
      </c>
      <c r="AA1435" s="16">
        <f>AA1426*Settings!$C$13*$D1435</f>
        <v/>
      </c>
      <c r="AB1435" s="16">
        <f>AB1426*Settings!$C$13*$D1435</f>
        <v/>
      </c>
      <c r="AC1435" s="16">
        <f>AC1426*Settings!$C$13*$D1435</f>
        <v/>
      </c>
      <c r="AD1435" s="47">
        <f>EMISSIONS(AD1426,Settings!$C$13,$D1435)</f>
        <v/>
      </c>
      <c r="AF1435" s="11">
        <f>LOWER(Settings!$C$4)&amp;".mit."&amp;$A1435&amp;IF($C1435="","","."&amp;$C1435&amp;"."&amp;$B1435)&amp;IF(INDEX(Variables!$D$5:$D$105,MATCH($A1435,Variables!$A$5:$A$105,0))="","","."&amp;INDEX(Variables!$D$5:$D$105,MATCH($A1435,Variables!$A$5:$A$105,0)))&amp;"."&amp;AF$5</f>
        <v/>
      </c>
      <c r="AG1435" s="15">
        <f>AG1426*Settings!$C$13*$D1435</f>
        <v/>
      </c>
      <c r="AH1435" s="16">
        <f>AH1426*Settings!$C$13*$D1435</f>
        <v/>
      </c>
      <c r="AI1435" s="16">
        <f>AI1426*Settings!$C$13*$D1435</f>
        <v/>
      </c>
      <c r="AJ1435" s="16">
        <f>AJ1426*Settings!$C$13*$D1435</f>
        <v/>
      </c>
      <c r="AK1435" s="16">
        <f>AK1426*Settings!$C$13*$D1435</f>
        <v/>
      </c>
      <c r="AL1435" s="16">
        <f>AL1426*Settings!$C$13*$D1435</f>
        <v/>
      </c>
      <c r="AM1435" s="16">
        <f>AM1426*Settings!$C$13*$D1435</f>
        <v/>
      </c>
      <c r="AN1435" s="16">
        <f>AN1426*Settings!$C$13*$D1435</f>
        <v/>
      </c>
      <c r="AO1435" s="16">
        <f>AO1426*Settings!$C$13*$D1435</f>
        <v/>
      </c>
      <c r="AP1435" s="16">
        <f>AP1426*Settings!$C$13*$D1435</f>
        <v/>
      </c>
      <c r="AQ1435" s="16">
        <f>AQ1426*Settings!$C$13*$D1435</f>
        <v/>
      </c>
      <c r="AR1435" s="16">
        <f>AR1426*Settings!$C$13*$D1435</f>
        <v/>
      </c>
      <c r="AS1435" s="16">
        <f>AS1426*Settings!$C$13*$D1435</f>
        <v/>
      </c>
      <c r="AT1435" s="16">
        <f>AT1426*Settings!$C$13*$D1435</f>
        <v/>
      </c>
      <c r="AU1435" s="16">
        <f>AU1426*Settings!$C$13*$D1435</f>
        <v/>
      </c>
      <c r="AV1435" s="16">
        <f>AV1426*Settings!$C$13*$D1435</f>
        <v/>
      </c>
      <c r="AW1435" s="16">
        <f>AW1426*Settings!$C$13*$D1435</f>
        <v/>
      </c>
      <c r="AX1435" s="16">
        <f>AX1426*Settings!$C$13*$D1435</f>
        <v/>
      </c>
      <c r="AY1435" s="47">
        <f>EMISSIONS(AY1426,Settings!$C$13,$D1435)</f>
        <v/>
      </c>
    </row>
    <row r="1436" hidden="1" outlineLevel="2">
      <c r="A1436" s="14" t="inlineStr">
        <is>
          <t>co2</t>
        </is>
      </c>
      <c r="B1436" s="14" t="inlineStr">
        <is>
          <t>die</t>
        </is>
      </c>
      <c r="C1436" s="14" t="inlineStr">
        <is>
          <t>mac</t>
        </is>
      </c>
      <c r="D1436" s="37">
        <f>INDEX(Inputs!$T$5:$T$132,MATCH($B1436&amp;"|"&amp;$C1436,Inputs!$A$5:$A$132,0))</f>
        <v/>
      </c>
      <c r="E1436" s="36" t="n"/>
      <c r="F1436" s="36" t="n"/>
      <c r="G1436" s="36" t="n"/>
      <c r="H1436" s="14">
        <f>INDEX(Variables!$B$5:$B$105,MATCH($A1436,Variables!$A$5:$A$105,0))&amp;IF($C1436="",""," | "&amp;INDEX(Mapping!$B$5:$B$26,MATCH($C1436,Mapping!$A$5:$A$26,0))&amp;" | "&amp;INDEX(Mapping!$B$30:$B$41,MATCH($B1436,Mapping!$A$30:$A$41,0)))</f>
        <v/>
      </c>
      <c r="I1436" s="14">
        <f>INDEX(Variables!$C$5:$C$105,MATCH($A1436,Variables!$A$5:$A$105,0))</f>
        <v/>
      </c>
      <c r="J1436" s="14">
        <f>INDEX(Variables!$E$5:$E$105,MATCH($A1436,Variables!$A$5:$A$105,0))</f>
        <v/>
      </c>
      <c r="K1436" s="11">
        <f>LOWER(Settings!$C$4)&amp;".mit."&amp;$A1436&amp;IF($C1436="","","."&amp;$C1436&amp;"."&amp;$B1436)&amp;IF(INDEX(Variables!$D$5:$D$105,MATCH($A1436,Variables!$A$5:$A$105,0))="","","."&amp;INDEX(Variables!$D$5:$D$105,MATCH($A1436,Variables!$A$5:$A$105,0)))&amp;"."&amp;K$5</f>
        <v/>
      </c>
      <c r="L1436" s="15">
        <f>L1427*Settings!$C$13*$D1436</f>
        <v/>
      </c>
      <c r="M1436" s="16">
        <f>M1427*Settings!$C$13*$D1436</f>
        <v/>
      </c>
      <c r="N1436" s="16">
        <f>N1427*Settings!$C$13*$D1436</f>
        <v/>
      </c>
      <c r="O1436" s="16">
        <f>O1427*Settings!$C$13*$D1436</f>
        <v/>
      </c>
      <c r="P1436" s="16">
        <f>P1427*Settings!$C$13*$D1436</f>
        <v/>
      </c>
      <c r="Q1436" s="16">
        <f>Q1427*Settings!$C$13*$D1436</f>
        <v/>
      </c>
      <c r="R1436" s="16">
        <f>R1427*Settings!$C$13*$D1436</f>
        <v/>
      </c>
      <c r="S1436" s="16">
        <f>S1427*Settings!$C$13*$D1436</f>
        <v/>
      </c>
      <c r="T1436" s="16">
        <f>T1427*Settings!$C$13*$D1436</f>
        <v/>
      </c>
      <c r="U1436" s="16">
        <f>U1427*Settings!$C$13*$D1436</f>
        <v/>
      </c>
      <c r="V1436" s="16">
        <f>V1427*Settings!$C$13*$D1436</f>
        <v/>
      </c>
      <c r="W1436" s="16">
        <f>W1427*Settings!$C$13*$D1436</f>
        <v/>
      </c>
      <c r="X1436" s="16">
        <f>X1427*Settings!$C$13*$D1436</f>
        <v/>
      </c>
      <c r="Y1436" s="16">
        <f>Y1427*Settings!$C$13*$D1436</f>
        <v/>
      </c>
      <c r="Z1436" s="16">
        <f>Z1427*Settings!$C$13*$D1436</f>
        <v/>
      </c>
      <c r="AA1436" s="16">
        <f>AA1427*Settings!$C$13*$D1436</f>
        <v/>
      </c>
      <c r="AB1436" s="16">
        <f>AB1427*Settings!$C$13*$D1436</f>
        <v/>
      </c>
      <c r="AC1436" s="16">
        <f>AC1427*Settings!$C$13*$D1436</f>
        <v/>
      </c>
      <c r="AD1436" s="47">
        <f>EMISSIONS(AD1427,Settings!$C$13,$D1436)</f>
        <v/>
      </c>
      <c r="AF1436" s="11">
        <f>LOWER(Settings!$C$4)&amp;".mit."&amp;$A1436&amp;IF($C1436="","","."&amp;$C1436&amp;"."&amp;$B1436)&amp;IF(INDEX(Variables!$D$5:$D$105,MATCH($A1436,Variables!$A$5:$A$105,0))="","","."&amp;INDEX(Variables!$D$5:$D$105,MATCH($A1436,Variables!$A$5:$A$105,0)))&amp;"."&amp;AF$5</f>
        <v/>
      </c>
      <c r="AG1436" s="15">
        <f>AG1427*Settings!$C$13*$D1436</f>
        <v/>
      </c>
      <c r="AH1436" s="16">
        <f>AH1427*Settings!$C$13*$D1436</f>
        <v/>
      </c>
      <c r="AI1436" s="16">
        <f>AI1427*Settings!$C$13*$D1436</f>
        <v/>
      </c>
      <c r="AJ1436" s="16">
        <f>AJ1427*Settings!$C$13*$D1436</f>
        <v/>
      </c>
      <c r="AK1436" s="16">
        <f>AK1427*Settings!$C$13*$D1436</f>
        <v/>
      </c>
      <c r="AL1436" s="16">
        <f>AL1427*Settings!$C$13*$D1436</f>
        <v/>
      </c>
      <c r="AM1436" s="16">
        <f>AM1427*Settings!$C$13*$D1436</f>
        <v/>
      </c>
      <c r="AN1436" s="16">
        <f>AN1427*Settings!$C$13*$D1436</f>
        <v/>
      </c>
      <c r="AO1436" s="16">
        <f>AO1427*Settings!$C$13*$D1436</f>
        <v/>
      </c>
      <c r="AP1436" s="16">
        <f>AP1427*Settings!$C$13*$D1436</f>
        <v/>
      </c>
      <c r="AQ1436" s="16">
        <f>AQ1427*Settings!$C$13*$D1436</f>
        <v/>
      </c>
      <c r="AR1436" s="16">
        <f>AR1427*Settings!$C$13*$D1436</f>
        <v/>
      </c>
      <c r="AS1436" s="16">
        <f>AS1427*Settings!$C$13*$D1436</f>
        <v/>
      </c>
      <c r="AT1436" s="16">
        <f>AT1427*Settings!$C$13*$D1436</f>
        <v/>
      </c>
      <c r="AU1436" s="16">
        <f>AU1427*Settings!$C$13*$D1436</f>
        <v/>
      </c>
      <c r="AV1436" s="16">
        <f>AV1427*Settings!$C$13*$D1436</f>
        <v/>
      </c>
      <c r="AW1436" s="16">
        <f>AW1427*Settings!$C$13*$D1436</f>
        <v/>
      </c>
      <c r="AX1436" s="16">
        <f>AX1427*Settings!$C$13*$D1436</f>
        <v/>
      </c>
      <c r="AY1436" s="47">
        <f>EMISSIONS(AY1427,Settings!$C$13,$D1436)</f>
        <v/>
      </c>
    </row>
    <row r="1437" hidden="1" outlineLevel="2">
      <c r="A1437" s="14" t="inlineStr">
        <is>
          <t>co2</t>
        </is>
      </c>
      <c r="B1437" s="14" t="inlineStr">
        <is>
          <t>lpg</t>
        </is>
      </c>
      <c r="C1437" s="14" t="inlineStr">
        <is>
          <t>mac</t>
        </is>
      </c>
      <c r="D1437" s="37">
        <f>INDEX(Inputs!$T$5:$T$132,MATCH($B1437&amp;"|"&amp;$C1437,Inputs!$A$5:$A$132,0))</f>
        <v/>
      </c>
      <c r="E1437" s="36" t="n"/>
      <c r="F1437" s="36" t="n"/>
      <c r="G1437" s="36" t="n"/>
      <c r="H1437" s="14">
        <f>INDEX(Variables!$B$5:$B$105,MATCH($A1437,Variables!$A$5:$A$105,0))&amp;IF($C1437="",""," | "&amp;INDEX(Mapping!$B$5:$B$26,MATCH($C1437,Mapping!$A$5:$A$26,0))&amp;" | "&amp;INDEX(Mapping!$B$30:$B$41,MATCH($B1437,Mapping!$A$30:$A$41,0)))</f>
        <v/>
      </c>
      <c r="I1437" s="14">
        <f>INDEX(Variables!$C$5:$C$105,MATCH($A1437,Variables!$A$5:$A$105,0))</f>
        <v/>
      </c>
      <c r="J1437" s="14">
        <f>INDEX(Variables!$E$5:$E$105,MATCH($A1437,Variables!$A$5:$A$105,0))</f>
        <v/>
      </c>
      <c r="K1437" s="11">
        <f>LOWER(Settings!$C$4)&amp;".mit."&amp;$A1437&amp;IF($C1437="","","."&amp;$C1437&amp;"."&amp;$B1437)&amp;IF(INDEX(Variables!$D$5:$D$105,MATCH($A1437,Variables!$A$5:$A$105,0))="","","."&amp;INDEX(Variables!$D$5:$D$105,MATCH($A1437,Variables!$A$5:$A$105,0)))&amp;"."&amp;K$5</f>
        <v/>
      </c>
      <c r="L1437" s="15">
        <f>L1428*Settings!$C$13*$D1437</f>
        <v/>
      </c>
      <c r="M1437" s="16">
        <f>M1428*Settings!$C$13*$D1437</f>
        <v/>
      </c>
      <c r="N1437" s="16">
        <f>N1428*Settings!$C$13*$D1437</f>
        <v/>
      </c>
      <c r="O1437" s="16">
        <f>O1428*Settings!$C$13*$D1437</f>
        <v/>
      </c>
      <c r="P1437" s="16">
        <f>P1428*Settings!$C$13*$D1437</f>
        <v/>
      </c>
      <c r="Q1437" s="16">
        <f>Q1428*Settings!$C$13*$D1437</f>
        <v/>
      </c>
      <c r="R1437" s="16">
        <f>R1428*Settings!$C$13*$D1437</f>
        <v/>
      </c>
      <c r="S1437" s="16">
        <f>S1428*Settings!$C$13*$D1437</f>
        <v/>
      </c>
      <c r="T1437" s="16">
        <f>T1428*Settings!$C$13*$D1437</f>
        <v/>
      </c>
      <c r="U1437" s="16">
        <f>U1428*Settings!$C$13*$D1437</f>
        <v/>
      </c>
      <c r="V1437" s="16">
        <f>V1428*Settings!$C$13*$D1437</f>
        <v/>
      </c>
      <c r="W1437" s="16">
        <f>W1428*Settings!$C$13*$D1437</f>
        <v/>
      </c>
      <c r="X1437" s="16">
        <f>X1428*Settings!$C$13*$D1437</f>
        <v/>
      </c>
      <c r="Y1437" s="16">
        <f>Y1428*Settings!$C$13*$D1437</f>
        <v/>
      </c>
      <c r="Z1437" s="16">
        <f>Z1428*Settings!$C$13*$D1437</f>
        <v/>
      </c>
      <c r="AA1437" s="16">
        <f>AA1428*Settings!$C$13*$D1437</f>
        <v/>
      </c>
      <c r="AB1437" s="16">
        <f>AB1428*Settings!$C$13*$D1437</f>
        <v/>
      </c>
      <c r="AC1437" s="16">
        <f>AC1428*Settings!$C$13*$D1437</f>
        <v/>
      </c>
      <c r="AD1437" s="47">
        <f>EMISSIONS(AD1428,Settings!$C$13,$D1437)</f>
        <v/>
      </c>
      <c r="AF1437" s="11">
        <f>LOWER(Settings!$C$4)&amp;".mit."&amp;$A1437&amp;IF($C1437="","","."&amp;$C1437&amp;"."&amp;$B1437)&amp;IF(INDEX(Variables!$D$5:$D$105,MATCH($A1437,Variables!$A$5:$A$105,0))="","","."&amp;INDEX(Variables!$D$5:$D$105,MATCH($A1437,Variables!$A$5:$A$105,0)))&amp;"."&amp;AF$5</f>
        <v/>
      </c>
      <c r="AG1437" s="15">
        <f>AG1428*Settings!$C$13*$D1437</f>
        <v/>
      </c>
      <c r="AH1437" s="16">
        <f>AH1428*Settings!$C$13*$D1437</f>
        <v/>
      </c>
      <c r="AI1437" s="16">
        <f>AI1428*Settings!$C$13*$D1437</f>
        <v/>
      </c>
      <c r="AJ1437" s="16">
        <f>AJ1428*Settings!$C$13*$D1437</f>
        <v/>
      </c>
      <c r="AK1437" s="16">
        <f>AK1428*Settings!$C$13*$D1437</f>
        <v/>
      </c>
      <c r="AL1437" s="16">
        <f>AL1428*Settings!$C$13*$D1437</f>
        <v/>
      </c>
      <c r="AM1437" s="16">
        <f>AM1428*Settings!$C$13*$D1437</f>
        <v/>
      </c>
      <c r="AN1437" s="16">
        <f>AN1428*Settings!$C$13*$D1437</f>
        <v/>
      </c>
      <c r="AO1437" s="16">
        <f>AO1428*Settings!$C$13*$D1437</f>
        <v/>
      </c>
      <c r="AP1437" s="16">
        <f>AP1428*Settings!$C$13*$D1437</f>
        <v/>
      </c>
      <c r="AQ1437" s="16">
        <f>AQ1428*Settings!$C$13*$D1437</f>
        <v/>
      </c>
      <c r="AR1437" s="16">
        <f>AR1428*Settings!$C$13*$D1437</f>
        <v/>
      </c>
      <c r="AS1437" s="16">
        <f>AS1428*Settings!$C$13*$D1437</f>
        <v/>
      </c>
      <c r="AT1437" s="16">
        <f>AT1428*Settings!$C$13*$D1437</f>
        <v/>
      </c>
      <c r="AU1437" s="16">
        <f>AU1428*Settings!$C$13*$D1437</f>
        <v/>
      </c>
      <c r="AV1437" s="16">
        <f>AV1428*Settings!$C$13*$D1437</f>
        <v/>
      </c>
      <c r="AW1437" s="16">
        <f>AW1428*Settings!$C$13*$D1437</f>
        <v/>
      </c>
      <c r="AX1437" s="16">
        <f>AX1428*Settings!$C$13*$D1437</f>
        <v/>
      </c>
      <c r="AY1437" s="47">
        <f>EMISSIONS(AY1428,Settings!$C$13,$D1437)</f>
        <v/>
      </c>
    </row>
    <row r="1438" hidden="1" outlineLevel="2">
      <c r="A1438" s="14" t="inlineStr">
        <is>
          <t>co2</t>
        </is>
      </c>
      <c r="B1438" s="14" t="inlineStr">
        <is>
          <t>ker</t>
        </is>
      </c>
      <c r="C1438" s="14" t="inlineStr">
        <is>
          <t>mac</t>
        </is>
      </c>
      <c r="D1438" s="37">
        <f>INDEX(Inputs!$T$5:$T$132,MATCH($B1438&amp;"|"&amp;$C1438,Inputs!$A$5:$A$132,0))</f>
        <v/>
      </c>
      <c r="E1438" s="36" t="n"/>
      <c r="F1438" s="36" t="n"/>
      <c r="G1438" s="36" t="n"/>
      <c r="H1438" s="14">
        <f>INDEX(Variables!$B$5:$B$105,MATCH($A1438,Variables!$A$5:$A$105,0))&amp;IF($C1438="",""," | "&amp;INDEX(Mapping!$B$5:$B$26,MATCH($C1438,Mapping!$A$5:$A$26,0))&amp;" | "&amp;INDEX(Mapping!$B$30:$B$41,MATCH($B1438,Mapping!$A$30:$A$41,0)))</f>
        <v/>
      </c>
      <c r="I1438" s="14">
        <f>INDEX(Variables!$C$5:$C$105,MATCH($A1438,Variables!$A$5:$A$105,0))</f>
        <v/>
      </c>
      <c r="J1438" s="14">
        <f>INDEX(Variables!$E$5:$E$105,MATCH($A1438,Variables!$A$5:$A$105,0))</f>
        <v/>
      </c>
      <c r="K1438" s="11">
        <f>LOWER(Settings!$C$4)&amp;".mit."&amp;$A1438&amp;IF($C1438="","","."&amp;$C1438&amp;"."&amp;$B1438)&amp;IF(INDEX(Variables!$D$5:$D$105,MATCH($A1438,Variables!$A$5:$A$105,0))="","","."&amp;INDEX(Variables!$D$5:$D$105,MATCH($A1438,Variables!$A$5:$A$105,0)))&amp;"."&amp;K$5</f>
        <v/>
      </c>
      <c r="L1438" s="15">
        <f>L1429*Settings!$C$13*$D1438</f>
        <v/>
      </c>
      <c r="M1438" s="16">
        <f>M1429*Settings!$C$13*$D1438</f>
        <v/>
      </c>
      <c r="N1438" s="16">
        <f>N1429*Settings!$C$13*$D1438</f>
        <v/>
      </c>
      <c r="O1438" s="16">
        <f>O1429*Settings!$C$13*$D1438</f>
        <v/>
      </c>
      <c r="P1438" s="16">
        <f>P1429*Settings!$C$13*$D1438</f>
        <v/>
      </c>
      <c r="Q1438" s="16">
        <f>Q1429*Settings!$C$13*$D1438</f>
        <v/>
      </c>
      <c r="R1438" s="16">
        <f>R1429*Settings!$C$13*$D1438</f>
        <v/>
      </c>
      <c r="S1438" s="16">
        <f>S1429*Settings!$C$13*$D1438</f>
        <v/>
      </c>
      <c r="T1438" s="16">
        <f>T1429*Settings!$C$13*$D1438</f>
        <v/>
      </c>
      <c r="U1438" s="16">
        <f>U1429*Settings!$C$13*$D1438</f>
        <v/>
      </c>
      <c r="V1438" s="16">
        <f>V1429*Settings!$C$13*$D1438</f>
        <v/>
      </c>
      <c r="W1438" s="16">
        <f>W1429*Settings!$C$13*$D1438</f>
        <v/>
      </c>
      <c r="X1438" s="16">
        <f>X1429*Settings!$C$13*$D1438</f>
        <v/>
      </c>
      <c r="Y1438" s="16">
        <f>Y1429*Settings!$C$13*$D1438</f>
        <v/>
      </c>
      <c r="Z1438" s="16">
        <f>Z1429*Settings!$C$13*$D1438</f>
        <v/>
      </c>
      <c r="AA1438" s="16">
        <f>AA1429*Settings!$C$13*$D1438</f>
        <v/>
      </c>
      <c r="AB1438" s="16">
        <f>AB1429*Settings!$C$13*$D1438</f>
        <v/>
      </c>
      <c r="AC1438" s="16">
        <f>AC1429*Settings!$C$13*$D1438</f>
        <v/>
      </c>
      <c r="AD1438" s="47">
        <f>EMISSIONS(AD1429,Settings!$C$13,$D1438)</f>
        <v/>
      </c>
      <c r="AF1438" s="11">
        <f>LOWER(Settings!$C$4)&amp;".mit."&amp;$A1438&amp;IF($C1438="","","."&amp;$C1438&amp;"."&amp;$B1438)&amp;IF(INDEX(Variables!$D$5:$D$105,MATCH($A1438,Variables!$A$5:$A$105,0))="","","."&amp;INDEX(Variables!$D$5:$D$105,MATCH($A1438,Variables!$A$5:$A$105,0)))&amp;"."&amp;AF$5</f>
        <v/>
      </c>
      <c r="AG1438" s="15">
        <f>AG1429*Settings!$C$13*$D1438</f>
        <v/>
      </c>
      <c r="AH1438" s="16">
        <f>AH1429*Settings!$C$13*$D1438</f>
        <v/>
      </c>
      <c r="AI1438" s="16">
        <f>AI1429*Settings!$C$13*$D1438</f>
        <v/>
      </c>
      <c r="AJ1438" s="16">
        <f>AJ1429*Settings!$C$13*$D1438</f>
        <v/>
      </c>
      <c r="AK1438" s="16">
        <f>AK1429*Settings!$C$13*$D1438</f>
        <v/>
      </c>
      <c r="AL1438" s="16">
        <f>AL1429*Settings!$C$13*$D1438</f>
        <v/>
      </c>
      <c r="AM1438" s="16">
        <f>AM1429*Settings!$C$13*$D1438</f>
        <v/>
      </c>
      <c r="AN1438" s="16">
        <f>AN1429*Settings!$C$13*$D1438</f>
        <v/>
      </c>
      <c r="AO1438" s="16">
        <f>AO1429*Settings!$C$13*$D1438</f>
        <v/>
      </c>
      <c r="AP1438" s="16">
        <f>AP1429*Settings!$C$13*$D1438</f>
        <v/>
      </c>
      <c r="AQ1438" s="16">
        <f>AQ1429*Settings!$C$13*$D1438</f>
        <v/>
      </c>
      <c r="AR1438" s="16">
        <f>AR1429*Settings!$C$13*$D1438</f>
        <v/>
      </c>
      <c r="AS1438" s="16">
        <f>AS1429*Settings!$C$13*$D1438</f>
        <v/>
      </c>
      <c r="AT1438" s="16">
        <f>AT1429*Settings!$C$13*$D1438</f>
        <v/>
      </c>
      <c r="AU1438" s="16">
        <f>AU1429*Settings!$C$13*$D1438</f>
        <v/>
      </c>
      <c r="AV1438" s="16">
        <f>AV1429*Settings!$C$13*$D1438</f>
        <v/>
      </c>
      <c r="AW1438" s="16">
        <f>AW1429*Settings!$C$13*$D1438</f>
        <v/>
      </c>
      <c r="AX1438" s="16">
        <f>AX1429*Settings!$C$13*$D1438</f>
        <v/>
      </c>
      <c r="AY1438" s="47">
        <f>EMISSIONS(AY1429,Settings!$C$13,$D1438)</f>
        <v/>
      </c>
    </row>
    <row r="1439" hidden="1" outlineLevel="2">
      <c r="A1439" s="14" t="inlineStr">
        <is>
          <t>co2</t>
        </is>
      </c>
      <c r="B1439" s="14" t="inlineStr">
        <is>
          <t>oop</t>
        </is>
      </c>
      <c r="C1439" s="14" t="inlineStr">
        <is>
          <t>mac</t>
        </is>
      </c>
      <c r="D1439" s="37">
        <f>INDEX(Inputs!$T$5:$T$132,MATCH($B1439&amp;"|"&amp;$C1439,Inputs!$A$5:$A$132,0))</f>
        <v/>
      </c>
      <c r="E1439" s="36" t="n"/>
      <c r="F1439" s="36" t="n"/>
      <c r="G1439" s="36" t="n"/>
      <c r="H1439" s="14">
        <f>INDEX(Variables!$B$5:$B$105,MATCH($A1439,Variables!$A$5:$A$105,0))&amp;IF($C1439="",""," | "&amp;INDEX(Mapping!$B$5:$B$26,MATCH($C1439,Mapping!$A$5:$A$26,0))&amp;" | "&amp;INDEX(Mapping!$B$30:$B$41,MATCH($B1439,Mapping!$A$30:$A$41,0)))</f>
        <v/>
      </c>
      <c r="I1439" s="14">
        <f>INDEX(Variables!$C$5:$C$105,MATCH($A1439,Variables!$A$5:$A$105,0))</f>
        <v/>
      </c>
      <c r="J1439" s="14">
        <f>INDEX(Variables!$E$5:$E$105,MATCH($A1439,Variables!$A$5:$A$105,0))</f>
        <v/>
      </c>
      <c r="K1439" s="11">
        <f>LOWER(Settings!$C$4)&amp;".mit."&amp;$A1439&amp;IF($C1439="","","."&amp;$C1439&amp;"."&amp;$B1439)&amp;IF(INDEX(Variables!$D$5:$D$105,MATCH($A1439,Variables!$A$5:$A$105,0))="","","."&amp;INDEX(Variables!$D$5:$D$105,MATCH($A1439,Variables!$A$5:$A$105,0)))&amp;"."&amp;K$5</f>
        <v/>
      </c>
      <c r="L1439" s="15">
        <f>L1430*Settings!$C$13*$D1439</f>
        <v/>
      </c>
      <c r="M1439" s="16">
        <f>M1430*Settings!$C$13*$D1439</f>
        <v/>
      </c>
      <c r="N1439" s="16">
        <f>N1430*Settings!$C$13*$D1439</f>
        <v/>
      </c>
      <c r="O1439" s="16">
        <f>O1430*Settings!$C$13*$D1439</f>
        <v/>
      </c>
      <c r="P1439" s="16">
        <f>P1430*Settings!$C$13*$D1439</f>
        <v/>
      </c>
      <c r="Q1439" s="16">
        <f>Q1430*Settings!$C$13*$D1439</f>
        <v/>
      </c>
      <c r="R1439" s="16">
        <f>R1430*Settings!$C$13*$D1439</f>
        <v/>
      </c>
      <c r="S1439" s="16">
        <f>S1430*Settings!$C$13*$D1439</f>
        <v/>
      </c>
      <c r="T1439" s="16">
        <f>T1430*Settings!$C$13*$D1439</f>
        <v/>
      </c>
      <c r="U1439" s="16">
        <f>U1430*Settings!$C$13*$D1439</f>
        <v/>
      </c>
      <c r="V1439" s="16">
        <f>V1430*Settings!$C$13*$D1439</f>
        <v/>
      </c>
      <c r="W1439" s="16">
        <f>W1430*Settings!$C$13*$D1439</f>
        <v/>
      </c>
      <c r="X1439" s="16">
        <f>X1430*Settings!$C$13*$D1439</f>
        <v/>
      </c>
      <c r="Y1439" s="16">
        <f>Y1430*Settings!$C$13*$D1439</f>
        <v/>
      </c>
      <c r="Z1439" s="16">
        <f>Z1430*Settings!$C$13*$D1439</f>
        <v/>
      </c>
      <c r="AA1439" s="16">
        <f>AA1430*Settings!$C$13*$D1439</f>
        <v/>
      </c>
      <c r="AB1439" s="16">
        <f>AB1430*Settings!$C$13*$D1439</f>
        <v/>
      </c>
      <c r="AC1439" s="16">
        <f>AC1430*Settings!$C$13*$D1439</f>
        <v/>
      </c>
      <c r="AD1439" s="47">
        <f>EMISSIONS(AD1430,Settings!$C$13,$D1439)</f>
        <v/>
      </c>
      <c r="AF1439" s="11">
        <f>LOWER(Settings!$C$4)&amp;".mit."&amp;$A1439&amp;IF($C1439="","","."&amp;$C1439&amp;"."&amp;$B1439)&amp;IF(INDEX(Variables!$D$5:$D$105,MATCH($A1439,Variables!$A$5:$A$105,0))="","","."&amp;INDEX(Variables!$D$5:$D$105,MATCH($A1439,Variables!$A$5:$A$105,0)))&amp;"."&amp;AF$5</f>
        <v/>
      </c>
      <c r="AG1439" s="15">
        <f>AG1430*Settings!$C$13*$D1439</f>
        <v/>
      </c>
      <c r="AH1439" s="16">
        <f>AH1430*Settings!$C$13*$D1439</f>
        <v/>
      </c>
      <c r="AI1439" s="16">
        <f>AI1430*Settings!$C$13*$D1439</f>
        <v/>
      </c>
      <c r="AJ1439" s="16">
        <f>AJ1430*Settings!$C$13*$D1439</f>
        <v/>
      </c>
      <c r="AK1439" s="16">
        <f>AK1430*Settings!$C$13*$D1439</f>
        <v/>
      </c>
      <c r="AL1439" s="16">
        <f>AL1430*Settings!$C$13*$D1439</f>
        <v/>
      </c>
      <c r="AM1439" s="16">
        <f>AM1430*Settings!$C$13*$D1439</f>
        <v/>
      </c>
      <c r="AN1439" s="16">
        <f>AN1430*Settings!$C$13*$D1439</f>
        <v/>
      </c>
      <c r="AO1439" s="16">
        <f>AO1430*Settings!$C$13*$D1439</f>
        <v/>
      </c>
      <c r="AP1439" s="16">
        <f>AP1430*Settings!$C$13*$D1439</f>
        <v/>
      </c>
      <c r="AQ1439" s="16">
        <f>AQ1430*Settings!$C$13*$D1439</f>
        <v/>
      </c>
      <c r="AR1439" s="16">
        <f>AR1430*Settings!$C$13*$D1439</f>
        <v/>
      </c>
      <c r="AS1439" s="16">
        <f>AS1430*Settings!$C$13*$D1439</f>
        <v/>
      </c>
      <c r="AT1439" s="16">
        <f>AT1430*Settings!$C$13*$D1439</f>
        <v/>
      </c>
      <c r="AU1439" s="16">
        <f>AU1430*Settings!$C$13*$D1439</f>
        <v/>
      </c>
      <c r="AV1439" s="16">
        <f>AV1430*Settings!$C$13*$D1439</f>
        <v/>
      </c>
      <c r="AW1439" s="16">
        <f>AW1430*Settings!$C$13*$D1439</f>
        <v/>
      </c>
      <c r="AX1439" s="16">
        <f>AX1430*Settings!$C$13*$D1439</f>
        <v/>
      </c>
      <c r="AY1439" s="47">
        <f>EMISSIONS(AY1430,Settings!$C$13,$D1439)</f>
        <v/>
      </c>
    </row>
    <row r="1440" hidden="1" outlineLevel="2">
      <c r="A1440" s="14" t="inlineStr">
        <is>
          <t>co2</t>
        </is>
      </c>
      <c r="B1440" s="14" t="inlineStr">
        <is>
          <t>bio</t>
        </is>
      </c>
      <c r="C1440" s="14" t="inlineStr">
        <is>
          <t>mac</t>
        </is>
      </c>
      <c r="D1440" s="37">
        <f>INDEX(Inputs!$T$5:$T$132,MATCH($B1440&amp;"|"&amp;$C1440,Inputs!$A$5:$A$132,0))</f>
        <v/>
      </c>
      <c r="E1440" s="36" t="n"/>
      <c r="F1440" s="36" t="n"/>
      <c r="G1440" s="36" t="n"/>
      <c r="H1440" s="14">
        <f>INDEX(Variables!$B$5:$B$105,MATCH($A1440,Variables!$A$5:$A$105,0))&amp;IF($C1440="",""," | "&amp;INDEX(Mapping!$B$5:$B$26,MATCH($C1440,Mapping!$A$5:$A$26,0))&amp;" | "&amp;INDEX(Mapping!$B$30:$B$41,MATCH($B1440,Mapping!$A$30:$A$41,0)))</f>
        <v/>
      </c>
      <c r="I1440" s="14">
        <f>INDEX(Variables!$C$5:$C$105,MATCH($A1440,Variables!$A$5:$A$105,0))</f>
        <v/>
      </c>
      <c r="J1440" s="14">
        <f>INDEX(Variables!$E$5:$E$105,MATCH($A1440,Variables!$A$5:$A$105,0))</f>
        <v/>
      </c>
      <c r="K1440" s="11">
        <f>LOWER(Settings!$C$4)&amp;".mit."&amp;$A1440&amp;IF($C1440="","","."&amp;$C1440&amp;"."&amp;$B1440)&amp;IF(INDEX(Variables!$D$5:$D$105,MATCH($A1440,Variables!$A$5:$A$105,0))="","","."&amp;INDEX(Variables!$D$5:$D$105,MATCH($A1440,Variables!$A$5:$A$105,0)))&amp;"."&amp;K$5</f>
        <v/>
      </c>
      <c r="L1440" s="15">
        <f>L1431*Settings!$C$13*$D1440</f>
        <v/>
      </c>
      <c r="M1440" s="16">
        <f>M1431*Settings!$C$13*$D1440</f>
        <v/>
      </c>
      <c r="N1440" s="16">
        <f>N1431*Settings!$C$13*$D1440</f>
        <v/>
      </c>
      <c r="O1440" s="16">
        <f>O1431*Settings!$C$13*$D1440</f>
        <v/>
      </c>
      <c r="P1440" s="16">
        <f>P1431*Settings!$C$13*$D1440</f>
        <v/>
      </c>
      <c r="Q1440" s="16">
        <f>Q1431*Settings!$C$13*$D1440</f>
        <v/>
      </c>
      <c r="R1440" s="16">
        <f>R1431*Settings!$C$13*$D1440</f>
        <v/>
      </c>
      <c r="S1440" s="16">
        <f>S1431*Settings!$C$13*$D1440</f>
        <v/>
      </c>
      <c r="T1440" s="16">
        <f>T1431*Settings!$C$13*$D1440</f>
        <v/>
      </c>
      <c r="U1440" s="16">
        <f>U1431*Settings!$C$13*$D1440</f>
        <v/>
      </c>
      <c r="V1440" s="16">
        <f>V1431*Settings!$C$13*$D1440</f>
        <v/>
      </c>
      <c r="W1440" s="16">
        <f>W1431*Settings!$C$13*$D1440</f>
        <v/>
      </c>
      <c r="X1440" s="16">
        <f>X1431*Settings!$C$13*$D1440</f>
        <v/>
      </c>
      <c r="Y1440" s="16">
        <f>Y1431*Settings!$C$13*$D1440</f>
        <v/>
      </c>
      <c r="Z1440" s="16">
        <f>Z1431*Settings!$C$13*$D1440</f>
        <v/>
      </c>
      <c r="AA1440" s="16">
        <f>AA1431*Settings!$C$13*$D1440</f>
        <v/>
      </c>
      <c r="AB1440" s="16">
        <f>AB1431*Settings!$C$13*$D1440</f>
        <v/>
      </c>
      <c r="AC1440" s="16">
        <f>AC1431*Settings!$C$13*$D1440</f>
        <v/>
      </c>
      <c r="AD1440" s="47">
        <f>EMISSIONS(AD1431,Settings!$C$13,$D1440)</f>
        <v/>
      </c>
      <c r="AF1440" s="11">
        <f>LOWER(Settings!$C$4)&amp;".mit."&amp;$A1440&amp;IF($C1440="","","."&amp;$C1440&amp;"."&amp;$B1440)&amp;IF(INDEX(Variables!$D$5:$D$105,MATCH($A1440,Variables!$A$5:$A$105,0))="","","."&amp;INDEX(Variables!$D$5:$D$105,MATCH($A1440,Variables!$A$5:$A$105,0)))&amp;"."&amp;AF$5</f>
        <v/>
      </c>
      <c r="AG1440" s="15">
        <f>AG1431*Settings!$C$13*$D1440</f>
        <v/>
      </c>
      <c r="AH1440" s="16">
        <f>AH1431*Settings!$C$13*$D1440</f>
        <v/>
      </c>
      <c r="AI1440" s="16">
        <f>AI1431*Settings!$C$13*$D1440</f>
        <v/>
      </c>
      <c r="AJ1440" s="16">
        <f>AJ1431*Settings!$C$13*$D1440</f>
        <v/>
      </c>
      <c r="AK1440" s="16">
        <f>AK1431*Settings!$C$13*$D1440</f>
        <v/>
      </c>
      <c r="AL1440" s="16">
        <f>AL1431*Settings!$C$13*$D1440</f>
        <v/>
      </c>
      <c r="AM1440" s="16">
        <f>AM1431*Settings!$C$13*$D1440</f>
        <v/>
      </c>
      <c r="AN1440" s="16">
        <f>AN1431*Settings!$C$13*$D1440</f>
        <v/>
      </c>
      <c r="AO1440" s="16">
        <f>AO1431*Settings!$C$13*$D1440</f>
        <v/>
      </c>
      <c r="AP1440" s="16">
        <f>AP1431*Settings!$C$13*$D1440</f>
        <v/>
      </c>
      <c r="AQ1440" s="16">
        <f>AQ1431*Settings!$C$13*$D1440</f>
        <v/>
      </c>
      <c r="AR1440" s="16">
        <f>AR1431*Settings!$C$13*$D1440</f>
        <v/>
      </c>
      <c r="AS1440" s="16">
        <f>AS1431*Settings!$C$13*$D1440</f>
        <v/>
      </c>
      <c r="AT1440" s="16">
        <f>AT1431*Settings!$C$13*$D1440</f>
        <v/>
      </c>
      <c r="AU1440" s="16">
        <f>AU1431*Settings!$C$13*$D1440</f>
        <v/>
      </c>
      <c r="AV1440" s="16">
        <f>AV1431*Settings!$C$13*$D1440</f>
        <v/>
      </c>
      <c r="AW1440" s="16">
        <f>AW1431*Settings!$C$13*$D1440</f>
        <v/>
      </c>
      <c r="AX1440" s="16">
        <f>AX1431*Settings!$C$13*$D1440</f>
        <v/>
      </c>
      <c r="AY1440" s="47">
        <f>EMISSIONS(AY1431,Settings!$C$13,$D1440)</f>
        <v/>
      </c>
    </row>
    <row r="1441" hidden="1" outlineLevel="2"/>
    <row r="1442" hidden="1" outlineLevel="2">
      <c r="A1442" s="14" t="inlineStr">
        <is>
          <t>rtx</t>
        </is>
      </c>
      <c r="B1442" s="14" t="inlineStr">
        <is>
          <t>coa</t>
        </is>
      </c>
      <c r="C1442" s="14" t="inlineStr">
        <is>
          <t>mac</t>
        </is>
      </c>
      <c r="D1442" s="37">
        <f>INDEX(Inputs!$R$5:$R$132,MATCH($B1442&amp;"|"&amp;$C1442,Inputs!$A$5:$A$132,0))</f>
        <v/>
      </c>
      <c r="E1442" s="36" t="n"/>
      <c r="F1442" s="36" t="n"/>
      <c r="G1442" s="36" t="n"/>
      <c r="H1442" s="14">
        <f>INDEX(Variables!$B$5:$B$105,MATCH($A1442,Variables!$A$5:$A$105,0))&amp;IF($C1442="",""," | "&amp;INDEX(Mapping!$B$5:$B$26,MATCH($C1442,Mapping!$A$5:$A$26,0))&amp;" | "&amp;INDEX(Mapping!$B$30:$B$41,MATCH($B1442,Mapping!$A$30:$A$41,0)))</f>
        <v/>
      </c>
      <c r="I1442" s="14">
        <f>INDEX(Variables!$C$5:$C$105,MATCH($A1442,Variables!$A$5:$A$105,0))</f>
        <v/>
      </c>
      <c r="J1442" s="14">
        <f>INDEX(Variables!$E$5:$E$105,MATCH($A1442,Variables!$A$5:$A$105,0))</f>
        <v/>
      </c>
      <c r="K1442" s="11">
        <f>LOWER(Settings!$C$4)&amp;".mit."&amp;$A1442&amp;IF($C1442="","","."&amp;$C1442&amp;"."&amp;$B1442)&amp;IF(INDEX(Variables!$D$5:$D$105,MATCH($A1442,Variables!$A$5:$A$105,0))="","","."&amp;INDEX(Variables!$D$5:$D$105,MATCH($A1442,Variables!$A$5:$A$105,0)))&amp;"."&amp;K$5</f>
        <v/>
      </c>
      <c r="L1442" s="44">
        <f>L1424*Settings!$C$13*(INDEX(L$318:L$329,$D1442)+INDEX(L$305:L$316,$D1442))</f>
        <v/>
      </c>
      <c r="M1442" s="45">
        <f>M1424*Settings!$C$13*(INDEX(M$318:M$329,$D1442)+INDEX(M$305:M$316,$D1442))</f>
        <v/>
      </c>
      <c r="N1442" s="45">
        <f>N1424*Settings!$C$13*(INDEX(N$318:N$329,$D1442)+INDEX(N$305:N$316,$D1442))</f>
        <v/>
      </c>
      <c r="O1442" s="45">
        <f>O1424*Settings!$C$13*(INDEX(O$318:O$329,$D1442)+INDEX(O$305:O$316,$D1442))</f>
        <v/>
      </c>
      <c r="P1442" s="45">
        <f>P1424*Settings!$C$13*(INDEX(P$318:P$329,$D1442)+INDEX(P$305:P$316,$D1442))</f>
        <v/>
      </c>
      <c r="Q1442" s="45">
        <f>Q1424*Settings!$C$13*(INDEX(Q$318:Q$329,$D1442)+INDEX(Q$305:Q$316,$D1442))</f>
        <v/>
      </c>
      <c r="R1442" s="45">
        <f>R1424*Settings!$C$13*(INDEX(R$318:R$329,$D1442)+INDEX(R$305:R$316,$D1442))</f>
        <v/>
      </c>
      <c r="S1442" s="45">
        <f>S1424*Settings!$C$13*(INDEX(S$318:S$329,$D1442)+INDEX(S$305:S$316,$D1442))</f>
        <v/>
      </c>
      <c r="T1442" s="45">
        <f>T1424*Settings!$C$13*(INDEX(T$318:T$329,$D1442)+INDEX(T$305:T$316,$D1442))</f>
        <v/>
      </c>
      <c r="U1442" s="45">
        <f>U1424*Settings!$C$13*(INDEX(U$318:U$329,$D1442)+INDEX(U$305:U$316,$D1442))</f>
        <v/>
      </c>
      <c r="V1442" s="45">
        <f>V1424*Settings!$C$13*(INDEX(V$318:V$329,$D1442)+INDEX(V$305:V$316,$D1442))</f>
        <v/>
      </c>
      <c r="W1442" s="45">
        <f>W1424*Settings!$C$13*(INDEX(W$318:W$329,$D1442)+INDEX(W$305:W$316,$D1442))</f>
        <v/>
      </c>
      <c r="X1442" s="45">
        <f>X1424*Settings!$C$13*(INDEX(X$318:X$329,$D1442)+INDEX(X$305:X$316,$D1442))</f>
        <v/>
      </c>
      <c r="Y1442" s="45">
        <f>Y1424*Settings!$C$13*(INDEX(Y$318:Y$329,$D1442)+INDEX(Y$305:Y$316,$D1442))</f>
        <v/>
      </c>
      <c r="Z1442" s="45">
        <f>Z1424*Settings!$C$13*(INDEX(Z$318:Z$329,$D1442)+INDEX(Z$305:Z$316,$D1442))</f>
        <v/>
      </c>
      <c r="AA1442" s="45">
        <f>AA1424*Settings!$C$13*(INDEX(AA$318:AA$329,$D1442)+INDEX(AA$305:AA$316,$D1442))</f>
        <v/>
      </c>
      <c r="AB1442" s="45">
        <f>AB1424*Settings!$C$13*(INDEX(AB$318:AB$329,$D1442)+INDEX(AB$305:AB$316,$D1442))</f>
        <v/>
      </c>
      <c r="AC1442" s="45">
        <f>AC1424*Settings!$C$13*(INDEX(AC$318:AC$329,$D1442)+INDEX(AC$305:AC$316,$D1442))</f>
        <v/>
      </c>
      <c r="AD1442" s="46">
        <f>REVENUE(AD1424,Settings!$C$13,INDEX(AD$318:AD$329,$D1442)+INDEX(AD$305:AD$316,$D1442))</f>
        <v/>
      </c>
      <c r="AF1442" s="11">
        <f>LOWER(Settings!$C$4)&amp;".mit."&amp;$A1442&amp;IF($C1442="","","."&amp;$C1442&amp;"."&amp;$B1442)&amp;IF(INDEX(Variables!$D$5:$D$105,MATCH($A1442,Variables!$A$5:$A$105,0))="","","."&amp;INDEX(Variables!$D$5:$D$105,MATCH($A1442,Variables!$A$5:$A$105,0)))&amp;"."&amp;AF$5</f>
        <v/>
      </c>
      <c r="AG1442" s="44">
        <f>AG1424*Settings!$C$13*(INDEX(AG$318:AG$329,$D1442)+INDEX(AG$305:AG$316,$D1442))</f>
        <v/>
      </c>
      <c r="AH1442" s="45">
        <f>AH1424*Settings!$C$13*(INDEX(AH$318:AH$329,$D1442)+INDEX(AH$305:AH$316,$D1442))</f>
        <v/>
      </c>
      <c r="AI1442" s="45">
        <f>AI1424*Settings!$C$13*(INDEX(AI$318:AI$329,$D1442)+INDEX(AI$305:AI$316,$D1442))</f>
        <v/>
      </c>
      <c r="AJ1442" s="45">
        <f>AJ1424*Settings!$C$13*(INDEX(AJ$318:AJ$329,$D1442)+INDEX(AJ$305:AJ$316,$D1442))</f>
        <v/>
      </c>
      <c r="AK1442" s="45">
        <f>AK1424*Settings!$C$13*(INDEX(AK$318:AK$329,$D1442)+INDEX(AK$305:AK$316,$D1442))</f>
        <v/>
      </c>
      <c r="AL1442" s="45">
        <f>AL1424*Settings!$C$13*(INDEX(AL$318:AL$329,$D1442)+INDEX(AL$305:AL$316,$D1442))</f>
        <v/>
      </c>
      <c r="AM1442" s="45">
        <f>AM1424*Settings!$C$13*(INDEX(AM$318:AM$329,$D1442)+INDEX(AM$305:AM$316,$D1442))</f>
        <v/>
      </c>
      <c r="AN1442" s="45">
        <f>AN1424*Settings!$C$13*(INDEX(AN$318:AN$329,$D1442)+INDEX(AN$305:AN$316,$D1442))</f>
        <v/>
      </c>
      <c r="AO1442" s="45">
        <f>AO1424*Settings!$C$13*(INDEX(AO$318:AO$329,$D1442)+INDEX(AO$305:AO$316,$D1442))</f>
        <v/>
      </c>
      <c r="AP1442" s="45">
        <f>AP1424*Settings!$C$13*(INDEX(AP$318:AP$329,$D1442)+INDEX(AP$305:AP$316,$D1442))</f>
        <v/>
      </c>
      <c r="AQ1442" s="45">
        <f>AQ1424*Settings!$C$13*(INDEX(AQ$318:AQ$329,$D1442)+INDEX(AQ$305:AQ$316,$D1442))</f>
        <v/>
      </c>
      <c r="AR1442" s="45">
        <f>AR1424*Settings!$C$13*(INDEX(AR$318:AR$329,$D1442)+INDEX(AR$305:AR$316,$D1442))</f>
        <v/>
      </c>
      <c r="AS1442" s="45">
        <f>AS1424*Settings!$C$13*(INDEX(AS$318:AS$329,$D1442)+INDEX(AS$305:AS$316,$D1442))</f>
        <v/>
      </c>
      <c r="AT1442" s="45">
        <f>AT1424*Settings!$C$13*(INDEX(AT$318:AT$329,$D1442)+INDEX(AT$305:AT$316,$D1442))</f>
        <v/>
      </c>
      <c r="AU1442" s="45">
        <f>AU1424*Settings!$C$13*(INDEX(AU$318:AU$329,$D1442)+INDEX(AU$305:AU$316,$D1442))</f>
        <v/>
      </c>
      <c r="AV1442" s="45">
        <f>AV1424*Settings!$C$13*(INDEX(AV$318:AV$329,$D1442)+INDEX(AV$305:AV$316,$D1442))</f>
        <v/>
      </c>
      <c r="AW1442" s="45">
        <f>AW1424*Settings!$C$13*(INDEX(AW$318:AW$329,$D1442)+INDEX(AW$305:AW$316,$D1442))</f>
        <v/>
      </c>
      <c r="AX1442" s="45">
        <f>AX1424*Settings!$C$13*(INDEX(AX$318:AX$329,$D1442)+INDEX(AX$305:AX$316,$D1442))</f>
        <v/>
      </c>
      <c r="AY1442" s="46">
        <f>REVENUE(AY1424,Settings!$C$13,INDEX(AY$318:AY$329,$D1442)+INDEX(AY$305:AY$316,$D1442))</f>
        <v/>
      </c>
    </row>
    <row r="1443" hidden="1" outlineLevel="2">
      <c r="A1443" s="14" t="inlineStr">
        <is>
          <t>rtx</t>
        </is>
      </c>
      <c r="B1443" s="14" t="inlineStr">
        <is>
          <t>nga</t>
        </is>
      </c>
      <c r="C1443" s="14" t="inlineStr">
        <is>
          <t>mac</t>
        </is>
      </c>
      <c r="D1443" s="37">
        <f>INDEX(Inputs!$R$5:$R$132,MATCH($B1443&amp;"|"&amp;$C1443,Inputs!$A$5:$A$132,0))</f>
        <v/>
      </c>
      <c r="E1443" s="36" t="n"/>
      <c r="F1443" s="36" t="n"/>
      <c r="G1443" s="36" t="n"/>
      <c r="H1443" s="14">
        <f>INDEX(Variables!$B$5:$B$105,MATCH($A1443,Variables!$A$5:$A$105,0))&amp;IF($C1443="",""," | "&amp;INDEX(Mapping!$B$5:$B$26,MATCH($C1443,Mapping!$A$5:$A$26,0))&amp;" | "&amp;INDEX(Mapping!$B$30:$B$41,MATCH($B1443,Mapping!$A$30:$A$41,0)))</f>
        <v/>
      </c>
      <c r="I1443" s="14">
        <f>INDEX(Variables!$C$5:$C$105,MATCH($A1443,Variables!$A$5:$A$105,0))</f>
        <v/>
      </c>
      <c r="J1443" s="14">
        <f>INDEX(Variables!$E$5:$E$105,MATCH($A1443,Variables!$A$5:$A$105,0))</f>
        <v/>
      </c>
      <c r="K1443" s="11">
        <f>LOWER(Settings!$C$4)&amp;".mit."&amp;$A1443&amp;IF($C1443="","","."&amp;$C1443&amp;"."&amp;$B1443)&amp;IF(INDEX(Variables!$D$5:$D$105,MATCH($A1443,Variables!$A$5:$A$105,0))="","","."&amp;INDEX(Variables!$D$5:$D$105,MATCH($A1443,Variables!$A$5:$A$105,0)))&amp;"."&amp;K$5</f>
        <v/>
      </c>
      <c r="L1443" s="44">
        <f>L1425*Settings!$C$13*(INDEX(L$318:L$329,$D1443)+INDEX(L$305:L$316,$D1443))</f>
        <v/>
      </c>
      <c r="M1443" s="45">
        <f>M1425*Settings!$C$13*(INDEX(M$318:M$329,$D1443)+INDEX(M$305:M$316,$D1443))</f>
        <v/>
      </c>
      <c r="N1443" s="45">
        <f>N1425*Settings!$C$13*(INDEX(N$318:N$329,$D1443)+INDEX(N$305:N$316,$D1443))</f>
        <v/>
      </c>
      <c r="O1443" s="45">
        <f>O1425*Settings!$C$13*(INDEX(O$318:O$329,$D1443)+INDEX(O$305:O$316,$D1443))</f>
        <v/>
      </c>
      <c r="P1443" s="45">
        <f>P1425*Settings!$C$13*(INDEX(P$318:P$329,$D1443)+INDEX(P$305:P$316,$D1443))</f>
        <v/>
      </c>
      <c r="Q1443" s="45">
        <f>Q1425*Settings!$C$13*(INDEX(Q$318:Q$329,$D1443)+INDEX(Q$305:Q$316,$D1443))</f>
        <v/>
      </c>
      <c r="R1443" s="45">
        <f>R1425*Settings!$C$13*(INDEX(R$318:R$329,$D1443)+INDEX(R$305:R$316,$D1443))</f>
        <v/>
      </c>
      <c r="S1443" s="45">
        <f>S1425*Settings!$C$13*(INDEX(S$318:S$329,$D1443)+INDEX(S$305:S$316,$D1443))</f>
        <v/>
      </c>
      <c r="T1443" s="45">
        <f>T1425*Settings!$C$13*(INDEX(T$318:T$329,$D1443)+INDEX(T$305:T$316,$D1443))</f>
        <v/>
      </c>
      <c r="U1443" s="45">
        <f>U1425*Settings!$C$13*(INDEX(U$318:U$329,$D1443)+INDEX(U$305:U$316,$D1443))</f>
        <v/>
      </c>
      <c r="V1443" s="45">
        <f>V1425*Settings!$C$13*(INDEX(V$318:V$329,$D1443)+INDEX(V$305:V$316,$D1443))</f>
        <v/>
      </c>
      <c r="W1443" s="45">
        <f>W1425*Settings!$C$13*(INDEX(W$318:W$329,$D1443)+INDEX(W$305:W$316,$D1443))</f>
        <v/>
      </c>
      <c r="X1443" s="45">
        <f>X1425*Settings!$C$13*(INDEX(X$318:X$329,$D1443)+INDEX(X$305:X$316,$D1443))</f>
        <v/>
      </c>
      <c r="Y1443" s="45">
        <f>Y1425*Settings!$C$13*(INDEX(Y$318:Y$329,$D1443)+INDEX(Y$305:Y$316,$D1443))</f>
        <v/>
      </c>
      <c r="Z1443" s="45">
        <f>Z1425*Settings!$C$13*(INDEX(Z$318:Z$329,$D1443)+INDEX(Z$305:Z$316,$D1443))</f>
        <v/>
      </c>
      <c r="AA1443" s="45">
        <f>AA1425*Settings!$C$13*(INDEX(AA$318:AA$329,$D1443)+INDEX(AA$305:AA$316,$D1443))</f>
        <v/>
      </c>
      <c r="AB1443" s="45">
        <f>AB1425*Settings!$C$13*(INDEX(AB$318:AB$329,$D1443)+INDEX(AB$305:AB$316,$D1443))</f>
        <v/>
      </c>
      <c r="AC1443" s="45">
        <f>AC1425*Settings!$C$13*(INDEX(AC$318:AC$329,$D1443)+INDEX(AC$305:AC$316,$D1443))</f>
        <v/>
      </c>
      <c r="AD1443" s="46">
        <f>REVENUE(AD1425,Settings!$C$13,INDEX(AD$318:AD$329,$D1443)+INDEX(AD$305:AD$316,$D1443))</f>
        <v/>
      </c>
      <c r="AF1443" s="11">
        <f>LOWER(Settings!$C$4)&amp;".mit."&amp;$A1443&amp;IF($C1443="","","."&amp;$C1443&amp;"."&amp;$B1443)&amp;IF(INDEX(Variables!$D$5:$D$105,MATCH($A1443,Variables!$A$5:$A$105,0))="","","."&amp;INDEX(Variables!$D$5:$D$105,MATCH($A1443,Variables!$A$5:$A$105,0)))&amp;"."&amp;AF$5</f>
        <v/>
      </c>
      <c r="AG1443" s="44">
        <f>AG1425*Settings!$C$13*(INDEX(AG$318:AG$329,$D1443)+INDEX(AG$305:AG$316,$D1443))</f>
        <v/>
      </c>
      <c r="AH1443" s="45">
        <f>AH1425*Settings!$C$13*(INDEX(AH$318:AH$329,$D1443)+INDEX(AH$305:AH$316,$D1443))</f>
        <v/>
      </c>
      <c r="AI1443" s="45">
        <f>AI1425*Settings!$C$13*(INDEX(AI$318:AI$329,$D1443)+INDEX(AI$305:AI$316,$D1443))</f>
        <v/>
      </c>
      <c r="AJ1443" s="45">
        <f>AJ1425*Settings!$C$13*(INDEX(AJ$318:AJ$329,$D1443)+INDEX(AJ$305:AJ$316,$D1443))</f>
        <v/>
      </c>
      <c r="AK1443" s="45">
        <f>AK1425*Settings!$C$13*(INDEX(AK$318:AK$329,$D1443)+INDEX(AK$305:AK$316,$D1443))</f>
        <v/>
      </c>
      <c r="AL1443" s="45">
        <f>AL1425*Settings!$C$13*(INDEX(AL$318:AL$329,$D1443)+INDEX(AL$305:AL$316,$D1443))</f>
        <v/>
      </c>
      <c r="AM1443" s="45">
        <f>AM1425*Settings!$C$13*(INDEX(AM$318:AM$329,$D1443)+INDEX(AM$305:AM$316,$D1443))</f>
        <v/>
      </c>
      <c r="AN1443" s="45">
        <f>AN1425*Settings!$C$13*(INDEX(AN$318:AN$329,$D1443)+INDEX(AN$305:AN$316,$D1443))</f>
        <v/>
      </c>
      <c r="AO1443" s="45">
        <f>AO1425*Settings!$C$13*(INDEX(AO$318:AO$329,$D1443)+INDEX(AO$305:AO$316,$D1443))</f>
        <v/>
      </c>
      <c r="AP1443" s="45">
        <f>AP1425*Settings!$C$13*(INDEX(AP$318:AP$329,$D1443)+INDEX(AP$305:AP$316,$D1443))</f>
        <v/>
      </c>
      <c r="AQ1443" s="45">
        <f>AQ1425*Settings!$C$13*(INDEX(AQ$318:AQ$329,$D1443)+INDEX(AQ$305:AQ$316,$D1443))</f>
        <v/>
      </c>
      <c r="AR1443" s="45">
        <f>AR1425*Settings!$C$13*(INDEX(AR$318:AR$329,$D1443)+INDEX(AR$305:AR$316,$D1443))</f>
        <v/>
      </c>
      <c r="AS1443" s="45">
        <f>AS1425*Settings!$C$13*(INDEX(AS$318:AS$329,$D1443)+INDEX(AS$305:AS$316,$D1443))</f>
        <v/>
      </c>
      <c r="AT1443" s="45">
        <f>AT1425*Settings!$C$13*(INDEX(AT$318:AT$329,$D1443)+INDEX(AT$305:AT$316,$D1443))</f>
        <v/>
      </c>
      <c r="AU1443" s="45">
        <f>AU1425*Settings!$C$13*(INDEX(AU$318:AU$329,$D1443)+INDEX(AU$305:AU$316,$D1443))</f>
        <v/>
      </c>
      <c r="AV1443" s="45">
        <f>AV1425*Settings!$C$13*(INDEX(AV$318:AV$329,$D1443)+INDEX(AV$305:AV$316,$D1443))</f>
        <v/>
      </c>
      <c r="AW1443" s="45">
        <f>AW1425*Settings!$C$13*(INDEX(AW$318:AW$329,$D1443)+INDEX(AW$305:AW$316,$D1443))</f>
        <v/>
      </c>
      <c r="AX1443" s="45">
        <f>AX1425*Settings!$C$13*(INDEX(AX$318:AX$329,$D1443)+INDEX(AX$305:AX$316,$D1443))</f>
        <v/>
      </c>
      <c r="AY1443" s="46">
        <f>REVENUE(AY1425,Settings!$C$13,INDEX(AY$318:AY$329,$D1443)+INDEX(AY$305:AY$316,$D1443))</f>
        <v/>
      </c>
    </row>
    <row r="1444" hidden="1" outlineLevel="2">
      <c r="A1444" s="14" t="inlineStr">
        <is>
          <t>rtx</t>
        </is>
      </c>
      <c r="B1444" s="14" t="inlineStr">
        <is>
          <t>gso</t>
        </is>
      </c>
      <c r="C1444" s="14" t="inlineStr">
        <is>
          <t>mac</t>
        </is>
      </c>
      <c r="D1444" s="37">
        <f>INDEX(Inputs!$R$5:$R$132,MATCH($B1444&amp;"|"&amp;$C1444,Inputs!$A$5:$A$132,0))</f>
        <v/>
      </c>
      <c r="E1444" s="36" t="n"/>
      <c r="F1444" s="36" t="n"/>
      <c r="G1444" s="36" t="n"/>
      <c r="H1444" s="14">
        <f>INDEX(Variables!$B$5:$B$105,MATCH($A1444,Variables!$A$5:$A$105,0))&amp;IF($C1444="",""," | "&amp;INDEX(Mapping!$B$5:$B$26,MATCH($C1444,Mapping!$A$5:$A$26,0))&amp;" | "&amp;INDEX(Mapping!$B$30:$B$41,MATCH($B1444,Mapping!$A$30:$A$41,0)))</f>
        <v/>
      </c>
      <c r="I1444" s="14">
        <f>INDEX(Variables!$C$5:$C$105,MATCH($A1444,Variables!$A$5:$A$105,0))</f>
        <v/>
      </c>
      <c r="J1444" s="14">
        <f>INDEX(Variables!$E$5:$E$105,MATCH($A1444,Variables!$A$5:$A$105,0))</f>
        <v/>
      </c>
      <c r="K1444" s="11">
        <f>LOWER(Settings!$C$4)&amp;".mit."&amp;$A1444&amp;IF($C1444="","","."&amp;$C1444&amp;"."&amp;$B1444)&amp;IF(INDEX(Variables!$D$5:$D$105,MATCH($A1444,Variables!$A$5:$A$105,0))="","","."&amp;INDEX(Variables!$D$5:$D$105,MATCH($A1444,Variables!$A$5:$A$105,0)))&amp;"."&amp;K$5</f>
        <v/>
      </c>
      <c r="L1444" s="44">
        <f>L1426*Settings!$C$13*(INDEX(L$318:L$329,$D1444)+INDEX(L$305:L$316,$D1444))</f>
        <v/>
      </c>
      <c r="M1444" s="45">
        <f>M1426*Settings!$C$13*(INDEX(M$318:M$329,$D1444)+INDEX(M$305:M$316,$D1444))</f>
        <v/>
      </c>
      <c r="N1444" s="45">
        <f>N1426*Settings!$C$13*(INDEX(N$318:N$329,$D1444)+INDEX(N$305:N$316,$D1444))</f>
        <v/>
      </c>
      <c r="O1444" s="45">
        <f>O1426*Settings!$C$13*(INDEX(O$318:O$329,$D1444)+INDEX(O$305:O$316,$D1444))</f>
        <v/>
      </c>
      <c r="P1444" s="45">
        <f>P1426*Settings!$C$13*(INDEX(P$318:P$329,$D1444)+INDEX(P$305:P$316,$D1444))</f>
        <v/>
      </c>
      <c r="Q1444" s="45">
        <f>Q1426*Settings!$C$13*(INDEX(Q$318:Q$329,$D1444)+INDEX(Q$305:Q$316,$D1444))</f>
        <v/>
      </c>
      <c r="R1444" s="45">
        <f>R1426*Settings!$C$13*(INDEX(R$318:R$329,$D1444)+INDEX(R$305:R$316,$D1444))</f>
        <v/>
      </c>
      <c r="S1444" s="45">
        <f>S1426*Settings!$C$13*(INDEX(S$318:S$329,$D1444)+INDEX(S$305:S$316,$D1444))</f>
        <v/>
      </c>
      <c r="T1444" s="45">
        <f>T1426*Settings!$C$13*(INDEX(T$318:T$329,$D1444)+INDEX(T$305:T$316,$D1444))</f>
        <v/>
      </c>
      <c r="U1444" s="45">
        <f>U1426*Settings!$C$13*(INDEX(U$318:U$329,$D1444)+INDEX(U$305:U$316,$D1444))</f>
        <v/>
      </c>
      <c r="V1444" s="45">
        <f>V1426*Settings!$C$13*(INDEX(V$318:V$329,$D1444)+INDEX(V$305:V$316,$D1444))</f>
        <v/>
      </c>
      <c r="W1444" s="45">
        <f>W1426*Settings!$C$13*(INDEX(W$318:W$329,$D1444)+INDEX(W$305:W$316,$D1444))</f>
        <v/>
      </c>
      <c r="X1444" s="45">
        <f>X1426*Settings!$C$13*(INDEX(X$318:X$329,$D1444)+INDEX(X$305:X$316,$D1444))</f>
        <v/>
      </c>
      <c r="Y1444" s="45">
        <f>Y1426*Settings!$C$13*(INDEX(Y$318:Y$329,$D1444)+INDEX(Y$305:Y$316,$D1444))</f>
        <v/>
      </c>
      <c r="Z1444" s="45">
        <f>Z1426*Settings!$C$13*(INDEX(Z$318:Z$329,$D1444)+INDEX(Z$305:Z$316,$D1444))</f>
        <v/>
      </c>
      <c r="AA1444" s="45">
        <f>AA1426*Settings!$C$13*(INDEX(AA$318:AA$329,$D1444)+INDEX(AA$305:AA$316,$D1444))</f>
        <v/>
      </c>
      <c r="AB1444" s="45">
        <f>AB1426*Settings!$C$13*(INDEX(AB$318:AB$329,$D1444)+INDEX(AB$305:AB$316,$D1444))</f>
        <v/>
      </c>
      <c r="AC1444" s="45">
        <f>AC1426*Settings!$C$13*(INDEX(AC$318:AC$329,$D1444)+INDEX(AC$305:AC$316,$D1444))</f>
        <v/>
      </c>
      <c r="AD1444" s="46">
        <f>REVENUE(AD1426,Settings!$C$13,INDEX(AD$318:AD$329,$D1444)+INDEX(AD$305:AD$316,$D1444))</f>
        <v/>
      </c>
      <c r="AF1444" s="11">
        <f>LOWER(Settings!$C$4)&amp;".mit."&amp;$A1444&amp;IF($C1444="","","."&amp;$C1444&amp;"."&amp;$B1444)&amp;IF(INDEX(Variables!$D$5:$D$105,MATCH($A1444,Variables!$A$5:$A$105,0))="","","."&amp;INDEX(Variables!$D$5:$D$105,MATCH($A1444,Variables!$A$5:$A$105,0)))&amp;"."&amp;AF$5</f>
        <v/>
      </c>
      <c r="AG1444" s="44">
        <f>AG1426*Settings!$C$13*(INDEX(AG$318:AG$329,$D1444)+INDEX(AG$305:AG$316,$D1444))</f>
        <v/>
      </c>
      <c r="AH1444" s="45">
        <f>AH1426*Settings!$C$13*(INDEX(AH$318:AH$329,$D1444)+INDEX(AH$305:AH$316,$D1444))</f>
        <v/>
      </c>
      <c r="AI1444" s="45">
        <f>AI1426*Settings!$C$13*(INDEX(AI$318:AI$329,$D1444)+INDEX(AI$305:AI$316,$D1444))</f>
        <v/>
      </c>
      <c r="AJ1444" s="45">
        <f>AJ1426*Settings!$C$13*(INDEX(AJ$318:AJ$329,$D1444)+INDEX(AJ$305:AJ$316,$D1444))</f>
        <v/>
      </c>
      <c r="AK1444" s="45">
        <f>AK1426*Settings!$C$13*(INDEX(AK$318:AK$329,$D1444)+INDEX(AK$305:AK$316,$D1444))</f>
        <v/>
      </c>
      <c r="AL1444" s="45">
        <f>AL1426*Settings!$C$13*(INDEX(AL$318:AL$329,$D1444)+INDEX(AL$305:AL$316,$D1444))</f>
        <v/>
      </c>
      <c r="AM1444" s="45">
        <f>AM1426*Settings!$C$13*(INDEX(AM$318:AM$329,$D1444)+INDEX(AM$305:AM$316,$D1444))</f>
        <v/>
      </c>
      <c r="AN1444" s="45">
        <f>AN1426*Settings!$C$13*(INDEX(AN$318:AN$329,$D1444)+INDEX(AN$305:AN$316,$D1444))</f>
        <v/>
      </c>
      <c r="AO1444" s="45">
        <f>AO1426*Settings!$C$13*(INDEX(AO$318:AO$329,$D1444)+INDEX(AO$305:AO$316,$D1444))</f>
        <v/>
      </c>
      <c r="AP1444" s="45">
        <f>AP1426*Settings!$C$13*(INDEX(AP$318:AP$329,$D1444)+INDEX(AP$305:AP$316,$D1444))</f>
        <v/>
      </c>
      <c r="AQ1444" s="45">
        <f>AQ1426*Settings!$C$13*(INDEX(AQ$318:AQ$329,$D1444)+INDEX(AQ$305:AQ$316,$D1444))</f>
        <v/>
      </c>
      <c r="AR1444" s="45">
        <f>AR1426*Settings!$C$13*(INDEX(AR$318:AR$329,$D1444)+INDEX(AR$305:AR$316,$D1444))</f>
        <v/>
      </c>
      <c r="AS1444" s="45">
        <f>AS1426*Settings!$C$13*(INDEX(AS$318:AS$329,$D1444)+INDEX(AS$305:AS$316,$D1444))</f>
        <v/>
      </c>
      <c r="AT1444" s="45">
        <f>AT1426*Settings!$C$13*(INDEX(AT$318:AT$329,$D1444)+INDEX(AT$305:AT$316,$D1444))</f>
        <v/>
      </c>
      <c r="AU1444" s="45">
        <f>AU1426*Settings!$C$13*(INDEX(AU$318:AU$329,$D1444)+INDEX(AU$305:AU$316,$D1444))</f>
        <v/>
      </c>
      <c r="AV1444" s="45">
        <f>AV1426*Settings!$C$13*(INDEX(AV$318:AV$329,$D1444)+INDEX(AV$305:AV$316,$D1444))</f>
        <v/>
      </c>
      <c r="AW1444" s="45">
        <f>AW1426*Settings!$C$13*(INDEX(AW$318:AW$329,$D1444)+INDEX(AW$305:AW$316,$D1444))</f>
        <v/>
      </c>
      <c r="AX1444" s="45">
        <f>AX1426*Settings!$C$13*(INDEX(AX$318:AX$329,$D1444)+INDEX(AX$305:AX$316,$D1444))</f>
        <v/>
      </c>
      <c r="AY1444" s="46">
        <f>REVENUE(AY1426,Settings!$C$13,INDEX(AY$318:AY$329,$D1444)+INDEX(AY$305:AY$316,$D1444))</f>
        <v/>
      </c>
    </row>
    <row r="1445" hidden="1" outlineLevel="2">
      <c r="A1445" s="14" t="inlineStr">
        <is>
          <t>rtx</t>
        </is>
      </c>
      <c r="B1445" s="14" t="inlineStr">
        <is>
          <t>die</t>
        </is>
      </c>
      <c r="C1445" s="14" t="inlineStr">
        <is>
          <t>mac</t>
        </is>
      </c>
      <c r="D1445" s="37">
        <f>INDEX(Inputs!$R$5:$R$132,MATCH($B1445&amp;"|"&amp;$C1445,Inputs!$A$5:$A$132,0))</f>
        <v/>
      </c>
      <c r="E1445" s="36" t="n"/>
      <c r="F1445" s="36" t="n"/>
      <c r="G1445" s="36" t="n"/>
      <c r="H1445" s="14">
        <f>INDEX(Variables!$B$5:$B$105,MATCH($A1445,Variables!$A$5:$A$105,0))&amp;IF($C1445="",""," | "&amp;INDEX(Mapping!$B$5:$B$26,MATCH($C1445,Mapping!$A$5:$A$26,0))&amp;" | "&amp;INDEX(Mapping!$B$30:$B$41,MATCH($B1445,Mapping!$A$30:$A$41,0)))</f>
        <v/>
      </c>
      <c r="I1445" s="14">
        <f>INDEX(Variables!$C$5:$C$105,MATCH($A1445,Variables!$A$5:$A$105,0))</f>
        <v/>
      </c>
      <c r="J1445" s="14">
        <f>INDEX(Variables!$E$5:$E$105,MATCH($A1445,Variables!$A$5:$A$105,0))</f>
        <v/>
      </c>
      <c r="K1445" s="11">
        <f>LOWER(Settings!$C$4)&amp;".mit."&amp;$A1445&amp;IF($C1445="","","."&amp;$C1445&amp;"."&amp;$B1445)&amp;IF(INDEX(Variables!$D$5:$D$105,MATCH($A1445,Variables!$A$5:$A$105,0))="","","."&amp;INDEX(Variables!$D$5:$D$105,MATCH($A1445,Variables!$A$5:$A$105,0)))&amp;"."&amp;K$5</f>
        <v/>
      </c>
      <c r="L1445" s="44">
        <f>L1427*Settings!$C$13*(INDEX(L$318:L$329,$D1445)+INDEX(L$305:L$316,$D1445))</f>
        <v/>
      </c>
      <c r="M1445" s="45">
        <f>M1427*Settings!$C$13*(INDEX(M$318:M$329,$D1445)+INDEX(M$305:M$316,$D1445))</f>
        <v/>
      </c>
      <c r="N1445" s="45">
        <f>N1427*Settings!$C$13*(INDEX(N$318:N$329,$D1445)+INDEX(N$305:N$316,$D1445))</f>
        <v/>
      </c>
      <c r="O1445" s="45">
        <f>O1427*Settings!$C$13*(INDEX(O$318:O$329,$D1445)+INDEX(O$305:O$316,$D1445))</f>
        <v/>
      </c>
      <c r="P1445" s="45">
        <f>P1427*Settings!$C$13*(INDEX(P$318:P$329,$D1445)+INDEX(P$305:P$316,$D1445))</f>
        <v/>
      </c>
      <c r="Q1445" s="45">
        <f>Q1427*Settings!$C$13*(INDEX(Q$318:Q$329,$D1445)+INDEX(Q$305:Q$316,$D1445))</f>
        <v/>
      </c>
      <c r="R1445" s="45">
        <f>R1427*Settings!$C$13*(INDEX(R$318:R$329,$D1445)+INDEX(R$305:R$316,$D1445))</f>
        <v/>
      </c>
      <c r="S1445" s="45">
        <f>S1427*Settings!$C$13*(INDEX(S$318:S$329,$D1445)+INDEX(S$305:S$316,$D1445))</f>
        <v/>
      </c>
      <c r="T1445" s="45">
        <f>T1427*Settings!$C$13*(INDEX(T$318:T$329,$D1445)+INDEX(T$305:T$316,$D1445))</f>
        <v/>
      </c>
      <c r="U1445" s="45">
        <f>U1427*Settings!$C$13*(INDEX(U$318:U$329,$D1445)+INDEX(U$305:U$316,$D1445))</f>
        <v/>
      </c>
      <c r="V1445" s="45">
        <f>V1427*Settings!$C$13*(INDEX(V$318:V$329,$D1445)+INDEX(V$305:V$316,$D1445))</f>
        <v/>
      </c>
      <c r="W1445" s="45">
        <f>W1427*Settings!$C$13*(INDEX(W$318:W$329,$D1445)+INDEX(W$305:W$316,$D1445))</f>
        <v/>
      </c>
      <c r="X1445" s="45">
        <f>X1427*Settings!$C$13*(INDEX(X$318:X$329,$D1445)+INDEX(X$305:X$316,$D1445))</f>
        <v/>
      </c>
      <c r="Y1445" s="45">
        <f>Y1427*Settings!$C$13*(INDEX(Y$318:Y$329,$D1445)+INDEX(Y$305:Y$316,$D1445))</f>
        <v/>
      </c>
      <c r="Z1445" s="45">
        <f>Z1427*Settings!$C$13*(INDEX(Z$318:Z$329,$D1445)+INDEX(Z$305:Z$316,$D1445))</f>
        <v/>
      </c>
      <c r="AA1445" s="45">
        <f>AA1427*Settings!$C$13*(INDEX(AA$318:AA$329,$D1445)+INDEX(AA$305:AA$316,$D1445))</f>
        <v/>
      </c>
      <c r="AB1445" s="45">
        <f>AB1427*Settings!$C$13*(INDEX(AB$318:AB$329,$D1445)+INDEX(AB$305:AB$316,$D1445))</f>
        <v/>
      </c>
      <c r="AC1445" s="45">
        <f>AC1427*Settings!$C$13*(INDEX(AC$318:AC$329,$D1445)+INDEX(AC$305:AC$316,$D1445))</f>
        <v/>
      </c>
      <c r="AD1445" s="46">
        <f>REVENUE(AD1427,Settings!$C$13,INDEX(AD$318:AD$329,$D1445)+INDEX(AD$305:AD$316,$D1445))</f>
        <v/>
      </c>
      <c r="AF1445" s="11">
        <f>LOWER(Settings!$C$4)&amp;".mit."&amp;$A1445&amp;IF($C1445="","","."&amp;$C1445&amp;"."&amp;$B1445)&amp;IF(INDEX(Variables!$D$5:$D$105,MATCH($A1445,Variables!$A$5:$A$105,0))="","","."&amp;INDEX(Variables!$D$5:$D$105,MATCH($A1445,Variables!$A$5:$A$105,0)))&amp;"."&amp;AF$5</f>
        <v/>
      </c>
      <c r="AG1445" s="44">
        <f>AG1427*Settings!$C$13*(INDEX(AG$318:AG$329,$D1445)+INDEX(AG$305:AG$316,$D1445))</f>
        <v/>
      </c>
      <c r="AH1445" s="45">
        <f>AH1427*Settings!$C$13*(INDEX(AH$318:AH$329,$D1445)+INDEX(AH$305:AH$316,$D1445))</f>
        <v/>
      </c>
      <c r="AI1445" s="45">
        <f>AI1427*Settings!$C$13*(INDEX(AI$318:AI$329,$D1445)+INDEX(AI$305:AI$316,$D1445))</f>
        <v/>
      </c>
      <c r="AJ1445" s="45">
        <f>AJ1427*Settings!$C$13*(INDEX(AJ$318:AJ$329,$D1445)+INDEX(AJ$305:AJ$316,$D1445))</f>
        <v/>
      </c>
      <c r="AK1445" s="45">
        <f>AK1427*Settings!$C$13*(INDEX(AK$318:AK$329,$D1445)+INDEX(AK$305:AK$316,$D1445))</f>
        <v/>
      </c>
      <c r="AL1445" s="45">
        <f>AL1427*Settings!$C$13*(INDEX(AL$318:AL$329,$D1445)+INDEX(AL$305:AL$316,$D1445))</f>
        <v/>
      </c>
      <c r="AM1445" s="45">
        <f>AM1427*Settings!$C$13*(INDEX(AM$318:AM$329,$D1445)+INDEX(AM$305:AM$316,$D1445))</f>
        <v/>
      </c>
      <c r="AN1445" s="45">
        <f>AN1427*Settings!$C$13*(INDEX(AN$318:AN$329,$D1445)+INDEX(AN$305:AN$316,$D1445))</f>
        <v/>
      </c>
      <c r="AO1445" s="45">
        <f>AO1427*Settings!$C$13*(INDEX(AO$318:AO$329,$D1445)+INDEX(AO$305:AO$316,$D1445))</f>
        <v/>
      </c>
      <c r="AP1445" s="45">
        <f>AP1427*Settings!$C$13*(INDEX(AP$318:AP$329,$D1445)+INDEX(AP$305:AP$316,$D1445))</f>
        <v/>
      </c>
      <c r="AQ1445" s="45">
        <f>AQ1427*Settings!$C$13*(INDEX(AQ$318:AQ$329,$D1445)+INDEX(AQ$305:AQ$316,$D1445))</f>
        <v/>
      </c>
      <c r="AR1445" s="45">
        <f>AR1427*Settings!$C$13*(INDEX(AR$318:AR$329,$D1445)+INDEX(AR$305:AR$316,$D1445))</f>
        <v/>
      </c>
      <c r="AS1445" s="45">
        <f>AS1427*Settings!$C$13*(INDEX(AS$318:AS$329,$D1445)+INDEX(AS$305:AS$316,$D1445))</f>
        <v/>
      </c>
      <c r="AT1445" s="45">
        <f>AT1427*Settings!$C$13*(INDEX(AT$318:AT$329,$D1445)+INDEX(AT$305:AT$316,$D1445))</f>
        <v/>
      </c>
      <c r="AU1445" s="45">
        <f>AU1427*Settings!$C$13*(INDEX(AU$318:AU$329,$D1445)+INDEX(AU$305:AU$316,$D1445))</f>
        <v/>
      </c>
      <c r="AV1445" s="45">
        <f>AV1427*Settings!$C$13*(INDEX(AV$318:AV$329,$D1445)+INDEX(AV$305:AV$316,$D1445))</f>
        <v/>
      </c>
      <c r="AW1445" s="45">
        <f>AW1427*Settings!$C$13*(INDEX(AW$318:AW$329,$D1445)+INDEX(AW$305:AW$316,$D1445))</f>
        <v/>
      </c>
      <c r="AX1445" s="45">
        <f>AX1427*Settings!$C$13*(INDEX(AX$318:AX$329,$D1445)+INDEX(AX$305:AX$316,$D1445))</f>
        <v/>
      </c>
      <c r="AY1445" s="46">
        <f>REVENUE(AY1427,Settings!$C$13,INDEX(AY$318:AY$329,$D1445)+INDEX(AY$305:AY$316,$D1445))</f>
        <v/>
      </c>
    </row>
    <row r="1446" hidden="1" outlineLevel="2">
      <c r="A1446" s="14" t="inlineStr">
        <is>
          <t>rtx</t>
        </is>
      </c>
      <c r="B1446" s="14" t="inlineStr">
        <is>
          <t>lpg</t>
        </is>
      </c>
      <c r="C1446" s="14" t="inlineStr">
        <is>
          <t>mac</t>
        </is>
      </c>
      <c r="D1446" s="37">
        <f>INDEX(Inputs!$R$5:$R$132,MATCH($B1446&amp;"|"&amp;$C1446,Inputs!$A$5:$A$132,0))</f>
        <v/>
      </c>
      <c r="E1446" s="36" t="n"/>
      <c r="F1446" s="36" t="n"/>
      <c r="G1446" s="36" t="n"/>
      <c r="H1446" s="14">
        <f>INDEX(Variables!$B$5:$B$105,MATCH($A1446,Variables!$A$5:$A$105,0))&amp;IF($C1446="",""," | "&amp;INDEX(Mapping!$B$5:$B$26,MATCH($C1446,Mapping!$A$5:$A$26,0))&amp;" | "&amp;INDEX(Mapping!$B$30:$B$41,MATCH($B1446,Mapping!$A$30:$A$41,0)))</f>
        <v/>
      </c>
      <c r="I1446" s="14">
        <f>INDEX(Variables!$C$5:$C$105,MATCH($A1446,Variables!$A$5:$A$105,0))</f>
        <v/>
      </c>
      <c r="J1446" s="14">
        <f>INDEX(Variables!$E$5:$E$105,MATCH($A1446,Variables!$A$5:$A$105,0))</f>
        <v/>
      </c>
      <c r="K1446" s="11">
        <f>LOWER(Settings!$C$4)&amp;".mit."&amp;$A1446&amp;IF($C1446="","","."&amp;$C1446&amp;"."&amp;$B1446)&amp;IF(INDEX(Variables!$D$5:$D$105,MATCH($A1446,Variables!$A$5:$A$105,0))="","","."&amp;INDEX(Variables!$D$5:$D$105,MATCH($A1446,Variables!$A$5:$A$105,0)))&amp;"."&amp;K$5</f>
        <v/>
      </c>
      <c r="L1446" s="44">
        <f>L1428*Settings!$C$13*(INDEX(L$318:L$329,$D1446)+INDEX(L$305:L$316,$D1446))</f>
        <v/>
      </c>
      <c r="M1446" s="45">
        <f>M1428*Settings!$C$13*(INDEX(M$318:M$329,$D1446)+INDEX(M$305:M$316,$D1446))</f>
        <v/>
      </c>
      <c r="N1446" s="45">
        <f>N1428*Settings!$C$13*(INDEX(N$318:N$329,$D1446)+INDEX(N$305:N$316,$D1446))</f>
        <v/>
      </c>
      <c r="O1446" s="45">
        <f>O1428*Settings!$C$13*(INDEX(O$318:O$329,$D1446)+INDEX(O$305:O$316,$D1446))</f>
        <v/>
      </c>
      <c r="P1446" s="45">
        <f>P1428*Settings!$C$13*(INDEX(P$318:P$329,$D1446)+INDEX(P$305:P$316,$D1446))</f>
        <v/>
      </c>
      <c r="Q1446" s="45">
        <f>Q1428*Settings!$C$13*(INDEX(Q$318:Q$329,$D1446)+INDEX(Q$305:Q$316,$D1446))</f>
        <v/>
      </c>
      <c r="R1446" s="45">
        <f>R1428*Settings!$C$13*(INDEX(R$318:R$329,$D1446)+INDEX(R$305:R$316,$D1446))</f>
        <v/>
      </c>
      <c r="S1446" s="45">
        <f>S1428*Settings!$C$13*(INDEX(S$318:S$329,$D1446)+INDEX(S$305:S$316,$D1446))</f>
        <v/>
      </c>
      <c r="T1446" s="45">
        <f>T1428*Settings!$C$13*(INDEX(T$318:T$329,$D1446)+INDEX(T$305:T$316,$D1446))</f>
        <v/>
      </c>
      <c r="U1446" s="45">
        <f>U1428*Settings!$C$13*(INDEX(U$318:U$329,$D1446)+INDEX(U$305:U$316,$D1446))</f>
        <v/>
      </c>
      <c r="V1446" s="45">
        <f>V1428*Settings!$C$13*(INDEX(V$318:V$329,$D1446)+INDEX(V$305:V$316,$D1446))</f>
        <v/>
      </c>
      <c r="W1446" s="45">
        <f>W1428*Settings!$C$13*(INDEX(W$318:W$329,$D1446)+INDEX(W$305:W$316,$D1446))</f>
        <v/>
      </c>
      <c r="X1446" s="45">
        <f>X1428*Settings!$C$13*(INDEX(X$318:X$329,$D1446)+INDEX(X$305:X$316,$D1446))</f>
        <v/>
      </c>
      <c r="Y1446" s="45">
        <f>Y1428*Settings!$C$13*(INDEX(Y$318:Y$329,$D1446)+INDEX(Y$305:Y$316,$D1446))</f>
        <v/>
      </c>
      <c r="Z1446" s="45">
        <f>Z1428*Settings!$C$13*(INDEX(Z$318:Z$329,$D1446)+INDEX(Z$305:Z$316,$D1446))</f>
        <v/>
      </c>
      <c r="AA1446" s="45">
        <f>AA1428*Settings!$C$13*(INDEX(AA$318:AA$329,$D1446)+INDEX(AA$305:AA$316,$D1446))</f>
        <v/>
      </c>
      <c r="AB1446" s="45">
        <f>AB1428*Settings!$C$13*(INDEX(AB$318:AB$329,$D1446)+INDEX(AB$305:AB$316,$D1446))</f>
        <v/>
      </c>
      <c r="AC1446" s="45">
        <f>AC1428*Settings!$C$13*(INDEX(AC$318:AC$329,$D1446)+INDEX(AC$305:AC$316,$D1446))</f>
        <v/>
      </c>
      <c r="AD1446" s="46">
        <f>REVENUE(AD1428,Settings!$C$13,INDEX(AD$318:AD$329,$D1446)+INDEX(AD$305:AD$316,$D1446))</f>
        <v/>
      </c>
      <c r="AF1446" s="11">
        <f>LOWER(Settings!$C$4)&amp;".mit."&amp;$A1446&amp;IF($C1446="","","."&amp;$C1446&amp;"."&amp;$B1446)&amp;IF(INDEX(Variables!$D$5:$D$105,MATCH($A1446,Variables!$A$5:$A$105,0))="","","."&amp;INDEX(Variables!$D$5:$D$105,MATCH($A1446,Variables!$A$5:$A$105,0)))&amp;"."&amp;AF$5</f>
        <v/>
      </c>
      <c r="AG1446" s="44">
        <f>AG1428*Settings!$C$13*(INDEX(AG$318:AG$329,$D1446)+INDEX(AG$305:AG$316,$D1446))</f>
        <v/>
      </c>
      <c r="AH1446" s="45">
        <f>AH1428*Settings!$C$13*(INDEX(AH$318:AH$329,$D1446)+INDEX(AH$305:AH$316,$D1446))</f>
        <v/>
      </c>
      <c r="AI1446" s="45">
        <f>AI1428*Settings!$C$13*(INDEX(AI$318:AI$329,$D1446)+INDEX(AI$305:AI$316,$D1446))</f>
        <v/>
      </c>
      <c r="AJ1446" s="45">
        <f>AJ1428*Settings!$C$13*(INDEX(AJ$318:AJ$329,$D1446)+INDEX(AJ$305:AJ$316,$D1446))</f>
        <v/>
      </c>
      <c r="AK1446" s="45">
        <f>AK1428*Settings!$C$13*(INDEX(AK$318:AK$329,$D1446)+INDEX(AK$305:AK$316,$D1446))</f>
        <v/>
      </c>
      <c r="AL1446" s="45">
        <f>AL1428*Settings!$C$13*(INDEX(AL$318:AL$329,$D1446)+INDEX(AL$305:AL$316,$D1446))</f>
        <v/>
      </c>
      <c r="AM1446" s="45">
        <f>AM1428*Settings!$C$13*(INDEX(AM$318:AM$329,$D1446)+INDEX(AM$305:AM$316,$D1446))</f>
        <v/>
      </c>
      <c r="AN1446" s="45">
        <f>AN1428*Settings!$C$13*(INDEX(AN$318:AN$329,$D1446)+INDEX(AN$305:AN$316,$D1446))</f>
        <v/>
      </c>
      <c r="AO1446" s="45">
        <f>AO1428*Settings!$C$13*(INDEX(AO$318:AO$329,$D1446)+INDEX(AO$305:AO$316,$D1446))</f>
        <v/>
      </c>
      <c r="AP1446" s="45">
        <f>AP1428*Settings!$C$13*(INDEX(AP$318:AP$329,$D1446)+INDEX(AP$305:AP$316,$D1446))</f>
        <v/>
      </c>
      <c r="AQ1446" s="45">
        <f>AQ1428*Settings!$C$13*(INDEX(AQ$318:AQ$329,$D1446)+INDEX(AQ$305:AQ$316,$D1446))</f>
        <v/>
      </c>
      <c r="AR1446" s="45">
        <f>AR1428*Settings!$C$13*(INDEX(AR$318:AR$329,$D1446)+INDEX(AR$305:AR$316,$D1446))</f>
        <v/>
      </c>
      <c r="AS1446" s="45">
        <f>AS1428*Settings!$C$13*(INDEX(AS$318:AS$329,$D1446)+INDEX(AS$305:AS$316,$D1446))</f>
        <v/>
      </c>
      <c r="AT1446" s="45">
        <f>AT1428*Settings!$C$13*(INDEX(AT$318:AT$329,$D1446)+INDEX(AT$305:AT$316,$D1446))</f>
        <v/>
      </c>
      <c r="AU1446" s="45">
        <f>AU1428*Settings!$C$13*(INDEX(AU$318:AU$329,$D1446)+INDEX(AU$305:AU$316,$D1446))</f>
        <v/>
      </c>
      <c r="AV1446" s="45">
        <f>AV1428*Settings!$C$13*(INDEX(AV$318:AV$329,$D1446)+INDEX(AV$305:AV$316,$D1446))</f>
        <v/>
      </c>
      <c r="AW1446" s="45">
        <f>AW1428*Settings!$C$13*(INDEX(AW$318:AW$329,$D1446)+INDEX(AW$305:AW$316,$D1446))</f>
        <v/>
      </c>
      <c r="AX1446" s="45">
        <f>AX1428*Settings!$C$13*(INDEX(AX$318:AX$329,$D1446)+INDEX(AX$305:AX$316,$D1446))</f>
        <v/>
      </c>
      <c r="AY1446" s="46">
        <f>REVENUE(AY1428,Settings!$C$13,INDEX(AY$318:AY$329,$D1446)+INDEX(AY$305:AY$316,$D1446))</f>
        <v/>
      </c>
    </row>
    <row r="1447" hidden="1" outlineLevel="2">
      <c r="A1447" s="14" t="inlineStr">
        <is>
          <t>rtx</t>
        </is>
      </c>
      <c r="B1447" s="14" t="inlineStr">
        <is>
          <t>ker</t>
        </is>
      </c>
      <c r="C1447" s="14" t="inlineStr">
        <is>
          <t>mac</t>
        </is>
      </c>
      <c r="D1447" s="37">
        <f>INDEX(Inputs!$R$5:$R$132,MATCH($B1447&amp;"|"&amp;$C1447,Inputs!$A$5:$A$132,0))</f>
        <v/>
      </c>
      <c r="E1447" s="36" t="n"/>
      <c r="F1447" s="36" t="n"/>
      <c r="G1447" s="36" t="n"/>
      <c r="H1447" s="14">
        <f>INDEX(Variables!$B$5:$B$105,MATCH($A1447,Variables!$A$5:$A$105,0))&amp;IF($C1447="",""," | "&amp;INDEX(Mapping!$B$5:$B$26,MATCH($C1447,Mapping!$A$5:$A$26,0))&amp;" | "&amp;INDEX(Mapping!$B$30:$B$41,MATCH($B1447,Mapping!$A$30:$A$41,0)))</f>
        <v/>
      </c>
      <c r="I1447" s="14">
        <f>INDEX(Variables!$C$5:$C$105,MATCH($A1447,Variables!$A$5:$A$105,0))</f>
        <v/>
      </c>
      <c r="J1447" s="14">
        <f>INDEX(Variables!$E$5:$E$105,MATCH($A1447,Variables!$A$5:$A$105,0))</f>
        <v/>
      </c>
      <c r="K1447" s="11">
        <f>LOWER(Settings!$C$4)&amp;".mit."&amp;$A1447&amp;IF($C1447="","","."&amp;$C1447&amp;"."&amp;$B1447)&amp;IF(INDEX(Variables!$D$5:$D$105,MATCH($A1447,Variables!$A$5:$A$105,0))="","","."&amp;INDEX(Variables!$D$5:$D$105,MATCH($A1447,Variables!$A$5:$A$105,0)))&amp;"."&amp;K$5</f>
        <v/>
      </c>
      <c r="L1447" s="44">
        <f>L1429*Settings!$C$13*(INDEX(L$318:L$329,$D1447)+INDEX(L$305:L$316,$D1447))</f>
        <v/>
      </c>
      <c r="M1447" s="45">
        <f>M1429*Settings!$C$13*(INDEX(M$318:M$329,$D1447)+INDEX(M$305:M$316,$D1447))</f>
        <v/>
      </c>
      <c r="N1447" s="45">
        <f>N1429*Settings!$C$13*(INDEX(N$318:N$329,$D1447)+INDEX(N$305:N$316,$D1447))</f>
        <v/>
      </c>
      <c r="O1447" s="45">
        <f>O1429*Settings!$C$13*(INDEX(O$318:O$329,$D1447)+INDEX(O$305:O$316,$D1447))</f>
        <v/>
      </c>
      <c r="P1447" s="45">
        <f>P1429*Settings!$C$13*(INDEX(P$318:P$329,$D1447)+INDEX(P$305:P$316,$D1447))</f>
        <v/>
      </c>
      <c r="Q1447" s="45">
        <f>Q1429*Settings!$C$13*(INDEX(Q$318:Q$329,$D1447)+INDEX(Q$305:Q$316,$D1447))</f>
        <v/>
      </c>
      <c r="R1447" s="45">
        <f>R1429*Settings!$C$13*(INDEX(R$318:R$329,$D1447)+INDEX(R$305:R$316,$D1447))</f>
        <v/>
      </c>
      <c r="S1447" s="45">
        <f>S1429*Settings!$C$13*(INDEX(S$318:S$329,$D1447)+INDEX(S$305:S$316,$D1447))</f>
        <v/>
      </c>
      <c r="T1447" s="45">
        <f>T1429*Settings!$C$13*(INDEX(T$318:T$329,$D1447)+INDEX(T$305:T$316,$D1447))</f>
        <v/>
      </c>
      <c r="U1447" s="45">
        <f>U1429*Settings!$C$13*(INDEX(U$318:U$329,$D1447)+INDEX(U$305:U$316,$D1447))</f>
        <v/>
      </c>
      <c r="V1447" s="45">
        <f>V1429*Settings!$C$13*(INDEX(V$318:V$329,$D1447)+INDEX(V$305:V$316,$D1447))</f>
        <v/>
      </c>
      <c r="W1447" s="45">
        <f>W1429*Settings!$C$13*(INDEX(W$318:W$329,$D1447)+INDEX(W$305:W$316,$D1447))</f>
        <v/>
      </c>
      <c r="X1447" s="45">
        <f>X1429*Settings!$C$13*(INDEX(X$318:X$329,$D1447)+INDEX(X$305:X$316,$D1447))</f>
        <v/>
      </c>
      <c r="Y1447" s="45">
        <f>Y1429*Settings!$C$13*(INDEX(Y$318:Y$329,$D1447)+INDEX(Y$305:Y$316,$D1447))</f>
        <v/>
      </c>
      <c r="Z1447" s="45">
        <f>Z1429*Settings!$C$13*(INDEX(Z$318:Z$329,$D1447)+INDEX(Z$305:Z$316,$D1447))</f>
        <v/>
      </c>
      <c r="AA1447" s="45">
        <f>AA1429*Settings!$C$13*(INDEX(AA$318:AA$329,$D1447)+INDEX(AA$305:AA$316,$D1447))</f>
        <v/>
      </c>
      <c r="AB1447" s="45">
        <f>AB1429*Settings!$C$13*(INDEX(AB$318:AB$329,$D1447)+INDEX(AB$305:AB$316,$D1447))</f>
        <v/>
      </c>
      <c r="AC1447" s="45">
        <f>AC1429*Settings!$C$13*(INDEX(AC$318:AC$329,$D1447)+INDEX(AC$305:AC$316,$D1447))</f>
        <v/>
      </c>
      <c r="AD1447" s="46">
        <f>REVENUE(AD1429,Settings!$C$13,INDEX(AD$318:AD$329,$D1447)+INDEX(AD$305:AD$316,$D1447))</f>
        <v/>
      </c>
      <c r="AF1447" s="11">
        <f>LOWER(Settings!$C$4)&amp;".mit."&amp;$A1447&amp;IF($C1447="","","."&amp;$C1447&amp;"."&amp;$B1447)&amp;IF(INDEX(Variables!$D$5:$D$105,MATCH($A1447,Variables!$A$5:$A$105,0))="","","."&amp;INDEX(Variables!$D$5:$D$105,MATCH($A1447,Variables!$A$5:$A$105,0)))&amp;"."&amp;AF$5</f>
        <v/>
      </c>
      <c r="AG1447" s="44">
        <f>AG1429*Settings!$C$13*(INDEX(AG$318:AG$329,$D1447)+INDEX(AG$305:AG$316,$D1447))</f>
        <v/>
      </c>
      <c r="AH1447" s="45">
        <f>AH1429*Settings!$C$13*(INDEX(AH$318:AH$329,$D1447)+INDEX(AH$305:AH$316,$D1447))</f>
        <v/>
      </c>
      <c r="AI1447" s="45">
        <f>AI1429*Settings!$C$13*(INDEX(AI$318:AI$329,$D1447)+INDEX(AI$305:AI$316,$D1447))</f>
        <v/>
      </c>
      <c r="AJ1447" s="45">
        <f>AJ1429*Settings!$C$13*(INDEX(AJ$318:AJ$329,$D1447)+INDEX(AJ$305:AJ$316,$D1447))</f>
        <v/>
      </c>
      <c r="AK1447" s="45">
        <f>AK1429*Settings!$C$13*(INDEX(AK$318:AK$329,$D1447)+INDEX(AK$305:AK$316,$D1447))</f>
        <v/>
      </c>
      <c r="AL1447" s="45">
        <f>AL1429*Settings!$C$13*(INDEX(AL$318:AL$329,$D1447)+INDEX(AL$305:AL$316,$D1447))</f>
        <v/>
      </c>
      <c r="AM1447" s="45">
        <f>AM1429*Settings!$C$13*(INDEX(AM$318:AM$329,$D1447)+INDEX(AM$305:AM$316,$D1447))</f>
        <v/>
      </c>
      <c r="AN1447" s="45">
        <f>AN1429*Settings!$C$13*(INDEX(AN$318:AN$329,$D1447)+INDEX(AN$305:AN$316,$D1447))</f>
        <v/>
      </c>
      <c r="AO1447" s="45">
        <f>AO1429*Settings!$C$13*(INDEX(AO$318:AO$329,$D1447)+INDEX(AO$305:AO$316,$D1447))</f>
        <v/>
      </c>
      <c r="AP1447" s="45">
        <f>AP1429*Settings!$C$13*(INDEX(AP$318:AP$329,$D1447)+INDEX(AP$305:AP$316,$D1447))</f>
        <v/>
      </c>
      <c r="AQ1447" s="45">
        <f>AQ1429*Settings!$C$13*(INDEX(AQ$318:AQ$329,$D1447)+INDEX(AQ$305:AQ$316,$D1447))</f>
        <v/>
      </c>
      <c r="AR1447" s="45">
        <f>AR1429*Settings!$C$13*(INDEX(AR$318:AR$329,$D1447)+INDEX(AR$305:AR$316,$D1447))</f>
        <v/>
      </c>
      <c r="AS1447" s="45">
        <f>AS1429*Settings!$C$13*(INDEX(AS$318:AS$329,$D1447)+INDEX(AS$305:AS$316,$D1447))</f>
        <v/>
      </c>
      <c r="AT1447" s="45">
        <f>AT1429*Settings!$C$13*(INDEX(AT$318:AT$329,$D1447)+INDEX(AT$305:AT$316,$D1447))</f>
        <v/>
      </c>
      <c r="AU1447" s="45">
        <f>AU1429*Settings!$C$13*(INDEX(AU$318:AU$329,$D1447)+INDEX(AU$305:AU$316,$D1447))</f>
        <v/>
      </c>
      <c r="AV1447" s="45">
        <f>AV1429*Settings!$C$13*(INDEX(AV$318:AV$329,$D1447)+INDEX(AV$305:AV$316,$D1447))</f>
        <v/>
      </c>
      <c r="AW1447" s="45">
        <f>AW1429*Settings!$C$13*(INDEX(AW$318:AW$329,$D1447)+INDEX(AW$305:AW$316,$D1447))</f>
        <v/>
      </c>
      <c r="AX1447" s="45">
        <f>AX1429*Settings!$C$13*(INDEX(AX$318:AX$329,$D1447)+INDEX(AX$305:AX$316,$D1447))</f>
        <v/>
      </c>
      <c r="AY1447" s="46">
        <f>REVENUE(AY1429,Settings!$C$13,INDEX(AY$318:AY$329,$D1447)+INDEX(AY$305:AY$316,$D1447))</f>
        <v/>
      </c>
    </row>
    <row r="1448" hidden="1" outlineLevel="2">
      <c r="A1448" s="14" t="inlineStr">
        <is>
          <t>rtx</t>
        </is>
      </c>
      <c r="B1448" s="14" t="inlineStr">
        <is>
          <t>oop</t>
        </is>
      </c>
      <c r="C1448" s="14" t="inlineStr">
        <is>
          <t>mac</t>
        </is>
      </c>
      <c r="D1448" s="37">
        <f>INDEX(Inputs!$R$5:$R$132,MATCH($B1448&amp;"|"&amp;$C1448,Inputs!$A$5:$A$132,0))</f>
        <v/>
      </c>
      <c r="E1448" s="36" t="n"/>
      <c r="F1448" s="36" t="n"/>
      <c r="G1448" s="36" t="n"/>
      <c r="H1448" s="14">
        <f>INDEX(Variables!$B$5:$B$105,MATCH($A1448,Variables!$A$5:$A$105,0))&amp;IF($C1448="",""," | "&amp;INDEX(Mapping!$B$5:$B$26,MATCH($C1448,Mapping!$A$5:$A$26,0))&amp;" | "&amp;INDEX(Mapping!$B$30:$B$41,MATCH($B1448,Mapping!$A$30:$A$41,0)))</f>
        <v/>
      </c>
      <c r="I1448" s="14">
        <f>INDEX(Variables!$C$5:$C$105,MATCH($A1448,Variables!$A$5:$A$105,0))</f>
        <v/>
      </c>
      <c r="J1448" s="14">
        <f>INDEX(Variables!$E$5:$E$105,MATCH($A1448,Variables!$A$5:$A$105,0))</f>
        <v/>
      </c>
      <c r="K1448" s="11">
        <f>LOWER(Settings!$C$4)&amp;".mit."&amp;$A1448&amp;IF($C1448="","","."&amp;$C1448&amp;"."&amp;$B1448)&amp;IF(INDEX(Variables!$D$5:$D$105,MATCH($A1448,Variables!$A$5:$A$105,0))="","","."&amp;INDEX(Variables!$D$5:$D$105,MATCH($A1448,Variables!$A$5:$A$105,0)))&amp;"."&amp;K$5</f>
        <v/>
      </c>
      <c r="L1448" s="44">
        <f>L1430*Settings!$C$13*(INDEX(L$318:L$329,$D1448)+INDEX(L$305:L$316,$D1448))</f>
        <v/>
      </c>
      <c r="M1448" s="45">
        <f>M1430*Settings!$C$13*(INDEX(M$318:M$329,$D1448)+INDEX(M$305:M$316,$D1448))</f>
        <v/>
      </c>
      <c r="N1448" s="45">
        <f>N1430*Settings!$C$13*(INDEX(N$318:N$329,$D1448)+INDEX(N$305:N$316,$D1448))</f>
        <v/>
      </c>
      <c r="O1448" s="45">
        <f>O1430*Settings!$C$13*(INDEX(O$318:O$329,$D1448)+INDEX(O$305:O$316,$D1448))</f>
        <v/>
      </c>
      <c r="P1448" s="45">
        <f>P1430*Settings!$C$13*(INDEX(P$318:P$329,$D1448)+INDEX(P$305:P$316,$D1448))</f>
        <v/>
      </c>
      <c r="Q1448" s="45">
        <f>Q1430*Settings!$C$13*(INDEX(Q$318:Q$329,$D1448)+INDEX(Q$305:Q$316,$D1448))</f>
        <v/>
      </c>
      <c r="R1448" s="45">
        <f>R1430*Settings!$C$13*(INDEX(R$318:R$329,$D1448)+INDEX(R$305:R$316,$D1448))</f>
        <v/>
      </c>
      <c r="S1448" s="45">
        <f>S1430*Settings!$C$13*(INDEX(S$318:S$329,$D1448)+INDEX(S$305:S$316,$D1448))</f>
        <v/>
      </c>
      <c r="T1448" s="45">
        <f>T1430*Settings!$C$13*(INDEX(T$318:T$329,$D1448)+INDEX(T$305:T$316,$D1448))</f>
        <v/>
      </c>
      <c r="U1448" s="45">
        <f>U1430*Settings!$C$13*(INDEX(U$318:U$329,$D1448)+INDEX(U$305:U$316,$D1448))</f>
        <v/>
      </c>
      <c r="V1448" s="45">
        <f>V1430*Settings!$C$13*(INDEX(V$318:V$329,$D1448)+INDEX(V$305:V$316,$D1448))</f>
        <v/>
      </c>
      <c r="W1448" s="45">
        <f>W1430*Settings!$C$13*(INDEX(W$318:W$329,$D1448)+INDEX(W$305:W$316,$D1448))</f>
        <v/>
      </c>
      <c r="X1448" s="45">
        <f>X1430*Settings!$C$13*(INDEX(X$318:X$329,$D1448)+INDEX(X$305:X$316,$D1448))</f>
        <v/>
      </c>
      <c r="Y1448" s="45">
        <f>Y1430*Settings!$C$13*(INDEX(Y$318:Y$329,$D1448)+INDEX(Y$305:Y$316,$D1448))</f>
        <v/>
      </c>
      <c r="Z1448" s="45">
        <f>Z1430*Settings!$C$13*(INDEX(Z$318:Z$329,$D1448)+INDEX(Z$305:Z$316,$D1448))</f>
        <v/>
      </c>
      <c r="AA1448" s="45">
        <f>AA1430*Settings!$C$13*(INDEX(AA$318:AA$329,$D1448)+INDEX(AA$305:AA$316,$D1448))</f>
        <v/>
      </c>
      <c r="AB1448" s="45">
        <f>AB1430*Settings!$C$13*(INDEX(AB$318:AB$329,$D1448)+INDEX(AB$305:AB$316,$D1448))</f>
        <v/>
      </c>
      <c r="AC1448" s="45">
        <f>AC1430*Settings!$C$13*(INDEX(AC$318:AC$329,$D1448)+INDEX(AC$305:AC$316,$D1448))</f>
        <v/>
      </c>
      <c r="AD1448" s="46">
        <f>REVENUE(AD1430,Settings!$C$13,INDEX(AD$318:AD$329,$D1448)+INDEX(AD$305:AD$316,$D1448))</f>
        <v/>
      </c>
      <c r="AF1448" s="11">
        <f>LOWER(Settings!$C$4)&amp;".mit."&amp;$A1448&amp;IF($C1448="","","."&amp;$C1448&amp;"."&amp;$B1448)&amp;IF(INDEX(Variables!$D$5:$D$105,MATCH($A1448,Variables!$A$5:$A$105,0))="","","."&amp;INDEX(Variables!$D$5:$D$105,MATCH($A1448,Variables!$A$5:$A$105,0)))&amp;"."&amp;AF$5</f>
        <v/>
      </c>
      <c r="AG1448" s="44">
        <f>AG1430*Settings!$C$13*(INDEX(AG$318:AG$329,$D1448)+INDEX(AG$305:AG$316,$D1448))</f>
        <v/>
      </c>
      <c r="AH1448" s="45">
        <f>AH1430*Settings!$C$13*(INDEX(AH$318:AH$329,$D1448)+INDEX(AH$305:AH$316,$D1448))</f>
        <v/>
      </c>
      <c r="AI1448" s="45">
        <f>AI1430*Settings!$C$13*(INDEX(AI$318:AI$329,$D1448)+INDEX(AI$305:AI$316,$D1448))</f>
        <v/>
      </c>
      <c r="AJ1448" s="45">
        <f>AJ1430*Settings!$C$13*(INDEX(AJ$318:AJ$329,$D1448)+INDEX(AJ$305:AJ$316,$D1448))</f>
        <v/>
      </c>
      <c r="AK1448" s="45">
        <f>AK1430*Settings!$C$13*(INDEX(AK$318:AK$329,$D1448)+INDEX(AK$305:AK$316,$D1448))</f>
        <v/>
      </c>
      <c r="AL1448" s="45">
        <f>AL1430*Settings!$C$13*(INDEX(AL$318:AL$329,$D1448)+INDEX(AL$305:AL$316,$D1448))</f>
        <v/>
      </c>
      <c r="AM1448" s="45">
        <f>AM1430*Settings!$C$13*(INDEX(AM$318:AM$329,$D1448)+INDEX(AM$305:AM$316,$D1448))</f>
        <v/>
      </c>
      <c r="AN1448" s="45">
        <f>AN1430*Settings!$C$13*(INDEX(AN$318:AN$329,$D1448)+INDEX(AN$305:AN$316,$D1448))</f>
        <v/>
      </c>
      <c r="AO1448" s="45">
        <f>AO1430*Settings!$C$13*(INDEX(AO$318:AO$329,$D1448)+INDEX(AO$305:AO$316,$D1448))</f>
        <v/>
      </c>
      <c r="AP1448" s="45">
        <f>AP1430*Settings!$C$13*(INDEX(AP$318:AP$329,$D1448)+INDEX(AP$305:AP$316,$D1448))</f>
        <v/>
      </c>
      <c r="AQ1448" s="45">
        <f>AQ1430*Settings!$C$13*(INDEX(AQ$318:AQ$329,$D1448)+INDEX(AQ$305:AQ$316,$D1448))</f>
        <v/>
      </c>
      <c r="AR1448" s="45">
        <f>AR1430*Settings!$C$13*(INDEX(AR$318:AR$329,$D1448)+INDEX(AR$305:AR$316,$D1448))</f>
        <v/>
      </c>
      <c r="AS1448" s="45">
        <f>AS1430*Settings!$C$13*(INDEX(AS$318:AS$329,$D1448)+INDEX(AS$305:AS$316,$D1448))</f>
        <v/>
      </c>
      <c r="AT1448" s="45">
        <f>AT1430*Settings!$C$13*(INDEX(AT$318:AT$329,$D1448)+INDEX(AT$305:AT$316,$D1448))</f>
        <v/>
      </c>
      <c r="AU1448" s="45">
        <f>AU1430*Settings!$C$13*(INDEX(AU$318:AU$329,$D1448)+INDEX(AU$305:AU$316,$D1448))</f>
        <v/>
      </c>
      <c r="AV1448" s="45">
        <f>AV1430*Settings!$C$13*(INDEX(AV$318:AV$329,$D1448)+INDEX(AV$305:AV$316,$D1448))</f>
        <v/>
      </c>
      <c r="AW1448" s="45">
        <f>AW1430*Settings!$C$13*(INDEX(AW$318:AW$329,$D1448)+INDEX(AW$305:AW$316,$D1448))</f>
        <v/>
      </c>
      <c r="AX1448" s="45">
        <f>AX1430*Settings!$C$13*(INDEX(AX$318:AX$329,$D1448)+INDEX(AX$305:AX$316,$D1448))</f>
        <v/>
      </c>
      <c r="AY1448" s="46">
        <f>REVENUE(AY1430,Settings!$C$13,INDEX(AY$318:AY$329,$D1448)+INDEX(AY$305:AY$316,$D1448))</f>
        <v/>
      </c>
    </row>
    <row r="1449" hidden="1" outlineLevel="2">
      <c r="A1449" s="14" t="inlineStr">
        <is>
          <t>rtx</t>
        </is>
      </c>
      <c r="B1449" s="14" t="inlineStr">
        <is>
          <t>bio</t>
        </is>
      </c>
      <c r="C1449" s="14" t="inlineStr">
        <is>
          <t>mac</t>
        </is>
      </c>
      <c r="D1449" s="37">
        <f>INDEX(Inputs!$R$5:$R$132,MATCH($B1449&amp;"|"&amp;$C1449,Inputs!$A$5:$A$132,0))</f>
        <v/>
      </c>
      <c r="E1449" s="36" t="n"/>
      <c r="F1449" s="36" t="n"/>
      <c r="G1449" s="36" t="n"/>
      <c r="H1449" s="14">
        <f>INDEX(Variables!$B$5:$B$105,MATCH($A1449,Variables!$A$5:$A$105,0))&amp;IF($C1449="",""," | "&amp;INDEX(Mapping!$B$5:$B$26,MATCH($C1449,Mapping!$A$5:$A$26,0))&amp;" | "&amp;INDEX(Mapping!$B$30:$B$41,MATCH($B1449,Mapping!$A$30:$A$41,0)))</f>
        <v/>
      </c>
      <c r="I1449" s="14">
        <f>INDEX(Variables!$C$5:$C$105,MATCH($A1449,Variables!$A$5:$A$105,0))</f>
        <v/>
      </c>
      <c r="J1449" s="14">
        <f>INDEX(Variables!$E$5:$E$105,MATCH($A1449,Variables!$A$5:$A$105,0))</f>
        <v/>
      </c>
      <c r="K1449" s="11">
        <f>LOWER(Settings!$C$4)&amp;".mit."&amp;$A1449&amp;IF($C1449="","","."&amp;$C1449&amp;"."&amp;$B1449)&amp;IF(INDEX(Variables!$D$5:$D$105,MATCH($A1449,Variables!$A$5:$A$105,0))="","","."&amp;INDEX(Variables!$D$5:$D$105,MATCH($A1449,Variables!$A$5:$A$105,0)))&amp;"."&amp;K$5</f>
        <v/>
      </c>
      <c r="L1449" s="44">
        <f>L1431*Settings!$C$13*(INDEX(L$318:L$329,$D1449)+INDEX(L$305:L$316,$D1449))</f>
        <v/>
      </c>
      <c r="M1449" s="45">
        <f>M1431*Settings!$C$13*(INDEX(M$318:M$329,$D1449)+INDEX(M$305:M$316,$D1449))</f>
        <v/>
      </c>
      <c r="N1449" s="45">
        <f>N1431*Settings!$C$13*(INDEX(N$318:N$329,$D1449)+INDEX(N$305:N$316,$D1449))</f>
        <v/>
      </c>
      <c r="O1449" s="45">
        <f>O1431*Settings!$C$13*(INDEX(O$318:O$329,$D1449)+INDEX(O$305:O$316,$D1449))</f>
        <v/>
      </c>
      <c r="P1449" s="45">
        <f>P1431*Settings!$C$13*(INDEX(P$318:P$329,$D1449)+INDEX(P$305:P$316,$D1449))</f>
        <v/>
      </c>
      <c r="Q1449" s="45">
        <f>Q1431*Settings!$C$13*(INDEX(Q$318:Q$329,$D1449)+INDEX(Q$305:Q$316,$D1449))</f>
        <v/>
      </c>
      <c r="R1449" s="45">
        <f>R1431*Settings!$C$13*(INDEX(R$318:R$329,$D1449)+INDEX(R$305:R$316,$D1449))</f>
        <v/>
      </c>
      <c r="S1449" s="45">
        <f>S1431*Settings!$C$13*(INDEX(S$318:S$329,$D1449)+INDEX(S$305:S$316,$D1449))</f>
        <v/>
      </c>
      <c r="T1449" s="45">
        <f>T1431*Settings!$C$13*(INDEX(T$318:T$329,$D1449)+INDEX(T$305:T$316,$D1449))</f>
        <v/>
      </c>
      <c r="U1449" s="45">
        <f>U1431*Settings!$C$13*(INDEX(U$318:U$329,$D1449)+INDEX(U$305:U$316,$D1449))</f>
        <v/>
      </c>
      <c r="V1449" s="45">
        <f>V1431*Settings!$C$13*(INDEX(V$318:V$329,$D1449)+INDEX(V$305:V$316,$D1449))</f>
        <v/>
      </c>
      <c r="W1449" s="45">
        <f>W1431*Settings!$C$13*(INDEX(W$318:W$329,$D1449)+INDEX(W$305:W$316,$D1449))</f>
        <v/>
      </c>
      <c r="X1449" s="45">
        <f>X1431*Settings!$C$13*(INDEX(X$318:X$329,$D1449)+INDEX(X$305:X$316,$D1449))</f>
        <v/>
      </c>
      <c r="Y1449" s="45">
        <f>Y1431*Settings!$C$13*(INDEX(Y$318:Y$329,$D1449)+INDEX(Y$305:Y$316,$D1449))</f>
        <v/>
      </c>
      <c r="Z1449" s="45">
        <f>Z1431*Settings!$C$13*(INDEX(Z$318:Z$329,$D1449)+INDEX(Z$305:Z$316,$D1449))</f>
        <v/>
      </c>
      <c r="AA1449" s="45">
        <f>AA1431*Settings!$C$13*(INDEX(AA$318:AA$329,$D1449)+INDEX(AA$305:AA$316,$D1449))</f>
        <v/>
      </c>
      <c r="AB1449" s="45">
        <f>AB1431*Settings!$C$13*(INDEX(AB$318:AB$329,$D1449)+INDEX(AB$305:AB$316,$D1449))</f>
        <v/>
      </c>
      <c r="AC1449" s="45">
        <f>AC1431*Settings!$C$13*(INDEX(AC$318:AC$329,$D1449)+INDEX(AC$305:AC$316,$D1449))</f>
        <v/>
      </c>
      <c r="AD1449" s="46">
        <f>REVENUE(AD1431,Settings!$C$13,INDEX(AD$318:AD$329,$D1449)+INDEX(AD$305:AD$316,$D1449))</f>
        <v/>
      </c>
      <c r="AF1449" s="11">
        <f>LOWER(Settings!$C$4)&amp;".mit."&amp;$A1449&amp;IF($C1449="","","."&amp;$C1449&amp;"."&amp;$B1449)&amp;IF(INDEX(Variables!$D$5:$D$105,MATCH($A1449,Variables!$A$5:$A$105,0))="","","."&amp;INDEX(Variables!$D$5:$D$105,MATCH($A1449,Variables!$A$5:$A$105,0)))&amp;"."&amp;AF$5</f>
        <v/>
      </c>
      <c r="AG1449" s="44">
        <f>AG1431*Settings!$C$13*(INDEX(AG$318:AG$329,$D1449)+INDEX(AG$305:AG$316,$D1449))</f>
        <v/>
      </c>
      <c r="AH1449" s="45">
        <f>AH1431*Settings!$C$13*(INDEX(AH$318:AH$329,$D1449)+INDEX(AH$305:AH$316,$D1449))</f>
        <v/>
      </c>
      <c r="AI1449" s="45">
        <f>AI1431*Settings!$C$13*(INDEX(AI$318:AI$329,$D1449)+INDEX(AI$305:AI$316,$D1449))</f>
        <v/>
      </c>
      <c r="AJ1449" s="45">
        <f>AJ1431*Settings!$C$13*(INDEX(AJ$318:AJ$329,$D1449)+INDEX(AJ$305:AJ$316,$D1449))</f>
        <v/>
      </c>
      <c r="AK1449" s="45">
        <f>AK1431*Settings!$C$13*(INDEX(AK$318:AK$329,$D1449)+INDEX(AK$305:AK$316,$D1449))</f>
        <v/>
      </c>
      <c r="AL1449" s="45">
        <f>AL1431*Settings!$C$13*(INDEX(AL$318:AL$329,$D1449)+INDEX(AL$305:AL$316,$D1449))</f>
        <v/>
      </c>
      <c r="AM1449" s="45">
        <f>AM1431*Settings!$C$13*(INDEX(AM$318:AM$329,$D1449)+INDEX(AM$305:AM$316,$D1449))</f>
        <v/>
      </c>
      <c r="AN1449" s="45">
        <f>AN1431*Settings!$C$13*(INDEX(AN$318:AN$329,$D1449)+INDEX(AN$305:AN$316,$D1449))</f>
        <v/>
      </c>
      <c r="AO1449" s="45">
        <f>AO1431*Settings!$C$13*(INDEX(AO$318:AO$329,$D1449)+INDEX(AO$305:AO$316,$D1449))</f>
        <v/>
      </c>
      <c r="AP1449" s="45">
        <f>AP1431*Settings!$C$13*(INDEX(AP$318:AP$329,$D1449)+INDEX(AP$305:AP$316,$D1449))</f>
        <v/>
      </c>
      <c r="AQ1449" s="45">
        <f>AQ1431*Settings!$C$13*(INDEX(AQ$318:AQ$329,$D1449)+INDEX(AQ$305:AQ$316,$D1449))</f>
        <v/>
      </c>
      <c r="AR1449" s="45">
        <f>AR1431*Settings!$C$13*(INDEX(AR$318:AR$329,$D1449)+INDEX(AR$305:AR$316,$D1449))</f>
        <v/>
      </c>
      <c r="AS1449" s="45">
        <f>AS1431*Settings!$C$13*(INDEX(AS$318:AS$329,$D1449)+INDEX(AS$305:AS$316,$D1449))</f>
        <v/>
      </c>
      <c r="AT1449" s="45">
        <f>AT1431*Settings!$C$13*(INDEX(AT$318:AT$329,$D1449)+INDEX(AT$305:AT$316,$D1449))</f>
        <v/>
      </c>
      <c r="AU1449" s="45">
        <f>AU1431*Settings!$C$13*(INDEX(AU$318:AU$329,$D1449)+INDEX(AU$305:AU$316,$D1449))</f>
        <v/>
      </c>
      <c r="AV1449" s="45">
        <f>AV1431*Settings!$C$13*(INDEX(AV$318:AV$329,$D1449)+INDEX(AV$305:AV$316,$D1449))</f>
        <v/>
      </c>
      <c r="AW1449" s="45">
        <f>AW1431*Settings!$C$13*(INDEX(AW$318:AW$329,$D1449)+INDEX(AW$305:AW$316,$D1449))</f>
        <v/>
      </c>
      <c r="AX1449" s="45">
        <f>AX1431*Settings!$C$13*(INDEX(AX$318:AX$329,$D1449)+INDEX(AX$305:AX$316,$D1449))</f>
        <v/>
      </c>
      <c r="AY1449" s="46">
        <f>REVENUE(AY1431,Settings!$C$13,INDEX(AY$318:AY$329,$D1449)+INDEX(AY$305:AY$316,$D1449))</f>
        <v/>
      </c>
    </row>
    <row r="1450" hidden="1" outlineLevel="2"/>
    <row r="1451" hidden="1" outlineLevel="2">
      <c r="A1451" s="14" t="inlineStr">
        <is>
          <t>rsub</t>
        </is>
      </c>
      <c r="B1451" s="14" t="inlineStr">
        <is>
          <t>coa</t>
        </is>
      </c>
      <c r="C1451" s="14" t="inlineStr">
        <is>
          <t>mac</t>
        </is>
      </c>
      <c r="D1451" s="37">
        <f>INDEX(Inputs!$R$5:$R$132,MATCH($B1451&amp;"|"&amp;$C1451,Inputs!$A$5:$A$132,0))</f>
        <v/>
      </c>
      <c r="E1451" s="36" t="n"/>
      <c r="F1451" s="36" t="n"/>
      <c r="G1451" s="36" t="n"/>
      <c r="H1451" s="14">
        <f>INDEX(Variables!$B$5:$B$105,MATCH($A1451,Variables!$A$5:$A$105,0))&amp;IF($C1451="",""," | "&amp;INDEX(Mapping!$B$5:$B$26,MATCH($C1451,Mapping!$A$5:$A$26,0))&amp;" | "&amp;INDEX(Mapping!$B$30:$B$41,MATCH($B1451,Mapping!$A$30:$A$41,0)))</f>
        <v/>
      </c>
      <c r="I1451" s="14">
        <f>INDEX(Variables!$C$5:$C$105,MATCH($A1451,Variables!$A$5:$A$105,0))</f>
        <v/>
      </c>
      <c r="J1451" s="14">
        <f>INDEX(Variables!$E$5:$E$105,MATCH($A1451,Variables!$A$5:$A$105,0))</f>
        <v/>
      </c>
      <c r="K1451" s="11">
        <f>LOWER(Settings!$C$4)&amp;".mit."&amp;$A1451&amp;IF($C1451="","","."&amp;$C1451&amp;"."&amp;$B1451)&amp;IF(INDEX(Variables!$D$5:$D$105,MATCH($A1451,Variables!$A$5:$A$105,0))="","","."&amp;INDEX(Variables!$D$5:$D$105,MATCH($A1451,Variables!$A$5:$A$105,0)))&amp;"."&amp;K$5</f>
        <v/>
      </c>
      <c r="L1451" s="44">
        <f>L1424*Settings!$C$13*(INDEX(L$331:L$342,$D1451))</f>
        <v/>
      </c>
      <c r="M1451" s="45">
        <f>M1424*Settings!$C$13*(INDEX(M$331:M$342,$D1451))</f>
        <v/>
      </c>
      <c r="N1451" s="45">
        <f>N1424*Settings!$C$13*(INDEX(N$331:N$342,$D1451))</f>
        <v/>
      </c>
      <c r="O1451" s="45">
        <f>O1424*Settings!$C$13*(INDEX(O$331:O$342,$D1451))</f>
        <v/>
      </c>
      <c r="P1451" s="45">
        <f>P1424*Settings!$C$13*(INDEX(P$331:P$342,$D1451))</f>
        <v/>
      </c>
      <c r="Q1451" s="45">
        <f>Q1424*Settings!$C$13*(INDEX(Q$331:Q$342,$D1451))</f>
        <v/>
      </c>
      <c r="R1451" s="45">
        <f>R1424*Settings!$C$13*(INDEX(R$331:R$342,$D1451))</f>
        <v/>
      </c>
      <c r="S1451" s="45">
        <f>S1424*Settings!$C$13*(INDEX(S$331:S$342,$D1451))</f>
        <v/>
      </c>
      <c r="T1451" s="45">
        <f>T1424*Settings!$C$13*(INDEX(T$331:T$342,$D1451))</f>
        <v/>
      </c>
      <c r="U1451" s="45">
        <f>U1424*Settings!$C$13*(INDEX(U$331:U$342,$D1451))</f>
        <v/>
      </c>
      <c r="V1451" s="45">
        <f>V1424*Settings!$C$13*(INDEX(V$331:V$342,$D1451))</f>
        <v/>
      </c>
      <c r="W1451" s="45">
        <f>W1424*Settings!$C$13*(INDEX(W$331:W$342,$D1451))</f>
        <v/>
      </c>
      <c r="X1451" s="45">
        <f>X1424*Settings!$C$13*(INDEX(X$331:X$342,$D1451))</f>
        <v/>
      </c>
      <c r="Y1451" s="45">
        <f>Y1424*Settings!$C$13*(INDEX(Y$331:Y$342,$D1451))</f>
        <v/>
      </c>
      <c r="Z1451" s="45">
        <f>Z1424*Settings!$C$13*(INDEX(Z$331:Z$342,$D1451))</f>
        <v/>
      </c>
      <c r="AA1451" s="45">
        <f>AA1424*Settings!$C$13*(INDEX(AA$331:AA$342,$D1451))</f>
        <v/>
      </c>
      <c r="AB1451" s="45">
        <f>AB1424*Settings!$C$13*(INDEX(AB$331:AB$342,$D1451))</f>
        <v/>
      </c>
      <c r="AC1451" s="45">
        <f>AC1424*Settings!$C$13*(INDEX(AC$331:AC$342,$D1451))</f>
        <v/>
      </c>
      <c r="AD1451" s="46">
        <f>REVENUE(AD1424,Settings!$C$13,INDEX(AD$331:AD$342,$D1451))</f>
        <v/>
      </c>
      <c r="AF1451" s="11">
        <f>LOWER(Settings!$C$4)&amp;".mit."&amp;$A1451&amp;IF($C1451="","","."&amp;$C1451&amp;"."&amp;$B1451)&amp;IF(INDEX(Variables!$D$5:$D$105,MATCH($A1451,Variables!$A$5:$A$105,0))="","","."&amp;INDEX(Variables!$D$5:$D$105,MATCH($A1451,Variables!$A$5:$A$105,0)))&amp;"."&amp;AF$5</f>
        <v/>
      </c>
      <c r="AG1451" s="44">
        <f>AG1424*Settings!$C$13*(INDEX(AG$331:AG$342,$D1451))</f>
        <v/>
      </c>
      <c r="AH1451" s="45">
        <f>AH1424*Settings!$C$13*(INDEX(AH$331:AH$342,$D1451))</f>
        <v/>
      </c>
      <c r="AI1451" s="45">
        <f>AI1424*Settings!$C$13*(INDEX(AI$331:AI$342,$D1451))</f>
        <v/>
      </c>
      <c r="AJ1451" s="45">
        <f>AJ1424*Settings!$C$13*(INDEX(AJ$331:AJ$342,$D1451))</f>
        <v/>
      </c>
      <c r="AK1451" s="45">
        <f>AK1424*Settings!$C$13*(INDEX(AK$331:AK$342,$D1451))</f>
        <v/>
      </c>
      <c r="AL1451" s="45">
        <f>AL1424*Settings!$C$13*(INDEX(AL$331:AL$342,$D1451))</f>
        <v/>
      </c>
      <c r="AM1451" s="45">
        <f>AM1424*Settings!$C$13*(INDEX(AM$331:AM$342,$D1451))</f>
        <v/>
      </c>
      <c r="AN1451" s="45">
        <f>AN1424*Settings!$C$13*(INDEX(AN$331:AN$342,$D1451))</f>
        <v/>
      </c>
      <c r="AO1451" s="45">
        <f>AO1424*Settings!$C$13*(INDEX(AO$331:AO$342,$D1451))</f>
        <v/>
      </c>
      <c r="AP1451" s="45">
        <f>AP1424*Settings!$C$13*(INDEX(AP$331:AP$342,$D1451))</f>
        <v/>
      </c>
      <c r="AQ1451" s="45">
        <f>AQ1424*Settings!$C$13*(INDEX(AQ$331:AQ$342,$D1451))</f>
        <v/>
      </c>
      <c r="AR1451" s="45">
        <f>AR1424*Settings!$C$13*(INDEX(AR$331:AR$342,$D1451))</f>
        <v/>
      </c>
      <c r="AS1451" s="45">
        <f>AS1424*Settings!$C$13*(INDEX(AS$331:AS$342,$D1451))</f>
        <v/>
      </c>
      <c r="AT1451" s="45">
        <f>AT1424*Settings!$C$13*(INDEX(AT$331:AT$342,$D1451))</f>
        <v/>
      </c>
      <c r="AU1451" s="45">
        <f>AU1424*Settings!$C$13*(INDEX(AU$331:AU$342,$D1451))</f>
        <v/>
      </c>
      <c r="AV1451" s="45">
        <f>AV1424*Settings!$C$13*(INDEX(AV$331:AV$342,$D1451))</f>
        <v/>
      </c>
      <c r="AW1451" s="45">
        <f>AW1424*Settings!$C$13*(INDEX(AW$331:AW$342,$D1451))</f>
        <v/>
      </c>
      <c r="AX1451" s="45">
        <f>AX1424*Settings!$C$13*(INDEX(AX$331:AX$342,$D1451))</f>
        <v/>
      </c>
      <c r="AY1451" s="46">
        <f>REVENUE(AY1424,Settings!$C$13,INDEX(AY$331:AY$342,$D1451))</f>
        <v/>
      </c>
    </row>
    <row r="1452" hidden="1" outlineLevel="2">
      <c r="A1452" s="14" t="inlineStr">
        <is>
          <t>rsub</t>
        </is>
      </c>
      <c r="B1452" s="14" t="inlineStr">
        <is>
          <t>nga</t>
        </is>
      </c>
      <c r="C1452" s="14" t="inlineStr">
        <is>
          <t>mac</t>
        </is>
      </c>
      <c r="D1452" s="37">
        <f>INDEX(Inputs!$R$5:$R$132,MATCH($B1452&amp;"|"&amp;$C1452,Inputs!$A$5:$A$132,0))</f>
        <v/>
      </c>
      <c r="E1452" s="36" t="n"/>
      <c r="F1452" s="36" t="n"/>
      <c r="G1452" s="36" t="n"/>
      <c r="H1452" s="14">
        <f>INDEX(Variables!$B$5:$B$105,MATCH($A1452,Variables!$A$5:$A$105,0))&amp;IF($C1452="",""," | "&amp;INDEX(Mapping!$B$5:$B$26,MATCH($C1452,Mapping!$A$5:$A$26,0))&amp;" | "&amp;INDEX(Mapping!$B$30:$B$41,MATCH($B1452,Mapping!$A$30:$A$41,0)))</f>
        <v/>
      </c>
      <c r="I1452" s="14">
        <f>INDEX(Variables!$C$5:$C$105,MATCH($A1452,Variables!$A$5:$A$105,0))</f>
        <v/>
      </c>
      <c r="J1452" s="14">
        <f>INDEX(Variables!$E$5:$E$105,MATCH($A1452,Variables!$A$5:$A$105,0))</f>
        <v/>
      </c>
      <c r="K1452" s="11">
        <f>LOWER(Settings!$C$4)&amp;".mit."&amp;$A1452&amp;IF($C1452="","","."&amp;$C1452&amp;"."&amp;$B1452)&amp;IF(INDEX(Variables!$D$5:$D$105,MATCH($A1452,Variables!$A$5:$A$105,0))="","","."&amp;INDEX(Variables!$D$5:$D$105,MATCH($A1452,Variables!$A$5:$A$105,0)))&amp;"."&amp;K$5</f>
        <v/>
      </c>
      <c r="L1452" s="44">
        <f>L1425*Settings!$C$13*(INDEX(L$331:L$342,$D1452))</f>
        <v/>
      </c>
      <c r="M1452" s="45">
        <f>M1425*Settings!$C$13*(INDEX(M$331:M$342,$D1452))</f>
        <v/>
      </c>
      <c r="N1452" s="45">
        <f>N1425*Settings!$C$13*(INDEX(N$331:N$342,$D1452))</f>
        <v/>
      </c>
      <c r="O1452" s="45">
        <f>O1425*Settings!$C$13*(INDEX(O$331:O$342,$D1452))</f>
        <v/>
      </c>
      <c r="P1452" s="45">
        <f>P1425*Settings!$C$13*(INDEX(P$331:P$342,$D1452))</f>
        <v/>
      </c>
      <c r="Q1452" s="45">
        <f>Q1425*Settings!$C$13*(INDEX(Q$331:Q$342,$D1452))</f>
        <v/>
      </c>
      <c r="R1452" s="45">
        <f>R1425*Settings!$C$13*(INDEX(R$331:R$342,$D1452))</f>
        <v/>
      </c>
      <c r="S1452" s="45">
        <f>S1425*Settings!$C$13*(INDEX(S$331:S$342,$D1452))</f>
        <v/>
      </c>
      <c r="T1452" s="45">
        <f>T1425*Settings!$C$13*(INDEX(T$331:T$342,$D1452))</f>
        <v/>
      </c>
      <c r="U1452" s="45">
        <f>U1425*Settings!$C$13*(INDEX(U$331:U$342,$D1452))</f>
        <v/>
      </c>
      <c r="V1452" s="45">
        <f>V1425*Settings!$C$13*(INDEX(V$331:V$342,$D1452))</f>
        <v/>
      </c>
      <c r="W1452" s="45">
        <f>W1425*Settings!$C$13*(INDEX(W$331:W$342,$D1452))</f>
        <v/>
      </c>
      <c r="X1452" s="45">
        <f>X1425*Settings!$C$13*(INDEX(X$331:X$342,$D1452))</f>
        <v/>
      </c>
      <c r="Y1452" s="45">
        <f>Y1425*Settings!$C$13*(INDEX(Y$331:Y$342,$D1452))</f>
        <v/>
      </c>
      <c r="Z1452" s="45">
        <f>Z1425*Settings!$C$13*(INDEX(Z$331:Z$342,$D1452))</f>
        <v/>
      </c>
      <c r="AA1452" s="45">
        <f>AA1425*Settings!$C$13*(INDEX(AA$331:AA$342,$D1452))</f>
        <v/>
      </c>
      <c r="AB1452" s="45">
        <f>AB1425*Settings!$C$13*(INDEX(AB$331:AB$342,$D1452))</f>
        <v/>
      </c>
      <c r="AC1452" s="45">
        <f>AC1425*Settings!$C$13*(INDEX(AC$331:AC$342,$D1452))</f>
        <v/>
      </c>
      <c r="AD1452" s="46">
        <f>REVENUE(AD1425,Settings!$C$13,INDEX(AD$331:AD$342,$D1452))</f>
        <v/>
      </c>
      <c r="AF1452" s="11">
        <f>LOWER(Settings!$C$4)&amp;".mit."&amp;$A1452&amp;IF($C1452="","","."&amp;$C1452&amp;"."&amp;$B1452)&amp;IF(INDEX(Variables!$D$5:$D$105,MATCH($A1452,Variables!$A$5:$A$105,0))="","","."&amp;INDEX(Variables!$D$5:$D$105,MATCH($A1452,Variables!$A$5:$A$105,0)))&amp;"."&amp;AF$5</f>
        <v/>
      </c>
      <c r="AG1452" s="44">
        <f>AG1425*Settings!$C$13*(INDEX(AG$331:AG$342,$D1452))</f>
        <v/>
      </c>
      <c r="AH1452" s="45">
        <f>AH1425*Settings!$C$13*(INDEX(AH$331:AH$342,$D1452))</f>
        <v/>
      </c>
      <c r="AI1452" s="45">
        <f>AI1425*Settings!$C$13*(INDEX(AI$331:AI$342,$D1452))</f>
        <v/>
      </c>
      <c r="AJ1452" s="45">
        <f>AJ1425*Settings!$C$13*(INDEX(AJ$331:AJ$342,$D1452))</f>
        <v/>
      </c>
      <c r="AK1452" s="45">
        <f>AK1425*Settings!$C$13*(INDEX(AK$331:AK$342,$D1452))</f>
        <v/>
      </c>
      <c r="AL1452" s="45">
        <f>AL1425*Settings!$C$13*(INDEX(AL$331:AL$342,$D1452))</f>
        <v/>
      </c>
      <c r="AM1452" s="45">
        <f>AM1425*Settings!$C$13*(INDEX(AM$331:AM$342,$D1452))</f>
        <v/>
      </c>
      <c r="AN1452" s="45">
        <f>AN1425*Settings!$C$13*(INDEX(AN$331:AN$342,$D1452))</f>
        <v/>
      </c>
      <c r="AO1452" s="45">
        <f>AO1425*Settings!$C$13*(INDEX(AO$331:AO$342,$D1452))</f>
        <v/>
      </c>
      <c r="AP1452" s="45">
        <f>AP1425*Settings!$C$13*(INDEX(AP$331:AP$342,$D1452))</f>
        <v/>
      </c>
      <c r="AQ1452" s="45">
        <f>AQ1425*Settings!$C$13*(INDEX(AQ$331:AQ$342,$D1452))</f>
        <v/>
      </c>
      <c r="AR1452" s="45">
        <f>AR1425*Settings!$C$13*(INDEX(AR$331:AR$342,$D1452))</f>
        <v/>
      </c>
      <c r="AS1452" s="45">
        <f>AS1425*Settings!$C$13*(INDEX(AS$331:AS$342,$D1452))</f>
        <v/>
      </c>
      <c r="AT1452" s="45">
        <f>AT1425*Settings!$C$13*(INDEX(AT$331:AT$342,$D1452))</f>
        <v/>
      </c>
      <c r="AU1452" s="45">
        <f>AU1425*Settings!$C$13*(INDEX(AU$331:AU$342,$D1452))</f>
        <v/>
      </c>
      <c r="AV1452" s="45">
        <f>AV1425*Settings!$C$13*(INDEX(AV$331:AV$342,$D1452))</f>
        <v/>
      </c>
      <c r="AW1452" s="45">
        <f>AW1425*Settings!$C$13*(INDEX(AW$331:AW$342,$D1452))</f>
        <v/>
      </c>
      <c r="AX1452" s="45">
        <f>AX1425*Settings!$C$13*(INDEX(AX$331:AX$342,$D1452))</f>
        <v/>
      </c>
      <c r="AY1452" s="46">
        <f>REVENUE(AY1425,Settings!$C$13,INDEX(AY$331:AY$342,$D1452))</f>
        <v/>
      </c>
    </row>
    <row r="1453" hidden="1" outlineLevel="2">
      <c r="A1453" s="14" t="inlineStr">
        <is>
          <t>rsub</t>
        </is>
      </c>
      <c r="B1453" s="14" t="inlineStr">
        <is>
          <t>gso</t>
        </is>
      </c>
      <c r="C1453" s="14" t="inlineStr">
        <is>
          <t>mac</t>
        </is>
      </c>
      <c r="D1453" s="37">
        <f>INDEX(Inputs!$R$5:$R$132,MATCH($B1453&amp;"|"&amp;$C1453,Inputs!$A$5:$A$132,0))</f>
        <v/>
      </c>
      <c r="E1453" s="36" t="n"/>
      <c r="F1453" s="36" t="n"/>
      <c r="G1453" s="36" t="n"/>
      <c r="H1453" s="14">
        <f>INDEX(Variables!$B$5:$B$105,MATCH($A1453,Variables!$A$5:$A$105,0))&amp;IF($C1453="",""," | "&amp;INDEX(Mapping!$B$5:$B$26,MATCH($C1453,Mapping!$A$5:$A$26,0))&amp;" | "&amp;INDEX(Mapping!$B$30:$B$41,MATCH($B1453,Mapping!$A$30:$A$41,0)))</f>
        <v/>
      </c>
      <c r="I1453" s="14">
        <f>INDEX(Variables!$C$5:$C$105,MATCH($A1453,Variables!$A$5:$A$105,0))</f>
        <v/>
      </c>
      <c r="J1453" s="14">
        <f>INDEX(Variables!$E$5:$E$105,MATCH($A1453,Variables!$A$5:$A$105,0))</f>
        <v/>
      </c>
      <c r="K1453" s="11">
        <f>LOWER(Settings!$C$4)&amp;".mit."&amp;$A1453&amp;IF($C1453="","","."&amp;$C1453&amp;"."&amp;$B1453)&amp;IF(INDEX(Variables!$D$5:$D$105,MATCH($A1453,Variables!$A$5:$A$105,0))="","","."&amp;INDEX(Variables!$D$5:$D$105,MATCH($A1453,Variables!$A$5:$A$105,0)))&amp;"."&amp;K$5</f>
        <v/>
      </c>
      <c r="L1453" s="44">
        <f>L1426*Settings!$C$13*(INDEX(L$331:L$342,$D1453))</f>
        <v/>
      </c>
      <c r="M1453" s="45">
        <f>M1426*Settings!$C$13*(INDEX(M$331:M$342,$D1453))</f>
        <v/>
      </c>
      <c r="N1453" s="45">
        <f>N1426*Settings!$C$13*(INDEX(N$331:N$342,$D1453))</f>
        <v/>
      </c>
      <c r="O1453" s="45">
        <f>O1426*Settings!$C$13*(INDEX(O$331:O$342,$D1453))</f>
        <v/>
      </c>
      <c r="P1453" s="45">
        <f>P1426*Settings!$C$13*(INDEX(P$331:P$342,$D1453))</f>
        <v/>
      </c>
      <c r="Q1453" s="45">
        <f>Q1426*Settings!$C$13*(INDEX(Q$331:Q$342,$D1453))</f>
        <v/>
      </c>
      <c r="R1453" s="45">
        <f>R1426*Settings!$C$13*(INDEX(R$331:R$342,$D1453))</f>
        <v/>
      </c>
      <c r="S1453" s="45">
        <f>S1426*Settings!$C$13*(INDEX(S$331:S$342,$D1453))</f>
        <v/>
      </c>
      <c r="T1453" s="45">
        <f>T1426*Settings!$C$13*(INDEX(T$331:T$342,$D1453))</f>
        <v/>
      </c>
      <c r="U1453" s="45">
        <f>U1426*Settings!$C$13*(INDEX(U$331:U$342,$D1453))</f>
        <v/>
      </c>
      <c r="V1453" s="45">
        <f>V1426*Settings!$C$13*(INDEX(V$331:V$342,$D1453))</f>
        <v/>
      </c>
      <c r="W1453" s="45">
        <f>W1426*Settings!$C$13*(INDEX(W$331:W$342,$D1453))</f>
        <v/>
      </c>
      <c r="X1453" s="45">
        <f>X1426*Settings!$C$13*(INDEX(X$331:X$342,$D1453))</f>
        <v/>
      </c>
      <c r="Y1453" s="45">
        <f>Y1426*Settings!$C$13*(INDEX(Y$331:Y$342,$D1453))</f>
        <v/>
      </c>
      <c r="Z1453" s="45">
        <f>Z1426*Settings!$C$13*(INDEX(Z$331:Z$342,$D1453))</f>
        <v/>
      </c>
      <c r="AA1453" s="45">
        <f>AA1426*Settings!$C$13*(INDEX(AA$331:AA$342,$D1453))</f>
        <v/>
      </c>
      <c r="AB1453" s="45">
        <f>AB1426*Settings!$C$13*(INDEX(AB$331:AB$342,$D1453))</f>
        <v/>
      </c>
      <c r="AC1453" s="45">
        <f>AC1426*Settings!$C$13*(INDEX(AC$331:AC$342,$D1453))</f>
        <v/>
      </c>
      <c r="AD1453" s="46">
        <f>REVENUE(AD1426,Settings!$C$13,INDEX(AD$331:AD$342,$D1453))</f>
        <v/>
      </c>
      <c r="AF1453" s="11">
        <f>LOWER(Settings!$C$4)&amp;".mit."&amp;$A1453&amp;IF($C1453="","","."&amp;$C1453&amp;"."&amp;$B1453)&amp;IF(INDEX(Variables!$D$5:$D$105,MATCH($A1453,Variables!$A$5:$A$105,0))="","","."&amp;INDEX(Variables!$D$5:$D$105,MATCH($A1453,Variables!$A$5:$A$105,0)))&amp;"."&amp;AF$5</f>
        <v/>
      </c>
      <c r="AG1453" s="44">
        <f>AG1426*Settings!$C$13*(INDEX(AG$331:AG$342,$D1453))</f>
        <v/>
      </c>
      <c r="AH1453" s="45">
        <f>AH1426*Settings!$C$13*(INDEX(AH$331:AH$342,$D1453))</f>
        <v/>
      </c>
      <c r="AI1453" s="45">
        <f>AI1426*Settings!$C$13*(INDEX(AI$331:AI$342,$D1453))</f>
        <v/>
      </c>
      <c r="AJ1453" s="45">
        <f>AJ1426*Settings!$C$13*(INDEX(AJ$331:AJ$342,$D1453))</f>
        <v/>
      </c>
      <c r="AK1453" s="45">
        <f>AK1426*Settings!$C$13*(INDEX(AK$331:AK$342,$D1453))</f>
        <v/>
      </c>
      <c r="AL1453" s="45">
        <f>AL1426*Settings!$C$13*(INDEX(AL$331:AL$342,$D1453))</f>
        <v/>
      </c>
      <c r="AM1453" s="45">
        <f>AM1426*Settings!$C$13*(INDEX(AM$331:AM$342,$D1453))</f>
        <v/>
      </c>
      <c r="AN1453" s="45">
        <f>AN1426*Settings!$C$13*(INDEX(AN$331:AN$342,$D1453))</f>
        <v/>
      </c>
      <c r="AO1453" s="45">
        <f>AO1426*Settings!$C$13*(INDEX(AO$331:AO$342,$D1453))</f>
        <v/>
      </c>
      <c r="AP1453" s="45">
        <f>AP1426*Settings!$C$13*(INDEX(AP$331:AP$342,$D1453))</f>
        <v/>
      </c>
      <c r="AQ1453" s="45">
        <f>AQ1426*Settings!$C$13*(INDEX(AQ$331:AQ$342,$D1453))</f>
        <v/>
      </c>
      <c r="AR1453" s="45">
        <f>AR1426*Settings!$C$13*(INDEX(AR$331:AR$342,$D1453))</f>
        <v/>
      </c>
      <c r="AS1453" s="45">
        <f>AS1426*Settings!$C$13*(INDEX(AS$331:AS$342,$D1453))</f>
        <v/>
      </c>
      <c r="AT1453" s="45">
        <f>AT1426*Settings!$C$13*(INDEX(AT$331:AT$342,$D1453))</f>
        <v/>
      </c>
      <c r="AU1453" s="45">
        <f>AU1426*Settings!$C$13*(INDEX(AU$331:AU$342,$D1453))</f>
        <v/>
      </c>
      <c r="AV1453" s="45">
        <f>AV1426*Settings!$C$13*(INDEX(AV$331:AV$342,$D1453))</f>
        <v/>
      </c>
      <c r="AW1453" s="45">
        <f>AW1426*Settings!$C$13*(INDEX(AW$331:AW$342,$D1453))</f>
        <v/>
      </c>
      <c r="AX1453" s="45">
        <f>AX1426*Settings!$C$13*(INDEX(AX$331:AX$342,$D1453))</f>
        <v/>
      </c>
      <c r="AY1453" s="46">
        <f>REVENUE(AY1426,Settings!$C$13,INDEX(AY$331:AY$342,$D1453))</f>
        <v/>
      </c>
    </row>
    <row r="1454" hidden="1" outlineLevel="2">
      <c r="A1454" s="14" t="inlineStr">
        <is>
          <t>rsub</t>
        </is>
      </c>
      <c r="B1454" s="14" t="inlineStr">
        <is>
          <t>die</t>
        </is>
      </c>
      <c r="C1454" s="14" t="inlineStr">
        <is>
          <t>mac</t>
        </is>
      </c>
      <c r="D1454" s="37">
        <f>INDEX(Inputs!$R$5:$R$132,MATCH($B1454&amp;"|"&amp;$C1454,Inputs!$A$5:$A$132,0))</f>
        <v/>
      </c>
      <c r="E1454" s="36" t="n"/>
      <c r="F1454" s="36" t="n"/>
      <c r="G1454" s="36" t="n"/>
      <c r="H1454" s="14">
        <f>INDEX(Variables!$B$5:$B$105,MATCH($A1454,Variables!$A$5:$A$105,0))&amp;IF($C1454="",""," | "&amp;INDEX(Mapping!$B$5:$B$26,MATCH($C1454,Mapping!$A$5:$A$26,0))&amp;" | "&amp;INDEX(Mapping!$B$30:$B$41,MATCH($B1454,Mapping!$A$30:$A$41,0)))</f>
        <v/>
      </c>
      <c r="I1454" s="14">
        <f>INDEX(Variables!$C$5:$C$105,MATCH($A1454,Variables!$A$5:$A$105,0))</f>
        <v/>
      </c>
      <c r="J1454" s="14">
        <f>INDEX(Variables!$E$5:$E$105,MATCH($A1454,Variables!$A$5:$A$105,0))</f>
        <v/>
      </c>
      <c r="K1454" s="11">
        <f>LOWER(Settings!$C$4)&amp;".mit."&amp;$A1454&amp;IF($C1454="","","."&amp;$C1454&amp;"."&amp;$B1454)&amp;IF(INDEX(Variables!$D$5:$D$105,MATCH($A1454,Variables!$A$5:$A$105,0))="","","."&amp;INDEX(Variables!$D$5:$D$105,MATCH($A1454,Variables!$A$5:$A$105,0)))&amp;"."&amp;K$5</f>
        <v/>
      </c>
      <c r="L1454" s="44">
        <f>L1427*Settings!$C$13*(INDEX(L$331:L$342,$D1454))</f>
        <v/>
      </c>
      <c r="M1454" s="45">
        <f>M1427*Settings!$C$13*(INDEX(M$331:M$342,$D1454))</f>
        <v/>
      </c>
      <c r="N1454" s="45">
        <f>N1427*Settings!$C$13*(INDEX(N$331:N$342,$D1454))</f>
        <v/>
      </c>
      <c r="O1454" s="45">
        <f>O1427*Settings!$C$13*(INDEX(O$331:O$342,$D1454))</f>
        <v/>
      </c>
      <c r="P1454" s="45">
        <f>P1427*Settings!$C$13*(INDEX(P$331:P$342,$D1454))</f>
        <v/>
      </c>
      <c r="Q1454" s="45">
        <f>Q1427*Settings!$C$13*(INDEX(Q$331:Q$342,$D1454))</f>
        <v/>
      </c>
      <c r="R1454" s="45">
        <f>R1427*Settings!$C$13*(INDEX(R$331:R$342,$D1454))</f>
        <v/>
      </c>
      <c r="S1454" s="45">
        <f>S1427*Settings!$C$13*(INDEX(S$331:S$342,$D1454))</f>
        <v/>
      </c>
      <c r="T1454" s="45">
        <f>T1427*Settings!$C$13*(INDEX(T$331:T$342,$D1454))</f>
        <v/>
      </c>
      <c r="U1454" s="45">
        <f>U1427*Settings!$C$13*(INDEX(U$331:U$342,$D1454))</f>
        <v/>
      </c>
      <c r="V1454" s="45">
        <f>V1427*Settings!$C$13*(INDEX(V$331:V$342,$D1454))</f>
        <v/>
      </c>
      <c r="W1454" s="45">
        <f>W1427*Settings!$C$13*(INDEX(W$331:W$342,$D1454))</f>
        <v/>
      </c>
      <c r="X1454" s="45">
        <f>X1427*Settings!$C$13*(INDEX(X$331:X$342,$D1454))</f>
        <v/>
      </c>
      <c r="Y1454" s="45">
        <f>Y1427*Settings!$C$13*(INDEX(Y$331:Y$342,$D1454))</f>
        <v/>
      </c>
      <c r="Z1454" s="45">
        <f>Z1427*Settings!$C$13*(INDEX(Z$331:Z$342,$D1454))</f>
        <v/>
      </c>
      <c r="AA1454" s="45">
        <f>AA1427*Settings!$C$13*(INDEX(AA$331:AA$342,$D1454))</f>
        <v/>
      </c>
      <c r="AB1454" s="45">
        <f>AB1427*Settings!$C$13*(INDEX(AB$331:AB$342,$D1454))</f>
        <v/>
      </c>
      <c r="AC1454" s="45">
        <f>AC1427*Settings!$C$13*(INDEX(AC$331:AC$342,$D1454))</f>
        <v/>
      </c>
      <c r="AD1454" s="46">
        <f>REVENUE(AD1427,Settings!$C$13,INDEX(AD$331:AD$342,$D1454))</f>
        <v/>
      </c>
      <c r="AF1454" s="11">
        <f>LOWER(Settings!$C$4)&amp;".mit."&amp;$A1454&amp;IF($C1454="","","."&amp;$C1454&amp;"."&amp;$B1454)&amp;IF(INDEX(Variables!$D$5:$D$105,MATCH($A1454,Variables!$A$5:$A$105,0))="","","."&amp;INDEX(Variables!$D$5:$D$105,MATCH($A1454,Variables!$A$5:$A$105,0)))&amp;"."&amp;AF$5</f>
        <v/>
      </c>
      <c r="AG1454" s="44">
        <f>AG1427*Settings!$C$13*(INDEX(AG$331:AG$342,$D1454))</f>
        <v/>
      </c>
      <c r="AH1454" s="45">
        <f>AH1427*Settings!$C$13*(INDEX(AH$331:AH$342,$D1454))</f>
        <v/>
      </c>
      <c r="AI1454" s="45">
        <f>AI1427*Settings!$C$13*(INDEX(AI$331:AI$342,$D1454))</f>
        <v/>
      </c>
      <c r="AJ1454" s="45">
        <f>AJ1427*Settings!$C$13*(INDEX(AJ$331:AJ$342,$D1454))</f>
        <v/>
      </c>
      <c r="AK1454" s="45">
        <f>AK1427*Settings!$C$13*(INDEX(AK$331:AK$342,$D1454))</f>
        <v/>
      </c>
      <c r="AL1454" s="45">
        <f>AL1427*Settings!$C$13*(INDEX(AL$331:AL$342,$D1454))</f>
        <v/>
      </c>
      <c r="AM1454" s="45">
        <f>AM1427*Settings!$C$13*(INDEX(AM$331:AM$342,$D1454))</f>
        <v/>
      </c>
      <c r="AN1454" s="45">
        <f>AN1427*Settings!$C$13*(INDEX(AN$331:AN$342,$D1454))</f>
        <v/>
      </c>
      <c r="AO1454" s="45">
        <f>AO1427*Settings!$C$13*(INDEX(AO$331:AO$342,$D1454))</f>
        <v/>
      </c>
      <c r="AP1454" s="45">
        <f>AP1427*Settings!$C$13*(INDEX(AP$331:AP$342,$D1454))</f>
        <v/>
      </c>
      <c r="AQ1454" s="45">
        <f>AQ1427*Settings!$C$13*(INDEX(AQ$331:AQ$342,$D1454))</f>
        <v/>
      </c>
      <c r="AR1454" s="45">
        <f>AR1427*Settings!$C$13*(INDEX(AR$331:AR$342,$D1454))</f>
        <v/>
      </c>
      <c r="AS1454" s="45">
        <f>AS1427*Settings!$C$13*(INDEX(AS$331:AS$342,$D1454))</f>
        <v/>
      </c>
      <c r="AT1454" s="45">
        <f>AT1427*Settings!$C$13*(INDEX(AT$331:AT$342,$D1454))</f>
        <v/>
      </c>
      <c r="AU1454" s="45">
        <f>AU1427*Settings!$C$13*(INDEX(AU$331:AU$342,$D1454))</f>
        <v/>
      </c>
      <c r="AV1454" s="45">
        <f>AV1427*Settings!$C$13*(INDEX(AV$331:AV$342,$D1454))</f>
        <v/>
      </c>
      <c r="AW1454" s="45">
        <f>AW1427*Settings!$C$13*(INDEX(AW$331:AW$342,$D1454))</f>
        <v/>
      </c>
      <c r="AX1454" s="45">
        <f>AX1427*Settings!$C$13*(INDEX(AX$331:AX$342,$D1454))</f>
        <v/>
      </c>
      <c r="AY1454" s="46">
        <f>REVENUE(AY1427,Settings!$C$13,INDEX(AY$331:AY$342,$D1454))</f>
        <v/>
      </c>
    </row>
    <row r="1455" hidden="1" outlineLevel="2">
      <c r="A1455" s="14" t="inlineStr">
        <is>
          <t>rsub</t>
        </is>
      </c>
      <c r="B1455" s="14" t="inlineStr">
        <is>
          <t>lpg</t>
        </is>
      </c>
      <c r="C1455" s="14" t="inlineStr">
        <is>
          <t>mac</t>
        </is>
      </c>
      <c r="D1455" s="37">
        <f>INDEX(Inputs!$R$5:$R$132,MATCH($B1455&amp;"|"&amp;$C1455,Inputs!$A$5:$A$132,0))</f>
        <v/>
      </c>
      <c r="E1455" s="36" t="n"/>
      <c r="F1455" s="36" t="n"/>
      <c r="G1455" s="36" t="n"/>
      <c r="H1455" s="14">
        <f>INDEX(Variables!$B$5:$B$105,MATCH($A1455,Variables!$A$5:$A$105,0))&amp;IF($C1455="",""," | "&amp;INDEX(Mapping!$B$5:$B$26,MATCH($C1455,Mapping!$A$5:$A$26,0))&amp;" | "&amp;INDEX(Mapping!$B$30:$B$41,MATCH($B1455,Mapping!$A$30:$A$41,0)))</f>
        <v/>
      </c>
      <c r="I1455" s="14">
        <f>INDEX(Variables!$C$5:$C$105,MATCH($A1455,Variables!$A$5:$A$105,0))</f>
        <v/>
      </c>
      <c r="J1455" s="14">
        <f>INDEX(Variables!$E$5:$E$105,MATCH($A1455,Variables!$A$5:$A$105,0))</f>
        <v/>
      </c>
      <c r="K1455" s="11">
        <f>LOWER(Settings!$C$4)&amp;".mit."&amp;$A1455&amp;IF($C1455="","","."&amp;$C1455&amp;"."&amp;$B1455)&amp;IF(INDEX(Variables!$D$5:$D$105,MATCH($A1455,Variables!$A$5:$A$105,0))="","","."&amp;INDEX(Variables!$D$5:$D$105,MATCH($A1455,Variables!$A$5:$A$105,0)))&amp;"."&amp;K$5</f>
        <v/>
      </c>
      <c r="L1455" s="44">
        <f>L1428*Settings!$C$13*(INDEX(L$331:L$342,$D1455))</f>
        <v/>
      </c>
      <c r="M1455" s="45">
        <f>M1428*Settings!$C$13*(INDEX(M$331:M$342,$D1455))</f>
        <v/>
      </c>
      <c r="N1455" s="45">
        <f>N1428*Settings!$C$13*(INDEX(N$331:N$342,$D1455))</f>
        <v/>
      </c>
      <c r="O1455" s="45">
        <f>O1428*Settings!$C$13*(INDEX(O$331:O$342,$D1455))</f>
        <v/>
      </c>
      <c r="P1455" s="45">
        <f>P1428*Settings!$C$13*(INDEX(P$331:P$342,$D1455))</f>
        <v/>
      </c>
      <c r="Q1455" s="45">
        <f>Q1428*Settings!$C$13*(INDEX(Q$331:Q$342,$D1455))</f>
        <v/>
      </c>
      <c r="R1455" s="45">
        <f>R1428*Settings!$C$13*(INDEX(R$331:R$342,$D1455))</f>
        <v/>
      </c>
      <c r="S1455" s="45">
        <f>S1428*Settings!$C$13*(INDEX(S$331:S$342,$D1455))</f>
        <v/>
      </c>
      <c r="T1455" s="45">
        <f>T1428*Settings!$C$13*(INDEX(T$331:T$342,$D1455))</f>
        <v/>
      </c>
      <c r="U1455" s="45">
        <f>U1428*Settings!$C$13*(INDEX(U$331:U$342,$D1455))</f>
        <v/>
      </c>
      <c r="V1455" s="45">
        <f>V1428*Settings!$C$13*(INDEX(V$331:V$342,$D1455))</f>
        <v/>
      </c>
      <c r="W1455" s="45">
        <f>W1428*Settings!$C$13*(INDEX(W$331:W$342,$D1455))</f>
        <v/>
      </c>
      <c r="X1455" s="45">
        <f>X1428*Settings!$C$13*(INDEX(X$331:X$342,$D1455))</f>
        <v/>
      </c>
      <c r="Y1455" s="45">
        <f>Y1428*Settings!$C$13*(INDEX(Y$331:Y$342,$D1455))</f>
        <v/>
      </c>
      <c r="Z1455" s="45">
        <f>Z1428*Settings!$C$13*(INDEX(Z$331:Z$342,$D1455))</f>
        <v/>
      </c>
      <c r="AA1455" s="45">
        <f>AA1428*Settings!$C$13*(INDEX(AA$331:AA$342,$D1455))</f>
        <v/>
      </c>
      <c r="AB1455" s="45">
        <f>AB1428*Settings!$C$13*(INDEX(AB$331:AB$342,$D1455))</f>
        <v/>
      </c>
      <c r="AC1455" s="45">
        <f>AC1428*Settings!$C$13*(INDEX(AC$331:AC$342,$D1455))</f>
        <v/>
      </c>
      <c r="AD1455" s="46">
        <f>REVENUE(AD1428,Settings!$C$13,INDEX(AD$331:AD$342,$D1455))</f>
        <v/>
      </c>
      <c r="AF1455" s="11">
        <f>LOWER(Settings!$C$4)&amp;".mit."&amp;$A1455&amp;IF($C1455="","","."&amp;$C1455&amp;"."&amp;$B1455)&amp;IF(INDEX(Variables!$D$5:$D$105,MATCH($A1455,Variables!$A$5:$A$105,0))="","","."&amp;INDEX(Variables!$D$5:$D$105,MATCH($A1455,Variables!$A$5:$A$105,0)))&amp;"."&amp;AF$5</f>
        <v/>
      </c>
      <c r="AG1455" s="44">
        <f>AG1428*Settings!$C$13*(INDEX(AG$331:AG$342,$D1455))</f>
        <v/>
      </c>
      <c r="AH1455" s="45">
        <f>AH1428*Settings!$C$13*(INDEX(AH$331:AH$342,$D1455))</f>
        <v/>
      </c>
      <c r="AI1455" s="45">
        <f>AI1428*Settings!$C$13*(INDEX(AI$331:AI$342,$D1455))</f>
        <v/>
      </c>
      <c r="AJ1455" s="45">
        <f>AJ1428*Settings!$C$13*(INDEX(AJ$331:AJ$342,$D1455))</f>
        <v/>
      </c>
      <c r="AK1455" s="45">
        <f>AK1428*Settings!$C$13*(INDEX(AK$331:AK$342,$D1455))</f>
        <v/>
      </c>
      <c r="AL1455" s="45">
        <f>AL1428*Settings!$C$13*(INDEX(AL$331:AL$342,$D1455))</f>
        <v/>
      </c>
      <c r="AM1455" s="45">
        <f>AM1428*Settings!$C$13*(INDEX(AM$331:AM$342,$D1455))</f>
        <v/>
      </c>
      <c r="AN1455" s="45">
        <f>AN1428*Settings!$C$13*(INDEX(AN$331:AN$342,$D1455))</f>
        <v/>
      </c>
      <c r="AO1455" s="45">
        <f>AO1428*Settings!$C$13*(INDEX(AO$331:AO$342,$D1455))</f>
        <v/>
      </c>
      <c r="AP1455" s="45">
        <f>AP1428*Settings!$C$13*(INDEX(AP$331:AP$342,$D1455))</f>
        <v/>
      </c>
      <c r="AQ1455" s="45">
        <f>AQ1428*Settings!$C$13*(INDEX(AQ$331:AQ$342,$D1455))</f>
        <v/>
      </c>
      <c r="AR1455" s="45">
        <f>AR1428*Settings!$C$13*(INDEX(AR$331:AR$342,$D1455))</f>
        <v/>
      </c>
      <c r="AS1455" s="45">
        <f>AS1428*Settings!$C$13*(INDEX(AS$331:AS$342,$D1455))</f>
        <v/>
      </c>
      <c r="AT1455" s="45">
        <f>AT1428*Settings!$C$13*(INDEX(AT$331:AT$342,$D1455))</f>
        <v/>
      </c>
      <c r="AU1455" s="45">
        <f>AU1428*Settings!$C$13*(INDEX(AU$331:AU$342,$D1455))</f>
        <v/>
      </c>
      <c r="AV1455" s="45">
        <f>AV1428*Settings!$C$13*(INDEX(AV$331:AV$342,$D1455))</f>
        <v/>
      </c>
      <c r="AW1455" s="45">
        <f>AW1428*Settings!$C$13*(INDEX(AW$331:AW$342,$D1455))</f>
        <v/>
      </c>
      <c r="AX1455" s="45">
        <f>AX1428*Settings!$C$13*(INDEX(AX$331:AX$342,$D1455))</f>
        <v/>
      </c>
      <c r="AY1455" s="46">
        <f>REVENUE(AY1428,Settings!$C$13,INDEX(AY$331:AY$342,$D1455))</f>
        <v/>
      </c>
    </row>
    <row r="1456" hidden="1" outlineLevel="2">
      <c r="A1456" s="14" t="inlineStr">
        <is>
          <t>rsub</t>
        </is>
      </c>
      <c r="B1456" s="14" t="inlineStr">
        <is>
          <t>ker</t>
        </is>
      </c>
      <c r="C1456" s="14" t="inlineStr">
        <is>
          <t>mac</t>
        </is>
      </c>
      <c r="D1456" s="37">
        <f>INDEX(Inputs!$R$5:$R$132,MATCH($B1456&amp;"|"&amp;$C1456,Inputs!$A$5:$A$132,0))</f>
        <v/>
      </c>
      <c r="E1456" s="36" t="n"/>
      <c r="F1456" s="36" t="n"/>
      <c r="G1456" s="36" t="n"/>
      <c r="H1456" s="14">
        <f>INDEX(Variables!$B$5:$B$105,MATCH($A1456,Variables!$A$5:$A$105,0))&amp;IF($C1456="",""," | "&amp;INDEX(Mapping!$B$5:$B$26,MATCH($C1456,Mapping!$A$5:$A$26,0))&amp;" | "&amp;INDEX(Mapping!$B$30:$B$41,MATCH($B1456,Mapping!$A$30:$A$41,0)))</f>
        <v/>
      </c>
      <c r="I1456" s="14">
        <f>INDEX(Variables!$C$5:$C$105,MATCH($A1456,Variables!$A$5:$A$105,0))</f>
        <v/>
      </c>
      <c r="J1456" s="14">
        <f>INDEX(Variables!$E$5:$E$105,MATCH($A1456,Variables!$A$5:$A$105,0))</f>
        <v/>
      </c>
      <c r="K1456" s="11">
        <f>LOWER(Settings!$C$4)&amp;".mit."&amp;$A1456&amp;IF($C1456="","","."&amp;$C1456&amp;"."&amp;$B1456)&amp;IF(INDEX(Variables!$D$5:$D$105,MATCH($A1456,Variables!$A$5:$A$105,0))="","","."&amp;INDEX(Variables!$D$5:$D$105,MATCH($A1456,Variables!$A$5:$A$105,0)))&amp;"."&amp;K$5</f>
        <v/>
      </c>
      <c r="L1456" s="44">
        <f>L1429*Settings!$C$13*(INDEX(L$331:L$342,$D1456))</f>
        <v/>
      </c>
      <c r="M1456" s="45">
        <f>M1429*Settings!$C$13*(INDEX(M$331:M$342,$D1456))</f>
        <v/>
      </c>
      <c r="N1456" s="45">
        <f>N1429*Settings!$C$13*(INDEX(N$331:N$342,$D1456))</f>
        <v/>
      </c>
      <c r="O1456" s="45">
        <f>O1429*Settings!$C$13*(INDEX(O$331:O$342,$D1456))</f>
        <v/>
      </c>
      <c r="P1456" s="45">
        <f>P1429*Settings!$C$13*(INDEX(P$331:P$342,$D1456))</f>
        <v/>
      </c>
      <c r="Q1456" s="45">
        <f>Q1429*Settings!$C$13*(INDEX(Q$331:Q$342,$D1456))</f>
        <v/>
      </c>
      <c r="R1456" s="45">
        <f>R1429*Settings!$C$13*(INDEX(R$331:R$342,$D1456))</f>
        <v/>
      </c>
      <c r="S1456" s="45">
        <f>S1429*Settings!$C$13*(INDEX(S$331:S$342,$D1456))</f>
        <v/>
      </c>
      <c r="T1456" s="45">
        <f>T1429*Settings!$C$13*(INDEX(T$331:T$342,$D1456))</f>
        <v/>
      </c>
      <c r="U1456" s="45">
        <f>U1429*Settings!$C$13*(INDEX(U$331:U$342,$D1456))</f>
        <v/>
      </c>
      <c r="V1456" s="45">
        <f>V1429*Settings!$C$13*(INDEX(V$331:V$342,$D1456))</f>
        <v/>
      </c>
      <c r="W1456" s="45">
        <f>W1429*Settings!$C$13*(INDEX(W$331:W$342,$D1456))</f>
        <v/>
      </c>
      <c r="X1456" s="45">
        <f>X1429*Settings!$C$13*(INDEX(X$331:X$342,$D1456))</f>
        <v/>
      </c>
      <c r="Y1456" s="45">
        <f>Y1429*Settings!$C$13*(INDEX(Y$331:Y$342,$D1456))</f>
        <v/>
      </c>
      <c r="Z1456" s="45">
        <f>Z1429*Settings!$C$13*(INDEX(Z$331:Z$342,$D1456))</f>
        <v/>
      </c>
      <c r="AA1456" s="45">
        <f>AA1429*Settings!$C$13*(INDEX(AA$331:AA$342,$D1456))</f>
        <v/>
      </c>
      <c r="AB1456" s="45">
        <f>AB1429*Settings!$C$13*(INDEX(AB$331:AB$342,$D1456))</f>
        <v/>
      </c>
      <c r="AC1456" s="45">
        <f>AC1429*Settings!$C$13*(INDEX(AC$331:AC$342,$D1456))</f>
        <v/>
      </c>
      <c r="AD1456" s="46">
        <f>REVENUE(AD1429,Settings!$C$13,INDEX(AD$331:AD$342,$D1456))</f>
        <v/>
      </c>
      <c r="AF1456" s="11">
        <f>LOWER(Settings!$C$4)&amp;".mit."&amp;$A1456&amp;IF($C1456="","","."&amp;$C1456&amp;"."&amp;$B1456)&amp;IF(INDEX(Variables!$D$5:$D$105,MATCH($A1456,Variables!$A$5:$A$105,0))="","","."&amp;INDEX(Variables!$D$5:$D$105,MATCH($A1456,Variables!$A$5:$A$105,0)))&amp;"."&amp;AF$5</f>
        <v/>
      </c>
      <c r="AG1456" s="44">
        <f>AG1429*Settings!$C$13*(INDEX(AG$331:AG$342,$D1456))</f>
        <v/>
      </c>
      <c r="AH1456" s="45">
        <f>AH1429*Settings!$C$13*(INDEX(AH$331:AH$342,$D1456))</f>
        <v/>
      </c>
      <c r="AI1456" s="45">
        <f>AI1429*Settings!$C$13*(INDEX(AI$331:AI$342,$D1456))</f>
        <v/>
      </c>
      <c r="AJ1456" s="45">
        <f>AJ1429*Settings!$C$13*(INDEX(AJ$331:AJ$342,$D1456))</f>
        <v/>
      </c>
      <c r="AK1456" s="45">
        <f>AK1429*Settings!$C$13*(INDEX(AK$331:AK$342,$D1456))</f>
        <v/>
      </c>
      <c r="AL1456" s="45">
        <f>AL1429*Settings!$C$13*(INDEX(AL$331:AL$342,$D1456))</f>
        <v/>
      </c>
      <c r="AM1456" s="45">
        <f>AM1429*Settings!$C$13*(INDEX(AM$331:AM$342,$D1456))</f>
        <v/>
      </c>
      <c r="AN1456" s="45">
        <f>AN1429*Settings!$C$13*(INDEX(AN$331:AN$342,$D1456))</f>
        <v/>
      </c>
      <c r="AO1456" s="45">
        <f>AO1429*Settings!$C$13*(INDEX(AO$331:AO$342,$D1456))</f>
        <v/>
      </c>
      <c r="AP1456" s="45">
        <f>AP1429*Settings!$C$13*(INDEX(AP$331:AP$342,$D1456))</f>
        <v/>
      </c>
      <c r="AQ1456" s="45">
        <f>AQ1429*Settings!$C$13*(INDEX(AQ$331:AQ$342,$D1456))</f>
        <v/>
      </c>
      <c r="AR1456" s="45">
        <f>AR1429*Settings!$C$13*(INDEX(AR$331:AR$342,$D1456))</f>
        <v/>
      </c>
      <c r="AS1456" s="45">
        <f>AS1429*Settings!$C$13*(INDEX(AS$331:AS$342,$D1456))</f>
        <v/>
      </c>
      <c r="AT1456" s="45">
        <f>AT1429*Settings!$C$13*(INDEX(AT$331:AT$342,$D1456))</f>
        <v/>
      </c>
      <c r="AU1456" s="45">
        <f>AU1429*Settings!$C$13*(INDEX(AU$331:AU$342,$D1456))</f>
        <v/>
      </c>
      <c r="AV1456" s="45">
        <f>AV1429*Settings!$C$13*(INDEX(AV$331:AV$342,$D1456))</f>
        <v/>
      </c>
      <c r="AW1456" s="45">
        <f>AW1429*Settings!$C$13*(INDEX(AW$331:AW$342,$D1456))</f>
        <v/>
      </c>
      <c r="AX1456" s="45">
        <f>AX1429*Settings!$C$13*(INDEX(AX$331:AX$342,$D1456))</f>
        <v/>
      </c>
      <c r="AY1456" s="46">
        <f>REVENUE(AY1429,Settings!$C$13,INDEX(AY$331:AY$342,$D1456))</f>
        <v/>
      </c>
    </row>
    <row r="1457" hidden="1" outlineLevel="2">
      <c r="A1457" s="14" t="inlineStr">
        <is>
          <t>rsub</t>
        </is>
      </c>
      <c r="B1457" s="14" t="inlineStr">
        <is>
          <t>oop</t>
        </is>
      </c>
      <c r="C1457" s="14" t="inlineStr">
        <is>
          <t>mac</t>
        </is>
      </c>
      <c r="D1457" s="37">
        <f>INDEX(Inputs!$R$5:$R$132,MATCH($B1457&amp;"|"&amp;$C1457,Inputs!$A$5:$A$132,0))</f>
        <v/>
      </c>
      <c r="E1457" s="36" t="n"/>
      <c r="F1457" s="36" t="n"/>
      <c r="G1457" s="36" t="n"/>
      <c r="H1457" s="14">
        <f>INDEX(Variables!$B$5:$B$105,MATCH($A1457,Variables!$A$5:$A$105,0))&amp;IF($C1457="",""," | "&amp;INDEX(Mapping!$B$5:$B$26,MATCH($C1457,Mapping!$A$5:$A$26,0))&amp;" | "&amp;INDEX(Mapping!$B$30:$B$41,MATCH($B1457,Mapping!$A$30:$A$41,0)))</f>
        <v/>
      </c>
      <c r="I1457" s="14">
        <f>INDEX(Variables!$C$5:$C$105,MATCH($A1457,Variables!$A$5:$A$105,0))</f>
        <v/>
      </c>
      <c r="J1457" s="14">
        <f>INDEX(Variables!$E$5:$E$105,MATCH($A1457,Variables!$A$5:$A$105,0))</f>
        <v/>
      </c>
      <c r="K1457" s="11">
        <f>LOWER(Settings!$C$4)&amp;".mit."&amp;$A1457&amp;IF($C1457="","","."&amp;$C1457&amp;"."&amp;$B1457)&amp;IF(INDEX(Variables!$D$5:$D$105,MATCH($A1457,Variables!$A$5:$A$105,0))="","","."&amp;INDEX(Variables!$D$5:$D$105,MATCH($A1457,Variables!$A$5:$A$105,0)))&amp;"."&amp;K$5</f>
        <v/>
      </c>
      <c r="L1457" s="44">
        <f>L1430*Settings!$C$13*(INDEX(L$331:L$342,$D1457))</f>
        <v/>
      </c>
      <c r="M1457" s="45">
        <f>M1430*Settings!$C$13*(INDEX(M$331:M$342,$D1457))</f>
        <v/>
      </c>
      <c r="N1457" s="45">
        <f>N1430*Settings!$C$13*(INDEX(N$331:N$342,$D1457))</f>
        <v/>
      </c>
      <c r="O1457" s="45">
        <f>O1430*Settings!$C$13*(INDEX(O$331:O$342,$D1457))</f>
        <v/>
      </c>
      <c r="P1457" s="45">
        <f>P1430*Settings!$C$13*(INDEX(P$331:P$342,$D1457))</f>
        <v/>
      </c>
      <c r="Q1457" s="45">
        <f>Q1430*Settings!$C$13*(INDEX(Q$331:Q$342,$D1457))</f>
        <v/>
      </c>
      <c r="R1457" s="45">
        <f>R1430*Settings!$C$13*(INDEX(R$331:R$342,$D1457))</f>
        <v/>
      </c>
      <c r="S1457" s="45">
        <f>S1430*Settings!$C$13*(INDEX(S$331:S$342,$D1457))</f>
        <v/>
      </c>
      <c r="T1457" s="45">
        <f>T1430*Settings!$C$13*(INDEX(T$331:T$342,$D1457))</f>
        <v/>
      </c>
      <c r="U1457" s="45">
        <f>U1430*Settings!$C$13*(INDEX(U$331:U$342,$D1457))</f>
        <v/>
      </c>
      <c r="V1457" s="45">
        <f>V1430*Settings!$C$13*(INDEX(V$331:V$342,$D1457))</f>
        <v/>
      </c>
      <c r="W1457" s="45">
        <f>W1430*Settings!$C$13*(INDEX(W$331:W$342,$D1457))</f>
        <v/>
      </c>
      <c r="X1457" s="45">
        <f>X1430*Settings!$C$13*(INDEX(X$331:X$342,$D1457))</f>
        <v/>
      </c>
      <c r="Y1457" s="45">
        <f>Y1430*Settings!$C$13*(INDEX(Y$331:Y$342,$D1457))</f>
        <v/>
      </c>
      <c r="Z1457" s="45">
        <f>Z1430*Settings!$C$13*(INDEX(Z$331:Z$342,$D1457))</f>
        <v/>
      </c>
      <c r="AA1457" s="45">
        <f>AA1430*Settings!$C$13*(INDEX(AA$331:AA$342,$D1457))</f>
        <v/>
      </c>
      <c r="AB1457" s="45">
        <f>AB1430*Settings!$C$13*(INDEX(AB$331:AB$342,$D1457))</f>
        <v/>
      </c>
      <c r="AC1457" s="45">
        <f>AC1430*Settings!$C$13*(INDEX(AC$331:AC$342,$D1457))</f>
        <v/>
      </c>
      <c r="AD1457" s="46">
        <f>REVENUE(AD1430,Settings!$C$13,INDEX(AD$331:AD$342,$D1457))</f>
        <v/>
      </c>
      <c r="AF1457" s="11">
        <f>LOWER(Settings!$C$4)&amp;".mit."&amp;$A1457&amp;IF($C1457="","","."&amp;$C1457&amp;"."&amp;$B1457)&amp;IF(INDEX(Variables!$D$5:$D$105,MATCH($A1457,Variables!$A$5:$A$105,0))="","","."&amp;INDEX(Variables!$D$5:$D$105,MATCH($A1457,Variables!$A$5:$A$105,0)))&amp;"."&amp;AF$5</f>
        <v/>
      </c>
      <c r="AG1457" s="44">
        <f>AG1430*Settings!$C$13*(INDEX(AG$331:AG$342,$D1457))</f>
        <v/>
      </c>
      <c r="AH1457" s="45">
        <f>AH1430*Settings!$C$13*(INDEX(AH$331:AH$342,$D1457))</f>
        <v/>
      </c>
      <c r="AI1457" s="45">
        <f>AI1430*Settings!$C$13*(INDEX(AI$331:AI$342,$D1457))</f>
        <v/>
      </c>
      <c r="AJ1457" s="45">
        <f>AJ1430*Settings!$C$13*(INDEX(AJ$331:AJ$342,$D1457))</f>
        <v/>
      </c>
      <c r="AK1457" s="45">
        <f>AK1430*Settings!$C$13*(INDEX(AK$331:AK$342,$D1457))</f>
        <v/>
      </c>
      <c r="AL1457" s="45">
        <f>AL1430*Settings!$C$13*(INDEX(AL$331:AL$342,$D1457))</f>
        <v/>
      </c>
      <c r="AM1457" s="45">
        <f>AM1430*Settings!$C$13*(INDEX(AM$331:AM$342,$D1457))</f>
        <v/>
      </c>
      <c r="AN1457" s="45">
        <f>AN1430*Settings!$C$13*(INDEX(AN$331:AN$342,$D1457))</f>
        <v/>
      </c>
      <c r="AO1457" s="45">
        <f>AO1430*Settings!$C$13*(INDEX(AO$331:AO$342,$D1457))</f>
        <v/>
      </c>
      <c r="AP1457" s="45">
        <f>AP1430*Settings!$C$13*(INDEX(AP$331:AP$342,$D1457))</f>
        <v/>
      </c>
      <c r="AQ1457" s="45">
        <f>AQ1430*Settings!$C$13*(INDEX(AQ$331:AQ$342,$D1457))</f>
        <v/>
      </c>
      <c r="AR1457" s="45">
        <f>AR1430*Settings!$C$13*(INDEX(AR$331:AR$342,$D1457))</f>
        <v/>
      </c>
      <c r="AS1457" s="45">
        <f>AS1430*Settings!$C$13*(INDEX(AS$331:AS$342,$D1457))</f>
        <v/>
      </c>
      <c r="AT1457" s="45">
        <f>AT1430*Settings!$C$13*(INDEX(AT$331:AT$342,$D1457))</f>
        <v/>
      </c>
      <c r="AU1457" s="45">
        <f>AU1430*Settings!$C$13*(INDEX(AU$331:AU$342,$D1457))</f>
        <v/>
      </c>
      <c r="AV1457" s="45">
        <f>AV1430*Settings!$C$13*(INDEX(AV$331:AV$342,$D1457))</f>
        <v/>
      </c>
      <c r="AW1457" s="45">
        <f>AW1430*Settings!$C$13*(INDEX(AW$331:AW$342,$D1457))</f>
        <v/>
      </c>
      <c r="AX1457" s="45">
        <f>AX1430*Settings!$C$13*(INDEX(AX$331:AX$342,$D1457))</f>
        <v/>
      </c>
      <c r="AY1457" s="46">
        <f>REVENUE(AY1430,Settings!$C$13,INDEX(AY$331:AY$342,$D1457))</f>
        <v/>
      </c>
    </row>
    <row r="1458" hidden="1" outlineLevel="2">
      <c r="A1458" s="14" t="inlineStr">
        <is>
          <t>rsub</t>
        </is>
      </c>
      <c r="B1458" s="14" t="inlineStr">
        <is>
          <t>bio</t>
        </is>
      </c>
      <c r="C1458" s="14" t="inlineStr">
        <is>
          <t>mac</t>
        </is>
      </c>
      <c r="D1458" s="37">
        <f>INDEX(Inputs!$R$5:$R$132,MATCH($B1458&amp;"|"&amp;$C1458,Inputs!$A$5:$A$132,0))</f>
        <v/>
      </c>
      <c r="E1458" s="36" t="n"/>
      <c r="F1458" s="36" t="n"/>
      <c r="G1458" s="36" t="n"/>
      <c r="H1458" s="14">
        <f>INDEX(Variables!$B$5:$B$105,MATCH($A1458,Variables!$A$5:$A$105,0))&amp;IF($C1458="",""," | "&amp;INDEX(Mapping!$B$5:$B$26,MATCH($C1458,Mapping!$A$5:$A$26,0))&amp;" | "&amp;INDEX(Mapping!$B$30:$B$41,MATCH($B1458,Mapping!$A$30:$A$41,0)))</f>
        <v/>
      </c>
      <c r="I1458" s="14">
        <f>INDEX(Variables!$C$5:$C$105,MATCH($A1458,Variables!$A$5:$A$105,0))</f>
        <v/>
      </c>
      <c r="J1458" s="14">
        <f>INDEX(Variables!$E$5:$E$105,MATCH($A1458,Variables!$A$5:$A$105,0))</f>
        <v/>
      </c>
      <c r="K1458" s="11">
        <f>LOWER(Settings!$C$4)&amp;".mit."&amp;$A1458&amp;IF($C1458="","","."&amp;$C1458&amp;"."&amp;$B1458)&amp;IF(INDEX(Variables!$D$5:$D$105,MATCH($A1458,Variables!$A$5:$A$105,0))="","","."&amp;INDEX(Variables!$D$5:$D$105,MATCH($A1458,Variables!$A$5:$A$105,0)))&amp;"."&amp;K$5</f>
        <v/>
      </c>
      <c r="L1458" s="44">
        <f>L1431*Settings!$C$13*(INDEX(L$331:L$342,$D1458))</f>
        <v/>
      </c>
      <c r="M1458" s="45">
        <f>M1431*Settings!$C$13*(INDEX(M$331:M$342,$D1458))</f>
        <v/>
      </c>
      <c r="N1458" s="45">
        <f>N1431*Settings!$C$13*(INDEX(N$331:N$342,$D1458))</f>
        <v/>
      </c>
      <c r="O1458" s="45">
        <f>O1431*Settings!$C$13*(INDEX(O$331:O$342,$D1458))</f>
        <v/>
      </c>
      <c r="P1458" s="45">
        <f>P1431*Settings!$C$13*(INDEX(P$331:P$342,$D1458))</f>
        <v/>
      </c>
      <c r="Q1458" s="45">
        <f>Q1431*Settings!$C$13*(INDEX(Q$331:Q$342,$D1458))</f>
        <v/>
      </c>
      <c r="R1458" s="45">
        <f>R1431*Settings!$C$13*(INDEX(R$331:R$342,$D1458))</f>
        <v/>
      </c>
      <c r="S1458" s="45">
        <f>S1431*Settings!$C$13*(INDEX(S$331:S$342,$D1458))</f>
        <v/>
      </c>
      <c r="T1458" s="45">
        <f>T1431*Settings!$C$13*(INDEX(T$331:T$342,$D1458))</f>
        <v/>
      </c>
      <c r="U1458" s="45">
        <f>U1431*Settings!$C$13*(INDEX(U$331:U$342,$D1458))</f>
        <v/>
      </c>
      <c r="V1458" s="45">
        <f>V1431*Settings!$C$13*(INDEX(V$331:V$342,$D1458))</f>
        <v/>
      </c>
      <c r="W1458" s="45">
        <f>W1431*Settings!$C$13*(INDEX(W$331:W$342,$D1458))</f>
        <v/>
      </c>
      <c r="X1458" s="45">
        <f>X1431*Settings!$C$13*(INDEX(X$331:X$342,$D1458))</f>
        <v/>
      </c>
      <c r="Y1458" s="45">
        <f>Y1431*Settings!$C$13*(INDEX(Y$331:Y$342,$D1458))</f>
        <v/>
      </c>
      <c r="Z1458" s="45">
        <f>Z1431*Settings!$C$13*(INDEX(Z$331:Z$342,$D1458))</f>
        <v/>
      </c>
      <c r="AA1458" s="45">
        <f>AA1431*Settings!$C$13*(INDEX(AA$331:AA$342,$D1458))</f>
        <v/>
      </c>
      <c r="AB1458" s="45">
        <f>AB1431*Settings!$C$13*(INDEX(AB$331:AB$342,$D1458))</f>
        <v/>
      </c>
      <c r="AC1458" s="45">
        <f>AC1431*Settings!$C$13*(INDEX(AC$331:AC$342,$D1458))</f>
        <v/>
      </c>
      <c r="AD1458" s="46">
        <f>REVENUE(AD1431,Settings!$C$13,INDEX(AD$331:AD$342,$D1458))</f>
        <v/>
      </c>
      <c r="AF1458" s="11">
        <f>LOWER(Settings!$C$4)&amp;".mit."&amp;$A1458&amp;IF($C1458="","","."&amp;$C1458&amp;"."&amp;$B1458)&amp;IF(INDEX(Variables!$D$5:$D$105,MATCH($A1458,Variables!$A$5:$A$105,0))="","","."&amp;INDEX(Variables!$D$5:$D$105,MATCH($A1458,Variables!$A$5:$A$105,0)))&amp;"."&amp;AF$5</f>
        <v/>
      </c>
      <c r="AG1458" s="44">
        <f>AG1431*Settings!$C$13*(INDEX(AG$331:AG$342,$D1458))</f>
        <v/>
      </c>
      <c r="AH1458" s="45">
        <f>AH1431*Settings!$C$13*(INDEX(AH$331:AH$342,$D1458))</f>
        <v/>
      </c>
      <c r="AI1458" s="45">
        <f>AI1431*Settings!$C$13*(INDEX(AI$331:AI$342,$D1458))</f>
        <v/>
      </c>
      <c r="AJ1458" s="45">
        <f>AJ1431*Settings!$C$13*(INDEX(AJ$331:AJ$342,$D1458))</f>
        <v/>
      </c>
      <c r="AK1458" s="45">
        <f>AK1431*Settings!$C$13*(INDEX(AK$331:AK$342,$D1458))</f>
        <v/>
      </c>
      <c r="AL1458" s="45">
        <f>AL1431*Settings!$C$13*(INDEX(AL$331:AL$342,$D1458))</f>
        <v/>
      </c>
      <c r="AM1458" s="45">
        <f>AM1431*Settings!$C$13*(INDEX(AM$331:AM$342,$D1458))</f>
        <v/>
      </c>
      <c r="AN1458" s="45">
        <f>AN1431*Settings!$C$13*(INDEX(AN$331:AN$342,$D1458))</f>
        <v/>
      </c>
      <c r="AO1458" s="45">
        <f>AO1431*Settings!$C$13*(INDEX(AO$331:AO$342,$D1458))</f>
        <v/>
      </c>
      <c r="AP1458" s="45">
        <f>AP1431*Settings!$C$13*(INDEX(AP$331:AP$342,$D1458))</f>
        <v/>
      </c>
      <c r="AQ1458" s="45">
        <f>AQ1431*Settings!$C$13*(INDEX(AQ$331:AQ$342,$D1458))</f>
        <v/>
      </c>
      <c r="AR1458" s="45">
        <f>AR1431*Settings!$C$13*(INDEX(AR$331:AR$342,$D1458))</f>
        <v/>
      </c>
      <c r="AS1458" s="45">
        <f>AS1431*Settings!$C$13*(INDEX(AS$331:AS$342,$D1458))</f>
        <v/>
      </c>
      <c r="AT1458" s="45">
        <f>AT1431*Settings!$C$13*(INDEX(AT$331:AT$342,$D1458))</f>
        <v/>
      </c>
      <c r="AU1458" s="45">
        <f>AU1431*Settings!$C$13*(INDEX(AU$331:AU$342,$D1458))</f>
        <v/>
      </c>
      <c r="AV1458" s="45">
        <f>AV1431*Settings!$C$13*(INDEX(AV$331:AV$342,$D1458))</f>
        <v/>
      </c>
      <c r="AW1458" s="45">
        <f>AW1431*Settings!$C$13*(INDEX(AW$331:AW$342,$D1458))</f>
        <v/>
      </c>
      <c r="AX1458" s="45">
        <f>AX1431*Settings!$C$13*(INDEX(AX$331:AX$342,$D1458))</f>
        <v/>
      </c>
      <c r="AY1458" s="46">
        <f>REVENUE(AY1431,Settings!$C$13,INDEX(AY$331:AY$342,$D1458))</f>
        <v/>
      </c>
    </row>
    <row r="1459" hidden="1" outlineLevel="2"/>
    <row r="1460" hidden="1" outlineLevel="2">
      <c r="A1460" s="14" t="inlineStr">
        <is>
          <t>rnew</t>
        </is>
      </c>
      <c r="B1460" s="14" t="inlineStr">
        <is>
          <t>coa</t>
        </is>
      </c>
      <c r="C1460" s="14" t="inlineStr">
        <is>
          <t>mac</t>
        </is>
      </c>
      <c r="D1460" s="37">
        <f>INDEX(Inputs!$S$5:$S$132,MATCH($B1460&amp;"|"&amp;$C1460,Inputs!$A$5:$A$132,0))</f>
        <v/>
      </c>
      <c r="E1460" s="36" t="n"/>
      <c r="F1460" s="36" t="n"/>
      <c r="G1460" s="36" t="n"/>
      <c r="H1460" s="14">
        <f>INDEX(Variables!$B$5:$B$105,MATCH($A1460,Variables!$A$5:$A$105,0))&amp;IF($C1460="",""," | "&amp;INDEX(Mapping!$B$5:$B$26,MATCH($C1460,Mapping!$A$5:$A$26,0))&amp;" | "&amp;INDEX(Mapping!$B$30:$B$41,MATCH($B1460,Mapping!$A$30:$A$41,0)))</f>
        <v/>
      </c>
      <c r="I1460" s="14">
        <f>INDEX(Variables!$C$5:$C$105,MATCH($A1460,Variables!$A$5:$A$105,0))</f>
        <v/>
      </c>
      <c r="J1460" s="14">
        <f>INDEX(Variables!$E$5:$E$105,MATCH($A1460,Variables!$A$5:$A$105,0))</f>
        <v/>
      </c>
      <c r="K1460" s="11">
        <f>LOWER(Settings!$C$4)&amp;".mit."&amp;$A1460&amp;IF($C1460="","","."&amp;$C1460&amp;"."&amp;$B1460)&amp;IF(INDEX(Variables!$D$5:$D$105,MATCH($A1460,Variables!$A$5:$A$105,0))="","","."&amp;INDEX(Variables!$D$5:$D$105,MATCH($A1460,Variables!$A$5:$A$105,0)))&amp;"."&amp;K$5</f>
        <v/>
      </c>
      <c r="L1460" s="44">
        <f>L1424*Settings!$C$13*(L1370+L1388+L1379*L$195+L1397*$D1460)</f>
        <v/>
      </c>
      <c r="M1460" s="45">
        <f>M1424*Settings!$C$13*(M1370+M1388+M1379*M$195+M1397*$D1460)</f>
        <v/>
      </c>
      <c r="N1460" s="45">
        <f>N1424*Settings!$C$13*(N1370+N1388+N1379*N$195+N1397*$D1460)</f>
        <v/>
      </c>
      <c r="O1460" s="45">
        <f>O1424*Settings!$C$13*(O1370+O1388+O1379*O$195+O1397*$D1460)</f>
        <v/>
      </c>
      <c r="P1460" s="45">
        <f>P1424*Settings!$C$13*(P1370+P1388+P1379*P$195+P1397*$D1460)</f>
        <v/>
      </c>
      <c r="Q1460" s="45">
        <f>Q1424*Settings!$C$13*(Q1370+Q1388+Q1379*Q$195+Q1397*$D1460)</f>
        <v/>
      </c>
      <c r="R1460" s="45">
        <f>R1424*Settings!$C$13*(R1370+R1388+R1379*R$195+R1397*$D1460)</f>
        <v/>
      </c>
      <c r="S1460" s="45">
        <f>S1424*Settings!$C$13*(S1370+S1388+S1379*S$195+S1397*$D1460)</f>
        <v/>
      </c>
      <c r="T1460" s="45">
        <f>T1424*Settings!$C$13*(T1370+T1388+T1379*T$195+T1397*$D1460)</f>
        <v/>
      </c>
      <c r="U1460" s="45">
        <f>U1424*Settings!$C$13*(U1370+U1388+U1379*U$195+U1397*$D1460)</f>
        <v/>
      </c>
      <c r="V1460" s="45">
        <f>V1424*Settings!$C$13*(V1370+V1388+V1379*V$195+V1397*$D1460)</f>
        <v/>
      </c>
      <c r="W1460" s="45">
        <f>W1424*Settings!$C$13*(W1370+W1388+W1379*W$195+W1397*$D1460)</f>
        <v/>
      </c>
      <c r="X1460" s="45">
        <f>X1424*Settings!$C$13*(X1370+X1388+X1379*X$195+X1397*$D1460)</f>
        <v/>
      </c>
      <c r="Y1460" s="45">
        <f>Y1424*Settings!$C$13*(Y1370+Y1388+Y1379*Y$195+Y1397*$D1460)</f>
        <v/>
      </c>
      <c r="Z1460" s="45">
        <f>Z1424*Settings!$C$13*(Z1370+Z1388+Z1379*Z$195+Z1397*$D1460)</f>
        <v/>
      </c>
      <c r="AA1460" s="45">
        <f>AA1424*Settings!$C$13*(AA1370+AA1388+AA1379*AA$195+AA1397*$D1460)</f>
        <v/>
      </c>
      <c r="AB1460" s="45">
        <f>AB1424*Settings!$C$13*(AB1370+AB1388+AB1379*AB$195+AB1397*$D1460)</f>
        <v/>
      </c>
      <c r="AC1460" s="45">
        <f>AC1424*Settings!$C$13*(AC1370+AC1388+AC1379*AC$195+AC1397*$D1460)</f>
        <v/>
      </c>
      <c r="AD1460" s="46">
        <f>REVENUE(AD1424,Settings!$C$13,NEWREVRATE(AD1370,AD1388,AD1379,AD$195,AD1397,$D1460))</f>
        <v/>
      </c>
      <c r="AF1460" s="11">
        <f>LOWER(Settings!$C$4)&amp;".mit."&amp;$A1460&amp;IF($C1460="","","."&amp;$C1460&amp;"."&amp;$B1460)&amp;IF(INDEX(Variables!$D$5:$D$105,MATCH($A1460,Variables!$A$5:$A$105,0))="","","."&amp;INDEX(Variables!$D$5:$D$105,MATCH($A1460,Variables!$A$5:$A$105,0)))&amp;"."&amp;AF$5</f>
        <v/>
      </c>
      <c r="AG1460" s="44">
        <f>AG1424*Settings!$C$13*(AG1370+AG1388+AG1379*AG$195+AG1397*$D1460)</f>
        <v/>
      </c>
      <c r="AH1460" s="45">
        <f>AH1424*Settings!$C$13*(AH1370+AH1388+AH1379*AH$195+AH1397*$D1460)</f>
        <v/>
      </c>
      <c r="AI1460" s="45">
        <f>AI1424*Settings!$C$13*(AI1370+AI1388+AI1379*AI$195+AI1397*$D1460)</f>
        <v/>
      </c>
      <c r="AJ1460" s="45">
        <f>AJ1424*Settings!$C$13*(AJ1370+AJ1388+AJ1379*AJ$195+AJ1397*$D1460)</f>
        <v/>
      </c>
      <c r="AK1460" s="45">
        <f>AK1424*Settings!$C$13*(AK1370+AK1388+AK1379*AK$195+AK1397*$D1460)</f>
        <v/>
      </c>
      <c r="AL1460" s="45">
        <f>AL1424*Settings!$C$13*(AL1370+AL1388+AL1379*AL$195+AL1397*$D1460)</f>
        <v/>
      </c>
      <c r="AM1460" s="45">
        <f>AM1424*Settings!$C$13*(AM1370+AM1388+AM1379*AM$195+AM1397*$D1460)</f>
        <v/>
      </c>
      <c r="AN1460" s="45">
        <f>AN1424*Settings!$C$13*(AN1370+AN1388+AN1379*AN$195+AN1397*$D1460)</f>
        <v/>
      </c>
      <c r="AO1460" s="45">
        <f>AO1424*Settings!$C$13*(AO1370+AO1388+AO1379*AO$195+AO1397*$D1460)</f>
        <v/>
      </c>
      <c r="AP1460" s="45">
        <f>AP1424*Settings!$C$13*(AP1370+AP1388+AP1379*AP$195+AP1397*$D1460)</f>
        <v/>
      </c>
      <c r="AQ1460" s="45">
        <f>AQ1424*Settings!$C$13*(AQ1370+AQ1388+AQ1379*AQ$195+AQ1397*$D1460)</f>
        <v/>
      </c>
      <c r="AR1460" s="45">
        <f>AR1424*Settings!$C$13*(AR1370+AR1388+AR1379*AR$195+AR1397*$D1460)</f>
        <v/>
      </c>
      <c r="AS1460" s="45">
        <f>AS1424*Settings!$C$13*(AS1370+AS1388+AS1379*AS$195+AS1397*$D1460)</f>
        <v/>
      </c>
      <c r="AT1460" s="45">
        <f>AT1424*Settings!$C$13*(AT1370+AT1388+AT1379*AT$195+AT1397*$D1460)</f>
        <v/>
      </c>
      <c r="AU1460" s="45">
        <f>AU1424*Settings!$C$13*(AU1370+AU1388+AU1379*AU$195+AU1397*$D1460)</f>
        <v/>
      </c>
      <c r="AV1460" s="45">
        <f>AV1424*Settings!$C$13*(AV1370+AV1388+AV1379*AV$195+AV1397*$D1460)</f>
        <v/>
      </c>
      <c r="AW1460" s="45">
        <f>AW1424*Settings!$C$13*(AW1370+AW1388+AW1379*AW$195+AW1397*$D1460)</f>
        <v/>
      </c>
      <c r="AX1460" s="45">
        <f>AX1424*Settings!$C$13*(AX1370+AX1388+AX1379*AX$195+AX1397*$D1460)</f>
        <v/>
      </c>
      <c r="AY1460" s="46">
        <f>REVENUE(AY1424,Settings!$C$13,NEWREVRATE(AY1370,AY1388,AY1379,AY$195,AY1397,$D1460))</f>
        <v/>
      </c>
    </row>
    <row r="1461" hidden="1" outlineLevel="2">
      <c r="A1461" s="14" t="inlineStr">
        <is>
          <t>rnew</t>
        </is>
      </c>
      <c r="B1461" s="14" t="inlineStr">
        <is>
          <t>nga</t>
        </is>
      </c>
      <c r="C1461" s="14" t="inlineStr">
        <is>
          <t>mac</t>
        </is>
      </c>
      <c r="D1461" s="37">
        <f>INDEX(Inputs!$S$5:$S$132,MATCH($B1461&amp;"|"&amp;$C1461,Inputs!$A$5:$A$132,0))</f>
        <v/>
      </c>
      <c r="E1461" s="36" t="n"/>
      <c r="F1461" s="36" t="n"/>
      <c r="G1461" s="36" t="n"/>
      <c r="H1461" s="14">
        <f>INDEX(Variables!$B$5:$B$105,MATCH($A1461,Variables!$A$5:$A$105,0))&amp;IF($C1461="",""," | "&amp;INDEX(Mapping!$B$5:$B$26,MATCH($C1461,Mapping!$A$5:$A$26,0))&amp;" | "&amp;INDEX(Mapping!$B$30:$B$41,MATCH($B1461,Mapping!$A$30:$A$41,0)))</f>
        <v/>
      </c>
      <c r="I1461" s="14">
        <f>INDEX(Variables!$C$5:$C$105,MATCH($A1461,Variables!$A$5:$A$105,0))</f>
        <v/>
      </c>
      <c r="J1461" s="14">
        <f>INDEX(Variables!$E$5:$E$105,MATCH($A1461,Variables!$A$5:$A$105,0))</f>
        <v/>
      </c>
      <c r="K1461" s="11">
        <f>LOWER(Settings!$C$4)&amp;".mit."&amp;$A1461&amp;IF($C1461="","","."&amp;$C1461&amp;"."&amp;$B1461)&amp;IF(INDEX(Variables!$D$5:$D$105,MATCH($A1461,Variables!$A$5:$A$105,0))="","","."&amp;INDEX(Variables!$D$5:$D$105,MATCH($A1461,Variables!$A$5:$A$105,0)))&amp;"."&amp;K$5</f>
        <v/>
      </c>
      <c r="L1461" s="44">
        <f>L1425*Settings!$C$13*(L1371+L1389+L1380*L$195+L1398*$D1461)</f>
        <v/>
      </c>
      <c r="M1461" s="45">
        <f>M1425*Settings!$C$13*(M1371+M1389+M1380*M$195+M1398*$D1461)</f>
        <v/>
      </c>
      <c r="N1461" s="45">
        <f>N1425*Settings!$C$13*(N1371+N1389+N1380*N$195+N1398*$D1461)</f>
        <v/>
      </c>
      <c r="O1461" s="45">
        <f>O1425*Settings!$C$13*(O1371+O1389+O1380*O$195+O1398*$D1461)</f>
        <v/>
      </c>
      <c r="P1461" s="45">
        <f>P1425*Settings!$C$13*(P1371+P1389+P1380*P$195+P1398*$D1461)</f>
        <v/>
      </c>
      <c r="Q1461" s="45">
        <f>Q1425*Settings!$C$13*(Q1371+Q1389+Q1380*Q$195+Q1398*$D1461)</f>
        <v/>
      </c>
      <c r="R1461" s="45">
        <f>R1425*Settings!$C$13*(R1371+R1389+R1380*R$195+R1398*$D1461)</f>
        <v/>
      </c>
      <c r="S1461" s="45">
        <f>S1425*Settings!$C$13*(S1371+S1389+S1380*S$195+S1398*$D1461)</f>
        <v/>
      </c>
      <c r="T1461" s="45">
        <f>T1425*Settings!$C$13*(T1371+T1389+T1380*T$195+T1398*$D1461)</f>
        <v/>
      </c>
      <c r="U1461" s="45">
        <f>U1425*Settings!$C$13*(U1371+U1389+U1380*U$195+U1398*$D1461)</f>
        <v/>
      </c>
      <c r="V1461" s="45">
        <f>V1425*Settings!$C$13*(V1371+V1389+V1380*V$195+V1398*$D1461)</f>
        <v/>
      </c>
      <c r="W1461" s="45">
        <f>W1425*Settings!$C$13*(W1371+W1389+W1380*W$195+W1398*$D1461)</f>
        <v/>
      </c>
      <c r="X1461" s="45">
        <f>X1425*Settings!$C$13*(X1371+X1389+X1380*X$195+X1398*$D1461)</f>
        <v/>
      </c>
      <c r="Y1461" s="45">
        <f>Y1425*Settings!$C$13*(Y1371+Y1389+Y1380*Y$195+Y1398*$D1461)</f>
        <v/>
      </c>
      <c r="Z1461" s="45">
        <f>Z1425*Settings!$C$13*(Z1371+Z1389+Z1380*Z$195+Z1398*$D1461)</f>
        <v/>
      </c>
      <c r="AA1461" s="45">
        <f>AA1425*Settings!$C$13*(AA1371+AA1389+AA1380*AA$195+AA1398*$D1461)</f>
        <v/>
      </c>
      <c r="AB1461" s="45">
        <f>AB1425*Settings!$C$13*(AB1371+AB1389+AB1380*AB$195+AB1398*$D1461)</f>
        <v/>
      </c>
      <c r="AC1461" s="45">
        <f>AC1425*Settings!$C$13*(AC1371+AC1389+AC1380*AC$195+AC1398*$D1461)</f>
        <v/>
      </c>
      <c r="AD1461" s="46">
        <f>REVENUE(AD1425,Settings!$C$13,NEWREVRATE(AD1371,AD1389,AD1380,AD$195,AD1398,$D1461))</f>
        <v/>
      </c>
      <c r="AF1461" s="11">
        <f>LOWER(Settings!$C$4)&amp;".mit."&amp;$A1461&amp;IF($C1461="","","."&amp;$C1461&amp;"."&amp;$B1461)&amp;IF(INDEX(Variables!$D$5:$D$105,MATCH($A1461,Variables!$A$5:$A$105,0))="","","."&amp;INDEX(Variables!$D$5:$D$105,MATCH($A1461,Variables!$A$5:$A$105,0)))&amp;"."&amp;AF$5</f>
        <v/>
      </c>
      <c r="AG1461" s="44">
        <f>AG1425*Settings!$C$13*(AG1371+AG1389+AG1380*AG$195+AG1398*$D1461)</f>
        <v/>
      </c>
      <c r="AH1461" s="45">
        <f>AH1425*Settings!$C$13*(AH1371+AH1389+AH1380*AH$195+AH1398*$D1461)</f>
        <v/>
      </c>
      <c r="AI1461" s="45">
        <f>AI1425*Settings!$C$13*(AI1371+AI1389+AI1380*AI$195+AI1398*$D1461)</f>
        <v/>
      </c>
      <c r="AJ1461" s="45">
        <f>AJ1425*Settings!$C$13*(AJ1371+AJ1389+AJ1380*AJ$195+AJ1398*$D1461)</f>
        <v/>
      </c>
      <c r="AK1461" s="45">
        <f>AK1425*Settings!$C$13*(AK1371+AK1389+AK1380*AK$195+AK1398*$D1461)</f>
        <v/>
      </c>
      <c r="AL1461" s="45">
        <f>AL1425*Settings!$C$13*(AL1371+AL1389+AL1380*AL$195+AL1398*$D1461)</f>
        <v/>
      </c>
      <c r="AM1461" s="45">
        <f>AM1425*Settings!$C$13*(AM1371+AM1389+AM1380*AM$195+AM1398*$D1461)</f>
        <v/>
      </c>
      <c r="AN1461" s="45">
        <f>AN1425*Settings!$C$13*(AN1371+AN1389+AN1380*AN$195+AN1398*$D1461)</f>
        <v/>
      </c>
      <c r="AO1461" s="45">
        <f>AO1425*Settings!$C$13*(AO1371+AO1389+AO1380*AO$195+AO1398*$D1461)</f>
        <v/>
      </c>
      <c r="AP1461" s="45">
        <f>AP1425*Settings!$C$13*(AP1371+AP1389+AP1380*AP$195+AP1398*$D1461)</f>
        <v/>
      </c>
      <c r="AQ1461" s="45">
        <f>AQ1425*Settings!$C$13*(AQ1371+AQ1389+AQ1380*AQ$195+AQ1398*$D1461)</f>
        <v/>
      </c>
      <c r="AR1461" s="45">
        <f>AR1425*Settings!$C$13*(AR1371+AR1389+AR1380*AR$195+AR1398*$D1461)</f>
        <v/>
      </c>
      <c r="AS1461" s="45">
        <f>AS1425*Settings!$C$13*(AS1371+AS1389+AS1380*AS$195+AS1398*$D1461)</f>
        <v/>
      </c>
      <c r="AT1461" s="45">
        <f>AT1425*Settings!$C$13*(AT1371+AT1389+AT1380*AT$195+AT1398*$D1461)</f>
        <v/>
      </c>
      <c r="AU1461" s="45">
        <f>AU1425*Settings!$C$13*(AU1371+AU1389+AU1380*AU$195+AU1398*$D1461)</f>
        <v/>
      </c>
      <c r="AV1461" s="45">
        <f>AV1425*Settings!$C$13*(AV1371+AV1389+AV1380*AV$195+AV1398*$D1461)</f>
        <v/>
      </c>
      <c r="AW1461" s="45">
        <f>AW1425*Settings!$C$13*(AW1371+AW1389+AW1380*AW$195+AW1398*$D1461)</f>
        <v/>
      </c>
      <c r="AX1461" s="45">
        <f>AX1425*Settings!$C$13*(AX1371+AX1389+AX1380*AX$195+AX1398*$D1461)</f>
        <v/>
      </c>
      <c r="AY1461" s="46">
        <f>REVENUE(AY1425,Settings!$C$13,NEWREVRATE(AY1371,AY1389,AY1380,AY$195,AY1398,$D1461))</f>
        <v/>
      </c>
    </row>
    <row r="1462" hidden="1" outlineLevel="2">
      <c r="A1462" s="14" t="inlineStr">
        <is>
          <t>rnew</t>
        </is>
      </c>
      <c r="B1462" s="14" t="inlineStr">
        <is>
          <t>gso</t>
        </is>
      </c>
      <c r="C1462" s="14" t="inlineStr">
        <is>
          <t>mac</t>
        </is>
      </c>
      <c r="D1462" s="37">
        <f>INDEX(Inputs!$S$5:$S$132,MATCH($B1462&amp;"|"&amp;$C1462,Inputs!$A$5:$A$132,0))</f>
        <v/>
      </c>
      <c r="E1462" s="36" t="n"/>
      <c r="F1462" s="36" t="n"/>
      <c r="G1462" s="36" t="n"/>
      <c r="H1462" s="14">
        <f>INDEX(Variables!$B$5:$B$105,MATCH($A1462,Variables!$A$5:$A$105,0))&amp;IF($C1462="",""," | "&amp;INDEX(Mapping!$B$5:$B$26,MATCH($C1462,Mapping!$A$5:$A$26,0))&amp;" | "&amp;INDEX(Mapping!$B$30:$B$41,MATCH($B1462,Mapping!$A$30:$A$41,0)))</f>
        <v/>
      </c>
      <c r="I1462" s="14">
        <f>INDEX(Variables!$C$5:$C$105,MATCH($A1462,Variables!$A$5:$A$105,0))</f>
        <v/>
      </c>
      <c r="J1462" s="14">
        <f>INDEX(Variables!$E$5:$E$105,MATCH($A1462,Variables!$A$5:$A$105,0))</f>
        <v/>
      </c>
      <c r="K1462" s="11">
        <f>LOWER(Settings!$C$4)&amp;".mit."&amp;$A1462&amp;IF($C1462="","","."&amp;$C1462&amp;"."&amp;$B1462)&amp;IF(INDEX(Variables!$D$5:$D$105,MATCH($A1462,Variables!$A$5:$A$105,0))="","","."&amp;INDEX(Variables!$D$5:$D$105,MATCH($A1462,Variables!$A$5:$A$105,0)))&amp;"."&amp;K$5</f>
        <v/>
      </c>
      <c r="L1462" s="44">
        <f>L1426*Settings!$C$13*(L1372+L1390+L1381*L$195+L1399*$D1462)</f>
        <v/>
      </c>
      <c r="M1462" s="45">
        <f>M1426*Settings!$C$13*(M1372+M1390+M1381*M$195+M1399*$D1462)</f>
        <v/>
      </c>
      <c r="N1462" s="45">
        <f>N1426*Settings!$C$13*(N1372+N1390+N1381*N$195+N1399*$D1462)</f>
        <v/>
      </c>
      <c r="O1462" s="45">
        <f>O1426*Settings!$C$13*(O1372+O1390+O1381*O$195+O1399*$D1462)</f>
        <v/>
      </c>
      <c r="P1462" s="45">
        <f>P1426*Settings!$C$13*(P1372+P1390+P1381*P$195+P1399*$D1462)</f>
        <v/>
      </c>
      <c r="Q1462" s="45">
        <f>Q1426*Settings!$C$13*(Q1372+Q1390+Q1381*Q$195+Q1399*$D1462)</f>
        <v/>
      </c>
      <c r="R1462" s="45">
        <f>R1426*Settings!$C$13*(R1372+R1390+R1381*R$195+R1399*$D1462)</f>
        <v/>
      </c>
      <c r="S1462" s="45">
        <f>S1426*Settings!$C$13*(S1372+S1390+S1381*S$195+S1399*$D1462)</f>
        <v/>
      </c>
      <c r="T1462" s="45">
        <f>T1426*Settings!$C$13*(T1372+T1390+T1381*T$195+T1399*$D1462)</f>
        <v/>
      </c>
      <c r="U1462" s="45">
        <f>U1426*Settings!$C$13*(U1372+U1390+U1381*U$195+U1399*$D1462)</f>
        <v/>
      </c>
      <c r="V1462" s="45">
        <f>V1426*Settings!$C$13*(V1372+V1390+V1381*V$195+V1399*$D1462)</f>
        <v/>
      </c>
      <c r="W1462" s="45">
        <f>W1426*Settings!$C$13*(W1372+W1390+W1381*W$195+W1399*$D1462)</f>
        <v/>
      </c>
      <c r="X1462" s="45">
        <f>X1426*Settings!$C$13*(X1372+X1390+X1381*X$195+X1399*$D1462)</f>
        <v/>
      </c>
      <c r="Y1462" s="45">
        <f>Y1426*Settings!$C$13*(Y1372+Y1390+Y1381*Y$195+Y1399*$D1462)</f>
        <v/>
      </c>
      <c r="Z1462" s="45">
        <f>Z1426*Settings!$C$13*(Z1372+Z1390+Z1381*Z$195+Z1399*$D1462)</f>
        <v/>
      </c>
      <c r="AA1462" s="45">
        <f>AA1426*Settings!$C$13*(AA1372+AA1390+AA1381*AA$195+AA1399*$D1462)</f>
        <v/>
      </c>
      <c r="AB1462" s="45">
        <f>AB1426*Settings!$C$13*(AB1372+AB1390+AB1381*AB$195+AB1399*$D1462)</f>
        <v/>
      </c>
      <c r="AC1462" s="45">
        <f>AC1426*Settings!$C$13*(AC1372+AC1390+AC1381*AC$195+AC1399*$D1462)</f>
        <v/>
      </c>
      <c r="AD1462" s="46">
        <f>REVENUE(AD1426,Settings!$C$13,NEWREVRATE(AD1372,AD1390,AD1381,AD$195,AD1399,$D1462))</f>
        <v/>
      </c>
      <c r="AF1462" s="11">
        <f>LOWER(Settings!$C$4)&amp;".mit."&amp;$A1462&amp;IF($C1462="","","."&amp;$C1462&amp;"."&amp;$B1462)&amp;IF(INDEX(Variables!$D$5:$D$105,MATCH($A1462,Variables!$A$5:$A$105,0))="","","."&amp;INDEX(Variables!$D$5:$D$105,MATCH($A1462,Variables!$A$5:$A$105,0)))&amp;"."&amp;AF$5</f>
        <v/>
      </c>
      <c r="AG1462" s="44">
        <f>AG1426*Settings!$C$13*(AG1372+AG1390+AG1381*AG$195+AG1399*$D1462)</f>
        <v/>
      </c>
      <c r="AH1462" s="45">
        <f>AH1426*Settings!$C$13*(AH1372+AH1390+AH1381*AH$195+AH1399*$D1462)</f>
        <v/>
      </c>
      <c r="AI1462" s="45">
        <f>AI1426*Settings!$C$13*(AI1372+AI1390+AI1381*AI$195+AI1399*$D1462)</f>
        <v/>
      </c>
      <c r="AJ1462" s="45">
        <f>AJ1426*Settings!$C$13*(AJ1372+AJ1390+AJ1381*AJ$195+AJ1399*$D1462)</f>
        <v/>
      </c>
      <c r="AK1462" s="45">
        <f>AK1426*Settings!$C$13*(AK1372+AK1390+AK1381*AK$195+AK1399*$D1462)</f>
        <v/>
      </c>
      <c r="AL1462" s="45">
        <f>AL1426*Settings!$C$13*(AL1372+AL1390+AL1381*AL$195+AL1399*$D1462)</f>
        <v/>
      </c>
      <c r="AM1462" s="45">
        <f>AM1426*Settings!$C$13*(AM1372+AM1390+AM1381*AM$195+AM1399*$D1462)</f>
        <v/>
      </c>
      <c r="AN1462" s="45">
        <f>AN1426*Settings!$C$13*(AN1372+AN1390+AN1381*AN$195+AN1399*$D1462)</f>
        <v/>
      </c>
      <c r="AO1462" s="45">
        <f>AO1426*Settings!$C$13*(AO1372+AO1390+AO1381*AO$195+AO1399*$D1462)</f>
        <v/>
      </c>
      <c r="AP1462" s="45">
        <f>AP1426*Settings!$C$13*(AP1372+AP1390+AP1381*AP$195+AP1399*$D1462)</f>
        <v/>
      </c>
      <c r="AQ1462" s="45">
        <f>AQ1426*Settings!$C$13*(AQ1372+AQ1390+AQ1381*AQ$195+AQ1399*$D1462)</f>
        <v/>
      </c>
      <c r="AR1462" s="45">
        <f>AR1426*Settings!$C$13*(AR1372+AR1390+AR1381*AR$195+AR1399*$D1462)</f>
        <v/>
      </c>
      <c r="AS1462" s="45">
        <f>AS1426*Settings!$C$13*(AS1372+AS1390+AS1381*AS$195+AS1399*$D1462)</f>
        <v/>
      </c>
      <c r="AT1462" s="45">
        <f>AT1426*Settings!$C$13*(AT1372+AT1390+AT1381*AT$195+AT1399*$D1462)</f>
        <v/>
      </c>
      <c r="AU1462" s="45">
        <f>AU1426*Settings!$C$13*(AU1372+AU1390+AU1381*AU$195+AU1399*$D1462)</f>
        <v/>
      </c>
      <c r="AV1462" s="45">
        <f>AV1426*Settings!$C$13*(AV1372+AV1390+AV1381*AV$195+AV1399*$D1462)</f>
        <v/>
      </c>
      <c r="AW1462" s="45">
        <f>AW1426*Settings!$C$13*(AW1372+AW1390+AW1381*AW$195+AW1399*$D1462)</f>
        <v/>
      </c>
      <c r="AX1462" s="45">
        <f>AX1426*Settings!$C$13*(AX1372+AX1390+AX1381*AX$195+AX1399*$D1462)</f>
        <v/>
      </c>
      <c r="AY1462" s="46">
        <f>REVENUE(AY1426,Settings!$C$13,NEWREVRATE(AY1372,AY1390,AY1381,AY$195,AY1399,$D1462))</f>
        <v/>
      </c>
    </row>
    <row r="1463" hidden="1" outlineLevel="2">
      <c r="A1463" s="14" t="inlineStr">
        <is>
          <t>rnew</t>
        </is>
      </c>
      <c r="B1463" s="14" t="inlineStr">
        <is>
          <t>die</t>
        </is>
      </c>
      <c r="C1463" s="14" t="inlineStr">
        <is>
          <t>mac</t>
        </is>
      </c>
      <c r="D1463" s="37">
        <f>INDEX(Inputs!$S$5:$S$132,MATCH($B1463&amp;"|"&amp;$C1463,Inputs!$A$5:$A$132,0))</f>
        <v/>
      </c>
      <c r="E1463" s="36" t="n"/>
      <c r="F1463" s="36" t="n"/>
      <c r="G1463" s="36" t="n"/>
      <c r="H1463" s="14">
        <f>INDEX(Variables!$B$5:$B$105,MATCH($A1463,Variables!$A$5:$A$105,0))&amp;IF($C1463="",""," | "&amp;INDEX(Mapping!$B$5:$B$26,MATCH($C1463,Mapping!$A$5:$A$26,0))&amp;" | "&amp;INDEX(Mapping!$B$30:$B$41,MATCH($B1463,Mapping!$A$30:$A$41,0)))</f>
        <v/>
      </c>
      <c r="I1463" s="14">
        <f>INDEX(Variables!$C$5:$C$105,MATCH($A1463,Variables!$A$5:$A$105,0))</f>
        <v/>
      </c>
      <c r="J1463" s="14">
        <f>INDEX(Variables!$E$5:$E$105,MATCH($A1463,Variables!$A$5:$A$105,0))</f>
        <v/>
      </c>
      <c r="K1463" s="11">
        <f>LOWER(Settings!$C$4)&amp;".mit."&amp;$A1463&amp;IF($C1463="","","."&amp;$C1463&amp;"."&amp;$B1463)&amp;IF(INDEX(Variables!$D$5:$D$105,MATCH($A1463,Variables!$A$5:$A$105,0))="","","."&amp;INDEX(Variables!$D$5:$D$105,MATCH($A1463,Variables!$A$5:$A$105,0)))&amp;"."&amp;K$5</f>
        <v/>
      </c>
      <c r="L1463" s="44">
        <f>L1427*Settings!$C$13*(L1373+L1391+L1382*L$195+L1400*$D1463)</f>
        <v/>
      </c>
      <c r="M1463" s="45">
        <f>M1427*Settings!$C$13*(M1373+M1391+M1382*M$195+M1400*$D1463)</f>
        <v/>
      </c>
      <c r="N1463" s="45">
        <f>N1427*Settings!$C$13*(N1373+N1391+N1382*N$195+N1400*$D1463)</f>
        <v/>
      </c>
      <c r="O1463" s="45">
        <f>O1427*Settings!$C$13*(O1373+O1391+O1382*O$195+O1400*$D1463)</f>
        <v/>
      </c>
      <c r="P1463" s="45">
        <f>P1427*Settings!$C$13*(P1373+P1391+P1382*P$195+P1400*$D1463)</f>
        <v/>
      </c>
      <c r="Q1463" s="45">
        <f>Q1427*Settings!$C$13*(Q1373+Q1391+Q1382*Q$195+Q1400*$D1463)</f>
        <v/>
      </c>
      <c r="R1463" s="45">
        <f>R1427*Settings!$C$13*(R1373+R1391+R1382*R$195+R1400*$D1463)</f>
        <v/>
      </c>
      <c r="S1463" s="45">
        <f>S1427*Settings!$C$13*(S1373+S1391+S1382*S$195+S1400*$D1463)</f>
        <v/>
      </c>
      <c r="T1463" s="45">
        <f>T1427*Settings!$C$13*(T1373+T1391+T1382*T$195+T1400*$D1463)</f>
        <v/>
      </c>
      <c r="U1463" s="45">
        <f>U1427*Settings!$C$13*(U1373+U1391+U1382*U$195+U1400*$D1463)</f>
        <v/>
      </c>
      <c r="V1463" s="45">
        <f>V1427*Settings!$C$13*(V1373+V1391+V1382*V$195+V1400*$D1463)</f>
        <v/>
      </c>
      <c r="W1463" s="45">
        <f>W1427*Settings!$C$13*(W1373+W1391+W1382*W$195+W1400*$D1463)</f>
        <v/>
      </c>
      <c r="X1463" s="45">
        <f>X1427*Settings!$C$13*(X1373+X1391+X1382*X$195+X1400*$D1463)</f>
        <v/>
      </c>
      <c r="Y1463" s="45">
        <f>Y1427*Settings!$C$13*(Y1373+Y1391+Y1382*Y$195+Y1400*$D1463)</f>
        <v/>
      </c>
      <c r="Z1463" s="45">
        <f>Z1427*Settings!$C$13*(Z1373+Z1391+Z1382*Z$195+Z1400*$D1463)</f>
        <v/>
      </c>
      <c r="AA1463" s="45">
        <f>AA1427*Settings!$C$13*(AA1373+AA1391+AA1382*AA$195+AA1400*$D1463)</f>
        <v/>
      </c>
      <c r="AB1463" s="45">
        <f>AB1427*Settings!$C$13*(AB1373+AB1391+AB1382*AB$195+AB1400*$D1463)</f>
        <v/>
      </c>
      <c r="AC1463" s="45">
        <f>AC1427*Settings!$C$13*(AC1373+AC1391+AC1382*AC$195+AC1400*$D1463)</f>
        <v/>
      </c>
      <c r="AD1463" s="46">
        <f>REVENUE(AD1427,Settings!$C$13,NEWREVRATE(AD1373,AD1391,AD1382,AD$195,AD1400,$D1463))</f>
        <v/>
      </c>
      <c r="AF1463" s="11">
        <f>LOWER(Settings!$C$4)&amp;".mit."&amp;$A1463&amp;IF($C1463="","","."&amp;$C1463&amp;"."&amp;$B1463)&amp;IF(INDEX(Variables!$D$5:$D$105,MATCH($A1463,Variables!$A$5:$A$105,0))="","","."&amp;INDEX(Variables!$D$5:$D$105,MATCH($A1463,Variables!$A$5:$A$105,0)))&amp;"."&amp;AF$5</f>
        <v/>
      </c>
      <c r="AG1463" s="44">
        <f>AG1427*Settings!$C$13*(AG1373+AG1391+AG1382*AG$195+AG1400*$D1463)</f>
        <v/>
      </c>
      <c r="AH1463" s="45">
        <f>AH1427*Settings!$C$13*(AH1373+AH1391+AH1382*AH$195+AH1400*$D1463)</f>
        <v/>
      </c>
      <c r="AI1463" s="45">
        <f>AI1427*Settings!$C$13*(AI1373+AI1391+AI1382*AI$195+AI1400*$D1463)</f>
        <v/>
      </c>
      <c r="AJ1463" s="45">
        <f>AJ1427*Settings!$C$13*(AJ1373+AJ1391+AJ1382*AJ$195+AJ1400*$D1463)</f>
        <v/>
      </c>
      <c r="AK1463" s="45">
        <f>AK1427*Settings!$C$13*(AK1373+AK1391+AK1382*AK$195+AK1400*$D1463)</f>
        <v/>
      </c>
      <c r="AL1463" s="45">
        <f>AL1427*Settings!$C$13*(AL1373+AL1391+AL1382*AL$195+AL1400*$D1463)</f>
        <v/>
      </c>
      <c r="AM1463" s="45">
        <f>AM1427*Settings!$C$13*(AM1373+AM1391+AM1382*AM$195+AM1400*$D1463)</f>
        <v/>
      </c>
      <c r="AN1463" s="45">
        <f>AN1427*Settings!$C$13*(AN1373+AN1391+AN1382*AN$195+AN1400*$D1463)</f>
        <v/>
      </c>
      <c r="AO1463" s="45">
        <f>AO1427*Settings!$C$13*(AO1373+AO1391+AO1382*AO$195+AO1400*$D1463)</f>
        <v/>
      </c>
      <c r="AP1463" s="45">
        <f>AP1427*Settings!$C$13*(AP1373+AP1391+AP1382*AP$195+AP1400*$D1463)</f>
        <v/>
      </c>
      <c r="AQ1463" s="45">
        <f>AQ1427*Settings!$C$13*(AQ1373+AQ1391+AQ1382*AQ$195+AQ1400*$D1463)</f>
        <v/>
      </c>
      <c r="AR1463" s="45">
        <f>AR1427*Settings!$C$13*(AR1373+AR1391+AR1382*AR$195+AR1400*$D1463)</f>
        <v/>
      </c>
      <c r="AS1463" s="45">
        <f>AS1427*Settings!$C$13*(AS1373+AS1391+AS1382*AS$195+AS1400*$D1463)</f>
        <v/>
      </c>
      <c r="AT1463" s="45">
        <f>AT1427*Settings!$C$13*(AT1373+AT1391+AT1382*AT$195+AT1400*$D1463)</f>
        <v/>
      </c>
      <c r="AU1463" s="45">
        <f>AU1427*Settings!$C$13*(AU1373+AU1391+AU1382*AU$195+AU1400*$D1463)</f>
        <v/>
      </c>
      <c r="AV1463" s="45">
        <f>AV1427*Settings!$C$13*(AV1373+AV1391+AV1382*AV$195+AV1400*$D1463)</f>
        <v/>
      </c>
      <c r="AW1463" s="45">
        <f>AW1427*Settings!$C$13*(AW1373+AW1391+AW1382*AW$195+AW1400*$D1463)</f>
        <v/>
      </c>
      <c r="AX1463" s="45">
        <f>AX1427*Settings!$C$13*(AX1373+AX1391+AX1382*AX$195+AX1400*$D1463)</f>
        <v/>
      </c>
      <c r="AY1463" s="46">
        <f>REVENUE(AY1427,Settings!$C$13,NEWREVRATE(AY1373,AY1391,AY1382,AY$195,AY1400,$D1463))</f>
        <v/>
      </c>
    </row>
    <row r="1464" hidden="1" outlineLevel="2">
      <c r="A1464" s="14" t="inlineStr">
        <is>
          <t>rnew</t>
        </is>
      </c>
      <c r="B1464" s="14" t="inlineStr">
        <is>
          <t>lpg</t>
        </is>
      </c>
      <c r="C1464" s="14" t="inlineStr">
        <is>
          <t>mac</t>
        </is>
      </c>
      <c r="D1464" s="37">
        <f>INDEX(Inputs!$S$5:$S$132,MATCH($B1464&amp;"|"&amp;$C1464,Inputs!$A$5:$A$132,0))</f>
        <v/>
      </c>
      <c r="E1464" s="36" t="n"/>
      <c r="F1464" s="36" t="n"/>
      <c r="G1464" s="36" t="n"/>
      <c r="H1464" s="14">
        <f>INDEX(Variables!$B$5:$B$105,MATCH($A1464,Variables!$A$5:$A$105,0))&amp;IF($C1464="",""," | "&amp;INDEX(Mapping!$B$5:$B$26,MATCH($C1464,Mapping!$A$5:$A$26,0))&amp;" | "&amp;INDEX(Mapping!$B$30:$B$41,MATCH($B1464,Mapping!$A$30:$A$41,0)))</f>
        <v/>
      </c>
      <c r="I1464" s="14">
        <f>INDEX(Variables!$C$5:$C$105,MATCH($A1464,Variables!$A$5:$A$105,0))</f>
        <v/>
      </c>
      <c r="J1464" s="14">
        <f>INDEX(Variables!$E$5:$E$105,MATCH($A1464,Variables!$A$5:$A$105,0))</f>
        <v/>
      </c>
      <c r="K1464" s="11">
        <f>LOWER(Settings!$C$4)&amp;".mit."&amp;$A1464&amp;IF($C1464="","","."&amp;$C1464&amp;"."&amp;$B1464)&amp;IF(INDEX(Variables!$D$5:$D$105,MATCH($A1464,Variables!$A$5:$A$105,0))="","","."&amp;INDEX(Variables!$D$5:$D$105,MATCH($A1464,Variables!$A$5:$A$105,0)))&amp;"."&amp;K$5</f>
        <v/>
      </c>
      <c r="L1464" s="44">
        <f>L1428*Settings!$C$13*(L1374+L1392+L1383*L$195+L1401*$D1464)</f>
        <v/>
      </c>
      <c r="M1464" s="45">
        <f>M1428*Settings!$C$13*(M1374+M1392+M1383*M$195+M1401*$D1464)</f>
        <v/>
      </c>
      <c r="N1464" s="45">
        <f>N1428*Settings!$C$13*(N1374+N1392+N1383*N$195+N1401*$D1464)</f>
        <v/>
      </c>
      <c r="O1464" s="45">
        <f>O1428*Settings!$C$13*(O1374+O1392+O1383*O$195+O1401*$D1464)</f>
        <v/>
      </c>
      <c r="P1464" s="45">
        <f>P1428*Settings!$C$13*(P1374+P1392+P1383*P$195+P1401*$D1464)</f>
        <v/>
      </c>
      <c r="Q1464" s="45">
        <f>Q1428*Settings!$C$13*(Q1374+Q1392+Q1383*Q$195+Q1401*$D1464)</f>
        <v/>
      </c>
      <c r="R1464" s="45">
        <f>R1428*Settings!$C$13*(R1374+R1392+R1383*R$195+R1401*$D1464)</f>
        <v/>
      </c>
      <c r="S1464" s="45">
        <f>S1428*Settings!$C$13*(S1374+S1392+S1383*S$195+S1401*$D1464)</f>
        <v/>
      </c>
      <c r="T1464" s="45">
        <f>T1428*Settings!$C$13*(T1374+T1392+T1383*T$195+T1401*$D1464)</f>
        <v/>
      </c>
      <c r="U1464" s="45">
        <f>U1428*Settings!$C$13*(U1374+U1392+U1383*U$195+U1401*$D1464)</f>
        <v/>
      </c>
      <c r="V1464" s="45">
        <f>V1428*Settings!$C$13*(V1374+V1392+V1383*V$195+V1401*$D1464)</f>
        <v/>
      </c>
      <c r="W1464" s="45">
        <f>W1428*Settings!$C$13*(W1374+W1392+W1383*W$195+W1401*$D1464)</f>
        <v/>
      </c>
      <c r="X1464" s="45">
        <f>X1428*Settings!$C$13*(X1374+X1392+X1383*X$195+X1401*$D1464)</f>
        <v/>
      </c>
      <c r="Y1464" s="45">
        <f>Y1428*Settings!$C$13*(Y1374+Y1392+Y1383*Y$195+Y1401*$D1464)</f>
        <v/>
      </c>
      <c r="Z1464" s="45">
        <f>Z1428*Settings!$C$13*(Z1374+Z1392+Z1383*Z$195+Z1401*$D1464)</f>
        <v/>
      </c>
      <c r="AA1464" s="45">
        <f>AA1428*Settings!$C$13*(AA1374+AA1392+AA1383*AA$195+AA1401*$D1464)</f>
        <v/>
      </c>
      <c r="AB1464" s="45">
        <f>AB1428*Settings!$C$13*(AB1374+AB1392+AB1383*AB$195+AB1401*$D1464)</f>
        <v/>
      </c>
      <c r="AC1464" s="45">
        <f>AC1428*Settings!$C$13*(AC1374+AC1392+AC1383*AC$195+AC1401*$D1464)</f>
        <v/>
      </c>
      <c r="AD1464" s="46">
        <f>REVENUE(AD1428,Settings!$C$13,NEWREVRATE(AD1374,AD1392,AD1383,AD$195,AD1401,$D1464))</f>
        <v/>
      </c>
      <c r="AF1464" s="11">
        <f>LOWER(Settings!$C$4)&amp;".mit."&amp;$A1464&amp;IF($C1464="","","."&amp;$C1464&amp;"."&amp;$B1464)&amp;IF(INDEX(Variables!$D$5:$D$105,MATCH($A1464,Variables!$A$5:$A$105,0))="","","."&amp;INDEX(Variables!$D$5:$D$105,MATCH($A1464,Variables!$A$5:$A$105,0)))&amp;"."&amp;AF$5</f>
        <v/>
      </c>
      <c r="AG1464" s="44">
        <f>AG1428*Settings!$C$13*(AG1374+AG1392+AG1383*AG$195+AG1401*$D1464)</f>
        <v/>
      </c>
      <c r="AH1464" s="45">
        <f>AH1428*Settings!$C$13*(AH1374+AH1392+AH1383*AH$195+AH1401*$D1464)</f>
        <v/>
      </c>
      <c r="AI1464" s="45">
        <f>AI1428*Settings!$C$13*(AI1374+AI1392+AI1383*AI$195+AI1401*$D1464)</f>
        <v/>
      </c>
      <c r="AJ1464" s="45">
        <f>AJ1428*Settings!$C$13*(AJ1374+AJ1392+AJ1383*AJ$195+AJ1401*$D1464)</f>
        <v/>
      </c>
      <c r="AK1464" s="45">
        <f>AK1428*Settings!$C$13*(AK1374+AK1392+AK1383*AK$195+AK1401*$D1464)</f>
        <v/>
      </c>
      <c r="AL1464" s="45">
        <f>AL1428*Settings!$C$13*(AL1374+AL1392+AL1383*AL$195+AL1401*$D1464)</f>
        <v/>
      </c>
      <c r="AM1464" s="45">
        <f>AM1428*Settings!$C$13*(AM1374+AM1392+AM1383*AM$195+AM1401*$D1464)</f>
        <v/>
      </c>
      <c r="AN1464" s="45">
        <f>AN1428*Settings!$C$13*(AN1374+AN1392+AN1383*AN$195+AN1401*$D1464)</f>
        <v/>
      </c>
      <c r="AO1464" s="45">
        <f>AO1428*Settings!$C$13*(AO1374+AO1392+AO1383*AO$195+AO1401*$D1464)</f>
        <v/>
      </c>
      <c r="AP1464" s="45">
        <f>AP1428*Settings!$C$13*(AP1374+AP1392+AP1383*AP$195+AP1401*$D1464)</f>
        <v/>
      </c>
      <c r="AQ1464" s="45">
        <f>AQ1428*Settings!$C$13*(AQ1374+AQ1392+AQ1383*AQ$195+AQ1401*$D1464)</f>
        <v/>
      </c>
      <c r="AR1464" s="45">
        <f>AR1428*Settings!$C$13*(AR1374+AR1392+AR1383*AR$195+AR1401*$D1464)</f>
        <v/>
      </c>
      <c r="AS1464" s="45">
        <f>AS1428*Settings!$C$13*(AS1374+AS1392+AS1383*AS$195+AS1401*$D1464)</f>
        <v/>
      </c>
      <c r="AT1464" s="45">
        <f>AT1428*Settings!$C$13*(AT1374+AT1392+AT1383*AT$195+AT1401*$D1464)</f>
        <v/>
      </c>
      <c r="AU1464" s="45">
        <f>AU1428*Settings!$C$13*(AU1374+AU1392+AU1383*AU$195+AU1401*$D1464)</f>
        <v/>
      </c>
      <c r="AV1464" s="45">
        <f>AV1428*Settings!$C$13*(AV1374+AV1392+AV1383*AV$195+AV1401*$D1464)</f>
        <v/>
      </c>
      <c r="AW1464" s="45">
        <f>AW1428*Settings!$C$13*(AW1374+AW1392+AW1383*AW$195+AW1401*$D1464)</f>
        <v/>
      </c>
      <c r="AX1464" s="45">
        <f>AX1428*Settings!$C$13*(AX1374+AX1392+AX1383*AX$195+AX1401*$D1464)</f>
        <v/>
      </c>
      <c r="AY1464" s="46">
        <f>REVENUE(AY1428,Settings!$C$13,NEWREVRATE(AY1374,AY1392,AY1383,AY$195,AY1401,$D1464))</f>
        <v/>
      </c>
    </row>
    <row r="1465" hidden="1" outlineLevel="2">
      <c r="A1465" s="14" t="inlineStr">
        <is>
          <t>rnew</t>
        </is>
      </c>
      <c r="B1465" s="14" t="inlineStr">
        <is>
          <t>ker</t>
        </is>
      </c>
      <c r="C1465" s="14" t="inlineStr">
        <is>
          <t>mac</t>
        </is>
      </c>
      <c r="D1465" s="37">
        <f>INDEX(Inputs!$S$5:$S$132,MATCH($B1465&amp;"|"&amp;$C1465,Inputs!$A$5:$A$132,0))</f>
        <v/>
      </c>
      <c r="E1465" s="36" t="n"/>
      <c r="F1465" s="36" t="n"/>
      <c r="G1465" s="36" t="n"/>
      <c r="H1465" s="14">
        <f>INDEX(Variables!$B$5:$B$105,MATCH($A1465,Variables!$A$5:$A$105,0))&amp;IF($C1465="",""," | "&amp;INDEX(Mapping!$B$5:$B$26,MATCH($C1465,Mapping!$A$5:$A$26,0))&amp;" | "&amp;INDEX(Mapping!$B$30:$B$41,MATCH($B1465,Mapping!$A$30:$A$41,0)))</f>
        <v/>
      </c>
      <c r="I1465" s="14">
        <f>INDEX(Variables!$C$5:$C$105,MATCH($A1465,Variables!$A$5:$A$105,0))</f>
        <v/>
      </c>
      <c r="J1465" s="14">
        <f>INDEX(Variables!$E$5:$E$105,MATCH($A1465,Variables!$A$5:$A$105,0))</f>
        <v/>
      </c>
      <c r="K1465" s="11">
        <f>LOWER(Settings!$C$4)&amp;".mit."&amp;$A1465&amp;IF($C1465="","","."&amp;$C1465&amp;"."&amp;$B1465)&amp;IF(INDEX(Variables!$D$5:$D$105,MATCH($A1465,Variables!$A$5:$A$105,0))="","","."&amp;INDEX(Variables!$D$5:$D$105,MATCH($A1465,Variables!$A$5:$A$105,0)))&amp;"."&amp;K$5</f>
        <v/>
      </c>
      <c r="L1465" s="44">
        <f>L1429*Settings!$C$13*(L1375+L1393+L1384*L$195+L1402*$D1465)</f>
        <v/>
      </c>
      <c r="M1465" s="45">
        <f>M1429*Settings!$C$13*(M1375+M1393+M1384*M$195+M1402*$D1465)</f>
        <v/>
      </c>
      <c r="N1465" s="45">
        <f>N1429*Settings!$C$13*(N1375+N1393+N1384*N$195+N1402*$D1465)</f>
        <v/>
      </c>
      <c r="O1465" s="45">
        <f>O1429*Settings!$C$13*(O1375+O1393+O1384*O$195+O1402*$D1465)</f>
        <v/>
      </c>
      <c r="P1465" s="45">
        <f>P1429*Settings!$C$13*(P1375+P1393+P1384*P$195+P1402*$D1465)</f>
        <v/>
      </c>
      <c r="Q1465" s="45">
        <f>Q1429*Settings!$C$13*(Q1375+Q1393+Q1384*Q$195+Q1402*$D1465)</f>
        <v/>
      </c>
      <c r="R1465" s="45">
        <f>R1429*Settings!$C$13*(R1375+R1393+R1384*R$195+R1402*$D1465)</f>
        <v/>
      </c>
      <c r="S1465" s="45">
        <f>S1429*Settings!$C$13*(S1375+S1393+S1384*S$195+S1402*$D1465)</f>
        <v/>
      </c>
      <c r="T1465" s="45">
        <f>T1429*Settings!$C$13*(T1375+T1393+T1384*T$195+T1402*$D1465)</f>
        <v/>
      </c>
      <c r="U1465" s="45">
        <f>U1429*Settings!$C$13*(U1375+U1393+U1384*U$195+U1402*$D1465)</f>
        <v/>
      </c>
      <c r="V1465" s="45">
        <f>V1429*Settings!$C$13*(V1375+V1393+V1384*V$195+V1402*$D1465)</f>
        <v/>
      </c>
      <c r="W1465" s="45">
        <f>W1429*Settings!$C$13*(W1375+W1393+W1384*W$195+W1402*$D1465)</f>
        <v/>
      </c>
      <c r="X1465" s="45">
        <f>X1429*Settings!$C$13*(X1375+X1393+X1384*X$195+X1402*$D1465)</f>
        <v/>
      </c>
      <c r="Y1465" s="45">
        <f>Y1429*Settings!$C$13*(Y1375+Y1393+Y1384*Y$195+Y1402*$D1465)</f>
        <v/>
      </c>
      <c r="Z1465" s="45">
        <f>Z1429*Settings!$C$13*(Z1375+Z1393+Z1384*Z$195+Z1402*$D1465)</f>
        <v/>
      </c>
      <c r="AA1465" s="45">
        <f>AA1429*Settings!$C$13*(AA1375+AA1393+AA1384*AA$195+AA1402*$D1465)</f>
        <v/>
      </c>
      <c r="AB1465" s="45">
        <f>AB1429*Settings!$C$13*(AB1375+AB1393+AB1384*AB$195+AB1402*$D1465)</f>
        <v/>
      </c>
      <c r="AC1465" s="45">
        <f>AC1429*Settings!$C$13*(AC1375+AC1393+AC1384*AC$195+AC1402*$D1465)</f>
        <v/>
      </c>
      <c r="AD1465" s="46">
        <f>REVENUE(AD1429,Settings!$C$13,NEWREVRATE(AD1375,AD1393,AD1384,AD$195,AD1402,$D1465))</f>
        <v/>
      </c>
      <c r="AF1465" s="11">
        <f>LOWER(Settings!$C$4)&amp;".mit."&amp;$A1465&amp;IF($C1465="","","."&amp;$C1465&amp;"."&amp;$B1465)&amp;IF(INDEX(Variables!$D$5:$D$105,MATCH($A1465,Variables!$A$5:$A$105,0))="","","."&amp;INDEX(Variables!$D$5:$D$105,MATCH($A1465,Variables!$A$5:$A$105,0)))&amp;"."&amp;AF$5</f>
        <v/>
      </c>
      <c r="AG1465" s="44">
        <f>AG1429*Settings!$C$13*(AG1375+AG1393+AG1384*AG$195+AG1402*$D1465)</f>
        <v/>
      </c>
      <c r="AH1465" s="45">
        <f>AH1429*Settings!$C$13*(AH1375+AH1393+AH1384*AH$195+AH1402*$D1465)</f>
        <v/>
      </c>
      <c r="AI1465" s="45">
        <f>AI1429*Settings!$C$13*(AI1375+AI1393+AI1384*AI$195+AI1402*$D1465)</f>
        <v/>
      </c>
      <c r="AJ1465" s="45">
        <f>AJ1429*Settings!$C$13*(AJ1375+AJ1393+AJ1384*AJ$195+AJ1402*$D1465)</f>
        <v/>
      </c>
      <c r="AK1465" s="45">
        <f>AK1429*Settings!$C$13*(AK1375+AK1393+AK1384*AK$195+AK1402*$D1465)</f>
        <v/>
      </c>
      <c r="AL1465" s="45">
        <f>AL1429*Settings!$C$13*(AL1375+AL1393+AL1384*AL$195+AL1402*$D1465)</f>
        <v/>
      </c>
      <c r="AM1465" s="45">
        <f>AM1429*Settings!$C$13*(AM1375+AM1393+AM1384*AM$195+AM1402*$D1465)</f>
        <v/>
      </c>
      <c r="AN1465" s="45">
        <f>AN1429*Settings!$C$13*(AN1375+AN1393+AN1384*AN$195+AN1402*$D1465)</f>
        <v/>
      </c>
      <c r="AO1465" s="45">
        <f>AO1429*Settings!$C$13*(AO1375+AO1393+AO1384*AO$195+AO1402*$D1465)</f>
        <v/>
      </c>
      <c r="AP1465" s="45">
        <f>AP1429*Settings!$C$13*(AP1375+AP1393+AP1384*AP$195+AP1402*$D1465)</f>
        <v/>
      </c>
      <c r="AQ1465" s="45">
        <f>AQ1429*Settings!$C$13*(AQ1375+AQ1393+AQ1384*AQ$195+AQ1402*$D1465)</f>
        <v/>
      </c>
      <c r="AR1465" s="45">
        <f>AR1429*Settings!$C$13*(AR1375+AR1393+AR1384*AR$195+AR1402*$D1465)</f>
        <v/>
      </c>
      <c r="AS1465" s="45">
        <f>AS1429*Settings!$C$13*(AS1375+AS1393+AS1384*AS$195+AS1402*$D1465)</f>
        <v/>
      </c>
      <c r="AT1465" s="45">
        <f>AT1429*Settings!$C$13*(AT1375+AT1393+AT1384*AT$195+AT1402*$D1465)</f>
        <v/>
      </c>
      <c r="AU1465" s="45">
        <f>AU1429*Settings!$C$13*(AU1375+AU1393+AU1384*AU$195+AU1402*$D1465)</f>
        <v/>
      </c>
      <c r="AV1465" s="45">
        <f>AV1429*Settings!$C$13*(AV1375+AV1393+AV1384*AV$195+AV1402*$D1465)</f>
        <v/>
      </c>
      <c r="AW1465" s="45">
        <f>AW1429*Settings!$C$13*(AW1375+AW1393+AW1384*AW$195+AW1402*$D1465)</f>
        <v/>
      </c>
      <c r="AX1465" s="45">
        <f>AX1429*Settings!$C$13*(AX1375+AX1393+AX1384*AX$195+AX1402*$D1465)</f>
        <v/>
      </c>
      <c r="AY1465" s="46">
        <f>REVENUE(AY1429,Settings!$C$13,NEWREVRATE(AY1375,AY1393,AY1384,AY$195,AY1402,$D1465))</f>
        <v/>
      </c>
    </row>
    <row r="1466" hidden="1" outlineLevel="2">
      <c r="A1466" s="14" t="inlineStr">
        <is>
          <t>rnew</t>
        </is>
      </c>
      <c r="B1466" s="14" t="inlineStr">
        <is>
          <t>oop</t>
        </is>
      </c>
      <c r="C1466" s="14" t="inlineStr">
        <is>
          <t>mac</t>
        </is>
      </c>
      <c r="D1466" s="37">
        <f>INDEX(Inputs!$S$5:$S$132,MATCH($B1466&amp;"|"&amp;$C1466,Inputs!$A$5:$A$132,0))</f>
        <v/>
      </c>
      <c r="E1466" s="36" t="n"/>
      <c r="F1466" s="36" t="n"/>
      <c r="G1466" s="36" t="n"/>
      <c r="H1466" s="14">
        <f>INDEX(Variables!$B$5:$B$105,MATCH($A1466,Variables!$A$5:$A$105,0))&amp;IF($C1466="",""," | "&amp;INDEX(Mapping!$B$5:$B$26,MATCH($C1466,Mapping!$A$5:$A$26,0))&amp;" | "&amp;INDEX(Mapping!$B$30:$B$41,MATCH($B1466,Mapping!$A$30:$A$41,0)))</f>
        <v/>
      </c>
      <c r="I1466" s="14">
        <f>INDEX(Variables!$C$5:$C$105,MATCH($A1466,Variables!$A$5:$A$105,0))</f>
        <v/>
      </c>
      <c r="J1466" s="14">
        <f>INDEX(Variables!$E$5:$E$105,MATCH($A1466,Variables!$A$5:$A$105,0))</f>
        <v/>
      </c>
      <c r="K1466" s="11">
        <f>LOWER(Settings!$C$4)&amp;".mit."&amp;$A1466&amp;IF($C1466="","","."&amp;$C1466&amp;"."&amp;$B1466)&amp;IF(INDEX(Variables!$D$5:$D$105,MATCH($A1466,Variables!$A$5:$A$105,0))="","","."&amp;INDEX(Variables!$D$5:$D$105,MATCH($A1466,Variables!$A$5:$A$105,0)))&amp;"."&amp;K$5</f>
        <v/>
      </c>
      <c r="L1466" s="44">
        <f>L1430*Settings!$C$13*(L1376+L1394+L1385*L$195+L1403*$D1466)</f>
        <v/>
      </c>
      <c r="M1466" s="45">
        <f>M1430*Settings!$C$13*(M1376+M1394+M1385*M$195+M1403*$D1466)</f>
        <v/>
      </c>
      <c r="N1466" s="45">
        <f>N1430*Settings!$C$13*(N1376+N1394+N1385*N$195+N1403*$D1466)</f>
        <v/>
      </c>
      <c r="O1466" s="45">
        <f>O1430*Settings!$C$13*(O1376+O1394+O1385*O$195+O1403*$D1466)</f>
        <v/>
      </c>
      <c r="P1466" s="45">
        <f>P1430*Settings!$C$13*(P1376+P1394+P1385*P$195+P1403*$D1466)</f>
        <v/>
      </c>
      <c r="Q1466" s="45">
        <f>Q1430*Settings!$C$13*(Q1376+Q1394+Q1385*Q$195+Q1403*$D1466)</f>
        <v/>
      </c>
      <c r="R1466" s="45">
        <f>R1430*Settings!$C$13*(R1376+R1394+R1385*R$195+R1403*$D1466)</f>
        <v/>
      </c>
      <c r="S1466" s="45">
        <f>S1430*Settings!$C$13*(S1376+S1394+S1385*S$195+S1403*$D1466)</f>
        <v/>
      </c>
      <c r="T1466" s="45">
        <f>T1430*Settings!$C$13*(T1376+T1394+T1385*T$195+T1403*$D1466)</f>
        <v/>
      </c>
      <c r="U1466" s="45">
        <f>U1430*Settings!$C$13*(U1376+U1394+U1385*U$195+U1403*$D1466)</f>
        <v/>
      </c>
      <c r="V1466" s="45">
        <f>V1430*Settings!$C$13*(V1376+V1394+V1385*V$195+V1403*$D1466)</f>
        <v/>
      </c>
      <c r="W1466" s="45">
        <f>W1430*Settings!$C$13*(W1376+W1394+W1385*W$195+W1403*$D1466)</f>
        <v/>
      </c>
      <c r="X1466" s="45">
        <f>X1430*Settings!$C$13*(X1376+X1394+X1385*X$195+X1403*$D1466)</f>
        <v/>
      </c>
      <c r="Y1466" s="45">
        <f>Y1430*Settings!$C$13*(Y1376+Y1394+Y1385*Y$195+Y1403*$D1466)</f>
        <v/>
      </c>
      <c r="Z1466" s="45">
        <f>Z1430*Settings!$C$13*(Z1376+Z1394+Z1385*Z$195+Z1403*$D1466)</f>
        <v/>
      </c>
      <c r="AA1466" s="45">
        <f>AA1430*Settings!$C$13*(AA1376+AA1394+AA1385*AA$195+AA1403*$D1466)</f>
        <v/>
      </c>
      <c r="AB1466" s="45">
        <f>AB1430*Settings!$C$13*(AB1376+AB1394+AB1385*AB$195+AB1403*$D1466)</f>
        <v/>
      </c>
      <c r="AC1466" s="45">
        <f>AC1430*Settings!$C$13*(AC1376+AC1394+AC1385*AC$195+AC1403*$D1466)</f>
        <v/>
      </c>
      <c r="AD1466" s="46">
        <f>REVENUE(AD1430,Settings!$C$13,NEWREVRATE(AD1376,AD1394,AD1385,AD$195,AD1403,$D1466))</f>
        <v/>
      </c>
      <c r="AF1466" s="11">
        <f>LOWER(Settings!$C$4)&amp;".mit."&amp;$A1466&amp;IF($C1466="","","."&amp;$C1466&amp;"."&amp;$B1466)&amp;IF(INDEX(Variables!$D$5:$D$105,MATCH($A1466,Variables!$A$5:$A$105,0))="","","."&amp;INDEX(Variables!$D$5:$D$105,MATCH($A1466,Variables!$A$5:$A$105,0)))&amp;"."&amp;AF$5</f>
        <v/>
      </c>
      <c r="AG1466" s="44">
        <f>AG1430*Settings!$C$13*(AG1376+AG1394+AG1385*AG$195+AG1403*$D1466)</f>
        <v/>
      </c>
      <c r="AH1466" s="45">
        <f>AH1430*Settings!$C$13*(AH1376+AH1394+AH1385*AH$195+AH1403*$D1466)</f>
        <v/>
      </c>
      <c r="AI1466" s="45">
        <f>AI1430*Settings!$C$13*(AI1376+AI1394+AI1385*AI$195+AI1403*$D1466)</f>
        <v/>
      </c>
      <c r="AJ1466" s="45">
        <f>AJ1430*Settings!$C$13*(AJ1376+AJ1394+AJ1385*AJ$195+AJ1403*$D1466)</f>
        <v/>
      </c>
      <c r="AK1466" s="45">
        <f>AK1430*Settings!$C$13*(AK1376+AK1394+AK1385*AK$195+AK1403*$D1466)</f>
        <v/>
      </c>
      <c r="AL1466" s="45">
        <f>AL1430*Settings!$C$13*(AL1376+AL1394+AL1385*AL$195+AL1403*$D1466)</f>
        <v/>
      </c>
      <c r="AM1466" s="45">
        <f>AM1430*Settings!$C$13*(AM1376+AM1394+AM1385*AM$195+AM1403*$D1466)</f>
        <v/>
      </c>
      <c r="AN1466" s="45">
        <f>AN1430*Settings!$C$13*(AN1376+AN1394+AN1385*AN$195+AN1403*$D1466)</f>
        <v/>
      </c>
      <c r="AO1466" s="45">
        <f>AO1430*Settings!$C$13*(AO1376+AO1394+AO1385*AO$195+AO1403*$D1466)</f>
        <v/>
      </c>
      <c r="AP1466" s="45">
        <f>AP1430*Settings!$C$13*(AP1376+AP1394+AP1385*AP$195+AP1403*$D1466)</f>
        <v/>
      </c>
      <c r="AQ1466" s="45">
        <f>AQ1430*Settings!$C$13*(AQ1376+AQ1394+AQ1385*AQ$195+AQ1403*$D1466)</f>
        <v/>
      </c>
      <c r="AR1466" s="45">
        <f>AR1430*Settings!$C$13*(AR1376+AR1394+AR1385*AR$195+AR1403*$D1466)</f>
        <v/>
      </c>
      <c r="AS1466" s="45">
        <f>AS1430*Settings!$C$13*(AS1376+AS1394+AS1385*AS$195+AS1403*$D1466)</f>
        <v/>
      </c>
      <c r="AT1466" s="45">
        <f>AT1430*Settings!$C$13*(AT1376+AT1394+AT1385*AT$195+AT1403*$D1466)</f>
        <v/>
      </c>
      <c r="AU1466" s="45">
        <f>AU1430*Settings!$C$13*(AU1376+AU1394+AU1385*AU$195+AU1403*$D1466)</f>
        <v/>
      </c>
      <c r="AV1466" s="45">
        <f>AV1430*Settings!$C$13*(AV1376+AV1394+AV1385*AV$195+AV1403*$D1466)</f>
        <v/>
      </c>
      <c r="AW1466" s="45">
        <f>AW1430*Settings!$C$13*(AW1376+AW1394+AW1385*AW$195+AW1403*$D1466)</f>
        <v/>
      </c>
      <c r="AX1466" s="45">
        <f>AX1430*Settings!$C$13*(AX1376+AX1394+AX1385*AX$195+AX1403*$D1466)</f>
        <v/>
      </c>
      <c r="AY1466" s="46">
        <f>REVENUE(AY1430,Settings!$C$13,NEWREVRATE(AY1376,AY1394,AY1385,AY$195,AY1403,$D1466))</f>
        <v/>
      </c>
    </row>
    <row r="1467" hidden="1" outlineLevel="2">
      <c r="A1467" s="14" t="inlineStr">
        <is>
          <t>rnew</t>
        </is>
      </c>
      <c r="B1467" s="14" t="inlineStr">
        <is>
          <t>bio</t>
        </is>
      </c>
      <c r="C1467" s="14" t="inlineStr">
        <is>
          <t>mac</t>
        </is>
      </c>
      <c r="D1467" s="37">
        <f>INDEX(Inputs!$S$5:$S$132,MATCH($B1467&amp;"|"&amp;$C1467,Inputs!$A$5:$A$132,0))</f>
        <v/>
      </c>
      <c r="E1467" s="36" t="n"/>
      <c r="F1467" s="36" t="n"/>
      <c r="G1467" s="36" t="n"/>
      <c r="H1467" s="14">
        <f>INDEX(Variables!$B$5:$B$105,MATCH($A1467,Variables!$A$5:$A$105,0))&amp;IF($C1467="",""," | "&amp;INDEX(Mapping!$B$5:$B$26,MATCH($C1467,Mapping!$A$5:$A$26,0))&amp;" | "&amp;INDEX(Mapping!$B$30:$B$41,MATCH($B1467,Mapping!$A$30:$A$41,0)))</f>
        <v/>
      </c>
      <c r="I1467" s="14">
        <f>INDEX(Variables!$C$5:$C$105,MATCH($A1467,Variables!$A$5:$A$105,0))</f>
        <v/>
      </c>
      <c r="J1467" s="14">
        <f>INDEX(Variables!$E$5:$E$105,MATCH($A1467,Variables!$A$5:$A$105,0))</f>
        <v/>
      </c>
      <c r="K1467" s="11">
        <f>LOWER(Settings!$C$4)&amp;".mit."&amp;$A1467&amp;IF($C1467="","","."&amp;$C1467&amp;"."&amp;$B1467)&amp;IF(INDEX(Variables!$D$5:$D$105,MATCH($A1467,Variables!$A$5:$A$105,0))="","","."&amp;INDEX(Variables!$D$5:$D$105,MATCH($A1467,Variables!$A$5:$A$105,0)))&amp;"."&amp;K$5</f>
        <v/>
      </c>
      <c r="L1467" s="44">
        <f>L1431*Settings!$C$13*(L1377+L1395+L1386*L$195+L1404*$D1467)</f>
        <v/>
      </c>
      <c r="M1467" s="45">
        <f>M1431*Settings!$C$13*(M1377+M1395+M1386*M$195+M1404*$D1467)</f>
        <v/>
      </c>
      <c r="N1467" s="45">
        <f>N1431*Settings!$C$13*(N1377+N1395+N1386*N$195+N1404*$D1467)</f>
        <v/>
      </c>
      <c r="O1467" s="45">
        <f>O1431*Settings!$C$13*(O1377+O1395+O1386*O$195+O1404*$D1467)</f>
        <v/>
      </c>
      <c r="P1467" s="45">
        <f>P1431*Settings!$C$13*(P1377+P1395+P1386*P$195+P1404*$D1467)</f>
        <v/>
      </c>
      <c r="Q1467" s="45">
        <f>Q1431*Settings!$C$13*(Q1377+Q1395+Q1386*Q$195+Q1404*$D1467)</f>
        <v/>
      </c>
      <c r="R1467" s="45">
        <f>R1431*Settings!$C$13*(R1377+R1395+R1386*R$195+R1404*$D1467)</f>
        <v/>
      </c>
      <c r="S1467" s="45">
        <f>S1431*Settings!$C$13*(S1377+S1395+S1386*S$195+S1404*$D1467)</f>
        <v/>
      </c>
      <c r="T1467" s="45">
        <f>T1431*Settings!$C$13*(T1377+T1395+T1386*T$195+T1404*$D1467)</f>
        <v/>
      </c>
      <c r="U1467" s="45">
        <f>U1431*Settings!$C$13*(U1377+U1395+U1386*U$195+U1404*$D1467)</f>
        <v/>
      </c>
      <c r="V1467" s="45">
        <f>V1431*Settings!$C$13*(V1377+V1395+V1386*V$195+V1404*$D1467)</f>
        <v/>
      </c>
      <c r="W1467" s="45">
        <f>W1431*Settings!$C$13*(W1377+W1395+W1386*W$195+W1404*$D1467)</f>
        <v/>
      </c>
      <c r="X1467" s="45">
        <f>X1431*Settings!$C$13*(X1377+X1395+X1386*X$195+X1404*$D1467)</f>
        <v/>
      </c>
      <c r="Y1467" s="45">
        <f>Y1431*Settings!$C$13*(Y1377+Y1395+Y1386*Y$195+Y1404*$D1467)</f>
        <v/>
      </c>
      <c r="Z1467" s="45">
        <f>Z1431*Settings!$C$13*(Z1377+Z1395+Z1386*Z$195+Z1404*$D1467)</f>
        <v/>
      </c>
      <c r="AA1467" s="45">
        <f>AA1431*Settings!$C$13*(AA1377+AA1395+AA1386*AA$195+AA1404*$D1467)</f>
        <v/>
      </c>
      <c r="AB1467" s="45">
        <f>AB1431*Settings!$C$13*(AB1377+AB1395+AB1386*AB$195+AB1404*$D1467)</f>
        <v/>
      </c>
      <c r="AC1467" s="45">
        <f>AC1431*Settings!$C$13*(AC1377+AC1395+AC1386*AC$195+AC1404*$D1467)</f>
        <v/>
      </c>
      <c r="AD1467" s="46">
        <f>REVENUE(AD1431,Settings!$C$13,NEWREVRATE(AD1377,AD1395,AD1386,AD$195,AD1404,$D1467))</f>
        <v/>
      </c>
      <c r="AF1467" s="11">
        <f>LOWER(Settings!$C$4)&amp;".mit."&amp;$A1467&amp;IF($C1467="","","."&amp;$C1467&amp;"."&amp;$B1467)&amp;IF(INDEX(Variables!$D$5:$D$105,MATCH($A1467,Variables!$A$5:$A$105,0))="","","."&amp;INDEX(Variables!$D$5:$D$105,MATCH($A1467,Variables!$A$5:$A$105,0)))&amp;"."&amp;AF$5</f>
        <v/>
      </c>
      <c r="AG1467" s="44">
        <f>AG1431*Settings!$C$13*(AG1377+AG1395+AG1386*AG$195+AG1404*$D1467)</f>
        <v/>
      </c>
      <c r="AH1467" s="45">
        <f>AH1431*Settings!$C$13*(AH1377+AH1395+AH1386*AH$195+AH1404*$D1467)</f>
        <v/>
      </c>
      <c r="AI1467" s="45">
        <f>AI1431*Settings!$C$13*(AI1377+AI1395+AI1386*AI$195+AI1404*$D1467)</f>
        <v/>
      </c>
      <c r="AJ1467" s="45">
        <f>AJ1431*Settings!$C$13*(AJ1377+AJ1395+AJ1386*AJ$195+AJ1404*$D1467)</f>
        <v/>
      </c>
      <c r="AK1467" s="45">
        <f>AK1431*Settings!$C$13*(AK1377+AK1395+AK1386*AK$195+AK1404*$D1467)</f>
        <v/>
      </c>
      <c r="AL1467" s="45">
        <f>AL1431*Settings!$C$13*(AL1377+AL1395+AL1386*AL$195+AL1404*$D1467)</f>
        <v/>
      </c>
      <c r="AM1467" s="45">
        <f>AM1431*Settings!$C$13*(AM1377+AM1395+AM1386*AM$195+AM1404*$D1467)</f>
        <v/>
      </c>
      <c r="AN1467" s="45">
        <f>AN1431*Settings!$C$13*(AN1377+AN1395+AN1386*AN$195+AN1404*$D1467)</f>
        <v/>
      </c>
      <c r="AO1467" s="45">
        <f>AO1431*Settings!$C$13*(AO1377+AO1395+AO1386*AO$195+AO1404*$D1467)</f>
        <v/>
      </c>
      <c r="AP1467" s="45">
        <f>AP1431*Settings!$C$13*(AP1377+AP1395+AP1386*AP$195+AP1404*$D1467)</f>
        <v/>
      </c>
      <c r="AQ1467" s="45">
        <f>AQ1431*Settings!$C$13*(AQ1377+AQ1395+AQ1386*AQ$195+AQ1404*$D1467)</f>
        <v/>
      </c>
      <c r="AR1467" s="45">
        <f>AR1431*Settings!$C$13*(AR1377+AR1395+AR1386*AR$195+AR1404*$D1467)</f>
        <v/>
      </c>
      <c r="AS1467" s="45">
        <f>AS1431*Settings!$C$13*(AS1377+AS1395+AS1386*AS$195+AS1404*$D1467)</f>
        <v/>
      </c>
      <c r="AT1467" s="45">
        <f>AT1431*Settings!$C$13*(AT1377+AT1395+AT1386*AT$195+AT1404*$D1467)</f>
        <v/>
      </c>
      <c r="AU1467" s="45">
        <f>AU1431*Settings!$C$13*(AU1377+AU1395+AU1386*AU$195+AU1404*$D1467)</f>
        <v/>
      </c>
      <c r="AV1467" s="45">
        <f>AV1431*Settings!$C$13*(AV1377+AV1395+AV1386*AV$195+AV1404*$D1467)</f>
        <v/>
      </c>
      <c r="AW1467" s="45">
        <f>AW1431*Settings!$C$13*(AW1377+AW1395+AW1386*AW$195+AW1404*$D1467)</f>
        <v/>
      </c>
      <c r="AX1467" s="45">
        <f>AX1431*Settings!$C$13*(AX1377+AX1395+AX1386*AX$195+AX1404*$D1467)</f>
        <v/>
      </c>
      <c r="AY1467" s="46">
        <f>REVENUE(AY1431,Settings!$C$13,NEWREVRATE(AY1377,AY1395,AY1386,AY$195,AY1404,$D1467))</f>
        <v/>
      </c>
    </row>
    <row r="1468" hidden="1" outlineLevel="2"/>
    <row r="1469" hidden="1" outlineLevel="1" collapsed="1">
      <c r="A1469" s="1" t="inlineStr">
        <is>
          <t>ener</t>
        </is>
      </c>
      <c r="B1469" s="1" t="inlineStr">
        <is>
          <t>all</t>
        </is>
      </c>
      <c r="C1469" s="1" t="inlineStr">
        <is>
          <t>cem</t>
        </is>
      </c>
      <c r="H1469" s="1">
        <f>INDEX(Variables!$B$5:$B$105,MATCH($A1469,Variables!$A$5:$A$105,0))&amp;IF($C1469="",""," | "&amp;INDEX(Mapping!$B$5:$B$26,MATCH($C1469,Mapping!$A$5:$A$26,0))&amp;" | "&amp;INDEX(Mapping!$B$30:$B$41,MATCH($B1469,Mapping!$A$30:$A$41,0)))</f>
        <v/>
      </c>
      <c r="I1469" s="1">
        <f>INDEX(Variables!$C$5:$C$105,MATCH($A1469,Variables!$A$5:$A$105,0))</f>
        <v/>
      </c>
      <c r="J1469" s="1">
        <f>INDEX(Variables!$E$5:$E$105,MATCH($A1469,Variables!$A$5:$A$105,0))</f>
        <v/>
      </c>
      <c r="K1469" s="17">
        <f>LOWER(Settings!$C$4)&amp;".mit."&amp;$A1469&amp;IF($C1469="","","."&amp;$C1469&amp;"."&amp;$B1469)&amp;IF(INDEX(Variables!$D$5:$D$105,MATCH($A1469,Variables!$A$5:$A$105,0))="","","."&amp;INDEX(Variables!$D$5:$D$105,MATCH($A1469,Variables!$A$5:$A$105,0)))&amp;"."&amp;K$5</f>
        <v/>
      </c>
      <c r="L1469" s="42">
        <f>SUM(L1524:L1531)</f>
        <v/>
      </c>
      <c r="M1469" s="43">
        <f>SUM(M1524:M1531)</f>
        <v/>
      </c>
      <c r="N1469" s="43">
        <f>SUM(N1524:N1531)</f>
        <v/>
      </c>
      <c r="O1469" s="43">
        <f>SUM(O1524:O1531)</f>
        <v/>
      </c>
      <c r="P1469" s="43">
        <f>SUM(P1524:P1531)</f>
        <v/>
      </c>
      <c r="Q1469" s="43">
        <f>SUM(Q1524:Q1531)</f>
        <v/>
      </c>
      <c r="R1469" s="43">
        <f>SUM(R1524:R1531)</f>
        <v/>
      </c>
      <c r="S1469" s="43">
        <f>SUM(S1524:S1531)</f>
        <v/>
      </c>
      <c r="T1469" s="43">
        <f>SUM(T1524:T1531)</f>
        <v/>
      </c>
      <c r="U1469" s="43">
        <f>SUM(U1524:U1531)</f>
        <v/>
      </c>
      <c r="V1469" s="43">
        <f>SUM(V1524:V1531)</f>
        <v/>
      </c>
      <c r="W1469" s="43">
        <f>SUM(W1524:W1531)</f>
        <v/>
      </c>
      <c r="X1469" s="43">
        <f>SUM(X1524:X1531)</f>
        <v/>
      </c>
      <c r="Y1469" s="43">
        <f>SUM(Y1524:Y1531)</f>
        <v/>
      </c>
      <c r="Z1469" s="43">
        <f>SUM(Z1524:Z1531)</f>
        <v/>
      </c>
      <c r="AA1469" s="43">
        <f>SUM(AA1524:AA1531)</f>
        <v/>
      </c>
      <c r="AB1469" s="43">
        <f>SUM(AB1524:AB1531)</f>
        <v/>
      </c>
      <c r="AC1469" s="43">
        <f>SUM(AC1524:AC1531)</f>
        <v/>
      </c>
      <c r="AD1469" s="43">
        <f>SUM(AD1524:AD1531)</f>
        <v/>
      </c>
      <c r="AF1469" s="17">
        <f>LOWER(Settings!$C$4)&amp;".mit."&amp;$A1469&amp;IF($C1469="","","."&amp;$C1469&amp;"."&amp;$B1469)&amp;IF(INDEX(Variables!$D$5:$D$105,MATCH($A1469,Variables!$A$5:$A$105,0))="","","."&amp;INDEX(Variables!$D$5:$D$105,MATCH($A1469,Variables!$A$5:$A$105,0)))&amp;"."&amp;AF$5</f>
        <v/>
      </c>
      <c r="AG1469" s="42">
        <f>SUM(AG1524:AG1531)</f>
        <v/>
      </c>
      <c r="AH1469" s="43">
        <f>SUM(AH1524:AH1531)</f>
        <v/>
      </c>
      <c r="AI1469" s="43">
        <f>SUM(AI1524:AI1531)</f>
        <v/>
      </c>
      <c r="AJ1469" s="43">
        <f>SUM(AJ1524:AJ1531)</f>
        <v/>
      </c>
      <c r="AK1469" s="43">
        <f>SUM(AK1524:AK1531)</f>
        <v/>
      </c>
      <c r="AL1469" s="43">
        <f>SUM(AL1524:AL1531)</f>
        <v/>
      </c>
      <c r="AM1469" s="43">
        <f>SUM(AM1524:AM1531)</f>
        <v/>
      </c>
      <c r="AN1469" s="43">
        <f>SUM(AN1524:AN1531)</f>
        <v/>
      </c>
      <c r="AO1469" s="43">
        <f>SUM(AO1524:AO1531)</f>
        <v/>
      </c>
      <c r="AP1469" s="43">
        <f>SUM(AP1524:AP1531)</f>
        <v/>
      </c>
      <c r="AQ1469" s="43">
        <f>SUM(AQ1524:AQ1531)</f>
        <v/>
      </c>
      <c r="AR1469" s="43">
        <f>SUM(AR1524:AR1531)</f>
        <v/>
      </c>
      <c r="AS1469" s="43">
        <f>SUM(AS1524:AS1531)</f>
        <v/>
      </c>
      <c r="AT1469" s="43">
        <f>SUM(AT1524:AT1531)</f>
        <v/>
      </c>
      <c r="AU1469" s="43">
        <f>SUM(AU1524:AU1531)</f>
        <v/>
      </c>
      <c r="AV1469" s="43">
        <f>SUM(AV1524:AV1531)</f>
        <v/>
      </c>
      <c r="AW1469" s="43">
        <f>SUM(AW1524:AW1531)</f>
        <v/>
      </c>
      <c r="AX1469" s="43">
        <f>SUM(AX1524:AX1531)</f>
        <v/>
      </c>
      <c r="AY1469" s="43">
        <f>SUM(AY1524:AY1531)</f>
        <v/>
      </c>
    </row>
    <row r="1470" hidden="1" outlineLevel="2">
      <c r="A1470" s="14" t="inlineStr">
        <is>
          <t>ctxnew</t>
        </is>
      </c>
      <c r="B1470" s="14" t="inlineStr">
        <is>
          <t>coa</t>
        </is>
      </c>
      <c r="C1470" s="14" t="inlineStr">
        <is>
          <t>cem</t>
        </is>
      </c>
      <c r="D1470" s="37">
        <f>INDEX(Inputs!$T$5:$T$132,MATCH($B1470&amp;"|"&amp;$C1470,Inputs!$A$5:$A$132,0))</f>
        <v/>
      </c>
      <c r="E1470" s="37">
        <f>INDEX(Inputs!$J$5:$J$132,MATCH($B1470&amp;"|"&amp;$C1470,Inputs!$A$5:$A$132,0))</f>
        <v/>
      </c>
      <c r="F1470" s="37">
        <f>INDEX(Inputs!$K$5:$K$132,MATCH($B1470&amp;"|"&amp;$C1470,Inputs!$A$5:$A$132,0))</f>
        <v/>
      </c>
      <c r="G1470" s="36" t="n"/>
      <c r="H1470" s="14">
        <f>INDEX(Variables!$B$5:$B$105,MATCH($A1470,Variables!$A$5:$A$105,0))&amp;IF($C1470="",""," | "&amp;INDEX(Mapping!$B$5:$B$26,MATCH($C1470,Mapping!$A$5:$A$26,0))&amp;" | "&amp;INDEX(Mapping!$B$30:$B$41,MATCH($B1470,Mapping!$A$30:$A$41,0)))</f>
        <v/>
      </c>
      <c r="I1470" s="14">
        <f>INDEX(Variables!$C$5:$C$105,MATCH($A1470,Variables!$A$5:$A$105,0))</f>
        <v/>
      </c>
      <c r="J1470" s="14">
        <f>INDEX(Variables!$E$5:$E$105,MATCH($A1470,Variables!$A$5:$A$105,0))</f>
        <v/>
      </c>
      <c r="K1470" s="11">
        <f>LOWER(Settings!$C$4)&amp;".mit."&amp;$A1470&amp;IF($C1470="","","."&amp;$C1470&amp;"."&amp;$B1470)&amp;IF(INDEX(Variables!$D$5:$D$105,MATCH($A1470,Variables!$A$5:$A$105,0))="","","."&amp;INDEX(Variables!$D$5:$D$105,MATCH($A1470,Variables!$A$5:$A$105,0)))&amp;"."&amp;K$5</f>
        <v/>
      </c>
      <c r="L1470" s="38">
        <f>L$12*$D1470*INDEX(L$21:L$28,$E1470)*INDEX(L$30:L$46,$F1470)*(1-INDEX(L$121:L$137,$F1470))</f>
        <v/>
      </c>
      <c r="M1470" s="37">
        <f>M$12*$D1470*INDEX(M$21:M$28,$E1470)*INDEX(M$30:M$46,$F1470)*(1-INDEX(M$121:M$137,$F1470))</f>
        <v/>
      </c>
      <c r="N1470" s="37">
        <f>N$12*$D1470*INDEX(N$21:N$28,$E1470)*INDEX(N$30:N$46,$F1470)*(1-INDEX(N$121:N$137,$F1470))</f>
        <v/>
      </c>
      <c r="O1470" s="37">
        <f>O$12*$D1470*INDEX(O$21:O$28,$E1470)*INDEX(O$30:O$46,$F1470)*(1-INDEX(O$121:O$137,$F1470))</f>
        <v/>
      </c>
      <c r="P1470" s="37">
        <f>P$12*$D1470*INDEX(P$21:P$28,$E1470)*INDEX(P$30:P$46,$F1470)*(1-INDEX(P$121:P$137,$F1470))</f>
        <v/>
      </c>
      <c r="Q1470" s="37">
        <f>Q$12*$D1470*INDEX(Q$21:Q$28,$E1470)*INDEX(Q$30:Q$46,$F1470)*(1-INDEX(Q$121:Q$137,$F1470))</f>
        <v/>
      </c>
      <c r="R1470" s="37">
        <f>R$12*$D1470*INDEX(R$21:R$28,$E1470)*INDEX(R$30:R$46,$F1470)*(1-INDEX(R$121:R$137,$F1470))</f>
        <v/>
      </c>
      <c r="S1470" s="37">
        <f>S$12*$D1470*INDEX(S$21:S$28,$E1470)*INDEX(S$30:S$46,$F1470)*(1-INDEX(S$121:S$137,$F1470))</f>
        <v/>
      </c>
      <c r="T1470" s="37">
        <f>T$12*$D1470*INDEX(T$21:T$28,$E1470)*INDEX(T$30:T$46,$F1470)*(1-INDEX(T$121:T$137,$F1470))</f>
        <v/>
      </c>
      <c r="U1470" s="37">
        <f>U$12*$D1470*INDEX(U$21:U$28,$E1470)*INDEX(U$30:U$46,$F1470)*(1-INDEX(U$121:U$137,$F1470))</f>
        <v/>
      </c>
      <c r="V1470" s="37">
        <f>V$12*$D1470*INDEX(V$21:V$28,$E1470)*INDEX(V$30:V$46,$F1470)*(1-INDEX(V$121:V$137,$F1470))</f>
        <v/>
      </c>
      <c r="W1470" s="37">
        <f>W$12*$D1470*INDEX(W$21:W$28,$E1470)*INDEX(W$30:W$46,$F1470)*(1-INDEX(W$121:W$137,$F1470))</f>
        <v/>
      </c>
      <c r="X1470" s="37">
        <f>X$12*$D1470*INDEX(X$21:X$28,$E1470)*INDEX(X$30:X$46,$F1470)*(1-INDEX(X$121:X$137,$F1470))</f>
        <v/>
      </c>
      <c r="Y1470" s="37">
        <f>Y$12*$D1470*INDEX(Y$21:Y$28,$E1470)*INDEX(Y$30:Y$46,$F1470)*(1-INDEX(Y$121:Y$137,$F1470))</f>
        <v/>
      </c>
      <c r="Z1470" s="37">
        <f>Z$12*$D1470*INDEX(Z$21:Z$28,$E1470)*INDEX(Z$30:Z$46,$F1470)*(1-INDEX(Z$121:Z$137,$F1470))</f>
        <v/>
      </c>
      <c r="AA1470" s="37">
        <f>AA$12*$D1470*INDEX(AA$21:AA$28,$E1470)*INDEX(AA$30:AA$46,$F1470)*(1-INDEX(AA$121:AA$137,$F1470))</f>
        <v/>
      </c>
      <c r="AB1470" s="37">
        <f>AB$12*$D1470*INDEX(AB$21:AB$28,$E1470)*INDEX(AB$30:AB$46,$F1470)*(1-INDEX(AB$121:AB$137,$F1470))</f>
        <v/>
      </c>
      <c r="AC1470" s="37">
        <f>AC$12*$D1470*INDEX(AC$21:AC$28,$E1470)*INDEX(AC$30:AC$46,$F1470)*(1-INDEX(AC$121:AC$137,$F1470))</f>
        <v/>
      </c>
      <c r="AD1470" s="40">
        <f>CARBONTAX(AD$12,$D1470,INDEX(AD$21:AD$28,$E1470),INDEX(AD$30:AD$46,$F1470),INDEX(AD$121:AD$137,$F1470))</f>
        <v/>
      </c>
      <c r="AF1470" s="11">
        <f>LOWER(Settings!$C$4)&amp;".mit."&amp;$A1470&amp;IF($C1470="","","."&amp;$C1470&amp;"."&amp;$B1470)&amp;IF(INDEX(Variables!$D$5:$D$105,MATCH($A1470,Variables!$A$5:$A$105,0))="","","."&amp;INDEX(Variables!$D$5:$D$105,MATCH($A1470,Variables!$A$5:$A$105,0)))&amp;"."&amp;AF$5</f>
        <v/>
      </c>
      <c r="AG1470" s="38">
        <f>AG$12*$D1470*INDEX(AG$21:AG$28,$E1470)*INDEX(AG$30:AG$46,$F1470)*(1-INDEX(AG$121:AG$137,$F1470))</f>
        <v/>
      </c>
      <c r="AH1470" s="37">
        <f>AH$12*$D1470*INDEX(AH$21:AH$28,$E1470)*INDEX(AH$30:AH$46,$F1470)*(1-INDEX(AH$121:AH$137,$F1470))</f>
        <v/>
      </c>
      <c r="AI1470" s="37">
        <f>AI$12*$D1470*INDEX(AI$21:AI$28,$E1470)*INDEX(AI$30:AI$46,$F1470)*(1-INDEX(AI$121:AI$137,$F1470))</f>
        <v/>
      </c>
      <c r="AJ1470" s="37">
        <f>AJ$12*$D1470*INDEX(AJ$21:AJ$28,$E1470)*INDEX(AJ$30:AJ$46,$F1470)*(1-INDEX(AJ$121:AJ$137,$F1470))</f>
        <v/>
      </c>
      <c r="AK1470" s="37">
        <f>AK$12*$D1470*INDEX(AK$21:AK$28,$E1470)*INDEX(AK$30:AK$46,$F1470)*(1-INDEX(AK$121:AK$137,$F1470))</f>
        <v/>
      </c>
      <c r="AL1470" s="37">
        <f>AL$12*$D1470*INDEX(AL$21:AL$28,$E1470)*INDEX(AL$30:AL$46,$F1470)*(1-INDEX(AL$121:AL$137,$F1470))</f>
        <v/>
      </c>
      <c r="AM1470" s="37">
        <f>AM$12*$D1470*INDEX(AM$21:AM$28,$E1470)*INDEX(AM$30:AM$46,$F1470)*(1-INDEX(AM$121:AM$137,$F1470))</f>
        <v/>
      </c>
      <c r="AN1470" s="37">
        <f>AN$12*$D1470*INDEX(AN$21:AN$28,$E1470)*INDEX(AN$30:AN$46,$F1470)*(1-INDEX(AN$121:AN$137,$F1470))</f>
        <v/>
      </c>
      <c r="AO1470" s="37">
        <f>AO$12*$D1470*INDEX(AO$21:AO$28,$E1470)*INDEX(AO$30:AO$46,$F1470)*(1-INDEX(AO$121:AO$137,$F1470))</f>
        <v/>
      </c>
      <c r="AP1470" s="37">
        <f>AP$12*$D1470*INDEX(AP$21:AP$28,$E1470)*INDEX(AP$30:AP$46,$F1470)*(1-INDEX(AP$121:AP$137,$F1470))</f>
        <v/>
      </c>
      <c r="AQ1470" s="37">
        <f>AQ$12*$D1470*INDEX(AQ$21:AQ$28,$E1470)*INDEX(AQ$30:AQ$46,$F1470)*(1-INDEX(AQ$121:AQ$137,$F1470))</f>
        <v/>
      </c>
      <c r="AR1470" s="37">
        <f>AR$12*$D1470*INDEX(AR$21:AR$28,$E1470)*INDEX(AR$30:AR$46,$F1470)*(1-INDEX(AR$121:AR$137,$F1470))</f>
        <v/>
      </c>
      <c r="AS1470" s="37">
        <f>AS$12*$D1470*INDEX(AS$21:AS$28,$E1470)*INDEX(AS$30:AS$46,$F1470)*(1-INDEX(AS$121:AS$137,$F1470))</f>
        <v/>
      </c>
      <c r="AT1470" s="37">
        <f>AT$12*$D1470*INDEX(AT$21:AT$28,$E1470)*INDEX(AT$30:AT$46,$F1470)*(1-INDEX(AT$121:AT$137,$F1470))</f>
        <v/>
      </c>
      <c r="AU1470" s="37">
        <f>AU$12*$D1470*INDEX(AU$21:AU$28,$E1470)*INDEX(AU$30:AU$46,$F1470)*(1-INDEX(AU$121:AU$137,$F1470))</f>
        <v/>
      </c>
      <c r="AV1470" s="37">
        <f>AV$12*$D1470*INDEX(AV$21:AV$28,$E1470)*INDEX(AV$30:AV$46,$F1470)*(1-INDEX(AV$121:AV$137,$F1470))</f>
        <v/>
      </c>
      <c r="AW1470" s="37">
        <f>AW$12*$D1470*INDEX(AW$21:AW$28,$E1470)*INDEX(AW$30:AW$46,$F1470)*(1-INDEX(AW$121:AW$137,$F1470))</f>
        <v/>
      </c>
      <c r="AX1470" s="37">
        <f>AX$12*$D1470*INDEX(AX$21:AX$28,$E1470)*INDEX(AX$30:AX$46,$F1470)*(1-INDEX(AX$121:AX$137,$F1470))</f>
        <v/>
      </c>
      <c r="AY1470" s="40">
        <f>CARBONTAX(AY$12,$D1470,INDEX(AY$21:AY$28,$E1470),INDEX(AY$30:AY$46,$F1470),INDEX(AY$121:AY$137,$F1470))</f>
        <v/>
      </c>
    </row>
    <row r="1471" hidden="1" outlineLevel="2">
      <c r="A1471" s="14" t="inlineStr">
        <is>
          <t>ctxnew</t>
        </is>
      </c>
      <c r="B1471" s="14" t="inlineStr">
        <is>
          <t>nga</t>
        </is>
      </c>
      <c r="C1471" s="14" t="inlineStr">
        <is>
          <t>cem</t>
        </is>
      </c>
      <c r="D1471" s="37">
        <f>INDEX(Inputs!$T$5:$T$132,MATCH($B1471&amp;"|"&amp;$C1471,Inputs!$A$5:$A$132,0))</f>
        <v/>
      </c>
      <c r="E1471" s="37">
        <f>INDEX(Inputs!$J$5:$J$132,MATCH($B1471&amp;"|"&amp;$C1471,Inputs!$A$5:$A$132,0))</f>
        <v/>
      </c>
      <c r="F1471" s="37">
        <f>INDEX(Inputs!$K$5:$K$132,MATCH($B1471&amp;"|"&amp;$C1471,Inputs!$A$5:$A$132,0))</f>
        <v/>
      </c>
      <c r="G1471" s="36" t="n"/>
      <c r="H1471" s="14">
        <f>INDEX(Variables!$B$5:$B$105,MATCH($A1471,Variables!$A$5:$A$105,0))&amp;IF($C1471="",""," | "&amp;INDEX(Mapping!$B$5:$B$26,MATCH($C1471,Mapping!$A$5:$A$26,0))&amp;" | "&amp;INDEX(Mapping!$B$30:$B$41,MATCH($B1471,Mapping!$A$30:$A$41,0)))</f>
        <v/>
      </c>
      <c r="I1471" s="14">
        <f>INDEX(Variables!$C$5:$C$105,MATCH($A1471,Variables!$A$5:$A$105,0))</f>
        <v/>
      </c>
      <c r="J1471" s="14">
        <f>INDEX(Variables!$E$5:$E$105,MATCH($A1471,Variables!$A$5:$A$105,0))</f>
        <v/>
      </c>
      <c r="K1471" s="11">
        <f>LOWER(Settings!$C$4)&amp;".mit."&amp;$A1471&amp;IF($C1471="","","."&amp;$C1471&amp;"."&amp;$B1471)&amp;IF(INDEX(Variables!$D$5:$D$105,MATCH($A1471,Variables!$A$5:$A$105,0))="","","."&amp;INDEX(Variables!$D$5:$D$105,MATCH($A1471,Variables!$A$5:$A$105,0)))&amp;"."&amp;K$5</f>
        <v/>
      </c>
      <c r="L1471" s="38">
        <f>L$12*$D1471*INDEX(L$21:L$28,$E1471)*INDEX(L$30:L$46,$F1471)*(1-INDEX(L$121:L$137,$F1471))</f>
        <v/>
      </c>
      <c r="M1471" s="37">
        <f>M$12*$D1471*INDEX(M$21:M$28,$E1471)*INDEX(M$30:M$46,$F1471)*(1-INDEX(M$121:M$137,$F1471))</f>
        <v/>
      </c>
      <c r="N1471" s="37">
        <f>N$12*$D1471*INDEX(N$21:N$28,$E1471)*INDEX(N$30:N$46,$F1471)*(1-INDEX(N$121:N$137,$F1471))</f>
        <v/>
      </c>
      <c r="O1471" s="37">
        <f>O$12*$D1471*INDEX(O$21:O$28,$E1471)*INDEX(O$30:O$46,$F1471)*(1-INDEX(O$121:O$137,$F1471))</f>
        <v/>
      </c>
      <c r="P1471" s="37">
        <f>P$12*$D1471*INDEX(P$21:P$28,$E1471)*INDEX(P$30:P$46,$F1471)*(1-INDEX(P$121:P$137,$F1471))</f>
        <v/>
      </c>
      <c r="Q1471" s="37">
        <f>Q$12*$D1471*INDEX(Q$21:Q$28,$E1471)*INDEX(Q$30:Q$46,$F1471)*(1-INDEX(Q$121:Q$137,$F1471))</f>
        <v/>
      </c>
      <c r="R1471" s="37">
        <f>R$12*$D1471*INDEX(R$21:R$28,$E1471)*INDEX(R$30:R$46,$F1471)*(1-INDEX(R$121:R$137,$F1471))</f>
        <v/>
      </c>
      <c r="S1471" s="37">
        <f>S$12*$D1471*INDEX(S$21:S$28,$E1471)*INDEX(S$30:S$46,$F1471)*(1-INDEX(S$121:S$137,$F1471))</f>
        <v/>
      </c>
      <c r="T1471" s="37">
        <f>T$12*$D1471*INDEX(T$21:T$28,$E1471)*INDEX(T$30:T$46,$F1471)*(1-INDEX(T$121:T$137,$F1471))</f>
        <v/>
      </c>
      <c r="U1471" s="37">
        <f>U$12*$D1471*INDEX(U$21:U$28,$E1471)*INDEX(U$30:U$46,$F1471)*(1-INDEX(U$121:U$137,$F1471))</f>
        <v/>
      </c>
      <c r="V1471" s="37">
        <f>V$12*$D1471*INDEX(V$21:V$28,$E1471)*INDEX(V$30:V$46,$F1471)*(1-INDEX(V$121:V$137,$F1471))</f>
        <v/>
      </c>
      <c r="W1471" s="37">
        <f>W$12*$D1471*INDEX(W$21:W$28,$E1471)*INDEX(W$30:W$46,$F1471)*(1-INDEX(W$121:W$137,$F1471))</f>
        <v/>
      </c>
      <c r="X1471" s="37">
        <f>X$12*$D1471*INDEX(X$21:X$28,$E1471)*INDEX(X$30:X$46,$F1471)*(1-INDEX(X$121:X$137,$F1471))</f>
        <v/>
      </c>
      <c r="Y1471" s="37">
        <f>Y$12*$D1471*INDEX(Y$21:Y$28,$E1471)*INDEX(Y$30:Y$46,$F1471)*(1-INDEX(Y$121:Y$137,$F1471))</f>
        <v/>
      </c>
      <c r="Z1471" s="37">
        <f>Z$12*$D1471*INDEX(Z$21:Z$28,$E1471)*INDEX(Z$30:Z$46,$F1471)*(1-INDEX(Z$121:Z$137,$F1471))</f>
        <v/>
      </c>
      <c r="AA1471" s="37">
        <f>AA$12*$D1471*INDEX(AA$21:AA$28,$E1471)*INDEX(AA$30:AA$46,$F1471)*(1-INDEX(AA$121:AA$137,$F1471))</f>
        <v/>
      </c>
      <c r="AB1471" s="37">
        <f>AB$12*$D1471*INDEX(AB$21:AB$28,$E1471)*INDEX(AB$30:AB$46,$F1471)*(1-INDEX(AB$121:AB$137,$F1471))</f>
        <v/>
      </c>
      <c r="AC1471" s="37">
        <f>AC$12*$D1471*INDEX(AC$21:AC$28,$E1471)*INDEX(AC$30:AC$46,$F1471)*(1-INDEX(AC$121:AC$137,$F1471))</f>
        <v/>
      </c>
      <c r="AD1471" s="40">
        <f>CARBONTAX(AD$12,$D1471,INDEX(AD$21:AD$28,$E1471),INDEX(AD$30:AD$46,$F1471),INDEX(AD$121:AD$137,$F1471))</f>
        <v/>
      </c>
      <c r="AF1471" s="11">
        <f>LOWER(Settings!$C$4)&amp;".mit."&amp;$A1471&amp;IF($C1471="","","."&amp;$C1471&amp;"."&amp;$B1471)&amp;IF(INDEX(Variables!$D$5:$D$105,MATCH($A1471,Variables!$A$5:$A$105,0))="","","."&amp;INDEX(Variables!$D$5:$D$105,MATCH($A1471,Variables!$A$5:$A$105,0)))&amp;"."&amp;AF$5</f>
        <v/>
      </c>
      <c r="AG1471" s="38">
        <f>AG$12*$D1471*INDEX(AG$21:AG$28,$E1471)*INDEX(AG$30:AG$46,$F1471)*(1-INDEX(AG$121:AG$137,$F1471))</f>
        <v/>
      </c>
      <c r="AH1471" s="37">
        <f>AH$12*$D1471*INDEX(AH$21:AH$28,$E1471)*INDEX(AH$30:AH$46,$F1471)*(1-INDEX(AH$121:AH$137,$F1471))</f>
        <v/>
      </c>
      <c r="AI1471" s="37">
        <f>AI$12*$D1471*INDEX(AI$21:AI$28,$E1471)*INDEX(AI$30:AI$46,$F1471)*(1-INDEX(AI$121:AI$137,$F1471))</f>
        <v/>
      </c>
      <c r="AJ1471" s="37">
        <f>AJ$12*$D1471*INDEX(AJ$21:AJ$28,$E1471)*INDEX(AJ$30:AJ$46,$F1471)*(1-INDEX(AJ$121:AJ$137,$F1471))</f>
        <v/>
      </c>
      <c r="AK1471" s="37">
        <f>AK$12*$D1471*INDEX(AK$21:AK$28,$E1471)*INDEX(AK$30:AK$46,$F1471)*(1-INDEX(AK$121:AK$137,$F1471))</f>
        <v/>
      </c>
      <c r="AL1471" s="37">
        <f>AL$12*$D1471*INDEX(AL$21:AL$28,$E1471)*INDEX(AL$30:AL$46,$F1471)*(1-INDEX(AL$121:AL$137,$F1471))</f>
        <v/>
      </c>
      <c r="AM1471" s="37">
        <f>AM$12*$D1471*INDEX(AM$21:AM$28,$E1471)*INDEX(AM$30:AM$46,$F1471)*(1-INDEX(AM$121:AM$137,$F1471))</f>
        <v/>
      </c>
      <c r="AN1471" s="37">
        <f>AN$12*$D1471*INDEX(AN$21:AN$28,$E1471)*INDEX(AN$30:AN$46,$F1471)*(1-INDEX(AN$121:AN$137,$F1471))</f>
        <v/>
      </c>
      <c r="AO1471" s="37">
        <f>AO$12*$D1471*INDEX(AO$21:AO$28,$E1471)*INDEX(AO$30:AO$46,$F1471)*(1-INDEX(AO$121:AO$137,$F1471))</f>
        <v/>
      </c>
      <c r="AP1471" s="37">
        <f>AP$12*$D1471*INDEX(AP$21:AP$28,$E1471)*INDEX(AP$30:AP$46,$F1471)*(1-INDEX(AP$121:AP$137,$F1471))</f>
        <v/>
      </c>
      <c r="AQ1471" s="37">
        <f>AQ$12*$D1471*INDEX(AQ$21:AQ$28,$E1471)*INDEX(AQ$30:AQ$46,$F1471)*(1-INDEX(AQ$121:AQ$137,$F1471))</f>
        <v/>
      </c>
      <c r="AR1471" s="37">
        <f>AR$12*$D1471*INDEX(AR$21:AR$28,$E1471)*INDEX(AR$30:AR$46,$F1471)*(1-INDEX(AR$121:AR$137,$F1471))</f>
        <v/>
      </c>
      <c r="AS1471" s="37">
        <f>AS$12*$D1471*INDEX(AS$21:AS$28,$E1471)*INDEX(AS$30:AS$46,$F1471)*(1-INDEX(AS$121:AS$137,$F1471))</f>
        <v/>
      </c>
      <c r="AT1471" s="37">
        <f>AT$12*$D1471*INDEX(AT$21:AT$28,$E1471)*INDEX(AT$30:AT$46,$F1471)*(1-INDEX(AT$121:AT$137,$F1471))</f>
        <v/>
      </c>
      <c r="AU1471" s="37">
        <f>AU$12*$D1471*INDEX(AU$21:AU$28,$E1471)*INDEX(AU$30:AU$46,$F1471)*(1-INDEX(AU$121:AU$137,$F1471))</f>
        <v/>
      </c>
      <c r="AV1471" s="37">
        <f>AV$12*$D1471*INDEX(AV$21:AV$28,$E1471)*INDEX(AV$30:AV$46,$F1471)*(1-INDEX(AV$121:AV$137,$F1471))</f>
        <v/>
      </c>
      <c r="AW1471" s="37">
        <f>AW$12*$D1471*INDEX(AW$21:AW$28,$E1471)*INDEX(AW$30:AW$46,$F1471)*(1-INDEX(AW$121:AW$137,$F1471))</f>
        <v/>
      </c>
      <c r="AX1471" s="37">
        <f>AX$12*$D1471*INDEX(AX$21:AX$28,$E1471)*INDEX(AX$30:AX$46,$F1471)*(1-INDEX(AX$121:AX$137,$F1471))</f>
        <v/>
      </c>
      <c r="AY1471" s="40">
        <f>CARBONTAX(AY$12,$D1471,INDEX(AY$21:AY$28,$E1471),INDEX(AY$30:AY$46,$F1471),INDEX(AY$121:AY$137,$F1471))</f>
        <v/>
      </c>
    </row>
    <row r="1472" hidden="1" outlineLevel="2">
      <c r="A1472" s="14" t="inlineStr">
        <is>
          <t>ctxnew</t>
        </is>
      </c>
      <c r="B1472" s="14" t="inlineStr">
        <is>
          <t>gso</t>
        </is>
      </c>
      <c r="C1472" s="14" t="inlineStr">
        <is>
          <t>cem</t>
        </is>
      </c>
      <c r="D1472" s="37">
        <f>INDEX(Inputs!$T$5:$T$132,MATCH($B1472&amp;"|"&amp;$C1472,Inputs!$A$5:$A$132,0))</f>
        <v/>
      </c>
      <c r="E1472" s="37">
        <f>INDEX(Inputs!$J$5:$J$132,MATCH($B1472&amp;"|"&amp;$C1472,Inputs!$A$5:$A$132,0))</f>
        <v/>
      </c>
      <c r="F1472" s="37">
        <f>INDEX(Inputs!$K$5:$K$132,MATCH($B1472&amp;"|"&amp;$C1472,Inputs!$A$5:$A$132,0))</f>
        <v/>
      </c>
      <c r="G1472" s="36" t="n"/>
      <c r="H1472" s="14">
        <f>INDEX(Variables!$B$5:$B$105,MATCH($A1472,Variables!$A$5:$A$105,0))&amp;IF($C1472="",""," | "&amp;INDEX(Mapping!$B$5:$B$26,MATCH($C1472,Mapping!$A$5:$A$26,0))&amp;" | "&amp;INDEX(Mapping!$B$30:$B$41,MATCH($B1472,Mapping!$A$30:$A$41,0)))</f>
        <v/>
      </c>
      <c r="I1472" s="14">
        <f>INDEX(Variables!$C$5:$C$105,MATCH($A1472,Variables!$A$5:$A$105,0))</f>
        <v/>
      </c>
      <c r="J1472" s="14">
        <f>INDEX(Variables!$E$5:$E$105,MATCH($A1472,Variables!$A$5:$A$105,0))</f>
        <v/>
      </c>
      <c r="K1472" s="11">
        <f>LOWER(Settings!$C$4)&amp;".mit."&amp;$A1472&amp;IF($C1472="","","."&amp;$C1472&amp;"."&amp;$B1472)&amp;IF(INDEX(Variables!$D$5:$D$105,MATCH($A1472,Variables!$A$5:$A$105,0))="","","."&amp;INDEX(Variables!$D$5:$D$105,MATCH($A1472,Variables!$A$5:$A$105,0)))&amp;"."&amp;K$5</f>
        <v/>
      </c>
      <c r="L1472" s="38">
        <f>L$12*$D1472*INDEX(L$21:L$28,$E1472)*INDEX(L$30:L$46,$F1472)*(1-INDEX(L$121:L$137,$F1472))</f>
        <v/>
      </c>
      <c r="M1472" s="37">
        <f>M$12*$D1472*INDEX(M$21:M$28,$E1472)*INDEX(M$30:M$46,$F1472)*(1-INDEX(M$121:M$137,$F1472))</f>
        <v/>
      </c>
      <c r="N1472" s="37">
        <f>N$12*$D1472*INDEX(N$21:N$28,$E1472)*INDEX(N$30:N$46,$F1472)*(1-INDEX(N$121:N$137,$F1472))</f>
        <v/>
      </c>
      <c r="O1472" s="37">
        <f>O$12*$D1472*INDEX(O$21:O$28,$E1472)*INDEX(O$30:O$46,$F1472)*(1-INDEX(O$121:O$137,$F1472))</f>
        <v/>
      </c>
      <c r="P1472" s="37">
        <f>P$12*$D1472*INDEX(P$21:P$28,$E1472)*INDEX(P$30:P$46,$F1472)*(1-INDEX(P$121:P$137,$F1472))</f>
        <v/>
      </c>
      <c r="Q1472" s="37">
        <f>Q$12*$D1472*INDEX(Q$21:Q$28,$E1472)*INDEX(Q$30:Q$46,$F1472)*(1-INDEX(Q$121:Q$137,$F1472))</f>
        <v/>
      </c>
      <c r="R1472" s="37">
        <f>R$12*$D1472*INDEX(R$21:R$28,$E1472)*INDEX(R$30:R$46,$F1472)*(1-INDEX(R$121:R$137,$F1472))</f>
        <v/>
      </c>
      <c r="S1472" s="37">
        <f>S$12*$D1472*INDEX(S$21:S$28,$E1472)*INDEX(S$30:S$46,$F1472)*(1-INDEX(S$121:S$137,$F1472))</f>
        <v/>
      </c>
      <c r="T1472" s="37">
        <f>T$12*$D1472*INDEX(T$21:T$28,$E1472)*INDEX(T$30:T$46,$F1472)*(1-INDEX(T$121:T$137,$F1472))</f>
        <v/>
      </c>
      <c r="U1472" s="37">
        <f>U$12*$D1472*INDEX(U$21:U$28,$E1472)*INDEX(U$30:U$46,$F1472)*(1-INDEX(U$121:U$137,$F1472))</f>
        <v/>
      </c>
      <c r="V1472" s="37">
        <f>V$12*$D1472*INDEX(V$21:V$28,$E1472)*INDEX(V$30:V$46,$F1472)*(1-INDEX(V$121:V$137,$F1472))</f>
        <v/>
      </c>
      <c r="W1472" s="37">
        <f>W$12*$D1472*INDEX(W$21:W$28,$E1472)*INDEX(W$30:W$46,$F1472)*(1-INDEX(W$121:W$137,$F1472))</f>
        <v/>
      </c>
      <c r="X1472" s="37">
        <f>X$12*$D1472*INDEX(X$21:X$28,$E1472)*INDEX(X$30:X$46,$F1472)*(1-INDEX(X$121:X$137,$F1472))</f>
        <v/>
      </c>
      <c r="Y1472" s="37">
        <f>Y$12*$D1472*INDEX(Y$21:Y$28,$E1472)*INDEX(Y$30:Y$46,$F1472)*(1-INDEX(Y$121:Y$137,$F1472))</f>
        <v/>
      </c>
      <c r="Z1472" s="37">
        <f>Z$12*$D1472*INDEX(Z$21:Z$28,$E1472)*INDEX(Z$30:Z$46,$F1472)*(1-INDEX(Z$121:Z$137,$F1472))</f>
        <v/>
      </c>
      <c r="AA1472" s="37">
        <f>AA$12*$D1472*INDEX(AA$21:AA$28,$E1472)*INDEX(AA$30:AA$46,$F1472)*(1-INDEX(AA$121:AA$137,$F1472))</f>
        <v/>
      </c>
      <c r="AB1472" s="37">
        <f>AB$12*$D1472*INDEX(AB$21:AB$28,$E1472)*INDEX(AB$30:AB$46,$F1472)*(1-INDEX(AB$121:AB$137,$F1472))</f>
        <v/>
      </c>
      <c r="AC1472" s="37">
        <f>AC$12*$D1472*INDEX(AC$21:AC$28,$E1472)*INDEX(AC$30:AC$46,$F1472)*(1-INDEX(AC$121:AC$137,$F1472))</f>
        <v/>
      </c>
      <c r="AD1472" s="40">
        <f>CARBONTAX(AD$12,$D1472,INDEX(AD$21:AD$28,$E1472),INDEX(AD$30:AD$46,$F1472),INDEX(AD$121:AD$137,$F1472))</f>
        <v/>
      </c>
      <c r="AF1472" s="11">
        <f>LOWER(Settings!$C$4)&amp;".mit."&amp;$A1472&amp;IF($C1472="","","."&amp;$C1472&amp;"."&amp;$B1472)&amp;IF(INDEX(Variables!$D$5:$D$105,MATCH($A1472,Variables!$A$5:$A$105,0))="","","."&amp;INDEX(Variables!$D$5:$D$105,MATCH($A1472,Variables!$A$5:$A$105,0)))&amp;"."&amp;AF$5</f>
        <v/>
      </c>
      <c r="AG1472" s="38">
        <f>AG$12*$D1472*INDEX(AG$21:AG$28,$E1472)*INDEX(AG$30:AG$46,$F1472)*(1-INDEX(AG$121:AG$137,$F1472))</f>
        <v/>
      </c>
      <c r="AH1472" s="37">
        <f>AH$12*$D1472*INDEX(AH$21:AH$28,$E1472)*INDEX(AH$30:AH$46,$F1472)*(1-INDEX(AH$121:AH$137,$F1472))</f>
        <v/>
      </c>
      <c r="AI1472" s="37">
        <f>AI$12*$D1472*INDEX(AI$21:AI$28,$E1472)*INDEX(AI$30:AI$46,$F1472)*(1-INDEX(AI$121:AI$137,$F1472))</f>
        <v/>
      </c>
      <c r="AJ1472" s="37">
        <f>AJ$12*$D1472*INDEX(AJ$21:AJ$28,$E1472)*INDEX(AJ$30:AJ$46,$F1472)*(1-INDEX(AJ$121:AJ$137,$F1472))</f>
        <v/>
      </c>
      <c r="AK1472" s="37">
        <f>AK$12*$D1472*INDEX(AK$21:AK$28,$E1472)*INDEX(AK$30:AK$46,$F1472)*(1-INDEX(AK$121:AK$137,$F1472))</f>
        <v/>
      </c>
      <c r="AL1472" s="37">
        <f>AL$12*$D1472*INDEX(AL$21:AL$28,$E1472)*INDEX(AL$30:AL$46,$F1472)*(1-INDEX(AL$121:AL$137,$F1472))</f>
        <v/>
      </c>
      <c r="AM1472" s="37">
        <f>AM$12*$D1472*INDEX(AM$21:AM$28,$E1472)*INDEX(AM$30:AM$46,$F1472)*(1-INDEX(AM$121:AM$137,$F1472))</f>
        <v/>
      </c>
      <c r="AN1472" s="37">
        <f>AN$12*$D1472*INDEX(AN$21:AN$28,$E1472)*INDEX(AN$30:AN$46,$F1472)*(1-INDEX(AN$121:AN$137,$F1472))</f>
        <v/>
      </c>
      <c r="AO1472" s="37">
        <f>AO$12*$D1472*INDEX(AO$21:AO$28,$E1472)*INDEX(AO$30:AO$46,$F1472)*(1-INDEX(AO$121:AO$137,$F1472))</f>
        <v/>
      </c>
      <c r="AP1472" s="37">
        <f>AP$12*$D1472*INDEX(AP$21:AP$28,$E1472)*INDEX(AP$30:AP$46,$F1472)*(1-INDEX(AP$121:AP$137,$F1472))</f>
        <v/>
      </c>
      <c r="AQ1472" s="37">
        <f>AQ$12*$D1472*INDEX(AQ$21:AQ$28,$E1472)*INDEX(AQ$30:AQ$46,$F1472)*(1-INDEX(AQ$121:AQ$137,$F1472))</f>
        <v/>
      </c>
      <c r="AR1472" s="37">
        <f>AR$12*$D1472*INDEX(AR$21:AR$28,$E1472)*INDEX(AR$30:AR$46,$F1472)*(1-INDEX(AR$121:AR$137,$F1472))</f>
        <v/>
      </c>
      <c r="AS1472" s="37">
        <f>AS$12*$D1472*INDEX(AS$21:AS$28,$E1472)*INDEX(AS$30:AS$46,$F1472)*(1-INDEX(AS$121:AS$137,$F1472))</f>
        <v/>
      </c>
      <c r="AT1472" s="37">
        <f>AT$12*$D1472*INDEX(AT$21:AT$28,$E1472)*INDEX(AT$30:AT$46,$F1472)*(1-INDEX(AT$121:AT$137,$F1472))</f>
        <v/>
      </c>
      <c r="AU1472" s="37">
        <f>AU$12*$D1472*INDEX(AU$21:AU$28,$E1472)*INDEX(AU$30:AU$46,$F1472)*(1-INDEX(AU$121:AU$137,$F1472))</f>
        <v/>
      </c>
      <c r="AV1472" s="37">
        <f>AV$12*$D1472*INDEX(AV$21:AV$28,$E1472)*INDEX(AV$30:AV$46,$F1472)*(1-INDEX(AV$121:AV$137,$F1472))</f>
        <v/>
      </c>
      <c r="AW1472" s="37">
        <f>AW$12*$D1472*INDEX(AW$21:AW$28,$E1472)*INDEX(AW$30:AW$46,$F1472)*(1-INDEX(AW$121:AW$137,$F1472))</f>
        <v/>
      </c>
      <c r="AX1472" s="37">
        <f>AX$12*$D1472*INDEX(AX$21:AX$28,$E1472)*INDEX(AX$30:AX$46,$F1472)*(1-INDEX(AX$121:AX$137,$F1472))</f>
        <v/>
      </c>
      <c r="AY1472" s="40">
        <f>CARBONTAX(AY$12,$D1472,INDEX(AY$21:AY$28,$E1472),INDEX(AY$30:AY$46,$F1472),INDEX(AY$121:AY$137,$F1472))</f>
        <v/>
      </c>
    </row>
    <row r="1473" hidden="1" outlineLevel="2">
      <c r="A1473" s="14" t="inlineStr">
        <is>
          <t>ctxnew</t>
        </is>
      </c>
      <c r="B1473" s="14" t="inlineStr">
        <is>
          <t>die</t>
        </is>
      </c>
      <c r="C1473" s="14" t="inlineStr">
        <is>
          <t>cem</t>
        </is>
      </c>
      <c r="D1473" s="37">
        <f>INDEX(Inputs!$T$5:$T$132,MATCH($B1473&amp;"|"&amp;$C1473,Inputs!$A$5:$A$132,0))</f>
        <v/>
      </c>
      <c r="E1473" s="37">
        <f>INDEX(Inputs!$J$5:$J$132,MATCH($B1473&amp;"|"&amp;$C1473,Inputs!$A$5:$A$132,0))</f>
        <v/>
      </c>
      <c r="F1473" s="37">
        <f>INDEX(Inputs!$K$5:$K$132,MATCH($B1473&amp;"|"&amp;$C1473,Inputs!$A$5:$A$132,0))</f>
        <v/>
      </c>
      <c r="G1473" s="36" t="n"/>
      <c r="H1473" s="14">
        <f>INDEX(Variables!$B$5:$B$105,MATCH($A1473,Variables!$A$5:$A$105,0))&amp;IF($C1473="",""," | "&amp;INDEX(Mapping!$B$5:$B$26,MATCH($C1473,Mapping!$A$5:$A$26,0))&amp;" | "&amp;INDEX(Mapping!$B$30:$B$41,MATCH($B1473,Mapping!$A$30:$A$41,0)))</f>
        <v/>
      </c>
      <c r="I1473" s="14">
        <f>INDEX(Variables!$C$5:$C$105,MATCH($A1473,Variables!$A$5:$A$105,0))</f>
        <v/>
      </c>
      <c r="J1473" s="14">
        <f>INDEX(Variables!$E$5:$E$105,MATCH($A1473,Variables!$A$5:$A$105,0))</f>
        <v/>
      </c>
      <c r="K1473" s="11">
        <f>LOWER(Settings!$C$4)&amp;".mit."&amp;$A1473&amp;IF($C1473="","","."&amp;$C1473&amp;"."&amp;$B1473)&amp;IF(INDEX(Variables!$D$5:$D$105,MATCH($A1473,Variables!$A$5:$A$105,0))="","","."&amp;INDEX(Variables!$D$5:$D$105,MATCH($A1473,Variables!$A$5:$A$105,0)))&amp;"."&amp;K$5</f>
        <v/>
      </c>
      <c r="L1473" s="38">
        <f>L$12*$D1473*INDEX(L$21:L$28,$E1473)*INDEX(L$30:L$46,$F1473)*(1-INDEX(L$121:L$137,$F1473))</f>
        <v/>
      </c>
      <c r="M1473" s="37">
        <f>M$12*$D1473*INDEX(M$21:M$28,$E1473)*INDEX(M$30:M$46,$F1473)*(1-INDEX(M$121:M$137,$F1473))</f>
        <v/>
      </c>
      <c r="N1473" s="37">
        <f>N$12*$D1473*INDEX(N$21:N$28,$E1473)*INDEX(N$30:N$46,$F1473)*(1-INDEX(N$121:N$137,$F1473))</f>
        <v/>
      </c>
      <c r="O1473" s="37">
        <f>O$12*$D1473*INDEX(O$21:O$28,$E1473)*INDEX(O$30:O$46,$F1473)*(1-INDEX(O$121:O$137,$F1473))</f>
        <v/>
      </c>
      <c r="P1473" s="37">
        <f>P$12*$D1473*INDEX(P$21:P$28,$E1473)*INDEX(P$30:P$46,$F1473)*(1-INDEX(P$121:P$137,$F1473))</f>
        <v/>
      </c>
      <c r="Q1473" s="37">
        <f>Q$12*$D1473*INDEX(Q$21:Q$28,$E1473)*INDEX(Q$30:Q$46,$F1473)*(1-INDEX(Q$121:Q$137,$F1473))</f>
        <v/>
      </c>
      <c r="R1473" s="37">
        <f>R$12*$D1473*INDEX(R$21:R$28,$E1473)*INDEX(R$30:R$46,$F1473)*(1-INDEX(R$121:R$137,$F1473))</f>
        <v/>
      </c>
      <c r="S1473" s="37">
        <f>S$12*$D1473*INDEX(S$21:S$28,$E1473)*INDEX(S$30:S$46,$F1473)*(1-INDEX(S$121:S$137,$F1473))</f>
        <v/>
      </c>
      <c r="T1473" s="37">
        <f>T$12*$D1473*INDEX(T$21:T$28,$E1473)*INDEX(T$30:T$46,$F1473)*(1-INDEX(T$121:T$137,$F1473))</f>
        <v/>
      </c>
      <c r="U1473" s="37">
        <f>U$12*$D1473*INDEX(U$21:U$28,$E1473)*INDEX(U$30:U$46,$F1473)*(1-INDEX(U$121:U$137,$F1473))</f>
        <v/>
      </c>
      <c r="V1473" s="37">
        <f>V$12*$D1473*INDEX(V$21:V$28,$E1473)*INDEX(V$30:V$46,$F1473)*(1-INDEX(V$121:V$137,$F1473))</f>
        <v/>
      </c>
      <c r="W1473" s="37">
        <f>W$12*$D1473*INDEX(W$21:W$28,$E1473)*INDEX(W$30:W$46,$F1473)*(1-INDEX(W$121:W$137,$F1473))</f>
        <v/>
      </c>
      <c r="X1473" s="37">
        <f>X$12*$D1473*INDEX(X$21:X$28,$E1473)*INDEX(X$30:X$46,$F1473)*(1-INDEX(X$121:X$137,$F1473))</f>
        <v/>
      </c>
      <c r="Y1473" s="37">
        <f>Y$12*$D1473*INDEX(Y$21:Y$28,$E1473)*INDEX(Y$30:Y$46,$F1473)*(1-INDEX(Y$121:Y$137,$F1473))</f>
        <v/>
      </c>
      <c r="Z1473" s="37">
        <f>Z$12*$D1473*INDEX(Z$21:Z$28,$E1473)*INDEX(Z$30:Z$46,$F1473)*(1-INDEX(Z$121:Z$137,$F1473))</f>
        <v/>
      </c>
      <c r="AA1473" s="37">
        <f>AA$12*$D1473*INDEX(AA$21:AA$28,$E1473)*INDEX(AA$30:AA$46,$F1473)*(1-INDEX(AA$121:AA$137,$F1473))</f>
        <v/>
      </c>
      <c r="AB1473" s="37">
        <f>AB$12*$D1473*INDEX(AB$21:AB$28,$E1473)*INDEX(AB$30:AB$46,$F1473)*(1-INDEX(AB$121:AB$137,$F1473))</f>
        <v/>
      </c>
      <c r="AC1473" s="37">
        <f>AC$12*$D1473*INDEX(AC$21:AC$28,$E1473)*INDEX(AC$30:AC$46,$F1473)*(1-INDEX(AC$121:AC$137,$F1473))</f>
        <v/>
      </c>
      <c r="AD1473" s="40">
        <f>CARBONTAX(AD$12,$D1473,INDEX(AD$21:AD$28,$E1473),INDEX(AD$30:AD$46,$F1473),INDEX(AD$121:AD$137,$F1473))</f>
        <v/>
      </c>
      <c r="AF1473" s="11">
        <f>LOWER(Settings!$C$4)&amp;".mit."&amp;$A1473&amp;IF($C1473="","","."&amp;$C1473&amp;"."&amp;$B1473)&amp;IF(INDEX(Variables!$D$5:$D$105,MATCH($A1473,Variables!$A$5:$A$105,0))="","","."&amp;INDEX(Variables!$D$5:$D$105,MATCH($A1473,Variables!$A$5:$A$105,0)))&amp;"."&amp;AF$5</f>
        <v/>
      </c>
      <c r="AG1473" s="38">
        <f>AG$12*$D1473*INDEX(AG$21:AG$28,$E1473)*INDEX(AG$30:AG$46,$F1473)*(1-INDEX(AG$121:AG$137,$F1473))</f>
        <v/>
      </c>
      <c r="AH1473" s="37">
        <f>AH$12*$D1473*INDEX(AH$21:AH$28,$E1473)*INDEX(AH$30:AH$46,$F1473)*(1-INDEX(AH$121:AH$137,$F1473))</f>
        <v/>
      </c>
      <c r="AI1473" s="37">
        <f>AI$12*$D1473*INDEX(AI$21:AI$28,$E1473)*INDEX(AI$30:AI$46,$F1473)*(1-INDEX(AI$121:AI$137,$F1473))</f>
        <v/>
      </c>
      <c r="AJ1473" s="37">
        <f>AJ$12*$D1473*INDEX(AJ$21:AJ$28,$E1473)*INDEX(AJ$30:AJ$46,$F1473)*(1-INDEX(AJ$121:AJ$137,$F1473))</f>
        <v/>
      </c>
      <c r="AK1473" s="37">
        <f>AK$12*$D1473*INDEX(AK$21:AK$28,$E1473)*INDEX(AK$30:AK$46,$F1473)*(1-INDEX(AK$121:AK$137,$F1473))</f>
        <v/>
      </c>
      <c r="AL1473" s="37">
        <f>AL$12*$D1473*INDEX(AL$21:AL$28,$E1473)*INDEX(AL$30:AL$46,$F1473)*(1-INDEX(AL$121:AL$137,$F1473))</f>
        <v/>
      </c>
      <c r="AM1473" s="37">
        <f>AM$12*$D1473*INDEX(AM$21:AM$28,$E1473)*INDEX(AM$30:AM$46,$F1473)*(1-INDEX(AM$121:AM$137,$F1473))</f>
        <v/>
      </c>
      <c r="AN1473" s="37">
        <f>AN$12*$D1473*INDEX(AN$21:AN$28,$E1473)*INDEX(AN$30:AN$46,$F1473)*(1-INDEX(AN$121:AN$137,$F1473))</f>
        <v/>
      </c>
      <c r="AO1473" s="37">
        <f>AO$12*$D1473*INDEX(AO$21:AO$28,$E1473)*INDEX(AO$30:AO$46,$F1473)*(1-INDEX(AO$121:AO$137,$F1473))</f>
        <v/>
      </c>
      <c r="AP1473" s="37">
        <f>AP$12*$D1473*INDEX(AP$21:AP$28,$E1473)*INDEX(AP$30:AP$46,$F1473)*(1-INDEX(AP$121:AP$137,$F1473))</f>
        <v/>
      </c>
      <c r="AQ1473" s="37">
        <f>AQ$12*$D1473*INDEX(AQ$21:AQ$28,$E1473)*INDEX(AQ$30:AQ$46,$F1473)*(1-INDEX(AQ$121:AQ$137,$F1473))</f>
        <v/>
      </c>
      <c r="AR1473" s="37">
        <f>AR$12*$D1473*INDEX(AR$21:AR$28,$E1473)*INDEX(AR$30:AR$46,$F1473)*(1-INDEX(AR$121:AR$137,$F1473))</f>
        <v/>
      </c>
      <c r="AS1473" s="37">
        <f>AS$12*$D1473*INDEX(AS$21:AS$28,$E1473)*INDEX(AS$30:AS$46,$F1473)*(1-INDEX(AS$121:AS$137,$F1473))</f>
        <v/>
      </c>
      <c r="AT1473" s="37">
        <f>AT$12*$D1473*INDEX(AT$21:AT$28,$E1473)*INDEX(AT$30:AT$46,$F1473)*(1-INDEX(AT$121:AT$137,$F1473))</f>
        <v/>
      </c>
      <c r="AU1473" s="37">
        <f>AU$12*$D1473*INDEX(AU$21:AU$28,$E1473)*INDEX(AU$30:AU$46,$F1473)*(1-INDEX(AU$121:AU$137,$F1473))</f>
        <v/>
      </c>
      <c r="AV1473" s="37">
        <f>AV$12*$D1473*INDEX(AV$21:AV$28,$E1473)*INDEX(AV$30:AV$46,$F1473)*(1-INDEX(AV$121:AV$137,$F1473))</f>
        <v/>
      </c>
      <c r="AW1473" s="37">
        <f>AW$12*$D1473*INDEX(AW$21:AW$28,$E1473)*INDEX(AW$30:AW$46,$F1473)*(1-INDEX(AW$121:AW$137,$F1473))</f>
        <v/>
      </c>
      <c r="AX1473" s="37">
        <f>AX$12*$D1473*INDEX(AX$21:AX$28,$E1473)*INDEX(AX$30:AX$46,$F1473)*(1-INDEX(AX$121:AX$137,$F1473))</f>
        <v/>
      </c>
      <c r="AY1473" s="40">
        <f>CARBONTAX(AY$12,$D1473,INDEX(AY$21:AY$28,$E1473),INDEX(AY$30:AY$46,$F1473),INDEX(AY$121:AY$137,$F1473))</f>
        <v/>
      </c>
    </row>
    <row r="1474" hidden="1" outlineLevel="2">
      <c r="A1474" s="14" t="inlineStr">
        <is>
          <t>ctxnew</t>
        </is>
      </c>
      <c r="B1474" s="14" t="inlineStr">
        <is>
          <t>lpg</t>
        </is>
      </c>
      <c r="C1474" s="14" t="inlineStr">
        <is>
          <t>cem</t>
        </is>
      </c>
      <c r="D1474" s="37">
        <f>INDEX(Inputs!$T$5:$T$132,MATCH($B1474&amp;"|"&amp;$C1474,Inputs!$A$5:$A$132,0))</f>
        <v/>
      </c>
      <c r="E1474" s="37">
        <f>INDEX(Inputs!$J$5:$J$132,MATCH($B1474&amp;"|"&amp;$C1474,Inputs!$A$5:$A$132,0))</f>
        <v/>
      </c>
      <c r="F1474" s="37">
        <f>INDEX(Inputs!$K$5:$K$132,MATCH($B1474&amp;"|"&amp;$C1474,Inputs!$A$5:$A$132,0))</f>
        <v/>
      </c>
      <c r="G1474" s="36" t="n"/>
      <c r="H1474" s="14">
        <f>INDEX(Variables!$B$5:$B$105,MATCH($A1474,Variables!$A$5:$A$105,0))&amp;IF($C1474="",""," | "&amp;INDEX(Mapping!$B$5:$B$26,MATCH($C1474,Mapping!$A$5:$A$26,0))&amp;" | "&amp;INDEX(Mapping!$B$30:$B$41,MATCH($B1474,Mapping!$A$30:$A$41,0)))</f>
        <v/>
      </c>
      <c r="I1474" s="14">
        <f>INDEX(Variables!$C$5:$C$105,MATCH($A1474,Variables!$A$5:$A$105,0))</f>
        <v/>
      </c>
      <c r="J1474" s="14">
        <f>INDEX(Variables!$E$5:$E$105,MATCH($A1474,Variables!$A$5:$A$105,0))</f>
        <v/>
      </c>
      <c r="K1474" s="11">
        <f>LOWER(Settings!$C$4)&amp;".mit."&amp;$A1474&amp;IF($C1474="","","."&amp;$C1474&amp;"."&amp;$B1474)&amp;IF(INDEX(Variables!$D$5:$D$105,MATCH($A1474,Variables!$A$5:$A$105,0))="","","."&amp;INDEX(Variables!$D$5:$D$105,MATCH($A1474,Variables!$A$5:$A$105,0)))&amp;"."&amp;K$5</f>
        <v/>
      </c>
      <c r="L1474" s="38">
        <f>L$12*$D1474*INDEX(L$21:L$28,$E1474)*INDEX(L$30:L$46,$F1474)*(1-INDEX(L$121:L$137,$F1474))</f>
        <v/>
      </c>
      <c r="M1474" s="37">
        <f>M$12*$D1474*INDEX(M$21:M$28,$E1474)*INDEX(M$30:M$46,$F1474)*(1-INDEX(M$121:M$137,$F1474))</f>
        <v/>
      </c>
      <c r="N1474" s="37">
        <f>N$12*$D1474*INDEX(N$21:N$28,$E1474)*INDEX(N$30:N$46,$F1474)*(1-INDEX(N$121:N$137,$F1474))</f>
        <v/>
      </c>
      <c r="O1474" s="37">
        <f>O$12*$D1474*INDEX(O$21:O$28,$E1474)*INDEX(O$30:O$46,$F1474)*(1-INDEX(O$121:O$137,$F1474))</f>
        <v/>
      </c>
      <c r="P1474" s="37">
        <f>P$12*$D1474*INDEX(P$21:P$28,$E1474)*INDEX(P$30:P$46,$F1474)*(1-INDEX(P$121:P$137,$F1474))</f>
        <v/>
      </c>
      <c r="Q1474" s="37">
        <f>Q$12*$D1474*INDEX(Q$21:Q$28,$E1474)*INDEX(Q$30:Q$46,$F1474)*(1-INDEX(Q$121:Q$137,$F1474))</f>
        <v/>
      </c>
      <c r="R1474" s="37">
        <f>R$12*$D1474*INDEX(R$21:R$28,$E1474)*INDEX(R$30:R$46,$F1474)*(1-INDEX(R$121:R$137,$F1474))</f>
        <v/>
      </c>
      <c r="S1474" s="37">
        <f>S$12*$D1474*INDEX(S$21:S$28,$E1474)*INDEX(S$30:S$46,$F1474)*(1-INDEX(S$121:S$137,$F1474))</f>
        <v/>
      </c>
      <c r="T1474" s="37">
        <f>T$12*$D1474*INDEX(T$21:T$28,$E1474)*INDEX(T$30:T$46,$F1474)*(1-INDEX(T$121:T$137,$F1474))</f>
        <v/>
      </c>
      <c r="U1474" s="37">
        <f>U$12*$D1474*INDEX(U$21:U$28,$E1474)*INDEX(U$30:U$46,$F1474)*(1-INDEX(U$121:U$137,$F1474))</f>
        <v/>
      </c>
      <c r="V1474" s="37">
        <f>V$12*$D1474*INDEX(V$21:V$28,$E1474)*INDEX(V$30:V$46,$F1474)*(1-INDEX(V$121:V$137,$F1474))</f>
        <v/>
      </c>
      <c r="W1474" s="37">
        <f>W$12*$D1474*INDEX(W$21:W$28,$E1474)*INDEX(W$30:W$46,$F1474)*(1-INDEX(W$121:W$137,$F1474))</f>
        <v/>
      </c>
      <c r="X1474" s="37">
        <f>X$12*$D1474*INDEX(X$21:X$28,$E1474)*INDEX(X$30:X$46,$F1474)*(1-INDEX(X$121:X$137,$F1474))</f>
        <v/>
      </c>
      <c r="Y1474" s="37">
        <f>Y$12*$D1474*INDEX(Y$21:Y$28,$E1474)*INDEX(Y$30:Y$46,$F1474)*(1-INDEX(Y$121:Y$137,$F1474))</f>
        <v/>
      </c>
      <c r="Z1474" s="37">
        <f>Z$12*$D1474*INDEX(Z$21:Z$28,$E1474)*INDEX(Z$30:Z$46,$F1474)*(1-INDEX(Z$121:Z$137,$F1474))</f>
        <v/>
      </c>
      <c r="AA1474" s="37">
        <f>AA$12*$D1474*INDEX(AA$21:AA$28,$E1474)*INDEX(AA$30:AA$46,$F1474)*(1-INDEX(AA$121:AA$137,$F1474))</f>
        <v/>
      </c>
      <c r="AB1474" s="37">
        <f>AB$12*$D1474*INDEX(AB$21:AB$28,$E1474)*INDEX(AB$30:AB$46,$F1474)*(1-INDEX(AB$121:AB$137,$F1474))</f>
        <v/>
      </c>
      <c r="AC1474" s="37">
        <f>AC$12*$D1474*INDEX(AC$21:AC$28,$E1474)*INDEX(AC$30:AC$46,$F1474)*(1-INDEX(AC$121:AC$137,$F1474))</f>
        <v/>
      </c>
      <c r="AD1474" s="40">
        <f>CARBONTAX(AD$12,$D1474,INDEX(AD$21:AD$28,$E1474),INDEX(AD$30:AD$46,$F1474),INDEX(AD$121:AD$137,$F1474))</f>
        <v/>
      </c>
      <c r="AF1474" s="11">
        <f>LOWER(Settings!$C$4)&amp;".mit."&amp;$A1474&amp;IF($C1474="","","."&amp;$C1474&amp;"."&amp;$B1474)&amp;IF(INDEX(Variables!$D$5:$D$105,MATCH($A1474,Variables!$A$5:$A$105,0))="","","."&amp;INDEX(Variables!$D$5:$D$105,MATCH($A1474,Variables!$A$5:$A$105,0)))&amp;"."&amp;AF$5</f>
        <v/>
      </c>
      <c r="AG1474" s="38">
        <f>AG$12*$D1474*INDEX(AG$21:AG$28,$E1474)*INDEX(AG$30:AG$46,$F1474)*(1-INDEX(AG$121:AG$137,$F1474))</f>
        <v/>
      </c>
      <c r="AH1474" s="37">
        <f>AH$12*$D1474*INDEX(AH$21:AH$28,$E1474)*INDEX(AH$30:AH$46,$F1474)*(1-INDEX(AH$121:AH$137,$F1474))</f>
        <v/>
      </c>
      <c r="AI1474" s="37">
        <f>AI$12*$D1474*INDEX(AI$21:AI$28,$E1474)*INDEX(AI$30:AI$46,$F1474)*(1-INDEX(AI$121:AI$137,$F1474))</f>
        <v/>
      </c>
      <c r="AJ1474" s="37">
        <f>AJ$12*$D1474*INDEX(AJ$21:AJ$28,$E1474)*INDEX(AJ$30:AJ$46,$F1474)*(1-INDEX(AJ$121:AJ$137,$F1474))</f>
        <v/>
      </c>
      <c r="AK1474" s="37">
        <f>AK$12*$D1474*INDEX(AK$21:AK$28,$E1474)*INDEX(AK$30:AK$46,$F1474)*(1-INDEX(AK$121:AK$137,$F1474))</f>
        <v/>
      </c>
      <c r="AL1474" s="37">
        <f>AL$12*$D1474*INDEX(AL$21:AL$28,$E1474)*INDEX(AL$30:AL$46,$F1474)*(1-INDEX(AL$121:AL$137,$F1474))</f>
        <v/>
      </c>
      <c r="AM1474" s="37">
        <f>AM$12*$D1474*INDEX(AM$21:AM$28,$E1474)*INDEX(AM$30:AM$46,$F1474)*(1-INDEX(AM$121:AM$137,$F1474))</f>
        <v/>
      </c>
      <c r="AN1474" s="37">
        <f>AN$12*$D1474*INDEX(AN$21:AN$28,$E1474)*INDEX(AN$30:AN$46,$F1474)*(1-INDEX(AN$121:AN$137,$F1474))</f>
        <v/>
      </c>
      <c r="AO1474" s="37">
        <f>AO$12*$D1474*INDEX(AO$21:AO$28,$E1474)*INDEX(AO$30:AO$46,$F1474)*(1-INDEX(AO$121:AO$137,$F1474))</f>
        <v/>
      </c>
      <c r="AP1474" s="37">
        <f>AP$12*$D1474*INDEX(AP$21:AP$28,$E1474)*INDEX(AP$30:AP$46,$F1474)*(1-INDEX(AP$121:AP$137,$F1474))</f>
        <v/>
      </c>
      <c r="AQ1474" s="37">
        <f>AQ$12*$D1474*INDEX(AQ$21:AQ$28,$E1474)*INDEX(AQ$30:AQ$46,$F1474)*(1-INDEX(AQ$121:AQ$137,$F1474))</f>
        <v/>
      </c>
      <c r="AR1474" s="37">
        <f>AR$12*$D1474*INDEX(AR$21:AR$28,$E1474)*INDEX(AR$30:AR$46,$F1474)*(1-INDEX(AR$121:AR$137,$F1474))</f>
        <v/>
      </c>
      <c r="AS1474" s="37">
        <f>AS$12*$D1474*INDEX(AS$21:AS$28,$E1474)*INDEX(AS$30:AS$46,$F1474)*(1-INDEX(AS$121:AS$137,$F1474))</f>
        <v/>
      </c>
      <c r="AT1474" s="37">
        <f>AT$12*$D1474*INDEX(AT$21:AT$28,$E1474)*INDEX(AT$30:AT$46,$F1474)*(1-INDEX(AT$121:AT$137,$F1474))</f>
        <v/>
      </c>
      <c r="AU1474" s="37">
        <f>AU$12*$D1474*INDEX(AU$21:AU$28,$E1474)*INDEX(AU$30:AU$46,$F1474)*(1-INDEX(AU$121:AU$137,$F1474))</f>
        <v/>
      </c>
      <c r="AV1474" s="37">
        <f>AV$12*$D1474*INDEX(AV$21:AV$28,$E1474)*INDEX(AV$30:AV$46,$F1474)*(1-INDEX(AV$121:AV$137,$F1474))</f>
        <v/>
      </c>
      <c r="AW1474" s="37">
        <f>AW$12*$D1474*INDEX(AW$21:AW$28,$E1474)*INDEX(AW$30:AW$46,$F1474)*(1-INDEX(AW$121:AW$137,$F1474))</f>
        <v/>
      </c>
      <c r="AX1474" s="37">
        <f>AX$12*$D1474*INDEX(AX$21:AX$28,$E1474)*INDEX(AX$30:AX$46,$F1474)*(1-INDEX(AX$121:AX$137,$F1474))</f>
        <v/>
      </c>
      <c r="AY1474" s="40">
        <f>CARBONTAX(AY$12,$D1474,INDEX(AY$21:AY$28,$E1474),INDEX(AY$30:AY$46,$F1474),INDEX(AY$121:AY$137,$F1474))</f>
        <v/>
      </c>
    </row>
    <row r="1475" hidden="1" outlineLevel="2">
      <c r="A1475" s="14" t="inlineStr">
        <is>
          <t>ctxnew</t>
        </is>
      </c>
      <c r="B1475" s="14" t="inlineStr">
        <is>
          <t>ker</t>
        </is>
      </c>
      <c r="C1475" s="14" t="inlineStr">
        <is>
          <t>cem</t>
        </is>
      </c>
      <c r="D1475" s="37">
        <f>INDEX(Inputs!$T$5:$T$132,MATCH($B1475&amp;"|"&amp;$C1475,Inputs!$A$5:$A$132,0))</f>
        <v/>
      </c>
      <c r="E1475" s="37">
        <f>INDEX(Inputs!$J$5:$J$132,MATCH($B1475&amp;"|"&amp;$C1475,Inputs!$A$5:$A$132,0))</f>
        <v/>
      </c>
      <c r="F1475" s="37">
        <f>INDEX(Inputs!$K$5:$K$132,MATCH($B1475&amp;"|"&amp;$C1475,Inputs!$A$5:$A$132,0))</f>
        <v/>
      </c>
      <c r="G1475" s="36" t="n"/>
      <c r="H1475" s="14">
        <f>INDEX(Variables!$B$5:$B$105,MATCH($A1475,Variables!$A$5:$A$105,0))&amp;IF($C1475="",""," | "&amp;INDEX(Mapping!$B$5:$B$26,MATCH($C1475,Mapping!$A$5:$A$26,0))&amp;" | "&amp;INDEX(Mapping!$B$30:$B$41,MATCH($B1475,Mapping!$A$30:$A$41,0)))</f>
        <v/>
      </c>
      <c r="I1475" s="14">
        <f>INDEX(Variables!$C$5:$C$105,MATCH($A1475,Variables!$A$5:$A$105,0))</f>
        <v/>
      </c>
      <c r="J1475" s="14">
        <f>INDEX(Variables!$E$5:$E$105,MATCH($A1475,Variables!$A$5:$A$105,0))</f>
        <v/>
      </c>
      <c r="K1475" s="11">
        <f>LOWER(Settings!$C$4)&amp;".mit."&amp;$A1475&amp;IF($C1475="","","."&amp;$C1475&amp;"."&amp;$B1475)&amp;IF(INDEX(Variables!$D$5:$D$105,MATCH($A1475,Variables!$A$5:$A$105,0))="","","."&amp;INDEX(Variables!$D$5:$D$105,MATCH($A1475,Variables!$A$5:$A$105,0)))&amp;"."&amp;K$5</f>
        <v/>
      </c>
      <c r="L1475" s="38">
        <f>L$12*$D1475*INDEX(L$21:L$28,$E1475)*INDEX(L$30:L$46,$F1475)*(1-INDEX(L$121:L$137,$F1475))</f>
        <v/>
      </c>
      <c r="M1475" s="37">
        <f>M$12*$D1475*INDEX(M$21:M$28,$E1475)*INDEX(M$30:M$46,$F1475)*(1-INDEX(M$121:M$137,$F1475))</f>
        <v/>
      </c>
      <c r="N1475" s="37">
        <f>N$12*$D1475*INDEX(N$21:N$28,$E1475)*INDEX(N$30:N$46,$F1475)*(1-INDEX(N$121:N$137,$F1475))</f>
        <v/>
      </c>
      <c r="O1475" s="37">
        <f>O$12*$D1475*INDEX(O$21:O$28,$E1475)*INDEX(O$30:O$46,$F1475)*(1-INDEX(O$121:O$137,$F1475))</f>
        <v/>
      </c>
      <c r="P1475" s="37">
        <f>P$12*$D1475*INDEX(P$21:P$28,$E1475)*INDEX(P$30:P$46,$F1475)*(1-INDEX(P$121:P$137,$F1475))</f>
        <v/>
      </c>
      <c r="Q1475" s="37">
        <f>Q$12*$D1475*INDEX(Q$21:Q$28,$E1475)*INDEX(Q$30:Q$46,$F1475)*(1-INDEX(Q$121:Q$137,$F1475))</f>
        <v/>
      </c>
      <c r="R1475" s="37">
        <f>R$12*$D1475*INDEX(R$21:R$28,$E1475)*INDEX(R$30:R$46,$F1475)*(1-INDEX(R$121:R$137,$F1475))</f>
        <v/>
      </c>
      <c r="S1475" s="37">
        <f>S$12*$D1475*INDEX(S$21:S$28,$E1475)*INDEX(S$30:S$46,$F1475)*(1-INDEX(S$121:S$137,$F1475))</f>
        <v/>
      </c>
      <c r="T1475" s="37">
        <f>T$12*$D1475*INDEX(T$21:T$28,$E1475)*INDEX(T$30:T$46,$F1475)*(1-INDEX(T$121:T$137,$F1475))</f>
        <v/>
      </c>
      <c r="U1475" s="37">
        <f>U$12*$D1475*INDEX(U$21:U$28,$E1475)*INDEX(U$30:U$46,$F1475)*(1-INDEX(U$121:U$137,$F1475))</f>
        <v/>
      </c>
      <c r="V1475" s="37">
        <f>V$12*$D1475*INDEX(V$21:V$28,$E1475)*INDEX(V$30:V$46,$F1475)*(1-INDEX(V$121:V$137,$F1475))</f>
        <v/>
      </c>
      <c r="W1475" s="37">
        <f>W$12*$D1475*INDEX(W$21:W$28,$E1475)*INDEX(W$30:W$46,$F1475)*(1-INDEX(W$121:W$137,$F1475))</f>
        <v/>
      </c>
      <c r="X1475" s="37">
        <f>X$12*$D1475*INDEX(X$21:X$28,$E1475)*INDEX(X$30:X$46,$F1475)*(1-INDEX(X$121:X$137,$F1475))</f>
        <v/>
      </c>
      <c r="Y1475" s="37">
        <f>Y$12*$D1475*INDEX(Y$21:Y$28,$E1475)*INDEX(Y$30:Y$46,$F1475)*(1-INDEX(Y$121:Y$137,$F1475))</f>
        <v/>
      </c>
      <c r="Z1475" s="37">
        <f>Z$12*$D1475*INDEX(Z$21:Z$28,$E1475)*INDEX(Z$30:Z$46,$F1475)*(1-INDEX(Z$121:Z$137,$F1475))</f>
        <v/>
      </c>
      <c r="AA1475" s="37">
        <f>AA$12*$D1475*INDEX(AA$21:AA$28,$E1475)*INDEX(AA$30:AA$46,$F1475)*(1-INDEX(AA$121:AA$137,$F1475))</f>
        <v/>
      </c>
      <c r="AB1475" s="37">
        <f>AB$12*$D1475*INDEX(AB$21:AB$28,$E1475)*INDEX(AB$30:AB$46,$F1475)*(1-INDEX(AB$121:AB$137,$F1475))</f>
        <v/>
      </c>
      <c r="AC1475" s="37">
        <f>AC$12*$D1475*INDEX(AC$21:AC$28,$E1475)*INDEX(AC$30:AC$46,$F1475)*(1-INDEX(AC$121:AC$137,$F1475))</f>
        <v/>
      </c>
      <c r="AD1475" s="40">
        <f>CARBONTAX(AD$12,$D1475,INDEX(AD$21:AD$28,$E1475),INDEX(AD$30:AD$46,$F1475),INDEX(AD$121:AD$137,$F1475))</f>
        <v/>
      </c>
      <c r="AF1475" s="11">
        <f>LOWER(Settings!$C$4)&amp;".mit."&amp;$A1475&amp;IF($C1475="","","."&amp;$C1475&amp;"."&amp;$B1475)&amp;IF(INDEX(Variables!$D$5:$D$105,MATCH($A1475,Variables!$A$5:$A$105,0))="","","."&amp;INDEX(Variables!$D$5:$D$105,MATCH($A1475,Variables!$A$5:$A$105,0)))&amp;"."&amp;AF$5</f>
        <v/>
      </c>
      <c r="AG1475" s="38">
        <f>AG$12*$D1475*INDEX(AG$21:AG$28,$E1475)*INDEX(AG$30:AG$46,$F1475)*(1-INDEX(AG$121:AG$137,$F1475))</f>
        <v/>
      </c>
      <c r="AH1475" s="37">
        <f>AH$12*$D1475*INDEX(AH$21:AH$28,$E1475)*INDEX(AH$30:AH$46,$F1475)*(1-INDEX(AH$121:AH$137,$F1475))</f>
        <v/>
      </c>
      <c r="AI1475" s="37">
        <f>AI$12*$D1475*INDEX(AI$21:AI$28,$E1475)*INDEX(AI$30:AI$46,$F1475)*(1-INDEX(AI$121:AI$137,$F1475))</f>
        <v/>
      </c>
      <c r="AJ1475" s="37">
        <f>AJ$12*$D1475*INDEX(AJ$21:AJ$28,$E1475)*INDEX(AJ$30:AJ$46,$F1475)*(1-INDEX(AJ$121:AJ$137,$F1475))</f>
        <v/>
      </c>
      <c r="AK1475" s="37">
        <f>AK$12*$D1475*INDEX(AK$21:AK$28,$E1475)*INDEX(AK$30:AK$46,$F1475)*(1-INDEX(AK$121:AK$137,$F1475))</f>
        <v/>
      </c>
      <c r="AL1475" s="37">
        <f>AL$12*$D1475*INDEX(AL$21:AL$28,$E1475)*INDEX(AL$30:AL$46,$F1475)*(1-INDEX(AL$121:AL$137,$F1475))</f>
        <v/>
      </c>
      <c r="AM1475" s="37">
        <f>AM$12*$D1475*INDEX(AM$21:AM$28,$E1475)*INDEX(AM$30:AM$46,$F1475)*(1-INDEX(AM$121:AM$137,$F1475))</f>
        <v/>
      </c>
      <c r="AN1475" s="37">
        <f>AN$12*$D1475*INDEX(AN$21:AN$28,$E1475)*INDEX(AN$30:AN$46,$F1475)*(1-INDEX(AN$121:AN$137,$F1475))</f>
        <v/>
      </c>
      <c r="AO1475" s="37">
        <f>AO$12*$D1475*INDEX(AO$21:AO$28,$E1475)*INDEX(AO$30:AO$46,$F1475)*(1-INDEX(AO$121:AO$137,$F1475))</f>
        <v/>
      </c>
      <c r="AP1475" s="37">
        <f>AP$12*$D1475*INDEX(AP$21:AP$28,$E1475)*INDEX(AP$30:AP$46,$F1475)*(1-INDEX(AP$121:AP$137,$F1475))</f>
        <v/>
      </c>
      <c r="AQ1475" s="37">
        <f>AQ$12*$D1475*INDEX(AQ$21:AQ$28,$E1475)*INDEX(AQ$30:AQ$46,$F1475)*(1-INDEX(AQ$121:AQ$137,$F1475))</f>
        <v/>
      </c>
      <c r="AR1475" s="37">
        <f>AR$12*$D1475*INDEX(AR$21:AR$28,$E1475)*INDEX(AR$30:AR$46,$F1475)*(1-INDEX(AR$121:AR$137,$F1475))</f>
        <v/>
      </c>
      <c r="AS1475" s="37">
        <f>AS$12*$D1475*INDEX(AS$21:AS$28,$E1475)*INDEX(AS$30:AS$46,$F1475)*(1-INDEX(AS$121:AS$137,$F1475))</f>
        <v/>
      </c>
      <c r="AT1475" s="37">
        <f>AT$12*$D1475*INDEX(AT$21:AT$28,$E1475)*INDEX(AT$30:AT$46,$F1475)*(1-INDEX(AT$121:AT$137,$F1475))</f>
        <v/>
      </c>
      <c r="AU1475" s="37">
        <f>AU$12*$D1475*INDEX(AU$21:AU$28,$E1475)*INDEX(AU$30:AU$46,$F1475)*(1-INDEX(AU$121:AU$137,$F1475))</f>
        <v/>
      </c>
      <c r="AV1475" s="37">
        <f>AV$12*$D1475*INDEX(AV$21:AV$28,$E1475)*INDEX(AV$30:AV$46,$F1475)*(1-INDEX(AV$121:AV$137,$F1475))</f>
        <v/>
      </c>
      <c r="AW1475" s="37">
        <f>AW$12*$D1475*INDEX(AW$21:AW$28,$E1475)*INDEX(AW$30:AW$46,$F1475)*(1-INDEX(AW$121:AW$137,$F1475))</f>
        <v/>
      </c>
      <c r="AX1475" s="37">
        <f>AX$12*$D1475*INDEX(AX$21:AX$28,$E1475)*INDEX(AX$30:AX$46,$F1475)*(1-INDEX(AX$121:AX$137,$F1475))</f>
        <v/>
      </c>
      <c r="AY1475" s="40">
        <f>CARBONTAX(AY$12,$D1475,INDEX(AY$21:AY$28,$E1475),INDEX(AY$30:AY$46,$F1475),INDEX(AY$121:AY$137,$F1475))</f>
        <v/>
      </c>
    </row>
    <row r="1476" hidden="1" outlineLevel="2">
      <c r="A1476" s="14" t="inlineStr">
        <is>
          <t>ctxnew</t>
        </is>
      </c>
      <c r="B1476" s="14" t="inlineStr">
        <is>
          <t>oop</t>
        </is>
      </c>
      <c r="C1476" s="14" t="inlineStr">
        <is>
          <t>cem</t>
        </is>
      </c>
      <c r="D1476" s="37">
        <f>INDEX(Inputs!$T$5:$T$132,MATCH($B1476&amp;"|"&amp;$C1476,Inputs!$A$5:$A$132,0))</f>
        <v/>
      </c>
      <c r="E1476" s="37">
        <f>INDEX(Inputs!$J$5:$J$132,MATCH($B1476&amp;"|"&amp;$C1476,Inputs!$A$5:$A$132,0))</f>
        <v/>
      </c>
      <c r="F1476" s="37">
        <f>INDEX(Inputs!$K$5:$K$132,MATCH($B1476&amp;"|"&amp;$C1476,Inputs!$A$5:$A$132,0))</f>
        <v/>
      </c>
      <c r="G1476" s="36" t="n"/>
      <c r="H1476" s="14">
        <f>INDEX(Variables!$B$5:$B$105,MATCH($A1476,Variables!$A$5:$A$105,0))&amp;IF($C1476="",""," | "&amp;INDEX(Mapping!$B$5:$B$26,MATCH($C1476,Mapping!$A$5:$A$26,0))&amp;" | "&amp;INDEX(Mapping!$B$30:$B$41,MATCH($B1476,Mapping!$A$30:$A$41,0)))</f>
        <v/>
      </c>
      <c r="I1476" s="14">
        <f>INDEX(Variables!$C$5:$C$105,MATCH($A1476,Variables!$A$5:$A$105,0))</f>
        <v/>
      </c>
      <c r="J1476" s="14">
        <f>INDEX(Variables!$E$5:$E$105,MATCH($A1476,Variables!$A$5:$A$105,0))</f>
        <v/>
      </c>
      <c r="K1476" s="11">
        <f>LOWER(Settings!$C$4)&amp;".mit."&amp;$A1476&amp;IF($C1476="","","."&amp;$C1476&amp;"."&amp;$B1476)&amp;IF(INDEX(Variables!$D$5:$D$105,MATCH($A1476,Variables!$A$5:$A$105,0))="","","."&amp;INDEX(Variables!$D$5:$D$105,MATCH($A1476,Variables!$A$5:$A$105,0)))&amp;"."&amp;K$5</f>
        <v/>
      </c>
      <c r="L1476" s="38">
        <f>L$12*$D1476*INDEX(L$21:L$28,$E1476)*INDEX(L$30:L$46,$F1476)*(1-INDEX(L$121:L$137,$F1476))</f>
        <v/>
      </c>
      <c r="M1476" s="37">
        <f>M$12*$D1476*INDEX(M$21:M$28,$E1476)*INDEX(M$30:M$46,$F1476)*(1-INDEX(M$121:M$137,$F1476))</f>
        <v/>
      </c>
      <c r="N1476" s="37">
        <f>N$12*$D1476*INDEX(N$21:N$28,$E1476)*INDEX(N$30:N$46,$F1476)*(1-INDEX(N$121:N$137,$F1476))</f>
        <v/>
      </c>
      <c r="O1476" s="37">
        <f>O$12*$D1476*INDEX(O$21:O$28,$E1476)*INDEX(O$30:O$46,$F1476)*(1-INDEX(O$121:O$137,$F1476))</f>
        <v/>
      </c>
      <c r="P1476" s="37">
        <f>P$12*$D1476*INDEX(P$21:P$28,$E1476)*INDEX(P$30:P$46,$F1476)*(1-INDEX(P$121:P$137,$F1476))</f>
        <v/>
      </c>
      <c r="Q1476" s="37">
        <f>Q$12*$D1476*INDEX(Q$21:Q$28,$E1476)*INDEX(Q$30:Q$46,$F1476)*(1-INDEX(Q$121:Q$137,$F1476))</f>
        <v/>
      </c>
      <c r="R1476" s="37">
        <f>R$12*$D1476*INDEX(R$21:R$28,$E1476)*INDEX(R$30:R$46,$F1476)*(1-INDEX(R$121:R$137,$F1476))</f>
        <v/>
      </c>
      <c r="S1476" s="37">
        <f>S$12*$D1476*INDEX(S$21:S$28,$E1476)*INDEX(S$30:S$46,$F1476)*(1-INDEX(S$121:S$137,$F1476))</f>
        <v/>
      </c>
      <c r="T1476" s="37">
        <f>T$12*$D1476*INDEX(T$21:T$28,$E1476)*INDEX(T$30:T$46,$F1476)*(1-INDEX(T$121:T$137,$F1476))</f>
        <v/>
      </c>
      <c r="U1476" s="37">
        <f>U$12*$D1476*INDEX(U$21:U$28,$E1476)*INDEX(U$30:U$46,$F1476)*(1-INDEX(U$121:U$137,$F1476))</f>
        <v/>
      </c>
      <c r="V1476" s="37">
        <f>V$12*$D1476*INDEX(V$21:V$28,$E1476)*INDEX(V$30:V$46,$F1476)*(1-INDEX(V$121:V$137,$F1476))</f>
        <v/>
      </c>
      <c r="W1476" s="37">
        <f>W$12*$D1476*INDEX(W$21:W$28,$E1476)*INDEX(W$30:W$46,$F1476)*(1-INDEX(W$121:W$137,$F1476))</f>
        <v/>
      </c>
      <c r="X1476" s="37">
        <f>X$12*$D1476*INDEX(X$21:X$28,$E1476)*INDEX(X$30:X$46,$F1476)*(1-INDEX(X$121:X$137,$F1476))</f>
        <v/>
      </c>
      <c r="Y1476" s="37">
        <f>Y$12*$D1476*INDEX(Y$21:Y$28,$E1476)*INDEX(Y$30:Y$46,$F1476)*(1-INDEX(Y$121:Y$137,$F1476))</f>
        <v/>
      </c>
      <c r="Z1476" s="37">
        <f>Z$12*$D1476*INDEX(Z$21:Z$28,$E1476)*INDEX(Z$30:Z$46,$F1476)*(1-INDEX(Z$121:Z$137,$F1476))</f>
        <v/>
      </c>
      <c r="AA1476" s="37">
        <f>AA$12*$D1476*INDEX(AA$21:AA$28,$E1476)*INDEX(AA$30:AA$46,$F1476)*(1-INDEX(AA$121:AA$137,$F1476))</f>
        <v/>
      </c>
      <c r="AB1476" s="37">
        <f>AB$12*$D1476*INDEX(AB$21:AB$28,$E1476)*INDEX(AB$30:AB$46,$F1476)*(1-INDEX(AB$121:AB$137,$F1476))</f>
        <v/>
      </c>
      <c r="AC1476" s="37">
        <f>AC$12*$D1476*INDEX(AC$21:AC$28,$E1476)*INDEX(AC$30:AC$46,$F1476)*(1-INDEX(AC$121:AC$137,$F1476))</f>
        <v/>
      </c>
      <c r="AD1476" s="40">
        <f>CARBONTAX(AD$12,$D1476,INDEX(AD$21:AD$28,$E1476),INDEX(AD$30:AD$46,$F1476),INDEX(AD$121:AD$137,$F1476))</f>
        <v/>
      </c>
      <c r="AF1476" s="11">
        <f>LOWER(Settings!$C$4)&amp;".mit."&amp;$A1476&amp;IF($C1476="","","."&amp;$C1476&amp;"."&amp;$B1476)&amp;IF(INDEX(Variables!$D$5:$D$105,MATCH($A1476,Variables!$A$5:$A$105,0))="","","."&amp;INDEX(Variables!$D$5:$D$105,MATCH($A1476,Variables!$A$5:$A$105,0)))&amp;"."&amp;AF$5</f>
        <v/>
      </c>
      <c r="AG1476" s="38">
        <f>AG$12*$D1476*INDEX(AG$21:AG$28,$E1476)*INDEX(AG$30:AG$46,$F1476)*(1-INDEX(AG$121:AG$137,$F1476))</f>
        <v/>
      </c>
      <c r="AH1476" s="37">
        <f>AH$12*$D1476*INDEX(AH$21:AH$28,$E1476)*INDEX(AH$30:AH$46,$F1476)*(1-INDEX(AH$121:AH$137,$F1476))</f>
        <v/>
      </c>
      <c r="AI1476" s="37">
        <f>AI$12*$D1476*INDEX(AI$21:AI$28,$E1476)*INDEX(AI$30:AI$46,$F1476)*(1-INDEX(AI$121:AI$137,$F1476))</f>
        <v/>
      </c>
      <c r="AJ1476" s="37">
        <f>AJ$12*$D1476*INDEX(AJ$21:AJ$28,$E1476)*INDEX(AJ$30:AJ$46,$F1476)*(1-INDEX(AJ$121:AJ$137,$F1476))</f>
        <v/>
      </c>
      <c r="AK1476" s="37">
        <f>AK$12*$D1476*INDEX(AK$21:AK$28,$E1476)*INDEX(AK$30:AK$46,$F1476)*(1-INDEX(AK$121:AK$137,$F1476))</f>
        <v/>
      </c>
      <c r="AL1476" s="37">
        <f>AL$12*$D1476*INDEX(AL$21:AL$28,$E1476)*INDEX(AL$30:AL$46,$F1476)*(1-INDEX(AL$121:AL$137,$F1476))</f>
        <v/>
      </c>
      <c r="AM1476" s="37">
        <f>AM$12*$D1476*INDEX(AM$21:AM$28,$E1476)*INDEX(AM$30:AM$46,$F1476)*(1-INDEX(AM$121:AM$137,$F1476))</f>
        <v/>
      </c>
      <c r="AN1476" s="37">
        <f>AN$12*$D1476*INDEX(AN$21:AN$28,$E1476)*INDEX(AN$30:AN$46,$F1476)*(1-INDEX(AN$121:AN$137,$F1476))</f>
        <v/>
      </c>
      <c r="AO1476" s="37">
        <f>AO$12*$D1476*INDEX(AO$21:AO$28,$E1476)*INDEX(AO$30:AO$46,$F1476)*(1-INDEX(AO$121:AO$137,$F1476))</f>
        <v/>
      </c>
      <c r="AP1476" s="37">
        <f>AP$12*$D1476*INDEX(AP$21:AP$28,$E1476)*INDEX(AP$30:AP$46,$F1476)*(1-INDEX(AP$121:AP$137,$F1476))</f>
        <v/>
      </c>
      <c r="AQ1476" s="37">
        <f>AQ$12*$D1476*INDEX(AQ$21:AQ$28,$E1476)*INDEX(AQ$30:AQ$46,$F1476)*(1-INDEX(AQ$121:AQ$137,$F1476))</f>
        <v/>
      </c>
      <c r="AR1476" s="37">
        <f>AR$12*$D1476*INDEX(AR$21:AR$28,$E1476)*INDEX(AR$30:AR$46,$F1476)*(1-INDEX(AR$121:AR$137,$F1476))</f>
        <v/>
      </c>
      <c r="AS1476" s="37">
        <f>AS$12*$D1476*INDEX(AS$21:AS$28,$E1476)*INDEX(AS$30:AS$46,$F1476)*(1-INDEX(AS$121:AS$137,$F1476))</f>
        <v/>
      </c>
      <c r="AT1476" s="37">
        <f>AT$12*$D1476*INDEX(AT$21:AT$28,$E1476)*INDEX(AT$30:AT$46,$F1476)*(1-INDEX(AT$121:AT$137,$F1476))</f>
        <v/>
      </c>
      <c r="AU1476" s="37">
        <f>AU$12*$D1476*INDEX(AU$21:AU$28,$E1476)*INDEX(AU$30:AU$46,$F1476)*(1-INDEX(AU$121:AU$137,$F1476))</f>
        <v/>
      </c>
      <c r="AV1476" s="37">
        <f>AV$12*$D1476*INDEX(AV$21:AV$28,$E1476)*INDEX(AV$30:AV$46,$F1476)*(1-INDEX(AV$121:AV$137,$F1476))</f>
        <v/>
      </c>
      <c r="AW1476" s="37">
        <f>AW$12*$D1476*INDEX(AW$21:AW$28,$E1476)*INDEX(AW$30:AW$46,$F1476)*(1-INDEX(AW$121:AW$137,$F1476))</f>
        <v/>
      </c>
      <c r="AX1476" s="37">
        <f>AX$12*$D1476*INDEX(AX$21:AX$28,$E1476)*INDEX(AX$30:AX$46,$F1476)*(1-INDEX(AX$121:AX$137,$F1476))</f>
        <v/>
      </c>
      <c r="AY1476" s="40">
        <f>CARBONTAX(AY$12,$D1476,INDEX(AY$21:AY$28,$E1476),INDEX(AY$30:AY$46,$F1476),INDEX(AY$121:AY$137,$F1476))</f>
        <v/>
      </c>
    </row>
    <row r="1477" hidden="1" outlineLevel="2">
      <c r="A1477" s="14" t="inlineStr">
        <is>
          <t>ctxnew</t>
        </is>
      </c>
      <c r="B1477" s="14" t="inlineStr">
        <is>
          <t>bio</t>
        </is>
      </c>
      <c r="C1477" s="14" t="inlineStr">
        <is>
          <t>cem</t>
        </is>
      </c>
      <c r="D1477" s="37">
        <f>INDEX(Inputs!$T$5:$T$132,MATCH($B1477&amp;"|"&amp;$C1477,Inputs!$A$5:$A$132,0))</f>
        <v/>
      </c>
      <c r="E1477" s="37">
        <f>INDEX(Inputs!$J$5:$J$132,MATCH($B1477&amp;"|"&amp;$C1477,Inputs!$A$5:$A$132,0))</f>
        <v/>
      </c>
      <c r="F1477" s="37">
        <f>INDEX(Inputs!$K$5:$K$132,MATCH($B1477&amp;"|"&amp;$C1477,Inputs!$A$5:$A$132,0))</f>
        <v/>
      </c>
      <c r="G1477" s="36" t="n"/>
      <c r="H1477" s="14">
        <f>INDEX(Variables!$B$5:$B$105,MATCH($A1477,Variables!$A$5:$A$105,0))&amp;IF($C1477="",""," | "&amp;INDEX(Mapping!$B$5:$B$26,MATCH($C1477,Mapping!$A$5:$A$26,0))&amp;" | "&amp;INDEX(Mapping!$B$30:$B$41,MATCH($B1477,Mapping!$A$30:$A$41,0)))</f>
        <v/>
      </c>
      <c r="I1477" s="14">
        <f>INDEX(Variables!$C$5:$C$105,MATCH($A1477,Variables!$A$5:$A$105,0))</f>
        <v/>
      </c>
      <c r="J1477" s="14">
        <f>INDEX(Variables!$E$5:$E$105,MATCH($A1477,Variables!$A$5:$A$105,0))</f>
        <v/>
      </c>
      <c r="K1477" s="11">
        <f>LOWER(Settings!$C$4)&amp;".mit."&amp;$A1477&amp;IF($C1477="","","."&amp;$C1477&amp;"."&amp;$B1477)&amp;IF(INDEX(Variables!$D$5:$D$105,MATCH($A1477,Variables!$A$5:$A$105,0))="","","."&amp;INDEX(Variables!$D$5:$D$105,MATCH($A1477,Variables!$A$5:$A$105,0)))&amp;"."&amp;K$5</f>
        <v/>
      </c>
      <c r="L1477" s="38">
        <f>L$12*$D1477*INDEX(L$21:L$28,$E1477)*INDEX(L$30:L$46,$F1477)*(1-INDEX(L$121:L$137,$F1477))</f>
        <v/>
      </c>
      <c r="M1477" s="37">
        <f>M$12*$D1477*INDEX(M$21:M$28,$E1477)*INDEX(M$30:M$46,$F1477)*(1-INDEX(M$121:M$137,$F1477))</f>
        <v/>
      </c>
      <c r="N1477" s="37">
        <f>N$12*$D1477*INDEX(N$21:N$28,$E1477)*INDEX(N$30:N$46,$F1477)*(1-INDEX(N$121:N$137,$F1477))</f>
        <v/>
      </c>
      <c r="O1477" s="37">
        <f>O$12*$D1477*INDEX(O$21:O$28,$E1477)*INDEX(O$30:O$46,$F1477)*(1-INDEX(O$121:O$137,$F1477))</f>
        <v/>
      </c>
      <c r="P1477" s="37">
        <f>P$12*$D1477*INDEX(P$21:P$28,$E1477)*INDEX(P$30:P$46,$F1477)*(1-INDEX(P$121:P$137,$F1477))</f>
        <v/>
      </c>
      <c r="Q1477" s="37">
        <f>Q$12*$D1477*INDEX(Q$21:Q$28,$E1477)*INDEX(Q$30:Q$46,$F1477)*(1-INDEX(Q$121:Q$137,$F1477))</f>
        <v/>
      </c>
      <c r="R1477" s="37">
        <f>R$12*$D1477*INDEX(R$21:R$28,$E1477)*INDEX(R$30:R$46,$F1477)*(1-INDEX(R$121:R$137,$F1477))</f>
        <v/>
      </c>
      <c r="S1477" s="37">
        <f>S$12*$D1477*INDEX(S$21:S$28,$E1477)*INDEX(S$30:S$46,$F1477)*(1-INDEX(S$121:S$137,$F1477))</f>
        <v/>
      </c>
      <c r="T1477" s="37">
        <f>T$12*$D1477*INDEX(T$21:T$28,$E1477)*INDEX(T$30:T$46,$F1477)*(1-INDEX(T$121:T$137,$F1477))</f>
        <v/>
      </c>
      <c r="U1477" s="37">
        <f>U$12*$D1477*INDEX(U$21:U$28,$E1477)*INDEX(U$30:U$46,$F1477)*(1-INDEX(U$121:U$137,$F1477))</f>
        <v/>
      </c>
      <c r="V1477" s="37">
        <f>V$12*$D1477*INDEX(V$21:V$28,$E1477)*INDEX(V$30:V$46,$F1477)*(1-INDEX(V$121:V$137,$F1477))</f>
        <v/>
      </c>
      <c r="W1477" s="37">
        <f>W$12*$D1477*INDEX(W$21:W$28,$E1477)*INDEX(W$30:W$46,$F1477)*(1-INDEX(W$121:W$137,$F1477))</f>
        <v/>
      </c>
      <c r="X1477" s="37">
        <f>X$12*$D1477*INDEX(X$21:X$28,$E1477)*INDEX(X$30:X$46,$F1477)*(1-INDEX(X$121:X$137,$F1477))</f>
        <v/>
      </c>
      <c r="Y1477" s="37">
        <f>Y$12*$D1477*INDEX(Y$21:Y$28,$E1477)*INDEX(Y$30:Y$46,$F1477)*(1-INDEX(Y$121:Y$137,$F1477))</f>
        <v/>
      </c>
      <c r="Z1477" s="37">
        <f>Z$12*$D1477*INDEX(Z$21:Z$28,$E1477)*INDEX(Z$30:Z$46,$F1477)*(1-INDEX(Z$121:Z$137,$F1477))</f>
        <v/>
      </c>
      <c r="AA1477" s="37">
        <f>AA$12*$D1477*INDEX(AA$21:AA$28,$E1477)*INDEX(AA$30:AA$46,$F1477)*(1-INDEX(AA$121:AA$137,$F1477))</f>
        <v/>
      </c>
      <c r="AB1477" s="37">
        <f>AB$12*$D1477*INDEX(AB$21:AB$28,$E1477)*INDEX(AB$30:AB$46,$F1477)*(1-INDEX(AB$121:AB$137,$F1477))</f>
        <v/>
      </c>
      <c r="AC1477" s="37">
        <f>AC$12*$D1477*INDEX(AC$21:AC$28,$E1477)*INDEX(AC$30:AC$46,$F1477)*(1-INDEX(AC$121:AC$137,$F1477))</f>
        <v/>
      </c>
      <c r="AD1477" s="40">
        <f>CARBONTAX(AD$12,$D1477,INDEX(AD$21:AD$28,$E1477),INDEX(AD$30:AD$46,$F1477),INDEX(AD$121:AD$137,$F1477))</f>
        <v/>
      </c>
      <c r="AF1477" s="11">
        <f>LOWER(Settings!$C$4)&amp;".mit."&amp;$A1477&amp;IF($C1477="","","."&amp;$C1477&amp;"."&amp;$B1477)&amp;IF(INDEX(Variables!$D$5:$D$105,MATCH($A1477,Variables!$A$5:$A$105,0))="","","."&amp;INDEX(Variables!$D$5:$D$105,MATCH($A1477,Variables!$A$5:$A$105,0)))&amp;"."&amp;AF$5</f>
        <v/>
      </c>
      <c r="AG1477" s="38">
        <f>AG$12*$D1477*INDEX(AG$21:AG$28,$E1477)*INDEX(AG$30:AG$46,$F1477)*(1-INDEX(AG$121:AG$137,$F1477))</f>
        <v/>
      </c>
      <c r="AH1477" s="37">
        <f>AH$12*$D1477*INDEX(AH$21:AH$28,$E1477)*INDEX(AH$30:AH$46,$F1477)*(1-INDEX(AH$121:AH$137,$F1477))</f>
        <v/>
      </c>
      <c r="AI1477" s="37">
        <f>AI$12*$D1477*INDEX(AI$21:AI$28,$E1477)*INDEX(AI$30:AI$46,$F1477)*(1-INDEX(AI$121:AI$137,$F1477))</f>
        <v/>
      </c>
      <c r="AJ1477" s="37">
        <f>AJ$12*$D1477*INDEX(AJ$21:AJ$28,$E1477)*INDEX(AJ$30:AJ$46,$F1477)*(1-INDEX(AJ$121:AJ$137,$F1477))</f>
        <v/>
      </c>
      <c r="AK1477" s="37">
        <f>AK$12*$D1477*INDEX(AK$21:AK$28,$E1477)*INDEX(AK$30:AK$46,$F1477)*(1-INDEX(AK$121:AK$137,$F1477))</f>
        <v/>
      </c>
      <c r="AL1477" s="37">
        <f>AL$12*$D1477*INDEX(AL$21:AL$28,$E1477)*INDEX(AL$30:AL$46,$F1477)*(1-INDEX(AL$121:AL$137,$F1477))</f>
        <v/>
      </c>
      <c r="AM1477" s="37">
        <f>AM$12*$D1477*INDEX(AM$21:AM$28,$E1477)*INDEX(AM$30:AM$46,$F1477)*(1-INDEX(AM$121:AM$137,$F1477))</f>
        <v/>
      </c>
      <c r="AN1477" s="37">
        <f>AN$12*$D1477*INDEX(AN$21:AN$28,$E1477)*INDEX(AN$30:AN$46,$F1477)*(1-INDEX(AN$121:AN$137,$F1477))</f>
        <v/>
      </c>
      <c r="AO1477" s="37">
        <f>AO$12*$D1477*INDEX(AO$21:AO$28,$E1477)*INDEX(AO$30:AO$46,$F1477)*(1-INDEX(AO$121:AO$137,$F1477))</f>
        <v/>
      </c>
      <c r="AP1477" s="37">
        <f>AP$12*$D1477*INDEX(AP$21:AP$28,$E1477)*INDEX(AP$30:AP$46,$F1477)*(1-INDEX(AP$121:AP$137,$F1477))</f>
        <v/>
      </c>
      <c r="AQ1477" s="37">
        <f>AQ$12*$D1477*INDEX(AQ$21:AQ$28,$E1477)*INDEX(AQ$30:AQ$46,$F1477)*(1-INDEX(AQ$121:AQ$137,$F1477))</f>
        <v/>
      </c>
      <c r="AR1477" s="37">
        <f>AR$12*$D1477*INDEX(AR$21:AR$28,$E1477)*INDEX(AR$30:AR$46,$F1477)*(1-INDEX(AR$121:AR$137,$F1477))</f>
        <v/>
      </c>
      <c r="AS1477" s="37">
        <f>AS$12*$D1477*INDEX(AS$21:AS$28,$E1477)*INDEX(AS$30:AS$46,$F1477)*(1-INDEX(AS$121:AS$137,$F1477))</f>
        <v/>
      </c>
      <c r="AT1477" s="37">
        <f>AT$12*$D1477*INDEX(AT$21:AT$28,$E1477)*INDEX(AT$30:AT$46,$F1477)*(1-INDEX(AT$121:AT$137,$F1477))</f>
        <v/>
      </c>
      <c r="AU1477" s="37">
        <f>AU$12*$D1477*INDEX(AU$21:AU$28,$E1477)*INDEX(AU$30:AU$46,$F1477)*(1-INDEX(AU$121:AU$137,$F1477))</f>
        <v/>
      </c>
      <c r="AV1477" s="37">
        <f>AV$12*$D1477*INDEX(AV$21:AV$28,$E1477)*INDEX(AV$30:AV$46,$F1477)*(1-INDEX(AV$121:AV$137,$F1477))</f>
        <v/>
      </c>
      <c r="AW1477" s="37">
        <f>AW$12*$D1477*INDEX(AW$21:AW$28,$E1477)*INDEX(AW$30:AW$46,$F1477)*(1-INDEX(AW$121:AW$137,$F1477))</f>
        <v/>
      </c>
      <c r="AX1477" s="37">
        <f>AX$12*$D1477*INDEX(AX$21:AX$28,$E1477)*INDEX(AX$30:AX$46,$F1477)*(1-INDEX(AX$121:AX$137,$F1477))</f>
        <v/>
      </c>
      <c r="AY1477" s="40">
        <f>CARBONTAX(AY$12,$D1477,INDEX(AY$21:AY$28,$E1477),INDEX(AY$30:AY$46,$F1477),INDEX(AY$121:AY$137,$F1477))</f>
        <v/>
      </c>
    </row>
    <row r="1478" hidden="1" outlineLevel="2"/>
    <row r="1479" hidden="1" outlineLevel="2">
      <c r="A1479" s="14" t="inlineStr">
        <is>
          <t>ets</t>
        </is>
      </c>
      <c r="B1479" s="14" t="inlineStr">
        <is>
          <t>coa</t>
        </is>
      </c>
      <c r="C1479" s="14" t="inlineStr">
        <is>
          <t>cem</t>
        </is>
      </c>
      <c r="D1479" s="37">
        <f>INDEX(Inputs!$T$5:$T$132,MATCH($B1479&amp;"|"&amp;$C1479,Inputs!$A$5:$A$132,0))</f>
        <v/>
      </c>
      <c r="E1479" s="37">
        <f>INDEX(Inputs!$K$5:$K$132,MATCH($B1479&amp;"|"&amp;$C1479,Inputs!$A$5:$A$132,0))</f>
        <v/>
      </c>
      <c r="F1479" s="36" t="n"/>
      <c r="G1479" s="36" t="n"/>
      <c r="H1479" s="14">
        <f>INDEX(Variables!$B$5:$B$105,MATCH($A1479,Variables!$A$5:$A$105,0))&amp;IF($C1479="",""," | "&amp;INDEX(Mapping!$B$5:$B$26,MATCH($C1479,Mapping!$A$5:$A$26,0))&amp;" | "&amp;INDEX(Mapping!$B$30:$B$41,MATCH($B1479,Mapping!$A$30:$A$41,0)))</f>
        <v/>
      </c>
      <c r="I1479" s="14">
        <f>INDEX(Variables!$C$5:$C$105,MATCH($A1479,Variables!$A$5:$A$105,0))</f>
        <v/>
      </c>
      <c r="J1479" s="14">
        <f>INDEX(Variables!$E$5:$E$105,MATCH($A1479,Variables!$A$5:$A$105,0))</f>
        <v/>
      </c>
      <c r="K1479" s="11">
        <f>LOWER(Settings!$C$4)&amp;".mit."&amp;$A1479&amp;IF($C1479="","","."&amp;$C1479&amp;"."&amp;$B1479)&amp;IF(INDEX(Variables!$D$5:$D$105,MATCH($A1479,Variables!$A$5:$A$105,0))="","","."&amp;INDEX(Variables!$D$5:$D$105,MATCH($A1479,Variables!$A$5:$A$105,0)))&amp;"."&amp;K$5</f>
        <v/>
      </c>
      <c r="L1479" s="38">
        <f>L$194*$D1479*INDEX(L$121:L$137,$E1479)*(1-INDEX(L$151:L$167,$E1479))</f>
        <v/>
      </c>
      <c r="M1479" s="37">
        <f>M$194*$D1479*INDEX(M$121:M$137,$E1479)*(1-INDEX(M$151:M$167,$E1479))</f>
        <v/>
      </c>
      <c r="N1479" s="37">
        <f>N$194*$D1479*INDEX(N$121:N$137,$E1479)*(1-INDEX(N$151:N$167,$E1479))</f>
        <v/>
      </c>
      <c r="O1479" s="37">
        <f>O$194*$D1479*INDEX(O$121:O$137,$E1479)*(1-INDEX(O$151:O$167,$E1479))</f>
        <v/>
      </c>
      <c r="P1479" s="37">
        <f>P$194*$D1479*INDEX(P$121:P$137,$E1479)*(1-INDEX(P$151:P$167,$E1479))</f>
        <v/>
      </c>
      <c r="Q1479" s="37">
        <f>Q$194*$D1479*INDEX(Q$121:Q$137,$E1479)*(1-INDEX(Q$151:Q$167,$E1479))</f>
        <v/>
      </c>
      <c r="R1479" s="37">
        <f>R$194*$D1479*INDEX(R$121:R$137,$E1479)*(1-INDEX(R$151:R$167,$E1479))</f>
        <v/>
      </c>
      <c r="S1479" s="37">
        <f>S$194*$D1479*INDEX(S$121:S$137,$E1479)*(1-INDEX(S$151:S$167,$E1479))</f>
        <v/>
      </c>
      <c r="T1479" s="37">
        <f>T$194*$D1479*INDEX(T$121:T$137,$E1479)*(1-INDEX(T$151:T$167,$E1479))</f>
        <v/>
      </c>
      <c r="U1479" s="37">
        <f>U$194*$D1479*INDEX(U$121:U$137,$E1479)*(1-INDEX(U$151:U$167,$E1479))</f>
        <v/>
      </c>
      <c r="V1479" s="37">
        <f>V$194*$D1479*INDEX(V$121:V$137,$E1479)*(1-INDEX(V$151:V$167,$E1479))</f>
        <v/>
      </c>
      <c r="W1479" s="37">
        <f>W$194*$D1479*INDEX(W$121:W$137,$E1479)*(1-INDEX(W$151:W$167,$E1479))</f>
        <v/>
      </c>
      <c r="X1479" s="37">
        <f>X$194*$D1479*INDEX(X$121:X$137,$E1479)*(1-INDEX(X$151:X$167,$E1479))</f>
        <v/>
      </c>
      <c r="Y1479" s="37">
        <f>Y$194*$D1479*INDEX(Y$121:Y$137,$E1479)*(1-INDEX(Y$151:Y$167,$E1479))</f>
        <v/>
      </c>
      <c r="Z1479" s="37">
        <f>Z$194*$D1479*INDEX(Z$121:Z$137,$E1479)*(1-INDEX(Z$151:Z$167,$E1479))</f>
        <v/>
      </c>
      <c r="AA1479" s="37">
        <f>AA$194*$D1479*INDEX(AA$121:AA$137,$E1479)*(1-INDEX(AA$151:AA$167,$E1479))</f>
        <v/>
      </c>
      <c r="AB1479" s="37">
        <f>AB$194*$D1479*INDEX(AB$121:AB$137,$E1479)*(1-INDEX(AB$151:AB$167,$E1479))</f>
        <v/>
      </c>
      <c r="AC1479" s="37">
        <f>AC$194*$D1479*INDEX(AC$121:AC$137,$E1479)*(1-INDEX(AC$151:AC$167,$E1479))</f>
        <v/>
      </c>
      <c r="AD1479" s="40">
        <f>ETSCOST(AD$194,$D1479,INDEX(AD$121:AD$137,$E1479),INDEX(AD$151:AD$167,$E1479))</f>
        <v/>
      </c>
      <c r="AF1479" s="11">
        <f>LOWER(Settings!$C$4)&amp;".mit."&amp;$A1479&amp;IF($C1479="","","."&amp;$C1479&amp;"."&amp;$B1479)&amp;IF(INDEX(Variables!$D$5:$D$105,MATCH($A1479,Variables!$A$5:$A$105,0))="","","."&amp;INDEX(Variables!$D$5:$D$105,MATCH($A1479,Variables!$A$5:$A$105,0)))&amp;"."&amp;AF$5</f>
        <v/>
      </c>
      <c r="AG1479" s="38">
        <f>AG$194*$D1479*INDEX(AG$121:AG$137,$E1479)*(1-INDEX(AG$151:AG$167,$E1479))</f>
        <v/>
      </c>
      <c r="AH1479" s="37">
        <f>AH$194*$D1479*INDEX(AH$121:AH$137,$E1479)*(1-INDEX(AH$151:AH$167,$E1479))</f>
        <v/>
      </c>
      <c r="AI1479" s="37">
        <f>AI$194*$D1479*INDEX(AI$121:AI$137,$E1479)*(1-INDEX(AI$151:AI$167,$E1479))</f>
        <v/>
      </c>
      <c r="AJ1479" s="37">
        <f>AJ$194*$D1479*INDEX(AJ$121:AJ$137,$E1479)*(1-INDEX(AJ$151:AJ$167,$E1479))</f>
        <v/>
      </c>
      <c r="AK1479" s="37">
        <f>AK$194*$D1479*INDEX(AK$121:AK$137,$E1479)*(1-INDEX(AK$151:AK$167,$E1479))</f>
        <v/>
      </c>
      <c r="AL1479" s="37">
        <f>AL$194*$D1479*INDEX(AL$121:AL$137,$E1479)*(1-INDEX(AL$151:AL$167,$E1479))</f>
        <v/>
      </c>
      <c r="AM1479" s="37">
        <f>AM$194*$D1479*INDEX(AM$121:AM$137,$E1479)*(1-INDEX(AM$151:AM$167,$E1479))</f>
        <v/>
      </c>
      <c r="AN1479" s="37">
        <f>AN$194*$D1479*INDEX(AN$121:AN$137,$E1479)*(1-INDEX(AN$151:AN$167,$E1479))</f>
        <v/>
      </c>
      <c r="AO1479" s="37">
        <f>AO$194*$D1479*INDEX(AO$121:AO$137,$E1479)*(1-INDEX(AO$151:AO$167,$E1479))</f>
        <v/>
      </c>
      <c r="AP1479" s="37">
        <f>AP$194*$D1479*INDEX(AP$121:AP$137,$E1479)*(1-INDEX(AP$151:AP$167,$E1479))</f>
        <v/>
      </c>
      <c r="AQ1479" s="37">
        <f>AQ$194*$D1479*INDEX(AQ$121:AQ$137,$E1479)*(1-INDEX(AQ$151:AQ$167,$E1479))</f>
        <v/>
      </c>
      <c r="AR1479" s="37">
        <f>AR$194*$D1479*INDEX(AR$121:AR$137,$E1479)*(1-INDEX(AR$151:AR$167,$E1479))</f>
        <v/>
      </c>
      <c r="AS1479" s="37">
        <f>AS$194*$D1479*INDEX(AS$121:AS$137,$E1479)*(1-INDEX(AS$151:AS$167,$E1479))</f>
        <v/>
      </c>
      <c r="AT1479" s="37">
        <f>AT$194*$D1479*INDEX(AT$121:AT$137,$E1479)*(1-INDEX(AT$151:AT$167,$E1479))</f>
        <v/>
      </c>
      <c r="AU1479" s="37">
        <f>AU$194*$D1479*INDEX(AU$121:AU$137,$E1479)*(1-INDEX(AU$151:AU$167,$E1479))</f>
        <v/>
      </c>
      <c r="AV1479" s="37">
        <f>AV$194*$D1479*INDEX(AV$121:AV$137,$E1479)*(1-INDEX(AV$151:AV$167,$E1479))</f>
        <v/>
      </c>
      <c r="AW1479" s="37">
        <f>AW$194*$D1479*INDEX(AW$121:AW$137,$E1479)*(1-INDEX(AW$151:AW$167,$E1479))</f>
        <v/>
      </c>
      <c r="AX1479" s="37">
        <f>AX$194*$D1479*INDEX(AX$121:AX$137,$E1479)*(1-INDEX(AX$151:AX$167,$E1479))</f>
        <v/>
      </c>
      <c r="AY1479" s="40">
        <f>ETSCOST(AY$194,$D1479,INDEX(AY$121:AY$137,$E1479),INDEX(AY$151:AY$167,$E1479))</f>
        <v/>
      </c>
    </row>
    <row r="1480" hidden="1" outlineLevel="2">
      <c r="A1480" s="14" t="inlineStr">
        <is>
          <t>ets</t>
        </is>
      </c>
      <c r="B1480" s="14" t="inlineStr">
        <is>
          <t>nga</t>
        </is>
      </c>
      <c r="C1480" s="14" t="inlineStr">
        <is>
          <t>cem</t>
        </is>
      </c>
      <c r="D1480" s="37">
        <f>INDEX(Inputs!$T$5:$T$132,MATCH($B1480&amp;"|"&amp;$C1480,Inputs!$A$5:$A$132,0))</f>
        <v/>
      </c>
      <c r="E1480" s="37">
        <f>INDEX(Inputs!$K$5:$K$132,MATCH($B1480&amp;"|"&amp;$C1480,Inputs!$A$5:$A$132,0))</f>
        <v/>
      </c>
      <c r="F1480" s="36" t="n"/>
      <c r="G1480" s="36" t="n"/>
      <c r="H1480" s="14">
        <f>INDEX(Variables!$B$5:$B$105,MATCH($A1480,Variables!$A$5:$A$105,0))&amp;IF($C1480="",""," | "&amp;INDEX(Mapping!$B$5:$B$26,MATCH($C1480,Mapping!$A$5:$A$26,0))&amp;" | "&amp;INDEX(Mapping!$B$30:$B$41,MATCH($B1480,Mapping!$A$30:$A$41,0)))</f>
        <v/>
      </c>
      <c r="I1480" s="14">
        <f>INDEX(Variables!$C$5:$C$105,MATCH($A1480,Variables!$A$5:$A$105,0))</f>
        <v/>
      </c>
      <c r="J1480" s="14">
        <f>INDEX(Variables!$E$5:$E$105,MATCH($A1480,Variables!$A$5:$A$105,0))</f>
        <v/>
      </c>
      <c r="K1480" s="11">
        <f>LOWER(Settings!$C$4)&amp;".mit."&amp;$A1480&amp;IF($C1480="","","."&amp;$C1480&amp;"."&amp;$B1480)&amp;IF(INDEX(Variables!$D$5:$D$105,MATCH($A1480,Variables!$A$5:$A$105,0))="","","."&amp;INDEX(Variables!$D$5:$D$105,MATCH($A1480,Variables!$A$5:$A$105,0)))&amp;"."&amp;K$5</f>
        <v/>
      </c>
      <c r="L1480" s="38">
        <f>L$194*$D1480*INDEX(L$121:L$137,$E1480)*(1-INDEX(L$151:L$167,$E1480))</f>
        <v/>
      </c>
      <c r="M1480" s="37">
        <f>M$194*$D1480*INDEX(M$121:M$137,$E1480)*(1-INDEX(M$151:M$167,$E1480))</f>
        <v/>
      </c>
      <c r="N1480" s="37">
        <f>N$194*$D1480*INDEX(N$121:N$137,$E1480)*(1-INDEX(N$151:N$167,$E1480))</f>
        <v/>
      </c>
      <c r="O1480" s="37">
        <f>O$194*$D1480*INDEX(O$121:O$137,$E1480)*(1-INDEX(O$151:O$167,$E1480))</f>
        <v/>
      </c>
      <c r="P1480" s="37">
        <f>P$194*$D1480*INDEX(P$121:P$137,$E1480)*(1-INDEX(P$151:P$167,$E1480))</f>
        <v/>
      </c>
      <c r="Q1480" s="37">
        <f>Q$194*$D1480*INDEX(Q$121:Q$137,$E1480)*(1-INDEX(Q$151:Q$167,$E1480))</f>
        <v/>
      </c>
      <c r="R1480" s="37">
        <f>R$194*$D1480*INDEX(R$121:R$137,$E1480)*(1-INDEX(R$151:R$167,$E1480))</f>
        <v/>
      </c>
      <c r="S1480" s="37">
        <f>S$194*$D1480*INDEX(S$121:S$137,$E1480)*(1-INDEX(S$151:S$167,$E1480))</f>
        <v/>
      </c>
      <c r="T1480" s="37">
        <f>T$194*$D1480*INDEX(T$121:T$137,$E1480)*(1-INDEX(T$151:T$167,$E1480))</f>
        <v/>
      </c>
      <c r="U1480" s="37">
        <f>U$194*$D1480*INDEX(U$121:U$137,$E1480)*(1-INDEX(U$151:U$167,$E1480))</f>
        <v/>
      </c>
      <c r="V1480" s="37">
        <f>V$194*$D1480*INDEX(V$121:V$137,$E1480)*(1-INDEX(V$151:V$167,$E1480))</f>
        <v/>
      </c>
      <c r="W1480" s="37">
        <f>W$194*$D1480*INDEX(W$121:W$137,$E1480)*(1-INDEX(W$151:W$167,$E1480))</f>
        <v/>
      </c>
      <c r="X1480" s="37">
        <f>X$194*$D1480*INDEX(X$121:X$137,$E1480)*(1-INDEX(X$151:X$167,$E1480))</f>
        <v/>
      </c>
      <c r="Y1480" s="37">
        <f>Y$194*$D1480*INDEX(Y$121:Y$137,$E1480)*(1-INDEX(Y$151:Y$167,$E1480))</f>
        <v/>
      </c>
      <c r="Z1480" s="37">
        <f>Z$194*$D1480*INDEX(Z$121:Z$137,$E1480)*(1-INDEX(Z$151:Z$167,$E1480))</f>
        <v/>
      </c>
      <c r="AA1480" s="37">
        <f>AA$194*$D1480*INDEX(AA$121:AA$137,$E1480)*(1-INDEX(AA$151:AA$167,$E1480))</f>
        <v/>
      </c>
      <c r="AB1480" s="37">
        <f>AB$194*$D1480*INDEX(AB$121:AB$137,$E1480)*(1-INDEX(AB$151:AB$167,$E1480))</f>
        <v/>
      </c>
      <c r="AC1480" s="37">
        <f>AC$194*$D1480*INDEX(AC$121:AC$137,$E1480)*(1-INDEX(AC$151:AC$167,$E1480))</f>
        <v/>
      </c>
      <c r="AD1480" s="40">
        <f>ETSCOST(AD$194,$D1480,INDEX(AD$121:AD$137,$E1480),INDEX(AD$151:AD$167,$E1480))</f>
        <v/>
      </c>
      <c r="AF1480" s="11">
        <f>LOWER(Settings!$C$4)&amp;".mit."&amp;$A1480&amp;IF($C1480="","","."&amp;$C1480&amp;"."&amp;$B1480)&amp;IF(INDEX(Variables!$D$5:$D$105,MATCH($A1480,Variables!$A$5:$A$105,0))="","","."&amp;INDEX(Variables!$D$5:$D$105,MATCH($A1480,Variables!$A$5:$A$105,0)))&amp;"."&amp;AF$5</f>
        <v/>
      </c>
      <c r="AG1480" s="38">
        <f>AG$194*$D1480*INDEX(AG$121:AG$137,$E1480)*(1-INDEX(AG$151:AG$167,$E1480))</f>
        <v/>
      </c>
      <c r="AH1480" s="37">
        <f>AH$194*$D1480*INDEX(AH$121:AH$137,$E1480)*(1-INDEX(AH$151:AH$167,$E1480))</f>
        <v/>
      </c>
      <c r="AI1480" s="37">
        <f>AI$194*$D1480*INDEX(AI$121:AI$137,$E1480)*(1-INDEX(AI$151:AI$167,$E1480))</f>
        <v/>
      </c>
      <c r="AJ1480" s="37">
        <f>AJ$194*$D1480*INDEX(AJ$121:AJ$137,$E1480)*(1-INDEX(AJ$151:AJ$167,$E1480))</f>
        <v/>
      </c>
      <c r="AK1480" s="37">
        <f>AK$194*$D1480*INDEX(AK$121:AK$137,$E1480)*(1-INDEX(AK$151:AK$167,$E1480))</f>
        <v/>
      </c>
      <c r="AL1480" s="37">
        <f>AL$194*$D1480*INDEX(AL$121:AL$137,$E1480)*(1-INDEX(AL$151:AL$167,$E1480))</f>
        <v/>
      </c>
      <c r="AM1480" s="37">
        <f>AM$194*$D1480*INDEX(AM$121:AM$137,$E1480)*(1-INDEX(AM$151:AM$167,$E1480))</f>
        <v/>
      </c>
      <c r="AN1480" s="37">
        <f>AN$194*$D1480*INDEX(AN$121:AN$137,$E1480)*(1-INDEX(AN$151:AN$167,$E1480))</f>
        <v/>
      </c>
      <c r="AO1480" s="37">
        <f>AO$194*$D1480*INDEX(AO$121:AO$137,$E1480)*(1-INDEX(AO$151:AO$167,$E1480))</f>
        <v/>
      </c>
      <c r="AP1480" s="37">
        <f>AP$194*$D1480*INDEX(AP$121:AP$137,$E1480)*(1-INDEX(AP$151:AP$167,$E1480))</f>
        <v/>
      </c>
      <c r="AQ1480" s="37">
        <f>AQ$194*$D1480*INDEX(AQ$121:AQ$137,$E1480)*(1-INDEX(AQ$151:AQ$167,$E1480))</f>
        <v/>
      </c>
      <c r="AR1480" s="37">
        <f>AR$194*$D1480*INDEX(AR$121:AR$137,$E1480)*(1-INDEX(AR$151:AR$167,$E1480))</f>
        <v/>
      </c>
      <c r="AS1480" s="37">
        <f>AS$194*$D1480*INDEX(AS$121:AS$137,$E1480)*(1-INDEX(AS$151:AS$167,$E1480))</f>
        <v/>
      </c>
      <c r="AT1480" s="37">
        <f>AT$194*$D1480*INDEX(AT$121:AT$137,$E1480)*(1-INDEX(AT$151:AT$167,$E1480))</f>
        <v/>
      </c>
      <c r="AU1480" s="37">
        <f>AU$194*$D1480*INDEX(AU$121:AU$137,$E1480)*(1-INDEX(AU$151:AU$167,$E1480))</f>
        <v/>
      </c>
      <c r="AV1480" s="37">
        <f>AV$194*$D1480*INDEX(AV$121:AV$137,$E1480)*(1-INDEX(AV$151:AV$167,$E1480))</f>
        <v/>
      </c>
      <c r="AW1480" s="37">
        <f>AW$194*$D1480*INDEX(AW$121:AW$137,$E1480)*(1-INDEX(AW$151:AW$167,$E1480))</f>
        <v/>
      </c>
      <c r="AX1480" s="37">
        <f>AX$194*$D1480*INDEX(AX$121:AX$137,$E1480)*(1-INDEX(AX$151:AX$167,$E1480))</f>
        <v/>
      </c>
      <c r="AY1480" s="40">
        <f>ETSCOST(AY$194,$D1480,INDEX(AY$121:AY$137,$E1480),INDEX(AY$151:AY$167,$E1480))</f>
        <v/>
      </c>
    </row>
    <row r="1481" hidden="1" outlineLevel="2">
      <c r="A1481" s="14" t="inlineStr">
        <is>
          <t>ets</t>
        </is>
      </c>
      <c r="B1481" s="14" t="inlineStr">
        <is>
          <t>gso</t>
        </is>
      </c>
      <c r="C1481" s="14" t="inlineStr">
        <is>
          <t>cem</t>
        </is>
      </c>
      <c r="D1481" s="37">
        <f>INDEX(Inputs!$T$5:$T$132,MATCH($B1481&amp;"|"&amp;$C1481,Inputs!$A$5:$A$132,0))</f>
        <v/>
      </c>
      <c r="E1481" s="37">
        <f>INDEX(Inputs!$K$5:$K$132,MATCH($B1481&amp;"|"&amp;$C1481,Inputs!$A$5:$A$132,0))</f>
        <v/>
      </c>
      <c r="F1481" s="36" t="n"/>
      <c r="G1481" s="36" t="n"/>
      <c r="H1481" s="14">
        <f>INDEX(Variables!$B$5:$B$105,MATCH($A1481,Variables!$A$5:$A$105,0))&amp;IF($C1481="",""," | "&amp;INDEX(Mapping!$B$5:$B$26,MATCH($C1481,Mapping!$A$5:$A$26,0))&amp;" | "&amp;INDEX(Mapping!$B$30:$B$41,MATCH($B1481,Mapping!$A$30:$A$41,0)))</f>
        <v/>
      </c>
      <c r="I1481" s="14">
        <f>INDEX(Variables!$C$5:$C$105,MATCH($A1481,Variables!$A$5:$A$105,0))</f>
        <v/>
      </c>
      <c r="J1481" s="14">
        <f>INDEX(Variables!$E$5:$E$105,MATCH($A1481,Variables!$A$5:$A$105,0))</f>
        <v/>
      </c>
      <c r="K1481" s="11">
        <f>LOWER(Settings!$C$4)&amp;".mit."&amp;$A1481&amp;IF($C1481="","","."&amp;$C1481&amp;"."&amp;$B1481)&amp;IF(INDEX(Variables!$D$5:$D$105,MATCH($A1481,Variables!$A$5:$A$105,0))="","","."&amp;INDEX(Variables!$D$5:$D$105,MATCH($A1481,Variables!$A$5:$A$105,0)))&amp;"."&amp;K$5</f>
        <v/>
      </c>
      <c r="L1481" s="38">
        <f>L$194*$D1481*INDEX(L$121:L$137,$E1481)*(1-INDEX(L$151:L$167,$E1481))</f>
        <v/>
      </c>
      <c r="M1481" s="37">
        <f>M$194*$D1481*INDEX(M$121:M$137,$E1481)*(1-INDEX(M$151:M$167,$E1481))</f>
        <v/>
      </c>
      <c r="N1481" s="37">
        <f>N$194*$D1481*INDEX(N$121:N$137,$E1481)*(1-INDEX(N$151:N$167,$E1481))</f>
        <v/>
      </c>
      <c r="O1481" s="37">
        <f>O$194*$D1481*INDEX(O$121:O$137,$E1481)*(1-INDEX(O$151:O$167,$E1481))</f>
        <v/>
      </c>
      <c r="P1481" s="37">
        <f>P$194*$D1481*INDEX(P$121:P$137,$E1481)*(1-INDEX(P$151:P$167,$E1481))</f>
        <v/>
      </c>
      <c r="Q1481" s="37">
        <f>Q$194*$D1481*INDEX(Q$121:Q$137,$E1481)*(1-INDEX(Q$151:Q$167,$E1481))</f>
        <v/>
      </c>
      <c r="R1481" s="37">
        <f>R$194*$D1481*INDEX(R$121:R$137,$E1481)*(1-INDEX(R$151:R$167,$E1481))</f>
        <v/>
      </c>
      <c r="S1481" s="37">
        <f>S$194*$D1481*INDEX(S$121:S$137,$E1481)*(1-INDEX(S$151:S$167,$E1481))</f>
        <v/>
      </c>
      <c r="T1481" s="37">
        <f>T$194*$D1481*INDEX(T$121:T$137,$E1481)*(1-INDEX(T$151:T$167,$E1481))</f>
        <v/>
      </c>
      <c r="U1481" s="37">
        <f>U$194*$D1481*INDEX(U$121:U$137,$E1481)*(1-INDEX(U$151:U$167,$E1481))</f>
        <v/>
      </c>
      <c r="V1481" s="37">
        <f>V$194*$D1481*INDEX(V$121:V$137,$E1481)*(1-INDEX(V$151:V$167,$E1481))</f>
        <v/>
      </c>
      <c r="W1481" s="37">
        <f>W$194*$D1481*INDEX(W$121:W$137,$E1481)*(1-INDEX(W$151:W$167,$E1481))</f>
        <v/>
      </c>
      <c r="X1481" s="37">
        <f>X$194*$D1481*INDEX(X$121:X$137,$E1481)*(1-INDEX(X$151:X$167,$E1481))</f>
        <v/>
      </c>
      <c r="Y1481" s="37">
        <f>Y$194*$D1481*INDEX(Y$121:Y$137,$E1481)*(1-INDEX(Y$151:Y$167,$E1481))</f>
        <v/>
      </c>
      <c r="Z1481" s="37">
        <f>Z$194*$D1481*INDEX(Z$121:Z$137,$E1481)*(1-INDEX(Z$151:Z$167,$E1481))</f>
        <v/>
      </c>
      <c r="AA1481" s="37">
        <f>AA$194*$D1481*INDEX(AA$121:AA$137,$E1481)*(1-INDEX(AA$151:AA$167,$E1481))</f>
        <v/>
      </c>
      <c r="AB1481" s="37">
        <f>AB$194*$D1481*INDEX(AB$121:AB$137,$E1481)*(1-INDEX(AB$151:AB$167,$E1481))</f>
        <v/>
      </c>
      <c r="AC1481" s="37">
        <f>AC$194*$D1481*INDEX(AC$121:AC$137,$E1481)*(1-INDEX(AC$151:AC$167,$E1481))</f>
        <v/>
      </c>
      <c r="AD1481" s="40">
        <f>ETSCOST(AD$194,$D1481,INDEX(AD$121:AD$137,$E1481),INDEX(AD$151:AD$167,$E1481))</f>
        <v/>
      </c>
      <c r="AF1481" s="11">
        <f>LOWER(Settings!$C$4)&amp;".mit."&amp;$A1481&amp;IF($C1481="","","."&amp;$C1481&amp;"."&amp;$B1481)&amp;IF(INDEX(Variables!$D$5:$D$105,MATCH($A1481,Variables!$A$5:$A$105,0))="","","."&amp;INDEX(Variables!$D$5:$D$105,MATCH($A1481,Variables!$A$5:$A$105,0)))&amp;"."&amp;AF$5</f>
        <v/>
      </c>
      <c r="AG1481" s="38">
        <f>AG$194*$D1481*INDEX(AG$121:AG$137,$E1481)*(1-INDEX(AG$151:AG$167,$E1481))</f>
        <v/>
      </c>
      <c r="AH1481" s="37">
        <f>AH$194*$D1481*INDEX(AH$121:AH$137,$E1481)*(1-INDEX(AH$151:AH$167,$E1481))</f>
        <v/>
      </c>
      <c r="AI1481" s="37">
        <f>AI$194*$D1481*INDEX(AI$121:AI$137,$E1481)*(1-INDEX(AI$151:AI$167,$E1481))</f>
        <v/>
      </c>
      <c r="AJ1481" s="37">
        <f>AJ$194*$D1481*INDEX(AJ$121:AJ$137,$E1481)*(1-INDEX(AJ$151:AJ$167,$E1481))</f>
        <v/>
      </c>
      <c r="AK1481" s="37">
        <f>AK$194*$D1481*INDEX(AK$121:AK$137,$E1481)*(1-INDEX(AK$151:AK$167,$E1481))</f>
        <v/>
      </c>
      <c r="AL1481" s="37">
        <f>AL$194*$D1481*INDEX(AL$121:AL$137,$E1481)*(1-INDEX(AL$151:AL$167,$E1481))</f>
        <v/>
      </c>
      <c r="AM1481" s="37">
        <f>AM$194*$D1481*INDEX(AM$121:AM$137,$E1481)*(1-INDEX(AM$151:AM$167,$E1481))</f>
        <v/>
      </c>
      <c r="AN1481" s="37">
        <f>AN$194*$D1481*INDEX(AN$121:AN$137,$E1481)*(1-INDEX(AN$151:AN$167,$E1481))</f>
        <v/>
      </c>
      <c r="AO1481" s="37">
        <f>AO$194*$D1481*INDEX(AO$121:AO$137,$E1481)*(1-INDEX(AO$151:AO$167,$E1481))</f>
        <v/>
      </c>
      <c r="AP1481" s="37">
        <f>AP$194*$D1481*INDEX(AP$121:AP$137,$E1481)*(1-INDEX(AP$151:AP$167,$E1481))</f>
        <v/>
      </c>
      <c r="AQ1481" s="37">
        <f>AQ$194*$D1481*INDEX(AQ$121:AQ$137,$E1481)*(1-INDEX(AQ$151:AQ$167,$E1481))</f>
        <v/>
      </c>
      <c r="AR1481" s="37">
        <f>AR$194*$D1481*INDEX(AR$121:AR$137,$E1481)*(1-INDEX(AR$151:AR$167,$E1481))</f>
        <v/>
      </c>
      <c r="AS1481" s="37">
        <f>AS$194*$D1481*INDEX(AS$121:AS$137,$E1481)*(1-INDEX(AS$151:AS$167,$E1481))</f>
        <v/>
      </c>
      <c r="AT1481" s="37">
        <f>AT$194*$D1481*INDEX(AT$121:AT$137,$E1481)*(1-INDEX(AT$151:AT$167,$E1481))</f>
        <v/>
      </c>
      <c r="AU1481" s="37">
        <f>AU$194*$D1481*INDEX(AU$121:AU$137,$E1481)*(1-INDEX(AU$151:AU$167,$E1481))</f>
        <v/>
      </c>
      <c r="AV1481" s="37">
        <f>AV$194*$D1481*INDEX(AV$121:AV$137,$E1481)*(1-INDEX(AV$151:AV$167,$E1481))</f>
        <v/>
      </c>
      <c r="AW1481" s="37">
        <f>AW$194*$D1481*INDEX(AW$121:AW$137,$E1481)*(1-INDEX(AW$151:AW$167,$E1481))</f>
        <v/>
      </c>
      <c r="AX1481" s="37">
        <f>AX$194*$D1481*INDEX(AX$121:AX$137,$E1481)*(1-INDEX(AX$151:AX$167,$E1481))</f>
        <v/>
      </c>
      <c r="AY1481" s="40">
        <f>ETSCOST(AY$194,$D1481,INDEX(AY$121:AY$137,$E1481),INDEX(AY$151:AY$167,$E1481))</f>
        <v/>
      </c>
    </row>
    <row r="1482" hidden="1" outlineLevel="2">
      <c r="A1482" s="14" t="inlineStr">
        <is>
          <t>ets</t>
        </is>
      </c>
      <c r="B1482" s="14" t="inlineStr">
        <is>
          <t>die</t>
        </is>
      </c>
      <c r="C1482" s="14" t="inlineStr">
        <is>
          <t>cem</t>
        </is>
      </c>
      <c r="D1482" s="37">
        <f>INDEX(Inputs!$T$5:$T$132,MATCH($B1482&amp;"|"&amp;$C1482,Inputs!$A$5:$A$132,0))</f>
        <v/>
      </c>
      <c r="E1482" s="37">
        <f>INDEX(Inputs!$K$5:$K$132,MATCH($B1482&amp;"|"&amp;$C1482,Inputs!$A$5:$A$132,0))</f>
        <v/>
      </c>
      <c r="F1482" s="36" t="n"/>
      <c r="G1482" s="36" t="n"/>
      <c r="H1482" s="14">
        <f>INDEX(Variables!$B$5:$B$105,MATCH($A1482,Variables!$A$5:$A$105,0))&amp;IF($C1482="",""," | "&amp;INDEX(Mapping!$B$5:$B$26,MATCH($C1482,Mapping!$A$5:$A$26,0))&amp;" | "&amp;INDEX(Mapping!$B$30:$B$41,MATCH($B1482,Mapping!$A$30:$A$41,0)))</f>
        <v/>
      </c>
      <c r="I1482" s="14">
        <f>INDEX(Variables!$C$5:$C$105,MATCH($A1482,Variables!$A$5:$A$105,0))</f>
        <v/>
      </c>
      <c r="J1482" s="14">
        <f>INDEX(Variables!$E$5:$E$105,MATCH($A1482,Variables!$A$5:$A$105,0))</f>
        <v/>
      </c>
      <c r="K1482" s="11">
        <f>LOWER(Settings!$C$4)&amp;".mit."&amp;$A1482&amp;IF($C1482="","","."&amp;$C1482&amp;"."&amp;$B1482)&amp;IF(INDEX(Variables!$D$5:$D$105,MATCH($A1482,Variables!$A$5:$A$105,0))="","","."&amp;INDEX(Variables!$D$5:$D$105,MATCH($A1482,Variables!$A$5:$A$105,0)))&amp;"."&amp;K$5</f>
        <v/>
      </c>
      <c r="L1482" s="38">
        <f>L$194*$D1482*INDEX(L$121:L$137,$E1482)*(1-INDEX(L$151:L$167,$E1482))</f>
        <v/>
      </c>
      <c r="M1482" s="37">
        <f>M$194*$D1482*INDEX(M$121:M$137,$E1482)*(1-INDEX(M$151:M$167,$E1482))</f>
        <v/>
      </c>
      <c r="N1482" s="37">
        <f>N$194*$D1482*INDEX(N$121:N$137,$E1482)*(1-INDEX(N$151:N$167,$E1482))</f>
        <v/>
      </c>
      <c r="O1482" s="37">
        <f>O$194*$D1482*INDEX(O$121:O$137,$E1482)*(1-INDEX(O$151:O$167,$E1482))</f>
        <v/>
      </c>
      <c r="P1482" s="37">
        <f>P$194*$D1482*INDEX(P$121:P$137,$E1482)*(1-INDEX(P$151:P$167,$E1482))</f>
        <v/>
      </c>
      <c r="Q1482" s="37">
        <f>Q$194*$D1482*INDEX(Q$121:Q$137,$E1482)*(1-INDEX(Q$151:Q$167,$E1482))</f>
        <v/>
      </c>
      <c r="R1482" s="37">
        <f>R$194*$D1482*INDEX(R$121:R$137,$E1482)*(1-INDEX(R$151:R$167,$E1482))</f>
        <v/>
      </c>
      <c r="S1482" s="37">
        <f>S$194*$D1482*INDEX(S$121:S$137,$E1482)*(1-INDEX(S$151:S$167,$E1482))</f>
        <v/>
      </c>
      <c r="T1482" s="37">
        <f>T$194*$D1482*INDEX(T$121:T$137,$E1482)*(1-INDEX(T$151:T$167,$E1482))</f>
        <v/>
      </c>
      <c r="U1482" s="37">
        <f>U$194*$D1482*INDEX(U$121:U$137,$E1482)*(1-INDEX(U$151:U$167,$E1482))</f>
        <v/>
      </c>
      <c r="V1482" s="37">
        <f>V$194*$D1482*INDEX(V$121:V$137,$E1482)*(1-INDEX(V$151:V$167,$E1482))</f>
        <v/>
      </c>
      <c r="W1482" s="37">
        <f>W$194*$D1482*INDEX(W$121:W$137,$E1482)*(1-INDEX(W$151:W$167,$E1482))</f>
        <v/>
      </c>
      <c r="X1482" s="37">
        <f>X$194*$D1482*INDEX(X$121:X$137,$E1482)*(1-INDEX(X$151:X$167,$E1482))</f>
        <v/>
      </c>
      <c r="Y1482" s="37">
        <f>Y$194*$D1482*INDEX(Y$121:Y$137,$E1482)*(1-INDEX(Y$151:Y$167,$E1482))</f>
        <v/>
      </c>
      <c r="Z1482" s="37">
        <f>Z$194*$D1482*INDEX(Z$121:Z$137,$E1482)*(1-INDEX(Z$151:Z$167,$E1482))</f>
        <v/>
      </c>
      <c r="AA1482" s="37">
        <f>AA$194*$D1482*INDEX(AA$121:AA$137,$E1482)*(1-INDEX(AA$151:AA$167,$E1482))</f>
        <v/>
      </c>
      <c r="AB1482" s="37">
        <f>AB$194*$D1482*INDEX(AB$121:AB$137,$E1482)*(1-INDEX(AB$151:AB$167,$E1482))</f>
        <v/>
      </c>
      <c r="AC1482" s="37">
        <f>AC$194*$D1482*INDEX(AC$121:AC$137,$E1482)*(1-INDEX(AC$151:AC$167,$E1482))</f>
        <v/>
      </c>
      <c r="AD1482" s="40">
        <f>ETSCOST(AD$194,$D1482,INDEX(AD$121:AD$137,$E1482),INDEX(AD$151:AD$167,$E1482))</f>
        <v/>
      </c>
      <c r="AF1482" s="11">
        <f>LOWER(Settings!$C$4)&amp;".mit."&amp;$A1482&amp;IF($C1482="","","."&amp;$C1482&amp;"."&amp;$B1482)&amp;IF(INDEX(Variables!$D$5:$D$105,MATCH($A1482,Variables!$A$5:$A$105,0))="","","."&amp;INDEX(Variables!$D$5:$D$105,MATCH($A1482,Variables!$A$5:$A$105,0)))&amp;"."&amp;AF$5</f>
        <v/>
      </c>
      <c r="AG1482" s="38">
        <f>AG$194*$D1482*INDEX(AG$121:AG$137,$E1482)*(1-INDEX(AG$151:AG$167,$E1482))</f>
        <v/>
      </c>
      <c r="AH1482" s="37">
        <f>AH$194*$D1482*INDEX(AH$121:AH$137,$E1482)*(1-INDEX(AH$151:AH$167,$E1482))</f>
        <v/>
      </c>
      <c r="AI1482" s="37">
        <f>AI$194*$D1482*INDEX(AI$121:AI$137,$E1482)*(1-INDEX(AI$151:AI$167,$E1482))</f>
        <v/>
      </c>
      <c r="AJ1482" s="37">
        <f>AJ$194*$D1482*INDEX(AJ$121:AJ$137,$E1482)*(1-INDEX(AJ$151:AJ$167,$E1482))</f>
        <v/>
      </c>
      <c r="AK1482" s="37">
        <f>AK$194*$D1482*INDEX(AK$121:AK$137,$E1482)*(1-INDEX(AK$151:AK$167,$E1482))</f>
        <v/>
      </c>
      <c r="AL1482" s="37">
        <f>AL$194*$D1482*INDEX(AL$121:AL$137,$E1482)*(1-INDEX(AL$151:AL$167,$E1482))</f>
        <v/>
      </c>
      <c r="AM1482" s="37">
        <f>AM$194*$D1482*INDEX(AM$121:AM$137,$E1482)*(1-INDEX(AM$151:AM$167,$E1482))</f>
        <v/>
      </c>
      <c r="AN1482" s="37">
        <f>AN$194*$D1482*INDEX(AN$121:AN$137,$E1482)*(1-INDEX(AN$151:AN$167,$E1482))</f>
        <v/>
      </c>
      <c r="AO1482" s="37">
        <f>AO$194*$D1482*INDEX(AO$121:AO$137,$E1482)*(1-INDEX(AO$151:AO$167,$E1482))</f>
        <v/>
      </c>
      <c r="AP1482" s="37">
        <f>AP$194*$D1482*INDEX(AP$121:AP$137,$E1482)*(1-INDEX(AP$151:AP$167,$E1482))</f>
        <v/>
      </c>
      <c r="AQ1482" s="37">
        <f>AQ$194*$D1482*INDEX(AQ$121:AQ$137,$E1482)*(1-INDEX(AQ$151:AQ$167,$E1482))</f>
        <v/>
      </c>
      <c r="AR1482" s="37">
        <f>AR$194*$D1482*INDEX(AR$121:AR$137,$E1482)*(1-INDEX(AR$151:AR$167,$E1482))</f>
        <v/>
      </c>
      <c r="AS1482" s="37">
        <f>AS$194*$D1482*INDEX(AS$121:AS$137,$E1482)*(1-INDEX(AS$151:AS$167,$E1482))</f>
        <v/>
      </c>
      <c r="AT1482" s="37">
        <f>AT$194*$D1482*INDEX(AT$121:AT$137,$E1482)*(1-INDEX(AT$151:AT$167,$E1482))</f>
        <v/>
      </c>
      <c r="AU1482" s="37">
        <f>AU$194*$D1482*INDEX(AU$121:AU$137,$E1482)*(1-INDEX(AU$151:AU$167,$E1482))</f>
        <v/>
      </c>
      <c r="AV1482" s="37">
        <f>AV$194*$D1482*INDEX(AV$121:AV$137,$E1482)*(1-INDEX(AV$151:AV$167,$E1482))</f>
        <v/>
      </c>
      <c r="AW1482" s="37">
        <f>AW$194*$D1482*INDEX(AW$121:AW$137,$E1482)*(1-INDEX(AW$151:AW$167,$E1482))</f>
        <v/>
      </c>
      <c r="AX1482" s="37">
        <f>AX$194*$D1482*INDEX(AX$121:AX$137,$E1482)*(1-INDEX(AX$151:AX$167,$E1482))</f>
        <v/>
      </c>
      <c r="AY1482" s="40">
        <f>ETSCOST(AY$194,$D1482,INDEX(AY$121:AY$137,$E1482),INDEX(AY$151:AY$167,$E1482))</f>
        <v/>
      </c>
    </row>
    <row r="1483" hidden="1" outlineLevel="2">
      <c r="A1483" s="14" t="inlineStr">
        <is>
          <t>ets</t>
        </is>
      </c>
      <c r="B1483" s="14" t="inlineStr">
        <is>
          <t>lpg</t>
        </is>
      </c>
      <c r="C1483" s="14" t="inlineStr">
        <is>
          <t>cem</t>
        </is>
      </c>
      <c r="D1483" s="37">
        <f>INDEX(Inputs!$T$5:$T$132,MATCH($B1483&amp;"|"&amp;$C1483,Inputs!$A$5:$A$132,0))</f>
        <v/>
      </c>
      <c r="E1483" s="37">
        <f>INDEX(Inputs!$K$5:$K$132,MATCH($B1483&amp;"|"&amp;$C1483,Inputs!$A$5:$A$132,0))</f>
        <v/>
      </c>
      <c r="F1483" s="36" t="n"/>
      <c r="G1483" s="36" t="n"/>
      <c r="H1483" s="14">
        <f>INDEX(Variables!$B$5:$B$105,MATCH($A1483,Variables!$A$5:$A$105,0))&amp;IF($C1483="",""," | "&amp;INDEX(Mapping!$B$5:$B$26,MATCH($C1483,Mapping!$A$5:$A$26,0))&amp;" | "&amp;INDEX(Mapping!$B$30:$B$41,MATCH($B1483,Mapping!$A$30:$A$41,0)))</f>
        <v/>
      </c>
      <c r="I1483" s="14">
        <f>INDEX(Variables!$C$5:$C$105,MATCH($A1483,Variables!$A$5:$A$105,0))</f>
        <v/>
      </c>
      <c r="J1483" s="14">
        <f>INDEX(Variables!$E$5:$E$105,MATCH($A1483,Variables!$A$5:$A$105,0))</f>
        <v/>
      </c>
      <c r="K1483" s="11">
        <f>LOWER(Settings!$C$4)&amp;".mit."&amp;$A1483&amp;IF($C1483="","","."&amp;$C1483&amp;"."&amp;$B1483)&amp;IF(INDEX(Variables!$D$5:$D$105,MATCH($A1483,Variables!$A$5:$A$105,0))="","","."&amp;INDEX(Variables!$D$5:$D$105,MATCH($A1483,Variables!$A$5:$A$105,0)))&amp;"."&amp;K$5</f>
        <v/>
      </c>
      <c r="L1483" s="38">
        <f>L$194*$D1483*INDEX(L$121:L$137,$E1483)*(1-INDEX(L$151:L$167,$E1483))</f>
        <v/>
      </c>
      <c r="M1483" s="37">
        <f>M$194*$D1483*INDEX(M$121:M$137,$E1483)*(1-INDEX(M$151:M$167,$E1483))</f>
        <v/>
      </c>
      <c r="N1483" s="37">
        <f>N$194*$D1483*INDEX(N$121:N$137,$E1483)*(1-INDEX(N$151:N$167,$E1483))</f>
        <v/>
      </c>
      <c r="O1483" s="37">
        <f>O$194*$D1483*INDEX(O$121:O$137,$E1483)*(1-INDEX(O$151:O$167,$E1483))</f>
        <v/>
      </c>
      <c r="P1483" s="37">
        <f>P$194*$D1483*INDEX(P$121:P$137,$E1483)*(1-INDEX(P$151:P$167,$E1483))</f>
        <v/>
      </c>
      <c r="Q1483" s="37">
        <f>Q$194*$D1483*INDEX(Q$121:Q$137,$E1483)*(1-INDEX(Q$151:Q$167,$E1483))</f>
        <v/>
      </c>
      <c r="R1483" s="37">
        <f>R$194*$D1483*INDEX(R$121:R$137,$E1483)*(1-INDEX(R$151:R$167,$E1483))</f>
        <v/>
      </c>
      <c r="S1483" s="37">
        <f>S$194*$D1483*INDEX(S$121:S$137,$E1483)*(1-INDEX(S$151:S$167,$E1483))</f>
        <v/>
      </c>
      <c r="T1483" s="37">
        <f>T$194*$D1483*INDEX(T$121:T$137,$E1483)*(1-INDEX(T$151:T$167,$E1483))</f>
        <v/>
      </c>
      <c r="U1483" s="37">
        <f>U$194*$D1483*INDEX(U$121:U$137,$E1483)*(1-INDEX(U$151:U$167,$E1483))</f>
        <v/>
      </c>
      <c r="V1483" s="37">
        <f>V$194*$D1483*INDEX(V$121:V$137,$E1483)*(1-INDEX(V$151:V$167,$E1483))</f>
        <v/>
      </c>
      <c r="W1483" s="37">
        <f>W$194*$D1483*INDEX(W$121:W$137,$E1483)*(1-INDEX(W$151:W$167,$E1483))</f>
        <v/>
      </c>
      <c r="X1483" s="37">
        <f>X$194*$D1483*INDEX(X$121:X$137,$E1483)*(1-INDEX(X$151:X$167,$E1483))</f>
        <v/>
      </c>
      <c r="Y1483" s="37">
        <f>Y$194*$D1483*INDEX(Y$121:Y$137,$E1483)*(1-INDEX(Y$151:Y$167,$E1483))</f>
        <v/>
      </c>
      <c r="Z1483" s="37">
        <f>Z$194*$D1483*INDEX(Z$121:Z$137,$E1483)*(1-INDEX(Z$151:Z$167,$E1483))</f>
        <v/>
      </c>
      <c r="AA1483" s="37">
        <f>AA$194*$D1483*INDEX(AA$121:AA$137,$E1483)*(1-INDEX(AA$151:AA$167,$E1483))</f>
        <v/>
      </c>
      <c r="AB1483" s="37">
        <f>AB$194*$D1483*INDEX(AB$121:AB$137,$E1483)*(1-INDEX(AB$151:AB$167,$E1483))</f>
        <v/>
      </c>
      <c r="AC1483" s="37">
        <f>AC$194*$D1483*INDEX(AC$121:AC$137,$E1483)*(1-INDEX(AC$151:AC$167,$E1483))</f>
        <v/>
      </c>
      <c r="AD1483" s="40">
        <f>ETSCOST(AD$194,$D1483,INDEX(AD$121:AD$137,$E1483),INDEX(AD$151:AD$167,$E1483))</f>
        <v/>
      </c>
      <c r="AF1483" s="11">
        <f>LOWER(Settings!$C$4)&amp;".mit."&amp;$A1483&amp;IF($C1483="","","."&amp;$C1483&amp;"."&amp;$B1483)&amp;IF(INDEX(Variables!$D$5:$D$105,MATCH($A1483,Variables!$A$5:$A$105,0))="","","."&amp;INDEX(Variables!$D$5:$D$105,MATCH($A1483,Variables!$A$5:$A$105,0)))&amp;"."&amp;AF$5</f>
        <v/>
      </c>
      <c r="AG1483" s="38">
        <f>AG$194*$D1483*INDEX(AG$121:AG$137,$E1483)*(1-INDEX(AG$151:AG$167,$E1483))</f>
        <v/>
      </c>
      <c r="AH1483" s="37">
        <f>AH$194*$D1483*INDEX(AH$121:AH$137,$E1483)*(1-INDEX(AH$151:AH$167,$E1483))</f>
        <v/>
      </c>
      <c r="AI1483" s="37">
        <f>AI$194*$D1483*INDEX(AI$121:AI$137,$E1483)*(1-INDEX(AI$151:AI$167,$E1483))</f>
        <v/>
      </c>
      <c r="AJ1483" s="37">
        <f>AJ$194*$D1483*INDEX(AJ$121:AJ$137,$E1483)*(1-INDEX(AJ$151:AJ$167,$E1483))</f>
        <v/>
      </c>
      <c r="AK1483" s="37">
        <f>AK$194*$D1483*INDEX(AK$121:AK$137,$E1483)*(1-INDEX(AK$151:AK$167,$E1483))</f>
        <v/>
      </c>
      <c r="AL1483" s="37">
        <f>AL$194*$D1483*INDEX(AL$121:AL$137,$E1483)*(1-INDEX(AL$151:AL$167,$E1483))</f>
        <v/>
      </c>
      <c r="AM1483" s="37">
        <f>AM$194*$D1483*INDEX(AM$121:AM$137,$E1483)*(1-INDEX(AM$151:AM$167,$E1483))</f>
        <v/>
      </c>
      <c r="AN1483" s="37">
        <f>AN$194*$D1483*INDEX(AN$121:AN$137,$E1483)*(1-INDEX(AN$151:AN$167,$E1483))</f>
        <v/>
      </c>
      <c r="AO1483" s="37">
        <f>AO$194*$D1483*INDEX(AO$121:AO$137,$E1483)*(1-INDEX(AO$151:AO$167,$E1483))</f>
        <v/>
      </c>
      <c r="AP1483" s="37">
        <f>AP$194*$D1483*INDEX(AP$121:AP$137,$E1483)*(1-INDEX(AP$151:AP$167,$E1483))</f>
        <v/>
      </c>
      <c r="AQ1483" s="37">
        <f>AQ$194*$D1483*INDEX(AQ$121:AQ$137,$E1483)*(1-INDEX(AQ$151:AQ$167,$E1483))</f>
        <v/>
      </c>
      <c r="AR1483" s="37">
        <f>AR$194*$D1483*INDEX(AR$121:AR$137,$E1483)*(1-INDEX(AR$151:AR$167,$E1483))</f>
        <v/>
      </c>
      <c r="AS1483" s="37">
        <f>AS$194*$D1483*INDEX(AS$121:AS$137,$E1483)*(1-INDEX(AS$151:AS$167,$E1483))</f>
        <v/>
      </c>
      <c r="AT1483" s="37">
        <f>AT$194*$D1483*INDEX(AT$121:AT$137,$E1483)*(1-INDEX(AT$151:AT$167,$E1483))</f>
        <v/>
      </c>
      <c r="AU1483" s="37">
        <f>AU$194*$D1483*INDEX(AU$121:AU$137,$E1483)*(1-INDEX(AU$151:AU$167,$E1483))</f>
        <v/>
      </c>
      <c r="AV1483" s="37">
        <f>AV$194*$D1483*INDEX(AV$121:AV$137,$E1483)*(1-INDEX(AV$151:AV$167,$E1483))</f>
        <v/>
      </c>
      <c r="AW1483" s="37">
        <f>AW$194*$D1483*INDEX(AW$121:AW$137,$E1483)*(1-INDEX(AW$151:AW$167,$E1483))</f>
        <v/>
      </c>
      <c r="AX1483" s="37">
        <f>AX$194*$D1483*INDEX(AX$121:AX$137,$E1483)*(1-INDEX(AX$151:AX$167,$E1483))</f>
        <v/>
      </c>
      <c r="AY1483" s="40">
        <f>ETSCOST(AY$194,$D1483,INDEX(AY$121:AY$137,$E1483),INDEX(AY$151:AY$167,$E1483))</f>
        <v/>
      </c>
    </row>
    <row r="1484" hidden="1" outlineLevel="2">
      <c r="A1484" s="14" t="inlineStr">
        <is>
          <t>ets</t>
        </is>
      </c>
      <c r="B1484" s="14" t="inlineStr">
        <is>
          <t>ker</t>
        </is>
      </c>
      <c r="C1484" s="14" t="inlineStr">
        <is>
          <t>cem</t>
        </is>
      </c>
      <c r="D1484" s="37">
        <f>INDEX(Inputs!$T$5:$T$132,MATCH($B1484&amp;"|"&amp;$C1484,Inputs!$A$5:$A$132,0))</f>
        <v/>
      </c>
      <c r="E1484" s="37">
        <f>INDEX(Inputs!$K$5:$K$132,MATCH($B1484&amp;"|"&amp;$C1484,Inputs!$A$5:$A$132,0))</f>
        <v/>
      </c>
      <c r="F1484" s="36" t="n"/>
      <c r="G1484" s="36" t="n"/>
      <c r="H1484" s="14">
        <f>INDEX(Variables!$B$5:$B$105,MATCH($A1484,Variables!$A$5:$A$105,0))&amp;IF($C1484="",""," | "&amp;INDEX(Mapping!$B$5:$B$26,MATCH($C1484,Mapping!$A$5:$A$26,0))&amp;" | "&amp;INDEX(Mapping!$B$30:$B$41,MATCH($B1484,Mapping!$A$30:$A$41,0)))</f>
        <v/>
      </c>
      <c r="I1484" s="14">
        <f>INDEX(Variables!$C$5:$C$105,MATCH($A1484,Variables!$A$5:$A$105,0))</f>
        <v/>
      </c>
      <c r="J1484" s="14">
        <f>INDEX(Variables!$E$5:$E$105,MATCH($A1484,Variables!$A$5:$A$105,0))</f>
        <v/>
      </c>
      <c r="K1484" s="11">
        <f>LOWER(Settings!$C$4)&amp;".mit."&amp;$A1484&amp;IF($C1484="","","."&amp;$C1484&amp;"."&amp;$B1484)&amp;IF(INDEX(Variables!$D$5:$D$105,MATCH($A1484,Variables!$A$5:$A$105,0))="","","."&amp;INDEX(Variables!$D$5:$D$105,MATCH($A1484,Variables!$A$5:$A$105,0)))&amp;"."&amp;K$5</f>
        <v/>
      </c>
      <c r="L1484" s="38">
        <f>L$194*$D1484*INDEX(L$121:L$137,$E1484)*(1-INDEX(L$151:L$167,$E1484))</f>
        <v/>
      </c>
      <c r="M1484" s="37">
        <f>M$194*$D1484*INDEX(M$121:M$137,$E1484)*(1-INDEX(M$151:M$167,$E1484))</f>
        <v/>
      </c>
      <c r="N1484" s="37">
        <f>N$194*$D1484*INDEX(N$121:N$137,$E1484)*(1-INDEX(N$151:N$167,$E1484))</f>
        <v/>
      </c>
      <c r="O1484" s="37">
        <f>O$194*$D1484*INDEX(O$121:O$137,$E1484)*(1-INDEX(O$151:O$167,$E1484))</f>
        <v/>
      </c>
      <c r="P1484" s="37">
        <f>P$194*$D1484*INDEX(P$121:P$137,$E1484)*(1-INDEX(P$151:P$167,$E1484))</f>
        <v/>
      </c>
      <c r="Q1484" s="37">
        <f>Q$194*$D1484*INDEX(Q$121:Q$137,$E1484)*(1-INDEX(Q$151:Q$167,$E1484))</f>
        <v/>
      </c>
      <c r="R1484" s="37">
        <f>R$194*$D1484*INDEX(R$121:R$137,$E1484)*(1-INDEX(R$151:R$167,$E1484))</f>
        <v/>
      </c>
      <c r="S1484" s="37">
        <f>S$194*$D1484*INDEX(S$121:S$137,$E1484)*(1-INDEX(S$151:S$167,$E1484))</f>
        <v/>
      </c>
      <c r="T1484" s="37">
        <f>T$194*$D1484*INDEX(T$121:T$137,$E1484)*(1-INDEX(T$151:T$167,$E1484))</f>
        <v/>
      </c>
      <c r="U1484" s="37">
        <f>U$194*$D1484*INDEX(U$121:U$137,$E1484)*(1-INDEX(U$151:U$167,$E1484))</f>
        <v/>
      </c>
      <c r="V1484" s="37">
        <f>V$194*$D1484*INDEX(V$121:V$137,$E1484)*(1-INDEX(V$151:V$167,$E1484))</f>
        <v/>
      </c>
      <c r="W1484" s="37">
        <f>W$194*$D1484*INDEX(W$121:W$137,$E1484)*(1-INDEX(W$151:W$167,$E1484))</f>
        <v/>
      </c>
      <c r="X1484" s="37">
        <f>X$194*$D1484*INDEX(X$121:X$137,$E1484)*(1-INDEX(X$151:X$167,$E1484))</f>
        <v/>
      </c>
      <c r="Y1484" s="37">
        <f>Y$194*$D1484*INDEX(Y$121:Y$137,$E1484)*(1-INDEX(Y$151:Y$167,$E1484))</f>
        <v/>
      </c>
      <c r="Z1484" s="37">
        <f>Z$194*$D1484*INDEX(Z$121:Z$137,$E1484)*(1-INDEX(Z$151:Z$167,$E1484))</f>
        <v/>
      </c>
      <c r="AA1484" s="37">
        <f>AA$194*$D1484*INDEX(AA$121:AA$137,$E1484)*(1-INDEX(AA$151:AA$167,$E1484))</f>
        <v/>
      </c>
      <c r="AB1484" s="37">
        <f>AB$194*$D1484*INDEX(AB$121:AB$137,$E1484)*(1-INDEX(AB$151:AB$167,$E1484))</f>
        <v/>
      </c>
      <c r="AC1484" s="37">
        <f>AC$194*$D1484*INDEX(AC$121:AC$137,$E1484)*(1-INDEX(AC$151:AC$167,$E1484))</f>
        <v/>
      </c>
      <c r="AD1484" s="40">
        <f>ETSCOST(AD$194,$D1484,INDEX(AD$121:AD$137,$E1484),INDEX(AD$151:AD$167,$E1484))</f>
        <v/>
      </c>
      <c r="AF1484" s="11">
        <f>LOWER(Settings!$C$4)&amp;".mit."&amp;$A1484&amp;IF($C1484="","","."&amp;$C1484&amp;"."&amp;$B1484)&amp;IF(INDEX(Variables!$D$5:$D$105,MATCH($A1484,Variables!$A$5:$A$105,0))="","","."&amp;INDEX(Variables!$D$5:$D$105,MATCH($A1484,Variables!$A$5:$A$105,0)))&amp;"."&amp;AF$5</f>
        <v/>
      </c>
      <c r="AG1484" s="38">
        <f>AG$194*$D1484*INDEX(AG$121:AG$137,$E1484)*(1-INDEX(AG$151:AG$167,$E1484))</f>
        <v/>
      </c>
      <c r="AH1484" s="37">
        <f>AH$194*$D1484*INDEX(AH$121:AH$137,$E1484)*(1-INDEX(AH$151:AH$167,$E1484))</f>
        <v/>
      </c>
      <c r="AI1484" s="37">
        <f>AI$194*$D1484*INDEX(AI$121:AI$137,$E1484)*(1-INDEX(AI$151:AI$167,$E1484))</f>
        <v/>
      </c>
      <c r="AJ1484" s="37">
        <f>AJ$194*$D1484*INDEX(AJ$121:AJ$137,$E1484)*(1-INDEX(AJ$151:AJ$167,$E1484))</f>
        <v/>
      </c>
      <c r="AK1484" s="37">
        <f>AK$194*$D1484*INDEX(AK$121:AK$137,$E1484)*(1-INDEX(AK$151:AK$167,$E1484))</f>
        <v/>
      </c>
      <c r="AL1484" s="37">
        <f>AL$194*$D1484*INDEX(AL$121:AL$137,$E1484)*(1-INDEX(AL$151:AL$167,$E1484))</f>
        <v/>
      </c>
      <c r="AM1484" s="37">
        <f>AM$194*$D1484*INDEX(AM$121:AM$137,$E1484)*(1-INDEX(AM$151:AM$167,$E1484))</f>
        <v/>
      </c>
      <c r="AN1484" s="37">
        <f>AN$194*$D1484*INDEX(AN$121:AN$137,$E1484)*(1-INDEX(AN$151:AN$167,$E1484))</f>
        <v/>
      </c>
      <c r="AO1484" s="37">
        <f>AO$194*$D1484*INDEX(AO$121:AO$137,$E1484)*(1-INDEX(AO$151:AO$167,$E1484))</f>
        <v/>
      </c>
      <c r="AP1484" s="37">
        <f>AP$194*$D1484*INDEX(AP$121:AP$137,$E1484)*(1-INDEX(AP$151:AP$167,$E1484))</f>
        <v/>
      </c>
      <c r="AQ1484" s="37">
        <f>AQ$194*$D1484*INDEX(AQ$121:AQ$137,$E1484)*(1-INDEX(AQ$151:AQ$167,$E1484))</f>
        <v/>
      </c>
      <c r="AR1484" s="37">
        <f>AR$194*$D1484*INDEX(AR$121:AR$137,$E1484)*(1-INDEX(AR$151:AR$167,$E1484))</f>
        <v/>
      </c>
      <c r="AS1484" s="37">
        <f>AS$194*$D1484*INDEX(AS$121:AS$137,$E1484)*(1-INDEX(AS$151:AS$167,$E1484))</f>
        <v/>
      </c>
      <c r="AT1484" s="37">
        <f>AT$194*$D1484*INDEX(AT$121:AT$137,$E1484)*(1-INDEX(AT$151:AT$167,$E1484))</f>
        <v/>
      </c>
      <c r="AU1484" s="37">
        <f>AU$194*$D1484*INDEX(AU$121:AU$137,$E1484)*(1-INDEX(AU$151:AU$167,$E1484))</f>
        <v/>
      </c>
      <c r="AV1484" s="37">
        <f>AV$194*$D1484*INDEX(AV$121:AV$137,$E1484)*(1-INDEX(AV$151:AV$167,$E1484))</f>
        <v/>
      </c>
      <c r="AW1484" s="37">
        <f>AW$194*$D1484*INDEX(AW$121:AW$137,$E1484)*(1-INDEX(AW$151:AW$167,$E1484))</f>
        <v/>
      </c>
      <c r="AX1484" s="37">
        <f>AX$194*$D1484*INDEX(AX$121:AX$137,$E1484)*(1-INDEX(AX$151:AX$167,$E1484))</f>
        <v/>
      </c>
      <c r="AY1484" s="40">
        <f>ETSCOST(AY$194,$D1484,INDEX(AY$121:AY$137,$E1484),INDEX(AY$151:AY$167,$E1484))</f>
        <v/>
      </c>
    </row>
    <row r="1485" hidden="1" outlineLevel="2">
      <c r="A1485" s="14" t="inlineStr">
        <is>
          <t>ets</t>
        </is>
      </c>
      <c r="B1485" s="14" t="inlineStr">
        <is>
          <t>oop</t>
        </is>
      </c>
      <c r="C1485" s="14" t="inlineStr">
        <is>
          <t>cem</t>
        </is>
      </c>
      <c r="D1485" s="37">
        <f>INDEX(Inputs!$T$5:$T$132,MATCH($B1485&amp;"|"&amp;$C1485,Inputs!$A$5:$A$132,0))</f>
        <v/>
      </c>
      <c r="E1485" s="37">
        <f>INDEX(Inputs!$K$5:$K$132,MATCH($B1485&amp;"|"&amp;$C1485,Inputs!$A$5:$A$132,0))</f>
        <v/>
      </c>
      <c r="F1485" s="36" t="n"/>
      <c r="G1485" s="36" t="n"/>
      <c r="H1485" s="14">
        <f>INDEX(Variables!$B$5:$B$105,MATCH($A1485,Variables!$A$5:$A$105,0))&amp;IF($C1485="",""," | "&amp;INDEX(Mapping!$B$5:$B$26,MATCH($C1485,Mapping!$A$5:$A$26,0))&amp;" | "&amp;INDEX(Mapping!$B$30:$B$41,MATCH($B1485,Mapping!$A$30:$A$41,0)))</f>
        <v/>
      </c>
      <c r="I1485" s="14">
        <f>INDEX(Variables!$C$5:$C$105,MATCH($A1485,Variables!$A$5:$A$105,0))</f>
        <v/>
      </c>
      <c r="J1485" s="14">
        <f>INDEX(Variables!$E$5:$E$105,MATCH($A1485,Variables!$A$5:$A$105,0))</f>
        <v/>
      </c>
      <c r="K1485" s="11">
        <f>LOWER(Settings!$C$4)&amp;".mit."&amp;$A1485&amp;IF($C1485="","","."&amp;$C1485&amp;"."&amp;$B1485)&amp;IF(INDEX(Variables!$D$5:$D$105,MATCH($A1485,Variables!$A$5:$A$105,0))="","","."&amp;INDEX(Variables!$D$5:$D$105,MATCH($A1485,Variables!$A$5:$A$105,0)))&amp;"."&amp;K$5</f>
        <v/>
      </c>
      <c r="L1485" s="38">
        <f>L$194*$D1485*INDEX(L$121:L$137,$E1485)*(1-INDEX(L$151:L$167,$E1485))</f>
        <v/>
      </c>
      <c r="M1485" s="37">
        <f>M$194*$D1485*INDEX(M$121:M$137,$E1485)*(1-INDEX(M$151:M$167,$E1485))</f>
        <v/>
      </c>
      <c r="N1485" s="37">
        <f>N$194*$D1485*INDEX(N$121:N$137,$E1485)*(1-INDEX(N$151:N$167,$E1485))</f>
        <v/>
      </c>
      <c r="O1485" s="37">
        <f>O$194*$D1485*INDEX(O$121:O$137,$E1485)*(1-INDEX(O$151:O$167,$E1485))</f>
        <v/>
      </c>
      <c r="P1485" s="37">
        <f>P$194*$D1485*INDEX(P$121:P$137,$E1485)*(1-INDEX(P$151:P$167,$E1485))</f>
        <v/>
      </c>
      <c r="Q1485" s="37">
        <f>Q$194*$D1485*INDEX(Q$121:Q$137,$E1485)*(1-INDEX(Q$151:Q$167,$E1485))</f>
        <v/>
      </c>
      <c r="R1485" s="37">
        <f>R$194*$D1485*INDEX(R$121:R$137,$E1485)*(1-INDEX(R$151:R$167,$E1485))</f>
        <v/>
      </c>
      <c r="S1485" s="37">
        <f>S$194*$D1485*INDEX(S$121:S$137,$E1485)*(1-INDEX(S$151:S$167,$E1485))</f>
        <v/>
      </c>
      <c r="T1485" s="37">
        <f>T$194*$D1485*INDEX(T$121:T$137,$E1485)*(1-INDEX(T$151:T$167,$E1485))</f>
        <v/>
      </c>
      <c r="U1485" s="37">
        <f>U$194*$D1485*INDEX(U$121:U$137,$E1485)*(1-INDEX(U$151:U$167,$E1485))</f>
        <v/>
      </c>
      <c r="V1485" s="37">
        <f>V$194*$D1485*INDEX(V$121:V$137,$E1485)*(1-INDEX(V$151:V$167,$E1485))</f>
        <v/>
      </c>
      <c r="W1485" s="37">
        <f>W$194*$D1485*INDEX(W$121:W$137,$E1485)*(1-INDEX(W$151:W$167,$E1485))</f>
        <v/>
      </c>
      <c r="X1485" s="37">
        <f>X$194*$D1485*INDEX(X$121:X$137,$E1485)*(1-INDEX(X$151:X$167,$E1485))</f>
        <v/>
      </c>
      <c r="Y1485" s="37">
        <f>Y$194*$D1485*INDEX(Y$121:Y$137,$E1485)*(1-INDEX(Y$151:Y$167,$E1485))</f>
        <v/>
      </c>
      <c r="Z1485" s="37">
        <f>Z$194*$D1485*INDEX(Z$121:Z$137,$E1485)*(1-INDEX(Z$151:Z$167,$E1485))</f>
        <v/>
      </c>
      <c r="AA1485" s="37">
        <f>AA$194*$D1485*INDEX(AA$121:AA$137,$E1485)*(1-INDEX(AA$151:AA$167,$E1485))</f>
        <v/>
      </c>
      <c r="AB1485" s="37">
        <f>AB$194*$D1485*INDEX(AB$121:AB$137,$E1485)*(1-INDEX(AB$151:AB$167,$E1485))</f>
        <v/>
      </c>
      <c r="AC1485" s="37">
        <f>AC$194*$D1485*INDEX(AC$121:AC$137,$E1485)*(1-INDEX(AC$151:AC$167,$E1485))</f>
        <v/>
      </c>
      <c r="AD1485" s="40">
        <f>ETSCOST(AD$194,$D1485,INDEX(AD$121:AD$137,$E1485),INDEX(AD$151:AD$167,$E1485))</f>
        <v/>
      </c>
      <c r="AF1485" s="11">
        <f>LOWER(Settings!$C$4)&amp;".mit."&amp;$A1485&amp;IF($C1485="","","."&amp;$C1485&amp;"."&amp;$B1485)&amp;IF(INDEX(Variables!$D$5:$D$105,MATCH($A1485,Variables!$A$5:$A$105,0))="","","."&amp;INDEX(Variables!$D$5:$D$105,MATCH($A1485,Variables!$A$5:$A$105,0)))&amp;"."&amp;AF$5</f>
        <v/>
      </c>
      <c r="AG1485" s="38">
        <f>AG$194*$D1485*INDEX(AG$121:AG$137,$E1485)*(1-INDEX(AG$151:AG$167,$E1485))</f>
        <v/>
      </c>
      <c r="AH1485" s="37">
        <f>AH$194*$D1485*INDEX(AH$121:AH$137,$E1485)*(1-INDEX(AH$151:AH$167,$E1485))</f>
        <v/>
      </c>
      <c r="AI1485" s="37">
        <f>AI$194*$D1485*INDEX(AI$121:AI$137,$E1485)*(1-INDEX(AI$151:AI$167,$E1485))</f>
        <v/>
      </c>
      <c r="AJ1485" s="37">
        <f>AJ$194*$D1485*INDEX(AJ$121:AJ$137,$E1485)*(1-INDEX(AJ$151:AJ$167,$E1485))</f>
        <v/>
      </c>
      <c r="AK1485" s="37">
        <f>AK$194*$D1485*INDEX(AK$121:AK$137,$E1485)*(1-INDEX(AK$151:AK$167,$E1485))</f>
        <v/>
      </c>
      <c r="AL1485" s="37">
        <f>AL$194*$D1485*INDEX(AL$121:AL$137,$E1485)*(1-INDEX(AL$151:AL$167,$E1485))</f>
        <v/>
      </c>
      <c r="AM1485" s="37">
        <f>AM$194*$D1485*INDEX(AM$121:AM$137,$E1485)*(1-INDEX(AM$151:AM$167,$E1485))</f>
        <v/>
      </c>
      <c r="AN1485" s="37">
        <f>AN$194*$D1485*INDEX(AN$121:AN$137,$E1485)*(1-INDEX(AN$151:AN$167,$E1485))</f>
        <v/>
      </c>
      <c r="AO1485" s="37">
        <f>AO$194*$D1485*INDEX(AO$121:AO$137,$E1485)*(1-INDEX(AO$151:AO$167,$E1485))</f>
        <v/>
      </c>
      <c r="AP1485" s="37">
        <f>AP$194*$D1485*INDEX(AP$121:AP$137,$E1485)*(1-INDEX(AP$151:AP$167,$E1485))</f>
        <v/>
      </c>
      <c r="AQ1485" s="37">
        <f>AQ$194*$D1485*INDEX(AQ$121:AQ$137,$E1485)*(1-INDEX(AQ$151:AQ$167,$E1485))</f>
        <v/>
      </c>
      <c r="AR1485" s="37">
        <f>AR$194*$D1485*INDEX(AR$121:AR$137,$E1485)*(1-INDEX(AR$151:AR$167,$E1485))</f>
        <v/>
      </c>
      <c r="AS1485" s="37">
        <f>AS$194*$D1485*INDEX(AS$121:AS$137,$E1485)*(1-INDEX(AS$151:AS$167,$E1485))</f>
        <v/>
      </c>
      <c r="AT1485" s="37">
        <f>AT$194*$D1485*INDEX(AT$121:AT$137,$E1485)*(1-INDEX(AT$151:AT$167,$E1485))</f>
        <v/>
      </c>
      <c r="AU1485" s="37">
        <f>AU$194*$D1485*INDEX(AU$121:AU$137,$E1485)*(1-INDEX(AU$151:AU$167,$E1485))</f>
        <v/>
      </c>
      <c r="AV1485" s="37">
        <f>AV$194*$D1485*INDEX(AV$121:AV$137,$E1485)*(1-INDEX(AV$151:AV$167,$E1485))</f>
        <v/>
      </c>
      <c r="AW1485" s="37">
        <f>AW$194*$D1485*INDEX(AW$121:AW$137,$E1485)*(1-INDEX(AW$151:AW$167,$E1485))</f>
        <v/>
      </c>
      <c r="AX1485" s="37">
        <f>AX$194*$D1485*INDEX(AX$121:AX$137,$E1485)*(1-INDEX(AX$151:AX$167,$E1485))</f>
        <v/>
      </c>
      <c r="AY1485" s="40">
        <f>ETSCOST(AY$194,$D1485,INDEX(AY$121:AY$137,$E1485),INDEX(AY$151:AY$167,$E1485))</f>
        <v/>
      </c>
    </row>
    <row r="1486" hidden="1" outlineLevel="2">
      <c r="A1486" s="14" t="inlineStr">
        <is>
          <t>ets</t>
        </is>
      </c>
      <c r="B1486" s="14" t="inlineStr">
        <is>
          <t>bio</t>
        </is>
      </c>
      <c r="C1486" s="14" t="inlineStr">
        <is>
          <t>cem</t>
        </is>
      </c>
      <c r="D1486" s="37">
        <f>INDEX(Inputs!$T$5:$T$132,MATCH($B1486&amp;"|"&amp;$C1486,Inputs!$A$5:$A$132,0))</f>
        <v/>
      </c>
      <c r="E1486" s="37">
        <f>INDEX(Inputs!$K$5:$K$132,MATCH($B1486&amp;"|"&amp;$C1486,Inputs!$A$5:$A$132,0))</f>
        <v/>
      </c>
      <c r="F1486" s="36" t="n"/>
      <c r="G1486" s="36" t="n"/>
      <c r="H1486" s="14">
        <f>INDEX(Variables!$B$5:$B$105,MATCH($A1486,Variables!$A$5:$A$105,0))&amp;IF($C1486="",""," | "&amp;INDEX(Mapping!$B$5:$B$26,MATCH($C1486,Mapping!$A$5:$A$26,0))&amp;" | "&amp;INDEX(Mapping!$B$30:$B$41,MATCH($B1486,Mapping!$A$30:$A$41,0)))</f>
        <v/>
      </c>
      <c r="I1486" s="14">
        <f>INDEX(Variables!$C$5:$C$105,MATCH($A1486,Variables!$A$5:$A$105,0))</f>
        <v/>
      </c>
      <c r="J1486" s="14">
        <f>INDEX(Variables!$E$5:$E$105,MATCH($A1486,Variables!$A$5:$A$105,0))</f>
        <v/>
      </c>
      <c r="K1486" s="11">
        <f>LOWER(Settings!$C$4)&amp;".mit."&amp;$A1486&amp;IF($C1486="","","."&amp;$C1486&amp;"."&amp;$B1486)&amp;IF(INDEX(Variables!$D$5:$D$105,MATCH($A1486,Variables!$A$5:$A$105,0))="","","."&amp;INDEX(Variables!$D$5:$D$105,MATCH($A1486,Variables!$A$5:$A$105,0)))&amp;"."&amp;K$5</f>
        <v/>
      </c>
      <c r="L1486" s="38">
        <f>L$194*$D1486*INDEX(L$121:L$137,$E1486)*(1-INDEX(L$151:L$167,$E1486))</f>
        <v/>
      </c>
      <c r="M1486" s="37">
        <f>M$194*$D1486*INDEX(M$121:M$137,$E1486)*(1-INDEX(M$151:M$167,$E1486))</f>
        <v/>
      </c>
      <c r="N1486" s="37">
        <f>N$194*$D1486*INDEX(N$121:N$137,$E1486)*(1-INDEX(N$151:N$167,$E1486))</f>
        <v/>
      </c>
      <c r="O1486" s="37">
        <f>O$194*$D1486*INDEX(O$121:O$137,$E1486)*(1-INDEX(O$151:O$167,$E1486))</f>
        <v/>
      </c>
      <c r="P1486" s="37">
        <f>P$194*$D1486*INDEX(P$121:P$137,$E1486)*(1-INDEX(P$151:P$167,$E1486))</f>
        <v/>
      </c>
      <c r="Q1486" s="37">
        <f>Q$194*$D1486*INDEX(Q$121:Q$137,$E1486)*(1-INDEX(Q$151:Q$167,$E1486))</f>
        <v/>
      </c>
      <c r="R1486" s="37">
        <f>R$194*$D1486*INDEX(R$121:R$137,$E1486)*(1-INDEX(R$151:R$167,$E1486))</f>
        <v/>
      </c>
      <c r="S1486" s="37">
        <f>S$194*$D1486*INDEX(S$121:S$137,$E1486)*(1-INDEX(S$151:S$167,$E1486))</f>
        <v/>
      </c>
      <c r="T1486" s="37">
        <f>T$194*$D1486*INDEX(T$121:T$137,$E1486)*(1-INDEX(T$151:T$167,$E1486))</f>
        <v/>
      </c>
      <c r="U1486" s="37">
        <f>U$194*$D1486*INDEX(U$121:U$137,$E1486)*(1-INDEX(U$151:U$167,$E1486))</f>
        <v/>
      </c>
      <c r="V1486" s="37">
        <f>V$194*$D1486*INDEX(V$121:V$137,$E1486)*(1-INDEX(V$151:V$167,$E1486))</f>
        <v/>
      </c>
      <c r="W1486" s="37">
        <f>W$194*$D1486*INDEX(W$121:W$137,$E1486)*(1-INDEX(W$151:W$167,$E1486))</f>
        <v/>
      </c>
      <c r="X1486" s="37">
        <f>X$194*$D1486*INDEX(X$121:X$137,$E1486)*(1-INDEX(X$151:X$167,$E1486))</f>
        <v/>
      </c>
      <c r="Y1486" s="37">
        <f>Y$194*$D1486*INDEX(Y$121:Y$137,$E1486)*(1-INDEX(Y$151:Y$167,$E1486))</f>
        <v/>
      </c>
      <c r="Z1486" s="37">
        <f>Z$194*$D1486*INDEX(Z$121:Z$137,$E1486)*(1-INDEX(Z$151:Z$167,$E1486))</f>
        <v/>
      </c>
      <c r="AA1486" s="37">
        <f>AA$194*$D1486*INDEX(AA$121:AA$137,$E1486)*(1-INDEX(AA$151:AA$167,$E1486))</f>
        <v/>
      </c>
      <c r="AB1486" s="37">
        <f>AB$194*$D1486*INDEX(AB$121:AB$137,$E1486)*(1-INDEX(AB$151:AB$167,$E1486))</f>
        <v/>
      </c>
      <c r="AC1486" s="37">
        <f>AC$194*$D1486*INDEX(AC$121:AC$137,$E1486)*(1-INDEX(AC$151:AC$167,$E1486))</f>
        <v/>
      </c>
      <c r="AD1486" s="40">
        <f>ETSCOST(AD$194,$D1486,INDEX(AD$121:AD$137,$E1486),INDEX(AD$151:AD$167,$E1486))</f>
        <v/>
      </c>
      <c r="AF1486" s="11">
        <f>LOWER(Settings!$C$4)&amp;".mit."&amp;$A1486&amp;IF($C1486="","","."&amp;$C1486&amp;"."&amp;$B1486)&amp;IF(INDEX(Variables!$D$5:$D$105,MATCH($A1486,Variables!$A$5:$A$105,0))="","","."&amp;INDEX(Variables!$D$5:$D$105,MATCH($A1486,Variables!$A$5:$A$105,0)))&amp;"."&amp;AF$5</f>
        <v/>
      </c>
      <c r="AG1486" s="38">
        <f>AG$194*$D1486*INDEX(AG$121:AG$137,$E1486)*(1-INDEX(AG$151:AG$167,$E1486))</f>
        <v/>
      </c>
      <c r="AH1486" s="37">
        <f>AH$194*$D1486*INDEX(AH$121:AH$137,$E1486)*(1-INDEX(AH$151:AH$167,$E1486))</f>
        <v/>
      </c>
      <c r="AI1486" s="37">
        <f>AI$194*$D1486*INDEX(AI$121:AI$137,$E1486)*(1-INDEX(AI$151:AI$167,$E1486))</f>
        <v/>
      </c>
      <c r="AJ1486" s="37">
        <f>AJ$194*$D1486*INDEX(AJ$121:AJ$137,$E1486)*(1-INDEX(AJ$151:AJ$167,$E1486))</f>
        <v/>
      </c>
      <c r="AK1486" s="37">
        <f>AK$194*$D1486*INDEX(AK$121:AK$137,$E1486)*(1-INDEX(AK$151:AK$167,$E1486))</f>
        <v/>
      </c>
      <c r="AL1486" s="37">
        <f>AL$194*$D1486*INDEX(AL$121:AL$137,$E1486)*(1-INDEX(AL$151:AL$167,$E1486))</f>
        <v/>
      </c>
      <c r="AM1486" s="37">
        <f>AM$194*$D1486*INDEX(AM$121:AM$137,$E1486)*(1-INDEX(AM$151:AM$167,$E1486))</f>
        <v/>
      </c>
      <c r="AN1486" s="37">
        <f>AN$194*$D1486*INDEX(AN$121:AN$137,$E1486)*(1-INDEX(AN$151:AN$167,$E1486))</f>
        <v/>
      </c>
      <c r="AO1486" s="37">
        <f>AO$194*$D1486*INDEX(AO$121:AO$137,$E1486)*(1-INDEX(AO$151:AO$167,$E1486))</f>
        <v/>
      </c>
      <c r="AP1486" s="37">
        <f>AP$194*$D1486*INDEX(AP$121:AP$137,$E1486)*(1-INDEX(AP$151:AP$167,$E1486))</f>
        <v/>
      </c>
      <c r="AQ1486" s="37">
        <f>AQ$194*$D1486*INDEX(AQ$121:AQ$137,$E1486)*(1-INDEX(AQ$151:AQ$167,$E1486))</f>
        <v/>
      </c>
      <c r="AR1486" s="37">
        <f>AR$194*$D1486*INDEX(AR$121:AR$137,$E1486)*(1-INDEX(AR$151:AR$167,$E1486))</f>
        <v/>
      </c>
      <c r="AS1486" s="37">
        <f>AS$194*$D1486*INDEX(AS$121:AS$137,$E1486)*(1-INDEX(AS$151:AS$167,$E1486))</f>
        <v/>
      </c>
      <c r="AT1486" s="37">
        <f>AT$194*$D1486*INDEX(AT$121:AT$137,$E1486)*(1-INDEX(AT$151:AT$167,$E1486))</f>
        <v/>
      </c>
      <c r="AU1486" s="37">
        <f>AU$194*$D1486*INDEX(AU$121:AU$137,$E1486)*(1-INDEX(AU$151:AU$167,$E1486))</f>
        <v/>
      </c>
      <c r="AV1486" s="37">
        <f>AV$194*$D1486*INDEX(AV$121:AV$137,$E1486)*(1-INDEX(AV$151:AV$167,$E1486))</f>
        <v/>
      </c>
      <c r="AW1486" s="37">
        <f>AW$194*$D1486*INDEX(AW$121:AW$137,$E1486)*(1-INDEX(AW$151:AW$167,$E1486))</f>
        <v/>
      </c>
      <c r="AX1486" s="37">
        <f>AX$194*$D1486*INDEX(AX$121:AX$137,$E1486)*(1-INDEX(AX$151:AX$167,$E1486))</f>
        <v/>
      </c>
      <c r="AY1486" s="40">
        <f>ETSCOST(AY$194,$D1486,INDEX(AY$121:AY$137,$E1486),INDEX(AY$151:AY$167,$E1486))</f>
        <v/>
      </c>
    </row>
    <row r="1487" hidden="1" outlineLevel="2"/>
    <row r="1488" hidden="1" outlineLevel="2">
      <c r="A1488" s="14" t="inlineStr">
        <is>
          <t>ntx</t>
        </is>
      </c>
      <c r="B1488" s="14" t="inlineStr">
        <is>
          <t>coa</t>
        </is>
      </c>
      <c r="C1488" s="14" t="inlineStr">
        <is>
          <t>cem</t>
        </is>
      </c>
      <c r="D1488" s="37">
        <f>INDEX(Inputs!$L$5:$L$132,MATCH($B1488&amp;"|"&amp;$C1488,Inputs!$A$5:$A$132,0))</f>
        <v/>
      </c>
      <c r="E1488" s="37">
        <f>INDEX(Inputs!$I$5:$I$132,MATCH($B1488&amp;"|"&amp;$C1488,Inputs!$A$5:$A$132,0))</f>
        <v/>
      </c>
      <c r="F1488" s="36" t="n"/>
      <c r="G1488" s="36" t="n"/>
      <c r="H1488" s="14">
        <f>INDEX(Variables!$B$5:$B$105,MATCH($A1488,Variables!$A$5:$A$105,0))&amp;IF($C1488="",""," | "&amp;INDEX(Mapping!$B$5:$B$26,MATCH($C1488,Mapping!$A$5:$A$26,0))&amp;" | "&amp;INDEX(Mapping!$B$30:$B$41,MATCH($B1488,Mapping!$A$30:$A$41,0)))</f>
        <v/>
      </c>
      <c r="I1488" s="14">
        <f>INDEX(Variables!$C$5:$C$105,MATCH($A1488,Variables!$A$5:$A$105,0))</f>
        <v/>
      </c>
      <c r="J1488" s="14">
        <f>INDEX(Variables!$E$5:$E$105,MATCH($A1488,Variables!$A$5:$A$105,0))</f>
        <v/>
      </c>
      <c r="K1488" s="11">
        <f>LOWER(Settings!$C$4)&amp;".mit."&amp;$A1488&amp;IF($C1488="","","."&amp;$C1488&amp;"."&amp;$B1488)&amp;IF(INDEX(Variables!$D$5:$D$105,MATCH($A1488,Variables!$A$5:$A$105,0))="","","."&amp;INDEX(Variables!$D$5:$D$105,MATCH($A1488,Variables!$A$5:$A$105,0)))&amp;"."&amp;K$5</f>
        <v/>
      </c>
      <c r="L1488" s="38">
        <f>INDEX(L$78:L$91,$D1488)/$E1488</f>
        <v/>
      </c>
      <c r="M1488" s="37">
        <f>INDEX(M$78:M$91,$D1488)/$E1488</f>
        <v/>
      </c>
      <c r="N1488" s="37">
        <f>INDEX(N$78:N$91,$D1488)/$E1488</f>
        <v/>
      </c>
      <c r="O1488" s="37">
        <f>INDEX(O$78:O$91,$D1488)/$E1488</f>
        <v/>
      </c>
      <c r="P1488" s="37">
        <f>INDEX(P$78:P$91,$D1488)/$E1488</f>
        <v/>
      </c>
      <c r="Q1488" s="37">
        <f>INDEX(Q$78:Q$91,$D1488)/$E1488</f>
        <v/>
      </c>
      <c r="R1488" s="37">
        <f>INDEX(R$78:R$91,$D1488)/$E1488</f>
        <v/>
      </c>
      <c r="S1488" s="37">
        <f>INDEX(S$78:S$91,$D1488)/$E1488</f>
        <v/>
      </c>
      <c r="T1488" s="37">
        <f>INDEX(T$78:T$91,$D1488)/$E1488</f>
        <v/>
      </c>
      <c r="U1488" s="37">
        <f>INDEX(U$78:U$91,$D1488)/$E1488</f>
        <v/>
      </c>
      <c r="V1488" s="37">
        <f>INDEX(V$78:V$91,$D1488)/$E1488</f>
        <v/>
      </c>
      <c r="W1488" s="37">
        <f>INDEX(W$78:W$91,$D1488)/$E1488</f>
        <v/>
      </c>
      <c r="X1488" s="37">
        <f>INDEX(X$78:X$91,$D1488)/$E1488</f>
        <v/>
      </c>
      <c r="Y1488" s="37">
        <f>INDEX(Y$78:Y$91,$D1488)/$E1488</f>
        <v/>
      </c>
      <c r="Z1488" s="37">
        <f>INDEX(Z$78:Z$91,$D1488)/$E1488</f>
        <v/>
      </c>
      <c r="AA1488" s="37">
        <f>INDEX(AA$78:AA$91,$D1488)/$E1488</f>
        <v/>
      </c>
      <c r="AB1488" s="37">
        <f>INDEX(AB$78:AB$91,$D1488)/$E1488</f>
        <v/>
      </c>
      <c r="AC1488" s="37">
        <f>INDEX(AC$78:AC$91,$D1488)/$E1488</f>
        <v/>
      </c>
      <c r="AD1488" s="40">
        <f>NEWEXCISE(INDEX(AD$78:AD$91,$D1488),$E1488)</f>
        <v/>
      </c>
      <c r="AF1488" s="11">
        <f>LOWER(Settings!$C$4)&amp;".mit."&amp;$A1488&amp;IF($C1488="","","."&amp;$C1488&amp;"."&amp;$B1488)&amp;IF(INDEX(Variables!$D$5:$D$105,MATCH($A1488,Variables!$A$5:$A$105,0))="","","."&amp;INDEX(Variables!$D$5:$D$105,MATCH($A1488,Variables!$A$5:$A$105,0)))&amp;"."&amp;AF$5</f>
        <v/>
      </c>
      <c r="AG1488" s="38">
        <f>INDEX(AG$78:AG$91,$D1488)/$E1488</f>
        <v/>
      </c>
      <c r="AH1488" s="37">
        <f>INDEX(AH$78:AH$91,$D1488)/$E1488</f>
        <v/>
      </c>
      <c r="AI1488" s="37">
        <f>INDEX(AI$78:AI$91,$D1488)/$E1488</f>
        <v/>
      </c>
      <c r="AJ1488" s="37">
        <f>INDEX(AJ$78:AJ$91,$D1488)/$E1488</f>
        <v/>
      </c>
      <c r="AK1488" s="37">
        <f>INDEX(AK$78:AK$91,$D1488)/$E1488</f>
        <v/>
      </c>
      <c r="AL1488" s="37">
        <f>INDEX(AL$78:AL$91,$D1488)/$E1488</f>
        <v/>
      </c>
      <c r="AM1488" s="37">
        <f>INDEX(AM$78:AM$91,$D1488)/$E1488</f>
        <v/>
      </c>
      <c r="AN1488" s="37">
        <f>INDEX(AN$78:AN$91,$D1488)/$E1488</f>
        <v/>
      </c>
      <c r="AO1488" s="37">
        <f>INDEX(AO$78:AO$91,$D1488)/$E1488</f>
        <v/>
      </c>
      <c r="AP1488" s="37">
        <f>INDEX(AP$78:AP$91,$D1488)/$E1488</f>
        <v/>
      </c>
      <c r="AQ1488" s="37">
        <f>INDEX(AQ$78:AQ$91,$D1488)/$E1488</f>
        <v/>
      </c>
      <c r="AR1488" s="37">
        <f>INDEX(AR$78:AR$91,$D1488)/$E1488</f>
        <v/>
      </c>
      <c r="AS1488" s="37">
        <f>INDEX(AS$78:AS$91,$D1488)/$E1488</f>
        <v/>
      </c>
      <c r="AT1488" s="37">
        <f>INDEX(AT$78:AT$91,$D1488)/$E1488</f>
        <v/>
      </c>
      <c r="AU1488" s="37">
        <f>INDEX(AU$78:AU$91,$D1488)/$E1488</f>
        <v/>
      </c>
      <c r="AV1488" s="37">
        <f>INDEX(AV$78:AV$91,$D1488)/$E1488</f>
        <v/>
      </c>
      <c r="AW1488" s="37">
        <f>INDEX(AW$78:AW$91,$D1488)/$E1488</f>
        <v/>
      </c>
      <c r="AX1488" s="37">
        <f>INDEX(AX$78:AX$91,$D1488)/$E1488</f>
        <v/>
      </c>
      <c r="AY1488" s="40">
        <f>NEWEXCISE(INDEX(AY$78:AY$91,$D1488),$E1488)</f>
        <v/>
      </c>
    </row>
    <row r="1489" hidden="1" outlineLevel="2">
      <c r="A1489" s="14" t="inlineStr">
        <is>
          <t>ntx</t>
        </is>
      </c>
      <c r="B1489" s="14" t="inlineStr">
        <is>
          <t>nga</t>
        </is>
      </c>
      <c r="C1489" s="14" t="inlineStr">
        <is>
          <t>cem</t>
        </is>
      </c>
      <c r="D1489" s="37">
        <f>INDEX(Inputs!$L$5:$L$132,MATCH($B1489&amp;"|"&amp;$C1489,Inputs!$A$5:$A$132,0))</f>
        <v/>
      </c>
      <c r="E1489" s="37">
        <f>INDEX(Inputs!$I$5:$I$132,MATCH($B1489&amp;"|"&amp;$C1489,Inputs!$A$5:$A$132,0))</f>
        <v/>
      </c>
      <c r="F1489" s="36" t="n"/>
      <c r="G1489" s="36" t="n"/>
      <c r="H1489" s="14">
        <f>INDEX(Variables!$B$5:$B$105,MATCH($A1489,Variables!$A$5:$A$105,0))&amp;IF($C1489="",""," | "&amp;INDEX(Mapping!$B$5:$B$26,MATCH($C1489,Mapping!$A$5:$A$26,0))&amp;" | "&amp;INDEX(Mapping!$B$30:$B$41,MATCH($B1489,Mapping!$A$30:$A$41,0)))</f>
        <v/>
      </c>
      <c r="I1489" s="14">
        <f>INDEX(Variables!$C$5:$C$105,MATCH($A1489,Variables!$A$5:$A$105,0))</f>
        <v/>
      </c>
      <c r="J1489" s="14">
        <f>INDEX(Variables!$E$5:$E$105,MATCH($A1489,Variables!$A$5:$A$105,0))</f>
        <v/>
      </c>
      <c r="K1489" s="11">
        <f>LOWER(Settings!$C$4)&amp;".mit."&amp;$A1489&amp;IF($C1489="","","."&amp;$C1489&amp;"."&amp;$B1489)&amp;IF(INDEX(Variables!$D$5:$D$105,MATCH($A1489,Variables!$A$5:$A$105,0))="","","."&amp;INDEX(Variables!$D$5:$D$105,MATCH($A1489,Variables!$A$5:$A$105,0)))&amp;"."&amp;K$5</f>
        <v/>
      </c>
      <c r="L1489" s="38">
        <f>INDEX(L$78:L$91,$D1489)/$E1489</f>
        <v/>
      </c>
      <c r="M1489" s="37">
        <f>INDEX(M$78:M$91,$D1489)/$E1489</f>
        <v/>
      </c>
      <c r="N1489" s="37">
        <f>INDEX(N$78:N$91,$D1489)/$E1489</f>
        <v/>
      </c>
      <c r="O1489" s="37">
        <f>INDEX(O$78:O$91,$D1489)/$E1489</f>
        <v/>
      </c>
      <c r="P1489" s="37">
        <f>INDEX(P$78:P$91,$D1489)/$E1489</f>
        <v/>
      </c>
      <c r="Q1489" s="37">
        <f>INDEX(Q$78:Q$91,$D1489)/$E1489</f>
        <v/>
      </c>
      <c r="R1489" s="37">
        <f>INDEX(R$78:R$91,$D1489)/$E1489</f>
        <v/>
      </c>
      <c r="S1489" s="37">
        <f>INDEX(S$78:S$91,$D1489)/$E1489</f>
        <v/>
      </c>
      <c r="T1489" s="37">
        <f>INDEX(T$78:T$91,$D1489)/$E1489</f>
        <v/>
      </c>
      <c r="U1489" s="37">
        <f>INDEX(U$78:U$91,$D1489)/$E1489</f>
        <v/>
      </c>
      <c r="V1489" s="37">
        <f>INDEX(V$78:V$91,$D1489)/$E1489</f>
        <v/>
      </c>
      <c r="W1489" s="37">
        <f>INDEX(W$78:W$91,$D1489)/$E1489</f>
        <v/>
      </c>
      <c r="X1489" s="37">
        <f>INDEX(X$78:X$91,$D1489)/$E1489</f>
        <v/>
      </c>
      <c r="Y1489" s="37">
        <f>INDEX(Y$78:Y$91,$D1489)/$E1489</f>
        <v/>
      </c>
      <c r="Z1489" s="37">
        <f>INDEX(Z$78:Z$91,$D1489)/$E1489</f>
        <v/>
      </c>
      <c r="AA1489" s="37">
        <f>INDEX(AA$78:AA$91,$D1489)/$E1489</f>
        <v/>
      </c>
      <c r="AB1489" s="37">
        <f>INDEX(AB$78:AB$91,$D1489)/$E1489</f>
        <v/>
      </c>
      <c r="AC1489" s="37">
        <f>INDEX(AC$78:AC$91,$D1489)/$E1489</f>
        <v/>
      </c>
      <c r="AD1489" s="40">
        <f>NEWEXCISE(INDEX(AD$78:AD$91,$D1489),$E1489)</f>
        <v/>
      </c>
      <c r="AF1489" s="11">
        <f>LOWER(Settings!$C$4)&amp;".mit."&amp;$A1489&amp;IF($C1489="","","."&amp;$C1489&amp;"."&amp;$B1489)&amp;IF(INDEX(Variables!$D$5:$D$105,MATCH($A1489,Variables!$A$5:$A$105,0))="","","."&amp;INDEX(Variables!$D$5:$D$105,MATCH($A1489,Variables!$A$5:$A$105,0)))&amp;"."&amp;AF$5</f>
        <v/>
      </c>
      <c r="AG1489" s="38">
        <f>INDEX(AG$78:AG$91,$D1489)/$E1489</f>
        <v/>
      </c>
      <c r="AH1489" s="37">
        <f>INDEX(AH$78:AH$91,$D1489)/$E1489</f>
        <v/>
      </c>
      <c r="AI1489" s="37">
        <f>INDEX(AI$78:AI$91,$D1489)/$E1489</f>
        <v/>
      </c>
      <c r="AJ1489" s="37">
        <f>INDEX(AJ$78:AJ$91,$D1489)/$E1489</f>
        <v/>
      </c>
      <c r="AK1489" s="37">
        <f>INDEX(AK$78:AK$91,$D1489)/$E1489</f>
        <v/>
      </c>
      <c r="AL1489" s="37">
        <f>INDEX(AL$78:AL$91,$D1489)/$E1489</f>
        <v/>
      </c>
      <c r="AM1489" s="37">
        <f>INDEX(AM$78:AM$91,$D1489)/$E1489</f>
        <v/>
      </c>
      <c r="AN1489" s="37">
        <f>INDEX(AN$78:AN$91,$D1489)/$E1489</f>
        <v/>
      </c>
      <c r="AO1489" s="37">
        <f>INDEX(AO$78:AO$91,$D1489)/$E1489</f>
        <v/>
      </c>
      <c r="AP1489" s="37">
        <f>INDEX(AP$78:AP$91,$D1489)/$E1489</f>
        <v/>
      </c>
      <c r="AQ1489" s="37">
        <f>INDEX(AQ$78:AQ$91,$D1489)/$E1489</f>
        <v/>
      </c>
      <c r="AR1489" s="37">
        <f>INDEX(AR$78:AR$91,$D1489)/$E1489</f>
        <v/>
      </c>
      <c r="AS1489" s="37">
        <f>INDEX(AS$78:AS$91,$D1489)/$E1489</f>
        <v/>
      </c>
      <c r="AT1489" s="37">
        <f>INDEX(AT$78:AT$91,$D1489)/$E1489</f>
        <v/>
      </c>
      <c r="AU1489" s="37">
        <f>INDEX(AU$78:AU$91,$D1489)/$E1489</f>
        <v/>
      </c>
      <c r="AV1489" s="37">
        <f>INDEX(AV$78:AV$91,$D1489)/$E1489</f>
        <v/>
      </c>
      <c r="AW1489" s="37">
        <f>INDEX(AW$78:AW$91,$D1489)/$E1489</f>
        <v/>
      </c>
      <c r="AX1489" s="37">
        <f>INDEX(AX$78:AX$91,$D1489)/$E1489</f>
        <v/>
      </c>
      <c r="AY1489" s="40">
        <f>NEWEXCISE(INDEX(AY$78:AY$91,$D1489),$E1489)</f>
        <v/>
      </c>
    </row>
    <row r="1490" hidden="1" outlineLevel="2">
      <c r="A1490" s="14" t="inlineStr">
        <is>
          <t>ntx</t>
        </is>
      </c>
      <c r="B1490" s="14" t="inlineStr">
        <is>
          <t>gso</t>
        </is>
      </c>
      <c r="C1490" s="14" t="inlineStr">
        <is>
          <t>cem</t>
        </is>
      </c>
      <c r="D1490" s="37">
        <f>INDEX(Inputs!$L$5:$L$132,MATCH($B1490&amp;"|"&amp;$C1490,Inputs!$A$5:$A$132,0))</f>
        <v/>
      </c>
      <c r="E1490" s="37">
        <f>INDEX(Inputs!$I$5:$I$132,MATCH($B1490&amp;"|"&amp;$C1490,Inputs!$A$5:$A$132,0))</f>
        <v/>
      </c>
      <c r="F1490" s="36" t="n"/>
      <c r="G1490" s="36" t="n"/>
      <c r="H1490" s="14">
        <f>INDEX(Variables!$B$5:$B$105,MATCH($A1490,Variables!$A$5:$A$105,0))&amp;IF($C1490="",""," | "&amp;INDEX(Mapping!$B$5:$B$26,MATCH($C1490,Mapping!$A$5:$A$26,0))&amp;" | "&amp;INDEX(Mapping!$B$30:$B$41,MATCH($B1490,Mapping!$A$30:$A$41,0)))</f>
        <v/>
      </c>
      <c r="I1490" s="14">
        <f>INDEX(Variables!$C$5:$C$105,MATCH($A1490,Variables!$A$5:$A$105,0))</f>
        <v/>
      </c>
      <c r="J1490" s="14">
        <f>INDEX(Variables!$E$5:$E$105,MATCH($A1490,Variables!$A$5:$A$105,0))</f>
        <v/>
      </c>
      <c r="K1490" s="11">
        <f>LOWER(Settings!$C$4)&amp;".mit."&amp;$A1490&amp;IF($C1490="","","."&amp;$C1490&amp;"."&amp;$B1490)&amp;IF(INDEX(Variables!$D$5:$D$105,MATCH($A1490,Variables!$A$5:$A$105,0))="","","."&amp;INDEX(Variables!$D$5:$D$105,MATCH($A1490,Variables!$A$5:$A$105,0)))&amp;"."&amp;K$5</f>
        <v/>
      </c>
      <c r="L1490" s="38">
        <f>INDEX(L$78:L$91,$D1490)/$E1490</f>
        <v/>
      </c>
      <c r="M1490" s="37">
        <f>INDEX(M$78:M$91,$D1490)/$E1490</f>
        <v/>
      </c>
      <c r="N1490" s="37">
        <f>INDEX(N$78:N$91,$D1490)/$E1490</f>
        <v/>
      </c>
      <c r="O1490" s="37">
        <f>INDEX(O$78:O$91,$D1490)/$E1490</f>
        <v/>
      </c>
      <c r="P1490" s="37">
        <f>INDEX(P$78:P$91,$D1490)/$E1490</f>
        <v/>
      </c>
      <c r="Q1490" s="37">
        <f>INDEX(Q$78:Q$91,$D1490)/$E1490</f>
        <v/>
      </c>
      <c r="R1490" s="37">
        <f>INDEX(R$78:R$91,$D1490)/$E1490</f>
        <v/>
      </c>
      <c r="S1490" s="37">
        <f>INDEX(S$78:S$91,$D1490)/$E1490</f>
        <v/>
      </c>
      <c r="T1490" s="37">
        <f>INDEX(T$78:T$91,$D1490)/$E1490</f>
        <v/>
      </c>
      <c r="U1490" s="37">
        <f>INDEX(U$78:U$91,$D1490)/$E1490</f>
        <v/>
      </c>
      <c r="V1490" s="37">
        <f>INDEX(V$78:V$91,$D1490)/$E1490</f>
        <v/>
      </c>
      <c r="W1490" s="37">
        <f>INDEX(W$78:W$91,$D1490)/$E1490</f>
        <v/>
      </c>
      <c r="X1490" s="37">
        <f>INDEX(X$78:X$91,$D1490)/$E1490</f>
        <v/>
      </c>
      <c r="Y1490" s="37">
        <f>INDEX(Y$78:Y$91,$D1490)/$E1490</f>
        <v/>
      </c>
      <c r="Z1490" s="37">
        <f>INDEX(Z$78:Z$91,$D1490)/$E1490</f>
        <v/>
      </c>
      <c r="AA1490" s="37">
        <f>INDEX(AA$78:AA$91,$D1490)/$E1490</f>
        <v/>
      </c>
      <c r="AB1490" s="37">
        <f>INDEX(AB$78:AB$91,$D1490)/$E1490</f>
        <v/>
      </c>
      <c r="AC1490" s="37">
        <f>INDEX(AC$78:AC$91,$D1490)/$E1490</f>
        <v/>
      </c>
      <c r="AD1490" s="40">
        <f>NEWEXCISE(INDEX(AD$78:AD$91,$D1490),$E1490)</f>
        <v/>
      </c>
      <c r="AF1490" s="11">
        <f>LOWER(Settings!$C$4)&amp;".mit."&amp;$A1490&amp;IF($C1490="","","."&amp;$C1490&amp;"."&amp;$B1490)&amp;IF(INDEX(Variables!$D$5:$D$105,MATCH($A1490,Variables!$A$5:$A$105,0))="","","."&amp;INDEX(Variables!$D$5:$D$105,MATCH($A1490,Variables!$A$5:$A$105,0)))&amp;"."&amp;AF$5</f>
        <v/>
      </c>
      <c r="AG1490" s="38">
        <f>INDEX(AG$78:AG$91,$D1490)/$E1490</f>
        <v/>
      </c>
      <c r="AH1490" s="37">
        <f>INDEX(AH$78:AH$91,$D1490)/$E1490</f>
        <v/>
      </c>
      <c r="AI1490" s="37">
        <f>INDEX(AI$78:AI$91,$D1490)/$E1490</f>
        <v/>
      </c>
      <c r="AJ1490" s="37">
        <f>INDEX(AJ$78:AJ$91,$D1490)/$E1490</f>
        <v/>
      </c>
      <c r="AK1490" s="37">
        <f>INDEX(AK$78:AK$91,$D1490)/$E1490</f>
        <v/>
      </c>
      <c r="AL1490" s="37">
        <f>INDEX(AL$78:AL$91,$D1490)/$E1490</f>
        <v/>
      </c>
      <c r="AM1490" s="37">
        <f>INDEX(AM$78:AM$91,$D1490)/$E1490</f>
        <v/>
      </c>
      <c r="AN1490" s="37">
        <f>INDEX(AN$78:AN$91,$D1490)/$E1490</f>
        <v/>
      </c>
      <c r="AO1490" s="37">
        <f>INDEX(AO$78:AO$91,$D1490)/$E1490</f>
        <v/>
      </c>
      <c r="AP1490" s="37">
        <f>INDEX(AP$78:AP$91,$D1490)/$E1490</f>
        <v/>
      </c>
      <c r="AQ1490" s="37">
        <f>INDEX(AQ$78:AQ$91,$D1490)/$E1490</f>
        <v/>
      </c>
      <c r="AR1490" s="37">
        <f>INDEX(AR$78:AR$91,$D1490)/$E1490</f>
        <v/>
      </c>
      <c r="AS1490" s="37">
        <f>INDEX(AS$78:AS$91,$D1490)/$E1490</f>
        <v/>
      </c>
      <c r="AT1490" s="37">
        <f>INDEX(AT$78:AT$91,$D1490)/$E1490</f>
        <v/>
      </c>
      <c r="AU1490" s="37">
        <f>INDEX(AU$78:AU$91,$D1490)/$E1490</f>
        <v/>
      </c>
      <c r="AV1490" s="37">
        <f>INDEX(AV$78:AV$91,$D1490)/$E1490</f>
        <v/>
      </c>
      <c r="AW1490" s="37">
        <f>INDEX(AW$78:AW$91,$D1490)/$E1490</f>
        <v/>
      </c>
      <c r="AX1490" s="37">
        <f>INDEX(AX$78:AX$91,$D1490)/$E1490</f>
        <v/>
      </c>
      <c r="AY1490" s="40">
        <f>NEWEXCISE(INDEX(AY$78:AY$91,$D1490),$E1490)</f>
        <v/>
      </c>
    </row>
    <row r="1491" hidden="1" outlineLevel="2">
      <c r="A1491" s="14" t="inlineStr">
        <is>
          <t>ntx</t>
        </is>
      </c>
      <c r="B1491" s="14" t="inlineStr">
        <is>
          <t>die</t>
        </is>
      </c>
      <c r="C1491" s="14" t="inlineStr">
        <is>
          <t>cem</t>
        </is>
      </c>
      <c r="D1491" s="37">
        <f>INDEX(Inputs!$L$5:$L$132,MATCH($B1491&amp;"|"&amp;$C1491,Inputs!$A$5:$A$132,0))</f>
        <v/>
      </c>
      <c r="E1491" s="37">
        <f>INDEX(Inputs!$I$5:$I$132,MATCH($B1491&amp;"|"&amp;$C1491,Inputs!$A$5:$A$132,0))</f>
        <v/>
      </c>
      <c r="F1491" s="36" t="n"/>
      <c r="G1491" s="36" t="n"/>
      <c r="H1491" s="14">
        <f>INDEX(Variables!$B$5:$B$105,MATCH($A1491,Variables!$A$5:$A$105,0))&amp;IF($C1491="",""," | "&amp;INDEX(Mapping!$B$5:$B$26,MATCH($C1491,Mapping!$A$5:$A$26,0))&amp;" | "&amp;INDEX(Mapping!$B$30:$B$41,MATCH($B1491,Mapping!$A$30:$A$41,0)))</f>
        <v/>
      </c>
      <c r="I1491" s="14">
        <f>INDEX(Variables!$C$5:$C$105,MATCH($A1491,Variables!$A$5:$A$105,0))</f>
        <v/>
      </c>
      <c r="J1491" s="14">
        <f>INDEX(Variables!$E$5:$E$105,MATCH($A1491,Variables!$A$5:$A$105,0))</f>
        <v/>
      </c>
      <c r="K1491" s="11">
        <f>LOWER(Settings!$C$4)&amp;".mit."&amp;$A1491&amp;IF($C1491="","","."&amp;$C1491&amp;"."&amp;$B1491)&amp;IF(INDEX(Variables!$D$5:$D$105,MATCH($A1491,Variables!$A$5:$A$105,0))="","","."&amp;INDEX(Variables!$D$5:$D$105,MATCH($A1491,Variables!$A$5:$A$105,0)))&amp;"."&amp;K$5</f>
        <v/>
      </c>
      <c r="L1491" s="38">
        <f>INDEX(L$78:L$91,$D1491)/$E1491</f>
        <v/>
      </c>
      <c r="M1491" s="37">
        <f>INDEX(M$78:M$91,$D1491)/$E1491</f>
        <v/>
      </c>
      <c r="N1491" s="37">
        <f>INDEX(N$78:N$91,$D1491)/$E1491</f>
        <v/>
      </c>
      <c r="O1491" s="37">
        <f>INDEX(O$78:O$91,$D1491)/$E1491</f>
        <v/>
      </c>
      <c r="P1491" s="37">
        <f>INDEX(P$78:P$91,$D1491)/$E1491</f>
        <v/>
      </c>
      <c r="Q1491" s="37">
        <f>INDEX(Q$78:Q$91,$D1491)/$E1491</f>
        <v/>
      </c>
      <c r="R1491" s="37">
        <f>INDEX(R$78:R$91,$D1491)/$E1491</f>
        <v/>
      </c>
      <c r="S1491" s="37">
        <f>INDEX(S$78:S$91,$D1491)/$E1491</f>
        <v/>
      </c>
      <c r="T1491" s="37">
        <f>INDEX(T$78:T$91,$D1491)/$E1491</f>
        <v/>
      </c>
      <c r="U1491" s="37">
        <f>INDEX(U$78:U$91,$D1491)/$E1491</f>
        <v/>
      </c>
      <c r="V1491" s="37">
        <f>INDEX(V$78:V$91,$D1491)/$E1491</f>
        <v/>
      </c>
      <c r="W1491" s="37">
        <f>INDEX(W$78:W$91,$D1491)/$E1491</f>
        <v/>
      </c>
      <c r="X1491" s="37">
        <f>INDEX(X$78:X$91,$D1491)/$E1491</f>
        <v/>
      </c>
      <c r="Y1491" s="37">
        <f>INDEX(Y$78:Y$91,$D1491)/$E1491</f>
        <v/>
      </c>
      <c r="Z1491" s="37">
        <f>INDEX(Z$78:Z$91,$D1491)/$E1491</f>
        <v/>
      </c>
      <c r="AA1491" s="37">
        <f>INDEX(AA$78:AA$91,$D1491)/$E1491</f>
        <v/>
      </c>
      <c r="AB1491" s="37">
        <f>INDEX(AB$78:AB$91,$D1491)/$E1491</f>
        <v/>
      </c>
      <c r="AC1491" s="37">
        <f>INDEX(AC$78:AC$91,$D1491)/$E1491</f>
        <v/>
      </c>
      <c r="AD1491" s="40">
        <f>NEWEXCISE(INDEX(AD$78:AD$91,$D1491),$E1491)</f>
        <v/>
      </c>
      <c r="AF1491" s="11">
        <f>LOWER(Settings!$C$4)&amp;".mit."&amp;$A1491&amp;IF($C1491="","","."&amp;$C1491&amp;"."&amp;$B1491)&amp;IF(INDEX(Variables!$D$5:$D$105,MATCH($A1491,Variables!$A$5:$A$105,0))="","","."&amp;INDEX(Variables!$D$5:$D$105,MATCH($A1491,Variables!$A$5:$A$105,0)))&amp;"."&amp;AF$5</f>
        <v/>
      </c>
      <c r="AG1491" s="38">
        <f>INDEX(AG$78:AG$91,$D1491)/$E1491</f>
        <v/>
      </c>
      <c r="AH1491" s="37">
        <f>INDEX(AH$78:AH$91,$D1491)/$E1491</f>
        <v/>
      </c>
      <c r="AI1491" s="37">
        <f>INDEX(AI$78:AI$91,$D1491)/$E1491</f>
        <v/>
      </c>
      <c r="AJ1491" s="37">
        <f>INDEX(AJ$78:AJ$91,$D1491)/$E1491</f>
        <v/>
      </c>
      <c r="AK1491" s="37">
        <f>INDEX(AK$78:AK$91,$D1491)/$E1491</f>
        <v/>
      </c>
      <c r="AL1491" s="37">
        <f>INDEX(AL$78:AL$91,$D1491)/$E1491</f>
        <v/>
      </c>
      <c r="AM1491" s="37">
        <f>INDEX(AM$78:AM$91,$D1491)/$E1491</f>
        <v/>
      </c>
      <c r="AN1491" s="37">
        <f>INDEX(AN$78:AN$91,$D1491)/$E1491</f>
        <v/>
      </c>
      <c r="AO1491" s="37">
        <f>INDEX(AO$78:AO$91,$D1491)/$E1491</f>
        <v/>
      </c>
      <c r="AP1491" s="37">
        <f>INDEX(AP$78:AP$91,$D1491)/$E1491</f>
        <v/>
      </c>
      <c r="AQ1491" s="37">
        <f>INDEX(AQ$78:AQ$91,$D1491)/$E1491</f>
        <v/>
      </c>
      <c r="AR1491" s="37">
        <f>INDEX(AR$78:AR$91,$D1491)/$E1491</f>
        <v/>
      </c>
      <c r="AS1491" s="37">
        <f>INDEX(AS$78:AS$91,$D1491)/$E1491</f>
        <v/>
      </c>
      <c r="AT1491" s="37">
        <f>INDEX(AT$78:AT$91,$D1491)/$E1491</f>
        <v/>
      </c>
      <c r="AU1491" s="37">
        <f>INDEX(AU$78:AU$91,$D1491)/$E1491</f>
        <v/>
      </c>
      <c r="AV1491" s="37">
        <f>INDEX(AV$78:AV$91,$D1491)/$E1491</f>
        <v/>
      </c>
      <c r="AW1491" s="37">
        <f>INDEX(AW$78:AW$91,$D1491)/$E1491</f>
        <v/>
      </c>
      <c r="AX1491" s="37">
        <f>INDEX(AX$78:AX$91,$D1491)/$E1491</f>
        <v/>
      </c>
      <c r="AY1491" s="40">
        <f>NEWEXCISE(INDEX(AY$78:AY$91,$D1491),$E1491)</f>
        <v/>
      </c>
    </row>
    <row r="1492" hidden="1" outlineLevel="2">
      <c r="A1492" s="14" t="inlineStr">
        <is>
          <t>ntx</t>
        </is>
      </c>
      <c r="B1492" s="14" t="inlineStr">
        <is>
          <t>lpg</t>
        </is>
      </c>
      <c r="C1492" s="14" t="inlineStr">
        <is>
          <t>cem</t>
        </is>
      </c>
      <c r="D1492" s="37">
        <f>INDEX(Inputs!$L$5:$L$132,MATCH($B1492&amp;"|"&amp;$C1492,Inputs!$A$5:$A$132,0))</f>
        <v/>
      </c>
      <c r="E1492" s="37">
        <f>INDEX(Inputs!$I$5:$I$132,MATCH($B1492&amp;"|"&amp;$C1492,Inputs!$A$5:$A$132,0))</f>
        <v/>
      </c>
      <c r="F1492" s="36" t="n"/>
      <c r="G1492" s="36" t="n"/>
      <c r="H1492" s="14">
        <f>INDEX(Variables!$B$5:$B$105,MATCH($A1492,Variables!$A$5:$A$105,0))&amp;IF($C1492="",""," | "&amp;INDEX(Mapping!$B$5:$B$26,MATCH($C1492,Mapping!$A$5:$A$26,0))&amp;" | "&amp;INDEX(Mapping!$B$30:$B$41,MATCH($B1492,Mapping!$A$30:$A$41,0)))</f>
        <v/>
      </c>
      <c r="I1492" s="14">
        <f>INDEX(Variables!$C$5:$C$105,MATCH($A1492,Variables!$A$5:$A$105,0))</f>
        <v/>
      </c>
      <c r="J1492" s="14">
        <f>INDEX(Variables!$E$5:$E$105,MATCH($A1492,Variables!$A$5:$A$105,0))</f>
        <v/>
      </c>
      <c r="K1492" s="11">
        <f>LOWER(Settings!$C$4)&amp;".mit."&amp;$A1492&amp;IF($C1492="","","."&amp;$C1492&amp;"."&amp;$B1492)&amp;IF(INDEX(Variables!$D$5:$D$105,MATCH($A1492,Variables!$A$5:$A$105,0))="","","."&amp;INDEX(Variables!$D$5:$D$105,MATCH($A1492,Variables!$A$5:$A$105,0)))&amp;"."&amp;K$5</f>
        <v/>
      </c>
      <c r="L1492" s="38">
        <f>INDEX(L$78:L$91,$D1492)/$E1492</f>
        <v/>
      </c>
      <c r="M1492" s="37">
        <f>INDEX(M$78:M$91,$D1492)/$E1492</f>
        <v/>
      </c>
      <c r="N1492" s="37">
        <f>INDEX(N$78:N$91,$D1492)/$E1492</f>
        <v/>
      </c>
      <c r="O1492" s="37">
        <f>INDEX(O$78:O$91,$D1492)/$E1492</f>
        <v/>
      </c>
      <c r="P1492" s="37">
        <f>INDEX(P$78:P$91,$D1492)/$E1492</f>
        <v/>
      </c>
      <c r="Q1492" s="37">
        <f>INDEX(Q$78:Q$91,$D1492)/$E1492</f>
        <v/>
      </c>
      <c r="R1492" s="37">
        <f>INDEX(R$78:R$91,$D1492)/$E1492</f>
        <v/>
      </c>
      <c r="S1492" s="37">
        <f>INDEX(S$78:S$91,$D1492)/$E1492</f>
        <v/>
      </c>
      <c r="T1492" s="37">
        <f>INDEX(T$78:T$91,$D1492)/$E1492</f>
        <v/>
      </c>
      <c r="U1492" s="37">
        <f>INDEX(U$78:U$91,$D1492)/$E1492</f>
        <v/>
      </c>
      <c r="V1492" s="37">
        <f>INDEX(V$78:V$91,$D1492)/$E1492</f>
        <v/>
      </c>
      <c r="W1492" s="37">
        <f>INDEX(W$78:W$91,$D1492)/$E1492</f>
        <v/>
      </c>
      <c r="X1492" s="37">
        <f>INDEX(X$78:X$91,$D1492)/$E1492</f>
        <v/>
      </c>
      <c r="Y1492" s="37">
        <f>INDEX(Y$78:Y$91,$D1492)/$E1492</f>
        <v/>
      </c>
      <c r="Z1492" s="37">
        <f>INDEX(Z$78:Z$91,$D1492)/$E1492</f>
        <v/>
      </c>
      <c r="AA1492" s="37">
        <f>INDEX(AA$78:AA$91,$D1492)/$E1492</f>
        <v/>
      </c>
      <c r="AB1492" s="37">
        <f>INDEX(AB$78:AB$91,$D1492)/$E1492</f>
        <v/>
      </c>
      <c r="AC1492" s="37">
        <f>INDEX(AC$78:AC$91,$D1492)/$E1492</f>
        <v/>
      </c>
      <c r="AD1492" s="40">
        <f>NEWEXCISE(INDEX(AD$78:AD$91,$D1492),$E1492)</f>
        <v/>
      </c>
      <c r="AF1492" s="11">
        <f>LOWER(Settings!$C$4)&amp;".mit."&amp;$A1492&amp;IF($C1492="","","."&amp;$C1492&amp;"."&amp;$B1492)&amp;IF(INDEX(Variables!$D$5:$D$105,MATCH($A1492,Variables!$A$5:$A$105,0))="","","."&amp;INDEX(Variables!$D$5:$D$105,MATCH($A1492,Variables!$A$5:$A$105,0)))&amp;"."&amp;AF$5</f>
        <v/>
      </c>
      <c r="AG1492" s="38">
        <f>INDEX(AG$78:AG$91,$D1492)/$E1492</f>
        <v/>
      </c>
      <c r="AH1492" s="37">
        <f>INDEX(AH$78:AH$91,$D1492)/$E1492</f>
        <v/>
      </c>
      <c r="AI1492" s="37">
        <f>INDEX(AI$78:AI$91,$D1492)/$E1492</f>
        <v/>
      </c>
      <c r="AJ1492" s="37">
        <f>INDEX(AJ$78:AJ$91,$D1492)/$E1492</f>
        <v/>
      </c>
      <c r="AK1492" s="37">
        <f>INDEX(AK$78:AK$91,$D1492)/$E1492</f>
        <v/>
      </c>
      <c r="AL1492" s="37">
        <f>INDEX(AL$78:AL$91,$D1492)/$E1492</f>
        <v/>
      </c>
      <c r="AM1492" s="37">
        <f>INDEX(AM$78:AM$91,$D1492)/$E1492</f>
        <v/>
      </c>
      <c r="AN1492" s="37">
        <f>INDEX(AN$78:AN$91,$D1492)/$E1492</f>
        <v/>
      </c>
      <c r="AO1492" s="37">
        <f>INDEX(AO$78:AO$91,$D1492)/$E1492</f>
        <v/>
      </c>
      <c r="AP1492" s="37">
        <f>INDEX(AP$78:AP$91,$D1492)/$E1492</f>
        <v/>
      </c>
      <c r="AQ1492" s="37">
        <f>INDEX(AQ$78:AQ$91,$D1492)/$E1492</f>
        <v/>
      </c>
      <c r="AR1492" s="37">
        <f>INDEX(AR$78:AR$91,$D1492)/$E1492</f>
        <v/>
      </c>
      <c r="AS1492" s="37">
        <f>INDEX(AS$78:AS$91,$D1492)/$E1492</f>
        <v/>
      </c>
      <c r="AT1492" s="37">
        <f>INDEX(AT$78:AT$91,$D1492)/$E1492</f>
        <v/>
      </c>
      <c r="AU1492" s="37">
        <f>INDEX(AU$78:AU$91,$D1492)/$E1492</f>
        <v/>
      </c>
      <c r="AV1492" s="37">
        <f>INDEX(AV$78:AV$91,$D1492)/$E1492</f>
        <v/>
      </c>
      <c r="AW1492" s="37">
        <f>INDEX(AW$78:AW$91,$D1492)/$E1492</f>
        <v/>
      </c>
      <c r="AX1492" s="37">
        <f>INDEX(AX$78:AX$91,$D1492)/$E1492</f>
        <v/>
      </c>
      <c r="AY1492" s="40">
        <f>NEWEXCISE(INDEX(AY$78:AY$91,$D1492),$E1492)</f>
        <v/>
      </c>
    </row>
    <row r="1493" hidden="1" outlineLevel="2">
      <c r="A1493" s="14" t="inlineStr">
        <is>
          <t>ntx</t>
        </is>
      </c>
      <c r="B1493" s="14" t="inlineStr">
        <is>
          <t>ker</t>
        </is>
      </c>
      <c r="C1493" s="14" t="inlineStr">
        <is>
          <t>cem</t>
        </is>
      </c>
      <c r="D1493" s="37">
        <f>INDEX(Inputs!$L$5:$L$132,MATCH($B1493&amp;"|"&amp;$C1493,Inputs!$A$5:$A$132,0))</f>
        <v/>
      </c>
      <c r="E1493" s="37">
        <f>INDEX(Inputs!$I$5:$I$132,MATCH($B1493&amp;"|"&amp;$C1493,Inputs!$A$5:$A$132,0))</f>
        <v/>
      </c>
      <c r="F1493" s="36" t="n"/>
      <c r="G1493" s="36" t="n"/>
      <c r="H1493" s="14">
        <f>INDEX(Variables!$B$5:$B$105,MATCH($A1493,Variables!$A$5:$A$105,0))&amp;IF($C1493="",""," | "&amp;INDEX(Mapping!$B$5:$B$26,MATCH($C1493,Mapping!$A$5:$A$26,0))&amp;" | "&amp;INDEX(Mapping!$B$30:$B$41,MATCH($B1493,Mapping!$A$30:$A$41,0)))</f>
        <v/>
      </c>
      <c r="I1493" s="14">
        <f>INDEX(Variables!$C$5:$C$105,MATCH($A1493,Variables!$A$5:$A$105,0))</f>
        <v/>
      </c>
      <c r="J1493" s="14">
        <f>INDEX(Variables!$E$5:$E$105,MATCH($A1493,Variables!$A$5:$A$105,0))</f>
        <v/>
      </c>
      <c r="K1493" s="11">
        <f>LOWER(Settings!$C$4)&amp;".mit."&amp;$A1493&amp;IF($C1493="","","."&amp;$C1493&amp;"."&amp;$B1493)&amp;IF(INDEX(Variables!$D$5:$D$105,MATCH($A1493,Variables!$A$5:$A$105,0))="","","."&amp;INDEX(Variables!$D$5:$D$105,MATCH($A1493,Variables!$A$5:$A$105,0)))&amp;"."&amp;K$5</f>
        <v/>
      </c>
      <c r="L1493" s="38">
        <f>INDEX(L$78:L$91,$D1493)/$E1493</f>
        <v/>
      </c>
      <c r="M1493" s="37">
        <f>INDEX(M$78:M$91,$D1493)/$E1493</f>
        <v/>
      </c>
      <c r="N1493" s="37">
        <f>INDEX(N$78:N$91,$D1493)/$E1493</f>
        <v/>
      </c>
      <c r="O1493" s="37">
        <f>INDEX(O$78:O$91,$D1493)/$E1493</f>
        <v/>
      </c>
      <c r="P1493" s="37">
        <f>INDEX(P$78:P$91,$D1493)/$E1493</f>
        <v/>
      </c>
      <c r="Q1493" s="37">
        <f>INDEX(Q$78:Q$91,$D1493)/$E1493</f>
        <v/>
      </c>
      <c r="R1493" s="37">
        <f>INDEX(R$78:R$91,$D1493)/$E1493</f>
        <v/>
      </c>
      <c r="S1493" s="37">
        <f>INDEX(S$78:S$91,$D1493)/$E1493</f>
        <v/>
      </c>
      <c r="T1493" s="37">
        <f>INDEX(T$78:T$91,$D1493)/$E1493</f>
        <v/>
      </c>
      <c r="U1493" s="37">
        <f>INDEX(U$78:U$91,$D1493)/$E1493</f>
        <v/>
      </c>
      <c r="V1493" s="37">
        <f>INDEX(V$78:V$91,$D1493)/$E1493</f>
        <v/>
      </c>
      <c r="W1493" s="37">
        <f>INDEX(W$78:W$91,$D1493)/$E1493</f>
        <v/>
      </c>
      <c r="X1493" s="37">
        <f>INDEX(X$78:X$91,$D1493)/$E1493</f>
        <v/>
      </c>
      <c r="Y1493" s="37">
        <f>INDEX(Y$78:Y$91,$D1493)/$E1493</f>
        <v/>
      </c>
      <c r="Z1493" s="37">
        <f>INDEX(Z$78:Z$91,$D1493)/$E1493</f>
        <v/>
      </c>
      <c r="AA1493" s="37">
        <f>INDEX(AA$78:AA$91,$D1493)/$E1493</f>
        <v/>
      </c>
      <c r="AB1493" s="37">
        <f>INDEX(AB$78:AB$91,$D1493)/$E1493</f>
        <v/>
      </c>
      <c r="AC1493" s="37">
        <f>INDEX(AC$78:AC$91,$D1493)/$E1493</f>
        <v/>
      </c>
      <c r="AD1493" s="40">
        <f>NEWEXCISE(INDEX(AD$78:AD$91,$D1493),$E1493)</f>
        <v/>
      </c>
      <c r="AF1493" s="11">
        <f>LOWER(Settings!$C$4)&amp;".mit."&amp;$A1493&amp;IF($C1493="","","."&amp;$C1493&amp;"."&amp;$B1493)&amp;IF(INDEX(Variables!$D$5:$D$105,MATCH($A1493,Variables!$A$5:$A$105,0))="","","."&amp;INDEX(Variables!$D$5:$D$105,MATCH($A1493,Variables!$A$5:$A$105,0)))&amp;"."&amp;AF$5</f>
        <v/>
      </c>
      <c r="AG1493" s="38">
        <f>INDEX(AG$78:AG$91,$D1493)/$E1493</f>
        <v/>
      </c>
      <c r="AH1493" s="37">
        <f>INDEX(AH$78:AH$91,$D1493)/$E1493</f>
        <v/>
      </c>
      <c r="AI1493" s="37">
        <f>INDEX(AI$78:AI$91,$D1493)/$E1493</f>
        <v/>
      </c>
      <c r="AJ1493" s="37">
        <f>INDEX(AJ$78:AJ$91,$D1493)/$E1493</f>
        <v/>
      </c>
      <c r="AK1493" s="37">
        <f>INDEX(AK$78:AK$91,$D1493)/$E1493</f>
        <v/>
      </c>
      <c r="AL1493" s="37">
        <f>INDEX(AL$78:AL$91,$D1493)/$E1493</f>
        <v/>
      </c>
      <c r="AM1493" s="37">
        <f>INDEX(AM$78:AM$91,$D1493)/$E1493</f>
        <v/>
      </c>
      <c r="AN1493" s="37">
        <f>INDEX(AN$78:AN$91,$D1493)/$E1493</f>
        <v/>
      </c>
      <c r="AO1493" s="37">
        <f>INDEX(AO$78:AO$91,$D1493)/$E1493</f>
        <v/>
      </c>
      <c r="AP1493" s="37">
        <f>INDEX(AP$78:AP$91,$D1493)/$E1493</f>
        <v/>
      </c>
      <c r="AQ1493" s="37">
        <f>INDEX(AQ$78:AQ$91,$D1493)/$E1493</f>
        <v/>
      </c>
      <c r="AR1493" s="37">
        <f>INDEX(AR$78:AR$91,$D1493)/$E1493</f>
        <v/>
      </c>
      <c r="AS1493" s="37">
        <f>INDEX(AS$78:AS$91,$D1493)/$E1493</f>
        <v/>
      </c>
      <c r="AT1493" s="37">
        <f>INDEX(AT$78:AT$91,$D1493)/$E1493</f>
        <v/>
      </c>
      <c r="AU1493" s="37">
        <f>INDEX(AU$78:AU$91,$D1493)/$E1493</f>
        <v/>
      </c>
      <c r="AV1493" s="37">
        <f>INDEX(AV$78:AV$91,$D1493)/$E1493</f>
        <v/>
      </c>
      <c r="AW1493" s="37">
        <f>INDEX(AW$78:AW$91,$D1493)/$E1493</f>
        <v/>
      </c>
      <c r="AX1493" s="37">
        <f>INDEX(AX$78:AX$91,$D1493)/$E1493</f>
        <v/>
      </c>
      <c r="AY1493" s="40">
        <f>NEWEXCISE(INDEX(AY$78:AY$91,$D1493),$E1493)</f>
        <v/>
      </c>
    </row>
    <row r="1494" hidden="1" outlineLevel="2">
      <c r="A1494" s="14" t="inlineStr">
        <is>
          <t>ntx</t>
        </is>
      </c>
      <c r="B1494" s="14" t="inlineStr">
        <is>
          <t>oop</t>
        </is>
      </c>
      <c r="C1494" s="14" t="inlineStr">
        <is>
          <t>cem</t>
        </is>
      </c>
      <c r="D1494" s="37">
        <f>INDEX(Inputs!$L$5:$L$132,MATCH($B1494&amp;"|"&amp;$C1494,Inputs!$A$5:$A$132,0))</f>
        <v/>
      </c>
      <c r="E1494" s="37">
        <f>INDEX(Inputs!$I$5:$I$132,MATCH($B1494&amp;"|"&amp;$C1494,Inputs!$A$5:$A$132,0))</f>
        <v/>
      </c>
      <c r="F1494" s="36" t="n"/>
      <c r="G1494" s="36" t="n"/>
      <c r="H1494" s="14">
        <f>INDEX(Variables!$B$5:$B$105,MATCH($A1494,Variables!$A$5:$A$105,0))&amp;IF($C1494="",""," | "&amp;INDEX(Mapping!$B$5:$B$26,MATCH($C1494,Mapping!$A$5:$A$26,0))&amp;" | "&amp;INDEX(Mapping!$B$30:$B$41,MATCH($B1494,Mapping!$A$30:$A$41,0)))</f>
        <v/>
      </c>
      <c r="I1494" s="14">
        <f>INDEX(Variables!$C$5:$C$105,MATCH($A1494,Variables!$A$5:$A$105,0))</f>
        <v/>
      </c>
      <c r="J1494" s="14">
        <f>INDEX(Variables!$E$5:$E$105,MATCH($A1494,Variables!$A$5:$A$105,0))</f>
        <v/>
      </c>
      <c r="K1494" s="11">
        <f>LOWER(Settings!$C$4)&amp;".mit."&amp;$A1494&amp;IF($C1494="","","."&amp;$C1494&amp;"."&amp;$B1494)&amp;IF(INDEX(Variables!$D$5:$D$105,MATCH($A1494,Variables!$A$5:$A$105,0))="","","."&amp;INDEX(Variables!$D$5:$D$105,MATCH($A1494,Variables!$A$5:$A$105,0)))&amp;"."&amp;K$5</f>
        <v/>
      </c>
      <c r="L1494" s="38">
        <f>INDEX(L$78:L$91,$D1494)/$E1494</f>
        <v/>
      </c>
      <c r="M1494" s="37">
        <f>INDEX(M$78:M$91,$D1494)/$E1494</f>
        <v/>
      </c>
      <c r="N1494" s="37">
        <f>INDEX(N$78:N$91,$D1494)/$E1494</f>
        <v/>
      </c>
      <c r="O1494" s="37">
        <f>INDEX(O$78:O$91,$D1494)/$E1494</f>
        <v/>
      </c>
      <c r="P1494" s="37">
        <f>INDEX(P$78:P$91,$D1494)/$E1494</f>
        <v/>
      </c>
      <c r="Q1494" s="37">
        <f>INDEX(Q$78:Q$91,$D1494)/$E1494</f>
        <v/>
      </c>
      <c r="R1494" s="37">
        <f>INDEX(R$78:R$91,$D1494)/$E1494</f>
        <v/>
      </c>
      <c r="S1494" s="37">
        <f>INDEX(S$78:S$91,$D1494)/$E1494</f>
        <v/>
      </c>
      <c r="T1494" s="37">
        <f>INDEX(T$78:T$91,$D1494)/$E1494</f>
        <v/>
      </c>
      <c r="U1494" s="37">
        <f>INDEX(U$78:U$91,$D1494)/$E1494</f>
        <v/>
      </c>
      <c r="V1494" s="37">
        <f>INDEX(V$78:V$91,$D1494)/$E1494</f>
        <v/>
      </c>
      <c r="W1494" s="37">
        <f>INDEX(W$78:W$91,$D1494)/$E1494</f>
        <v/>
      </c>
      <c r="X1494" s="37">
        <f>INDEX(X$78:X$91,$D1494)/$E1494</f>
        <v/>
      </c>
      <c r="Y1494" s="37">
        <f>INDEX(Y$78:Y$91,$D1494)/$E1494</f>
        <v/>
      </c>
      <c r="Z1494" s="37">
        <f>INDEX(Z$78:Z$91,$D1494)/$E1494</f>
        <v/>
      </c>
      <c r="AA1494" s="37">
        <f>INDEX(AA$78:AA$91,$D1494)/$E1494</f>
        <v/>
      </c>
      <c r="AB1494" s="37">
        <f>INDEX(AB$78:AB$91,$D1494)/$E1494</f>
        <v/>
      </c>
      <c r="AC1494" s="37">
        <f>INDEX(AC$78:AC$91,$D1494)/$E1494</f>
        <v/>
      </c>
      <c r="AD1494" s="40">
        <f>NEWEXCISE(INDEX(AD$78:AD$91,$D1494),$E1494)</f>
        <v/>
      </c>
      <c r="AF1494" s="11">
        <f>LOWER(Settings!$C$4)&amp;".mit."&amp;$A1494&amp;IF($C1494="","","."&amp;$C1494&amp;"."&amp;$B1494)&amp;IF(INDEX(Variables!$D$5:$D$105,MATCH($A1494,Variables!$A$5:$A$105,0))="","","."&amp;INDEX(Variables!$D$5:$D$105,MATCH($A1494,Variables!$A$5:$A$105,0)))&amp;"."&amp;AF$5</f>
        <v/>
      </c>
      <c r="AG1494" s="38">
        <f>INDEX(AG$78:AG$91,$D1494)/$E1494</f>
        <v/>
      </c>
      <c r="AH1494" s="37">
        <f>INDEX(AH$78:AH$91,$D1494)/$E1494</f>
        <v/>
      </c>
      <c r="AI1494" s="37">
        <f>INDEX(AI$78:AI$91,$D1494)/$E1494</f>
        <v/>
      </c>
      <c r="AJ1494" s="37">
        <f>INDEX(AJ$78:AJ$91,$D1494)/$E1494</f>
        <v/>
      </c>
      <c r="AK1494" s="37">
        <f>INDEX(AK$78:AK$91,$D1494)/$E1494</f>
        <v/>
      </c>
      <c r="AL1494" s="37">
        <f>INDEX(AL$78:AL$91,$D1494)/$E1494</f>
        <v/>
      </c>
      <c r="AM1494" s="37">
        <f>INDEX(AM$78:AM$91,$D1494)/$E1494</f>
        <v/>
      </c>
      <c r="AN1494" s="37">
        <f>INDEX(AN$78:AN$91,$D1494)/$E1494</f>
        <v/>
      </c>
      <c r="AO1494" s="37">
        <f>INDEX(AO$78:AO$91,$D1494)/$E1494</f>
        <v/>
      </c>
      <c r="AP1494" s="37">
        <f>INDEX(AP$78:AP$91,$D1494)/$E1494</f>
        <v/>
      </c>
      <c r="AQ1494" s="37">
        <f>INDEX(AQ$78:AQ$91,$D1494)/$E1494</f>
        <v/>
      </c>
      <c r="AR1494" s="37">
        <f>INDEX(AR$78:AR$91,$D1494)/$E1494</f>
        <v/>
      </c>
      <c r="AS1494" s="37">
        <f>INDEX(AS$78:AS$91,$D1494)/$E1494</f>
        <v/>
      </c>
      <c r="AT1494" s="37">
        <f>INDEX(AT$78:AT$91,$D1494)/$E1494</f>
        <v/>
      </c>
      <c r="AU1494" s="37">
        <f>INDEX(AU$78:AU$91,$D1494)/$E1494</f>
        <v/>
      </c>
      <c r="AV1494" s="37">
        <f>INDEX(AV$78:AV$91,$D1494)/$E1494</f>
        <v/>
      </c>
      <c r="AW1494" s="37">
        <f>INDEX(AW$78:AW$91,$D1494)/$E1494</f>
        <v/>
      </c>
      <c r="AX1494" s="37">
        <f>INDEX(AX$78:AX$91,$D1494)/$E1494</f>
        <v/>
      </c>
      <c r="AY1494" s="40">
        <f>NEWEXCISE(INDEX(AY$78:AY$91,$D1494),$E1494)</f>
        <v/>
      </c>
    </row>
    <row r="1495" hidden="1" outlineLevel="2">
      <c r="A1495" s="14" t="inlineStr">
        <is>
          <t>ntx</t>
        </is>
      </c>
      <c r="B1495" s="14" t="inlineStr">
        <is>
          <t>bio</t>
        </is>
      </c>
      <c r="C1495" s="14" t="inlineStr">
        <is>
          <t>cem</t>
        </is>
      </c>
      <c r="D1495" s="37">
        <f>INDEX(Inputs!$L$5:$L$132,MATCH($B1495&amp;"|"&amp;$C1495,Inputs!$A$5:$A$132,0))</f>
        <v/>
      </c>
      <c r="E1495" s="37">
        <f>INDEX(Inputs!$I$5:$I$132,MATCH($B1495&amp;"|"&amp;$C1495,Inputs!$A$5:$A$132,0))</f>
        <v/>
      </c>
      <c r="F1495" s="36" t="n"/>
      <c r="G1495" s="36" t="n"/>
      <c r="H1495" s="14">
        <f>INDEX(Variables!$B$5:$B$105,MATCH($A1495,Variables!$A$5:$A$105,0))&amp;IF($C1495="",""," | "&amp;INDEX(Mapping!$B$5:$B$26,MATCH($C1495,Mapping!$A$5:$A$26,0))&amp;" | "&amp;INDEX(Mapping!$B$30:$B$41,MATCH($B1495,Mapping!$A$30:$A$41,0)))</f>
        <v/>
      </c>
      <c r="I1495" s="14">
        <f>INDEX(Variables!$C$5:$C$105,MATCH($A1495,Variables!$A$5:$A$105,0))</f>
        <v/>
      </c>
      <c r="J1495" s="14">
        <f>INDEX(Variables!$E$5:$E$105,MATCH($A1495,Variables!$A$5:$A$105,0))</f>
        <v/>
      </c>
      <c r="K1495" s="11">
        <f>LOWER(Settings!$C$4)&amp;".mit."&amp;$A1495&amp;IF($C1495="","","."&amp;$C1495&amp;"."&amp;$B1495)&amp;IF(INDEX(Variables!$D$5:$D$105,MATCH($A1495,Variables!$A$5:$A$105,0))="","","."&amp;INDEX(Variables!$D$5:$D$105,MATCH($A1495,Variables!$A$5:$A$105,0)))&amp;"."&amp;K$5</f>
        <v/>
      </c>
      <c r="L1495" s="38">
        <f>INDEX(L$78:L$91,$D1495)/$E1495</f>
        <v/>
      </c>
      <c r="M1495" s="37">
        <f>INDEX(M$78:M$91,$D1495)/$E1495</f>
        <v/>
      </c>
      <c r="N1495" s="37">
        <f>INDEX(N$78:N$91,$D1495)/$E1495</f>
        <v/>
      </c>
      <c r="O1495" s="37">
        <f>INDEX(O$78:O$91,$D1495)/$E1495</f>
        <v/>
      </c>
      <c r="P1495" s="37">
        <f>INDEX(P$78:P$91,$D1495)/$E1495</f>
        <v/>
      </c>
      <c r="Q1495" s="37">
        <f>INDEX(Q$78:Q$91,$D1495)/$E1495</f>
        <v/>
      </c>
      <c r="R1495" s="37">
        <f>INDEX(R$78:R$91,$D1495)/$E1495</f>
        <v/>
      </c>
      <c r="S1495" s="37">
        <f>INDEX(S$78:S$91,$D1495)/$E1495</f>
        <v/>
      </c>
      <c r="T1495" s="37">
        <f>INDEX(T$78:T$91,$D1495)/$E1495</f>
        <v/>
      </c>
      <c r="U1495" s="37">
        <f>INDEX(U$78:U$91,$D1495)/$E1495</f>
        <v/>
      </c>
      <c r="V1495" s="37">
        <f>INDEX(V$78:V$91,$D1495)/$E1495</f>
        <v/>
      </c>
      <c r="W1495" s="37">
        <f>INDEX(W$78:W$91,$D1495)/$E1495</f>
        <v/>
      </c>
      <c r="X1495" s="37">
        <f>INDEX(X$78:X$91,$D1495)/$E1495</f>
        <v/>
      </c>
      <c r="Y1495" s="37">
        <f>INDEX(Y$78:Y$91,$D1495)/$E1495</f>
        <v/>
      </c>
      <c r="Z1495" s="37">
        <f>INDEX(Z$78:Z$91,$D1495)/$E1495</f>
        <v/>
      </c>
      <c r="AA1495" s="37">
        <f>INDEX(AA$78:AA$91,$D1495)/$E1495</f>
        <v/>
      </c>
      <c r="AB1495" s="37">
        <f>INDEX(AB$78:AB$91,$D1495)/$E1495</f>
        <v/>
      </c>
      <c r="AC1495" s="37">
        <f>INDEX(AC$78:AC$91,$D1495)/$E1495</f>
        <v/>
      </c>
      <c r="AD1495" s="40">
        <f>NEWEXCISE(INDEX(AD$78:AD$91,$D1495),$E1495)</f>
        <v/>
      </c>
      <c r="AF1495" s="11">
        <f>LOWER(Settings!$C$4)&amp;".mit."&amp;$A1495&amp;IF($C1495="","","."&amp;$C1495&amp;"."&amp;$B1495)&amp;IF(INDEX(Variables!$D$5:$D$105,MATCH($A1495,Variables!$A$5:$A$105,0))="","","."&amp;INDEX(Variables!$D$5:$D$105,MATCH($A1495,Variables!$A$5:$A$105,0)))&amp;"."&amp;AF$5</f>
        <v/>
      </c>
      <c r="AG1495" s="38">
        <f>INDEX(AG$78:AG$91,$D1495)/$E1495</f>
        <v/>
      </c>
      <c r="AH1495" s="37">
        <f>INDEX(AH$78:AH$91,$D1495)/$E1495</f>
        <v/>
      </c>
      <c r="AI1495" s="37">
        <f>INDEX(AI$78:AI$91,$D1495)/$E1495</f>
        <v/>
      </c>
      <c r="AJ1495" s="37">
        <f>INDEX(AJ$78:AJ$91,$D1495)/$E1495</f>
        <v/>
      </c>
      <c r="AK1495" s="37">
        <f>INDEX(AK$78:AK$91,$D1495)/$E1495</f>
        <v/>
      </c>
      <c r="AL1495" s="37">
        <f>INDEX(AL$78:AL$91,$D1495)/$E1495</f>
        <v/>
      </c>
      <c r="AM1495" s="37">
        <f>INDEX(AM$78:AM$91,$D1495)/$E1495</f>
        <v/>
      </c>
      <c r="AN1495" s="37">
        <f>INDEX(AN$78:AN$91,$D1495)/$E1495</f>
        <v/>
      </c>
      <c r="AO1495" s="37">
        <f>INDEX(AO$78:AO$91,$D1495)/$E1495</f>
        <v/>
      </c>
      <c r="AP1495" s="37">
        <f>INDEX(AP$78:AP$91,$D1495)/$E1495</f>
        <v/>
      </c>
      <c r="AQ1495" s="37">
        <f>INDEX(AQ$78:AQ$91,$D1495)/$E1495</f>
        <v/>
      </c>
      <c r="AR1495" s="37">
        <f>INDEX(AR$78:AR$91,$D1495)/$E1495</f>
        <v/>
      </c>
      <c r="AS1495" s="37">
        <f>INDEX(AS$78:AS$91,$D1495)/$E1495</f>
        <v/>
      </c>
      <c r="AT1495" s="37">
        <f>INDEX(AT$78:AT$91,$D1495)/$E1495</f>
        <v/>
      </c>
      <c r="AU1495" s="37">
        <f>INDEX(AU$78:AU$91,$D1495)/$E1495</f>
        <v/>
      </c>
      <c r="AV1495" s="37">
        <f>INDEX(AV$78:AV$91,$D1495)/$E1495</f>
        <v/>
      </c>
      <c r="AW1495" s="37">
        <f>INDEX(AW$78:AW$91,$D1495)/$E1495</f>
        <v/>
      </c>
      <c r="AX1495" s="37">
        <f>INDEX(AX$78:AX$91,$D1495)/$E1495</f>
        <v/>
      </c>
      <c r="AY1495" s="40">
        <f>NEWEXCISE(INDEX(AY$78:AY$91,$D1495),$E1495)</f>
        <v/>
      </c>
    </row>
    <row r="1496" hidden="1" outlineLevel="2"/>
    <row r="1497" hidden="1" outlineLevel="2">
      <c r="A1497" s="14" t="inlineStr">
        <is>
          <t>nce</t>
        </is>
      </c>
      <c r="B1497" s="14" t="inlineStr">
        <is>
          <t>coa</t>
        </is>
      </c>
      <c r="C1497" s="14" t="inlineStr">
        <is>
          <t>cem</t>
        </is>
      </c>
      <c r="D1497" s="36" t="n"/>
      <c r="E1497" s="36" t="n"/>
      <c r="F1497" s="36" t="n"/>
      <c r="G1497" s="36" t="n"/>
      <c r="H1497" s="14">
        <f>INDEX(Variables!$B$5:$B$105,MATCH($A1497,Variables!$A$5:$A$105,0))&amp;IF($C1497="",""," | "&amp;INDEX(Mapping!$B$5:$B$26,MATCH($C1497,Mapping!$A$5:$A$26,0))&amp;" | "&amp;INDEX(Mapping!$B$30:$B$41,MATCH($B1497,Mapping!$A$30:$A$41,0)))</f>
        <v/>
      </c>
      <c r="I1497" s="14">
        <f>INDEX(Variables!$C$5:$C$105,MATCH($A1497,Variables!$A$5:$A$105,0))</f>
        <v/>
      </c>
      <c r="J1497" s="14">
        <f>INDEX(Variables!$E$5:$E$105,MATCH($A1497,Variables!$A$5:$A$105,0))</f>
        <v/>
      </c>
      <c r="K1497" s="11">
        <f>LOWER(Settings!$C$4)&amp;".mit."&amp;$A1497&amp;IF($C1497="","","."&amp;$C1497&amp;"."&amp;$B1497)&amp;IF(INDEX(Variables!$D$5:$D$105,MATCH($A1497,Variables!$A$5:$A$105,0))="","","."&amp;INDEX(Variables!$D$5:$D$105,MATCH($A1497,Variables!$A$5:$A$105,0)))&amp;"."&amp;K$5</f>
        <v/>
      </c>
      <c r="L1497" s="38">
        <f>L1470+L1479+L1488</f>
        <v/>
      </c>
      <c r="M1497" s="37">
        <f>M1470+M1479+M1488</f>
        <v/>
      </c>
      <c r="N1497" s="37">
        <f>N1470+N1479+N1488</f>
        <v/>
      </c>
      <c r="O1497" s="37">
        <f>O1470+O1479+O1488</f>
        <v/>
      </c>
      <c r="P1497" s="37">
        <f>P1470+P1479+P1488</f>
        <v/>
      </c>
      <c r="Q1497" s="37">
        <f>Q1470+Q1479+Q1488</f>
        <v/>
      </c>
      <c r="R1497" s="37">
        <f>R1470+R1479+R1488</f>
        <v/>
      </c>
      <c r="S1497" s="37">
        <f>S1470+S1479+S1488</f>
        <v/>
      </c>
      <c r="T1497" s="37">
        <f>T1470+T1479+T1488</f>
        <v/>
      </c>
      <c r="U1497" s="37">
        <f>U1470+U1479+U1488</f>
        <v/>
      </c>
      <c r="V1497" s="37">
        <f>V1470+V1479+V1488</f>
        <v/>
      </c>
      <c r="W1497" s="37">
        <f>W1470+W1479+W1488</f>
        <v/>
      </c>
      <c r="X1497" s="37">
        <f>X1470+X1479+X1488</f>
        <v/>
      </c>
      <c r="Y1497" s="37">
        <f>Y1470+Y1479+Y1488</f>
        <v/>
      </c>
      <c r="Z1497" s="37">
        <f>Z1470+Z1479+Z1488</f>
        <v/>
      </c>
      <c r="AA1497" s="37">
        <f>AA1470+AA1479+AA1488</f>
        <v/>
      </c>
      <c r="AB1497" s="37">
        <f>AB1470+AB1479+AB1488</f>
        <v/>
      </c>
      <c r="AC1497" s="37">
        <f>AC1470+AC1479+AC1488</f>
        <v/>
      </c>
      <c r="AD1497" s="40">
        <f>NEWPOLICY(AD1470,AD1479,AD1488)</f>
        <v/>
      </c>
      <c r="AF1497" s="11">
        <f>LOWER(Settings!$C$4)&amp;".mit."&amp;$A1497&amp;IF($C1497="","","."&amp;$C1497&amp;"."&amp;$B1497)&amp;IF(INDEX(Variables!$D$5:$D$105,MATCH($A1497,Variables!$A$5:$A$105,0))="","","."&amp;INDEX(Variables!$D$5:$D$105,MATCH($A1497,Variables!$A$5:$A$105,0)))&amp;"."&amp;AF$5</f>
        <v/>
      </c>
      <c r="AG1497" s="38">
        <f>AG1470+AG1479+AG1488</f>
        <v/>
      </c>
      <c r="AH1497" s="37">
        <f>AH1470+AH1479+AH1488</f>
        <v/>
      </c>
      <c r="AI1497" s="37">
        <f>AI1470+AI1479+AI1488</f>
        <v/>
      </c>
      <c r="AJ1497" s="37">
        <f>AJ1470+AJ1479+AJ1488</f>
        <v/>
      </c>
      <c r="AK1497" s="37">
        <f>AK1470+AK1479+AK1488</f>
        <v/>
      </c>
      <c r="AL1497" s="37">
        <f>AL1470+AL1479+AL1488</f>
        <v/>
      </c>
      <c r="AM1497" s="37">
        <f>AM1470+AM1479+AM1488</f>
        <v/>
      </c>
      <c r="AN1497" s="37">
        <f>AN1470+AN1479+AN1488</f>
        <v/>
      </c>
      <c r="AO1497" s="37">
        <f>AO1470+AO1479+AO1488</f>
        <v/>
      </c>
      <c r="AP1497" s="37">
        <f>AP1470+AP1479+AP1488</f>
        <v/>
      </c>
      <c r="AQ1497" s="37">
        <f>AQ1470+AQ1479+AQ1488</f>
        <v/>
      </c>
      <c r="AR1497" s="37">
        <f>AR1470+AR1479+AR1488</f>
        <v/>
      </c>
      <c r="AS1497" s="37">
        <f>AS1470+AS1479+AS1488</f>
        <v/>
      </c>
      <c r="AT1497" s="37">
        <f>AT1470+AT1479+AT1488</f>
        <v/>
      </c>
      <c r="AU1497" s="37">
        <f>AU1470+AU1479+AU1488</f>
        <v/>
      </c>
      <c r="AV1497" s="37">
        <f>AV1470+AV1479+AV1488</f>
        <v/>
      </c>
      <c r="AW1497" s="37">
        <f>AW1470+AW1479+AW1488</f>
        <v/>
      </c>
      <c r="AX1497" s="37">
        <f>AX1470+AX1479+AX1488</f>
        <v/>
      </c>
      <c r="AY1497" s="40">
        <f>NEWPOLICY(AY1470,AY1479,AY1488)</f>
        <v/>
      </c>
    </row>
    <row r="1498" hidden="1" outlineLevel="2">
      <c r="A1498" s="14" t="inlineStr">
        <is>
          <t>nce</t>
        </is>
      </c>
      <c r="B1498" s="14" t="inlineStr">
        <is>
          <t>nga</t>
        </is>
      </c>
      <c r="C1498" s="14" t="inlineStr">
        <is>
          <t>cem</t>
        </is>
      </c>
      <c r="D1498" s="36" t="n"/>
      <c r="E1498" s="36" t="n"/>
      <c r="F1498" s="36" t="n"/>
      <c r="G1498" s="36" t="n"/>
      <c r="H1498" s="14">
        <f>INDEX(Variables!$B$5:$B$105,MATCH($A1498,Variables!$A$5:$A$105,0))&amp;IF($C1498="",""," | "&amp;INDEX(Mapping!$B$5:$B$26,MATCH($C1498,Mapping!$A$5:$A$26,0))&amp;" | "&amp;INDEX(Mapping!$B$30:$B$41,MATCH($B1498,Mapping!$A$30:$A$41,0)))</f>
        <v/>
      </c>
      <c r="I1498" s="14">
        <f>INDEX(Variables!$C$5:$C$105,MATCH($A1498,Variables!$A$5:$A$105,0))</f>
        <v/>
      </c>
      <c r="J1498" s="14">
        <f>INDEX(Variables!$E$5:$E$105,MATCH($A1498,Variables!$A$5:$A$105,0))</f>
        <v/>
      </c>
      <c r="K1498" s="11">
        <f>LOWER(Settings!$C$4)&amp;".mit."&amp;$A1498&amp;IF($C1498="","","."&amp;$C1498&amp;"."&amp;$B1498)&amp;IF(INDEX(Variables!$D$5:$D$105,MATCH($A1498,Variables!$A$5:$A$105,0))="","","."&amp;INDEX(Variables!$D$5:$D$105,MATCH($A1498,Variables!$A$5:$A$105,0)))&amp;"."&amp;K$5</f>
        <v/>
      </c>
      <c r="L1498" s="38">
        <f>L1471+L1480+L1489</f>
        <v/>
      </c>
      <c r="M1498" s="37">
        <f>M1471+M1480+M1489</f>
        <v/>
      </c>
      <c r="N1498" s="37">
        <f>N1471+N1480+N1489</f>
        <v/>
      </c>
      <c r="O1498" s="37">
        <f>O1471+O1480+O1489</f>
        <v/>
      </c>
      <c r="P1498" s="37">
        <f>P1471+P1480+P1489</f>
        <v/>
      </c>
      <c r="Q1498" s="37">
        <f>Q1471+Q1480+Q1489</f>
        <v/>
      </c>
      <c r="R1498" s="37">
        <f>R1471+R1480+R1489</f>
        <v/>
      </c>
      <c r="S1498" s="37">
        <f>S1471+S1480+S1489</f>
        <v/>
      </c>
      <c r="T1498" s="37">
        <f>T1471+T1480+T1489</f>
        <v/>
      </c>
      <c r="U1498" s="37">
        <f>U1471+U1480+U1489</f>
        <v/>
      </c>
      <c r="V1498" s="37">
        <f>V1471+V1480+V1489</f>
        <v/>
      </c>
      <c r="W1498" s="37">
        <f>W1471+W1480+W1489</f>
        <v/>
      </c>
      <c r="X1498" s="37">
        <f>X1471+X1480+X1489</f>
        <v/>
      </c>
      <c r="Y1498" s="37">
        <f>Y1471+Y1480+Y1489</f>
        <v/>
      </c>
      <c r="Z1498" s="37">
        <f>Z1471+Z1480+Z1489</f>
        <v/>
      </c>
      <c r="AA1498" s="37">
        <f>AA1471+AA1480+AA1489</f>
        <v/>
      </c>
      <c r="AB1498" s="37">
        <f>AB1471+AB1480+AB1489</f>
        <v/>
      </c>
      <c r="AC1498" s="37">
        <f>AC1471+AC1480+AC1489</f>
        <v/>
      </c>
      <c r="AD1498" s="40">
        <f>NEWPOLICY(AD1471,AD1480,AD1489)</f>
        <v/>
      </c>
      <c r="AF1498" s="11">
        <f>LOWER(Settings!$C$4)&amp;".mit."&amp;$A1498&amp;IF($C1498="","","."&amp;$C1498&amp;"."&amp;$B1498)&amp;IF(INDEX(Variables!$D$5:$D$105,MATCH($A1498,Variables!$A$5:$A$105,0))="","","."&amp;INDEX(Variables!$D$5:$D$105,MATCH($A1498,Variables!$A$5:$A$105,0)))&amp;"."&amp;AF$5</f>
        <v/>
      </c>
      <c r="AG1498" s="38">
        <f>AG1471+AG1480+AG1489</f>
        <v/>
      </c>
      <c r="AH1498" s="37">
        <f>AH1471+AH1480+AH1489</f>
        <v/>
      </c>
      <c r="AI1498" s="37">
        <f>AI1471+AI1480+AI1489</f>
        <v/>
      </c>
      <c r="AJ1498" s="37">
        <f>AJ1471+AJ1480+AJ1489</f>
        <v/>
      </c>
      <c r="AK1498" s="37">
        <f>AK1471+AK1480+AK1489</f>
        <v/>
      </c>
      <c r="AL1498" s="37">
        <f>AL1471+AL1480+AL1489</f>
        <v/>
      </c>
      <c r="AM1498" s="37">
        <f>AM1471+AM1480+AM1489</f>
        <v/>
      </c>
      <c r="AN1498" s="37">
        <f>AN1471+AN1480+AN1489</f>
        <v/>
      </c>
      <c r="AO1498" s="37">
        <f>AO1471+AO1480+AO1489</f>
        <v/>
      </c>
      <c r="AP1498" s="37">
        <f>AP1471+AP1480+AP1489</f>
        <v/>
      </c>
      <c r="AQ1498" s="37">
        <f>AQ1471+AQ1480+AQ1489</f>
        <v/>
      </c>
      <c r="AR1498" s="37">
        <f>AR1471+AR1480+AR1489</f>
        <v/>
      </c>
      <c r="AS1498" s="37">
        <f>AS1471+AS1480+AS1489</f>
        <v/>
      </c>
      <c r="AT1498" s="37">
        <f>AT1471+AT1480+AT1489</f>
        <v/>
      </c>
      <c r="AU1498" s="37">
        <f>AU1471+AU1480+AU1489</f>
        <v/>
      </c>
      <c r="AV1498" s="37">
        <f>AV1471+AV1480+AV1489</f>
        <v/>
      </c>
      <c r="AW1498" s="37">
        <f>AW1471+AW1480+AW1489</f>
        <v/>
      </c>
      <c r="AX1498" s="37">
        <f>AX1471+AX1480+AX1489</f>
        <v/>
      </c>
      <c r="AY1498" s="40">
        <f>NEWPOLICY(AY1471,AY1480,AY1489)</f>
        <v/>
      </c>
    </row>
    <row r="1499" hidden="1" outlineLevel="2">
      <c r="A1499" s="14" t="inlineStr">
        <is>
          <t>nce</t>
        </is>
      </c>
      <c r="B1499" s="14" t="inlineStr">
        <is>
          <t>gso</t>
        </is>
      </c>
      <c r="C1499" s="14" t="inlineStr">
        <is>
          <t>cem</t>
        </is>
      </c>
      <c r="D1499" s="36" t="n"/>
      <c r="E1499" s="36" t="n"/>
      <c r="F1499" s="36" t="n"/>
      <c r="G1499" s="36" t="n"/>
      <c r="H1499" s="14">
        <f>INDEX(Variables!$B$5:$B$105,MATCH($A1499,Variables!$A$5:$A$105,0))&amp;IF($C1499="",""," | "&amp;INDEX(Mapping!$B$5:$B$26,MATCH($C1499,Mapping!$A$5:$A$26,0))&amp;" | "&amp;INDEX(Mapping!$B$30:$B$41,MATCH($B1499,Mapping!$A$30:$A$41,0)))</f>
        <v/>
      </c>
      <c r="I1499" s="14">
        <f>INDEX(Variables!$C$5:$C$105,MATCH($A1499,Variables!$A$5:$A$105,0))</f>
        <v/>
      </c>
      <c r="J1499" s="14">
        <f>INDEX(Variables!$E$5:$E$105,MATCH($A1499,Variables!$A$5:$A$105,0))</f>
        <v/>
      </c>
      <c r="K1499" s="11">
        <f>LOWER(Settings!$C$4)&amp;".mit."&amp;$A1499&amp;IF($C1499="","","."&amp;$C1499&amp;"."&amp;$B1499)&amp;IF(INDEX(Variables!$D$5:$D$105,MATCH($A1499,Variables!$A$5:$A$105,0))="","","."&amp;INDEX(Variables!$D$5:$D$105,MATCH($A1499,Variables!$A$5:$A$105,0)))&amp;"."&amp;K$5</f>
        <v/>
      </c>
      <c r="L1499" s="38">
        <f>L1472+L1481+L1490</f>
        <v/>
      </c>
      <c r="M1499" s="37">
        <f>M1472+M1481+M1490</f>
        <v/>
      </c>
      <c r="N1499" s="37">
        <f>N1472+N1481+N1490</f>
        <v/>
      </c>
      <c r="O1499" s="37">
        <f>O1472+O1481+O1490</f>
        <v/>
      </c>
      <c r="P1499" s="37">
        <f>P1472+P1481+P1490</f>
        <v/>
      </c>
      <c r="Q1499" s="37">
        <f>Q1472+Q1481+Q1490</f>
        <v/>
      </c>
      <c r="R1499" s="37">
        <f>R1472+R1481+R1490</f>
        <v/>
      </c>
      <c r="S1499" s="37">
        <f>S1472+S1481+S1490</f>
        <v/>
      </c>
      <c r="T1499" s="37">
        <f>T1472+T1481+T1490</f>
        <v/>
      </c>
      <c r="U1499" s="37">
        <f>U1472+U1481+U1490</f>
        <v/>
      </c>
      <c r="V1499" s="37">
        <f>V1472+V1481+V1490</f>
        <v/>
      </c>
      <c r="W1499" s="37">
        <f>W1472+W1481+W1490</f>
        <v/>
      </c>
      <c r="X1499" s="37">
        <f>X1472+X1481+X1490</f>
        <v/>
      </c>
      <c r="Y1499" s="37">
        <f>Y1472+Y1481+Y1490</f>
        <v/>
      </c>
      <c r="Z1499" s="37">
        <f>Z1472+Z1481+Z1490</f>
        <v/>
      </c>
      <c r="AA1499" s="37">
        <f>AA1472+AA1481+AA1490</f>
        <v/>
      </c>
      <c r="AB1499" s="37">
        <f>AB1472+AB1481+AB1490</f>
        <v/>
      </c>
      <c r="AC1499" s="37">
        <f>AC1472+AC1481+AC1490</f>
        <v/>
      </c>
      <c r="AD1499" s="40">
        <f>NEWPOLICY(AD1472,AD1481,AD1490)</f>
        <v/>
      </c>
      <c r="AF1499" s="11">
        <f>LOWER(Settings!$C$4)&amp;".mit."&amp;$A1499&amp;IF($C1499="","","."&amp;$C1499&amp;"."&amp;$B1499)&amp;IF(INDEX(Variables!$D$5:$D$105,MATCH($A1499,Variables!$A$5:$A$105,0))="","","."&amp;INDEX(Variables!$D$5:$D$105,MATCH($A1499,Variables!$A$5:$A$105,0)))&amp;"."&amp;AF$5</f>
        <v/>
      </c>
      <c r="AG1499" s="38">
        <f>AG1472+AG1481+AG1490</f>
        <v/>
      </c>
      <c r="AH1499" s="37">
        <f>AH1472+AH1481+AH1490</f>
        <v/>
      </c>
      <c r="AI1499" s="37">
        <f>AI1472+AI1481+AI1490</f>
        <v/>
      </c>
      <c r="AJ1499" s="37">
        <f>AJ1472+AJ1481+AJ1490</f>
        <v/>
      </c>
      <c r="AK1499" s="37">
        <f>AK1472+AK1481+AK1490</f>
        <v/>
      </c>
      <c r="AL1499" s="37">
        <f>AL1472+AL1481+AL1490</f>
        <v/>
      </c>
      <c r="AM1499" s="37">
        <f>AM1472+AM1481+AM1490</f>
        <v/>
      </c>
      <c r="AN1499" s="37">
        <f>AN1472+AN1481+AN1490</f>
        <v/>
      </c>
      <c r="AO1499" s="37">
        <f>AO1472+AO1481+AO1490</f>
        <v/>
      </c>
      <c r="AP1499" s="37">
        <f>AP1472+AP1481+AP1490</f>
        <v/>
      </c>
      <c r="AQ1499" s="37">
        <f>AQ1472+AQ1481+AQ1490</f>
        <v/>
      </c>
      <c r="AR1499" s="37">
        <f>AR1472+AR1481+AR1490</f>
        <v/>
      </c>
      <c r="AS1499" s="37">
        <f>AS1472+AS1481+AS1490</f>
        <v/>
      </c>
      <c r="AT1499" s="37">
        <f>AT1472+AT1481+AT1490</f>
        <v/>
      </c>
      <c r="AU1499" s="37">
        <f>AU1472+AU1481+AU1490</f>
        <v/>
      </c>
      <c r="AV1499" s="37">
        <f>AV1472+AV1481+AV1490</f>
        <v/>
      </c>
      <c r="AW1499" s="37">
        <f>AW1472+AW1481+AW1490</f>
        <v/>
      </c>
      <c r="AX1499" s="37">
        <f>AX1472+AX1481+AX1490</f>
        <v/>
      </c>
      <c r="AY1499" s="40">
        <f>NEWPOLICY(AY1472,AY1481,AY1490)</f>
        <v/>
      </c>
    </row>
    <row r="1500" hidden="1" outlineLevel="2">
      <c r="A1500" s="14" t="inlineStr">
        <is>
          <t>nce</t>
        </is>
      </c>
      <c r="B1500" s="14" t="inlineStr">
        <is>
          <t>die</t>
        </is>
      </c>
      <c r="C1500" s="14" t="inlineStr">
        <is>
          <t>cem</t>
        </is>
      </c>
      <c r="D1500" s="36" t="n"/>
      <c r="E1500" s="36" t="n"/>
      <c r="F1500" s="36" t="n"/>
      <c r="G1500" s="36" t="n"/>
      <c r="H1500" s="14">
        <f>INDEX(Variables!$B$5:$B$105,MATCH($A1500,Variables!$A$5:$A$105,0))&amp;IF($C1500="",""," | "&amp;INDEX(Mapping!$B$5:$B$26,MATCH($C1500,Mapping!$A$5:$A$26,0))&amp;" | "&amp;INDEX(Mapping!$B$30:$B$41,MATCH($B1500,Mapping!$A$30:$A$41,0)))</f>
        <v/>
      </c>
      <c r="I1500" s="14">
        <f>INDEX(Variables!$C$5:$C$105,MATCH($A1500,Variables!$A$5:$A$105,0))</f>
        <v/>
      </c>
      <c r="J1500" s="14">
        <f>INDEX(Variables!$E$5:$E$105,MATCH($A1500,Variables!$A$5:$A$105,0))</f>
        <v/>
      </c>
      <c r="K1500" s="11">
        <f>LOWER(Settings!$C$4)&amp;".mit."&amp;$A1500&amp;IF($C1500="","","."&amp;$C1500&amp;"."&amp;$B1500)&amp;IF(INDEX(Variables!$D$5:$D$105,MATCH($A1500,Variables!$A$5:$A$105,0))="","","."&amp;INDEX(Variables!$D$5:$D$105,MATCH($A1500,Variables!$A$5:$A$105,0)))&amp;"."&amp;K$5</f>
        <v/>
      </c>
      <c r="L1500" s="38">
        <f>L1473+L1482+L1491</f>
        <v/>
      </c>
      <c r="M1500" s="37">
        <f>M1473+M1482+M1491</f>
        <v/>
      </c>
      <c r="N1500" s="37">
        <f>N1473+N1482+N1491</f>
        <v/>
      </c>
      <c r="O1500" s="37">
        <f>O1473+O1482+O1491</f>
        <v/>
      </c>
      <c r="P1500" s="37">
        <f>P1473+P1482+P1491</f>
        <v/>
      </c>
      <c r="Q1500" s="37">
        <f>Q1473+Q1482+Q1491</f>
        <v/>
      </c>
      <c r="R1500" s="37">
        <f>R1473+R1482+R1491</f>
        <v/>
      </c>
      <c r="S1500" s="37">
        <f>S1473+S1482+S1491</f>
        <v/>
      </c>
      <c r="T1500" s="37">
        <f>T1473+T1482+T1491</f>
        <v/>
      </c>
      <c r="U1500" s="37">
        <f>U1473+U1482+U1491</f>
        <v/>
      </c>
      <c r="V1500" s="37">
        <f>V1473+V1482+V1491</f>
        <v/>
      </c>
      <c r="W1500" s="37">
        <f>W1473+W1482+W1491</f>
        <v/>
      </c>
      <c r="X1500" s="37">
        <f>X1473+X1482+X1491</f>
        <v/>
      </c>
      <c r="Y1500" s="37">
        <f>Y1473+Y1482+Y1491</f>
        <v/>
      </c>
      <c r="Z1500" s="37">
        <f>Z1473+Z1482+Z1491</f>
        <v/>
      </c>
      <c r="AA1500" s="37">
        <f>AA1473+AA1482+AA1491</f>
        <v/>
      </c>
      <c r="AB1500" s="37">
        <f>AB1473+AB1482+AB1491</f>
        <v/>
      </c>
      <c r="AC1500" s="37">
        <f>AC1473+AC1482+AC1491</f>
        <v/>
      </c>
      <c r="AD1500" s="40">
        <f>NEWPOLICY(AD1473,AD1482,AD1491)</f>
        <v/>
      </c>
      <c r="AF1500" s="11">
        <f>LOWER(Settings!$C$4)&amp;".mit."&amp;$A1500&amp;IF($C1500="","","."&amp;$C1500&amp;"."&amp;$B1500)&amp;IF(INDEX(Variables!$D$5:$D$105,MATCH($A1500,Variables!$A$5:$A$105,0))="","","."&amp;INDEX(Variables!$D$5:$D$105,MATCH($A1500,Variables!$A$5:$A$105,0)))&amp;"."&amp;AF$5</f>
        <v/>
      </c>
      <c r="AG1500" s="38">
        <f>AG1473+AG1482+AG1491</f>
        <v/>
      </c>
      <c r="AH1500" s="37">
        <f>AH1473+AH1482+AH1491</f>
        <v/>
      </c>
      <c r="AI1500" s="37">
        <f>AI1473+AI1482+AI1491</f>
        <v/>
      </c>
      <c r="AJ1500" s="37">
        <f>AJ1473+AJ1482+AJ1491</f>
        <v/>
      </c>
      <c r="AK1500" s="37">
        <f>AK1473+AK1482+AK1491</f>
        <v/>
      </c>
      <c r="AL1500" s="37">
        <f>AL1473+AL1482+AL1491</f>
        <v/>
      </c>
      <c r="AM1500" s="37">
        <f>AM1473+AM1482+AM1491</f>
        <v/>
      </c>
      <c r="AN1500" s="37">
        <f>AN1473+AN1482+AN1491</f>
        <v/>
      </c>
      <c r="AO1500" s="37">
        <f>AO1473+AO1482+AO1491</f>
        <v/>
      </c>
      <c r="AP1500" s="37">
        <f>AP1473+AP1482+AP1491</f>
        <v/>
      </c>
      <c r="AQ1500" s="37">
        <f>AQ1473+AQ1482+AQ1491</f>
        <v/>
      </c>
      <c r="AR1500" s="37">
        <f>AR1473+AR1482+AR1491</f>
        <v/>
      </c>
      <c r="AS1500" s="37">
        <f>AS1473+AS1482+AS1491</f>
        <v/>
      </c>
      <c r="AT1500" s="37">
        <f>AT1473+AT1482+AT1491</f>
        <v/>
      </c>
      <c r="AU1500" s="37">
        <f>AU1473+AU1482+AU1491</f>
        <v/>
      </c>
      <c r="AV1500" s="37">
        <f>AV1473+AV1482+AV1491</f>
        <v/>
      </c>
      <c r="AW1500" s="37">
        <f>AW1473+AW1482+AW1491</f>
        <v/>
      </c>
      <c r="AX1500" s="37">
        <f>AX1473+AX1482+AX1491</f>
        <v/>
      </c>
      <c r="AY1500" s="40">
        <f>NEWPOLICY(AY1473,AY1482,AY1491)</f>
        <v/>
      </c>
    </row>
    <row r="1501" hidden="1" outlineLevel="2">
      <c r="A1501" s="14" t="inlineStr">
        <is>
          <t>nce</t>
        </is>
      </c>
      <c r="B1501" s="14" t="inlineStr">
        <is>
          <t>lpg</t>
        </is>
      </c>
      <c r="C1501" s="14" t="inlineStr">
        <is>
          <t>cem</t>
        </is>
      </c>
      <c r="D1501" s="36" t="n"/>
      <c r="E1501" s="36" t="n"/>
      <c r="F1501" s="36" t="n"/>
      <c r="G1501" s="36" t="n"/>
      <c r="H1501" s="14">
        <f>INDEX(Variables!$B$5:$B$105,MATCH($A1501,Variables!$A$5:$A$105,0))&amp;IF($C1501="",""," | "&amp;INDEX(Mapping!$B$5:$B$26,MATCH($C1501,Mapping!$A$5:$A$26,0))&amp;" | "&amp;INDEX(Mapping!$B$30:$B$41,MATCH($B1501,Mapping!$A$30:$A$41,0)))</f>
        <v/>
      </c>
      <c r="I1501" s="14">
        <f>INDEX(Variables!$C$5:$C$105,MATCH($A1501,Variables!$A$5:$A$105,0))</f>
        <v/>
      </c>
      <c r="J1501" s="14">
        <f>INDEX(Variables!$E$5:$E$105,MATCH($A1501,Variables!$A$5:$A$105,0))</f>
        <v/>
      </c>
      <c r="K1501" s="11">
        <f>LOWER(Settings!$C$4)&amp;".mit."&amp;$A1501&amp;IF($C1501="","","."&amp;$C1501&amp;"."&amp;$B1501)&amp;IF(INDEX(Variables!$D$5:$D$105,MATCH($A1501,Variables!$A$5:$A$105,0))="","","."&amp;INDEX(Variables!$D$5:$D$105,MATCH($A1501,Variables!$A$5:$A$105,0)))&amp;"."&amp;K$5</f>
        <v/>
      </c>
      <c r="L1501" s="38">
        <f>L1474+L1483+L1492</f>
        <v/>
      </c>
      <c r="M1501" s="37">
        <f>M1474+M1483+M1492</f>
        <v/>
      </c>
      <c r="N1501" s="37">
        <f>N1474+N1483+N1492</f>
        <v/>
      </c>
      <c r="O1501" s="37">
        <f>O1474+O1483+O1492</f>
        <v/>
      </c>
      <c r="P1501" s="37">
        <f>P1474+P1483+P1492</f>
        <v/>
      </c>
      <c r="Q1501" s="37">
        <f>Q1474+Q1483+Q1492</f>
        <v/>
      </c>
      <c r="R1501" s="37">
        <f>R1474+R1483+R1492</f>
        <v/>
      </c>
      <c r="S1501" s="37">
        <f>S1474+S1483+S1492</f>
        <v/>
      </c>
      <c r="T1501" s="37">
        <f>T1474+T1483+T1492</f>
        <v/>
      </c>
      <c r="U1501" s="37">
        <f>U1474+U1483+U1492</f>
        <v/>
      </c>
      <c r="V1501" s="37">
        <f>V1474+V1483+V1492</f>
        <v/>
      </c>
      <c r="W1501" s="37">
        <f>W1474+W1483+W1492</f>
        <v/>
      </c>
      <c r="X1501" s="37">
        <f>X1474+X1483+X1492</f>
        <v/>
      </c>
      <c r="Y1501" s="37">
        <f>Y1474+Y1483+Y1492</f>
        <v/>
      </c>
      <c r="Z1501" s="37">
        <f>Z1474+Z1483+Z1492</f>
        <v/>
      </c>
      <c r="AA1501" s="37">
        <f>AA1474+AA1483+AA1492</f>
        <v/>
      </c>
      <c r="AB1501" s="37">
        <f>AB1474+AB1483+AB1492</f>
        <v/>
      </c>
      <c r="AC1501" s="37">
        <f>AC1474+AC1483+AC1492</f>
        <v/>
      </c>
      <c r="AD1501" s="40">
        <f>NEWPOLICY(AD1474,AD1483,AD1492)</f>
        <v/>
      </c>
      <c r="AF1501" s="11">
        <f>LOWER(Settings!$C$4)&amp;".mit."&amp;$A1501&amp;IF($C1501="","","."&amp;$C1501&amp;"."&amp;$B1501)&amp;IF(INDEX(Variables!$D$5:$D$105,MATCH($A1501,Variables!$A$5:$A$105,0))="","","."&amp;INDEX(Variables!$D$5:$D$105,MATCH($A1501,Variables!$A$5:$A$105,0)))&amp;"."&amp;AF$5</f>
        <v/>
      </c>
      <c r="AG1501" s="38">
        <f>AG1474+AG1483+AG1492</f>
        <v/>
      </c>
      <c r="AH1501" s="37">
        <f>AH1474+AH1483+AH1492</f>
        <v/>
      </c>
      <c r="AI1501" s="37">
        <f>AI1474+AI1483+AI1492</f>
        <v/>
      </c>
      <c r="AJ1501" s="37">
        <f>AJ1474+AJ1483+AJ1492</f>
        <v/>
      </c>
      <c r="AK1501" s="37">
        <f>AK1474+AK1483+AK1492</f>
        <v/>
      </c>
      <c r="AL1501" s="37">
        <f>AL1474+AL1483+AL1492</f>
        <v/>
      </c>
      <c r="AM1501" s="37">
        <f>AM1474+AM1483+AM1492</f>
        <v/>
      </c>
      <c r="AN1501" s="37">
        <f>AN1474+AN1483+AN1492</f>
        <v/>
      </c>
      <c r="AO1501" s="37">
        <f>AO1474+AO1483+AO1492</f>
        <v/>
      </c>
      <c r="AP1501" s="37">
        <f>AP1474+AP1483+AP1492</f>
        <v/>
      </c>
      <c r="AQ1501" s="37">
        <f>AQ1474+AQ1483+AQ1492</f>
        <v/>
      </c>
      <c r="AR1501" s="37">
        <f>AR1474+AR1483+AR1492</f>
        <v/>
      </c>
      <c r="AS1501" s="37">
        <f>AS1474+AS1483+AS1492</f>
        <v/>
      </c>
      <c r="AT1501" s="37">
        <f>AT1474+AT1483+AT1492</f>
        <v/>
      </c>
      <c r="AU1501" s="37">
        <f>AU1474+AU1483+AU1492</f>
        <v/>
      </c>
      <c r="AV1501" s="37">
        <f>AV1474+AV1483+AV1492</f>
        <v/>
      </c>
      <c r="AW1501" s="37">
        <f>AW1474+AW1483+AW1492</f>
        <v/>
      </c>
      <c r="AX1501" s="37">
        <f>AX1474+AX1483+AX1492</f>
        <v/>
      </c>
      <c r="AY1501" s="40">
        <f>NEWPOLICY(AY1474,AY1483,AY1492)</f>
        <v/>
      </c>
    </row>
    <row r="1502" hidden="1" outlineLevel="2">
      <c r="A1502" s="14" t="inlineStr">
        <is>
          <t>nce</t>
        </is>
      </c>
      <c r="B1502" s="14" t="inlineStr">
        <is>
          <t>ker</t>
        </is>
      </c>
      <c r="C1502" s="14" t="inlineStr">
        <is>
          <t>cem</t>
        </is>
      </c>
      <c r="D1502" s="36" t="n"/>
      <c r="E1502" s="36" t="n"/>
      <c r="F1502" s="36" t="n"/>
      <c r="G1502" s="36" t="n"/>
      <c r="H1502" s="14">
        <f>INDEX(Variables!$B$5:$B$105,MATCH($A1502,Variables!$A$5:$A$105,0))&amp;IF($C1502="",""," | "&amp;INDEX(Mapping!$B$5:$B$26,MATCH($C1502,Mapping!$A$5:$A$26,0))&amp;" | "&amp;INDEX(Mapping!$B$30:$B$41,MATCH($B1502,Mapping!$A$30:$A$41,0)))</f>
        <v/>
      </c>
      <c r="I1502" s="14">
        <f>INDEX(Variables!$C$5:$C$105,MATCH($A1502,Variables!$A$5:$A$105,0))</f>
        <v/>
      </c>
      <c r="J1502" s="14">
        <f>INDEX(Variables!$E$5:$E$105,MATCH($A1502,Variables!$A$5:$A$105,0))</f>
        <v/>
      </c>
      <c r="K1502" s="11">
        <f>LOWER(Settings!$C$4)&amp;".mit."&amp;$A1502&amp;IF($C1502="","","."&amp;$C1502&amp;"."&amp;$B1502)&amp;IF(INDEX(Variables!$D$5:$D$105,MATCH($A1502,Variables!$A$5:$A$105,0))="","","."&amp;INDEX(Variables!$D$5:$D$105,MATCH($A1502,Variables!$A$5:$A$105,0)))&amp;"."&amp;K$5</f>
        <v/>
      </c>
      <c r="L1502" s="38">
        <f>L1475+L1484+L1493</f>
        <v/>
      </c>
      <c r="M1502" s="37">
        <f>M1475+M1484+M1493</f>
        <v/>
      </c>
      <c r="N1502" s="37">
        <f>N1475+N1484+N1493</f>
        <v/>
      </c>
      <c r="O1502" s="37">
        <f>O1475+O1484+O1493</f>
        <v/>
      </c>
      <c r="P1502" s="37">
        <f>P1475+P1484+P1493</f>
        <v/>
      </c>
      <c r="Q1502" s="37">
        <f>Q1475+Q1484+Q1493</f>
        <v/>
      </c>
      <c r="R1502" s="37">
        <f>R1475+R1484+R1493</f>
        <v/>
      </c>
      <c r="S1502" s="37">
        <f>S1475+S1484+S1493</f>
        <v/>
      </c>
      <c r="T1502" s="37">
        <f>T1475+T1484+T1493</f>
        <v/>
      </c>
      <c r="U1502" s="37">
        <f>U1475+U1484+U1493</f>
        <v/>
      </c>
      <c r="V1502" s="37">
        <f>V1475+V1484+V1493</f>
        <v/>
      </c>
      <c r="W1502" s="37">
        <f>W1475+W1484+W1493</f>
        <v/>
      </c>
      <c r="X1502" s="37">
        <f>X1475+X1484+X1493</f>
        <v/>
      </c>
      <c r="Y1502" s="37">
        <f>Y1475+Y1484+Y1493</f>
        <v/>
      </c>
      <c r="Z1502" s="37">
        <f>Z1475+Z1484+Z1493</f>
        <v/>
      </c>
      <c r="AA1502" s="37">
        <f>AA1475+AA1484+AA1493</f>
        <v/>
      </c>
      <c r="AB1502" s="37">
        <f>AB1475+AB1484+AB1493</f>
        <v/>
      </c>
      <c r="AC1502" s="37">
        <f>AC1475+AC1484+AC1493</f>
        <v/>
      </c>
      <c r="AD1502" s="40">
        <f>NEWPOLICY(AD1475,AD1484,AD1493)</f>
        <v/>
      </c>
      <c r="AF1502" s="11">
        <f>LOWER(Settings!$C$4)&amp;".mit."&amp;$A1502&amp;IF($C1502="","","."&amp;$C1502&amp;"."&amp;$B1502)&amp;IF(INDEX(Variables!$D$5:$D$105,MATCH($A1502,Variables!$A$5:$A$105,0))="","","."&amp;INDEX(Variables!$D$5:$D$105,MATCH($A1502,Variables!$A$5:$A$105,0)))&amp;"."&amp;AF$5</f>
        <v/>
      </c>
      <c r="AG1502" s="38">
        <f>AG1475+AG1484+AG1493</f>
        <v/>
      </c>
      <c r="AH1502" s="37">
        <f>AH1475+AH1484+AH1493</f>
        <v/>
      </c>
      <c r="AI1502" s="37">
        <f>AI1475+AI1484+AI1493</f>
        <v/>
      </c>
      <c r="AJ1502" s="37">
        <f>AJ1475+AJ1484+AJ1493</f>
        <v/>
      </c>
      <c r="AK1502" s="37">
        <f>AK1475+AK1484+AK1493</f>
        <v/>
      </c>
      <c r="AL1502" s="37">
        <f>AL1475+AL1484+AL1493</f>
        <v/>
      </c>
      <c r="AM1502" s="37">
        <f>AM1475+AM1484+AM1493</f>
        <v/>
      </c>
      <c r="AN1502" s="37">
        <f>AN1475+AN1484+AN1493</f>
        <v/>
      </c>
      <c r="AO1502" s="37">
        <f>AO1475+AO1484+AO1493</f>
        <v/>
      </c>
      <c r="AP1502" s="37">
        <f>AP1475+AP1484+AP1493</f>
        <v/>
      </c>
      <c r="AQ1502" s="37">
        <f>AQ1475+AQ1484+AQ1493</f>
        <v/>
      </c>
      <c r="AR1502" s="37">
        <f>AR1475+AR1484+AR1493</f>
        <v/>
      </c>
      <c r="AS1502" s="37">
        <f>AS1475+AS1484+AS1493</f>
        <v/>
      </c>
      <c r="AT1502" s="37">
        <f>AT1475+AT1484+AT1493</f>
        <v/>
      </c>
      <c r="AU1502" s="37">
        <f>AU1475+AU1484+AU1493</f>
        <v/>
      </c>
      <c r="AV1502" s="37">
        <f>AV1475+AV1484+AV1493</f>
        <v/>
      </c>
      <c r="AW1502" s="37">
        <f>AW1475+AW1484+AW1493</f>
        <v/>
      </c>
      <c r="AX1502" s="37">
        <f>AX1475+AX1484+AX1493</f>
        <v/>
      </c>
      <c r="AY1502" s="40">
        <f>NEWPOLICY(AY1475,AY1484,AY1493)</f>
        <v/>
      </c>
    </row>
    <row r="1503" hidden="1" outlineLevel="2">
      <c r="A1503" s="14" t="inlineStr">
        <is>
          <t>nce</t>
        </is>
      </c>
      <c r="B1503" s="14" t="inlineStr">
        <is>
          <t>oop</t>
        </is>
      </c>
      <c r="C1503" s="14" t="inlineStr">
        <is>
          <t>cem</t>
        </is>
      </c>
      <c r="D1503" s="36" t="n"/>
      <c r="E1503" s="36" t="n"/>
      <c r="F1503" s="36" t="n"/>
      <c r="G1503" s="36" t="n"/>
      <c r="H1503" s="14">
        <f>INDEX(Variables!$B$5:$B$105,MATCH($A1503,Variables!$A$5:$A$105,0))&amp;IF($C1503="",""," | "&amp;INDEX(Mapping!$B$5:$B$26,MATCH($C1503,Mapping!$A$5:$A$26,0))&amp;" | "&amp;INDEX(Mapping!$B$30:$B$41,MATCH($B1503,Mapping!$A$30:$A$41,0)))</f>
        <v/>
      </c>
      <c r="I1503" s="14">
        <f>INDEX(Variables!$C$5:$C$105,MATCH($A1503,Variables!$A$5:$A$105,0))</f>
        <v/>
      </c>
      <c r="J1503" s="14">
        <f>INDEX(Variables!$E$5:$E$105,MATCH($A1503,Variables!$A$5:$A$105,0))</f>
        <v/>
      </c>
      <c r="K1503" s="11">
        <f>LOWER(Settings!$C$4)&amp;".mit."&amp;$A1503&amp;IF($C1503="","","."&amp;$C1503&amp;"."&amp;$B1503)&amp;IF(INDEX(Variables!$D$5:$D$105,MATCH($A1503,Variables!$A$5:$A$105,0))="","","."&amp;INDEX(Variables!$D$5:$D$105,MATCH($A1503,Variables!$A$5:$A$105,0)))&amp;"."&amp;K$5</f>
        <v/>
      </c>
      <c r="L1503" s="38">
        <f>L1476+L1485+L1494</f>
        <v/>
      </c>
      <c r="M1503" s="37">
        <f>M1476+M1485+M1494</f>
        <v/>
      </c>
      <c r="N1503" s="37">
        <f>N1476+N1485+N1494</f>
        <v/>
      </c>
      <c r="O1503" s="37">
        <f>O1476+O1485+O1494</f>
        <v/>
      </c>
      <c r="P1503" s="37">
        <f>P1476+P1485+P1494</f>
        <v/>
      </c>
      <c r="Q1503" s="37">
        <f>Q1476+Q1485+Q1494</f>
        <v/>
      </c>
      <c r="R1503" s="37">
        <f>R1476+R1485+R1494</f>
        <v/>
      </c>
      <c r="S1503" s="37">
        <f>S1476+S1485+S1494</f>
        <v/>
      </c>
      <c r="T1503" s="37">
        <f>T1476+T1485+T1494</f>
        <v/>
      </c>
      <c r="U1503" s="37">
        <f>U1476+U1485+U1494</f>
        <v/>
      </c>
      <c r="V1503" s="37">
        <f>V1476+V1485+V1494</f>
        <v/>
      </c>
      <c r="W1503" s="37">
        <f>W1476+W1485+W1494</f>
        <v/>
      </c>
      <c r="X1503" s="37">
        <f>X1476+X1485+X1494</f>
        <v/>
      </c>
      <c r="Y1503" s="37">
        <f>Y1476+Y1485+Y1494</f>
        <v/>
      </c>
      <c r="Z1503" s="37">
        <f>Z1476+Z1485+Z1494</f>
        <v/>
      </c>
      <c r="AA1503" s="37">
        <f>AA1476+AA1485+AA1494</f>
        <v/>
      </c>
      <c r="AB1503" s="37">
        <f>AB1476+AB1485+AB1494</f>
        <v/>
      </c>
      <c r="AC1503" s="37">
        <f>AC1476+AC1485+AC1494</f>
        <v/>
      </c>
      <c r="AD1503" s="40">
        <f>NEWPOLICY(AD1476,AD1485,AD1494)</f>
        <v/>
      </c>
      <c r="AF1503" s="11">
        <f>LOWER(Settings!$C$4)&amp;".mit."&amp;$A1503&amp;IF($C1503="","","."&amp;$C1503&amp;"."&amp;$B1503)&amp;IF(INDEX(Variables!$D$5:$D$105,MATCH($A1503,Variables!$A$5:$A$105,0))="","","."&amp;INDEX(Variables!$D$5:$D$105,MATCH($A1503,Variables!$A$5:$A$105,0)))&amp;"."&amp;AF$5</f>
        <v/>
      </c>
      <c r="AG1503" s="38">
        <f>AG1476+AG1485+AG1494</f>
        <v/>
      </c>
      <c r="AH1503" s="37">
        <f>AH1476+AH1485+AH1494</f>
        <v/>
      </c>
      <c r="AI1503" s="37">
        <f>AI1476+AI1485+AI1494</f>
        <v/>
      </c>
      <c r="AJ1503" s="37">
        <f>AJ1476+AJ1485+AJ1494</f>
        <v/>
      </c>
      <c r="AK1503" s="37">
        <f>AK1476+AK1485+AK1494</f>
        <v/>
      </c>
      <c r="AL1503" s="37">
        <f>AL1476+AL1485+AL1494</f>
        <v/>
      </c>
      <c r="AM1503" s="37">
        <f>AM1476+AM1485+AM1494</f>
        <v/>
      </c>
      <c r="AN1503" s="37">
        <f>AN1476+AN1485+AN1494</f>
        <v/>
      </c>
      <c r="AO1503" s="37">
        <f>AO1476+AO1485+AO1494</f>
        <v/>
      </c>
      <c r="AP1503" s="37">
        <f>AP1476+AP1485+AP1494</f>
        <v/>
      </c>
      <c r="AQ1503" s="37">
        <f>AQ1476+AQ1485+AQ1494</f>
        <v/>
      </c>
      <c r="AR1503" s="37">
        <f>AR1476+AR1485+AR1494</f>
        <v/>
      </c>
      <c r="AS1503" s="37">
        <f>AS1476+AS1485+AS1494</f>
        <v/>
      </c>
      <c r="AT1503" s="37">
        <f>AT1476+AT1485+AT1494</f>
        <v/>
      </c>
      <c r="AU1503" s="37">
        <f>AU1476+AU1485+AU1494</f>
        <v/>
      </c>
      <c r="AV1503" s="37">
        <f>AV1476+AV1485+AV1494</f>
        <v/>
      </c>
      <c r="AW1503" s="37">
        <f>AW1476+AW1485+AW1494</f>
        <v/>
      </c>
      <c r="AX1503" s="37">
        <f>AX1476+AX1485+AX1494</f>
        <v/>
      </c>
      <c r="AY1503" s="40">
        <f>NEWPOLICY(AY1476,AY1485,AY1494)</f>
        <v/>
      </c>
    </row>
    <row r="1504" hidden="1" outlineLevel="2">
      <c r="A1504" s="14" t="inlineStr">
        <is>
          <t>nce</t>
        </is>
      </c>
      <c r="B1504" s="14" t="inlineStr">
        <is>
          <t>bio</t>
        </is>
      </c>
      <c r="C1504" s="14" t="inlineStr">
        <is>
          <t>cem</t>
        </is>
      </c>
      <c r="D1504" s="36" t="n"/>
      <c r="E1504" s="36" t="n"/>
      <c r="F1504" s="36" t="n"/>
      <c r="G1504" s="36" t="n"/>
      <c r="H1504" s="14">
        <f>INDEX(Variables!$B$5:$B$105,MATCH($A1504,Variables!$A$5:$A$105,0))&amp;IF($C1504="",""," | "&amp;INDEX(Mapping!$B$5:$B$26,MATCH($C1504,Mapping!$A$5:$A$26,0))&amp;" | "&amp;INDEX(Mapping!$B$30:$B$41,MATCH($B1504,Mapping!$A$30:$A$41,0)))</f>
        <v/>
      </c>
      <c r="I1504" s="14">
        <f>INDEX(Variables!$C$5:$C$105,MATCH($A1504,Variables!$A$5:$A$105,0))</f>
        <v/>
      </c>
      <c r="J1504" s="14">
        <f>INDEX(Variables!$E$5:$E$105,MATCH($A1504,Variables!$A$5:$A$105,0))</f>
        <v/>
      </c>
      <c r="K1504" s="11">
        <f>LOWER(Settings!$C$4)&amp;".mit."&amp;$A1504&amp;IF($C1504="","","."&amp;$C1504&amp;"."&amp;$B1504)&amp;IF(INDEX(Variables!$D$5:$D$105,MATCH($A1504,Variables!$A$5:$A$105,0))="","","."&amp;INDEX(Variables!$D$5:$D$105,MATCH($A1504,Variables!$A$5:$A$105,0)))&amp;"."&amp;K$5</f>
        <v/>
      </c>
      <c r="L1504" s="38">
        <f>L1477+L1486+L1495</f>
        <v/>
      </c>
      <c r="M1504" s="37">
        <f>M1477+M1486+M1495</f>
        <v/>
      </c>
      <c r="N1504" s="37">
        <f>N1477+N1486+N1495</f>
        <v/>
      </c>
      <c r="O1504" s="37">
        <f>O1477+O1486+O1495</f>
        <v/>
      </c>
      <c r="P1504" s="37">
        <f>P1477+P1486+P1495</f>
        <v/>
      </c>
      <c r="Q1504" s="37">
        <f>Q1477+Q1486+Q1495</f>
        <v/>
      </c>
      <c r="R1504" s="37">
        <f>R1477+R1486+R1495</f>
        <v/>
      </c>
      <c r="S1504" s="37">
        <f>S1477+S1486+S1495</f>
        <v/>
      </c>
      <c r="T1504" s="37">
        <f>T1477+T1486+T1495</f>
        <v/>
      </c>
      <c r="U1504" s="37">
        <f>U1477+U1486+U1495</f>
        <v/>
      </c>
      <c r="V1504" s="37">
        <f>V1477+V1486+V1495</f>
        <v/>
      </c>
      <c r="W1504" s="37">
        <f>W1477+W1486+W1495</f>
        <v/>
      </c>
      <c r="X1504" s="37">
        <f>X1477+X1486+X1495</f>
        <v/>
      </c>
      <c r="Y1504" s="37">
        <f>Y1477+Y1486+Y1495</f>
        <v/>
      </c>
      <c r="Z1504" s="37">
        <f>Z1477+Z1486+Z1495</f>
        <v/>
      </c>
      <c r="AA1504" s="37">
        <f>AA1477+AA1486+AA1495</f>
        <v/>
      </c>
      <c r="AB1504" s="37">
        <f>AB1477+AB1486+AB1495</f>
        <v/>
      </c>
      <c r="AC1504" s="37">
        <f>AC1477+AC1486+AC1495</f>
        <v/>
      </c>
      <c r="AD1504" s="40">
        <f>NEWPOLICY(AD1477,AD1486,AD1495)</f>
        <v/>
      </c>
      <c r="AF1504" s="11">
        <f>LOWER(Settings!$C$4)&amp;".mit."&amp;$A1504&amp;IF($C1504="","","."&amp;$C1504&amp;"."&amp;$B1504)&amp;IF(INDEX(Variables!$D$5:$D$105,MATCH($A1504,Variables!$A$5:$A$105,0))="","","."&amp;INDEX(Variables!$D$5:$D$105,MATCH($A1504,Variables!$A$5:$A$105,0)))&amp;"."&amp;AF$5</f>
        <v/>
      </c>
      <c r="AG1504" s="38">
        <f>AG1477+AG1486+AG1495</f>
        <v/>
      </c>
      <c r="AH1504" s="37">
        <f>AH1477+AH1486+AH1495</f>
        <v/>
      </c>
      <c r="AI1504" s="37">
        <f>AI1477+AI1486+AI1495</f>
        <v/>
      </c>
      <c r="AJ1504" s="37">
        <f>AJ1477+AJ1486+AJ1495</f>
        <v/>
      </c>
      <c r="AK1504" s="37">
        <f>AK1477+AK1486+AK1495</f>
        <v/>
      </c>
      <c r="AL1504" s="37">
        <f>AL1477+AL1486+AL1495</f>
        <v/>
      </c>
      <c r="AM1504" s="37">
        <f>AM1477+AM1486+AM1495</f>
        <v/>
      </c>
      <c r="AN1504" s="37">
        <f>AN1477+AN1486+AN1495</f>
        <v/>
      </c>
      <c r="AO1504" s="37">
        <f>AO1477+AO1486+AO1495</f>
        <v/>
      </c>
      <c r="AP1504" s="37">
        <f>AP1477+AP1486+AP1495</f>
        <v/>
      </c>
      <c r="AQ1504" s="37">
        <f>AQ1477+AQ1486+AQ1495</f>
        <v/>
      </c>
      <c r="AR1504" s="37">
        <f>AR1477+AR1486+AR1495</f>
        <v/>
      </c>
      <c r="AS1504" s="37">
        <f>AS1477+AS1486+AS1495</f>
        <v/>
      </c>
      <c r="AT1504" s="37">
        <f>AT1477+AT1486+AT1495</f>
        <v/>
      </c>
      <c r="AU1504" s="37">
        <f>AU1477+AU1486+AU1495</f>
        <v/>
      </c>
      <c r="AV1504" s="37">
        <f>AV1477+AV1486+AV1495</f>
        <v/>
      </c>
      <c r="AW1504" s="37">
        <f>AW1477+AW1486+AW1495</f>
        <v/>
      </c>
      <c r="AX1504" s="37">
        <f>AX1477+AX1486+AX1495</f>
        <v/>
      </c>
      <c r="AY1504" s="40">
        <f>NEWPOLICY(AY1477,AY1486,AY1495)</f>
        <v/>
      </c>
    </row>
    <row r="1505" hidden="1" outlineLevel="2"/>
    <row r="1506" hidden="1" outlineLevel="2">
      <c r="A1506" s="14" t="inlineStr">
        <is>
          <t>atp</t>
        </is>
      </c>
      <c r="B1506" s="14" t="inlineStr">
        <is>
          <t>coa</t>
        </is>
      </c>
      <c r="C1506" s="14" t="inlineStr">
        <is>
          <t>cem</t>
        </is>
      </c>
      <c r="D1506" s="37">
        <f>INDEX(Inputs!$R$5:$R$132,MATCH($B1506&amp;"|"&amp;$C1506,Inputs!$A$5:$A$132,0))</f>
        <v/>
      </c>
      <c r="E1506" s="37">
        <f>INDEX(Inputs!$S$5:$S$132,MATCH($B1506&amp;"|"&amp;$C1506,Inputs!$A$5:$A$132,0))</f>
        <v/>
      </c>
      <c r="F1506" s="36" t="n"/>
      <c r="G1506" s="36" t="n"/>
      <c r="H1506" s="14">
        <f>INDEX(Variables!$B$5:$B$105,MATCH($A1506,Variables!$A$5:$A$105,0))&amp;IF($C1506="",""," | "&amp;INDEX(Mapping!$B$5:$B$26,MATCH($C1506,Mapping!$A$5:$A$26,0))&amp;" | "&amp;INDEX(Mapping!$B$30:$B$41,MATCH($B1506,Mapping!$A$30:$A$41,0)))</f>
        <v/>
      </c>
      <c r="I1506" s="14">
        <f>INDEX(Variables!$C$5:$C$105,MATCH($A1506,Variables!$A$5:$A$105,0))</f>
        <v/>
      </c>
      <c r="J1506" s="14">
        <f>INDEX(Variables!$E$5:$E$105,MATCH($A1506,Variables!$A$5:$A$105,0))</f>
        <v/>
      </c>
      <c r="K1506" s="11">
        <f>LOWER(Settings!$C$4)&amp;".mit."&amp;$A1506&amp;IF($C1506="","","."&amp;$C1506&amp;"."&amp;$B1506)&amp;IF(INDEX(Variables!$D$5:$D$105,MATCH($A1506,Variables!$A$5:$A$105,0))="","","."&amp;INDEX(Variables!$D$5:$D$105,MATCH($A1506,Variables!$A$5:$A$105,0)))&amp;"."&amp;K$5</f>
        <v/>
      </c>
      <c r="L1506" s="38">
        <f>MAX(INDEX(L$292:L$303,$D1506)+L1497*(1+$E1506),0.01)</f>
        <v/>
      </c>
      <c r="M1506" s="37">
        <f>MAX(INDEX(M$292:M$303,$D1506)+M1497*(1+$E1506),0.01)</f>
        <v/>
      </c>
      <c r="N1506" s="37">
        <f>MAX(INDEX(N$292:N$303,$D1506)+N1497*(1+$E1506),0.01)</f>
        <v/>
      </c>
      <c r="O1506" s="37">
        <f>MAX(INDEX(O$292:O$303,$D1506)+O1497*(1+$E1506),0.01)</f>
        <v/>
      </c>
      <c r="P1506" s="37">
        <f>MAX(INDEX(P$292:P$303,$D1506)+P1497*(1+$E1506),0.01)</f>
        <v/>
      </c>
      <c r="Q1506" s="37">
        <f>MAX(INDEX(Q$292:Q$303,$D1506)+Q1497*(1+$E1506),0.01)</f>
        <v/>
      </c>
      <c r="R1506" s="37">
        <f>MAX(INDEX(R$292:R$303,$D1506)+R1497*(1+$E1506),0.01)</f>
        <v/>
      </c>
      <c r="S1506" s="37">
        <f>MAX(INDEX(S$292:S$303,$D1506)+S1497*(1+$E1506),0.01)</f>
        <v/>
      </c>
      <c r="T1506" s="37">
        <f>MAX(INDEX(T$292:T$303,$D1506)+T1497*(1+$E1506),0.01)</f>
        <v/>
      </c>
      <c r="U1506" s="37">
        <f>MAX(INDEX(U$292:U$303,$D1506)+U1497*(1+$E1506),0.01)</f>
        <v/>
      </c>
      <c r="V1506" s="37">
        <f>MAX(INDEX(V$292:V$303,$D1506)+V1497*(1+$E1506),0.01)</f>
        <v/>
      </c>
      <c r="W1506" s="37">
        <f>MAX(INDEX(W$292:W$303,$D1506)+W1497*(1+$E1506),0.01)</f>
        <v/>
      </c>
      <c r="X1506" s="37">
        <f>MAX(INDEX(X$292:X$303,$D1506)+X1497*(1+$E1506),0.01)</f>
        <v/>
      </c>
      <c r="Y1506" s="37">
        <f>MAX(INDEX(Y$292:Y$303,$D1506)+Y1497*(1+$E1506),0.01)</f>
        <v/>
      </c>
      <c r="Z1506" s="37">
        <f>MAX(INDEX(Z$292:Z$303,$D1506)+Z1497*(1+$E1506),0.01)</f>
        <v/>
      </c>
      <c r="AA1506" s="37">
        <f>MAX(INDEX(AA$292:AA$303,$D1506)+AA1497*(1+$E1506),0.01)</f>
        <v/>
      </c>
      <c r="AB1506" s="37">
        <f>MAX(INDEX(AB$292:AB$303,$D1506)+AB1497*(1+$E1506),0.01)</f>
        <v/>
      </c>
      <c r="AC1506" s="37">
        <f>MAX(INDEX(AC$292:AC$303,$D1506)+AC1497*(1+$E1506),0.01)</f>
        <v/>
      </c>
      <c r="AD1506" s="40">
        <f>POSTTAX(INDEX(AD$292:AD$303,$D1506),AD1497,$E1506)</f>
        <v/>
      </c>
      <c r="AF1506" s="11">
        <f>LOWER(Settings!$C$4)&amp;".mit."&amp;$A1506&amp;IF($C1506="","","."&amp;$C1506&amp;"."&amp;$B1506)&amp;IF(INDEX(Variables!$D$5:$D$105,MATCH($A1506,Variables!$A$5:$A$105,0))="","","."&amp;INDEX(Variables!$D$5:$D$105,MATCH($A1506,Variables!$A$5:$A$105,0)))&amp;"."&amp;AF$5</f>
        <v/>
      </c>
      <c r="AG1506" s="38">
        <f>MAX(INDEX(AG$292:AG$303,$D1506)+AG1497*(1+$E1506),0.01)</f>
        <v/>
      </c>
      <c r="AH1506" s="37">
        <f>MAX(INDEX(AH$292:AH$303,$D1506)+AH1497*(1+$E1506),0.01)</f>
        <v/>
      </c>
      <c r="AI1506" s="37">
        <f>MAX(INDEX(AI$292:AI$303,$D1506)+AI1497*(1+$E1506),0.01)</f>
        <v/>
      </c>
      <c r="AJ1506" s="37">
        <f>MAX(INDEX(AJ$292:AJ$303,$D1506)+AJ1497*(1+$E1506),0.01)</f>
        <v/>
      </c>
      <c r="AK1506" s="37">
        <f>MAX(INDEX(AK$292:AK$303,$D1506)+AK1497*(1+$E1506),0.01)</f>
        <v/>
      </c>
      <c r="AL1506" s="37">
        <f>MAX(INDEX(AL$292:AL$303,$D1506)+AL1497*(1+$E1506),0.01)</f>
        <v/>
      </c>
      <c r="AM1506" s="37">
        <f>MAX(INDEX(AM$292:AM$303,$D1506)+AM1497*(1+$E1506),0.01)</f>
        <v/>
      </c>
      <c r="AN1506" s="37">
        <f>MAX(INDEX(AN$292:AN$303,$D1506)+AN1497*(1+$E1506),0.01)</f>
        <v/>
      </c>
      <c r="AO1506" s="37">
        <f>MAX(INDEX(AO$292:AO$303,$D1506)+AO1497*(1+$E1506),0.01)</f>
        <v/>
      </c>
      <c r="AP1506" s="37">
        <f>MAX(INDEX(AP$292:AP$303,$D1506)+AP1497*(1+$E1506),0.01)</f>
        <v/>
      </c>
      <c r="AQ1506" s="37">
        <f>MAX(INDEX(AQ$292:AQ$303,$D1506)+AQ1497*(1+$E1506),0.01)</f>
        <v/>
      </c>
      <c r="AR1506" s="37">
        <f>MAX(INDEX(AR$292:AR$303,$D1506)+AR1497*(1+$E1506),0.01)</f>
        <v/>
      </c>
      <c r="AS1506" s="37">
        <f>MAX(INDEX(AS$292:AS$303,$D1506)+AS1497*(1+$E1506),0.01)</f>
        <v/>
      </c>
      <c r="AT1506" s="37">
        <f>MAX(INDEX(AT$292:AT$303,$D1506)+AT1497*(1+$E1506),0.01)</f>
        <v/>
      </c>
      <c r="AU1506" s="37">
        <f>MAX(INDEX(AU$292:AU$303,$D1506)+AU1497*(1+$E1506),0.01)</f>
        <v/>
      </c>
      <c r="AV1506" s="37">
        <f>MAX(INDEX(AV$292:AV$303,$D1506)+AV1497*(1+$E1506),0.01)</f>
        <v/>
      </c>
      <c r="AW1506" s="37">
        <f>MAX(INDEX(AW$292:AW$303,$D1506)+AW1497*(1+$E1506),0.01)</f>
        <v/>
      </c>
      <c r="AX1506" s="37">
        <f>MAX(INDEX(AX$292:AX$303,$D1506)+AX1497*(1+$E1506),0.01)</f>
        <v/>
      </c>
      <c r="AY1506" s="40">
        <f>POSTTAX(INDEX(AY$292:AY$303,$D1506),AY1497,$E1506)</f>
        <v/>
      </c>
    </row>
    <row r="1507" hidden="1" outlineLevel="2">
      <c r="A1507" s="14" t="inlineStr">
        <is>
          <t>atp</t>
        </is>
      </c>
      <c r="B1507" s="14" t="inlineStr">
        <is>
          <t>nga</t>
        </is>
      </c>
      <c r="C1507" s="14" t="inlineStr">
        <is>
          <t>cem</t>
        </is>
      </c>
      <c r="D1507" s="37">
        <f>INDEX(Inputs!$R$5:$R$132,MATCH($B1507&amp;"|"&amp;$C1507,Inputs!$A$5:$A$132,0))</f>
        <v/>
      </c>
      <c r="E1507" s="37">
        <f>INDEX(Inputs!$S$5:$S$132,MATCH($B1507&amp;"|"&amp;$C1507,Inputs!$A$5:$A$132,0))</f>
        <v/>
      </c>
      <c r="F1507" s="36" t="n"/>
      <c r="G1507" s="36" t="n"/>
      <c r="H1507" s="14">
        <f>INDEX(Variables!$B$5:$B$105,MATCH($A1507,Variables!$A$5:$A$105,0))&amp;IF($C1507="",""," | "&amp;INDEX(Mapping!$B$5:$B$26,MATCH($C1507,Mapping!$A$5:$A$26,0))&amp;" | "&amp;INDEX(Mapping!$B$30:$B$41,MATCH($B1507,Mapping!$A$30:$A$41,0)))</f>
        <v/>
      </c>
      <c r="I1507" s="14">
        <f>INDEX(Variables!$C$5:$C$105,MATCH($A1507,Variables!$A$5:$A$105,0))</f>
        <v/>
      </c>
      <c r="J1507" s="14">
        <f>INDEX(Variables!$E$5:$E$105,MATCH($A1507,Variables!$A$5:$A$105,0))</f>
        <v/>
      </c>
      <c r="K1507" s="11">
        <f>LOWER(Settings!$C$4)&amp;".mit."&amp;$A1507&amp;IF($C1507="","","."&amp;$C1507&amp;"."&amp;$B1507)&amp;IF(INDEX(Variables!$D$5:$D$105,MATCH($A1507,Variables!$A$5:$A$105,0))="","","."&amp;INDEX(Variables!$D$5:$D$105,MATCH($A1507,Variables!$A$5:$A$105,0)))&amp;"."&amp;K$5</f>
        <v/>
      </c>
      <c r="L1507" s="38">
        <f>MAX(INDEX(L$292:L$303,$D1507)+L1498*(1+$E1507),0.01)</f>
        <v/>
      </c>
      <c r="M1507" s="37">
        <f>MAX(INDEX(M$292:M$303,$D1507)+M1498*(1+$E1507),0.01)</f>
        <v/>
      </c>
      <c r="N1507" s="37">
        <f>MAX(INDEX(N$292:N$303,$D1507)+N1498*(1+$E1507),0.01)</f>
        <v/>
      </c>
      <c r="O1507" s="37">
        <f>MAX(INDEX(O$292:O$303,$D1507)+O1498*(1+$E1507),0.01)</f>
        <v/>
      </c>
      <c r="P1507" s="37">
        <f>MAX(INDEX(P$292:P$303,$D1507)+P1498*(1+$E1507),0.01)</f>
        <v/>
      </c>
      <c r="Q1507" s="37">
        <f>MAX(INDEX(Q$292:Q$303,$D1507)+Q1498*(1+$E1507),0.01)</f>
        <v/>
      </c>
      <c r="R1507" s="37">
        <f>MAX(INDEX(R$292:R$303,$D1507)+R1498*(1+$E1507),0.01)</f>
        <v/>
      </c>
      <c r="S1507" s="37">
        <f>MAX(INDEX(S$292:S$303,$D1507)+S1498*(1+$E1507),0.01)</f>
        <v/>
      </c>
      <c r="T1507" s="37">
        <f>MAX(INDEX(T$292:T$303,$D1507)+T1498*(1+$E1507),0.01)</f>
        <v/>
      </c>
      <c r="U1507" s="37">
        <f>MAX(INDEX(U$292:U$303,$D1507)+U1498*(1+$E1507),0.01)</f>
        <v/>
      </c>
      <c r="V1507" s="37">
        <f>MAX(INDEX(V$292:V$303,$D1507)+V1498*(1+$E1507),0.01)</f>
        <v/>
      </c>
      <c r="W1507" s="37">
        <f>MAX(INDEX(W$292:W$303,$D1507)+W1498*(1+$E1507),0.01)</f>
        <v/>
      </c>
      <c r="X1507" s="37">
        <f>MAX(INDEX(X$292:X$303,$D1507)+X1498*(1+$E1507),0.01)</f>
        <v/>
      </c>
      <c r="Y1507" s="37">
        <f>MAX(INDEX(Y$292:Y$303,$D1507)+Y1498*(1+$E1507),0.01)</f>
        <v/>
      </c>
      <c r="Z1507" s="37">
        <f>MAX(INDEX(Z$292:Z$303,$D1507)+Z1498*(1+$E1507),0.01)</f>
        <v/>
      </c>
      <c r="AA1507" s="37">
        <f>MAX(INDEX(AA$292:AA$303,$D1507)+AA1498*(1+$E1507),0.01)</f>
        <v/>
      </c>
      <c r="AB1507" s="37">
        <f>MAX(INDEX(AB$292:AB$303,$D1507)+AB1498*(1+$E1507),0.01)</f>
        <v/>
      </c>
      <c r="AC1507" s="37">
        <f>MAX(INDEX(AC$292:AC$303,$D1507)+AC1498*(1+$E1507),0.01)</f>
        <v/>
      </c>
      <c r="AD1507" s="40">
        <f>POSTTAX(INDEX(AD$292:AD$303,$D1507),AD1498,$E1507)</f>
        <v/>
      </c>
      <c r="AF1507" s="11">
        <f>LOWER(Settings!$C$4)&amp;".mit."&amp;$A1507&amp;IF($C1507="","","."&amp;$C1507&amp;"."&amp;$B1507)&amp;IF(INDEX(Variables!$D$5:$D$105,MATCH($A1507,Variables!$A$5:$A$105,0))="","","."&amp;INDEX(Variables!$D$5:$D$105,MATCH($A1507,Variables!$A$5:$A$105,0)))&amp;"."&amp;AF$5</f>
        <v/>
      </c>
      <c r="AG1507" s="38">
        <f>MAX(INDEX(AG$292:AG$303,$D1507)+AG1498*(1+$E1507),0.01)</f>
        <v/>
      </c>
      <c r="AH1507" s="37">
        <f>MAX(INDEX(AH$292:AH$303,$D1507)+AH1498*(1+$E1507),0.01)</f>
        <v/>
      </c>
      <c r="AI1507" s="37">
        <f>MAX(INDEX(AI$292:AI$303,$D1507)+AI1498*(1+$E1507),0.01)</f>
        <v/>
      </c>
      <c r="AJ1507" s="37">
        <f>MAX(INDEX(AJ$292:AJ$303,$D1507)+AJ1498*(1+$E1507),0.01)</f>
        <v/>
      </c>
      <c r="AK1507" s="37">
        <f>MAX(INDEX(AK$292:AK$303,$D1507)+AK1498*(1+$E1507),0.01)</f>
        <v/>
      </c>
      <c r="AL1507" s="37">
        <f>MAX(INDEX(AL$292:AL$303,$D1507)+AL1498*(1+$E1507),0.01)</f>
        <v/>
      </c>
      <c r="AM1507" s="37">
        <f>MAX(INDEX(AM$292:AM$303,$D1507)+AM1498*(1+$E1507),0.01)</f>
        <v/>
      </c>
      <c r="AN1507" s="37">
        <f>MAX(INDEX(AN$292:AN$303,$D1507)+AN1498*(1+$E1507),0.01)</f>
        <v/>
      </c>
      <c r="AO1507" s="37">
        <f>MAX(INDEX(AO$292:AO$303,$D1507)+AO1498*(1+$E1507),0.01)</f>
        <v/>
      </c>
      <c r="AP1507" s="37">
        <f>MAX(INDEX(AP$292:AP$303,$D1507)+AP1498*(1+$E1507),0.01)</f>
        <v/>
      </c>
      <c r="AQ1507" s="37">
        <f>MAX(INDEX(AQ$292:AQ$303,$D1507)+AQ1498*(1+$E1507),0.01)</f>
        <v/>
      </c>
      <c r="AR1507" s="37">
        <f>MAX(INDEX(AR$292:AR$303,$D1507)+AR1498*(1+$E1507),0.01)</f>
        <v/>
      </c>
      <c r="AS1507" s="37">
        <f>MAX(INDEX(AS$292:AS$303,$D1507)+AS1498*(1+$E1507),0.01)</f>
        <v/>
      </c>
      <c r="AT1507" s="37">
        <f>MAX(INDEX(AT$292:AT$303,$D1507)+AT1498*(1+$E1507),0.01)</f>
        <v/>
      </c>
      <c r="AU1507" s="37">
        <f>MAX(INDEX(AU$292:AU$303,$D1507)+AU1498*(1+$E1507),0.01)</f>
        <v/>
      </c>
      <c r="AV1507" s="37">
        <f>MAX(INDEX(AV$292:AV$303,$D1507)+AV1498*(1+$E1507),0.01)</f>
        <v/>
      </c>
      <c r="AW1507" s="37">
        <f>MAX(INDEX(AW$292:AW$303,$D1507)+AW1498*(1+$E1507),0.01)</f>
        <v/>
      </c>
      <c r="AX1507" s="37">
        <f>MAX(INDEX(AX$292:AX$303,$D1507)+AX1498*(1+$E1507),0.01)</f>
        <v/>
      </c>
      <c r="AY1507" s="40">
        <f>POSTTAX(INDEX(AY$292:AY$303,$D1507),AY1498,$E1507)</f>
        <v/>
      </c>
    </row>
    <row r="1508" hidden="1" outlineLevel="2">
      <c r="A1508" s="14" t="inlineStr">
        <is>
          <t>atp</t>
        </is>
      </c>
      <c r="B1508" s="14" t="inlineStr">
        <is>
          <t>gso</t>
        </is>
      </c>
      <c r="C1508" s="14" t="inlineStr">
        <is>
          <t>cem</t>
        </is>
      </c>
      <c r="D1508" s="37">
        <f>INDEX(Inputs!$R$5:$R$132,MATCH($B1508&amp;"|"&amp;$C1508,Inputs!$A$5:$A$132,0))</f>
        <v/>
      </c>
      <c r="E1508" s="37">
        <f>INDEX(Inputs!$S$5:$S$132,MATCH($B1508&amp;"|"&amp;$C1508,Inputs!$A$5:$A$132,0))</f>
        <v/>
      </c>
      <c r="F1508" s="36" t="n"/>
      <c r="G1508" s="36" t="n"/>
      <c r="H1508" s="14">
        <f>INDEX(Variables!$B$5:$B$105,MATCH($A1508,Variables!$A$5:$A$105,0))&amp;IF($C1508="",""," | "&amp;INDEX(Mapping!$B$5:$B$26,MATCH($C1508,Mapping!$A$5:$A$26,0))&amp;" | "&amp;INDEX(Mapping!$B$30:$B$41,MATCH($B1508,Mapping!$A$30:$A$41,0)))</f>
        <v/>
      </c>
      <c r="I1508" s="14">
        <f>INDEX(Variables!$C$5:$C$105,MATCH($A1508,Variables!$A$5:$A$105,0))</f>
        <v/>
      </c>
      <c r="J1508" s="14">
        <f>INDEX(Variables!$E$5:$E$105,MATCH($A1508,Variables!$A$5:$A$105,0))</f>
        <v/>
      </c>
      <c r="K1508" s="11">
        <f>LOWER(Settings!$C$4)&amp;".mit."&amp;$A1508&amp;IF($C1508="","","."&amp;$C1508&amp;"."&amp;$B1508)&amp;IF(INDEX(Variables!$D$5:$D$105,MATCH($A1508,Variables!$A$5:$A$105,0))="","","."&amp;INDEX(Variables!$D$5:$D$105,MATCH($A1508,Variables!$A$5:$A$105,0)))&amp;"."&amp;K$5</f>
        <v/>
      </c>
      <c r="L1508" s="38">
        <f>MAX(INDEX(L$292:L$303,$D1508)+L1499*(1+$E1508),0.01)</f>
        <v/>
      </c>
      <c r="M1508" s="37">
        <f>MAX(INDEX(M$292:M$303,$D1508)+M1499*(1+$E1508),0.01)</f>
        <v/>
      </c>
      <c r="N1508" s="37">
        <f>MAX(INDEX(N$292:N$303,$D1508)+N1499*(1+$E1508),0.01)</f>
        <v/>
      </c>
      <c r="O1508" s="37">
        <f>MAX(INDEX(O$292:O$303,$D1508)+O1499*(1+$E1508),0.01)</f>
        <v/>
      </c>
      <c r="P1508" s="37">
        <f>MAX(INDEX(P$292:P$303,$D1508)+P1499*(1+$E1508),0.01)</f>
        <v/>
      </c>
      <c r="Q1508" s="37">
        <f>MAX(INDEX(Q$292:Q$303,$D1508)+Q1499*(1+$E1508),0.01)</f>
        <v/>
      </c>
      <c r="R1508" s="37">
        <f>MAX(INDEX(R$292:R$303,$D1508)+R1499*(1+$E1508),0.01)</f>
        <v/>
      </c>
      <c r="S1508" s="37">
        <f>MAX(INDEX(S$292:S$303,$D1508)+S1499*(1+$E1508),0.01)</f>
        <v/>
      </c>
      <c r="T1508" s="37">
        <f>MAX(INDEX(T$292:T$303,$D1508)+T1499*(1+$E1508),0.01)</f>
        <v/>
      </c>
      <c r="U1508" s="37">
        <f>MAX(INDEX(U$292:U$303,$D1508)+U1499*(1+$E1508),0.01)</f>
        <v/>
      </c>
      <c r="V1508" s="37">
        <f>MAX(INDEX(V$292:V$303,$D1508)+V1499*(1+$E1508),0.01)</f>
        <v/>
      </c>
      <c r="W1508" s="37">
        <f>MAX(INDEX(W$292:W$303,$D1508)+W1499*(1+$E1508),0.01)</f>
        <v/>
      </c>
      <c r="X1508" s="37">
        <f>MAX(INDEX(X$292:X$303,$D1508)+X1499*(1+$E1508),0.01)</f>
        <v/>
      </c>
      <c r="Y1508" s="37">
        <f>MAX(INDEX(Y$292:Y$303,$D1508)+Y1499*(1+$E1508),0.01)</f>
        <v/>
      </c>
      <c r="Z1508" s="37">
        <f>MAX(INDEX(Z$292:Z$303,$D1508)+Z1499*(1+$E1508),0.01)</f>
        <v/>
      </c>
      <c r="AA1508" s="37">
        <f>MAX(INDEX(AA$292:AA$303,$D1508)+AA1499*(1+$E1508),0.01)</f>
        <v/>
      </c>
      <c r="AB1508" s="37">
        <f>MAX(INDEX(AB$292:AB$303,$D1508)+AB1499*(1+$E1508),0.01)</f>
        <v/>
      </c>
      <c r="AC1508" s="37">
        <f>MAX(INDEX(AC$292:AC$303,$D1508)+AC1499*(1+$E1508),0.01)</f>
        <v/>
      </c>
      <c r="AD1508" s="40">
        <f>POSTTAX(INDEX(AD$292:AD$303,$D1508),AD1499,$E1508)</f>
        <v/>
      </c>
      <c r="AF1508" s="11">
        <f>LOWER(Settings!$C$4)&amp;".mit."&amp;$A1508&amp;IF($C1508="","","."&amp;$C1508&amp;"."&amp;$B1508)&amp;IF(INDEX(Variables!$D$5:$D$105,MATCH($A1508,Variables!$A$5:$A$105,0))="","","."&amp;INDEX(Variables!$D$5:$D$105,MATCH($A1508,Variables!$A$5:$A$105,0)))&amp;"."&amp;AF$5</f>
        <v/>
      </c>
      <c r="AG1508" s="38">
        <f>MAX(INDEX(AG$292:AG$303,$D1508)+AG1499*(1+$E1508),0.01)</f>
        <v/>
      </c>
      <c r="AH1508" s="37">
        <f>MAX(INDEX(AH$292:AH$303,$D1508)+AH1499*(1+$E1508),0.01)</f>
        <v/>
      </c>
      <c r="AI1508" s="37">
        <f>MAX(INDEX(AI$292:AI$303,$D1508)+AI1499*(1+$E1508),0.01)</f>
        <v/>
      </c>
      <c r="AJ1508" s="37">
        <f>MAX(INDEX(AJ$292:AJ$303,$D1508)+AJ1499*(1+$E1508),0.01)</f>
        <v/>
      </c>
      <c r="AK1508" s="37">
        <f>MAX(INDEX(AK$292:AK$303,$D1508)+AK1499*(1+$E1508),0.01)</f>
        <v/>
      </c>
      <c r="AL1508" s="37">
        <f>MAX(INDEX(AL$292:AL$303,$D1508)+AL1499*(1+$E1508),0.01)</f>
        <v/>
      </c>
      <c r="AM1508" s="37">
        <f>MAX(INDEX(AM$292:AM$303,$D1508)+AM1499*(1+$E1508),0.01)</f>
        <v/>
      </c>
      <c r="AN1508" s="37">
        <f>MAX(INDEX(AN$292:AN$303,$D1508)+AN1499*(1+$E1508),0.01)</f>
        <v/>
      </c>
      <c r="AO1508" s="37">
        <f>MAX(INDEX(AO$292:AO$303,$D1508)+AO1499*(1+$E1508),0.01)</f>
        <v/>
      </c>
      <c r="AP1508" s="37">
        <f>MAX(INDEX(AP$292:AP$303,$D1508)+AP1499*(1+$E1508),0.01)</f>
        <v/>
      </c>
      <c r="AQ1508" s="37">
        <f>MAX(INDEX(AQ$292:AQ$303,$D1508)+AQ1499*(1+$E1508),0.01)</f>
        <v/>
      </c>
      <c r="AR1508" s="37">
        <f>MAX(INDEX(AR$292:AR$303,$D1508)+AR1499*(1+$E1508),0.01)</f>
        <v/>
      </c>
      <c r="AS1508" s="37">
        <f>MAX(INDEX(AS$292:AS$303,$D1508)+AS1499*(1+$E1508),0.01)</f>
        <v/>
      </c>
      <c r="AT1508" s="37">
        <f>MAX(INDEX(AT$292:AT$303,$D1508)+AT1499*(1+$E1508),0.01)</f>
        <v/>
      </c>
      <c r="AU1508" s="37">
        <f>MAX(INDEX(AU$292:AU$303,$D1508)+AU1499*(1+$E1508),0.01)</f>
        <v/>
      </c>
      <c r="AV1508" s="37">
        <f>MAX(INDEX(AV$292:AV$303,$D1508)+AV1499*(1+$E1508),0.01)</f>
        <v/>
      </c>
      <c r="AW1508" s="37">
        <f>MAX(INDEX(AW$292:AW$303,$D1508)+AW1499*(1+$E1508),0.01)</f>
        <v/>
      </c>
      <c r="AX1508" s="37">
        <f>MAX(INDEX(AX$292:AX$303,$D1508)+AX1499*(1+$E1508),0.01)</f>
        <v/>
      </c>
      <c r="AY1508" s="40">
        <f>POSTTAX(INDEX(AY$292:AY$303,$D1508),AY1499,$E1508)</f>
        <v/>
      </c>
    </row>
    <row r="1509" hidden="1" outlineLevel="2">
      <c r="A1509" s="14" t="inlineStr">
        <is>
          <t>atp</t>
        </is>
      </c>
      <c r="B1509" s="14" t="inlineStr">
        <is>
          <t>die</t>
        </is>
      </c>
      <c r="C1509" s="14" t="inlineStr">
        <is>
          <t>cem</t>
        </is>
      </c>
      <c r="D1509" s="37">
        <f>INDEX(Inputs!$R$5:$R$132,MATCH($B1509&amp;"|"&amp;$C1509,Inputs!$A$5:$A$132,0))</f>
        <v/>
      </c>
      <c r="E1509" s="37">
        <f>INDEX(Inputs!$S$5:$S$132,MATCH($B1509&amp;"|"&amp;$C1509,Inputs!$A$5:$A$132,0))</f>
        <v/>
      </c>
      <c r="F1509" s="36" t="n"/>
      <c r="G1509" s="36" t="n"/>
      <c r="H1509" s="14">
        <f>INDEX(Variables!$B$5:$B$105,MATCH($A1509,Variables!$A$5:$A$105,0))&amp;IF($C1509="",""," | "&amp;INDEX(Mapping!$B$5:$B$26,MATCH($C1509,Mapping!$A$5:$A$26,0))&amp;" | "&amp;INDEX(Mapping!$B$30:$B$41,MATCH($B1509,Mapping!$A$30:$A$41,0)))</f>
        <v/>
      </c>
      <c r="I1509" s="14">
        <f>INDEX(Variables!$C$5:$C$105,MATCH($A1509,Variables!$A$5:$A$105,0))</f>
        <v/>
      </c>
      <c r="J1509" s="14">
        <f>INDEX(Variables!$E$5:$E$105,MATCH($A1509,Variables!$A$5:$A$105,0))</f>
        <v/>
      </c>
      <c r="K1509" s="11">
        <f>LOWER(Settings!$C$4)&amp;".mit."&amp;$A1509&amp;IF($C1509="","","."&amp;$C1509&amp;"."&amp;$B1509)&amp;IF(INDEX(Variables!$D$5:$D$105,MATCH($A1509,Variables!$A$5:$A$105,0))="","","."&amp;INDEX(Variables!$D$5:$D$105,MATCH($A1509,Variables!$A$5:$A$105,0)))&amp;"."&amp;K$5</f>
        <v/>
      </c>
      <c r="L1509" s="38">
        <f>MAX(INDEX(L$292:L$303,$D1509)+L1500*(1+$E1509),0.01)</f>
        <v/>
      </c>
      <c r="M1509" s="37">
        <f>MAX(INDEX(M$292:M$303,$D1509)+M1500*(1+$E1509),0.01)</f>
        <v/>
      </c>
      <c r="N1509" s="37">
        <f>MAX(INDEX(N$292:N$303,$D1509)+N1500*(1+$E1509),0.01)</f>
        <v/>
      </c>
      <c r="O1509" s="37">
        <f>MAX(INDEX(O$292:O$303,$D1509)+O1500*(1+$E1509),0.01)</f>
        <v/>
      </c>
      <c r="P1509" s="37">
        <f>MAX(INDEX(P$292:P$303,$D1509)+P1500*(1+$E1509),0.01)</f>
        <v/>
      </c>
      <c r="Q1509" s="37">
        <f>MAX(INDEX(Q$292:Q$303,$D1509)+Q1500*(1+$E1509),0.01)</f>
        <v/>
      </c>
      <c r="R1509" s="37">
        <f>MAX(INDEX(R$292:R$303,$D1509)+R1500*(1+$E1509),0.01)</f>
        <v/>
      </c>
      <c r="S1509" s="37">
        <f>MAX(INDEX(S$292:S$303,$D1509)+S1500*(1+$E1509),0.01)</f>
        <v/>
      </c>
      <c r="T1509" s="37">
        <f>MAX(INDEX(T$292:T$303,$D1509)+T1500*(1+$E1509),0.01)</f>
        <v/>
      </c>
      <c r="U1509" s="37">
        <f>MAX(INDEX(U$292:U$303,$D1509)+U1500*(1+$E1509),0.01)</f>
        <v/>
      </c>
      <c r="V1509" s="37">
        <f>MAX(INDEX(V$292:V$303,$D1509)+V1500*(1+$E1509),0.01)</f>
        <v/>
      </c>
      <c r="W1509" s="37">
        <f>MAX(INDEX(W$292:W$303,$D1509)+W1500*(1+$E1509),0.01)</f>
        <v/>
      </c>
      <c r="X1509" s="37">
        <f>MAX(INDEX(X$292:X$303,$D1509)+X1500*(1+$E1509),0.01)</f>
        <v/>
      </c>
      <c r="Y1509" s="37">
        <f>MAX(INDEX(Y$292:Y$303,$D1509)+Y1500*(1+$E1509),0.01)</f>
        <v/>
      </c>
      <c r="Z1509" s="37">
        <f>MAX(INDEX(Z$292:Z$303,$D1509)+Z1500*(1+$E1509),0.01)</f>
        <v/>
      </c>
      <c r="AA1509" s="37">
        <f>MAX(INDEX(AA$292:AA$303,$D1509)+AA1500*(1+$E1509),0.01)</f>
        <v/>
      </c>
      <c r="AB1509" s="37">
        <f>MAX(INDEX(AB$292:AB$303,$D1509)+AB1500*(1+$E1509),0.01)</f>
        <v/>
      </c>
      <c r="AC1509" s="37">
        <f>MAX(INDEX(AC$292:AC$303,$D1509)+AC1500*(1+$E1509),0.01)</f>
        <v/>
      </c>
      <c r="AD1509" s="40">
        <f>POSTTAX(INDEX(AD$292:AD$303,$D1509),AD1500,$E1509)</f>
        <v/>
      </c>
      <c r="AF1509" s="11">
        <f>LOWER(Settings!$C$4)&amp;".mit."&amp;$A1509&amp;IF($C1509="","","."&amp;$C1509&amp;"."&amp;$B1509)&amp;IF(INDEX(Variables!$D$5:$D$105,MATCH($A1509,Variables!$A$5:$A$105,0))="","","."&amp;INDEX(Variables!$D$5:$D$105,MATCH($A1509,Variables!$A$5:$A$105,0)))&amp;"."&amp;AF$5</f>
        <v/>
      </c>
      <c r="AG1509" s="38">
        <f>MAX(INDEX(AG$292:AG$303,$D1509)+AG1500*(1+$E1509),0.01)</f>
        <v/>
      </c>
      <c r="AH1509" s="37">
        <f>MAX(INDEX(AH$292:AH$303,$D1509)+AH1500*(1+$E1509),0.01)</f>
        <v/>
      </c>
      <c r="AI1509" s="37">
        <f>MAX(INDEX(AI$292:AI$303,$D1509)+AI1500*(1+$E1509),0.01)</f>
        <v/>
      </c>
      <c r="AJ1509" s="37">
        <f>MAX(INDEX(AJ$292:AJ$303,$D1509)+AJ1500*(1+$E1509),0.01)</f>
        <v/>
      </c>
      <c r="AK1509" s="37">
        <f>MAX(INDEX(AK$292:AK$303,$D1509)+AK1500*(1+$E1509),0.01)</f>
        <v/>
      </c>
      <c r="AL1509" s="37">
        <f>MAX(INDEX(AL$292:AL$303,$D1509)+AL1500*(1+$E1509),0.01)</f>
        <v/>
      </c>
      <c r="AM1509" s="37">
        <f>MAX(INDEX(AM$292:AM$303,$D1509)+AM1500*(1+$E1509),0.01)</f>
        <v/>
      </c>
      <c r="AN1509" s="37">
        <f>MAX(INDEX(AN$292:AN$303,$D1509)+AN1500*(1+$E1509),0.01)</f>
        <v/>
      </c>
      <c r="AO1509" s="37">
        <f>MAX(INDEX(AO$292:AO$303,$D1509)+AO1500*(1+$E1509),0.01)</f>
        <v/>
      </c>
      <c r="AP1509" s="37">
        <f>MAX(INDEX(AP$292:AP$303,$D1509)+AP1500*(1+$E1509),0.01)</f>
        <v/>
      </c>
      <c r="AQ1509" s="37">
        <f>MAX(INDEX(AQ$292:AQ$303,$D1509)+AQ1500*(1+$E1509),0.01)</f>
        <v/>
      </c>
      <c r="AR1509" s="37">
        <f>MAX(INDEX(AR$292:AR$303,$D1509)+AR1500*(1+$E1509),0.01)</f>
        <v/>
      </c>
      <c r="AS1509" s="37">
        <f>MAX(INDEX(AS$292:AS$303,$D1509)+AS1500*(1+$E1509),0.01)</f>
        <v/>
      </c>
      <c r="AT1509" s="37">
        <f>MAX(INDEX(AT$292:AT$303,$D1509)+AT1500*(1+$E1509),0.01)</f>
        <v/>
      </c>
      <c r="AU1509" s="37">
        <f>MAX(INDEX(AU$292:AU$303,$D1509)+AU1500*(1+$E1509),0.01)</f>
        <v/>
      </c>
      <c r="AV1509" s="37">
        <f>MAX(INDEX(AV$292:AV$303,$D1509)+AV1500*(1+$E1509),0.01)</f>
        <v/>
      </c>
      <c r="AW1509" s="37">
        <f>MAX(INDEX(AW$292:AW$303,$D1509)+AW1500*(1+$E1509),0.01)</f>
        <v/>
      </c>
      <c r="AX1509" s="37">
        <f>MAX(INDEX(AX$292:AX$303,$D1509)+AX1500*(1+$E1509),0.01)</f>
        <v/>
      </c>
      <c r="AY1509" s="40">
        <f>POSTTAX(INDEX(AY$292:AY$303,$D1509),AY1500,$E1509)</f>
        <v/>
      </c>
    </row>
    <row r="1510" hidden="1" outlineLevel="2">
      <c r="A1510" s="14" t="inlineStr">
        <is>
          <t>atp</t>
        </is>
      </c>
      <c r="B1510" s="14" t="inlineStr">
        <is>
          <t>lpg</t>
        </is>
      </c>
      <c r="C1510" s="14" t="inlineStr">
        <is>
          <t>cem</t>
        </is>
      </c>
      <c r="D1510" s="37">
        <f>INDEX(Inputs!$R$5:$R$132,MATCH($B1510&amp;"|"&amp;$C1510,Inputs!$A$5:$A$132,0))</f>
        <v/>
      </c>
      <c r="E1510" s="37">
        <f>INDEX(Inputs!$S$5:$S$132,MATCH($B1510&amp;"|"&amp;$C1510,Inputs!$A$5:$A$132,0))</f>
        <v/>
      </c>
      <c r="F1510" s="36" t="n"/>
      <c r="G1510" s="36" t="n"/>
      <c r="H1510" s="14">
        <f>INDEX(Variables!$B$5:$B$105,MATCH($A1510,Variables!$A$5:$A$105,0))&amp;IF($C1510="",""," | "&amp;INDEX(Mapping!$B$5:$B$26,MATCH($C1510,Mapping!$A$5:$A$26,0))&amp;" | "&amp;INDEX(Mapping!$B$30:$B$41,MATCH($B1510,Mapping!$A$30:$A$41,0)))</f>
        <v/>
      </c>
      <c r="I1510" s="14">
        <f>INDEX(Variables!$C$5:$C$105,MATCH($A1510,Variables!$A$5:$A$105,0))</f>
        <v/>
      </c>
      <c r="J1510" s="14">
        <f>INDEX(Variables!$E$5:$E$105,MATCH($A1510,Variables!$A$5:$A$105,0))</f>
        <v/>
      </c>
      <c r="K1510" s="11">
        <f>LOWER(Settings!$C$4)&amp;".mit."&amp;$A1510&amp;IF($C1510="","","."&amp;$C1510&amp;"."&amp;$B1510)&amp;IF(INDEX(Variables!$D$5:$D$105,MATCH($A1510,Variables!$A$5:$A$105,0))="","","."&amp;INDEX(Variables!$D$5:$D$105,MATCH($A1510,Variables!$A$5:$A$105,0)))&amp;"."&amp;K$5</f>
        <v/>
      </c>
      <c r="L1510" s="38">
        <f>MAX(INDEX(L$292:L$303,$D1510)+L1501*(1+$E1510),0.01)</f>
        <v/>
      </c>
      <c r="M1510" s="37">
        <f>MAX(INDEX(M$292:M$303,$D1510)+M1501*(1+$E1510),0.01)</f>
        <v/>
      </c>
      <c r="N1510" s="37">
        <f>MAX(INDEX(N$292:N$303,$D1510)+N1501*(1+$E1510),0.01)</f>
        <v/>
      </c>
      <c r="O1510" s="37">
        <f>MAX(INDEX(O$292:O$303,$D1510)+O1501*(1+$E1510),0.01)</f>
        <v/>
      </c>
      <c r="P1510" s="37">
        <f>MAX(INDEX(P$292:P$303,$D1510)+P1501*(1+$E1510),0.01)</f>
        <v/>
      </c>
      <c r="Q1510" s="37">
        <f>MAX(INDEX(Q$292:Q$303,$D1510)+Q1501*(1+$E1510),0.01)</f>
        <v/>
      </c>
      <c r="R1510" s="37">
        <f>MAX(INDEX(R$292:R$303,$D1510)+R1501*(1+$E1510),0.01)</f>
        <v/>
      </c>
      <c r="S1510" s="37">
        <f>MAX(INDEX(S$292:S$303,$D1510)+S1501*(1+$E1510),0.01)</f>
        <v/>
      </c>
      <c r="T1510" s="37">
        <f>MAX(INDEX(T$292:T$303,$D1510)+T1501*(1+$E1510),0.01)</f>
        <v/>
      </c>
      <c r="U1510" s="37">
        <f>MAX(INDEX(U$292:U$303,$D1510)+U1501*(1+$E1510),0.01)</f>
        <v/>
      </c>
      <c r="V1510" s="37">
        <f>MAX(INDEX(V$292:V$303,$D1510)+V1501*(1+$E1510),0.01)</f>
        <v/>
      </c>
      <c r="W1510" s="37">
        <f>MAX(INDEX(W$292:W$303,$D1510)+W1501*(1+$E1510),0.01)</f>
        <v/>
      </c>
      <c r="X1510" s="37">
        <f>MAX(INDEX(X$292:X$303,$D1510)+X1501*(1+$E1510),0.01)</f>
        <v/>
      </c>
      <c r="Y1510" s="37">
        <f>MAX(INDEX(Y$292:Y$303,$D1510)+Y1501*(1+$E1510),0.01)</f>
        <v/>
      </c>
      <c r="Z1510" s="37">
        <f>MAX(INDEX(Z$292:Z$303,$D1510)+Z1501*(1+$E1510),0.01)</f>
        <v/>
      </c>
      <c r="AA1510" s="37">
        <f>MAX(INDEX(AA$292:AA$303,$D1510)+AA1501*(1+$E1510),0.01)</f>
        <v/>
      </c>
      <c r="AB1510" s="37">
        <f>MAX(INDEX(AB$292:AB$303,$D1510)+AB1501*(1+$E1510),0.01)</f>
        <v/>
      </c>
      <c r="AC1510" s="37">
        <f>MAX(INDEX(AC$292:AC$303,$D1510)+AC1501*(1+$E1510),0.01)</f>
        <v/>
      </c>
      <c r="AD1510" s="40">
        <f>POSTTAX(INDEX(AD$292:AD$303,$D1510),AD1501,$E1510)</f>
        <v/>
      </c>
      <c r="AF1510" s="11">
        <f>LOWER(Settings!$C$4)&amp;".mit."&amp;$A1510&amp;IF($C1510="","","."&amp;$C1510&amp;"."&amp;$B1510)&amp;IF(INDEX(Variables!$D$5:$D$105,MATCH($A1510,Variables!$A$5:$A$105,0))="","","."&amp;INDEX(Variables!$D$5:$D$105,MATCH($A1510,Variables!$A$5:$A$105,0)))&amp;"."&amp;AF$5</f>
        <v/>
      </c>
      <c r="AG1510" s="38">
        <f>MAX(INDEX(AG$292:AG$303,$D1510)+AG1501*(1+$E1510),0.01)</f>
        <v/>
      </c>
      <c r="AH1510" s="37">
        <f>MAX(INDEX(AH$292:AH$303,$D1510)+AH1501*(1+$E1510),0.01)</f>
        <v/>
      </c>
      <c r="AI1510" s="37">
        <f>MAX(INDEX(AI$292:AI$303,$D1510)+AI1501*(1+$E1510),0.01)</f>
        <v/>
      </c>
      <c r="AJ1510" s="37">
        <f>MAX(INDEX(AJ$292:AJ$303,$D1510)+AJ1501*(1+$E1510),0.01)</f>
        <v/>
      </c>
      <c r="AK1510" s="37">
        <f>MAX(INDEX(AK$292:AK$303,$D1510)+AK1501*(1+$E1510),0.01)</f>
        <v/>
      </c>
      <c r="AL1510" s="37">
        <f>MAX(INDEX(AL$292:AL$303,$D1510)+AL1501*(1+$E1510),0.01)</f>
        <v/>
      </c>
      <c r="AM1510" s="37">
        <f>MAX(INDEX(AM$292:AM$303,$D1510)+AM1501*(1+$E1510),0.01)</f>
        <v/>
      </c>
      <c r="AN1510" s="37">
        <f>MAX(INDEX(AN$292:AN$303,$D1510)+AN1501*(1+$E1510),0.01)</f>
        <v/>
      </c>
      <c r="AO1510" s="37">
        <f>MAX(INDEX(AO$292:AO$303,$D1510)+AO1501*(1+$E1510),0.01)</f>
        <v/>
      </c>
      <c r="AP1510" s="37">
        <f>MAX(INDEX(AP$292:AP$303,$D1510)+AP1501*(1+$E1510),0.01)</f>
        <v/>
      </c>
      <c r="AQ1510" s="37">
        <f>MAX(INDEX(AQ$292:AQ$303,$D1510)+AQ1501*(1+$E1510),0.01)</f>
        <v/>
      </c>
      <c r="AR1510" s="37">
        <f>MAX(INDEX(AR$292:AR$303,$D1510)+AR1501*(1+$E1510),0.01)</f>
        <v/>
      </c>
      <c r="AS1510" s="37">
        <f>MAX(INDEX(AS$292:AS$303,$D1510)+AS1501*(1+$E1510),0.01)</f>
        <v/>
      </c>
      <c r="AT1510" s="37">
        <f>MAX(INDEX(AT$292:AT$303,$D1510)+AT1501*(1+$E1510),0.01)</f>
        <v/>
      </c>
      <c r="AU1510" s="37">
        <f>MAX(INDEX(AU$292:AU$303,$D1510)+AU1501*(1+$E1510),0.01)</f>
        <v/>
      </c>
      <c r="AV1510" s="37">
        <f>MAX(INDEX(AV$292:AV$303,$D1510)+AV1501*(1+$E1510),0.01)</f>
        <v/>
      </c>
      <c r="AW1510" s="37">
        <f>MAX(INDEX(AW$292:AW$303,$D1510)+AW1501*(1+$E1510),0.01)</f>
        <v/>
      </c>
      <c r="AX1510" s="37">
        <f>MAX(INDEX(AX$292:AX$303,$D1510)+AX1501*(1+$E1510),0.01)</f>
        <v/>
      </c>
      <c r="AY1510" s="40">
        <f>POSTTAX(INDEX(AY$292:AY$303,$D1510),AY1501,$E1510)</f>
        <v/>
      </c>
    </row>
    <row r="1511" hidden="1" outlineLevel="2">
      <c r="A1511" s="14" t="inlineStr">
        <is>
          <t>atp</t>
        </is>
      </c>
      <c r="B1511" s="14" t="inlineStr">
        <is>
          <t>ker</t>
        </is>
      </c>
      <c r="C1511" s="14" t="inlineStr">
        <is>
          <t>cem</t>
        </is>
      </c>
      <c r="D1511" s="37">
        <f>INDEX(Inputs!$R$5:$R$132,MATCH($B1511&amp;"|"&amp;$C1511,Inputs!$A$5:$A$132,0))</f>
        <v/>
      </c>
      <c r="E1511" s="37">
        <f>INDEX(Inputs!$S$5:$S$132,MATCH($B1511&amp;"|"&amp;$C1511,Inputs!$A$5:$A$132,0))</f>
        <v/>
      </c>
      <c r="F1511" s="36" t="n"/>
      <c r="G1511" s="36" t="n"/>
      <c r="H1511" s="14">
        <f>INDEX(Variables!$B$5:$B$105,MATCH($A1511,Variables!$A$5:$A$105,0))&amp;IF($C1511="",""," | "&amp;INDEX(Mapping!$B$5:$B$26,MATCH($C1511,Mapping!$A$5:$A$26,0))&amp;" | "&amp;INDEX(Mapping!$B$30:$B$41,MATCH($B1511,Mapping!$A$30:$A$41,0)))</f>
        <v/>
      </c>
      <c r="I1511" s="14">
        <f>INDEX(Variables!$C$5:$C$105,MATCH($A1511,Variables!$A$5:$A$105,0))</f>
        <v/>
      </c>
      <c r="J1511" s="14">
        <f>INDEX(Variables!$E$5:$E$105,MATCH($A1511,Variables!$A$5:$A$105,0))</f>
        <v/>
      </c>
      <c r="K1511" s="11">
        <f>LOWER(Settings!$C$4)&amp;".mit."&amp;$A1511&amp;IF($C1511="","","."&amp;$C1511&amp;"."&amp;$B1511)&amp;IF(INDEX(Variables!$D$5:$D$105,MATCH($A1511,Variables!$A$5:$A$105,0))="","","."&amp;INDEX(Variables!$D$5:$D$105,MATCH($A1511,Variables!$A$5:$A$105,0)))&amp;"."&amp;K$5</f>
        <v/>
      </c>
      <c r="L1511" s="38">
        <f>MAX(INDEX(L$292:L$303,$D1511)+L1502*(1+$E1511),0.01)</f>
        <v/>
      </c>
      <c r="M1511" s="37">
        <f>MAX(INDEX(M$292:M$303,$D1511)+M1502*(1+$E1511),0.01)</f>
        <v/>
      </c>
      <c r="N1511" s="37">
        <f>MAX(INDEX(N$292:N$303,$D1511)+N1502*(1+$E1511),0.01)</f>
        <v/>
      </c>
      <c r="O1511" s="37">
        <f>MAX(INDEX(O$292:O$303,$D1511)+O1502*(1+$E1511),0.01)</f>
        <v/>
      </c>
      <c r="P1511" s="37">
        <f>MAX(INDEX(P$292:P$303,$D1511)+P1502*(1+$E1511),0.01)</f>
        <v/>
      </c>
      <c r="Q1511" s="37">
        <f>MAX(INDEX(Q$292:Q$303,$D1511)+Q1502*(1+$E1511),0.01)</f>
        <v/>
      </c>
      <c r="R1511" s="37">
        <f>MAX(INDEX(R$292:R$303,$D1511)+R1502*(1+$E1511),0.01)</f>
        <v/>
      </c>
      <c r="S1511" s="37">
        <f>MAX(INDEX(S$292:S$303,$D1511)+S1502*(1+$E1511),0.01)</f>
        <v/>
      </c>
      <c r="T1511" s="37">
        <f>MAX(INDEX(T$292:T$303,$D1511)+T1502*(1+$E1511),0.01)</f>
        <v/>
      </c>
      <c r="U1511" s="37">
        <f>MAX(INDEX(U$292:U$303,$D1511)+U1502*(1+$E1511),0.01)</f>
        <v/>
      </c>
      <c r="V1511" s="37">
        <f>MAX(INDEX(V$292:V$303,$D1511)+V1502*(1+$E1511),0.01)</f>
        <v/>
      </c>
      <c r="W1511" s="37">
        <f>MAX(INDEX(W$292:W$303,$D1511)+W1502*(1+$E1511),0.01)</f>
        <v/>
      </c>
      <c r="X1511" s="37">
        <f>MAX(INDEX(X$292:X$303,$D1511)+X1502*(1+$E1511),0.01)</f>
        <v/>
      </c>
      <c r="Y1511" s="37">
        <f>MAX(INDEX(Y$292:Y$303,$D1511)+Y1502*(1+$E1511),0.01)</f>
        <v/>
      </c>
      <c r="Z1511" s="37">
        <f>MAX(INDEX(Z$292:Z$303,$D1511)+Z1502*(1+$E1511),0.01)</f>
        <v/>
      </c>
      <c r="AA1511" s="37">
        <f>MAX(INDEX(AA$292:AA$303,$D1511)+AA1502*(1+$E1511),0.01)</f>
        <v/>
      </c>
      <c r="AB1511" s="37">
        <f>MAX(INDEX(AB$292:AB$303,$D1511)+AB1502*(1+$E1511),0.01)</f>
        <v/>
      </c>
      <c r="AC1511" s="37">
        <f>MAX(INDEX(AC$292:AC$303,$D1511)+AC1502*(1+$E1511),0.01)</f>
        <v/>
      </c>
      <c r="AD1511" s="40">
        <f>POSTTAX(INDEX(AD$292:AD$303,$D1511),AD1502,$E1511)</f>
        <v/>
      </c>
      <c r="AF1511" s="11">
        <f>LOWER(Settings!$C$4)&amp;".mit."&amp;$A1511&amp;IF($C1511="","","."&amp;$C1511&amp;"."&amp;$B1511)&amp;IF(INDEX(Variables!$D$5:$D$105,MATCH($A1511,Variables!$A$5:$A$105,0))="","","."&amp;INDEX(Variables!$D$5:$D$105,MATCH($A1511,Variables!$A$5:$A$105,0)))&amp;"."&amp;AF$5</f>
        <v/>
      </c>
      <c r="AG1511" s="38">
        <f>MAX(INDEX(AG$292:AG$303,$D1511)+AG1502*(1+$E1511),0.01)</f>
        <v/>
      </c>
      <c r="AH1511" s="37">
        <f>MAX(INDEX(AH$292:AH$303,$D1511)+AH1502*(1+$E1511),0.01)</f>
        <v/>
      </c>
      <c r="AI1511" s="37">
        <f>MAX(INDEX(AI$292:AI$303,$D1511)+AI1502*(1+$E1511),0.01)</f>
        <v/>
      </c>
      <c r="AJ1511" s="37">
        <f>MAX(INDEX(AJ$292:AJ$303,$D1511)+AJ1502*(1+$E1511),0.01)</f>
        <v/>
      </c>
      <c r="AK1511" s="37">
        <f>MAX(INDEX(AK$292:AK$303,$D1511)+AK1502*(1+$E1511),0.01)</f>
        <v/>
      </c>
      <c r="AL1511" s="37">
        <f>MAX(INDEX(AL$292:AL$303,$D1511)+AL1502*(1+$E1511),0.01)</f>
        <v/>
      </c>
      <c r="AM1511" s="37">
        <f>MAX(INDEX(AM$292:AM$303,$D1511)+AM1502*(1+$E1511),0.01)</f>
        <v/>
      </c>
      <c r="AN1511" s="37">
        <f>MAX(INDEX(AN$292:AN$303,$D1511)+AN1502*(1+$E1511),0.01)</f>
        <v/>
      </c>
      <c r="AO1511" s="37">
        <f>MAX(INDEX(AO$292:AO$303,$D1511)+AO1502*(1+$E1511),0.01)</f>
        <v/>
      </c>
      <c r="AP1511" s="37">
        <f>MAX(INDEX(AP$292:AP$303,$D1511)+AP1502*(1+$E1511),0.01)</f>
        <v/>
      </c>
      <c r="AQ1511" s="37">
        <f>MAX(INDEX(AQ$292:AQ$303,$D1511)+AQ1502*(1+$E1511),0.01)</f>
        <v/>
      </c>
      <c r="AR1511" s="37">
        <f>MAX(INDEX(AR$292:AR$303,$D1511)+AR1502*(1+$E1511),0.01)</f>
        <v/>
      </c>
      <c r="AS1511" s="37">
        <f>MAX(INDEX(AS$292:AS$303,$D1511)+AS1502*(1+$E1511),0.01)</f>
        <v/>
      </c>
      <c r="AT1511" s="37">
        <f>MAX(INDEX(AT$292:AT$303,$D1511)+AT1502*(1+$E1511),0.01)</f>
        <v/>
      </c>
      <c r="AU1511" s="37">
        <f>MAX(INDEX(AU$292:AU$303,$D1511)+AU1502*(1+$E1511),0.01)</f>
        <v/>
      </c>
      <c r="AV1511" s="37">
        <f>MAX(INDEX(AV$292:AV$303,$D1511)+AV1502*(1+$E1511),0.01)</f>
        <v/>
      </c>
      <c r="AW1511" s="37">
        <f>MAX(INDEX(AW$292:AW$303,$D1511)+AW1502*(1+$E1511),0.01)</f>
        <v/>
      </c>
      <c r="AX1511" s="37">
        <f>MAX(INDEX(AX$292:AX$303,$D1511)+AX1502*(1+$E1511),0.01)</f>
        <v/>
      </c>
      <c r="AY1511" s="40">
        <f>POSTTAX(INDEX(AY$292:AY$303,$D1511),AY1502,$E1511)</f>
        <v/>
      </c>
    </row>
    <row r="1512" hidden="1" outlineLevel="2">
      <c r="A1512" s="14" t="inlineStr">
        <is>
          <t>atp</t>
        </is>
      </c>
      <c r="B1512" s="14" t="inlineStr">
        <is>
          <t>oop</t>
        </is>
      </c>
      <c r="C1512" s="14" t="inlineStr">
        <is>
          <t>cem</t>
        </is>
      </c>
      <c r="D1512" s="37">
        <f>INDEX(Inputs!$R$5:$R$132,MATCH($B1512&amp;"|"&amp;$C1512,Inputs!$A$5:$A$132,0))</f>
        <v/>
      </c>
      <c r="E1512" s="37">
        <f>INDEX(Inputs!$S$5:$S$132,MATCH($B1512&amp;"|"&amp;$C1512,Inputs!$A$5:$A$132,0))</f>
        <v/>
      </c>
      <c r="F1512" s="36" t="n"/>
      <c r="G1512" s="36" t="n"/>
      <c r="H1512" s="14">
        <f>INDEX(Variables!$B$5:$B$105,MATCH($A1512,Variables!$A$5:$A$105,0))&amp;IF($C1512="",""," | "&amp;INDEX(Mapping!$B$5:$B$26,MATCH($C1512,Mapping!$A$5:$A$26,0))&amp;" | "&amp;INDEX(Mapping!$B$30:$B$41,MATCH($B1512,Mapping!$A$30:$A$41,0)))</f>
        <v/>
      </c>
      <c r="I1512" s="14">
        <f>INDEX(Variables!$C$5:$C$105,MATCH($A1512,Variables!$A$5:$A$105,0))</f>
        <v/>
      </c>
      <c r="J1512" s="14">
        <f>INDEX(Variables!$E$5:$E$105,MATCH($A1512,Variables!$A$5:$A$105,0))</f>
        <v/>
      </c>
      <c r="K1512" s="11">
        <f>LOWER(Settings!$C$4)&amp;".mit."&amp;$A1512&amp;IF($C1512="","","."&amp;$C1512&amp;"."&amp;$B1512)&amp;IF(INDEX(Variables!$D$5:$D$105,MATCH($A1512,Variables!$A$5:$A$105,0))="","","."&amp;INDEX(Variables!$D$5:$D$105,MATCH($A1512,Variables!$A$5:$A$105,0)))&amp;"."&amp;K$5</f>
        <v/>
      </c>
      <c r="L1512" s="38">
        <f>MAX(INDEX(L$292:L$303,$D1512)+L1503*(1+$E1512),0.01)</f>
        <v/>
      </c>
      <c r="M1512" s="37">
        <f>MAX(INDEX(M$292:M$303,$D1512)+M1503*(1+$E1512),0.01)</f>
        <v/>
      </c>
      <c r="N1512" s="37">
        <f>MAX(INDEX(N$292:N$303,$D1512)+N1503*(1+$E1512),0.01)</f>
        <v/>
      </c>
      <c r="O1512" s="37">
        <f>MAX(INDEX(O$292:O$303,$D1512)+O1503*(1+$E1512),0.01)</f>
        <v/>
      </c>
      <c r="P1512" s="37">
        <f>MAX(INDEX(P$292:P$303,$D1512)+P1503*(1+$E1512),0.01)</f>
        <v/>
      </c>
      <c r="Q1512" s="37">
        <f>MAX(INDEX(Q$292:Q$303,$D1512)+Q1503*(1+$E1512),0.01)</f>
        <v/>
      </c>
      <c r="R1512" s="37">
        <f>MAX(INDEX(R$292:R$303,$D1512)+R1503*(1+$E1512),0.01)</f>
        <v/>
      </c>
      <c r="S1512" s="37">
        <f>MAX(INDEX(S$292:S$303,$D1512)+S1503*(1+$E1512),0.01)</f>
        <v/>
      </c>
      <c r="T1512" s="37">
        <f>MAX(INDEX(T$292:T$303,$D1512)+T1503*(1+$E1512),0.01)</f>
        <v/>
      </c>
      <c r="U1512" s="37">
        <f>MAX(INDEX(U$292:U$303,$D1512)+U1503*(1+$E1512),0.01)</f>
        <v/>
      </c>
      <c r="V1512" s="37">
        <f>MAX(INDEX(V$292:V$303,$D1512)+V1503*(1+$E1512),0.01)</f>
        <v/>
      </c>
      <c r="W1512" s="37">
        <f>MAX(INDEX(W$292:W$303,$D1512)+W1503*(1+$E1512),0.01)</f>
        <v/>
      </c>
      <c r="X1512" s="37">
        <f>MAX(INDEX(X$292:X$303,$D1512)+X1503*(1+$E1512),0.01)</f>
        <v/>
      </c>
      <c r="Y1512" s="37">
        <f>MAX(INDEX(Y$292:Y$303,$D1512)+Y1503*(1+$E1512),0.01)</f>
        <v/>
      </c>
      <c r="Z1512" s="37">
        <f>MAX(INDEX(Z$292:Z$303,$D1512)+Z1503*(1+$E1512),0.01)</f>
        <v/>
      </c>
      <c r="AA1512" s="37">
        <f>MAX(INDEX(AA$292:AA$303,$D1512)+AA1503*(1+$E1512),0.01)</f>
        <v/>
      </c>
      <c r="AB1512" s="37">
        <f>MAX(INDEX(AB$292:AB$303,$D1512)+AB1503*(1+$E1512),0.01)</f>
        <v/>
      </c>
      <c r="AC1512" s="37">
        <f>MAX(INDEX(AC$292:AC$303,$D1512)+AC1503*(1+$E1512),0.01)</f>
        <v/>
      </c>
      <c r="AD1512" s="40">
        <f>POSTTAX(INDEX(AD$292:AD$303,$D1512),AD1503,$E1512)</f>
        <v/>
      </c>
      <c r="AF1512" s="11">
        <f>LOWER(Settings!$C$4)&amp;".mit."&amp;$A1512&amp;IF($C1512="","","."&amp;$C1512&amp;"."&amp;$B1512)&amp;IF(INDEX(Variables!$D$5:$D$105,MATCH($A1512,Variables!$A$5:$A$105,0))="","","."&amp;INDEX(Variables!$D$5:$D$105,MATCH($A1512,Variables!$A$5:$A$105,0)))&amp;"."&amp;AF$5</f>
        <v/>
      </c>
      <c r="AG1512" s="38">
        <f>MAX(INDEX(AG$292:AG$303,$D1512)+AG1503*(1+$E1512),0.01)</f>
        <v/>
      </c>
      <c r="AH1512" s="37">
        <f>MAX(INDEX(AH$292:AH$303,$D1512)+AH1503*(1+$E1512),0.01)</f>
        <v/>
      </c>
      <c r="AI1512" s="37">
        <f>MAX(INDEX(AI$292:AI$303,$D1512)+AI1503*(1+$E1512),0.01)</f>
        <v/>
      </c>
      <c r="AJ1512" s="37">
        <f>MAX(INDEX(AJ$292:AJ$303,$D1512)+AJ1503*(1+$E1512),0.01)</f>
        <v/>
      </c>
      <c r="AK1512" s="37">
        <f>MAX(INDEX(AK$292:AK$303,$D1512)+AK1503*(1+$E1512),0.01)</f>
        <v/>
      </c>
      <c r="AL1512" s="37">
        <f>MAX(INDEX(AL$292:AL$303,$D1512)+AL1503*(1+$E1512),0.01)</f>
        <v/>
      </c>
      <c r="AM1512" s="37">
        <f>MAX(INDEX(AM$292:AM$303,$D1512)+AM1503*(1+$E1512),0.01)</f>
        <v/>
      </c>
      <c r="AN1512" s="37">
        <f>MAX(INDEX(AN$292:AN$303,$D1512)+AN1503*(1+$E1512),0.01)</f>
        <v/>
      </c>
      <c r="AO1512" s="37">
        <f>MAX(INDEX(AO$292:AO$303,$D1512)+AO1503*(1+$E1512),0.01)</f>
        <v/>
      </c>
      <c r="AP1512" s="37">
        <f>MAX(INDEX(AP$292:AP$303,$D1512)+AP1503*(1+$E1512),0.01)</f>
        <v/>
      </c>
      <c r="AQ1512" s="37">
        <f>MAX(INDEX(AQ$292:AQ$303,$D1512)+AQ1503*(1+$E1512),0.01)</f>
        <v/>
      </c>
      <c r="AR1512" s="37">
        <f>MAX(INDEX(AR$292:AR$303,$D1512)+AR1503*(1+$E1512),0.01)</f>
        <v/>
      </c>
      <c r="AS1512" s="37">
        <f>MAX(INDEX(AS$292:AS$303,$D1512)+AS1503*(1+$E1512),0.01)</f>
        <v/>
      </c>
      <c r="AT1512" s="37">
        <f>MAX(INDEX(AT$292:AT$303,$D1512)+AT1503*(1+$E1512),0.01)</f>
        <v/>
      </c>
      <c r="AU1512" s="37">
        <f>MAX(INDEX(AU$292:AU$303,$D1512)+AU1503*(1+$E1512),0.01)</f>
        <v/>
      </c>
      <c r="AV1512" s="37">
        <f>MAX(INDEX(AV$292:AV$303,$D1512)+AV1503*(1+$E1512),0.01)</f>
        <v/>
      </c>
      <c r="AW1512" s="37">
        <f>MAX(INDEX(AW$292:AW$303,$D1512)+AW1503*(1+$E1512),0.01)</f>
        <v/>
      </c>
      <c r="AX1512" s="37">
        <f>MAX(INDEX(AX$292:AX$303,$D1512)+AX1503*(1+$E1512),0.01)</f>
        <v/>
      </c>
      <c r="AY1512" s="40">
        <f>POSTTAX(INDEX(AY$292:AY$303,$D1512),AY1503,$E1512)</f>
        <v/>
      </c>
    </row>
    <row r="1513" hidden="1" outlineLevel="2">
      <c r="A1513" s="14" t="inlineStr">
        <is>
          <t>atp</t>
        </is>
      </c>
      <c r="B1513" s="14" t="inlineStr">
        <is>
          <t>bio</t>
        </is>
      </c>
      <c r="C1513" s="14" t="inlineStr">
        <is>
          <t>cem</t>
        </is>
      </c>
      <c r="D1513" s="37">
        <f>INDEX(Inputs!$R$5:$R$132,MATCH($B1513&amp;"|"&amp;$C1513,Inputs!$A$5:$A$132,0))</f>
        <v/>
      </c>
      <c r="E1513" s="37">
        <f>INDEX(Inputs!$S$5:$S$132,MATCH($B1513&amp;"|"&amp;$C1513,Inputs!$A$5:$A$132,0))</f>
        <v/>
      </c>
      <c r="F1513" s="36" t="n"/>
      <c r="G1513" s="36" t="n"/>
      <c r="H1513" s="14">
        <f>INDEX(Variables!$B$5:$B$105,MATCH($A1513,Variables!$A$5:$A$105,0))&amp;IF($C1513="",""," | "&amp;INDEX(Mapping!$B$5:$B$26,MATCH($C1513,Mapping!$A$5:$A$26,0))&amp;" | "&amp;INDEX(Mapping!$B$30:$B$41,MATCH($B1513,Mapping!$A$30:$A$41,0)))</f>
        <v/>
      </c>
      <c r="I1513" s="14">
        <f>INDEX(Variables!$C$5:$C$105,MATCH($A1513,Variables!$A$5:$A$105,0))</f>
        <v/>
      </c>
      <c r="J1513" s="14">
        <f>INDEX(Variables!$E$5:$E$105,MATCH($A1513,Variables!$A$5:$A$105,0))</f>
        <v/>
      </c>
      <c r="K1513" s="11">
        <f>LOWER(Settings!$C$4)&amp;".mit."&amp;$A1513&amp;IF($C1513="","","."&amp;$C1513&amp;"."&amp;$B1513)&amp;IF(INDEX(Variables!$D$5:$D$105,MATCH($A1513,Variables!$A$5:$A$105,0))="","","."&amp;INDEX(Variables!$D$5:$D$105,MATCH($A1513,Variables!$A$5:$A$105,0)))&amp;"."&amp;K$5</f>
        <v/>
      </c>
      <c r="L1513" s="38">
        <f>MAX(INDEX(L$292:L$303,$D1513)+L1504*(1+$E1513),0.01)</f>
        <v/>
      </c>
      <c r="M1513" s="37">
        <f>MAX(INDEX(M$292:M$303,$D1513)+M1504*(1+$E1513),0.01)</f>
        <v/>
      </c>
      <c r="N1513" s="37">
        <f>MAX(INDEX(N$292:N$303,$D1513)+N1504*(1+$E1513),0.01)</f>
        <v/>
      </c>
      <c r="O1513" s="37">
        <f>MAX(INDEX(O$292:O$303,$D1513)+O1504*(1+$E1513),0.01)</f>
        <v/>
      </c>
      <c r="P1513" s="37">
        <f>MAX(INDEX(P$292:P$303,$D1513)+P1504*(1+$E1513),0.01)</f>
        <v/>
      </c>
      <c r="Q1513" s="37">
        <f>MAX(INDEX(Q$292:Q$303,$D1513)+Q1504*(1+$E1513),0.01)</f>
        <v/>
      </c>
      <c r="R1513" s="37">
        <f>MAX(INDEX(R$292:R$303,$D1513)+R1504*(1+$E1513),0.01)</f>
        <v/>
      </c>
      <c r="S1513" s="37">
        <f>MAX(INDEX(S$292:S$303,$D1513)+S1504*(1+$E1513),0.01)</f>
        <v/>
      </c>
      <c r="T1513" s="37">
        <f>MAX(INDEX(T$292:T$303,$D1513)+T1504*(1+$E1513),0.01)</f>
        <v/>
      </c>
      <c r="U1513" s="37">
        <f>MAX(INDEX(U$292:U$303,$D1513)+U1504*(1+$E1513),0.01)</f>
        <v/>
      </c>
      <c r="V1513" s="37">
        <f>MAX(INDEX(V$292:V$303,$D1513)+V1504*(1+$E1513),0.01)</f>
        <v/>
      </c>
      <c r="W1513" s="37">
        <f>MAX(INDEX(W$292:W$303,$D1513)+W1504*(1+$E1513),0.01)</f>
        <v/>
      </c>
      <c r="X1513" s="37">
        <f>MAX(INDEX(X$292:X$303,$D1513)+X1504*(1+$E1513),0.01)</f>
        <v/>
      </c>
      <c r="Y1513" s="37">
        <f>MAX(INDEX(Y$292:Y$303,$D1513)+Y1504*(1+$E1513),0.01)</f>
        <v/>
      </c>
      <c r="Z1513" s="37">
        <f>MAX(INDEX(Z$292:Z$303,$D1513)+Z1504*(1+$E1513),0.01)</f>
        <v/>
      </c>
      <c r="AA1513" s="37">
        <f>MAX(INDEX(AA$292:AA$303,$D1513)+AA1504*(1+$E1513),0.01)</f>
        <v/>
      </c>
      <c r="AB1513" s="37">
        <f>MAX(INDEX(AB$292:AB$303,$D1513)+AB1504*(1+$E1513),0.01)</f>
        <v/>
      </c>
      <c r="AC1513" s="37">
        <f>MAX(INDEX(AC$292:AC$303,$D1513)+AC1504*(1+$E1513),0.01)</f>
        <v/>
      </c>
      <c r="AD1513" s="40">
        <f>POSTTAX(INDEX(AD$292:AD$303,$D1513),AD1504,$E1513)</f>
        <v/>
      </c>
      <c r="AF1513" s="11">
        <f>LOWER(Settings!$C$4)&amp;".mit."&amp;$A1513&amp;IF($C1513="","","."&amp;$C1513&amp;"."&amp;$B1513)&amp;IF(INDEX(Variables!$D$5:$D$105,MATCH($A1513,Variables!$A$5:$A$105,0))="","","."&amp;INDEX(Variables!$D$5:$D$105,MATCH($A1513,Variables!$A$5:$A$105,0)))&amp;"."&amp;AF$5</f>
        <v/>
      </c>
      <c r="AG1513" s="38">
        <f>MAX(INDEX(AG$292:AG$303,$D1513)+AG1504*(1+$E1513),0.01)</f>
        <v/>
      </c>
      <c r="AH1513" s="37">
        <f>MAX(INDEX(AH$292:AH$303,$D1513)+AH1504*(1+$E1513),0.01)</f>
        <v/>
      </c>
      <c r="AI1513" s="37">
        <f>MAX(INDEX(AI$292:AI$303,$D1513)+AI1504*(1+$E1513),0.01)</f>
        <v/>
      </c>
      <c r="AJ1513" s="37">
        <f>MAX(INDEX(AJ$292:AJ$303,$D1513)+AJ1504*(1+$E1513),0.01)</f>
        <v/>
      </c>
      <c r="AK1513" s="37">
        <f>MAX(INDEX(AK$292:AK$303,$D1513)+AK1504*(1+$E1513),0.01)</f>
        <v/>
      </c>
      <c r="AL1513" s="37">
        <f>MAX(INDEX(AL$292:AL$303,$D1513)+AL1504*(1+$E1513),0.01)</f>
        <v/>
      </c>
      <c r="AM1513" s="37">
        <f>MAX(INDEX(AM$292:AM$303,$D1513)+AM1504*(1+$E1513),0.01)</f>
        <v/>
      </c>
      <c r="AN1513" s="37">
        <f>MAX(INDEX(AN$292:AN$303,$D1513)+AN1504*(1+$E1513),0.01)</f>
        <v/>
      </c>
      <c r="AO1513" s="37">
        <f>MAX(INDEX(AO$292:AO$303,$D1513)+AO1504*(1+$E1513),0.01)</f>
        <v/>
      </c>
      <c r="AP1513" s="37">
        <f>MAX(INDEX(AP$292:AP$303,$D1513)+AP1504*(1+$E1513),0.01)</f>
        <v/>
      </c>
      <c r="AQ1513" s="37">
        <f>MAX(INDEX(AQ$292:AQ$303,$D1513)+AQ1504*(1+$E1513),0.01)</f>
        <v/>
      </c>
      <c r="AR1513" s="37">
        <f>MAX(INDEX(AR$292:AR$303,$D1513)+AR1504*(1+$E1513),0.01)</f>
        <v/>
      </c>
      <c r="AS1513" s="37">
        <f>MAX(INDEX(AS$292:AS$303,$D1513)+AS1504*(1+$E1513),0.01)</f>
        <v/>
      </c>
      <c r="AT1513" s="37">
        <f>MAX(INDEX(AT$292:AT$303,$D1513)+AT1504*(1+$E1513),0.01)</f>
        <v/>
      </c>
      <c r="AU1513" s="37">
        <f>MAX(INDEX(AU$292:AU$303,$D1513)+AU1504*(1+$E1513),0.01)</f>
        <v/>
      </c>
      <c r="AV1513" s="37">
        <f>MAX(INDEX(AV$292:AV$303,$D1513)+AV1504*(1+$E1513),0.01)</f>
        <v/>
      </c>
      <c r="AW1513" s="37">
        <f>MAX(INDEX(AW$292:AW$303,$D1513)+AW1504*(1+$E1513),0.01)</f>
        <v/>
      </c>
      <c r="AX1513" s="37">
        <f>MAX(INDEX(AX$292:AX$303,$D1513)+AX1504*(1+$E1513),0.01)</f>
        <v/>
      </c>
      <c r="AY1513" s="40">
        <f>POSTTAX(INDEX(AY$292:AY$303,$D1513),AY1504,$E1513)</f>
        <v/>
      </c>
    </row>
    <row r="1514" hidden="1" outlineLevel="2"/>
    <row r="1515" hidden="1" outlineLevel="2">
      <c r="A1515" s="14" t="inlineStr">
        <is>
          <t>shp</t>
        </is>
      </c>
      <c r="B1515" s="14" t="inlineStr">
        <is>
          <t>coa</t>
        </is>
      </c>
      <c r="C1515" s="14" t="inlineStr">
        <is>
          <t>cem</t>
        </is>
      </c>
      <c r="D1515" s="37">
        <f>INDEX(Inputs!$M$5:$M$132,MATCH($B1515&amp;"|"&amp;$C1515,Inputs!$A$5:$A$132,0))</f>
        <v/>
      </c>
      <c r="E1515" s="37">
        <f>INDEX(Inputs!$T$5:$T$132,MATCH($B1515&amp;"|"&amp;$C1515,Inputs!$A$5:$A$132,0))</f>
        <v/>
      </c>
      <c r="F1515" s="37">
        <f>INDEX(Inputs!$K$5:$K$132,MATCH($B1515&amp;"|"&amp;$C1515,Inputs!$A$5:$A$132,0))</f>
        <v/>
      </c>
      <c r="G1515" s="36" t="n"/>
      <c r="H1515" s="14">
        <f>INDEX(Variables!$B$5:$B$105,MATCH($A1515,Variables!$A$5:$A$105,0))&amp;IF($C1515="",""," | "&amp;INDEX(Mapping!$B$5:$B$26,MATCH($C1515,Mapping!$A$5:$A$26,0))&amp;" | "&amp;INDEX(Mapping!$B$30:$B$41,MATCH($B1515,Mapping!$A$30:$A$41,0)))</f>
        <v/>
      </c>
      <c r="I1515" s="14">
        <f>INDEX(Variables!$C$5:$C$105,MATCH($A1515,Variables!$A$5:$A$105,0))</f>
        <v/>
      </c>
      <c r="J1515" s="14">
        <f>INDEX(Variables!$E$5:$E$105,MATCH($A1515,Variables!$A$5:$A$105,0))</f>
        <v/>
      </c>
      <c r="K1515" s="11">
        <f>LOWER(Settings!$C$4)&amp;".mit."&amp;$A1515&amp;IF($C1515="","","."&amp;$C1515&amp;"."&amp;$B1515)&amp;IF(INDEX(Variables!$D$5:$D$105,MATCH($A1515,Variables!$A$5:$A$105,0))="","","."&amp;INDEX(Variables!$D$5:$D$105,MATCH($A1515,Variables!$A$5:$A$105,0)))&amp;"."&amp;K$5</f>
        <v/>
      </c>
      <c r="L1515" s="38">
        <f>(INDEX(L$235:L$238,$D1515)*INDEX(L$239:L$255,$F1515)+L$194*INDEX(L$121:L$137,$F1515)*INDEX(L$151:L$167,$F1515))*$E1515</f>
        <v/>
      </c>
      <c r="M1515" s="37">
        <f>(INDEX(M$235:M$238,$D1515)*INDEX(M$239:M$255,$F1515)+M$194*INDEX(M$121:M$137,$F1515)*INDEX(M$151:M$167,$F1515))*$E1515</f>
        <v/>
      </c>
      <c r="N1515" s="37">
        <f>(INDEX(N$235:N$238,$D1515)*INDEX(N$239:N$255,$F1515)+N$194*INDEX(N$121:N$137,$F1515)*INDEX(N$151:N$167,$F1515))*$E1515</f>
        <v/>
      </c>
      <c r="O1515" s="37">
        <f>(INDEX(O$235:O$238,$D1515)*INDEX(O$239:O$255,$F1515)+O$194*INDEX(O$121:O$137,$F1515)*INDEX(O$151:O$167,$F1515))*$E1515</f>
        <v/>
      </c>
      <c r="P1515" s="37">
        <f>(INDEX(P$235:P$238,$D1515)*INDEX(P$239:P$255,$F1515)+P$194*INDEX(P$121:P$137,$F1515)*INDEX(P$151:P$167,$F1515))*$E1515</f>
        <v/>
      </c>
      <c r="Q1515" s="37">
        <f>(INDEX(Q$235:Q$238,$D1515)*INDEX(Q$239:Q$255,$F1515)+Q$194*INDEX(Q$121:Q$137,$F1515)*INDEX(Q$151:Q$167,$F1515))*$E1515</f>
        <v/>
      </c>
      <c r="R1515" s="37">
        <f>(INDEX(R$235:R$238,$D1515)*INDEX(R$239:R$255,$F1515)+R$194*INDEX(R$121:R$137,$F1515)*INDEX(R$151:R$167,$F1515))*$E1515</f>
        <v/>
      </c>
      <c r="S1515" s="37">
        <f>(INDEX(S$235:S$238,$D1515)*INDEX(S$239:S$255,$F1515)+S$194*INDEX(S$121:S$137,$F1515)*INDEX(S$151:S$167,$F1515))*$E1515</f>
        <v/>
      </c>
      <c r="T1515" s="37">
        <f>(INDEX(T$235:T$238,$D1515)*INDEX(T$239:T$255,$F1515)+T$194*INDEX(T$121:T$137,$F1515)*INDEX(T$151:T$167,$F1515))*$E1515</f>
        <v/>
      </c>
      <c r="U1515" s="37">
        <f>(INDEX(U$235:U$238,$D1515)*INDEX(U$239:U$255,$F1515)+U$194*INDEX(U$121:U$137,$F1515)*INDEX(U$151:U$167,$F1515))*$E1515</f>
        <v/>
      </c>
      <c r="V1515" s="37">
        <f>(INDEX(V$235:V$238,$D1515)*INDEX(V$239:V$255,$F1515)+V$194*INDEX(V$121:V$137,$F1515)*INDEX(V$151:V$167,$F1515))*$E1515</f>
        <v/>
      </c>
      <c r="W1515" s="37">
        <f>(INDEX(W$235:W$238,$D1515)*INDEX(W$239:W$255,$F1515)+W$194*INDEX(W$121:W$137,$F1515)*INDEX(W$151:W$167,$F1515))*$E1515</f>
        <v/>
      </c>
      <c r="X1515" s="37">
        <f>(INDEX(X$235:X$238,$D1515)*INDEX(X$239:X$255,$F1515)+X$194*INDEX(X$121:X$137,$F1515)*INDEX(X$151:X$167,$F1515))*$E1515</f>
        <v/>
      </c>
      <c r="Y1515" s="37">
        <f>(INDEX(Y$235:Y$238,$D1515)*INDEX(Y$239:Y$255,$F1515)+Y$194*INDEX(Y$121:Y$137,$F1515)*INDEX(Y$151:Y$167,$F1515))*$E1515</f>
        <v/>
      </c>
      <c r="Z1515" s="37">
        <f>(INDEX(Z$235:Z$238,$D1515)*INDEX(Z$239:Z$255,$F1515)+Z$194*INDEX(Z$121:Z$137,$F1515)*INDEX(Z$151:Z$167,$F1515))*$E1515</f>
        <v/>
      </c>
      <c r="AA1515" s="37">
        <f>(INDEX(AA$235:AA$238,$D1515)*INDEX(AA$239:AA$255,$F1515)+AA$194*INDEX(AA$121:AA$137,$F1515)*INDEX(AA$151:AA$167,$F1515))*$E1515</f>
        <v/>
      </c>
      <c r="AB1515" s="37">
        <f>(INDEX(AB$235:AB$238,$D1515)*INDEX(AB$239:AB$255,$F1515)+AB$194*INDEX(AB$121:AB$137,$F1515)*INDEX(AB$151:AB$167,$F1515))*$E1515</f>
        <v/>
      </c>
      <c r="AC1515" s="37">
        <f>(INDEX(AC$235:AC$238,$D1515)*INDEX(AC$239:AC$255,$F1515)+AC$194*INDEX(AC$121:AC$137,$F1515)*INDEX(AC$151:AC$167,$F1515))*$E1515</f>
        <v/>
      </c>
      <c r="AD1515" s="40">
        <f>SHADOWEFF(INDEX(AD$235:AD$238,$D1515),INDEX(AD$239:AD$255,$F1515),AD$194,INDEX(AD$121:AD$137,$F1515),INDEX(AD$151:AD$167,$F1515),$E1515)</f>
        <v/>
      </c>
      <c r="AF1515" s="11">
        <f>LOWER(Settings!$C$4)&amp;".mit."&amp;$A1515&amp;IF($C1515="","","."&amp;$C1515&amp;"."&amp;$B1515)&amp;IF(INDEX(Variables!$D$5:$D$105,MATCH($A1515,Variables!$A$5:$A$105,0))="","","."&amp;INDEX(Variables!$D$5:$D$105,MATCH($A1515,Variables!$A$5:$A$105,0)))&amp;"."&amp;AF$5</f>
        <v/>
      </c>
      <c r="AG1515" s="38">
        <f>(INDEX(AG$235:AG$238,$D1515)*INDEX(AG$239:AG$255,$F1515)+AG$194*INDEX(AG$121:AG$137,$F1515)*INDEX(AG$151:AG$167,$F1515))*$E1515</f>
        <v/>
      </c>
      <c r="AH1515" s="37">
        <f>(INDEX(AH$235:AH$238,$D1515)*INDEX(AH$239:AH$255,$F1515)+AH$194*INDEX(AH$121:AH$137,$F1515)*INDEX(AH$151:AH$167,$F1515))*$E1515</f>
        <v/>
      </c>
      <c r="AI1515" s="37">
        <f>(INDEX(AI$235:AI$238,$D1515)*INDEX(AI$239:AI$255,$F1515)+AI$194*INDEX(AI$121:AI$137,$F1515)*INDEX(AI$151:AI$167,$F1515))*$E1515</f>
        <v/>
      </c>
      <c r="AJ1515" s="37">
        <f>(INDEX(AJ$235:AJ$238,$D1515)*INDEX(AJ$239:AJ$255,$F1515)+AJ$194*INDEX(AJ$121:AJ$137,$F1515)*INDEX(AJ$151:AJ$167,$F1515))*$E1515</f>
        <v/>
      </c>
      <c r="AK1515" s="37">
        <f>(INDEX(AK$235:AK$238,$D1515)*INDEX(AK$239:AK$255,$F1515)+AK$194*INDEX(AK$121:AK$137,$F1515)*INDEX(AK$151:AK$167,$F1515))*$E1515</f>
        <v/>
      </c>
      <c r="AL1515" s="37">
        <f>(INDEX(AL$235:AL$238,$D1515)*INDEX(AL$239:AL$255,$F1515)+AL$194*INDEX(AL$121:AL$137,$F1515)*INDEX(AL$151:AL$167,$F1515))*$E1515</f>
        <v/>
      </c>
      <c r="AM1515" s="37">
        <f>(INDEX(AM$235:AM$238,$D1515)*INDEX(AM$239:AM$255,$F1515)+AM$194*INDEX(AM$121:AM$137,$F1515)*INDEX(AM$151:AM$167,$F1515))*$E1515</f>
        <v/>
      </c>
      <c r="AN1515" s="37">
        <f>(INDEX(AN$235:AN$238,$D1515)*INDEX(AN$239:AN$255,$F1515)+AN$194*INDEX(AN$121:AN$137,$F1515)*INDEX(AN$151:AN$167,$F1515))*$E1515</f>
        <v/>
      </c>
      <c r="AO1515" s="37">
        <f>(INDEX(AO$235:AO$238,$D1515)*INDEX(AO$239:AO$255,$F1515)+AO$194*INDEX(AO$121:AO$137,$F1515)*INDEX(AO$151:AO$167,$F1515))*$E1515</f>
        <v/>
      </c>
      <c r="AP1515" s="37">
        <f>(INDEX(AP$235:AP$238,$D1515)*INDEX(AP$239:AP$255,$F1515)+AP$194*INDEX(AP$121:AP$137,$F1515)*INDEX(AP$151:AP$167,$F1515))*$E1515</f>
        <v/>
      </c>
      <c r="AQ1515" s="37">
        <f>(INDEX(AQ$235:AQ$238,$D1515)*INDEX(AQ$239:AQ$255,$F1515)+AQ$194*INDEX(AQ$121:AQ$137,$F1515)*INDEX(AQ$151:AQ$167,$F1515))*$E1515</f>
        <v/>
      </c>
      <c r="AR1515" s="37">
        <f>(INDEX(AR$235:AR$238,$D1515)*INDEX(AR$239:AR$255,$F1515)+AR$194*INDEX(AR$121:AR$137,$F1515)*INDEX(AR$151:AR$167,$F1515))*$E1515</f>
        <v/>
      </c>
      <c r="AS1515" s="37">
        <f>(INDEX(AS$235:AS$238,$D1515)*INDEX(AS$239:AS$255,$F1515)+AS$194*INDEX(AS$121:AS$137,$F1515)*INDEX(AS$151:AS$167,$F1515))*$E1515</f>
        <v/>
      </c>
      <c r="AT1515" s="37">
        <f>(INDEX(AT$235:AT$238,$D1515)*INDEX(AT$239:AT$255,$F1515)+AT$194*INDEX(AT$121:AT$137,$F1515)*INDEX(AT$151:AT$167,$F1515))*$E1515</f>
        <v/>
      </c>
      <c r="AU1515" s="37">
        <f>(INDEX(AU$235:AU$238,$D1515)*INDEX(AU$239:AU$255,$F1515)+AU$194*INDEX(AU$121:AU$137,$F1515)*INDEX(AU$151:AU$167,$F1515))*$E1515</f>
        <v/>
      </c>
      <c r="AV1515" s="37">
        <f>(INDEX(AV$235:AV$238,$D1515)*INDEX(AV$239:AV$255,$F1515)+AV$194*INDEX(AV$121:AV$137,$F1515)*INDEX(AV$151:AV$167,$F1515))*$E1515</f>
        <v/>
      </c>
      <c r="AW1515" s="37">
        <f>(INDEX(AW$235:AW$238,$D1515)*INDEX(AW$239:AW$255,$F1515)+AW$194*INDEX(AW$121:AW$137,$F1515)*INDEX(AW$151:AW$167,$F1515))*$E1515</f>
        <v/>
      </c>
      <c r="AX1515" s="37">
        <f>(INDEX(AX$235:AX$238,$D1515)*INDEX(AX$239:AX$255,$F1515)+AX$194*INDEX(AX$121:AX$137,$F1515)*INDEX(AX$151:AX$167,$F1515))*$E1515</f>
        <v/>
      </c>
      <c r="AY1515" s="40">
        <f>SHADOWEFF(INDEX(AY$235:AY$238,$D1515),INDEX(AY$239:AY$255,$F1515),AY$194,INDEX(AY$121:AY$137,$F1515),INDEX(AY$151:AY$167,$F1515),$E1515)</f>
        <v/>
      </c>
    </row>
    <row r="1516" hidden="1" outlineLevel="2">
      <c r="A1516" s="14" t="inlineStr">
        <is>
          <t>shp</t>
        </is>
      </c>
      <c r="B1516" s="14" t="inlineStr">
        <is>
          <t>nga</t>
        </is>
      </c>
      <c r="C1516" s="14" t="inlineStr">
        <is>
          <t>cem</t>
        </is>
      </c>
      <c r="D1516" s="37">
        <f>INDEX(Inputs!$M$5:$M$132,MATCH($B1516&amp;"|"&amp;$C1516,Inputs!$A$5:$A$132,0))</f>
        <v/>
      </c>
      <c r="E1516" s="37">
        <f>INDEX(Inputs!$T$5:$T$132,MATCH($B1516&amp;"|"&amp;$C1516,Inputs!$A$5:$A$132,0))</f>
        <v/>
      </c>
      <c r="F1516" s="37">
        <f>INDEX(Inputs!$K$5:$K$132,MATCH($B1516&amp;"|"&amp;$C1516,Inputs!$A$5:$A$132,0))</f>
        <v/>
      </c>
      <c r="G1516" s="36" t="n"/>
      <c r="H1516" s="14">
        <f>INDEX(Variables!$B$5:$B$105,MATCH($A1516,Variables!$A$5:$A$105,0))&amp;IF($C1516="",""," | "&amp;INDEX(Mapping!$B$5:$B$26,MATCH($C1516,Mapping!$A$5:$A$26,0))&amp;" | "&amp;INDEX(Mapping!$B$30:$B$41,MATCH($B1516,Mapping!$A$30:$A$41,0)))</f>
        <v/>
      </c>
      <c r="I1516" s="14">
        <f>INDEX(Variables!$C$5:$C$105,MATCH($A1516,Variables!$A$5:$A$105,0))</f>
        <v/>
      </c>
      <c r="J1516" s="14">
        <f>INDEX(Variables!$E$5:$E$105,MATCH($A1516,Variables!$A$5:$A$105,0))</f>
        <v/>
      </c>
      <c r="K1516" s="11">
        <f>LOWER(Settings!$C$4)&amp;".mit."&amp;$A1516&amp;IF($C1516="","","."&amp;$C1516&amp;"."&amp;$B1516)&amp;IF(INDEX(Variables!$D$5:$D$105,MATCH($A1516,Variables!$A$5:$A$105,0))="","","."&amp;INDEX(Variables!$D$5:$D$105,MATCH($A1516,Variables!$A$5:$A$105,0)))&amp;"."&amp;K$5</f>
        <v/>
      </c>
      <c r="L1516" s="38">
        <f>(INDEX(L$235:L$238,$D1516)*INDEX(L$239:L$255,$F1516)+L$194*INDEX(L$121:L$137,$F1516)*INDEX(L$151:L$167,$F1516))*$E1516</f>
        <v/>
      </c>
      <c r="M1516" s="37">
        <f>(INDEX(M$235:M$238,$D1516)*INDEX(M$239:M$255,$F1516)+M$194*INDEX(M$121:M$137,$F1516)*INDEX(M$151:M$167,$F1516))*$E1516</f>
        <v/>
      </c>
      <c r="N1516" s="37">
        <f>(INDEX(N$235:N$238,$D1516)*INDEX(N$239:N$255,$F1516)+N$194*INDEX(N$121:N$137,$F1516)*INDEX(N$151:N$167,$F1516))*$E1516</f>
        <v/>
      </c>
      <c r="O1516" s="37">
        <f>(INDEX(O$235:O$238,$D1516)*INDEX(O$239:O$255,$F1516)+O$194*INDEX(O$121:O$137,$F1516)*INDEX(O$151:O$167,$F1516))*$E1516</f>
        <v/>
      </c>
      <c r="P1516" s="37">
        <f>(INDEX(P$235:P$238,$D1516)*INDEX(P$239:P$255,$F1516)+P$194*INDEX(P$121:P$137,$F1516)*INDEX(P$151:P$167,$F1516))*$E1516</f>
        <v/>
      </c>
      <c r="Q1516" s="37">
        <f>(INDEX(Q$235:Q$238,$D1516)*INDEX(Q$239:Q$255,$F1516)+Q$194*INDEX(Q$121:Q$137,$F1516)*INDEX(Q$151:Q$167,$F1516))*$E1516</f>
        <v/>
      </c>
      <c r="R1516" s="37">
        <f>(INDEX(R$235:R$238,$D1516)*INDEX(R$239:R$255,$F1516)+R$194*INDEX(R$121:R$137,$F1516)*INDEX(R$151:R$167,$F1516))*$E1516</f>
        <v/>
      </c>
      <c r="S1516" s="37">
        <f>(INDEX(S$235:S$238,$D1516)*INDEX(S$239:S$255,$F1516)+S$194*INDEX(S$121:S$137,$F1516)*INDEX(S$151:S$167,$F1516))*$E1516</f>
        <v/>
      </c>
      <c r="T1516" s="37">
        <f>(INDEX(T$235:T$238,$D1516)*INDEX(T$239:T$255,$F1516)+T$194*INDEX(T$121:T$137,$F1516)*INDEX(T$151:T$167,$F1516))*$E1516</f>
        <v/>
      </c>
      <c r="U1516" s="37">
        <f>(INDEX(U$235:U$238,$D1516)*INDEX(U$239:U$255,$F1516)+U$194*INDEX(U$121:U$137,$F1516)*INDEX(U$151:U$167,$F1516))*$E1516</f>
        <v/>
      </c>
      <c r="V1516" s="37">
        <f>(INDEX(V$235:V$238,$D1516)*INDEX(V$239:V$255,$F1516)+V$194*INDEX(V$121:V$137,$F1516)*INDEX(V$151:V$167,$F1516))*$E1516</f>
        <v/>
      </c>
      <c r="W1516" s="37">
        <f>(INDEX(W$235:W$238,$D1516)*INDEX(W$239:W$255,$F1516)+W$194*INDEX(W$121:W$137,$F1516)*INDEX(W$151:W$167,$F1516))*$E1516</f>
        <v/>
      </c>
      <c r="X1516" s="37">
        <f>(INDEX(X$235:X$238,$D1516)*INDEX(X$239:X$255,$F1516)+X$194*INDEX(X$121:X$137,$F1516)*INDEX(X$151:X$167,$F1516))*$E1516</f>
        <v/>
      </c>
      <c r="Y1516" s="37">
        <f>(INDEX(Y$235:Y$238,$D1516)*INDEX(Y$239:Y$255,$F1516)+Y$194*INDEX(Y$121:Y$137,$F1516)*INDEX(Y$151:Y$167,$F1516))*$E1516</f>
        <v/>
      </c>
      <c r="Z1516" s="37">
        <f>(INDEX(Z$235:Z$238,$D1516)*INDEX(Z$239:Z$255,$F1516)+Z$194*INDEX(Z$121:Z$137,$F1516)*INDEX(Z$151:Z$167,$F1516))*$E1516</f>
        <v/>
      </c>
      <c r="AA1516" s="37">
        <f>(INDEX(AA$235:AA$238,$D1516)*INDEX(AA$239:AA$255,$F1516)+AA$194*INDEX(AA$121:AA$137,$F1516)*INDEX(AA$151:AA$167,$F1516))*$E1516</f>
        <v/>
      </c>
      <c r="AB1516" s="37">
        <f>(INDEX(AB$235:AB$238,$D1516)*INDEX(AB$239:AB$255,$F1516)+AB$194*INDEX(AB$121:AB$137,$F1516)*INDEX(AB$151:AB$167,$F1516))*$E1516</f>
        <v/>
      </c>
      <c r="AC1516" s="37">
        <f>(INDEX(AC$235:AC$238,$D1516)*INDEX(AC$239:AC$255,$F1516)+AC$194*INDEX(AC$121:AC$137,$F1516)*INDEX(AC$151:AC$167,$F1516))*$E1516</f>
        <v/>
      </c>
      <c r="AD1516" s="40">
        <f>SHADOWEFF(INDEX(AD$235:AD$238,$D1516),INDEX(AD$239:AD$255,$F1516),AD$194,INDEX(AD$121:AD$137,$F1516),INDEX(AD$151:AD$167,$F1516),$E1516)</f>
        <v/>
      </c>
      <c r="AF1516" s="11">
        <f>LOWER(Settings!$C$4)&amp;".mit."&amp;$A1516&amp;IF($C1516="","","."&amp;$C1516&amp;"."&amp;$B1516)&amp;IF(INDEX(Variables!$D$5:$D$105,MATCH($A1516,Variables!$A$5:$A$105,0))="","","."&amp;INDEX(Variables!$D$5:$D$105,MATCH($A1516,Variables!$A$5:$A$105,0)))&amp;"."&amp;AF$5</f>
        <v/>
      </c>
      <c r="AG1516" s="38">
        <f>(INDEX(AG$235:AG$238,$D1516)*INDEX(AG$239:AG$255,$F1516)+AG$194*INDEX(AG$121:AG$137,$F1516)*INDEX(AG$151:AG$167,$F1516))*$E1516</f>
        <v/>
      </c>
      <c r="AH1516" s="37">
        <f>(INDEX(AH$235:AH$238,$D1516)*INDEX(AH$239:AH$255,$F1516)+AH$194*INDEX(AH$121:AH$137,$F1516)*INDEX(AH$151:AH$167,$F1516))*$E1516</f>
        <v/>
      </c>
      <c r="AI1516" s="37">
        <f>(INDEX(AI$235:AI$238,$D1516)*INDEX(AI$239:AI$255,$F1516)+AI$194*INDEX(AI$121:AI$137,$F1516)*INDEX(AI$151:AI$167,$F1516))*$E1516</f>
        <v/>
      </c>
      <c r="AJ1516" s="37">
        <f>(INDEX(AJ$235:AJ$238,$D1516)*INDEX(AJ$239:AJ$255,$F1516)+AJ$194*INDEX(AJ$121:AJ$137,$F1516)*INDEX(AJ$151:AJ$167,$F1516))*$E1516</f>
        <v/>
      </c>
      <c r="AK1516" s="37">
        <f>(INDEX(AK$235:AK$238,$D1516)*INDEX(AK$239:AK$255,$F1516)+AK$194*INDEX(AK$121:AK$137,$F1516)*INDEX(AK$151:AK$167,$F1516))*$E1516</f>
        <v/>
      </c>
      <c r="AL1516" s="37">
        <f>(INDEX(AL$235:AL$238,$D1516)*INDEX(AL$239:AL$255,$F1516)+AL$194*INDEX(AL$121:AL$137,$F1516)*INDEX(AL$151:AL$167,$F1516))*$E1516</f>
        <v/>
      </c>
      <c r="AM1516" s="37">
        <f>(INDEX(AM$235:AM$238,$D1516)*INDEX(AM$239:AM$255,$F1516)+AM$194*INDEX(AM$121:AM$137,$F1516)*INDEX(AM$151:AM$167,$F1516))*$E1516</f>
        <v/>
      </c>
      <c r="AN1516" s="37">
        <f>(INDEX(AN$235:AN$238,$D1516)*INDEX(AN$239:AN$255,$F1516)+AN$194*INDEX(AN$121:AN$137,$F1516)*INDEX(AN$151:AN$167,$F1516))*$E1516</f>
        <v/>
      </c>
      <c r="AO1516" s="37">
        <f>(INDEX(AO$235:AO$238,$D1516)*INDEX(AO$239:AO$255,$F1516)+AO$194*INDEX(AO$121:AO$137,$F1516)*INDEX(AO$151:AO$167,$F1516))*$E1516</f>
        <v/>
      </c>
      <c r="AP1516" s="37">
        <f>(INDEX(AP$235:AP$238,$D1516)*INDEX(AP$239:AP$255,$F1516)+AP$194*INDEX(AP$121:AP$137,$F1516)*INDEX(AP$151:AP$167,$F1516))*$E1516</f>
        <v/>
      </c>
      <c r="AQ1516" s="37">
        <f>(INDEX(AQ$235:AQ$238,$D1516)*INDEX(AQ$239:AQ$255,$F1516)+AQ$194*INDEX(AQ$121:AQ$137,$F1516)*INDEX(AQ$151:AQ$167,$F1516))*$E1516</f>
        <v/>
      </c>
      <c r="AR1516" s="37">
        <f>(INDEX(AR$235:AR$238,$D1516)*INDEX(AR$239:AR$255,$F1516)+AR$194*INDEX(AR$121:AR$137,$F1516)*INDEX(AR$151:AR$167,$F1516))*$E1516</f>
        <v/>
      </c>
      <c r="AS1516" s="37">
        <f>(INDEX(AS$235:AS$238,$D1516)*INDEX(AS$239:AS$255,$F1516)+AS$194*INDEX(AS$121:AS$137,$F1516)*INDEX(AS$151:AS$167,$F1516))*$E1516</f>
        <v/>
      </c>
      <c r="AT1516" s="37">
        <f>(INDEX(AT$235:AT$238,$D1516)*INDEX(AT$239:AT$255,$F1516)+AT$194*INDEX(AT$121:AT$137,$F1516)*INDEX(AT$151:AT$167,$F1516))*$E1516</f>
        <v/>
      </c>
      <c r="AU1516" s="37">
        <f>(INDEX(AU$235:AU$238,$D1516)*INDEX(AU$239:AU$255,$F1516)+AU$194*INDEX(AU$121:AU$137,$F1516)*INDEX(AU$151:AU$167,$F1516))*$E1516</f>
        <v/>
      </c>
      <c r="AV1516" s="37">
        <f>(INDEX(AV$235:AV$238,$D1516)*INDEX(AV$239:AV$255,$F1516)+AV$194*INDEX(AV$121:AV$137,$F1516)*INDEX(AV$151:AV$167,$F1516))*$E1516</f>
        <v/>
      </c>
      <c r="AW1516" s="37">
        <f>(INDEX(AW$235:AW$238,$D1516)*INDEX(AW$239:AW$255,$F1516)+AW$194*INDEX(AW$121:AW$137,$F1516)*INDEX(AW$151:AW$167,$F1516))*$E1516</f>
        <v/>
      </c>
      <c r="AX1516" s="37">
        <f>(INDEX(AX$235:AX$238,$D1516)*INDEX(AX$239:AX$255,$F1516)+AX$194*INDEX(AX$121:AX$137,$F1516)*INDEX(AX$151:AX$167,$F1516))*$E1516</f>
        <v/>
      </c>
      <c r="AY1516" s="40">
        <f>SHADOWEFF(INDEX(AY$235:AY$238,$D1516),INDEX(AY$239:AY$255,$F1516),AY$194,INDEX(AY$121:AY$137,$F1516),INDEX(AY$151:AY$167,$F1516),$E1516)</f>
        <v/>
      </c>
    </row>
    <row r="1517" hidden="1" outlineLevel="2">
      <c r="A1517" s="14" t="inlineStr">
        <is>
          <t>shp</t>
        </is>
      </c>
      <c r="B1517" s="14" t="inlineStr">
        <is>
          <t>gso</t>
        </is>
      </c>
      <c r="C1517" s="14" t="inlineStr">
        <is>
          <t>cem</t>
        </is>
      </c>
      <c r="D1517" s="37">
        <f>INDEX(Inputs!$M$5:$M$132,MATCH($B1517&amp;"|"&amp;$C1517,Inputs!$A$5:$A$132,0))</f>
        <v/>
      </c>
      <c r="E1517" s="37">
        <f>INDEX(Inputs!$T$5:$T$132,MATCH($B1517&amp;"|"&amp;$C1517,Inputs!$A$5:$A$132,0))</f>
        <v/>
      </c>
      <c r="F1517" s="37">
        <f>INDEX(Inputs!$K$5:$K$132,MATCH($B1517&amp;"|"&amp;$C1517,Inputs!$A$5:$A$132,0))</f>
        <v/>
      </c>
      <c r="G1517" s="36" t="n"/>
      <c r="H1517" s="14">
        <f>INDEX(Variables!$B$5:$B$105,MATCH($A1517,Variables!$A$5:$A$105,0))&amp;IF($C1517="",""," | "&amp;INDEX(Mapping!$B$5:$B$26,MATCH($C1517,Mapping!$A$5:$A$26,0))&amp;" | "&amp;INDEX(Mapping!$B$30:$B$41,MATCH($B1517,Mapping!$A$30:$A$41,0)))</f>
        <v/>
      </c>
      <c r="I1517" s="14">
        <f>INDEX(Variables!$C$5:$C$105,MATCH($A1517,Variables!$A$5:$A$105,0))</f>
        <v/>
      </c>
      <c r="J1517" s="14">
        <f>INDEX(Variables!$E$5:$E$105,MATCH($A1517,Variables!$A$5:$A$105,0))</f>
        <v/>
      </c>
      <c r="K1517" s="11">
        <f>LOWER(Settings!$C$4)&amp;".mit."&amp;$A1517&amp;IF($C1517="","","."&amp;$C1517&amp;"."&amp;$B1517)&amp;IF(INDEX(Variables!$D$5:$D$105,MATCH($A1517,Variables!$A$5:$A$105,0))="","","."&amp;INDEX(Variables!$D$5:$D$105,MATCH($A1517,Variables!$A$5:$A$105,0)))&amp;"."&amp;K$5</f>
        <v/>
      </c>
      <c r="L1517" s="38">
        <f>(INDEX(L$235:L$238,$D1517)*INDEX(L$239:L$255,$F1517)+L$194*INDEX(L$121:L$137,$F1517)*INDEX(L$151:L$167,$F1517))*$E1517</f>
        <v/>
      </c>
      <c r="M1517" s="37">
        <f>(INDEX(M$235:M$238,$D1517)*INDEX(M$239:M$255,$F1517)+M$194*INDEX(M$121:M$137,$F1517)*INDEX(M$151:M$167,$F1517))*$E1517</f>
        <v/>
      </c>
      <c r="N1517" s="37">
        <f>(INDEX(N$235:N$238,$D1517)*INDEX(N$239:N$255,$F1517)+N$194*INDEX(N$121:N$137,$F1517)*INDEX(N$151:N$167,$F1517))*$E1517</f>
        <v/>
      </c>
      <c r="O1517" s="37">
        <f>(INDEX(O$235:O$238,$D1517)*INDEX(O$239:O$255,$F1517)+O$194*INDEX(O$121:O$137,$F1517)*INDEX(O$151:O$167,$F1517))*$E1517</f>
        <v/>
      </c>
      <c r="P1517" s="37">
        <f>(INDEX(P$235:P$238,$D1517)*INDEX(P$239:P$255,$F1517)+P$194*INDEX(P$121:P$137,$F1517)*INDEX(P$151:P$167,$F1517))*$E1517</f>
        <v/>
      </c>
      <c r="Q1517" s="37">
        <f>(INDEX(Q$235:Q$238,$D1517)*INDEX(Q$239:Q$255,$F1517)+Q$194*INDEX(Q$121:Q$137,$F1517)*INDEX(Q$151:Q$167,$F1517))*$E1517</f>
        <v/>
      </c>
      <c r="R1517" s="37">
        <f>(INDEX(R$235:R$238,$D1517)*INDEX(R$239:R$255,$F1517)+R$194*INDEX(R$121:R$137,$F1517)*INDEX(R$151:R$167,$F1517))*$E1517</f>
        <v/>
      </c>
      <c r="S1517" s="37">
        <f>(INDEX(S$235:S$238,$D1517)*INDEX(S$239:S$255,$F1517)+S$194*INDEX(S$121:S$137,$F1517)*INDEX(S$151:S$167,$F1517))*$E1517</f>
        <v/>
      </c>
      <c r="T1517" s="37">
        <f>(INDEX(T$235:T$238,$D1517)*INDEX(T$239:T$255,$F1517)+T$194*INDEX(T$121:T$137,$F1517)*INDEX(T$151:T$167,$F1517))*$E1517</f>
        <v/>
      </c>
      <c r="U1517" s="37">
        <f>(INDEX(U$235:U$238,$D1517)*INDEX(U$239:U$255,$F1517)+U$194*INDEX(U$121:U$137,$F1517)*INDEX(U$151:U$167,$F1517))*$E1517</f>
        <v/>
      </c>
      <c r="V1517" s="37">
        <f>(INDEX(V$235:V$238,$D1517)*INDEX(V$239:V$255,$F1517)+V$194*INDEX(V$121:V$137,$F1517)*INDEX(V$151:V$167,$F1517))*$E1517</f>
        <v/>
      </c>
      <c r="W1517" s="37">
        <f>(INDEX(W$235:W$238,$D1517)*INDEX(W$239:W$255,$F1517)+W$194*INDEX(W$121:W$137,$F1517)*INDEX(W$151:W$167,$F1517))*$E1517</f>
        <v/>
      </c>
      <c r="X1517" s="37">
        <f>(INDEX(X$235:X$238,$D1517)*INDEX(X$239:X$255,$F1517)+X$194*INDEX(X$121:X$137,$F1517)*INDEX(X$151:X$167,$F1517))*$E1517</f>
        <v/>
      </c>
      <c r="Y1517" s="37">
        <f>(INDEX(Y$235:Y$238,$D1517)*INDEX(Y$239:Y$255,$F1517)+Y$194*INDEX(Y$121:Y$137,$F1517)*INDEX(Y$151:Y$167,$F1517))*$E1517</f>
        <v/>
      </c>
      <c r="Z1517" s="37">
        <f>(INDEX(Z$235:Z$238,$D1517)*INDEX(Z$239:Z$255,$F1517)+Z$194*INDEX(Z$121:Z$137,$F1517)*INDEX(Z$151:Z$167,$F1517))*$E1517</f>
        <v/>
      </c>
      <c r="AA1517" s="37">
        <f>(INDEX(AA$235:AA$238,$D1517)*INDEX(AA$239:AA$255,$F1517)+AA$194*INDEX(AA$121:AA$137,$F1517)*INDEX(AA$151:AA$167,$F1517))*$E1517</f>
        <v/>
      </c>
      <c r="AB1517" s="37">
        <f>(INDEX(AB$235:AB$238,$D1517)*INDEX(AB$239:AB$255,$F1517)+AB$194*INDEX(AB$121:AB$137,$F1517)*INDEX(AB$151:AB$167,$F1517))*$E1517</f>
        <v/>
      </c>
      <c r="AC1517" s="37">
        <f>(INDEX(AC$235:AC$238,$D1517)*INDEX(AC$239:AC$255,$F1517)+AC$194*INDEX(AC$121:AC$137,$F1517)*INDEX(AC$151:AC$167,$F1517))*$E1517</f>
        <v/>
      </c>
      <c r="AD1517" s="40">
        <f>SHADOWEFF(INDEX(AD$235:AD$238,$D1517),INDEX(AD$239:AD$255,$F1517),AD$194,INDEX(AD$121:AD$137,$F1517),INDEX(AD$151:AD$167,$F1517),$E1517)</f>
        <v/>
      </c>
      <c r="AF1517" s="11">
        <f>LOWER(Settings!$C$4)&amp;".mit."&amp;$A1517&amp;IF($C1517="","","."&amp;$C1517&amp;"."&amp;$B1517)&amp;IF(INDEX(Variables!$D$5:$D$105,MATCH($A1517,Variables!$A$5:$A$105,0))="","","."&amp;INDEX(Variables!$D$5:$D$105,MATCH($A1517,Variables!$A$5:$A$105,0)))&amp;"."&amp;AF$5</f>
        <v/>
      </c>
      <c r="AG1517" s="38">
        <f>(INDEX(AG$235:AG$238,$D1517)*INDEX(AG$239:AG$255,$F1517)+AG$194*INDEX(AG$121:AG$137,$F1517)*INDEX(AG$151:AG$167,$F1517))*$E1517</f>
        <v/>
      </c>
      <c r="AH1517" s="37">
        <f>(INDEX(AH$235:AH$238,$D1517)*INDEX(AH$239:AH$255,$F1517)+AH$194*INDEX(AH$121:AH$137,$F1517)*INDEX(AH$151:AH$167,$F1517))*$E1517</f>
        <v/>
      </c>
      <c r="AI1517" s="37">
        <f>(INDEX(AI$235:AI$238,$D1517)*INDEX(AI$239:AI$255,$F1517)+AI$194*INDEX(AI$121:AI$137,$F1517)*INDEX(AI$151:AI$167,$F1517))*$E1517</f>
        <v/>
      </c>
      <c r="AJ1517" s="37">
        <f>(INDEX(AJ$235:AJ$238,$D1517)*INDEX(AJ$239:AJ$255,$F1517)+AJ$194*INDEX(AJ$121:AJ$137,$F1517)*INDEX(AJ$151:AJ$167,$F1517))*$E1517</f>
        <v/>
      </c>
      <c r="AK1517" s="37">
        <f>(INDEX(AK$235:AK$238,$D1517)*INDEX(AK$239:AK$255,$F1517)+AK$194*INDEX(AK$121:AK$137,$F1517)*INDEX(AK$151:AK$167,$F1517))*$E1517</f>
        <v/>
      </c>
      <c r="AL1517" s="37">
        <f>(INDEX(AL$235:AL$238,$D1517)*INDEX(AL$239:AL$255,$F1517)+AL$194*INDEX(AL$121:AL$137,$F1517)*INDEX(AL$151:AL$167,$F1517))*$E1517</f>
        <v/>
      </c>
      <c r="AM1517" s="37">
        <f>(INDEX(AM$235:AM$238,$D1517)*INDEX(AM$239:AM$255,$F1517)+AM$194*INDEX(AM$121:AM$137,$F1517)*INDEX(AM$151:AM$167,$F1517))*$E1517</f>
        <v/>
      </c>
      <c r="AN1517" s="37">
        <f>(INDEX(AN$235:AN$238,$D1517)*INDEX(AN$239:AN$255,$F1517)+AN$194*INDEX(AN$121:AN$137,$F1517)*INDEX(AN$151:AN$167,$F1517))*$E1517</f>
        <v/>
      </c>
      <c r="AO1517" s="37">
        <f>(INDEX(AO$235:AO$238,$D1517)*INDEX(AO$239:AO$255,$F1517)+AO$194*INDEX(AO$121:AO$137,$F1517)*INDEX(AO$151:AO$167,$F1517))*$E1517</f>
        <v/>
      </c>
      <c r="AP1517" s="37">
        <f>(INDEX(AP$235:AP$238,$D1517)*INDEX(AP$239:AP$255,$F1517)+AP$194*INDEX(AP$121:AP$137,$F1517)*INDEX(AP$151:AP$167,$F1517))*$E1517</f>
        <v/>
      </c>
      <c r="AQ1517" s="37">
        <f>(INDEX(AQ$235:AQ$238,$D1517)*INDEX(AQ$239:AQ$255,$F1517)+AQ$194*INDEX(AQ$121:AQ$137,$F1517)*INDEX(AQ$151:AQ$167,$F1517))*$E1517</f>
        <v/>
      </c>
      <c r="AR1517" s="37">
        <f>(INDEX(AR$235:AR$238,$D1517)*INDEX(AR$239:AR$255,$F1517)+AR$194*INDEX(AR$121:AR$137,$F1517)*INDEX(AR$151:AR$167,$F1517))*$E1517</f>
        <v/>
      </c>
      <c r="AS1517" s="37">
        <f>(INDEX(AS$235:AS$238,$D1517)*INDEX(AS$239:AS$255,$F1517)+AS$194*INDEX(AS$121:AS$137,$F1517)*INDEX(AS$151:AS$167,$F1517))*$E1517</f>
        <v/>
      </c>
      <c r="AT1517" s="37">
        <f>(INDEX(AT$235:AT$238,$D1517)*INDEX(AT$239:AT$255,$F1517)+AT$194*INDEX(AT$121:AT$137,$F1517)*INDEX(AT$151:AT$167,$F1517))*$E1517</f>
        <v/>
      </c>
      <c r="AU1517" s="37">
        <f>(INDEX(AU$235:AU$238,$D1517)*INDEX(AU$239:AU$255,$F1517)+AU$194*INDEX(AU$121:AU$137,$F1517)*INDEX(AU$151:AU$167,$F1517))*$E1517</f>
        <v/>
      </c>
      <c r="AV1517" s="37">
        <f>(INDEX(AV$235:AV$238,$D1517)*INDEX(AV$239:AV$255,$F1517)+AV$194*INDEX(AV$121:AV$137,$F1517)*INDEX(AV$151:AV$167,$F1517))*$E1517</f>
        <v/>
      </c>
      <c r="AW1517" s="37">
        <f>(INDEX(AW$235:AW$238,$D1517)*INDEX(AW$239:AW$255,$F1517)+AW$194*INDEX(AW$121:AW$137,$F1517)*INDEX(AW$151:AW$167,$F1517))*$E1517</f>
        <v/>
      </c>
      <c r="AX1517" s="37">
        <f>(INDEX(AX$235:AX$238,$D1517)*INDEX(AX$239:AX$255,$F1517)+AX$194*INDEX(AX$121:AX$137,$F1517)*INDEX(AX$151:AX$167,$F1517))*$E1517</f>
        <v/>
      </c>
      <c r="AY1517" s="40">
        <f>SHADOWEFF(INDEX(AY$235:AY$238,$D1517),INDEX(AY$239:AY$255,$F1517),AY$194,INDEX(AY$121:AY$137,$F1517),INDEX(AY$151:AY$167,$F1517),$E1517)</f>
        <v/>
      </c>
    </row>
    <row r="1518" hidden="1" outlineLevel="2">
      <c r="A1518" s="14" t="inlineStr">
        <is>
          <t>shp</t>
        </is>
      </c>
      <c r="B1518" s="14" t="inlineStr">
        <is>
          <t>die</t>
        </is>
      </c>
      <c r="C1518" s="14" t="inlineStr">
        <is>
          <t>cem</t>
        </is>
      </c>
      <c r="D1518" s="37">
        <f>INDEX(Inputs!$M$5:$M$132,MATCH($B1518&amp;"|"&amp;$C1518,Inputs!$A$5:$A$132,0))</f>
        <v/>
      </c>
      <c r="E1518" s="37">
        <f>INDEX(Inputs!$T$5:$T$132,MATCH($B1518&amp;"|"&amp;$C1518,Inputs!$A$5:$A$132,0))</f>
        <v/>
      </c>
      <c r="F1518" s="37">
        <f>INDEX(Inputs!$K$5:$K$132,MATCH($B1518&amp;"|"&amp;$C1518,Inputs!$A$5:$A$132,0))</f>
        <v/>
      </c>
      <c r="G1518" s="36" t="n"/>
      <c r="H1518" s="14">
        <f>INDEX(Variables!$B$5:$B$105,MATCH($A1518,Variables!$A$5:$A$105,0))&amp;IF($C1518="",""," | "&amp;INDEX(Mapping!$B$5:$B$26,MATCH($C1518,Mapping!$A$5:$A$26,0))&amp;" | "&amp;INDEX(Mapping!$B$30:$B$41,MATCH($B1518,Mapping!$A$30:$A$41,0)))</f>
        <v/>
      </c>
      <c r="I1518" s="14">
        <f>INDEX(Variables!$C$5:$C$105,MATCH($A1518,Variables!$A$5:$A$105,0))</f>
        <v/>
      </c>
      <c r="J1518" s="14">
        <f>INDEX(Variables!$E$5:$E$105,MATCH($A1518,Variables!$A$5:$A$105,0))</f>
        <v/>
      </c>
      <c r="K1518" s="11">
        <f>LOWER(Settings!$C$4)&amp;".mit."&amp;$A1518&amp;IF($C1518="","","."&amp;$C1518&amp;"."&amp;$B1518)&amp;IF(INDEX(Variables!$D$5:$D$105,MATCH($A1518,Variables!$A$5:$A$105,0))="","","."&amp;INDEX(Variables!$D$5:$D$105,MATCH($A1518,Variables!$A$5:$A$105,0)))&amp;"."&amp;K$5</f>
        <v/>
      </c>
      <c r="L1518" s="38">
        <f>(INDEX(L$235:L$238,$D1518)*INDEX(L$239:L$255,$F1518)+L$194*INDEX(L$121:L$137,$F1518)*INDEX(L$151:L$167,$F1518))*$E1518</f>
        <v/>
      </c>
      <c r="M1518" s="37">
        <f>(INDEX(M$235:M$238,$D1518)*INDEX(M$239:M$255,$F1518)+M$194*INDEX(M$121:M$137,$F1518)*INDEX(M$151:M$167,$F1518))*$E1518</f>
        <v/>
      </c>
      <c r="N1518" s="37">
        <f>(INDEX(N$235:N$238,$D1518)*INDEX(N$239:N$255,$F1518)+N$194*INDEX(N$121:N$137,$F1518)*INDEX(N$151:N$167,$F1518))*$E1518</f>
        <v/>
      </c>
      <c r="O1518" s="37">
        <f>(INDEX(O$235:O$238,$D1518)*INDEX(O$239:O$255,$F1518)+O$194*INDEX(O$121:O$137,$F1518)*INDEX(O$151:O$167,$F1518))*$E1518</f>
        <v/>
      </c>
      <c r="P1518" s="37">
        <f>(INDEX(P$235:P$238,$D1518)*INDEX(P$239:P$255,$F1518)+P$194*INDEX(P$121:P$137,$F1518)*INDEX(P$151:P$167,$F1518))*$E1518</f>
        <v/>
      </c>
      <c r="Q1518" s="37">
        <f>(INDEX(Q$235:Q$238,$D1518)*INDEX(Q$239:Q$255,$F1518)+Q$194*INDEX(Q$121:Q$137,$F1518)*INDEX(Q$151:Q$167,$F1518))*$E1518</f>
        <v/>
      </c>
      <c r="R1518" s="37">
        <f>(INDEX(R$235:R$238,$D1518)*INDEX(R$239:R$255,$F1518)+R$194*INDEX(R$121:R$137,$F1518)*INDEX(R$151:R$167,$F1518))*$E1518</f>
        <v/>
      </c>
      <c r="S1518" s="37">
        <f>(INDEX(S$235:S$238,$D1518)*INDEX(S$239:S$255,$F1518)+S$194*INDEX(S$121:S$137,$F1518)*INDEX(S$151:S$167,$F1518))*$E1518</f>
        <v/>
      </c>
      <c r="T1518" s="37">
        <f>(INDEX(T$235:T$238,$D1518)*INDEX(T$239:T$255,$F1518)+T$194*INDEX(T$121:T$137,$F1518)*INDEX(T$151:T$167,$F1518))*$E1518</f>
        <v/>
      </c>
      <c r="U1518" s="37">
        <f>(INDEX(U$235:U$238,$D1518)*INDEX(U$239:U$255,$F1518)+U$194*INDEX(U$121:U$137,$F1518)*INDEX(U$151:U$167,$F1518))*$E1518</f>
        <v/>
      </c>
      <c r="V1518" s="37">
        <f>(INDEX(V$235:V$238,$D1518)*INDEX(V$239:V$255,$F1518)+V$194*INDEX(V$121:V$137,$F1518)*INDEX(V$151:V$167,$F1518))*$E1518</f>
        <v/>
      </c>
      <c r="W1518" s="37">
        <f>(INDEX(W$235:W$238,$D1518)*INDEX(W$239:W$255,$F1518)+W$194*INDEX(W$121:W$137,$F1518)*INDEX(W$151:W$167,$F1518))*$E1518</f>
        <v/>
      </c>
      <c r="X1518" s="37">
        <f>(INDEX(X$235:X$238,$D1518)*INDEX(X$239:X$255,$F1518)+X$194*INDEX(X$121:X$137,$F1518)*INDEX(X$151:X$167,$F1518))*$E1518</f>
        <v/>
      </c>
      <c r="Y1518" s="37">
        <f>(INDEX(Y$235:Y$238,$D1518)*INDEX(Y$239:Y$255,$F1518)+Y$194*INDEX(Y$121:Y$137,$F1518)*INDEX(Y$151:Y$167,$F1518))*$E1518</f>
        <v/>
      </c>
      <c r="Z1518" s="37">
        <f>(INDEX(Z$235:Z$238,$D1518)*INDEX(Z$239:Z$255,$F1518)+Z$194*INDEX(Z$121:Z$137,$F1518)*INDEX(Z$151:Z$167,$F1518))*$E1518</f>
        <v/>
      </c>
      <c r="AA1518" s="37">
        <f>(INDEX(AA$235:AA$238,$D1518)*INDEX(AA$239:AA$255,$F1518)+AA$194*INDEX(AA$121:AA$137,$F1518)*INDEX(AA$151:AA$167,$F1518))*$E1518</f>
        <v/>
      </c>
      <c r="AB1518" s="37">
        <f>(INDEX(AB$235:AB$238,$D1518)*INDEX(AB$239:AB$255,$F1518)+AB$194*INDEX(AB$121:AB$137,$F1518)*INDEX(AB$151:AB$167,$F1518))*$E1518</f>
        <v/>
      </c>
      <c r="AC1518" s="37">
        <f>(INDEX(AC$235:AC$238,$D1518)*INDEX(AC$239:AC$255,$F1518)+AC$194*INDEX(AC$121:AC$137,$F1518)*INDEX(AC$151:AC$167,$F1518))*$E1518</f>
        <v/>
      </c>
      <c r="AD1518" s="40">
        <f>SHADOWEFF(INDEX(AD$235:AD$238,$D1518),INDEX(AD$239:AD$255,$F1518),AD$194,INDEX(AD$121:AD$137,$F1518),INDEX(AD$151:AD$167,$F1518),$E1518)</f>
        <v/>
      </c>
      <c r="AF1518" s="11">
        <f>LOWER(Settings!$C$4)&amp;".mit."&amp;$A1518&amp;IF($C1518="","","."&amp;$C1518&amp;"."&amp;$B1518)&amp;IF(INDEX(Variables!$D$5:$D$105,MATCH($A1518,Variables!$A$5:$A$105,0))="","","."&amp;INDEX(Variables!$D$5:$D$105,MATCH($A1518,Variables!$A$5:$A$105,0)))&amp;"."&amp;AF$5</f>
        <v/>
      </c>
      <c r="AG1518" s="38">
        <f>(INDEX(AG$235:AG$238,$D1518)*INDEX(AG$239:AG$255,$F1518)+AG$194*INDEX(AG$121:AG$137,$F1518)*INDEX(AG$151:AG$167,$F1518))*$E1518</f>
        <v/>
      </c>
      <c r="AH1518" s="37">
        <f>(INDEX(AH$235:AH$238,$D1518)*INDEX(AH$239:AH$255,$F1518)+AH$194*INDEX(AH$121:AH$137,$F1518)*INDEX(AH$151:AH$167,$F1518))*$E1518</f>
        <v/>
      </c>
      <c r="AI1518" s="37">
        <f>(INDEX(AI$235:AI$238,$D1518)*INDEX(AI$239:AI$255,$F1518)+AI$194*INDEX(AI$121:AI$137,$F1518)*INDEX(AI$151:AI$167,$F1518))*$E1518</f>
        <v/>
      </c>
      <c r="AJ1518" s="37">
        <f>(INDEX(AJ$235:AJ$238,$D1518)*INDEX(AJ$239:AJ$255,$F1518)+AJ$194*INDEX(AJ$121:AJ$137,$F1518)*INDEX(AJ$151:AJ$167,$F1518))*$E1518</f>
        <v/>
      </c>
      <c r="AK1518" s="37">
        <f>(INDEX(AK$235:AK$238,$D1518)*INDEX(AK$239:AK$255,$F1518)+AK$194*INDEX(AK$121:AK$137,$F1518)*INDEX(AK$151:AK$167,$F1518))*$E1518</f>
        <v/>
      </c>
      <c r="AL1518" s="37">
        <f>(INDEX(AL$235:AL$238,$D1518)*INDEX(AL$239:AL$255,$F1518)+AL$194*INDEX(AL$121:AL$137,$F1518)*INDEX(AL$151:AL$167,$F1518))*$E1518</f>
        <v/>
      </c>
      <c r="AM1518" s="37">
        <f>(INDEX(AM$235:AM$238,$D1518)*INDEX(AM$239:AM$255,$F1518)+AM$194*INDEX(AM$121:AM$137,$F1518)*INDEX(AM$151:AM$167,$F1518))*$E1518</f>
        <v/>
      </c>
      <c r="AN1518" s="37">
        <f>(INDEX(AN$235:AN$238,$D1518)*INDEX(AN$239:AN$255,$F1518)+AN$194*INDEX(AN$121:AN$137,$F1518)*INDEX(AN$151:AN$167,$F1518))*$E1518</f>
        <v/>
      </c>
      <c r="AO1518" s="37">
        <f>(INDEX(AO$235:AO$238,$D1518)*INDEX(AO$239:AO$255,$F1518)+AO$194*INDEX(AO$121:AO$137,$F1518)*INDEX(AO$151:AO$167,$F1518))*$E1518</f>
        <v/>
      </c>
      <c r="AP1518" s="37">
        <f>(INDEX(AP$235:AP$238,$D1518)*INDEX(AP$239:AP$255,$F1518)+AP$194*INDEX(AP$121:AP$137,$F1518)*INDEX(AP$151:AP$167,$F1518))*$E1518</f>
        <v/>
      </c>
      <c r="AQ1518" s="37">
        <f>(INDEX(AQ$235:AQ$238,$D1518)*INDEX(AQ$239:AQ$255,$F1518)+AQ$194*INDEX(AQ$121:AQ$137,$F1518)*INDEX(AQ$151:AQ$167,$F1518))*$E1518</f>
        <v/>
      </c>
      <c r="AR1518" s="37">
        <f>(INDEX(AR$235:AR$238,$D1518)*INDEX(AR$239:AR$255,$F1518)+AR$194*INDEX(AR$121:AR$137,$F1518)*INDEX(AR$151:AR$167,$F1518))*$E1518</f>
        <v/>
      </c>
      <c r="AS1518" s="37">
        <f>(INDEX(AS$235:AS$238,$D1518)*INDEX(AS$239:AS$255,$F1518)+AS$194*INDEX(AS$121:AS$137,$F1518)*INDEX(AS$151:AS$167,$F1518))*$E1518</f>
        <v/>
      </c>
      <c r="AT1518" s="37">
        <f>(INDEX(AT$235:AT$238,$D1518)*INDEX(AT$239:AT$255,$F1518)+AT$194*INDEX(AT$121:AT$137,$F1518)*INDEX(AT$151:AT$167,$F1518))*$E1518</f>
        <v/>
      </c>
      <c r="AU1518" s="37">
        <f>(INDEX(AU$235:AU$238,$D1518)*INDEX(AU$239:AU$255,$F1518)+AU$194*INDEX(AU$121:AU$137,$F1518)*INDEX(AU$151:AU$167,$F1518))*$E1518</f>
        <v/>
      </c>
      <c r="AV1518" s="37">
        <f>(INDEX(AV$235:AV$238,$D1518)*INDEX(AV$239:AV$255,$F1518)+AV$194*INDEX(AV$121:AV$137,$F1518)*INDEX(AV$151:AV$167,$F1518))*$E1518</f>
        <v/>
      </c>
      <c r="AW1518" s="37">
        <f>(INDEX(AW$235:AW$238,$D1518)*INDEX(AW$239:AW$255,$F1518)+AW$194*INDEX(AW$121:AW$137,$F1518)*INDEX(AW$151:AW$167,$F1518))*$E1518</f>
        <v/>
      </c>
      <c r="AX1518" s="37">
        <f>(INDEX(AX$235:AX$238,$D1518)*INDEX(AX$239:AX$255,$F1518)+AX$194*INDEX(AX$121:AX$137,$F1518)*INDEX(AX$151:AX$167,$F1518))*$E1518</f>
        <v/>
      </c>
      <c r="AY1518" s="40">
        <f>SHADOWEFF(INDEX(AY$235:AY$238,$D1518),INDEX(AY$239:AY$255,$F1518),AY$194,INDEX(AY$121:AY$137,$F1518),INDEX(AY$151:AY$167,$F1518),$E1518)</f>
        <v/>
      </c>
    </row>
    <row r="1519" hidden="1" outlineLevel="2">
      <c r="A1519" s="14" t="inlineStr">
        <is>
          <t>shp</t>
        </is>
      </c>
      <c r="B1519" s="14" t="inlineStr">
        <is>
          <t>lpg</t>
        </is>
      </c>
      <c r="C1519" s="14" t="inlineStr">
        <is>
          <t>cem</t>
        </is>
      </c>
      <c r="D1519" s="37">
        <f>INDEX(Inputs!$M$5:$M$132,MATCH($B1519&amp;"|"&amp;$C1519,Inputs!$A$5:$A$132,0))</f>
        <v/>
      </c>
      <c r="E1519" s="37">
        <f>INDEX(Inputs!$T$5:$T$132,MATCH($B1519&amp;"|"&amp;$C1519,Inputs!$A$5:$A$132,0))</f>
        <v/>
      </c>
      <c r="F1519" s="37">
        <f>INDEX(Inputs!$K$5:$K$132,MATCH($B1519&amp;"|"&amp;$C1519,Inputs!$A$5:$A$132,0))</f>
        <v/>
      </c>
      <c r="G1519" s="36" t="n"/>
      <c r="H1519" s="14">
        <f>INDEX(Variables!$B$5:$B$105,MATCH($A1519,Variables!$A$5:$A$105,0))&amp;IF($C1519="",""," | "&amp;INDEX(Mapping!$B$5:$B$26,MATCH($C1519,Mapping!$A$5:$A$26,0))&amp;" | "&amp;INDEX(Mapping!$B$30:$B$41,MATCH($B1519,Mapping!$A$30:$A$41,0)))</f>
        <v/>
      </c>
      <c r="I1519" s="14">
        <f>INDEX(Variables!$C$5:$C$105,MATCH($A1519,Variables!$A$5:$A$105,0))</f>
        <v/>
      </c>
      <c r="J1519" s="14">
        <f>INDEX(Variables!$E$5:$E$105,MATCH($A1519,Variables!$A$5:$A$105,0))</f>
        <v/>
      </c>
      <c r="K1519" s="11">
        <f>LOWER(Settings!$C$4)&amp;".mit."&amp;$A1519&amp;IF($C1519="","","."&amp;$C1519&amp;"."&amp;$B1519)&amp;IF(INDEX(Variables!$D$5:$D$105,MATCH($A1519,Variables!$A$5:$A$105,0))="","","."&amp;INDEX(Variables!$D$5:$D$105,MATCH($A1519,Variables!$A$5:$A$105,0)))&amp;"."&amp;K$5</f>
        <v/>
      </c>
      <c r="L1519" s="38">
        <f>(INDEX(L$235:L$238,$D1519)*INDEX(L$239:L$255,$F1519)+L$194*INDEX(L$121:L$137,$F1519)*INDEX(L$151:L$167,$F1519))*$E1519</f>
        <v/>
      </c>
      <c r="M1519" s="37">
        <f>(INDEX(M$235:M$238,$D1519)*INDEX(M$239:M$255,$F1519)+M$194*INDEX(M$121:M$137,$F1519)*INDEX(M$151:M$167,$F1519))*$E1519</f>
        <v/>
      </c>
      <c r="N1519" s="37">
        <f>(INDEX(N$235:N$238,$D1519)*INDEX(N$239:N$255,$F1519)+N$194*INDEX(N$121:N$137,$F1519)*INDEX(N$151:N$167,$F1519))*$E1519</f>
        <v/>
      </c>
      <c r="O1519" s="37">
        <f>(INDEX(O$235:O$238,$D1519)*INDEX(O$239:O$255,$F1519)+O$194*INDEX(O$121:O$137,$F1519)*INDEX(O$151:O$167,$F1519))*$E1519</f>
        <v/>
      </c>
      <c r="P1519" s="37">
        <f>(INDEX(P$235:P$238,$D1519)*INDEX(P$239:P$255,$F1519)+P$194*INDEX(P$121:P$137,$F1519)*INDEX(P$151:P$167,$F1519))*$E1519</f>
        <v/>
      </c>
      <c r="Q1519" s="37">
        <f>(INDEX(Q$235:Q$238,$D1519)*INDEX(Q$239:Q$255,$F1519)+Q$194*INDEX(Q$121:Q$137,$F1519)*INDEX(Q$151:Q$167,$F1519))*$E1519</f>
        <v/>
      </c>
      <c r="R1519" s="37">
        <f>(INDEX(R$235:R$238,$D1519)*INDEX(R$239:R$255,$F1519)+R$194*INDEX(R$121:R$137,$F1519)*INDEX(R$151:R$167,$F1519))*$E1519</f>
        <v/>
      </c>
      <c r="S1519" s="37">
        <f>(INDEX(S$235:S$238,$D1519)*INDEX(S$239:S$255,$F1519)+S$194*INDEX(S$121:S$137,$F1519)*INDEX(S$151:S$167,$F1519))*$E1519</f>
        <v/>
      </c>
      <c r="T1519" s="37">
        <f>(INDEX(T$235:T$238,$D1519)*INDEX(T$239:T$255,$F1519)+T$194*INDEX(T$121:T$137,$F1519)*INDEX(T$151:T$167,$F1519))*$E1519</f>
        <v/>
      </c>
      <c r="U1519" s="37">
        <f>(INDEX(U$235:U$238,$D1519)*INDEX(U$239:U$255,$F1519)+U$194*INDEX(U$121:U$137,$F1519)*INDEX(U$151:U$167,$F1519))*$E1519</f>
        <v/>
      </c>
      <c r="V1519" s="37">
        <f>(INDEX(V$235:V$238,$D1519)*INDEX(V$239:V$255,$F1519)+V$194*INDEX(V$121:V$137,$F1519)*INDEX(V$151:V$167,$F1519))*$E1519</f>
        <v/>
      </c>
      <c r="W1519" s="37">
        <f>(INDEX(W$235:W$238,$D1519)*INDEX(W$239:W$255,$F1519)+W$194*INDEX(W$121:W$137,$F1519)*INDEX(W$151:W$167,$F1519))*$E1519</f>
        <v/>
      </c>
      <c r="X1519" s="37">
        <f>(INDEX(X$235:X$238,$D1519)*INDEX(X$239:X$255,$F1519)+X$194*INDEX(X$121:X$137,$F1519)*INDEX(X$151:X$167,$F1519))*$E1519</f>
        <v/>
      </c>
      <c r="Y1519" s="37">
        <f>(INDEX(Y$235:Y$238,$D1519)*INDEX(Y$239:Y$255,$F1519)+Y$194*INDEX(Y$121:Y$137,$F1519)*INDEX(Y$151:Y$167,$F1519))*$E1519</f>
        <v/>
      </c>
      <c r="Z1519" s="37">
        <f>(INDEX(Z$235:Z$238,$D1519)*INDEX(Z$239:Z$255,$F1519)+Z$194*INDEX(Z$121:Z$137,$F1519)*INDEX(Z$151:Z$167,$F1519))*$E1519</f>
        <v/>
      </c>
      <c r="AA1519" s="37">
        <f>(INDEX(AA$235:AA$238,$D1519)*INDEX(AA$239:AA$255,$F1519)+AA$194*INDEX(AA$121:AA$137,$F1519)*INDEX(AA$151:AA$167,$F1519))*$E1519</f>
        <v/>
      </c>
      <c r="AB1519" s="37">
        <f>(INDEX(AB$235:AB$238,$D1519)*INDEX(AB$239:AB$255,$F1519)+AB$194*INDEX(AB$121:AB$137,$F1519)*INDEX(AB$151:AB$167,$F1519))*$E1519</f>
        <v/>
      </c>
      <c r="AC1519" s="37">
        <f>(INDEX(AC$235:AC$238,$D1519)*INDEX(AC$239:AC$255,$F1519)+AC$194*INDEX(AC$121:AC$137,$F1519)*INDEX(AC$151:AC$167,$F1519))*$E1519</f>
        <v/>
      </c>
      <c r="AD1519" s="40">
        <f>SHADOWEFF(INDEX(AD$235:AD$238,$D1519),INDEX(AD$239:AD$255,$F1519),AD$194,INDEX(AD$121:AD$137,$F1519),INDEX(AD$151:AD$167,$F1519),$E1519)</f>
        <v/>
      </c>
      <c r="AF1519" s="11">
        <f>LOWER(Settings!$C$4)&amp;".mit."&amp;$A1519&amp;IF($C1519="","","."&amp;$C1519&amp;"."&amp;$B1519)&amp;IF(INDEX(Variables!$D$5:$D$105,MATCH($A1519,Variables!$A$5:$A$105,0))="","","."&amp;INDEX(Variables!$D$5:$D$105,MATCH($A1519,Variables!$A$5:$A$105,0)))&amp;"."&amp;AF$5</f>
        <v/>
      </c>
      <c r="AG1519" s="38">
        <f>(INDEX(AG$235:AG$238,$D1519)*INDEX(AG$239:AG$255,$F1519)+AG$194*INDEX(AG$121:AG$137,$F1519)*INDEX(AG$151:AG$167,$F1519))*$E1519</f>
        <v/>
      </c>
      <c r="AH1519" s="37">
        <f>(INDEX(AH$235:AH$238,$D1519)*INDEX(AH$239:AH$255,$F1519)+AH$194*INDEX(AH$121:AH$137,$F1519)*INDEX(AH$151:AH$167,$F1519))*$E1519</f>
        <v/>
      </c>
      <c r="AI1519" s="37">
        <f>(INDEX(AI$235:AI$238,$D1519)*INDEX(AI$239:AI$255,$F1519)+AI$194*INDEX(AI$121:AI$137,$F1519)*INDEX(AI$151:AI$167,$F1519))*$E1519</f>
        <v/>
      </c>
      <c r="AJ1519" s="37">
        <f>(INDEX(AJ$235:AJ$238,$D1519)*INDEX(AJ$239:AJ$255,$F1519)+AJ$194*INDEX(AJ$121:AJ$137,$F1519)*INDEX(AJ$151:AJ$167,$F1519))*$E1519</f>
        <v/>
      </c>
      <c r="AK1519" s="37">
        <f>(INDEX(AK$235:AK$238,$D1519)*INDEX(AK$239:AK$255,$F1519)+AK$194*INDEX(AK$121:AK$137,$F1519)*INDEX(AK$151:AK$167,$F1519))*$E1519</f>
        <v/>
      </c>
      <c r="AL1519" s="37">
        <f>(INDEX(AL$235:AL$238,$D1519)*INDEX(AL$239:AL$255,$F1519)+AL$194*INDEX(AL$121:AL$137,$F1519)*INDEX(AL$151:AL$167,$F1519))*$E1519</f>
        <v/>
      </c>
      <c r="AM1519" s="37">
        <f>(INDEX(AM$235:AM$238,$D1519)*INDEX(AM$239:AM$255,$F1519)+AM$194*INDEX(AM$121:AM$137,$F1519)*INDEX(AM$151:AM$167,$F1519))*$E1519</f>
        <v/>
      </c>
      <c r="AN1519" s="37">
        <f>(INDEX(AN$235:AN$238,$D1519)*INDEX(AN$239:AN$255,$F1519)+AN$194*INDEX(AN$121:AN$137,$F1519)*INDEX(AN$151:AN$167,$F1519))*$E1519</f>
        <v/>
      </c>
      <c r="AO1519" s="37">
        <f>(INDEX(AO$235:AO$238,$D1519)*INDEX(AO$239:AO$255,$F1519)+AO$194*INDEX(AO$121:AO$137,$F1519)*INDEX(AO$151:AO$167,$F1519))*$E1519</f>
        <v/>
      </c>
      <c r="AP1519" s="37">
        <f>(INDEX(AP$235:AP$238,$D1519)*INDEX(AP$239:AP$255,$F1519)+AP$194*INDEX(AP$121:AP$137,$F1519)*INDEX(AP$151:AP$167,$F1519))*$E1519</f>
        <v/>
      </c>
      <c r="AQ1519" s="37">
        <f>(INDEX(AQ$235:AQ$238,$D1519)*INDEX(AQ$239:AQ$255,$F1519)+AQ$194*INDEX(AQ$121:AQ$137,$F1519)*INDEX(AQ$151:AQ$167,$F1519))*$E1519</f>
        <v/>
      </c>
      <c r="AR1519" s="37">
        <f>(INDEX(AR$235:AR$238,$D1519)*INDEX(AR$239:AR$255,$F1519)+AR$194*INDEX(AR$121:AR$137,$F1519)*INDEX(AR$151:AR$167,$F1519))*$E1519</f>
        <v/>
      </c>
      <c r="AS1519" s="37">
        <f>(INDEX(AS$235:AS$238,$D1519)*INDEX(AS$239:AS$255,$F1519)+AS$194*INDEX(AS$121:AS$137,$F1519)*INDEX(AS$151:AS$167,$F1519))*$E1519</f>
        <v/>
      </c>
      <c r="AT1519" s="37">
        <f>(INDEX(AT$235:AT$238,$D1519)*INDEX(AT$239:AT$255,$F1519)+AT$194*INDEX(AT$121:AT$137,$F1519)*INDEX(AT$151:AT$167,$F1519))*$E1519</f>
        <v/>
      </c>
      <c r="AU1519" s="37">
        <f>(INDEX(AU$235:AU$238,$D1519)*INDEX(AU$239:AU$255,$F1519)+AU$194*INDEX(AU$121:AU$137,$F1519)*INDEX(AU$151:AU$167,$F1519))*$E1519</f>
        <v/>
      </c>
      <c r="AV1519" s="37">
        <f>(INDEX(AV$235:AV$238,$D1519)*INDEX(AV$239:AV$255,$F1519)+AV$194*INDEX(AV$121:AV$137,$F1519)*INDEX(AV$151:AV$167,$F1519))*$E1519</f>
        <v/>
      </c>
      <c r="AW1519" s="37">
        <f>(INDEX(AW$235:AW$238,$D1519)*INDEX(AW$239:AW$255,$F1519)+AW$194*INDEX(AW$121:AW$137,$F1519)*INDEX(AW$151:AW$167,$F1519))*$E1519</f>
        <v/>
      </c>
      <c r="AX1519" s="37">
        <f>(INDEX(AX$235:AX$238,$D1519)*INDEX(AX$239:AX$255,$F1519)+AX$194*INDEX(AX$121:AX$137,$F1519)*INDEX(AX$151:AX$167,$F1519))*$E1519</f>
        <v/>
      </c>
      <c r="AY1519" s="40">
        <f>SHADOWEFF(INDEX(AY$235:AY$238,$D1519),INDEX(AY$239:AY$255,$F1519),AY$194,INDEX(AY$121:AY$137,$F1519),INDEX(AY$151:AY$167,$F1519),$E1519)</f>
        <v/>
      </c>
    </row>
    <row r="1520" hidden="1" outlineLevel="2">
      <c r="A1520" s="14" t="inlineStr">
        <is>
          <t>shp</t>
        </is>
      </c>
      <c r="B1520" s="14" t="inlineStr">
        <is>
          <t>ker</t>
        </is>
      </c>
      <c r="C1520" s="14" t="inlineStr">
        <is>
          <t>cem</t>
        </is>
      </c>
      <c r="D1520" s="37">
        <f>INDEX(Inputs!$M$5:$M$132,MATCH($B1520&amp;"|"&amp;$C1520,Inputs!$A$5:$A$132,0))</f>
        <v/>
      </c>
      <c r="E1520" s="37">
        <f>INDEX(Inputs!$T$5:$T$132,MATCH($B1520&amp;"|"&amp;$C1520,Inputs!$A$5:$A$132,0))</f>
        <v/>
      </c>
      <c r="F1520" s="37">
        <f>INDEX(Inputs!$K$5:$K$132,MATCH($B1520&amp;"|"&amp;$C1520,Inputs!$A$5:$A$132,0))</f>
        <v/>
      </c>
      <c r="G1520" s="36" t="n"/>
      <c r="H1520" s="14">
        <f>INDEX(Variables!$B$5:$B$105,MATCH($A1520,Variables!$A$5:$A$105,0))&amp;IF($C1520="",""," | "&amp;INDEX(Mapping!$B$5:$B$26,MATCH($C1520,Mapping!$A$5:$A$26,0))&amp;" | "&amp;INDEX(Mapping!$B$30:$B$41,MATCH($B1520,Mapping!$A$30:$A$41,0)))</f>
        <v/>
      </c>
      <c r="I1520" s="14">
        <f>INDEX(Variables!$C$5:$C$105,MATCH($A1520,Variables!$A$5:$A$105,0))</f>
        <v/>
      </c>
      <c r="J1520" s="14">
        <f>INDEX(Variables!$E$5:$E$105,MATCH($A1520,Variables!$A$5:$A$105,0))</f>
        <v/>
      </c>
      <c r="K1520" s="11">
        <f>LOWER(Settings!$C$4)&amp;".mit."&amp;$A1520&amp;IF($C1520="","","."&amp;$C1520&amp;"."&amp;$B1520)&amp;IF(INDEX(Variables!$D$5:$D$105,MATCH($A1520,Variables!$A$5:$A$105,0))="","","."&amp;INDEX(Variables!$D$5:$D$105,MATCH($A1520,Variables!$A$5:$A$105,0)))&amp;"."&amp;K$5</f>
        <v/>
      </c>
      <c r="L1520" s="38">
        <f>(INDEX(L$235:L$238,$D1520)*INDEX(L$239:L$255,$F1520)+L$194*INDEX(L$121:L$137,$F1520)*INDEX(L$151:L$167,$F1520))*$E1520</f>
        <v/>
      </c>
      <c r="M1520" s="37">
        <f>(INDEX(M$235:M$238,$D1520)*INDEX(M$239:M$255,$F1520)+M$194*INDEX(M$121:M$137,$F1520)*INDEX(M$151:M$167,$F1520))*$E1520</f>
        <v/>
      </c>
      <c r="N1520" s="37">
        <f>(INDEX(N$235:N$238,$D1520)*INDEX(N$239:N$255,$F1520)+N$194*INDEX(N$121:N$137,$F1520)*INDEX(N$151:N$167,$F1520))*$E1520</f>
        <v/>
      </c>
      <c r="O1520" s="37">
        <f>(INDEX(O$235:O$238,$D1520)*INDEX(O$239:O$255,$F1520)+O$194*INDEX(O$121:O$137,$F1520)*INDEX(O$151:O$167,$F1520))*$E1520</f>
        <v/>
      </c>
      <c r="P1520" s="37">
        <f>(INDEX(P$235:P$238,$D1520)*INDEX(P$239:P$255,$F1520)+P$194*INDEX(P$121:P$137,$F1520)*INDEX(P$151:P$167,$F1520))*$E1520</f>
        <v/>
      </c>
      <c r="Q1520" s="37">
        <f>(INDEX(Q$235:Q$238,$D1520)*INDEX(Q$239:Q$255,$F1520)+Q$194*INDEX(Q$121:Q$137,$F1520)*INDEX(Q$151:Q$167,$F1520))*$E1520</f>
        <v/>
      </c>
      <c r="R1520" s="37">
        <f>(INDEX(R$235:R$238,$D1520)*INDEX(R$239:R$255,$F1520)+R$194*INDEX(R$121:R$137,$F1520)*INDEX(R$151:R$167,$F1520))*$E1520</f>
        <v/>
      </c>
      <c r="S1520" s="37">
        <f>(INDEX(S$235:S$238,$D1520)*INDEX(S$239:S$255,$F1520)+S$194*INDEX(S$121:S$137,$F1520)*INDEX(S$151:S$167,$F1520))*$E1520</f>
        <v/>
      </c>
      <c r="T1520" s="37">
        <f>(INDEX(T$235:T$238,$D1520)*INDEX(T$239:T$255,$F1520)+T$194*INDEX(T$121:T$137,$F1520)*INDEX(T$151:T$167,$F1520))*$E1520</f>
        <v/>
      </c>
      <c r="U1520" s="37">
        <f>(INDEX(U$235:U$238,$D1520)*INDEX(U$239:U$255,$F1520)+U$194*INDEX(U$121:U$137,$F1520)*INDEX(U$151:U$167,$F1520))*$E1520</f>
        <v/>
      </c>
      <c r="V1520" s="37">
        <f>(INDEX(V$235:V$238,$D1520)*INDEX(V$239:V$255,$F1520)+V$194*INDEX(V$121:V$137,$F1520)*INDEX(V$151:V$167,$F1520))*$E1520</f>
        <v/>
      </c>
      <c r="W1520" s="37">
        <f>(INDEX(W$235:W$238,$D1520)*INDEX(W$239:W$255,$F1520)+W$194*INDEX(W$121:W$137,$F1520)*INDEX(W$151:W$167,$F1520))*$E1520</f>
        <v/>
      </c>
      <c r="X1520" s="37">
        <f>(INDEX(X$235:X$238,$D1520)*INDEX(X$239:X$255,$F1520)+X$194*INDEX(X$121:X$137,$F1520)*INDEX(X$151:X$167,$F1520))*$E1520</f>
        <v/>
      </c>
      <c r="Y1520" s="37">
        <f>(INDEX(Y$235:Y$238,$D1520)*INDEX(Y$239:Y$255,$F1520)+Y$194*INDEX(Y$121:Y$137,$F1520)*INDEX(Y$151:Y$167,$F1520))*$E1520</f>
        <v/>
      </c>
      <c r="Z1520" s="37">
        <f>(INDEX(Z$235:Z$238,$D1520)*INDEX(Z$239:Z$255,$F1520)+Z$194*INDEX(Z$121:Z$137,$F1520)*INDEX(Z$151:Z$167,$F1520))*$E1520</f>
        <v/>
      </c>
      <c r="AA1520" s="37">
        <f>(INDEX(AA$235:AA$238,$D1520)*INDEX(AA$239:AA$255,$F1520)+AA$194*INDEX(AA$121:AA$137,$F1520)*INDEX(AA$151:AA$167,$F1520))*$E1520</f>
        <v/>
      </c>
      <c r="AB1520" s="37">
        <f>(INDEX(AB$235:AB$238,$D1520)*INDEX(AB$239:AB$255,$F1520)+AB$194*INDEX(AB$121:AB$137,$F1520)*INDEX(AB$151:AB$167,$F1520))*$E1520</f>
        <v/>
      </c>
      <c r="AC1520" s="37">
        <f>(INDEX(AC$235:AC$238,$D1520)*INDEX(AC$239:AC$255,$F1520)+AC$194*INDEX(AC$121:AC$137,$F1520)*INDEX(AC$151:AC$167,$F1520))*$E1520</f>
        <v/>
      </c>
      <c r="AD1520" s="40">
        <f>SHADOWEFF(INDEX(AD$235:AD$238,$D1520),INDEX(AD$239:AD$255,$F1520),AD$194,INDEX(AD$121:AD$137,$F1520),INDEX(AD$151:AD$167,$F1520),$E1520)</f>
        <v/>
      </c>
      <c r="AF1520" s="11">
        <f>LOWER(Settings!$C$4)&amp;".mit."&amp;$A1520&amp;IF($C1520="","","."&amp;$C1520&amp;"."&amp;$B1520)&amp;IF(INDEX(Variables!$D$5:$D$105,MATCH($A1520,Variables!$A$5:$A$105,0))="","","."&amp;INDEX(Variables!$D$5:$D$105,MATCH($A1520,Variables!$A$5:$A$105,0)))&amp;"."&amp;AF$5</f>
        <v/>
      </c>
      <c r="AG1520" s="38">
        <f>(INDEX(AG$235:AG$238,$D1520)*INDEX(AG$239:AG$255,$F1520)+AG$194*INDEX(AG$121:AG$137,$F1520)*INDEX(AG$151:AG$167,$F1520))*$E1520</f>
        <v/>
      </c>
      <c r="AH1520" s="37">
        <f>(INDEX(AH$235:AH$238,$D1520)*INDEX(AH$239:AH$255,$F1520)+AH$194*INDEX(AH$121:AH$137,$F1520)*INDEX(AH$151:AH$167,$F1520))*$E1520</f>
        <v/>
      </c>
      <c r="AI1520" s="37">
        <f>(INDEX(AI$235:AI$238,$D1520)*INDEX(AI$239:AI$255,$F1520)+AI$194*INDEX(AI$121:AI$137,$F1520)*INDEX(AI$151:AI$167,$F1520))*$E1520</f>
        <v/>
      </c>
      <c r="AJ1520" s="37">
        <f>(INDEX(AJ$235:AJ$238,$D1520)*INDEX(AJ$239:AJ$255,$F1520)+AJ$194*INDEX(AJ$121:AJ$137,$F1520)*INDEX(AJ$151:AJ$167,$F1520))*$E1520</f>
        <v/>
      </c>
      <c r="AK1520" s="37">
        <f>(INDEX(AK$235:AK$238,$D1520)*INDEX(AK$239:AK$255,$F1520)+AK$194*INDEX(AK$121:AK$137,$F1520)*INDEX(AK$151:AK$167,$F1520))*$E1520</f>
        <v/>
      </c>
      <c r="AL1520" s="37">
        <f>(INDEX(AL$235:AL$238,$D1520)*INDEX(AL$239:AL$255,$F1520)+AL$194*INDEX(AL$121:AL$137,$F1520)*INDEX(AL$151:AL$167,$F1520))*$E1520</f>
        <v/>
      </c>
      <c r="AM1520" s="37">
        <f>(INDEX(AM$235:AM$238,$D1520)*INDEX(AM$239:AM$255,$F1520)+AM$194*INDEX(AM$121:AM$137,$F1520)*INDEX(AM$151:AM$167,$F1520))*$E1520</f>
        <v/>
      </c>
      <c r="AN1520" s="37">
        <f>(INDEX(AN$235:AN$238,$D1520)*INDEX(AN$239:AN$255,$F1520)+AN$194*INDEX(AN$121:AN$137,$F1520)*INDEX(AN$151:AN$167,$F1520))*$E1520</f>
        <v/>
      </c>
      <c r="AO1520" s="37">
        <f>(INDEX(AO$235:AO$238,$D1520)*INDEX(AO$239:AO$255,$F1520)+AO$194*INDEX(AO$121:AO$137,$F1520)*INDEX(AO$151:AO$167,$F1520))*$E1520</f>
        <v/>
      </c>
      <c r="AP1520" s="37">
        <f>(INDEX(AP$235:AP$238,$D1520)*INDEX(AP$239:AP$255,$F1520)+AP$194*INDEX(AP$121:AP$137,$F1520)*INDEX(AP$151:AP$167,$F1520))*$E1520</f>
        <v/>
      </c>
      <c r="AQ1520" s="37">
        <f>(INDEX(AQ$235:AQ$238,$D1520)*INDEX(AQ$239:AQ$255,$F1520)+AQ$194*INDEX(AQ$121:AQ$137,$F1520)*INDEX(AQ$151:AQ$167,$F1520))*$E1520</f>
        <v/>
      </c>
      <c r="AR1520" s="37">
        <f>(INDEX(AR$235:AR$238,$D1520)*INDEX(AR$239:AR$255,$F1520)+AR$194*INDEX(AR$121:AR$137,$F1520)*INDEX(AR$151:AR$167,$F1520))*$E1520</f>
        <v/>
      </c>
      <c r="AS1520" s="37">
        <f>(INDEX(AS$235:AS$238,$D1520)*INDEX(AS$239:AS$255,$F1520)+AS$194*INDEX(AS$121:AS$137,$F1520)*INDEX(AS$151:AS$167,$F1520))*$E1520</f>
        <v/>
      </c>
      <c r="AT1520" s="37">
        <f>(INDEX(AT$235:AT$238,$D1520)*INDEX(AT$239:AT$255,$F1520)+AT$194*INDEX(AT$121:AT$137,$F1520)*INDEX(AT$151:AT$167,$F1520))*$E1520</f>
        <v/>
      </c>
      <c r="AU1520" s="37">
        <f>(INDEX(AU$235:AU$238,$D1520)*INDEX(AU$239:AU$255,$F1520)+AU$194*INDEX(AU$121:AU$137,$F1520)*INDEX(AU$151:AU$167,$F1520))*$E1520</f>
        <v/>
      </c>
      <c r="AV1520" s="37">
        <f>(INDEX(AV$235:AV$238,$D1520)*INDEX(AV$239:AV$255,$F1520)+AV$194*INDEX(AV$121:AV$137,$F1520)*INDEX(AV$151:AV$167,$F1520))*$E1520</f>
        <v/>
      </c>
      <c r="AW1520" s="37">
        <f>(INDEX(AW$235:AW$238,$D1520)*INDEX(AW$239:AW$255,$F1520)+AW$194*INDEX(AW$121:AW$137,$F1520)*INDEX(AW$151:AW$167,$F1520))*$E1520</f>
        <v/>
      </c>
      <c r="AX1520" s="37">
        <f>(INDEX(AX$235:AX$238,$D1520)*INDEX(AX$239:AX$255,$F1520)+AX$194*INDEX(AX$121:AX$137,$F1520)*INDEX(AX$151:AX$167,$F1520))*$E1520</f>
        <v/>
      </c>
      <c r="AY1520" s="40">
        <f>SHADOWEFF(INDEX(AY$235:AY$238,$D1520),INDEX(AY$239:AY$255,$F1520),AY$194,INDEX(AY$121:AY$137,$F1520),INDEX(AY$151:AY$167,$F1520),$E1520)</f>
        <v/>
      </c>
    </row>
    <row r="1521" hidden="1" outlineLevel="2">
      <c r="A1521" s="14" t="inlineStr">
        <is>
          <t>shp</t>
        </is>
      </c>
      <c r="B1521" s="14" t="inlineStr">
        <is>
          <t>oop</t>
        </is>
      </c>
      <c r="C1521" s="14" t="inlineStr">
        <is>
          <t>cem</t>
        </is>
      </c>
      <c r="D1521" s="37">
        <f>INDEX(Inputs!$M$5:$M$132,MATCH($B1521&amp;"|"&amp;$C1521,Inputs!$A$5:$A$132,0))</f>
        <v/>
      </c>
      <c r="E1521" s="37">
        <f>INDEX(Inputs!$T$5:$T$132,MATCH($B1521&amp;"|"&amp;$C1521,Inputs!$A$5:$A$132,0))</f>
        <v/>
      </c>
      <c r="F1521" s="37">
        <f>INDEX(Inputs!$K$5:$K$132,MATCH($B1521&amp;"|"&amp;$C1521,Inputs!$A$5:$A$132,0))</f>
        <v/>
      </c>
      <c r="G1521" s="36" t="n"/>
      <c r="H1521" s="14">
        <f>INDEX(Variables!$B$5:$B$105,MATCH($A1521,Variables!$A$5:$A$105,0))&amp;IF($C1521="",""," | "&amp;INDEX(Mapping!$B$5:$B$26,MATCH($C1521,Mapping!$A$5:$A$26,0))&amp;" | "&amp;INDEX(Mapping!$B$30:$B$41,MATCH($B1521,Mapping!$A$30:$A$41,0)))</f>
        <v/>
      </c>
      <c r="I1521" s="14">
        <f>INDEX(Variables!$C$5:$C$105,MATCH($A1521,Variables!$A$5:$A$105,0))</f>
        <v/>
      </c>
      <c r="J1521" s="14">
        <f>INDEX(Variables!$E$5:$E$105,MATCH($A1521,Variables!$A$5:$A$105,0))</f>
        <v/>
      </c>
      <c r="K1521" s="11">
        <f>LOWER(Settings!$C$4)&amp;".mit."&amp;$A1521&amp;IF($C1521="","","."&amp;$C1521&amp;"."&amp;$B1521)&amp;IF(INDEX(Variables!$D$5:$D$105,MATCH($A1521,Variables!$A$5:$A$105,0))="","","."&amp;INDEX(Variables!$D$5:$D$105,MATCH($A1521,Variables!$A$5:$A$105,0)))&amp;"."&amp;K$5</f>
        <v/>
      </c>
      <c r="L1521" s="38">
        <f>(INDEX(L$235:L$238,$D1521)*INDEX(L$239:L$255,$F1521)+L$194*INDEX(L$121:L$137,$F1521)*INDEX(L$151:L$167,$F1521))*$E1521</f>
        <v/>
      </c>
      <c r="M1521" s="37">
        <f>(INDEX(M$235:M$238,$D1521)*INDEX(M$239:M$255,$F1521)+M$194*INDEX(M$121:M$137,$F1521)*INDEX(M$151:M$167,$F1521))*$E1521</f>
        <v/>
      </c>
      <c r="N1521" s="37">
        <f>(INDEX(N$235:N$238,$D1521)*INDEX(N$239:N$255,$F1521)+N$194*INDEX(N$121:N$137,$F1521)*INDEX(N$151:N$167,$F1521))*$E1521</f>
        <v/>
      </c>
      <c r="O1521" s="37">
        <f>(INDEX(O$235:O$238,$D1521)*INDEX(O$239:O$255,$F1521)+O$194*INDEX(O$121:O$137,$F1521)*INDEX(O$151:O$167,$F1521))*$E1521</f>
        <v/>
      </c>
      <c r="P1521" s="37">
        <f>(INDEX(P$235:P$238,$D1521)*INDEX(P$239:P$255,$F1521)+P$194*INDEX(P$121:P$137,$F1521)*INDEX(P$151:P$167,$F1521))*$E1521</f>
        <v/>
      </c>
      <c r="Q1521" s="37">
        <f>(INDEX(Q$235:Q$238,$D1521)*INDEX(Q$239:Q$255,$F1521)+Q$194*INDEX(Q$121:Q$137,$F1521)*INDEX(Q$151:Q$167,$F1521))*$E1521</f>
        <v/>
      </c>
      <c r="R1521" s="37">
        <f>(INDEX(R$235:R$238,$D1521)*INDEX(R$239:R$255,$F1521)+R$194*INDEX(R$121:R$137,$F1521)*INDEX(R$151:R$167,$F1521))*$E1521</f>
        <v/>
      </c>
      <c r="S1521" s="37">
        <f>(INDEX(S$235:S$238,$D1521)*INDEX(S$239:S$255,$F1521)+S$194*INDEX(S$121:S$137,$F1521)*INDEX(S$151:S$167,$F1521))*$E1521</f>
        <v/>
      </c>
      <c r="T1521" s="37">
        <f>(INDEX(T$235:T$238,$D1521)*INDEX(T$239:T$255,$F1521)+T$194*INDEX(T$121:T$137,$F1521)*INDEX(T$151:T$167,$F1521))*$E1521</f>
        <v/>
      </c>
      <c r="U1521" s="37">
        <f>(INDEX(U$235:U$238,$D1521)*INDEX(U$239:U$255,$F1521)+U$194*INDEX(U$121:U$137,$F1521)*INDEX(U$151:U$167,$F1521))*$E1521</f>
        <v/>
      </c>
      <c r="V1521" s="37">
        <f>(INDEX(V$235:V$238,$D1521)*INDEX(V$239:V$255,$F1521)+V$194*INDEX(V$121:V$137,$F1521)*INDEX(V$151:V$167,$F1521))*$E1521</f>
        <v/>
      </c>
      <c r="W1521" s="37">
        <f>(INDEX(W$235:W$238,$D1521)*INDEX(W$239:W$255,$F1521)+W$194*INDEX(W$121:W$137,$F1521)*INDEX(W$151:W$167,$F1521))*$E1521</f>
        <v/>
      </c>
      <c r="X1521" s="37">
        <f>(INDEX(X$235:X$238,$D1521)*INDEX(X$239:X$255,$F1521)+X$194*INDEX(X$121:X$137,$F1521)*INDEX(X$151:X$167,$F1521))*$E1521</f>
        <v/>
      </c>
      <c r="Y1521" s="37">
        <f>(INDEX(Y$235:Y$238,$D1521)*INDEX(Y$239:Y$255,$F1521)+Y$194*INDEX(Y$121:Y$137,$F1521)*INDEX(Y$151:Y$167,$F1521))*$E1521</f>
        <v/>
      </c>
      <c r="Z1521" s="37">
        <f>(INDEX(Z$235:Z$238,$D1521)*INDEX(Z$239:Z$255,$F1521)+Z$194*INDEX(Z$121:Z$137,$F1521)*INDEX(Z$151:Z$167,$F1521))*$E1521</f>
        <v/>
      </c>
      <c r="AA1521" s="37">
        <f>(INDEX(AA$235:AA$238,$D1521)*INDEX(AA$239:AA$255,$F1521)+AA$194*INDEX(AA$121:AA$137,$F1521)*INDEX(AA$151:AA$167,$F1521))*$E1521</f>
        <v/>
      </c>
      <c r="AB1521" s="37">
        <f>(INDEX(AB$235:AB$238,$D1521)*INDEX(AB$239:AB$255,$F1521)+AB$194*INDEX(AB$121:AB$137,$F1521)*INDEX(AB$151:AB$167,$F1521))*$E1521</f>
        <v/>
      </c>
      <c r="AC1521" s="37">
        <f>(INDEX(AC$235:AC$238,$D1521)*INDEX(AC$239:AC$255,$F1521)+AC$194*INDEX(AC$121:AC$137,$F1521)*INDEX(AC$151:AC$167,$F1521))*$E1521</f>
        <v/>
      </c>
      <c r="AD1521" s="40">
        <f>SHADOWEFF(INDEX(AD$235:AD$238,$D1521),INDEX(AD$239:AD$255,$F1521),AD$194,INDEX(AD$121:AD$137,$F1521),INDEX(AD$151:AD$167,$F1521),$E1521)</f>
        <v/>
      </c>
      <c r="AF1521" s="11">
        <f>LOWER(Settings!$C$4)&amp;".mit."&amp;$A1521&amp;IF($C1521="","","."&amp;$C1521&amp;"."&amp;$B1521)&amp;IF(INDEX(Variables!$D$5:$D$105,MATCH($A1521,Variables!$A$5:$A$105,0))="","","."&amp;INDEX(Variables!$D$5:$D$105,MATCH($A1521,Variables!$A$5:$A$105,0)))&amp;"."&amp;AF$5</f>
        <v/>
      </c>
      <c r="AG1521" s="38">
        <f>(INDEX(AG$235:AG$238,$D1521)*INDEX(AG$239:AG$255,$F1521)+AG$194*INDEX(AG$121:AG$137,$F1521)*INDEX(AG$151:AG$167,$F1521))*$E1521</f>
        <v/>
      </c>
      <c r="AH1521" s="37">
        <f>(INDEX(AH$235:AH$238,$D1521)*INDEX(AH$239:AH$255,$F1521)+AH$194*INDEX(AH$121:AH$137,$F1521)*INDEX(AH$151:AH$167,$F1521))*$E1521</f>
        <v/>
      </c>
      <c r="AI1521" s="37">
        <f>(INDEX(AI$235:AI$238,$D1521)*INDEX(AI$239:AI$255,$F1521)+AI$194*INDEX(AI$121:AI$137,$F1521)*INDEX(AI$151:AI$167,$F1521))*$E1521</f>
        <v/>
      </c>
      <c r="AJ1521" s="37">
        <f>(INDEX(AJ$235:AJ$238,$D1521)*INDEX(AJ$239:AJ$255,$F1521)+AJ$194*INDEX(AJ$121:AJ$137,$F1521)*INDEX(AJ$151:AJ$167,$F1521))*$E1521</f>
        <v/>
      </c>
      <c r="AK1521" s="37">
        <f>(INDEX(AK$235:AK$238,$D1521)*INDEX(AK$239:AK$255,$F1521)+AK$194*INDEX(AK$121:AK$137,$F1521)*INDEX(AK$151:AK$167,$F1521))*$E1521</f>
        <v/>
      </c>
      <c r="AL1521" s="37">
        <f>(INDEX(AL$235:AL$238,$D1521)*INDEX(AL$239:AL$255,$F1521)+AL$194*INDEX(AL$121:AL$137,$F1521)*INDEX(AL$151:AL$167,$F1521))*$E1521</f>
        <v/>
      </c>
      <c r="AM1521" s="37">
        <f>(INDEX(AM$235:AM$238,$D1521)*INDEX(AM$239:AM$255,$F1521)+AM$194*INDEX(AM$121:AM$137,$F1521)*INDEX(AM$151:AM$167,$F1521))*$E1521</f>
        <v/>
      </c>
      <c r="AN1521" s="37">
        <f>(INDEX(AN$235:AN$238,$D1521)*INDEX(AN$239:AN$255,$F1521)+AN$194*INDEX(AN$121:AN$137,$F1521)*INDEX(AN$151:AN$167,$F1521))*$E1521</f>
        <v/>
      </c>
      <c r="AO1521" s="37">
        <f>(INDEX(AO$235:AO$238,$D1521)*INDEX(AO$239:AO$255,$F1521)+AO$194*INDEX(AO$121:AO$137,$F1521)*INDEX(AO$151:AO$167,$F1521))*$E1521</f>
        <v/>
      </c>
      <c r="AP1521" s="37">
        <f>(INDEX(AP$235:AP$238,$D1521)*INDEX(AP$239:AP$255,$F1521)+AP$194*INDEX(AP$121:AP$137,$F1521)*INDEX(AP$151:AP$167,$F1521))*$E1521</f>
        <v/>
      </c>
      <c r="AQ1521" s="37">
        <f>(INDEX(AQ$235:AQ$238,$D1521)*INDEX(AQ$239:AQ$255,$F1521)+AQ$194*INDEX(AQ$121:AQ$137,$F1521)*INDEX(AQ$151:AQ$167,$F1521))*$E1521</f>
        <v/>
      </c>
      <c r="AR1521" s="37">
        <f>(INDEX(AR$235:AR$238,$D1521)*INDEX(AR$239:AR$255,$F1521)+AR$194*INDEX(AR$121:AR$137,$F1521)*INDEX(AR$151:AR$167,$F1521))*$E1521</f>
        <v/>
      </c>
      <c r="AS1521" s="37">
        <f>(INDEX(AS$235:AS$238,$D1521)*INDEX(AS$239:AS$255,$F1521)+AS$194*INDEX(AS$121:AS$137,$F1521)*INDEX(AS$151:AS$167,$F1521))*$E1521</f>
        <v/>
      </c>
      <c r="AT1521" s="37">
        <f>(INDEX(AT$235:AT$238,$D1521)*INDEX(AT$239:AT$255,$F1521)+AT$194*INDEX(AT$121:AT$137,$F1521)*INDEX(AT$151:AT$167,$F1521))*$E1521</f>
        <v/>
      </c>
      <c r="AU1521" s="37">
        <f>(INDEX(AU$235:AU$238,$D1521)*INDEX(AU$239:AU$255,$F1521)+AU$194*INDEX(AU$121:AU$137,$F1521)*INDEX(AU$151:AU$167,$F1521))*$E1521</f>
        <v/>
      </c>
      <c r="AV1521" s="37">
        <f>(INDEX(AV$235:AV$238,$D1521)*INDEX(AV$239:AV$255,$F1521)+AV$194*INDEX(AV$121:AV$137,$F1521)*INDEX(AV$151:AV$167,$F1521))*$E1521</f>
        <v/>
      </c>
      <c r="AW1521" s="37">
        <f>(INDEX(AW$235:AW$238,$D1521)*INDEX(AW$239:AW$255,$F1521)+AW$194*INDEX(AW$121:AW$137,$F1521)*INDEX(AW$151:AW$167,$F1521))*$E1521</f>
        <v/>
      </c>
      <c r="AX1521" s="37">
        <f>(INDEX(AX$235:AX$238,$D1521)*INDEX(AX$239:AX$255,$F1521)+AX$194*INDEX(AX$121:AX$137,$F1521)*INDEX(AX$151:AX$167,$F1521))*$E1521</f>
        <v/>
      </c>
      <c r="AY1521" s="40">
        <f>SHADOWEFF(INDEX(AY$235:AY$238,$D1521),INDEX(AY$239:AY$255,$F1521),AY$194,INDEX(AY$121:AY$137,$F1521),INDEX(AY$151:AY$167,$F1521),$E1521)</f>
        <v/>
      </c>
    </row>
    <row r="1522" hidden="1" outlineLevel="2">
      <c r="A1522" s="14" t="inlineStr">
        <is>
          <t>shp</t>
        </is>
      </c>
      <c r="B1522" s="14" t="inlineStr">
        <is>
          <t>bio</t>
        </is>
      </c>
      <c r="C1522" s="14" t="inlineStr">
        <is>
          <t>cem</t>
        </is>
      </c>
      <c r="D1522" s="37">
        <f>INDEX(Inputs!$M$5:$M$132,MATCH($B1522&amp;"|"&amp;$C1522,Inputs!$A$5:$A$132,0))</f>
        <v/>
      </c>
      <c r="E1522" s="37">
        <f>INDEX(Inputs!$T$5:$T$132,MATCH($B1522&amp;"|"&amp;$C1522,Inputs!$A$5:$A$132,0))</f>
        <v/>
      </c>
      <c r="F1522" s="37">
        <f>INDEX(Inputs!$K$5:$K$132,MATCH($B1522&amp;"|"&amp;$C1522,Inputs!$A$5:$A$132,0))</f>
        <v/>
      </c>
      <c r="G1522" s="36" t="n"/>
      <c r="H1522" s="14">
        <f>INDEX(Variables!$B$5:$B$105,MATCH($A1522,Variables!$A$5:$A$105,0))&amp;IF($C1522="",""," | "&amp;INDEX(Mapping!$B$5:$B$26,MATCH($C1522,Mapping!$A$5:$A$26,0))&amp;" | "&amp;INDEX(Mapping!$B$30:$B$41,MATCH($B1522,Mapping!$A$30:$A$41,0)))</f>
        <v/>
      </c>
      <c r="I1522" s="14">
        <f>INDEX(Variables!$C$5:$C$105,MATCH($A1522,Variables!$A$5:$A$105,0))</f>
        <v/>
      </c>
      <c r="J1522" s="14">
        <f>INDEX(Variables!$E$5:$E$105,MATCH($A1522,Variables!$A$5:$A$105,0))</f>
        <v/>
      </c>
      <c r="K1522" s="11">
        <f>LOWER(Settings!$C$4)&amp;".mit."&amp;$A1522&amp;IF($C1522="","","."&amp;$C1522&amp;"."&amp;$B1522)&amp;IF(INDEX(Variables!$D$5:$D$105,MATCH($A1522,Variables!$A$5:$A$105,0))="","","."&amp;INDEX(Variables!$D$5:$D$105,MATCH($A1522,Variables!$A$5:$A$105,0)))&amp;"."&amp;K$5</f>
        <v/>
      </c>
      <c r="L1522" s="38">
        <f>(INDEX(L$235:L$238,$D1522)*INDEX(L$239:L$255,$F1522)+L$194*INDEX(L$121:L$137,$F1522)*INDEX(L$151:L$167,$F1522))*$E1522</f>
        <v/>
      </c>
      <c r="M1522" s="37">
        <f>(INDEX(M$235:M$238,$D1522)*INDEX(M$239:M$255,$F1522)+M$194*INDEX(M$121:M$137,$F1522)*INDEX(M$151:M$167,$F1522))*$E1522</f>
        <v/>
      </c>
      <c r="N1522" s="37">
        <f>(INDEX(N$235:N$238,$D1522)*INDEX(N$239:N$255,$F1522)+N$194*INDEX(N$121:N$137,$F1522)*INDEX(N$151:N$167,$F1522))*$E1522</f>
        <v/>
      </c>
      <c r="O1522" s="37">
        <f>(INDEX(O$235:O$238,$D1522)*INDEX(O$239:O$255,$F1522)+O$194*INDEX(O$121:O$137,$F1522)*INDEX(O$151:O$167,$F1522))*$E1522</f>
        <v/>
      </c>
      <c r="P1522" s="37">
        <f>(INDEX(P$235:P$238,$D1522)*INDEX(P$239:P$255,$F1522)+P$194*INDEX(P$121:P$137,$F1522)*INDEX(P$151:P$167,$F1522))*$E1522</f>
        <v/>
      </c>
      <c r="Q1522" s="37">
        <f>(INDEX(Q$235:Q$238,$D1522)*INDEX(Q$239:Q$255,$F1522)+Q$194*INDEX(Q$121:Q$137,$F1522)*INDEX(Q$151:Q$167,$F1522))*$E1522</f>
        <v/>
      </c>
      <c r="R1522" s="37">
        <f>(INDEX(R$235:R$238,$D1522)*INDEX(R$239:R$255,$F1522)+R$194*INDEX(R$121:R$137,$F1522)*INDEX(R$151:R$167,$F1522))*$E1522</f>
        <v/>
      </c>
      <c r="S1522" s="37">
        <f>(INDEX(S$235:S$238,$D1522)*INDEX(S$239:S$255,$F1522)+S$194*INDEX(S$121:S$137,$F1522)*INDEX(S$151:S$167,$F1522))*$E1522</f>
        <v/>
      </c>
      <c r="T1522" s="37">
        <f>(INDEX(T$235:T$238,$D1522)*INDEX(T$239:T$255,$F1522)+T$194*INDEX(T$121:T$137,$F1522)*INDEX(T$151:T$167,$F1522))*$E1522</f>
        <v/>
      </c>
      <c r="U1522" s="37">
        <f>(INDEX(U$235:U$238,$D1522)*INDEX(U$239:U$255,$F1522)+U$194*INDEX(U$121:U$137,$F1522)*INDEX(U$151:U$167,$F1522))*$E1522</f>
        <v/>
      </c>
      <c r="V1522" s="37">
        <f>(INDEX(V$235:V$238,$D1522)*INDEX(V$239:V$255,$F1522)+V$194*INDEX(V$121:V$137,$F1522)*INDEX(V$151:V$167,$F1522))*$E1522</f>
        <v/>
      </c>
      <c r="W1522" s="37">
        <f>(INDEX(W$235:W$238,$D1522)*INDEX(W$239:W$255,$F1522)+W$194*INDEX(W$121:W$137,$F1522)*INDEX(W$151:W$167,$F1522))*$E1522</f>
        <v/>
      </c>
      <c r="X1522" s="37">
        <f>(INDEX(X$235:X$238,$D1522)*INDEX(X$239:X$255,$F1522)+X$194*INDEX(X$121:X$137,$F1522)*INDEX(X$151:X$167,$F1522))*$E1522</f>
        <v/>
      </c>
      <c r="Y1522" s="37">
        <f>(INDEX(Y$235:Y$238,$D1522)*INDEX(Y$239:Y$255,$F1522)+Y$194*INDEX(Y$121:Y$137,$F1522)*INDEX(Y$151:Y$167,$F1522))*$E1522</f>
        <v/>
      </c>
      <c r="Z1522" s="37">
        <f>(INDEX(Z$235:Z$238,$D1522)*INDEX(Z$239:Z$255,$F1522)+Z$194*INDEX(Z$121:Z$137,$F1522)*INDEX(Z$151:Z$167,$F1522))*$E1522</f>
        <v/>
      </c>
      <c r="AA1522" s="37">
        <f>(INDEX(AA$235:AA$238,$D1522)*INDEX(AA$239:AA$255,$F1522)+AA$194*INDEX(AA$121:AA$137,$F1522)*INDEX(AA$151:AA$167,$F1522))*$E1522</f>
        <v/>
      </c>
      <c r="AB1522" s="37">
        <f>(INDEX(AB$235:AB$238,$D1522)*INDEX(AB$239:AB$255,$F1522)+AB$194*INDEX(AB$121:AB$137,$F1522)*INDEX(AB$151:AB$167,$F1522))*$E1522</f>
        <v/>
      </c>
      <c r="AC1522" s="37">
        <f>(INDEX(AC$235:AC$238,$D1522)*INDEX(AC$239:AC$255,$F1522)+AC$194*INDEX(AC$121:AC$137,$F1522)*INDEX(AC$151:AC$167,$F1522))*$E1522</f>
        <v/>
      </c>
      <c r="AD1522" s="40">
        <f>SHADOWEFF(INDEX(AD$235:AD$238,$D1522),INDEX(AD$239:AD$255,$F1522),AD$194,INDEX(AD$121:AD$137,$F1522),INDEX(AD$151:AD$167,$F1522),$E1522)</f>
        <v/>
      </c>
      <c r="AF1522" s="11">
        <f>LOWER(Settings!$C$4)&amp;".mit."&amp;$A1522&amp;IF($C1522="","","."&amp;$C1522&amp;"."&amp;$B1522)&amp;IF(INDEX(Variables!$D$5:$D$105,MATCH($A1522,Variables!$A$5:$A$105,0))="","","."&amp;INDEX(Variables!$D$5:$D$105,MATCH($A1522,Variables!$A$5:$A$105,0)))&amp;"."&amp;AF$5</f>
        <v/>
      </c>
      <c r="AG1522" s="38">
        <f>(INDEX(AG$235:AG$238,$D1522)*INDEX(AG$239:AG$255,$F1522)+AG$194*INDEX(AG$121:AG$137,$F1522)*INDEX(AG$151:AG$167,$F1522))*$E1522</f>
        <v/>
      </c>
      <c r="AH1522" s="37">
        <f>(INDEX(AH$235:AH$238,$D1522)*INDEX(AH$239:AH$255,$F1522)+AH$194*INDEX(AH$121:AH$137,$F1522)*INDEX(AH$151:AH$167,$F1522))*$E1522</f>
        <v/>
      </c>
      <c r="AI1522" s="37">
        <f>(INDEX(AI$235:AI$238,$D1522)*INDEX(AI$239:AI$255,$F1522)+AI$194*INDEX(AI$121:AI$137,$F1522)*INDEX(AI$151:AI$167,$F1522))*$E1522</f>
        <v/>
      </c>
      <c r="AJ1522" s="37">
        <f>(INDEX(AJ$235:AJ$238,$D1522)*INDEX(AJ$239:AJ$255,$F1522)+AJ$194*INDEX(AJ$121:AJ$137,$F1522)*INDEX(AJ$151:AJ$167,$F1522))*$E1522</f>
        <v/>
      </c>
      <c r="AK1522" s="37">
        <f>(INDEX(AK$235:AK$238,$D1522)*INDEX(AK$239:AK$255,$F1522)+AK$194*INDEX(AK$121:AK$137,$F1522)*INDEX(AK$151:AK$167,$F1522))*$E1522</f>
        <v/>
      </c>
      <c r="AL1522" s="37">
        <f>(INDEX(AL$235:AL$238,$D1522)*INDEX(AL$239:AL$255,$F1522)+AL$194*INDEX(AL$121:AL$137,$F1522)*INDEX(AL$151:AL$167,$F1522))*$E1522</f>
        <v/>
      </c>
      <c r="AM1522" s="37">
        <f>(INDEX(AM$235:AM$238,$D1522)*INDEX(AM$239:AM$255,$F1522)+AM$194*INDEX(AM$121:AM$137,$F1522)*INDEX(AM$151:AM$167,$F1522))*$E1522</f>
        <v/>
      </c>
      <c r="AN1522" s="37">
        <f>(INDEX(AN$235:AN$238,$D1522)*INDEX(AN$239:AN$255,$F1522)+AN$194*INDEX(AN$121:AN$137,$F1522)*INDEX(AN$151:AN$167,$F1522))*$E1522</f>
        <v/>
      </c>
      <c r="AO1522" s="37">
        <f>(INDEX(AO$235:AO$238,$D1522)*INDEX(AO$239:AO$255,$F1522)+AO$194*INDEX(AO$121:AO$137,$F1522)*INDEX(AO$151:AO$167,$F1522))*$E1522</f>
        <v/>
      </c>
      <c r="AP1522" s="37">
        <f>(INDEX(AP$235:AP$238,$D1522)*INDEX(AP$239:AP$255,$F1522)+AP$194*INDEX(AP$121:AP$137,$F1522)*INDEX(AP$151:AP$167,$F1522))*$E1522</f>
        <v/>
      </c>
      <c r="AQ1522" s="37">
        <f>(INDEX(AQ$235:AQ$238,$D1522)*INDEX(AQ$239:AQ$255,$F1522)+AQ$194*INDEX(AQ$121:AQ$137,$F1522)*INDEX(AQ$151:AQ$167,$F1522))*$E1522</f>
        <v/>
      </c>
      <c r="AR1522" s="37">
        <f>(INDEX(AR$235:AR$238,$D1522)*INDEX(AR$239:AR$255,$F1522)+AR$194*INDEX(AR$121:AR$137,$F1522)*INDEX(AR$151:AR$167,$F1522))*$E1522</f>
        <v/>
      </c>
      <c r="AS1522" s="37">
        <f>(INDEX(AS$235:AS$238,$D1522)*INDEX(AS$239:AS$255,$F1522)+AS$194*INDEX(AS$121:AS$137,$F1522)*INDEX(AS$151:AS$167,$F1522))*$E1522</f>
        <v/>
      </c>
      <c r="AT1522" s="37">
        <f>(INDEX(AT$235:AT$238,$D1522)*INDEX(AT$239:AT$255,$F1522)+AT$194*INDEX(AT$121:AT$137,$F1522)*INDEX(AT$151:AT$167,$F1522))*$E1522</f>
        <v/>
      </c>
      <c r="AU1522" s="37">
        <f>(INDEX(AU$235:AU$238,$D1522)*INDEX(AU$239:AU$255,$F1522)+AU$194*INDEX(AU$121:AU$137,$F1522)*INDEX(AU$151:AU$167,$F1522))*$E1522</f>
        <v/>
      </c>
      <c r="AV1522" s="37">
        <f>(INDEX(AV$235:AV$238,$D1522)*INDEX(AV$239:AV$255,$F1522)+AV$194*INDEX(AV$121:AV$137,$F1522)*INDEX(AV$151:AV$167,$F1522))*$E1522</f>
        <v/>
      </c>
      <c r="AW1522" s="37">
        <f>(INDEX(AW$235:AW$238,$D1522)*INDEX(AW$239:AW$255,$F1522)+AW$194*INDEX(AW$121:AW$137,$F1522)*INDEX(AW$151:AW$167,$F1522))*$E1522</f>
        <v/>
      </c>
      <c r="AX1522" s="37">
        <f>(INDEX(AX$235:AX$238,$D1522)*INDEX(AX$239:AX$255,$F1522)+AX$194*INDEX(AX$121:AX$137,$F1522)*INDEX(AX$151:AX$167,$F1522))*$E1522</f>
        <v/>
      </c>
      <c r="AY1522" s="40">
        <f>SHADOWEFF(INDEX(AY$235:AY$238,$D1522),INDEX(AY$239:AY$255,$F1522),AY$194,INDEX(AY$121:AY$137,$F1522),INDEX(AY$151:AY$167,$F1522),$E1522)</f>
        <v/>
      </c>
    </row>
    <row r="1523" hidden="1" outlineLevel="2"/>
    <row r="1524" hidden="1" outlineLevel="2">
      <c r="A1524" s="14" t="inlineStr">
        <is>
          <t>ener</t>
        </is>
      </c>
      <c r="B1524" s="14" t="inlineStr">
        <is>
          <t>coa</t>
        </is>
      </c>
      <c r="C1524" s="14" t="inlineStr">
        <is>
          <t>cem</t>
        </is>
      </c>
      <c r="D1524" s="37">
        <f>INDEX(Inputs!$N$5:$N$132,MATCH($B1524&amp;"|"&amp;$C1524,Inputs!$A$5:$A$132,0))</f>
        <v/>
      </c>
      <c r="E1524" s="37">
        <f>INDEX(Inputs!$O$5:$O$132,MATCH($B1524&amp;"|"&amp;$C1524,Inputs!$A$5:$A$132,0))</f>
        <v/>
      </c>
      <c r="F1524" s="37">
        <f>INDEX(Inputs!$P$5:$P$132,MATCH($B1524&amp;"|"&amp;$C1524,Inputs!$A$5:$A$132,0))</f>
        <v/>
      </c>
      <c r="G1524" s="37">
        <f>INDEX(Inputs!$Q$5:$Q$132,MATCH($B1524&amp;"|"&amp;$C1524,Inputs!$A$5:$A$132,0))</f>
        <v/>
      </c>
      <c r="H1524" s="14">
        <f>INDEX(Variables!$B$5:$B$105,MATCH($A1524,Variables!$A$5:$A$105,0))&amp;IF($C1524="",""," | "&amp;INDEX(Mapping!$B$5:$B$26,MATCH($C1524,Mapping!$A$5:$A$26,0))&amp;" | "&amp;INDEX(Mapping!$B$30:$B$41,MATCH($B1524,Mapping!$A$30:$A$41,0)))</f>
        <v/>
      </c>
      <c r="I1524" s="14">
        <f>INDEX(Variables!$C$5:$C$105,MATCH($A1524,Variables!$A$5:$A$105,0))</f>
        <v/>
      </c>
      <c r="J1524" s="14">
        <f>INDEX(Variables!$E$5:$E$105,MATCH($A1524,Variables!$A$5:$A$105,0))</f>
        <v/>
      </c>
      <c r="K1524" s="11">
        <f>LOWER(Settings!$C$4)&amp;".mit."&amp;$A1524&amp;IF($C1524="","","."&amp;$C1524&amp;"."&amp;$B1524)&amp;IF(INDEX(Variables!$D$5:$D$105,MATCH($A1524,Variables!$A$5:$A$105,0))="","","."&amp;INDEX(Variables!$D$5:$D$105,MATCH($A1524,Variables!$A$5:$A$105,0)))&amp;"."&amp;K$5</f>
        <v/>
      </c>
      <c r="L1524" s="44">
        <f>INDEX(Inputs!$U$5:$U$132,MATCH($B1524&amp;"|"&amp;$C1524,Inputs!$A$5:$A$132,0))</f>
        <v/>
      </c>
      <c r="M1524" s="45">
        <f>L1524*(1/(1+$G1524))^(1+$E1524)*(1+M$7)^$D1524*(M1506/L1506)^$E1524*((M1506+M1515)/(L1506+L1515))^($F1524*(1+$E1524))</f>
        <v/>
      </c>
      <c r="N1524" s="45">
        <f>M1524*(1/(1+$G1524))^(1+$E1524)*(1+N$7)^$D1524*(N1506/M1506)^$E1524*((N1506+N1515)/(M1506+M1515))^($F1524*(1+$E1524))</f>
        <v/>
      </c>
      <c r="O1524" s="45">
        <f>N1524*(1/(1+$G1524))^(1+$E1524)*(1+O$7)^$D1524*(O1506/N1506)^$E1524*((O1506+O1515)/(N1506+N1515))^($F1524*(1+$E1524))</f>
        <v/>
      </c>
      <c r="P1524" s="45">
        <f>O1524*(1/(1+$G1524))^(1+$E1524)*(1+P$7)^$D1524*(P1506/O1506)^$E1524*((P1506+P1515)/(O1506+O1515))^($F1524*(1+$E1524))</f>
        <v/>
      </c>
      <c r="Q1524" s="45">
        <f>P1524*(1/(1+$G1524))^(1+$E1524)*(1+Q$7)^$D1524*(Q1506/P1506)^$E1524*((Q1506+Q1515)/(P1506+P1515))^($F1524*(1+$E1524))</f>
        <v/>
      </c>
      <c r="R1524" s="45">
        <f>Q1524*(1/(1+$G1524))^(1+$E1524)*(1+R$7)^$D1524*(R1506/Q1506)^$E1524*((R1506+R1515)/(Q1506+Q1515))^($F1524*(1+$E1524))</f>
        <v/>
      </c>
      <c r="S1524" s="45">
        <f>R1524*(1/(1+$G1524))^(1+$E1524)*(1+S$7)^$D1524*(S1506/R1506)^$E1524*((S1506+S1515)/(R1506+R1515))^($F1524*(1+$E1524))</f>
        <v/>
      </c>
      <c r="T1524" s="45">
        <f>S1524*(1/(1+$G1524))^(1+$E1524)*(1+T$7)^$D1524*(T1506/S1506)^$E1524*((T1506+T1515)/(S1506+S1515))^($F1524*(1+$E1524))</f>
        <v/>
      </c>
      <c r="U1524" s="45">
        <f>T1524*(1/(1+$G1524))^(1+$E1524)*(1+U$7)^$D1524*(U1506/T1506)^$E1524*((U1506+U1515)/(T1506+T1515))^($F1524*(1+$E1524))</f>
        <v/>
      </c>
      <c r="V1524" s="45">
        <f>U1524*(1/(1+$G1524))^(1+$E1524)*(1+V$7)^$D1524*(V1506/U1506)^$E1524*((V1506+V1515)/(U1506+U1515))^($F1524*(1+$E1524))</f>
        <v/>
      </c>
      <c r="W1524" s="45">
        <f>V1524*(1/(1+$G1524))^(1+$E1524)*(1+W$7)^$D1524*(W1506/V1506)^$E1524*((W1506+W1515)/(V1506+V1515))^($F1524*(1+$E1524))</f>
        <v/>
      </c>
      <c r="X1524" s="45">
        <f>W1524*(1/(1+$G1524))^(1+$E1524)*(1+X$7)^$D1524*(X1506/W1506)^$E1524*((X1506+X1515)/(W1506+W1515))^($F1524*(1+$E1524))</f>
        <v/>
      </c>
      <c r="Y1524" s="45">
        <f>X1524*(1/(1+$G1524))^(1+$E1524)*(1+Y$7)^$D1524*(Y1506/X1506)^$E1524*((Y1506+Y1515)/(X1506+X1515))^($F1524*(1+$E1524))</f>
        <v/>
      </c>
      <c r="Z1524" s="45">
        <f>Y1524*(1/(1+$G1524))^(1+$E1524)*(1+Z$7)^$D1524*(Z1506/Y1506)^$E1524*((Z1506+Z1515)/(Y1506+Y1515))^($F1524*(1+$E1524))</f>
        <v/>
      </c>
      <c r="AA1524" s="45">
        <f>Z1524*(1/(1+$G1524))^(1+$E1524)*(1+AA$7)^$D1524*(AA1506/Z1506)^$E1524*((AA1506+AA1515)/(Z1506+Z1515))^($F1524*(1+$E1524))</f>
        <v/>
      </c>
      <c r="AB1524" s="45">
        <f>AA1524*(1/(1+$G1524))^(1+$E1524)*(1+AB$7)^$D1524*(AB1506/AA1506)^$E1524*((AB1506+AB1515)/(AA1506+AA1515))^($F1524*(1+$E1524))</f>
        <v/>
      </c>
      <c r="AC1524" s="45">
        <f>AB1524*(1/(1+$G1524))^(1+$E1524)*(1+AC$7)^$D1524*(AC1506/AB1506)^$E1524*((AC1506+AC1515)/(AB1506+AB1515))^($F1524*(1+$E1524))</f>
        <v/>
      </c>
      <c r="AD1524" s="46">
        <f>FUELUSE(AC1524,AD1506,AC1506,AD1515,AC1515,AD$7,$D1524,$E1524,$F1524,$G1524)</f>
        <v/>
      </c>
      <c r="AF1524" s="11">
        <f>LOWER(Settings!$C$4)&amp;".mit."&amp;$A1524&amp;IF($C1524="","","."&amp;$C1524&amp;"."&amp;$B1524)&amp;IF(INDEX(Variables!$D$5:$D$105,MATCH($A1524,Variables!$A$5:$A$105,0))="","","."&amp;INDEX(Variables!$D$5:$D$105,MATCH($A1524,Variables!$A$5:$A$105,0)))&amp;"."&amp;AF$5</f>
        <v/>
      </c>
      <c r="AG1524" s="44">
        <f>INDEX(Inputs!$U$5:$U$132,MATCH($B1524&amp;"|"&amp;$C1524,Inputs!$A$5:$A$132,0))</f>
        <v/>
      </c>
      <c r="AH1524" s="45">
        <f>AG1524*(1/(1+$G1524))^(1+$E1524)*(1+AH$7)^$D1524*(AH1506/AG1506)^$E1524*((AH1506+AH1515)/(AG1506+AG1515))^($F1524*(1+$E1524))</f>
        <v/>
      </c>
      <c r="AI1524" s="45">
        <f>AH1524*(1/(1+$G1524))^(1+$E1524)*(1+AI$7)^$D1524*(AI1506/AH1506)^$E1524*((AI1506+AI1515)/(AH1506+AH1515))^($F1524*(1+$E1524))</f>
        <v/>
      </c>
      <c r="AJ1524" s="45">
        <f>AI1524*(1/(1+$G1524))^(1+$E1524)*(1+AJ$7)^$D1524*(AJ1506/AI1506)^$E1524*((AJ1506+AJ1515)/(AI1506+AI1515))^($F1524*(1+$E1524))</f>
        <v/>
      </c>
      <c r="AK1524" s="45">
        <f>AJ1524*(1/(1+$G1524))^(1+$E1524)*(1+AK$7)^$D1524*(AK1506/AJ1506)^$E1524*((AK1506+AK1515)/(AJ1506+AJ1515))^($F1524*(1+$E1524))</f>
        <v/>
      </c>
      <c r="AL1524" s="45">
        <f>AK1524*(1/(1+$G1524))^(1+$E1524)*(1+AL$7)^$D1524*(AL1506/AK1506)^$E1524*((AL1506+AL1515)/(AK1506+AK1515))^($F1524*(1+$E1524))</f>
        <v/>
      </c>
      <c r="AM1524" s="45">
        <f>AL1524*(1/(1+$G1524))^(1+$E1524)*(1+AM$7)^$D1524*(AM1506/AL1506)^$E1524*((AM1506+AM1515)/(AL1506+AL1515))^($F1524*(1+$E1524))</f>
        <v/>
      </c>
      <c r="AN1524" s="45">
        <f>AM1524*(1/(1+$G1524))^(1+$E1524)*(1+AN$7)^$D1524*(AN1506/AM1506)^$E1524*((AN1506+AN1515)/(AM1506+AM1515))^($F1524*(1+$E1524))</f>
        <v/>
      </c>
      <c r="AO1524" s="45">
        <f>AN1524*(1/(1+$G1524))^(1+$E1524)*(1+AO$7)^$D1524*(AO1506/AN1506)^$E1524*((AO1506+AO1515)/(AN1506+AN1515))^($F1524*(1+$E1524))</f>
        <v/>
      </c>
      <c r="AP1524" s="45">
        <f>AO1524*(1/(1+$G1524))^(1+$E1524)*(1+AP$7)^$D1524*(AP1506/AO1506)^$E1524*((AP1506+AP1515)/(AO1506+AO1515))^($F1524*(1+$E1524))</f>
        <v/>
      </c>
      <c r="AQ1524" s="45">
        <f>AP1524*(1/(1+$G1524))^(1+$E1524)*(1+AQ$7)^$D1524*(AQ1506/AP1506)^$E1524*((AQ1506+AQ1515)/(AP1506+AP1515))^($F1524*(1+$E1524))</f>
        <v/>
      </c>
      <c r="AR1524" s="45">
        <f>AQ1524*(1/(1+$G1524))^(1+$E1524)*(1+AR$7)^$D1524*(AR1506/AQ1506)^$E1524*((AR1506+AR1515)/(AQ1506+AQ1515))^($F1524*(1+$E1524))</f>
        <v/>
      </c>
      <c r="AS1524" s="45">
        <f>AR1524*(1/(1+$G1524))^(1+$E1524)*(1+AS$7)^$D1524*(AS1506/AR1506)^$E1524*((AS1506+AS1515)/(AR1506+AR1515))^($F1524*(1+$E1524))</f>
        <v/>
      </c>
      <c r="AT1524" s="45">
        <f>AS1524*(1/(1+$G1524))^(1+$E1524)*(1+AT$7)^$D1524*(AT1506/AS1506)^$E1524*((AT1506+AT1515)/(AS1506+AS1515))^($F1524*(1+$E1524))</f>
        <v/>
      </c>
      <c r="AU1524" s="45">
        <f>AT1524*(1/(1+$G1524))^(1+$E1524)*(1+AU$7)^$D1524*(AU1506/AT1506)^$E1524*((AU1506+AU1515)/(AT1506+AT1515))^($F1524*(1+$E1524))</f>
        <v/>
      </c>
      <c r="AV1524" s="45">
        <f>AU1524*(1/(1+$G1524))^(1+$E1524)*(1+AV$7)^$D1524*(AV1506/AU1506)^$E1524*((AV1506+AV1515)/(AU1506+AU1515))^($F1524*(1+$E1524))</f>
        <v/>
      </c>
      <c r="AW1524" s="45">
        <f>AV1524*(1/(1+$G1524))^(1+$E1524)*(1+AW$7)^$D1524*(AW1506/AV1506)^$E1524*((AW1506+AW1515)/(AV1506+AV1515))^($F1524*(1+$E1524))</f>
        <v/>
      </c>
      <c r="AX1524" s="45">
        <f>AW1524*(1/(1+$G1524))^(1+$E1524)*(1+AX$7)^$D1524*(AX1506/AW1506)^$E1524*((AX1506+AX1515)/(AW1506+AW1515))^($F1524*(1+$E1524))</f>
        <v/>
      </c>
      <c r="AY1524" s="46">
        <f>FUELUSE(AX1524,AY1506,AX1506,AY1515,AX1515,AY$7,$D1524,$E1524,$F1524,$G1524)</f>
        <v/>
      </c>
    </row>
    <row r="1525" hidden="1" outlineLevel="2">
      <c r="A1525" s="14" t="inlineStr">
        <is>
          <t>ener</t>
        </is>
      </c>
      <c r="B1525" s="14" t="inlineStr">
        <is>
          <t>nga</t>
        </is>
      </c>
      <c r="C1525" s="14" t="inlineStr">
        <is>
          <t>cem</t>
        </is>
      </c>
      <c r="D1525" s="37">
        <f>INDEX(Inputs!$N$5:$N$132,MATCH($B1525&amp;"|"&amp;$C1525,Inputs!$A$5:$A$132,0))</f>
        <v/>
      </c>
      <c r="E1525" s="37">
        <f>INDEX(Inputs!$O$5:$O$132,MATCH($B1525&amp;"|"&amp;$C1525,Inputs!$A$5:$A$132,0))</f>
        <v/>
      </c>
      <c r="F1525" s="37">
        <f>INDEX(Inputs!$P$5:$P$132,MATCH($B1525&amp;"|"&amp;$C1525,Inputs!$A$5:$A$132,0))</f>
        <v/>
      </c>
      <c r="G1525" s="37">
        <f>INDEX(Inputs!$Q$5:$Q$132,MATCH($B1525&amp;"|"&amp;$C1525,Inputs!$A$5:$A$132,0))</f>
        <v/>
      </c>
      <c r="H1525" s="14">
        <f>INDEX(Variables!$B$5:$B$105,MATCH($A1525,Variables!$A$5:$A$105,0))&amp;IF($C1525="",""," | "&amp;INDEX(Mapping!$B$5:$B$26,MATCH($C1525,Mapping!$A$5:$A$26,0))&amp;" | "&amp;INDEX(Mapping!$B$30:$B$41,MATCH($B1525,Mapping!$A$30:$A$41,0)))</f>
        <v/>
      </c>
      <c r="I1525" s="14">
        <f>INDEX(Variables!$C$5:$C$105,MATCH($A1525,Variables!$A$5:$A$105,0))</f>
        <v/>
      </c>
      <c r="J1525" s="14">
        <f>INDEX(Variables!$E$5:$E$105,MATCH($A1525,Variables!$A$5:$A$105,0))</f>
        <v/>
      </c>
      <c r="K1525" s="11">
        <f>LOWER(Settings!$C$4)&amp;".mit."&amp;$A1525&amp;IF($C1525="","","."&amp;$C1525&amp;"."&amp;$B1525)&amp;IF(INDEX(Variables!$D$5:$D$105,MATCH($A1525,Variables!$A$5:$A$105,0))="","","."&amp;INDEX(Variables!$D$5:$D$105,MATCH($A1525,Variables!$A$5:$A$105,0)))&amp;"."&amp;K$5</f>
        <v/>
      </c>
      <c r="L1525" s="44">
        <f>INDEX(Inputs!$U$5:$U$132,MATCH($B1525&amp;"|"&amp;$C1525,Inputs!$A$5:$A$132,0))</f>
        <v/>
      </c>
      <c r="M1525" s="45">
        <f>L1525*(1/(1+$G1525))^(1+$E1525)*(1+M$7)^$D1525*(M1507/L1507)^$E1525*((M1507+M1516)/(L1507+L1516))^($F1525*(1+$E1525))</f>
        <v/>
      </c>
      <c r="N1525" s="45">
        <f>M1525*(1/(1+$G1525))^(1+$E1525)*(1+N$7)^$D1525*(N1507/M1507)^$E1525*((N1507+N1516)/(M1507+M1516))^($F1525*(1+$E1525))</f>
        <v/>
      </c>
      <c r="O1525" s="45">
        <f>N1525*(1/(1+$G1525))^(1+$E1525)*(1+O$7)^$D1525*(O1507/N1507)^$E1525*((O1507+O1516)/(N1507+N1516))^($F1525*(1+$E1525))</f>
        <v/>
      </c>
      <c r="P1525" s="45">
        <f>O1525*(1/(1+$G1525))^(1+$E1525)*(1+P$7)^$D1525*(P1507/O1507)^$E1525*((P1507+P1516)/(O1507+O1516))^($F1525*(1+$E1525))</f>
        <v/>
      </c>
      <c r="Q1525" s="45">
        <f>P1525*(1/(1+$G1525))^(1+$E1525)*(1+Q$7)^$D1525*(Q1507/P1507)^$E1525*((Q1507+Q1516)/(P1507+P1516))^($F1525*(1+$E1525))</f>
        <v/>
      </c>
      <c r="R1525" s="45">
        <f>Q1525*(1/(1+$G1525))^(1+$E1525)*(1+R$7)^$D1525*(R1507/Q1507)^$E1525*((R1507+R1516)/(Q1507+Q1516))^($F1525*(1+$E1525))</f>
        <v/>
      </c>
      <c r="S1525" s="45">
        <f>R1525*(1/(1+$G1525))^(1+$E1525)*(1+S$7)^$D1525*(S1507/R1507)^$E1525*((S1507+S1516)/(R1507+R1516))^($F1525*(1+$E1525))</f>
        <v/>
      </c>
      <c r="T1525" s="45">
        <f>S1525*(1/(1+$G1525))^(1+$E1525)*(1+T$7)^$D1525*(T1507/S1507)^$E1525*((T1507+T1516)/(S1507+S1516))^($F1525*(1+$E1525))</f>
        <v/>
      </c>
      <c r="U1525" s="45">
        <f>T1525*(1/(1+$G1525))^(1+$E1525)*(1+U$7)^$D1525*(U1507/T1507)^$E1525*((U1507+U1516)/(T1507+T1516))^($F1525*(1+$E1525))</f>
        <v/>
      </c>
      <c r="V1525" s="45">
        <f>U1525*(1/(1+$G1525))^(1+$E1525)*(1+V$7)^$D1525*(V1507/U1507)^$E1525*((V1507+V1516)/(U1507+U1516))^($F1525*(1+$E1525))</f>
        <v/>
      </c>
      <c r="W1525" s="45">
        <f>V1525*(1/(1+$G1525))^(1+$E1525)*(1+W$7)^$D1525*(W1507/V1507)^$E1525*((W1507+W1516)/(V1507+V1516))^($F1525*(1+$E1525))</f>
        <v/>
      </c>
      <c r="X1525" s="45">
        <f>W1525*(1/(1+$G1525))^(1+$E1525)*(1+X$7)^$D1525*(X1507/W1507)^$E1525*((X1507+X1516)/(W1507+W1516))^($F1525*(1+$E1525))</f>
        <v/>
      </c>
      <c r="Y1525" s="45">
        <f>X1525*(1/(1+$G1525))^(1+$E1525)*(1+Y$7)^$D1525*(Y1507/X1507)^$E1525*((Y1507+Y1516)/(X1507+X1516))^($F1525*(1+$E1525))</f>
        <v/>
      </c>
      <c r="Z1525" s="45">
        <f>Y1525*(1/(1+$G1525))^(1+$E1525)*(1+Z$7)^$D1525*(Z1507/Y1507)^$E1525*((Z1507+Z1516)/(Y1507+Y1516))^($F1525*(1+$E1525))</f>
        <v/>
      </c>
      <c r="AA1525" s="45">
        <f>Z1525*(1/(1+$G1525))^(1+$E1525)*(1+AA$7)^$D1525*(AA1507/Z1507)^$E1525*((AA1507+AA1516)/(Z1507+Z1516))^($F1525*(1+$E1525))</f>
        <v/>
      </c>
      <c r="AB1525" s="45">
        <f>AA1525*(1/(1+$G1525))^(1+$E1525)*(1+AB$7)^$D1525*(AB1507/AA1507)^$E1525*((AB1507+AB1516)/(AA1507+AA1516))^($F1525*(1+$E1525))</f>
        <v/>
      </c>
      <c r="AC1525" s="45">
        <f>AB1525*(1/(1+$G1525))^(1+$E1525)*(1+AC$7)^$D1525*(AC1507/AB1507)^$E1525*((AC1507+AC1516)/(AB1507+AB1516))^($F1525*(1+$E1525))</f>
        <v/>
      </c>
      <c r="AD1525" s="46">
        <f>FUELUSE(AC1525,AD1507,AC1507,AD1516,AC1516,AD$7,$D1525,$E1525,$F1525,$G1525)</f>
        <v/>
      </c>
      <c r="AF1525" s="11">
        <f>LOWER(Settings!$C$4)&amp;".mit."&amp;$A1525&amp;IF($C1525="","","."&amp;$C1525&amp;"."&amp;$B1525)&amp;IF(INDEX(Variables!$D$5:$D$105,MATCH($A1525,Variables!$A$5:$A$105,0))="","","."&amp;INDEX(Variables!$D$5:$D$105,MATCH($A1525,Variables!$A$5:$A$105,0)))&amp;"."&amp;AF$5</f>
        <v/>
      </c>
      <c r="AG1525" s="44">
        <f>INDEX(Inputs!$U$5:$U$132,MATCH($B1525&amp;"|"&amp;$C1525,Inputs!$A$5:$A$132,0))</f>
        <v/>
      </c>
      <c r="AH1525" s="45">
        <f>AG1525*(1/(1+$G1525))^(1+$E1525)*(1+AH$7)^$D1525*(AH1507/AG1507)^$E1525*((AH1507+AH1516)/(AG1507+AG1516))^($F1525*(1+$E1525))</f>
        <v/>
      </c>
      <c r="AI1525" s="45">
        <f>AH1525*(1/(1+$G1525))^(1+$E1525)*(1+AI$7)^$D1525*(AI1507/AH1507)^$E1525*((AI1507+AI1516)/(AH1507+AH1516))^($F1525*(1+$E1525))</f>
        <v/>
      </c>
      <c r="AJ1525" s="45">
        <f>AI1525*(1/(1+$G1525))^(1+$E1525)*(1+AJ$7)^$D1525*(AJ1507/AI1507)^$E1525*((AJ1507+AJ1516)/(AI1507+AI1516))^($F1525*(1+$E1525))</f>
        <v/>
      </c>
      <c r="AK1525" s="45">
        <f>AJ1525*(1/(1+$G1525))^(1+$E1525)*(1+AK$7)^$D1525*(AK1507/AJ1507)^$E1525*((AK1507+AK1516)/(AJ1507+AJ1516))^($F1525*(1+$E1525))</f>
        <v/>
      </c>
      <c r="AL1525" s="45">
        <f>AK1525*(1/(1+$G1525))^(1+$E1525)*(1+AL$7)^$D1525*(AL1507/AK1507)^$E1525*((AL1507+AL1516)/(AK1507+AK1516))^($F1525*(1+$E1525))</f>
        <v/>
      </c>
      <c r="AM1525" s="45">
        <f>AL1525*(1/(1+$G1525))^(1+$E1525)*(1+AM$7)^$D1525*(AM1507/AL1507)^$E1525*((AM1507+AM1516)/(AL1507+AL1516))^($F1525*(1+$E1525))</f>
        <v/>
      </c>
      <c r="AN1525" s="45">
        <f>AM1525*(1/(1+$G1525))^(1+$E1525)*(1+AN$7)^$D1525*(AN1507/AM1507)^$E1525*((AN1507+AN1516)/(AM1507+AM1516))^($F1525*(1+$E1525))</f>
        <v/>
      </c>
      <c r="AO1525" s="45">
        <f>AN1525*(1/(1+$G1525))^(1+$E1525)*(1+AO$7)^$D1525*(AO1507/AN1507)^$E1525*((AO1507+AO1516)/(AN1507+AN1516))^($F1525*(1+$E1525))</f>
        <v/>
      </c>
      <c r="AP1525" s="45">
        <f>AO1525*(1/(1+$G1525))^(1+$E1525)*(1+AP$7)^$D1525*(AP1507/AO1507)^$E1525*((AP1507+AP1516)/(AO1507+AO1516))^($F1525*(1+$E1525))</f>
        <v/>
      </c>
      <c r="AQ1525" s="45">
        <f>AP1525*(1/(1+$G1525))^(1+$E1525)*(1+AQ$7)^$D1525*(AQ1507/AP1507)^$E1525*((AQ1507+AQ1516)/(AP1507+AP1516))^($F1525*(1+$E1525))</f>
        <v/>
      </c>
      <c r="AR1525" s="45">
        <f>AQ1525*(1/(1+$G1525))^(1+$E1525)*(1+AR$7)^$D1525*(AR1507/AQ1507)^$E1525*((AR1507+AR1516)/(AQ1507+AQ1516))^($F1525*(1+$E1525))</f>
        <v/>
      </c>
      <c r="AS1525" s="45">
        <f>AR1525*(1/(1+$G1525))^(1+$E1525)*(1+AS$7)^$D1525*(AS1507/AR1507)^$E1525*((AS1507+AS1516)/(AR1507+AR1516))^($F1525*(1+$E1525))</f>
        <v/>
      </c>
      <c r="AT1525" s="45">
        <f>AS1525*(1/(1+$G1525))^(1+$E1525)*(1+AT$7)^$D1525*(AT1507/AS1507)^$E1525*((AT1507+AT1516)/(AS1507+AS1516))^($F1525*(1+$E1525))</f>
        <v/>
      </c>
      <c r="AU1525" s="45">
        <f>AT1525*(1/(1+$G1525))^(1+$E1525)*(1+AU$7)^$D1525*(AU1507/AT1507)^$E1525*((AU1507+AU1516)/(AT1507+AT1516))^($F1525*(1+$E1525))</f>
        <v/>
      </c>
      <c r="AV1525" s="45">
        <f>AU1525*(1/(1+$G1525))^(1+$E1525)*(1+AV$7)^$D1525*(AV1507/AU1507)^$E1525*((AV1507+AV1516)/(AU1507+AU1516))^($F1525*(1+$E1525))</f>
        <v/>
      </c>
      <c r="AW1525" s="45">
        <f>AV1525*(1/(1+$G1525))^(1+$E1525)*(1+AW$7)^$D1525*(AW1507/AV1507)^$E1525*((AW1507+AW1516)/(AV1507+AV1516))^($F1525*(1+$E1525))</f>
        <v/>
      </c>
      <c r="AX1525" s="45">
        <f>AW1525*(1/(1+$G1525))^(1+$E1525)*(1+AX$7)^$D1525*(AX1507/AW1507)^$E1525*((AX1507+AX1516)/(AW1507+AW1516))^($F1525*(1+$E1525))</f>
        <v/>
      </c>
      <c r="AY1525" s="46">
        <f>FUELUSE(AX1525,AY1507,AX1507,AY1516,AX1516,AY$7,$D1525,$E1525,$F1525,$G1525)</f>
        <v/>
      </c>
    </row>
    <row r="1526" hidden="1" outlineLevel="2">
      <c r="A1526" s="14" t="inlineStr">
        <is>
          <t>ener</t>
        </is>
      </c>
      <c r="B1526" s="14" t="inlineStr">
        <is>
          <t>gso</t>
        </is>
      </c>
      <c r="C1526" s="14" t="inlineStr">
        <is>
          <t>cem</t>
        </is>
      </c>
      <c r="D1526" s="37">
        <f>INDEX(Inputs!$N$5:$N$132,MATCH($B1526&amp;"|"&amp;$C1526,Inputs!$A$5:$A$132,0))</f>
        <v/>
      </c>
      <c r="E1526" s="37">
        <f>INDEX(Inputs!$O$5:$O$132,MATCH($B1526&amp;"|"&amp;$C1526,Inputs!$A$5:$A$132,0))</f>
        <v/>
      </c>
      <c r="F1526" s="37">
        <f>INDEX(Inputs!$P$5:$P$132,MATCH($B1526&amp;"|"&amp;$C1526,Inputs!$A$5:$A$132,0))</f>
        <v/>
      </c>
      <c r="G1526" s="37">
        <f>INDEX(Inputs!$Q$5:$Q$132,MATCH($B1526&amp;"|"&amp;$C1526,Inputs!$A$5:$A$132,0))</f>
        <v/>
      </c>
      <c r="H1526" s="14">
        <f>INDEX(Variables!$B$5:$B$105,MATCH($A1526,Variables!$A$5:$A$105,0))&amp;IF($C1526="",""," | "&amp;INDEX(Mapping!$B$5:$B$26,MATCH($C1526,Mapping!$A$5:$A$26,0))&amp;" | "&amp;INDEX(Mapping!$B$30:$B$41,MATCH($B1526,Mapping!$A$30:$A$41,0)))</f>
        <v/>
      </c>
      <c r="I1526" s="14">
        <f>INDEX(Variables!$C$5:$C$105,MATCH($A1526,Variables!$A$5:$A$105,0))</f>
        <v/>
      </c>
      <c r="J1526" s="14">
        <f>INDEX(Variables!$E$5:$E$105,MATCH($A1526,Variables!$A$5:$A$105,0))</f>
        <v/>
      </c>
      <c r="K1526" s="11">
        <f>LOWER(Settings!$C$4)&amp;".mit."&amp;$A1526&amp;IF($C1526="","","."&amp;$C1526&amp;"."&amp;$B1526)&amp;IF(INDEX(Variables!$D$5:$D$105,MATCH($A1526,Variables!$A$5:$A$105,0))="","","."&amp;INDEX(Variables!$D$5:$D$105,MATCH($A1526,Variables!$A$5:$A$105,0)))&amp;"."&amp;K$5</f>
        <v/>
      </c>
      <c r="L1526" s="44">
        <f>INDEX(Inputs!$U$5:$U$132,MATCH($B1526&amp;"|"&amp;$C1526,Inputs!$A$5:$A$132,0))</f>
        <v/>
      </c>
      <c r="M1526" s="45">
        <f>L1526*(1/(1+$G1526))^(1+$E1526)*(1+M$7)^$D1526*(M1508/L1508)^$E1526*((M1508+M1517)/(L1508+L1517))^($F1526*(1+$E1526))</f>
        <v/>
      </c>
      <c r="N1526" s="45">
        <f>M1526*(1/(1+$G1526))^(1+$E1526)*(1+N$7)^$D1526*(N1508/M1508)^$E1526*((N1508+N1517)/(M1508+M1517))^($F1526*(1+$E1526))</f>
        <v/>
      </c>
      <c r="O1526" s="45">
        <f>N1526*(1/(1+$G1526))^(1+$E1526)*(1+O$7)^$D1526*(O1508/N1508)^$E1526*((O1508+O1517)/(N1508+N1517))^($F1526*(1+$E1526))</f>
        <v/>
      </c>
      <c r="P1526" s="45">
        <f>O1526*(1/(1+$G1526))^(1+$E1526)*(1+P$7)^$D1526*(P1508/O1508)^$E1526*((P1508+P1517)/(O1508+O1517))^($F1526*(1+$E1526))</f>
        <v/>
      </c>
      <c r="Q1526" s="45">
        <f>P1526*(1/(1+$G1526))^(1+$E1526)*(1+Q$7)^$D1526*(Q1508/P1508)^$E1526*((Q1508+Q1517)/(P1508+P1517))^($F1526*(1+$E1526))</f>
        <v/>
      </c>
      <c r="R1526" s="45">
        <f>Q1526*(1/(1+$G1526))^(1+$E1526)*(1+R$7)^$D1526*(R1508/Q1508)^$E1526*((R1508+R1517)/(Q1508+Q1517))^($F1526*(1+$E1526))</f>
        <v/>
      </c>
      <c r="S1526" s="45">
        <f>R1526*(1/(1+$G1526))^(1+$E1526)*(1+S$7)^$D1526*(S1508/R1508)^$E1526*((S1508+S1517)/(R1508+R1517))^($F1526*(1+$E1526))</f>
        <v/>
      </c>
      <c r="T1526" s="45">
        <f>S1526*(1/(1+$G1526))^(1+$E1526)*(1+T$7)^$D1526*(T1508/S1508)^$E1526*((T1508+T1517)/(S1508+S1517))^($F1526*(1+$E1526))</f>
        <v/>
      </c>
      <c r="U1526" s="45">
        <f>T1526*(1/(1+$G1526))^(1+$E1526)*(1+U$7)^$D1526*(U1508/T1508)^$E1526*((U1508+U1517)/(T1508+T1517))^($F1526*(1+$E1526))</f>
        <v/>
      </c>
      <c r="V1526" s="45">
        <f>U1526*(1/(1+$G1526))^(1+$E1526)*(1+V$7)^$D1526*(V1508/U1508)^$E1526*((V1508+V1517)/(U1508+U1517))^($F1526*(1+$E1526))</f>
        <v/>
      </c>
      <c r="W1526" s="45">
        <f>V1526*(1/(1+$G1526))^(1+$E1526)*(1+W$7)^$D1526*(W1508/V1508)^$E1526*((W1508+W1517)/(V1508+V1517))^($F1526*(1+$E1526))</f>
        <v/>
      </c>
      <c r="X1526" s="45">
        <f>W1526*(1/(1+$G1526))^(1+$E1526)*(1+X$7)^$D1526*(X1508/W1508)^$E1526*((X1508+X1517)/(W1508+W1517))^($F1526*(1+$E1526))</f>
        <v/>
      </c>
      <c r="Y1526" s="45">
        <f>X1526*(1/(1+$G1526))^(1+$E1526)*(1+Y$7)^$D1526*(Y1508/X1508)^$E1526*((Y1508+Y1517)/(X1508+X1517))^($F1526*(1+$E1526))</f>
        <v/>
      </c>
      <c r="Z1526" s="45">
        <f>Y1526*(1/(1+$G1526))^(1+$E1526)*(1+Z$7)^$D1526*(Z1508/Y1508)^$E1526*((Z1508+Z1517)/(Y1508+Y1517))^($F1526*(1+$E1526))</f>
        <v/>
      </c>
      <c r="AA1526" s="45">
        <f>Z1526*(1/(1+$G1526))^(1+$E1526)*(1+AA$7)^$D1526*(AA1508/Z1508)^$E1526*((AA1508+AA1517)/(Z1508+Z1517))^($F1526*(1+$E1526))</f>
        <v/>
      </c>
      <c r="AB1526" s="45">
        <f>AA1526*(1/(1+$G1526))^(1+$E1526)*(1+AB$7)^$D1526*(AB1508/AA1508)^$E1526*((AB1508+AB1517)/(AA1508+AA1517))^($F1526*(1+$E1526))</f>
        <v/>
      </c>
      <c r="AC1526" s="45">
        <f>AB1526*(1/(1+$G1526))^(1+$E1526)*(1+AC$7)^$D1526*(AC1508/AB1508)^$E1526*((AC1508+AC1517)/(AB1508+AB1517))^($F1526*(1+$E1526))</f>
        <v/>
      </c>
      <c r="AD1526" s="46">
        <f>FUELUSE(AC1526,AD1508,AC1508,AD1517,AC1517,AD$7,$D1526,$E1526,$F1526,$G1526)</f>
        <v/>
      </c>
      <c r="AF1526" s="11">
        <f>LOWER(Settings!$C$4)&amp;".mit."&amp;$A1526&amp;IF($C1526="","","."&amp;$C1526&amp;"."&amp;$B1526)&amp;IF(INDEX(Variables!$D$5:$D$105,MATCH($A1526,Variables!$A$5:$A$105,0))="","","."&amp;INDEX(Variables!$D$5:$D$105,MATCH($A1526,Variables!$A$5:$A$105,0)))&amp;"."&amp;AF$5</f>
        <v/>
      </c>
      <c r="AG1526" s="44">
        <f>INDEX(Inputs!$U$5:$U$132,MATCH($B1526&amp;"|"&amp;$C1526,Inputs!$A$5:$A$132,0))</f>
        <v/>
      </c>
      <c r="AH1526" s="45">
        <f>AG1526*(1/(1+$G1526))^(1+$E1526)*(1+AH$7)^$D1526*(AH1508/AG1508)^$E1526*((AH1508+AH1517)/(AG1508+AG1517))^($F1526*(1+$E1526))</f>
        <v/>
      </c>
      <c r="AI1526" s="45">
        <f>AH1526*(1/(1+$G1526))^(1+$E1526)*(1+AI$7)^$D1526*(AI1508/AH1508)^$E1526*((AI1508+AI1517)/(AH1508+AH1517))^($F1526*(1+$E1526))</f>
        <v/>
      </c>
      <c r="AJ1526" s="45">
        <f>AI1526*(1/(1+$G1526))^(1+$E1526)*(1+AJ$7)^$D1526*(AJ1508/AI1508)^$E1526*((AJ1508+AJ1517)/(AI1508+AI1517))^($F1526*(1+$E1526))</f>
        <v/>
      </c>
      <c r="AK1526" s="45">
        <f>AJ1526*(1/(1+$G1526))^(1+$E1526)*(1+AK$7)^$D1526*(AK1508/AJ1508)^$E1526*((AK1508+AK1517)/(AJ1508+AJ1517))^($F1526*(1+$E1526))</f>
        <v/>
      </c>
      <c r="AL1526" s="45">
        <f>AK1526*(1/(1+$G1526))^(1+$E1526)*(1+AL$7)^$D1526*(AL1508/AK1508)^$E1526*((AL1508+AL1517)/(AK1508+AK1517))^($F1526*(1+$E1526))</f>
        <v/>
      </c>
      <c r="AM1526" s="45">
        <f>AL1526*(1/(1+$G1526))^(1+$E1526)*(1+AM$7)^$D1526*(AM1508/AL1508)^$E1526*((AM1508+AM1517)/(AL1508+AL1517))^($F1526*(1+$E1526))</f>
        <v/>
      </c>
      <c r="AN1526" s="45">
        <f>AM1526*(1/(1+$G1526))^(1+$E1526)*(1+AN$7)^$D1526*(AN1508/AM1508)^$E1526*((AN1508+AN1517)/(AM1508+AM1517))^($F1526*(1+$E1526))</f>
        <v/>
      </c>
      <c r="AO1526" s="45">
        <f>AN1526*(1/(1+$G1526))^(1+$E1526)*(1+AO$7)^$D1526*(AO1508/AN1508)^$E1526*((AO1508+AO1517)/(AN1508+AN1517))^($F1526*(1+$E1526))</f>
        <v/>
      </c>
      <c r="AP1526" s="45">
        <f>AO1526*(1/(1+$G1526))^(1+$E1526)*(1+AP$7)^$D1526*(AP1508/AO1508)^$E1526*((AP1508+AP1517)/(AO1508+AO1517))^($F1526*(1+$E1526))</f>
        <v/>
      </c>
      <c r="AQ1526" s="45">
        <f>AP1526*(1/(1+$G1526))^(1+$E1526)*(1+AQ$7)^$D1526*(AQ1508/AP1508)^$E1526*((AQ1508+AQ1517)/(AP1508+AP1517))^($F1526*(1+$E1526))</f>
        <v/>
      </c>
      <c r="AR1526" s="45">
        <f>AQ1526*(1/(1+$G1526))^(1+$E1526)*(1+AR$7)^$D1526*(AR1508/AQ1508)^$E1526*((AR1508+AR1517)/(AQ1508+AQ1517))^($F1526*(1+$E1526))</f>
        <v/>
      </c>
      <c r="AS1526" s="45">
        <f>AR1526*(1/(1+$G1526))^(1+$E1526)*(1+AS$7)^$D1526*(AS1508/AR1508)^$E1526*((AS1508+AS1517)/(AR1508+AR1517))^($F1526*(1+$E1526))</f>
        <v/>
      </c>
      <c r="AT1526" s="45">
        <f>AS1526*(1/(1+$G1526))^(1+$E1526)*(1+AT$7)^$D1526*(AT1508/AS1508)^$E1526*((AT1508+AT1517)/(AS1508+AS1517))^($F1526*(1+$E1526))</f>
        <v/>
      </c>
      <c r="AU1526" s="45">
        <f>AT1526*(1/(1+$G1526))^(1+$E1526)*(1+AU$7)^$D1526*(AU1508/AT1508)^$E1526*((AU1508+AU1517)/(AT1508+AT1517))^($F1526*(1+$E1526))</f>
        <v/>
      </c>
      <c r="AV1526" s="45">
        <f>AU1526*(1/(1+$G1526))^(1+$E1526)*(1+AV$7)^$D1526*(AV1508/AU1508)^$E1526*((AV1508+AV1517)/(AU1508+AU1517))^($F1526*(1+$E1526))</f>
        <v/>
      </c>
      <c r="AW1526" s="45">
        <f>AV1526*(1/(1+$G1526))^(1+$E1526)*(1+AW$7)^$D1526*(AW1508/AV1508)^$E1526*((AW1508+AW1517)/(AV1508+AV1517))^($F1526*(1+$E1526))</f>
        <v/>
      </c>
      <c r="AX1526" s="45">
        <f>AW1526*(1/(1+$G1526))^(1+$E1526)*(1+AX$7)^$D1526*(AX1508/AW1508)^$E1526*((AX1508+AX1517)/(AW1508+AW1517))^($F1526*(1+$E1526))</f>
        <v/>
      </c>
      <c r="AY1526" s="46">
        <f>FUELUSE(AX1526,AY1508,AX1508,AY1517,AX1517,AY$7,$D1526,$E1526,$F1526,$G1526)</f>
        <v/>
      </c>
    </row>
    <row r="1527" hidden="1" outlineLevel="2">
      <c r="A1527" s="14" t="inlineStr">
        <is>
          <t>ener</t>
        </is>
      </c>
      <c r="B1527" s="14" t="inlineStr">
        <is>
          <t>die</t>
        </is>
      </c>
      <c r="C1527" s="14" t="inlineStr">
        <is>
          <t>cem</t>
        </is>
      </c>
      <c r="D1527" s="37">
        <f>INDEX(Inputs!$N$5:$N$132,MATCH($B1527&amp;"|"&amp;$C1527,Inputs!$A$5:$A$132,0))</f>
        <v/>
      </c>
      <c r="E1527" s="37">
        <f>INDEX(Inputs!$O$5:$O$132,MATCH($B1527&amp;"|"&amp;$C1527,Inputs!$A$5:$A$132,0))</f>
        <v/>
      </c>
      <c r="F1527" s="37">
        <f>INDEX(Inputs!$P$5:$P$132,MATCH($B1527&amp;"|"&amp;$C1527,Inputs!$A$5:$A$132,0))</f>
        <v/>
      </c>
      <c r="G1527" s="37">
        <f>INDEX(Inputs!$Q$5:$Q$132,MATCH($B1527&amp;"|"&amp;$C1527,Inputs!$A$5:$A$132,0))</f>
        <v/>
      </c>
      <c r="H1527" s="14">
        <f>INDEX(Variables!$B$5:$B$105,MATCH($A1527,Variables!$A$5:$A$105,0))&amp;IF($C1527="",""," | "&amp;INDEX(Mapping!$B$5:$B$26,MATCH($C1527,Mapping!$A$5:$A$26,0))&amp;" | "&amp;INDEX(Mapping!$B$30:$B$41,MATCH($B1527,Mapping!$A$30:$A$41,0)))</f>
        <v/>
      </c>
      <c r="I1527" s="14">
        <f>INDEX(Variables!$C$5:$C$105,MATCH($A1527,Variables!$A$5:$A$105,0))</f>
        <v/>
      </c>
      <c r="J1527" s="14">
        <f>INDEX(Variables!$E$5:$E$105,MATCH($A1527,Variables!$A$5:$A$105,0))</f>
        <v/>
      </c>
      <c r="K1527" s="11">
        <f>LOWER(Settings!$C$4)&amp;".mit."&amp;$A1527&amp;IF($C1527="","","."&amp;$C1527&amp;"."&amp;$B1527)&amp;IF(INDEX(Variables!$D$5:$D$105,MATCH($A1527,Variables!$A$5:$A$105,0))="","","."&amp;INDEX(Variables!$D$5:$D$105,MATCH($A1527,Variables!$A$5:$A$105,0)))&amp;"."&amp;K$5</f>
        <v/>
      </c>
      <c r="L1527" s="44">
        <f>INDEX(Inputs!$U$5:$U$132,MATCH($B1527&amp;"|"&amp;$C1527,Inputs!$A$5:$A$132,0))</f>
        <v/>
      </c>
      <c r="M1527" s="45">
        <f>L1527*(1/(1+$G1527))^(1+$E1527)*(1+M$7)^$D1527*(M1509/L1509)^$E1527*((M1509+M1518)/(L1509+L1518))^($F1527*(1+$E1527))</f>
        <v/>
      </c>
      <c r="N1527" s="45">
        <f>M1527*(1/(1+$G1527))^(1+$E1527)*(1+N$7)^$D1527*(N1509/M1509)^$E1527*((N1509+N1518)/(M1509+M1518))^($F1527*(1+$E1527))</f>
        <v/>
      </c>
      <c r="O1527" s="45">
        <f>N1527*(1/(1+$G1527))^(1+$E1527)*(1+O$7)^$D1527*(O1509/N1509)^$E1527*((O1509+O1518)/(N1509+N1518))^($F1527*(1+$E1527))</f>
        <v/>
      </c>
      <c r="P1527" s="45">
        <f>O1527*(1/(1+$G1527))^(1+$E1527)*(1+P$7)^$D1527*(P1509/O1509)^$E1527*((P1509+P1518)/(O1509+O1518))^($F1527*(1+$E1527))</f>
        <v/>
      </c>
      <c r="Q1527" s="45">
        <f>P1527*(1/(1+$G1527))^(1+$E1527)*(1+Q$7)^$D1527*(Q1509/P1509)^$E1527*((Q1509+Q1518)/(P1509+P1518))^($F1527*(1+$E1527))</f>
        <v/>
      </c>
      <c r="R1527" s="45">
        <f>Q1527*(1/(1+$G1527))^(1+$E1527)*(1+R$7)^$D1527*(R1509/Q1509)^$E1527*((R1509+R1518)/(Q1509+Q1518))^($F1527*(1+$E1527))</f>
        <v/>
      </c>
      <c r="S1527" s="45">
        <f>R1527*(1/(1+$G1527))^(1+$E1527)*(1+S$7)^$D1527*(S1509/R1509)^$E1527*((S1509+S1518)/(R1509+R1518))^($F1527*(1+$E1527))</f>
        <v/>
      </c>
      <c r="T1527" s="45">
        <f>S1527*(1/(1+$G1527))^(1+$E1527)*(1+T$7)^$D1527*(T1509/S1509)^$E1527*((T1509+T1518)/(S1509+S1518))^($F1527*(1+$E1527))</f>
        <v/>
      </c>
      <c r="U1527" s="45">
        <f>T1527*(1/(1+$G1527))^(1+$E1527)*(1+U$7)^$D1527*(U1509/T1509)^$E1527*((U1509+U1518)/(T1509+T1518))^($F1527*(1+$E1527))</f>
        <v/>
      </c>
      <c r="V1527" s="45">
        <f>U1527*(1/(1+$G1527))^(1+$E1527)*(1+V$7)^$D1527*(V1509/U1509)^$E1527*((V1509+V1518)/(U1509+U1518))^($F1527*(1+$E1527))</f>
        <v/>
      </c>
      <c r="W1527" s="45">
        <f>V1527*(1/(1+$G1527))^(1+$E1527)*(1+W$7)^$D1527*(W1509/V1509)^$E1527*((W1509+W1518)/(V1509+V1518))^($F1527*(1+$E1527))</f>
        <v/>
      </c>
      <c r="X1527" s="45">
        <f>W1527*(1/(1+$G1527))^(1+$E1527)*(1+X$7)^$D1527*(X1509/W1509)^$E1527*((X1509+X1518)/(W1509+W1518))^($F1527*(1+$E1527))</f>
        <v/>
      </c>
      <c r="Y1527" s="45">
        <f>X1527*(1/(1+$G1527))^(1+$E1527)*(1+Y$7)^$D1527*(Y1509/X1509)^$E1527*((Y1509+Y1518)/(X1509+X1518))^($F1527*(1+$E1527))</f>
        <v/>
      </c>
      <c r="Z1527" s="45">
        <f>Y1527*(1/(1+$G1527))^(1+$E1527)*(1+Z$7)^$D1527*(Z1509/Y1509)^$E1527*((Z1509+Z1518)/(Y1509+Y1518))^($F1527*(1+$E1527))</f>
        <v/>
      </c>
      <c r="AA1527" s="45">
        <f>Z1527*(1/(1+$G1527))^(1+$E1527)*(1+AA$7)^$D1527*(AA1509/Z1509)^$E1527*((AA1509+AA1518)/(Z1509+Z1518))^($F1527*(1+$E1527))</f>
        <v/>
      </c>
      <c r="AB1527" s="45">
        <f>AA1527*(1/(1+$G1527))^(1+$E1527)*(1+AB$7)^$D1527*(AB1509/AA1509)^$E1527*((AB1509+AB1518)/(AA1509+AA1518))^($F1527*(1+$E1527))</f>
        <v/>
      </c>
      <c r="AC1527" s="45">
        <f>AB1527*(1/(1+$G1527))^(1+$E1527)*(1+AC$7)^$D1527*(AC1509/AB1509)^$E1527*((AC1509+AC1518)/(AB1509+AB1518))^($F1527*(1+$E1527))</f>
        <v/>
      </c>
      <c r="AD1527" s="46">
        <f>FUELUSE(AC1527,AD1509,AC1509,AD1518,AC1518,AD$7,$D1527,$E1527,$F1527,$G1527)</f>
        <v/>
      </c>
      <c r="AF1527" s="11">
        <f>LOWER(Settings!$C$4)&amp;".mit."&amp;$A1527&amp;IF($C1527="","","."&amp;$C1527&amp;"."&amp;$B1527)&amp;IF(INDEX(Variables!$D$5:$D$105,MATCH($A1527,Variables!$A$5:$A$105,0))="","","."&amp;INDEX(Variables!$D$5:$D$105,MATCH($A1527,Variables!$A$5:$A$105,0)))&amp;"."&amp;AF$5</f>
        <v/>
      </c>
      <c r="AG1527" s="44">
        <f>INDEX(Inputs!$U$5:$U$132,MATCH($B1527&amp;"|"&amp;$C1527,Inputs!$A$5:$A$132,0))</f>
        <v/>
      </c>
      <c r="AH1527" s="45">
        <f>AG1527*(1/(1+$G1527))^(1+$E1527)*(1+AH$7)^$D1527*(AH1509/AG1509)^$E1527*((AH1509+AH1518)/(AG1509+AG1518))^($F1527*(1+$E1527))</f>
        <v/>
      </c>
      <c r="AI1527" s="45">
        <f>AH1527*(1/(1+$G1527))^(1+$E1527)*(1+AI$7)^$D1527*(AI1509/AH1509)^$E1527*((AI1509+AI1518)/(AH1509+AH1518))^($F1527*(1+$E1527))</f>
        <v/>
      </c>
      <c r="AJ1527" s="45">
        <f>AI1527*(1/(1+$G1527))^(1+$E1527)*(1+AJ$7)^$D1527*(AJ1509/AI1509)^$E1527*((AJ1509+AJ1518)/(AI1509+AI1518))^($F1527*(1+$E1527))</f>
        <v/>
      </c>
      <c r="AK1527" s="45">
        <f>AJ1527*(1/(1+$G1527))^(1+$E1527)*(1+AK$7)^$D1527*(AK1509/AJ1509)^$E1527*((AK1509+AK1518)/(AJ1509+AJ1518))^($F1527*(1+$E1527))</f>
        <v/>
      </c>
      <c r="AL1527" s="45">
        <f>AK1527*(1/(1+$G1527))^(1+$E1527)*(1+AL$7)^$D1527*(AL1509/AK1509)^$E1527*((AL1509+AL1518)/(AK1509+AK1518))^($F1527*(1+$E1527))</f>
        <v/>
      </c>
      <c r="AM1527" s="45">
        <f>AL1527*(1/(1+$G1527))^(1+$E1527)*(1+AM$7)^$D1527*(AM1509/AL1509)^$E1527*((AM1509+AM1518)/(AL1509+AL1518))^($F1527*(1+$E1527))</f>
        <v/>
      </c>
      <c r="AN1527" s="45">
        <f>AM1527*(1/(1+$G1527))^(1+$E1527)*(1+AN$7)^$D1527*(AN1509/AM1509)^$E1527*((AN1509+AN1518)/(AM1509+AM1518))^($F1527*(1+$E1527))</f>
        <v/>
      </c>
      <c r="AO1527" s="45">
        <f>AN1527*(1/(1+$G1527))^(1+$E1527)*(1+AO$7)^$D1527*(AO1509/AN1509)^$E1527*((AO1509+AO1518)/(AN1509+AN1518))^($F1527*(1+$E1527))</f>
        <v/>
      </c>
      <c r="AP1527" s="45">
        <f>AO1527*(1/(1+$G1527))^(1+$E1527)*(1+AP$7)^$D1527*(AP1509/AO1509)^$E1527*((AP1509+AP1518)/(AO1509+AO1518))^($F1527*(1+$E1527))</f>
        <v/>
      </c>
      <c r="AQ1527" s="45">
        <f>AP1527*(1/(1+$G1527))^(1+$E1527)*(1+AQ$7)^$D1527*(AQ1509/AP1509)^$E1527*((AQ1509+AQ1518)/(AP1509+AP1518))^($F1527*(1+$E1527))</f>
        <v/>
      </c>
      <c r="AR1527" s="45">
        <f>AQ1527*(1/(1+$G1527))^(1+$E1527)*(1+AR$7)^$D1527*(AR1509/AQ1509)^$E1527*((AR1509+AR1518)/(AQ1509+AQ1518))^($F1527*(1+$E1527))</f>
        <v/>
      </c>
      <c r="AS1527" s="45">
        <f>AR1527*(1/(1+$G1527))^(1+$E1527)*(1+AS$7)^$D1527*(AS1509/AR1509)^$E1527*((AS1509+AS1518)/(AR1509+AR1518))^($F1527*(1+$E1527))</f>
        <v/>
      </c>
      <c r="AT1527" s="45">
        <f>AS1527*(1/(1+$G1527))^(1+$E1527)*(1+AT$7)^$D1527*(AT1509/AS1509)^$E1527*((AT1509+AT1518)/(AS1509+AS1518))^($F1527*(1+$E1527))</f>
        <v/>
      </c>
      <c r="AU1527" s="45">
        <f>AT1527*(1/(1+$G1527))^(1+$E1527)*(1+AU$7)^$D1527*(AU1509/AT1509)^$E1527*((AU1509+AU1518)/(AT1509+AT1518))^($F1527*(1+$E1527))</f>
        <v/>
      </c>
      <c r="AV1527" s="45">
        <f>AU1527*(1/(1+$G1527))^(1+$E1527)*(1+AV$7)^$D1527*(AV1509/AU1509)^$E1527*((AV1509+AV1518)/(AU1509+AU1518))^($F1527*(1+$E1527))</f>
        <v/>
      </c>
      <c r="AW1527" s="45">
        <f>AV1527*(1/(1+$G1527))^(1+$E1527)*(1+AW$7)^$D1527*(AW1509/AV1509)^$E1527*((AW1509+AW1518)/(AV1509+AV1518))^($F1527*(1+$E1527))</f>
        <v/>
      </c>
      <c r="AX1527" s="45">
        <f>AW1527*(1/(1+$G1527))^(1+$E1527)*(1+AX$7)^$D1527*(AX1509/AW1509)^$E1527*((AX1509+AX1518)/(AW1509+AW1518))^($F1527*(1+$E1527))</f>
        <v/>
      </c>
      <c r="AY1527" s="46">
        <f>FUELUSE(AX1527,AY1509,AX1509,AY1518,AX1518,AY$7,$D1527,$E1527,$F1527,$G1527)</f>
        <v/>
      </c>
    </row>
    <row r="1528" hidden="1" outlineLevel="2">
      <c r="A1528" s="14" t="inlineStr">
        <is>
          <t>ener</t>
        </is>
      </c>
      <c r="B1528" s="14" t="inlineStr">
        <is>
          <t>lpg</t>
        </is>
      </c>
      <c r="C1528" s="14" t="inlineStr">
        <is>
          <t>cem</t>
        </is>
      </c>
      <c r="D1528" s="37">
        <f>INDEX(Inputs!$N$5:$N$132,MATCH($B1528&amp;"|"&amp;$C1528,Inputs!$A$5:$A$132,0))</f>
        <v/>
      </c>
      <c r="E1528" s="37">
        <f>INDEX(Inputs!$O$5:$O$132,MATCH($B1528&amp;"|"&amp;$C1528,Inputs!$A$5:$A$132,0))</f>
        <v/>
      </c>
      <c r="F1528" s="37">
        <f>INDEX(Inputs!$P$5:$P$132,MATCH($B1528&amp;"|"&amp;$C1528,Inputs!$A$5:$A$132,0))</f>
        <v/>
      </c>
      <c r="G1528" s="37">
        <f>INDEX(Inputs!$Q$5:$Q$132,MATCH($B1528&amp;"|"&amp;$C1528,Inputs!$A$5:$A$132,0))</f>
        <v/>
      </c>
      <c r="H1528" s="14">
        <f>INDEX(Variables!$B$5:$B$105,MATCH($A1528,Variables!$A$5:$A$105,0))&amp;IF($C1528="",""," | "&amp;INDEX(Mapping!$B$5:$B$26,MATCH($C1528,Mapping!$A$5:$A$26,0))&amp;" | "&amp;INDEX(Mapping!$B$30:$B$41,MATCH($B1528,Mapping!$A$30:$A$41,0)))</f>
        <v/>
      </c>
      <c r="I1528" s="14">
        <f>INDEX(Variables!$C$5:$C$105,MATCH($A1528,Variables!$A$5:$A$105,0))</f>
        <v/>
      </c>
      <c r="J1528" s="14">
        <f>INDEX(Variables!$E$5:$E$105,MATCH($A1528,Variables!$A$5:$A$105,0))</f>
        <v/>
      </c>
      <c r="K1528" s="11">
        <f>LOWER(Settings!$C$4)&amp;".mit."&amp;$A1528&amp;IF($C1528="","","."&amp;$C1528&amp;"."&amp;$B1528)&amp;IF(INDEX(Variables!$D$5:$D$105,MATCH($A1528,Variables!$A$5:$A$105,0))="","","."&amp;INDEX(Variables!$D$5:$D$105,MATCH($A1528,Variables!$A$5:$A$105,0)))&amp;"."&amp;K$5</f>
        <v/>
      </c>
      <c r="L1528" s="44">
        <f>INDEX(Inputs!$U$5:$U$132,MATCH($B1528&amp;"|"&amp;$C1528,Inputs!$A$5:$A$132,0))</f>
        <v/>
      </c>
      <c r="M1528" s="45">
        <f>L1528*(1/(1+$G1528))^(1+$E1528)*(1+M$7)^$D1528*(M1510/L1510)^$E1528*((M1510+M1519)/(L1510+L1519))^($F1528*(1+$E1528))</f>
        <v/>
      </c>
      <c r="N1528" s="45">
        <f>M1528*(1/(1+$G1528))^(1+$E1528)*(1+N$7)^$D1528*(N1510/M1510)^$E1528*((N1510+N1519)/(M1510+M1519))^($F1528*(1+$E1528))</f>
        <v/>
      </c>
      <c r="O1528" s="45">
        <f>N1528*(1/(1+$G1528))^(1+$E1528)*(1+O$7)^$D1528*(O1510/N1510)^$E1528*((O1510+O1519)/(N1510+N1519))^($F1528*(1+$E1528))</f>
        <v/>
      </c>
      <c r="P1528" s="45">
        <f>O1528*(1/(1+$G1528))^(1+$E1528)*(1+P$7)^$D1528*(P1510/O1510)^$E1528*((P1510+P1519)/(O1510+O1519))^($F1528*(1+$E1528))</f>
        <v/>
      </c>
      <c r="Q1528" s="45">
        <f>P1528*(1/(1+$G1528))^(1+$E1528)*(1+Q$7)^$D1528*(Q1510/P1510)^$E1528*((Q1510+Q1519)/(P1510+P1519))^($F1528*(1+$E1528))</f>
        <v/>
      </c>
      <c r="R1528" s="45">
        <f>Q1528*(1/(1+$G1528))^(1+$E1528)*(1+R$7)^$D1528*(R1510/Q1510)^$E1528*((R1510+R1519)/(Q1510+Q1519))^($F1528*(1+$E1528))</f>
        <v/>
      </c>
      <c r="S1528" s="45">
        <f>R1528*(1/(1+$G1528))^(1+$E1528)*(1+S$7)^$D1528*(S1510/R1510)^$E1528*((S1510+S1519)/(R1510+R1519))^($F1528*(1+$E1528))</f>
        <v/>
      </c>
      <c r="T1528" s="45">
        <f>S1528*(1/(1+$G1528))^(1+$E1528)*(1+T$7)^$D1528*(T1510/S1510)^$E1528*((T1510+T1519)/(S1510+S1519))^($F1528*(1+$E1528))</f>
        <v/>
      </c>
      <c r="U1528" s="45">
        <f>T1528*(1/(1+$G1528))^(1+$E1528)*(1+U$7)^$D1528*(U1510/T1510)^$E1528*((U1510+U1519)/(T1510+T1519))^($F1528*(1+$E1528))</f>
        <v/>
      </c>
      <c r="V1528" s="45">
        <f>U1528*(1/(1+$G1528))^(1+$E1528)*(1+V$7)^$D1528*(V1510/U1510)^$E1528*((V1510+V1519)/(U1510+U1519))^($F1528*(1+$E1528))</f>
        <v/>
      </c>
      <c r="W1528" s="45">
        <f>V1528*(1/(1+$G1528))^(1+$E1528)*(1+W$7)^$D1528*(W1510/V1510)^$E1528*((W1510+W1519)/(V1510+V1519))^($F1528*(1+$E1528))</f>
        <v/>
      </c>
      <c r="X1528" s="45">
        <f>W1528*(1/(1+$G1528))^(1+$E1528)*(1+X$7)^$D1528*(X1510/W1510)^$E1528*((X1510+X1519)/(W1510+W1519))^($F1528*(1+$E1528))</f>
        <v/>
      </c>
      <c r="Y1528" s="45">
        <f>X1528*(1/(1+$G1528))^(1+$E1528)*(1+Y$7)^$D1528*(Y1510/X1510)^$E1528*((Y1510+Y1519)/(X1510+X1519))^($F1528*(1+$E1528))</f>
        <v/>
      </c>
      <c r="Z1528" s="45">
        <f>Y1528*(1/(1+$G1528))^(1+$E1528)*(1+Z$7)^$D1528*(Z1510/Y1510)^$E1528*((Z1510+Z1519)/(Y1510+Y1519))^($F1528*(1+$E1528))</f>
        <v/>
      </c>
      <c r="AA1528" s="45">
        <f>Z1528*(1/(1+$G1528))^(1+$E1528)*(1+AA$7)^$D1528*(AA1510/Z1510)^$E1528*((AA1510+AA1519)/(Z1510+Z1519))^($F1528*(1+$E1528))</f>
        <v/>
      </c>
      <c r="AB1528" s="45">
        <f>AA1528*(1/(1+$G1528))^(1+$E1528)*(1+AB$7)^$D1528*(AB1510/AA1510)^$E1528*((AB1510+AB1519)/(AA1510+AA1519))^($F1528*(1+$E1528))</f>
        <v/>
      </c>
      <c r="AC1528" s="45">
        <f>AB1528*(1/(1+$G1528))^(1+$E1528)*(1+AC$7)^$D1528*(AC1510/AB1510)^$E1528*((AC1510+AC1519)/(AB1510+AB1519))^($F1528*(1+$E1528))</f>
        <v/>
      </c>
      <c r="AD1528" s="46">
        <f>FUELUSE(AC1528,AD1510,AC1510,AD1519,AC1519,AD$7,$D1528,$E1528,$F1528,$G1528)</f>
        <v/>
      </c>
      <c r="AF1528" s="11">
        <f>LOWER(Settings!$C$4)&amp;".mit."&amp;$A1528&amp;IF($C1528="","","."&amp;$C1528&amp;"."&amp;$B1528)&amp;IF(INDEX(Variables!$D$5:$D$105,MATCH($A1528,Variables!$A$5:$A$105,0))="","","."&amp;INDEX(Variables!$D$5:$D$105,MATCH($A1528,Variables!$A$5:$A$105,0)))&amp;"."&amp;AF$5</f>
        <v/>
      </c>
      <c r="AG1528" s="44">
        <f>INDEX(Inputs!$U$5:$U$132,MATCH($B1528&amp;"|"&amp;$C1528,Inputs!$A$5:$A$132,0))</f>
        <v/>
      </c>
      <c r="AH1528" s="45">
        <f>AG1528*(1/(1+$G1528))^(1+$E1528)*(1+AH$7)^$D1528*(AH1510/AG1510)^$E1528*((AH1510+AH1519)/(AG1510+AG1519))^($F1528*(1+$E1528))</f>
        <v/>
      </c>
      <c r="AI1528" s="45">
        <f>AH1528*(1/(1+$G1528))^(1+$E1528)*(1+AI$7)^$D1528*(AI1510/AH1510)^$E1528*((AI1510+AI1519)/(AH1510+AH1519))^($F1528*(1+$E1528))</f>
        <v/>
      </c>
      <c r="AJ1528" s="45">
        <f>AI1528*(1/(1+$G1528))^(1+$E1528)*(1+AJ$7)^$D1528*(AJ1510/AI1510)^$E1528*((AJ1510+AJ1519)/(AI1510+AI1519))^($F1528*(1+$E1528))</f>
        <v/>
      </c>
      <c r="AK1528" s="45">
        <f>AJ1528*(1/(1+$G1528))^(1+$E1528)*(1+AK$7)^$D1528*(AK1510/AJ1510)^$E1528*((AK1510+AK1519)/(AJ1510+AJ1519))^($F1528*(1+$E1528))</f>
        <v/>
      </c>
      <c r="AL1528" s="45">
        <f>AK1528*(1/(1+$G1528))^(1+$E1528)*(1+AL$7)^$D1528*(AL1510/AK1510)^$E1528*((AL1510+AL1519)/(AK1510+AK1519))^($F1528*(1+$E1528))</f>
        <v/>
      </c>
      <c r="AM1528" s="45">
        <f>AL1528*(1/(1+$G1528))^(1+$E1528)*(1+AM$7)^$D1528*(AM1510/AL1510)^$E1528*((AM1510+AM1519)/(AL1510+AL1519))^($F1528*(1+$E1528))</f>
        <v/>
      </c>
      <c r="AN1528" s="45">
        <f>AM1528*(1/(1+$G1528))^(1+$E1528)*(1+AN$7)^$D1528*(AN1510/AM1510)^$E1528*((AN1510+AN1519)/(AM1510+AM1519))^($F1528*(1+$E1528))</f>
        <v/>
      </c>
      <c r="AO1528" s="45">
        <f>AN1528*(1/(1+$G1528))^(1+$E1528)*(1+AO$7)^$D1528*(AO1510/AN1510)^$E1528*((AO1510+AO1519)/(AN1510+AN1519))^($F1528*(1+$E1528))</f>
        <v/>
      </c>
      <c r="AP1528" s="45">
        <f>AO1528*(1/(1+$G1528))^(1+$E1528)*(1+AP$7)^$D1528*(AP1510/AO1510)^$E1528*((AP1510+AP1519)/(AO1510+AO1519))^($F1528*(1+$E1528))</f>
        <v/>
      </c>
      <c r="AQ1528" s="45">
        <f>AP1528*(1/(1+$G1528))^(1+$E1528)*(1+AQ$7)^$D1528*(AQ1510/AP1510)^$E1528*((AQ1510+AQ1519)/(AP1510+AP1519))^($F1528*(1+$E1528))</f>
        <v/>
      </c>
      <c r="AR1528" s="45">
        <f>AQ1528*(1/(1+$G1528))^(1+$E1528)*(1+AR$7)^$D1528*(AR1510/AQ1510)^$E1528*((AR1510+AR1519)/(AQ1510+AQ1519))^($F1528*(1+$E1528))</f>
        <v/>
      </c>
      <c r="AS1528" s="45">
        <f>AR1528*(1/(1+$G1528))^(1+$E1528)*(1+AS$7)^$D1528*(AS1510/AR1510)^$E1528*((AS1510+AS1519)/(AR1510+AR1519))^($F1528*(1+$E1528))</f>
        <v/>
      </c>
      <c r="AT1528" s="45">
        <f>AS1528*(1/(1+$G1528))^(1+$E1528)*(1+AT$7)^$D1528*(AT1510/AS1510)^$E1528*((AT1510+AT1519)/(AS1510+AS1519))^($F1528*(1+$E1528))</f>
        <v/>
      </c>
      <c r="AU1528" s="45">
        <f>AT1528*(1/(1+$G1528))^(1+$E1528)*(1+AU$7)^$D1528*(AU1510/AT1510)^$E1528*((AU1510+AU1519)/(AT1510+AT1519))^($F1528*(1+$E1528))</f>
        <v/>
      </c>
      <c r="AV1528" s="45">
        <f>AU1528*(1/(1+$G1528))^(1+$E1528)*(1+AV$7)^$D1528*(AV1510/AU1510)^$E1528*((AV1510+AV1519)/(AU1510+AU1519))^($F1528*(1+$E1528))</f>
        <v/>
      </c>
      <c r="AW1528" s="45">
        <f>AV1528*(1/(1+$G1528))^(1+$E1528)*(1+AW$7)^$D1528*(AW1510/AV1510)^$E1528*((AW1510+AW1519)/(AV1510+AV1519))^($F1528*(1+$E1528))</f>
        <v/>
      </c>
      <c r="AX1528" s="45">
        <f>AW1528*(1/(1+$G1528))^(1+$E1528)*(1+AX$7)^$D1528*(AX1510/AW1510)^$E1528*((AX1510+AX1519)/(AW1510+AW1519))^($F1528*(1+$E1528))</f>
        <v/>
      </c>
      <c r="AY1528" s="46">
        <f>FUELUSE(AX1528,AY1510,AX1510,AY1519,AX1519,AY$7,$D1528,$E1528,$F1528,$G1528)</f>
        <v/>
      </c>
    </row>
    <row r="1529" hidden="1" outlineLevel="2">
      <c r="A1529" s="14" t="inlineStr">
        <is>
          <t>ener</t>
        </is>
      </c>
      <c r="B1529" s="14" t="inlineStr">
        <is>
          <t>ker</t>
        </is>
      </c>
      <c r="C1529" s="14" t="inlineStr">
        <is>
          <t>cem</t>
        </is>
      </c>
      <c r="D1529" s="37">
        <f>INDEX(Inputs!$N$5:$N$132,MATCH($B1529&amp;"|"&amp;$C1529,Inputs!$A$5:$A$132,0))</f>
        <v/>
      </c>
      <c r="E1529" s="37">
        <f>INDEX(Inputs!$O$5:$O$132,MATCH($B1529&amp;"|"&amp;$C1529,Inputs!$A$5:$A$132,0))</f>
        <v/>
      </c>
      <c r="F1529" s="37">
        <f>INDEX(Inputs!$P$5:$P$132,MATCH($B1529&amp;"|"&amp;$C1529,Inputs!$A$5:$A$132,0))</f>
        <v/>
      </c>
      <c r="G1529" s="37">
        <f>INDEX(Inputs!$Q$5:$Q$132,MATCH($B1529&amp;"|"&amp;$C1529,Inputs!$A$5:$A$132,0))</f>
        <v/>
      </c>
      <c r="H1529" s="14">
        <f>INDEX(Variables!$B$5:$B$105,MATCH($A1529,Variables!$A$5:$A$105,0))&amp;IF($C1529="",""," | "&amp;INDEX(Mapping!$B$5:$B$26,MATCH($C1529,Mapping!$A$5:$A$26,0))&amp;" | "&amp;INDEX(Mapping!$B$30:$B$41,MATCH($B1529,Mapping!$A$30:$A$41,0)))</f>
        <v/>
      </c>
      <c r="I1529" s="14">
        <f>INDEX(Variables!$C$5:$C$105,MATCH($A1529,Variables!$A$5:$A$105,0))</f>
        <v/>
      </c>
      <c r="J1529" s="14">
        <f>INDEX(Variables!$E$5:$E$105,MATCH($A1529,Variables!$A$5:$A$105,0))</f>
        <v/>
      </c>
      <c r="K1529" s="11">
        <f>LOWER(Settings!$C$4)&amp;".mit."&amp;$A1529&amp;IF($C1529="","","."&amp;$C1529&amp;"."&amp;$B1529)&amp;IF(INDEX(Variables!$D$5:$D$105,MATCH($A1529,Variables!$A$5:$A$105,0))="","","."&amp;INDEX(Variables!$D$5:$D$105,MATCH($A1529,Variables!$A$5:$A$105,0)))&amp;"."&amp;K$5</f>
        <v/>
      </c>
      <c r="L1529" s="44">
        <f>INDEX(Inputs!$U$5:$U$132,MATCH($B1529&amp;"|"&amp;$C1529,Inputs!$A$5:$A$132,0))</f>
        <v/>
      </c>
      <c r="M1529" s="45">
        <f>L1529*(1/(1+$G1529))^(1+$E1529)*(1+M$7)^$D1529*(M1511/L1511)^$E1529*((M1511+M1520)/(L1511+L1520))^($F1529*(1+$E1529))</f>
        <v/>
      </c>
      <c r="N1529" s="45">
        <f>M1529*(1/(1+$G1529))^(1+$E1529)*(1+N$7)^$D1529*(N1511/M1511)^$E1529*((N1511+N1520)/(M1511+M1520))^($F1529*(1+$E1529))</f>
        <v/>
      </c>
      <c r="O1529" s="45">
        <f>N1529*(1/(1+$G1529))^(1+$E1529)*(1+O$7)^$D1529*(O1511/N1511)^$E1529*((O1511+O1520)/(N1511+N1520))^($F1529*(1+$E1529))</f>
        <v/>
      </c>
      <c r="P1529" s="45">
        <f>O1529*(1/(1+$G1529))^(1+$E1529)*(1+P$7)^$D1529*(P1511/O1511)^$E1529*((P1511+P1520)/(O1511+O1520))^($F1529*(1+$E1529))</f>
        <v/>
      </c>
      <c r="Q1529" s="45">
        <f>P1529*(1/(1+$G1529))^(1+$E1529)*(1+Q$7)^$D1529*(Q1511/P1511)^$E1529*((Q1511+Q1520)/(P1511+P1520))^($F1529*(1+$E1529))</f>
        <v/>
      </c>
      <c r="R1529" s="45">
        <f>Q1529*(1/(1+$G1529))^(1+$E1529)*(1+R$7)^$D1529*(R1511/Q1511)^$E1529*((R1511+R1520)/(Q1511+Q1520))^($F1529*(1+$E1529))</f>
        <v/>
      </c>
      <c r="S1529" s="45">
        <f>R1529*(1/(1+$G1529))^(1+$E1529)*(1+S$7)^$D1529*(S1511/R1511)^$E1529*((S1511+S1520)/(R1511+R1520))^($F1529*(1+$E1529))</f>
        <v/>
      </c>
      <c r="T1529" s="45">
        <f>S1529*(1/(1+$G1529))^(1+$E1529)*(1+T$7)^$D1529*(T1511/S1511)^$E1529*((T1511+T1520)/(S1511+S1520))^($F1529*(1+$E1529))</f>
        <v/>
      </c>
      <c r="U1529" s="45">
        <f>T1529*(1/(1+$G1529))^(1+$E1529)*(1+U$7)^$D1529*(U1511/T1511)^$E1529*((U1511+U1520)/(T1511+T1520))^($F1529*(1+$E1529))</f>
        <v/>
      </c>
      <c r="V1529" s="45">
        <f>U1529*(1/(1+$G1529))^(1+$E1529)*(1+V$7)^$D1529*(V1511/U1511)^$E1529*((V1511+V1520)/(U1511+U1520))^($F1529*(1+$E1529))</f>
        <v/>
      </c>
      <c r="W1529" s="45">
        <f>V1529*(1/(1+$G1529))^(1+$E1529)*(1+W$7)^$D1529*(W1511/V1511)^$E1529*((W1511+W1520)/(V1511+V1520))^($F1529*(1+$E1529))</f>
        <v/>
      </c>
      <c r="X1529" s="45">
        <f>W1529*(1/(1+$G1529))^(1+$E1529)*(1+X$7)^$D1529*(X1511/W1511)^$E1529*((X1511+X1520)/(W1511+W1520))^($F1529*(1+$E1529))</f>
        <v/>
      </c>
      <c r="Y1529" s="45">
        <f>X1529*(1/(1+$G1529))^(1+$E1529)*(1+Y$7)^$D1529*(Y1511/X1511)^$E1529*((Y1511+Y1520)/(X1511+X1520))^($F1529*(1+$E1529))</f>
        <v/>
      </c>
      <c r="Z1529" s="45">
        <f>Y1529*(1/(1+$G1529))^(1+$E1529)*(1+Z$7)^$D1529*(Z1511/Y1511)^$E1529*((Z1511+Z1520)/(Y1511+Y1520))^($F1529*(1+$E1529))</f>
        <v/>
      </c>
      <c r="AA1529" s="45">
        <f>Z1529*(1/(1+$G1529))^(1+$E1529)*(1+AA$7)^$D1529*(AA1511/Z1511)^$E1529*((AA1511+AA1520)/(Z1511+Z1520))^($F1529*(1+$E1529))</f>
        <v/>
      </c>
      <c r="AB1529" s="45">
        <f>AA1529*(1/(1+$G1529))^(1+$E1529)*(1+AB$7)^$D1529*(AB1511/AA1511)^$E1529*((AB1511+AB1520)/(AA1511+AA1520))^($F1529*(1+$E1529))</f>
        <v/>
      </c>
      <c r="AC1529" s="45">
        <f>AB1529*(1/(1+$G1529))^(1+$E1529)*(1+AC$7)^$D1529*(AC1511/AB1511)^$E1529*((AC1511+AC1520)/(AB1511+AB1520))^($F1529*(1+$E1529))</f>
        <v/>
      </c>
      <c r="AD1529" s="46">
        <f>FUELUSE(AC1529,AD1511,AC1511,AD1520,AC1520,AD$7,$D1529,$E1529,$F1529,$G1529)</f>
        <v/>
      </c>
      <c r="AF1529" s="11">
        <f>LOWER(Settings!$C$4)&amp;".mit."&amp;$A1529&amp;IF($C1529="","","."&amp;$C1529&amp;"."&amp;$B1529)&amp;IF(INDEX(Variables!$D$5:$D$105,MATCH($A1529,Variables!$A$5:$A$105,0))="","","."&amp;INDEX(Variables!$D$5:$D$105,MATCH($A1529,Variables!$A$5:$A$105,0)))&amp;"."&amp;AF$5</f>
        <v/>
      </c>
      <c r="AG1529" s="44">
        <f>INDEX(Inputs!$U$5:$U$132,MATCH($B1529&amp;"|"&amp;$C1529,Inputs!$A$5:$A$132,0))</f>
        <v/>
      </c>
      <c r="AH1529" s="45">
        <f>AG1529*(1/(1+$G1529))^(1+$E1529)*(1+AH$7)^$D1529*(AH1511/AG1511)^$E1529*((AH1511+AH1520)/(AG1511+AG1520))^($F1529*(1+$E1529))</f>
        <v/>
      </c>
      <c r="AI1529" s="45">
        <f>AH1529*(1/(1+$G1529))^(1+$E1529)*(1+AI$7)^$D1529*(AI1511/AH1511)^$E1529*((AI1511+AI1520)/(AH1511+AH1520))^($F1529*(1+$E1529))</f>
        <v/>
      </c>
      <c r="AJ1529" s="45">
        <f>AI1529*(1/(1+$G1529))^(1+$E1529)*(1+AJ$7)^$D1529*(AJ1511/AI1511)^$E1529*((AJ1511+AJ1520)/(AI1511+AI1520))^($F1529*(1+$E1529))</f>
        <v/>
      </c>
      <c r="AK1529" s="45">
        <f>AJ1529*(1/(1+$G1529))^(1+$E1529)*(1+AK$7)^$D1529*(AK1511/AJ1511)^$E1529*((AK1511+AK1520)/(AJ1511+AJ1520))^($F1529*(1+$E1529))</f>
        <v/>
      </c>
      <c r="AL1529" s="45">
        <f>AK1529*(1/(1+$G1529))^(1+$E1529)*(1+AL$7)^$D1529*(AL1511/AK1511)^$E1529*((AL1511+AL1520)/(AK1511+AK1520))^($F1529*(1+$E1529))</f>
        <v/>
      </c>
      <c r="AM1529" s="45">
        <f>AL1529*(1/(1+$G1529))^(1+$E1529)*(1+AM$7)^$D1529*(AM1511/AL1511)^$E1529*((AM1511+AM1520)/(AL1511+AL1520))^($F1529*(1+$E1529))</f>
        <v/>
      </c>
      <c r="AN1529" s="45">
        <f>AM1529*(1/(1+$G1529))^(1+$E1529)*(1+AN$7)^$D1529*(AN1511/AM1511)^$E1529*((AN1511+AN1520)/(AM1511+AM1520))^($F1529*(1+$E1529))</f>
        <v/>
      </c>
      <c r="AO1529" s="45">
        <f>AN1529*(1/(1+$G1529))^(1+$E1529)*(1+AO$7)^$D1529*(AO1511/AN1511)^$E1529*((AO1511+AO1520)/(AN1511+AN1520))^($F1529*(1+$E1529))</f>
        <v/>
      </c>
      <c r="AP1529" s="45">
        <f>AO1529*(1/(1+$G1529))^(1+$E1529)*(1+AP$7)^$D1529*(AP1511/AO1511)^$E1529*((AP1511+AP1520)/(AO1511+AO1520))^($F1529*(1+$E1529))</f>
        <v/>
      </c>
      <c r="AQ1529" s="45">
        <f>AP1529*(1/(1+$G1529))^(1+$E1529)*(1+AQ$7)^$D1529*(AQ1511/AP1511)^$E1529*((AQ1511+AQ1520)/(AP1511+AP1520))^($F1529*(1+$E1529))</f>
        <v/>
      </c>
      <c r="AR1529" s="45">
        <f>AQ1529*(1/(1+$G1529))^(1+$E1529)*(1+AR$7)^$D1529*(AR1511/AQ1511)^$E1529*((AR1511+AR1520)/(AQ1511+AQ1520))^($F1529*(1+$E1529))</f>
        <v/>
      </c>
      <c r="AS1529" s="45">
        <f>AR1529*(1/(1+$G1529))^(1+$E1529)*(1+AS$7)^$D1529*(AS1511/AR1511)^$E1529*((AS1511+AS1520)/(AR1511+AR1520))^($F1529*(1+$E1529))</f>
        <v/>
      </c>
      <c r="AT1529" s="45">
        <f>AS1529*(1/(1+$G1529))^(1+$E1529)*(1+AT$7)^$D1529*(AT1511/AS1511)^$E1529*((AT1511+AT1520)/(AS1511+AS1520))^($F1529*(1+$E1529))</f>
        <v/>
      </c>
      <c r="AU1529" s="45">
        <f>AT1529*(1/(1+$G1529))^(1+$E1529)*(1+AU$7)^$D1529*(AU1511/AT1511)^$E1529*((AU1511+AU1520)/(AT1511+AT1520))^($F1529*(1+$E1529))</f>
        <v/>
      </c>
      <c r="AV1529" s="45">
        <f>AU1529*(1/(1+$G1529))^(1+$E1529)*(1+AV$7)^$D1529*(AV1511/AU1511)^$E1529*((AV1511+AV1520)/(AU1511+AU1520))^($F1529*(1+$E1529))</f>
        <v/>
      </c>
      <c r="AW1529" s="45">
        <f>AV1529*(1/(1+$G1529))^(1+$E1529)*(1+AW$7)^$D1529*(AW1511/AV1511)^$E1529*((AW1511+AW1520)/(AV1511+AV1520))^($F1529*(1+$E1529))</f>
        <v/>
      </c>
      <c r="AX1529" s="45">
        <f>AW1529*(1/(1+$G1529))^(1+$E1529)*(1+AX$7)^$D1529*(AX1511/AW1511)^$E1529*((AX1511+AX1520)/(AW1511+AW1520))^($F1529*(1+$E1529))</f>
        <v/>
      </c>
      <c r="AY1529" s="46">
        <f>FUELUSE(AX1529,AY1511,AX1511,AY1520,AX1520,AY$7,$D1529,$E1529,$F1529,$G1529)</f>
        <v/>
      </c>
    </row>
    <row r="1530" hidden="1" outlineLevel="2">
      <c r="A1530" s="14" t="inlineStr">
        <is>
          <t>ener</t>
        </is>
      </c>
      <c r="B1530" s="14" t="inlineStr">
        <is>
          <t>oop</t>
        </is>
      </c>
      <c r="C1530" s="14" t="inlineStr">
        <is>
          <t>cem</t>
        </is>
      </c>
      <c r="D1530" s="37">
        <f>INDEX(Inputs!$N$5:$N$132,MATCH($B1530&amp;"|"&amp;$C1530,Inputs!$A$5:$A$132,0))</f>
        <v/>
      </c>
      <c r="E1530" s="37">
        <f>INDEX(Inputs!$O$5:$O$132,MATCH($B1530&amp;"|"&amp;$C1530,Inputs!$A$5:$A$132,0))</f>
        <v/>
      </c>
      <c r="F1530" s="37">
        <f>INDEX(Inputs!$P$5:$P$132,MATCH($B1530&amp;"|"&amp;$C1530,Inputs!$A$5:$A$132,0))</f>
        <v/>
      </c>
      <c r="G1530" s="37">
        <f>INDEX(Inputs!$Q$5:$Q$132,MATCH($B1530&amp;"|"&amp;$C1530,Inputs!$A$5:$A$132,0))</f>
        <v/>
      </c>
      <c r="H1530" s="14">
        <f>INDEX(Variables!$B$5:$B$105,MATCH($A1530,Variables!$A$5:$A$105,0))&amp;IF($C1530="",""," | "&amp;INDEX(Mapping!$B$5:$B$26,MATCH($C1530,Mapping!$A$5:$A$26,0))&amp;" | "&amp;INDEX(Mapping!$B$30:$B$41,MATCH($B1530,Mapping!$A$30:$A$41,0)))</f>
        <v/>
      </c>
      <c r="I1530" s="14">
        <f>INDEX(Variables!$C$5:$C$105,MATCH($A1530,Variables!$A$5:$A$105,0))</f>
        <v/>
      </c>
      <c r="J1530" s="14">
        <f>INDEX(Variables!$E$5:$E$105,MATCH($A1530,Variables!$A$5:$A$105,0))</f>
        <v/>
      </c>
      <c r="K1530" s="11">
        <f>LOWER(Settings!$C$4)&amp;".mit."&amp;$A1530&amp;IF($C1530="","","."&amp;$C1530&amp;"."&amp;$B1530)&amp;IF(INDEX(Variables!$D$5:$D$105,MATCH($A1530,Variables!$A$5:$A$105,0))="","","."&amp;INDEX(Variables!$D$5:$D$105,MATCH($A1530,Variables!$A$5:$A$105,0)))&amp;"."&amp;K$5</f>
        <v/>
      </c>
      <c r="L1530" s="44">
        <f>INDEX(Inputs!$U$5:$U$132,MATCH($B1530&amp;"|"&amp;$C1530,Inputs!$A$5:$A$132,0))</f>
        <v/>
      </c>
      <c r="M1530" s="45">
        <f>L1530*(1/(1+$G1530))^(1+$E1530)*(1+M$7)^$D1530*(M1512/L1512)^$E1530*((M1512+M1521)/(L1512+L1521))^($F1530*(1+$E1530))</f>
        <v/>
      </c>
      <c r="N1530" s="45">
        <f>M1530*(1/(1+$G1530))^(1+$E1530)*(1+N$7)^$D1530*(N1512/M1512)^$E1530*((N1512+N1521)/(M1512+M1521))^($F1530*(1+$E1530))</f>
        <v/>
      </c>
      <c r="O1530" s="45">
        <f>N1530*(1/(1+$G1530))^(1+$E1530)*(1+O$7)^$D1530*(O1512/N1512)^$E1530*((O1512+O1521)/(N1512+N1521))^($F1530*(1+$E1530))</f>
        <v/>
      </c>
      <c r="P1530" s="45">
        <f>O1530*(1/(1+$G1530))^(1+$E1530)*(1+P$7)^$D1530*(P1512/O1512)^$E1530*((P1512+P1521)/(O1512+O1521))^($F1530*(1+$E1530))</f>
        <v/>
      </c>
      <c r="Q1530" s="45">
        <f>P1530*(1/(1+$G1530))^(1+$E1530)*(1+Q$7)^$D1530*(Q1512/P1512)^$E1530*((Q1512+Q1521)/(P1512+P1521))^($F1530*(1+$E1530))</f>
        <v/>
      </c>
      <c r="R1530" s="45">
        <f>Q1530*(1/(1+$G1530))^(1+$E1530)*(1+R$7)^$D1530*(R1512/Q1512)^$E1530*((R1512+R1521)/(Q1512+Q1521))^($F1530*(1+$E1530))</f>
        <v/>
      </c>
      <c r="S1530" s="45">
        <f>R1530*(1/(1+$G1530))^(1+$E1530)*(1+S$7)^$D1530*(S1512/R1512)^$E1530*((S1512+S1521)/(R1512+R1521))^($F1530*(1+$E1530))</f>
        <v/>
      </c>
      <c r="T1530" s="45">
        <f>S1530*(1/(1+$G1530))^(1+$E1530)*(1+T$7)^$D1530*(T1512/S1512)^$E1530*((T1512+T1521)/(S1512+S1521))^($F1530*(1+$E1530))</f>
        <v/>
      </c>
      <c r="U1530" s="45">
        <f>T1530*(1/(1+$G1530))^(1+$E1530)*(1+U$7)^$D1530*(U1512/T1512)^$E1530*((U1512+U1521)/(T1512+T1521))^($F1530*(1+$E1530))</f>
        <v/>
      </c>
      <c r="V1530" s="45">
        <f>U1530*(1/(1+$G1530))^(1+$E1530)*(1+V$7)^$D1530*(V1512/U1512)^$E1530*((V1512+V1521)/(U1512+U1521))^($F1530*(1+$E1530))</f>
        <v/>
      </c>
      <c r="W1530" s="45">
        <f>V1530*(1/(1+$G1530))^(1+$E1530)*(1+W$7)^$D1530*(W1512/V1512)^$E1530*((W1512+W1521)/(V1512+V1521))^($F1530*(1+$E1530))</f>
        <v/>
      </c>
      <c r="X1530" s="45">
        <f>W1530*(1/(1+$G1530))^(1+$E1530)*(1+X$7)^$D1530*(X1512/W1512)^$E1530*((X1512+X1521)/(W1512+W1521))^($F1530*(1+$E1530))</f>
        <v/>
      </c>
      <c r="Y1530" s="45">
        <f>X1530*(1/(1+$G1530))^(1+$E1530)*(1+Y$7)^$D1530*(Y1512/X1512)^$E1530*((Y1512+Y1521)/(X1512+X1521))^($F1530*(1+$E1530))</f>
        <v/>
      </c>
      <c r="Z1530" s="45">
        <f>Y1530*(1/(1+$G1530))^(1+$E1530)*(1+Z$7)^$D1530*(Z1512/Y1512)^$E1530*((Z1512+Z1521)/(Y1512+Y1521))^($F1530*(1+$E1530))</f>
        <v/>
      </c>
      <c r="AA1530" s="45">
        <f>Z1530*(1/(1+$G1530))^(1+$E1530)*(1+AA$7)^$D1530*(AA1512/Z1512)^$E1530*((AA1512+AA1521)/(Z1512+Z1521))^($F1530*(1+$E1530))</f>
        <v/>
      </c>
      <c r="AB1530" s="45">
        <f>AA1530*(1/(1+$G1530))^(1+$E1530)*(1+AB$7)^$D1530*(AB1512/AA1512)^$E1530*((AB1512+AB1521)/(AA1512+AA1521))^($F1530*(1+$E1530))</f>
        <v/>
      </c>
      <c r="AC1530" s="45">
        <f>AB1530*(1/(1+$G1530))^(1+$E1530)*(1+AC$7)^$D1530*(AC1512/AB1512)^$E1530*((AC1512+AC1521)/(AB1512+AB1521))^($F1530*(1+$E1530))</f>
        <v/>
      </c>
      <c r="AD1530" s="46">
        <f>FUELUSE(AC1530,AD1512,AC1512,AD1521,AC1521,AD$7,$D1530,$E1530,$F1530,$G1530)</f>
        <v/>
      </c>
      <c r="AF1530" s="11">
        <f>LOWER(Settings!$C$4)&amp;".mit."&amp;$A1530&amp;IF($C1530="","","."&amp;$C1530&amp;"."&amp;$B1530)&amp;IF(INDEX(Variables!$D$5:$D$105,MATCH($A1530,Variables!$A$5:$A$105,0))="","","."&amp;INDEX(Variables!$D$5:$D$105,MATCH($A1530,Variables!$A$5:$A$105,0)))&amp;"."&amp;AF$5</f>
        <v/>
      </c>
      <c r="AG1530" s="44">
        <f>INDEX(Inputs!$U$5:$U$132,MATCH($B1530&amp;"|"&amp;$C1530,Inputs!$A$5:$A$132,0))</f>
        <v/>
      </c>
      <c r="AH1530" s="45">
        <f>AG1530*(1/(1+$G1530))^(1+$E1530)*(1+AH$7)^$D1530*(AH1512/AG1512)^$E1530*((AH1512+AH1521)/(AG1512+AG1521))^($F1530*(1+$E1530))</f>
        <v/>
      </c>
      <c r="AI1530" s="45">
        <f>AH1530*(1/(1+$G1530))^(1+$E1530)*(1+AI$7)^$D1530*(AI1512/AH1512)^$E1530*((AI1512+AI1521)/(AH1512+AH1521))^($F1530*(1+$E1530))</f>
        <v/>
      </c>
      <c r="AJ1530" s="45">
        <f>AI1530*(1/(1+$G1530))^(1+$E1530)*(1+AJ$7)^$D1530*(AJ1512/AI1512)^$E1530*((AJ1512+AJ1521)/(AI1512+AI1521))^($F1530*(1+$E1530))</f>
        <v/>
      </c>
      <c r="AK1530" s="45">
        <f>AJ1530*(1/(1+$G1530))^(1+$E1530)*(1+AK$7)^$D1530*(AK1512/AJ1512)^$E1530*((AK1512+AK1521)/(AJ1512+AJ1521))^($F1530*(1+$E1530))</f>
        <v/>
      </c>
      <c r="AL1530" s="45">
        <f>AK1530*(1/(1+$G1530))^(1+$E1530)*(1+AL$7)^$D1530*(AL1512/AK1512)^$E1530*((AL1512+AL1521)/(AK1512+AK1521))^($F1530*(1+$E1530))</f>
        <v/>
      </c>
      <c r="AM1530" s="45">
        <f>AL1530*(1/(1+$G1530))^(1+$E1530)*(1+AM$7)^$D1530*(AM1512/AL1512)^$E1530*((AM1512+AM1521)/(AL1512+AL1521))^($F1530*(1+$E1530))</f>
        <v/>
      </c>
      <c r="AN1530" s="45">
        <f>AM1530*(1/(1+$G1530))^(1+$E1530)*(1+AN$7)^$D1530*(AN1512/AM1512)^$E1530*((AN1512+AN1521)/(AM1512+AM1521))^($F1530*(1+$E1530))</f>
        <v/>
      </c>
      <c r="AO1530" s="45">
        <f>AN1530*(1/(1+$G1530))^(1+$E1530)*(1+AO$7)^$D1530*(AO1512/AN1512)^$E1530*((AO1512+AO1521)/(AN1512+AN1521))^($F1530*(1+$E1530))</f>
        <v/>
      </c>
      <c r="AP1530" s="45">
        <f>AO1530*(1/(1+$G1530))^(1+$E1530)*(1+AP$7)^$D1530*(AP1512/AO1512)^$E1530*((AP1512+AP1521)/(AO1512+AO1521))^($F1530*(1+$E1530))</f>
        <v/>
      </c>
      <c r="AQ1530" s="45">
        <f>AP1530*(1/(1+$G1530))^(1+$E1530)*(1+AQ$7)^$D1530*(AQ1512/AP1512)^$E1530*((AQ1512+AQ1521)/(AP1512+AP1521))^($F1530*(1+$E1530))</f>
        <v/>
      </c>
      <c r="AR1530" s="45">
        <f>AQ1530*(1/(1+$G1530))^(1+$E1530)*(1+AR$7)^$D1530*(AR1512/AQ1512)^$E1530*((AR1512+AR1521)/(AQ1512+AQ1521))^($F1530*(1+$E1530))</f>
        <v/>
      </c>
      <c r="AS1530" s="45">
        <f>AR1530*(1/(1+$G1530))^(1+$E1530)*(1+AS$7)^$D1530*(AS1512/AR1512)^$E1530*((AS1512+AS1521)/(AR1512+AR1521))^($F1530*(1+$E1530))</f>
        <v/>
      </c>
      <c r="AT1530" s="45">
        <f>AS1530*(1/(1+$G1530))^(1+$E1530)*(1+AT$7)^$D1530*(AT1512/AS1512)^$E1530*((AT1512+AT1521)/(AS1512+AS1521))^($F1530*(1+$E1530))</f>
        <v/>
      </c>
      <c r="AU1530" s="45">
        <f>AT1530*(1/(1+$G1530))^(1+$E1530)*(1+AU$7)^$D1530*(AU1512/AT1512)^$E1530*((AU1512+AU1521)/(AT1512+AT1521))^($F1530*(1+$E1530))</f>
        <v/>
      </c>
      <c r="AV1530" s="45">
        <f>AU1530*(1/(1+$G1530))^(1+$E1530)*(1+AV$7)^$D1530*(AV1512/AU1512)^$E1530*((AV1512+AV1521)/(AU1512+AU1521))^($F1530*(1+$E1530))</f>
        <v/>
      </c>
      <c r="AW1530" s="45">
        <f>AV1530*(1/(1+$G1530))^(1+$E1530)*(1+AW$7)^$D1530*(AW1512/AV1512)^$E1530*((AW1512+AW1521)/(AV1512+AV1521))^($F1530*(1+$E1530))</f>
        <v/>
      </c>
      <c r="AX1530" s="45">
        <f>AW1530*(1/(1+$G1530))^(1+$E1530)*(1+AX$7)^$D1530*(AX1512/AW1512)^$E1530*((AX1512+AX1521)/(AW1512+AW1521))^($F1530*(1+$E1530))</f>
        <v/>
      </c>
      <c r="AY1530" s="46">
        <f>FUELUSE(AX1530,AY1512,AX1512,AY1521,AX1521,AY$7,$D1530,$E1530,$F1530,$G1530)</f>
        <v/>
      </c>
    </row>
    <row r="1531" hidden="1" outlineLevel="2">
      <c r="A1531" s="14" t="inlineStr">
        <is>
          <t>ener</t>
        </is>
      </c>
      <c r="B1531" s="14" t="inlineStr">
        <is>
          <t>bio</t>
        </is>
      </c>
      <c r="C1531" s="14" t="inlineStr">
        <is>
          <t>cem</t>
        </is>
      </c>
      <c r="D1531" s="37">
        <f>INDEX(Inputs!$N$5:$N$132,MATCH($B1531&amp;"|"&amp;$C1531,Inputs!$A$5:$A$132,0))</f>
        <v/>
      </c>
      <c r="E1531" s="37">
        <f>INDEX(Inputs!$O$5:$O$132,MATCH($B1531&amp;"|"&amp;$C1531,Inputs!$A$5:$A$132,0))</f>
        <v/>
      </c>
      <c r="F1531" s="37">
        <f>INDEX(Inputs!$P$5:$P$132,MATCH($B1531&amp;"|"&amp;$C1531,Inputs!$A$5:$A$132,0))</f>
        <v/>
      </c>
      <c r="G1531" s="37">
        <f>INDEX(Inputs!$Q$5:$Q$132,MATCH($B1531&amp;"|"&amp;$C1531,Inputs!$A$5:$A$132,0))</f>
        <v/>
      </c>
      <c r="H1531" s="14">
        <f>INDEX(Variables!$B$5:$B$105,MATCH($A1531,Variables!$A$5:$A$105,0))&amp;IF($C1531="",""," | "&amp;INDEX(Mapping!$B$5:$B$26,MATCH($C1531,Mapping!$A$5:$A$26,0))&amp;" | "&amp;INDEX(Mapping!$B$30:$B$41,MATCH($B1531,Mapping!$A$30:$A$41,0)))</f>
        <v/>
      </c>
      <c r="I1531" s="14">
        <f>INDEX(Variables!$C$5:$C$105,MATCH($A1531,Variables!$A$5:$A$105,0))</f>
        <v/>
      </c>
      <c r="J1531" s="14">
        <f>INDEX(Variables!$E$5:$E$105,MATCH($A1531,Variables!$A$5:$A$105,0))</f>
        <v/>
      </c>
      <c r="K1531" s="11">
        <f>LOWER(Settings!$C$4)&amp;".mit."&amp;$A1531&amp;IF($C1531="","","."&amp;$C1531&amp;"."&amp;$B1531)&amp;IF(INDEX(Variables!$D$5:$D$105,MATCH($A1531,Variables!$A$5:$A$105,0))="","","."&amp;INDEX(Variables!$D$5:$D$105,MATCH($A1531,Variables!$A$5:$A$105,0)))&amp;"."&amp;K$5</f>
        <v/>
      </c>
      <c r="L1531" s="44">
        <f>INDEX(Inputs!$U$5:$U$132,MATCH($B1531&amp;"|"&amp;$C1531,Inputs!$A$5:$A$132,0))</f>
        <v/>
      </c>
      <c r="M1531" s="45">
        <f>L1531*(1/(1+$G1531))^(1+$E1531)*(1+M$7)^$D1531*(M1513/L1513)^$E1531*((M1513+M1522)/(L1513+L1522))^($F1531*(1+$E1531))</f>
        <v/>
      </c>
      <c r="N1531" s="45">
        <f>M1531*(1/(1+$G1531))^(1+$E1531)*(1+N$7)^$D1531*(N1513/M1513)^$E1531*((N1513+N1522)/(M1513+M1522))^($F1531*(1+$E1531))</f>
        <v/>
      </c>
      <c r="O1531" s="45">
        <f>N1531*(1/(1+$G1531))^(1+$E1531)*(1+O$7)^$D1531*(O1513/N1513)^$E1531*((O1513+O1522)/(N1513+N1522))^($F1531*(1+$E1531))</f>
        <v/>
      </c>
      <c r="P1531" s="45">
        <f>O1531*(1/(1+$G1531))^(1+$E1531)*(1+P$7)^$D1531*(P1513/O1513)^$E1531*((P1513+P1522)/(O1513+O1522))^($F1531*(1+$E1531))</f>
        <v/>
      </c>
      <c r="Q1531" s="45">
        <f>P1531*(1/(1+$G1531))^(1+$E1531)*(1+Q$7)^$D1531*(Q1513/P1513)^$E1531*((Q1513+Q1522)/(P1513+P1522))^($F1531*(1+$E1531))</f>
        <v/>
      </c>
      <c r="R1531" s="45">
        <f>Q1531*(1/(1+$G1531))^(1+$E1531)*(1+R$7)^$D1531*(R1513/Q1513)^$E1531*((R1513+R1522)/(Q1513+Q1522))^($F1531*(1+$E1531))</f>
        <v/>
      </c>
      <c r="S1531" s="45">
        <f>R1531*(1/(1+$G1531))^(1+$E1531)*(1+S$7)^$D1531*(S1513/R1513)^$E1531*((S1513+S1522)/(R1513+R1522))^($F1531*(1+$E1531))</f>
        <v/>
      </c>
      <c r="T1531" s="45">
        <f>S1531*(1/(1+$G1531))^(1+$E1531)*(1+T$7)^$D1531*(T1513/S1513)^$E1531*((T1513+T1522)/(S1513+S1522))^($F1531*(1+$E1531))</f>
        <v/>
      </c>
      <c r="U1531" s="45">
        <f>T1531*(1/(1+$G1531))^(1+$E1531)*(1+U$7)^$D1531*(U1513/T1513)^$E1531*((U1513+U1522)/(T1513+T1522))^($F1531*(1+$E1531))</f>
        <v/>
      </c>
      <c r="V1531" s="45">
        <f>U1531*(1/(1+$G1531))^(1+$E1531)*(1+V$7)^$D1531*(V1513/U1513)^$E1531*((V1513+V1522)/(U1513+U1522))^($F1531*(1+$E1531))</f>
        <v/>
      </c>
      <c r="W1531" s="45">
        <f>V1531*(1/(1+$G1531))^(1+$E1531)*(1+W$7)^$D1531*(W1513/V1513)^$E1531*((W1513+W1522)/(V1513+V1522))^($F1531*(1+$E1531))</f>
        <v/>
      </c>
      <c r="X1531" s="45">
        <f>W1531*(1/(1+$G1531))^(1+$E1531)*(1+X$7)^$D1531*(X1513/W1513)^$E1531*((X1513+X1522)/(W1513+W1522))^($F1531*(1+$E1531))</f>
        <v/>
      </c>
      <c r="Y1531" s="45">
        <f>X1531*(1/(1+$G1531))^(1+$E1531)*(1+Y$7)^$D1531*(Y1513/X1513)^$E1531*((Y1513+Y1522)/(X1513+X1522))^($F1531*(1+$E1531))</f>
        <v/>
      </c>
      <c r="Z1531" s="45">
        <f>Y1531*(1/(1+$G1531))^(1+$E1531)*(1+Z$7)^$D1531*(Z1513/Y1513)^$E1531*((Z1513+Z1522)/(Y1513+Y1522))^($F1531*(1+$E1531))</f>
        <v/>
      </c>
      <c r="AA1531" s="45">
        <f>Z1531*(1/(1+$G1531))^(1+$E1531)*(1+AA$7)^$D1531*(AA1513/Z1513)^$E1531*((AA1513+AA1522)/(Z1513+Z1522))^($F1531*(1+$E1531))</f>
        <v/>
      </c>
      <c r="AB1531" s="45">
        <f>AA1531*(1/(1+$G1531))^(1+$E1531)*(1+AB$7)^$D1531*(AB1513/AA1513)^$E1531*((AB1513+AB1522)/(AA1513+AA1522))^($F1531*(1+$E1531))</f>
        <v/>
      </c>
      <c r="AC1531" s="45">
        <f>AB1531*(1/(1+$G1531))^(1+$E1531)*(1+AC$7)^$D1531*(AC1513/AB1513)^$E1531*((AC1513+AC1522)/(AB1513+AB1522))^($F1531*(1+$E1531))</f>
        <v/>
      </c>
      <c r="AD1531" s="46">
        <f>FUELUSE(AC1531,AD1513,AC1513,AD1522,AC1522,AD$7,$D1531,$E1531,$F1531,$G1531)</f>
        <v/>
      </c>
      <c r="AF1531" s="11">
        <f>LOWER(Settings!$C$4)&amp;".mit."&amp;$A1531&amp;IF($C1531="","","."&amp;$C1531&amp;"."&amp;$B1531)&amp;IF(INDEX(Variables!$D$5:$D$105,MATCH($A1531,Variables!$A$5:$A$105,0))="","","."&amp;INDEX(Variables!$D$5:$D$105,MATCH($A1531,Variables!$A$5:$A$105,0)))&amp;"."&amp;AF$5</f>
        <v/>
      </c>
      <c r="AG1531" s="44">
        <f>INDEX(Inputs!$U$5:$U$132,MATCH($B1531&amp;"|"&amp;$C1531,Inputs!$A$5:$A$132,0))</f>
        <v/>
      </c>
      <c r="AH1531" s="45">
        <f>AG1531*(1/(1+$G1531))^(1+$E1531)*(1+AH$7)^$D1531*(AH1513/AG1513)^$E1531*((AH1513+AH1522)/(AG1513+AG1522))^($F1531*(1+$E1531))</f>
        <v/>
      </c>
      <c r="AI1531" s="45">
        <f>AH1531*(1/(1+$G1531))^(1+$E1531)*(1+AI$7)^$D1531*(AI1513/AH1513)^$E1531*((AI1513+AI1522)/(AH1513+AH1522))^($F1531*(1+$E1531))</f>
        <v/>
      </c>
      <c r="AJ1531" s="45">
        <f>AI1531*(1/(1+$G1531))^(1+$E1531)*(1+AJ$7)^$D1531*(AJ1513/AI1513)^$E1531*((AJ1513+AJ1522)/(AI1513+AI1522))^($F1531*(1+$E1531))</f>
        <v/>
      </c>
      <c r="AK1531" s="45">
        <f>AJ1531*(1/(1+$G1531))^(1+$E1531)*(1+AK$7)^$D1531*(AK1513/AJ1513)^$E1531*((AK1513+AK1522)/(AJ1513+AJ1522))^($F1531*(1+$E1531))</f>
        <v/>
      </c>
      <c r="AL1531" s="45">
        <f>AK1531*(1/(1+$G1531))^(1+$E1531)*(1+AL$7)^$D1531*(AL1513/AK1513)^$E1531*((AL1513+AL1522)/(AK1513+AK1522))^($F1531*(1+$E1531))</f>
        <v/>
      </c>
      <c r="AM1531" s="45">
        <f>AL1531*(1/(1+$G1531))^(1+$E1531)*(1+AM$7)^$D1531*(AM1513/AL1513)^$E1531*((AM1513+AM1522)/(AL1513+AL1522))^($F1531*(1+$E1531))</f>
        <v/>
      </c>
      <c r="AN1531" s="45">
        <f>AM1531*(1/(1+$G1531))^(1+$E1531)*(1+AN$7)^$D1531*(AN1513/AM1513)^$E1531*((AN1513+AN1522)/(AM1513+AM1522))^($F1531*(1+$E1531))</f>
        <v/>
      </c>
      <c r="AO1531" s="45">
        <f>AN1531*(1/(1+$G1531))^(1+$E1531)*(1+AO$7)^$D1531*(AO1513/AN1513)^$E1531*((AO1513+AO1522)/(AN1513+AN1522))^($F1531*(1+$E1531))</f>
        <v/>
      </c>
      <c r="AP1531" s="45">
        <f>AO1531*(1/(1+$G1531))^(1+$E1531)*(1+AP$7)^$D1531*(AP1513/AO1513)^$E1531*((AP1513+AP1522)/(AO1513+AO1522))^($F1531*(1+$E1531))</f>
        <v/>
      </c>
      <c r="AQ1531" s="45">
        <f>AP1531*(1/(1+$G1531))^(1+$E1531)*(1+AQ$7)^$D1531*(AQ1513/AP1513)^$E1531*((AQ1513+AQ1522)/(AP1513+AP1522))^($F1531*(1+$E1531))</f>
        <v/>
      </c>
      <c r="AR1531" s="45">
        <f>AQ1531*(1/(1+$G1531))^(1+$E1531)*(1+AR$7)^$D1531*(AR1513/AQ1513)^$E1531*((AR1513+AR1522)/(AQ1513+AQ1522))^($F1531*(1+$E1531))</f>
        <v/>
      </c>
      <c r="AS1531" s="45">
        <f>AR1531*(1/(1+$G1531))^(1+$E1531)*(1+AS$7)^$D1531*(AS1513/AR1513)^$E1531*((AS1513+AS1522)/(AR1513+AR1522))^($F1531*(1+$E1531))</f>
        <v/>
      </c>
      <c r="AT1531" s="45">
        <f>AS1531*(1/(1+$G1531))^(1+$E1531)*(1+AT$7)^$D1531*(AT1513/AS1513)^$E1531*((AT1513+AT1522)/(AS1513+AS1522))^($F1531*(1+$E1531))</f>
        <v/>
      </c>
      <c r="AU1531" s="45">
        <f>AT1531*(1/(1+$G1531))^(1+$E1531)*(1+AU$7)^$D1531*(AU1513/AT1513)^$E1531*((AU1513+AU1522)/(AT1513+AT1522))^($F1531*(1+$E1531))</f>
        <v/>
      </c>
      <c r="AV1531" s="45">
        <f>AU1531*(1/(1+$G1531))^(1+$E1531)*(1+AV$7)^$D1531*(AV1513/AU1513)^$E1531*((AV1513+AV1522)/(AU1513+AU1522))^($F1531*(1+$E1531))</f>
        <v/>
      </c>
      <c r="AW1531" s="45">
        <f>AV1531*(1/(1+$G1531))^(1+$E1531)*(1+AW$7)^$D1531*(AW1513/AV1513)^$E1531*((AW1513+AW1522)/(AV1513+AV1522))^($F1531*(1+$E1531))</f>
        <v/>
      </c>
      <c r="AX1531" s="45">
        <f>AW1531*(1/(1+$G1531))^(1+$E1531)*(1+AX$7)^$D1531*(AX1513/AW1513)^$E1531*((AX1513+AX1522)/(AW1513+AW1522))^($F1531*(1+$E1531))</f>
        <v/>
      </c>
      <c r="AY1531" s="46">
        <f>FUELUSE(AX1531,AY1513,AX1513,AY1522,AX1522,AY$7,$D1531,$E1531,$F1531,$G1531)</f>
        <v/>
      </c>
    </row>
    <row r="1532" hidden="1" outlineLevel="2"/>
    <row r="1533" hidden="1" outlineLevel="2">
      <c r="A1533" s="14" t="inlineStr">
        <is>
          <t>co2</t>
        </is>
      </c>
      <c r="B1533" s="14" t="inlineStr">
        <is>
          <t>coa</t>
        </is>
      </c>
      <c r="C1533" s="14" t="inlineStr">
        <is>
          <t>cem</t>
        </is>
      </c>
      <c r="D1533" s="37">
        <f>INDEX(Inputs!$T$5:$T$132,MATCH($B1533&amp;"|"&amp;$C1533,Inputs!$A$5:$A$132,0))</f>
        <v/>
      </c>
      <c r="E1533" s="36" t="n"/>
      <c r="F1533" s="36" t="n"/>
      <c r="G1533" s="36" t="n"/>
      <c r="H1533" s="14">
        <f>INDEX(Variables!$B$5:$B$105,MATCH($A1533,Variables!$A$5:$A$105,0))&amp;IF($C1533="",""," | "&amp;INDEX(Mapping!$B$5:$B$26,MATCH($C1533,Mapping!$A$5:$A$26,0))&amp;" | "&amp;INDEX(Mapping!$B$30:$B$41,MATCH($B1533,Mapping!$A$30:$A$41,0)))</f>
        <v/>
      </c>
      <c r="I1533" s="14">
        <f>INDEX(Variables!$C$5:$C$105,MATCH($A1533,Variables!$A$5:$A$105,0))</f>
        <v/>
      </c>
      <c r="J1533" s="14">
        <f>INDEX(Variables!$E$5:$E$105,MATCH($A1533,Variables!$A$5:$A$105,0))</f>
        <v/>
      </c>
      <c r="K1533" s="11">
        <f>LOWER(Settings!$C$4)&amp;".mit."&amp;$A1533&amp;IF($C1533="","","."&amp;$C1533&amp;"."&amp;$B1533)&amp;IF(INDEX(Variables!$D$5:$D$105,MATCH($A1533,Variables!$A$5:$A$105,0))="","","."&amp;INDEX(Variables!$D$5:$D$105,MATCH($A1533,Variables!$A$5:$A$105,0)))&amp;"."&amp;K$5</f>
        <v/>
      </c>
      <c r="L1533" s="15">
        <f>L1524*Settings!$C$13*$D1533</f>
        <v/>
      </c>
      <c r="M1533" s="16">
        <f>M1524*Settings!$C$13*$D1533</f>
        <v/>
      </c>
      <c r="N1533" s="16">
        <f>N1524*Settings!$C$13*$D1533</f>
        <v/>
      </c>
      <c r="O1533" s="16">
        <f>O1524*Settings!$C$13*$D1533</f>
        <v/>
      </c>
      <c r="P1533" s="16">
        <f>P1524*Settings!$C$13*$D1533</f>
        <v/>
      </c>
      <c r="Q1533" s="16">
        <f>Q1524*Settings!$C$13*$D1533</f>
        <v/>
      </c>
      <c r="R1533" s="16">
        <f>R1524*Settings!$C$13*$D1533</f>
        <v/>
      </c>
      <c r="S1533" s="16">
        <f>S1524*Settings!$C$13*$D1533</f>
        <v/>
      </c>
      <c r="T1533" s="16">
        <f>T1524*Settings!$C$13*$D1533</f>
        <v/>
      </c>
      <c r="U1533" s="16">
        <f>U1524*Settings!$C$13*$D1533</f>
        <v/>
      </c>
      <c r="V1533" s="16">
        <f>V1524*Settings!$C$13*$D1533</f>
        <v/>
      </c>
      <c r="W1533" s="16">
        <f>W1524*Settings!$C$13*$D1533</f>
        <v/>
      </c>
      <c r="X1533" s="16">
        <f>X1524*Settings!$C$13*$D1533</f>
        <v/>
      </c>
      <c r="Y1533" s="16">
        <f>Y1524*Settings!$C$13*$D1533</f>
        <v/>
      </c>
      <c r="Z1533" s="16">
        <f>Z1524*Settings!$C$13*$D1533</f>
        <v/>
      </c>
      <c r="AA1533" s="16">
        <f>AA1524*Settings!$C$13*$D1533</f>
        <v/>
      </c>
      <c r="AB1533" s="16">
        <f>AB1524*Settings!$C$13*$D1533</f>
        <v/>
      </c>
      <c r="AC1533" s="16">
        <f>AC1524*Settings!$C$13*$D1533</f>
        <v/>
      </c>
      <c r="AD1533" s="47">
        <f>EMISSIONS(AD1524,Settings!$C$13,$D1533)</f>
        <v/>
      </c>
      <c r="AF1533" s="11">
        <f>LOWER(Settings!$C$4)&amp;".mit."&amp;$A1533&amp;IF($C1533="","","."&amp;$C1533&amp;"."&amp;$B1533)&amp;IF(INDEX(Variables!$D$5:$D$105,MATCH($A1533,Variables!$A$5:$A$105,0))="","","."&amp;INDEX(Variables!$D$5:$D$105,MATCH($A1533,Variables!$A$5:$A$105,0)))&amp;"."&amp;AF$5</f>
        <v/>
      </c>
      <c r="AG1533" s="15">
        <f>AG1524*Settings!$C$13*$D1533</f>
        <v/>
      </c>
      <c r="AH1533" s="16">
        <f>AH1524*Settings!$C$13*$D1533</f>
        <v/>
      </c>
      <c r="AI1533" s="16">
        <f>AI1524*Settings!$C$13*$D1533</f>
        <v/>
      </c>
      <c r="AJ1533" s="16">
        <f>AJ1524*Settings!$C$13*$D1533</f>
        <v/>
      </c>
      <c r="AK1533" s="16">
        <f>AK1524*Settings!$C$13*$D1533</f>
        <v/>
      </c>
      <c r="AL1533" s="16">
        <f>AL1524*Settings!$C$13*$D1533</f>
        <v/>
      </c>
      <c r="AM1533" s="16">
        <f>AM1524*Settings!$C$13*$D1533</f>
        <v/>
      </c>
      <c r="AN1533" s="16">
        <f>AN1524*Settings!$C$13*$D1533</f>
        <v/>
      </c>
      <c r="AO1533" s="16">
        <f>AO1524*Settings!$C$13*$D1533</f>
        <v/>
      </c>
      <c r="AP1533" s="16">
        <f>AP1524*Settings!$C$13*$D1533</f>
        <v/>
      </c>
      <c r="AQ1533" s="16">
        <f>AQ1524*Settings!$C$13*$D1533</f>
        <v/>
      </c>
      <c r="AR1533" s="16">
        <f>AR1524*Settings!$C$13*$D1533</f>
        <v/>
      </c>
      <c r="AS1533" s="16">
        <f>AS1524*Settings!$C$13*$D1533</f>
        <v/>
      </c>
      <c r="AT1533" s="16">
        <f>AT1524*Settings!$C$13*$D1533</f>
        <v/>
      </c>
      <c r="AU1533" s="16">
        <f>AU1524*Settings!$C$13*$D1533</f>
        <v/>
      </c>
      <c r="AV1533" s="16">
        <f>AV1524*Settings!$C$13*$D1533</f>
        <v/>
      </c>
      <c r="AW1533" s="16">
        <f>AW1524*Settings!$C$13*$D1533</f>
        <v/>
      </c>
      <c r="AX1533" s="16">
        <f>AX1524*Settings!$C$13*$D1533</f>
        <v/>
      </c>
      <c r="AY1533" s="47">
        <f>EMISSIONS(AY1524,Settings!$C$13,$D1533)</f>
        <v/>
      </c>
    </row>
    <row r="1534" hidden="1" outlineLevel="2">
      <c r="A1534" s="14" t="inlineStr">
        <is>
          <t>co2</t>
        </is>
      </c>
      <c r="B1534" s="14" t="inlineStr">
        <is>
          <t>nga</t>
        </is>
      </c>
      <c r="C1534" s="14" t="inlineStr">
        <is>
          <t>cem</t>
        </is>
      </c>
      <c r="D1534" s="37">
        <f>INDEX(Inputs!$T$5:$T$132,MATCH($B1534&amp;"|"&amp;$C1534,Inputs!$A$5:$A$132,0))</f>
        <v/>
      </c>
      <c r="E1534" s="36" t="n"/>
      <c r="F1534" s="36" t="n"/>
      <c r="G1534" s="36" t="n"/>
      <c r="H1534" s="14">
        <f>INDEX(Variables!$B$5:$B$105,MATCH($A1534,Variables!$A$5:$A$105,0))&amp;IF($C1534="",""," | "&amp;INDEX(Mapping!$B$5:$B$26,MATCH($C1534,Mapping!$A$5:$A$26,0))&amp;" | "&amp;INDEX(Mapping!$B$30:$B$41,MATCH($B1534,Mapping!$A$30:$A$41,0)))</f>
        <v/>
      </c>
      <c r="I1534" s="14">
        <f>INDEX(Variables!$C$5:$C$105,MATCH($A1534,Variables!$A$5:$A$105,0))</f>
        <v/>
      </c>
      <c r="J1534" s="14">
        <f>INDEX(Variables!$E$5:$E$105,MATCH($A1534,Variables!$A$5:$A$105,0))</f>
        <v/>
      </c>
      <c r="K1534" s="11">
        <f>LOWER(Settings!$C$4)&amp;".mit."&amp;$A1534&amp;IF($C1534="","","."&amp;$C1534&amp;"."&amp;$B1534)&amp;IF(INDEX(Variables!$D$5:$D$105,MATCH($A1534,Variables!$A$5:$A$105,0))="","","."&amp;INDEX(Variables!$D$5:$D$105,MATCH($A1534,Variables!$A$5:$A$105,0)))&amp;"."&amp;K$5</f>
        <v/>
      </c>
      <c r="L1534" s="15">
        <f>L1525*Settings!$C$13*$D1534</f>
        <v/>
      </c>
      <c r="M1534" s="16">
        <f>M1525*Settings!$C$13*$D1534</f>
        <v/>
      </c>
      <c r="N1534" s="16">
        <f>N1525*Settings!$C$13*$D1534</f>
        <v/>
      </c>
      <c r="O1534" s="16">
        <f>O1525*Settings!$C$13*$D1534</f>
        <v/>
      </c>
      <c r="P1534" s="16">
        <f>P1525*Settings!$C$13*$D1534</f>
        <v/>
      </c>
      <c r="Q1534" s="16">
        <f>Q1525*Settings!$C$13*$D1534</f>
        <v/>
      </c>
      <c r="R1534" s="16">
        <f>R1525*Settings!$C$13*$D1534</f>
        <v/>
      </c>
      <c r="S1534" s="16">
        <f>S1525*Settings!$C$13*$D1534</f>
        <v/>
      </c>
      <c r="T1534" s="16">
        <f>T1525*Settings!$C$13*$D1534</f>
        <v/>
      </c>
      <c r="U1534" s="16">
        <f>U1525*Settings!$C$13*$D1534</f>
        <v/>
      </c>
      <c r="V1534" s="16">
        <f>V1525*Settings!$C$13*$D1534</f>
        <v/>
      </c>
      <c r="W1534" s="16">
        <f>W1525*Settings!$C$13*$D1534</f>
        <v/>
      </c>
      <c r="X1534" s="16">
        <f>X1525*Settings!$C$13*$D1534</f>
        <v/>
      </c>
      <c r="Y1534" s="16">
        <f>Y1525*Settings!$C$13*$D1534</f>
        <v/>
      </c>
      <c r="Z1534" s="16">
        <f>Z1525*Settings!$C$13*$D1534</f>
        <v/>
      </c>
      <c r="AA1534" s="16">
        <f>AA1525*Settings!$C$13*$D1534</f>
        <v/>
      </c>
      <c r="AB1534" s="16">
        <f>AB1525*Settings!$C$13*$D1534</f>
        <v/>
      </c>
      <c r="AC1534" s="16">
        <f>AC1525*Settings!$C$13*$D1534</f>
        <v/>
      </c>
      <c r="AD1534" s="47">
        <f>EMISSIONS(AD1525,Settings!$C$13,$D1534)</f>
        <v/>
      </c>
      <c r="AF1534" s="11">
        <f>LOWER(Settings!$C$4)&amp;".mit."&amp;$A1534&amp;IF($C1534="","","."&amp;$C1534&amp;"."&amp;$B1534)&amp;IF(INDEX(Variables!$D$5:$D$105,MATCH($A1534,Variables!$A$5:$A$105,0))="","","."&amp;INDEX(Variables!$D$5:$D$105,MATCH($A1534,Variables!$A$5:$A$105,0)))&amp;"."&amp;AF$5</f>
        <v/>
      </c>
      <c r="AG1534" s="15">
        <f>AG1525*Settings!$C$13*$D1534</f>
        <v/>
      </c>
      <c r="AH1534" s="16">
        <f>AH1525*Settings!$C$13*$D1534</f>
        <v/>
      </c>
      <c r="AI1534" s="16">
        <f>AI1525*Settings!$C$13*$D1534</f>
        <v/>
      </c>
      <c r="AJ1534" s="16">
        <f>AJ1525*Settings!$C$13*$D1534</f>
        <v/>
      </c>
      <c r="AK1534" s="16">
        <f>AK1525*Settings!$C$13*$D1534</f>
        <v/>
      </c>
      <c r="AL1534" s="16">
        <f>AL1525*Settings!$C$13*$D1534</f>
        <v/>
      </c>
      <c r="AM1534" s="16">
        <f>AM1525*Settings!$C$13*$D1534</f>
        <v/>
      </c>
      <c r="AN1534" s="16">
        <f>AN1525*Settings!$C$13*$D1534</f>
        <v/>
      </c>
      <c r="AO1534" s="16">
        <f>AO1525*Settings!$C$13*$D1534</f>
        <v/>
      </c>
      <c r="AP1534" s="16">
        <f>AP1525*Settings!$C$13*$D1534</f>
        <v/>
      </c>
      <c r="AQ1534" s="16">
        <f>AQ1525*Settings!$C$13*$D1534</f>
        <v/>
      </c>
      <c r="AR1534" s="16">
        <f>AR1525*Settings!$C$13*$D1534</f>
        <v/>
      </c>
      <c r="AS1534" s="16">
        <f>AS1525*Settings!$C$13*$D1534</f>
        <v/>
      </c>
      <c r="AT1534" s="16">
        <f>AT1525*Settings!$C$13*$D1534</f>
        <v/>
      </c>
      <c r="AU1534" s="16">
        <f>AU1525*Settings!$C$13*$D1534</f>
        <v/>
      </c>
      <c r="AV1534" s="16">
        <f>AV1525*Settings!$C$13*$D1534</f>
        <v/>
      </c>
      <c r="AW1534" s="16">
        <f>AW1525*Settings!$C$13*$D1534</f>
        <v/>
      </c>
      <c r="AX1534" s="16">
        <f>AX1525*Settings!$C$13*$D1534</f>
        <v/>
      </c>
      <c r="AY1534" s="47">
        <f>EMISSIONS(AY1525,Settings!$C$13,$D1534)</f>
        <v/>
      </c>
    </row>
    <row r="1535" hidden="1" outlineLevel="2">
      <c r="A1535" s="14" t="inlineStr">
        <is>
          <t>co2</t>
        </is>
      </c>
      <c r="B1535" s="14" t="inlineStr">
        <is>
          <t>gso</t>
        </is>
      </c>
      <c r="C1535" s="14" t="inlineStr">
        <is>
          <t>cem</t>
        </is>
      </c>
      <c r="D1535" s="37">
        <f>INDEX(Inputs!$T$5:$T$132,MATCH($B1535&amp;"|"&amp;$C1535,Inputs!$A$5:$A$132,0))</f>
        <v/>
      </c>
      <c r="E1535" s="36" t="n"/>
      <c r="F1535" s="36" t="n"/>
      <c r="G1535" s="36" t="n"/>
      <c r="H1535" s="14">
        <f>INDEX(Variables!$B$5:$B$105,MATCH($A1535,Variables!$A$5:$A$105,0))&amp;IF($C1535="",""," | "&amp;INDEX(Mapping!$B$5:$B$26,MATCH($C1535,Mapping!$A$5:$A$26,0))&amp;" | "&amp;INDEX(Mapping!$B$30:$B$41,MATCH($B1535,Mapping!$A$30:$A$41,0)))</f>
        <v/>
      </c>
      <c r="I1535" s="14">
        <f>INDEX(Variables!$C$5:$C$105,MATCH($A1535,Variables!$A$5:$A$105,0))</f>
        <v/>
      </c>
      <c r="J1535" s="14">
        <f>INDEX(Variables!$E$5:$E$105,MATCH($A1535,Variables!$A$5:$A$105,0))</f>
        <v/>
      </c>
      <c r="K1535" s="11">
        <f>LOWER(Settings!$C$4)&amp;".mit."&amp;$A1535&amp;IF($C1535="","","."&amp;$C1535&amp;"."&amp;$B1535)&amp;IF(INDEX(Variables!$D$5:$D$105,MATCH($A1535,Variables!$A$5:$A$105,0))="","","."&amp;INDEX(Variables!$D$5:$D$105,MATCH($A1535,Variables!$A$5:$A$105,0)))&amp;"."&amp;K$5</f>
        <v/>
      </c>
      <c r="L1535" s="15">
        <f>L1526*Settings!$C$13*$D1535</f>
        <v/>
      </c>
      <c r="M1535" s="16">
        <f>M1526*Settings!$C$13*$D1535</f>
        <v/>
      </c>
      <c r="N1535" s="16">
        <f>N1526*Settings!$C$13*$D1535</f>
        <v/>
      </c>
      <c r="O1535" s="16">
        <f>O1526*Settings!$C$13*$D1535</f>
        <v/>
      </c>
      <c r="P1535" s="16">
        <f>P1526*Settings!$C$13*$D1535</f>
        <v/>
      </c>
      <c r="Q1535" s="16">
        <f>Q1526*Settings!$C$13*$D1535</f>
        <v/>
      </c>
      <c r="R1535" s="16">
        <f>R1526*Settings!$C$13*$D1535</f>
        <v/>
      </c>
      <c r="S1535" s="16">
        <f>S1526*Settings!$C$13*$D1535</f>
        <v/>
      </c>
      <c r="T1535" s="16">
        <f>T1526*Settings!$C$13*$D1535</f>
        <v/>
      </c>
      <c r="U1535" s="16">
        <f>U1526*Settings!$C$13*$D1535</f>
        <v/>
      </c>
      <c r="V1535" s="16">
        <f>V1526*Settings!$C$13*$D1535</f>
        <v/>
      </c>
      <c r="W1535" s="16">
        <f>W1526*Settings!$C$13*$D1535</f>
        <v/>
      </c>
      <c r="X1535" s="16">
        <f>X1526*Settings!$C$13*$D1535</f>
        <v/>
      </c>
      <c r="Y1535" s="16">
        <f>Y1526*Settings!$C$13*$D1535</f>
        <v/>
      </c>
      <c r="Z1535" s="16">
        <f>Z1526*Settings!$C$13*$D1535</f>
        <v/>
      </c>
      <c r="AA1535" s="16">
        <f>AA1526*Settings!$C$13*$D1535</f>
        <v/>
      </c>
      <c r="AB1535" s="16">
        <f>AB1526*Settings!$C$13*$D1535</f>
        <v/>
      </c>
      <c r="AC1535" s="16">
        <f>AC1526*Settings!$C$13*$D1535</f>
        <v/>
      </c>
      <c r="AD1535" s="47">
        <f>EMISSIONS(AD1526,Settings!$C$13,$D1535)</f>
        <v/>
      </c>
      <c r="AF1535" s="11">
        <f>LOWER(Settings!$C$4)&amp;".mit."&amp;$A1535&amp;IF($C1535="","","."&amp;$C1535&amp;"."&amp;$B1535)&amp;IF(INDEX(Variables!$D$5:$D$105,MATCH($A1535,Variables!$A$5:$A$105,0))="","","."&amp;INDEX(Variables!$D$5:$D$105,MATCH($A1535,Variables!$A$5:$A$105,0)))&amp;"."&amp;AF$5</f>
        <v/>
      </c>
      <c r="AG1535" s="15">
        <f>AG1526*Settings!$C$13*$D1535</f>
        <v/>
      </c>
      <c r="AH1535" s="16">
        <f>AH1526*Settings!$C$13*$D1535</f>
        <v/>
      </c>
      <c r="AI1535" s="16">
        <f>AI1526*Settings!$C$13*$D1535</f>
        <v/>
      </c>
      <c r="AJ1535" s="16">
        <f>AJ1526*Settings!$C$13*$D1535</f>
        <v/>
      </c>
      <c r="AK1535" s="16">
        <f>AK1526*Settings!$C$13*$D1535</f>
        <v/>
      </c>
      <c r="AL1535" s="16">
        <f>AL1526*Settings!$C$13*$D1535</f>
        <v/>
      </c>
      <c r="AM1535" s="16">
        <f>AM1526*Settings!$C$13*$D1535</f>
        <v/>
      </c>
      <c r="AN1535" s="16">
        <f>AN1526*Settings!$C$13*$D1535</f>
        <v/>
      </c>
      <c r="AO1535" s="16">
        <f>AO1526*Settings!$C$13*$D1535</f>
        <v/>
      </c>
      <c r="AP1535" s="16">
        <f>AP1526*Settings!$C$13*$D1535</f>
        <v/>
      </c>
      <c r="AQ1535" s="16">
        <f>AQ1526*Settings!$C$13*$D1535</f>
        <v/>
      </c>
      <c r="AR1535" s="16">
        <f>AR1526*Settings!$C$13*$D1535</f>
        <v/>
      </c>
      <c r="AS1535" s="16">
        <f>AS1526*Settings!$C$13*$D1535</f>
        <v/>
      </c>
      <c r="AT1535" s="16">
        <f>AT1526*Settings!$C$13*$D1535</f>
        <v/>
      </c>
      <c r="AU1535" s="16">
        <f>AU1526*Settings!$C$13*$D1535</f>
        <v/>
      </c>
      <c r="AV1535" s="16">
        <f>AV1526*Settings!$C$13*$D1535</f>
        <v/>
      </c>
      <c r="AW1535" s="16">
        <f>AW1526*Settings!$C$13*$D1535</f>
        <v/>
      </c>
      <c r="AX1535" s="16">
        <f>AX1526*Settings!$C$13*$D1535</f>
        <v/>
      </c>
      <c r="AY1535" s="47">
        <f>EMISSIONS(AY1526,Settings!$C$13,$D1535)</f>
        <v/>
      </c>
    </row>
    <row r="1536" hidden="1" outlineLevel="2">
      <c r="A1536" s="14" t="inlineStr">
        <is>
          <t>co2</t>
        </is>
      </c>
      <c r="B1536" s="14" t="inlineStr">
        <is>
          <t>die</t>
        </is>
      </c>
      <c r="C1536" s="14" t="inlineStr">
        <is>
          <t>cem</t>
        </is>
      </c>
      <c r="D1536" s="37">
        <f>INDEX(Inputs!$T$5:$T$132,MATCH($B1536&amp;"|"&amp;$C1536,Inputs!$A$5:$A$132,0))</f>
        <v/>
      </c>
      <c r="E1536" s="36" t="n"/>
      <c r="F1536" s="36" t="n"/>
      <c r="G1536" s="36" t="n"/>
      <c r="H1536" s="14">
        <f>INDEX(Variables!$B$5:$B$105,MATCH($A1536,Variables!$A$5:$A$105,0))&amp;IF($C1536="",""," | "&amp;INDEX(Mapping!$B$5:$B$26,MATCH($C1536,Mapping!$A$5:$A$26,0))&amp;" | "&amp;INDEX(Mapping!$B$30:$B$41,MATCH($B1536,Mapping!$A$30:$A$41,0)))</f>
        <v/>
      </c>
      <c r="I1536" s="14">
        <f>INDEX(Variables!$C$5:$C$105,MATCH($A1536,Variables!$A$5:$A$105,0))</f>
        <v/>
      </c>
      <c r="J1536" s="14">
        <f>INDEX(Variables!$E$5:$E$105,MATCH($A1536,Variables!$A$5:$A$105,0))</f>
        <v/>
      </c>
      <c r="K1536" s="11">
        <f>LOWER(Settings!$C$4)&amp;".mit."&amp;$A1536&amp;IF($C1536="","","."&amp;$C1536&amp;"."&amp;$B1536)&amp;IF(INDEX(Variables!$D$5:$D$105,MATCH($A1536,Variables!$A$5:$A$105,0))="","","."&amp;INDEX(Variables!$D$5:$D$105,MATCH($A1536,Variables!$A$5:$A$105,0)))&amp;"."&amp;K$5</f>
        <v/>
      </c>
      <c r="L1536" s="15">
        <f>L1527*Settings!$C$13*$D1536</f>
        <v/>
      </c>
      <c r="M1536" s="16">
        <f>M1527*Settings!$C$13*$D1536</f>
        <v/>
      </c>
      <c r="N1536" s="16">
        <f>N1527*Settings!$C$13*$D1536</f>
        <v/>
      </c>
      <c r="O1536" s="16">
        <f>O1527*Settings!$C$13*$D1536</f>
        <v/>
      </c>
      <c r="P1536" s="16">
        <f>P1527*Settings!$C$13*$D1536</f>
        <v/>
      </c>
      <c r="Q1536" s="16">
        <f>Q1527*Settings!$C$13*$D1536</f>
        <v/>
      </c>
      <c r="R1536" s="16">
        <f>R1527*Settings!$C$13*$D1536</f>
        <v/>
      </c>
      <c r="S1536" s="16">
        <f>S1527*Settings!$C$13*$D1536</f>
        <v/>
      </c>
      <c r="T1536" s="16">
        <f>T1527*Settings!$C$13*$D1536</f>
        <v/>
      </c>
      <c r="U1536" s="16">
        <f>U1527*Settings!$C$13*$D1536</f>
        <v/>
      </c>
      <c r="V1536" s="16">
        <f>V1527*Settings!$C$13*$D1536</f>
        <v/>
      </c>
      <c r="W1536" s="16">
        <f>W1527*Settings!$C$13*$D1536</f>
        <v/>
      </c>
      <c r="X1536" s="16">
        <f>X1527*Settings!$C$13*$D1536</f>
        <v/>
      </c>
      <c r="Y1536" s="16">
        <f>Y1527*Settings!$C$13*$D1536</f>
        <v/>
      </c>
      <c r="Z1536" s="16">
        <f>Z1527*Settings!$C$13*$D1536</f>
        <v/>
      </c>
      <c r="AA1536" s="16">
        <f>AA1527*Settings!$C$13*$D1536</f>
        <v/>
      </c>
      <c r="AB1536" s="16">
        <f>AB1527*Settings!$C$13*$D1536</f>
        <v/>
      </c>
      <c r="AC1536" s="16">
        <f>AC1527*Settings!$C$13*$D1536</f>
        <v/>
      </c>
      <c r="AD1536" s="47">
        <f>EMISSIONS(AD1527,Settings!$C$13,$D1536)</f>
        <v/>
      </c>
      <c r="AF1536" s="11">
        <f>LOWER(Settings!$C$4)&amp;".mit."&amp;$A1536&amp;IF($C1536="","","."&amp;$C1536&amp;"."&amp;$B1536)&amp;IF(INDEX(Variables!$D$5:$D$105,MATCH($A1536,Variables!$A$5:$A$105,0))="","","."&amp;INDEX(Variables!$D$5:$D$105,MATCH($A1536,Variables!$A$5:$A$105,0)))&amp;"."&amp;AF$5</f>
        <v/>
      </c>
      <c r="AG1536" s="15">
        <f>AG1527*Settings!$C$13*$D1536</f>
        <v/>
      </c>
      <c r="AH1536" s="16">
        <f>AH1527*Settings!$C$13*$D1536</f>
        <v/>
      </c>
      <c r="AI1536" s="16">
        <f>AI1527*Settings!$C$13*$D1536</f>
        <v/>
      </c>
      <c r="AJ1536" s="16">
        <f>AJ1527*Settings!$C$13*$D1536</f>
        <v/>
      </c>
      <c r="AK1536" s="16">
        <f>AK1527*Settings!$C$13*$D1536</f>
        <v/>
      </c>
      <c r="AL1536" s="16">
        <f>AL1527*Settings!$C$13*$D1536</f>
        <v/>
      </c>
      <c r="AM1536" s="16">
        <f>AM1527*Settings!$C$13*$D1536</f>
        <v/>
      </c>
      <c r="AN1536" s="16">
        <f>AN1527*Settings!$C$13*$D1536</f>
        <v/>
      </c>
      <c r="AO1536" s="16">
        <f>AO1527*Settings!$C$13*$D1536</f>
        <v/>
      </c>
      <c r="AP1536" s="16">
        <f>AP1527*Settings!$C$13*$D1536</f>
        <v/>
      </c>
      <c r="AQ1536" s="16">
        <f>AQ1527*Settings!$C$13*$D1536</f>
        <v/>
      </c>
      <c r="AR1536" s="16">
        <f>AR1527*Settings!$C$13*$D1536</f>
        <v/>
      </c>
      <c r="AS1536" s="16">
        <f>AS1527*Settings!$C$13*$D1536</f>
        <v/>
      </c>
      <c r="AT1536" s="16">
        <f>AT1527*Settings!$C$13*$D1536</f>
        <v/>
      </c>
      <c r="AU1536" s="16">
        <f>AU1527*Settings!$C$13*$D1536</f>
        <v/>
      </c>
      <c r="AV1536" s="16">
        <f>AV1527*Settings!$C$13*$D1536</f>
        <v/>
      </c>
      <c r="AW1536" s="16">
        <f>AW1527*Settings!$C$13*$D1536</f>
        <v/>
      </c>
      <c r="AX1536" s="16">
        <f>AX1527*Settings!$C$13*$D1536</f>
        <v/>
      </c>
      <c r="AY1536" s="47">
        <f>EMISSIONS(AY1527,Settings!$C$13,$D1536)</f>
        <v/>
      </c>
    </row>
    <row r="1537" hidden="1" outlineLevel="2">
      <c r="A1537" s="14" t="inlineStr">
        <is>
          <t>co2</t>
        </is>
      </c>
      <c r="B1537" s="14" t="inlineStr">
        <is>
          <t>lpg</t>
        </is>
      </c>
      <c r="C1537" s="14" t="inlineStr">
        <is>
          <t>cem</t>
        </is>
      </c>
      <c r="D1537" s="37">
        <f>INDEX(Inputs!$T$5:$T$132,MATCH($B1537&amp;"|"&amp;$C1537,Inputs!$A$5:$A$132,0))</f>
        <v/>
      </c>
      <c r="E1537" s="36" t="n"/>
      <c r="F1537" s="36" t="n"/>
      <c r="G1537" s="36" t="n"/>
      <c r="H1537" s="14">
        <f>INDEX(Variables!$B$5:$B$105,MATCH($A1537,Variables!$A$5:$A$105,0))&amp;IF($C1537="",""," | "&amp;INDEX(Mapping!$B$5:$B$26,MATCH($C1537,Mapping!$A$5:$A$26,0))&amp;" | "&amp;INDEX(Mapping!$B$30:$B$41,MATCH($B1537,Mapping!$A$30:$A$41,0)))</f>
        <v/>
      </c>
      <c r="I1537" s="14">
        <f>INDEX(Variables!$C$5:$C$105,MATCH($A1537,Variables!$A$5:$A$105,0))</f>
        <v/>
      </c>
      <c r="J1537" s="14">
        <f>INDEX(Variables!$E$5:$E$105,MATCH($A1537,Variables!$A$5:$A$105,0))</f>
        <v/>
      </c>
      <c r="K1537" s="11">
        <f>LOWER(Settings!$C$4)&amp;".mit."&amp;$A1537&amp;IF($C1537="","","."&amp;$C1537&amp;"."&amp;$B1537)&amp;IF(INDEX(Variables!$D$5:$D$105,MATCH($A1537,Variables!$A$5:$A$105,0))="","","."&amp;INDEX(Variables!$D$5:$D$105,MATCH($A1537,Variables!$A$5:$A$105,0)))&amp;"."&amp;K$5</f>
        <v/>
      </c>
      <c r="L1537" s="15">
        <f>L1528*Settings!$C$13*$D1537</f>
        <v/>
      </c>
      <c r="M1537" s="16">
        <f>M1528*Settings!$C$13*$D1537</f>
        <v/>
      </c>
      <c r="N1537" s="16">
        <f>N1528*Settings!$C$13*$D1537</f>
        <v/>
      </c>
      <c r="O1537" s="16">
        <f>O1528*Settings!$C$13*$D1537</f>
        <v/>
      </c>
      <c r="P1537" s="16">
        <f>P1528*Settings!$C$13*$D1537</f>
        <v/>
      </c>
      <c r="Q1537" s="16">
        <f>Q1528*Settings!$C$13*$D1537</f>
        <v/>
      </c>
      <c r="R1537" s="16">
        <f>R1528*Settings!$C$13*$D1537</f>
        <v/>
      </c>
      <c r="S1537" s="16">
        <f>S1528*Settings!$C$13*$D1537</f>
        <v/>
      </c>
      <c r="T1537" s="16">
        <f>T1528*Settings!$C$13*$D1537</f>
        <v/>
      </c>
      <c r="U1537" s="16">
        <f>U1528*Settings!$C$13*$D1537</f>
        <v/>
      </c>
      <c r="V1537" s="16">
        <f>V1528*Settings!$C$13*$D1537</f>
        <v/>
      </c>
      <c r="W1537" s="16">
        <f>W1528*Settings!$C$13*$D1537</f>
        <v/>
      </c>
      <c r="X1537" s="16">
        <f>X1528*Settings!$C$13*$D1537</f>
        <v/>
      </c>
      <c r="Y1537" s="16">
        <f>Y1528*Settings!$C$13*$D1537</f>
        <v/>
      </c>
      <c r="Z1537" s="16">
        <f>Z1528*Settings!$C$13*$D1537</f>
        <v/>
      </c>
      <c r="AA1537" s="16">
        <f>AA1528*Settings!$C$13*$D1537</f>
        <v/>
      </c>
      <c r="AB1537" s="16">
        <f>AB1528*Settings!$C$13*$D1537</f>
        <v/>
      </c>
      <c r="AC1537" s="16">
        <f>AC1528*Settings!$C$13*$D1537</f>
        <v/>
      </c>
      <c r="AD1537" s="47">
        <f>EMISSIONS(AD1528,Settings!$C$13,$D1537)</f>
        <v/>
      </c>
      <c r="AF1537" s="11">
        <f>LOWER(Settings!$C$4)&amp;".mit."&amp;$A1537&amp;IF($C1537="","","."&amp;$C1537&amp;"."&amp;$B1537)&amp;IF(INDEX(Variables!$D$5:$D$105,MATCH($A1537,Variables!$A$5:$A$105,0))="","","."&amp;INDEX(Variables!$D$5:$D$105,MATCH($A1537,Variables!$A$5:$A$105,0)))&amp;"."&amp;AF$5</f>
        <v/>
      </c>
      <c r="AG1537" s="15">
        <f>AG1528*Settings!$C$13*$D1537</f>
        <v/>
      </c>
      <c r="AH1537" s="16">
        <f>AH1528*Settings!$C$13*$D1537</f>
        <v/>
      </c>
      <c r="AI1537" s="16">
        <f>AI1528*Settings!$C$13*$D1537</f>
        <v/>
      </c>
      <c r="AJ1537" s="16">
        <f>AJ1528*Settings!$C$13*$D1537</f>
        <v/>
      </c>
      <c r="AK1537" s="16">
        <f>AK1528*Settings!$C$13*$D1537</f>
        <v/>
      </c>
      <c r="AL1537" s="16">
        <f>AL1528*Settings!$C$13*$D1537</f>
        <v/>
      </c>
      <c r="AM1537" s="16">
        <f>AM1528*Settings!$C$13*$D1537</f>
        <v/>
      </c>
      <c r="AN1537" s="16">
        <f>AN1528*Settings!$C$13*$D1537</f>
        <v/>
      </c>
      <c r="AO1537" s="16">
        <f>AO1528*Settings!$C$13*$D1537</f>
        <v/>
      </c>
      <c r="AP1537" s="16">
        <f>AP1528*Settings!$C$13*$D1537</f>
        <v/>
      </c>
      <c r="AQ1537" s="16">
        <f>AQ1528*Settings!$C$13*$D1537</f>
        <v/>
      </c>
      <c r="AR1537" s="16">
        <f>AR1528*Settings!$C$13*$D1537</f>
        <v/>
      </c>
      <c r="AS1537" s="16">
        <f>AS1528*Settings!$C$13*$D1537</f>
        <v/>
      </c>
      <c r="AT1537" s="16">
        <f>AT1528*Settings!$C$13*$D1537</f>
        <v/>
      </c>
      <c r="AU1537" s="16">
        <f>AU1528*Settings!$C$13*$D1537</f>
        <v/>
      </c>
      <c r="AV1537" s="16">
        <f>AV1528*Settings!$C$13*$D1537</f>
        <v/>
      </c>
      <c r="AW1537" s="16">
        <f>AW1528*Settings!$C$13*$D1537</f>
        <v/>
      </c>
      <c r="AX1537" s="16">
        <f>AX1528*Settings!$C$13*$D1537</f>
        <v/>
      </c>
      <c r="AY1537" s="47">
        <f>EMISSIONS(AY1528,Settings!$C$13,$D1537)</f>
        <v/>
      </c>
    </row>
    <row r="1538" hidden="1" outlineLevel="2">
      <c r="A1538" s="14" t="inlineStr">
        <is>
          <t>co2</t>
        </is>
      </c>
      <c r="B1538" s="14" t="inlineStr">
        <is>
          <t>ker</t>
        </is>
      </c>
      <c r="C1538" s="14" t="inlineStr">
        <is>
          <t>cem</t>
        </is>
      </c>
      <c r="D1538" s="37">
        <f>INDEX(Inputs!$T$5:$T$132,MATCH($B1538&amp;"|"&amp;$C1538,Inputs!$A$5:$A$132,0))</f>
        <v/>
      </c>
      <c r="E1538" s="36" t="n"/>
      <c r="F1538" s="36" t="n"/>
      <c r="G1538" s="36" t="n"/>
      <c r="H1538" s="14">
        <f>INDEX(Variables!$B$5:$B$105,MATCH($A1538,Variables!$A$5:$A$105,0))&amp;IF($C1538="",""," | "&amp;INDEX(Mapping!$B$5:$B$26,MATCH($C1538,Mapping!$A$5:$A$26,0))&amp;" | "&amp;INDEX(Mapping!$B$30:$B$41,MATCH($B1538,Mapping!$A$30:$A$41,0)))</f>
        <v/>
      </c>
      <c r="I1538" s="14">
        <f>INDEX(Variables!$C$5:$C$105,MATCH($A1538,Variables!$A$5:$A$105,0))</f>
        <v/>
      </c>
      <c r="J1538" s="14">
        <f>INDEX(Variables!$E$5:$E$105,MATCH($A1538,Variables!$A$5:$A$105,0))</f>
        <v/>
      </c>
      <c r="K1538" s="11">
        <f>LOWER(Settings!$C$4)&amp;".mit."&amp;$A1538&amp;IF($C1538="","","."&amp;$C1538&amp;"."&amp;$B1538)&amp;IF(INDEX(Variables!$D$5:$D$105,MATCH($A1538,Variables!$A$5:$A$105,0))="","","."&amp;INDEX(Variables!$D$5:$D$105,MATCH($A1538,Variables!$A$5:$A$105,0)))&amp;"."&amp;K$5</f>
        <v/>
      </c>
      <c r="L1538" s="15">
        <f>L1529*Settings!$C$13*$D1538</f>
        <v/>
      </c>
      <c r="M1538" s="16">
        <f>M1529*Settings!$C$13*$D1538</f>
        <v/>
      </c>
      <c r="N1538" s="16">
        <f>N1529*Settings!$C$13*$D1538</f>
        <v/>
      </c>
      <c r="O1538" s="16">
        <f>O1529*Settings!$C$13*$D1538</f>
        <v/>
      </c>
      <c r="P1538" s="16">
        <f>P1529*Settings!$C$13*$D1538</f>
        <v/>
      </c>
      <c r="Q1538" s="16">
        <f>Q1529*Settings!$C$13*$D1538</f>
        <v/>
      </c>
      <c r="R1538" s="16">
        <f>R1529*Settings!$C$13*$D1538</f>
        <v/>
      </c>
      <c r="S1538" s="16">
        <f>S1529*Settings!$C$13*$D1538</f>
        <v/>
      </c>
      <c r="T1538" s="16">
        <f>T1529*Settings!$C$13*$D1538</f>
        <v/>
      </c>
      <c r="U1538" s="16">
        <f>U1529*Settings!$C$13*$D1538</f>
        <v/>
      </c>
      <c r="V1538" s="16">
        <f>V1529*Settings!$C$13*$D1538</f>
        <v/>
      </c>
      <c r="W1538" s="16">
        <f>W1529*Settings!$C$13*$D1538</f>
        <v/>
      </c>
      <c r="X1538" s="16">
        <f>X1529*Settings!$C$13*$D1538</f>
        <v/>
      </c>
      <c r="Y1538" s="16">
        <f>Y1529*Settings!$C$13*$D1538</f>
        <v/>
      </c>
      <c r="Z1538" s="16">
        <f>Z1529*Settings!$C$13*$D1538</f>
        <v/>
      </c>
      <c r="AA1538" s="16">
        <f>AA1529*Settings!$C$13*$D1538</f>
        <v/>
      </c>
      <c r="AB1538" s="16">
        <f>AB1529*Settings!$C$13*$D1538</f>
        <v/>
      </c>
      <c r="AC1538" s="16">
        <f>AC1529*Settings!$C$13*$D1538</f>
        <v/>
      </c>
      <c r="AD1538" s="47">
        <f>EMISSIONS(AD1529,Settings!$C$13,$D1538)</f>
        <v/>
      </c>
      <c r="AF1538" s="11">
        <f>LOWER(Settings!$C$4)&amp;".mit."&amp;$A1538&amp;IF($C1538="","","."&amp;$C1538&amp;"."&amp;$B1538)&amp;IF(INDEX(Variables!$D$5:$D$105,MATCH($A1538,Variables!$A$5:$A$105,0))="","","."&amp;INDEX(Variables!$D$5:$D$105,MATCH($A1538,Variables!$A$5:$A$105,0)))&amp;"."&amp;AF$5</f>
        <v/>
      </c>
      <c r="AG1538" s="15">
        <f>AG1529*Settings!$C$13*$D1538</f>
        <v/>
      </c>
      <c r="AH1538" s="16">
        <f>AH1529*Settings!$C$13*$D1538</f>
        <v/>
      </c>
      <c r="AI1538" s="16">
        <f>AI1529*Settings!$C$13*$D1538</f>
        <v/>
      </c>
      <c r="AJ1538" s="16">
        <f>AJ1529*Settings!$C$13*$D1538</f>
        <v/>
      </c>
      <c r="AK1538" s="16">
        <f>AK1529*Settings!$C$13*$D1538</f>
        <v/>
      </c>
      <c r="AL1538" s="16">
        <f>AL1529*Settings!$C$13*$D1538</f>
        <v/>
      </c>
      <c r="AM1538" s="16">
        <f>AM1529*Settings!$C$13*$D1538</f>
        <v/>
      </c>
      <c r="AN1538" s="16">
        <f>AN1529*Settings!$C$13*$D1538</f>
        <v/>
      </c>
      <c r="AO1538" s="16">
        <f>AO1529*Settings!$C$13*$D1538</f>
        <v/>
      </c>
      <c r="AP1538" s="16">
        <f>AP1529*Settings!$C$13*$D1538</f>
        <v/>
      </c>
      <c r="AQ1538" s="16">
        <f>AQ1529*Settings!$C$13*$D1538</f>
        <v/>
      </c>
      <c r="AR1538" s="16">
        <f>AR1529*Settings!$C$13*$D1538</f>
        <v/>
      </c>
      <c r="AS1538" s="16">
        <f>AS1529*Settings!$C$13*$D1538</f>
        <v/>
      </c>
      <c r="AT1538" s="16">
        <f>AT1529*Settings!$C$13*$D1538</f>
        <v/>
      </c>
      <c r="AU1538" s="16">
        <f>AU1529*Settings!$C$13*$D1538</f>
        <v/>
      </c>
      <c r="AV1538" s="16">
        <f>AV1529*Settings!$C$13*$D1538</f>
        <v/>
      </c>
      <c r="AW1538" s="16">
        <f>AW1529*Settings!$C$13*$D1538</f>
        <v/>
      </c>
      <c r="AX1538" s="16">
        <f>AX1529*Settings!$C$13*$D1538</f>
        <v/>
      </c>
      <c r="AY1538" s="47">
        <f>EMISSIONS(AY1529,Settings!$C$13,$D1538)</f>
        <v/>
      </c>
    </row>
    <row r="1539" hidden="1" outlineLevel="2">
      <c r="A1539" s="14" t="inlineStr">
        <is>
          <t>co2</t>
        </is>
      </c>
      <c r="B1539" s="14" t="inlineStr">
        <is>
          <t>oop</t>
        </is>
      </c>
      <c r="C1539" s="14" t="inlineStr">
        <is>
          <t>cem</t>
        </is>
      </c>
      <c r="D1539" s="37">
        <f>INDEX(Inputs!$T$5:$T$132,MATCH($B1539&amp;"|"&amp;$C1539,Inputs!$A$5:$A$132,0))</f>
        <v/>
      </c>
      <c r="E1539" s="36" t="n"/>
      <c r="F1539" s="36" t="n"/>
      <c r="G1539" s="36" t="n"/>
      <c r="H1539" s="14">
        <f>INDEX(Variables!$B$5:$B$105,MATCH($A1539,Variables!$A$5:$A$105,0))&amp;IF($C1539="",""," | "&amp;INDEX(Mapping!$B$5:$B$26,MATCH($C1539,Mapping!$A$5:$A$26,0))&amp;" | "&amp;INDEX(Mapping!$B$30:$B$41,MATCH($B1539,Mapping!$A$30:$A$41,0)))</f>
        <v/>
      </c>
      <c r="I1539" s="14">
        <f>INDEX(Variables!$C$5:$C$105,MATCH($A1539,Variables!$A$5:$A$105,0))</f>
        <v/>
      </c>
      <c r="J1539" s="14">
        <f>INDEX(Variables!$E$5:$E$105,MATCH($A1539,Variables!$A$5:$A$105,0))</f>
        <v/>
      </c>
      <c r="K1539" s="11">
        <f>LOWER(Settings!$C$4)&amp;".mit."&amp;$A1539&amp;IF($C1539="","","."&amp;$C1539&amp;"."&amp;$B1539)&amp;IF(INDEX(Variables!$D$5:$D$105,MATCH($A1539,Variables!$A$5:$A$105,0))="","","."&amp;INDEX(Variables!$D$5:$D$105,MATCH($A1539,Variables!$A$5:$A$105,0)))&amp;"."&amp;K$5</f>
        <v/>
      </c>
      <c r="L1539" s="15">
        <f>L1530*Settings!$C$13*$D1539</f>
        <v/>
      </c>
      <c r="M1539" s="16">
        <f>M1530*Settings!$C$13*$D1539</f>
        <v/>
      </c>
      <c r="N1539" s="16">
        <f>N1530*Settings!$C$13*$D1539</f>
        <v/>
      </c>
      <c r="O1539" s="16">
        <f>O1530*Settings!$C$13*$D1539</f>
        <v/>
      </c>
      <c r="P1539" s="16">
        <f>P1530*Settings!$C$13*$D1539</f>
        <v/>
      </c>
      <c r="Q1539" s="16">
        <f>Q1530*Settings!$C$13*$D1539</f>
        <v/>
      </c>
      <c r="R1539" s="16">
        <f>R1530*Settings!$C$13*$D1539</f>
        <v/>
      </c>
      <c r="S1539" s="16">
        <f>S1530*Settings!$C$13*$D1539</f>
        <v/>
      </c>
      <c r="T1539" s="16">
        <f>T1530*Settings!$C$13*$D1539</f>
        <v/>
      </c>
      <c r="U1539" s="16">
        <f>U1530*Settings!$C$13*$D1539</f>
        <v/>
      </c>
      <c r="V1539" s="16">
        <f>V1530*Settings!$C$13*$D1539</f>
        <v/>
      </c>
      <c r="W1539" s="16">
        <f>W1530*Settings!$C$13*$D1539</f>
        <v/>
      </c>
      <c r="X1539" s="16">
        <f>X1530*Settings!$C$13*$D1539</f>
        <v/>
      </c>
      <c r="Y1539" s="16">
        <f>Y1530*Settings!$C$13*$D1539</f>
        <v/>
      </c>
      <c r="Z1539" s="16">
        <f>Z1530*Settings!$C$13*$D1539</f>
        <v/>
      </c>
      <c r="AA1539" s="16">
        <f>AA1530*Settings!$C$13*$D1539</f>
        <v/>
      </c>
      <c r="AB1539" s="16">
        <f>AB1530*Settings!$C$13*$D1539</f>
        <v/>
      </c>
      <c r="AC1539" s="16">
        <f>AC1530*Settings!$C$13*$D1539</f>
        <v/>
      </c>
      <c r="AD1539" s="47">
        <f>EMISSIONS(AD1530,Settings!$C$13,$D1539)</f>
        <v/>
      </c>
      <c r="AF1539" s="11">
        <f>LOWER(Settings!$C$4)&amp;".mit."&amp;$A1539&amp;IF($C1539="","","."&amp;$C1539&amp;"."&amp;$B1539)&amp;IF(INDEX(Variables!$D$5:$D$105,MATCH($A1539,Variables!$A$5:$A$105,0))="","","."&amp;INDEX(Variables!$D$5:$D$105,MATCH($A1539,Variables!$A$5:$A$105,0)))&amp;"."&amp;AF$5</f>
        <v/>
      </c>
      <c r="AG1539" s="15">
        <f>AG1530*Settings!$C$13*$D1539</f>
        <v/>
      </c>
      <c r="AH1539" s="16">
        <f>AH1530*Settings!$C$13*$D1539</f>
        <v/>
      </c>
      <c r="AI1539" s="16">
        <f>AI1530*Settings!$C$13*$D1539</f>
        <v/>
      </c>
      <c r="AJ1539" s="16">
        <f>AJ1530*Settings!$C$13*$D1539</f>
        <v/>
      </c>
      <c r="AK1539" s="16">
        <f>AK1530*Settings!$C$13*$D1539</f>
        <v/>
      </c>
      <c r="AL1539" s="16">
        <f>AL1530*Settings!$C$13*$D1539</f>
        <v/>
      </c>
      <c r="AM1539" s="16">
        <f>AM1530*Settings!$C$13*$D1539</f>
        <v/>
      </c>
      <c r="AN1539" s="16">
        <f>AN1530*Settings!$C$13*$D1539</f>
        <v/>
      </c>
      <c r="AO1539" s="16">
        <f>AO1530*Settings!$C$13*$D1539</f>
        <v/>
      </c>
      <c r="AP1539" s="16">
        <f>AP1530*Settings!$C$13*$D1539</f>
        <v/>
      </c>
      <c r="AQ1539" s="16">
        <f>AQ1530*Settings!$C$13*$D1539</f>
        <v/>
      </c>
      <c r="AR1539" s="16">
        <f>AR1530*Settings!$C$13*$D1539</f>
        <v/>
      </c>
      <c r="AS1539" s="16">
        <f>AS1530*Settings!$C$13*$D1539</f>
        <v/>
      </c>
      <c r="AT1539" s="16">
        <f>AT1530*Settings!$C$13*$D1539</f>
        <v/>
      </c>
      <c r="AU1539" s="16">
        <f>AU1530*Settings!$C$13*$D1539</f>
        <v/>
      </c>
      <c r="AV1539" s="16">
        <f>AV1530*Settings!$C$13*$D1539</f>
        <v/>
      </c>
      <c r="AW1539" s="16">
        <f>AW1530*Settings!$C$13*$D1539</f>
        <v/>
      </c>
      <c r="AX1539" s="16">
        <f>AX1530*Settings!$C$13*$D1539</f>
        <v/>
      </c>
      <c r="AY1539" s="47">
        <f>EMISSIONS(AY1530,Settings!$C$13,$D1539)</f>
        <v/>
      </c>
    </row>
    <row r="1540" hidden="1" outlineLevel="2">
      <c r="A1540" s="14" t="inlineStr">
        <is>
          <t>co2</t>
        </is>
      </c>
      <c r="B1540" s="14" t="inlineStr">
        <is>
          <t>bio</t>
        </is>
      </c>
      <c r="C1540" s="14" t="inlineStr">
        <is>
          <t>cem</t>
        </is>
      </c>
      <c r="D1540" s="37">
        <f>INDEX(Inputs!$T$5:$T$132,MATCH($B1540&amp;"|"&amp;$C1540,Inputs!$A$5:$A$132,0))</f>
        <v/>
      </c>
      <c r="E1540" s="36" t="n"/>
      <c r="F1540" s="36" t="n"/>
      <c r="G1540" s="36" t="n"/>
      <c r="H1540" s="14">
        <f>INDEX(Variables!$B$5:$B$105,MATCH($A1540,Variables!$A$5:$A$105,0))&amp;IF($C1540="",""," | "&amp;INDEX(Mapping!$B$5:$B$26,MATCH($C1540,Mapping!$A$5:$A$26,0))&amp;" | "&amp;INDEX(Mapping!$B$30:$B$41,MATCH($B1540,Mapping!$A$30:$A$41,0)))</f>
        <v/>
      </c>
      <c r="I1540" s="14">
        <f>INDEX(Variables!$C$5:$C$105,MATCH($A1540,Variables!$A$5:$A$105,0))</f>
        <v/>
      </c>
      <c r="J1540" s="14">
        <f>INDEX(Variables!$E$5:$E$105,MATCH($A1540,Variables!$A$5:$A$105,0))</f>
        <v/>
      </c>
      <c r="K1540" s="11">
        <f>LOWER(Settings!$C$4)&amp;".mit."&amp;$A1540&amp;IF($C1540="","","."&amp;$C1540&amp;"."&amp;$B1540)&amp;IF(INDEX(Variables!$D$5:$D$105,MATCH($A1540,Variables!$A$5:$A$105,0))="","","."&amp;INDEX(Variables!$D$5:$D$105,MATCH($A1540,Variables!$A$5:$A$105,0)))&amp;"."&amp;K$5</f>
        <v/>
      </c>
      <c r="L1540" s="15">
        <f>L1531*Settings!$C$13*$D1540</f>
        <v/>
      </c>
      <c r="M1540" s="16">
        <f>M1531*Settings!$C$13*$D1540</f>
        <v/>
      </c>
      <c r="N1540" s="16">
        <f>N1531*Settings!$C$13*$D1540</f>
        <v/>
      </c>
      <c r="O1540" s="16">
        <f>O1531*Settings!$C$13*$D1540</f>
        <v/>
      </c>
      <c r="P1540" s="16">
        <f>P1531*Settings!$C$13*$D1540</f>
        <v/>
      </c>
      <c r="Q1540" s="16">
        <f>Q1531*Settings!$C$13*$D1540</f>
        <v/>
      </c>
      <c r="R1540" s="16">
        <f>R1531*Settings!$C$13*$D1540</f>
        <v/>
      </c>
      <c r="S1540" s="16">
        <f>S1531*Settings!$C$13*$D1540</f>
        <v/>
      </c>
      <c r="T1540" s="16">
        <f>T1531*Settings!$C$13*$D1540</f>
        <v/>
      </c>
      <c r="U1540" s="16">
        <f>U1531*Settings!$C$13*$D1540</f>
        <v/>
      </c>
      <c r="V1540" s="16">
        <f>V1531*Settings!$C$13*$D1540</f>
        <v/>
      </c>
      <c r="W1540" s="16">
        <f>W1531*Settings!$C$13*$D1540</f>
        <v/>
      </c>
      <c r="X1540" s="16">
        <f>X1531*Settings!$C$13*$D1540</f>
        <v/>
      </c>
      <c r="Y1540" s="16">
        <f>Y1531*Settings!$C$13*$D1540</f>
        <v/>
      </c>
      <c r="Z1540" s="16">
        <f>Z1531*Settings!$C$13*$D1540</f>
        <v/>
      </c>
      <c r="AA1540" s="16">
        <f>AA1531*Settings!$C$13*$D1540</f>
        <v/>
      </c>
      <c r="AB1540" s="16">
        <f>AB1531*Settings!$C$13*$D1540</f>
        <v/>
      </c>
      <c r="AC1540" s="16">
        <f>AC1531*Settings!$C$13*$D1540</f>
        <v/>
      </c>
      <c r="AD1540" s="47">
        <f>EMISSIONS(AD1531,Settings!$C$13,$D1540)</f>
        <v/>
      </c>
      <c r="AF1540" s="11">
        <f>LOWER(Settings!$C$4)&amp;".mit."&amp;$A1540&amp;IF($C1540="","","."&amp;$C1540&amp;"."&amp;$B1540)&amp;IF(INDEX(Variables!$D$5:$D$105,MATCH($A1540,Variables!$A$5:$A$105,0))="","","."&amp;INDEX(Variables!$D$5:$D$105,MATCH($A1540,Variables!$A$5:$A$105,0)))&amp;"."&amp;AF$5</f>
        <v/>
      </c>
      <c r="AG1540" s="15">
        <f>AG1531*Settings!$C$13*$D1540</f>
        <v/>
      </c>
      <c r="AH1540" s="16">
        <f>AH1531*Settings!$C$13*$D1540</f>
        <v/>
      </c>
      <c r="AI1540" s="16">
        <f>AI1531*Settings!$C$13*$D1540</f>
        <v/>
      </c>
      <c r="AJ1540" s="16">
        <f>AJ1531*Settings!$C$13*$D1540</f>
        <v/>
      </c>
      <c r="AK1540" s="16">
        <f>AK1531*Settings!$C$13*$D1540</f>
        <v/>
      </c>
      <c r="AL1540" s="16">
        <f>AL1531*Settings!$C$13*$D1540</f>
        <v/>
      </c>
      <c r="AM1540" s="16">
        <f>AM1531*Settings!$C$13*$D1540</f>
        <v/>
      </c>
      <c r="AN1540" s="16">
        <f>AN1531*Settings!$C$13*$D1540</f>
        <v/>
      </c>
      <c r="AO1540" s="16">
        <f>AO1531*Settings!$C$13*$D1540</f>
        <v/>
      </c>
      <c r="AP1540" s="16">
        <f>AP1531*Settings!$C$13*$D1540</f>
        <v/>
      </c>
      <c r="AQ1540" s="16">
        <f>AQ1531*Settings!$C$13*$D1540</f>
        <v/>
      </c>
      <c r="AR1540" s="16">
        <f>AR1531*Settings!$C$13*$D1540</f>
        <v/>
      </c>
      <c r="AS1540" s="16">
        <f>AS1531*Settings!$C$13*$D1540</f>
        <v/>
      </c>
      <c r="AT1540" s="16">
        <f>AT1531*Settings!$C$13*$D1540</f>
        <v/>
      </c>
      <c r="AU1540" s="16">
        <f>AU1531*Settings!$C$13*$D1540</f>
        <v/>
      </c>
      <c r="AV1540" s="16">
        <f>AV1531*Settings!$C$13*$D1540</f>
        <v/>
      </c>
      <c r="AW1540" s="16">
        <f>AW1531*Settings!$C$13*$D1540</f>
        <v/>
      </c>
      <c r="AX1540" s="16">
        <f>AX1531*Settings!$C$13*$D1540</f>
        <v/>
      </c>
      <c r="AY1540" s="47">
        <f>EMISSIONS(AY1531,Settings!$C$13,$D1540)</f>
        <v/>
      </c>
    </row>
    <row r="1541" hidden="1" outlineLevel="2"/>
    <row r="1542" hidden="1" outlineLevel="2">
      <c r="A1542" s="14" t="inlineStr">
        <is>
          <t>rtx</t>
        </is>
      </c>
      <c r="B1542" s="14" t="inlineStr">
        <is>
          <t>coa</t>
        </is>
      </c>
      <c r="C1542" s="14" t="inlineStr">
        <is>
          <t>cem</t>
        </is>
      </c>
      <c r="D1542" s="37">
        <f>INDEX(Inputs!$R$5:$R$132,MATCH($B1542&amp;"|"&amp;$C1542,Inputs!$A$5:$A$132,0))</f>
        <v/>
      </c>
      <c r="E1542" s="36" t="n"/>
      <c r="F1542" s="36" t="n"/>
      <c r="G1542" s="36" t="n"/>
      <c r="H1542" s="14">
        <f>INDEX(Variables!$B$5:$B$105,MATCH($A1542,Variables!$A$5:$A$105,0))&amp;IF($C1542="",""," | "&amp;INDEX(Mapping!$B$5:$B$26,MATCH($C1542,Mapping!$A$5:$A$26,0))&amp;" | "&amp;INDEX(Mapping!$B$30:$B$41,MATCH($B1542,Mapping!$A$30:$A$41,0)))</f>
        <v/>
      </c>
      <c r="I1542" s="14">
        <f>INDEX(Variables!$C$5:$C$105,MATCH($A1542,Variables!$A$5:$A$105,0))</f>
        <v/>
      </c>
      <c r="J1542" s="14">
        <f>INDEX(Variables!$E$5:$E$105,MATCH($A1542,Variables!$A$5:$A$105,0))</f>
        <v/>
      </c>
      <c r="K1542" s="11">
        <f>LOWER(Settings!$C$4)&amp;".mit."&amp;$A1542&amp;IF($C1542="","","."&amp;$C1542&amp;"."&amp;$B1542)&amp;IF(INDEX(Variables!$D$5:$D$105,MATCH($A1542,Variables!$A$5:$A$105,0))="","","."&amp;INDEX(Variables!$D$5:$D$105,MATCH($A1542,Variables!$A$5:$A$105,0)))&amp;"."&amp;K$5</f>
        <v/>
      </c>
      <c r="L1542" s="44">
        <f>L1524*Settings!$C$13*(INDEX(L$318:L$329,$D1542)+INDEX(L$305:L$316,$D1542))</f>
        <v/>
      </c>
      <c r="M1542" s="45">
        <f>M1524*Settings!$C$13*(INDEX(M$318:M$329,$D1542)+INDEX(M$305:M$316,$D1542))</f>
        <v/>
      </c>
      <c r="N1542" s="45">
        <f>N1524*Settings!$C$13*(INDEX(N$318:N$329,$D1542)+INDEX(N$305:N$316,$D1542))</f>
        <v/>
      </c>
      <c r="O1542" s="45">
        <f>O1524*Settings!$C$13*(INDEX(O$318:O$329,$D1542)+INDEX(O$305:O$316,$D1542))</f>
        <v/>
      </c>
      <c r="P1542" s="45">
        <f>P1524*Settings!$C$13*(INDEX(P$318:P$329,$D1542)+INDEX(P$305:P$316,$D1542))</f>
        <v/>
      </c>
      <c r="Q1542" s="45">
        <f>Q1524*Settings!$C$13*(INDEX(Q$318:Q$329,$D1542)+INDEX(Q$305:Q$316,$D1542))</f>
        <v/>
      </c>
      <c r="R1542" s="45">
        <f>R1524*Settings!$C$13*(INDEX(R$318:R$329,$D1542)+INDEX(R$305:R$316,$D1542))</f>
        <v/>
      </c>
      <c r="S1542" s="45">
        <f>S1524*Settings!$C$13*(INDEX(S$318:S$329,$D1542)+INDEX(S$305:S$316,$D1542))</f>
        <v/>
      </c>
      <c r="T1542" s="45">
        <f>T1524*Settings!$C$13*(INDEX(T$318:T$329,$D1542)+INDEX(T$305:T$316,$D1542))</f>
        <v/>
      </c>
      <c r="U1542" s="45">
        <f>U1524*Settings!$C$13*(INDEX(U$318:U$329,$D1542)+INDEX(U$305:U$316,$D1542))</f>
        <v/>
      </c>
      <c r="V1542" s="45">
        <f>V1524*Settings!$C$13*(INDEX(V$318:V$329,$D1542)+INDEX(V$305:V$316,$D1542))</f>
        <v/>
      </c>
      <c r="W1542" s="45">
        <f>W1524*Settings!$C$13*(INDEX(W$318:W$329,$D1542)+INDEX(W$305:W$316,$D1542))</f>
        <v/>
      </c>
      <c r="X1542" s="45">
        <f>X1524*Settings!$C$13*(INDEX(X$318:X$329,$D1542)+INDEX(X$305:X$316,$D1542))</f>
        <v/>
      </c>
      <c r="Y1542" s="45">
        <f>Y1524*Settings!$C$13*(INDEX(Y$318:Y$329,$D1542)+INDEX(Y$305:Y$316,$D1542))</f>
        <v/>
      </c>
      <c r="Z1542" s="45">
        <f>Z1524*Settings!$C$13*(INDEX(Z$318:Z$329,$D1542)+INDEX(Z$305:Z$316,$D1542))</f>
        <v/>
      </c>
      <c r="AA1542" s="45">
        <f>AA1524*Settings!$C$13*(INDEX(AA$318:AA$329,$D1542)+INDEX(AA$305:AA$316,$D1542))</f>
        <v/>
      </c>
      <c r="AB1542" s="45">
        <f>AB1524*Settings!$C$13*(INDEX(AB$318:AB$329,$D1542)+INDEX(AB$305:AB$316,$D1542))</f>
        <v/>
      </c>
      <c r="AC1542" s="45">
        <f>AC1524*Settings!$C$13*(INDEX(AC$318:AC$329,$D1542)+INDEX(AC$305:AC$316,$D1542))</f>
        <v/>
      </c>
      <c r="AD1542" s="46">
        <f>REVENUE(AD1524,Settings!$C$13,INDEX(AD$318:AD$329,$D1542)+INDEX(AD$305:AD$316,$D1542))</f>
        <v/>
      </c>
      <c r="AF1542" s="11">
        <f>LOWER(Settings!$C$4)&amp;".mit."&amp;$A1542&amp;IF($C1542="","","."&amp;$C1542&amp;"."&amp;$B1542)&amp;IF(INDEX(Variables!$D$5:$D$105,MATCH($A1542,Variables!$A$5:$A$105,0))="","","."&amp;INDEX(Variables!$D$5:$D$105,MATCH($A1542,Variables!$A$5:$A$105,0)))&amp;"."&amp;AF$5</f>
        <v/>
      </c>
      <c r="AG1542" s="44">
        <f>AG1524*Settings!$C$13*(INDEX(AG$318:AG$329,$D1542)+INDEX(AG$305:AG$316,$D1542))</f>
        <v/>
      </c>
      <c r="AH1542" s="45">
        <f>AH1524*Settings!$C$13*(INDEX(AH$318:AH$329,$D1542)+INDEX(AH$305:AH$316,$D1542))</f>
        <v/>
      </c>
      <c r="AI1542" s="45">
        <f>AI1524*Settings!$C$13*(INDEX(AI$318:AI$329,$D1542)+INDEX(AI$305:AI$316,$D1542))</f>
        <v/>
      </c>
      <c r="AJ1542" s="45">
        <f>AJ1524*Settings!$C$13*(INDEX(AJ$318:AJ$329,$D1542)+INDEX(AJ$305:AJ$316,$D1542))</f>
        <v/>
      </c>
      <c r="AK1542" s="45">
        <f>AK1524*Settings!$C$13*(INDEX(AK$318:AK$329,$D1542)+INDEX(AK$305:AK$316,$D1542))</f>
        <v/>
      </c>
      <c r="AL1542" s="45">
        <f>AL1524*Settings!$C$13*(INDEX(AL$318:AL$329,$D1542)+INDEX(AL$305:AL$316,$D1542))</f>
        <v/>
      </c>
      <c r="AM1542" s="45">
        <f>AM1524*Settings!$C$13*(INDEX(AM$318:AM$329,$D1542)+INDEX(AM$305:AM$316,$D1542))</f>
        <v/>
      </c>
      <c r="AN1542" s="45">
        <f>AN1524*Settings!$C$13*(INDEX(AN$318:AN$329,$D1542)+INDEX(AN$305:AN$316,$D1542))</f>
        <v/>
      </c>
      <c r="AO1542" s="45">
        <f>AO1524*Settings!$C$13*(INDEX(AO$318:AO$329,$D1542)+INDEX(AO$305:AO$316,$D1542))</f>
        <v/>
      </c>
      <c r="AP1542" s="45">
        <f>AP1524*Settings!$C$13*(INDEX(AP$318:AP$329,$D1542)+INDEX(AP$305:AP$316,$D1542))</f>
        <v/>
      </c>
      <c r="AQ1542" s="45">
        <f>AQ1524*Settings!$C$13*(INDEX(AQ$318:AQ$329,$D1542)+INDEX(AQ$305:AQ$316,$D1542))</f>
        <v/>
      </c>
      <c r="AR1542" s="45">
        <f>AR1524*Settings!$C$13*(INDEX(AR$318:AR$329,$D1542)+INDEX(AR$305:AR$316,$D1542))</f>
        <v/>
      </c>
      <c r="AS1542" s="45">
        <f>AS1524*Settings!$C$13*(INDEX(AS$318:AS$329,$D1542)+INDEX(AS$305:AS$316,$D1542))</f>
        <v/>
      </c>
      <c r="AT1542" s="45">
        <f>AT1524*Settings!$C$13*(INDEX(AT$318:AT$329,$D1542)+INDEX(AT$305:AT$316,$D1542))</f>
        <v/>
      </c>
      <c r="AU1542" s="45">
        <f>AU1524*Settings!$C$13*(INDEX(AU$318:AU$329,$D1542)+INDEX(AU$305:AU$316,$D1542))</f>
        <v/>
      </c>
      <c r="AV1542" s="45">
        <f>AV1524*Settings!$C$13*(INDEX(AV$318:AV$329,$D1542)+INDEX(AV$305:AV$316,$D1542))</f>
        <v/>
      </c>
      <c r="AW1542" s="45">
        <f>AW1524*Settings!$C$13*(INDEX(AW$318:AW$329,$D1542)+INDEX(AW$305:AW$316,$D1542))</f>
        <v/>
      </c>
      <c r="AX1542" s="45">
        <f>AX1524*Settings!$C$13*(INDEX(AX$318:AX$329,$D1542)+INDEX(AX$305:AX$316,$D1542))</f>
        <v/>
      </c>
      <c r="AY1542" s="46">
        <f>REVENUE(AY1524,Settings!$C$13,INDEX(AY$318:AY$329,$D1542)+INDEX(AY$305:AY$316,$D1542))</f>
        <v/>
      </c>
    </row>
    <row r="1543" hidden="1" outlineLevel="2">
      <c r="A1543" s="14" t="inlineStr">
        <is>
          <t>rtx</t>
        </is>
      </c>
      <c r="B1543" s="14" t="inlineStr">
        <is>
          <t>nga</t>
        </is>
      </c>
      <c r="C1543" s="14" t="inlineStr">
        <is>
          <t>cem</t>
        </is>
      </c>
      <c r="D1543" s="37">
        <f>INDEX(Inputs!$R$5:$R$132,MATCH($B1543&amp;"|"&amp;$C1543,Inputs!$A$5:$A$132,0))</f>
        <v/>
      </c>
      <c r="E1543" s="36" t="n"/>
      <c r="F1543" s="36" t="n"/>
      <c r="G1543" s="36" t="n"/>
      <c r="H1543" s="14">
        <f>INDEX(Variables!$B$5:$B$105,MATCH($A1543,Variables!$A$5:$A$105,0))&amp;IF($C1543="",""," | "&amp;INDEX(Mapping!$B$5:$B$26,MATCH($C1543,Mapping!$A$5:$A$26,0))&amp;" | "&amp;INDEX(Mapping!$B$30:$B$41,MATCH($B1543,Mapping!$A$30:$A$41,0)))</f>
        <v/>
      </c>
      <c r="I1543" s="14">
        <f>INDEX(Variables!$C$5:$C$105,MATCH($A1543,Variables!$A$5:$A$105,0))</f>
        <v/>
      </c>
      <c r="J1543" s="14">
        <f>INDEX(Variables!$E$5:$E$105,MATCH($A1543,Variables!$A$5:$A$105,0))</f>
        <v/>
      </c>
      <c r="K1543" s="11">
        <f>LOWER(Settings!$C$4)&amp;".mit."&amp;$A1543&amp;IF($C1543="","","."&amp;$C1543&amp;"."&amp;$B1543)&amp;IF(INDEX(Variables!$D$5:$D$105,MATCH($A1543,Variables!$A$5:$A$105,0))="","","."&amp;INDEX(Variables!$D$5:$D$105,MATCH($A1543,Variables!$A$5:$A$105,0)))&amp;"."&amp;K$5</f>
        <v/>
      </c>
      <c r="L1543" s="44">
        <f>L1525*Settings!$C$13*(INDEX(L$318:L$329,$D1543)+INDEX(L$305:L$316,$D1543))</f>
        <v/>
      </c>
      <c r="M1543" s="45">
        <f>M1525*Settings!$C$13*(INDEX(M$318:M$329,$D1543)+INDEX(M$305:M$316,$D1543))</f>
        <v/>
      </c>
      <c r="N1543" s="45">
        <f>N1525*Settings!$C$13*(INDEX(N$318:N$329,$D1543)+INDEX(N$305:N$316,$D1543))</f>
        <v/>
      </c>
      <c r="O1543" s="45">
        <f>O1525*Settings!$C$13*(INDEX(O$318:O$329,$D1543)+INDEX(O$305:O$316,$D1543))</f>
        <v/>
      </c>
      <c r="P1543" s="45">
        <f>P1525*Settings!$C$13*(INDEX(P$318:P$329,$D1543)+INDEX(P$305:P$316,$D1543))</f>
        <v/>
      </c>
      <c r="Q1543" s="45">
        <f>Q1525*Settings!$C$13*(INDEX(Q$318:Q$329,$D1543)+INDEX(Q$305:Q$316,$D1543))</f>
        <v/>
      </c>
      <c r="R1543" s="45">
        <f>R1525*Settings!$C$13*(INDEX(R$318:R$329,$D1543)+INDEX(R$305:R$316,$D1543))</f>
        <v/>
      </c>
      <c r="S1543" s="45">
        <f>S1525*Settings!$C$13*(INDEX(S$318:S$329,$D1543)+INDEX(S$305:S$316,$D1543))</f>
        <v/>
      </c>
      <c r="T1543" s="45">
        <f>T1525*Settings!$C$13*(INDEX(T$318:T$329,$D1543)+INDEX(T$305:T$316,$D1543))</f>
        <v/>
      </c>
      <c r="U1543" s="45">
        <f>U1525*Settings!$C$13*(INDEX(U$318:U$329,$D1543)+INDEX(U$305:U$316,$D1543))</f>
        <v/>
      </c>
      <c r="V1543" s="45">
        <f>V1525*Settings!$C$13*(INDEX(V$318:V$329,$D1543)+INDEX(V$305:V$316,$D1543))</f>
        <v/>
      </c>
      <c r="W1543" s="45">
        <f>W1525*Settings!$C$13*(INDEX(W$318:W$329,$D1543)+INDEX(W$305:W$316,$D1543))</f>
        <v/>
      </c>
      <c r="X1543" s="45">
        <f>X1525*Settings!$C$13*(INDEX(X$318:X$329,$D1543)+INDEX(X$305:X$316,$D1543))</f>
        <v/>
      </c>
      <c r="Y1543" s="45">
        <f>Y1525*Settings!$C$13*(INDEX(Y$318:Y$329,$D1543)+INDEX(Y$305:Y$316,$D1543))</f>
        <v/>
      </c>
      <c r="Z1543" s="45">
        <f>Z1525*Settings!$C$13*(INDEX(Z$318:Z$329,$D1543)+INDEX(Z$305:Z$316,$D1543))</f>
        <v/>
      </c>
      <c r="AA1543" s="45">
        <f>AA1525*Settings!$C$13*(INDEX(AA$318:AA$329,$D1543)+INDEX(AA$305:AA$316,$D1543))</f>
        <v/>
      </c>
      <c r="AB1543" s="45">
        <f>AB1525*Settings!$C$13*(INDEX(AB$318:AB$329,$D1543)+INDEX(AB$305:AB$316,$D1543))</f>
        <v/>
      </c>
      <c r="AC1543" s="45">
        <f>AC1525*Settings!$C$13*(INDEX(AC$318:AC$329,$D1543)+INDEX(AC$305:AC$316,$D1543))</f>
        <v/>
      </c>
      <c r="AD1543" s="46">
        <f>REVENUE(AD1525,Settings!$C$13,INDEX(AD$318:AD$329,$D1543)+INDEX(AD$305:AD$316,$D1543))</f>
        <v/>
      </c>
      <c r="AF1543" s="11">
        <f>LOWER(Settings!$C$4)&amp;".mit."&amp;$A1543&amp;IF($C1543="","","."&amp;$C1543&amp;"."&amp;$B1543)&amp;IF(INDEX(Variables!$D$5:$D$105,MATCH($A1543,Variables!$A$5:$A$105,0))="","","."&amp;INDEX(Variables!$D$5:$D$105,MATCH($A1543,Variables!$A$5:$A$105,0)))&amp;"."&amp;AF$5</f>
        <v/>
      </c>
      <c r="AG1543" s="44">
        <f>AG1525*Settings!$C$13*(INDEX(AG$318:AG$329,$D1543)+INDEX(AG$305:AG$316,$D1543))</f>
        <v/>
      </c>
      <c r="AH1543" s="45">
        <f>AH1525*Settings!$C$13*(INDEX(AH$318:AH$329,$D1543)+INDEX(AH$305:AH$316,$D1543))</f>
        <v/>
      </c>
      <c r="AI1543" s="45">
        <f>AI1525*Settings!$C$13*(INDEX(AI$318:AI$329,$D1543)+INDEX(AI$305:AI$316,$D1543))</f>
        <v/>
      </c>
      <c r="AJ1543" s="45">
        <f>AJ1525*Settings!$C$13*(INDEX(AJ$318:AJ$329,$D1543)+INDEX(AJ$305:AJ$316,$D1543))</f>
        <v/>
      </c>
      <c r="AK1543" s="45">
        <f>AK1525*Settings!$C$13*(INDEX(AK$318:AK$329,$D1543)+INDEX(AK$305:AK$316,$D1543))</f>
        <v/>
      </c>
      <c r="AL1543" s="45">
        <f>AL1525*Settings!$C$13*(INDEX(AL$318:AL$329,$D1543)+INDEX(AL$305:AL$316,$D1543))</f>
        <v/>
      </c>
      <c r="AM1543" s="45">
        <f>AM1525*Settings!$C$13*(INDEX(AM$318:AM$329,$D1543)+INDEX(AM$305:AM$316,$D1543))</f>
        <v/>
      </c>
      <c r="AN1543" s="45">
        <f>AN1525*Settings!$C$13*(INDEX(AN$318:AN$329,$D1543)+INDEX(AN$305:AN$316,$D1543))</f>
        <v/>
      </c>
      <c r="AO1543" s="45">
        <f>AO1525*Settings!$C$13*(INDEX(AO$318:AO$329,$D1543)+INDEX(AO$305:AO$316,$D1543))</f>
        <v/>
      </c>
      <c r="AP1543" s="45">
        <f>AP1525*Settings!$C$13*(INDEX(AP$318:AP$329,$D1543)+INDEX(AP$305:AP$316,$D1543))</f>
        <v/>
      </c>
      <c r="AQ1543" s="45">
        <f>AQ1525*Settings!$C$13*(INDEX(AQ$318:AQ$329,$D1543)+INDEX(AQ$305:AQ$316,$D1543))</f>
        <v/>
      </c>
      <c r="AR1543" s="45">
        <f>AR1525*Settings!$C$13*(INDEX(AR$318:AR$329,$D1543)+INDEX(AR$305:AR$316,$D1543))</f>
        <v/>
      </c>
      <c r="AS1543" s="45">
        <f>AS1525*Settings!$C$13*(INDEX(AS$318:AS$329,$D1543)+INDEX(AS$305:AS$316,$D1543))</f>
        <v/>
      </c>
      <c r="AT1543" s="45">
        <f>AT1525*Settings!$C$13*(INDEX(AT$318:AT$329,$D1543)+INDEX(AT$305:AT$316,$D1543))</f>
        <v/>
      </c>
      <c r="AU1543" s="45">
        <f>AU1525*Settings!$C$13*(INDEX(AU$318:AU$329,$D1543)+INDEX(AU$305:AU$316,$D1543))</f>
        <v/>
      </c>
      <c r="AV1543" s="45">
        <f>AV1525*Settings!$C$13*(INDEX(AV$318:AV$329,$D1543)+INDEX(AV$305:AV$316,$D1543))</f>
        <v/>
      </c>
      <c r="AW1543" s="45">
        <f>AW1525*Settings!$C$13*(INDEX(AW$318:AW$329,$D1543)+INDEX(AW$305:AW$316,$D1543))</f>
        <v/>
      </c>
      <c r="AX1543" s="45">
        <f>AX1525*Settings!$C$13*(INDEX(AX$318:AX$329,$D1543)+INDEX(AX$305:AX$316,$D1543))</f>
        <v/>
      </c>
      <c r="AY1543" s="46">
        <f>REVENUE(AY1525,Settings!$C$13,INDEX(AY$318:AY$329,$D1543)+INDEX(AY$305:AY$316,$D1543))</f>
        <v/>
      </c>
    </row>
    <row r="1544" hidden="1" outlineLevel="2">
      <c r="A1544" s="14" t="inlineStr">
        <is>
          <t>rtx</t>
        </is>
      </c>
      <c r="B1544" s="14" t="inlineStr">
        <is>
          <t>gso</t>
        </is>
      </c>
      <c r="C1544" s="14" t="inlineStr">
        <is>
          <t>cem</t>
        </is>
      </c>
      <c r="D1544" s="37">
        <f>INDEX(Inputs!$R$5:$R$132,MATCH($B1544&amp;"|"&amp;$C1544,Inputs!$A$5:$A$132,0))</f>
        <v/>
      </c>
      <c r="E1544" s="36" t="n"/>
      <c r="F1544" s="36" t="n"/>
      <c r="G1544" s="36" t="n"/>
      <c r="H1544" s="14">
        <f>INDEX(Variables!$B$5:$B$105,MATCH($A1544,Variables!$A$5:$A$105,0))&amp;IF($C1544="",""," | "&amp;INDEX(Mapping!$B$5:$B$26,MATCH($C1544,Mapping!$A$5:$A$26,0))&amp;" | "&amp;INDEX(Mapping!$B$30:$B$41,MATCH($B1544,Mapping!$A$30:$A$41,0)))</f>
        <v/>
      </c>
      <c r="I1544" s="14">
        <f>INDEX(Variables!$C$5:$C$105,MATCH($A1544,Variables!$A$5:$A$105,0))</f>
        <v/>
      </c>
      <c r="J1544" s="14">
        <f>INDEX(Variables!$E$5:$E$105,MATCH($A1544,Variables!$A$5:$A$105,0))</f>
        <v/>
      </c>
      <c r="K1544" s="11">
        <f>LOWER(Settings!$C$4)&amp;".mit."&amp;$A1544&amp;IF($C1544="","","."&amp;$C1544&amp;"."&amp;$B1544)&amp;IF(INDEX(Variables!$D$5:$D$105,MATCH($A1544,Variables!$A$5:$A$105,0))="","","."&amp;INDEX(Variables!$D$5:$D$105,MATCH($A1544,Variables!$A$5:$A$105,0)))&amp;"."&amp;K$5</f>
        <v/>
      </c>
      <c r="L1544" s="44">
        <f>L1526*Settings!$C$13*(INDEX(L$318:L$329,$D1544)+INDEX(L$305:L$316,$D1544))</f>
        <v/>
      </c>
      <c r="M1544" s="45">
        <f>M1526*Settings!$C$13*(INDEX(M$318:M$329,$D1544)+INDEX(M$305:M$316,$D1544))</f>
        <v/>
      </c>
      <c r="N1544" s="45">
        <f>N1526*Settings!$C$13*(INDEX(N$318:N$329,$D1544)+INDEX(N$305:N$316,$D1544))</f>
        <v/>
      </c>
      <c r="O1544" s="45">
        <f>O1526*Settings!$C$13*(INDEX(O$318:O$329,$D1544)+INDEX(O$305:O$316,$D1544))</f>
        <v/>
      </c>
      <c r="P1544" s="45">
        <f>P1526*Settings!$C$13*(INDEX(P$318:P$329,$D1544)+INDEX(P$305:P$316,$D1544))</f>
        <v/>
      </c>
      <c r="Q1544" s="45">
        <f>Q1526*Settings!$C$13*(INDEX(Q$318:Q$329,$D1544)+INDEX(Q$305:Q$316,$D1544))</f>
        <v/>
      </c>
      <c r="R1544" s="45">
        <f>R1526*Settings!$C$13*(INDEX(R$318:R$329,$D1544)+INDEX(R$305:R$316,$D1544))</f>
        <v/>
      </c>
      <c r="S1544" s="45">
        <f>S1526*Settings!$C$13*(INDEX(S$318:S$329,$D1544)+INDEX(S$305:S$316,$D1544))</f>
        <v/>
      </c>
      <c r="T1544" s="45">
        <f>T1526*Settings!$C$13*(INDEX(T$318:T$329,$D1544)+INDEX(T$305:T$316,$D1544))</f>
        <v/>
      </c>
      <c r="U1544" s="45">
        <f>U1526*Settings!$C$13*(INDEX(U$318:U$329,$D1544)+INDEX(U$305:U$316,$D1544))</f>
        <v/>
      </c>
      <c r="V1544" s="45">
        <f>V1526*Settings!$C$13*(INDEX(V$318:V$329,$D1544)+INDEX(V$305:V$316,$D1544))</f>
        <v/>
      </c>
      <c r="W1544" s="45">
        <f>W1526*Settings!$C$13*(INDEX(W$318:W$329,$D1544)+INDEX(W$305:W$316,$D1544))</f>
        <v/>
      </c>
      <c r="X1544" s="45">
        <f>X1526*Settings!$C$13*(INDEX(X$318:X$329,$D1544)+INDEX(X$305:X$316,$D1544))</f>
        <v/>
      </c>
      <c r="Y1544" s="45">
        <f>Y1526*Settings!$C$13*(INDEX(Y$318:Y$329,$D1544)+INDEX(Y$305:Y$316,$D1544))</f>
        <v/>
      </c>
      <c r="Z1544" s="45">
        <f>Z1526*Settings!$C$13*(INDEX(Z$318:Z$329,$D1544)+INDEX(Z$305:Z$316,$D1544))</f>
        <v/>
      </c>
      <c r="AA1544" s="45">
        <f>AA1526*Settings!$C$13*(INDEX(AA$318:AA$329,$D1544)+INDEX(AA$305:AA$316,$D1544))</f>
        <v/>
      </c>
      <c r="AB1544" s="45">
        <f>AB1526*Settings!$C$13*(INDEX(AB$318:AB$329,$D1544)+INDEX(AB$305:AB$316,$D1544))</f>
        <v/>
      </c>
      <c r="AC1544" s="45">
        <f>AC1526*Settings!$C$13*(INDEX(AC$318:AC$329,$D1544)+INDEX(AC$305:AC$316,$D1544))</f>
        <v/>
      </c>
      <c r="AD1544" s="46">
        <f>REVENUE(AD1526,Settings!$C$13,INDEX(AD$318:AD$329,$D1544)+INDEX(AD$305:AD$316,$D1544))</f>
        <v/>
      </c>
      <c r="AF1544" s="11">
        <f>LOWER(Settings!$C$4)&amp;".mit."&amp;$A1544&amp;IF($C1544="","","."&amp;$C1544&amp;"."&amp;$B1544)&amp;IF(INDEX(Variables!$D$5:$D$105,MATCH($A1544,Variables!$A$5:$A$105,0))="","","."&amp;INDEX(Variables!$D$5:$D$105,MATCH($A1544,Variables!$A$5:$A$105,0)))&amp;"."&amp;AF$5</f>
        <v/>
      </c>
      <c r="AG1544" s="44">
        <f>AG1526*Settings!$C$13*(INDEX(AG$318:AG$329,$D1544)+INDEX(AG$305:AG$316,$D1544))</f>
        <v/>
      </c>
      <c r="AH1544" s="45">
        <f>AH1526*Settings!$C$13*(INDEX(AH$318:AH$329,$D1544)+INDEX(AH$305:AH$316,$D1544))</f>
        <v/>
      </c>
      <c r="AI1544" s="45">
        <f>AI1526*Settings!$C$13*(INDEX(AI$318:AI$329,$D1544)+INDEX(AI$305:AI$316,$D1544))</f>
        <v/>
      </c>
      <c r="AJ1544" s="45">
        <f>AJ1526*Settings!$C$13*(INDEX(AJ$318:AJ$329,$D1544)+INDEX(AJ$305:AJ$316,$D1544))</f>
        <v/>
      </c>
      <c r="AK1544" s="45">
        <f>AK1526*Settings!$C$13*(INDEX(AK$318:AK$329,$D1544)+INDEX(AK$305:AK$316,$D1544))</f>
        <v/>
      </c>
      <c r="AL1544" s="45">
        <f>AL1526*Settings!$C$13*(INDEX(AL$318:AL$329,$D1544)+INDEX(AL$305:AL$316,$D1544))</f>
        <v/>
      </c>
      <c r="AM1544" s="45">
        <f>AM1526*Settings!$C$13*(INDEX(AM$318:AM$329,$D1544)+INDEX(AM$305:AM$316,$D1544))</f>
        <v/>
      </c>
      <c r="AN1544" s="45">
        <f>AN1526*Settings!$C$13*(INDEX(AN$318:AN$329,$D1544)+INDEX(AN$305:AN$316,$D1544))</f>
        <v/>
      </c>
      <c r="AO1544" s="45">
        <f>AO1526*Settings!$C$13*(INDEX(AO$318:AO$329,$D1544)+INDEX(AO$305:AO$316,$D1544))</f>
        <v/>
      </c>
      <c r="AP1544" s="45">
        <f>AP1526*Settings!$C$13*(INDEX(AP$318:AP$329,$D1544)+INDEX(AP$305:AP$316,$D1544))</f>
        <v/>
      </c>
      <c r="AQ1544" s="45">
        <f>AQ1526*Settings!$C$13*(INDEX(AQ$318:AQ$329,$D1544)+INDEX(AQ$305:AQ$316,$D1544))</f>
        <v/>
      </c>
      <c r="AR1544" s="45">
        <f>AR1526*Settings!$C$13*(INDEX(AR$318:AR$329,$D1544)+INDEX(AR$305:AR$316,$D1544))</f>
        <v/>
      </c>
      <c r="AS1544" s="45">
        <f>AS1526*Settings!$C$13*(INDEX(AS$318:AS$329,$D1544)+INDEX(AS$305:AS$316,$D1544))</f>
        <v/>
      </c>
      <c r="AT1544" s="45">
        <f>AT1526*Settings!$C$13*(INDEX(AT$318:AT$329,$D1544)+INDEX(AT$305:AT$316,$D1544))</f>
        <v/>
      </c>
      <c r="AU1544" s="45">
        <f>AU1526*Settings!$C$13*(INDEX(AU$318:AU$329,$D1544)+INDEX(AU$305:AU$316,$D1544))</f>
        <v/>
      </c>
      <c r="AV1544" s="45">
        <f>AV1526*Settings!$C$13*(INDEX(AV$318:AV$329,$D1544)+INDEX(AV$305:AV$316,$D1544))</f>
        <v/>
      </c>
      <c r="AW1544" s="45">
        <f>AW1526*Settings!$C$13*(INDEX(AW$318:AW$329,$D1544)+INDEX(AW$305:AW$316,$D1544))</f>
        <v/>
      </c>
      <c r="AX1544" s="45">
        <f>AX1526*Settings!$C$13*(INDEX(AX$318:AX$329,$D1544)+INDEX(AX$305:AX$316,$D1544))</f>
        <v/>
      </c>
      <c r="AY1544" s="46">
        <f>REVENUE(AY1526,Settings!$C$13,INDEX(AY$318:AY$329,$D1544)+INDEX(AY$305:AY$316,$D1544))</f>
        <v/>
      </c>
    </row>
    <row r="1545" hidden="1" outlineLevel="2">
      <c r="A1545" s="14" t="inlineStr">
        <is>
          <t>rtx</t>
        </is>
      </c>
      <c r="B1545" s="14" t="inlineStr">
        <is>
          <t>die</t>
        </is>
      </c>
      <c r="C1545" s="14" t="inlineStr">
        <is>
          <t>cem</t>
        </is>
      </c>
      <c r="D1545" s="37">
        <f>INDEX(Inputs!$R$5:$R$132,MATCH($B1545&amp;"|"&amp;$C1545,Inputs!$A$5:$A$132,0))</f>
        <v/>
      </c>
      <c r="E1545" s="36" t="n"/>
      <c r="F1545" s="36" t="n"/>
      <c r="G1545" s="36" t="n"/>
      <c r="H1545" s="14">
        <f>INDEX(Variables!$B$5:$B$105,MATCH($A1545,Variables!$A$5:$A$105,0))&amp;IF($C1545="",""," | "&amp;INDEX(Mapping!$B$5:$B$26,MATCH($C1545,Mapping!$A$5:$A$26,0))&amp;" | "&amp;INDEX(Mapping!$B$30:$B$41,MATCH($B1545,Mapping!$A$30:$A$41,0)))</f>
        <v/>
      </c>
      <c r="I1545" s="14">
        <f>INDEX(Variables!$C$5:$C$105,MATCH($A1545,Variables!$A$5:$A$105,0))</f>
        <v/>
      </c>
      <c r="J1545" s="14">
        <f>INDEX(Variables!$E$5:$E$105,MATCH($A1545,Variables!$A$5:$A$105,0))</f>
        <v/>
      </c>
      <c r="K1545" s="11">
        <f>LOWER(Settings!$C$4)&amp;".mit."&amp;$A1545&amp;IF($C1545="","","."&amp;$C1545&amp;"."&amp;$B1545)&amp;IF(INDEX(Variables!$D$5:$D$105,MATCH($A1545,Variables!$A$5:$A$105,0))="","","."&amp;INDEX(Variables!$D$5:$D$105,MATCH($A1545,Variables!$A$5:$A$105,0)))&amp;"."&amp;K$5</f>
        <v/>
      </c>
      <c r="L1545" s="44">
        <f>L1527*Settings!$C$13*(INDEX(L$318:L$329,$D1545)+INDEX(L$305:L$316,$D1545))</f>
        <v/>
      </c>
      <c r="M1545" s="45">
        <f>M1527*Settings!$C$13*(INDEX(M$318:M$329,$D1545)+INDEX(M$305:M$316,$D1545))</f>
        <v/>
      </c>
      <c r="N1545" s="45">
        <f>N1527*Settings!$C$13*(INDEX(N$318:N$329,$D1545)+INDEX(N$305:N$316,$D1545))</f>
        <v/>
      </c>
      <c r="O1545" s="45">
        <f>O1527*Settings!$C$13*(INDEX(O$318:O$329,$D1545)+INDEX(O$305:O$316,$D1545))</f>
        <v/>
      </c>
      <c r="P1545" s="45">
        <f>P1527*Settings!$C$13*(INDEX(P$318:P$329,$D1545)+INDEX(P$305:P$316,$D1545))</f>
        <v/>
      </c>
      <c r="Q1545" s="45">
        <f>Q1527*Settings!$C$13*(INDEX(Q$318:Q$329,$D1545)+INDEX(Q$305:Q$316,$D1545))</f>
        <v/>
      </c>
      <c r="R1545" s="45">
        <f>R1527*Settings!$C$13*(INDEX(R$318:R$329,$D1545)+INDEX(R$305:R$316,$D1545))</f>
        <v/>
      </c>
      <c r="S1545" s="45">
        <f>S1527*Settings!$C$13*(INDEX(S$318:S$329,$D1545)+INDEX(S$305:S$316,$D1545))</f>
        <v/>
      </c>
      <c r="T1545" s="45">
        <f>T1527*Settings!$C$13*(INDEX(T$318:T$329,$D1545)+INDEX(T$305:T$316,$D1545))</f>
        <v/>
      </c>
      <c r="U1545" s="45">
        <f>U1527*Settings!$C$13*(INDEX(U$318:U$329,$D1545)+INDEX(U$305:U$316,$D1545))</f>
        <v/>
      </c>
      <c r="V1545" s="45">
        <f>V1527*Settings!$C$13*(INDEX(V$318:V$329,$D1545)+INDEX(V$305:V$316,$D1545))</f>
        <v/>
      </c>
      <c r="W1545" s="45">
        <f>W1527*Settings!$C$13*(INDEX(W$318:W$329,$D1545)+INDEX(W$305:W$316,$D1545))</f>
        <v/>
      </c>
      <c r="X1545" s="45">
        <f>X1527*Settings!$C$13*(INDEX(X$318:X$329,$D1545)+INDEX(X$305:X$316,$D1545))</f>
        <v/>
      </c>
      <c r="Y1545" s="45">
        <f>Y1527*Settings!$C$13*(INDEX(Y$318:Y$329,$D1545)+INDEX(Y$305:Y$316,$D1545))</f>
        <v/>
      </c>
      <c r="Z1545" s="45">
        <f>Z1527*Settings!$C$13*(INDEX(Z$318:Z$329,$D1545)+INDEX(Z$305:Z$316,$D1545))</f>
        <v/>
      </c>
      <c r="AA1545" s="45">
        <f>AA1527*Settings!$C$13*(INDEX(AA$318:AA$329,$D1545)+INDEX(AA$305:AA$316,$D1545))</f>
        <v/>
      </c>
      <c r="AB1545" s="45">
        <f>AB1527*Settings!$C$13*(INDEX(AB$318:AB$329,$D1545)+INDEX(AB$305:AB$316,$D1545))</f>
        <v/>
      </c>
      <c r="AC1545" s="45">
        <f>AC1527*Settings!$C$13*(INDEX(AC$318:AC$329,$D1545)+INDEX(AC$305:AC$316,$D1545))</f>
        <v/>
      </c>
      <c r="AD1545" s="46">
        <f>REVENUE(AD1527,Settings!$C$13,INDEX(AD$318:AD$329,$D1545)+INDEX(AD$305:AD$316,$D1545))</f>
        <v/>
      </c>
      <c r="AF1545" s="11">
        <f>LOWER(Settings!$C$4)&amp;".mit."&amp;$A1545&amp;IF($C1545="","","."&amp;$C1545&amp;"."&amp;$B1545)&amp;IF(INDEX(Variables!$D$5:$D$105,MATCH($A1545,Variables!$A$5:$A$105,0))="","","."&amp;INDEX(Variables!$D$5:$D$105,MATCH($A1545,Variables!$A$5:$A$105,0)))&amp;"."&amp;AF$5</f>
        <v/>
      </c>
      <c r="AG1545" s="44">
        <f>AG1527*Settings!$C$13*(INDEX(AG$318:AG$329,$D1545)+INDEX(AG$305:AG$316,$D1545))</f>
        <v/>
      </c>
      <c r="AH1545" s="45">
        <f>AH1527*Settings!$C$13*(INDEX(AH$318:AH$329,$D1545)+INDEX(AH$305:AH$316,$D1545))</f>
        <v/>
      </c>
      <c r="AI1545" s="45">
        <f>AI1527*Settings!$C$13*(INDEX(AI$318:AI$329,$D1545)+INDEX(AI$305:AI$316,$D1545))</f>
        <v/>
      </c>
      <c r="AJ1545" s="45">
        <f>AJ1527*Settings!$C$13*(INDEX(AJ$318:AJ$329,$D1545)+INDEX(AJ$305:AJ$316,$D1545))</f>
        <v/>
      </c>
      <c r="AK1545" s="45">
        <f>AK1527*Settings!$C$13*(INDEX(AK$318:AK$329,$D1545)+INDEX(AK$305:AK$316,$D1545))</f>
        <v/>
      </c>
      <c r="AL1545" s="45">
        <f>AL1527*Settings!$C$13*(INDEX(AL$318:AL$329,$D1545)+INDEX(AL$305:AL$316,$D1545))</f>
        <v/>
      </c>
      <c r="AM1545" s="45">
        <f>AM1527*Settings!$C$13*(INDEX(AM$318:AM$329,$D1545)+INDEX(AM$305:AM$316,$D1545))</f>
        <v/>
      </c>
      <c r="AN1545" s="45">
        <f>AN1527*Settings!$C$13*(INDEX(AN$318:AN$329,$D1545)+INDEX(AN$305:AN$316,$D1545))</f>
        <v/>
      </c>
      <c r="AO1545" s="45">
        <f>AO1527*Settings!$C$13*(INDEX(AO$318:AO$329,$D1545)+INDEX(AO$305:AO$316,$D1545))</f>
        <v/>
      </c>
      <c r="AP1545" s="45">
        <f>AP1527*Settings!$C$13*(INDEX(AP$318:AP$329,$D1545)+INDEX(AP$305:AP$316,$D1545))</f>
        <v/>
      </c>
      <c r="AQ1545" s="45">
        <f>AQ1527*Settings!$C$13*(INDEX(AQ$318:AQ$329,$D1545)+INDEX(AQ$305:AQ$316,$D1545))</f>
        <v/>
      </c>
      <c r="AR1545" s="45">
        <f>AR1527*Settings!$C$13*(INDEX(AR$318:AR$329,$D1545)+INDEX(AR$305:AR$316,$D1545))</f>
        <v/>
      </c>
      <c r="AS1545" s="45">
        <f>AS1527*Settings!$C$13*(INDEX(AS$318:AS$329,$D1545)+INDEX(AS$305:AS$316,$D1545))</f>
        <v/>
      </c>
      <c r="AT1545" s="45">
        <f>AT1527*Settings!$C$13*(INDEX(AT$318:AT$329,$D1545)+INDEX(AT$305:AT$316,$D1545))</f>
        <v/>
      </c>
      <c r="AU1545" s="45">
        <f>AU1527*Settings!$C$13*(INDEX(AU$318:AU$329,$D1545)+INDEX(AU$305:AU$316,$D1545))</f>
        <v/>
      </c>
      <c r="AV1545" s="45">
        <f>AV1527*Settings!$C$13*(INDEX(AV$318:AV$329,$D1545)+INDEX(AV$305:AV$316,$D1545))</f>
        <v/>
      </c>
      <c r="AW1545" s="45">
        <f>AW1527*Settings!$C$13*(INDEX(AW$318:AW$329,$D1545)+INDEX(AW$305:AW$316,$D1545))</f>
        <v/>
      </c>
      <c r="AX1545" s="45">
        <f>AX1527*Settings!$C$13*(INDEX(AX$318:AX$329,$D1545)+INDEX(AX$305:AX$316,$D1545))</f>
        <v/>
      </c>
      <c r="AY1545" s="46">
        <f>REVENUE(AY1527,Settings!$C$13,INDEX(AY$318:AY$329,$D1545)+INDEX(AY$305:AY$316,$D1545))</f>
        <v/>
      </c>
    </row>
    <row r="1546" hidden="1" outlineLevel="2">
      <c r="A1546" s="14" t="inlineStr">
        <is>
          <t>rtx</t>
        </is>
      </c>
      <c r="B1546" s="14" t="inlineStr">
        <is>
          <t>lpg</t>
        </is>
      </c>
      <c r="C1546" s="14" t="inlineStr">
        <is>
          <t>cem</t>
        </is>
      </c>
      <c r="D1546" s="37">
        <f>INDEX(Inputs!$R$5:$R$132,MATCH($B1546&amp;"|"&amp;$C1546,Inputs!$A$5:$A$132,0))</f>
        <v/>
      </c>
      <c r="E1546" s="36" t="n"/>
      <c r="F1546" s="36" t="n"/>
      <c r="G1546" s="36" t="n"/>
      <c r="H1546" s="14">
        <f>INDEX(Variables!$B$5:$B$105,MATCH($A1546,Variables!$A$5:$A$105,0))&amp;IF($C1546="",""," | "&amp;INDEX(Mapping!$B$5:$B$26,MATCH($C1546,Mapping!$A$5:$A$26,0))&amp;" | "&amp;INDEX(Mapping!$B$30:$B$41,MATCH($B1546,Mapping!$A$30:$A$41,0)))</f>
        <v/>
      </c>
      <c r="I1546" s="14">
        <f>INDEX(Variables!$C$5:$C$105,MATCH($A1546,Variables!$A$5:$A$105,0))</f>
        <v/>
      </c>
      <c r="J1546" s="14">
        <f>INDEX(Variables!$E$5:$E$105,MATCH($A1546,Variables!$A$5:$A$105,0))</f>
        <v/>
      </c>
      <c r="K1546" s="11">
        <f>LOWER(Settings!$C$4)&amp;".mit."&amp;$A1546&amp;IF($C1546="","","."&amp;$C1546&amp;"."&amp;$B1546)&amp;IF(INDEX(Variables!$D$5:$D$105,MATCH($A1546,Variables!$A$5:$A$105,0))="","","."&amp;INDEX(Variables!$D$5:$D$105,MATCH($A1546,Variables!$A$5:$A$105,0)))&amp;"."&amp;K$5</f>
        <v/>
      </c>
      <c r="L1546" s="44">
        <f>L1528*Settings!$C$13*(INDEX(L$318:L$329,$D1546)+INDEX(L$305:L$316,$D1546))</f>
        <v/>
      </c>
      <c r="M1546" s="45">
        <f>M1528*Settings!$C$13*(INDEX(M$318:M$329,$D1546)+INDEX(M$305:M$316,$D1546))</f>
        <v/>
      </c>
      <c r="N1546" s="45">
        <f>N1528*Settings!$C$13*(INDEX(N$318:N$329,$D1546)+INDEX(N$305:N$316,$D1546))</f>
        <v/>
      </c>
      <c r="O1546" s="45">
        <f>O1528*Settings!$C$13*(INDEX(O$318:O$329,$D1546)+INDEX(O$305:O$316,$D1546))</f>
        <v/>
      </c>
      <c r="P1546" s="45">
        <f>P1528*Settings!$C$13*(INDEX(P$318:P$329,$D1546)+INDEX(P$305:P$316,$D1546))</f>
        <v/>
      </c>
      <c r="Q1546" s="45">
        <f>Q1528*Settings!$C$13*(INDEX(Q$318:Q$329,$D1546)+INDEX(Q$305:Q$316,$D1546))</f>
        <v/>
      </c>
      <c r="R1546" s="45">
        <f>R1528*Settings!$C$13*(INDEX(R$318:R$329,$D1546)+INDEX(R$305:R$316,$D1546))</f>
        <v/>
      </c>
      <c r="S1546" s="45">
        <f>S1528*Settings!$C$13*(INDEX(S$318:S$329,$D1546)+INDEX(S$305:S$316,$D1546))</f>
        <v/>
      </c>
      <c r="T1546" s="45">
        <f>T1528*Settings!$C$13*(INDEX(T$318:T$329,$D1546)+INDEX(T$305:T$316,$D1546))</f>
        <v/>
      </c>
      <c r="U1546" s="45">
        <f>U1528*Settings!$C$13*(INDEX(U$318:U$329,$D1546)+INDEX(U$305:U$316,$D1546))</f>
        <v/>
      </c>
      <c r="V1546" s="45">
        <f>V1528*Settings!$C$13*(INDEX(V$318:V$329,$D1546)+INDEX(V$305:V$316,$D1546))</f>
        <v/>
      </c>
      <c r="W1546" s="45">
        <f>W1528*Settings!$C$13*(INDEX(W$318:W$329,$D1546)+INDEX(W$305:W$316,$D1546))</f>
        <v/>
      </c>
      <c r="X1546" s="45">
        <f>X1528*Settings!$C$13*(INDEX(X$318:X$329,$D1546)+INDEX(X$305:X$316,$D1546))</f>
        <v/>
      </c>
      <c r="Y1546" s="45">
        <f>Y1528*Settings!$C$13*(INDEX(Y$318:Y$329,$D1546)+INDEX(Y$305:Y$316,$D1546))</f>
        <v/>
      </c>
      <c r="Z1546" s="45">
        <f>Z1528*Settings!$C$13*(INDEX(Z$318:Z$329,$D1546)+INDEX(Z$305:Z$316,$D1546))</f>
        <v/>
      </c>
      <c r="AA1546" s="45">
        <f>AA1528*Settings!$C$13*(INDEX(AA$318:AA$329,$D1546)+INDEX(AA$305:AA$316,$D1546))</f>
        <v/>
      </c>
      <c r="AB1546" s="45">
        <f>AB1528*Settings!$C$13*(INDEX(AB$318:AB$329,$D1546)+INDEX(AB$305:AB$316,$D1546))</f>
        <v/>
      </c>
      <c r="AC1546" s="45">
        <f>AC1528*Settings!$C$13*(INDEX(AC$318:AC$329,$D1546)+INDEX(AC$305:AC$316,$D1546))</f>
        <v/>
      </c>
      <c r="AD1546" s="46">
        <f>REVENUE(AD1528,Settings!$C$13,INDEX(AD$318:AD$329,$D1546)+INDEX(AD$305:AD$316,$D1546))</f>
        <v/>
      </c>
      <c r="AF1546" s="11">
        <f>LOWER(Settings!$C$4)&amp;".mit."&amp;$A1546&amp;IF($C1546="","","."&amp;$C1546&amp;"."&amp;$B1546)&amp;IF(INDEX(Variables!$D$5:$D$105,MATCH($A1546,Variables!$A$5:$A$105,0))="","","."&amp;INDEX(Variables!$D$5:$D$105,MATCH($A1546,Variables!$A$5:$A$105,0)))&amp;"."&amp;AF$5</f>
        <v/>
      </c>
      <c r="AG1546" s="44">
        <f>AG1528*Settings!$C$13*(INDEX(AG$318:AG$329,$D1546)+INDEX(AG$305:AG$316,$D1546))</f>
        <v/>
      </c>
      <c r="AH1546" s="45">
        <f>AH1528*Settings!$C$13*(INDEX(AH$318:AH$329,$D1546)+INDEX(AH$305:AH$316,$D1546))</f>
        <v/>
      </c>
      <c r="AI1546" s="45">
        <f>AI1528*Settings!$C$13*(INDEX(AI$318:AI$329,$D1546)+INDEX(AI$305:AI$316,$D1546))</f>
        <v/>
      </c>
      <c r="AJ1546" s="45">
        <f>AJ1528*Settings!$C$13*(INDEX(AJ$318:AJ$329,$D1546)+INDEX(AJ$305:AJ$316,$D1546))</f>
        <v/>
      </c>
      <c r="AK1546" s="45">
        <f>AK1528*Settings!$C$13*(INDEX(AK$318:AK$329,$D1546)+INDEX(AK$305:AK$316,$D1546))</f>
        <v/>
      </c>
      <c r="AL1546" s="45">
        <f>AL1528*Settings!$C$13*(INDEX(AL$318:AL$329,$D1546)+INDEX(AL$305:AL$316,$D1546))</f>
        <v/>
      </c>
      <c r="AM1546" s="45">
        <f>AM1528*Settings!$C$13*(INDEX(AM$318:AM$329,$D1546)+INDEX(AM$305:AM$316,$D1546))</f>
        <v/>
      </c>
      <c r="AN1546" s="45">
        <f>AN1528*Settings!$C$13*(INDEX(AN$318:AN$329,$D1546)+INDEX(AN$305:AN$316,$D1546))</f>
        <v/>
      </c>
      <c r="AO1546" s="45">
        <f>AO1528*Settings!$C$13*(INDEX(AO$318:AO$329,$D1546)+INDEX(AO$305:AO$316,$D1546))</f>
        <v/>
      </c>
      <c r="AP1546" s="45">
        <f>AP1528*Settings!$C$13*(INDEX(AP$318:AP$329,$D1546)+INDEX(AP$305:AP$316,$D1546))</f>
        <v/>
      </c>
      <c r="AQ1546" s="45">
        <f>AQ1528*Settings!$C$13*(INDEX(AQ$318:AQ$329,$D1546)+INDEX(AQ$305:AQ$316,$D1546))</f>
        <v/>
      </c>
      <c r="AR1546" s="45">
        <f>AR1528*Settings!$C$13*(INDEX(AR$318:AR$329,$D1546)+INDEX(AR$305:AR$316,$D1546))</f>
        <v/>
      </c>
      <c r="AS1546" s="45">
        <f>AS1528*Settings!$C$13*(INDEX(AS$318:AS$329,$D1546)+INDEX(AS$305:AS$316,$D1546))</f>
        <v/>
      </c>
      <c r="AT1546" s="45">
        <f>AT1528*Settings!$C$13*(INDEX(AT$318:AT$329,$D1546)+INDEX(AT$305:AT$316,$D1546))</f>
        <v/>
      </c>
      <c r="AU1546" s="45">
        <f>AU1528*Settings!$C$13*(INDEX(AU$318:AU$329,$D1546)+INDEX(AU$305:AU$316,$D1546))</f>
        <v/>
      </c>
      <c r="AV1546" s="45">
        <f>AV1528*Settings!$C$13*(INDEX(AV$318:AV$329,$D1546)+INDEX(AV$305:AV$316,$D1546))</f>
        <v/>
      </c>
      <c r="AW1546" s="45">
        <f>AW1528*Settings!$C$13*(INDEX(AW$318:AW$329,$D1546)+INDEX(AW$305:AW$316,$D1546))</f>
        <v/>
      </c>
      <c r="AX1546" s="45">
        <f>AX1528*Settings!$C$13*(INDEX(AX$318:AX$329,$D1546)+INDEX(AX$305:AX$316,$D1546))</f>
        <v/>
      </c>
      <c r="AY1546" s="46">
        <f>REVENUE(AY1528,Settings!$C$13,INDEX(AY$318:AY$329,$D1546)+INDEX(AY$305:AY$316,$D1546))</f>
        <v/>
      </c>
    </row>
    <row r="1547" hidden="1" outlineLevel="2">
      <c r="A1547" s="14" t="inlineStr">
        <is>
          <t>rtx</t>
        </is>
      </c>
      <c r="B1547" s="14" t="inlineStr">
        <is>
          <t>ker</t>
        </is>
      </c>
      <c r="C1547" s="14" t="inlineStr">
        <is>
          <t>cem</t>
        </is>
      </c>
      <c r="D1547" s="37">
        <f>INDEX(Inputs!$R$5:$R$132,MATCH($B1547&amp;"|"&amp;$C1547,Inputs!$A$5:$A$132,0))</f>
        <v/>
      </c>
      <c r="E1547" s="36" t="n"/>
      <c r="F1547" s="36" t="n"/>
      <c r="G1547" s="36" t="n"/>
      <c r="H1547" s="14">
        <f>INDEX(Variables!$B$5:$B$105,MATCH($A1547,Variables!$A$5:$A$105,0))&amp;IF($C1547="",""," | "&amp;INDEX(Mapping!$B$5:$B$26,MATCH($C1547,Mapping!$A$5:$A$26,0))&amp;" | "&amp;INDEX(Mapping!$B$30:$B$41,MATCH($B1547,Mapping!$A$30:$A$41,0)))</f>
        <v/>
      </c>
      <c r="I1547" s="14">
        <f>INDEX(Variables!$C$5:$C$105,MATCH($A1547,Variables!$A$5:$A$105,0))</f>
        <v/>
      </c>
      <c r="J1547" s="14">
        <f>INDEX(Variables!$E$5:$E$105,MATCH($A1547,Variables!$A$5:$A$105,0))</f>
        <v/>
      </c>
      <c r="K1547" s="11">
        <f>LOWER(Settings!$C$4)&amp;".mit."&amp;$A1547&amp;IF($C1547="","","."&amp;$C1547&amp;"."&amp;$B1547)&amp;IF(INDEX(Variables!$D$5:$D$105,MATCH($A1547,Variables!$A$5:$A$105,0))="","","."&amp;INDEX(Variables!$D$5:$D$105,MATCH($A1547,Variables!$A$5:$A$105,0)))&amp;"."&amp;K$5</f>
        <v/>
      </c>
      <c r="L1547" s="44">
        <f>L1529*Settings!$C$13*(INDEX(L$318:L$329,$D1547)+INDEX(L$305:L$316,$D1547))</f>
        <v/>
      </c>
      <c r="M1547" s="45">
        <f>M1529*Settings!$C$13*(INDEX(M$318:M$329,$D1547)+INDEX(M$305:M$316,$D1547))</f>
        <v/>
      </c>
      <c r="N1547" s="45">
        <f>N1529*Settings!$C$13*(INDEX(N$318:N$329,$D1547)+INDEX(N$305:N$316,$D1547))</f>
        <v/>
      </c>
      <c r="O1547" s="45">
        <f>O1529*Settings!$C$13*(INDEX(O$318:O$329,$D1547)+INDEX(O$305:O$316,$D1547))</f>
        <v/>
      </c>
      <c r="P1547" s="45">
        <f>P1529*Settings!$C$13*(INDEX(P$318:P$329,$D1547)+INDEX(P$305:P$316,$D1547))</f>
        <v/>
      </c>
      <c r="Q1547" s="45">
        <f>Q1529*Settings!$C$13*(INDEX(Q$318:Q$329,$D1547)+INDEX(Q$305:Q$316,$D1547))</f>
        <v/>
      </c>
      <c r="R1547" s="45">
        <f>R1529*Settings!$C$13*(INDEX(R$318:R$329,$D1547)+INDEX(R$305:R$316,$D1547))</f>
        <v/>
      </c>
      <c r="S1547" s="45">
        <f>S1529*Settings!$C$13*(INDEX(S$318:S$329,$D1547)+INDEX(S$305:S$316,$D1547))</f>
        <v/>
      </c>
      <c r="T1547" s="45">
        <f>T1529*Settings!$C$13*(INDEX(T$318:T$329,$D1547)+INDEX(T$305:T$316,$D1547))</f>
        <v/>
      </c>
      <c r="U1547" s="45">
        <f>U1529*Settings!$C$13*(INDEX(U$318:U$329,$D1547)+INDEX(U$305:U$316,$D1547))</f>
        <v/>
      </c>
      <c r="V1547" s="45">
        <f>V1529*Settings!$C$13*(INDEX(V$318:V$329,$D1547)+INDEX(V$305:V$316,$D1547))</f>
        <v/>
      </c>
      <c r="W1547" s="45">
        <f>W1529*Settings!$C$13*(INDEX(W$318:W$329,$D1547)+INDEX(W$305:W$316,$D1547))</f>
        <v/>
      </c>
      <c r="X1547" s="45">
        <f>X1529*Settings!$C$13*(INDEX(X$318:X$329,$D1547)+INDEX(X$305:X$316,$D1547))</f>
        <v/>
      </c>
      <c r="Y1547" s="45">
        <f>Y1529*Settings!$C$13*(INDEX(Y$318:Y$329,$D1547)+INDEX(Y$305:Y$316,$D1547))</f>
        <v/>
      </c>
      <c r="Z1547" s="45">
        <f>Z1529*Settings!$C$13*(INDEX(Z$318:Z$329,$D1547)+INDEX(Z$305:Z$316,$D1547))</f>
        <v/>
      </c>
      <c r="AA1547" s="45">
        <f>AA1529*Settings!$C$13*(INDEX(AA$318:AA$329,$D1547)+INDEX(AA$305:AA$316,$D1547))</f>
        <v/>
      </c>
      <c r="AB1547" s="45">
        <f>AB1529*Settings!$C$13*(INDEX(AB$318:AB$329,$D1547)+INDEX(AB$305:AB$316,$D1547))</f>
        <v/>
      </c>
      <c r="AC1547" s="45">
        <f>AC1529*Settings!$C$13*(INDEX(AC$318:AC$329,$D1547)+INDEX(AC$305:AC$316,$D1547))</f>
        <v/>
      </c>
      <c r="AD1547" s="46">
        <f>REVENUE(AD1529,Settings!$C$13,INDEX(AD$318:AD$329,$D1547)+INDEX(AD$305:AD$316,$D1547))</f>
        <v/>
      </c>
      <c r="AF1547" s="11">
        <f>LOWER(Settings!$C$4)&amp;".mit."&amp;$A1547&amp;IF($C1547="","","."&amp;$C1547&amp;"."&amp;$B1547)&amp;IF(INDEX(Variables!$D$5:$D$105,MATCH($A1547,Variables!$A$5:$A$105,0))="","","."&amp;INDEX(Variables!$D$5:$D$105,MATCH($A1547,Variables!$A$5:$A$105,0)))&amp;"."&amp;AF$5</f>
        <v/>
      </c>
      <c r="AG1547" s="44">
        <f>AG1529*Settings!$C$13*(INDEX(AG$318:AG$329,$D1547)+INDEX(AG$305:AG$316,$D1547))</f>
        <v/>
      </c>
      <c r="AH1547" s="45">
        <f>AH1529*Settings!$C$13*(INDEX(AH$318:AH$329,$D1547)+INDEX(AH$305:AH$316,$D1547))</f>
        <v/>
      </c>
      <c r="AI1547" s="45">
        <f>AI1529*Settings!$C$13*(INDEX(AI$318:AI$329,$D1547)+INDEX(AI$305:AI$316,$D1547))</f>
        <v/>
      </c>
      <c r="AJ1547" s="45">
        <f>AJ1529*Settings!$C$13*(INDEX(AJ$318:AJ$329,$D1547)+INDEX(AJ$305:AJ$316,$D1547))</f>
        <v/>
      </c>
      <c r="AK1547" s="45">
        <f>AK1529*Settings!$C$13*(INDEX(AK$318:AK$329,$D1547)+INDEX(AK$305:AK$316,$D1547))</f>
        <v/>
      </c>
      <c r="AL1547" s="45">
        <f>AL1529*Settings!$C$13*(INDEX(AL$318:AL$329,$D1547)+INDEX(AL$305:AL$316,$D1547))</f>
        <v/>
      </c>
      <c r="AM1547" s="45">
        <f>AM1529*Settings!$C$13*(INDEX(AM$318:AM$329,$D1547)+INDEX(AM$305:AM$316,$D1547))</f>
        <v/>
      </c>
      <c r="AN1547" s="45">
        <f>AN1529*Settings!$C$13*(INDEX(AN$318:AN$329,$D1547)+INDEX(AN$305:AN$316,$D1547))</f>
        <v/>
      </c>
      <c r="AO1547" s="45">
        <f>AO1529*Settings!$C$13*(INDEX(AO$318:AO$329,$D1547)+INDEX(AO$305:AO$316,$D1547))</f>
        <v/>
      </c>
      <c r="AP1547" s="45">
        <f>AP1529*Settings!$C$13*(INDEX(AP$318:AP$329,$D1547)+INDEX(AP$305:AP$316,$D1547))</f>
        <v/>
      </c>
      <c r="AQ1547" s="45">
        <f>AQ1529*Settings!$C$13*(INDEX(AQ$318:AQ$329,$D1547)+INDEX(AQ$305:AQ$316,$D1547))</f>
        <v/>
      </c>
      <c r="AR1547" s="45">
        <f>AR1529*Settings!$C$13*(INDEX(AR$318:AR$329,$D1547)+INDEX(AR$305:AR$316,$D1547))</f>
        <v/>
      </c>
      <c r="AS1547" s="45">
        <f>AS1529*Settings!$C$13*(INDEX(AS$318:AS$329,$D1547)+INDEX(AS$305:AS$316,$D1547))</f>
        <v/>
      </c>
      <c r="AT1547" s="45">
        <f>AT1529*Settings!$C$13*(INDEX(AT$318:AT$329,$D1547)+INDEX(AT$305:AT$316,$D1547))</f>
        <v/>
      </c>
      <c r="AU1547" s="45">
        <f>AU1529*Settings!$C$13*(INDEX(AU$318:AU$329,$D1547)+INDEX(AU$305:AU$316,$D1547))</f>
        <v/>
      </c>
      <c r="AV1547" s="45">
        <f>AV1529*Settings!$C$13*(INDEX(AV$318:AV$329,$D1547)+INDEX(AV$305:AV$316,$D1547))</f>
        <v/>
      </c>
      <c r="AW1547" s="45">
        <f>AW1529*Settings!$C$13*(INDEX(AW$318:AW$329,$D1547)+INDEX(AW$305:AW$316,$D1547))</f>
        <v/>
      </c>
      <c r="AX1547" s="45">
        <f>AX1529*Settings!$C$13*(INDEX(AX$318:AX$329,$D1547)+INDEX(AX$305:AX$316,$D1547))</f>
        <v/>
      </c>
      <c r="AY1547" s="46">
        <f>REVENUE(AY1529,Settings!$C$13,INDEX(AY$318:AY$329,$D1547)+INDEX(AY$305:AY$316,$D1547))</f>
        <v/>
      </c>
    </row>
    <row r="1548" hidden="1" outlineLevel="2">
      <c r="A1548" s="14" t="inlineStr">
        <is>
          <t>rtx</t>
        </is>
      </c>
      <c r="B1548" s="14" t="inlineStr">
        <is>
          <t>oop</t>
        </is>
      </c>
      <c r="C1548" s="14" t="inlineStr">
        <is>
          <t>cem</t>
        </is>
      </c>
      <c r="D1548" s="37">
        <f>INDEX(Inputs!$R$5:$R$132,MATCH($B1548&amp;"|"&amp;$C1548,Inputs!$A$5:$A$132,0))</f>
        <v/>
      </c>
      <c r="E1548" s="36" t="n"/>
      <c r="F1548" s="36" t="n"/>
      <c r="G1548" s="36" t="n"/>
      <c r="H1548" s="14">
        <f>INDEX(Variables!$B$5:$B$105,MATCH($A1548,Variables!$A$5:$A$105,0))&amp;IF($C1548="",""," | "&amp;INDEX(Mapping!$B$5:$B$26,MATCH($C1548,Mapping!$A$5:$A$26,0))&amp;" | "&amp;INDEX(Mapping!$B$30:$B$41,MATCH($B1548,Mapping!$A$30:$A$41,0)))</f>
        <v/>
      </c>
      <c r="I1548" s="14">
        <f>INDEX(Variables!$C$5:$C$105,MATCH($A1548,Variables!$A$5:$A$105,0))</f>
        <v/>
      </c>
      <c r="J1548" s="14">
        <f>INDEX(Variables!$E$5:$E$105,MATCH($A1548,Variables!$A$5:$A$105,0))</f>
        <v/>
      </c>
      <c r="K1548" s="11">
        <f>LOWER(Settings!$C$4)&amp;".mit."&amp;$A1548&amp;IF($C1548="","","."&amp;$C1548&amp;"."&amp;$B1548)&amp;IF(INDEX(Variables!$D$5:$D$105,MATCH($A1548,Variables!$A$5:$A$105,0))="","","."&amp;INDEX(Variables!$D$5:$D$105,MATCH($A1548,Variables!$A$5:$A$105,0)))&amp;"."&amp;K$5</f>
        <v/>
      </c>
      <c r="L1548" s="44">
        <f>L1530*Settings!$C$13*(INDEX(L$318:L$329,$D1548)+INDEX(L$305:L$316,$D1548))</f>
        <v/>
      </c>
      <c r="M1548" s="45">
        <f>M1530*Settings!$C$13*(INDEX(M$318:M$329,$D1548)+INDEX(M$305:M$316,$D1548))</f>
        <v/>
      </c>
      <c r="N1548" s="45">
        <f>N1530*Settings!$C$13*(INDEX(N$318:N$329,$D1548)+INDEX(N$305:N$316,$D1548))</f>
        <v/>
      </c>
      <c r="O1548" s="45">
        <f>O1530*Settings!$C$13*(INDEX(O$318:O$329,$D1548)+INDEX(O$305:O$316,$D1548))</f>
        <v/>
      </c>
      <c r="P1548" s="45">
        <f>P1530*Settings!$C$13*(INDEX(P$318:P$329,$D1548)+INDEX(P$305:P$316,$D1548))</f>
        <v/>
      </c>
      <c r="Q1548" s="45">
        <f>Q1530*Settings!$C$13*(INDEX(Q$318:Q$329,$D1548)+INDEX(Q$305:Q$316,$D1548))</f>
        <v/>
      </c>
      <c r="R1548" s="45">
        <f>R1530*Settings!$C$13*(INDEX(R$318:R$329,$D1548)+INDEX(R$305:R$316,$D1548))</f>
        <v/>
      </c>
      <c r="S1548" s="45">
        <f>S1530*Settings!$C$13*(INDEX(S$318:S$329,$D1548)+INDEX(S$305:S$316,$D1548))</f>
        <v/>
      </c>
      <c r="T1548" s="45">
        <f>T1530*Settings!$C$13*(INDEX(T$318:T$329,$D1548)+INDEX(T$305:T$316,$D1548))</f>
        <v/>
      </c>
      <c r="U1548" s="45">
        <f>U1530*Settings!$C$13*(INDEX(U$318:U$329,$D1548)+INDEX(U$305:U$316,$D1548))</f>
        <v/>
      </c>
      <c r="V1548" s="45">
        <f>V1530*Settings!$C$13*(INDEX(V$318:V$329,$D1548)+INDEX(V$305:V$316,$D1548))</f>
        <v/>
      </c>
      <c r="W1548" s="45">
        <f>W1530*Settings!$C$13*(INDEX(W$318:W$329,$D1548)+INDEX(W$305:W$316,$D1548))</f>
        <v/>
      </c>
      <c r="X1548" s="45">
        <f>X1530*Settings!$C$13*(INDEX(X$318:X$329,$D1548)+INDEX(X$305:X$316,$D1548))</f>
        <v/>
      </c>
      <c r="Y1548" s="45">
        <f>Y1530*Settings!$C$13*(INDEX(Y$318:Y$329,$D1548)+INDEX(Y$305:Y$316,$D1548))</f>
        <v/>
      </c>
      <c r="Z1548" s="45">
        <f>Z1530*Settings!$C$13*(INDEX(Z$318:Z$329,$D1548)+INDEX(Z$305:Z$316,$D1548))</f>
        <v/>
      </c>
      <c r="AA1548" s="45">
        <f>AA1530*Settings!$C$13*(INDEX(AA$318:AA$329,$D1548)+INDEX(AA$305:AA$316,$D1548))</f>
        <v/>
      </c>
      <c r="AB1548" s="45">
        <f>AB1530*Settings!$C$13*(INDEX(AB$318:AB$329,$D1548)+INDEX(AB$305:AB$316,$D1548))</f>
        <v/>
      </c>
      <c r="AC1548" s="45">
        <f>AC1530*Settings!$C$13*(INDEX(AC$318:AC$329,$D1548)+INDEX(AC$305:AC$316,$D1548))</f>
        <v/>
      </c>
      <c r="AD1548" s="46">
        <f>REVENUE(AD1530,Settings!$C$13,INDEX(AD$318:AD$329,$D1548)+INDEX(AD$305:AD$316,$D1548))</f>
        <v/>
      </c>
      <c r="AF1548" s="11">
        <f>LOWER(Settings!$C$4)&amp;".mit."&amp;$A1548&amp;IF($C1548="","","."&amp;$C1548&amp;"."&amp;$B1548)&amp;IF(INDEX(Variables!$D$5:$D$105,MATCH($A1548,Variables!$A$5:$A$105,0))="","","."&amp;INDEX(Variables!$D$5:$D$105,MATCH($A1548,Variables!$A$5:$A$105,0)))&amp;"."&amp;AF$5</f>
        <v/>
      </c>
      <c r="AG1548" s="44">
        <f>AG1530*Settings!$C$13*(INDEX(AG$318:AG$329,$D1548)+INDEX(AG$305:AG$316,$D1548))</f>
        <v/>
      </c>
      <c r="AH1548" s="45">
        <f>AH1530*Settings!$C$13*(INDEX(AH$318:AH$329,$D1548)+INDEX(AH$305:AH$316,$D1548))</f>
        <v/>
      </c>
      <c r="AI1548" s="45">
        <f>AI1530*Settings!$C$13*(INDEX(AI$318:AI$329,$D1548)+INDEX(AI$305:AI$316,$D1548))</f>
        <v/>
      </c>
      <c r="AJ1548" s="45">
        <f>AJ1530*Settings!$C$13*(INDEX(AJ$318:AJ$329,$D1548)+INDEX(AJ$305:AJ$316,$D1548))</f>
        <v/>
      </c>
      <c r="AK1548" s="45">
        <f>AK1530*Settings!$C$13*(INDEX(AK$318:AK$329,$D1548)+INDEX(AK$305:AK$316,$D1548))</f>
        <v/>
      </c>
      <c r="AL1548" s="45">
        <f>AL1530*Settings!$C$13*(INDEX(AL$318:AL$329,$D1548)+INDEX(AL$305:AL$316,$D1548))</f>
        <v/>
      </c>
      <c r="AM1548" s="45">
        <f>AM1530*Settings!$C$13*(INDEX(AM$318:AM$329,$D1548)+INDEX(AM$305:AM$316,$D1548))</f>
        <v/>
      </c>
      <c r="AN1548" s="45">
        <f>AN1530*Settings!$C$13*(INDEX(AN$318:AN$329,$D1548)+INDEX(AN$305:AN$316,$D1548))</f>
        <v/>
      </c>
      <c r="AO1548" s="45">
        <f>AO1530*Settings!$C$13*(INDEX(AO$318:AO$329,$D1548)+INDEX(AO$305:AO$316,$D1548))</f>
        <v/>
      </c>
      <c r="AP1548" s="45">
        <f>AP1530*Settings!$C$13*(INDEX(AP$318:AP$329,$D1548)+INDEX(AP$305:AP$316,$D1548))</f>
        <v/>
      </c>
      <c r="AQ1548" s="45">
        <f>AQ1530*Settings!$C$13*(INDEX(AQ$318:AQ$329,$D1548)+INDEX(AQ$305:AQ$316,$D1548))</f>
        <v/>
      </c>
      <c r="AR1548" s="45">
        <f>AR1530*Settings!$C$13*(INDEX(AR$318:AR$329,$D1548)+INDEX(AR$305:AR$316,$D1548))</f>
        <v/>
      </c>
      <c r="AS1548" s="45">
        <f>AS1530*Settings!$C$13*(INDEX(AS$318:AS$329,$D1548)+INDEX(AS$305:AS$316,$D1548))</f>
        <v/>
      </c>
      <c r="AT1548" s="45">
        <f>AT1530*Settings!$C$13*(INDEX(AT$318:AT$329,$D1548)+INDEX(AT$305:AT$316,$D1548))</f>
        <v/>
      </c>
      <c r="AU1548" s="45">
        <f>AU1530*Settings!$C$13*(INDEX(AU$318:AU$329,$D1548)+INDEX(AU$305:AU$316,$D1548))</f>
        <v/>
      </c>
      <c r="AV1548" s="45">
        <f>AV1530*Settings!$C$13*(INDEX(AV$318:AV$329,$D1548)+INDEX(AV$305:AV$316,$D1548))</f>
        <v/>
      </c>
      <c r="AW1548" s="45">
        <f>AW1530*Settings!$C$13*(INDEX(AW$318:AW$329,$D1548)+INDEX(AW$305:AW$316,$D1548))</f>
        <v/>
      </c>
      <c r="AX1548" s="45">
        <f>AX1530*Settings!$C$13*(INDEX(AX$318:AX$329,$D1548)+INDEX(AX$305:AX$316,$D1548))</f>
        <v/>
      </c>
      <c r="AY1548" s="46">
        <f>REVENUE(AY1530,Settings!$C$13,INDEX(AY$318:AY$329,$D1548)+INDEX(AY$305:AY$316,$D1548))</f>
        <v/>
      </c>
    </row>
    <row r="1549" hidden="1" outlineLevel="2">
      <c r="A1549" s="14" t="inlineStr">
        <is>
          <t>rtx</t>
        </is>
      </c>
      <c r="B1549" s="14" t="inlineStr">
        <is>
          <t>bio</t>
        </is>
      </c>
      <c r="C1549" s="14" t="inlineStr">
        <is>
          <t>cem</t>
        </is>
      </c>
      <c r="D1549" s="37">
        <f>INDEX(Inputs!$R$5:$R$132,MATCH($B1549&amp;"|"&amp;$C1549,Inputs!$A$5:$A$132,0))</f>
        <v/>
      </c>
      <c r="E1549" s="36" t="n"/>
      <c r="F1549" s="36" t="n"/>
      <c r="G1549" s="36" t="n"/>
      <c r="H1549" s="14">
        <f>INDEX(Variables!$B$5:$B$105,MATCH($A1549,Variables!$A$5:$A$105,0))&amp;IF($C1549="",""," | "&amp;INDEX(Mapping!$B$5:$B$26,MATCH($C1549,Mapping!$A$5:$A$26,0))&amp;" | "&amp;INDEX(Mapping!$B$30:$B$41,MATCH($B1549,Mapping!$A$30:$A$41,0)))</f>
        <v/>
      </c>
      <c r="I1549" s="14">
        <f>INDEX(Variables!$C$5:$C$105,MATCH($A1549,Variables!$A$5:$A$105,0))</f>
        <v/>
      </c>
      <c r="J1549" s="14">
        <f>INDEX(Variables!$E$5:$E$105,MATCH($A1549,Variables!$A$5:$A$105,0))</f>
        <v/>
      </c>
      <c r="K1549" s="11">
        <f>LOWER(Settings!$C$4)&amp;".mit."&amp;$A1549&amp;IF($C1549="","","."&amp;$C1549&amp;"."&amp;$B1549)&amp;IF(INDEX(Variables!$D$5:$D$105,MATCH($A1549,Variables!$A$5:$A$105,0))="","","."&amp;INDEX(Variables!$D$5:$D$105,MATCH($A1549,Variables!$A$5:$A$105,0)))&amp;"."&amp;K$5</f>
        <v/>
      </c>
      <c r="L1549" s="44">
        <f>L1531*Settings!$C$13*(INDEX(L$318:L$329,$D1549)+INDEX(L$305:L$316,$D1549))</f>
        <v/>
      </c>
      <c r="M1549" s="45">
        <f>M1531*Settings!$C$13*(INDEX(M$318:M$329,$D1549)+INDEX(M$305:M$316,$D1549))</f>
        <v/>
      </c>
      <c r="N1549" s="45">
        <f>N1531*Settings!$C$13*(INDEX(N$318:N$329,$D1549)+INDEX(N$305:N$316,$D1549))</f>
        <v/>
      </c>
      <c r="O1549" s="45">
        <f>O1531*Settings!$C$13*(INDEX(O$318:O$329,$D1549)+INDEX(O$305:O$316,$D1549))</f>
        <v/>
      </c>
      <c r="P1549" s="45">
        <f>P1531*Settings!$C$13*(INDEX(P$318:P$329,$D1549)+INDEX(P$305:P$316,$D1549))</f>
        <v/>
      </c>
      <c r="Q1549" s="45">
        <f>Q1531*Settings!$C$13*(INDEX(Q$318:Q$329,$D1549)+INDEX(Q$305:Q$316,$D1549))</f>
        <v/>
      </c>
      <c r="R1549" s="45">
        <f>R1531*Settings!$C$13*(INDEX(R$318:R$329,$D1549)+INDEX(R$305:R$316,$D1549))</f>
        <v/>
      </c>
      <c r="S1549" s="45">
        <f>S1531*Settings!$C$13*(INDEX(S$318:S$329,$D1549)+INDEX(S$305:S$316,$D1549))</f>
        <v/>
      </c>
      <c r="T1549" s="45">
        <f>T1531*Settings!$C$13*(INDEX(T$318:T$329,$D1549)+INDEX(T$305:T$316,$D1549))</f>
        <v/>
      </c>
      <c r="U1549" s="45">
        <f>U1531*Settings!$C$13*(INDEX(U$318:U$329,$D1549)+INDEX(U$305:U$316,$D1549))</f>
        <v/>
      </c>
      <c r="V1549" s="45">
        <f>V1531*Settings!$C$13*(INDEX(V$318:V$329,$D1549)+INDEX(V$305:V$316,$D1549))</f>
        <v/>
      </c>
      <c r="W1549" s="45">
        <f>W1531*Settings!$C$13*(INDEX(W$318:W$329,$D1549)+INDEX(W$305:W$316,$D1549))</f>
        <v/>
      </c>
      <c r="X1549" s="45">
        <f>X1531*Settings!$C$13*(INDEX(X$318:X$329,$D1549)+INDEX(X$305:X$316,$D1549))</f>
        <v/>
      </c>
      <c r="Y1549" s="45">
        <f>Y1531*Settings!$C$13*(INDEX(Y$318:Y$329,$D1549)+INDEX(Y$305:Y$316,$D1549))</f>
        <v/>
      </c>
      <c r="Z1549" s="45">
        <f>Z1531*Settings!$C$13*(INDEX(Z$318:Z$329,$D1549)+INDEX(Z$305:Z$316,$D1549))</f>
        <v/>
      </c>
      <c r="AA1549" s="45">
        <f>AA1531*Settings!$C$13*(INDEX(AA$318:AA$329,$D1549)+INDEX(AA$305:AA$316,$D1549))</f>
        <v/>
      </c>
      <c r="AB1549" s="45">
        <f>AB1531*Settings!$C$13*(INDEX(AB$318:AB$329,$D1549)+INDEX(AB$305:AB$316,$D1549))</f>
        <v/>
      </c>
      <c r="AC1549" s="45">
        <f>AC1531*Settings!$C$13*(INDEX(AC$318:AC$329,$D1549)+INDEX(AC$305:AC$316,$D1549))</f>
        <v/>
      </c>
      <c r="AD1549" s="46">
        <f>REVENUE(AD1531,Settings!$C$13,INDEX(AD$318:AD$329,$D1549)+INDEX(AD$305:AD$316,$D1549))</f>
        <v/>
      </c>
      <c r="AF1549" s="11">
        <f>LOWER(Settings!$C$4)&amp;".mit."&amp;$A1549&amp;IF($C1549="","","."&amp;$C1549&amp;"."&amp;$B1549)&amp;IF(INDEX(Variables!$D$5:$D$105,MATCH($A1549,Variables!$A$5:$A$105,0))="","","."&amp;INDEX(Variables!$D$5:$D$105,MATCH($A1549,Variables!$A$5:$A$105,0)))&amp;"."&amp;AF$5</f>
        <v/>
      </c>
      <c r="AG1549" s="44">
        <f>AG1531*Settings!$C$13*(INDEX(AG$318:AG$329,$D1549)+INDEX(AG$305:AG$316,$D1549))</f>
        <v/>
      </c>
      <c r="AH1549" s="45">
        <f>AH1531*Settings!$C$13*(INDEX(AH$318:AH$329,$D1549)+INDEX(AH$305:AH$316,$D1549))</f>
        <v/>
      </c>
      <c r="AI1549" s="45">
        <f>AI1531*Settings!$C$13*(INDEX(AI$318:AI$329,$D1549)+INDEX(AI$305:AI$316,$D1549))</f>
        <v/>
      </c>
      <c r="AJ1549" s="45">
        <f>AJ1531*Settings!$C$13*(INDEX(AJ$318:AJ$329,$D1549)+INDEX(AJ$305:AJ$316,$D1549))</f>
        <v/>
      </c>
      <c r="AK1549" s="45">
        <f>AK1531*Settings!$C$13*(INDEX(AK$318:AK$329,$D1549)+INDEX(AK$305:AK$316,$D1549))</f>
        <v/>
      </c>
      <c r="AL1549" s="45">
        <f>AL1531*Settings!$C$13*(INDEX(AL$318:AL$329,$D1549)+INDEX(AL$305:AL$316,$D1549))</f>
        <v/>
      </c>
      <c r="AM1549" s="45">
        <f>AM1531*Settings!$C$13*(INDEX(AM$318:AM$329,$D1549)+INDEX(AM$305:AM$316,$D1549))</f>
        <v/>
      </c>
      <c r="AN1549" s="45">
        <f>AN1531*Settings!$C$13*(INDEX(AN$318:AN$329,$D1549)+INDEX(AN$305:AN$316,$D1549))</f>
        <v/>
      </c>
      <c r="AO1549" s="45">
        <f>AO1531*Settings!$C$13*(INDEX(AO$318:AO$329,$D1549)+INDEX(AO$305:AO$316,$D1549))</f>
        <v/>
      </c>
      <c r="AP1549" s="45">
        <f>AP1531*Settings!$C$13*(INDEX(AP$318:AP$329,$D1549)+INDEX(AP$305:AP$316,$D1549))</f>
        <v/>
      </c>
      <c r="AQ1549" s="45">
        <f>AQ1531*Settings!$C$13*(INDEX(AQ$318:AQ$329,$D1549)+INDEX(AQ$305:AQ$316,$D1549))</f>
        <v/>
      </c>
      <c r="AR1549" s="45">
        <f>AR1531*Settings!$C$13*(INDEX(AR$318:AR$329,$D1549)+INDEX(AR$305:AR$316,$D1549))</f>
        <v/>
      </c>
      <c r="AS1549" s="45">
        <f>AS1531*Settings!$C$13*(INDEX(AS$318:AS$329,$D1549)+INDEX(AS$305:AS$316,$D1549))</f>
        <v/>
      </c>
      <c r="AT1549" s="45">
        <f>AT1531*Settings!$C$13*(INDEX(AT$318:AT$329,$D1549)+INDEX(AT$305:AT$316,$D1549))</f>
        <v/>
      </c>
      <c r="AU1549" s="45">
        <f>AU1531*Settings!$C$13*(INDEX(AU$318:AU$329,$D1549)+INDEX(AU$305:AU$316,$D1549))</f>
        <v/>
      </c>
      <c r="AV1549" s="45">
        <f>AV1531*Settings!$C$13*(INDEX(AV$318:AV$329,$D1549)+INDEX(AV$305:AV$316,$D1549))</f>
        <v/>
      </c>
      <c r="AW1549" s="45">
        <f>AW1531*Settings!$C$13*(INDEX(AW$318:AW$329,$D1549)+INDEX(AW$305:AW$316,$D1549))</f>
        <v/>
      </c>
      <c r="AX1549" s="45">
        <f>AX1531*Settings!$C$13*(INDEX(AX$318:AX$329,$D1549)+INDEX(AX$305:AX$316,$D1549))</f>
        <v/>
      </c>
      <c r="AY1549" s="46">
        <f>REVENUE(AY1531,Settings!$C$13,INDEX(AY$318:AY$329,$D1549)+INDEX(AY$305:AY$316,$D1549))</f>
        <v/>
      </c>
    </row>
    <row r="1550" hidden="1" outlineLevel="2"/>
    <row r="1551" hidden="1" outlineLevel="2">
      <c r="A1551" s="14" t="inlineStr">
        <is>
          <t>rsub</t>
        </is>
      </c>
      <c r="B1551" s="14" t="inlineStr">
        <is>
          <t>coa</t>
        </is>
      </c>
      <c r="C1551" s="14" t="inlineStr">
        <is>
          <t>cem</t>
        </is>
      </c>
      <c r="D1551" s="37">
        <f>INDEX(Inputs!$R$5:$R$132,MATCH($B1551&amp;"|"&amp;$C1551,Inputs!$A$5:$A$132,0))</f>
        <v/>
      </c>
      <c r="E1551" s="36" t="n"/>
      <c r="F1551" s="36" t="n"/>
      <c r="G1551" s="36" t="n"/>
      <c r="H1551" s="14">
        <f>INDEX(Variables!$B$5:$B$105,MATCH($A1551,Variables!$A$5:$A$105,0))&amp;IF($C1551="",""," | "&amp;INDEX(Mapping!$B$5:$B$26,MATCH($C1551,Mapping!$A$5:$A$26,0))&amp;" | "&amp;INDEX(Mapping!$B$30:$B$41,MATCH($B1551,Mapping!$A$30:$A$41,0)))</f>
        <v/>
      </c>
      <c r="I1551" s="14">
        <f>INDEX(Variables!$C$5:$C$105,MATCH($A1551,Variables!$A$5:$A$105,0))</f>
        <v/>
      </c>
      <c r="J1551" s="14">
        <f>INDEX(Variables!$E$5:$E$105,MATCH($A1551,Variables!$A$5:$A$105,0))</f>
        <v/>
      </c>
      <c r="K1551" s="11">
        <f>LOWER(Settings!$C$4)&amp;".mit."&amp;$A1551&amp;IF($C1551="","","."&amp;$C1551&amp;"."&amp;$B1551)&amp;IF(INDEX(Variables!$D$5:$D$105,MATCH($A1551,Variables!$A$5:$A$105,0))="","","."&amp;INDEX(Variables!$D$5:$D$105,MATCH($A1551,Variables!$A$5:$A$105,0)))&amp;"."&amp;K$5</f>
        <v/>
      </c>
      <c r="L1551" s="44">
        <f>L1524*Settings!$C$13*(INDEX(L$331:L$342,$D1551))</f>
        <v/>
      </c>
      <c r="M1551" s="45">
        <f>M1524*Settings!$C$13*(INDEX(M$331:M$342,$D1551))</f>
        <v/>
      </c>
      <c r="N1551" s="45">
        <f>N1524*Settings!$C$13*(INDEX(N$331:N$342,$D1551))</f>
        <v/>
      </c>
      <c r="O1551" s="45">
        <f>O1524*Settings!$C$13*(INDEX(O$331:O$342,$D1551))</f>
        <v/>
      </c>
      <c r="P1551" s="45">
        <f>P1524*Settings!$C$13*(INDEX(P$331:P$342,$D1551))</f>
        <v/>
      </c>
      <c r="Q1551" s="45">
        <f>Q1524*Settings!$C$13*(INDEX(Q$331:Q$342,$D1551))</f>
        <v/>
      </c>
      <c r="R1551" s="45">
        <f>R1524*Settings!$C$13*(INDEX(R$331:R$342,$D1551))</f>
        <v/>
      </c>
      <c r="S1551" s="45">
        <f>S1524*Settings!$C$13*(INDEX(S$331:S$342,$D1551))</f>
        <v/>
      </c>
      <c r="T1551" s="45">
        <f>T1524*Settings!$C$13*(INDEX(T$331:T$342,$D1551))</f>
        <v/>
      </c>
      <c r="U1551" s="45">
        <f>U1524*Settings!$C$13*(INDEX(U$331:U$342,$D1551))</f>
        <v/>
      </c>
      <c r="V1551" s="45">
        <f>V1524*Settings!$C$13*(INDEX(V$331:V$342,$D1551))</f>
        <v/>
      </c>
      <c r="W1551" s="45">
        <f>W1524*Settings!$C$13*(INDEX(W$331:W$342,$D1551))</f>
        <v/>
      </c>
      <c r="X1551" s="45">
        <f>X1524*Settings!$C$13*(INDEX(X$331:X$342,$D1551))</f>
        <v/>
      </c>
      <c r="Y1551" s="45">
        <f>Y1524*Settings!$C$13*(INDEX(Y$331:Y$342,$D1551))</f>
        <v/>
      </c>
      <c r="Z1551" s="45">
        <f>Z1524*Settings!$C$13*(INDEX(Z$331:Z$342,$D1551))</f>
        <v/>
      </c>
      <c r="AA1551" s="45">
        <f>AA1524*Settings!$C$13*(INDEX(AA$331:AA$342,$D1551))</f>
        <v/>
      </c>
      <c r="AB1551" s="45">
        <f>AB1524*Settings!$C$13*(INDEX(AB$331:AB$342,$D1551))</f>
        <v/>
      </c>
      <c r="AC1551" s="45">
        <f>AC1524*Settings!$C$13*(INDEX(AC$331:AC$342,$D1551))</f>
        <v/>
      </c>
      <c r="AD1551" s="46">
        <f>REVENUE(AD1524,Settings!$C$13,INDEX(AD$331:AD$342,$D1551))</f>
        <v/>
      </c>
      <c r="AF1551" s="11">
        <f>LOWER(Settings!$C$4)&amp;".mit."&amp;$A1551&amp;IF($C1551="","","."&amp;$C1551&amp;"."&amp;$B1551)&amp;IF(INDEX(Variables!$D$5:$D$105,MATCH($A1551,Variables!$A$5:$A$105,0))="","","."&amp;INDEX(Variables!$D$5:$D$105,MATCH($A1551,Variables!$A$5:$A$105,0)))&amp;"."&amp;AF$5</f>
        <v/>
      </c>
      <c r="AG1551" s="44">
        <f>AG1524*Settings!$C$13*(INDEX(AG$331:AG$342,$D1551))</f>
        <v/>
      </c>
      <c r="AH1551" s="45">
        <f>AH1524*Settings!$C$13*(INDEX(AH$331:AH$342,$D1551))</f>
        <v/>
      </c>
      <c r="AI1551" s="45">
        <f>AI1524*Settings!$C$13*(INDEX(AI$331:AI$342,$D1551))</f>
        <v/>
      </c>
      <c r="AJ1551" s="45">
        <f>AJ1524*Settings!$C$13*(INDEX(AJ$331:AJ$342,$D1551))</f>
        <v/>
      </c>
      <c r="AK1551" s="45">
        <f>AK1524*Settings!$C$13*(INDEX(AK$331:AK$342,$D1551))</f>
        <v/>
      </c>
      <c r="AL1551" s="45">
        <f>AL1524*Settings!$C$13*(INDEX(AL$331:AL$342,$D1551))</f>
        <v/>
      </c>
      <c r="AM1551" s="45">
        <f>AM1524*Settings!$C$13*(INDEX(AM$331:AM$342,$D1551))</f>
        <v/>
      </c>
      <c r="AN1551" s="45">
        <f>AN1524*Settings!$C$13*(INDEX(AN$331:AN$342,$D1551))</f>
        <v/>
      </c>
      <c r="AO1551" s="45">
        <f>AO1524*Settings!$C$13*(INDEX(AO$331:AO$342,$D1551))</f>
        <v/>
      </c>
      <c r="AP1551" s="45">
        <f>AP1524*Settings!$C$13*(INDEX(AP$331:AP$342,$D1551))</f>
        <v/>
      </c>
      <c r="AQ1551" s="45">
        <f>AQ1524*Settings!$C$13*(INDEX(AQ$331:AQ$342,$D1551))</f>
        <v/>
      </c>
      <c r="AR1551" s="45">
        <f>AR1524*Settings!$C$13*(INDEX(AR$331:AR$342,$D1551))</f>
        <v/>
      </c>
      <c r="AS1551" s="45">
        <f>AS1524*Settings!$C$13*(INDEX(AS$331:AS$342,$D1551))</f>
        <v/>
      </c>
      <c r="AT1551" s="45">
        <f>AT1524*Settings!$C$13*(INDEX(AT$331:AT$342,$D1551))</f>
        <v/>
      </c>
      <c r="AU1551" s="45">
        <f>AU1524*Settings!$C$13*(INDEX(AU$331:AU$342,$D1551))</f>
        <v/>
      </c>
      <c r="AV1551" s="45">
        <f>AV1524*Settings!$C$13*(INDEX(AV$331:AV$342,$D1551))</f>
        <v/>
      </c>
      <c r="AW1551" s="45">
        <f>AW1524*Settings!$C$13*(INDEX(AW$331:AW$342,$D1551))</f>
        <v/>
      </c>
      <c r="AX1551" s="45">
        <f>AX1524*Settings!$C$13*(INDEX(AX$331:AX$342,$D1551))</f>
        <v/>
      </c>
      <c r="AY1551" s="46">
        <f>REVENUE(AY1524,Settings!$C$13,INDEX(AY$331:AY$342,$D1551))</f>
        <v/>
      </c>
    </row>
    <row r="1552" hidden="1" outlineLevel="2">
      <c r="A1552" s="14" t="inlineStr">
        <is>
          <t>rsub</t>
        </is>
      </c>
      <c r="B1552" s="14" t="inlineStr">
        <is>
          <t>nga</t>
        </is>
      </c>
      <c r="C1552" s="14" t="inlineStr">
        <is>
          <t>cem</t>
        </is>
      </c>
      <c r="D1552" s="37">
        <f>INDEX(Inputs!$R$5:$R$132,MATCH($B1552&amp;"|"&amp;$C1552,Inputs!$A$5:$A$132,0))</f>
        <v/>
      </c>
      <c r="E1552" s="36" t="n"/>
      <c r="F1552" s="36" t="n"/>
      <c r="G1552" s="36" t="n"/>
      <c r="H1552" s="14">
        <f>INDEX(Variables!$B$5:$B$105,MATCH($A1552,Variables!$A$5:$A$105,0))&amp;IF($C1552="",""," | "&amp;INDEX(Mapping!$B$5:$B$26,MATCH($C1552,Mapping!$A$5:$A$26,0))&amp;" | "&amp;INDEX(Mapping!$B$30:$B$41,MATCH($B1552,Mapping!$A$30:$A$41,0)))</f>
        <v/>
      </c>
      <c r="I1552" s="14">
        <f>INDEX(Variables!$C$5:$C$105,MATCH($A1552,Variables!$A$5:$A$105,0))</f>
        <v/>
      </c>
      <c r="J1552" s="14">
        <f>INDEX(Variables!$E$5:$E$105,MATCH($A1552,Variables!$A$5:$A$105,0))</f>
        <v/>
      </c>
      <c r="K1552" s="11">
        <f>LOWER(Settings!$C$4)&amp;".mit."&amp;$A1552&amp;IF($C1552="","","."&amp;$C1552&amp;"."&amp;$B1552)&amp;IF(INDEX(Variables!$D$5:$D$105,MATCH($A1552,Variables!$A$5:$A$105,0))="","","."&amp;INDEX(Variables!$D$5:$D$105,MATCH($A1552,Variables!$A$5:$A$105,0)))&amp;"."&amp;K$5</f>
        <v/>
      </c>
      <c r="L1552" s="44">
        <f>L1525*Settings!$C$13*(INDEX(L$331:L$342,$D1552))</f>
        <v/>
      </c>
      <c r="M1552" s="45">
        <f>M1525*Settings!$C$13*(INDEX(M$331:M$342,$D1552))</f>
        <v/>
      </c>
      <c r="N1552" s="45">
        <f>N1525*Settings!$C$13*(INDEX(N$331:N$342,$D1552))</f>
        <v/>
      </c>
      <c r="O1552" s="45">
        <f>O1525*Settings!$C$13*(INDEX(O$331:O$342,$D1552))</f>
        <v/>
      </c>
      <c r="P1552" s="45">
        <f>P1525*Settings!$C$13*(INDEX(P$331:P$342,$D1552))</f>
        <v/>
      </c>
      <c r="Q1552" s="45">
        <f>Q1525*Settings!$C$13*(INDEX(Q$331:Q$342,$D1552))</f>
        <v/>
      </c>
      <c r="R1552" s="45">
        <f>R1525*Settings!$C$13*(INDEX(R$331:R$342,$D1552))</f>
        <v/>
      </c>
      <c r="S1552" s="45">
        <f>S1525*Settings!$C$13*(INDEX(S$331:S$342,$D1552))</f>
        <v/>
      </c>
      <c r="T1552" s="45">
        <f>T1525*Settings!$C$13*(INDEX(T$331:T$342,$D1552))</f>
        <v/>
      </c>
      <c r="U1552" s="45">
        <f>U1525*Settings!$C$13*(INDEX(U$331:U$342,$D1552))</f>
        <v/>
      </c>
      <c r="V1552" s="45">
        <f>V1525*Settings!$C$13*(INDEX(V$331:V$342,$D1552))</f>
        <v/>
      </c>
      <c r="W1552" s="45">
        <f>W1525*Settings!$C$13*(INDEX(W$331:W$342,$D1552))</f>
        <v/>
      </c>
      <c r="X1552" s="45">
        <f>X1525*Settings!$C$13*(INDEX(X$331:X$342,$D1552))</f>
        <v/>
      </c>
      <c r="Y1552" s="45">
        <f>Y1525*Settings!$C$13*(INDEX(Y$331:Y$342,$D1552))</f>
        <v/>
      </c>
      <c r="Z1552" s="45">
        <f>Z1525*Settings!$C$13*(INDEX(Z$331:Z$342,$D1552))</f>
        <v/>
      </c>
      <c r="AA1552" s="45">
        <f>AA1525*Settings!$C$13*(INDEX(AA$331:AA$342,$D1552))</f>
        <v/>
      </c>
      <c r="AB1552" s="45">
        <f>AB1525*Settings!$C$13*(INDEX(AB$331:AB$342,$D1552))</f>
        <v/>
      </c>
      <c r="AC1552" s="45">
        <f>AC1525*Settings!$C$13*(INDEX(AC$331:AC$342,$D1552))</f>
        <v/>
      </c>
      <c r="AD1552" s="46">
        <f>REVENUE(AD1525,Settings!$C$13,INDEX(AD$331:AD$342,$D1552))</f>
        <v/>
      </c>
      <c r="AF1552" s="11">
        <f>LOWER(Settings!$C$4)&amp;".mit."&amp;$A1552&amp;IF($C1552="","","."&amp;$C1552&amp;"."&amp;$B1552)&amp;IF(INDEX(Variables!$D$5:$D$105,MATCH($A1552,Variables!$A$5:$A$105,0))="","","."&amp;INDEX(Variables!$D$5:$D$105,MATCH($A1552,Variables!$A$5:$A$105,0)))&amp;"."&amp;AF$5</f>
        <v/>
      </c>
      <c r="AG1552" s="44">
        <f>AG1525*Settings!$C$13*(INDEX(AG$331:AG$342,$D1552))</f>
        <v/>
      </c>
      <c r="AH1552" s="45">
        <f>AH1525*Settings!$C$13*(INDEX(AH$331:AH$342,$D1552))</f>
        <v/>
      </c>
      <c r="AI1552" s="45">
        <f>AI1525*Settings!$C$13*(INDEX(AI$331:AI$342,$D1552))</f>
        <v/>
      </c>
      <c r="AJ1552" s="45">
        <f>AJ1525*Settings!$C$13*(INDEX(AJ$331:AJ$342,$D1552))</f>
        <v/>
      </c>
      <c r="AK1552" s="45">
        <f>AK1525*Settings!$C$13*(INDEX(AK$331:AK$342,$D1552))</f>
        <v/>
      </c>
      <c r="AL1552" s="45">
        <f>AL1525*Settings!$C$13*(INDEX(AL$331:AL$342,$D1552))</f>
        <v/>
      </c>
      <c r="AM1552" s="45">
        <f>AM1525*Settings!$C$13*(INDEX(AM$331:AM$342,$D1552))</f>
        <v/>
      </c>
      <c r="AN1552" s="45">
        <f>AN1525*Settings!$C$13*(INDEX(AN$331:AN$342,$D1552))</f>
        <v/>
      </c>
      <c r="AO1552" s="45">
        <f>AO1525*Settings!$C$13*(INDEX(AO$331:AO$342,$D1552))</f>
        <v/>
      </c>
      <c r="AP1552" s="45">
        <f>AP1525*Settings!$C$13*(INDEX(AP$331:AP$342,$D1552))</f>
        <v/>
      </c>
      <c r="AQ1552" s="45">
        <f>AQ1525*Settings!$C$13*(INDEX(AQ$331:AQ$342,$D1552))</f>
        <v/>
      </c>
      <c r="AR1552" s="45">
        <f>AR1525*Settings!$C$13*(INDEX(AR$331:AR$342,$D1552))</f>
        <v/>
      </c>
      <c r="AS1552" s="45">
        <f>AS1525*Settings!$C$13*(INDEX(AS$331:AS$342,$D1552))</f>
        <v/>
      </c>
      <c r="AT1552" s="45">
        <f>AT1525*Settings!$C$13*(INDEX(AT$331:AT$342,$D1552))</f>
        <v/>
      </c>
      <c r="AU1552" s="45">
        <f>AU1525*Settings!$C$13*(INDEX(AU$331:AU$342,$D1552))</f>
        <v/>
      </c>
      <c r="AV1552" s="45">
        <f>AV1525*Settings!$C$13*(INDEX(AV$331:AV$342,$D1552))</f>
        <v/>
      </c>
      <c r="AW1552" s="45">
        <f>AW1525*Settings!$C$13*(INDEX(AW$331:AW$342,$D1552))</f>
        <v/>
      </c>
      <c r="AX1552" s="45">
        <f>AX1525*Settings!$C$13*(INDEX(AX$331:AX$342,$D1552))</f>
        <v/>
      </c>
      <c r="AY1552" s="46">
        <f>REVENUE(AY1525,Settings!$C$13,INDEX(AY$331:AY$342,$D1552))</f>
        <v/>
      </c>
    </row>
    <row r="1553" hidden="1" outlineLevel="2">
      <c r="A1553" s="14" t="inlineStr">
        <is>
          <t>rsub</t>
        </is>
      </c>
      <c r="B1553" s="14" t="inlineStr">
        <is>
          <t>gso</t>
        </is>
      </c>
      <c r="C1553" s="14" t="inlineStr">
        <is>
          <t>cem</t>
        </is>
      </c>
      <c r="D1553" s="37">
        <f>INDEX(Inputs!$R$5:$R$132,MATCH($B1553&amp;"|"&amp;$C1553,Inputs!$A$5:$A$132,0))</f>
        <v/>
      </c>
      <c r="E1553" s="36" t="n"/>
      <c r="F1553" s="36" t="n"/>
      <c r="G1553" s="36" t="n"/>
      <c r="H1553" s="14">
        <f>INDEX(Variables!$B$5:$B$105,MATCH($A1553,Variables!$A$5:$A$105,0))&amp;IF($C1553="",""," | "&amp;INDEX(Mapping!$B$5:$B$26,MATCH($C1553,Mapping!$A$5:$A$26,0))&amp;" | "&amp;INDEX(Mapping!$B$30:$B$41,MATCH($B1553,Mapping!$A$30:$A$41,0)))</f>
        <v/>
      </c>
      <c r="I1553" s="14">
        <f>INDEX(Variables!$C$5:$C$105,MATCH($A1553,Variables!$A$5:$A$105,0))</f>
        <v/>
      </c>
      <c r="J1553" s="14">
        <f>INDEX(Variables!$E$5:$E$105,MATCH($A1553,Variables!$A$5:$A$105,0))</f>
        <v/>
      </c>
      <c r="K1553" s="11">
        <f>LOWER(Settings!$C$4)&amp;".mit."&amp;$A1553&amp;IF($C1553="","","."&amp;$C1553&amp;"."&amp;$B1553)&amp;IF(INDEX(Variables!$D$5:$D$105,MATCH($A1553,Variables!$A$5:$A$105,0))="","","."&amp;INDEX(Variables!$D$5:$D$105,MATCH($A1553,Variables!$A$5:$A$105,0)))&amp;"."&amp;K$5</f>
        <v/>
      </c>
      <c r="L1553" s="44">
        <f>L1526*Settings!$C$13*(INDEX(L$331:L$342,$D1553))</f>
        <v/>
      </c>
      <c r="M1553" s="45">
        <f>M1526*Settings!$C$13*(INDEX(M$331:M$342,$D1553))</f>
        <v/>
      </c>
      <c r="N1553" s="45">
        <f>N1526*Settings!$C$13*(INDEX(N$331:N$342,$D1553))</f>
        <v/>
      </c>
      <c r="O1553" s="45">
        <f>O1526*Settings!$C$13*(INDEX(O$331:O$342,$D1553))</f>
        <v/>
      </c>
      <c r="P1553" s="45">
        <f>P1526*Settings!$C$13*(INDEX(P$331:P$342,$D1553))</f>
        <v/>
      </c>
      <c r="Q1553" s="45">
        <f>Q1526*Settings!$C$13*(INDEX(Q$331:Q$342,$D1553))</f>
        <v/>
      </c>
      <c r="R1553" s="45">
        <f>R1526*Settings!$C$13*(INDEX(R$331:R$342,$D1553))</f>
        <v/>
      </c>
      <c r="S1553" s="45">
        <f>S1526*Settings!$C$13*(INDEX(S$331:S$342,$D1553))</f>
        <v/>
      </c>
      <c r="T1553" s="45">
        <f>T1526*Settings!$C$13*(INDEX(T$331:T$342,$D1553))</f>
        <v/>
      </c>
      <c r="U1553" s="45">
        <f>U1526*Settings!$C$13*(INDEX(U$331:U$342,$D1553))</f>
        <v/>
      </c>
      <c r="V1553" s="45">
        <f>V1526*Settings!$C$13*(INDEX(V$331:V$342,$D1553))</f>
        <v/>
      </c>
      <c r="W1553" s="45">
        <f>W1526*Settings!$C$13*(INDEX(W$331:W$342,$D1553))</f>
        <v/>
      </c>
      <c r="X1553" s="45">
        <f>X1526*Settings!$C$13*(INDEX(X$331:X$342,$D1553))</f>
        <v/>
      </c>
      <c r="Y1553" s="45">
        <f>Y1526*Settings!$C$13*(INDEX(Y$331:Y$342,$D1553))</f>
        <v/>
      </c>
      <c r="Z1553" s="45">
        <f>Z1526*Settings!$C$13*(INDEX(Z$331:Z$342,$D1553))</f>
        <v/>
      </c>
      <c r="AA1553" s="45">
        <f>AA1526*Settings!$C$13*(INDEX(AA$331:AA$342,$D1553))</f>
        <v/>
      </c>
      <c r="AB1553" s="45">
        <f>AB1526*Settings!$C$13*(INDEX(AB$331:AB$342,$D1553))</f>
        <v/>
      </c>
      <c r="AC1553" s="45">
        <f>AC1526*Settings!$C$13*(INDEX(AC$331:AC$342,$D1553))</f>
        <v/>
      </c>
      <c r="AD1553" s="46">
        <f>REVENUE(AD1526,Settings!$C$13,INDEX(AD$331:AD$342,$D1553))</f>
        <v/>
      </c>
      <c r="AF1553" s="11">
        <f>LOWER(Settings!$C$4)&amp;".mit."&amp;$A1553&amp;IF($C1553="","","."&amp;$C1553&amp;"."&amp;$B1553)&amp;IF(INDEX(Variables!$D$5:$D$105,MATCH($A1553,Variables!$A$5:$A$105,0))="","","."&amp;INDEX(Variables!$D$5:$D$105,MATCH($A1553,Variables!$A$5:$A$105,0)))&amp;"."&amp;AF$5</f>
        <v/>
      </c>
      <c r="AG1553" s="44">
        <f>AG1526*Settings!$C$13*(INDEX(AG$331:AG$342,$D1553))</f>
        <v/>
      </c>
      <c r="AH1553" s="45">
        <f>AH1526*Settings!$C$13*(INDEX(AH$331:AH$342,$D1553))</f>
        <v/>
      </c>
      <c r="AI1553" s="45">
        <f>AI1526*Settings!$C$13*(INDEX(AI$331:AI$342,$D1553))</f>
        <v/>
      </c>
      <c r="AJ1553" s="45">
        <f>AJ1526*Settings!$C$13*(INDEX(AJ$331:AJ$342,$D1553))</f>
        <v/>
      </c>
      <c r="AK1553" s="45">
        <f>AK1526*Settings!$C$13*(INDEX(AK$331:AK$342,$D1553))</f>
        <v/>
      </c>
      <c r="AL1553" s="45">
        <f>AL1526*Settings!$C$13*(INDEX(AL$331:AL$342,$D1553))</f>
        <v/>
      </c>
      <c r="AM1553" s="45">
        <f>AM1526*Settings!$C$13*(INDEX(AM$331:AM$342,$D1553))</f>
        <v/>
      </c>
      <c r="AN1553" s="45">
        <f>AN1526*Settings!$C$13*(INDEX(AN$331:AN$342,$D1553))</f>
        <v/>
      </c>
      <c r="AO1553" s="45">
        <f>AO1526*Settings!$C$13*(INDEX(AO$331:AO$342,$D1553))</f>
        <v/>
      </c>
      <c r="AP1553" s="45">
        <f>AP1526*Settings!$C$13*(INDEX(AP$331:AP$342,$D1553))</f>
        <v/>
      </c>
      <c r="AQ1553" s="45">
        <f>AQ1526*Settings!$C$13*(INDEX(AQ$331:AQ$342,$D1553))</f>
        <v/>
      </c>
      <c r="AR1553" s="45">
        <f>AR1526*Settings!$C$13*(INDEX(AR$331:AR$342,$D1553))</f>
        <v/>
      </c>
      <c r="AS1553" s="45">
        <f>AS1526*Settings!$C$13*(INDEX(AS$331:AS$342,$D1553))</f>
        <v/>
      </c>
      <c r="AT1553" s="45">
        <f>AT1526*Settings!$C$13*(INDEX(AT$331:AT$342,$D1553))</f>
        <v/>
      </c>
      <c r="AU1553" s="45">
        <f>AU1526*Settings!$C$13*(INDEX(AU$331:AU$342,$D1553))</f>
        <v/>
      </c>
      <c r="AV1553" s="45">
        <f>AV1526*Settings!$C$13*(INDEX(AV$331:AV$342,$D1553))</f>
        <v/>
      </c>
      <c r="AW1553" s="45">
        <f>AW1526*Settings!$C$13*(INDEX(AW$331:AW$342,$D1553))</f>
        <v/>
      </c>
      <c r="AX1553" s="45">
        <f>AX1526*Settings!$C$13*(INDEX(AX$331:AX$342,$D1553))</f>
        <v/>
      </c>
      <c r="AY1553" s="46">
        <f>REVENUE(AY1526,Settings!$C$13,INDEX(AY$331:AY$342,$D1553))</f>
        <v/>
      </c>
    </row>
    <row r="1554" hidden="1" outlineLevel="2">
      <c r="A1554" s="14" t="inlineStr">
        <is>
          <t>rsub</t>
        </is>
      </c>
      <c r="B1554" s="14" t="inlineStr">
        <is>
          <t>die</t>
        </is>
      </c>
      <c r="C1554" s="14" t="inlineStr">
        <is>
          <t>cem</t>
        </is>
      </c>
      <c r="D1554" s="37">
        <f>INDEX(Inputs!$R$5:$R$132,MATCH($B1554&amp;"|"&amp;$C1554,Inputs!$A$5:$A$132,0))</f>
        <v/>
      </c>
      <c r="E1554" s="36" t="n"/>
      <c r="F1554" s="36" t="n"/>
      <c r="G1554" s="36" t="n"/>
      <c r="H1554" s="14">
        <f>INDEX(Variables!$B$5:$B$105,MATCH($A1554,Variables!$A$5:$A$105,0))&amp;IF($C1554="",""," | "&amp;INDEX(Mapping!$B$5:$B$26,MATCH($C1554,Mapping!$A$5:$A$26,0))&amp;" | "&amp;INDEX(Mapping!$B$30:$B$41,MATCH($B1554,Mapping!$A$30:$A$41,0)))</f>
        <v/>
      </c>
      <c r="I1554" s="14">
        <f>INDEX(Variables!$C$5:$C$105,MATCH($A1554,Variables!$A$5:$A$105,0))</f>
        <v/>
      </c>
      <c r="J1554" s="14">
        <f>INDEX(Variables!$E$5:$E$105,MATCH($A1554,Variables!$A$5:$A$105,0))</f>
        <v/>
      </c>
      <c r="K1554" s="11">
        <f>LOWER(Settings!$C$4)&amp;".mit."&amp;$A1554&amp;IF($C1554="","","."&amp;$C1554&amp;"."&amp;$B1554)&amp;IF(INDEX(Variables!$D$5:$D$105,MATCH($A1554,Variables!$A$5:$A$105,0))="","","."&amp;INDEX(Variables!$D$5:$D$105,MATCH($A1554,Variables!$A$5:$A$105,0)))&amp;"."&amp;K$5</f>
        <v/>
      </c>
      <c r="L1554" s="44">
        <f>L1527*Settings!$C$13*(INDEX(L$331:L$342,$D1554))</f>
        <v/>
      </c>
      <c r="M1554" s="45">
        <f>M1527*Settings!$C$13*(INDEX(M$331:M$342,$D1554))</f>
        <v/>
      </c>
      <c r="N1554" s="45">
        <f>N1527*Settings!$C$13*(INDEX(N$331:N$342,$D1554))</f>
        <v/>
      </c>
      <c r="O1554" s="45">
        <f>O1527*Settings!$C$13*(INDEX(O$331:O$342,$D1554))</f>
        <v/>
      </c>
      <c r="P1554" s="45">
        <f>P1527*Settings!$C$13*(INDEX(P$331:P$342,$D1554))</f>
        <v/>
      </c>
      <c r="Q1554" s="45">
        <f>Q1527*Settings!$C$13*(INDEX(Q$331:Q$342,$D1554))</f>
        <v/>
      </c>
      <c r="R1554" s="45">
        <f>R1527*Settings!$C$13*(INDEX(R$331:R$342,$D1554))</f>
        <v/>
      </c>
      <c r="S1554" s="45">
        <f>S1527*Settings!$C$13*(INDEX(S$331:S$342,$D1554))</f>
        <v/>
      </c>
      <c r="T1554" s="45">
        <f>T1527*Settings!$C$13*(INDEX(T$331:T$342,$D1554))</f>
        <v/>
      </c>
      <c r="U1554" s="45">
        <f>U1527*Settings!$C$13*(INDEX(U$331:U$342,$D1554))</f>
        <v/>
      </c>
      <c r="V1554" s="45">
        <f>V1527*Settings!$C$13*(INDEX(V$331:V$342,$D1554))</f>
        <v/>
      </c>
      <c r="W1554" s="45">
        <f>W1527*Settings!$C$13*(INDEX(W$331:W$342,$D1554))</f>
        <v/>
      </c>
      <c r="X1554" s="45">
        <f>X1527*Settings!$C$13*(INDEX(X$331:X$342,$D1554))</f>
        <v/>
      </c>
      <c r="Y1554" s="45">
        <f>Y1527*Settings!$C$13*(INDEX(Y$331:Y$342,$D1554))</f>
        <v/>
      </c>
      <c r="Z1554" s="45">
        <f>Z1527*Settings!$C$13*(INDEX(Z$331:Z$342,$D1554))</f>
        <v/>
      </c>
      <c r="AA1554" s="45">
        <f>AA1527*Settings!$C$13*(INDEX(AA$331:AA$342,$D1554))</f>
        <v/>
      </c>
      <c r="AB1554" s="45">
        <f>AB1527*Settings!$C$13*(INDEX(AB$331:AB$342,$D1554))</f>
        <v/>
      </c>
      <c r="AC1554" s="45">
        <f>AC1527*Settings!$C$13*(INDEX(AC$331:AC$342,$D1554))</f>
        <v/>
      </c>
      <c r="AD1554" s="46">
        <f>REVENUE(AD1527,Settings!$C$13,INDEX(AD$331:AD$342,$D1554))</f>
        <v/>
      </c>
      <c r="AF1554" s="11">
        <f>LOWER(Settings!$C$4)&amp;".mit."&amp;$A1554&amp;IF($C1554="","","."&amp;$C1554&amp;"."&amp;$B1554)&amp;IF(INDEX(Variables!$D$5:$D$105,MATCH($A1554,Variables!$A$5:$A$105,0))="","","."&amp;INDEX(Variables!$D$5:$D$105,MATCH($A1554,Variables!$A$5:$A$105,0)))&amp;"."&amp;AF$5</f>
        <v/>
      </c>
      <c r="AG1554" s="44">
        <f>AG1527*Settings!$C$13*(INDEX(AG$331:AG$342,$D1554))</f>
        <v/>
      </c>
      <c r="AH1554" s="45">
        <f>AH1527*Settings!$C$13*(INDEX(AH$331:AH$342,$D1554))</f>
        <v/>
      </c>
      <c r="AI1554" s="45">
        <f>AI1527*Settings!$C$13*(INDEX(AI$331:AI$342,$D1554))</f>
        <v/>
      </c>
      <c r="AJ1554" s="45">
        <f>AJ1527*Settings!$C$13*(INDEX(AJ$331:AJ$342,$D1554))</f>
        <v/>
      </c>
      <c r="AK1554" s="45">
        <f>AK1527*Settings!$C$13*(INDEX(AK$331:AK$342,$D1554))</f>
        <v/>
      </c>
      <c r="AL1554" s="45">
        <f>AL1527*Settings!$C$13*(INDEX(AL$331:AL$342,$D1554))</f>
        <v/>
      </c>
      <c r="AM1554" s="45">
        <f>AM1527*Settings!$C$13*(INDEX(AM$331:AM$342,$D1554))</f>
        <v/>
      </c>
      <c r="AN1554" s="45">
        <f>AN1527*Settings!$C$13*(INDEX(AN$331:AN$342,$D1554))</f>
        <v/>
      </c>
      <c r="AO1554" s="45">
        <f>AO1527*Settings!$C$13*(INDEX(AO$331:AO$342,$D1554))</f>
        <v/>
      </c>
      <c r="AP1554" s="45">
        <f>AP1527*Settings!$C$13*(INDEX(AP$331:AP$342,$D1554))</f>
        <v/>
      </c>
      <c r="AQ1554" s="45">
        <f>AQ1527*Settings!$C$13*(INDEX(AQ$331:AQ$342,$D1554))</f>
        <v/>
      </c>
      <c r="AR1554" s="45">
        <f>AR1527*Settings!$C$13*(INDEX(AR$331:AR$342,$D1554))</f>
        <v/>
      </c>
      <c r="AS1554" s="45">
        <f>AS1527*Settings!$C$13*(INDEX(AS$331:AS$342,$D1554))</f>
        <v/>
      </c>
      <c r="AT1554" s="45">
        <f>AT1527*Settings!$C$13*(INDEX(AT$331:AT$342,$D1554))</f>
        <v/>
      </c>
      <c r="AU1554" s="45">
        <f>AU1527*Settings!$C$13*(INDEX(AU$331:AU$342,$D1554))</f>
        <v/>
      </c>
      <c r="AV1554" s="45">
        <f>AV1527*Settings!$C$13*(INDEX(AV$331:AV$342,$D1554))</f>
        <v/>
      </c>
      <c r="AW1554" s="45">
        <f>AW1527*Settings!$C$13*(INDEX(AW$331:AW$342,$D1554))</f>
        <v/>
      </c>
      <c r="AX1554" s="45">
        <f>AX1527*Settings!$C$13*(INDEX(AX$331:AX$342,$D1554))</f>
        <v/>
      </c>
      <c r="AY1554" s="46">
        <f>REVENUE(AY1527,Settings!$C$13,INDEX(AY$331:AY$342,$D1554))</f>
        <v/>
      </c>
    </row>
    <row r="1555" hidden="1" outlineLevel="2">
      <c r="A1555" s="14" t="inlineStr">
        <is>
          <t>rsub</t>
        </is>
      </c>
      <c r="B1555" s="14" t="inlineStr">
        <is>
          <t>lpg</t>
        </is>
      </c>
      <c r="C1555" s="14" t="inlineStr">
        <is>
          <t>cem</t>
        </is>
      </c>
      <c r="D1555" s="37">
        <f>INDEX(Inputs!$R$5:$R$132,MATCH($B1555&amp;"|"&amp;$C1555,Inputs!$A$5:$A$132,0))</f>
        <v/>
      </c>
      <c r="E1555" s="36" t="n"/>
      <c r="F1555" s="36" t="n"/>
      <c r="G1555" s="36" t="n"/>
      <c r="H1555" s="14">
        <f>INDEX(Variables!$B$5:$B$105,MATCH($A1555,Variables!$A$5:$A$105,0))&amp;IF($C1555="",""," | "&amp;INDEX(Mapping!$B$5:$B$26,MATCH($C1555,Mapping!$A$5:$A$26,0))&amp;" | "&amp;INDEX(Mapping!$B$30:$B$41,MATCH($B1555,Mapping!$A$30:$A$41,0)))</f>
        <v/>
      </c>
      <c r="I1555" s="14">
        <f>INDEX(Variables!$C$5:$C$105,MATCH($A1555,Variables!$A$5:$A$105,0))</f>
        <v/>
      </c>
      <c r="J1555" s="14">
        <f>INDEX(Variables!$E$5:$E$105,MATCH($A1555,Variables!$A$5:$A$105,0))</f>
        <v/>
      </c>
      <c r="K1555" s="11">
        <f>LOWER(Settings!$C$4)&amp;".mit."&amp;$A1555&amp;IF($C1555="","","."&amp;$C1555&amp;"."&amp;$B1555)&amp;IF(INDEX(Variables!$D$5:$D$105,MATCH($A1555,Variables!$A$5:$A$105,0))="","","."&amp;INDEX(Variables!$D$5:$D$105,MATCH($A1555,Variables!$A$5:$A$105,0)))&amp;"."&amp;K$5</f>
        <v/>
      </c>
      <c r="L1555" s="44">
        <f>L1528*Settings!$C$13*(INDEX(L$331:L$342,$D1555))</f>
        <v/>
      </c>
      <c r="M1555" s="45">
        <f>M1528*Settings!$C$13*(INDEX(M$331:M$342,$D1555))</f>
        <v/>
      </c>
      <c r="N1555" s="45">
        <f>N1528*Settings!$C$13*(INDEX(N$331:N$342,$D1555))</f>
        <v/>
      </c>
      <c r="O1555" s="45">
        <f>O1528*Settings!$C$13*(INDEX(O$331:O$342,$D1555))</f>
        <v/>
      </c>
      <c r="P1555" s="45">
        <f>P1528*Settings!$C$13*(INDEX(P$331:P$342,$D1555))</f>
        <v/>
      </c>
      <c r="Q1555" s="45">
        <f>Q1528*Settings!$C$13*(INDEX(Q$331:Q$342,$D1555))</f>
        <v/>
      </c>
      <c r="R1555" s="45">
        <f>R1528*Settings!$C$13*(INDEX(R$331:R$342,$D1555))</f>
        <v/>
      </c>
      <c r="S1555" s="45">
        <f>S1528*Settings!$C$13*(INDEX(S$331:S$342,$D1555))</f>
        <v/>
      </c>
      <c r="T1555" s="45">
        <f>T1528*Settings!$C$13*(INDEX(T$331:T$342,$D1555))</f>
        <v/>
      </c>
      <c r="U1555" s="45">
        <f>U1528*Settings!$C$13*(INDEX(U$331:U$342,$D1555))</f>
        <v/>
      </c>
      <c r="V1555" s="45">
        <f>V1528*Settings!$C$13*(INDEX(V$331:V$342,$D1555))</f>
        <v/>
      </c>
      <c r="W1555" s="45">
        <f>W1528*Settings!$C$13*(INDEX(W$331:W$342,$D1555))</f>
        <v/>
      </c>
      <c r="X1555" s="45">
        <f>X1528*Settings!$C$13*(INDEX(X$331:X$342,$D1555))</f>
        <v/>
      </c>
      <c r="Y1555" s="45">
        <f>Y1528*Settings!$C$13*(INDEX(Y$331:Y$342,$D1555))</f>
        <v/>
      </c>
      <c r="Z1555" s="45">
        <f>Z1528*Settings!$C$13*(INDEX(Z$331:Z$342,$D1555))</f>
        <v/>
      </c>
      <c r="AA1555" s="45">
        <f>AA1528*Settings!$C$13*(INDEX(AA$331:AA$342,$D1555))</f>
        <v/>
      </c>
      <c r="AB1555" s="45">
        <f>AB1528*Settings!$C$13*(INDEX(AB$331:AB$342,$D1555))</f>
        <v/>
      </c>
      <c r="AC1555" s="45">
        <f>AC1528*Settings!$C$13*(INDEX(AC$331:AC$342,$D1555))</f>
        <v/>
      </c>
      <c r="AD1555" s="46">
        <f>REVENUE(AD1528,Settings!$C$13,INDEX(AD$331:AD$342,$D1555))</f>
        <v/>
      </c>
      <c r="AF1555" s="11">
        <f>LOWER(Settings!$C$4)&amp;".mit."&amp;$A1555&amp;IF($C1555="","","."&amp;$C1555&amp;"."&amp;$B1555)&amp;IF(INDEX(Variables!$D$5:$D$105,MATCH($A1555,Variables!$A$5:$A$105,0))="","","."&amp;INDEX(Variables!$D$5:$D$105,MATCH($A1555,Variables!$A$5:$A$105,0)))&amp;"."&amp;AF$5</f>
        <v/>
      </c>
      <c r="AG1555" s="44">
        <f>AG1528*Settings!$C$13*(INDEX(AG$331:AG$342,$D1555))</f>
        <v/>
      </c>
      <c r="AH1555" s="45">
        <f>AH1528*Settings!$C$13*(INDEX(AH$331:AH$342,$D1555))</f>
        <v/>
      </c>
      <c r="AI1555" s="45">
        <f>AI1528*Settings!$C$13*(INDEX(AI$331:AI$342,$D1555))</f>
        <v/>
      </c>
      <c r="AJ1555" s="45">
        <f>AJ1528*Settings!$C$13*(INDEX(AJ$331:AJ$342,$D1555))</f>
        <v/>
      </c>
      <c r="AK1555" s="45">
        <f>AK1528*Settings!$C$13*(INDEX(AK$331:AK$342,$D1555))</f>
        <v/>
      </c>
      <c r="AL1555" s="45">
        <f>AL1528*Settings!$C$13*(INDEX(AL$331:AL$342,$D1555))</f>
        <v/>
      </c>
      <c r="AM1555" s="45">
        <f>AM1528*Settings!$C$13*(INDEX(AM$331:AM$342,$D1555))</f>
        <v/>
      </c>
      <c r="AN1555" s="45">
        <f>AN1528*Settings!$C$13*(INDEX(AN$331:AN$342,$D1555))</f>
        <v/>
      </c>
      <c r="AO1555" s="45">
        <f>AO1528*Settings!$C$13*(INDEX(AO$331:AO$342,$D1555))</f>
        <v/>
      </c>
      <c r="AP1555" s="45">
        <f>AP1528*Settings!$C$13*(INDEX(AP$331:AP$342,$D1555))</f>
        <v/>
      </c>
      <c r="AQ1555" s="45">
        <f>AQ1528*Settings!$C$13*(INDEX(AQ$331:AQ$342,$D1555))</f>
        <v/>
      </c>
      <c r="AR1555" s="45">
        <f>AR1528*Settings!$C$13*(INDEX(AR$331:AR$342,$D1555))</f>
        <v/>
      </c>
      <c r="AS1555" s="45">
        <f>AS1528*Settings!$C$13*(INDEX(AS$331:AS$342,$D1555))</f>
        <v/>
      </c>
      <c r="AT1555" s="45">
        <f>AT1528*Settings!$C$13*(INDEX(AT$331:AT$342,$D1555))</f>
        <v/>
      </c>
      <c r="AU1555" s="45">
        <f>AU1528*Settings!$C$13*(INDEX(AU$331:AU$342,$D1555))</f>
        <v/>
      </c>
      <c r="AV1555" s="45">
        <f>AV1528*Settings!$C$13*(INDEX(AV$331:AV$342,$D1555))</f>
        <v/>
      </c>
      <c r="AW1555" s="45">
        <f>AW1528*Settings!$C$13*(INDEX(AW$331:AW$342,$D1555))</f>
        <v/>
      </c>
      <c r="AX1555" s="45">
        <f>AX1528*Settings!$C$13*(INDEX(AX$331:AX$342,$D1555))</f>
        <v/>
      </c>
      <c r="AY1555" s="46">
        <f>REVENUE(AY1528,Settings!$C$13,INDEX(AY$331:AY$342,$D1555))</f>
        <v/>
      </c>
    </row>
    <row r="1556" hidden="1" outlineLevel="2">
      <c r="A1556" s="14" t="inlineStr">
        <is>
          <t>rsub</t>
        </is>
      </c>
      <c r="B1556" s="14" t="inlineStr">
        <is>
          <t>ker</t>
        </is>
      </c>
      <c r="C1556" s="14" t="inlineStr">
        <is>
          <t>cem</t>
        </is>
      </c>
      <c r="D1556" s="37">
        <f>INDEX(Inputs!$R$5:$R$132,MATCH($B1556&amp;"|"&amp;$C1556,Inputs!$A$5:$A$132,0))</f>
        <v/>
      </c>
      <c r="E1556" s="36" t="n"/>
      <c r="F1556" s="36" t="n"/>
      <c r="G1556" s="36" t="n"/>
      <c r="H1556" s="14">
        <f>INDEX(Variables!$B$5:$B$105,MATCH($A1556,Variables!$A$5:$A$105,0))&amp;IF($C1556="",""," | "&amp;INDEX(Mapping!$B$5:$B$26,MATCH($C1556,Mapping!$A$5:$A$26,0))&amp;" | "&amp;INDEX(Mapping!$B$30:$B$41,MATCH($B1556,Mapping!$A$30:$A$41,0)))</f>
        <v/>
      </c>
      <c r="I1556" s="14">
        <f>INDEX(Variables!$C$5:$C$105,MATCH($A1556,Variables!$A$5:$A$105,0))</f>
        <v/>
      </c>
      <c r="J1556" s="14">
        <f>INDEX(Variables!$E$5:$E$105,MATCH($A1556,Variables!$A$5:$A$105,0))</f>
        <v/>
      </c>
      <c r="K1556" s="11">
        <f>LOWER(Settings!$C$4)&amp;".mit."&amp;$A1556&amp;IF($C1556="","","."&amp;$C1556&amp;"."&amp;$B1556)&amp;IF(INDEX(Variables!$D$5:$D$105,MATCH($A1556,Variables!$A$5:$A$105,0))="","","."&amp;INDEX(Variables!$D$5:$D$105,MATCH($A1556,Variables!$A$5:$A$105,0)))&amp;"."&amp;K$5</f>
        <v/>
      </c>
      <c r="L1556" s="44">
        <f>L1529*Settings!$C$13*(INDEX(L$331:L$342,$D1556))</f>
        <v/>
      </c>
      <c r="M1556" s="45">
        <f>M1529*Settings!$C$13*(INDEX(M$331:M$342,$D1556))</f>
        <v/>
      </c>
      <c r="N1556" s="45">
        <f>N1529*Settings!$C$13*(INDEX(N$331:N$342,$D1556))</f>
        <v/>
      </c>
      <c r="O1556" s="45">
        <f>O1529*Settings!$C$13*(INDEX(O$331:O$342,$D1556))</f>
        <v/>
      </c>
      <c r="P1556" s="45">
        <f>P1529*Settings!$C$13*(INDEX(P$331:P$342,$D1556))</f>
        <v/>
      </c>
      <c r="Q1556" s="45">
        <f>Q1529*Settings!$C$13*(INDEX(Q$331:Q$342,$D1556))</f>
        <v/>
      </c>
      <c r="R1556" s="45">
        <f>R1529*Settings!$C$13*(INDEX(R$331:R$342,$D1556))</f>
        <v/>
      </c>
      <c r="S1556" s="45">
        <f>S1529*Settings!$C$13*(INDEX(S$331:S$342,$D1556))</f>
        <v/>
      </c>
      <c r="T1556" s="45">
        <f>T1529*Settings!$C$13*(INDEX(T$331:T$342,$D1556))</f>
        <v/>
      </c>
      <c r="U1556" s="45">
        <f>U1529*Settings!$C$13*(INDEX(U$331:U$342,$D1556))</f>
        <v/>
      </c>
      <c r="V1556" s="45">
        <f>V1529*Settings!$C$13*(INDEX(V$331:V$342,$D1556))</f>
        <v/>
      </c>
      <c r="W1556" s="45">
        <f>W1529*Settings!$C$13*(INDEX(W$331:W$342,$D1556))</f>
        <v/>
      </c>
      <c r="X1556" s="45">
        <f>X1529*Settings!$C$13*(INDEX(X$331:X$342,$D1556))</f>
        <v/>
      </c>
      <c r="Y1556" s="45">
        <f>Y1529*Settings!$C$13*(INDEX(Y$331:Y$342,$D1556))</f>
        <v/>
      </c>
      <c r="Z1556" s="45">
        <f>Z1529*Settings!$C$13*(INDEX(Z$331:Z$342,$D1556))</f>
        <v/>
      </c>
      <c r="AA1556" s="45">
        <f>AA1529*Settings!$C$13*(INDEX(AA$331:AA$342,$D1556))</f>
        <v/>
      </c>
      <c r="AB1556" s="45">
        <f>AB1529*Settings!$C$13*(INDEX(AB$331:AB$342,$D1556))</f>
        <v/>
      </c>
      <c r="AC1556" s="45">
        <f>AC1529*Settings!$C$13*(INDEX(AC$331:AC$342,$D1556))</f>
        <v/>
      </c>
      <c r="AD1556" s="46">
        <f>REVENUE(AD1529,Settings!$C$13,INDEX(AD$331:AD$342,$D1556))</f>
        <v/>
      </c>
      <c r="AF1556" s="11">
        <f>LOWER(Settings!$C$4)&amp;".mit."&amp;$A1556&amp;IF($C1556="","","."&amp;$C1556&amp;"."&amp;$B1556)&amp;IF(INDEX(Variables!$D$5:$D$105,MATCH($A1556,Variables!$A$5:$A$105,0))="","","."&amp;INDEX(Variables!$D$5:$D$105,MATCH($A1556,Variables!$A$5:$A$105,0)))&amp;"."&amp;AF$5</f>
        <v/>
      </c>
      <c r="AG1556" s="44">
        <f>AG1529*Settings!$C$13*(INDEX(AG$331:AG$342,$D1556))</f>
        <v/>
      </c>
      <c r="AH1556" s="45">
        <f>AH1529*Settings!$C$13*(INDEX(AH$331:AH$342,$D1556))</f>
        <v/>
      </c>
      <c r="AI1556" s="45">
        <f>AI1529*Settings!$C$13*(INDEX(AI$331:AI$342,$D1556))</f>
        <v/>
      </c>
      <c r="AJ1556" s="45">
        <f>AJ1529*Settings!$C$13*(INDEX(AJ$331:AJ$342,$D1556))</f>
        <v/>
      </c>
      <c r="AK1556" s="45">
        <f>AK1529*Settings!$C$13*(INDEX(AK$331:AK$342,$D1556))</f>
        <v/>
      </c>
      <c r="AL1556" s="45">
        <f>AL1529*Settings!$C$13*(INDEX(AL$331:AL$342,$D1556))</f>
        <v/>
      </c>
      <c r="AM1556" s="45">
        <f>AM1529*Settings!$C$13*(INDEX(AM$331:AM$342,$D1556))</f>
        <v/>
      </c>
      <c r="AN1556" s="45">
        <f>AN1529*Settings!$C$13*(INDEX(AN$331:AN$342,$D1556))</f>
        <v/>
      </c>
      <c r="AO1556" s="45">
        <f>AO1529*Settings!$C$13*(INDEX(AO$331:AO$342,$D1556))</f>
        <v/>
      </c>
      <c r="AP1556" s="45">
        <f>AP1529*Settings!$C$13*(INDEX(AP$331:AP$342,$D1556))</f>
        <v/>
      </c>
      <c r="AQ1556" s="45">
        <f>AQ1529*Settings!$C$13*(INDEX(AQ$331:AQ$342,$D1556))</f>
        <v/>
      </c>
      <c r="AR1556" s="45">
        <f>AR1529*Settings!$C$13*(INDEX(AR$331:AR$342,$D1556))</f>
        <v/>
      </c>
      <c r="AS1556" s="45">
        <f>AS1529*Settings!$C$13*(INDEX(AS$331:AS$342,$D1556))</f>
        <v/>
      </c>
      <c r="AT1556" s="45">
        <f>AT1529*Settings!$C$13*(INDEX(AT$331:AT$342,$D1556))</f>
        <v/>
      </c>
      <c r="AU1556" s="45">
        <f>AU1529*Settings!$C$13*(INDEX(AU$331:AU$342,$D1556))</f>
        <v/>
      </c>
      <c r="AV1556" s="45">
        <f>AV1529*Settings!$C$13*(INDEX(AV$331:AV$342,$D1556))</f>
        <v/>
      </c>
      <c r="AW1556" s="45">
        <f>AW1529*Settings!$C$13*(INDEX(AW$331:AW$342,$D1556))</f>
        <v/>
      </c>
      <c r="AX1556" s="45">
        <f>AX1529*Settings!$C$13*(INDEX(AX$331:AX$342,$D1556))</f>
        <v/>
      </c>
      <c r="AY1556" s="46">
        <f>REVENUE(AY1529,Settings!$C$13,INDEX(AY$331:AY$342,$D1556))</f>
        <v/>
      </c>
    </row>
    <row r="1557" hidden="1" outlineLevel="2">
      <c r="A1557" s="14" t="inlineStr">
        <is>
          <t>rsub</t>
        </is>
      </c>
      <c r="B1557" s="14" t="inlineStr">
        <is>
          <t>oop</t>
        </is>
      </c>
      <c r="C1557" s="14" t="inlineStr">
        <is>
          <t>cem</t>
        </is>
      </c>
      <c r="D1557" s="37">
        <f>INDEX(Inputs!$R$5:$R$132,MATCH($B1557&amp;"|"&amp;$C1557,Inputs!$A$5:$A$132,0))</f>
        <v/>
      </c>
      <c r="E1557" s="36" t="n"/>
      <c r="F1557" s="36" t="n"/>
      <c r="G1557" s="36" t="n"/>
      <c r="H1557" s="14">
        <f>INDEX(Variables!$B$5:$B$105,MATCH($A1557,Variables!$A$5:$A$105,0))&amp;IF($C1557="",""," | "&amp;INDEX(Mapping!$B$5:$B$26,MATCH($C1557,Mapping!$A$5:$A$26,0))&amp;" | "&amp;INDEX(Mapping!$B$30:$B$41,MATCH($B1557,Mapping!$A$30:$A$41,0)))</f>
        <v/>
      </c>
      <c r="I1557" s="14">
        <f>INDEX(Variables!$C$5:$C$105,MATCH($A1557,Variables!$A$5:$A$105,0))</f>
        <v/>
      </c>
      <c r="J1557" s="14">
        <f>INDEX(Variables!$E$5:$E$105,MATCH($A1557,Variables!$A$5:$A$105,0))</f>
        <v/>
      </c>
      <c r="K1557" s="11">
        <f>LOWER(Settings!$C$4)&amp;".mit."&amp;$A1557&amp;IF($C1557="","","."&amp;$C1557&amp;"."&amp;$B1557)&amp;IF(INDEX(Variables!$D$5:$D$105,MATCH($A1557,Variables!$A$5:$A$105,0))="","","."&amp;INDEX(Variables!$D$5:$D$105,MATCH($A1557,Variables!$A$5:$A$105,0)))&amp;"."&amp;K$5</f>
        <v/>
      </c>
      <c r="L1557" s="44">
        <f>L1530*Settings!$C$13*(INDEX(L$331:L$342,$D1557))</f>
        <v/>
      </c>
      <c r="M1557" s="45">
        <f>M1530*Settings!$C$13*(INDEX(M$331:M$342,$D1557))</f>
        <v/>
      </c>
      <c r="N1557" s="45">
        <f>N1530*Settings!$C$13*(INDEX(N$331:N$342,$D1557))</f>
        <v/>
      </c>
      <c r="O1557" s="45">
        <f>O1530*Settings!$C$13*(INDEX(O$331:O$342,$D1557))</f>
        <v/>
      </c>
      <c r="P1557" s="45">
        <f>P1530*Settings!$C$13*(INDEX(P$331:P$342,$D1557))</f>
        <v/>
      </c>
      <c r="Q1557" s="45">
        <f>Q1530*Settings!$C$13*(INDEX(Q$331:Q$342,$D1557))</f>
        <v/>
      </c>
      <c r="R1557" s="45">
        <f>R1530*Settings!$C$13*(INDEX(R$331:R$342,$D1557))</f>
        <v/>
      </c>
      <c r="S1557" s="45">
        <f>S1530*Settings!$C$13*(INDEX(S$331:S$342,$D1557))</f>
        <v/>
      </c>
      <c r="T1557" s="45">
        <f>T1530*Settings!$C$13*(INDEX(T$331:T$342,$D1557))</f>
        <v/>
      </c>
      <c r="U1557" s="45">
        <f>U1530*Settings!$C$13*(INDEX(U$331:U$342,$D1557))</f>
        <v/>
      </c>
      <c r="V1557" s="45">
        <f>V1530*Settings!$C$13*(INDEX(V$331:V$342,$D1557))</f>
        <v/>
      </c>
      <c r="W1557" s="45">
        <f>W1530*Settings!$C$13*(INDEX(W$331:W$342,$D1557))</f>
        <v/>
      </c>
      <c r="X1557" s="45">
        <f>X1530*Settings!$C$13*(INDEX(X$331:X$342,$D1557))</f>
        <v/>
      </c>
      <c r="Y1557" s="45">
        <f>Y1530*Settings!$C$13*(INDEX(Y$331:Y$342,$D1557))</f>
        <v/>
      </c>
      <c r="Z1557" s="45">
        <f>Z1530*Settings!$C$13*(INDEX(Z$331:Z$342,$D1557))</f>
        <v/>
      </c>
      <c r="AA1557" s="45">
        <f>AA1530*Settings!$C$13*(INDEX(AA$331:AA$342,$D1557))</f>
        <v/>
      </c>
      <c r="AB1557" s="45">
        <f>AB1530*Settings!$C$13*(INDEX(AB$331:AB$342,$D1557))</f>
        <v/>
      </c>
      <c r="AC1557" s="45">
        <f>AC1530*Settings!$C$13*(INDEX(AC$331:AC$342,$D1557))</f>
        <v/>
      </c>
      <c r="AD1557" s="46">
        <f>REVENUE(AD1530,Settings!$C$13,INDEX(AD$331:AD$342,$D1557))</f>
        <v/>
      </c>
      <c r="AF1557" s="11">
        <f>LOWER(Settings!$C$4)&amp;".mit."&amp;$A1557&amp;IF($C1557="","","."&amp;$C1557&amp;"."&amp;$B1557)&amp;IF(INDEX(Variables!$D$5:$D$105,MATCH($A1557,Variables!$A$5:$A$105,0))="","","."&amp;INDEX(Variables!$D$5:$D$105,MATCH($A1557,Variables!$A$5:$A$105,0)))&amp;"."&amp;AF$5</f>
        <v/>
      </c>
      <c r="AG1557" s="44">
        <f>AG1530*Settings!$C$13*(INDEX(AG$331:AG$342,$D1557))</f>
        <v/>
      </c>
      <c r="AH1557" s="45">
        <f>AH1530*Settings!$C$13*(INDEX(AH$331:AH$342,$D1557))</f>
        <v/>
      </c>
      <c r="AI1557" s="45">
        <f>AI1530*Settings!$C$13*(INDEX(AI$331:AI$342,$D1557))</f>
        <v/>
      </c>
      <c r="AJ1557" s="45">
        <f>AJ1530*Settings!$C$13*(INDEX(AJ$331:AJ$342,$D1557))</f>
        <v/>
      </c>
      <c r="AK1557" s="45">
        <f>AK1530*Settings!$C$13*(INDEX(AK$331:AK$342,$D1557))</f>
        <v/>
      </c>
      <c r="AL1557" s="45">
        <f>AL1530*Settings!$C$13*(INDEX(AL$331:AL$342,$D1557))</f>
        <v/>
      </c>
      <c r="AM1557" s="45">
        <f>AM1530*Settings!$C$13*(INDEX(AM$331:AM$342,$D1557))</f>
        <v/>
      </c>
      <c r="AN1557" s="45">
        <f>AN1530*Settings!$C$13*(INDEX(AN$331:AN$342,$D1557))</f>
        <v/>
      </c>
      <c r="AO1557" s="45">
        <f>AO1530*Settings!$C$13*(INDEX(AO$331:AO$342,$D1557))</f>
        <v/>
      </c>
      <c r="AP1557" s="45">
        <f>AP1530*Settings!$C$13*(INDEX(AP$331:AP$342,$D1557))</f>
        <v/>
      </c>
      <c r="AQ1557" s="45">
        <f>AQ1530*Settings!$C$13*(INDEX(AQ$331:AQ$342,$D1557))</f>
        <v/>
      </c>
      <c r="AR1557" s="45">
        <f>AR1530*Settings!$C$13*(INDEX(AR$331:AR$342,$D1557))</f>
        <v/>
      </c>
      <c r="AS1557" s="45">
        <f>AS1530*Settings!$C$13*(INDEX(AS$331:AS$342,$D1557))</f>
        <v/>
      </c>
      <c r="AT1557" s="45">
        <f>AT1530*Settings!$C$13*(INDEX(AT$331:AT$342,$D1557))</f>
        <v/>
      </c>
      <c r="AU1557" s="45">
        <f>AU1530*Settings!$C$13*(INDEX(AU$331:AU$342,$D1557))</f>
        <v/>
      </c>
      <c r="AV1557" s="45">
        <f>AV1530*Settings!$C$13*(INDEX(AV$331:AV$342,$D1557))</f>
        <v/>
      </c>
      <c r="AW1557" s="45">
        <f>AW1530*Settings!$C$13*(INDEX(AW$331:AW$342,$D1557))</f>
        <v/>
      </c>
      <c r="AX1557" s="45">
        <f>AX1530*Settings!$C$13*(INDEX(AX$331:AX$342,$D1557))</f>
        <v/>
      </c>
      <c r="AY1557" s="46">
        <f>REVENUE(AY1530,Settings!$C$13,INDEX(AY$331:AY$342,$D1557))</f>
        <v/>
      </c>
    </row>
    <row r="1558" hidden="1" outlineLevel="2">
      <c r="A1558" s="14" t="inlineStr">
        <is>
          <t>rsub</t>
        </is>
      </c>
      <c r="B1558" s="14" t="inlineStr">
        <is>
          <t>bio</t>
        </is>
      </c>
      <c r="C1558" s="14" t="inlineStr">
        <is>
          <t>cem</t>
        </is>
      </c>
      <c r="D1558" s="37">
        <f>INDEX(Inputs!$R$5:$R$132,MATCH($B1558&amp;"|"&amp;$C1558,Inputs!$A$5:$A$132,0))</f>
        <v/>
      </c>
      <c r="E1558" s="36" t="n"/>
      <c r="F1558" s="36" t="n"/>
      <c r="G1558" s="36" t="n"/>
      <c r="H1558" s="14">
        <f>INDEX(Variables!$B$5:$B$105,MATCH($A1558,Variables!$A$5:$A$105,0))&amp;IF($C1558="",""," | "&amp;INDEX(Mapping!$B$5:$B$26,MATCH($C1558,Mapping!$A$5:$A$26,0))&amp;" | "&amp;INDEX(Mapping!$B$30:$B$41,MATCH($B1558,Mapping!$A$30:$A$41,0)))</f>
        <v/>
      </c>
      <c r="I1558" s="14">
        <f>INDEX(Variables!$C$5:$C$105,MATCH($A1558,Variables!$A$5:$A$105,0))</f>
        <v/>
      </c>
      <c r="J1558" s="14">
        <f>INDEX(Variables!$E$5:$E$105,MATCH($A1558,Variables!$A$5:$A$105,0))</f>
        <v/>
      </c>
      <c r="K1558" s="11">
        <f>LOWER(Settings!$C$4)&amp;".mit."&amp;$A1558&amp;IF($C1558="","","."&amp;$C1558&amp;"."&amp;$B1558)&amp;IF(INDEX(Variables!$D$5:$D$105,MATCH($A1558,Variables!$A$5:$A$105,0))="","","."&amp;INDEX(Variables!$D$5:$D$105,MATCH($A1558,Variables!$A$5:$A$105,0)))&amp;"."&amp;K$5</f>
        <v/>
      </c>
      <c r="L1558" s="44">
        <f>L1531*Settings!$C$13*(INDEX(L$331:L$342,$D1558))</f>
        <v/>
      </c>
      <c r="M1558" s="45">
        <f>M1531*Settings!$C$13*(INDEX(M$331:M$342,$D1558))</f>
        <v/>
      </c>
      <c r="N1558" s="45">
        <f>N1531*Settings!$C$13*(INDEX(N$331:N$342,$D1558))</f>
        <v/>
      </c>
      <c r="O1558" s="45">
        <f>O1531*Settings!$C$13*(INDEX(O$331:O$342,$D1558))</f>
        <v/>
      </c>
      <c r="P1558" s="45">
        <f>P1531*Settings!$C$13*(INDEX(P$331:P$342,$D1558))</f>
        <v/>
      </c>
      <c r="Q1558" s="45">
        <f>Q1531*Settings!$C$13*(INDEX(Q$331:Q$342,$D1558))</f>
        <v/>
      </c>
      <c r="R1558" s="45">
        <f>R1531*Settings!$C$13*(INDEX(R$331:R$342,$D1558))</f>
        <v/>
      </c>
      <c r="S1558" s="45">
        <f>S1531*Settings!$C$13*(INDEX(S$331:S$342,$D1558))</f>
        <v/>
      </c>
      <c r="T1558" s="45">
        <f>T1531*Settings!$C$13*(INDEX(T$331:T$342,$D1558))</f>
        <v/>
      </c>
      <c r="U1558" s="45">
        <f>U1531*Settings!$C$13*(INDEX(U$331:U$342,$D1558))</f>
        <v/>
      </c>
      <c r="V1558" s="45">
        <f>V1531*Settings!$C$13*(INDEX(V$331:V$342,$D1558))</f>
        <v/>
      </c>
      <c r="W1558" s="45">
        <f>W1531*Settings!$C$13*(INDEX(W$331:W$342,$D1558))</f>
        <v/>
      </c>
      <c r="X1558" s="45">
        <f>X1531*Settings!$C$13*(INDEX(X$331:X$342,$D1558))</f>
        <v/>
      </c>
      <c r="Y1558" s="45">
        <f>Y1531*Settings!$C$13*(INDEX(Y$331:Y$342,$D1558))</f>
        <v/>
      </c>
      <c r="Z1558" s="45">
        <f>Z1531*Settings!$C$13*(INDEX(Z$331:Z$342,$D1558))</f>
        <v/>
      </c>
      <c r="AA1558" s="45">
        <f>AA1531*Settings!$C$13*(INDEX(AA$331:AA$342,$D1558))</f>
        <v/>
      </c>
      <c r="AB1558" s="45">
        <f>AB1531*Settings!$C$13*(INDEX(AB$331:AB$342,$D1558))</f>
        <v/>
      </c>
      <c r="AC1558" s="45">
        <f>AC1531*Settings!$C$13*(INDEX(AC$331:AC$342,$D1558))</f>
        <v/>
      </c>
      <c r="AD1558" s="46">
        <f>REVENUE(AD1531,Settings!$C$13,INDEX(AD$331:AD$342,$D1558))</f>
        <v/>
      </c>
      <c r="AF1558" s="11">
        <f>LOWER(Settings!$C$4)&amp;".mit."&amp;$A1558&amp;IF($C1558="","","."&amp;$C1558&amp;"."&amp;$B1558)&amp;IF(INDEX(Variables!$D$5:$D$105,MATCH($A1558,Variables!$A$5:$A$105,0))="","","."&amp;INDEX(Variables!$D$5:$D$105,MATCH($A1558,Variables!$A$5:$A$105,0)))&amp;"."&amp;AF$5</f>
        <v/>
      </c>
      <c r="AG1558" s="44">
        <f>AG1531*Settings!$C$13*(INDEX(AG$331:AG$342,$D1558))</f>
        <v/>
      </c>
      <c r="AH1558" s="45">
        <f>AH1531*Settings!$C$13*(INDEX(AH$331:AH$342,$D1558))</f>
        <v/>
      </c>
      <c r="AI1558" s="45">
        <f>AI1531*Settings!$C$13*(INDEX(AI$331:AI$342,$D1558))</f>
        <v/>
      </c>
      <c r="AJ1558" s="45">
        <f>AJ1531*Settings!$C$13*(INDEX(AJ$331:AJ$342,$D1558))</f>
        <v/>
      </c>
      <c r="AK1558" s="45">
        <f>AK1531*Settings!$C$13*(INDEX(AK$331:AK$342,$D1558))</f>
        <v/>
      </c>
      <c r="AL1558" s="45">
        <f>AL1531*Settings!$C$13*(INDEX(AL$331:AL$342,$D1558))</f>
        <v/>
      </c>
      <c r="AM1558" s="45">
        <f>AM1531*Settings!$C$13*(INDEX(AM$331:AM$342,$D1558))</f>
        <v/>
      </c>
      <c r="AN1558" s="45">
        <f>AN1531*Settings!$C$13*(INDEX(AN$331:AN$342,$D1558))</f>
        <v/>
      </c>
      <c r="AO1558" s="45">
        <f>AO1531*Settings!$C$13*(INDEX(AO$331:AO$342,$D1558))</f>
        <v/>
      </c>
      <c r="AP1558" s="45">
        <f>AP1531*Settings!$C$13*(INDEX(AP$331:AP$342,$D1558))</f>
        <v/>
      </c>
      <c r="AQ1558" s="45">
        <f>AQ1531*Settings!$C$13*(INDEX(AQ$331:AQ$342,$D1558))</f>
        <v/>
      </c>
      <c r="AR1558" s="45">
        <f>AR1531*Settings!$C$13*(INDEX(AR$331:AR$342,$D1558))</f>
        <v/>
      </c>
      <c r="AS1558" s="45">
        <f>AS1531*Settings!$C$13*(INDEX(AS$331:AS$342,$D1558))</f>
        <v/>
      </c>
      <c r="AT1558" s="45">
        <f>AT1531*Settings!$C$13*(INDEX(AT$331:AT$342,$D1558))</f>
        <v/>
      </c>
      <c r="AU1558" s="45">
        <f>AU1531*Settings!$C$13*(INDEX(AU$331:AU$342,$D1558))</f>
        <v/>
      </c>
      <c r="AV1558" s="45">
        <f>AV1531*Settings!$C$13*(INDEX(AV$331:AV$342,$D1558))</f>
        <v/>
      </c>
      <c r="AW1558" s="45">
        <f>AW1531*Settings!$C$13*(INDEX(AW$331:AW$342,$D1558))</f>
        <v/>
      </c>
      <c r="AX1558" s="45">
        <f>AX1531*Settings!$C$13*(INDEX(AX$331:AX$342,$D1558))</f>
        <v/>
      </c>
      <c r="AY1558" s="46">
        <f>REVENUE(AY1531,Settings!$C$13,INDEX(AY$331:AY$342,$D1558))</f>
        <v/>
      </c>
    </row>
    <row r="1559" hidden="1" outlineLevel="2"/>
    <row r="1560" hidden="1" outlineLevel="2">
      <c r="A1560" s="14" t="inlineStr">
        <is>
          <t>rnew</t>
        </is>
      </c>
      <c r="B1560" s="14" t="inlineStr">
        <is>
          <t>coa</t>
        </is>
      </c>
      <c r="C1560" s="14" t="inlineStr">
        <is>
          <t>cem</t>
        </is>
      </c>
      <c r="D1560" s="37">
        <f>INDEX(Inputs!$S$5:$S$132,MATCH($B1560&amp;"|"&amp;$C1560,Inputs!$A$5:$A$132,0))</f>
        <v/>
      </c>
      <c r="E1560" s="36" t="n"/>
      <c r="F1560" s="36" t="n"/>
      <c r="G1560" s="36" t="n"/>
      <c r="H1560" s="14">
        <f>INDEX(Variables!$B$5:$B$105,MATCH($A1560,Variables!$A$5:$A$105,0))&amp;IF($C1560="",""," | "&amp;INDEX(Mapping!$B$5:$B$26,MATCH($C1560,Mapping!$A$5:$A$26,0))&amp;" | "&amp;INDEX(Mapping!$B$30:$B$41,MATCH($B1560,Mapping!$A$30:$A$41,0)))</f>
        <v/>
      </c>
      <c r="I1560" s="14">
        <f>INDEX(Variables!$C$5:$C$105,MATCH($A1560,Variables!$A$5:$A$105,0))</f>
        <v/>
      </c>
      <c r="J1560" s="14">
        <f>INDEX(Variables!$E$5:$E$105,MATCH($A1560,Variables!$A$5:$A$105,0))</f>
        <v/>
      </c>
      <c r="K1560" s="11">
        <f>LOWER(Settings!$C$4)&amp;".mit."&amp;$A1560&amp;IF($C1560="","","."&amp;$C1560&amp;"."&amp;$B1560)&amp;IF(INDEX(Variables!$D$5:$D$105,MATCH($A1560,Variables!$A$5:$A$105,0))="","","."&amp;INDEX(Variables!$D$5:$D$105,MATCH($A1560,Variables!$A$5:$A$105,0)))&amp;"."&amp;K$5</f>
        <v/>
      </c>
      <c r="L1560" s="44">
        <f>L1524*Settings!$C$13*(L1470+L1488+L1479*L$195+L1497*$D1560)</f>
        <v/>
      </c>
      <c r="M1560" s="45">
        <f>M1524*Settings!$C$13*(M1470+M1488+M1479*M$195+M1497*$D1560)</f>
        <v/>
      </c>
      <c r="N1560" s="45">
        <f>N1524*Settings!$C$13*(N1470+N1488+N1479*N$195+N1497*$D1560)</f>
        <v/>
      </c>
      <c r="O1560" s="45">
        <f>O1524*Settings!$C$13*(O1470+O1488+O1479*O$195+O1497*$D1560)</f>
        <v/>
      </c>
      <c r="P1560" s="45">
        <f>P1524*Settings!$C$13*(P1470+P1488+P1479*P$195+P1497*$D1560)</f>
        <v/>
      </c>
      <c r="Q1560" s="45">
        <f>Q1524*Settings!$C$13*(Q1470+Q1488+Q1479*Q$195+Q1497*$D1560)</f>
        <v/>
      </c>
      <c r="R1560" s="45">
        <f>R1524*Settings!$C$13*(R1470+R1488+R1479*R$195+R1497*$D1560)</f>
        <v/>
      </c>
      <c r="S1560" s="45">
        <f>S1524*Settings!$C$13*(S1470+S1488+S1479*S$195+S1497*$D1560)</f>
        <v/>
      </c>
      <c r="T1560" s="45">
        <f>T1524*Settings!$C$13*(T1470+T1488+T1479*T$195+T1497*$D1560)</f>
        <v/>
      </c>
      <c r="U1560" s="45">
        <f>U1524*Settings!$C$13*(U1470+U1488+U1479*U$195+U1497*$D1560)</f>
        <v/>
      </c>
      <c r="V1560" s="45">
        <f>V1524*Settings!$C$13*(V1470+V1488+V1479*V$195+V1497*$D1560)</f>
        <v/>
      </c>
      <c r="W1560" s="45">
        <f>W1524*Settings!$C$13*(W1470+W1488+W1479*W$195+W1497*$D1560)</f>
        <v/>
      </c>
      <c r="X1560" s="45">
        <f>X1524*Settings!$C$13*(X1470+X1488+X1479*X$195+X1497*$D1560)</f>
        <v/>
      </c>
      <c r="Y1560" s="45">
        <f>Y1524*Settings!$C$13*(Y1470+Y1488+Y1479*Y$195+Y1497*$D1560)</f>
        <v/>
      </c>
      <c r="Z1560" s="45">
        <f>Z1524*Settings!$C$13*(Z1470+Z1488+Z1479*Z$195+Z1497*$D1560)</f>
        <v/>
      </c>
      <c r="AA1560" s="45">
        <f>AA1524*Settings!$C$13*(AA1470+AA1488+AA1479*AA$195+AA1497*$D1560)</f>
        <v/>
      </c>
      <c r="AB1560" s="45">
        <f>AB1524*Settings!$C$13*(AB1470+AB1488+AB1479*AB$195+AB1497*$D1560)</f>
        <v/>
      </c>
      <c r="AC1560" s="45">
        <f>AC1524*Settings!$C$13*(AC1470+AC1488+AC1479*AC$195+AC1497*$D1560)</f>
        <v/>
      </c>
      <c r="AD1560" s="46">
        <f>REVENUE(AD1524,Settings!$C$13,NEWREVRATE(AD1470,AD1488,AD1479,AD$195,AD1497,$D1560))</f>
        <v/>
      </c>
      <c r="AF1560" s="11">
        <f>LOWER(Settings!$C$4)&amp;".mit."&amp;$A1560&amp;IF($C1560="","","."&amp;$C1560&amp;"."&amp;$B1560)&amp;IF(INDEX(Variables!$D$5:$D$105,MATCH($A1560,Variables!$A$5:$A$105,0))="","","."&amp;INDEX(Variables!$D$5:$D$105,MATCH($A1560,Variables!$A$5:$A$105,0)))&amp;"."&amp;AF$5</f>
        <v/>
      </c>
      <c r="AG1560" s="44">
        <f>AG1524*Settings!$C$13*(AG1470+AG1488+AG1479*AG$195+AG1497*$D1560)</f>
        <v/>
      </c>
      <c r="AH1560" s="45">
        <f>AH1524*Settings!$C$13*(AH1470+AH1488+AH1479*AH$195+AH1497*$D1560)</f>
        <v/>
      </c>
      <c r="AI1560" s="45">
        <f>AI1524*Settings!$C$13*(AI1470+AI1488+AI1479*AI$195+AI1497*$D1560)</f>
        <v/>
      </c>
      <c r="AJ1560" s="45">
        <f>AJ1524*Settings!$C$13*(AJ1470+AJ1488+AJ1479*AJ$195+AJ1497*$D1560)</f>
        <v/>
      </c>
      <c r="AK1560" s="45">
        <f>AK1524*Settings!$C$13*(AK1470+AK1488+AK1479*AK$195+AK1497*$D1560)</f>
        <v/>
      </c>
      <c r="AL1560" s="45">
        <f>AL1524*Settings!$C$13*(AL1470+AL1488+AL1479*AL$195+AL1497*$D1560)</f>
        <v/>
      </c>
      <c r="AM1560" s="45">
        <f>AM1524*Settings!$C$13*(AM1470+AM1488+AM1479*AM$195+AM1497*$D1560)</f>
        <v/>
      </c>
      <c r="AN1560" s="45">
        <f>AN1524*Settings!$C$13*(AN1470+AN1488+AN1479*AN$195+AN1497*$D1560)</f>
        <v/>
      </c>
      <c r="AO1560" s="45">
        <f>AO1524*Settings!$C$13*(AO1470+AO1488+AO1479*AO$195+AO1497*$D1560)</f>
        <v/>
      </c>
      <c r="AP1560" s="45">
        <f>AP1524*Settings!$C$13*(AP1470+AP1488+AP1479*AP$195+AP1497*$D1560)</f>
        <v/>
      </c>
      <c r="AQ1560" s="45">
        <f>AQ1524*Settings!$C$13*(AQ1470+AQ1488+AQ1479*AQ$195+AQ1497*$D1560)</f>
        <v/>
      </c>
      <c r="AR1560" s="45">
        <f>AR1524*Settings!$C$13*(AR1470+AR1488+AR1479*AR$195+AR1497*$D1560)</f>
        <v/>
      </c>
      <c r="AS1560" s="45">
        <f>AS1524*Settings!$C$13*(AS1470+AS1488+AS1479*AS$195+AS1497*$D1560)</f>
        <v/>
      </c>
      <c r="AT1560" s="45">
        <f>AT1524*Settings!$C$13*(AT1470+AT1488+AT1479*AT$195+AT1497*$D1560)</f>
        <v/>
      </c>
      <c r="AU1560" s="45">
        <f>AU1524*Settings!$C$13*(AU1470+AU1488+AU1479*AU$195+AU1497*$D1560)</f>
        <v/>
      </c>
      <c r="AV1560" s="45">
        <f>AV1524*Settings!$C$13*(AV1470+AV1488+AV1479*AV$195+AV1497*$D1560)</f>
        <v/>
      </c>
      <c r="AW1560" s="45">
        <f>AW1524*Settings!$C$13*(AW1470+AW1488+AW1479*AW$195+AW1497*$D1560)</f>
        <v/>
      </c>
      <c r="AX1560" s="45">
        <f>AX1524*Settings!$C$13*(AX1470+AX1488+AX1479*AX$195+AX1497*$D1560)</f>
        <v/>
      </c>
      <c r="AY1560" s="46">
        <f>REVENUE(AY1524,Settings!$C$13,NEWREVRATE(AY1470,AY1488,AY1479,AY$195,AY1497,$D1560))</f>
        <v/>
      </c>
    </row>
    <row r="1561" hidden="1" outlineLevel="2">
      <c r="A1561" s="14" t="inlineStr">
        <is>
          <t>rnew</t>
        </is>
      </c>
      <c r="B1561" s="14" t="inlineStr">
        <is>
          <t>nga</t>
        </is>
      </c>
      <c r="C1561" s="14" t="inlineStr">
        <is>
          <t>cem</t>
        </is>
      </c>
      <c r="D1561" s="37">
        <f>INDEX(Inputs!$S$5:$S$132,MATCH($B1561&amp;"|"&amp;$C1561,Inputs!$A$5:$A$132,0))</f>
        <v/>
      </c>
      <c r="E1561" s="36" t="n"/>
      <c r="F1561" s="36" t="n"/>
      <c r="G1561" s="36" t="n"/>
      <c r="H1561" s="14">
        <f>INDEX(Variables!$B$5:$B$105,MATCH($A1561,Variables!$A$5:$A$105,0))&amp;IF($C1561="",""," | "&amp;INDEX(Mapping!$B$5:$B$26,MATCH($C1561,Mapping!$A$5:$A$26,0))&amp;" | "&amp;INDEX(Mapping!$B$30:$B$41,MATCH($B1561,Mapping!$A$30:$A$41,0)))</f>
        <v/>
      </c>
      <c r="I1561" s="14">
        <f>INDEX(Variables!$C$5:$C$105,MATCH($A1561,Variables!$A$5:$A$105,0))</f>
        <v/>
      </c>
      <c r="J1561" s="14">
        <f>INDEX(Variables!$E$5:$E$105,MATCH($A1561,Variables!$A$5:$A$105,0))</f>
        <v/>
      </c>
      <c r="K1561" s="11">
        <f>LOWER(Settings!$C$4)&amp;".mit."&amp;$A1561&amp;IF($C1561="","","."&amp;$C1561&amp;"."&amp;$B1561)&amp;IF(INDEX(Variables!$D$5:$D$105,MATCH($A1561,Variables!$A$5:$A$105,0))="","","."&amp;INDEX(Variables!$D$5:$D$105,MATCH($A1561,Variables!$A$5:$A$105,0)))&amp;"."&amp;K$5</f>
        <v/>
      </c>
      <c r="L1561" s="44">
        <f>L1525*Settings!$C$13*(L1471+L1489+L1480*L$195+L1498*$D1561)</f>
        <v/>
      </c>
      <c r="M1561" s="45">
        <f>M1525*Settings!$C$13*(M1471+M1489+M1480*M$195+M1498*$D1561)</f>
        <v/>
      </c>
      <c r="N1561" s="45">
        <f>N1525*Settings!$C$13*(N1471+N1489+N1480*N$195+N1498*$D1561)</f>
        <v/>
      </c>
      <c r="O1561" s="45">
        <f>O1525*Settings!$C$13*(O1471+O1489+O1480*O$195+O1498*$D1561)</f>
        <v/>
      </c>
      <c r="P1561" s="45">
        <f>P1525*Settings!$C$13*(P1471+P1489+P1480*P$195+P1498*$D1561)</f>
        <v/>
      </c>
      <c r="Q1561" s="45">
        <f>Q1525*Settings!$C$13*(Q1471+Q1489+Q1480*Q$195+Q1498*$D1561)</f>
        <v/>
      </c>
      <c r="R1561" s="45">
        <f>R1525*Settings!$C$13*(R1471+R1489+R1480*R$195+R1498*$D1561)</f>
        <v/>
      </c>
      <c r="S1561" s="45">
        <f>S1525*Settings!$C$13*(S1471+S1489+S1480*S$195+S1498*$D1561)</f>
        <v/>
      </c>
      <c r="T1561" s="45">
        <f>T1525*Settings!$C$13*(T1471+T1489+T1480*T$195+T1498*$D1561)</f>
        <v/>
      </c>
      <c r="U1561" s="45">
        <f>U1525*Settings!$C$13*(U1471+U1489+U1480*U$195+U1498*$D1561)</f>
        <v/>
      </c>
      <c r="V1561" s="45">
        <f>V1525*Settings!$C$13*(V1471+V1489+V1480*V$195+V1498*$D1561)</f>
        <v/>
      </c>
      <c r="W1561" s="45">
        <f>W1525*Settings!$C$13*(W1471+W1489+W1480*W$195+W1498*$D1561)</f>
        <v/>
      </c>
      <c r="X1561" s="45">
        <f>X1525*Settings!$C$13*(X1471+X1489+X1480*X$195+X1498*$D1561)</f>
        <v/>
      </c>
      <c r="Y1561" s="45">
        <f>Y1525*Settings!$C$13*(Y1471+Y1489+Y1480*Y$195+Y1498*$D1561)</f>
        <v/>
      </c>
      <c r="Z1561" s="45">
        <f>Z1525*Settings!$C$13*(Z1471+Z1489+Z1480*Z$195+Z1498*$D1561)</f>
        <v/>
      </c>
      <c r="AA1561" s="45">
        <f>AA1525*Settings!$C$13*(AA1471+AA1489+AA1480*AA$195+AA1498*$D1561)</f>
        <v/>
      </c>
      <c r="AB1561" s="45">
        <f>AB1525*Settings!$C$13*(AB1471+AB1489+AB1480*AB$195+AB1498*$D1561)</f>
        <v/>
      </c>
      <c r="AC1561" s="45">
        <f>AC1525*Settings!$C$13*(AC1471+AC1489+AC1480*AC$195+AC1498*$D1561)</f>
        <v/>
      </c>
      <c r="AD1561" s="46">
        <f>REVENUE(AD1525,Settings!$C$13,NEWREVRATE(AD1471,AD1489,AD1480,AD$195,AD1498,$D1561))</f>
        <v/>
      </c>
      <c r="AF1561" s="11">
        <f>LOWER(Settings!$C$4)&amp;".mit."&amp;$A1561&amp;IF($C1561="","","."&amp;$C1561&amp;"."&amp;$B1561)&amp;IF(INDEX(Variables!$D$5:$D$105,MATCH($A1561,Variables!$A$5:$A$105,0))="","","."&amp;INDEX(Variables!$D$5:$D$105,MATCH($A1561,Variables!$A$5:$A$105,0)))&amp;"."&amp;AF$5</f>
        <v/>
      </c>
      <c r="AG1561" s="44">
        <f>AG1525*Settings!$C$13*(AG1471+AG1489+AG1480*AG$195+AG1498*$D1561)</f>
        <v/>
      </c>
      <c r="AH1561" s="45">
        <f>AH1525*Settings!$C$13*(AH1471+AH1489+AH1480*AH$195+AH1498*$D1561)</f>
        <v/>
      </c>
      <c r="AI1561" s="45">
        <f>AI1525*Settings!$C$13*(AI1471+AI1489+AI1480*AI$195+AI1498*$D1561)</f>
        <v/>
      </c>
      <c r="AJ1561" s="45">
        <f>AJ1525*Settings!$C$13*(AJ1471+AJ1489+AJ1480*AJ$195+AJ1498*$D1561)</f>
        <v/>
      </c>
      <c r="AK1561" s="45">
        <f>AK1525*Settings!$C$13*(AK1471+AK1489+AK1480*AK$195+AK1498*$D1561)</f>
        <v/>
      </c>
      <c r="AL1561" s="45">
        <f>AL1525*Settings!$C$13*(AL1471+AL1489+AL1480*AL$195+AL1498*$D1561)</f>
        <v/>
      </c>
      <c r="AM1561" s="45">
        <f>AM1525*Settings!$C$13*(AM1471+AM1489+AM1480*AM$195+AM1498*$D1561)</f>
        <v/>
      </c>
      <c r="AN1561" s="45">
        <f>AN1525*Settings!$C$13*(AN1471+AN1489+AN1480*AN$195+AN1498*$D1561)</f>
        <v/>
      </c>
      <c r="AO1561" s="45">
        <f>AO1525*Settings!$C$13*(AO1471+AO1489+AO1480*AO$195+AO1498*$D1561)</f>
        <v/>
      </c>
      <c r="AP1561" s="45">
        <f>AP1525*Settings!$C$13*(AP1471+AP1489+AP1480*AP$195+AP1498*$D1561)</f>
        <v/>
      </c>
      <c r="AQ1561" s="45">
        <f>AQ1525*Settings!$C$13*(AQ1471+AQ1489+AQ1480*AQ$195+AQ1498*$D1561)</f>
        <v/>
      </c>
      <c r="AR1561" s="45">
        <f>AR1525*Settings!$C$13*(AR1471+AR1489+AR1480*AR$195+AR1498*$D1561)</f>
        <v/>
      </c>
      <c r="AS1561" s="45">
        <f>AS1525*Settings!$C$13*(AS1471+AS1489+AS1480*AS$195+AS1498*$D1561)</f>
        <v/>
      </c>
      <c r="AT1561" s="45">
        <f>AT1525*Settings!$C$13*(AT1471+AT1489+AT1480*AT$195+AT1498*$D1561)</f>
        <v/>
      </c>
      <c r="AU1561" s="45">
        <f>AU1525*Settings!$C$13*(AU1471+AU1489+AU1480*AU$195+AU1498*$D1561)</f>
        <v/>
      </c>
      <c r="AV1561" s="45">
        <f>AV1525*Settings!$C$13*(AV1471+AV1489+AV1480*AV$195+AV1498*$D1561)</f>
        <v/>
      </c>
      <c r="AW1561" s="45">
        <f>AW1525*Settings!$C$13*(AW1471+AW1489+AW1480*AW$195+AW1498*$D1561)</f>
        <v/>
      </c>
      <c r="AX1561" s="45">
        <f>AX1525*Settings!$C$13*(AX1471+AX1489+AX1480*AX$195+AX1498*$D1561)</f>
        <v/>
      </c>
      <c r="AY1561" s="46">
        <f>REVENUE(AY1525,Settings!$C$13,NEWREVRATE(AY1471,AY1489,AY1480,AY$195,AY1498,$D1561))</f>
        <v/>
      </c>
    </row>
    <row r="1562" hidden="1" outlineLevel="2">
      <c r="A1562" s="14" t="inlineStr">
        <is>
          <t>rnew</t>
        </is>
      </c>
      <c r="B1562" s="14" t="inlineStr">
        <is>
          <t>gso</t>
        </is>
      </c>
      <c r="C1562" s="14" t="inlineStr">
        <is>
          <t>cem</t>
        </is>
      </c>
      <c r="D1562" s="37">
        <f>INDEX(Inputs!$S$5:$S$132,MATCH($B1562&amp;"|"&amp;$C1562,Inputs!$A$5:$A$132,0))</f>
        <v/>
      </c>
      <c r="E1562" s="36" t="n"/>
      <c r="F1562" s="36" t="n"/>
      <c r="G1562" s="36" t="n"/>
      <c r="H1562" s="14">
        <f>INDEX(Variables!$B$5:$B$105,MATCH($A1562,Variables!$A$5:$A$105,0))&amp;IF($C1562="",""," | "&amp;INDEX(Mapping!$B$5:$B$26,MATCH($C1562,Mapping!$A$5:$A$26,0))&amp;" | "&amp;INDEX(Mapping!$B$30:$B$41,MATCH($B1562,Mapping!$A$30:$A$41,0)))</f>
        <v/>
      </c>
      <c r="I1562" s="14">
        <f>INDEX(Variables!$C$5:$C$105,MATCH($A1562,Variables!$A$5:$A$105,0))</f>
        <v/>
      </c>
      <c r="J1562" s="14">
        <f>INDEX(Variables!$E$5:$E$105,MATCH($A1562,Variables!$A$5:$A$105,0))</f>
        <v/>
      </c>
      <c r="K1562" s="11">
        <f>LOWER(Settings!$C$4)&amp;".mit."&amp;$A1562&amp;IF($C1562="","","."&amp;$C1562&amp;"."&amp;$B1562)&amp;IF(INDEX(Variables!$D$5:$D$105,MATCH($A1562,Variables!$A$5:$A$105,0))="","","."&amp;INDEX(Variables!$D$5:$D$105,MATCH($A1562,Variables!$A$5:$A$105,0)))&amp;"."&amp;K$5</f>
        <v/>
      </c>
      <c r="L1562" s="44">
        <f>L1526*Settings!$C$13*(L1472+L1490+L1481*L$195+L1499*$D1562)</f>
        <v/>
      </c>
      <c r="M1562" s="45">
        <f>M1526*Settings!$C$13*(M1472+M1490+M1481*M$195+M1499*$D1562)</f>
        <v/>
      </c>
      <c r="N1562" s="45">
        <f>N1526*Settings!$C$13*(N1472+N1490+N1481*N$195+N1499*$D1562)</f>
        <v/>
      </c>
      <c r="O1562" s="45">
        <f>O1526*Settings!$C$13*(O1472+O1490+O1481*O$195+O1499*$D1562)</f>
        <v/>
      </c>
      <c r="P1562" s="45">
        <f>P1526*Settings!$C$13*(P1472+P1490+P1481*P$195+P1499*$D1562)</f>
        <v/>
      </c>
      <c r="Q1562" s="45">
        <f>Q1526*Settings!$C$13*(Q1472+Q1490+Q1481*Q$195+Q1499*$D1562)</f>
        <v/>
      </c>
      <c r="R1562" s="45">
        <f>R1526*Settings!$C$13*(R1472+R1490+R1481*R$195+R1499*$D1562)</f>
        <v/>
      </c>
      <c r="S1562" s="45">
        <f>S1526*Settings!$C$13*(S1472+S1490+S1481*S$195+S1499*$D1562)</f>
        <v/>
      </c>
      <c r="T1562" s="45">
        <f>T1526*Settings!$C$13*(T1472+T1490+T1481*T$195+T1499*$D1562)</f>
        <v/>
      </c>
      <c r="U1562" s="45">
        <f>U1526*Settings!$C$13*(U1472+U1490+U1481*U$195+U1499*$D1562)</f>
        <v/>
      </c>
      <c r="V1562" s="45">
        <f>V1526*Settings!$C$13*(V1472+V1490+V1481*V$195+V1499*$D1562)</f>
        <v/>
      </c>
      <c r="W1562" s="45">
        <f>W1526*Settings!$C$13*(W1472+W1490+W1481*W$195+W1499*$D1562)</f>
        <v/>
      </c>
      <c r="X1562" s="45">
        <f>X1526*Settings!$C$13*(X1472+X1490+X1481*X$195+X1499*$D1562)</f>
        <v/>
      </c>
      <c r="Y1562" s="45">
        <f>Y1526*Settings!$C$13*(Y1472+Y1490+Y1481*Y$195+Y1499*$D1562)</f>
        <v/>
      </c>
      <c r="Z1562" s="45">
        <f>Z1526*Settings!$C$13*(Z1472+Z1490+Z1481*Z$195+Z1499*$D1562)</f>
        <v/>
      </c>
      <c r="AA1562" s="45">
        <f>AA1526*Settings!$C$13*(AA1472+AA1490+AA1481*AA$195+AA1499*$D1562)</f>
        <v/>
      </c>
      <c r="AB1562" s="45">
        <f>AB1526*Settings!$C$13*(AB1472+AB1490+AB1481*AB$195+AB1499*$D1562)</f>
        <v/>
      </c>
      <c r="AC1562" s="45">
        <f>AC1526*Settings!$C$13*(AC1472+AC1490+AC1481*AC$195+AC1499*$D1562)</f>
        <v/>
      </c>
      <c r="AD1562" s="46">
        <f>REVENUE(AD1526,Settings!$C$13,NEWREVRATE(AD1472,AD1490,AD1481,AD$195,AD1499,$D1562))</f>
        <v/>
      </c>
      <c r="AF1562" s="11">
        <f>LOWER(Settings!$C$4)&amp;".mit."&amp;$A1562&amp;IF($C1562="","","."&amp;$C1562&amp;"."&amp;$B1562)&amp;IF(INDEX(Variables!$D$5:$D$105,MATCH($A1562,Variables!$A$5:$A$105,0))="","","."&amp;INDEX(Variables!$D$5:$D$105,MATCH($A1562,Variables!$A$5:$A$105,0)))&amp;"."&amp;AF$5</f>
        <v/>
      </c>
      <c r="AG1562" s="44">
        <f>AG1526*Settings!$C$13*(AG1472+AG1490+AG1481*AG$195+AG1499*$D1562)</f>
        <v/>
      </c>
      <c r="AH1562" s="45">
        <f>AH1526*Settings!$C$13*(AH1472+AH1490+AH1481*AH$195+AH1499*$D1562)</f>
        <v/>
      </c>
      <c r="AI1562" s="45">
        <f>AI1526*Settings!$C$13*(AI1472+AI1490+AI1481*AI$195+AI1499*$D1562)</f>
        <v/>
      </c>
      <c r="AJ1562" s="45">
        <f>AJ1526*Settings!$C$13*(AJ1472+AJ1490+AJ1481*AJ$195+AJ1499*$D1562)</f>
        <v/>
      </c>
      <c r="AK1562" s="45">
        <f>AK1526*Settings!$C$13*(AK1472+AK1490+AK1481*AK$195+AK1499*$D1562)</f>
        <v/>
      </c>
      <c r="AL1562" s="45">
        <f>AL1526*Settings!$C$13*(AL1472+AL1490+AL1481*AL$195+AL1499*$D1562)</f>
        <v/>
      </c>
      <c r="AM1562" s="45">
        <f>AM1526*Settings!$C$13*(AM1472+AM1490+AM1481*AM$195+AM1499*$D1562)</f>
        <v/>
      </c>
      <c r="AN1562" s="45">
        <f>AN1526*Settings!$C$13*(AN1472+AN1490+AN1481*AN$195+AN1499*$D1562)</f>
        <v/>
      </c>
      <c r="AO1562" s="45">
        <f>AO1526*Settings!$C$13*(AO1472+AO1490+AO1481*AO$195+AO1499*$D1562)</f>
        <v/>
      </c>
      <c r="AP1562" s="45">
        <f>AP1526*Settings!$C$13*(AP1472+AP1490+AP1481*AP$195+AP1499*$D1562)</f>
        <v/>
      </c>
      <c r="AQ1562" s="45">
        <f>AQ1526*Settings!$C$13*(AQ1472+AQ1490+AQ1481*AQ$195+AQ1499*$D1562)</f>
        <v/>
      </c>
      <c r="AR1562" s="45">
        <f>AR1526*Settings!$C$13*(AR1472+AR1490+AR1481*AR$195+AR1499*$D1562)</f>
        <v/>
      </c>
      <c r="AS1562" s="45">
        <f>AS1526*Settings!$C$13*(AS1472+AS1490+AS1481*AS$195+AS1499*$D1562)</f>
        <v/>
      </c>
      <c r="AT1562" s="45">
        <f>AT1526*Settings!$C$13*(AT1472+AT1490+AT1481*AT$195+AT1499*$D1562)</f>
        <v/>
      </c>
      <c r="AU1562" s="45">
        <f>AU1526*Settings!$C$13*(AU1472+AU1490+AU1481*AU$195+AU1499*$D1562)</f>
        <v/>
      </c>
      <c r="AV1562" s="45">
        <f>AV1526*Settings!$C$13*(AV1472+AV1490+AV1481*AV$195+AV1499*$D1562)</f>
        <v/>
      </c>
      <c r="AW1562" s="45">
        <f>AW1526*Settings!$C$13*(AW1472+AW1490+AW1481*AW$195+AW1499*$D1562)</f>
        <v/>
      </c>
      <c r="AX1562" s="45">
        <f>AX1526*Settings!$C$13*(AX1472+AX1490+AX1481*AX$195+AX1499*$D1562)</f>
        <v/>
      </c>
      <c r="AY1562" s="46">
        <f>REVENUE(AY1526,Settings!$C$13,NEWREVRATE(AY1472,AY1490,AY1481,AY$195,AY1499,$D1562))</f>
        <v/>
      </c>
    </row>
    <row r="1563" hidden="1" outlineLevel="2">
      <c r="A1563" s="14" t="inlineStr">
        <is>
          <t>rnew</t>
        </is>
      </c>
      <c r="B1563" s="14" t="inlineStr">
        <is>
          <t>die</t>
        </is>
      </c>
      <c r="C1563" s="14" t="inlineStr">
        <is>
          <t>cem</t>
        </is>
      </c>
      <c r="D1563" s="37">
        <f>INDEX(Inputs!$S$5:$S$132,MATCH($B1563&amp;"|"&amp;$C1563,Inputs!$A$5:$A$132,0))</f>
        <v/>
      </c>
      <c r="E1563" s="36" t="n"/>
      <c r="F1563" s="36" t="n"/>
      <c r="G1563" s="36" t="n"/>
      <c r="H1563" s="14">
        <f>INDEX(Variables!$B$5:$B$105,MATCH($A1563,Variables!$A$5:$A$105,0))&amp;IF($C1563="",""," | "&amp;INDEX(Mapping!$B$5:$B$26,MATCH($C1563,Mapping!$A$5:$A$26,0))&amp;" | "&amp;INDEX(Mapping!$B$30:$B$41,MATCH($B1563,Mapping!$A$30:$A$41,0)))</f>
        <v/>
      </c>
      <c r="I1563" s="14">
        <f>INDEX(Variables!$C$5:$C$105,MATCH($A1563,Variables!$A$5:$A$105,0))</f>
        <v/>
      </c>
      <c r="J1563" s="14">
        <f>INDEX(Variables!$E$5:$E$105,MATCH($A1563,Variables!$A$5:$A$105,0))</f>
        <v/>
      </c>
      <c r="K1563" s="11">
        <f>LOWER(Settings!$C$4)&amp;".mit."&amp;$A1563&amp;IF($C1563="","","."&amp;$C1563&amp;"."&amp;$B1563)&amp;IF(INDEX(Variables!$D$5:$D$105,MATCH($A1563,Variables!$A$5:$A$105,0))="","","."&amp;INDEX(Variables!$D$5:$D$105,MATCH($A1563,Variables!$A$5:$A$105,0)))&amp;"."&amp;K$5</f>
        <v/>
      </c>
      <c r="L1563" s="44">
        <f>L1527*Settings!$C$13*(L1473+L1491+L1482*L$195+L1500*$D1563)</f>
        <v/>
      </c>
      <c r="M1563" s="45">
        <f>M1527*Settings!$C$13*(M1473+M1491+M1482*M$195+M1500*$D1563)</f>
        <v/>
      </c>
      <c r="N1563" s="45">
        <f>N1527*Settings!$C$13*(N1473+N1491+N1482*N$195+N1500*$D1563)</f>
        <v/>
      </c>
      <c r="O1563" s="45">
        <f>O1527*Settings!$C$13*(O1473+O1491+O1482*O$195+O1500*$D1563)</f>
        <v/>
      </c>
      <c r="P1563" s="45">
        <f>P1527*Settings!$C$13*(P1473+P1491+P1482*P$195+P1500*$D1563)</f>
        <v/>
      </c>
      <c r="Q1563" s="45">
        <f>Q1527*Settings!$C$13*(Q1473+Q1491+Q1482*Q$195+Q1500*$D1563)</f>
        <v/>
      </c>
      <c r="R1563" s="45">
        <f>R1527*Settings!$C$13*(R1473+R1491+R1482*R$195+R1500*$D1563)</f>
        <v/>
      </c>
      <c r="S1563" s="45">
        <f>S1527*Settings!$C$13*(S1473+S1491+S1482*S$195+S1500*$D1563)</f>
        <v/>
      </c>
      <c r="T1563" s="45">
        <f>T1527*Settings!$C$13*(T1473+T1491+T1482*T$195+T1500*$D1563)</f>
        <v/>
      </c>
      <c r="U1563" s="45">
        <f>U1527*Settings!$C$13*(U1473+U1491+U1482*U$195+U1500*$D1563)</f>
        <v/>
      </c>
      <c r="V1563" s="45">
        <f>V1527*Settings!$C$13*(V1473+V1491+V1482*V$195+V1500*$D1563)</f>
        <v/>
      </c>
      <c r="W1563" s="45">
        <f>W1527*Settings!$C$13*(W1473+W1491+W1482*W$195+W1500*$D1563)</f>
        <v/>
      </c>
      <c r="X1563" s="45">
        <f>X1527*Settings!$C$13*(X1473+X1491+X1482*X$195+X1500*$D1563)</f>
        <v/>
      </c>
      <c r="Y1563" s="45">
        <f>Y1527*Settings!$C$13*(Y1473+Y1491+Y1482*Y$195+Y1500*$D1563)</f>
        <v/>
      </c>
      <c r="Z1563" s="45">
        <f>Z1527*Settings!$C$13*(Z1473+Z1491+Z1482*Z$195+Z1500*$D1563)</f>
        <v/>
      </c>
      <c r="AA1563" s="45">
        <f>AA1527*Settings!$C$13*(AA1473+AA1491+AA1482*AA$195+AA1500*$D1563)</f>
        <v/>
      </c>
      <c r="AB1563" s="45">
        <f>AB1527*Settings!$C$13*(AB1473+AB1491+AB1482*AB$195+AB1500*$D1563)</f>
        <v/>
      </c>
      <c r="AC1563" s="45">
        <f>AC1527*Settings!$C$13*(AC1473+AC1491+AC1482*AC$195+AC1500*$D1563)</f>
        <v/>
      </c>
      <c r="AD1563" s="46">
        <f>REVENUE(AD1527,Settings!$C$13,NEWREVRATE(AD1473,AD1491,AD1482,AD$195,AD1500,$D1563))</f>
        <v/>
      </c>
      <c r="AF1563" s="11">
        <f>LOWER(Settings!$C$4)&amp;".mit."&amp;$A1563&amp;IF($C1563="","","."&amp;$C1563&amp;"."&amp;$B1563)&amp;IF(INDEX(Variables!$D$5:$D$105,MATCH($A1563,Variables!$A$5:$A$105,0))="","","."&amp;INDEX(Variables!$D$5:$D$105,MATCH($A1563,Variables!$A$5:$A$105,0)))&amp;"."&amp;AF$5</f>
        <v/>
      </c>
      <c r="AG1563" s="44">
        <f>AG1527*Settings!$C$13*(AG1473+AG1491+AG1482*AG$195+AG1500*$D1563)</f>
        <v/>
      </c>
      <c r="AH1563" s="45">
        <f>AH1527*Settings!$C$13*(AH1473+AH1491+AH1482*AH$195+AH1500*$D1563)</f>
        <v/>
      </c>
      <c r="AI1563" s="45">
        <f>AI1527*Settings!$C$13*(AI1473+AI1491+AI1482*AI$195+AI1500*$D1563)</f>
        <v/>
      </c>
      <c r="AJ1563" s="45">
        <f>AJ1527*Settings!$C$13*(AJ1473+AJ1491+AJ1482*AJ$195+AJ1500*$D1563)</f>
        <v/>
      </c>
      <c r="AK1563" s="45">
        <f>AK1527*Settings!$C$13*(AK1473+AK1491+AK1482*AK$195+AK1500*$D1563)</f>
        <v/>
      </c>
      <c r="AL1563" s="45">
        <f>AL1527*Settings!$C$13*(AL1473+AL1491+AL1482*AL$195+AL1500*$D1563)</f>
        <v/>
      </c>
      <c r="AM1563" s="45">
        <f>AM1527*Settings!$C$13*(AM1473+AM1491+AM1482*AM$195+AM1500*$D1563)</f>
        <v/>
      </c>
      <c r="AN1563" s="45">
        <f>AN1527*Settings!$C$13*(AN1473+AN1491+AN1482*AN$195+AN1500*$D1563)</f>
        <v/>
      </c>
      <c r="AO1563" s="45">
        <f>AO1527*Settings!$C$13*(AO1473+AO1491+AO1482*AO$195+AO1500*$D1563)</f>
        <v/>
      </c>
      <c r="AP1563" s="45">
        <f>AP1527*Settings!$C$13*(AP1473+AP1491+AP1482*AP$195+AP1500*$D1563)</f>
        <v/>
      </c>
      <c r="AQ1563" s="45">
        <f>AQ1527*Settings!$C$13*(AQ1473+AQ1491+AQ1482*AQ$195+AQ1500*$D1563)</f>
        <v/>
      </c>
      <c r="AR1563" s="45">
        <f>AR1527*Settings!$C$13*(AR1473+AR1491+AR1482*AR$195+AR1500*$D1563)</f>
        <v/>
      </c>
      <c r="AS1563" s="45">
        <f>AS1527*Settings!$C$13*(AS1473+AS1491+AS1482*AS$195+AS1500*$D1563)</f>
        <v/>
      </c>
      <c r="AT1563" s="45">
        <f>AT1527*Settings!$C$13*(AT1473+AT1491+AT1482*AT$195+AT1500*$D1563)</f>
        <v/>
      </c>
      <c r="AU1563" s="45">
        <f>AU1527*Settings!$C$13*(AU1473+AU1491+AU1482*AU$195+AU1500*$D1563)</f>
        <v/>
      </c>
      <c r="AV1563" s="45">
        <f>AV1527*Settings!$C$13*(AV1473+AV1491+AV1482*AV$195+AV1500*$D1563)</f>
        <v/>
      </c>
      <c r="AW1563" s="45">
        <f>AW1527*Settings!$C$13*(AW1473+AW1491+AW1482*AW$195+AW1500*$D1563)</f>
        <v/>
      </c>
      <c r="AX1563" s="45">
        <f>AX1527*Settings!$C$13*(AX1473+AX1491+AX1482*AX$195+AX1500*$D1563)</f>
        <v/>
      </c>
      <c r="AY1563" s="46">
        <f>REVENUE(AY1527,Settings!$C$13,NEWREVRATE(AY1473,AY1491,AY1482,AY$195,AY1500,$D1563))</f>
        <v/>
      </c>
    </row>
    <row r="1564" hidden="1" outlineLevel="2">
      <c r="A1564" s="14" t="inlineStr">
        <is>
          <t>rnew</t>
        </is>
      </c>
      <c r="B1564" s="14" t="inlineStr">
        <is>
          <t>lpg</t>
        </is>
      </c>
      <c r="C1564" s="14" t="inlineStr">
        <is>
          <t>cem</t>
        </is>
      </c>
      <c r="D1564" s="37">
        <f>INDEX(Inputs!$S$5:$S$132,MATCH($B1564&amp;"|"&amp;$C1564,Inputs!$A$5:$A$132,0))</f>
        <v/>
      </c>
      <c r="E1564" s="36" t="n"/>
      <c r="F1564" s="36" t="n"/>
      <c r="G1564" s="36" t="n"/>
      <c r="H1564" s="14">
        <f>INDEX(Variables!$B$5:$B$105,MATCH($A1564,Variables!$A$5:$A$105,0))&amp;IF($C1564="",""," | "&amp;INDEX(Mapping!$B$5:$B$26,MATCH($C1564,Mapping!$A$5:$A$26,0))&amp;" | "&amp;INDEX(Mapping!$B$30:$B$41,MATCH($B1564,Mapping!$A$30:$A$41,0)))</f>
        <v/>
      </c>
      <c r="I1564" s="14">
        <f>INDEX(Variables!$C$5:$C$105,MATCH($A1564,Variables!$A$5:$A$105,0))</f>
        <v/>
      </c>
      <c r="J1564" s="14">
        <f>INDEX(Variables!$E$5:$E$105,MATCH($A1564,Variables!$A$5:$A$105,0))</f>
        <v/>
      </c>
      <c r="K1564" s="11">
        <f>LOWER(Settings!$C$4)&amp;".mit."&amp;$A1564&amp;IF($C1564="","","."&amp;$C1564&amp;"."&amp;$B1564)&amp;IF(INDEX(Variables!$D$5:$D$105,MATCH($A1564,Variables!$A$5:$A$105,0))="","","."&amp;INDEX(Variables!$D$5:$D$105,MATCH($A1564,Variables!$A$5:$A$105,0)))&amp;"."&amp;K$5</f>
        <v/>
      </c>
      <c r="L1564" s="44">
        <f>L1528*Settings!$C$13*(L1474+L1492+L1483*L$195+L1501*$D1564)</f>
        <v/>
      </c>
      <c r="M1564" s="45">
        <f>M1528*Settings!$C$13*(M1474+M1492+M1483*M$195+M1501*$D1564)</f>
        <v/>
      </c>
      <c r="N1564" s="45">
        <f>N1528*Settings!$C$13*(N1474+N1492+N1483*N$195+N1501*$D1564)</f>
        <v/>
      </c>
      <c r="O1564" s="45">
        <f>O1528*Settings!$C$13*(O1474+O1492+O1483*O$195+O1501*$D1564)</f>
        <v/>
      </c>
      <c r="P1564" s="45">
        <f>P1528*Settings!$C$13*(P1474+P1492+P1483*P$195+P1501*$D1564)</f>
        <v/>
      </c>
      <c r="Q1564" s="45">
        <f>Q1528*Settings!$C$13*(Q1474+Q1492+Q1483*Q$195+Q1501*$D1564)</f>
        <v/>
      </c>
      <c r="R1564" s="45">
        <f>R1528*Settings!$C$13*(R1474+R1492+R1483*R$195+R1501*$D1564)</f>
        <v/>
      </c>
      <c r="S1564" s="45">
        <f>S1528*Settings!$C$13*(S1474+S1492+S1483*S$195+S1501*$D1564)</f>
        <v/>
      </c>
      <c r="T1564" s="45">
        <f>T1528*Settings!$C$13*(T1474+T1492+T1483*T$195+T1501*$D1564)</f>
        <v/>
      </c>
      <c r="U1564" s="45">
        <f>U1528*Settings!$C$13*(U1474+U1492+U1483*U$195+U1501*$D1564)</f>
        <v/>
      </c>
      <c r="V1564" s="45">
        <f>V1528*Settings!$C$13*(V1474+V1492+V1483*V$195+V1501*$D1564)</f>
        <v/>
      </c>
      <c r="W1564" s="45">
        <f>W1528*Settings!$C$13*(W1474+W1492+W1483*W$195+W1501*$D1564)</f>
        <v/>
      </c>
      <c r="X1564" s="45">
        <f>X1528*Settings!$C$13*(X1474+X1492+X1483*X$195+X1501*$D1564)</f>
        <v/>
      </c>
      <c r="Y1564" s="45">
        <f>Y1528*Settings!$C$13*(Y1474+Y1492+Y1483*Y$195+Y1501*$D1564)</f>
        <v/>
      </c>
      <c r="Z1564" s="45">
        <f>Z1528*Settings!$C$13*(Z1474+Z1492+Z1483*Z$195+Z1501*$D1564)</f>
        <v/>
      </c>
      <c r="AA1564" s="45">
        <f>AA1528*Settings!$C$13*(AA1474+AA1492+AA1483*AA$195+AA1501*$D1564)</f>
        <v/>
      </c>
      <c r="AB1564" s="45">
        <f>AB1528*Settings!$C$13*(AB1474+AB1492+AB1483*AB$195+AB1501*$D1564)</f>
        <v/>
      </c>
      <c r="AC1564" s="45">
        <f>AC1528*Settings!$C$13*(AC1474+AC1492+AC1483*AC$195+AC1501*$D1564)</f>
        <v/>
      </c>
      <c r="AD1564" s="46">
        <f>REVENUE(AD1528,Settings!$C$13,NEWREVRATE(AD1474,AD1492,AD1483,AD$195,AD1501,$D1564))</f>
        <v/>
      </c>
      <c r="AF1564" s="11">
        <f>LOWER(Settings!$C$4)&amp;".mit."&amp;$A1564&amp;IF($C1564="","","."&amp;$C1564&amp;"."&amp;$B1564)&amp;IF(INDEX(Variables!$D$5:$D$105,MATCH($A1564,Variables!$A$5:$A$105,0))="","","."&amp;INDEX(Variables!$D$5:$D$105,MATCH($A1564,Variables!$A$5:$A$105,0)))&amp;"."&amp;AF$5</f>
        <v/>
      </c>
      <c r="AG1564" s="44">
        <f>AG1528*Settings!$C$13*(AG1474+AG1492+AG1483*AG$195+AG1501*$D1564)</f>
        <v/>
      </c>
      <c r="AH1564" s="45">
        <f>AH1528*Settings!$C$13*(AH1474+AH1492+AH1483*AH$195+AH1501*$D1564)</f>
        <v/>
      </c>
      <c r="AI1564" s="45">
        <f>AI1528*Settings!$C$13*(AI1474+AI1492+AI1483*AI$195+AI1501*$D1564)</f>
        <v/>
      </c>
      <c r="AJ1564" s="45">
        <f>AJ1528*Settings!$C$13*(AJ1474+AJ1492+AJ1483*AJ$195+AJ1501*$D1564)</f>
        <v/>
      </c>
      <c r="AK1564" s="45">
        <f>AK1528*Settings!$C$13*(AK1474+AK1492+AK1483*AK$195+AK1501*$D1564)</f>
        <v/>
      </c>
      <c r="AL1564" s="45">
        <f>AL1528*Settings!$C$13*(AL1474+AL1492+AL1483*AL$195+AL1501*$D1564)</f>
        <v/>
      </c>
      <c r="AM1564" s="45">
        <f>AM1528*Settings!$C$13*(AM1474+AM1492+AM1483*AM$195+AM1501*$D1564)</f>
        <v/>
      </c>
      <c r="AN1564" s="45">
        <f>AN1528*Settings!$C$13*(AN1474+AN1492+AN1483*AN$195+AN1501*$D1564)</f>
        <v/>
      </c>
      <c r="AO1564" s="45">
        <f>AO1528*Settings!$C$13*(AO1474+AO1492+AO1483*AO$195+AO1501*$D1564)</f>
        <v/>
      </c>
      <c r="AP1564" s="45">
        <f>AP1528*Settings!$C$13*(AP1474+AP1492+AP1483*AP$195+AP1501*$D1564)</f>
        <v/>
      </c>
      <c r="AQ1564" s="45">
        <f>AQ1528*Settings!$C$13*(AQ1474+AQ1492+AQ1483*AQ$195+AQ1501*$D1564)</f>
        <v/>
      </c>
      <c r="AR1564" s="45">
        <f>AR1528*Settings!$C$13*(AR1474+AR1492+AR1483*AR$195+AR1501*$D1564)</f>
        <v/>
      </c>
      <c r="AS1564" s="45">
        <f>AS1528*Settings!$C$13*(AS1474+AS1492+AS1483*AS$195+AS1501*$D1564)</f>
        <v/>
      </c>
      <c r="AT1564" s="45">
        <f>AT1528*Settings!$C$13*(AT1474+AT1492+AT1483*AT$195+AT1501*$D1564)</f>
        <v/>
      </c>
      <c r="AU1564" s="45">
        <f>AU1528*Settings!$C$13*(AU1474+AU1492+AU1483*AU$195+AU1501*$D1564)</f>
        <v/>
      </c>
      <c r="AV1564" s="45">
        <f>AV1528*Settings!$C$13*(AV1474+AV1492+AV1483*AV$195+AV1501*$D1564)</f>
        <v/>
      </c>
      <c r="AW1564" s="45">
        <f>AW1528*Settings!$C$13*(AW1474+AW1492+AW1483*AW$195+AW1501*$D1564)</f>
        <v/>
      </c>
      <c r="AX1564" s="45">
        <f>AX1528*Settings!$C$13*(AX1474+AX1492+AX1483*AX$195+AX1501*$D1564)</f>
        <v/>
      </c>
      <c r="AY1564" s="46">
        <f>REVENUE(AY1528,Settings!$C$13,NEWREVRATE(AY1474,AY1492,AY1483,AY$195,AY1501,$D1564))</f>
        <v/>
      </c>
    </row>
    <row r="1565" hidden="1" outlineLevel="2">
      <c r="A1565" s="14" t="inlineStr">
        <is>
          <t>rnew</t>
        </is>
      </c>
      <c r="B1565" s="14" t="inlineStr">
        <is>
          <t>ker</t>
        </is>
      </c>
      <c r="C1565" s="14" t="inlineStr">
        <is>
          <t>cem</t>
        </is>
      </c>
      <c r="D1565" s="37">
        <f>INDEX(Inputs!$S$5:$S$132,MATCH($B1565&amp;"|"&amp;$C1565,Inputs!$A$5:$A$132,0))</f>
        <v/>
      </c>
      <c r="E1565" s="36" t="n"/>
      <c r="F1565" s="36" t="n"/>
      <c r="G1565" s="36" t="n"/>
      <c r="H1565" s="14">
        <f>INDEX(Variables!$B$5:$B$105,MATCH($A1565,Variables!$A$5:$A$105,0))&amp;IF($C1565="",""," | "&amp;INDEX(Mapping!$B$5:$B$26,MATCH($C1565,Mapping!$A$5:$A$26,0))&amp;" | "&amp;INDEX(Mapping!$B$30:$B$41,MATCH($B1565,Mapping!$A$30:$A$41,0)))</f>
        <v/>
      </c>
      <c r="I1565" s="14">
        <f>INDEX(Variables!$C$5:$C$105,MATCH($A1565,Variables!$A$5:$A$105,0))</f>
        <v/>
      </c>
      <c r="J1565" s="14">
        <f>INDEX(Variables!$E$5:$E$105,MATCH($A1565,Variables!$A$5:$A$105,0))</f>
        <v/>
      </c>
      <c r="K1565" s="11">
        <f>LOWER(Settings!$C$4)&amp;".mit."&amp;$A1565&amp;IF($C1565="","","."&amp;$C1565&amp;"."&amp;$B1565)&amp;IF(INDEX(Variables!$D$5:$D$105,MATCH($A1565,Variables!$A$5:$A$105,0))="","","."&amp;INDEX(Variables!$D$5:$D$105,MATCH($A1565,Variables!$A$5:$A$105,0)))&amp;"."&amp;K$5</f>
        <v/>
      </c>
      <c r="L1565" s="44">
        <f>L1529*Settings!$C$13*(L1475+L1493+L1484*L$195+L1502*$D1565)</f>
        <v/>
      </c>
      <c r="M1565" s="45">
        <f>M1529*Settings!$C$13*(M1475+M1493+M1484*M$195+M1502*$D1565)</f>
        <v/>
      </c>
      <c r="N1565" s="45">
        <f>N1529*Settings!$C$13*(N1475+N1493+N1484*N$195+N1502*$D1565)</f>
        <v/>
      </c>
      <c r="O1565" s="45">
        <f>O1529*Settings!$C$13*(O1475+O1493+O1484*O$195+O1502*$D1565)</f>
        <v/>
      </c>
      <c r="P1565" s="45">
        <f>P1529*Settings!$C$13*(P1475+P1493+P1484*P$195+P1502*$D1565)</f>
        <v/>
      </c>
      <c r="Q1565" s="45">
        <f>Q1529*Settings!$C$13*(Q1475+Q1493+Q1484*Q$195+Q1502*$D1565)</f>
        <v/>
      </c>
      <c r="R1565" s="45">
        <f>R1529*Settings!$C$13*(R1475+R1493+R1484*R$195+R1502*$D1565)</f>
        <v/>
      </c>
      <c r="S1565" s="45">
        <f>S1529*Settings!$C$13*(S1475+S1493+S1484*S$195+S1502*$D1565)</f>
        <v/>
      </c>
      <c r="T1565" s="45">
        <f>T1529*Settings!$C$13*(T1475+T1493+T1484*T$195+T1502*$D1565)</f>
        <v/>
      </c>
      <c r="U1565" s="45">
        <f>U1529*Settings!$C$13*(U1475+U1493+U1484*U$195+U1502*$D1565)</f>
        <v/>
      </c>
      <c r="V1565" s="45">
        <f>V1529*Settings!$C$13*(V1475+V1493+V1484*V$195+V1502*$D1565)</f>
        <v/>
      </c>
      <c r="W1565" s="45">
        <f>W1529*Settings!$C$13*(W1475+W1493+W1484*W$195+W1502*$D1565)</f>
        <v/>
      </c>
      <c r="X1565" s="45">
        <f>X1529*Settings!$C$13*(X1475+X1493+X1484*X$195+X1502*$D1565)</f>
        <v/>
      </c>
      <c r="Y1565" s="45">
        <f>Y1529*Settings!$C$13*(Y1475+Y1493+Y1484*Y$195+Y1502*$D1565)</f>
        <v/>
      </c>
      <c r="Z1565" s="45">
        <f>Z1529*Settings!$C$13*(Z1475+Z1493+Z1484*Z$195+Z1502*$D1565)</f>
        <v/>
      </c>
      <c r="AA1565" s="45">
        <f>AA1529*Settings!$C$13*(AA1475+AA1493+AA1484*AA$195+AA1502*$D1565)</f>
        <v/>
      </c>
      <c r="AB1565" s="45">
        <f>AB1529*Settings!$C$13*(AB1475+AB1493+AB1484*AB$195+AB1502*$D1565)</f>
        <v/>
      </c>
      <c r="AC1565" s="45">
        <f>AC1529*Settings!$C$13*(AC1475+AC1493+AC1484*AC$195+AC1502*$D1565)</f>
        <v/>
      </c>
      <c r="AD1565" s="46">
        <f>REVENUE(AD1529,Settings!$C$13,NEWREVRATE(AD1475,AD1493,AD1484,AD$195,AD1502,$D1565))</f>
        <v/>
      </c>
      <c r="AF1565" s="11">
        <f>LOWER(Settings!$C$4)&amp;".mit."&amp;$A1565&amp;IF($C1565="","","."&amp;$C1565&amp;"."&amp;$B1565)&amp;IF(INDEX(Variables!$D$5:$D$105,MATCH($A1565,Variables!$A$5:$A$105,0))="","","."&amp;INDEX(Variables!$D$5:$D$105,MATCH($A1565,Variables!$A$5:$A$105,0)))&amp;"."&amp;AF$5</f>
        <v/>
      </c>
      <c r="AG1565" s="44">
        <f>AG1529*Settings!$C$13*(AG1475+AG1493+AG1484*AG$195+AG1502*$D1565)</f>
        <v/>
      </c>
      <c r="AH1565" s="45">
        <f>AH1529*Settings!$C$13*(AH1475+AH1493+AH1484*AH$195+AH1502*$D1565)</f>
        <v/>
      </c>
      <c r="AI1565" s="45">
        <f>AI1529*Settings!$C$13*(AI1475+AI1493+AI1484*AI$195+AI1502*$D1565)</f>
        <v/>
      </c>
      <c r="AJ1565" s="45">
        <f>AJ1529*Settings!$C$13*(AJ1475+AJ1493+AJ1484*AJ$195+AJ1502*$D1565)</f>
        <v/>
      </c>
      <c r="AK1565" s="45">
        <f>AK1529*Settings!$C$13*(AK1475+AK1493+AK1484*AK$195+AK1502*$D1565)</f>
        <v/>
      </c>
      <c r="AL1565" s="45">
        <f>AL1529*Settings!$C$13*(AL1475+AL1493+AL1484*AL$195+AL1502*$D1565)</f>
        <v/>
      </c>
      <c r="AM1565" s="45">
        <f>AM1529*Settings!$C$13*(AM1475+AM1493+AM1484*AM$195+AM1502*$D1565)</f>
        <v/>
      </c>
      <c r="AN1565" s="45">
        <f>AN1529*Settings!$C$13*(AN1475+AN1493+AN1484*AN$195+AN1502*$D1565)</f>
        <v/>
      </c>
      <c r="AO1565" s="45">
        <f>AO1529*Settings!$C$13*(AO1475+AO1493+AO1484*AO$195+AO1502*$D1565)</f>
        <v/>
      </c>
      <c r="AP1565" s="45">
        <f>AP1529*Settings!$C$13*(AP1475+AP1493+AP1484*AP$195+AP1502*$D1565)</f>
        <v/>
      </c>
      <c r="AQ1565" s="45">
        <f>AQ1529*Settings!$C$13*(AQ1475+AQ1493+AQ1484*AQ$195+AQ1502*$D1565)</f>
        <v/>
      </c>
      <c r="AR1565" s="45">
        <f>AR1529*Settings!$C$13*(AR1475+AR1493+AR1484*AR$195+AR1502*$D1565)</f>
        <v/>
      </c>
      <c r="AS1565" s="45">
        <f>AS1529*Settings!$C$13*(AS1475+AS1493+AS1484*AS$195+AS1502*$D1565)</f>
        <v/>
      </c>
      <c r="AT1565" s="45">
        <f>AT1529*Settings!$C$13*(AT1475+AT1493+AT1484*AT$195+AT1502*$D1565)</f>
        <v/>
      </c>
      <c r="AU1565" s="45">
        <f>AU1529*Settings!$C$13*(AU1475+AU1493+AU1484*AU$195+AU1502*$D1565)</f>
        <v/>
      </c>
      <c r="AV1565" s="45">
        <f>AV1529*Settings!$C$13*(AV1475+AV1493+AV1484*AV$195+AV1502*$D1565)</f>
        <v/>
      </c>
      <c r="AW1565" s="45">
        <f>AW1529*Settings!$C$13*(AW1475+AW1493+AW1484*AW$195+AW1502*$D1565)</f>
        <v/>
      </c>
      <c r="AX1565" s="45">
        <f>AX1529*Settings!$C$13*(AX1475+AX1493+AX1484*AX$195+AX1502*$D1565)</f>
        <v/>
      </c>
      <c r="AY1565" s="46">
        <f>REVENUE(AY1529,Settings!$C$13,NEWREVRATE(AY1475,AY1493,AY1484,AY$195,AY1502,$D1565))</f>
        <v/>
      </c>
    </row>
    <row r="1566" hidden="1" outlineLevel="2">
      <c r="A1566" s="14" t="inlineStr">
        <is>
          <t>rnew</t>
        </is>
      </c>
      <c r="B1566" s="14" t="inlineStr">
        <is>
          <t>oop</t>
        </is>
      </c>
      <c r="C1566" s="14" t="inlineStr">
        <is>
          <t>cem</t>
        </is>
      </c>
      <c r="D1566" s="37">
        <f>INDEX(Inputs!$S$5:$S$132,MATCH($B1566&amp;"|"&amp;$C1566,Inputs!$A$5:$A$132,0))</f>
        <v/>
      </c>
      <c r="E1566" s="36" t="n"/>
      <c r="F1566" s="36" t="n"/>
      <c r="G1566" s="36" t="n"/>
      <c r="H1566" s="14">
        <f>INDEX(Variables!$B$5:$B$105,MATCH($A1566,Variables!$A$5:$A$105,0))&amp;IF($C1566="",""," | "&amp;INDEX(Mapping!$B$5:$B$26,MATCH($C1566,Mapping!$A$5:$A$26,0))&amp;" | "&amp;INDEX(Mapping!$B$30:$B$41,MATCH($B1566,Mapping!$A$30:$A$41,0)))</f>
        <v/>
      </c>
      <c r="I1566" s="14">
        <f>INDEX(Variables!$C$5:$C$105,MATCH($A1566,Variables!$A$5:$A$105,0))</f>
        <v/>
      </c>
      <c r="J1566" s="14">
        <f>INDEX(Variables!$E$5:$E$105,MATCH($A1566,Variables!$A$5:$A$105,0))</f>
        <v/>
      </c>
      <c r="K1566" s="11">
        <f>LOWER(Settings!$C$4)&amp;".mit."&amp;$A1566&amp;IF($C1566="","","."&amp;$C1566&amp;"."&amp;$B1566)&amp;IF(INDEX(Variables!$D$5:$D$105,MATCH($A1566,Variables!$A$5:$A$105,0))="","","."&amp;INDEX(Variables!$D$5:$D$105,MATCH($A1566,Variables!$A$5:$A$105,0)))&amp;"."&amp;K$5</f>
        <v/>
      </c>
      <c r="L1566" s="44">
        <f>L1530*Settings!$C$13*(L1476+L1494+L1485*L$195+L1503*$D1566)</f>
        <v/>
      </c>
      <c r="M1566" s="45">
        <f>M1530*Settings!$C$13*(M1476+M1494+M1485*M$195+M1503*$D1566)</f>
        <v/>
      </c>
      <c r="N1566" s="45">
        <f>N1530*Settings!$C$13*(N1476+N1494+N1485*N$195+N1503*$D1566)</f>
        <v/>
      </c>
      <c r="O1566" s="45">
        <f>O1530*Settings!$C$13*(O1476+O1494+O1485*O$195+O1503*$D1566)</f>
        <v/>
      </c>
      <c r="P1566" s="45">
        <f>P1530*Settings!$C$13*(P1476+P1494+P1485*P$195+P1503*$D1566)</f>
        <v/>
      </c>
      <c r="Q1566" s="45">
        <f>Q1530*Settings!$C$13*(Q1476+Q1494+Q1485*Q$195+Q1503*$D1566)</f>
        <v/>
      </c>
      <c r="R1566" s="45">
        <f>R1530*Settings!$C$13*(R1476+R1494+R1485*R$195+R1503*$D1566)</f>
        <v/>
      </c>
      <c r="S1566" s="45">
        <f>S1530*Settings!$C$13*(S1476+S1494+S1485*S$195+S1503*$D1566)</f>
        <v/>
      </c>
      <c r="T1566" s="45">
        <f>T1530*Settings!$C$13*(T1476+T1494+T1485*T$195+T1503*$D1566)</f>
        <v/>
      </c>
      <c r="U1566" s="45">
        <f>U1530*Settings!$C$13*(U1476+U1494+U1485*U$195+U1503*$D1566)</f>
        <v/>
      </c>
      <c r="V1566" s="45">
        <f>V1530*Settings!$C$13*(V1476+V1494+V1485*V$195+V1503*$D1566)</f>
        <v/>
      </c>
      <c r="W1566" s="45">
        <f>W1530*Settings!$C$13*(W1476+W1494+W1485*W$195+W1503*$D1566)</f>
        <v/>
      </c>
      <c r="X1566" s="45">
        <f>X1530*Settings!$C$13*(X1476+X1494+X1485*X$195+X1503*$D1566)</f>
        <v/>
      </c>
      <c r="Y1566" s="45">
        <f>Y1530*Settings!$C$13*(Y1476+Y1494+Y1485*Y$195+Y1503*$D1566)</f>
        <v/>
      </c>
      <c r="Z1566" s="45">
        <f>Z1530*Settings!$C$13*(Z1476+Z1494+Z1485*Z$195+Z1503*$D1566)</f>
        <v/>
      </c>
      <c r="AA1566" s="45">
        <f>AA1530*Settings!$C$13*(AA1476+AA1494+AA1485*AA$195+AA1503*$D1566)</f>
        <v/>
      </c>
      <c r="AB1566" s="45">
        <f>AB1530*Settings!$C$13*(AB1476+AB1494+AB1485*AB$195+AB1503*$D1566)</f>
        <v/>
      </c>
      <c r="AC1566" s="45">
        <f>AC1530*Settings!$C$13*(AC1476+AC1494+AC1485*AC$195+AC1503*$D1566)</f>
        <v/>
      </c>
      <c r="AD1566" s="46">
        <f>REVENUE(AD1530,Settings!$C$13,NEWREVRATE(AD1476,AD1494,AD1485,AD$195,AD1503,$D1566))</f>
        <v/>
      </c>
      <c r="AF1566" s="11">
        <f>LOWER(Settings!$C$4)&amp;".mit."&amp;$A1566&amp;IF($C1566="","","."&amp;$C1566&amp;"."&amp;$B1566)&amp;IF(INDEX(Variables!$D$5:$D$105,MATCH($A1566,Variables!$A$5:$A$105,0))="","","."&amp;INDEX(Variables!$D$5:$D$105,MATCH($A1566,Variables!$A$5:$A$105,0)))&amp;"."&amp;AF$5</f>
        <v/>
      </c>
      <c r="AG1566" s="44">
        <f>AG1530*Settings!$C$13*(AG1476+AG1494+AG1485*AG$195+AG1503*$D1566)</f>
        <v/>
      </c>
      <c r="AH1566" s="45">
        <f>AH1530*Settings!$C$13*(AH1476+AH1494+AH1485*AH$195+AH1503*$D1566)</f>
        <v/>
      </c>
      <c r="AI1566" s="45">
        <f>AI1530*Settings!$C$13*(AI1476+AI1494+AI1485*AI$195+AI1503*$D1566)</f>
        <v/>
      </c>
      <c r="AJ1566" s="45">
        <f>AJ1530*Settings!$C$13*(AJ1476+AJ1494+AJ1485*AJ$195+AJ1503*$D1566)</f>
        <v/>
      </c>
      <c r="AK1566" s="45">
        <f>AK1530*Settings!$C$13*(AK1476+AK1494+AK1485*AK$195+AK1503*$D1566)</f>
        <v/>
      </c>
      <c r="AL1566" s="45">
        <f>AL1530*Settings!$C$13*(AL1476+AL1494+AL1485*AL$195+AL1503*$D1566)</f>
        <v/>
      </c>
      <c r="AM1566" s="45">
        <f>AM1530*Settings!$C$13*(AM1476+AM1494+AM1485*AM$195+AM1503*$D1566)</f>
        <v/>
      </c>
      <c r="AN1566" s="45">
        <f>AN1530*Settings!$C$13*(AN1476+AN1494+AN1485*AN$195+AN1503*$D1566)</f>
        <v/>
      </c>
      <c r="AO1566" s="45">
        <f>AO1530*Settings!$C$13*(AO1476+AO1494+AO1485*AO$195+AO1503*$D1566)</f>
        <v/>
      </c>
      <c r="AP1566" s="45">
        <f>AP1530*Settings!$C$13*(AP1476+AP1494+AP1485*AP$195+AP1503*$D1566)</f>
        <v/>
      </c>
      <c r="AQ1566" s="45">
        <f>AQ1530*Settings!$C$13*(AQ1476+AQ1494+AQ1485*AQ$195+AQ1503*$D1566)</f>
        <v/>
      </c>
      <c r="AR1566" s="45">
        <f>AR1530*Settings!$C$13*(AR1476+AR1494+AR1485*AR$195+AR1503*$D1566)</f>
        <v/>
      </c>
      <c r="AS1566" s="45">
        <f>AS1530*Settings!$C$13*(AS1476+AS1494+AS1485*AS$195+AS1503*$D1566)</f>
        <v/>
      </c>
      <c r="AT1566" s="45">
        <f>AT1530*Settings!$C$13*(AT1476+AT1494+AT1485*AT$195+AT1503*$D1566)</f>
        <v/>
      </c>
      <c r="AU1566" s="45">
        <f>AU1530*Settings!$C$13*(AU1476+AU1494+AU1485*AU$195+AU1503*$D1566)</f>
        <v/>
      </c>
      <c r="AV1566" s="45">
        <f>AV1530*Settings!$C$13*(AV1476+AV1494+AV1485*AV$195+AV1503*$D1566)</f>
        <v/>
      </c>
      <c r="AW1566" s="45">
        <f>AW1530*Settings!$C$13*(AW1476+AW1494+AW1485*AW$195+AW1503*$D1566)</f>
        <v/>
      </c>
      <c r="AX1566" s="45">
        <f>AX1530*Settings!$C$13*(AX1476+AX1494+AX1485*AX$195+AX1503*$D1566)</f>
        <v/>
      </c>
      <c r="AY1566" s="46">
        <f>REVENUE(AY1530,Settings!$C$13,NEWREVRATE(AY1476,AY1494,AY1485,AY$195,AY1503,$D1566))</f>
        <v/>
      </c>
    </row>
    <row r="1567" hidden="1" outlineLevel="2">
      <c r="A1567" s="14" t="inlineStr">
        <is>
          <t>rnew</t>
        </is>
      </c>
      <c r="B1567" s="14" t="inlineStr">
        <is>
          <t>bio</t>
        </is>
      </c>
      <c r="C1567" s="14" t="inlineStr">
        <is>
          <t>cem</t>
        </is>
      </c>
      <c r="D1567" s="37">
        <f>INDEX(Inputs!$S$5:$S$132,MATCH($B1567&amp;"|"&amp;$C1567,Inputs!$A$5:$A$132,0))</f>
        <v/>
      </c>
      <c r="E1567" s="36" t="n"/>
      <c r="F1567" s="36" t="n"/>
      <c r="G1567" s="36" t="n"/>
      <c r="H1567" s="14">
        <f>INDEX(Variables!$B$5:$B$105,MATCH($A1567,Variables!$A$5:$A$105,0))&amp;IF($C1567="",""," | "&amp;INDEX(Mapping!$B$5:$B$26,MATCH($C1567,Mapping!$A$5:$A$26,0))&amp;" | "&amp;INDEX(Mapping!$B$30:$B$41,MATCH($B1567,Mapping!$A$30:$A$41,0)))</f>
        <v/>
      </c>
      <c r="I1567" s="14">
        <f>INDEX(Variables!$C$5:$C$105,MATCH($A1567,Variables!$A$5:$A$105,0))</f>
        <v/>
      </c>
      <c r="J1567" s="14">
        <f>INDEX(Variables!$E$5:$E$105,MATCH($A1567,Variables!$A$5:$A$105,0))</f>
        <v/>
      </c>
      <c r="K1567" s="11">
        <f>LOWER(Settings!$C$4)&amp;".mit."&amp;$A1567&amp;IF($C1567="","","."&amp;$C1567&amp;"."&amp;$B1567)&amp;IF(INDEX(Variables!$D$5:$D$105,MATCH($A1567,Variables!$A$5:$A$105,0))="","","."&amp;INDEX(Variables!$D$5:$D$105,MATCH($A1567,Variables!$A$5:$A$105,0)))&amp;"."&amp;K$5</f>
        <v/>
      </c>
      <c r="L1567" s="44">
        <f>L1531*Settings!$C$13*(L1477+L1495+L1486*L$195+L1504*$D1567)</f>
        <v/>
      </c>
      <c r="M1567" s="45">
        <f>M1531*Settings!$C$13*(M1477+M1495+M1486*M$195+M1504*$D1567)</f>
        <v/>
      </c>
      <c r="N1567" s="45">
        <f>N1531*Settings!$C$13*(N1477+N1495+N1486*N$195+N1504*$D1567)</f>
        <v/>
      </c>
      <c r="O1567" s="45">
        <f>O1531*Settings!$C$13*(O1477+O1495+O1486*O$195+O1504*$D1567)</f>
        <v/>
      </c>
      <c r="P1567" s="45">
        <f>P1531*Settings!$C$13*(P1477+P1495+P1486*P$195+P1504*$D1567)</f>
        <v/>
      </c>
      <c r="Q1567" s="45">
        <f>Q1531*Settings!$C$13*(Q1477+Q1495+Q1486*Q$195+Q1504*$D1567)</f>
        <v/>
      </c>
      <c r="R1567" s="45">
        <f>R1531*Settings!$C$13*(R1477+R1495+R1486*R$195+R1504*$D1567)</f>
        <v/>
      </c>
      <c r="S1567" s="45">
        <f>S1531*Settings!$C$13*(S1477+S1495+S1486*S$195+S1504*$D1567)</f>
        <v/>
      </c>
      <c r="T1567" s="45">
        <f>T1531*Settings!$C$13*(T1477+T1495+T1486*T$195+T1504*$D1567)</f>
        <v/>
      </c>
      <c r="U1567" s="45">
        <f>U1531*Settings!$C$13*(U1477+U1495+U1486*U$195+U1504*$D1567)</f>
        <v/>
      </c>
      <c r="V1567" s="45">
        <f>V1531*Settings!$C$13*(V1477+V1495+V1486*V$195+V1504*$D1567)</f>
        <v/>
      </c>
      <c r="W1567" s="45">
        <f>W1531*Settings!$C$13*(W1477+W1495+W1486*W$195+W1504*$D1567)</f>
        <v/>
      </c>
      <c r="X1567" s="45">
        <f>X1531*Settings!$C$13*(X1477+X1495+X1486*X$195+X1504*$D1567)</f>
        <v/>
      </c>
      <c r="Y1567" s="45">
        <f>Y1531*Settings!$C$13*(Y1477+Y1495+Y1486*Y$195+Y1504*$D1567)</f>
        <v/>
      </c>
      <c r="Z1567" s="45">
        <f>Z1531*Settings!$C$13*(Z1477+Z1495+Z1486*Z$195+Z1504*$D1567)</f>
        <v/>
      </c>
      <c r="AA1567" s="45">
        <f>AA1531*Settings!$C$13*(AA1477+AA1495+AA1486*AA$195+AA1504*$D1567)</f>
        <v/>
      </c>
      <c r="AB1567" s="45">
        <f>AB1531*Settings!$C$13*(AB1477+AB1495+AB1486*AB$195+AB1504*$D1567)</f>
        <v/>
      </c>
      <c r="AC1567" s="45">
        <f>AC1531*Settings!$C$13*(AC1477+AC1495+AC1486*AC$195+AC1504*$D1567)</f>
        <v/>
      </c>
      <c r="AD1567" s="46">
        <f>REVENUE(AD1531,Settings!$C$13,NEWREVRATE(AD1477,AD1495,AD1486,AD$195,AD1504,$D1567))</f>
        <v/>
      </c>
      <c r="AF1567" s="11">
        <f>LOWER(Settings!$C$4)&amp;".mit."&amp;$A1567&amp;IF($C1567="","","."&amp;$C1567&amp;"."&amp;$B1567)&amp;IF(INDEX(Variables!$D$5:$D$105,MATCH($A1567,Variables!$A$5:$A$105,0))="","","."&amp;INDEX(Variables!$D$5:$D$105,MATCH($A1567,Variables!$A$5:$A$105,0)))&amp;"."&amp;AF$5</f>
        <v/>
      </c>
      <c r="AG1567" s="44">
        <f>AG1531*Settings!$C$13*(AG1477+AG1495+AG1486*AG$195+AG1504*$D1567)</f>
        <v/>
      </c>
      <c r="AH1567" s="45">
        <f>AH1531*Settings!$C$13*(AH1477+AH1495+AH1486*AH$195+AH1504*$D1567)</f>
        <v/>
      </c>
      <c r="AI1567" s="45">
        <f>AI1531*Settings!$C$13*(AI1477+AI1495+AI1486*AI$195+AI1504*$D1567)</f>
        <v/>
      </c>
      <c r="AJ1567" s="45">
        <f>AJ1531*Settings!$C$13*(AJ1477+AJ1495+AJ1486*AJ$195+AJ1504*$D1567)</f>
        <v/>
      </c>
      <c r="AK1567" s="45">
        <f>AK1531*Settings!$C$13*(AK1477+AK1495+AK1486*AK$195+AK1504*$D1567)</f>
        <v/>
      </c>
      <c r="AL1567" s="45">
        <f>AL1531*Settings!$C$13*(AL1477+AL1495+AL1486*AL$195+AL1504*$D1567)</f>
        <v/>
      </c>
      <c r="AM1567" s="45">
        <f>AM1531*Settings!$C$13*(AM1477+AM1495+AM1486*AM$195+AM1504*$D1567)</f>
        <v/>
      </c>
      <c r="AN1567" s="45">
        <f>AN1531*Settings!$C$13*(AN1477+AN1495+AN1486*AN$195+AN1504*$D1567)</f>
        <v/>
      </c>
      <c r="AO1567" s="45">
        <f>AO1531*Settings!$C$13*(AO1477+AO1495+AO1486*AO$195+AO1504*$D1567)</f>
        <v/>
      </c>
      <c r="AP1567" s="45">
        <f>AP1531*Settings!$C$13*(AP1477+AP1495+AP1486*AP$195+AP1504*$D1567)</f>
        <v/>
      </c>
      <c r="AQ1567" s="45">
        <f>AQ1531*Settings!$C$13*(AQ1477+AQ1495+AQ1486*AQ$195+AQ1504*$D1567)</f>
        <v/>
      </c>
      <c r="AR1567" s="45">
        <f>AR1531*Settings!$C$13*(AR1477+AR1495+AR1486*AR$195+AR1504*$D1567)</f>
        <v/>
      </c>
      <c r="AS1567" s="45">
        <f>AS1531*Settings!$C$13*(AS1477+AS1495+AS1486*AS$195+AS1504*$D1567)</f>
        <v/>
      </c>
      <c r="AT1567" s="45">
        <f>AT1531*Settings!$C$13*(AT1477+AT1495+AT1486*AT$195+AT1504*$D1567)</f>
        <v/>
      </c>
      <c r="AU1567" s="45">
        <f>AU1531*Settings!$C$13*(AU1477+AU1495+AU1486*AU$195+AU1504*$D1567)</f>
        <v/>
      </c>
      <c r="AV1567" s="45">
        <f>AV1531*Settings!$C$13*(AV1477+AV1495+AV1486*AV$195+AV1504*$D1567)</f>
        <v/>
      </c>
      <c r="AW1567" s="45">
        <f>AW1531*Settings!$C$13*(AW1477+AW1495+AW1486*AW$195+AW1504*$D1567)</f>
        <v/>
      </c>
      <c r="AX1567" s="45">
        <f>AX1531*Settings!$C$13*(AX1477+AX1495+AX1486*AX$195+AX1504*$D1567)</f>
        <v/>
      </c>
      <c r="AY1567" s="46">
        <f>REVENUE(AY1531,Settings!$C$13,NEWREVRATE(AY1477,AY1495,AY1486,AY$195,AY1504,$D1567))</f>
        <v/>
      </c>
    </row>
    <row r="1568" hidden="1" outlineLevel="2"/>
    <row r="1569" hidden="1" outlineLevel="1" collapsed="1">
      <c r="A1569" s="1" t="inlineStr">
        <is>
          <t>ener</t>
        </is>
      </c>
      <c r="B1569" s="1" t="inlineStr">
        <is>
          <t>all</t>
        </is>
      </c>
      <c r="C1569" s="1" t="inlineStr">
        <is>
          <t>omn</t>
        </is>
      </c>
      <c r="H1569" s="1">
        <f>INDEX(Variables!$B$5:$B$105,MATCH($A1569,Variables!$A$5:$A$105,0))&amp;IF($C1569="",""," | "&amp;INDEX(Mapping!$B$5:$B$26,MATCH($C1569,Mapping!$A$5:$A$26,0))&amp;" | "&amp;INDEX(Mapping!$B$30:$B$41,MATCH($B1569,Mapping!$A$30:$A$41,0)))</f>
        <v/>
      </c>
      <c r="I1569" s="1">
        <f>INDEX(Variables!$C$5:$C$105,MATCH($A1569,Variables!$A$5:$A$105,0))</f>
        <v/>
      </c>
      <c r="J1569" s="1">
        <f>INDEX(Variables!$E$5:$E$105,MATCH($A1569,Variables!$A$5:$A$105,0))</f>
        <v/>
      </c>
      <c r="K1569" s="17">
        <f>LOWER(Settings!$C$4)&amp;".mit."&amp;$A1569&amp;IF($C1569="","","."&amp;$C1569&amp;"."&amp;$B1569)&amp;IF(INDEX(Variables!$D$5:$D$105,MATCH($A1569,Variables!$A$5:$A$105,0))="","","."&amp;INDEX(Variables!$D$5:$D$105,MATCH($A1569,Variables!$A$5:$A$105,0)))&amp;"."&amp;K$5</f>
        <v/>
      </c>
      <c r="L1569" s="42">
        <f>SUM(L1624:L1631)</f>
        <v/>
      </c>
      <c r="M1569" s="43">
        <f>SUM(M1624:M1631)</f>
        <v/>
      </c>
      <c r="N1569" s="43">
        <f>SUM(N1624:N1631)</f>
        <v/>
      </c>
      <c r="O1569" s="43">
        <f>SUM(O1624:O1631)</f>
        <v/>
      </c>
      <c r="P1569" s="43">
        <f>SUM(P1624:P1631)</f>
        <v/>
      </c>
      <c r="Q1569" s="43">
        <f>SUM(Q1624:Q1631)</f>
        <v/>
      </c>
      <c r="R1569" s="43">
        <f>SUM(R1624:R1631)</f>
        <v/>
      </c>
      <c r="S1569" s="43">
        <f>SUM(S1624:S1631)</f>
        <v/>
      </c>
      <c r="T1569" s="43">
        <f>SUM(T1624:T1631)</f>
        <v/>
      </c>
      <c r="U1569" s="43">
        <f>SUM(U1624:U1631)</f>
        <v/>
      </c>
      <c r="V1569" s="43">
        <f>SUM(V1624:V1631)</f>
        <v/>
      </c>
      <c r="W1569" s="43">
        <f>SUM(W1624:W1631)</f>
        <v/>
      </c>
      <c r="X1569" s="43">
        <f>SUM(X1624:X1631)</f>
        <v/>
      </c>
      <c r="Y1569" s="43">
        <f>SUM(Y1624:Y1631)</f>
        <v/>
      </c>
      <c r="Z1569" s="43">
        <f>SUM(Z1624:Z1631)</f>
        <v/>
      </c>
      <c r="AA1569" s="43">
        <f>SUM(AA1624:AA1631)</f>
        <v/>
      </c>
      <c r="AB1569" s="43">
        <f>SUM(AB1624:AB1631)</f>
        <v/>
      </c>
      <c r="AC1569" s="43">
        <f>SUM(AC1624:AC1631)</f>
        <v/>
      </c>
      <c r="AD1569" s="43">
        <f>SUM(AD1624:AD1631)</f>
        <v/>
      </c>
      <c r="AF1569" s="17">
        <f>LOWER(Settings!$C$4)&amp;".mit."&amp;$A1569&amp;IF($C1569="","","."&amp;$C1569&amp;"."&amp;$B1569)&amp;IF(INDEX(Variables!$D$5:$D$105,MATCH($A1569,Variables!$A$5:$A$105,0))="","","."&amp;INDEX(Variables!$D$5:$D$105,MATCH($A1569,Variables!$A$5:$A$105,0)))&amp;"."&amp;AF$5</f>
        <v/>
      </c>
      <c r="AG1569" s="42">
        <f>SUM(AG1624:AG1631)</f>
        <v/>
      </c>
      <c r="AH1569" s="43">
        <f>SUM(AH1624:AH1631)</f>
        <v/>
      </c>
      <c r="AI1569" s="43">
        <f>SUM(AI1624:AI1631)</f>
        <v/>
      </c>
      <c r="AJ1569" s="43">
        <f>SUM(AJ1624:AJ1631)</f>
        <v/>
      </c>
      <c r="AK1569" s="43">
        <f>SUM(AK1624:AK1631)</f>
        <v/>
      </c>
      <c r="AL1569" s="43">
        <f>SUM(AL1624:AL1631)</f>
        <v/>
      </c>
      <c r="AM1569" s="43">
        <f>SUM(AM1624:AM1631)</f>
        <v/>
      </c>
      <c r="AN1569" s="43">
        <f>SUM(AN1624:AN1631)</f>
        <v/>
      </c>
      <c r="AO1569" s="43">
        <f>SUM(AO1624:AO1631)</f>
        <v/>
      </c>
      <c r="AP1569" s="43">
        <f>SUM(AP1624:AP1631)</f>
        <v/>
      </c>
      <c r="AQ1569" s="43">
        <f>SUM(AQ1624:AQ1631)</f>
        <v/>
      </c>
      <c r="AR1569" s="43">
        <f>SUM(AR1624:AR1631)</f>
        <v/>
      </c>
      <c r="AS1569" s="43">
        <f>SUM(AS1624:AS1631)</f>
        <v/>
      </c>
      <c r="AT1569" s="43">
        <f>SUM(AT1624:AT1631)</f>
        <v/>
      </c>
      <c r="AU1569" s="43">
        <f>SUM(AU1624:AU1631)</f>
        <v/>
      </c>
      <c r="AV1569" s="43">
        <f>SUM(AV1624:AV1631)</f>
        <v/>
      </c>
      <c r="AW1569" s="43">
        <f>SUM(AW1624:AW1631)</f>
        <v/>
      </c>
      <c r="AX1569" s="43">
        <f>SUM(AX1624:AX1631)</f>
        <v/>
      </c>
      <c r="AY1569" s="43">
        <f>SUM(AY1624:AY1631)</f>
        <v/>
      </c>
    </row>
    <row r="1570" hidden="1" outlineLevel="2">
      <c r="A1570" s="14" t="inlineStr">
        <is>
          <t>ctxnew</t>
        </is>
      </c>
      <c r="B1570" s="14" t="inlineStr">
        <is>
          <t>coa</t>
        </is>
      </c>
      <c r="C1570" s="14" t="inlineStr">
        <is>
          <t>omn</t>
        </is>
      </c>
      <c r="D1570" s="37">
        <f>INDEX(Inputs!$T$5:$T$132,MATCH($B1570&amp;"|"&amp;$C1570,Inputs!$A$5:$A$132,0))</f>
        <v/>
      </c>
      <c r="E1570" s="37">
        <f>INDEX(Inputs!$J$5:$J$132,MATCH($B1570&amp;"|"&amp;$C1570,Inputs!$A$5:$A$132,0))</f>
        <v/>
      </c>
      <c r="F1570" s="37">
        <f>INDEX(Inputs!$K$5:$K$132,MATCH($B1570&amp;"|"&amp;$C1570,Inputs!$A$5:$A$132,0))</f>
        <v/>
      </c>
      <c r="G1570" s="36" t="n"/>
      <c r="H1570" s="14">
        <f>INDEX(Variables!$B$5:$B$105,MATCH($A1570,Variables!$A$5:$A$105,0))&amp;IF($C1570="",""," | "&amp;INDEX(Mapping!$B$5:$B$26,MATCH($C1570,Mapping!$A$5:$A$26,0))&amp;" | "&amp;INDEX(Mapping!$B$30:$B$41,MATCH($B1570,Mapping!$A$30:$A$41,0)))</f>
        <v/>
      </c>
      <c r="I1570" s="14">
        <f>INDEX(Variables!$C$5:$C$105,MATCH($A1570,Variables!$A$5:$A$105,0))</f>
        <v/>
      </c>
      <c r="J1570" s="14">
        <f>INDEX(Variables!$E$5:$E$105,MATCH($A1570,Variables!$A$5:$A$105,0))</f>
        <v/>
      </c>
      <c r="K1570" s="11">
        <f>LOWER(Settings!$C$4)&amp;".mit."&amp;$A1570&amp;IF($C1570="","","."&amp;$C1570&amp;"."&amp;$B1570)&amp;IF(INDEX(Variables!$D$5:$D$105,MATCH($A1570,Variables!$A$5:$A$105,0))="","","."&amp;INDEX(Variables!$D$5:$D$105,MATCH($A1570,Variables!$A$5:$A$105,0)))&amp;"."&amp;K$5</f>
        <v/>
      </c>
      <c r="L1570" s="38">
        <f>L$12*$D1570*INDEX(L$21:L$28,$E1570)*INDEX(L$30:L$46,$F1570)*(1-INDEX(L$121:L$137,$F1570))</f>
        <v/>
      </c>
      <c r="M1570" s="37">
        <f>M$12*$D1570*INDEX(M$21:M$28,$E1570)*INDEX(M$30:M$46,$F1570)*(1-INDEX(M$121:M$137,$F1570))</f>
        <v/>
      </c>
      <c r="N1570" s="37">
        <f>N$12*$D1570*INDEX(N$21:N$28,$E1570)*INDEX(N$30:N$46,$F1570)*(1-INDEX(N$121:N$137,$F1570))</f>
        <v/>
      </c>
      <c r="O1570" s="37">
        <f>O$12*$D1570*INDEX(O$21:O$28,$E1570)*INDEX(O$30:O$46,$F1570)*(1-INDEX(O$121:O$137,$F1570))</f>
        <v/>
      </c>
      <c r="P1570" s="37">
        <f>P$12*$D1570*INDEX(P$21:P$28,$E1570)*INDEX(P$30:P$46,$F1570)*(1-INDEX(P$121:P$137,$F1570))</f>
        <v/>
      </c>
      <c r="Q1570" s="37">
        <f>Q$12*$D1570*INDEX(Q$21:Q$28,$E1570)*INDEX(Q$30:Q$46,$F1570)*(1-INDEX(Q$121:Q$137,$F1570))</f>
        <v/>
      </c>
      <c r="R1570" s="37">
        <f>R$12*$D1570*INDEX(R$21:R$28,$E1570)*INDEX(R$30:R$46,$F1570)*(1-INDEX(R$121:R$137,$F1570))</f>
        <v/>
      </c>
      <c r="S1570" s="37">
        <f>S$12*$D1570*INDEX(S$21:S$28,$E1570)*INDEX(S$30:S$46,$F1570)*(1-INDEX(S$121:S$137,$F1570))</f>
        <v/>
      </c>
      <c r="T1570" s="37">
        <f>T$12*$D1570*INDEX(T$21:T$28,$E1570)*INDEX(T$30:T$46,$F1570)*(1-INDEX(T$121:T$137,$F1570))</f>
        <v/>
      </c>
      <c r="U1570" s="37">
        <f>U$12*$D1570*INDEX(U$21:U$28,$E1570)*INDEX(U$30:U$46,$F1570)*(1-INDEX(U$121:U$137,$F1570))</f>
        <v/>
      </c>
      <c r="V1570" s="37">
        <f>V$12*$D1570*INDEX(V$21:V$28,$E1570)*INDEX(V$30:V$46,$F1570)*(1-INDEX(V$121:V$137,$F1570))</f>
        <v/>
      </c>
      <c r="W1570" s="37">
        <f>W$12*$D1570*INDEX(W$21:W$28,$E1570)*INDEX(W$30:W$46,$F1570)*(1-INDEX(W$121:W$137,$F1570))</f>
        <v/>
      </c>
      <c r="X1570" s="37">
        <f>X$12*$D1570*INDEX(X$21:X$28,$E1570)*INDEX(X$30:X$46,$F1570)*(1-INDEX(X$121:X$137,$F1570))</f>
        <v/>
      </c>
      <c r="Y1570" s="37">
        <f>Y$12*$D1570*INDEX(Y$21:Y$28,$E1570)*INDEX(Y$30:Y$46,$F1570)*(1-INDEX(Y$121:Y$137,$F1570))</f>
        <v/>
      </c>
      <c r="Z1570" s="37">
        <f>Z$12*$D1570*INDEX(Z$21:Z$28,$E1570)*INDEX(Z$30:Z$46,$F1570)*(1-INDEX(Z$121:Z$137,$F1570))</f>
        <v/>
      </c>
      <c r="AA1570" s="37">
        <f>AA$12*$D1570*INDEX(AA$21:AA$28,$E1570)*INDEX(AA$30:AA$46,$F1570)*(1-INDEX(AA$121:AA$137,$F1570))</f>
        <v/>
      </c>
      <c r="AB1570" s="37">
        <f>AB$12*$D1570*INDEX(AB$21:AB$28,$E1570)*INDEX(AB$30:AB$46,$F1570)*(1-INDEX(AB$121:AB$137,$F1570))</f>
        <v/>
      </c>
      <c r="AC1570" s="37">
        <f>AC$12*$D1570*INDEX(AC$21:AC$28,$E1570)*INDEX(AC$30:AC$46,$F1570)*(1-INDEX(AC$121:AC$137,$F1570))</f>
        <v/>
      </c>
      <c r="AD1570" s="40">
        <f>CARBONTAX(AD$12,$D1570,INDEX(AD$21:AD$28,$E1570),INDEX(AD$30:AD$46,$F1570),INDEX(AD$121:AD$137,$F1570))</f>
        <v/>
      </c>
      <c r="AF1570" s="11">
        <f>LOWER(Settings!$C$4)&amp;".mit."&amp;$A1570&amp;IF($C1570="","","."&amp;$C1570&amp;"."&amp;$B1570)&amp;IF(INDEX(Variables!$D$5:$D$105,MATCH($A1570,Variables!$A$5:$A$105,0))="","","."&amp;INDEX(Variables!$D$5:$D$105,MATCH($A1570,Variables!$A$5:$A$105,0)))&amp;"."&amp;AF$5</f>
        <v/>
      </c>
      <c r="AG1570" s="38">
        <f>AG$12*$D1570*INDEX(AG$21:AG$28,$E1570)*INDEX(AG$30:AG$46,$F1570)*(1-INDEX(AG$121:AG$137,$F1570))</f>
        <v/>
      </c>
      <c r="AH1570" s="37">
        <f>AH$12*$D1570*INDEX(AH$21:AH$28,$E1570)*INDEX(AH$30:AH$46,$F1570)*(1-INDEX(AH$121:AH$137,$F1570))</f>
        <v/>
      </c>
      <c r="AI1570" s="37">
        <f>AI$12*$D1570*INDEX(AI$21:AI$28,$E1570)*INDEX(AI$30:AI$46,$F1570)*(1-INDEX(AI$121:AI$137,$F1570))</f>
        <v/>
      </c>
      <c r="AJ1570" s="37">
        <f>AJ$12*$D1570*INDEX(AJ$21:AJ$28,$E1570)*INDEX(AJ$30:AJ$46,$F1570)*(1-INDEX(AJ$121:AJ$137,$F1570))</f>
        <v/>
      </c>
      <c r="AK1570" s="37">
        <f>AK$12*$D1570*INDEX(AK$21:AK$28,$E1570)*INDEX(AK$30:AK$46,$F1570)*(1-INDEX(AK$121:AK$137,$F1570))</f>
        <v/>
      </c>
      <c r="AL1570" s="37">
        <f>AL$12*$D1570*INDEX(AL$21:AL$28,$E1570)*INDEX(AL$30:AL$46,$F1570)*(1-INDEX(AL$121:AL$137,$F1570))</f>
        <v/>
      </c>
      <c r="AM1570" s="37">
        <f>AM$12*$D1570*INDEX(AM$21:AM$28,$E1570)*INDEX(AM$30:AM$46,$F1570)*(1-INDEX(AM$121:AM$137,$F1570))</f>
        <v/>
      </c>
      <c r="AN1570" s="37">
        <f>AN$12*$D1570*INDEX(AN$21:AN$28,$E1570)*INDEX(AN$30:AN$46,$F1570)*(1-INDEX(AN$121:AN$137,$F1570))</f>
        <v/>
      </c>
      <c r="AO1570" s="37">
        <f>AO$12*$D1570*INDEX(AO$21:AO$28,$E1570)*INDEX(AO$30:AO$46,$F1570)*(1-INDEX(AO$121:AO$137,$F1570))</f>
        <v/>
      </c>
      <c r="AP1570" s="37">
        <f>AP$12*$D1570*INDEX(AP$21:AP$28,$E1570)*INDEX(AP$30:AP$46,$F1570)*(1-INDEX(AP$121:AP$137,$F1570))</f>
        <v/>
      </c>
      <c r="AQ1570" s="37">
        <f>AQ$12*$D1570*INDEX(AQ$21:AQ$28,$E1570)*INDEX(AQ$30:AQ$46,$F1570)*(1-INDEX(AQ$121:AQ$137,$F1570))</f>
        <v/>
      </c>
      <c r="AR1570" s="37">
        <f>AR$12*$D1570*INDEX(AR$21:AR$28,$E1570)*INDEX(AR$30:AR$46,$F1570)*(1-INDEX(AR$121:AR$137,$F1570))</f>
        <v/>
      </c>
      <c r="AS1570" s="37">
        <f>AS$12*$D1570*INDEX(AS$21:AS$28,$E1570)*INDEX(AS$30:AS$46,$F1570)*(1-INDEX(AS$121:AS$137,$F1570))</f>
        <v/>
      </c>
      <c r="AT1570" s="37">
        <f>AT$12*$D1570*INDEX(AT$21:AT$28,$E1570)*INDEX(AT$30:AT$46,$F1570)*(1-INDEX(AT$121:AT$137,$F1570))</f>
        <v/>
      </c>
      <c r="AU1570" s="37">
        <f>AU$12*$D1570*INDEX(AU$21:AU$28,$E1570)*INDEX(AU$30:AU$46,$F1570)*(1-INDEX(AU$121:AU$137,$F1570))</f>
        <v/>
      </c>
      <c r="AV1570" s="37">
        <f>AV$12*$D1570*INDEX(AV$21:AV$28,$E1570)*INDEX(AV$30:AV$46,$F1570)*(1-INDEX(AV$121:AV$137,$F1570))</f>
        <v/>
      </c>
      <c r="AW1570" s="37">
        <f>AW$12*$D1570*INDEX(AW$21:AW$28,$E1570)*INDEX(AW$30:AW$46,$F1570)*(1-INDEX(AW$121:AW$137,$F1570))</f>
        <v/>
      </c>
      <c r="AX1570" s="37">
        <f>AX$12*$D1570*INDEX(AX$21:AX$28,$E1570)*INDEX(AX$30:AX$46,$F1570)*(1-INDEX(AX$121:AX$137,$F1570))</f>
        <v/>
      </c>
      <c r="AY1570" s="40">
        <f>CARBONTAX(AY$12,$D1570,INDEX(AY$21:AY$28,$E1570),INDEX(AY$30:AY$46,$F1570),INDEX(AY$121:AY$137,$F1570))</f>
        <v/>
      </c>
    </row>
    <row r="1571" hidden="1" outlineLevel="2">
      <c r="A1571" s="14" t="inlineStr">
        <is>
          <t>ctxnew</t>
        </is>
      </c>
      <c r="B1571" s="14" t="inlineStr">
        <is>
          <t>nga</t>
        </is>
      </c>
      <c r="C1571" s="14" t="inlineStr">
        <is>
          <t>omn</t>
        </is>
      </c>
      <c r="D1571" s="37">
        <f>INDEX(Inputs!$T$5:$T$132,MATCH($B1571&amp;"|"&amp;$C1571,Inputs!$A$5:$A$132,0))</f>
        <v/>
      </c>
      <c r="E1571" s="37">
        <f>INDEX(Inputs!$J$5:$J$132,MATCH($B1571&amp;"|"&amp;$C1571,Inputs!$A$5:$A$132,0))</f>
        <v/>
      </c>
      <c r="F1571" s="37">
        <f>INDEX(Inputs!$K$5:$K$132,MATCH($B1571&amp;"|"&amp;$C1571,Inputs!$A$5:$A$132,0))</f>
        <v/>
      </c>
      <c r="G1571" s="36" t="n"/>
      <c r="H1571" s="14">
        <f>INDEX(Variables!$B$5:$B$105,MATCH($A1571,Variables!$A$5:$A$105,0))&amp;IF($C1571="",""," | "&amp;INDEX(Mapping!$B$5:$B$26,MATCH($C1571,Mapping!$A$5:$A$26,0))&amp;" | "&amp;INDEX(Mapping!$B$30:$B$41,MATCH($B1571,Mapping!$A$30:$A$41,0)))</f>
        <v/>
      </c>
      <c r="I1571" s="14">
        <f>INDEX(Variables!$C$5:$C$105,MATCH($A1571,Variables!$A$5:$A$105,0))</f>
        <v/>
      </c>
      <c r="J1571" s="14">
        <f>INDEX(Variables!$E$5:$E$105,MATCH($A1571,Variables!$A$5:$A$105,0))</f>
        <v/>
      </c>
      <c r="K1571" s="11">
        <f>LOWER(Settings!$C$4)&amp;".mit."&amp;$A1571&amp;IF($C1571="","","."&amp;$C1571&amp;"."&amp;$B1571)&amp;IF(INDEX(Variables!$D$5:$D$105,MATCH($A1571,Variables!$A$5:$A$105,0))="","","."&amp;INDEX(Variables!$D$5:$D$105,MATCH($A1571,Variables!$A$5:$A$105,0)))&amp;"."&amp;K$5</f>
        <v/>
      </c>
      <c r="L1571" s="38">
        <f>L$12*$D1571*INDEX(L$21:L$28,$E1571)*INDEX(L$30:L$46,$F1571)*(1-INDEX(L$121:L$137,$F1571))</f>
        <v/>
      </c>
      <c r="M1571" s="37">
        <f>M$12*$D1571*INDEX(M$21:M$28,$E1571)*INDEX(M$30:M$46,$F1571)*(1-INDEX(M$121:M$137,$F1571))</f>
        <v/>
      </c>
      <c r="N1571" s="37">
        <f>N$12*$D1571*INDEX(N$21:N$28,$E1571)*INDEX(N$30:N$46,$F1571)*(1-INDEX(N$121:N$137,$F1571))</f>
        <v/>
      </c>
      <c r="O1571" s="37">
        <f>O$12*$D1571*INDEX(O$21:O$28,$E1571)*INDEX(O$30:O$46,$F1571)*(1-INDEX(O$121:O$137,$F1571))</f>
        <v/>
      </c>
      <c r="P1571" s="37">
        <f>P$12*$D1571*INDEX(P$21:P$28,$E1571)*INDEX(P$30:P$46,$F1571)*(1-INDEX(P$121:P$137,$F1571))</f>
        <v/>
      </c>
      <c r="Q1571" s="37">
        <f>Q$12*$D1571*INDEX(Q$21:Q$28,$E1571)*INDEX(Q$30:Q$46,$F1571)*(1-INDEX(Q$121:Q$137,$F1571))</f>
        <v/>
      </c>
      <c r="R1571" s="37">
        <f>R$12*$D1571*INDEX(R$21:R$28,$E1571)*INDEX(R$30:R$46,$F1571)*(1-INDEX(R$121:R$137,$F1571))</f>
        <v/>
      </c>
      <c r="S1571" s="37">
        <f>S$12*$D1571*INDEX(S$21:S$28,$E1571)*INDEX(S$30:S$46,$F1571)*(1-INDEX(S$121:S$137,$F1571))</f>
        <v/>
      </c>
      <c r="T1571" s="37">
        <f>T$12*$D1571*INDEX(T$21:T$28,$E1571)*INDEX(T$30:T$46,$F1571)*(1-INDEX(T$121:T$137,$F1571))</f>
        <v/>
      </c>
      <c r="U1571" s="37">
        <f>U$12*$D1571*INDEX(U$21:U$28,$E1571)*INDEX(U$30:U$46,$F1571)*(1-INDEX(U$121:U$137,$F1571))</f>
        <v/>
      </c>
      <c r="V1571" s="37">
        <f>V$12*$D1571*INDEX(V$21:V$28,$E1571)*INDEX(V$30:V$46,$F1571)*(1-INDEX(V$121:V$137,$F1571))</f>
        <v/>
      </c>
      <c r="W1571" s="37">
        <f>W$12*$D1571*INDEX(W$21:W$28,$E1571)*INDEX(W$30:W$46,$F1571)*(1-INDEX(W$121:W$137,$F1571))</f>
        <v/>
      </c>
      <c r="X1571" s="37">
        <f>X$12*$D1571*INDEX(X$21:X$28,$E1571)*INDEX(X$30:X$46,$F1571)*(1-INDEX(X$121:X$137,$F1571))</f>
        <v/>
      </c>
      <c r="Y1571" s="37">
        <f>Y$12*$D1571*INDEX(Y$21:Y$28,$E1571)*INDEX(Y$30:Y$46,$F1571)*(1-INDEX(Y$121:Y$137,$F1571))</f>
        <v/>
      </c>
      <c r="Z1571" s="37">
        <f>Z$12*$D1571*INDEX(Z$21:Z$28,$E1571)*INDEX(Z$30:Z$46,$F1571)*(1-INDEX(Z$121:Z$137,$F1571))</f>
        <v/>
      </c>
      <c r="AA1571" s="37">
        <f>AA$12*$D1571*INDEX(AA$21:AA$28,$E1571)*INDEX(AA$30:AA$46,$F1571)*(1-INDEX(AA$121:AA$137,$F1571))</f>
        <v/>
      </c>
      <c r="AB1571" s="37">
        <f>AB$12*$D1571*INDEX(AB$21:AB$28,$E1571)*INDEX(AB$30:AB$46,$F1571)*(1-INDEX(AB$121:AB$137,$F1571))</f>
        <v/>
      </c>
      <c r="AC1571" s="37">
        <f>AC$12*$D1571*INDEX(AC$21:AC$28,$E1571)*INDEX(AC$30:AC$46,$F1571)*(1-INDEX(AC$121:AC$137,$F1571))</f>
        <v/>
      </c>
      <c r="AD1571" s="40">
        <f>CARBONTAX(AD$12,$D1571,INDEX(AD$21:AD$28,$E1571),INDEX(AD$30:AD$46,$F1571),INDEX(AD$121:AD$137,$F1571))</f>
        <v/>
      </c>
      <c r="AF1571" s="11">
        <f>LOWER(Settings!$C$4)&amp;".mit."&amp;$A1571&amp;IF($C1571="","","."&amp;$C1571&amp;"."&amp;$B1571)&amp;IF(INDEX(Variables!$D$5:$D$105,MATCH($A1571,Variables!$A$5:$A$105,0))="","","."&amp;INDEX(Variables!$D$5:$D$105,MATCH($A1571,Variables!$A$5:$A$105,0)))&amp;"."&amp;AF$5</f>
        <v/>
      </c>
      <c r="AG1571" s="38">
        <f>AG$12*$D1571*INDEX(AG$21:AG$28,$E1571)*INDEX(AG$30:AG$46,$F1571)*(1-INDEX(AG$121:AG$137,$F1571))</f>
        <v/>
      </c>
      <c r="AH1571" s="37">
        <f>AH$12*$D1571*INDEX(AH$21:AH$28,$E1571)*INDEX(AH$30:AH$46,$F1571)*(1-INDEX(AH$121:AH$137,$F1571))</f>
        <v/>
      </c>
      <c r="AI1571" s="37">
        <f>AI$12*$D1571*INDEX(AI$21:AI$28,$E1571)*INDEX(AI$30:AI$46,$F1571)*(1-INDEX(AI$121:AI$137,$F1571))</f>
        <v/>
      </c>
      <c r="AJ1571" s="37">
        <f>AJ$12*$D1571*INDEX(AJ$21:AJ$28,$E1571)*INDEX(AJ$30:AJ$46,$F1571)*(1-INDEX(AJ$121:AJ$137,$F1571))</f>
        <v/>
      </c>
      <c r="AK1571" s="37">
        <f>AK$12*$D1571*INDEX(AK$21:AK$28,$E1571)*INDEX(AK$30:AK$46,$F1571)*(1-INDEX(AK$121:AK$137,$F1571))</f>
        <v/>
      </c>
      <c r="AL1571" s="37">
        <f>AL$12*$D1571*INDEX(AL$21:AL$28,$E1571)*INDEX(AL$30:AL$46,$F1571)*(1-INDEX(AL$121:AL$137,$F1571))</f>
        <v/>
      </c>
      <c r="AM1571" s="37">
        <f>AM$12*$D1571*INDEX(AM$21:AM$28,$E1571)*INDEX(AM$30:AM$46,$F1571)*(1-INDEX(AM$121:AM$137,$F1571))</f>
        <v/>
      </c>
      <c r="AN1571" s="37">
        <f>AN$12*$D1571*INDEX(AN$21:AN$28,$E1571)*INDEX(AN$30:AN$46,$F1571)*(1-INDEX(AN$121:AN$137,$F1571))</f>
        <v/>
      </c>
      <c r="AO1571" s="37">
        <f>AO$12*$D1571*INDEX(AO$21:AO$28,$E1571)*INDEX(AO$30:AO$46,$F1571)*(1-INDEX(AO$121:AO$137,$F1571))</f>
        <v/>
      </c>
      <c r="AP1571" s="37">
        <f>AP$12*$D1571*INDEX(AP$21:AP$28,$E1571)*INDEX(AP$30:AP$46,$F1571)*(1-INDEX(AP$121:AP$137,$F1571))</f>
        <v/>
      </c>
      <c r="AQ1571" s="37">
        <f>AQ$12*$D1571*INDEX(AQ$21:AQ$28,$E1571)*INDEX(AQ$30:AQ$46,$F1571)*(1-INDEX(AQ$121:AQ$137,$F1571))</f>
        <v/>
      </c>
      <c r="AR1571" s="37">
        <f>AR$12*$D1571*INDEX(AR$21:AR$28,$E1571)*INDEX(AR$30:AR$46,$F1571)*(1-INDEX(AR$121:AR$137,$F1571))</f>
        <v/>
      </c>
      <c r="AS1571" s="37">
        <f>AS$12*$D1571*INDEX(AS$21:AS$28,$E1571)*INDEX(AS$30:AS$46,$F1571)*(1-INDEX(AS$121:AS$137,$F1571))</f>
        <v/>
      </c>
      <c r="AT1571" s="37">
        <f>AT$12*$D1571*INDEX(AT$21:AT$28,$E1571)*INDEX(AT$30:AT$46,$F1571)*(1-INDEX(AT$121:AT$137,$F1571))</f>
        <v/>
      </c>
      <c r="AU1571" s="37">
        <f>AU$12*$D1571*INDEX(AU$21:AU$28,$E1571)*INDEX(AU$30:AU$46,$F1571)*(1-INDEX(AU$121:AU$137,$F1571))</f>
        <v/>
      </c>
      <c r="AV1571" s="37">
        <f>AV$12*$D1571*INDEX(AV$21:AV$28,$E1571)*INDEX(AV$30:AV$46,$F1571)*(1-INDEX(AV$121:AV$137,$F1571))</f>
        <v/>
      </c>
      <c r="AW1571" s="37">
        <f>AW$12*$D1571*INDEX(AW$21:AW$28,$E1571)*INDEX(AW$30:AW$46,$F1571)*(1-INDEX(AW$121:AW$137,$F1571))</f>
        <v/>
      </c>
      <c r="AX1571" s="37">
        <f>AX$12*$D1571*INDEX(AX$21:AX$28,$E1571)*INDEX(AX$30:AX$46,$F1571)*(1-INDEX(AX$121:AX$137,$F1571))</f>
        <v/>
      </c>
      <c r="AY1571" s="40">
        <f>CARBONTAX(AY$12,$D1571,INDEX(AY$21:AY$28,$E1571),INDEX(AY$30:AY$46,$F1571),INDEX(AY$121:AY$137,$F1571))</f>
        <v/>
      </c>
    </row>
    <row r="1572" hidden="1" outlineLevel="2">
      <c r="A1572" s="14" t="inlineStr">
        <is>
          <t>ctxnew</t>
        </is>
      </c>
      <c r="B1572" s="14" t="inlineStr">
        <is>
          <t>gso</t>
        </is>
      </c>
      <c r="C1572" s="14" t="inlineStr">
        <is>
          <t>omn</t>
        </is>
      </c>
      <c r="D1572" s="37">
        <f>INDEX(Inputs!$T$5:$T$132,MATCH($B1572&amp;"|"&amp;$C1572,Inputs!$A$5:$A$132,0))</f>
        <v/>
      </c>
      <c r="E1572" s="37">
        <f>INDEX(Inputs!$J$5:$J$132,MATCH($B1572&amp;"|"&amp;$C1572,Inputs!$A$5:$A$132,0))</f>
        <v/>
      </c>
      <c r="F1572" s="37">
        <f>INDEX(Inputs!$K$5:$K$132,MATCH($B1572&amp;"|"&amp;$C1572,Inputs!$A$5:$A$132,0))</f>
        <v/>
      </c>
      <c r="G1572" s="36" t="n"/>
      <c r="H1572" s="14">
        <f>INDEX(Variables!$B$5:$B$105,MATCH($A1572,Variables!$A$5:$A$105,0))&amp;IF($C1572="",""," | "&amp;INDEX(Mapping!$B$5:$B$26,MATCH($C1572,Mapping!$A$5:$A$26,0))&amp;" | "&amp;INDEX(Mapping!$B$30:$B$41,MATCH($B1572,Mapping!$A$30:$A$41,0)))</f>
        <v/>
      </c>
      <c r="I1572" s="14">
        <f>INDEX(Variables!$C$5:$C$105,MATCH($A1572,Variables!$A$5:$A$105,0))</f>
        <v/>
      </c>
      <c r="J1572" s="14">
        <f>INDEX(Variables!$E$5:$E$105,MATCH($A1572,Variables!$A$5:$A$105,0))</f>
        <v/>
      </c>
      <c r="K1572" s="11">
        <f>LOWER(Settings!$C$4)&amp;".mit."&amp;$A1572&amp;IF($C1572="","","."&amp;$C1572&amp;"."&amp;$B1572)&amp;IF(INDEX(Variables!$D$5:$D$105,MATCH($A1572,Variables!$A$5:$A$105,0))="","","."&amp;INDEX(Variables!$D$5:$D$105,MATCH($A1572,Variables!$A$5:$A$105,0)))&amp;"."&amp;K$5</f>
        <v/>
      </c>
      <c r="L1572" s="38">
        <f>L$12*$D1572*INDEX(L$21:L$28,$E1572)*INDEX(L$30:L$46,$F1572)*(1-INDEX(L$121:L$137,$F1572))</f>
        <v/>
      </c>
      <c r="M1572" s="37">
        <f>M$12*$D1572*INDEX(M$21:M$28,$E1572)*INDEX(M$30:M$46,$F1572)*(1-INDEX(M$121:M$137,$F1572))</f>
        <v/>
      </c>
      <c r="N1572" s="37">
        <f>N$12*$D1572*INDEX(N$21:N$28,$E1572)*INDEX(N$30:N$46,$F1572)*(1-INDEX(N$121:N$137,$F1572))</f>
        <v/>
      </c>
      <c r="O1572" s="37">
        <f>O$12*$D1572*INDEX(O$21:O$28,$E1572)*INDEX(O$30:O$46,$F1572)*(1-INDEX(O$121:O$137,$F1572))</f>
        <v/>
      </c>
      <c r="P1572" s="37">
        <f>P$12*$D1572*INDEX(P$21:P$28,$E1572)*INDEX(P$30:P$46,$F1572)*(1-INDEX(P$121:P$137,$F1572))</f>
        <v/>
      </c>
      <c r="Q1572" s="37">
        <f>Q$12*$D1572*INDEX(Q$21:Q$28,$E1572)*INDEX(Q$30:Q$46,$F1572)*(1-INDEX(Q$121:Q$137,$F1572))</f>
        <v/>
      </c>
      <c r="R1572" s="37">
        <f>R$12*$D1572*INDEX(R$21:R$28,$E1572)*INDEX(R$30:R$46,$F1572)*(1-INDEX(R$121:R$137,$F1572))</f>
        <v/>
      </c>
      <c r="S1572" s="37">
        <f>S$12*$D1572*INDEX(S$21:S$28,$E1572)*INDEX(S$30:S$46,$F1572)*(1-INDEX(S$121:S$137,$F1572))</f>
        <v/>
      </c>
      <c r="T1572" s="37">
        <f>T$12*$D1572*INDEX(T$21:T$28,$E1572)*INDEX(T$30:T$46,$F1572)*(1-INDEX(T$121:T$137,$F1572))</f>
        <v/>
      </c>
      <c r="U1572" s="37">
        <f>U$12*$D1572*INDEX(U$21:U$28,$E1572)*INDEX(U$30:U$46,$F1572)*(1-INDEX(U$121:U$137,$F1572))</f>
        <v/>
      </c>
      <c r="V1572" s="37">
        <f>V$12*$D1572*INDEX(V$21:V$28,$E1572)*INDEX(V$30:V$46,$F1572)*(1-INDEX(V$121:V$137,$F1572))</f>
        <v/>
      </c>
      <c r="W1572" s="37">
        <f>W$12*$D1572*INDEX(W$21:W$28,$E1572)*INDEX(W$30:W$46,$F1572)*(1-INDEX(W$121:W$137,$F1572))</f>
        <v/>
      </c>
      <c r="X1572" s="37">
        <f>X$12*$D1572*INDEX(X$21:X$28,$E1572)*INDEX(X$30:X$46,$F1572)*(1-INDEX(X$121:X$137,$F1572))</f>
        <v/>
      </c>
      <c r="Y1572" s="37">
        <f>Y$12*$D1572*INDEX(Y$21:Y$28,$E1572)*INDEX(Y$30:Y$46,$F1572)*(1-INDEX(Y$121:Y$137,$F1572))</f>
        <v/>
      </c>
      <c r="Z1572" s="37">
        <f>Z$12*$D1572*INDEX(Z$21:Z$28,$E1572)*INDEX(Z$30:Z$46,$F1572)*(1-INDEX(Z$121:Z$137,$F1572))</f>
        <v/>
      </c>
      <c r="AA1572" s="37">
        <f>AA$12*$D1572*INDEX(AA$21:AA$28,$E1572)*INDEX(AA$30:AA$46,$F1572)*(1-INDEX(AA$121:AA$137,$F1572))</f>
        <v/>
      </c>
      <c r="AB1572" s="37">
        <f>AB$12*$D1572*INDEX(AB$21:AB$28,$E1572)*INDEX(AB$30:AB$46,$F1572)*(1-INDEX(AB$121:AB$137,$F1572))</f>
        <v/>
      </c>
      <c r="AC1572" s="37">
        <f>AC$12*$D1572*INDEX(AC$21:AC$28,$E1572)*INDEX(AC$30:AC$46,$F1572)*(1-INDEX(AC$121:AC$137,$F1572))</f>
        <v/>
      </c>
      <c r="AD1572" s="40">
        <f>CARBONTAX(AD$12,$D1572,INDEX(AD$21:AD$28,$E1572),INDEX(AD$30:AD$46,$F1572),INDEX(AD$121:AD$137,$F1572))</f>
        <v/>
      </c>
      <c r="AF1572" s="11">
        <f>LOWER(Settings!$C$4)&amp;".mit."&amp;$A1572&amp;IF($C1572="","","."&amp;$C1572&amp;"."&amp;$B1572)&amp;IF(INDEX(Variables!$D$5:$D$105,MATCH($A1572,Variables!$A$5:$A$105,0))="","","."&amp;INDEX(Variables!$D$5:$D$105,MATCH($A1572,Variables!$A$5:$A$105,0)))&amp;"."&amp;AF$5</f>
        <v/>
      </c>
      <c r="AG1572" s="38">
        <f>AG$12*$D1572*INDEX(AG$21:AG$28,$E1572)*INDEX(AG$30:AG$46,$F1572)*(1-INDEX(AG$121:AG$137,$F1572))</f>
        <v/>
      </c>
      <c r="AH1572" s="37">
        <f>AH$12*$D1572*INDEX(AH$21:AH$28,$E1572)*INDEX(AH$30:AH$46,$F1572)*(1-INDEX(AH$121:AH$137,$F1572))</f>
        <v/>
      </c>
      <c r="AI1572" s="37">
        <f>AI$12*$D1572*INDEX(AI$21:AI$28,$E1572)*INDEX(AI$30:AI$46,$F1572)*(1-INDEX(AI$121:AI$137,$F1572))</f>
        <v/>
      </c>
      <c r="AJ1572" s="37">
        <f>AJ$12*$D1572*INDEX(AJ$21:AJ$28,$E1572)*INDEX(AJ$30:AJ$46,$F1572)*(1-INDEX(AJ$121:AJ$137,$F1572))</f>
        <v/>
      </c>
      <c r="AK1572" s="37">
        <f>AK$12*$D1572*INDEX(AK$21:AK$28,$E1572)*INDEX(AK$30:AK$46,$F1572)*(1-INDEX(AK$121:AK$137,$F1572))</f>
        <v/>
      </c>
      <c r="AL1572" s="37">
        <f>AL$12*$D1572*INDEX(AL$21:AL$28,$E1572)*INDEX(AL$30:AL$46,$F1572)*(1-INDEX(AL$121:AL$137,$F1572))</f>
        <v/>
      </c>
      <c r="AM1572" s="37">
        <f>AM$12*$D1572*INDEX(AM$21:AM$28,$E1572)*INDEX(AM$30:AM$46,$F1572)*(1-INDEX(AM$121:AM$137,$F1572))</f>
        <v/>
      </c>
      <c r="AN1572" s="37">
        <f>AN$12*$D1572*INDEX(AN$21:AN$28,$E1572)*INDEX(AN$30:AN$46,$F1572)*(1-INDEX(AN$121:AN$137,$F1572))</f>
        <v/>
      </c>
      <c r="AO1572" s="37">
        <f>AO$12*$D1572*INDEX(AO$21:AO$28,$E1572)*INDEX(AO$30:AO$46,$F1572)*(1-INDEX(AO$121:AO$137,$F1572))</f>
        <v/>
      </c>
      <c r="AP1572" s="37">
        <f>AP$12*$D1572*INDEX(AP$21:AP$28,$E1572)*INDEX(AP$30:AP$46,$F1572)*(1-INDEX(AP$121:AP$137,$F1572))</f>
        <v/>
      </c>
      <c r="AQ1572" s="37">
        <f>AQ$12*$D1572*INDEX(AQ$21:AQ$28,$E1572)*INDEX(AQ$30:AQ$46,$F1572)*(1-INDEX(AQ$121:AQ$137,$F1572))</f>
        <v/>
      </c>
      <c r="AR1572" s="37">
        <f>AR$12*$D1572*INDEX(AR$21:AR$28,$E1572)*INDEX(AR$30:AR$46,$F1572)*(1-INDEX(AR$121:AR$137,$F1572))</f>
        <v/>
      </c>
      <c r="AS1572" s="37">
        <f>AS$12*$D1572*INDEX(AS$21:AS$28,$E1572)*INDEX(AS$30:AS$46,$F1572)*(1-INDEX(AS$121:AS$137,$F1572))</f>
        <v/>
      </c>
      <c r="AT1572" s="37">
        <f>AT$12*$D1572*INDEX(AT$21:AT$28,$E1572)*INDEX(AT$30:AT$46,$F1572)*(1-INDEX(AT$121:AT$137,$F1572))</f>
        <v/>
      </c>
      <c r="AU1572" s="37">
        <f>AU$12*$D1572*INDEX(AU$21:AU$28,$E1572)*INDEX(AU$30:AU$46,$F1572)*(1-INDEX(AU$121:AU$137,$F1572))</f>
        <v/>
      </c>
      <c r="AV1572" s="37">
        <f>AV$12*$D1572*INDEX(AV$21:AV$28,$E1572)*INDEX(AV$30:AV$46,$F1572)*(1-INDEX(AV$121:AV$137,$F1572))</f>
        <v/>
      </c>
      <c r="AW1572" s="37">
        <f>AW$12*$D1572*INDEX(AW$21:AW$28,$E1572)*INDEX(AW$30:AW$46,$F1572)*(1-INDEX(AW$121:AW$137,$F1572))</f>
        <v/>
      </c>
      <c r="AX1572" s="37">
        <f>AX$12*$D1572*INDEX(AX$21:AX$28,$E1572)*INDEX(AX$30:AX$46,$F1572)*(1-INDEX(AX$121:AX$137,$F1572))</f>
        <v/>
      </c>
      <c r="AY1572" s="40">
        <f>CARBONTAX(AY$12,$D1572,INDEX(AY$21:AY$28,$E1572),INDEX(AY$30:AY$46,$F1572),INDEX(AY$121:AY$137,$F1572))</f>
        <v/>
      </c>
    </row>
    <row r="1573" hidden="1" outlineLevel="2">
      <c r="A1573" s="14" t="inlineStr">
        <is>
          <t>ctxnew</t>
        </is>
      </c>
      <c r="B1573" s="14" t="inlineStr">
        <is>
          <t>die</t>
        </is>
      </c>
      <c r="C1573" s="14" t="inlineStr">
        <is>
          <t>omn</t>
        </is>
      </c>
      <c r="D1573" s="37">
        <f>INDEX(Inputs!$T$5:$T$132,MATCH($B1573&amp;"|"&amp;$C1573,Inputs!$A$5:$A$132,0))</f>
        <v/>
      </c>
      <c r="E1573" s="37">
        <f>INDEX(Inputs!$J$5:$J$132,MATCH($B1573&amp;"|"&amp;$C1573,Inputs!$A$5:$A$132,0))</f>
        <v/>
      </c>
      <c r="F1573" s="37">
        <f>INDEX(Inputs!$K$5:$K$132,MATCH($B1573&amp;"|"&amp;$C1573,Inputs!$A$5:$A$132,0))</f>
        <v/>
      </c>
      <c r="G1573" s="36" t="n"/>
      <c r="H1573" s="14">
        <f>INDEX(Variables!$B$5:$B$105,MATCH($A1573,Variables!$A$5:$A$105,0))&amp;IF($C1573="",""," | "&amp;INDEX(Mapping!$B$5:$B$26,MATCH($C1573,Mapping!$A$5:$A$26,0))&amp;" | "&amp;INDEX(Mapping!$B$30:$B$41,MATCH($B1573,Mapping!$A$30:$A$41,0)))</f>
        <v/>
      </c>
      <c r="I1573" s="14">
        <f>INDEX(Variables!$C$5:$C$105,MATCH($A1573,Variables!$A$5:$A$105,0))</f>
        <v/>
      </c>
      <c r="J1573" s="14">
        <f>INDEX(Variables!$E$5:$E$105,MATCH($A1573,Variables!$A$5:$A$105,0))</f>
        <v/>
      </c>
      <c r="K1573" s="11">
        <f>LOWER(Settings!$C$4)&amp;".mit."&amp;$A1573&amp;IF($C1573="","","."&amp;$C1573&amp;"."&amp;$B1573)&amp;IF(INDEX(Variables!$D$5:$D$105,MATCH($A1573,Variables!$A$5:$A$105,0))="","","."&amp;INDEX(Variables!$D$5:$D$105,MATCH($A1573,Variables!$A$5:$A$105,0)))&amp;"."&amp;K$5</f>
        <v/>
      </c>
      <c r="L1573" s="38">
        <f>L$12*$D1573*INDEX(L$21:L$28,$E1573)*INDEX(L$30:L$46,$F1573)*(1-INDEX(L$121:L$137,$F1573))</f>
        <v/>
      </c>
      <c r="M1573" s="37">
        <f>M$12*$D1573*INDEX(M$21:M$28,$E1573)*INDEX(M$30:M$46,$F1573)*(1-INDEX(M$121:M$137,$F1573))</f>
        <v/>
      </c>
      <c r="N1573" s="37">
        <f>N$12*$D1573*INDEX(N$21:N$28,$E1573)*INDEX(N$30:N$46,$F1573)*(1-INDEX(N$121:N$137,$F1573))</f>
        <v/>
      </c>
      <c r="O1573" s="37">
        <f>O$12*$D1573*INDEX(O$21:O$28,$E1573)*INDEX(O$30:O$46,$F1573)*(1-INDEX(O$121:O$137,$F1573))</f>
        <v/>
      </c>
      <c r="P1573" s="37">
        <f>P$12*$D1573*INDEX(P$21:P$28,$E1573)*INDEX(P$30:P$46,$F1573)*(1-INDEX(P$121:P$137,$F1573))</f>
        <v/>
      </c>
      <c r="Q1573" s="37">
        <f>Q$12*$D1573*INDEX(Q$21:Q$28,$E1573)*INDEX(Q$30:Q$46,$F1573)*(1-INDEX(Q$121:Q$137,$F1573))</f>
        <v/>
      </c>
      <c r="R1573" s="37">
        <f>R$12*$D1573*INDEX(R$21:R$28,$E1573)*INDEX(R$30:R$46,$F1573)*(1-INDEX(R$121:R$137,$F1573))</f>
        <v/>
      </c>
      <c r="S1573" s="37">
        <f>S$12*$D1573*INDEX(S$21:S$28,$E1573)*INDEX(S$30:S$46,$F1573)*(1-INDEX(S$121:S$137,$F1573))</f>
        <v/>
      </c>
      <c r="T1573" s="37">
        <f>T$12*$D1573*INDEX(T$21:T$28,$E1573)*INDEX(T$30:T$46,$F1573)*(1-INDEX(T$121:T$137,$F1573))</f>
        <v/>
      </c>
      <c r="U1573" s="37">
        <f>U$12*$D1573*INDEX(U$21:U$28,$E1573)*INDEX(U$30:U$46,$F1573)*(1-INDEX(U$121:U$137,$F1573))</f>
        <v/>
      </c>
      <c r="V1573" s="37">
        <f>V$12*$D1573*INDEX(V$21:V$28,$E1573)*INDEX(V$30:V$46,$F1573)*(1-INDEX(V$121:V$137,$F1573))</f>
        <v/>
      </c>
      <c r="W1573" s="37">
        <f>W$12*$D1573*INDEX(W$21:W$28,$E1573)*INDEX(W$30:W$46,$F1573)*(1-INDEX(W$121:W$137,$F1573))</f>
        <v/>
      </c>
      <c r="X1573" s="37">
        <f>X$12*$D1573*INDEX(X$21:X$28,$E1573)*INDEX(X$30:X$46,$F1573)*(1-INDEX(X$121:X$137,$F1573))</f>
        <v/>
      </c>
      <c r="Y1573" s="37">
        <f>Y$12*$D1573*INDEX(Y$21:Y$28,$E1573)*INDEX(Y$30:Y$46,$F1573)*(1-INDEX(Y$121:Y$137,$F1573))</f>
        <v/>
      </c>
      <c r="Z1573" s="37">
        <f>Z$12*$D1573*INDEX(Z$21:Z$28,$E1573)*INDEX(Z$30:Z$46,$F1573)*(1-INDEX(Z$121:Z$137,$F1573))</f>
        <v/>
      </c>
      <c r="AA1573" s="37">
        <f>AA$12*$D1573*INDEX(AA$21:AA$28,$E1573)*INDEX(AA$30:AA$46,$F1573)*(1-INDEX(AA$121:AA$137,$F1573))</f>
        <v/>
      </c>
      <c r="AB1573" s="37">
        <f>AB$12*$D1573*INDEX(AB$21:AB$28,$E1573)*INDEX(AB$30:AB$46,$F1573)*(1-INDEX(AB$121:AB$137,$F1573))</f>
        <v/>
      </c>
      <c r="AC1573" s="37">
        <f>AC$12*$D1573*INDEX(AC$21:AC$28,$E1573)*INDEX(AC$30:AC$46,$F1573)*(1-INDEX(AC$121:AC$137,$F1573))</f>
        <v/>
      </c>
      <c r="AD1573" s="40">
        <f>CARBONTAX(AD$12,$D1573,INDEX(AD$21:AD$28,$E1573),INDEX(AD$30:AD$46,$F1573),INDEX(AD$121:AD$137,$F1573))</f>
        <v/>
      </c>
      <c r="AF1573" s="11">
        <f>LOWER(Settings!$C$4)&amp;".mit."&amp;$A1573&amp;IF($C1573="","","."&amp;$C1573&amp;"."&amp;$B1573)&amp;IF(INDEX(Variables!$D$5:$D$105,MATCH($A1573,Variables!$A$5:$A$105,0))="","","."&amp;INDEX(Variables!$D$5:$D$105,MATCH($A1573,Variables!$A$5:$A$105,0)))&amp;"."&amp;AF$5</f>
        <v/>
      </c>
      <c r="AG1573" s="38">
        <f>AG$12*$D1573*INDEX(AG$21:AG$28,$E1573)*INDEX(AG$30:AG$46,$F1573)*(1-INDEX(AG$121:AG$137,$F1573))</f>
        <v/>
      </c>
      <c r="AH1573" s="37">
        <f>AH$12*$D1573*INDEX(AH$21:AH$28,$E1573)*INDEX(AH$30:AH$46,$F1573)*(1-INDEX(AH$121:AH$137,$F1573))</f>
        <v/>
      </c>
      <c r="AI1573" s="37">
        <f>AI$12*$D1573*INDEX(AI$21:AI$28,$E1573)*INDEX(AI$30:AI$46,$F1573)*(1-INDEX(AI$121:AI$137,$F1573))</f>
        <v/>
      </c>
      <c r="AJ1573" s="37">
        <f>AJ$12*$D1573*INDEX(AJ$21:AJ$28,$E1573)*INDEX(AJ$30:AJ$46,$F1573)*(1-INDEX(AJ$121:AJ$137,$F1573))</f>
        <v/>
      </c>
      <c r="AK1573" s="37">
        <f>AK$12*$D1573*INDEX(AK$21:AK$28,$E1573)*INDEX(AK$30:AK$46,$F1573)*(1-INDEX(AK$121:AK$137,$F1573))</f>
        <v/>
      </c>
      <c r="AL1573" s="37">
        <f>AL$12*$D1573*INDEX(AL$21:AL$28,$E1573)*INDEX(AL$30:AL$46,$F1573)*(1-INDEX(AL$121:AL$137,$F1573))</f>
        <v/>
      </c>
      <c r="AM1573" s="37">
        <f>AM$12*$D1573*INDEX(AM$21:AM$28,$E1573)*INDEX(AM$30:AM$46,$F1573)*(1-INDEX(AM$121:AM$137,$F1573))</f>
        <v/>
      </c>
      <c r="AN1573" s="37">
        <f>AN$12*$D1573*INDEX(AN$21:AN$28,$E1573)*INDEX(AN$30:AN$46,$F1573)*(1-INDEX(AN$121:AN$137,$F1573))</f>
        <v/>
      </c>
      <c r="AO1573" s="37">
        <f>AO$12*$D1573*INDEX(AO$21:AO$28,$E1573)*INDEX(AO$30:AO$46,$F1573)*(1-INDEX(AO$121:AO$137,$F1573))</f>
        <v/>
      </c>
      <c r="AP1573" s="37">
        <f>AP$12*$D1573*INDEX(AP$21:AP$28,$E1573)*INDEX(AP$30:AP$46,$F1573)*(1-INDEX(AP$121:AP$137,$F1573))</f>
        <v/>
      </c>
      <c r="AQ1573" s="37">
        <f>AQ$12*$D1573*INDEX(AQ$21:AQ$28,$E1573)*INDEX(AQ$30:AQ$46,$F1573)*(1-INDEX(AQ$121:AQ$137,$F1573))</f>
        <v/>
      </c>
      <c r="AR1573" s="37">
        <f>AR$12*$D1573*INDEX(AR$21:AR$28,$E1573)*INDEX(AR$30:AR$46,$F1573)*(1-INDEX(AR$121:AR$137,$F1573))</f>
        <v/>
      </c>
      <c r="AS1573" s="37">
        <f>AS$12*$D1573*INDEX(AS$21:AS$28,$E1573)*INDEX(AS$30:AS$46,$F1573)*(1-INDEX(AS$121:AS$137,$F1573))</f>
        <v/>
      </c>
      <c r="AT1573" s="37">
        <f>AT$12*$D1573*INDEX(AT$21:AT$28,$E1573)*INDEX(AT$30:AT$46,$F1573)*(1-INDEX(AT$121:AT$137,$F1573))</f>
        <v/>
      </c>
      <c r="AU1573" s="37">
        <f>AU$12*$D1573*INDEX(AU$21:AU$28,$E1573)*INDEX(AU$30:AU$46,$F1573)*(1-INDEX(AU$121:AU$137,$F1573))</f>
        <v/>
      </c>
      <c r="AV1573" s="37">
        <f>AV$12*$D1573*INDEX(AV$21:AV$28,$E1573)*INDEX(AV$30:AV$46,$F1573)*(1-INDEX(AV$121:AV$137,$F1573))</f>
        <v/>
      </c>
      <c r="AW1573" s="37">
        <f>AW$12*$D1573*INDEX(AW$21:AW$28,$E1573)*INDEX(AW$30:AW$46,$F1573)*(1-INDEX(AW$121:AW$137,$F1573))</f>
        <v/>
      </c>
      <c r="AX1573" s="37">
        <f>AX$12*$D1573*INDEX(AX$21:AX$28,$E1573)*INDEX(AX$30:AX$46,$F1573)*(1-INDEX(AX$121:AX$137,$F1573))</f>
        <v/>
      </c>
      <c r="AY1573" s="40">
        <f>CARBONTAX(AY$12,$D1573,INDEX(AY$21:AY$28,$E1573),INDEX(AY$30:AY$46,$F1573),INDEX(AY$121:AY$137,$F1573))</f>
        <v/>
      </c>
    </row>
    <row r="1574" hidden="1" outlineLevel="2">
      <c r="A1574" s="14" t="inlineStr">
        <is>
          <t>ctxnew</t>
        </is>
      </c>
      <c r="B1574" s="14" t="inlineStr">
        <is>
          <t>lpg</t>
        </is>
      </c>
      <c r="C1574" s="14" t="inlineStr">
        <is>
          <t>omn</t>
        </is>
      </c>
      <c r="D1574" s="37">
        <f>INDEX(Inputs!$T$5:$T$132,MATCH($B1574&amp;"|"&amp;$C1574,Inputs!$A$5:$A$132,0))</f>
        <v/>
      </c>
      <c r="E1574" s="37">
        <f>INDEX(Inputs!$J$5:$J$132,MATCH($B1574&amp;"|"&amp;$C1574,Inputs!$A$5:$A$132,0))</f>
        <v/>
      </c>
      <c r="F1574" s="37">
        <f>INDEX(Inputs!$K$5:$K$132,MATCH($B1574&amp;"|"&amp;$C1574,Inputs!$A$5:$A$132,0))</f>
        <v/>
      </c>
      <c r="G1574" s="36" t="n"/>
      <c r="H1574" s="14">
        <f>INDEX(Variables!$B$5:$B$105,MATCH($A1574,Variables!$A$5:$A$105,0))&amp;IF($C1574="",""," | "&amp;INDEX(Mapping!$B$5:$B$26,MATCH($C1574,Mapping!$A$5:$A$26,0))&amp;" | "&amp;INDEX(Mapping!$B$30:$B$41,MATCH($B1574,Mapping!$A$30:$A$41,0)))</f>
        <v/>
      </c>
      <c r="I1574" s="14">
        <f>INDEX(Variables!$C$5:$C$105,MATCH($A1574,Variables!$A$5:$A$105,0))</f>
        <v/>
      </c>
      <c r="J1574" s="14">
        <f>INDEX(Variables!$E$5:$E$105,MATCH($A1574,Variables!$A$5:$A$105,0))</f>
        <v/>
      </c>
      <c r="K1574" s="11">
        <f>LOWER(Settings!$C$4)&amp;".mit."&amp;$A1574&amp;IF($C1574="","","."&amp;$C1574&amp;"."&amp;$B1574)&amp;IF(INDEX(Variables!$D$5:$D$105,MATCH($A1574,Variables!$A$5:$A$105,0))="","","."&amp;INDEX(Variables!$D$5:$D$105,MATCH($A1574,Variables!$A$5:$A$105,0)))&amp;"."&amp;K$5</f>
        <v/>
      </c>
      <c r="L1574" s="38">
        <f>L$12*$D1574*INDEX(L$21:L$28,$E1574)*INDEX(L$30:L$46,$F1574)*(1-INDEX(L$121:L$137,$F1574))</f>
        <v/>
      </c>
      <c r="M1574" s="37">
        <f>M$12*$D1574*INDEX(M$21:M$28,$E1574)*INDEX(M$30:M$46,$F1574)*(1-INDEX(M$121:M$137,$F1574))</f>
        <v/>
      </c>
      <c r="N1574" s="37">
        <f>N$12*$D1574*INDEX(N$21:N$28,$E1574)*INDEX(N$30:N$46,$F1574)*(1-INDEX(N$121:N$137,$F1574))</f>
        <v/>
      </c>
      <c r="O1574" s="37">
        <f>O$12*$D1574*INDEX(O$21:O$28,$E1574)*INDEX(O$30:O$46,$F1574)*(1-INDEX(O$121:O$137,$F1574))</f>
        <v/>
      </c>
      <c r="P1574" s="37">
        <f>P$12*$D1574*INDEX(P$21:P$28,$E1574)*INDEX(P$30:P$46,$F1574)*(1-INDEX(P$121:P$137,$F1574))</f>
        <v/>
      </c>
      <c r="Q1574" s="37">
        <f>Q$12*$D1574*INDEX(Q$21:Q$28,$E1574)*INDEX(Q$30:Q$46,$F1574)*(1-INDEX(Q$121:Q$137,$F1574))</f>
        <v/>
      </c>
      <c r="R1574" s="37">
        <f>R$12*$D1574*INDEX(R$21:R$28,$E1574)*INDEX(R$30:R$46,$F1574)*(1-INDEX(R$121:R$137,$F1574))</f>
        <v/>
      </c>
      <c r="S1574" s="37">
        <f>S$12*$D1574*INDEX(S$21:S$28,$E1574)*INDEX(S$30:S$46,$F1574)*(1-INDEX(S$121:S$137,$F1574))</f>
        <v/>
      </c>
      <c r="T1574" s="37">
        <f>T$12*$D1574*INDEX(T$21:T$28,$E1574)*INDEX(T$30:T$46,$F1574)*(1-INDEX(T$121:T$137,$F1574))</f>
        <v/>
      </c>
      <c r="U1574" s="37">
        <f>U$12*$D1574*INDEX(U$21:U$28,$E1574)*INDEX(U$30:U$46,$F1574)*(1-INDEX(U$121:U$137,$F1574))</f>
        <v/>
      </c>
      <c r="V1574" s="37">
        <f>V$12*$D1574*INDEX(V$21:V$28,$E1574)*INDEX(V$30:V$46,$F1574)*(1-INDEX(V$121:V$137,$F1574))</f>
        <v/>
      </c>
      <c r="W1574" s="37">
        <f>W$12*$D1574*INDEX(W$21:W$28,$E1574)*INDEX(W$30:W$46,$F1574)*(1-INDEX(W$121:W$137,$F1574))</f>
        <v/>
      </c>
      <c r="X1574" s="37">
        <f>X$12*$D1574*INDEX(X$21:X$28,$E1574)*INDEX(X$30:X$46,$F1574)*(1-INDEX(X$121:X$137,$F1574))</f>
        <v/>
      </c>
      <c r="Y1574" s="37">
        <f>Y$12*$D1574*INDEX(Y$21:Y$28,$E1574)*INDEX(Y$30:Y$46,$F1574)*(1-INDEX(Y$121:Y$137,$F1574))</f>
        <v/>
      </c>
      <c r="Z1574" s="37">
        <f>Z$12*$D1574*INDEX(Z$21:Z$28,$E1574)*INDEX(Z$30:Z$46,$F1574)*(1-INDEX(Z$121:Z$137,$F1574))</f>
        <v/>
      </c>
      <c r="AA1574" s="37">
        <f>AA$12*$D1574*INDEX(AA$21:AA$28,$E1574)*INDEX(AA$30:AA$46,$F1574)*(1-INDEX(AA$121:AA$137,$F1574))</f>
        <v/>
      </c>
      <c r="AB1574" s="37">
        <f>AB$12*$D1574*INDEX(AB$21:AB$28,$E1574)*INDEX(AB$30:AB$46,$F1574)*(1-INDEX(AB$121:AB$137,$F1574))</f>
        <v/>
      </c>
      <c r="AC1574" s="37">
        <f>AC$12*$D1574*INDEX(AC$21:AC$28,$E1574)*INDEX(AC$30:AC$46,$F1574)*(1-INDEX(AC$121:AC$137,$F1574))</f>
        <v/>
      </c>
      <c r="AD1574" s="40">
        <f>CARBONTAX(AD$12,$D1574,INDEX(AD$21:AD$28,$E1574),INDEX(AD$30:AD$46,$F1574),INDEX(AD$121:AD$137,$F1574))</f>
        <v/>
      </c>
      <c r="AF1574" s="11">
        <f>LOWER(Settings!$C$4)&amp;".mit."&amp;$A1574&amp;IF($C1574="","","."&amp;$C1574&amp;"."&amp;$B1574)&amp;IF(INDEX(Variables!$D$5:$D$105,MATCH($A1574,Variables!$A$5:$A$105,0))="","","."&amp;INDEX(Variables!$D$5:$D$105,MATCH($A1574,Variables!$A$5:$A$105,0)))&amp;"."&amp;AF$5</f>
        <v/>
      </c>
      <c r="AG1574" s="38">
        <f>AG$12*$D1574*INDEX(AG$21:AG$28,$E1574)*INDEX(AG$30:AG$46,$F1574)*(1-INDEX(AG$121:AG$137,$F1574))</f>
        <v/>
      </c>
      <c r="AH1574" s="37">
        <f>AH$12*$D1574*INDEX(AH$21:AH$28,$E1574)*INDEX(AH$30:AH$46,$F1574)*(1-INDEX(AH$121:AH$137,$F1574))</f>
        <v/>
      </c>
      <c r="AI1574" s="37">
        <f>AI$12*$D1574*INDEX(AI$21:AI$28,$E1574)*INDEX(AI$30:AI$46,$F1574)*(1-INDEX(AI$121:AI$137,$F1574))</f>
        <v/>
      </c>
      <c r="AJ1574" s="37">
        <f>AJ$12*$D1574*INDEX(AJ$21:AJ$28,$E1574)*INDEX(AJ$30:AJ$46,$F1574)*(1-INDEX(AJ$121:AJ$137,$F1574))</f>
        <v/>
      </c>
      <c r="AK1574" s="37">
        <f>AK$12*$D1574*INDEX(AK$21:AK$28,$E1574)*INDEX(AK$30:AK$46,$F1574)*(1-INDEX(AK$121:AK$137,$F1574))</f>
        <v/>
      </c>
      <c r="AL1574" s="37">
        <f>AL$12*$D1574*INDEX(AL$21:AL$28,$E1574)*INDEX(AL$30:AL$46,$F1574)*(1-INDEX(AL$121:AL$137,$F1574))</f>
        <v/>
      </c>
      <c r="AM1574" s="37">
        <f>AM$12*$D1574*INDEX(AM$21:AM$28,$E1574)*INDEX(AM$30:AM$46,$F1574)*(1-INDEX(AM$121:AM$137,$F1574))</f>
        <v/>
      </c>
      <c r="AN1574" s="37">
        <f>AN$12*$D1574*INDEX(AN$21:AN$28,$E1574)*INDEX(AN$30:AN$46,$F1574)*(1-INDEX(AN$121:AN$137,$F1574))</f>
        <v/>
      </c>
      <c r="AO1574" s="37">
        <f>AO$12*$D1574*INDEX(AO$21:AO$28,$E1574)*INDEX(AO$30:AO$46,$F1574)*(1-INDEX(AO$121:AO$137,$F1574))</f>
        <v/>
      </c>
      <c r="AP1574" s="37">
        <f>AP$12*$D1574*INDEX(AP$21:AP$28,$E1574)*INDEX(AP$30:AP$46,$F1574)*(1-INDEX(AP$121:AP$137,$F1574))</f>
        <v/>
      </c>
      <c r="AQ1574" s="37">
        <f>AQ$12*$D1574*INDEX(AQ$21:AQ$28,$E1574)*INDEX(AQ$30:AQ$46,$F1574)*(1-INDEX(AQ$121:AQ$137,$F1574))</f>
        <v/>
      </c>
      <c r="AR1574" s="37">
        <f>AR$12*$D1574*INDEX(AR$21:AR$28,$E1574)*INDEX(AR$30:AR$46,$F1574)*(1-INDEX(AR$121:AR$137,$F1574))</f>
        <v/>
      </c>
      <c r="AS1574" s="37">
        <f>AS$12*$D1574*INDEX(AS$21:AS$28,$E1574)*INDEX(AS$30:AS$46,$F1574)*(1-INDEX(AS$121:AS$137,$F1574))</f>
        <v/>
      </c>
      <c r="AT1574" s="37">
        <f>AT$12*$D1574*INDEX(AT$21:AT$28,$E1574)*INDEX(AT$30:AT$46,$F1574)*(1-INDEX(AT$121:AT$137,$F1574))</f>
        <v/>
      </c>
      <c r="AU1574" s="37">
        <f>AU$12*$D1574*INDEX(AU$21:AU$28,$E1574)*INDEX(AU$30:AU$46,$F1574)*(1-INDEX(AU$121:AU$137,$F1574))</f>
        <v/>
      </c>
      <c r="AV1574" s="37">
        <f>AV$12*$D1574*INDEX(AV$21:AV$28,$E1574)*INDEX(AV$30:AV$46,$F1574)*(1-INDEX(AV$121:AV$137,$F1574))</f>
        <v/>
      </c>
      <c r="AW1574" s="37">
        <f>AW$12*$D1574*INDEX(AW$21:AW$28,$E1574)*INDEX(AW$30:AW$46,$F1574)*(1-INDEX(AW$121:AW$137,$F1574))</f>
        <v/>
      </c>
      <c r="AX1574" s="37">
        <f>AX$12*$D1574*INDEX(AX$21:AX$28,$E1574)*INDEX(AX$30:AX$46,$F1574)*(1-INDEX(AX$121:AX$137,$F1574))</f>
        <v/>
      </c>
      <c r="AY1574" s="40">
        <f>CARBONTAX(AY$12,$D1574,INDEX(AY$21:AY$28,$E1574),INDEX(AY$30:AY$46,$F1574),INDEX(AY$121:AY$137,$F1574))</f>
        <v/>
      </c>
    </row>
    <row r="1575" hidden="1" outlineLevel="2">
      <c r="A1575" s="14" t="inlineStr">
        <is>
          <t>ctxnew</t>
        </is>
      </c>
      <c r="B1575" s="14" t="inlineStr">
        <is>
          <t>ker</t>
        </is>
      </c>
      <c r="C1575" s="14" t="inlineStr">
        <is>
          <t>omn</t>
        </is>
      </c>
      <c r="D1575" s="37">
        <f>INDEX(Inputs!$T$5:$T$132,MATCH($B1575&amp;"|"&amp;$C1575,Inputs!$A$5:$A$132,0))</f>
        <v/>
      </c>
      <c r="E1575" s="37">
        <f>INDEX(Inputs!$J$5:$J$132,MATCH($B1575&amp;"|"&amp;$C1575,Inputs!$A$5:$A$132,0))</f>
        <v/>
      </c>
      <c r="F1575" s="37">
        <f>INDEX(Inputs!$K$5:$K$132,MATCH($B1575&amp;"|"&amp;$C1575,Inputs!$A$5:$A$132,0))</f>
        <v/>
      </c>
      <c r="G1575" s="36" t="n"/>
      <c r="H1575" s="14">
        <f>INDEX(Variables!$B$5:$B$105,MATCH($A1575,Variables!$A$5:$A$105,0))&amp;IF($C1575="",""," | "&amp;INDEX(Mapping!$B$5:$B$26,MATCH($C1575,Mapping!$A$5:$A$26,0))&amp;" | "&amp;INDEX(Mapping!$B$30:$B$41,MATCH($B1575,Mapping!$A$30:$A$41,0)))</f>
        <v/>
      </c>
      <c r="I1575" s="14">
        <f>INDEX(Variables!$C$5:$C$105,MATCH($A1575,Variables!$A$5:$A$105,0))</f>
        <v/>
      </c>
      <c r="J1575" s="14">
        <f>INDEX(Variables!$E$5:$E$105,MATCH($A1575,Variables!$A$5:$A$105,0))</f>
        <v/>
      </c>
      <c r="K1575" s="11">
        <f>LOWER(Settings!$C$4)&amp;".mit."&amp;$A1575&amp;IF($C1575="","","."&amp;$C1575&amp;"."&amp;$B1575)&amp;IF(INDEX(Variables!$D$5:$D$105,MATCH($A1575,Variables!$A$5:$A$105,0))="","","."&amp;INDEX(Variables!$D$5:$D$105,MATCH($A1575,Variables!$A$5:$A$105,0)))&amp;"."&amp;K$5</f>
        <v/>
      </c>
      <c r="L1575" s="38">
        <f>L$12*$D1575*INDEX(L$21:L$28,$E1575)*INDEX(L$30:L$46,$F1575)*(1-INDEX(L$121:L$137,$F1575))</f>
        <v/>
      </c>
      <c r="M1575" s="37">
        <f>M$12*$D1575*INDEX(M$21:M$28,$E1575)*INDEX(M$30:M$46,$F1575)*(1-INDEX(M$121:M$137,$F1575))</f>
        <v/>
      </c>
      <c r="N1575" s="37">
        <f>N$12*$D1575*INDEX(N$21:N$28,$E1575)*INDEX(N$30:N$46,$F1575)*(1-INDEX(N$121:N$137,$F1575))</f>
        <v/>
      </c>
      <c r="O1575" s="37">
        <f>O$12*$D1575*INDEX(O$21:O$28,$E1575)*INDEX(O$30:O$46,$F1575)*(1-INDEX(O$121:O$137,$F1575))</f>
        <v/>
      </c>
      <c r="P1575" s="37">
        <f>P$12*$D1575*INDEX(P$21:P$28,$E1575)*INDEX(P$30:P$46,$F1575)*(1-INDEX(P$121:P$137,$F1575))</f>
        <v/>
      </c>
      <c r="Q1575" s="37">
        <f>Q$12*$D1575*INDEX(Q$21:Q$28,$E1575)*INDEX(Q$30:Q$46,$F1575)*(1-INDEX(Q$121:Q$137,$F1575))</f>
        <v/>
      </c>
      <c r="R1575" s="37">
        <f>R$12*$D1575*INDEX(R$21:R$28,$E1575)*INDEX(R$30:R$46,$F1575)*(1-INDEX(R$121:R$137,$F1575))</f>
        <v/>
      </c>
      <c r="S1575" s="37">
        <f>S$12*$D1575*INDEX(S$21:S$28,$E1575)*INDEX(S$30:S$46,$F1575)*(1-INDEX(S$121:S$137,$F1575))</f>
        <v/>
      </c>
      <c r="T1575" s="37">
        <f>T$12*$D1575*INDEX(T$21:T$28,$E1575)*INDEX(T$30:T$46,$F1575)*(1-INDEX(T$121:T$137,$F1575))</f>
        <v/>
      </c>
      <c r="U1575" s="37">
        <f>U$12*$D1575*INDEX(U$21:U$28,$E1575)*INDEX(U$30:U$46,$F1575)*(1-INDEX(U$121:U$137,$F1575))</f>
        <v/>
      </c>
      <c r="V1575" s="37">
        <f>V$12*$D1575*INDEX(V$21:V$28,$E1575)*INDEX(V$30:V$46,$F1575)*(1-INDEX(V$121:V$137,$F1575))</f>
        <v/>
      </c>
      <c r="W1575" s="37">
        <f>W$12*$D1575*INDEX(W$21:W$28,$E1575)*INDEX(W$30:W$46,$F1575)*(1-INDEX(W$121:W$137,$F1575))</f>
        <v/>
      </c>
      <c r="X1575" s="37">
        <f>X$12*$D1575*INDEX(X$21:X$28,$E1575)*INDEX(X$30:X$46,$F1575)*(1-INDEX(X$121:X$137,$F1575))</f>
        <v/>
      </c>
      <c r="Y1575" s="37">
        <f>Y$12*$D1575*INDEX(Y$21:Y$28,$E1575)*INDEX(Y$30:Y$46,$F1575)*(1-INDEX(Y$121:Y$137,$F1575))</f>
        <v/>
      </c>
      <c r="Z1575" s="37">
        <f>Z$12*$D1575*INDEX(Z$21:Z$28,$E1575)*INDEX(Z$30:Z$46,$F1575)*(1-INDEX(Z$121:Z$137,$F1575))</f>
        <v/>
      </c>
      <c r="AA1575" s="37">
        <f>AA$12*$D1575*INDEX(AA$21:AA$28,$E1575)*INDEX(AA$30:AA$46,$F1575)*(1-INDEX(AA$121:AA$137,$F1575))</f>
        <v/>
      </c>
      <c r="AB1575" s="37">
        <f>AB$12*$D1575*INDEX(AB$21:AB$28,$E1575)*INDEX(AB$30:AB$46,$F1575)*(1-INDEX(AB$121:AB$137,$F1575))</f>
        <v/>
      </c>
      <c r="AC1575" s="37">
        <f>AC$12*$D1575*INDEX(AC$21:AC$28,$E1575)*INDEX(AC$30:AC$46,$F1575)*(1-INDEX(AC$121:AC$137,$F1575))</f>
        <v/>
      </c>
      <c r="AD1575" s="40">
        <f>CARBONTAX(AD$12,$D1575,INDEX(AD$21:AD$28,$E1575),INDEX(AD$30:AD$46,$F1575),INDEX(AD$121:AD$137,$F1575))</f>
        <v/>
      </c>
      <c r="AF1575" s="11">
        <f>LOWER(Settings!$C$4)&amp;".mit."&amp;$A1575&amp;IF($C1575="","","."&amp;$C1575&amp;"."&amp;$B1575)&amp;IF(INDEX(Variables!$D$5:$D$105,MATCH($A1575,Variables!$A$5:$A$105,0))="","","."&amp;INDEX(Variables!$D$5:$D$105,MATCH($A1575,Variables!$A$5:$A$105,0)))&amp;"."&amp;AF$5</f>
        <v/>
      </c>
      <c r="AG1575" s="38">
        <f>AG$12*$D1575*INDEX(AG$21:AG$28,$E1575)*INDEX(AG$30:AG$46,$F1575)*(1-INDEX(AG$121:AG$137,$F1575))</f>
        <v/>
      </c>
      <c r="AH1575" s="37">
        <f>AH$12*$D1575*INDEX(AH$21:AH$28,$E1575)*INDEX(AH$30:AH$46,$F1575)*(1-INDEX(AH$121:AH$137,$F1575))</f>
        <v/>
      </c>
      <c r="AI1575" s="37">
        <f>AI$12*$D1575*INDEX(AI$21:AI$28,$E1575)*INDEX(AI$30:AI$46,$F1575)*(1-INDEX(AI$121:AI$137,$F1575))</f>
        <v/>
      </c>
      <c r="AJ1575" s="37">
        <f>AJ$12*$D1575*INDEX(AJ$21:AJ$28,$E1575)*INDEX(AJ$30:AJ$46,$F1575)*(1-INDEX(AJ$121:AJ$137,$F1575))</f>
        <v/>
      </c>
      <c r="AK1575" s="37">
        <f>AK$12*$D1575*INDEX(AK$21:AK$28,$E1575)*INDEX(AK$30:AK$46,$F1575)*(1-INDEX(AK$121:AK$137,$F1575))</f>
        <v/>
      </c>
      <c r="AL1575" s="37">
        <f>AL$12*$D1575*INDEX(AL$21:AL$28,$E1575)*INDEX(AL$30:AL$46,$F1575)*(1-INDEX(AL$121:AL$137,$F1575))</f>
        <v/>
      </c>
      <c r="AM1575" s="37">
        <f>AM$12*$D1575*INDEX(AM$21:AM$28,$E1575)*INDEX(AM$30:AM$46,$F1575)*(1-INDEX(AM$121:AM$137,$F1575))</f>
        <v/>
      </c>
      <c r="AN1575" s="37">
        <f>AN$12*$D1575*INDEX(AN$21:AN$28,$E1575)*INDEX(AN$30:AN$46,$F1575)*(1-INDEX(AN$121:AN$137,$F1575))</f>
        <v/>
      </c>
      <c r="AO1575" s="37">
        <f>AO$12*$D1575*INDEX(AO$21:AO$28,$E1575)*INDEX(AO$30:AO$46,$F1575)*(1-INDEX(AO$121:AO$137,$F1575))</f>
        <v/>
      </c>
      <c r="AP1575" s="37">
        <f>AP$12*$D1575*INDEX(AP$21:AP$28,$E1575)*INDEX(AP$30:AP$46,$F1575)*(1-INDEX(AP$121:AP$137,$F1575))</f>
        <v/>
      </c>
      <c r="AQ1575" s="37">
        <f>AQ$12*$D1575*INDEX(AQ$21:AQ$28,$E1575)*INDEX(AQ$30:AQ$46,$F1575)*(1-INDEX(AQ$121:AQ$137,$F1575))</f>
        <v/>
      </c>
      <c r="AR1575" s="37">
        <f>AR$12*$D1575*INDEX(AR$21:AR$28,$E1575)*INDEX(AR$30:AR$46,$F1575)*(1-INDEX(AR$121:AR$137,$F1575))</f>
        <v/>
      </c>
      <c r="AS1575" s="37">
        <f>AS$12*$D1575*INDEX(AS$21:AS$28,$E1575)*INDEX(AS$30:AS$46,$F1575)*(1-INDEX(AS$121:AS$137,$F1575))</f>
        <v/>
      </c>
      <c r="AT1575" s="37">
        <f>AT$12*$D1575*INDEX(AT$21:AT$28,$E1575)*INDEX(AT$30:AT$46,$F1575)*(1-INDEX(AT$121:AT$137,$F1575))</f>
        <v/>
      </c>
      <c r="AU1575" s="37">
        <f>AU$12*$D1575*INDEX(AU$21:AU$28,$E1575)*INDEX(AU$30:AU$46,$F1575)*(1-INDEX(AU$121:AU$137,$F1575))</f>
        <v/>
      </c>
      <c r="AV1575" s="37">
        <f>AV$12*$D1575*INDEX(AV$21:AV$28,$E1575)*INDEX(AV$30:AV$46,$F1575)*(1-INDEX(AV$121:AV$137,$F1575))</f>
        <v/>
      </c>
      <c r="AW1575" s="37">
        <f>AW$12*$D1575*INDEX(AW$21:AW$28,$E1575)*INDEX(AW$30:AW$46,$F1575)*(1-INDEX(AW$121:AW$137,$F1575))</f>
        <v/>
      </c>
      <c r="AX1575" s="37">
        <f>AX$12*$D1575*INDEX(AX$21:AX$28,$E1575)*INDEX(AX$30:AX$46,$F1575)*(1-INDEX(AX$121:AX$137,$F1575))</f>
        <v/>
      </c>
      <c r="AY1575" s="40">
        <f>CARBONTAX(AY$12,$D1575,INDEX(AY$21:AY$28,$E1575),INDEX(AY$30:AY$46,$F1575),INDEX(AY$121:AY$137,$F1575))</f>
        <v/>
      </c>
    </row>
    <row r="1576" hidden="1" outlineLevel="2">
      <c r="A1576" s="14" t="inlineStr">
        <is>
          <t>ctxnew</t>
        </is>
      </c>
      <c r="B1576" s="14" t="inlineStr">
        <is>
          <t>oop</t>
        </is>
      </c>
      <c r="C1576" s="14" t="inlineStr">
        <is>
          <t>omn</t>
        </is>
      </c>
      <c r="D1576" s="37">
        <f>INDEX(Inputs!$T$5:$T$132,MATCH($B1576&amp;"|"&amp;$C1576,Inputs!$A$5:$A$132,0))</f>
        <v/>
      </c>
      <c r="E1576" s="37">
        <f>INDEX(Inputs!$J$5:$J$132,MATCH($B1576&amp;"|"&amp;$C1576,Inputs!$A$5:$A$132,0))</f>
        <v/>
      </c>
      <c r="F1576" s="37">
        <f>INDEX(Inputs!$K$5:$K$132,MATCH($B1576&amp;"|"&amp;$C1576,Inputs!$A$5:$A$132,0))</f>
        <v/>
      </c>
      <c r="G1576" s="36" t="n"/>
      <c r="H1576" s="14">
        <f>INDEX(Variables!$B$5:$B$105,MATCH($A1576,Variables!$A$5:$A$105,0))&amp;IF($C1576="",""," | "&amp;INDEX(Mapping!$B$5:$B$26,MATCH($C1576,Mapping!$A$5:$A$26,0))&amp;" | "&amp;INDEX(Mapping!$B$30:$B$41,MATCH($B1576,Mapping!$A$30:$A$41,0)))</f>
        <v/>
      </c>
      <c r="I1576" s="14">
        <f>INDEX(Variables!$C$5:$C$105,MATCH($A1576,Variables!$A$5:$A$105,0))</f>
        <v/>
      </c>
      <c r="J1576" s="14">
        <f>INDEX(Variables!$E$5:$E$105,MATCH($A1576,Variables!$A$5:$A$105,0))</f>
        <v/>
      </c>
      <c r="K1576" s="11">
        <f>LOWER(Settings!$C$4)&amp;".mit."&amp;$A1576&amp;IF($C1576="","","."&amp;$C1576&amp;"."&amp;$B1576)&amp;IF(INDEX(Variables!$D$5:$D$105,MATCH($A1576,Variables!$A$5:$A$105,0))="","","."&amp;INDEX(Variables!$D$5:$D$105,MATCH($A1576,Variables!$A$5:$A$105,0)))&amp;"."&amp;K$5</f>
        <v/>
      </c>
      <c r="L1576" s="38">
        <f>L$12*$D1576*INDEX(L$21:L$28,$E1576)*INDEX(L$30:L$46,$F1576)*(1-INDEX(L$121:L$137,$F1576))</f>
        <v/>
      </c>
      <c r="M1576" s="37">
        <f>M$12*$D1576*INDEX(M$21:M$28,$E1576)*INDEX(M$30:M$46,$F1576)*(1-INDEX(M$121:M$137,$F1576))</f>
        <v/>
      </c>
      <c r="N1576" s="37">
        <f>N$12*$D1576*INDEX(N$21:N$28,$E1576)*INDEX(N$30:N$46,$F1576)*(1-INDEX(N$121:N$137,$F1576))</f>
        <v/>
      </c>
      <c r="O1576" s="37">
        <f>O$12*$D1576*INDEX(O$21:O$28,$E1576)*INDEX(O$30:O$46,$F1576)*(1-INDEX(O$121:O$137,$F1576))</f>
        <v/>
      </c>
      <c r="P1576" s="37">
        <f>P$12*$D1576*INDEX(P$21:P$28,$E1576)*INDEX(P$30:P$46,$F1576)*(1-INDEX(P$121:P$137,$F1576))</f>
        <v/>
      </c>
      <c r="Q1576" s="37">
        <f>Q$12*$D1576*INDEX(Q$21:Q$28,$E1576)*INDEX(Q$30:Q$46,$F1576)*(1-INDEX(Q$121:Q$137,$F1576))</f>
        <v/>
      </c>
      <c r="R1576" s="37">
        <f>R$12*$D1576*INDEX(R$21:R$28,$E1576)*INDEX(R$30:R$46,$F1576)*(1-INDEX(R$121:R$137,$F1576))</f>
        <v/>
      </c>
      <c r="S1576" s="37">
        <f>S$12*$D1576*INDEX(S$21:S$28,$E1576)*INDEX(S$30:S$46,$F1576)*(1-INDEX(S$121:S$137,$F1576))</f>
        <v/>
      </c>
      <c r="T1576" s="37">
        <f>T$12*$D1576*INDEX(T$21:T$28,$E1576)*INDEX(T$30:T$46,$F1576)*(1-INDEX(T$121:T$137,$F1576))</f>
        <v/>
      </c>
      <c r="U1576" s="37">
        <f>U$12*$D1576*INDEX(U$21:U$28,$E1576)*INDEX(U$30:U$46,$F1576)*(1-INDEX(U$121:U$137,$F1576))</f>
        <v/>
      </c>
      <c r="V1576" s="37">
        <f>V$12*$D1576*INDEX(V$21:V$28,$E1576)*INDEX(V$30:V$46,$F1576)*(1-INDEX(V$121:V$137,$F1576))</f>
        <v/>
      </c>
      <c r="W1576" s="37">
        <f>W$12*$D1576*INDEX(W$21:W$28,$E1576)*INDEX(W$30:W$46,$F1576)*(1-INDEX(W$121:W$137,$F1576))</f>
        <v/>
      </c>
      <c r="X1576" s="37">
        <f>X$12*$D1576*INDEX(X$21:X$28,$E1576)*INDEX(X$30:X$46,$F1576)*(1-INDEX(X$121:X$137,$F1576))</f>
        <v/>
      </c>
      <c r="Y1576" s="37">
        <f>Y$12*$D1576*INDEX(Y$21:Y$28,$E1576)*INDEX(Y$30:Y$46,$F1576)*(1-INDEX(Y$121:Y$137,$F1576))</f>
        <v/>
      </c>
      <c r="Z1576" s="37">
        <f>Z$12*$D1576*INDEX(Z$21:Z$28,$E1576)*INDEX(Z$30:Z$46,$F1576)*(1-INDEX(Z$121:Z$137,$F1576))</f>
        <v/>
      </c>
      <c r="AA1576" s="37">
        <f>AA$12*$D1576*INDEX(AA$21:AA$28,$E1576)*INDEX(AA$30:AA$46,$F1576)*(1-INDEX(AA$121:AA$137,$F1576))</f>
        <v/>
      </c>
      <c r="AB1576" s="37">
        <f>AB$12*$D1576*INDEX(AB$21:AB$28,$E1576)*INDEX(AB$30:AB$46,$F1576)*(1-INDEX(AB$121:AB$137,$F1576))</f>
        <v/>
      </c>
      <c r="AC1576" s="37">
        <f>AC$12*$D1576*INDEX(AC$21:AC$28,$E1576)*INDEX(AC$30:AC$46,$F1576)*(1-INDEX(AC$121:AC$137,$F1576))</f>
        <v/>
      </c>
      <c r="AD1576" s="40">
        <f>CARBONTAX(AD$12,$D1576,INDEX(AD$21:AD$28,$E1576),INDEX(AD$30:AD$46,$F1576),INDEX(AD$121:AD$137,$F1576))</f>
        <v/>
      </c>
      <c r="AF1576" s="11">
        <f>LOWER(Settings!$C$4)&amp;".mit."&amp;$A1576&amp;IF($C1576="","","."&amp;$C1576&amp;"."&amp;$B1576)&amp;IF(INDEX(Variables!$D$5:$D$105,MATCH($A1576,Variables!$A$5:$A$105,0))="","","."&amp;INDEX(Variables!$D$5:$D$105,MATCH($A1576,Variables!$A$5:$A$105,0)))&amp;"."&amp;AF$5</f>
        <v/>
      </c>
      <c r="AG1576" s="38">
        <f>AG$12*$D1576*INDEX(AG$21:AG$28,$E1576)*INDEX(AG$30:AG$46,$F1576)*(1-INDEX(AG$121:AG$137,$F1576))</f>
        <v/>
      </c>
      <c r="AH1576" s="37">
        <f>AH$12*$D1576*INDEX(AH$21:AH$28,$E1576)*INDEX(AH$30:AH$46,$F1576)*(1-INDEX(AH$121:AH$137,$F1576))</f>
        <v/>
      </c>
      <c r="AI1576" s="37">
        <f>AI$12*$D1576*INDEX(AI$21:AI$28,$E1576)*INDEX(AI$30:AI$46,$F1576)*(1-INDEX(AI$121:AI$137,$F1576))</f>
        <v/>
      </c>
      <c r="AJ1576" s="37">
        <f>AJ$12*$D1576*INDEX(AJ$21:AJ$28,$E1576)*INDEX(AJ$30:AJ$46,$F1576)*(1-INDEX(AJ$121:AJ$137,$F1576))</f>
        <v/>
      </c>
      <c r="AK1576" s="37">
        <f>AK$12*$D1576*INDEX(AK$21:AK$28,$E1576)*INDEX(AK$30:AK$46,$F1576)*(1-INDEX(AK$121:AK$137,$F1576))</f>
        <v/>
      </c>
      <c r="AL1576" s="37">
        <f>AL$12*$D1576*INDEX(AL$21:AL$28,$E1576)*INDEX(AL$30:AL$46,$F1576)*(1-INDEX(AL$121:AL$137,$F1576))</f>
        <v/>
      </c>
      <c r="AM1576" s="37">
        <f>AM$12*$D1576*INDEX(AM$21:AM$28,$E1576)*INDEX(AM$30:AM$46,$F1576)*(1-INDEX(AM$121:AM$137,$F1576))</f>
        <v/>
      </c>
      <c r="AN1576" s="37">
        <f>AN$12*$D1576*INDEX(AN$21:AN$28,$E1576)*INDEX(AN$30:AN$46,$F1576)*(1-INDEX(AN$121:AN$137,$F1576))</f>
        <v/>
      </c>
      <c r="AO1576" s="37">
        <f>AO$12*$D1576*INDEX(AO$21:AO$28,$E1576)*INDEX(AO$30:AO$46,$F1576)*(1-INDEX(AO$121:AO$137,$F1576))</f>
        <v/>
      </c>
      <c r="AP1576" s="37">
        <f>AP$12*$D1576*INDEX(AP$21:AP$28,$E1576)*INDEX(AP$30:AP$46,$F1576)*(1-INDEX(AP$121:AP$137,$F1576))</f>
        <v/>
      </c>
      <c r="AQ1576" s="37">
        <f>AQ$12*$D1576*INDEX(AQ$21:AQ$28,$E1576)*INDEX(AQ$30:AQ$46,$F1576)*(1-INDEX(AQ$121:AQ$137,$F1576))</f>
        <v/>
      </c>
      <c r="AR1576" s="37">
        <f>AR$12*$D1576*INDEX(AR$21:AR$28,$E1576)*INDEX(AR$30:AR$46,$F1576)*(1-INDEX(AR$121:AR$137,$F1576))</f>
        <v/>
      </c>
      <c r="AS1576" s="37">
        <f>AS$12*$D1576*INDEX(AS$21:AS$28,$E1576)*INDEX(AS$30:AS$46,$F1576)*(1-INDEX(AS$121:AS$137,$F1576))</f>
        <v/>
      </c>
      <c r="AT1576" s="37">
        <f>AT$12*$D1576*INDEX(AT$21:AT$28,$E1576)*INDEX(AT$30:AT$46,$F1576)*(1-INDEX(AT$121:AT$137,$F1576))</f>
        <v/>
      </c>
      <c r="AU1576" s="37">
        <f>AU$12*$D1576*INDEX(AU$21:AU$28,$E1576)*INDEX(AU$30:AU$46,$F1576)*(1-INDEX(AU$121:AU$137,$F1576))</f>
        <v/>
      </c>
      <c r="AV1576" s="37">
        <f>AV$12*$D1576*INDEX(AV$21:AV$28,$E1576)*INDEX(AV$30:AV$46,$F1576)*(1-INDEX(AV$121:AV$137,$F1576))</f>
        <v/>
      </c>
      <c r="AW1576" s="37">
        <f>AW$12*$D1576*INDEX(AW$21:AW$28,$E1576)*INDEX(AW$30:AW$46,$F1576)*(1-INDEX(AW$121:AW$137,$F1576))</f>
        <v/>
      </c>
      <c r="AX1576" s="37">
        <f>AX$12*$D1576*INDEX(AX$21:AX$28,$E1576)*INDEX(AX$30:AX$46,$F1576)*(1-INDEX(AX$121:AX$137,$F1576))</f>
        <v/>
      </c>
      <c r="AY1576" s="40">
        <f>CARBONTAX(AY$12,$D1576,INDEX(AY$21:AY$28,$E1576),INDEX(AY$30:AY$46,$F1576),INDEX(AY$121:AY$137,$F1576))</f>
        <v/>
      </c>
    </row>
    <row r="1577" hidden="1" outlineLevel="2">
      <c r="A1577" s="14" t="inlineStr">
        <is>
          <t>ctxnew</t>
        </is>
      </c>
      <c r="B1577" s="14" t="inlineStr">
        <is>
          <t>bio</t>
        </is>
      </c>
      <c r="C1577" s="14" t="inlineStr">
        <is>
          <t>omn</t>
        </is>
      </c>
      <c r="D1577" s="37">
        <f>INDEX(Inputs!$T$5:$T$132,MATCH($B1577&amp;"|"&amp;$C1577,Inputs!$A$5:$A$132,0))</f>
        <v/>
      </c>
      <c r="E1577" s="37">
        <f>INDEX(Inputs!$J$5:$J$132,MATCH($B1577&amp;"|"&amp;$C1577,Inputs!$A$5:$A$132,0))</f>
        <v/>
      </c>
      <c r="F1577" s="37">
        <f>INDEX(Inputs!$K$5:$K$132,MATCH($B1577&amp;"|"&amp;$C1577,Inputs!$A$5:$A$132,0))</f>
        <v/>
      </c>
      <c r="G1577" s="36" t="n"/>
      <c r="H1577" s="14">
        <f>INDEX(Variables!$B$5:$B$105,MATCH($A1577,Variables!$A$5:$A$105,0))&amp;IF($C1577="",""," | "&amp;INDEX(Mapping!$B$5:$B$26,MATCH($C1577,Mapping!$A$5:$A$26,0))&amp;" | "&amp;INDEX(Mapping!$B$30:$B$41,MATCH($B1577,Mapping!$A$30:$A$41,0)))</f>
        <v/>
      </c>
      <c r="I1577" s="14">
        <f>INDEX(Variables!$C$5:$C$105,MATCH($A1577,Variables!$A$5:$A$105,0))</f>
        <v/>
      </c>
      <c r="J1577" s="14">
        <f>INDEX(Variables!$E$5:$E$105,MATCH($A1577,Variables!$A$5:$A$105,0))</f>
        <v/>
      </c>
      <c r="K1577" s="11">
        <f>LOWER(Settings!$C$4)&amp;".mit."&amp;$A1577&amp;IF($C1577="","","."&amp;$C1577&amp;"."&amp;$B1577)&amp;IF(INDEX(Variables!$D$5:$D$105,MATCH($A1577,Variables!$A$5:$A$105,0))="","","."&amp;INDEX(Variables!$D$5:$D$105,MATCH($A1577,Variables!$A$5:$A$105,0)))&amp;"."&amp;K$5</f>
        <v/>
      </c>
      <c r="L1577" s="38">
        <f>L$12*$D1577*INDEX(L$21:L$28,$E1577)*INDEX(L$30:L$46,$F1577)*(1-INDEX(L$121:L$137,$F1577))</f>
        <v/>
      </c>
      <c r="M1577" s="37">
        <f>M$12*$D1577*INDEX(M$21:M$28,$E1577)*INDEX(M$30:M$46,$F1577)*(1-INDEX(M$121:M$137,$F1577))</f>
        <v/>
      </c>
      <c r="N1577" s="37">
        <f>N$12*$D1577*INDEX(N$21:N$28,$E1577)*INDEX(N$30:N$46,$F1577)*(1-INDEX(N$121:N$137,$F1577))</f>
        <v/>
      </c>
      <c r="O1577" s="37">
        <f>O$12*$D1577*INDEX(O$21:O$28,$E1577)*INDEX(O$30:O$46,$F1577)*(1-INDEX(O$121:O$137,$F1577))</f>
        <v/>
      </c>
      <c r="P1577" s="37">
        <f>P$12*$D1577*INDEX(P$21:P$28,$E1577)*INDEX(P$30:P$46,$F1577)*(1-INDEX(P$121:P$137,$F1577))</f>
        <v/>
      </c>
      <c r="Q1577" s="37">
        <f>Q$12*$D1577*INDEX(Q$21:Q$28,$E1577)*INDEX(Q$30:Q$46,$F1577)*(1-INDEX(Q$121:Q$137,$F1577))</f>
        <v/>
      </c>
      <c r="R1577" s="37">
        <f>R$12*$D1577*INDEX(R$21:R$28,$E1577)*INDEX(R$30:R$46,$F1577)*(1-INDEX(R$121:R$137,$F1577))</f>
        <v/>
      </c>
      <c r="S1577" s="37">
        <f>S$12*$D1577*INDEX(S$21:S$28,$E1577)*INDEX(S$30:S$46,$F1577)*(1-INDEX(S$121:S$137,$F1577))</f>
        <v/>
      </c>
      <c r="T1577" s="37">
        <f>T$12*$D1577*INDEX(T$21:T$28,$E1577)*INDEX(T$30:T$46,$F1577)*(1-INDEX(T$121:T$137,$F1577))</f>
        <v/>
      </c>
      <c r="U1577" s="37">
        <f>U$12*$D1577*INDEX(U$21:U$28,$E1577)*INDEX(U$30:U$46,$F1577)*(1-INDEX(U$121:U$137,$F1577))</f>
        <v/>
      </c>
      <c r="V1577" s="37">
        <f>V$12*$D1577*INDEX(V$21:V$28,$E1577)*INDEX(V$30:V$46,$F1577)*(1-INDEX(V$121:V$137,$F1577))</f>
        <v/>
      </c>
      <c r="W1577" s="37">
        <f>W$12*$D1577*INDEX(W$21:W$28,$E1577)*INDEX(W$30:W$46,$F1577)*(1-INDEX(W$121:W$137,$F1577))</f>
        <v/>
      </c>
      <c r="X1577" s="37">
        <f>X$12*$D1577*INDEX(X$21:X$28,$E1577)*INDEX(X$30:X$46,$F1577)*(1-INDEX(X$121:X$137,$F1577))</f>
        <v/>
      </c>
      <c r="Y1577" s="37">
        <f>Y$12*$D1577*INDEX(Y$21:Y$28,$E1577)*INDEX(Y$30:Y$46,$F1577)*(1-INDEX(Y$121:Y$137,$F1577))</f>
        <v/>
      </c>
      <c r="Z1577" s="37">
        <f>Z$12*$D1577*INDEX(Z$21:Z$28,$E1577)*INDEX(Z$30:Z$46,$F1577)*(1-INDEX(Z$121:Z$137,$F1577))</f>
        <v/>
      </c>
      <c r="AA1577" s="37">
        <f>AA$12*$D1577*INDEX(AA$21:AA$28,$E1577)*INDEX(AA$30:AA$46,$F1577)*(1-INDEX(AA$121:AA$137,$F1577))</f>
        <v/>
      </c>
      <c r="AB1577" s="37">
        <f>AB$12*$D1577*INDEX(AB$21:AB$28,$E1577)*INDEX(AB$30:AB$46,$F1577)*(1-INDEX(AB$121:AB$137,$F1577))</f>
        <v/>
      </c>
      <c r="AC1577" s="37">
        <f>AC$12*$D1577*INDEX(AC$21:AC$28,$E1577)*INDEX(AC$30:AC$46,$F1577)*(1-INDEX(AC$121:AC$137,$F1577))</f>
        <v/>
      </c>
      <c r="AD1577" s="40">
        <f>CARBONTAX(AD$12,$D1577,INDEX(AD$21:AD$28,$E1577),INDEX(AD$30:AD$46,$F1577),INDEX(AD$121:AD$137,$F1577))</f>
        <v/>
      </c>
      <c r="AF1577" s="11">
        <f>LOWER(Settings!$C$4)&amp;".mit."&amp;$A1577&amp;IF($C1577="","","."&amp;$C1577&amp;"."&amp;$B1577)&amp;IF(INDEX(Variables!$D$5:$D$105,MATCH($A1577,Variables!$A$5:$A$105,0))="","","."&amp;INDEX(Variables!$D$5:$D$105,MATCH($A1577,Variables!$A$5:$A$105,0)))&amp;"."&amp;AF$5</f>
        <v/>
      </c>
      <c r="AG1577" s="38">
        <f>AG$12*$D1577*INDEX(AG$21:AG$28,$E1577)*INDEX(AG$30:AG$46,$F1577)*(1-INDEX(AG$121:AG$137,$F1577))</f>
        <v/>
      </c>
      <c r="AH1577" s="37">
        <f>AH$12*$D1577*INDEX(AH$21:AH$28,$E1577)*INDEX(AH$30:AH$46,$F1577)*(1-INDEX(AH$121:AH$137,$F1577))</f>
        <v/>
      </c>
      <c r="AI1577" s="37">
        <f>AI$12*$D1577*INDEX(AI$21:AI$28,$E1577)*INDEX(AI$30:AI$46,$F1577)*(1-INDEX(AI$121:AI$137,$F1577))</f>
        <v/>
      </c>
      <c r="AJ1577" s="37">
        <f>AJ$12*$D1577*INDEX(AJ$21:AJ$28,$E1577)*INDEX(AJ$30:AJ$46,$F1577)*(1-INDEX(AJ$121:AJ$137,$F1577))</f>
        <v/>
      </c>
      <c r="AK1577" s="37">
        <f>AK$12*$D1577*INDEX(AK$21:AK$28,$E1577)*INDEX(AK$30:AK$46,$F1577)*(1-INDEX(AK$121:AK$137,$F1577))</f>
        <v/>
      </c>
      <c r="AL1577" s="37">
        <f>AL$12*$D1577*INDEX(AL$21:AL$28,$E1577)*INDEX(AL$30:AL$46,$F1577)*(1-INDEX(AL$121:AL$137,$F1577))</f>
        <v/>
      </c>
      <c r="AM1577" s="37">
        <f>AM$12*$D1577*INDEX(AM$21:AM$28,$E1577)*INDEX(AM$30:AM$46,$F1577)*(1-INDEX(AM$121:AM$137,$F1577))</f>
        <v/>
      </c>
      <c r="AN1577" s="37">
        <f>AN$12*$D1577*INDEX(AN$21:AN$28,$E1577)*INDEX(AN$30:AN$46,$F1577)*(1-INDEX(AN$121:AN$137,$F1577))</f>
        <v/>
      </c>
      <c r="AO1577" s="37">
        <f>AO$12*$D1577*INDEX(AO$21:AO$28,$E1577)*INDEX(AO$30:AO$46,$F1577)*(1-INDEX(AO$121:AO$137,$F1577))</f>
        <v/>
      </c>
      <c r="AP1577" s="37">
        <f>AP$12*$D1577*INDEX(AP$21:AP$28,$E1577)*INDEX(AP$30:AP$46,$F1577)*(1-INDEX(AP$121:AP$137,$F1577))</f>
        <v/>
      </c>
      <c r="AQ1577" s="37">
        <f>AQ$12*$D1577*INDEX(AQ$21:AQ$28,$E1577)*INDEX(AQ$30:AQ$46,$F1577)*(1-INDEX(AQ$121:AQ$137,$F1577))</f>
        <v/>
      </c>
      <c r="AR1577" s="37">
        <f>AR$12*$D1577*INDEX(AR$21:AR$28,$E1577)*INDEX(AR$30:AR$46,$F1577)*(1-INDEX(AR$121:AR$137,$F1577))</f>
        <v/>
      </c>
      <c r="AS1577" s="37">
        <f>AS$12*$D1577*INDEX(AS$21:AS$28,$E1577)*INDEX(AS$30:AS$46,$F1577)*(1-INDEX(AS$121:AS$137,$F1577))</f>
        <v/>
      </c>
      <c r="AT1577" s="37">
        <f>AT$12*$D1577*INDEX(AT$21:AT$28,$E1577)*INDEX(AT$30:AT$46,$F1577)*(1-INDEX(AT$121:AT$137,$F1577))</f>
        <v/>
      </c>
      <c r="AU1577" s="37">
        <f>AU$12*$D1577*INDEX(AU$21:AU$28,$E1577)*INDEX(AU$30:AU$46,$F1577)*(1-INDEX(AU$121:AU$137,$F1577))</f>
        <v/>
      </c>
      <c r="AV1577" s="37">
        <f>AV$12*$D1577*INDEX(AV$21:AV$28,$E1577)*INDEX(AV$30:AV$46,$F1577)*(1-INDEX(AV$121:AV$137,$F1577))</f>
        <v/>
      </c>
      <c r="AW1577" s="37">
        <f>AW$12*$D1577*INDEX(AW$21:AW$28,$E1577)*INDEX(AW$30:AW$46,$F1577)*(1-INDEX(AW$121:AW$137,$F1577))</f>
        <v/>
      </c>
      <c r="AX1577" s="37">
        <f>AX$12*$D1577*INDEX(AX$21:AX$28,$E1577)*INDEX(AX$30:AX$46,$F1577)*(1-INDEX(AX$121:AX$137,$F1577))</f>
        <v/>
      </c>
      <c r="AY1577" s="40">
        <f>CARBONTAX(AY$12,$D1577,INDEX(AY$21:AY$28,$E1577),INDEX(AY$30:AY$46,$F1577),INDEX(AY$121:AY$137,$F1577))</f>
        <v/>
      </c>
    </row>
    <row r="1578" hidden="1" outlineLevel="2"/>
    <row r="1579" hidden="1" outlineLevel="2">
      <c r="A1579" s="14" t="inlineStr">
        <is>
          <t>ets</t>
        </is>
      </c>
      <c r="B1579" s="14" t="inlineStr">
        <is>
          <t>coa</t>
        </is>
      </c>
      <c r="C1579" s="14" t="inlineStr">
        <is>
          <t>omn</t>
        </is>
      </c>
      <c r="D1579" s="37">
        <f>INDEX(Inputs!$T$5:$T$132,MATCH($B1579&amp;"|"&amp;$C1579,Inputs!$A$5:$A$132,0))</f>
        <v/>
      </c>
      <c r="E1579" s="37">
        <f>INDEX(Inputs!$K$5:$K$132,MATCH($B1579&amp;"|"&amp;$C1579,Inputs!$A$5:$A$132,0))</f>
        <v/>
      </c>
      <c r="F1579" s="36" t="n"/>
      <c r="G1579" s="36" t="n"/>
      <c r="H1579" s="14">
        <f>INDEX(Variables!$B$5:$B$105,MATCH($A1579,Variables!$A$5:$A$105,0))&amp;IF($C1579="",""," | "&amp;INDEX(Mapping!$B$5:$B$26,MATCH($C1579,Mapping!$A$5:$A$26,0))&amp;" | "&amp;INDEX(Mapping!$B$30:$B$41,MATCH($B1579,Mapping!$A$30:$A$41,0)))</f>
        <v/>
      </c>
      <c r="I1579" s="14">
        <f>INDEX(Variables!$C$5:$C$105,MATCH($A1579,Variables!$A$5:$A$105,0))</f>
        <v/>
      </c>
      <c r="J1579" s="14">
        <f>INDEX(Variables!$E$5:$E$105,MATCH($A1579,Variables!$A$5:$A$105,0))</f>
        <v/>
      </c>
      <c r="K1579" s="11">
        <f>LOWER(Settings!$C$4)&amp;".mit."&amp;$A1579&amp;IF($C1579="","","."&amp;$C1579&amp;"."&amp;$B1579)&amp;IF(INDEX(Variables!$D$5:$D$105,MATCH($A1579,Variables!$A$5:$A$105,0))="","","."&amp;INDEX(Variables!$D$5:$D$105,MATCH($A1579,Variables!$A$5:$A$105,0)))&amp;"."&amp;K$5</f>
        <v/>
      </c>
      <c r="L1579" s="38">
        <f>L$194*$D1579*INDEX(L$121:L$137,$E1579)*(1-INDEX(L$151:L$167,$E1579))</f>
        <v/>
      </c>
      <c r="M1579" s="37">
        <f>M$194*$D1579*INDEX(M$121:M$137,$E1579)*(1-INDEX(M$151:M$167,$E1579))</f>
        <v/>
      </c>
      <c r="N1579" s="37">
        <f>N$194*$D1579*INDEX(N$121:N$137,$E1579)*(1-INDEX(N$151:N$167,$E1579))</f>
        <v/>
      </c>
      <c r="O1579" s="37">
        <f>O$194*$D1579*INDEX(O$121:O$137,$E1579)*(1-INDEX(O$151:O$167,$E1579))</f>
        <v/>
      </c>
      <c r="P1579" s="37">
        <f>P$194*$D1579*INDEX(P$121:P$137,$E1579)*(1-INDEX(P$151:P$167,$E1579))</f>
        <v/>
      </c>
      <c r="Q1579" s="37">
        <f>Q$194*$D1579*INDEX(Q$121:Q$137,$E1579)*(1-INDEX(Q$151:Q$167,$E1579))</f>
        <v/>
      </c>
      <c r="R1579" s="37">
        <f>R$194*$D1579*INDEX(R$121:R$137,$E1579)*(1-INDEX(R$151:R$167,$E1579))</f>
        <v/>
      </c>
      <c r="S1579" s="37">
        <f>S$194*$D1579*INDEX(S$121:S$137,$E1579)*(1-INDEX(S$151:S$167,$E1579))</f>
        <v/>
      </c>
      <c r="T1579" s="37">
        <f>T$194*$D1579*INDEX(T$121:T$137,$E1579)*(1-INDEX(T$151:T$167,$E1579))</f>
        <v/>
      </c>
      <c r="U1579" s="37">
        <f>U$194*$D1579*INDEX(U$121:U$137,$E1579)*(1-INDEX(U$151:U$167,$E1579))</f>
        <v/>
      </c>
      <c r="V1579" s="37">
        <f>V$194*$D1579*INDEX(V$121:V$137,$E1579)*(1-INDEX(V$151:V$167,$E1579))</f>
        <v/>
      </c>
      <c r="W1579" s="37">
        <f>W$194*$D1579*INDEX(W$121:W$137,$E1579)*(1-INDEX(W$151:W$167,$E1579))</f>
        <v/>
      </c>
      <c r="X1579" s="37">
        <f>X$194*$D1579*INDEX(X$121:X$137,$E1579)*(1-INDEX(X$151:X$167,$E1579))</f>
        <v/>
      </c>
      <c r="Y1579" s="37">
        <f>Y$194*$D1579*INDEX(Y$121:Y$137,$E1579)*(1-INDEX(Y$151:Y$167,$E1579))</f>
        <v/>
      </c>
      <c r="Z1579" s="37">
        <f>Z$194*$D1579*INDEX(Z$121:Z$137,$E1579)*(1-INDEX(Z$151:Z$167,$E1579))</f>
        <v/>
      </c>
      <c r="AA1579" s="37">
        <f>AA$194*$D1579*INDEX(AA$121:AA$137,$E1579)*(1-INDEX(AA$151:AA$167,$E1579))</f>
        <v/>
      </c>
      <c r="AB1579" s="37">
        <f>AB$194*$D1579*INDEX(AB$121:AB$137,$E1579)*(1-INDEX(AB$151:AB$167,$E1579))</f>
        <v/>
      </c>
      <c r="AC1579" s="37">
        <f>AC$194*$D1579*INDEX(AC$121:AC$137,$E1579)*(1-INDEX(AC$151:AC$167,$E1579))</f>
        <v/>
      </c>
      <c r="AD1579" s="40">
        <f>ETSCOST(AD$194,$D1579,INDEX(AD$121:AD$137,$E1579),INDEX(AD$151:AD$167,$E1579))</f>
        <v/>
      </c>
      <c r="AF1579" s="11">
        <f>LOWER(Settings!$C$4)&amp;".mit."&amp;$A1579&amp;IF($C1579="","","."&amp;$C1579&amp;"."&amp;$B1579)&amp;IF(INDEX(Variables!$D$5:$D$105,MATCH($A1579,Variables!$A$5:$A$105,0))="","","."&amp;INDEX(Variables!$D$5:$D$105,MATCH($A1579,Variables!$A$5:$A$105,0)))&amp;"."&amp;AF$5</f>
        <v/>
      </c>
      <c r="AG1579" s="38">
        <f>AG$194*$D1579*INDEX(AG$121:AG$137,$E1579)*(1-INDEX(AG$151:AG$167,$E1579))</f>
        <v/>
      </c>
      <c r="AH1579" s="37">
        <f>AH$194*$D1579*INDEX(AH$121:AH$137,$E1579)*(1-INDEX(AH$151:AH$167,$E1579))</f>
        <v/>
      </c>
      <c r="AI1579" s="37">
        <f>AI$194*$D1579*INDEX(AI$121:AI$137,$E1579)*(1-INDEX(AI$151:AI$167,$E1579))</f>
        <v/>
      </c>
      <c r="AJ1579" s="37">
        <f>AJ$194*$D1579*INDEX(AJ$121:AJ$137,$E1579)*(1-INDEX(AJ$151:AJ$167,$E1579))</f>
        <v/>
      </c>
      <c r="AK1579" s="37">
        <f>AK$194*$D1579*INDEX(AK$121:AK$137,$E1579)*(1-INDEX(AK$151:AK$167,$E1579))</f>
        <v/>
      </c>
      <c r="AL1579" s="37">
        <f>AL$194*$D1579*INDEX(AL$121:AL$137,$E1579)*(1-INDEX(AL$151:AL$167,$E1579))</f>
        <v/>
      </c>
      <c r="AM1579" s="37">
        <f>AM$194*$D1579*INDEX(AM$121:AM$137,$E1579)*(1-INDEX(AM$151:AM$167,$E1579))</f>
        <v/>
      </c>
      <c r="AN1579" s="37">
        <f>AN$194*$D1579*INDEX(AN$121:AN$137,$E1579)*(1-INDEX(AN$151:AN$167,$E1579))</f>
        <v/>
      </c>
      <c r="AO1579" s="37">
        <f>AO$194*$D1579*INDEX(AO$121:AO$137,$E1579)*(1-INDEX(AO$151:AO$167,$E1579))</f>
        <v/>
      </c>
      <c r="AP1579" s="37">
        <f>AP$194*$D1579*INDEX(AP$121:AP$137,$E1579)*(1-INDEX(AP$151:AP$167,$E1579))</f>
        <v/>
      </c>
      <c r="AQ1579" s="37">
        <f>AQ$194*$D1579*INDEX(AQ$121:AQ$137,$E1579)*(1-INDEX(AQ$151:AQ$167,$E1579))</f>
        <v/>
      </c>
      <c r="AR1579" s="37">
        <f>AR$194*$D1579*INDEX(AR$121:AR$137,$E1579)*(1-INDEX(AR$151:AR$167,$E1579))</f>
        <v/>
      </c>
      <c r="AS1579" s="37">
        <f>AS$194*$D1579*INDEX(AS$121:AS$137,$E1579)*(1-INDEX(AS$151:AS$167,$E1579))</f>
        <v/>
      </c>
      <c r="AT1579" s="37">
        <f>AT$194*$D1579*INDEX(AT$121:AT$137,$E1579)*(1-INDEX(AT$151:AT$167,$E1579))</f>
        <v/>
      </c>
      <c r="AU1579" s="37">
        <f>AU$194*$D1579*INDEX(AU$121:AU$137,$E1579)*(1-INDEX(AU$151:AU$167,$E1579))</f>
        <v/>
      </c>
      <c r="AV1579" s="37">
        <f>AV$194*$D1579*INDEX(AV$121:AV$137,$E1579)*(1-INDEX(AV$151:AV$167,$E1579))</f>
        <v/>
      </c>
      <c r="AW1579" s="37">
        <f>AW$194*$D1579*INDEX(AW$121:AW$137,$E1579)*(1-INDEX(AW$151:AW$167,$E1579))</f>
        <v/>
      </c>
      <c r="AX1579" s="37">
        <f>AX$194*$D1579*INDEX(AX$121:AX$137,$E1579)*(1-INDEX(AX$151:AX$167,$E1579))</f>
        <v/>
      </c>
      <c r="AY1579" s="40">
        <f>ETSCOST(AY$194,$D1579,INDEX(AY$121:AY$137,$E1579),INDEX(AY$151:AY$167,$E1579))</f>
        <v/>
      </c>
    </row>
    <row r="1580" hidden="1" outlineLevel="2">
      <c r="A1580" s="14" t="inlineStr">
        <is>
          <t>ets</t>
        </is>
      </c>
      <c r="B1580" s="14" t="inlineStr">
        <is>
          <t>nga</t>
        </is>
      </c>
      <c r="C1580" s="14" t="inlineStr">
        <is>
          <t>omn</t>
        </is>
      </c>
      <c r="D1580" s="37">
        <f>INDEX(Inputs!$T$5:$T$132,MATCH($B1580&amp;"|"&amp;$C1580,Inputs!$A$5:$A$132,0))</f>
        <v/>
      </c>
      <c r="E1580" s="37">
        <f>INDEX(Inputs!$K$5:$K$132,MATCH($B1580&amp;"|"&amp;$C1580,Inputs!$A$5:$A$132,0))</f>
        <v/>
      </c>
      <c r="F1580" s="36" t="n"/>
      <c r="G1580" s="36" t="n"/>
      <c r="H1580" s="14">
        <f>INDEX(Variables!$B$5:$B$105,MATCH($A1580,Variables!$A$5:$A$105,0))&amp;IF($C1580="",""," | "&amp;INDEX(Mapping!$B$5:$B$26,MATCH($C1580,Mapping!$A$5:$A$26,0))&amp;" | "&amp;INDEX(Mapping!$B$30:$B$41,MATCH($B1580,Mapping!$A$30:$A$41,0)))</f>
        <v/>
      </c>
      <c r="I1580" s="14">
        <f>INDEX(Variables!$C$5:$C$105,MATCH($A1580,Variables!$A$5:$A$105,0))</f>
        <v/>
      </c>
      <c r="J1580" s="14">
        <f>INDEX(Variables!$E$5:$E$105,MATCH($A1580,Variables!$A$5:$A$105,0))</f>
        <v/>
      </c>
      <c r="K1580" s="11">
        <f>LOWER(Settings!$C$4)&amp;".mit."&amp;$A1580&amp;IF($C1580="","","."&amp;$C1580&amp;"."&amp;$B1580)&amp;IF(INDEX(Variables!$D$5:$D$105,MATCH($A1580,Variables!$A$5:$A$105,0))="","","."&amp;INDEX(Variables!$D$5:$D$105,MATCH($A1580,Variables!$A$5:$A$105,0)))&amp;"."&amp;K$5</f>
        <v/>
      </c>
      <c r="L1580" s="38">
        <f>L$194*$D1580*INDEX(L$121:L$137,$E1580)*(1-INDEX(L$151:L$167,$E1580))</f>
        <v/>
      </c>
      <c r="M1580" s="37">
        <f>M$194*$D1580*INDEX(M$121:M$137,$E1580)*(1-INDEX(M$151:M$167,$E1580))</f>
        <v/>
      </c>
      <c r="N1580" s="37">
        <f>N$194*$D1580*INDEX(N$121:N$137,$E1580)*(1-INDEX(N$151:N$167,$E1580))</f>
        <v/>
      </c>
      <c r="O1580" s="37">
        <f>O$194*$D1580*INDEX(O$121:O$137,$E1580)*(1-INDEX(O$151:O$167,$E1580))</f>
        <v/>
      </c>
      <c r="P1580" s="37">
        <f>P$194*$D1580*INDEX(P$121:P$137,$E1580)*(1-INDEX(P$151:P$167,$E1580))</f>
        <v/>
      </c>
      <c r="Q1580" s="37">
        <f>Q$194*$D1580*INDEX(Q$121:Q$137,$E1580)*(1-INDEX(Q$151:Q$167,$E1580))</f>
        <v/>
      </c>
      <c r="R1580" s="37">
        <f>R$194*$D1580*INDEX(R$121:R$137,$E1580)*(1-INDEX(R$151:R$167,$E1580))</f>
        <v/>
      </c>
      <c r="S1580" s="37">
        <f>S$194*$D1580*INDEX(S$121:S$137,$E1580)*(1-INDEX(S$151:S$167,$E1580))</f>
        <v/>
      </c>
      <c r="T1580" s="37">
        <f>T$194*$D1580*INDEX(T$121:T$137,$E1580)*(1-INDEX(T$151:T$167,$E1580))</f>
        <v/>
      </c>
      <c r="U1580" s="37">
        <f>U$194*$D1580*INDEX(U$121:U$137,$E1580)*(1-INDEX(U$151:U$167,$E1580))</f>
        <v/>
      </c>
      <c r="V1580" s="37">
        <f>V$194*$D1580*INDEX(V$121:V$137,$E1580)*(1-INDEX(V$151:V$167,$E1580))</f>
        <v/>
      </c>
      <c r="W1580" s="37">
        <f>W$194*$D1580*INDEX(W$121:W$137,$E1580)*(1-INDEX(W$151:W$167,$E1580))</f>
        <v/>
      </c>
      <c r="X1580" s="37">
        <f>X$194*$D1580*INDEX(X$121:X$137,$E1580)*(1-INDEX(X$151:X$167,$E1580))</f>
        <v/>
      </c>
      <c r="Y1580" s="37">
        <f>Y$194*$D1580*INDEX(Y$121:Y$137,$E1580)*(1-INDEX(Y$151:Y$167,$E1580))</f>
        <v/>
      </c>
      <c r="Z1580" s="37">
        <f>Z$194*$D1580*INDEX(Z$121:Z$137,$E1580)*(1-INDEX(Z$151:Z$167,$E1580))</f>
        <v/>
      </c>
      <c r="AA1580" s="37">
        <f>AA$194*$D1580*INDEX(AA$121:AA$137,$E1580)*(1-INDEX(AA$151:AA$167,$E1580))</f>
        <v/>
      </c>
      <c r="AB1580" s="37">
        <f>AB$194*$D1580*INDEX(AB$121:AB$137,$E1580)*(1-INDEX(AB$151:AB$167,$E1580))</f>
        <v/>
      </c>
      <c r="AC1580" s="37">
        <f>AC$194*$D1580*INDEX(AC$121:AC$137,$E1580)*(1-INDEX(AC$151:AC$167,$E1580))</f>
        <v/>
      </c>
      <c r="AD1580" s="40">
        <f>ETSCOST(AD$194,$D1580,INDEX(AD$121:AD$137,$E1580),INDEX(AD$151:AD$167,$E1580))</f>
        <v/>
      </c>
      <c r="AF1580" s="11">
        <f>LOWER(Settings!$C$4)&amp;".mit."&amp;$A1580&amp;IF($C1580="","","."&amp;$C1580&amp;"."&amp;$B1580)&amp;IF(INDEX(Variables!$D$5:$D$105,MATCH($A1580,Variables!$A$5:$A$105,0))="","","."&amp;INDEX(Variables!$D$5:$D$105,MATCH($A1580,Variables!$A$5:$A$105,0)))&amp;"."&amp;AF$5</f>
        <v/>
      </c>
      <c r="AG1580" s="38">
        <f>AG$194*$D1580*INDEX(AG$121:AG$137,$E1580)*(1-INDEX(AG$151:AG$167,$E1580))</f>
        <v/>
      </c>
      <c r="AH1580" s="37">
        <f>AH$194*$D1580*INDEX(AH$121:AH$137,$E1580)*(1-INDEX(AH$151:AH$167,$E1580))</f>
        <v/>
      </c>
      <c r="AI1580" s="37">
        <f>AI$194*$D1580*INDEX(AI$121:AI$137,$E1580)*(1-INDEX(AI$151:AI$167,$E1580))</f>
        <v/>
      </c>
      <c r="AJ1580" s="37">
        <f>AJ$194*$D1580*INDEX(AJ$121:AJ$137,$E1580)*(1-INDEX(AJ$151:AJ$167,$E1580))</f>
        <v/>
      </c>
      <c r="AK1580" s="37">
        <f>AK$194*$D1580*INDEX(AK$121:AK$137,$E1580)*(1-INDEX(AK$151:AK$167,$E1580))</f>
        <v/>
      </c>
      <c r="AL1580" s="37">
        <f>AL$194*$D1580*INDEX(AL$121:AL$137,$E1580)*(1-INDEX(AL$151:AL$167,$E1580))</f>
        <v/>
      </c>
      <c r="AM1580" s="37">
        <f>AM$194*$D1580*INDEX(AM$121:AM$137,$E1580)*(1-INDEX(AM$151:AM$167,$E1580))</f>
        <v/>
      </c>
      <c r="AN1580" s="37">
        <f>AN$194*$D1580*INDEX(AN$121:AN$137,$E1580)*(1-INDEX(AN$151:AN$167,$E1580))</f>
        <v/>
      </c>
      <c r="AO1580" s="37">
        <f>AO$194*$D1580*INDEX(AO$121:AO$137,$E1580)*(1-INDEX(AO$151:AO$167,$E1580))</f>
        <v/>
      </c>
      <c r="AP1580" s="37">
        <f>AP$194*$D1580*INDEX(AP$121:AP$137,$E1580)*(1-INDEX(AP$151:AP$167,$E1580))</f>
        <v/>
      </c>
      <c r="AQ1580" s="37">
        <f>AQ$194*$D1580*INDEX(AQ$121:AQ$137,$E1580)*(1-INDEX(AQ$151:AQ$167,$E1580))</f>
        <v/>
      </c>
      <c r="AR1580" s="37">
        <f>AR$194*$D1580*INDEX(AR$121:AR$137,$E1580)*(1-INDEX(AR$151:AR$167,$E1580))</f>
        <v/>
      </c>
      <c r="AS1580" s="37">
        <f>AS$194*$D1580*INDEX(AS$121:AS$137,$E1580)*(1-INDEX(AS$151:AS$167,$E1580))</f>
        <v/>
      </c>
      <c r="AT1580" s="37">
        <f>AT$194*$D1580*INDEX(AT$121:AT$137,$E1580)*(1-INDEX(AT$151:AT$167,$E1580))</f>
        <v/>
      </c>
      <c r="AU1580" s="37">
        <f>AU$194*$D1580*INDEX(AU$121:AU$137,$E1580)*(1-INDEX(AU$151:AU$167,$E1580))</f>
        <v/>
      </c>
      <c r="AV1580" s="37">
        <f>AV$194*$D1580*INDEX(AV$121:AV$137,$E1580)*(1-INDEX(AV$151:AV$167,$E1580))</f>
        <v/>
      </c>
      <c r="AW1580" s="37">
        <f>AW$194*$D1580*INDEX(AW$121:AW$137,$E1580)*(1-INDEX(AW$151:AW$167,$E1580))</f>
        <v/>
      </c>
      <c r="AX1580" s="37">
        <f>AX$194*$D1580*INDEX(AX$121:AX$137,$E1580)*(1-INDEX(AX$151:AX$167,$E1580))</f>
        <v/>
      </c>
      <c r="AY1580" s="40">
        <f>ETSCOST(AY$194,$D1580,INDEX(AY$121:AY$137,$E1580),INDEX(AY$151:AY$167,$E1580))</f>
        <v/>
      </c>
    </row>
    <row r="1581" hidden="1" outlineLevel="2">
      <c r="A1581" s="14" t="inlineStr">
        <is>
          <t>ets</t>
        </is>
      </c>
      <c r="B1581" s="14" t="inlineStr">
        <is>
          <t>gso</t>
        </is>
      </c>
      <c r="C1581" s="14" t="inlineStr">
        <is>
          <t>omn</t>
        </is>
      </c>
      <c r="D1581" s="37">
        <f>INDEX(Inputs!$T$5:$T$132,MATCH($B1581&amp;"|"&amp;$C1581,Inputs!$A$5:$A$132,0))</f>
        <v/>
      </c>
      <c r="E1581" s="37">
        <f>INDEX(Inputs!$K$5:$K$132,MATCH($B1581&amp;"|"&amp;$C1581,Inputs!$A$5:$A$132,0))</f>
        <v/>
      </c>
      <c r="F1581" s="36" t="n"/>
      <c r="G1581" s="36" t="n"/>
      <c r="H1581" s="14">
        <f>INDEX(Variables!$B$5:$B$105,MATCH($A1581,Variables!$A$5:$A$105,0))&amp;IF($C1581="",""," | "&amp;INDEX(Mapping!$B$5:$B$26,MATCH($C1581,Mapping!$A$5:$A$26,0))&amp;" | "&amp;INDEX(Mapping!$B$30:$B$41,MATCH($B1581,Mapping!$A$30:$A$41,0)))</f>
        <v/>
      </c>
      <c r="I1581" s="14">
        <f>INDEX(Variables!$C$5:$C$105,MATCH($A1581,Variables!$A$5:$A$105,0))</f>
        <v/>
      </c>
      <c r="J1581" s="14">
        <f>INDEX(Variables!$E$5:$E$105,MATCH($A1581,Variables!$A$5:$A$105,0))</f>
        <v/>
      </c>
      <c r="K1581" s="11">
        <f>LOWER(Settings!$C$4)&amp;".mit."&amp;$A1581&amp;IF($C1581="","","."&amp;$C1581&amp;"."&amp;$B1581)&amp;IF(INDEX(Variables!$D$5:$D$105,MATCH($A1581,Variables!$A$5:$A$105,0))="","","."&amp;INDEX(Variables!$D$5:$D$105,MATCH($A1581,Variables!$A$5:$A$105,0)))&amp;"."&amp;K$5</f>
        <v/>
      </c>
      <c r="L1581" s="38">
        <f>L$194*$D1581*INDEX(L$121:L$137,$E1581)*(1-INDEX(L$151:L$167,$E1581))</f>
        <v/>
      </c>
      <c r="M1581" s="37">
        <f>M$194*$D1581*INDEX(M$121:M$137,$E1581)*(1-INDEX(M$151:M$167,$E1581))</f>
        <v/>
      </c>
      <c r="N1581" s="37">
        <f>N$194*$D1581*INDEX(N$121:N$137,$E1581)*(1-INDEX(N$151:N$167,$E1581))</f>
        <v/>
      </c>
      <c r="O1581" s="37">
        <f>O$194*$D1581*INDEX(O$121:O$137,$E1581)*(1-INDEX(O$151:O$167,$E1581))</f>
        <v/>
      </c>
      <c r="P1581" s="37">
        <f>P$194*$D1581*INDEX(P$121:P$137,$E1581)*(1-INDEX(P$151:P$167,$E1581))</f>
        <v/>
      </c>
      <c r="Q1581" s="37">
        <f>Q$194*$D1581*INDEX(Q$121:Q$137,$E1581)*(1-INDEX(Q$151:Q$167,$E1581))</f>
        <v/>
      </c>
      <c r="R1581" s="37">
        <f>R$194*$D1581*INDEX(R$121:R$137,$E1581)*(1-INDEX(R$151:R$167,$E1581))</f>
        <v/>
      </c>
      <c r="S1581" s="37">
        <f>S$194*$D1581*INDEX(S$121:S$137,$E1581)*(1-INDEX(S$151:S$167,$E1581))</f>
        <v/>
      </c>
      <c r="T1581" s="37">
        <f>T$194*$D1581*INDEX(T$121:T$137,$E1581)*(1-INDEX(T$151:T$167,$E1581))</f>
        <v/>
      </c>
      <c r="U1581" s="37">
        <f>U$194*$D1581*INDEX(U$121:U$137,$E1581)*(1-INDEX(U$151:U$167,$E1581))</f>
        <v/>
      </c>
      <c r="V1581" s="37">
        <f>V$194*$D1581*INDEX(V$121:V$137,$E1581)*(1-INDEX(V$151:V$167,$E1581))</f>
        <v/>
      </c>
      <c r="W1581" s="37">
        <f>W$194*$D1581*INDEX(W$121:W$137,$E1581)*(1-INDEX(W$151:W$167,$E1581))</f>
        <v/>
      </c>
      <c r="X1581" s="37">
        <f>X$194*$D1581*INDEX(X$121:X$137,$E1581)*(1-INDEX(X$151:X$167,$E1581))</f>
        <v/>
      </c>
      <c r="Y1581" s="37">
        <f>Y$194*$D1581*INDEX(Y$121:Y$137,$E1581)*(1-INDEX(Y$151:Y$167,$E1581))</f>
        <v/>
      </c>
      <c r="Z1581" s="37">
        <f>Z$194*$D1581*INDEX(Z$121:Z$137,$E1581)*(1-INDEX(Z$151:Z$167,$E1581))</f>
        <v/>
      </c>
      <c r="AA1581" s="37">
        <f>AA$194*$D1581*INDEX(AA$121:AA$137,$E1581)*(1-INDEX(AA$151:AA$167,$E1581))</f>
        <v/>
      </c>
      <c r="AB1581" s="37">
        <f>AB$194*$D1581*INDEX(AB$121:AB$137,$E1581)*(1-INDEX(AB$151:AB$167,$E1581))</f>
        <v/>
      </c>
      <c r="AC1581" s="37">
        <f>AC$194*$D1581*INDEX(AC$121:AC$137,$E1581)*(1-INDEX(AC$151:AC$167,$E1581))</f>
        <v/>
      </c>
      <c r="AD1581" s="40">
        <f>ETSCOST(AD$194,$D1581,INDEX(AD$121:AD$137,$E1581),INDEX(AD$151:AD$167,$E1581))</f>
        <v/>
      </c>
      <c r="AF1581" s="11">
        <f>LOWER(Settings!$C$4)&amp;".mit."&amp;$A1581&amp;IF($C1581="","","."&amp;$C1581&amp;"."&amp;$B1581)&amp;IF(INDEX(Variables!$D$5:$D$105,MATCH($A1581,Variables!$A$5:$A$105,0))="","","."&amp;INDEX(Variables!$D$5:$D$105,MATCH($A1581,Variables!$A$5:$A$105,0)))&amp;"."&amp;AF$5</f>
        <v/>
      </c>
      <c r="AG1581" s="38">
        <f>AG$194*$D1581*INDEX(AG$121:AG$137,$E1581)*(1-INDEX(AG$151:AG$167,$E1581))</f>
        <v/>
      </c>
      <c r="AH1581" s="37">
        <f>AH$194*$D1581*INDEX(AH$121:AH$137,$E1581)*(1-INDEX(AH$151:AH$167,$E1581))</f>
        <v/>
      </c>
      <c r="AI1581" s="37">
        <f>AI$194*$D1581*INDEX(AI$121:AI$137,$E1581)*(1-INDEX(AI$151:AI$167,$E1581))</f>
        <v/>
      </c>
      <c r="AJ1581" s="37">
        <f>AJ$194*$D1581*INDEX(AJ$121:AJ$137,$E1581)*(1-INDEX(AJ$151:AJ$167,$E1581))</f>
        <v/>
      </c>
      <c r="AK1581" s="37">
        <f>AK$194*$D1581*INDEX(AK$121:AK$137,$E1581)*(1-INDEX(AK$151:AK$167,$E1581))</f>
        <v/>
      </c>
      <c r="AL1581" s="37">
        <f>AL$194*$D1581*INDEX(AL$121:AL$137,$E1581)*(1-INDEX(AL$151:AL$167,$E1581))</f>
        <v/>
      </c>
      <c r="AM1581" s="37">
        <f>AM$194*$D1581*INDEX(AM$121:AM$137,$E1581)*(1-INDEX(AM$151:AM$167,$E1581))</f>
        <v/>
      </c>
      <c r="AN1581" s="37">
        <f>AN$194*$D1581*INDEX(AN$121:AN$137,$E1581)*(1-INDEX(AN$151:AN$167,$E1581))</f>
        <v/>
      </c>
      <c r="AO1581" s="37">
        <f>AO$194*$D1581*INDEX(AO$121:AO$137,$E1581)*(1-INDEX(AO$151:AO$167,$E1581))</f>
        <v/>
      </c>
      <c r="AP1581" s="37">
        <f>AP$194*$D1581*INDEX(AP$121:AP$137,$E1581)*(1-INDEX(AP$151:AP$167,$E1581))</f>
        <v/>
      </c>
      <c r="AQ1581" s="37">
        <f>AQ$194*$D1581*INDEX(AQ$121:AQ$137,$E1581)*(1-INDEX(AQ$151:AQ$167,$E1581))</f>
        <v/>
      </c>
      <c r="AR1581" s="37">
        <f>AR$194*$D1581*INDEX(AR$121:AR$137,$E1581)*(1-INDEX(AR$151:AR$167,$E1581))</f>
        <v/>
      </c>
      <c r="AS1581" s="37">
        <f>AS$194*$D1581*INDEX(AS$121:AS$137,$E1581)*(1-INDEX(AS$151:AS$167,$E1581))</f>
        <v/>
      </c>
      <c r="AT1581" s="37">
        <f>AT$194*$D1581*INDEX(AT$121:AT$137,$E1581)*(1-INDEX(AT$151:AT$167,$E1581))</f>
        <v/>
      </c>
      <c r="AU1581" s="37">
        <f>AU$194*$D1581*INDEX(AU$121:AU$137,$E1581)*(1-INDEX(AU$151:AU$167,$E1581))</f>
        <v/>
      </c>
      <c r="AV1581" s="37">
        <f>AV$194*$D1581*INDEX(AV$121:AV$137,$E1581)*(1-INDEX(AV$151:AV$167,$E1581))</f>
        <v/>
      </c>
      <c r="AW1581" s="37">
        <f>AW$194*$D1581*INDEX(AW$121:AW$137,$E1581)*(1-INDEX(AW$151:AW$167,$E1581))</f>
        <v/>
      </c>
      <c r="AX1581" s="37">
        <f>AX$194*$D1581*INDEX(AX$121:AX$137,$E1581)*(1-INDEX(AX$151:AX$167,$E1581))</f>
        <v/>
      </c>
      <c r="AY1581" s="40">
        <f>ETSCOST(AY$194,$D1581,INDEX(AY$121:AY$137,$E1581),INDEX(AY$151:AY$167,$E1581))</f>
        <v/>
      </c>
    </row>
    <row r="1582" hidden="1" outlineLevel="2">
      <c r="A1582" s="14" t="inlineStr">
        <is>
          <t>ets</t>
        </is>
      </c>
      <c r="B1582" s="14" t="inlineStr">
        <is>
          <t>die</t>
        </is>
      </c>
      <c r="C1582" s="14" t="inlineStr">
        <is>
          <t>omn</t>
        </is>
      </c>
      <c r="D1582" s="37">
        <f>INDEX(Inputs!$T$5:$T$132,MATCH($B1582&amp;"|"&amp;$C1582,Inputs!$A$5:$A$132,0))</f>
        <v/>
      </c>
      <c r="E1582" s="37">
        <f>INDEX(Inputs!$K$5:$K$132,MATCH($B1582&amp;"|"&amp;$C1582,Inputs!$A$5:$A$132,0))</f>
        <v/>
      </c>
      <c r="F1582" s="36" t="n"/>
      <c r="G1582" s="36" t="n"/>
      <c r="H1582" s="14">
        <f>INDEX(Variables!$B$5:$B$105,MATCH($A1582,Variables!$A$5:$A$105,0))&amp;IF($C1582="",""," | "&amp;INDEX(Mapping!$B$5:$B$26,MATCH($C1582,Mapping!$A$5:$A$26,0))&amp;" | "&amp;INDEX(Mapping!$B$30:$B$41,MATCH($B1582,Mapping!$A$30:$A$41,0)))</f>
        <v/>
      </c>
      <c r="I1582" s="14">
        <f>INDEX(Variables!$C$5:$C$105,MATCH($A1582,Variables!$A$5:$A$105,0))</f>
        <v/>
      </c>
      <c r="J1582" s="14">
        <f>INDEX(Variables!$E$5:$E$105,MATCH($A1582,Variables!$A$5:$A$105,0))</f>
        <v/>
      </c>
      <c r="K1582" s="11">
        <f>LOWER(Settings!$C$4)&amp;".mit."&amp;$A1582&amp;IF($C1582="","","."&amp;$C1582&amp;"."&amp;$B1582)&amp;IF(INDEX(Variables!$D$5:$D$105,MATCH($A1582,Variables!$A$5:$A$105,0))="","","."&amp;INDEX(Variables!$D$5:$D$105,MATCH($A1582,Variables!$A$5:$A$105,0)))&amp;"."&amp;K$5</f>
        <v/>
      </c>
      <c r="L1582" s="38">
        <f>L$194*$D1582*INDEX(L$121:L$137,$E1582)*(1-INDEX(L$151:L$167,$E1582))</f>
        <v/>
      </c>
      <c r="M1582" s="37">
        <f>M$194*$D1582*INDEX(M$121:M$137,$E1582)*(1-INDEX(M$151:M$167,$E1582))</f>
        <v/>
      </c>
      <c r="N1582" s="37">
        <f>N$194*$D1582*INDEX(N$121:N$137,$E1582)*(1-INDEX(N$151:N$167,$E1582))</f>
        <v/>
      </c>
      <c r="O1582" s="37">
        <f>O$194*$D1582*INDEX(O$121:O$137,$E1582)*(1-INDEX(O$151:O$167,$E1582))</f>
        <v/>
      </c>
      <c r="P1582" s="37">
        <f>P$194*$D1582*INDEX(P$121:P$137,$E1582)*(1-INDEX(P$151:P$167,$E1582))</f>
        <v/>
      </c>
      <c r="Q1582" s="37">
        <f>Q$194*$D1582*INDEX(Q$121:Q$137,$E1582)*(1-INDEX(Q$151:Q$167,$E1582))</f>
        <v/>
      </c>
      <c r="R1582" s="37">
        <f>R$194*$D1582*INDEX(R$121:R$137,$E1582)*(1-INDEX(R$151:R$167,$E1582))</f>
        <v/>
      </c>
      <c r="S1582" s="37">
        <f>S$194*$D1582*INDEX(S$121:S$137,$E1582)*(1-INDEX(S$151:S$167,$E1582))</f>
        <v/>
      </c>
      <c r="T1582" s="37">
        <f>T$194*$D1582*INDEX(T$121:T$137,$E1582)*(1-INDEX(T$151:T$167,$E1582))</f>
        <v/>
      </c>
      <c r="U1582" s="37">
        <f>U$194*$D1582*INDEX(U$121:U$137,$E1582)*(1-INDEX(U$151:U$167,$E1582))</f>
        <v/>
      </c>
      <c r="V1582" s="37">
        <f>V$194*$D1582*INDEX(V$121:V$137,$E1582)*(1-INDEX(V$151:V$167,$E1582))</f>
        <v/>
      </c>
      <c r="W1582" s="37">
        <f>W$194*$D1582*INDEX(W$121:W$137,$E1582)*(1-INDEX(W$151:W$167,$E1582))</f>
        <v/>
      </c>
      <c r="X1582" s="37">
        <f>X$194*$D1582*INDEX(X$121:X$137,$E1582)*(1-INDEX(X$151:X$167,$E1582))</f>
        <v/>
      </c>
      <c r="Y1582" s="37">
        <f>Y$194*$D1582*INDEX(Y$121:Y$137,$E1582)*(1-INDEX(Y$151:Y$167,$E1582))</f>
        <v/>
      </c>
      <c r="Z1582" s="37">
        <f>Z$194*$D1582*INDEX(Z$121:Z$137,$E1582)*(1-INDEX(Z$151:Z$167,$E1582))</f>
        <v/>
      </c>
      <c r="AA1582" s="37">
        <f>AA$194*$D1582*INDEX(AA$121:AA$137,$E1582)*(1-INDEX(AA$151:AA$167,$E1582))</f>
        <v/>
      </c>
      <c r="AB1582" s="37">
        <f>AB$194*$D1582*INDEX(AB$121:AB$137,$E1582)*(1-INDEX(AB$151:AB$167,$E1582))</f>
        <v/>
      </c>
      <c r="AC1582" s="37">
        <f>AC$194*$D1582*INDEX(AC$121:AC$137,$E1582)*(1-INDEX(AC$151:AC$167,$E1582))</f>
        <v/>
      </c>
      <c r="AD1582" s="40">
        <f>ETSCOST(AD$194,$D1582,INDEX(AD$121:AD$137,$E1582),INDEX(AD$151:AD$167,$E1582))</f>
        <v/>
      </c>
      <c r="AF1582" s="11">
        <f>LOWER(Settings!$C$4)&amp;".mit."&amp;$A1582&amp;IF($C1582="","","."&amp;$C1582&amp;"."&amp;$B1582)&amp;IF(INDEX(Variables!$D$5:$D$105,MATCH($A1582,Variables!$A$5:$A$105,0))="","","."&amp;INDEX(Variables!$D$5:$D$105,MATCH($A1582,Variables!$A$5:$A$105,0)))&amp;"."&amp;AF$5</f>
        <v/>
      </c>
      <c r="AG1582" s="38">
        <f>AG$194*$D1582*INDEX(AG$121:AG$137,$E1582)*(1-INDEX(AG$151:AG$167,$E1582))</f>
        <v/>
      </c>
      <c r="AH1582" s="37">
        <f>AH$194*$D1582*INDEX(AH$121:AH$137,$E1582)*(1-INDEX(AH$151:AH$167,$E1582))</f>
        <v/>
      </c>
      <c r="AI1582" s="37">
        <f>AI$194*$D1582*INDEX(AI$121:AI$137,$E1582)*(1-INDEX(AI$151:AI$167,$E1582))</f>
        <v/>
      </c>
      <c r="AJ1582" s="37">
        <f>AJ$194*$D1582*INDEX(AJ$121:AJ$137,$E1582)*(1-INDEX(AJ$151:AJ$167,$E1582))</f>
        <v/>
      </c>
      <c r="AK1582" s="37">
        <f>AK$194*$D1582*INDEX(AK$121:AK$137,$E1582)*(1-INDEX(AK$151:AK$167,$E1582))</f>
        <v/>
      </c>
      <c r="AL1582" s="37">
        <f>AL$194*$D1582*INDEX(AL$121:AL$137,$E1582)*(1-INDEX(AL$151:AL$167,$E1582))</f>
        <v/>
      </c>
      <c r="AM1582" s="37">
        <f>AM$194*$D1582*INDEX(AM$121:AM$137,$E1582)*(1-INDEX(AM$151:AM$167,$E1582))</f>
        <v/>
      </c>
      <c r="AN1582" s="37">
        <f>AN$194*$D1582*INDEX(AN$121:AN$137,$E1582)*(1-INDEX(AN$151:AN$167,$E1582))</f>
        <v/>
      </c>
      <c r="AO1582" s="37">
        <f>AO$194*$D1582*INDEX(AO$121:AO$137,$E1582)*(1-INDEX(AO$151:AO$167,$E1582))</f>
        <v/>
      </c>
      <c r="AP1582" s="37">
        <f>AP$194*$D1582*INDEX(AP$121:AP$137,$E1582)*(1-INDEX(AP$151:AP$167,$E1582))</f>
        <v/>
      </c>
      <c r="AQ1582" s="37">
        <f>AQ$194*$D1582*INDEX(AQ$121:AQ$137,$E1582)*(1-INDEX(AQ$151:AQ$167,$E1582))</f>
        <v/>
      </c>
      <c r="AR1582" s="37">
        <f>AR$194*$D1582*INDEX(AR$121:AR$137,$E1582)*(1-INDEX(AR$151:AR$167,$E1582))</f>
        <v/>
      </c>
      <c r="AS1582" s="37">
        <f>AS$194*$D1582*INDEX(AS$121:AS$137,$E1582)*(1-INDEX(AS$151:AS$167,$E1582))</f>
        <v/>
      </c>
      <c r="AT1582" s="37">
        <f>AT$194*$D1582*INDEX(AT$121:AT$137,$E1582)*(1-INDEX(AT$151:AT$167,$E1582))</f>
        <v/>
      </c>
      <c r="AU1582" s="37">
        <f>AU$194*$D1582*INDEX(AU$121:AU$137,$E1582)*(1-INDEX(AU$151:AU$167,$E1582))</f>
        <v/>
      </c>
      <c r="AV1582" s="37">
        <f>AV$194*$D1582*INDEX(AV$121:AV$137,$E1582)*(1-INDEX(AV$151:AV$167,$E1582))</f>
        <v/>
      </c>
      <c r="AW1582" s="37">
        <f>AW$194*$D1582*INDEX(AW$121:AW$137,$E1582)*(1-INDEX(AW$151:AW$167,$E1582))</f>
        <v/>
      </c>
      <c r="AX1582" s="37">
        <f>AX$194*$D1582*INDEX(AX$121:AX$137,$E1582)*(1-INDEX(AX$151:AX$167,$E1582))</f>
        <v/>
      </c>
      <c r="AY1582" s="40">
        <f>ETSCOST(AY$194,$D1582,INDEX(AY$121:AY$137,$E1582),INDEX(AY$151:AY$167,$E1582))</f>
        <v/>
      </c>
    </row>
    <row r="1583" hidden="1" outlineLevel="2">
      <c r="A1583" s="14" t="inlineStr">
        <is>
          <t>ets</t>
        </is>
      </c>
      <c r="B1583" s="14" t="inlineStr">
        <is>
          <t>lpg</t>
        </is>
      </c>
      <c r="C1583" s="14" t="inlineStr">
        <is>
          <t>omn</t>
        </is>
      </c>
      <c r="D1583" s="37">
        <f>INDEX(Inputs!$T$5:$T$132,MATCH($B1583&amp;"|"&amp;$C1583,Inputs!$A$5:$A$132,0))</f>
        <v/>
      </c>
      <c r="E1583" s="37">
        <f>INDEX(Inputs!$K$5:$K$132,MATCH($B1583&amp;"|"&amp;$C1583,Inputs!$A$5:$A$132,0))</f>
        <v/>
      </c>
      <c r="F1583" s="36" t="n"/>
      <c r="G1583" s="36" t="n"/>
      <c r="H1583" s="14">
        <f>INDEX(Variables!$B$5:$B$105,MATCH($A1583,Variables!$A$5:$A$105,0))&amp;IF($C1583="",""," | "&amp;INDEX(Mapping!$B$5:$B$26,MATCH($C1583,Mapping!$A$5:$A$26,0))&amp;" | "&amp;INDEX(Mapping!$B$30:$B$41,MATCH($B1583,Mapping!$A$30:$A$41,0)))</f>
        <v/>
      </c>
      <c r="I1583" s="14">
        <f>INDEX(Variables!$C$5:$C$105,MATCH($A1583,Variables!$A$5:$A$105,0))</f>
        <v/>
      </c>
      <c r="J1583" s="14">
        <f>INDEX(Variables!$E$5:$E$105,MATCH($A1583,Variables!$A$5:$A$105,0))</f>
        <v/>
      </c>
      <c r="K1583" s="11">
        <f>LOWER(Settings!$C$4)&amp;".mit."&amp;$A1583&amp;IF($C1583="","","."&amp;$C1583&amp;"."&amp;$B1583)&amp;IF(INDEX(Variables!$D$5:$D$105,MATCH($A1583,Variables!$A$5:$A$105,0))="","","."&amp;INDEX(Variables!$D$5:$D$105,MATCH($A1583,Variables!$A$5:$A$105,0)))&amp;"."&amp;K$5</f>
        <v/>
      </c>
      <c r="L1583" s="38">
        <f>L$194*$D1583*INDEX(L$121:L$137,$E1583)*(1-INDEX(L$151:L$167,$E1583))</f>
        <v/>
      </c>
      <c r="M1583" s="37">
        <f>M$194*$D1583*INDEX(M$121:M$137,$E1583)*(1-INDEX(M$151:M$167,$E1583))</f>
        <v/>
      </c>
      <c r="N1583" s="37">
        <f>N$194*$D1583*INDEX(N$121:N$137,$E1583)*(1-INDEX(N$151:N$167,$E1583))</f>
        <v/>
      </c>
      <c r="O1583" s="37">
        <f>O$194*$D1583*INDEX(O$121:O$137,$E1583)*(1-INDEX(O$151:O$167,$E1583))</f>
        <v/>
      </c>
      <c r="P1583" s="37">
        <f>P$194*$D1583*INDEX(P$121:P$137,$E1583)*(1-INDEX(P$151:P$167,$E1583))</f>
        <v/>
      </c>
      <c r="Q1583" s="37">
        <f>Q$194*$D1583*INDEX(Q$121:Q$137,$E1583)*(1-INDEX(Q$151:Q$167,$E1583))</f>
        <v/>
      </c>
      <c r="R1583" s="37">
        <f>R$194*$D1583*INDEX(R$121:R$137,$E1583)*(1-INDEX(R$151:R$167,$E1583))</f>
        <v/>
      </c>
      <c r="S1583" s="37">
        <f>S$194*$D1583*INDEX(S$121:S$137,$E1583)*(1-INDEX(S$151:S$167,$E1583))</f>
        <v/>
      </c>
      <c r="T1583" s="37">
        <f>T$194*$D1583*INDEX(T$121:T$137,$E1583)*(1-INDEX(T$151:T$167,$E1583))</f>
        <v/>
      </c>
      <c r="U1583" s="37">
        <f>U$194*$D1583*INDEX(U$121:U$137,$E1583)*(1-INDEX(U$151:U$167,$E1583))</f>
        <v/>
      </c>
      <c r="V1583" s="37">
        <f>V$194*$D1583*INDEX(V$121:V$137,$E1583)*(1-INDEX(V$151:V$167,$E1583))</f>
        <v/>
      </c>
      <c r="W1583" s="37">
        <f>W$194*$D1583*INDEX(W$121:W$137,$E1583)*(1-INDEX(W$151:W$167,$E1583))</f>
        <v/>
      </c>
      <c r="X1583" s="37">
        <f>X$194*$D1583*INDEX(X$121:X$137,$E1583)*(1-INDEX(X$151:X$167,$E1583))</f>
        <v/>
      </c>
      <c r="Y1583" s="37">
        <f>Y$194*$D1583*INDEX(Y$121:Y$137,$E1583)*(1-INDEX(Y$151:Y$167,$E1583))</f>
        <v/>
      </c>
      <c r="Z1583" s="37">
        <f>Z$194*$D1583*INDEX(Z$121:Z$137,$E1583)*(1-INDEX(Z$151:Z$167,$E1583))</f>
        <v/>
      </c>
      <c r="AA1583" s="37">
        <f>AA$194*$D1583*INDEX(AA$121:AA$137,$E1583)*(1-INDEX(AA$151:AA$167,$E1583))</f>
        <v/>
      </c>
      <c r="AB1583" s="37">
        <f>AB$194*$D1583*INDEX(AB$121:AB$137,$E1583)*(1-INDEX(AB$151:AB$167,$E1583))</f>
        <v/>
      </c>
      <c r="AC1583" s="37">
        <f>AC$194*$D1583*INDEX(AC$121:AC$137,$E1583)*(1-INDEX(AC$151:AC$167,$E1583))</f>
        <v/>
      </c>
      <c r="AD1583" s="40">
        <f>ETSCOST(AD$194,$D1583,INDEX(AD$121:AD$137,$E1583),INDEX(AD$151:AD$167,$E1583))</f>
        <v/>
      </c>
      <c r="AF1583" s="11">
        <f>LOWER(Settings!$C$4)&amp;".mit."&amp;$A1583&amp;IF($C1583="","","."&amp;$C1583&amp;"."&amp;$B1583)&amp;IF(INDEX(Variables!$D$5:$D$105,MATCH($A1583,Variables!$A$5:$A$105,0))="","","."&amp;INDEX(Variables!$D$5:$D$105,MATCH($A1583,Variables!$A$5:$A$105,0)))&amp;"."&amp;AF$5</f>
        <v/>
      </c>
      <c r="AG1583" s="38">
        <f>AG$194*$D1583*INDEX(AG$121:AG$137,$E1583)*(1-INDEX(AG$151:AG$167,$E1583))</f>
        <v/>
      </c>
      <c r="AH1583" s="37">
        <f>AH$194*$D1583*INDEX(AH$121:AH$137,$E1583)*(1-INDEX(AH$151:AH$167,$E1583))</f>
        <v/>
      </c>
      <c r="AI1583" s="37">
        <f>AI$194*$D1583*INDEX(AI$121:AI$137,$E1583)*(1-INDEX(AI$151:AI$167,$E1583))</f>
        <v/>
      </c>
      <c r="AJ1583" s="37">
        <f>AJ$194*$D1583*INDEX(AJ$121:AJ$137,$E1583)*(1-INDEX(AJ$151:AJ$167,$E1583))</f>
        <v/>
      </c>
      <c r="AK1583" s="37">
        <f>AK$194*$D1583*INDEX(AK$121:AK$137,$E1583)*(1-INDEX(AK$151:AK$167,$E1583))</f>
        <v/>
      </c>
      <c r="AL1583" s="37">
        <f>AL$194*$D1583*INDEX(AL$121:AL$137,$E1583)*(1-INDEX(AL$151:AL$167,$E1583))</f>
        <v/>
      </c>
      <c r="AM1583" s="37">
        <f>AM$194*$D1583*INDEX(AM$121:AM$137,$E1583)*(1-INDEX(AM$151:AM$167,$E1583))</f>
        <v/>
      </c>
      <c r="AN1583" s="37">
        <f>AN$194*$D1583*INDEX(AN$121:AN$137,$E1583)*(1-INDEX(AN$151:AN$167,$E1583))</f>
        <v/>
      </c>
      <c r="AO1583" s="37">
        <f>AO$194*$D1583*INDEX(AO$121:AO$137,$E1583)*(1-INDEX(AO$151:AO$167,$E1583))</f>
        <v/>
      </c>
      <c r="AP1583" s="37">
        <f>AP$194*$D1583*INDEX(AP$121:AP$137,$E1583)*(1-INDEX(AP$151:AP$167,$E1583))</f>
        <v/>
      </c>
      <c r="AQ1583" s="37">
        <f>AQ$194*$D1583*INDEX(AQ$121:AQ$137,$E1583)*(1-INDEX(AQ$151:AQ$167,$E1583))</f>
        <v/>
      </c>
      <c r="AR1583" s="37">
        <f>AR$194*$D1583*INDEX(AR$121:AR$137,$E1583)*(1-INDEX(AR$151:AR$167,$E1583))</f>
        <v/>
      </c>
      <c r="AS1583" s="37">
        <f>AS$194*$D1583*INDEX(AS$121:AS$137,$E1583)*(1-INDEX(AS$151:AS$167,$E1583))</f>
        <v/>
      </c>
      <c r="AT1583" s="37">
        <f>AT$194*$D1583*INDEX(AT$121:AT$137,$E1583)*(1-INDEX(AT$151:AT$167,$E1583))</f>
        <v/>
      </c>
      <c r="AU1583" s="37">
        <f>AU$194*$D1583*INDEX(AU$121:AU$137,$E1583)*(1-INDEX(AU$151:AU$167,$E1583))</f>
        <v/>
      </c>
      <c r="AV1583" s="37">
        <f>AV$194*$D1583*INDEX(AV$121:AV$137,$E1583)*(1-INDEX(AV$151:AV$167,$E1583))</f>
        <v/>
      </c>
      <c r="AW1583" s="37">
        <f>AW$194*$D1583*INDEX(AW$121:AW$137,$E1583)*(1-INDEX(AW$151:AW$167,$E1583))</f>
        <v/>
      </c>
      <c r="AX1583" s="37">
        <f>AX$194*$D1583*INDEX(AX$121:AX$137,$E1583)*(1-INDEX(AX$151:AX$167,$E1583))</f>
        <v/>
      </c>
      <c r="AY1583" s="40">
        <f>ETSCOST(AY$194,$D1583,INDEX(AY$121:AY$137,$E1583),INDEX(AY$151:AY$167,$E1583))</f>
        <v/>
      </c>
    </row>
    <row r="1584" hidden="1" outlineLevel="2">
      <c r="A1584" s="14" t="inlineStr">
        <is>
          <t>ets</t>
        </is>
      </c>
      <c r="B1584" s="14" t="inlineStr">
        <is>
          <t>ker</t>
        </is>
      </c>
      <c r="C1584" s="14" t="inlineStr">
        <is>
          <t>omn</t>
        </is>
      </c>
      <c r="D1584" s="37">
        <f>INDEX(Inputs!$T$5:$T$132,MATCH($B1584&amp;"|"&amp;$C1584,Inputs!$A$5:$A$132,0))</f>
        <v/>
      </c>
      <c r="E1584" s="37">
        <f>INDEX(Inputs!$K$5:$K$132,MATCH($B1584&amp;"|"&amp;$C1584,Inputs!$A$5:$A$132,0))</f>
        <v/>
      </c>
      <c r="F1584" s="36" t="n"/>
      <c r="G1584" s="36" t="n"/>
      <c r="H1584" s="14">
        <f>INDEX(Variables!$B$5:$B$105,MATCH($A1584,Variables!$A$5:$A$105,0))&amp;IF($C1584="",""," | "&amp;INDEX(Mapping!$B$5:$B$26,MATCH($C1584,Mapping!$A$5:$A$26,0))&amp;" | "&amp;INDEX(Mapping!$B$30:$B$41,MATCH($B1584,Mapping!$A$30:$A$41,0)))</f>
        <v/>
      </c>
      <c r="I1584" s="14">
        <f>INDEX(Variables!$C$5:$C$105,MATCH($A1584,Variables!$A$5:$A$105,0))</f>
        <v/>
      </c>
      <c r="J1584" s="14">
        <f>INDEX(Variables!$E$5:$E$105,MATCH($A1584,Variables!$A$5:$A$105,0))</f>
        <v/>
      </c>
      <c r="K1584" s="11">
        <f>LOWER(Settings!$C$4)&amp;".mit."&amp;$A1584&amp;IF($C1584="","","."&amp;$C1584&amp;"."&amp;$B1584)&amp;IF(INDEX(Variables!$D$5:$D$105,MATCH($A1584,Variables!$A$5:$A$105,0))="","","."&amp;INDEX(Variables!$D$5:$D$105,MATCH($A1584,Variables!$A$5:$A$105,0)))&amp;"."&amp;K$5</f>
        <v/>
      </c>
      <c r="L1584" s="38">
        <f>L$194*$D1584*INDEX(L$121:L$137,$E1584)*(1-INDEX(L$151:L$167,$E1584))</f>
        <v/>
      </c>
      <c r="M1584" s="37">
        <f>M$194*$D1584*INDEX(M$121:M$137,$E1584)*(1-INDEX(M$151:M$167,$E1584))</f>
        <v/>
      </c>
      <c r="N1584" s="37">
        <f>N$194*$D1584*INDEX(N$121:N$137,$E1584)*(1-INDEX(N$151:N$167,$E1584))</f>
        <v/>
      </c>
      <c r="O1584" s="37">
        <f>O$194*$D1584*INDEX(O$121:O$137,$E1584)*(1-INDEX(O$151:O$167,$E1584))</f>
        <v/>
      </c>
      <c r="P1584" s="37">
        <f>P$194*$D1584*INDEX(P$121:P$137,$E1584)*(1-INDEX(P$151:P$167,$E1584))</f>
        <v/>
      </c>
      <c r="Q1584" s="37">
        <f>Q$194*$D1584*INDEX(Q$121:Q$137,$E1584)*(1-INDEX(Q$151:Q$167,$E1584))</f>
        <v/>
      </c>
      <c r="R1584" s="37">
        <f>R$194*$D1584*INDEX(R$121:R$137,$E1584)*(1-INDEX(R$151:R$167,$E1584))</f>
        <v/>
      </c>
      <c r="S1584" s="37">
        <f>S$194*$D1584*INDEX(S$121:S$137,$E1584)*(1-INDEX(S$151:S$167,$E1584))</f>
        <v/>
      </c>
      <c r="T1584" s="37">
        <f>T$194*$D1584*INDEX(T$121:T$137,$E1584)*(1-INDEX(T$151:T$167,$E1584))</f>
        <v/>
      </c>
      <c r="U1584" s="37">
        <f>U$194*$D1584*INDEX(U$121:U$137,$E1584)*(1-INDEX(U$151:U$167,$E1584))</f>
        <v/>
      </c>
      <c r="V1584" s="37">
        <f>V$194*$D1584*INDEX(V$121:V$137,$E1584)*(1-INDEX(V$151:V$167,$E1584))</f>
        <v/>
      </c>
      <c r="W1584" s="37">
        <f>W$194*$D1584*INDEX(W$121:W$137,$E1584)*(1-INDEX(W$151:W$167,$E1584))</f>
        <v/>
      </c>
      <c r="X1584" s="37">
        <f>X$194*$D1584*INDEX(X$121:X$137,$E1584)*(1-INDEX(X$151:X$167,$E1584))</f>
        <v/>
      </c>
      <c r="Y1584" s="37">
        <f>Y$194*$D1584*INDEX(Y$121:Y$137,$E1584)*(1-INDEX(Y$151:Y$167,$E1584))</f>
        <v/>
      </c>
      <c r="Z1584" s="37">
        <f>Z$194*$D1584*INDEX(Z$121:Z$137,$E1584)*(1-INDEX(Z$151:Z$167,$E1584))</f>
        <v/>
      </c>
      <c r="AA1584" s="37">
        <f>AA$194*$D1584*INDEX(AA$121:AA$137,$E1584)*(1-INDEX(AA$151:AA$167,$E1584))</f>
        <v/>
      </c>
      <c r="AB1584" s="37">
        <f>AB$194*$D1584*INDEX(AB$121:AB$137,$E1584)*(1-INDEX(AB$151:AB$167,$E1584))</f>
        <v/>
      </c>
      <c r="AC1584" s="37">
        <f>AC$194*$D1584*INDEX(AC$121:AC$137,$E1584)*(1-INDEX(AC$151:AC$167,$E1584))</f>
        <v/>
      </c>
      <c r="AD1584" s="40">
        <f>ETSCOST(AD$194,$D1584,INDEX(AD$121:AD$137,$E1584),INDEX(AD$151:AD$167,$E1584))</f>
        <v/>
      </c>
      <c r="AF1584" s="11">
        <f>LOWER(Settings!$C$4)&amp;".mit."&amp;$A1584&amp;IF($C1584="","","."&amp;$C1584&amp;"."&amp;$B1584)&amp;IF(INDEX(Variables!$D$5:$D$105,MATCH($A1584,Variables!$A$5:$A$105,0))="","","."&amp;INDEX(Variables!$D$5:$D$105,MATCH($A1584,Variables!$A$5:$A$105,0)))&amp;"."&amp;AF$5</f>
        <v/>
      </c>
      <c r="AG1584" s="38">
        <f>AG$194*$D1584*INDEX(AG$121:AG$137,$E1584)*(1-INDEX(AG$151:AG$167,$E1584))</f>
        <v/>
      </c>
      <c r="AH1584" s="37">
        <f>AH$194*$D1584*INDEX(AH$121:AH$137,$E1584)*(1-INDEX(AH$151:AH$167,$E1584))</f>
        <v/>
      </c>
      <c r="AI1584" s="37">
        <f>AI$194*$D1584*INDEX(AI$121:AI$137,$E1584)*(1-INDEX(AI$151:AI$167,$E1584))</f>
        <v/>
      </c>
      <c r="AJ1584" s="37">
        <f>AJ$194*$D1584*INDEX(AJ$121:AJ$137,$E1584)*(1-INDEX(AJ$151:AJ$167,$E1584))</f>
        <v/>
      </c>
      <c r="AK1584" s="37">
        <f>AK$194*$D1584*INDEX(AK$121:AK$137,$E1584)*(1-INDEX(AK$151:AK$167,$E1584))</f>
        <v/>
      </c>
      <c r="AL1584" s="37">
        <f>AL$194*$D1584*INDEX(AL$121:AL$137,$E1584)*(1-INDEX(AL$151:AL$167,$E1584))</f>
        <v/>
      </c>
      <c r="AM1584" s="37">
        <f>AM$194*$D1584*INDEX(AM$121:AM$137,$E1584)*(1-INDEX(AM$151:AM$167,$E1584))</f>
        <v/>
      </c>
      <c r="AN1584" s="37">
        <f>AN$194*$D1584*INDEX(AN$121:AN$137,$E1584)*(1-INDEX(AN$151:AN$167,$E1584))</f>
        <v/>
      </c>
      <c r="AO1584" s="37">
        <f>AO$194*$D1584*INDEX(AO$121:AO$137,$E1584)*(1-INDEX(AO$151:AO$167,$E1584))</f>
        <v/>
      </c>
      <c r="AP1584" s="37">
        <f>AP$194*$D1584*INDEX(AP$121:AP$137,$E1584)*(1-INDEX(AP$151:AP$167,$E1584))</f>
        <v/>
      </c>
      <c r="AQ1584" s="37">
        <f>AQ$194*$D1584*INDEX(AQ$121:AQ$137,$E1584)*(1-INDEX(AQ$151:AQ$167,$E1584))</f>
        <v/>
      </c>
      <c r="AR1584" s="37">
        <f>AR$194*$D1584*INDEX(AR$121:AR$137,$E1584)*(1-INDEX(AR$151:AR$167,$E1584))</f>
        <v/>
      </c>
      <c r="AS1584" s="37">
        <f>AS$194*$D1584*INDEX(AS$121:AS$137,$E1584)*(1-INDEX(AS$151:AS$167,$E1584))</f>
        <v/>
      </c>
      <c r="AT1584" s="37">
        <f>AT$194*$D1584*INDEX(AT$121:AT$137,$E1584)*(1-INDEX(AT$151:AT$167,$E1584))</f>
        <v/>
      </c>
      <c r="AU1584" s="37">
        <f>AU$194*$D1584*INDEX(AU$121:AU$137,$E1584)*(1-INDEX(AU$151:AU$167,$E1584))</f>
        <v/>
      </c>
      <c r="AV1584" s="37">
        <f>AV$194*$D1584*INDEX(AV$121:AV$137,$E1584)*(1-INDEX(AV$151:AV$167,$E1584))</f>
        <v/>
      </c>
      <c r="AW1584" s="37">
        <f>AW$194*$D1584*INDEX(AW$121:AW$137,$E1584)*(1-INDEX(AW$151:AW$167,$E1584))</f>
        <v/>
      </c>
      <c r="AX1584" s="37">
        <f>AX$194*$D1584*INDEX(AX$121:AX$137,$E1584)*(1-INDEX(AX$151:AX$167,$E1584))</f>
        <v/>
      </c>
      <c r="AY1584" s="40">
        <f>ETSCOST(AY$194,$D1584,INDEX(AY$121:AY$137,$E1584),INDEX(AY$151:AY$167,$E1584))</f>
        <v/>
      </c>
    </row>
    <row r="1585" hidden="1" outlineLevel="2">
      <c r="A1585" s="14" t="inlineStr">
        <is>
          <t>ets</t>
        </is>
      </c>
      <c r="B1585" s="14" t="inlineStr">
        <is>
          <t>oop</t>
        </is>
      </c>
      <c r="C1585" s="14" t="inlineStr">
        <is>
          <t>omn</t>
        </is>
      </c>
      <c r="D1585" s="37">
        <f>INDEX(Inputs!$T$5:$T$132,MATCH($B1585&amp;"|"&amp;$C1585,Inputs!$A$5:$A$132,0))</f>
        <v/>
      </c>
      <c r="E1585" s="37">
        <f>INDEX(Inputs!$K$5:$K$132,MATCH($B1585&amp;"|"&amp;$C1585,Inputs!$A$5:$A$132,0))</f>
        <v/>
      </c>
      <c r="F1585" s="36" t="n"/>
      <c r="G1585" s="36" t="n"/>
      <c r="H1585" s="14">
        <f>INDEX(Variables!$B$5:$B$105,MATCH($A1585,Variables!$A$5:$A$105,0))&amp;IF($C1585="",""," | "&amp;INDEX(Mapping!$B$5:$B$26,MATCH($C1585,Mapping!$A$5:$A$26,0))&amp;" | "&amp;INDEX(Mapping!$B$30:$B$41,MATCH($B1585,Mapping!$A$30:$A$41,0)))</f>
        <v/>
      </c>
      <c r="I1585" s="14">
        <f>INDEX(Variables!$C$5:$C$105,MATCH($A1585,Variables!$A$5:$A$105,0))</f>
        <v/>
      </c>
      <c r="J1585" s="14">
        <f>INDEX(Variables!$E$5:$E$105,MATCH($A1585,Variables!$A$5:$A$105,0))</f>
        <v/>
      </c>
      <c r="K1585" s="11">
        <f>LOWER(Settings!$C$4)&amp;".mit."&amp;$A1585&amp;IF($C1585="","","."&amp;$C1585&amp;"."&amp;$B1585)&amp;IF(INDEX(Variables!$D$5:$D$105,MATCH($A1585,Variables!$A$5:$A$105,0))="","","."&amp;INDEX(Variables!$D$5:$D$105,MATCH($A1585,Variables!$A$5:$A$105,0)))&amp;"."&amp;K$5</f>
        <v/>
      </c>
      <c r="L1585" s="38">
        <f>L$194*$D1585*INDEX(L$121:L$137,$E1585)*(1-INDEX(L$151:L$167,$E1585))</f>
        <v/>
      </c>
      <c r="M1585" s="37">
        <f>M$194*$D1585*INDEX(M$121:M$137,$E1585)*(1-INDEX(M$151:M$167,$E1585))</f>
        <v/>
      </c>
      <c r="N1585" s="37">
        <f>N$194*$D1585*INDEX(N$121:N$137,$E1585)*(1-INDEX(N$151:N$167,$E1585))</f>
        <v/>
      </c>
      <c r="O1585" s="37">
        <f>O$194*$D1585*INDEX(O$121:O$137,$E1585)*(1-INDEX(O$151:O$167,$E1585))</f>
        <v/>
      </c>
      <c r="P1585" s="37">
        <f>P$194*$D1585*INDEX(P$121:P$137,$E1585)*(1-INDEX(P$151:P$167,$E1585))</f>
        <v/>
      </c>
      <c r="Q1585" s="37">
        <f>Q$194*$D1585*INDEX(Q$121:Q$137,$E1585)*(1-INDEX(Q$151:Q$167,$E1585))</f>
        <v/>
      </c>
      <c r="R1585" s="37">
        <f>R$194*$D1585*INDEX(R$121:R$137,$E1585)*(1-INDEX(R$151:R$167,$E1585))</f>
        <v/>
      </c>
      <c r="S1585" s="37">
        <f>S$194*$D1585*INDEX(S$121:S$137,$E1585)*(1-INDEX(S$151:S$167,$E1585))</f>
        <v/>
      </c>
      <c r="T1585" s="37">
        <f>T$194*$D1585*INDEX(T$121:T$137,$E1585)*(1-INDEX(T$151:T$167,$E1585))</f>
        <v/>
      </c>
      <c r="U1585" s="37">
        <f>U$194*$D1585*INDEX(U$121:U$137,$E1585)*(1-INDEX(U$151:U$167,$E1585))</f>
        <v/>
      </c>
      <c r="V1585" s="37">
        <f>V$194*$D1585*INDEX(V$121:V$137,$E1585)*(1-INDEX(V$151:V$167,$E1585))</f>
        <v/>
      </c>
      <c r="W1585" s="37">
        <f>W$194*$D1585*INDEX(W$121:W$137,$E1585)*(1-INDEX(W$151:W$167,$E1585))</f>
        <v/>
      </c>
      <c r="X1585" s="37">
        <f>X$194*$D1585*INDEX(X$121:X$137,$E1585)*(1-INDEX(X$151:X$167,$E1585))</f>
        <v/>
      </c>
      <c r="Y1585" s="37">
        <f>Y$194*$D1585*INDEX(Y$121:Y$137,$E1585)*(1-INDEX(Y$151:Y$167,$E1585))</f>
        <v/>
      </c>
      <c r="Z1585" s="37">
        <f>Z$194*$D1585*INDEX(Z$121:Z$137,$E1585)*(1-INDEX(Z$151:Z$167,$E1585))</f>
        <v/>
      </c>
      <c r="AA1585" s="37">
        <f>AA$194*$D1585*INDEX(AA$121:AA$137,$E1585)*(1-INDEX(AA$151:AA$167,$E1585))</f>
        <v/>
      </c>
      <c r="AB1585" s="37">
        <f>AB$194*$D1585*INDEX(AB$121:AB$137,$E1585)*(1-INDEX(AB$151:AB$167,$E1585))</f>
        <v/>
      </c>
      <c r="AC1585" s="37">
        <f>AC$194*$D1585*INDEX(AC$121:AC$137,$E1585)*(1-INDEX(AC$151:AC$167,$E1585))</f>
        <v/>
      </c>
      <c r="AD1585" s="40">
        <f>ETSCOST(AD$194,$D1585,INDEX(AD$121:AD$137,$E1585),INDEX(AD$151:AD$167,$E1585))</f>
        <v/>
      </c>
      <c r="AF1585" s="11">
        <f>LOWER(Settings!$C$4)&amp;".mit."&amp;$A1585&amp;IF($C1585="","","."&amp;$C1585&amp;"."&amp;$B1585)&amp;IF(INDEX(Variables!$D$5:$D$105,MATCH($A1585,Variables!$A$5:$A$105,0))="","","."&amp;INDEX(Variables!$D$5:$D$105,MATCH($A1585,Variables!$A$5:$A$105,0)))&amp;"."&amp;AF$5</f>
        <v/>
      </c>
      <c r="AG1585" s="38">
        <f>AG$194*$D1585*INDEX(AG$121:AG$137,$E1585)*(1-INDEX(AG$151:AG$167,$E1585))</f>
        <v/>
      </c>
      <c r="AH1585" s="37">
        <f>AH$194*$D1585*INDEX(AH$121:AH$137,$E1585)*(1-INDEX(AH$151:AH$167,$E1585))</f>
        <v/>
      </c>
      <c r="AI1585" s="37">
        <f>AI$194*$D1585*INDEX(AI$121:AI$137,$E1585)*(1-INDEX(AI$151:AI$167,$E1585))</f>
        <v/>
      </c>
      <c r="AJ1585" s="37">
        <f>AJ$194*$D1585*INDEX(AJ$121:AJ$137,$E1585)*(1-INDEX(AJ$151:AJ$167,$E1585))</f>
        <v/>
      </c>
      <c r="AK1585" s="37">
        <f>AK$194*$D1585*INDEX(AK$121:AK$137,$E1585)*(1-INDEX(AK$151:AK$167,$E1585))</f>
        <v/>
      </c>
      <c r="AL1585" s="37">
        <f>AL$194*$D1585*INDEX(AL$121:AL$137,$E1585)*(1-INDEX(AL$151:AL$167,$E1585))</f>
        <v/>
      </c>
      <c r="AM1585" s="37">
        <f>AM$194*$D1585*INDEX(AM$121:AM$137,$E1585)*(1-INDEX(AM$151:AM$167,$E1585))</f>
        <v/>
      </c>
      <c r="AN1585" s="37">
        <f>AN$194*$D1585*INDEX(AN$121:AN$137,$E1585)*(1-INDEX(AN$151:AN$167,$E1585))</f>
        <v/>
      </c>
      <c r="AO1585" s="37">
        <f>AO$194*$D1585*INDEX(AO$121:AO$137,$E1585)*(1-INDEX(AO$151:AO$167,$E1585))</f>
        <v/>
      </c>
      <c r="AP1585" s="37">
        <f>AP$194*$D1585*INDEX(AP$121:AP$137,$E1585)*(1-INDEX(AP$151:AP$167,$E1585))</f>
        <v/>
      </c>
      <c r="AQ1585" s="37">
        <f>AQ$194*$D1585*INDEX(AQ$121:AQ$137,$E1585)*(1-INDEX(AQ$151:AQ$167,$E1585))</f>
        <v/>
      </c>
      <c r="AR1585" s="37">
        <f>AR$194*$D1585*INDEX(AR$121:AR$137,$E1585)*(1-INDEX(AR$151:AR$167,$E1585))</f>
        <v/>
      </c>
      <c r="AS1585" s="37">
        <f>AS$194*$D1585*INDEX(AS$121:AS$137,$E1585)*(1-INDEX(AS$151:AS$167,$E1585))</f>
        <v/>
      </c>
      <c r="AT1585" s="37">
        <f>AT$194*$D1585*INDEX(AT$121:AT$137,$E1585)*(1-INDEX(AT$151:AT$167,$E1585))</f>
        <v/>
      </c>
      <c r="AU1585" s="37">
        <f>AU$194*$D1585*INDEX(AU$121:AU$137,$E1585)*(1-INDEX(AU$151:AU$167,$E1585))</f>
        <v/>
      </c>
      <c r="AV1585" s="37">
        <f>AV$194*$D1585*INDEX(AV$121:AV$137,$E1585)*(1-INDEX(AV$151:AV$167,$E1585))</f>
        <v/>
      </c>
      <c r="AW1585" s="37">
        <f>AW$194*$D1585*INDEX(AW$121:AW$137,$E1585)*(1-INDEX(AW$151:AW$167,$E1585))</f>
        <v/>
      </c>
      <c r="AX1585" s="37">
        <f>AX$194*$D1585*INDEX(AX$121:AX$137,$E1585)*(1-INDEX(AX$151:AX$167,$E1585))</f>
        <v/>
      </c>
      <c r="AY1585" s="40">
        <f>ETSCOST(AY$194,$D1585,INDEX(AY$121:AY$137,$E1585),INDEX(AY$151:AY$167,$E1585))</f>
        <v/>
      </c>
    </row>
    <row r="1586" hidden="1" outlineLevel="2">
      <c r="A1586" s="14" t="inlineStr">
        <is>
          <t>ets</t>
        </is>
      </c>
      <c r="B1586" s="14" t="inlineStr">
        <is>
          <t>bio</t>
        </is>
      </c>
      <c r="C1586" s="14" t="inlineStr">
        <is>
          <t>omn</t>
        </is>
      </c>
      <c r="D1586" s="37">
        <f>INDEX(Inputs!$T$5:$T$132,MATCH($B1586&amp;"|"&amp;$C1586,Inputs!$A$5:$A$132,0))</f>
        <v/>
      </c>
      <c r="E1586" s="37">
        <f>INDEX(Inputs!$K$5:$K$132,MATCH($B1586&amp;"|"&amp;$C1586,Inputs!$A$5:$A$132,0))</f>
        <v/>
      </c>
      <c r="F1586" s="36" t="n"/>
      <c r="G1586" s="36" t="n"/>
      <c r="H1586" s="14">
        <f>INDEX(Variables!$B$5:$B$105,MATCH($A1586,Variables!$A$5:$A$105,0))&amp;IF($C1586="",""," | "&amp;INDEX(Mapping!$B$5:$B$26,MATCH($C1586,Mapping!$A$5:$A$26,0))&amp;" | "&amp;INDEX(Mapping!$B$30:$B$41,MATCH($B1586,Mapping!$A$30:$A$41,0)))</f>
        <v/>
      </c>
      <c r="I1586" s="14">
        <f>INDEX(Variables!$C$5:$C$105,MATCH($A1586,Variables!$A$5:$A$105,0))</f>
        <v/>
      </c>
      <c r="J1586" s="14">
        <f>INDEX(Variables!$E$5:$E$105,MATCH($A1586,Variables!$A$5:$A$105,0))</f>
        <v/>
      </c>
      <c r="K1586" s="11">
        <f>LOWER(Settings!$C$4)&amp;".mit."&amp;$A1586&amp;IF($C1586="","","."&amp;$C1586&amp;"."&amp;$B1586)&amp;IF(INDEX(Variables!$D$5:$D$105,MATCH($A1586,Variables!$A$5:$A$105,0))="","","."&amp;INDEX(Variables!$D$5:$D$105,MATCH($A1586,Variables!$A$5:$A$105,0)))&amp;"."&amp;K$5</f>
        <v/>
      </c>
      <c r="L1586" s="38">
        <f>L$194*$D1586*INDEX(L$121:L$137,$E1586)*(1-INDEX(L$151:L$167,$E1586))</f>
        <v/>
      </c>
      <c r="M1586" s="37">
        <f>M$194*$D1586*INDEX(M$121:M$137,$E1586)*(1-INDEX(M$151:M$167,$E1586))</f>
        <v/>
      </c>
      <c r="N1586" s="37">
        <f>N$194*$D1586*INDEX(N$121:N$137,$E1586)*(1-INDEX(N$151:N$167,$E1586))</f>
        <v/>
      </c>
      <c r="O1586" s="37">
        <f>O$194*$D1586*INDEX(O$121:O$137,$E1586)*(1-INDEX(O$151:O$167,$E1586))</f>
        <v/>
      </c>
      <c r="P1586" s="37">
        <f>P$194*$D1586*INDEX(P$121:P$137,$E1586)*(1-INDEX(P$151:P$167,$E1586))</f>
        <v/>
      </c>
      <c r="Q1586" s="37">
        <f>Q$194*$D1586*INDEX(Q$121:Q$137,$E1586)*(1-INDEX(Q$151:Q$167,$E1586))</f>
        <v/>
      </c>
      <c r="R1586" s="37">
        <f>R$194*$D1586*INDEX(R$121:R$137,$E1586)*(1-INDEX(R$151:R$167,$E1586))</f>
        <v/>
      </c>
      <c r="S1586" s="37">
        <f>S$194*$D1586*INDEX(S$121:S$137,$E1586)*(1-INDEX(S$151:S$167,$E1586))</f>
        <v/>
      </c>
      <c r="T1586" s="37">
        <f>T$194*$D1586*INDEX(T$121:T$137,$E1586)*(1-INDEX(T$151:T$167,$E1586))</f>
        <v/>
      </c>
      <c r="U1586" s="37">
        <f>U$194*$D1586*INDEX(U$121:U$137,$E1586)*(1-INDEX(U$151:U$167,$E1586))</f>
        <v/>
      </c>
      <c r="V1586" s="37">
        <f>V$194*$D1586*INDEX(V$121:V$137,$E1586)*(1-INDEX(V$151:V$167,$E1586))</f>
        <v/>
      </c>
      <c r="W1586" s="37">
        <f>W$194*$D1586*INDEX(W$121:W$137,$E1586)*(1-INDEX(W$151:W$167,$E1586))</f>
        <v/>
      </c>
      <c r="X1586" s="37">
        <f>X$194*$D1586*INDEX(X$121:X$137,$E1586)*(1-INDEX(X$151:X$167,$E1586))</f>
        <v/>
      </c>
      <c r="Y1586" s="37">
        <f>Y$194*$D1586*INDEX(Y$121:Y$137,$E1586)*(1-INDEX(Y$151:Y$167,$E1586))</f>
        <v/>
      </c>
      <c r="Z1586" s="37">
        <f>Z$194*$D1586*INDEX(Z$121:Z$137,$E1586)*(1-INDEX(Z$151:Z$167,$E1586))</f>
        <v/>
      </c>
      <c r="AA1586" s="37">
        <f>AA$194*$D1586*INDEX(AA$121:AA$137,$E1586)*(1-INDEX(AA$151:AA$167,$E1586))</f>
        <v/>
      </c>
      <c r="AB1586" s="37">
        <f>AB$194*$D1586*INDEX(AB$121:AB$137,$E1586)*(1-INDEX(AB$151:AB$167,$E1586))</f>
        <v/>
      </c>
      <c r="AC1586" s="37">
        <f>AC$194*$D1586*INDEX(AC$121:AC$137,$E1586)*(1-INDEX(AC$151:AC$167,$E1586))</f>
        <v/>
      </c>
      <c r="AD1586" s="40">
        <f>ETSCOST(AD$194,$D1586,INDEX(AD$121:AD$137,$E1586),INDEX(AD$151:AD$167,$E1586))</f>
        <v/>
      </c>
      <c r="AF1586" s="11">
        <f>LOWER(Settings!$C$4)&amp;".mit."&amp;$A1586&amp;IF($C1586="","","."&amp;$C1586&amp;"."&amp;$B1586)&amp;IF(INDEX(Variables!$D$5:$D$105,MATCH($A1586,Variables!$A$5:$A$105,0))="","","."&amp;INDEX(Variables!$D$5:$D$105,MATCH($A1586,Variables!$A$5:$A$105,0)))&amp;"."&amp;AF$5</f>
        <v/>
      </c>
      <c r="AG1586" s="38">
        <f>AG$194*$D1586*INDEX(AG$121:AG$137,$E1586)*(1-INDEX(AG$151:AG$167,$E1586))</f>
        <v/>
      </c>
      <c r="AH1586" s="37">
        <f>AH$194*$D1586*INDEX(AH$121:AH$137,$E1586)*(1-INDEX(AH$151:AH$167,$E1586))</f>
        <v/>
      </c>
      <c r="AI1586" s="37">
        <f>AI$194*$D1586*INDEX(AI$121:AI$137,$E1586)*(1-INDEX(AI$151:AI$167,$E1586))</f>
        <v/>
      </c>
      <c r="AJ1586" s="37">
        <f>AJ$194*$D1586*INDEX(AJ$121:AJ$137,$E1586)*(1-INDEX(AJ$151:AJ$167,$E1586))</f>
        <v/>
      </c>
      <c r="AK1586" s="37">
        <f>AK$194*$D1586*INDEX(AK$121:AK$137,$E1586)*(1-INDEX(AK$151:AK$167,$E1586))</f>
        <v/>
      </c>
      <c r="AL1586" s="37">
        <f>AL$194*$D1586*INDEX(AL$121:AL$137,$E1586)*(1-INDEX(AL$151:AL$167,$E1586))</f>
        <v/>
      </c>
      <c r="AM1586" s="37">
        <f>AM$194*$D1586*INDEX(AM$121:AM$137,$E1586)*(1-INDEX(AM$151:AM$167,$E1586))</f>
        <v/>
      </c>
      <c r="AN1586" s="37">
        <f>AN$194*$D1586*INDEX(AN$121:AN$137,$E1586)*(1-INDEX(AN$151:AN$167,$E1586))</f>
        <v/>
      </c>
      <c r="AO1586" s="37">
        <f>AO$194*$D1586*INDEX(AO$121:AO$137,$E1586)*(1-INDEX(AO$151:AO$167,$E1586))</f>
        <v/>
      </c>
      <c r="AP1586" s="37">
        <f>AP$194*$D1586*INDEX(AP$121:AP$137,$E1586)*(1-INDEX(AP$151:AP$167,$E1586))</f>
        <v/>
      </c>
      <c r="AQ1586" s="37">
        <f>AQ$194*$D1586*INDEX(AQ$121:AQ$137,$E1586)*(1-INDEX(AQ$151:AQ$167,$E1586))</f>
        <v/>
      </c>
      <c r="AR1586" s="37">
        <f>AR$194*$D1586*INDEX(AR$121:AR$137,$E1586)*(1-INDEX(AR$151:AR$167,$E1586))</f>
        <v/>
      </c>
      <c r="AS1586" s="37">
        <f>AS$194*$D1586*INDEX(AS$121:AS$137,$E1586)*(1-INDEX(AS$151:AS$167,$E1586))</f>
        <v/>
      </c>
      <c r="AT1586" s="37">
        <f>AT$194*$D1586*INDEX(AT$121:AT$137,$E1586)*(1-INDEX(AT$151:AT$167,$E1586))</f>
        <v/>
      </c>
      <c r="AU1586" s="37">
        <f>AU$194*$D1586*INDEX(AU$121:AU$137,$E1586)*(1-INDEX(AU$151:AU$167,$E1586))</f>
        <v/>
      </c>
      <c r="AV1586" s="37">
        <f>AV$194*$D1586*INDEX(AV$121:AV$137,$E1586)*(1-INDEX(AV$151:AV$167,$E1586))</f>
        <v/>
      </c>
      <c r="AW1586" s="37">
        <f>AW$194*$D1586*INDEX(AW$121:AW$137,$E1586)*(1-INDEX(AW$151:AW$167,$E1586))</f>
        <v/>
      </c>
      <c r="AX1586" s="37">
        <f>AX$194*$D1586*INDEX(AX$121:AX$137,$E1586)*(1-INDEX(AX$151:AX$167,$E1586))</f>
        <v/>
      </c>
      <c r="AY1586" s="40">
        <f>ETSCOST(AY$194,$D1586,INDEX(AY$121:AY$137,$E1586),INDEX(AY$151:AY$167,$E1586))</f>
        <v/>
      </c>
    </row>
    <row r="1587" hidden="1" outlineLevel="2"/>
    <row r="1588" hidden="1" outlineLevel="2">
      <c r="A1588" s="14" t="inlineStr">
        <is>
          <t>ntx</t>
        </is>
      </c>
      <c r="B1588" s="14" t="inlineStr">
        <is>
          <t>coa</t>
        </is>
      </c>
      <c r="C1588" s="14" t="inlineStr">
        <is>
          <t>omn</t>
        </is>
      </c>
      <c r="D1588" s="37">
        <f>INDEX(Inputs!$L$5:$L$132,MATCH($B1588&amp;"|"&amp;$C1588,Inputs!$A$5:$A$132,0))</f>
        <v/>
      </c>
      <c r="E1588" s="37">
        <f>INDEX(Inputs!$I$5:$I$132,MATCH($B1588&amp;"|"&amp;$C1588,Inputs!$A$5:$A$132,0))</f>
        <v/>
      </c>
      <c r="F1588" s="36" t="n"/>
      <c r="G1588" s="36" t="n"/>
      <c r="H1588" s="14">
        <f>INDEX(Variables!$B$5:$B$105,MATCH($A1588,Variables!$A$5:$A$105,0))&amp;IF($C1588="",""," | "&amp;INDEX(Mapping!$B$5:$B$26,MATCH($C1588,Mapping!$A$5:$A$26,0))&amp;" | "&amp;INDEX(Mapping!$B$30:$B$41,MATCH($B1588,Mapping!$A$30:$A$41,0)))</f>
        <v/>
      </c>
      <c r="I1588" s="14">
        <f>INDEX(Variables!$C$5:$C$105,MATCH($A1588,Variables!$A$5:$A$105,0))</f>
        <v/>
      </c>
      <c r="J1588" s="14">
        <f>INDEX(Variables!$E$5:$E$105,MATCH($A1588,Variables!$A$5:$A$105,0))</f>
        <v/>
      </c>
      <c r="K1588" s="11">
        <f>LOWER(Settings!$C$4)&amp;".mit."&amp;$A1588&amp;IF($C1588="","","."&amp;$C1588&amp;"."&amp;$B1588)&amp;IF(INDEX(Variables!$D$5:$D$105,MATCH($A1588,Variables!$A$5:$A$105,0))="","","."&amp;INDEX(Variables!$D$5:$D$105,MATCH($A1588,Variables!$A$5:$A$105,0)))&amp;"."&amp;K$5</f>
        <v/>
      </c>
      <c r="L1588" s="38">
        <f>INDEX(L$78:L$91,$D1588)/$E1588</f>
        <v/>
      </c>
      <c r="M1588" s="37">
        <f>INDEX(M$78:M$91,$D1588)/$E1588</f>
        <v/>
      </c>
      <c r="N1588" s="37">
        <f>INDEX(N$78:N$91,$D1588)/$E1588</f>
        <v/>
      </c>
      <c r="O1588" s="37">
        <f>INDEX(O$78:O$91,$D1588)/$E1588</f>
        <v/>
      </c>
      <c r="P1588" s="37">
        <f>INDEX(P$78:P$91,$D1588)/$E1588</f>
        <v/>
      </c>
      <c r="Q1588" s="37">
        <f>INDEX(Q$78:Q$91,$D1588)/$E1588</f>
        <v/>
      </c>
      <c r="R1588" s="37">
        <f>INDEX(R$78:R$91,$D1588)/$E1588</f>
        <v/>
      </c>
      <c r="S1588" s="37">
        <f>INDEX(S$78:S$91,$D1588)/$E1588</f>
        <v/>
      </c>
      <c r="T1588" s="37">
        <f>INDEX(T$78:T$91,$D1588)/$E1588</f>
        <v/>
      </c>
      <c r="U1588" s="37">
        <f>INDEX(U$78:U$91,$D1588)/$E1588</f>
        <v/>
      </c>
      <c r="V1588" s="37">
        <f>INDEX(V$78:V$91,$D1588)/$E1588</f>
        <v/>
      </c>
      <c r="W1588" s="37">
        <f>INDEX(W$78:W$91,$D1588)/$E1588</f>
        <v/>
      </c>
      <c r="X1588" s="37">
        <f>INDEX(X$78:X$91,$D1588)/$E1588</f>
        <v/>
      </c>
      <c r="Y1588" s="37">
        <f>INDEX(Y$78:Y$91,$D1588)/$E1588</f>
        <v/>
      </c>
      <c r="Z1588" s="37">
        <f>INDEX(Z$78:Z$91,$D1588)/$E1588</f>
        <v/>
      </c>
      <c r="AA1588" s="37">
        <f>INDEX(AA$78:AA$91,$D1588)/$E1588</f>
        <v/>
      </c>
      <c r="AB1588" s="37">
        <f>INDEX(AB$78:AB$91,$D1588)/$E1588</f>
        <v/>
      </c>
      <c r="AC1588" s="37">
        <f>INDEX(AC$78:AC$91,$D1588)/$E1588</f>
        <v/>
      </c>
      <c r="AD1588" s="40">
        <f>NEWEXCISE(INDEX(AD$78:AD$91,$D1588),$E1588)</f>
        <v/>
      </c>
      <c r="AF1588" s="11">
        <f>LOWER(Settings!$C$4)&amp;".mit."&amp;$A1588&amp;IF($C1588="","","."&amp;$C1588&amp;"."&amp;$B1588)&amp;IF(INDEX(Variables!$D$5:$D$105,MATCH($A1588,Variables!$A$5:$A$105,0))="","","."&amp;INDEX(Variables!$D$5:$D$105,MATCH($A1588,Variables!$A$5:$A$105,0)))&amp;"."&amp;AF$5</f>
        <v/>
      </c>
      <c r="AG1588" s="38">
        <f>INDEX(AG$78:AG$91,$D1588)/$E1588</f>
        <v/>
      </c>
      <c r="AH1588" s="37">
        <f>INDEX(AH$78:AH$91,$D1588)/$E1588</f>
        <v/>
      </c>
      <c r="AI1588" s="37">
        <f>INDEX(AI$78:AI$91,$D1588)/$E1588</f>
        <v/>
      </c>
      <c r="AJ1588" s="37">
        <f>INDEX(AJ$78:AJ$91,$D1588)/$E1588</f>
        <v/>
      </c>
      <c r="AK1588" s="37">
        <f>INDEX(AK$78:AK$91,$D1588)/$E1588</f>
        <v/>
      </c>
      <c r="AL1588" s="37">
        <f>INDEX(AL$78:AL$91,$D1588)/$E1588</f>
        <v/>
      </c>
      <c r="AM1588" s="37">
        <f>INDEX(AM$78:AM$91,$D1588)/$E1588</f>
        <v/>
      </c>
      <c r="AN1588" s="37">
        <f>INDEX(AN$78:AN$91,$D1588)/$E1588</f>
        <v/>
      </c>
      <c r="AO1588" s="37">
        <f>INDEX(AO$78:AO$91,$D1588)/$E1588</f>
        <v/>
      </c>
      <c r="AP1588" s="37">
        <f>INDEX(AP$78:AP$91,$D1588)/$E1588</f>
        <v/>
      </c>
      <c r="AQ1588" s="37">
        <f>INDEX(AQ$78:AQ$91,$D1588)/$E1588</f>
        <v/>
      </c>
      <c r="AR1588" s="37">
        <f>INDEX(AR$78:AR$91,$D1588)/$E1588</f>
        <v/>
      </c>
      <c r="AS1588" s="37">
        <f>INDEX(AS$78:AS$91,$D1588)/$E1588</f>
        <v/>
      </c>
      <c r="AT1588" s="37">
        <f>INDEX(AT$78:AT$91,$D1588)/$E1588</f>
        <v/>
      </c>
      <c r="AU1588" s="37">
        <f>INDEX(AU$78:AU$91,$D1588)/$E1588</f>
        <v/>
      </c>
      <c r="AV1588" s="37">
        <f>INDEX(AV$78:AV$91,$D1588)/$E1588</f>
        <v/>
      </c>
      <c r="AW1588" s="37">
        <f>INDEX(AW$78:AW$91,$D1588)/$E1588</f>
        <v/>
      </c>
      <c r="AX1588" s="37">
        <f>INDEX(AX$78:AX$91,$D1588)/$E1588</f>
        <v/>
      </c>
      <c r="AY1588" s="40">
        <f>NEWEXCISE(INDEX(AY$78:AY$91,$D1588),$E1588)</f>
        <v/>
      </c>
    </row>
    <row r="1589" hidden="1" outlineLevel="2">
      <c r="A1589" s="14" t="inlineStr">
        <is>
          <t>ntx</t>
        </is>
      </c>
      <c r="B1589" s="14" t="inlineStr">
        <is>
          <t>nga</t>
        </is>
      </c>
      <c r="C1589" s="14" t="inlineStr">
        <is>
          <t>omn</t>
        </is>
      </c>
      <c r="D1589" s="37">
        <f>INDEX(Inputs!$L$5:$L$132,MATCH($B1589&amp;"|"&amp;$C1589,Inputs!$A$5:$A$132,0))</f>
        <v/>
      </c>
      <c r="E1589" s="37">
        <f>INDEX(Inputs!$I$5:$I$132,MATCH($B1589&amp;"|"&amp;$C1589,Inputs!$A$5:$A$132,0))</f>
        <v/>
      </c>
      <c r="F1589" s="36" t="n"/>
      <c r="G1589" s="36" t="n"/>
      <c r="H1589" s="14">
        <f>INDEX(Variables!$B$5:$B$105,MATCH($A1589,Variables!$A$5:$A$105,0))&amp;IF($C1589="",""," | "&amp;INDEX(Mapping!$B$5:$B$26,MATCH($C1589,Mapping!$A$5:$A$26,0))&amp;" | "&amp;INDEX(Mapping!$B$30:$B$41,MATCH($B1589,Mapping!$A$30:$A$41,0)))</f>
        <v/>
      </c>
      <c r="I1589" s="14">
        <f>INDEX(Variables!$C$5:$C$105,MATCH($A1589,Variables!$A$5:$A$105,0))</f>
        <v/>
      </c>
      <c r="J1589" s="14">
        <f>INDEX(Variables!$E$5:$E$105,MATCH($A1589,Variables!$A$5:$A$105,0))</f>
        <v/>
      </c>
      <c r="K1589" s="11">
        <f>LOWER(Settings!$C$4)&amp;".mit."&amp;$A1589&amp;IF($C1589="","","."&amp;$C1589&amp;"."&amp;$B1589)&amp;IF(INDEX(Variables!$D$5:$D$105,MATCH($A1589,Variables!$A$5:$A$105,0))="","","."&amp;INDEX(Variables!$D$5:$D$105,MATCH($A1589,Variables!$A$5:$A$105,0)))&amp;"."&amp;K$5</f>
        <v/>
      </c>
      <c r="L1589" s="38">
        <f>INDEX(L$78:L$91,$D1589)/$E1589</f>
        <v/>
      </c>
      <c r="M1589" s="37">
        <f>INDEX(M$78:M$91,$D1589)/$E1589</f>
        <v/>
      </c>
      <c r="N1589" s="37">
        <f>INDEX(N$78:N$91,$D1589)/$E1589</f>
        <v/>
      </c>
      <c r="O1589" s="37">
        <f>INDEX(O$78:O$91,$D1589)/$E1589</f>
        <v/>
      </c>
      <c r="P1589" s="37">
        <f>INDEX(P$78:P$91,$D1589)/$E1589</f>
        <v/>
      </c>
      <c r="Q1589" s="37">
        <f>INDEX(Q$78:Q$91,$D1589)/$E1589</f>
        <v/>
      </c>
      <c r="R1589" s="37">
        <f>INDEX(R$78:R$91,$D1589)/$E1589</f>
        <v/>
      </c>
      <c r="S1589" s="37">
        <f>INDEX(S$78:S$91,$D1589)/$E1589</f>
        <v/>
      </c>
      <c r="T1589" s="37">
        <f>INDEX(T$78:T$91,$D1589)/$E1589</f>
        <v/>
      </c>
      <c r="U1589" s="37">
        <f>INDEX(U$78:U$91,$D1589)/$E1589</f>
        <v/>
      </c>
      <c r="V1589" s="37">
        <f>INDEX(V$78:V$91,$D1589)/$E1589</f>
        <v/>
      </c>
      <c r="W1589" s="37">
        <f>INDEX(W$78:W$91,$D1589)/$E1589</f>
        <v/>
      </c>
      <c r="X1589" s="37">
        <f>INDEX(X$78:X$91,$D1589)/$E1589</f>
        <v/>
      </c>
      <c r="Y1589" s="37">
        <f>INDEX(Y$78:Y$91,$D1589)/$E1589</f>
        <v/>
      </c>
      <c r="Z1589" s="37">
        <f>INDEX(Z$78:Z$91,$D1589)/$E1589</f>
        <v/>
      </c>
      <c r="AA1589" s="37">
        <f>INDEX(AA$78:AA$91,$D1589)/$E1589</f>
        <v/>
      </c>
      <c r="AB1589" s="37">
        <f>INDEX(AB$78:AB$91,$D1589)/$E1589</f>
        <v/>
      </c>
      <c r="AC1589" s="37">
        <f>INDEX(AC$78:AC$91,$D1589)/$E1589</f>
        <v/>
      </c>
      <c r="AD1589" s="40">
        <f>NEWEXCISE(INDEX(AD$78:AD$91,$D1589),$E1589)</f>
        <v/>
      </c>
      <c r="AF1589" s="11">
        <f>LOWER(Settings!$C$4)&amp;".mit."&amp;$A1589&amp;IF($C1589="","","."&amp;$C1589&amp;"."&amp;$B1589)&amp;IF(INDEX(Variables!$D$5:$D$105,MATCH($A1589,Variables!$A$5:$A$105,0))="","","."&amp;INDEX(Variables!$D$5:$D$105,MATCH($A1589,Variables!$A$5:$A$105,0)))&amp;"."&amp;AF$5</f>
        <v/>
      </c>
      <c r="AG1589" s="38">
        <f>INDEX(AG$78:AG$91,$D1589)/$E1589</f>
        <v/>
      </c>
      <c r="AH1589" s="37">
        <f>INDEX(AH$78:AH$91,$D1589)/$E1589</f>
        <v/>
      </c>
      <c r="AI1589" s="37">
        <f>INDEX(AI$78:AI$91,$D1589)/$E1589</f>
        <v/>
      </c>
      <c r="AJ1589" s="37">
        <f>INDEX(AJ$78:AJ$91,$D1589)/$E1589</f>
        <v/>
      </c>
      <c r="AK1589" s="37">
        <f>INDEX(AK$78:AK$91,$D1589)/$E1589</f>
        <v/>
      </c>
      <c r="AL1589" s="37">
        <f>INDEX(AL$78:AL$91,$D1589)/$E1589</f>
        <v/>
      </c>
      <c r="AM1589" s="37">
        <f>INDEX(AM$78:AM$91,$D1589)/$E1589</f>
        <v/>
      </c>
      <c r="AN1589" s="37">
        <f>INDEX(AN$78:AN$91,$D1589)/$E1589</f>
        <v/>
      </c>
      <c r="AO1589" s="37">
        <f>INDEX(AO$78:AO$91,$D1589)/$E1589</f>
        <v/>
      </c>
      <c r="AP1589" s="37">
        <f>INDEX(AP$78:AP$91,$D1589)/$E1589</f>
        <v/>
      </c>
      <c r="AQ1589" s="37">
        <f>INDEX(AQ$78:AQ$91,$D1589)/$E1589</f>
        <v/>
      </c>
      <c r="AR1589" s="37">
        <f>INDEX(AR$78:AR$91,$D1589)/$E1589</f>
        <v/>
      </c>
      <c r="AS1589" s="37">
        <f>INDEX(AS$78:AS$91,$D1589)/$E1589</f>
        <v/>
      </c>
      <c r="AT1589" s="37">
        <f>INDEX(AT$78:AT$91,$D1589)/$E1589</f>
        <v/>
      </c>
      <c r="AU1589" s="37">
        <f>INDEX(AU$78:AU$91,$D1589)/$E1589</f>
        <v/>
      </c>
      <c r="AV1589" s="37">
        <f>INDEX(AV$78:AV$91,$D1589)/$E1589</f>
        <v/>
      </c>
      <c r="AW1589" s="37">
        <f>INDEX(AW$78:AW$91,$D1589)/$E1589</f>
        <v/>
      </c>
      <c r="AX1589" s="37">
        <f>INDEX(AX$78:AX$91,$D1589)/$E1589</f>
        <v/>
      </c>
      <c r="AY1589" s="40">
        <f>NEWEXCISE(INDEX(AY$78:AY$91,$D1589),$E1589)</f>
        <v/>
      </c>
    </row>
    <row r="1590" hidden="1" outlineLevel="2">
      <c r="A1590" s="14" t="inlineStr">
        <is>
          <t>ntx</t>
        </is>
      </c>
      <c r="B1590" s="14" t="inlineStr">
        <is>
          <t>gso</t>
        </is>
      </c>
      <c r="C1590" s="14" t="inlineStr">
        <is>
          <t>omn</t>
        </is>
      </c>
      <c r="D1590" s="37">
        <f>INDEX(Inputs!$L$5:$L$132,MATCH($B1590&amp;"|"&amp;$C1590,Inputs!$A$5:$A$132,0))</f>
        <v/>
      </c>
      <c r="E1590" s="37">
        <f>INDEX(Inputs!$I$5:$I$132,MATCH($B1590&amp;"|"&amp;$C1590,Inputs!$A$5:$A$132,0))</f>
        <v/>
      </c>
      <c r="F1590" s="36" t="n"/>
      <c r="G1590" s="36" t="n"/>
      <c r="H1590" s="14">
        <f>INDEX(Variables!$B$5:$B$105,MATCH($A1590,Variables!$A$5:$A$105,0))&amp;IF($C1590="",""," | "&amp;INDEX(Mapping!$B$5:$B$26,MATCH($C1590,Mapping!$A$5:$A$26,0))&amp;" | "&amp;INDEX(Mapping!$B$30:$B$41,MATCH($B1590,Mapping!$A$30:$A$41,0)))</f>
        <v/>
      </c>
      <c r="I1590" s="14">
        <f>INDEX(Variables!$C$5:$C$105,MATCH($A1590,Variables!$A$5:$A$105,0))</f>
        <v/>
      </c>
      <c r="J1590" s="14">
        <f>INDEX(Variables!$E$5:$E$105,MATCH($A1590,Variables!$A$5:$A$105,0))</f>
        <v/>
      </c>
      <c r="K1590" s="11">
        <f>LOWER(Settings!$C$4)&amp;".mit."&amp;$A1590&amp;IF($C1590="","","."&amp;$C1590&amp;"."&amp;$B1590)&amp;IF(INDEX(Variables!$D$5:$D$105,MATCH($A1590,Variables!$A$5:$A$105,0))="","","."&amp;INDEX(Variables!$D$5:$D$105,MATCH($A1590,Variables!$A$5:$A$105,0)))&amp;"."&amp;K$5</f>
        <v/>
      </c>
      <c r="L1590" s="38">
        <f>INDEX(L$78:L$91,$D1590)/$E1590</f>
        <v/>
      </c>
      <c r="M1590" s="37">
        <f>INDEX(M$78:M$91,$D1590)/$E1590</f>
        <v/>
      </c>
      <c r="N1590" s="37">
        <f>INDEX(N$78:N$91,$D1590)/$E1590</f>
        <v/>
      </c>
      <c r="O1590" s="37">
        <f>INDEX(O$78:O$91,$D1590)/$E1590</f>
        <v/>
      </c>
      <c r="P1590" s="37">
        <f>INDEX(P$78:P$91,$D1590)/$E1590</f>
        <v/>
      </c>
      <c r="Q1590" s="37">
        <f>INDEX(Q$78:Q$91,$D1590)/$E1590</f>
        <v/>
      </c>
      <c r="R1590" s="37">
        <f>INDEX(R$78:R$91,$D1590)/$E1590</f>
        <v/>
      </c>
      <c r="S1590" s="37">
        <f>INDEX(S$78:S$91,$D1590)/$E1590</f>
        <v/>
      </c>
      <c r="T1590" s="37">
        <f>INDEX(T$78:T$91,$D1590)/$E1590</f>
        <v/>
      </c>
      <c r="U1590" s="37">
        <f>INDEX(U$78:U$91,$D1590)/$E1590</f>
        <v/>
      </c>
      <c r="V1590" s="37">
        <f>INDEX(V$78:V$91,$D1590)/$E1590</f>
        <v/>
      </c>
      <c r="W1590" s="37">
        <f>INDEX(W$78:W$91,$D1590)/$E1590</f>
        <v/>
      </c>
      <c r="X1590" s="37">
        <f>INDEX(X$78:X$91,$D1590)/$E1590</f>
        <v/>
      </c>
      <c r="Y1590" s="37">
        <f>INDEX(Y$78:Y$91,$D1590)/$E1590</f>
        <v/>
      </c>
      <c r="Z1590" s="37">
        <f>INDEX(Z$78:Z$91,$D1590)/$E1590</f>
        <v/>
      </c>
      <c r="AA1590" s="37">
        <f>INDEX(AA$78:AA$91,$D1590)/$E1590</f>
        <v/>
      </c>
      <c r="AB1590" s="37">
        <f>INDEX(AB$78:AB$91,$D1590)/$E1590</f>
        <v/>
      </c>
      <c r="AC1590" s="37">
        <f>INDEX(AC$78:AC$91,$D1590)/$E1590</f>
        <v/>
      </c>
      <c r="AD1590" s="40">
        <f>NEWEXCISE(INDEX(AD$78:AD$91,$D1590),$E1590)</f>
        <v/>
      </c>
      <c r="AF1590" s="11">
        <f>LOWER(Settings!$C$4)&amp;".mit."&amp;$A1590&amp;IF($C1590="","","."&amp;$C1590&amp;"."&amp;$B1590)&amp;IF(INDEX(Variables!$D$5:$D$105,MATCH($A1590,Variables!$A$5:$A$105,0))="","","."&amp;INDEX(Variables!$D$5:$D$105,MATCH($A1590,Variables!$A$5:$A$105,0)))&amp;"."&amp;AF$5</f>
        <v/>
      </c>
      <c r="AG1590" s="38">
        <f>INDEX(AG$78:AG$91,$D1590)/$E1590</f>
        <v/>
      </c>
      <c r="AH1590" s="37">
        <f>INDEX(AH$78:AH$91,$D1590)/$E1590</f>
        <v/>
      </c>
      <c r="AI1590" s="37">
        <f>INDEX(AI$78:AI$91,$D1590)/$E1590</f>
        <v/>
      </c>
      <c r="AJ1590" s="37">
        <f>INDEX(AJ$78:AJ$91,$D1590)/$E1590</f>
        <v/>
      </c>
      <c r="AK1590" s="37">
        <f>INDEX(AK$78:AK$91,$D1590)/$E1590</f>
        <v/>
      </c>
      <c r="AL1590" s="37">
        <f>INDEX(AL$78:AL$91,$D1590)/$E1590</f>
        <v/>
      </c>
      <c r="AM1590" s="37">
        <f>INDEX(AM$78:AM$91,$D1590)/$E1590</f>
        <v/>
      </c>
      <c r="AN1590" s="37">
        <f>INDEX(AN$78:AN$91,$D1590)/$E1590</f>
        <v/>
      </c>
      <c r="AO1590" s="37">
        <f>INDEX(AO$78:AO$91,$D1590)/$E1590</f>
        <v/>
      </c>
      <c r="AP1590" s="37">
        <f>INDEX(AP$78:AP$91,$D1590)/$E1590</f>
        <v/>
      </c>
      <c r="AQ1590" s="37">
        <f>INDEX(AQ$78:AQ$91,$D1590)/$E1590</f>
        <v/>
      </c>
      <c r="AR1590" s="37">
        <f>INDEX(AR$78:AR$91,$D1590)/$E1590</f>
        <v/>
      </c>
      <c r="AS1590" s="37">
        <f>INDEX(AS$78:AS$91,$D1590)/$E1590</f>
        <v/>
      </c>
      <c r="AT1590" s="37">
        <f>INDEX(AT$78:AT$91,$D1590)/$E1590</f>
        <v/>
      </c>
      <c r="AU1590" s="37">
        <f>INDEX(AU$78:AU$91,$D1590)/$E1590</f>
        <v/>
      </c>
      <c r="AV1590" s="37">
        <f>INDEX(AV$78:AV$91,$D1590)/$E1590</f>
        <v/>
      </c>
      <c r="AW1590" s="37">
        <f>INDEX(AW$78:AW$91,$D1590)/$E1590</f>
        <v/>
      </c>
      <c r="AX1590" s="37">
        <f>INDEX(AX$78:AX$91,$D1590)/$E1590</f>
        <v/>
      </c>
      <c r="AY1590" s="40">
        <f>NEWEXCISE(INDEX(AY$78:AY$91,$D1590),$E1590)</f>
        <v/>
      </c>
    </row>
    <row r="1591" hidden="1" outlineLevel="2">
      <c r="A1591" s="14" t="inlineStr">
        <is>
          <t>ntx</t>
        </is>
      </c>
      <c r="B1591" s="14" t="inlineStr">
        <is>
          <t>die</t>
        </is>
      </c>
      <c r="C1591" s="14" t="inlineStr">
        <is>
          <t>omn</t>
        </is>
      </c>
      <c r="D1591" s="37">
        <f>INDEX(Inputs!$L$5:$L$132,MATCH($B1591&amp;"|"&amp;$C1591,Inputs!$A$5:$A$132,0))</f>
        <v/>
      </c>
      <c r="E1591" s="37">
        <f>INDEX(Inputs!$I$5:$I$132,MATCH($B1591&amp;"|"&amp;$C1591,Inputs!$A$5:$A$132,0))</f>
        <v/>
      </c>
      <c r="F1591" s="36" t="n"/>
      <c r="G1591" s="36" t="n"/>
      <c r="H1591" s="14">
        <f>INDEX(Variables!$B$5:$B$105,MATCH($A1591,Variables!$A$5:$A$105,0))&amp;IF($C1591="",""," | "&amp;INDEX(Mapping!$B$5:$B$26,MATCH($C1591,Mapping!$A$5:$A$26,0))&amp;" | "&amp;INDEX(Mapping!$B$30:$B$41,MATCH($B1591,Mapping!$A$30:$A$41,0)))</f>
        <v/>
      </c>
      <c r="I1591" s="14">
        <f>INDEX(Variables!$C$5:$C$105,MATCH($A1591,Variables!$A$5:$A$105,0))</f>
        <v/>
      </c>
      <c r="J1591" s="14">
        <f>INDEX(Variables!$E$5:$E$105,MATCH($A1591,Variables!$A$5:$A$105,0))</f>
        <v/>
      </c>
      <c r="K1591" s="11">
        <f>LOWER(Settings!$C$4)&amp;".mit."&amp;$A1591&amp;IF($C1591="","","."&amp;$C1591&amp;"."&amp;$B1591)&amp;IF(INDEX(Variables!$D$5:$D$105,MATCH($A1591,Variables!$A$5:$A$105,0))="","","."&amp;INDEX(Variables!$D$5:$D$105,MATCH($A1591,Variables!$A$5:$A$105,0)))&amp;"."&amp;K$5</f>
        <v/>
      </c>
      <c r="L1591" s="38">
        <f>INDEX(L$78:L$91,$D1591)/$E1591</f>
        <v/>
      </c>
      <c r="M1591" s="37">
        <f>INDEX(M$78:M$91,$D1591)/$E1591</f>
        <v/>
      </c>
      <c r="N1591" s="37">
        <f>INDEX(N$78:N$91,$D1591)/$E1591</f>
        <v/>
      </c>
      <c r="O1591" s="37">
        <f>INDEX(O$78:O$91,$D1591)/$E1591</f>
        <v/>
      </c>
      <c r="P1591" s="37">
        <f>INDEX(P$78:P$91,$D1591)/$E1591</f>
        <v/>
      </c>
      <c r="Q1591" s="37">
        <f>INDEX(Q$78:Q$91,$D1591)/$E1591</f>
        <v/>
      </c>
      <c r="R1591" s="37">
        <f>INDEX(R$78:R$91,$D1591)/$E1591</f>
        <v/>
      </c>
      <c r="S1591" s="37">
        <f>INDEX(S$78:S$91,$D1591)/$E1591</f>
        <v/>
      </c>
      <c r="T1591" s="37">
        <f>INDEX(T$78:T$91,$D1591)/$E1591</f>
        <v/>
      </c>
      <c r="U1591" s="37">
        <f>INDEX(U$78:U$91,$D1591)/$E1591</f>
        <v/>
      </c>
      <c r="V1591" s="37">
        <f>INDEX(V$78:V$91,$D1591)/$E1591</f>
        <v/>
      </c>
      <c r="W1591" s="37">
        <f>INDEX(W$78:W$91,$D1591)/$E1591</f>
        <v/>
      </c>
      <c r="X1591" s="37">
        <f>INDEX(X$78:X$91,$D1591)/$E1591</f>
        <v/>
      </c>
      <c r="Y1591" s="37">
        <f>INDEX(Y$78:Y$91,$D1591)/$E1591</f>
        <v/>
      </c>
      <c r="Z1591" s="37">
        <f>INDEX(Z$78:Z$91,$D1591)/$E1591</f>
        <v/>
      </c>
      <c r="AA1591" s="37">
        <f>INDEX(AA$78:AA$91,$D1591)/$E1591</f>
        <v/>
      </c>
      <c r="AB1591" s="37">
        <f>INDEX(AB$78:AB$91,$D1591)/$E1591</f>
        <v/>
      </c>
      <c r="AC1591" s="37">
        <f>INDEX(AC$78:AC$91,$D1591)/$E1591</f>
        <v/>
      </c>
      <c r="AD1591" s="40">
        <f>NEWEXCISE(INDEX(AD$78:AD$91,$D1591),$E1591)</f>
        <v/>
      </c>
      <c r="AF1591" s="11">
        <f>LOWER(Settings!$C$4)&amp;".mit."&amp;$A1591&amp;IF($C1591="","","."&amp;$C1591&amp;"."&amp;$B1591)&amp;IF(INDEX(Variables!$D$5:$D$105,MATCH($A1591,Variables!$A$5:$A$105,0))="","","."&amp;INDEX(Variables!$D$5:$D$105,MATCH($A1591,Variables!$A$5:$A$105,0)))&amp;"."&amp;AF$5</f>
        <v/>
      </c>
      <c r="AG1591" s="38">
        <f>INDEX(AG$78:AG$91,$D1591)/$E1591</f>
        <v/>
      </c>
      <c r="AH1591" s="37">
        <f>INDEX(AH$78:AH$91,$D1591)/$E1591</f>
        <v/>
      </c>
      <c r="AI1591" s="37">
        <f>INDEX(AI$78:AI$91,$D1591)/$E1591</f>
        <v/>
      </c>
      <c r="AJ1591" s="37">
        <f>INDEX(AJ$78:AJ$91,$D1591)/$E1591</f>
        <v/>
      </c>
      <c r="AK1591" s="37">
        <f>INDEX(AK$78:AK$91,$D1591)/$E1591</f>
        <v/>
      </c>
      <c r="AL1591" s="37">
        <f>INDEX(AL$78:AL$91,$D1591)/$E1591</f>
        <v/>
      </c>
      <c r="AM1591" s="37">
        <f>INDEX(AM$78:AM$91,$D1591)/$E1591</f>
        <v/>
      </c>
      <c r="AN1591" s="37">
        <f>INDEX(AN$78:AN$91,$D1591)/$E1591</f>
        <v/>
      </c>
      <c r="AO1591" s="37">
        <f>INDEX(AO$78:AO$91,$D1591)/$E1591</f>
        <v/>
      </c>
      <c r="AP1591" s="37">
        <f>INDEX(AP$78:AP$91,$D1591)/$E1591</f>
        <v/>
      </c>
      <c r="AQ1591" s="37">
        <f>INDEX(AQ$78:AQ$91,$D1591)/$E1591</f>
        <v/>
      </c>
      <c r="AR1591" s="37">
        <f>INDEX(AR$78:AR$91,$D1591)/$E1591</f>
        <v/>
      </c>
      <c r="AS1591" s="37">
        <f>INDEX(AS$78:AS$91,$D1591)/$E1591</f>
        <v/>
      </c>
      <c r="AT1591" s="37">
        <f>INDEX(AT$78:AT$91,$D1591)/$E1591</f>
        <v/>
      </c>
      <c r="AU1591" s="37">
        <f>INDEX(AU$78:AU$91,$D1591)/$E1591</f>
        <v/>
      </c>
      <c r="AV1591" s="37">
        <f>INDEX(AV$78:AV$91,$D1591)/$E1591</f>
        <v/>
      </c>
      <c r="AW1591" s="37">
        <f>INDEX(AW$78:AW$91,$D1591)/$E1591</f>
        <v/>
      </c>
      <c r="AX1591" s="37">
        <f>INDEX(AX$78:AX$91,$D1591)/$E1591</f>
        <v/>
      </c>
      <c r="AY1591" s="40">
        <f>NEWEXCISE(INDEX(AY$78:AY$91,$D1591),$E1591)</f>
        <v/>
      </c>
    </row>
    <row r="1592" hidden="1" outlineLevel="2">
      <c r="A1592" s="14" t="inlineStr">
        <is>
          <t>ntx</t>
        </is>
      </c>
      <c r="B1592" s="14" t="inlineStr">
        <is>
          <t>lpg</t>
        </is>
      </c>
      <c r="C1592" s="14" t="inlineStr">
        <is>
          <t>omn</t>
        </is>
      </c>
      <c r="D1592" s="37">
        <f>INDEX(Inputs!$L$5:$L$132,MATCH($B1592&amp;"|"&amp;$C1592,Inputs!$A$5:$A$132,0))</f>
        <v/>
      </c>
      <c r="E1592" s="37">
        <f>INDEX(Inputs!$I$5:$I$132,MATCH($B1592&amp;"|"&amp;$C1592,Inputs!$A$5:$A$132,0))</f>
        <v/>
      </c>
      <c r="F1592" s="36" t="n"/>
      <c r="G1592" s="36" t="n"/>
      <c r="H1592" s="14">
        <f>INDEX(Variables!$B$5:$B$105,MATCH($A1592,Variables!$A$5:$A$105,0))&amp;IF($C1592="",""," | "&amp;INDEX(Mapping!$B$5:$B$26,MATCH($C1592,Mapping!$A$5:$A$26,0))&amp;" | "&amp;INDEX(Mapping!$B$30:$B$41,MATCH($B1592,Mapping!$A$30:$A$41,0)))</f>
        <v/>
      </c>
      <c r="I1592" s="14">
        <f>INDEX(Variables!$C$5:$C$105,MATCH($A1592,Variables!$A$5:$A$105,0))</f>
        <v/>
      </c>
      <c r="J1592" s="14">
        <f>INDEX(Variables!$E$5:$E$105,MATCH($A1592,Variables!$A$5:$A$105,0))</f>
        <v/>
      </c>
      <c r="K1592" s="11">
        <f>LOWER(Settings!$C$4)&amp;".mit."&amp;$A1592&amp;IF($C1592="","","."&amp;$C1592&amp;"."&amp;$B1592)&amp;IF(INDEX(Variables!$D$5:$D$105,MATCH($A1592,Variables!$A$5:$A$105,0))="","","."&amp;INDEX(Variables!$D$5:$D$105,MATCH($A1592,Variables!$A$5:$A$105,0)))&amp;"."&amp;K$5</f>
        <v/>
      </c>
      <c r="L1592" s="38">
        <f>INDEX(L$78:L$91,$D1592)/$E1592</f>
        <v/>
      </c>
      <c r="M1592" s="37">
        <f>INDEX(M$78:M$91,$D1592)/$E1592</f>
        <v/>
      </c>
      <c r="N1592" s="37">
        <f>INDEX(N$78:N$91,$D1592)/$E1592</f>
        <v/>
      </c>
      <c r="O1592" s="37">
        <f>INDEX(O$78:O$91,$D1592)/$E1592</f>
        <v/>
      </c>
      <c r="P1592" s="37">
        <f>INDEX(P$78:P$91,$D1592)/$E1592</f>
        <v/>
      </c>
      <c r="Q1592" s="37">
        <f>INDEX(Q$78:Q$91,$D1592)/$E1592</f>
        <v/>
      </c>
      <c r="R1592" s="37">
        <f>INDEX(R$78:R$91,$D1592)/$E1592</f>
        <v/>
      </c>
      <c r="S1592" s="37">
        <f>INDEX(S$78:S$91,$D1592)/$E1592</f>
        <v/>
      </c>
      <c r="T1592" s="37">
        <f>INDEX(T$78:T$91,$D1592)/$E1592</f>
        <v/>
      </c>
      <c r="U1592" s="37">
        <f>INDEX(U$78:U$91,$D1592)/$E1592</f>
        <v/>
      </c>
      <c r="V1592" s="37">
        <f>INDEX(V$78:V$91,$D1592)/$E1592</f>
        <v/>
      </c>
      <c r="W1592" s="37">
        <f>INDEX(W$78:W$91,$D1592)/$E1592</f>
        <v/>
      </c>
      <c r="X1592" s="37">
        <f>INDEX(X$78:X$91,$D1592)/$E1592</f>
        <v/>
      </c>
      <c r="Y1592" s="37">
        <f>INDEX(Y$78:Y$91,$D1592)/$E1592</f>
        <v/>
      </c>
      <c r="Z1592" s="37">
        <f>INDEX(Z$78:Z$91,$D1592)/$E1592</f>
        <v/>
      </c>
      <c r="AA1592" s="37">
        <f>INDEX(AA$78:AA$91,$D1592)/$E1592</f>
        <v/>
      </c>
      <c r="AB1592" s="37">
        <f>INDEX(AB$78:AB$91,$D1592)/$E1592</f>
        <v/>
      </c>
      <c r="AC1592" s="37">
        <f>INDEX(AC$78:AC$91,$D1592)/$E1592</f>
        <v/>
      </c>
      <c r="AD1592" s="40">
        <f>NEWEXCISE(INDEX(AD$78:AD$91,$D1592),$E1592)</f>
        <v/>
      </c>
      <c r="AF1592" s="11">
        <f>LOWER(Settings!$C$4)&amp;".mit."&amp;$A1592&amp;IF($C1592="","","."&amp;$C1592&amp;"."&amp;$B1592)&amp;IF(INDEX(Variables!$D$5:$D$105,MATCH($A1592,Variables!$A$5:$A$105,0))="","","."&amp;INDEX(Variables!$D$5:$D$105,MATCH($A1592,Variables!$A$5:$A$105,0)))&amp;"."&amp;AF$5</f>
        <v/>
      </c>
      <c r="AG1592" s="38">
        <f>INDEX(AG$78:AG$91,$D1592)/$E1592</f>
        <v/>
      </c>
      <c r="AH1592" s="37">
        <f>INDEX(AH$78:AH$91,$D1592)/$E1592</f>
        <v/>
      </c>
      <c r="AI1592" s="37">
        <f>INDEX(AI$78:AI$91,$D1592)/$E1592</f>
        <v/>
      </c>
      <c r="AJ1592" s="37">
        <f>INDEX(AJ$78:AJ$91,$D1592)/$E1592</f>
        <v/>
      </c>
      <c r="AK1592" s="37">
        <f>INDEX(AK$78:AK$91,$D1592)/$E1592</f>
        <v/>
      </c>
      <c r="AL1592" s="37">
        <f>INDEX(AL$78:AL$91,$D1592)/$E1592</f>
        <v/>
      </c>
      <c r="AM1592" s="37">
        <f>INDEX(AM$78:AM$91,$D1592)/$E1592</f>
        <v/>
      </c>
      <c r="AN1592" s="37">
        <f>INDEX(AN$78:AN$91,$D1592)/$E1592</f>
        <v/>
      </c>
      <c r="AO1592" s="37">
        <f>INDEX(AO$78:AO$91,$D1592)/$E1592</f>
        <v/>
      </c>
      <c r="AP1592" s="37">
        <f>INDEX(AP$78:AP$91,$D1592)/$E1592</f>
        <v/>
      </c>
      <c r="AQ1592" s="37">
        <f>INDEX(AQ$78:AQ$91,$D1592)/$E1592</f>
        <v/>
      </c>
      <c r="AR1592" s="37">
        <f>INDEX(AR$78:AR$91,$D1592)/$E1592</f>
        <v/>
      </c>
      <c r="AS1592" s="37">
        <f>INDEX(AS$78:AS$91,$D1592)/$E1592</f>
        <v/>
      </c>
      <c r="AT1592" s="37">
        <f>INDEX(AT$78:AT$91,$D1592)/$E1592</f>
        <v/>
      </c>
      <c r="AU1592" s="37">
        <f>INDEX(AU$78:AU$91,$D1592)/$E1592</f>
        <v/>
      </c>
      <c r="AV1592" s="37">
        <f>INDEX(AV$78:AV$91,$D1592)/$E1592</f>
        <v/>
      </c>
      <c r="AW1592" s="37">
        <f>INDEX(AW$78:AW$91,$D1592)/$E1592</f>
        <v/>
      </c>
      <c r="AX1592" s="37">
        <f>INDEX(AX$78:AX$91,$D1592)/$E1592</f>
        <v/>
      </c>
      <c r="AY1592" s="40">
        <f>NEWEXCISE(INDEX(AY$78:AY$91,$D1592),$E1592)</f>
        <v/>
      </c>
    </row>
    <row r="1593" hidden="1" outlineLevel="2">
      <c r="A1593" s="14" t="inlineStr">
        <is>
          <t>ntx</t>
        </is>
      </c>
      <c r="B1593" s="14" t="inlineStr">
        <is>
          <t>ker</t>
        </is>
      </c>
      <c r="C1593" s="14" t="inlineStr">
        <is>
          <t>omn</t>
        </is>
      </c>
      <c r="D1593" s="37">
        <f>INDEX(Inputs!$L$5:$L$132,MATCH($B1593&amp;"|"&amp;$C1593,Inputs!$A$5:$A$132,0))</f>
        <v/>
      </c>
      <c r="E1593" s="37">
        <f>INDEX(Inputs!$I$5:$I$132,MATCH($B1593&amp;"|"&amp;$C1593,Inputs!$A$5:$A$132,0))</f>
        <v/>
      </c>
      <c r="F1593" s="36" t="n"/>
      <c r="G1593" s="36" t="n"/>
      <c r="H1593" s="14">
        <f>INDEX(Variables!$B$5:$B$105,MATCH($A1593,Variables!$A$5:$A$105,0))&amp;IF($C1593="",""," | "&amp;INDEX(Mapping!$B$5:$B$26,MATCH($C1593,Mapping!$A$5:$A$26,0))&amp;" | "&amp;INDEX(Mapping!$B$30:$B$41,MATCH($B1593,Mapping!$A$30:$A$41,0)))</f>
        <v/>
      </c>
      <c r="I1593" s="14">
        <f>INDEX(Variables!$C$5:$C$105,MATCH($A1593,Variables!$A$5:$A$105,0))</f>
        <v/>
      </c>
      <c r="J1593" s="14">
        <f>INDEX(Variables!$E$5:$E$105,MATCH($A1593,Variables!$A$5:$A$105,0))</f>
        <v/>
      </c>
      <c r="K1593" s="11">
        <f>LOWER(Settings!$C$4)&amp;".mit."&amp;$A1593&amp;IF($C1593="","","."&amp;$C1593&amp;"."&amp;$B1593)&amp;IF(INDEX(Variables!$D$5:$D$105,MATCH($A1593,Variables!$A$5:$A$105,0))="","","."&amp;INDEX(Variables!$D$5:$D$105,MATCH($A1593,Variables!$A$5:$A$105,0)))&amp;"."&amp;K$5</f>
        <v/>
      </c>
      <c r="L1593" s="38">
        <f>INDEX(L$78:L$91,$D1593)/$E1593</f>
        <v/>
      </c>
      <c r="M1593" s="37">
        <f>INDEX(M$78:M$91,$D1593)/$E1593</f>
        <v/>
      </c>
      <c r="N1593" s="37">
        <f>INDEX(N$78:N$91,$D1593)/$E1593</f>
        <v/>
      </c>
      <c r="O1593" s="37">
        <f>INDEX(O$78:O$91,$D1593)/$E1593</f>
        <v/>
      </c>
      <c r="P1593" s="37">
        <f>INDEX(P$78:P$91,$D1593)/$E1593</f>
        <v/>
      </c>
      <c r="Q1593" s="37">
        <f>INDEX(Q$78:Q$91,$D1593)/$E1593</f>
        <v/>
      </c>
      <c r="R1593" s="37">
        <f>INDEX(R$78:R$91,$D1593)/$E1593</f>
        <v/>
      </c>
      <c r="S1593" s="37">
        <f>INDEX(S$78:S$91,$D1593)/$E1593</f>
        <v/>
      </c>
      <c r="T1593" s="37">
        <f>INDEX(T$78:T$91,$D1593)/$E1593</f>
        <v/>
      </c>
      <c r="U1593" s="37">
        <f>INDEX(U$78:U$91,$D1593)/$E1593</f>
        <v/>
      </c>
      <c r="V1593" s="37">
        <f>INDEX(V$78:V$91,$D1593)/$E1593</f>
        <v/>
      </c>
      <c r="W1593" s="37">
        <f>INDEX(W$78:W$91,$D1593)/$E1593</f>
        <v/>
      </c>
      <c r="X1593" s="37">
        <f>INDEX(X$78:X$91,$D1593)/$E1593</f>
        <v/>
      </c>
      <c r="Y1593" s="37">
        <f>INDEX(Y$78:Y$91,$D1593)/$E1593</f>
        <v/>
      </c>
      <c r="Z1593" s="37">
        <f>INDEX(Z$78:Z$91,$D1593)/$E1593</f>
        <v/>
      </c>
      <c r="AA1593" s="37">
        <f>INDEX(AA$78:AA$91,$D1593)/$E1593</f>
        <v/>
      </c>
      <c r="AB1593" s="37">
        <f>INDEX(AB$78:AB$91,$D1593)/$E1593</f>
        <v/>
      </c>
      <c r="AC1593" s="37">
        <f>INDEX(AC$78:AC$91,$D1593)/$E1593</f>
        <v/>
      </c>
      <c r="AD1593" s="40">
        <f>NEWEXCISE(INDEX(AD$78:AD$91,$D1593),$E1593)</f>
        <v/>
      </c>
      <c r="AF1593" s="11">
        <f>LOWER(Settings!$C$4)&amp;".mit."&amp;$A1593&amp;IF($C1593="","","."&amp;$C1593&amp;"."&amp;$B1593)&amp;IF(INDEX(Variables!$D$5:$D$105,MATCH($A1593,Variables!$A$5:$A$105,0))="","","."&amp;INDEX(Variables!$D$5:$D$105,MATCH($A1593,Variables!$A$5:$A$105,0)))&amp;"."&amp;AF$5</f>
        <v/>
      </c>
      <c r="AG1593" s="38">
        <f>INDEX(AG$78:AG$91,$D1593)/$E1593</f>
        <v/>
      </c>
      <c r="AH1593" s="37">
        <f>INDEX(AH$78:AH$91,$D1593)/$E1593</f>
        <v/>
      </c>
      <c r="AI1593" s="37">
        <f>INDEX(AI$78:AI$91,$D1593)/$E1593</f>
        <v/>
      </c>
      <c r="AJ1593" s="37">
        <f>INDEX(AJ$78:AJ$91,$D1593)/$E1593</f>
        <v/>
      </c>
      <c r="AK1593" s="37">
        <f>INDEX(AK$78:AK$91,$D1593)/$E1593</f>
        <v/>
      </c>
      <c r="AL1593" s="37">
        <f>INDEX(AL$78:AL$91,$D1593)/$E1593</f>
        <v/>
      </c>
      <c r="AM1593" s="37">
        <f>INDEX(AM$78:AM$91,$D1593)/$E1593</f>
        <v/>
      </c>
      <c r="AN1593" s="37">
        <f>INDEX(AN$78:AN$91,$D1593)/$E1593</f>
        <v/>
      </c>
      <c r="AO1593" s="37">
        <f>INDEX(AO$78:AO$91,$D1593)/$E1593</f>
        <v/>
      </c>
      <c r="AP1593" s="37">
        <f>INDEX(AP$78:AP$91,$D1593)/$E1593</f>
        <v/>
      </c>
      <c r="AQ1593" s="37">
        <f>INDEX(AQ$78:AQ$91,$D1593)/$E1593</f>
        <v/>
      </c>
      <c r="AR1593" s="37">
        <f>INDEX(AR$78:AR$91,$D1593)/$E1593</f>
        <v/>
      </c>
      <c r="AS1593" s="37">
        <f>INDEX(AS$78:AS$91,$D1593)/$E1593</f>
        <v/>
      </c>
      <c r="AT1593" s="37">
        <f>INDEX(AT$78:AT$91,$D1593)/$E1593</f>
        <v/>
      </c>
      <c r="AU1593" s="37">
        <f>INDEX(AU$78:AU$91,$D1593)/$E1593</f>
        <v/>
      </c>
      <c r="AV1593" s="37">
        <f>INDEX(AV$78:AV$91,$D1593)/$E1593</f>
        <v/>
      </c>
      <c r="AW1593" s="37">
        <f>INDEX(AW$78:AW$91,$D1593)/$E1593</f>
        <v/>
      </c>
      <c r="AX1593" s="37">
        <f>INDEX(AX$78:AX$91,$D1593)/$E1593</f>
        <v/>
      </c>
      <c r="AY1593" s="40">
        <f>NEWEXCISE(INDEX(AY$78:AY$91,$D1593),$E1593)</f>
        <v/>
      </c>
    </row>
    <row r="1594" hidden="1" outlineLevel="2">
      <c r="A1594" s="14" t="inlineStr">
        <is>
          <t>ntx</t>
        </is>
      </c>
      <c r="B1594" s="14" t="inlineStr">
        <is>
          <t>oop</t>
        </is>
      </c>
      <c r="C1594" s="14" t="inlineStr">
        <is>
          <t>omn</t>
        </is>
      </c>
      <c r="D1594" s="37">
        <f>INDEX(Inputs!$L$5:$L$132,MATCH($B1594&amp;"|"&amp;$C1594,Inputs!$A$5:$A$132,0))</f>
        <v/>
      </c>
      <c r="E1594" s="37">
        <f>INDEX(Inputs!$I$5:$I$132,MATCH($B1594&amp;"|"&amp;$C1594,Inputs!$A$5:$A$132,0))</f>
        <v/>
      </c>
      <c r="F1594" s="36" t="n"/>
      <c r="G1594" s="36" t="n"/>
      <c r="H1594" s="14">
        <f>INDEX(Variables!$B$5:$B$105,MATCH($A1594,Variables!$A$5:$A$105,0))&amp;IF($C1594="",""," | "&amp;INDEX(Mapping!$B$5:$B$26,MATCH($C1594,Mapping!$A$5:$A$26,0))&amp;" | "&amp;INDEX(Mapping!$B$30:$B$41,MATCH($B1594,Mapping!$A$30:$A$41,0)))</f>
        <v/>
      </c>
      <c r="I1594" s="14">
        <f>INDEX(Variables!$C$5:$C$105,MATCH($A1594,Variables!$A$5:$A$105,0))</f>
        <v/>
      </c>
      <c r="J1594" s="14">
        <f>INDEX(Variables!$E$5:$E$105,MATCH($A1594,Variables!$A$5:$A$105,0))</f>
        <v/>
      </c>
      <c r="K1594" s="11">
        <f>LOWER(Settings!$C$4)&amp;".mit."&amp;$A1594&amp;IF($C1594="","","."&amp;$C1594&amp;"."&amp;$B1594)&amp;IF(INDEX(Variables!$D$5:$D$105,MATCH($A1594,Variables!$A$5:$A$105,0))="","","."&amp;INDEX(Variables!$D$5:$D$105,MATCH($A1594,Variables!$A$5:$A$105,0)))&amp;"."&amp;K$5</f>
        <v/>
      </c>
      <c r="L1594" s="38">
        <f>INDEX(L$78:L$91,$D1594)/$E1594</f>
        <v/>
      </c>
      <c r="M1594" s="37">
        <f>INDEX(M$78:M$91,$D1594)/$E1594</f>
        <v/>
      </c>
      <c r="N1594" s="37">
        <f>INDEX(N$78:N$91,$D1594)/$E1594</f>
        <v/>
      </c>
      <c r="O1594" s="37">
        <f>INDEX(O$78:O$91,$D1594)/$E1594</f>
        <v/>
      </c>
      <c r="P1594" s="37">
        <f>INDEX(P$78:P$91,$D1594)/$E1594</f>
        <v/>
      </c>
      <c r="Q1594" s="37">
        <f>INDEX(Q$78:Q$91,$D1594)/$E1594</f>
        <v/>
      </c>
      <c r="R1594" s="37">
        <f>INDEX(R$78:R$91,$D1594)/$E1594</f>
        <v/>
      </c>
      <c r="S1594" s="37">
        <f>INDEX(S$78:S$91,$D1594)/$E1594</f>
        <v/>
      </c>
      <c r="T1594" s="37">
        <f>INDEX(T$78:T$91,$D1594)/$E1594</f>
        <v/>
      </c>
      <c r="U1594" s="37">
        <f>INDEX(U$78:U$91,$D1594)/$E1594</f>
        <v/>
      </c>
      <c r="V1594" s="37">
        <f>INDEX(V$78:V$91,$D1594)/$E1594</f>
        <v/>
      </c>
      <c r="W1594" s="37">
        <f>INDEX(W$78:W$91,$D1594)/$E1594</f>
        <v/>
      </c>
      <c r="X1594" s="37">
        <f>INDEX(X$78:X$91,$D1594)/$E1594</f>
        <v/>
      </c>
      <c r="Y1594" s="37">
        <f>INDEX(Y$78:Y$91,$D1594)/$E1594</f>
        <v/>
      </c>
      <c r="Z1594" s="37">
        <f>INDEX(Z$78:Z$91,$D1594)/$E1594</f>
        <v/>
      </c>
      <c r="AA1594" s="37">
        <f>INDEX(AA$78:AA$91,$D1594)/$E1594</f>
        <v/>
      </c>
      <c r="AB1594" s="37">
        <f>INDEX(AB$78:AB$91,$D1594)/$E1594</f>
        <v/>
      </c>
      <c r="AC1594" s="37">
        <f>INDEX(AC$78:AC$91,$D1594)/$E1594</f>
        <v/>
      </c>
      <c r="AD1594" s="40">
        <f>NEWEXCISE(INDEX(AD$78:AD$91,$D1594),$E1594)</f>
        <v/>
      </c>
      <c r="AF1594" s="11">
        <f>LOWER(Settings!$C$4)&amp;".mit."&amp;$A1594&amp;IF($C1594="","","."&amp;$C1594&amp;"."&amp;$B1594)&amp;IF(INDEX(Variables!$D$5:$D$105,MATCH($A1594,Variables!$A$5:$A$105,0))="","","."&amp;INDEX(Variables!$D$5:$D$105,MATCH($A1594,Variables!$A$5:$A$105,0)))&amp;"."&amp;AF$5</f>
        <v/>
      </c>
      <c r="AG1594" s="38">
        <f>INDEX(AG$78:AG$91,$D1594)/$E1594</f>
        <v/>
      </c>
      <c r="AH1594" s="37">
        <f>INDEX(AH$78:AH$91,$D1594)/$E1594</f>
        <v/>
      </c>
      <c r="AI1594" s="37">
        <f>INDEX(AI$78:AI$91,$D1594)/$E1594</f>
        <v/>
      </c>
      <c r="AJ1594" s="37">
        <f>INDEX(AJ$78:AJ$91,$D1594)/$E1594</f>
        <v/>
      </c>
      <c r="AK1594" s="37">
        <f>INDEX(AK$78:AK$91,$D1594)/$E1594</f>
        <v/>
      </c>
      <c r="AL1594" s="37">
        <f>INDEX(AL$78:AL$91,$D1594)/$E1594</f>
        <v/>
      </c>
      <c r="AM1594" s="37">
        <f>INDEX(AM$78:AM$91,$D1594)/$E1594</f>
        <v/>
      </c>
      <c r="AN1594" s="37">
        <f>INDEX(AN$78:AN$91,$D1594)/$E1594</f>
        <v/>
      </c>
      <c r="AO1594" s="37">
        <f>INDEX(AO$78:AO$91,$D1594)/$E1594</f>
        <v/>
      </c>
      <c r="AP1594" s="37">
        <f>INDEX(AP$78:AP$91,$D1594)/$E1594</f>
        <v/>
      </c>
      <c r="AQ1594" s="37">
        <f>INDEX(AQ$78:AQ$91,$D1594)/$E1594</f>
        <v/>
      </c>
      <c r="AR1594" s="37">
        <f>INDEX(AR$78:AR$91,$D1594)/$E1594</f>
        <v/>
      </c>
      <c r="AS1594" s="37">
        <f>INDEX(AS$78:AS$91,$D1594)/$E1594</f>
        <v/>
      </c>
      <c r="AT1594" s="37">
        <f>INDEX(AT$78:AT$91,$D1594)/$E1594</f>
        <v/>
      </c>
      <c r="AU1594" s="37">
        <f>INDEX(AU$78:AU$91,$D1594)/$E1594</f>
        <v/>
      </c>
      <c r="AV1594" s="37">
        <f>INDEX(AV$78:AV$91,$D1594)/$E1594</f>
        <v/>
      </c>
      <c r="AW1594" s="37">
        <f>INDEX(AW$78:AW$91,$D1594)/$E1594</f>
        <v/>
      </c>
      <c r="AX1594" s="37">
        <f>INDEX(AX$78:AX$91,$D1594)/$E1594</f>
        <v/>
      </c>
      <c r="AY1594" s="40">
        <f>NEWEXCISE(INDEX(AY$78:AY$91,$D1594),$E1594)</f>
        <v/>
      </c>
    </row>
    <row r="1595" hidden="1" outlineLevel="2">
      <c r="A1595" s="14" t="inlineStr">
        <is>
          <t>ntx</t>
        </is>
      </c>
      <c r="B1595" s="14" t="inlineStr">
        <is>
          <t>bio</t>
        </is>
      </c>
      <c r="C1595" s="14" t="inlineStr">
        <is>
          <t>omn</t>
        </is>
      </c>
      <c r="D1595" s="37">
        <f>INDEX(Inputs!$L$5:$L$132,MATCH($B1595&amp;"|"&amp;$C1595,Inputs!$A$5:$A$132,0))</f>
        <v/>
      </c>
      <c r="E1595" s="37">
        <f>INDEX(Inputs!$I$5:$I$132,MATCH($B1595&amp;"|"&amp;$C1595,Inputs!$A$5:$A$132,0))</f>
        <v/>
      </c>
      <c r="F1595" s="36" t="n"/>
      <c r="G1595" s="36" t="n"/>
      <c r="H1595" s="14">
        <f>INDEX(Variables!$B$5:$B$105,MATCH($A1595,Variables!$A$5:$A$105,0))&amp;IF($C1595="",""," | "&amp;INDEX(Mapping!$B$5:$B$26,MATCH($C1595,Mapping!$A$5:$A$26,0))&amp;" | "&amp;INDEX(Mapping!$B$30:$B$41,MATCH($B1595,Mapping!$A$30:$A$41,0)))</f>
        <v/>
      </c>
      <c r="I1595" s="14">
        <f>INDEX(Variables!$C$5:$C$105,MATCH($A1595,Variables!$A$5:$A$105,0))</f>
        <v/>
      </c>
      <c r="J1595" s="14">
        <f>INDEX(Variables!$E$5:$E$105,MATCH($A1595,Variables!$A$5:$A$105,0))</f>
        <v/>
      </c>
      <c r="K1595" s="11">
        <f>LOWER(Settings!$C$4)&amp;".mit."&amp;$A1595&amp;IF($C1595="","","."&amp;$C1595&amp;"."&amp;$B1595)&amp;IF(INDEX(Variables!$D$5:$D$105,MATCH($A1595,Variables!$A$5:$A$105,0))="","","."&amp;INDEX(Variables!$D$5:$D$105,MATCH($A1595,Variables!$A$5:$A$105,0)))&amp;"."&amp;K$5</f>
        <v/>
      </c>
      <c r="L1595" s="38">
        <f>INDEX(L$78:L$91,$D1595)/$E1595</f>
        <v/>
      </c>
      <c r="M1595" s="37">
        <f>INDEX(M$78:M$91,$D1595)/$E1595</f>
        <v/>
      </c>
      <c r="N1595" s="37">
        <f>INDEX(N$78:N$91,$D1595)/$E1595</f>
        <v/>
      </c>
      <c r="O1595" s="37">
        <f>INDEX(O$78:O$91,$D1595)/$E1595</f>
        <v/>
      </c>
      <c r="P1595" s="37">
        <f>INDEX(P$78:P$91,$D1595)/$E1595</f>
        <v/>
      </c>
      <c r="Q1595" s="37">
        <f>INDEX(Q$78:Q$91,$D1595)/$E1595</f>
        <v/>
      </c>
      <c r="R1595" s="37">
        <f>INDEX(R$78:R$91,$D1595)/$E1595</f>
        <v/>
      </c>
      <c r="S1595" s="37">
        <f>INDEX(S$78:S$91,$D1595)/$E1595</f>
        <v/>
      </c>
      <c r="T1595" s="37">
        <f>INDEX(T$78:T$91,$D1595)/$E1595</f>
        <v/>
      </c>
      <c r="U1595" s="37">
        <f>INDEX(U$78:U$91,$D1595)/$E1595</f>
        <v/>
      </c>
      <c r="V1595" s="37">
        <f>INDEX(V$78:V$91,$D1595)/$E1595</f>
        <v/>
      </c>
      <c r="W1595" s="37">
        <f>INDEX(W$78:W$91,$D1595)/$E1595</f>
        <v/>
      </c>
      <c r="X1595" s="37">
        <f>INDEX(X$78:X$91,$D1595)/$E1595</f>
        <v/>
      </c>
      <c r="Y1595" s="37">
        <f>INDEX(Y$78:Y$91,$D1595)/$E1595</f>
        <v/>
      </c>
      <c r="Z1595" s="37">
        <f>INDEX(Z$78:Z$91,$D1595)/$E1595</f>
        <v/>
      </c>
      <c r="AA1595" s="37">
        <f>INDEX(AA$78:AA$91,$D1595)/$E1595</f>
        <v/>
      </c>
      <c r="AB1595" s="37">
        <f>INDEX(AB$78:AB$91,$D1595)/$E1595</f>
        <v/>
      </c>
      <c r="AC1595" s="37">
        <f>INDEX(AC$78:AC$91,$D1595)/$E1595</f>
        <v/>
      </c>
      <c r="AD1595" s="40">
        <f>NEWEXCISE(INDEX(AD$78:AD$91,$D1595),$E1595)</f>
        <v/>
      </c>
      <c r="AF1595" s="11">
        <f>LOWER(Settings!$C$4)&amp;".mit."&amp;$A1595&amp;IF($C1595="","","."&amp;$C1595&amp;"."&amp;$B1595)&amp;IF(INDEX(Variables!$D$5:$D$105,MATCH($A1595,Variables!$A$5:$A$105,0))="","","."&amp;INDEX(Variables!$D$5:$D$105,MATCH($A1595,Variables!$A$5:$A$105,0)))&amp;"."&amp;AF$5</f>
        <v/>
      </c>
      <c r="AG1595" s="38">
        <f>INDEX(AG$78:AG$91,$D1595)/$E1595</f>
        <v/>
      </c>
      <c r="AH1595" s="37">
        <f>INDEX(AH$78:AH$91,$D1595)/$E1595</f>
        <v/>
      </c>
      <c r="AI1595" s="37">
        <f>INDEX(AI$78:AI$91,$D1595)/$E1595</f>
        <v/>
      </c>
      <c r="AJ1595" s="37">
        <f>INDEX(AJ$78:AJ$91,$D1595)/$E1595</f>
        <v/>
      </c>
      <c r="AK1595" s="37">
        <f>INDEX(AK$78:AK$91,$D1595)/$E1595</f>
        <v/>
      </c>
      <c r="AL1595" s="37">
        <f>INDEX(AL$78:AL$91,$D1595)/$E1595</f>
        <v/>
      </c>
      <c r="AM1595" s="37">
        <f>INDEX(AM$78:AM$91,$D1595)/$E1595</f>
        <v/>
      </c>
      <c r="AN1595" s="37">
        <f>INDEX(AN$78:AN$91,$D1595)/$E1595</f>
        <v/>
      </c>
      <c r="AO1595" s="37">
        <f>INDEX(AO$78:AO$91,$D1595)/$E1595</f>
        <v/>
      </c>
      <c r="AP1595" s="37">
        <f>INDEX(AP$78:AP$91,$D1595)/$E1595</f>
        <v/>
      </c>
      <c r="AQ1595" s="37">
        <f>INDEX(AQ$78:AQ$91,$D1595)/$E1595</f>
        <v/>
      </c>
      <c r="AR1595" s="37">
        <f>INDEX(AR$78:AR$91,$D1595)/$E1595</f>
        <v/>
      </c>
      <c r="AS1595" s="37">
        <f>INDEX(AS$78:AS$91,$D1595)/$E1595</f>
        <v/>
      </c>
      <c r="AT1595" s="37">
        <f>INDEX(AT$78:AT$91,$D1595)/$E1595</f>
        <v/>
      </c>
      <c r="AU1595" s="37">
        <f>INDEX(AU$78:AU$91,$D1595)/$E1595</f>
        <v/>
      </c>
      <c r="AV1595" s="37">
        <f>INDEX(AV$78:AV$91,$D1595)/$E1595</f>
        <v/>
      </c>
      <c r="AW1595" s="37">
        <f>INDEX(AW$78:AW$91,$D1595)/$E1595</f>
        <v/>
      </c>
      <c r="AX1595" s="37">
        <f>INDEX(AX$78:AX$91,$D1595)/$E1595</f>
        <v/>
      </c>
      <c r="AY1595" s="40">
        <f>NEWEXCISE(INDEX(AY$78:AY$91,$D1595),$E1595)</f>
        <v/>
      </c>
    </row>
    <row r="1596" hidden="1" outlineLevel="2"/>
    <row r="1597" hidden="1" outlineLevel="2">
      <c r="A1597" s="14" t="inlineStr">
        <is>
          <t>nce</t>
        </is>
      </c>
      <c r="B1597" s="14" t="inlineStr">
        <is>
          <t>coa</t>
        </is>
      </c>
      <c r="C1597" s="14" t="inlineStr">
        <is>
          <t>omn</t>
        </is>
      </c>
      <c r="D1597" s="36" t="n"/>
      <c r="E1597" s="36" t="n"/>
      <c r="F1597" s="36" t="n"/>
      <c r="G1597" s="36" t="n"/>
      <c r="H1597" s="14">
        <f>INDEX(Variables!$B$5:$B$105,MATCH($A1597,Variables!$A$5:$A$105,0))&amp;IF($C1597="",""," | "&amp;INDEX(Mapping!$B$5:$B$26,MATCH($C1597,Mapping!$A$5:$A$26,0))&amp;" | "&amp;INDEX(Mapping!$B$30:$B$41,MATCH($B1597,Mapping!$A$30:$A$41,0)))</f>
        <v/>
      </c>
      <c r="I1597" s="14">
        <f>INDEX(Variables!$C$5:$C$105,MATCH($A1597,Variables!$A$5:$A$105,0))</f>
        <v/>
      </c>
      <c r="J1597" s="14">
        <f>INDEX(Variables!$E$5:$E$105,MATCH($A1597,Variables!$A$5:$A$105,0))</f>
        <v/>
      </c>
      <c r="K1597" s="11">
        <f>LOWER(Settings!$C$4)&amp;".mit."&amp;$A1597&amp;IF($C1597="","","."&amp;$C1597&amp;"."&amp;$B1597)&amp;IF(INDEX(Variables!$D$5:$D$105,MATCH($A1597,Variables!$A$5:$A$105,0))="","","."&amp;INDEX(Variables!$D$5:$D$105,MATCH($A1597,Variables!$A$5:$A$105,0)))&amp;"."&amp;K$5</f>
        <v/>
      </c>
      <c r="L1597" s="38">
        <f>L1570+L1579+L1588</f>
        <v/>
      </c>
      <c r="M1597" s="37">
        <f>M1570+M1579+M1588</f>
        <v/>
      </c>
      <c r="N1597" s="37">
        <f>N1570+N1579+N1588</f>
        <v/>
      </c>
      <c r="O1597" s="37">
        <f>O1570+O1579+O1588</f>
        <v/>
      </c>
      <c r="P1597" s="37">
        <f>P1570+P1579+P1588</f>
        <v/>
      </c>
      <c r="Q1597" s="37">
        <f>Q1570+Q1579+Q1588</f>
        <v/>
      </c>
      <c r="R1597" s="37">
        <f>R1570+R1579+R1588</f>
        <v/>
      </c>
      <c r="S1597" s="37">
        <f>S1570+S1579+S1588</f>
        <v/>
      </c>
      <c r="T1597" s="37">
        <f>T1570+T1579+T1588</f>
        <v/>
      </c>
      <c r="U1597" s="37">
        <f>U1570+U1579+U1588</f>
        <v/>
      </c>
      <c r="V1597" s="37">
        <f>V1570+V1579+V1588</f>
        <v/>
      </c>
      <c r="W1597" s="37">
        <f>W1570+W1579+W1588</f>
        <v/>
      </c>
      <c r="X1597" s="37">
        <f>X1570+X1579+X1588</f>
        <v/>
      </c>
      <c r="Y1597" s="37">
        <f>Y1570+Y1579+Y1588</f>
        <v/>
      </c>
      <c r="Z1597" s="37">
        <f>Z1570+Z1579+Z1588</f>
        <v/>
      </c>
      <c r="AA1597" s="37">
        <f>AA1570+AA1579+AA1588</f>
        <v/>
      </c>
      <c r="AB1597" s="37">
        <f>AB1570+AB1579+AB1588</f>
        <v/>
      </c>
      <c r="AC1597" s="37">
        <f>AC1570+AC1579+AC1588</f>
        <v/>
      </c>
      <c r="AD1597" s="40">
        <f>NEWPOLICY(AD1570,AD1579,AD1588)</f>
        <v/>
      </c>
      <c r="AF1597" s="11">
        <f>LOWER(Settings!$C$4)&amp;".mit."&amp;$A1597&amp;IF($C1597="","","."&amp;$C1597&amp;"."&amp;$B1597)&amp;IF(INDEX(Variables!$D$5:$D$105,MATCH($A1597,Variables!$A$5:$A$105,0))="","","."&amp;INDEX(Variables!$D$5:$D$105,MATCH($A1597,Variables!$A$5:$A$105,0)))&amp;"."&amp;AF$5</f>
        <v/>
      </c>
      <c r="AG1597" s="38">
        <f>AG1570+AG1579+AG1588</f>
        <v/>
      </c>
      <c r="AH1597" s="37">
        <f>AH1570+AH1579+AH1588</f>
        <v/>
      </c>
      <c r="AI1597" s="37">
        <f>AI1570+AI1579+AI1588</f>
        <v/>
      </c>
      <c r="AJ1597" s="37">
        <f>AJ1570+AJ1579+AJ1588</f>
        <v/>
      </c>
      <c r="AK1597" s="37">
        <f>AK1570+AK1579+AK1588</f>
        <v/>
      </c>
      <c r="AL1597" s="37">
        <f>AL1570+AL1579+AL1588</f>
        <v/>
      </c>
      <c r="AM1597" s="37">
        <f>AM1570+AM1579+AM1588</f>
        <v/>
      </c>
      <c r="AN1597" s="37">
        <f>AN1570+AN1579+AN1588</f>
        <v/>
      </c>
      <c r="AO1597" s="37">
        <f>AO1570+AO1579+AO1588</f>
        <v/>
      </c>
      <c r="AP1597" s="37">
        <f>AP1570+AP1579+AP1588</f>
        <v/>
      </c>
      <c r="AQ1597" s="37">
        <f>AQ1570+AQ1579+AQ1588</f>
        <v/>
      </c>
      <c r="AR1597" s="37">
        <f>AR1570+AR1579+AR1588</f>
        <v/>
      </c>
      <c r="AS1597" s="37">
        <f>AS1570+AS1579+AS1588</f>
        <v/>
      </c>
      <c r="AT1597" s="37">
        <f>AT1570+AT1579+AT1588</f>
        <v/>
      </c>
      <c r="AU1597" s="37">
        <f>AU1570+AU1579+AU1588</f>
        <v/>
      </c>
      <c r="AV1597" s="37">
        <f>AV1570+AV1579+AV1588</f>
        <v/>
      </c>
      <c r="AW1597" s="37">
        <f>AW1570+AW1579+AW1588</f>
        <v/>
      </c>
      <c r="AX1597" s="37">
        <f>AX1570+AX1579+AX1588</f>
        <v/>
      </c>
      <c r="AY1597" s="40">
        <f>NEWPOLICY(AY1570,AY1579,AY1588)</f>
        <v/>
      </c>
    </row>
    <row r="1598" hidden="1" outlineLevel="2">
      <c r="A1598" s="14" t="inlineStr">
        <is>
          <t>nce</t>
        </is>
      </c>
      <c r="B1598" s="14" t="inlineStr">
        <is>
          <t>nga</t>
        </is>
      </c>
      <c r="C1598" s="14" t="inlineStr">
        <is>
          <t>omn</t>
        </is>
      </c>
      <c r="D1598" s="36" t="n"/>
      <c r="E1598" s="36" t="n"/>
      <c r="F1598" s="36" t="n"/>
      <c r="G1598" s="36" t="n"/>
      <c r="H1598" s="14">
        <f>INDEX(Variables!$B$5:$B$105,MATCH($A1598,Variables!$A$5:$A$105,0))&amp;IF($C1598="",""," | "&amp;INDEX(Mapping!$B$5:$B$26,MATCH($C1598,Mapping!$A$5:$A$26,0))&amp;" | "&amp;INDEX(Mapping!$B$30:$B$41,MATCH($B1598,Mapping!$A$30:$A$41,0)))</f>
        <v/>
      </c>
      <c r="I1598" s="14">
        <f>INDEX(Variables!$C$5:$C$105,MATCH($A1598,Variables!$A$5:$A$105,0))</f>
        <v/>
      </c>
      <c r="J1598" s="14">
        <f>INDEX(Variables!$E$5:$E$105,MATCH($A1598,Variables!$A$5:$A$105,0))</f>
        <v/>
      </c>
      <c r="K1598" s="11">
        <f>LOWER(Settings!$C$4)&amp;".mit."&amp;$A1598&amp;IF($C1598="","","."&amp;$C1598&amp;"."&amp;$B1598)&amp;IF(INDEX(Variables!$D$5:$D$105,MATCH($A1598,Variables!$A$5:$A$105,0))="","","."&amp;INDEX(Variables!$D$5:$D$105,MATCH($A1598,Variables!$A$5:$A$105,0)))&amp;"."&amp;K$5</f>
        <v/>
      </c>
      <c r="L1598" s="38">
        <f>L1571+L1580+L1589</f>
        <v/>
      </c>
      <c r="M1598" s="37">
        <f>M1571+M1580+M1589</f>
        <v/>
      </c>
      <c r="N1598" s="37">
        <f>N1571+N1580+N1589</f>
        <v/>
      </c>
      <c r="O1598" s="37">
        <f>O1571+O1580+O1589</f>
        <v/>
      </c>
      <c r="P1598" s="37">
        <f>P1571+P1580+P1589</f>
        <v/>
      </c>
      <c r="Q1598" s="37">
        <f>Q1571+Q1580+Q1589</f>
        <v/>
      </c>
      <c r="R1598" s="37">
        <f>R1571+R1580+R1589</f>
        <v/>
      </c>
      <c r="S1598" s="37">
        <f>S1571+S1580+S1589</f>
        <v/>
      </c>
      <c r="T1598" s="37">
        <f>T1571+T1580+T1589</f>
        <v/>
      </c>
      <c r="U1598" s="37">
        <f>U1571+U1580+U1589</f>
        <v/>
      </c>
      <c r="V1598" s="37">
        <f>V1571+V1580+V1589</f>
        <v/>
      </c>
      <c r="W1598" s="37">
        <f>W1571+W1580+W1589</f>
        <v/>
      </c>
      <c r="X1598" s="37">
        <f>X1571+X1580+X1589</f>
        <v/>
      </c>
      <c r="Y1598" s="37">
        <f>Y1571+Y1580+Y1589</f>
        <v/>
      </c>
      <c r="Z1598" s="37">
        <f>Z1571+Z1580+Z1589</f>
        <v/>
      </c>
      <c r="AA1598" s="37">
        <f>AA1571+AA1580+AA1589</f>
        <v/>
      </c>
      <c r="AB1598" s="37">
        <f>AB1571+AB1580+AB1589</f>
        <v/>
      </c>
      <c r="AC1598" s="37">
        <f>AC1571+AC1580+AC1589</f>
        <v/>
      </c>
      <c r="AD1598" s="40">
        <f>NEWPOLICY(AD1571,AD1580,AD1589)</f>
        <v/>
      </c>
      <c r="AF1598" s="11">
        <f>LOWER(Settings!$C$4)&amp;".mit."&amp;$A1598&amp;IF($C1598="","","."&amp;$C1598&amp;"."&amp;$B1598)&amp;IF(INDEX(Variables!$D$5:$D$105,MATCH($A1598,Variables!$A$5:$A$105,0))="","","."&amp;INDEX(Variables!$D$5:$D$105,MATCH($A1598,Variables!$A$5:$A$105,0)))&amp;"."&amp;AF$5</f>
        <v/>
      </c>
      <c r="AG1598" s="38">
        <f>AG1571+AG1580+AG1589</f>
        <v/>
      </c>
      <c r="AH1598" s="37">
        <f>AH1571+AH1580+AH1589</f>
        <v/>
      </c>
      <c r="AI1598" s="37">
        <f>AI1571+AI1580+AI1589</f>
        <v/>
      </c>
      <c r="AJ1598" s="37">
        <f>AJ1571+AJ1580+AJ1589</f>
        <v/>
      </c>
      <c r="AK1598" s="37">
        <f>AK1571+AK1580+AK1589</f>
        <v/>
      </c>
      <c r="AL1598" s="37">
        <f>AL1571+AL1580+AL1589</f>
        <v/>
      </c>
      <c r="AM1598" s="37">
        <f>AM1571+AM1580+AM1589</f>
        <v/>
      </c>
      <c r="AN1598" s="37">
        <f>AN1571+AN1580+AN1589</f>
        <v/>
      </c>
      <c r="AO1598" s="37">
        <f>AO1571+AO1580+AO1589</f>
        <v/>
      </c>
      <c r="AP1598" s="37">
        <f>AP1571+AP1580+AP1589</f>
        <v/>
      </c>
      <c r="AQ1598" s="37">
        <f>AQ1571+AQ1580+AQ1589</f>
        <v/>
      </c>
      <c r="AR1598" s="37">
        <f>AR1571+AR1580+AR1589</f>
        <v/>
      </c>
      <c r="AS1598" s="37">
        <f>AS1571+AS1580+AS1589</f>
        <v/>
      </c>
      <c r="AT1598" s="37">
        <f>AT1571+AT1580+AT1589</f>
        <v/>
      </c>
      <c r="AU1598" s="37">
        <f>AU1571+AU1580+AU1589</f>
        <v/>
      </c>
      <c r="AV1598" s="37">
        <f>AV1571+AV1580+AV1589</f>
        <v/>
      </c>
      <c r="AW1598" s="37">
        <f>AW1571+AW1580+AW1589</f>
        <v/>
      </c>
      <c r="AX1598" s="37">
        <f>AX1571+AX1580+AX1589</f>
        <v/>
      </c>
      <c r="AY1598" s="40">
        <f>NEWPOLICY(AY1571,AY1580,AY1589)</f>
        <v/>
      </c>
    </row>
    <row r="1599" hidden="1" outlineLevel="2">
      <c r="A1599" s="14" t="inlineStr">
        <is>
          <t>nce</t>
        </is>
      </c>
      <c r="B1599" s="14" t="inlineStr">
        <is>
          <t>gso</t>
        </is>
      </c>
      <c r="C1599" s="14" t="inlineStr">
        <is>
          <t>omn</t>
        </is>
      </c>
      <c r="D1599" s="36" t="n"/>
      <c r="E1599" s="36" t="n"/>
      <c r="F1599" s="36" t="n"/>
      <c r="G1599" s="36" t="n"/>
      <c r="H1599" s="14">
        <f>INDEX(Variables!$B$5:$B$105,MATCH($A1599,Variables!$A$5:$A$105,0))&amp;IF($C1599="",""," | "&amp;INDEX(Mapping!$B$5:$B$26,MATCH($C1599,Mapping!$A$5:$A$26,0))&amp;" | "&amp;INDEX(Mapping!$B$30:$B$41,MATCH($B1599,Mapping!$A$30:$A$41,0)))</f>
        <v/>
      </c>
      <c r="I1599" s="14">
        <f>INDEX(Variables!$C$5:$C$105,MATCH($A1599,Variables!$A$5:$A$105,0))</f>
        <v/>
      </c>
      <c r="J1599" s="14">
        <f>INDEX(Variables!$E$5:$E$105,MATCH($A1599,Variables!$A$5:$A$105,0))</f>
        <v/>
      </c>
      <c r="K1599" s="11">
        <f>LOWER(Settings!$C$4)&amp;".mit."&amp;$A1599&amp;IF($C1599="","","."&amp;$C1599&amp;"."&amp;$B1599)&amp;IF(INDEX(Variables!$D$5:$D$105,MATCH($A1599,Variables!$A$5:$A$105,0))="","","."&amp;INDEX(Variables!$D$5:$D$105,MATCH($A1599,Variables!$A$5:$A$105,0)))&amp;"."&amp;K$5</f>
        <v/>
      </c>
      <c r="L1599" s="38">
        <f>L1572+L1581+L1590</f>
        <v/>
      </c>
      <c r="M1599" s="37">
        <f>M1572+M1581+M1590</f>
        <v/>
      </c>
      <c r="N1599" s="37">
        <f>N1572+N1581+N1590</f>
        <v/>
      </c>
      <c r="O1599" s="37">
        <f>O1572+O1581+O1590</f>
        <v/>
      </c>
      <c r="P1599" s="37">
        <f>P1572+P1581+P1590</f>
        <v/>
      </c>
      <c r="Q1599" s="37">
        <f>Q1572+Q1581+Q1590</f>
        <v/>
      </c>
      <c r="R1599" s="37">
        <f>R1572+R1581+R1590</f>
        <v/>
      </c>
      <c r="S1599" s="37">
        <f>S1572+S1581+S1590</f>
        <v/>
      </c>
      <c r="T1599" s="37">
        <f>T1572+T1581+T1590</f>
        <v/>
      </c>
      <c r="U1599" s="37">
        <f>U1572+U1581+U1590</f>
        <v/>
      </c>
      <c r="V1599" s="37">
        <f>V1572+V1581+V1590</f>
        <v/>
      </c>
      <c r="W1599" s="37">
        <f>W1572+W1581+W1590</f>
        <v/>
      </c>
      <c r="X1599" s="37">
        <f>X1572+X1581+X1590</f>
        <v/>
      </c>
      <c r="Y1599" s="37">
        <f>Y1572+Y1581+Y1590</f>
        <v/>
      </c>
      <c r="Z1599" s="37">
        <f>Z1572+Z1581+Z1590</f>
        <v/>
      </c>
      <c r="AA1599" s="37">
        <f>AA1572+AA1581+AA1590</f>
        <v/>
      </c>
      <c r="AB1599" s="37">
        <f>AB1572+AB1581+AB1590</f>
        <v/>
      </c>
      <c r="AC1599" s="37">
        <f>AC1572+AC1581+AC1590</f>
        <v/>
      </c>
      <c r="AD1599" s="40">
        <f>NEWPOLICY(AD1572,AD1581,AD1590)</f>
        <v/>
      </c>
      <c r="AF1599" s="11">
        <f>LOWER(Settings!$C$4)&amp;".mit."&amp;$A1599&amp;IF($C1599="","","."&amp;$C1599&amp;"."&amp;$B1599)&amp;IF(INDEX(Variables!$D$5:$D$105,MATCH($A1599,Variables!$A$5:$A$105,0))="","","."&amp;INDEX(Variables!$D$5:$D$105,MATCH($A1599,Variables!$A$5:$A$105,0)))&amp;"."&amp;AF$5</f>
        <v/>
      </c>
      <c r="AG1599" s="38">
        <f>AG1572+AG1581+AG1590</f>
        <v/>
      </c>
      <c r="AH1599" s="37">
        <f>AH1572+AH1581+AH1590</f>
        <v/>
      </c>
      <c r="AI1599" s="37">
        <f>AI1572+AI1581+AI1590</f>
        <v/>
      </c>
      <c r="AJ1599" s="37">
        <f>AJ1572+AJ1581+AJ1590</f>
        <v/>
      </c>
      <c r="AK1599" s="37">
        <f>AK1572+AK1581+AK1590</f>
        <v/>
      </c>
      <c r="AL1599" s="37">
        <f>AL1572+AL1581+AL1590</f>
        <v/>
      </c>
      <c r="AM1599" s="37">
        <f>AM1572+AM1581+AM1590</f>
        <v/>
      </c>
      <c r="AN1599" s="37">
        <f>AN1572+AN1581+AN1590</f>
        <v/>
      </c>
      <c r="AO1599" s="37">
        <f>AO1572+AO1581+AO1590</f>
        <v/>
      </c>
      <c r="AP1599" s="37">
        <f>AP1572+AP1581+AP1590</f>
        <v/>
      </c>
      <c r="AQ1599" s="37">
        <f>AQ1572+AQ1581+AQ1590</f>
        <v/>
      </c>
      <c r="AR1599" s="37">
        <f>AR1572+AR1581+AR1590</f>
        <v/>
      </c>
      <c r="AS1599" s="37">
        <f>AS1572+AS1581+AS1590</f>
        <v/>
      </c>
      <c r="AT1599" s="37">
        <f>AT1572+AT1581+AT1590</f>
        <v/>
      </c>
      <c r="AU1599" s="37">
        <f>AU1572+AU1581+AU1590</f>
        <v/>
      </c>
      <c r="AV1599" s="37">
        <f>AV1572+AV1581+AV1590</f>
        <v/>
      </c>
      <c r="AW1599" s="37">
        <f>AW1572+AW1581+AW1590</f>
        <v/>
      </c>
      <c r="AX1599" s="37">
        <f>AX1572+AX1581+AX1590</f>
        <v/>
      </c>
      <c r="AY1599" s="40">
        <f>NEWPOLICY(AY1572,AY1581,AY1590)</f>
        <v/>
      </c>
    </row>
    <row r="1600" hidden="1" outlineLevel="2">
      <c r="A1600" s="14" t="inlineStr">
        <is>
          <t>nce</t>
        </is>
      </c>
      <c r="B1600" s="14" t="inlineStr">
        <is>
          <t>die</t>
        </is>
      </c>
      <c r="C1600" s="14" t="inlineStr">
        <is>
          <t>omn</t>
        </is>
      </c>
      <c r="D1600" s="36" t="n"/>
      <c r="E1600" s="36" t="n"/>
      <c r="F1600" s="36" t="n"/>
      <c r="G1600" s="36" t="n"/>
      <c r="H1600" s="14">
        <f>INDEX(Variables!$B$5:$B$105,MATCH($A1600,Variables!$A$5:$A$105,0))&amp;IF($C1600="",""," | "&amp;INDEX(Mapping!$B$5:$B$26,MATCH($C1600,Mapping!$A$5:$A$26,0))&amp;" | "&amp;INDEX(Mapping!$B$30:$B$41,MATCH($B1600,Mapping!$A$30:$A$41,0)))</f>
        <v/>
      </c>
      <c r="I1600" s="14">
        <f>INDEX(Variables!$C$5:$C$105,MATCH($A1600,Variables!$A$5:$A$105,0))</f>
        <v/>
      </c>
      <c r="J1600" s="14">
        <f>INDEX(Variables!$E$5:$E$105,MATCH($A1600,Variables!$A$5:$A$105,0))</f>
        <v/>
      </c>
      <c r="K1600" s="11">
        <f>LOWER(Settings!$C$4)&amp;".mit."&amp;$A1600&amp;IF($C1600="","","."&amp;$C1600&amp;"."&amp;$B1600)&amp;IF(INDEX(Variables!$D$5:$D$105,MATCH($A1600,Variables!$A$5:$A$105,0))="","","."&amp;INDEX(Variables!$D$5:$D$105,MATCH($A1600,Variables!$A$5:$A$105,0)))&amp;"."&amp;K$5</f>
        <v/>
      </c>
      <c r="L1600" s="38">
        <f>L1573+L1582+L1591</f>
        <v/>
      </c>
      <c r="M1600" s="37">
        <f>M1573+M1582+M1591</f>
        <v/>
      </c>
      <c r="N1600" s="37">
        <f>N1573+N1582+N1591</f>
        <v/>
      </c>
      <c r="O1600" s="37">
        <f>O1573+O1582+O1591</f>
        <v/>
      </c>
      <c r="P1600" s="37">
        <f>P1573+P1582+P1591</f>
        <v/>
      </c>
      <c r="Q1600" s="37">
        <f>Q1573+Q1582+Q1591</f>
        <v/>
      </c>
      <c r="R1600" s="37">
        <f>R1573+R1582+R1591</f>
        <v/>
      </c>
      <c r="S1600" s="37">
        <f>S1573+S1582+S1591</f>
        <v/>
      </c>
      <c r="T1600" s="37">
        <f>T1573+T1582+T1591</f>
        <v/>
      </c>
      <c r="U1600" s="37">
        <f>U1573+U1582+U1591</f>
        <v/>
      </c>
      <c r="V1600" s="37">
        <f>V1573+V1582+V1591</f>
        <v/>
      </c>
      <c r="W1600" s="37">
        <f>W1573+W1582+W1591</f>
        <v/>
      </c>
      <c r="X1600" s="37">
        <f>X1573+X1582+X1591</f>
        <v/>
      </c>
      <c r="Y1600" s="37">
        <f>Y1573+Y1582+Y1591</f>
        <v/>
      </c>
      <c r="Z1600" s="37">
        <f>Z1573+Z1582+Z1591</f>
        <v/>
      </c>
      <c r="AA1600" s="37">
        <f>AA1573+AA1582+AA1591</f>
        <v/>
      </c>
      <c r="AB1600" s="37">
        <f>AB1573+AB1582+AB1591</f>
        <v/>
      </c>
      <c r="AC1600" s="37">
        <f>AC1573+AC1582+AC1591</f>
        <v/>
      </c>
      <c r="AD1600" s="40">
        <f>NEWPOLICY(AD1573,AD1582,AD1591)</f>
        <v/>
      </c>
      <c r="AF1600" s="11">
        <f>LOWER(Settings!$C$4)&amp;".mit."&amp;$A1600&amp;IF($C1600="","","."&amp;$C1600&amp;"."&amp;$B1600)&amp;IF(INDEX(Variables!$D$5:$D$105,MATCH($A1600,Variables!$A$5:$A$105,0))="","","."&amp;INDEX(Variables!$D$5:$D$105,MATCH($A1600,Variables!$A$5:$A$105,0)))&amp;"."&amp;AF$5</f>
        <v/>
      </c>
      <c r="AG1600" s="38">
        <f>AG1573+AG1582+AG1591</f>
        <v/>
      </c>
      <c r="AH1600" s="37">
        <f>AH1573+AH1582+AH1591</f>
        <v/>
      </c>
      <c r="AI1600" s="37">
        <f>AI1573+AI1582+AI1591</f>
        <v/>
      </c>
      <c r="AJ1600" s="37">
        <f>AJ1573+AJ1582+AJ1591</f>
        <v/>
      </c>
      <c r="AK1600" s="37">
        <f>AK1573+AK1582+AK1591</f>
        <v/>
      </c>
      <c r="AL1600" s="37">
        <f>AL1573+AL1582+AL1591</f>
        <v/>
      </c>
      <c r="AM1600" s="37">
        <f>AM1573+AM1582+AM1591</f>
        <v/>
      </c>
      <c r="AN1600" s="37">
        <f>AN1573+AN1582+AN1591</f>
        <v/>
      </c>
      <c r="AO1600" s="37">
        <f>AO1573+AO1582+AO1591</f>
        <v/>
      </c>
      <c r="AP1600" s="37">
        <f>AP1573+AP1582+AP1591</f>
        <v/>
      </c>
      <c r="AQ1600" s="37">
        <f>AQ1573+AQ1582+AQ1591</f>
        <v/>
      </c>
      <c r="AR1600" s="37">
        <f>AR1573+AR1582+AR1591</f>
        <v/>
      </c>
      <c r="AS1600" s="37">
        <f>AS1573+AS1582+AS1591</f>
        <v/>
      </c>
      <c r="AT1600" s="37">
        <f>AT1573+AT1582+AT1591</f>
        <v/>
      </c>
      <c r="AU1600" s="37">
        <f>AU1573+AU1582+AU1591</f>
        <v/>
      </c>
      <c r="AV1600" s="37">
        <f>AV1573+AV1582+AV1591</f>
        <v/>
      </c>
      <c r="AW1600" s="37">
        <f>AW1573+AW1582+AW1591</f>
        <v/>
      </c>
      <c r="AX1600" s="37">
        <f>AX1573+AX1582+AX1591</f>
        <v/>
      </c>
      <c r="AY1600" s="40">
        <f>NEWPOLICY(AY1573,AY1582,AY1591)</f>
        <v/>
      </c>
    </row>
    <row r="1601" hidden="1" outlineLevel="2">
      <c r="A1601" s="14" t="inlineStr">
        <is>
          <t>nce</t>
        </is>
      </c>
      <c r="B1601" s="14" t="inlineStr">
        <is>
          <t>lpg</t>
        </is>
      </c>
      <c r="C1601" s="14" t="inlineStr">
        <is>
          <t>omn</t>
        </is>
      </c>
      <c r="D1601" s="36" t="n"/>
      <c r="E1601" s="36" t="n"/>
      <c r="F1601" s="36" t="n"/>
      <c r="G1601" s="36" t="n"/>
      <c r="H1601" s="14">
        <f>INDEX(Variables!$B$5:$B$105,MATCH($A1601,Variables!$A$5:$A$105,0))&amp;IF($C1601="",""," | "&amp;INDEX(Mapping!$B$5:$B$26,MATCH($C1601,Mapping!$A$5:$A$26,0))&amp;" | "&amp;INDEX(Mapping!$B$30:$B$41,MATCH($B1601,Mapping!$A$30:$A$41,0)))</f>
        <v/>
      </c>
      <c r="I1601" s="14">
        <f>INDEX(Variables!$C$5:$C$105,MATCH($A1601,Variables!$A$5:$A$105,0))</f>
        <v/>
      </c>
      <c r="J1601" s="14">
        <f>INDEX(Variables!$E$5:$E$105,MATCH($A1601,Variables!$A$5:$A$105,0))</f>
        <v/>
      </c>
      <c r="K1601" s="11">
        <f>LOWER(Settings!$C$4)&amp;".mit."&amp;$A1601&amp;IF($C1601="","","."&amp;$C1601&amp;"."&amp;$B1601)&amp;IF(INDEX(Variables!$D$5:$D$105,MATCH($A1601,Variables!$A$5:$A$105,0))="","","."&amp;INDEX(Variables!$D$5:$D$105,MATCH($A1601,Variables!$A$5:$A$105,0)))&amp;"."&amp;K$5</f>
        <v/>
      </c>
      <c r="L1601" s="38">
        <f>L1574+L1583+L1592</f>
        <v/>
      </c>
      <c r="M1601" s="37">
        <f>M1574+M1583+M1592</f>
        <v/>
      </c>
      <c r="N1601" s="37">
        <f>N1574+N1583+N1592</f>
        <v/>
      </c>
      <c r="O1601" s="37">
        <f>O1574+O1583+O1592</f>
        <v/>
      </c>
      <c r="P1601" s="37">
        <f>P1574+P1583+P1592</f>
        <v/>
      </c>
      <c r="Q1601" s="37">
        <f>Q1574+Q1583+Q1592</f>
        <v/>
      </c>
      <c r="R1601" s="37">
        <f>R1574+R1583+R1592</f>
        <v/>
      </c>
      <c r="S1601" s="37">
        <f>S1574+S1583+S1592</f>
        <v/>
      </c>
      <c r="T1601" s="37">
        <f>T1574+T1583+T1592</f>
        <v/>
      </c>
      <c r="U1601" s="37">
        <f>U1574+U1583+U1592</f>
        <v/>
      </c>
      <c r="V1601" s="37">
        <f>V1574+V1583+V1592</f>
        <v/>
      </c>
      <c r="W1601" s="37">
        <f>W1574+W1583+W1592</f>
        <v/>
      </c>
      <c r="X1601" s="37">
        <f>X1574+X1583+X1592</f>
        <v/>
      </c>
      <c r="Y1601" s="37">
        <f>Y1574+Y1583+Y1592</f>
        <v/>
      </c>
      <c r="Z1601" s="37">
        <f>Z1574+Z1583+Z1592</f>
        <v/>
      </c>
      <c r="AA1601" s="37">
        <f>AA1574+AA1583+AA1592</f>
        <v/>
      </c>
      <c r="AB1601" s="37">
        <f>AB1574+AB1583+AB1592</f>
        <v/>
      </c>
      <c r="AC1601" s="37">
        <f>AC1574+AC1583+AC1592</f>
        <v/>
      </c>
      <c r="AD1601" s="40">
        <f>NEWPOLICY(AD1574,AD1583,AD1592)</f>
        <v/>
      </c>
      <c r="AF1601" s="11">
        <f>LOWER(Settings!$C$4)&amp;".mit."&amp;$A1601&amp;IF($C1601="","","."&amp;$C1601&amp;"."&amp;$B1601)&amp;IF(INDEX(Variables!$D$5:$D$105,MATCH($A1601,Variables!$A$5:$A$105,0))="","","."&amp;INDEX(Variables!$D$5:$D$105,MATCH($A1601,Variables!$A$5:$A$105,0)))&amp;"."&amp;AF$5</f>
        <v/>
      </c>
      <c r="AG1601" s="38">
        <f>AG1574+AG1583+AG1592</f>
        <v/>
      </c>
      <c r="AH1601" s="37">
        <f>AH1574+AH1583+AH1592</f>
        <v/>
      </c>
      <c r="AI1601" s="37">
        <f>AI1574+AI1583+AI1592</f>
        <v/>
      </c>
      <c r="AJ1601" s="37">
        <f>AJ1574+AJ1583+AJ1592</f>
        <v/>
      </c>
      <c r="AK1601" s="37">
        <f>AK1574+AK1583+AK1592</f>
        <v/>
      </c>
      <c r="AL1601" s="37">
        <f>AL1574+AL1583+AL1592</f>
        <v/>
      </c>
      <c r="AM1601" s="37">
        <f>AM1574+AM1583+AM1592</f>
        <v/>
      </c>
      <c r="AN1601" s="37">
        <f>AN1574+AN1583+AN1592</f>
        <v/>
      </c>
      <c r="AO1601" s="37">
        <f>AO1574+AO1583+AO1592</f>
        <v/>
      </c>
      <c r="AP1601" s="37">
        <f>AP1574+AP1583+AP1592</f>
        <v/>
      </c>
      <c r="AQ1601" s="37">
        <f>AQ1574+AQ1583+AQ1592</f>
        <v/>
      </c>
      <c r="AR1601" s="37">
        <f>AR1574+AR1583+AR1592</f>
        <v/>
      </c>
      <c r="AS1601" s="37">
        <f>AS1574+AS1583+AS1592</f>
        <v/>
      </c>
      <c r="AT1601" s="37">
        <f>AT1574+AT1583+AT1592</f>
        <v/>
      </c>
      <c r="AU1601" s="37">
        <f>AU1574+AU1583+AU1592</f>
        <v/>
      </c>
      <c r="AV1601" s="37">
        <f>AV1574+AV1583+AV1592</f>
        <v/>
      </c>
      <c r="AW1601" s="37">
        <f>AW1574+AW1583+AW1592</f>
        <v/>
      </c>
      <c r="AX1601" s="37">
        <f>AX1574+AX1583+AX1592</f>
        <v/>
      </c>
      <c r="AY1601" s="40">
        <f>NEWPOLICY(AY1574,AY1583,AY1592)</f>
        <v/>
      </c>
    </row>
    <row r="1602" hidden="1" outlineLevel="2">
      <c r="A1602" s="14" t="inlineStr">
        <is>
          <t>nce</t>
        </is>
      </c>
      <c r="B1602" s="14" t="inlineStr">
        <is>
          <t>ker</t>
        </is>
      </c>
      <c r="C1602" s="14" t="inlineStr">
        <is>
          <t>omn</t>
        </is>
      </c>
      <c r="D1602" s="36" t="n"/>
      <c r="E1602" s="36" t="n"/>
      <c r="F1602" s="36" t="n"/>
      <c r="G1602" s="36" t="n"/>
      <c r="H1602" s="14">
        <f>INDEX(Variables!$B$5:$B$105,MATCH($A1602,Variables!$A$5:$A$105,0))&amp;IF($C1602="",""," | "&amp;INDEX(Mapping!$B$5:$B$26,MATCH($C1602,Mapping!$A$5:$A$26,0))&amp;" | "&amp;INDEX(Mapping!$B$30:$B$41,MATCH($B1602,Mapping!$A$30:$A$41,0)))</f>
        <v/>
      </c>
      <c r="I1602" s="14">
        <f>INDEX(Variables!$C$5:$C$105,MATCH($A1602,Variables!$A$5:$A$105,0))</f>
        <v/>
      </c>
      <c r="J1602" s="14">
        <f>INDEX(Variables!$E$5:$E$105,MATCH($A1602,Variables!$A$5:$A$105,0))</f>
        <v/>
      </c>
      <c r="K1602" s="11">
        <f>LOWER(Settings!$C$4)&amp;".mit."&amp;$A1602&amp;IF($C1602="","","."&amp;$C1602&amp;"."&amp;$B1602)&amp;IF(INDEX(Variables!$D$5:$D$105,MATCH($A1602,Variables!$A$5:$A$105,0))="","","."&amp;INDEX(Variables!$D$5:$D$105,MATCH($A1602,Variables!$A$5:$A$105,0)))&amp;"."&amp;K$5</f>
        <v/>
      </c>
      <c r="L1602" s="38">
        <f>L1575+L1584+L1593</f>
        <v/>
      </c>
      <c r="M1602" s="37">
        <f>M1575+M1584+M1593</f>
        <v/>
      </c>
      <c r="N1602" s="37">
        <f>N1575+N1584+N1593</f>
        <v/>
      </c>
      <c r="O1602" s="37">
        <f>O1575+O1584+O1593</f>
        <v/>
      </c>
      <c r="P1602" s="37">
        <f>P1575+P1584+P1593</f>
        <v/>
      </c>
      <c r="Q1602" s="37">
        <f>Q1575+Q1584+Q1593</f>
        <v/>
      </c>
      <c r="R1602" s="37">
        <f>R1575+R1584+R1593</f>
        <v/>
      </c>
      <c r="S1602" s="37">
        <f>S1575+S1584+S1593</f>
        <v/>
      </c>
      <c r="T1602" s="37">
        <f>T1575+T1584+T1593</f>
        <v/>
      </c>
      <c r="U1602" s="37">
        <f>U1575+U1584+U1593</f>
        <v/>
      </c>
      <c r="V1602" s="37">
        <f>V1575+V1584+V1593</f>
        <v/>
      </c>
      <c r="W1602" s="37">
        <f>W1575+W1584+W1593</f>
        <v/>
      </c>
      <c r="X1602" s="37">
        <f>X1575+X1584+X1593</f>
        <v/>
      </c>
      <c r="Y1602" s="37">
        <f>Y1575+Y1584+Y1593</f>
        <v/>
      </c>
      <c r="Z1602" s="37">
        <f>Z1575+Z1584+Z1593</f>
        <v/>
      </c>
      <c r="AA1602" s="37">
        <f>AA1575+AA1584+AA1593</f>
        <v/>
      </c>
      <c r="AB1602" s="37">
        <f>AB1575+AB1584+AB1593</f>
        <v/>
      </c>
      <c r="AC1602" s="37">
        <f>AC1575+AC1584+AC1593</f>
        <v/>
      </c>
      <c r="AD1602" s="40">
        <f>NEWPOLICY(AD1575,AD1584,AD1593)</f>
        <v/>
      </c>
      <c r="AF1602" s="11">
        <f>LOWER(Settings!$C$4)&amp;".mit."&amp;$A1602&amp;IF($C1602="","","."&amp;$C1602&amp;"."&amp;$B1602)&amp;IF(INDEX(Variables!$D$5:$D$105,MATCH($A1602,Variables!$A$5:$A$105,0))="","","."&amp;INDEX(Variables!$D$5:$D$105,MATCH($A1602,Variables!$A$5:$A$105,0)))&amp;"."&amp;AF$5</f>
        <v/>
      </c>
      <c r="AG1602" s="38">
        <f>AG1575+AG1584+AG1593</f>
        <v/>
      </c>
      <c r="AH1602" s="37">
        <f>AH1575+AH1584+AH1593</f>
        <v/>
      </c>
      <c r="AI1602" s="37">
        <f>AI1575+AI1584+AI1593</f>
        <v/>
      </c>
      <c r="AJ1602" s="37">
        <f>AJ1575+AJ1584+AJ1593</f>
        <v/>
      </c>
      <c r="AK1602" s="37">
        <f>AK1575+AK1584+AK1593</f>
        <v/>
      </c>
      <c r="AL1602" s="37">
        <f>AL1575+AL1584+AL1593</f>
        <v/>
      </c>
      <c r="AM1602" s="37">
        <f>AM1575+AM1584+AM1593</f>
        <v/>
      </c>
      <c r="AN1602" s="37">
        <f>AN1575+AN1584+AN1593</f>
        <v/>
      </c>
      <c r="AO1602" s="37">
        <f>AO1575+AO1584+AO1593</f>
        <v/>
      </c>
      <c r="AP1602" s="37">
        <f>AP1575+AP1584+AP1593</f>
        <v/>
      </c>
      <c r="AQ1602" s="37">
        <f>AQ1575+AQ1584+AQ1593</f>
        <v/>
      </c>
      <c r="AR1602" s="37">
        <f>AR1575+AR1584+AR1593</f>
        <v/>
      </c>
      <c r="AS1602" s="37">
        <f>AS1575+AS1584+AS1593</f>
        <v/>
      </c>
      <c r="AT1602" s="37">
        <f>AT1575+AT1584+AT1593</f>
        <v/>
      </c>
      <c r="AU1602" s="37">
        <f>AU1575+AU1584+AU1593</f>
        <v/>
      </c>
      <c r="AV1602" s="37">
        <f>AV1575+AV1584+AV1593</f>
        <v/>
      </c>
      <c r="AW1602" s="37">
        <f>AW1575+AW1584+AW1593</f>
        <v/>
      </c>
      <c r="AX1602" s="37">
        <f>AX1575+AX1584+AX1593</f>
        <v/>
      </c>
      <c r="AY1602" s="40">
        <f>NEWPOLICY(AY1575,AY1584,AY1593)</f>
        <v/>
      </c>
    </row>
    <row r="1603" hidden="1" outlineLevel="2">
      <c r="A1603" s="14" t="inlineStr">
        <is>
          <t>nce</t>
        </is>
      </c>
      <c r="B1603" s="14" t="inlineStr">
        <is>
          <t>oop</t>
        </is>
      </c>
      <c r="C1603" s="14" t="inlineStr">
        <is>
          <t>omn</t>
        </is>
      </c>
      <c r="D1603" s="36" t="n"/>
      <c r="E1603" s="36" t="n"/>
      <c r="F1603" s="36" t="n"/>
      <c r="G1603" s="36" t="n"/>
      <c r="H1603" s="14">
        <f>INDEX(Variables!$B$5:$B$105,MATCH($A1603,Variables!$A$5:$A$105,0))&amp;IF($C1603="",""," | "&amp;INDEX(Mapping!$B$5:$B$26,MATCH($C1603,Mapping!$A$5:$A$26,0))&amp;" | "&amp;INDEX(Mapping!$B$30:$B$41,MATCH($B1603,Mapping!$A$30:$A$41,0)))</f>
        <v/>
      </c>
      <c r="I1603" s="14">
        <f>INDEX(Variables!$C$5:$C$105,MATCH($A1603,Variables!$A$5:$A$105,0))</f>
        <v/>
      </c>
      <c r="J1603" s="14">
        <f>INDEX(Variables!$E$5:$E$105,MATCH($A1603,Variables!$A$5:$A$105,0))</f>
        <v/>
      </c>
      <c r="K1603" s="11">
        <f>LOWER(Settings!$C$4)&amp;".mit."&amp;$A1603&amp;IF($C1603="","","."&amp;$C1603&amp;"."&amp;$B1603)&amp;IF(INDEX(Variables!$D$5:$D$105,MATCH($A1603,Variables!$A$5:$A$105,0))="","","."&amp;INDEX(Variables!$D$5:$D$105,MATCH($A1603,Variables!$A$5:$A$105,0)))&amp;"."&amp;K$5</f>
        <v/>
      </c>
      <c r="L1603" s="38">
        <f>L1576+L1585+L1594</f>
        <v/>
      </c>
      <c r="M1603" s="37">
        <f>M1576+M1585+M1594</f>
        <v/>
      </c>
      <c r="N1603" s="37">
        <f>N1576+N1585+N1594</f>
        <v/>
      </c>
      <c r="O1603" s="37">
        <f>O1576+O1585+O1594</f>
        <v/>
      </c>
      <c r="P1603" s="37">
        <f>P1576+P1585+P1594</f>
        <v/>
      </c>
      <c r="Q1603" s="37">
        <f>Q1576+Q1585+Q1594</f>
        <v/>
      </c>
      <c r="R1603" s="37">
        <f>R1576+R1585+R1594</f>
        <v/>
      </c>
      <c r="S1603" s="37">
        <f>S1576+S1585+S1594</f>
        <v/>
      </c>
      <c r="T1603" s="37">
        <f>T1576+T1585+T1594</f>
        <v/>
      </c>
      <c r="U1603" s="37">
        <f>U1576+U1585+U1594</f>
        <v/>
      </c>
      <c r="V1603" s="37">
        <f>V1576+V1585+V1594</f>
        <v/>
      </c>
      <c r="W1603" s="37">
        <f>W1576+W1585+W1594</f>
        <v/>
      </c>
      <c r="X1603" s="37">
        <f>X1576+X1585+X1594</f>
        <v/>
      </c>
      <c r="Y1603" s="37">
        <f>Y1576+Y1585+Y1594</f>
        <v/>
      </c>
      <c r="Z1603" s="37">
        <f>Z1576+Z1585+Z1594</f>
        <v/>
      </c>
      <c r="AA1603" s="37">
        <f>AA1576+AA1585+AA1594</f>
        <v/>
      </c>
      <c r="AB1603" s="37">
        <f>AB1576+AB1585+AB1594</f>
        <v/>
      </c>
      <c r="AC1603" s="37">
        <f>AC1576+AC1585+AC1594</f>
        <v/>
      </c>
      <c r="AD1603" s="40">
        <f>NEWPOLICY(AD1576,AD1585,AD1594)</f>
        <v/>
      </c>
      <c r="AF1603" s="11">
        <f>LOWER(Settings!$C$4)&amp;".mit."&amp;$A1603&amp;IF($C1603="","","."&amp;$C1603&amp;"."&amp;$B1603)&amp;IF(INDEX(Variables!$D$5:$D$105,MATCH($A1603,Variables!$A$5:$A$105,0))="","","."&amp;INDEX(Variables!$D$5:$D$105,MATCH($A1603,Variables!$A$5:$A$105,0)))&amp;"."&amp;AF$5</f>
        <v/>
      </c>
      <c r="AG1603" s="38">
        <f>AG1576+AG1585+AG1594</f>
        <v/>
      </c>
      <c r="AH1603" s="37">
        <f>AH1576+AH1585+AH1594</f>
        <v/>
      </c>
      <c r="AI1603" s="37">
        <f>AI1576+AI1585+AI1594</f>
        <v/>
      </c>
      <c r="AJ1603" s="37">
        <f>AJ1576+AJ1585+AJ1594</f>
        <v/>
      </c>
      <c r="AK1603" s="37">
        <f>AK1576+AK1585+AK1594</f>
        <v/>
      </c>
      <c r="AL1603" s="37">
        <f>AL1576+AL1585+AL1594</f>
        <v/>
      </c>
      <c r="AM1603" s="37">
        <f>AM1576+AM1585+AM1594</f>
        <v/>
      </c>
      <c r="AN1603" s="37">
        <f>AN1576+AN1585+AN1594</f>
        <v/>
      </c>
      <c r="AO1603" s="37">
        <f>AO1576+AO1585+AO1594</f>
        <v/>
      </c>
      <c r="AP1603" s="37">
        <f>AP1576+AP1585+AP1594</f>
        <v/>
      </c>
      <c r="AQ1603" s="37">
        <f>AQ1576+AQ1585+AQ1594</f>
        <v/>
      </c>
      <c r="AR1603" s="37">
        <f>AR1576+AR1585+AR1594</f>
        <v/>
      </c>
      <c r="AS1603" s="37">
        <f>AS1576+AS1585+AS1594</f>
        <v/>
      </c>
      <c r="AT1603" s="37">
        <f>AT1576+AT1585+AT1594</f>
        <v/>
      </c>
      <c r="AU1603" s="37">
        <f>AU1576+AU1585+AU1594</f>
        <v/>
      </c>
      <c r="AV1603" s="37">
        <f>AV1576+AV1585+AV1594</f>
        <v/>
      </c>
      <c r="AW1603" s="37">
        <f>AW1576+AW1585+AW1594</f>
        <v/>
      </c>
      <c r="AX1603" s="37">
        <f>AX1576+AX1585+AX1594</f>
        <v/>
      </c>
      <c r="AY1603" s="40">
        <f>NEWPOLICY(AY1576,AY1585,AY1594)</f>
        <v/>
      </c>
    </row>
    <row r="1604" hidden="1" outlineLevel="2">
      <c r="A1604" s="14" t="inlineStr">
        <is>
          <t>nce</t>
        </is>
      </c>
      <c r="B1604" s="14" t="inlineStr">
        <is>
          <t>bio</t>
        </is>
      </c>
      <c r="C1604" s="14" t="inlineStr">
        <is>
          <t>omn</t>
        </is>
      </c>
      <c r="D1604" s="36" t="n"/>
      <c r="E1604" s="36" t="n"/>
      <c r="F1604" s="36" t="n"/>
      <c r="G1604" s="36" t="n"/>
      <c r="H1604" s="14">
        <f>INDEX(Variables!$B$5:$B$105,MATCH($A1604,Variables!$A$5:$A$105,0))&amp;IF($C1604="",""," | "&amp;INDEX(Mapping!$B$5:$B$26,MATCH($C1604,Mapping!$A$5:$A$26,0))&amp;" | "&amp;INDEX(Mapping!$B$30:$B$41,MATCH($B1604,Mapping!$A$30:$A$41,0)))</f>
        <v/>
      </c>
      <c r="I1604" s="14">
        <f>INDEX(Variables!$C$5:$C$105,MATCH($A1604,Variables!$A$5:$A$105,0))</f>
        <v/>
      </c>
      <c r="J1604" s="14">
        <f>INDEX(Variables!$E$5:$E$105,MATCH($A1604,Variables!$A$5:$A$105,0))</f>
        <v/>
      </c>
      <c r="K1604" s="11">
        <f>LOWER(Settings!$C$4)&amp;".mit."&amp;$A1604&amp;IF($C1604="","","."&amp;$C1604&amp;"."&amp;$B1604)&amp;IF(INDEX(Variables!$D$5:$D$105,MATCH($A1604,Variables!$A$5:$A$105,0))="","","."&amp;INDEX(Variables!$D$5:$D$105,MATCH($A1604,Variables!$A$5:$A$105,0)))&amp;"."&amp;K$5</f>
        <v/>
      </c>
      <c r="L1604" s="38">
        <f>L1577+L1586+L1595</f>
        <v/>
      </c>
      <c r="M1604" s="37">
        <f>M1577+M1586+M1595</f>
        <v/>
      </c>
      <c r="N1604" s="37">
        <f>N1577+N1586+N1595</f>
        <v/>
      </c>
      <c r="O1604" s="37">
        <f>O1577+O1586+O1595</f>
        <v/>
      </c>
      <c r="P1604" s="37">
        <f>P1577+P1586+P1595</f>
        <v/>
      </c>
      <c r="Q1604" s="37">
        <f>Q1577+Q1586+Q1595</f>
        <v/>
      </c>
      <c r="R1604" s="37">
        <f>R1577+R1586+R1595</f>
        <v/>
      </c>
      <c r="S1604" s="37">
        <f>S1577+S1586+S1595</f>
        <v/>
      </c>
      <c r="T1604" s="37">
        <f>T1577+T1586+T1595</f>
        <v/>
      </c>
      <c r="U1604" s="37">
        <f>U1577+U1586+U1595</f>
        <v/>
      </c>
      <c r="V1604" s="37">
        <f>V1577+V1586+V1595</f>
        <v/>
      </c>
      <c r="W1604" s="37">
        <f>W1577+W1586+W1595</f>
        <v/>
      </c>
      <c r="X1604" s="37">
        <f>X1577+X1586+X1595</f>
        <v/>
      </c>
      <c r="Y1604" s="37">
        <f>Y1577+Y1586+Y1595</f>
        <v/>
      </c>
      <c r="Z1604" s="37">
        <f>Z1577+Z1586+Z1595</f>
        <v/>
      </c>
      <c r="AA1604" s="37">
        <f>AA1577+AA1586+AA1595</f>
        <v/>
      </c>
      <c r="AB1604" s="37">
        <f>AB1577+AB1586+AB1595</f>
        <v/>
      </c>
      <c r="AC1604" s="37">
        <f>AC1577+AC1586+AC1595</f>
        <v/>
      </c>
      <c r="AD1604" s="40">
        <f>NEWPOLICY(AD1577,AD1586,AD1595)</f>
        <v/>
      </c>
      <c r="AF1604" s="11">
        <f>LOWER(Settings!$C$4)&amp;".mit."&amp;$A1604&amp;IF($C1604="","","."&amp;$C1604&amp;"."&amp;$B1604)&amp;IF(INDEX(Variables!$D$5:$D$105,MATCH($A1604,Variables!$A$5:$A$105,0))="","","."&amp;INDEX(Variables!$D$5:$D$105,MATCH($A1604,Variables!$A$5:$A$105,0)))&amp;"."&amp;AF$5</f>
        <v/>
      </c>
      <c r="AG1604" s="38">
        <f>AG1577+AG1586+AG1595</f>
        <v/>
      </c>
      <c r="AH1604" s="37">
        <f>AH1577+AH1586+AH1595</f>
        <v/>
      </c>
      <c r="AI1604" s="37">
        <f>AI1577+AI1586+AI1595</f>
        <v/>
      </c>
      <c r="AJ1604" s="37">
        <f>AJ1577+AJ1586+AJ1595</f>
        <v/>
      </c>
      <c r="AK1604" s="37">
        <f>AK1577+AK1586+AK1595</f>
        <v/>
      </c>
      <c r="AL1604" s="37">
        <f>AL1577+AL1586+AL1595</f>
        <v/>
      </c>
      <c r="AM1604" s="37">
        <f>AM1577+AM1586+AM1595</f>
        <v/>
      </c>
      <c r="AN1604" s="37">
        <f>AN1577+AN1586+AN1595</f>
        <v/>
      </c>
      <c r="AO1604" s="37">
        <f>AO1577+AO1586+AO1595</f>
        <v/>
      </c>
      <c r="AP1604" s="37">
        <f>AP1577+AP1586+AP1595</f>
        <v/>
      </c>
      <c r="AQ1604" s="37">
        <f>AQ1577+AQ1586+AQ1595</f>
        <v/>
      </c>
      <c r="AR1604" s="37">
        <f>AR1577+AR1586+AR1595</f>
        <v/>
      </c>
      <c r="AS1604" s="37">
        <f>AS1577+AS1586+AS1595</f>
        <v/>
      </c>
      <c r="AT1604" s="37">
        <f>AT1577+AT1586+AT1595</f>
        <v/>
      </c>
      <c r="AU1604" s="37">
        <f>AU1577+AU1586+AU1595</f>
        <v/>
      </c>
      <c r="AV1604" s="37">
        <f>AV1577+AV1586+AV1595</f>
        <v/>
      </c>
      <c r="AW1604" s="37">
        <f>AW1577+AW1586+AW1595</f>
        <v/>
      </c>
      <c r="AX1604" s="37">
        <f>AX1577+AX1586+AX1595</f>
        <v/>
      </c>
      <c r="AY1604" s="40">
        <f>NEWPOLICY(AY1577,AY1586,AY1595)</f>
        <v/>
      </c>
    </row>
    <row r="1605" hidden="1" outlineLevel="2"/>
    <row r="1606" hidden="1" outlineLevel="2">
      <c r="A1606" s="14" t="inlineStr">
        <is>
          <t>atp</t>
        </is>
      </c>
      <c r="B1606" s="14" t="inlineStr">
        <is>
          <t>coa</t>
        </is>
      </c>
      <c r="C1606" s="14" t="inlineStr">
        <is>
          <t>omn</t>
        </is>
      </c>
      <c r="D1606" s="37">
        <f>INDEX(Inputs!$R$5:$R$132,MATCH($B1606&amp;"|"&amp;$C1606,Inputs!$A$5:$A$132,0))</f>
        <v/>
      </c>
      <c r="E1606" s="37">
        <f>INDEX(Inputs!$S$5:$S$132,MATCH($B1606&amp;"|"&amp;$C1606,Inputs!$A$5:$A$132,0))</f>
        <v/>
      </c>
      <c r="F1606" s="36" t="n"/>
      <c r="G1606" s="36" t="n"/>
      <c r="H1606" s="14">
        <f>INDEX(Variables!$B$5:$B$105,MATCH($A1606,Variables!$A$5:$A$105,0))&amp;IF($C1606="",""," | "&amp;INDEX(Mapping!$B$5:$B$26,MATCH($C1606,Mapping!$A$5:$A$26,0))&amp;" | "&amp;INDEX(Mapping!$B$30:$B$41,MATCH($B1606,Mapping!$A$30:$A$41,0)))</f>
        <v/>
      </c>
      <c r="I1606" s="14">
        <f>INDEX(Variables!$C$5:$C$105,MATCH($A1606,Variables!$A$5:$A$105,0))</f>
        <v/>
      </c>
      <c r="J1606" s="14">
        <f>INDEX(Variables!$E$5:$E$105,MATCH($A1606,Variables!$A$5:$A$105,0))</f>
        <v/>
      </c>
      <c r="K1606" s="11">
        <f>LOWER(Settings!$C$4)&amp;".mit."&amp;$A1606&amp;IF($C1606="","","."&amp;$C1606&amp;"."&amp;$B1606)&amp;IF(INDEX(Variables!$D$5:$D$105,MATCH($A1606,Variables!$A$5:$A$105,0))="","","."&amp;INDEX(Variables!$D$5:$D$105,MATCH($A1606,Variables!$A$5:$A$105,0)))&amp;"."&amp;K$5</f>
        <v/>
      </c>
      <c r="L1606" s="38">
        <f>MAX(INDEX(L$292:L$303,$D1606)+L1597*(1+$E1606),0.01)</f>
        <v/>
      </c>
      <c r="M1606" s="37">
        <f>MAX(INDEX(M$292:M$303,$D1606)+M1597*(1+$E1606),0.01)</f>
        <v/>
      </c>
      <c r="N1606" s="37">
        <f>MAX(INDEX(N$292:N$303,$D1606)+N1597*(1+$E1606),0.01)</f>
        <v/>
      </c>
      <c r="O1606" s="37">
        <f>MAX(INDEX(O$292:O$303,$D1606)+O1597*(1+$E1606),0.01)</f>
        <v/>
      </c>
      <c r="P1606" s="37">
        <f>MAX(INDEX(P$292:P$303,$D1606)+P1597*(1+$E1606),0.01)</f>
        <v/>
      </c>
      <c r="Q1606" s="37">
        <f>MAX(INDEX(Q$292:Q$303,$D1606)+Q1597*(1+$E1606),0.01)</f>
        <v/>
      </c>
      <c r="R1606" s="37">
        <f>MAX(INDEX(R$292:R$303,$D1606)+R1597*(1+$E1606),0.01)</f>
        <v/>
      </c>
      <c r="S1606" s="37">
        <f>MAX(INDEX(S$292:S$303,$D1606)+S1597*(1+$E1606),0.01)</f>
        <v/>
      </c>
      <c r="T1606" s="37">
        <f>MAX(INDEX(T$292:T$303,$D1606)+T1597*(1+$E1606),0.01)</f>
        <v/>
      </c>
      <c r="U1606" s="37">
        <f>MAX(INDEX(U$292:U$303,$D1606)+U1597*(1+$E1606),0.01)</f>
        <v/>
      </c>
      <c r="V1606" s="37">
        <f>MAX(INDEX(V$292:V$303,$D1606)+V1597*(1+$E1606),0.01)</f>
        <v/>
      </c>
      <c r="W1606" s="37">
        <f>MAX(INDEX(W$292:W$303,$D1606)+W1597*(1+$E1606),0.01)</f>
        <v/>
      </c>
      <c r="X1606" s="37">
        <f>MAX(INDEX(X$292:X$303,$D1606)+X1597*(1+$E1606),0.01)</f>
        <v/>
      </c>
      <c r="Y1606" s="37">
        <f>MAX(INDEX(Y$292:Y$303,$D1606)+Y1597*(1+$E1606),0.01)</f>
        <v/>
      </c>
      <c r="Z1606" s="37">
        <f>MAX(INDEX(Z$292:Z$303,$D1606)+Z1597*(1+$E1606),0.01)</f>
        <v/>
      </c>
      <c r="AA1606" s="37">
        <f>MAX(INDEX(AA$292:AA$303,$D1606)+AA1597*(1+$E1606),0.01)</f>
        <v/>
      </c>
      <c r="AB1606" s="37">
        <f>MAX(INDEX(AB$292:AB$303,$D1606)+AB1597*(1+$E1606),0.01)</f>
        <v/>
      </c>
      <c r="AC1606" s="37">
        <f>MAX(INDEX(AC$292:AC$303,$D1606)+AC1597*(1+$E1606),0.01)</f>
        <v/>
      </c>
      <c r="AD1606" s="40">
        <f>POSTTAX(INDEX(AD$292:AD$303,$D1606),AD1597,$E1606)</f>
        <v/>
      </c>
      <c r="AF1606" s="11">
        <f>LOWER(Settings!$C$4)&amp;".mit."&amp;$A1606&amp;IF($C1606="","","."&amp;$C1606&amp;"."&amp;$B1606)&amp;IF(INDEX(Variables!$D$5:$D$105,MATCH($A1606,Variables!$A$5:$A$105,0))="","","."&amp;INDEX(Variables!$D$5:$D$105,MATCH($A1606,Variables!$A$5:$A$105,0)))&amp;"."&amp;AF$5</f>
        <v/>
      </c>
      <c r="AG1606" s="38">
        <f>MAX(INDEX(AG$292:AG$303,$D1606)+AG1597*(1+$E1606),0.01)</f>
        <v/>
      </c>
      <c r="AH1606" s="37">
        <f>MAX(INDEX(AH$292:AH$303,$D1606)+AH1597*(1+$E1606),0.01)</f>
        <v/>
      </c>
      <c r="AI1606" s="37">
        <f>MAX(INDEX(AI$292:AI$303,$D1606)+AI1597*(1+$E1606),0.01)</f>
        <v/>
      </c>
      <c r="AJ1606" s="37">
        <f>MAX(INDEX(AJ$292:AJ$303,$D1606)+AJ1597*(1+$E1606),0.01)</f>
        <v/>
      </c>
      <c r="AK1606" s="37">
        <f>MAX(INDEX(AK$292:AK$303,$D1606)+AK1597*(1+$E1606),0.01)</f>
        <v/>
      </c>
      <c r="AL1606" s="37">
        <f>MAX(INDEX(AL$292:AL$303,$D1606)+AL1597*(1+$E1606),0.01)</f>
        <v/>
      </c>
      <c r="AM1606" s="37">
        <f>MAX(INDEX(AM$292:AM$303,$D1606)+AM1597*(1+$E1606),0.01)</f>
        <v/>
      </c>
      <c r="AN1606" s="37">
        <f>MAX(INDEX(AN$292:AN$303,$D1606)+AN1597*(1+$E1606),0.01)</f>
        <v/>
      </c>
      <c r="AO1606" s="37">
        <f>MAX(INDEX(AO$292:AO$303,$D1606)+AO1597*(1+$E1606),0.01)</f>
        <v/>
      </c>
      <c r="AP1606" s="37">
        <f>MAX(INDEX(AP$292:AP$303,$D1606)+AP1597*(1+$E1606),0.01)</f>
        <v/>
      </c>
      <c r="AQ1606" s="37">
        <f>MAX(INDEX(AQ$292:AQ$303,$D1606)+AQ1597*(1+$E1606),0.01)</f>
        <v/>
      </c>
      <c r="AR1606" s="37">
        <f>MAX(INDEX(AR$292:AR$303,$D1606)+AR1597*(1+$E1606),0.01)</f>
        <v/>
      </c>
      <c r="AS1606" s="37">
        <f>MAX(INDEX(AS$292:AS$303,$D1606)+AS1597*(1+$E1606),0.01)</f>
        <v/>
      </c>
      <c r="AT1606" s="37">
        <f>MAX(INDEX(AT$292:AT$303,$D1606)+AT1597*(1+$E1606),0.01)</f>
        <v/>
      </c>
      <c r="AU1606" s="37">
        <f>MAX(INDEX(AU$292:AU$303,$D1606)+AU1597*(1+$E1606),0.01)</f>
        <v/>
      </c>
      <c r="AV1606" s="37">
        <f>MAX(INDEX(AV$292:AV$303,$D1606)+AV1597*(1+$E1606),0.01)</f>
        <v/>
      </c>
      <c r="AW1606" s="37">
        <f>MAX(INDEX(AW$292:AW$303,$D1606)+AW1597*(1+$E1606),0.01)</f>
        <v/>
      </c>
      <c r="AX1606" s="37">
        <f>MAX(INDEX(AX$292:AX$303,$D1606)+AX1597*(1+$E1606),0.01)</f>
        <v/>
      </c>
      <c r="AY1606" s="40">
        <f>POSTTAX(INDEX(AY$292:AY$303,$D1606),AY1597,$E1606)</f>
        <v/>
      </c>
    </row>
    <row r="1607" hidden="1" outlineLevel="2">
      <c r="A1607" s="14" t="inlineStr">
        <is>
          <t>atp</t>
        </is>
      </c>
      <c r="B1607" s="14" t="inlineStr">
        <is>
          <t>nga</t>
        </is>
      </c>
      <c r="C1607" s="14" t="inlineStr">
        <is>
          <t>omn</t>
        </is>
      </c>
      <c r="D1607" s="37">
        <f>INDEX(Inputs!$R$5:$R$132,MATCH($B1607&amp;"|"&amp;$C1607,Inputs!$A$5:$A$132,0))</f>
        <v/>
      </c>
      <c r="E1607" s="37">
        <f>INDEX(Inputs!$S$5:$S$132,MATCH($B1607&amp;"|"&amp;$C1607,Inputs!$A$5:$A$132,0))</f>
        <v/>
      </c>
      <c r="F1607" s="36" t="n"/>
      <c r="G1607" s="36" t="n"/>
      <c r="H1607" s="14">
        <f>INDEX(Variables!$B$5:$B$105,MATCH($A1607,Variables!$A$5:$A$105,0))&amp;IF($C1607="",""," | "&amp;INDEX(Mapping!$B$5:$B$26,MATCH($C1607,Mapping!$A$5:$A$26,0))&amp;" | "&amp;INDEX(Mapping!$B$30:$B$41,MATCH($B1607,Mapping!$A$30:$A$41,0)))</f>
        <v/>
      </c>
      <c r="I1607" s="14">
        <f>INDEX(Variables!$C$5:$C$105,MATCH($A1607,Variables!$A$5:$A$105,0))</f>
        <v/>
      </c>
      <c r="J1607" s="14">
        <f>INDEX(Variables!$E$5:$E$105,MATCH($A1607,Variables!$A$5:$A$105,0))</f>
        <v/>
      </c>
      <c r="K1607" s="11">
        <f>LOWER(Settings!$C$4)&amp;".mit."&amp;$A1607&amp;IF($C1607="","","."&amp;$C1607&amp;"."&amp;$B1607)&amp;IF(INDEX(Variables!$D$5:$D$105,MATCH($A1607,Variables!$A$5:$A$105,0))="","","."&amp;INDEX(Variables!$D$5:$D$105,MATCH($A1607,Variables!$A$5:$A$105,0)))&amp;"."&amp;K$5</f>
        <v/>
      </c>
      <c r="L1607" s="38">
        <f>MAX(INDEX(L$292:L$303,$D1607)+L1598*(1+$E1607),0.01)</f>
        <v/>
      </c>
      <c r="M1607" s="37">
        <f>MAX(INDEX(M$292:M$303,$D1607)+M1598*(1+$E1607),0.01)</f>
        <v/>
      </c>
      <c r="N1607" s="37">
        <f>MAX(INDEX(N$292:N$303,$D1607)+N1598*(1+$E1607),0.01)</f>
        <v/>
      </c>
      <c r="O1607" s="37">
        <f>MAX(INDEX(O$292:O$303,$D1607)+O1598*(1+$E1607),0.01)</f>
        <v/>
      </c>
      <c r="P1607" s="37">
        <f>MAX(INDEX(P$292:P$303,$D1607)+P1598*(1+$E1607),0.01)</f>
        <v/>
      </c>
      <c r="Q1607" s="37">
        <f>MAX(INDEX(Q$292:Q$303,$D1607)+Q1598*(1+$E1607),0.01)</f>
        <v/>
      </c>
      <c r="R1607" s="37">
        <f>MAX(INDEX(R$292:R$303,$D1607)+R1598*(1+$E1607),0.01)</f>
        <v/>
      </c>
      <c r="S1607" s="37">
        <f>MAX(INDEX(S$292:S$303,$D1607)+S1598*(1+$E1607),0.01)</f>
        <v/>
      </c>
      <c r="T1607" s="37">
        <f>MAX(INDEX(T$292:T$303,$D1607)+T1598*(1+$E1607),0.01)</f>
        <v/>
      </c>
      <c r="U1607" s="37">
        <f>MAX(INDEX(U$292:U$303,$D1607)+U1598*(1+$E1607),0.01)</f>
        <v/>
      </c>
      <c r="V1607" s="37">
        <f>MAX(INDEX(V$292:V$303,$D1607)+V1598*(1+$E1607),0.01)</f>
        <v/>
      </c>
      <c r="W1607" s="37">
        <f>MAX(INDEX(W$292:W$303,$D1607)+W1598*(1+$E1607),0.01)</f>
        <v/>
      </c>
      <c r="X1607" s="37">
        <f>MAX(INDEX(X$292:X$303,$D1607)+X1598*(1+$E1607),0.01)</f>
        <v/>
      </c>
      <c r="Y1607" s="37">
        <f>MAX(INDEX(Y$292:Y$303,$D1607)+Y1598*(1+$E1607),0.01)</f>
        <v/>
      </c>
      <c r="Z1607" s="37">
        <f>MAX(INDEX(Z$292:Z$303,$D1607)+Z1598*(1+$E1607),0.01)</f>
        <v/>
      </c>
      <c r="AA1607" s="37">
        <f>MAX(INDEX(AA$292:AA$303,$D1607)+AA1598*(1+$E1607),0.01)</f>
        <v/>
      </c>
      <c r="AB1607" s="37">
        <f>MAX(INDEX(AB$292:AB$303,$D1607)+AB1598*(1+$E1607),0.01)</f>
        <v/>
      </c>
      <c r="AC1607" s="37">
        <f>MAX(INDEX(AC$292:AC$303,$D1607)+AC1598*(1+$E1607),0.01)</f>
        <v/>
      </c>
      <c r="AD1607" s="40">
        <f>POSTTAX(INDEX(AD$292:AD$303,$D1607),AD1598,$E1607)</f>
        <v/>
      </c>
      <c r="AF1607" s="11">
        <f>LOWER(Settings!$C$4)&amp;".mit."&amp;$A1607&amp;IF($C1607="","","."&amp;$C1607&amp;"."&amp;$B1607)&amp;IF(INDEX(Variables!$D$5:$D$105,MATCH($A1607,Variables!$A$5:$A$105,0))="","","."&amp;INDEX(Variables!$D$5:$D$105,MATCH($A1607,Variables!$A$5:$A$105,0)))&amp;"."&amp;AF$5</f>
        <v/>
      </c>
      <c r="AG1607" s="38">
        <f>MAX(INDEX(AG$292:AG$303,$D1607)+AG1598*(1+$E1607),0.01)</f>
        <v/>
      </c>
      <c r="AH1607" s="37">
        <f>MAX(INDEX(AH$292:AH$303,$D1607)+AH1598*(1+$E1607),0.01)</f>
        <v/>
      </c>
      <c r="AI1607" s="37">
        <f>MAX(INDEX(AI$292:AI$303,$D1607)+AI1598*(1+$E1607),0.01)</f>
        <v/>
      </c>
      <c r="AJ1607" s="37">
        <f>MAX(INDEX(AJ$292:AJ$303,$D1607)+AJ1598*(1+$E1607),0.01)</f>
        <v/>
      </c>
      <c r="AK1607" s="37">
        <f>MAX(INDEX(AK$292:AK$303,$D1607)+AK1598*(1+$E1607),0.01)</f>
        <v/>
      </c>
      <c r="AL1607" s="37">
        <f>MAX(INDEX(AL$292:AL$303,$D1607)+AL1598*(1+$E1607),0.01)</f>
        <v/>
      </c>
      <c r="AM1607" s="37">
        <f>MAX(INDEX(AM$292:AM$303,$D1607)+AM1598*(1+$E1607),0.01)</f>
        <v/>
      </c>
      <c r="AN1607" s="37">
        <f>MAX(INDEX(AN$292:AN$303,$D1607)+AN1598*(1+$E1607),0.01)</f>
        <v/>
      </c>
      <c r="AO1607" s="37">
        <f>MAX(INDEX(AO$292:AO$303,$D1607)+AO1598*(1+$E1607),0.01)</f>
        <v/>
      </c>
      <c r="AP1607" s="37">
        <f>MAX(INDEX(AP$292:AP$303,$D1607)+AP1598*(1+$E1607),0.01)</f>
        <v/>
      </c>
      <c r="AQ1607" s="37">
        <f>MAX(INDEX(AQ$292:AQ$303,$D1607)+AQ1598*(1+$E1607),0.01)</f>
        <v/>
      </c>
      <c r="AR1607" s="37">
        <f>MAX(INDEX(AR$292:AR$303,$D1607)+AR1598*(1+$E1607),0.01)</f>
        <v/>
      </c>
      <c r="AS1607" s="37">
        <f>MAX(INDEX(AS$292:AS$303,$D1607)+AS1598*(1+$E1607),0.01)</f>
        <v/>
      </c>
      <c r="AT1607" s="37">
        <f>MAX(INDEX(AT$292:AT$303,$D1607)+AT1598*(1+$E1607),0.01)</f>
        <v/>
      </c>
      <c r="AU1607" s="37">
        <f>MAX(INDEX(AU$292:AU$303,$D1607)+AU1598*(1+$E1607),0.01)</f>
        <v/>
      </c>
      <c r="AV1607" s="37">
        <f>MAX(INDEX(AV$292:AV$303,$D1607)+AV1598*(1+$E1607),0.01)</f>
        <v/>
      </c>
      <c r="AW1607" s="37">
        <f>MAX(INDEX(AW$292:AW$303,$D1607)+AW1598*(1+$E1607),0.01)</f>
        <v/>
      </c>
      <c r="AX1607" s="37">
        <f>MAX(INDEX(AX$292:AX$303,$D1607)+AX1598*(1+$E1607),0.01)</f>
        <v/>
      </c>
      <c r="AY1607" s="40">
        <f>POSTTAX(INDEX(AY$292:AY$303,$D1607),AY1598,$E1607)</f>
        <v/>
      </c>
    </row>
    <row r="1608" hidden="1" outlineLevel="2">
      <c r="A1608" s="14" t="inlineStr">
        <is>
          <t>atp</t>
        </is>
      </c>
      <c r="B1608" s="14" t="inlineStr">
        <is>
          <t>gso</t>
        </is>
      </c>
      <c r="C1608" s="14" t="inlineStr">
        <is>
          <t>omn</t>
        </is>
      </c>
      <c r="D1608" s="37">
        <f>INDEX(Inputs!$R$5:$R$132,MATCH($B1608&amp;"|"&amp;$C1608,Inputs!$A$5:$A$132,0))</f>
        <v/>
      </c>
      <c r="E1608" s="37">
        <f>INDEX(Inputs!$S$5:$S$132,MATCH($B1608&amp;"|"&amp;$C1608,Inputs!$A$5:$A$132,0))</f>
        <v/>
      </c>
      <c r="F1608" s="36" t="n"/>
      <c r="G1608" s="36" t="n"/>
      <c r="H1608" s="14">
        <f>INDEX(Variables!$B$5:$B$105,MATCH($A1608,Variables!$A$5:$A$105,0))&amp;IF($C1608="",""," | "&amp;INDEX(Mapping!$B$5:$B$26,MATCH($C1608,Mapping!$A$5:$A$26,0))&amp;" | "&amp;INDEX(Mapping!$B$30:$B$41,MATCH($B1608,Mapping!$A$30:$A$41,0)))</f>
        <v/>
      </c>
      <c r="I1608" s="14">
        <f>INDEX(Variables!$C$5:$C$105,MATCH($A1608,Variables!$A$5:$A$105,0))</f>
        <v/>
      </c>
      <c r="J1608" s="14">
        <f>INDEX(Variables!$E$5:$E$105,MATCH($A1608,Variables!$A$5:$A$105,0))</f>
        <v/>
      </c>
      <c r="K1608" s="11">
        <f>LOWER(Settings!$C$4)&amp;".mit."&amp;$A1608&amp;IF($C1608="","","."&amp;$C1608&amp;"."&amp;$B1608)&amp;IF(INDEX(Variables!$D$5:$D$105,MATCH($A1608,Variables!$A$5:$A$105,0))="","","."&amp;INDEX(Variables!$D$5:$D$105,MATCH($A1608,Variables!$A$5:$A$105,0)))&amp;"."&amp;K$5</f>
        <v/>
      </c>
      <c r="L1608" s="38">
        <f>MAX(INDEX(L$292:L$303,$D1608)+L1599*(1+$E1608),0.01)</f>
        <v/>
      </c>
      <c r="M1608" s="37">
        <f>MAX(INDEX(M$292:M$303,$D1608)+M1599*(1+$E1608),0.01)</f>
        <v/>
      </c>
      <c r="N1608" s="37">
        <f>MAX(INDEX(N$292:N$303,$D1608)+N1599*(1+$E1608),0.01)</f>
        <v/>
      </c>
      <c r="O1608" s="37">
        <f>MAX(INDEX(O$292:O$303,$D1608)+O1599*(1+$E1608),0.01)</f>
        <v/>
      </c>
      <c r="P1608" s="37">
        <f>MAX(INDEX(P$292:P$303,$D1608)+P1599*(1+$E1608),0.01)</f>
        <v/>
      </c>
      <c r="Q1608" s="37">
        <f>MAX(INDEX(Q$292:Q$303,$D1608)+Q1599*(1+$E1608),0.01)</f>
        <v/>
      </c>
      <c r="R1608" s="37">
        <f>MAX(INDEX(R$292:R$303,$D1608)+R1599*(1+$E1608),0.01)</f>
        <v/>
      </c>
      <c r="S1608" s="37">
        <f>MAX(INDEX(S$292:S$303,$D1608)+S1599*(1+$E1608),0.01)</f>
        <v/>
      </c>
      <c r="T1608" s="37">
        <f>MAX(INDEX(T$292:T$303,$D1608)+T1599*(1+$E1608),0.01)</f>
        <v/>
      </c>
      <c r="U1608" s="37">
        <f>MAX(INDEX(U$292:U$303,$D1608)+U1599*(1+$E1608),0.01)</f>
        <v/>
      </c>
      <c r="V1608" s="37">
        <f>MAX(INDEX(V$292:V$303,$D1608)+V1599*(1+$E1608),0.01)</f>
        <v/>
      </c>
      <c r="W1608" s="37">
        <f>MAX(INDEX(W$292:W$303,$D1608)+W1599*(1+$E1608),0.01)</f>
        <v/>
      </c>
      <c r="X1608" s="37">
        <f>MAX(INDEX(X$292:X$303,$D1608)+X1599*(1+$E1608),0.01)</f>
        <v/>
      </c>
      <c r="Y1608" s="37">
        <f>MAX(INDEX(Y$292:Y$303,$D1608)+Y1599*(1+$E1608),0.01)</f>
        <v/>
      </c>
      <c r="Z1608" s="37">
        <f>MAX(INDEX(Z$292:Z$303,$D1608)+Z1599*(1+$E1608),0.01)</f>
        <v/>
      </c>
      <c r="AA1608" s="37">
        <f>MAX(INDEX(AA$292:AA$303,$D1608)+AA1599*(1+$E1608),0.01)</f>
        <v/>
      </c>
      <c r="AB1608" s="37">
        <f>MAX(INDEX(AB$292:AB$303,$D1608)+AB1599*(1+$E1608),0.01)</f>
        <v/>
      </c>
      <c r="AC1608" s="37">
        <f>MAX(INDEX(AC$292:AC$303,$D1608)+AC1599*(1+$E1608),0.01)</f>
        <v/>
      </c>
      <c r="AD1608" s="40">
        <f>POSTTAX(INDEX(AD$292:AD$303,$D1608),AD1599,$E1608)</f>
        <v/>
      </c>
      <c r="AF1608" s="11">
        <f>LOWER(Settings!$C$4)&amp;".mit."&amp;$A1608&amp;IF($C1608="","","."&amp;$C1608&amp;"."&amp;$B1608)&amp;IF(INDEX(Variables!$D$5:$D$105,MATCH($A1608,Variables!$A$5:$A$105,0))="","","."&amp;INDEX(Variables!$D$5:$D$105,MATCH($A1608,Variables!$A$5:$A$105,0)))&amp;"."&amp;AF$5</f>
        <v/>
      </c>
      <c r="AG1608" s="38">
        <f>MAX(INDEX(AG$292:AG$303,$D1608)+AG1599*(1+$E1608),0.01)</f>
        <v/>
      </c>
      <c r="AH1608" s="37">
        <f>MAX(INDEX(AH$292:AH$303,$D1608)+AH1599*(1+$E1608),0.01)</f>
        <v/>
      </c>
      <c r="AI1608" s="37">
        <f>MAX(INDEX(AI$292:AI$303,$D1608)+AI1599*(1+$E1608),0.01)</f>
        <v/>
      </c>
      <c r="AJ1608" s="37">
        <f>MAX(INDEX(AJ$292:AJ$303,$D1608)+AJ1599*(1+$E1608),0.01)</f>
        <v/>
      </c>
      <c r="AK1608" s="37">
        <f>MAX(INDEX(AK$292:AK$303,$D1608)+AK1599*(1+$E1608),0.01)</f>
        <v/>
      </c>
      <c r="AL1608" s="37">
        <f>MAX(INDEX(AL$292:AL$303,$D1608)+AL1599*(1+$E1608),0.01)</f>
        <v/>
      </c>
      <c r="AM1608" s="37">
        <f>MAX(INDEX(AM$292:AM$303,$D1608)+AM1599*(1+$E1608),0.01)</f>
        <v/>
      </c>
      <c r="AN1608" s="37">
        <f>MAX(INDEX(AN$292:AN$303,$D1608)+AN1599*(1+$E1608),0.01)</f>
        <v/>
      </c>
      <c r="AO1608" s="37">
        <f>MAX(INDEX(AO$292:AO$303,$D1608)+AO1599*(1+$E1608),0.01)</f>
        <v/>
      </c>
      <c r="AP1608" s="37">
        <f>MAX(INDEX(AP$292:AP$303,$D1608)+AP1599*(1+$E1608),0.01)</f>
        <v/>
      </c>
      <c r="AQ1608" s="37">
        <f>MAX(INDEX(AQ$292:AQ$303,$D1608)+AQ1599*(1+$E1608),0.01)</f>
        <v/>
      </c>
      <c r="AR1608" s="37">
        <f>MAX(INDEX(AR$292:AR$303,$D1608)+AR1599*(1+$E1608),0.01)</f>
        <v/>
      </c>
      <c r="AS1608" s="37">
        <f>MAX(INDEX(AS$292:AS$303,$D1608)+AS1599*(1+$E1608),0.01)</f>
        <v/>
      </c>
      <c r="AT1608" s="37">
        <f>MAX(INDEX(AT$292:AT$303,$D1608)+AT1599*(1+$E1608),0.01)</f>
        <v/>
      </c>
      <c r="AU1608" s="37">
        <f>MAX(INDEX(AU$292:AU$303,$D1608)+AU1599*(1+$E1608),0.01)</f>
        <v/>
      </c>
      <c r="AV1608" s="37">
        <f>MAX(INDEX(AV$292:AV$303,$D1608)+AV1599*(1+$E1608),0.01)</f>
        <v/>
      </c>
      <c r="AW1608" s="37">
        <f>MAX(INDEX(AW$292:AW$303,$D1608)+AW1599*(1+$E1608),0.01)</f>
        <v/>
      </c>
      <c r="AX1608" s="37">
        <f>MAX(INDEX(AX$292:AX$303,$D1608)+AX1599*(1+$E1608),0.01)</f>
        <v/>
      </c>
      <c r="AY1608" s="40">
        <f>POSTTAX(INDEX(AY$292:AY$303,$D1608),AY1599,$E1608)</f>
        <v/>
      </c>
    </row>
    <row r="1609" hidden="1" outlineLevel="2">
      <c r="A1609" s="14" t="inlineStr">
        <is>
          <t>atp</t>
        </is>
      </c>
      <c r="B1609" s="14" t="inlineStr">
        <is>
          <t>die</t>
        </is>
      </c>
      <c r="C1609" s="14" t="inlineStr">
        <is>
          <t>omn</t>
        </is>
      </c>
      <c r="D1609" s="37">
        <f>INDEX(Inputs!$R$5:$R$132,MATCH($B1609&amp;"|"&amp;$C1609,Inputs!$A$5:$A$132,0))</f>
        <v/>
      </c>
      <c r="E1609" s="37">
        <f>INDEX(Inputs!$S$5:$S$132,MATCH($B1609&amp;"|"&amp;$C1609,Inputs!$A$5:$A$132,0))</f>
        <v/>
      </c>
      <c r="F1609" s="36" t="n"/>
      <c r="G1609" s="36" t="n"/>
      <c r="H1609" s="14">
        <f>INDEX(Variables!$B$5:$B$105,MATCH($A1609,Variables!$A$5:$A$105,0))&amp;IF($C1609="",""," | "&amp;INDEX(Mapping!$B$5:$B$26,MATCH($C1609,Mapping!$A$5:$A$26,0))&amp;" | "&amp;INDEX(Mapping!$B$30:$B$41,MATCH($B1609,Mapping!$A$30:$A$41,0)))</f>
        <v/>
      </c>
      <c r="I1609" s="14">
        <f>INDEX(Variables!$C$5:$C$105,MATCH($A1609,Variables!$A$5:$A$105,0))</f>
        <v/>
      </c>
      <c r="J1609" s="14">
        <f>INDEX(Variables!$E$5:$E$105,MATCH($A1609,Variables!$A$5:$A$105,0))</f>
        <v/>
      </c>
      <c r="K1609" s="11">
        <f>LOWER(Settings!$C$4)&amp;".mit."&amp;$A1609&amp;IF($C1609="","","."&amp;$C1609&amp;"."&amp;$B1609)&amp;IF(INDEX(Variables!$D$5:$D$105,MATCH($A1609,Variables!$A$5:$A$105,0))="","","."&amp;INDEX(Variables!$D$5:$D$105,MATCH($A1609,Variables!$A$5:$A$105,0)))&amp;"."&amp;K$5</f>
        <v/>
      </c>
      <c r="L1609" s="38">
        <f>MAX(INDEX(L$292:L$303,$D1609)+L1600*(1+$E1609),0.01)</f>
        <v/>
      </c>
      <c r="M1609" s="37">
        <f>MAX(INDEX(M$292:M$303,$D1609)+M1600*(1+$E1609),0.01)</f>
        <v/>
      </c>
      <c r="N1609" s="37">
        <f>MAX(INDEX(N$292:N$303,$D1609)+N1600*(1+$E1609),0.01)</f>
        <v/>
      </c>
      <c r="O1609" s="37">
        <f>MAX(INDEX(O$292:O$303,$D1609)+O1600*(1+$E1609),0.01)</f>
        <v/>
      </c>
      <c r="P1609" s="37">
        <f>MAX(INDEX(P$292:P$303,$D1609)+P1600*(1+$E1609),0.01)</f>
        <v/>
      </c>
      <c r="Q1609" s="37">
        <f>MAX(INDEX(Q$292:Q$303,$D1609)+Q1600*(1+$E1609),0.01)</f>
        <v/>
      </c>
      <c r="R1609" s="37">
        <f>MAX(INDEX(R$292:R$303,$D1609)+R1600*(1+$E1609),0.01)</f>
        <v/>
      </c>
      <c r="S1609" s="37">
        <f>MAX(INDEX(S$292:S$303,$D1609)+S1600*(1+$E1609),0.01)</f>
        <v/>
      </c>
      <c r="T1609" s="37">
        <f>MAX(INDEX(T$292:T$303,$D1609)+T1600*(1+$E1609),0.01)</f>
        <v/>
      </c>
      <c r="U1609" s="37">
        <f>MAX(INDEX(U$292:U$303,$D1609)+U1600*(1+$E1609),0.01)</f>
        <v/>
      </c>
      <c r="V1609" s="37">
        <f>MAX(INDEX(V$292:V$303,$D1609)+V1600*(1+$E1609),0.01)</f>
        <v/>
      </c>
      <c r="W1609" s="37">
        <f>MAX(INDEX(W$292:W$303,$D1609)+W1600*(1+$E1609),0.01)</f>
        <v/>
      </c>
      <c r="X1609" s="37">
        <f>MAX(INDEX(X$292:X$303,$D1609)+X1600*(1+$E1609),0.01)</f>
        <v/>
      </c>
      <c r="Y1609" s="37">
        <f>MAX(INDEX(Y$292:Y$303,$D1609)+Y1600*(1+$E1609),0.01)</f>
        <v/>
      </c>
      <c r="Z1609" s="37">
        <f>MAX(INDEX(Z$292:Z$303,$D1609)+Z1600*(1+$E1609),0.01)</f>
        <v/>
      </c>
      <c r="AA1609" s="37">
        <f>MAX(INDEX(AA$292:AA$303,$D1609)+AA1600*(1+$E1609),0.01)</f>
        <v/>
      </c>
      <c r="AB1609" s="37">
        <f>MAX(INDEX(AB$292:AB$303,$D1609)+AB1600*(1+$E1609),0.01)</f>
        <v/>
      </c>
      <c r="AC1609" s="37">
        <f>MAX(INDEX(AC$292:AC$303,$D1609)+AC1600*(1+$E1609),0.01)</f>
        <v/>
      </c>
      <c r="AD1609" s="40">
        <f>POSTTAX(INDEX(AD$292:AD$303,$D1609),AD1600,$E1609)</f>
        <v/>
      </c>
      <c r="AF1609" s="11">
        <f>LOWER(Settings!$C$4)&amp;".mit."&amp;$A1609&amp;IF($C1609="","","."&amp;$C1609&amp;"."&amp;$B1609)&amp;IF(INDEX(Variables!$D$5:$D$105,MATCH($A1609,Variables!$A$5:$A$105,0))="","","."&amp;INDEX(Variables!$D$5:$D$105,MATCH($A1609,Variables!$A$5:$A$105,0)))&amp;"."&amp;AF$5</f>
        <v/>
      </c>
      <c r="AG1609" s="38">
        <f>MAX(INDEX(AG$292:AG$303,$D1609)+AG1600*(1+$E1609),0.01)</f>
        <v/>
      </c>
      <c r="AH1609" s="37">
        <f>MAX(INDEX(AH$292:AH$303,$D1609)+AH1600*(1+$E1609),0.01)</f>
        <v/>
      </c>
      <c r="AI1609" s="37">
        <f>MAX(INDEX(AI$292:AI$303,$D1609)+AI1600*(1+$E1609),0.01)</f>
        <v/>
      </c>
      <c r="AJ1609" s="37">
        <f>MAX(INDEX(AJ$292:AJ$303,$D1609)+AJ1600*(1+$E1609),0.01)</f>
        <v/>
      </c>
      <c r="AK1609" s="37">
        <f>MAX(INDEX(AK$292:AK$303,$D1609)+AK1600*(1+$E1609),0.01)</f>
        <v/>
      </c>
      <c r="AL1609" s="37">
        <f>MAX(INDEX(AL$292:AL$303,$D1609)+AL1600*(1+$E1609),0.01)</f>
        <v/>
      </c>
      <c r="AM1609" s="37">
        <f>MAX(INDEX(AM$292:AM$303,$D1609)+AM1600*(1+$E1609),0.01)</f>
        <v/>
      </c>
      <c r="AN1609" s="37">
        <f>MAX(INDEX(AN$292:AN$303,$D1609)+AN1600*(1+$E1609),0.01)</f>
        <v/>
      </c>
      <c r="AO1609" s="37">
        <f>MAX(INDEX(AO$292:AO$303,$D1609)+AO1600*(1+$E1609),0.01)</f>
        <v/>
      </c>
      <c r="AP1609" s="37">
        <f>MAX(INDEX(AP$292:AP$303,$D1609)+AP1600*(1+$E1609),0.01)</f>
        <v/>
      </c>
      <c r="AQ1609" s="37">
        <f>MAX(INDEX(AQ$292:AQ$303,$D1609)+AQ1600*(1+$E1609),0.01)</f>
        <v/>
      </c>
      <c r="AR1609" s="37">
        <f>MAX(INDEX(AR$292:AR$303,$D1609)+AR1600*(1+$E1609),0.01)</f>
        <v/>
      </c>
      <c r="AS1609" s="37">
        <f>MAX(INDEX(AS$292:AS$303,$D1609)+AS1600*(1+$E1609),0.01)</f>
        <v/>
      </c>
      <c r="AT1609" s="37">
        <f>MAX(INDEX(AT$292:AT$303,$D1609)+AT1600*(1+$E1609),0.01)</f>
        <v/>
      </c>
      <c r="AU1609" s="37">
        <f>MAX(INDEX(AU$292:AU$303,$D1609)+AU1600*(1+$E1609),0.01)</f>
        <v/>
      </c>
      <c r="AV1609" s="37">
        <f>MAX(INDEX(AV$292:AV$303,$D1609)+AV1600*(1+$E1609),0.01)</f>
        <v/>
      </c>
      <c r="AW1609" s="37">
        <f>MAX(INDEX(AW$292:AW$303,$D1609)+AW1600*(1+$E1609),0.01)</f>
        <v/>
      </c>
      <c r="AX1609" s="37">
        <f>MAX(INDEX(AX$292:AX$303,$D1609)+AX1600*(1+$E1609),0.01)</f>
        <v/>
      </c>
      <c r="AY1609" s="40">
        <f>POSTTAX(INDEX(AY$292:AY$303,$D1609),AY1600,$E1609)</f>
        <v/>
      </c>
    </row>
    <row r="1610" hidden="1" outlineLevel="2">
      <c r="A1610" s="14" t="inlineStr">
        <is>
          <t>atp</t>
        </is>
      </c>
      <c r="B1610" s="14" t="inlineStr">
        <is>
          <t>lpg</t>
        </is>
      </c>
      <c r="C1610" s="14" t="inlineStr">
        <is>
          <t>omn</t>
        </is>
      </c>
      <c r="D1610" s="37">
        <f>INDEX(Inputs!$R$5:$R$132,MATCH($B1610&amp;"|"&amp;$C1610,Inputs!$A$5:$A$132,0))</f>
        <v/>
      </c>
      <c r="E1610" s="37">
        <f>INDEX(Inputs!$S$5:$S$132,MATCH($B1610&amp;"|"&amp;$C1610,Inputs!$A$5:$A$132,0))</f>
        <v/>
      </c>
      <c r="F1610" s="36" t="n"/>
      <c r="G1610" s="36" t="n"/>
      <c r="H1610" s="14">
        <f>INDEX(Variables!$B$5:$B$105,MATCH($A1610,Variables!$A$5:$A$105,0))&amp;IF($C1610="",""," | "&amp;INDEX(Mapping!$B$5:$B$26,MATCH($C1610,Mapping!$A$5:$A$26,0))&amp;" | "&amp;INDEX(Mapping!$B$30:$B$41,MATCH($B1610,Mapping!$A$30:$A$41,0)))</f>
        <v/>
      </c>
      <c r="I1610" s="14">
        <f>INDEX(Variables!$C$5:$C$105,MATCH($A1610,Variables!$A$5:$A$105,0))</f>
        <v/>
      </c>
      <c r="J1610" s="14">
        <f>INDEX(Variables!$E$5:$E$105,MATCH($A1610,Variables!$A$5:$A$105,0))</f>
        <v/>
      </c>
      <c r="K1610" s="11">
        <f>LOWER(Settings!$C$4)&amp;".mit."&amp;$A1610&amp;IF($C1610="","","."&amp;$C1610&amp;"."&amp;$B1610)&amp;IF(INDEX(Variables!$D$5:$D$105,MATCH($A1610,Variables!$A$5:$A$105,0))="","","."&amp;INDEX(Variables!$D$5:$D$105,MATCH($A1610,Variables!$A$5:$A$105,0)))&amp;"."&amp;K$5</f>
        <v/>
      </c>
      <c r="L1610" s="38">
        <f>MAX(INDEX(L$292:L$303,$D1610)+L1601*(1+$E1610),0.01)</f>
        <v/>
      </c>
      <c r="M1610" s="37">
        <f>MAX(INDEX(M$292:M$303,$D1610)+M1601*(1+$E1610),0.01)</f>
        <v/>
      </c>
      <c r="N1610" s="37">
        <f>MAX(INDEX(N$292:N$303,$D1610)+N1601*(1+$E1610),0.01)</f>
        <v/>
      </c>
      <c r="O1610" s="37">
        <f>MAX(INDEX(O$292:O$303,$D1610)+O1601*(1+$E1610),0.01)</f>
        <v/>
      </c>
      <c r="P1610" s="37">
        <f>MAX(INDEX(P$292:P$303,$D1610)+P1601*(1+$E1610),0.01)</f>
        <v/>
      </c>
      <c r="Q1610" s="37">
        <f>MAX(INDEX(Q$292:Q$303,$D1610)+Q1601*(1+$E1610),0.01)</f>
        <v/>
      </c>
      <c r="R1610" s="37">
        <f>MAX(INDEX(R$292:R$303,$D1610)+R1601*(1+$E1610),0.01)</f>
        <v/>
      </c>
      <c r="S1610" s="37">
        <f>MAX(INDEX(S$292:S$303,$D1610)+S1601*(1+$E1610),0.01)</f>
        <v/>
      </c>
      <c r="T1610" s="37">
        <f>MAX(INDEX(T$292:T$303,$D1610)+T1601*(1+$E1610),0.01)</f>
        <v/>
      </c>
      <c r="U1610" s="37">
        <f>MAX(INDEX(U$292:U$303,$D1610)+U1601*(1+$E1610),0.01)</f>
        <v/>
      </c>
      <c r="V1610" s="37">
        <f>MAX(INDEX(V$292:V$303,$D1610)+V1601*(1+$E1610),0.01)</f>
        <v/>
      </c>
      <c r="W1610" s="37">
        <f>MAX(INDEX(W$292:W$303,$D1610)+W1601*(1+$E1610),0.01)</f>
        <v/>
      </c>
      <c r="X1610" s="37">
        <f>MAX(INDEX(X$292:X$303,$D1610)+X1601*(1+$E1610),0.01)</f>
        <v/>
      </c>
      <c r="Y1610" s="37">
        <f>MAX(INDEX(Y$292:Y$303,$D1610)+Y1601*(1+$E1610),0.01)</f>
        <v/>
      </c>
      <c r="Z1610" s="37">
        <f>MAX(INDEX(Z$292:Z$303,$D1610)+Z1601*(1+$E1610),0.01)</f>
        <v/>
      </c>
      <c r="AA1610" s="37">
        <f>MAX(INDEX(AA$292:AA$303,$D1610)+AA1601*(1+$E1610),0.01)</f>
        <v/>
      </c>
      <c r="AB1610" s="37">
        <f>MAX(INDEX(AB$292:AB$303,$D1610)+AB1601*(1+$E1610),0.01)</f>
        <v/>
      </c>
      <c r="AC1610" s="37">
        <f>MAX(INDEX(AC$292:AC$303,$D1610)+AC1601*(1+$E1610),0.01)</f>
        <v/>
      </c>
      <c r="AD1610" s="40">
        <f>POSTTAX(INDEX(AD$292:AD$303,$D1610),AD1601,$E1610)</f>
        <v/>
      </c>
      <c r="AF1610" s="11">
        <f>LOWER(Settings!$C$4)&amp;".mit."&amp;$A1610&amp;IF($C1610="","","."&amp;$C1610&amp;"."&amp;$B1610)&amp;IF(INDEX(Variables!$D$5:$D$105,MATCH($A1610,Variables!$A$5:$A$105,0))="","","."&amp;INDEX(Variables!$D$5:$D$105,MATCH($A1610,Variables!$A$5:$A$105,0)))&amp;"."&amp;AF$5</f>
        <v/>
      </c>
      <c r="AG1610" s="38">
        <f>MAX(INDEX(AG$292:AG$303,$D1610)+AG1601*(1+$E1610),0.01)</f>
        <v/>
      </c>
      <c r="AH1610" s="37">
        <f>MAX(INDEX(AH$292:AH$303,$D1610)+AH1601*(1+$E1610),0.01)</f>
        <v/>
      </c>
      <c r="AI1610" s="37">
        <f>MAX(INDEX(AI$292:AI$303,$D1610)+AI1601*(1+$E1610),0.01)</f>
        <v/>
      </c>
      <c r="AJ1610" s="37">
        <f>MAX(INDEX(AJ$292:AJ$303,$D1610)+AJ1601*(1+$E1610),0.01)</f>
        <v/>
      </c>
      <c r="AK1610" s="37">
        <f>MAX(INDEX(AK$292:AK$303,$D1610)+AK1601*(1+$E1610),0.01)</f>
        <v/>
      </c>
      <c r="AL1610" s="37">
        <f>MAX(INDEX(AL$292:AL$303,$D1610)+AL1601*(1+$E1610),0.01)</f>
        <v/>
      </c>
      <c r="AM1610" s="37">
        <f>MAX(INDEX(AM$292:AM$303,$D1610)+AM1601*(1+$E1610),0.01)</f>
        <v/>
      </c>
      <c r="AN1610" s="37">
        <f>MAX(INDEX(AN$292:AN$303,$D1610)+AN1601*(1+$E1610),0.01)</f>
        <v/>
      </c>
      <c r="AO1610" s="37">
        <f>MAX(INDEX(AO$292:AO$303,$D1610)+AO1601*(1+$E1610),0.01)</f>
        <v/>
      </c>
      <c r="AP1610" s="37">
        <f>MAX(INDEX(AP$292:AP$303,$D1610)+AP1601*(1+$E1610),0.01)</f>
        <v/>
      </c>
      <c r="AQ1610" s="37">
        <f>MAX(INDEX(AQ$292:AQ$303,$D1610)+AQ1601*(1+$E1610),0.01)</f>
        <v/>
      </c>
      <c r="AR1610" s="37">
        <f>MAX(INDEX(AR$292:AR$303,$D1610)+AR1601*(1+$E1610),0.01)</f>
        <v/>
      </c>
      <c r="AS1610" s="37">
        <f>MAX(INDEX(AS$292:AS$303,$D1610)+AS1601*(1+$E1610),0.01)</f>
        <v/>
      </c>
      <c r="AT1610" s="37">
        <f>MAX(INDEX(AT$292:AT$303,$D1610)+AT1601*(1+$E1610),0.01)</f>
        <v/>
      </c>
      <c r="AU1610" s="37">
        <f>MAX(INDEX(AU$292:AU$303,$D1610)+AU1601*(1+$E1610),0.01)</f>
        <v/>
      </c>
      <c r="AV1610" s="37">
        <f>MAX(INDEX(AV$292:AV$303,$D1610)+AV1601*(1+$E1610),0.01)</f>
        <v/>
      </c>
      <c r="AW1610" s="37">
        <f>MAX(INDEX(AW$292:AW$303,$D1610)+AW1601*(1+$E1610),0.01)</f>
        <v/>
      </c>
      <c r="AX1610" s="37">
        <f>MAX(INDEX(AX$292:AX$303,$D1610)+AX1601*(1+$E1610),0.01)</f>
        <v/>
      </c>
      <c r="AY1610" s="40">
        <f>POSTTAX(INDEX(AY$292:AY$303,$D1610),AY1601,$E1610)</f>
        <v/>
      </c>
    </row>
    <row r="1611" hidden="1" outlineLevel="2">
      <c r="A1611" s="14" t="inlineStr">
        <is>
          <t>atp</t>
        </is>
      </c>
      <c r="B1611" s="14" t="inlineStr">
        <is>
          <t>ker</t>
        </is>
      </c>
      <c r="C1611" s="14" t="inlineStr">
        <is>
          <t>omn</t>
        </is>
      </c>
      <c r="D1611" s="37">
        <f>INDEX(Inputs!$R$5:$R$132,MATCH($B1611&amp;"|"&amp;$C1611,Inputs!$A$5:$A$132,0))</f>
        <v/>
      </c>
      <c r="E1611" s="37">
        <f>INDEX(Inputs!$S$5:$S$132,MATCH($B1611&amp;"|"&amp;$C1611,Inputs!$A$5:$A$132,0))</f>
        <v/>
      </c>
      <c r="F1611" s="36" t="n"/>
      <c r="G1611" s="36" t="n"/>
      <c r="H1611" s="14">
        <f>INDEX(Variables!$B$5:$B$105,MATCH($A1611,Variables!$A$5:$A$105,0))&amp;IF($C1611="",""," | "&amp;INDEX(Mapping!$B$5:$B$26,MATCH($C1611,Mapping!$A$5:$A$26,0))&amp;" | "&amp;INDEX(Mapping!$B$30:$B$41,MATCH($B1611,Mapping!$A$30:$A$41,0)))</f>
        <v/>
      </c>
      <c r="I1611" s="14">
        <f>INDEX(Variables!$C$5:$C$105,MATCH($A1611,Variables!$A$5:$A$105,0))</f>
        <v/>
      </c>
      <c r="J1611" s="14">
        <f>INDEX(Variables!$E$5:$E$105,MATCH($A1611,Variables!$A$5:$A$105,0))</f>
        <v/>
      </c>
      <c r="K1611" s="11">
        <f>LOWER(Settings!$C$4)&amp;".mit."&amp;$A1611&amp;IF($C1611="","","."&amp;$C1611&amp;"."&amp;$B1611)&amp;IF(INDEX(Variables!$D$5:$D$105,MATCH($A1611,Variables!$A$5:$A$105,0))="","","."&amp;INDEX(Variables!$D$5:$D$105,MATCH($A1611,Variables!$A$5:$A$105,0)))&amp;"."&amp;K$5</f>
        <v/>
      </c>
      <c r="L1611" s="38">
        <f>MAX(INDEX(L$292:L$303,$D1611)+L1602*(1+$E1611),0.01)</f>
        <v/>
      </c>
      <c r="M1611" s="37">
        <f>MAX(INDEX(M$292:M$303,$D1611)+M1602*(1+$E1611),0.01)</f>
        <v/>
      </c>
      <c r="N1611" s="37">
        <f>MAX(INDEX(N$292:N$303,$D1611)+N1602*(1+$E1611),0.01)</f>
        <v/>
      </c>
      <c r="O1611" s="37">
        <f>MAX(INDEX(O$292:O$303,$D1611)+O1602*(1+$E1611),0.01)</f>
        <v/>
      </c>
      <c r="P1611" s="37">
        <f>MAX(INDEX(P$292:P$303,$D1611)+P1602*(1+$E1611),0.01)</f>
        <v/>
      </c>
      <c r="Q1611" s="37">
        <f>MAX(INDEX(Q$292:Q$303,$D1611)+Q1602*(1+$E1611),0.01)</f>
        <v/>
      </c>
      <c r="R1611" s="37">
        <f>MAX(INDEX(R$292:R$303,$D1611)+R1602*(1+$E1611),0.01)</f>
        <v/>
      </c>
      <c r="S1611" s="37">
        <f>MAX(INDEX(S$292:S$303,$D1611)+S1602*(1+$E1611),0.01)</f>
        <v/>
      </c>
      <c r="T1611" s="37">
        <f>MAX(INDEX(T$292:T$303,$D1611)+T1602*(1+$E1611),0.01)</f>
        <v/>
      </c>
      <c r="U1611" s="37">
        <f>MAX(INDEX(U$292:U$303,$D1611)+U1602*(1+$E1611),0.01)</f>
        <v/>
      </c>
      <c r="V1611" s="37">
        <f>MAX(INDEX(V$292:V$303,$D1611)+V1602*(1+$E1611),0.01)</f>
        <v/>
      </c>
      <c r="W1611" s="37">
        <f>MAX(INDEX(W$292:W$303,$D1611)+W1602*(1+$E1611),0.01)</f>
        <v/>
      </c>
      <c r="X1611" s="37">
        <f>MAX(INDEX(X$292:X$303,$D1611)+X1602*(1+$E1611),0.01)</f>
        <v/>
      </c>
      <c r="Y1611" s="37">
        <f>MAX(INDEX(Y$292:Y$303,$D1611)+Y1602*(1+$E1611),0.01)</f>
        <v/>
      </c>
      <c r="Z1611" s="37">
        <f>MAX(INDEX(Z$292:Z$303,$D1611)+Z1602*(1+$E1611),0.01)</f>
        <v/>
      </c>
      <c r="AA1611" s="37">
        <f>MAX(INDEX(AA$292:AA$303,$D1611)+AA1602*(1+$E1611),0.01)</f>
        <v/>
      </c>
      <c r="AB1611" s="37">
        <f>MAX(INDEX(AB$292:AB$303,$D1611)+AB1602*(1+$E1611),0.01)</f>
        <v/>
      </c>
      <c r="AC1611" s="37">
        <f>MAX(INDEX(AC$292:AC$303,$D1611)+AC1602*(1+$E1611),0.01)</f>
        <v/>
      </c>
      <c r="AD1611" s="40">
        <f>POSTTAX(INDEX(AD$292:AD$303,$D1611),AD1602,$E1611)</f>
        <v/>
      </c>
      <c r="AF1611" s="11">
        <f>LOWER(Settings!$C$4)&amp;".mit."&amp;$A1611&amp;IF($C1611="","","."&amp;$C1611&amp;"."&amp;$B1611)&amp;IF(INDEX(Variables!$D$5:$D$105,MATCH($A1611,Variables!$A$5:$A$105,0))="","","."&amp;INDEX(Variables!$D$5:$D$105,MATCH($A1611,Variables!$A$5:$A$105,0)))&amp;"."&amp;AF$5</f>
        <v/>
      </c>
      <c r="AG1611" s="38">
        <f>MAX(INDEX(AG$292:AG$303,$D1611)+AG1602*(1+$E1611),0.01)</f>
        <v/>
      </c>
      <c r="AH1611" s="37">
        <f>MAX(INDEX(AH$292:AH$303,$D1611)+AH1602*(1+$E1611),0.01)</f>
        <v/>
      </c>
      <c r="AI1611" s="37">
        <f>MAX(INDEX(AI$292:AI$303,$D1611)+AI1602*(1+$E1611),0.01)</f>
        <v/>
      </c>
      <c r="AJ1611" s="37">
        <f>MAX(INDEX(AJ$292:AJ$303,$D1611)+AJ1602*(1+$E1611),0.01)</f>
        <v/>
      </c>
      <c r="AK1611" s="37">
        <f>MAX(INDEX(AK$292:AK$303,$D1611)+AK1602*(1+$E1611),0.01)</f>
        <v/>
      </c>
      <c r="AL1611" s="37">
        <f>MAX(INDEX(AL$292:AL$303,$D1611)+AL1602*(1+$E1611),0.01)</f>
        <v/>
      </c>
      <c r="AM1611" s="37">
        <f>MAX(INDEX(AM$292:AM$303,$D1611)+AM1602*(1+$E1611),0.01)</f>
        <v/>
      </c>
      <c r="AN1611" s="37">
        <f>MAX(INDEX(AN$292:AN$303,$D1611)+AN1602*(1+$E1611),0.01)</f>
        <v/>
      </c>
      <c r="AO1611" s="37">
        <f>MAX(INDEX(AO$292:AO$303,$D1611)+AO1602*(1+$E1611),0.01)</f>
        <v/>
      </c>
      <c r="AP1611" s="37">
        <f>MAX(INDEX(AP$292:AP$303,$D1611)+AP1602*(1+$E1611),0.01)</f>
        <v/>
      </c>
      <c r="AQ1611" s="37">
        <f>MAX(INDEX(AQ$292:AQ$303,$D1611)+AQ1602*(1+$E1611),0.01)</f>
        <v/>
      </c>
      <c r="AR1611" s="37">
        <f>MAX(INDEX(AR$292:AR$303,$D1611)+AR1602*(1+$E1611),0.01)</f>
        <v/>
      </c>
      <c r="AS1611" s="37">
        <f>MAX(INDEX(AS$292:AS$303,$D1611)+AS1602*(1+$E1611),0.01)</f>
        <v/>
      </c>
      <c r="AT1611" s="37">
        <f>MAX(INDEX(AT$292:AT$303,$D1611)+AT1602*(1+$E1611),0.01)</f>
        <v/>
      </c>
      <c r="AU1611" s="37">
        <f>MAX(INDEX(AU$292:AU$303,$D1611)+AU1602*(1+$E1611),0.01)</f>
        <v/>
      </c>
      <c r="AV1611" s="37">
        <f>MAX(INDEX(AV$292:AV$303,$D1611)+AV1602*(1+$E1611),0.01)</f>
        <v/>
      </c>
      <c r="AW1611" s="37">
        <f>MAX(INDEX(AW$292:AW$303,$D1611)+AW1602*(1+$E1611),0.01)</f>
        <v/>
      </c>
      <c r="AX1611" s="37">
        <f>MAX(INDEX(AX$292:AX$303,$D1611)+AX1602*(1+$E1611),0.01)</f>
        <v/>
      </c>
      <c r="AY1611" s="40">
        <f>POSTTAX(INDEX(AY$292:AY$303,$D1611),AY1602,$E1611)</f>
        <v/>
      </c>
    </row>
    <row r="1612" hidden="1" outlineLevel="2">
      <c r="A1612" s="14" t="inlineStr">
        <is>
          <t>atp</t>
        </is>
      </c>
      <c r="B1612" s="14" t="inlineStr">
        <is>
          <t>oop</t>
        </is>
      </c>
      <c r="C1612" s="14" t="inlineStr">
        <is>
          <t>omn</t>
        </is>
      </c>
      <c r="D1612" s="37">
        <f>INDEX(Inputs!$R$5:$R$132,MATCH($B1612&amp;"|"&amp;$C1612,Inputs!$A$5:$A$132,0))</f>
        <v/>
      </c>
      <c r="E1612" s="37">
        <f>INDEX(Inputs!$S$5:$S$132,MATCH($B1612&amp;"|"&amp;$C1612,Inputs!$A$5:$A$132,0))</f>
        <v/>
      </c>
      <c r="F1612" s="36" t="n"/>
      <c r="G1612" s="36" t="n"/>
      <c r="H1612" s="14">
        <f>INDEX(Variables!$B$5:$B$105,MATCH($A1612,Variables!$A$5:$A$105,0))&amp;IF($C1612="",""," | "&amp;INDEX(Mapping!$B$5:$B$26,MATCH($C1612,Mapping!$A$5:$A$26,0))&amp;" | "&amp;INDEX(Mapping!$B$30:$B$41,MATCH($B1612,Mapping!$A$30:$A$41,0)))</f>
        <v/>
      </c>
      <c r="I1612" s="14">
        <f>INDEX(Variables!$C$5:$C$105,MATCH($A1612,Variables!$A$5:$A$105,0))</f>
        <v/>
      </c>
      <c r="J1612" s="14">
        <f>INDEX(Variables!$E$5:$E$105,MATCH($A1612,Variables!$A$5:$A$105,0))</f>
        <v/>
      </c>
      <c r="K1612" s="11">
        <f>LOWER(Settings!$C$4)&amp;".mit."&amp;$A1612&amp;IF($C1612="","","."&amp;$C1612&amp;"."&amp;$B1612)&amp;IF(INDEX(Variables!$D$5:$D$105,MATCH($A1612,Variables!$A$5:$A$105,0))="","","."&amp;INDEX(Variables!$D$5:$D$105,MATCH($A1612,Variables!$A$5:$A$105,0)))&amp;"."&amp;K$5</f>
        <v/>
      </c>
      <c r="L1612" s="38">
        <f>MAX(INDEX(L$292:L$303,$D1612)+L1603*(1+$E1612),0.01)</f>
        <v/>
      </c>
      <c r="M1612" s="37">
        <f>MAX(INDEX(M$292:M$303,$D1612)+M1603*(1+$E1612),0.01)</f>
        <v/>
      </c>
      <c r="N1612" s="37">
        <f>MAX(INDEX(N$292:N$303,$D1612)+N1603*(1+$E1612),0.01)</f>
        <v/>
      </c>
      <c r="O1612" s="37">
        <f>MAX(INDEX(O$292:O$303,$D1612)+O1603*(1+$E1612),0.01)</f>
        <v/>
      </c>
      <c r="P1612" s="37">
        <f>MAX(INDEX(P$292:P$303,$D1612)+P1603*(1+$E1612),0.01)</f>
        <v/>
      </c>
      <c r="Q1612" s="37">
        <f>MAX(INDEX(Q$292:Q$303,$D1612)+Q1603*(1+$E1612),0.01)</f>
        <v/>
      </c>
      <c r="R1612" s="37">
        <f>MAX(INDEX(R$292:R$303,$D1612)+R1603*(1+$E1612),0.01)</f>
        <v/>
      </c>
      <c r="S1612" s="37">
        <f>MAX(INDEX(S$292:S$303,$D1612)+S1603*(1+$E1612),0.01)</f>
        <v/>
      </c>
      <c r="T1612" s="37">
        <f>MAX(INDEX(T$292:T$303,$D1612)+T1603*(1+$E1612),0.01)</f>
        <v/>
      </c>
      <c r="U1612" s="37">
        <f>MAX(INDEX(U$292:U$303,$D1612)+U1603*(1+$E1612),0.01)</f>
        <v/>
      </c>
      <c r="V1612" s="37">
        <f>MAX(INDEX(V$292:V$303,$D1612)+V1603*(1+$E1612),0.01)</f>
        <v/>
      </c>
      <c r="W1612" s="37">
        <f>MAX(INDEX(W$292:W$303,$D1612)+W1603*(1+$E1612),0.01)</f>
        <v/>
      </c>
      <c r="X1612" s="37">
        <f>MAX(INDEX(X$292:X$303,$D1612)+X1603*(1+$E1612),0.01)</f>
        <v/>
      </c>
      <c r="Y1612" s="37">
        <f>MAX(INDEX(Y$292:Y$303,$D1612)+Y1603*(1+$E1612),0.01)</f>
        <v/>
      </c>
      <c r="Z1612" s="37">
        <f>MAX(INDEX(Z$292:Z$303,$D1612)+Z1603*(1+$E1612),0.01)</f>
        <v/>
      </c>
      <c r="AA1612" s="37">
        <f>MAX(INDEX(AA$292:AA$303,$D1612)+AA1603*(1+$E1612),0.01)</f>
        <v/>
      </c>
      <c r="AB1612" s="37">
        <f>MAX(INDEX(AB$292:AB$303,$D1612)+AB1603*(1+$E1612),0.01)</f>
        <v/>
      </c>
      <c r="AC1612" s="37">
        <f>MAX(INDEX(AC$292:AC$303,$D1612)+AC1603*(1+$E1612),0.01)</f>
        <v/>
      </c>
      <c r="AD1612" s="40">
        <f>POSTTAX(INDEX(AD$292:AD$303,$D1612),AD1603,$E1612)</f>
        <v/>
      </c>
      <c r="AF1612" s="11">
        <f>LOWER(Settings!$C$4)&amp;".mit."&amp;$A1612&amp;IF($C1612="","","."&amp;$C1612&amp;"."&amp;$B1612)&amp;IF(INDEX(Variables!$D$5:$D$105,MATCH($A1612,Variables!$A$5:$A$105,0))="","","."&amp;INDEX(Variables!$D$5:$D$105,MATCH($A1612,Variables!$A$5:$A$105,0)))&amp;"."&amp;AF$5</f>
        <v/>
      </c>
      <c r="AG1612" s="38">
        <f>MAX(INDEX(AG$292:AG$303,$D1612)+AG1603*(1+$E1612),0.01)</f>
        <v/>
      </c>
      <c r="AH1612" s="37">
        <f>MAX(INDEX(AH$292:AH$303,$D1612)+AH1603*(1+$E1612),0.01)</f>
        <v/>
      </c>
      <c r="AI1612" s="37">
        <f>MAX(INDEX(AI$292:AI$303,$D1612)+AI1603*(1+$E1612),0.01)</f>
        <v/>
      </c>
      <c r="AJ1612" s="37">
        <f>MAX(INDEX(AJ$292:AJ$303,$D1612)+AJ1603*(1+$E1612),0.01)</f>
        <v/>
      </c>
      <c r="AK1612" s="37">
        <f>MAX(INDEX(AK$292:AK$303,$D1612)+AK1603*(1+$E1612),0.01)</f>
        <v/>
      </c>
      <c r="AL1612" s="37">
        <f>MAX(INDEX(AL$292:AL$303,$D1612)+AL1603*(1+$E1612),0.01)</f>
        <v/>
      </c>
      <c r="AM1612" s="37">
        <f>MAX(INDEX(AM$292:AM$303,$D1612)+AM1603*(1+$E1612),0.01)</f>
        <v/>
      </c>
      <c r="AN1612" s="37">
        <f>MAX(INDEX(AN$292:AN$303,$D1612)+AN1603*(1+$E1612),0.01)</f>
        <v/>
      </c>
      <c r="AO1612" s="37">
        <f>MAX(INDEX(AO$292:AO$303,$D1612)+AO1603*(1+$E1612),0.01)</f>
        <v/>
      </c>
      <c r="AP1612" s="37">
        <f>MAX(INDEX(AP$292:AP$303,$D1612)+AP1603*(1+$E1612),0.01)</f>
        <v/>
      </c>
      <c r="AQ1612" s="37">
        <f>MAX(INDEX(AQ$292:AQ$303,$D1612)+AQ1603*(1+$E1612),0.01)</f>
        <v/>
      </c>
      <c r="AR1612" s="37">
        <f>MAX(INDEX(AR$292:AR$303,$D1612)+AR1603*(1+$E1612),0.01)</f>
        <v/>
      </c>
      <c r="AS1612" s="37">
        <f>MAX(INDEX(AS$292:AS$303,$D1612)+AS1603*(1+$E1612),0.01)</f>
        <v/>
      </c>
      <c r="AT1612" s="37">
        <f>MAX(INDEX(AT$292:AT$303,$D1612)+AT1603*(1+$E1612),0.01)</f>
        <v/>
      </c>
      <c r="AU1612" s="37">
        <f>MAX(INDEX(AU$292:AU$303,$D1612)+AU1603*(1+$E1612),0.01)</f>
        <v/>
      </c>
      <c r="AV1612" s="37">
        <f>MAX(INDEX(AV$292:AV$303,$D1612)+AV1603*(1+$E1612),0.01)</f>
        <v/>
      </c>
      <c r="AW1612" s="37">
        <f>MAX(INDEX(AW$292:AW$303,$D1612)+AW1603*(1+$E1612),0.01)</f>
        <v/>
      </c>
      <c r="AX1612" s="37">
        <f>MAX(INDEX(AX$292:AX$303,$D1612)+AX1603*(1+$E1612),0.01)</f>
        <v/>
      </c>
      <c r="AY1612" s="40">
        <f>POSTTAX(INDEX(AY$292:AY$303,$D1612),AY1603,$E1612)</f>
        <v/>
      </c>
    </row>
    <row r="1613" hidden="1" outlineLevel="2">
      <c r="A1613" s="14" t="inlineStr">
        <is>
          <t>atp</t>
        </is>
      </c>
      <c r="B1613" s="14" t="inlineStr">
        <is>
          <t>bio</t>
        </is>
      </c>
      <c r="C1613" s="14" t="inlineStr">
        <is>
          <t>omn</t>
        </is>
      </c>
      <c r="D1613" s="37">
        <f>INDEX(Inputs!$R$5:$R$132,MATCH($B1613&amp;"|"&amp;$C1613,Inputs!$A$5:$A$132,0))</f>
        <v/>
      </c>
      <c r="E1613" s="37">
        <f>INDEX(Inputs!$S$5:$S$132,MATCH($B1613&amp;"|"&amp;$C1613,Inputs!$A$5:$A$132,0))</f>
        <v/>
      </c>
      <c r="F1613" s="36" t="n"/>
      <c r="G1613" s="36" t="n"/>
      <c r="H1613" s="14">
        <f>INDEX(Variables!$B$5:$B$105,MATCH($A1613,Variables!$A$5:$A$105,0))&amp;IF($C1613="",""," | "&amp;INDEX(Mapping!$B$5:$B$26,MATCH($C1613,Mapping!$A$5:$A$26,0))&amp;" | "&amp;INDEX(Mapping!$B$30:$B$41,MATCH($B1613,Mapping!$A$30:$A$41,0)))</f>
        <v/>
      </c>
      <c r="I1613" s="14">
        <f>INDEX(Variables!$C$5:$C$105,MATCH($A1613,Variables!$A$5:$A$105,0))</f>
        <v/>
      </c>
      <c r="J1613" s="14">
        <f>INDEX(Variables!$E$5:$E$105,MATCH($A1613,Variables!$A$5:$A$105,0))</f>
        <v/>
      </c>
      <c r="K1613" s="11">
        <f>LOWER(Settings!$C$4)&amp;".mit."&amp;$A1613&amp;IF($C1613="","","."&amp;$C1613&amp;"."&amp;$B1613)&amp;IF(INDEX(Variables!$D$5:$D$105,MATCH($A1613,Variables!$A$5:$A$105,0))="","","."&amp;INDEX(Variables!$D$5:$D$105,MATCH($A1613,Variables!$A$5:$A$105,0)))&amp;"."&amp;K$5</f>
        <v/>
      </c>
      <c r="L1613" s="38">
        <f>MAX(INDEX(L$292:L$303,$D1613)+L1604*(1+$E1613),0.01)</f>
        <v/>
      </c>
      <c r="M1613" s="37">
        <f>MAX(INDEX(M$292:M$303,$D1613)+M1604*(1+$E1613),0.01)</f>
        <v/>
      </c>
      <c r="N1613" s="37">
        <f>MAX(INDEX(N$292:N$303,$D1613)+N1604*(1+$E1613),0.01)</f>
        <v/>
      </c>
      <c r="O1613" s="37">
        <f>MAX(INDEX(O$292:O$303,$D1613)+O1604*(1+$E1613),0.01)</f>
        <v/>
      </c>
      <c r="P1613" s="37">
        <f>MAX(INDEX(P$292:P$303,$D1613)+P1604*(1+$E1613),0.01)</f>
        <v/>
      </c>
      <c r="Q1613" s="37">
        <f>MAX(INDEX(Q$292:Q$303,$D1613)+Q1604*(1+$E1613),0.01)</f>
        <v/>
      </c>
      <c r="R1613" s="37">
        <f>MAX(INDEX(R$292:R$303,$D1613)+R1604*(1+$E1613),0.01)</f>
        <v/>
      </c>
      <c r="S1613" s="37">
        <f>MAX(INDEX(S$292:S$303,$D1613)+S1604*(1+$E1613),0.01)</f>
        <v/>
      </c>
      <c r="T1613" s="37">
        <f>MAX(INDEX(T$292:T$303,$D1613)+T1604*(1+$E1613),0.01)</f>
        <v/>
      </c>
      <c r="U1613" s="37">
        <f>MAX(INDEX(U$292:U$303,$D1613)+U1604*(1+$E1613),0.01)</f>
        <v/>
      </c>
      <c r="V1613" s="37">
        <f>MAX(INDEX(V$292:V$303,$D1613)+V1604*(1+$E1613),0.01)</f>
        <v/>
      </c>
      <c r="W1613" s="37">
        <f>MAX(INDEX(W$292:W$303,$D1613)+W1604*(1+$E1613),0.01)</f>
        <v/>
      </c>
      <c r="X1613" s="37">
        <f>MAX(INDEX(X$292:X$303,$D1613)+X1604*(1+$E1613),0.01)</f>
        <v/>
      </c>
      <c r="Y1613" s="37">
        <f>MAX(INDEX(Y$292:Y$303,$D1613)+Y1604*(1+$E1613),0.01)</f>
        <v/>
      </c>
      <c r="Z1613" s="37">
        <f>MAX(INDEX(Z$292:Z$303,$D1613)+Z1604*(1+$E1613),0.01)</f>
        <v/>
      </c>
      <c r="AA1613" s="37">
        <f>MAX(INDEX(AA$292:AA$303,$D1613)+AA1604*(1+$E1613),0.01)</f>
        <v/>
      </c>
      <c r="AB1613" s="37">
        <f>MAX(INDEX(AB$292:AB$303,$D1613)+AB1604*(1+$E1613),0.01)</f>
        <v/>
      </c>
      <c r="AC1613" s="37">
        <f>MAX(INDEX(AC$292:AC$303,$D1613)+AC1604*(1+$E1613),0.01)</f>
        <v/>
      </c>
      <c r="AD1613" s="40">
        <f>POSTTAX(INDEX(AD$292:AD$303,$D1613),AD1604,$E1613)</f>
        <v/>
      </c>
      <c r="AF1613" s="11">
        <f>LOWER(Settings!$C$4)&amp;".mit."&amp;$A1613&amp;IF($C1613="","","."&amp;$C1613&amp;"."&amp;$B1613)&amp;IF(INDEX(Variables!$D$5:$D$105,MATCH($A1613,Variables!$A$5:$A$105,0))="","","."&amp;INDEX(Variables!$D$5:$D$105,MATCH($A1613,Variables!$A$5:$A$105,0)))&amp;"."&amp;AF$5</f>
        <v/>
      </c>
      <c r="AG1613" s="38">
        <f>MAX(INDEX(AG$292:AG$303,$D1613)+AG1604*(1+$E1613),0.01)</f>
        <v/>
      </c>
      <c r="AH1613" s="37">
        <f>MAX(INDEX(AH$292:AH$303,$D1613)+AH1604*(1+$E1613),0.01)</f>
        <v/>
      </c>
      <c r="AI1613" s="37">
        <f>MAX(INDEX(AI$292:AI$303,$D1613)+AI1604*(1+$E1613),0.01)</f>
        <v/>
      </c>
      <c r="AJ1613" s="37">
        <f>MAX(INDEX(AJ$292:AJ$303,$D1613)+AJ1604*(1+$E1613),0.01)</f>
        <v/>
      </c>
      <c r="AK1613" s="37">
        <f>MAX(INDEX(AK$292:AK$303,$D1613)+AK1604*(1+$E1613),0.01)</f>
        <v/>
      </c>
      <c r="AL1613" s="37">
        <f>MAX(INDEX(AL$292:AL$303,$D1613)+AL1604*(1+$E1613),0.01)</f>
        <v/>
      </c>
      <c r="AM1613" s="37">
        <f>MAX(INDEX(AM$292:AM$303,$D1613)+AM1604*(1+$E1613),0.01)</f>
        <v/>
      </c>
      <c r="AN1613" s="37">
        <f>MAX(INDEX(AN$292:AN$303,$D1613)+AN1604*(1+$E1613),0.01)</f>
        <v/>
      </c>
      <c r="AO1613" s="37">
        <f>MAX(INDEX(AO$292:AO$303,$D1613)+AO1604*(1+$E1613),0.01)</f>
        <v/>
      </c>
      <c r="AP1613" s="37">
        <f>MAX(INDEX(AP$292:AP$303,$D1613)+AP1604*(1+$E1613),0.01)</f>
        <v/>
      </c>
      <c r="AQ1613" s="37">
        <f>MAX(INDEX(AQ$292:AQ$303,$D1613)+AQ1604*(1+$E1613),0.01)</f>
        <v/>
      </c>
      <c r="AR1613" s="37">
        <f>MAX(INDEX(AR$292:AR$303,$D1613)+AR1604*(1+$E1613),0.01)</f>
        <v/>
      </c>
      <c r="AS1613" s="37">
        <f>MAX(INDEX(AS$292:AS$303,$D1613)+AS1604*(1+$E1613),0.01)</f>
        <v/>
      </c>
      <c r="AT1613" s="37">
        <f>MAX(INDEX(AT$292:AT$303,$D1613)+AT1604*(1+$E1613),0.01)</f>
        <v/>
      </c>
      <c r="AU1613" s="37">
        <f>MAX(INDEX(AU$292:AU$303,$D1613)+AU1604*(1+$E1613),0.01)</f>
        <v/>
      </c>
      <c r="AV1613" s="37">
        <f>MAX(INDEX(AV$292:AV$303,$D1613)+AV1604*(1+$E1613),0.01)</f>
        <v/>
      </c>
      <c r="AW1613" s="37">
        <f>MAX(INDEX(AW$292:AW$303,$D1613)+AW1604*(1+$E1613),0.01)</f>
        <v/>
      </c>
      <c r="AX1613" s="37">
        <f>MAX(INDEX(AX$292:AX$303,$D1613)+AX1604*(1+$E1613),0.01)</f>
        <v/>
      </c>
      <c r="AY1613" s="40">
        <f>POSTTAX(INDEX(AY$292:AY$303,$D1613),AY1604,$E1613)</f>
        <v/>
      </c>
    </row>
    <row r="1614" hidden="1" outlineLevel="2"/>
    <row r="1615" hidden="1" outlineLevel="2">
      <c r="A1615" s="14" t="inlineStr">
        <is>
          <t>shp</t>
        </is>
      </c>
      <c r="B1615" s="14" t="inlineStr">
        <is>
          <t>coa</t>
        </is>
      </c>
      <c r="C1615" s="14" t="inlineStr">
        <is>
          <t>omn</t>
        </is>
      </c>
      <c r="D1615" s="37">
        <f>INDEX(Inputs!$M$5:$M$132,MATCH($B1615&amp;"|"&amp;$C1615,Inputs!$A$5:$A$132,0))</f>
        <v/>
      </c>
      <c r="E1615" s="37">
        <f>INDEX(Inputs!$T$5:$T$132,MATCH($B1615&amp;"|"&amp;$C1615,Inputs!$A$5:$A$132,0))</f>
        <v/>
      </c>
      <c r="F1615" s="37">
        <f>INDEX(Inputs!$K$5:$K$132,MATCH($B1615&amp;"|"&amp;$C1615,Inputs!$A$5:$A$132,0))</f>
        <v/>
      </c>
      <c r="G1615" s="36" t="n"/>
      <c r="H1615" s="14">
        <f>INDEX(Variables!$B$5:$B$105,MATCH($A1615,Variables!$A$5:$A$105,0))&amp;IF($C1615="",""," | "&amp;INDEX(Mapping!$B$5:$B$26,MATCH($C1615,Mapping!$A$5:$A$26,0))&amp;" | "&amp;INDEX(Mapping!$B$30:$B$41,MATCH($B1615,Mapping!$A$30:$A$41,0)))</f>
        <v/>
      </c>
      <c r="I1615" s="14">
        <f>INDEX(Variables!$C$5:$C$105,MATCH($A1615,Variables!$A$5:$A$105,0))</f>
        <v/>
      </c>
      <c r="J1615" s="14">
        <f>INDEX(Variables!$E$5:$E$105,MATCH($A1615,Variables!$A$5:$A$105,0))</f>
        <v/>
      </c>
      <c r="K1615" s="11">
        <f>LOWER(Settings!$C$4)&amp;".mit."&amp;$A1615&amp;IF($C1615="","","."&amp;$C1615&amp;"."&amp;$B1615)&amp;IF(INDEX(Variables!$D$5:$D$105,MATCH($A1615,Variables!$A$5:$A$105,0))="","","."&amp;INDEX(Variables!$D$5:$D$105,MATCH($A1615,Variables!$A$5:$A$105,0)))&amp;"."&amp;K$5</f>
        <v/>
      </c>
      <c r="L1615" s="38">
        <f>(INDEX(L$235:L$238,$D1615)*INDEX(L$239:L$255,$F1615)+L$194*INDEX(L$121:L$137,$F1615)*INDEX(L$151:L$167,$F1615))*$E1615</f>
        <v/>
      </c>
      <c r="M1615" s="37">
        <f>(INDEX(M$235:M$238,$D1615)*INDEX(M$239:M$255,$F1615)+M$194*INDEX(M$121:M$137,$F1615)*INDEX(M$151:M$167,$F1615))*$E1615</f>
        <v/>
      </c>
      <c r="N1615" s="37">
        <f>(INDEX(N$235:N$238,$D1615)*INDEX(N$239:N$255,$F1615)+N$194*INDEX(N$121:N$137,$F1615)*INDEX(N$151:N$167,$F1615))*$E1615</f>
        <v/>
      </c>
      <c r="O1615" s="37">
        <f>(INDEX(O$235:O$238,$D1615)*INDEX(O$239:O$255,$F1615)+O$194*INDEX(O$121:O$137,$F1615)*INDEX(O$151:O$167,$F1615))*$E1615</f>
        <v/>
      </c>
      <c r="P1615" s="37">
        <f>(INDEX(P$235:P$238,$D1615)*INDEX(P$239:P$255,$F1615)+P$194*INDEX(P$121:P$137,$F1615)*INDEX(P$151:P$167,$F1615))*$E1615</f>
        <v/>
      </c>
      <c r="Q1615" s="37">
        <f>(INDEX(Q$235:Q$238,$D1615)*INDEX(Q$239:Q$255,$F1615)+Q$194*INDEX(Q$121:Q$137,$F1615)*INDEX(Q$151:Q$167,$F1615))*$E1615</f>
        <v/>
      </c>
      <c r="R1615" s="37">
        <f>(INDEX(R$235:R$238,$D1615)*INDEX(R$239:R$255,$F1615)+R$194*INDEX(R$121:R$137,$F1615)*INDEX(R$151:R$167,$F1615))*$E1615</f>
        <v/>
      </c>
      <c r="S1615" s="37">
        <f>(INDEX(S$235:S$238,$D1615)*INDEX(S$239:S$255,$F1615)+S$194*INDEX(S$121:S$137,$F1615)*INDEX(S$151:S$167,$F1615))*$E1615</f>
        <v/>
      </c>
      <c r="T1615" s="37">
        <f>(INDEX(T$235:T$238,$D1615)*INDEX(T$239:T$255,$F1615)+T$194*INDEX(T$121:T$137,$F1615)*INDEX(T$151:T$167,$F1615))*$E1615</f>
        <v/>
      </c>
      <c r="U1615" s="37">
        <f>(INDEX(U$235:U$238,$D1615)*INDEX(U$239:U$255,$F1615)+U$194*INDEX(U$121:U$137,$F1615)*INDEX(U$151:U$167,$F1615))*$E1615</f>
        <v/>
      </c>
      <c r="V1615" s="37">
        <f>(INDEX(V$235:V$238,$D1615)*INDEX(V$239:V$255,$F1615)+V$194*INDEX(V$121:V$137,$F1615)*INDEX(V$151:V$167,$F1615))*$E1615</f>
        <v/>
      </c>
      <c r="W1615" s="37">
        <f>(INDEX(W$235:W$238,$D1615)*INDEX(W$239:W$255,$F1615)+W$194*INDEX(W$121:W$137,$F1615)*INDEX(W$151:W$167,$F1615))*$E1615</f>
        <v/>
      </c>
      <c r="X1615" s="37">
        <f>(INDEX(X$235:X$238,$D1615)*INDEX(X$239:X$255,$F1615)+X$194*INDEX(X$121:X$137,$F1615)*INDEX(X$151:X$167,$F1615))*$E1615</f>
        <v/>
      </c>
      <c r="Y1615" s="37">
        <f>(INDEX(Y$235:Y$238,$D1615)*INDEX(Y$239:Y$255,$F1615)+Y$194*INDEX(Y$121:Y$137,$F1615)*INDEX(Y$151:Y$167,$F1615))*$E1615</f>
        <v/>
      </c>
      <c r="Z1615" s="37">
        <f>(INDEX(Z$235:Z$238,$D1615)*INDEX(Z$239:Z$255,$F1615)+Z$194*INDEX(Z$121:Z$137,$F1615)*INDEX(Z$151:Z$167,$F1615))*$E1615</f>
        <v/>
      </c>
      <c r="AA1615" s="37">
        <f>(INDEX(AA$235:AA$238,$D1615)*INDEX(AA$239:AA$255,$F1615)+AA$194*INDEX(AA$121:AA$137,$F1615)*INDEX(AA$151:AA$167,$F1615))*$E1615</f>
        <v/>
      </c>
      <c r="AB1615" s="37">
        <f>(INDEX(AB$235:AB$238,$D1615)*INDEX(AB$239:AB$255,$F1615)+AB$194*INDEX(AB$121:AB$137,$F1615)*INDEX(AB$151:AB$167,$F1615))*$E1615</f>
        <v/>
      </c>
      <c r="AC1615" s="37">
        <f>(INDEX(AC$235:AC$238,$D1615)*INDEX(AC$239:AC$255,$F1615)+AC$194*INDEX(AC$121:AC$137,$F1615)*INDEX(AC$151:AC$167,$F1615))*$E1615</f>
        <v/>
      </c>
      <c r="AD1615" s="40">
        <f>SHADOWEFF(INDEX(AD$235:AD$238,$D1615),INDEX(AD$239:AD$255,$F1615),AD$194,INDEX(AD$121:AD$137,$F1615),INDEX(AD$151:AD$167,$F1615),$E1615)</f>
        <v/>
      </c>
      <c r="AF1615" s="11">
        <f>LOWER(Settings!$C$4)&amp;".mit."&amp;$A1615&amp;IF($C1615="","","."&amp;$C1615&amp;"."&amp;$B1615)&amp;IF(INDEX(Variables!$D$5:$D$105,MATCH($A1615,Variables!$A$5:$A$105,0))="","","."&amp;INDEX(Variables!$D$5:$D$105,MATCH($A1615,Variables!$A$5:$A$105,0)))&amp;"."&amp;AF$5</f>
        <v/>
      </c>
      <c r="AG1615" s="38">
        <f>(INDEX(AG$235:AG$238,$D1615)*INDEX(AG$239:AG$255,$F1615)+AG$194*INDEX(AG$121:AG$137,$F1615)*INDEX(AG$151:AG$167,$F1615))*$E1615</f>
        <v/>
      </c>
      <c r="AH1615" s="37">
        <f>(INDEX(AH$235:AH$238,$D1615)*INDEX(AH$239:AH$255,$F1615)+AH$194*INDEX(AH$121:AH$137,$F1615)*INDEX(AH$151:AH$167,$F1615))*$E1615</f>
        <v/>
      </c>
      <c r="AI1615" s="37">
        <f>(INDEX(AI$235:AI$238,$D1615)*INDEX(AI$239:AI$255,$F1615)+AI$194*INDEX(AI$121:AI$137,$F1615)*INDEX(AI$151:AI$167,$F1615))*$E1615</f>
        <v/>
      </c>
      <c r="AJ1615" s="37">
        <f>(INDEX(AJ$235:AJ$238,$D1615)*INDEX(AJ$239:AJ$255,$F1615)+AJ$194*INDEX(AJ$121:AJ$137,$F1615)*INDEX(AJ$151:AJ$167,$F1615))*$E1615</f>
        <v/>
      </c>
      <c r="AK1615" s="37">
        <f>(INDEX(AK$235:AK$238,$D1615)*INDEX(AK$239:AK$255,$F1615)+AK$194*INDEX(AK$121:AK$137,$F1615)*INDEX(AK$151:AK$167,$F1615))*$E1615</f>
        <v/>
      </c>
      <c r="AL1615" s="37">
        <f>(INDEX(AL$235:AL$238,$D1615)*INDEX(AL$239:AL$255,$F1615)+AL$194*INDEX(AL$121:AL$137,$F1615)*INDEX(AL$151:AL$167,$F1615))*$E1615</f>
        <v/>
      </c>
      <c r="AM1615" s="37">
        <f>(INDEX(AM$235:AM$238,$D1615)*INDEX(AM$239:AM$255,$F1615)+AM$194*INDEX(AM$121:AM$137,$F1615)*INDEX(AM$151:AM$167,$F1615))*$E1615</f>
        <v/>
      </c>
      <c r="AN1615" s="37">
        <f>(INDEX(AN$235:AN$238,$D1615)*INDEX(AN$239:AN$255,$F1615)+AN$194*INDEX(AN$121:AN$137,$F1615)*INDEX(AN$151:AN$167,$F1615))*$E1615</f>
        <v/>
      </c>
      <c r="AO1615" s="37">
        <f>(INDEX(AO$235:AO$238,$D1615)*INDEX(AO$239:AO$255,$F1615)+AO$194*INDEX(AO$121:AO$137,$F1615)*INDEX(AO$151:AO$167,$F1615))*$E1615</f>
        <v/>
      </c>
      <c r="AP1615" s="37">
        <f>(INDEX(AP$235:AP$238,$D1615)*INDEX(AP$239:AP$255,$F1615)+AP$194*INDEX(AP$121:AP$137,$F1615)*INDEX(AP$151:AP$167,$F1615))*$E1615</f>
        <v/>
      </c>
      <c r="AQ1615" s="37">
        <f>(INDEX(AQ$235:AQ$238,$D1615)*INDEX(AQ$239:AQ$255,$F1615)+AQ$194*INDEX(AQ$121:AQ$137,$F1615)*INDEX(AQ$151:AQ$167,$F1615))*$E1615</f>
        <v/>
      </c>
      <c r="AR1615" s="37">
        <f>(INDEX(AR$235:AR$238,$D1615)*INDEX(AR$239:AR$255,$F1615)+AR$194*INDEX(AR$121:AR$137,$F1615)*INDEX(AR$151:AR$167,$F1615))*$E1615</f>
        <v/>
      </c>
      <c r="AS1615" s="37">
        <f>(INDEX(AS$235:AS$238,$D1615)*INDEX(AS$239:AS$255,$F1615)+AS$194*INDEX(AS$121:AS$137,$F1615)*INDEX(AS$151:AS$167,$F1615))*$E1615</f>
        <v/>
      </c>
      <c r="AT1615" s="37">
        <f>(INDEX(AT$235:AT$238,$D1615)*INDEX(AT$239:AT$255,$F1615)+AT$194*INDEX(AT$121:AT$137,$F1615)*INDEX(AT$151:AT$167,$F1615))*$E1615</f>
        <v/>
      </c>
      <c r="AU1615" s="37">
        <f>(INDEX(AU$235:AU$238,$D1615)*INDEX(AU$239:AU$255,$F1615)+AU$194*INDEX(AU$121:AU$137,$F1615)*INDEX(AU$151:AU$167,$F1615))*$E1615</f>
        <v/>
      </c>
      <c r="AV1615" s="37">
        <f>(INDEX(AV$235:AV$238,$D1615)*INDEX(AV$239:AV$255,$F1615)+AV$194*INDEX(AV$121:AV$137,$F1615)*INDEX(AV$151:AV$167,$F1615))*$E1615</f>
        <v/>
      </c>
      <c r="AW1615" s="37">
        <f>(INDEX(AW$235:AW$238,$D1615)*INDEX(AW$239:AW$255,$F1615)+AW$194*INDEX(AW$121:AW$137,$F1615)*INDEX(AW$151:AW$167,$F1615))*$E1615</f>
        <v/>
      </c>
      <c r="AX1615" s="37">
        <f>(INDEX(AX$235:AX$238,$D1615)*INDEX(AX$239:AX$255,$F1615)+AX$194*INDEX(AX$121:AX$137,$F1615)*INDEX(AX$151:AX$167,$F1615))*$E1615</f>
        <v/>
      </c>
      <c r="AY1615" s="40">
        <f>SHADOWEFF(INDEX(AY$235:AY$238,$D1615),INDEX(AY$239:AY$255,$F1615),AY$194,INDEX(AY$121:AY$137,$F1615),INDEX(AY$151:AY$167,$F1615),$E1615)</f>
        <v/>
      </c>
    </row>
    <row r="1616" hidden="1" outlineLevel="2">
      <c r="A1616" s="14" t="inlineStr">
        <is>
          <t>shp</t>
        </is>
      </c>
      <c r="B1616" s="14" t="inlineStr">
        <is>
          <t>nga</t>
        </is>
      </c>
      <c r="C1616" s="14" t="inlineStr">
        <is>
          <t>omn</t>
        </is>
      </c>
      <c r="D1616" s="37">
        <f>INDEX(Inputs!$M$5:$M$132,MATCH($B1616&amp;"|"&amp;$C1616,Inputs!$A$5:$A$132,0))</f>
        <v/>
      </c>
      <c r="E1616" s="37">
        <f>INDEX(Inputs!$T$5:$T$132,MATCH($B1616&amp;"|"&amp;$C1616,Inputs!$A$5:$A$132,0))</f>
        <v/>
      </c>
      <c r="F1616" s="37">
        <f>INDEX(Inputs!$K$5:$K$132,MATCH($B1616&amp;"|"&amp;$C1616,Inputs!$A$5:$A$132,0))</f>
        <v/>
      </c>
      <c r="G1616" s="36" t="n"/>
      <c r="H1616" s="14">
        <f>INDEX(Variables!$B$5:$B$105,MATCH($A1616,Variables!$A$5:$A$105,0))&amp;IF($C1616="",""," | "&amp;INDEX(Mapping!$B$5:$B$26,MATCH($C1616,Mapping!$A$5:$A$26,0))&amp;" | "&amp;INDEX(Mapping!$B$30:$B$41,MATCH($B1616,Mapping!$A$30:$A$41,0)))</f>
        <v/>
      </c>
      <c r="I1616" s="14">
        <f>INDEX(Variables!$C$5:$C$105,MATCH($A1616,Variables!$A$5:$A$105,0))</f>
        <v/>
      </c>
      <c r="J1616" s="14">
        <f>INDEX(Variables!$E$5:$E$105,MATCH($A1616,Variables!$A$5:$A$105,0))</f>
        <v/>
      </c>
      <c r="K1616" s="11">
        <f>LOWER(Settings!$C$4)&amp;".mit."&amp;$A1616&amp;IF($C1616="","","."&amp;$C1616&amp;"."&amp;$B1616)&amp;IF(INDEX(Variables!$D$5:$D$105,MATCH($A1616,Variables!$A$5:$A$105,0))="","","."&amp;INDEX(Variables!$D$5:$D$105,MATCH($A1616,Variables!$A$5:$A$105,0)))&amp;"."&amp;K$5</f>
        <v/>
      </c>
      <c r="L1616" s="38">
        <f>(INDEX(L$235:L$238,$D1616)*INDEX(L$239:L$255,$F1616)+L$194*INDEX(L$121:L$137,$F1616)*INDEX(L$151:L$167,$F1616))*$E1616</f>
        <v/>
      </c>
      <c r="M1616" s="37">
        <f>(INDEX(M$235:M$238,$D1616)*INDEX(M$239:M$255,$F1616)+M$194*INDEX(M$121:M$137,$F1616)*INDEX(M$151:M$167,$F1616))*$E1616</f>
        <v/>
      </c>
      <c r="N1616" s="37">
        <f>(INDEX(N$235:N$238,$D1616)*INDEX(N$239:N$255,$F1616)+N$194*INDEX(N$121:N$137,$F1616)*INDEX(N$151:N$167,$F1616))*$E1616</f>
        <v/>
      </c>
      <c r="O1616" s="37">
        <f>(INDEX(O$235:O$238,$D1616)*INDEX(O$239:O$255,$F1616)+O$194*INDEX(O$121:O$137,$F1616)*INDEX(O$151:O$167,$F1616))*$E1616</f>
        <v/>
      </c>
      <c r="P1616" s="37">
        <f>(INDEX(P$235:P$238,$D1616)*INDEX(P$239:P$255,$F1616)+P$194*INDEX(P$121:P$137,$F1616)*INDEX(P$151:P$167,$F1616))*$E1616</f>
        <v/>
      </c>
      <c r="Q1616" s="37">
        <f>(INDEX(Q$235:Q$238,$D1616)*INDEX(Q$239:Q$255,$F1616)+Q$194*INDEX(Q$121:Q$137,$F1616)*INDEX(Q$151:Q$167,$F1616))*$E1616</f>
        <v/>
      </c>
      <c r="R1616" s="37">
        <f>(INDEX(R$235:R$238,$D1616)*INDEX(R$239:R$255,$F1616)+R$194*INDEX(R$121:R$137,$F1616)*INDEX(R$151:R$167,$F1616))*$E1616</f>
        <v/>
      </c>
      <c r="S1616" s="37">
        <f>(INDEX(S$235:S$238,$D1616)*INDEX(S$239:S$255,$F1616)+S$194*INDEX(S$121:S$137,$F1616)*INDEX(S$151:S$167,$F1616))*$E1616</f>
        <v/>
      </c>
      <c r="T1616" s="37">
        <f>(INDEX(T$235:T$238,$D1616)*INDEX(T$239:T$255,$F1616)+T$194*INDEX(T$121:T$137,$F1616)*INDEX(T$151:T$167,$F1616))*$E1616</f>
        <v/>
      </c>
      <c r="U1616" s="37">
        <f>(INDEX(U$235:U$238,$D1616)*INDEX(U$239:U$255,$F1616)+U$194*INDEX(U$121:U$137,$F1616)*INDEX(U$151:U$167,$F1616))*$E1616</f>
        <v/>
      </c>
      <c r="V1616" s="37">
        <f>(INDEX(V$235:V$238,$D1616)*INDEX(V$239:V$255,$F1616)+V$194*INDEX(V$121:V$137,$F1616)*INDEX(V$151:V$167,$F1616))*$E1616</f>
        <v/>
      </c>
      <c r="W1616" s="37">
        <f>(INDEX(W$235:W$238,$D1616)*INDEX(W$239:W$255,$F1616)+W$194*INDEX(W$121:W$137,$F1616)*INDEX(W$151:W$167,$F1616))*$E1616</f>
        <v/>
      </c>
      <c r="X1616" s="37">
        <f>(INDEX(X$235:X$238,$D1616)*INDEX(X$239:X$255,$F1616)+X$194*INDEX(X$121:X$137,$F1616)*INDEX(X$151:X$167,$F1616))*$E1616</f>
        <v/>
      </c>
      <c r="Y1616" s="37">
        <f>(INDEX(Y$235:Y$238,$D1616)*INDEX(Y$239:Y$255,$F1616)+Y$194*INDEX(Y$121:Y$137,$F1616)*INDEX(Y$151:Y$167,$F1616))*$E1616</f>
        <v/>
      </c>
      <c r="Z1616" s="37">
        <f>(INDEX(Z$235:Z$238,$D1616)*INDEX(Z$239:Z$255,$F1616)+Z$194*INDEX(Z$121:Z$137,$F1616)*INDEX(Z$151:Z$167,$F1616))*$E1616</f>
        <v/>
      </c>
      <c r="AA1616" s="37">
        <f>(INDEX(AA$235:AA$238,$D1616)*INDEX(AA$239:AA$255,$F1616)+AA$194*INDEX(AA$121:AA$137,$F1616)*INDEX(AA$151:AA$167,$F1616))*$E1616</f>
        <v/>
      </c>
      <c r="AB1616" s="37">
        <f>(INDEX(AB$235:AB$238,$D1616)*INDEX(AB$239:AB$255,$F1616)+AB$194*INDEX(AB$121:AB$137,$F1616)*INDEX(AB$151:AB$167,$F1616))*$E1616</f>
        <v/>
      </c>
      <c r="AC1616" s="37">
        <f>(INDEX(AC$235:AC$238,$D1616)*INDEX(AC$239:AC$255,$F1616)+AC$194*INDEX(AC$121:AC$137,$F1616)*INDEX(AC$151:AC$167,$F1616))*$E1616</f>
        <v/>
      </c>
      <c r="AD1616" s="40">
        <f>SHADOWEFF(INDEX(AD$235:AD$238,$D1616),INDEX(AD$239:AD$255,$F1616),AD$194,INDEX(AD$121:AD$137,$F1616),INDEX(AD$151:AD$167,$F1616),$E1616)</f>
        <v/>
      </c>
      <c r="AF1616" s="11">
        <f>LOWER(Settings!$C$4)&amp;".mit."&amp;$A1616&amp;IF($C1616="","","."&amp;$C1616&amp;"."&amp;$B1616)&amp;IF(INDEX(Variables!$D$5:$D$105,MATCH($A1616,Variables!$A$5:$A$105,0))="","","."&amp;INDEX(Variables!$D$5:$D$105,MATCH($A1616,Variables!$A$5:$A$105,0)))&amp;"."&amp;AF$5</f>
        <v/>
      </c>
      <c r="AG1616" s="38">
        <f>(INDEX(AG$235:AG$238,$D1616)*INDEX(AG$239:AG$255,$F1616)+AG$194*INDEX(AG$121:AG$137,$F1616)*INDEX(AG$151:AG$167,$F1616))*$E1616</f>
        <v/>
      </c>
      <c r="AH1616" s="37">
        <f>(INDEX(AH$235:AH$238,$D1616)*INDEX(AH$239:AH$255,$F1616)+AH$194*INDEX(AH$121:AH$137,$F1616)*INDEX(AH$151:AH$167,$F1616))*$E1616</f>
        <v/>
      </c>
      <c r="AI1616" s="37">
        <f>(INDEX(AI$235:AI$238,$D1616)*INDEX(AI$239:AI$255,$F1616)+AI$194*INDEX(AI$121:AI$137,$F1616)*INDEX(AI$151:AI$167,$F1616))*$E1616</f>
        <v/>
      </c>
      <c r="AJ1616" s="37">
        <f>(INDEX(AJ$235:AJ$238,$D1616)*INDEX(AJ$239:AJ$255,$F1616)+AJ$194*INDEX(AJ$121:AJ$137,$F1616)*INDEX(AJ$151:AJ$167,$F1616))*$E1616</f>
        <v/>
      </c>
      <c r="AK1616" s="37">
        <f>(INDEX(AK$235:AK$238,$D1616)*INDEX(AK$239:AK$255,$F1616)+AK$194*INDEX(AK$121:AK$137,$F1616)*INDEX(AK$151:AK$167,$F1616))*$E1616</f>
        <v/>
      </c>
      <c r="AL1616" s="37">
        <f>(INDEX(AL$235:AL$238,$D1616)*INDEX(AL$239:AL$255,$F1616)+AL$194*INDEX(AL$121:AL$137,$F1616)*INDEX(AL$151:AL$167,$F1616))*$E1616</f>
        <v/>
      </c>
      <c r="AM1616" s="37">
        <f>(INDEX(AM$235:AM$238,$D1616)*INDEX(AM$239:AM$255,$F1616)+AM$194*INDEX(AM$121:AM$137,$F1616)*INDEX(AM$151:AM$167,$F1616))*$E1616</f>
        <v/>
      </c>
      <c r="AN1616" s="37">
        <f>(INDEX(AN$235:AN$238,$D1616)*INDEX(AN$239:AN$255,$F1616)+AN$194*INDEX(AN$121:AN$137,$F1616)*INDEX(AN$151:AN$167,$F1616))*$E1616</f>
        <v/>
      </c>
      <c r="AO1616" s="37">
        <f>(INDEX(AO$235:AO$238,$D1616)*INDEX(AO$239:AO$255,$F1616)+AO$194*INDEX(AO$121:AO$137,$F1616)*INDEX(AO$151:AO$167,$F1616))*$E1616</f>
        <v/>
      </c>
      <c r="AP1616" s="37">
        <f>(INDEX(AP$235:AP$238,$D1616)*INDEX(AP$239:AP$255,$F1616)+AP$194*INDEX(AP$121:AP$137,$F1616)*INDEX(AP$151:AP$167,$F1616))*$E1616</f>
        <v/>
      </c>
      <c r="AQ1616" s="37">
        <f>(INDEX(AQ$235:AQ$238,$D1616)*INDEX(AQ$239:AQ$255,$F1616)+AQ$194*INDEX(AQ$121:AQ$137,$F1616)*INDEX(AQ$151:AQ$167,$F1616))*$E1616</f>
        <v/>
      </c>
      <c r="AR1616" s="37">
        <f>(INDEX(AR$235:AR$238,$D1616)*INDEX(AR$239:AR$255,$F1616)+AR$194*INDEX(AR$121:AR$137,$F1616)*INDEX(AR$151:AR$167,$F1616))*$E1616</f>
        <v/>
      </c>
      <c r="AS1616" s="37">
        <f>(INDEX(AS$235:AS$238,$D1616)*INDEX(AS$239:AS$255,$F1616)+AS$194*INDEX(AS$121:AS$137,$F1616)*INDEX(AS$151:AS$167,$F1616))*$E1616</f>
        <v/>
      </c>
      <c r="AT1616" s="37">
        <f>(INDEX(AT$235:AT$238,$D1616)*INDEX(AT$239:AT$255,$F1616)+AT$194*INDEX(AT$121:AT$137,$F1616)*INDEX(AT$151:AT$167,$F1616))*$E1616</f>
        <v/>
      </c>
      <c r="AU1616" s="37">
        <f>(INDEX(AU$235:AU$238,$D1616)*INDEX(AU$239:AU$255,$F1616)+AU$194*INDEX(AU$121:AU$137,$F1616)*INDEX(AU$151:AU$167,$F1616))*$E1616</f>
        <v/>
      </c>
      <c r="AV1616" s="37">
        <f>(INDEX(AV$235:AV$238,$D1616)*INDEX(AV$239:AV$255,$F1616)+AV$194*INDEX(AV$121:AV$137,$F1616)*INDEX(AV$151:AV$167,$F1616))*$E1616</f>
        <v/>
      </c>
      <c r="AW1616" s="37">
        <f>(INDEX(AW$235:AW$238,$D1616)*INDEX(AW$239:AW$255,$F1616)+AW$194*INDEX(AW$121:AW$137,$F1616)*INDEX(AW$151:AW$167,$F1616))*$E1616</f>
        <v/>
      </c>
      <c r="AX1616" s="37">
        <f>(INDEX(AX$235:AX$238,$D1616)*INDEX(AX$239:AX$255,$F1616)+AX$194*INDEX(AX$121:AX$137,$F1616)*INDEX(AX$151:AX$167,$F1616))*$E1616</f>
        <v/>
      </c>
      <c r="AY1616" s="40">
        <f>SHADOWEFF(INDEX(AY$235:AY$238,$D1616),INDEX(AY$239:AY$255,$F1616),AY$194,INDEX(AY$121:AY$137,$F1616),INDEX(AY$151:AY$167,$F1616),$E1616)</f>
        <v/>
      </c>
    </row>
    <row r="1617" hidden="1" outlineLevel="2">
      <c r="A1617" s="14" t="inlineStr">
        <is>
          <t>shp</t>
        </is>
      </c>
      <c r="B1617" s="14" t="inlineStr">
        <is>
          <t>gso</t>
        </is>
      </c>
      <c r="C1617" s="14" t="inlineStr">
        <is>
          <t>omn</t>
        </is>
      </c>
      <c r="D1617" s="37">
        <f>INDEX(Inputs!$M$5:$M$132,MATCH($B1617&amp;"|"&amp;$C1617,Inputs!$A$5:$A$132,0))</f>
        <v/>
      </c>
      <c r="E1617" s="37">
        <f>INDEX(Inputs!$T$5:$T$132,MATCH($B1617&amp;"|"&amp;$C1617,Inputs!$A$5:$A$132,0))</f>
        <v/>
      </c>
      <c r="F1617" s="37">
        <f>INDEX(Inputs!$K$5:$K$132,MATCH($B1617&amp;"|"&amp;$C1617,Inputs!$A$5:$A$132,0))</f>
        <v/>
      </c>
      <c r="G1617" s="36" t="n"/>
      <c r="H1617" s="14">
        <f>INDEX(Variables!$B$5:$B$105,MATCH($A1617,Variables!$A$5:$A$105,0))&amp;IF($C1617="",""," | "&amp;INDEX(Mapping!$B$5:$B$26,MATCH($C1617,Mapping!$A$5:$A$26,0))&amp;" | "&amp;INDEX(Mapping!$B$30:$B$41,MATCH($B1617,Mapping!$A$30:$A$41,0)))</f>
        <v/>
      </c>
      <c r="I1617" s="14">
        <f>INDEX(Variables!$C$5:$C$105,MATCH($A1617,Variables!$A$5:$A$105,0))</f>
        <v/>
      </c>
      <c r="J1617" s="14">
        <f>INDEX(Variables!$E$5:$E$105,MATCH($A1617,Variables!$A$5:$A$105,0))</f>
        <v/>
      </c>
      <c r="K1617" s="11">
        <f>LOWER(Settings!$C$4)&amp;".mit."&amp;$A1617&amp;IF($C1617="","","."&amp;$C1617&amp;"."&amp;$B1617)&amp;IF(INDEX(Variables!$D$5:$D$105,MATCH($A1617,Variables!$A$5:$A$105,0))="","","."&amp;INDEX(Variables!$D$5:$D$105,MATCH($A1617,Variables!$A$5:$A$105,0)))&amp;"."&amp;K$5</f>
        <v/>
      </c>
      <c r="L1617" s="38">
        <f>(INDEX(L$235:L$238,$D1617)*INDEX(L$239:L$255,$F1617)+L$194*INDEX(L$121:L$137,$F1617)*INDEX(L$151:L$167,$F1617))*$E1617</f>
        <v/>
      </c>
      <c r="M1617" s="37">
        <f>(INDEX(M$235:M$238,$D1617)*INDEX(M$239:M$255,$F1617)+M$194*INDEX(M$121:M$137,$F1617)*INDEX(M$151:M$167,$F1617))*$E1617</f>
        <v/>
      </c>
      <c r="N1617" s="37">
        <f>(INDEX(N$235:N$238,$D1617)*INDEX(N$239:N$255,$F1617)+N$194*INDEX(N$121:N$137,$F1617)*INDEX(N$151:N$167,$F1617))*$E1617</f>
        <v/>
      </c>
      <c r="O1617" s="37">
        <f>(INDEX(O$235:O$238,$D1617)*INDEX(O$239:O$255,$F1617)+O$194*INDEX(O$121:O$137,$F1617)*INDEX(O$151:O$167,$F1617))*$E1617</f>
        <v/>
      </c>
      <c r="P1617" s="37">
        <f>(INDEX(P$235:P$238,$D1617)*INDEX(P$239:P$255,$F1617)+P$194*INDEX(P$121:P$137,$F1617)*INDEX(P$151:P$167,$F1617))*$E1617</f>
        <v/>
      </c>
      <c r="Q1617" s="37">
        <f>(INDEX(Q$235:Q$238,$D1617)*INDEX(Q$239:Q$255,$F1617)+Q$194*INDEX(Q$121:Q$137,$F1617)*INDEX(Q$151:Q$167,$F1617))*$E1617</f>
        <v/>
      </c>
      <c r="R1617" s="37">
        <f>(INDEX(R$235:R$238,$D1617)*INDEX(R$239:R$255,$F1617)+R$194*INDEX(R$121:R$137,$F1617)*INDEX(R$151:R$167,$F1617))*$E1617</f>
        <v/>
      </c>
      <c r="S1617" s="37">
        <f>(INDEX(S$235:S$238,$D1617)*INDEX(S$239:S$255,$F1617)+S$194*INDEX(S$121:S$137,$F1617)*INDEX(S$151:S$167,$F1617))*$E1617</f>
        <v/>
      </c>
      <c r="T1617" s="37">
        <f>(INDEX(T$235:T$238,$D1617)*INDEX(T$239:T$255,$F1617)+T$194*INDEX(T$121:T$137,$F1617)*INDEX(T$151:T$167,$F1617))*$E1617</f>
        <v/>
      </c>
      <c r="U1617" s="37">
        <f>(INDEX(U$235:U$238,$D1617)*INDEX(U$239:U$255,$F1617)+U$194*INDEX(U$121:U$137,$F1617)*INDEX(U$151:U$167,$F1617))*$E1617</f>
        <v/>
      </c>
      <c r="V1617" s="37">
        <f>(INDEX(V$235:V$238,$D1617)*INDEX(V$239:V$255,$F1617)+V$194*INDEX(V$121:V$137,$F1617)*INDEX(V$151:V$167,$F1617))*$E1617</f>
        <v/>
      </c>
      <c r="W1617" s="37">
        <f>(INDEX(W$235:W$238,$D1617)*INDEX(W$239:W$255,$F1617)+W$194*INDEX(W$121:W$137,$F1617)*INDEX(W$151:W$167,$F1617))*$E1617</f>
        <v/>
      </c>
      <c r="X1617" s="37">
        <f>(INDEX(X$235:X$238,$D1617)*INDEX(X$239:X$255,$F1617)+X$194*INDEX(X$121:X$137,$F1617)*INDEX(X$151:X$167,$F1617))*$E1617</f>
        <v/>
      </c>
      <c r="Y1617" s="37">
        <f>(INDEX(Y$235:Y$238,$D1617)*INDEX(Y$239:Y$255,$F1617)+Y$194*INDEX(Y$121:Y$137,$F1617)*INDEX(Y$151:Y$167,$F1617))*$E1617</f>
        <v/>
      </c>
      <c r="Z1617" s="37">
        <f>(INDEX(Z$235:Z$238,$D1617)*INDEX(Z$239:Z$255,$F1617)+Z$194*INDEX(Z$121:Z$137,$F1617)*INDEX(Z$151:Z$167,$F1617))*$E1617</f>
        <v/>
      </c>
      <c r="AA1617" s="37">
        <f>(INDEX(AA$235:AA$238,$D1617)*INDEX(AA$239:AA$255,$F1617)+AA$194*INDEX(AA$121:AA$137,$F1617)*INDEX(AA$151:AA$167,$F1617))*$E1617</f>
        <v/>
      </c>
      <c r="AB1617" s="37">
        <f>(INDEX(AB$235:AB$238,$D1617)*INDEX(AB$239:AB$255,$F1617)+AB$194*INDEX(AB$121:AB$137,$F1617)*INDEX(AB$151:AB$167,$F1617))*$E1617</f>
        <v/>
      </c>
      <c r="AC1617" s="37">
        <f>(INDEX(AC$235:AC$238,$D1617)*INDEX(AC$239:AC$255,$F1617)+AC$194*INDEX(AC$121:AC$137,$F1617)*INDEX(AC$151:AC$167,$F1617))*$E1617</f>
        <v/>
      </c>
      <c r="AD1617" s="40">
        <f>SHADOWEFF(INDEX(AD$235:AD$238,$D1617),INDEX(AD$239:AD$255,$F1617),AD$194,INDEX(AD$121:AD$137,$F1617),INDEX(AD$151:AD$167,$F1617),$E1617)</f>
        <v/>
      </c>
      <c r="AF1617" s="11">
        <f>LOWER(Settings!$C$4)&amp;".mit."&amp;$A1617&amp;IF($C1617="","","."&amp;$C1617&amp;"."&amp;$B1617)&amp;IF(INDEX(Variables!$D$5:$D$105,MATCH($A1617,Variables!$A$5:$A$105,0))="","","."&amp;INDEX(Variables!$D$5:$D$105,MATCH($A1617,Variables!$A$5:$A$105,0)))&amp;"."&amp;AF$5</f>
        <v/>
      </c>
      <c r="AG1617" s="38">
        <f>(INDEX(AG$235:AG$238,$D1617)*INDEX(AG$239:AG$255,$F1617)+AG$194*INDEX(AG$121:AG$137,$F1617)*INDEX(AG$151:AG$167,$F1617))*$E1617</f>
        <v/>
      </c>
      <c r="AH1617" s="37">
        <f>(INDEX(AH$235:AH$238,$D1617)*INDEX(AH$239:AH$255,$F1617)+AH$194*INDEX(AH$121:AH$137,$F1617)*INDEX(AH$151:AH$167,$F1617))*$E1617</f>
        <v/>
      </c>
      <c r="AI1617" s="37">
        <f>(INDEX(AI$235:AI$238,$D1617)*INDEX(AI$239:AI$255,$F1617)+AI$194*INDEX(AI$121:AI$137,$F1617)*INDEX(AI$151:AI$167,$F1617))*$E1617</f>
        <v/>
      </c>
      <c r="AJ1617" s="37">
        <f>(INDEX(AJ$235:AJ$238,$D1617)*INDEX(AJ$239:AJ$255,$F1617)+AJ$194*INDEX(AJ$121:AJ$137,$F1617)*INDEX(AJ$151:AJ$167,$F1617))*$E1617</f>
        <v/>
      </c>
      <c r="AK1617" s="37">
        <f>(INDEX(AK$235:AK$238,$D1617)*INDEX(AK$239:AK$255,$F1617)+AK$194*INDEX(AK$121:AK$137,$F1617)*INDEX(AK$151:AK$167,$F1617))*$E1617</f>
        <v/>
      </c>
      <c r="AL1617" s="37">
        <f>(INDEX(AL$235:AL$238,$D1617)*INDEX(AL$239:AL$255,$F1617)+AL$194*INDEX(AL$121:AL$137,$F1617)*INDEX(AL$151:AL$167,$F1617))*$E1617</f>
        <v/>
      </c>
      <c r="AM1617" s="37">
        <f>(INDEX(AM$235:AM$238,$D1617)*INDEX(AM$239:AM$255,$F1617)+AM$194*INDEX(AM$121:AM$137,$F1617)*INDEX(AM$151:AM$167,$F1617))*$E1617</f>
        <v/>
      </c>
      <c r="AN1617" s="37">
        <f>(INDEX(AN$235:AN$238,$D1617)*INDEX(AN$239:AN$255,$F1617)+AN$194*INDEX(AN$121:AN$137,$F1617)*INDEX(AN$151:AN$167,$F1617))*$E1617</f>
        <v/>
      </c>
      <c r="AO1617" s="37">
        <f>(INDEX(AO$235:AO$238,$D1617)*INDEX(AO$239:AO$255,$F1617)+AO$194*INDEX(AO$121:AO$137,$F1617)*INDEX(AO$151:AO$167,$F1617))*$E1617</f>
        <v/>
      </c>
      <c r="AP1617" s="37">
        <f>(INDEX(AP$235:AP$238,$D1617)*INDEX(AP$239:AP$255,$F1617)+AP$194*INDEX(AP$121:AP$137,$F1617)*INDEX(AP$151:AP$167,$F1617))*$E1617</f>
        <v/>
      </c>
      <c r="AQ1617" s="37">
        <f>(INDEX(AQ$235:AQ$238,$D1617)*INDEX(AQ$239:AQ$255,$F1617)+AQ$194*INDEX(AQ$121:AQ$137,$F1617)*INDEX(AQ$151:AQ$167,$F1617))*$E1617</f>
        <v/>
      </c>
      <c r="AR1617" s="37">
        <f>(INDEX(AR$235:AR$238,$D1617)*INDEX(AR$239:AR$255,$F1617)+AR$194*INDEX(AR$121:AR$137,$F1617)*INDEX(AR$151:AR$167,$F1617))*$E1617</f>
        <v/>
      </c>
      <c r="AS1617" s="37">
        <f>(INDEX(AS$235:AS$238,$D1617)*INDEX(AS$239:AS$255,$F1617)+AS$194*INDEX(AS$121:AS$137,$F1617)*INDEX(AS$151:AS$167,$F1617))*$E1617</f>
        <v/>
      </c>
      <c r="AT1617" s="37">
        <f>(INDEX(AT$235:AT$238,$D1617)*INDEX(AT$239:AT$255,$F1617)+AT$194*INDEX(AT$121:AT$137,$F1617)*INDEX(AT$151:AT$167,$F1617))*$E1617</f>
        <v/>
      </c>
      <c r="AU1617" s="37">
        <f>(INDEX(AU$235:AU$238,$D1617)*INDEX(AU$239:AU$255,$F1617)+AU$194*INDEX(AU$121:AU$137,$F1617)*INDEX(AU$151:AU$167,$F1617))*$E1617</f>
        <v/>
      </c>
      <c r="AV1617" s="37">
        <f>(INDEX(AV$235:AV$238,$D1617)*INDEX(AV$239:AV$255,$F1617)+AV$194*INDEX(AV$121:AV$137,$F1617)*INDEX(AV$151:AV$167,$F1617))*$E1617</f>
        <v/>
      </c>
      <c r="AW1617" s="37">
        <f>(INDEX(AW$235:AW$238,$D1617)*INDEX(AW$239:AW$255,$F1617)+AW$194*INDEX(AW$121:AW$137,$F1617)*INDEX(AW$151:AW$167,$F1617))*$E1617</f>
        <v/>
      </c>
      <c r="AX1617" s="37">
        <f>(INDEX(AX$235:AX$238,$D1617)*INDEX(AX$239:AX$255,$F1617)+AX$194*INDEX(AX$121:AX$137,$F1617)*INDEX(AX$151:AX$167,$F1617))*$E1617</f>
        <v/>
      </c>
      <c r="AY1617" s="40">
        <f>SHADOWEFF(INDEX(AY$235:AY$238,$D1617),INDEX(AY$239:AY$255,$F1617),AY$194,INDEX(AY$121:AY$137,$F1617),INDEX(AY$151:AY$167,$F1617),$E1617)</f>
        <v/>
      </c>
    </row>
    <row r="1618" hidden="1" outlineLevel="2">
      <c r="A1618" s="14" t="inlineStr">
        <is>
          <t>shp</t>
        </is>
      </c>
      <c r="B1618" s="14" t="inlineStr">
        <is>
          <t>die</t>
        </is>
      </c>
      <c r="C1618" s="14" t="inlineStr">
        <is>
          <t>omn</t>
        </is>
      </c>
      <c r="D1618" s="37">
        <f>INDEX(Inputs!$M$5:$M$132,MATCH($B1618&amp;"|"&amp;$C1618,Inputs!$A$5:$A$132,0))</f>
        <v/>
      </c>
      <c r="E1618" s="37">
        <f>INDEX(Inputs!$T$5:$T$132,MATCH($B1618&amp;"|"&amp;$C1618,Inputs!$A$5:$A$132,0))</f>
        <v/>
      </c>
      <c r="F1618" s="37">
        <f>INDEX(Inputs!$K$5:$K$132,MATCH($B1618&amp;"|"&amp;$C1618,Inputs!$A$5:$A$132,0))</f>
        <v/>
      </c>
      <c r="G1618" s="36" t="n"/>
      <c r="H1618" s="14">
        <f>INDEX(Variables!$B$5:$B$105,MATCH($A1618,Variables!$A$5:$A$105,0))&amp;IF($C1618="",""," | "&amp;INDEX(Mapping!$B$5:$B$26,MATCH($C1618,Mapping!$A$5:$A$26,0))&amp;" | "&amp;INDEX(Mapping!$B$30:$B$41,MATCH($B1618,Mapping!$A$30:$A$41,0)))</f>
        <v/>
      </c>
      <c r="I1618" s="14">
        <f>INDEX(Variables!$C$5:$C$105,MATCH($A1618,Variables!$A$5:$A$105,0))</f>
        <v/>
      </c>
      <c r="J1618" s="14">
        <f>INDEX(Variables!$E$5:$E$105,MATCH($A1618,Variables!$A$5:$A$105,0))</f>
        <v/>
      </c>
      <c r="K1618" s="11">
        <f>LOWER(Settings!$C$4)&amp;".mit."&amp;$A1618&amp;IF($C1618="","","."&amp;$C1618&amp;"."&amp;$B1618)&amp;IF(INDEX(Variables!$D$5:$D$105,MATCH($A1618,Variables!$A$5:$A$105,0))="","","."&amp;INDEX(Variables!$D$5:$D$105,MATCH($A1618,Variables!$A$5:$A$105,0)))&amp;"."&amp;K$5</f>
        <v/>
      </c>
      <c r="L1618" s="38">
        <f>(INDEX(L$235:L$238,$D1618)*INDEX(L$239:L$255,$F1618)+L$194*INDEX(L$121:L$137,$F1618)*INDEX(L$151:L$167,$F1618))*$E1618</f>
        <v/>
      </c>
      <c r="M1618" s="37">
        <f>(INDEX(M$235:M$238,$D1618)*INDEX(M$239:M$255,$F1618)+M$194*INDEX(M$121:M$137,$F1618)*INDEX(M$151:M$167,$F1618))*$E1618</f>
        <v/>
      </c>
      <c r="N1618" s="37">
        <f>(INDEX(N$235:N$238,$D1618)*INDEX(N$239:N$255,$F1618)+N$194*INDEX(N$121:N$137,$F1618)*INDEX(N$151:N$167,$F1618))*$E1618</f>
        <v/>
      </c>
      <c r="O1618" s="37">
        <f>(INDEX(O$235:O$238,$D1618)*INDEX(O$239:O$255,$F1618)+O$194*INDEX(O$121:O$137,$F1618)*INDEX(O$151:O$167,$F1618))*$E1618</f>
        <v/>
      </c>
      <c r="P1618" s="37">
        <f>(INDEX(P$235:P$238,$D1618)*INDEX(P$239:P$255,$F1618)+P$194*INDEX(P$121:P$137,$F1618)*INDEX(P$151:P$167,$F1618))*$E1618</f>
        <v/>
      </c>
      <c r="Q1618" s="37">
        <f>(INDEX(Q$235:Q$238,$D1618)*INDEX(Q$239:Q$255,$F1618)+Q$194*INDEX(Q$121:Q$137,$F1618)*INDEX(Q$151:Q$167,$F1618))*$E1618</f>
        <v/>
      </c>
      <c r="R1618" s="37">
        <f>(INDEX(R$235:R$238,$D1618)*INDEX(R$239:R$255,$F1618)+R$194*INDEX(R$121:R$137,$F1618)*INDEX(R$151:R$167,$F1618))*$E1618</f>
        <v/>
      </c>
      <c r="S1618" s="37">
        <f>(INDEX(S$235:S$238,$D1618)*INDEX(S$239:S$255,$F1618)+S$194*INDEX(S$121:S$137,$F1618)*INDEX(S$151:S$167,$F1618))*$E1618</f>
        <v/>
      </c>
      <c r="T1618" s="37">
        <f>(INDEX(T$235:T$238,$D1618)*INDEX(T$239:T$255,$F1618)+T$194*INDEX(T$121:T$137,$F1618)*INDEX(T$151:T$167,$F1618))*$E1618</f>
        <v/>
      </c>
      <c r="U1618" s="37">
        <f>(INDEX(U$235:U$238,$D1618)*INDEX(U$239:U$255,$F1618)+U$194*INDEX(U$121:U$137,$F1618)*INDEX(U$151:U$167,$F1618))*$E1618</f>
        <v/>
      </c>
      <c r="V1618" s="37">
        <f>(INDEX(V$235:V$238,$D1618)*INDEX(V$239:V$255,$F1618)+V$194*INDEX(V$121:V$137,$F1618)*INDEX(V$151:V$167,$F1618))*$E1618</f>
        <v/>
      </c>
      <c r="W1618" s="37">
        <f>(INDEX(W$235:W$238,$D1618)*INDEX(W$239:W$255,$F1618)+W$194*INDEX(W$121:W$137,$F1618)*INDEX(W$151:W$167,$F1618))*$E1618</f>
        <v/>
      </c>
      <c r="X1618" s="37">
        <f>(INDEX(X$235:X$238,$D1618)*INDEX(X$239:X$255,$F1618)+X$194*INDEX(X$121:X$137,$F1618)*INDEX(X$151:X$167,$F1618))*$E1618</f>
        <v/>
      </c>
      <c r="Y1618" s="37">
        <f>(INDEX(Y$235:Y$238,$D1618)*INDEX(Y$239:Y$255,$F1618)+Y$194*INDEX(Y$121:Y$137,$F1618)*INDEX(Y$151:Y$167,$F1618))*$E1618</f>
        <v/>
      </c>
      <c r="Z1618" s="37">
        <f>(INDEX(Z$235:Z$238,$D1618)*INDEX(Z$239:Z$255,$F1618)+Z$194*INDEX(Z$121:Z$137,$F1618)*INDEX(Z$151:Z$167,$F1618))*$E1618</f>
        <v/>
      </c>
      <c r="AA1618" s="37">
        <f>(INDEX(AA$235:AA$238,$D1618)*INDEX(AA$239:AA$255,$F1618)+AA$194*INDEX(AA$121:AA$137,$F1618)*INDEX(AA$151:AA$167,$F1618))*$E1618</f>
        <v/>
      </c>
      <c r="AB1618" s="37">
        <f>(INDEX(AB$235:AB$238,$D1618)*INDEX(AB$239:AB$255,$F1618)+AB$194*INDEX(AB$121:AB$137,$F1618)*INDEX(AB$151:AB$167,$F1618))*$E1618</f>
        <v/>
      </c>
      <c r="AC1618" s="37">
        <f>(INDEX(AC$235:AC$238,$D1618)*INDEX(AC$239:AC$255,$F1618)+AC$194*INDEX(AC$121:AC$137,$F1618)*INDEX(AC$151:AC$167,$F1618))*$E1618</f>
        <v/>
      </c>
      <c r="AD1618" s="40">
        <f>SHADOWEFF(INDEX(AD$235:AD$238,$D1618),INDEX(AD$239:AD$255,$F1618),AD$194,INDEX(AD$121:AD$137,$F1618),INDEX(AD$151:AD$167,$F1618),$E1618)</f>
        <v/>
      </c>
      <c r="AF1618" s="11">
        <f>LOWER(Settings!$C$4)&amp;".mit."&amp;$A1618&amp;IF($C1618="","","."&amp;$C1618&amp;"."&amp;$B1618)&amp;IF(INDEX(Variables!$D$5:$D$105,MATCH($A1618,Variables!$A$5:$A$105,0))="","","."&amp;INDEX(Variables!$D$5:$D$105,MATCH($A1618,Variables!$A$5:$A$105,0)))&amp;"."&amp;AF$5</f>
        <v/>
      </c>
      <c r="AG1618" s="38">
        <f>(INDEX(AG$235:AG$238,$D1618)*INDEX(AG$239:AG$255,$F1618)+AG$194*INDEX(AG$121:AG$137,$F1618)*INDEX(AG$151:AG$167,$F1618))*$E1618</f>
        <v/>
      </c>
      <c r="AH1618" s="37">
        <f>(INDEX(AH$235:AH$238,$D1618)*INDEX(AH$239:AH$255,$F1618)+AH$194*INDEX(AH$121:AH$137,$F1618)*INDEX(AH$151:AH$167,$F1618))*$E1618</f>
        <v/>
      </c>
      <c r="AI1618" s="37">
        <f>(INDEX(AI$235:AI$238,$D1618)*INDEX(AI$239:AI$255,$F1618)+AI$194*INDEX(AI$121:AI$137,$F1618)*INDEX(AI$151:AI$167,$F1618))*$E1618</f>
        <v/>
      </c>
      <c r="AJ1618" s="37">
        <f>(INDEX(AJ$235:AJ$238,$D1618)*INDEX(AJ$239:AJ$255,$F1618)+AJ$194*INDEX(AJ$121:AJ$137,$F1618)*INDEX(AJ$151:AJ$167,$F1618))*$E1618</f>
        <v/>
      </c>
      <c r="AK1618" s="37">
        <f>(INDEX(AK$235:AK$238,$D1618)*INDEX(AK$239:AK$255,$F1618)+AK$194*INDEX(AK$121:AK$137,$F1618)*INDEX(AK$151:AK$167,$F1618))*$E1618</f>
        <v/>
      </c>
      <c r="AL1618" s="37">
        <f>(INDEX(AL$235:AL$238,$D1618)*INDEX(AL$239:AL$255,$F1618)+AL$194*INDEX(AL$121:AL$137,$F1618)*INDEX(AL$151:AL$167,$F1618))*$E1618</f>
        <v/>
      </c>
      <c r="AM1618" s="37">
        <f>(INDEX(AM$235:AM$238,$D1618)*INDEX(AM$239:AM$255,$F1618)+AM$194*INDEX(AM$121:AM$137,$F1618)*INDEX(AM$151:AM$167,$F1618))*$E1618</f>
        <v/>
      </c>
      <c r="AN1618" s="37">
        <f>(INDEX(AN$235:AN$238,$D1618)*INDEX(AN$239:AN$255,$F1618)+AN$194*INDEX(AN$121:AN$137,$F1618)*INDEX(AN$151:AN$167,$F1618))*$E1618</f>
        <v/>
      </c>
      <c r="AO1618" s="37">
        <f>(INDEX(AO$235:AO$238,$D1618)*INDEX(AO$239:AO$255,$F1618)+AO$194*INDEX(AO$121:AO$137,$F1618)*INDEX(AO$151:AO$167,$F1618))*$E1618</f>
        <v/>
      </c>
      <c r="AP1618" s="37">
        <f>(INDEX(AP$235:AP$238,$D1618)*INDEX(AP$239:AP$255,$F1618)+AP$194*INDEX(AP$121:AP$137,$F1618)*INDEX(AP$151:AP$167,$F1618))*$E1618</f>
        <v/>
      </c>
      <c r="AQ1618" s="37">
        <f>(INDEX(AQ$235:AQ$238,$D1618)*INDEX(AQ$239:AQ$255,$F1618)+AQ$194*INDEX(AQ$121:AQ$137,$F1618)*INDEX(AQ$151:AQ$167,$F1618))*$E1618</f>
        <v/>
      </c>
      <c r="AR1618" s="37">
        <f>(INDEX(AR$235:AR$238,$D1618)*INDEX(AR$239:AR$255,$F1618)+AR$194*INDEX(AR$121:AR$137,$F1618)*INDEX(AR$151:AR$167,$F1618))*$E1618</f>
        <v/>
      </c>
      <c r="AS1618" s="37">
        <f>(INDEX(AS$235:AS$238,$D1618)*INDEX(AS$239:AS$255,$F1618)+AS$194*INDEX(AS$121:AS$137,$F1618)*INDEX(AS$151:AS$167,$F1618))*$E1618</f>
        <v/>
      </c>
      <c r="AT1618" s="37">
        <f>(INDEX(AT$235:AT$238,$D1618)*INDEX(AT$239:AT$255,$F1618)+AT$194*INDEX(AT$121:AT$137,$F1618)*INDEX(AT$151:AT$167,$F1618))*$E1618</f>
        <v/>
      </c>
      <c r="AU1618" s="37">
        <f>(INDEX(AU$235:AU$238,$D1618)*INDEX(AU$239:AU$255,$F1618)+AU$194*INDEX(AU$121:AU$137,$F1618)*INDEX(AU$151:AU$167,$F1618))*$E1618</f>
        <v/>
      </c>
      <c r="AV1618" s="37">
        <f>(INDEX(AV$235:AV$238,$D1618)*INDEX(AV$239:AV$255,$F1618)+AV$194*INDEX(AV$121:AV$137,$F1618)*INDEX(AV$151:AV$167,$F1618))*$E1618</f>
        <v/>
      </c>
      <c r="AW1618" s="37">
        <f>(INDEX(AW$235:AW$238,$D1618)*INDEX(AW$239:AW$255,$F1618)+AW$194*INDEX(AW$121:AW$137,$F1618)*INDEX(AW$151:AW$167,$F1618))*$E1618</f>
        <v/>
      </c>
      <c r="AX1618" s="37">
        <f>(INDEX(AX$235:AX$238,$D1618)*INDEX(AX$239:AX$255,$F1618)+AX$194*INDEX(AX$121:AX$137,$F1618)*INDEX(AX$151:AX$167,$F1618))*$E1618</f>
        <v/>
      </c>
      <c r="AY1618" s="40">
        <f>SHADOWEFF(INDEX(AY$235:AY$238,$D1618),INDEX(AY$239:AY$255,$F1618),AY$194,INDEX(AY$121:AY$137,$F1618),INDEX(AY$151:AY$167,$F1618),$E1618)</f>
        <v/>
      </c>
    </row>
    <row r="1619" hidden="1" outlineLevel="2">
      <c r="A1619" s="14" t="inlineStr">
        <is>
          <t>shp</t>
        </is>
      </c>
      <c r="B1619" s="14" t="inlineStr">
        <is>
          <t>lpg</t>
        </is>
      </c>
      <c r="C1619" s="14" t="inlineStr">
        <is>
          <t>omn</t>
        </is>
      </c>
      <c r="D1619" s="37">
        <f>INDEX(Inputs!$M$5:$M$132,MATCH($B1619&amp;"|"&amp;$C1619,Inputs!$A$5:$A$132,0))</f>
        <v/>
      </c>
      <c r="E1619" s="37">
        <f>INDEX(Inputs!$T$5:$T$132,MATCH($B1619&amp;"|"&amp;$C1619,Inputs!$A$5:$A$132,0))</f>
        <v/>
      </c>
      <c r="F1619" s="37">
        <f>INDEX(Inputs!$K$5:$K$132,MATCH($B1619&amp;"|"&amp;$C1619,Inputs!$A$5:$A$132,0))</f>
        <v/>
      </c>
      <c r="G1619" s="36" t="n"/>
      <c r="H1619" s="14">
        <f>INDEX(Variables!$B$5:$B$105,MATCH($A1619,Variables!$A$5:$A$105,0))&amp;IF($C1619="",""," | "&amp;INDEX(Mapping!$B$5:$B$26,MATCH($C1619,Mapping!$A$5:$A$26,0))&amp;" | "&amp;INDEX(Mapping!$B$30:$B$41,MATCH($B1619,Mapping!$A$30:$A$41,0)))</f>
        <v/>
      </c>
      <c r="I1619" s="14">
        <f>INDEX(Variables!$C$5:$C$105,MATCH($A1619,Variables!$A$5:$A$105,0))</f>
        <v/>
      </c>
      <c r="J1619" s="14">
        <f>INDEX(Variables!$E$5:$E$105,MATCH($A1619,Variables!$A$5:$A$105,0))</f>
        <v/>
      </c>
      <c r="K1619" s="11">
        <f>LOWER(Settings!$C$4)&amp;".mit."&amp;$A1619&amp;IF($C1619="","","."&amp;$C1619&amp;"."&amp;$B1619)&amp;IF(INDEX(Variables!$D$5:$D$105,MATCH($A1619,Variables!$A$5:$A$105,0))="","","."&amp;INDEX(Variables!$D$5:$D$105,MATCH($A1619,Variables!$A$5:$A$105,0)))&amp;"."&amp;K$5</f>
        <v/>
      </c>
      <c r="L1619" s="38">
        <f>(INDEX(L$235:L$238,$D1619)*INDEX(L$239:L$255,$F1619)+L$194*INDEX(L$121:L$137,$F1619)*INDEX(L$151:L$167,$F1619))*$E1619</f>
        <v/>
      </c>
      <c r="M1619" s="37">
        <f>(INDEX(M$235:M$238,$D1619)*INDEX(M$239:M$255,$F1619)+M$194*INDEX(M$121:M$137,$F1619)*INDEX(M$151:M$167,$F1619))*$E1619</f>
        <v/>
      </c>
      <c r="N1619" s="37">
        <f>(INDEX(N$235:N$238,$D1619)*INDEX(N$239:N$255,$F1619)+N$194*INDEX(N$121:N$137,$F1619)*INDEX(N$151:N$167,$F1619))*$E1619</f>
        <v/>
      </c>
      <c r="O1619" s="37">
        <f>(INDEX(O$235:O$238,$D1619)*INDEX(O$239:O$255,$F1619)+O$194*INDEX(O$121:O$137,$F1619)*INDEX(O$151:O$167,$F1619))*$E1619</f>
        <v/>
      </c>
      <c r="P1619" s="37">
        <f>(INDEX(P$235:P$238,$D1619)*INDEX(P$239:P$255,$F1619)+P$194*INDEX(P$121:P$137,$F1619)*INDEX(P$151:P$167,$F1619))*$E1619</f>
        <v/>
      </c>
      <c r="Q1619" s="37">
        <f>(INDEX(Q$235:Q$238,$D1619)*INDEX(Q$239:Q$255,$F1619)+Q$194*INDEX(Q$121:Q$137,$F1619)*INDEX(Q$151:Q$167,$F1619))*$E1619</f>
        <v/>
      </c>
      <c r="R1619" s="37">
        <f>(INDEX(R$235:R$238,$D1619)*INDEX(R$239:R$255,$F1619)+R$194*INDEX(R$121:R$137,$F1619)*INDEX(R$151:R$167,$F1619))*$E1619</f>
        <v/>
      </c>
      <c r="S1619" s="37">
        <f>(INDEX(S$235:S$238,$D1619)*INDEX(S$239:S$255,$F1619)+S$194*INDEX(S$121:S$137,$F1619)*INDEX(S$151:S$167,$F1619))*$E1619</f>
        <v/>
      </c>
      <c r="T1619" s="37">
        <f>(INDEX(T$235:T$238,$D1619)*INDEX(T$239:T$255,$F1619)+T$194*INDEX(T$121:T$137,$F1619)*INDEX(T$151:T$167,$F1619))*$E1619</f>
        <v/>
      </c>
      <c r="U1619" s="37">
        <f>(INDEX(U$235:U$238,$D1619)*INDEX(U$239:U$255,$F1619)+U$194*INDEX(U$121:U$137,$F1619)*INDEX(U$151:U$167,$F1619))*$E1619</f>
        <v/>
      </c>
      <c r="V1619" s="37">
        <f>(INDEX(V$235:V$238,$D1619)*INDEX(V$239:V$255,$F1619)+V$194*INDEX(V$121:V$137,$F1619)*INDEX(V$151:V$167,$F1619))*$E1619</f>
        <v/>
      </c>
      <c r="W1619" s="37">
        <f>(INDEX(W$235:W$238,$D1619)*INDEX(W$239:W$255,$F1619)+W$194*INDEX(W$121:W$137,$F1619)*INDEX(W$151:W$167,$F1619))*$E1619</f>
        <v/>
      </c>
      <c r="X1619" s="37">
        <f>(INDEX(X$235:X$238,$D1619)*INDEX(X$239:X$255,$F1619)+X$194*INDEX(X$121:X$137,$F1619)*INDEX(X$151:X$167,$F1619))*$E1619</f>
        <v/>
      </c>
      <c r="Y1619" s="37">
        <f>(INDEX(Y$235:Y$238,$D1619)*INDEX(Y$239:Y$255,$F1619)+Y$194*INDEX(Y$121:Y$137,$F1619)*INDEX(Y$151:Y$167,$F1619))*$E1619</f>
        <v/>
      </c>
      <c r="Z1619" s="37">
        <f>(INDEX(Z$235:Z$238,$D1619)*INDEX(Z$239:Z$255,$F1619)+Z$194*INDEX(Z$121:Z$137,$F1619)*INDEX(Z$151:Z$167,$F1619))*$E1619</f>
        <v/>
      </c>
      <c r="AA1619" s="37">
        <f>(INDEX(AA$235:AA$238,$D1619)*INDEX(AA$239:AA$255,$F1619)+AA$194*INDEX(AA$121:AA$137,$F1619)*INDEX(AA$151:AA$167,$F1619))*$E1619</f>
        <v/>
      </c>
      <c r="AB1619" s="37">
        <f>(INDEX(AB$235:AB$238,$D1619)*INDEX(AB$239:AB$255,$F1619)+AB$194*INDEX(AB$121:AB$137,$F1619)*INDEX(AB$151:AB$167,$F1619))*$E1619</f>
        <v/>
      </c>
      <c r="AC1619" s="37">
        <f>(INDEX(AC$235:AC$238,$D1619)*INDEX(AC$239:AC$255,$F1619)+AC$194*INDEX(AC$121:AC$137,$F1619)*INDEX(AC$151:AC$167,$F1619))*$E1619</f>
        <v/>
      </c>
      <c r="AD1619" s="40">
        <f>SHADOWEFF(INDEX(AD$235:AD$238,$D1619),INDEX(AD$239:AD$255,$F1619),AD$194,INDEX(AD$121:AD$137,$F1619),INDEX(AD$151:AD$167,$F1619),$E1619)</f>
        <v/>
      </c>
      <c r="AF1619" s="11">
        <f>LOWER(Settings!$C$4)&amp;".mit."&amp;$A1619&amp;IF($C1619="","","."&amp;$C1619&amp;"."&amp;$B1619)&amp;IF(INDEX(Variables!$D$5:$D$105,MATCH($A1619,Variables!$A$5:$A$105,0))="","","."&amp;INDEX(Variables!$D$5:$D$105,MATCH($A1619,Variables!$A$5:$A$105,0)))&amp;"."&amp;AF$5</f>
        <v/>
      </c>
      <c r="AG1619" s="38">
        <f>(INDEX(AG$235:AG$238,$D1619)*INDEX(AG$239:AG$255,$F1619)+AG$194*INDEX(AG$121:AG$137,$F1619)*INDEX(AG$151:AG$167,$F1619))*$E1619</f>
        <v/>
      </c>
      <c r="AH1619" s="37">
        <f>(INDEX(AH$235:AH$238,$D1619)*INDEX(AH$239:AH$255,$F1619)+AH$194*INDEX(AH$121:AH$137,$F1619)*INDEX(AH$151:AH$167,$F1619))*$E1619</f>
        <v/>
      </c>
      <c r="AI1619" s="37">
        <f>(INDEX(AI$235:AI$238,$D1619)*INDEX(AI$239:AI$255,$F1619)+AI$194*INDEX(AI$121:AI$137,$F1619)*INDEX(AI$151:AI$167,$F1619))*$E1619</f>
        <v/>
      </c>
      <c r="AJ1619" s="37">
        <f>(INDEX(AJ$235:AJ$238,$D1619)*INDEX(AJ$239:AJ$255,$F1619)+AJ$194*INDEX(AJ$121:AJ$137,$F1619)*INDEX(AJ$151:AJ$167,$F1619))*$E1619</f>
        <v/>
      </c>
      <c r="AK1619" s="37">
        <f>(INDEX(AK$235:AK$238,$D1619)*INDEX(AK$239:AK$255,$F1619)+AK$194*INDEX(AK$121:AK$137,$F1619)*INDEX(AK$151:AK$167,$F1619))*$E1619</f>
        <v/>
      </c>
      <c r="AL1619" s="37">
        <f>(INDEX(AL$235:AL$238,$D1619)*INDEX(AL$239:AL$255,$F1619)+AL$194*INDEX(AL$121:AL$137,$F1619)*INDEX(AL$151:AL$167,$F1619))*$E1619</f>
        <v/>
      </c>
      <c r="AM1619" s="37">
        <f>(INDEX(AM$235:AM$238,$D1619)*INDEX(AM$239:AM$255,$F1619)+AM$194*INDEX(AM$121:AM$137,$F1619)*INDEX(AM$151:AM$167,$F1619))*$E1619</f>
        <v/>
      </c>
      <c r="AN1619" s="37">
        <f>(INDEX(AN$235:AN$238,$D1619)*INDEX(AN$239:AN$255,$F1619)+AN$194*INDEX(AN$121:AN$137,$F1619)*INDEX(AN$151:AN$167,$F1619))*$E1619</f>
        <v/>
      </c>
      <c r="AO1619" s="37">
        <f>(INDEX(AO$235:AO$238,$D1619)*INDEX(AO$239:AO$255,$F1619)+AO$194*INDEX(AO$121:AO$137,$F1619)*INDEX(AO$151:AO$167,$F1619))*$E1619</f>
        <v/>
      </c>
      <c r="AP1619" s="37">
        <f>(INDEX(AP$235:AP$238,$D1619)*INDEX(AP$239:AP$255,$F1619)+AP$194*INDEX(AP$121:AP$137,$F1619)*INDEX(AP$151:AP$167,$F1619))*$E1619</f>
        <v/>
      </c>
      <c r="AQ1619" s="37">
        <f>(INDEX(AQ$235:AQ$238,$D1619)*INDEX(AQ$239:AQ$255,$F1619)+AQ$194*INDEX(AQ$121:AQ$137,$F1619)*INDEX(AQ$151:AQ$167,$F1619))*$E1619</f>
        <v/>
      </c>
      <c r="AR1619" s="37">
        <f>(INDEX(AR$235:AR$238,$D1619)*INDEX(AR$239:AR$255,$F1619)+AR$194*INDEX(AR$121:AR$137,$F1619)*INDEX(AR$151:AR$167,$F1619))*$E1619</f>
        <v/>
      </c>
      <c r="AS1619" s="37">
        <f>(INDEX(AS$235:AS$238,$D1619)*INDEX(AS$239:AS$255,$F1619)+AS$194*INDEX(AS$121:AS$137,$F1619)*INDEX(AS$151:AS$167,$F1619))*$E1619</f>
        <v/>
      </c>
      <c r="AT1619" s="37">
        <f>(INDEX(AT$235:AT$238,$D1619)*INDEX(AT$239:AT$255,$F1619)+AT$194*INDEX(AT$121:AT$137,$F1619)*INDEX(AT$151:AT$167,$F1619))*$E1619</f>
        <v/>
      </c>
      <c r="AU1619" s="37">
        <f>(INDEX(AU$235:AU$238,$D1619)*INDEX(AU$239:AU$255,$F1619)+AU$194*INDEX(AU$121:AU$137,$F1619)*INDEX(AU$151:AU$167,$F1619))*$E1619</f>
        <v/>
      </c>
      <c r="AV1619" s="37">
        <f>(INDEX(AV$235:AV$238,$D1619)*INDEX(AV$239:AV$255,$F1619)+AV$194*INDEX(AV$121:AV$137,$F1619)*INDEX(AV$151:AV$167,$F1619))*$E1619</f>
        <v/>
      </c>
      <c r="AW1619" s="37">
        <f>(INDEX(AW$235:AW$238,$D1619)*INDEX(AW$239:AW$255,$F1619)+AW$194*INDEX(AW$121:AW$137,$F1619)*INDEX(AW$151:AW$167,$F1619))*$E1619</f>
        <v/>
      </c>
      <c r="AX1619" s="37">
        <f>(INDEX(AX$235:AX$238,$D1619)*INDEX(AX$239:AX$255,$F1619)+AX$194*INDEX(AX$121:AX$137,$F1619)*INDEX(AX$151:AX$167,$F1619))*$E1619</f>
        <v/>
      </c>
      <c r="AY1619" s="40">
        <f>SHADOWEFF(INDEX(AY$235:AY$238,$D1619),INDEX(AY$239:AY$255,$F1619),AY$194,INDEX(AY$121:AY$137,$F1619),INDEX(AY$151:AY$167,$F1619),$E1619)</f>
        <v/>
      </c>
    </row>
    <row r="1620" hidden="1" outlineLevel="2">
      <c r="A1620" s="14" t="inlineStr">
        <is>
          <t>shp</t>
        </is>
      </c>
      <c r="B1620" s="14" t="inlineStr">
        <is>
          <t>ker</t>
        </is>
      </c>
      <c r="C1620" s="14" t="inlineStr">
        <is>
          <t>omn</t>
        </is>
      </c>
      <c r="D1620" s="37">
        <f>INDEX(Inputs!$M$5:$M$132,MATCH($B1620&amp;"|"&amp;$C1620,Inputs!$A$5:$A$132,0))</f>
        <v/>
      </c>
      <c r="E1620" s="37">
        <f>INDEX(Inputs!$T$5:$T$132,MATCH($B1620&amp;"|"&amp;$C1620,Inputs!$A$5:$A$132,0))</f>
        <v/>
      </c>
      <c r="F1620" s="37">
        <f>INDEX(Inputs!$K$5:$K$132,MATCH($B1620&amp;"|"&amp;$C1620,Inputs!$A$5:$A$132,0))</f>
        <v/>
      </c>
      <c r="G1620" s="36" t="n"/>
      <c r="H1620" s="14">
        <f>INDEX(Variables!$B$5:$B$105,MATCH($A1620,Variables!$A$5:$A$105,0))&amp;IF($C1620="",""," | "&amp;INDEX(Mapping!$B$5:$B$26,MATCH($C1620,Mapping!$A$5:$A$26,0))&amp;" | "&amp;INDEX(Mapping!$B$30:$B$41,MATCH($B1620,Mapping!$A$30:$A$41,0)))</f>
        <v/>
      </c>
      <c r="I1620" s="14">
        <f>INDEX(Variables!$C$5:$C$105,MATCH($A1620,Variables!$A$5:$A$105,0))</f>
        <v/>
      </c>
      <c r="J1620" s="14">
        <f>INDEX(Variables!$E$5:$E$105,MATCH($A1620,Variables!$A$5:$A$105,0))</f>
        <v/>
      </c>
      <c r="K1620" s="11">
        <f>LOWER(Settings!$C$4)&amp;".mit."&amp;$A1620&amp;IF($C1620="","","."&amp;$C1620&amp;"."&amp;$B1620)&amp;IF(INDEX(Variables!$D$5:$D$105,MATCH($A1620,Variables!$A$5:$A$105,0))="","","."&amp;INDEX(Variables!$D$5:$D$105,MATCH($A1620,Variables!$A$5:$A$105,0)))&amp;"."&amp;K$5</f>
        <v/>
      </c>
      <c r="L1620" s="38">
        <f>(INDEX(L$235:L$238,$D1620)*INDEX(L$239:L$255,$F1620)+L$194*INDEX(L$121:L$137,$F1620)*INDEX(L$151:L$167,$F1620))*$E1620</f>
        <v/>
      </c>
      <c r="M1620" s="37">
        <f>(INDEX(M$235:M$238,$D1620)*INDEX(M$239:M$255,$F1620)+M$194*INDEX(M$121:M$137,$F1620)*INDEX(M$151:M$167,$F1620))*$E1620</f>
        <v/>
      </c>
      <c r="N1620" s="37">
        <f>(INDEX(N$235:N$238,$D1620)*INDEX(N$239:N$255,$F1620)+N$194*INDEX(N$121:N$137,$F1620)*INDEX(N$151:N$167,$F1620))*$E1620</f>
        <v/>
      </c>
      <c r="O1620" s="37">
        <f>(INDEX(O$235:O$238,$D1620)*INDEX(O$239:O$255,$F1620)+O$194*INDEX(O$121:O$137,$F1620)*INDEX(O$151:O$167,$F1620))*$E1620</f>
        <v/>
      </c>
      <c r="P1620" s="37">
        <f>(INDEX(P$235:P$238,$D1620)*INDEX(P$239:P$255,$F1620)+P$194*INDEX(P$121:P$137,$F1620)*INDEX(P$151:P$167,$F1620))*$E1620</f>
        <v/>
      </c>
      <c r="Q1620" s="37">
        <f>(INDEX(Q$235:Q$238,$D1620)*INDEX(Q$239:Q$255,$F1620)+Q$194*INDEX(Q$121:Q$137,$F1620)*INDEX(Q$151:Q$167,$F1620))*$E1620</f>
        <v/>
      </c>
      <c r="R1620" s="37">
        <f>(INDEX(R$235:R$238,$D1620)*INDEX(R$239:R$255,$F1620)+R$194*INDEX(R$121:R$137,$F1620)*INDEX(R$151:R$167,$F1620))*$E1620</f>
        <v/>
      </c>
      <c r="S1620" s="37">
        <f>(INDEX(S$235:S$238,$D1620)*INDEX(S$239:S$255,$F1620)+S$194*INDEX(S$121:S$137,$F1620)*INDEX(S$151:S$167,$F1620))*$E1620</f>
        <v/>
      </c>
      <c r="T1620" s="37">
        <f>(INDEX(T$235:T$238,$D1620)*INDEX(T$239:T$255,$F1620)+T$194*INDEX(T$121:T$137,$F1620)*INDEX(T$151:T$167,$F1620))*$E1620</f>
        <v/>
      </c>
      <c r="U1620" s="37">
        <f>(INDEX(U$235:U$238,$D1620)*INDEX(U$239:U$255,$F1620)+U$194*INDEX(U$121:U$137,$F1620)*INDEX(U$151:U$167,$F1620))*$E1620</f>
        <v/>
      </c>
      <c r="V1620" s="37">
        <f>(INDEX(V$235:V$238,$D1620)*INDEX(V$239:V$255,$F1620)+V$194*INDEX(V$121:V$137,$F1620)*INDEX(V$151:V$167,$F1620))*$E1620</f>
        <v/>
      </c>
      <c r="W1620" s="37">
        <f>(INDEX(W$235:W$238,$D1620)*INDEX(W$239:W$255,$F1620)+W$194*INDEX(W$121:W$137,$F1620)*INDEX(W$151:W$167,$F1620))*$E1620</f>
        <v/>
      </c>
      <c r="X1620" s="37">
        <f>(INDEX(X$235:X$238,$D1620)*INDEX(X$239:X$255,$F1620)+X$194*INDEX(X$121:X$137,$F1620)*INDEX(X$151:X$167,$F1620))*$E1620</f>
        <v/>
      </c>
      <c r="Y1620" s="37">
        <f>(INDEX(Y$235:Y$238,$D1620)*INDEX(Y$239:Y$255,$F1620)+Y$194*INDEX(Y$121:Y$137,$F1620)*INDEX(Y$151:Y$167,$F1620))*$E1620</f>
        <v/>
      </c>
      <c r="Z1620" s="37">
        <f>(INDEX(Z$235:Z$238,$D1620)*INDEX(Z$239:Z$255,$F1620)+Z$194*INDEX(Z$121:Z$137,$F1620)*INDEX(Z$151:Z$167,$F1620))*$E1620</f>
        <v/>
      </c>
      <c r="AA1620" s="37">
        <f>(INDEX(AA$235:AA$238,$D1620)*INDEX(AA$239:AA$255,$F1620)+AA$194*INDEX(AA$121:AA$137,$F1620)*INDEX(AA$151:AA$167,$F1620))*$E1620</f>
        <v/>
      </c>
      <c r="AB1620" s="37">
        <f>(INDEX(AB$235:AB$238,$D1620)*INDEX(AB$239:AB$255,$F1620)+AB$194*INDEX(AB$121:AB$137,$F1620)*INDEX(AB$151:AB$167,$F1620))*$E1620</f>
        <v/>
      </c>
      <c r="AC1620" s="37">
        <f>(INDEX(AC$235:AC$238,$D1620)*INDEX(AC$239:AC$255,$F1620)+AC$194*INDEX(AC$121:AC$137,$F1620)*INDEX(AC$151:AC$167,$F1620))*$E1620</f>
        <v/>
      </c>
      <c r="AD1620" s="40">
        <f>SHADOWEFF(INDEX(AD$235:AD$238,$D1620),INDEX(AD$239:AD$255,$F1620),AD$194,INDEX(AD$121:AD$137,$F1620),INDEX(AD$151:AD$167,$F1620),$E1620)</f>
        <v/>
      </c>
      <c r="AF1620" s="11">
        <f>LOWER(Settings!$C$4)&amp;".mit."&amp;$A1620&amp;IF($C1620="","","."&amp;$C1620&amp;"."&amp;$B1620)&amp;IF(INDEX(Variables!$D$5:$D$105,MATCH($A1620,Variables!$A$5:$A$105,0))="","","."&amp;INDEX(Variables!$D$5:$D$105,MATCH($A1620,Variables!$A$5:$A$105,0)))&amp;"."&amp;AF$5</f>
        <v/>
      </c>
      <c r="AG1620" s="38">
        <f>(INDEX(AG$235:AG$238,$D1620)*INDEX(AG$239:AG$255,$F1620)+AG$194*INDEX(AG$121:AG$137,$F1620)*INDEX(AG$151:AG$167,$F1620))*$E1620</f>
        <v/>
      </c>
      <c r="AH1620" s="37">
        <f>(INDEX(AH$235:AH$238,$D1620)*INDEX(AH$239:AH$255,$F1620)+AH$194*INDEX(AH$121:AH$137,$F1620)*INDEX(AH$151:AH$167,$F1620))*$E1620</f>
        <v/>
      </c>
      <c r="AI1620" s="37">
        <f>(INDEX(AI$235:AI$238,$D1620)*INDEX(AI$239:AI$255,$F1620)+AI$194*INDEX(AI$121:AI$137,$F1620)*INDEX(AI$151:AI$167,$F1620))*$E1620</f>
        <v/>
      </c>
      <c r="AJ1620" s="37">
        <f>(INDEX(AJ$235:AJ$238,$D1620)*INDEX(AJ$239:AJ$255,$F1620)+AJ$194*INDEX(AJ$121:AJ$137,$F1620)*INDEX(AJ$151:AJ$167,$F1620))*$E1620</f>
        <v/>
      </c>
      <c r="AK1620" s="37">
        <f>(INDEX(AK$235:AK$238,$D1620)*INDEX(AK$239:AK$255,$F1620)+AK$194*INDEX(AK$121:AK$137,$F1620)*INDEX(AK$151:AK$167,$F1620))*$E1620</f>
        <v/>
      </c>
      <c r="AL1620" s="37">
        <f>(INDEX(AL$235:AL$238,$D1620)*INDEX(AL$239:AL$255,$F1620)+AL$194*INDEX(AL$121:AL$137,$F1620)*INDEX(AL$151:AL$167,$F1620))*$E1620</f>
        <v/>
      </c>
      <c r="AM1620" s="37">
        <f>(INDEX(AM$235:AM$238,$D1620)*INDEX(AM$239:AM$255,$F1620)+AM$194*INDEX(AM$121:AM$137,$F1620)*INDEX(AM$151:AM$167,$F1620))*$E1620</f>
        <v/>
      </c>
      <c r="AN1620" s="37">
        <f>(INDEX(AN$235:AN$238,$D1620)*INDEX(AN$239:AN$255,$F1620)+AN$194*INDEX(AN$121:AN$137,$F1620)*INDEX(AN$151:AN$167,$F1620))*$E1620</f>
        <v/>
      </c>
      <c r="AO1620" s="37">
        <f>(INDEX(AO$235:AO$238,$D1620)*INDEX(AO$239:AO$255,$F1620)+AO$194*INDEX(AO$121:AO$137,$F1620)*INDEX(AO$151:AO$167,$F1620))*$E1620</f>
        <v/>
      </c>
      <c r="AP1620" s="37">
        <f>(INDEX(AP$235:AP$238,$D1620)*INDEX(AP$239:AP$255,$F1620)+AP$194*INDEX(AP$121:AP$137,$F1620)*INDEX(AP$151:AP$167,$F1620))*$E1620</f>
        <v/>
      </c>
      <c r="AQ1620" s="37">
        <f>(INDEX(AQ$235:AQ$238,$D1620)*INDEX(AQ$239:AQ$255,$F1620)+AQ$194*INDEX(AQ$121:AQ$137,$F1620)*INDEX(AQ$151:AQ$167,$F1620))*$E1620</f>
        <v/>
      </c>
      <c r="AR1620" s="37">
        <f>(INDEX(AR$235:AR$238,$D1620)*INDEX(AR$239:AR$255,$F1620)+AR$194*INDEX(AR$121:AR$137,$F1620)*INDEX(AR$151:AR$167,$F1620))*$E1620</f>
        <v/>
      </c>
      <c r="AS1620" s="37">
        <f>(INDEX(AS$235:AS$238,$D1620)*INDEX(AS$239:AS$255,$F1620)+AS$194*INDEX(AS$121:AS$137,$F1620)*INDEX(AS$151:AS$167,$F1620))*$E1620</f>
        <v/>
      </c>
      <c r="AT1620" s="37">
        <f>(INDEX(AT$235:AT$238,$D1620)*INDEX(AT$239:AT$255,$F1620)+AT$194*INDEX(AT$121:AT$137,$F1620)*INDEX(AT$151:AT$167,$F1620))*$E1620</f>
        <v/>
      </c>
      <c r="AU1620" s="37">
        <f>(INDEX(AU$235:AU$238,$D1620)*INDEX(AU$239:AU$255,$F1620)+AU$194*INDEX(AU$121:AU$137,$F1620)*INDEX(AU$151:AU$167,$F1620))*$E1620</f>
        <v/>
      </c>
      <c r="AV1620" s="37">
        <f>(INDEX(AV$235:AV$238,$D1620)*INDEX(AV$239:AV$255,$F1620)+AV$194*INDEX(AV$121:AV$137,$F1620)*INDEX(AV$151:AV$167,$F1620))*$E1620</f>
        <v/>
      </c>
      <c r="AW1620" s="37">
        <f>(INDEX(AW$235:AW$238,$D1620)*INDEX(AW$239:AW$255,$F1620)+AW$194*INDEX(AW$121:AW$137,$F1620)*INDEX(AW$151:AW$167,$F1620))*$E1620</f>
        <v/>
      </c>
      <c r="AX1620" s="37">
        <f>(INDEX(AX$235:AX$238,$D1620)*INDEX(AX$239:AX$255,$F1620)+AX$194*INDEX(AX$121:AX$137,$F1620)*INDEX(AX$151:AX$167,$F1620))*$E1620</f>
        <v/>
      </c>
      <c r="AY1620" s="40">
        <f>SHADOWEFF(INDEX(AY$235:AY$238,$D1620),INDEX(AY$239:AY$255,$F1620),AY$194,INDEX(AY$121:AY$137,$F1620),INDEX(AY$151:AY$167,$F1620),$E1620)</f>
        <v/>
      </c>
    </row>
    <row r="1621" hidden="1" outlineLevel="2">
      <c r="A1621" s="14" t="inlineStr">
        <is>
          <t>shp</t>
        </is>
      </c>
      <c r="B1621" s="14" t="inlineStr">
        <is>
          <t>oop</t>
        </is>
      </c>
      <c r="C1621" s="14" t="inlineStr">
        <is>
          <t>omn</t>
        </is>
      </c>
      <c r="D1621" s="37">
        <f>INDEX(Inputs!$M$5:$M$132,MATCH($B1621&amp;"|"&amp;$C1621,Inputs!$A$5:$A$132,0))</f>
        <v/>
      </c>
      <c r="E1621" s="37">
        <f>INDEX(Inputs!$T$5:$T$132,MATCH($B1621&amp;"|"&amp;$C1621,Inputs!$A$5:$A$132,0))</f>
        <v/>
      </c>
      <c r="F1621" s="37">
        <f>INDEX(Inputs!$K$5:$K$132,MATCH($B1621&amp;"|"&amp;$C1621,Inputs!$A$5:$A$132,0))</f>
        <v/>
      </c>
      <c r="G1621" s="36" t="n"/>
      <c r="H1621" s="14">
        <f>INDEX(Variables!$B$5:$B$105,MATCH($A1621,Variables!$A$5:$A$105,0))&amp;IF($C1621="",""," | "&amp;INDEX(Mapping!$B$5:$B$26,MATCH($C1621,Mapping!$A$5:$A$26,0))&amp;" | "&amp;INDEX(Mapping!$B$30:$B$41,MATCH($B1621,Mapping!$A$30:$A$41,0)))</f>
        <v/>
      </c>
      <c r="I1621" s="14">
        <f>INDEX(Variables!$C$5:$C$105,MATCH($A1621,Variables!$A$5:$A$105,0))</f>
        <v/>
      </c>
      <c r="J1621" s="14">
        <f>INDEX(Variables!$E$5:$E$105,MATCH($A1621,Variables!$A$5:$A$105,0))</f>
        <v/>
      </c>
      <c r="K1621" s="11">
        <f>LOWER(Settings!$C$4)&amp;".mit."&amp;$A1621&amp;IF($C1621="","","."&amp;$C1621&amp;"."&amp;$B1621)&amp;IF(INDEX(Variables!$D$5:$D$105,MATCH($A1621,Variables!$A$5:$A$105,0))="","","."&amp;INDEX(Variables!$D$5:$D$105,MATCH($A1621,Variables!$A$5:$A$105,0)))&amp;"."&amp;K$5</f>
        <v/>
      </c>
      <c r="L1621" s="38">
        <f>(INDEX(L$235:L$238,$D1621)*INDEX(L$239:L$255,$F1621)+L$194*INDEX(L$121:L$137,$F1621)*INDEX(L$151:L$167,$F1621))*$E1621</f>
        <v/>
      </c>
      <c r="M1621" s="37">
        <f>(INDEX(M$235:M$238,$D1621)*INDEX(M$239:M$255,$F1621)+M$194*INDEX(M$121:M$137,$F1621)*INDEX(M$151:M$167,$F1621))*$E1621</f>
        <v/>
      </c>
      <c r="N1621" s="37">
        <f>(INDEX(N$235:N$238,$D1621)*INDEX(N$239:N$255,$F1621)+N$194*INDEX(N$121:N$137,$F1621)*INDEX(N$151:N$167,$F1621))*$E1621</f>
        <v/>
      </c>
      <c r="O1621" s="37">
        <f>(INDEX(O$235:O$238,$D1621)*INDEX(O$239:O$255,$F1621)+O$194*INDEX(O$121:O$137,$F1621)*INDEX(O$151:O$167,$F1621))*$E1621</f>
        <v/>
      </c>
      <c r="P1621" s="37">
        <f>(INDEX(P$235:P$238,$D1621)*INDEX(P$239:P$255,$F1621)+P$194*INDEX(P$121:P$137,$F1621)*INDEX(P$151:P$167,$F1621))*$E1621</f>
        <v/>
      </c>
      <c r="Q1621" s="37">
        <f>(INDEX(Q$235:Q$238,$D1621)*INDEX(Q$239:Q$255,$F1621)+Q$194*INDEX(Q$121:Q$137,$F1621)*INDEX(Q$151:Q$167,$F1621))*$E1621</f>
        <v/>
      </c>
      <c r="R1621" s="37">
        <f>(INDEX(R$235:R$238,$D1621)*INDEX(R$239:R$255,$F1621)+R$194*INDEX(R$121:R$137,$F1621)*INDEX(R$151:R$167,$F1621))*$E1621</f>
        <v/>
      </c>
      <c r="S1621" s="37">
        <f>(INDEX(S$235:S$238,$D1621)*INDEX(S$239:S$255,$F1621)+S$194*INDEX(S$121:S$137,$F1621)*INDEX(S$151:S$167,$F1621))*$E1621</f>
        <v/>
      </c>
      <c r="T1621" s="37">
        <f>(INDEX(T$235:T$238,$D1621)*INDEX(T$239:T$255,$F1621)+T$194*INDEX(T$121:T$137,$F1621)*INDEX(T$151:T$167,$F1621))*$E1621</f>
        <v/>
      </c>
      <c r="U1621" s="37">
        <f>(INDEX(U$235:U$238,$D1621)*INDEX(U$239:U$255,$F1621)+U$194*INDEX(U$121:U$137,$F1621)*INDEX(U$151:U$167,$F1621))*$E1621</f>
        <v/>
      </c>
      <c r="V1621" s="37">
        <f>(INDEX(V$235:V$238,$D1621)*INDEX(V$239:V$255,$F1621)+V$194*INDEX(V$121:V$137,$F1621)*INDEX(V$151:V$167,$F1621))*$E1621</f>
        <v/>
      </c>
      <c r="W1621" s="37">
        <f>(INDEX(W$235:W$238,$D1621)*INDEX(W$239:W$255,$F1621)+W$194*INDEX(W$121:W$137,$F1621)*INDEX(W$151:W$167,$F1621))*$E1621</f>
        <v/>
      </c>
      <c r="X1621" s="37">
        <f>(INDEX(X$235:X$238,$D1621)*INDEX(X$239:X$255,$F1621)+X$194*INDEX(X$121:X$137,$F1621)*INDEX(X$151:X$167,$F1621))*$E1621</f>
        <v/>
      </c>
      <c r="Y1621" s="37">
        <f>(INDEX(Y$235:Y$238,$D1621)*INDEX(Y$239:Y$255,$F1621)+Y$194*INDEX(Y$121:Y$137,$F1621)*INDEX(Y$151:Y$167,$F1621))*$E1621</f>
        <v/>
      </c>
      <c r="Z1621" s="37">
        <f>(INDEX(Z$235:Z$238,$D1621)*INDEX(Z$239:Z$255,$F1621)+Z$194*INDEX(Z$121:Z$137,$F1621)*INDEX(Z$151:Z$167,$F1621))*$E1621</f>
        <v/>
      </c>
      <c r="AA1621" s="37">
        <f>(INDEX(AA$235:AA$238,$D1621)*INDEX(AA$239:AA$255,$F1621)+AA$194*INDEX(AA$121:AA$137,$F1621)*INDEX(AA$151:AA$167,$F1621))*$E1621</f>
        <v/>
      </c>
      <c r="AB1621" s="37">
        <f>(INDEX(AB$235:AB$238,$D1621)*INDEX(AB$239:AB$255,$F1621)+AB$194*INDEX(AB$121:AB$137,$F1621)*INDEX(AB$151:AB$167,$F1621))*$E1621</f>
        <v/>
      </c>
      <c r="AC1621" s="37">
        <f>(INDEX(AC$235:AC$238,$D1621)*INDEX(AC$239:AC$255,$F1621)+AC$194*INDEX(AC$121:AC$137,$F1621)*INDEX(AC$151:AC$167,$F1621))*$E1621</f>
        <v/>
      </c>
      <c r="AD1621" s="40">
        <f>SHADOWEFF(INDEX(AD$235:AD$238,$D1621),INDEX(AD$239:AD$255,$F1621),AD$194,INDEX(AD$121:AD$137,$F1621),INDEX(AD$151:AD$167,$F1621),$E1621)</f>
        <v/>
      </c>
      <c r="AF1621" s="11">
        <f>LOWER(Settings!$C$4)&amp;".mit."&amp;$A1621&amp;IF($C1621="","","."&amp;$C1621&amp;"."&amp;$B1621)&amp;IF(INDEX(Variables!$D$5:$D$105,MATCH($A1621,Variables!$A$5:$A$105,0))="","","."&amp;INDEX(Variables!$D$5:$D$105,MATCH($A1621,Variables!$A$5:$A$105,0)))&amp;"."&amp;AF$5</f>
        <v/>
      </c>
      <c r="AG1621" s="38">
        <f>(INDEX(AG$235:AG$238,$D1621)*INDEX(AG$239:AG$255,$F1621)+AG$194*INDEX(AG$121:AG$137,$F1621)*INDEX(AG$151:AG$167,$F1621))*$E1621</f>
        <v/>
      </c>
      <c r="AH1621" s="37">
        <f>(INDEX(AH$235:AH$238,$D1621)*INDEX(AH$239:AH$255,$F1621)+AH$194*INDEX(AH$121:AH$137,$F1621)*INDEX(AH$151:AH$167,$F1621))*$E1621</f>
        <v/>
      </c>
      <c r="AI1621" s="37">
        <f>(INDEX(AI$235:AI$238,$D1621)*INDEX(AI$239:AI$255,$F1621)+AI$194*INDEX(AI$121:AI$137,$F1621)*INDEX(AI$151:AI$167,$F1621))*$E1621</f>
        <v/>
      </c>
      <c r="AJ1621" s="37">
        <f>(INDEX(AJ$235:AJ$238,$D1621)*INDEX(AJ$239:AJ$255,$F1621)+AJ$194*INDEX(AJ$121:AJ$137,$F1621)*INDEX(AJ$151:AJ$167,$F1621))*$E1621</f>
        <v/>
      </c>
      <c r="AK1621" s="37">
        <f>(INDEX(AK$235:AK$238,$D1621)*INDEX(AK$239:AK$255,$F1621)+AK$194*INDEX(AK$121:AK$137,$F1621)*INDEX(AK$151:AK$167,$F1621))*$E1621</f>
        <v/>
      </c>
      <c r="AL1621" s="37">
        <f>(INDEX(AL$235:AL$238,$D1621)*INDEX(AL$239:AL$255,$F1621)+AL$194*INDEX(AL$121:AL$137,$F1621)*INDEX(AL$151:AL$167,$F1621))*$E1621</f>
        <v/>
      </c>
      <c r="AM1621" s="37">
        <f>(INDEX(AM$235:AM$238,$D1621)*INDEX(AM$239:AM$255,$F1621)+AM$194*INDEX(AM$121:AM$137,$F1621)*INDEX(AM$151:AM$167,$F1621))*$E1621</f>
        <v/>
      </c>
      <c r="AN1621" s="37">
        <f>(INDEX(AN$235:AN$238,$D1621)*INDEX(AN$239:AN$255,$F1621)+AN$194*INDEX(AN$121:AN$137,$F1621)*INDEX(AN$151:AN$167,$F1621))*$E1621</f>
        <v/>
      </c>
      <c r="AO1621" s="37">
        <f>(INDEX(AO$235:AO$238,$D1621)*INDEX(AO$239:AO$255,$F1621)+AO$194*INDEX(AO$121:AO$137,$F1621)*INDEX(AO$151:AO$167,$F1621))*$E1621</f>
        <v/>
      </c>
      <c r="AP1621" s="37">
        <f>(INDEX(AP$235:AP$238,$D1621)*INDEX(AP$239:AP$255,$F1621)+AP$194*INDEX(AP$121:AP$137,$F1621)*INDEX(AP$151:AP$167,$F1621))*$E1621</f>
        <v/>
      </c>
      <c r="AQ1621" s="37">
        <f>(INDEX(AQ$235:AQ$238,$D1621)*INDEX(AQ$239:AQ$255,$F1621)+AQ$194*INDEX(AQ$121:AQ$137,$F1621)*INDEX(AQ$151:AQ$167,$F1621))*$E1621</f>
        <v/>
      </c>
      <c r="AR1621" s="37">
        <f>(INDEX(AR$235:AR$238,$D1621)*INDEX(AR$239:AR$255,$F1621)+AR$194*INDEX(AR$121:AR$137,$F1621)*INDEX(AR$151:AR$167,$F1621))*$E1621</f>
        <v/>
      </c>
      <c r="AS1621" s="37">
        <f>(INDEX(AS$235:AS$238,$D1621)*INDEX(AS$239:AS$255,$F1621)+AS$194*INDEX(AS$121:AS$137,$F1621)*INDEX(AS$151:AS$167,$F1621))*$E1621</f>
        <v/>
      </c>
      <c r="AT1621" s="37">
        <f>(INDEX(AT$235:AT$238,$D1621)*INDEX(AT$239:AT$255,$F1621)+AT$194*INDEX(AT$121:AT$137,$F1621)*INDEX(AT$151:AT$167,$F1621))*$E1621</f>
        <v/>
      </c>
      <c r="AU1621" s="37">
        <f>(INDEX(AU$235:AU$238,$D1621)*INDEX(AU$239:AU$255,$F1621)+AU$194*INDEX(AU$121:AU$137,$F1621)*INDEX(AU$151:AU$167,$F1621))*$E1621</f>
        <v/>
      </c>
      <c r="AV1621" s="37">
        <f>(INDEX(AV$235:AV$238,$D1621)*INDEX(AV$239:AV$255,$F1621)+AV$194*INDEX(AV$121:AV$137,$F1621)*INDEX(AV$151:AV$167,$F1621))*$E1621</f>
        <v/>
      </c>
      <c r="AW1621" s="37">
        <f>(INDEX(AW$235:AW$238,$D1621)*INDEX(AW$239:AW$255,$F1621)+AW$194*INDEX(AW$121:AW$137,$F1621)*INDEX(AW$151:AW$167,$F1621))*$E1621</f>
        <v/>
      </c>
      <c r="AX1621" s="37">
        <f>(INDEX(AX$235:AX$238,$D1621)*INDEX(AX$239:AX$255,$F1621)+AX$194*INDEX(AX$121:AX$137,$F1621)*INDEX(AX$151:AX$167,$F1621))*$E1621</f>
        <v/>
      </c>
      <c r="AY1621" s="40">
        <f>SHADOWEFF(INDEX(AY$235:AY$238,$D1621),INDEX(AY$239:AY$255,$F1621),AY$194,INDEX(AY$121:AY$137,$F1621),INDEX(AY$151:AY$167,$F1621),$E1621)</f>
        <v/>
      </c>
    </row>
    <row r="1622" hidden="1" outlineLevel="2">
      <c r="A1622" s="14" t="inlineStr">
        <is>
          <t>shp</t>
        </is>
      </c>
      <c r="B1622" s="14" t="inlineStr">
        <is>
          <t>bio</t>
        </is>
      </c>
      <c r="C1622" s="14" t="inlineStr">
        <is>
          <t>omn</t>
        </is>
      </c>
      <c r="D1622" s="37">
        <f>INDEX(Inputs!$M$5:$M$132,MATCH($B1622&amp;"|"&amp;$C1622,Inputs!$A$5:$A$132,0))</f>
        <v/>
      </c>
      <c r="E1622" s="37">
        <f>INDEX(Inputs!$T$5:$T$132,MATCH($B1622&amp;"|"&amp;$C1622,Inputs!$A$5:$A$132,0))</f>
        <v/>
      </c>
      <c r="F1622" s="37">
        <f>INDEX(Inputs!$K$5:$K$132,MATCH($B1622&amp;"|"&amp;$C1622,Inputs!$A$5:$A$132,0))</f>
        <v/>
      </c>
      <c r="G1622" s="36" t="n"/>
      <c r="H1622" s="14">
        <f>INDEX(Variables!$B$5:$B$105,MATCH($A1622,Variables!$A$5:$A$105,0))&amp;IF($C1622="",""," | "&amp;INDEX(Mapping!$B$5:$B$26,MATCH($C1622,Mapping!$A$5:$A$26,0))&amp;" | "&amp;INDEX(Mapping!$B$30:$B$41,MATCH($B1622,Mapping!$A$30:$A$41,0)))</f>
        <v/>
      </c>
      <c r="I1622" s="14">
        <f>INDEX(Variables!$C$5:$C$105,MATCH($A1622,Variables!$A$5:$A$105,0))</f>
        <v/>
      </c>
      <c r="J1622" s="14">
        <f>INDEX(Variables!$E$5:$E$105,MATCH($A1622,Variables!$A$5:$A$105,0))</f>
        <v/>
      </c>
      <c r="K1622" s="11">
        <f>LOWER(Settings!$C$4)&amp;".mit."&amp;$A1622&amp;IF($C1622="","","."&amp;$C1622&amp;"."&amp;$B1622)&amp;IF(INDEX(Variables!$D$5:$D$105,MATCH($A1622,Variables!$A$5:$A$105,0))="","","."&amp;INDEX(Variables!$D$5:$D$105,MATCH($A1622,Variables!$A$5:$A$105,0)))&amp;"."&amp;K$5</f>
        <v/>
      </c>
      <c r="L1622" s="38">
        <f>(INDEX(L$235:L$238,$D1622)*INDEX(L$239:L$255,$F1622)+L$194*INDEX(L$121:L$137,$F1622)*INDEX(L$151:L$167,$F1622))*$E1622</f>
        <v/>
      </c>
      <c r="M1622" s="37">
        <f>(INDEX(M$235:M$238,$D1622)*INDEX(M$239:M$255,$F1622)+M$194*INDEX(M$121:M$137,$F1622)*INDEX(M$151:M$167,$F1622))*$E1622</f>
        <v/>
      </c>
      <c r="N1622" s="37">
        <f>(INDEX(N$235:N$238,$D1622)*INDEX(N$239:N$255,$F1622)+N$194*INDEX(N$121:N$137,$F1622)*INDEX(N$151:N$167,$F1622))*$E1622</f>
        <v/>
      </c>
      <c r="O1622" s="37">
        <f>(INDEX(O$235:O$238,$D1622)*INDEX(O$239:O$255,$F1622)+O$194*INDEX(O$121:O$137,$F1622)*INDEX(O$151:O$167,$F1622))*$E1622</f>
        <v/>
      </c>
      <c r="P1622" s="37">
        <f>(INDEX(P$235:P$238,$D1622)*INDEX(P$239:P$255,$F1622)+P$194*INDEX(P$121:P$137,$F1622)*INDEX(P$151:P$167,$F1622))*$E1622</f>
        <v/>
      </c>
      <c r="Q1622" s="37">
        <f>(INDEX(Q$235:Q$238,$D1622)*INDEX(Q$239:Q$255,$F1622)+Q$194*INDEX(Q$121:Q$137,$F1622)*INDEX(Q$151:Q$167,$F1622))*$E1622</f>
        <v/>
      </c>
      <c r="R1622" s="37">
        <f>(INDEX(R$235:R$238,$D1622)*INDEX(R$239:R$255,$F1622)+R$194*INDEX(R$121:R$137,$F1622)*INDEX(R$151:R$167,$F1622))*$E1622</f>
        <v/>
      </c>
      <c r="S1622" s="37">
        <f>(INDEX(S$235:S$238,$D1622)*INDEX(S$239:S$255,$F1622)+S$194*INDEX(S$121:S$137,$F1622)*INDEX(S$151:S$167,$F1622))*$E1622</f>
        <v/>
      </c>
      <c r="T1622" s="37">
        <f>(INDEX(T$235:T$238,$D1622)*INDEX(T$239:T$255,$F1622)+T$194*INDEX(T$121:T$137,$F1622)*INDEX(T$151:T$167,$F1622))*$E1622</f>
        <v/>
      </c>
      <c r="U1622" s="37">
        <f>(INDEX(U$235:U$238,$D1622)*INDEX(U$239:U$255,$F1622)+U$194*INDEX(U$121:U$137,$F1622)*INDEX(U$151:U$167,$F1622))*$E1622</f>
        <v/>
      </c>
      <c r="V1622" s="37">
        <f>(INDEX(V$235:V$238,$D1622)*INDEX(V$239:V$255,$F1622)+V$194*INDEX(V$121:V$137,$F1622)*INDEX(V$151:V$167,$F1622))*$E1622</f>
        <v/>
      </c>
      <c r="W1622" s="37">
        <f>(INDEX(W$235:W$238,$D1622)*INDEX(W$239:W$255,$F1622)+W$194*INDEX(W$121:W$137,$F1622)*INDEX(W$151:W$167,$F1622))*$E1622</f>
        <v/>
      </c>
      <c r="X1622" s="37">
        <f>(INDEX(X$235:X$238,$D1622)*INDEX(X$239:X$255,$F1622)+X$194*INDEX(X$121:X$137,$F1622)*INDEX(X$151:X$167,$F1622))*$E1622</f>
        <v/>
      </c>
      <c r="Y1622" s="37">
        <f>(INDEX(Y$235:Y$238,$D1622)*INDEX(Y$239:Y$255,$F1622)+Y$194*INDEX(Y$121:Y$137,$F1622)*INDEX(Y$151:Y$167,$F1622))*$E1622</f>
        <v/>
      </c>
      <c r="Z1622" s="37">
        <f>(INDEX(Z$235:Z$238,$D1622)*INDEX(Z$239:Z$255,$F1622)+Z$194*INDEX(Z$121:Z$137,$F1622)*INDEX(Z$151:Z$167,$F1622))*$E1622</f>
        <v/>
      </c>
      <c r="AA1622" s="37">
        <f>(INDEX(AA$235:AA$238,$D1622)*INDEX(AA$239:AA$255,$F1622)+AA$194*INDEX(AA$121:AA$137,$F1622)*INDEX(AA$151:AA$167,$F1622))*$E1622</f>
        <v/>
      </c>
      <c r="AB1622" s="37">
        <f>(INDEX(AB$235:AB$238,$D1622)*INDEX(AB$239:AB$255,$F1622)+AB$194*INDEX(AB$121:AB$137,$F1622)*INDEX(AB$151:AB$167,$F1622))*$E1622</f>
        <v/>
      </c>
      <c r="AC1622" s="37">
        <f>(INDEX(AC$235:AC$238,$D1622)*INDEX(AC$239:AC$255,$F1622)+AC$194*INDEX(AC$121:AC$137,$F1622)*INDEX(AC$151:AC$167,$F1622))*$E1622</f>
        <v/>
      </c>
      <c r="AD1622" s="40">
        <f>SHADOWEFF(INDEX(AD$235:AD$238,$D1622),INDEX(AD$239:AD$255,$F1622),AD$194,INDEX(AD$121:AD$137,$F1622),INDEX(AD$151:AD$167,$F1622),$E1622)</f>
        <v/>
      </c>
      <c r="AF1622" s="11">
        <f>LOWER(Settings!$C$4)&amp;".mit."&amp;$A1622&amp;IF($C1622="","","."&amp;$C1622&amp;"."&amp;$B1622)&amp;IF(INDEX(Variables!$D$5:$D$105,MATCH($A1622,Variables!$A$5:$A$105,0))="","","."&amp;INDEX(Variables!$D$5:$D$105,MATCH($A1622,Variables!$A$5:$A$105,0)))&amp;"."&amp;AF$5</f>
        <v/>
      </c>
      <c r="AG1622" s="38">
        <f>(INDEX(AG$235:AG$238,$D1622)*INDEX(AG$239:AG$255,$F1622)+AG$194*INDEX(AG$121:AG$137,$F1622)*INDEX(AG$151:AG$167,$F1622))*$E1622</f>
        <v/>
      </c>
      <c r="AH1622" s="37">
        <f>(INDEX(AH$235:AH$238,$D1622)*INDEX(AH$239:AH$255,$F1622)+AH$194*INDEX(AH$121:AH$137,$F1622)*INDEX(AH$151:AH$167,$F1622))*$E1622</f>
        <v/>
      </c>
      <c r="AI1622" s="37">
        <f>(INDEX(AI$235:AI$238,$D1622)*INDEX(AI$239:AI$255,$F1622)+AI$194*INDEX(AI$121:AI$137,$F1622)*INDEX(AI$151:AI$167,$F1622))*$E1622</f>
        <v/>
      </c>
      <c r="AJ1622" s="37">
        <f>(INDEX(AJ$235:AJ$238,$D1622)*INDEX(AJ$239:AJ$255,$F1622)+AJ$194*INDEX(AJ$121:AJ$137,$F1622)*INDEX(AJ$151:AJ$167,$F1622))*$E1622</f>
        <v/>
      </c>
      <c r="AK1622" s="37">
        <f>(INDEX(AK$235:AK$238,$D1622)*INDEX(AK$239:AK$255,$F1622)+AK$194*INDEX(AK$121:AK$137,$F1622)*INDEX(AK$151:AK$167,$F1622))*$E1622</f>
        <v/>
      </c>
      <c r="AL1622" s="37">
        <f>(INDEX(AL$235:AL$238,$D1622)*INDEX(AL$239:AL$255,$F1622)+AL$194*INDEX(AL$121:AL$137,$F1622)*INDEX(AL$151:AL$167,$F1622))*$E1622</f>
        <v/>
      </c>
      <c r="AM1622" s="37">
        <f>(INDEX(AM$235:AM$238,$D1622)*INDEX(AM$239:AM$255,$F1622)+AM$194*INDEX(AM$121:AM$137,$F1622)*INDEX(AM$151:AM$167,$F1622))*$E1622</f>
        <v/>
      </c>
      <c r="AN1622" s="37">
        <f>(INDEX(AN$235:AN$238,$D1622)*INDEX(AN$239:AN$255,$F1622)+AN$194*INDEX(AN$121:AN$137,$F1622)*INDEX(AN$151:AN$167,$F1622))*$E1622</f>
        <v/>
      </c>
      <c r="AO1622" s="37">
        <f>(INDEX(AO$235:AO$238,$D1622)*INDEX(AO$239:AO$255,$F1622)+AO$194*INDEX(AO$121:AO$137,$F1622)*INDEX(AO$151:AO$167,$F1622))*$E1622</f>
        <v/>
      </c>
      <c r="AP1622" s="37">
        <f>(INDEX(AP$235:AP$238,$D1622)*INDEX(AP$239:AP$255,$F1622)+AP$194*INDEX(AP$121:AP$137,$F1622)*INDEX(AP$151:AP$167,$F1622))*$E1622</f>
        <v/>
      </c>
      <c r="AQ1622" s="37">
        <f>(INDEX(AQ$235:AQ$238,$D1622)*INDEX(AQ$239:AQ$255,$F1622)+AQ$194*INDEX(AQ$121:AQ$137,$F1622)*INDEX(AQ$151:AQ$167,$F1622))*$E1622</f>
        <v/>
      </c>
      <c r="AR1622" s="37">
        <f>(INDEX(AR$235:AR$238,$D1622)*INDEX(AR$239:AR$255,$F1622)+AR$194*INDEX(AR$121:AR$137,$F1622)*INDEX(AR$151:AR$167,$F1622))*$E1622</f>
        <v/>
      </c>
      <c r="AS1622" s="37">
        <f>(INDEX(AS$235:AS$238,$D1622)*INDEX(AS$239:AS$255,$F1622)+AS$194*INDEX(AS$121:AS$137,$F1622)*INDEX(AS$151:AS$167,$F1622))*$E1622</f>
        <v/>
      </c>
      <c r="AT1622" s="37">
        <f>(INDEX(AT$235:AT$238,$D1622)*INDEX(AT$239:AT$255,$F1622)+AT$194*INDEX(AT$121:AT$137,$F1622)*INDEX(AT$151:AT$167,$F1622))*$E1622</f>
        <v/>
      </c>
      <c r="AU1622" s="37">
        <f>(INDEX(AU$235:AU$238,$D1622)*INDEX(AU$239:AU$255,$F1622)+AU$194*INDEX(AU$121:AU$137,$F1622)*INDEX(AU$151:AU$167,$F1622))*$E1622</f>
        <v/>
      </c>
      <c r="AV1622" s="37">
        <f>(INDEX(AV$235:AV$238,$D1622)*INDEX(AV$239:AV$255,$F1622)+AV$194*INDEX(AV$121:AV$137,$F1622)*INDEX(AV$151:AV$167,$F1622))*$E1622</f>
        <v/>
      </c>
      <c r="AW1622" s="37">
        <f>(INDEX(AW$235:AW$238,$D1622)*INDEX(AW$239:AW$255,$F1622)+AW$194*INDEX(AW$121:AW$137,$F1622)*INDEX(AW$151:AW$167,$F1622))*$E1622</f>
        <v/>
      </c>
      <c r="AX1622" s="37">
        <f>(INDEX(AX$235:AX$238,$D1622)*INDEX(AX$239:AX$255,$F1622)+AX$194*INDEX(AX$121:AX$137,$F1622)*INDEX(AX$151:AX$167,$F1622))*$E1622</f>
        <v/>
      </c>
      <c r="AY1622" s="40">
        <f>SHADOWEFF(INDEX(AY$235:AY$238,$D1622),INDEX(AY$239:AY$255,$F1622),AY$194,INDEX(AY$121:AY$137,$F1622),INDEX(AY$151:AY$167,$F1622),$E1622)</f>
        <v/>
      </c>
    </row>
    <row r="1623" hidden="1" outlineLevel="2"/>
    <row r="1624" hidden="1" outlineLevel="2">
      <c r="A1624" s="14" t="inlineStr">
        <is>
          <t>ener</t>
        </is>
      </c>
      <c r="B1624" s="14" t="inlineStr">
        <is>
          <t>coa</t>
        </is>
      </c>
      <c r="C1624" s="14" t="inlineStr">
        <is>
          <t>omn</t>
        </is>
      </c>
      <c r="D1624" s="37">
        <f>INDEX(Inputs!$N$5:$N$132,MATCH($B1624&amp;"|"&amp;$C1624,Inputs!$A$5:$A$132,0))</f>
        <v/>
      </c>
      <c r="E1624" s="37">
        <f>INDEX(Inputs!$O$5:$O$132,MATCH($B1624&amp;"|"&amp;$C1624,Inputs!$A$5:$A$132,0))</f>
        <v/>
      </c>
      <c r="F1624" s="37">
        <f>INDEX(Inputs!$P$5:$P$132,MATCH($B1624&amp;"|"&amp;$C1624,Inputs!$A$5:$A$132,0))</f>
        <v/>
      </c>
      <c r="G1624" s="37">
        <f>INDEX(Inputs!$Q$5:$Q$132,MATCH($B1624&amp;"|"&amp;$C1624,Inputs!$A$5:$A$132,0))</f>
        <v/>
      </c>
      <c r="H1624" s="14">
        <f>INDEX(Variables!$B$5:$B$105,MATCH($A1624,Variables!$A$5:$A$105,0))&amp;IF($C1624="",""," | "&amp;INDEX(Mapping!$B$5:$B$26,MATCH($C1624,Mapping!$A$5:$A$26,0))&amp;" | "&amp;INDEX(Mapping!$B$30:$B$41,MATCH($B1624,Mapping!$A$30:$A$41,0)))</f>
        <v/>
      </c>
      <c r="I1624" s="14">
        <f>INDEX(Variables!$C$5:$C$105,MATCH($A1624,Variables!$A$5:$A$105,0))</f>
        <v/>
      </c>
      <c r="J1624" s="14">
        <f>INDEX(Variables!$E$5:$E$105,MATCH($A1624,Variables!$A$5:$A$105,0))</f>
        <v/>
      </c>
      <c r="K1624" s="11">
        <f>LOWER(Settings!$C$4)&amp;".mit."&amp;$A1624&amp;IF($C1624="","","."&amp;$C1624&amp;"."&amp;$B1624)&amp;IF(INDEX(Variables!$D$5:$D$105,MATCH($A1624,Variables!$A$5:$A$105,0))="","","."&amp;INDEX(Variables!$D$5:$D$105,MATCH($A1624,Variables!$A$5:$A$105,0)))&amp;"."&amp;K$5</f>
        <v/>
      </c>
      <c r="L1624" s="44">
        <f>INDEX(Inputs!$U$5:$U$132,MATCH($B1624&amp;"|"&amp;$C1624,Inputs!$A$5:$A$132,0))</f>
        <v/>
      </c>
      <c r="M1624" s="45">
        <f>L1624*(1/(1+$G1624))^(1+$E1624)*(1+M$7)^$D1624*(M1606/L1606)^$E1624*((M1606+M1615)/(L1606+L1615))^($F1624*(1+$E1624))</f>
        <v/>
      </c>
      <c r="N1624" s="45">
        <f>M1624*(1/(1+$G1624))^(1+$E1624)*(1+N$7)^$D1624*(N1606/M1606)^$E1624*((N1606+N1615)/(M1606+M1615))^($F1624*(1+$E1624))</f>
        <v/>
      </c>
      <c r="O1624" s="45">
        <f>N1624*(1/(1+$G1624))^(1+$E1624)*(1+O$7)^$D1624*(O1606/N1606)^$E1624*((O1606+O1615)/(N1606+N1615))^($F1624*(1+$E1624))</f>
        <v/>
      </c>
      <c r="P1624" s="45">
        <f>O1624*(1/(1+$G1624))^(1+$E1624)*(1+P$7)^$D1624*(P1606/O1606)^$E1624*((P1606+P1615)/(O1606+O1615))^($F1624*(1+$E1624))</f>
        <v/>
      </c>
      <c r="Q1624" s="45">
        <f>P1624*(1/(1+$G1624))^(1+$E1624)*(1+Q$7)^$D1624*(Q1606/P1606)^$E1624*((Q1606+Q1615)/(P1606+P1615))^($F1624*(1+$E1624))</f>
        <v/>
      </c>
      <c r="R1624" s="45">
        <f>Q1624*(1/(1+$G1624))^(1+$E1624)*(1+R$7)^$D1624*(R1606/Q1606)^$E1624*((R1606+R1615)/(Q1606+Q1615))^($F1624*(1+$E1624))</f>
        <v/>
      </c>
      <c r="S1624" s="45">
        <f>R1624*(1/(1+$G1624))^(1+$E1624)*(1+S$7)^$D1624*(S1606/R1606)^$E1624*((S1606+S1615)/(R1606+R1615))^($F1624*(1+$E1624))</f>
        <v/>
      </c>
      <c r="T1624" s="45">
        <f>S1624*(1/(1+$G1624))^(1+$E1624)*(1+T$7)^$D1624*(T1606/S1606)^$E1624*((T1606+T1615)/(S1606+S1615))^($F1624*(1+$E1624))</f>
        <v/>
      </c>
      <c r="U1624" s="45">
        <f>T1624*(1/(1+$G1624))^(1+$E1624)*(1+U$7)^$D1624*(U1606/T1606)^$E1624*((U1606+U1615)/(T1606+T1615))^($F1624*(1+$E1624))</f>
        <v/>
      </c>
      <c r="V1624" s="45">
        <f>U1624*(1/(1+$G1624))^(1+$E1624)*(1+V$7)^$D1624*(V1606/U1606)^$E1624*((V1606+V1615)/(U1606+U1615))^($F1624*(1+$E1624))</f>
        <v/>
      </c>
      <c r="W1624" s="45">
        <f>V1624*(1/(1+$G1624))^(1+$E1624)*(1+W$7)^$D1624*(W1606/V1606)^$E1624*((W1606+W1615)/(V1606+V1615))^($F1624*(1+$E1624))</f>
        <v/>
      </c>
      <c r="X1624" s="45">
        <f>W1624*(1/(1+$G1624))^(1+$E1624)*(1+X$7)^$D1624*(X1606/W1606)^$E1624*((X1606+X1615)/(W1606+W1615))^($F1624*(1+$E1624))</f>
        <v/>
      </c>
      <c r="Y1624" s="45">
        <f>X1624*(1/(1+$G1624))^(1+$E1624)*(1+Y$7)^$D1624*(Y1606/X1606)^$E1624*((Y1606+Y1615)/(X1606+X1615))^($F1624*(1+$E1624))</f>
        <v/>
      </c>
      <c r="Z1624" s="45">
        <f>Y1624*(1/(1+$G1624))^(1+$E1624)*(1+Z$7)^$D1624*(Z1606/Y1606)^$E1624*((Z1606+Z1615)/(Y1606+Y1615))^($F1624*(1+$E1624))</f>
        <v/>
      </c>
      <c r="AA1624" s="45">
        <f>Z1624*(1/(1+$G1624))^(1+$E1624)*(1+AA$7)^$D1624*(AA1606/Z1606)^$E1624*((AA1606+AA1615)/(Z1606+Z1615))^($F1624*(1+$E1624))</f>
        <v/>
      </c>
      <c r="AB1624" s="45">
        <f>AA1624*(1/(1+$G1624))^(1+$E1624)*(1+AB$7)^$D1624*(AB1606/AA1606)^$E1624*((AB1606+AB1615)/(AA1606+AA1615))^($F1624*(1+$E1624))</f>
        <v/>
      </c>
      <c r="AC1624" s="45">
        <f>AB1624*(1/(1+$G1624))^(1+$E1624)*(1+AC$7)^$D1624*(AC1606/AB1606)^$E1624*((AC1606+AC1615)/(AB1606+AB1615))^($F1624*(1+$E1624))</f>
        <v/>
      </c>
      <c r="AD1624" s="46">
        <f>FUELUSE(AC1624,AD1606,AC1606,AD1615,AC1615,AD$7,$D1624,$E1624,$F1624,$G1624)</f>
        <v/>
      </c>
      <c r="AF1624" s="11">
        <f>LOWER(Settings!$C$4)&amp;".mit."&amp;$A1624&amp;IF($C1624="","","."&amp;$C1624&amp;"."&amp;$B1624)&amp;IF(INDEX(Variables!$D$5:$D$105,MATCH($A1624,Variables!$A$5:$A$105,0))="","","."&amp;INDEX(Variables!$D$5:$D$105,MATCH($A1624,Variables!$A$5:$A$105,0)))&amp;"."&amp;AF$5</f>
        <v/>
      </c>
      <c r="AG1624" s="44">
        <f>INDEX(Inputs!$U$5:$U$132,MATCH($B1624&amp;"|"&amp;$C1624,Inputs!$A$5:$A$132,0))</f>
        <v/>
      </c>
      <c r="AH1624" s="45">
        <f>AG1624*(1/(1+$G1624))^(1+$E1624)*(1+AH$7)^$D1624*(AH1606/AG1606)^$E1624*((AH1606+AH1615)/(AG1606+AG1615))^($F1624*(1+$E1624))</f>
        <v/>
      </c>
      <c r="AI1624" s="45">
        <f>AH1624*(1/(1+$G1624))^(1+$E1624)*(1+AI$7)^$D1624*(AI1606/AH1606)^$E1624*((AI1606+AI1615)/(AH1606+AH1615))^($F1624*(1+$E1624))</f>
        <v/>
      </c>
      <c r="AJ1624" s="45">
        <f>AI1624*(1/(1+$G1624))^(1+$E1624)*(1+AJ$7)^$D1624*(AJ1606/AI1606)^$E1624*((AJ1606+AJ1615)/(AI1606+AI1615))^($F1624*(1+$E1624))</f>
        <v/>
      </c>
      <c r="AK1624" s="45">
        <f>AJ1624*(1/(1+$G1624))^(1+$E1624)*(1+AK$7)^$D1624*(AK1606/AJ1606)^$E1624*((AK1606+AK1615)/(AJ1606+AJ1615))^($F1624*(1+$E1624))</f>
        <v/>
      </c>
      <c r="AL1624" s="45">
        <f>AK1624*(1/(1+$G1624))^(1+$E1624)*(1+AL$7)^$D1624*(AL1606/AK1606)^$E1624*((AL1606+AL1615)/(AK1606+AK1615))^($F1624*(1+$E1624))</f>
        <v/>
      </c>
      <c r="AM1624" s="45">
        <f>AL1624*(1/(1+$G1624))^(1+$E1624)*(1+AM$7)^$D1624*(AM1606/AL1606)^$E1624*((AM1606+AM1615)/(AL1606+AL1615))^($F1624*(1+$E1624))</f>
        <v/>
      </c>
      <c r="AN1624" s="45">
        <f>AM1624*(1/(1+$G1624))^(1+$E1624)*(1+AN$7)^$D1624*(AN1606/AM1606)^$E1624*((AN1606+AN1615)/(AM1606+AM1615))^($F1624*(1+$E1624))</f>
        <v/>
      </c>
      <c r="AO1624" s="45">
        <f>AN1624*(1/(1+$G1624))^(1+$E1624)*(1+AO$7)^$D1624*(AO1606/AN1606)^$E1624*((AO1606+AO1615)/(AN1606+AN1615))^($F1624*(1+$E1624))</f>
        <v/>
      </c>
      <c r="AP1624" s="45">
        <f>AO1624*(1/(1+$G1624))^(1+$E1624)*(1+AP$7)^$D1624*(AP1606/AO1606)^$E1624*((AP1606+AP1615)/(AO1606+AO1615))^($F1624*(1+$E1624))</f>
        <v/>
      </c>
      <c r="AQ1624" s="45">
        <f>AP1624*(1/(1+$G1624))^(1+$E1624)*(1+AQ$7)^$D1624*(AQ1606/AP1606)^$E1624*((AQ1606+AQ1615)/(AP1606+AP1615))^($F1624*(1+$E1624))</f>
        <v/>
      </c>
      <c r="AR1624" s="45">
        <f>AQ1624*(1/(1+$G1624))^(1+$E1624)*(1+AR$7)^$D1624*(AR1606/AQ1606)^$E1624*((AR1606+AR1615)/(AQ1606+AQ1615))^($F1624*(1+$E1624))</f>
        <v/>
      </c>
      <c r="AS1624" s="45">
        <f>AR1624*(1/(1+$G1624))^(1+$E1624)*(1+AS$7)^$D1624*(AS1606/AR1606)^$E1624*((AS1606+AS1615)/(AR1606+AR1615))^($F1624*(1+$E1624))</f>
        <v/>
      </c>
      <c r="AT1624" s="45">
        <f>AS1624*(1/(1+$G1624))^(1+$E1624)*(1+AT$7)^$D1624*(AT1606/AS1606)^$E1624*((AT1606+AT1615)/(AS1606+AS1615))^($F1624*(1+$E1624))</f>
        <v/>
      </c>
      <c r="AU1624" s="45">
        <f>AT1624*(1/(1+$G1624))^(1+$E1624)*(1+AU$7)^$D1624*(AU1606/AT1606)^$E1624*((AU1606+AU1615)/(AT1606+AT1615))^($F1624*(1+$E1624))</f>
        <v/>
      </c>
      <c r="AV1624" s="45">
        <f>AU1624*(1/(1+$G1624))^(1+$E1624)*(1+AV$7)^$D1624*(AV1606/AU1606)^$E1624*((AV1606+AV1615)/(AU1606+AU1615))^($F1624*(1+$E1624))</f>
        <v/>
      </c>
      <c r="AW1624" s="45">
        <f>AV1624*(1/(1+$G1624))^(1+$E1624)*(1+AW$7)^$D1624*(AW1606/AV1606)^$E1624*((AW1606+AW1615)/(AV1606+AV1615))^($F1624*(1+$E1624))</f>
        <v/>
      </c>
      <c r="AX1624" s="45">
        <f>AW1624*(1/(1+$G1624))^(1+$E1624)*(1+AX$7)^$D1624*(AX1606/AW1606)^$E1624*((AX1606+AX1615)/(AW1606+AW1615))^($F1624*(1+$E1624))</f>
        <v/>
      </c>
      <c r="AY1624" s="46">
        <f>FUELUSE(AX1624,AY1606,AX1606,AY1615,AX1615,AY$7,$D1624,$E1624,$F1624,$G1624)</f>
        <v/>
      </c>
    </row>
    <row r="1625" hidden="1" outlineLevel="2">
      <c r="A1625" s="14" t="inlineStr">
        <is>
          <t>ener</t>
        </is>
      </c>
      <c r="B1625" s="14" t="inlineStr">
        <is>
          <t>nga</t>
        </is>
      </c>
      <c r="C1625" s="14" t="inlineStr">
        <is>
          <t>omn</t>
        </is>
      </c>
      <c r="D1625" s="37">
        <f>INDEX(Inputs!$N$5:$N$132,MATCH($B1625&amp;"|"&amp;$C1625,Inputs!$A$5:$A$132,0))</f>
        <v/>
      </c>
      <c r="E1625" s="37">
        <f>INDEX(Inputs!$O$5:$O$132,MATCH($B1625&amp;"|"&amp;$C1625,Inputs!$A$5:$A$132,0))</f>
        <v/>
      </c>
      <c r="F1625" s="37">
        <f>INDEX(Inputs!$P$5:$P$132,MATCH($B1625&amp;"|"&amp;$C1625,Inputs!$A$5:$A$132,0))</f>
        <v/>
      </c>
      <c r="G1625" s="37">
        <f>INDEX(Inputs!$Q$5:$Q$132,MATCH($B1625&amp;"|"&amp;$C1625,Inputs!$A$5:$A$132,0))</f>
        <v/>
      </c>
      <c r="H1625" s="14">
        <f>INDEX(Variables!$B$5:$B$105,MATCH($A1625,Variables!$A$5:$A$105,0))&amp;IF($C1625="",""," | "&amp;INDEX(Mapping!$B$5:$B$26,MATCH($C1625,Mapping!$A$5:$A$26,0))&amp;" | "&amp;INDEX(Mapping!$B$30:$B$41,MATCH($B1625,Mapping!$A$30:$A$41,0)))</f>
        <v/>
      </c>
      <c r="I1625" s="14">
        <f>INDEX(Variables!$C$5:$C$105,MATCH($A1625,Variables!$A$5:$A$105,0))</f>
        <v/>
      </c>
      <c r="J1625" s="14">
        <f>INDEX(Variables!$E$5:$E$105,MATCH($A1625,Variables!$A$5:$A$105,0))</f>
        <v/>
      </c>
      <c r="K1625" s="11">
        <f>LOWER(Settings!$C$4)&amp;".mit."&amp;$A1625&amp;IF($C1625="","","."&amp;$C1625&amp;"."&amp;$B1625)&amp;IF(INDEX(Variables!$D$5:$D$105,MATCH($A1625,Variables!$A$5:$A$105,0))="","","."&amp;INDEX(Variables!$D$5:$D$105,MATCH($A1625,Variables!$A$5:$A$105,0)))&amp;"."&amp;K$5</f>
        <v/>
      </c>
      <c r="L1625" s="44">
        <f>INDEX(Inputs!$U$5:$U$132,MATCH($B1625&amp;"|"&amp;$C1625,Inputs!$A$5:$A$132,0))</f>
        <v/>
      </c>
      <c r="M1625" s="45">
        <f>L1625*(1/(1+$G1625))^(1+$E1625)*(1+M$7)^$D1625*(M1607/L1607)^$E1625*((M1607+M1616)/(L1607+L1616))^($F1625*(1+$E1625))</f>
        <v/>
      </c>
      <c r="N1625" s="45">
        <f>M1625*(1/(1+$G1625))^(1+$E1625)*(1+N$7)^$D1625*(N1607/M1607)^$E1625*((N1607+N1616)/(M1607+M1616))^($F1625*(1+$E1625))</f>
        <v/>
      </c>
      <c r="O1625" s="45">
        <f>N1625*(1/(1+$G1625))^(1+$E1625)*(1+O$7)^$D1625*(O1607/N1607)^$E1625*((O1607+O1616)/(N1607+N1616))^($F1625*(1+$E1625))</f>
        <v/>
      </c>
      <c r="P1625" s="45">
        <f>O1625*(1/(1+$G1625))^(1+$E1625)*(1+P$7)^$D1625*(P1607/O1607)^$E1625*((P1607+P1616)/(O1607+O1616))^($F1625*(1+$E1625))</f>
        <v/>
      </c>
      <c r="Q1625" s="45">
        <f>P1625*(1/(1+$G1625))^(1+$E1625)*(1+Q$7)^$D1625*(Q1607/P1607)^$E1625*((Q1607+Q1616)/(P1607+P1616))^($F1625*(1+$E1625))</f>
        <v/>
      </c>
      <c r="R1625" s="45">
        <f>Q1625*(1/(1+$G1625))^(1+$E1625)*(1+R$7)^$D1625*(R1607/Q1607)^$E1625*((R1607+R1616)/(Q1607+Q1616))^($F1625*(1+$E1625))</f>
        <v/>
      </c>
      <c r="S1625" s="45">
        <f>R1625*(1/(1+$G1625))^(1+$E1625)*(1+S$7)^$D1625*(S1607/R1607)^$E1625*((S1607+S1616)/(R1607+R1616))^($F1625*(1+$E1625))</f>
        <v/>
      </c>
      <c r="T1625" s="45">
        <f>S1625*(1/(1+$G1625))^(1+$E1625)*(1+T$7)^$D1625*(T1607/S1607)^$E1625*((T1607+T1616)/(S1607+S1616))^($F1625*(1+$E1625))</f>
        <v/>
      </c>
      <c r="U1625" s="45">
        <f>T1625*(1/(1+$G1625))^(1+$E1625)*(1+U$7)^$D1625*(U1607/T1607)^$E1625*((U1607+U1616)/(T1607+T1616))^($F1625*(1+$E1625))</f>
        <v/>
      </c>
      <c r="V1625" s="45">
        <f>U1625*(1/(1+$G1625))^(1+$E1625)*(1+V$7)^$D1625*(V1607/U1607)^$E1625*((V1607+V1616)/(U1607+U1616))^($F1625*(1+$E1625))</f>
        <v/>
      </c>
      <c r="W1625" s="45">
        <f>V1625*(1/(1+$G1625))^(1+$E1625)*(1+W$7)^$D1625*(W1607/V1607)^$E1625*((W1607+W1616)/(V1607+V1616))^($F1625*(1+$E1625))</f>
        <v/>
      </c>
      <c r="X1625" s="45">
        <f>W1625*(1/(1+$G1625))^(1+$E1625)*(1+X$7)^$D1625*(X1607/W1607)^$E1625*((X1607+X1616)/(W1607+W1616))^($F1625*(1+$E1625))</f>
        <v/>
      </c>
      <c r="Y1625" s="45">
        <f>X1625*(1/(1+$G1625))^(1+$E1625)*(1+Y$7)^$D1625*(Y1607/X1607)^$E1625*((Y1607+Y1616)/(X1607+X1616))^($F1625*(1+$E1625))</f>
        <v/>
      </c>
      <c r="Z1625" s="45">
        <f>Y1625*(1/(1+$G1625))^(1+$E1625)*(1+Z$7)^$D1625*(Z1607/Y1607)^$E1625*((Z1607+Z1616)/(Y1607+Y1616))^($F1625*(1+$E1625))</f>
        <v/>
      </c>
      <c r="AA1625" s="45">
        <f>Z1625*(1/(1+$G1625))^(1+$E1625)*(1+AA$7)^$D1625*(AA1607/Z1607)^$E1625*((AA1607+AA1616)/(Z1607+Z1616))^($F1625*(1+$E1625))</f>
        <v/>
      </c>
      <c r="AB1625" s="45">
        <f>AA1625*(1/(1+$G1625))^(1+$E1625)*(1+AB$7)^$D1625*(AB1607/AA1607)^$E1625*((AB1607+AB1616)/(AA1607+AA1616))^($F1625*(1+$E1625))</f>
        <v/>
      </c>
      <c r="AC1625" s="45">
        <f>AB1625*(1/(1+$G1625))^(1+$E1625)*(1+AC$7)^$D1625*(AC1607/AB1607)^$E1625*((AC1607+AC1616)/(AB1607+AB1616))^($F1625*(1+$E1625))</f>
        <v/>
      </c>
      <c r="AD1625" s="46">
        <f>FUELUSE(AC1625,AD1607,AC1607,AD1616,AC1616,AD$7,$D1625,$E1625,$F1625,$G1625)</f>
        <v/>
      </c>
      <c r="AF1625" s="11">
        <f>LOWER(Settings!$C$4)&amp;".mit."&amp;$A1625&amp;IF($C1625="","","."&amp;$C1625&amp;"."&amp;$B1625)&amp;IF(INDEX(Variables!$D$5:$D$105,MATCH($A1625,Variables!$A$5:$A$105,0))="","","."&amp;INDEX(Variables!$D$5:$D$105,MATCH($A1625,Variables!$A$5:$A$105,0)))&amp;"."&amp;AF$5</f>
        <v/>
      </c>
      <c r="AG1625" s="44">
        <f>INDEX(Inputs!$U$5:$U$132,MATCH($B1625&amp;"|"&amp;$C1625,Inputs!$A$5:$A$132,0))</f>
        <v/>
      </c>
      <c r="AH1625" s="45">
        <f>AG1625*(1/(1+$G1625))^(1+$E1625)*(1+AH$7)^$D1625*(AH1607/AG1607)^$E1625*((AH1607+AH1616)/(AG1607+AG1616))^($F1625*(1+$E1625))</f>
        <v/>
      </c>
      <c r="AI1625" s="45">
        <f>AH1625*(1/(1+$G1625))^(1+$E1625)*(1+AI$7)^$D1625*(AI1607/AH1607)^$E1625*((AI1607+AI1616)/(AH1607+AH1616))^($F1625*(1+$E1625))</f>
        <v/>
      </c>
      <c r="AJ1625" s="45">
        <f>AI1625*(1/(1+$G1625))^(1+$E1625)*(1+AJ$7)^$D1625*(AJ1607/AI1607)^$E1625*((AJ1607+AJ1616)/(AI1607+AI1616))^($F1625*(1+$E1625))</f>
        <v/>
      </c>
      <c r="AK1625" s="45">
        <f>AJ1625*(1/(1+$G1625))^(1+$E1625)*(1+AK$7)^$D1625*(AK1607/AJ1607)^$E1625*((AK1607+AK1616)/(AJ1607+AJ1616))^($F1625*(1+$E1625))</f>
        <v/>
      </c>
      <c r="AL1625" s="45">
        <f>AK1625*(1/(1+$G1625))^(1+$E1625)*(1+AL$7)^$D1625*(AL1607/AK1607)^$E1625*((AL1607+AL1616)/(AK1607+AK1616))^($F1625*(1+$E1625))</f>
        <v/>
      </c>
      <c r="AM1625" s="45">
        <f>AL1625*(1/(1+$G1625))^(1+$E1625)*(1+AM$7)^$D1625*(AM1607/AL1607)^$E1625*((AM1607+AM1616)/(AL1607+AL1616))^($F1625*(1+$E1625))</f>
        <v/>
      </c>
      <c r="AN1625" s="45">
        <f>AM1625*(1/(1+$G1625))^(1+$E1625)*(1+AN$7)^$D1625*(AN1607/AM1607)^$E1625*((AN1607+AN1616)/(AM1607+AM1616))^($F1625*(1+$E1625))</f>
        <v/>
      </c>
      <c r="AO1625" s="45">
        <f>AN1625*(1/(1+$G1625))^(1+$E1625)*(1+AO$7)^$D1625*(AO1607/AN1607)^$E1625*((AO1607+AO1616)/(AN1607+AN1616))^($F1625*(1+$E1625))</f>
        <v/>
      </c>
      <c r="AP1625" s="45">
        <f>AO1625*(1/(1+$G1625))^(1+$E1625)*(1+AP$7)^$D1625*(AP1607/AO1607)^$E1625*((AP1607+AP1616)/(AO1607+AO1616))^($F1625*(1+$E1625))</f>
        <v/>
      </c>
      <c r="AQ1625" s="45">
        <f>AP1625*(1/(1+$G1625))^(1+$E1625)*(1+AQ$7)^$D1625*(AQ1607/AP1607)^$E1625*((AQ1607+AQ1616)/(AP1607+AP1616))^($F1625*(1+$E1625))</f>
        <v/>
      </c>
      <c r="AR1625" s="45">
        <f>AQ1625*(1/(1+$G1625))^(1+$E1625)*(1+AR$7)^$D1625*(AR1607/AQ1607)^$E1625*((AR1607+AR1616)/(AQ1607+AQ1616))^($F1625*(1+$E1625))</f>
        <v/>
      </c>
      <c r="AS1625" s="45">
        <f>AR1625*(1/(1+$G1625))^(1+$E1625)*(1+AS$7)^$D1625*(AS1607/AR1607)^$E1625*((AS1607+AS1616)/(AR1607+AR1616))^($F1625*(1+$E1625))</f>
        <v/>
      </c>
      <c r="AT1625" s="45">
        <f>AS1625*(1/(1+$G1625))^(1+$E1625)*(1+AT$7)^$D1625*(AT1607/AS1607)^$E1625*((AT1607+AT1616)/(AS1607+AS1616))^($F1625*(1+$E1625))</f>
        <v/>
      </c>
      <c r="AU1625" s="45">
        <f>AT1625*(1/(1+$G1625))^(1+$E1625)*(1+AU$7)^$D1625*(AU1607/AT1607)^$E1625*((AU1607+AU1616)/(AT1607+AT1616))^($F1625*(1+$E1625))</f>
        <v/>
      </c>
      <c r="AV1625" s="45">
        <f>AU1625*(1/(1+$G1625))^(1+$E1625)*(1+AV$7)^$D1625*(AV1607/AU1607)^$E1625*((AV1607+AV1616)/(AU1607+AU1616))^($F1625*(1+$E1625))</f>
        <v/>
      </c>
      <c r="AW1625" s="45">
        <f>AV1625*(1/(1+$G1625))^(1+$E1625)*(1+AW$7)^$D1625*(AW1607/AV1607)^$E1625*((AW1607+AW1616)/(AV1607+AV1616))^($F1625*(1+$E1625))</f>
        <v/>
      </c>
      <c r="AX1625" s="45">
        <f>AW1625*(1/(1+$G1625))^(1+$E1625)*(1+AX$7)^$D1625*(AX1607/AW1607)^$E1625*((AX1607+AX1616)/(AW1607+AW1616))^($F1625*(1+$E1625))</f>
        <v/>
      </c>
      <c r="AY1625" s="46">
        <f>FUELUSE(AX1625,AY1607,AX1607,AY1616,AX1616,AY$7,$D1625,$E1625,$F1625,$G1625)</f>
        <v/>
      </c>
    </row>
    <row r="1626" hidden="1" outlineLevel="2">
      <c r="A1626" s="14" t="inlineStr">
        <is>
          <t>ener</t>
        </is>
      </c>
      <c r="B1626" s="14" t="inlineStr">
        <is>
          <t>gso</t>
        </is>
      </c>
      <c r="C1626" s="14" t="inlineStr">
        <is>
          <t>omn</t>
        </is>
      </c>
      <c r="D1626" s="37">
        <f>INDEX(Inputs!$N$5:$N$132,MATCH($B1626&amp;"|"&amp;$C1626,Inputs!$A$5:$A$132,0))</f>
        <v/>
      </c>
      <c r="E1626" s="37">
        <f>INDEX(Inputs!$O$5:$O$132,MATCH($B1626&amp;"|"&amp;$C1626,Inputs!$A$5:$A$132,0))</f>
        <v/>
      </c>
      <c r="F1626" s="37">
        <f>INDEX(Inputs!$P$5:$P$132,MATCH($B1626&amp;"|"&amp;$C1626,Inputs!$A$5:$A$132,0))</f>
        <v/>
      </c>
      <c r="G1626" s="37">
        <f>INDEX(Inputs!$Q$5:$Q$132,MATCH($B1626&amp;"|"&amp;$C1626,Inputs!$A$5:$A$132,0))</f>
        <v/>
      </c>
      <c r="H1626" s="14">
        <f>INDEX(Variables!$B$5:$B$105,MATCH($A1626,Variables!$A$5:$A$105,0))&amp;IF($C1626="",""," | "&amp;INDEX(Mapping!$B$5:$B$26,MATCH($C1626,Mapping!$A$5:$A$26,0))&amp;" | "&amp;INDEX(Mapping!$B$30:$B$41,MATCH($B1626,Mapping!$A$30:$A$41,0)))</f>
        <v/>
      </c>
      <c r="I1626" s="14">
        <f>INDEX(Variables!$C$5:$C$105,MATCH($A1626,Variables!$A$5:$A$105,0))</f>
        <v/>
      </c>
      <c r="J1626" s="14">
        <f>INDEX(Variables!$E$5:$E$105,MATCH($A1626,Variables!$A$5:$A$105,0))</f>
        <v/>
      </c>
      <c r="K1626" s="11">
        <f>LOWER(Settings!$C$4)&amp;".mit."&amp;$A1626&amp;IF($C1626="","","."&amp;$C1626&amp;"."&amp;$B1626)&amp;IF(INDEX(Variables!$D$5:$D$105,MATCH($A1626,Variables!$A$5:$A$105,0))="","","."&amp;INDEX(Variables!$D$5:$D$105,MATCH($A1626,Variables!$A$5:$A$105,0)))&amp;"."&amp;K$5</f>
        <v/>
      </c>
      <c r="L1626" s="44">
        <f>INDEX(Inputs!$U$5:$U$132,MATCH($B1626&amp;"|"&amp;$C1626,Inputs!$A$5:$A$132,0))</f>
        <v/>
      </c>
      <c r="M1626" s="45">
        <f>L1626*(1/(1+$G1626))^(1+$E1626)*(1+M$7)^$D1626*(M1608/L1608)^$E1626*((M1608+M1617)/(L1608+L1617))^($F1626*(1+$E1626))</f>
        <v/>
      </c>
      <c r="N1626" s="45">
        <f>M1626*(1/(1+$G1626))^(1+$E1626)*(1+N$7)^$D1626*(N1608/M1608)^$E1626*((N1608+N1617)/(M1608+M1617))^($F1626*(1+$E1626))</f>
        <v/>
      </c>
      <c r="O1626" s="45">
        <f>N1626*(1/(1+$G1626))^(1+$E1626)*(1+O$7)^$D1626*(O1608/N1608)^$E1626*((O1608+O1617)/(N1608+N1617))^($F1626*(1+$E1626))</f>
        <v/>
      </c>
      <c r="P1626" s="45">
        <f>O1626*(1/(1+$G1626))^(1+$E1626)*(1+P$7)^$D1626*(P1608/O1608)^$E1626*((P1608+P1617)/(O1608+O1617))^($F1626*(1+$E1626))</f>
        <v/>
      </c>
      <c r="Q1626" s="45">
        <f>P1626*(1/(1+$G1626))^(1+$E1626)*(1+Q$7)^$D1626*(Q1608/P1608)^$E1626*((Q1608+Q1617)/(P1608+P1617))^($F1626*(1+$E1626))</f>
        <v/>
      </c>
      <c r="R1626" s="45">
        <f>Q1626*(1/(1+$G1626))^(1+$E1626)*(1+R$7)^$D1626*(R1608/Q1608)^$E1626*((R1608+R1617)/(Q1608+Q1617))^($F1626*(1+$E1626))</f>
        <v/>
      </c>
      <c r="S1626" s="45">
        <f>R1626*(1/(1+$G1626))^(1+$E1626)*(1+S$7)^$D1626*(S1608/R1608)^$E1626*((S1608+S1617)/(R1608+R1617))^($F1626*(1+$E1626))</f>
        <v/>
      </c>
      <c r="T1626" s="45">
        <f>S1626*(1/(1+$G1626))^(1+$E1626)*(1+T$7)^$D1626*(T1608/S1608)^$E1626*((T1608+T1617)/(S1608+S1617))^($F1626*(1+$E1626))</f>
        <v/>
      </c>
      <c r="U1626" s="45">
        <f>T1626*(1/(1+$G1626))^(1+$E1626)*(1+U$7)^$D1626*(U1608/T1608)^$E1626*((U1608+U1617)/(T1608+T1617))^($F1626*(1+$E1626))</f>
        <v/>
      </c>
      <c r="V1626" s="45">
        <f>U1626*(1/(1+$G1626))^(1+$E1626)*(1+V$7)^$D1626*(V1608/U1608)^$E1626*((V1608+V1617)/(U1608+U1617))^($F1626*(1+$E1626))</f>
        <v/>
      </c>
      <c r="W1626" s="45">
        <f>V1626*(1/(1+$G1626))^(1+$E1626)*(1+W$7)^$D1626*(W1608/V1608)^$E1626*((W1608+W1617)/(V1608+V1617))^($F1626*(1+$E1626))</f>
        <v/>
      </c>
      <c r="X1626" s="45">
        <f>W1626*(1/(1+$G1626))^(1+$E1626)*(1+X$7)^$D1626*(X1608/W1608)^$E1626*((X1608+X1617)/(W1608+W1617))^($F1626*(1+$E1626))</f>
        <v/>
      </c>
      <c r="Y1626" s="45">
        <f>X1626*(1/(1+$G1626))^(1+$E1626)*(1+Y$7)^$D1626*(Y1608/X1608)^$E1626*((Y1608+Y1617)/(X1608+X1617))^($F1626*(1+$E1626))</f>
        <v/>
      </c>
      <c r="Z1626" s="45">
        <f>Y1626*(1/(1+$G1626))^(1+$E1626)*(1+Z$7)^$D1626*(Z1608/Y1608)^$E1626*((Z1608+Z1617)/(Y1608+Y1617))^($F1626*(1+$E1626))</f>
        <v/>
      </c>
      <c r="AA1626" s="45">
        <f>Z1626*(1/(1+$G1626))^(1+$E1626)*(1+AA$7)^$D1626*(AA1608/Z1608)^$E1626*((AA1608+AA1617)/(Z1608+Z1617))^($F1626*(1+$E1626))</f>
        <v/>
      </c>
      <c r="AB1626" s="45">
        <f>AA1626*(1/(1+$G1626))^(1+$E1626)*(1+AB$7)^$D1626*(AB1608/AA1608)^$E1626*((AB1608+AB1617)/(AA1608+AA1617))^($F1626*(1+$E1626))</f>
        <v/>
      </c>
      <c r="AC1626" s="45">
        <f>AB1626*(1/(1+$G1626))^(1+$E1626)*(1+AC$7)^$D1626*(AC1608/AB1608)^$E1626*((AC1608+AC1617)/(AB1608+AB1617))^($F1626*(1+$E1626))</f>
        <v/>
      </c>
      <c r="AD1626" s="46">
        <f>FUELUSE(AC1626,AD1608,AC1608,AD1617,AC1617,AD$7,$D1626,$E1626,$F1626,$G1626)</f>
        <v/>
      </c>
      <c r="AF1626" s="11">
        <f>LOWER(Settings!$C$4)&amp;".mit."&amp;$A1626&amp;IF($C1626="","","."&amp;$C1626&amp;"."&amp;$B1626)&amp;IF(INDEX(Variables!$D$5:$D$105,MATCH($A1626,Variables!$A$5:$A$105,0))="","","."&amp;INDEX(Variables!$D$5:$D$105,MATCH($A1626,Variables!$A$5:$A$105,0)))&amp;"."&amp;AF$5</f>
        <v/>
      </c>
      <c r="AG1626" s="44">
        <f>INDEX(Inputs!$U$5:$U$132,MATCH($B1626&amp;"|"&amp;$C1626,Inputs!$A$5:$A$132,0))</f>
        <v/>
      </c>
      <c r="AH1626" s="45">
        <f>AG1626*(1/(1+$G1626))^(1+$E1626)*(1+AH$7)^$D1626*(AH1608/AG1608)^$E1626*((AH1608+AH1617)/(AG1608+AG1617))^($F1626*(1+$E1626))</f>
        <v/>
      </c>
      <c r="AI1626" s="45">
        <f>AH1626*(1/(1+$G1626))^(1+$E1626)*(1+AI$7)^$D1626*(AI1608/AH1608)^$E1626*((AI1608+AI1617)/(AH1608+AH1617))^($F1626*(1+$E1626))</f>
        <v/>
      </c>
      <c r="AJ1626" s="45">
        <f>AI1626*(1/(1+$G1626))^(1+$E1626)*(1+AJ$7)^$D1626*(AJ1608/AI1608)^$E1626*((AJ1608+AJ1617)/(AI1608+AI1617))^($F1626*(1+$E1626))</f>
        <v/>
      </c>
      <c r="AK1626" s="45">
        <f>AJ1626*(1/(1+$G1626))^(1+$E1626)*(1+AK$7)^$D1626*(AK1608/AJ1608)^$E1626*((AK1608+AK1617)/(AJ1608+AJ1617))^($F1626*(1+$E1626))</f>
        <v/>
      </c>
      <c r="AL1626" s="45">
        <f>AK1626*(1/(1+$G1626))^(1+$E1626)*(1+AL$7)^$D1626*(AL1608/AK1608)^$E1626*((AL1608+AL1617)/(AK1608+AK1617))^($F1626*(1+$E1626))</f>
        <v/>
      </c>
      <c r="AM1626" s="45">
        <f>AL1626*(1/(1+$G1626))^(1+$E1626)*(1+AM$7)^$D1626*(AM1608/AL1608)^$E1626*((AM1608+AM1617)/(AL1608+AL1617))^($F1626*(1+$E1626))</f>
        <v/>
      </c>
      <c r="AN1626" s="45">
        <f>AM1626*(1/(1+$G1626))^(1+$E1626)*(1+AN$7)^$D1626*(AN1608/AM1608)^$E1626*((AN1608+AN1617)/(AM1608+AM1617))^($F1626*(1+$E1626))</f>
        <v/>
      </c>
      <c r="AO1626" s="45">
        <f>AN1626*(1/(1+$G1626))^(1+$E1626)*(1+AO$7)^$D1626*(AO1608/AN1608)^$E1626*((AO1608+AO1617)/(AN1608+AN1617))^($F1626*(1+$E1626))</f>
        <v/>
      </c>
      <c r="AP1626" s="45">
        <f>AO1626*(1/(1+$G1626))^(1+$E1626)*(1+AP$7)^$D1626*(AP1608/AO1608)^$E1626*((AP1608+AP1617)/(AO1608+AO1617))^($F1626*(1+$E1626))</f>
        <v/>
      </c>
      <c r="AQ1626" s="45">
        <f>AP1626*(1/(1+$G1626))^(1+$E1626)*(1+AQ$7)^$D1626*(AQ1608/AP1608)^$E1626*((AQ1608+AQ1617)/(AP1608+AP1617))^($F1626*(1+$E1626))</f>
        <v/>
      </c>
      <c r="AR1626" s="45">
        <f>AQ1626*(1/(1+$G1626))^(1+$E1626)*(1+AR$7)^$D1626*(AR1608/AQ1608)^$E1626*((AR1608+AR1617)/(AQ1608+AQ1617))^($F1626*(1+$E1626))</f>
        <v/>
      </c>
      <c r="AS1626" s="45">
        <f>AR1626*(1/(1+$G1626))^(1+$E1626)*(1+AS$7)^$D1626*(AS1608/AR1608)^$E1626*((AS1608+AS1617)/(AR1608+AR1617))^($F1626*(1+$E1626))</f>
        <v/>
      </c>
      <c r="AT1626" s="45">
        <f>AS1626*(1/(1+$G1626))^(1+$E1626)*(1+AT$7)^$D1626*(AT1608/AS1608)^$E1626*((AT1608+AT1617)/(AS1608+AS1617))^($F1626*(1+$E1626))</f>
        <v/>
      </c>
      <c r="AU1626" s="45">
        <f>AT1626*(1/(1+$G1626))^(1+$E1626)*(1+AU$7)^$D1626*(AU1608/AT1608)^$E1626*((AU1608+AU1617)/(AT1608+AT1617))^($F1626*(1+$E1626))</f>
        <v/>
      </c>
      <c r="AV1626" s="45">
        <f>AU1626*(1/(1+$G1626))^(1+$E1626)*(1+AV$7)^$D1626*(AV1608/AU1608)^$E1626*((AV1608+AV1617)/(AU1608+AU1617))^($F1626*(1+$E1626))</f>
        <v/>
      </c>
      <c r="AW1626" s="45">
        <f>AV1626*(1/(1+$G1626))^(1+$E1626)*(1+AW$7)^$D1626*(AW1608/AV1608)^$E1626*((AW1608+AW1617)/(AV1608+AV1617))^($F1626*(1+$E1626))</f>
        <v/>
      </c>
      <c r="AX1626" s="45">
        <f>AW1626*(1/(1+$G1626))^(1+$E1626)*(1+AX$7)^$D1626*(AX1608/AW1608)^$E1626*((AX1608+AX1617)/(AW1608+AW1617))^($F1626*(1+$E1626))</f>
        <v/>
      </c>
      <c r="AY1626" s="46">
        <f>FUELUSE(AX1626,AY1608,AX1608,AY1617,AX1617,AY$7,$D1626,$E1626,$F1626,$G1626)</f>
        <v/>
      </c>
    </row>
    <row r="1627" hidden="1" outlineLevel="2">
      <c r="A1627" s="14" t="inlineStr">
        <is>
          <t>ener</t>
        </is>
      </c>
      <c r="B1627" s="14" t="inlineStr">
        <is>
          <t>die</t>
        </is>
      </c>
      <c r="C1627" s="14" t="inlineStr">
        <is>
          <t>omn</t>
        </is>
      </c>
      <c r="D1627" s="37">
        <f>INDEX(Inputs!$N$5:$N$132,MATCH($B1627&amp;"|"&amp;$C1627,Inputs!$A$5:$A$132,0))</f>
        <v/>
      </c>
      <c r="E1627" s="37">
        <f>INDEX(Inputs!$O$5:$O$132,MATCH($B1627&amp;"|"&amp;$C1627,Inputs!$A$5:$A$132,0))</f>
        <v/>
      </c>
      <c r="F1627" s="37">
        <f>INDEX(Inputs!$P$5:$P$132,MATCH($B1627&amp;"|"&amp;$C1627,Inputs!$A$5:$A$132,0))</f>
        <v/>
      </c>
      <c r="G1627" s="37">
        <f>INDEX(Inputs!$Q$5:$Q$132,MATCH($B1627&amp;"|"&amp;$C1627,Inputs!$A$5:$A$132,0))</f>
        <v/>
      </c>
      <c r="H1627" s="14">
        <f>INDEX(Variables!$B$5:$B$105,MATCH($A1627,Variables!$A$5:$A$105,0))&amp;IF($C1627="",""," | "&amp;INDEX(Mapping!$B$5:$B$26,MATCH($C1627,Mapping!$A$5:$A$26,0))&amp;" | "&amp;INDEX(Mapping!$B$30:$B$41,MATCH($B1627,Mapping!$A$30:$A$41,0)))</f>
        <v/>
      </c>
      <c r="I1627" s="14">
        <f>INDEX(Variables!$C$5:$C$105,MATCH($A1627,Variables!$A$5:$A$105,0))</f>
        <v/>
      </c>
      <c r="J1627" s="14">
        <f>INDEX(Variables!$E$5:$E$105,MATCH($A1627,Variables!$A$5:$A$105,0))</f>
        <v/>
      </c>
      <c r="K1627" s="11">
        <f>LOWER(Settings!$C$4)&amp;".mit."&amp;$A1627&amp;IF($C1627="","","."&amp;$C1627&amp;"."&amp;$B1627)&amp;IF(INDEX(Variables!$D$5:$D$105,MATCH($A1627,Variables!$A$5:$A$105,0))="","","."&amp;INDEX(Variables!$D$5:$D$105,MATCH($A1627,Variables!$A$5:$A$105,0)))&amp;"."&amp;K$5</f>
        <v/>
      </c>
      <c r="L1627" s="44">
        <f>INDEX(Inputs!$U$5:$U$132,MATCH($B1627&amp;"|"&amp;$C1627,Inputs!$A$5:$A$132,0))</f>
        <v/>
      </c>
      <c r="M1627" s="45">
        <f>L1627*(1/(1+$G1627))^(1+$E1627)*(1+M$7)^$D1627*(M1609/L1609)^$E1627*((M1609+M1618)/(L1609+L1618))^($F1627*(1+$E1627))</f>
        <v/>
      </c>
      <c r="N1627" s="45">
        <f>M1627*(1/(1+$G1627))^(1+$E1627)*(1+N$7)^$D1627*(N1609/M1609)^$E1627*((N1609+N1618)/(M1609+M1618))^($F1627*(1+$E1627))</f>
        <v/>
      </c>
      <c r="O1627" s="45">
        <f>N1627*(1/(1+$G1627))^(1+$E1627)*(1+O$7)^$D1627*(O1609/N1609)^$E1627*((O1609+O1618)/(N1609+N1618))^($F1627*(1+$E1627))</f>
        <v/>
      </c>
      <c r="P1627" s="45">
        <f>O1627*(1/(1+$G1627))^(1+$E1627)*(1+P$7)^$D1627*(P1609/O1609)^$E1627*((P1609+P1618)/(O1609+O1618))^($F1627*(1+$E1627))</f>
        <v/>
      </c>
      <c r="Q1627" s="45">
        <f>P1627*(1/(1+$G1627))^(1+$E1627)*(1+Q$7)^$D1627*(Q1609/P1609)^$E1627*((Q1609+Q1618)/(P1609+P1618))^($F1627*(1+$E1627))</f>
        <v/>
      </c>
      <c r="R1627" s="45">
        <f>Q1627*(1/(1+$G1627))^(1+$E1627)*(1+R$7)^$D1627*(R1609/Q1609)^$E1627*((R1609+R1618)/(Q1609+Q1618))^($F1627*(1+$E1627))</f>
        <v/>
      </c>
      <c r="S1627" s="45">
        <f>R1627*(1/(1+$G1627))^(1+$E1627)*(1+S$7)^$D1627*(S1609/R1609)^$E1627*((S1609+S1618)/(R1609+R1618))^($F1627*(1+$E1627))</f>
        <v/>
      </c>
      <c r="T1627" s="45">
        <f>S1627*(1/(1+$G1627))^(1+$E1627)*(1+T$7)^$D1627*(T1609/S1609)^$E1627*((T1609+T1618)/(S1609+S1618))^($F1627*(1+$E1627))</f>
        <v/>
      </c>
      <c r="U1627" s="45">
        <f>T1627*(1/(1+$G1627))^(1+$E1627)*(1+U$7)^$D1627*(U1609/T1609)^$E1627*((U1609+U1618)/(T1609+T1618))^($F1627*(1+$E1627))</f>
        <v/>
      </c>
      <c r="V1627" s="45">
        <f>U1627*(1/(1+$G1627))^(1+$E1627)*(1+V$7)^$D1627*(V1609/U1609)^$E1627*((V1609+V1618)/(U1609+U1618))^($F1627*(1+$E1627))</f>
        <v/>
      </c>
      <c r="W1627" s="45">
        <f>V1627*(1/(1+$G1627))^(1+$E1627)*(1+W$7)^$D1627*(W1609/V1609)^$E1627*((W1609+W1618)/(V1609+V1618))^($F1627*(1+$E1627))</f>
        <v/>
      </c>
      <c r="X1627" s="45">
        <f>W1627*(1/(1+$G1627))^(1+$E1627)*(1+X$7)^$D1627*(X1609/W1609)^$E1627*((X1609+X1618)/(W1609+W1618))^($F1627*(1+$E1627))</f>
        <v/>
      </c>
      <c r="Y1627" s="45">
        <f>X1627*(1/(1+$G1627))^(1+$E1627)*(1+Y$7)^$D1627*(Y1609/X1609)^$E1627*((Y1609+Y1618)/(X1609+X1618))^($F1627*(1+$E1627))</f>
        <v/>
      </c>
      <c r="Z1627" s="45">
        <f>Y1627*(1/(1+$G1627))^(1+$E1627)*(1+Z$7)^$D1627*(Z1609/Y1609)^$E1627*((Z1609+Z1618)/(Y1609+Y1618))^($F1627*(1+$E1627))</f>
        <v/>
      </c>
      <c r="AA1627" s="45">
        <f>Z1627*(1/(1+$G1627))^(1+$E1627)*(1+AA$7)^$D1627*(AA1609/Z1609)^$E1627*((AA1609+AA1618)/(Z1609+Z1618))^($F1627*(1+$E1627))</f>
        <v/>
      </c>
      <c r="AB1627" s="45">
        <f>AA1627*(1/(1+$G1627))^(1+$E1627)*(1+AB$7)^$D1627*(AB1609/AA1609)^$E1627*((AB1609+AB1618)/(AA1609+AA1618))^($F1627*(1+$E1627))</f>
        <v/>
      </c>
      <c r="AC1627" s="45">
        <f>AB1627*(1/(1+$G1627))^(1+$E1627)*(1+AC$7)^$D1627*(AC1609/AB1609)^$E1627*((AC1609+AC1618)/(AB1609+AB1618))^($F1627*(1+$E1627))</f>
        <v/>
      </c>
      <c r="AD1627" s="46">
        <f>FUELUSE(AC1627,AD1609,AC1609,AD1618,AC1618,AD$7,$D1627,$E1627,$F1627,$G1627)</f>
        <v/>
      </c>
      <c r="AF1627" s="11">
        <f>LOWER(Settings!$C$4)&amp;".mit."&amp;$A1627&amp;IF($C1627="","","."&amp;$C1627&amp;"."&amp;$B1627)&amp;IF(INDEX(Variables!$D$5:$D$105,MATCH($A1627,Variables!$A$5:$A$105,0))="","","."&amp;INDEX(Variables!$D$5:$D$105,MATCH($A1627,Variables!$A$5:$A$105,0)))&amp;"."&amp;AF$5</f>
        <v/>
      </c>
      <c r="AG1627" s="44">
        <f>INDEX(Inputs!$U$5:$U$132,MATCH($B1627&amp;"|"&amp;$C1627,Inputs!$A$5:$A$132,0))</f>
        <v/>
      </c>
      <c r="AH1627" s="45">
        <f>AG1627*(1/(1+$G1627))^(1+$E1627)*(1+AH$7)^$D1627*(AH1609/AG1609)^$E1627*((AH1609+AH1618)/(AG1609+AG1618))^($F1627*(1+$E1627))</f>
        <v/>
      </c>
      <c r="AI1627" s="45">
        <f>AH1627*(1/(1+$G1627))^(1+$E1627)*(1+AI$7)^$D1627*(AI1609/AH1609)^$E1627*((AI1609+AI1618)/(AH1609+AH1618))^($F1627*(1+$E1627))</f>
        <v/>
      </c>
      <c r="AJ1627" s="45">
        <f>AI1627*(1/(1+$G1627))^(1+$E1627)*(1+AJ$7)^$D1627*(AJ1609/AI1609)^$E1627*((AJ1609+AJ1618)/(AI1609+AI1618))^($F1627*(1+$E1627))</f>
        <v/>
      </c>
      <c r="AK1627" s="45">
        <f>AJ1627*(1/(1+$G1627))^(1+$E1627)*(1+AK$7)^$D1627*(AK1609/AJ1609)^$E1627*((AK1609+AK1618)/(AJ1609+AJ1618))^($F1627*(1+$E1627))</f>
        <v/>
      </c>
      <c r="AL1627" s="45">
        <f>AK1627*(1/(1+$G1627))^(1+$E1627)*(1+AL$7)^$D1627*(AL1609/AK1609)^$E1627*((AL1609+AL1618)/(AK1609+AK1618))^($F1627*(1+$E1627))</f>
        <v/>
      </c>
      <c r="AM1627" s="45">
        <f>AL1627*(1/(1+$G1627))^(1+$E1627)*(1+AM$7)^$D1627*(AM1609/AL1609)^$E1627*((AM1609+AM1618)/(AL1609+AL1618))^($F1627*(1+$E1627))</f>
        <v/>
      </c>
      <c r="AN1627" s="45">
        <f>AM1627*(1/(1+$G1627))^(1+$E1627)*(1+AN$7)^$D1627*(AN1609/AM1609)^$E1627*((AN1609+AN1618)/(AM1609+AM1618))^($F1627*(1+$E1627))</f>
        <v/>
      </c>
      <c r="AO1627" s="45">
        <f>AN1627*(1/(1+$G1627))^(1+$E1627)*(1+AO$7)^$D1627*(AO1609/AN1609)^$E1627*((AO1609+AO1618)/(AN1609+AN1618))^($F1627*(1+$E1627))</f>
        <v/>
      </c>
      <c r="AP1627" s="45">
        <f>AO1627*(1/(1+$G1627))^(1+$E1627)*(1+AP$7)^$D1627*(AP1609/AO1609)^$E1627*((AP1609+AP1618)/(AO1609+AO1618))^($F1627*(1+$E1627))</f>
        <v/>
      </c>
      <c r="AQ1627" s="45">
        <f>AP1627*(1/(1+$G1627))^(1+$E1627)*(1+AQ$7)^$D1627*(AQ1609/AP1609)^$E1627*((AQ1609+AQ1618)/(AP1609+AP1618))^($F1627*(1+$E1627))</f>
        <v/>
      </c>
      <c r="AR1627" s="45">
        <f>AQ1627*(1/(1+$G1627))^(1+$E1627)*(1+AR$7)^$D1627*(AR1609/AQ1609)^$E1627*((AR1609+AR1618)/(AQ1609+AQ1618))^($F1627*(1+$E1627))</f>
        <v/>
      </c>
      <c r="AS1627" s="45">
        <f>AR1627*(1/(1+$G1627))^(1+$E1627)*(1+AS$7)^$D1627*(AS1609/AR1609)^$E1627*((AS1609+AS1618)/(AR1609+AR1618))^($F1627*(1+$E1627))</f>
        <v/>
      </c>
      <c r="AT1627" s="45">
        <f>AS1627*(1/(1+$G1627))^(1+$E1627)*(1+AT$7)^$D1627*(AT1609/AS1609)^$E1627*((AT1609+AT1618)/(AS1609+AS1618))^($F1627*(1+$E1627))</f>
        <v/>
      </c>
      <c r="AU1627" s="45">
        <f>AT1627*(1/(1+$G1627))^(1+$E1627)*(1+AU$7)^$D1627*(AU1609/AT1609)^$E1627*((AU1609+AU1618)/(AT1609+AT1618))^($F1627*(1+$E1627))</f>
        <v/>
      </c>
      <c r="AV1627" s="45">
        <f>AU1627*(1/(1+$G1627))^(1+$E1627)*(1+AV$7)^$D1627*(AV1609/AU1609)^$E1627*((AV1609+AV1618)/(AU1609+AU1618))^($F1627*(1+$E1627))</f>
        <v/>
      </c>
      <c r="AW1627" s="45">
        <f>AV1627*(1/(1+$G1627))^(1+$E1627)*(1+AW$7)^$D1627*(AW1609/AV1609)^$E1627*((AW1609+AW1618)/(AV1609+AV1618))^($F1627*(1+$E1627))</f>
        <v/>
      </c>
      <c r="AX1627" s="45">
        <f>AW1627*(1/(1+$G1627))^(1+$E1627)*(1+AX$7)^$D1627*(AX1609/AW1609)^$E1627*((AX1609+AX1618)/(AW1609+AW1618))^($F1627*(1+$E1627))</f>
        <v/>
      </c>
      <c r="AY1627" s="46">
        <f>FUELUSE(AX1627,AY1609,AX1609,AY1618,AX1618,AY$7,$D1627,$E1627,$F1627,$G1627)</f>
        <v/>
      </c>
    </row>
    <row r="1628" hidden="1" outlineLevel="2">
      <c r="A1628" s="14" t="inlineStr">
        <is>
          <t>ener</t>
        </is>
      </c>
      <c r="B1628" s="14" t="inlineStr">
        <is>
          <t>lpg</t>
        </is>
      </c>
      <c r="C1628" s="14" t="inlineStr">
        <is>
          <t>omn</t>
        </is>
      </c>
      <c r="D1628" s="37">
        <f>INDEX(Inputs!$N$5:$N$132,MATCH($B1628&amp;"|"&amp;$C1628,Inputs!$A$5:$A$132,0))</f>
        <v/>
      </c>
      <c r="E1628" s="37">
        <f>INDEX(Inputs!$O$5:$O$132,MATCH($B1628&amp;"|"&amp;$C1628,Inputs!$A$5:$A$132,0))</f>
        <v/>
      </c>
      <c r="F1628" s="37">
        <f>INDEX(Inputs!$P$5:$P$132,MATCH($B1628&amp;"|"&amp;$C1628,Inputs!$A$5:$A$132,0))</f>
        <v/>
      </c>
      <c r="G1628" s="37">
        <f>INDEX(Inputs!$Q$5:$Q$132,MATCH($B1628&amp;"|"&amp;$C1628,Inputs!$A$5:$A$132,0))</f>
        <v/>
      </c>
      <c r="H1628" s="14">
        <f>INDEX(Variables!$B$5:$B$105,MATCH($A1628,Variables!$A$5:$A$105,0))&amp;IF($C1628="",""," | "&amp;INDEX(Mapping!$B$5:$B$26,MATCH($C1628,Mapping!$A$5:$A$26,0))&amp;" | "&amp;INDEX(Mapping!$B$30:$B$41,MATCH($B1628,Mapping!$A$30:$A$41,0)))</f>
        <v/>
      </c>
      <c r="I1628" s="14">
        <f>INDEX(Variables!$C$5:$C$105,MATCH($A1628,Variables!$A$5:$A$105,0))</f>
        <v/>
      </c>
      <c r="J1628" s="14">
        <f>INDEX(Variables!$E$5:$E$105,MATCH($A1628,Variables!$A$5:$A$105,0))</f>
        <v/>
      </c>
      <c r="K1628" s="11">
        <f>LOWER(Settings!$C$4)&amp;".mit."&amp;$A1628&amp;IF($C1628="","","."&amp;$C1628&amp;"."&amp;$B1628)&amp;IF(INDEX(Variables!$D$5:$D$105,MATCH($A1628,Variables!$A$5:$A$105,0))="","","."&amp;INDEX(Variables!$D$5:$D$105,MATCH($A1628,Variables!$A$5:$A$105,0)))&amp;"."&amp;K$5</f>
        <v/>
      </c>
      <c r="L1628" s="44">
        <f>INDEX(Inputs!$U$5:$U$132,MATCH($B1628&amp;"|"&amp;$C1628,Inputs!$A$5:$A$132,0))</f>
        <v/>
      </c>
      <c r="M1628" s="45">
        <f>L1628*(1/(1+$G1628))^(1+$E1628)*(1+M$7)^$D1628*(M1610/L1610)^$E1628*((M1610+M1619)/(L1610+L1619))^($F1628*(1+$E1628))</f>
        <v/>
      </c>
      <c r="N1628" s="45">
        <f>M1628*(1/(1+$G1628))^(1+$E1628)*(1+N$7)^$D1628*(N1610/M1610)^$E1628*((N1610+N1619)/(M1610+M1619))^($F1628*(1+$E1628))</f>
        <v/>
      </c>
      <c r="O1628" s="45">
        <f>N1628*(1/(1+$G1628))^(1+$E1628)*(1+O$7)^$D1628*(O1610/N1610)^$E1628*((O1610+O1619)/(N1610+N1619))^($F1628*(1+$E1628))</f>
        <v/>
      </c>
      <c r="P1628" s="45">
        <f>O1628*(1/(1+$G1628))^(1+$E1628)*(1+P$7)^$D1628*(P1610/O1610)^$E1628*((P1610+P1619)/(O1610+O1619))^($F1628*(1+$E1628))</f>
        <v/>
      </c>
      <c r="Q1628" s="45">
        <f>P1628*(1/(1+$G1628))^(1+$E1628)*(1+Q$7)^$D1628*(Q1610/P1610)^$E1628*((Q1610+Q1619)/(P1610+P1619))^($F1628*(1+$E1628))</f>
        <v/>
      </c>
      <c r="R1628" s="45">
        <f>Q1628*(1/(1+$G1628))^(1+$E1628)*(1+R$7)^$D1628*(R1610/Q1610)^$E1628*((R1610+R1619)/(Q1610+Q1619))^($F1628*(1+$E1628))</f>
        <v/>
      </c>
      <c r="S1628" s="45">
        <f>R1628*(1/(1+$G1628))^(1+$E1628)*(1+S$7)^$D1628*(S1610/R1610)^$E1628*((S1610+S1619)/(R1610+R1619))^($F1628*(1+$E1628))</f>
        <v/>
      </c>
      <c r="T1628" s="45">
        <f>S1628*(1/(1+$G1628))^(1+$E1628)*(1+T$7)^$D1628*(T1610/S1610)^$E1628*((T1610+T1619)/(S1610+S1619))^($F1628*(1+$E1628))</f>
        <v/>
      </c>
      <c r="U1628" s="45">
        <f>T1628*(1/(1+$G1628))^(1+$E1628)*(1+U$7)^$D1628*(U1610/T1610)^$E1628*((U1610+U1619)/(T1610+T1619))^($F1628*(1+$E1628))</f>
        <v/>
      </c>
      <c r="V1628" s="45">
        <f>U1628*(1/(1+$G1628))^(1+$E1628)*(1+V$7)^$D1628*(V1610/U1610)^$E1628*((V1610+V1619)/(U1610+U1619))^($F1628*(1+$E1628))</f>
        <v/>
      </c>
      <c r="W1628" s="45">
        <f>V1628*(1/(1+$G1628))^(1+$E1628)*(1+W$7)^$D1628*(W1610/V1610)^$E1628*((W1610+W1619)/(V1610+V1619))^($F1628*(1+$E1628))</f>
        <v/>
      </c>
      <c r="X1628" s="45">
        <f>W1628*(1/(1+$G1628))^(1+$E1628)*(1+X$7)^$D1628*(X1610/W1610)^$E1628*((X1610+X1619)/(W1610+W1619))^($F1628*(1+$E1628))</f>
        <v/>
      </c>
      <c r="Y1628" s="45">
        <f>X1628*(1/(1+$G1628))^(1+$E1628)*(1+Y$7)^$D1628*(Y1610/X1610)^$E1628*((Y1610+Y1619)/(X1610+X1619))^($F1628*(1+$E1628))</f>
        <v/>
      </c>
      <c r="Z1628" s="45">
        <f>Y1628*(1/(1+$G1628))^(1+$E1628)*(1+Z$7)^$D1628*(Z1610/Y1610)^$E1628*((Z1610+Z1619)/(Y1610+Y1619))^($F1628*(1+$E1628))</f>
        <v/>
      </c>
      <c r="AA1628" s="45">
        <f>Z1628*(1/(1+$G1628))^(1+$E1628)*(1+AA$7)^$D1628*(AA1610/Z1610)^$E1628*((AA1610+AA1619)/(Z1610+Z1619))^($F1628*(1+$E1628))</f>
        <v/>
      </c>
      <c r="AB1628" s="45">
        <f>AA1628*(1/(1+$G1628))^(1+$E1628)*(1+AB$7)^$D1628*(AB1610/AA1610)^$E1628*((AB1610+AB1619)/(AA1610+AA1619))^($F1628*(1+$E1628))</f>
        <v/>
      </c>
      <c r="AC1628" s="45">
        <f>AB1628*(1/(1+$G1628))^(1+$E1628)*(1+AC$7)^$D1628*(AC1610/AB1610)^$E1628*((AC1610+AC1619)/(AB1610+AB1619))^($F1628*(1+$E1628))</f>
        <v/>
      </c>
      <c r="AD1628" s="46">
        <f>FUELUSE(AC1628,AD1610,AC1610,AD1619,AC1619,AD$7,$D1628,$E1628,$F1628,$G1628)</f>
        <v/>
      </c>
      <c r="AF1628" s="11">
        <f>LOWER(Settings!$C$4)&amp;".mit."&amp;$A1628&amp;IF($C1628="","","."&amp;$C1628&amp;"."&amp;$B1628)&amp;IF(INDEX(Variables!$D$5:$D$105,MATCH($A1628,Variables!$A$5:$A$105,0))="","","."&amp;INDEX(Variables!$D$5:$D$105,MATCH($A1628,Variables!$A$5:$A$105,0)))&amp;"."&amp;AF$5</f>
        <v/>
      </c>
      <c r="AG1628" s="44">
        <f>INDEX(Inputs!$U$5:$U$132,MATCH($B1628&amp;"|"&amp;$C1628,Inputs!$A$5:$A$132,0))</f>
        <v/>
      </c>
      <c r="AH1628" s="45">
        <f>AG1628*(1/(1+$G1628))^(1+$E1628)*(1+AH$7)^$D1628*(AH1610/AG1610)^$E1628*((AH1610+AH1619)/(AG1610+AG1619))^($F1628*(1+$E1628))</f>
        <v/>
      </c>
      <c r="AI1628" s="45">
        <f>AH1628*(1/(1+$G1628))^(1+$E1628)*(1+AI$7)^$D1628*(AI1610/AH1610)^$E1628*((AI1610+AI1619)/(AH1610+AH1619))^($F1628*(1+$E1628))</f>
        <v/>
      </c>
      <c r="AJ1628" s="45">
        <f>AI1628*(1/(1+$G1628))^(1+$E1628)*(1+AJ$7)^$D1628*(AJ1610/AI1610)^$E1628*((AJ1610+AJ1619)/(AI1610+AI1619))^($F1628*(1+$E1628))</f>
        <v/>
      </c>
      <c r="AK1628" s="45">
        <f>AJ1628*(1/(1+$G1628))^(1+$E1628)*(1+AK$7)^$D1628*(AK1610/AJ1610)^$E1628*((AK1610+AK1619)/(AJ1610+AJ1619))^($F1628*(1+$E1628))</f>
        <v/>
      </c>
      <c r="AL1628" s="45">
        <f>AK1628*(1/(1+$G1628))^(1+$E1628)*(1+AL$7)^$D1628*(AL1610/AK1610)^$E1628*((AL1610+AL1619)/(AK1610+AK1619))^($F1628*(1+$E1628))</f>
        <v/>
      </c>
      <c r="AM1628" s="45">
        <f>AL1628*(1/(1+$G1628))^(1+$E1628)*(1+AM$7)^$D1628*(AM1610/AL1610)^$E1628*((AM1610+AM1619)/(AL1610+AL1619))^($F1628*(1+$E1628))</f>
        <v/>
      </c>
      <c r="AN1628" s="45">
        <f>AM1628*(1/(1+$G1628))^(1+$E1628)*(1+AN$7)^$D1628*(AN1610/AM1610)^$E1628*((AN1610+AN1619)/(AM1610+AM1619))^($F1628*(1+$E1628))</f>
        <v/>
      </c>
      <c r="AO1628" s="45">
        <f>AN1628*(1/(1+$G1628))^(1+$E1628)*(1+AO$7)^$D1628*(AO1610/AN1610)^$E1628*((AO1610+AO1619)/(AN1610+AN1619))^($F1628*(1+$E1628))</f>
        <v/>
      </c>
      <c r="AP1628" s="45">
        <f>AO1628*(1/(1+$G1628))^(1+$E1628)*(1+AP$7)^$D1628*(AP1610/AO1610)^$E1628*((AP1610+AP1619)/(AO1610+AO1619))^($F1628*(1+$E1628))</f>
        <v/>
      </c>
      <c r="AQ1628" s="45">
        <f>AP1628*(1/(1+$G1628))^(1+$E1628)*(1+AQ$7)^$D1628*(AQ1610/AP1610)^$E1628*((AQ1610+AQ1619)/(AP1610+AP1619))^($F1628*(1+$E1628))</f>
        <v/>
      </c>
      <c r="AR1628" s="45">
        <f>AQ1628*(1/(1+$G1628))^(1+$E1628)*(1+AR$7)^$D1628*(AR1610/AQ1610)^$E1628*((AR1610+AR1619)/(AQ1610+AQ1619))^($F1628*(1+$E1628))</f>
        <v/>
      </c>
      <c r="AS1628" s="45">
        <f>AR1628*(1/(1+$G1628))^(1+$E1628)*(1+AS$7)^$D1628*(AS1610/AR1610)^$E1628*((AS1610+AS1619)/(AR1610+AR1619))^($F1628*(1+$E1628))</f>
        <v/>
      </c>
      <c r="AT1628" s="45">
        <f>AS1628*(1/(1+$G1628))^(1+$E1628)*(1+AT$7)^$D1628*(AT1610/AS1610)^$E1628*((AT1610+AT1619)/(AS1610+AS1619))^($F1628*(1+$E1628))</f>
        <v/>
      </c>
      <c r="AU1628" s="45">
        <f>AT1628*(1/(1+$G1628))^(1+$E1628)*(1+AU$7)^$D1628*(AU1610/AT1610)^$E1628*((AU1610+AU1619)/(AT1610+AT1619))^($F1628*(1+$E1628))</f>
        <v/>
      </c>
      <c r="AV1628" s="45">
        <f>AU1628*(1/(1+$G1628))^(1+$E1628)*(1+AV$7)^$D1628*(AV1610/AU1610)^$E1628*((AV1610+AV1619)/(AU1610+AU1619))^($F1628*(1+$E1628))</f>
        <v/>
      </c>
      <c r="AW1628" s="45">
        <f>AV1628*(1/(1+$G1628))^(1+$E1628)*(1+AW$7)^$D1628*(AW1610/AV1610)^$E1628*((AW1610+AW1619)/(AV1610+AV1619))^($F1628*(1+$E1628))</f>
        <v/>
      </c>
      <c r="AX1628" s="45">
        <f>AW1628*(1/(1+$G1628))^(1+$E1628)*(1+AX$7)^$D1628*(AX1610/AW1610)^$E1628*((AX1610+AX1619)/(AW1610+AW1619))^($F1628*(1+$E1628))</f>
        <v/>
      </c>
      <c r="AY1628" s="46">
        <f>FUELUSE(AX1628,AY1610,AX1610,AY1619,AX1619,AY$7,$D1628,$E1628,$F1628,$G1628)</f>
        <v/>
      </c>
    </row>
    <row r="1629" hidden="1" outlineLevel="2">
      <c r="A1629" s="14" t="inlineStr">
        <is>
          <t>ener</t>
        </is>
      </c>
      <c r="B1629" s="14" t="inlineStr">
        <is>
          <t>ker</t>
        </is>
      </c>
      <c r="C1629" s="14" t="inlineStr">
        <is>
          <t>omn</t>
        </is>
      </c>
      <c r="D1629" s="37">
        <f>INDEX(Inputs!$N$5:$N$132,MATCH($B1629&amp;"|"&amp;$C1629,Inputs!$A$5:$A$132,0))</f>
        <v/>
      </c>
      <c r="E1629" s="37">
        <f>INDEX(Inputs!$O$5:$O$132,MATCH($B1629&amp;"|"&amp;$C1629,Inputs!$A$5:$A$132,0))</f>
        <v/>
      </c>
      <c r="F1629" s="37">
        <f>INDEX(Inputs!$P$5:$P$132,MATCH($B1629&amp;"|"&amp;$C1629,Inputs!$A$5:$A$132,0))</f>
        <v/>
      </c>
      <c r="G1629" s="37">
        <f>INDEX(Inputs!$Q$5:$Q$132,MATCH($B1629&amp;"|"&amp;$C1629,Inputs!$A$5:$A$132,0))</f>
        <v/>
      </c>
      <c r="H1629" s="14">
        <f>INDEX(Variables!$B$5:$B$105,MATCH($A1629,Variables!$A$5:$A$105,0))&amp;IF($C1629="",""," | "&amp;INDEX(Mapping!$B$5:$B$26,MATCH($C1629,Mapping!$A$5:$A$26,0))&amp;" | "&amp;INDEX(Mapping!$B$30:$B$41,MATCH($B1629,Mapping!$A$30:$A$41,0)))</f>
        <v/>
      </c>
      <c r="I1629" s="14">
        <f>INDEX(Variables!$C$5:$C$105,MATCH($A1629,Variables!$A$5:$A$105,0))</f>
        <v/>
      </c>
      <c r="J1629" s="14">
        <f>INDEX(Variables!$E$5:$E$105,MATCH($A1629,Variables!$A$5:$A$105,0))</f>
        <v/>
      </c>
      <c r="K1629" s="11">
        <f>LOWER(Settings!$C$4)&amp;".mit."&amp;$A1629&amp;IF($C1629="","","."&amp;$C1629&amp;"."&amp;$B1629)&amp;IF(INDEX(Variables!$D$5:$D$105,MATCH($A1629,Variables!$A$5:$A$105,0))="","","."&amp;INDEX(Variables!$D$5:$D$105,MATCH($A1629,Variables!$A$5:$A$105,0)))&amp;"."&amp;K$5</f>
        <v/>
      </c>
      <c r="L1629" s="44">
        <f>INDEX(Inputs!$U$5:$U$132,MATCH($B1629&amp;"|"&amp;$C1629,Inputs!$A$5:$A$132,0))</f>
        <v/>
      </c>
      <c r="M1629" s="45">
        <f>L1629*(1/(1+$G1629))^(1+$E1629)*(1+M$7)^$D1629*(M1611/L1611)^$E1629*((M1611+M1620)/(L1611+L1620))^($F1629*(1+$E1629))</f>
        <v/>
      </c>
      <c r="N1629" s="45">
        <f>M1629*(1/(1+$G1629))^(1+$E1629)*(1+N$7)^$D1629*(N1611/M1611)^$E1629*((N1611+N1620)/(M1611+M1620))^($F1629*(1+$E1629))</f>
        <v/>
      </c>
      <c r="O1629" s="45">
        <f>N1629*(1/(1+$G1629))^(1+$E1629)*(1+O$7)^$D1629*(O1611/N1611)^$E1629*((O1611+O1620)/(N1611+N1620))^($F1629*(1+$E1629))</f>
        <v/>
      </c>
      <c r="P1629" s="45">
        <f>O1629*(1/(1+$G1629))^(1+$E1629)*(1+P$7)^$D1629*(P1611/O1611)^$E1629*((P1611+P1620)/(O1611+O1620))^($F1629*(1+$E1629))</f>
        <v/>
      </c>
      <c r="Q1629" s="45">
        <f>P1629*(1/(1+$G1629))^(1+$E1629)*(1+Q$7)^$D1629*(Q1611/P1611)^$E1629*((Q1611+Q1620)/(P1611+P1620))^($F1629*(1+$E1629))</f>
        <v/>
      </c>
      <c r="R1629" s="45">
        <f>Q1629*(1/(1+$G1629))^(1+$E1629)*(1+R$7)^$D1629*(R1611/Q1611)^$E1629*((R1611+R1620)/(Q1611+Q1620))^($F1629*(1+$E1629))</f>
        <v/>
      </c>
      <c r="S1629" s="45">
        <f>R1629*(1/(1+$G1629))^(1+$E1629)*(1+S$7)^$D1629*(S1611/R1611)^$E1629*((S1611+S1620)/(R1611+R1620))^($F1629*(1+$E1629))</f>
        <v/>
      </c>
      <c r="T1629" s="45">
        <f>S1629*(1/(1+$G1629))^(1+$E1629)*(1+T$7)^$D1629*(T1611/S1611)^$E1629*((T1611+T1620)/(S1611+S1620))^($F1629*(1+$E1629))</f>
        <v/>
      </c>
      <c r="U1629" s="45">
        <f>T1629*(1/(1+$G1629))^(1+$E1629)*(1+U$7)^$D1629*(U1611/T1611)^$E1629*((U1611+U1620)/(T1611+T1620))^($F1629*(1+$E1629))</f>
        <v/>
      </c>
      <c r="V1629" s="45">
        <f>U1629*(1/(1+$G1629))^(1+$E1629)*(1+V$7)^$D1629*(V1611/U1611)^$E1629*((V1611+V1620)/(U1611+U1620))^($F1629*(1+$E1629))</f>
        <v/>
      </c>
      <c r="W1629" s="45">
        <f>V1629*(1/(1+$G1629))^(1+$E1629)*(1+W$7)^$D1629*(W1611/V1611)^$E1629*((W1611+W1620)/(V1611+V1620))^($F1629*(1+$E1629))</f>
        <v/>
      </c>
      <c r="X1629" s="45">
        <f>W1629*(1/(1+$G1629))^(1+$E1629)*(1+X$7)^$D1629*(X1611/W1611)^$E1629*((X1611+X1620)/(W1611+W1620))^($F1629*(1+$E1629))</f>
        <v/>
      </c>
      <c r="Y1629" s="45">
        <f>X1629*(1/(1+$G1629))^(1+$E1629)*(1+Y$7)^$D1629*(Y1611/X1611)^$E1629*((Y1611+Y1620)/(X1611+X1620))^($F1629*(1+$E1629))</f>
        <v/>
      </c>
      <c r="Z1629" s="45">
        <f>Y1629*(1/(1+$G1629))^(1+$E1629)*(1+Z$7)^$D1629*(Z1611/Y1611)^$E1629*((Z1611+Z1620)/(Y1611+Y1620))^($F1629*(1+$E1629))</f>
        <v/>
      </c>
      <c r="AA1629" s="45">
        <f>Z1629*(1/(1+$G1629))^(1+$E1629)*(1+AA$7)^$D1629*(AA1611/Z1611)^$E1629*((AA1611+AA1620)/(Z1611+Z1620))^($F1629*(1+$E1629))</f>
        <v/>
      </c>
      <c r="AB1629" s="45">
        <f>AA1629*(1/(1+$G1629))^(1+$E1629)*(1+AB$7)^$D1629*(AB1611/AA1611)^$E1629*((AB1611+AB1620)/(AA1611+AA1620))^($F1629*(1+$E1629))</f>
        <v/>
      </c>
      <c r="AC1629" s="45">
        <f>AB1629*(1/(1+$G1629))^(1+$E1629)*(1+AC$7)^$D1629*(AC1611/AB1611)^$E1629*((AC1611+AC1620)/(AB1611+AB1620))^($F1629*(1+$E1629))</f>
        <v/>
      </c>
      <c r="AD1629" s="46">
        <f>FUELUSE(AC1629,AD1611,AC1611,AD1620,AC1620,AD$7,$D1629,$E1629,$F1629,$G1629)</f>
        <v/>
      </c>
      <c r="AF1629" s="11">
        <f>LOWER(Settings!$C$4)&amp;".mit."&amp;$A1629&amp;IF($C1629="","","."&amp;$C1629&amp;"."&amp;$B1629)&amp;IF(INDEX(Variables!$D$5:$D$105,MATCH($A1629,Variables!$A$5:$A$105,0))="","","."&amp;INDEX(Variables!$D$5:$D$105,MATCH($A1629,Variables!$A$5:$A$105,0)))&amp;"."&amp;AF$5</f>
        <v/>
      </c>
      <c r="AG1629" s="44">
        <f>INDEX(Inputs!$U$5:$U$132,MATCH($B1629&amp;"|"&amp;$C1629,Inputs!$A$5:$A$132,0))</f>
        <v/>
      </c>
      <c r="AH1629" s="45">
        <f>AG1629*(1/(1+$G1629))^(1+$E1629)*(1+AH$7)^$D1629*(AH1611/AG1611)^$E1629*((AH1611+AH1620)/(AG1611+AG1620))^($F1629*(1+$E1629))</f>
        <v/>
      </c>
      <c r="AI1629" s="45">
        <f>AH1629*(1/(1+$G1629))^(1+$E1629)*(1+AI$7)^$D1629*(AI1611/AH1611)^$E1629*((AI1611+AI1620)/(AH1611+AH1620))^($F1629*(1+$E1629))</f>
        <v/>
      </c>
      <c r="AJ1629" s="45">
        <f>AI1629*(1/(1+$G1629))^(1+$E1629)*(1+AJ$7)^$D1629*(AJ1611/AI1611)^$E1629*((AJ1611+AJ1620)/(AI1611+AI1620))^($F1629*(1+$E1629))</f>
        <v/>
      </c>
      <c r="AK1629" s="45">
        <f>AJ1629*(1/(1+$G1629))^(1+$E1629)*(1+AK$7)^$D1629*(AK1611/AJ1611)^$E1629*((AK1611+AK1620)/(AJ1611+AJ1620))^($F1629*(1+$E1629))</f>
        <v/>
      </c>
      <c r="AL1629" s="45">
        <f>AK1629*(1/(1+$G1629))^(1+$E1629)*(1+AL$7)^$D1629*(AL1611/AK1611)^$E1629*((AL1611+AL1620)/(AK1611+AK1620))^($F1629*(1+$E1629))</f>
        <v/>
      </c>
      <c r="AM1629" s="45">
        <f>AL1629*(1/(1+$G1629))^(1+$E1629)*(1+AM$7)^$D1629*(AM1611/AL1611)^$E1629*((AM1611+AM1620)/(AL1611+AL1620))^($F1629*(1+$E1629))</f>
        <v/>
      </c>
      <c r="AN1629" s="45">
        <f>AM1629*(1/(1+$G1629))^(1+$E1629)*(1+AN$7)^$D1629*(AN1611/AM1611)^$E1629*((AN1611+AN1620)/(AM1611+AM1620))^($F1629*(1+$E1629))</f>
        <v/>
      </c>
      <c r="AO1629" s="45">
        <f>AN1629*(1/(1+$G1629))^(1+$E1629)*(1+AO$7)^$D1629*(AO1611/AN1611)^$E1629*((AO1611+AO1620)/(AN1611+AN1620))^($F1629*(1+$E1629))</f>
        <v/>
      </c>
      <c r="AP1629" s="45">
        <f>AO1629*(1/(1+$G1629))^(1+$E1629)*(1+AP$7)^$D1629*(AP1611/AO1611)^$E1629*((AP1611+AP1620)/(AO1611+AO1620))^($F1629*(1+$E1629))</f>
        <v/>
      </c>
      <c r="AQ1629" s="45">
        <f>AP1629*(1/(1+$G1629))^(1+$E1629)*(1+AQ$7)^$D1629*(AQ1611/AP1611)^$E1629*((AQ1611+AQ1620)/(AP1611+AP1620))^($F1629*(1+$E1629))</f>
        <v/>
      </c>
      <c r="AR1629" s="45">
        <f>AQ1629*(1/(1+$G1629))^(1+$E1629)*(1+AR$7)^$D1629*(AR1611/AQ1611)^$E1629*((AR1611+AR1620)/(AQ1611+AQ1620))^($F1629*(1+$E1629))</f>
        <v/>
      </c>
      <c r="AS1629" s="45">
        <f>AR1629*(1/(1+$G1629))^(1+$E1629)*(1+AS$7)^$D1629*(AS1611/AR1611)^$E1629*((AS1611+AS1620)/(AR1611+AR1620))^($F1629*(1+$E1629))</f>
        <v/>
      </c>
      <c r="AT1629" s="45">
        <f>AS1629*(1/(1+$G1629))^(1+$E1629)*(1+AT$7)^$D1629*(AT1611/AS1611)^$E1629*((AT1611+AT1620)/(AS1611+AS1620))^($F1629*(1+$E1629))</f>
        <v/>
      </c>
      <c r="AU1629" s="45">
        <f>AT1629*(1/(1+$G1629))^(1+$E1629)*(1+AU$7)^$D1629*(AU1611/AT1611)^$E1629*((AU1611+AU1620)/(AT1611+AT1620))^($F1629*(1+$E1629))</f>
        <v/>
      </c>
      <c r="AV1629" s="45">
        <f>AU1629*(1/(1+$G1629))^(1+$E1629)*(1+AV$7)^$D1629*(AV1611/AU1611)^$E1629*((AV1611+AV1620)/(AU1611+AU1620))^($F1629*(1+$E1629))</f>
        <v/>
      </c>
      <c r="AW1629" s="45">
        <f>AV1629*(1/(1+$G1629))^(1+$E1629)*(1+AW$7)^$D1629*(AW1611/AV1611)^$E1629*((AW1611+AW1620)/(AV1611+AV1620))^($F1629*(1+$E1629))</f>
        <v/>
      </c>
      <c r="AX1629" s="45">
        <f>AW1629*(1/(1+$G1629))^(1+$E1629)*(1+AX$7)^$D1629*(AX1611/AW1611)^$E1629*((AX1611+AX1620)/(AW1611+AW1620))^($F1629*(1+$E1629))</f>
        <v/>
      </c>
      <c r="AY1629" s="46">
        <f>FUELUSE(AX1629,AY1611,AX1611,AY1620,AX1620,AY$7,$D1629,$E1629,$F1629,$G1629)</f>
        <v/>
      </c>
    </row>
    <row r="1630" hidden="1" outlineLevel="2">
      <c r="A1630" s="14" t="inlineStr">
        <is>
          <t>ener</t>
        </is>
      </c>
      <c r="B1630" s="14" t="inlineStr">
        <is>
          <t>oop</t>
        </is>
      </c>
      <c r="C1630" s="14" t="inlineStr">
        <is>
          <t>omn</t>
        </is>
      </c>
      <c r="D1630" s="37">
        <f>INDEX(Inputs!$N$5:$N$132,MATCH($B1630&amp;"|"&amp;$C1630,Inputs!$A$5:$A$132,0))</f>
        <v/>
      </c>
      <c r="E1630" s="37">
        <f>INDEX(Inputs!$O$5:$O$132,MATCH($B1630&amp;"|"&amp;$C1630,Inputs!$A$5:$A$132,0))</f>
        <v/>
      </c>
      <c r="F1630" s="37">
        <f>INDEX(Inputs!$P$5:$P$132,MATCH($B1630&amp;"|"&amp;$C1630,Inputs!$A$5:$A$132,0))</f>
        <v/>
      </c>
      <c r="G1630" s="37">
        <f>INDEX(Inputs!$Q$5:$Q$132,MATCH($B1630&amp;"|"&amp;$C1630,Inputs!$A$5:$A$132,0))</f>
        <v/>
      </c>
      <c r="H1630" s="14">
        <f>INDEX(Variables!$B$5:$B$105,MATCH($A1630,Variables!$A$5:$A$105,0))&amp;IF($C1630="",""," | "&amp;INDEX(Mapping!$B$5:$B$26,MATCH($C1630,Mapping!$A$5:$A$26,0))&amp;" | "&amp;INDEX(Mapping!$B$30:$B$41,MATCH($B1630,Mapping!$A$30:$A$41,0)))</f>
        <v/>
      </c>
      <c r="I1630" s="14">
        <f>INDEX(Variables!$C$5:$C$105,MATCH($A1630,Variables!$A$5:$A$105,0))</f>
        <v/>
      </c>
      <c r="J1630" s="14">
        <f>INDEX(Variables!$E$5:$E$105,MATCH($A1630,Variables!$A$5:$A$105,0))</f>
        <v/>
      </c>
      <c r="K1630" s="11">
        <f>LOWER(Settings!$C$4)&amp;".mit."&amp;$A1630&amp;IF($C1630="","","."&amp;$C1630&amp;"."&amp;$B1630)&amp;IF(INDEX(Variables!$D$5:$D$105,MATCH($A1630,Variables!$A$5:$A$105,0))="","","."&amp;INDEX(Variables!$D$5:$D$105,MATCH($A1630,Variables!$A$5:$A$105,0)))&amp;"."&amp;K$5</f>
        <v/>
      </c>
      <c r="L1630" s="44">
        <f>INDEX(Inputs!$U$5:$U$132,MATCH($B1630&amp;"|"&amp;$C1630,Inputs!$A$5:$A$132,0))</f>
        <v/>
      </c>
      <c r="M1630" s="45">
        <f>L1630*(1/(1+$G1630))^(1+$E1630)*(1+M$7)^$D1630*(M1612/L1612)^$E1630*((M1612+M1621)/(L1612+L1621))^($F1630*(1+$E1630))</f>
        <v/>
      </c>
      <c r="N1630" s="45">
        <f>M1630*(1/(1+$G1630))^(1+$E1630)*(1+N$7)^$D1630*(N1612/M1612)^$E1630*((N1612+N1621)/(M1612+M1621))^($F1630*(1+$E1630))</f>
        <v/>
      </c>
      <c r="O1630" s="45">
        <f>N1630*(1/(1+$G1630))^(1+$E1630)*(1+O$7)^$D1630*(O1612/N1612)^$E1630*((O1612+O1621)/(N1612+N1621))^($F1630*(1+$E1630))</f>
        <v/>
      </c>
      <c r="P1630" s="45">
        <f>O1630*(1/(1+$G1630))^(1+$E1630)*(1+P$7)^$D1630*(P1612/O1612)^$E1630*((P1612+P1621)/(O1612+O1621))^($F1630*(1+$E1630))</f>
        <v/>
      </c>
      <c r="Q1630" s="45">
        <f>P1630*(1/(1+$G1630))^(1+$E1630)*(1+Q$7)^$D1630*(Q1612/P1612)^$E1630*((Q1612+Q1621)/(P1612+P1621))^($F1630*(1+$E1630))</f>
        <v/>
      </c>
      <c r="R1630" s="45">
        <f>Q1630*(1/(1+$G1630))^(1+$E1630)*(1+R$7)^$D1630*(R1612/Q1612)^$E1630*((R1612+R1621)/(Q1612+Q1621))^($F1630*(1+$E1630))</f>
        <v/>
      </c>
      <c r="S1630" s="45">
        <f>R1630*(1/(1+$G1630))^(1+$E1630)*(1+S$7)^$D1630*(S1612/R1612)^$E1630*((S1612+S1621)/(R1612+R1621))^($F1630*(1+$E1630))</f>
        <v/>
      </c>
      <c r="T1630" s="45">
        <f>S1630*(1/(1+$G1630))^(1+$E1630)*(1+T$7)^$D1630*(T1612/S1612)^$E1630*((T1612+T1621)/(S1612+S1621))^($F1630*(1+$E1630))</f>
        <v/>
      </c>
      <c r="U1630" s="45">
        <f>T1630*(1/(1+$G1630))^(1+$E1630)*(1+U$7)^$D1630*(U1612/T1612)^$E1630*((U1612+U1621)/(T1612+T1621))^($F1630*(1+$E1630))</f>
        <v/>
      </c>
      <c r="V1630" s="45">
        <f>U1630*(1/(1+$G1630))^(1+$E1630)*(1+V$7)^$D1630*(V1612/U1612)^$E1630*((V1612+V1621)/(U1612+U1621))^($F1630*(1+$E1630))</f>
        <v/>
      </c>
      <c r="W1630" s="45">
        <f>V1630*(1/(1+$G1630))^(1+$E1630)*(1+W$7)^$D1630*(W1612/V1612)^$E1630*((W1612+W1621)/(V1612+V1621))^($F1630*(1+$E1630))</f>
        <v/>
      </c>
      <c r="X1630" s="45">
        <f>W1630*(1/(1+$G1630))^(1+$E1630)*(1+X$7)^$D1630*(X1612/W1612)^$E1630*((X1612+X1621)/(W1612+W1621))^($F1630*(1+$E1630))</f>
        <v/>
      </c>
      <c r="Y1630" s="45">
        <f>X1630*(1/(1+$G1630))^(1+$E1630)*(1+Y$7)^$D1630*(Y1612/X1612)^$E1630*((Y1612+Y1621)/(X1612+X1621))^($F1630*(1+$E1630))</f>
        <v/>
      </c>
      <c r="Z1630" s="45">
        <f>Y1630*(1/(1+$G1630))^(1+$E1630)*(1+Z$7)^$D1630*(Z1612/Y1612)^$E1630*((Z1612+Z1621)/(Y1612+Y1621))^($F1630*(1+$E1630))</f>
        <v/>
      </c>
      <c r="AA1630" s="45">
        <f>Z1630*(1/(1+$G1630))^(1+$E1630)*(1+AA$7)^$D1630*(AA1612/Z1612)^$E1630*((AA1612+AA1621)/(Z1612+Z1621))^($F1630*(1+$E1630))</f>
        <v/>
      </c>
      <c r="AB1630" s="45">
        <f>AA1630*(1/(1+$G1630))^(1+$E1630)*(1+AB$7)^$D1630*(AB1612/AA1612)^$E1630*((AB1612+AB1621)/(AA1612+AA1621))^($F1630*(1+$E1630))</f>
        <v/>
      </c>
      <c r="AC1630" s="45">
        <f>AB1630*(1/(1+$G1630))^(1+$E1630)*(1+AC$7)^$D1630*(AC1612/AB1612)^$E1630*((AC1612+AC1621)/(AB1612+AB1621))^($F1630*(1+$E1630))</f>
        <v/>
      </c>
      <c r="AD1630" s="46">
        <f>FUELUSE(AC1630,AD1612,AC1612,AD1621,AC1621,AD$7,$D1630,$E1630,$F1630,$G1630)</f>
        <v/>
      </c>
      <c r="AF1630" s="11">
        <f>LOWER(Settings!$C$4)&amp;".mit."&amp;$A1630&amp;IF($C1630="","","."&amp;$C1630&amp;"."&amp;$B1630)&amp;IF(INDEX(Variables!$D$5:$D$105,MATCH($A1630,Variables!$A$5:$A$105,0))="","","."&amp;INDEX(Variables!$D$5:$D$105,MATCH($A1630,Variables!$A$5:$A$105,0)))&amp;"."&amp;AF$5</f>
        <v/>
      </c>
      <c r="AG1630" s="44">
        <f>INDEX(Inputs!$U$5:$U$132,MATCH($B1630&amp;"|"&amp;$C1630,Inputs!$A$5:$A$132,0))</f>
        <v/>
      </c>
      <c r="AH1630" s="45">
        <f>AG1630*(1/(1+$G1630))^(1+$E1630)*(1+AH$7)^$D1630*(AH1612/AG1612)^$E1630*((AH1612+AH1621)/(AG1612+AG1621))^($F1630*(1+$E1630))</f>
        <v/>
      </c>
      <c r="AI1630" s="45">
        <f>AH1630*(1/(1+$G1630))^(1+$E1630)*(1+AI$7)^$D1630*(AI1612/AH1612)^$E1630*((AI1612+AI1621)/(AH1612+AH1621))^($F1630*(1+$E1630))</f>
        <v/>
      </c>
      <c r="AJ1630" s="45">
        <f>AI1630*(1/(1+$G1630))^(1+$E1630)*(1+AJ$7)^$D1630*(AJ1612/AI1612)^$E1630*((AJ1612+AJ1621)/(AI1612+AI1621))^($F1630*(1+$E1630))</f>
        <v/>
      </c>
      <c r="AK1630" s="45">
        <f>AJ1630*(1/(1+$G1630))^(1+$E1630)*(1+AK$7)^$D1630*(AK1612/AJ1612)^$E1630*((AK1612+AK1621)/(AJ1612+AJ1621))^($F1630*(1+$E1630))</f>
        <v/>
      </c>
      <c r="AL1630" s="45">
        <f>AK1630*(1/(1+$G1630))^(1+$E1630)*(1+AL$7)^$D1630*(AL1612/AK1612)^$E1630*((AL1612+AL1621)/(AK1612+AK1621))^($F1630*(1+$E1630))</f>
        <v/>
      </c>
      <c r="AM1630" s="45">
        <f>AL1630*(1/(1+$G1630))^(1+$E1630)*(1+AM$7)^$D1630*(AM1612/AL1612)^$E1630*((AM1612+AM1621)/(AL1612+AL1621))^($F1630*(1+$E1630))</f>
        <v/>
      </c>
      <c r="AN1630" s="45">
        <f>AM1630*(1/(1+$G1630))^(1+$E1630)*(1+AN$7)^$D1630*(AN1612/AM1612)^$E1630*((AN1612+AN1621)/(AM1612+AM1621))^($F1630*(1+$E1630))</f>
        <v/>
      </c>
      <c r="AO1630" s="45">
        <f>AN1630*(1/(1+$G1630))^(1+$E1630)*(1+AO$7)^$D1630*(AO1612/AN1612)^$E1630*((AO1612+AO1621)/(AN1612+AN1621))^($F1630*(1+$E1630))</f>
        <v/>
      </c>
      <c r="AP1630" s="45">
        <f>AO1630*(1/(1+$G1630))^(1+$E1630)*(1+AP$7)^$D1630*(AP1612/AO1612)^$E1630*((AP1612+AP1621)/(AO1612+AO1621))^($F1630*(1+$E1630))</f>
        <v/>
      </c>
      <c r="AQ1630" s="45">
        <f>AP1630*(1/(1+$G1630))^(1+$E1630)*(1+AQ$7)^$D1630*(AQ1612/AP1612)^$E1630*((AQ1612+AQ1621)/(AP1612+AP1621))^($F1630*(1+$E1630))</f>
        <v/>
      </c>
      <c r="AR1630" s="45">
        <f>AQ1630*(1/(1+$G1630))^(1+$E1630)*(1+AR$7)^$D1630*(AR1612/AQ1612)^$E1630*((AR1612+AR1621)/(AQ1612+AQ1621))^($F1630*(1+$E1630))</f>
        <v/>
      </c>
      <c r="AS1630" s="45">
        <f>AR1630*(1/(1+$G1630))^(1+$E1630)*(1+AS$7)^$D1630*(AS1612/AR1612)^$E1630*((AS1612+AS1621)/(AR1612+AR1621))^($F1630*(1+$E1630))</f>
        <v/>
      </c>
      <c r="AT1630" s="45">
        <f>AS1630*(1/(1+$G1630))^(1+$E1630)*(1+AT$7)^$D1630*(AT1612/AS1612)^$E1630*((AT1612+AT1621)/(AS1612+AS1621))^($F1630*(1+$E1630))</f>
        <v/>
      </c>
      <c r="AU1630" s="45">
        <f>AT1630*(1/(1+$G1630))^(1+$E1630)*(1+AU$7)^$D1630*(AU1612/AT1612)^$E1630*((AU1612+AU1621)/(AT1612+AT1621))^($F1630*(1+$E1630))</f>
        <v/>
      </c>
      <c r="AV1630" s="45">
        <f>AU1630*(1/(1+$G1630))^(1+$E1630)*(1+AV$7)^$D1630*(AV1612/AU1612)^$E1630*((AV1612+AV1621)/(AU1612+AU1621))^($F1630*(1+$E1630))</f>
        <v/>
      </c>
      <c r="AW1630" s="45">
        <f>AV1630*(1/(1+$G1630))^(1+$E1630)*(1+AW$7)^$D1630*(AW1612/AV1612)^$E1630*((AW1612+AW1621)/(AV1612+AV1621))^($F1630*(1+$E1630))</f>
        <v/>
      </c>
      <c r="AX1630" s="45">
        <f>AW1630*(1/(1+$G1630))^(1+$E1630)*(1+AX$7)^$D1630*(AX1612/AW1612)^$E1630*((AX1612+AX1621)/(AW1612+AW1621))^($F1630*(1+$E1630))</f>
        <v/>
      </c>
      <c r="AY1630" s="46">
        <f>FUELUSE(AX1630,AY1612,AX1612,AY1621,AX1621,AY$7,$D1630,$E1630,$F1630,$G1630)</f>
        <v/>
      </c>
    </row>
    <row r="1631" hidden="1" outlineLevel="2">
      <c r="A1631" s="14" t="inlineStr">
        <is>
          <t>ener</t>
        </is>
      </c>
      <c r="B1631" s="14" t="inlineStr">
        <is>
          <t>bio</t>
        </is>
      </c>
      <c r="C1631" s="14" t="inlineStr">
        <is>
          <t>omn</t>
        </is>
      </c>
      <c r="D1631" s="37">
        <f>INDEX(Inputs!$N$5:$N$132,MATCH($B1631&amp;"|"&amp;$C1631,Inputs!$A$5:$A$132,0))</f>
        <v/>
      </c>
      <c r="E1631" s="37">
        <f>INDEX(Inputs!$O$5:$O$132,MATCH($B1631&amp;"|"&amp;$C1631,Inputs!$A$5:$A$132,0))</f>
        <v/>
      </c>
      <c r="F1631" s="37">
        <f>INDEX(Inputs!$P$5:$P$132,MATCH($B1631&amp;"|"&amp;$C1631,Inputs!$A$5:$A$132,0))</f>
        <v/>
      </c>
      <c r="G1631" s="37">
        <f>INDEX(Inputs!$Q$5:$Q$132,MATCH($B1631&amp;"|"&amp;$C1631,Inputs!$A$5:$A$132,0))</f>
        <v/>
      </c>
      <c r="H1631" s="14">
        <f>INDEX(Variables!$B$5:$B$105,MATCH($A1631,Variables!$A$5:$A$105,0))&amp;IF($C1631="",""," | "&amp;INDEX(Mapping!$B$5:$B$26,MATCH($C1631,Mapping!$A$5:$A$26,0))&amp;" | "&amp;INDEX(Mapping!$B$30:$B$41,MATCH($B1631,Mapping!$A$30:$A$41,0)))</f>
        <v/>
      </c>
      <c r="I1631" s="14">
        <f>INDEX(Variables!$C$5:$C$105,MATCH($A1631,Variables!$A$5:$A$105,0))</f>
        <v/>
      </c>
      <c r="J1631" s="14">
        <f>INDEX(Variables!$E$5:$E$105,MATCH($A1631,Variables!$A$5:$A$105,0))</f>
        <v/>
      </c>
      <c r="K1631" s="11">
        <f>LOWER(Settings!$C$4)&amp;".mit."&amp;$A1631&amp;IF($C1631="","","."&amp;$C1631&amp;"."&amp;$B1631)&amp;IF(INDEX(Variables!$D$5:$D$105,MATCH($A1631,Variables!$A$5:$A$105,0))="","","."&amp;INDEX(Variables!$D$5:$D$105,MATCH($A1631,Variables!$A$5:$A$105,0)))&amp;"."&amp;K$5</f>
        <v/>
      </c>
      <c r="L1631" s="44">
        <f>INDEX(Inputs!$U$5:$U$132,MATCH($B1631&amp;"|"&amp;$C1631,Inputs!$A$5:$A$132,0))</f>
        <v/>
      </c>
      <c r="M1631" s="45">
        <f>L1631*(1/(1+$G1631))^(1+$E1631)*(1+M$7)^$D1631*(M1613/L1613)^$E1631*((M1613+M1622)/(L1613+L1622))^($F1631*(1+$E1631))</f>
        <v/>
      </c>
      <c r="N1631" s="45">
        <f>M1631*(1/(1+$G1631))^(1+$E1631)*(1+N$7)^$D1631*(N1613/M1613)^$E1631*((N1613+N1622)/(M1613+M1622))^($F1631*(1+$E1631))</f>
        <v/>
      </c>
      <c r="O1631" s="45">
        <f>N1631*(1/(1+$G1631))^(1+$E1631)*(1+O$7)^$D1631*(O1613/N1613)^$E1631*((O1613+O1622)/(N1613+N1622))^($F1631*(1+$E1631))</f>
        <v/>
      </c>
      <c r="P1631" s="45">
        <f>O1631*(1/(1+$G1631))^(1+$E1631)*(1+P$7)^$D1631*(P1613/O1613)^$E1631*((P1613+P1622)/(O1613+O1622))^($F1631*(1+$E1631))</f>
        <v/>
      </c>
      <c r="Q1631" s="45">
        <f>P1631*(1/(1+$G1631))^(1+$E1631)*(1+Q$7)^$D1631*(Q1613/P1613)^$E1631*((Q1613+Q1622)/(P1613+P1622))^($F1631*(1+$E1631))</f>
        <v/>
      </c>
      <c r="R1631" s="45">
        <f>Q1631*(1/(1+$G1631))^(1+$E1631)*(1+R$7)^$D1631*(R1613/Q1613)^$E1631*((R1613+R1622)/(Q1613+Q1622))^($F1631*(1+$E1631))</f>
        <v/>
      </c>
      <c r="S1631" s="45">
        <f>R1631*(1/(1+$G1631))^(1+$E1631)*(1+S$7)^$D1631*(S1613/R1613)^$E1631*((S1613+S1622)/(R1613+R1622))^($F1631*(1+$E1631))</f>
        <v/>
      </c>
      <c r="T1631" s="45">
        <f>S1631*(1/(1+$G1631))^(1+$E1631)*(1+T$7)^$D1631*(T1613/S1613)^$E1631*((T1613+T1622)/(S1613+S1622))^($F1631*(1+$E1631))</f>
        <v/>
      </c>
      <c r="U1631" s="45">
        <f>T1631*(1/(1+$G1631))^(1+$E1631)*(1+U$7)^$D1631*(U1613/T1613)^$E1631*((U1613+U1622)/(T1613+T1622))^($F1631*(1+$E1631))</f>
        <v/>
      </c>
      <c r="V1631" s="45">
        <f>U1631*(1/(1+$G1631))^(1+$E1631)*(1+V$7)^$D1631*(V1613/U1613)^$E1631*((V1613+V1622)/(U1613+U1622))^($F1631*(1+$E1631))</f>
        <v/>
      </c>
      <c r="W1631" s="45">
        <f>V1631*(1/(1+$G1631))^(1+$E1631)*(1+W$7)^$D1631*(W1613/V1613)^$E1631*((W1613+W1622)/(V1613+V1622))^($F1631*(1+$E1631))</f>
        <v/>
      </c>
      <c r="X1631" s="45">
        <f>W1631*(1/(1+$G1631))^(1+$E1631)*(1+X$7)^$D1631*(X1613/W1613)^$E1631*((X1613+X1622)/(W1613+W1622))^($F1631*(1+$E1631))</f>
        <v/>
      </c>
      <c r="Y1631" s="45">
        <f>X1631*(1/(1+$G1631))^(1+$E1631)*(1+Y$7)^$D1631*(Y1613/X1613)^$E1631*((Y1613+Y1622)/(X1613+X1622))^($F1631*(1+$E1631))</f>
        <v/>
      </c>
      <c r="Z1631" s="45">
        <f>Y1631*(1/(1+$G1631))^(1+$E1631)*(1+Z$7)^$D1631*(Z1613/Y1613)^$E1631*((Z1613+Z1622)/(Y1613+Y1622))^($F1631*(1+$E1631))</f>
        <v/>
      </c>
      <c r="AA1631" s="45">
        <f>Z1631*(1/(1+$G1631))^(1+$E1631)*(1+AA$7)^$D1631*(AA1613/Z1613)^$E1631*((AA1613+AA1622)/(Z1613+Z1622))^($F1631*(1+$E1631))</f>
        <v/>
      </c>
      <c r="AB1631" s="45">
        <f>AA1631*(1/(1+$G1631))^(1+$E1631)*(1+AB$7)^$D1631*(AB1613/AA1613)^$E1631*((AB1613+AB1622)/(AA1613+AA1622))^($F1631*(1+$E1631))</f>
        <v/>
      </c>
      <c r="AC1631" s="45">
        <f>AB1631*(1/(1+$G1631))^(1+$E1631)*(1+AC$7)^$D1631*(AC1613/AB1613)^$E1631*((AC1613+AC1622)/(AB1613+AB1622))^($F1631*(1+$E1631))</f>
        <v/>
      </c>
      <c r="AD1631" s="46">
        <f>FUELUSE(AC1631,AD1613,AC1613,AD1622,AC1622,AD$7,$D1631,$E1631,$F1631,$G1631)</f>
        <v/>
      </c>
      <c r="AF1631" s="11">
        <f>LOWER(Settings!$C$4)&amp;".mit."&amp;$A1631&amp;IF($C1631="","","."&amp;$C1631&amp;"."&amp;$B1631)&amp;IF(INDEX(Variables!$D$5:$D$105,MATCH($A1631,Variables!$A$5:$A$105,0))="","","."&amp;INDEX(Variables!$D$5:$D$105,MATCH($A1631,Variables!$A$5:$A$105,0)))&amp;"."&amp;AF$5</f>
        <v/>
      </c>
      <c r="AG1631" s="44">
        <f>INDEX(Inputs!$U$5:$U$132,MATCH($B1631&amp;"|"&amp;$C1631,Inputs!$A$5:$A$132,0))</f>
        <v/>
      </c>
      <c r="AH1631" s="45">
        <f>AG1631*(1/(1+$G1631))^(1+$E1631)*(1+AH$7)^$D1631*(AH1613/AG1613)^$E1631*((AH1613+AH1622)/(AG1613+AG1622))^($F1631*(1+$E1631))</f>
        <v/>
      </c>
      <c r="AI1631" s="45">
        <f>AH1631*(1/(1+$G1631))^(1+$E1631)*(1+AI$7)^$D1631*(AI1613/AH1613)^$E1631*((AI1613+AI1622)/(AH1613+AH1622))^($F1631*(1+$E1631))</f>
        <v/>
      </c>
      <c r="AJ1631" s="45">
        <f>AI1631*(1/(1+$G1631))^(1+$E1631)*(1+AJ$7)^$D1631*(AJ1613/AI1613)^$E1631*((AJ1613+AJ1622)/(AI1613+AI1622))^($F1631*(1+$E1631))</f>
        <v/>
      </c>
      <c r="AK1631" s="45">
        <f>AJ1631*(1/(1+$G1631))^(1+$E1631)*(1+AK$7)^$D1631*(AK1613/AJ1613)^$E1631*((AK1613+AK1622)/(AJ1613+AJ1622))^($F1631*(1+$E1631))</f>
        <v/>
      </c>
      <c r="AL1631" s="45">
        <f>AK1631*(1/(1+$G1631))^(1+$E1631)*(1+AL$7)^$D1631*(AL1613/AK1613)^$E1631*((AL1613+AL1622)/(AK1613+AK1622))^($F1631*(1+$E1631))</f>
        <v/>
      </c>
      <c r="AM1631" s="45">
        <f>AL1631*(1/(1+$G1631))^(1+$E1631)*(1+AM$7)^$D1631*(AM1613/AL1613)^$E1631*((AM1613+AM1622)/(AL1613+AL1622))^($F1631*(1+$E1631))</f>
        <v/>
      </c>
      <c r="AN1631" s="45">
        <f>AM1631*(1/(1+$G1631))^(1+$E1631)*(1+AN$7)^$D1631*(AN1613/AM1613)^$E1631*((AN1613+AN1622)/(AM1613+AM1622))^($F1631*(1+$E1631))</f>
        <v/>
      </c>
      <c r="AO1631" s="45">
        <f>AN1631*(1/(1+$G1631))^(1+$E1631)*(1+AO$7)^$D1631*(AO1613/AN1613)^$E1631*((AO1613+AO1622)/(AN1613+AN1622))^($F1631*(1+$E1631))</f>
        <v/>
      </c>
      <c r="AP1631" s="45">
        <f>AO1631*(1/(1+$G1631))^(1+$E1631)*(1+AP$7)^$D1631*(AP1613/AO1613)^$E1631*((AP1613+AP1622)/(AO1613+AO1622))^($F1631*(1+$E1631))</f>
        <v/>
      </c>
      <c r="AQ1631" s="45">
        <f>AP1631*(1/(1+$G1631))^(1+$E1631)*(1+AQ$7)^$D1631*(AQ1613/AP1613)^$E1631*((AQ1613+AQ1622)/(AP1613+AP1622))^($F1631*(1+$E1631))</f>
        <v/>
      </c>
      <c r="AR1631" s="45">
        <f>AQ1631*(1/(1+$G1631))^(1+$E1631)*(1+AR$7)^$D1631*(AR1613/AQ1613)^$E1631*((AR1613+AR1622)/(AQ1613+AQ1622))^($F1631*(1+$E1631))</f>
        <v/>
      </c>
      <c r="AS1631" s="45">
        <f>AR1631*(1/(1+$G1631))^(1+$E1631)*(1+AS$7)^$D1631*(AS1613/AR1613)^$E1631*((AS1613+AS1622)/(AR1613+AR1622))^($F1631*(1+$E1631))</f>
        <v/>
      </c>
      <c r="AT1631" s="45">
        <f>AS1631*(1/(1+$G1631))^(1+$E1631)*(1+AT$7)^$D1631*(AT1613/AS1613)^$E1631*((AT1613+AT1622)/(AS1613+AS1622))^($F1631*(1+$E1631))</f>
        <v/>
      </c>
      <c r="AU1631" s="45">
        <f>AT1631*(1/(1+$G1631))^(1+$E1631)*(1+AU$7)^$D1631*(AU1613/AT1613)^$E1631*((AU1613+AU1622)/(AT1613+AT1622))^($F1631*(1+$E1631))</f>
        <v/>
      </c>
      <c r="AV1631" s="45">
        <f>AU1631*(1/(1+$G1631))^(1+$E1631)*(1+AV$7)^$D1631*(AV1613/AU1613)^$E1631*((AV1613+AV1622)/(AU1613+AU1622))^($F1631*(1+$E1631))</f>
        <v/>
      </c>
      <c r="AW1631" s="45">
        <f>AV1631*(1/(1+$G1631))^(1+$E1631)*(1+AW$7)^$D1631*(AW1613/AV1613)^$E1631*((AW1613+AW1622)/(AV1613+AV1622))^($F1631*(1+$E1631))</f>
        <v/>
      </c>
      <c r="AX1631" s="45">
        <f>AW1631*(1/(1+$G1631))^(1+$E1631)*(1+AX$7)^$D1631*(AX1613/AW1613)^$E1631*((AX1613+AX1622)/(AW1613+AW1622))^($F1631*(1+$E1631))</f>
        <v/>
      </c>
      <c r="AY1631" s="46">
        <f>FUELUSE(AX1631,AY1613,AX1613,AY1622,AX1622,AY$7,$D1631,$E1631,$F1631,$G1631)</f>
        <v/>
      </c>
    </row>
    <row r="1632" hidden="1" outlineLevel="2"/>
    <row r="1633" hidden="1" outlineLevel="2">
      <c r="A1633" s="14" t="inlineStr">
        <is>
          <t>co2</t>
        </is>
      </c>
      <c r="B1633" s="14" t="inlineStr">
        <is>
          <t>coa</t>
        </is>
      </c>
      <c r="C1633" s="14" t="inlineStr">
        <is>
          <t>omn</t>
        </is>
      </c>
      <c r="D1633" s="37">
        <f>INDEX(Inputs!$T$5:$T$132,MATCH($B1633&amp;"|"&amp;$C1633,Inputs!$A$5:$A$132,0))</f>
        <v/>
      </c>
      <c r="E1633" s="36" t="n"/>
      <c r="F1633" s="36" t="n"/>
      <c r="G1633" s="36" t="n"/>
      <c r="H1633" s="14">
        <f>INDEX(Variables!$B$5:$B$105,MATCH($A1633,Variables!$A$5:$A$105,0))&amp;IF($C1633="",""," | "&amp;INDEX(Mapping!$B$5:$B$26,MATCH($C1633,Mapping!$A$5:$A$26,0))&amp;" | "&amp;INDEX(Mapping!$B$30:$B$41,MATCH($B1633,Mapping!$A$30:$A$41,0)))</f>
        <v/>
      </c>
      <c r="I1633" s="14">
        <f>INDEX(Variables!$C$5:$C$105,MATCH($A1633,Variables!$A$5:$A$105,0))</f>
        <v/>
      </c>
      <c r="J1633" s="14">
        <f>INDEX(Variables!$E$5:$E$105,MATCH($A1633,Variables!$A$5:$A$105,0))</f>
        <v/>
      </c>
      <c r="K1633" s="11">
        <f>LOWER(Settings!$C$4)&amp;".mit."&amp;$A1633&amp;IF($C1633="","","."&amp;$C1633&amp;"."&amp;$B1633)&amp;IF(INDEX(Variables!$D$5:$D$105,MATCH($A1633,Variables!$A$5:$A$105,0))="","","."&amp;INDEX(Variables!$D$5:$D$105,MATCH($A1633,Variables!$A$5:$A$105,0)))&amp;"."&amp;K$5</f>
        <v/>
      </c>
      <c r="L1633" s="15">
        <f>L1624*Settings!$C$13*$D1633</f>
        <v/>
      </c>
      <c r="M1633" s="16">
        <f>M1624*Settings!$C$13*$D1633</f>
        <v/>
      </c>
      <c r="N1633" s="16">
        <f>N1624*Settings!$C$13*$D1633</f>
        <v/>
      </c>
      <c r="O1633" s="16">
        <f>O1624*Settings!$C$13*$D1633</f>
        <v/>
      </c>
      <c r="P1633" s="16">
        <f>P1624*Settings!$C$13*$D1633</f>
        <v/>
      </c>
      <c r="Q1633" s="16">
        <f>Q1624*Settings!$C$13*$D1633</f>
        <v/>
      </c>
      <c r="R1633" s="16">
        <f>R1624*Settings!$C$13*$D1633</f>
        <v/>
      </c>
      <c r="S1633" s="16">
        <f>S1624*Settings!$C$13*$D1633</f>
        <v/>
      </c>
      <c r="T1633" s="16">
        <f>T1624*Settings!$C$13*$D1633</f>
        <v/>
      </c>
      <c r="U1633" s="16">
        <f>U1624*Settings!$C$13*$D1633</f>
        <v/>
      </c>
      <c r="V1633" s="16">
        <f>V1624*Settings!$C$13*$D1633</f>
        <v/>
      </c>
      <c r="W1633" s="16">
        <f>W1624*Settings!$C$13*$D1633</f>
        <v/>
      </c>
      <c r="X1633" s="16">
        <f>X1624*Settings!$C$13*$D1633</f>
        <v/>
      </c>
      <c r="Y1633" s="16">
        <f>Y1624*Settings!$C$13*$D1633</f>
        <v/>
      </c>
      <c r="Z1633" s="16">
        <f>Z1624*Settings!$C$13*$D1633</f>
        <v/>
      </c>
      <c r="AA1633" s="16">
        <f>AA1624*Settings!$C$13*$D1633</f>
        <v/>
      </c>
      <c r="AB1633" s="16">
        <f>AB1624*Settings!$C$13*$D1633</f>
        <v/>
      </c>
      <c r="AC1633" s="16">
        <f>AC1624*Settings!$C$13*$D1633</f>
        <v/>
      </c>
      <c r="AD1633" s="47">
        <f>EMISSIONS(AD1624,Settings!$C$13,$D1633)</f>
        <v/>
      </c>
      <c r="AF1633" s="11">
        <f>LOWER(Settings!$C$4)&amp;".mit."&amp;$A1633&amp;IF($C1633="","","."&amp;$C1633&amp;"."&amp;$B1633)&amp;IF(INDEX(Variables!$D$5:$D$105,MATCH($A1633,Variables!$A$5:$A$105,0))="","","."&amp;INDEX(Variables!$D$5:$D$105,MATCH($A1633,Variables!$A$5:$A$105,0)))&amp;"."&amp;AF$5</f>
        <v/>
      </c>
      <c r="AG1633" s="15">
        <f>AG1624*Settings!$C$13*$D1633</f>
        <v/>
      </c>
      <c r="AH1633" s="16">
        <f>AH1624*Settings!$C$13*$D1633</f>
        <v/>
      </c>
      <c r="AI1633" s="16">
        <f>AI1624*Settings!$C$13*$D1633</f>
        <v/>
      </c>
      <c r="AJ1633" s="16">
        <f>AJ1624*Settings!$C$13*$D1633</f>
        <v/>
      </c>
      <c r="AK1633" s="16">
        <f>AK1624*Settings!$C$13*$D1633</f>
        <v/>
      </c>
      <c r="AL1633" s="16">
        <f>AL1624*Settings!$C$13*$D1633</f>
        <v/>
      </c>
      <c r="AM1633" s="16">
        <f>AM1624*Settings!$C$13*$D1633</f>
        <v/>
      </c>
      <c r="AN1633" s="16">
        <f>AN1624*Settings!$C$13*$D1633</f>
        <v/>
      </c>
      <c r="AO1633" s="16">
        <f>AO1624*Settings!$C$13*$D1633</f>
        <v/>
      </c>
      <c r="AP1633" s="16">
        <f>AP1624*Settings!$C$13*$D1633</f>
        <v/>
      </c>
      <c r="AQ1633" s="16">
        <f>AQ1624*Settings!$C$13*$D1633</f>
        <v/>
      </c>
      <c r="AR1633" s="16">
        <f>AR1624*Settings!$C$13*$D1633</f>
        <v/>
      </c>
      <c r="AS1633" s="16">
        <f>AS1624*Settings!$C$13*$D1633</f>
        <v/>
      </c>
      <c r="AT1633" s="16">
        <f>AT1624*Settings!$C$13*$D1633</f>
        <v/>
      </c>
      <c r="AU1633" s="16">
        <f>AU1624*Settings!$C$13*$D1633</f>
        <v/>
      </c>
      <c r="AV1633" s="16">
        <f>AV1624*Settings!$C$13*$D1633</f>
        <v/>
      </c>
      <c r="AW1633" s="16">
        <f>AW1624*Settings!$C$13*$D1633</f>
        <v/>
      </c>
      <c r="AX1633" s="16">
        <f>AX1624*Settings!$C$13*$D1633</f>
        <v/>
      </c>
      <c r="AY1633" s="47">
        <f>EMISSIONS(AY1624,Settings!$C$13,$D1633)</f>
        <v/>
      </c>
    </row>
    <row r="1634" hidden="1" outlineLevel="2">
      <c r="A1634" s="14" t="inlineStr">
        <is>
          <t>co2</t>
        </is>
      </c>
      <c r="B1634" s="14" t="inlineStr">
        <is>
          <t>nga</t>
        </is>
      </c>
      <c r="C1634" s="14" t="inlineStr">
        <is>
          <t>omn</t>
        </is>
      </c>
      <c r="D1634" s="37">
        <f>INDEX(Inputs!$T$5:$T$132,MATCH($B1634&amp;"|"&amp;$C1634,Inputs!$A$5:$A$132,0))</f>
        <v/>
      </c>
      <c r="E1634" s="36" t="n"/>
      <c r="F1634" s="36" t="n"/>
      <c r="G1634" s="36" t="n"/>
      <c r="H1634" s="14">
        <f>INDEX(Variables!$B$5:$B$105,MATCH($A1634,Variables!$A$5:$A$105,0))&amp;IF($C1634="",""," | "&amp;INDEX(Mapping!$B$5:$B$26,MATCH($C1634,Mapping!$A$5:$A$26,0))&amp;" | "&amp;INDEX(Mapping!$B$30:$B$41,MATCH($B1634,Mapping!$A$30:$A$41,0)))</f>
        <v/>
      </c>
      <c r="I1634" s="14">
        <f>INDEX(Variables!$C$5:$C$105,MATCH($A1634,Variables!$A$5:$A$105,0))</f>
        <v/>
      </c>
      <c r="J1634" s="14">
        <f>INDEX(Variables!$E$5:$E$105,MATCH($A1634,Variables!$A$5:$A$105,0))</f>
        <v/>
      </c>
      <c r="K1634" s="11">
        <f>LOWER(Settings!$C$4)&amp;".mit."&amp;$A1634&amp;IF($C1634="","","."&amp;$C1634&amp;"."&amp;$B1634)&amp;IF(INDEX(Variables!$D$5:$D$105,MATCH($A1634,Variables!$A$5:$A$105,0))="","","."&amp;INDEX(Variables!$D$5:$D$105,MATCH($A1634,Variables!$A$5:$A$105,0)))&amp;"."&amp;K$5</f>
        <v/>
      </c>
      <c r="L1634" s="15">
        <f>L1625*Settings!$C$13*$D1634</f>
        <v/>
      </c>
      <c r="M1634" s="16">
        <f>M1625*Settings!$C$13*$D1634</f>
        <v/>
      </c>
      <c r="N1634" s="16">
        <f>N1625*Settings!$C$13*$D1634</f>
        <v/>
      </c>
      <c r="O1634" s="16">
        <f>O1625*Settings!$C$13*$D1634</f>
        <v/>
      </c>
      <c r="P1634" s="16">
        <f>P1625*Settings!$C$13*$D1634</f>
        <v/>
      </c>
      <c r="Q1634" s="16">
        <f>Q1625*Settings!$C$13*$D1634</f>
        <v/>
      </c>
      <c r="R1634" s="16">
        <f>R1625*Settings!$C$13*$D1634</f>
        <v/>
      </c>
      <c r="S1634" s="16">
        <f>S1625*Settings!$C$13*$D1634</f>
        <v/>
      </c>
      <c r="T1634" s="16">
        <f>T1625*Settings!$C$13*$D1634</f>
        <v/>
      </c>
      <c r="U1634" s="16">
        <f>U1625*Settings!$C$13*$D1634</f>
        <v/>
      </c>
      <c r="V1634" s="16">
        <f>V1625*Settings!$C$13*$D1634</f>
        <v/>
      </c>
      <c r="W1634" s="16">
        <f>W1625*Settings!$C$13*$D1634</f>
        <v/>
      </c>
      <c r="X1634" s="16">
        <f>X1625*Settings!$C$13*$D1634</f>
        <v/>
      </c>
      <c r="Y1634" s="16">
        <f>Y1625*Settings!$C$13*$D1634</f>
        <v/>
      </c>
      <c r="Z1634" s="16">
        <f>Z1625*Settings!$C$13*$D1634</f>
        <v/>
      </c>
      <c r="AA1634" s="16">
        <f>AA1625*Settings!$C$13*$D1634</f>
        <v/>
      </c>
      <c r="AB1634" s="16">
        <f>AB1625*Settings!$C$13*$D1634</f>
        <v/>
      </c>
      <c r="AC1634" s="16">
        <f>AC1625*Settings!$C$13*$D1634</f>
        <v/>
      </c>
      <c r="AD1634" s="47">
        <f>EMISSIONS(AD1625,Settings!$C$13,$D1634)</f>
        <v/>
      </c>
      <c r="AF1634" s="11">
        <f>LOWER(Settings!$C$4)&amp;".mit."&amp;$A1634&amp;IF($C1634="","","."&amp;$C1634&amp;"."&amp;$B1634)&amp;IF(INDEX(Variables!$D$5:$D$105,MATCH($A1634,Variables!$A$5:$A$105,0))="","","."&amp;INDEX(Variables!$D$5:$D$105,MATCH($A1634,Variables!$A$5:$A$105,0)))&amp;"."&amp;AF$5</f>
        <v/>
      </c>
      <c r="AG1634" s="15">
        <f>AG1625*Settings!$C$13*$D1634</f>
        <v/>
      </c>
      <c r="AH1634" s="16">
        <f>AH1625*Settings!$C$13*$D1634</f>
        <v/>
      </c>
      <c r="AI1634" s="16">
        <f>AI1625*Settings!$C$13*$D1634</f>
        <v/>
      </c>
      <c r="AJ1634" s="16">
        <f>AJ1625*Settings!$C$13*$D1634</f>
        <v/>
      </c>
      <c r="AK1634" s="16">
        <f>AK1625*Settings!$C$13*$D1634</f>
        <v/>
      </c>
      <c r="AL1634" s="16">
        <f>AL1625*Settings!$C$13*$D1634</f>
        <v/>
      </c>
      <c r="AM1634" s="16">
        <f>AM1625*Settings!$C$13*$D1634</f>
        <v/>
      </c>
      <c r="AN1634" s="16">
        <f>AN1625*Settings!$C$13*$D1634</f>
        <v/>
      </c>
      <c r="AO1634" s="16">
        <f>AO1625*Settings!$C$13*$D1634</f>
        <v/>
      </c>
      <c r="AP1634" s="16">
        <f>AP1625*Settings!$C$13*$D1634</f>
        <v/>
      </c>
      <c r="AQ1634" s="16">
        <f>AQ1625*Settings!$C$13*$D1634</f>
        <v/>
      </c>
      <c r="AR1634" s="16">
        <f>AR1625*Settings!$C$13*$D1634</f>
        <v/>
      </c>
      <c r="AS1634" s="16">
        <f>AS1625*Settings!$C$13*$D1634</f>
        <v/>
      </c>
      <c r="AT1634" s="16">
        <f>AT1625*Settings!$C$13*$D1634</f>
        <v/>
      </c>
      <c r="AU1634" s="16">
        <f>AU1625*Settings!$C$13*$D1634</f>
        <v/>
      </c>
      <c r="AV1634" s="16">
        <f>AV1625*Settings!$C$13*$D1634</f>
        <v/>
      </c>
      <c r="AW1634" s="16">
        <f>AW1625*Settings!$C$13*$D1634</f>
        <v/>
      </c>
      <c r="AX1634" s="16">
        <f>AX1625*Settings!$C$13*$D1634</f>
        <v/>
      </c>
      <c r="AY1634" s="47">
        <f>EMISSIONS(AY1625,Settings!$C$13,$D1634)</f>
        <v/>
      </c>
    </row>
    <row r="1635" hidden="1" outlineLevel="2">
      <c r="A1635" s="14" t="inlineStr">
        <is>
          <t>co2</t>
        </is>
      </c>
      <c r="B1635" s="14" t="inlineStr">
        <is>
          <t>gso</t>
        </is>
      </c>
      <c r="C1635" s="14" t="inlineStr">
        <is>
          <t>omn</t>
        </is>
      </c>
      <c r="D1635" s="37">
        <f>INDEX(Inputs!$T$5:$T$132,MATCH($B1635&amp;"|"&amp;$C1635,Inputs!$A$5:$A$132,0))</f>
        <v/>
      </c>
      <c r="E1635" s="36" t="n"/>
      <c r="F1635" s="36" t="n"/>
      <c r="G1635" s="36" t="n"/>
      <c r="H1635" s="14">
        <f>INDEX(Variables!$B$5:$B$105,MATCH($A1635,Variables!$A$5:$A$105,0))&amp;IF($C1635="",""," | "&amp;INDEX(Mapping!$B$5:$B$26,MATCH($C1635,Mapping!$A$5:$A$26,0))&amp;" | "&amp;INDEX(Mapping!$B$30:$B$41,MATCH($B1635,Mapping!$A$30:$A$41,0)))</f>
        <v/>
      </c>
      <c r="I1635" s="14">
        <f>INDEX(Variables!$C$5:$C$105,MATCH($A1635,Variables!$A$5:$A$105,0))</f>
        <v/>
      </c>
      <c r="J1635" s="14">
        <f>INDEX(Variables!$E$5:$E$105,MATCH($A1635,Variables!$A$5:$A$105,0))</f>
        <v/>
      </c>
      <c r="K1635" s="11">
        <f>LOWER(Settings!$C$4)&amp;".mit."&amp;$A1635&amp;IF($C1635="","","."&amp;$C1635&amp;"."&amp;$B1635)&amp;IF(INDEX(Variables!$D$5:$D$105,MATCH($A1635,Variables!$A$5:$A$105,0))="","","."&amp;INDEX(Variables!$D$5:$D$105,MATCH($A1635,Variables!$A$5:$A$105,0)))&amp;"."&amp;K$5</f>
        <v/>
      </c>
      <c r="L1635" s="15">
        <f>L1626*Settings!$C$13*$D1635</f>
        <v/>
      </c>
      <c r="M1635" s="16">
        <f>M1626*Settings!$C$13*$D1635</f>
        <v/>
      </c>
      <c r="N1635" s="16">
        <f>N1626*Settings!$C$13*$D1635</f>
        <v/>
      </c>
      <c r="O1635" s="16">
        <f>O1626*Settings!$C$13*$D1635</f>
        <v/>
      </c>
      <c r="P1635" s="16">
        <f>P1626*Settings!$C$13*$D1635</f>
        <v/>
      </c>
      <c r="Q1635" s="16">
        <f>Q1626*Settings!$C$13*$D1635</f>
        <v/>
      </c>
      <c r="R1635" s="16">
        <f>R1626*Settings!$C$13*$D1635</f>
        <v/>
      </c>
      <c r="S1635" s="16">
        <f>S1626*Settings!$C$13*$D1635</f>
        <v/>
      </c>
      <c r="T1635" s="16">
        <f>T1626*Settings!$C$13*$D1635</f>
        <v/>
      </c>
      <c r="U1635" s="16">
        <f>U1626*Settings!$C$13*$D1635</f>
        <v/>
      </c>
      <c r="V1635" s="16">
        <f>V1626*Settings!$C$13*$D1635</f>
        <v/>
      </c>
      <c r="W1635" s="16">
        <f>W1626*Settings!$C$13*$D1635</f>
        <v/>
      </c>
      <c r="X1635" s="16">
        <f>X1626*Settings!$C$13*$D1635</f>
        <v/>
      </c>
      <c r="Y1635" s="16">
        <f>Y1626*Settings!$C$13*$D1635</f>
        <v/>
      </c>
      <c r="Z1635" s="16">
        <f>Z1626*Settings!$C$13*$D1635</f>
        <v/>
      </c>
      <c r="AA1635" s="16">
        <f>AA1626*Settings!$C$13*$D1635</f>
        <v/>
      </c>
      <c r="AB1635" s="16">
        <f>AB1626*Settings!$C$13*$D1635</f>
        <v/>
      </c>
      <c r="AC1635" s="16">
        <f>AC1626*Settings!$C$13*$D1635</f>
        <v/>
      </c>
      <c r="AD1635" s="47">
        <f>EMISSIONS(AD1626,Settings!$C$13,$D1635)</f>
        <v/>
      </c>
      <c r="AF1635" s="11">
        <f>LOWER(Settings!$C$4)&amp;".mit."&amp;$A1635&amp;IF($C1635="","","."&amp;$C1635&amp;"."&amp;$B1635)&amp;IF(INDEX(Variables!$D$5:$D$105,MATCH($A1635,Variables!$A$5:$A$105,0))="","","."&amp;INDEX(Variables!$D$5:$D$105,MATCH($A1635,Variables!$A$5:$A$105,0)))&amp;"."&amp;AF$5</f>
        <v/>
      </c>
      <c r="AG1635" s="15">
        <f>AG1626*Settings!$C$13*$D1635</f>
        <v/>
      </c>
      <c r="AH1635" s="16">
        <f>AH1626*Settings!$C$13*$D1635</f>
        <v/>
      </c>
      <c r="AI1635" s="16">
        <f>AI1626*Settings!$C$13*$D1635</f>
        <v/>
      </c>
      <c r="AJ1635" s="16">
        <f>AJ1626*Settings!$C$13*$D1635</f>
        <v/>
      </c>
      <c r="AK1635" s="16">
        <f>AK1626*Settings!$C$13*$D1635</f>
        <v/>
      </c>
      <c r="AL1635" s="16">
        <f>AL1626*Settings!$C$13*$D1635</f>
        <v/>
      </c>
      <c r="AM1635" s="16">
        <f>AM1626*Settings!$C$13*$D1635</f>
        <v/>
      </c>
      <c r="AN1635" s="16">
        <f>AN1626*Settings!$C$13*$D1635</f>
        <v/>
      </c>
      <c r="AO1635" s="16">
        <f>AO1626*Settings!$C$13*$D1635</f>
        <v/>
      </c>
      <c r="AP1635" s="16">
        <f>AP1626*Settings!$C$13*$D1635</f>
        <v/>
      </c>
      <c r="AQ1635" s="16">
        <f>AQ1626*Settings!$C$13*$D1635</f>
        <v/>
      </c>
      <c r="AR1635" s="16">
        <f>AR1626*Settings!$C$13*$D1635</f>
        <v/>
      </c>
      <c r="AS1635" s="16">
        <f>AS1626*Settings!$C$13*$D1635</f>
        <v/>
      </c>
      <c r="AT1635" s="16">
        <f>AT1626*Settings!$C$13*$D1635</f>
        <v/>
      </c>
      <c r="AU1635" s="16">
        <f>AU1626*Settings!$C$13*$D1635</f>
        <v/>
      </c>
      <c r="AV1635" s="16">
        <f>AV1626*Settings!$C$13*$D1635</f>
        <v/>
      </c>
      <c r="AW1635" s="16">
        <f>AW1626*Settings!$C$13*$D1635</f>
        <v/>
      </c>
      <c r="AX1635" s="16">
        <f>AX1626*Settings!$C$13*$D1635</f>
        <v/>
      </c>
      <c r="AY1635" s="47">
        <f>EMISSIONS(AY1626,Settings!$C$13,$D1635)</f>
        <v/>
      </c>
    </row>
    <row r="1636" hidden="1" outlineLevel="2">
      <c r="A1636" s="14" t="inlineStr">
        <is>
          <t>co2</t>
        </is>
      </c>
      <c r="B1636" s="14" t="inlineStr">
        <is>
          <t>die</t>
        </is>
      </c>
      <c r="C1636" s="14" t="inlineStr">
        <is>
          <t>omn</t>
        </is>
      </c>
      <c r="D1636" s="37">
        <f>INDEX(Inputs!$T$5:$T$132,MATCH($B1636&amp;"|"&amp;$C1636,Inputs!$A$5:$A$132,0))</f>
        <v/>
      </c>
      <c r="E1636" s="36" t="n"/>
      <c r="F1636" s="36" t="n"/>
      <c r="G1636" s="36" t="n"/>
      <c r="H1636" s="14">
        <f>INDEX(Variables!$B$5:$B$105,MATCH($A1636,Variables!$A$5:$A$105,0))&amp;IF($C1636="",""," | "&amp;INDEX(Mapping!$B$5:$B$26,MATCH($C1636,Mapping!$A$5:$A$26,0))&amp;" | "&amp;INDEX(Mapping!$B$30:$B$41,MATCH($B1636,Mapping!$A$30:$A$41,0)))</f>
        <v/>
      </c>
      <c r="I1636" s="14">
        <f>INDEX(Variables!$C$5:$C$105,MATCH($A1636,Variables!$A$5:$A$105,0))</f>
        <v/>
      </c>
      <c r="J1636" s="14">
        <f>INDEX(Variables!$E$5:$E$105,MATCH($A1636,Variables!$A$5:$A$105,0))</f>
        <v/>
      </c>
      <c r="K1636" s="11">
        <f>LOWER(Settings!$C$4)&amp;".mit."&amp;$A1636&amp;IF($C1636="","","."&amp;$C1636&amp;"."&amp;$B1636)&amp;IF(INDEX(Variables!$D$5:$D$105,MATCH($A1636,Variables!$A$5:$A$105,0))="","","."&amp;INDEX(Variables!$D$5:$D$105,MATCH($A1636,Variables!$A$5:$A$105,0)))&amp;"."&amp;K$5</f>
        <v/>
      </c>
      <c r="L1636" s="15">
        <f>L1627*Settings!$C$13*$D1636</f>
        <v/>
      </c>
      <c r="M1636" s="16">
        <f>M1627*Settings!$C$13*$D1636</f>
        <v/>
      </c>
      <c r="N1636" s="16">
        <f>N1627*Settings!$C$13*$D1636</f>
        <v/>
      </c>
      <c r="O1636" s="16">
        <f>O1627*Settings!$C$13*$D1636</f>
        <v/>
      </c>
      <c r="P1636" s="16">
        <f>P1627*Settings!$C$13*$D1636</f>
        <v/>
      </c>
      <c r="Q1636" s="16">
        <f>Q1627*Settings!$C$13*$D1636</f>
        <v/>
      </c>
      <c r="R1636" s="16">
        <f>R1627*Settings!$C$13*$D1636</f>
        <v/>
      </c>
      <c r="S1636" s="16">
        <f>S1627*Settings!$C$13*$D1636</f>
        <v/>
      </c>
      <c r="T1636" s="16">
        <f>T1627*Settings!$C$13*$D1636</f>
        <v/>
      </c>
      <c r="U1636" s="16">
        <f>U1627*Settings!$C$13*$D1636</f>
        <v/>
      </c>
      <c r="V1636" s="16">
        <f>V1627*Settings!$C$13*$D1636</f>
        <v/>
      </c>
      <c r="W1636" s="16">
        <f>W1627*Settings!$C$13*$D1636</f>
        <v/>
      </c>
      <c r="X1636" s="16">
        <f>X1627*Settings!$C$13*$D1636</f>
        <v/>
      </c>
      <c r="Y1636" s="16">
        <f>Y1627*Settings!$C$13*$D1636</f>
        <v/>
      </c>
      <c r="Z1636" s="16">
        <f>Z1627*Settings!$C$13*$D1636</f>
        <v/>
      </c>
      <c r="AA1636" s="16">
        <f>AA1627*Settings!$C$13*$D1636</f>
        <v/>
      </c>
      <c r="AB1636" s="16">
        <f>AB1627*Settings!$C$13*$D1636</f>
        <v/>
      </c>
      <c r="AC1636" s="16">
        <f>AC1627*Settings!$C$13*$D1636</f>
        <v/>
      </c>
      <c r="AD1636" s="47">
        <f>EMISSIONS(AD1627,Settings!$C$13,$D1636)</f>
        <v/>
      </c>
      <c r="AF1636" s="11">
        <f>LOWER(Settings!$C$4)&amp;".mit."&amp;$A1636&amp;IF($C1636="","","."&amp;$C1636&amp;"."&amp;$B1636)&amp;IF(INDEX(Variables!$D$5:$D$105,MATCH($A1636,Variables!$A$5:$A$105,0))="","","."&amp;INDEX(Variables!$D$5:$D$105,MATCH($A1636,Variables!$A$5:$A$105,0)))&amp;"."&amp;AF$5</f>
        <v/>
      </c>
      <c r="AG1636" s="15">
        <f>AG1627*Settings!$C$13*$D1636</f>
        <v/>
      </c>
      <c r="AH1636" s="16">
        <f>AH1627*Settings!$C$13*$D1636</f>
        <v/>
      </c>
      <c r="AI1636" s="16">
        <f>AI1627*Settings!$C$13*$D1636</f>
        <v/>
      </c>
      <c r="AJ1636" s="16">
        <f>AJ1627*Settings!$C$13*$D1636</f>
        <v/>
      </c>
      <c r="AK1636" s="16">
        <f>AK1627*Settings!$C$13*$D1636</f>
        <v/>
      </c>
      <c r="AL1636" s="16">
        <f>AL1627*Settings!$C$13*$D1636</f>
        <v/>
      </c>
      <c r="AM1636" s="16">
        <f>AM1627*Settings!$C$13*$D1636</f>
        <v/>
      </c>
      <c r="AN1636" s="16">
        <f>AN1627*Settings!$C$13*$D1636</f>
        <v/>
      </c>
      <c r="AO1636" s="16">
        <f>AO1627*Settings!$C$13*$D1636</f>
        <v/>
      </c>
      <c r="AP1636" s="16">
        <f>AP1627*Settings!$C$13*$D1636</f>
        <v/>
      </c>
      <c r="AQ1636" s="16">
        <f>AQ1627*Settings!$C$13*$D1636</f>
        <v/>
      </c>
      <c r="AR1636" s="16">
        <f>AR1627*Settings!$C$13*$D1636</f>
        <v/>
      </c>
      <c r="AS1636" s="16">
        <f>AS1627*Settings!$C$13*$D1636</f>
        <v/>
      </c>
      <c r="AT1636" s="16">
        <f>AT1627*Settings!$C$13*$D1636</f>
        <v/>
      </c>
      <c r="AU1636" s="16">
        <f>AU1627*Settings!$C$13*$D1636</f>
        <v/>
      </c>
      <c r="AV1636" s="16">
        <f>AV1627*Settings!$C$13*$D1636</f>
        <v/>
      </c>
      <c r="AW1636" s="16">
        <f>AW1627*Settings!$C$13*$D1636</f>
        <v/>
      </c>
      <c r="AX1636" s="16">
        <f>AX1627*Settings!$C$13*$D1636</f>
        <v/>
      </c>
      <c r="AY1636" s="47">
        <f>EMISSIONS(AY1627,Settings!$C$13,$D1636)</f>
        <v/>
      </c>
    </row>
    <row r="1637" hidden="1" outlineLevel="2">
      <c r="A1637" s="14" t="inlineStr">
        <is>
          <t>co2</t>
        </is>
      </c>
      <c r="B1637" s="14" t="inlineStr">
        <is>
          <t>lpg</t>
        </is>
      </c>
      <c r="C1637" s="14" t="inlineStr">
        <is>
          <t>omn</t>
        </is>
      </c>
      <c r="D1637" s="37">
        <f>INDEX(Inputs!$T$5:$T$132,MATCH($B1637&amp;"|"&amp;$C1637,Inputs!$A$5:$A$132,0))</f>
        <v/>
      </c>
      <c r="E1637" s="36" t="n"/>
      <c r="F1637" s="36" t="n"/>
      <c r="G1637" s="36" t="n"/>
      <c r="H1637" s="14">
        <f>INDEX(Variables!$B$5:$B$105,MATCH($A1637,Variables!$A$5:$A$105,0))&amp;IF($C1637="",""," | "&amp;INDEX(Mapping!$B$5:$B$26,MATCH($C1637,Mapping!$A$5:$A$26,0))&amp;" | "&amp;INDEX(Mapping!$B$30:$B$41,MATCH($B1637,Mapping!$A$30:$A$41,0)))</f>
        <v/>
      </c>
      <c r="I1637" s="14">
        <f>INDEX(Variables!$C$5:$C$105,MATCH($A1637,Variables!$A$5:$A$105,0))</f>
        <v/>
      </c>
      <c r="J1637" s="14">
        <f>INDEX(Variables!$E$5:$E$105,MATCH($A1637,Variables!$A$5:$A$105,0))</f>
        <v/>
      </c>
      <c r="K1637" s="11">
        <f>LOWER(Settings!$C$4)&amp;".mit."&amp;$A1637&amp;IF($C1637="","","."&amp;$C1637&amp;"."&amp;$B1637)&amp;IF(INDEX(Variables!$D$5:$D$105,MATCH($A1637,Variables!$A$5:$A$105,0))="","","."&amp;INDEX(Variables!$D$5:$D$105,MATCH($A1637,Variables!$A$5:$A$105,0)))&amp;"."&amp;K$5</f>
        <v/>
      </c>
      <c r="L1637" s="15">
        <f>L1628*Settings!$C$13*$D1637</f>
        <v/>
      </c>
      <c r="M1637" s="16">
        <f>M1628*Settings!$C$13*$D1637</f>
        <v/>
      </c>
      <c r="N1637" s="16">
        <f>N1628*Settings!$C$13*$D1637</f>
        <v/>
      </c>
      <c r="O1637" s="16">
        <f>O1628*Settings!$C$13*$D1637</f>
        <v/>
      </c>
      <c r="P1637" s="16">
        <f>P1628*Settings!$C$13*$D1637</f>
        <v/>
      </c>
      <c r="Q1637" s="16">
        <f>Q1628*Settings!$C$13*$D1637</f>
        <v/>
      </c>
      <c r="R1637" s="16">
        <f>R1628*Settings!$C$13*$D1637</f>
        <v/>
      </c>
      <c r="S1637" s="16">
        <f>S1628*Settings!$C$13*$D1637</f>
        <v/>
      </c>
      <c r="T1637" s="16">
        <f>T1628*Settings!$C$13*$D1637</f>
        <v/>
      </c>
      <c r="U1637" s="16">
        <f>U1628*Settings!$C$13*$D1637</f>
        <v/>
      </c>
      <c r="V1637" s="16">
        <f>V1628*Settings!$C$13*$D1637</f>
        <v/>
      </c>
      <c r="W1637" s="16">
        <f>W1628*Settings!$C$13*$D1637</f>
        <v/>
      </c>
      <c r="X1637" s="16">
        <f>X1628*Settings!$C$13*$D1637</f>
        <v/>
      </c>
      <c r="Y1637" s="16">
        <f>Y1628*Settings!$C$13*$D1637</f>
        <v/>
      </c>
      <c r="Z1637" s="16">
        <f>Z1628*Settings!$C$13*$D1637</f>
        <v/>
      </c>
      <c r="AA1637" s="16">
        <f>AA1628*Settings!$C$13*$D1637</f>
        <v/>
      </c>
      <c r="AB1637" s="16">
        <f>AB1628*Settings!$C$13*$D1637</f>
        <v/>
      </c>
      <c r="AC1637" s="16">
        <f>AC1628*Settings!$C$13*$D1637</f>
        <v/>
      </c>
      <c r="AD1637" s="47">
        <f>EMISSIONS(AD1628,Settings!$C$13,$D1637)</f>
        <v/>
      </c>
      <c r="AF1637" s="11">
        <f>LOWER(Settings!$C$4)&amp;".mit."&amp;$A1637&amp;IF($C1637="","","."&amp;$C1637&amp;"."&amp;$B1637)&amp;IF(INDEX(Variables!$D$5:$D$105,MATCH($A1637,Variables!$A$5:$A$105,0))="","","."&amp;INDEX(Variables!$D$5:$D$105,MATCH($A1637,Variables!$A$5:$A$105,0)))&amp;"."&amp;AF$5</f>
        <v/>
      </c>
      <c r="AG1637" s="15">
        <f>AG1628*Settings!$C$13*$D1637</f>
        <v/>
      </c>
      <c r="AH1637" s="16">
        <f>AH1628*Settings!$C$13*$D1637</f>
        <v/>
      </c>
      <c r="AI1637" s="16">
        <f>AI1628*Settings!$C$13*$D1637</f>
        <v/>
      </c>
      <c r="AJ1637" s="16">
        <f>AJ1628*Settings!$C$13*$D1637</f>
        <v/>
      </c>
      <c r="AK1637" s="16">
        <f>AK1628*Settings!$C$13*$D1637</f>
        <v/>
      </c>
      <c r="AL1637" s="16">
        <f>AL1628*Settings!$C$13*$D1637</f>
        <v/>
      </c>
      <c r="AM1637" s="16">
        <f>AM1628*Settings!$C$13*$D1637</f>
        <v/>
      </c>
      <c r="AN1637" s="16">
        <f>AN1628*Settings!$C$13*$D1637</f>
        <v/>
      </c>
      <c r="AO1637" s="16">
        <f>AO1628*Settings!$C$13*$D1637</f>
        <v/>
      </c>
      <c r="AP1637" s="16">
        <f>AP1628*Settings!$C$13*$D1637</f>
        <v/>
      </c>
      <c r="AQ1637" s="16">
        <f>AQ1628*Settings!$C$13*$D1637</f>
        <v/>
      </c>
      <c r="AR1637" s="16">
        <f>AR1628*Settings!$C$13*$D1637</f>
        <v/>
      </c>
      <c r="AS1637" s="16">
        <f>AS1628*Settings!$C$13*$D1637</f>
        <v/>
      </c>
      <c r="AT1637" s="16">
        <f>AT1628*Settings!$C$13*$D1637</f>
        <v/>
      </c>
      <c r="AU1637" s="16">
        <f>AU1628*Settings!$C$13*$D1637</f>
        <v/>
      </c>
      <c r="AV1637" s="16">
        <f>AV1628*Settings!$C$13*$D1637</f>
        <v/>
      </c>
      <c r="AW1637" s="16">
        <f>AW1628*Settings!$C$13*$D1637</f>
        <v/>
      </c>
      <c r="AX1637" s="16">
        <f>AX1628*Settings!$C$13*$D1637</f>
        <v/>
      </c>
      <c r="AY1637" s="47">
        <f>EMISSIONS(AY1628,Settings!$C$13,$D1637)</f>
        <v/>
      </c>
    </row>
    <row r="1638" hidden="1" outlineLevel="2">
      <c r="A1638" s="14" t="inlineStr">
        <is>
          <t>co2</t>
        </is>
      </c>
      <c r="B1638" s="14" t="inlineStr">
        <is>
          <t>ker</t>
        </is>
      </c>
      <c r="C1638" s="14" t="inlineStr">
        <is>
          <t>omn</t>
        </is>
      </c>
      <c r="D1638" s="37">
        <f>INDEX(Inputs!$T$5:$T$132,MATCH($B1638&amp;"|"&amp;$C1638,Inputs!$A$5:$A$132,0))</f>
        <v/>
      </c>
      <c r="E1638" s="36" t="n"/>
      <c r="F1638" s="36" t="n"/>
      <c r="G1638" s="36" t="n"/>
      <c r="H1638" s="14">
        <f>INDEX(Variables!$B$5:$B$105,MATCH($A1638,Variables!$A$5:$A$105,0))&amp;IF($C1638="",""," | "&amp;INDEX(Mapping!$B$5:$B$26,MATCH($C1638,Mapping!$A$5:$A$26,0))&amp;" | "&amp;INDEX(Mapping!$B$30:$B$41,MATCH($B1638,Mapping!$A$30:$A$41,0)))</f>
        <v/>
      </c>
      <c r="I1638" s="14">
        <f>INDEX(Variables!$C$5:$C$105,MATCH($A1638,Variables!$A$5:$A$105,0))</f>
        <v/>
      </c>
      <c r="J1638" s="14">
        <f>INDEX(Variables!$E$5:$E$105,MATCH($A1638,Variables!$A$5:$A$105,0))</f>
        <v/>
      </c>
      <c r="K1638" s="11">
        <f>LOWER(Settings!$C$4)&amp;".mit."&amp;$A1638&amp;IF($C1638="","","."&amp;$C1638&amp;"."&amp;$B1638)&amp;IF(INDEX(Variables!$D$5:$D$105,MATCH($A1638,Variables!$A$5:$A$105,0))="","","."&amp;INDEX(Variables!$D$5:$D$105,MATCH($A1638,Variables!$A$5:$A$105,0)))&amp;"."&amp;K$5</f>
        <v/>
      </c>
      <c r="L1638" s="15">
        <f>L1629*Settings!$C$13*$D1638</f>
        <v/>
      </c>
      <c r="M1638" s="16">
        <f>M1629*Settings!$C$13*$D1638</f>
        <v/>
      </c>
      <c r="N1638" s="16">
        <f>N1629*Settings!$C$13*$D1638</f>
        <v/>
      </c>
      <c r="O1638" s="16">
        <f>O1629*Settings!$C$13*$D1638</f>
        <v/>
      </c>
      <c r="P1638" s="16">
        <f>P1629*Settings!$C$13*$D1638</f>
        <v/>
      </c>
      <c r="Q1638" s="16">
        <f>Q1629*Settings!$C$13*$D1638</f>
        <v/>
      </c>
      <c r="R1638" s="16">
        <f>R1629*Settings!$C$13*$D1638</f>
        <v/>
      </c>
      <c r="S1638" s="16">
        <f>S1629*Settings!$C$13*$D1638</f>
        <v/>
      </c>
      <c r="T1638" s="16">
        <f>T1629*Settings!$C$13*$D1638</f>
        <v/>
      </c>
      <c r="U1638" s="16">
        <f>U1629*Settings!$C$13*$D1638</f>
        <v/>
      </c>
      <c r="V1638" s="16">
        <f>V1629*Settings!$C$13*$D1638</f>
        <v/>
      </c>
      <c r="W1638" s="16">
        <f>W1629*Settings!$C$13*$D1638</f>
        <v/>
      </c>
      <c r="X1638" s="16">
        <f>X1629*Settings!$C$13*$D1638</f>
        <v/>
      </c>
      <c r="Y1638" s="16">
        <f>Y1629*Settings!$C$13*$D1638</f>
        <v/>
      </c>
      <c r="Z1638" s="16">
        <f>Z1629*Settings!$C$13*$D1638</f>
        <v/>
      </c>
      <c r="AA1638" s="16">
        <f>AA1629*Settings!$C$13*$D1638</f>
        <v/>
      </c>
      <c r="AB1638" s="16">
        <f>AB1629*Settings!$C$13*$D1638</f>
        <v/>
      </c>
      <c r="AC1638" s="16">
        <f>AC1629*Settings!$C$13*$D1638</f>
        <v/>
      </c>
      <c r="AD1638" s="47">
        <f>EMISSIONS(AD1629,Settings!$C$13,$D1638)</f>
        <v/>
      </c>
      <c r="AF1638" s="11">
        <f>LOWER(Settings!$C$4)&amp;".mit."&amp;$A1638&amp;IF($C1638="","","."&amp;$C1638&amp;"."&amp;$B1638)&amp;IF(INDEX(Variables!$D$5:$D$105,MATCH($A1638,Variables!$A$5:$A$105,0))="","","."&amp;INDEX(Variables!$D$5:$D$105,MATCH($A1638,Variables!$A$5:$A$105,0)))&amp;"."&amp;AF$5</f>
        <v/>
      </c>
      <c r="AG1638" s="15">
        <f>AG1629*Settings!$C$13*$D1638</f>
        <v/>
      </c>
      <c r="AH1638" s="16">
        <f>AH1629*Settings!$C$13*$D1638</f>
        <v/>
      </c>
      <c r="AI1638" s="16">
        <f>AI1629*Settings!$C$13*$D1638</f>
        <v/>
      </c>
      <c r="AJ1638" s="16">
        <f>AJ1629*Settings!$C$13*$D1638</f>
        <v/>
      </c>
      <c r="AK1638" s="16">
        <f>AK1629*Settings!$C$13*$D1638</f>
        <v/>
      </c>
      <c r="AL1638" s="16">
        <f>AL1629*Settings!$C$13*$D1638</f>
        <v/>
      </c>
      <c r="AM1638" s="16">
        <f>AM1629*Settings!$C$13*$D1638</f>
        <v/>
      </c>
      <c r="AN1638" s="16">
        <f>AN1629*Settings!$C$13*$D1638</f>
        <v/>
      </c>
      <c r="AO1638" s="16">
        <f>AO1629*Settings!$C$13*$D1638</f>
        <v/>
      </c>
      <c r="AP1638" s="16">
        <f>AP1629*Settings!$C$13*$D1638</f>
        <v/>
      </c>
      <c r="AQ1638" s="16">
        <f>AQ1629*Settings!$C$13*$D1638</f>
        <v/>
      </c>
      <c r="AR1638" s="16">
        <f>AR1629*Settings!$C$13*$D1638</f>
        <v/>
      </c>
      <c r="AS1638" s="16">
        <f>AS1629*Settings!$C$13*$D1638</f>
        <v/>
      </c>
      <c r="AT1638" s="16">
        <f>AT1629*Settings!$C$13*$D1638</f>
        <v/>
      </c>
      <c r="AU1638" s="16">
        <f>AU1629*Settings!$C$13*$D1638</f>
        <v/>
      </c>
      <c r="AV1638" s="16">
        <f>AV1629*Settings!$C$13*$D1638</f>
        <v/>
      </c>
      <c r="AW1638" s="16">
        <f>AW1629*Settings!$C$13*$D1638</f>
        <v/>
      </c>
      <c r="AX1638" s="16">
        <f>AX1629*Settings!$C$13*$D1638</f>
        <v/>
      </c>
      <c r="AY1638" s="47">
        <f>EMISSIONS(AY1629,Settings!$C$13,$D1638)</f>
        <v/>
      </c>
    </row>
    <row r="1639" hidden="1" outlineLevel="2">
      <c r="A1639" s="14" t="inlineStr">
        <is>
          <t>co2</t>
        </is>
      </c>
      <c r="B1639" s="14" t="inlineStr">
        <is>
          <t>oop</t>
        </is>
      </c>
      <c r="C1639" s="14" t="inlineStr">
        <is>
          <t>omn</t>
        </is>
      </c>
      <c r="D1639" s="37">
        <f>INDEX(Inputs!$T$5:$T$132,MATCH($B1639&amp;"|"&amp;$C1639,Inputs!$A$5:$A$132,0))</f>
        <v/>
      </c>
      <c r="E1639" s="36" t="n"/>
      <c r="F1639" s="36" t="n"/>
      <c r="G1639" s="36" t="n"/>
      <c r="H1639" s="14">
        <f>INDEX(Variables!$B$5:$B$105,MATCH($A1639,Variables!$A$5:$A$105,0))&amp;IF($C1639="",""," | "&amp;INDEX(Mapping!$B$5:$B$26,MATCH($C1639,Mapping!$A$5:$A$26,0))&amp;" | "&amp;INDEX(Mapping!$B$30:$B$41,MATCH($B1639,Mapping!$A$30:$A$41,0)))</f>
        <v/>
      </c>
      <c r="I1639" s="14">
        <f>INDEX(Variables!$C$5:$C$105,MATCH($A1639,Variables!$A$5:$A$105,0))</f>
        <v/>
      </c>
      <c r="J1639" s="14">
        <f>INDEX(Variables!$E$5:$E$105,MATCH($A1639,Variables!$A$5:$A$105,0))</f>
        <v/>
      </c>
      <c r="K1639" s="11">
        <f>LOWER(Settings!$C$4)&amp;".mit."&amp;$A1639&amp;IF($C1639="","","."&amp;$C1639&amp;"."&amp;$B1639)&amp;IF(INDEX(Variables!$D$5:$D$105,MATCH($A1639,Variables!$A$5:$A$105,0))="","","."&amp;INDEX(Variables!$D$5:$D$105,MATCH($A1639,Variables!$A$5:$A$105,0)))&amp;"."&amp;K$5</f>
        <v/>
      </c>
      <c r="L1639" s="15">
        <f>L1630*Settings!$C$13*$D1639</f>
        <v/>
      </c>
      <c r="M1639" s="16">
        <f>M1630*Settings!$C$13*$D1639</f>
        <v/>
      </c>
      <c r="N1639" s="16">
        <f>N1630*Settings!$C$13*$D1639</f>
        <v/>
      </c>
      <c r="O1639" s="16">
        <f>O1630*Settings!$C$13*$D1639</f>
        <v/>
      </c>
      <c r="P1639" s="16">
        <f>P1630*Settings!$C$13*$D1639</f>
        <v/>
      </c>
      <c r="Q1639" s="16">
        <f>Q1630*Settings!$C$13*$D1639</f>
        <v/>
      </c>
      <c r="R1639" s="16">
        <f>R1630*Settings!$C$13*$D1639</f>
        <v/>
      </c>
      <c r="S1639" s="16">
        <f>S1630*Settings!$C$13*$D1639</f>
        <v/>
      </c>
      <c r="T1639" s="16">
        <f>T1630*Settings!$C$13*$D1639</f>
        <v/>
      </c>
      <c r="U1639" s="16">
        <f>U1630*Settings!$C$13*$D1639</f>
        <v/>
      </c>
      <c r="V1639" s="16">
        <f>V1630*Settings!$C$13*$D1639</f>
        <v/>
      </c>
      <c r="W1639" s="16">
        <f>W1630*Settings!$C$13*$D1639</f>
        <v/>
      </c>
      <c r="X1639" s="16">
        <f>X1630*Settings!$C$13*$D1639</f>
        <v/>
      </c>
      <c r="Y1639" s="16">
        <f>Y1630*Settings!$C$13*$D1639</f>
        <v/>
      </c>
      <c r="Z1639" s="16">
        <f>Z1630*Settings!$C$13*$D1639</f>
        <v/>
      </c>
      <c r="AA1639" s="16">
        <f>AA1630*Settings!$C$13*$D1639</f>
        <v/>
      </c>
      <c r="AB1639" s="16">
        <f>AB1630*Settings!$C$13*$D1639</f>
        <v/>
      </c>
      <c r="AC1639" s="16">
        <f>AC1630*Settings!$C$13*$D1639</f>
        <v/>
      </c>
      <c r="AD1639" s="47">
        <f>EMISSIONS(AD1630,Settings!$C$13,$D1639)</f>
        <v/>
      </c>
      <c r="AF1639" s="11">
        <f>LOWER(Settings!$C$4)&amp;".mit."&amp;$A1639&amp;IF($C1639="","","."&amp;$C1639&amp;"."&amp;$B1639)&amp;IF(INDEX(Variables!$D$5:$D$105,MATCH($A1639,Variables!$A$5:$A$105,0))="","","."&amp;INDEX(Variables!$D$5:$D$105,MATCH($A1639,Variables!$A$5:$A$105,0)))&amp;"."&amp;AF$5</f>
        <v/>
      </c>
      <c r="AG1639" s="15">
        <f>AG1630*Settings!$C$13*$D1639</f>
        <v/>
      </c>
      <c r="AH1639" s="16">
        <f>AH1630*Settings!$C$13*$D1639</f>
        <v/>
      </c>
      <c r="AI1639" s="16">
        <f>AI1630*Settings!$C$13*$D1639</f>
        <v/>
      </c>
      <c r="AJ1639" s="16">
        <f>AJ1630*Settings!$C$13*$D1639</f>
        <v/>
      </c>
      <c r="AK1639" s="16">
        <f>AK1630*Settings!$C$13*$D1639</f>
        <v/>
      </c>
      <c r="AL1639" s="16">
        <f>AL1630*Settings!$C$13*$D1639</f>
        <v/>
      </c>
      <c r="AM1639" s="16">
        <f>AM1630*Settings!$C$13*$D1639</f>
        <v/>
      </c>
      <c r="AN1639" s="16">
        <f>AN1630*Settings!$C$13*$D1639</f>
        <v/>
      </c>
      <c r="AO1639" s="16">
        <f>AO1630*Settings!$C$13*$D1639</f>
        <v/>
      </c>
      <c r="AP1639" s="16">
        <f>AP1630*Settings!$C$13*$D1639</f>
        <v/>
      </c>
      <c r="AQ1639" s="16">
        <f>AQ1630*Settings!$C$13*$D1639</f>
        <v/>
      </c>
      <c r="AR1639" s="16">
        <f>AR1630*Settings!$C$13*$D1639</f>
        <v/>
      </c>
      <c r="AS1639" s="16">
        <f>AS1630*Settings!$C$13*$D1639</f>
        <v/>
      </c>
      <c r="AT1639" s="16">
        <f>AT1630*Settings!$C$13*$D1639</f>
        <v/>
      </c>
      <c r="AU1639" s="16">
        <f>AU1630*Settings!$C$13*$D1639</f>
        <v/>
      </c>
      <c r="AV1639" s="16">
        <f>AV1630*Settings!$C$13*$D1639</f>
        <v/>
      </c>
      <c r="AW1639" s="16">
        <f>AW1630*Settings!$C$13*$D1639</f>
        <v/>
      </c>
      <c r="AX1639" s="16">
        <f>AX1630*Settings!$C$13*$D1639</f>
        <v/>
      </c>
      <c r="AY1639" s="47">
        <f>EMISSIONS(AY1630,Settings!$C$13,$D1639)</f>
        <v/>
      </c>
    </row>
    <row r="1640" hidden="1" outlineLevel="2">
      <c r="A1640" s="14" t="inlineStr">
        <is>
          <t>co2</t>
        </is>
      </c>
      <c r="B1640" s="14" t="inlineStr">
        <is>
          <t>bio</t>
        </is>
      </c>
      <c r="C1640" s="14" t="inlineStr">
        <is>
          <t>omn</t>
        </is>
      </c>
      <c r="D1640" s="37">
        <f>INDEX(Inputs!$T$5:$T$132,MATCH($B1640&amp;"|"&amp;$C1640,Inputs!$A$5:$A$132,0))</f>
        <v/>
      </c>
      <c r="E1640" s="36" t="n"/>
      <c r="F1640" s="36" t="n"/>
      <c r="G1640" s="36" t="n"/>
      <c r="H1640" s="14">
        <f>INDEX(Variables!$B$5:$B$105,MATCH($A1640,Variables!$A$5:$A$105,0))&amp;IF($C1640="",""," | "&amp;INDEX(Mapping!$B$5:$B$26,MATCH($C1640,Mapping!$A$5:$A$26,0))&amp;" | "&amp;INDEX(Mapping!$B$30:$B$41,MATCH($B1640,Mapping!$A$30:$A$41,0)))</f>
        <v/>
      </c>
      <c r="I1640" s="14">
        <f>INDEX(Variables!$C$5:$C$105,MATCH($A1640,Variables!$A$5:$A$105,0))</f>
        <v/>
      </c>
      <c r="J1640" s="14">
        <f>INDEX(Variables!$E$5:$E$105,MATCH($A1640,Variables!$A$5:$A$105,0))</f>
        <v/>
      </c>
      <c r="K1640" s="11">
        <f>LOWER(Settings!$C$4)&amp;".mit."&amp;$A1640&amp;IF($C1640="","","."&amp;$C1640&amp;"."&amp;$B1640)&amp;IF(INDEX(Variables!$D$5:$D$105,MATCH($A1640,Variables!$A$5:$A$105,0))="","","."&amp;INDEX(Variables!$D$5:$D$105,MATCH($A1640,Variables!$A$5:$A$105,0)))&amp;"."&amp;K$5</f>
        <v/>
      </c>
      <c r="L1640" s="15">
        <f>L1631*Settings!$C$13*$D1640</f>
        <v/>
      </c>
      <c r="M1640" s="16">
        <f>M1631*Settings!$C$13*$D1640</f>
        <v/>
      </c>
      <c r="N1640" s="16">
        <f>N1631*Settings!$C$13*$D1640</f>
        <v/>
      </c>
      <c r="O1640" s="16">
        <f>O1631*Settings!$C$13*$D1640</f>
        <v/>
      </c>
      <c r="P1640" s="16">
        <f>P1631*Settings!$C$13*$D1640</f>
        <v/>
      </c>
      <c r="Q1640" s="16">
        <f>Q1631*Settings!$C$13*$D1640</f>
        <v/>
      </c>
      <c r="R1640" s="16">
        <f>R1631*Settings!$C$13*$D1640</f>
        <v/>
      </c>
      <c r="S1640" s="16">
        <f>S1631*Settings!$C$13*$D1640</f>
        <v/>
      </c>
      <c r="T1640" s="16">
        <f>T1631*Settings!$C$13*$D1640</f>
        <v/>
      </c>
      <c r="U1640" s="16">
        <f>U1631*Settings!$C$13*$D1640</f>
        <v/>
      </c>
      <c r="V1640" s="16">
        <f>V1631*Settings!$C$13*$D1640</f>
        <v/>
      </c>
      <c r="W1640" s="16">
        <f>W1631*Settings!$C$13*$D1640</f>
        <v/>
      </c>
      <c r="X1640" s="16">
        <f>X1631*Settings!$C$13*$D1640</f>
        <v/>
      </c>
      <c r="Y1640" s="16">
        <f>Y1631*Settings!$C$13*$D1640</f>
        <v/>
      </c>
      <c r="Z1640" s="16">
        <f>Z1631*Settings!$C$13*$D1640</f>
        <v/>
      </c>
      <c r="AA1640" s="16">
        <f>AA1631*Settings!$C$13*$D1640</f>
        <v/>
      </c>
      <c r="AB1640" s="16">
        <f>AB1631*Settings!$C$13*$D1640</f>
        <v/>
      </c>
      <c r="AC1640" s="16">
        <f>AC1631*Settings!$C$13*$D1640</f>
        <v/>
      </c>
      <c r="AD1640" s="47">
        <f>EMISSIONS(AD1631,Settings!$C$13,$D1640)</f>
        <v/>
      </c>
      <c r="AF1640" s="11">
        <f>LOWER(Settings!$C$4)&amp;".mit."&amp;$A1640&amp;IF($C1640="","","."&amp;$C1640&amp;"."&amp;$B1640)&amp;IF(INDEX(Variables!$D$5:$D$105,MATCH($A1640,Variables!$A$5:$A$105,0))="","","."&amp;INDEX(Variables!$D$5:$D$105,MATCH($A1640,Variables!$A$5:$A$105,0)))&amp;"."&amp;AF$5</f>
        <v/>
      </c>
      <c r="AG1640" s="15">
        <f>AG1631*Settings!$C$13*$D1640</f>
        <v/>
      </c>
      <c r="AH1640" s="16">
        <f>AH1631*Settings!$C$13*$D1640</f>
        <v/>
      </c>
      <c r="AI1640" s="16">
        <f>AI1631*Settings!$C$13*$D1640</f>
        <v/>
      </c>
      <c r="AJ1640" s="16">
        <f>AJ1631*Settings!$C$13*$D1640</f>
        <v/>
      </c>
      <c r="AK1640" s="16">
        <f>AK1631*Settings!$C$13*$D1640</f>
        <v/>
      </c>
      <c r="AL1640" s="16">
        <f>AL1631*Settings!$C$13*$D1640</f>
        <v/>
      </c>
      <c r="AM1640" s="16">
        <f>AM1631*Settings!$C$13*$D1640</f>
        <v/>
      </c>
      <c r="AN1640" s="16">
        <f>AN1631*Settings!$C$13*$D1640</f>
        <v/>
      </c>
      <c r="AO1640" s="16">
        <f>AO1631*Settings!$C$13*$D1640</f>
        <v/>
      </c>
      <c r="AP1640" s="16">
        <f>AP1631*Settings!$C$13*$D1640</f>
        <v/>
      </c>
      <c r="AQ1640" s="16">
        <f>AQ1631*Settings!$C$13*$D1640</f>
        <v/>
      </c>
      <c r="AR1640" s="16">
        <f>AR1631*Settings!$C$13*$D1640</f>
        <v/>
      </c>
      <c r="AS1640" s="16">
        <f>AS1631*Settings!$C$13*$D1640</f>
        <v/>
      </c>
      <c r="AT1640" s="16">
        <f>AT1631*Settings!$C$13*$D1640</f>
        <v/>
      </c>
      <c r="AU1640" s="16">
        <f>AU1631*Settings!$C$13*$D1640</f>
        <v/>
      </c>
      <c r="AV1640" s="16">
        <f>AV1631*Settings!$C$13*$D1640</f>
        <v/>
      </c>
      <c r="AW1640" s="16">
        <f>AW1631*Settings!$C$13*$D1640</f>
        <v/>
      </c>
      <c r="AX1640" s="16">
        <f>AX1631*Settings!$C$13*$D1640</f>
        <v/>
      </c>
      <c r="AY1640" s="47">
        <f>EMISSIONS(AY1631,Settings!$C$13,$D1640)</f>
        <v/>
      </c>
    </row>
    <row r="1641" hidden="1" outlineLevel="2"/>
    <row r="1642" hidden="1" outlineLevel="2">
      <c r="A1642" s="14" t="inlineStr">
        <is>
          <t>rtx</t>
        </is>
      </c>
      <c r="B1642" s="14" t="inlineStr">
        <is>
          <t>coa</t>
        </is>
      </c>
      <c r="C1642" s="14" t="inlineStr">
        <is>
          <t>omn</t>
        </is>
      </c>
      <c r="D1642" s="37">
        <f>INDEX(Inputs!$R$5:$R$132,MATCH($B1642&amp;"|"&amp;$C1642,Inputs!$A$5:$A$132,0))</f>
        <v/>
      </c>
      <c r="E1642" s="36" t="n"/>
      <c r="F1642" s="36" t="n"/>
      <c r="G1642" s="36" t="n"/>
      <c r="H1642" s="14">
        <f>INDEX(Variables!$B$5:$B$105,MATCH($A1642,Variables!$A$5:$A$105,0))&amp;IF($C1642="",""," | "&amp;INDEX(Mapping!$B$5:$B$26,MATCH($C1642,Mapping!$A$5:$A$26,0))&amp;" | "&amp;INDEX(Mapping!$B$30:$B$41,MATCH($B1642,Mapping!$A$30:$A$41,0)))</f>
        <v/>
      </c>
      <c r="I1642" s="14">
        <f>INDEX(Variables!$C$5:$C$105,MATCH($A1642,Variables!$A$5:$A$105,0))</f>
        <v/>
      </c>
      <c r="J1642" s="14">
        <f>INDEX(Variables!$E$5:$E$105,MATCH($A1642,Variables!$A$5:$A$105,0))</f>
        <v/>
      </c>
      <c r="K1642" s="11">
        <f>LOWER(Settings!$C$4)&amp;".mit."&amp;$A1642&amp;IF($C1642="","","."&amp;$C1642&amp;"."&amp;$B1642)&amp;IF(INDEX(Variables!$D$5:$D$105,MATCH($A1642,Variables!$A$5:$A$105,0))="","","."&amp;INDEX(Variables!$D$5:$D$105,MATCH($A1642,Variables!$A$5:$A$105,0)))&amp;"."&amp;K$5</f>
        <v/>
      </c>
      <c r="L1642" s="44">
        <f>L1624*Settings!$C$13*(INDEX(L$318:L$329,$D1642)+INDEX(L$305:L$316,$D1642))</f>
        <v/>
      </c>
      <c r="M1642" s="45">
        <f>M1624*Settings!$C$13*(INDEX(M$318:M$329,$D1642)+INDEX(M$305:M$316,$D1642))</f>
        <v/>
      </c>
      <c r="N1642" s="45">
        <f>N1624*Settings!$C$13*(INDEX(N$318:N$329,$D1642)+INDEX(N$305:N$316,$D1642))</f>
        <v/>
      </c>
      <c r="O1642" s="45">
        <f>O1624*Settings!$C$13*(INDEX(O$318:O$329,$D1642)+INDEX(O$305:O$316,$D1642))</f>
        <v/>
      </c>
      <c r="P1642" s="45">
        <f>P1624*Settings!$C$13*(INDEX(P$318:P$329,$D1642)+INDEX(P$305:P$316,$D1642))</f>
        <v/>
      </c>
      <c r="Q1642" s="45">
        <f>Q1624*Settings!$C$13*(INDEX(Q$318:Q$329,$D1642)+INDEX(Q$305:Q$316,$D1642))</f>
        <v/>
      </c>
      <c r="R1642" s="45">
        <f>R1624*Settings!$C$13*(INDEX(R$318:R$329,$D1642)+INDEX(R$305:R$316,$D1642))</f>
        <v/>
      </c>
      <c r="S1642" s="45">
        <f>S1624*Settings!$C$13*(INDEX(S$318:S$329,$D1642)+INDEX(S$305:S$316,$D1642))</f>
        <v/>
      </c>
      <c r="T1642" s="45">
        <f>T1624*Settings!$C$13*(INDEX(T$318:T$329,$D1642)+INDEX(T$305:T$316,$D1642))</f>
        <v/>
      </c>
      <c r="U1642" s="45">
        <f>U1624*Settings!$C$13*(INDEX(U$318:U$329,$D1642)+INDEX(U$305:U$316,$D1642))</f>
        <v/>
      </c>
      <c r="V1642" s="45">
        <f>V1624*Settings!$C$13*(INDEX(V$318:V$329,$D1642)+INDEX(V$305:V$316,$D1642))</f>
        <v/>
      </c>
      <c r="W1642" s="45">
        <f>W1624*Settings!$C$13*(INDEX(W$318:W$329,$D1642)+INDEX(W$305:W$316,$D1642))</f>
        <v/>
      </c>
      <c r="X1642" s="45">
        <f>X1624*Settings!$C$13*(INDEX(X$318:X$329,$D1642)+INDEX(X$305:X$316,$D1642))</f>
        <v/>
      </c>
      <c r="Y1642" s="45">
        <f>Y1624*Settings!$C$13*(INDEX(Y$318:Y$329,$D1642)+INDEX(Y$305:Y$316,$D1642))</f>
        <v/>
      </c>
      <c r="Z1642" s="45">
        <f>Z1624*Settings!$C$13*(INDEX(Z$318:Z$329,$D1642)+INDEX(Z$305:Z$316,$D1642))</f>
        <v/>
      </c>
      <c r="AA1642" s="45">
        <f>AA1624*Settings!$C$13*(INDEX(AA$318:AA$329,$D1642)+INDEX(AA$305:AA$316,$D1642))</f>
        <v/>
      </c>
      <c r="AB1642" s="45">
        <f>AB1624*Settings!$C$13*(INDEX(AB$318:AB$329,$D1642)+INDEX(AB$305:AB$316,$D1642))</f>
        <v/>
      </c>
      <c r="AC1642" s="45">
        <f>AC1624*Settings!$C$13*(INDEX(AC$318:AC$329,$D1642)+INDEX(AC$305:AC$316,$D1642))</f>
        <v/>
      </c>
      <c r="AD1642" s="46">
        <f>REVENUE(AD1624,Settings!$C$13,INDEX(AD$318:AD$329,$D1642)+INDEX(AD$305:AD$316,$D1642))</f>
        <v/>
      </c>
      <c r="AF1642" s="11">
        <f>LOWER(Settings!$C$4)&amp;".mit."&amp;$A1642&amp;IF($C1642="","","."&amp;$C1642&amp;"."&amp;$B1642)&amp;IF(INDEX(Variables!$D$5:$D$105,MATCH($A1642,Variables!$A$5:$A$105,0))="","","."&amp;INDEX(Variables!$D$5:$D$105,MATCH($A1642,Variables!$A$5:$A$105,0)))&amp;"."&amp;AF$5</f>
        <v/>
      </c>
      <c r="AG1642" s="44">
        <f>AG1624*Settings!$C$13*(INDEX(AG$318:AG$329,$D1642)+INDEX(AG$305:AG$316,$D1642))</f>
        <v/>
      </c>
      <c r="AH1642" s="45">
        <f>AH1624*Settings!$C$13*(INDEX(AH$318:AH$329,$D1642)+INDEX(AH$305:AH$316,$D1642))</f>
        <v/>
      </c>
      <c r="AI1642" s="45">
        <f>AI1624*Settings!$C$13*(INDEX(AI$318:AI$329,$D1642)+INDEX(AI$305:AI$316,$D1642))</f>
        <v/>
      </c>
      <c r="AJ1642" s="45">
        <f>AJ1624*Settings!$C$13*(INDEX(AJ$318:AJ$329,$D1642)+INDEX(AJ$305:AJ$316,$D1642))</f>
        <v/>
      </c>
      <c r="AK1642" s="45">
        <f>AK1624*Settings!$C$13*(INDEX(AK$318:AK$329,$D1642)+INDEX(AK$305:AK$316,$D1642))</f>
        <v/>
      </c>
      <c r="AL1642" s="45">
        <f>AL1624*Settings!$C$13*(INDEX(AL$318:AL$329,$D1642)+INDEX(AL$305:AL$316,$D1642))</f>
        <v/>
      </c>
      <c r="AM1642" s="45">
        <f>AM1624*Settings!$C$13*(INDEX(AM$318:AM$329,$D1642)+INDEX(AM$305:AM$316,$D1642))</f>
        <v/>
      </c>
      <c r="AN1642" s="45">
        <f>AN1624*Settings!$C$13*(INDEX(AN$318:AN$329,$D1642)+INDEX(AN$305:AN$316,$D1642))</f>
        <v/>
      </c>
      <c r="AO1642" s="45">
        <f>AO1624*Settings!$C$13*(INDEX(AO$318:AO$329,$D1642)+INDEX(AO$305:AO$316,$D1642))</f>
        <v/>
      </c>
      <c r="AP1642" s="45">
        <f>AP1624*Settings!$C$13*(INDEX(AP$318:AP$329,$D1642)+INDEX(AP$305:AP$316,$D1642))</f>
        <v/>
      </c>
      <c r="AQ1642" s="45">
        <f>AQ1624*Settings!$C$13*(INDEX(AQ$318:AQ$329,$D1642)+INDEX(AQ$305:AQ$316,$D1642))</f>
        <v/>
      </c>
      <c r="AR1642" s="45">
        <f>AR1624*Settings!$C$13*(INDEX(AR$318:AR$329,$D1642)+INDEX(AR$305:AR$316,$D1642))</f>
        <v/>
      </c>
      <c r="AS1642" s="45">
        <f>AS1624*Settings!$C$13*(INDEX(AS$318:AS$329,$D1642)+INDEX(AS$305:AS$316,$D1642))</f>
        <v/>
      </c>
      <c r="AT1642" s="45">
        <f>AT1624*Settings!$C$13*(INDEX(AT$318:AT$329,$D1642)+INDEX(AT$305:AT$316,$D1642))</f>
        <v/>
      </c>
      <c r="AU1642" s="45">
        <f>AU1624*Settings!$C$13*(INDEX(AU$318:AU$329,$D1642)+INDEX(AU$305:AU$316,$D1642))</f>
        <v/>
      </c>
      <c r="AV1642" s="45">
        <f>AV1624*Settings!$C$13*(INDEX(AV$318:AV$329,$D1642)+INDEX(AV$305:AV$316,$D1642))</f>
        <v/>
      </c>
      <c r="AW1642" s="45">
        <f>AW1624*Settings!$C$13*(INDEX(AW$318:AW$329,$D1642)+INDEX(AW$305:AW$316,$D1642))</f>
        <v/>
      </c>
      <c r="AX1642" s="45">
        <f>AX1624*Settings!$C$13*(INDEX(AX$318:AX$329,$D1642)+INDEX(AX$305:AX$316,$D1642))</f>
        <v/>
      </c>
      <c r="AY1642" s="46">
        <f>REVENUE(AY1624,Settings!$C$13,INDEX(AY$318:AY$329,$D1642)+INDEX(AY$305:AY$316,$D1642))</f>
        <v/>
      </c>
    </row>
    <row r="1643" hidden="1" outlineLevel="2">
      <c r="A1643" s="14" t="inlineStr">
        <is>
          <t>rtx</t>
        </is>
      </c>
      <c r="B1643" s="14" t="inlineStr">
        <is>
          <t>nga</t>
        </is>
      </c>
      <c r="C1643" s="14" t="inlineStr">
        <is>
          <t>omn</t>
        </is>
      </c>
      <c r="D1643" s="37">
        <f>INDEX(Inputs!$R$5:$R$132,MATCH($B1643&amp;"|"&amp;$C1643,Inputs!$A$5:$A$132,0))</f>
        <v/>
      </c>
      <c r="E1643" s="36" t="n"/>
      <c r="F1643" s="36" t="n"/>
      <c r="G1643" s="36" t="n"/>
      <c r="H1643" s="14">
        <f>INDEX(Variables!$B$5:$B$105,MATCH($A1643,Variables!$A$5:$A$105,0))&amp;IF($C1643="",""," | "&amp;INDEX(Mapping!$B$5:$B$26,MATCH($C1643,Mapping!$A$5:$A$26,0))&amp;" | "&amp;INDEX(Mapping!$B$30:$B$41,MATCH($B1643,Mapping!$A$30:$A$41,0)))</f>
        <v/>
      </c>
      <c r="I1643" s="14">
        <f>INDEX(Variables!$C$5:$C$105,MATCH($A1643,Variables!$A$5:$A$105,0))</f>
        <v/>
      </c>
      <c r="J1643" s="14">
        <f>INDEX(Variables!$E$5:$E$105,MATCH($A1643,Variables!$A$5:$A$105,0))</f>
        <v/>
      </c>
      <c r="K1643" s="11">
        <f>LOWER(Settings!$C$4)&amp;".mit."&amp;$A1643&amp;IF($C1643="","","."&amp;$C1643&amp;"."&amp;$B1643)&amp;IF(INDEX(Variables!$D$5:$D$105,MATCH($A1643,Variables!$A$5:$A$105,0))="","","."&amp;INDEX(Variables!$D$5:$D$105,MATCH($A1643,Variables!$A$5:$A$105,0)))&amp;"."&amp;K$5</f>
        <v/>
      </c>
      <c r="L1643" s="44">
        <f>L1625*Settings!$C$13*(INDEX(L$318:L$329,$D1643)+INDEX(L$305:L$316,$D1643))</f>
        <v/>
      </c>
      <c r="M1643" s="45">
        <f>M1625*Settings!$C$13*(INDEX(M$318:M$329,$D1643)+INDEX(M$305:M$316,$D1643))</f>
        <v/>
      </c>
      <c r="N1643" s="45">
        <f>N1625*Settings!$C$13*(INDEX(N$318:N$329,$D1643)+INDEX(N$305:N$316,$D1643))</f>
        <v/>
      </c>
      <c r="O1643" s="45">
        <f>O1625*Settings!$C$13*(INDEX(O$318:O$329,$D1643)+INDEX(O$305:O$316,$D1643))</f>
        <v/>
      </c>
      <c r="P1643" s="45">
        <f>P1625*Settings!$C$13*(INDEX(P$318:P$329,$D1643)+INDEX(P$305:P$316,$D1643))</f>
        <v/>
      </c>
      <c r="Q1643" s="45">
        <f>Q1625*Settings!$C$13*(INDEX(Q$318:Q$329,$D1643)+INDEX(Q$305:Q$316,$D1643))</f>
        <v/>
      </c>
      <c r="R1643" s="45">
        <f>R1625*Settings!$C$13*(INDEX(R$318:R$329,$D1643)+INDEX(R$305:R$316,$D1643))</f>
        <v/>
      </c>
      <c r="S1643" s="45">
        <f>S1625*Settings!$C$13*(INDEX(S$318:S$329,$D1643)+INDEX(S$305:S$316,$D1643))</f>
        <v/>
      </c>
      <c r="T1643" s="45">
        <f>T1625*Settings!$C$13*(INDEX(T$318:T$329,$D1643)+INDEX(T$305:T$316,$D1643))</f>
        <v/>
      </c>
      <c r="U1643" s="45">
        <f>U1625*Settings!$C$13*(INDEX(U$318:U$329,$D1643)+INDEX(U$305:U$316,$D1643))</f>
        <v/>
      </c>
      <c r="V1643" s="45">
        <f>V1625*Settings!$C$13*(INDEX(V$318:V$329,$D1643)+INDEX(V$305:V$316,$D1643))</f>
        <v/>
      </c>
      <c r="W1643" s="45">
        <f>W1625*Settings!$C$13*(INDEX(W$318:W$329,$D1643)+INDEX(W$305:W$316,$D1643))</f>
        <v/>
      </c>
      <c r="X1643" s="45">
        <f>X1625*Settings!$C$13*(INDEX(X$318:X$329,$D1643)+INDEX(X$305:X$316,$D1643))</f>
        <v/>
      </c>
      <c r="Y1643" s="45">
        <f>Y1625*Settings!$C$13*(INDEX(Y$318:Y$329,$D1643)+INDEX(Y$305:Y$316,$D1643))</f>
        <v/>
      </c>
      <c r="Z1643" s="45">
        <f>Z1625*Settings!$C$13*(INDEX(Z$318:Z$329,$D1643)+INDEX(Z$305:Z$316,$D1643))</f>
        <v/>
      </c>
      <c r="AA1643" s="45">
        <f>AA1625*Settings!$C$13*(INDEX(AA$318:AA$329,$D1643)+INDEX(AA$305:AA$316,$D1643))</f>
        <v/>
      </c>
      <c r="AB1643" s="45">
        <f>AB1625*Settings!$C$13*(INDEX(AB$318:AB$329,$D1643)+INDEX(AB$305:AB$316,$D1643))</f>
        <v/>
      </c>
      <c r="AC1643" s="45">
        <f>AC1625*Settings!$C$13*(INDEX(AC$318:AC$329,$D1643)+INDEX(AC$305:AC$316,$D1643))</f>
        <v/>
      </c>
      <c r="AD1643" s="46">
        <f>REVENUE(AD1625,Settings!$C$13,INDEX(AD$318:AD$329,$D1643)+INDEX(AD$305:AD$316,$D1643))</f>
        <v/>
      </c>
      <c r="AF1643" s="11">
        <f>LOWER(Settings!$C$4)&amp;".mit."&amp;$A1643&amp;IF($C1643="","","."&amp;$C1643&amp;"."&amp;$B1643)&amp;IF(INDEX(Variables!$D$5:$D$105,MATCH($A1643,Variables!$A$5:$A$105,0))="","","."&amp;INDEX(Variables!$D$5:$D$105,MATCH($A1643,Variables!$A$5:$A$105,0)))&amp;"."&amp;AF$5</f>
        <v/>
      </c>
      <c r="AG1643" s="44">
        <f>AG1625*Settings!$C$13*(INDEX(AG$318:AG$329,$D1643)+INDEX(AG$305:AG$316,$D1643))</f>
        <v/>
      </c>
      <c r="AH1643" s="45">
        <f>AH1625*Settings!$C$13*(INDEX(AH$318:AH$329,$D1643)+INDEX(AH$305:AH$316,$D1643))</f>
        <v/>
      </c>
      <c r="AI1643" s="45">
        <f>AI1625*Settings!$C$13*(INDEX(AI$318:AI$329,$D1643)+INDEX(AI$305:AI$316,$D1643))</f>
        <v/>
      </c>
      <c r="AJ1643" s="45">
        <f>AJ1625*Settings!$C$13*(INDEX(AJ$318:AJ$329,$D1643)+INDEX(AJ$305:AJ$316,$D1643))</f>
        <v/>
      </c>
      <c r="AK1643" s="45">
        <f>AK1625*Settings!$C$13*(INDEX(AK$318:AK$329,$D1643)+INDEX(AK$305:AK$316,$D1643))</f>
        <v/>
      </c>
      <c r="AL1643" s="45">
        <f>AL1625*Settings!$C$13*(INDEX(AL$318:AL$329,$D1643)+INDEX(AL$305:AL$316,$D1643))</f>
        <v/>
      </c>
      <c r="AM1643" s="45">
        <f>AM1625*Settings!$C$13*(INDEX(AM$318:AM$329,$D1643)+INDEX(AM$305:AM$316,$D1643))</f>
        <v/>
      </c>
      <c r="AN1643" s="45">
        <f>AN1625*Settings!$C$13*(INDEX(AN$318:AN$329,$D1643)+INDEX(AN$305:AN$316,$D1643))</f>
        <v/>
      </c>
      <c r="AO1643" s="45">
        <f>AO1625*Settings!$C$13*(INDEX(AO$318:AO$329,$D1643)+INDEX(AO$305:AO$316,$D1643))</f>
        <v/>
      </c>
      <c r="AP1643" s="45">
        <f>AP1625*Settings!$C$13*(INDEX(AP$318:AP$329,$D1643)+INDEX(AP$305:AP$316,$D1643))</f>
        <v/>
      </c>
      <c r="AQ1643" s="45">
        <f>AQ1625*Settings!$C$13*(INDEX(AQ$318:AQ$329,$D1643)+INDEX(AQ$305:AQ$316,$D1643))</f>
        <v/>
      </c>
      <c r="AR1643" s="45">
        <f>AR1625*Settings!$C$13*(INDEX(AR$318:AR$329,$D1643)+INDEX(AR$305:AR$316,$D1643))</f>
        <v/>
      </c>
      <c r="AS1643" s="45">
        <f>AS1625*Settings!$C$13*(INDEX(AS$318:AS$329,$D1643)+INDEX(AS$305:AS$316,$D1643))</f>
        <v/>
      </c>
      <c r="AT1643" s="45">
        <f>AT1625*Settings!$C$13*(INDEX(AT$318:AT$329,$D1643)+INDEX(AT$305:AT$316,$D1643))</f>
        <v/>
      </c>
      <c r="AU1643" s="45">
        <f>AU1625*Settings!$C$13*(INDEX(AU$318:AU$329,$D1643)+INDEX(AU$305:AU$316,$D1643))</f>
        <v/>
      </c>
      <c r="AV1643" s="45">
        <f>AV1625*Settings!$C$13*(INDEX(AV$318:AV$329,$D1643)+INDEX(AV$305:AV$316,$D1643))</f>
        <v/>
      </c>
      <c r="AW1643" s="45">
        <f>AW1625*Settings!$C$13*(INDEX(AW$318:AW$329,$D1643)+INDEX(AW$305:AW$316,$D1643))</f>
        <v/>
      </c>
      <c r="AX1643" s="45">
        <f>AX1625*Settings!$C$13*(INDEX(AX$318:AX$329,$D1643)+INDEX(AX$305:AX$316,$D1643))</f>
        <v/>
      </c>
      <c r="AY1643" s="46">
        <f>REVENUE(AY1625,Settings!$C$13,INDEX(AY$318:AY$329,$D1643)+INDEX(AY$305:AY$316,$D1643))</f>
        <v/>
      </c>
    </row>
    <row r="1644" hidden="1" outlineLevel="2">
      <c r="A1644" s="14" t="inlineStr">
        <is>
          <t>rtx</t>
        </is>
      </c>
      <c r="B1644" s="14" t="inlineStr">
        <is>
          <t>gso</t>
        </is>
      </c>
      <c r="C1644" s="14" t="inlineStr">
        <is>
          <t>omn</t>
        </is>
      </c>
      <c r="D1644" s="37">
        <f>INDEX(Inputs!$R$5:$R$132,MATCH($B1644&amp;"|"&amp;$C1644,Inputs!$A$5:$A$132,0))</f>
        <v/>
      </c>
      <c r="E1644" s="36" t="n"/>
      <c r="F1644" s="36" t="n"/>
      <c r="G1644" s="36" t="n"/>
      <c r="H1644" s="14">
        <f>INDEX(Variables!$B$5:$B$105,MATCH($A1644,Variables!$A$5:$A$105,0))&amp;IF($C1644="",""," | "&amp;INDEX(Mapping!$B$5:$B$26,MATCH($C1644,Mapping!$A$5:$A$26,0))&amp;" | "&amp;INDEX(Mapping!$B$30:$B$41,MATCH($B1644,Mapping!$A$30:$A$41,0)))</f>
        <v/>
      </c>
      <c r="I1644" s="14">
        <f>INDEX(Variables!$C$5:$C$105,MATCH($A1644,Variables!$A$5:$A$105,0))</f>
        <v/>
      </c>
      <c r="J1644" s="14">
        <f>INDEX(Variables!$E$5:$E$105,MATCH($A1644,Variables!$A$5:$A$105,0))</f>
        <v/>
      </c>
      <c r="K1644" s="11">
        <f>LOWER(Settings!$C$4)&amp;".mit."&amp;$A1644&amp;IF($C1644="","","."&amp;$C1644&amp;"."&amp;$B1644)&amp;IF(INDEX(Variables!$D$5:$D$105,MATCH($A1644,Variables!$A$5:$A$105,0))="","","."&amp;INDEX(Variables!$D$5:$D$105,MATCH($A1644,Variables!$A$5:$A$105,0)))&amp;"."&amp;K$5</f>
        <v/>
      </c>
      <c r="L1644" s="44">
        <f>L1626*Settings!$C$13*(INDEX(L$318:L$329,$D1644)+INDEX(L$305:L$316,$D1644))</f>
        <v/>
      </c>
      <c r="M1644" s="45">
        <f>M1626*Settings!$C$13*(INDEX(M$318:M$329,$D1644)+INDEX(M$305:M$316,$D1644))</f>
        <v/>
      </c>
      <c r="N1644" s="45">
        <f>N1626*Settings!$C$13*(INDEX(N$318:N$329,$D1644)+INDEX(N$305:N$316,$D1644))</f>
        <v/>
      </c>
      <c r="O1644" s="45">
        <f>O1626*Settings!$C$13*(INDEX(O$318:O$329,$D1644)+INDEX(O$305:O$316,$D1644))</f>
        <v/>
      </c>
      <c r="P1644" s="45">
        <f>P1626*Settings!$C$13*(INDEX(P$318:P$329,$D1644)+INDEX(P$305:P$316,$D1644))</f>
        <v/>
      </c>
      <c r="Q1644" s="45">
        <f>Q1626*Settings!$C$13*(INDEX(Q$318:Q$329,$D1644)+INDEX(Q$305:Q$316,$D1644))</f>
        <v/>
      </c>
      <c r="R1644" s="45">
        <f>R1626*Settings!$C$13*(INDEX(R$318:R$329,$D1644)+INDEX(R$305:R$316,$D1644))</f>
        <v/>
      </c>
      <c r="S1644" s="45">
        <f>S1626*Settings!$C$13*(INDEX(S$318:S$329,$D1644)+INDEX(S$305:S$316,$D1644))</f>
        <v/>
      </c>
      <c r="T1644" s="45">
        <f>T1626*Settings!$C$13*(INDEX(T$318:T$329,$D1644)+INDEX(T$305:T$316,$D1644))</f>
        <v/>
      </c>
      <c r="U1644" s="45">
        <f>U1626*Settings!$C$13*(INDEX(U$318:U$329,$D1644)+INDEX(U$305:U$316,$D1644))</f>
        <v/>
      </c>
      <c r="V1644" s="45">
        <f>V1626*Settings!$C$13*(INDEX(V$318:V$329,$D1644)+INDEX(V$305:V$316,$D1644))</f>
        <v/>
      </c>
      <c r="W1644" s="45">
        <f>W1626*Settings!$C$13*(INDEX(W$318:W$329,$D1644)+INDEX(W$305:W$316,$D1644))</f>
        <v/>
      </c>
      <c r="X1644" s="45">
        <f>X1626*Settings!$C$13*(INDEX(X$318:X$329,$D1644)+INDEX(X$305:X$316,$D1644))</f>
        <v/>
      </c>
      <c r="Y1644" s="45">
        <f>Y1626*Settings!$C$13*(INDEX(Y$318:Y$329,$D1644)+INDEX(Y$305:Y$316,$D1644))</f>
        <v/>
      </c>
      <c r="Z1644" s="45">
        <f>Z1626*Settings!$C$13*(INDEX(Z$318:Z$329,$D1644)+INDEX(Z$305:Z$316,$D1644))</f>
        <v/>
      </c>
      <c r="AA1644" s="45">
        <f>AA1626*Settings!$C$13*(INDEX(AA$318:AA$329,$D1644)+INDEX(AA$305:AA$316,$D1644))</f>
        <v/>
      </c>
      <c r="AB1644" s="45">
        <f>AB1626*Settings!$C$13*(INDEX(AB$318:AB$329,$D1644)+INDEX(AB$305:AB$316,$D1644))</f>
        <v/>
      </c>
      <c r="AC1644" s="45">
        <f>AC1626*Settings!$C$13*(INDEX(AC$318:AC$329,$D1644)+INDEX(AC$305:AC$316,$D1644))</f>
        <v/>
      </c>
      <c r="AD1644" s="46">
        <f>REVENUE(AD1626,Settings!$C$13,INDEX(AD$318:AD$329,$D1644)+INDEX(AD$305:AD$316,$D1644))</f>
        <v/>
      </c>
      <c r="AF1644" s="11">
        <f>LOWER(Settings!$C$4)&amp;".mit."&amp;$A1644&amp;IF($C1644="","","."&amp;$C1644&amp;"."&amp;$B1644)&amp;IF(INDEX(Variables!$D$5:$D$105,MATCH($A1644,Variables!$A$5:$A$105,0))="","","."&amp;INDEX(Variables!$D$5:$D$105,MATCH($A1644,Variables!$A$5:$A$105,0)))&amp;"."&amp;AF$5</f>
        <v/>
      </c>
      <c r="AG1644" s="44">
        <f>AG1626*Settings!$C$13*(INDEX(AG$318:AG$329,$D1644)+INDEX(AG$305:AG$316,$D1644))</f>
        <v/>
      </c>
      <c r="AH1644" s="45">
        <f>AH1626*Settings!$C$13*(INDEX(AH$318:AH$329,$D1644)+INDEX(AH$305:AH$316,$D1644))</f>
        <v/>
      </c>
      <c r="AI1644" s="45">
        <f>AI1626*Settings!$C$13*(INDEX(AI$318:AI$329,$D1644)+INDEX(AI$305:AI$316,$D1644))</f>
        <v/>
      </c>
      <c r="AJ1644" s="45">
        <f>AJ1626*Settings!$C$13*(INDEX(AJ$318:AJ$329,$D1644)+INDEX(AJ$305:AJ$316,$D1644))</f>
        <v/>
      </c>
      <c r="AK1644" s="45">
        <f>AK1626*Settings!$C$13*(INDEX(AK$318:AK$329,$D1644)+INDEX(AK$305:AK$316,$D1644))</f>
        <v/>
      </c>
      <c r="AL1644" s="45">
        <f>AL1626*Settings!$C$13*(INDEX(AL$318:AL$329,$D1644)+INDEX(AL$305:AL$316,$D1644))</f>
        <v/>
      </c>
      <c r="AM1644" s="45">
        <f>AM1626*Settings!$C$13*(INDEX(AM$318:AM$329,$D1644)+INDEX(AM$305:AM$316,$D1644))</f>
        <v/>
      </c>
      <c r="AN1644" s="45">
        <f>AN1626*Settings!$C$13*(INDEX(AN$318:AN$329,$D1644)+INDEX(AN$305:AN$316,$D1644))</f>
        <v/>
      </c>
      <c r="AO1644" s="45">
        <f>AO1626*Settings!$C$13*(INDEX(AO$318:AO$329,$D1644)+INDEX(AO$305:AO$316,$D1644))</f>
        <v/>
      </c>
      <c r="AP1644" s="45">
        <f>AP1626*Settings!$C$13*(INDEX(AP$318:AP$329,$D1644)+INDEX(AP$305:AP$316,$D1644))</f>
        <v/>
      </c>
      <c r="AQ1644" s="45">
        <f>AQ1626*Settings!$C$13*(INDEX(AQ$318:AQ$329,$D1644)+INDEX(AQ$305:AQ$316,$D1644))</f>
        <v/>
      </c>
      <c r="AR1644" s="45">
        <f>AR1626*Settings!$C$13*(INDEX(AR$318:AR$329,$D1644)+INDEX(AR$305:AR$316,$D1644))</f>
        <v/>
      </c>
      <c r="AS1644" s="45">
        <f>AS1626*Settings!$C$13*(INDEX(AS$318:AS$329,$D1644)+INDEX(AS$305:AS$316,$D1644))</f>
        <v/>
      </c>
      <c r="AT1644" s="45">
        <f>AT1626*Settings!$C$13*(INDEX(AT$318:AT$329,$D1644)+INDEX(AT$305:AT$316,$D1644))</f>
        <v/>
      </c>
      <c r="AU1644" s="45">
        <f>AU1626*Settings!$C$13*(INDEX(AU$318:AU$329,$D1644)+INDEX(AU$305:AU$316,$D1644))</f>
        <v/>
      </c>
      <c r="AV1644" s="45">
        <f>AV1626*Settings!$C$13*(INDEX(AV$318:AV$329,$D1644)+INDEX(AV$305:AV$316,$D1644))</f>
        <v/>
      </c>
      <c r="AW1644" s="45">
        <f>AW1626*Settings!$C$13*(INDEX(AW$318:AW$329,$D1644)+INDEX(AW$305:AW$316,$D1644))</f>
        <v/>
      </c>
      <c r="AX1644" s="45">
        <f>AX1626*Settings!$C$13*(INDEX(AX$318:AX$329,$D1644)+INDEX(AX$305:AX$316,$D1644))</f>
        <v/>
      </c>
      <c r="AY1644" s="46">
        <f>REVENUE(AY1626,Settings!$C$13,INDEX(AY$318:AY$329,$D1644)+INDEX(AY$305:AY$316,$D1644))</f>
        <v/>
      </c>
    </row>
    <row r="1645" hidden="1" outlineLevel="2">
      <c r="A1645" s="14" t="inlineStr">
        <is>
          <t>rtx</t>
        </is>
      </c>
      <c r="B1645" s="14" t="inlineStr">
        <is>
          <t>die</t>
        </is>
      </c>
      <c r="C1645" s="14" t="inlineStr">
        <is>
          <t>omn</t>
        </is>
      </c>
      <c r="D1645" s="37">
        <f>INDEX(Inputs!$R$5:$R$132,MATCH($B1645&amp;"|"&amp;$C1645,Inputs!$A$5:$A$132,0))</f>
        <v/>
      </c>
      <c r="E1645" s="36" t="n"/>
      <c r="F1645" s="36" t="n"/>
      <c r="G1645" s="36" t="n"/>
      <c r="H1645" s="14">
        <f>INDEX(Variables!$B$5:$B$105,MATCH($A1645,Variables!$A$5:$A$105,0))&amp;IF($C1645="",""," | "&amp;INDEX(Mapping!$B$5:$B$26,MATCH($C1645,Mapping!$A$5:$A$26,0))&amp;" | "&amp;INDEX(Mapping!$B$30:$B$41,MATCH($B1645,Mapping!$A$30:$A$41,0)))</f>
        <v/>
      </c>
      <c r="I1645" s="14">
        <f>INDEX(Variables!$C$5:$C$105,MATCH($A1645,Variables!$A$5:$A$105,0))</f>
        <v/>
      </c>
      <c r="J1645" s="14">
        <f>INDEX(Variables!$E$5:$E$105,MATCH($A1645,Variables!$A$5:$A$105,0))</f>
        <v/>
      </c>
      <c r="K1645" s="11">
        <f>LOWER(Settings!$C$4)&amp;".mit."&amp;$A1645&amp;IF($C1645="","","."&amp;$C1645&amp;"."&amp;$B1645)&amp;IF(INDEX(Variables!$D$5:$D$105,MATCH($A1645,Variables!$A$5:$A$105,0))="","","."&amp;INDEX(Variables!$D$5:$D$105,MATCH($A1645,Variables!$A$5:$A$105,0)))&amp;"."&amp;K$5</f>
        <v/>
      </c>
      <c r="L1645" s="44">
        <f>L1627*Settings!$C$13*(INDEX(L$318:L$329,$D1645)+INDEX(L$305:L$316,$D1645))</f>
        <v/>
      </c>
      <c r="M1645" s="45">
        <f>M1627*Settings!$C$13*(INDEX(M$318:M$329,$D1645)+INDEX(M$305:M$316,$D1645))</f>
        <v/>
      </c>
      <c r="N1645" s="45">
        <f>N1627*Settings!$C$13*(INDEX(N$318:N$329,$D1645)+INDEX(N$305:N$316,$D1645))</f>
        <v/>
      </c>
      <c r="O1645" s="45">
        <f>O1627*Settings!$C$13*(INDEX(O$318:O$329,$D1645)+INDEX(O$305:O$316,$D1645))</f>
        <v/>
      </c>
      <c r="P1645" s="45">
        <f>P1627*Settings!$C$13*(INDEX(P$318:P$329,$D1645)+INDEX(P$305:P$316,$D1645))</f>
        <v/>
      </c>
      <c r="Q1645" s="45">
        <f>Q1627*Settings!$C$13*(INDEX(Q$318:Q$329,$D1645)+INDEX(Q$305:Q$316,$D1645))</f>
        <v/>
      </c>
      <c r="R1645" s="45">
        <f>R1627*Settings!$C$13*(INDEX(R$318:R$329,$D1645)+INDEX(R$305:R$316,$D1645))</f>
        <v/>
      </c>
      <c r="S1645" s="45">
        <f>S1627*Settings!$C$13*(INDEX(S$318:S$329,$D1645)+INDEX(S$305:S$316,$D1645))</f>
        <v/>
      </c>
      <c r="T1645" s="45">
        <f>T1627*Settings!$C$13*(INDEX(T$318:T$329,$D1645)+INDEX(T$305:T$316,$D1645))</f>
        <v/>
      </c>
      <c r="U1645" s="45">
        <f>U1627*Settings!$C$13*(INDEX(U$318:U$329,$D1645)+INDEX(U$305:U$316,$D1645))</f>
        <v/>
      </c>
      <c r="V1645" s="45">
        <f>V1627*Settings!$C$13*(INDEX(V$318:V$329,$D1645)+INDEX(V$305:V$316,$D1645))</f>
        <v/>
      </c>
      <c r="W1645" s="45">
        <f>W1627*Settings!$C$13*(INDEX(W$318:W$329,$D1645)+INDEX(W$305:W$316,$D1645))</f>
        <v/>
      </c>
      <c r="X1645" s="45">
        <f>X1627*Settings!$C$13*(INDEX(X$318:X$329,$D1645)+INDEX(X$305:X$316,$D1645))</f>
        <v/>
      </c>
      <c r="Y1645" s="45">
        <f>Y1627*Settings!$C$13*(INDEX(Y$318:Y$329,$D1645)+INDEX(Y$305:Y$316,$D1645))</f>
        <v/>
      </c>
      <c r="Z1645" s="45">
        <f>Z1627*Settings!$C$13*(INDEX(Z$318:Z$329,$D1645)+INDEX(Z$305:Z$316,$D1645))</f>
        <v/>
      </c>
      <c r="AA1645" s="45">
        <f>AA1627*Settings!$C$13*(INDEX(AA$318:AA$329,$D1645)+INDEX(AA$305:AA$316,$D1645))</f>
        <v/>
      </c>
      <c r="AB1645" s="45">
        <f>AB1627*Settings!$C$13*(INDEX(AB$318:AB$329,$D1645)+INDEX(AB$305:AB$316,$D1645))</f>
        <v/>
      </c>
      <c r="AC1645" s="45">
        <f>AC1627*Settings!$C$13*(INDEX(AC$318:AC$329,$D1645)+INDEX(AC$305:AC$316,$D1645))</f>
        <v/>
      </c>
      <c r="AD1645" s="46">
        <f>REVENUE(AD1627,Settings!$C$13,INDEX(AD$318:AD$329,$D1645)+INDEX(AD$305:AD$316,$D1645))</f>
        <v/>
      </c>
      <c r="AF1645" s="11">
        <f>LOWER(Settings!$C$4)&amp;".mit."&amp;$A1645&amp;IF($C1645="","","."&amp;$C1645&amp;"."&amp;$B1645)&amp;IF(INDEX(Variables!$D$5:$D$105,MATCH($A1645,Variables!$A$5:$A$105,0))="","","."&amp;INDEX(Variables!$D$5:$D$105,MATCH($A1645,Variables!$A$5:$A$105,0)))&amp;"."&amp;AF$5</f>
        <v/>
      </c>
      <c r="AG1645" s="44">
        <f>AG1627*Settings!$C$13*(INDEX(AG$318:AG$329,$D1645)+INDEX(AG$305:AG$316,$D1645))</f>
        <v/>
      </c>
      <c r="AH1645" s="45">
        <f>AH1627*Settings!$C$13*(INDEX(AH$318:AH$329,$D1645)+INDEX(AH$305:AH$316,$D1645))</f>
        <v/>
      </c>
      <c r="AI1645" s="45">
        <f>AI1627*Settings!$C$13*(INDEX(AI$318:AI$329,$D1645)+INDEX(AI$305:AI$316,$D1645))</f>
        <v/>
      </c>
      <c r="AJ1645" s="45">
        <f>AJ1627*Settings!$C$13*(INDEX(AJ$318:AJ$329,$D1645)+INDEX(AJ$305:AJ$316,$D1645))</f>
        <v/>
      </c>
      <c r="AK1645" s="45">
        <f>AK1627*Settings!$C$13*(INDEX(AK$318:AK$329,$D1645)+INDEX(AK$305:AK$316,$D1645))</f>
        <v/>
      </c>
      <c r="AL1645" s="45">
        <f>AL1627*Settings!$C$13*(INDEX(AL$318:AL$329,$D1645)+INDEX(AL$305:AL$316,$D1645))</f>
        <v/>
      </c>
      <c r="AM1645" s="45">
        <f>AM1627*Settings!$C$13*(INDEX(AM$318:AM$329,$D1645)+INDEX(AM$305:AM$316,$D1645))</f>
        <v/>
      </c>
      <c r="AN1645" s="45">
        <f>AN1627*Settings!$C$13*(INDEX(AN$318:AN$329,$D1645)+INDEX(AN$305:AN$316,$D1645))</f>
        <v/>
      </c>
      <c r="AO1645" s="45">
        <f>AO1627*Settings!$C$13*(INDEX(AO$318:AO$329,$D1645)+INDEX(AO$305:AO$316,$D1645))</f>
        <v/>
      </c>
      <c r="AP1645" s="45">
        <f>AP1627*Settings!$C$13*(INDEX(AP$318:AP$329,$D1645)+INDEX(AP$305:AP$316,$D1645))</f>
        <v/>
      </c>
      <c r="AQ1645" s="45">
        <f>AQ1627*Settings!$C$13*(INDEX(AQ$318:AQ$329,$D1645)+INDEX(AQ$305:AQ$316,$D1645))</f>
        <v/>
      </c>
      <c r="AR1645" s="45">
        <f>AR1627*Settings!$C$13*(INDEX(AR$318:AR$329,$D1645)+INDEX(AR$305:AR$316,$D1645))</f>
        <v/>
      </c>
      <c r="AS1645" s="45">
        <f>AS1627*Settings!$C$13*(INDEX(AS$318:AS$329,$D1645)+INDEX(AS$305:AS$316,$D1645))</f>
        <v/>
      </c>
      <c r="AT1645" s="45">
        <f>AT1627*Settings!$C$13*(INDEX(AT$318:AT$329,$D1645)+INDEX(AT$305:AT$316,$D1645))</f>
        <v/>
      </c>
      <c r="AU1645" s="45">
        <f>AU1627*Settings!$C$13*(INDEX(AU$318:AU$329,$D1645)+INDEX(AU$305:AU$316,$D1645))</f>
        <v/>
      </c>
      <c r="AV1645" s="45">
        <f>AV1627*Settings!$C$13*(INDEX(AV$318:AV$329,$D1645)+INDEX(AV$305:AV$316,$D1645))</f>
        <v/>
      </c>
      <c r="AW1645" s="45">
        <f>AW1627*Settings!$C$13*(INDEX(AW$318:AW$329,$D1645)+INDEX(AW$305:AW$316,$D1645))</f>
        <v/>
      </c>
      <c r="AX1645" s="45">
        <f>AX1627*Settings!$C$13*(INDEX(AX$318:AX$329,$D1645)+INDEX(AX$305:AX$316,$D1645))</f>
        <v/>
      </c>
      <c r="AY1645" s="46">
        <f>REVENUE(AY1627,Settings!$C$13,INDEX(AY$318:AY$329,$D1645)+INDEX(AY$305:AY$316,$D1645))</f>
        <v/>
      </c>
    </row>
    <row r="1646" hidden="1" outlineLevel="2">
      <c r="A1646" s="14" t="inlineStr">
        <is>
          <t>rtx</t>
        </is>
      </c>
      <c r="B1646" s="14" t="inlineStr">
        <is>
          <t>lpg</t>
        </is>
      </c>
      <c r="C1646" s="14" t="inlineStr">
        <is>
          <t>omn</t>
        </is>
      </c>
      <c r="D1646" s="37">
        <f>INDEX(Inputs!$R$5:$R$132,MATCH($B1646&amp;"|"&amp;$C1646,Inputs!$A$5:$A$132,0))</f>
        <v/>
      </c>
      <c r="E1646" s="36" t="n"/>
      <c r="F1646" s="36" t="n"/>
      <c r="G1646" s="36" t="n"/>
      <c r="H1646" s="14">
        <f>INDEX(Variables!$B$5:$B$105,MATCH($A1646,Variables!$A$5:$A$105,0))&amp;IF($C1646="",""," | "&amp;INDEX(Mapping!$B$5:$B$26,MATCH($C1646,Mapping!$A$5:$A$26,0))&amp;" | "&amp;INDEX(Mapping!$B$30:$B$41,MATCH($B1646,Mapping!$A$30:$A$41,0)))</f>
        <v/>
      </c>
      <c r="I1646" s="14">
        <f>INDEX(Variables!$C$5:$C$105,MATCH($A1646,Variables!$A$5:$A$105,0))</f>
        <v/>
      </c>
      <c r="J1646" s="14">
        <f>INDEX(Variables!$E$5:$E$105,MATCH($A1646,Variables!$A$5:$A$105,0))</f>
        <v/>
      </c>
      <c r="K1646" s="11">
        <f>LOWER(Settings!$C$4)&amp;".mit."&amp;$A1646&amp;IF($C1646="","","."&amp;$C1646&amp;"."&amp;$B1646)&amp;IF(INDEX(Variables!$D$5:$D$105,MATCH($A1646,Variables!$A$5:$A$105,0))="","","."&amp;INDEX(Variables!$D$5:$D$105,MATCH($A1646,Variables!$A$5:$A$105,0)))&amp;"."&amp;K$5</f>
        <v/>
      </c>
      <c r="L1646" s="44">
        <f>L1628*Settings!$C$13*(INDEX(L$318:L$329,$D1646)+INDEX(L$305:L$316,$D1646))</f>
        <v/>
      </c>
      <c r="M1646" s="45">
        <f>M1628*Settings!$C$13*(INDEX(M$318:M$329,$D1646)+INDEX(M$305:M$316,$D1646))</f>
        <v/>
      </c>
      <c r="N1646" s="45">
        <f>N1628*Settings!$C$13*(INDEX(N$318:N$329,$D1646)+INDEX(N$305:N$316,$D1646))</f>
        <v/>
      </c>
      <c r="O1646" s="45">
        <f>O1628*Settings!$C$13*(INDEX(O$318:O$329,$D1646)+INDEX(O$305:O$316,$D1646))</f>
        <v/>
      </c>
      <c r="P1646" s="45">
        <f>P1628*Settings!$C$13*(INDEX(P$318:P$329,$D1646)+INDEX(P$305:P$316,$D1646))</f>
        <v/>
      </c>
      <c r="Q1646" s="45">
        <f>Q1628*Settings!$C$13*(INDEX(Q$318:Q$329,$D1646)+INDEX(Q$305:Q$316,$D1646))</f>
        <v/>
      </c>
      <c r="R1646" s="45">
        <f>R1628*Settings!$C$13*(INDEX(R$318:R$329,$D1646)+INDEX(R$305:R$316,$D1646))</f>
        <v/>
      </c>
      <c r="S1646" s="45">
        <f>S1628*Settings!$C$13*(INDEX(S$318:S$329,$D1646)+INDEX(S$305:S$316,$D1646))</f>
        <v/>
      </c>
      <c r="T1646" s="45">
        <f>T1628*Settings!$C$13*(INDEX(T$318:T$329,$D1646)+INDEX(T$305:T$316,$D1646))</f>
        <v/>
      </c>
      <c r="U1646" s="45">
        <f>U1628*Settings!$C$13*(INDEX(U$318:U$329,$D1646)+INDEX(U$305:U$316,$D1646))</f>
        <v/>
      </c>
      <c r="V1646" s="45">
        <f>V1628*Settings!$C$13*(INDEX(V$318:V$329,$D1646)+INDEX(V$305:V$316,$D1646))</f>
        <v/>
      </c>
      <c r="W1646" s="45">
        <f>W1628*Settings!$C$13*(INDEX(W$318:W$329,$D1646)+INDEX(W$305:W$316,$D1646))</f>
        <v/>
      </c>
      <c r="X1646" s="45">
        <f>X1628*Settings!$C$13*(INDEX(X$318:X$329,$D1646)+INDEX(X$305:X$316,$D1646))</f>
        <v/>
      </c>
      <c r="Y1646" s="45">
        <f>Y1628*Settings!$C$13*(INDEX(Y$318:Y$329,$D1646)+INDEX(Y$305:Y$316,$D1646))</f>
        <v/>
      </c>
      <c r="Z1646" s="45">
        <f>Z1628*Settings!$C$13*(INDEX(Z$318:Z$329,$D1646)+INDEX(Z$305:Z$316,$D1646))</f>
        <v/>
      </c>
      <c r="AA1646" s="45">
        <f>AA1628*Settings!$C$13*(INDEX(AA$318:AA$329,$D1646)+INDEX(AA$305:AA$316,$D1646))</f>
        <v/>
      </c>
      <c r="AB1646" s="45">
        <f>AB1628*Settings!$C$13*(INDEX(AB$318:AB$329,$D1646)+INDEX(AB$305:AB$316,$D1646))</f>
        <v/>
      </c>
      <c r="AC1646" s="45">
        <f>AC1628*Settings!$C$13*(INDEX(AC$318:AC$329,$D1646)+INDEX(AC$305:AC$316,$D1646))</f>
        <v/>
      </c>
      <c r="AD1646" s="46">
        <f>REVENUE(AD1628,Settings!$C$13,INDEX(AD$318:AD$329,$D1646)+INDEX(AD$305:AD$316,$D1646))</f>
        <v/>
      </c>
      <c r="AF1646" s="11">
        <f>LOWER(Settings!$C$4)&amp;".mit."&amp;$A1646&amp;IF($C1646="","","."&amp;$C1646&amp;"."&amp;$B1646)&amp;IF(INDEX(Variables!$D$5:$D$105,MATCH($A1646,Variables!$A$5:$A$105,0))="","","."&amp;INDEX(Variables!$D$5:$D$105,MATCH($A1646,Variables!$A$5:$A$105,0)))&amp;"."&amp;AF$5</f>
        <v/>
      </c>
      <c r="AG1646" s="44">
        <f>AG1628*Settings!$C$13*(INDEX(AG$318:AG$329,$D1646)+INDEX(AG$305:AG$316,$D1646))</f>
        <v/>
      </c>
      <c r="AH1646" s="45">
        <f>AH1628*Settings!$C$13*(INDEX(AH$318:AH$329,$D1646)+INDEX(AH$305:AH$316,$D1646))</f>
        <v/>
      </c>
      <c r="AI1646" s="45">
        <f>AI1628*Settings!$C$13*(INDEX(AI$318:AI$329,$D1646)+INDEX(AI$305:AI$316,$D1646))</f>
        <v/>
      </c>
      <c r="AJ1646" s="45">
        <f>AJ1628*Settings!$C$13*(INDEX(AJ$318:AJ$329,$D1646)+INDEX(AJ$305:AJ$316,$D1646))</f>
        <v/>
      </c>
      <c r="AK1646" s="45">
        <f>AK1628*Settings!$C$13*(INDEX(AK$318:AK$329,$D1646)+INDEX(AK$305:AK$316,$D1646))</f>
        <v/>
      </c>
      <c r="AL1646" s="45">
        <f>AL1628*Settings!$C$13*(INDEX(AL$318:AL$329,$D1646)+INDEX(AL$305:AL$316,$D1646))</f>
        <v/>
      </c>
      <c r="AM1646" s="45">
        <f>AM1628*Settings!$C$13*(INDEX(AM$318:AM$329,$D1646)+INDEX(AM$305:AM$316,$D1646))</f>
        <v/>
      </c>
      <c r="AN1646" s="45">
        <f>AN1628*Settings!$C$13*(INDEX(AN$318:AN$329,$D1646)+INDEX(AN$305:AN$316,$D1646))</f>
        <v/>
      </c>
      <c r="AO1646" s="45">
        <f>AO1628*Settings!$C$13*(INDEX(AO$318:AO$329,$D1646)+INDEX(AO$305:AO$316,$D1646))</f>
        <v/>
      </c>
      <c r="AP1646" s="45">
        <f>AP1628*Settings!$C$13*(INDEX(AP$318:AP$329,$D1646)+INDEX(AP$305:AP$316,$D1646))</f>
        <v/>
      </c>
      <c r="AQ1646" s="45">
        <f>AQ1628*Settings!$C$13*(INDEX(AQ$318:AQ$329,$D1646)+INDEX(AQ$305:AQ$316,$D1646))</f>
        <v/>
      </c>
      <c r="AR1646" s="45">
        <f>AR1628*Settings!$C$13*(INDEX(AR$318:AR$329,$D1646)+INDEX(AR$305:AR$316,$D1646))</f>
        <v/>
      </c>
      <c r="AS1646" s="45">
        <f>AS1628*Settings!$C$13*(INDEX(AS$318:AS$329,$D1646)+INDEX(AS$305:AS$316,$D1646))</f>
        <v/>
      </c>
      <c r="AT1646" s="45">
        <f>AT1628*Settings!$C$13*(INDEX(AT$318:AT$329,$D1646)+INDEX(AT$305:AT$316,$D1646))</f>
        <v/>
      </c>
      <c r="AU1646" s="45">
        <f>AU1628*Settings!$C$13*(INDEX(AU$318:AU$329,$D1646)+INDEX(AU$305:AU$316,$D1646))</f>
        <v/>
      </c>
      <c r="AV1646" s="45">
        <f>AV1628*Settings!$C$13*(INDEX(AV$318:AV$329,$D1646)+INDEX(AV$305:AV$316,$D1646))</f>
        <v/>
      </c>
      <c r="AW1646" s="45">
        <f>AW1628*Settings!$C$13*(INDEX(AW$318:AW$329,$D1646)+INDEX(AW$305:AW$316,$D1646))</f>
        <v/>
      </c>
      <c r="AX1646" s="45">
        <f>AX1628*Settings!$C$13*(INDEX(AX$318:AX$329,$D1646)+INDEX(AX$305:AX$316,$D1646))</f>
        <v/>
      </c>
      <c r="AY1646" s="46">
        <f>REVENUE(AY1628,Settings!$C$13,INDEX(AY$318:AY$329,$D1646)+INDEX(AY$305:AY$316,$D1646))</f>
        <v/>
      </c>
    </row>
    <row r="1647" hidden="1" outlineLevel="2">
      <c r="A1647" s="14" t="inlineStr">
        <is>
          <t>rtx</t>
        </is>
      </c>
      <c r="B1647" s="14" t="inlineStr">
        <is>
          <t>ker</t>
        </is>
      </c>
      <c r="C1647" s="14" t="inlineStr">
        <is>
          <t>omn</t>
        </is>
      </c>
      <c r="D1647" s="37">
        <f>INDEX(Inputs!$R$5:$R$132,MATCH($B1647&amp;"|"&amp;$C1647,Inputs!$A$5:$A$132,0))</f>
        <v/>
      </c>
      <c r="E1647" s="36" t="n"/>
      <c r="F1647" s="36" t="n"/>
      <c r="G1647" s="36" t="n"/>
      <c r="H1647" s="14">
        <f>INDEX(Variables!$B$5:$B$105,MATCH($A1647,Variables!$A$5:$A$105,0))&amp;IF($C1647="",""," | "&amp;INDEX(Mapping!$B$5:$B$26,MATCH($C1647,Mapping!$A$5:$A$26,0))&amp;" | "&amp;INDEX(Mapping!$B$30:$B$41,MATCH($B1647,Mapping!$A$30:$A$41,0)))</f>
        <v/>
      </c>
      <c r="I1647" s="14">
        <f>INDEX(Variables!$C$5:$C$105,MATCH($A1647,Variables!$A$5:$A$105,0))</f>
        <v/>
      </c>
      <c r="J1647" s="14">
        <f>INDEX(Variables!$E$5:$E$105,MATCH($A1647,Variables!$A$5:$A$105,0))</f>
        <v/>
      </c>
      <c r="K1647" s="11">
        <f>LOWER(Settings!$C$4)&amp;".mit."&amp;$A1647&amp;IF($C1647="","","."&amp;$C1647&amp;"."&amp;$B1647)&amp;IF(INDEX(Variables!$D$5:$D$105,MATCH($A1647,Variables!$A$5:$A$105,0))="","","."&amp;INDEX(Variables!$D$5:$D$105,MATCH($A1647,Variables!$A$5:$A$105,0)))&amp;"."&amp;K$5</f>
        <v/>
      </c>
      <c r="L1647" s="44">
        <f>L1629*Settings!$C$13*(INDEX(L$318:L$329,$D1647)+INDEX(L$305:L$316,$D1647))</f>
        <v/>
      </c>
      <c r="M1647" s="45">
        <f>M1629*Settings!$C$13*(INDEX(M$318:M$329,$D1647)+INDEX(M$305:M$316,$D1647))</f>
        <v/>
      </c>
      <c r="N1647" s="45">
        <f>N1629*Settings!$C$13*(INDEX(N$318:N$329,$D1647)+INDEX(N$305:N$316,$D1647))</f>
        <v/>
      </c>
      <c r="O1647" s="45">
        <f>O1629*Settings!$C$13*(INDEX(O$318:O$329,$D1647)+INDEX(O$305:O$316,$D1647))</f>
        <v/>
      </c>
      <c r="P1647" s="45">
        <f>P1629*Settings!$C$13*(INDEX(P$318:P$329,$D1647)+INDEX(P$305:P$316,$D1647))</f>
        <v/>
      </c>
      <c r="Q1647" s="45">
        <f>Q1629*Settings!$C$13*(INDEX(Q$318:Q$329,$D1647)+INDEX(Q$305:Q$316,$D1647))</f>
        <v/>
      </c>
      <c r="R1647" s="45">
        <f>R1629*Settings!$C$13*(INDEX(R$318:R$329,$D1647)+INDEX(R$305:R$316,$D1647))</f>
        <v/>
      </c>
      <c r="S1647" s="45">
        <f>S1629*Settings!$C$13*(INDEX(S$318:S$329,$D1647)+INDEX(S$305:S$316,$D1647))</f>
        <v/>
      </c>
      <c r="T1647" s="45">
        <f>T1629*Settings!$C$13*(INDEX(T$318:T$329,$D1647)+INDEX(T$305:T$316,$D1647))</f>
        <v/>
      </c>
      <c r="U1647" s="45">
        <f>U1629*Settings!$C$13*(INDEX(U$318:U$329,$D1647)+INDEX(U$305:U$316,$D1647))</f>
        <v/>
      </c>
      <c r="V1647" s="45">
        <f>V1629*Settings!$C$13*(INDEX(V$318:V$329,$D1647)+INDEX(V$305:V$316,$D1647))</f>
        <v/>
      </c>
      <c r="W1647" s="45">
        <f>W1629*Settings!$C$13*(INDEX(W$318:W$329,$D1647)+INDEX(W$305:W$316,$D1647))</f>
        <v/>
      </c>
      <c r="X1647" s="45">
        <f>X1629*Settings!$C$13*(INDEX(X$318:X$329,$D1647)+INDEX(X$305:X$316,$D1647))</f>
        <v/>
      </c>
      <c r="Y1647" s="45">
        <f>Y1629*Settings!$C$13*(INDEX(Y$318:Y$329,$D1647)+INDEX(Y$305:Y$316,$D1647))</f>
        <v/>
      </c>
      <c r="Z1647" s="45">
        <f>Z1629*Settings!$C$13*(INDEX(Z$318:Z$329,$D1647)+INDEX(Z$305:Z$316,$D1647))</f>
        <v/>
      </c>
      <c r="AA1647" s="45">
        <f>AA1629*Settings!$C$13*(INDEX(AA$318:AA$329,$D1647)+INDEX(AA$305:AA$316,$D1647))</f>
        <v/>
      </c>
      <c r="AB1647" s="45">
        <f>AB1629*Settings!$C$13*(INDEX(AB$318:AB$329,$D1647)+INDEX(AB$305:AB$316,$D1647))</f>
        <v/>
      </c>
      <c r="AC1647" s="45">
        <f>AC1629*Settings!$C$13*(INDEX(AC$318:AC$329,$D1647)+INDEX(AC$305:AC$316,$D1647))</f>
        <v/>
      </c>
      <c r="AD1647" s="46">
        <f>REVENUE(AD1629,Settings!$C$13,INDEX(AD$318:AD$329,$D1647)+INDEX(AD$305:AD$316,$D1647))</f>
        <v/>
      </c>
      <c r="AF1647" s="11">
        <f>LOWER(Settings!$C$4)&amp;".mit."&amp;$A1647&amp;IF($C1647="","","."&amp;$C1647&amp;"."&amp;$B1647)&amp;IF(INDEX(Variables!$D$5:$D$105,MATCH($A1647,Variables!$A$5:$A$105,0))="","","."&amp;INDEX(Variables!$D$5:$D$105,MATCH($A1647,Variables!$A$5:$A$105,0)))&amp;"."&amp;AF$5</f>
        <v/>
      </c>
      <c r="AG1647" s="44">
        <f>AG1629*Settings!$C$13*(INDEX(AG$318:AG$329,$D1647)+INDEX(AG$305:AG$316,$D1647))</f>
        <v/>
      </c>
      <c r="AH1647" s="45">
        <f>AH1629*Settings!$C$13*(INDEX(AH$318:AH$329,$D1647)+INDEX(AH$305:AH$316,$D1647))</f>
        <v/>
      </c>
      <c r="AI1647" s="45">
        <f>AI1629*Settings!$C$13*(INDEX(AI$318:AI$329,$D1647)+INDEX(AI$305:AI$316,$D1647))</f>
        <v/>
      </c>
      <c r="AJ1647" s="45">
        <f>AJ1629*Settings!$C$13*(INDEX(AJ$318:AJ$329,$D1647)+INDEX(AJ$305:AJ$316,$D1647))</f>
        <v/>
      </c>
      <c r="AK1647" s="45">
        <f>AK1629*Settings!$C$13*(INDEX(AK$318:AK$329,$D1647)+INDEX(AK$305:AK$316,$D1647))</f>
        <v/>
      </c>
      <c r="AL1647" s="45">
        <f>AL1629*Settings!$C$13*(INDEX(AL$318:AL$329,$D1647)+INDEX(AL$305:AL$316,$D1647))</f>
        <v/>
      </c>
      <c r="AM1647" s="45">
        <f>AM1629*Settings!$C$13*(INDEX(AM$318:AM$329,$D1647)+INDEX(AM$305:AM$316,$D1647))</f>
        <v/>
      </c>
      <c r="AN1647" s="45">
        <f>AN1629*Settings!$C$13*(INDEX(AN$318:AN$329,$D1647)+INDEX(AN$305:AN$316,$D1647))</f>
        <v/>
      </c>
      <c r="AO1647" s="45">
        <f>AO1629*Settings!$C$13*(INDEX(AO$318:AO$329,$D1647)+INDEX(AO$305:AO$316,$D1647))</f>
        <v/>
      </c>
      <c r="AP1647" s="45">
        <f>AP1629*Settings!$C$13*(INDEX(AP$318:AP$329,$D1647)+INDEX(AP$305:AP$316,$D1647))</f>
        <v/>
      </c>
      <c r="AQ1647" s="45">
        <f>AQ1629*Settings!$C$13*(INDEX(AQ$318:AQ$329,$D1647)+INDEX(AQ$305:AQ$316,$D1647))</f>
        <v/>
      </c>
      <c r="AR1647" s="45">
        <f>AR1629*Settings!$C$13*(INDEX(AR$318:AR$329,$D1647)+INDEX(AR$305:AR$316,$D1647))</f>
        <v/>
      </c>
      <c r="AS1647" s="45">
        <f>AS1629*Settings!$C$13*(INDEX(AS$318:AS$329,$D1647)+INDEX(AS$305:AS$316,$D1647))</f>
        <v/>
      </c>
      <c r="AT1647" s="45">
        <f>AT1629*Settings!$C$13*(INDEX(AT$318:AT$329,$D1647)+INDEX(AT$305:AT$316,$D1647))</f>
        <v/>
      </c>
      <c r="AU1647" s="45">
        <f>AU1629*Settings!$C$13*(INDEX(AU$318:AU$329,$D1647)+INDEX(AU$305:AU$316,$D1647))</f>
        <v/>
      </c>
      <c r="AV1647" s="45">
        <f>AV1629*Settings!$C$13*(INDEX(AV$318:AV$329,$D1647)+INDEX(AV$305:AV$316,$D1647))</f>
        <v/>
      </c>
      <c r="AW1647" s="45">
        <f>AW1629*Settings!$C$13*(INDEX(AW$318:AW$329,$D1647)+INDEX(AW$305:AW$316,$D1647))</f>
        <v/>
      </c>
      <c r="AX1647" s="45">
        <f>AX1629*Settings!$C$13*(INDEX(AX$318:AX$329,$D1647)+INDEX(AX$305:AX$316,$D1647))</f>
        <v/>
      </c>
      <c r="AY1647" s="46">
        <f>REVENUE(AY1629,Settings!$C$13,INDEX(AY$318:AY$329,$D1647)+INDEX(AY$305:AY$316,$D1647))</f>
        <v/>
      </c>
    </row>
    <row r="1648" hidden="1" outlineLevel="2">
      <c r="A1648" s="14" t="inlineStr">
        <is>
          <t>rtx</t>
        </is>
      </c>
      <c r="B1648" s="14" t="inlineStr">
        <is>
          <t>oop</t>
        </is>
      </c>
      <c r="C1648" s="14" t="inlineStr">
        <is>
          <t>omn</t>
        </is>
      </c>
      <c r="D1648" s="37">
        <f>INDEX(Inputs!$R$5:$R$132,MATCH($B1648&amp;"|"&amp;$C1648,Inputs!$A$5:$A$132,0))</f>
        <v/>
      </c>
      <c r="E1648" s="36" t="n"/>
      <c r="F1648" s="36" t="n"/>
      <c r="G1648" s="36" t="n"/>
      <c r="H1648" s="14">
        <f>INDEX(Variables!$B$5:$B$105,MATCH($A1648,Variables!$A$5:$A$105,0))&amp;IF($C1648="",""," | "&amp;INDEX(Mapping!$B$5:$B$26,MATCH($C1648,Mapping!$A$5:$A$26,0))&amp;" | "&amp;INDEX(Mapping!$B$30:$B$41,MATCH($B1648,Mapping!$A$30:$A$41,0)))</f>
        <v/>
      </c>
      <c r="I1648" s="14">
        <f>INDEX(Variables!$C$5:$C$105,MATCH($A1648,Variables!$A$5:$A$105,0))</f>
        <v/>
      </c>
      <c r="J1648" s="14">
        <f>INDEX(Variables!$E$5:$E$105,MATCH($A1648,Variables!$A$5:$A$105,0))</f>
        <v/>
      </c>
      <c r="K1648" s="11">
        <f>LOWER(Settings!$C$4)&amp;".mit."&amp;$A1648&amp;IF($C1648="","","."&amp;$C1648&amp;"."&amp;$B1648)&amp;IF(INDEX(Variables!$D$5:$D$105,MATCH($A1648,Variables!$A$5:$A$105,0))="","","."&amp;INDEX(Variables!$D$5:$D$105,MATCH($A1648,Variables!$A$5:$A$105,0)))&amp;"."&amp;K$5</f>
        <v/>
      </c>
      <c r="L1648" s="44">
        <f>L1630*Settings!$C$13*(INDEX(L$318:L$329,$D1648)+INDEX(L$305:L$316,$D1648))</f>
        <v/>
      </c>
      <c r="M1648" s="45">
        <f>M1630*Settings!$C$13*(INDEX(M$318:M$329,$D1648)+INDEX(M$305:M$316,$D1648))</f>
        <v/>
      </c>
      <c r="N1648" s="45">
        <f>N1630*Settings!$C$13*(INDEX(N$318:N$329,$D1648)+INDEX(N$305:N$316,$D1648))</f>
        <v/>
      </c>
      <c r="O1648" s="45">
        <f>O1630*Settings!$C$13*(INDEX(O$318:O$329,$D1648)+INDEX(O$305:O$316,$D1648))</f>
        <v/>
      </c>
      <c r="P1648" s="45">
        <f>P1630*Settings!$C$13*(INDEX(P$318:P$329,$D1648)+INDEX(P$305:P$316,$D1648))</f>
        <v/>
      </c>
      <c r="Q1648" s="45">
        <f>Q1630*Settings!$C$13*(INDEX(Q$318:Q$329,$D1648)+INDEX(Q$305:Q$316,$D1648))</f>
        <v/>
      </c>
      <c r="R1648" s="45">
        <f>R1630*Settings!$C$13*(INDEX(R$318:R$329,$D1648)+INDEX(R$305:R$316,$D1648))</f>
        <v/>
      </c>
      <c r="S1648" s="45">
        <f>S1630*Settings!$C$13*(INDEX(S$318:S$329,$D1648)+INDEX(S$305:S$316,$D1648))</f>
        <v/>
      </c>
      <c r="T1648" s="45">
        <f>T1630*Settings!$C$13*(INDEX(T$318:T$329,$D1648)+INDEX(T$305:T$316,$D1648))</f>
        <v/>
      </c>
      <c r="U1648" s="45">
        <f>U1630*Settings!$C$13*(INDEX(U$318:U$329,$D1648)+INDEX(U$305:U$316,$D1648))</f>
        <v/>
      </c>
      <c r="V1648" s="45">
        <f>V1630*Settings!$C$13*(INDEX(V$318:V$329,$D1648)+INDEX(V$305:V$316,$D1648))</f>
        <v/>
      </c>
      <c r="W1648" s="45">
        <f>W1630*Settings!$C$13*(INDEX(W$318:W$329,$D1648)+INDEX(W$305:W$316,$D1648))</f>
        <v/>
      </c>
      <c r="X1648" s="45">
        <f>X1630*Settings!$C$13*(INDEX(X$318:X$329,$D1648)+INDEX(X$305:X$316,$D1648))</f>
        <v/>
      </c>
      <c r="Y1648" s="45">
        <f>Y1630*Settings!$C$13*(INDEX(Y$318:Y$329,$D1648)+INDEX(Y$305:Y$316,$D1648))</f>
        <v/>
      </c>
      <c r="Z1648" s="45">
        <f>Z1630*Settings!$C$13*(INDEX(Z$318:Z$329,$D1648)+INDEX(Z$305:Z$316,$D1648))</f>
        <v/>
      </c>
      <c r="AA1648" s="45">
        <f>AA1630*Settings!$C$13*(INDEX(AA$318:AA$329,$D1648)+INDEX(AA$305:AA$316,$D1648))</f>
        <v/>
      </c>
      <c r="AB1648" s="45">
        <f>AB1630*Settings!$C$13*(INDEX(AB$318:AB$329,$D1648)+INDEX(AB$305:AB$316,$D1648))</f>
        <v/>
      </c>
      <c r="AC1648" s="45">
        <f>AC1630*Settings!$C$13*(INDEX(AC$318:AC$329,$D1648)+INDEX(AC$305:AC$316,$D1648))</f>
        <v/>
      </c>
      <c r="AD1648" s="46">
        <f>REVENUE(AD1630,Settings!$C$13,INDEX(AD$318:AD$329,$D1648)+INDEX(AD$305:AD$316,$D1648))</f>
        <v/>
      </c>
      <c r="AF1648" s="11">
        <f>LOWER(Settings!$C$4)&amp;".mit."&amp;$A1648&amp;IF($C1648="","","."&amp;$C1648&amp;"."&amp;$B1648)&amp;IF(INDEX(Variables!$D$5:$D$105,MATCH($A1648,Variables!$A$5:$A$105,0))="","","."&amp;INDEX(Variables!$D$5:$D$105,MATCH($A1648,Variables!$A$5:$A$105,0)))&amp;"."&amp;AF$5</f>
        <v/>
      </c>
      <c r="AG1648" s="44">
        <f>AG1630*Settings!$C$13*(INDEX(AG$318:AG$329,$D1648)+INDEX(AG$305:AG$316,$D1648))</f>
        <v/>
      </c>
      <c r="AH1648" s="45">
        <f>AH1630*Settings!$C$13*(INDEX(AH$318:AH$329,$D1648)+INDEX(AH$305:AH$316,$D1648))</f>
        <v/>
      </c>
      <c r="AI1648" s="45">
        <f>AI1630*Settings!$C$13*(INDEX(AI$318:AI$329,$D1648)+INDEX(AI$305:AI$316,$D1648))</f>
        <v/>
      </c>
      <c r="AJ1648" s="45">
        <f>AJ1630*Settings!$C$13*(INDEX(AJ$318:AJ$329,$D1648)+INDEX(AJ$305:AJ$316,$D1648))</f>
        <v/>
      </c>
      <c r="AK1648" s="45">
        <f>AK1630*Settings!$C$13*(INDEX(AK$318:AK$329,$D1648)+INDEX(AK$305:AK$316,$D1648))</f>
        <v/>
      </c>
      <c r="AL1648" s="45">
        <f>AL1630*Settings!$C$13*(INDEX(AL$318:AL$329,$D1648)+INDEX(AL$305:AL$316,$D1648))</f>
        <v/>
      </c>
      <c r="AM1648" s="45">
        <f>AM1630*Settings!$C$13*(INDEX(AM$318:AM$329,$D1648)+INDEX(AM$305:AM$316,$D1648))</f>
        <v/>
      </c>
      <c r="AN1648" s="45">
        <f>AN1630*Settings!$C$13*(INDEX(AN$318:AN$329,$D1648)+INDEX(AN$305:AN$316,$D1648))</f>
        <v/>
      </c>
      <c r="AO1648" s="45">
        <f>AO1630*Settings!$C$13*(INDEX(AO$318:AO$329,$D1648)+INDEX(AO$305:AO$316,$D1648))</f>
        <v/>
      </c>
      <c r="AP1648" s="45">
        <f>AP1630*Settings!$C$13*(INDEX(AP$318:AP$329,$D1648)+INDEX(AP$305:AP$316,$D1648))</f>
        <v/>
      </c>
      <c r="AQ1648" s="45">
        <f>AQ1630*Settings!$C$13*(INDEX(AQ$318:AQ$329,$D1648)+INDEX(AQ$305:AQ$316,$D1648))</f>
        <v/>
      </c>
      <c r="AR1648" s="45">
        <f>AR1630*Settings!$C$13*(INDEX(AR$318:AR$329,$D1648)+INDEX(AR$305:AR$316,$D1648))</f>
        <v/>
      </c>
      <c r="AS1648" s="45">
        <f>AS1630*Settings!$C$13*(INDEX(AS$318:AS$329,$D1648)+INDEX(AS$305:AS$316,$D1648))</f>
        <v/>
      </c>
      <c r="AT1648" s="45">
        <f>AT1630*Settings!$C$13*(INDEX(AT$318:AT$329,$D1648)+INDEX(AT$305:AT$316,$D1648))</f>
        <v/>
      </c>
      <c r="AU1648" s="45">
        <f>AU1630*Settings!$C$13*(INDEX(AU$318:AU$329,$D1648)+INDEX(AU$305:AU$316,$D1648))</f>
        <v/>
      </c>
      <c r="AV1648" s="45">
        <f>AV1630*Settings!$C$13*(INDEX(AV$318:AV$329,$D1648)+INDEX(AV$305:AV$316,$D1648))</f>
        <v/>
      </c>
      <c r="AW1648" s="45">
        <f>AW1630*Settings!$C$13*(INDEX(AW$318:AW$329,$D1648)+INDEX(AW$305:AW$316,$D1648))</f>
        <v/>
      </c>
      <c r="AX1648" s="45">
        <f>AX1630*Settings!$C$13*(INDEX(AX$318:AX$329,$D1648)+INDEX(AX$305:AX$316,$D1648))</f>
        <v/>
      </c>
      <c r="AY1648" s="46">
        <f>REVENUE(AY1630,Settings!$C$13,INDEX(AY$318:AY$329,$D1648)+INDEX(AY$305:AY$316,$D1648))</f>
        <v/>
      </c>
    </row>
    <row r="1649" hidden="1" outlineLevel="2">
      <c r="A1649" s="14" t="inlineStr">
        <is>
          <t>rtx</t>
        </is>
      </c>
      <c r="B1649" s="14" t="inlineStr">
        <is>
          <t>bio</t>
        </is>
      </c>
      <c r="C1649" s="14" t="inlineStr">
        <is>
          <t>omn</t>
        </is>
      </c>
      <c r="D1649" s="37">
        <f>INDEX(Inputs!$R$5:$R$132,MATCH($B1649&amp;"|"&amp;$C1649,Inputs!$A$5:$A$132,0))</f>
        <v/>
      </c>
      <c r="E1649" s="36" t="n"/>
      <c r="F1649" s="36" t="n"/>
      <c r="G1649" s="36" t="n"/>
      <c r="H1649" s="14">
        <f>INDEX(Variables!$B$5:$B$105,MATCH($A1649,Variables!$A$5:$A$105,0))&amp;IF($C1649="",""," | "&amp;INDEX(Mapping!$B$5:$B$26,MATCH($C1649,Mapping!$A$5:$A$26,0))&amp;" | "&amp;INDEX(Mapping!$B$30:$B$41,MATCH($B1649,Mapping!$A$30:$A$41,0)))</f>
        <v/>
      </c>
      <c r="I1649" s="14">
        <f>INDEX(Variables!$C$5:$C$105,MATCH($A1649,Variables!$A$5:$A$105,0))</f>
        <v/>
      </c>
      <c r="J1649" s="14">
        <f>INDEX(Variables!$E$5:$E$105,MATCH($A1649,Variables!$A$5:$A$105,0))</f>
        <v/>
      </c>
      <c r="K1649" s="11">
        <f>LOWER(Settings!$C$4)&amp;".mit."&amp;$A1649&amp;IF($C1649="","","."&amp;$C1649&amp;"."&amp;$B1649)&amp;IF(INDEX(Variables!$D$5:$D$105,MATCH($A1649,Variables!$A$5:$A$105,0))="","","."&amp;INDEX(Variables!$D$5:$D$105,MATCH($A1649,Variables!$A$5:$A$105,0)))&amp;"."&amp;K$5</f>
        <v/>
      </c>
      <c r="L1649" s="44">
        <f>L1631*Settings!$C$13*(INDEX(L$318:L$329,$D1649)+INDEX(L$305:L$316,$D1649))</f>
        <v/>
      </c>
      <c r="M1649" s="45">
        <f>M1631*Settings!$C$13*(INDEX(M$318:M$329,$D1649)+INDEX(M$305:M$316,$D1649))</f>
        <v/>
      </c>
      <c r="N1649" s="45">
        <f>N1631*Settings!$C$13*(INDEX(N$318:N$329,$D1649)+INDEX(N$305:N$316,$D1649))</f>
        <v/>
      </c>
      <c r="O1649" s="45">
        <f>O1631*Settings!$C$13*(INDEX(O$318:O$329,$D1649)+INDEX(O$305:O$316,$D1649))</f>
        <v/>
      </c>
      <c r="P1649" s="45">
        <f>P1631*Settings!$C$13*(INDEX(P$318:P$329,$D1649)+INDEX(P$305:P$316,$D1649))</f>
        <v/>
      </c>
      <c r="Q1649" s="45">
        <f>Q1631*Settings!$C$13*(INDEX(Q$318:Q$329,$D1649)+INDEX(Q$305:Q$316,$D1649))</f>
        <v/>
      </c>
      <c r="R1649" s="45">
        <f>R1631*Settings!$C$13*(INDEX(R$318:R$329,$D1649)+INDEX(R$305:R$316,$D1649))</f>
        <v/>
      </c>
      <c r="S1649" s="45">
        <f>S1631*Settings!$C$13*(INDEX(S$318:S$329,$D1649)+INDEX(S$305:S$316,$D1649))</f>
        <v/>
      </c>
      <c r="T1649" s="45">
        <f>T1631*Settings!$C$13*(INDEX(T$318:T$329,$D1649)+INDEX(T$305:T$316,$D1649))</f>
        <v/>
      </c>
      <c r="U1649" s="45">
        <f>U1631*Settings!$C$13*(INDEX(U$318:U$329,$D1649)+INDEX(U$305:U$316,$D1649))</f>
        <v/>
      </c>
      <c r="V1649" s="45">
        <f>V1631*Settings!$C$13*(INDEX(V$318:V$329,$D1649)+INDEX(V$305:V$316,$D1649))</f>
        <v/>
      </c>
      <c r="W1649" s="45">
        <f>W1631*Settings!$C$13*(INDEX(W$318:W$329,$D1649)+INDEX(W$305:W$316,$D1649))</f>
        <v/>
      </c>
      <c r="X1649" s="45">
        <f>X1631*Settings!$C$13*(INDEX(X$318:X$329,$D1649)+INDEX(X$305:X$316,$D1649))</f>
        <v/>
      </c>
      <c r="Y1649" s="45">
        <f>Y1631*Settings!$C$13*(INDEX(Y$318:Y$329,$D1649)+INDEX(Y$305:Y$316,$D1649))</f>
        <v/>
      </c>
      <c r="Z1649" s="45">
        <f>Z1631*Settings!$C$13*(INDEX(Z$318:Z$329,$D1649)+INDEX(Z$305:Z$316,$D1649))</f>
        <v/>
      </c>
      <c r="AA1649" s="45">
        <f>AA1631*Settings!$C$13*(INDEX(AA$318:AA$329,$D1649)+INDEX(AA$305:AA$316,$D1649))</f>
        <v/>
      </c>
      <c r="AB1649" s="45">
        <f>AB1631*Settings!$C$13*(INDEX(AB$318:AB$329,$D1649)+INDEX(AB$305:AB$316,$D1649))</f>
        <v/>
      </c>
      <c r="AC1649" s="45">
        <f>AC1631*Settings!$C$13*(INDEX(AC$318:AC$329,$D1649)+INDEX(AC$305:AC$316,$D1649))</f>
        <v/>
      </c>
      <c r="AD1649" s="46">
        <f>REVENUE(AD1631,Settings!$C$13,INDEX(AD$318:AD$329,$D1649)+INDEX(AD$305:AD$316,$D1649))</f>
        <v/>
      </c>
      <c r="AF1649" s="11">
        <f>LOWER(Settings!$C$4)&amp;".mit."&amp;$A1649&amp;IF($C1649="","","."&amp;$C1649&amp;"."&amp;$B1649)&amp;IF(INDEX(Variables!$D$5:$D$105,MATCH($A1649,Variables!$A$5:$A$105,0))="","","."&amp;INDEX(Variables!$D$5:$D$105,MATCH($A1649,Variables!$A$5:$A$105,0)))&amp;"."&amp;AF$5</f>
        <v/>
      </c>
      <c r="AG1649" s="44">
        <f>AG1631*Settings!$C$13*(INDEX(AG$318:AG$329,$D1649)+INDEX(AG$305:AG$316,$D1649))</f>
        <v/>
      </c>
      <c r="AH1649" s="45">
        <f>AH1631*Settings!$C$13*(INDEX(AH$318:AH$329,$D1649)+INDEX(AH$305:AH$316,$D1649))</f>
        <v/>
      </c>
      <c r="AI1649" s="45">
        <f>AI1631*Settings!$C$13*(INDEX(AI$318:AI$329,$D1649)+INDEX(AI$305:AI$316,$D1649))</f>
        <v/>
      </c>
      <c r="AJ1649" s="45">
        <f>AJ1631*Settings!$C$13*(INDEX(AJ$318:AJ$329,$D1649)+INDEX(AJ$305:AJ$316,$D1649))</f>
        <v/>
      </c>
      <c r="AK1649" s="45">
        <f>AK1631*Settings!$C$13*(INDEX(AK$318:AK$329,$D1649)+INDEX(AK$305:AK$316,$D1649))</f>
        <v/>
      </c>
      <c r="AL1649" s="45">
        <f>AL1631*Settings!$C$13*(INDEX(AL$318:AL$329,$D1649)+INDEX(AL$305:AL$316,$D1649))</f>
        <v/>
      </c>
      <c r="AM1649" s="45">
        <f>AM1631*Settings!$C$13*(INDEX(AM$318:AM$329,$D1649)+INDEX(AM$305:AM$316,$D1649))</f>
        <v/>
      </c>
      <c r="AN1649" s="45">
        <f>AN1631*Settings!$C$13*(INDEX(AN$318:AN$329,$D1649)+INDEX(AN$305:AN$316,$D1649))</f>
        <v/>
      </c>
      <c r="AO1649" s="45">
        <f>AO1631*Settings!$C$13*(INDEX(AO$318:AO$329,$D1649)+INDEX(AO$305:AO$316,$D1649))</f>
        <v/>
      </c>
      <c r="AP1649" s="45">
        <f>AP1631*Settings!$C$13*(INDEX(AP$318:AP$329,$D1649)+INDEX(AP$305:AP$316,$D1649))</f>
        <v/>
      </c>
      <c r="AQ1649" s="45">
        <f>AQ1631*Settings!$C$13*(INDEX(AQ$318:AQ$329,$D1649)+INDEX(AQ$305:AQ$316,$D1649))</f>
        <v/>
      </c>
      <c r="AR1649" s="45">
        <f>AR1631*Settings!$C$13*(INDEX(AR$318:AR$329,$D1649)+INDEX(AR$305:AR$316,$D1649))</f>
        <v/>
      </c>
      <c r="AS1649" s="45">
        <f>AS1631*Settings!$C$13*(INDEX(AS$318:AS$329,$D1649)+INDEX(AS$305:AS$316,$D1649))</f>
        <v/>
      </c>
      <c r="AT1649" s="45">
        <f>AT1631*Settings!$C$13*(INDEX(AT$318:AT$329,$D1649)+INDEX(AT$305:AT$316,$D1649))</f>
        <v/>
      </c>
      <c r="AU1649" s="45">
        <f>AU1631*Settings!$C$13*(INDEX(AU$318:AU$329,$D1649)+INDEX(AU$305:AU$316,$D1649))</f>
        <v/>
      </c>
      <c r="AV1649" s="45">
        <f>AV1631*Settings!$C$13*(INDEX(AV$318:AV$329,$D1649)+INDEX(AV$305:AV$316,$D1649))</f>
        <v/>
      </c>
      <c r="AW1649" s="45">
        <f>AW1631*Settings!$C$13*(INDEX(AW$318:AW$329,$D1649)+INDEX(AW$305:AW$316,$D1649))</f>
        <v/>
      </c>
      <c r="AX1649" s="45">
        <f>AX1631*Settings!$C$13*(INDEX(AX$318:AX$329,$D1649)+INDEX(AX$305:AX$316,$D1649))</f>
        <v/>
      </c>
      <c r="AY1649" s="46">
        <f>REVENUE(AY1631,Settings!$C$13,INDEX(AY$318:AY$329,$D1649)+INDEX(AY$305:AY$316,$D1649))</f>
        <v/>
      </c>
    </row>
    <row r="1650" hidden="1" outlineLevel="2"/>
    <row r="1651" hidden="1" outlineLevel="2">
      <c r="A1651" s="14" t="inlineStr">
        <is>
          <t>rsub</t>
        </is>
      </c>
      <c r="B1651" s="14" t="inlineStr">
        <is>
          <t>coa</t>
        </is>
      </c>
      <c r="C1651" s="14" t="inlineStr">
        <is>
          <t>omn</t>
        </is>
      </c>
      <c r="D1651" s="37">
        <f>INDEX(Inputs!$R$5:$R$132,MATCH($B1651&amp;"|"&amp;$C1651,Inputs!$A$5:$A$132,0))</f>
        <v/>
      </c>
      <c r="E1651" s="36" t="n"/>
      <c r="F1651" s="36" t="n"/>
      <c r="G1651" s="36" t="n"/>
      <c r="H1651" s="14">
        <f>INDEX(Variables!$B$5:$B$105,MATCH($A1651,Variables!$A$5:$A$105,0))&amp;IF($C1651="",""," | "&amp;INDEX(Mapping!$B$5:$B$26,MATCH($C1651,Mapping!$A$5:$A$26,0))&amp;" | "&amp;INDEX(Mapping!$B$30:$B$41,MATCH($B1651,Mapping!$A$30:$A$41,0)))</f>
        <v/>
      </c>
      <c r="I1651" s="14">
        <f>INDEX(Variables!$C$5:$C$105,MATCH($A1651,Variables!$A$5:$A$105,0))</f>
        <v/>
      </c>
      <c r="J1651" s="14">
        <f>INDEX(Variables!$E$5:$E$105,MATCH($A1651,Variables!$A$5:$A$105,0))</f>
        <v/>
      </c>
      <c r="K1651" s="11">
        <f>LOWER(Settings!$C$4)&amp;".mit."&amp;$A1651&amp;IF($C1651="","","."&amp;$C1651&amp;"."&amp;$B1651)&amp;IF(INDEX(Variables!$D$5:$D$105,MATCH($A1651,Variables!$A$5:$A$105,0))="","","."&amp;INDEX(Variables!$D$5:$D$105,MATCH($A1651,Variables!$A$5:$A$105,0)))&amp;"."&amp;K$5</f>
        <v/>
      </c>
      <c r="L1651" s="44">
        <f>L1624*Settings!$C$13*(INDEX(L$331:L$342,$D1651))</f>
        <v/>
      </c>
      <c r="M1651" s="45">
        <f>M1624*Settings!$C$13*(INDEX(M$331:M$342,$D1651))</f>
        <v/>
      </c>
      <c r="N1651" s="45">
        <f>N1624*Settings!$C$13*(INDEX(N$331:N$342,$D1651))</f>
        <v/>
      </c>
      <c r="O1651" s="45">
        <f>O1624*Settings!$C$13*(INDEX(O$331:O$342,$D1651))</f>
        <v/>
      </c>
      <c r="P1651" s="45">
        <f>P1624*Settings!$C$13*(INDEX(P$331:P$342,$D1651))</f>
        <v/>
      </c>
      <c r="Q1651" s="45">
        <f>Q1624*Settings!$C$13*(INDEX(Q$331:Q$342,$D1651))</f>
        <v/>
      </c>
      <c r="R1651" s="45">
        <f>R1624*Settings!$C$13*(INDEX(R$331:R$342,$D1651))</f>
        <v/>
      </c>
      <c r="S1651" s="45">
        <f>S1624*Settings!$C$13*(INDEX(S$331:S$342,$D1651))</f>
        <v/>
      </c>
      <c r="T1651" s="45">
        <f>T1624*Settings!$C$13*(INDEX(T$331:T$342,$D1651))</f>
        <v/>
      </c>
      <c r="U1651" s="45">
        <f>U1624*Settings!$C$13*(INDEX(U$331:U$342,$D1651))</f>
        <v/>
      </c>
      <c r="V1651" s="45">
        <f>V1624*Settings!$C$13*(INDEX(V$331:V$342,$D1651))</f>
        <v/>
      </c>
      <c r="W1651" s="45">
        <f>W1624*Settings!$C$13*(INDEX(W$331:W$342,$D1651))</f>
        <v/>
      </c>
      <c r="X1651" s="45">
        <f>X1624*Settings!$C$13*(INDEX(X$331:X$342,$D1651))</f>
        <v/>
      </c>
      <c r="Y1651" s="45">
        <f>Y1624*Settings!$C$13*(INDEX(Y$331:Y$342,$D1651))</f>
        <v/>
      </c>
      <c r="Z1651" s="45">
        <f>Z1624*Settings!$C$13*(INDEX(Z$331:Z$342,$D1651))</f>
        <v/>
      </c>
      <c r="AA1651" s="45">
        <f>AA1624*Settings!$C$13*(INDEX(AA$331:AA$342,$D1651))</f>
        <v/>
      </c>
      <c r="AB1651" s="45">
        <f>AB1624*Settings!$C$13*(INDEX(AB$331:AB$342,$D1651))</f>
        <v/>
      </c>
      <c r="AC1651" s="45">
        <f>AC1624*Settings!$C$13*(INDEX(AC$331:AC$342,$D1651))</f>
        <v/>
      </c>
      <c r="AD1651" s="46">
        <f>REVENUE(AD1624,Settings!$C$13,INDEX(AD$331:AD$342,$D1651))</f>
        <v/>
      </c>
      <c r="AF1651" s="11">
        <f>LOWER(Settings!$C$4)&amp;".mit."&amp;$A1651&amp;IF($C1651="","","."&amp;$C1651&amp;"."&amp;$B1651)&amp;IF(INDEX(Variables!$D$5:$D$105,MATCH($A1651,Variables!$A$5:$A$105,0))="","","."&amp;INDEX(Variables!$D$5:$D$105,MATCH($A1651,Variables!$A$5:$A$105,0)))&amp;"."&amp;AF$5</f>
        <v/>
      </c>
      <c r="AG1651" s="44">
        <f>AG1624*Settings!$C$13*(INDEX(AG$331:AG$342,$D1651))</f>
        <v/>
      </c>
      <c r="AH1651" s="45">
        <f>AH1624*Settings!$C$13*(INDEX(AH$331:AH$342,$D1651))</f>
        <v/>
      </c>
      <c r="AI1651" s="45">
        <f>AI1624*Settings!$C$13*(INDEX(AI$331:AI$342,$D1651))</f>
        <v/>
      </c>
      <c r="AJ1651" s="45">
        <f>AJ1624*Settings!$C$13*(INDEX(AJ$331:AJ$342,$D1651))</f>
        <v/>
      </c>
      <c r="AK1651" s="45">
        <f>AK1624*Settings!$C$13*(INDEX(AK$331:AK$342,$D1651))</f>
        <v/>
      </c>
      <c r="AL1651" s="45">
        <f>AL1624*Settings!$C$13*(INDEX(AL$331:AL$342,$D1651))</f>
        <v/>
      </c>
      <c r="AM1651" s="45">
        <f>AM1624*Settings!$C$13*(INDEX(AM$331:AM$342,$D1651))</f>
        <v/>
      </c>
      <c r="AN1651" s="45">
        <f>AN1624*Settings!$C$13*(INDEX(AN$331:AN$342,$D1651))</f>
        <v/>
      </c>
      <c r="AO1651" s="45">
        <f>AO1624*Settings!$C$13*(INDEX(AO$331:AO$342,$D1651))</f>
        <v/>
      </c>
      <c r="AP1651" s="45">
        <f>AP1624*Settings!$C$13*(INDEX(AP$331:AP$342,$D1651))</f>
        <v/>
      </c>
      <c r="AQ1651" s="45">
        <f>AQ1624*Settings!$C$13*(INDEX(AQ$331:AQ$342,$D1651))</f>
        <v/>
      </c>
      <c r="AR1651" s="45">
        <f>AR1624*Settings!$C$13*(INDEX(AR$331:AR$342,$D1651))</f>
        <v/>
      </c>
      <c r="AS1651" s="45">
        <f>AS1624*Settings!$C$13*(INDEX(AS$331:AS$342,$D1651))</f>
        <v/>
      </c>
      <c r="AT1651" s="45">
        <f>AT1624*Settings!$C$13*(INDEX(AT$331:AT$342,$D1651))</f>
        <v/>
      </c>
      <c r="AU1651" s="45">
        <f>AU1624*Settings!$C$13*(INDEX(AU$331:AU$342,$D1651))</f>
        <v/>
      </c>
      <c r="AV1651" s="45">
        <f>AV1624*Settings!$C$13*(INDEX(AV$331:AV$342,$D1651))</f>
        <v/>
      </c>
      <c r="AW1651" s="45">
        <f>AW1624*Settings!$C$13*(INDEX(AW$331:AW$342,$D1651))</f>
        <v/>
      </c>
      <c r="AX1651" s="45">
        <f>AX1624*Settings!$C$13*(INDEX(AX$331:AX$342,$D1651))</f>
        <v/>
      </c>
      <c r="AY1651" s="46">
        <f>REVENUE(AY1624,Settings!$C$13,INDEX(AY$331:AY$342,$D1651))</f>
        <v/>
      </c>
    </row>
    <row r="1652" hidden="1" outlineLevel="2">
      <c r="A1652" s="14" t="inlineStr">
        <is>
          <t>rsub</t>
        </is>
      </c>
      <c r="B1652" s="14" t="inlineStr">
        <is>
          <t>nga</t>
        </is>
      </c>
      <c r="C1652" s="14" t="inlineStr">
        <is>
          <t>omn</t>
        </is>
      </c>
      <c r="D1652" s="37">
        <f>INDEX(Inputs!$R$5:$R$132,MATCH($B1652&amp;"|"&amp;$C1652,Inputs!$A$5:$A$132,0))</f>
        <v/>
      </c>
      <c r="E1652" s="36" t="n"/>
      <c r="F1652" s="36" t="n"/>
      <c r="G1652" s="36" t="n"/>
      <c r="H1652" s="14">
        <f>INDEX(Variables!$B$5:$B$105,MATCH($A1652,Variables!$A$5:$A$105,0))&amp;IF($C1652="",""," | "&amp;INDEX(Mapping!$B$5:$B$26,MATCH($C1652,Mapping!$A$5:$A$26,0))&amp;" | "&amp;INDEX(Mapping!$B$30:$B$41,MATCH($B1652,Mapping!$A$30:$A$41,0)))</f>
        <v/>
      </c>
      <c r="I1652" s="14">
        <f>INDEX(Variables!$C$5:$C$105,MATCH($A1652,Variables!$A$5:$A$105,0))</f>
        <v/>
      </c>
      <c r="J1652" s="14">
        <f>INDEX(Variables!$E$5:$E$105,MATCH($A1652,Variables!$A$5:$A$105,0))</f>
        <v/>
      </c>
      <c r="K1652" s="11">
        <f>LOWER(Settings!$C$4)&amp;".mit."&amp;$A1652&amp;IF($C1652="","","."&amp;$C1652&amp;"."&amp;$B1652)&amp;IF(INDEX(Variables!$D$5:$D$105,MATCH($A1652,Variables!$A$5:$A$105,0))="","","."&amp;INDEX(Variables!$D$5:$D$105,MATCH($A1652,Variables!$A$5:$A$105,0)))&amp;"."&amp;K$5</f>
        <v/>
      </c>
      <c r="L1652" s="44">
        <f>L1625*Settings!$C$13*(INDEX(L$331:L$342,$D1652))</f>
        <v/>
      </c>
      <c r="M1652" s="45">
        <f>M1625*Settings!$C$13*(INDEX(M$331:M$342,$D1652))</f>
        <v/>
      </c>
      <c r="N1652" s="45">
        <f>N1625*Settings!$C$13*(INDEX(N$331:N$342,$D1652))</f>
        <v/>
      </c>
      <c r="O1652" s="45">
        <f>O1625*Settings!$C$13*(INDEX(O$331:O$342,$D1652))</f>
        <v/>
      </c>
      <c r="P1652" s="45">
        <f>P1625*Settings!$C$13*(INDEX(P$331:P$342,$D1652))</f>
        <v/>
      </c>
      <c r="Q1652" s="45">
        <f>Q1625*Settings!$C$13*(INDEX(Q$331:Q$342,$D1652))</f>
        <v/>
      </c>
      <c r="R1652" s="45">
        <f>R1625*Settings!$C$13*(INDEX(R$331:R$342,$D1652))</f>
        <v/>
      </c>
      <c r="S1652" s="45">
        <f>S1625*Settings!$C$13*(INDEX(S$331:S$342,$D1652))</f>
        <v/>
      </c>
      <c r="T1652" s="45">
        <f>T1625*Settings!$C$13*(INDEX(T$331:T$342,$D1652))</f>
        <v/>
      </c>
      <c r="U1652" s="45">
        <f>U1625*Settings!$C$13*(INDEX(U$331:U$342,$D1652))</f>
        <v/>
      </c>
      <c r="V1652" s="45">
        <f>V1625*Settings!$C$13*(INDEX(V$331:V$342,$D1652))</f>
        <v/>
      </c>
      <c r="W1652" s="45">
        <f>W1625*Settings!$C$13*(INDEX(W$331:W$342,$D1652))</f>
        <v/>
      </c>
      <c r="X1652" s="45">
        <f>X1625*Settings!$C$13*(INDEX(X$331:X$342,$D1652))</f>
        <v/>
      </c>
      <c r="Y1652" s="45">
        <f>Y1625*Settings!$C$13*(INDEX(Y$331:Y$342,$D1652))</f>
        <v/>
      </c>
      <c r="Z1652" s="45">
        <f>Z1625*Settings!$C$13*(INDEX(Z$331:Z$342,$D1652))</f>
        <v/>
      </c>
      <c r="AA1652" s="45">
        <f>AA1625*Settings!$C$13*(INDEX(AA$331:AA$342,$D1652))</f>
        <v/>
      </c>
      <c r="AB1652" s="45">
        <f>AB1625*Settings!$C$13*(INDEX(AB$331:AB$342,$D1652))</f>
        <v/>
      </c>
      <c r="AC1652" s="45">
        <f>AC1625*Settings!$C$13*(INDEX(AC$331:AC$342,$D1652))</f>
        <v/>
      </c>
      <c r="AD1652" s="46">
        <f>REVENUE(AD1625,Settings!$C$13,INDEX(AD$331:AD$342,$D1652))</f>
        <v/>
      </c>
      <c r="AF1652" s="11">
        <f>LOWER(Settings!$C$4)&amp;".mit."&amp;$A1652&amp;IF($C1652="","","."&amp;$C1652&amp;"."&amp;$B1652)&amp;IF(INDEX(Variables!$D$5:$D$105,MATCH($A1652,Variables!$A$5:$A$105,0))="","","."&amp;INDEX(Variables!$D$5:$D$105,MATCH($A1652,Variables!$A$5:$A$105,0)))&amp;"."&amp;AF$5</f>
        <v/>
      </c>
      <c r="AG1652" s="44">
        <f>AG1625*Settings!$C$13*(INDEX(AG$331:AG$342,$D1652))</f>
        <v/>
      </c>
      <c r="AH1652" s="45">
        <f>AH1625*Settings!$C$13*(INDEX(AH$331:AH$342,$D1652))</f>
        <v/>
      </c>
      <c r="AI1652" s="45">
        <f>AI1625*Settings!$C$13*(INDEX(AI$331:AI$342,$D1652))</f>
        <v/>
      </c>
      <c r="AJ1652" s="45">
        <f>AJ1625*Settings!$C$13*(INDEX(AJ$331:AJ$342,$D1652))</f>
        <v/>
      </c>
      <c r="AK1652" s="45">
        <f>AK1625*Settings!$C$13*(INDEX(AK$331:AK$342,$D1652))</f>
        <v/>
      </c>
      <c r="AL1652" s="45">
        <f>AL1625*Settings!$C$13*(INDEX(AL$331:AL$342,$D1652))</f>
        <v/>
      </c>
      <c r="AM1652" s="45">
        <f>AM1625*Settings!$C$13*(INDEX(AM$331:AM$342,$D1652))</f>
        <v/>
      </c>
      <c r="AN1652" s="45">
        <f>AN1625*Settings!$C$13*(INDEX(AN$331:AN$342,$D1652))</f>
        <v/>
      </c>
      <c r="AO1652" s="45">
        <f>AO1625*Settings!$C$13*(INDEX(AO$331:AO$342,$D1652))</f>
        <v/>
      </c>
      <c r="AP1652" s="45">
        <f>AP1625*Settings!$C$13*(INDEX(AP$331:AP$342,$D1652))</f>
        <v/>
      </c>
      <c r="AQ1652" s="45">
        <f>AQ1625*Settings!$C$13*(INDEX(AQ$331:AQ$342,$D1652))</f>
        <v/>
      </c>
      <c r="AR1652" s="45">
        <f>AR1625*Settings!$C$13*(INDEX(AR$331:AR$342,$D1652))</f>
        <v/>
      </c>
      <c r="AS1652" s="45">
        <f>AS1625*Settings!$C$13*(INDEX(AS$331:AS$342,$D1652))</f>
        <v/>
      </c>
      <c r="AT1652" s="45">
        <f>AT1625*Settings!$C$13*(INDEX(AT$331:AT$342,$D1652))</f>
        <v/>
      </c>
      <c r="AU1652" s="45">
        <f>AU1625*Settings!$C$13*(INDEX(AU$331:AU$342,$D1652))</f>
        <v/>
      </c>
      <c r="AV1652" s="45">
        <f>AV1625*Settings!$C$13*(INDEX(AV$331:AV$342,$D1652))</f>
        <v/>
      </c>
      <c r="AW1652" s="45">
        <f>AW1625*Settings!$C$13*(INDEX(AW$331:AW$342,$D1652))</f>
        <v/>
      </c>
      <c r="AX1652" s="45">
        <f>AX1625*Settings!$C$13*(INDEX(AX$331:AX$342,$D1652))</f>
        <v/>
      </c>
      <c r="AY1652" s="46">
        <f>REVENUE(AY1625,Settings!$C$13,INDEX(AY$331:AY$342,$D1652))</f>
        <v/>
      </c>
    </row>
    <row r="1653" hidden="1" outlineLevel="2">
      <c r="A1653" s="14" t="inlineStr">
        <is>
          <t>rsub</t>
        </is>
      </c>
      <c r="B1653" s="14" t="inlineStr">
        <is>
          <t>gso</t>
        </is>
      </c>
      <c r="C1653" s="14" t="inlineStr">
        <is>
          <t>omn</t>
        </is>
      </c>
      <c r="D1653" s="37">
        <f>INDEX(Inputs!$R$5:$R$132,MATCH($B1653&amp;"|"&amp;$C1653,Inputs!$A$5:$A$132,0))</f>
        <v/>
      </c>
      <c r="E1653" s="36" t="n"/>
      <c r="F1653" s="36" t="n"/>
      <c r="G1653" s="36" t="n"/>
      <c r="H1653" s="14">
        <f>INDEX(Variables!$B$5:$B$105,MATCH($A1653,Variables!$A$5:$A$105,0))&amp;IF($C1653="",""," | "&amp;INDEX(Mapping!$B$5:$B$26,MATCH($C1653,Mapping!$A$5:$A$26,0))&amp;" | "&amp;INDEX(Mapping!$B$30:$B$41,MATCH($B1653,Mapping!$A$30:$A$41,0)))</f>
        <v/>
      </c>
      <c r="I1653" s="14">
        <f>INDEX(Variables!$C$5:$C$105,MATCH($A1653,Variables!$A$5:$A$105,0))</f>
        <v/>
      </c>
      <c r="J1653" s="14">
        <f>INDEX(Variables!$E$5:$E$105,MATCH($A1653,Variables!$A$5:$A$105,0))</f>
        <v/>
      </c>
      <c r="K1653" s="11">
        <f>LOWER(Settings!$C$4)&amp;".mit."&amp;$A1653&amp;IF($C1653="","","."&amp;$C1653&amp;"."&amp;$B1653)&amp;IF(INDEX(Variables!$D$5:$D$105,MATCH($A1653,Variables!$A$5:$A$105,0))="","","."&amp;INDEX(Variables!$D$5:$D$105,MATCH($A1653,Variables!$A$5:$A$105,0)))&amp;"."&amp;K$5</f>
        <v/>
      </c>
      <c r="L1653" s="44">
        <f>L1626*Settings!$C$13*(INDEX(L$331:L$342,$D1653))</f>
        <v/>
      </c>
      <c r="M1653" s="45">
        <f>M1626*Settings!$C$13*(INDEX(M$331:M$342,$D1653))</f>
        <v/>
      </c>
      <c r="N1653" s="45">
        <f>N1626*Settings!$C$13*(INDEX(N$331:N$342,$D1653))</f>
        <v/>
      </c>
      <c r="O1653" s="45">
        <f>O1626*Settings!$C$13*(INDEX(O$331:O$342,$D1653))</f>
        <v/>
      </c>
      <c r="P1653" s="45">
        <f>P1626*Settings!$C$13*(INDEX(P$331:P$342,$D1653))</f>
        <v/>
      </c>
      <c r="Q1653" s="45">
        <f>Q1626*Settings!$C$13*(INDEX(Q$331:Q$342,$D1653))</f>
        <v/>
      </c>
      <c r="R1653" s="45">
        <f>R1626*Settings!$C$13*(INDEX(R$331:R$342,$D1653))</f>
        <v/>
      </c>
      <c r="S1653" s="45">
        <f>S1626*Settings!$C$13*(INDEX(S$331:S$342,$D1653))</f>
        <v/>
      </c>
      <c r="T1653" s="45">
        <f>T1626*Settings!$C$13*(INDEX(T$331:T$342,$D1653))</f>
        <v/>
      </c>
      <c r="U1653" s="45">
        <f>U1626*Settings!$C$13*(INDEX(U$331:U$342,$D1653))</f>
        <v/>
      </c>
      <c r="V1653" s="45">
        <f>V1626*Settings!$C$13*(INDEX(V$331:V$342,$D1653))</f>
        <v/>
      </c>
      <c r="W1653" s="45">
        <f>W1626*Settings!$C$13*(INDEX(W$331:W$342,$D1653))</f>
        <v/>
      </c>
      <c r="X1653" s="45">
        <f>X1626*Settings!$C$13*(INDEX(X$331:X$342,$D1653))</f>
        <v/>
      </c>
      <c r="Y1653" s="45">
        <f>Y1626*Settings!$C$13*(INDEX(Y$331:Y$342,$D1653))</f>
        <v/>
      </c>
      <c r="Z1653" s="45">
        <f>Z1626*Settings!$C$13*(INDEX(Z$331:Z$342,$D1653))</f>
        <v/>
      </c>
      <c r="AA1653" s="45">
        <f>AA1626*Settings!$C$13*(INDEX(AA$331:AA$342,$D1653))</f>
        <v/>
      </c>
      <c r="AB1653" s="45">
        <f>AB1626*Settings!$C$13*(INDEX(AB$331:AB$342,$D1653))</f>
        <v/>
      </c>
      <c r="AC1653" s="45">
        <f>AC1626*Settings!$C$13*(INDEX(AC$331:AC$342,$D1653))</f>
        <v/>
      </c>
      <c r="AD1653" s="46">
        <f>REVENUE(AD1626,Settings!$C$13,INDEX(AD$331:AD$342,$D1653))</f>
        <v/>
      </c>
      <c r="AF1653" s="11">
        <f>LOWER(Settings!$C$4)&amp;".mit."&amp;$A1653&amp;IF($C1653="","","."&amp;$C1653&amp;"."&amp;$B1653)&amp;IF(INDEX(Variables!$D$5:$D$105,MATCH($A1653,Variables!$A$5:$A$105,0))="","","."&amp;INDEX(Variables!$D$5:$D$105,MATCH($A1653,Variables!$A$5:$A$105,0)))&amp;"."&amp;AF$5</f>
        <v/>
      </c>
      <c r="AG1653" s="44">
        <f>AG1626*Settings!$C$13*(INDEX(AG$331:AG$342,$D1653))</f>
        <v/>
      </c>
      <c r="AH1653" s="45">
        <f>AH1626*Settings!$C$13*(INDEX(AH$331:AH$342,$D1653))</f>
        <v/>
      </c>
      <c r="AI1653" s="45">
        <f>AI1626*Settings!$C$13*(INDEX(AI$331:AI$342,$D1653))</f>
        <v/>
      </c>
      <c r="AJ1653" s="45">
        <f>AJ1626*Settings!$C$13*(INDEX(AJ$331:AJ$342,$D1653))</f>
        <v/>
      </c>
      <c r="AK1653" s="45">
        <f>AK1626*Settings!$C$13*(INDEX(AK$331:AK$342,$D1653))</f>
        <v/>
      </c>
      <c r="AL1653" s="45">
        <f>AL1626*Settings!$C$13*(INDEX(AL$331:AL$342,$D1653))</f>
        <v/>
      </c>
      <c r="AM1653" s="45">
        <f>AM1626*Settings!$C$13*(INDEX(AM$331:AM$342,$D1653))</f>
        <v/>
      </c>
      <c r="AN1653" s="45">
        <f>AN1626*Settings!$C$13*(INDEX(AN$331:AN$342,$D1653))</f>
        <v/>
      </c>
      <c r="AO1653" s="45">
        <f>AO1626*Settings!$C$13*(INDEX(AO$331:AO$342,$D1653))</f>
        <v/>
      </c>
      <c r="AP1653" s="45">
        <f>AP1626*Settings!$C$13*(INDEX(AP$331:AP$342,$D1653))</f>
        <v/>
      </c>
      <c r="AQ1653" s="45">
        <f>AQ1626*Settings!$C$13*(INDEX(AQ$331:AQ$342,$D1653))</f>
        <v/>
      </c>
      <c r="AR1653" s="45">
        <f>AR1626*Settings!$C$13*(INDEX(AR$331:AR$342,$D1653))</f>
        <v/>
      </c>
      <c r="AS1653" s="45">
        <f>AS1626*Settings!$C$13*(INDEX(AS$331:AS$342,$D1653))</f>
        <v/>
      </c>
      <c r="AT1653" s="45">
        <f>AT1626*Settings!$C$13*(INDEX(AT$331:AT$342,$D1653))</f>
        <v/>
      </c>
      <c r="AU1653" s="45">
        <f>AU1626*Settings!$C$13*(INDEX(AU$331:AU$342,$D1653))</f>
        <v/>
      </c>
      <c r="AV1653" s="45">
        <f>AV1626*Settings!$C$13*(INDEX(AV$331:AV$342,$D1653))</f>
        <v/>
      </c>
      <c r="AW1653" s="45">
        <f>AW1626*Settings!$C$13*(INDEX(AW$331:AW$342,$D1653))</f>
        <v/>
      </c>
      <c r="AX1653" s="45">
        <f>AX1626*Settings!$C$13*(INDEX(AX$331:AX$342,$D1653))</f>
        <v/>
      </c>
      <c r="AY1653" s="46">
        <f>REVENUE(AY1626,Settings!$C$13,INDEX(AY$331:AY$342,$D1653))</f>
        <v/>
      </c>
    </row>
    <row r="1654" hidden="1" outlineLevel="2">
      <c r="A1654" s="14" t="inlineStr">
        <is>
          <t>rsub</t>
        </is>
      </c>
      <c r="B1654" s="14" t="inlineStr">
        <is>
          <t>die</t>
        </is>
      </c>
      <c r="C1654" s="14" t="inlineStr">
        <is>
          <t>omn</t>
        </is>
      </c>
      <c r="D1654" s="37">
        <f>INDEX(Inputs!$R$5:$R$132,MATCH($B1654&amp;"|"&amp;$C1654,Inputs!$A$5:$A$132,0))</f>
        <v/>
      </c>
      <c r="E1654" s="36" t="n"/>
      <c r="F1654" s="36" t="n"/>
      <c r="G1654" s="36" t="n"/>
      <c r="H1654" s="14">
        <f>INDEX(Variables!$B$5:$B$105,MATCH($A1654,Variables!$A$5:$A$105,0))&amp;IF($C1654="",""," | "&amp;INDEX(Mapping!$B$5:$B$26,MATCH($C1654,Mapping!$A$5:$A$26,0))&amp;" | "&amp;INDEX(Mapping!$B$30:$B$41,MATCH($B1654,Mapping!$A$30:$A$41,0)))</f>
        <v/>
      </c>
      <c r="I1654" s="14">
        <f>INDEX(Variables!$C$5:$C$105,MATCH($A1654,Variables!$A$5:$A$105,0))</f>
        <v/>
      </c>
      <c r="J1654" s="14">
        <f>INDEX(Variables!$E$5:$E$105,MATCH($A1654,Variables!$A$5:$A$105,0))</f>
        <v/>
      </c>
      <c r="K1654" s="11">
        <f>LOWER(Settings!$C$4)&amp;".mit."&amp;$A1654&amp;IF($C1654="","","."&amp;$C1654&amp;"."&amp;$B1654)&amp;IF(INDEX(Variables!$D$5:$D$105,MATCH($A1654,Variables!$A$5:$A$105,0))="","","."&amp;INDEX(Variables!$D$5:$D$105,MATCH($A1654,Variables!$A$5:$A$105,0)))&amp;"."&amp;K$5</f>
        <v/>
      </c>
      <c r="L1654" s="44">
        <f>L1627*Settings!$C$13*(INDEX(L$331:L$342,$D1654))</f>
        <v/>
      </c>
      <c r="M1654" s="45">
        <f>M1627*Settings!$C$13*(INDEX(M$331:M$342,$D1654))</f>
        <v/>
      </c>
      <c r="N1654" s="45">
        <f>N1627*Settings!$C$13*(INDEX(N$331:N$342,$D1654))</f>
        <v/>
      </c>
      <c r="O1654" s="45">
        <f>O1627*Settings!$C$13*(INDEX(O$331:O$342,$D1654))</f>
        <v/>
      </c>
      <c r="P1654" s="45">
        <f>P1627*Settings!$C$13*(INDEX(P$331:P$342,$D1654))</f>
        <v/>
      </c>
      <c r="Q1654" s="45">
        <f>Q1627*Settings!$C$13*(INDEX(Q$331:Q$342,$D1654))</f>
        <v/>
      </c>
      <c r="R1654" s="45">
        <f>R1627*Settings!$C$13*(INDEX(R$331:R$342,$D1654))</f>
        <v/>
      </c>
      <c r="S1654" s="45">
        <f>S1627*Settings!$C$13*(INDEX(S$331:S$342,$D1654))</f>
        <v/>
      </c>
      <c r="T1654" s="45">
        <f>T1627*Settings!$C$13*(INDEX(T$331:T$342,$D1654))</f>
        <v/>
      </c>
      <c r="U1654" s="45">
        <f>U1627*Settings!$C$13*(INDEX(U$331:U$342,$D1654))</f>
        <v/>
      </c>
      <c r="V1654" s="45">
        <f>V1627*Settings!$C$13*(INDEX(V$331:V$342,$D1654))</f>
        <v/>
      </c>
      <c r="W1654" s="45">
        <f>W1627*Settings!$C$13*(INDEX(W$331:W$342,$D1654))</f>
        <v/>
      </c>
      <c r="X1654" s="45">
        <f>X1627*Settings!$C$13*(INDEX(X$331:X$342,$D1654))</f>
        <v/>
      </c>
      <c r="Y1654" s="45">
        <f>Y1627*Settings!$C$13*(INDEX(Y$331:Y$342,$D1654))</f>
        <v/>
      </c>
      <c r="Z1654" s="45">
        <f>Z1627*Settings!$C$13*(INDEX(Z$331:Z$342,$D1654))</f>
        <v/>
      </c>
      <c r="AA1654" s="45">
        <f>AA1627*Settings!$C$13*(INDEX(AA$331:AA$342,$D1654))</f>
        <v/>
      </c>
      <c r="AB1654" s="45">
        <f>AB1627*Settings!$C$13*(INDEX(AB$331:AB$342,$D1654))</f>
        <v/>
      </c>
      <c r="AC1654" s="45">
        <f>AC1627*Settings!$C$13*(INDEX(AC$331:AC$342,$D1654))</f>
        <v/>
      </c>
      <c r="AD1654" s="46">
        <f>REVENUE(AD1627,Settings!$C$13,INDEX(AD$331:AD$342,$D1654))</f>
        <v/>
      </c>
      <c r="AF1654" s="11">
        <f>LOWER(Settings!$C$4)&amp;".mit."&amp;$A1654&amp;IF($C1654="","","."&amp;$C1654&amp;"."&amp;$B1654)&amp;IF(INDEX(Variables!$D$5:$D$105,MATCH($A1654,Variables!$A$5:$A$105,0))="","","."&amp;INDEX(Variables!$D$5:$D$105,MATCH($A1654,Variables!$A$5:$A$105,0)))&amp;"."&amp;AF$5</f>
        <v/>
      </c>
      <c r="AG1654" s="44">
        <f>AG1627*Settings!$C$13*(INDEX(AG$331:AG$342,$D1654))</f>
        <v/>
      </c>
      <c r="AH1654" s="45">
        <f>AH1627*Settings!$C$13*(INDEX(AH$331:AH$342,$D1654))</f>
        <v/>
      </c>
      <c r="AI1654" s="45">
        <f>AI1627*Settings!$C$13*(INDEX(AI$331:AI$342,$D1654))</f>
        <v/>
      </c>
      <c r="AJ1654" s="45">
        <f>AJ1627*Settings!$C$13*(INDEX(AJ$331:AJ$342,$D1654))</f>
        <v/>
      </c>
      <c r="AK1654" s="45">
        <f>AK1627*Settings!$C$13*(INDEX(AK$331:AK$342,$D1654))</f>
        <v/>
      </c>
      <c r="AL1654" s="45">
        <f>AL1627*Settings!$C$13*(INDEX(AL$331:AL$342,$D1654))</f>
        <v/>
      </c>
      <c r="AM1654" s="45">
        <f>AM1627*Settings!$C$13*(INDEX(AM$331:AM$342,$D1654))</f>
        <v/>
      </c>
      <c r="AN1654" s="45">
        <f>AN1627*Settings!$C$13*(INDEX(AN$331:AN$342,$D1654))</f>
        <v/>
      </c>
      <c r="AO1654" s="45">
        <f>AO1627*Settings!$C$13*(INDEX(AO$331:AO$342,$D1654))</f>
        <v/>
      </c>
      <c r="AP1654" s="45">
        <f>AP1627*Settings!$C$13*(INDEX(AP$331:AP$342,$D1654))</f>
        <v/>
      </c>
      <c r="AQ1654" s="45">
        <f>AQ1627*Settings!$C$13*(INDEX(AQ$331:AQ$342,$D1654))</f>
        <v/>
      </c>
      <c r="AR1654" s="45">
        <f>AR1627*Settings!$C$13*(INDEX(AR$331:AR$342,$D1654))</f>
        <v/>
      </c>
      <c r="AS1654" s="45">
        <f>AS1627*Settings!$C$13*(INDEX(AS$331:AS$342,$D1654))</f>
        <v/>
      </c>
      <c r="AT1654" s="45">
        <f>AT1627*Settings!$C$13*(INDEX(AT$331:AT$342,$D1654))</f>
        <v/>
      </c>
      <c r="AU1654" s="45">
        <f>AU1627*Settings!$C$13*(INDEX(AU$331:AU$342,$D1654))</f>
        <v/>
      </c>
      <c r="AV1654" s="45">
        <f>AV1627*Settings!$C$13*(INDEX(AV$331:AV$342,$D1654))</f>
        <v/>
      </c>
      <c r="AW1654" s="45">
        <f>AW1627*Settings!$C$13*(INDEX(AW$331:AW$342,$D1654))</f>
        <v/>
      </c>
      <c r="AX1654" s="45">
        <f>AX1627*Settings!$C$13*(INDEX(AX$331:AX$342,$D1654))</f>
        <v/>
      </c>
      <c r="AY1654" s="46">
        <f>REVENUE(AY1627,Settings!$C$13,INDEX(AY$331:AY$342,$D1654))</f>
        <v/>
      </c>
    </row>
    <row r="1655" hidden="1" outlineLevel="2">
      <c r="A1655" s="14" t="inlineStr">
        <is>
          <t>rsub</t>
        </is>
      </c>
      <c r="B1655" s="14" t="inlineStr">
        <is>
          <t>lpg</t>
        </is>
      </c>
      <c r="C1655" s="14" t="inlineStr">
        <is>
          <t>omn</t>
        </is>
      </c>
      <c r="D1655" s="37">
        <f>INDEX(Inputs!$R$5:$R$132,MATCH($B1655&amp;"|"&amp;$C1655,Inputs!$A$5:$A$132,0))</f>
        <v/>
      </c>
      <c r="E1655" s="36" t="n"/>
      <c r="F1655" s="36" t="n"/>
      <c r="G1655" s="36" t="n"/>
      <c r="H1655" s="14">
        <f>INDEX(Variables!$B$5:$B$105,MATCH($A1655,Variables!$A$5:$A$105,0))&amp;IF($C1655="",""," | "&amp;INDEX(Mapping!$B$5:$B$26,MATCH($C1655,Mapping!$A$5:$A$26,0))&amp;" | "&amp;INDEX(Mapping!$B$30:$B$41,MATCH($B1655,Mapping!$A$30:$A$41,0)))</f>
        <v/>
      </c>
      <c r="I1655" s="14">
        <f>INDEX(Variables!$C$5:$C$105,MATCH($A1655,Variables!$A$5:$A$105,0))</f>
        <v/>
      </c>
      <c r="J1655" s="14">
        <f>INDEX(Variables!$E$5:$E$105,MATCH($A1655,Variables!$A$5:$A$105,0))</f>
        <v/>
      </c>
      <c r="K1655" s="11">
        <f>LOWER(Settings!$C$4)&amp;".mit."&amp;$A1655&amp;IF($C1655="","","."&amp;$C1655&amp;"."&amp;$B1655)&amp;IF(INDEX(Variables!$D$5:$D$105,MATCH($A1655,Variables!$A$5:$A$105,0))="","","."&amp;INDEX(Variables!$D$5:$D$105,MATCH($A1655,Variables!$A$5:$A$105,0)))&amp;"."&amp;K$5</f>
        <v/>
      </c>
      <c r="L1655" s="44">
        <f>L1628*Settings!$C$13*(INDEX(L$331:L$342,$D1655))</f>
        <v/>
      </c>
      <c r="M1655" s="45">
        <f>M1628*Settings!$C$13*(INDEX(M$331:M$342,$D1655))</f>
        <v/>
      </c>
      <c r="N1655" s="45">
        <f>N1628*Settings!$C$13*(INDEX(N$331:N$342,$D1655))</f>
        <v/>
      </c>
      <c r="O1655" s="45">
        <f>O1628*Settings!$C$13*(INDEX(O$331:O$342,$D1655))</f>
        <v/>
      </c>
      <c r="P1655" s="45">
        <f>P1628*Settings!$C$13*(INDEX(P$331:P$342,$D1655))</f>
        <v/>
      </c>
      <c r="Q1655" s="45">
        <f>Q1628*Settings!$C$13*(INDEX(Q$331:Q$342,$D1655))</f>
        <v/>
      </c>
      <c r="R1655" s="45">
        <f>R1628*Settings!$C$13*(INDEX(R$331:R$342,$D1655))</f>
        <v/>
      </c>
      <c r="S1655" s="45">
        <f>S1628*Settings!$C$13*(INDEX(S$331:S$342,$D1655))</f>
        <v/>
      </c>
      <c r="T1655" s="45">
        <f>T1628*Settings!$C$13*(INDEX(T$331:T$342,$D1655))</f>
        <v/>
      </c>
      <c r="U1655" s="45">
        <f>U1628*Settings!$C$13*(INDEX(U$331:U$342,$D1655))</f>
        <v/>
      </c>
      <c r="V1655" s="45">
        <f>V1628*Settings!$C$13*(INDEX(V$331:V$342,$D1655))</f>
        <v/>
      </c>
      <c r="W1655" s="45">
        <f>W1628*Settings!$C$13*(INDEX(W$331:W$342,$D1655))</f>
        <v/>
      </c>
      <c r="X1655" s="45">
        <f>X1628*Settings!$C$13*(INDEX(X$331:X$342,$D1655))</f>
        <v/>
      </c>
      <c r="Y1655" s="45">
        <f>Y1628*Settings!$C$13*(INDEX(Y$331:Y$342,$D1655))</f>
        <v/>
      </c>
      <c r="Z1655" s="45">
        <f>Z1628*Settings!$C$13*(INDEX(Z$331:Z$342,$D1655))</f>
        <v/>
      </c>
      <c r="AA1655" s="45">
        <f>AA1628*Settings!$C$13*(INDEX(AA$331:AA$342,$D1655))</f>
        <v/>
      </c>
      <c r="AB1655" s="45">
        <f>AB1628*Settings!$C$13*(INDEX(AB$331:AB$342,$D1655))</f>
        <v/>
      </c>
      <c r="AC1655" s="45">
        <f>AC1628*Settings!$C$13*(INDEX(AC$331:AC$342,$D1655))</f>
        <v/>
      </c>
      <c r="AD1655" s="46">
        <f>REVENUE(AD1628,Settings!$C$13,INDEX(AD$331:AD$342,$D1655))</f>
        <v/>
      </c>
      <c r="AF1655" s="11">
        <f>LOWER(Settings!$C$4)&amp;".mit."&amp;$A1655&amp;IF($C1655="","","."&amp;$C1655&amp;"."&amp;$B1655)&amp;IF(INDEX(Variables!$D$5:$D$105,MATCH($A1655,Variables!$A$5:$A$105,0))="","","."&amp;INDEX(Variables!$D$5:$D$105,MATCH($A1655,Variables!$A$5:$A$105,0)))&amp;"."&amp;AF$5</f>
        <v/>
      </c>
      <c r="AG1655" s="44">
        <f>AG1628*Settings!$C$13*(INDEX(AG$331:AG$342,$D1655))</f>
        <v/>
      </c>
      <c r="AH1655" s="45">
        <f>AH1628*Settings!$C$13*(INDEX(AH$331:AH$342,$D1655))</f>
        <v/>
      </c>
      <c r="AI1655" s="45">
        <f>AI1628*Settings!$C$13*(INDEX(AI$331:AI$342,$D1655))</f>
        <v/>
      </c>
      <c r="AJ1655" s="45">
        <f>AJ1628*Settings!$C$13*(INDEX(AJ$331:AJ$342,$D1655))</f>
        <v/>
      </c>
      <c r="AK1655" s="45">
        <f>AK1628*Settings!$C$13*(INDEX(AK$331:AK$342,$D1655))</f>
        <v/>
      </c>
      <c r="AL1655" s="45">
        <f>AL1628*Settings!$C$13*(INDEX(AL$331:AL$342,$D1655))</f>
        <v/>
      </c>
      <c r="AM1655" s="45">
        <f>AM1628*Settings!$C$13*(INDEX(AM$331:AM$342,$D1655))</f>
        <v/>
      </c>
      <c r="AN1655" s="45">
        <f>AN1628*Settings!$C$13*(INDEX(AN$331:AN$342,$D1655))</f>
        <v/>
      </c>
      <c r="AO1655" s="45">
        <f>AO1628*Settings!$C$13*(INDEX(AO$331:AO$342,$D1655))</f>
        <v/>
      </c>
      <c r="AP1655" s="45">
        <f>AP1628*Settings!$C$13*(INDEX(AP$331:AP$342,$D1655))</f>
        <v/>
      </c>
      <c r="AQ1655" s="45">
        <f>AQ1628*Settings!$C$13*(INDEX(AQ$331:AQ$342,$D1655))</f>
        <v/>
      </c>
      <c r="AR1655" s="45">
        <f>AR1628*Settings!$C$13*(INDEX(AR$331:AR$342,$D1655))</f>
        <v/>
      </c>
      <c r="AS1655" s="45">
        <f>AS1628*Settings!$C$13*(INDEX(AS$331:AS$342,$D1655))</f>
        <v/>
      </c>
      <c r="AT1655" s="45">
        <f>AT1628*Settings!$C$13*(INDEX(AT$331:AT$342,$D1655))</f>
        <v/>
      </c>
      <c r="AU1655" s="45">
        <f>AU1628*Settings!$C$13*(INDEX(AU$331:AU$342,$D1655))</f>
        <v/>
      </c>
      <c r="AV1655" s="45">
        <f>AV1628*Settings!$C$13*(INDEX(AV$331:AV$342,$D1655))</f>
        <v/>
      </c>
      <c r="AW1655" s="45">
        <f>AW1628*Settings!$C$13*(INDEX(AW$331:AW$342,$D1655))</f>
        <v/>
      </c>
      <c r="AX1655" s="45">
        <f>AX1628*Settings!$C$13*(INDEX(AX$331:AX$342,$D1655))</f>
        <v/>
      </c>
      <c r="AY1655" s="46">
        <f>REVENUE(AY1628,Settings!$C$13,INDEX(AY$331:AY$342,$D1655))</f>
        <v/>
      </c>
    </row>
    <row r="1656" hidden="1" outlineLevel="2">
      <c r="A1656" s="14" t="inlineStr">
        <is>
          <t>rsub</t>
        </is>
      </c>
      <c r="B1656" s="14" t="inlineStr">
        <is>
          <t>ker</t>
        </is>
      </c>
      <c r="C1656" s="14" t="inlineStr">
        <is>
          <t>omn</t>
        </is>
      </c>
      <c r="D1656" s="37">
        <f>INDEX(Inputs!$R$5:$R$132,MATCH($B1656&amp;"|"&amp;$C1656,Inputs!$A$5:$A$132,0))</f>
        <v/>
      </c>
      <c r="E1656" s="36" t="n"/>
      <c r="F1656" s="36" t="n"/>
      <c r="G1656" s="36" t="n"/>
      <c r="H1656" s="14">
        <f>INDEX(Variables!$B$5:$B$105,MATCH($A1656,Variables!$A$5:$A$105,0))&amp;IF($C1656="",""," | "&amp;INDEX(Mapping!$B$5:$B$26,MATCH($C1656,Mapping!$A$5:$A$26,0))&amp;" | "&amp;INDEX(Mapping!$B$30:$B$41,MATCH($B1656,Mapping!$A$30:$A$41,0)))</f>
        <v/>
      </c>
      <c r="I1656" s="14">
        <f>INDEX(Variables!$C$5:$C$105,MATCH($A1656,Variables!$A$5:$A$105,0))</f>
        <v/>
      </c>
      <c r="J1656" s="14">
        <f>INDEX(Variables!$E$5:$E$105,MATCH($A1656,Variables!$A$5:$A$105,0))</f>
        <v/>
      </c>
      <c r="K1656" s="11">
        <f>LOWER(Settings!$C$4)&amp;".mit."&amp;$A1656&amp;IF($C1656="","","."&amp;$C1656&amp;"."&amp;$B1656)&amp;IF(INDEX(Variables!$D$5:$D$105,MATCH($A1656,Variables!$A$5:$A$105,0))="","","."&amp;INDEX(Variables!$D$5:$D$105,MATCH($A1656,Variables!$A$5:$A$105,0)))&amp;"."&amp;K$5</f>
        <v/>
      </c>
      <c r="L1656" s="44">
        <f>L1629*Settings!$C$13*(INDEX(L$331:L$342,$D1656))</f>
        <v/>
      </c>
      <c r="M1656" s="45">
        <f>M1629*Settings!$C$13*(INDEX(M$331:M$342,$D1656))</f>
        <v/>
      </c>
      <c r="N1656" s="45">
        <f>N1629*Settings!$C$13*(INDEX(N$331:N$342,$D1656))</f>
        <v/>
      </c>
      <c r="O1656" s="45">
        <f>O1629*Settings!$C$13*(INDEX(O$331:O$342,$D1656))</f>
        <v/>
      </c>
      <c r="P1656" s="45">
        <f>P1629*Settings!$C$13*(INDEX(P$331:P$342,$D1656))</f>
        <v/>
      </c>
      <c r="Q1656" s="45">
        <f>Q1629*Settings!$C$13*(INDEX(Q$331:Q$342,$D1656))</f>
        <v/>
      </c>
      <c r="R1656" s="45">
        <f>R1629*Settings!$C$13*(INDEX(R$331:R$342,$D1656))</f>
        <v/>
      </c>
      <c r="S1656" s="45">
        <f>S1629*Settings!$C$13*(INDEX(S$331:S$342,$D1656))</f>
        <v/>
      </c>
      <c r="T1656" s="45">
        <f>T1629*Settings!$C$13*(INDEX(T$331:T$342,$D1656))</f>
        <v/>
      </c>
      <c r="U1656" s="45">
        <f>U1629*Settings!$C$13*(INDEX(U$331:U$342,$D1656))</f>
        <v/>
      </c>
      <c r="V1656" s="45">
        <f>V1629*Settings!$C$13*(INDEX(V$331:V$342,$D1656))</f>
        <v/>
      </c>
      <c r="W1656" s="45">
        <f>W1629*Settings!$C$13*(INDEX(W$331:W$342,$D1656))</f>
        <v/>
      </c>
      <c r="X1656" s="45">
        <f>X1629*Settings!$C$13*(INDEX(X$331:X$342,$D1656))</f>
        <v/>
      </c>
      <c r="Y1656" s="45">
        <f>Y1629*Settings!$C$13*(INDEX(Y$331:Y$342,$D1656))</f>
        <v/>
      </c>
      <c r="Z1656" s="45">
        <f>Z1629*Settings!$C$13*(INDEX(Z$331:Z$342,$D1656))</f>
        <v/>
      </c>
      <c r="AA1656" s="45">
        <f>AA1629*Settings!$C$13*(INDEX(AA$331:AA$342,$D1656))</f>
        <v/>
      </c>
      <c r="AB1656" s="45">
        <f>AB1629*Settings!$C$13*(INDEX(AB$331:AB$342,$D1656))</f>
        <v/>
      </c>
      <c r="AC1656" s="45">
        <f>AC1629*Settings!$C$13*(INDEX(AC$331:AC$342,$D1656))</f>
        <v/>
      </c>
      <c r="AD1656" s="46">
        <f>REVENUE(AD1629,Settings!$C$13,INDEX(AD$331:AD$342,$D1656))</f>
        <v/>
      </c>
      <c r="AF1656" s="11">
        <f>LOWER(Settings!$C$4)&amp;".mit."&amp;$A1656&amp;IF($C1656="","","."&amp;$C1656&amp;"."&amp;$B1656)&amp;IF(INDEX(Variables!$D$5:$D$105,MATCH($A1656,Variables!$A$5:$A$105,0))="","","."&amp;INDEX(Variables!$D$5:$D$105,MATCH($A1656,Variables!$A$5:$A$105,0)))&amp;"."&amp;AF$5</f>
        <v/>
      </c>
      <c r="AG1656" s="44">
        <f>AG1629*Settings!$C$13*(INDEX(AG$331:AG$342,$D1656))</f>
        <v/>
      </c>
      <c r="AH1656" s="45">
        <f>AH1629*Settings!$C$13*(INDEX(AH$331:AH$342,$D1656))</f>
        <v/>
      </c>
      <c r="AI1656" s="45">
        <f>AI1629*Settings!$C$13*(INDEX(AI$331:AI$342,$D1656))</f>
        <v/>
      </c>
      <c r="AJ1656" s="45">
        <f>AJ1629*Settings!$C$13*(INDEX(AJ$331:AJ$342,$D1656))</f>
        <v/>
      </c>
      <c r="AK1656" s="45">
        <f>AK1629*Settings!$C$13*(INDEX(AK$331:AK$342,$D1656))</f>
        <v/>
      </c>
      <c r="AL1656" s="45">
        <f>AL1629*Settings!$C$13*(INDEX(AL$331:AL$342,$D1656))</f>
        <v/>
      </c>
      <c r="AM1656" s="45">
        <f>AM1629*Settings!$C$13*(INDEX(AM$331:AM$342,$D1656))</f>
        <v/>
      </c>
      <c r="AN1656" s="45">
        <f>AN1629*Settings!$C$13*(INDEX(AN$331:AN$342,$D1656))</f>
        <v/>
      </c>
      <c r="AO1656" s="45">
        <f>AO1629*Settings!$C$13*(INDEX(AO$331:AO$342,$D1656))</f>
        <v/>
      </c>
      <c r="AP1656" s="45">
        <f>AP1629*Settings!$C$13*(INDEX(AP$331:AP$342,$D1656))</f>
        <v/>
      </c>
      <c r="AQ1656" s="45">
        <f>AQ1629*Settings!$C$13*(INDEX(AQ$331:AQ$342,$D1656))</f>
        <v/>
      </c>
      <c r="AR1656" s="45">
        <f>AR1629*Settings!$C$13*(INDEX(AR$331:AR$342,$D1656))</f>
        <v/>
      </c>
      <c r="AS1656" s="45">
        <f>AS1629*Settings!$C$13*(INDEX(AS$331:AS$342,$D1656))</f>
        <v/>
      </c>
      <c r="AT1656" s="45">
        <f>AT1629*Settings!$C$13*(INDEX(AT$331:AT$342,$D1656))</f>
        <v/>
      </c>
      <c r="AU1656" s="45">
        <f>AU1629*Settings!$C$13*(INDEX(AU$331:AU$342,$D1656))</f>
        <v/>
      </c>
      <c r="AV1656" s="45">
        <f>AV1629*Settings!$C$13*(INDEX(AV$331:AV$342,$D1656))</f>
        <v/>
      </c>
      <c r="AW1656" s="45">
        <f>AW1629*Settings!$C$13*(INDEX(AW$331:AW$342,$D1656))</f>
        <v/>
      </c>
      <c r="AX1656" s="45">
        <f>AX1629*Settings!$C$13*(INDEX(AX$331:AX$342,$D1656))</f>
        <v/>
      </c>
      <c r="AY1656" s="46">
        <f>REVENUE(AY1629,Settings!$C$13,INDEX(AY$331:AY$342,$D1656))</f>
        <v/>
      </c>
    </row>
    <row r="1657" hidden="1" outlineLevel="2">
      <c r="A1657" s="14" t="inlineStr">
        <is>
          <t>rsub</t>
        </is>
      </c>
      <c r="B1657" s="14" t="inlineStr">
        <is>
          <t>oop</t>
        </is>
      </c>
      <c r="C1657" s="14" t="inlineStr">
        <is>
          <t>omn</t>
        </is>
      </c>
      <c r="D1657" s="37">
        <f>INDEX(Inputs!$R$5:$R$132,MATCH($B1657&amp;"|"&amp;$C1657,Inputs!$A$5:$A$132,0))</f>
        <v/>
      </c>
      <c r="E1657" s="36" t="n"/>
      <c r="F1657" s="36" t="n"/>
      <c r="G1657" s="36" t="n"/>
      <c r="H1657" s="14">
        <f>INDEX(Variables!$B$5:$B$105,MATCH($A1657,Variables!$A$5:$A$105,0))&amp;IF($C1657="",""," | "&amp;INDEX(Mapping!$B$5:$B$26,MATCH($C1657,Mapping!$A$5:$A$26,0))&amp;" | "&amp;INDEX(Mapping!$B$30:$B$41,MATCH($B1657,Mapping!$A$30:$A$41,0)))</f>
        <v/>
      </c>
      <c r="I1657" s="14">
        <f>INDEX(Variables!$C$5:$C$105,MATCH($A1657,Variables!$A$5:$A$105,0))</f>
        <v/>
      </c>
      <c r="J1657" s="14">
        <f>INDEX(Variables!$E$5:$E$105,MATCH($A1657,Variables!$A$5:$A$105,0))</f>
        <v/>
      </c>
      <c r="K1657" s="11">
        <f>LOWER(Settings!$C$4)&amp;".mit."&amp;$A1657&amp;IF($C1657="","","."&amp;$C1657&amp;"."&amp;$B1657)&amp;IF(INDEX(Variables!$D$5:$D$105,MATCH($A1657,Variables!$A$5:$A$105,0))="","","."&amp;INDEX(Variables!$D$5:$D$105,MATCH($A1657,Variables!$A$5:$A$105,0)))&amp;"."&amp;K$5</f>
        <v/>
      </c>
      <c r="L1657" s="44">
        <f>L1630*Settings!$C$13*(INDEX(L$331:L$342,$D1657))</f>
        <v/>
      </c>
      <c r="M1657" s="45">
        <f>M1630*Settings!$C$13*(INDEX(M$331:M$342,$D1657))</f>
        <v/>
      </c>
      <c r="N1657" s="45">
        <f>N1630*Settings!$C$13*(INDEX(N$331:N$342,$D1657))</f>
        <v/>
      </c>
      <c r="O1657" s="45">
        <f>O1630*Settings!$C$13*(INDEX(O$331:O$342,$D1657))</f>
        <v/>
      </c>
      <c r="P1657" s="45">
        <f>P1630*Settings!$C$13*(INDEX(P$331:P$342,$D1657))</f>
        <v/>
      </c>
      <c r="Q1657" s="45">
        <f>Q1630*Settings!$C$13*(INDEX(Q$331:Q$342,$D1657))</f>
        <v/>
      </c>
      <c r="R1657" s="45">
        <f>R1630*Settings!$C$13*(INDEX(R$331:R$342,$D1657))</f>
        <v/>
      </c>
      <c r="S1657" s="45">
        <f>S1630*Settings!$C$13*(INDEX(S$331:S$342,$D1657))</f>
        <v/>
      </c>
      <c r="T1657" s="45">
        <f>T1630*Settings!$C$13*(INDEX(T$331:T$342,$D1657))</f>
        <v/>
      </c>
      <c r="U1657" s="45">
        <f>U1630*Settings!$C$13*(INDEX(U$331:U$342,$D1657))</f>
        <v/>
      </c>
      <c r="V1657" s="45">
        <f>V1630*Settings!$C$13*(INDEX(V$331:V$342,$D1657))</f>
        <v/>
      </c>
      <c r="W1657" s="45">
        <f>W1630*Settings!$C$13*(INDEX(W$331:W$342,$D1657))</f>
        <v/>
      </c>
      <c r="X1657" s="45">
        <f>X1630*Settings!$C$13*(INDEX(X$331:X$342,$D1657))</f>
        <v/>
      </c>
      <c r="Y1657" s="45">
        <f>Y1630*Settings!$C$13*(INDEX(Y$331:Y$342,$D1657))</f>
        <v/>
      </c>
      <c r="Z1657" s="45">
        <f>Z1630*Settings!$C$13*(INDEX(Z$331:Z$342,$D1657))</f>
        <v/>
      </c>
      <c r="AA1657" s="45">
        <f>AA1630*Settings!$C$13*(INDEX(AA$331:AA$342,$D1657))</f>
        <v/>
      </c>
      <c r="AB1657" s="45">
        <f>AB1630*Settings!$C$13*(INDEX(AB$331:AB$342,$D1657))</f>
        <v/>
      </c>
      <c r="AC1657" s="45">
        <f>AC1630*Settings!$C$13*(INDEX(AC$331:AC$342,$D1657))</f>
        <v/>
      </c>
      <c r="AD1657" s="46">
        <f>REVENUE(AD1630,Settings!$C$13,INDEX(AD$331:AD$342,$D1657))</f>
        <v/>
      </c>
      <c r="AF1657" s="11">
        <f>LOWER(Settings!$C$4)&amp;".mit."&amp;$A1657&amp;IF($C1657="","","."&amp;$C1657&amp;"."&amp;$B1657)&amp;IF(INDEX(Variables!$D$5:$D$105,MATCH($A1657,Variables!$A$5:$A$105,0))="","","."&amp;INDEX(Variables!$D$5:$D$105,MATCH($A1657,Variables!$A$5:$A$105,0)))&amp;"."&amp;AF$5</f>
        <v/>
      </c>
      <c r="AG1657" s="44">
        <f>AG1630*Settings!$C$13*(INDEX(AG$331:AG$342,$D1657))</f>
        <v/>
      </c>
      <c r="AH1657" s="45">
        <f>AH1630*Settings!$C$13*(INDEX(AH$331:AH$342,$D1657))</f>
        <v/>
      </c>
      <c r="AI1657" s="45">
        <f>AI1630*Settings!$C$13*(INDEX(AI$331:AI$342,$D1657))</f>
        <v/>
      </c>
      <c r="AJ1657" s="45">
        <f>AJ1630*Settings!$C$13*(INDEX(AJ$331:AJ$342,$D1657))</f>
        <v/>
      </c>
      <c r="AK1657" s="45">
        <f>AK1630*Settings!$C$13*(INDEX(AK$331:AK$342,$D1657))</f>
        <v/>
      </c>
      <c r="AL1657" s="45">
        <f>AL1630*Settings!$C$13*(INDEX(AL$331:AL$342,$D1657))</f>
        <v/>
      </c>
      <c r="AM1657" s="45">
        <f>AM1630*Settings!$C$13*(INDEX(AM$331:AM$342,$D1657))</f>
        <v/>
      </c>
      <c r="AN1657" s="45">
        <f>AN1630*Settings!$C$13*(INDEX(AN$331:AN$342,$D1657))</f>
        <v/>
      </c>
      <c r="AO1657" s="45">
        <f>AO1630*Settings!$C$13*(INDEX(AO$331:AO$342,$D1657))</f>
        <v/>
      </c>
      <c r="AP1657" s="45">
        <f>AP1630*Settings!$C$13*(INDEX(AP$331:AP$342,$D1657))</f>
        <v/>
      </c>
      <c r="AQ1657" s="45">
        <f>AQ1630*Settings!$C$13*(INDEX(AQ$331:AQ$342,$D1657))</f>
        <v/>
      </c>
      <c r="AR1657" s="45">
        <f>AR1630*Settings!$C$13*(INDEX(AR$331:AR$342,$D1657))</f>
        <v/>
      </c>
      <c r="AS1657" s="45">
        <f>AS1630*Settings!$C$13*(INDEX(AS$331:AS$342,$D1657))</f>
        <v/>
      </c>
      <c r="AT1657" s="45">
        <f>AT1630*Settings!$C$13*(INDEX(AT$331:AT$342,$D1657))</f>
        <v/>
      </c>
      <c r="AU1657" s="45">
        <f>AU1630*Settings!$C$13*(INDEX(AU$331:AU$342,$D1657))</f>
        <v/>
      </c>
      <c r="AV1657" s="45">
        <f>AV1630*Settings!$C$13*(INDEX(AV$331:AV$342,$D1657))</f>
        <v/>
      </c>
      <c r="AW1657" s="45">
        <f>AW1630*Settings!$C$13*(INDEX(AW$331:AW$342,$D1657))</f>
        <v/>
      </c>
      <c r="AX1657" s="45">
        <f>AX1630*Settings!$C$13*(INDEX(AX$331:AX$342,$D1657))</f>
        <v/>
      </c>
      <c r="AY1657" s="46">
        <f>REVENUE(AY1630,Settings!$C$13,INDEX(AY$331:AY$342,$D1657))</f>
        <v/>
      </c>
    </row>
    <row r="1658" hidden="1" outlineLevel="2">
      <c r="A1658" s="14" t="inlineStr">
        <is>
          <t>rsub</t>
        </is>
      </c>
      <c r="B1658" s="14" t="inlineStr">
        <is>
          <t>bio</t>
        </is>
      </c>
      <c r="C1658" s="14" t="inlineStr">
        <is>
          <t>omn</t>
        </is>
      </c>
      <c r="D1658" s="37">
        <f>INDEX(Inputs!$R$5:$R$132,MATCH($B1658&amp;"|"&amp;$C1658,Inputs!$A$5:$A$132,0))</f>
        <v/>
      </c>
      <c r="E1658" s="36" t="n"/>
      <c r="F1658" s="36" t="n"/>
      <c r="G1658" s="36" t="n"/>
      <c r="H1658" s="14">
        <f>INDEX(Variables!$B$5:$B$105,MATCH($A1658,Variables!$A$5:$A$105,0))&amp;IF($C1658="",""," | "&amp;INDEX(Mapping!$B$5:$B$26,MATCH($C1658,Mapping!$A$5:$A$26,0))&amp;" | "&amp;INDEX(Mapping!$B$30:$B$41,MATCH($B1658,Mapping!$A$30:$A$41,0)))</f>
        <v/>
      </c>
      <c r="I1658" s="14">
        <f>INDEX(Variables!$C$5:$C$105,MATCH($A1658,Variables!$A$5:$A$105,0))</f>
        <v/>
      </c>
      <c r="J1658" s="14">
        <f>INDEX(Variables!$E$5:$E$105,MATCH($A1658,Variables!$A$5:$A$105,0))</f>
        <v/>
      </c>
      <c r="K1658" s="11">
        <f>LOWER(Settings!$C$4)&amp;".mit."&amp;$A1658&amp;IF($C1658="","","."&amp;$C1658&amp;"."&amp;$B1658)&amp;IF(INDEX(Variables!$D$5:$D$105,MATCH($A1658,Variables!$A$5:$A$105,0))="","","."&amp;INDEX(Variables!$D$5:$D$105,MATCH($A1658,Variables!$A$5:$A$105,0)))&amp;"."&amp;K$5</f>
        <v/>
      </c>
      <c r="L1658" s="44">
        <f>L1631*Settings!$C$13*(INDEX(L$331:L$342,$D1658))</f>
        <v/>
      </c>
      <c r="M1658" s="45">
        <f>M1631*Settings!$C$13*(INDEX(M$331:M$342,$D1658))</f>
        <v/>
      </c>
      <c r="N1658" s="45">
        <f>N1631*Settings!$C$13*(INDEX(N$331:N$342,$D1658))</f>
        <v/>
      </c>
      <c r="O1658" s="45">
        <f>O1631*Settings!$C$13*(INDEX(O$331:O$342,$D1658))</f>
        <v/>
      </c>
      <c r="P1658" s="45">
        <f>P1631*Settings!$C$13*(INDEX(P$331:P$342,$D1658))</f>
        <v/>
      </c>
      <c r="Q1658" s="45">
        <f>Q1631*Settings!$C$13*(INDEX(Q$331:Q$342,$D1658))</f>
        <v/>
      </c>
      <c r="R1658" s="45">
        <f>R1631*Settings!$C$13*(INDEX(R$331:R$342,$D1658))</f>
        <v/>
      </c>
      <c r="S1658" s="45">
        <f>S1631*Settings!$C$13*(INDEX(S$331:S$342,$D1658))</f>
        <v/>
      </c>
      <c r="T1658" s="45">
        <f>T1631*Settings!$C$13*(INDEX(T$331:T$342,$D1658))</f>
        <v/>
      </c>
      <c r="U1658" s="45">
        <f>U1631*Settings!$C$13*(INDEX(U$331:U$342,$D1658))</f>
        <v/>
      </c>
      <c r="V1658" s="45">
        <f>V1631*Settings!$C$13*(INDEX(V$331:V$342,$D1658))</f>
        <v/>
      </c>
      <c r="W1658" s="45">
        <f>W1631*Settings!$C$13*(INDEX(W$331:W$342,$D1658))</f>
        <v/>
      </c>
      <c r="X1658" s="45">
        <f>X1631*Settings!$C$13*(INDEX(X$331:X$342,$D1658))</f>
        <v/>
      </c>
      <c r="Y1658" s="45">
        <f>Y1631*Settings!$C$13*(INDEX(Y$331:Y$342,$D1658))</f>
        <v/>
      </c>
      <c r="Z1658" s="45">
        <f>Z1631*Settings!$C$13*(INDEX(Z$331:Z$342,$D1658))</f>
        <v/>
      </c>
      <c r="AA1658" s="45">
        <f>AA1631*Settings!$C$13*(INDEX(AA$331:AA$342,$D1658))</f>
        <v/>
      </c>
      <c r="AB1658" s="45">
        <f>AB1631*Settings!$C$13*(INDEX(AB$331:AB$342,$D1658))</f>
        <v/>
      </c>
      <c r="AC1658" s="45">
        <f>AC1631*Settings!$C$13*(INDEX(AC$331:AC$342,$D1658))</f>
        <v/>
      </c>
      <c r="AD1658" s="46">
        <f>REVENUE(AD1631,Settings!$C$13,INDEX(AD$331:AD$342,$D1658))</f>
        <v/>
      </c>
      <c r="AF1658" s="11">
        <f>LOWER(Settings!$C$4)&amp;".mit."&amp;$A1658&amp;IF($C1658="","","."&amp;$C1658&amp;"."&amp;$B1658)&amp;IF(INDEX(Variables!$D$5:$D$105,MATCH($A1658,Variables!$A$5:$A$105,0))="","","."&amp;INDEX(Variables!$D$5:$D$105,MATCH($A1658,Variables!$A$5:$A$105,0)))&amp;"."&amp;AF$5</f>
        <v/>
      </c>
      <c r="AG1658" s="44">
        <f>AG1631*Settings!$C$13*(INDEX(AG$331:AG$342,$D1658))</f>
        <v/>
      </c>
      <c r="AH1658" s="45">
        <f>AH1631*Settings!$C$13*(INDEX(AH$331:AH$342,$D1658))</f>
        <v/>
      </c>
      <c r="AI1658" s="45">
        <f>AI1631*Settings!$C$13*(INDEX(AI$331:AI$342,$D1658))</f>
        <v/>
      </c>
      <c r="AJ1658" s="45">
        <f>AJ1631*Settings!$C$13*(INDEX(AJ$331:AJ$342,$D1658))</f>
        <v/>
      </c>
      <c r="AK1658" s="45">
        <f>AK1631*Settings!$C$13*(INDEX(AK$331:AK$342,$D1658))</f>
        <v/>
      </c>
      <c r="AL1658" s="45">
        <f>AL1631*Settings!$C$13*(INDEX(AL$331:AL$342,$D1658))</f>
        <v/>
      </c>
      <c r="AM1658" s="45">
        <f>AM1631*Settings!$C$13*(INDEX(AM$331:AM$342,$D1658))</f>
        <v/>
      </c>
      <c r="AN1658" s="45">
        <f>AN1631*Settings!$C$13*(INDEX(AN$331:AN$342,$D1658))</f>
        <v/>
      </c>
      <c r="AO1658" s="45">
        <f>AO1631*Settings!$C$13*(INDEX(AO$331:AO$342,$D1658))</f>
        <v/>
      </c>
      <c r="AP1658" s="45">
        <f>AP1631*Settings!$C$13*(INDEX(AP$331:AP$342,$D1658))</f>
        <v/>
      </c>
      <c r="AQ1658" s="45">
        <f>AQ1631*Settings!$C$13*(INDEX(AQ$331:AQ$342,$D1658))</f>
        <v/>
      </c>
      <c r="AR1658" s="45">
        <f>AR1631*Settings!$C$13*(INDEX(AR$331:AR$342,$D1658))</f>
        <v/>
      </c>
      <c r="AS1658" s="45">
        <f>AS1631*Settings!$C$13*(INDEX(AS$331:AS$342,$D1658))</f>
        <v/>
      </c>
      <c r="AT1658" s="45">
        <f>AT1631*Settings!$C$13*(INDEX(AT$331:AT$342,$D1658))</f>
        <v/>
      </c>
      <c r="AU1658" s="45">
        <f>AU1631*Settings!$C$13*(INDEX(AU$331:AU$342,$D1658))</f>
        <v/>
      </c>
      <c r="AV1658" s="45">
        <f>AV1631*Settings!$C$13*(INDEX(AV$331:AV$342,$D1658))</f>
        <v/>
      </c>
      <c r="AW1658" s="45">
        <f>AW1631*Settings!$C$13*(INDEX(AW$331:AW$342,$D1658))</f>
        <v/>
      </c>
      <c r="AX1658" s="45">
        <f>AX1631*Settings!$C$13*(INDEX(AX$331:AX$342,$D1658))</f>
        <v/>
      </c>
      <c r="AY1658" s="46">
        <f>REVENUE(AY1631,Settings!$C$13,INDEX(AY$331:AY$342,$D1658))</f>
        <v/>
      </c>
    </row>
    <row r="1659" hidden="1" outlineLevel="2"/>
    <row r="1660" hidden="1" outlineLevel="2">
      <c r="A1660" s="14" t="inlineStr">
        <is>
          <t>rnew</t>
        </is>
      </c>
      <c r="B1660" s="14" t="inlineStr">
        <is>
          <t>coa</t>
        </is>
      </c>
      <c r="C1660" s="14" t="inlineStr">
        <is>
          <t>omn</t>
        </is>
      </c>
      <c r="D1660" s="37">
        <f>INDEX(Inputs!$S$5:$S$132,MATCH($B1660&amp;"|"&amp;$C1660,Inputs!$A$5:$A$132,0))</f>
        <v/>
      </c>
      <c r="E1660" s="36" t="n"/>
      <c r="F1660" s="36" t="n"/>
      <c r="G1660" s="36" t="n"/>
      <c r="H1660" s="14">
        <f>INDEX(Variables!$B$5:$B$105,MATCH($A1660,Variables!$A$5:$A$105,0))&amp;IF($C1660="",""," | "&amp;INDEX(Mapping!$B$5:$B$26,MATCH($C1660,Mapping!$A$5:$A$26,0))&amp;" | "&amp;INDEX(Mapping!$B$30:$B$41,MATCH($B1660,Mapping!$A$30:$A$41,0)))</f>
        <v/>
      </c>
      <c r="I1660" s="14">
        <f>INDEX(Variables!$C$5:$C$105,MATCH($A1660,Variables!$A$5:$A$105,0))</f>
        <v/>
      </c>
      <c r="J1660" s="14">
        <f>INDEX(Variables!$E$5:$E$105,MATCH($A1660,Variables!$A$5:$A$105,0))</f>
        <v/>
      </c>
      <c r="K1660" s="11">
        <f>LOWER(Settings!$C$4)&amp;".mit."&amp;$A1660&amp;IF($C1660="","","."&amp;$C1660&amp;"."&amp;$B1660)&amp;IF(INDEX(Variables!$D$5:$D$105,MATCH($A1660,Variables!$A$5:$A$105,0))="","","."&amp;INDEX(Variables!$D$5:$D$105,MATCH($A1660,Variables!$A$5:$A$105,0)))&amp;"."&amp;K$5</f>
        <v/>
      </c>
      <c r="L1660" s="44">
        <f>L1624*Settings!$C$13*(L1570+L1588+L1579*L$195+L1597*$D1660)</f>
        <v/>
      </c>
      <c r="M1660" s="45">
        <f>M1624*Settings!$C$13*(M1570+M1588+M1579*M$195+M1597*$D1660)</f>
        <v/>
      </c>
      <c r="N1660" s="45">
        <f>N1624*Settings!$C$13*(N1570+N1588+N1579*N$195+N1597*$D1660)</f>
        <v/>
      </c>
      <c r="O1660" s="45">
        <f>O1624*Settings!$C$13*(O1570+O1588+O1579*O$195+O1597*$D1660)</f>
        <v/>
      </c>
      <c r="P1660" s="45">
        <f>P1624*Settings!$C$13*(P1570+P1588+P1579*P$195+P1597*$D1660)</f>
        <v/>
      </c>
      <c r="Q1660" s="45">
        <f>Q1624*Settings!$C$13*(Q1570+Q1588+Q1579*Q$195+Q1597*$D1660)</f>
        <v/>
      </c>
      <c r="R1660" s="45">
        <f>R1624*Settings!$C$13*(R1570+R1588+R1579*R$195+R1597*$D1660)</f>
        <v/>
      </c>
      <c r="S1660" s="45">
        <f>S1624*Settings!$C$13*(S1570+S1588+S1579*S$195+S1597*$D1660)</f>
        <v/>
      </c>
      <c r="T1660" s="45">
        <f>T1624*Settings!$C$13*(T1570+T1588+T1579*T$195+T1597*$D1660)</f>
        <v/>
      </c>
      <c r="U1660" s="45">
        <f>U1624*Settings!$C$13*(U1570+U1588+U1579*U$195+U1597*$D1660)</f>
        <v/>
      </c>
      <c r="V1660" s="45">
        <f>V1624*Settings!$C$13*(V1570+V1588+V1579*V$195+V1597*$D1660)</f>
        <v/>
      </c>
      <c r="W1660" s="45">
        <f>W1624*Settings!$C$13*(W1570+W1588+W1579*W$195+W1597*$D1660)</f>
        <v/>
      </c>
      <c r="X1660" s="45">
        <f>X1624*Settings!$C$13*(X1570+X1588+X1579*X$195+X1597*$D1660)</f>
        <v/>
      </c>
      <c r="Y1660" s="45">
        <f>Y1624*Settings!$C$13*(Y1570+Y1588+Y1579*Y$195+Y1597*$D1660)</f>
        <v/>
      </c>
      <c r="Z1660" s="45">
        <f>Z1624*Settings!$C$13*(Z1570+Z1588+Z1579*Z$195+Z1597*$D1660)</f>
        <v/>
      </c>
      <c r="AA1660" s="45">
        <f>AA1624*Settings!$C$13*(AA1570+AA1588+AA1579*AA$195+AA1597*$D1660)</f>
        <v/>
      </c>
      <c r="AB1660" s="45">
        <f>AB1624*Settings!$C$13*(AB1570+AB1588+AB1579*AB$195+AB1597*$D1660)</f>
        <v/>
      </c>
      <c r="AC1660" s="45">
        <f>AC1624*Settings!$C$13*(AC1570+AC1588+AC1579*AC$195+AC1597*$D1660)</f>
        <v/>
      </c>
      <c r="AD1660" s="46">
        <f>REVENUE(AD1624,Settings!$C$13,NEWREVRATE(AD1570,AD1588,AD1579,AD$195,AD1597,$D1660))</f>
        <v/>
      </c>
      <c r="AF1660" s="11">
        <f>LOWER(Settings!$C$4)&amp;".mit."&amp;$A1660&amp;IF($C1660="","","."&amp;$C1660&amp;"."&amp;$B1660)&amp;IF(INDEX(Variables!$D$5:$D$105,MATCH($A1660,Variables!$A$5:$A$105,0))="","","."&amp;INDEX(Variables!$D$5:$D$105,MATCH($A1660,Variables!$A$5:$A$105,0)))&amp;"."&amp;AF$5</f>
        <v/>
      </c>
      <c r="AG1660" s="44">
        <f>AG1624*Settings!$C$13*(AG1570+AG1588+AG1579*AG$195+AG1597*$D1660)</f>
        <v/>
      </c>
      <c r="AH1660" s="45">
        <f>AH1624*Settings!$C$13*(AH1570+AH1588+AH1579*AH$195+AH1597*$D1660)</f>
        <v/>
      </c>
      <c r="AI1660" s="45">
        <f>AI1624*Settings!$C$13*(AI1570+AI1588+AI1579*AI$195+AI1597*$D1660)</f>
        <v/>
      </c>
      <c r="AJ1660" s="45">
        <f>AJ1624*Settings!$C$13*(AJ1570+AJ1588+AJ1579*AJ$195+AJ1597*$D1660)</f>
        <v/>
      </c>
      <c r="AK1660" s="45">
        <f>AK1624*Settings!$C$13*(AK1570+AK1588+AK1579*AK$195+AK1597*$D1660)</f>
        <v/>
      </c>
      <c r="AL1660" s="45">
        <f>AL1624*Settings!$C$13*(AL1570+AL1588+AL1579*AL$195+AL1597*$D1660)</f>
        <v/>
      </c>
      <c r="AM1660" s="45">
        <f>AM1624*Settings!$C$13*(AM1570+AM1588+AM1579*AM$195+AM1597*$D1660)</f>
        <v/>
      </c>
      <c r="AN1660" s="45">
        <f>AN1624*Settings!$C$13*(AN1570+AN1588+AN1579*AN$195+AN1597*$D1660)</f>
        <v/>
      </c>
      <c r="AO1660" s="45">
        <f>AO1624*Settings!$C$13*(AO1570+AO1588+AO1579*AO$195+AO1597*$D1660)</f>
        <v/>
      </c>
      <c r="AP1660" s="45">
        <f>AP1624*Settings!$C$13*(AP1570+AP1588+AP1579*AP$195+AP1597*$D1660)</f>
        <v/>
      </c>
      <c r="AQ1660" s="45">
        <f>AQ1624*Settings!$C$13*(AQ1570+AQ1588+AQ1579*AQ$195+AQ1597*$D1660)</f>
        <v/>
      </c>
      <c r="AR1660" s="45">
        <f>AR1624*Settings!$C$13*(AR1570+AR1588+AR1579*AR$195+AR1597*$D1660)</f>
        <v/>
      </c>
      <c r="AS1660" s="45">
        <f>AS1624*Settings!$C$13*(AS1570+AS1588+AS1579*AS$195+AS1597*$D1660)</f>
        <v/>
      </c>
      <c r="AT1660" s="45">
        <f>AT1624*Settings!$C$13*(AT1570+AT1588+AT1579*AT$195+AT1597*$D1660)</f>
        <v/>
      </c>
      <c r="AU1660" s="45">
        <f>AU1624*Settings!$C$13*(AU1570+AU1588+AU1579*AU$195+AU1597*$D1660)</f>
        <v/>
      </c>
      <c r="AV1660" s="45">
        <f>AV1624*Settings!$C$13*(AV1570+AV1588+AV1579*AV$195+AV1597*$D1660)</f>
        <v/>
      </c>
      <c r="AW1660" s="45">
        <f>AW1624*Settings!$C$13*(AW1570+AW1588+AW1579*AW$195+AW1597*$D1660)</f>
        <v/>
      </c>
      <c r="AX1660" s="45">
        <f>AX1624*Settings!$C$13*(AX1570+AX1588+AX1579*AX$195+AX1597*$D1660)</f>
        <v/>
      </c>
      <c r="AY1660" s="46">
        <f>REVENUE(AY1624,Settings!$C$13,NEWREVRATE(AY1570,AY1588,AY1579,AY$195,AY1597,$D1660))</f>
        <v/>
      </c>
    </row>
    <row r="1661" hidden="1" outlineLevel="2">
      <c r="A1661" s="14" t="inlineStr">
        <is>
          <t>rnew</t>
        </is>
      </c>
      <c r="B1661" s="14" t="inlineStr">
        <is>
          <t>nga</t>
        </is>
      </c>
      <c r="C1661" s="14" t="inlineStr">
        <is>
          <t>omn</t>
        </is>
      </c>
      <c r="D1661" s="37">
        <f>INDEX(Inputs!$S$5:$S$132,MATCH($B1661&amp;"|"&amp;$C1661,Inputs!$A$5:$A$132,0))</f>
        <v/>
      </c>
      <c r="E1661" s="36" t="n"/>
      <c r="F1661" s="36" t="n"/>
      <c r="G1661" s="36" t="n"/>
      <c r="H1661" s="14">
        <f>INDEX(Variables!$B$5:$B$105,MATCH($A1661,Variables!$A$5:$A$105,0))&amp;IF($C1661="",""," | "&amp;INDEX(Mapping!$B$5:$B$26,MATCH($C1661,Mapping!$A$5:$A$26,0))&amp;" | "&amp;INDEX(Mapping!$B$30:$B$41,MATCH($B1661,Mapping!$A$30:$A$41,0)))</f>
        <v/>
      </c>
      <c r="I1661" s="14">
        <f>INDEX(Variables!$C$5:$C$105,MATCH($A1661,Variables!$A$5:$A$105,0))</f>
        <v/>
      </c>
      <c r="J1661" s="14">
        <f>INDEX(Variables!$E$5:$E$105,MATCH($A1661,Variables!$A$5:$A$105,0))</f>
        <v/>
      </c>
      <c r="K1661" s="11">
        <f>LOWER(Settings!$C$4)&amp;".mit."&amp;$A1661&amp;IF($C1661="","","."&amp;$C1661&amp;"."&amp;$B1661)&amp;IF(INDEX(Variables!$D$5:$D$105,MATCH($A1661,Variables!$A$5:$A$105,0))="","","."&amp;INDEX(Variables!$D$5:$D$105,MATCH($A1661,Variables!$A$5:$A$105,0)))&amp;"."&amp;K$5</f>
        <v/>
      </c>
      <c r="L1661" s="44">
        <f>L1625*Settings!$C$13*(L1571+L1589+L1580*L$195+L1598*$D1661)</f>
        <v/>
      </c>
      <c r="M1661" s="45">
        <f>M1625*Settings!$C$13*(M1571+M1589+M1580*M$195+M1598*$D1661)</f>
        <v/>
      </c>
      <c r="N1661" s="45">
        <f>N1625*Settings!$C$13*(N1571+N1589+N1580*N$195+N1598*$D1661)</f>
        <v/>
      </c>
      <c r="O1661" s="45">
        <f>O1625*Settings!$C$13*(O1571+O1589+O1580*O$195+O1598*$D1661)</f>
        <v/>
      </c>
      <c r="P1661" s="45">
        <f>P1625*Settings!$C$13*(P1571+P1589+P1580*P$195+P1598*$D1661)</f>
        <v/>
      </c>
      <c r="Q1661" s="45">
        <f>Q1625*Settings!$C$13*(Q1571+Q1589+Q1580*Q$195+Q1598*$D1661)</f>
        <v/>
      </c>
      <c r="R1661" s="45">
        <f>R1625*Settings!$C$13*(R1571+R1589+R1580*R$195+R1598*$D1661)</f>
        <v/>
      </c>
      <c r="S1661" s="45">
        <f>S1625*Settings!$C$13*(S1571+S1589+S1580*S$195+S1598*$D1661)</f>
        <v/>
      </c>
      <c r="T1661" s="45">
        <f>T1625*Settings!$C$13*(T1571+T1589+T1580*T$195+T1598*$D1661)</f>
        <v/>
      </c>
      <c r="U1661" s="45">
        <f>U1625*Settings!$C$13*(U1571+U1589+U1580*U$195+U1598*$D1661)</f>
        <v/>
      </c>
      <c r="V1661" s="45">
        <f>V1625*Settings!$C$13*(V1571+V1589+V1580*V$195+V1598*$D1661)</f>
        <v/>
      </c>
      <c r="W1661" s="45">
        <f>W1625*Settings!$C$13*(W1571+W1589+W1580*W$195+W1598*$D1661)</f>
        <v/>
      </c>
      <c r="X1661" s="45">
        <f>X1625*Settings!$C$13*(X1571+X1589+X1580*X$195+X1598*$D1661)</f>
        <v/>
      </c>
      <c r="Y1661" s="45">
        <f>Y1625*Settings!$C$13*(Y1571+Y1589+Y1580*Y$195+Y1598*$D1661)</f>
        <v/>
      </c>
      <c r="Z1661" s="45">
        <f>Z1625*Settings!$C$13*(Z1571+Z1589+Z1580*Z$195+Z1598*$D1661)</f>
        <v/>
      </c>
      <c r="AA1661" s="45">
        <f>AA1625*Settings!$C$13*(AA1571+AA1589+AA1580*AA$195+AA1598*$D1661)</f>
        <v/>
      </c>
      <c r="AB1661" s="45">
        <f>AB1625*Settings!$C$13*(AB1571+AB1589+AB1580*AB$195+AB1598*$D1661)</f>
        <v/>
      </c>
      <c r="AC1661" s="45">
        <f>AC1625*Settings!$C$13*(AC1571+AC1589+AC1580*AC$195+AC1598*$D1661)</f>
        <v/>
      </c>
      <c r="AD1661" s="46">
        <f>REVENUE(AD1625,Settings!$C$13,NEWREVRATE(AD1571,AD1589,AD1580,AD$195,AD1598,$D1661))</f>
        <v/>
      </c>
      <c r="AF1661" s="11">
        <f>LOWER(Settings!$C$4)&amp;".mit."&amp;$A1661&amp;IF($C1661="","","."&amp;$C1661&amp;"."&amp;$B1661)&amp;IF(INDEX(Variables!$D$5:$D$105,MATCH($A1661,Variables!$A$5:$A$105,0))="","","."&amp;INDEX(Variables!$D$5:$D$105,MATCH($A1661,Variables!$A$5:$A$105,0)))&amp;"."&amp;AF$5</f>
        <v/>
      </c>
      <c r="AG1661" s="44">
        <f>AG1625*Settings!$C$13*(AG1571+AG1589+AG1580*AG$195+AG1598*$D1661)</f>
        <v/>
      </c>
      <c r="AH1661" s="45">
        <f>AH1625*Settings!$C$13*(AH1571+AH1589+AH1580*AH$195+AH1598*$D1661)</f>
        <v/>
      </c>
      <c r="AI1661" s="45">
        <f>AI1625*Settings!$C$13*(AI1571+AI1589+AI1580*AI$195+AI1598*$D1661)</f>
        <v/>
      </c>
      <c r="AJ1661" s="45">
        <f>AJ1625*Settings!$C$13*(AJ1571+AJ1589+AJ1580*AJ$195+AJ1598*$D1661)</f>
        <v/>
      </c>
      <c r="AK1661" s="45">
        <f>AK1625*Settings!$C$13*(AK1571+AK1589+AK1580*AK$195+AK1598*$D1661)</f>
        <v/>
      </c>
      <c r="AL1661" s="45">
        <f>AL1625*Settings!$C$13*(AL1571+AL1589+AL1580*AL$195+AL1598*$D1661)</f>
        <v/>
      </c>
      <c r="AM1661" s="45">
        <f>AM1625*Settings!$C$13*(AM1571+AM1589+AM1580*AM$195+AM1598*$D1661)</f>
        <v/>
      </c>
      <c r="AN1661" s="45">
        <f>AN1625*Settings!$C$13*(AN1571+AN1589+AN1580*AN$195+AN1598*$D1661)</f>
        <v/>
      </c>
      <c r="AO1661" s="45">
        <f>AO1625*Settings!$C$13*(AO1571+AO1589+AO1580*AO$195+AO1598*$D1661)</f>
        <v/>
      </c>
      <c r="AP1661" s="45">
        <f>AP1625*Settings!$C$13*(AP1571+AP1589+AP1580*AP$195+AP1598*$D1661)</f>
        <v/>
      </c>
      <c r="AQ1661" s="45">
        <f>AQ1625*Settings!$C$13*(AQ1571+AQ1589+AQ1580*AQ$195+AQ1598*$D1661)</f>
        <v/>
      </c>
      <c r="AR1661" s="45">
        <f>AR1625*Settings!$C$13*(AR1571+AR1589+AR1580*AR$195+AR1598*$D1661)</f>
        <v/>
      </c>
      <c r="AS1661" s="45">
        <f>AS1625*Settings!$C$13*(AS1571+AS1589+AS1580*AS$195+AS1598*$D1661)</f>
        <v/>
      </c>
      <c r="AT1661" s="45">
        <f>AT1625*Settings!$C$13*(AT1571+AT1589+AT1580*AT$195+AT1598*$D1661)</f>
        <v/>
      </c>
      <c r="AU1661" s="45">
        <f>AU1625*Settings!$C$13*(AU1571+AU1589+AU1580*AU$195+AU1598*$D1661)</f>
        <v/>
      </c>
      <c r="AV1661" s="45">
        <f>AV1625*Settings!$C$13*(AV1571+AV1589+AV1580*AV$195+AV1598*$D1661)</f>
        <v/>
      </c>
      <c r="AW1661" s="45">
        <f>AW1625*Settings!$C$13*(AW1571+AW1589+AW1580*AW$195+AW1598*$D1661)</f>
        <v/>
      </c>
      <c r="AX1661" s="45">
        <f>AX1625*Settings!$C$13*(AX1571+AX1589+AX1580*AX$195+AX1598*$D1661)</f>
        <v/>
      </c>
      <c r="AY1661" s="46">
        <f>REVENUE(AY1625,Settings!$C$13,NEWREVRATE(AY1571,AY1589,AY1580,AY$195,AY1598,$D1661))</f>
        <v/>
      </c>
    </row>
    <row r="1662" hidden="1" outlineLevel="2">
      <c r="A1662" s="14" t="inlineStr">
        <is>
          <t>rnew</t>
        </is>
      </c>
      <c r="B1662" s="14" t="inlineStr">
        <is>
          <t>gso</t>
        </is>
      </c>
      <c r="C1662" s="14" t="inlineStr">
        <is>
          <t>omn</t>
        </is>
      </c>
      <c r="D1662" s="37">
        <f>INDEX(Inputs!$S$5:$S$132,MATCH($B1662&amp;"|"&amp;$C1662,Inputs!$A$5:$A$132,0))</f>
        <v/>
      </c>
      <c r="E1662" s="36" t="n"/>
      <c r="F1662" s="36" t="n"/>
      <c r="G1662" s="36" t="n"/>
      <c r="H1662" s="14">
        <f>INDEX(Variables!$B$5:$B$105,MATCH($A1662,Variables!$A$5:$A$105,0))&amp;IF($C1662="",""," | "&amp;INDEX(Mapping!$B$5:$B$26,MATCH($C1662,Mapping!$A$5:$A$26,0))&amp;" | "&amp;INDEX(Mapping!$B$30:$B$41,MATCH($B1662,Mapping!$A$30:$A$41,0)))</f>
        <v/>
      </c>
      <c r="I1662" s="14">
        <f>INDEX(Variables!$C$5:$C$105,MATCH($A1662,Variables!$A$5:$A$105,0))</f>
        <v/>
      </c>
      <c r="J1662" s="14">
        <f>INDEX(Variables!$E$5:$E$105,MATCH($A1662,Variables!$A$5:$A$105,0))</f>
        <v/>
      </c>
      <c r="K1662" s="11">
        <f>LOWER(Settings!$C$4)&amp;".mit."&amp;$A1662&amp;IF($C1662="","","."&amp;$C1662&amp;"."&amp;$B1662)&amp;IF(INDEX(Variables!$D$5:$D$105,MATCH($A1662,Variables!$A$5:$A$105,0))="","","."&amp;INDEX(Variables!$D$5:$D$105,MATCH($A1662,Variables!$A$5:$A$105,0)))&amp;"."&amp;K$5</f>
        <v/>
      </c>
      <c r="L1662" s="44">
        <f>L1626*Settings!$C$13*(L1572+L1590+L1581*L$195+L1599*$D1662)</f>
        <v/>
      </c>
      <c r="M1662" s="45">
        <f>M1626*Settings!$C$13*(M1572+M1590+M1581*M$195+M1599*$D1662)</f>
        <v/>
      </c>
      <c r="N1662" s="45">
        <f>N1626*Settings!$C$13*(N1572+N1590+N1581*N$195+N1599*$D1662)</f>
        <v/>
      </c>
      <c r="O1662" s="45">
        <f>O1626*Settings!$C$13*(O1572+O1590+O1581*O$195+O1599*$D1662)</f>
        <v/>
      </c>
      <c r="P1662" s="45">
        <f>P1626*Settings!$C$13*(P1572+P1590+P1581*P$195+P1599*$D1662)</f>
        <v/>
      </c>
      <c r="Q1662" s="45">
        <f>Q1626*Settings!$C$13*(Q1572+Q1590+Q1581*Q$195+Q1599*$D1662)</f>
        <v/>
      </c>
      <c r="R1662" s="45">
        <f>R1626*Settings!$C$13*(R1572+R1590+R1581*R$195+R1599*$D1662)</f>
        <v/>
      </c>
      <c r="S1662" s="45">
        <f>S1626*Settings!$C$13*(S1572+S1590+S1581*S$195+S1599*$D1662)</f>
        <v/>
      </c>
      <c r="T1662" s="45">
        <f>T1626*Settings!$C$13*(T1572+T1590+T1581*T$195+T1599*$D1662)</f>
        <v/>
      </c>
      <c r="U1662" s="45">
        <f>U1626*Settings!$C$13*(U1572+U1590+U1581*U$195+U1599*$D1662)</f>
        <v/>
      </c>
      <c r="V1662" s="45">
        <f>V1626*Settings!$C$13*(V1572+V1590+V1581*V$195+V1599*$D1662)</f>
        <v/>
      </c>
      <c r="W1662" s="45">
        <f>W1626*Settings!$C$13*(W1572+W1590+W1581*W$195+W1599*$D1662)</f>
        <v/>
      </c>
      <c r="X1662" s="45">
        <f>X1626*Settings!$C$13*(X1572+X1590+X1581*X$195+X1599*$D1662)</f>
        <v/>
      </c>
      <c r="Y1662" s="45">
        <f>Y1626*Settings!$C$13*(Y1572+Y1590+Y1581*Y$195+Y1599*$D1662)</f>
        <v/>
      </c>
      <c r="Z1662" s="45">
        <f>Z1626*Settings!$C$13*(Z1572+Z1590+Z1581*Z$195+Z1599*$D1662)</f>
        <v/>
      </c>
      <c r="AA1662" s="45">
        <f>AA1626*Settings!$C$13*(AA1572+AA1590+AA1581*AA$195+AA1599*$D1662)</f>
        <v/>
      </c>
      <c r="AB1662" s="45">
        <f>AB1626*Settings!$C$13*(AB1572+AB1590+AB1581*AB$195+AB1599*$D1662)</f>
        <v/>
      </c>
      <c r="AC1662" s="45">
        <f>AC1626*Settings!$C$13*(AC1572+AC1590+AC1581*AC$195+AC1599*$D1662)</f>
        <v/>
      </c>
      <c r="AD1662" s="46">
        <f>REVENUE(AD1626,Settings!$C$13,NEWREVRATE(AD1572,AD1590,AD1581,AD$195,AD1599,$D1662))</f>
        <v/>
      </c>
      <c r="AF1662" s="11">
        <f>LOWER(Settings!$C$4)&amp;".mit."&amp;$A1662&amp;IF($C1662="","","."&amp;$C1662&amp;"."&amp;$B1662)&amp;IF(INDEX(Variables!$D$5:$D$105,MATCH($A1662,Variables!$A$5:$A$105,0))="","","."&amp;INDEX(Variables!$D$5:$D$105,MATCH($A1662,Variables!$A$5:$A$105,0)))&amp;"."&amp;AF$5</f>
        <v/>
      </c>
      <c r="AG1662" s="44">
        <f>AG1626*Settings!$C$13*(AG1572+AG1590+AG1581*AG$195+AG1599*$D1662)</f>
        <v/>
      </c>
      <c r="AH1662" s="45">
        <f>AH1626*Settings!$C$13*(AH1572+AH1590+AH1581*AH$195+AH1599*$D1662)</f>
        <v/>
      </c>
      <c r="AI1662" s="45">
        <f>AI1626*Settings!$C$13*(AI1572+AI1590+AI1581*AI$195+AI1599*$D1662)</f>
        <v/>
      </c>
      <c r="AJ1662" s="45">
        <f>AJ1626*Settings!$C$13*(AJ1572+AJ1590+AJ1581*AJ$195+AJ1599*$D1662)</f>
        <v/>
      </c>
      <c r="AK1662" s="45">
        <f>AK1626*Settings!$C$13*(AK1572+AK1590+AK1581*AK$195+AK1599*$D1662)</f>
        <v/>
      </c>
      <c r="AL1662" s="45">
        <f>AL1626*Settings!$C$13*(AL1572+AL1590+AL1581*AL$195+AL1599*$D1662)</f>
        <v/>
      </c>
      <c r="AM1662" s="45">
        <f>AM1626*Settings!$C$13*(AM1572+AM1590+AM1581*AM$195+AM1599*$D1662)</f>
        <v/>
      </c>
      <c r="AN1662" s="45">
        <f>AN1626*Settings!$C$13*(AN1572+AN1590+AN1581*AN$195+AN1599*$D1662)</f>
        <v/>
      </c>
      <c r="AO1662" s="45">
        <f>AO1626*Settings!$C$13*(AO1572+AO1590+AO1581*AO$195+AO1599*$D1662)</f>
        <v/>
      </c>
      <c r="AP1662" s="45">
        <f>AP1626*Settings!$C$13*(AP1572+AP1590+AP1581*AP$195+AP1599*$D1662)</f>
        <v/>
      </c>
      <c r="AQ1662" s="45">
        <f>AQ1626*Settings!$C$13*(AQ1572+AQ1590+AQ1581*AQ$195+AQ1599*$D1662)</f>
        <v/>
      </c>
      <c r="AR1662" s="45">
        <f>AR1626*Settings!$C$13*(AR1572+AR1590+AR1581*AR$195+AR1599*$D1662)</f>
        <v/>
      </c>
      <c r="AS1662" s="45">
        <f>AS1626*Settings!$C$13*(AS1572+AS1590+AS1581*AS$195+AS1599*$D1662)</f>
        <v/>
      </c>
      <c r="AT1662" s="45">
        <f>AT1626*Settings!$C$13*(AT1572+AT1590+AT1581*AT$195+AT1599*$D1662)</f>
        <v/>
      </c>
      <c r="AU1662" s="45">
        <f>AU1626*Settings!$C$13*(AU1572+AU1590+AU1581*AU$195+AU1599*$D1662)</f>
        <v/>
      </c>
      <c r="AV1662" s="45">
        <f>AV1626*Settings!$C$13*(AV1572+AV1590+AV1581*AV$195+AV1599*$D1662)</f>
        <v/>
      </c>
      <c r="AW1662" s="45">
        <f>AW1626*Settings!$C$13*(AW1572+AW1590+AW1581*AW$195+AW1599*$D1662)</f>
        <v/>
      </c>
      <c r="AX1662" s="45">
        <f>AX1626*Settings!$C$13*(AX1572+AX1590+AX1581*AX$195+AX1599*$D1662)</f>
        <v/>
      </c>
      <c r="AY1662" s="46">
        <f>REVENUE(AY1626,Settings!$C$13,NEWREVRATE(AY1572,AY1590,AY1581,AY$195,AY1599,$D1662))</f>
        <v/>
      </c>
    </row>
    <row r="1663" hidden="1" outlineLevel="2">
      <c r="A1663" s="14" t="inlineStr">
        <is>
          <t>rnew</t>
        </is>
      </c>
      <c r="B1663" s="14" t="inlineStr">
        <is>
          <t>die</t>
        </is>
      </c>
      <c r="C1663" s="14" t="inlineStr">
        <is>
          <t>omn</t>
        </is>
      </c>
      <c r="D1663" s="37">
        <f>INDEX(Inputs!$S$5:$S$132,MATCH($B1663&amp;"|"&amp;$C1663,Inputs!$A$5:$A$132,0))</f>
        <v/>
      </c>
      <c r="E1663" s="36" t="n"/>
      <c r="F1663" s="36" t="n"/>
      <c r="G1663" s="36" t="n"/>
      <c r="H1663" s="14">
        <f>INDEX(Variables!$B$5:$B$105,MATCH($A1663,Variables!$A$5:$A$105,0))&amp;IF($C1663="",""," | "&amp;INDEX(Mapping!$B$5:$B$26,MATCH($C1663,Mapping!$A$5:$A$26,0))&amp;" | "&amp;INDEX(Mapping!$B$30:$B$41,MATCH($B1663,Mapping!$A$30:$A$41,0)))</f>
        <v/>
      </c>
      <c r="I1663" s="14">
        <f>INDEX(Variables!$C$5:$C$105,MATCH($A1663,Variables!$A$5:$A$105,0))</f>
        <v/>
      </c>
      <c r="J1663" s="14">
        <f>INDEX(Variables!$E$5:$E$105,MATCH($A1663,Variables!$A$5:$A$105,0))</f>
        <v/>
      </c>
      <c r="K1663" s="11">
        <f>LOWER(Settings!$C$4)&amp;".mit."&amp;$A1663&amp;IF($C1663="","","."&amp;$C1663&amp;"."&amp;$B1663)&amp;IF(INDEX(Variables!$D$5:$D$105,MATCH($A1663,Variables!$A$5:$A$105,0))="","","."&amp;INDEX(Variables!$D$5:$D$105,MATCH($A1663,Variables!$A$5:$A$105,0)))&amp;"."&amp;K$5</f>
        <v/>
      </c>
      <c r="L1663" s="44">
        <f>L1627*Settings!$C$13*(L1573+L1591+L1582*L$195+L1600*$D1663)</f>
        <v/>
      </c>
      <c r="M1663" s="45">
        <f>M1627*Settings!$C$13*(M1573+M1591+M1582*M$195+M1600*$D1663)</f>
        <v/>
      </c>
      <c r="N1663" s="45">
        <f>N1627*Settings!$C$13*(N1573+N1591+N1582*N$195+N1600*$D1663)</f>
        <v/>
      </c>
      <c r="O1663" s="45">
        <f>O1627*Settings!$C$13*(O1573+O1591+O1582*O$195+O1600*$D1663)</f>
        <v/>
      </c>
      <c r="P1663" s="45">
        <f>P1627*Settings!$C$13*(P1573+P1591+P1582*P$195+P1600*$D1663)</f>
        <v/>
      </c>
      <c r="Q1663" s="45">
        <f>Q1627*Settings!$C$13*(Q1573+Q1591+Q1582*Q$195+Q1600*$D1663)</f>
        <v/>
      </c>
      <c r="R1663" s="45">
        <f>R1627*Settings!$C$13*(R1573+R1591+R1582*R$195+R1600*$D1663)</f>
        <v/>
      </c>
      <c r="S1663" s="45">
        <f>S1627*Settings!$C$13*(S1573+S1591+S1582*S$195+S1600*$D1663)</f>
        <v/>
      </c>
      <c r="T1663" s="45">
        <f>T1627*Settings!$C$13*(T1573+T1591+T1582*T$195+T1600*$D1663)</f>
        <v/>
      </c>
      <c r="U1663" s="45">
        <f>U1627*Settings!$C$13*(U1573+U1591+U1582*U$195+U1600*$D1663)</f>
        <v/>
      </c>
      <c r="V1663" s="45">
        <f>V1627*Settings!$C$13*(V1573+V1591+V1582*V$195+V1600*$D1663)</f>
        <v/>
      </c>
      <c r="W1663" s="45">
        <f>W1627*Settings!$C$13*(W1573+W1591+W1582*W$195+W1600*$D1663)</f>
        <v/>
      </c>
      <c r="X1663" s="45">
        <f>X1627*Settings!$C$13*(X1573+X1591+X1582*X$195+X1600*$D1663)</f>
        <v/>
      </c>
      <c r="Y1663" s="45">
        <f>Y1627*Settings!$C$13*(Y1573+Y1591+Y1582*Y$195+Y1600*$D1663)</f>
        <v/>
      </c>
      <c r="Z1663" s="45">
        <f>Z1627*Settings!$C$13*(Z1573+Z1591+Z1582*Z$195+Z1600*$D1663)</f>
        <v/>
      </c>
      <c r="AA1663" s="45">
        <f>AA1627*Settings!$C$13*(AA1573+AA1591+AA1582*AA$195+AA1600*$D1663)</f>
        <v/>
      </c>
      <c r="AB1663" s="45">
        <f>AB1627*Settings!$C$13*(AB1573+AB1591+AB1582*AB$195+AB1600*$D1663)</f>
        <v/>
      </c>
      <c r="AC1663" s="45">
        <f>AC1627*Settings!$C$13*(AC1573+AC1591+AC1582*AC$195+AC1600*$D1663)</f>
        <v/>
      </c>
      <c r="AD1663" s="46">
        <f>REVENUE(AD1627,Settings!$C$13,NEWREVRATE(AD1573,AD1591,AD1582,AD$195,AD1600,$D1663))</f>
        <v/>
      </c>
      <c r="AF1663" s="11">
        <f>LOWER(Settings!$C$4)&amp;".mit."&amp;$A1663&amp;IF($C1663="","","."&amp;$C1663&amp;"."&amp;$B1663)&amp;IF(INDEX(Variables!$D$5:$D$105,MATCH($A1663,Variables!$A$5:$A$105,0))="","","."&amp;INDEX(Variables!$D$5:$D$105,MATCH($A1663,Variables!$A$5:$A$105,0)))&amp;"."&amp;AF$5</f>
        <v/>
      </c>
      <c r="AG1663" s="44">
        <f>AG1627*Settings!$C$13*(AG1573+AG1591+AG1582*AG$195+AG1600*$D1663)</f>
        <v/>
      </c>
      <c r="AH1663" s="45">
        <f>AH1627*Settings!$C$13*(AH1573+AH1591+AH1582*AH$195+AH1600*$D1663)</f>
        <v/>
      </c>
      <c r="AI1663" s="45">
        <f>AI1627*Settings!$C$13*(AI1573+AI1591+AI1582*AI$195+AI1600*$D1663)</f>
        <v/>
      </c>
      <c r="AJ1663" s="45">
        <f>AJ1627*Settings!$C$13*(AJ1573+AJ1591+AJ1582*AJ$195+AJ1600*$D1663)</f>
        <v/>
      </c>
      <c r="AK1663" s="45">
        <f>AK1627*Settings!$C$13*(AK1573+AK1591+AK1582*AK$195+AK1600*$D1663)</f>
        <v/>
      </c>
      <c r="AL1663" s="45">
        <f>AL1627*Settings!$C$13*(AL1573+AL1591+AL1582*AL$195+AL1600*$D1663)</f>
        <v/>
      </c>
      <c r="AM1663" s="45">
        <f>AM1627*Settings!$C$13*(AM1573+AM1591+AM1582*AM$195+AM1600*$D1663)</f>
        <v/>
      </c>
      <c r="AN1663" s="45">
        <f>AN1627*Settings!$C$13*(AN1573+AN1591+AN1582*AN$195+AN1600*$D1663)</f>
        <v/>
      </c>
      <c r="AO1663" s="45">
        <f>AO1627*Settings!$C$13*(AO1573+AO1591+AO1582*AO$195+AO1600*$D1663)</f>
        <v/>
      </c>
      <c r="AP1663" s="45">
        <f>AP1627*Settings!$C$13*(AP1573+AP1591+AP1582*AP$195+AP1600*$D1663)</f>
        <v/>
      </c>
      <c r="AQ1663" s="45">
        <f>AQ1627*Settings!$C$13*(AQ1573+AQ1591+AQ1582*AQ$195+AQ1600*$D1663)</f>
        <v/>
      </c>
      <c r="AR1663" s="45">
        <f>AR1627*Settings!$C$13*(AR1573+AR1591+AR1582*AR$195+AR1600*$D1663)</f>
        <v/>
      </c>
      <c r="AS1663" s="45">
        <f>AS1627*Settings!$C$13*(AS1573+AS1591+AS1582*AS$195+AS1600*$D1663)</f>
        <v/>
      </c>
      <c r="AT1663" s="45">
        <f>AT1627*Settings!$C$13*(AT1573+AT1591+AT1582*AT$195+AT1600*$D1663)</f>
        <v/>
      </c>
      <c r="AU1663" s="45">
        <f>AU1627*Settings!$C$13*(AU1573+AU1591+AU1582*AU$195+AU1600*$D1663)</f>
        <v/>
      </c>
      <c r="AV1663" s="45">
        <f>AV1627*Settings!$C$13*(AV1573+AV1591+AV1582*AV$195+AV1600*$D1663)</f>
        <v/>
      </c>
      <c r="AW1663" s="45">
        <f>AW1627*Settings!$C$13*(AW1573+AW1591+AW1582*AW$195+AW1600*$D1663)</f>
        <v/>
      </c>
      <c r="AX1663" s="45">
        <f>AX1627*Settings!$C$13*(AX1573+AX1591+AX1582*AX$195+AX1600*$D1663)</f>
        <v/>
      </c>
      <c r="AY1663" s="46">
        <f>REVENUE(AY1627,Settings!$C$13,NEWREVRATE(AY1573,AY1591,AY1582,AY$195,AY1600,$D1663))</f>
        <v/>
      </c>
    </row>
    <row r="1664" hidden="1" outlineLevel="2">
      <c r="A1664" s="14" t="inlineStr">
        <is>
          <t>rnew</t>
        </is>
      </c>
      <c r="B1664" s="14" t="inlineStr">
        <is>
          <t>lpg</t>
        </is>
      </c>
      <c r="C1664" s="14" t="inlineStr">
        <is>
          <t>omn</t>
        </is>
      </c>
      <c r="D1664" s="37">
        <f>INDEX(Inputs!$S$5:$S$132,MATCH($B1664&amp;"|"&amp;$C1664,Inputs!$A$5:$A$132,0))</f>
        <v/>
      </c>
      <c r="E1664" s="36" t="n"/>
      <c r="F1664" s="36" t="n"/>
      <c r="G1664" s="36" t="n"/>
      <c r="H1664" s="14">
        <f>INDEX(Variables!$B$5:$B$105,MATCH($A1664,Variables!$A$5:$A$105,0))&amp;IF($C1664="",""," | "&amp;INDEX(Mapping!$B$5:$B$26,MATCH($C1664,Mapping!$A$5:$A$26,0))&amp;" | "&amp;INDEX(Mapping!$B$30:$B$41,MATCH($B1664,Mapping!$A$30:$A$41,0)))</f>
        <v/>
      </c>
      <c r="I1664" s="14">
        <f>INDEX(Variables!$C$5:$C$105,MATCH($A1664,Variables!$A$5:$A$105,0))</f>
        <v/>
      </c>
      <c r="J1664" s="14">
        <f>INDEX(Variables!$E$5:$E$105,MATCH($A1664,Variables!$A$5:$A$105,0))</f>
        <v/>
      </c>
      <c r="K1664" s="11">
        <f>LOWER(Settings!$C$4)&amp;".mit."&amp;$A1664&amp;IF($C1664="","","."&amp;$C1664&amp;"."&amp;$B1664)&amp;IF(INDEX(Variables!$D$5:$D$105,MATCH($A1664,Variables!$A$5:$A$105,0))="","","."&amp;INDEX(Variables!$D$5:$D$105,MATCH($A1664,Variables!$A$5:$A$105,0)))&amp;"."&amp;K$5</f>
        <v/>
      </c>
      <c r="L1664" s="44">
        <f>L1628*Settings!$C$13*(L1574+L1592+L1583*L$195+L1601*$D1664)</f>
        <v/>
      </c>
      <c r="M1664" s="45">
        <f>M1628*Settings!$C$13*(M1574+M1592+M1583*M$195+M1601*$D1664)</f>
        <v/>
      </c>
      <c r="N1664" s="45">
        <f>N1628*Settings!$C$13*(N1574+N1592+N1583*N$195+N1601*$D1664)</f>
        <v/>
      </c>
      <c r="O1664" s="45">
        <f>O1628*Settings!$C$13*(O1574+O1592+O1583*O$195+O1601*$D1664)</f>
        <v/>
      </c>
      <c r="P1664" s="45">
        <f>P1628*Settings!$C$13*(P1574+P1592+P1583*P$195+P1601*$D1664)</f>
        <v/>
      </c>
      <c r="Q1664" s="45">
        <f>Q1628*Settings!$C$13*(Q1574+Q1592+Q1583*Q$195+Q1601*$D1664)</f>
        <v/>
      </c>
      <c r="R1664" s="45">
        <f>R1628*Settings!$C$13*(R1574+R1592+R1583*R$195+R1601*$D1664)</f>
        <v/>
      </c>
      <c r="S1664" s="45">
        <f>S1628*Settings!$C$13*(S1574+S1592+S1583*S$195+S1601*$D1664)</f>
        <v/>
      </c>
      <c r="T1664" s="45">
        <f>T1628*Settings!$C$13*(T1574+T1592+T1583*T$195+T1601*$D1664)</f>
        <v/>
      </c>
      <c r="U1664" s="45">
        <f>U1628*Settings!$C$13*(U1574+U1592+U1583*U$195+U1601*$D1664)</f>
        <v/>
      </c>
      <c r="V1664" s="45">
        <f>V1628*Settings!$C$13*(V1574+V1592+V1583*V$195+V1601*$D1664)</f>
        <v/>
      </c>
      <c r="W1664" s="45">
        <f>W1628*Settings!$C$13*(W1574+W1592+W1583*W$195+W1601*$D1664)</f>
        <v/>
      </c>
      <c r="X1664" s="45">
        <f>X1628*Settings!$C$13*(X1574+X1592+X1583*X$195+X1601*$D1664)</f>
        <v/>
      </c>
      <c r="Y1664" s="45">
        <f>Y1628*Settings!$C$13*(Y1574+Y1592+Y1583*Y$195+Y1601*$D1664)</f>
        <v/>
      </c>
      <c r="Z1664" s="45">
        <f>Z1628*Settings!$C$13*(Z1574+Z1592+Z1583*Z$195+Z1601*$D1664)</f>
        <v/>
      </c>
      <c r="AA1664" s="45">
        <f>AA1628*Settings!$C$13*(AA1574+AA1592+AA1583*AA$195+AA1601*$D1664)</f>
        <v/>
      </c>
      <c r="AB1664" s="45">
        <f>AB1628*Settings!$C$13*(AB1574+AB1592+AB1583*AB$195+AB1601*$D1664)</f>
        <v/>
      </c>
      <c r="AC1664" s="45">
        <f>AC1628*Settings!$C$13*(AC1574+AC1592+AC1583*AC$195+AC1601*$D1664)</f>
        <v/>
      </c>
      <c r="AD1664" s="46">
        <f>REVENUE(AD1628,Settings!$C$13,NEWREVRATE(AD1574,AD1592,AD1583,AD$195,AD1601,$D1664))</f>
        <v/>
      </c>
      <c r="AF1664" s="11">
        <f>LOWER(Settings!$C$4)&amp;".mit."&amp;$A1664&amp;IF($C1664="","","."&amp;$C1664&amp;"."&amp;$B1664)&amp;IF(INDEX(Variables!$D$5:$D$105,MATCH($A1664,Variables!$A$5:$A$105,0))="","","."&amp;INDEX(Variables!$D$5:$D$105,MATCH($A1664,Variables!$A$5:$A$105,0)))&amp;"."&amp;AF$5</f>
        <v/>
      </c>
      <c r="AG1664" s="44">
        <f>AG1628*Settings!$C$13*(AG1574+AG1592+AG1583*AG$195+AG1601*$D1664)</f>
        <v/>
      </c>
      <c r="AH1664" s="45">
        <f>AH1628*Settings!$C$13*(AH1574+AH1592+AH1583*AH$195+AH1601*$D1664)</f>
        <v/>
      </c>
      <c r="AI1664" s="45">
        <f>AI1628*Settings!$C$13*(AI1574+AI1592+AI1583*AI$195+AI1601*$D1664)</f>
        <v/>
      </c>
      <c r="AJ1664" s="45">
        <f>AJ1628*Settings!$C$13*(AJ1574+AJ1592+AJ1583*AJ$195+AJ1601*$D1664)</f>
        <v/>
      </c>
      <c r="AK1664" s="45">
        <f>AK1628*Settings!$C$13*(AK1574+AK1592+AK1583*AK$195+AK1601*$D1664)</f>
        <v/>
      </c>
      <c r="AL1664" s="45">
        <f>AL1628*Settings!$C$13*(AL1574+AL1592+AL1583*AL$195+AL1601*$D1664)</f>
        <v/>
      </c>
      <c r="AM1664" s="45">
        <f>AM1628*Settings!$C$13*(AM1574+AM1592+AM1583*AM$195+AM1601*$D1664)</f>
        <v/>
      </c>
      <c r="AN1664" s="45">
        <f>AN1628*Settings!$C$13*(AN1574+AN1592+AN1583*AN$195+AN1601*$D1664)</f>
        <v/>
      </c>
      <c r="AO1664" s="45">
        <f>AO1628*Settings!$C$13*(AO1574+AO1592+AO1583*AO$195+AO1601*$D1664)</f>
        <v/>
      </c>
      <c r="AP1664" s="45">
        <f>AP1628*Settings!$C$13*(AP1574+AP1592+AP1583*AP$195+AP1601*$D1664)</f>
        <v/>
      </c>
      <c r="AQ1664" s="45">
        <f>AQ1628*Settings!$C$13*(AQ1574+AQ1592+AQ1583*AQ$195+AQ1601*$D1664)</f>
        <v/>
      </c>
      <c r="AR1664" s="45">
        <f>AR1628*Settings!$C$13*(AR1574+AR1592+AR1583*AR$195+AR1601*$D1664)</f>
        <v/>
      </c>
      <c r="AS1664" s="45">
        <f>AS1628*Settings!$C$13*(AS1574+AS1592+AS1583*AS$195+AS1601*$D1664)</f>
        <v/>
      </c>
      <c r="AT1664" s="45">
        <f>AT1628*Settings!$C$13*(AT1574+AT1592+AT1583*AT$195+AT1601*$D1664)</f>
        <v/>
      </c>
      <c r="AU1664" s="45">
        <f>AU1628*Settings!$C$13*(AU1574+AU1592+AU1583*AU$195+AU1601*$D1664)</f>
        <v/>
      </c>
      <c r="AV1664" s="45">
        <f>AV1628*Settings!$C$13*(AV1574+AV1592+AV1583*AV$195+AV1601*$D1664)</f>
        <v/>
      </c>
      <c r="AW1664" s="45">
        <f>AW1628*Settings!$C$13*(AW1574+AW1592+AW1583*AW$195+AW1601*$D1664)</f>
        <v/>
      </c>
      <c r="AX1664" s="45">
        <f>AX1628*Settings!$C$13*(AX1574+AX1592+AX1583*AX$195+AX1601*$D1664)</f>
        <v/>
      </c>
      <c r="AY1664" s="46">
        <f>REVENUE(AY1628,Settings!$C$13,NEWREVRATE(AY1574,AY1592,AY1583,AY$195,AY1601,$D1664))</f>
        <v/>
      </c>
    </row>
    <row r="1665" hidden="1" outlineLevel="2">
      <c r="A1665" s="14" t="inlineStr">
        <is>
          <t>rnew</t>
        </is>
      </c>
      <c r="B1665" s="14" t="inlineStr">
        <is>
          <t>ker</t>
        </is>
      </c>
      <c r="C1665" s="14" t="inlineStr">
        <is>
          <t>omn</t>
        </is>
      </c>
      <c r="D1665" s="37">
        <f>INDEX(Inputs!$S$5:$S$132,MATCH($B1665&amp;"|"&amp;$C1665,Inputs!$A$5:$A$132,0))</f>
        <v/>
      </c>
      <c r="E1665" s="36" t="n"/>
      <c r="F1665" s="36" t="n"/>
      <c r="G1665" s="36" t="n"/>
      <c r="H1665" s="14">
        <f>INDEX(Variables!$B$5:$B$105,MATCH($A1665,Variables!$A$5:$A$105,0))&amp;IF($C1665="",""," | "&amp;INDEX(Mapping!$B$5:$B$26,MATCH($C1665,Mapping!$A$5:$A$26,0))&amp;" | "&amp;INDEX(Mapping!$B$30:$B$41,MATCH($B1665,Mapping!$A$30:$A$41,0)))</f>
        <v/>
      </c>
      <c r="I1665" s="14">
        <f>INDEX(Variables!$C$5:$C$105,MATCH($A1665,Variables!$A$5:$A$105,0))</f>
        <v/>
      </c>
      <c r="J1665" s="14">
        <f>INDEX(Variables!$E$5:$E$105,MATCH($A1665,Variables!$A$5:$A$105,0))</f>
        <v/>
      </c>
      <c r="K1665" s="11">
        <f>LOWER(Settings!$C$4)&amp;".mit."&amp;$A1665&amp;IF($C1665="","","."&amp;$C1665&amp;"."&amp;$B1665)&amp;IF(INDEX(Variables!$D$5:$D$105,MATCH($A1665,Variables!$A$5:$A$105,0))="","","."&amp;INDEX(Variables!$D$5:$D$105,MATCH($A1665,Variables!$A$5:$A$105,0)))&amp;"."&amp;K$5</f>
        <v/>
      </c>
      <c r="L1665" s="44">
        <f>L1629*Settings!$C$13*(L1575+L1593+L1584*L$195+L1602*$D1665)</f>
        <v/>
      </c>
      <c r="M1665" s="45">
        <f>M1629*Settings!$C$13*(M1575+M1593+M1584*M$195+M1602*$D1665)</f>
        <v/>
      </c>
      <c r="N1665" s="45">
        <f>N1629*Settings!$C$13*(N1575+N1593+N1584*N$195+N1602*$D1665)</f>
        <v/>
      </c>
      <c r="O1665" s="45">
        <f>O1629*Settings!$C$13*(O1575+O1593+O1584*O$195+O1602*$D1665)</f>
        <v/>
      </c>
      <c r="P1665" s="45">
        <f>P1629*Settings!$C$13*(P1575+P1593+P1584*P$195+P1602*$D1665)</f>
        <v/>
      </c>
      <c r="Q1665" s="45">
        <f>Q1629*Settings!$C$13*(Q1575+Q1593+Q1584*Q$195+Q1602*$D1665)</f>
        <v/>
      </c>
      <c r="R1665" s="45">
        <f>R1629*Settings!$C$13*(R1575+R1593+R1584*R$195+R1602*$D1665)</f>
        <v/>
      </c>
      <c r="S1665" s="45">
        <f>S1629*Settings!$C$13*(S1575+S1593+S1584*S$195+S1602*$D1665)</f>
        <v/>
      </c>
      <c r="T1665" s="45">
        <f>T1629*Settings!$C$13*(T1575+T1593+T1584*T$195+T1602*$D1665)</f>
        <v/>
      </c>
      <c r="U1665" s="45">
        <f>U1629*Settings!$C$13*(U1575+U1593+U1584*U$195+U1602*$D1665)</f>
        <v/>
      </c>
      <c r="V1665" s="45">
        <f>V1629*Settings!$C$13*(V1575+V1593+V1584*V$195+V1602*$D1665)</f>
        <v/>
      </c>
      <c r="W1665" s="45">
        <f>W1629*Settings!$C$13*(W1575+W1593+W1584*W$195+W1602*$D1665)</f>
        <v/>
      </c>
      <c r="X1665" s="45">
        <f>X1629*Settings!$C$13*(X1575+X1593+X1584*X$195+X1602*$D1665)</f>
        <v/>
      </c>
      <c r="Y1665" s="45">
        <f>Y1629*Settings!$C$13*(Y1575+Y1593+Y1584*Y$195+Y1602*$D1665)</f>
        <v/>
      </c>
      <c r="Z1665" s="45">
        <f>Z1629*Settings!$C$13*(Z1575+Z1593+Z1584*Z$195+Z1602*$D1665)</f>
        <v/>
      </c>
      <c r="AA1665" s="45">
        <f>AA1629*Settings!$C$13*(AA1575+AA1593+AA1584*AA$195+AA1602*$D1665)</f>
        <v/>
      </c>
      <c r="AB1665" s="45">
        <f>AB1629*Settings!$C$13*(AB1575+AB1593+AB1584*AB$195+AB1602*$D1665)</f>
        <v/>
      </c>
      <c r="AC1665" s="45">
        <f>AC1629*Settings!$C$13*(AC1575+AC1593+AC1584*AC$195+AC1602*$D1665)</f>
        <v/>
      </c>
      <c r="AD1665" s="46">
        <f>REVENUE(AD1629,Settings!$C$13,NEWREVRATE(AD1575,AD1593,AD1584,AD$195,AD1602,$D1665))</f>
        <v/>
      </c>
      <c r="AF1665" s="11">
        <f>LOWER(Settings!$C$4)&amp;".mit."&amp;$A1665&amp;IF($C1665="","","."&amp;$C1665&amp;"."&amp;$B1665)&amp;IF(INDEX(Variables!$D$5:$D$105,MATCH($A1665,Variables!$A$5:$A$105,0))="","","."&amp;INDEX(Variables!$D$5:$D$105,MATCH($A1665,Variables!$A$5:$A$105,0)))&amp;"."&amp;AF$5</f>
        <v/>
      </c>
      <c r="AG1665" s="44">
        <f>AG1629*Settings!$C$13*(AG1575+AG1593+AG1584*AG$195+AG1602*$D1665)</f>
        <v/>
      </c>
      <c r="AH1665" s="45">
        <f>AH1629*Settings!$C$13*(AH1575+AH1593+AH1584*AH$195+AH1602*$D1665)</f>
        <v/>
      </c>
      <c r="AI1665" s="45">
        <f>AI1629*Settings!$C$13*(AI1575+AI1593+AI1584*AI$195+AI1602*$D1665)</f>
        <v/>
      </c>
      <c r="AJ1665" s="45">
        <f>AJ1629*Settings!$C$13*(AJ1575+AJ1593+AJ1584*AJ$195+AJ1602*$D1665)</f>
        <v/>
      </c>
      <c r="AK1665" s="45">
        <f>AK1629*Settings!$C$13*(AK1575+AK1593+AK1584*AK$195+AK1602*$D1665)</f>
        <v/>
      </c>
      <c r="AL1665" s="45">
        <f>AL1629*Settings!$C$13*(AL1575+AL1593+AL1584*AL$195+AL1602*$D1665)</f>
        <v/>
      </c>
      <c r="AM1665" s="45">
        <f>AM1629*Settings!$C$13*(AM1575+AM1593+AM1584*AM$195+AM1602*$D1665)</f>
        <v/>
      </c>
      <c r="AN1665" s="45">
        <f>AN1629*Settings!$C$13*(AN1575+AN1593+AN1584*AN$195+AN1602*$D1665)</f>
        <v/>
      </c>
      <c r="AO1665" s="45">
        <f>AO1629*Settings!$C$13*(AO1575+AO1593+AO1584*AO$195+AO1602*$D1665)</f>
        <v/>
      </c>
      <c r="AP1665" s="45">
        <f>AP1629*Settings!$C$13*(AP1575+AP1593+AP1584*AP$195+AP1602*$D1665)</f>
        <v/>
      </c>
      <c r="AQ1665" s="45">
        <f>AQ1629*Settings!$C$13*(AQ1575+AQ1593+AQ1584*AQ$195+AQ1602*$D1665)</f>
        <v/>
      </c>
      <c r="AR1665" s="45">
        <f>AR1629*Settings!$C$13*(AR1575+AR1593+AR1584*AR$195+AR1602*$D1665)</f>
        <v/>
      </c>
      <c r="AS1665" s="45">
        <f>AS1629*Settings!$C$13*(AS1575+AS1593+AS1584*AS$195+AS1602*$D1665)</f>
        <v/>
      </c>
      <c r="AT1665" s="45">
        <f>AT1629*Settings!$C$13*(AT1575+AT1593+AT1584*AT$195+AT1602*$D1665)</f>
        <v/>
      </c>
      <c r="AU1665" s="45">
        <f>AU1629*Settings!$C$13*(AU1575+AU1593+AU1584*AU$195+AU1602*$D1665)</f>
        <v/>
      </c>
      <c r="AV1665" s="45">
        <f>AV1629*Settings!$C$13*(AV1575+AV1593+AV1584*AV$195+AV1602*$D1665)</f>
        <v/>
      </c>
      <c r="AW1665" s="45">
        <f>AW1629*Settings!$C$13*(AW1575+AW1593+AW1584*AW$195+AW1602*$D1665)</f>
        <v/>
      </c>
      <c r="AX1665" s="45">
        <f>AX1629*Settings!$C$13*(AX1575+AX1593+AX1584*AX$195+AX1602*$D1665)</f>
        <v/>
      </c>
      <c r="AY1665" s="46">
        <f>REVENUE(AY1629,Settings!$C$13,NEWREVRATE(AY1575,AY1593,AY1584,AY$195,AY1602,$D1665))</f>
        <v/>
      </c>
    </row>
    <row r="1666" hidden="1" outlineLevel="2">
      <c r="A1666" s="14" t="inlineStr">
        <is>
          <t>rnew</t>
        </is>
      </c>
      <c r="B1666" s="14" t="inlineStr">
        <is>
          <t>oop</t>
        </is>
      </c>
      <c r="C1666" s="14" t="inlineStr">
        <is>
          <t>omn</t>
        </is>
      </c>
      <c r="D1666" s="37">
        <f>INDEX(Inputs!$S$5:$S$132,MATCH($B1666&amp;"|"&amp;$C1666,Inputs!$A$5:$A$132,0))</f>
        <v/>
      </c>
      <c r="E1666" s="36" t="n"/>
      <c r="F1666" s="36" t="n"/>
      <c r="G1666" s="36" t="n"/>
      <c r="H1666" s="14">
        <f>INDEX(Variables!$B$5:$B$105,MATCH($A1666,Variables!$A$5:$A$105,0))&amp;IF($C1666="",""," | "&amp;INDEX(Mapping!$B$5:$B$26,MATCH($C1666,Mapping!$A$5:$A$26,0))&amp;" | "&amp;INDEX(Mapping!$B$30:$B$41,MATCH($B1666,Mapping!$A$30:$A$41,0)))</f>
        <v/>
      </c>
      <c r="I1666" s="14">
        <f>INDEX(Variables!$C$5:$C$105,MATCH($A1666,Variables!$A$5:$A$105,0))</f>
        <v/>
      </c>
      <c r="J1666" s="14">
        <f>INDEX(Variables!$E$5:$E$105,MATCH($A1666,Variables!$A$5:$A$105,0))</f>
        <v/>
      </c>
      <c r="K1666" s="11">
        <f>LOWER(Settings!$C$4)&amp;".mit."&amp;$A1666&amp;IF($C1666="","","."&amp;$C1666&amp;"."&amp;$B1666)&amp;IF(INDEX(Variables!$D$5:$D$105,MATCH($A1666,Variables!$A$5:$A$105,0))="","","."&amp;INDEX(Variables!$D$5:$D$105,MATCH($A1666,Variables!$A$5:$A$105,0)))&amp;"."&amp;K$5</f>
        <v/>
      </c>
      <c r="L1666" s="44">
        <f>L1630*Settings!$C$13*(L1576+L1594+L1585*L$195+L1603*$D1666)</f>
        <v/>
      </c>
      <c r="M1666" s="45">
        <f>M1630*Settings!$C$13*(M1576+M1594+M1585*M$195+M1603*$D1666)</f>
        <v/>
      </c>
      <c r="N1666" s="45">
        <f>N1630*Settings!$C$13*(N1576+N1594+N1585*N$195+N1603*$D1666)</f>
        <v/>
      </c>
      <c r="O1666" s="45">
        <f>O1630*Settings!$C$13*(O1576+O1594+O1585*O$195+O1603*$D1666)</f>
        <v/>
      </c>
      <c r="P1666" s="45">
        <f>P1630*Settings!$C$13*(P1576+P1594+P1585*P$195+P1603*$D1666)</f>
        <v/>
      </c>
      <c r="Q1666" s="45">
        <f>Q1630*Settings!$C$13*(Q1576+Q1594+Q1585*Q$195+Q1603*$D1666)</f>
        <v/>
      </c>
      <c r="R1666" s="45">
        <f>R1630*Settings!$C$13*(R1576+R1594+R1585*R$195+R1603*$D1666)</f>
        <v/>
      </c>
      <c r="S1666" s="45">
        <f>S1630*Settings!$C$13*(S1576+S1594+S1585*S$195+S1603*$D1666)</f>
        <v/>
      </c>
      <c r="T1666" s="45">
        <f>T1630*Settings!$C$13*(T1576+T1594+T1585*T$195+T1603*$D1666)</f>
        <v/>
      </c>
      <c r="U1666" s="45">
        <f>U1630*Settings!$C$13*(U1576+U1594+U1585*U$195+U1603*$D1666)</f>
        <v/>
      </c>
      <c r="V1666" s="45">
        <f>V1630*Settings!$C$13*(V1576+V1594+V1585*V$195+V1603*$D1666)</f>
        <v/>
      </c>
      <c r="W1666" s="45">
        <f>W1630*Settings!$C$13*(W1576+W1594+W1585*W$195+W1603*$D1666)</f>
        <v/>
      </c>
      <c r="X1666" s="45">
        <f>X1630*Settings!$C$13*(X1576+X1594+X1585*X$195+X1603*$D1666)</f>
        <v/>
      </c>
      <c r="Y1666" s="45">
        <f>Y1630*Settings!$C$13*(Y1576+Y1594+Y1585*Y$195+Y1603*$D1666)</f>
        <v/>
      </c>
      <c r="Z1666" s="45">
        <f>Z1630*Settings!$C$13*(Z1576+Z1594+Z1585*Z$195+Z1603*$D1666)</f>
        <v/>
      </c>
      <c r="AA1666" s="45">
        <f>AA1630*Settings!$C$13*(AA1576+AA1594+AA1585*AA$195+AA1603*$D1666)</f>
        <v/>
      </c>
      <c r="AB1666" s="45">
        <f>AB1630*Settings!$C$13*(AB1576+AB1594+AB1585*AB$195+AB1603*$D1666)</f>
        <v/>
      </c>
      <c r="AC1666" s="45">
        <f>AC1630*Settings!$C$13*(AC1576+AC1594+AC1585*AC$195+AC1603*$D1666)</f>
        <v/>
      </c>
      <c r="AD1666" s="46">
        <f>REVENUE(AD1630,Settings!$C$13,NEWREVRATE(AD1576,AD1594,AD1585,AD$195,AD1603,$D1666))</f>
        <v/>
      </c>
      <c r="AF1666" s="11">
        <f>LOWER(Settings!$C$4)&amp;".mit."&amp;$A1666&amp;IF($C1666="","","."&amp;$C1666&amp;"."&amp;$B1666)&amp;IF(INDEX(Variables!$D$5:$D$105,MATCH($A1666,Variables!$A$5:$A$105,0))="","","."&amp;INDEX(Variables!$D$5:$D$105,MATCH($A1666,Variables!$A$5:$A$105,0)))&amp;"."&amp;AF$5</f>
        <v/>
      </c>
      <c r="AG1666" s="44">
        <f>AG1630*Settings!$C$13*(AG1576+AG1594+AG1585*AG$195+AG1603*$D1666)</f>
        <v/>
      </c>
      <c r="AH1666" s="45">
        <f>AH1630*Settings!$C$13*(AH1576+AH1594+AH1585*AH$195+AH1603*$D1666)</f>
        <v/>
      </c>
      <c r="AI1666" s="45">
        <f>AI1630*Settings!$C$13*(AI1576+AI1594+AI1585*AI$195+AI1603*$D1666)</f>
        <v/>
      </c>
      <c r="AJ1666" s="45">
        <f>AJ1630*Settings!$C$13*(AJ1576+AJ1594+AJ1585*AJ$195+AJ1603*$D1666)</f>
        <v/>
      </c>
      <c r="AK1666" s="45">
        <f>AK1630*Settings!$C$13*(AK1576+AK1594+AK1585*AK$195+AK1603*$D1666)</f>
        <v/>
      </c>
      <c r="AL1666" s="45">
        <f>AL1630*Settings!$C$13*(AL1576+AL1594+AL1585*AL$195+AL1603*$D1666)</f>
        <v/>
      </c>
      <c r="AM1666" s="45">
        <f>AM1630*Settings!$C$13*(AM1576+AM1594+AM1585*AM$195+AM1603*$D1666)</f>
        <v/>
      </c>
      <c r="AN1666" s="45">
        <f>AN1630*Settings!$C$13*(AN1576+AN1594+AN1585*AN$195+AN1603*$D1666)</f>
        <v/>
      </c>
      <c r="AO1666" s="45">
        <f>AO1630*Settings!$C$13*(AO1576+AO1594+AO1585*AO$195+AO1603*$D1666)</f>
        <v/>
      </c>
      <c r="AP1666" s="45">
        <f>AP1630*Settings!$C$13*(AP1576+AP1594+AP1585*AP$195+AP1603*$D1666)</f>
        <v/>
      </c>
      <c r="AQ1666" s="45">
        <f>AQ1630*Settings!$C$13*(AQ1576+AQ1594+AQ1585*AQ$195+AQ1603*$D1666)</f>
        <v/>
      </c>
      <c r="AR1666" s="45">
        <f>AR1630*Settings!$C$13*(AR1576+AR1594+AR1585*AR$195+AR1603*$D1666)</f>
        <v/>
      </c>
      <c r="AS1666" s="45">
        <f>AS1630*Settings!$C$13*(AS1576+AS1594+AS1585*AS$195+AS1603*$D1666)</f>
        <v/>
      </c>
      <c r="AT1666" s="45">
        <f>AT1630*Settings!$C$13*(AT1576+AT1594+AT1585*AT$195+AT1603*$D1666)</f>
        <v/>
      </c>
      <c r="AU1666" s="45">
        <f>AU1630*Settings!$C$13*(AU1576+AU1594+AU1585*AU$195+AU1603*$D1666)</f>
        <v/>
      </c>
      <c r="AV1666" s="45">
        <f>AV1630*Settings!$C$13*(AV1576+AV1594+AV1585*AV$195+AV1603*$D1666)</f>
        <v/>
      </c>
      <c r="AW1666" s="45">
        <f>AW1630*Settings!$C$13*(AW1576+AW1594+AW1585*AW$195+AW1603*$D1666)</f>
        <v/>
      </c>
      <c r="AX1666" s="45">
        <f>AX1630*Settings!$C$13*(AX1576+AX1594+AX1585*AX$195+AX1603*$D1666)</f>
        <v/>
      </c>
      <c r="AY1666" s="46">
        <f>REVENUE(AY1630,Settings!$C$13,NEWREVRATE(AY1576,AY1594,AY1585,AY$195,AY1603,$D1666))</f>
        <v/>
      </c>
    </row>
    <row r="1667" hidden="1" outlineLevel="2">
      <c r="A1667" s="14" t="inlineStr">
        <is>
          <t>rnew</t>
        </is>
      </c>
      <c r="B1667" s="14" t="inlineStr">
        <is>
          <t>bio</t>
        </is>
      </c>
      <c r="C1667" s="14" t="inlineStr">
        <is>
          <t>omn</t>
        </is>
      </c>
      <c r="D1667" s="37">
        <f>INDEX(Inputs!$S$5:$S$132,MATCH($B1667&amp;"|"&amp;$C1667,Inputs!$A$5:$A$132,0))</f>
        <v/>
      </c>
      <c r="E1667" s="36" t="n"/>
      <c r="F1667" s="36" t="n"/>
      <c r="G1667" s="36" t="n"/>
      <c r="H1667" s="14">
        <f>INDEX(Variables!$B$5:$B$105,MATCH($A1667,Variables!$A$5:$A$105,0))&amp;IF($C1667="",""," | "&amp;INDEX(Mapping!$B$5:$B$26,MATCH($C1667,Mapping!$A$5:$A$26,0))&amp;" | "&amp;INDEX(Mapping!$B$30:$B$41,MATCH($B1667,Mapping!$A$30:$A$41,0)))</f>
        <v/>
      </c>
      <c r="I1667" s="14">
        <f>INDEX(Variables!$C$5:$C$105,MATCH($A1667,Variables!$A$5:$A$105,0))</f>
        <v/>
      </c>
      <c r="J1667" s="14">
        <f>INDEX(Variables!$E$5:$E$105,MATCH($A1667,Variables!$A$5:$A$105,0))</f>
        <v/>
      </c>
      <c r="K1667" s="11">
        <f>LOWER(Settings!$C$4)&amp;".mit."&amp;$A1667&amp;IF($C1667="","","."&amp;$C1667&amp;"."&amp;$B1667)&amp;IF(INDEX(Variables!$D$5:$D$105,MATCH($A1667,Variables!$A$5:$A$105,0))="","","."&amp;INDEX(Variables!$D$5:$D$105,MATCH($A1667,Variables!$A$5:$A$105,0)))&amp;"."&amp;K$5</f>
        <v/>
      </c>
      <c r="L1667" s="44">
        <f>L1631*Settings!$C$13*(L1577+L1595+L1586*L$195+L1604*$D1667)</f>
        <v/>
      </c>
      <c r="M1667" s="45">
        <f>M1631*Settings!$C$13*(M1577+M1595+M1586*M$195+M1604*$D1667)</f>
        <v/>
      </c>
      <c r="N1667" s="45">
        <f>N1631*Settings!$C$13*(N1577+N1595+N1586*N$195+N1604*$D1667)</f>
        <v/>
      </c>
      <c r="O1667" s="45">
        <f>O1631*Settings!$C$13*(O1577+O1595+O1586*O$195+O1604*$D1667)</f>
        <v/>
      </c>
      <c r="P1667" s="45">
        <f>P1631*Settings!$C$13*(P1577+P1595+P1586*P$195+P1604*$D1667)</f>
        <v/>
      </c>
      <c r="Q1667" s="45">
        <f>Q1631*Settings!$C$13*(Q1577+Q1595+Q1586*Q$195+Q1604*$D1667)</f>
        <v/>
      </c>
      <c r="R1667" s="45">
        <f>R1631*Settings!$C$13*(R1577+R1595+R1586*R$195+R1604*$D1667)</f>
        <v/>
      </c>
      <c r="S1667" s="45">
        <f>S1631*Settings!$C$13*(S1577+S1595+S1586*S$195+S1604*$D1667)</f>
        <v/>
      </c>
      <c r="T1667" s="45">
        <f>T1631*Settings!$C$13*(T1577+T1595+T1586*T$195+T1604*$D1667)</f>
        <v/>
      </c>
      <c r="U1667" s="45">
        <f>U1631*Settings!$C$13*(U1577+U1595+U1586*U$195+U1604*$D1667)</f>
        <v/>
      </c>
      <c r="V1667" s="45">
        <f>V1631*Settings!$C$13*(V1577+V1595+V1586*V$195+V1604*$D1667)</f>
        <v/>
      </c>
      <c r="W1667" s="45">
        <f>W1631*Settings!$C$13*(W1577+W1595+W1586*W$195+W1604*$D1667)</f>
        <v/>
      </c>
      <c r="X1667" s="45">
        <f>X1631*Settings!$C$13*(X1577+X1595+X1586*X$195+X1604*$D1667)</f>
        <v/>
      </c>
      <c r="Y1667" s="45">
        <f>Y1631*Settings!$C$13*(Y1577+Y1595+Y1586*Y$195+Y1604*$D1667)</f>
        <v/>
      </c>
      <c r="Z1667" s="45">
        <f>Z1631*Settings!$C$13*(Z1577+Z1595+Z1586*Z$195+Z1604*$D1667)</f>
        <v/>
      </c>
      <c r="AA1667" s="45">
        <f>AA1631*Settings!$C$13*(AA1577+AA1595+AA1586*AA$195+AA1604*$D1667)</f>
        <v/>
      </c>
      <c r="AB1667" s="45">
        <f>AB1631*Settings!$C$13*(AB1577+AB1595+AB1586*AB$195+AB1604*$D1667)</f>
        <v/>
      </c>
      <c r="AC1667" s="45">
        <f>AC1631*Settings!$C$13*(AC1577+AC1595+AC1586*AC$195+AC1604*$D1667)</f>
        <v/>
      </c>
      <c r="AD1667" s="46">
        <f>REVENUE(AD1631,Settings!$C$13,NEWREVRATE(AD1577,AD1595,AD1586,AD$195,AD1604,$D1667))</f>
        <v/>
      </c>
      <c r="AF1667" s="11">
        <f>LOWER(Settings!$C$4)&amp;".mit."&amp;$A1667&amp;IF($C1667="","","."&amp;$C1667&amp;"."&amp;$B1667)&amp;IF(INDEX(Variables!$D$5:$D$105,MATCH($A1667,Variables!$A$5:$A$105,0))="","","."&amp;INDEX(Variables!$D$5:$D$105,MATCH($A1667,Variables!$A$5:$A$105,0)))&amp;"."&amp;AF$5</f>
        <v/>
      </c>
      <c r="AG1667" s="44">
        <f>AG1631*Settings!$C$13*(AG1577+AG1595+AG1586*AG$195+AG1604*$D1667)</f>
        <v/>
      </c>
      <c r="AH1667" s="45">
        <f>AH1631*Settings!$C$13*(AH1577+AH1595+AH1586*AH$195+AH1604*$D1667)</f>
        <v/>
      </c>
      <c r="AI1667" s="45">
        <f>AI1631*Settings!$C$13*(AI1577+AI1595+AI1586*AI$195+AI1604*$D1667)</f>
        <v/>
      </c>
      <c r="AJ1667" s="45">
        <f>AJ1631*Settings!$C$13*(AJ1577+AJ1595+AJ1586*AJ$195+AJ1604*$D1667)</f>
        <v/>
      </c>
      <c r="AK1667" s="45">
        <f>AK1631*Settings!$C$13*(AK1577+AK1595+AK1586*AK$195+AK1604*$D1667)</f>
        <v/>
      </c>
      <c r="AL1667" s="45">
        <f>AL1631*Settings!$C$13*(AL1577+AL1595+AL1586*AL$195+AL1604*$D1667)</f>
        <v/>
      </c>
      <c r="AM1667" s="45">
        <f>AM1631*Settings!$C$13*(AM1577+AM1595+AM1586*AM$195+AM1604*$D1667)</f>
        <v/>
      </c>
      <c r="AN1667" s="45">
        <f>AN1631*Settings!$C$13*(AN1577+AN1595+AN1586*AN$195+AN1604*$D1667)</f>
        <v/>
      </c>
      <c r="AO1667" s="45">
        <f>AO1631*Settings!$C$13*(AO1577+AO1595+AO1586*AO$195+AO1604*$D1667)</f>
        <v/>
      </c>
      <c r="AP1667" s="45">
        <f>AP1631*Settings!$C$13*(AP1577+AP1595+AP1586*AP$195+AP1604*$D1667)</f>
        <v/>
      </c>
      <c r="AQ1667" s="45">
        <f>AQ1631*Settings!$C$13*(AQ1577+AQ1595+AQ1586*AQ$195+AQ1604*$D1667)</f>
        <v/>
      </c>
      <c r="AR1667" s="45">
        <f>AR1631*Settings!$C$13*(AR1577+AR1595+AR1586*AR$195+AR1604*$D1667)</f>
        <v/>
      </c>
      <c r="AS1667" s="45">
        <f>AS1631*Settings!$C$13*(AS1577+AS1595+AS1586*AS$195+AS1604*$D1667)</f>
        <v/>
      </c>
      <c r="AT1667" s="45">
        <f>AT1631*Settings!$C$13*(AT1577+AT1595+AT1586*AT$195+AT1604*$D1667)</f>
        <v/>
      </c>
      <c r="AU1667" s="45">
        <f>AU1631*Settings!$C$13*(AU1577+AU1595+AU1586*AU$195+AU1604*$D1667)</f>
        <v/>
      </c>
      <c r="AV1667" s="45">
        <f>AV1631*Settings!$C$13*(AV1577+AV1595+AV1586*AV$195+AV1604*$D1667)</f>
        <v/>
      </c>
      <c r="AW1667" s="45">
        <f>AW1631*Settings!$C$13*(AW1577+AW1595+AW1586*AW$195+AW1604*$D1667)</f>
        <v/>
      </c>
      <c r="AX1667" s="45">
        <f>AX1631*Settings!$C$13*(AX1577+AX1595+AX1586*AX$195+AX1604*$D1667)</f>
        <v/>
      </c>
      <c r="AY1667" s="46">
        <f>REVENUE(AY1631,Settings!$C$13,NEWREVRATE(AY1577,AY1595,AY1586,AY$195,AY1604,$D1667))</f>
        <v/>
      </c>
    </row>
    <row r="1668" hidden="1" outlineLevel="2"/>
    <row r="1669" hidden="1" outlineLevel="1" collapsed="1">
      <c r="A1669" s="1" t="inlineStr">
        <is>
          <t>ener</t>
        </is>
      </c>
      <c r="B1669" s="1" t="inlineStr">
        <is>
          <t>all</t>
        </is>
      </c>
      <c r="C1669" s="1" t="inlineStr">
        <is>
          <t>cst</t>
        </is>
      </c>
      <c r="H1669" s="1">
        <f>INDEX(Variables!$B$5:$B$105,MATCH($A1669,Variables!$A$5:$A$105,0))&amp;IF($C1669="",""," | "&amp;INDEX(Mapping!$B$5:$B$26,MATCH($C1669,Mapping!$A$5:$A$26,0))&amp;" | "&amp;INDEX(Mapping!$B$30:$B$41,MATCH($B1669,Mapping!$A$30:$A$41,0)))</f>
        <v/>
      </c>
      <c r="I1669" s="1">
        <f>INDEX(Variables!$C$5:$C$105,MATCH($A1669,Variables!$A$5:$A$105,0))</f>
        <v/>
      </c>
      <c r="J1669" s="1">
        <f>INDEX(Variables!$E$5:$E$105,MATCH($A1669,Variables!$A$5:$A$105,0))</f>
        <v/>
      </c>
      <c r="K1669" s="17">
        <f>LOWER(Settings!$C$4)&amp;".mit."&amp;$A1669&amp;IF($C1669="","","."&amp;$C1669&amp;"."&amp;$B1669)&amp;IF(INDEX(Variables!$D$5:$D$105,MATCH($A1669,Variables!$A$5:$A$105,0))="","","."&amp;INDEX(Variables!$D$5:$D$105,MATCH($A1669,Variables!$A$5:$A$105,0)))&amp;"."&amp;K$5</f>
        <v/>
      </c>
      <c r="L1669" s="42">
        <f>SUM(L1724:L1731)</f>
        <v/>
      </c>
      <c r="M1669" s="43">
        <f>SUM(M1724:M1731)</f>
        <v/>
      </c>
      <c r="N1669" s="43">
        <f>SUM(N1724:N1731)</f>
        <v/>
      </c>
      <c r="O1669" s="43">
        <f>SUM(O1724:O1731)</f>
        <v/>
      </c>
      <c r="P1669" s="43">
        <f>SUM(P1724:P1731)</f>
        <v/>
      </c>
      <c r="Q1669" s="43">
        <f>SUM(Q1724:Q1731)</f>
        <v/>
      </c>
      <c r="R1669" s="43">
        <f>SUM(R1724:R1731)</f>
        <v/>
      </c>
      <c r="S1669" s="43">
        <f>SUM(S1724:S1731)</f>
        <v/>
      </c>
      <c r="T1669" s="43">
        <f>SUM(T1724:T1731)</f>
        <v/>
      </c>
      <c r="U1669" s="43">
        <f>SUM(U1724:U1731)</f>
        <v/>
      </c>
      <c r="V1669" s="43">
        <f>SUM(V1724:V1731)</f>
        <v/>
      </c>
      <c r="W1669" s="43">
        <f>SUM(W1724:W1731)</f>
        <v/>
      </c>
      <c r="X1669" s="43">
        <f>SUM(X1724:X1731)</f>
        <v/>
      </c>
      <c r="Y1669" s="43">
        <f>SUM(Y1724:Y1731)</f>
        <v/>
      </c>
      <c r="Z1669" s="43">
        <f>SUM(Z1724:Z1731)</f>
        <v/>
      </c>
      <c r="AA1669" s="43">
        <f>SUM(AA1724:AA1731)</f>
        <v/>
      </c>
      <c r="AB1669" s="43">
        <f>SUM(AB1724:AB1731)</f>
        <v/>
      </c>
      <c r="AC1669" s="43">
        <f>SUM(AC1724:AC1731)</f>
        <v/>
      </c>
      <c r="AD1669" s="43">
        <f>SUM(AD1724:AD1731)</f>
        <v/>
      </c>
      <c r="AF1669" s="17">
        <f>LOWER(Settings!$C$4)&amp;".mit."&amp;$A1669&amp;IF($C1669="","","."&amp;$C1669&amp;"."&amp;$B1669)&amp;IF(INDEX(Variables!$D$5:$D$105,MATCH($A1669,Variables!$A$5:$A$105,0))="","","."&amp;INDEX(Variables!$D$5:$D$105,MATCH($A1669,Variables!$A$5:$A$105,0)))&amp;"."&amp;AF$5</f>
        <v/>
      </c>
      <c r="AG1669" s="42">
        <f>SUM(AG1724:AG1731)</f>
        <v/>
      </c>
      <c r="AH1669" s="43">
        <f>SUM(AH1724:AH1731)</f>
        <v/>
      </c>
      <c r="AI1669" s="43">
        <f>SUM(AI1724:AI1731)</f>
        <v/>
      </c>
      <c r="AJ1669" s="43">
        <f>SUM(AJ1724:AJ1731)</f>
        <v/>
      </c>
      <c r="AK1669" s="43">
        <f>SUM(AK1724:AK1731)</f>
        <v/>
      </c>
      <c r="AL1669" s="43">
        <f>SUM(AL1724:AL1731)</f>
        <v/>
      </c>
      <c r="AM1669" s="43">
        <f>SUM(AM1724:AM1731)</f>
        <v/>
      </c>
      <c r="AN1669" s="43">
        <f>SUM(AN1724:AN1731)</f>
        <v/>
      </c>
      <c r="AO1669" s="43">
        <f>SUM(AO1724:AO1731)</f>
        <v/>
      </c>
      <c r="AP1669" s="43">
        <f>SUM(AP1724:AP1731)</f>
        <v/>
      </c>
      <c r="AQ1669" s="43">
        <f>SUM(AQ1724:AQ1731)</f>
        <v/>
      </c>
      <c r="AR1669" s="43">
        <f>SUM(AR1724:AR1731)</f>
        <v/>
      </c>
      <c r="AS1669" s="43">
        <f>SUM(AS1724:AS1731)</f>
        <v/>
      </c>
      <c r="AT1669" s="43">
        <f>SUM(AT1724:AT1731)</f>
        <v/>
      </c>
      <c r="AU1669" s="43">
        <f>SUM(AU1724:AU1731)</f>
        <v/>
      </c>
      <c r="AV1669" s="43">
        <f>SUM(AV1724:AV1731)</f>
        <v/>
      </c>
      <c r="AW1669" s="43">
        <f>SUM(AW1724:AW1731)</f>
        <v/>
      </c>
      <c r="AX1669" s="43">
        <f>SUM(AX1724:AX1731)</f>
        <v/>
      </c>
      <c r="AY1669" s="43">
        <f>SUM(AY1724:AY1731)</f>
        <v/>
      </c>
    </row>
    <row r="1670" hidden="1" outlineLevel="2">
      <c r="A1670" s="14" t="inlineStr">
        <is>
          <t>ctxnew</t>
        </is>
      </c>
      <c r="B1670" s="14" t="inlineStr">
        <is>
          <t>coa</t>
        </is>
      </c>
      <c r="C1670" s="14" t="inlineStr">
        <is>
          <t>cst</t>
        </is>
      </c>
      <c r="D1670" s="37">
        <f>INDEX(Inputs!$T$5:$T$132,MATCH($B1670&amp;"|"&amp;$C1670,Inputs!$A$5:$A$132,0))</f>
        <v/>
      </c>
      <c r="E1670" s="37">
        <f>INDEX(Inputs!$J$5:$J$132,MATCH($B1670&amp;"|"&amp;$C1670,Inputs!$A$5:$A$132,0))</f>
        <v/>
      </c>
      <c r="F1670" s="37">
        <f>INDEX(Inputs!$K$5:$K$132,MATCH($B1670&amp;"|"&amp;$C1670,Inputs!$A$5:$A$132,0))</f>
        <v/>
      </c>
      <c r="G1670" s="36" t="n"/>
      <c r="H1670" s="14">
        <f>INDEX(Variables!$B$5:$B$105,MATCH($A1670,Variables!$A$5:$A$105,0))&amp;IF($C1670="",""," | "&amp;INDEX(Mapping!$B$5:$B$26,MATCH($C1670,Mapping!$A$5:$A$26,0))&amp;" | "&amp;INDEX(Mapping!$B$30:$B$41,MATCH($B1670,Mapping!$A$30:$A$41,0)))</f>
        <v/>
      </c>
      <c r="I1670" s="14">
        <f>INDEX(Variables!$C$5:$C$105,MATCH($A1670,Variables!$A$5:$A$105,0))</f>
        <v/>
      </c>
      <c r="J1670" s="14">
        <f>INDEX(Variables!$E$5:$E$105,MATCH($A1670,Variables!$A$5:$A$105,0))</f>
        <v/>
      </c>
      <c r="K1670" s="11">
        <f>LOWER(Settings!$C$4)&amp;".mit."&amp;$A1670&amp;IF($C1670="","","."&amp;$C1670&amp;"."&amp;$B1670)&amp;IF(INDEX(Variables!$D$5:$D$105,MATCH($A1670,Variables!$A$5:$A$105,0))="","","."&amp;INDEX(Variables!$D$5:$D$105,MATCH($A1670,Variables!$A$5:$A$105,0)))&amp;"."&amp;K$5</f>
        <v/>
      </c>
      <c r="L1670" s="38">
        <f>L$12*$D1670*INDEX(L$21:L$28,$E1670)*INDEX(L$30:L$46,$F1670)*(1-INDEX(L$121:L$137,$F1670))</f>
        <v/>
      </c>
      <c r="M1670" s="37">
        <f>M$12*$D1670*INDEX(M$21:M$28,$E1670)*INDEX(M$30:M$46,$F1670)*(1-INDEX(M$121:M$137,$F1670))</f>
        <v/>
      </c>
      <c r="N1670" s="37">
        <f>N$12*$D1670*INDEX(N$21:N$28,$E1670)*INDEX(N$30:N$46,$F1670)*(1-INDEX(N$121:N$137,$F1670))</f>
        <v/>
      </c>
      <c r="O1670" s="37">
        <f>O$12*$D1670*INDEX(O$21:O$28,$E1670)*INDEX(O$30:O$46,$F1670)*(1-INDEX(O$121:O$137,$F1670))</f>
        <v/>
      </c>
      <c r="P1670" s="37">
        <f>P$12*$D1670*INDEX(P$21:P$28,$E1670)*INDEX(P$30:P$46,$F1670)*(1-INDEX(P$121:P$137,$F1670))</f>
        <v/>
      </c>
      <c r="Q1670" s="37">
        <f>Q$12*$D1670*INDEX(Q$21:Q$28,$E1670)*INDEX(Q$30:Q$46,$F1670)*(1-INDEX(Q$121:Q$137,$F1670))</f>
        <v/>
      </c>
      <c r="R1670" s="37">
        <f>R$12*$D1670*INDEX(R$21:R$28,$E1670)*INDEX(R$30:R$46,$F1670)*(1-INDEX(R$121:R$137,$F1670))</f>
        <v/>
      </c>
      <c r="S1670" s="37">
        <f>S$12*$D1670*INDEX(S$21:S$28,$E1670)*INDEX(S$30:S$46,$F1670)*(1-INDEX(S$121:S$137,$F1670))</f>
        <v/>
      </c>
      <c r="T1670" s="37">
        <f>T$12*$D1670*INDEX(T$21:T$28,$E1670)*INDEX(T$30:T$46,$F1670)*(1-INDEX(T$121:T$137,$F1670))</f>
        <v/>
      </c>
      <c r="U1670" s="37">
        <f>U$12*$D1670*INDEX(U$21:U$28,$E1670)*INDEX(U$30:U$46,$F1670)*(1-INDEX(U$121:U$137,$F1670))</f>
        <v/>
      </c>
      <c r="V1670" s="37">
        <f>V$12*$D1670*INDEX(V$21:V$28,$E1670)*INDEX(V$30:V$46,$F1670)*(1-INDEX(V$121:V$137,$F1670))</f>
        <v/>
      </c>
      <c r="W1670" s="37">
        <f>W$12*$D1670*INDEX(W$21:W$28,$E1670)*INDEX(W$30:W$46,$F1670)*(1-INDEX(W$121:W$137,$F1670))</f>
        <v/>
      </c>
      <c r="X1670" s="37">
        <f>X$12*$D1670*INDEX(X$21:X$28,$E1670)*INDEX(X$30:X$46,$F1670)*(1-INDEX(X$121:X$137,$F1670))</f>
        <v/>
      </c>
      <c r="Y1670" s="37">
        <f>Y$12*$D1670*INDEX(Y$21:Y$28,$E1670)*INDEX(Y$30:Y$46,$F1670)*(1-INDEX(Y$121:Y$137,$F1670))</f>
        <v/>
      </c>
      <c r="Z1670" s="37">
        <f>Z$12*$D1670*INDEX(Z$21:Z$28,$E1670)*INDEX(Z$30:Z$46,$F1670)*(1-INDEX(Z$121:Z$137,$F1670))</f>
        <v/>
      </c>
      <c r="AA1670" s="37">
        <f>AA$12*$D1670*INDEX(AA$21:AA$28,$E1670)*INDEX(AA$30:AA$46,$F1670)*(1-INDEX(AA$121:AA$137,$F1670))</f>
        <v/>
      </c>
      <c r="AB1670" s="37">
        <f>AB$12*$D1670*INDEX(AB$21:AB$28,$E1670)*INDEX(AB$30:AB$46,$F1670)*(1-INDEX(AB$121:AB$137,$F1670))</f>
        <v/>
      </c>
      <c r="AC1670" s="37">
        <f>AC$12*$D1670*INDEX(AC$21:AC$28,$E1670)*INDEX(AC$30:AC$46,$F1670)*(1-INDEX(AC$121:AC$137,$F1670))</f>
        <v/>
      </c>
      <c r="AD1670" s="40">
        <f>CARBONTAX(AD$12,$D1670,INDEX(AD$21:AD$28,$E1670),INDEX(AD$30:AD$46,$F1670),INDEX(AD$121:AD$137,$F1670))</f>
        <v/>
      </c>
      <c r="AF1670" s="11">
        <f>LOWER(Settings!$C$4)&amp;".mit."&amp;$A1670&amp;IF($C1670="","","."&amp;$C1670&amp;"."&amp;$B1670)&amp;IF(INDEX(Variables!$D$5:$D$105,MATCH($A1670,Variables!$A$5:$A$105,0))="","","."&amp;INDEX(Variables!$D$5:$D$105,MATCH($A1670,Variables!$A$5:$A$105,0)))&amp;"."&amp;AF$5</f>
        <v/>
      </c>
      <c r="AG1670" s="38">
        <f>AG$12*$D1670*INDEX(AG$21:AG$28,$E1670)*INDEX(AG$30:AG$46,$F1670)*(1-INDEX(AG$121:AG$137,$F1670))</f>
        <v/>
      </c>
      <c r="AH1670" s="37">
        <f>AH$12*$D1670*INDEX(AH$21:AH$28,$E1670)*INDEX(AH$30:AH$46,$F1670)*(1-INDEX(AH$121:AH$137,$F1670))</f>
        <v/>
      </c>
      <c r="AI1670" s="37">
        <f>AI$12*$D1670*INDEX(AI$21:AI$28,$E1670)*INDEX(AI$30:AI$46,$F1670)*(1-INDEX(AI$121:AI$137,$F1670))</f>
        <v/>
      </c>
      <c r="AJ1670" s="37">
        <f>AJ$12*$D1670*INDEX(AJ$21:AJ$28,$E1670)*INDEX(AJ$30:AJ$46,$F1670)*(1-INDEX(AJ$121:AJ$137,$F1670))</f>
        <v/>
      </c>
      <c r="AK1670" s="37">
        <f>AK$12*$D1670*INDEX(AK$21:AK$28,$E1670)*INDEX(AK$30:AK$46,$F1670)*(1-INDEX(AK$121:AK$137,$F1670))</f>
        <v/>
      </c>
      <c r="AL1670" s="37">
        <f>AL$12*$D1670*INDEX(AL$21:AL$28,$E1670)*INDEX(AL$30:AL$46,$F1670)*(1-INDEX(AL$121:AL$137,$F1670))</f>
        <v/>
      </c>
      <c r="AM1670" s="37">
        <f>AM$12*$D1670*INDEX(AM$21:AM$28,$E1670)*INDEX(AM$30:AM$46,$F1670)*(1-INDEX(AM$121:AM$137,$F1670))</f>
        <v/>
      </c>
      <c r="AN1670" s="37">
        <f>AN$12*$D1670*INDEX(AN$21:AN$28,$E1670)*INDEX(AN$30:AN$46,$F1670)*(1-INDEX(AN$121:AN$137,$F1670))</f>
        <v/>
      </c>
      <c r="AO1670" s="37">
        <f>AO$12*$D1670*INDEX(AO$21:AO$28,$E1670)*INDEX(AO$30:AO$46,$F1670)*(1-INDEX(AO$121:AO$137,$F1670))</f>
        <v/>
      </c>
      <c r="AP1670" s="37">
        <f>AP$12*$D1670*INDEX(AP$21:AP$28,$E1670)*INDEX(AP$30:AP$46,$F1670)*(1-INDEX(AP$121:AP$137,$F1670))</f>
        <v/>
      </c>
      <c r="AQ1670" s="37">
        <f>AQ$12*$D1670*INDEX(AQ$21:AQ$28,$E1670)*INDEX(AQ$30:AQ$46,$F1670)*(1-INDEX(AQ$121:AQ$137,$F1670))</f>
        <v/>
      </c>
      <c r="AR1670" s="37">
        <f>AR$12*$D1670*INDEX(AR$21:AR$28,$E1670)*INDEX(AR$30:AR$46,$F1670)*(1-INDEX(AR$121:AR$137,$F1670))</f>
        <v/>
      </c>
      <c r="AS1670" s="37">
        <f>AS$12*$D1670*INDEX(AS$21:AS$28,$E1670)*INDEX(AS$30:AS$46,$F1670)*(1-INDEX(AS$121:AS$137,$F1670))</f>
        <v/>
      </c>
      <c r="AT1670" s="37">
        <f>AT$12*$D1670*INDEX(AT$21:AT$28,$E1670)*INDEX(AT$30:AT$46,$F1670)*(1-INDEX(AT$121:AT$137,$F1670))</f>
        <v/>
      </c>
      <c r="AU1670" s="37">
        <f>AU$12*$D1670*INDEX(AU$21:AU$28,$E1670)*INDEX(AU$30:AU$46,$F1670)*(1-INDEX(AU$121:AU$137,$F1670))</f>
        <v/>
      </c>
      <c r="AV1670" s="37">
        <f>AV$12*$D1670*INDEX(AV$21:AV$28,$E1670)*INDEX(AV$30:AV$46,$F1670)*(1-INDEX(AV$121:AV$137,$F1670))</f>
        <v/>
      </c>
      <c r="AW1670" s="37">
        <f>AW$12*$D1670*INDEX(AW$21:AW$28,$E1670)*INDEX(AW$30:AW$46,$F1670)*(1-INDEX(AW$121:AW$137,$F1670))</f>
        <v/>
      </c>
      <c r="AX1670" s="37">
        <f>AX$12*$D1670*INDEX(AX$21:AX$28,$E1670)*INDEX(AX$30:AX$46,$F1670)*(1-INDEX(AX$121:AX$137,$F1670))</f>
        <v/>
      </c>
      <c r="AY1670" s="40">
        <f>CARBONTAX(AY$12,$D1670,INDEX(AY$21:AY$28,$E1670),INDEX(AY$30:AY$46,$F1670),INDEX(AY$121:AY$137,$F1670))</f>
        <v/>
      </c>
    </row>
    <row r="1671" hidden="1" outlineLevel="2">
      <c r="A1671" s="14" t="inlineStr">
        <is>
          <t>ctxnew</t>
        </is>
      </c>
      <c r="B1671" s="14" t="inlineStr">
        <is>
          <t>nga</t>
        </is>
      </c>
      <c r="C1671" s="14" t="inlineStr">
        <is>
          <t>cst</t>
        </is>
      </c>
      <c r="D1671" s="37">
        <f>INDEX(Inputs!$T$5:$T$132,MATCH($B1671&amp;"|"&amp;$C1671,Inputs!$A$5:$A$132,0))</f>
        <v/>
      </c>
      <c r="E1671" s="37">
        <f>INDEX(Inputs!$J$5:$J$132,MATCH($B1671&amp;"|"&amp;$C1671,Inputs!$A$5:$A$132,0))</f>
        <v/>
      </c>
      <c r="F1671" s="37">
        <f>INDEX(Inputs!$K$5:$K$132,MATCH($B1671&amp;"|"&amp;$C1671,Inputs!$A$5:$A$132,0))</f>
        <v/>
      </c>
      <c r="G1671" s="36" t="n"/>
      <c r="H1671" s="14">
        <f>INDEX(Variables!$B$5:$B$105,MATCH($A1671,Variables!$A$5:$A$105,0))&amp;IF($C1671="",""," | "&amp;INDEX(Mapping!$B$5:$B$26,MATCH($C1671,Mapping!$A$5:$A$26,0))&amp;" | "&amp;INDEX(Mapping!$B$30:$B$41,MATCH($B1671,Mapping!$A$30:$A$41,0)))</f>
        <v/>
      </c>
      <c r="I1671" s="14">
        <f>INDEX(Variables!$C$5:$C$105,MATCH($A1671,Variables!$A$5:$A$105,0))</f>
        <v/>
      </c>
      <c r="J1671" s="14">
        <f>INDEX(Variables!$E$5:$E$105,MATCH($A1671,Variables!$A$5:$A$105,0))</f>
        <v/>
      </c>
      <c r="K1671" s="11">
        <f>LOWER(Settings!$C$4)&amp;".mit."&amp;$A1671&amp;IF($C1671="","","."&amp;$C1671&amp;"."&amp;$B1671)&amp;IF(INDEX(Variables!$D$5:$D$105,MATCH($A1671,Variables!$A$5:$A$105,0))="","","."&amp;INDEX(Variables!$D$5:$D$105,MATCH($A1671,Variables!$A$5:$A$105,0)))&amp;"."&amp;K$5</f>
        <v/>
      </c>
      <c r="L1671" s="38">
        <f>L$12*$D1671*INDEX(L$21:L$28,$E1671)*INDEX(L$30:L$46,$F1671)*(1-INDEX(L$121:L$137,$F1671))</f>
        <v/>
      </c>
      <c r="M1671" s="37">
        <f>M$12*$D1671*INDEX(M$21:M$28,$E1671)*INDEX(M$30:M$46,$F1671)*(1-INDEX(M$121:M$137,$F1671))</f>
        <v/>
      </c>
      <c r="N1671" s="37">
        <f>N$12*$D1671*INDEX(N$21:N$28,$E1671)*INDEX(N$30:N$46,$F1671)*(1-INDEX(N$121:N$137,$F1671))</f>
        <v/>
      </c>
      <c r="O1671" s="37">
        <f>O$12*$D1671*INDEX(O$21:O$28,$E1671)*INDEX(O$30:O$46,$F1671)*(1-INDEX(O$121:O$137,$F1671))</f>
        <v/>
      </c>
      <c r="P1671" s="37">
        <f>P$12*$D1671*INDEX(P$21:P$28,$E1671)*INDEX(P$30:P$46,$F1671)*(1-INDEX(P$121:P$137,$F1671))</f>
        <v/>
      </c>
      <c r="Q1671" s="37">
        <f>Q$12*$D1671*INDEX(Q$21:Q$28,$E1671)*INDEX(Q$30:Q$46,$F1671)*(1-INDEX(Q$121:Q$137,$F1671))</f>
        <v/>
      </c>
      <c r="R1671" s="37">
        <f>R$12*$D1671*INDEX(R$21:R$28,$E1671)*INDEX(R$30:R$46,$F1671)*(1-INDEX(R$121:R$137,$F1671))</f>
        <v/>
      </c>
      <c r="S1671" s="37">
        <f>S$12*$D1671*INDEX(S$21:S$28,$E1671)*INDEX(S$30:S$46,$F1671)*(1-INDEX(S$121:S$137,$F1671))</f>
        <v/>
      </c>
      <c r="T1671" s="37">
        <f>T$12*$D1671*INDEX(T$21:T$28,$E1671)*INDEX(T$30:T$46,$F1671)*(1-INDEX(T$121:T$137,$F1671))</f>
        <v/>
      </c>
      <c r="U1671" s="37">
        <f>U$12*$D1671*INDEX(U$21:U$28,$E1671)*INDEX(U$30:U$46,$F1671)*(1-INDEX(U$121:U$137,$F1671))</f>
        <v/>
      </c>
      <c r="V1671" s="37">
        <f>V$12*$D1671*INDEX(V$21:V$28,$E1671)*INDEX(V$30:V$46,$F1671)*(1-INDEX(V$121:V$137,$F1671))</f>
        <v/>
      </c>
      <c r="W1671" s="37">
        <f>W$12*$D1671*INDEX(W$21:W$28,$E1671)*INDEX(W$30:W$46,$F1671)*(1-INDEX(W$121:W$137,$F1671))</f>
        <v/>
      </c>
      <c r="X1671" s="37">
        <f>X$12*$D1671*INDEX(X$21:X$28,$E1671)*INDEX(X$30:X$46,$F1671)*(1-INDEX(X$121:X$137,$F1671))</f>
        <v/>
      </c>
      <c r="Y1671" s="37">
        <f>Y$12*$D1671*INDEX(Y$21:Y$28,$E1671)*INDEX(Y$30:Y$46,$F1671)*(1-INDEX(Y$121:Y$137,$F1671))</f>
        <v/>
      </c>
      <c r="Z1671" s="37">
        <f>Z$12*$D1671*INDEX(Z$21:Z$28,$E1671)*INDEX(Z$30:Z$46,$F1671)*(1-INDEX(Z$121:Z$137,$F1671))</f>
        <v/>
      </c>
      <c r="AA1671" s="37">
        <f>AA$12*$D1671*INDEX(AA$21:AA$28,$E1671)*INDEX(AA$30:AA$46,$F1671)*(1-INDEX(AA$121:AA$137,$F1671))</f>
        <v/>
      </c>
      <c r="AB1671" s="37">
        <f>AB$12*$D1671*INDEX(AB$21:AB$28,$E1671)*INDEX(AB$30:AB$46,$F1671)*(1-INDEX(AB$121:AB$137,$F1671))</f>
        <v/>
      </c>
      <c r="AC1671" s="37">
        <f>AC$12*$D1671*INDEX(AC$21:AC$28,$E1671)*INDEX(AC$30:AC$46,$F1671)*(1-INDEX(AC$121:AC$137,$F1671))</f>
        <v/>
      </c>
      <c r="AD1671" s="40">
        <f>CARBONTAX(AD$12,$D1671,INDEX(AD$21:AD$28,$E1671),INDEX(AD$30:AD$46,$F1671),INDEX(AD$121:AD$137,$F1671))</f>
        <v/>
      </c>
      <c r="AF1671" s="11">
        <f>LOWER(Settings!$C$4)&amp;".mit."&amp;$A1671&amp;IF($C1671="","","."&amp;$C1671&amp;"."&amp;$B1671)&amp;IF(INDEX(Variables!$D$5:$D$105,MATCH($A1671,Variables!$A$5:$A$105,0))="","","."&amp;INDEX(Variables!$D$5:$D$105,MATCH($A1671,Variables!$A$5:$A$105,0)))&amp;"."&amp;AF$5</f>
        <v/>
      </c>
      <c r="AG1671" s="38">
        <f>AG$12*$D1671*INDEX(AG$21:AG$28,$E1671)*INDEX(AG$30:AG$46,$F1671)*(1-INDEX(AG$121:AG$137,$F1671))</f>
        <v/>
      </c>
      <c r="AH1671" s="37">
        <f>AH$12*$D1671*INDEX(AH$21:AH$28,$E1671)*INDEX(AH$30:AH$46,$F1671)*(1-INDEX(AH$121:AH$137,$F1671))</f>
        <v/>
      </c>
      <c r="AI1671" s="37">
        <f>AI$12*$D1671*INDEX(AI$21:AI$28,$E1671)*INDEX(AI$30:AI$46,$F1671)*(1-INDEX(AI$121:AI$137,$F1671))</f>
        <v/>
      </c>
      <c r="AJ1671" s="37">
        <f>AJ$12*$D1671*INDEX(AJ$21:AJ$28,$E1671)*INDEX(AJ$30:AJ$46,$F1671)*(1-INDEX(AJ$121:AJ$137,$F1671))</f>
        <v/>
      </c>
      <c r="AK1671" s="37">
        <f>AK$12*$D1671*INDEX(AK$21:AK$28,$E1671)*INDEX(AK$30:AK$46,$F1671)*(1-INDEX(AK$121:AK$137,$F1671))</f>
        <v/>
      </c>
      <c r="AL1671" s="37">
        <f>AL$12*$D1671*INDEX(AL$21:AL$28,$E1671)*INDEX(AL$30:AL$46,$F1671)*(1-INDEX(AL$121:AL$137,$F1671))</f>
        <v/>
      </c>
      <c r="AM1671" s="37">
        <f>AM$12*$D1671*INDEX(AM$21:AM$28,$E1671)*INDEX(AM$30:AM$46,$F1671)*(1-INDEX(AM$121:AM$137,$F1671))</f>
        <v/>
      </c>
      <c r="AN1671" s="37">
        <f>AN$12*$D1671*INDEX(AN$21:AN$28,$E1671)*INDEX(AN$30:AN$46,$F1671)*(1-INDEX(AN$121:AN$137,$F1671))</f>
        <v/>
      </c>
      <c r="AO1671" s="37">
        <f>AO$12*$D1671*INDEX(AO$21:AO$28,$E1671)*INDEX(AO$30:AO$46,$F1671)*(1-INDEX(AO$121:AO$137,$F1671))</f>
        <v/>
      </c>
      <c r="AP1671" s="37">
        <f>AP$12*$D1671*INDEX(AP$21:AP$28,$E1671)*INDEX(AP$30:AP$46,$F1671)*(1-INDEX(AP$121:AP$137,$F1671))</f>
        <v/>
      </c>
      <c r="AQ1671" s="37">
        <f>AQ$12*$D1671*INDEX(AQ$21:AQ$28,$E1671)*INDEX(AQ$30:AQ$46,$F1671)*(1-INDEX(AQ$121:AQ$137,$F1671))</f>
        <v/>
      </c>
      <c r="AR1671" s="37">
        <f>AR$12*$D1671*INDEX(AR$21:AR$28,$E1671)*INDEX(AR$30:AR$46,$F1671)*(1-INDEX(AR$121:AR$137,$F1671))</f>
        <v/>
      </c>
      <c r="AS1671" s="37">
        <f>AS$12*$D1671*INDEX(AS$21:AS$28,$E1671)*INDEX(AS$30:AS$46,$F1671)*(1-INDEX(AS$121:AS$137,$F1671))</f>
        <v/>
      </c>
      <c r="AT1671" s="37">
        <f>AT$12*$D1671*INDEX(AT$21:AT$28,$E1671)*INDEX(AT$30:AT$46,$F1671)*(1-INDEX(AT$121:AT$137,$F1671))</f>
        <v/>
      </c>
      <c r="AU1671" s="37">
        <f>AU$12*$D1671*INDEX(AU$21:AU$28,$E1671)*INDEX(AU$30:AU$46,$F1671)*(1-INDEX(AU$121:AU$137,$F1671))</f>
        <v/>
      </c>
      <c r="AV1671" s="37">
        <f>AV$12*$D1671*INDEX(AV$21:AV$28,$E1671)*INDEX(AV$30:AV$46,$F1671)*(1-INDEX(AV$121:AV$137,$F1671))</f>
        <v/>
      </c>
      <c r="AW1671" s="37">
        <f>AW$12*$D1671*INDEX(AW$21:AW$28,$E1671)*INDEX(AW$30:AW$46,$F1671)*(1-INDEX(AW$121:AW$137,$F1671))</f>
        <v/>
      </c>
      <c r="AX1671" s="37">
        <f>AX$12*$D1671*INDEX(AX$21:AX$28,$E1671)*INDEX(AX$30:AX$46,$F1671)*(1-INDEX(AX$121:AX$137,$F1671))</f>
        <v/>
      </c>
      <c r="AY1671" s="40">
        <f>CARBONTAX(AY$12,$D1671,INDEX(AY$21:AY$28,$E1671),INDEX(AY$30:AY$46,$F1671),INDEX(AY$121:AY$137,$F1671))</f>
        <v/>
      </c>
    </row>
    <row r="1672" hidden="1" outlineLevel="2">
      <c r="A1672" s="14" t="inlineStr">
        <is>
          <t>ctxnew</t>
        </is>
      </c>
      <c r="B1672" s="14" t="inlineStr">
        <is>
          <t>gso</t>
        </is>
      </c>
      <c r="C1672" s="14" t="inlineStr">
        <is>
          <t>cst</t>
        </is>
      </c>
      <c r="D1672" s="37">
        <f>INDEX(Inputs!$T$5:$T$132,MATCH($B1672&amp;"|"&amp;$C1672,Inputs!$A$5:$A$132,0))</f>
        <v/>
      </c>
      <c r="E1672" s="37">
        <f>INDEX(Inputs!$J$5:$J$132,MATCH($B1672&amp;"|"&amp;$C1672,Inputs!$A$5:$A$132,0))</f>
        <v/>
      </c>
      <c r="F1672" s="37">
        <f>INDEX(Inputs!$K$5:$K$132,MATCH($B1672&amp;"|"&amp;$C1672,Inputs!$A$5:$A$132,0))</f>
        <v/>
      </c>
      <c r="G1672" s="36" t="n"/>
      <c r="H1672" s="14">
        <f>INDEX(Variables!$B$5:$B$105,MATCH($A1672,Variables!$A$5:$A$105,0))&amp;IF($C1672="",""," | "&amp;INDEX(Mapping!$B$5:$B$26,MATCH($C1672,Mapping!$A$5:$A$26,0))&amp;" | "&amp;INDEX(Mapping!$B$30:$B$41,MATCH($B1672,Mapping!$A$30:$A$41,0)))</f>
        <v/>
      </c>
      <c r="I1672" s="14">
        <f>INDEX(Variables!$C$5:$C$105,MATCH($A1672,Variables!$A$5:$A$105,0))</f>
        <v/>
      </c>
      <c r="J1672" s="14">
        <f>INDEX(Variables!$E$5:$E$105,MATCH($A1672,Variables!$A$5:$A$105,0))</f>
        <v/>
      </c>
      <c r="K1672" s="11">
        <f>LOWER(Settings!$C$4)&amp;".mit."&amp;$A1672&amp;IF($C1672="","","."&amp;$C1672&amp;"."&amp;$B1672)&amp;IF(INDEX(Variables!$D$5:$D$105,MATCH($A1672,Variables!$A$5:$A$105,0))="","","."&amp;INDEX(Variables!$D$5:$D$105,MATCH($A1672,Variables!$A$5:$A$105,0)))&amp;"."&amp;K$5</f>
        <v/>
      </c>
      <c r="L1672" s="38">
        <f>L$12*$D1672*INDEX(L$21:L$28,$E1672)*INDEX(L$30:L$46,$F1672)*(1-INDEX(L$121:L$137,$F1672))</f>
        <v/>
      </c>
      <c r="M1672" s="37">
        <f>M$12*$D1672*INDEX(M$21:M$28,$E1672)*INDEX(M$30:M$46,$F1672)*(1-INDEX(M$121:M$137,$F1672))</f>
        <v/>
      </c>
      <c r="N1672" s="37">
        <f>N$12*$D1672*INDEX(N$21:N$28,$E1672)*INDEX(N$30:N$46,$F1672)*(1-INDEX(N$121:N$137,$F1672))</f>
        <v/>
      </c>
      <c r="O1672" s="37">
        <f>O$12*$D1672*INDEX(O$21:O$28,$E1672)*INDEX(O$30:O$46,$F1672)*(1-INDEX(O$121:O$137,$F1672))</f>
        <v/>
      </c>
      <c r="P1672" s="37">
        <f>P$12*$D1672*INDEX(P$21:P$28,$E1672)*INDEX(P$30:P$46,$F1672)*(1-INDEX(P$121:P$137,$F1672))</f>
        <v/>
      </c>
      <c r="Q1672" s="37">
        <f>Q$12*$D1672*INDEX(Q$21:Q$28,$E1672)*INDEX(Q$30:Q$46,$F1672)*(1-INDEX(Q$121:Q$137,$F1672))</f>
        <v/>
      </c>
      <c r="R1672" s="37">
        <f>R$12*$D1672*INDEX(R$21:R$28,$E1672)*INDEX(R$30:R$46,$F1672)*(1-INDEX(R$121:R$137,$F1672))</f>
        <v/>
      </c>
      <c r="S1672" s="37">
        <f>S$12*$D1672*INDEX(S$21:S$28,$E1672)*INDEX(S$30:S$46,$F1672)*(1-INDEX(S$121:S$137,$F1672))</f>
        <v/>
      </c>
      <c r="T1672" s="37">
        <f>T$12*$D1672*INDEX(T$21:T$28,$E1672)*INDEX(T$30:T$46,$F1672)*(1-INDEX(T$121:T$137,$F1672))</f>
        <v/>
      </c>
      <c r="U1672" s="37">
        <f>U$12*$D1672*INDEX(U$21:U$28,$E1672)*INDEX(U$30:U$46,$F1672)*(1-INDEX(U$121:U$137,$F1672))</f>
        <v/>
      </c>
      <c r="V1672" s="37">
        <f>V$12*$D1672*INDEX(V$21:V$28,$E1672)*INDEX(V$30:V$46,$F1672)*(1-INDEX(V$121:V$137,$F1672))</f>
        <v/>
      </c>
      <c r="W1672" s="37">
        <f>W$12*$D1672*INDEX(W$21:W$28,$E1672)*INDEX(W$30:W$46,$F1672)*(1-INDEX(W$121:W$137,$F1672))</f>
        <v/>
      </c>
      <c r="X1672" s="37">
        <f>X$12*$D1672*INDEX(X$21:X$28,$E1672)*INDEX(X$30:X$46,$F1672)*(1-INDEX(X$121:X$137,$F1672))</f>
        <v/>
      </c>
      <c r="Y1672" s="37">
        <f>Y$12*$D1672*INDEX(Y$21:Y$28,$E1672)*INDEX(Y$30:Y$46,$F1672)*(1-INDEX(Y$121:Y$137,$F1672))</f>
        <v/>
      </c>
      <c r="Z1672" s="37">
        <f>Z$12*$D1672*INDEX(Z$21:Z$28,$E1672)*INDEX(Z$30:Z$46,$F1672)*(1-INDEX(Z$121:Z$137,$F1672))</f>
        <v/>
      </c>
      <c r="AA1672" s="37">
        <f>AA$12*$D1672*INDEX(AA$21:AA$28,$E1672)*INDEX(AA$30:AA$46,$F1672)*(1-INDEX(AA$121:AA$137,$F1672))</f>
        <v/>
      </c>
      <c r="AB1672" s="37">
        <f>AB$12*$D1672*INDEX(AB$21:AB$28,$E1672)*INDEX(AB$30:AB$46,$F1672)*(1-INDEX(AB$121:AB$137,$F1672))</f>
        <v/>
      </c>
      <c r="AC1672" s="37">
        <f>AC$12*$D1672*INDEX(AC$21:AC$28,$E1672)*INDEX(AC$30:AC$46,$F1672)*(1-INDEX(AC$121:AC$137,$F1672))</f>
        <v/>
      </c>
      <c r="AD1672" s="40">
        <f>CARBONTAX(AD$12,$D1672,INDEX(AD$21:AD$28,$E1672),INDEX(AD$30:AD$46,$F1672),INDEX(AD$121:AD$137,$F1672))</f>
        <v/>
      </c>
      <c r="AF1672" s="11">
        <f>LOWER(Settings!$C$4)&amp;".mit."&amp;$A1672&amp;IF($C1672="","","."&amp;$C1672&amp;"."&amp;$B1672)&amp;IF(INDEX(Variables!$D$5:$D$105,MATCH($A1672,Variables!$A$5:$A$105,0))="","","."&amp;INDEX(Variables!$D$5:$D$105,MATCH($A1672,Variables!$A$5:$A$105,0)))&amp;"."&amp;AF$5</f>
        <v/>
      </c>
      <c r="AG1672" s="38">
        <f>AG$12*$D1672*INDEX(AG$21:AG$28,$E1672)*INDEX(AG$30:AG$46,$F1672)*(1-INDEX(AG$121:AG$137,$F1672))</f>
        <v/>
      </c>
      <c r="AH1672" s="37">
        <f>AH$12*$D1672*INDEX(AH$21:AH$28,$E1672)*INDEX(AH$30:AH$46,$F1672)*(1-INDEX(AH$121:AH$137,$F1672))</f>
        <v/>
      </c>
      <c r="AI1672" s="37">
        <f>AI$12*$D1672*INDEX(AI$21:AI$28,$E1672)*INDEX(AI$30:AI$46,$F1672)*(1-INDEX(AI$121:AI$137,$F1672))</f>
        <v/>
      </c>
      <c r="AJ1672" s="37">
        <f>AJ$12*$D1672*INDEX(AJ$21:AJ$28,$E1672)*INDEX(AJ$30:AJ$46,$F1672)*(1-INDEX(AJ$121:AJ$137,$F1672))</f>
        <v/>
      </c>
      <c r="AK1672" s="37">
        <f>AK$12*$D1672*INDEX(AK$21:AK$28,$E1672)*INDEX(AK$30:AK$46,$F1672)*(1-INDEX(AK$121:AK$137,$F1672))</f>
        <v/>
      </c>
      <c r="AL1672" s="37">
        <f>AL$12*$D1672*INDEX(AL$21:AL$28,$E1672)*INDEX(AL$30:AL$46,$F1672)*(1-INDEX(AL$121:AL$137,$F1672))</f>
        <v/>
      </c>
      <c r="AM1672" s="37">
        <f>AM$12*$D1672*INDEX(AM$21:AM$28,$E1672)*INDEX(AM$30:AM$46,$F1672)*(1-INDEX(AM$121:AM$137,$F1672))</f>
        <v/>
      </c>
      <c r="AN1672" s="37">
        <f>AN$12*$D1672*INDEX(AN$21:AN$28,$E1672)*INDEX(AN$30:AN$46,$F1672)*(1-INDEX(AN$121:AN$137,$F1672))</f>
        <v/>
      </c>
      <c r="AO1672" s="37">
        <f>AO$12*$D1672*INDEX(AO$21:AO$28,$E1672)*INDEX(AO$30:AO$46,$F1672)*(1-INDEX(AO$121:AO$137,$F1672))</f>
        <v/>
      </c>
      <c r="AP1672" s="37">
        <f>AP$12*$D1672*INDEX(AP$21:AP$28,$E1672)*INDEX(AP$30:AP$46,$F1672)*(1-INDEX(AP$121:AP$137,$F1672))</f>
        <v/>
      </c>
      <c r="AQ1672" s="37">
        <f>AQ$12*$D1672*INDEX(AQ$21:AQ$28,$E1672)*INDEX(AQ$30:AQ$46,$F1672)*(1-INDEX(AQ$121:AQ$137,$F1672))</f>
        <v/>
      </c>
      <c r="AR1672" s="37">
        <f>AR$12*$D1672*INDEX(AR$21:AR$28,$E1672)*INDEX(AR$30:AR$46,$F1672)*(1-INDEX(AR$121:AR$137,$F1672))</f>
        <v/>
      </c>
      <c r="AS1672" s="37">
        <f>AS$12*$D1672*INDEX(AS$21:AS$28,$E1672)*INDEX(AS$30:AS$46,$F1672)*(1-INDEX(AS$121:AS$137,$F1672))</f>
        <v/>
      </c>
      <c r="AT1672" s="37">
        <f>AT$12*$D1672*INDEX(AT$21:AT$28,$E1672)*INDEX(AT$30:AT$46,$F1672)*(1-INDEX(AT$121:AT$137,$F1672))</f>
        <v/>
      </c>
      <c r="AU1672" s="37">
        <f>AU$12*$D1672*INDEX(AU$21:AU$28,$E1672)*INDEX(AU$30:AU$46,$F1672)*(1-INDEX(AU$121:AU$137,$F1672))</f>
        <v/>
      </c>
      <c r="AV1672" s="37">
        <f>AV$12*$D1672*INDEX(AV$21:AV$28,$E1672)*INDEX(AV$30:AV$46,$F1672)*(1-INDEX(AV$121:AV$137,$F1672))</f>
        <v/>
      </c>
      <c r="AW1672" s="37">
        <f>AW$12*$D1672*INDEX(AW$21:AW$28,$E1672)*INDEX(AW$30:AW$46,$F1672)*(1-INDEX(AW$121:AW$137,$F1672))</f>
        <v/>
      </c>
      <c r="AX1672" s="37">
        <f>AX$12*$D1672*INDEX(AX$21:AX$28,$E1672)*INDEX(AX$30:AX$46,$F1672)*(1-INDEX(AX$121:AX$137,$F1672))</f>
        <v/>
      </c>
      <c r="AY1672" s="40">
        <f>CARBONTAX(AY$12,$D1672,INDEX(AY$21:AY$28,$E1672),INDEX(AY$30:AY$46,$F1672),INDEX(AY$121:AY$137,$F1672))</f>
        <v/>
      </c>
    </row>
    <row r="1673" hidden="1" outlineLevel="2">
      <c r="A1673" s="14" t="inlineStr">
        <is>
          <t>ctxnew</t>
        </is>
      </c>
      <c r="B1673" s="14" t="inlineStr">
        <is>
          <t>die</t>
        </is>
      </c>
      <c r="C1673" s="14" t="inlineStr">
        <is>
          <t>cst</t>
        </is>
      </c>
      <c r="D1673" s="37">
        <f>INDEX(Inputs!$T$5:$T$132,MATCH($B1673&amp;"|"&amp;$C1673,Inputs!$A$5:$A$132,0))</f>
        <v/>
      </c>
      <c r="E1673" s="37">
        <f>INDEX(Inputs!$J$5:$J$132,MATCH($B1673&amp;"|"&amp;$C1673,Inputs!$A$5:$A$132,0))</f>
        <v/>
      </c>
      <c r="F1673" s="37">
        <f>INDEX(Inputs!$K$5:$K$132,MATCH($B1673&amp;"|"&amp;$C1673,Inputs!$A$5:$A$132,0))</f>
        <v/>
      </c>
      <c r="G1673" s="36" t="n"/>
      <c r="H1673" s="14">
        <f>INDEX(Variables!$B$5:$B$105,MATCH($A1673,Variables!$A$5:$A$105,0))&amp;IF($C1673="",""," | "&amp;INDEX(Mapping!$B$5:$B$26,MATCH($C1673,Mapping!$A$5:$A$26,0))&amp;" | "&amp;INDEX(Mapping!$B$30:$B$41,MATCH($B1673,Mapping!$A$30:$A$41,0)))</f>
        <v/>
      </c>
      <c r="I1673" s="14">
        <f>INDEX(Variables!$C$5:$C$105,MATCH($A1673,Variables!$A$5:$A$105,0))</f>
        <v/>
      </c>
      <c r="J1673" s="14">
        <f>INDEX(Variables!$E$5:$E$105,MATCH($A1673,Variables!$A$5:$A$105,0))</f>
        <v/>
      </c>
      <c r="K1673" s="11">
        <f>LOWER(Settings!$C$4)&amp;".mit."&amp;$A1673&amp;IF($C1673="","","."&amp;$C1673&amp;"."&amp;$B1673)&amp;IF(INDEX(Variables!$D$5:$D$105,MATCH($A1673,Variables!$A$5:$A$105,0))="","","."&amp;INDEX(Variables!$D$5:$D$105,MATCH($A1673,Variables!$A$5:$A$105,0)))&amp;"."&amp;K$5</f>
        <v/>
      </c>
      <c r="L1673" s="38">
        <f>L$12*$D1673*INDEX(L$21:L$28,$E1673)*INDEX(L$30:L$46,$F1673)*(1-INDEX(L$121:L$137,$F1673))</f>
        <v/>
      </c>
      <c r="M1673" s="37">
        <f>M$12*$D1673*INDEX(M$21:M$28,$E1673)*INDEX(M$30:M$46,$F1673)*(1-INDEX(M$121:M$137,$F1673))</f>
        <v/>
      </c>
      <c r="N1673" s="37">
        <f>N$12*$D1673*INDEX(N$21:N$28,$E1673)*INDEX(N$30:N$46,$F1673)*(1-INDEX(N$121:N$137,$F1673))</f>
        <v/>
      </c>
      <c r="O1673" s="37">
        <f>O$12*$D1673*INDEX(O$21:O$28,$E1673)*INDEX(O$30:O$46,$F1673)*(1-INDEX(O$121:O$137,$F1673))</f>
        <v/>
      </c>
      <c r="P1673" s="37">
        <f>P$12*$D1673*INDEX(P$21:P$28,$E1673)*INDEX(P$30:P$46,$F1673)*(1-INDEX(P$121:P$137,$F1673))</f>
        <v/>
      </c>
      <c r="Q1673" s="37">
        <f>Q$12*$D1673*INDEX(Q$21:Q$28,$E1673)*INDEX(Q$30:Q$46,$F1673)*(1-INDEX(Q$121:Q$137,$F1673))</f>
        <v/>
      </c>
      <c r="R1673" s="37">
        <f>R$12*$D1673*INDEX(R$21:R$28,$E1673)*INDEX(R$30:R$46,$F1673)*(1-INDEX(R$121:R$137,$F1673))</f>
        <v/>
      </c>
      <c r="S1673" s="37">
        <f>S$12*$D1673*INDEX(S$21:S$28,$E1673)*INDEX(S$30:S$46,$F1673)*(1-INDEX(S$121:S$137,$F1673))</f>
        <v/>
      </c>
      <c r="T1673" s="37">
        <f>T$12*$D1673*INDEX(T$21:T$28,$E1673)*INDEX(T$30:T$46,$F1673)*(1-INDEX(T$121:T$137,$F1673))</f>
        <v/>
      </c>
      <c r="U1673" s="37">
        <f>U$12*$D1673*INDEX(U$21:U$28,$E1673)*INDEX(U$30:U$46,$F1673)*(1-INDEX(U$121:U$137,$F1673))</f>
        <v/>
      </c>
      <c r="V1673" s="37">
        <f>V$12*$D1673*INDEX(V$21:V$28,$E1673)*INDEX(V$30:V$46,$F1673)*(1-INDEX(V$121:V$137,$F1673))</f>
        <v/>
      </c>
      <c r="W1673" s="37">
        <f>W$12*$D1673*INDEX(W$21:W$28,$E1673)*INDEX(W$30:W$46,$F1673)*(1-INDEX(W$121:W$137,$F1673))</f>
        <v/>
      </c>
      <c r="X1673" s="37">
        <f>X$12*$D1673*INDEX(X$21:X$28,$E1673)*INDEX(X$30:X$46,$F1673)*(1-INDEX(X$121:X$137,$F1673))</f>
        <v/>
      </c>
      <c r="Y1673" s="37">
        <f>Y$12*$D1673*INDEX(Y$21:Y$28,$E1673)*INDEX(Y$30:Y$46,$F1673)*(1-INDEX(Y$121:Y$137,$F1673))</f>
        <v/>
      </c>
      <c r="Z1673" s="37">
        <f>Z$12*$D1673*INDEX(Z$21:Z$28,$E1673)*INDEX(Z$30:Z$46,$F1673)*(1-INDEX(Z$121:Z$137,$F1673))</f>
        <v/>
      </c>
      <c r="AA1673" s="37">
        <f>AA$12*$D1673*INDEX(AA$21:AA$28,$E1673)*INDEX(AA$30:AA$46,$F1673)*(1-INDEX(AA$121:AA$137,$F1673))</f>
        <v/>
      </c>
      <c r="AB1673" s="37">
        <f>AB$12*$D1673*INDEX(AB$21:AB$28,$E1673)*INDEX(AB$30:AB$46,$F1673)*(1-INDEX(AB$121:AB$137,$F1673))</f>
        <v/>
      </c>
      <c r="AC1673" s="37">
        <f>AC$12*$D1673*INDEX(AC$21:AC$28,$E1673)*INDEX(AC$30:AC$46,$F1673)*(1-INDEX(AC$121:AC$137,$F1673))</f>
        <v/>
      </c>
      <c r="AD1673" s="40">
        <f>CARBONTAX(AD$12,$D1673,INDEX(AD$21:AD$28,$E1673),INDEX(AD$30:AD$46,$F1673),INDEX(AD$121:AD$137,$F1673))</f>
        <v/>
      </c>
      <c r="AF1673" s="11">
        <f>LOWER(Settings!$C$4)&amp;".mit."&amp;$A1673&amp;IF($C1673="","","."&amp;$C1673&amp;"."&amp;$B1673)&amp;IF(INDEX(Variables!$D$5:$D$105,MATCH($A1673,Variables!$A$5:$A$105,0))="","","."&amp;INDEX(Variables!$D$5:$D$105,MATCH($A1673,Variables!$A$5:$A$105,0)))&amp;"."&amp;AF$5</f>
        <v/>
      </c>
      <c r="AG1673" s="38">
        <f>AG$12*$D1673*INDEX(AG$21:AG$28,$E1673)*INDEX(AG$30:AG$46,$F1673)*(1-INDEX(AG$121:AG$137,$F1673))</f>
        <v/>
      </c>
      <c r="AH1673" s="37">
        <f>AH$12*$D1673*INDEX(AH$21:AH$28,$E1673)*INDEX(AH$30:AH$46,$F1673)*(1-INDEX(AH$121:AH$137,$F1673))</f>
        <v/>
      </c>
      <c r="AI1673" s="37">
        <f>AI$12*$D1673*INDEX(AI$21:AI$28,$E1673)*INDEX(AI$30:AI$46,$F1673)*(1-INDEX(AI$121:AI$137,$F1673))</f>
        <v/>
      </c>
      <c r="AJ1673" s="37">
        <f>AJ$12*$D1673*INDEX(AJ$21:AJ$28,$E1673)*INDEX(AJ$30:AJ$46,$F1673)*(1-INDEX(AJ$121:AJ$137,$F1673))</f>
        <v/>
      </c>
      <c r="AK1673" s="37">
        <f>AK$12*$D1673*INDEX(AK$21:AK$28,$E1673)*INDEX(AK$30:AK$46,$F1673)*(1-INDEX(AK$121:AK$137,$F1673))</f>
        <v/>
      </c>
      <c r="AL1673" s="37">
        <f>AL$12*$D1673*INDEX(AL$21:AL$28,$E1673)*INDEX(AL$30:AL$46,$F1673)*(1-INDEX(AL$121:AL$137,$F1673))</f>
        <v/>
      </c>
      <c r="AM1673" s="37">
        <f>AM$12*$D1673*INDEX(AM$21:AM$28,$E1673)*INDEX(AM$30:AM$46,$F1673)*(1-INDEX(AM$121:AM$137,$F1673))</f>
        <v/>
      </c>
      <c r="AN1673" s="37">
        <f>AN$12*$D1673*INDEX(AN$21:AN$28,$E1673)*INDEX(AN$30:AN$46,$F1673)*(1-INDEX(AN$121:AN$137,$F1673))</f>
        <v/>
      </c>
      <c r="AO1673" s="37">
        <f>AO$12*$D1673*INDEX(AO$21:AO$28,$E1673)*INDEX(AO$30:AO$46,$F1673)*(1-INDEX(AO$121:AO$137,$F1673))</f>
        <v/>
      </c>
      <c r="AP1673" s="37">
        <f>AP$12*$D1673*INDEX(AP$21:AP$28,$E1673)*INDEX(AP$30:AP$46,$F1673)*(1-INDEX(AP$121:AP$137,$F1673))</f>
        <v/>
      </c>
      <c r="AQ1673" s="37">
        <f>AQ$12*$D1673*INDEX(AQ$21:AQ$28,$E1673)*INDEX(AQ$30:AQ$46,$F1673)*(1-INDEX(AQ$121:AQ$137,$F1673))</f>
        <v/>
      </c>
      <c r="AR1673" s="37">
        <f>AR$12*$D1673*INDEX(AR$21:AR$28,$E1673)*INDEX(AR$30:AR$46,$F1673)*(1-INDEX(AR$121:AR$137,$F1673))</f>
        <v/>
      </c>
      <c r="AS1673" s="37">
        <f>AS$12*$D1673*INDEX(AS$21:AS$28,$E1673)*INDEX(AS$30:AS$46,$F1673)*(1-INDEX(AS$121:AS$137,$F1673))</f>
        <v/>
      </c>
      <c r="AT1673" s="37">
        <f>AT$12*$D1673*INDEX(AT$21:AT$28,$E1673)*INDEX(AT$30:AT$46,$F1673)*(1-INDEX(AT$121:AT$137,$F1673))</f>
        <v/>
      </c>
      <c r="AU1673" s="37">
        <f>AU$12*$D1673*INDEX(AU$21:AU$28,$E1673)*INDEX(AU$30:AU$46,$F1673)*(1-INDEX(AU$121:AU$137,$F1673))</f>
        <v/>
      </c>
      <c r="AV1673" s="37">
        <f>AV$12*$D1673*INDEX(AV$21:AV$28,$E1673)*INDEX(AV$30:AV$46,$F1673)*(1-INDEX(AV$121:AV$137,$F1673))</f>
        <v/>
      </c>
      <c r="AW1673" s="37">
        <f>AW$12*$D1673*INDEX(AW$21:AW$28,$E1673)*INDEX(AW$30:AW$46,$F1673)*(1-INDEX(AW$121:AW$137,$F1673))</f>
        <v/>
      </c>
      <c r="AX1673" s="37">
        <f>AX$12*$D1673*INDEX(AX$21:AX$28,$E1673)*INDEX(AX$30:AX$46,$F1673)*(1-INDEX(AX$121:AX$137,$F1673))</f>
        <v/>
      </c>
      <c r="AY1673" s="40">
        <f>CARBONTAX(AY$12,$D1673,INDEX(AY$21:AY$28,$E1673),INDEX(AY$30:AY$46,$F1673),INDEX(AY$121:AY$137,$F1673))</f>
        <v/>
      </c>
    </row>
    <row r="1674" hidden="1" outlineLevel="2">
      <c r="A1674" s="14" t="inlineStr">
        <is>
          <t>ctxnew</t>
        </is>
      </c>
      <c r="B1674" s="14" t="inlineStr">
        <is>
          <t>lpg</t>
        </is>
      </c>
      <c r="C1674" s="14" t="inlineStr">
        <is>
          <t>cst</t>
        </is>
      </c>
      <c r="D1674" s="37">
        <f>INDEX(Inputs!$T$5:$T$132,MATCH($B1674&amp;"|"&amp;$C1674,Inputs!$A$5:$A$132,0))</f>
        <v/>
      </c>
      <c r="E1674" s="37">
        <f>INDEX(Inputs!$J$5:$J$132,MATCH($B1674&amp;"|"&amp;$C1674,Inputs!$A$5:$A$132,0))</f>
        <v/>
      </c>
      <c r="F1674" s="37">
        <f>INDEX(Inputs!$K$5:$K$132,MATCH($B1674&amp;"|"&amp;$C1674,Inputs!$A$5:$A$132,0))</f>
        <v/>
      </c>
      <c r="G1674" s="36" t="n"/>
      <c r="H1674" s="14">
        <f>INDEX(Variables!$B$5:$B$105,MATCH($A1674,Variables!$A$5:$A$105,0))&amp;IF($C1674="",""," | "&amp;INDEX(Mapping!$B$5:$B$26,MATCH($C1674,Mapping!$A$5:$A$26,0))&amp;" | "&amp;INDEX(Mapping!$B$30:$B$41,MATCH($B1674,Mapping!$A$30:$A$41,0)))</f>
        <v/>
      </c>
      <c r="I1674" s="14">
        <f>INDEX(Variables!$C$5:$C$105,MATCH($A1674,Variables!$A$5:$A$105,0))</f>
        <v/>
      </c>
      <c r="J1674" s="14">
        <f>INDEX(Variables!$E$5:$E$105,MATCH($A1674,Variables!$A$5:$A$105,0))</f>
        <v/>
      </c>
      <c r="K1674" s="11">
        <f>LOWER(Settings!$C$4)&amp;".mit."&amp;$A1674&amp;IF($C1674="","","."&amp;$C1674&amp;"."&amp;$B1674)&amp;IF(INDEX(Variables!$D$5:$D$105,MATCH($A1674,Variables!$A$5:$A$105,0))="","","."&amp;INDEX(Variables!$D$5:$D$105,MATCH($A1674,Variables!$A$5:$A$105,0)))&amp;"."&amp;K$5</f>
        <v/>
      </c>
      <c r="L1674" s="38">
        <f>L$12*$D1674*INDEX(L$21:L$28,$E1674)*INDEX(L$30:L$46,$F1674)*(1-INDEX(L$121:L$137,$F1674))</f>
        <v/>
      </c>
      <c r="M1674" s="37">
        <f>M$12*$D1674*INDEX(M$21:M$28,$E1674)*INDEX(M$30:M$46,$F1674)*(1-INDEX(M$121:M$137,$F1674))</f>
        <v/>
      </c>
      <c r="N1674" s="37">
        <f>N$12*$D1674*INDEX(N$21:N$28,$E1674)*INDEX(N$30:N$46,$F1674)*(1-INDEX(N$121:N$137,$F1674))</f>
        <v/>
      </c>
      <c r="O1674" s="37">
        <f>O$12*$D1674*INDEX(O$21:O$28,$E1674)*INDEX(O$30:O$46,$F1674)*(1-INDEX(O$121:O$137,$F1674))</f>
        <v/>
      </c>
      <c r="P1674" s="37">
        <f>P$12*$D1674*INDEX(P$21:P$28,$E1674)*INDEX(P$30:P$46,$F1674)*(1-INDEX(P$121:P$137,$F1674))</f>
        <v/>
      </c>
      <c r="Q1674" s="37">
        <f>Q$12*$D1674*INDEX(Q$21:Q$28,$E1674)*INDEX(Q$30:Q$46,$F1674)*(1-INDEX(Q$121:Q$137,$F1674))</f>
        <v/>
      </c>
      <c r="R1674" s="37">
        <f>R$12*$D1674*INDEX(R$21:R$28,$E1674)*INDEX(R$30:R$46,$F1674)*(1-INDEX(R$121:R$137,$F1674))</f>
        <v/>
      </c>
      <c r="S1674" s="37">
        <f>S$12*$D1674*INDEX(S$21:S$28,$E1674)*INDEX(S$30:S$46,$F1674)*(1-INDEX(S$121:S$137,$F1674))</f>
        <v/>
      </c>
      <c r="T1674" s="37">
        <f>T$12*$D1674*INDEX(T$21:T$28,$E1674)*INDEX(T$30:T$46,$F1674)*(1-INDEX(T$121:T$137,$F1674))</f>
        <v/>
      </c>
      <c r="U1674" s="37">
        <f>U$12*$D1674*INDEX(U$21:U$28,$E1674)*INDEX(U$30:U$46,$F1674)*(1-INDEX(U$121:U$137,$F1674))</f>
        <v/>
      </c>
      <c r="V1674" s="37">
        <f>V$12*$D1674*INDEX(V$21:V$28,$E1674)*INDEX(V$30:V$46,$F1674)*(1-INDEX(V$121:V$137,$F1674))</f>
        <v/>
      </c>
      <c r="W1674" s="37">
        <f>W$12*$D1674*INDEX(W$21:W$28,$E1674)*INDEX(W$30:W$46,$F1674)*(1-INDEX(W$121:W$137,$F1674))</f>
        <v/>
      </c>
      <c r="X1674" s="37">
        <f>X$12*$D1674*INDEX(X$21:X$28,$E1674)*INDEX(X$30:X$46,$F1674)*(1-INDEX(X$121:X$137,$F1674))</f>
        <v/>
      </c>
      <c r="Y1674" s="37">
        <f>Y$12*$D1674*INDEX(Y$21:Y$28,$E1674)*INDEX(Y$30:Y$46,$F1674)*(1-INDEX(Y$121:Y$137,$F1674))</f>
        <v/>
      </c>
      <c r="Z1674" s="37">
        <f>Z$12*$D1674*INDEX(Z$21:Z$28,$E1674)*INDEX(Z$30:Z$46,$F1674)*(1-INDEX(Z$121:Z$137,$F1674))</f>
        <v/>
      </c>
      <c r="AA1674" s="37">
        <f>AA$12*$D1674*INDEX(AA$21:AA$28,$E1674)*INDEX(AA$30:AA$46,$F1674)*(1-INDEX(AA$121:AA$137,$F1674))</f>
        <v/>
      </c>
      <c r="AB1674" s="37">
        <f>AB$12*$D1674*INDEX(AB$21:AB$28,$E1674)*INDEX(AB$30:AB$46,$F1674)*(1-INDEX(AB$121:AB$137,$F1674))</f>
        <v/>
      </c>
      <c r="AC1674" s="37">
        <f>AC$12*$D1674*INDEX(AC$21:AC$28,$E1674)*INDEX(AC$30:AC$46,$F1674)*(1-INDEX(AC$121:AC$137,$F1674))</f>
        <v/>
      </c>
      <c r="AD1674" s="40">
        <f>CARBONTAX(AD$12,$D1674,INDEX(AD$21:AD$28,$E1674),INDEX(AD$30:AD$46,$F1674),INDEX(AD$121:AD$137,$F1674))</f>
        <v/>
      </c>
      <c r="AF1674" s="11">
        <f>LOWER(Settings!$C$4)&amp;".mit."&amp;$A1674&amp;IF($C1674="","","."&amp;$C1674&amp;"."&amp;$B1674)&amp;IF(INDEX(Variables!$D$5:$D$105,MATCH($A1674,Variables!$A$5:$A$105,0))="","","."&amp;INDEX(Variables!$D$5:$D$105,MATCH($A1674,Variables!$A$5:$A$105,0)))&amp;"."&amp;AF$5</f>
        <v/>
      </c>
      <c r="AG1674" s="38">
        <f>AG$12*$D1674*INDEX(AG$21:AG$28,$E1674)*INDEX(AG$30:AG$46,$F1674)*(1-INDEX(AG$121:AG$137,$F1674))</f>
        <v/>
      </c>
      <c r="AH1674" s="37">
        <f>AH$12*$D1674*INDEX(AH$21:AH$28,$E1674)*INDEX(AH$30:AH$46,$F1674)*(1-INDEX(AH$121:AH$137,$F1674))</f>
        <v/>
      </c>
      <c r="AI1674" s="37">
        <f>AI$12*$D1674*INDEX(AI$21:AI$28,$E1674)*INDEX(AI$30:AI$46,$F1674)*(1-INDEX(AI$121:AI$137,$F1674))</f>
        <v/>
      </c>
      <c r="AJ1674" s="37">
        <f>AJ$12*$D1674*INDEX(AJ$21:AJ$28,$E1674)*INDEX(AJ$30:AJ$46,$F1674)*(1-INDEX(AJ$121:AJ$137,$F1674))</f>
        <v/>
      </c>
      <c r="AK1674" s="37">
        <f>AK$12*$D1674*INDEX(AK$21:AK$28,$E1674)*INDEX(AK$30:AK$46,$F1674)*(1-INDEX(AK$121:AK$137,$F1674))</f>
        <v/>
      </c>
      <c r="AL1674" s="37">
        <f>AL$12*$D1674*INDEX(AL$21:AL$28,$E1674)*INDEX(AL$30:AL$46,$F1674)*(1-INDEX(AL$121:AL$137,$F1674))</f>
        <v/>
      </c>
      <c r="AM1674" s="37">
        <f>AM$12*$D1674*INDEX(AM$21:AM$28,$E1674)*INDEX(AM$30:AM$46,$F1674)*(1-INDEX(AM$121:AM$137,$F1674))</f>
        <v/>
      </c>
      <c r="AN1674" s="37">
        <f>AN$12*$D1674*INDEX(AN$21:AN$28,$E1674)*INDEX(AN$30:AN$46,$F1674)*(1-INDEX(AN$121:AN$137,$F1674))</f>
        <v/>
      </c>
      <c r="AO1674" s="37">
        <f>AO$12*$D1674*INDEX(AO$21:AO$28,$E1674)*INDEX(AO$30:AO$46,$F1674)*(1-INDEX(AO$121:AO$137,$F1674))</f>
        <v/>
      </c>
      <c r="AP1674" s="37">
        <f>AP$12*$D1674*INDEX(AP$21:AP$28,$E1674)*INDEX(AP$30:AP$46,$F1674)*(1-INDEX(AP$121:AP$137,$F1674))</f>
        <v/>
      </c>
      <c r="AQ1674" s="37">
        <f>AQ$12*$D1674*INDEX(AQ$21:AQ$28,$E1674)*INDEX(AQ$30:AQ$46,$F1674)*(1-INDEX(AQ$121:AQ$137,$F1674))</f>
        <v/>
      </c>
      <c r="AR1674" s="37">
        <f>AR$12*$D1674*INDEX(AR$21:AR$28,$E1674)*INDEX(AR$30:AR$46,$F1674)*(1-INDEX(AR$121:AR$137,$F1674))</f>
        <v/>
      </c>
      <c r="AS1674" s="37">
        <f>AS$12*$D1674*INDEX(AS$21:AS$28,$E1674)*INDEX(AS$30:AS$46,$F1674)*(1-INDEX(AS$121:AS$137,$F1674))</f>
        <v/>
      </c>
      <c r="AT1674" s="37">
        <f>AT$12*$D1674*INDEX(AT$21:AT$28,$E1674)*INDEX(AT$30:AT$46,$F1674)*(1-INDEX(AT$121:AT$137,$F1674))</f>
        <v/>
      </c>
      <c r="AU1674" s="37">
        <f>AU$12*$D1674*INDEX(AU$21:AU$28,$E1674)*INDEX(AU$30:AU$46,$F1674)*(1-INDEX(AU$121:AU$137,$F1674))</f>
        <v/>
      </c>
      <c r="AV1674" s="37">
        <f>AV$12*$D1674*INDEX(AV$21:AV$28,$E1674)*INDEX(AV$30:AV$46,$F1674)*(1-INDEX(AV$121:AV$137,$F1674))</f>
        <v/>
      </c>
      <c r="AW1674" s="37">
        <f>AW$12*$D1674*INDEX(AW$21:AW$28,$E1674)*INDEX(AW$30:AW$46,$F1674)*(1-INDEX(AW$121:AW$137,$F1674))</f>
        <v/>
      </c>
      <c r="AX1674" s="37">
        <f>AX$12*$D1674*INDEX(AX$21:AX$28,$E1674)*INDEX(AX$30:AX$46,$F1674)*(1-INDEX(AX$121:AX$137,$F1674))</f>
        <v/>
      </c>
      <c r="AY1674" s="40">
        <f>CARBONTAX(AY$12,$D1674,INDEX(AY$21:AY$28,$E1674),INDEX(AY$30:AY$46,$F1674),INDEX(AY$121:AY$137,$F1674))</f>
        <v/>
      </c>
    </row>
    <row r="1675" hidden="1" outlineLevel="2">
      <c r="A1675" s="14" t="inlineStr">
        <is>
          <t>ctxnew</t>
        </is>
      </c>
      <c r="B1675" s="14" t="inlineStr">
        <is>
          <t>ker</t>
        </is>
      </c>
      <c r="C1675" s="14" t="inlineStr">
        <is>
          <t>cst</t>
        </is>
      </c>
      <c r="D1675" s="37">
        <f>INDEX(Inputs!$T$5:$T$132,MATCH($B1675&amp;"|"&amp;$C1675,Inputs!$A$5:$A$132,0))</f>
        <v/>
      </c>
      <c r="E1675" s="37">
        <f>INDEX(Inputs!$J$5:$J$132,MATCH($B1675&amp;"|"&amp;$C1675,Inputs!$A$5:$A$132,0))</f>
        <v/>
      </c>
      <c r="F1675" s="37">
        <f>INDEX(Inputs!$K$5:$K$132,MATCH($B1675&amp;"|"&amp;$C1675,Inputs!$A$5:$A$132,0))</f>
        <v/>
      </c>
      <c r="G1675" s="36" t="n"/>
      <c r="H1675" s="14">
        <f>INDEX(Variables!$B$5:$B$105,MATCH($A1675,Variables!$A$5:$A$105,0))&amp;IF($C1675="",""," | "&amp;INDEX(Mapping!$B$5:$B$26,MATCH($C1675,Mapping!$A$5:$A$26,0))&amp;" | "&amp;INDEX(Mapping!$B$30:$B$41,MATCH($B1675,Mapping!$A$30:$A$41,0)))</f>
        <v/>
      </c>
      <c r="I1675" s="14">
        <f>INDEX(Variables!$C$5:$C$105,MATCH($A1675,Variables!$A$5:$A$105,0))</f>
        <v/>
      </c>
      <c r="J1675" s="14">
        <f>INDEX(Variables!$E$5:$E$105,MATCH($A1675,Variables!$A$5:$A$105,0))</f>
        <v/>
      </c>
      <c r="K1675" s="11">
        <f>LOWER(Settings!$C$4)&amp;".mit."&amp;$A1675&amp;IF($C1675="","","."&amp;$C1675&amp;"."&amp;$B1675)&amp;IF(INDEX(Variables!$D$5:$D$105,MATCH($A1675,Variables!$A$5:$A$105,0))="","","."&amp;INDEX(Variables!$D$5:$D$105,MATCH($A1675,Variables!$A$5:$A$105,0)))&amp;"."&amp;K$5</f>
        <v/>
      </c>
      <c r="L1675" s="38">
        <f>L$12*$D1675*INDEX(L$21:L$28,$E1675)*INDEX(L$30:L$46,$F1675)*(1-INDEX(L$121:L$137,$F1675))</f>
        <v/>
      </c>
      <c r="M1675" s="37">
        <f>M$12*$D1675*INDEX(M$21:M$28,$E1675)*INDEX(M$30:M$46,$F1675)*(1-INDEX(M$121:M$137,$F1675))</f>
        <v/>
      </c>
      <c r="N1675" s="37">
        <f>N$12*$D1675*INDEX(N$21:N$28,$E1675)*INDEX(N$30:N$46,$F1675)*(1-INDEX(N$121:N$137,$F1675))</f>
        <v/>
      </c>
      <c r="O1675" s="37">
        <f>O$12*$D1675*INDEX(O$21:O$28,$E1675)*INDEX(O$30:O$46,$F1675)*(1-INDEX(O$121:O$137,$F1675))</f>
        <v/>
      </c>
      <c r="P1675" s="37">
        <f>P$12*$D1675*INDEX(P$21:P$28,$E1675)*INDEX(P$30:P$46,$F1675)*(1-INDEX(P$121:P$137,$F1675))</f>
        <v/>
      </c>
      <c r="Q1675" s="37">
        <f>Q$12*$D1675*INDEX(Q$21:Q$28,$E1675)*INDEX(Q$30:Q$46,$F1675)*(1-INDEX(Q$121:Q$137,$F1675))</f>
        <v/>
      </c>
      <c r="R1675" s="37">
        <f>R$12*$D1675*INDEX(R$21:R$28,$E1675)*INDEX(R$30:R$46,$F1675)*(1-INDEX(R$121:R$137,$F1675))</f>
        <v/>
      </c>
      <c r="S1675" s="37">
        <f>S$12*$D1675*INDEX(S$21:S$28,$E1675)*INDEX(S$30:S$46,$F1675)*(1-INDEX(S$121:S$137,$F1675))</f>
        <v/>
      </c>
      <c r="T1675" s="37">
        <f>T$12*$D1675*INDEX(T$21:T$28,$E1675)*INDEX(T$30:T$46,$F1675)*(1-INDEX(T$121:T$137,$F1675))</f>
        <v/>
      </c>
      <c r="U1675" s="37">
        <f>U$12*$D1675*INDEX(U$21:U$28,$E1675)*INDEX(U$30:U$46,$F1675)*(1-INDEX(U$121:U$137,$F1675))</f>
        <v/>
      </c>
      <c r="V1675" s="37">
        <f>V$12*$D1675*INDEX(V$21:V$28,$E1675)*INDEX(V$30:V$46,$F1675)*(1-INDEX(V$121:V$137,$F1675))</f>
        <v/>
      </c>
      <c r="W1675" s="37">
        <f>W$12*$D1675*INDEX(W$21:W$28,$E1675)*INDEX(W$30:W$46,$F1675)*(1-INDEX(W$121:W$137,$F1675))</f>
        <v/>
      </c>
      <c r="X1675" s="37">
        <f>X$12*$D1675*INDEX(X$21:X$28,$E1675)*INDEX(X$30:X$46,$F1675)*(1-INDEX(X$121:X$137,$F1675))</f>
        <v/>
      </c>
      <c r="Y1675" s="37">
        <f>Y$12*$D1675*INDEX(Y$21:Y$28,$E1675)*INDEX(Y$30:Y$46,$F1675)*(1-INDEX(Y$121:Y$137,$F1675))</f>
        <v/>
      </c>
      <c r="Z1675" s="37">
        <f>Z$12*$D1675*INDEX(Z$21:Z$28,$E1675)*INDEX(Z$30:Z$46,$F1675)*(1-INDEX(Z$121:Z$137,$F1675))</f>
        <v/>
      </c>
      <c r="AA1675" s="37">
        <f>AA$12*$D1675*INDEX(AA$21:AA$28,$E1675)*INDEX(AA$30:AA$46,$F1675)*(1-INDEX(AA$121:AA$137,$F1675))</f>
        <v/>
      </c>
      <c r="AB1675" s="37">
        <f>AB$12*$D1675*INDEX(AB$21:AB$28,$E1675)*INDEX(AB$30:AB$46,$F1675)*(1-INDEX(AB$121:AB$137,$F1675))</f>
        <v/>
      </c>
      <c r="AC1675" s="37">
        <f>AC$12*$D1675*INDEX(AC$21:AC$28,$E1675)*INDEX(AC$30:AC$46,$F1675)*(1-INDEX(AC$121:AC$137,$F1675))</f>
        <v/>
      </c>
      <c r="AD1675" s="40">
        <f>CARBONTAX(AD$12,$D1675,INDEX(AD$21:AD$28,$E1675),INDEX(AD$30:AD$46,$F1675),INDEX(AD$121:AD$137,$F1675))</f>
        <v/>
      </c>
      <c r="AF1675" s="11">
        <f>LOWER(Settings!$C$4)&amp;".mit."&amp;$A1675&amp;IF($C1675="","","."&amp;$C1675&amp;"."&amp;$B1675)&amp;IF(INDEX(Variables!$D$5:$D$105,MATCH($A1675,Variables!$A$5:$A$105,0))="","","."&amp;INDEX(Variables!$D$5:$D$105,MATCH($A1675,Variables!$A$5:$A$105,0)))&amp;"."&amp;AF$5</f>
        <v/>
      </c>
      <c r="AG1675" s="38">
        <f>AG$12*$D1675*INDEX(AG$21:AG$28,$E1675)*INDEX(AG$30:AG$46,$F1675)*(1-INDEX(AG$121:AG$137,$F1675))</f>
        <v/>
      </c>
      <c r="AH1675" s="37">
        <f>AH$12*$D1675*INDEX(AH$21:AH$28,$E1675)*INDEX(AH$30:AH$46,$F1675)*(1-INDEX(AH$121:AH$137,$F1675))</f>
        <v/>
      </c>
      <c r="AI1675" s="37">
        <f>AI$12*$D1675*INDEX(AI$21:AI$28,$E1675)*INDEX(AI$30:AI$46,$F1675)*(1-INDEX(AI$121:AI$137,$F1675))</f>
        <v/>
      </c>
      <c r="AJ1675" s="37">
        <f>AJ$12*$D1675*INDEX(AJ$21:AJ$28,$E1675)*INDEX(AJ$30:AJ$46,$F1675)*(1-INDEX(AJ$121:AJ$137,$F1675))</f>
        <v/>
      </c>
      <c r="AK1675" s="37">
        <f>AK$12*$D1675*INDEX(AK$21:AK$28,$E1675)*INDEX(AK$30:AK$46,$F1675)*(1-INDEX(AK$121:AK$137,$F1675))</f>
        <v/>
      </c>
      <c r="AL1675" s="37">
        <f>AL$12*$D1675*INDEX(AL$21:AL$28,$E1675)*INDEX(AL$30:AL$46,$F1675)*(1-INDEX(AL$121:AL$137,$F1675))</f>
        <v/>
      </c>
      <c r="AM1675" s="37">
        <f>AM$12*$D1675*INDEX(AM$21:AM$28,$E1675)*INDEX(AM$30:AM$46,$F1675)*(1-INDEX(AM$121:AM$137,$F1675))</f>
        <v/>
      </c>
      <c r="AN1675" s="37">
        <f>AN$12*$D1675*INDEX(AN$21:AN$28,$E1675)*INDEX(AN$30:AN$46,$F1675)*(1-INDEX(AN$121:AN$137,$F1675))</f>
        <v/>
      </c>
      <c r="AO1675" s="37">
        <f>AO$12*$D1675*INDEX(AO$21:AO$28,$E1675)*INDEX(AO$30:AO$46,$F1675)*(1-INDEX(AO$121:AO$137,$F1675))</f>
        <v/>
      </c>
      <c r="AP1675" s="37">
        <f>AP$12*$D1675*INDEX(AP$21:AP$28,$E1675)*INDEX(AP$30:AP$46,$F1675)*(1-INDEX(AP$121:AP$137,$F1675))</f>
        <v/>
      </c>
      <c r="AQ1675" s="37">
        <f>AQ$12*$D1675*INDEX(AQ$21:AQ$28,$E1675)*INDEX(AQ$30:AQ$46,$F1675)*(1-INDEX(AQ$121:AQ$137,$F1675))</f>
        <v/>
      </c>
      <c r="AR1675" s="37">
        <f>AR$12*$D1675*INDEX(AR$21:AR$28,$E1675)*INDEX(AR$30:AR$46,$F1675)*(1-INDEX(AR$121:AR$137,$F1675))</f>
        <v/>
      </c>
      <c r="AS1675" s="37">
        <f>AS$12*$D1675*INDEX(AS$21:AS$28,$E1675)*INDEX(AS$30:AS$46,$F1675)*(1-INDEX(AS$121:AS$137,$F1675))</f>
        <v/>
      </c>
      <c r="AT1675" s="37">
        <f>AT$12*$D1675*INDEX(AT$21:AT$28,$E1675)*INDEX(AT$30:AT$46,$F1675)*(1-INDEX(AT$121:AT$137,$F1675))</f>
        <v/>
      </c>
      <c r="AU1675" s="37">
        <f>AU$12*$D1675*INDEX(AU$21:AU$28,$E1675)*INDEX(AU$30:AU$46,$F1675)*(1-INDEX(AU$121:AU$137,$F1675))</f>
        <v/>
      </c>
      <c r="AV1675" s="37">
        <f>AV$12*$D1675*INDEX(AV$21:AV$28,$E1675)*INDEX(AV$30:AV$46,$F1675)*(1-INDEX(AV$121:AV$137,$F1675))</f>
        <v/>
      </c>
      <c r="AW1675" s="37">
        <f>AW$12*$D1675*INDEX(AW$21:AW$28,$E1675)*INDEX(AW$30:AW$46,$F1675)*(1-INDEX(AW$121:AW$137,$F1675))</f>
        <v/>
      </c>
      <c r="AX1675" s="37">
        <f>AX$12*$D1675*INDEX(AX$21:AX$28,$E1675)*INDEX(AX$30:AX$46,$F1675)*(1-INDEX(AX$121:AX$137,$F1675))</f>
        <v/>
      </c>
      <c r="AY1675" s="40">
        <f>CARBONTAX(AY$12,$D1675,INDEX(AY$21:AY$28,$E1675),INDEX(AY$30:AY$46,$F1675),INDEX(AY$121:AY$137,$F1675))</f>
        <v/>
      </c>
    </row>
    <row r="1676" hidden="1" outlineLevel="2">
      <c r="A1676" s="14" t="inlineStr">
        <is>
          <t>ctxnew</t>
        </is>
      </c>
      <c r="B1676" s="14" t="inlineStr">
        <is>
          <t>oop</t>
        </is>
      </c>
      <c r="C1676" s="14" t="inlineStr">
        <is>
          <t>cst</t>
        </is>
      </c>
      <c r="D1676" s="37">
        <f>INDEX(Inputs!$T$5:$T$132,MATCH($B1676&amp;"|"&amp;$C1676,Inputs!$A$5:$A$132,0))</f>
        <v/>
      </c>
      <c r="E1676" s="37">
        <f>INDEX(Inputs!$J$5:$J$132,MATCH($B1676&amp;"|"&amp;$C1676,Inputs!$A$5:$A$132,0))</f>
        <v/>
      </c>
      <c r="F1676" s="37">
        <f>INDEX(Inputs!$K$5:$K$132,MATCH($B1676&amp;"|"&amp;$C1676,Inputs!$A$5:$A$132,0))</f>
        <v/>
      </c>
      <c r="G1676" s="36" t="n"/>
      <c r="H1676" s="14">
        <f>INDEX(Variables!$B$5:$B$105,MATCH($A1676,Variables!$A$5:$A$105,0))&amp;IF($C1676="",""," | "&amp;INDEX(Mapping!$B$5:$B$26,MATCH($C1676,Mapping!$A$5:$A$26,0))&amp;" | "&amp;INDEX(Mapping!$B$30:$B$41,MATCH($B1676,Mapping!$A$30:$A$41,0)))</f>
        <v/>
      </c>
      <c r="I1676" s="14">
        <f>INDEX(Variables!$C$5:$C$105,MATCH($A1676,Variables!$A$5:$A$105,0))</f>
        <v/>
      </c>
      <c r="J1676" s="14">
        <f>INDEX(Variables!$E$5:$E$105,MATCH($A1676,Variables!$A$5:$A$105,0))</f>
        <v/>
      </c>
      <c r="K1676" s="11">
        <f>LOWER(Settings!$C$4)&amp;".mit."&amp;$A1676&amp;IF($C1676="","","."&amp;$C1676&amp;"."&amp;$B1676)&amp;IF(INDEX(Variables!$D$5:$D$105,MATCH($A1676,Variables!$A$5:$A$105,0))="","","."&amp;INDEX(Variables!$D$5:$D$105,MATCH($A1676,Variables!$A$5:$A$105,0)))&amp;"."&amp;K$5</f>
        <v/>
      </c>
      <c r="L1676" s="38">
        <f>L$12*$D1676*INDEX(L$21:L$28,$E1676)*INDEX(L$30:L$46,$F1676)*(1-INDEX(L$121:L$137,$F1676))</f>
        <v/>
      </c>
      <c r="M1676" s="37">
        <f>M$12*$D1676*INDEX(M$21:M$28,$E1676)*INDEX(M$30:M$46,$F1676)*(1-INDEX(M$121:M$137,$F1676))</f>
        <v/>
      </c>
      <c r="N1676" s="37">
        <f>N$12*$D1676*INDEX(N$21:N$28,$E1676)*INDEX(N$30:N$46,$F1676)*(1-INDEX(N$121:N$137,$F1676))</f>
        <v/>
      </c>
      <c r="O1676" s="37">
        <f>O$12*$D1676*INDEX(O$21:O$28,$E1676)*INDEX(O$30:O$46,$F1676)*(1-INDEX(O$121:O$137,$F1676))</f>
        <v/>
      </c>
      <c r="P1676" s="37">
        <f>P$12*$D1676*INDEX(P$21:P$28,$E1676)*INDEX(P$30:P$46,$F1676)*(1-INDEX(P$121:P$137,$F1676))</f>
        <v/>
      </c>
      <c r="Q1676" s="37">
        <f>Q$12*$D1676*INDEX(Q$21:Q$28,$E1676)*INDEX(Q$30:Q$46,$F1676)*(1-INDEX(Q$121:Q$137,$F1676))</f>
        <v/>
      </c>
      <c r="R1676" s="37">
        <f>R$12*$D1676*INDEX(R$21:R$28,$E1676)*INDEX(R$30:R$46,$F1676)*(1-INDEX(R$121:R$137,$F1676))</f>
        <v/>
      </c>
      <c r="S1676" s="37">
        <f>S$12*$D1676*INDEX(S$21:S$28,$E1676)*INDEX(S$30:S$46,$F1676)*(1-INDEX(S$121:S$137,$F1676))</f>
        <v/>
      </c>
      <c r="T1676" s="37">
        <f>T$12*$D1676*INDEX(T$21:T$28,$E1676)*INDEX(T$30:T$46,$F1676)*(1-INDEX(T$121:T$137,$F1676))</f>
        <v/>
      </c>
      <c r="U1676" s="37">
        <f>U$12*$D1676*INDEX(U$21:U$28,$E1676)*INDEX(U$30:U$46,$F1676)*(1-INDEX(U$121:U$137,$F1676))</f>
        <v/>
      </c>
      <c r="V1676" s="37">
        <f>V$12*$D1676*INDEX(V$21:V$28,$E1676)*INDEX(V$30:V$46,$F1676)*(1-INDEX(V$121:V$137,$F1676))</f>
        <v/>
      </c>
      <c r="W1676" s="37">
        <f>W$12*$D1676*INDEX(W$21:W$28,$E1676)*INDEX(W$30:W$46,$F1676)*(1-INDEX(W$121:W$137,$F1676))</f>
        <v/>
      </c>
      <c r="X1676" s="37">
        <f>X$12*$D1676*INDEX(X$21:X$28,$E1676)*INDEX(X$30:X$46,$F1676)*(1-INDEX(X$121:X$137,$F1676))</f>
        <v/>
      </c>
      <c r="Y1676" s="37">
        <f>Y$12*$D1676*INDEX(Y$21:Y$28,$E1676)*INDEX(Y$30:Y$46,$F1676)*(1-INDEX(Y$121:Y$137,$F1676))</f>
        <v/>
      </c>
      <c r="Z1676" s="37">
        <f>Z$12*$D1676*INDEX(Z$21:Z$28,$E1676)*INDEX(Z$30:Z$46,$F1676)*(1-INDEX(Z$121:Z$137,$F1676))</f>
        <v/>
      </c>
      <c r="AA1676" s="37">
        <f>AA$12*$D1676*INDEX(AA$21:AA$28,$E1676)*INDEX(AA$30:AA$46,$F1676)*(1-INDEX(AA$121:AA$137,$F1676))</f>
        <v/>
      </c>
      <c r="AB1676" s="37">
        <f>AB$12*$D1676*INDEX(AB$21:AB$28,$E1676)*INDEX(AB$30:AB$46,$F1676)*(1-INDEX(AB$121:AB$137,$F1676))</f>
        <v/>
      </c>
      <c r="AC1676" s="37">
        <f>AC$12*$D1676*INDEX(AC$21:AC$28,$E1676)*INDEX(AC$30:AC$46,$F1676)*(1-INDEX(AC$121:AC$137,$F1676))</f>
        <v/>
      </c>
      <c r="AD1676" s="40">
        <f>CARBONTAX(AD$12,$D1676,INDEX(AD$21:AD$28,$E1676),INDEX(AD$30:AD$46,$F1676),INDEX(AD$121:AD$137,$F1676))</f>
        <v/>
      </c>
      <c r="AF1676" s="11">
        <f>LOWER(Settings!$C$4)&amp;".mit."&amp;$A1676&amp;IF($C1676="","","."&amp;$C1676&amp;"."&amp;$B1676)&amp;IF(INDEX(Variables!$D$5:$D$105,MATCH($A1676,Variables!$A$5:$A$105,0))="","","."&amp;INDEX(Variables!$D$5:$D$105,MATCH($A1676,Variables!$A$5:$A$105,0)))&amp;"."&amp;AF$5</f>
        <v/>
      </c>
      <c r="AG1676" s="38">
        <f>AG$12*$D1676*INDEX(AG$21:AG$28,$E1676)*INDEX(AG$30:AG$46,$F1676)*(1-INDEX(AG$121:AG$137,$F1676))</f>
        <v/>
      </c>
      <c r="AH1676" s="37">
        <f>AH$12*$D1676*INDEX(AH$21:AH$28,$E1676)*INDEX(AH$30:AH$46,$F1676)*(1-INDEX(AH$121:AH$137,$F1676))</f>
        <v/>
      </c>
      <c r="AI1676" s="37">
        <f>AI$12*$D1676*INDEX(AI$21:AI$28,$E1676)*INDEX(AI$30:AI$46,$F1676)*(1-INDEX(AI$121:AI$137,$F1676))</f>
        <v/>
      </c>
      <c r="AJ1676" s="37">
        <f>AJ$12*$D1676*INDEX(AJ$21:AJ$28,$E1676)*INDEX(AJ$30:AJ$46,$F1676)*(1-INDEX(AJ$121:AJ$137,$F1676))</f>
        <v/>
      </c>
      <c r="AK1676" s="37">
        <f>AK$12*$D1676*INDEX(AK$21:AK$28,$E1676)*INDEX(AK$30:AK$46,$F1676)*(1-INDEX(AK$121:AK$137,$F1676))</f>
        <v/>
      </c>
      <c r="AL1676" s="37">
        <f>AL$12*$D1676*INDEX(AL$21:AL$28,$E1676)*INDEX(AL$30:AL$46,$F1676)*(1-INDEX(AL$121:AL$137,$F1676))</f>
        <v/>
      </c>
      <c r="AM1676" s="37">
        <f>AM$12*$D1676*INDEX(AM$21:AM$28,$E1676)*INDEX(AM$30:AM$46,$F1676)*(1-INDEX(AM$121:AM$137,$F1676))</f>
        <v/>
      </c>
      <c r="AN1676" s="37">
        <f>AN$12*$D1676*INDEX(AN$21:AN$28,$E1676)*INDEX(AN$30:AN$46,$F1676)*(1-INDEX(AN$121:AN$137,$F1676))</f>
        <v/>
      </c>
      <c r="AO1676" s="37">
        <f>AO$12*$D1676*INDEX(AO$21:AO$28,$E1676)*INDEX(AO$30:AO$46,$F1676)*(1-INDEX(AO$121:AO$137,$F1676))</f>
        <v/>
      </c>
      <c r="AP1676" s="37">
        <f>AP$12*$D1676*INDEX(AP$21:AP$28,$E1676)*INDEX(AP$30:AP$46,$F1676)*(1-INDEX(AP$121:AP$137,$F1676))</f>
        <v/>
      </c>
      <c r="AQ1676" s="37">
        <f>AQ$12*$D1676*INDEX(AQ$21:AQ$28,$E1676)*INDEX(AQ$30:AQ$46,$F1676)*(1-INDEX(AQ$121:AQ$137,$F1676))</f>
        <v/>
      </c>
      <c r="AR1676" s="37">
        <f>AR$12*$D1676*INDEX(AR$21:AR$28,$E1676)*INDEX(AR$30:AR$46,$F1676)*(1-INDEX(AR$121:AR$137,$F1676))</f>
        <v/>
      </c>
      <c r="AS1676" s="37">
        <f>AS$12*$D1676*INDEX(AS$21:AS$28,$E1676)*INDEX(AS$30:AS$46,$F1676)*(1-INDEX(AS$121:AS$137,$F1676))</f>
        <v/>
      </c>
      <c r="AT1676" s="37">
        <f>AT$12*$D1676*INDEX(AT$21:AT$28,$E1676)*INDEX(AT$30:AT$46,$F1676)*(1-INDEX(AT$121:AT$137,$F1676))</f>
        <v/>
      </c>
      <c r="AU1676" s="37">
        <f>AU$12*$D1676*INDEX(AU$21:AU$28,$E1676)*INDEX(AU$30:AU$46,$F1676)*(1-INDEX(AU$121:AU$137,$F1676))</f>
        <v/>
      </c>
      <c r="AV1676" s="37">
        <f>AV$12*$D1676*INDEX(AV$21:AV$28,$E1676)*INDEX(AV$30:AV$46,$F1676)*(1-INDEX(AV$121:AV$137,$F1676))</f>
        <v/>
      </c>
      <c r="AW1676" s="37">
        <f>AW$12*$D1676*INDEX(AW$21:AW$28,$E1676)*INDEX(AW$30:AW$46,$F1676)*(1-INDEX(AW$121:AW$137,$F1676))</f>
        <v/>
      </c>
      <c r="AX1676" s="37">
        <f>AX$12*$D1676*INDEX(AX$21:AX$28,$E1676)*INDEX(AX$30:AX$46,$F1676)*(1-INDEX(AX$121:AX$137,$F1676))</f>
        <v/>
      </c>
      <c r="AY1676" s="40">
        <f>CARBONTAX(AY$12,$D1676,INDEX(AY$21:AY$28,$E1676),INDEX(AY$30:AY$46,$F1676),INDEX(AY$121:AY$137,$F1676))</f>
        <v/>
      </c>
    </row>
    <row r="1677" hidden="1" outlineLevel="2">
      <c r="A1677" s="14" t="inlineStr">
        <is>
          <t>ctxnew</t>
        </is>
      </c>
      <c r="B1677" s="14" t="inlineStr">
        <is>
          <t>bio</t>
        </is>
      </c>
      <c r="C1677" s="14" t="inlineStr">
        <is>
          <t>cst</t>
        </is>
      </c>
      <c r="D1677" s="37">
        <f>INDEX(Inputs!$T$5:$T$132,MATCH($B1677&amp;"|"&amp;$C1677,Inputs!$A$5:$A$132,0))</f>
        <v/>
      </c>
      <c r="E1677" s="37">
        <f>INDEX(Inputs!$J$5:$J$132,MATCH($B1677&amp;"|"&amp;$C1677,Inputs!$A$5:$A$132,0))</f>
        <v/>
      </c>
      <c r="F1677" s="37">
        <f>INDEX(Inputs!$K$5:$K$132,MATCH($B1677&amp;"|"&amp;$C1677,Inputs!$A$5:$A$132,0))</f>
        <v/>
      </c>
      <c r="G1677" s="36" t="n"/>
      <c r="H1677" s="14">
        <f>INDEX(Variables!$B$5:$B$105,MATCH($A1677,Variables!$A$5:$A$105,0))&amp;IF($C1677="",""," | "&amp;INDEX(Mapping!$B$5:$B$26,MATCH($C1677,Mapping!$A$5:$A$26,0))&amp;" | "&amp;INDEX(Mapping!$B$30:$B$41,MATCH($B1677,Mapping!$A$30:$A$41,0)))</f>
        <v/>
      </c>
      <c r="I1677" s="14">
        <f>INDEX(Variables!$C$5:$C$105,MATCH($A1677,Variables!$A$5:$A$105,0))</f>
        <v/>
      </c>
      <c r="J1677" s="14">
        <f>INDEX(Variables!$E$5:$E$105,MATCH($A1677,Variables!$A$5:$A$105,0))</f>
        <v/>
      </c>
      <c r="K1677" s="11">
        <f>LOWER(Settings!$C$4)&amp;".mit."&amp;$A1677&amp;IF($C1677="","","."&amp;$C1677&amp;"."&amp;$B1677)&amp;IF(INDEX(Variables!$D$5:$D$105,MATCH($A1677,Variables!$A$5:$A$105,0))="","","."&amp;INDEX(Variables!$D$5:$D$105,MATCH($A1677,Variables!$A$5:$A$105,0)))&amp;"."&amp;K$5</f>
        <v/>
      </c>
      <c r="L1677" s="38">
        <f>L$12*$D1677*INDEX(L$21:L$28,$E1677)*INDEX(L$30:L$46,$F1677)*(1-INDEX(L$121:L$137,$F1677))</f>
        <v/>
      </c>
      <c r="M1677" s="37">
        <f>M$12*$D1677*INDEX(M$21:M$28,$E1677)*INDEX(M$30:M$46,$F1677)*(1-INDEX(M$121:M$137,$F1677))</f>
        <v/>
      </c>
      <c r="N1677" s="37">
        <f>N$12*$D1677*INDEX(N$21:N$28,$E1677)*INDEX(N$30:N$46,$F1677)*(1-INDEX(N$121:N$137,$F1677))</f>
        <v/>
      </c>
      <c r="O1677" s="37">
        <f>O$12*$D1677*INDEX(O$21:O$28,$E1677)*INDEX(O$30:O$46,$F1677)*(1-INDEX(O$121:O$137,$F1677))</f>
        <v/>
      </c>
      <c r="P1677" s="37">
        <f>P$12*$D1677*INDEX(P$21:P$28,$E1677)*INDEX(P$30:P$46,$F1677)*(1-INDEX(P$121:P$137,$F1677))</f>
        <v/>
      </c>
      <c r="Q1677" s="37">
        <f>Q$12*$D1677*INDEX(Q$21:Q$28,$E1677)*INDEX(Q$30:Q$46,$F1677)*(1-INDEX(Q$121:Q$137,$F1677))</f>
        <v/>
      </c>
      <c r="R1677" s="37">
        <f>R$12*$D1677*INDEX(R$21:R$28,$E1677)*INDEX(R$30:R$46,$F1677)*(1-INDEX(R$121:R$137,$F1677))</f>
        <v/>
      </c>
      <c r="S1677" s="37">
        <f>S$12*$D1677*INDEX(S$21:S$28,$E1677)*INDEX(S$30:S$46,$F1677)*(1-INDEX(S$121:S$137,$F1677))</f>
        <v/>
      </c>
      <c r="T1677" s="37">
        <f>T$12*$D1677*INDEX(T$21:T$28,$E1677)*INDEX(T$30:T$46,$F1677)*(1-INDEX(T$121:T$137,$F1677))</f>
        <v/>
      </c>
      <c r="U1677" s="37">
        <f>U$12*$D1677*INDEX(U$21:U$28,$E1677)*INDEX(U$30:U$46,$F1677)*(1-INDEX(U$121:U$137,$F1677))</f>
        <v/>
      </c>
      <c r="V1677" s="37">
        <f>V$12*$D1677*INDEX(V$21:V$28,$E1677)*INDEX(V$30:V$46,$F1677)*(1-INDEX(V$121:V$137,$F1677))</f>
        <v/>
      </c>
      <c r="W1677" s="37">
        <f>W$12*$D1677*INDEX(W$21:W$28,$E1677)*INDEX(W$30:W$46,$F1677)*(1-INDEX(W$121:W$137,$F1677))</f>
        <v/>
      </c>
      <c r="X1677" s="37">
        <f>X$12*$D1677*INDEX(X$21:X$28,$E1677)*INDEX(X$30:X$46,$F1677)*(1-INDEX(X$121:X$137,$F1677))</f>
        <v/>
      </c>
      <c r="Y1677" s="37">
        <f>Y$12*$D1677*INDEX(Y$21:Y$28,$E1677)*INDEX(Y$30:Y$46,$F1677)*(1-INDEX(Y$121:Y$137,$F1677))</f>
        <v/>
      </c>
      <c r="Z1677" s="37">
        <f>Z$12*$D1677*INDEX(Z$21:Z$28,$E1677)*INDEX(Z$30:Z$46,$F1677)*(1-INDEX(Z$121:Z$137,$F1677))</f>
        <v/>
      </c>
      <c r="AA1677" s="37">
        <f>AA$12*$D1677*INDEX(AA$21:AA$28,$E1677)*INDEX(AA$30:AA$46,$F1677)*(1-INDEX(AA$121:AA$137,$F1677))</f>
        <v/>
      </c>
      <c r="AB1677" s="37">
        <f>AB$12*$D1677*INDEX(AB$21:AB$28,$E1677)*INDEX(AB$30:AB$46,$F1677)*(1-INDEX(AB$121:AB$137,$F1677))</f>
        <v/>
      </c>
      <c r="AC1677" s="37">
        <f>AC$12*$D1677*INDEX(AC$21:AC$28,$E1677)*INDEX(AC$30:AC$46,$F1677)*(1-INDEX(AC$121:AC$137,$F1677))</f>
        <v/>
      </c>
      <c r="AD1677" s="40">
        <f>CARBONTAX(AD$12,$D1677,INDEX(AD$21:AD$28,$E1677),INDEX(AD$30:AD$46,$F1677),INDEX(AD$121:AD$137,$F1677))</f>
        <v/>
      </c>
      <c r="AF1677" s="11">
        <f>LOWER(Settings!$C$4)&amp;".mit."&amp;$A1677&amp;IF($C1677="","","."&amp;$C1677&amp;"."&amp;$B1677)&amp;IF(INDEX(Variables!$D$5:$D$105,MATCH($A1677,Variables!$A$5:$A$105,0))="","","."&amp;INDEX(Variables!$D$5:$D$105,MATCH($A1677,Variables!$A$5:$A$105,0)))&amp;"."&amp;AF$5</f>
        <v/>
      </c>
      <c r="AG1677" s="38">
        <f>AG$12*$D1677*INDEX(AG$21:AG$28,$E1677)*INDEX(AG$30:AG$46,$F1677)*(1-INDEX(AG$121:AG$137,$F1677))</f>
        <v/>
      </c>
      <c r="AH1677" s="37">
        <f>AH$12*$D1677*INDEX(AH$21:AH$28,$E1677)*INDEX(AH$30:AH$46,$F1677)*(1-INDEX(AH$121:AH$137,$F1677))</f>
        <v/>
      </c>
      <c r="AI1677" s="37">
        <f>AI$12*$D1677*INDEX(AI$21:AI$28,$E1677)*INDEX(AI$30:AI$46,$F1677)*(1-INDEX(AI$121:AI$137,$F1677))</f>
        <v/>
      </c>
      <c r="AJ1677" s="37">
        <f>AJ$12*$D1677*INDEX(AJ$21:AJ$28,$E1677)*INDEX(AJ$30:AJ$46,$F1677)*(1-INDEX(AJ$121:AJ$137,$F1677))</f>
        <v/>
      </c>
      <c r="AK1677" s="37">
        <f>AK$12*$D1677*INDEX(AK$21:AK$28,$E1677)*INDEX(AK$30:AK$46,$F1677)*(1-INDEX(AK$121:AK$137,$F1677))</f>
        <v/>
      </c>
      <c r="AL1677" s="37">
        <f>AL$12*$D1677*INDEX(AL$21:AL$28,$E1677)*INDEX(AL$30:AL$46,$F1677)*(1-INDEX(AL$121:AL$137,$F1677))</f>
        <v/>
      </c>
      <c r="AM1677" s="37">
        <f>AM$12*$D1677*INDEX(AM$21:AM$28,$E1677)*INDEX(AM$30:AM$46,$F1677)*(1-INDEX(AM$121:AM$137,$F1677))</f>
        <v/>
      </c>
      <c r="AN1677" s="37">
        <f>AN$12*$D1677*INDEX(AN$21:AN$28,$E1677)*INDEX(AN$30:AN$46,$F1677)*(1-INDEX(AN$121:AN$137,$F1677))</f>
        <v/>
      </c>
      <c r="AO1677" s="37">
        <f>AO$12*$D1677*INDEX(AO$21:AO$28,$E1677)*INDEX(AO$30:AO$46,$F1677)*(1-INDEX(AO$121:AO$137,$F1677))</f>
        <v/>
      </c>
      <c r="AP1677" s="37">
        <f>AP$12*$D1677*INDEX(AP$21:AP$28,$E1677)*INDEX(AP$30:AP$46,$F1677)*(1-INDEX(AP$121:AP$137,$F1677))</f>
        <v/>
      </c>
      <c r="AQ1677" s="37">
        <f>AQ$12*$D1677*INDEX(AQ$21:AQ$28,$E1677)*INDEX(AQ$30:AQ$46,$F1677)*(1-INDEX(AQ$121:AQ$137,$F1677))</f>
        <v/>
      </c>
      <c r="AR1677" s="37">
        <f>AR$12*$D1677*INDEX(AR$21:AR$28,$E1677)*INDEX(AR$30:AR$46,$F1677)*(1-INDEX(AR$121:AR$137,$F1677))</f>
        <v/>
      </c>
      <c r="AS1677" s="37">
        <f>AS$12*$D1677*INDEX(AS$21:AS$28,$E1677)*INDEX(AS$30:AS$46,$F1677)*(1-INDEX(AS$121:AS$137,$F1677))</f>
        <v/>
      </c>
      <c r="AT1677" s="37">
        <f>AT$12*$D1677*INDEX(AT$21:AT$28,$E1677)*INDEX(AT$30:AT$46,$F1677)*(1-INDEX(AT$121:AT$137,$F1677))</f>
        <v/>
      </c>
      <c r="AU1677" s="37">
        <f>AU$12*$D1677*INDEX(AU$21:AU$28,$E1677)*INDEX(AU$30:AU$46,$F1677)*(1-INDEX(AU$121:AU$137,$F1677))</f>
        <v/>
      </c>
      <c r="AV1677" s="37">
        <f>AV$12*$D1677*INDEX(AV$21:AV$28,$E1677)*INDEX(AV$30:AV$46,$F1677)*(1-INDEX(AV$121:AV$137,$F1677))</f>
        <v/>
      </c>
      <c r="AW1677" s="37">
        <f>AW$12*$D1677*INDEX(AW$21:AW$28,$E1677)*INDEX(AW$30:AW$46,$F1677)*(1-INDEX(AW$121:AW$137,$F1677))</f>
        <v/>
      </c>
      <c r="AX1677" s="37">
        <f>AX$12*$D1677*INDEX(AX$21:AX$28,$E1677)*INDEX(AX$30:AX$46,$F1677)*(1-INDEX(AX$121:AX$137,$F1677))</f>
        <v/>
      </c>
      <c r="AY1677" s="40">
        <f>CARBONTAX(AY$12,$D1677,INDEX(AY$21:AY$28,$E1677),INDEX(AY$30:AY$46,$F1677),INDEX(AY$121:AY$137,$F1677))</f>
        <v/>
      </c>
    </row>
    <row r="1678" hidden="1" outlineLevel="2"/>
    <row r="1679" hidden="1" outlineLevel="2">
      <c r="A1679" s="14" t="inlineStr">
        <is>
          <t>ets</t>
        </is>
      </c>
      <c r="B1679" s="14" t="inlineStr">
        <is>
          <t>coa</t>
        </is>
      </c>
      <c r="C1679" s="14" t="inlineStr">
        <is>
          <t>cst</t>
        </is>
      </c>
      <c r="D1679" s="37">
        <f>INDEX(Inputs!$T$5:$T$132,MATCH($B1679&amp;"|"&amp;$C1679,Inputs!$A$5:$A$132,0))</f>
        <v/>
      </c>
      <c r="E1679" s="37">
        <f>INDEX(Inputs!$K$5:$K$132,MATCH($B1679&amp;"|"&amp;$C1679,Inputs!$A$5:$A$132,0))</f>
        <v/>
      </c>
      <c r="F1679" s="36" t="n"/>
      <c r="G1679" s="36" t="n"/>
      <c r="H1679" s="14">
        <f>INDEX(Variables!$B$5:$B$105,MATCH($A1679,Variables!$A$5:$A$105,0))&amp;IF($C1679="",""," | "&amp;INDEX(Mapping!$B$5:$B$26,MATCH($C1679,Mapping!$A$5:$A$26,0))&amp;" | "&amp;INDEX(Mapping!$B$30:$B$41,MATCH($B1679,Mapping!$A$30:$A$41,0)))</f>
        <v/>
      </c>
      <c r="I1679" s="14">
        <f>INDEX(Variables!$C$5:$C$105,MATCH($A1679,Variables!$A$5:$A$105,0))</f>
        <v/>
      </c>
      <c r="J1679" s="14">
        <f>INDEX(Variables!$E$5:$E$105,MATCH($A1679,Variables!$A$5:$A$105,0))</f>
        <v/>
      </c>
      <c r="K1679" s="11">
        <f>LOWER(Settings!$C$4)&amp;".mit."&amp;$A1679&amp;IF($C1679="","","."&amp;$C1679&amp;"."&amp;$B1679)&amp;IF(INDEX(Variables!$D$5:$D$105,MATCH($A1679,Variables!$A$5:$A$105,0))="","","."&amp;INDEX(Variables!$D$5:$D$105,MATCH($A1679,Variables!$A$5:$A$105,0)))&amp;"."&amp;K$5</f>
        <v/>
      </c>
      <c r="L1679" s="38">
        <f>L$194*$D1679*INDEX(L$121:L$137,$E1679)*(1-INDEX(L$151:L$167,$E1679))</f>
        <v/>
      </c>
      <c r="M1679" s="37">
        <f>M$194*$D1679*INDEX(M$121:M$137,$E1679)*(1-INDEX(M$151:M$167,$E1679))</f>
        <v/>
      </c>
      <c r="N1679" s="37">
        <f>N$194*$D1679*INDEX(N$121:N$137,$E1679)*(1-INDEX(N$151:N$167,$E1679))</f>
        <v/>
      </c>
      <c r="O1679" s="37">
        <f>O$194*$D1679*INDEX(O$121:O$137,$E1679)*(1-INDEX(O$151:O$167,$E1679))</f>
        <v/>
      </c>
      <c r="P1679" s="37">
        <f>P$194*$D1679*INDEX(P$121:P$137,$E1679)*(1-INDEX(P$151:P$167,$E1679))</f>
        <v/>
      </c>
      <c r="Q1679" s="37">
        <f>Q$194*$D1679*INDEX(Q$121:Q$137,$E1679)*(1-INDEX(Q$151:Q$167,$E1679))</f>
        <v/>
      </c>
      <c r="R1679" s="37">
        <f>R$194*$D1679*INDEX(R$121:R$137,$E1679)*(1-INDEX(R$151:R$167,$E1679))</f>
        <v/>
      </c>
      <c r="S1679" s="37">
        <f>S$194*$D1679*INDEX(S$121:S$137,$E1679)*(1-INDEX(S$151:S$167,$E1679))</f>
        <v/>
      </c>
      <c r="T1679" s="37">
        <f>T$194*$D1679*INDEX(T$121:T$137,$E1679)*(1-INDEX(T$151:T$167,$E1679))</f>
        <v/>
      </c>
      <c r="U1679" s="37">
        <f>U$194*$D1679*INDEX(U$121:U$137,$E1679)*(1-INDEX(U$151:U$167,$E1679))</f>
        <v/>
      </c>
      <c r="V1679" s="37">
        <f>V$194*$D1679*INDEX(V$121:V$137,$E1679)*(1-INDEX(V$151:V$167,$E1679))</f>
        <v/>
      </c>
      <c r="W1679" s="37">
        <f>W$194*$D1679*INDEX(W$121:W$137,$E1679)*(1-INDEX(W$151:W$167,$E1679))</f>
        <v/>
      </c>
      <c r="X1679" s="37">
        <f>X$194*$D1679*INDEX(X$121:X$137,$E1679)*(1-INDEX(X$151:X$167,$E1679))</f>
        <v/>
      </c>
      <c r="Y1679" s="37">
        <f>Y$194*$D1679*INDEX(Y$121:Y$137,$E1679)*(1-INDEX(Y$151:Y$167,$E1679))</f>
        <v/>
      </c>
      <c r="Z1679" s="37">
        <f>Z$194*$D1679*INDEX(Z$121:Z$137,$E1679)*(1-INDEX(Z$151:Z$167,$E1679))</f>
        <v/>
      </c>
      <c r="AA1679" s="37">
        <f>AA$194*$D1679*INDEX(AA$121:AA$137,$E1679)*(1-INDEX(AA$151:AA$167,$E1679))</f>
        <v/>
      </c>
      <c r="AB1679" s="37">
        <f>AB$194*$D1679*INDEX(AB$121:AB$137,$E1679)*(1-INDEX(AB$151:AB$167,$E1679))</f>
        <v/>
      </c>
      <c r="AC1679" s="37">
        <f>AC$194*$D1679*INDEX(AC$121:AC$137,$E1679)*(1-INDEX(AC$151:AC$167,$E1679))</f>
        <v/>
      </c>
      <c r="AD1679" s="40">
        <f>ETSCOST(AD$194,$D1679,INDEX(AD$121:AD$137,$E1679),INDEX(AD$151:AD$167,$E1679))</f>
        <v/>
      </c>
      <c r="AF1679" s="11">
        <f>LOWER(Settings!$C$4)&amp;".mit."&amp;$A1679&amp;IF($C1679="","","."&amp;$C1679&amp;"."&amp;$B1679)&amp;IF(INDEX(Variables!$D$5:$D$105,MATCH($A1679,Variables!$A$5:$A$105,0))="","","."&amp;INDEX(Variables!$D$5:$D$105,MATCH($A1679,Variables!$A$5:$A$105,0)))&amp;"."&amp;AF$5</f>
        <v/>
      </c>
      <c r="AG1679" s="38">
        <f>AG$194*$D1679*INDEX(AG$121:AG$137,$E1679)*(1-INDEX(AG$151:AG$167,$E1679))</f>
        <v/>
      </c>
      <c r="AH1679" s="37">
        <f>AH$194*$D1679*INDEX(AH$121:AH$137,$E1679)*(1-INDEX(AH$151:AH$167,$E1679))</f>
        <v/>
      </c>
      <c r="AI1679" s="37">
        <f>AI$194*$D1679*INDEX(AI$121:AI$137,$E1679)*(1-INDEX(AI$151:AI$167,$E1679))</f>
        <v/>
      </c>
      <c r="AJ1679" s="37">
        <f>AJ$194*$D1679*INDEX(AJ$121:AJ$137,$E1679)*(1-INDEX(AJ$151:AJ$167,$E1679))</f>
        <v/>
      </c>
      <c r="AK1679" s="37">
        <f>AK$194*$D1679*INDEX(AK$121:AK$137,$E1679)*(1-INDEX(AK$151:AK$167,$E1679))</f>
        <v/>
      </c>
      <c r="AL1679" s="37">
        <f>AL$194*$D1679*INDEX(AL$121:AL$137,$E1679)*(1-INDEX(AL$151:AL$167,$E1679))</f>
        <v/>
      </c>
      <c r="AM1679" s="37">
        <f>AM$194*$D1679*INDEX(AM$121:AM$137,$E1679)*(1-INDEX(AM$151:AM$167,$E1679))</f>
        <v/>
      </c>
      <c r="AN1679" s="37">
        <f>AN$194*$D1679*INDEX(AN$121:AN$137,$E1679)*(1-INDEX(AN$151:AN$167,$E1679))</f>
        <v/>
      </c>
      <c r="AO1679" s="37">
        <f>AO$194*$D1679*INDEX(AO$121:AO$137,$E1679)*(1-INDEX(AO$151:AO$167,$E1679))</f>
        <v/>
      </c>
      <c r="AP1679" s="37">
        <f>AP$194*$D1679*INDEX(AP$121:AP$137,$E1679)*(1-INDEX(AP$151:AP$167,$E1679))</f>
        <v/>
      </c>
      <c r="AQ1679" s="37">
        <f>AQ$194*$D1679*INDEX(AQ$121:AQ$137,$E1679)*(1-INDEX(AQ$151:AQ$167,$E1679))</f>
        <v/>
      </c>
      <c r="AR1679" s="37">
        <f>AR$194*$D1679*INDEX(AR$121:AR$137,$E1679)*(1-INDEX(AR$151:AR$167,$E1679))</f>
        <v/>
      </c>
      <c r="AS1679" s="37">
        <f>AS$194*$D1679*INDEX(AS$121:AS$137,$E1679)*(1-INDEX(AS$151:AS$167,$E1679))</f>
        <v/>
      </c>
      <c r="AT1679" s="37">
        <f>AT$194*$D1679*INDEX(AT$121:AT$137,$E1679)*(1-INDEX(AT$151:AT$167,$E1679))</f>
        <v/>
      </c>
      <c r="AU1679" s="37">
        <f>AU$194*$D1679*INDEX(AU$121:AU$137,$E1679)*(1-INDEX(AU$151:AU$167,$E1679))</f>
        <v/>
      </c>
      <c r="AV1679" s="37">
        <f>AV$194*$D1679*INDEX(AV$121:AV$137,$E1679)*(1-INDEX(AV$151:AV$167,$E1679))</f>
        <v/>
      </c>
      <c r="AW1679" s="37">
        <f>AW$194*$D1679*INDEX(AW$121:AW$137,$E1679)*(1-INDEX(AW$151:AW$167,$E1679))</f>
        <v/>
      </c>
      <c r="AX1679" s="37">
        <f>AX$194*$D1679*INDEX(AX$121:AX$137,$E1679)*(1-INDEX(AX$151:AX$167,$E1679))</f>
        <v/>
      </c>
      <c r="AY1679" s="40">
        <f>ETSCOST(AY$194,$D1679,INDEX(AY$121:AY$137,$E1679),INDEX(AY$151:AY$167,$E1679))</f>
        <v/>
      </c>
    </row>
    <row r="1680" hidden="1" outlineLevel="2">
      <c r="A1680" s="14" t="inlineStr">
        <is>
          <t>ets</t>
        </is>
      </c>
      <c r="B1680" s="14" t="inlineStr">
        <is>
          <t>nga</t>
        </is>
      </c>
      <c r="C1680" s="14" t="inlineStr">
        <is>
          <t>cst</t>
        </is>
      </c>
      <c r="D1680" s="37">
        <f>INDEX(Inputs!$T$5:$T$132,MATCH($B1680&amp;"|"&amp;$C1680,Inputs!$A$5:$A$132,0))</f>
        <v/>
      </c>
      <c r="E1680" s="37">
        <f>INDEX(Inputs!$K$5:$K$132,MATCH($B1680&amp;"|"&amp;$C1680,Inputs!$A$5:$A$132,0))</f>
        <v/>
      </c>
      <c r="F1680" s="36" t="n"/>
      <c r="G1680" s="36" t="n"/>
      <c r="H1680" s="14">
        <f>INDEX(Variables!$B$5:$B$105,MATCH($A1680,Variables!$A$5:$A$105,0))&amp;IF($C1680="",""," | "&amp;INDEX(Mapping!$B$5:$B$26,MATCH($C1680,Mapping!$A$5:$A$26,0))&amp;" | "&amp;INDEX(Mapping!$B$30:$B$41,MATCH($B1680,Mapping!$A$30:$A$41,0)))</f>
        <v/>
      </c>
      <c r="I1680" s="14">
        <f>INDEX(Variables!$C$5:$C$105,MATCH($A1680,Variables!$A$5:$A$105,0))</f>
        <v/>
      </c>
      <c r="J1680" s="14">
        <f>INDEX(Variables!$E$5:$E$105,MATCH($A1680,Variables!$A$5:$A$105,0))</f>
        <v/>
      </c>
      <c r="K1680" s="11">
        <f>LOWER(Settings!$C$4)&amp;".mit."&amp;$A1680&amp;IF($C1680="","","."&amp;$C1680&amp;"."&amp;$B1680)&amp;IF(INDEX(Variables!$D$5:$D$105,MATCH($A1680,Variables!$A$5:$A$105,0))="","","."&amp;INDEX(Variables!$D$5:$D$105,MATCH($A1680,Variables!$A$5:$A$105,0)))&amp;"."&amp;K$5</f>
        <v/>
      </c>
      <c r="L1680" s="38">
        <f>L$194*$D1680*INDEX(L$121:L$137,$E1680)*(1-INDEX(L$151:L$167,$E1680))</f>
        <v/>
      </c>
      <c r="M1680" s="37">
        <f>M$194*$D1680*INDEX(M$121:M$137,$E1680)*(1-INDEX(M$151:M$167,$E1680))</f>
        <v/>
      </c>
      <c r="N1680" s="37">
        <f>N$194*$D1680*INDEX(N$121:N$137,$E1680)*(1-INDEX(N$151:N$167,$E1680))</f>
        <v/>
      </c>
      <c r="O1680" s="37">
        <f>O$194*$D1680*INDEX(O$121:O$137,$E1680)*(1-INDEX(O$151:O$167,$E1680))</f>
        <v/>
      </c>
      <c r="P1680" s="37">
        <f>P$194*$D1680*INDEX(P$121:P$137,$E1680)*(1-INDEX(P$151:P$167,$E1680))</f>
        <v/>
      </c>
      <c r="Q1680" s="37">
        <f>Q$194*$D1680*INDEX(Q$121:Q$137,$E1680)*(1-INDEX(Q$151:Q$167,$E1680))</f>
        <v/>
      </c>
      <c r="R1680" s="37">
        <f>R$194*$D1680*INDEX(R$121:R$137,$E1680)*(1-INDEX(R$151:R$167,$E1680))</f>
        <v/>
      </c>
      <c r="S1680" s="37">
        <f>S$194*$D1680*INDEX(S$121:S$137,$E1680)*(1-INDEX(S$151:S$167,$E1680))</f>
        <v/>
      </c>
      <c r="T1680" s="37">
        <f>T$194*$D1680*INDEX(T$121:T$137,$E1680)*(1-INDEX(T$151:T$167,$E1680))</f>
        <v/>
      </c>
      <c r="U1680" s="37">
        <f>U$194*$D1680*INDEX(U$121:U$137,$E1680)*(1-INDEX(U$151:U$167,$E1680))</f>
        <v/>
      </c>
      <c r="V1680" s="37">
        <f>V$194*$D1680*INDEX(V$121:V$137,$E1680)*(1-INDEX(V$151:V$167,$E1680))</f>
        <v/>
      </c>
      <c r="W1680" s="37">
        <f>W$194*$D1680*INDEX(W$121:W$137,$E1680)*(1-INDEX(W$151:W$167,$E1680))</f>
        <v/>
      </c>
      <c r="X1680" s="37">
        <f>X$194*$D1680*INDEX(X$121:X$137,$E1680)*(1-INDEX(X$151:X$167,$E1680))</f>
        <v/>
      </c>
      <c r="Y1680" s="37">
        <f>Y$194*$D1680*INDEX(Y$121:Y$137,$E1680)*(1-INDEX(Y$151:Y$167,$E1680))</f>
        <v/>
      </c>
      <c r="Z1680" s="37">
        <f>Z$194*$D1680*INDEX(Z$121:Z$137,$E1680)*(1-INDEX(Z$151:Z$167,$E1680))</f>
        <v/>
      </c>
      <c r="AA1680" s="37">
        <f>AA$194*$D1680*INDEX(AA$121:AA$137,$E1680)*(1-INDEX(AA$151:AA$167,$E1680))</f>
        <v/>
      </c>
      <c r="AB1680" s="37">
        <f>AB$194*$D1680*INDEX(AB$121:AB$137,$E1680)*(1-INDEX(AB$151:AB$167,$E1680))</f>
        <v/>
      </c>
      <c r="AC1680" s="37">
        <f>AC$194*$D1680*INDEX(AC$121:AC$137,$E1680)*(1-INDEX(AC$151:AC$167,$E1680))</f>
        <v/>
      </c>
      <c r="AD1680" s="40">
        <f>ETSCOST(AD$194,$D1680,INDEX(AD$121:AD$137,$E1680),INDEX(AD$151:AD$167,$E1680))</f>
        <v/>
      </c>
      <c r="AF1680" s="11">
        <f>LOWER(Settings!$C$4)&amp;".mit."&amp;$A1680&amp;IF($C1680="","","."&amp;$C1680&amp;"."&amp;$B1680)&amp;IF(INDEX(Variables!$D$5:$D$105,MATCH($A1680,Variables!$A$5:$A$105,0))="","","."&amp;INDEX(Variables!$D$5:$D$105,MATCH($A1680,Variables!$A$5:$A$105,0)))&amp;"."&amp;AF$5</f>
        <v/>
      </c>
      <c r="AG1680" s="38">
        <f>AG$194*$D1680*INDEX(AG$121:AG$137,$E1680)*(1-INDEX(AG$151:AG$167,$E1680))</f>
        <v/>
      </c>
      <c r="AH1680" s="37">
        <f>AH$194*$D1680*INDEX(AH$121:AH$137,$E1680)*(1-INDEX(AH$151:AH$167,$E1680))</f>
        <v/>
      </c>
      <c r="AI1680" s="37">
        <f>AI$194*$D1680*INDEX(AI$121:AI$137,$E1680)*(1-INDEX(AI$151:AI$167,$E1680))</f>
        <v/>
      </c>
      <c r="AJ1680" s="37">
        <f>AJ$194*$D1680*INDEX(AJ$121:AJ$137,$E1680)*(1-INDEX(AJ$151:AJ$167,$E1680))</f>
        <v/>
      </c>
      <c r="AK1680" s="37">
        <f>AK$194*$D1680*INDEX(AK$121:AK$137,$E1680)*(1-INDEX(AK$151:AK$167,$E1680))</f>
        <v/>
      </c>
      <c r="AL1680" s="37">
        <f>AL$194*$D1680*INDEX(AL$121:AL$137,$E1680)*(1-INDEX(AL$151:AL$167,$E1680))</f>
        <v/>
      </c>
      <c r="AM1680" s="37">
        <f>AM$194*$D1680*INDEX(AM$121:AM$137,$E1680)*(1-INDEX(AM$151:AM$167,$E1680))</f>
        <v/>
      </c>
      <c r="AN1680" s="37">
        <f>AN$194*$D1680*INDEX(AN$121:AN$137,$E1680)*(1-INDEX(AN$151:AN$167,$E1680))</f>
        <v/>
      </c>
      <c r="AO1680" s="37">
        <f>AO$194*$D1680*INDEX(AO$121:AO$137,$E1680)*(1-INDEX(AO$151:AO$167,$E1680))</f>
        <v/>
      </c>
      <c r="AP1680" s="37">
        <f>AP$194*$D1680*INDEX(AP$121:AP$137,$E1680)*(1-INDEX(AP$151:AP$167,$E1680))</f>
        <v/>
      </c>
      <c r="AQ1680" s="37">
        <f>AQ$194*$D1680*INDEX(AQ$121:AQ$137,$E1680)*(1-INDEX(AQ$151:AQ$167,$E1680))</f>
        <v/>
      </c>
      <c r="AR1680" s="37">
        <f>AR$194*$D1680*INDEX(AR$121:AR$137,$E1680)*(1-INDEX(AR$151:AR$167,$E1680))</f>
        <v/>
      </c>
      <c r="AS1680" s="37">
        <f>AS$194*$D1680*INDEX(AS$121:AS$137,$E1680)*(1-INDEX(AS$151:AS$167,$E1680))</f>
        <v/>
      </c>
      <c r="AT1680" s="37">
        <f>AT$194*$D1680*INDEX(AT$121:AT$137,$E1680)*(1-INDEX(AT$151:AT$167,$E1680))</f>
        <v/>
      </c>
      <c r="AU1680" s="37">
        <f>AU$194*$D1680*INDEX(AU$121:AU$137,$E1680)*(1-INDEX(AU$151:AU$167,$E1680))</f>
        <v/>
      </c>
      <c r="AV1680" s="37">
        <f>AV$194*$D1680*INDEX(AV$121:AV$137,$E1680)*(1-INDEX(AV$151:AV$167,$E1680))</f>
        <v/>
      </c>
      <c r="AW1680" s="37">
        <f>AW$194*$D1680*INDEX(AW$121:AW$137,$E1680)*(1-INDEX(AW$151:AW$167,$E1680))</f>
        <v/>
      </c>
      <c r="AX1680" s="37">
        <f>AX$194*$D1680*INDEX(AX$121:AX$137,$E1680)*(1-INDEX(AX$151:AX$167,$E1680))</f>
        <v/>
      </c>
      <c r="AY1680" s="40">
        <f>ETSCOST(AY$194,$D1680,INDEX(AY$121:AY$137,$E1680),INDEX(AY$151:AY$167,$E1680))</f>
        <v/>
      </c>
    </row>
    <row r="1681" hidden="1" outlineLevel="2">
      <c r="A1681" s="14" t="inlineStr">
        <is>
          <t>ets</t>
        </is>
      </c>
      <c r="B1681" s="14" t="inlineStr">
        <is>
          <t>gso</t>
        </is>
      </c>
      <c r="C1681" s="14" t="inlineStr">
        <is>
          <t>cst</t>
        </is>
      </c>
      <c r="D1681" s="37">
        <f>INDEX(Inputs!$T$5:$T$132,MATCH($B1681&amp;"|"&amp;$C1681,Inputs!$A$5:$A$132,0))</f>
        <v/>
      </c>
      <c r="E1681" s="37">
        <f>INDEX(Inputs!$K$5:$K$132,MATCH($B1681&amp;"|"&amp;$C1681,Inputs!$A$5:$A$132,0))</f>
        <v/>
      </c>
      <c r="F1681" s="36" t="n"/>
      <c r="G1681" s="36" t="n"/>
      <c r="H1681" s="14">
        <f>INDEX(Variables!$B$5:$B$105,MATCH($A1681,Variables!$A$5:$A$105,0))&amp;IF($C1681="",""," | "&amp;INDEX(Mapping!$B$5:$B$26,MATCH($C1681,Mapping!$A$5:$A$26,0))&amp;" | "&amp;INDEX(Mapping!$B$30:$B$41,MATCH($B1681,Mapping!$A$30:$A$41,0)))</f>
        <v/>
      </c>
      <c r="I1681" s="14">
        <f>INDEX(Variables!$C$5:$C$105,MATCH($A1681,Variables!$A$5:$A$105,0))</f>
        <v/>
      </c>
      <c r="J1681" s="14">
        <f>INDEX(Variables!$E$5:$E$105,MATCH($A1681,Variables!$A$5:$A$105,0))</f>
        <v/>
      </c>
      <c r="K1681" s="11">
        <f>LOWER(Settings!$C$4)&amp;".mit."&amp;$A1681&amp;IF($C1681="","","."&amp;$C1681&amp;"."&amp;$B1681)&amp;IF(INDEX(Variables!$D$5:$D$105,MATCH($A1681,Variables!$A$5:$A$105,0))="","","."&amp;INDEX(Variables!$D$5:$D$105,MATCH($A1681,Variables!$A$5:$A$105,0)))&amp;"."&amp;K$5</f>
        <v/>
      </c>
      <c r="L1681" s="38">
        <f>L$194*$D1681*INDEX(L$121:L$137,$E1681)*(1-INDEX(L$151:L$167,$E1681))</f>
        <v/>
      </c>
      <c r="M1681" s="37">
        <f>M$194*$D1681*INDEX(M$121:M$137,$E1681)*(1-INDEX(M$151:M$167,$E1681))</f>
        <v/>
      </c>
      <c r="N1681" s="37">
        <f>N$194*$D1681*INDEX(N$121:N$137,$E1681)*(1-INDEX(N$151:N$167,$E1681))</f>
        <v/>
      </c>
      <c r="O1681" s="37">
        <f>O$194*$D1681*INDEX(O$121:O$137,$E1681)*(1-INDEX(O$151:O$167,$E1681))</f>
        <v/>
      </c>
      <c r="P1681" s="37">
        <f>P$194*$D1681*INDEX(P$121:P$137,$E1681)*(1-INDEX(P$151:P$167,$E1681))</f>
        <v/>
      </c>
      <c r="Q1681" s="37">
        <f>Q$194*$D1681*INDEX(Q$121:Q$137,$E1681)*(1-INDEX(Q$151:Q$167,$E1681))</f>
        <v/>
      </c>
      <c r="R1681" s="37">
        <f>R$194*$D1681*INDEX(R$121:R$137,$E1681)*(1-INDEX(R$151:R$167,$E1681))</f>
        <v/>
      </c>
      <c r="S1681" s="37">
        <f>S$194*$D1681*INDEX(S$121:S$137,$E1681)*(1-INDEX(S$151:S$167,$E1681))</f>
        <v/>
      </c>
      <c r="T1681" s="37">
        <f>T$194*$D1681*INDEX(T$121:T$137,$E1681)*(1-INDEX(T$151:T$167,$E1681))</f>
        <v/>
      </c>
      <c r="U1681" s="37">
        <f>U$194*$D1681*INDEX(U$121:U$137,$E1681)*(1-INDEX(U$151:U$167,$E1681))</f>
        <v/>
      </c>
      <c r="V1681" s="37">
        <f>V$194*$D1681*INDEX(V$121:V$137,$E1681)*(1-INDEX(V$151:V$167,$E1681))</f>
        <v/>
      </c>
      <c r="W1681" s="37">
        <f>W$194*$D1681*INDEX(W$121:W$137,$E1681)*(1-INDEX(W$151:W$167,$E1681))</f>
        <v/>
      </c>
      <c r="X1681" s="37">
        <f>X$194*$D1681*INDEX(X$121:X$137,$E1681)*(1-INDEX(X$151:X$167,$E1681))</f>
        <v/>
      </c>
      <c r="Y1681" s="37">
        <f>Y$194*$D1681*INDEX(Y$121:Y$137,$E1681)*(1-INDEX(Y$151:Y$167,$E1681))</f>
        <v/>
      </c>
      <c r="Z1681" s="37">
        <f>Z$194*$D1681*INDEX(Z$121:Z$137,$E1681)*(1-INDEX(Z$151:Z$167,$E1681))</f>
        <v/>
      </c>
      <c r="AA1681" s="37">
        <f>AA$194*$D1681*INDEX(AA$121:AA$137,$E1681)*(1-INDEX(AA$151:AA$167,$E1681))</f>
        <v/>
      </c>
      <c r="AB1681" s="37">
        <f>AB$194*$D1681*INDEX(AB$121:AB$137,$E1681)*(1-INDEX(AB$151:AB$167,$E1681))</f>
        <v/>
      </c>
      <c r="AC1681" s="37">
        <f>AC$194*$D1681*INDEX(AC$121:AC$137,$E1681)*(1-INDEX(AC$151:AC$167,$E1681))</f>
        <v/>
      </c>
      <c r="AD1681" s="40">
        <f>ETSCOST(AD$194,$D1681,INDEX(AD$121:AD$137,$E1681),INDEX(AD$151:AD$167,$E1681))</f>
        <v/>
      </c>
      <c r="AF1681" s="11">
        <f>LOWER(Settings!$C$4)&amp;".mit."&amp;$A1681&amp;IF($C1681="","","."&amp;$C1681&amp;"."&amp;$B1681)&amp;IF(INDEX(Variables!$D$5:$D$105,MATCH($A1681,Variables!$A$5:$A$105,0))="","","."&amp;INDEX(Variables!$D$5:$D$105,MATCH($A1681,Variables!$A$5:$A$105,0)))&amp;"."&amp;AF$5</f>
        <v/>
      </c>
      <c r="AG1681" s="38">
        <f>AG$194*$D1681*INDEX(AG$121:AG$137,$E1681)*(1-INDEX(AG$151:AG$167,$E1681))</f>
        <v/>
      </c>
      <c r="AH1681" s="37">
        <f>AH$194*$D1681*INDEX(AH$121:AH$137,$E1681)*(1-INDEX(AH$151:AH$167,$E1681))</f>
        <v/>
      </c>
      <c r="AI1681" s="37">
        <f>AI$194*$D1681*INDEX(AI$121:AI$137,$E1681)*(1-INDEX(AI$151:AI$167,$E1681))</f>
        <v/>
      </c>
      <c r="AJ1681" s="37">
        <f>AJ$194*$D1681*INDEX(AJ$121:AJ$137,$E1681)*(1-INDEX(AJ$151:AJ$167,$E1681))</f>
        <v/>
      </c>
      <c r="AK1681" s="37">
        <f>AK$194*$D1681*INDEX(AK$121:AK$137,$E1681)*(1-INDEX(AK$151:AK$167,$E1681))</f>
        <v/>
      </c>
      <c r="AL1681" s="37">
        <f>AL$194*$D1681*INDEX(AL$121:AL$137,$E1681)*(1-INDEX(AL$151:AL$167,$E1681))</f>
        <v/>
      </c>
      <c r="AM1681" s="37">
        <f>AM$194*$D1681*INDEX(AM$121:AM$137,$E1681)*(1-INDEX(AM$151:AM$167,$E1681))</f>
        <v/>
      </c>
      <c r="AN1681" s="37">
        <f>AN$194*$D1681*INDEX(AN$121:AN$137,$E1681)*(1-INDEX(AN$151:AN$167,$E1681))</f>
        <v/>
      </c>
      <c r="AO1681" s="37">
        <f>AO$194*$D1681*INDEX(AO$121:AO$137,$E1681)*(1-INDEX(AO$151:AO$167,$E1681))</f>
        <v/>
      </c>
      <c r="AP1681" s="37">
        <f>AP$194*$D1681*INDEX(AP$121:AP$137,$E1681)*(1-INDEX(AP$151:AP$167,$E1681))</f>
        <v/>
      </c>
      <c r="AQ1681" s="37">
        <f>AQ$194*$D1681*INDEX(AQ$121:AQ$137,$E1681)*(1-INDEX(AQ$151:AQ$167,$E1681))</f>
        <v/>
      </c>
      <c r="AR1681" s="37">
        <f>AR$194*$D1681*INDEX(AR$121:AR$137,$E1681)*(1-INDEX(AR$151:AR$167,$E1681))</f>
        <v/>
      </c>
      <c r="AS1681" s="37">
        <f>AS$194*$D1681*INDEX(AS$121:AS$137,$E1681)*(1-INDEX(AS$151:AS$167,$E1681))</f>
        <v/>
      </c>
      <c r="AT1681" s="37">
        <f>AT$194*$D1681*INDEX(AT$121:AT$137,$E1681)*(1-INDEX(AT$151:AT$167,$E1681))</f>
        <v/>
      </c>
      <c r="AU1681" s="37">
        <f>AU$194*$D1681*INDEX(AU$121:AU$137,$E1681)*(1-INDEX(AU$151:AU$167,$E1681))</f>
        <v/>
      </c>
      <c r="AV1681" s="37">
        <f>AV$194*$D1681*INDEX(AV$121:AV$137,$E1681)*(1-INDEX(AV$151:AV$167,$E1681))</f>
        <v/>
      </c>
      <c r="AW1681" s="37">
        <f>AW$194*$D1681*INDEX(AW$121:AW$137,$E1681)*(1-INDEX(AW$151:AW$167,$E1681))</f>
        <v/>
      </c>
      <c r="AX1681" s="37">
        <f>AX$194*$D1681*INDEX(AX$121:AX$137,$E1681)*(1-INDEX(AX$151:AX$167,$E1681))</f>
        <v/>
      </c>
      <c r="AY1681" s="40">
        <f>ETSCOST(AY$194,$D1681,INDEX(AY$121:AY$137,$E1681),INDEX(AY$151:AY$167,$E1681))</f>
        <v/>
      </c>
    </row>
    <row r="1682" hidden="1" outlineLevel="2">
      <c r="A1682" s="14" t="inlineStr">
        <is>
          <t>ets</t>
        </is>
      </c>
      <c r="B1682" s="14" t="inlineStr">
        <is>
          <t>die</t>
        </is>
      </c>
      <c r="C1682" s="14" t="inlineStr">
        <is>
          <t>cst</t>
        </is>
      </c>
      <c r="D1682" s="37">
        <f>INDEX(Inputs!$T$5:$T$132,MATCH($B1682&amp;"|"&amp;$C1682,Inputs!$A$5:$A$132,0))</f>
        <v/>
      </c>
      <c r="E1682" s="37">
        <f>INDEX(Inputs!$K$5:$K$132,MATCH($B1682&amp;"|"&amp;$C1682,Inputs!$A$5:$A$132,0))</f>
        <v/>
      </c>
      <c r="F1682" s="36" t="n"/>
      <c r="G1682" s="36" t="n"/>
      <c r="H1682" s="14">
        <f>INDEX(Variables!$B$5:$B$105,MATCH($A1682,Variables!$A$5:$A$105,0))&amp;IF($C1682="",""," | "&amp;INDEX(Mapping!$B$5:$B$26,MATCH($C1682,Mapping!$A$5:$A$26,0))&amp;" | "&amp;INDEX(Mapping!$B$30:$B$41,MATCH($B1682,Mapping!$A$30:$A$41,0)))</f>
        <v/>
      </c>
      <c r="I1682" s="14">
        <f>INDEX(Variables!$C$5:$C$105,MATCH($A1682,Variables!$A$5:$A$105,0))</f>
        <v/>
      </c>
      <c r="J1682" s="14">
        <f>INDEX(Variables!$E$5:$E$105,MATCH($A1682,Variables!$A$5:$A$105,0))</f>
        <v/>
      </c>
      <c r="K1682" s="11">
        <f>LOWER(Settings!$C$4)&amp;".mit."&amp;$A1682&amp;IF($C1682="","","."&amp;$C1682&amp;"."&amp;$B1682)&amp;IF(INDEX(Variables!$D$5:$D$105,MATCH($A1682,Variables!$A$5:$A$105,0))="","","."&amp;INDEX(Variables!$D$5:$D$105,MATCH($A1682,Variables!$A$5:$A$105,0)))&amp;"."&amp;K$5</f>
        <v/>
      </c>
      <c r="L1682" s="38">
        <f>L$194*$D1682*INDEX(L$121:L$137,$E1682)*(1-INDEX(L$151:L$167,$E1682))</f>
        <v/>
      </c>
      <c r="M1682" s="37">
        <f>M$194*$D1682*INDEX(M$121:M$137,$E1682)*(1-INDEX(M$151:M$167,$E1682))</f>
        <v/>
      </c>
      <c r="N1682" s="37">
        <f>N$194*$D1682*INDEX(N$121:N$137,$E1682)*(1-INDEX(N$151:N$167,$E1682))</f>
        <v/>
      </c>
      <c r="O1682" s="37">
        <f>O$194*$D1682*INDEX(O$121:O$137,$E1682)*(1-INDEX(O$151:O$167,$E1682))</f>
        <v/>
      </c>
      <c r="P1682" s="37">
        <f>P$194*$D1682*INDEX(P$121:P$137,$E1682)*(1-INDEX(P$151:P$167,$E1682))</f>
        <v/>
      </c>
      <c r="Q1682" s="37">
        <f>Q$194*$D1682*INDEX(Q$121:Q$137,$E1682)*(1-INDEX(Q$151:Q$167,$E1682))</f>
        <v/>
      </c>
      <c r="R1682" s="37">
        <f>R$194*$D1682*INDEX(R$121:R$137,$E1682)*(1-INDEX(R$151:R$167,$E1682))</f>
        <v/>
      </c>
      <c r="S1682" s="37">
        <f>S$194*$D1682*INDEX(S$121:S$137,$E1682)*(1-INDEX(S$151:S$167,$E1682))</f>
        <v/>
      </c>
      <c r="T1682" s="37">
        <f>T$194*$D1682*INDEX(T$121:T$137,$E1682)*(1-INDEX(T$151:T$167,$E1682))</f>
        <v/>
      </c>
      <c r="U1682" s="37">
        <f>U$194*$D1682*INDEX(U$121:U$137,$E1682)*(1-INDEX(U$151:U$167,$E1682))</f>
        <v/>
      </c>
      <c r="V1682" s="37">
        <f>V$194*$D1682*INDEX(V$121:V$137,$E1682)*(1-INDEX(V$151:V$167,$E1682))</f>
        <v/>
      </c>
      <c r="W1682" s="37">
        <f>W$194*$D1682*INDEX(W$121:W$137,$E1682)*(1-INDEX(W$151:W$167,$E1682))</f>
        <v/>
      </c>
      <c r="X1682" s="37">
        <f>X$194*$D1682*INDEX(X$121:X$137,$E1682)*(1-INDEX(X$151:X$167,$E1682))</f>
        <v/>
      </c>
      <c r="Y1682" s="37">
        <f>Y$194*$D1682*INDEX(Y$121:Y$137,$E1682)*(1-INDEX(Y$151:Y$167,$E1682))</f>
        <v/>
      </c>
      <c r="Z1682" s="37">
        <f>Z$194*$D1682*INDEX(Z$121:Z$137,$E1682)*(1-INDEX(Z$151:Z$167,$E1682))</f>
        <v/>
      </c>
      <c r="AA1682" s="37">
        <f>AA$194*$D1682*INDEX(AA$121:AA$137,$E1682)*(1-INDEX(AA$151:AA$167,$E1682))</f>
        <v/>
      </c>
      <c r="AB1682" s="37">
        <f>AB$194*$D1682*INDEX(AB$121:AB$137,$E1682)*(1-INDEX(AB$151:AB$167,$E1682))</f>
        <v/>
      </c>
      <c r="AC1682" s="37">
        <f>AC$194*$D1682*INDEX(AC$121:AC$137,$E1682)*(1-INDEX(AC$151:AC$167,$E1682))</f>
        <v/>
      </c>
      <c r="AD1682" s="40">
        <f>ETSCOST(AD$194,$D1682,INDEX(AD$121:AD$137,$E1682),INDEX(AD$151:AD$167,$E1682))</f>
        <v/>
      </c>
      <c r="AF1682" s="11">
        <f>LOWER(Settings!$C$4)&amp;".mit."&amp;$A1682&amp;IF($C1682="","","."&amp;$C1682&amp;"."&amp;$B1682)&amp;IF(INDEX(Variables!$D$5:$D$105,MATCH($A1682,Variables!$A$5:$A$105,0))="","","."&amp;INDEX(Variables!$D$5:$D$105,MATCH($A1682,Variables!$A$5:$A$105,0)))&amp;"."&amp;AF$5</f>
        <v/>
      </c>
      <c r="AG1682" s="38">
        <f>AG$194*$D1682*INDEX(AG$121:AG$137,$E1682)*(1-INDEX(AG$151:AG$167,$E1682))</f>
        <v/>
      </c>
      <c r="AH1682" s="37">
        <f>AH$194*$D1682*INDEX(AH$121:AH$137,$E1682)*(1-INDEX(AH$151:AH$167,$E1682))</f>
        <v/>
      </c>
      <c r="AI1682" s="37">
        <f>AI$194*$D1682*INDEX(AI$121:AI$137,$E1682)*(1-INDEX(AI$151:AI$167,$E1682))</f>
        <v/>
      </c>
      <c r="AJ1682" s="37">
        <f>AJ$194*$D1682*INDEX(AJ$121:AJ$137,$E1682)*(1-INDEX(AJ$151:AJ$167,$E1682))</f>
        <v/>
      </c>
      <c r="AK1682" s="37">
        <f>AK$194*$D1682*INDEX(AK$121:AK$137,$E1682)*(1-INDEX(AK$151:AK$167,$E1682))</f>
        <v/>
      </c>
      <c r="AL1682" s="37">
        <f>AL$194*$D1682*INDEX(AL$121:AL$137,$E1682)*(1-INDEX(AL$151:AL$167,$E1682))</f>
        <v/>
      </c>
      <c r="AM1682" s="37">
        <f>AM$194*$D1682*INDEX(AM$121:AM$137,$E1682)*(1-INDEX(AM$151:AM$167,$E1682))</f>
        <v/>
      </c>
      <c r="AN1682" s="37">
        <f>AN$194*$D1682*INDEX(AN$121:AN$137,$E1682)*(1-INDEX(AN$151:AN$167,$E1682))</f>
        <v/>
      </c>
      <c r="AO1682" s="37">
        <f>AO$194*$D1682*INDEX(AO$121:AO$137,$E1682)*(1-INDEX(AO$151:AO$167,$E1682))</f>
        <v/>
      </c>
      <c r="AP1682" s="37">
        <f>AP$194*$D1682*INDEX(AP$121:AP$137,$E1682)*(1-INDEX(AP$151:AP$167,$E1682))</f>
        <v/>
      </c>
      <c r="AQ1682" s="37">
        <f>AQ$194*$D1682*INDEX(AQ$121:AQ$137,$E1682)*(1-INDEX(AQ$151:AQ$167,$E1682))</f>
        <v/>
      </c>
      <c r="AR1682" s="37">
        <f>AR$194*$D1682*INDEX(AR$121:AR$137,$E1682)*(1-INDEX(AR$151:AR$167,$E1682))</f>
        <v/>
      </c>
      <c r="AS1682" s="37">
        <f>AS$194*$D1682*INDEX(AS$121:AS$137,$E1682)*(1-INDEX(AS$151:AS$167,$E1682))</f>
        <v/>
      </c>
      <c r="AT1682" s="37">
        <f>AT$194*$D1682*INDEX(AT$121:AT$137,$E1682)*(1-INDEX(AT$151:AT$167,$E1682))</f>
        <v/>
      </c>
      <c r="AU1682" s="37">
        <f>AU$194*$D1682*INDEX(AU$121:AU$137,$E1682)*(1-INDEX(AU$151:AU$167,$E1682))</f>
        <v/>
      </c>
      <c r="AV1682" s="37">
        <f>AV$194*$D1682*INDEX(AV$121:AV$137,$E1682)*(1-INDEX(AV$151:AV$167,$E1682))</f>
        <v/>
      </c>
      <c r="AW1682" s="37">
        <f>AW$194*$D1682*INDEX(AW$121:AW$137,$E1682)*(1-INDEX(AW$151:AW$167,$E1682))</f>
        <v/>
      </c>
      <c r="AX1682" s="37">
        <f>AX$194*$D1682*INDEX(AX$121:AX$137,$E1682)*(1-INDEX(AX$151:AX$167,$E1682))</f>
        <v/>
      </c>
      <c r="AY1682" s="40">
        <f>ETSCOST(AY$194,$D1682,INDEX(AY$121:AY$137,$E1682),INDEX(AY$151:AY$167,$E1682))</f>
        <v/>
      </c>
    </row>
    <row r="1683" hidden="1" outlineLevel="2">
      <c r="A1683" s="14" t="inlineStr">
        <is>
          <t>ets</t>
        </is>
      </c>
      <c r="B1683" s="14" t="inlineStr">
        <is>
          <t>lpg</t>
        </is>
      </c>
      <c r="C1683" s="14" t="inlineStr">
        <is>
          <t>cst</t>
        </is>
      </c>
      <c r="D1683" s="37">
        <f>INDEX(Inputs!$T$5:$T$132,MATCH($B1683&amp;"|"&amp;$C1683,Inputs!$A$5:$A$132,0))</f>
        <v/>
      </c>
      <c r="E1683" s="37">
        <f>INDEX(Inputs!$K$5:$K$132,MATCH($B1683&amp;"|"&amp;$C1683,Inputs!$A$5:$A$132,0))</f>
        <v/>
      </c>
      <c r="F1683" s="36" t="n"/>
      <c r="G1683" s="36" t="n"/>
      <c r="H1683" s="14">
        <f>INDEX(Variables!$B$5:$B$105,MATCH($A1683,Variables!$A$5:$A$105,0))&amp;IF($C1683="",""," | "&amp;INDEX(Mapping!$B$5:$B$26,MATCH($C1683,Mapping!$A$5:$A$26,0))&amp;" | "&amp;INDEX(Mapping!$B$30:$B$41,MATCH($B1683,Mapping!$A$30:$A$41,0)))</f>
        <v/>
      </c>
      <c r="I1683" s="14">
        <f>INDEX(Variables!$C$5:$C$105,MATCH($A1683,Variables!$A$5:$A$105,0))</f>
        <v/>
      </c>
      <c r="J1683" s="14">
        <f>INDEX(Variables!$E$5:$E$105,MATCH($A1683,Variables!$A$5:$A$105,0))</f>
        <v/>
      </c>
      <c r="K1683" s="11">
        <f>LOWER(Settings!$C$4)&amp;".mit."&amp;$A1683&amp;IF($C1683="","","."&amp;$C1683&amp;"."&amp;$B1683)&amp;IF(INDEX(Variables!$D$5:$D$105,MATCH($A1683,Variables!$A$5:$A$105,0))="","","."&amp;INDEX(Variables!$D$5:$D$105,MATCH($A1683,Variables!$A$5:$A$105,0)))&amp;"."&amp;K$5</f>
        <v/>
      </c>
      <c r="L1683" s="38">
        <f>L$194*$D1683*INDEX(L$121:L$137,$E1683)*(1-INDEX(L$151:L$167,$E1683))</f>
        <v/>
      </c>
      <c r="M1683" s="37">
        <f>M$194*$D1683*INDEX(M$121:M$137,$E1683)*(1-INDEX(M$151:M$167,$E1683))</f>
        <v/>
      </c>
      <c r="N1683" s="37">
        <f>N$194*$D1683*INDEX(N$121:N$137,$E1683)*(1-INDEX(N$151:N$167,$E1683))</f>
        <v/>
      </c>
      <c r="O1683" s="37">
        <f>O$194*$D1683*INDEX(O$121:O$137,$E1683)*(1-INDEX(O$151:O$167,$E1683))</f>
        <v/>
      </c>
      <c r="P1683" s="37">
        <f>P$194*$D1683*INDEX(P$121:P$137,$E1683)*(1-INDEX(P$151:P$167,$E1683))</f>
        <v/>
      </c>
      <c r="Q1683" s="37">
        <f>Q$194*$D1683*INDEX(Q$121:Q$137,$E1683)*(1-INDEX(Q$151:Q$167,$E1683))</f>
        <v/>
      </c>
      <c r="R1683" s="37">
        <f>R$194*$D1683*INDEX(R$121:R$137,$E1683)*(1-INDEX(R$151:R$167,$E1683))</f>
        <v/>
      </c>
      <c r="S1683" s="37">
        <f>S$194*$D1683*INDEX(S$121:S$137,$E1683)*(1-INDEX(S$151:S$167,$E1683))</f>
        <v/>
      </c>
      <c r="T1683" s="37">
        <f>T$194*$D1683*INDEX(T$121:T$137,$E1683)*(1-INDEX(T$151:T$167,$E1683))</f>
        <v/>
      </c>
      <c r="U1683" s="37">
        <f>U$194*$D1683*INDEX(U$121:U$137,$E1683)*(1-INDEX(U$151:U$167,$E1683))</f>
        <v/>
      </c>
      <c r="V1683" s="37">
        <f>V$194*$D1683*INDEX(V$121:V$137,$E1683)*(1-INDEX(V$151:V$167,$E1683))</f>
        <v/>
      </c>
      <c r="W1683" s="37">
        <f>W$194*$D1683*INDEX(W$121:W$137,$E1683)*(1-INDEX(W$151:W$167,$E1683))</f>
        <v/>
      </c>
      <c r="X1683" s="37">
        <f>X$194*$D1683*INDEX(X$121:X$137,$E1683)*(1-INDEX(X$151:X$167,$E1683))</f>
        <v/>
      </c>
      <c r="Y1683" s="37">
        <f>Y$194*$D1683*INDEX(Y$121:Y$137,$E1683)*(1-INDEX(Y$151:Y$167,$E1683))</f>
        <v/>
      </c>
      <c r="Z1683" s="37">
        <f>Z$194*$D1683*INDEX(Z$121:Z$137,$E1683)*(1-INDEX(Z$151:Z$167,$E1683))</f>
        <v/>
      </c>
      <c r="AA1683" s="37">
        <f>AA$194*$D1683*INDEX(AA$121:AA$137,$E1683)*(1-INDEX(AA$151:AA$167,$E1683))</f>
        <v/>
      </c>
      <c r="AB1683" s="37">
        <f>AB$194*$D1683*INDEX(AB$121:AB$137,$E1683)*(1-INDEX(AB$151:AB$167,$E1683))</f>
        <v/>
      </c>
      <c r="AC1683" s="37">
        <f>AC$194*$D1683*INDEX(AC$121:AC$137,$E1683)*(1-INDEX(AC$151:AC$167,$E1683))</f>
        <v/>
      </c>
      <c r="AD1683" s="40">
        <f>ETSCOST(AD$194,$D1683,INDEX(AD$121:AD$137,$E1683),INDEX(AD$151:AD$167,$E1683))</f>
        <v/>
      </c>
      <c r="AF1683" s="11">
        <f>LOWER(Settings!$C$4)&amp;".mit."&amp;$A1683&amp;IF($C1683="","","."&amp;$C1683&amp;"."&amp;$B1683)&amp;IF(INDEX(Variables!$D$5:$D$105,MATCH($A1683,Variables!$A$5:$A$105,0))="","","."&amp;INDEX(Variables!$D$5:$D$105,MATCH($A1683,Variables!$A$5:$A$105,0)))&amp;"."&amp;AF$5</f>
        <v/>
      </c>
      <c r="AG1683" s="38">
        <f>AG$194*$D1683*INDEX(AG$121:AG$137,$E1683)*(1-INDEX(AG$151:AG$167,$E1683))</f>
        <v/>
      </c>
      <c r="AH1683" s="37">
        <f>AH$194*$D1683*INDEX(AH$121:AH$137,$E1683)*(1-INDEX(AH$151:AH$167,$E1683))</f>
        <v/>
      </c>
      <c r="AI1683" s="37">
        <f>AI$194*$D1683*INDEX(AI$121:AI$137,$E1683)*(1-INDEX(AI$151:AI$167,$E1683))</f>
        <v/>
      </c>
      <c r="AJ1683" s="37">
        <f>AJ$194*$D1683*INDEX(AJ$121:AJ$137,$E1683)*(1-INDEX(AJ$151:AJ$167,$E1683))</f>
        <v/>
      </c>
      <c r="AK1683" s="37">
        <f>AK$194*$D1683*INDEX(AK$121:AK$137,$E1683)*(1-INDEX(AK$151:AK$167,$E1683))</f>
        <v/>
      </c>
      <c r="AL1683" s="37">
        <f>AL$194*$D1683*INDEX(AL$121:AL$137,$E1683)*(1-INDEX(AL$151:AL$167,$E1683))</f>
        <v/>
      </c>
      <c r="AM1683" s="37">
        <f>AM$194*$D1683*INDEX(AM$121:AM$137,$E1683)*(1-INDEX(AM$151:AM$167,$E1683))</f>
        <v/>
      </c>
      <c r="AN1683" s="37">
        <f>AN$194*$D1683*INDEX(AN$121:AN$137,$E1683)*(1-INDEX(AN$151:AN$167,$E1683))</f>
        <v/>
      </c>
      <c r="AO1683" s="37">
        <f>AO$194*$D1683*INDEX(AO$121:AO$137,$E1683)*(1-INDEX(AO$151:AO$167,$E1683))</f>
        <v/>
      </c>
      <c r="AP1683" s="37">
        <f>AP$194*$D1683*INDEX(AP$121:AP$137,$E1683)*(1-INDEX(AP$151:AP$167,$E1683))</f>
        <v/>
      </c>
      <c r="AQ1683" s="37">
        <f>AQ$194*$D1683*INDEX(AQ$121:AQ$137,$E1683)*(1-INDEX(AQ$151:AQ$167,$E1683))</f>
        <v/>
      </c>
      <c r="AR1683" s="37">
        <f>AR$194*$D1683*INDEX(AR$121:AR$137,$E1683)*(1-INDEX(AR$151:AR$167,$E1683))</f>
        <v/>
      </c>
      <c r="AS1683" s="37">
        <f>AS$194*$D1683*INDEX(AS$121:AS$137,$E1683)*(1-INDEX(AS$151:AS$167,$E1683))</f>
        <v/>
      </c>
      <c r="AT1683" s="37">
        <f>AT$194*$D1683*INDEX(AT$121:AT$137,$E1683)*(1-INDEX(AT$151:AT$167,$E1683))</f>
        <v/>
      </c>
      <c r="AU1683" s="37">
        <f>AU$194*$D1683*INDEX(AU$121:AU$137,$E1683)*(1-INDEX(AU$151:AU$167,$E1683))</f>
        <v/>
      </c>
      <c r="AV1683" s="37">
        <f>AV$194*$D1683*INDEX(AV$121:AV$137,$E1683)*(1-INDEX(AV$151:AV$167,$E1683))</f>
        <v/>
      </c>
      <c r="AW1683" s="37">
        <f>AW$194*$D1683*INDEX(AW$121:AW$137,$E1683)*(1-INDEX(AW$151:AW$167,$E1683))</f>
        <v/>
      </c>
      <c r="AX1683" s="37">
        <f>AX$194*$D1683*INDEX(AX$121:AX$137,$E1683)*(1-INDEX(AX$151:AX$167,$E1683))</f>
        <v/>
      </c>
      <c r="AY1683" s="40">
        <f>ETSCOST(AY$194,$D1683,INDEX(AY$121:AY$137,$E1683),INDEX(AY$151:AY$167,$E1683))</f>
        <v/>
      </c>
    </row>
    <row r="1684" hidden="1" outlineLevel="2">
      <c r="A1684" s="14" t="inlineStr">
        <is>
          <t>ets</t>
        </is>
      </c>
      <c r="B1684" s="14" t="inlineStr">
        <is>
          <t>ker</t>
        </is>
      </c>
      <c r="C1684" s="14" t="inlineStr">
        <is>
          <t>cst</t>
        </is>
      </c>
      <c r="D1684" s="37">
        <f>INDEX(Inputs!$T$5:$T$132,MATCH($B1684&amp;"|"&amp;$C1684,Inputs!$A$5:$A$132,0))</f>
        <v/>
      </c>
      <c r="E1684" s="37">
        <f>INDEX(Inputs!$K$5:$K$132,MATCH($B1684&amp;"|"&amp;$C1684,Inputs!$A$5:$A$132,0))</f>
        <v/>
      </c>
      <c r="F1684" s="36" t="n"/>
      <c r="G1684" s="36" t="n"/>
      <c r="H1684" s="14">
        <f>INDEX(Variables!$B$5:$B$105,MATCH($A1684,Variables!$A$5:$A$105,0))&amp;IF($C1684="",""," | "&amp;INDEX(Mapping!$B$5:$B$26,MATCH($C1684,Mapping!$A$5:$A$26,0))&amp;" | "&amp;INDEX(Mapping!$B$30:$B$41,MATCH($B1684,Mapping!$A$30:$A$41,0)))</f>
        <v/>
      </c>
      <c r="I1684" s="14">
        <f>INDEX(Variables!$C$5:$C$105,MATCH($A1684,Variables!$A$5:$A$105,0))</f>
        <v/>
      </c>
      <c r="J1684" s="14">
        <f>INDEX(Variables!$E$5:$E$105,MATCH($A1684,Variables!$A$5:$A$105,0))</f>
        <v/>
      </c>
      <c r="K1684" s="11">
        <f>LOWER(Settings!$C$4)&amp;".mit."&amp;$A1684&amp;IF($C1684="","","."&amp;$C1684&amp;"."&amp;$B1684)&amp;IF(INDEX(Variables!$D$5:$D$105,MATCH($A1684,Variables!$A$5:$A$105,0))="","","."&amp;INDEX(Variables!$D$5:$D$105,MATCH($A1684,Variables!$A$5:$A$105,0)))&amp;"."&amp;K$5</f>
        <v/>
      </c>
      <c r="L1684" s="38">
        <f>L$194*$D1684*INDEX(L$121:L$137,$E1684)*(1-INDEX(L$151:L$167,$E1684))</f>
        <v/>
      </c>
      <c r="M1684" s="37">
        <f>M$194*$D1684*INDEX(M$121:M$137,$E1684)*(1-INDEX(M$151:M$167,$E1684))</f>
        <v/>
      </c>
      <c r="N1684" s="37">
        <f>N$194*$D1684*INDEX(N$121:N$137,$E1684)*(1-INDEX(N$151:N$167,$E1684))</f>
        <v/>
      </c>
      <c r="O1684" s="37">
        <f>O$194*$D1684*INDEX(O$121:O$137,$E1684)*(1-INDEX(O$151:O$167,$E1684))</f>
        <v/>
      </c>
      <c r="P1684" s="37">
        <f>P$194*$D1684*INDEX(P$121:P$137,$E1684)*(1-INDEX(P$151:P$167,$E1684))</f>
        <v/>
      </c>
      <c r="Q1684" s="37">
        <f>Q$194*$D1684*INDEX(Q$121:Q$137,$E1684)*(1-INDEX(Q$151:Q$167,$E1684))</f>
        <v/>
      </c>
      <c r="R1684" s="37">
        <f>R$194*$D1684*INDEX(R$121:R$137,$E1684)*(1-INDEX(R$151:R$167,$E1684))</f>
        <v/>
      </c>
      <c r="S1684" s="37">
        <f>S$194*$D1684*INDEX(S$121:S$137,$E1684)*(1-INDEX(S$151:S$167,$E1684))</f>
        <v/>
      </c>
      <c r="T1684" s="37">
        <f>T$194*$D1684*INDEX(T$121:T$137,$E1684)*(1-INDEX(T$151:T$167,$E1684))</f>
        <v/>
      </c>
      <c r="U1684" s="37">
        <f>U$194*$D1684*INDEX(U$121:U$137,$E1684)*(1-INDEX(U$151:U$167,$E1684))</f>
        <v/>
      </c>
      <c r="V1684" s="37">
        <f>V$194*$D1684*INDEX(V$121:V$137,$E1684)*(1-INDEX(V$151:V$167,$E1684))</f>
        <v/>
      </c>
      <c r="W1684" s="37">
        <f>W$194*$D1684*INDEX(W$121:W$137,$E1684)*(1-INDEX(W$151:W$167,$E1684))</f>
        <v/>
      </c>
      <c r="X1684" s="37">
        <f>X$194*$D1684*INDEX(X$121:X$137,$E1684)*(1-INDEX(X$151:X$167,$E1684))</f>
        <v/>
      </c>
      <c r="Y1684" s="37">
        <f>Y$194*$D1684*INDEX(Y$121:Y$137,$E1684)*(1-INDEX(Y$151:Y$167,$E1684))</f>
        <v/>
      </c>
      <c r="Z1684" s="37">
        <f>Z$194*$D1684*INDEX(Z$121:Z$137,$E1684)*(1-INDEX(Z$151:Z$167,$E1684))</f>
        <v/>
      </c>
      <c r="AA1684" s="37">
        <f>AA$194*$D1684*INDEX(AA$121:AA$137,$E1684)*(1-INDEX(AA$151:AA$167,$E1684))</f>
        <v/>
      </c>
      <c r="AB1684" s="37">
        <f>AB$194*$D1684*INDEX(AB$121:AB$137,$E1684)*(1-INDEX(AB$151:AB$167,$E1684))</f>
        <v/>
      </c>
      <c r="AC1684" s="37">
        <f>AC$194*$D1684*INDEX(AC$121:AC$137,$E1684)*(1-INDEX(AC$151:AC$167,$E1684))</f>
        <v/>
      </c>
      <c r="AD1684" s="40">
        <f>ETSCOST(AD$194,$D1684,INDEX(AD$121:AD$137,$E1684),INDEX(AD$151:AD$167,$E1684))</f>
        <v/>
      </c>
      <c r="AF1684" s="11">
        <f>LOWER(Settings!$C$4)&amp;".mit."&amp;$A1684&amp;IF($C1684="","","."&amp;$C1684&amp;"."&amp;$B1684)&amp;IF(INDEX(Variables!$D$5:$D$105,MATCH($A1684,Variables!$A$5:$A$105,0))="","","."&amp;INDEX(Variables!$D$5:$D$105,MATCH($A1684,Variables!$A$5:$A$105,0)))&amp;"."&amp;AF$5</f>
        <v/>
      </c>
      <c r="AG1684" s="38">
        <f>AG$194*$D1684*INDEX(AG$121:AG$137,$E1684)*(1-INDEX(AG$151:AG$167,$E1684))</f>
        <v/>
      </c>
      <c r="AH1684" s="37">
        <f>AH$194*$D1684*INDEX(AH$121:AH$137,$E1684)*(1-INDEX(AH$151:AH$167,$E1684))</f>
        <v/>
      </c>
      <c r="AI1684" s="37">
        <f>AI$194*$D1684*INDEX(AI$121:AI$137,$E1684)*(1-INDEX(AI$151:AI$167,$E1684))</f>
        <v/>
      </c>
      <c r="AJ1684" s="37">
        <f>AJ$194*$D1684*INDEX(AJ$121:AJ$137,$E1684)*(1-INDEX(AJ$151:AJ$167,$E1684))</f>
        <v/>
      </c>
      <c r="AK1684" s="37">
        <f>AK$194*$D1684*INDEX(AK$121:AK$137,$E1684)*(1-INDEX(AK$151:AK$167,$E1684))</f>
        <v/>
      </c>
      <c r="AL1684" s="37">
        <f>AL$194*$D1684*INDEX(AL$121:AL$137,$E1684)*(1-INDEX(AL$151:AL$167,$E1684))</f>
        <v/>
      </c>
      <c r="AM1684" s="37">
        <f>AM$194*$D1684*INDEX(AM$121:AM$137,$E1684)*(1-INDEX(AM$151:AM$167,$E1684))</f>
        <v/>
      </c>
      <c r="AN1684" s="37">
        <f>AN$194*$D1684*INDEX(AN$121:AN$137,$E1684)*(1-INDEX(AN$151:AN$167,$E1684))</f>
        <v/>
      </c>
      <c r="AO1684" s="37">
        <f>AO$194*$D1684*INDEX(AO$121:AO$137,$E1684)*(1-INDEX(AO$151:AO$167,$E1684))</f>
        <v/>
      </c>
      <c r="AP1684" s="37">
        <f>AP$194*$D1684*INDEX(AP$121:AP$137,$E1684)*(1-INDEX(AP$151:AP$167,$E1684))</f>
        <v/>
      </c>
      <c r="AQ1684" s="37">
        <f>AQ$194*$D1684*INDEX(AQ$121:AQ$137,$E1684)*(1-INDEX(AQ$151:AQ$167,$E1684))</f>
        <v/>
      </c>
      <c r="AR1684" s="37">
        <f>AR$194*$D1684*INDEX(AR$121:AR$137,$E1684)*(1-INDEX(AR$151:AR$167,$E1684))</f>
        <v/>
      </c>
      <c r="AS1684" s="37">
        <f>AS$194*$D1684*INDEX(AS$121:AS$137,$E1684)*(1-INDEX(AS$151:AS$167,$E1684))</f>
        <v/>
      </c>
      <c r="AT1684" s="37">
        <f>AT$194*$D1684*INDEX(AT$121:AT$137,$E1684)*(1-INDEX(AT$151:AT$167,$E1684))</f>
        <v/>
      </c>
      <c r="AU1684" s="37">
        <f>AU$194*$D1684*INDEX(AU$121:AU$137,$E1684)*(1-INDEX(AU$151:AU$167,$E1684))</f>
        <v/>
      </c>
      <c r="AV1684" s="37">
        <f>AV$194*$D1684*INDEX(AV$121:AV$137,$E1684)*(1-INDEX(AV$151:AV$167,$E1684))</f>
        <v/>
      </c>
      <c r="AW1684" s="37">
        <f>AW$194*$D1684*INDEX(AW$121:AW$137,$E1684)*(1-INDEX(AW$151:AW$167,$E1684))</f>
        <v/>
      </c>
      <c r="AX1684" s="37">
        <f>AX$194*$D1684*INDEX(AX$121:AX$137,$E1684)*(1-INDEX(AX$151:AX$167,$E1684))</f>
        <v/>
      </c>
      <c r="AY1684" s="40">
        <f>ETSCOST(AY$194,$D1684,INDEX(AY$121:AY$137,$E1684),INDEX(AY$151:AY$167,$E1684))</f>
        <v/>
      </c>
    </row>
    <row r="1685" hidden="1" outlineLevel="2">
      <c r="A1685" s="14" t="inlineStr">
        <is>
          <t>ets</t>
        </is>
      </c>
      <c r="B1685" s="14" t="inlineStr">
        <is>
          <t>oop</t>
        </is>
      </c>
      <c r="C1685" s="14" t="inlineStr">
        <is>
          <t>cst</t>
        </is>
      </c>
      <c r="D1685" s="37">
        <f>INDEX(Inputs!$T$5:$T$132,MATCH($B1685&amp;"|"&amp;$C1685,Inputs!$A$5:$A$132,0))</f>
        <v/>
      </c>
      <c r="E1685" s="37">
        <f>INDEX(Inputs!$K$5:$K$132,MATCH($B1685&amp;"|"&amp;$C1685,Inputs!$A$5:$A$132,0))</f>
        <v/>
      </c>
      <c r="F1685" s="36" t="n"/>
      <c r="G1685" s="36" t="n"/>
      <c r="H1685" s="14">
        <f>INDEX(Variables!$B$5:$B$105,MATCH($A1685,Variables!$A$5:$A$105,0))&amp;IF($C1685="",""," | "&amp;INDEX(Mapping!$B$5:$B$26,MATCH($C1685,Mapping!$A$5:$A$26,0))&amp;" | "&amp;INDEX(Mapping!$B$30:$B$41,MATCH($B1685,Mapping!$A$30:$A$41,0)))</f>
        <v/>
      </c>
      <c r="I1685" s="14">
        <f>INDEX(Variables!$C$5:$C$105,MATCH($A1685,Variables!$A$5:$A$105,0))</f>
        <v/>
      </c>
      <c r="J1685" s="14">
        <f>INDEX(Variables!$E$5:$E$105,MATCH($A1685,Variables!$A$5:$A$105,0))</f>
        <v/>
      </c>
      <c r="K1685" s="11">
        <f>LOWER(Settings!$C$4)&amp;".mit."&amp;$A1685&amp;IF($C1685="","","."&amp;$C1685&amp;"."&amp;$B1685)&amp;IF(INDEX(Variables!$D$5:$D$105,MATCH($A1685,Variables!$A$5:$A$105,0))="","","."&amp;INDEX(Variables!$D$5:$D$105,MATCH($A1685,Variables!$A$5:$A$105,0)))&amp;"."&amp;K$5</f>
        <v/>
      </c>
      <c r="L1685" s="38">
        <f>L$194*$D1685*INDEX(L$121:L$137,$E1685)*(1-INDEX(L$151:L$167,$E1685))</f>
        <v/>
      </c>
      <c r="M1685" s="37">
        <f>M$194*$D1685*INDEX(M$121:M$137,$E1685)*(1-INDEX(M$151:M$167,$E1685))</f>
        <v/>
      </c>
      <c r="N1685" s="37">
        <f>N$194*$D1685*INDEX(N$121:N$137,$E1685)*(1-INDEX(N$151:N$167,$E1685))</f>
        <v/>
      </c>
      <c r="O1685" s="37">
        <f>O$194*$D1685*INDEX(O$121:O$137,$E1685)*(1-INDEX(O$151:O$167,$E1685))</f>
        <v/>
      </c>
      <c r="P1685" s="37">
        <f>P$194*$D1685*INDEX(P$121:P$137,$E1685)*(1-INDEX(P$151:P$167,$E1685))</f>
        <v/>
      </c>
      <c r="Q1685" s="37">
        <f>Q$194*$D1685*INDEX(Q$121:Q$137,$E1685)*(1-INDEX(Q$151:Q$167,$E1685))</f>
        <v/>
      </c>
      <c r="R1685" s="37">
        <f>R$194*$D1685*INDEX(R$121:R$137,$E1685)*(1-INDEX(R$151:R$167,$E1685))</f>
        <v/>
      </c>
      <c r="S1685" s="37">
        <f>S$194*$D1685*INDEX(S$121:S$137,$E1685)*(1-INDEX(S$151:S$167,$E1685))</f>
        <v/>
      </c>
      <c r="T1685" s="37">
        <f>T$194*$D1685*INDEX(T$121:T$137,$E1685)*(1-INDEX(T$151:T$167,$E1685))</f>
        <v/>
      </c>
      <c r="U1685" s="37">
        <f>U$194*$D1685*INDEX(U$121:U$137,$E1685)*(1-INDEX(U$151:U$167,$E1685))</f>
        <v/>
      </c>
      <c r="V1685" s="37">
        <f>V$194*$D1685*INDEX(V$121:V$137,$E1685)*(1-INDEX(V$151:V$167,$E1685))</f>
        <v/>
      </c>
      <c r="W1685" s="37">
        <f>W$194*$D1685*INDEX(W$121:W$137,$E1685)*(1-INDEX(W$151:W$167,$E1685))</f>
        <v/>
      </c>
      <c r="X1685" s="37">
        <f>X$194*$D1685*INDEX(X$121:X$137,$E1685)*(1-INDEX(X$151:X$167,$E1685))</f>
        <v/>
      </c>
      <c r="Y1685" s="37">
        <f>Y$194*$D1685*INDEX(Y$121:Y$137,$E1685)*(1-INDEX(Y$151:Y$167,$E1685))</f>
        <v/>
      </c>
      <c r="Z1685" s="37">
        <f>Z$194*$D1685*INDEX(Z$121:Z$137,$E1685)*(1-INDEX(Z$151:Z$167,$E1685))</f>
        <v/>
      </c>
      <c r="AA1685" s="37">
        <f>AA$194*$D1685*INDEX(AA$121:AA$137,$E1685)*(1-INDEX(AA$151:AA$167,$E1685))</f>
        <v/>
      </c>
      <c r="AB1685" s="37">
        <f>AB$194*$D1685*INDEX(AB$121:AB$137,$E1685)*(1-INDEX(AB$151:AB$167,$E1685))</f>
        <v/>
      </c>
      <c r="AC1685" s="37">
        <f>AC$194*$D1685*INDEX(AC$121:AC$137,$E1685)*(1-INDEX(AC$151:AC$167,$E1685))</f>
        <v/>
      </c>
      <c r="AD1685" s="40">
        <f>ETSCOST(AD$194,$D1685,INDEX(AD$121:AD$137,$E1685),INDEX(AD$151:AD$167,$E1685))</f>
        <v/>
      </c>
      <c r="AF1685" s="11">
        <f>LOWER(Settings!$C$4)&amp;".mit."&amp;$A1685&amp;IF($C1685="","","."&amp;$C1685&amp;"."&amp;$B1685)&amp;IF(INDEX(Variables!$D$5:$D$105,MATCH($A1685,Variables!$A$5:$A$105,0))="","","."&amp;INDEX(Variables!$D$5:$D$105,MATCH($A1685,Variables!$A$5:$A$105,0)))&amp;"."&amp;AF$5</f>
        <v/>
      </c>
      <c r="AG1685" s="38">
        <f>AG$194*$D1685*INDEX(AG$121:AG$137,$E1685)*(1-INDEX(AG$151:AG$167,$E1685))</f>
        <v/>
      </c>
      <c r="AH1685" s="37">
        <f>AH$194*$D1685*INDEX(AH$121:AH$137,$E1685)*(1-INDEX(AH$151:AH$167,$E1685))</f>
        <v/>
      </c>
      <c r="AI1685" s="37">
        <f>AI$194*$D1685*INDEX(AI$121:AI$137,$E1685)*(1-INDEX(AI$151:AI$167,$E1685))</f>
        <v/>
      </c>
      <c r="AJ1685" s="37">
        <f>AJ$194*$D1685*INDEX(AJ$121:AJ$137,$E1685)*(1-INDEX(AJ$151:AJ$167,$E1685))</f>
        <v/>
      </c>
      <c r="AK1685" s="37">
        <f>AK$194*$D1685*INDEX(AK$121:AK$137,$E1685)*(1-INDEX(AK$151:AK$167,$E1685))</f>
        <v/>
      </c>
      <c r="AL1685" s="37">
        <f>AL$194*$D1685*INDEX(AL$121:AL$137,$E1685)*(1-INDEX(AL$151:AL$167,$E1685))</f>
        <v/>
      </c>
      <c r="AM1685" s="37">
        <f>AM$194*$D1685*INDEX(AM$121:AM$137,$E1685)*(1-INDEX(AM$151:AM$167,$E1685))</f>
        <v/>
      </c>
      <c r="AN1685" s="37">
        <f>AN$194*$D1685*INDEX(AN$121:AN$137,$E1685)*(1-INDEX(AN$151:AN$167,$E1685))</f>
        <v/>
      </c>
      <c r="AO1685" s="37">
        <f>AO$194*$D1685*INDEX(AO$121:AO$137,$E1685)*(1-INDEX(AO$151:AO$167,$E1685))</f>
        <v/>
      </c>
      <c r="AP1685" s="37">
        <f>AP$194*$D1685*INDEX(AP$121:AP$137,$E1685)*(1-INDEX(AP$151:AP$167,$E1685))</f>
        <v/>
      </c>
      <c r="AQ1685" s="37">
        <f>AQ$194*$D1685*INDEX(AQ$121:AQ$137,$E1685)*(1-INDEX(AQ$151:AQ$167,$E1685))</f>
        <v/>
      </c>
      <c r="AR1685" s="37">
        <f>AR$194*$D1685*INDEX(AR$121:AR$137,$E1685)*(1-INDEX(AR$151:AR$167,$E1685))</f>
        <v/>
      </c>
      <c r="AS1685" s="37">
        <f>AS$194*$D1685*INDEX(AS$121:AS$137,$E1685)*(1-INDEX(AS$151:AS$167,$E1685))</f>
        <v/>
      </c>
      <c r="AT1685" s="37">
        <f>AT$194*$D1685*INDEX(AT$121:AT$137,$E1685)*(1-INDEX(AT$151:AT$167,$E1685))</f>
        <v/>
      </c>
      <c r="AU1685" s="37">
        <f>AU$194*$D1685*INDEX(AU$121:AU$137,$E1685)*(1-INDEX(AU$151:AU$167,$E1685))</f>
        <v/>
      </c>
      <c r="AV1685" s="37">
        <f>AV$194*$D1685*INDEX(AV$121:AV$137,$E1685)*(1-INDEX(AV$151:AV$167,$E1685))</f>
        <v/>
      </c>
      <c r="AW1685" s="37">
        <f>AW$194*$D1685*INDEX(AW$121:AW$137,$E1685)*(1-INDEX(AW$151:AW$167,$E1685))</f>
        <v/>
      </c>
      <c r="AX1685" s="37">
        <f>AX$194*$D1685*INDEX(AX$121:AX$137,$E1685)*(1-INDEX(AX$151:AX$167,$E1685))</f>
        <v/>
      </c>
      <c r="AY1685" s="40">
        <f>ETSCOST(AY$194,$D1685,INDEX(AY$121:AY$137,$E1685),INDEX(AY$151:AY$167,$E1685))</f>
        <v/>
      </c>
    </row>
    <row r="1686" hidden="1" outlineLevel="2">
      <c r="A1686" s="14" t="inlineStr">
        <is>
          <t>ets</t>
        </is>
      </c>
      <c r="B1686" s="14" t="inlineStr">
        <is>
          <t>bio</t>
        </is>
      </c>
      <c r="C1686" s="14" t="inlineStr">
        <is>
          <t>cst</t>
        </is>
      </c>
      <c r="D1686" s="37">
        <f>INDEX(Inputs!$T$5:$T$132,MATCH($B1686&amp;"|"&amp;$C1686,Inputs!$A$5:$A$132,0))</f>
        <v/>
      </c>
      <c r="E1686" s="37">
        <f>INDEX(Inputs!$K$5:$K$132,MATCH($B1686&amp;"|"&amp;$C1686,Inputs!$A$5:$A$132,0))</f>
        <v/>
      </c>
      <c r="F1686" s="36" t="n"/>
      <c r="G1686" s="36" t="n"/>
      <c r="H1686" s="14">
        <f>INDEX(Variables!$B$5:$B$105,MATCH($A1686,Variables!$A$5:$A$105,0))&amp;IF($C1686="",""," | "&amp;INDEX(Mapping!$B$5:$B$26,MATCH($C1686,Mapping!$A$5:$A$26,0))&amp;" | "&amp;INDEX(Mapping!$B$30:$B$41,MATCH($B1686,Mapping!$A$30:$A$41,0)))</f>
        <v/>
      </c>
      <c r="I1686" s="14">
        <f>INDEX(Variables!$C$5:$C$105,MATCH($A1686,Variables!$A$5:$A$105,0))</f>
        <v/>
      </c>
      <c r="J1686" s="14">
        <f>INDEX(Variables!$E$5:$E$105,MATCH($A1686,Variables!$A$5:$A$105,0))</f>
        <v/>
      </c>
      <c r="K1686" s="11">
        <f>LOWER(Settings!$C$4)&amp;".mit."&amp;$A1686&amp;IF($C1686="","","."&amp;$C1686&amp;"."&amp;$B1686)&amp;IF(INDEX(Variables!$D$5:$D$105,MATCH($A1686,Variables!$A$5:$A$105,0))="","","."&amp;INDEX(Variables!$D$5:$D$105,MATCH($A1686,Variables!$A$5:$A$105,0)))&amp;"."&amp;K$5</f>
        <v/>
      </c>
      <c r="L1686" s="38">
        <f>L$194*$D1686*INDEX(L$121:L$137,$E1686)*(1-INDEX(L$151:L$167,$E1686))</f>
        <v/>
      </c>
      <c r="M1686" s="37">
        <f>M$194*$D1686*INDEX(M$121:M$137,$E1686)*(1-INDEX(M$151:M$167,$E1686))</f>
        <v/>
      </c>
      <c r="N1686" s="37">
        <f>N$194*$D1686*INDEX(N$121:N$137,$E1686)*(1-INDEX(N$151:N$167,$E1686))</f>
        <v/>
      </c>
      <c r="O1686" s="37">
        <f>O$194*$D1686*INDEX(O$121:O$137,$E1686)*(1-INDEX(O$151:O$167,$E1686))</f>
        <v/>
      </c>
      <c r="P1686" s="37">
        <f>P$194*$D1686*INDEX(P$121:P$137,$E1686)*(1-INDEX(P$151:P$167,$E1686))</f>
        <v/>
      </c>
      <c r="Q1686" s="37">
        <f>Q$194*$D1686*INDEX(Q$121:Q$137,$E1686)*(1-INDEX(Q$151:Q$167,$E1686))</f>
        <v/>
      </c>
      <c r="R1686" s="37">
        <f>R$194*$D1686*INDEX(R$121:R$137,$E1686)*(1-INDEX(R$151:R$167,$E1686))</f>
        <v/>
      </c>
      <c r="S1686" s="37">
        <f>S$194*$D1686*INDEX(S$121:S$137,$E1686)*(1-INDEX(S$151:S$167,$E1686))</f>
        <v/>
      </c>
      <c r="T1686" s="37">
        <f>T$194*$D1686*INDEX(T$121:T$137,$E1686)*(1-INDEX(T$151:T$167,$E1686))</f>
        <v/>
      </c>
      <c r="U1686" s="37">
        <f>U$194*$D1686*INDEX(U$121:U$137,$E1686)*(1-INDEX(U$151:U$167,$E1686))</f>
        <v/>
      </c>
      <c r="V1686" s="37">
        <f>V$194*$D1686*INDEX(V$121:V$137,$E1686)*(1-INDEX(V$151:V$167,$E1686))</f>
        <v/>
      </c>
      <c r="W1686" s="37">
        <f>W$194*$D1686*INDEX(W$121:W$137,$E1686)*(1-INDEX(W$151:W$167,$E1686))</f>
        <v/>
      </c>
      <c r="X1686" s="37">
        <f>X$194*$D1686*INDEX(X$121:X$137,$E1686)*(1-INDEX(X$151:X$167,$E1686))</f>
        <v/>
      </c>
      <c r="Y1686" s="37">
        <f>Y$194*$D1686*INDEX(Y$121:Y$137,$E1686)*(1-INDEX(Y$151:Y$167,$E1686))</f>
        <v/>
      </c>
      <c r="Z1686" s="37">
        <f>Z$194*$D1686*INDEX(Z$121:Z$137,$E1686)*(1-INDEX(Z$151:Z$167,$E1686))</f>
        <v/>
      </c>
      <c r="AA1686" s="37">
        <f>AA$194*$D1686*INDEX(AA$121:AA$137,$E1686)*(1-INDEX(AA$151:AA$167,$E1686))</f>
        <v/>
      </c>
      <c r="AB1686" s="37">
        <f>AB$194*$D1686*INDEX(AB$121:AB$137,$E1686)*(1-INDEX(AB$151:AB$167,$E1686))</f>
        <v/>
      </c>
      <c r="AC1686" s="37">
        <f>AC$194*$D1686*INDEX(AC$121:AC$137,$E1686)*(1-INDEX(AC$151:AC$167,$E1686))</f>
        <v/>
      </c>
      <c r="AD1686" s="40">
        <f>ETSCOST(AD$194,$D1686,INDEX(AD$121:AD$137,$E1686),INDEX(AD$151:AD$167,$E1686))</f>
        <v/>
      </c>
      <c r="AF1686" s="11">
        <f>LOWER(Settings!$C$4)&amp;".mit."&amp;$A1686&amp;IF($C1686="","","."&amp;$C1686&amp;"."&amp;$B1686)&amp;IF(INDEX(Variables!$D$5:$D$105,MATCH($A1686,Variables!$A$5:$A$105,0))="","","."&amp;INDEX(Variables!$D$5:$D$105,MATCH($A1686,Variables!$A$5:$A$105,0)))&amp;"."&amp;AF$5</f>
        <v/>
      </c>
      <c r="AG1686" s="38">
        <f>AG$194*$D1686*INDEX(AG$121:AG$137,$E1686)*(1-INDEX(AG$151:AG$167,$E1686))</f>
        <v/>
      </c>
      <c r="AH1686" s="37">
        <f>AH$194*$D1686*INDEX(AH$121:AH$137,$E1686)*(1-INDEX(AH$151:AH$167,$E1686))</f>
        <v/>
      </c>
      <c r="AI1686" s="37">
        <f>AI$194*$D1686*INDEX(AI$121:AI$137,$E1686)*(1-INDEX(AI$151:AI$167,$E1686))</f>
        <v/>
      </c>
      <c r="AJ1686" s="37">
        <f>AJ$194*$D1686*INDEX(AJ$121:AJ$137,$E1686)*(1-INDEX(AJ$151:AJ$167,$E1686))</f>
        <v/>
      </c>
      <c r="AK1686" s="37">
        <f>AK$194*$D1686*INDEX(AK$121:AK$137,$E1686)*(1-INDEX(AK$151:AK$167,$E1686))</f>
        <v/>
      </c>
      <c r="AL1686" s="37">
        <f>AL$194*$D1686*INDEX(AL$121:AL$137,$E1686)*(1-INDEX(AL$151:AL$167,$E1686))</f>
        <v/>
      </c>
      <c r="AM1686" s="37">
        <f>AM$194*$D1686*INDEX(AM$121:AM$137,$E1686)*(1-INDEX(AM$151:AM$167,$E1686))</f>
        <v/>
      </c>
      <c r="AN1686" s="37">
        <f>AN$194*$D1686*INDEX(AN$121:AN$137,$E1686)*(1-INDEX(AN$151:AN$167,$E1686))</f>
        <v/>
      </c>
      <c r="AO1686" s="37">
        <f>AO$194*$D1686*INDEX(AO$121:AO$137,$E1686)*(1-INDEX(AO$151:AO$167,$E1686))</f>
        <v/>
      </c>
      <c r="AP1686" s="37">
        <f>AP$194*$D1686*INDEX(AP$121:AP$137,$E1686)*(1-INDEX(AP$151:AP$167,$E1686))</f>
        <v/>
      </c>
      <c r="AQ1686" s="37">
        <f>AQ$194*$D1686*INDEX(AQ$121:AQ$137,$E1686)*(1-INDEX(AQ$151:AQ$167,$E1686))</f>
        <v/>
      </c>
      <c r="AR1686" s="37">
        <f>AR$194*$D1686*INDEX(AR$121:AR$137,$E1686)*(1-INDEX(AR$151:AR$167,$E1686))</f>
        <v/>
      </c>
      <c r="AS1686" s="37">
        <f>AS$194*$D1686*INDEX(AS$121:AS$137,$E1686)*(1-INDEX(AS$151:AS$167,$E1686))</f>
        <v/>
      </c>
      <c r="AT1686" s="37">
        <f>AT$194*$D1686*INDEX(AT$121:AT$137,$E1686)*(1-INDEX(AT$151:AT$167,$E1686))</f>
        <v/>
      </c>
      <c r="AU1686" s="37">
        <f>AU$194*$D1686*INDEX(AU$121:AU$137,$E1686)*(1-INDEX(AU$151:AU$167,$E1686))</f>
        <v/>
      </c>
      <c r="AV1686" s="37">
        <f>AV$194*$D1686*INDEX(AV$121:AV$137,$E1686)*(1-INDEX(AV$151:AV$167,$E1686))</f>
        <v/>
      </c>
      <c r="AW1686" s="37">
        <f>AW$194*$D1686*INDEX(AW$121:AW$137,$E1686)*(1-INDEX(AW$151:AW$167,$E1686))</f>
        <v/>
      </c>
      <c r="AX1686" s="37">
        <f>AX$194*$D1686*INDEX(AX$121:AX$137,$E1686)*(1-INDEX(AX$151:AX$167,$E1686))</f>
        <v/>
      </c>
      <c r="AY1686" s="40">
        <f>ETSCOST(AY$194,$D1686,INDEX(AY$121:AY$137,$E1686),INDEX(AY$151:AY$167,$E1686))</f>
        <v/>
      </c>
    </row>
    <row r="1687" hidden="1" outlineLevel="2"/>
    <row r="1688" hidden="1" outlineLevel="2">
      <c r="A1688" s="14" t="inlineStr">
        <is>
          <t>ntx</t>
        </is>
      </c>
      <c r="B1688" s="14" t="inlineStr">
        <is>
          <t>coa</t>
        </is>
      </c>
      <c r="C1688" s="14" t="inlineStr">
        <is>
          <t>cst</t>
        </is>
      </c>
      <c r="D1688" s="37">
        <f>INDEX(Inputs!$L$5:$L$132,MATCH($B1688&amp;"|"&amp;$C1688,Inputs!$A$5:$A$132,0))</f>
        <v/>
      </c>
      <c r="E1688" s="37">
        <f>INDEX(Inputs!$I$5:$I$132,MATCH($B1688&amp;"|"&amp;$C1688,Inputs!$A$5:$A$132,0))</f>
        <v/>
      </c>
      <c r="F1688" s="36" t="n"/>
      <c r="G1688" s="36" t="n"/>
      <c r="H1688" s="14">
        <f>INDEX(Variables!$B$5:$B$105,MATCH($A1688,Variables!$A$5:$A$105,0))&amp;IF($C1688="",""," | "&amp;INDEX(Mapping!$B$5:$B$26,MATCH($C1688,Mapping!$A$5:$A$26,0))&amp;" | "&amp;INDEX(Mapping!$B$30:$B$41,MATCH($B1688,Mapping!$A$30:$A$41,0)))</f>
        <v/>
      </c>
      <c r="I1688" s="14">
        <f>INDEX(Variables!$C$5:$C$105,MATCH($A1688,Variables!$A$5:$A$105,0))</f>
        <v/>
      </c>
      <c r="J1688" s="14">
        <f>INDEX(Variables!$E$5:$E$105,MATCH($A1688,Variables!$A$5:$A$105,0))</f>
        <v/>
      </c>
      <c r="K1688" s="11">
        <f>LOWER(Settings!$C$4)&amp;".mit."&amp;$A1688&amp;IF($C1688="","","."&amp;$C1688&amp;"."&amp;$B1688)&amp;IF(INDEX(Variables!$D$5:$D$105,MATCH($A1688,Variables!$A$5:$A$105,0))="","","."&amp;INDEX(Variables!$D$5:$D$105,MATCH($A1688,Variables!$A$5:$A$105,0)))&amp;"."&amp;K$5</f>
        <v/>
      </c>
      <c r="L1688" s="38">
        <f>INDEX(L$78:L$91,$D1688)/$E1688</f>
        <v/>
      </c>
      <c r="M1688" s="37">
        <f>INDEX(M$78:M$91,$D1688)/$E1688</f>
        <v/>
      </c>
      <c r="N1688" s="37">
        <f>INDEX(N$78:N$91,$D1688)/$E1688</f>
        <v/>
      </c>
      <c r="O1688" s="37">
        <f>INDEX(O$78:O$91,$D1688)/$E1688</f>
        <v/>
      </c>
      <c r="P1688" s="37">
        <f>INDEX(P$78:P$91,$D1688)/$E1688</f>
        <v/>
      </c>
      <c r="Q1688" s="37">
        <f>INDEX(Q$78:Q$91,$D1688)/$E1688</f>
        <v/>
      </c>
      <c r="R1688" s="37">
        <f>INDEX(R$78:R$91,$D1688)/$E1688</f>
        <v/>
      </c>
      <c r="S1688" s="37">
        <f>INDEX(S$78:S$91,$D1688)/$E1688</f>
        <v/>
      </c>
      <c r="T1688" s="37">
        <f>INDEX(T$78:T$91,$D1688)/$E1688</f>
        <v/>
      </c>
      <c r="U1688" s="37">
        <f>INDEX(U$78:U$91,$D1688)/$E1688</f>
        <v/>
      </c>
      <c r="V1688" s="37">
        <f>INDEX(V$78:V$91,$D1688)/$E1688</f>
        <v/>
      </c>
      <c r="W1688" s="37">
        <f>INDEX(W$78:W$91,$D1688)/$E1688</f>
        <v/>
      </c>
      <c r="X1688" s="37">
        <f>INDEX(X$78:X$91,$D1688)/$E1688</f>
        <v/>
      </c>
      <c r="Y1688" s="37">
        <f>INDEX(Y$78:Y$91,$D1688)/$E1688</f>
        <v/>
      </c>
      <c r="Z1688" s="37">
        <f>INDEX(Z$78:Z$91,$D1688)/$E1688</f>
        <v/>
      </c>
      <c r="AA1688" s="37">
        <f>INDEX(AA$78:AA$91,$D1688)/$E1688</f>
        <v/>
      </c>
      <c r="AB1688" s="37">
        <f>INDEX(AB$78:AB$91,$D1688)/$E1688</f>
        <v/>
      </c>
      <c r="AC1688" s="37">
        <f>INDEX(AC$78:AC$91,$D1688)/$E1688</f>
        <v/>
      </c>
      <c r="AD1688" s="40">
        <f>NEWEXCISE(INDEX(AD$78:AD$91,$D1688),$E1688)</f>
        <v/>
      </c>
      <c r="AF1688" s="11">
        <f>LOWER(Settings!$C$4)&amp;".mit."&amp;$A1688&amp;IF($C1688="","","."&amp;$C1688&amp;"."&amp;$B1688)&amp;IF(INDEX(Variables!$D$5:$D$105,MATCH($A1688,Variables!$A$5:$A$105,0))="","","."&amp;INDEX(Variables!$D$5:$D$105,MATCH($A1688,Variables!$A$5:$A$105,0)))&amp;"."&amp;AF$5</f>
        <v/>
      </c>
      <c r="AG1688" s="38">
        <f>INDEX(AG$78:AG$91,$D1688)/$E1688</f>
        <v/>
      </c>
      <c r="AH1688" s="37">
        <f>INDEX(AH$78:AH$91,$D1688)/$E1688</f>
        <v/>
      </c>
      <c r="AI1688" s="37">
        <f>INDEX(AI$78:AI$91,$D1688)/$E1688</f>
        <v/>
      </c>
      <c r="AJ1688" s="37">
        <f>INDEX(AJ$78:AJ$91,$D1688)/$E1688</f>
        <v/>
      </c>
      <c r="AK1688" s="37">
        <f>INDEX(AK$78:AK$91,$D1688)/$E1688</f>
        <v/>
      </c>
      <c r="AL1688" s="37">
        <f>INDEX(AL$78:AL$91,$D1688)/$E1688</f>
        <v/>
      </c>
      <c r="AM1688" s="37">
        <f>INDEX(AM$78:AM$91,$D1688)/$E1688</f>
        <v/>
      </c>
      <c r="AN1688" s="37">
        <f>INDEX(AN$78:AN$91,$D1688)/$E1688</f>
        <v/>
      </c>
      <c r="AO1688" s="37">
        <f>INDEX(AO$78:AO$91,$D1688)/$E1688</f>
        <v/>
      </c>
      <c r="AP1688" s="37">
        <f>INDEX(AP$78:AP$91,$D1688)/$E1688</f>
        <v/>
      </c>
      <c r="AQ1688" s="37">
        <f>INDEX(AQ$78:AQ$91,$D1688)/$E1688</f>
        <v/>
      </c>
      <c r="AR1688" s="37">
        <f>INDEX(AR$78:AR$91,$D1688)/$E1688</f>
        <v/>
      </c>
      <c r="AS1688" s="37">
        <f>INDEX(AS$78:AS$91,$D1688)/$E1688</f>
        <v/>
      </c>
      <c r="AT1688" s="37">
        <f>INDEX(AT$78:AT$91,$D1688)/$E1688</f>
        <v/>
      </c>
      <c r="AU1688" s="37">
        <f>INDEX(AU$78:AU$91,$D1688)/$E1688</f>
        <v/>
      </c>
      <c r="AV1688" s="37">
        <f>INDEX(AV$78:AV$91,$D1688)/$E1688</f>
        <v/>
      </c>
      <c r="AW1688" s="37">
        <f>INDEX(AW$78:AW$91,$D1688)/$E1688</f>
        <v/>
      </c>
      <c r="AX1688" s="37">
        <f>INDEX(AX$78:AX$91,$D1688)/$E1688</f>
        <v/>
      </c>
      <c r="AY1688" s="40">
        <f>NEWEXCISE(INDEX(AY$78:AY$91,$D1688),$E1688)</f>
        <v/>
      </c>
    </row>
    <row r="1689" hidden="1" outlineLevel="2">
      <c r="A1689" s="14" t="inlineStr">
        <is>
          <t>ntx</t>
        </is>
      </c>
      <c r="B1689" s="14" t="inlineStr">
        <is>
          <t>nga</t>
        </is>
      </c>
      <c r="C1689" s="14" t="inlineStr">
        <is>
          <t>cst</t>
        </is>
      </c>
      <c r="D1689" s="37">
        <f>INDEX(Inputs!$L$5:$L$132,MATCH($B1689&amp;"|"&amp;$C1689,Inputs!$A$5:$A$132,0))</f>
        <v/>
      </c>
      <c r="E1689" s="37">
        <f>INDEX(Inputs!$I$5:$I$132,MATCH($B1689&amp;"|"&amp;$C1689,Inputs!$A$5:$A$132,0))</f>
        <v/>
      </c>
      <c r="F1689" s="36" t="n"/>
      <c r="G1689" s="36" t="n"/>
      <c r="H1689" s="14">
        <f>INDEX(Variables!$B$5:$B$105,MATCH($A1689,Variables!$A$5:$A$105,0))&amp;IF($C1689="",""," | "&amp;INDEX(Mapping!$B$5:$B$26,MATCH($C1689,Mapping!$A$5:$A$26,0))&amp;" | "&amp;INDEX(Mapping!$B$30:$B$41,MATCH($B1689,Mapping!$A$30:$A$41,0)))</f>
        <v/>
      </c>
      <c r="I1689" s="14">
        <f>INDEX(Variables!$C$5:$C$105,MATCH($A1689,Variables!$A$5:$A$105,0))</f>
        <v/>
      </c>
      <c r="J1689" s="14">
        <f>INDEX(Variables!$E$5:$E$105,MATCH($A1689,Variables!$A$5:$A$105,0))</f>
        <v/>
      </c>
      <c r="K1689" s="11">
        <f>LOWER(Settings!$C$4)&amp;".mit."&amp;$A1689&amp;IF($C1689="","","."&amp;$C1689&amp;"."&amp;$B1689)&amp;IF(INDEX(Variables!$D$5:$D$105,MATCH($A1689,Variables!$A$5:$A$105,0))="","","."&amp;INDEX(Variables!$D$5:$D$105,MATCH($A1689,Variables!$A$5:$A$105,0)))&amp;"."&amp;K$5</f>
        <v/>
      </c>
      <c r="L1689" s="38">
        <f>INDEX(L$78:L$91,$D1689)/$E1689</f>
        <v/>
      </c>
      <c r="M1689" s="37">
        <f>INDEX(M$78:M$91,$D1689)/$E1689</f>
        <v/>
      </c>
      <c r="N1689" s="37">
        <f>INDEX(N$78:N$91,$D1689)/$E1689</f>
        <v/>
      </c>
      <c r="O1689" s="37">
        <f>INDEX(O$78:O$91,$D1689)/$E1689</f>
        <v/>
      </c>
      <c r="P1689" s="37">
        <f>INDEX(P$78:P$91,$D1689)/$E1689</f>
        <v/>
      </c>
      <c r="Q1689" s="37">
        <f>INDEX(Q$78:Q$91,$D1689)/$E1689</f>
        <v/>
      </c>
      <c r="R1689" s="37">
        <f>INDEX(R$78:R$91,$D1689)/$E1689</f>
        <v/>
      </c>
      <c r="S1689" s="37">
        <f>INDEX(S$78:S$91,$D1689)/$E1689</f>
        <v/>
      </c>
      <c r="T1689" s="37">
        <f>INDEX(T$78:T$91,$D1689)/$E1689</f>
        <v/>
      </c>
      <c r="U1689" s="37">
        <f>INDEX(U$78:U$91,$D1689)/$E1689</f>
        <v/>
      </c>
      <c r="V1689" s="37">
        <f>INDEX(V$78:V$91,$D1689)/$E1689</f>
        <v/>
      </c>
      <c r="W1689" s="37">
        <f>INDEX(W$78:W$91,$D1689)/$E1689</f>
        <v/>
      </c>
      <c r="X1689" s="37">
        <f>INDEX(X$78:X$91,$D1689)/$E1689</f>
        <v/>
      </c>
      <c r="Y1689" s="37">
        <f>INDEX(Y$78:Y$91,$D1689)/$E1689</f>
        <v/>
      </c>
      <c r="Z1689" s="37">
        <f>INDEX(Z$78:Z$91,$D1689)/$E1689</f>
        <v/>
      </c>
      <c r="AA1689" s="37">
        <f>INDEX(AA$78:AA$91,$D1689)/$E1689</f>
        <v/>
      </c>
      <c r="AB1689" s="37">
        <f>INDEX(AB$78:AB$91,$D1689)/$E1689</f>
        <v/>
      </c>
      <c r="AC1689" s="37">
        <f>INDEX(AC$78:AC$91,$D1689)/$E1689</f>
        <v/>
      </c>
      <c r="AD1689" s="40">
        <f>NEWEXCISE(INDEX(AD$78:AD$91,$D1689),$E1689)</f>
        <v/>
      </c>
      <c r="AF1689" s="11">
        <f>LOWER(Settings!$C$4)&amp;".mit."&amp;$A1689&amp;IF($C1689="","","."&amp;$C1689&amp;"."&amp;$B1689)&amp;IF(INDEX(Variables!$D$5:$D$105,MATCH($A1689,Variables!$A$5:$A$105,0))="","","."&amp;INDEX(Variables!$D$5:$D$105,MATCH($A1689,Variables!$A$5:$A$105,0)))&amp;"."&amp;AF$5</f>
        <v/>
      </c>
      <c r="AG1689" s="38">
        <f>INDEX(AG$78:AG$91,$D1689)/$E1689</f>
        <v/>
      </c>
      <c r="AH1689" s="37">
        <f>INDEX(AH$78:AH$91,$D1689)/$E1689</f>
        <v/>
      </c>
      <c r="AI1689" s="37">
        <f>INDEX(AI$78:AI$91,$D1689)/$E1689</f>
        <v/>
      </c>
      <c r="AJ1689" s="37">
        <f>INDEX(AJ$78:AJ$91,$D1689)/$E1689</f>
        <v/>
      </c>
      <c r="AK1689" s="37">
        <f>INDEX(AK$78:AK$91,$D1689)/$E1689</f>
        <v/>
      </c>
      <c r="AL1689" s="37">
        <f>INDEX(AL$78:AL$91,$D1689)/$E1689</f>
        <v/>
      </c>
      <c r="AM1689" s="37">
        <f>INDEX(AM$78:AM$91,$D1689)/$E1689</f>
        <v/>
      </c>
      <c r="AN1689" s="37">
        <f>INDEX(AN$78:AN$91,$D1689)/$E1689</f>
        <v/>
      </c>
      <c r="AO1689" s="37">
        <f>INDEX(AO$78:AO$91,$D1689)/$E1689</f>
        <v/>
      </c>
      <c r="AP1689" s="37">
        <f>INDEX(AP$78:AP$91,$D1689)/$E1689</f>
        <v/>
      </c>
      <c r="AQ1689" s="37">
        <f>INDEX(AQ$78:AQ$91,$D1689)/$E1689</f>
        <v/>
      </c>
      <c r="AR1689" s="37">
        <f>INDEX(AR$78:AR$91,$D1689)/$E1689</f>
        <v/>
      </c>
      <c r="AS1689" s="37">
        <f>INDEX(AS$78:AS$91,$D1689)/$E1689</f>
        <v/>
      </c>
      <c r="AT1689" s="37">
        <f>INDEX(AT$78:AT$91,$D1689)/$E1689</f>
        <v/>
      </c>
      <c r="AU1689" s="37">
        <f>INDEX(AU$78:AU$91,$D1689)/$E1689</f>
        <v/>
      </c>
      <c r="AV1689" s="37">
        <f>INDEX(AV$78:AV$91,$D1689)/$E1689</f>
        <v/>
      </c>
      <c r="AW1689" s="37">
        <f>INDEX(AW$78:AW$91,$D1689)/$E1689</f>
        <v/>
      </c>
      <c r="AX1689" s="37">
        <f>INDEX(AX$78:AX$91,$D1689)/$E1689</f>
        <v/>
      </c>
      <c r="AY1689" s="40">
        <f>NEWEXCISE(INDEX(AY$78:AY$91,$D1689),$E1689)</f>
        <v/>
      </c>
    </row>
    <row r="1690" hidden="1" outlineLevel="2">
      <c r="A1690" s="14" t="inlineStr">
        <is>
          <t>ntx</t>
        </is>
      </c>
      <c r="B1690" s="14" t="inlineStr">
        <is>
          <t>gso</t>
        </is>
      </c>
      <c r="C1690" s="14" t="inlineStr">
        <is>
          <t>cst</t>
        </is>
      </c>
      <c r="D1690" s="37">
        <f>INDEX(Inputs!$L$5:$L$132,MATCH($B1690&amp;"|"&amp;$C1690,Inputs!$A$5:$A$132,0))</f>
        <v/>
      </c>
      <c r="E1690" s="37">
        <f>INDEX(Inputs!$I$5:$I$132,MATCH($B1690&amp;"|"&amp;$C1690,Inputs!$A$5:$A$132,0))</f>
        <v/>
      </c>
      <c r="F1690" s="36" t="n"/>
      <c r="G1690" s="36" t="n"/>
      <c r="H1690" s="14">
        <f>INDEX(Variables!$B$5:$B$105,MATCH($A1690,Variables!$A$5:$A$105,0))&amp;IF($C1690="",""," | "&amp;INDEX(Mapping!$B$5:$B$26,MATCH($C1690,Mapping!$A$5:$A$26,0))&amp;" | "&amp;INDEX(Mapping!$B$30:$B$41,MATCH($B1690,Mapping!$A$30:$A$41,0)))</f>
        <v/>
      </c>
      <c r="I1690" s="14">
        <f>INDEX(Variables!$C$5:$C$105,MATCH($A1690,Variables!$A$5:$A$105,0))</f>
        <v/>
      </c>
      <c r="J1690" s="14">
        <f>INDEX(Variables!$E$5:$E$105,MATCH($A1690,Variables!$A$5:$A$105,0))</f>
        <v/>
      </c>
      <c r="K1690" s="11">
        <f>LOWER(Settings!$C$4)&amp;".mit."&amp;$A1690&amp;IF($C1690="","","."&amp;$C1690&amp;"."&amp;$B1690)&amp;IF(INDEX(Variables!$D$5:$D$105,MATCH($A1690,Variables!$A$5:$A$105,0))="","","."&amp;INDEX(Variables!$D$5:$D$105,MATCH($A1690,Variables!$A$5:$A$105,0)))&amp;"."&amp;K$5</f>
        <v/>
      </c>
      <c r="L1690" s="38">
        <f>INDEX(L$78:L$91,$D1690)/$E1690</f>
        <v/>
      </c>
      <c r="M1690" s="37">
        <f>INDEX(M$78:M$91,$D1690)/$E1690</f>
        <v/>
      </c>
      <c r="N1690" s="37">
        <f>INDEX(N$78:N$91,$D1690)/$E1690</f>
        <v/>
      </c>
      <c r="O1690" s="37">
        <f>INDEX(O$78:O$91,$D1690)/$E1690</f>
        <v/>
      </c>
      <c r="P1690" s="37">
        <f>INDEX(P$78:P$91,$D1690)/$E1690</f>
        <v/>
      </c>
      <c r="Q1690" s="37">
        <f>INDEX(Q$78:Q$91,$D1690)/$E1690</f>
        <v/>
      </c>
      <c r="R1690" s="37">
        <f>INDEX(R$78:R$91,$D1690)/$E1690</f>
        <v/>
      </c>
      <c r="S1690" s="37">
        <f>INDEX(S$78:S$91,$D1690)/$E1690</f>
        <v/>
      </c>
      <c r="T1690" s="37">
        <f>INDEX(T$78:T$91,$D1690)/$E1690</f>
        <v/>
      </c>
      <c r="U1690" s="37">
        <f>INDEX(U$78:U$91,$D1690)/$E1690</f>
        <v/>
      </c>
      <c r="V1690" s="37">
        <f>INDEX(V$78:V$91,$D1690)/$E1690</f>
        <v/>
      </c>
      <c r="W1690" s="37">
        <f>INDEX(W$78:W$91,$D1690)/$E1690</f>
        <v/>
      </c>
      <c r="X1690" s="37">
        <f>INDEX(X$78:X$91,$D1690)/$E1690</f>
        <v/>
      </c>
      <c r="Y1690" s="37">
        <f>INDEX(Y$78:Y$91,$D1690)/$E1690</f>
        <v/>
      </c>
      <c r="Z1690" s="37">
        <f>INDEX(Z$78:Z$91,$D1690)/$E1690</f>
        <v/>
      </c>
      <c r="AA1690" s="37">
        <f>INDEX(AA$78:AA$91,$D1690)/$E1690</f>
        <v/>
      </c>
      <c r="AB1690" s="37">
        <f>INDEX(AB$78:AB$91,$D1690)/$E1690</f>
        <v/>
      </c>
      <c r="AC1690" s="37">
        <f>INDEX(AC$78:AC$91,$D1690)/$E1690</f>
        <v/>
      </c>
      <c r="AD1690" s="40">
        <f>NEWEXCISE(INDEX(AD$78:AD$91,$D1690),$E1690)</f>
        <v/>
      </c>
      <c r="AF1690" s="11">
        <f>LOWER(Settings!$C$4)&amp;".mit."&amp;$A1690&amp;IF($C1690="","","."&amp;$C1690&amp;"."&amp;$B1690)&amp;IF(INDEX(Variables!$D$5:$D$105,MATCH($A1690,Variables!$A$5:$A$105,0))="","","."&amp;INDEX(Variables!$D$5:$D$105,MATCH($A1690,Variables!$A$5:$A$105,0)))&amp;"."&amp;AF$5</f>
        <v/>
      </c>
      <c r="AG1690" s="38">
        <f>INDEX(AG$78:AG$91,$D1690)/$E1690</f>
        <v/>
      </c>
      <c r="AH1690" s="37">
        <f>INDEX(AH$78:AH$91,$D1690)/$E1690</f>
        <v/>
      </c>
      <c r="AI1690" s="37">
        <f>INDEX(AI$78:AI$91,$D1690)/$E1690</f>
        <v/>
      </c>
      <c r="AJ1690" s="37">
        <f>INDEX(AJ$78:AJ$91,$D1690)/$E1690</f>
        <v/>
      </c>
      <c r="AK1690" s="37">
        <f>INDEX(AK$78:AK$91,$D1690)/$E1690</f>
        <v/>
      </c>
      <c r="AL1690" s="37">
        <f>INDEX(AL$78:AL$91,$D1690)/$E1690</f>
        <v/>
      </c>
      <c r="AM1690" s="37">
        <f>INDEX(AM$78:AM$91,$D1690)/$E1690</f>
        <v/>
      </c>
      <c r="AN1690" s="37">
        <f>INDEX(AN$78:AN$91,$D1690)/$E1690</f>
        <v/>
      </c>
      <c r="AO1690" s="37">
        <f>INDEX(AO$78:AO$91,$D1690)/$E1690</f>
        <v/>
      </c>
      <c r="AP1690" s="37">
        <f>INDEX(AP$78:AP$91,$D1690)/$E1690</f>
        <v/>
      </c>
      <c r="AQ1690" s="37">
        <f>INDEX(AQ$78:AQ$91,$D1690)/$E1690</f>
        <v/>
      </c>
      <c r="AR1690" s="37">
        <f>INDEX(AR$78:AR$91,$D1690)/$E1690</f>
        <v/>
      </c>
      <c r="AS1690" s="37">
        <f>INDEX(AS$78:AS$91,$D1690)/$E1690</f>
        <v/>
      </c>
      <c r="AT1690" s="37">
        <f>INDEX(AT$78:AT$91,$D1690)/$E1690</f>
        <v/>
      </c>
      <c r="AU1690" s="37">
        <f>INDEX(AU$78:AU$91,$D1690)/$E1690</f>
        <v/>
      </c>
      <c r="AV1690" s="37">
        <f>INDEX(AV$78:AV$91,$D1690)/$E1690</f>
        <v/>
      </c>
      <c r="AW1690" s="37">
        <f>INDEX(AW$78:AW$91,$D1690)/$E1690</f>
        <v/>
      </c>
      <c r="AX1690" s="37">
        <f>INDEX(AX$78:AX$91,$D1690)/$E1690</f>
        <v/>
      </c>
      <c r="AY1690" s="40">
        <f>NEWEXCISE(INDEX(AY$78:AY$91,$D1690),$E1690)</f>
        <v/>
      </c>
    </row>
    <row r="1691" hidden="1" outlineLevel="2">
      <c r="A1691" s="14" t="inlineStr">
        <is>
          <t>ntx</t>
        </is>
      </c>
      <c r="B1691" s="14" t="inlineStr">
        <is>
          <t>die</t>
        </is>
      </c>
      <c r="C1691" s="14" t="inlineStr">
        <is>
          <t>cst</t>
        </is>
      </c>
      <c r="D1691" s="37">
        <f>INDEX(Inputs!$L$5:$L$132,MATCH($B1691&amp;"|"&amp;$C1691,Inputs!$A$5:$A$132,0))</f>
        <v/>
      </c>
      <c r="E1691" s="37">
        <f>INDEX(Inputs!$I$5:$I$132,MATCH($B1691&amp;"|"&amp;$C1691,Inputs!$A$5:$A$132,0))</f>
        <v/>
      </c>
      <c r="F1691" s="36" t="n"/>
      <c r="G1691" s="36" t="n"/>
      <c r="H1691" s="14">
        <f>INDEX(Variables!$B$5:$B$105,MATCH($A1691,Variables!$A$5:$A$105,0))&amp;IF($C1691="",""," | "&amp;INDEX(Mapping!$B$5:$B$26,MATCH($C1691,Mapping!$A$5:$A$26,0))&amp;" | "&amp;INDEX(Mapping!$B$30:$B$41,MATCH($B1691,Mapping!$A$30:$A$41,0)))</f>
        <v/>
      </c>
      <c r="I1691" s="14">
        <f>INDEX(Variables!$C$5:$C$105,MATCH($A1691,Variables!$A$5:$A$105,0))</f>
        <v/>
      </c>
      <c r="J1691" s="14">
        <f>INDEX(Variables!$E$5:$E$105,MATCH($A1691,Variables!$A$5:$A$105,0))</f>
        <v/>
      </c>
      <c r="K1691" s="11">
        <f>LOWER(Settings!$C$4)&amp;".mit."&amp;$A1691&amp;IF($C1691="","","."&amp;$C1691&amp;"."&amp;$B1691)&amp;IF(INDEX(Variables!$D$5:$D$105,MATCH($A1691,Variables!$A$5:$A$105,0))="","","."&amp;INDEX(Variables!$D$5:$D$105,MATCH($A1691,Variables!$A$5:$A$105,0)))&amp;"."&amp;K$5</f>
        <v/>
      </c>
      <c r="L1691" s="38">
        <f>INDEX(L$78:L$91,$D1691)/$E1691</f>
        <v/>
      </c>
      <c r="M1691" s="37">
        <f>INDEX(M$78:M$91,$D1691)/$E1691</f>
        <v/>
      </c>
      <c r="N1691" s="37">
        <f>INDEX(N$78:N$91,$D1691)/$E1691</f>
        <v/>
      </c>
      <c r="O1691" s="37">
        <f>INDEX(O$78:O$91,$D1691)/$E1691</f>
        <v/>
      </c>
      <c r="P1691" s="37">
        <f>INDEX(P$78:P$91,$D1691)/$E1691</f>
        <v/>
      </c>
      <c r="Q1691" s="37">
        <f>INDEX(Q$78:Q$91,$D1691)/$E1691</f>
        <v/>
      </c>
      <c r="R1691" s="37">
        <f>INDEX(R$78:R$91,$D1691)/$E1691</f>
        <v/>
      </c>
      <c r="S1691" s="37">
        <f>INDEX(S$78:S$91,$D1691)/$E1691</f>
        <v/>
      </c>
      <c r="T1691" s="37">
        <f>INDEX(T$78:T$91,$D1691)/$E1691</f>
        <v/>
      </c>
      <c r="U1691" s="37">
        <f>INDEX(U$78:U$91,$D1691)/$E1691</f>
        <v/>
      </c>
      <c r="V1691" s="37">
        <f>INDEX(V$78:V$91,$D1691)/$E1691</f>
        <v/>
      </c>
      <c r="W1691" s="37">
        <f>INDEX(W$78:W$91,$D1691)/$E1691</f>
        <v/>
      </c>
      <c r="X1691" s="37">
        <f>INDEX(X$78:X$91,$D1691)/$E1691</f>
        <v/>
      </c>
      <c r="Y1691" s="37">
        <f>INDEX(Y$78:Y$91,$D1691)/$E1691</f>
        <v/>
      </c>
      <c r="Z1691" s="37">
        <f>INDEX(Z$78:Z$91,$D1691)/$E1691</f>
        <v/>
      </c>
      <c r="AA1691" s="37">
        <f>INDEX(AA$78:AA$91,$D1691)/$E1691</f>
        <v/>
      </c>
      <c r="AB1691" s="37">
        <f>INDEX(AB$78:AB$91,$D1691)/$E1691</f>
        <v/>
      </c>
      <c r="AC1691" s="37">
        <f>INDEX(AC$78:AC$91,$D1691)/$E1691</f>
        <v/>
      </c>
      <c r="AD1691" s="40">
        <f>NEWEXCISE(INDEX(AD$78:AD$91,$D1691),$E1691)</f>
        <v/>
      </c>
      <c r="AF1691" s="11">
        <f>LOWER(Settings!$C$4)&amp;".mit."&amp;$A1691&amp;IF($C1691="","","."&amp;$C1691&amp;"."&amp;$B1691)&amp;IF(INDEX(Variables!$D$5:$D$105,MATCH($A1691,Variables!$A$5:$A$105,0))="","","."&amp;INDEX(Variables!$D$5:$D$105,MATCH($A1691,Variables!$A$5:$A$105,0)))&amp;"."&amp;AF$5</f>
        <v/>
      </c>
      <c r="AG1691" s="38">
        <f>INDEX(AG$78:AG$91,$D1691)/$E1691</f>
        <v/>
      </c>
      <c r="AH1691" s="37">
        <f>INDEX(AH$78:AH$91,$D1691)/$E1691</f>
        <v/>
      </c>
      <c r="AI1691" s="37">
        <f>INDEX(AI$78:AI$91,$D1691)/$E1691</f>
        <v/>
      </c>
      <c r="AJ1691" s="37">
        <f>INDEX(AJ$78:AJ$91,$D1691)/$E1691</f>
        <v/>
      </c>
      <c r="AK1691" s="37">
        <f>INDEX(AK$78:AK$91,$D1691)/$E1691</f>
        <v/>
      </c>
      <c r="AL1691" s="37">
        <f>INDEX(AL$78:AL$91,$D1691)/$E1691</f>
        <v/>
      </c>
      <c r="AM1691" s="37">
        <f>INDEX(AM$78:AM$91,$D1691)/$E1691</f>
        <v/>
      </c>
      <c r="AN1691" s="37">
        <f>INDEX(AN$78:AN$91,$D1691)/$E1691</f>
        <v/>
      </c>
      <c r="AO1691" s="37">
        <f>INDEX(AO$78:AO$91,$D1691)/$E1691</f>
        <v/>
      </c>
      <c r="AP1691" s="37">
        <f>INDEX(AP$78:AP$91,$D1691)/$E1691</f>
        <v/>
      </c>
      <c r="AQ1691" s="37">
        <f>INDEX(AQ$78:AQ$91,$D1691)/$E1691</f>
        <v/>
      </c>
      <c r="AR1691" s="37">
        <f>INDEX(AR$78:AR$91,$D1691)/$E1691</f>
        <v/>
      </c>
      <c r="AS1691" s="37">
        <f>INDEX(AS$78:AS$91,$D1691)/$E1691</f>
        <v/>
      </c>
      <c r="AT1691" s="37">
        <f>INDEX(AT$78:AT$91,$D1691)/$E1691</f>
        <v/>
      </c>
      <c r="AU1691" s="37">
        <f>INDEX(AU$78:AU$91,$D1691)/$E1691</f>
        <v/>
      </c>
      <c r="AV1691" s="37">
        <f>INDEX(AV$78:AV$91,$D1691)/$E1691</f>
        <v/>
      </c>
      <c r="AW1691" s="37">
        <f>INDEX(AW$78:AW$91,$D1691)/$E1691</f>
        <v/>
      </c>
      <c r="AX1691" s="37">
        <f>INDEX(AX$78:AX$91,$D1691)/$E1691</f>
        <v/>
      </c>
      <c r="AY1691" s="40">
        <f>NEWEXCISE(INDEX(AY$78:AY$91,$D1691),$E1691)</f>
        <v/>
      </c>
    </row>
    <row r="1692" hidden="1" outlineLevel="2">
      <c r="A1692" s="14" t="inlineStr">
        <is>
          <t>ntx</t>
        </is>
      </c>
      <c r="B1692" s="14" t="inlineStr">
        <is>
          <t>lpg</t>
        </is>
      </c>
      <c r="C1692" s="14" t="inlineStr">
        <is>
          <t>cst</t>
        </is>
      </c>
      <c r="D1692" s="37">
        <f>INDEX(Inputs!$L$5:$L$132,MATCH($B1692&amp;"|"&amp;$C1692,Inputs!$A$5:$A$132,0))</f>
        <v/>
      </c>
      <c r="E1692" s="37">
        <f>INDEX(Inputs!$I$5:$I$132,MATCH($B1692&amp;"|"&amp;$C1692,Inputs!$A$5:$A$132,0))</f>
        <v/>
      </c>
      <c r="F1692" s="36" t="n"/>
      <c r="G1692" s="36" t="n"/>
      <c r="H1692" s="14">
        <f>INDEX(Variables!$B$5:$B$105,MATCH($A1692,Variables!$A$5:$A$105,0))&amp;IF($C1692="",""," | "&amp;INDEX(Mapping!$B$5:$B$26,MATCH($C1692,Mapping!$A$5:$A$26,0))&amp;" | "&amp;INDEX(Mapping!$B$30:$B$41,MATCH($B1692,Mapping!$A$30:$A$41,0)))</f>
        <v/>
      </c>
      <c r="I1692" s="14">
        <f>INDEX(Variables!$C$5:$C$105,MATCH($A1692,Variables!$A$5:$A$105,0))</f>
        <v/>
      </c>
      <c r="J1692" s="14">
        <f>INDEX(Variables!$E$5:$E$105,MATCH($A1692,Variables!$A$5:$A$105,0))</f>
        <v/>
      </c>
      <c r="K1692" s="11">
        <f>LOWER(Settings!$C$4)&amp;".mit."&amp;$A1692&amp;IF($C1692="","","."&amp;$C1692&amp;"."&amp;$B1692)&amp;IF(INDEX(Variables!$D$5:$D$105,MATCH($A1692,Variables!$A$5:$A$105,0))="","","."&amp;INDEX(Variables!$D$5:$D$105,MATCH($A1692,Variables!$A$5:$A$105,0)))&amp;"."&amp;K$5</f>
        <v/>
      </c>
      <c r="L1692" s="38">
        <f>INDEX(L$78:L$91,$D1692)/$E1692</f>
        <v/>
      </c>
      <c r="M1692" s="37">
        <f>INDEX(M$78:M$91,$D1692)/$E1692</f>
        <v/>
      </c>
      <c r="N1692" s="37">
        <f>INDEX(N$78:N$91,$D1692)/$E1692</f>
        <v/>
      </c>
      <c r="O1692" s="37">
        <f>INDEX(O$78:O$91,$D1692)/$E1692</f>
        <v/>
      </c>
      <c r="P1692" s="37">
        <f>INDEX(P$78:P$91,$D1692)/$E1692</f>
        <v/>
      </c>
      <c r="Q1692" s="37">
        <f>INDEX(Q$78:Q$91,$D1692)/$E1692</f>
        <v/>
      </c>
      <c r="R1692" s="37">
        <f>INDEX(R$78:R$91,$D1692)/$E1692</f>
        <v/>
      </c>
      <c r="S1692" s="37">
        <f>INDEX(S$78:S$91,$D1692)/$E1692</f>
        <v/>
      </c>
      <c r="T1692" s="37">
        <f>INDEX(T$78:T$91,$D1692)/$E1692</f>
        <v/>
      </c>
      <c r="U1692" s="37">
        <f>INDEX(U$78:U$91,$D1692)/$E1692</f>
        <v/>
      </c>
      <c r="V1692" s="37">
        <f>INDEX(V$78:V$91,$D1692)/$E1692</f>
        <v/>
      </c>
      <c r="W1692" s="37">
        <f>INDEX(W$78:W$91,$D1692)/$E1692</f>
        <v/>
      </c>
      <c r="X1692" s="37">
        <f>INDEX(X$78:X$91,$D1692)/$E1692</f>
        <v/>
      </c>
      <c r="Y1692" s="37">
        <f>INDEX(Y$78:Y$91,$D1692)/$E1692</f>
        <v/>
      </c>
      <c r="Z1692" s="37">
        <f>INDEX(Z$78:Z$91,$D1692)/$E1692</f>
        <v/>
      </c>
      <c r="AA1692" s="37">
        <f>INDEX(AA$78:AA$91,$D1692)/$E1692</f>
        <v/>
      </c>
      <c r="AB1692" s="37">
        <f>INDEX(AB$78:AB$91,$D1692)/$E1692</f>
        <v/>
      </c>
      <c r="AC1692" s="37">
        <f>INDEX(AC$78:AC$91,$D1692)/$E1692</f>
        <v/>
      </c>
      <c r="AD1692" s="40">
        <f>NEWEXCISE(INDEX(AD$78:AD$91,$D1692),$E1692)</f>
        <v/>
      </c>
      <c r="AF1692" s="11">
        <f>LOWER(Settings!$C$4)&amp;".mit."&amp;$A1692&amp;IF($C1692="","","."&amp;$C1692&amp;"."&amp;$B1692)&amp;IF(INDEX(Variables!$D$5:$D$105,MATCH($A1692,Variables!$A$5:$A$105,0))="","","."&amp;INDEX(Variables!$D$5:$D$105,MATCH($A1692,Variables!$A$5:$A$105,0)))&amp;"."&amp;AF$5</f>
        <v/>
      </c>
      <c r="AG1692" s="38">
        <f>INDEX(AG$78:AG$91,$D1692)/$E1692</f>
        <v/>
      </c>
      <c r="AH1692" s="37">
        <f>INDEX(AH$78:AH$91,$D1692)/$E1692</f>
        <v/>
      </c>
      <c r="AI1692" s="37">
        <f>INDEX(AI$78:AI$91,$D1692)/$E1692</f>
        <v/>
      </c>
      <c r="AJ1692" s="37">
        <f>INDEX(AJ$78:AJ$91,$D1692)/$E1692</f>
        <v/>
      </c>
      <c r="AK1692" s="37">
        <f>INDEX(AK$78:AK$91,$D1692)/$E1692</f>
        <v/>
      </c>
      <c r="AL1692" s="37">
        <f>INDEX(AL$78:AL$91,$D1692)/$E1692</f>
        <v/>
      </c>
      <c r="AM1692" s="37">
        <f>INDEX(AM$78:AM$91,$D1692)/$E1692</f>
        <v/>
      </c>
      <c r="AN1692" s="37">
        <f>INDEX(AN$78:AN$91,$D1692)/$E1692</f>
        <v/>
      </c>
      <c r="AO1692" s="37">
        <f>INDEX(AO$78:AO$91,$D1692)/$E1692</f>
        <v/>
      </c>
      <c r="AP1692" s="37">
        <f>INDEX(AP$78:AP$91,$D1692)/$E1692</f>
        <v/>
      </c>
      <c r="AQ1692" s="37">
        <f>INDEX(AQ$78:AQ$91,$D1692)/$E1692</f>
        <v/>
      </c>
      <c r="AR1692" s="37">
        <f>INDEX(AR$78:AR$91,$D1692)/$E1692</f>
        <v/>
      </c>
      <c r="AS1692" s="37">
        <f>INDEX(AS$78:AS$91,$D1692)/$E1692</f>
        <v/>
      </c>
      <c r="AT1692" s="37">
        <f>INDEX(AT$78:AT$91,$D1692)/$E1692</f>
        <v/>
      </c>
      <c r="AU1692" s="37">
        <f>INDEX(AU$78:AU$91,$D1692)/$E1692</f>
        <v/>
      </c>
      <c r="AV1692" s="37">
        <f>INDEX(AV$78:AV$91,$D1692)/$E1692</f>
        <v/>
      </c>
      <c r="AW1692" s="37">
        <f>INDEX(AW$78:AW$91,$D1692)/$E1692</f>
        <v/>
      </c>
      <c r="AX1692" s="37">
        <f>INDEX(AX$78:AX$91,$D1692)/$E1692</f>
        <v/>
      </c>
      <c r="AY1692" s="40">
        <f>NEWEXCISE(INDEX(AY$78:AY$91,$D1692),$E1692)</f>
        <v/>
      </c>
    </row>
    <row r="1693" hidden="1" outlineLevel="2">
      <c r="A1693" s="14" t="inlineStr">
        <is>
          <t>ntx</t>
        </is>
      </c>
      <c r="B1693" s="14" t="inlineStr">
        <is>
          <t>ker</t>
        </is>
      </c>
      <c r="C1693" s="14" t="inlineStr">
        <is>
          <t>cst</t>
        </is>
      </c>
      <c r="D1693" s="37">
        <f>INDEX(Inputs!$L$5:$L$132,MATCH($B1693&amp;"|"&amp;$C1693,Inputs!$A$5:$A$132,0))</f>
        <v/>
      </c>
      <c r="E1693" s="37">
        <f>INDEX(Inputs!$I$5:$I$132,MATCH($B1693&amp;"|"&amp;$C1693,Inputs!$A$5:$A$132,0))</f>
        <v/>
      </c>
      <c r="F1693" s="36" t="n"/>
      <c r="G1693" s="36" t="n"/>
      <c r="H1693" s="14">
        <f>INDEX(Variables!$B$5:$B$105,MATCH($A1693,Variables!$A$5:$A$105,0))&amp;IF($C1693="",""," | "&amp;INDEX(Mapping!$B$5:$B$26,MATCH($C1693,Mapping!$A$5:$A$26,0))&amp;" | "&amp;INDEX(Mapping!$B$30:$B$41,MATCH($B1693,Mapping!$A$30:$A$41,0)))</f>
        <v/>
      </c>
      <c r="I1693" s="14">
        <f>INDEX(Variables!$C$5:$C$105,MATCH($A1693,Variables!$A$5:$A$105,0))</f>
        <v/>
      </c>
      <c r="J1693" s="14">
        <f>INDEX(Variables!$E$5:$E$105,MATCH($A1693,Variables!$A$5:$A$105,0))</f>
        <v/>
      </c>
      <c r="K1693" s="11">
        <f>LOWER(Settings!$C$4)&amp;".mit."&amp;$A1693&amp;IF($C1693="","","."&amp;$C1693&amp;"."&amp;$B1693)&amp;IF(INDEX(Variables!$D$5:$D$105,MATCH($A1693,Variables!$A$5:$A$105,0))="","","."&amp;INDEX(Variables!$D$5:$D$105,MATCH($A1693,Variables!$A$5:$A$105,0)))&amp;"."&amp;K$5</f>
        <v/>
      </c>
      <c r="L1693" s="38">
        <f>INDEX(L$78:L$91,$D1693)/$E1693</f>
        <v/>
      </c>
      <c r="M1693" s="37">
        <f>INDEX(M$78:M$91,$D1693)/$E1693</f>
        <v/>
      </c>
      <c r="N1693" s="37">
        <f>INDEX(N$78:N$91,$D1693)/$E1693</f>
        <v/>
      </c>
      <c r="O1693" s="37">
        <f>INDEX(O$78:O$91,$D1693)/$E1693</f>
        <v/>
      </c>
      <c r="P1693" s="37">
        <f>INDEX(P$78:P$91,$D1693)/$E1693</f>
        <v/>
      </c>
      <c r="Q1693" s="37">
        <f>INDEX(Q$78:Q$91,$D1693)/$E1693</f>
        <v/>
      </c>
      <c r="R1693" s="37">
        <f>INDEX(R$78:R$91,$D1693)/$E1693</f>
        <v/>
      </c>
      <c r="S1693" s="37">
        <f>INDEX(S$78:S$91,$D1693)/$E1693</f>
        <v/>
      </c>
      <c r="T1693" s="37">
        <f>INDEX(T$78:T$91,$D1693)/$E1693</f>
        <v/>
      </c>
      <c r="U1693" s="37">
        <f>INDEX(U$78:U$91,$D1693)/$E1693</f>
        <v/>
      </c>
      <c r="V1693" s="37">
        <f>INDEX(V$78:V$91,$D1693)/$E1693</f>
        <v/>
      </c>
      <c r="W1693" s="37">
        <f>INDEX(W$78:W$91,$D1693)/$E1693</f>
        <v/>
      </c>
      <c r="X1693" s="37">
        <f>INDEX(X$78:X$91,$D1693)/$E1693</f>
        <v/>
      </c>
      <c r="Y1693" s="37">
        <f>INDEX(Y$78:Y$91,$D1693)/$E1693</f>
        <v/>
      </c>
      <c r="Z1693" s="37">
        <f>INDEX(Z$78:Z$91,$D1693)/$E1693</f>
        <v/>
      </c>
      <c r="AA1693" s="37">
        <f>INDEX(AA$78:AA$91,$D1693)/$E1693</f>
        <v/>
      </c>
      <c r="AB1693" s="37">
        <f>INDEX(AB$78:AB$91,$D1693)/$E1693</f>
        <v/>
      </c>
      <c r="AC1693" s="37">
        <f>INDEX(AC$78:AC$91,$D1693)/$E1693</f>
        <v/>
      </c>
      <c r="AD1693" s="40">
        <f>NEWEXCISE(INDEX(AD$78:AD$91,$D1693),$E1693)</f>
        <v/>
      </c>
      <c r="AF1693" s="11">
        <f>LOWER(Settings!$C$4)&amp;".mit."&amp;$A1693&amp;IF($C1693="","","."&amp;$C1693&amp;"."&amp;$B1693)&amp;IF(INDEX(Variables!$D$5:$D$105,MATCH($A1693,Variables!$A$5:$A$105,0))="","","."&amp;INDEX(Variables!$D$5:$D$105,MATCH($A1693,Variables!$A$5:$A$105,0)))&amp;"."&amp;AF$5</f>
        <v/>
      </c>
      <c r="AG1693" s="38">
        <f>INDEX(AG$78:AG$91,$D1693)/$E1693</f>
        <v/>
      </c>
      <c r="AH1693" s="37">
        <f>INDEX(AH$78:AH$91,$D1693)/$E1693</f>
        <v/>
      </c>
      <c r="AI1693" s="37">
        <f>INDEX(AI$78:AI$91,$D1693)/$E1693</f>
        <v/>
      </c>
      <c r="AJ1693" s="37">
        <f>INDEX(AJ$78:AJ$91,$D1693)/$E1693</f>
        <v/>
      </c>
      <c r="AK1693" s="37">
        <f>INDEX(AK$78:AK$91,$D1693)/$E1693</f>
        <v/>
      </c>
      <c r="AL1693" s="37">
        <f>INDEX(AL$78:AL$91,$D1693)/$E1693</f>
        <v/>
      </c>
      <c r="AM1693" s="37">
        <f>INDEX(AM$78:AM$91,$D1693)/$E1693</f>
        <v/>
      </c>
      <c r="AN1693" s="37">
        <f>INDEX(AN$78:AN$91,$D1693)/$E1693</f>
        <v/>
      </c>
      <c r="AO1693" s="37">
        <f>INDEX(AO$78:AO$91,$D1693)/$E1693</f>
        <v/>
      </c>
      <c r="AP1693" s="37">
        <f>INDEX(AP$78:AP$91,$D1693)/$E1693</f>
        <v/>
      </c>
      <c r="AQ1693" s="37">
        <f>INDEX(AQ$78:AQ$91,$D1693)/$E1693</f>
        <v/>
      </c>
      <c r="AR1693" s="37">
        <f>INDEX(AR$78:AR$91,$D1693)/$E1693</f>
        <v/>
      </c>
      <c r="AS1693" s="37">
        <f>INDEX(AS$78:AS$91,$D1693)/$E1693</f>
        <v/>
      </c>
      <c r="AT1693" s="37">
        <f>INDEX(AT$78:AT$91,$D1693)/$E1693</f>
        <v/>
      </c>
      <c r="AU1693" s="37">
        <f>INDEX(AU$78:AU$91,$D1693)/$E1693</f>
        <v/>
      </c>
      <c r="AV1693" s="37">
        <f>INDEX(AV$78:AV$91,$D1693)/$E1693</f>
        <v/>
      </c>
      <c r="AW1693" s="37">
        <f>INDEX(AW$78:AW$91,$D1693)/$E1693</f>
        <v/>
      </c>
      <c r="AX1693" s="37">
        <f>INDEX(AX$78:AX$91,$D1693)/$E1693</f>
        <v/>
      </c>
      <c r="AY1693" s="40">
        <f>NEWEXCISE(INDEX(AY$78:AY$91,$D1693),$E1693)</f>
        <v/>
      </c>
    </row>
    <row r="1694" hidden="1" outlineLevel="2">
      <c r="A1694" s="14" t="inlineStr">
        <is>
          <t>ntx</t>
        </is>
      </c>
      <c r="B1694" s="14" t="inlineStr">
        <is>
          <t>oop</t>
        </is>
      </c>
      <c r="C1694" s="14" t="inlineStr">
        <is>
          <t>cst</t>
        </is>
      </c>
      <c r="D1694" s="37">
        <f>INDEX(Inputs!$L$5:$L$132,MATCH($B1694&amp;"|"&amp;$C1694,Inputs!$A$5:$A$132,0))</f>
        <v/>
      </c>
      <c r="E1694" s="37">
        <f>INDEX(Inputs!$I$5:$I$132,MATCH($B1694&amp;"|"&amp;$C1694,Inputs!$A$5:$A$132,0))</f>
        <v/>
      </c>
      <c r="F1694" s="36" t="n"/>
      <c r="G1694" s="36" t="n"/>
      <c r="H1694" s="14">
        <f>INDEX(Variables!$B$5:$B$105,MATCH($A1694,Variables!$A$5:$A$105,0))&amp;IF($C1694="",""," | "&amp;INDEX(Mapping!$B$5:$B$26,MATCH($C1694,Mapping!$A$5:$A$26,0))&amp;" | "&amp;INDEX(Mapping!$B$30:$B$41,MATCH($B1694,Mapping!$A$30:$A$41,0)))</f>
        <v/>
      </c>
      <c r="I1694" s="14">
        <f>INDEX(Variables!$C$5:$C$105,MATCH($A1694,Variables!$A$5:$A$105,0))</f>
        <v/>
      </c>
      <c r="J1694" s="14">
        <f>INDEX(Variables!$E$5:$E$105,MATCH($A1694,Variables!$A$5:$A$105,0))</f>
        <v/>
      </c>
      <c r="K1694" s="11">
        <f>LOWER(Settings!$C$4)&amp;".mit."&amp;$A1694&amp;IF($C1694="","","."&amp;$C1694&amp;"."&amp;$B1694)&amp;IF(INDEX(Variables!$D$5:$D$105,MATCH($A1694,Variables!$A$5:$A$105,0))="","","."&amp;INDEX(Variables!$D$5:$D$105,MATCH($A1694,Variables!$A$5:$A$105,0)))&amp;"."&amp;K$5</f>
        <v/>
      </c>
      <c r="L1694" s="38">
        <f>INDEX(L$78:L$91,$D1694)/$E1694</f>
        <v/>
      </c>
      <c r="M1694" s="37">
        <f>INDEX(M$78:M$91,$D1694)/$E1694</f>
        <v/>
      </c>
      <c r="N1694" s="37">
        <f>INDEX(N$78:N$91,$D1694)/$E1694</f>
        <v/>
      </c>
      <c r="O1694" s="37">
        <f>INDEX(O$78:O$91,$D1694)/$E1694</f>
        <v/>
      </c>
      <c r="P1694" s="37">
        <f>INDEX(P$78:P$91,$D1694)/$E1694</f>
        <v/>
      </c>
      <c r="Q1694" s="37">
        <f>INDEX(Q$78:Q$91,$D1694)/$E1694</f>
        <v/>
      </c>
      <c r="R1694" s="37">
        <f>INDEX(R$78:R$91,$D1694)/$E1694</f>
        <v/>
      </c>
      <c r="S1694" s="37">
        <f>INDEX(S$78:S$91,$D1694)/$E1694</f>
        <v/>
      </c>
      <c r="T1694" s="37">
        <f>INDEX(T$78:T$91,$D1694)/$E1694</f>
        <v/>
      </c>
      <c r="U1694" s="37">
        <f>INDEX(U$78:U$91,$D1694)/$E1694</f>
        <v/>
      </c>
      <c r="V1694" s="37">
        <f>INDEX(V$78:V$91,$D1694)/$E1694</f>
        <v/>
      </c>
      <c r="W1694" s="37">
        <f>INDEX(W$78:W$91,$D1694)/$E1694</f>
        <v/>
      </c>
      <c r="X1694" s="37">
        <f>INDEX(X$78:X$91,$D1694)/$E1694</f>
        <v/>
      </c>
      <c r="Y1694" s="37">
        <f>INDEX(Y$78:Y$91,$D1694)/$E1694</f>
        <v/>
      </c>
      <c r="Z1694" s="37">
        <f>INDEX(Z$78:Z$91,$D1694)/$E1694</f>
        <v/>
      </c>
      <c r="AA1694" s="37">
        <f>INDEX(AA$78:AA$91,$D1694)/$E1694</f>
        <v/>
      </c>
      <c r="AB1694" s="37">
        <f>INDEX(AB$78:AB$91,$D1694)/$E1694</f>
        <v/>
      </c>
      <c r="AC1694" s="37">
        <f>INDEX(AC$78:AC$91,$D1694)/$E1694</f>
        <v/>
      </c>
      <c r="AD1694" s="40">
        <f>NEWEXCISE(INDEX(AD$78:AD$91,$D1694),$E1694)</f>
        <v/>
      </c>
      <c r="AF1694" s="11">
        <f>LOWER(Settings!$C$4)&amp;".mit."&amp;$A1694&amp;IF($C1694="","","."&amp;$C1694&amp;"."&amp;$B1694)&amp;IF(INDEX(Variables!$D$5:$D$105,MATCH($A1694,Variables!$A$5:$A$105,0))="","","."&amp;INDEX(Variables!$D$5:$D$105,MATCH($A1694,Variables!$A$5:$A$105,0)))&amp;"."&amp;AF$5</f>
        <v/>
      </c>
      <c r="AG1694" s="38">
        <f>INDEX(AG$78:AG$91,$D1694)/$E1694</f>
        <v/>
      </c>
      <c r="AH1694" s="37">
        <f>INDEX(AH$78:AH$91,$D1694)/$E1694</f>
        <v/>
      </c>
      <c r="AI1694" s="37">
        <f>INDEX(AI$78:AI$91,$D1694)/$E1694</f>
        <v/>
      </c>
      <c r="AJ1694" s="37">
        <f>INDEX(AJ$78:AJ$91,$D1694)/$E1694</f>
        <v/>
      </c>
      <c r="AK1694" s="37">
        <f>INDEX(AK$78:AK$91,$D1694)/$E1694</f>
        <v/>
      </c>
      <c r="AL1694" s="37">
        <f>INDEX(AL$78:AL$91,$D1694)/$E1694</f>
        <v/>
      </c>
      <c r="AM1694" s="37">
        <f>INDEX(AM$78:AM$91,$D1694)/$E1694</f>
        <v/>
      </c>
      <c r="AN1694" s="37">
        <f>INDEX(AN$78:AN$91,$D1694)/$E1694</f>
        <v/>
      </c>
      <c r="AO1694" s="37">
        <f>INDEX(AO$78:AO$91,$D1694)/$E1694</f>
        <v/>
      </c>
      <c r="AP1694" s="37">
        <f>INDEX(AP$78:AP$91,$D1694)/$E1694</f>
        <v/>
      </c>
      <c r="AQ1694" s="37">
        <f>INDEX(AQ$78:AQ$91,$D1694)/$E1694</f>
        <v/>
      </c>
      <c r="AR1694" s="37">
        <f>INDEX(AR$78:AR$91,$D1694)/$E1694</f>
        <v/>
      </c>
      <c r="AS1694" s="37">
        <f>INDEX(AS$78:AS$91,$D1694)/$E1694</f>
        <v/>
      </c>
      <c r="AT1694" s="37">
        <f>INDEX(AT$78:AT$91,$D1694)/$E1694</f>
        <v/>
      </c>
      <c r="AU1694" s="37">
        <f>INDEX(AU$78:AU$91,$D1694)/$E1694</f>
        <v/>
      </c>
      <c r="AV1694" s="37">
        <f>INDEX(AV$78:AV$91,$D1694)/$E1694</f>
        <v/>
      </c>
      <c r="AW1694" s="37">
        <f>INDEX(AW$78:AW$91,$D1694)/$E1694</f>
        <v/>
      </c>
      <c r="AX1694" s="37">
        <f>INDEX(AX$78:AX$91,$D1694)/$E1694</f>
        <v/>
      </c>
      <c r="AY1694" s="40">
        <f>NEWEXCISE(INDEX(AY$78:AY$91,$D1694),$E1694)</f>
        <v/>
      </c>
    </row>
    <row r="1695" hidden="1" outlineLevel="2">
      <c r="A1695" s="14" t="inlineStr">
        <is>
          <t>ntx</t>
        </is>
      </c>
      <c r="B1695" s="14" t="inlineStr">
        <is>
          <t>bio</t>
        </is>
      </c>
      <c r="C1695" s="14" t="inlineStr">
        <is>
          <t>cst</t>
        </is>
      </c>
      <c r="D1695" s="37">
        <f>INDEX(Inputs!$L$5:$L$132,MATCH($B1695&amp;"|"&amp;$C1695,Inputs!$A$5:$A$132,0))</f>
        <v/>
      </c>
      <c r="E1695" s="37">
        <f>INDEX(Inputs!$I$5:$I$132,MATCH($B1695&amp;"|"&amp;$C1695,Inputs!$A$5:$A$132,0))</f>
        <v/>
      </c>
      <c r="F1695" s="36" t="n"/>
      <c r="G1695" s="36" t="n"/>
      <c r="H1695" s="14">
        <f>INDEX(Variables!$B$5:$B$105,MATCH($A1695,Variables!$A$5:$A$105,0))&amp;IF($C1695="",""," | "&amp;INDEX(Mapping!$B$5:$B$26,MATCH($C1695,Mapping!$A$5:$A$26,0))&amp;" | "&amp;INDEX(Mapping!$B$30:$B$41,MATCH($B1695,Mapping!$A$30:$A$41,0)))</f>
        <v/>
      </c>
      <c r="I1695" s="14">
        <f>INDEX(Variables!$C$5:$C$105,MATCH($A1695,Variables!$A$5:$A$105,0))</f>
        <v/>
      </c>
      <c r="J1695" s="14">
        <f>INDEX(Variables!$E$5:$E$105,MATCH($A1695,Variables!$A$5:$A$105,0))</f>
        <v/>
      </c>
      <c r="K1695" s="11">
        <f>LOWER(Settings!$C$4)&amp;".mit."&amp;$A1695&amp;IF($C1695="","","."&amp;$C1695&amp;"."&amp;$B1695)&amp;IF(INDEX(Variables!$D$5:$D$105,MATCH($A1695,Variables!$A$5:$A$105,0))="","","."&amp;INDEX(Variables!$D$5:$D$105,MATCH($A1695,Variables!$A$5:$A$105,0)))&amp;"."&amp;K$5</f>
        <v/>
      </c>
      <c r="L1695" s="38">
        <f>INDEX(L$78:L$91,$D1695)/$E1695</f>
        <v/>
      </c>
      <c r="M1695" s="37">
        <f>INDEX(M$78:M$91,$D1695)/$E1695</f>
        <v/>
      </c>
      <c r="N1695" s="37">
        <f>INDEX(N$78:N$91,$D1695)/$E1695</f>
        <v/>
      </c>
      <c r="O1695" s="37">
        <f>INDEX(O$78:O$91,$D1695)/$E1695</f>
        <v/>
      </c>
      <c r="P1695" s="37">
        <f>INDEX(P$78:P$91,$D1695)/$E1695</f>
        <v/>
      </c>
      <c r="Q1695" s="37">
        <f>INDEX(Q$78:Q$91,$D1695)/$E1695</f>
        <v/>
      </c>
      <c r="R1695" s="37">
        <f>INDEX(R$78:R$91,$D1695)/$E1695</f>
        <v/>
      </c>
      <c r="S1695" s="37">
        <f>INDEX(S$78:S$91,$D1695)/$E1695</f>
        <v/>
      </c>
      <c r="T1695" s="37">
        <f>INDEX(T$78:T$91,$D1695)/$E1695</f>
        <v/>
      </c>
      <c r="U1695" s="37">
        <f>INDEX(U$78:U$91,$D1695)/$E1695</f>
        <v/>
      </c>
      <c r="V1695" s="37">
        <f>INDEX(V$78:V$91,$D1695)/$E1695</f>
        <v/>
      </c>
      <c r="W1695" s="37">
        <f>INDEX(W$78:W$91,$D1695)/$E1695</f>
        <v/>
      </c>
      <c r="X1695" s="37">
        <f>INDEX(X$78:X$91,$D1695)/$E1695</f>
        <v/>
      </c>
      <c r="Y1695" s="37">
        <f>INDEX(Y$78:Y$91,$D1695)/$E1695</f>
        <v/>
      </c>
      <c r="Z1695" s="37">
        <f>INDEX(Z$78:Z$91,$D1695)/$E1695</f>
        <v/>
      </c>
      <c r="AA1695" s="37">
        <f>INDEX(AA$78:AA$91,$D1695)/$E1695</f>
        <v/>
      </c>
      <c r="AB1695" s="37">
        <f>INDEX(AB$78:AB$91,$D1695)/$E1695</f>
        <v/>
      </c>
      <c r="AC1695" s="37">
        <f>INDEX(AC$78:AC$91,$D1695)/$E1695</f>
        <v/>
      </c>
      <c r="AD1695" s="40">
        <f>NEWEXCISE(INDEX(AD$78:AD$91,$D1695),$E1695)</f>
        <v/>
      </c>
      <c r="AF1695" s="11">
        <f>LOWER(Settings!$C$4)&amp;".mit."&amp;$A1695&amp;IF($C1695="","","."&amp;$C1695&amp;"."&amp;$B1695)&amp;IF(INDEX(Variables!$D$5:$D$105,MATCH($A1695,Variables!$A$5:$A$105,0))="","","."&amp;INDEX(Variables!$D$5:$D$105,MATCH($A1695,Variables!$A$5:$A$105,0)))&amp;"."&amp;AF$5</f>
        <v/>
      </c>
      <c r="AG1695" s="38">
        <f>INDEX(AG$78:AG$91,$D1695)/$E1695</f>
        <v/>
      </c>
      <c r="AH1695" s="37">
        <f>INDEX(AH$78:AH$91,$D1695)/$E1695</f>
        <v/>
      </c>
      <c r="AI1695" s="37">
        <f>INDEX(AI$78:AI$91,$D1695)/$E1695</f>
        <v/>
      </c>
      <c r="AJ1695" s="37">
        <f>INDEX(AJ$78:AJ$91,$D1695)/$E1695</f>
        <v/>
      </c>
      <c r="AK1695" s="37">
        <f>INDEX(AK$78:AK$91,$D1695)/$E1695</f>
        <v/>
      </c>
      <c r="AL1695" s="37">
        <f>INDEX(AL$78:AL$91,$D1695)/$E1695</f>
        <v/>
      </c>
      <c r="AM1695" s="37">
        <f>INDEX(AM$78:AM$91,$D1695)/$E1695</f>
        <v/>
      </c>
      <c r="AN1695" s="37">
        <f>INDEX(AN$78:AN$91,$D1695)/$E1695</f>
        <v/>
      </c>
      <c r="AO1695" s="37">
        <f>INDEX(AO$78:AO$91,$D1695)/$E1695</f>
        <v/>
      </c>
      <c r="AP1695" s="37">
        <f>INDEX(AP$78:AP$91,$D1695)/$E1695</f>
        <v/>
      </c>
      <c r="AQ1695" s="37">
        <f>INDEX(AQ$78:AQ$91,$D1695)/$E1695</f>
        <v/>
      </c>
      <c r="AR1695" s="37">
        <f>INDEX(AR$78:AR$91,$D1695)/$E1695</f>
        <v/>
      </c>
      <c r="AS1695" s="37">
        <f>INDEX(AS$78:AS$91,$D1695)/$E1695</f>
        <v/>
      </c>
      <c r="AT1695" s="37">
        <f>INDEX(AT$78:AT$91,$D1695)/$E1695</f>
        <v/>
      </c>
      <c r="AU1695" s="37">
        <f>INDEX(AU$78:AU$91,$D1695)/$E1695</f>
        <v/>
      </c>
      <c r="AV1695" s="37">
        <f>INDEX(AV$78:AV$91,$D1695)/$E1695</f>
        <v/>
      </c>
      <c r="AW1695" s="37">
        <f>INDEX(AW$78:AW$91,$D1695)/$E1695</f>
        <v/>
      </c>
      <c r="AX1695" s="37">
        <f>INDEX(AX$78:AX$91,$D1695)/$E1695</f>
        <v/>
      </c>
      <c r="AY1695" s="40">
        <f>NEWEXCISE(INDEX(AY$78:AY$91,$D1695),$E1695)</f>
        <v/>
      </c>
    </row>
    <row r="1696" hidden="1" outlineLevel="2"/>
    <row r="1697" hidden="1" outlineLevel="2">
      <c r="A1697" s="14" t="inlineStr">
        <is>
          <t>nce</t>
        </is>
      </c>
      <c r="B1697" s="14" t="inlineStr">
        <is>
          <t>coa</t>
        </is>
      </c>
      <c r="C1697" s="14" t="inlineStr">
        <is>
          <t>cst</t>
        </is>
      </c>
      <c r="D1697" s="36" t="n"/>
      <c r="E1697" s="36" t="n"/>
      <c r="F1697" s="36" t="n"/>
      <c r="G1697" s="36" t="n"/>
      <c r="H1697" s="14">
        <f>INDEX(Variables!$B$5:$B$105,MATCH($A1697,Variables!$A$5:$A$105,0))&amp;IF($C1697="",""," | "&amp;INDEX(Mapping!$B$5:$B$26,MATCH($C1697,Mapping!$A$5:$A$26,0))&amp;" | "&amp;INDEX(Mapping!$B$30:$B$41,MATCH($B1697,Mapping!$A$30:$A$41,0)))</f>
        <v/>
      </c>
      <c r="I1697" s="14">
        <f>INDEX(Variables!$C$5:$C$105,MATCH($A1697,Variables!$A$5:$A$105,0))</f>
        <v/>
      </c>
      <c r="J1697" s="14">
        <f>INDEX(Variables!$E$5:$E$105,MATCH($A1697,Variables!$A$5:$A$105,0))</f>
        <v/>
      </c>
      <c r="K1697" s="11">
        <f>LOWER(Settings!$C$4)&amp;".mit."&amp;$A1697&amp;IF($C1697="","","."&amp;$C1697&amp;"."&amp;$B1697)&amp;IF(INDEX(Variables!$D$5:$D$105,MATCH($A1697,Variables!$A$5:$A$105,0))="","","."&amp;INDEX(Variables!$D$5:$D$105,MATCH($A1697,Variables!$A$5:$A$105,0)))&amp;"."&amp;K$5</f>
        <v/>
      </c>
      <c r="L1697" s="38">
        <f>L1670+L1679+L1688</f>
        <v/>
      </c>
      <c r="M1697" s="37">
        <f>M1670+M1679+M1688</f>
        <v/>
      </c>
      <c r="N1697" s="37">
        <f>N1670+N1679+N1688</f>
        <v/>
      </c>
      <c r="O1697" s="37">
        <f>O1670+O1679+O1688</f>
        <v/>
      </c>
      <c r="P1697" s="37">
        <f>P1670+P1679+P1688</f>
        <v/>
      </c>
      <c r="Q1697" s="37">
        <f>Q1670+Q1679+Q1688</f>
        <v/>
      </c>
      <c r="R1697" s="37">
        <f>R1670+R1679+R1688</f>
        <v/>
      </c>
      <c r="S1697" s="37">
        <f>S1670+S1679+S1688</f>
        <v/>
      </c>
      <c r="T1697" s="37">
        <f>T1670+T1679+T1688</f>
        <v/>
      </c>
      <c r="U1697" s="37">
        <f>U1670+U1679+U1688</f>
        <v/>
      </c>
      <c r="V1697" s="37">
        <f>V1670+V1679+V1688</f>
        <v/>
      </c>
      <c r="W1697" s="37">
        <f>W1670+W1679+W1688</f>
        <v/>
      </c>
      <c r="X1697" s="37">
        <f>X1670+X1679+X1688</f>
        <v/>
      </c>
      <c r="Y1697" s="37">
        <f>Y1670+Y1679+Y1688</f>
        <v/>
      </c>
      <c r="Z1697" s="37">
        <f>Z1670+Z1679+Z1688</f>
        <v/>
      </c>
      <c r="AA1697" s="37">
        <f>AA1670+AA1679+AA1688</f>
        <v/>
      </c>
      <c r="AB1697" s="37">
        <f>AB1670+AB1679+AB1688</f>
        <v/>
      </c>
      <c r="AC1697" s="37">
        <f>AC1670+AC1679+AC1688</f>
        <v/>
      </c>
      <c r="AD1697" s="40">
        <f>NEWPOLICY(AD1670,AD1679,AD1688)</f>
        <v/>
      </c>
      <c r="AF1697" s="11">
        <f>LOWER(Settings!$C$4)&amp;".mit."&amp;$A1697&amp;IF($C1697="","","."&amp;$C1697&amp;"."&amp;$B1697)&amp;IF(INDEX(Variables!$D$5:$D$105,MATCH($A1697,Variables!$A$5:$A$105,0))="","","."&amp;INDEX(Variables!$D$5:$D$105,MATCH($A1697,Variables!$A$5:$A$105,0)))&amp;"."&amp;AF$5</f>
        <v/>
      </c>
      <c r="AG1697" s="38">
        <f>AG1670+AG1679+AG1688</f>
        <v/>
      </c>
      <c r="AH1697" s="37">
        <f>AH1670+AH1679+AH1688</f>
        <v/>
      </c>
      <c r="AI1697" s="37">
        <f>AI1670+AI1679+AI1688</f>
        <v/>
      </c>
      <c r="AJ1697" s="37">
        <f>AJ1670+AJ1679+AJ1688</f>
        <v/>
      </c>
      <c r="AK1697" s="37">
        <f>AK1670+AK1679+AK1688</f>
        <v/>
      </c>
      <c r="AL1697" s="37">
        <f>AL1670+AL1679+AL1688</f>
        <v/>
      </c>
      <c r="AM1697" s="37">
        <f>AM1670+AM1679+AM1688</f>
        <v/>
      </c>
      <c r="AN1697" s="37">
        <f>AN1670+AN1679+AN1688</f>
        <v/>
      </c>
      <c r="AO1697" s="37">
        <f>AO1670+AO1679+AO1688</f>
        <v/>
      </c>
      <c r="AP1697" s="37">
        <f>AP1670+AP1679+AP1688</f>
        <v/>
      </c>
      <c r="AQ1697" s="37">
        <f>AQ1670+AQ1679+AQ1688</f>
        <v/>
      </c>
      <c r="AR1697" s="37">
        <f>AR1670+AR1679+AR1688</f>
        <v/>
      </c>
      <c r="AS1697" s="37">
        <f>AS1670+AS1679+AS1688</f>
        <v/>
      </c>
      <c r="AT1697" s="37">
        <f>AT1670+AT1679+AT1688</f>
        <v/>
      </c>
      <c r="AU1697" s="37">
        <f>AU1670+AU1679+AU1688</f>
        <v/>
      </c>
      <c r="AV1697" s="37">
        <f>AV1670+AV1679+AV1688</f>
        <v/>
      </c>
      <c r="AW1697" s="37">
        <f>AW1670+AW1679+AW1688</f>
        <v/>
      </c>
      <c r="AX1697" s="37">
        <f>AX1670+AX1679+AX1688</f>
        <v/>
      </c>
      <c r="AY1697" s="40">
        <f>NEWPOLICY(AY1670,AY1679,AY1688)</f>
        <v/>
      </c>
    </row>
    <row r="1698" hidden="1" outlineLevel="2">
      <c r="A1698" s="14" t="inlineStr">
        <is>
          <t>nce</t>
        </is>
      </c>
      <c r="B1698" s="14" t="inlineStr">
        <is>
          <t>nga</t>
        </is>
      </c>
      <c r="C1698" s="14" t="inlineStr">
        <is>
          <t>cst</t>
        </is>
      </c>
      <c r="D1698" s="36" t="n"/>
      <c r="E1698" s="36" t="n"/>
      <c r="F1698" s="36" t="n"/>
      <c r="G1698" s="36" t="n"/>
      <c r="H1698" s="14">
        <f>INDEX(Variables!$B$5:$B$105,MATCH($A1698,Variables!$A$5:$A$105,0))&amp;IF($C1698="",""," | "&amp;INDEX(Mapping!$B$5:$B$26,MATCH($C1698,Mapping!$A$5:$A$26,0))&amp;" | "&amp;INDEX(Mapping!$B$30:$B$41,MATCH($B1698,Mapping!$A$30:$A$41,0)))</f>
        <v/>
      </c>
      <c r="I1698" s="14">
        <f>INDEX(Variables!$C$5:$C$105,MATCH($A1698,Variables!$A$5:$A$105,0))</f>
        <v/>
      </c>
      <c r="J1698" s="14">
        <f>INDEX(Variables!$E$5:$E$105,MATCH($A1698,Variables!$A$5:$A$105,0))</f>
        <v/>
      </c>
      <c r="K1698" s="11">
        <f>LOWER(Settings!$C$4)&amp;".mit."&amp;$A1698&amp;IF($C1698="","","."&amp;$C1698&amp;"."&amp;$B1698)&amp;IF(INDEX(Variables!$D$5:$D$105,MATCH($A1698,Variables!$A$5:$A$105,0))="","","."&amp;INDEX(Variables!$D$5:$D$105,MATCH($A1698,Variables!$A$5:$A$105,0)))&amp;"."&amp;K$5</f>
        <v/>
      </c>
      <c r="L1698" s="38">
        <f>L1671+L1680+L1689</f>
        <v/>
      </c>
      <c r="M1698" s="37">
        <f>M1671+M1680+M1689</f>
        <v/>
      </c>
      <c r="N1698" s="37">
        <f>N1671+N1680+N1689</f>
        <v/>
      </c>
      <c r="O1698" s="37">
        <f>O1671+O1680+O1689</f>
        <v/>
      </c>
      <c r="P1698" s="37">
        <f>P1671+P1680+P1689</f>
        <v/>
      </c>
      <c r="Q1698" s="37">
        <f>Q1671+Q1680+Q1689</f>
        <v/>
      </c>
      <c r="R1698" s="37">
        <f>R1671+R1680+R1689</f>
        <v/>
      </c>
      <c r="S1698" s="37">
        <f>S1671+S1680+S1689</f>
        <v/>
      </c>
      <c r="T1698" s="37">
        <f>T1671+T1680+T1689</f>
        <v/>
      </c>
      <c r="U1698" s="37">
        <f>U1671+U1680+U1689</f>
        <v/>
      </c>
      <c r="V1698" s="37">
        <f>V1671+V1680+V1689</f>
        <v/>
      </c>
      <c r="W1698" s="37">
        <f>W1671+W1680+W1689</f>
        <v/>
      </c>
      <c r="X1698" s="37">
        <f>X1671+X1680+X1689</f>
        <v/>
      </c>
      <c r="Y1698" s="37">
        <f>Y1671+Y1680+Y1689</f>
        <v/>
      </c>
      <c r="Z1698" s="37">
        <f>Z1671+Z1680+Z1689</f>
        <v/>
      </c>
      <c r="AA1698" s="37">
        <f>AA1671+AA1680+AA1689</f>
        <v/>
      </c>
      <c r="AB1698" s="37">
        <f>AB1671+AB1680+AB1689</f>
        <v/>
      </c>
      <c r="AC1698" s="37">
        <f>AC1671+AC1680+AC1689</f>
        <v/>
      </c>
      <c r="AD1698" s="40">
        <f>NEWPOLICY(AD1671,AD1680,AD1689)</f>
        <v/>
      </c>
      <c r="AF1698" s="11">
        <f>LOWER(Settings!$C$4)&amp;".mit."&amp;$A1698&amp;IF($C1698="","","."&amp;$C1698&amp;"."&amp;$B1698)&amp;IF(INDEX(Variables!$D$5:$D$105,MATCH($A1698,Variables!$A$5:$A$105,0))="","","."&amp;INDEX(Variables!$D$5:$D$105,MATCH($A1698,Variables!$A$5:$A$105,0)))&amp;"."&amp;AF$5</f>
        <v/>
      </c>
      <c r="AG1698" s="38">
        <f>AG1671+AG1680+AG1689</f>
        <v/>
      </c>
      <c r="AH1698" s="37">
        <f>AH1671+AH1680+AH1689</f>
        <v/>
      </c>
      <c r="AI1698" s="37">
        <f>AI1671+AI1680+AI1689</f>
        <v/>
      </c>
      <c r="AJ1698" s="37">
        <f>AJ1671+AJ1680+AJ1689</f>
        <v/>
      </c>
      <c r="AK1698" s="37">
        <f>AK1671+AK1680+AK1689</f>
        <v/>
      </c>
      <c r="AL1698" s="37">
        <f>AL1671+AL1680+AL1689</f>
        <v/>
      </c>
      <c r="AM1698" s="37">
        <f>AM1671+AM1680+AM1689</f>
        <v/>
      </c>
      <c r="AN1698" s="37">
        <f>AN1671+AN1680+AN1689</f>
        <v/>
      </c>
      <c r="AO1698" s="37">
        <f>AO1671+AO1680+AO1689</f>
        <v/>
      </c>
      <c r="AP1698" s="37">
        <f>AP1671+AP1680+AP1689</f>
        <v/>
      </c>
      <c r="AQ1698" s="37">
        <f>AQ1671+AQ1680+AQ1689</f>
        <v/>
      </c>
      <c r="AR1698" s="37">
        <f>AR1671+AR1680+AR1689</f>
        <v/>
      </c>
      <c r="AS1698" s="37">
        <f>AS1671+AS1680+AS1689</f>
        <v/>
      </c>
      <c r="AT1698" s="37">
        <f>AT1671+AT1680+AT1689</f>
        <v/>
      </c>
      <c r="AU1698" s="37">
        <f>AU1671+AU1680+AU1689</f>
        <v/>
      </c>
      <c r="AV1698" s="37">
        <f>AV1671+AV1680+AV1689</f>
        <v/>
      </c>
      <c r="AW1698" s="37">
        <f>AW1671+AW1680+AW1689</f>
        <v/>
      </c>
      <c r="AX1698" s="37">
        <f>AX1671+AX1680+AX1689</f>
        <v/>
      </c>
      <c r="AY1698" s="40">
        <f>NEWPOLICY(AY1671,AY1680,AY1689)</f>
        <v/>
      </c>
    </row>
    <row r="1699" hidden="1" outlineLevel="2">
      <c r="A1699" s="14" t="inlineStr">
        <is>
          <t>nce</t>
        </is>
      </c>
      <c r="B1699" s="14" t="inlineStr">
        <is>
          <t>gso</t>
        </is>
      </c>
      <c r="C1699" s="14" t="inlineStr">
        <is>
          <t>cst</t>
        </is>
      </c>
      <c r="D1699" s="36" t="n"/>
      <c r="E1699" s="36" t="n"/>
      <c r="F1699" s="36" t="n"/>
      <c r="G1699" s="36" t="n"/>
      <c r="H1699" s="14">
        <f>INDEX(Variables!$B$5:$B$105,MATCH($A1699,Variables!$A$5:$A$105,0))&amp;IF($C1699="",""," | "&amp;INDEX(Mapping!$B$5:$B$26,MATCH($C1699,Mapping!$A$5:$A$26,0))&amp;" | "&amp;INDEX(Mapping!$B$30:$B$41,MATCH($B1699,Mapping!$A$30:$A$41,0)))</f>
        <v/>
      </c>
      <c r="I1699" s="14">
        <f>INDEX(Variables!$C$5:$C$105,MATCH($A1699,Variables!$A$5:$A$105,0))</f>
        <v/>
      </c>
      <c r="J1699" s="14">
        <f>INDEX(Variables!$E$5:$E$105,MATCH($A1699,Variables!$A$5:$A$105,0))</f>
        <v/>
      </c>
      <c r="K1699" s="11">
        <f>LOWER(Settings!$C$4)&amp;".mit."&amp;$A1699&amp;IF($C1699="","","."&amp;$C1699&amp;"."&amp;$B1699)&amp;IF(INDEX(Variables!$D$5:$D$105,MATCH($A1699,Variables!$A$5:$A$105,0))="","","."&amp;INDEX(Variables!$D$5:$D$105,MATCH($A1699,Variables!$A$5:$A$105,0)))&amp;"."&amp;K$5</f>
        <v/>
      </c>
      <c r="L1699" s="38">
        <f>L1672+L1681+L1690</f>
        <v/>
      </c>
      <c r="M1699" s="37">
        <f>M1672+M1681+M1690</f>
        <v/>
      </c>
      <c r="N1699" s="37">
        <f>N1672+N1681+N1690</f>
        <v/>
      </c>
      <c r="O1699" s="37">
        <f>O1672+O1681+O1690</f>
        <v/>
      </c>
      <c r="P1699" s="37">
        <f>P1672+P1681+P1690</f>
        <v/>
      </c>
      <c r="Q1699" s="37">
        <f>Q1672+Q1681+Q1690</f>
        <v/>
      </c>
      <c r="R1699" s="37">
        <f>R1672+R1681+R1690</f>
        <v/>
      </c>
      <c r="S1699" s="37">
        <f>S1672+S1681+S1690</f>
        <v/>
      </c>
      <c r="T1699" s="37">
        <f>T1672+T1681+T1690</f>
        <v/>
      </c>
      <c r="U1699" s="37">
        <f>U1672+U1681+U1690</f>
        <v/>
      </c>
      <c r="V1699" s="37">
        <f>V1672+V1681+V1690</f>
        <v/>
      </c>
      <c r="W1699" s="37">
        <f>W1672+W1681+W1690</f>
        <v/>
      </c>
      <c r="X1699" s="37">
        <f>X1672+X1681+X1690</f>
        <v/>
      </c>
      <c r="Y1699" s="37">
        <f>Y1672+Y1681+Y1690</f>
        <v/>
      </c>
      <c r="Z1699" s="37">
        <f>Z1672+Z1681+Z1690</f>
        <v/>
      </c>
      <c r="AA1699" s="37">
        <f>AA1672+AA1681+AA1690</f>
        <v/>
      </c>
      <c r="AB1699" s="37">
        <f>AB1672+AB1681+AB1690</f>
        <v/>
      </c>
      <c r="AC1699" s="37">
        <f>AC1672+AC1681+AC1690</f>
        <v/>
      </c>
      <c r="AD1699" s="40">
        <f>NEWPOLICY(AD1672,AD1681,AD1690)</f>
        <v/>
      </c>
      <c r="AF1699" s="11">
        <f>LOWER(Settings!$C$4)&amp;".mit."&amp;$A1699&amp;IF($C1699="","","."&amp;$C1699&amp;"."&amp;$B1699)&amp;IF(INDEX(Variables!$D$5:$D$105,MATCH($A1699,Variables!$A$5:$A$105,0))="","","."&amp;INDEX(Variables!$D$5:$D$105,MATCH($A1699,Variables!$A$5:$A$105,0)))&amp;"."&amp;AF$5</f>
        <v/>
      </c>
      <c r="AG1699" s="38">
        <f>AG1672+AG1681+AG1690</f>
        <v/>
      </c>
      <c r="AH1699" s="37">
        <f>AH1672+AH1681+AH1690</f>
        <v/>
      </c>
      <c r="AI1699" s="37">
        <f>AI1672+AI1681+AI1690</f>
        <v/>
      </c>
      <c r="AJ1699" s="37">
        <f>AJ1672+AJ1681+AJ1690</f>
        <v/>
      </c>
      <c r="AK1699" s="37">
        <f>AK1672+AK1681+AK1690</f>
        <v/>
      </c>
      <c r="AL1699" s="37">
        <f>AL1672+AL1681+AL1690</f>
        <v/>
      </c>
      <c r="AM1699" s="37">
        <f>AM1672+AM1681+AM1690</f>
        <v/>
      </c>
      <c r="AN1699" s="37">
        <f>AN1672+AN1681+AN1690</f>
        <v/>
      </c>
      <c r="AO1699" s="37">
        <f>AO1672+AO1681+AO1690</f>
        <v/>
      </c>
      <c r="AP1699" s="37">
        <f>AP1672+AP1681+AP1690</f>
        <v/>
      </c>
      <c r="AQ1699" s="37">
        <f>AQ1672+AQ1681+AQ1690</f>
        <v/>
      </c>
      <c r="AR1699" s="37">
        <f>AR1672+AR1681+AR1690</f>
        <v/>
      </c>
      <c r="AS1699" s="37">
        <f>AS1672+AS1681+AS1690</f>
        <v/>
      </c>
      <c r="AT1699" s="37">
        <f>AT1672+AT1681+AT1690</f>
        <v/>
      </c>
      <c r="AU1699" s="37">
        <f>AU1672+AU1681+AU1690</f>
        <v/>
      </c>
      <c r="AV1699" s="37">
        <f>AV1672+AV1681+AV1690</f>
        <v/>
      </c>
      <c r="AW1699" s="37">
        <f>AW1672+AW1681+AW1690</f>
        <v/>
      </c>
      <c r="AX1699" s="37">
        <f>AX1672+AX1681+AX1690</f>
        <v/>
      </c>
      <c r="AY1699" s="40">
        <f>NEWPOLICY(AY1672,AY1681,AY1690)</f>
        <v/>
      </c>
    </row>
    <row r="1700" hidden="1" outlineLevel="2">
      <c r="A1700" s="14" t="inlineStr">
        <is>
          <t>nce</t>
        </is>
      </c>
      <c r="B1700" s="14" t="inlineStr">
        <is>
          <t>die</t>
        </is>
      </c>
      <c r="C1700" s="14" t="inlineStr">
        <is>
          <t>cst</t>
        </is>
      </c>
      <c r="D1700" s="36" t="n"/>
      <c r="E1700" s="36" t="n"/>
      <c r="F1700" s="36" t="n"/>
      <c r="G1700" s="36" t="n"/>
      <c r="H1700" s="14">
        <f>INDEX(Variables!$B$5:$B$105,MATCH($A1700,Variables!$A$5:$A$105,0))&amp;IF($C1700="",""," | "&amp;INDEX(Mapping!$B$5:$B$26,MATCH($C1700,Mapping!$A$5:$A$26,0))&amp;" | "&amp;INDEX(Mapping!$B$30:$B$41,MATCH($B1700,Mapping!$A$30:$A$41,0)))</f>
        <v/>
      </c>
      <c r="I1700" s="14">
        <f>INDEX(Variables!$C$5:$C$105,MATCH($A1700,Variables!$A$5:$A$105,0))</f>
        <v/>
      </c>
      <c r="J1700" s="14">
        <f>INDEX(Variables!$E$5:$E$105,MATCH($A1700,Variables!$A$5:$A$105,0))</f>
        <v/>
      </c>
      <c r="K1700" s="11">
        <f>LOWER(Settings!$C$4)&amp;".mit."&amp;$A1700&amp;IF($C1700="","","."&amp;$C1700&amp;"."&amp;$B1700)&amp;IF(INDEX(Variables!$D$5:$D$105,MATCH($A1700,Variables!$A$5:$A$105,0))="","","."&amp;INDEX(Variables!$D$5:$D$105,MATCH($A1700,Variables!$A$5:$A$105,0)))&amp;"."&amp;K$5</f>
        <v/>
      </c>
      <c r="L1700" s="38">
        <f>L1673+L1682+L1691</f>
        <v/>
      </c>
      <c r="M1700" s="37">
        <f>M1673+M1682+M1691</f>
        <v/>
      </c>
      <c r="N1700" s="37">
        <f>N1673+N1682+N1691</f>
        <v/>
      </c>
      <c r="O1700" s="37">
        <f>O1673+O1682+O1691</f>
        <v/>
      </c>
      <c r="P1700" s="37">
        <f>P1673+P1682+P1691</f>
        <v/>
      </c>
      <c r="Q1700" s="37">
        <f>Q1673+Q1682+Q1691</f>
        <v/>
      </c>
      <c r="R1700" s="37">
        <f>R1673+R1682+R1691</f>
        <v/>
      </c>
      <c r="S1700" s="37">
        <f>S1673+S1682+S1691</f>
        <v/>
      </c>
      <c r="T1700" s="37">
        <f>T1673+T1682+T1691</f>
        <v/>
      </c>
      <c r="U1700" s="37">
        <f>U1673+U1682+U1691</f>
        <v/>
      </c>
      <c r="V1700" s="37">
        <f>V1673+V1682+V1691</f>
        <v/>
      </c>
      <c r="W1700" s="37">
        <f>W1673+W1682+W1691</f>
        <v/>
      </c>
      <c r="X1700" s="37">
        <f>X1673+X1682+X1691</f>
        <v/>
      </c>
      <c r="Y1700" s="37">
        <f>Y1673+Y1682+Y1691</f>
        <v/>
      </c>
      <c r="Z1700" s="37">
        <f>Z1673+Z1682+Z1691</f>
        <v/>
      </c>
      <c r="AA1700" s="37">
        <f>AA1673+AA1682+AA1691</f>
        <v/>
      </c>
      <c r="AB1700" s="37">
        <f>AB1673+AB1682+AB1691</f>
        <v/>
      </c>
      <c r="AC1700" s="37">
        <f>AC1673+AC1682+AC1691</f>
        <v/>
      </c>
      <c r="AD1700" s="40">
        <f>NEWPOLICY(AD1673,AD1682,AD1691)</f>
        <v/>
      </c>
      <c r="AF1700" s="11">
        <f>LOWER(Settings!$C$4)&amp;".mit."&amp;$A1700&amp;IF($C1700="","","."&amp;$C1700&amp;"."&amp;$B1700)&amp;IF(INDEX(Variables!$D$5:$D$105,MATCH($A1700,Variables!$A$5:$A$105,0))="","","."&amp;INDEX(Variables!$D$5:$D$105,MATCH($A1700,Variables!$A$5:$A$105,0)))&amp;"."&amp;AF$5</f>
        <v/>
      </c>
      <c r="AG1700" s="38">
        <f>AG1673+AG1682+AG1691</f>
        <v/>
      </c>
      <c r="AH1700" s="37">
        <f>AH1673+AH1682+AH1691</f>
        <v/>
      </c>
      <c r="AI1700" s="37">
        <f>AI1673+AI1682+AI1691</f>
        <v/>
      </c>
      <c r="AJ1700" s="37">
        <f>AJ1673+AJ1682+AJ1691</f>
        <v/>
      </c>
      <c r="AK1700" s="37">
        <f>AK1673+AK1682+AK1691</f>
        <v/>
      </c>
      <c r="AL1700" s="37">
        <f>AL1673+AL1682+AL1691</f>
        <v/>
      </c>
      <c r="AM1700" s="37">
        <f>AM1673+AM1682+AM1691</f>
        <v/>
      </c>
      <c r="AN1700" s="37">
        <f>AN1673+AN1682+AN1691</f>
        <v/>
      </c>
      <c r="AO1700" s="37">
        <f>AO1673+AO1682+AO1691</f>
        <v/>
      </c>
      <c r="AP1700" s="37">
        <f>AP1673+AP1682+AP1691</f>
        <v/>
      </c>
      <c r="AQ1700" s="37">
        <f>AQ1673+AQ1682+AQ1691</f>
        <v/>
      </c>
      <c r="AR1700" s="37">
        <f>AR1673+AR1682+AR1691</f>
        <v/>
      </c>
      <c r="AS1700" s="37">
        <f>AS1673+AS1682+AS1691</f>
        <v/>
      </c>
      <c r="AT1700" s="37">
        <f>AT1673+AT1682+AT1691</f>
        <v/>
      </c>
      <c r="AU1700" s="37">
        <f>AU1673+AU1682+AU1691</f>
        <v/>
      </c>
      <c r="AV1700" s="37">
        <f>AV1673+AV1682+AV1691</f>
        <v/>
      </c>
      <c r="AW1700" s="37">
        <f>AW1673+AW1682+AW1691</f>
        <v/>
      </c>
      <c r="AX1700" s="37">
        <f>AX1673+AX1682+AX1691</f>
        <v/>
      </c>
      <c r="AY1700" s="40">
        <f>NEWPOLICY(AY1673,AY1682,AY1691)</f>
        <v/>
      </c>
    </row>
    <row r="1701" hidden="1" outlineLevel="2">
      <c r="A1701" s="14" t="inlineStr">
        <is>
          <t>nce</t>
        </is>
      </c>
      <c r="B1701" s="14" t="inlineStr">
        <is>
          <t>lpg</t>
        </is>
      </c>
      <c r="C1701" s="14" t="inlineStr">
        <is>
          <t>cst</t>
        </is>
      </c>
      <c r="D1701" s="36" t="n"/>
      <c r="E1701" s="36" t="n"/>
      <c r="F1701" s="36" t="n"/>
      <c r="G1701" s="36" t="n"/>
      <c r="H1701" s="14">
        <f>INDEX(Variables!$B$5:$B$105,MATCH($A1701,Variables!$A$5:$A$105,0))&amp;IF($C1701="",""," | "&amp;INDEX(Mapping!$B$5:$B$26,MATCH($C1701,Mapping!$A$5:$A$26,0))&amp;" | "&amp;INDEX(Mapping!$B$30:$B$41,MATCH($B1701,Mapping!$A$30:$A$41,0)))</f>
        <v/>
      </c>
      <c r="I1701" s="14">
        <f>INDEX(Variables!$C$5:$C$105,MATCH($A1701,Variables!$A$5:$A$105,0))</f>
        <v/>
      </c>
      <c r="J1701" s="14">
        <f>INDEX(Variables!$E$5:$E$105,MATCH($A1701,Variables!$A$5:$A$105,0))</f>
        <v/>
      </c>
      <c r="K1701" s="11">
        <f>LOWER(Settings!$C$4)&amp;".mit."&amp;$A1701&amp;IF($C1701="","","."&amp;$C1701&amp;"."&amp;$B1701)&amp;IF(INDEX(Variables!$D$5:$D$105,MATCH($A1701,Variables!$A$5:$A$105,0))="","","."&amp;INDEX(Variables!$D$5:$D$105,MATCH($A1701,Variables!$A$5:$A$105,0)))&amp;"."&amp;K$5</f>
        <v/>
      </c>
      <c r="L1701" s="38">
        <f>L1674+L1683+L1692</f>
        <v/>
      </c>
      <c r="M1701" s="37">
        <f>M1674+M1683+M1692</f>
        <v/>
      </c>
      <c r="N1701" s="37">
        <f>N1674+N1683+N1692</f>
        <v/>
      </c>
      <c r="O1701" s="37">
        <f>O1674+O1683+O1692</f>
        <v/>
      </c>
      <c r="P1701" s="37">
        <f>P1674+P1683+P1692</f>
        <v/>
      </c>
      <c r="Q1701" s="37">
        <f>Q1674+Q1683+Q1692</f>
        <v/>
      </c>
      <c r="R1701" s="37">
        <f>R1674+R1683+R1692</f>
        <v/>
      </c>
      <c r="S1701" s="37">
        <f>S1674+S1683+S1692</f>
        <v/>
      </c>
      <c r="T1701" s="37">
        <f>T1674+T1683+T1692</f>
        <v/>
      </c>
      <c r="U1701" s="37">
        <f>U1674+U1683+U1692</f>
        <v/>
      </c>
      <c r="V1701" s="37">
        <f>V1674+V1683+V1692</f>
        <v/>
      </c>
      <c r="W1701" s="37">
        <f>W1674+W1683+W1692</f>
        <v/>
      </c>
      <c r="X1701" s="37">
        <f>X1674+X1683+X1692</f>
        <v/>
      </c>
      <c r="Y1701" s="37">
        <f>Y1674+Y1683+Y1692</f>
        <v/>
      </c>
      <c r="Z1701" s="37">
        <f>Z1674+Z1683+Z1692</f>
        <v/>
      </c>
      <c r="AA1701" s="37">
        <f>AA1674+AA1683+AA1692</f>
        <v/>
      </c>
      <c r="AB1701" s="37">
        <f>AB1674+AB1683+AB1692</f>
        <v/>
      </c>
      <c r="AC1701" s="37">
        <f>AC1674+AC1683+AC1692</f>
        <v/>
      </c>
      <c r="AD1701" s="40">
        <f>NEWPOLICY(AD1674,AD1683,AD1692)</f>
        <v/>
      </c>
      <c r="AF1701" s="11">
        <f>LOWER(Settings!$C$4)&amp;".mit."&amp;$A1701&amp;IF($C1701="","","."&amp;$C1701&amp;"."&amp;$B1701)&amp;IF(INDEX(Variables!$D$5:$D$105,MATCH($A1701,Variables!$A$5:$A$105,0))="","","."&amp;INDEX(Variables!$D$5:$D$105,MATCH($A1701,Variables!$A$5:$A$105,0)))&amp;"."&amp;AF$5</f>
        <v/>
      </c>
      <c r="AG1701" s="38">
        <f>AG1674+AG1683+AG1692</f>
        <v/>
      </c>
      <c r="AH1701" s="37">
        <f>AH1674+AH1683+AH1692</f>
        <v/>
      </c>
      <c r="AI1701" s="37">
        <f>AI1674+AI1683+AI1692</f>
        <v/>
      </c>
      <c r="AJ1701" s="37">
        <f>AJ1674+AJ1683+AJ1692</f>
        <v/>
      </c>
      <c r="AK1701" s="37">
        <f>AK1674+AK1683+AK1692</f>
        <v/>
      </c>
      <c r="AL1701" s="37">
        <f>AL1674+AL1683+AL1692</f>
        <v/>
      </c>
      <c r="AM1701" s="37">
        <f>AM1674+AM1683+AM1692</f>
        <v/>
      </c>
      <c r="AN1701" s="37">
        <f>AN1674+AN1683+AN1692</f>
        <v/>
      </c>
      <c r="AO1701" s="37">
        <f>AO1674+AO1683+AO1692</f>
        <v/>
      </c>
      <c r="AP1701" s="37">
        <f>AP1674+AP1683+AP1692</f>
        <v/>
      </c>
      <c r="AQ1701" s="37">
        <f>AQ1674+AQ1683+AQ1692</f>
        <v/>
      </c>
      <c r="AR1701" s="37">
        <f>AR1674+AR1683+AR1692</f>
        <v/>
      </c>
      <c r="AS1701" s="37">
        <f>AS1674+AS1683+AS1692</f>
        <v/>
      </c>
      <c r="AT1701" s="37">
        <f>AT1674+AT1683+AT1692</f>
        <v/>
      </c>
      <c r="AU1701" s="37">
        <f>AU1674+AU1683+AU1692</f>
        <v/>
      </c>
      <c r="AV1701" s="37">
        <f>AV1674+AV1683+AV1692</f>
        <v/>
      </c>
      <c r="AW1701" s="37">
        <f>AW1674+AW1683+AW1692</f>
        <v/>
      </c>
      <c r="AX1701" s="37">
        <f>AX1674+AX1683+AX1692</f>
        <v/>
      </c>
      <c r="AY1701" s="40">
        <f>NEWPOLICY(AY1674,AY1683,AY1692)</f>
        <v/>
      </c>
    </row>
    <row r="1702" hidden="1" outlineLevel="2">
      <c r="A1702" s="14" t="inlineStr">
        <is>
          <t>nce</t>
        </is>
      </c>
      <c r="B1702" s="14" t="inlineStr">
        <is>
          <t>ker</t>
        </is>
      </c>
      <c r="C1702" s="14" t="inlineStr">
        <is>
          <t>cst</t>
        </is>
      </c>
      <c r="D1702" s="36" t="n"/>
      <c r="E1702" s="36" t="n"/>
      <c r="F1702" s="36" t="n"/>
      <c r="G1702" s="36" t="n"/>
      <c r="H1702" s="14">
        <f>INDEX(Variables!$B$5:$B$105,MATCH($A1702,Variables!$A$5:$A$105,0))&amp;IF($C1702="",""," | "&amp;INDEX(Mapping!$B$5:$B$26,MATCH($C1702,Mapping!$A$5:$A$26,0))&amp;" | "&amp;INDEX(Mapping!$B$30:$B$41,MATCH($B1702,Mapping!$A$30:$A$41,0)))</f>
        <v/>
      </c>
      <c r="I1702" s="14">
        <f>INDEX(Variables!$C$5:$C$105,MATCH($A1702,Variables!$A$5:$A$105,0))</f>
        <v/>
      </c>
      <c r="J1702" s="14">
        <f>INDEX(Variables!$E$5:$E$105,MATCH($A1702,Variables!$A$5:$A$105,0))</f>
        <v/>
      </c>
      <c r="K1702" s="11">
        <f>LOWER(Settings!$C$4)&amp;".mit."&amp;$A1702&amp;IF($C1702="","","."&amp;$C1702&amp;"."&amp;$B1702)&amp;IF(INDEX(Variables!$D$5:$D$105,MATCH($A1702,Variables!$A$5:$A$105,0))="","","."&amp;INDEX(Variables!$D$5:$D$105,MATCH($A1702,Variables!$A$5:$A$105,0)))&amp;"."&amp;K$5</f>
        <v/>
      </c>
      <c r="L1702" s="38">
        <f>L1675+L1684+L1693</f>
        <v/>
      </c>
      <c r="M1702" s="37">
        <f>M1675+M1684+M1693</f>
        <v/>
      </c>
      <c r="N1702" s="37">
        <f>N1675+N1684+N1693</f>
        <v/>
      </c>
      <c r="O1702" s="37">
        <f>O1675+O1684+O1693</f>
        <v/>
      </c>
      <c r="P1702" s="37">
        <f>P1675+P1684+P1693</f>
        <v/>
      </c>
      <c r="Q1702" s="37">
        <f>Q1675+Q1684+Q1693</f>
        <v/>
      </c>
      <c r="R1702" s="37">
        <f>R1675+R1684+R1693</f>
        <v/>
      </c>
      <c r="S1702" s="37">
        <f>S1675+S1684+S1693</f>
        <v/>
      </c>
      <c r="T1702" s="37">
        <f>T1675+T1684+T1693</f>
        <v/>
      </c>
      <c r="U1702" s="37">
        <f>U1675+U1684+U1693</f>
        <v/>
      </c>
      <c r="V1702" s="37">
        <f>V1675+V1684+V1693</f>
        <v/>
      </c>
      <c r="W1702" s="37">
        <f>W1675+W1684+W1693</f>
        <v/>
      </c>
      <c r="X1702" s="37">
        <f>X1675+X1684+X1693</f>
        <v/>
      </c>
      <c r="Y1702" s="37">
        <f>Y1675+Y1684+Y1693</f>
        <v/>
      </c>
      <c r="Z1702" s="37">
        <f>Z1675+Z1684+Z1693</f>
        <v/>
      </c>
      <c r="AA1702" s="37">
        <f>AA1675+AA1684+AA1693</f>
        <v/>
      </c>
      <c r="AB1702" s="37">
        <f>AB1675+AB1684+AB1693</f>
        <v/>
      </c>
      <c r="AC1702" s="37">
        <f>AC1675+AC1684+AC1693</f>
        <v/>
      </c>
      <c r="AD1702" s="40">
        <f>NEWPOLICY(AD1675,AD1684,AD1693)</f>
        <v/>
      </c>
      <c r="AF1702" s="11">
        <f>LOWER(Settings!$C$4)&amp;".mit."&amp;$A1702&amp;IF($C1702="","","."&amp;$C1702&amp;"."&amp;$B1702)&amp;IF(INDEX(Variables!$D$5:$D$105,MATCH($A1702,Variables!$A$5:$A$105,0))="","","."&amp;INDEX(Variables!$D$5:$D$105,MATCH($A1702,Variables!$A$5:$A$105,0)))&amp;"."&amp;AF$5</f>
        <v/>
      </c>
      <c r="AG1702" s="38">
        <f>AG1675+AG1684+AG1693</f>
        <v/>
      </c>
      <c r="AH1702" s="37">
        <f>AH1675+AH1684+AH1693</f>
        <v/>
      </c>
      <c r="AI1702" s="37">
        <f>AI1675+AI1684+AI1693</f>
        <v/>
      </c>
      <c r="AJ1702" s="37">
        <f>AJ1675+AJ1684+AJ1693</f>
        <v/>
      </c>
      <c r="AK1702" s="37">
        <f>AK1675+AK1684+AK1693</f>
        <v/>
      </c>
      <c r="AL1702" s="37">
        <f>AL1675+AL1684+AL1693</f>
        <v/>
      </c>
      <c r="AM1702" s="37">
        <f>AM1675+AM1684+AM1693</f>
        <v/>
      </c>
      <c r="AN1702" s="37">
        <f>AN1675+AN1684+AN1693</f>
        <v/>
      </c>
      <c r="AO1702" s="37">
        <f>AO1675+AO1684+AO1693</f>
        <v/>
      </c>
      <c r="AP1702" s="37">
        <f>AP1675+AP1684+AP1693</f>
        <v/>
      </c>
      <c r="AQ1702" s="37">
        <f>AQ1675+AQ1684+AQ1693</f>
        <v/>
      </c>
      <c r="AR1702" s="37">
        <f>AR1675+AR1684+AR1693</f>
        <v/>
      </c>
      <c r="AS1702" s="37">
        <f>AS1675+AS1684+AS1693</f>
        <v/>
      </c>
      <c r="AT1702" s="37">
        <f>AT1675+AT1684+AT1693</f>
        <v/>
      </c>
      <c r="AU1702" s="37">
        <f>AU1675+AU1684+AU1693</f>
        <v/>
      </c>
      <c r="AV1702" s="37">
        <f>AV1675+AV1684+AV1693</f>
        <v/>
      </c>
      <c r="AW1702" s="37">
        <f>AW1675+AW1684+AW1693</f>
        <v/>
      </c>
      <c r="AX1702" s="37">
        <f>AX1675+AX1684+AX1693</f>
        <v/>
      </c>
      <c r="AY1702" s="40">
        <f>NEWPOLICY(AY1675,AY1684,AY1693)</f>
        <v/>
      </c>
    </row>
    <row r="1703" hidden="1" outlineLevel="2">
      <c r="A1703" s="14" t="inlineStr">
        <is>
          <t>nce</t>
        </is>
      </c>
      <c r="B1703" s="14" t="inlineStr">
        <is>
          <t>oop</t>
        </is>
      </c>
      <c r="C1703" s="14" t="inlineStr">
        <is>
          <t>cst</t>
        </is>
      </c>
      <c r="D1703" s="36" t="n"/>
      <c r="E1703" s="36" t="n"/>
      <c r="F1703" s="36" t="n"/>
      <c r="G1703" s="36" t="n"/>
      <c r="H1703" s="14">
        <f>INDEX(Variables!$B$5:$B$105,MATCH($A1703,Variables!$A$5:$A$105,0))&amp;IF($C1703="",""," | "&amp;INDEX(Mapping!$B$5:$B$26,MATCH($C1703,Mapping!$A$5:$A$26,0))&amp;" | "&amp;INDEX(Mapping!$B$30:$B$41,MATCH($B1703,Mapping!$A$30:$A$41,0)))</f>
        <v/>
      </c>
      <c r="I1703" s="14">
        <f>INDEX(Variables!$C$5:$C$105,MATCH($A1703,Variables!$A$5:$A$105,0))</f>
        <v/>
      </c>
      <c r="J1703" s="14">
        <f>INDEX(Variables!$E$5:$E$105,MATCH($A1703,Variables!$A$5:$A$105,0))</f>
        <v/>
      </c>
      <c r="K1703" s="11">
        <f>LOWER(Settings!$C$4)&amp;".mit."&amp;$A1703&amp;IF($C1703="","","."&amp;$C1703&amp;"."&amp;$B1703)&amp;IF(INDEX(Variables!$D$5:$D$105,MATCH($A1703,Variables!$A$5:$A$105,0))="","","."&amp;INDEX(Variables!$D$5:$D$105,MATCH($A1703,Variables!$A$5:$A$105,0)))&amp;"."&amp;K$5</f>
        <v/>
      </c>
      <c r="L1703" s="38">
        <f>L1676+L1685+L1694</f>
        <v/>
      </c>
      <c r="M1703" s="37">
        <f>M1676+M1685+M1694</f>
        <v/>
      </c>
      <c r="N1703" s="37">
        <f>N1676+N1685+N1694</f>
        <v/>
      </c>
      <c r="O1703" s="37">
        <f>O1676+O1685+O1694</f>
        <v/>
      </c>
      <c r="P1703" s="37">
        <f>P1676+P1685+P1694</f>
        <v/>
      </c>
      <c r="Q1703" s="37">
        <f>Q1676+Q1685+Q1694</f>
        <v/>
      </c>
      <c r="R1703" s="37">
        <f>R1676+R1685+R1694</f>
        <v/>
      </c>
      <c r="S1703" s="37">
        <f>S1676+S1685+S1694</f>
        <v/>
      </c>
      <c r="T1703" s="37">
        <f>T1676+T1685+T1694</f>
        <v/>
      </c>
      <c r="U1703" s="37">
        <f>U1676+U1685+U1694</f>
        <v/>
      </c>
      <c r="V1703" s="37">
        <f>V1676+V1685+V1694</f>
        <v/>
      </c>
      <c r="W1703" s="37">
        <f>W1676+W1685+W1694</f>
        <v/>
      </c>
      <c r="X1703" s="37">
        <f>X1676+X1685+X1694</f>
        <v/>
      </c>
      <c r="Y1703" s="37">
        <f>Y1676+Y1685+Y1694</f>
        <v/>
      </c>
      <c r="Z1703" s="37">
        <f>Z1676+Z1685+Z1694</f>
        <v/>
      </c>
      <c r="AA1703" s="37">
        <f>AA1676+AA1685+AA1694</f>
        <v/>
      </c>
      <c r="AB1703" s="37">
        <f>AB1676+AB1685+AB1694</f>
        <v/>
      </c>
      <c r="AC1703" s="37">
        <f>AC1676+AC1685+AC1694</f>
        <v/>
      </c>
      <c r="AD1703" s="40">
        <f>NEWPOLICY(AD1676,AD1685,AD1694)</f>
        <v/>
      </c>
      <c r="AF1703" s="11">
        <f>LOWER(Settings!$C$4)&amp;".mit."&amp;$A1703&amp;IF($C1703="","","."&amp;$C1703&amp;"."&amp;$B1703)&amp;IF(INDEX(Variables!$D$5:$D$105,MATCH($A1703,Variables!$A$5:$A$105,0))="","","."&amp;INDEX(Variables!$D$5:$D$105,MATCH($A1703,Variables!$A$5:$A$105,0)))&amp;"."&amp;AF$5</f>
        <v/>
      </c>
      <c r="AG1703" s="38">
        <f>AG1676+AG1685+AG1694</f>
        <v/>
      </c>
      <c r="AH1703" s="37">
        <f>AH1676+AH1685+AH1694</f>
        <v/>
      </c>
      <c r="AI1703" s="37">
        <f>AI1676+AI1685+AI1694</f>
        <v/>
      </c>
      <c r="AJ1703" s="37">
        <f>AJ1676+AJ1685+AJ1694</f>
        <v/>
      </c>
      <c r="AK1703" s="37">
        <f>AK1676+AK1685+AK1694</f>
        <v/>
      </c>
      <c r="AL1703" s="37">
        <f>AL1676+AL1685+AL1694</f>
        <v/>
      </c>
      <c r="AM1703" s="37">
        <f>AM1676+AM1685+AM1694</f>
        <v/>
      </c>
      <c r="AN1703" s="37">
        <f>AN1676+AN1685+AN1694</f>
        <v/>
      </c>
      <c r="AO1703" s="37">
        <f>AO1676+AO1685+AO1694</f>
        <v/>
      </c>
      <c r="AP1703" s="37">
        <f>AP1676+AP1685+AP1694</f>
        <v/>
      </c>
      <c r="AQ1703" s="37">
        <f>AQ1676+AQ1685+AQ1694</f>
        <v/>
      </c>
      <c r="AR1703" s="37">
        <f>AR1676+AR1685+AR1694</f>
        <v/>
      </c>
      <c r="AS1703" s="37">
        <f>AS1676+AS1685+AS1694</f>
        <v/>
      </c>
      <c r="AT1703" s="37">
        <f>AT1676+AT1685+AT1694</f>
        <v/>
      </c>
      <c r="AU1703" s="37">
        <f>AU1676+AU1685+AU1694</f>
        <v/>
      </c>
      <c r="AV1703" s="37">
        <f>AV1676+AV1685+AV1694</f>
        <v/>
      </c>
      <c r="AW1703" s="37">
        <f>AW1676+AW1685+AW1694</f>
        <v/>
      </c>
      <c r="AX1703" s="37">
        <f>AX1676+AX1685+AX1694</f>
        <v/>
      </c>
      <c r="AY1703" s="40">
        <f>NEWPOLICY(AY1676,AY1685,AY1694)</f>
        <v/>
      </c>
    </row>
    <row r="1704" hidden="1" outlineLevel="2">
      <c r="A1704" s="14" t="inlineStr">
        <is>
          <t>nce</t>
        </is>
      </c>
      <c r="B1704" s="14" t="inlineStr">
        <is>
          <t>bio</t>
        </is>
      </c>
      <c r="C1704" s="14" t="inlineStr">
        <is>
          <t>cst</t>
        </is>
      </c>
      <c r="D1704" s="36" t="n"/>
      <c r="E1704" s="36" t="n"/>
      <c r="F1704" s="36" t="n"/>
      <c r="G1704" s="36" t="n"/>
      <c r="H1704" s="14">
        <f>INDEX(Variables!$B$5:$B$105,MATCH($A1704,Variables!$A$5:$A$105,0))&amp;IF($C1704="",""," | "&amp;INDEX(Mapping!$B$5:$B$26,MATCH($C1704,Mapping!$A$5:$A$26,0))&amp;" | "&amp;INDEX(Mapping!$B$30:$B$41,MATCH($B1704,Mapping!$A$30:$A$41,0)))</f>
        <v/>
      </c>
      <c r="I1704" s="14">
        <f>INDEX(Variables!$C$5:$C$105,MATCH($A1704,Variables!$A$5:$A$105,0))</f>
        <v/>
      </c>
      <c r="J1704" s="14">
        <f>INDEX(Variables!$E$5:$E$105,MATCH($A1704,Variables!$A$5:$A$105,0))</f>
        <v/>
      </c>
      <c r="K1704" s="11">
        <f>LOWER(Settings!$C$4)&amp;".mit."&amp;$A1704&amp;IF($C1704="","","."&amp;$C1704&amp;"."&amp;$B1704)&amp;IF(INDEX(Variables!$D$5:$D$105,MATCH($A1704,Variables!$A$5:$A$105,0))="","","."&amp;INDEX(Variables!$D$5:$D$105,MATCH($A1704,Variables!$A$5:$A$105,0)))&amp;"."&amp;K$5</f>
        <v/>
      </c>
      <c r="L1704" s="38">
        <f>L1677+L1686+L1695</f>
        <v/>
      </c>
      <c r="M1704" s="37">
        <f>M1677+M1686+M1695</f>
        <v/>
      </c>
      <c r="N1704" s="37">
        <f>N1677+N1686+N1695</f>
        <v/>
      </c>
      <c r="O1704" s="37">
        <f>O1677+O1686+O1695</f>
        <v/>
      </c>
      <c r="P1704" s="37">
        <f>P1677+P1686+P1695</f>
        <v/>
      </c>
      <c r="Q1704" s="37">
        <f>Q1677+Q1686+Q1695</f>
        <v/>
      </c>
      <c r="R1704" s="37">
        <f>R1677+R1686+R1695</f>
        <v/>
      </c>
      <c r="S1704" s="37">
        <f>S1677+S1686+S1695</f>
        <v/>
      </c>
      <c r="T1704" s="37">
        <f>T1677+T1686+T1695</f>
        <v/>
      </c>
      <c r="U1704" s="37">
        <f>U1677+U1686+U1695</f>
        <v/>
      </c>
      <c r="V1704" s="37">
        <f>V1677+V1686+V1695</f>
        <v/>
      </c>
      <c r="W1704" s="37">
        <f>W1677+W1686+W1695</f>
        <v/>
      </c>
      <c r="X1704" s="37">
        <f>X1677+X1686+X1695</f>
        <v/>
      </c>
      <c r="Y1704" s="37">
        <f>Y1677+Y1686+Y1695</f>
        <v/>
      </c>
      <c r="Z1704" s="37">
        <f>Z1677+Z1686+Z1695</f>
        <v/>
      </c>
      <c r="AA1704" s="37">
        <f>AA1677+AA1686+AA1695</f>
        <v/>
      </c>
      <c r="AB1704" s="37">
        <f>AB1677+AB1686+AB1695</f>
        <v/>
      </c>
      <c r="AC1704" s="37">
        <f>AC1677+AC1686+AC1695</f>
        <v/>
      </c>
      <c r="AD1704" s="40">
        <f>NEWPOLICY(AD1677,AD1686,AD1695)</f>
        <v/>
      </c>
      <c r="AF1704" s="11">
        <f>LOWER(Settings!$C$4)&amp;".mit."&amp;$A1704&amp;IF($C1704="","","."&amp;$C1704&amp;"."&amp;$B1704)&amp;IF(INDEX(Variables!$D$5:$D$105,MATCH($A1704,Variables!$A$5:$A$105,0))="","","."&amp;INDEX(Variables!$D$5:$D$105,MATCH($A1704,Variables!$A$5:$A$105,0)))&amp;"."&amp;AF$5</f>
        <v/>
      </c>
      <c r="AG1704" s="38">
        <f>AG1677+AG1686+AG1695</f>
        <v/>
      </c>
      <c r="AH1704" s="37">
        <f>AH1677+AH1686+AH1695</f>
        <v/>
      </c>
      <c r="AI1704" s="37">
        <f>AI1677+AI1686+AI1695</f>
        <v/>
      </c>
      <c r="AJ1704" s="37">
        <f>AJ1677+AJ1686+AJ1695</f>
        <v/>
      </c>
      <c r="AK1704" s="37">
        <f>AK1677+AK1686+AK1695</f>
        <v/>
      </c>
      <c r="AL1704" s="37">
        <f>AL1677+AL1686+AL1695</f>
        <v/>
      </c>
      <c r="AM1704" s="37">
        <f>AM1677+AM1686+AM1695</f>
        <v/>
      </c>
      <c r="AN1704" s="37">
        <f>AN1677+AN1686+AN1695</f>
        <v/>
      </c>
      <c r="AO1704" s="37">
        <f>AO1677+AO1686+AO1695</f>
        <v/>
      </c>
      <c r="AP1704" s="37">
        <f>AP1677+AP1686+AP1695</f>
        <v/>
      </c>
      <c r="AQ1704" s="37">
        <f>AQ1677+AQ1686+AQ1695</f>
        <v/>
      </c>
      <c r="AR1704" s="37">
        <f>AR1677+AR1686+AR1695</f>
        <v/>
      </c>
      <c r="AS1704" s="37">
        <f>AS1677+AS1686+AS1695</f>
        <v/>
      </c>
      <c r="AT1704" s="37">
        <f>AT1677+AT1686+AT1695</f>
        <v/>
      </c>
      <c r="AU1704" s="37">
        <f>AU1677+AU1686+AU1695</f>
        <v/>
      </c>
      <c r="AV1704" s="37">
        <f>AV1677+AV1686+AV1695</f>
        <v/>
      </c>
      <c r="AW1704" s="37">
        <f>AW1677+AW1686+AW1695</f>
        <v/>
      </c>
      <c r="AX1704" s="37">
        <f>AX1677+AX1686+AX1695</f>
        <v/>
      </c>
      <c r="AY1704" s="40">
        <f>NEWPOLICY(AY1677,AY1686,AY1695)</f>
        <v/>
      </c>
    </row>
    <row r="1705" hidden="1" outlineLevel="2"/>
    <row r="1706" hidden="1" outlineLevel="2">
      <c r="A1706" s="14" t="inlineStr">
        <is>
          <t>atp</t>
        </is>
      </c>
      <c r="B1706" s="14" t="inlineStr">
        <is>
          <t>coa</t>
        </is>
      </c>
      <c r="C1706" s="14" t="inlineStr">
        <is>
          <t>cst</t>
        </is>
      </c>
      <c r="D1706" s="37">
        <f>INDEX(Inputs!$R$5:$R$132,MATCH($B1706&amp;"|"&amp;$C1706,Inputs!$A$5:$A$132,0))</f>
        <v/>
      </c>
      <c r="E1706" s="37">
        <f>INDEX(Inputs!$S$5:$S$132,MATCH($B1706&amp;"|"&amp;$C1706,Inputs!$A$5:$A$132,0))</f>
        <v/>
      </c>
      <c r="F1706" s="36" t="n"/>
      <c r="G1706" s="36" t="n"/>
      <c r="H1706" s="14">
        <f>INDEX(Variables!$B$5:$B$105,MATCH($A1706,Variables!$A$5:$A$105,0))&amp;IF($C1706="",""," | "&amp;INDEX(Mapping!$B$5:$B$26,MATCH($C1706,Mapping!$A$5:$A$26,0))&amp;" | "&amp;INDEX(Mapping!$B$30:$B$41,MATCH($B1706,Mapping!$A$30:$A$41,0)))</f>
        <v/>
      </c>
      <c r="I1706" s="14">
        <f>INDEX(Variables!$C$5:$C$105,MATCH($A1706,Variables!$A$5:$A$105,0))</f>
        <v/>
      </c>
      <c r="J1706" s="14">
        <f>INDEX(Variables!$E$5:$E$105,MATCH($A1706,Variables!$A$5:$A$105,0))</f>
        <v/>
      </c>
      <c r="K1706" s="11">
        <f>LOWER(Settings!$C$4)&amp;".mit."&amp;$A1706&amp;IF($C1706="","","."&amp;$C1706&amp;"."&amp;$B1706)&amp;IF(INDEX(Variables!$D$5:$D$105,MATCH($A1706,Variables!$A$5:$A$105,0))="","","."&amp;INDEX(Variables!$D$5:$D$105,MATCH($A1706,Variables!$A$5:$A$105,0)))&amp;"."&amp;K$5</f>
        <v/>
      </c>
      <c r="L1706" s="38">
        <f>MAX(INDEX(L$292:L$303,$D1706)+L1697*(1+$E1706),0.01)</f>
        <v/>
      </c>
      <c r="M1706" s="37">
        <f>MAX(INDEX(M$292:M$303,$D1706)+M1697*(1+$E1706),0.01)</f>
        <v/>
      </c>
      <c r="N1706" s="37">
        <f>MAX(INDEX(N$292:N$303,$D1706)+N1697*(1+$E1706),0.01)</f>
        <v/>
      </c>
      <c r="O1706" s="37">
        <f>MAX(INDEX(O$292:O$303,$D1706)+O1697*(1+$E1706),0.01)</f>
        <v/>
      </c>
      <c r="P1706" s="37">
        <f>MAX(INDEX(P$292:P$303,$D1706)+P1697*(1+$E1706),0.01)</f>
        <v/>
      </c>
      <c r="Q1706" s="37">
        <f>MAX(INDEX(Q$292:Q$303,$D1706)+Q1697*(1+$E1706),0.01)</f>
        <v/>
      </c>
      <c r="R1706" s="37">
        <f>MAX(INDEX(R$292:R$303,$D1706)+R1697*(1+$E1706),0.01)</f>
        <v/>
      </c>
      <c r="S1706" s="37">
        <f>MAX(INDEX(S$292:S$303,$D1706)+S1697*(1+$E1706),0.01)</f>
        <v/>
      </c>
      <c r="T1706" s="37">
        <f>MAX(INDEX(T$292:T$303,$D1706)+T1697*(1+$E1706),0.01)</f>
        <v/>
      </c>
      <c r="U1706" s="37">
        <f>MAX(INDEX(U$292:U$303,$D1706)+U1697*(1+$E1706),0.01)</f>
        <v/>
      </c>
      <c r="V1706" s="37">
        <f>MAX(INDEX(V$292:V$303,$D1706)+V1697*(1+$E1706),0.01)</f>
        <v/>
      </c>
      <c r="W1706" s="37">
        <f>MAX(INDEX(W$292:W$303,$D1706)+W1697*(1+$E1706),0.01)</f>
        <v/>
      </c>
      <c r="X1706" s="37">
        <f>MAX(INDEX(X$292:X$303,$D1706)+X1697*(1+$E1706),0.01)</f>
        <v/>
      </c>
      <c r="Y1706" s="37">
        <f>MAX(INDEX(Y$292:Y$303,$D1706)+Y1697*(1+$E1706),0.01)</f>
        <v/>
      </c>
      <c r="Z1706" s="37">
        <f>MAX(INDEX(Z$292:Z$303,$D1706)+Z1697*(1+$E1706),0.01)</f>
        <v/>
      </c>
      <c r="AA1706" s="37">
        <f>MAX(INDEX(AA$292:AA$303,$D1706)+AA1697*(1+$E1706),0.01)</f>
        <v/>
      </c>
      <c r="AB1706" s="37">
        <f>MAX(INDEX(AB$292:AB$303,$D1706)+AB1697*(1+$E1706),0.01)</f>
        <v/>
      </c>
      <c r="AC1706" s="37">
        <f>MAX(INDEX(AC$292:AC$303,$D1706)+AC1697*(1+$E1706),0.01)</f>
        <v/>
      </c>
      <c r="AD1706" s="40">
        <f>POSTTAX(INDEX(AD$292:AD$303,$D1706),AD1697,$E1706)</f>
        <v/>
      </c>
      <c r="AF1706" s="11">
        <f>LOWER(Settings!$C$4)&amp;".mit."&amp;$A1706&amp;IF($C1706="","","."&amp;$C1706&amp;"."&amp;$B1706)&amp;IF(INDEX(Variables!$D$5:$D$105,MATCH($A1706,Variables!$A$5:$A$105,0))="","","."&amp;INDEX(Variables!$D$5:$D$105,MATCH($A1706,Variables!$A$5:$A$105,0)))&amp;"."&amp;AF$5</f>
        <v/>
      </c>
      <c r="AG1706" s="38">
        <f>MAX(INDEX(AG$292:AG$303,$D1706)+AG1697*(1+$E1706),0.01)</f>
        <v/>
      </c>
      <c r="AH1706" s="37">
        <f>MAX(INDEX(AH$292:AH$303,$D1706)+AH1697*(1+$E1706),0.01)</f>
        <v/>
      </c>
      <c r="AI1706" s="37">
        <f>MAX(INDEX(AI$292:AI$303,$D1706)+AI1697*(1+$E1706),0.01)</f>
        <v/>
      </c>
      <c r="AJ1706" s="37">
        <f>MAX(INDEX(AJ$292:AJ$303,$D1706)+AJ1697*(1+$E1706),0.01)</f>
        <v/>
      </c>
      <c r="AK1706" s="37">
        <f>MAX(INDEX(AK$292:AK$303,$D1706)+AK1697*(1+$E1706),0.01)</f>
        <v/>
      </c>
      <c r="AL1706" s="37">
        <f>MAX(INDEX(AL$292:AL$303,$D1706)+AL1697*(1+$E1706),0.01)</f>
        <v/>
      </c>
      <c r="AM1706" s="37">
        <f>MAX(INDEX(AM$292:AM$303,$D1706)+AM1697*(1+$E1706),0.01)</f>
        <v/>
      </c>
      <c r="AN1706" s="37">
        <f>MAX(INDEX(AN$292:AN$303,$D1706)+AN1697*(1+$E1706),0.01)</f>
        <v/>
      </c>
      <c r="AO1706" s="37">
        <f>MAX(INDEX(AO$292:AO$303,$D1706)+AO1697*(1+$E1706),0.01)</f>
        <v/>
      </c>
      <c r="AP1706" s="37">
        <f>MAX(INDEX(AP$292:AP$303,$D1706)+AP1697*(1+$E1706),0.01)</f>
        <v/>
      </c>
      <c r="AQ1706" s="37">
        <f>MAX(INDEX(AQ$292:AQ$303,$D1706)+AQ1697*(1+$E1706),0.01)</f>
        <v/>
      </c>
      <c r="AR1706" s="37">
        <f>MAX(INDEX(AR$292:AR$303,$D1706)+AR1697*(1+$E1706),0.01)</f>
        <v/>
      </c>
      <c r="AS1706" s="37">
        <f>MAX(INDEX(AS$292:AS$303,$D1706)+AS1697*(1+$E1706),0.01)</f>
        <v/>
      </c>
      <c r="AT1706" s="37">
        <f>MAX(INDEX(AT$292:AT$303,$D1706)+AT1697*(1+$E1706),0.01)</f>
        <v/>
      </c>
      <c r="AU1706" s="37">
        <f>MAX(INDEX(AU$292:AU$303,$D1706)+AU1697*(1+$E1706),0.01)</f>
        <v/>
      </c>
      <c r="AV1706" s="37">
        <f>MAX(INDEX(AV$292:AV$303,$D1706)+AV1697*(1+$E1706),0.01)</f>
        <v/>
      </c>
      <c r="AW1706" s="37">
        <f>MAX(INDEX(AW$292:AW$303,$D1706)+AW1697*(1+$E1706),0.01)</f>
        <v/>
      </c>
      <c r="AX1706" s="37">
        <f>MAX(INDEX(AX$292:AX$303,$D1706)+AX1697*(1+$E1706),0.01)</f>
        <v/>
      </c>
      <c r="AY1706" s="40">
        <f>POSTTAX(INDEX(AY$292:AY$303,$D1706),AY1697,$E1706)</f>
        <v/>
      </c>
    </row>
    <row r="1707" hidden="1" outlineLevel="2">
      <c r="A1707" s="14" t="inlineStr">
        <is>
          <t>atp</t>
        </is>
      </c>
      <c r="B1707" s="14" t="inlineStr">
        <is>
          <t>nga</t>
        </is>
      </c>
      <c r="C1707" s="14" t="inlineStr">
        <is>
          <t>cst</t>
        </is>
      </c>
      <c r="D1707" s="37">
        <f>INDEX(Inputs!$R$5:$R$132,MATCH($B1707&amp;"|"&amp;$C1707,Inputs!$A$5:$A$132,0))</f>
        <v/>
      </c>
      <c r="E1707" s="37">
        <f>INDEX(Inputs!$S$5:$S$132,MATCH($B1707&amp;"|"&amp;$C1707,Inputs!$A$5:$A$132,0))</f>
        <v/>
      </c>
      <c r="F1707" s="36" t="n"/>
      <c r="G1707" s="36" t="n"/>
      <c r="H1707" s="14">
        <f>INDEX(Variables!$B$5:$B$105,MATCH($A1707,Variables!$A$5:$A$105,0))&amp;IF($C1707="",""," | "&amp;INDEX(Mapping!$B$5:$B$26,MATCH($C1707,Mapping!$A$5:$A$26,0))&amp;" | "&amp;INDEX(Mapping!$B$30:$B$41,MATCH($B1707,Mapping!$A$30:$A$41,0)))</f>
        <v/>
      </c>
      <c r="I1707" s="14">
        <f>INDEX(Variables!$C$5:$C$105,MATCH($A1707,Variables!$A$5:$A$105,0))</f>
        <v/>
      </c>
      <c r="J1707" s="14">
        <f>INDEX(Variables!$E$5:$E$105,MATCH($A1707,Variables!$A$5:$A$105,0))</f>
        <v/>
      </c>
      <c r="K1707" s="11">
        <f>LOWER(Settings!$C$4)&amp;".mit."&amp;$A1707&amp;IF($C1707="","","."&amp;$C1707&amp;"."&amp;$B1707)&amp;IF(INDEX(Variables!$D$5:$D$105,MATCH($A1707,Variables!$A$5:$A$105,0))="","","."&amp;INDEX(Variables!$D$5:$D$105,MATCH($A1707,Variables!$A$5:$A$105,0)))&amp;"."&amp;K$5</f>
        <v/>
      </c>
      <c r="L1707" s="38">
        <f>MAX(INDEX(L$292:L$303,$D1707)+L1698*(1+$E1707),0.01)</f>
        <v/>
      </c>
      <c r="M1707" s="37">
        <f>MAX(INDEX(M$292:M$303,$D1707)+M1698*(1+$E1707),0.01)</f>
        <v/>
      </c>
      <c r="N1707" s="37">
        <f>MAX(INDEX(N$292:N$303,$D1707)+N1698*(1+$E1707),0.01)</f>
        <v/>
      </c>
      <c r="O1707" s="37">
        <f>MAX(INDEX(O$292:O$303,$D1707)+O1698*(1+$E1707),0.01)</f>
        <v/>
      </c>
      <c r="P1707" s="37">
        <f>MAX(INDEX(P$292:P$303,$D1707)+P1698*(1+$E1707),0.01)</f>
        <v/>
      </c>
      <c r="Q1707" s="37">
        <f>MAX(INDEX(Q$292:Q$303,$D1707)+Q1698*(1+$E1707),0.01)</f>
        <v/>
      </c>
      <c r="R1707" s="37">
        <f>MAX(INDEX(R$292:R$303,$D1707)+R1698*(1+$E1707),0.01)</f>
        <v/>
      </c>
      <c r="S1707" s="37">
        <f>MAX(INDEX(S$292:S$303,$D1707)+S1698*(1+$E1707),0.01)</f>
        <v/>
      </c>
      <c r="T1707" s="37">
        <f>MAX(INDEX(T$292:T$303,$D1707)+T1698*(1+$E1707),0.01)</f>
        <v/>
      </c>
      <c r="U1707" s="37">
        <f>MAX(INDEX(U$292:U$303,$D1707)+U1698*(1+$E1707),0.01)</f>
        <v/>
      </c>
      <c r="V1707" s="37">
        <f>MAX(INDEX(V$292:V$303,$D1707)+V1698*(1+$E1707),0.01)</f>
        <v/>
      </c>
      <c r="W1707" s="37">
        <f>MAX(INDEX(W$292:W$303,$D1707)+W1698*(1+$E1707),0.01)</f>
        <v/>
      </c>
      <c r="X1707" s="37">
        <f>MAX(INDEX(X$292:X$303,$D1707)+X1698*(1+$E1707),0.01)</f>
        <v/>
      </c>
      <c r="Y1707" s="37">
        <f>MAX(INDEX(Y$292:Y$303,$D1707)+Y1698*(1+$E1707),0.01)</f>
        <v/>
      </c>
      <c r="Z1707" s="37">
        <f>MAX(INDEX(Z$292:Z$303,$D1707)+Z1698*(1+$E1707),0.01)</f>
        <v/>
      </c>
      <c r="AA1707" s="37">
        <f>MAX(INDEX(AA$292:AA$303,$D1707)+AA1698*(1+$E1707),0.01)</f>
        <v/>
      </c>
      <c r="AB1707" s="37">
        <f>MAX(INDEX(AB$292:AB$303,$D1707)+AB1698*(1+$E1707),0.01)</f>
        <v/>
      </c>
      <c r="AC1707" s="37">
        <f>MAX(INDEX(AC$292:AC$303,$D1707)+AC1698*(1+$E1707),0.01)</f>
        <v/>
      </c>
      <c r="AD1707" s="40">
        <f>POSTTAX(INDEX(AD$292:AD$303,$D1707),AD1698,$E1707)</f>
        <v/>
      </c>
      <c r="AF1707" s="11">
        <f>LOWER(Settings!$C$4)&amp;".mit."&amp;$A1707&amp;IF($C1707="","","."&amp;$C1707&amp;"."&amp;$B1707)&amp;IF(INDEX(Variables!$D$5:$D$105,MATCH($A1707,Variables!$A$5:$A$105,0))="","","."&amp;INDEX(Variables!$D$5:$D$105,MATCH($A1707,Variables!$A$5:$A$105,0)))&amp;"."&amp;AF$5</f>
        <v/>
      </c>
      <c r="AG1707" s="38">
        <f>MAX(INDEX(AG$292:AG$303,$D1707)+AG1698*(1+$E1707),0.01)</f>
        <v/>
      </c>
      <c r="AH1707" s="37">
        <f>MAX(INDEX(AH$292:AH$303,$D1707)+AH1698*(1+$E1707),0.01)</f>
        <v/>
      </c>
      <c r="AI1707" s="37">
        <f>MAX(INDEX(AI$292:AI$303,$D1707)+AI1698*(1+$E1707),0.01)</f>
        <v/>
      </c>
      <c r="AJ1707" s="37">
        <f>MAX(INDEX(AJ$292:AJ$303,$D1707)+AJ1698*(1+$E1707),0.01)</f>
        <v/>
      </c>
      <c r="AK1707" s="37">
        <f>MAX(INDEX(AK$292:AK$303,$D1707)+AK1698*(1+$E1707),0.01)</f>
        <v/>
      </c>
      <c r="AL1707" s="37">
        <f>MAX(INDEX(AL$292:AL$303,$D1707)+AL1698*(1+$E1707),0.01)</f>
        <v/>
      </c>
      <c r="AM1707" s="37">
        <f>MAX(INDEX(AM$292:AM$303,$D1707)+AM1698*(1+$E1707),0.01)</f>
        <v/>
      </c>
      <c r="AN1707" s="37">
        <f>MAX(INDEX(AN$292:AN$303,$D1707)+AN1698*(1+$E1707),0.01)</f>
        <v/>
      </c>
      <c r="AO1707" s="37">
        <f>MAX(INDEX(AO$292:AO$303,$D1707)+AO1698*(1+$E1707),0.01)</f>
        <v/>
      </c>
      <c r="AP1707" s="37">
        <f>MAX(INDEX(AP$292:AP$303,$D1707)+AP1698*(1+$E1707),0.01)</f>
        <v/>
      </c>
      <c r="AQ1707" s="37">
        <f>MAX(INDEX(AQ$292:AQ$303,$D1707)+AQ1698*(1+$E1707),0.01)</f>
        <v/>
      </c>
      <c r="AR1707" s="37">
        <f>MAX(INDEX(AR$292:AR$303,$D1707)+AR1698*(1+$E1707),0.01)</f>
        <v/>
      </c>
      <c r="AS1707" s="37">
        <f>MAX(INDEX(AS$292:AS$303,$D1707)+AS1698*(1+$E1707),0.01)</f>
        <v/>
      </c>
      <c r="AT1707" s="37">
        <f>MAX(INDEX(AT$292:AT$303,$D1707)+AT1698*(1+$E1707),0.01)</f>
        <v/>
      </c>
      <c r="AU1707" s="37">
        <f>MAX(INDEX(AU$292:AU$303,$D1707)+AU1698*(1+$E1707),0.01)</f>
        <v/>
      </c>
      <c r="AV1707" s="37">
        <f>MAX(INDEX(AV$292:AV$303,$D1707)+AV1698*(1+$E1707),0.01)</f>
        <v/>
      </c>
      <c r="AW1707" s="37">
        <f>MAX(INDEX(AW$292:AW$303,$D1707)+AW1698*(1+$E1707),0.01)</f>
        <v/>
      </c>
      <c r="AX1707" s="37">
        <f>MAX(INDEX(AX$292:AX$303,$D1707)+AX1698*(1+$E1707),0.01)</f>
        <v/>
      </c>
      <c r="AY1707" s="40">
        <f>POSTTAX(INDEX(AY$292:AY$303,$D1707),AY1698,$E1707)</f>
        <v/>
      </c>
    </row>
    <row r="1708" hidden="1" outlineLevel="2">
      <c r="A1708" s="14" t="inlineStr">
        <is>
          <t>atp</t>
        </is>
      </c>
      <c r="B1708" s="14" t="inlineStr">
        <is>
          <t>gso</t>
        </is>
      </c>
      <c r="C1708" s="14" t="inlineStr">
        <is>
          <t>cst</t>
        </is>
      </c>
      <c r="D1708" s="37">
        <f>INDEX(Inputs!$R$5:$R$132,MATCH($B1708&amp;"|"&amp;$C1708,Inputs!$A$5:$A$132,0))</f>
        <v/>
      </c>
      <c r="E1708" s="37">
        <f>INDEX(Inputs!$S$5:$S$132,MATCH($B1708&amp;"|"&amp;$C1708,Inputs!$A$5:$A$132,0))</f>
        <v/>
      </c>
      <c r="F1708" s="36" t="n"/>
      <c r="G1708" s="36" t="n"/>
      <c r="H1708" s="14">
        <f>INDEX(Variables!$B$5:$B$105,MATCH($A1708,Variables!$A$5:$A$105,0))&amp;IF($C1708="",""," | "&amp;INDEX(Mapping!$B$5:$B$26,MATCH($C1708,Mapping!$A$5:$A$26,0))&amp;" | "&amp;INDEX(Mapping!$B$30:$B$41,MATCH($B1708,Mapping!$A$30:$A$41,0)))</f>
        <v/>
      </c>
      <c r="I1708" s="14">
        <f>INDEX(Variables!$C$5:$C$105,MATCH($A1708,Variables!$A$5:$A$105,0))</f>
        <v/>
      </c>
      <c r="J1708" s="14">
        <f>INDEX(Variables!$E$5:$E$105,MATCH($A1708,Variables!$A$5:$A$105,0))</f>
        <v/>
      </c>
      <c r="K1708" s="11">
        <f>LOWER(Settings!$C$4)&amp;".mit."&amp;$A1708&amp;IF($C1708="","","."&amp;$C1708&amp;"."&amp;$B1708)&amp;IF(INDEX(Variables!$D$5:$D$105,MATCH($A1708,Variables!$A$5:$A$105,0))="","","."&amp;INDEX(Variables!$D$5:$D$105,MATCH($A1708,Variables!$A$5:$A$105,0)))&amp;"."&amp;K$5</f>
        <v/>
      </c>
      <c r="L1708" s="38">
        <f>MAX(INDEX(L$292:L$303,$D1708)+L1699*(1+$E1708),0.01)</f>
        <v/>
      </c>
      <c r="M1708" s="37">
        <f>MAX(INDEX(M$292:M$303,$D1708)+M1699*(1+$E1708),0.01)</f>
        <v/>
      </c>
      <c r="N1708" s="37">
        <f>MAX(INDEX(N$292:N$303,$D1708)+N1699*(1+$E1708),0.01)</f>
        <v/>
      </c>
      <c r="O1708" s="37">
        <f>MAX(INDEX(O$292:O$303,$D1708)+O1699*(1+$E1708),0.01)</f>
        <v/>
      </c>
      <c r="P1708" s="37">
        <f>MAX(INDEX(P$292:P$303,$D1708)+P1699*(1+$E1708),0.01)</f>
        <v/>
      </c>
      <c r="Q1708" s="37">
        <f>MAX(INDEX(Q$292:Q$303,$D1708)+Q1699*(1+$E1708),0.01)</f>
        <v/>
      </c>
      <c r="R1708" s="37">
        <f>MAX(INDEX(R$292:R$303,$D1708)+R1699*(1+$E1708),0.01)</f>
        <v/>
      </c>
      <c r="S1708" s="37">
        <f>MAX(INDEX(S$292:S$303,$D1708)+S1699*(1+$E1708),0.01)</f>
        <v/>
      </c>
      <c r="T1708" s="37">
        <f>MAX(INDEX(T$292:T$303,$D1708)+T1699*(1+$E1708),0.01)</f>
        <v/>
      </c>
      <c r="U1708" s="37">
        <f>MAX(INDEX(U$292:U$303,$D1708)+U1699*(1+$E1708),0.01)</f>
        <v/>
      </c>
      <c r="V1708" s="37">
        <f>MAX(INDEX(V$292:V$303,$D1708)+V1699*(1+$E1708),0.01)</f>
        <v/>
      </c>
      <c r="W1708" s="37">
        <f>MAX(INDEX(W$292:W$303,$D1708)+W1699*(1+$E1708),0.01)</f>
        <v/>
      </c>
      <c r="X1708" s="37">
        <f>MAX(INDEX(X$292:X$303,$D1708)+X1699*(1+$E1708),0.01)</f>
        <v/>
      </c>
      <c r="Y1708" s="37">
        <f>MAX(INDEX(Y$292:Y$303,$D1708)+Y1699*(1+$E1708),0.01)</f>
        <v/>
      </c>
      <c r="Z1708" s="37">
        <f>MAX(INDEX(Z$292:Z$303,$D1708)+Z1699*(1+$E1708),0.01)</f>
        <v/>
      </c>
      <c r="AA1708" s="37">
        <f>MAX(INDEX(AA$292:AA$303,$D1708)+AA1699*(1+$E1708),0.01)</f>
        <v/>
      </c>
      <c r="AB1708" s="37">
        <f>MAX(INDEX(AB$292:AB$303,$D1708)+AB1699*(1+$E1708),0.01)</f>
        <v/>
      </c>
      <c r="AC1708" s="37">
        <f>MAX(INDEX(AC$292:AC$303,$D1708)+AC1699*(1+$E1708),0.01)</f>
        <v/>
      </c>
      <c r="AD1708" s="40">
        <f>POSTTAX(INDEX(AD$292:AD$303,$D1708),AD1699,$E1708)</f>
        <v/>
      </c>
      <c r="AF1708" s="11">
        <f>LOWER(Settings!$C$4)&amp;".mit."&amp;$A1708&amp;IF($C1708="","","."&amp;$C1708&amp;"."&amp;$B1708)&amp;IF(INDEX(Variables!$D$5:$D$105,MATCH($A1708,Variables!$A$5:$A$105,0))="","","."&amp;INDEX(Variables!$D$5:$D$105,MATCH($A1708,Variables!$A$5:$A$105,0)))&amp;"."&amp;AF$5</f>
        <v/>
      </c>
      <c r="AG1708" s="38">
        <f>MAX(INDEX(AG$292:AG$303,$D1708)+AG1699*(1+$E1708),0.01)</f>
        <v/>
      </c>
      <c r="AH1708" s="37">
        <f>MAX(INDEX(AH$292:AH$303,$D1708)+AH1699*(1+$E1708),0.01)</f>
        <v/>
      </c>
      <c r="AI1708" s="37">
        <f>MAX(INDEX(AI$292:AI$303,$D1708)+AI1699*(1+$E1708),0.01)</f>
        <v/>
      </c>
      <c r="AJ1708" s="37">
        <f>MAX(INDEX(AJ$292:AJ$303,$D1708)+AJ1699*(1+$E1708),0.01)</f>
        <v/>
      </c>
      <c r="AK1708" s="37">
        <f>MAX(INDEX(AK$292:AK$303,$D1708)+AK1699*(1+$E1708),0.01)</f>
        <v/>
      </c>
      <c r="AL1708" s="37">
        <f>MAX(INDEX(AL$292:AL$303,$D1708)+AL1699*(1+$E1708),0.01)</f>
        <v/>
      </c>
      <c r="AM1708" s="37">
        <f>MAX(INDEX(AM$292:AM$303,$D1708)+AM1699*(1+$E1708),0.01)</f>
        <v/>
      </c>
      <c r="AN1708" s="37">
        <f>MAX(INDEX(AN$292:AN$303,$D1708)+AN1699*(1+$E1708),0.01)</f>
        <v/>
      </c>
      <c r="AO1708" s="37">
        <f>MAX(INDEX(AO$292:AO$303,$D1708)+AO1699*(1+$E1708),0.01)</f>
        <v/>
      </c>
      <c r="AP1708" s="37">
        <f>MAX(INDEX(AP$292:AP$303,$D1708)+AP1699*(1+$E1708),0.01)</f>
        <v/>
      </c>
      <c r="AQ1708" s="37">
        <f>MAX(INDEX(AQ$292:AQ$303,$D1708)+AQ1699*(1+$E1708),0.01)</f>
        <v/>
      </c>
      <c r="AR1708" s="37">
        <f>MAX(INDEX(AR$292:AR$303,$D1708)+AR1699*(1+$E1708),0.01)</f>
        <v/>
      </c>
      <c r="AS1708" s="37">
        <f>MAX(INDEX(AS$292:AS$303,$D1708)+AS1699*(1+$E1708),0.01)</f>
        <v/>
      </c>
      <c r="AT1708" s="37">
        <f>MAX(INDEX(AT$292:AT$303,$D1708)+AT1699*(1+$E1708),0.01)</f>
        <v/>
      </c>
      <c r="AU1708" s="37">
        <f>MAX(INDEX(AU$292:AU$303,$D1708)+AU1699*(1+$E1708),0.01)</f>
        <v/>
      </c>
      <c r="AV1708" s="37">
        <f>MAX(INDEX(AV$292:AV$303,$D1708)+AV1699*(1+$E1708),0.01)</f>
        <v/>
      </c>
      <c r="AW1708" s="37">
        <f>MAX(INDEX(AW$292:AW$303,$D1708)+AW1699*(1+$E1708),0.01)</f>
        <v/>
      </c>
      <c r="AX1708" s="37">
        <f>MAX(INDEX(AX$292:AX$303,$D1708)+AX1699*(1+$E1708),0.01)</f>
        <v/>
      </c>
      <c r="AY1708" s="40">
        <f>POSTTAX(INDEX(AY$292:AY$303,$D1708),AY1699,$E1708)</f>
        <v/>
      </c>
    </row>
    <row r="1709" hidden="1" outlineLevel="2">
      <c r="A1709" s="14" t="inlineStr">
        <is>
          <t>atp</t>
        </is>
      </c>
      <c r="B1709" s="14" t="inlineStr">
        <is>
          <t>die</t>
        </is>
      </c>
      <c r="C1709" s="14" t="inlineStr">
        <is>
          <t>cst</t>
        </is>
      </c>
      <c r="D1709" s="37">
        <f>INDEX(Inputs!$R$5:$R$132,MATCH($B1709&amp;"|"&amp;$C1709,Inputs!$A$5:$A$132,0))</f>
        <v/>
      </c>
      <c r="E1709" s="37">
        <f>INDEX(Inputs!$S$5:$S$132,MATCH($B1709&amp;"|"&amp;$C1709,Inputs!$A$5:$A$132,0))</f>
        <v/>
      </c>
      <c r="F1709" s="36" t="n"/>
      <c r="G1709" s="36" t="n"/>
      <c r="H1709" s="14">
        <f>INDEX(Variables!$B$5:$B$105,MATCH($A1709,Variables!$A$5:$A$105,0))&amp;IF($C1709="",""," | "&amp;INDEX(Mapping!$B$5:$B$26,MATCH($C1709,Mapping!$A$5:$A$26,0))&amp;" | "&amp;INDEX(Mapping!$B$30:$B$41,MATCH($B1709,Mapping!$A$30:$A$41,0)))</f>
        <v/>
      </c>
      <c r="I1709" s="14">
        <f>INDEX(Variables!$C$5:$C$105,MATCH($A1709,Variables!$A$5:$A$105,0))</f>
        <v/>
      </c>
      <c r="J1709" s="14">
        <f>INDEX(Variables!$E$5:$E$105,MATCH($A1709,Variables!$A$5:$A$105,0))</f>
        <v/>
      </c>
      <c r="K1709" s="11">
        <f>LOWER(Settings!$C$4)&amp;".mit."&amp;$A1709&amp;IF($C1709="","","."&amp;$C1709&amp;"."&amp;$B1709)&amp;IF(INDEX(Variables!$D$5:$D$105,MATCH($A1709,Variables!$A$5:$A$105,0))="","","."&amp;INDEX(Variables!$D$5:$D$105,MATCH($A1709,Variables!$A$5:$A$105,0)))&amp;"."&amp;K$5</f>
        <v/>
      </c>
      <c r="L1709" s="38">
        <f>MAX(INDEX(L$292:L$303,$D1709)+L1700*(1+$E1709),0.01)</f>
        <v/>
      </c>
      <c r="M1709" s="37">
        <f>MAX(INDEX(M$292:M$303,$D1709)+M1700*(1+$E1709),0.01)</f>
        <v/>
      </c>
      <c r="N1709" s="37">
        <f>MAX(INDEX(N$292:N$303,$D1709)+N1700*(1+$E1709),0.01)</f>
        <v/>
      </c>
      <c r="O1709" s="37">
        <f>MAX(INDEX(O$292:O$303,$D1709)+O1700*(1+$E1709),0.01)</f>
        <v/>
      </c>
      <c r="P1709" s="37">
        <f>MAX(INDEX(P$292:P$303,$D1709)+P1700*(1+$E1709),0.01)</f>
        <v/>
      </c>
      <c r="Q1709" s="37">
        <f>MAX(INDEX(Q$292:Q$303,$D1709)+Q1700*(1+$E1709),0.01)</f>
        <v/>
      </c>
      <c r="R1709" s="37">
        <f>MAX(INDEX(R$292:R$303,$D1709)+R1700*(1+$E1709),0.01)</f>
        <v/>
      </c>
      <c r="S1709" s="37">
        <f>MAX(INDEX(S$292:S$303,$D1709)+S1700*(1+$E1709),0.01)</f>
        <v/>
      </c>
      <c r="T1709" s="37">
        <f>MAX(INDEX(T$292:T$303,$D1709)+T1700*(1+$E1709),0.01)</f>
        <v/>
      </c>
      <c r="U1709" s="37">
        <f>MAX(INDEX(U$292:U$303,$D1709)+U1700*(1+$E1709),0.01)</f>
        <v/>
      </c>
      <c r="V1709" s="37">
        <f>MAX(INDEX(V$292:V$303,$D1709)+V1700*(1+$E1709),0.01)</f>
        <v/>
      </c>
      <c r="W1709" s="37">
        <f>MAX(INDEX(W$292:W$303,$D1709)+W1700*(1+$E1709),0.01)</f>
        <v/>
      </c>
      <c r="X1709" s="37">
        <f>MAX(INDEX(X$292:X$303,$D1709)+X1700*(1+$E1709),0.01)</f>
        <v/>
      </c>
      <c r="Y1709" s="37">
        <f>MAX(INDEX(Y$292:Y$303,$D1709)+Y1700*(1+$E1709),0.01)</f>
        <v/>
      </c>
      <c r="Z1709" s="37">
        <f>MAX(INDEX(Z$292:Z$303,$D1709)+Z1700*(1+$E1709),0.01)</f>
        <v/>
      </c>
      <c r="AA1709" s="37">
        <f>MAX(INDEX(AA$292:AA$303,$D1709)+AA1700*(1+$E1709),0.01)</f>
        <v/>
      </c>
      <c r="AB1709" s="37">
        <f>MAX(INDEX(AB$292:AB$303,$D1709)+AB1700*(1+$E1709),0.01)</f>
        <v/>
      </c>
      <c r="AC1709" s="37">
        <f>MAX(INDEX(AC$292:AC$303,$D1709)+AC1700*(1+$E1709),0.01)</f>
        <v/>
      </c>
      <c r="AD1709" s="40">
        <f>POSTTAX(INDEX(AD$292:AD$303,$D1709),AD1700,$E1709)</f>
        <v/>
      </c>
      <c r="AF1709" s="11">
        <f>LOWER(Settings!$C$4)&amp;".mit."&amp;$A1709&amp;IF($C1709="","","."&amp;$C1709&amp;"."&amp;$B1709)&amp;IF(INDEX(Variables!$D$5:$D$105,MATCH($A1709,Variables!$A$5:$A$105,0))="","","."&amp;INDEX(Variables!$D$5:$D$105,MATCH($A1709,Variables!$A$5:$A$105,0)))&amp;"."&amp;AF$5</f>
        <v/>
      </c>
      <c r="AG1709" s="38">
        <f>MAX(INDEX(AG$292:AG$303,$D1709)+AG1700*(1+$E1709),0.01)</f>
        <v/>
      </c>
      <c r="AH1709" s="37">
        <f>MAX(INDEX(AH$292:AH$303,$D1709)+AH1700*(1+$E1709),0.01)</f>
        <v/>
      </c>
      <c r="AI1709" s="37">
        <f>MAX(INDEX(AI$292:AI$303,$D1709)+AI1700*(1+$E1709),0.01)</f>
        <v/>
      </c>
      <c r="AJ1709" s="37">
        <f>MAX(INDEX(AJ$292:AJ$303,$D1709)+AJ1700*(1+$E1709),0.01)</f>
        <v/>
      </c>
      <c r="AK1709" s="37">
        <f>MAX(INDEX(AK$292:AK$303,$D1709)+AK1700*(1+$E1709),0.01)</f>
        <v/>
      </c>
      <c r="AL1709" s="37">
        <f>MAX(INDEX(AL$292:AL$303,$D1709)+AL1700*(1+$E1709),0.01)</f>
        <v/>
      </c>
      <c r="AM1709" s="37">
        <f>MAX(INDEX(AM$292:AM$303,$D1709)+AM1700*(1+$E1709),0.01)</f>
        <v/>
      </c>
      <c r="AN1709" s="37">
        <f>MAX(INDEX(AN$292:AN$303,$D1709)+AN1700*(1+$E1709),0.01)</f>
        <v/>
      </c>
      <c r="AO1709" s="37">
        <f>MAX(INDEX(AO$292:AO$303,$D1709)+AO1700*(1+$E1709),0.01)</f>
        <v/>
      </c>
      <c r="AP1709" s="37">
        <f>MAX(INDEX(AP$292:AP$303,$D1709)+AP1700*(1+$E1709),0.01)</f>
        <v/>
      </c>
      <c r="AQ1709" s="37">
        <f>MAX(INDEX(AQ$292:AQ$303,$D1709)+AQ1700*(1+$E1709),0.01)</f>
        <v/>
      </c>
      <c r="AR1709" s="37">
        <f>MAX(INDEX(AR$292:AR$303,$D1709)+AR1700*(1+$E1709),0.01)</f>
        <v/>
      </c>
      <c r="AS1709" s="37">
        <f>MAX(INDEX(AS$292:AS$303,$D1709)+AS1700*(1+$E1709),0.01)</f>
        <v/>
      </c>
      <c r="AT1709" s="37">
        <f>MAX(INDEX(AT$292:AT$303,$D1709)+AT1700*(1+$E1709),0.01)</f>
        <v/>
      </c>
      <c r="AU1709" s="37">
        <f>MAX(INDEX(AU$292:AU$303,$D1709)+AU1700*(1+$E1709),0.01)</f>
        <v/>
      </c>
      <c r="AV1709" s="37">
        <f>MAX(INDEX(AV$292:AV$303,$D1709)+AV1700*(1+$E1709),0.01)</f>
        <v/>
      </c>
      <c r="AW1709" s="37">
        <f>MAX(INDEX(AW$292:AW$303,$D1709)+AW1700*(1+$E1709),0.01)</f>
        <v/>
      </c>
      <c r="AX1709" s="37">
        <f>MAX(INDEX(AX$292:AX$303,$D1709)+AX1700*(1+$E1709),0.01)</f>
        <v/>
      </c>
      <c r="AY1709" s="40">
        <f>POSTTAX(INDEX(AY$292:AY$303,$D1709),AY1700,$E1709)</f>
        <v/>
      </c>
    </row>
    <row r="1710" hidden="1" outlineLevel="2">
      <c r="A1710" s="14" t="inlineStr">
        <is>
          <t>atp</t>
        </is>
      </c>
      <c r="B1710" s="14" t="inlineStr">
        <is>
          <t>lpg</t>
        </is>
      </c>
      <c r="C1710" s="14" t="inlineStr">
        <is>
          <t>cst</t>
        </is>
      </c>
      <c r="D1710" s="37">
        <f>INDEX(Inputs!$R$5:$R$132,MATCH($B1710&amp;"|"&amp;$C1710,Inputs!$A$5:$A$132,0))</f>
        <v/>
      </c>
      <c r="E1710" s="37">
        <f>INDEX(Inputs!$S$5:$S$132,MATCH($B1710&amp;"|"&amp;$C1710,Inputs!$A$5:$A$132,0))</f>
        <v/>
      </c>
      <c r="F1710" s="36" t="n"/>
      <c r="G1710" s="36" t="n"/>
      <c r="H1710" s="14">
        <f>INDEX(Variables!$B$5:$B$105,MATCH($A1710,Variables!$A$5:$A$105,0))&amp;IF($C1710="",""," | "&amp;INDEX(Mapping!$B$5:$B$26,MATCH($C1710,Mapping!$A$5:$A$26,0))&amp;" | "&amp;INDEX(Mapping!$B$30:$B$41,MATCH($B1710,Mapping!$A$30:$A$41,0)))</f>
        <v/>
      </c>
      <c r="I1710" s="14">
        <f>INDEX(Variables!$C$5:$C$105,MATCH($A1710,Variables!$A$5:$A$105,0))</f>
        <v/>
      </c>
      <c r="J1710" s="14">
        <f>INDEX(Variables!$E$5:$E$105,MATCH($A1710,Variables!$A$5:$A$105,0))</f>
        <v/>
      </c>
      <c r="K1710" s="11">
        <f>LOWER(Settings!$C$4)&amp;".mit."&amp;$A1710&amp;IF($C1710="","","."&amp;$C1710&amp;"."&amp;$B1710)&amp;IF(INDEX(Variables!$D$5:$D$105,MATCH($A1710,Variables!$A$5:$A$105,0))="","","."&amp;INDEX(Variables!$D$5:$D$105,MATCH($A1710,Variables!$A$5:$A$105,0)))&amp;"."&amp;K$5</f>
        <v/>
      </c>
      <c r="L1710" s="38">
        <f>MAX(INDEX(L$292:L$303,$D1710)+L1701*(1+$E1710),0.01)</f>
        <v/>
      </c>
      <c r="M1710" s="37">
        <f>MAX(INDEX(M$292:M$303,$D1710)+M1701*(1+$E1710),0.01)</f>
        <v/>
      </c>
      <c r="N1710" s="37">
        <f>MAX(INDEX(N$292:N$303,$D1710)+N1701*(1+$E1710),0.01)</f>
        <v/>
      </c>
      <c r="O1710" s="37">
        <f>MAX(INDEX(O$292:O$303,$D1710)+O1701*(1+$E1710),0.01)</f>
        <v/>
      </c>
      <c r="P1710" s="37">
        <f>MAX(INDEX(P$292:P$303,$D1710)+P1701*(1+$E1710),0.01)</f>
        <v/>
      </c>
      <c r="Q1710" s="37">
        <f>MAX(INDEX(Q$292:Q$303,$D1710)+Q1701*(1+$E1710),0.01)</f>
        <v/>
      </c>
      <c r="R1710" s="37">
        <f>MAX(INDEX(R$292:R$303,$D1710)+R1701*(1+$E1710),0.01)</f>
        <v/>
      </c>
      <c r="S1710" s="37">
        <f>MAX(INDEX(S$292:S$303,$D1710)+S1701*(1+$E1710),0.01)</f>
        <v/>
      </c>
      <c r="T1710" s="37">
        <f>MAX(INDEX(T$292:T$303,$D1710)+T1701*(1+$E1710),0.01)</f>
        <v/>
      </c>
      <c r="U1710" s="37">
        <f>MAX(INDEX(U$292:U$303,$D1710)+U1701*(1+$E1710),0.01)</f>
        <v/>
      </c>
      <c r="V1710" s="37">
        <f>MAX(INDEX(V$292:V$303,$D1710)+V1701*(1+$E1710),0.01)</f>
        <v/>
      </c>
      <c r="W1710" s="37">
        <f>MAX(INDEX(W$292:W$303,$D1710)+W1701*(1+$E1710),0.01)</f>
        <v/>
      </c>
      <c r="X1710" s="37">
        <f>MAX(INDEX(X$292:X$303,$D1710)+X1701*(1+$E1710),0.01)</f>
        <v/>
      </c>
      <c r="Y1710" s="37">
        <f>MAX(INDEX(Y$292:Y$303,$D1710)+Y1701*(1+$E1710),0.01)</f>
        <v/>
      </c>
      <c r="Z1710" s="37">
        <f>MAX(INDEX(Z$292:Z$303,$D1710)+Z1701*(1+$E1710),0.01)</f>
        <v/>
      </c>
      <c r="AA1710" s="37">
        <f>MAX(INDEX(AA$292:AA$303,$D1710)+AA1701*(1+$E1710),0.01)</f>
        <v/>
      </c>
      <c r="AB1710" s="37">
        <f>MAX(INDEX(AB$292:AB$303,$D1710)+AB1701*(1+$E1710),0.01)</f>
        <v/>
      </c>
      <c r="AC1710" s="37">
        <f>MAX(INDEX(AC$292:AC$303,$D1710)+AC1701*(1+$E1710),0.01)</f>
        <v/>
      </c>
      <c r="AD1710" s="40">
        <f>POSTTAX(INDEX(AD$292:AD$303,$D1710),AD1701,$E1710)</f>
        <v/>
      </c>
      <c r="AF1710" s="11">
        <f>LOWER(Settings!$C$4)&amp;".mit."&amp;$A1710&amp;IF($C1710="","","."&amp;$C1710&amp;"."&amp;$B1710)&amp;IF(INDEX(Variables!$D$5:$D$105,MATCH($A1710,Variables!$A$5:$A$105,0))="","","."&amp;INDEX(Variables!$D$5:$D$105,MATCH($A1710,Variables!$A$5:$A$105,0)))&amp;"."&amp;AF$5</f>
        <v/>
      </c>
      <c r="AG1710" s="38">
        <f>MAX(INDEX(AG$292:AG$303,$D1710)+AG1701*(1+$E1710),0.01)</f>
        <v/>
      </c>
      <c r="AH1710" s="37">
        <f>MAX(INDEX(AH$292:AH$303,$D1710)+AH1701*(1+$E1710),0.01)</f>
        <v/>
      </c>
      <c r="AI1710" s="37">
        <f>MAX(INDEX(AI$292:AI$303,$D1710)+AI1701*(1+$E1710),0.01)</f>
        <v/>
      </c>
      <c r="AJ1710" s="37">
        <f>MAX(INDEX(AJ$292:AJ$303,$D1710)+AJ1701*(1+$E1710),0.01)</f>
        <v/>
      </c>
      <c r="AK1710" s="37">
        <f>MAX(INDEX(AK$292:AK$303,$D1710)+AK1701*(1+$E1710),0.01)</f>
        <v/>
      </c>
      <c r="AL1710" s="37">
        <f>MAX(INDEX(AL$292:AL$303,$D1710)+AL1701*(1+$E1710),0.01)</f>
        <v/>
      </c>
      <c r="AM1710" s="37">
        <f>MAX(INDEX(AM$292:AM$303,$D1710)+AM1701*(1+$E1710),0.01)</f>
        <v/>
      </c>
      <c r="AN1710" s="37">
        <f>MAX(INDEX(AN$292:AN$303,$D1710)+AN1701*(1+$E1710),0.01)</f>
        <v/>
      </c>
      <c r="AO1710" s="37">
        <f>MAX(INDEX(AO$292:AO$303,$D1710)+AO1701*(1+$E1710),0.01)</f>
        <v/>
      </c>
      <c r="AP1710" s="37">
        <f>MAX(INDEX(AP$292:AP$303,$D1710)+AP1701*(1+$E1710),0.01)</f>
        <v/>
      </c>
      <c r="AQ1710" s="37">
        <f>MAX(INDEX(AQ$292:AQ$303,$D1710)+AQ1701*(1+$E1710),0.01)</f>
        <v/>
      </c>
      <c r="AR1710" s="37">
        <f>MAX(INDEX(AR$292:AR$303,$D1710)+AR1701*(1+$E1710),0.01)</f>
        <v/>
      </c>
      <c r="AS1710" s="37">
        <f>MAX(INDEX(AS$292:AS$303,$D1710)+AS1701*(1+$E1710),0.01)</f>
        <v/>
      </c>
      <c r="AT1710" s="37">
        <f>MAX(INDEX(AT$292:AT$303,$D1710)+AT1701*(1+$E1710),0.01)</f>
        <v/>
      </c>
      <c r="AU1710" s="37">
        <f>MAX(INDEX(AU$292:AU$303,$D1710)+AU1701*(1+$E1710),0.01)</f>
        <v/>
      </c>
      <c r="AV1710" s="37">
        <f>MAX(INDEX(AV$292:AV$303,$D1710)+AV1701*(1+$E1710),0.01)</f>
        <v/>
      </c>
      <c r="AW1710" s="37">
        <f>MAX(INDEX(AW$292:AW$303,$D1710)+AW1701*(1+$E1710),0.01)</f>
        <v/>
      </c>
      <c r="AX1710" s="37">
        <f>MAX(INDEX(AX$292:AX$303,$D1710)+AX1701*(1+$E1710),0.01)</f>
        <v/>
      </c>
      <c r="AY1710" s="40">
        <f>POSTTAX(INDEX(AY$292:AY$303,$D1710),AY1701,$E1710)</f>
        <v/>
      </c>
    </row>
    <row r="1711" hidden="1" outlineLevel="2">
      <c r="A1711" s="14" t="inlineStr">
        <is>
          <t>atp</t>
        </is>
      </c>
      <c r="B1711" s="14" t="inlineStr">
        <is>
          <t>ker</t>
        </is>
      </c>
      <c r="C1711" s="14" t="inlineStr">
        <is>
          <t>cst</t>
        </is>
      </c>
      <c r="D1711" s="37">
        <f>INDEX(Inputs!$R$5:$R$132,MATCH($B1711&amp;"|"&amp;$C1711,Inputs!$A$5:$A$132,0))</f>
        <v/>
      </c>
      <c r="E1711" s="37">
        <f>INDEX(Inputs!$S$5:$S$132,MATCH($B1711&amp;"|"&amp;$C1711,Inputs!$A$5:$A$132,0))</f>
        <v/>
      </c>
      <c r="F1711" s="36" t="n"/>
      <c r="G1711" s="36" t="n"/>
      <c r="H1711" s="14">
        <f>INDEX(Variables!$B$5:$B$105,MATCH($A1711,Variables!$A$5:$A$105,0))&amp;IF($C1711="",""," | "&amp;INDEX(Mapping!$B$5:$B$26,MATCH($C1711,Mapping!$A$5:$A$26,0))&amp;" | "&amp;INDEX(Mapping!$B$30:$B$41,MATCH($B1711,Mapping!$A$30:$A$41,0)))</f>
        <v/>
      </c>
      <c r="I1711" s="14">
        <f>INDEX(Variables!$C$5:$C$105,MATCH($A1711,Variables!$A$5:$A$105,0))</f>
        <v/>
      </c>
      <c r="J1711" s="14">
        <f>INDEX(Variables!$E$5:$E$105,MATCH($A1711,Variables!$A$5:$A$105,0))</f>
        <v/>
      </c>
      <c r="K1711" s="11">
        <f>LOWER(Settings!$C$4)&amp;".mit."&amp;$A1711&amp;IF($C1711="","","."&amp;$C1711&amp;"."&amp;$B1711)&amp;IF(INDEX(Variables!$D$5:$D$105,MATCH($A1711,Variables!$A$5:$A$105,0))="","","."&amp;INDEX(Variables!$D$5:$D$105,MATCH($A1711,Variables!$A$5:$A$105,0)))&amp;"."&amp;K$5</f>
        <v/>
      </c>
      <c r="L1711" s="38">
        <f>MAX(INDEX(L$292:L$303,$D1711)+L1702*(1+$E1711),0.01)</f>
        <v/>
      </c>
      <c r="M1711" s="37">
        <f>MAX(INDEX(M$292:M$303,$D1711)+M1702*(1+$E1711),0.01)</f>
        <v/>
      </c>
      <c r="N1711" s="37">
        <f>MAX(INDEX(N$292:N$303,$D1711)+N1702*(1+$E1711),0.01)</f>
        <v/>
      </c>
      <c r="O1711" s="37">
        <f>MAX(INDEX(O$292:O$303,$D1711)+O1702*(1+$E1711),0.01)</f>
        <v/>
      </c>
      <c r="P1711" s="37">
        <f>MAX(INDEX(P$292:P$303,$D1711)+P1702*(1+$E1711),0.01)</f>
        <v/>
      </c>
      <c r="Q1711" s="37">
        <f>MAX(INDEX(Q$292:Q$303,$D1711)+Q1702*(1+$E1711),0.01)</f>
        <v/>
      </c>
      <c r="R1711" s="37">
        <f>MAX(INDEX(R$292:R$303,$D1711)+R1702*(1+$E1711),0.01)</f>
        <v/>
      </c>
      <c r="S1711" s="37">
        <f>MAX(INDEX(S$292:S$303,$D1711)+S1702*(1+$E1711),0.01)</f>
        <v/>
      </c>
      <c r="T1711" s="37">
        <f>MAX(INDEX(T$292:T$303,$D1711)+T1702*(1+$E1711),0.01)</f>
        <v/>
      </c>
      <c r="U1711" s="37">
        <f>MAX(INDEX(U$292:U$303,$D1711)+U1702*(1+$E1711),0.01)</f>
        <v/>
      </c>
      <c r="V1711" s="37">
        <f>MAX(INDEX(V$292:V$303,$D1711)+V1702*(1+$E1711),0.01)</f>
        <v/>
      </c>
      <c r="W1711" s="37">
        <f>MAX(INDEX(W$292:W$303,$D1711)+W1702*(1+$E1711),0.01)</f>
        <v/>
      </c>
      <c r="X1711" s="37">
        <f>MAX(INDEX(X$292:X$303,$D1711)+X1702*(1+$E1711),0.01)</f>
        <v/>
      </c>
      <c r="Y1711" s="37">
        <f>MAX(INDEX(Y$292:Y$303,$D1711)+Y1702*(1+$E1711),0.01)</f>
        <v/>
      </c>
      <c r="Z1711" s="37">
        <f>MAX(INDEX(Z$292:Z$303,$D1711)+Z1702*(1+$E1711),0.01)</f>
        <v/>
      </c>
      <c r="AA1711" s="37">
        <f>MAX(INDEX(AA$292:AA$303,$D1711)+AA1702*(1+$E1711),0.01)</f>
        <v/>
      </c>
      <c r="AB1711" s="37">
        <f>MAX(INDEX(AB$292:AB$303,$D1711)+AB1702*(1+$E1711),0.01)</f>
        <v/>
      </c>
      <c r="AC1711" s="37">
        <f>MAX(INDEX(AC$292:AC$303,$D1711)+AC1702*(1+$E1711),0.01)</f>
        <v/>
      </c>
      <c r="AD1711" s="40">
        <f>POSTTAX(INDEX(AD$292:AD$303,$D1711),AD1702,$E1711)</f>
        <v/>
      </c>
      <c r="AF1711" s="11">
        <f>LOWER(Settings!$C$4)&amp;".mit."&amp;$A1711&amp;IF($C1711="","","."&amp;$C1711&amp;"."&amp;$B1711)&amp;IF(INDEX(Variables!$D$5:$D$105,MATCH($A1711,Variables!$A$5:$A$105,0))="","","."&amp;INDEX(Variables!$D$5:$D$105,MATCH($A1711,Variables!$A$5:$A$105,0)))&amp;"."&amp;AF$5</f>
        <v/>
      </c>
      <c r="AG1711" s="38">
        <f>MAX(INDEX(AG$292:AG$303,$D1711)+AG1702*(1+$E1711),0.01)</f>
        <v/>
      </c>
      <c r="AH1711" s="37">
        <f>MAX(INDEX(AH$292:AH$303,$D1711)+AH1702*(1+$E1711),0.01)</f>
        <v/>
      </c>
      <c r="AI1711" s="37">
        <f>MAX(INDEX(AI$292:AI$303,$D1711)+AI1702*(1+$E1711),0.01)</f>
        <v/>
      </c>
      <c r="AJ1711" s="37">
        <f>MAX(INDEX(AJ$292:AJ$303,$D1711)+AJ1702*(1+$E1711),0.01)</f>
        <v/>
      </c>
      <c r="AK1711" s="37">
        <f>MAX(INDEX(AK$292:AK$303,$D1711)+AK1702*(1+$E1711),0.01)</f>
        <v/>
      </c>
      <c r="AL1711" s="37">
        <f>MAX(INDEX(AL$292:AL$303,$D1711)+AL1702*(1+$E1711),0.01)</f>
        <v/>
      </c>
      <c r="AM1711" s="37">
        <f>MAX(INDEX(AM$292:AM$303,$D1711)+AM1702*(1+$E1711),0.01)</f>
        <v/>
      </c>
      <c r="AN1711" s="37">
        <f>MAX(INDEX(AN$292:AN$303,$D1711)+AN1702*(1+$E1711),0.01)</f>
        <v/>
      </c>
      <c r="AO1711" s="37">
        <f>MAX(INDEX(AO$292:AO$303,$D1711)+AO1702*(1+$E1711),0.01)</f>
        <v/>
      </c>
      <c r="AP1711" s="37">
        <f>MAX(INDEX(AP$292:AP$303,$D1711)+AP1702*(1+$E1711),0.01)</f>
        <v/>
      </c>
      <c r="AQ1711" s="37">
        <f>MAX(INDEX(AQ$292:AQ$303,$D1711)+AQ1702*(1+$E1711),0.01)</f>
        <v/>
      </c>
      <c r="AR1711" s="37">
        <f>MAX(INDEX(AR$292:AR$303,$D1711)+AR1702*(1+$E1711),0.01)</f>
        <v/>
      </c>
      <c r="AS1711" s="37">
        <f>MAX(INDEX(AS$292:AS$303,$D1711)+AS1702*(1+$E1711),0.01)</f>
        <v/>
      </c>
      <c r="AT1711" s="37">
        <f>MAX(INDEX(AT$292:AT$303,$D1711)+AT1702*(1+$E1711),0.01)</f>
        <v/>
      </c>
      <c r="AU1711" s="37">
        <f>MAX(INDEX(AU$292:AU$303,$D1711)+AU1702*(1+$E1711),0.01)</f>
        <v/>
      </c>
      <c r="AV1711" s="37">
        <f>MAX(INDEX(AV$292:AV$303,$D1711)+AV1702*(1+$E1711),0.01)</f>
        <v/>
      </c>
      <c r="AW1711" s="37">
        <f>MAX(INDEX(AW$292:AW$303,$D1711)+AW1702*(1+$E1711),0.01)</f>
        <v/>
      </c>
      <c r="AX1711" s="37">
        <f>MAX(INDEX(AX$292:AX$303,$D1711)+AX1702*(1+$E1711),0.01)</f>
        <v/>
      </c>
      <c r="AY1711" s="40">
        <f>POSTTAX(INDEX(AY$292:AY$303,$D1711),AY1702,$E1711)</f>
        <v/>
      </c>
    </row>
    <row r="1712" hidden="1" outlineLevel="2">
      <c r="A1712" s="14" t="inlineStr">
        <is>
          <t>atp</t>
        </is>
      </c>
      <c r="B1712" s="14" t="inlineStr">
        <is>
          <t>oop</t>
        </is>
      </c>
      <c r="C1712" s="14" t="inlineStr">
        <is>
          <t>cst</t>
        </is>
      </c>
      <c r="D1712" s="37">
        <f>INDEX(Inputs!$R$5:$R$132,MATCH($B1712&amp;"|"&amp;$C1712,Inputs!$A$5:$A$132,0))</f>
        <v/>
      </c>
      <c r="E1712" s="37">
        <f>INDEX(Inputs!$S$5:$S$132,MATCH($B1712&amp;"|"&amp;$C1712,Inputs!$A$5:$A$132,0))</f>
        <v/>
      </c>
      <c r="F1712" s="36" t="n"/>
      <c r="G1712" s="36" t="n"/>
      <c r="H1712" s="14">
        <f>INDEX(Variables!$B$5:$B$105,MATCH($A1712,Variables!$A$5:$A$105,0))&amp;IF($C1712="",""," | "&amp;INDEX(Mapping!$B$5:$B$26,MATCH($C1712,Mapping!$A$5:$A$26,0))&amp;" | "&amp;INDEX(Mapping!$B$30:$B$41,MATCH($B1712,Mapping!$A$30:$A$41,0)))</f>
        <v/>
      </c>
      <c r="I1712" s="14">
        <f>INDEX(Variables!$C$5:$C$105,MATCH($A1712,Variables!$A$5:$A$105,0))</f>
        <v/>
      </c>
      <c r="J1712" s="14">
        <f>INDEX(Variables!$E$5:$E$105,MATCH($A1712,Variables!$A$5:$A$105,0))</f>
        <v/>
      </c>
      <c r="K1712" s="11">
        <f>LOWER(Settings!$C$4)&amp;".mit."&amp;$A1712&amp;IF($C1712="","","."&amp;$C1712&amp;"."&amp;$B1712)&amp;IF(INDEX(Variables!$D$5:$D$105,MATCH($A1712,Variables!$A$5:$A$105,0))="","","."&amp;INDEX(Variables!$D$5:$D$105,MATCH($A1712,Variables!$A$5:$A$105,0)))&amp;"."&amp;K$5</f>
        <v/>
      </c>
      <c r="L1712" s="38">
        <f>MAX(INDEX(L$292:L$303,$D1712)+L1703*(1+$E1712),0.01)</f>
        <v/>
      </c>
      <c r="M1712" s="37">
        <f>MAX(INDEX(M$292:M$303,$D1712)+M1703*(1+$E1712),0.01)</f>
        <v/>
      </c>
      <c r="N1712" s="37">
        <f>MAX(INDEX(N$292:N$303,$D1712)+N1703*(1+$E1712),0.01)</f>
        <v/>
      </c>
      <c r="O1712" s="37">
        <f>MAX(INDEX(O$292:O$303,$D1712)+O1703*(1+$E1712),0.01)</f>
        <v/>
      </c>
      <c r="P1712" s="37">
        <f>MAX(INDEX(P$292:P$303,$D1712)+P1703*(1+$E1712),0.01)</f>
        <v/>
      </c>
      <c r="Q1712" s="37">
        <f>MAX(INDEX(Q$292:Q$303,$D1712)+Q1703*(1+$E1712),0.01)</f>
        <v/>
      </c>
      <c r="R1712" s="37">
        <f>MAX(INDEX(R$292:R$303,$D1712)+R1703*(1+$E1712),0.01)</f>
        <v/>
      </c>
      <c r="S1712" s="37">
        <f>MAX(INDEX(S$292:S$303,$D1712)+S1703*(1+$E1712),0.01)</f>
        <v/>
      </c>
      <c r="T1712" s="37">
        <f>MAX(INDEX(T$292:T$303,$D1712)+T1703*(1+$E1712),0.01)</f>
        <v/>
      </c>
      <c r="U1712" s="37">
        <f>MAX(INDEX(U$292:U$303,$D1712)+U1703*(1+$E1712),0.01)</f>
        <v/>
      </c>
      <c r="V1712" s="37">
        <f>MAX(INDEX(V$292:V$303,$D1712)+V1703*(1+$E1712),0.01)</f>
        <v/>
      </c>
      <c r="W1712" s="37">
        <f>MAX(INDEX(W$292:W$303,$D1712)+W1703*(1+$E1712),0.01)</f>
        <v/>
      </c>
      <c r="X1712" s="37">
        <f>MAX(INDEX(X$292:X$303,$D1712)+X1703*(1+$E1712),0.01)</f>
        <v/>
      </c>
      <c r="Y1712" s="37">
        <f>MAX(INDEX(Y$292:Y$303,$D1712)+Y1703*(1+$E1712),0.01)</f>
        <v/>
      </c>
      <c r="Z1712" s="37">
        <f>MAX(INDEX(Z$292:Z$303,$D1712)+Z1703*(1+$E1712),0.01)</f>
        <v/>
      </c>
      <c r="AA1712" s="37">
        <f>MAX(INDEX(AA$292:AA$303,$D1712)+AA1703*(1+$E1712),0.01)</f>
        <v/>
      </c>
      <c r="AB1712" s="37">
        <f>MAX(INDEX(AB$292:AB$303,$D1712)+AB1703*(1+$E1712),0.01)</f>
        <v/>
      </c>
      <c r="AC1712" s="37">
        <f>MAX(INDEX(AC$292:AC$303,$D1712)+AC1703*(1+$E1712),0.01)</f>
        <v/>
      </c>
      <c r="AD1712" s="40">
        <f>POSTTAX(INDEX(AD$292:AD$303,$D1712),AD1703,$E1712)</f>
        <v/>
      </c>
      <c r="AF1712" s="11">
        <f>LOWER(Settings!$C$4)&amp;".mit."&amp;$A1712&amp;IF($C1712="","","."&amp;$C1712&amp;"."&amp;$B1712)&amp;IF(INDEX(Variables!$D$5:$D$105,MATCH($A1712,Variables!$A$5:$A$105,0))="","","."&amp;INDEX(Variables!$D$5:$D$105,MATCH($A1712,Variables!$A$5:$A$105,0)))&amp;"."&amp;AF$5</f>
        <v/>
      </c>
      <c r="AG1712" s="38">
        <f>MAX(INDEX(AG$292:AG$303,$D1712)+AG1703*(1+$E1712),0.01)</f>
        <v/>
      </c>
      <c r="AH1712" s="37">
        <f>MAX(INDEX(AH$292:AH$303,$D1712)+AH1703*(1+$E1712),0.01)</f>
        <v/>
      </c>
      <c r="AI1712" s="37">
        <f>MAX(INDEX(AI$292:AI$303,$D1712)+AI1703*(1+$E1712),0.01)</f>
        <v/>
      </c>
      <c r="AJ1712" s="37">
        <f>MAX(INDEX(AJ$292:AJ$303,$D1712)+AJ1703*(1+$E1712),0.01)</f>
        <v/>
      </c>
      <c r="AK1712" s="37">
        <f>MAX(INDEX(AK$292:AK$303,$D1712)+AK1703*(1+$E1712),0.01)</f>
        <v/>
      </c>
      <c r="AL1712" s="37">
        <f>MAX(INDEX(AL$292:AL$303,$D1712)+AL1703*(1+$E1712),0.01)</f>
        <v/>
      </c>
      <c r="AM1712" s="37">
        <f>MAX(INDEX(AM$292:AM$303,$D1712)+AM1703*(1+$E1712),0.01)</f>
        <v/>
      </c>
      <c r="AN1712" s="37">
        <f>MAX(INDEX(AN$292:AN$303,$D1712)+AN1703*(1+$E1712),0.01)</f>
        <v/>
      </c>
      <c r="AO1712" s="37">
        <f>MAX(INDEX(AO$292:AO$303,$D1712)+AO1703*(1+$E1712),0.01)</f>
        <v/>
      </c>
      <c r="AP1712" s="37">
        <f>MAX(INDEX(AP$292:AP$303,$D1712)+AP1703*(1+$E1712),0.01)</f>
        <v/>
      </c>
      <c r="AQ1712" s="37">
        <f>MAX(INDEX(AQ$292:AQ$303,$D1712)+AQ1703*(1+$E1712),0.01)</f>
        <v/>
      </c>
      <c r="AR1712" s="37">
        <f>MAX(INDEX(AR$292:AR$303,$D1712)+AR1703*(1+$E1712),0.01)</f>
        <v/>
      </c>
      <c r="AS1712" s="37">
        <f>MAX(INDEX(AS$292:AS$303,$D1712)+AS1703*(1+$E1712),0.01)</f>
        <v/>
      </c>
      <c r="AT1712" s="37">
        <f>MAX(INDEX(AT$292:AT$303,$D1712)+AT1703*(1+$E1712),0.01)</f>
        <v/>
      </c>
      <c r="AU1712" s="37">
        <f>MAX(INDEX(AU$292:AU$303,$D1712)+AU1703*(1+$E1712),0.01)</f>
        <v/>
      </c>
      <c r="AV1712" s="37">
        <f>MAX(INDEX(AV$292:AV$303,$D1712)+AV1703*(1+$E1712),0.01)</f>
        <v/>
      </c>
      <c r="AW1712" s="37">
        <f>MAX(INDEX(AW$292:AW$303,$D1712)+AW1703*(1+$E1712),0.01)</f>
        <v/>
      </c>
      <c r="AX1712" s="37">
        <f>MAX(INDEX(AX$292:AX$303,$D1712)+AX1703*(1+$E1712),0.01)</f>
        <v/>
      </c>
      <c r="AY1712" s="40">
        <f>POSTTAX(INDEX(AY$292:AY$303,$D1712),AY1703,$E1712)</f>
        <v/>
      </c>
    </row>
    <row r="1713" hidden="1" outlineLevel="2">
      <c r="A1713" s="14" t="inlineStr">
        <is>
          <t>atp</t>
        </is>
      </c>
      <c r="B1713" s="14" t="inlineStr">
        <is>
          <t>bio</t>
        </is>
      </c>
      <c r="C1713" s="14" t="inlineStr">
        <is>
          <t>cst</t>
        </is>
      </c>
      <c r="D1713" s="37">
        <f>INDEX(Inputs!$R$5:$R$132,MATCH($B1713&amp;"|"&amp;$C1713,Inputs!$A$5:$A$132,0))</f>
        <v/>
      </c>
      <c r="E1713" s="37">
        <f>INDEX(Inputs!$S$5:$S$132,MATCH($B1713&amp;"|"&amp;$C1713,Inputs!$A$5:$A$132,0))</f>
        <v/>
      </c>
      <c r="F1713" s="36" t="n"/>
      <c r="G1713" s="36" t="n"/>
      <c r="H1713" s="14">
        <f>INDEX(Variables!$B$5:$B$105,MATCH($A1713,Variables!$A$5:$A$105,0))&amp;IF($C1713="",""," | "&amp;INDEX(Mapping!$B$5:$B$26,MATCH($C1713,Mapping!$A$5:$A$26,0))&amp;" | "&amp;INDEX(Mapping!$B$30:$B$41,MATCH($B1713,Mapping!$A$30:$A$41,0)))</f>
        <v/>
      </c>
      <c r="I1713" s="14">
        <f>INDEX(Variables!$C$5:$C$105,MATCH($A1713,Variables!$A$5:$A$105,0))</f>
        <v/>
      </c>
      <c r="J1713" s="14">
        <f>INDEX(Variables!$E$5:$E$105,MATCH($A1713,Variables!$A$5:$A$105,0))</f>
        <v/>
      </c>
      <c r="K1713" s="11">
        <f>LOWER(Settings!$C$4)&amp;".mit."&amp;$A1713&amp;IF($C1713="","","."&amp;$C1713&amp;"."&amp;$B1713)&amp;IF(INDEX(Variables!$D$5:$D$105,MATCH($A1713,Variables!$A$5:$A$105,0))="","","."&amp;INDEX(Variables!$D$5:$D$105,MATCH($A1713,Variables!$A$5:$A$105,0)))&amp;"."&amp;K$5</f>
        <v/>
      </c>
      <c r="L1713" s="38">
        <f>MAX(INDEX(L$292:L$303,$D1713)+L1704*(1+$E1713),0.01)</f>
        <v/>
      </c>
      <c r="M1713" s="37">
        <f>MAX(INDEX(M$292:M$303,$D1713)+M1704*(1+$E1713),0.01)</f>
        <v/>
      </c>
      <c r="N1713" s="37">
        <f>MAX(INDEX(N$292:N$303,$D1713)+N1704*(1+$E1713),0.01)</f>
        <v/>
      </c>
      <c r="O1713" s="37">
        <f>MAX(INDEX(O$292:O$303,$D1713)+O1704*(1+$E1713),0.01)</f>
        <v/>
      </c>
      <c r="P1713" s="37">
        <f>MAX(INDEX(P$292:P$303,$D1713)+P1704*(1+$E1713),0.01)</f>
        <v/>
      </c>
      <c r="Q1713" s="37">
        <f>MAX(INDEX(Q$292:Q$303,$D1713)+Q1704*(1+$E1713),0.01)</f>
        <v/>
      </c>
      <c r="R1713" s="37">
        <f>MAX(INDEX(R$292:R$303,$D1713)+R1704*(1+$E1713),0.01)</f>
        <v/>
      </c>
      <c r="S1713" s="37">
        <f>MAX(INDEX(S$292:S$303,$D1713)+S1704*(1+$E1713),0.01)</f>
        <v/>
      </c>
      <c r="T1713" s="37">
        <f>MAX(INDEX(T$292:T$303,$D1713)+T1704*(1+$E1713),0.01)</f>
        <v/>
      </c>
      <c r="U1713" s="37">
        <f>MAX(INDEX(U$292:U$303,$D1713)+U1704*(1+$E1713),0.01)</f>
        <v/>
      </c>
      <c r="V1713" s="37">
        <f>MAX(INDEX(V$292:V$303,$D1713)+V1704*(1+$E1713),0.01)</f>
        <v/>
      </c>
      <c r="W1713" s="37">
        <f>MAX(INDEX(W$292:W$303,$D1713)+W1704*(1+$E1713),0.01)</f>
        <v/>
      </c>
      <c r="X1713" s="37">
        <f>MAX(INDEX(X$292:X$303,$D1713)+X1704*(1+$E1713),0.01)</f>
        <v/>
      </c>
      <c r="Y1713" s="37">
        <f>MAX(INDEX(Y$292:Y$303,$D1713)+Y1704*(1+$E1713),0.01)</f>
        <v/>
      </c>
      <c r="Z1713" s="37">
        <f>MAX(INDEX(Z$292:Z$303,$D1713)+Z1704*(1+$E1713),0.01)</f>
        <v/>
      </c>
      <c r="AA1713" s="37">
        <f>MAX(INDEX(AA$292:AA$303,$D1713)+AA1704*(1+$E1713),0.01)</f>
        <v/>
      </c>
      <c r="AB1713" s="37">
        <f>MAX(INDEX(AB$292:AB$303,$D1713)+AB1704*(1+$E1713),0.01)</f>
        <v/>
      </c>
      <c r="AC1713" s="37">
        <f>MAX(INDEX(AC$292:AC$303,$D1713)+AC1704*(1+$E1713),0.01)</f>
        <v/>
      </c>
      <c r="AD1713" s="40">
        <f>POSTTAX(INDEX(AD$292:AD$303,$D1713),AD1704,$E1713)</f>
        <v/>
      </c>
      <c r="AF1713" s="11">
        <f>LOWER(Settings!$C$4)&amp;".mit."&amp;$A1713&amp;IF($C1713="","","."&amp;$C1713&amp;"."&amp;$B1713)&amp;IF(INDEX(Variables!$D$5:$D$105,MATCH($A1713,Variables!$A$5:$A$105,0))="","","."&amp;INDEX(Variables!$D$5:$D$105,MATCH($A1713,Variables!$A$5:$A$105,0)))&amp;"."&amp;AF$5</f>
        <v/>
      </c>
      <c r="AG1713" s="38">
        <f>MAX(INDEX(AG$292:AG$303,$D1713)+AG1704*(1+$E1713),0.01)</f>
        <v/>
      </c>
      <c r="AH1713" s="37">
        <f>MAX(INDEX(AH$292:AH$303,$D1713)+AH1704*(1+$E1713),0.01)</f>
        <v/>
      </c>
      <c r="AI1713" s="37">
        <f>MAX(INDEX(AI$292:AI$303,$D1713)+AI1704*(1+$E1713),0.01)</f>
        <v/>
      </c>
      <c r="AJ1713" s="37">
        <f>MAX(INDEX(AJ$292:AJ$303,$D1713)+AJ1704*(1+$E1713),0.01)</f>
        <v/>
      </c>
      <c r="AK1713" s="37">
        <f>MAX(INDEX(AK$292:AK$303,$D1713)+AK1704*(1+$E1713),0.01)</f>
        <v/>
      </c>
      <c r="AL1713" s="37">
        <f>MAX(INDEX(AL$292:AL$303,$D1713)+AL1704*(1+$E1713),0.01)</f>
        <v/>
      </c>
      <c r="AM1713" s="37">
        <f>MAX(INDEX(AM$292:AM$303,$D1713)+AM1704*(1+$E1713),0.01)</f>
        <v/>
      </c>
      <c r="AN1713" s="37">
        <f>MAX(INDEX(AN$292:AN$303,$D1713)+AN1704*(1+$E1713),0.01)</f>
        <v/>
      </c>
      <c r="AO1713" s="37">
        <f>MAX(INDEX(AO$292:AO$303,$D1713)+AO1704*(1+$E1713),0.01)</f>
        <v/>
      </c>
      <c r="AP1713" s="37">
        <f>MAX(INDEX(AP$292:AP$303,$D1713)+AP1704*(1+$E1713),0.01)</f>
        <v/>
      </c>
      <c r="AQ1713" s="37">
        <f>MAX(INDEX(AQ$292:AQ$303,$D1713)+AQ1704*(1+$E1713),0.01)</f>
        <v/>
      </c>
      <c r="AR1713" s="37">
        <f>MAX(INDEX(AR$292:AR$303,$D1713)+AR1704*(1+$E1713),0.01)</f>
        <v/>
      </c>
      <c r="AS1713" s="37">
        <f>MAX(INDEX(AS$292:AS$303,$D1713)+AS1704*(1+$E1713),0.01)</f>
        <v/>
      </c>
      <c r="AT1713" s="37">
        <f>MAX(INDEX(AT$292:AT$303,$D1713)+AT1704*(1+$E1713),0.01)</f>
        <v/>
      </c>
      <c r="AU1713" s="37">
        <f>MAX(INDEX(AU$292:AU$303,$D1713)+AU1704*(1+$E1713),0.01)</f>
        <v/>
      </c>
      <c r="AV1713" s="37">
        <f>MAX(INDEX(AV$292:AV$303,$D1713)+AV1704*(1+$E1713),0.01)</f>
        <v/>
      </c>
      <c r="AW1713" s="37">
        <f>MAX(INDEX(AW$292:AW$303,$D1713)+AW1704*(1+$E1713),0.01)</f>
        <v/>
      </c>
      <c r="AX1713" s="37">
        <f>MAX(INDEX(AX$292:AX$303,$D1713)+AX1704*(1+$E1713),0.01)</f>
        <v/>
      </c>
      <c r="AY1713" s="40">
        <f>POSTTAX(INDEX(AY$292:AY$303,$D1713),AY1704,$E1713)</f>
        <v/>
      </c>
    </row>
    <row r="1714" hidden="1" outlineLevel="2"/>
    <row r="1715" hidden="1" outlineLevel="2">
      <c r="A1715" s="14" t="inlineStr">
        <is>
          <t>shp</t>
        </is>
      </c>
      <c r="B1715" s="14" t="inlineStr">
        <is>
          <t>coa</t>
        </is>
      </c>
      <c r="C1715" s="14" t="inlineStr">
        <is>
          <t>cst</t>
        </is>
      </c>
      <c r="D1715" s="37">
        <f>INDEX(Inputs!$M$5:$M$132,MATCH($B1715&amp;"|"&amp;$C1715,Inputs!$A$5:$A$132,0))</f>
        <v/>
      </c>
      <c r="E1715" s="37">
        <f>INDEX(Inputs!$T$5:$T$132,MATCH($B1715&amp;"|"&amp;$C1715,Inputs!$A$5:$A$132,0))</f>
        <v/>
      </c>
      <c r="F1715" s="37">
        <f>INDEX(Inputs!$K$5:$K$132,MATCH($B1715&amp;"|"&amp;$C1715,Inputs!$A$5:$A$132,0))</f>
        <v/>
      </c>
      <c r="G1715" s="36" t="n"/>
      <c r="H1715" s="14">
        <f>INDEX(Variables!$B$5:$B$105,MATCH($A1715,Variables!$A$5:$A$105,0))&amp;IF($C1715="",""," | "&amp;INDEX(Mapping!$B$5:$B$26,MATCH($C1715,Mapping!$A$5:$A$26,0))&amp;" | "&amp;INDEX(Mapping!$B$30:$B$41,MATCH($B1715,Mapping!$A$30:$A$41,0)))</f>
        <v/>
      </c>
      <c r="I1715" s="14">
        <f>INDEX(Variables!$C$5:$C$105,MATCH($A1715,Variables!$A$5:$A$105,0))</f>
        <v/>
      </c>
      <c r="J1715" s="14">
        <f>INDEX(Variables!$E$5:$E$105,MATCH($A1715,Variables!$A$5:$A$105,0))</f>
        <v/>
      </c>
      <c r="K1715" s="11">
        <f>LOWER(Settings!$C$4)&amp;".mit."&amp;$A1715&amp;IF($C1715="","","."&amp;$C1715&amp;"."&amp;$B1715)&amp;IF(INDEX(Variables!$D$5:$D$105,MATCH($A1715,Variables!$A$5:$A$105,0))="","","."&amp;INDEX(Variables!$D$5:$D$105,MATCH($A1715,Variables!$A$5:$A$105,0)))&amp;"."&amp;K$5</f>
        <v/>
      </c>
      <c r="L1715" s="38">
        <f>(INDEX(L$235:L$238,$D1715)*INDEX(L$239:L$255,$F1715)+L$194*INDEX(L$121:L$137,$F1715)*INDEX(L$151:L$167,$F1715))*$E1715</f>
        <v/>
      </c>
      <c r="M1715" s="37">
        <f>(INDEX(M$235:M$238,$D1715)*INDEX(M$239:M$255,$F1715)+M$194*INDEX(M$121:M$137,$F1715)*INDEX(M$151:M$167,$F1715))*$E1715</f>
        <v/>
      </c>
      <c r="N1715" s="37">
        <f>(INDEX(N$235:N$238,$D1715)*INDEX(N$239:N$255,$F1715)+N$194*INDEX(N$121:N$137,$F1715)*INDEX(N$151:N$167,$F1715))*$E1715</f>
        <v/>
      </c>
      <c r="O1715" s="37">
        <f>(INDEX(O$235:O$238,$D1715)*INDEX(O$239:O$255,$F1715)+O$194*INDEX(O$121:O$137,$F1715)*INDEX(O$151:O$167,$F1715))*$E1715</f>
        <v/>
      </c>
      <c r="P1715" s="37">
        <f>(INDEX(P$235:P$238,$D1715)*INDEX(P$239:P$255,$F1715)+P$194*INDEX(P$121:P$137,$F1715)*INDEX(P$151:P$167,$F1715))*$E1715</f>
        <v/>
      </c>
      <c r="Q1715" s="37">
        <f>(INDEX(Q$235:Q$238,$D1715)*INDEX(Q$239:Q$255,$F1715)+Q$194*INDEX(Q$121:Q$137,$F1715)*INDEX(Q$151:Q$167,$F1715))*$E1715</f>
        <v/>
      </c>
      <c r="R1715" s="37">
        <f>(INDEX(R$235:R$238,$D1715)*INDEX(R$239:R$255,$F1715)+R$194*INDEX(R$121:R$137,$F1715)*INDEX(R$151:R$167,$F1715))*$E1715</f>
        <v/>
      </c>
      <c r="S1715" s="37">
        <f>(INDEX(S$235:S$238,$D1715)*INDEX(S$239:S$255,$F1715)+S$194*INDEX(S$121:S$137,$F1715)*INDEX(S$151:S$167,$F1715))*$E1715</f>
        <v/>
      </c>
      <c r="T1715" s="37">
        <f>(INDEX(T$235:T$238,$D1715)*INDEX(T$239:T$255,$F1715)+T$194*INDEX(T$121:T$137,$F1715)*INDEX(T$151:T$167,$F1715))*$E1715</f>
        <v/>
      </c>
      <c r="U1715" s="37">
        <f>(INDEX(U$235:U$238,$D1715)*INDEX(U$239:U$255,$F1715)+U$194*INDEX(U$121:U$137,$F1715)*INDEX(U$151:U$167,$F1715))*$E1715</f>
        <v/>
      </c>
      <c r="V1715" s="37">
        <f>(INDEX(V$235:V$238,$D1715)*INDEX(V$239:V$255,$F1715)+V$194*INDEX(V$121:V$137,$F1715)*INDEX(V$151:V$167,$F1715))*$E1715</f>
        <v/>
      </c>
      <c r="W1715" s="37">
        <f>(INDEX(W$235:W$238,$D1715)*INDEX(W$239:W$255,$F1715)+W$194*INDEX(W$121:W$137,$F1715)*INDEX(W$151:W$167,$F1715))*$E1715</f>
        <v/>
      </c>
      <c r="X1715" s="37">
        <f>(INDEX(X$235:X$238,$D1715)*INDEX(X$239:X$255,$F1715)+X$194*INDEX(X$121:X$137,$F1715)*INDEX(X$151:X$167,$F1715))*$E1715</f>
        <v/>
      </c>
      <c r="Y1715" s="37">
        <f>(INDEX(Y$235:Y$238,$D1715)*INDEX(Y$239:Y$255,$F1715)+Y$194*INDEX(Y$121:Y$137,$F1715)*INDEX(Y$151:Y$167,$F1715))*$E1715</f>
        <v/>
      </c>
      <c r="Z1715" s="37">
        <f>(INDEX(Z$235:Z$238,$D1715)*INDEX(Z$239:Z$255,$F1715)+Z$194*INDEX(Z$121:Z$137,$F1715)*INDEX(Z$151:Z$167,$F1715))*$E1715</f>
        <v/>
      </c>
      <c r="AA1715" s="37">
        <f>(INDEX(AA$235:AA$238,$D1715)*INDEX(AA$239:AA$255,$F1715)+AA$194*INDEX(AA$121:AA$137,$F1715)*INDEX(AA$151:AA$167,$F1715))*$E1715</f>
        <v/>
      </c>
      <c r="AB1715" s="37">
        <f>(INDEX(AB$235:AB$238,$D1715)*INDEX(AB$239:AB$255,$F1715)+AB$194*INDEX(AB$121:AB$137,$F1715)*INDEX(AB$151:AB$167,$F1715))*$E1715</f>
        <v/>
      </c>
      <c r="AC1715" s="37">
        <f>(INDEX(AC$235:AC$238,$D1715)*INDEX(AC$239:AC$255,$F1715)+AC$194*INDEX(AC$121:AC$137,$F1715)*INDEX(AC$151:AC$167,$F1715))*$E1715</f>
        <v/>
      </c>
      <c r="AD1715" s="40">
        <f>SHADOWEFF(INDEX(AD$235:AD$238,$D1715),INDEX(AD$239:AD$255,$F1715),AD$194,INDEX(AD$121:AD$137,$F1715),INDEX(AD$151:AD$167,$F1715),$E1715)</f>
        <v/>
      </c>
      <c r="AF1715" s="11">
        <f>LOWER(Settings!$C$4)&amp;".mit."&amp;$A1715&amp;IF($C1715="","","."&amp;$C1715&amp;"."&amp;$B1715)&amp;IF(INDEX(Variables!$D$5:$D$105,MATCH($A1715,Variables!$A$5:$A$105,0))="","","."&amp;INDEX(Variables!$D$5:$D$105,MATCH($A1715,Variables!$A$5:$A$105,0)))&amp;"."&amp;AF$5</f>
        <v/>
      </c>
      <c r="AG1715" s="38">
        <f>(INDEX(AG$235:AG$238,$D1715)*INDEX(AG$239:AG$255,$F1715)+AG$194*INDEX(AG$121:AG$137,$F1715)*INDEX(AG$151:AG$167,$F1715))*$E1715</f>
        <v/>
      </c>
      <c r="AH1715" s="37">
        <f>(INDEX(AH$235:AH$238,$D1715)*INDEX(AH$239:AH$255,$F1715)+AH$194*INDEX(AH$121:AH$137,$F1715)*INDEX(AH$151:AH$167,$F1715))*$E1715</f>
        <v/>
      </c>
      <c r="AI1715" s="37">
        <f>(INDEX(AI$235:AI$238,$D1715)*INDEX(AI$239:AI$255,$F1715)+AI$194*INDEX(AI$121:AI$137,$F1715)*INDEX(AI$151:AI$167,$F1715))*$E1715</f>
        <v/>
      </c>
      <c r="AJ1715" s="37">
        <f>(INDEX(AJ$235:AJ$238,$D1715)*INDEX(AJ$239:AJ$255,$F1715)+AJ$194*INDEX(AJ$121:AJ$137,$F1715)*INDEX(AJ$151:AJ$167,$F1715))*$E1715</f>
        <v/>
      </c>
      <c r="AK1715" s="37">
        <f>(INDEX(AK$235:AK$238,$D1715)*INDEX(AK$239:AK$255,$F1715)+AK$194*INDEX(AK$121:AK$137,$F1715)*INDEX(AK$151:AK$167,$F1715))*$E1715</f>
        <v/>
      </c>
      <c r="AL1715" s="37">
        <f>(INDEX(AL$235:AL$238,$D1715)*INDEX(AL$239:AL$255,$F1715)+AL$194*INDEX(AL$121:AL$137,$F1715)*INDEX(AL$151:AL$167,$F1715))*$E1715</f>
        <v/>
      </c>
      <c r="AM1715" s="37">
        <f>(INDEX(AM$235:AM$238,$D1715)*INDEX(AM$239:AM$255,$F1715)+AM$194*INDEX(AM$121:AM$137,$F1715)*INDEX(AM$151:AM$167,$F1715))*$E1715</f>
        <v/>
      </c>
      <c r="AN1715" s="37">
        <f>(INDEX(AN$235:AN$238,$D1715)*INDEX(AN$239:AN$255,$F1715)+AN$194*INDEX(AN$121:AN$137,$F1715)*INDEX(AN$151:AN$167,$F1715))*$E1715</f>
        <v/>
      </c>
      <c r="AO1715" s="37">
        <f>(INDEX(AO$235:AO$238,$D1715)*INDEX(AO$239:AO$255,$F1715)+AO$194*INDEX(AO$121:AO$137,$F1715)*INDEX(AO$151:AO$167,$F1715))*$E1715</f>
        <v/>
      </c>
      <c r="AP1715" s="37">
        <f>(INDEX(AP$235:AP$238,$D1715)*INDEX(AP$239:AP$255,$F1715)+AP$194*INDEX(AP$121:AP$137,$F1715)*INDEX(AP$151:AP$167,$F1715))*$E1715</f>
        <v/>
      </c>
      <c r="AQ1715" s="37">
        <f>(INDEX(AQ$235:AQ$238,$D1715)*INDEX(AQ$239:AQ$255,$F1715)+AQ$194*INDEX(AQ$121:AQ$137,$F1715)*INDEX(AQ$151:AQ$167,$F1715))*$E1715</f>
        <v/>
      </c>
      <c r="AR1715" s="37">
        <f>(INDEX(AR$235:AR$238,$D1715)*INDEX(AR$239:AR$255,$F1715)+AR$194*INDEX(AR$121:AR$137,$F1715)*INDEX(AR$151:AR$167,$F1715))*$E1715</f>
        <v/>
      </c>
      <c r="AS1715" s="37">
        <f>(INDEX(AS$235:AS$238,$D1715)*INDEX(AS$239:AS$255,$F1715)+AS$194*INDEX(AS$121:AS$137,$F1715)*INDEX(AS$151:AS$167,$F1715))*$E1715</f>
        <v/>
      </c>
      <c r="AT1715" s="37">
        <f>(INDEX(AT$235:AT$238,$D1715)*INDEX(AT$239:AT$255,$F1715)+AT$194*INDEX(AT$121:AT$137,$F1715)*INDEX(AT$151:AT$167,$F1715))*$E1715</f>
        <v/>
      </c>
      <c r="AU1715" s="37">
        <f>(INDEX(AU$235:AU$238,$D1715)*INDEX(AU$239:AU$255,$F1715)+AU$194*INDEX(AU$121:AU$137,$F1715)*INDEX(AU$151:AU$167,$F1715))*$E1715</f>
        <v/>
      </c>
      <c r="AV1715" s="37">
        <f>(INDEX(AV$235:AV$238,$D1715)*INDEX(AV$239:AV$255,$F1715)+AV$194*INDEX(AV$121:AV$137,$F1715)*INDEX(AV$151:AV$167,$F1715))*$E1715</f>
        <v/>
      </c>
      <c r="AW1715" s="37">
        <f>(INDEX(AW$235:AW$238,$D1715)*INDEX(AW$239:AW$255,$F1715)+AW$194*INDEX(AW$121:AW$137,$F1715)*INDEX(AW$151:AW$167,$F1715))*$E1715</f>
        <v/>
      </c>
      <c r="AX1715" s="37">
        <f>(INDEX(AX$235:AX$238,$D1715)*INDEX(AX$239:AX$255,$F1715)+AX$194*INDEX(AX$121:AX$137,$F1715)*INDEX(AX$151:AX$167,$F1715))*$E1715</f>
        <v/>
      </c>
      <c r="AY1715" s="40">
        <f>SHADOWEFF(INDEX(AY$235:AY$238,$D1715),INDEX(AY$239:AY$255,$F1715),AY$194,INDEX(AY$121:AY$137,$F1715),INDEX(AY$151:AY$167,$F1715),$E1715)</f>
        <v/>
      </c>
    </row>
    <row r="1716" hidden="1" outlineLevel="2">
      <c r="A1716" s="14" t="inlineStr">
        <is>
          <t>shp</t>
        </is>
      </c>
      <c r="B1716" s="14" t="inlineStr">
        <is>
          <t>nga</t>
        </is>
      </c>
      <c r="C1716" s="14" t="inlineStr">
        <is>
          <t>cst</t>
        </is>
      </c>
      <c r="D1716" s="37">
        <f>INDEX(Inputs!$M$5:$M$132,MATCH($B1716&amp;"|"&amp;$C1716,Inputs!$A$5:$A$132,0))</f>
        <v/>
      </c>
      <c r="E1716" s="37">
        <f>INDEX(Inputs!$T$5:$T$132,MATCH($B1716&amp;"|"&amp;$C1716,Inputs!$A$5:$A$132,0))</f>
        <v/>
      </c>
      <c r="F1716" s="37">
        <f>INDEX(Inputs!$K$5:$K$132,MATCH($B1716&amp;"|"&amp;$C1716,Inputs!$A$5:$A$132,0))</f>
        <v/>
      </c>
      <c r="G1716" s="36" t="n"/>
      <c r="H1716" s="14">
        <f>INDEX(Variables!$B$5:$B$105,MATCH($A1716,Variables!$A$5:$A$105,0))&amp;IF($C1716="",""," | "&amp;INDEX(Mapping!$B$5:$B$26,MATCH($C1716,Mapping!$A$5:$A$26,0))&amp;" | "&amp;INDEX(Mapping!$B$30:$B$41,MATCH($B1716,Mapping!$A$30:$A$41,0)))</f>
        <v/>
      </c>
      <c r="I1716" s="14">
        <f>INDEX(Variables!$C$5:$C$105,MATCH($A1716,Variables!$A$5:$A$105,0))</f>
        <v/>
      </c>
      <c r="J1716" s="14">
        <f>INDEX(Variables!$E$5:$E$105,MATCH($A1716,Variables!$A$5:$A$105,0))</f>
        <v/>
      </c>
      <c r="K1716" s="11">
        <f>LOWER(Settings!$C$4)&amp;".mit."&amp;$A1716&amp;IF($C1716="","","."&amp;$C1716&amp;"."&amp;$B1716)&amp;IF(INDEX(Variables!$D$5:$D$105,MATCH($A1716,Variables!$A$5:$A$105,0))="","","."&amp;INDEX(Variables!$D$5:$D$105,MATCH($A1716,Variables!$A$5:$A$105,0)))&amp;"."&amp;K$5</f>
        <v/>
      </c>
      <c r="L1716" s="38">
        <f>(INDEX(L$235:L$238,$D1716)*INDEX(L$239:L$255,$F1716)+L$194*INDEX(L$121:L$137,$F1716)*INDEX(L$151:L$167,$F1716))*$E1716</f>
        <v/>
      </c>
      <c r="M1716" s="37">
        <f>(INDEX(M$235:M$238,$D1716)*INDEX(M$239:M$255,$F1716)+M$194*INDEX(M$121:M$137,$F1716)*INDEX(M$151:M$167,$F1716))*$E1716</f>
        <v/>
      </c>
      <c r="N1716" s="37">
        <f>(INDEX(N$235:N$238,$D1716)*INDEX(N$239:N$255,$F1716)+N$194*INDEX(N$121:N$137,$F1716)*INDEX(N$151:N$167,$F1716))*$E1716</f>
        <v/>
      </c>
      <c r="O1716" s="37">
        <f>(INDEX(O$235:O$238,$D1716)*INDEX(O$239:O$255,$F1716)+O$194*INDEX(O$121:O$137,$F1716)*INDEX(O$151:O$167,$F1716))*$E1716</f>
        <v/>
      </c>
      <c r="P1716" s="37">
        <f>(INDEX(P$235:P$238,$D1716)*INDEX(P$239:P$255,$F1716)+P$194*INDEX(P$121:P$137,$F1716)*INDEX(P$151:P$167,$F1716))*$E1716</f>
        <v/>
      </c>
      <c r="Q1716" s="37">
        <f>(INDEX(Q$235:Q$238,$D1716)*INDEX(Q$239:Q$255,$F1716)+Q$194*INDEX(Q$121:Q$137,$F1716)*INDEX(Q$151:Q$167,$F1716))*$E1716</f>
        <v/>
      </c>
      <c r="R1716" s="37">
        <f>(INDEX(R$235:R$238,$D1716)*INDEX(R$239:R$255,$F1716)+R$194*INDEX(R$121:R$137,$F1716)*INDEX(R$151:R$167,$F1716))*$E1716</f>
        <v/>
      </c>
      <c r="S1716" s="37">
        <f>(INDEX(S$235:S$238,$D1716)*INDEX(S$239:S$255,$F1716)+S$194*INDEX(S$121:S$137,$F1716)*INDEX(S$151:S$167,$F1716))*$E1716</f>
        <v/>
      </c>
      <c r="T1716" s="37">
        <f>(INDEX(T$235:T$238,$D1716)*INDEX(T$239:T$255,$F1716)+T$194*INDEX(T$121:T$137,$F1716)*INDEX(T$151:T$167,$F1716))*$E1716</f>
        <v/>
      </c>
      <c r="U1716" s="37">
        <f>(INDEX(U$235:U$238,$D1716)*INDEX(U$239:U$255,$F1716)+U$194*INDEX(U$121:U$137,$F1716)*INDEX(U$151:U$167,$F1716))*$E1716</f>
        <v/>
      </c>
      <c r="V1716" s="37">
        <f>(INDEX(V$235:V$238,$D1716)*INDEX(V$239:V$255,$F1716)+V$194*INDEX(V$121:V$137,$F1716)*INDEX(V$151:V$167,$F1716))*$E1716</f>
        <v/>
      </c>
      <c r="W1716" s="37">
        <f>(INDEX(W$235:W$238,$D1716)*INDEX(W$239:W$255,$F1716)+W$194*INDEX(W$121:W$137,$F1716)*INDEX(W$151:W$167,$F1716))*$E1716</f>
        <v/>
      </c>
      <c r="X1716" s="37">
        <f>(INDEX(X$235:X$238,$D1716)*INDEX(X$239:X$255,$F1716)+X$194*INDEX(X$121:X$137,$F1716)*INDEX(X$151:X$167,$F1716))*$E1716</f>
        <v/>
      </c>
      <c r="Y1716" s="37">
        <f>(INDEX(Y$235:Y$238,$D1716)*INDEX(Y$239:Y$255,$F1716)+Y$194*INDEX(Y$121:Y$137,$F1716)*INDEX(Y$151:Y$167,$F1716))*$E1716</f>
        <v/>
      </c>
      <c r="Z1716" s="37">
        <f>(INDEX(Z$235:Z$238,$D1716)*INDEX(Z$239:Z$255,$F1716)+Z$194*INDEX(Z$121:Z$137,$F1716)*INDEX(Z$151:Z$167,$F1716))*$E1716</f>
        <v/>
      </c>
      <c r="AA1716" s="37">
        <f>(INDEX(AA$235:AA$238,$D1716)*INDEX(AA$239:AA$255,$F1716)+AA$194*INDEX(AA$121:AA$137,$F1716)*INDEX(AA$151:AA$167,$F1716))*$E1716</f>
        <v/>
      </c>
      <c r="AB1716" s="37">
        <f>(INDEX(AB$235:AB$238,$D1716)*INDEX(AB$239:AB$255,$F1716)+AB$194*INDEX(AB$121:AB$137,$F1716)*INDEX(AB$151:AB$167,$F1716))*$E1716</f>
        <v/>
      </c>
      <c r="AC1716" s="37">
        <f>(INDEX(AC$235:AC$238,$D1716)*INDEX(AC$239:AC$255,$F1716)+AC$194*INDEX(AC$121:AC$137,$F1716)*INDEX(AC$151:AC$167,$F1716))*$E1716</f>
        <v/>
      </c>
      <c r="AD1716" s="40">
        <f>SHADOWEFF(INDEX(AD$235:AD$238,$D1716),INDEX(AD$239:AD$255,$F1716),AD$194,INDEX(AD$121:AD$137,$F1716),INDEX(AD$151:AD$167,$F1716),$E1716)</f>
        <v/>
      </c>
      <c r="AF1716" s="11">
        <f>LOWER(Settings!$C$4)&amp;".mit."&amp;$A1716&amp;IF($C1716="","","."&amp;$C1716&amp;"."&amp;$B1716)&amp;IF(INDEX(Variables!$D$5:$D$105,MATCH($A1716,Variables!$A$5:$A$105,0))="","","."&amp;INDEX(Variables!$D$5:$D$105,MATCH($A1716,Variables!$A$5:$A$105,0)))&amp;"."&amp;AF$5</f>
        <v/>
      </c>
      <c r="AG1716" s="38">
        <f>(INDEX(AG$235:AG$238,$D1716)*INDEX(AG$239:AG$255,$F1716)+AG$194*INDEX(AG$121:AG$137,$F1716)*INDEX(AG$151:AG$167,$F1716))*$E1716</f>
        <v/>
      </c>
      <c r="AH1716" s="37">
        <f>(INDEX(AH$235:AH$238,$D1716)*INDEX(AH$239:AH$255,$F1716)+AH$194*INDEX(AH$121:AH$137,$F1716)*INDEX(AH$151:AH$167,$F1716))*$E1716</f>
        <v/>
      </c>
      <c r="AI1716" s="37">
        <f>(INDEX(AI$235:AI$238,$D1716)*INDEX(AI$239:AI$255,$F1716)+AI$194*INDEX(AI$121:AI$137,$F1716)*INDEX(AI$151:AI$167,$F1716))*$E1716</f>
        <v/>
      </c>
      <c r="AJ1716" s="37">
        <f>(INDEX(AJ$235:AJ$238,$D1716)*INDEX(AJ$239:AJ$255,$F1716)+AJ$194*INDEX(AJ$121:AJ$137,$F1716)*INDEX(AJ$151:AJ$167,$F1716))*$E1716</f>
        <v/>
      </c>
      <c r="AK1716" s="37">
        <f>(INDEX(AK$235:AK$238,$D1716)*INDEX(AK$239:AK$255,$F1716)+AK$194*INDEX(AK$121:AK$137,$F1716)*INDEX(AK$151:AK$167,$F1716))*$E1716</f>
        <v/>
      </c>
      <c r="AL1716" s="37">
        <f>(INDEX(AL$235:AL$238,$D1716)*INDEX(AL$239:AL$255,$F1716)+AL$194*INDEX(AL$121:AL$137,$F1716)*INDEX(AL$151:AL$167,$F1716))*$E1716</f>
        <v/>
      </c>
      <c r="AM1716" s="37">
        <f>(INDEX(AM$235:AM$238,$D1716)*INDEX(AM$239:AM$255,$F1716)+AM$194*INDEX(AM$121:AM$137,$F1716)*INDEX(AM$151:AM$167,$F1716))*$E1716</f>
        <v/>
      </c>
      <c r="AN1716" s="37">
        <f>(INDEX(AN$235:AN$238,$D1716)*INDEX(AN$239:AN$255,$F1716)+AN$194*INDEX(AN$121:AN$137,$F1716)*INDEX(AN$151:AN$167,$F1716))*$E1716</f>
        <v/>
      </c>
      <c r="AO1716" s="37">
        <f>(INDEX(AO$235:AO$238,$D1716)*INDEX(AO$239:AO$255,$F1716)+AO$194*INDEX(AO$121:AO$137,$F1716)*INDEX(AO$151:AO$167,$F1716))*$E1716</f>
        <v/>
      </c>
      <c r="AP1716" s="37">
        <f>(INDEX(AP$235:AP$238,$D1716)*INDEX(AP$239:AP$255,$F1716)+AP$194*INDEX(AP$121:AP$137,$F1716)*INDEX(AP$151:AP$167,$F1716))*$E1716</f>
        <v/>
      </c>
      <c r="AQ1716" s="37">
        <f>(INDEX(AQ$235:AQ$238,$D1716)*INDEX(AQ$239:AQ$255,$F1716)+AQ$194*INDEX(AQ$121:AQ$137,$F1716)*INDEX(AQ$151:AQ$167,$F1716))*$E1716</f>
        <v/>
      </c>
      <c r="AR1716" s="37">
        <f>(INDEX(AR$235:AR$238,$D1716)*INDEX(AR$239:AR$255,$F1716)+AR$194*INDEX(AR$121:AR$137,$F1716)*INDEX(AR$151:AR$167,$F1716))*$E1716</f>
        <v/>
      </c>
      <c r="AS1716" s="37">
        <f>(INDEX(AS$235:AS$238,$D1716)*INDEX(AS$239:AS$255,$F1716)+AS$194*INDEX(AS$121:AS$137,$F1716)*INDEX(AS$151:AS$167,$F1716))*$E1716</f>
        <v/>
      </c>
      <c r="AT1716" s="37">
        <f>(INDEX(AT$235:AT$238,$D1716)*INDEX(AT$239:AT$255,$F1716)+AT$194*INDEX(AT$121:AT$137,$F1716)*INDEX(AT$151:AT$167,$F1716))*$E1716</f>
        <v/>
      </c>
      <c r="AU1716" s="37">
        <f>(INDEX(AU$235:AU$238,$D1716)*INDEX(AU$239:AU$255,$F1716)+AU$194*INDEX(AU$121:AU$137,$F1716)*INDEX(AU$151:AU$167,$F1716))*$E1716</f>
        <v/>
      </c>
      <c r="AV1716" s="37">
        <f>(INDEX(AV$235:AV$238,$D1716)*INDEX(AV$239:AV$255,$F1716)+AV$194*INDEX(AV$121:AV$137,$F1716)*INDEX(AV$151:AV$167,$F1716))*$E1716</f>
        <v/>
      </c>
      <c r="AW1716" s="37">
        <f>(INDEX(AW$235:AW$238,$D1716)*INDEX(AW$239:AW$255,$F1716)+AW$194*INDEX(AW$121:AW$137,$F1716)*INDEX(AW$151:AW$167,$F1716))*$E1716</f>
        <v/>
      </c>
      <c r="AX1716" s="37">
        <f>(INDEX(AX$235:AX$238,$D1716)*INDEX(AX$239:AX$255,$F1716)+AX$194*INDEX(AX$121:AX$137,$F1716)*INDEX(AX$151:AX$167,$F1716))*$E1716</f>
        <v/>
      </c>
      <c r="AY1716" s="40">
        <f>SHADOWEFF(INDEX(AY$235:AY$238,$D1716),INDEX(AY$239:AY$255,$F1716),AY$194,INDEX(AY$121:AY$137,$F1716),INDEX(AY$151:AY$167,$F1716),$E1716)</f>
        <v/>
      </c>
    </row>
    <row r="1717" hidden="1" outlineLevel="2">
      <c r="A1717" s="14" t="inlineStr">
        <is>
          <t>shp</t>
        </is>
      </c>
      <c r="B1717" s="14" t="inlineStr">
        <is>
          <t>gso</t>
        </is>
      </c>
      <c r="C1717" s="14" t="inlineStr">
        <is>
          <t>cst</t>
        </is>
      </c>
      <c r="D1717" s="37">
        <f>INDEX(Inputs!$M$5:$M$132,MATCH($B1717&amp;"|"&amp;$C1717,Inputs!$A$5:$A$132,0))</f>
        <v/>
      </c>
      <c r="E1717" s="37">
        <f>INDEX(Inputs!$T$5:$T$132,MATCH($B1717&amp;"|"&amp;$C1717,Inputs!$A$5:$A$132,0))</f>
        <v/>
      </c>
      <c r="F1717" s="37">
        <f>INDEX(Inputs!$K$5:$K$132,MATCH($B1717&amp;"|"&amp;$C1717,Inputs!$A$5:$A$132,0))</f>
        <v/>
      </c>
      <c r="G1717" s="36" t="n"/>
      <c r="H1717" s="14">
        <f>INDEX(Variables!$B$5:$B$105,MATCH($A1717,Variables!$A$5:$A$105,0))&amp;IF($C1717="",""," | "&amp;INDEX(Mapping!$B$5:$B$26,MATCH($C1717,Mapping!$A$5:$A$26,0))&amp;" | "&amp;INDEX(Mapping!$B$30:$B$41,MATCH($B1717,Mapping!$A$30:$A$41,0)))</f>
        <v/>
      </c>
      <c r="I1717" s="14">
        <f>INDEX(Variables!$C$5:$C$105,MATCH($A1717,Variables!$A$5:$A$105,0))</f>
        <v/>
      </c>
      <c r="J1717" s="14">
        <f>INDEX(Variables!$E$5:$E$105,MATCH($A1717,Variables!$A$5:$A$105,0))</f>
        <v/>
      </c>
      <c r="K1717" s="11">
        <f>LOWER(Settings!$C$4)&amp;".mit."&amp;$A1717&amp;IF($C1717="","","."&amp;$C1717&amp;"."&amp;$B1717)&amp;IF(INDEX(Variables!$D$5:$D$105,MATCH($A1717,Variables!$A$5:$A$105,0))="","","."&amp;INDEX(Variables!$D$5:$D$105,MATCH($A1717,Variables!$A$5:$A$105,0)))&amp;"."&amp;K$5</f>
        <v/>
      </c>
      <c r="L1717" s="38">
        <f>(INDEX(L$235:L$238,$D1717)*INDEX(L$239:L$255,$F1717)+L$194*INDEX(L$121:L$137,$F1717)*INDEX(L$151:L$167,$F1717))*$E1717</f>
        <v/>
      </c>
      <c r="M1717" s="37">
        <f>(INDEX(M$235:M$238,$D1717)*INDEX(M$239:M$255,$F1717)+M$194*INDEX(M$121:M$137,$F1717)*INDEX(M$151:M$167,$F1717))*$E1717</f>
        <v/>
      </c>
      <c r="N1717" s="37">
        <f>(INDEX(N$235:N$238,$D1717)*INDEX(N$239:N$255,$F1717)+N$194*INDEX(N$121:N$137,$F1717)*INDEX(N$151:N$167,$F1717))*$E1717</f>
        <v/>
      </c>
      <c r="O1717" s="37">
        <f>(INDEX(O$235:O$238,$D1717)*INDEX(O$239:O$255,$F1717)+O$194*INDEX(O$121:O$137,$F1717)*INDEX(O$151:O$167,$F1717))*$E1717</f>
        <v/>
      </c>
      <c r="P1717" s="37">
        <f>(INDEX(P$235:P$238,$D1717)*INDEX(P$239:P$255,$F1717)+P$194*INDEX(P$121:P$137,$F1717)*INDEX(P$151:P$167,$F1717))*$E1717</f>
        <v/>
      </c>
      <c r="Q1717" s="37">
        <f>(INDEX(Q$235:Q$238,$D1717)*INDEX(Q$239:Q$255,$F1717)+Q$194*INDEX(Q$121:Q$137,$F1717)*INDEX(Q$151:Q$167,$F1717))*$E1717</f>
        <v/>
      </c>
      <c r="R1717" s="37">
        <f>(INDEX(R$235:R$238,$D1717)*INDEX(R$239:R$255,$F1717)+R$194*INDEX(R$121:R$137,$F1717)*INDEX(R$151:R$167,$F1717))*$E1717</f>
        <v/>
      </c>
      <c r="S1717" s="37">
        <f>(INDEX(S$235:S$238,$D1717)*INDEX(S$239:S$255,$F1717)+S$194*INDEX(S$121:S$137,$F1717)*INDEX(S$151:S$167,$F1717))*$E1717</f>
        <v/>
      </c>
      <c r="T1717" s="37">
        <f>(INDEX(T$235:T$238,$D1717)*INDEX(T$239:T$255,$F1717)+T$194*INDEX(T$121:T$137,$F1717)*INDEX(T$151:T$167,$F1717))*$E1717</f>
        <v/>
      </c>
      <c r="U1717" s="37">
        <f>(INDEX(U$235:U$238,$D1717)*INDEX(U$239:U$255,$F1717)+U$194*INDEX(U$121:U$137,$F1717)*INDEX(U$151:U$167,$F1717))*$E1717</f>
        <v/>
      </c>
      <c r="V1717" s="37">
        <f>(INDEX(V$235:V$238,$D1717)*INDEX(V$239:V$255,$F1717)+V$194*INDEX(V$121:V$137,$F1717)*INDEX(V$151:V$167,$F1717))*$E1717</f>
        <v/>
      </c>
      <c r="W1717" s="37">
        <f>(INDEX(W$235:W$238,$D1717)*INDEX(W$239:W$255,$F1717)+W$194*INDEX(W$121:W$137,$F1717)*INDEX(W$151:W$167,$F1717))*$E1717</f>
        <v/>
      </c>
      <c r="X1717" s="37">
        <f>(INDEX(X$235:X$238,$D1717)*INDEX(X$239:X$255,$F1717)+X$194*INDEX(X$121:X$137,$F1717)*INDEX(X$151:X$167,$F1717))*$E1717</f>
        <v/>
      </c>
      <c r="Y1717" s="37">
        <f>(INDEX(Y$235:Y$238,$D1717)*INDEX(Y$239:Y$255,$F1717)+Y$194*INDEX(Y$121:Y$137,$F1717)*INDEX(Y$151:Y$167,$F1717))*$E1717</f>
        <v/>
      </c>
      <c r="Z1717" s="37">
        <f>(INDEX(Z$235:Z$238,$D1717)*INDEX(Z$239:Z$255,$F1717)+Z$194*INDEX(Z$121:Z$137,$F1717)*INDEX(Z$151:Z$167,$F1717))*$E1717</f>
        <v/>
      </c>
      <c r="AA1717" s="37">
        <f>(INDEX(AA$235:AA$238,$D1717)*INDEX(AA$239:AA$255,$F1717)+AA$194*INDEX(AA$121:AA$137,$F1717)*INDEX(AA$151:AA$167,$F1717))*$E1717</f>
        <v/>
      </c>
      <c r="AB1717" s="37">
        <f>(INDEX(AB$235:AB$238,$D1717)*INDEX(AB$239:AB$255,$F1717)+AB$194*INDEX(AB$121:AB$137,$F1717)*INDEX(AB$151:AB$167,$F1717))*$E1717</f>
        <v/>
      </c>
      <c r="AC1717" s="37">
        <f>(INDEX(AC$235:AC$238,$D1717)*INDEX(AC$239:AC$255,$F1717)+AC$194*INDEX(AC$121:AC$137,$F1717)*INDEX(AC$151:AC$167,$F1717))*$E1717</f>
        <v/>
      </c>
      <c r="AD1717" s="40">
        <f>SHADOWEFF(INDEX(AD$235:AD$238,$D1717),INDEX(AD$239:AD$255,$F1717),AD$194,INDEX(AD$121:AD$137,$F1717),INDEX(AD$151:AD$167,$F1717),$E1717)</f>
        <v/>
      </c>
      <c r="AF1717" s="11">
        <f>LOWER(Settings!$C$4)&amp;".mit."&amp;$A1717&amp;IF($C1717="","","."&amp;$C1717&amp;"."&amp;$B1717)&amp;IF(INDEX(Variables!$D$5:$D$105,MATCH($A1717,Variables!$A$5:$A$105,0))="","","."&amp;INDEX(Variables!$D$5:$D$105,MATCH($A1717,Variables!$A$5:$A$105,0)))&amp;"."&amp;AF$5</f>
        <v/>
      </c>
      <c r="AG1717" s="38">
        <f>(INDEX(AG$235:AG$238,$D1717)*INDEX(AG$239:AG$255,$F1717)+AG$194*INDEX(AG$121:AG$137,$F1717)*INDEX(AG$151:AG$167,$F1717))*$E1717</f>
        <v/>
      </c>
      <c r="AH1717" s="37">
        <f>(INDEX(AH$235:AH$238,$D1717)*INDEX(AH$239:AH$255,$F1717)+AH$194*INDEX(AH$121:AH$137,$F1717)*INDEX(AH$151:AH$167,$F1717))*$E1717</f>
        <v/>
      </c>
      <c r="AI1717" s="37">
        <f>(INDEX(AI$235:AI$238,$D1717)*INDEX(AI$239:AI$255,$F1717)+AI$194*INDEX(AI$121:AI$137,$F1717)*INDEX(AI$151:AI$167,$F1717))*$E1717</f>
        <v/>
      </c>
      <c r="AJ1717" s="37">
        <f>(INDEX(AJ$235:AJ$238,$D1717)*INDEX(AJ$239:AJ$255,$F1717)+AJ$194*INDEX(AJ$121:AJ$137,$F1717)*INDEX(AJ$151:AJ$167,$F1717))*$E1717</f>
        <v/>
      </c>
      <c r="AK1717" s="37">
        <f>(INDEX(AK$235:AK$238,$D1717)*INDEX(AK$239:AK$255,$F1717)+AK$194*INDEX(AK$121:AK$137,$F1717)*INDEX(AK$151:AK$167,$F1717))*$E1717</f>
        <v/>
      </c>
      <c r="AL1717" s="37">
        <f>(INDEX(AL$235:AL$238,$D1717)*INDEX(AL$239:AL$255,$F1717)+AL$194*INDEX(AL$121:AL$137,$F1717)*INDEX(AL$151:AL$167,$F1717))*$E1717</f>
        <v/>
      </c>
      <c r="AM1717" s="37">
        <f>(INDEX(AM$235:AM$238,$D1717)*INDEX(AM$239:AM$255,$F1717)+AM$194*INDEX(AM$121:AM$137,$F1717)*INDEX(AM$151:AM$167,$F1717))*$E1717</f>
        <v/>
      </c>
      <c r="AN1717" s="37">
        <f>(INDEX(AN$235:AN$238,$D1717)*INDEX(AN$239:AN$255,$F1717)+AN$194*INDEX(AN$121:AN$137,$F1717)*INDEX(AN$151:AN$167,$F1717))*$E1717</f>
        <v/>
      </c>
      <c r="AO1717" s="37">
        <f>(INDEX(AO$235:AO$238,$D1717)*INDEX(AO$239:AO$255,$F1717)+AO$194*INDEX(AO$121:AO$137,$F1717)*INDEX(AO$151:AO$167,$F1717))*$E1717</f>
        <v/>
      </c>
      <c r="AP1717" s="37">
        <f>(INDEX(AP$235:AP$238,$D1717)*INDEX(AP$239:AP$255,$F1717)+AP$194*INDEX(AP$121:AP$137,$F1717)*INDEX(AP$151:AP$167,$F1717))*$E1717</f>
        <v/>
      </c>
      <c r="AQ1717" s="37">
        <f>(INDEX(AQ$235:AQ$238,$D1717)*INDEX(AQ$239:AQ$255,$F1717)+AQ$194*INDEX(AQ$121:AQ$137,$F1717)*INDEX(AQ$151:AQ$167,$F1717))*$E1717</f>
        <v/>
      </c>
      <c r="AR1717" s="37">
        <f>(INDEX(AR$235:AR$238,$D1717)*INDEX(AR$239:AR$255,$F1717)+AR$194*INDEX(AR$121:AR$137,$F1717)*INDEX(AR$151:AR$167,$F1717))*$E1717</f>
        <v/>
      </c>
      <c r="AS1717" s="37">
        <f>(INDEX(AS$235:AS$238,$D1717)*INDEX(AS$239:AS$255,$F1717)+AS$194*INDEX(AS$121:AS$137,$F1717)*INDEX(AS$151:AS$167,$F1717))*$E1717</f>
        <v/>
      </c>
      <c r="AT1717" s="37">
        <f>(INDEX(AT$235:AT$238,$D1717)*INDEX(AT$239:AT$255,$F1717)+AT$194*INDEX(AT$121:AT$137,$F1717)*INDEX(AT$151:AT$167,$F1717))*$E1717</f>
        <v/>
      </c>
      <c r="AU1717" s="37">
        <f>(INDEX(AU$235:AU$238,$D1717)*INDEX(AU$239:AU$255,$F1717)+AU$194*INDEX(AU$121:AU$137,$F1717)*INDEX(AU$151:AU$167,$F1717))*$E1717</f>
        <v/>
      </c>
      <c r="AV1717" s="37">
        <f>(INDEX(AV$235:AV$238,$D1717)*INDEX(AV$239:AV$255,$F1717)+AV$194*INDEX(AV$121:AV$137,$F1717)*INDEX(AV$151:AV$167,$F1717))*$E1717</f>
        <v/>
      </c>
      <c r="AW1717" s="37">
        <f>(INDEX(AW$235:AW$238,$D1717)*INDEX(AW$239:AW$255,$F1717)+AW$194*INDEX(AW$121:AW$137,$F1717)*INDEX(AW$151:AW$167,$F1717))*$E1717</f>
        <v/>
      </c>
      <c r="AX1717" s="37">
        <f>(INDEX(AX$235:AX$238,$D1717)*INDEX(AX$239:AX$255,$F1717)+AX$194*INDEX(AX$121:AX$137,$F1717)*INDEX(AX$151:AX$167,$F1717))*$E1717</f>
        <v/>
      </c>
      <c r="AY1717" s="40">
        <f>SHADOWEFF(INDEX(AY$235:AY$238,$D1717),INDEX(AY$239:AY$255,$F1717),AY$194,INDEX(AY$121:AY$137,$F1717),INDEX(AY$151:AY$167,$F1717),$E1717)</f>
        <v/>
      </c>
    </row>
    <row r="1718" hidden="1" outlineLevel="2">
      <c r="A1718" s="14" t="inlineStr">
        <is>
          <t>shp</t>
        </is>
      </c>
      <c r="B1718" s="14" t="inlineStr">
        <is>
          <t>die</t>
        </is>
      </c>
      <c r="C1718" s="14" t="inlineStr">
        <is>
          <t>cst</t>
        </is>
      </c>
      <c r="D1718" s="37">
        <f>INDEX(Inputs!$M$5:$M$132,MATCH($B1718&amp;"|"&amp;$C1718,Inputs!$A$5:$A$132,0))</f>
        <v/>
      </c>
      <c r="E1718" s="37">
        <f>INDEX(Inputs!$T$5:$T$132,MATCH($B1718&amp;"|"&amp;$C1718,Inputs!$A$5:$A$132,0))</f>
        <v/>
      </c>
      <c r="F1718" s="37">
        <f>INDEX(Inputs!$K$5:$K$132,MATCH($B1718&amp;"|"&amp;$C1718,Inputs!$A$5:$A$132,0))</f>
        <v/>
      </c>
      <c r="G1718" s="36" t="n"/>
      <c r="H1718" s="14">
        <f>INDEX(Variables!$B$5:$B$105,MATCH($A1718,Variables!$A$5:$A$105,0))&amp;IF($C1718="",""," | "&amp;INDEX(Mapping!$B$5:$B$26,MATCH($C1718,Mapping!$A$5:$A$26,0))&amp;" | "&amp;INDEX(Mapping!$B$30:$B$41,MATCH($B1718,Mapping!$A$30:$A$41,0)))</f>
        <v/>
      </c>
      <c r="I1718" s="14">
        <f>INDEX(Variables!$C$5:$C$105,MATCH($A1718,Variables!$A$5:$A$105,0))</f>
        <v/>
      </c>
      <c r="J1718" s="14">
        <f>INDEX(Variables!$E$5:$E$105,MATCH($A1718,Variables!$A$5:$A$105,0))</f>
        <v/>
      </c>
      <c r="K1718" s="11">
        <f>LOWER(Settings!$C$4)&amp;".mit."&amp;$A1718&amp;IF($C1718="","","."&amp;$C1718&amp;"."&amp;$B1718)&amp;IF(INDEX(Variables!$D$5:$D$105,MATCH($A1718,Variables!$A$5:$A$105,0))="","","."&amp;INDEX(Variables!$D$5:$D$105,MATCH($A1718,Variables!$A$5:$A$105,0)))&amp;"."&amp;K$5</f>
        <v/>
      </c>
      <c r="L1718" s="38">
        <f>(INDEX(L$235:L$238,$D1718)*INDEX(L$239:L$255,$F1718)+L$194*INDEX(L$121:L$137,$F1718)*INDEX(L$151:L$167,$F1718))*$E1718</f>
        <v/>
      </c>
      <c r="M1718" s="37">
        <f>(INDEX(M$235:M$238,$D1718)*INDEX(M$239:M$255,$F1718)+M$194*INDEX(M$121:M$137,$F1718)*INDEX(M$151:M$167,$F1718))*$E1718</f>
        <v/>
      </c>
      <c r="N1718" s="37">
        <f>(INDEX(N$235:N$238,$D1718)*INDEX(N$239:N$255,$F1718)+N$194*INDEX(N$121:N$137,$F1718)*INDEX(N$151:N$167,$F1718))*$E1718</f>
        <v/>
      </c>
      <c r="O1718" s="37">
        <f>(INDEX(O$235:O$238,$D1718)*INDEX(O$239:O$255,$F1718)+O$194*INDEX(O$121:O$137,$F1718)*INDEX(O$151:O$167,$F1718))*$E1718</f>
        <v/>
      </c>
      <c r="P1718" s="37">
        <f>(INDEX(P$235:P$238,$D1718)*INDEX(P$239:P$255,$F1718)+P$194*INDEX(P$121:P$137,$F1718)*INDEX(P$151:P$167,$F1718))*$E1718</f>
        <v/>
      </c>
      <c r="Q1718" s="37">
        <f>(INDEX(Q$235:Q$238,$D1718)*INDEX(Q$239:Q$255,$F1718)+Q$194*INDEX(Q$121:Q$137,$F1718)*INDEX(Q$151:Q$167,$F1718))*$E1718</f>
        <v/>
      </c>
      <c r="R1718" s="37">
        <f>(INDEX(R$235:R$238,$D1718)*INDEX(R$239:R$255,$F1718)+R$194*INDEX(R$121:R$137,$F1718)*INDEX(R$151:R$167,$F1718))*$E1718</f>
        <v/>
      </c>
      <c r="S1718" s="37">
        <f>(INDEX(S$235:S$238,$D1718)*INDEX(S$239:S$255,$F1718)+S$194*INDEX(S$121:S$137,$F1718)*INDEX(S$151:S$167,$F1718))*$E1718</f>
        <v/>
      </c>
      <c r="T1718" s="37">
        <f>(INDEX(T$235:T$238,$D1718)*INDEX(T$239:T$255,$F1718)+T$194*INDEX(T$121:T$137,$F1718)*INDEX(T$151:T$167,$F1718))*$E1718</f>
        <v/>
      </c>
      <c r="U1718" s="37">
        <f>(INDEX(U$235:U$238,$D1718)*INDEX(U$239:U$255,$F1718)+U$194*INDEX(U$121:U$137,$F1718)*INDEX(U$151:U$167,$F1718))*$E1718</f>
        <v/>
      </c>
      <c r="V1718" s="37">
        <f>(INDEX(V$235:V$238,$D1718)*INDEX(V$239:V$255,$F1718)+V$194*INDEX(V$121:V$137,$F1718)*INDEX(V$151:V$167,$F1718))*$E1718</f>
        <v/>
      </c>
      <c r="W1718" s="37">
        <f>(INDEX(W$235:W$238,$D1718)*INDEX(W$239:W$255,$F1718)+W$194*INDEX(W$121:W$137,$F1718)*INDEX(W$151:W$167,$F1718))*$E1718</f>
        <v/>
      </c>
      <c r="X1718" s="37">
        <f>(INDEX(X$235:X$238,$D1718)*INDEX(X$239:X$255,$F1718)+X$194*INDEX(X$121:X$137,$F1718)*INDEX(X$151:X$167,$F1718))*$E1718</f>
        <v/>
      </c>
      <c r="Y1718" s="37">
        <f>(INDEX(Y$235:Y$238,$D1718)*INDEX(Y$239:Y$255,$F1718)+Y$194*INDEX(Y$121:Y$137,$F1718)*INDEX(Y$151:Y$167,$F1718))*$E1718</f>
        <v/>
      </c>
      <c r="Z1718" s="37">
        <f>(INDEX(Z$235:Z$238,$D1718)*INDEX(Z$239:Z$255,$F1718)+Z$194*INDEX(Z$121:Z$137,$F1718)*INDEX(Z$151:Z$167,$F1718))*$E1718</f>
        <v/>
      </c>
      <c r="AA1718" s="37">
        <f>(INDEX(AA$235:AA$238,$D1718)*INDEX(AA$239:AA$255,$F1718)+AA$194*INDEX(AA$121:AA$137,$F1718)*INDEX(AA$151:AA$167,$F1718))*$E1718</f>
        <v/>
      </c>
      <c r="AB1718" s="37">
        <f>(INDEX(AB$235:AB$238,$D1718)*INDEX(AB$239:AB$255,$F1718)+AB$194*INDEX(AB$121:AB$137,$F1718)*INDEX(AB$151:AB$167,$F1718))*$E1718</f>
        <v/>
      </c>
      <c r="AC1718" s="37">
        <f>(INDEX(AC$235:AC$238,$D1718)*INDEX(AC$239:AC$255,$F1718)+AC$194*INDEX(AC$121:AC$137,$F1718)*INDEX(AC$151:AC$167,$F1718))*$E1718</f>
        <v/>
      </c>
      <c r="AD1718" s="40">
        <f>SHADOWEFF(INDEX(AD$235:AD$238,$D1718),INDEX(AD$239:AD$255,$F1718),AD$194,INDEX(AD$121:AD$137,$F1718),INDEX(AD$151:AD$167,$F1718),$E1718)</f>
        <v/>
      </c>
      <c r="AF1718" s="11">
        <f>LOWER(Settings!$C$4)&amp;".mit."&amp;$A1718&amp;IF($C1718="","","."&amp;$C1718&amp;"."&amp;$B1718)&amp;IF(INDEX(Variables!$D$5:$D$105,MATCH($A1718,Variables!$A$5:$A$105,0))="","","."&amp;INDEX(Variables!$D$5:$D$105,MATCH($A1718,Variables!$A$5:$A$105,0)))&amp;"."&amp;AF$5</f>
        <v/>
      </c>
      <c r="AG1718" s="38">
        <f>(INDEX(AG$235:AG$238,$D1718)*INDEX(AG$239:AG$255,$F1718)+AG$194*INDEX(AG$121:AG$137,$F1718)*INDEX(AG$151:AG$167,$F1718))*$E1718</f>
        <v/>
      </c>
      <c r="AH1718" s="37">
        <f>(INDEX(AH$235:AH$238,$D1718)*INDEX(AH$239:AH$255,$F1718)+AH$194*INDEX(AH$121:AH$137,$F1718)*INDEX(AH$151:AH$167,$F1718))*$E1718</f>
        <v/>
      </c>
      <c r="AI1718" s="37">
        <f>(INDEX(AI$235:AI$238,$D1718)*INDEX(AI$239:AI$255,$F1718)+AI$194*INDEX(AI$121:AI$137,$F1718)*INDEX(AI$151:AI$167,$F1718))*$E1718</f>
        <v/>
      </c>
      <c r="AJ1718" s="37">
        <f>(INDEX(AJ$235:AJ$238,$D1718)*INDEX(AJ$239:AJ$255,$F1718)+AJ$194*INDEX(AJ$121:AJ$137,$F1718)*INDEX(AJ$151:AJ$167,$F1718))*$E1718</f>
        <v/>
      </c>
      <c r="AK1718" s="37">
        <f>(INDEX(AK$235:AK$238,$D1718)*INDEX(AK$239:AK$255,$F1718)+AK$194*INDEX(AK$121:AK$137,$F1718)*INDEX(AK$151:AK$167,$F1718))*$E1718</f>
        <v/>
      </c>
      <c r="AL1718" s="37">
        <f>(INDEX(AL$235:AL$238,$D1718)*INDEX(AL$239:AL$255,$F1718)+AL$194*INDEX(AL$121:AL$137,$F1718)*INDEX(AL$151:AL$167,$F1718))*$E1718</f>
        <v/>
      </c>
      <c r="AM1718" s="37">
        <f>(INDEX(AM$235:AM$238,$D1718)*INDEX(AM$239:AM$255,$F1718)+AM$194*INDEX(AM$121:AM$137,$F1718)*INDEX(AM$151:AM$167,$F1718))*$E1718</f>
        <v/>
      </c>
      <c r="AN1718" s="37">
        <f>(INDEX(AN$235:AN$238,$D1718)*INDEX(AN$239:AN$255,$F1718)+AN$194*INDEX(AN$121:AN$137,$F1718)*INDEX(AN$151:AN$167,$F1718))*$E1718</f>
        <v/>
      </c>
      <c r="AO1718" s="37">
        <f>(INDEX(AO$235:AO$238,$D1718)*INDEX(AO$239:AO$255,$F1718)+AO$194*INDEX(AO$121:AO$137,$F1718)*INDEX(AO$151:AO$167,$F1718))*$E1718</f>
        <v/>
      </c>
      <c r="AP1718" s="37">
        <f>(INDEX(AP$235:AP$238,$D1718)*INDEX(AP$239:AP$255,$F1718)+AP$194*INDEX(AP$121:AP$137,$F1718)*INDEX(AP$151:AP$167,$F1718))*$E1718</f>
        <v/>
      </c>
      <c r="AQ1718" s="37">
        <f>(INDEX(AQ$235:AQ$238,$D1718)*INDEX(AQ$239:AQ$255,$F1718)+AQ$194*INDEX(AQ$121:AQ$137,$F1718)*INDEX(AQ$151:AQ$167,$F1718))*$E1718</f>
        <v/>
      </c>
      <c r="AR1718" s="37">
        <f>(INDEX(AR$235:AR$238,$D1718)*INDEX(AR$239:AR$255,$F1718)+AR$194*INDEX(AR$121:AR$137,$F1718)*INDEX(AR$151:AR$167,$F1718))*$E1718</f>
        <v/>
      </c>
      <c r="AS1718" s="37">
        <f>(INDEX(AS$235:AS$238,$D1718)*INDEX(AS$239:AS$255,$F1718)+AS$194*INDEX(AS$121:AS$137,$F1718)*INDEX(AS$151:AS$167,$F1718))*$E1718</f>
        <v/>
      </c>
      <c r="AT1718" s="37">
        <f>(INDEX(AT$235:AT$238,$D1718)*INDEX(AT$239:AT$255,$F1718)+AT$194*INDEX(AT$121:AT$137,$F1718)*INDEX(AT$151:AT$167,$F1718))*$E1718</f>
        <v/>
      </c>
      <c r="AU1718" s="37">
        <f>(INDEX(AU$235:AU$238,$D1718)*INDEX(AU$239:AU$255,$F1718)+AU$194*INDEX(AU$121:AU$137,$F1718)*INDEX(AU$151:AU$167,$F1718))*$E1718</f>
        <v/>
      </c>
      <c r="AV1718" s="37">
        <f>(INDEX(AV$235:AV$238,$D1718)*INDEX(AV$239:AV$255,$F1718)+AV$194*INDEX(AV$121:AV$137,$F1718)*INDEX(AV$151:AV$167,$F1718))*$E1718</f>
        <v/>
      </c>
      <c r="AW1718" s="37">
        <f>(INDEX(AW$235:AW$238,$D1718)*INDEX(AW$239:AW$255,$F1718)+AW$194*INDEX(AW$121:AW$137,$F1718)*INDEX(AW$151:AW$167,$F1718))*$E1718</f>
        <v/>
      </c>
      <c r="AX1718" s="37">
        <f>(INDEX(AX$235:AX$238,$D1718)*INDEX(AX$239:AX$255,$F1718)+AX$194*INDEX(AX$121:AX$137,$F1718)*INDEX(AX$151:AX$167,$F1718))*$E1718</f>
        <v/>
      </c>
      <c r="AY1718" s="40">
        <f>SHADOWEFF(INDEX(AY$235:AY$238,$D1718),INDEX(AY$239:AY$255,$F1718),AY$194,INDEX(AY$121:AY$137,$F1718),INDEX(AY$151:AY$167,$F1718),$E1718)</f>
        <v/>
      </c>
    </row>
    <row r="1719" hidden="1" outlineLevel="2">
      <c r="A1719" s="14" t="inlineStr">
        <is>
          <t>shp</t>
        </is>
      </c>
      <c r="B1719" s="14" t="inlineStr">
        <is>
          <t>lpg</t>
        </is>
      </c>
      <c r="C1719" s="14" t="inlineStr">
        <is>
          <t>cst</t>
        </is>
      </c>
      <c r="D1719" s="37">
        <f>INDEX(Inputs!$M$5:$M$132,MATCH($B1719&amp;"|"&amp;$C1719,Inputs!$A$5:$A$132,0))</f>
        <v/>
      </c>
      <c r="E1719" s="37">
        <f>INDEX(Inputs!$T$5:$T$132,MATCH($B1719&amp;"|"&amp;$C1719,Inputs!$A$5:$A$132,0))</f>
        <v/>
      </c>
      <c r="F1719" s="37">
        <f>INDEX(Inputs!$K$5:$K$132,MATCH($B1719&amp;"|"&amp;$C1719,Inputs!$A$5:$A$132,0))</f>
        <v/>
      </c>
      <c r="G1719" s="36" t="n"/>
      <c r="H1719" s="14">
        <f>INDEX(Variables!$B$5:$B$105,MATCH($A1719,Variables!$A$5:$A$105,0))&amp;IF($C1719="",""," | "&amp;INDEX(Mapping!$B$5:$B$26,MATCH($C1719,Mapping!$A$5:$A$26,0))&amp;" | "&amp;INDEX(Mapping!$B$30:$B$41,MATCH($B1719,Mapping!$A$30:$A$41,0)))</f>
        <v/>
      </c>
      <c r="I1719" s="14">
        <f>INDEX(Variables!$C$5:$C$105,MATCH($A1719,Variables!$A$5:$A$105,0))</f>
        <v/>
      </c>
      <c r="J1719" s="14">
        <f>INDEX(Variables!$E$5:$E$105,MATCH($A1719,Variables!$A$5:$A$105,0))</f>
        <v/>
      </c>
      <c r="K1719" s="11">
        <f>LOWER(Settings!$C$4)&amp;".mit."&amp;$A1719&amp;IF($C1719="","","."&amp;$C1719&amp;"."&amp;$B1719)&amp;IF(INDEX(Variables!$D$5:$D$105,MATCH($A1719,Variables!$A$5:$A$105,0))="","","."&amp;INDEX(Variables!$D$5:$D$105,MATCH($A1719,Variables!$A$5:$A$105,0)))&amp;"."&amp;K$5</f>
        <v/>
      </c>
      <c r="L1719" s="38">
        <f>(INDEX(L$235:L$238,$D1719)*INDEX(L$239:L$255,$F1719)+L$194*INDEX(L$121:L$137,$F1719)*INDEX(L$151:L$167,$F1719))*$E1719</f>
        <v/>
      </c>
      <c r="M1719" s="37">
        <f>(INDEX(M$235:M$238,$D1719)*INDEX(M$239:M$255,$F1719)+M$194*INDEX(M$121:M$137,$F1719)*INDEX(M$151:M$167,$F1719))*$E1719</f>
        <v/>
      </c>
      <c r="N1719" s="37">
        <f>(INDEX(N$235:N$238,$D1719)*INDEX(N$239:N$255,$F1719)+N$194*INDEX(N$121:N$137,$F1719)*INDEX(N$151:N$167,$F1719))*$E1719</f>
        <v/>
      </c>
      <c r="O1719" s="37">
        <f>(INDEX(O$235:O$238,$D1719)*INDEX(O$239:O$255,$F1719)+O$194*INDEX(O$121:O$137,$F1719)*INDEX(O$151:O$167,$F1719))*$E1719</f>
        <v/>
      </c>
      <c r="P1719" s="37">
        <f>(INDEX(P$235:P$238,$D1719)*INDEX(P$239:P$255,$F1719)+P$194*INDEX(P$121:P$137,$F1719)*INDEX(P$151:P$167,$F1719))*$E1719</f>
        <v/>
      </c>
      <c r="Q1719" s="37">
        <f>(INDEX(Q$235:Q$238,$D1719)*INDEX(Q$239:Q$255,$F1719)+Q$194*INDEX(Q$121:Q$137,$F1719)*INDEX(Q$151:Q$167,$F1719))*$E1719</f>
        <v/>
      </c>
      <c r="R1719" s="37">
        <f>(INDEX(R$235:R$238,$D1719)*INDEX(R$239:R$255,$F1719)+R$194*INDEX(R$121:R$137,$F1719)*INDEX(R$151:R$167,$F1719))*$E1719</f>
        <v/>
      </c>
      <c r="S1719" s="37">
        <f>(INDEX(S$235:S$238,$D1719)*INDEX(S$239:S$255,$F1719)+S$194*INDEX(S$121:S$137,$F1719)*INDEX(S$151:S$167,$F1719))*$E1719</f>
        <v/>
      </c>
      <c r="T1719" s="37">
        <f>(INDEX(T$235:T$238,$D1719)*INDEX(T$239:T$255,$F1719)+T$194*INDEX(T$121:T$137,$F1719)*INDEX(T$151:T$167,$F1719))*$E1719</f>
        <v/>
      </c>
      <c r="U1719" s="37">
        <f>(INDEX(U$235:U$238,$D1719)*INDEX(U$239:U$255,$F1719)+U$194*INDEX(U$121:U$137,$F1719)*INDEX(U$151:U$167,$F1719))*$E1719</f>
        <v/>
      </c>
      <c r="V1719" s="37">
        <f>(INDEX(V$235:V$238,$D1719)*INDEX(V$239:V$255,$F1719)+V$194*INDEX(V$121:V$137,$F1719)*INDEX(V$151:V$167,$F1719))*$E1719</f>
        <v/>
      </c>
      <c r="W1719" s="37">
        <f>(INDEX(W$235:W$238,$D1719)*INDEX(W$239:W$255,$F1719)+W$194*INDEX(W$121:W$137,$F1719)*INDEX(W$151:W$167,$F1719))*$E1719</f>
        <v/>
      </c>
      <c r="X1719" s="37">
        <f>(INDEX(X$235:X$238,$D1719)*INDEX(X$239:X$255,$F1719)+X$194*INDEX(X$121:X$137,$F1719)*INDEX(X$151:X$167,$F1719))*$E1719</f>
        <v/>
      </c>
      <c r="Y1719" s="37">
        <f>(INDEX(Y$235:Y$238,$D1719)*INDEX(Y$239:Y$255,$F1719)+Y$194*INDEX(Y$121:Y$137,$F1719)*INDEX(Y$151:Y$167,$F1719))*$E1719</f>
        <v/>
      </c>
      <c r="Z1719" s="37">
        <f>(INDEX(Z$235:Z$238,$D1719)*INDEX(Z$239:Z$255,$F1719)+Z$194*INDEX(Z$121:Z$137,$F1719)*INDEX(Z$151:Z$167,$F1719))*$E1719</f>
        <v/>
      </c>
      <c r="AA1719" s="37">
        <f>(INDEX(AA$235:AA$238,$D1719)*INDEX(AA$239:AA$255,$F1719)+AA$194*INDEX(AA$121:AA$137,$F1719)*INDEX(AA$151:AA$167,$F1719))*$E1719</f>
        <v/>
      </c>
      <c r="AB1719" s="37">
        <f>(INDEX(AB$235:AB$238,$D1719)*INDEX(AB$239:AB$255,$F1719)+AB$194*INDEX(AB$121:AB$137,$F1719)*INDEX(AB$151:AB$167,$F1719))*$E1719</f>
        <v/>
      </c>
      <c r="AC1719" s="37">
        <f>(INDEX(AC$235:AC$238,$D1719)*INDEX(AC$239:AC$255,$F1719)+AC$194*INDEX(AC$121:AC$137,$F1719)*INDEX(AC$151:AC$167,$F1719))*$E1719</f>
        <v/>
      </c>
      <c r="AD1719" s="40">
        <f>SHADOWEFF(INDEX(AD$235:AD$238,$D1719),INDEX(AD$239:AD$255,$F1719),AD$194,INDEX(AD$121:AD$137,$F1719),INDEX(AD$151:AD$167,$F1719),$E1719)</f>
        <v/>
      </c>
      <c r="AF1719" s="11">
        <f>LOWER(Settings!$C$4)&amp;".mit."&amp;$A1719&amp;IF($C1719="","","."&amp;$C1719&amp;"."&amp;$B1719)&amp;IF(INDEX(Variables!$D$5:$D$105,MATCH($A1719,Variables!$A$5:$A$105,0))="","","."&amp;INDEX(Variables!$D$5:$D$105,MATCH($A1719,Variables!$A$5:$A$105,0)))&amp;"."&amp;AF$5</f>
        <v/>
      </c>
      <c r="AG1719" s="38">
        <f>(INDEX(AG$235:AG$238,$D1719)*INDEX(AG$239:AG$255,$F1719)+AG$194*INDEX(AG$121:AG$137,$F1719)*INDEX(AG$151:AG$167,$F1719))*$E1719</f>
        <v/>
      </c>
      <c r="AH1719" s="37">
        <f>(INDEX(AH$235:AH$238,$D1719)*INDEX(AH$239:AH$255,$F1719)+AH$194*INDEX(AH$121:AH$137,$F1719)*INDEX(AH$151:AH$167,$F1719))*$E1719</f>
        <v/>
      </c>
      <c r="AI1719" s="37">
        <f>(INDEX(AI$235:AI$238,$D1719)*INDEX(AI$239:AI$255,$F1719)+AI$194*INDEX(AI$121:AI$137,$F1719)*INDEX(AI$151:AI$167,$F1719))*$E1719</f>
        <v/>
      </c>
      <c r="AJ1719" s="37">
        <f>(INDEX(AJ$235:AJ$238,$D1719)*INDEX(AJ$239:AJ$255,$F1719)+AJ$194*INDEX(AJ$121:AJ$137,$F1719)*INDEX(AJ$151:AJ$167,$F1719))*$E1719</f>
        <v/>
      </c>
      <c r="AK1719" s="37">
        <f>(INDEX(AK$235:AK$238,$D1719)*INDEX(AK$239:AK$255,$F1719)+AK$194*INDEX(AK$121:AK$137,$F1719)*INDEX(AK$151:AK$167,$F1719))*$E1719</f>
        <v/>
      </c>
      <c r="AL1719" s="37">
        <f>(INDEX(AL$235:AL$238,$D1719)*INDEX(AL$239:AL$255,$F1719)+AL$194*INDEX(AL$121:AL$137,$F1719)*INDEX(AL$151:AL$167,$F1719))*$E1719</f>
        <v/>
      </c>
      <c r="AM1719" s="37">
        <f>(INDEX(AM$235:AM$238,$D1719)*INDEX(AM$239:AM$255,$F1719)+AM$194*INDEX(AM$121:AM$137,$F1719)*INDEX(AM$151:AM$167,$F1719))*$E1719</f>
        <v/>
      </c>
      <c r="AN1719" s="37">
        <f>(INDEX(AN$235:AN$238,$D1719)*INDEX(AN$239:AN$255,$F1719)+AN$194*INDEX(AN$121:AN$137,$F1719)*INDEX(AN$151:AN$167,$F1719))*$E1719</f>
        <v/>
      </c>
      <c r="AO1719" s="37">
        <f>(INDEX(AO$235:AO$238,$D1719)*INDEX(AO$239:AO$255,$F1719)+AO$194*INDEX(AO$121:AO$137,$F1719)*INDEX(AO$151:AO$167,$F1719))*$E1719</f>
        <v/>
      </c>
      <c r="AP1719" s="37">
        <f>(INDEX(AP$235:AP$238,$D1719)*INDEX(AP$239:AP$255,$F1719)+AP$194*INDEX(AP$121:AP$137,$F1719)*INDEX(AP$151:AP$167,$F1719))*$E1719</f>
        <v/>
      </c>
      <c r="AQ1719" s="37">
        <f>(INDEX(AQ$235:AQ$238,$D1719)*INDEX(AQ$239:AQ$255,$F1719)+AQ$194*INDEX(AQ$121:AQ$137,$F1719)*INDEX(AQ$151:AQ$167,$F1719))*$E1719</f>
        <v/>
      </c>
      <c r="AR1719" s="37">
        <f>(INDEX(AR$235:AR$238,$D1719)*INDEX(AR$239:AR$255,$F1719)+AR$194*INDEX(AR$121:AR$137,$F1719)*INDEX(AR$151:AR$167,$F1719))*$E1719</f>
        <v/>
      </c>
      <c r="AS1719" s="37">
        <f>(INDEX(AS$235:AS$238,$D1719)*INDEX(AS$239:AS$255,$F1719)+AS$194*INDEX(AS$121:AS$137,$F1719)*INDEX(AS$151:AS$167,$F1719))*$E1719</f>
        <v/>
      </c>
      <c r="AT1719" s="37">
        <f>(INDEX(AT$235:AT$238,$D1719)*INDEX(AT$239:AT$255,$F1719)+AT$194*INDEX(AT$121:AT$137,$F1719)*INDEX(AT$151:AT$167,$F1719))*$E1719</f>
        <v/>
      </c>
      <c r="AU1719" s="37">
        <f>(INDEX(AU$235:AU$238,$D1719)*INDEX(AU$239:AU$255,$F1719)+AU$194*INDEX(AU$121:AU$137,$F1719)*INDEX(AU$151:AU$167,$F1719))*$E1719</f>
        <v/>
      </c>
      <c r="AV1719" s="37">
        <f>(INDEX(AV$235:AV$238,$D1719)*INDEX(AV$239:AV$255,$F1719)+AV$194*INDEX(AV$121:AV$137,$F1719)*INDEX(AV$151:AV$167,$F1719))*$E1719</f>
        <v/>
      </c>
      <c r="AW1719" s="37">
        <f>(INDEX(AW$235:AW$238,$D1719)*INDEX(AW$239:AW$255,$F1719)+AW$194*INDEX(AW$121:AW$137,$F1719)*INDEX(AW$151:AW$167,$F1719))*$E1719</f>
        <v/>
      </c>
      <c r="AX1719" s="37">
        <f>(INDEX(AX$235:AX$238,$D1719)*INDEX(AX$239:AX$255,$F1719)+AX$194*INDEX(AX$121:AX$137,$F1719)*INDEX(AX$151:AX$167,$F1719))*$E1719</f>
        <v/>
      </c>
      <c r="AY1719" s="40">
        <f>SHADOWEFF(INDEX(AY$235:AY$238,$D1719),INDEX(AY$239:AY$255,$F1719),AY$194,INDEX(AY$121:AY$137,$F1719),INDEX(AY$151:AY$167,$F1719),$E1719)</f>
        <v/>
      </c>
    </row>
    <row r="1720" hidden="1" outlineLevel="2">
      <c r="A1720" s="14" t="inlineStr">
        <is>
          <t>shp</t>
        </is>
      </c>
      <c r="B1720" s="14" t="inlineStr">
        <is>
          <t>ker</t>
        </is>
      </c>
      <c r="C1720" s="14" t="inlineStr">
        <is>
          <t>cst</t>
        </is>
      </c>
      <c r="D1720" s="37">
        <f>INDEX(Inputs!$M$5:$M$132,MATCH($B1720&amp;"|"&amp;$C1720,Inputs!$A$5:$A$132,0))</f>
        <v/>
      </c>
      <c r="E1720" s="37">
        <f>INDEX(Inputs!$T$5:$T$132,MATCH($B1720&amp;"|"&amp;$C1720,Inputs!$A$5:$A$132,0))</f>
        <v/>
      </c>
      <c r="F1720" s="37">
        <f>INDEX(Inputs!$K$5:$K$132,MATCH($B1720&amp;"|"&amp;$C1720,Inputs!$A$5:$A$132,0))</f>
        <v/>
      </c>
      <c r="G1720" s="36" t="n"/>
      <c r="H1720" s="14">
        <f>INDEX(Variables!$B$5:$B$105,MATCH($A1720,Variables!$A$5:$A$105,0))&amp;IF($C1720="",""," | "&amp;INDEX(Mapping!$B$5:$B$26,MATCH($C1720,Mapping!$A$5:$A$26,0))&amp;" | "&amp;INDEX(Mapping!$B$30:$B$41,MATCH($B1720,Mapping!$A$30:$A$41,0)))</f>
        <v/>
      </c>
      <c r="I1720" s="14">
        <f>INDEX(Variables!$C$5:$C$105,MATCH($A1720,Variables!$A$5:$A$105,0))</f>
        <v/>
      </c>
      <c r="J1720" s="14">
        <f>INDEX(Variables!$E$5:$E$105,MATCH($A1720,Variables!$A$5:$A$105,0))</f>
        <v/>
      </c>
      <c r="K1720" s="11">
        <f>LOWER(Settings!$C$4)&amp;".mit."&amp;$A1720&amp;IF($C1720="","","."&amp;$C1720&amp;"."&amp;$B1720)&amp;IF(INDEX(Variables!$D$5:$D$105,MATCH($A1720,Variables!$A$5:$A$105,0))="","","."&amp;INDEX(Variables!$D$5:$D$105,MATCH($A1720,Variables!$A$5:$A$105,0)))&amp;"."&amp;K$5</f>
        <v/>
      </c>
      <c r="L1720" s="38">
        <f>(INDEX(L$235:L$238,$D1720)*INDEX(L$239:L$255,$F1720)+L$194*INDEX(L$121:L$137,$F1720)*INDEX(L$151:L$167,$F1720))*$E1720</f>
        <v/>
      </c>
      <c r="M1720" s="37">
        <f>(INDEX(M$235:M$238,$D1720)*INDEX(M$239:M$255,$F1720)+M$194*INDEX(M$121:M$137,$F1720)*INDEX(M$151:M$167,$F1720))*$E1720</f>
        <v/>
      </c>
      <c r="N1720" s="37">
        <f>(INDEX(N$235:N$238,$D1720)*INDEX(N$239:N$255,$F1720)+N$194*INDEX(N$121:N$137,$F1720)*INDEX(N$151:N$167,$F1720))*$E1720</f>
        <v/>
      </c>
      <c r="O1720" s="37">
        <f>(INDEX(O$235:O$238,$D1720)*INDEX(O$239:O$255,$F1720)+O$194*INDEX(O$121:O$137,$F1720)*INDEX(O$151:O$167,$F1720))*$E1720</f>
        <v/>
      </c>
      <c r="P1720" s="37">
        <f>(INDEX(P$235:P$238,$D1720)*INDEX(P$239:P$255,$F1720)+P$194*INDEX(P$121:P$137,$F1720)*INDEX(P$151:P$167,$F1720))*$E1720</f>
        <v/>
      </c>
      <c r="Q1720" s="37">
        <f>(INDEX(Q$235:Q$238,$D1720)*INDEX(Q$239:Q$255,$F1720)+Q$194*INDEX(Q$121:Q$137,$F1720)*INDEX(Q$151:Q$167,$F1720))*$E1720</f>
        <v/>
      </c>
      <c r="R1720" s="37">
        <f>(INDEX(R$235:R$238,$D1720)*INDEX(R$239:R$255,$F1720)+R$194*INDEX(R$121:R$137,$F1720)*INDEX(R$151:R$167,$F1720))*$E1720</f>
        <v/>
      </c>
      <c r="S1720" s="37">
        <f>(INDEX(S$235:S$238,$D1720)*INDEX(S$239:S$255,$F1720)+S$194*INDEX(S$121:S$137,$F1720)*INDEX(S$151:S$167,$F1720))*$E1720</f>
        <v/>
      </c>
      <c r="T1720" s="37">
        <f>(INDEX(T$235:T$238,$D1720)*INDEX(T$239:T$255,$F1720)+T$194*INDEX(T$121:T$137,$F1720)*INDEX(T$151:T$167,$F1720))*$E1720</f>
        <v/>
      </c>
      <c r="U1720" s="37">
        <f>(INDEX(U$235:U$238,$D1720)*INDEX(U$239:U$255,$F1720)+U$194*INDEX(U$121:U$137,$F1720)*INDEX(U$151:U$167,$F1720))*$E1720</f>
        <v/>
      </c>
      <c r="V1720" s="37">
        <f>(INDEX(V$235:V$238,$D1720)*INDEX(V$239:V$255,$F1720)+V$194*INDEX(V$121:V$137,$F1720)*INDEX(V$151:V$167,$F1720))*$E1720</f>
        <v/>
      </c>
      <c r="W1720" s="37">
        <f>(INDEX(W$235:W$238,$D1720)*INDEX(W$239:W$255,$F1720)+W$194*INDEX(W$121:W$137,$F1720)*INDEX(W$151:W$167,$F1720))*$E1720</f>
        <v/>
      </c>
      <c r="X1720" s="37">
        <f>(INDEX(X$235:X$238,$D1720)*INDEX(X$239:X$255,$F1720)+X$194*INDEX(X$121:X$137,$F1720)*INDEX(X$151:X$167,$F1720))*$E1720</f>
        <v/>
      </c>
      <c r="Y1720" s="37">
        <f>(INDEX(Y$235:Y$238,$D1720)*INDEX(Y$239:Y$255,$F1720)+Y$194*INDEX(Y$121:Y$137,$F1720)*INDEX(Y$151:Y$167,$F1720))*$E1720</f>
        <v/>
      </c>
      <c r="Z1720" s="37">
        <f>(INDEX(Z$235:Z$238,$D1720)*INDEX(Z$239:Z$255,$F1720)+Z$194*INDEX(Z$121:Z$137,$F1720)*INDEX(Z$151:Z$167,$F1720))*$E1720</f>
        <v/>
      </c>
      <c r="AA1720" s="37">
        <f>(INDEX(AA$235:AA$238,$D1720)*INDEX(AA$239:AA$255,$F1720)+AA$194*INDEX(AA$121:AA$137,$F1720)*INDEX(AA$151:AA$167,$F1720))*$E1720</f>
        <v/>
      </c>
      <c r="AB1720" s="37">
        <f>(INDEX(AB$235:AB$238,$D1720)*INDEX(AB$239:AB$255,$F1720)+AB$194*INDEX(AB$121:AB$137,$F1720)*INDEX(AB$151:AB$167,$F1720))*$E1720</f>
        <v/>
      </c>
      <c r="AC1720" s="37">
        <f>(INDEX(AC$235:AC$238,$D1720)*INDEX(AC$239:AC$255,$F1720)+AC$194*INDEX(AC$121:AC$137,$F1720)*INDEX(AC$151:AC$167,$F1720))*$E1720</f>
        <v/>
      </c>
      <c r="AD1720" s="40">
        <f>SHADOWEFF(INDEX(AD$235:AD$238,$D1720),INDEX(AD$239:AD$255,$F1720),AD$194,INDEX(AD$121:AD$137,$F1720),INDEX(AD$151:AD$167,$F1720),$E1720)</f>
        <v/>
      </c>
      <c r="AF1720" s="11">
        <f>LOWER(Settings!$C$4)&amp;".mit."&amp;$A1720&amp;IF($C1720="","","."&amp;$C1720&amp;"."&amp;$B1720)&amp;IF(INDEX(Variables!$D$5:$D$105,MATCH($A1720,Variables!$A$5:$A$105,0))="","","."&amp;INDEX(Variables!$D$5:$D$105,MATCH($A1720,Variables!$A$5:$A$105,0)))&amp;"."&amp;AF$5</f>
        <v/>
      </c>
      <c r="AG1720" s="38">
        <f>(INDEX(AG$235:AG$238,$D1720)*INDEX(AG$239:AG$255,$F1720)+AG$194*INDEX(AG$121:AG$137,$F1720)*INDEX(AG$151:AG$167,$F1720))*$E1720</f>
        <v/>
      </c>
      <c r="AH1720" s="37">
        <f>(INDEX(AH$235:AH$238,$D1720)*INDEX(AH$239:AH$255,$F1720)+AH$194*INDEX(AH$121:AH$137,$F1720)*INDEX(AH$151:AH$167,$F1720))*$E1720</f>
        <v/>
      </c>
      <c r="AI1720" s="37">
        <f>(INDEX(AI$235:AI$238,$D1720)*INDEX(AI$239:AI$255,$F1720)+AI$194*INDEX(AI$121:AI$137,$F1720)*INDEX(AI$151:AI$167,$F1720))*$E1720</f>
        <v/>
      </c>
      <c r="AJ1720" s="37">
        <f>(INDEX(AJ$235:AJ$238,$D1720)*INDEX(AJ$239:AJ$255,$F1720)+AJ$194*INDEX(AJ$121:AJ$137,$F1720)*INDEX(AJ$151:AJ$167,$F1720))*$E1720</f>
        <v/>
      </c>
      <c r="AK1720" s="37">
        <f>(INDEX(AK$235:AK$238,$D1720)*INDEX(AK$239:AK$255,$F1720)+AK$194*INDEX(AK$121:AK$137,$F1720)*INDEX(AK$151:AK$167,$F1720))*$E1720</f>
        <v/>
      </c>
      <c r="AL1720" s="37">
        <f>(INDEX(AL$235:AL$238,$D1720)*INDEX(AL$239:AL$255,$F1720)+AL$194*INDEX(AL$121:AL$137,$F1720)*INDEX(AL$151:AL$167,$F1720))*$E1720</f>
        <v/>
      </c>
      <c r="AM1720" s="37">
        <f>(INDEX(AM$235:AM$238,$D1720)*INDEX(AM$239:AM$255,$F1720)+AM$194*INDEX(AM$121:AM$137,$F1720)*INDEX(AM$151:AM$167,$F1720))*$E1720</f>
        <v/>
      </c>
      <c r="AN1720" s="37">
        <f>(INDEX(AN$235:AN$238,$D1720)*INDEX(AN$239:AN$255,$F1720)+AN$194*INDEX(AN$121:AN$137,$F1720)*INDEX(AN$151:AN$167,$F1720))*$E1720</f>
        <v/>
      </c>
      <c r="AO1720" s="37">
        <f>(INDEX(AO$235:AO$238,$D1720)*INDEX(AO$239:AO$255,$F1720)+AO$194*INDEX(AO$121:AO$137,$F1720)*INDEX(AO$151:AO$167,$F1720))*$E1720</f>
        <v/>
      </c>
      <c r="AP1720" s="37">
        <f>(INDEX(AP$235:AP$238,$D1720)*INDEX(AP$239:AP$255,$F1720)+AP$194*INDEX(AP$121:AP$137,$F1720)*INDEX(AP$151:AP$167,$F1720))*$E1720</f>
        <v/>
      </c>
      <c r="AQ1720" s="37">
        <f>(INDEX(AQ$235:AQ$238,$D1720)*INDEX(AQ$239:AQ$255,$F1720)+AQ$194*INDEX(AQ$121:AQ$137,$F1720)*INDEX(AQ$151:AQ$167,$F1720))*$E1720</f>
        <v/>
      </c>
      <c r="AR1720" s="37">
        <f>(INDEX(AR$235:AR$238,$D1720)*INDEX(AR$239:AR$255,$F1720)+AR$194*INDEX(AR$121:AR$137,$F1720)*INDEX(AR$151:AR$167,$F1720))*$E1720</f>
        <v/>
      </c>
      <c r="AS1720" s="37">
        <f>(INDEX(AS$235:AS$238,$D1720)*INDEX(AS$239:AS$255,$F1720)+AS$194*INDEX(AS$121:AS$137,$F1720)*INDEX(AS$151:AS$167,$F1720))*$E1720</f>
        <v/>
      </c>
      <c r="AT1720" s="37">
        <f>(INDEX(AT$235:AT$238,$D1720)*INDEX(AT$239:AT$255,$F1720)+AT$194*INDEX(AT$121:AT$137,$F1720)*INDEX(AT$151:AT$167,$F1720))*$E1720</f>
        <v/>
      </c>
      <c r="AU1720" s="37">
        <f>(INDEX(AU$235:AU$238,$D1720)*INDEX(AU$239:AU$255,$F1720)+AU$194*INDEX(AU$121:AU$137,$F1720)*INDEX(AU$151:AU$167,$F1720))*$E1720</f>
        <v/>
      </c>
      <c r="AV1720" s="37">
        <f>(INDEX(AV$235:AV$238,$D1720)*INDEX(AV$239:AV$255,$F1720)+AV$194*INDEX(AV$121:AV$137,$F1720)*INDEX(AV$151:AV$167,$F1720))*$E1720</f>
        <v/>
      </c>
      <c r="AW1720" s="37">
        <f>(INDEX(AW$235:AW$238,$D1720)*INDEX(AW$239:AW$255,$F1720)+AW$194*INDEX(AW$121:AW$137,$F1720)*INDEX(AW$151:AW$167,$F1720))*$E1720</f>
        <v/>
      </c>
      <c r="AX1720" s="37">
        <f>(INDEX(AX$235:AX$238,$D1720)*INDEX(AX$239:AX$255,$F1720)+AX$194*INDEX(AX$121:AX$137,$F1720)*INDEX(AX$151:AX$167,$F1720))*$E1720</f>
        <v/>
      </c>
      <c r="AY1720" s="40">
        <f>SHADOWEFF(INDEX(AY$235:AY$238,$D1720),INDEX(AY$239:AY$255,$F1720),AY$194,INDEX(AY$121:AY$137,$F1720),INDEX(AY$151:AY$167,$F1720),$E1720)</f>
        <v/>
      </c>
    </row>
    <row r="1721" hidden="1" outlineLevel="2">
      <c r="A1721" s="14" t="inlineStr">
        <is>
          <t>shp</t>
        </is>
      </c>
      <c r="B1721" s="14" t="inlineStr">
        <is>
          <t>oop</t>
        </is>
      </c>
      <c r="C1721" s="14" t="inlineStr">
        <is>
          <t>cst</t>
        </is>
      </c>
      <c r="D1721" s="37">
        <f>INDEX(Inputs!$M$5:$M$132,MATCH($B1721&amp;"|"&amp;$C1721,Inputs!$A$5:$A$132,0))</f>
        <v/>
      </c>
      <c r="E1721" s="37">
        <f>INDEX(Inputs!$T$5:$T$132,MATCH($B1721&amp;"|"&amp;$C1721,Inputs!$A$5:$A$132,0))</f>
        <v/>
      </c>
      <c r="F1721" s="37">
        <f>INDEX(Inputs!$K$5:$K$132,MATCH($B1721&amp;"|"&amp;$C1721,Inputs!$A$5:$A$132,0))</f>
        <v/>
      </c>
      <c r="G1721" s="36" t="n"/>
      <c r="H1721" s="14">
        <f>INDEX(Variables!$B$5:$B$105,MATCH($A1721,Variables!$A$5:$A$105,0))&amp;IF($C1721="",""," | "&amp;INDEX(Mapping!$B$5:$B$26,MATCH($C1721,Mapping!$A$5:$A$26,0))&amp;" | "&amp;INDEX(Mapping!$B$30:$B$41,MATCH($B1721,Mapping!$A$30:$A$41,0)))</f>
        <v/>
      </c>
      <c r="I1721" s="14">
        <f>INDEX(Variables!$C$5:$C$105,MATCH($A1721,Variables!$A$5:$A$105,0))</f>
        <v/>
      </c>
      <c r="J1721" s="14">
        <f>INDEX(Variables!$E$5:$E$105,MATCH($A1721,Variables!$A$5:$A$105,0))</f>
        <v/>
      </c>
      <c r="K1721" s="11">
        <f>LOWER(Settings!$C$4)&amp;".mit."&amp;$A1721&amp;IF($C1721="","","."&amp;$C1721&amp;"."&amp;$B1721)&amp;IF(INDEX(Variables!$D$5:$D$105,MATCH($A1721,Variables!$A$5:$A$105,0))="","","."&amp;INDEX(Variables!$D$5:$D$105,MATCH($A1721,Variables!$A$5:$A$105,0)))&amp;"."&amp;K$5</f>
        <v/>
      </c>
      <c r="L1721" s="38">
        <f>(INDEX(L$235:L$238,$D1721)*INDEX(L$239:L$255,$F1721)+L$194*INDEX(L$121:L$137,$F1721)*INDEX(L$151:L$167,$F1721))*$E1721</f>
        <v/>
      </c>
      <c r="M1721" s="37">
        <f>(INDEX(M$235:M$238,$D1721)*INDEX(M$239:M$255,$F1721)+M$194*INDEX(M$121:M$137,$F1721)*INDEX(M$151:M$167,$F1721))*$E1721</f>
        <v/>
      </c>
      <c r="N1721" s="37">
        <f>(INDEX(N$235:N$238,$D1721)*INDEX(N$239:N$255,$F1721)+N$194*INDEX(N$121:N$137,$F1721)*INDEX(N$151:N$167,$F1721))*$E1721</f>
        <v/>
      </c>
      <c r="O1721" s="37">
        <f>(INDEX(O$235:O$238,$D1721)*INDEX(O$239:O$255,$F1721)+O$194*INDEX(O$121:O$137,$F1721)*INDEX(O$151:O$167,$F1721))*$E1721</f>
        <v/>
      </c>
      <c r="P1721" s="37">
        <f>(INDEX(P$235:P$238,$D1721)*INDEX(P$239:P$255,$F1721)+P$194*INDEX(P$121:P$137,$F1721)*INDEX(P$151:P$167,$F1721))*$E1721</f>
        <v/>
      </c>
      <c r="Q1721" s="37">
        <f>(INDEX(Q$235:Q$238,$D1721)*INDEX(Q$239:Q$255,$F1721)+Q$194*INDEX(Q$121:Q$137,$F1721)*INDEX(Q$151:Q$167,$F1721))*$E1721</f>
        <v/>
      </c>
      <c r="R1721" s="37">
        <f>(INDEX(R$235:R$238,$D1721)*INDEX(R$239:R$255,$F1721)+R$194*INDEX(R$121:R$137,$F1721)*INDEX(R$151:R$167,$F1721))*$E1721</f>
        <v/>
      </c>
      <c r="S1721" s="37">
        <f>(INDEX(S$235:S$238,$D1721)*INDEX(S$239:S$255,$F1721)+S$194*INDEX(S$121:S$137,$F1721)*INDEX(S$151:S$167,$F1721))*$E1721</f>
        <v/>
      </c>
      <c r="T1721" s="37">
        <f>(INDEX(T$235:T$238,$D1721)*INDEX(T$239:T$255,$F1721)+T$194*INDEX(T$121:T$137,$F1721)*INDEX(T$151:T$167,$F1721))*$E1721</f>
        <v/>
      </c>
      <c r="U1721" s="37">
        <f>(INDEX(U$235:U$238,$D1721)*INDEX(U$239:U$255,$F1721)+U$194*INDEX(U$121:U$137,$F1721)*INDEX(U$151:U$167,$F1721))*$E1721</f>
        <v/>
      </c>
      <c r="V1721" s="37">
        <f>(INDEX(V$235:V$238,$D1721)*INDEX(V$239:V$255,$F1721)+V$194*INDEX(V$121:V$137,$F1721)*INDEX(V$151:V$167,$F1721))*$E1721</f>
        <v/>
      </c>
      <c r="W1721" s="37">
        <f>(INDEX(W$235:W$238,$D1721)*INDEX(W$239:W$255,$F1721)+W$194*INDEX(W$121:W$137,$F1721)*INDEX(W$151:W$167,$F1721))*$E1721</f>
        <v/>
      </c>
      <c r="X1721" s="37">
        <f>(INDEX(X$235:X$238,$D1721)*INDEX(X$239:X$255,$F1721)+X$194*INDEX(X$121:X$137,$F1721)*INDEX(X$151:X$167,$F1721))*$E1721</f>
        <v/>
      </c>
      <c r="Y1721" s="37">
        <f>(INDEX(Y$235:Y$238,$D1721)*INDEX(Y$239:Y$255,$F1721)+Y$194*INDEX(Y$121:Y$137,$F1721)*INDEX(Y$151:Y$167,$F1721))*$E1721</f>
        <v/>
      </c>
      <c r="Z1721" s="37">
        <f>(INDEX(Z$235:Z$238,$D1721)*INDEX(Z$239:Z$255,$F1721)+Z$194*INDEX(Z$121:Z$137,$F1721)*INDEX(Z$151:Z$167,$F1721))*$E1721</f>
        <v/>
      </c>
      <c r="AA1721" s="37">
        <f>(INDEX(AA$235:AA$238,$D1721)*INDEX(AA$239:AA$255,$F1721)+AA$194*INDEX(AA$121:AA$137,$F1721)*INDEX(AA$151:AA$167,$F1721))*$E1721</f>
        <v/>
      </c>
      <c r="AB1721" s="37">
        <f>(INDEX(AB$235:AB$238,$D1721)*INDEX(AB$239:AB$255,$F1721)+AB$194*INDEX(AB$121:AB$137,$F1721)*INDEX(AB$151:AB$167,$F1721))*$E1721</f>
        <v/>
      </c>
      <c r="AC1721" s="37">
        <f>(INDEX(AC$235:AC$238,$D1721)*INDEX(AC$239:AC$255,$F1721)+AC$194*INDEX(AC$121:AC$137,$F1721)*INDEX(AC$151:AC$167,$F1721))*$E1721</f>
        <v/>
      </c>
      <c r="AD1721" s="40">
        <f>SHADOWEFF(INDEX(AD$235:AD$238,$D1721),INDEX(AD$239:AD$255,$F1721),AD$194,INDEX(AD$121:AD$137,$F1721),INDEX(AD$151:AD$167,$F1721),$E1721)</f>
        <v/>
      </c>
      <c r="AF1721" s="11">
        <f>LOWER(Settings!$C$4)&amp;".mit."&amp;$A1721&amp;IF($C1721="","","."&amp;$C1721&amp;"."&amp;$B1721)&amp;IF(INDEX(Variables!$D$5:$D$105,MATCH($A1721,Variables!$A$5:$A$105,0))="","","."&amp;INDEX(Variables!$D$5:$D$105,MATCH($A1721,Variables!$A$5:$A$105,0)))&amp;"."&amp;AF$5</f>
        <v/>
      </c>
      <c r="AG1721" s="38">
        <f>(INDEX(AG$235:AG$238,$D1721)*INDEX(AG$239:AG$255,$F1721)+AG$194*INDEX(AG$121:AG$137,$F1721)*INDEX(AG$151:AG$167,$F1721))*$E1721</f>
        <v/>
      </c>
      <c r="AH1721" s="37">
        <f>(INDEX(AH$235:AH$238,$D1721)*INDEX(AH$239:AH$255,$F1721)+AH$194*INDEX(AH$121:AH$137,$F1721)*INDEX(AH$151:AH$167,$F1721))*$E1721</f>
        <v/>
      </c>
      <c r="AI1721" s="37">
        <f>(INDEX(AI$235:AI$238,$D1721)*INDEX(AI$239:AI$255,$F1721)+AI$194*INDEX(AI$121:AI$137,$F1721)*INDEX(AI$151:AI$167,$F1721))*$E1721</f>
        <v/>
      </c>
      <c r="AJ1721" s="37">
        <f>(INDEX(AJ$235:AJ$238,$D1721)*INDEX(AJ$239:AJ$255,$F1721)+AJ$194*INDEX(AJ$121:AJ$137,$F1721)*INDEX(AJ$151:AJ$167,$F1721))*$E1721</f>
        <v/>
      </c>
      <c r="AK1721" s="37">
        <f>(INDEX(AK$235:AK$238,$D1721)*INDEX(AK$239:AK$255,$F1721)+AK$194*INDEX(AK$121:AK$137,$F1721)*INDEX(AK$151:AK$167,$F1721))*$E1721</f>
        <v/>
      </c>
      <c r="AL1721" s="37">
        <f>(INDEX(AL$235:AL$238,$D1721)*INDEX(AL$239:AL$255,$F1721)+AL$194*INDEX(AL$121:AL$137,$F1721)*INDEX(AL$151:AL$167,$F1721))*$E1721</f>
        <v/>
      </c>
      <c r="AM1721" s="37">
        <f>(INDEX(AM$235:AM$238,$D1721)*INDEX(AM$239:AM$255,$F1721)+AM$194*INDEX(AM$121:AM$137,$F1721)*INDEX(AM$151:AM$167,$F1721))*$E1721</f>
        <v/>
      </c>
      <c r="AN1721" s="37">
        <f>(INDEX(AN$235:AN$238,$D1721)*INDEX(AN$239:AN$255,$F1721)+AN$194*INDEX(AN$121:AN$137,$F1721)*INDEX(AN$151:AN$167,$F1721))*$E1721</f>
        <v/>
      </c>
      <c r="AO1721" s="37">
        <f>(INDEX(AO$235:AO$238,$D1721)*INDEX(AO$239:AO$255,$F1721)+AO$194*INDEX(AO$121:AO$137,$F1721)*INDEX(AO$151:AO$167,$F1721))*$E1721</f>
        <v/>
      </c>
      <c r="AP1721" s="37">
        <f>(INDEX(AP$235:AP$238,$D1721)*INDEX(AP$239:AP$255,$F1721)+AP$194*INDEX(AP$121:AP$137,$F1721)*INDEX(AP$151:AP$167,$F1721))*$E1721</f>
        <v/>
      </c>
      <c r="AQ1721" s="37">
        <f>(INDEX(AQ$235:AQ$238,$D1721)*INDEX(AQ$239:AQ$255,$F1721)+AQ$194*INDEX(AQ$121:AQ$137,$F1721)*INDEX(AQ$151:AQ$167,$F1721))*$E1721</f>
        <v/>
      </c>
      <c r="AR1721" s="37">
        <f>(INDEX(AR$235:AR$238,$D1721)*INDEX(AR$239:AR$255,$F1721)+AR$194*INDEX(AR$121:AR$137,$F1721)*INDEX(AR$151:AR$167,$F1721))*$E1721</f>
        <v/>
      </c>
      <c r="AS1721" s="37">
        <f>(INDEX(AS$235:AS$238,$D1721)*INDEX(AS$239:AS$255,$F1721)+AS$194*INDEX(AS$121:AS$137,$F1721)*INDEX(AS$151:AS$167,$F1721))*$E1721</f>
        <v/>
      </c>
      <c r="AT1721" s="37">
        <f>(INDEX(AT$235:AT$238,$D1721)*INDEX(AT$239:AT$255,$F1721)+AT$194*INDEX(AT$121:AT$137,$F1721)*INDEX(AT$151:AT$167,$F1721))*$E1721</f>
        <v/>
      </c>
      <c r="AU1721" s="37">
        <f>(INDEX(AU$235:AU$238,$D1721)*INDEX(AU$239:AU$255,$F1721)+AU$194*INDEX(AU$121:AU$137,$F1721)*INDEX(AU$151:AU$167,$F1721))*$E1721</f>
        <v/>
      </c>
      <c r="AV1721" s="37">
        <f>(INDEX(AV$235:AV$238,$D1721)*INDEX(AV$239:AV$255,$F1721)+AV$194*INDEX(AV$121:AV$137,$F1721)*INDEX(AV$151:AV$167,$F1721))*$E1721</f>
        <v/>
      </c>
      <c r="AW1721" s="37">
        <f>(INDEX(AW$235:AW$238,$D1721)*INDEX(AW$239:AW$255,$F1721)+AW$194*INDEX(AW$121:AW$137,$F1721)*INDEX(AW$151:AW$167,$F1721))*$E1721</f>
        <v/>
      </c>
      <c r="AX1721" s="37">
        <f>(INDEX(AX$235:AX$238,$D1721)*INDEX(AX$239:AX$255,$F1721)+AX$194*INDEX(AX$121:AX$137,$F1721)*INDEX(AX$151:AX$167,$F1721))*$E1721</f>
        <v/>
      </c>
      <c r="AY1721" s="40">
        <f>SHADOWEFF(INDEX(AY$235:AY$238,$D1721),INDEX(AY$239:AY$255,$F1721),AY$194,INDEX(AY$121:AY$137,$F1721),INDEX(AY$151:AY$167,$F1721),$E1721)</f>
        <v/>
      </c>
    </row>
    <row r="1722" hidden="1" outlineLevel="2">
      <c r="A1722" s="14" t="inlineStr">
        <is>
          <t>shp</t>
        </is>
      </c>
      <c r="B1722" s="14" t="inlineStr">
        <is>
          <t>bio</t>
        </is>
      </c>
      <c r="C1722" s="14" t="inlineStr">
        <is>
          <t>cst</t>
        </is>
      </c>
      <c r="D1722" s="37">
        <f>INDEX(Inputs!$M$5:$M$132,MATCH($B1722&amp;"|"&amp;$C1722,Inputs!$A$5:$A$132,0))</f>
        <v/>
      </c>
      <c r="E1722" s="37">
        <f>INDEX(Inputs!$T$5:$T$132,MATCH($B1722&amp;"|"&amp;$C1722,Inputs!$A$5:$A$132,0))</f>
        <v/>
      </c>
      <c r="F1722" s="37">
        <f>INDEX(Inputs!$K$5:$K$132,MATCH($B1722&amp;"|"&amp;$C1722,Inputs!$A$5:$A$132,0))</f>
        <v/>
      </c>
      <c r="G1722" s="36" t="n"/>
      <c r="H1722" s="14">
        <f>INDEX(Variables!$B$5:$B$105,MATCH($A1722,Variables!$A$5:$A$105,0))&amp;IF($C1722="",""," | "&amp;INDEX(Mapping!$B$5:$B$26,MATCH($C1722,Mapping!$A$5:$A$26,0))&amp;" | "&amp;INDEX(Mapping!$B$30:$B$41,MATCH($B1722,Mapping!$A$30:$A$41,0)))</f>
        <v/>
      </c>
      <c r="I1722" s="14">
        <f>INDEX(Variables!$C$5:$C$105,MATCH($A1722,Variables!$A$5:$A$105,0))</f>
        <v/>
      </c>
      <c r="J1722" s="14">
        <f>INDEX(Variables!$E$5:$E$105,MATCH($A1722,Variables!$A$5:$A$105,0))</f>
        <v/>
      </c>
      <c r="K1722" s="11">
        <f>LOWER(Settings!$C$4)&amp;".mit."&amp;$A1722&amp;IF($C1722="","","."&amp;$C1722&amp;"."&amp;$B1722)&amp;IF(INDEX(Variables!$D$5:$D$105,MATCH($A1722,Variables!$A$5:$A$105,0))="","","."&amp;INDEX(Variables!$D$5:$D$105,MATCH($A1722,Variables!$A$5:$A$105,0)))&amp;"."&amp;K$5</f>
        <v/>
      </c>
      <c r="L1722" s="38">
        <f>(INDEX(L$235:L$238,$D1722)*INDEX(L$239:L$255,$F1722)+L$194*INDEX(L$121:L$137,$F1722)*INDEX(L$151:L$167,$F1722))*$E1722</f>
        <v/>
      </c>
      <c r="M1722" s="37">
        <f>(INDEX(M$235:M$238,$D1722)*INDEX(M$239:M$255,$F1722)+M$194*INDEX(M$121:M$137,$F1722)*INDEX(M$151:M$167,$F1722))*$E1722</f>
        <v/>
      </c>
      <c r="N1722" s="37">
        <f>(INDEX(N$235:N$238,$D1722)*INDEX(N$239:N$255,$F1722)+N$194*INDEX(N$121:N$137,$F1722)*INDEX(N$151:N$167,$F1722))*$E1722</f>
        <v/>
      </c>
      <c r="O1722" s="37">
        <f>(INDEX(O$235:O$238,$D1722)*INDEX(O$239:O$255,$F1722)+O$194*INDEX(O$121:O$137,$F1722)*INDEX(O$151:O$167,$F1722))*$E1722</f>
        <v/>
      </c>
      <c r="P1722" s="37">
        <f>(INDEX(P$235:P$238,$D1722)*INDEX(P$239:P$255,$F1722)+P$194*INDEX(P$121:P$137,$F1722)*INDEX(P$151:P$167,$F1722))*$E1722</f>
        <v/>
      </c>
      <c r="Q1722" s="37">
        <f>(INDEX(Q$235:Q$238,$D1722)*INDEX(Q$239:Q$255,$F1722)+Q$194*INDEX(Q$121:Q$137,$F1722)*INDEX(Q$151:Q$167,$F1722))*$E1722</f>
        <v/>
      </c>
      <c r="R1722" s="37">
        <f>(INDEX(R$235:R$238,$D1722)*INDEX(R$239:R$255,$F1722)+R$194*INDEX(R$121:R$137,$F1722)*INDEX(R$151:R$167,$F1722))*$E1722</f>
        <v/>
      </c>
      <c r="S1722" s="37">
        <f>(INDEX(S$235:S$238,$D1722)*INDEX(S$239:S$255,$F1722)+S$194*INDEX(S$121:S$137,$F1722)*INDEX(S$151:S$167,$F1722))*$E1722</f>
        <v/>
      </c>
      <c r="T1722" s="37">
        <f>(INDEX(T$235:T$238,$D1722)*INDEX(T$239:T$255,$F1722)+T$194*INDEX(T$121:T$137,$F1722)*INDEX(T$151:T$167,$F1722))*$E1722</f>
        <v/>
      </c>
      <c r="U1722" s="37">
        <f>(INDEX(U$235:U$238,$D1722)*INDEX(U$239:U$255,$F1722)+U$194*INDEX(U$121:U$137,$F1722)*INDEX(U$151:U$167,$F1722))*$E1722</f>
        <v/>
      </c>
      <c r="V1722" s="37">
        <f>(INDEX(V$235:V$238,$D1722)*INDEX(V$239:V$255,$F1722)+V$194*INDEX(V$121:V$137,$F1722)*INDEX(V$151:V$167,$F1722))*$E1722</f>
        <v/>
      </c>
      <c r="W1722" s="37">
        <f>(INDEX(W$235:W$238,$D1722)*INDEX(W$239:W$255,$F1722)+W$194*INDEX(W$121:W$137,$F1722)*INDEX(W$151:W$167,$F1722))*$E1722</f>
        <v/>
      </c>
      <c r="X1722" s="37">
        <f>(INDEX(X$235:X$238,$D1722)*INDEX(X$239:X$255,$F1722)+X$194*INDEX(X$121:X$137,$F1722)*INDEX(X$151:X$167,$F1722))*$E1722</f>
        <v/>
      </c>
      <c r="Y1722" s="37">
        <f>(INDEX(Y$235:Y$238,$D1722)*INDEX(Y$239:Y$255,$F1722)+Y$194*INDEX(Y$121:Y$137,$F1722)*INDEX(Y$151:Y$167,$F1722))*$E1722</f>
        <v/>
      </c>
      <c r="Z1722" s="37">
        <f>(INDEX(Z$235:Z$238,$D1722)*INDEX(Z$239:Z$255,$F1722)+Z$194*INDEX(Z$121:Z$137,$F1722)*INDEX(Z$151:Z$167,$F1722))*$E1722</f>
        <v/>
      </c>
      <c r="AA1722" s="37">
        <f>(INDEX(AA$235:AA$238,$D1722)*INDEX(AA$239:AA$255,$F1722)+AA$194*INDEX(AA$121:AA$137,$F1722)*INDEX(AA$151:AA$167,$F1722))*$E1722</f>
        <v/>
      </c>
      <c r="AB1722" s="37">
        <f>(INDEX(AB$235:AB$238,$D1722)*INDEX(AB$239:AB$255,$F1722)+AB$194*INDEX(AB$121:AB$137,$F1722)*INDEX(AB$151:AB$167,$F1722))*$E1722</f>
        <v/>
      </c>
      <c r="AC1722" s="37">
        <f>(INDEX(AC$235:AC$238,$D1722)*INDEX(AC$239:AC$255,$F1722)+AC$194*INDEX(AC$121:AC$137,$F1722)*INDEX(AC$151:AC$167,$F1722))*$E1722</f>
        <v/>
      </c>
      <c r="AD1722" s="40">
        <f>SHADOWEFF(INDEX(AD$235:AD$238,$D1722),INDEX(AD$239:AD$255,$F1722),AD$194,INDEX(AD$121:AD$137,$F1722),INDEX(AD$151:AD$167,$F1722),$E1722)</f>
        <v/>
      </c>
      <c r="AF1722" s="11">
        <f>LOWER(Settings!$C$4)&amp;".mit."&amp;$A1722&amp;IF($C1722="","","."&amp;$C1722&amp;"."&amp;$B1722)&amp;IF(INDEX(Variables!$D$5:$D$105,MATCH($A1722,Variables!$A$5:$A$105,0))="","","."&amp;INDEX(Variables!$D$5:$D$105,MATCH($A1722,Variables!$A$5:$A$105,0)))&amp;"."&amp;AF$5</f>
        <v/>
      </c>
      <c r="AG1722" s="38">
        <f>(INDEX(AG$235:AG$238,$D1722)*INDEX(AG$239:AG$255,$F1722)+AG$194*INDEX(AG$121:AG$137,$F1722)*INDEX(AG$151:AG$167,$F1722))*$E1722</f>
        <v/>
      </c>
      <c r="AH1722" s="37">
        <f>(INDEX(AH$235:AH$238,$D1722)*INDEX(AH$239:AH$255,$F1722)+AH$194*INDEX(AH$121:AH$137,$F1722)*INDEX(AH$151:AH$167,$F1722))*$E1722</f>
        <v/>
      </c>
      <c r="AI1722" s="37">
        <f>(INDEX(AI$235:AI$238,$D1722)*INDEX(AI$239:AI$255,$F1722)+AI$194*INDEX(AI$121:AI$137,$F1722)*INDEX(AI$151:AI$167,$F1722))*$E1722</f>
        <v/>
      </c>
      <c r="AJ1722" s="37">
        <f>(INDEX(AJ$235:AJ$238,$D1722)*INDEX(AJ$239:AJ$255,$F1722)+AJ$194*INDEX(AJ$121:AJ$137,$F1722)*INDEX(AJ$151:AJ$167,$F1722))*$E1722</f>
        <v/>
      </c>
      <c r="AK1722" s="37">
        <f>(INDEX(AK$235:AK$238,$D1722)*INDEX(AK$239:AK$255,$F1722)+AK$194*INDEX(AK$121:AK$137,$F1722)*INDEX(AK$151:AK$167,$F1722))*$E1722</f>
        <v/>
      </c>
      <c r="AL1722" s="37">
        <f>(INDEX(AL$235:AL$238,$D1722)*INDEX(AL$239:AL$255,$F1722)+AL$194*INDEX(AL$121:AL$137,$F1722)*INDEX(AL$151:AL$167,$F1722))*$E1722</f>
        <v/>
      </c>
      <c r="AM1722" s="37">
        <f>(INDEX(AM$235:AM$238,$D1722)*INDEX(AM$239:AM$255,$F1722)+AM$194*INDEX(AM$121:AM$137,$F1722)*INDEX(AM$151:AM$167,$F1722))*$E1722</f>
        <v/>
      </c>
      <c r="AN1722" s="37">
        <f>(INDEX(AN$235:AN$238,$D1722)*INDEX(AN$239:AN$255,$F1722)+AN$194*INDEX(AN$121:AN$137,$F1722)*INDEX(AN$151:AN$167,$F1722))*$E1722</f>
        <v/>
      </c>
      <c r="AO1722" s="37">
        <f>(INDEX(AO$235:AO$238,$D1722)*INDEX(AO$239:AO$255,$F1722)+AO$194*INDEX(AO$121:AO$137,$F1722)*INDEX(AO$151:AO$167,$F1722))*$E1722</f>
        <v/>
      </c>
      <c r="AP1722" s="37">
        <f>(INDEX(AP$235:AP$238,$D1722)*INDEX(AP$239:AP$255,$F1722)+AP$194*INDEX(AP$121:AP$137,$F1722)*INDEX(AP$151:AP$167,$F1722))*$E1722</f>
        <v/>
      </c>
      <c r="AQ1722" s="37">
        <f>(INDEX(AQ$235:AQ$238,$D1722)*INDEX(AQ$239:AQ$255,$F1722)+AQ$194*INDEX(AQ$121:AQ$137,$F1722)*INDEX(AQ$151:AQ$167,$F1722))*$E1722</f>
        <v/>
      </c>
      <c r="AR1722" s="37">
        <f>(INDEX(AR$235:AR$238,$D1722)*INDEX(AR$239:AR$255,$F1722)+AR$194*INDEX(AR$121:AR$137,$F1722)*INDEX(AR$151:AR$167,$F1722))*$E1722</f>
        <v/>
      </c>
      <c r="AS1722" s="37">
        <f>(INDEX(AS$235:AS$238,$D1722)*INDEX(AS$239:AS$255,$F1722)+AS$194*INDEX(AS$121:AS$137,$F1722)*INDEX(AS$151:AS$167,$F1722))*$E1722</f>
        <v/>
      </c>
      <c r="AT1722" s="37">
        <f>(INDEX(AT$235:AT$238,$D1722)*INDEX(AT$239:AT$255,$F1722)+AT$194*INDEX(AT$121:AT$137,$F1722)*INDEX(AT$151:AT$167,$F1722))*$E1722</f>
        <v/>
      </c>
      <c r="AU1722" s="37">
        <f>(INDEX(AU$235:AU$238,$D1722)*INDEX(AU$239:AU$255,$F1722)+AU$194*INDEX(AU$121:AU$137,$F1722)*INDEX(AU$151:AU$167,$F1722))*$E1722</f>
        <v/>
      </c>
      <c r="AV1722" s="37">
        <f>(INDEX(AV$235:AV$238,$D1722)*INDEX(AV$239:AV$255,$F1722)+AV$194*INDEX(AV$121:AV$137,$F1722)*INDEX(AV$151:AV$167,$F1722))*$E1722</f>
        <v/>
      </c>
      <c r="AW1722" s="37">
        <f>(INDEX(AW$235:AW$238,$D1722)*INDEX(AW$239:AW$255,$F1722)+AW$194*INDEX(AW$121:AW$137,$F1722)*INDEX(AW$151:AW$167,$F1722))*$E1722</f>
        <v/>
      </c>
      <c r="AX1722" s="37">
        <f>(INDEX(AX$235:AX$238,$D1722)*INDEX(AX$239:AX$255,$F1722)+AX$194*INDEX(AX$121:AX$137,$F1722)*INDEX(AX$151:AX$167,$F1722))*$E1722</f>
        <v/>
      </c>
      <c r="AY1722" s="40">
        <f>SHADOWEFF(INDEX(AY$235:AY$238,$D1722),INDEX(AY$239:AY$255,$F1722),AY$194,INDEX(AY$121:AY$137,$F1722),INDEX(AY$151:AY$167,$F1722),$E1722)</f>
        <v/>
      </c>
    </row>
    <row r="1723" hidden="1" outlineLevel="2"/>
    <row r="1724" hidden="1" outlineLevel="2">
      <c r="A1724" s="14" t="inlineStr">
        <is>
          <t>ener</t>
        </is>
      </c>
      <c r="B1724" s="14" t="inlineStr">
        <is>
          <t>coa</t>
        </is>
      </c>
      <c r="C1724" s="14" t="inlineStr">
        <is>
          <t>cst</t>
        </is>
      </c>
      <c r="D1724" s="37">
        <f>INDEX(Inputs!$N$5:$N$132,MATCH($B1724&amp;"|"&amp;$C1724,Inputs!$A$5:$A$132,0))</f>
        <v/>
      </c>
      <c r="E1724" s="37">
        <f>INDEX(Inputs!$O$5:$O$132,MATCH($B1724&amp;"|"&amp;$C1724,Inputs!$A$5:$A$132,0))</f>
        <v/>
      </c>
      <c r="F1724" s="37">
        <f>INDEX(Inputs!$P$5:$P$132,MATCH($B1724&amp;"|"&amp;$C1724,Inputs!$A$5:$A$132,0))</f>
        <v/>
      </c>
      <c r="G1724" s="37">
        <f>INDEX(Inputs!$Q$5:$Q$132,MATCH($B1724&amp;"|"&amp;$C1724,Inputs!$A$5:$A$132,0))</f>
        <v/>
      </c>
      <c r="H1724" s="14">
        <f>INDEX(Variables!$B$5:$B$105,MATCH($A1724,Variables!$A$5:$A$105,0))&amp;IF($C1724="",""," | "&amp;INDEX(Mapping!$B$5:$B$26,MATCH($C1724,Mapping!$A$5:$A$26,0))&amp;" | "&amp;INDEX(Mapping!$B$30:$B$41,MATCH($B1724,Mapping!$A$30:$A$41,0)))</f>
        <v/>
      </c>
      <c r="I1724" s="14">
        <f>INDEX(Variables!$C$5:$C$105,MATCH($A1724,Variables!$A$5:$A$105,0))</f>
        <v/>
      </c>
      <c r="J1724" s="14">
        <f>INDEX(Variables!$E$5:$E$105,MATCH($A1724,Variables!$A$5:$A$105,0))</f>
        <v/>
      </c>
      <c r="K1724" s="11">
        <f>LOWER(Settings!$C$4)&amp;".mit."&amp;$A1724&amp;IF($C1724="","","."&amp;$C1724&amp;"."&amp;$B1724)&amp;IF(INDEX(Variables!$D$5:$D$105,MATCH($A1724,Variables!$A$5:$A$105,0))="","","."&amp;INDEX(Variables!$D$5:$D$105,MATCH($A1724,Variables!$A$5:$A$105,0)))&amp;"."&amp;K$5</f>
        <v/>
      </c>
      <c r="L1724" s="44">
        <f>INDEX(Inputs!$U$5:$U$132,MATCH($B1724&amp;"|"&amp;$C1724,Inputs!$A$5:$A$132,0))</f>
        <v/>
      </c>
      <c r="M1724" s="45">
        <f>L1724*(1/(1+$G1724))^(1+$E1724)*(1+M$7)^$D1724*(M1706/L1706)^$E1724*((M1706+M1715)/(L1706+L1715))^($F1724*(1+$E1724))</f>
        <v/>
      </c>
      <c r="N1724" s="45">
        <f>M1724*(1/(1+$G1724))^(1+$E1724)*(1+N$7)^$D1724*(N1706/M1706)^$E1724*((N1706+N1715)/(M1706+M1715))^($F1724*(1+$E1724))</f>
        <v/>
      </c>
      <c r="O1724" s="45">
        <f>N1724*(1/(1+$G1724))^(1+$E1724)*(1+O$7)^$D1724*(O1706/N1706)^$E1724*((O1706+O1715)/(N1706+N1715))^($F1724*(1+$E1724))</f>
        <v/>
      </c>
      <c r="P1724" s="45">
        <f>O1724*(1/(1+$G1724))^(1+$E1724)*(1+P$7)^$D1724*(P1706/O1706)^$E1724*((P1706+P1715)/(O1706+O1715))^($F1724*(1+$E1724))</f>
        <v/>
      </c>
      <c r="Q1724" s="45">
        <f>P1724*(1/(1+$G1724))^(1+$E1724)*(1+Q$7)^$D1724*(Q1706/P1706)^$E1724*((Q1706+Q1715)/(P1706+P1715))^($F1724*(1+$E1724))</f>
        <v/>
      </c>
      <c r="R1724" s="45">
        <f>Q1724*(1/(1+$G1724))^(1+$E1724)*(1+R$7)^$D1724*(R1706/Q1706)^$E1724*((R1706+R1715)/(Q1706+Q1715))^($F1724*(1+$E1724))</f>
        <v/>
      </c>
      <c r="S1724" s="45">
        <f>R1724*(1/(1+$G1724))^(1+$E1724)*(1+S$7)^$D1724*(S1706/R1706)^$E1724*((S1706+S1715)/(R1706+R1715))^($F1724*(1+$E1724))</f>
        <v/>
      </c>
      <c r="T1724" s="45">
        <f>S1724*(1/(1+$G1724))^(1+$E1724)*(1+T$7)^$D1724*(T1706/S1706)^$E1724*((T1706+T1715)/(S1706+S1715))^($F1724*(1+$E1724))</f>
        <v/>
      </c>
      <c r="U1724" s="45">
        <f>T1724*(1/(1+$G1724))^(1+$E1724)*(1+U$7)^$D1724*(U1706/T1706)^$E1724*((U1706+U1715)/(T1706+T1715))^($F1724*(1+$E1724))</f>
        <v/>
      </c>
      <c r="V1724" s="45">
        <f>U1724*(1/(1+$G1724))^(1+$E1724)*(1+V$7)^$D1724*(V1706/U1706)^$E1724*((V1706+V1715)/(U1706+U1715))^($F1724*(1+$E1724))</f>
        <v/>
      </c>
      <c r="W1724" s="45">
        <f>V1724*(1/(1+$G1724))^(1+$E1724)*(1+W$7)^$D1724*(W1706/V1706)^$E1724*((W1706+W1715)/(V1706+V1715))^($F1724*(1+$E1724))</f>
        <v/>
      </c>
      <c r="X1724" s="45">
        <f>W1724*(1/(1+$G1724))^(1+$E1724)*(1+X$7)^$D1724*(X1706/W1706)^$E1724*((X1706+X1715)/(W1706+W1715))^($F1724*(1+$E1724))</f>
        <v/>
      </c>
      <c r="Y1724" s="45">
        <f>X1724*(1/(1+$G1724))^(1+$E1724)*(1+Y$7)^$D1724*(Y1706/X1706)^$E1724*((Y1706+Y1715)/(X1706+X1715))^($F1724*(1+$E1724))</f>
        <v/>
      </c>
      <c r="Z1724" s="45">
        <f>Y1724*(1/(1+$G1724))^(1+$E1724)*(1+Z$7)^$D1724*(Z1706/Y1706)^$E1724*((Z1706+Z1715)/(Y1706+Y1715))^($F1724*(1+$E1724))</f>
        <v/>
      </c>
      <c r="AA1724" s="45">
        <f>Z1724*(1/(1+$G1724))^(1+$E1724)*(1+AA$7)^$D1724*(AA1706/Z1706)^$E1724*((AA1706+AA1715)/(Z1706+Z1715))^($F1724*(1+$E1724))</f>
        <v/>
      </c>
      <c r="AB1724" s="45">
        <f>AA1724*(1/(1+$G1724))^(1+$E1724)*(1+AB$7)^$D1724*(AB1706/AA1706)^$E1724*((AB1706+AB1715)/(AA1706+AA1715))^($F1724*(1+$E1724))</f>
        <v/>
      </c>
      <c r="AC1724" s="45">
        <f>AB1724*(1/(1+$G1724))^(1+$E1724)*(1+AC$7)^$D1724*(AC1706/AB1706)^$E1724*((AC1706+AC1715)/(AB1706+AB1715))^($F1724*(1+$E1724))</f>
        <v/>
      </c>
      <c r="AD1724" s="46">
        <f>FUELUSE(AC1724,AD1706,AC1706,AD1715,AC1715,AD$7,$D1724,$E1724,$F1724,$G1724)</f>
        <v/>
      </c>
      <c r="AF1724" s="11">
        <f>LOWER(Settings!$C$4)&amp;".mit."&amp;$A1724&amp;IF($C1724="","","."&amp;$C1724&amp;"."&amp;$B1724)&amp;IF(INDEX(Variables!$D$5:$D$105,MATCH($A1724,Variables!$A$5:$A$105,0))="","","."&amp;INDEX(Variables!$D$5:$D$105,MATCH($A1724,Variables!$A$5:$A$105,0)))&amp;"."&amp;AF$5</f>
        <v/>
      </c>
      <c r="AG1724" s="44">
        <f>INDEX(Inputs!$U$5:$U$132,MATCH($B1724&amp;"|"&amp;$C1724,Inputs!$A$5:$A$132,0))</f>
        <v/>
      </c>
      <c r="AH1724" s="45">
        <f>AG1724*(1/(1+$G1724))^(1+$E1724)*(1+AH$7)^$D1724*(AH1706/AG1706)^$E1724*((AH1706+AH1715)/(AG1706+AG1715))^($F1724*(1+$E1724))</f>
        <v/>
      </c>
      <c r="AI1724" s="45">
        <f>AH1724*(1/(1+$G1724))^(1+$E1724)*(1+AI$7)^$D1724*(AI1706/AH1706)^$E1724*((AI1706+AI1715)/(AH1706+AH1715))^($F1724*(1+$E1724))</f>
        <v/>
      </c>
      <c r="AJ1724" s="45">
        <f>AI1724*(1/(1+$G1724))^(1+$E1724)*(1+AJ$7)^$D1724*(AJ1706/AI1706)^$E1724*((AJ1706+AJ1715)/(AI1706+AI1715))^($F1724*(1+$E1724))</f>
        <v/>
      </c>
      <c r="AK1724" s="45">
        <f>AJ1724*(1/(1+$G1724))^(1+$E1724)*(1+AK$7)^$D1724*(AK1706/AJ1706)^$E1724*((AK1706+AK1715)/(AJ1706+AJ1715))^($F1724*(1+$E1724))</f>
        <v/>
      </c>
      <c r="AL1724" s="45">
        <f>AK1724*(1/(1+$G1724))^(1+$E1724)*(1+AL$7)^$D1724*(AL1706/AK1706)^$E1724*((AL1706+AL1715)/(AK1706+AK1715))^($F1724*(1+$E1724))</f>
        <v/>
      </c>
      <c r="AM1724" s="45">
        <f>AL1724*(1/(1+$G1724))^(1+$E1724)*(1+AM$7)^$D1724*(AM1706/AL1706)^$E1724*((AM1706+AM1715)/(AL1706+AL1715))^($F1724*(1+$E1724))</f>
        <v/>
      </c>
      <c r="AN1724" s="45">
        <f>AM1724*(1/(1+$G1724))^(1+$E1724)*(1+AN$7)^$D1724*(AN1706/AM1706)^$E1724*((AN1706+AN1715)/(AM1706+AM1715))^($F1724*(1+$E1724))</f>
        <v/>
      </c>
      <c r="AO1724" s="45">
        <f>AN1724*(1/(1+$G1724))^(1+$E1724)*(1+AO$7)^$D1724*(AO1706/AN1706)^$E1724*((AO1706+AO1715)/(AN1706+AN1715))^($F1724*(1+$E1724))</f>
        <v/>
      </c>
      <c r="AP1724" s="45">
        <f>AO1724*(1/(1+$G1724))^(1+$E1724)*(1+AP$7)^$D1724*(AP1706/AO1706)^$E1724*((AP1706+AP1715)/(AO1706+AO1715))^($F1724*(1+$E1724))</f>
        <v/>
      </c>
      <c r="AQ1724" s="45">
        <f>AP1724*(1/(1+$G1724))^(1+$E1724)*(1+AQ$7)^$D1724*(AQ1706/AP1706)^$E1724*((AQ1706+AQ1715)/(AP1706+AP1715))^($F1724*(1+$E1724))</f>
        <v/>
      </c>
      <c r="AR1724" s="45">
        <f>AQ1724*(1/(1+$G1724))^(1+$E1724)*(1+AR$7)^$D1724*(AR1706/AQ1706)^$E1724*((AR1706+AR1715)/(AQ1706+AQ1715))^($F1724*(1+$E1724))</f>
        <v/>
      </c>
      <c r="AS1724" s="45">
        <f>AR1724*(1/(1+$G1724))^(1+$E1724)*(1+AS$7)^$D1724*(AS1706/AR1706)^$E1724*((AS1706+AS1715)/(AR1706+AR1715))^($F1724*(1+$E1724))</f>
        <v/>
      </c>
      <c r="AT1724" s="45">
        <f>AS1724*(1/(1+$G1724))^(1+$E1724)*(1+AT$7)^$D1724*(AT1706/AS1706)^$E1724*((AT1706+AT1715)/(AS1706+AS1715))^($F1724*(1+$E1724))</f>
        <v/>
      </c>
      <c r="AU1724" s="45">
        <f>AT1724*(1/(1+$G1724))^(1+$E1724)*(1+AU$7)^$D1724*(AU1706/AT1706)^$E1724*((AU1706+AU1715)/(AT1706+AT1715))^($F1724*(1+$E1724))</f>
        <v/>
      </c>
      <c r="AV1724" s="45">
        <f>AU1724*(1/(1+$G1724))^(1+$E1724)*(1+AV$7)^$D1724*(AV1706/AU1706)^$E1724*((AV1706+AV1715)/(AU1706+AU1715))^($F1724*(1+$E1724))</f>
        <v/>
      </c>
      <c r="AW1724" s="45">
        <f>AV1724*(1/(1+$G1724))^(1+$E1724)*(1+AW$7)^$D1724*(AW1706/AV1706)^$E1724*((AW1706+AW1715)/(AV1706+AV1715))^($F1724*(1+$E1724))</f>
        <v/>
      </c>
      <c r="AX1724" s="45">
        <f>AW1724*(1/(1+$G1724))^(1+$E1724)*(1+AX$7)^$D1724*(AX1706/AW1706)^$E1724*((AX1706+AX1715)/(AW1706+AW1715))^($F1724*(1+$E1724))</f>
        <v/>
      </c>
      <c r="AY1724" s="46">
        <f>FUELUSE(AX1724,AY1706,AX1706,AY1715,AX1715,AY$7,$D1724,$E1724,$F1724,$G1724)</f>
        <v/>
      </c>
    </row>
    <row r="1725" hidden="1" outlineLevel="2">
      <c r="A1725" s="14" t="inlineStr">
        <is>
          <t>ener</t>
        </is>
      </c>
      <c r="B1725" s="14" t="inlineStr">
        <is>
          <t>nga</t>
        </is>
      </c>
      <c r="C1725" s="14" t="inlineStr">
        <is>
          <t>cst</t>
        </is>
      </c>
      <c r="D1725" s="37">
        <f>INDEX(Inputs!$N$5:$N$132,MATCH($B1725&amp;"|"&amp;$C1725,Inputs!$A$5:$A$132,0))</f>
        <v/>
      </c>
      <c r="E1725" s="37">
        <f>INDEX(Inputs!$O$5:$O$132,MATCH($B1725&amp;"|"&amp;$C1725,Inputs!$A$5:$A$132,0))</f>
        <v/>
      </c>
      <c r="F1725" s="37">
        <f>INDEX(Inputs!$P$5:$P$132,MATCH($B1725&amp;"|"&amp;$C1725,Inputs!$A$5:$A$132,0))</f>
        <v/>
      </c>
      <c r="G1725" s="37">
        <f>INDEX(Inputs!$Q$5:$Q$132,MATCH($B1725&amp;"|"&amp;$C1725,Inputs!$A$5:$A$132,0))</f>
        <v/>
      </c>
      <c r="H1725" s="14">
        <f>INDEX(Variables!$B$5:$B$105,MATCH($A1725,Variables!$A$5:$A$105,0))&amp;IF($C1725="",""," | "&amp;INDEX(Mapping!$B$5:$B$26,MATCH($C1725,Mapping!$A$5:$A$26,0))&amp;" | "&amp;INDEX(Mapping!$B$30:$B$41,MATCH($B1725,Mapping!$A$30:$A$41,0)))</f>
        <v/>
      </c>
      <c r="I1725" s="14">
        <f>INDEX(Variables!$C$5:$C$105,MATCH($A1725,Variables!$A$5:$A$105,0))</f>
        <v/>
      </c>
      <c r="J1725" s="14">
        <f>INDEX(Variables!$E$5:$E$105,MATCH($A1725,Variables!$A$5:$A$105,0))</f>
        <v/>
      </c>
      <c r="K1725" s="11">
        <f>LOWER(Settings!$C$4)&amp;".mit."&amp;$A1725&amp;IF($C1725="","","."&amp;$C1725&amp;"."&amp;$B1725)&amp;IF(INDEX(Variables!$D$5:$D$105,MATCH($A1725,Variables!$A$5:$A$105,0))="","","."&amp;INDEX(Variables!$D$5:$D$105,MATCH($A1725,Variables!$A$5:$A$105,0)))&amp;"."&amp;K$5</f>
        <v/>
      </c>
      <c r="L1725" s="44">
        <f>INDEX(Inputs!$U$5:$U$132,MATCH($B1725&amp;"|"&amp;$C1725,Inputs!$A$5:$A$132,0))</f>
        <v/>
      </c>
      <c r="M1725" s="45">
        <f>L1725*(1/(1+$G1725))^(1+$E1725)*(1+M$7)^$D1725*(M1707/L1707)^$E1725*((M1707+M1716)/(L1707+L1716))^($F1725*(1+$E1725))</f>
        <v/>
      </c>
      <c r="N1725" s="45">
        <f>M1725*(1/(1+$G1725))^(1+$E1725)*(1+N$7)^$D1725*(N1707/M1707)^$E1725*((N1707+N1716)/(M1707+M1716))^($F1725*(1+$E1725))</f>
        <v/>
      </c>
      <c r="O1725" s="45">
        <f>N1725*(1/(1+$G1725))^(1+$E1725)*(1+O$7)^$D1725*(O1707/N1707)^$E1725*((O1707+O1716)/(N1707+N1716))^($F1725*(1+$E1725))</f>
        <v/>
      </c>
      <c r="P1725" s="45">
        <f>O1725*(1/(1+$G1725))^(1+$E1725)*(1+P$7)^$D1725*(P1707/O1707)^$E1725*((P1707+P1716)/(O1707+O1716))^($F1725*(1+$E1725))</f>
        <v/>
      </c>
      <c r="Q1725" s="45">
        <f>P1725*(1/(1+$G1725))^(1+$E1725)*(1+Q$7)^$D1725*(Q1707/P1707)^$E1725*((Q1707+Q1716)/(P1707+P1716))^($F1725*(1+$E1725))</f>
        <v/>
      </c>
      <c r="R1725" s="45">
        <f>Q1725*(1/(1+$G1725))^(1+$E1725)*(1+R$7)^$D1725*(R1707/Q1707)^$E1725*((R1707+R1716)/(Q1707+Q1716))^($F1725*(1+$E1725))</f>
        <v/>
      </c>
      <c r="S1725" s="45">
        <f>R1725*(1/(1+$G1725))^(1+$E1725)*(1+S$7)^$D1725*(S1707/R1707)^$E1725*((S1707+S1716)/(R1707+R1716))^($F1725*(1+$E1725))</f>
        <v/>
      </c>
      <c r="T1725" s="45">
        <f>S1725*(1/(1+$G1725))^(1+$E1725)*(1+T$7)^$D1725*(T1707/S1707)^$E1725*((T1707+T1716)/(S1707+S1716))^($F1725*(1+$E1725))</f>
        <v/>
      </c>
      <c r="U1725" s="45">
        <f>T1725*(1/(1+$G1725))^(1+$E1725)*(1+U$7)^$D1725*(U1707/T1707)^$E1725*((U1707+U1716)/(T1707+T1716))^($F1725*(1+$E1725))</f>
        <v/>
      </c>
      <c r="V1725" s="45">
        <f>U1725*(1/(1+$G1725))^(1+$E1725)*(1+V$7)^$D1725*(V1707/U1707)^$E1725*((V1707+V1716)/(U1707+U1716))^($F1725*(1+$E1725))</f>
        <v/>
      </c>
      <c r="W1725" s="45">
        <f>V1725*(1/(1+$G1725))^(1+$E1725)*(1+W$7)^$D1725*(W1707/V1707)^$E1725*((W1707+W1716)/(V1707+V1716))^($F1725*(1+$E1725))</f>
        <v/>
      </c>
      <c r="X1725" s="45">
        <f>W1725*(1/(1+$G1725))^(1+$E1725)*(1+X$7)^$D1725*(X1707/W1707)^$E1725*((X1707+X1716)/(W1707+W1716))^($F1725*(1+$E1725))</f>
        <v/>
      </c>
      <c r="Y1725" s="45">
        <f>X1725*(1/(1+$G1725))^(1+$E1725)*(1+Y$7)^$D1725*(Y1707/X1707)^$E1725*((Y1707+Y1716)/(X1707+X1716))^($F1725*(1+$E1725))</f>
        <v/>
      </c>
      <c r="Z1725" s="45">
        <f>Y1725*(1/(1+$G1725))^(1+$E1725)*(1+Z$7)^$D1725*(Z1707/Y1707)^$E1725*((Z1707+Z1716)/(Y1707+Y1716))^($F1725*(1+$E1725))</f>
        <v/>
      </c>
      <c r="AA1725" s="45">
        <f>Z1725*(1/(1+$G1725))^(1+$E1725)*(1+AA$7)^$D1725*(AA1707/Z1707)^$E1725*((AA1707+AA1716)/(Z1707+Z1716))^($F1725*(1+$E1725))</f>
        <v/>
      </c>
      <c r="AB1725" s="45">
        <f>AA1725*(1/(1+$G1725))^(1+$E1725)*(1+AB$7)^$D1725*(AB1707/AA1707)^$E1725*((AB1707+AB1716)/(AA1707+AA1716))^($F1725*(1+$E1725))</f>
        <v/>
      </c>
      <c r="AC1725" s="45">
        <f>AB1725*(1/(1+$G1725))^(1+$E1725)*(1+AC$7)^$D1725*(AC1707/AB1707)^$E1725*((AC1707+AC1716)/(AB1707+AB1716))^($F1725*(1+$E1725))</f>
        <v/>
      </c>
      <c r="AD1725" s="46">
        <f>FUELUSE(AC1725,AD1707,AC1707,AD1716,AC1716,AD$7,$D1725,$E1725,$F1725,$G1725)</f>
        <v/>
      </c>
      <c r="AF1725" s="11">
        <f>LOWER(Settings!$C$4)&amp;".mit."&amp;$A1725&amp;IF($C1725="","","."&amp;$C1725&amp;"."&amp;$B1725)&amp;IF(INDEX(Variables!$D$5:$D$105,MATCH($A1725,Variables!$A$5:$A$105,0))="","","."&amp;INDEX(Variables!$D$5:$D$105,MATCH($A1725,Variables!$A$5:$A$105,0)))&amp;"."&amp;AF$5</f>
        <v/>
      </c>
      <c r="AG1725" s="44">
        <f>INDEX(Inputs!$U$5:$U$132,MATCH($B1725&amp;"|"&amp;$C1725,Inputs!$A$5:$A$132,0))</f>
        <v/>
      </c>
      <c r="AH1725" s="45">
        <f>AG1725*(1/(1+$G1725))^(1+$E1725)*(1+AH$7)^$D1725*(AH1707/AG1707)^$E1725*((AH1707+AH1716)/(AG1707+AG1716))^($F1725*(1+$E1725))</f>
        <v/>
      </c>
      <c r="AI1725" s="45">
        <f>AH1725*(1/(1+$G1725))^(1+$E1725)*(1+AI$7)^$D1725*(AI1707/AH1707)^$E1725*((AI1707+AI1716)/(AH1707+AH1716))^($F1725*(1+$E1725))</f>
        <v/>
      </c>
      <c r="AJ1725" s="45">
        <f>AI1725*(1/(1+$G1725))^(1+$E1725)*(1+AJ$7)^$D1725*(AJ1707/AI1707)^$E1725*((AJ1707+AJ1716)/(AI1707+AI1716))^($F1725*(1+$E1725))</f>
        <v/>
      </c>
      <c r="AK1725" s="45">
        <f>AJ1725*(1/(1+$G1725))^(1+$E1725)*(1+AK$7)^$D1725*(AK1707/AJ1707)^$E1725*((AK1707+AK1716)/(AJ1707+AJ1716))^($F1725*(1+$E1725))</f>
        <v/>
      </c>
      <c r="AL1725" s="45">
        <f>AK1725*(1/(1+$G1725))^(1+$E1725)*(1+AL$7)^$D1725*(AL1707/AK1707)^$E1725*((AL1707+AL1716)/(AK1707+AK1716))^($F1725*(1+$E1725))</f>
        <v/>
      </c>
      <c r="AM1725" s="45">
        <f>AL1725*(1/(1+$G1725))^(1+$E1725)*(1+AM$7)^$D1725*(AM1707/AL1707)^$E1725*((AM1707+AM1716)/(AL1707+AL1716))^($F1725*(1+$E1725))</f>
        <v/>
      </c>
      <c r="AN1725" s="45">
        <f>AM1725*(1/(1+$G1725))^(1+$E1725)*(1+AN$7)^$D1725*(AN1707/AM1707)^$E1725*((AN1707+AN1716)/(AM1707+AM1716))^($F1725*(1+$E1725))</f>
        <v/>
      </c>
      <c r="AO1725" s="45">
        <f>AN1725*(1/(1+$G1725))^(1+$E1725)*(1+AO$7)^$D1725*(AO1707/AN1707)^$E1725*((AO1707+AO1716)/(AN1707+AN1716))^($F1725*(1+$E1725))</f>
        <v/>
      </c>
      <c r="AP1725" s="45">
        <f>AO1725*(1/(1+$G1725))^(1+$E1725)*(1+AP$7)^$D1725*(AP1707/AO1707)^$E1725*((AP1707+AP1716)/(AO1707+AO1716))^($F1725*(1+$E1725))</f>
        <v/>
      </c>
      <c r="AQ1725" s="45">
        <f>AP1725*(1/(1+$G1725))^(1+$E1725)*(1+AQ$7)^$D1725*(AQ1707/AP1707)^$E1725*((AQ1707+AQ1716)/(AP1707+AP1716))^($F1725*(1+$E1725))</f>
        <v/>
      </c>
      <c r="AR1725" s="45">
        <f>AQ1725*(1/(1+$G1725))^(1+$E1725)*(1+AR$7)^$D1725*(AR1707/AQ1707)^$E1725*((AR1707+AR1716)/(AQ1707+AQ1716))^($F1725*(1+$E1725))</f>
        <v/>
      </c>
      <c r="AS1725" s="45">
        <f>AR1725*(1/(1+$G1725))^(1+$E1725)*(1+AS$7)^$D1725*(AS1707/AR1707)^$E1725*((AS1707+AS1716)/(AR1707+AR1716))^($F1725*(1+$E1725))</f>
        <v/>
      </c>
      <c r="AT1725" s="45">
        <f>AS1725*(1/(1+$G1725))^(1+$E1725)*(1+AT$7)^$D1725*(AT1707/AS1707)^$E1725*((AT1707+AT1716)/(AS1707+AS1716))^($F1725*(1+$E1725))</f>
        <v/>
      </c>
      <c r="AU1725" s="45">
        <f>AT1725*(1/(1+$G1725))^(1+$E1725)*(1+AU$7)^$D1725*(AU1707/AT1707)^$E1725*((AU1707+AU1716)/(AT1707+AT1716))^($F1725*(1+$E1725))</f>
        <v/>
      </c>
      <c r="AV1725" s="45">
        <f>AU1725*(1/(1+$G1725))^(1+$E1725)*(1+AV$7)^$D1725*(AV1707/AU1707)^$E1725*((AV1707+AV1716)/(AU1707+AU1716))^($F1725*(1+$E1725))</f>
        <v/>
      </c>
      <c r="AW1725" s="45">
        <f>AV1725*(1/(1+$G1725))^(1+$E1725)*(1+AW$7)^$D1725*(AW1707/AV1707)^$E1725*((AW1707+AW1716)/(AV1707+AV1716))^($F1725*(1+$E1725))</f>
        <v/>
      </c>
      <c r="AX1725" s="45">
        <f>AW1725*(1/(1+$G1725))^(1+$E1725)*(1+AX$7)^$D1725*(AX1707/AW1707)^$E1725*((AX1707+AX1716)/(AW1707+AW1716))^($F1725*(1+$E1725))</f>
        <v/>
      </c>
      <c r="AY1725" s="46">
        <f>FUELUSE(AX1725,AY1707,AX1707,AY1716,AX1716,AY$7,$D1725,$E1725,$F1725,$G1725)</f>
        <v/>
      </c>
    </row>
    <row r="1726" hidden="1" outlineLevel="2">
      <c r="A1726" s="14" t="inlineStr">
        <is>
          <t>ener</t>
        </is>
      </c>
      <c r="B1726" s="14" t="inlineStr">
        <is>
          <t>gso</t>
        </is>
      </c>
      <c r="C1726" s="14" t="inlineStr">
        <is>
          <t>cst</t>
        </is>
      </c>
      <c r="D1726" s="37">
        <f>INDEX(Inputs!$N$5:$N$132,MATCH($B1726&amp;"|"&amp;$C1726,Inputs!$A$5:$A$132,0))</f>
        <v/>
      </c>
      <c r="E1726" s="37">
        <f>INDEX(Inputs!$O$5:$O$132,MATCH($B1726&amp;"|"&amp;$C1726,Inputs!$A$5:$A$132,0))</f>
        <v/>
      </c>
      <c r="F1726" s="37">
        <f>INDEX(Inputs!$P$5:$P$132,MATCH($B1726&amp;"|"&amp;$C1726,Inputs!$A$5:$A$132,0))</f>
        <v/>
      </c>
      <c r="G1726" s="37">
        <f>INDEX(Inputs!$Q$5:$Q$132,MATCH($B1726&amp;"|"&amp;$C1726,Inputs!$A$5:$A$132,0))</f>
        <v/>
      </c>
      <c r="H1726" s="14">
        <f>INDEX(Variables!$B$5:$B$105,MATCH($A1726,Variables!$A$5:$A$105,0))&amp;IF($C1726="",""," | "&amp;INDEX(Mapping!$B$5:$B$26,MATCH($C1726,Mapping!$A$5:$A$26,0))&amp;" | "&amp;INDEX(Mapping!$B$30:$B$41,MATCH($B1726,Mapping!$A$30:$A$41,0)))</f>
        <v/>
      </c>
      <c r="I1726" s="14">
        <f>INDEX(Variables!$C$5:$C$105,MATCH($A1726,Variables!$A$5:$A$105,0))</f>
        <v/>
      </c>
      <c r="J1726" s="14">
        <f>INDEX(Variables!$E$5:$E$105,MATCH($A1726,Variables!$A$5:$A$105,0))</f>
        <v/>
      </c>
      <c r="K1726" s="11">
        <f>LOWER(Settings!$C$4)&amp;".mit."&amp;$A1726&amp;IF($C1726="","","."&amp;$C1726&amp;"."&amp;$B1726)&amp;IF(INDEX(Variables!$D$5:$D$105,MATCH($A1726,Variables!$A$5:$A$105,0))="","","."&amp;INDEX(Variables!$D$5:$D$105,MATCH($A1726,Variables!$A$5:$A$105,0)))&amp;"."&amp;K$5</f>
        <v/>
      </c>
      <c r="L1726" s="44">
        <f>INDEX(Inputs!$U$5:$U$132,MATCH($B1726&amp;"|"&amp;$C1726,Inputs!$A$5:$A$132,0))</f>
        <v/>
      </c>
      <c r="M1726" s="45">
        <f>L1726*(1/(1+$G1726))^(1+$E1726)*(1+M$7)^$D1726*(M1708/L1708)^$E1726*((M1708+M1717)/(L1708+L1717))^($F1726*(1+$E1726))</f>
        <v/>
      </c>
      <c r="N1726" s="45">
        <f>M1726*(1/(1+$G1726))^(1+$E1726)*(1+N$7)^$D1726*(N1708/M1708)^$E1726*((N1708+N1717)/(M1708+M1717))^($F1726*(1+$E1726))</f>
        <v/>
      </c>
      <c r="O1726" s="45">
        <f>N1726*(1/(1+$G1726))^(1+$E1726)*(1+O$7)^$D1726*(O1708/N1708)^$E1726*((O1708+O1717)/(N1708+N1717))^($F1726*(1+$E1726))</f>
        <v/>
      </c>
      <c r="P1726" s="45">
        <f>O1726*(1/(1+$G1726))^(1+$E1726)*(1+P$7)^$D1726*(P1708/O1708)^$E1726*((P1708+P1717)/(O1708+O1717))^($F1726*(1+$E1726))</f>
        <v/>
      </c>
      <c r="Q1726" s="45">
        <f>P1726*(1/(1+$G1726))^(1+$E1726)*(1+Q$7)^$D1726*(Q1708/P1708)^$E1726*((Q1708+Q1717)/(P1708+P1717))^($F1726*(1+$E1726))</f>
        <v/>
      </c>
      <c r="R1726" s="45">
        <f>Q1726*(1/(1+$G1726))^(1+$E1726)*(1+R$7)^$D1726*(R1708/Q1708)^$E1726*((R1708+R1717)/(Q1708+Q1717))^($F1726*(1+$E1726))</f>
        <v/>
      </c>
      <c r="S1726" s="45">
        <f>R1726*(1/(1+$G1726))^(1+$E1726)*(1+S$7)^$D1726*(S1708/R1708)^$E1726*((S1708+S1717)/(R1708+R1717))^($F1726*(1+$E1726))</f>
        <v/>
      </c>
      <c r="T1726" s="45">
        <f>S1726*(1/(1+$G1726))^(1+$E1726)*(1+T$7)^$D1726*(T1708/S1708)^$E1726*((T1708+T1717)/(S1708+S1717))^($F1726*(1+$E1726))</f>
        <v/>
      </c>
      <c r="U1726" s="45">
        <f>T1726*(1/(1+$G1726))^(1+$E1726)*(1+U$7)^$D1726*(U1708/T1708)^$E1726*((U1708+U1717)/(T1708+T1717))^($F1726*(1+$E1726))</f>
        <v/>
      </c>
      <c r="V1726" s="45">
        <f>U1726*(1/(1+$G1726))^(1+$E1726)*(1+V$7)^$D1726*(V1708/U1708)^$E1726*((V1708+V1717)/(U1708+U1717))^($F1726*(1+$E1726))</f>
        <v/>
      </c>
      <c r="W1726" s="45">
        <f>V1726*(1/(1+$G1726))^(1+$E1726)*(1+W$7)^$D1726*(W1708/V1708)^$E1726*((W1708+W1717)/(V1708+V1717))^($F1726*(1+$E1726))</f>
        <v/>
      </c>
      <c r="X1726" s="45">
        <f>W1726*(1/(1+$G1726))^(1+$E1726)*(1+X$7)^$D1726*(X1708/W1708)^$E1726*((X1708+X1717)/(W1708+W1717))^($F1726*(1+$E1726))</f>
        <v/>
      </c>
      <c r="Y1726" s="45">
        <f>X1726*(1/(1+$G1726))^(1+$E1726)*(1+Y$7)^$D1726*(Y1708/X1708)^$E1726*((Y1708+Y1717)/(X1708+X1717))^($F1726*(1+$E1726))</f>
        <v/>
      </c>
      <c r="Z1726" s="45">
        <f>Y1726*(1/(1+$G1726))^(1+$E1726)*(1+Z$7)^$D1726*(Z1708/Y1708)^$E1726*((Z1708+Z1717)/(Y1708+Y1717))^($F1726*(1+$E1726))</f>
        <v/>
      </c>
      <c r="AA1726" s="45">
        <f>Z1726*(1/(1+$G1726))^(1+$E1726)*(1+AA$7)^$D1726*(AA1708/Z1708)^$E1726*((AA1708+AA1717)/(Z1708+Z1717))^($F1726*(1+$E1726))</f>
        <v/>
      </c>
      <c r="AB1726" s="45">
        <f>AA1726*(1/(1+$G1726))^(1+$E1726)*(1+AB$7)^$D1726*(AB1708/AA1708)^$E1726*((AB1708+AB1717)/(AA1708+AA1717))^($F1726*(1+$E1726))</f>
        <v/>
      </c>
      <c r="AC1726" s="45">
        <f>AB1726*(1/(1+$G1726))^(1+$E1726)*(1+AC$7)^$D1726*(AC1708/AB1708)^$E1726*((AC1708+AC1717)/(AB1708+AB1717))^($F1726*(1+$E1726))</f>
        <v/>
      </c>
      <c r="AD1726" s="46">
        <f>FUELUSE(AC1726,AD1708,AC1708,AD1717,AC1717,AD$7,$D1726,$E1726,$F1726,$G1726)</f>
        <v/>
      </c>
      <c r="AF1726" s="11">
        <f>LOWER(Settings!$C$4)&amp;".mit."&amp;$A1726&amp;IF($C1726="","","."&amp;$C1726&amp;"."&amp;$B1726)&amp;IF(INDEX(Variables!$D$5:$D$105,MATCH($A1726,Variables!$A$5:$A$105,0))="","","."&amp;INDEX(Variables!$D$5:$D$105,MATCH($A1726,Variables!$A$5:$A$105,0)))&amp;"."&amp;AF$5</f>
        <v/>
      </c>
      <c r="AG1726" s="44">
        <f>INDEX(Inputs!$U$5:$U$132,MATCH($B1726&amp;"|"&amp;$C1726,Inputs!$A$5:$A$132,0))</f>
        <v/>
      </c>
      <c r="AH1726" s="45">
        <f>AG1726*(1/(1+$G1726))^(1+$E1726)*(1+AH$7)^$D1726*(AH1708/AG1708)^$E1726*((AH1708+AH1717)/(AG1708+AG1717))^($F1726*(1+$E1726))</f>
        <v/>
      </c>
      <c r="AI1726" s="45">
        <f>AH1726*(1/(1+$G1726))^(1+$E1726)*(1+AI$7)^$D1726*(AI1708/AH1708)^$E1726*((AI1708+AI1717)/(AH1708+AH1717))^($F1726*(1+$E1726))</f>
        <v/>
      </c>
      <c r="AJ1726" s="45">
        <f>AI1726*(1/(1+$G1726))^(1+$E1726)*(1+AJ$7)^$D1726*(AJ1708/AI1708)^$E1726*((AJ1708+AJ1717)/(AI1708+AI1717))^($F1726*(1+$E1726))</f>
        <v/>
      </c>
      <c r="AK1726" s="45">
        <f>AJ1726*(1/(1+$G1726))^(1+$E1726)*(1+AK$7)^$D1726*(AK1708/AJ1708)^$E1726*((AK1708+AK1717)/(AJ1708+AJ1717))^($F1726*(1+$E1726))</f>
        <v/>
      </c>
      <c r="AL1726" s="45">
        <f>AK1726*(1/(1+$G1726))^(1+$E1726)*(1+AL$7)^$D1726*(AL1708/AK1708)^$E1726*((AL1708+AL1717)/(AK1708+AK1717))^($F1726*(1+$E1726))</f>
        <v/>
      </c>
      <c r="AM1726" s="45">
        <f>AL1726*(1/(1+$G1726))^(1+$E1726)*(1+AM$7)^$D1726*(AM1708/AL1708)^$E1726*((AM1708+AM1717)/(AL1708+AL1717))^($F1726*(1+$E1726))</f>
        <v/>
      </c>
      <c r="AN1726" s="45">
        <f>AM1726*(1/(1+$G1726))^(1+$E1726)*(1+AN$7)^$D1726*(AN1708/AM1708)^$E1726*((AN1708+AN1717)/(AM1708+AM1717))^($F1726*(1+$E1726))</f>
        <v/>
      </c>
      <c r="AO1726" s="45">
        <f>AN1726*(1/(1+$G1726))^(1+$E1726)*(1+AO$7)^$D1726*(AO1708/AN1708)^$E1726*((AO1708+AO1717)/(AN1708+AN1717))^($F1726*(1+$E1726))</f>
        <v/>
      </c>
      <c r="AP1726" s="45">
        <f>AO1726*(1/(1+$G1726))^(1+$E1726)*(1+AP$7)^$D1726*(AP1708/AO1708)^$E1726*((AP1708+AP1717)/(AO1708+AO1717))^($F1726*(1+$E1726))</f>
        <v/>
      </c>
      <c r="AQ1726" s="45">
        <f>AP1726*(1/(1+$G1726))^(1+$E1726)*(1+AQ$7)^$D1726*(AQ1708/AP1708)^$E1726*((AQ1708+AQ1717)/(AP1708+AP1717))^($F1726*(1+$E1726))</f>
        <v/>
      </c>
      <c r="AR1726" s="45">
        <f>AQ1726*(1/(1+$G1726))^(1+$E1726)*(1+AR$7)^$D1726*(AR1708/AQ1708)^$E1726*((AR1708+AR1717)/(AQ1708+AQ1717))^($F1726*(1+$E1726))</f>
        <v/>
      </c>
      <c r="AS1726" s="45">
        <f>AR1726*(1/(1+$G1726))^(1+$E1726)*(1+AS$7)^$D1726*(AS1708/AR1708)^$E1726*((AS1708+AS1717)/(AR1708+AR1717))^($F1726*(1+$E1726))</f>
        <v/>
      </c>
      <c r="AT1726" s="45">
        <f>AS1726*(1/(1+$G1726))^(1+$E1726)*(1+AT$7)^$D1726*(AT1708/AS1708)^$E1726*((AT1708+AT1717)/(AS1708+AS1717))^($F1726*(1+$E1726))</f>
        <v/>
      </c>
      <c r="AU1726" s="45">
        <f>AT1726*(1/(1+$G1726))^(1+$E1726)*(1+AU$7)^$D1726*(AU1708/AT1708)^$E1726*((AU1708+AU1717)/(AT1708+AT1717))^($F1726*(1+$E1726))</f>
        <v/>
      </c>
      <c r="AV1726" s="45">
        <f>AU1726*(1/(1+$G1726))^(1+$E1726)*(1+AV$7)^$D1726*(AV1708/AU1708)^$E1726*((AV1708+AV1717)/(AU1708+AU1717))^($F1726*(1+$E1726))</f>
        <v/>
      </c>
      <c r="AW1726" s="45">
        <f>AV1726*(1/(1+$G1726))^(1+$E1726)*(1+AW$7)^$D1726*(AW1708/AV1708)^$E1726*((AW1708+AW1717)/(AV1708+AV1717))^($F1726*(1+$E1726))</f>
        <v/>
      </c>
      <c r="AX1726" s="45">
        <f>AW1726*(1/(1+$G1726))^(1+$E1726)*(1+AX$7)^$D1726*(AX1708/AW1708)^$E1726*((AX1708+AX1717)/(AW1708+AW1717))^($F1726*(1+$E1726))</f>
        <v/>
      </c>
      <c r="AY1726" s="46">
        <f>FUELUSE(AX1726,AY1708,AX1708,AY1717,AX1717,AY$7,$D1726,$E1726,$F1726,$G1726)</f>
        <v/>
      </c>
    </row>
    <row r="1727" hidden="1" outlineLevel="2">
      <c r="A1727" s="14" t="inlineStr">
        <is>
          <t>ener</t>
        </is>
      </c>
      <c r="B1727" s="14" t="inlineStr">
        <is>
          <t>die</t>
        </is>
      </c>
      <c r="C1727" s="14" t="inlineStr">
        <is>
          <t>cst</t>
        </is>
      </c>
      <c r="D1727" s="37">
        <f>INDEX(Inputs!$N$5:$N$132,MATCH($B1727&amp;"|"&amp;$C1727,Inputs!$A$5:$A$132,0))</f>
        <v/>
      </c>
      <c r="E1727" s="37">
        <f>INDEX(Inputs!$O$5:$O$132,MATCH($B1727&amp;"|"&amp;$C1727,Inputs!$A$5:$A$132,0))</f>
        <v/>
      </c>
      <c r="F1727" s="37">
        <f>INDEX(Inputs!$P$5:$P$132,MATCH($B1727&amp;"|"&amp;$C1727,Inputs!$A$5:$A$132,0))</f>
        <v/>
      </c>
      <c r="G1727" s="37">
        <f>INDEX(Inputs!$Q$5:$Q$132,MATCH($B1727&amp;"|"&amp;$C1727,Inputs!$A$5:$A$132,0))</f>
        <v/>
      </c>
      <c r="H1727" s="14">
        <f>INDEX(Variables!$B$5:$B$105,MATCH($A1727,Variables!$A$5:$A$105,0))&amp;IF($C1727="",""," | "&amp;INDEX(Mapping!$B$5:$B$26,MATCH($C1727,Mapping!$A$5:$A$26,0))&amp;" | "&amp;INDEX(Mapping!$B$30:$B$41,MATCH($B1727,Mapping!$A$30:$A$41,0)))</f>
        <v/>
      </c>
      <c r="I1727" s="14">
        <f>INDEX(Variables!$C$5:$C$105,MATCH($A1727,Variables!$A$5:$A$105,0))</f>
        <v/>
      </c>
      <c r="J1727" s="14">
        <f>INDEX(Variables!$E$5:$E$105,MATCH($A1727,Variables!$A$5:$A$105,0))</f>
        <v/>
      </c>
      <c r="K1727" s="11">
        <f>LOWER(Settings!$C$4)&amp;".mit."&amp;$A1727&amp;IF($C1727="","","."&amp;$C1727&amp;"."&amp;$B1727)&amp;IF(INDEX(Variables!$D$5:$D$105,MATCH($A1727,Variables!$A$5:$A$105,0))="","","."&amp;INDEX(Variables!$D$5:$D$105,MATCH($A1727,Variables!$A$5:$A$105,0)))&amp;"."&amp;K$5</f>
        <v/>
      </c>
      <c r="L1727" s="44">
        <f>INDEX(Inputs!$U$5:$U$132,MATCH($B1727&amp;"|"&amp;$C1727,Inputs!$A$5:$A$132,0))</f>
        <v/>
      </c>
      <c r="M1727" s="45">
        <f>L1727*(1/(1+$G1727))^(1+$E1727)*(1+M$7)^$D1727*(M1709/L1709)^$E1727*((M1709+M1718)/(L1709+L1718))^($F1727*(1+$E1727))</f>
        <v/>
      </c>
      <c r="N1727" s="45">
        <f>M1727*(1/(1+$G1727))^(1+$E1727)*(1+N$7)^$D1727*(N1709/M1709)^$E1727*((N1709+N1718)/(M1709+M1718))^($F1727*(1+$E1727))</f>
        <v/>
      </c>
      <c r="O1727" s="45">
        <f>N1727*(1/(1+$G1727))^(1+$E1727)*(1+O$7)^$D1727*(O1709/N1709)^$E1727*((O1709+O1718)/(N1709+N1718))^($F1727*(1+$E1727))</f>
        <v/>
      </c>
      <c r="P1727" s="45">
        <f>O1727*(1/(1+$G1727))^(1+$E1727)*(1+P$7)^$D1727*(P1709/O1709)^$E1727*((P1709+P1718)/(O1709+O1718))^($F1727*(1+$E1727))</f>
        <v/>
      </c>
      <c r="Q1727" s="45">
        <f>P1727*(1/(1+$G1727))^(1+$E1727)*(1+Q$7)^$D1727*(Q1709/P1709)^$E1727*((Q1709+Q1718)/(P1709+P1718))^($F1727*(1+$E1727))</f>
        <v/>
      </c>
      <c r="R1727" s="45">
        <f>Q1727*(1/(1+$G1727))^(1+$E1727)*(1+R$7)^$D1727*(R1709/Q1709)^$E1727*((R1709+R1718)/(Q1709+Q1718))^($F1727*(1+$E1727))</f>
        <v/>
      </c>
      <c r="S1727" s="45">
        <f>R1727*(1/(1+$G1727))^(1+$E1727)*(1+S$7)^$D1727*(S1709/R1709)^$E1727*((S1709+S1718)/(R1709+R1718))^($F1727*(1+$E1727))</f>
        <v/>
      </c>
      <c r="T1727" s="45">
        <f>S1727*(1/(1+$G1727))^(1+$E1727)*(1+T$7)^$D1727*(T1709/S1709)^$E1727*((T1709+T1718)/(S1709+S1718))^($F1727*(1+$E1727))</f>
        <v/>
      </c>
      <c r="U1727" s="45">
        <f>T1727*(1/(1+$G1727))^(1+$E1727)*(1+U$7)^$D1727*(U1709/T1709)^$E1727*((U1709+U1718)/(T1709+T1718))^($F1727*(1+$E1727))</f>
        <v/>
      </c>
      <c r="V1727" s="45">
        <f>U1727*(1/(1+$G1727))^(1+$E1727)*(1+V$7)^$D1727*(V1709/U1709)^$E1727*((V1709+V1718)/(U1709+U1718))^($F1727*(1+$E1727))</f>
        <v/>
      </c>
      <c r="W1727" s="45">
        <f>V1727*(1/(1+$G1727))^(1+$E1727)*(1+W$7)^$D1727*(W1709/V1709)^$E1727*((W1709+W1718)/(V1709+V1718))^($F1727*(1+$E1727))</f>
        <v/>
      </c>
      <c r="X1727" s="45">
        <f>W1727*(1/(1+$G1727))^(1+$E1727)*(1+X$7)^$D1727*(X1709/W1709)^$E1727*((X1709+X1718)/(W1709+W1718))^($F1727*(1+$E1727))</f>
        <v/>
      </c>
      <c r="Y1727" s="45">
        <f>X1727*(1/(1+$G1727))^(1+$E1727)*(1+Y$7)^$D1727*(Y1709/X1709)^$E1727*((Y1709+Y1718)/(X1709+X1718))^($F1727*(1+$E1727))</f>
        <v/>
      </c>
      <c r="Z1727" s="45">
        <f>Y1727*(1/(1+$G1727))^(1+$E1727)*(1+Z$7)^$D1727*(Z1709/Y1709)^$E1727*((Z1709+Z1718)/(Y1709+Y1718))^($F1727*(1+$E1727))</f>
        <v/>
      </c>
      <c r="AA1727" s="45">
        <f>Z1727*(1/(1+$G1727))^(1+$E1727)*(1+AA$7)^$D1727*(AA1709/Z1709)^$E1727*((AA1709+AA1718)/(Z1709+Z1718))^($F1727*(1+$E1727))</f>
        <v/>
      </c>
      <c r="AB1727" s="45">
        <f>AA1727*(1/(1+$G1727))^(1+$E1727)*(1+AB$7)^$D1727*(AB1709/AA1709)^$E1727*((AB1709+AB1718)/(AA1709+AA1718))^($F1727*(1+$E1727))</f>
        <v/>
      </c>
      <c r="AC1727" s="45">
        <f>AB1727*(1/(1+$G1727))^(1+$E1727)*(1+AC$7)^$D1727*(AC1709/AB1709)^$E1727*((AC1709+AC1718)/(AB1709+AB1718))^($F1727*(1+$E1727))</f>
        <v/>
      </c>
      <c r="AD1727" s="46">
        <f>FUELUSE(AC1727,AD1709,AC1709,AD1718,AC1718,AD$7,$D1727,$E1727,$F1727,$G1727)</f>
        <v/>
      </c>
      <c r="AF1727" s="11">
        <f>LOWER(Settings!$C$4)&amp;".mit."&amp;$A1727&amp;IF($C1727="","","."&amp;$C1727&amp;"."&amp;$B1727)&amp;IF(INDEX(Variables!$D$5:$D$105,MATCH($A1727,Variables!$A$5:$A$105,0))="","","."&amp;INDEX(Variables!$D$5:$D$105,MATCH($A1727,Variables!$A$5:$A$105,0)))&amp;"."&amp;AF$5</f>
        <v/>
      </c>
      <c r="AG1727" s="44">
        <f>INDEX(Inputs!$U$5:$U$132,MATCH($B1727&amp;"|"&amp;$C1727,Inputs!$A$5:$A$132,0))</f>
        <v/>
      </c>
      <c r="AH1727" s="45">
        <f>AG1727*(1/(1+$G1727))^(1+$E1727)*(1+AH$7)^$D1727*(AH1709/AG1709)^$E1727*((AH1709+AH1718)/(AG1709+AG1718))^($F1727*(1+$E1727))</f>
        <v/>
      </c>
      <c r="AI1727" s="45">
        <f>AH1727*(1/(1+$G1727))^(1+$E1727)*(1+AI$7)^$D1727*(AI1709/AH1709)^$E1727*((AI1709+AI1718)/(AH1709+AH1718))^($F1727*(1+$E1727))</f>
        <v/>
      </c>
      <c r="AJ1727" s="45">
        <f>AI1727*(1/(1+$G1727))^(1+$E1727)*(1+AJ$7)^$D1727*(AJ1709/AI1709)^$E1727*((AJ1709+AJ1718)/(AI1709+AI1718))^($F1727*(1+$E1727))</f>
        <v/>
      </c>
      <c r="AK1727" s="45">
        <f>AJ1727*(1/(1+$G1727))^(1+$E1727)*(1+AK$7)^$D1727*(AK1709/AJ1709)^$E1727*((AK1709+AK1718)/(AJ1709+AJ1718))^($F1727*(1+$E1727))</f>
        <v/>
      </c>
      <c r="AL1727" s="45">
        <f>AK1727*(1/(1+$G1727))^(1+$E1727)*(1+AL$7)^$D1727*(AL1709/AK1709)^$E1727*((AL1709+AL1718)/(AK1709+AK1718))^($F1727*(1+$E1727))</f>
        <v/>
      </c>
      <c r="AM1727" s="45">
        <f>AL1727*(1/(1+$G1727))^(1+$E1727)*(1+AM$7)^$D1727*(AM1709/AL1709)^$E1727*((AM1709+AM1718)/(AL1709+AL1718))^($F1727*(1+$E1727))</f>
        <v/>
      </c>
      <c r="AN1727" s="45">
        <f>AM1727*(1/(1+$G1727))^(1+$E1727)*(1+AN$7)^$D1727*(AN1709/AM1709)^$E1727*((AN1709+AN1718)/(AM1709+AM1718))^($F1727*(1+$E1727))</f>
        <v/>
      </c>
      <c r="AO1727" s="45">
        <f>AN1727*(1/(1+$G1727))^(1+$E1727)*(1+AO$7)^$D1727*(AO1709/AN1709)^$E1727*((AO1709+AO1718)/(AN1709+AN1718))^($F1727*(1+$E1727))</f>
        <v/>
      </c>
      <c r="AP1727" s="45">
        <f>AO1727*(1/(1+$G1727))^(1+$E1727)*(1+AP$7)^$D1727*(AP1709/AO1709)^$E1727*((AP1709+AP1718)/(AO1709+AO1718))^($F1727*(1+$E1727))</f>
        <v/>
      </c>
      <c r="AQ1727" s="45">
        <f>AP1727*(1/(1+$G1727))^(1+$E1727)*(1+AQ$7)^$D1727*(AQ1709/AP1709)^$E1727*((AQ1709+AQ1718)/(AP1709+AP1718))^($F1727*(1+$E1727))</f>
        <v/>
      </c>
      <c r="AR1727" s="45">
        <f>AQ1727*(1/(1+$G1727))^(1+$E1727)*(1+AR$7)^$D1727*(AR1709/AQ1709)^$E1727*((AR1709+AR1718)/(AQ1709+AQ1718))^($F1727*(1+$E1727))</f>
        <v/>
      </c>
      <c r="AS1727" s="45">
        <f>AR1727*(1/(1+$G1727))^(1+$E1727)*(1+AS$7)^$D1727*(AS1709/AR1709)^$E1727*((AS1709+AS1718)/(AR1709+AR1718))^($F1727*(1+$E1727))</f>
        <v/>
      </c>
      <c r="AT1727" s="45">
        <f>AS1727*(1/(1+$G1727))^(1+$E1727)*(1+AT$7)^$D1727*(AT1709/AS1709)^$E1727*((AT1709+AT1718)/(AS1709+AS1718))^($F1727*(1+$E1727))</f>
        <v/>
      </c>
      <c r="AU1727" s="45">
        <f>AT1727*(1/(1+$G1727))^(1+$E1727)*(1+AU$7)^$D1727*(AU1709/AT1709)^$E1727*((AU1709+AU1718)/(AT1709+AT1718))^($F1727*(1+$E1727))</f>
        <v/>
      </c>
      <c r="AV1727" s="45">
        <f>AU1727*(1/(1+$G1727))^(1+$E1727)*(1+AV$7)^$D1727*(AV1709/AU1709)^$E1727*((AV1709+AV1718)/(AU1709+AU1718))^($F1727*(1+$E1727))</f>
        <v/>
      </c>
      <c r="AW1727" s="45">
        <f>AV1727*(1/(1+$G1727))^(1+$E1727)*(1+AW$7)^$D1727*(AW1709/AV1709)^$E1727*((AW1709+AW1718)/(AV1709+AV1718))^($F1727*(1+$E1727))</f>
        <v/>
      </c>
      <c r="AX1727" s="45">
        <f>AW1727*(1/(1+$G1727))^(1+$E1727)*(1+AX$7)^$D1727*(AX1709/AW1709)^$E1727*((AX1709+AX1718)/(AW1709+AW1718))^($F1727*(1+$E1727))</f>
        <v/>
      </c>
      <c r="AY1727" s="46">
        <f>FUELUSE(AX1727,AY1709,AX1709,AY1718,AX1718,AY$7,$D1727,$E1727,$F1727,$G1727)</f>
        <v/>
      </c>
    </row>
    <row r="1728" hidden="1" outlineLevel="2">
      <c r="A1728" s="14" t="inlineStr">
        <is>
          <t>ener</t>
        </is>
      </c>
      <c r="B1728" s="14" t="inlineStr">
        <is>
          <t>lpg</t>
        </is>
      </c>
      <c r="C1728" s="14" t="inlineStr">
        <is>
          <t>cst</t>
        </is>
      </c>
      <c r="D1728" s="37">
        <f>INDEX(Inputs!$N$5:$N$132,MATCH($B1728&amp;"|"&amp;$C1728,Inputs!$A$5:$A$132,0))</f>
        <v/>
      </c>
      <c r="E1728" s="37">
        <f>INDEX(Inputs!$O$5:$O$132,MATCH($B1728&amp;"|"&amp;$C1728,Inputs!$A$5:$A$132,0))</f>
        <v/>
      </c>
      <c r="F1728" s="37">
        <f>INDEX(Inputs!$P$5:$P$132,MATCH($B1728&amp;"|"&amp;$C1728,Inputs!$A$5:$A$132,0))</f>
        <v/>
      </c>
      <c r="G1728" s="37">
        <f>INDEX(Inputs!$Q$5:$Q$132,MATCH($B1728&amp;"|"&amp;$C1728,Inputs!$A$5:$A$132,0))</f>
        <v/>
      </c>
      <c r="H1728" s="14">
        <f>INDEX(Variables!$B$5:$B$105,MATCH($A1728,Variables!$A$5:$A$105,0))&amp;IF($C1728="",""," | "&amp;INDEX(Mapping!$B$5:$B$26,MATCH($C1728,Mapping!$A$5:$A$26,0))&amp;" | "&amp;INDEX(Mapping!$B$30:$B$41,MATCH($B1728,Mapping!$A$30:$A$41,0)))</f>
        <v/>
      </c>
      <c r="I1728" s="14">
        <f>INDEX(Variables!$C$5:$C$105,MATCH($A1728,Variables!$A$5:$A$105,0))</f>
        <v/>
      </c>
      <c r="J1728" s="14">
        <f>INDEX(Variables!$E$5:$E$105,MATCH($A1728,Variables!$A$5:$A$105,0))</f>
        <v/>
      </c>
      <c r="K1728" s="11">
        <f>LOWER(Settings!$C$4)&amp;".mit."&amp;$A1728&amp;IF($C1728="","","."&amp;$C1728&amp;"."&amp;$B1728)&amp;IF(INDEX(Variables!$D$5:$D$105,MATCH($A1728,Variables!$A$5:$A$105,0))="","","."&amp;INDEX(Variables!$D$5:$D$105,MATCH($A1728,Variables!$A$5:$A$105,0)))&amp;"."&amp;K$5</f>
        <v/>
      </c>
      <c r="L1728" s="44">
        <f>INDEX(Inputs!$U$5:$U$132,MATCH($B1728&amp;"|"&amp;$C1728,Inputs!$A$5:$A$132,0))</f>
        <v/>
      </c>
      <c r="M1728" s="45">
        <f>L1728*(1/(1+$G1728))^(1+$E1728)*(1+M$7)^$D1728*(M1710/L1710)^$E1728*((M1710+M1719)/(L1710+L1719))^($F1728*(1+$E1728))</f>
        <v/>
      </c>
      <c r="N1728" s="45">
        <f>M1728*(1/(1+$G1728))^(1+$E1728)*(1+N$7)^$D1728*(N1710/M1710)^$E1728*((N1710+N1719)/(M1710+M1719))^($F1728*(1+$E1728))</f>
        <v/>
      </c>
      <c r="O1728" s="45">
        <f>N1728*(1/(1+$G1728))^(1+$E1728)*(1+O$7)^$D1728*(O1710/N1710)^$E1728*((O1710+O1719)/(N1710+N1719))^($F1728*(1+$E1728))</f>
        <v/>
      </c>
      <c r="P1728" s="45">
        <f>O1728*(1/(1+$G1728))^(1+$E1728)*(1+P$7)^$D1728*(P1710/O1710)^$E1728*((P1710+P1719)/(O1710+O1719))^($F1728*(1+$E1728))</f>
        <v/>
      </c>
      <c r="Q1728" s="45">
        <f>P1728*(1/(1+$G1728))^(1+$E1728)*(1+Q$7)^$D1728*(Q1710/P1710)^$E1728*((Q1710+Q1719)/(P1710+P1719))^($F1728*(1+$E1728))</f>
        <v/>
      </c>
      <c r="R1728" s="45">
        <f>Q1728*(1/(1+$G1728))^(1+$E1728)*(1+R$7)^$D1728*(R1710/Q1710)^$E1728*((R1710+R1719)/(Q1710+Q1719))^($F1728*(1+$E1728))</f>
        <v/>
      </c>
      <c r="S1728" s="45">
        <f>R1728*(1/(1+$G1728))^(1+$E1728)*(1+S$7)^$D1728*(S1710/R1710)^$E1728*((S1710+S1719)/(R1710+R1719))^($F1728*(1+$E1728))</f>
        <v/>
      </c>
      <c r="T1728" s="45">
        <f>S1728*(1/(1+$G1728))^(1+$E1728)*(1+T$7)^$D1728*(T1710/S1710)^$E1728*((T1710+T1719)/(S1710+S1719))^($F1728*(1+$E1728))</f>
        <v/>
      </c>
      <c r="U1728" s="45">
        <f>T1728*(1/(1+$G1728))^(1+$E1728)*(1+U$7)^$D1728*(U1710/T1710)^$E1728*((U1710+U1719)/(T1710+T1719))^($F1728*(1+$E1728))</f>
        <v/>
      </c>
      <c r="V1728" s="45">
        <f>U1728*(1/(1+$G1728))^(1+$E1728)*(1+V$7)^$D1728*(V1710/U1710)^$E1728*((V1710+V1719)/(U1710+U1719))^($F1728*(1+$E1728))</f>
        <v/>
      </c>
      <c r="W1728" s="45">
        <f>V1728*(1/(1+$G1728))^(1+$E1728)*(1+W$7)^$D1728*(W1710/V1710)^$E1728*((W1710+W1719)/(V1710+V1719))^($F1728*(1+$E1728))</f>
        <v/>
      </c>
      <c r="X1728" s="45">
        <f>W1728*(1/(1+$G1728))^(1+$E1728)*(1+X$7)^$D1728*(X1710/W1710)^$E1728*((X1710+X1719)/(W1710+W1719))^($F1728*(1+$E1728))</f>
        <v/>
      </c>
      <c r="Y1728" s="45">
        <f>X1728*(1/(1+$G1728))^(1+$E1728)*(1+Y$7)^$D1728*(Y1710/X1710)^$E1728*((Y1710+Y1719)/(X1710+X1719))^($F1728*(1+$E1728))</f>
        <v/>
      </c>
      <c r="Z1728" s="45">
        <f>Y1728*(1/(1+$G1728))^(1+$E1728)*(1+Z$7)^$D1728*(Z1710/Y1710)^$E1728*((Z1710+Z1719)/(Y1710+Y1719))^($F1728*(1+$E1728))</f>
        <v/>
      </c>
      <c r="AA1728" s="45">
        <f>Z1728*(1/(1+$G1728))^(1+$E1728)*(1+AA$7)^$D1728*(AA1710/Z1710)^$E1728*((AA1710+AA1719)/(Z1710+Z1719))^($F1728*(1+$E1728))</f>
        <v/>
      </c>
      <c r="AB1728" s="45">
        <f>AA1728*(1/(1+$G1728))^(1+$E1728)*(1+AB$7)^$D1728*(AB1710/AA1710)^$E1728*((AB1710+AB1719)/(AA1710+AA1719))^($F1728*(1+$E1728))</f>
        <v/>
      </c>
      <c r="AC1728" s="45">
        <f>AB1728*(1/(1+$G1728))^(1+$E1728)*(1+AC$7)^$D1728*(AC1710/AB1710)^$E1728*((AC1710+AC1719)/(AB1710+AB1719))^($F1728*(1+$E1728))</f>
        <v/>
      </c>
      <c r="AD1728" s="46">
        <f>FUELUSE(AC1728,AD1710,AC1710,AD1719,AC1719,AD$7,$D1728,$E1728,$F1728,$G1728)</f>
        <v/>
      </c>
      <c r="AF1728" s="11">
        <f>LOWER(Settings!$C$4)&amp;".mit."&amp;$A1728&amp;IF($C1728="","","."&amp;$C1728&amp;"."&amp;$B1728)&amp;IF(INDEX(Variables!$D$5:$D$105,MATCH($A1728,Variables!$A$5:$A$105,0))="","","."&amp;INDEX(Variables!$D$5:$D$105,MATCH($A1728,Variables!$A$5:$A$105,0)))&amp;"."&amp;AF$5</f>
        <v/>
      </c>
      <c r="AG1728" s="44">
        <f>INDEX(Inputs!$U$5:$U$132,MATCH($B1728&amp;"|"&amp;$C1728,Inputs!$A$5:$A$132,0))</f>
        <v/>
      </c>
      <c r="AH1728" s="45">
        <f>AG1728*(1/(1+$G1728))^(1+$E1728)*(1+AH$7)^$D1728*(AH1710/AG1710)^$E1728*((AH1710+AH1719)/(AG1710+AG1719))^($F1728*(1+$E1728))</f>
        <v/>
      </c>
      <c r="AI1728" s="45">
        <f>AH1728*(1/(1+$G1728))^(1+$E1728)*(1+AI$7)^$D1728*(AI1710/AH1710)^$E1728*((AI1710+AI1719)/(AH1710+AH1719))^($F1728*(1+$E1728))</f>
        <v/>
      </c>
      <c r="AJ1728" s="45">
        <f>AI1728*(1/(1+$G1728))^(1+$E1728)*(1+AJ$7)^$D1728*(AJ1710/AI1710)^$E1728*((AJ1710+AJ1719)/(AI1710+AI1719))^($F1728*(1+$E1728))</f>
        <v/>
      </c>
      <c r="AK1728" s="45">
        <f>AJ1728*(1/(1+$G1728))^(1+$E1728)*(1+AK$7)^$D1728*(AK1710/AJ1710)^$E1728*((AK1710+AK1719)/(AJ1710+AJ1719))^($F1728*(1+$E1728))</f>
        <v/>
      </c>
      <c r="AL1728" s="45">
        <f>AK1728*(1/(1+$G1728))^(1+$E1728)*(1+AL$7)^$D1728*(AL1710/AK1710)^$E1728*((AL1710+AL1719)/(AK1710+AK1719))^($F1728*(1+$E1728))</f>
        <v/>
      </c>
      <c r="AM1728" s="45">
        <f>AL1728*(1/(1+$G1728))^(1+$E1728)*(1+AM$7)^$D1728*(AM1710/AL1710)^$E1728*((AM1710+AM1719)/(AL1710+AL1719))^($F1728*(1+$E1728))</f>
        <v/>
      </c>
      <c r="AN1728" s="45">
        <f>AM1728*(1/(1+$G1728))^(1+$E1728)*(1+AN$7)^$D1728*(AN1710/AM1710)^$E1728*((AN1710+AN1719)/(AM1710+AM1719))^($F1728*(1+$E1728))</f>
        <v/>
      </c>
      <c r="AO1728" s="45">
        <f>AN1728*(1/(1+$G1728))^(1+$E1728)*(1+AO$7)^$D1728*(AO1710/AN1710)^$E1728*((AO1710+AO1719)/(AN1710+AN1719))^($F1728*(1+$E1728))</f>
        <v/>
      </c>
      <c r="AP1728" s="45">
        <f>AO1728*(1/(1+$G1728))^(1+$E1728)*(1+AP$7)^$D1728*(AP1710/AO1710)^$E1728*((AP1710+AP1719)/(AO1710+AO1719))^($F1728*(1+$E1728))</f>
        <v/>
      </c>
      <c r="AQ1728" s="45">
        <f>AP1728*(1/(1+$G1728))^(1+$E1728)*(1+AQ$7)^$D1728*(AQ1710/AP1710)^$E1728*((AQ1710+AQ1719)/(AP1710+AP1719))^($F1728*(1+$E1728))</f>
        <v/>
      </c>
      <c r="AR1728" s="45">
        <f>AQ1728*(1/(1+$G1728))^(1+$E1728)*(1+AR$7)^$D1728*(AR1710/AQ1710)^$E1728*((AR1710+AR1719)/(AQ1710+AQ1719))^($F1728*(1+$E1728))</f>
        <v/>
      </c>
      <c r="AS1728" s="45">
        <f>AR1728*(1/(1+$G1728))^(1+$E1728)*(1+AS$7)^$D1728*(AS1710/AR1710)^$E1728*((AS1710+AS1719)/(AR1710+AR1719))^($F1728*(1+$E1728))</f>
        <v/>
      </c>
      <c r="AT1728" s="45">
        <f>AS1728*(1/(1+$G1728))^(1+$E1728)*(1+AT$7)^$D1728*(AT1710/AS1710)^$E1728*((AT1710+AT1719)/(AS1710+AS1719))^($F1728*(1+$E1728))</f>
        <v/>
      </c>
      <c r="AU1728" s="45">
        <f>AT1728*(1/(1+$G1728))^(1+$E1728)*(1+AU$7)^$D1728*(AU1710/AT1710)^$E1728*((AU1710+AU1719)/(AT1710+AT1719))^($F1728*(1+$E1728))</f>
        <v/>
      </c>
      <c r="AV1728" s="45">
        <f>AU1728*(1/(1+$G1728))^(1+$E1728)*(1+AV$7)^$D1728*(AV1710/AU1710)^$E1728*((AV1710+AV1719)/(AU1710+AU1719))^($F1728*(1+$E1728))</f>
        <v/>
      </c>
      <c r="AW1728" s="45">
        <f>AV1728*(1/(1+$G1728))^(1+$E1728)*(1+AW$7)^$D1728*(AW1710/AV1710)^$E1728*((AW1710+AW1719)/(AV1710+AV1719))^($F1728*(1+$E1728))</f>
        <v/>
      </c>
      <c r="AX1728" s="45">
        <f>AW1728*(1/(1+$G1728))^(1+$E1728)*(1+AX$7)^$D1728*(AX1710/AW1710)^$E1728*((AX1710+AX1719)/(AW1710+AW1719))^($F1728*(1+$E1728))</f>
        <v/>
      </c>
      <c r="AY1728" s="46">
        <f>FUELUSE(AX1728,AY1710,AX1710,AY1719,AX1719,AY$7,$D1728,$E1728,$F1728,$G1728)</f>
        <v/>
      </c>
    </row>
    <row r="1729" hidden="1" outlineLevel="2">
      <c r="A1729" s="14" t="inlineStr">
        <is>
          <t>ener</t>
        </is>
      </c>
      <c r="B1729" s="14" t="inlineStr">
        <is>
          <t>ker</t>
        </is>
      </c>
      <c r="C1729" s="14" t="inlineStr">
        <is>
          <t>cst</t>
        </is>
      </c>
      <c r="D1729" s="37">
        <f>INDEX(Inputs!$N$5:$N$132,MATCH($B1729&amp;"|"&amp;$C1729,Inputs!$A$5:$A$132,0))</f>
        <v/>
      </c>
      <c r="E1729" s="37">
        <f>INDEX(Inputs!$O$5:$O$132,MATCH($B1729&amp;"|"&amp;$C1729,Inputs!$A$5:$A$132,0))</f>
        <v/>
      </c>
      <c r="F1729" s="37">
        <f>INDEX(Inputs!$P$5:$P$132,MATCH($B1729&amp;"|"&amp;$C1729,Inputs!$A$5:$A$132,0))</f>
        <v/>
      </c>
      <c r="G1729" s="37">
        <f>INDEX(Inputs!$Q$5:$Q$132,MATCH($B1729&amp;"|"&amp;$C1729,Inputs!$A$5:$A$132,0))</f>
        <v/>
      </c>
      <c r="H1729" s="14">
        <f>INDEX(Variables!$B$5:$B$105,MATCH($A1729,Variables!$A$5:$A$105,0))&amp;IF($C1729="",""," | "&amp;INDEX(Mapping!$B$5:$B$26,MATCH($C1729,Mapping!$A$5:$A$26,0))&amp;" | "&amp;INDEX(Mapping!$B$30:$B$41,MATCH($B1729,Mapping!$A$30:$A$41,0)))</f>
        <v/>
      </c>
      <c r="I1729" s="14">
        <f>INDEX(Variables!$C$5:$C$105,MATCH($A1729,Variables!$A$5:$A$105,0))</f>
        <v/>
      </c>
      <c r="J1729" s="14">
        <f>INDEX(Variables!$E$5:$E$105,MATCH($A1729,Variables!$A$5:$A$105,0))</f>
        <v/>
      </c>
      <c r="K1729" s="11">
        <f>LOWER(Settings!$C$4)&amp;".mit."&amp;$A1729&amp;IF($C1729="","","."&amp;$C1729&amp;"."&amp;$B1729)&amp;IF(INDEX(Variables!$D$5:$D$105,MATCH($A1729,Variables!$A$5:$A$105,0))="","","."&amp;INDEX(Variables!$D$5:$D$105,MATCH($A1729,Variables!$A$5:$A$105,0)))&amp;"."&amp;K$5</f>
        <v/>
      </c>
      <c r="L1729" s="44">
        <f>INDEX(Inputs!$U$5:$U$132,MATCH($B1729&amp;"|"&amp;$C1729,Inputs!$A$5:$A$132,0))</f>
        <v/>
      </c>
      <c r="M1729" s="45">
        <f>L1729*(1/(1+$G1729))^(1+$E1729)*(1+M$7)^$D1729*(M1711/L1711)^$E1729*((M1711+M1720)/(L1711+L1720))^($F1729*(1+$E1729))</f>
        <v/>
      </c>
      <c r="N1729" s="45">
        <f>M1729*(1/(1+$G1729))^(1+$E1729)*(1+N$7)^$D1729*(N1711/M1711)^$E1729*((N1711+N1720)/(M1711+M1720))^($F1729*(1+$E1729))</f>
        <v/>
      </c>
      <c r="O1729" s="45">
        <f>N1729*(1/(1+$G1729))^(1+$E1729)*(1+O$7)^$D1729*(O1711/N1711)^$E1729*((O1711+O1720)/(N1711+N1720))^($F1729*(1+$E1729))</f>
        <v/>
      </c>
      <c r="P1729" s="45">
        <f>O1729*(1/(1+$G1729))^(1+$E1729)*(1+P$7)^$D1729*(P1711/O1711)^$E1729*((P1711+P1720)/(O1711+O1720))^($F1729*(1+$E1729))</f>
        <v/>
      </c>
      <c r="Q1729" s="45">
        <f>P1729*(1/(1+$G1729))^(1+$E1729)*(1+Q$7)^$D1729*(Q1711/P1711)^$E1729*((Q1711+Q1720)/(P1711+P1720))^($F1729*(1+$E1729))</f>
        <v/>
      </c>
      <c r="R1729" s="45">
        <f>Q1729*(1/(1+$G1729))^(1+$E1729)*(1+R$7)^$D1729*(R1711/Q1711)^$E1729*((R1711+R1720)/(Q1711+Q1720))^($F1729*(1+$E1729))</f>
        <v/>
      </c>
      <c r="S1729" s="45">
        <f>R1729*(1/(1+$G1729))^(1+$E1729)*(1+S$7)^$D1729*(S1711/R1711)^$E1729*((S1711+S1720)/(R1711+R1720))^($F1729*(1+$E1729))</f>
        <v/>
      </c>
      <c r="T1729" s="45">
        <f>S1729*(1/(1+$G1729))^(1+$E1729)*(1+T$7)^$D1729*(T1711/S1711)^$E1729*((T1711+T1720)/(S1711+S1720))^($F1729*(1+$E1729))</f>
        <v/>
      </c>
      <c r="U1729" s="45">
        <f>T1729*(1/(1+$G1729))^(1+$E1729)*(1+U$7)^$D1729*(U1711/T1711)^$E1729*((U1711+U1720)/(T1711+T1720))^($F1729*(1+$E1729))</f>
        <v/>
      </c>
      <c r="V1729" s="45">
        <f>U1729*(1/(1+$G1729))^(1+$E1729)*(1+V$7)^$D1729*(V1711/U1711)^$E1729*((V1711+V1720)/(U1711+U1720))^($F1729*(1+$E1729))</f>
        <v/>
      </c>
      <c r="W1729" s="45">
        <f>V1729*(1/(1+$G1729))^(1+$E1729)*(1+W$7)^$D1729*(W1711/V1711)^$E1729*((W1711+W1720)/(V1711+V1720))^($F1729*(1+$E1729))</f>
        <v/>
      </c>
      <c r="X1729" s="45">
        <f>W1729*(1/(1+$G1729))^(1+$E1729)*(1+X$7)^$D1729*(X1711/W1711)^$E1729*((X1711+X1720)/(W1711+W1720))^($F1729*(1+$E1729))</f>
        <v/>
      </c>
      <c r="Y1729" s="45">
        <f>X1729*(1/(1+$G1729))^(1+$E1729)*(1+Y$7)^$D1729*(Y1711/X1711)^$E1729*((Y1711+Y1720)/(X1711+X1720))^($F1729*(1+$E1729))</f>
        <v/>
      </c>
      <c r="Z1729" s="45">
        <f>Y1729*(1/(1+$G1729))^(1+$E1729)*(1+Z$7)^$D1729*(Z1711/Y1711)^$E1729*((Z1711+Z1720)/(Y1711+Y1720))^($F1729*(1+$E1729))</f>
        <v/>
      </c>
      <c r="AA1729" s="45">
        <f>Z1729*(1/(1+$G1729))^(1+$E1729)*(1+AA$7)^$D1729*(AA1711/Z1711)^$E1729*((AA1711+AA1720)/(Z1711+Z1720))^($F1729*(1+$E1729))</f>
        <v/>
      </c>
      <c r="AB1729" s="45">
        <f>AA1729*(1/(1+$G1729))^(1+$E1729)*(1+AB$7)^$D1729*(AB1711/AA1711)^$E1729*((AB1711+AB1720)/(AA1711+AA1720))^($F1729*(1+$E1729))</f>
        <v/>
      </c>
      <c r="AC1729" s="45">
        <f>AB1729*(1/(1+$G1729))^(1+$E1729)*(1+AC$7)^$D1729*(AC1711/AB1711)^$E1729*((AC1711+AC1720)/(AB1711+AB1720))^($F1729*(1+$E1729))</f>
        <v/>
      </c>
      <c r="AD1729" s="46">
        <f>FUELUSE(AC1729,AD1711,AC1711,AD1720,AC1720,AD$7,$D1729,$E1729,$F1729,$G1729)</f>
        <v/>
      </c>
      <c r="AF1729" s="11">
        <f>LOWER(Settings!$C$4)&amp;".mit."&amp;$A1729&amp;IF($C1729="","","."&amp;$C1729&amp;"."&amp;$B1729)&amp;IF(INDEX(Variables!$D$5:$D$105,MATCH($A1729,Variables!$A$5:$A$105,0))="","","."&amp;INDEX(Variables!$D$5:$D$105,MATCH($A1729,Variables!$A$5:$A$105,0)))&amp;"."&amp;AF$5</f>
        <v/>
      </c>
      <c r="AG1729" s="44">
        <f>INDEX(Inputs!$U$5:$U$132,MATCH($B1729&amp;"|"&amp;$C1729,Inputs!$A$5:$A$132,0))</f>
        <v/>
      </c>
      <c r="AH1729" s="45">
        <f>AG1729*(1/(1+$G1729))^(1+$E1729)*(1+AH$7)^$D1729*(AH1711/AG1711)^$E1729*((AH1711+AH1720)/(AG1711+AG1720))^($F1729*(1+$E1729))</f>
        <v/>
      </c>
      <c r="AI1729" s="45">
        <f>AH1729*(1/(1+$G1729))^(1+$E1729)*(1+AI$7)^$D1729*(AI1711/AH1711)^$E1729*((AI1711+AI1720)/(AH1711+AH1720))^($F1729*(1+$E1729))</f>
        <v/>
      </c>
      <c r="AJ1729" s="45">
        <f>AI1729*(1/(1+$G1729))^(1+$E1729)*(1+AJ$7)^$D1729*(AJ1711/AI1711)^$E1729*((AJ1711+AJ1720)/(AI1711+AI1720))^($F1729*(1+$E1729))</f>
        <v/>
      </c>
      <c r="AK1729" s="45">
        <f>AJ1729*(1/(1+$G1729))^(1+$E1729)*(1+AK$7)^$D1729*(AK1711/AJ1711)^$E1729*((AK1711+AK1720)/(AJ1711+AJ1720))^($F1729*(1+$E1729))</f>
        <v/>
      </c>
      <c r="AL1729" s="45">
        <f>AK1729*(1/(1+$G1729))^(1+$E1729)*(1+AL$7)^$D1729*(AL1711/AK1711)^$E1729*((AL1711+AL1720)/(AK1711+AK1720))^($F1729*(1+$E1729))</f>
        <v/>
      </c>
      <c r="AM1729" s="45">
        <f>AL1729*(1/(1+$G1729))^(1+$E1729)*(1+AM$7)^$D1729*(AM1711/AL1711)^$E1729*((AM1711+AM1720)/(AL1711+AL1720))^($F1729*(1+$E1729))</f>
        <v/>
      </c>
      <c r="AN1729" s="45">
        <f>AM1729*(1/(1+$G1729))^(1+$E1729)*(1+AN$7)^$D1729*(AN1711/AM1711)^$E1729*((AN1711+AN1720)/(AM1711+AM1720))^($F1729*(1+$E1729))</f>
        <v/>
      </c>
      <c r="AO1729" s="45">
        <f>AN1729*(1/(1+$G1729))^(1+$E1729)*(1+AO$7)^$D1729*(AO1711/AN1711)^$E1729*((AO1711+AO1720)/(AN1711+AN1720))^($F1729*(1+$E1729))</f>
        <v/>
      </c>
      <c r="AP1729" s="45">
        <f>AO1729*(1/(1+$G1729))^(1+$E1729)*(1+AP$7)^$D1729*(AP1711/AO1711)^$E1729*((AP1711+AP1720)/(AO1711+AO1720))^($F1729*(1+$E1729))</f>
        <v/>
      </c>
      <c r="AQ1729" s="45">
        <f>AP1729*(1/(1+$G1729))^(1+$E1729)*(1+AQ$7)^$D1729*(AQ1711/AP1711)^$E1729*((AQ1711+AQ1720)/(AP1711+AP1720))^($F1729*(1+$E1729))</f>
        <v/>
      </c>
      <c r="AR1729" s="45">
        <f>AQ1729*(1/(1+$G1729))^(1+$E1729)*(1+AR$7)^$D1729*(AR1711/AQ1711)^$E1729*((AR1711+AR1720)/(AQ1711+AQ1720))^($F1729*(1+$E1729))</f>
        <v/>
      </c>
      <c r="AS1729" s="45">
        <f>AR1729*(1/(1+$G1729))^(1+$E1729)*(1+AS$7)^$D1729*(AS1711/AR1711)^$E1729*((AS1711+AS1720)/(AR1711+AR1720))^($F1729*(1+$E1729))</f>
        <v/>
      </c>
      <c r="AT1729" s="45">
        <f>AS1729*(1/(1+$G1729))^(1+$E1729)*(1+AT$7)^$D1729*(AT1711/AS1711)^$E1729*((AT1711+AT1720)/(AS1711+AS1720))^($F1729*(1+$E1729))</f>
        <v/>
      </c>
      <c r="AU1729" s="45">
        <f>AT1729*(1/(1+$G1729))^(1+$E1729)*(1+AU$7)^$D1729*(AU1711/AT1711)^$E1729*((AU1711+AU1720)/(AT1711+AT1720))^($F1729*(1+$E1729))</f>
        <v/>
      </c>
      <c r="AV1729" s="45">
        <f>AU1729*(1/(1+$G1729))^(1+$E1729)*(1+AV$7)^$D1729*(AV1711/AU1711)^$E1729*((AV1711+AV1720)/(AU1711+AU1720))^($F1729*(1+$E1729))</f>
        <v/>
      </c>
      <c r="AW1729" s="45">
        <f>AV1729*(1/(1+$G1729))^(1+$E1729)*(1+AW$7)^$D1729*(AW1711/AV1711)^$E1729*((AW1711+AW1720)/(AV1711+AV1720))^($F1729*(1+$E1729))</f>
        <v/>
      </c>
      <c r="AX1729" s="45">
        <f>AW1729*(1/(1+$G1729))^(1+$E1729)*(1+AX$7)^$D1729*(AX1711/AW1711)^$E1729*((AX1711+AX1720)/(AW1711+AW1720))^($F1729*(1+$E1729))</f>
        <v/>
      </c>
      <c r="AY1729" s="46">
        <f>FUELUSE(AX1729,AY1711,AX1711,AY1720,AX1720,AY$7,$D1729,$E1729,$F1729,$G1729)</f>
        <v/>
      </c>
    </row>
    <row r="1730" hidden="1" outlineLevel="2">
      <c r="A1730" s="14" t="inlineStr">
        <is>
          <t>ener</t>
        </is>
      </c>
      <c r="B1730" s="14" t="inlineStr">
        <is>
          <t>oop</t>
        </is>
      </c>
      <c r="C1730" s="14" t="inlineStr">
        <is>
          <t>cst</t>
        </is>
      </c>
      <c r="D1730" s="37">
        <f>INDEX(Inputs!$N$5:$N$132,MATCH($B1730&amp;"|"&amp;$C1730,Inputs!$A$5:$A$132,0))</f>
        <v/>
      </c>
      <c r="E1730" s="37">
        <f>INDEX(Inputs!$O$5:$O$132,MATCH($B1730&amp;"|"&amp;$C1730,Inputs!$A$5:$A$132,0))</f>
        <v/>
      </c>
      <c r="F1730" s="37">
        <f>INDEX(Inputs!$P$5:$P$132,MATCH($B1730&amp;"|"&amp;$C1730,Inputs!$A$5:$A$132,0))</f>
        <v/>
      </c>
      <c r="G1730" s="37">
        <f>INDEX(Inputs!$Q$5:$Q$132,MATCH($B1730&amp;"|"&amp;$C1730,Inputs!$A$5:$A$132,0))</f>
        <v/>
      </c>
      <c r="H1730" s="14">
        <f>INDEX(Variables!$B$5:$B$105,MATCH($A1730,Variables!$A$5:$A$105,0))&amp;IF($C1730="",""," | "&amp;INDEX(Mapping!$B$5:$B$26,MATCH($C1730,Mapping!$A$5:$A$26,0))&amp;" | "&amp;INDEX(Mapping!$B$30:$B$41,MATCH($B1730,Mapping!$A$30:$A$41,0)))</f>
        <v/>
      </c>
      <c r="I1730" s="14">
        <f>INDEX(Variables!$C$5:$C$105,MATCH($A1730,Variables!$A$5:$A$105,0))</f>
        <v/>
      </c>
      <c r="J1730" s="14">
        <f>INDEX(Variables!$E$5:$E$105,MATCH($A1730,Variables!$A$5:$A$105,0))</f>
        <v/>
      </c>
      <c r="K1730" s="11">
        <f>LOWER(Settings!$C$4)&amp;".mit."&amp;$A1730&amp;IF($C1730="","","."&amp;$C1730&amp;"."&amp;$B1730)&amp;IF(INDEX(Variables!$D$5:$D$105,MATCH($A1730,Variables!$A$5:$A$105,0))="","","."&amp;INDEX(Variables!$D$5:$D$105,MATCH($A1730,Variables!$A$5:$A$105,0)))&amp;"."&amp;K$5</f>
        <v/>
      </c>
      <c r="L1730" s="44">
        <f>INDEX(Inputs!$U$5:$U$132,MATCH($B1730&amp;"|"&amp;$C1730,Inputs!$A$5:$A$132,0))</f>
        <v/>
      </c>
      <c r="M1730" s="45">
        <f>L1730*(1/(1+$G1730))^(1+$E1730)*(1+M$7)^$D1730*(M1712/L1712)^$E1730*((M1712+M1721)/(L1712+L1721))^($F1730*(1+$E1730))</f>
        <v/>
      </c>
      <c r="N1730" s="45">
        <f>M1730*(1/(1+$G1730))^(1+$E1730)*(1+N$7)^$D1730*(N1712/M1712)^$E1730*((N1712+N1721)/(M1712+M1721))^($F1730*(1+$E1730))</f>
        <v/>
      </c>
      <c r="O1730" s="45">
        <f>N1730*(1/(1+$G1730))^(1+$E1730)*(1+O$7)^$D1730*(O1712/N1712)^$E1730*((O1712+O1721)/(N1712+N1721))^($F1730*(1+$E1730))</f>
        <v/>
      </c>
      <c r="P1730" s="45">
        <f>O1730*(1/(1+$G1730))^(1+$E1730)*(1+P$7)^$D1730*(P1712/O1712)^$E1730*((P1712+P1721)/(O1712+O1721))^($F1730*(1+$E1730))</f>
        <v/>
      </c>
      <c r="Q1730" s="45">
        <f>P1730*(1/(1+$G1730))^(1+$E1730)*(1+Q$7)^$D1730*(Q1712/P1712)^$E1730*((Q1712+Q1721)/(P1712+P1721))^($F1730*(1+$E1730))</f>
        <v/>
      </c>
      <c r="R1730" s="45">
        <f>Q1730*(1/(1+$G1730))^(1+$E1730)*(1+R$7)^$D1730*(R1712/Q1712)^$E1730*((R1712+R1721)/(Q1712+Q1721))^($F1730*(1+$E1730))</f>
        <v/>
      </c>
      <c r="S1730" s="45">
        <f>R1730*(1/(1+$G1730))^(1+$E1730)*(1+S$7)^$D1730*(S1712/R1712)^$E1730*((S1712+S1721)/(R1712+R1721))^($F1730*(1+$E1730))</f>
        <v/>
      </c>
      <c r="T1730" s="45">
        <f>S1730*(1/(1+$G1730))^(1+$E1730)*(1+T$7)^$D1730*(T1712/S1712)^$E1730*((T1712+T1721)/(S1712+S1721))^($F1730*(1+$E1730))</f>
        <v/>
      </c>
      <c r="U1730" s="45">
        <f>T1730*(1/(1+$G1730))^(1+$E1730)*(1+U$7)^$D1730*(U1712/T1712)^$E1730*((U1712+U1721)/(T1712+T1721))^($F1730*(1+$E1730))</f>
        <v/>
      </c>
      <c r="V1730" s="45">
        <f>U1730*(1/(1+$G1730))^(1+$E1730)*(1+V$7)^$D1730*(V1712/U1712)^$E1730*((V1712+V1721)/(U1712+U1721))^($F1730*(1+$E1730))</f>
        <v/>
      </c>
      <c r="W1730" s="45">
        <f>V1730*(1/(1+$G1730))^(1+$E1730)*(1+W$7)^$D1730*(W1712/V1712)^$E1730*((W1712+W1721)/(V1712+V1721))^($F1730*(1+$E1730))</f>
        <v/>
      </c>
      <c r="X1730" s="45">
        <f>W1730*(1/(1+$G1730))^(1+$E1730)*(1+X$7)^$D1730*(X1712/W1712)^$E1730*((X1712+X1721)/(W1712+W1721))^($F1730*(1+$E1730))</f>
        <v/>
      </c>
      <c r="Y1730" s="45">
        <f>X1730*(1/(1+$G1730))^(1+$E1730)*(1+Y$7)^$D1730*(Y1712/X1712)^$E1730*((Y1712+Y1721)/(X1712+X1721))^($F1730*(1+$E1730))</f>
        <v/>
      </c>
      <c r="Z1730" s="45">
        <f>Y1730*(1/(1+$G1730))^(1+$E1730)*(1+Z$7)^$D1730*(Z1712/Y1712)^$E1730*((Z1712+Z1721)/(Y1712+Y1721))^($F1730*(1+$E1730))</f>
        <v/>
      </c>
      <c r="AA1730" s="45">
        <f>Z1730*(1/(1+$G1730))^(1+$E1730)*(1+AA$7)^$D1730*(AA1712/Z1712)^$E1730*((AA1712+AA1721)/(Z1712+Z1721))^($F1730*(1+$E1730))</f>
        <v/>
      </c>
      <c r="AB1730" s="45">
        <f>AA1730*(1/(1+$G1730))^(1+$E1730)*(1+AB$7)^$D1730*(AB1712/AA1712)^$E1730*((AB1712+AB1721)/(AA1712+AA1721))^($F1730*(1+$E1730))</f>
        <v/>
      </c>
      <c r="AC1730" s="45">
        <f>AB1730*(1/(1+$G1730))^(1+$E1730)*(1+AC$7)^$D1730*(AC1712/AB1712)^$E1730*((AC1712+AC1721)/(AB1712+AB1721))^($F1730*(1+$E1730))</f>
        <v/>
      </c>
      <c r="AD1730" s="46">
        <f>FUELUSE(AC1730,AD1712,AC1712,AD1721,AC1721,AD$7,$D1730,$E1730,$F1730,$G1730)</f>
        <v/>
      </c>
      <c r="AF1730" s="11">
        <f>LOWER(Settings!$C$4)&amp;".mit."&amp;$A1730&amp;IF($C1730="","","."&amp;$C1730&amp;"."&amp;$B1730)&amp;IF(INDEX(Variables!$D$5:$D$105,MATCH($A1730,Variables!$A$5:$A$105,0))="","","."&amp;INDEX(Variables!$D$5:$D$105,MATCH($A1730,Variables!$A$5:$A$105,0)))&amp;"."&amp;AF$5</f>
        <v/>
      </c>
      <c r="AG1730" s="44">
        <f>INDEX(Inputs!$U$5:$U$132,MATCH($B1730&amp;"|"&amp;$C1730,Inputs!$A$5:$A$132,0))</f>
        <v/>
      </c>
      <c r="AH1730" s="45">
        <f>AG1730*(1/(1+$G1730))^(1+$E1730)*(1+AH$7)^$D1730*(AH1712/AG1712)^$E1730*((AH1712+AH1721)/(AG1712+AG1721))^($F1730*(1+$E1730))</f>
        <v/>
      </c>
      <c r="AI1730" s="45">
        <f>AH1730*(1/(1+$G1730))^(1+$E1730)*(1+AI$7)^$D1730*(AI1712/AH1712)^$E1730*((AI1712+AI1721)/(AH1712+AH1721))^($F1730*(1+$E1730))</f>
        <v/>
      </c>
      <c r="AJ1730" s="45">
        <f>AI1730*(1/(1+$G1730))^(1+$E1730)*(1+AJ$7)^$D1730*(AJ1712/AI1712)^$E1730*((AJ1712+AJ1721)/(AI1712+AI1721))^($F1730*(1+$E1730))</f>
        <v/>
      </c>
      <c r="AK1730" s="45">
        <f>AJ1730*(1/(1+$G1730))^(1+$E1730)*(1+AK$7)^$D1730*(AK1712/AJ1712)^$E1730*((AK1712+AK1721)/(AJ1712+AJ1721))^($F1730*(1+$E1730))</f>
        <v/>
      </c>
      <c r="AL1730" s="45">
        <f>AK1730*(1/(1+$G1730))^(1+$E1730)*(1+AL$7)^$D1730*(AL1712/AK1712)^$E1730*((AL1712+AL1721)/(AK1712+AK1721))^($F1730*(1+$E1730))</f>
        <v/>
      </c>
      <c r="AM1730" s="45">
        <f>AL1730*(1/(1+$G1730))^(1+$E1730)*(1+AM$7)^$D1730*(AM1712/AL1712)^$E1730*((AM1712+AM1721)/(AL1712+AL1721))^($F1730*(1+$E1730))</f>
        <v/>
      </c>
      <c r="AN1730" s="45">
        <f>AM1730*(1/(1+$G1730))^(1+$E1730)*(1+AN$7)^$D1730*(AN1712/AM1712)^$E1730*((AN1712+AN1721)/(AM1712+AM1721))^($F1730*(1+$E1730))</f>
        <v/>
      </c>
      <c r="AO1730" s="45">
        <f>AN1730*(1/(1+$G1730))^(1+$E1730)*(1+AO$7)^$D1730*(AO1712/AN1712)^$E1730*((AO1712+AO1721)/(AN1712+AN1721))^($F1730*(1+$E1730))</f>
        <v/>
      </c>
      <c r="AP1730" s="45">
        <f>AO1730*(1/(1+$G1730))^(1+$E1730)*(1+AP$7)^$D1730*(AP1712/AO1712)^$E1730*((AP1712+AP1721)/(AO1712+AO1721))^($F1730*(1+$E1730))</f>
        <v/>
      </c>
      <c r="AQ1730" s="45">
        <f>AP1730*(1/(1+$G1730))^(1+$E1730)*(1+AQ$7)^$D1730*(AQ1712/AP1712)^$E1730*((AQ1712+AQ1721)/(AP1712+AP1721))^($F1730*(1+$E1730))</f>
        <v/>
      </c>
      <c r="AR1730" s="45">
        <f>AQ1730*(1/(1+$G1730))^(1+$E1730)*(1+AR$7)^$D1730*(AR1712/AQ1712)^$E1730*((AR1712+AR1721)/(AQ1712+AQ1721))^($F1730*(1+$E1730))</f>
        <v/>
      </c>
      <c r="AS1730" s="45">
        <f>AR1730*(1/(1+$G1730))^(1+$E1730)*(1+AS$7)^$D1730*(AS1712/AR1712)^$E1730*((AS1712+AS1721)/(AR1712+AR1721))^($F1730*(1+$E1730))</f>
        <v/>
      </c>
      <c r="AT1730" s="45">
        <f>AS1730*(1/(1+$G1730))^(1+$E1730)*(1+AT$7)^$D1730*(AT1712/AS1712)^$E1730*((AT1712+AT1721)/(AS1712+AS1721))^($F1730*(1+$E1730))</f>
        <v/>
      </c>
      <c r="AU1730" s="45">
        <f>AT1730*(1/(1+$G1730))^(1+$E1730)*(1+AU$7)^$D1730*(AU1712/AT1712)^$E1730*((AU1712+AU1721)/(AT1712+AT1721))^($F1730*(1+$E1730))</f>
        <v/>
      </c>
      <c r="AV1730" s="45">
        <f>AU1730*(1/(1+$G1730))^(1+$E1730)*(1+AV$7)^$D1730*(AV1712/AU1712)^$E1730*((AV1712+AV1721)/(AU1712+AU1721))^($F1730*(1+$E1730))</f>
        <v/>
      </c>
      <c r="AW1730" s="45">
        <f>AV1730*(1/(1+$G1730))^(1+$E1730)*(1+AW$7)^$D1730*(AW1712/AV1712)^$E1730*((AW1712+AW1721)/(AV1712+AV1721))^($F1730*(1+$E1730))</f>
        <v/>
      </c>
      <c r="AX1730" s="45">
        <f>AW1730*(1/(1+$G1730))^(1+$E1730)*(1+AX$7)^$D1730*(AX1712/AW1712)^$E1730*((AX1712+AX1721)/(AW1712+AW1721))^($F1730*(1+$E1730))</f>
        <v/>
      </c>
      <c r="AY1730" s="46">
        <f>FUELUSE(AX1730,AY1712,AX1712,AY1721,AX1721,AY$7,$D1730,$E1730,$F1730,$G1730)</f>
        <v/>
      </c>
    </row>
    <row r="1731" hidden="1" outlineLevel="2">
      <c r="A1731" s="14" t="inlineStr">
        <is>
          <t>ener</t>
        </is>
      </c>
      <c r="B1731" s="14" t="inlineStr">
        <is>
          <t>bio</t>
        </is>
      </c>
      <c r="C1731" s="14" t="inlineStr">
        <is>
          <t>cst</t>
        </is>
      </c>
      <c r="D1731" s="37">
        <f>INDEX(Inputs!$N$5:$N$132,MATCH($B1731&amp;"|"&amp;$C1731,Inputs!$A$5:$A$132,0))</f>
        <v/>
      </c>
      <c r="E1731" s="37">
        <f>INDEX(Inputs!$O$5:$O$132,MATCH($B1731&amp;"|"&amp;$C1731,Inputs!$A$5:$A$132,0))</f>
        <v/>
      </c>
      <c r="F1731" s="37">
        <f>INDEX(Inputs!$P$5:$P$132,MATCH($B1731&amp;"|"&amp;$C1731,Inputs!$A$5:$A$132,0))</f>
        <v/>
      </c>
      <c r="G1731" s="37">
        <f>INDEX(Inputs!$Q$5:$Q$132,MATCH($B1731&amp;"|"&amp;$C1731,Inputs!$A$5:$A$132,0))</f>
        <v/>
      </c>
      <c r="H1731" s="14">
        <f>INDEX(Variables!$B$5:$B$105,MATCH($A1731,Variables!$A$5:$A$105,0))&amp;IF($C1731="",""," | "&amp;INDEX(Mapping!$B$5:$B$26,MATCH($C1731,Mapping!$A$5:$A$26,0))&amp;" | "&amp;INDEX(Mapping!$B$30:$B$41,MATCH($B1731,Mapping!$A$30:$A$41,0)))</f>
        <v/>
      </c>
      <c r="I1731" s="14">
        <f>INDEX(Variables!$C$5:$C$105,MATCH($A1731,Variables!$A$5:$A$105,0))</f>
        <v/>
      </c>
      <c r="J1731" s="14">
        <f>INDEX(Variables!$E$5:$E$105,MATCH($A1731,Variables!$A$5:$A$105,0))</f>
        <v/>
      </c>
      <c r="K1731" s="11">
        <f>LOWER(Settings!$C$4)&amp;".mit."&amp;$A1731&amp;IF($C1731="","","."&amp;$C1731&amp;"."&amp;$B1731)&amp;IF(INDEX(Variables!$D$5:$D$105,MATCH($A1731,Variables!$A$5:$A$105,0))="","","."&amp;INDEX(Variables!$D$5:$D$105,MATCH($A1731,Variables!$A$5:$A$105,0)))&amp;"."&amp;K$5</f>
        <v/>
      </c>
      <c r="L1731" s="44">
        <f>INDEX(Inputs!$U$5:$U$132,MATCH($B1731&amp;"|"&amp;$C1731,Inputs!$A$5:$A$132,0))</f>
        <v/>
      </c>
      <c r="M1731" s="45">
        <f>L1731*(1/(1+$G1731))^(1+$E1731)*(1+M$7)^$D1731*(M1713/L1713)^$E1731*((M1713+M1722)/(L1713+L1722))^($F1731*(1+$E1731))</f>
        <v/>
      </c>
      <c r="N1731" s="45">
        <f>M1731*(1/(1+$G1731))^(1+$E1731)*(1+N$7)^$D1731*(N1713/M1713)^$E1731*((N1713+N1722)/(M1713+M1722))^($F1731*(1+$E1731))</f>
        <v/>
      </c>
      <c r="O1731" s="45">
        <f>N1731*(1/(1+$G1731))^(1+$E1731)*(1+O$7)^$D1731*(O1713/N1713)^$E1731*((O1713+O1722)/(N1713+N1722))^($F1731*(1+$E1731))</f>
        <v/>
      </c>
      <c r="P1731" s="45">
        <f>O1731*(1/(1+$G1731))^(1+$E1731)*(1+P$7)^$D1731*(P1713/O1713)^$E1731*((P1713+P1722)/(O1713+O1722))^($F1731*(1+$E1731))</f>
        <v/>
      </c>
      <c r="Q1731" s="45">
        <f>P1731*(1/(1+$G1731))^(1+$E1731)*(1+Q$7)^$D1731*(Q1713/P1713)^$E1731*((Q1713+Q1722)/(P1713+P1722))^($F1731*(1+$E1731))</f>
        <v/>
      </c>
      <c r="R1731" s="45">
        <f>Q1731*(1/(1+$G1731))^(1+$E1731)*(1+R$7)^$D1731*(R1713/Q1713)^$E1731*((R1713+R1722)/(Q1713+Q1722))^($F1731*(1+$E1731))</f>
        <v/>
      </c>
      <c r="S1731" s="45">
        <f>R1731*(1/(1+$G1731))^(1+$E1731)*(1+S$7)^$D1731*(S1713/R1713)^$E1731*((S1713+S1722)/(R1713+R1722))^($F1731*(1+$E1731))</f>
        <v/>
      </c>
      <c r="T1731" s="45">
        <f>S1731*(1/(1+$G1731))^(1+$E1731)*(1+T$7)^$D1731*(T1713/S1713)^$E1731*((T1713+T1722)/(S1713+S1722))^($F1731*(1+$E1731))</f>
        <v/>
      </c>
      <c r="U1731" s="45">
        <f>T1731*(1/(1+$G1731))^(1+$E1731)*(1+U$7)^$D1731*(U1713/T1713)^$E1731*((U1713+U1722)/(T1713+T1722))^($F1731*(1+$E1731))</f>
        <v/>
      </c>
      <c r="V1731" s="45">
        <f>U1731*(1/(1+$G1731))^(1+$E1731)*(1+V$7)^$D1731*(V1713/U1713)^$E1731*((V1713+V1722)/(U1713+U1722))^($F1731*(1+$E1731))</f>
        <v/>
      </c>
      <c r="W1731" s="45">
        <f>V1731*(1/(1+$G1731))^(1+$E1731)*(1+W$7)^$D1731*(W1713/V1713)^$E1731*((W1713+W1722)/(V1713+V1722))^($F1731*(1+$E1731))</f>
        <v/>
      </c>
      <c r="X1731" s="45">
        <f>W1731*(1/(1+$G1731))^(1+$E1731)*(1+X$7)^$D1731*(X1713/W1713)^$E1731*((X1713+X1722)/(W1713+W1722))^($F1731*(1+$E1731))</f>
        <v/>
      </c>
      <c r="Y1731" s="45">
        <f>X1731*(1/(1+$G1731))^(1+$E1731)*(1+Y$7)^$D1731*(Y1713/X1713)^$E1731*((Y1713+Y1722)/(X1713+X1722))^($F1731*(1+$E1731))</f>
        <v/>
      </c>
      <c r="Z1731" s="45">
        <f>Y1731*(1/(1+$G1731))^(1+$E1731)*(1+Z$7)^$D1731*(Z1713/Y1713)^$E1731*((Z1713+Z1722)/(Y1713+Y1722))^($F1731*(1+$E1731))</f>
        <v/>
      </c>
      <c r="AA1731" s="45">
        <f>Z1731*(1/(1+$G1731))^(1+$E1731)*(1+AA$7)^$D1731*(AA1713/Z1713)^$E1731*((AA1713+AA1722)/(Z1713+Z1722))^($F1731*(1+$E1731))</f>
        <v/>
      </c>
      <c r="AB1731" s="45">
        <f>AA1731*(1/(1+$G1731))^(1+$E1731)*(1+AB$7)^$D1731*(AB1713/AA1713)^$E1731*((AB1713+AB1722)/(AA1713+AA1722))^($F1731*(1+$E1731))</f>
        <v/>
      </c>
      <c r="AC1731" s="45">
        <f>AB1731*(1/(1+$G1731))^(1+$E1731)*(1+AC$7)^$D1731*(AC1713/AB1713)^$E1731*((AC1713+AC1722)/(AB1713+AB1722))^($F1731*(1+$E1731))</f>
        <v/>
      </c>
      <c r="AD1731" s="46">
        <f>FUELUSE(AC1731,AD1713,AC1713,AD1722,AC1722,AD$7,$D1731,$E1731,$F1731,$G1731)</f>
        <v/>
      </c>
      <c r="AF1731" s="11">
        <f>LOWER(Settings!$C$4)&amp;".mit."&amp;$A1731&amp;IF($C1731="","","."&amp;$C1731&amp;"."&amp;$B1731)&amp;IF(INDEX(Variables!$D$5:$D$105,MATCH($A1731,Variables!$A$5:$A$105,0))="","","."&amp;INDEX(Variables!$D$5:$D$105,MATCH($A1731,Variables!$A$5:$A$105,0)))&amp;"."&amp;AF$5</f>
        <v/>
      </c>
      <c r="AG1731" s="44">
        <f>INDEX(Inputs!$U$5:$U$132,MATCH($B1731&amp;"|"&amp;$C1731,Inputs!$A$5:$A$132,0))</f>
        <v/>
      </c>
      <c r="AH1731" s="45">
        <f>AG1731*(1/(1+$G1731))^(1+$E1731)*(1+AH$7)^$D1731*(AH1713/AG1713)^$E1731*((AH1713+AH1722)/(AG1713+AG1722))^($F1731*(1+$E1731))</f>
        <v/>
      </c>
      <c r="AI1731" s="45">
        <f>AH1731*(1/(1+$G1731))^(1+$E1731)*(1+AI$7)^$D1731*(AI1713/AH1713)^$E1731*((AI1713+AI1722)/(AH1713+AH1722))^($F1731*(1+$E1731))</f>
        <v/>
      </c>
      <c r="AJ1731" s="45">
        <f>AI1731*(1/(1+$G1731))^(1+$E1731)*(1+AJ$7)^$D1731*(AJ1713/AI1713)^$E1731*((AJ1713+AJ1722)/(AI1713+AI1722))^($F1731*(1+$E1731))</f>
        <v/>
      </c>
      <c r="AK1731" s="45">
        <f>AJ1731*(1/(1+$G1731))^(1+$E1731)*(1+AK$7)^$D1731*(AK1713/AJ1713)^$E1731*((AK1713+AK1722)/(AJ1713+AJ1722))^($F1731*(1+$E1731))</f>
        <v/>
      </c>
      <c r="AL1731" s="45">
        <f>AK1731*(1/(1+$G1731))^(1+$E1731)*(1+AL$7)^$D1731*(AL1713/AK1713)^$E1731*((AL1713+AL1722)/(AK1713+AK1722))^($F1731*(1+$E1731))</f>
        <v/>
      </c>
      <c r="AM1731" s="45">
        <f>AL1731*(1/(1+$G1731))^(1+$E1731)*(1+AM$7)^$D1731*(AM1713/AL1713)^$E1731*((AM1713+AM1722)/(AL1713+AL1722))^($F1731*(1+$E1731))</f>
        <v/>
      </c>
      <c r="AN1731" s="45">
        <f>AM1731*(1/(1+$G1731))^(1+$E1731)*(1+AN$7)^$D1731*(AN1713/AM1713)^$E1731*((AN1713+AN1722)/(AM1713+AM1722))^($F1731*(1+$E1731))</f>
        <v/>
      </c>
      <c r="AO1731" s="45">
        <f>AN1731*(1/(1+$G1731))^(1+$E1731)*(1+AO$7)^$D1731*(AO1713/AN1713)^$E1731*((AO1713+AO1722)/(AN1713+AN1722))^($F1731*(1+$E1731))</f>
        <v/>
      </c>
      <c r="AP1731" s="45">
        <f>AO1731*(1/(1+$G1731))^(1+$E1731)*(1+AP$7)^$D1731*(AP1713/AO1713)^$E1731*((AP1713+AP1722)/(AO1713+AO1722))^($F1731*(1+$E1731))</f>
        <v/>
      </c>
      <c r="AQ1731" s="45">
        <f>AP1731*(1/(1+$G1731))^(1+$E1731)*(1+AQ$7)^$D1731*(AQ1713/AP1713)^$E1731*((AQ1713+AQ1722)/(AP1713+AP1722))^($F1731*(1+$E1731))</f>
        <v/>
      </c>
      <c r="AR1731" s="45">
        <f>AQ1731*(1/(1+$G1731))^(1+$E1731)*(1+AR$7)^$D1731*(AR1713/AQ1713)^$E1731*((AR1713+AR1722)/(AQ1713+AQ1722))^($F1731*(1+$E1731))</f>
        <v/>
      </c>
      <c r="AS1731" s="45">
        <f>AR1731*(1/(1+$G1731))^(1+$E1731)*(1+AS$7)^$D1731*(AS1713/AR1713)^$E1731*((AS1713+AS1722)/(AR1713+AR1722))^($F1731*(1+$E1731))</f>
        <v/>
      </c>
      <c r="AT1731" s="45">
        <f>AS1731*(1/(1+$G1731))^(1+$E1731)*(1+AT$7)^$D1731*(AT1713/AS1713)^$E1731*((AT1713+AT1722)/(AS1713+AS1722))^($F1731*(1+$E1731))</f>
        <v/>
      </c>
      <c r="AU1731" s="45">
        <f>AT1731*(1/(1+$G1731))^(1+$E1731)*(1+AU$7)^$D1731*(AU1713/AT1713)^$E1731*((AU1713+AU1722)/(AT1713+AT1722))^($F1731*(1+$E1731))</f>
        <v/>
      </c>
      <c r="AV1731" s="45">
        <f>AU1731*(1/(1+$G1731))^(1+$E1731)*(1+AV$7)^$D1731*(AV1713/AU1713)^$E1731*((AV1713+AV1722)/(AU1713+AU1722))^($F1731*(1+$E1731))</f>
        <v/>
      </c>
      <c r="AW1731" s="45">
        <f>AV1731*(1/(1+$G1731))^(1+$E1731)*(1+AW$7)^$D1731*(AW1713/AV1713)^$E1731*((AW1713+AW1722)/(AV1713+AV1722))^($F1731*(1+$E1731))</f>
        <v/>
      </c>
      <c r="AX1731" s="45">
        <f>AW1731*(1/(1+$G1731))^(1+$E1731)*(1+AX$7)^$D1731*(AX1713/AW1713)^$E1731*((AX1713+AX1722)/(AW1713+AW1722))^($F1731*(1+$E1731))</f>
        <v/>
      </c>
      <c r="AY1731" s="46">
        <f>FUELUSE(AX1731,AY1713,AX1713,AY1722,AX1722,AY$7,$D1731,$E1731,$F1731,$G1731)</f>
        <v/>
      </c>
    </row>
    <row r="1732" hidden="1" outlineLevel="2"/>
    <row r="1733" hidden="1" outlineLevel="2">
      <c r="A1733" s="14" t="inlineStr">
        <is>
          <t>co2</t>
        </is>
      </c>
      <c r="B1733" s="14" t="inlineStr">
        <is>
          <t>coa</t>
        </is>
      </c>
      <c r="C1733" s="14" t="inlineStr">
        <is>
          <t>cst</t>
        </is>
      </c>
      <c r="D1733" s="37">
        <f>INDEX(Inputs!$T$5:$T$132,MATCH($B1733&amp;"|"&amp;$C1733,Inputs!$A$5:$A$132,0))</f>
        <v/>
      </c>
      <c r="E1733" s="36" t="n"/>
      <c r="F1733" s="36" t="n"/>
      <c r="G1733" s="36" t="n"/>
      <c r="H1733" s="14">
        <f>INDEX(Variables!$B$5:$B$105,MATCH($A1733,Variables!$A$5:$A$105,0))&amp;IF($C1733="",""," | "&amp;INDEX(Mapping!$B$5:$B$26,MATCH($C1733,Mapping!$A$5:$A$26,0))&amp;" | "&amp;INDEX(Mapping!$B$30:$B$41,MATCH($B1733,Mapping!$A$30:$A$41,0)))</f>
        <v/>
      </c>
      <c r="I1733" s="14">
        <f>INDEX(Variables!$C$5:$C$105,MATCH($A1733,Variables!$A$5:$A$105,0))</f>
        <v/>
      </c>
      <c r="J1733" s="14">
        <f>INDEX(Variables!$E$5:$E$105,MATCH($A1733,Variables!$A$5:$A$105,0))</f>
        <v/>
      </c>
      <c r="K1733" s="11">
        <f>LOWER(Settings!$C$4)&amp;".mit."&amp;$A1733&amp;IF($C1733="","","."&amp;$C1733&amp;"."&amp;$B1733)&amp;IF(INDEX(Variables!$D$5:$D$105,MATCH($A1733,Variables!$A$5:$A$105,0))="","","."&amp;INDEX(Variables!$D$5:$D$105,MATCH($A1733,Variables!$A$5:$A$105,0)))&amp;"."&amp;K$5</f>
        <v/>
      </c>
      <c r="L1733" s="15">
        <f>L1724*Settings!$C$13*$D1733</f>
        <v/>
      </c>
      <c r="M1733" s="16">
        <f>M1724*Settings!$C$13*$D1733</f>
        <v/>
      </c>
      <c r="N1733" s="16">
        <f>N1724*Settings!$C$13*$D1733</f>
        <v/>
      </c>
      <c r="O1733" s="16">
        <f>O1724*Settings!$C$13*$D1733</f>
        <v/>
      </c>
      <c r="P1733" s="16">
        <f>P1724*Settings!$C$13*$D1733</f>
        <v/>
      </c>
      <c r="Q1733" s="16">
        <f>Q1724*Settings!$C$13*$D1733</f>
        <v/>
      </c>
      <c r="R1733" s="16">
        <f>R1724*Settings!$C$13*$D1733</f>
        <v/>
      </c>
      <c r="S1733" s="16">
        <f>S1724*Settings!$C$13*$D1733</f>
        <v/>
      </c>
      <c r="T1733" s="16">
        <f>T1724*Settings!$C$13*$D1733</f>
        <v/>
      </c>
      <c r="U1733" s="16">
        <f>U1724*Settings!$C$13*$D1733</f>
        <v/>
      </c>
      <c r="V1733" s="16">
        <f>V1724*Settings!$C$13*$D1733</f>
        <v/>
      </c>
      <c r="W1733" s="16">
        <f>W1724*Settings!$C$13*$D1733</f>
        <v/>
      </c>
      <c r="X1733" s="16">
        <f>X1724*Settings!$C$13*$D1733</f>
        <v/>
      </c>
      <c r="Y1733" s="16">
        <f>Y1724*Settings!$C$13*$D1733</f>
        <v/>
      </c>
      <c r="Z1733" s="16">
        <f>Z1724*Settings!$C$13*$D1733</f>
        <v/>
      </c>
      <c r="AA1733" s="16">
        <f>AA1724*Settings!$C$13*$D1733</f>
        <v/>
      </c>
      <c r="AB1733" s="16">
        <f>AB1724*Settings!$C$13*$D1733</f>
        <v/>
      </c>
      <c r="AC1733" s="16">
        <f>AC1724*Settings!$C$13*$D1733</f>
        <v/>
      </c>
      <c r="AD1733" s="47">
        <f>EMISSIONS(AD1724,Settings!$C$13,$D1733)</f>
        <v/>
      </c>
      <c r="AF1733" s="11">
        <f>LOWER(Settings!$C$4)&amp;".mit."&amp;$A1733&amp;IF($C1733="","","."&amp;$C1733&amp;"."&amp;$B1733)&amp;IF(INDEX(Variables!$D$5:$D$105,MATCH($A1733,Variables!$A$5:$A$105,0))="","","."&amp;INDEX(Variables!$D$5:$D$105,MATCH($A1733,Variables!$A$5:$A$105,0)))&amp;"."&amp;AF$5</f>
        <v/>
      </c>
      <c r="AG1733" s="15">
        <f>AG1724*Settings!$C$13*$D1733</f>
        <v/>
      </c>
      <c r="AH1733" s="16">
        <f>AH1724*Settings!$C$13*$D1733</f>
        <v/>
      </c>
      <c r="AI1733" s="16">
        <f>AI1724*Settings!$C$13*$D1733</f>
        <v/>
      </c>
      <c r="AJ1733" s="16">
        <f>AJ1724*Settings!$C$13*$D1733</f>
        <v/>
      </c>
      <c r="AK1733" s="16">
        <f>AK1724*Settings!$C$13*$D1733</f>
        <v/>
      </c>
      <c r="AL1733" s="16">
        <f>AL1724*Settings!$C$13*$D1733</f>
        <v/>
      </c>
      <c r="AM1733" s="16">
        <f>AM1724*Settings!$C$13*$D1733</f>
        <v/>
      </c>
      <c r="AN1733" s="16">
        <f>AN1724*Settings!$C$13*$D1733</f>
        <v/>
      </c>
      <c r="AO1733" s="16">
        <f>AO1724*Settings!$C$13*$D1733</f>
        <v/>
      </c>
      <c r="AP1733" s="16">
        <f>AP1724*Settings!$C$13*$D1733</f>
        <v/>
      </c>
      <c r="AQ1733" s="16">
        <f>AQ1724*Settings!$C$13*$D1733</f>
        <v/>
      </c>
      <c r="AR1733" s="16">
        <f>AR1724*Settings!$C$13*$D1733</f>
        <v/>
      </c>
      <c r="AS1733" s="16">
        <f>AS1724*Settings!$C$13*$D1733</f>
        <v/>
      </c>
      <c r="AT1733" s="16">
        <f>AT1724*Settings!$C$13*$D1733</f>
        <v/>
      </c>
      <c r="AU1733" s="16">
        <f>AU1724*Settings!$C$13*$D1733</f>
        <v/>
      </c>
      <c r="AV1733" s="16">
        <f>AV1724*Settings!$C$13*$D1733</f>
        <v/>
      </c>
      <c r="AW1733" s="16">
        <f>AW1724*Settings!$C$13*$D1733</f>
        <v/>
      </c>
      <c r="AX1733" s="16">
        <f>AX1724*Settings!$C$13*$D1733</f>
        <v/>
      </c>
      <c r="AY1733" s="47">
        <f>EMISSIONS(AY1724,Settings!$C$13,$D1733)</f>
        <v/>
      </c>
    </row>
    <row r="1734" hidden="1" outlineLevel="2">
      <c r="A1734" s="14" t="inlineStr">
        <is>
          <t>co2</t>
        </is>
      </c>
      <c r="B1734" s="14" t="inlineStr">
        <is>
          <t>nga</t>
        </is>
      </c>
      <c r="C1734" s="14" t="inlineStr">
        <is>
          <t>cst</t>
        </is>
      </c>
      <c r="D1734" s="37">
        <f>INDEX(Inputs!$T$5:$T$132,MATCH($B1734&amp;"|"&amp;$C1734,Inputs!$A$5:$A$132,0))</f>
        <v/>
      </c>
      <c r="E1734" s="36" t="n"/>
      <c r="F1734" s="36" t="n"/>
      <c r="G1734" s="36" t="n"/>
      <c r="H1734" s="14">
        <f>INDEX(Variables!$B$5:$B$105,MATCH($A1734,Variables!$A$5:$A$105,0))&amp;IF($C1734="",""," | "&amp;INDEX(Mapping!$B$5:$B$26,MATCH($C1734,Mapping!$A$5:$A$26,0))&amp;" | "&amp;INDEX(Mapping!$B$30:$B$41,MATCH($B1734,Mapping!$A$30:$A$41,0)))</f>
        <v/>
      </c>
      <c r="I1734" s="14">
        <f>INDEX(Variables!$C$5:$C$105,MATCH($A1734,Variables!$A$5:$A$105,0))</f>
        <v/>
      </c>
      <c r="J1734" s="14">
        <f>INDEX(Variables!$E$5:$E$105,MATCH($A1734,Variables!$A$5:$A$105,0))</f>
        <v/>
      </c>
      <c r="K1734" s="11">
        <f>LOWER(Settings!$C$4)&amp;".mit."&amp;$A1734&amp;IF($C1734="","","."&amp;$C1734&amp;"."&amp;$B1734)&amp;IF(INDEX(Variables!$D$5:$D$105,MATCH($A1734,Variables!$A$5:$A$105,0))="","","."&amp;INDEX(Variables!$D$5:$D$105,MATCH($A1734,Variables!$A$5:$A$105,0)))&amp;"."&amp;K$5</f>
        <v/>
      </c>
      <c r="L1734" s="15">
        <f>L1725*Settings!$C$13*$D1734</f>
        <v/>
      </c>
      <c r="M1734" s="16">
        <f>M1725*Settings!$C$13*$D1734</f>
        <v/>
      </c>
      <c r="N1734" s="16">
        <f>N1725*Settings!$C$13*$D1734</f>
        <v/>
      </c>
      <c r="O1734" s="16">
        <f>O1725*Settings!$C$13*$D1734</f>
        <v/>
      </c>
      <c r="P1734" s="16">
        <f>P1725*Settings!$C$13*$D1734</f>
        <v/>
      </c>
      <c r="Q1734" s="16">
        <f>Q1725*Settings!$C$13*$D1734</f>
        <v/>
      </c>
      <c r="R1734" s="16">
        <f>R1725*Settings!$C$13*$D1734</f>
        <v/>
      </c>
      <c r="S1734" s="16">
        <f>S1725*Settings!$C$13*$D1734</f>
        <v/>
      </c>
      <c r="T1734" s="16">
        <f>T1725*Settings!$C$13*$D1734</f>
        <v/>
      </c>
      <c r="U1734" s="16">
        <f>U1725*Settings!$C$13*$D1734</f>
        <v/>
      </c>
      <c r="V1734" s="16">
        <f>V1725*Settings!$C$13*$D1734</f>
        <v/>
      </c>
      <c r="W1734" s="16">
        <f>W1725*Settings!$C$13*$D1734</f>
        <v/>
      </c>
      <c r="X1734" s="16">
        <f>X1725*Settings!$C$13*$D1734</f>
        <v/>
      </c>
      <c r="Y1734" s="16">
        <f>Y1725*Settings!$C$13*$D1734</f>
        <v/>
      </c>
      <c r="Z1734" s="16">
        <f>Z1725*Settings!$C$13*$D1734</f>
        <v/>
      </c>
      <c r="AA1734" s="16">
        <f>AA1725*Settings!$C$13*$D1734</f>
        <v/>
      </c>
      <c r="AB1734" s="16">
        <f>AB1725*Settings!$C$13*$D1734</f>
        <v/>
      </c>
      <c r="AC1734" s="16">
        <f>AC1725*Settings!$C$13*$D1734</f>
        <v/>
      </c>
      <c r="AD1734" s="47">
        <f>EMISSIONS(AD1725,Settings!$C$13,$D1734)</f>
        <v/>
      </c>
      <c r="AF1734" s="11">
        <f>LOWER(Settings!$C$4)&amp;".mit."&amp;$A1734&amp;IF($C1734="","","."&amp;$C1734&amp;"."&amp;$B1734)&amp;IF(INDEX(Variables!$D$5:$D$105,MATCH($A1734,Variables!$A$5:$A$105,0))="","","."&amp;INDEX(Variables!$D$5:$D$105,MATCH($A1734,Variables!$A$5:$A$105,0)))&amp;"."&amp;AF$5</f>
        <v/>
      </c>
      <c r="AG1734" s="15">
        <f>AG1725*Settings!$C$13*$D1734</f>
        <v/>
      </c>
      <c r="AH1734" s="16">
        <f>AH1725*Settings!$C$13*$D1734</f>
        <v/>
      </c>
      <c r="AI1734" s="16">
        <f>AI1725*Settings!$C$13*$D1734</f>
        <v/>
      </c>
      <c r="AJ1734" s="16">
        <f>AJ1725*Settings!$C$13*$D1734</f>
        <v/>
      </c>
      <c r="AK1734" s="16">
        <f>AK1725*Settings!$C$13*$D1734</f>
        <v/>
      </c>
      <c r="AL1734" s="16">
        <f>AL1725*Settings!$C$13*$D1734</f>
        <v/>
      </c>
      <c r="AM1734" s="16">
        <f>AM1725*Settings!$C$13*$D1734</f>
        <v/>
      </c>
      <c r="AN1734" s="16">
        <f>AN1725*Settings!$C$13*$D1734</f>
        <v/>
      </c>
      <c r="AO1734" s="16">
        <f>AO1725*Settings!$C$13*$D1734</f>
        <v/>
      </c>
      <c r="AP1734" s="16">
        <f>AP1725*Settings!$C$13*$D1734</f>
        <v/>
      </c>
      <c r="AQ1734" s="16">
        <f>AQ1725*Settings!$C$13*$D1734</f>
        <v/>
      </c>
      <c r="AR1734" s="16">
        <f>AR1725*Settings!$C$13*$D1734</f>
        <v/>
      </c>
      <c r="AS1734" s="16">
        <f>AS1725*Settings!$C$13*$D1734</f>
        <v/>
      </c>
      <c r="AT1734" s="16">
        <f>AT1725*Settings!$C$13*$D1734</f>
        <v/>
      </c>
      <c r="AU1734" s="16">
        <f>AU1725*Settings!$C$13*$D1734</f>
        <v/>
      </c>
      <c r="AV1734" s="16">
        <f>AV1725*Settings!$C$13*$D1734</f>
        <v/>
      </c>
      <c r="AW1734" s="16">
        <f>AW1725*Settings!$C$13*$D1734</f>
        <v/>
      </c>
      <c r="AX1734" s="16">
        <f>AX1725*Settings!$C$13*$D1734</f>
        <v/>
      </c>
      <c r="AY1734" s="47">
        <f>EMISSIONS(AY1725,Settings!$C$13,$D1734)</f>
        <v/>
      </c>
    </row>
    <row r="1735" hidden="1" outlineLevel="2">
      <c r="A1735" s="14" t="inlineStr">
        <is>
          <t>co2</t>
        </is>
      </c>
      <c r="B1735" s="14" t="inlineStr">
        <is>
          <t>gso</t>
        </is>
      </c>
      <c r="C1735" s="14" t="inlineStr">
        <is>
          <t>cst</t>
        </is>
      </c>
      <c r="D1735" s="37">
        <f>INDEX(Inputs!$T$5:$T$132,MATCH($B1735&amp;"|"&amp;$C1735,Inputs!$A$5:$A$132,0))</f>
        <v/>
      </c>
      <c r="E1735" s="36" t="n"/>
      <c r="F1735" s="36" t="n"/>
      <c r="G1735" s="36" t="n"/>
      <c r="H1735" s="14">
        <f>INDEX(Variables!$B$5:$B$105,MATCH($A1735,Variables!$A$5:$A$105,0))&amp;IF($C1735="",""," | "&amp;INDEX(Mapping!$B$5:$B$26,MATCH($C1735,Mapping!$A$5:$A$26,0))&amp;" | "&amp;INDEX(Mapping!$B$30:$B$41,MATCH($B1735,Mapping!$A$30:$A$41,0)))</f>
        <v/>
      </c>
      <c r="I1735" s="14">
        <f>INDEX(Variables!$C$5:$C$105,MATCH($A1735,Variables!$A$5:$A$105,0))</f>
        <v/>
      </c>
      <c r="J1735" s="14">
        <f>INDEX(Variables!$E$5:$E$105,MATCH($A1735,Variables!$A$5:$A$105,0))</f>
        <v/>
      </c>
      <c r="K1735" s="11">
        <f>LOWER(Settings!$C$4)&amp;".mit."&amp;$A1735&amp;IF($C1735="","","."&amp;$C1735&amp;"."&amp;$B1735)&amp;IF(INDEX(Variables!$D$5:$D$105,MATCH($A1735,Variables!$A$5:$A$105,0))="","","."&amp;INDEX(Variables!$D$5:$D$105,MATCH($A1735,Variables!$A$5:$A$105,0)))&amp;"."&amp;K$5</f>
        <v/>
      </c>
      <c r="L1735" s="15">
        <f>L1726*Settings!$C$13*$D1735</f>
        <v/>
      </c>
      <c r="M1735" s="16">
        <f>M1726*Settings!$C$13*$D1735</f>
        <v/>
      </c>
      <c r="N1735" s="16">
        <f>N1726*Settings!$C$13*$D1735</f>
        <v/>
      </c>
      <c r="O1735" s="16">
        <f>O1726*Settings!$C$13*$D1735</f>
        <v/>
      </c>
      <c r="P1735" s="16">
        <f>P1726*Settings!$C$13*$D1735</f>
        <v/>
      </c>
      <c r="Q1735" s="16">
        <f>Q1726*Settings!$C$13*$D1735</f>
        <v/>
      </c>
      <c r="R1735" s="16">
        <f>R1726*Settings!$C$13*$D1735</f>
        <v/>
      </c>
      <c r="S1735" s="16">
        <f>S1726*Settings!$C$13*$D1735</f>
        <v/>
      </c>
      <c r="T1735" s="16">
        <f>T1726*Settings!$C$13*$D1735</f>
        <v/>
      </c>
      <c r="U1735" s="16">
        <f>U1726*Settings!$C$13*$D1735</f>
        <v/>
      </c>
      <c r="V1735" s="16">
        <f>V1726*Settings!$C$13*$D1735</f>
        <v/>
      </c>
      <c r="W1735" s="16">
        <f>W1726*Settings!$C$13*$D1735</f>
        <v/>
      </c>
      <c r="X1735" s="16">
        <f>X1726*Settings!$C$13*$D1735</f>
        <v/>
      </c>
      <c r="Y1735" s="16">
        <f>Y1726*Settings!$C$13*$D1735</f>
        <v/>
      </c>
      <c r="Z1735" s="16">
        <f>Z1726*Settings!$C$13*$D1735</f>
        <v/>
      </c>
      <c r="AA1735" s="16">
        <f>AA1726*Settings!$C$13*$D1735</f>
        <v/>
      </c>
      <c r="AB1735" s="16">
        <f>AB1726*Settings!$C$13*$D1735</f>
        <v/>
      </c>
      <c r="AC1735" s="16">
        <f>AC1726*Settings!$C$13*$D1735</f>
        <v/>
      </c>
      <c r="AD1735" s="47">
        <f>EMISSIONS(AD1726,Settings!$C$13,$D1735)</f>
        <v/>
      </c>
      <c r="AF1735" s="11">
        <f>LOWER(Settings!$C$4)&amp;".mit."&amp;$A1735&amp;IF($C1735="","","."&amp;$C1735&amp;"."&amp;$B1735)&amp;IF(INDEX(Variables!$D$5:$D$105,MATCH($A1735,Variables!$A$5:$A$105,0))="","","."&amp;INDEX(Variables!$D$5:$D$105,MATCH($A1735,Variables!$A$5:$A$105,0)))&amp;"."&amp;AF$5</f>
        <v/>
      </c>
      <c r="AG1735" s="15">
        <f>AG1726*Settings!$C$13*$D1735</f>
        <v/>
      </c>
      <c r="AH1735" s="16">
        <f>AH1726*Settings!$C$13*$D1735</f>
        <v/>
      </c>
      <c r="AI1735" s="16">
        <f>AI1726*Settings!$C$13*$D1735</f>
        <v/>
      </c>
      <c r="AJ1735" s="16">
        <f>AJ1726*Settings!$C$13*$D1735</f>
        <v/>
      </c>
      <c r="AK1735" s="16">
        <f>AK1726*Settings!$C$13*$D1735</f>
        <v/>
      </c>
      <c r="AL1735" s="16">
        <f>AL1726*Settings!$C$13*$D1735</f>
        <v/>
      </c>
      <c r="AM1735" s="16">
        <f>AM1726*Settings!$C$13*$D1735</f>
        <v/>
      </c>
      <c r="AN1735" s="16">
        <f>AN1726*Settings!$C$13*$D1735</f>
        <v/>
      </c>
      <c r="AO1735" s="16">
        <f>AO1726*Settings!$C$13*$D1735</f>
        <v/>
      </c>
      <c r="AP1735" s="16">
        <f>AP1726*Settings!$C$13*$D1735</f>
        <v/>
      </c>
      <c r="AQ1735" s="16">
        <f>AQ1726*Settings!$C$13*$D1735</f>
        <v/>
      </c>
      <c r="AR1735" s="16">
        <f>AR1726*Settings!$C$13*$D1735</f>
        <v/>
      </c>
      <c r="AS1735" s="16">
        <f>AS1726*Settings!$C$13*$D1735</f>
        <v/>
      </c>
      <c r="AT1735" s="16">
        <f>AT1726*Settings!$C$13*$D1735</f>
        <v/>
      </c>
      <c r="AU1735" s="16">
        <f>AU1726*Settings!$C$13*$D1735</f>
        <v/>
      </c>
      <c r="AV1735" s="16">
        <f>AV1726*Settings!$C$13*$D1735</f>
        <v/>
      </c>
      <c r="AW1735" s="16">
        <f>AW1726*Settings!$C$13*$D1735</f>
        <v/>
      </c>
      <c r="AX1735" s="16">
        <f>AX1726*Settings!$C$13*$D1735</f>
        <v/>
      </c>
      <c r="AY1735" s="47">
        <f>EMISSIONS(AY1726,Settings!$C$13,$D1735)</f>
        <v/>
      </c>
    </row>
    <row r="1736" hidden="1" outlineLevel="2">
      <c r="A1736" s="14" t="inlineStr">
        <is>
          <t>co2</t>
        </is>
      </c>
      <c r="B1736" s="14" t="inlineStr">
        <is>
          <t>die</t>
        </is>
      </c>
      <c r="C1736" s="14" t="inlineStr">
        <is>
          <t>cst</t>
        </is>
      </c>
      <c r="D1736" s="37">
        <f>INDEX(Inputs!$T$5:$T$132,MATCH($B1736&amp;"|"&amp;$C1736,Inputs!$A$5:$A$132,0))</f>
        <v/>
      </c>
      <c r="E1736" s="36" t="n"/>
      <c r="F1736" s="36" t="n"/>
      <c r="G1736" s="36" t="n"/>
      <c r="H1736" s="14">
        <f>INDEX(Variables!$B$5:$B$105,MATCH($A1736,Variables!$A$5:$A$105,0))&amp;IF($C1736="",""," | "&amp;INDEX(Mapping!$B$5:$B$26,MATCH($C1736,Mapping!$A$5:$A$26,0))&amp;" | "&amp;INDEX(Mapping!$B$30:$B$41,MATCH($B1736,Mapping!$A$30:$A$41,0)))</f>
        <v/>
      </c>
      <c r="I1736" s="14">
        <f>INDEX(Variables!$C$5:$C$105,MATCH($A1736,Variables!$A$5:$A$105,0))</f>
        <v/>
      </c>
      <c r="J1736" s="14">
        <f>INDEX(Variables!$E$5:$E$105,MATCH($A1736,Variables!$A$5:$A$105,0))</f>
        <v/>
      </c>
      <c r="K1736" s="11">
        <f>LOWER(Settings!$C$4)&amp;".mit."&amp;$A1736&amp;IF($C1736="","","."&amp;$C1736&amp;"."&amp;$B1736)&amp;IF(INDEX(Variables!$D$5:$D$105,MATCH($A1736,Variables!$A$5:$A$105,0))="","","."&amp;INDEX(Variables!$D$5:$D$105,MATCH($A1736,Variables!$A$5:$A$105,0)))&amp;"."&amp;K$5</f>
        <v/>
      </c>
      <c r="L1736" s="15">
        <f>L1727*Settings!$C$13*$D1736</f>
        <v/>
      </c>
      <c r="M1736" s="16">
        <f>M1727*Settings!$C$13*$D1736</f>
        <v/>
      </c>
      <c r="N1736" s="16">
        <f>N1727*Settings!$C$13*$D1736</f>
        <v/>
      </c>
      <c r="O1736" s="16">
        <f>O1727*Settings!$C$13*$D1736</f>
        <v/>
      </c>
      <c r="P1736" s="16">
        <f>P1727*Settings!$C$13*$D1736</f>
        <v/>
      </c>
      <c r="Q1736" s="16">
        <f>Q1727*Settings!$C$13*$D1736</f>
        <v/>
      </c>
      <c r="R1736" s="16">
        <f>R1727*Settings!$C$13*$D1736</f>
        <v/>
      </c>
      <c r="S1736" s="16">
        <f>S1727*Settings!$C$13*$D1736</f>
        <v/>
      </c>
      <c r="T1736" s="16">
        <f>T1727*Settings!$C$13*$D1736</f>
        <v/>
      </c>
      <c r="U1736" s="16">
        <f>U1727*Settings!$C$13*$D1736</f>
        <v/>
      </c>
      <c r="V1736" s="16">
        <f>V1727*Settings!$C$13*$D1736</f>
        <v/>
      </c>
      <c r="W1736" s="16">
        <f>W1727*Settings!$C$13*$D1736</f>
        <v/>
      </c>
      <c r="X1736" s="16">
        <f>X1727*Settings!$C$13*$D1736</f>
        <v/>
      </c>
      <c r="Y1736" s="16">
        <f>Y1727*Settings!$C$13*$D1736</f>
        <v/>
      </c>
      <c r="Z1736" s="16">
        <f>Z1727*Settings!$C$13*$D1736</f>
        <v/>
      </c>
      <c r="AA1736" s="16">
        <f>AA1727*Settings!$C$13*$D1736</f>
        <v/>
      </c>
      <c r="AB1736" s="16">
        <f>AB1727*Settings!$C$13*$D1736</f>
        <v/>
      </c>
      <c r="AC1736" s="16">
        <f>AC1727*Settings!$C$13*$D1736</f>
        <v/>
      </c>
      <c r="AD1736" s="47">
        <f>EMISSIONS(AD1727,Settings!$C$13,$D1736)</f>
        <v/>
      </c>
      <c r="AF1736" s="11">
        <f>LOWER(Settings!$C$4)&amp;".mit."&amp;$A1736&amp;IF($C1736="","","."&amp;$C1736&amp;"."&amp;$B1736)&amp;IF(INDEX(Variables!$D$5:$D$105,MATCH($A1736,Variables!$A$5:$A$105,0))="","","."&amp;INDEX(Variables!$D$5:$D$105,MATCH($A1736,Variables!$A$5:$A$105,0)))&amp;"."&amp;AF$5</f>
        <v/>
      </c>
      <c r="AG1736" s="15">
        <f>AG1727*Settings!$C$13*$D1736</f>
        <v/>
      </c>
      <c r="AH1736" s="16">
        <f>AH1727*Settings!$C$13*$D1736</f>
        <v/>
      </c>
      <c r="AI1736" s="16">
        <f>AI1727*Settings!$C$13*$D1736</f>
        <v/>
      </c>
      <c r="AJ1736" s="16">
        <f>AJ1727*Settings!$C$13*$D1736</f>
        <v/>
      </c>
      <c r="AK1736" s="16">
        <f>AK1727*Settings!$C$13*$D1736</f>
        <v/>
      </c>
      <c r="AL1736" s="16">
        <f>AL1727*Settings!$C$13*$D1736</f>
        <v/>
      </c>
      <c r="AM1736" s="16">
        <f>AM1727*Settings!$C$13*$D1736</f>
        <v/>
      </c>
      <c r="AN1736" s="16">
        <f>AN1727*Settings!$C$13*$D1736</f>
        <v/>
      </c>
      <c r="AO1736" s="16">
        <f>AO1727*Settings!$C$13*$D1736</f>
        <v/>
      </c>
      <c r="AP1736" s="16">
        <f>AP1727*Settings!$C$13*$D1736</f>
        <v/>
      </c>
      <c r="AQ1736" s="16">
        <f>AQ1727*Settings!$C$13*$D1736</f>
        <v/>
      </c>
      <c r="AR1736" s="16">
        <f>AR1727*Settings!$C$13*$D1736</f>
        <v/>
      </c>
      <c r="AS1736" s="16">
        <f>AS1727*Settings!$C$13*$D1736</f>
        <v/>
      </c>
      <c r="AT1736" s="16">
        <f>AT1727*Settings!$C$13*$D1736</f>
        <v/>
      </c>
      <c r="AU1736" s="16">
        <f>AU1727*Settings!$C$13*$D1736</f>
        <v/>
      </c>
      <c r="AV1736" s="16">
        <f>AV1727*Settings!$C$13*$D1736</f>
        <v/>
      </c>
      <c r="AW1736" s="16">
        <f>AW1727*Settings!$C$13*$D1736</f>
        <v/>
      </c>
      <c r="AX1736" s="16">
        <f>AX1727*Settings!$C$13*$D1736</f>
        <v/>
      </c>
      <c r="AY1736" s="47">
        <f>EMISSIONS(AY1727,Settings!$C$13,$D1736)</f>
        <v/>
      </c>
    </row>
    <row r="1737" hidden="1" outlineLevel="2">
      <c r="A1737" s="14" t="inlineStr">
        <is>
          <t>co2</t>
        </is>
      </c>
      <c r="B1737" s="14" t="inlineStr">
        <is>
          <t>lpg</t>
        </is>
      </c>
      <c r="C1737" s="14" t="inlineStr">
        <is>
          <t>cst</t>
        </is>
      </c>
      <c r="D1737" s="37">
        <f>INDEX(Inputs!$T$5:$T$132,MATCH($B1737&amp;"|"&amp;$C1737,Inputs!$A$5:$A$132,0))</f>
        <v/>
      </c>
      <c r="E1737" s="36" t="n"/>
      <c r="F1737" s="36" t="n"/>
      <c r="G1737" s="36" t="n"/>
      <c r="H1737" s="14">
        <f>INDEX(Variables!$B$5:$B$105,MATCH($A1737,Variables!$A$5:$A$105,0))&amp;IF($C1737="",""," | "&amp;INDEX(Mapping!$B$5:$B$26,MATCH($C1737,Mapping!$A$5:$A$26,0))&amp;" | "&amp;INDEX(Mapping!$B$30:$B$41,MATCH($B1737,Mapping!$A$30:$A$41,0)))</f>
        <v/>
      </c>
      <c r="I1737" s="14">
        <f>INDEX(Variables!$C$5:$C$105,MATCH($A1737,Variables!$A$5:$A$105,0))</f>
        <v/>
      </c>
      <c r="J1737" s="14">
        <f>INDEX(Variables!$E$5:$E$105,MATCH($A1737,Variables!$A$5:$A$105,0))</f>
        <v/>
      </c>
      <c r="K1737" s="11">
        <f>LOWER(Settings!$C$4)&amp;".mit."&amp;$A1737&amp;IF($C1737="","","."&amp;$C1737&amp;"."&amp;$B1737)&amp;IF(INDEX(Variables!$D$5:$D$105,MATCH($A1737,Variables!$A$5:$A$105,0))="","","."&amp;INDEX(Variables!$D$5:$D$105,MATCH($A1737,Variables!$A$5:$A$105,0)))&amp;"."&amp;K$5</f>
        <v/>
      </c>
      <c r="L1737" s="15">
        <f>L1728*Settings!$C$13*$D1737</f>
        <v/>
      </c>
      <c r="M1737" s="16">
        <f>M1728*Settings!$C$13*$D1737</f>
        <v/>
      </c>
      <c r="N1737" s="16">
        <f>N1728*Settings!$C$13*$D1737</f>
        <v/>
      </c>
      <c r="O1737" s="16">
        <f>O1728*Settings!$C$13*$D1737</f>
        <v/>
      </c>
      <c r="P1737" s="16">
        <f>P1728*Settings!$C$13*$D1737</f>
        <v/>
      </c>
      <c r="Q1737" s="16">
        <f>Q1728*Settings!$C$13*$D1737</f>
        <v/>
      </c>
      <c r="R1737" s="16">
        <f>R1728*Settings!$C$13*$D1737</f>
        <v/>
      </c>
      <c r="S1737" s="16">
        <f>S1728*Settings!$C$13*$D1737</f>
        <v/>
      </c>
      <c r="T1737" s="16">
        <f>T1728*Settings!$C$13*$D1737</f>
        <v/>
      </c>
      <c r="U1737" s="16">
        <f>U1728*Settings!$C$13*$D1737</f>
        <v/>
      </c>
      <c r="V1737" s="16">
        <f>V1728*Settings!$C$13*$D1737</f>
        <v/>
      </c>
      <c r="W1737" s="16">
        <f>W1728*Settings!$C$13*$D1737</f>
        <v/>
      </c>
      <c r="X1737" s="16">
        <f>X1728*Settings!$C$13*$D1737</f>
        <v/>
      </c>
      <c r="Y1737" s="16">
        <f>Y1728*Settings!$C$13*$D1737</f>
        <v/>
      </c>
      <c r="Z1737" s="16">
        <f>Z1728*Settings!$C$13*$D1737</f>
        <v/>
      </c>
      <c r="AA1737" s="16">
        <f>AA1728*Settings!$C$13*$D1737</f>
        <v/>
      </c>
      <c r="AB1737" s="16">
        <f>AB1728*Settings!$C$13*$D1737</f>
        <v/>
      </c>
      <c r="AC1737" s="16">
        <f>AC1728*Settings!$C$13*$D1737</f>
        <v/>
      </c>
      <c r="AD1737" s="47">
        <f>EMISSIONS(AD1728,Settings!$C$13,$D1737)</f>
        <v/>
      </c>
      <c r="AF1737" s="11">
        <f>LOWER(Settings!$C$4)&amp;".mit."&amp;$A1737&amp;IF($C1737="","","."&amp;$C1737&amp;"."&amp;$B1737)&amp;IF(INDEX(Variables!$D$5:$D$105,MATCH($A1737,Variables!$A$5:$A$105,0))="","","."&amp;INDEX(Variables!$D$5:$D$105,MATCH($A1737,Variables!$A$5:$A$105,0)))&amp;"."&amp;AF$5</f>
        <v/>
      </c>
      <c r="AG1737" s="15">
        <f>AG1728*Settings!$C$13*$D1737</f>
        <v/>
      </c>
      <c r="AH1737" s="16">
        <f>AH1728*Settings!$C$13*$D1737</f>
        <v/>
      </c>
      <c r="AI1737" s="16">
        <f>AI1728*Settings!$C$13*$D1737</f>
        <v/>
      </c>
      <c r="AJ1737" s="16">
        <f>AJ1728*Settings!$C$13*$D1737</f>
        <v/>
      </c>
      <c r="AK1737" s="16">
        <f>AK1728*Settings!$C$13*$D1737</f>
        <v/>
      </c>
      <c r="AL1737" s="16">
        <f>AL1728*Settings!$C$13*$D1737</f>
        <v/>
      </c>
      <c r="AM1737" s="16">
        <f>AM1728*Settings!$C$13*$D1737</f>
        <v/>
      </c>
      <c r="AN1737" s="16">
        <f>AN1728*Settings!$C$13*$D1737</f>
        <v/>
      </c>
      <c r="AO1737" s="16">
        <f>AO1728*Settings!$C$13*$D1737</f>
        <v/>
      </c>
      <c r="AP1737" s="16">
        <f>AP1728*Settings!$C$13*$D1737</f>
        <v/>
      </c>
      <c r="AQ1737" s="16">
        <f>AQ1728*Settings!$C$13*$D1737</f>
        <v/>
      </c>
      <c r="AR1737" s="16">
        <f>AR1728*Settings!$C$13*$D1737</f>
        <v/>
      </c>
      <c r="AS1737" s="16">
        <f>AS1728*Settings!$C$13*$D1737</f>
        <v/>
      </c>
      <c r="AT1737" s="16">
        <f>AT1728*Settings!$C$13*$D1737</f>
        <v/>
      </c>
      <c r="AU1737" s="16">
        <f>AU1728*Settings!$C$13*$D1737</f>
        <v/>
      </c>
      <c r="AV1737" s="16">
        <f>AV1728*Settings!$C$13*$D1737</f>
        <v/>
      </c>
      <c r="AW1737" s="16">
        <f>AW1728*Settings!$C$13*$D1737</f>
        <v/>
      </c>
      <c r="AX1737" s="16">
        <f>AX1728*Settings!$C$13*$D1737</f>
        <v/>
      </c>
      <c r="AY1737" s="47">
        <f>EMISSIONS(AY1728,Settings!$C$13,$D1737)</f>
        <v/>
      </c>
    </row>
    <row r="1738" hidden="1" outlineLevel="2">
      <c r="A1738" s="14" t="inlineStr">
        <is>
          <t>co2</t>
        </is>
      </c>
      <c r="B1738" s="14" t="inlineStr">
        <is>
          <t>ker</t>
        </is>
      </c>
      <c r="C1738" s="14" t="inlineStr">
        <is>
          <t>cst</t>
        </is>
      </c>
      <c r="D1738" s="37">
        <f>INDEX(Inputs!$T$5:$T$132,MATCH($B1738&amp;"|"&amp;$C1738,Inputs!$A$5:$A$132,0))</f>
        <v/>
      </c>
      <c r="E1738" s="36" t="n"/>
      <c r="F1738" s="36" t="n"/>
      <c r="G1738" s="36" t="n"/>
      <c r="H1738" s="14">
        <f>INDEX(Variables!$B$5:$B$105,MATCH($A1738,Variables!$A$5:$A$105,0))&amp;IF($C1738="",""," | "&amp;INDEX(Mapping!$B$5:$B$26,MATCH($C1738,Mapping!$A$5:$A$26,0))&amp;" | "&amp;INDEX(Mapping!$B$30:$B$41,MATCH($B1738,Mapping!$A$30:$A$41,0)))</f>
        <v/>
      </c>
      <c r="I1738" s="14">
        <f>INDEX(Variables!$C$5:$C$105,MATCH($A1738,Variables!$A$5:$A$105,0))</f>
        <v/>
      </c>
      <c r="J1738" s="14">
        <f>INDEX(Variables!$E$5:$E$105,MATCH($A1738,Variables!$A$5:$A$105,0))</f>
        <v/>
      </c>
      <c r="K1738" s="11">
        <f>LOWER(Settings!$C$4)&amp;".mit."&amp;$A1738&amp;IF($C1738="","","."&amp;$C1738&amp;"."&amp;$B1738)&amp;IF(INDEX(Variables!$D$5:$D$105,MATCH($A1738,Variables!$A$5:$A$105,0))="","","."&amp;INDEX(Variables!$D$5:$D$105,MATCH($A1738,Variables!$A$5:$A$105,0)))&amp;"."&amp;K$5</f>
        <v/>
      </c>
      <c r="L1738" s="15">
        <f>L1729*Settings!$C$13*$D1738</f>
        <v/>
      </c>
      <c r="M1738" s="16">
        <f>M1729*Settings!$C$13*$D1738</f>
        <v/>
      </c>
      <c r="N1738" s="16">
        <f>N1729*Settings!$C$13*$D1738</f>
        <v/>
      </c>
      <c r="O1738" s="16">
        <f>O1729*Settings!$C$13*$D1738</f>
        <v/>
      </c>
      <c r="P1738" s="16">
        <f>P1729*Settings!$C$13*$D1738</f>
        <v/>
      </c>
      <c r="Q1738" s="16">
        <f>Q1729*Settings!$C$13*$D1738</f>
        <v/>
      </c>
      <c r="R1738" s="16">
        <f>R1729*Settings!$C$13*$D1738</f>
        <v/>
      </c>
      <c r="S1738" s="16">
        <f>S1729*Settings!$C$13*$D1738</f>
        <v/>
      </c>
      <c r="T1738" s="16">
        <f>T1729*Settings!$C$13*$D1738</f>
        <v/>
      </c>
      <c r="U1738" s="16">
        <f>U1729*Settings!$C$13*$D1738</f>
        <v/>
      </c>
      <c r="V1738" s="16">
        <f>V1729*Settings!$C$13*$D1738</f>
        <v/>
      </c>
      <c r="W1738" s="16">
        <f>W1729*Settings!$C$13*$D1738</f>
        <v/>
      </c>
      <c r="X1738" s="16">
        <f>X1729*Settings!$C$13*$D1738</f>
        <v/>
      </c>
      <c r="Y1738" s="16">
        <f>Y1729*Settings!$C$13*$D1738</f>
        <v/>
      </c>
      <c r="Z1738" s="16">
        <f>Z1729*Settings!$C$13*$D1738</f>
        <v/>
      </c>
      <c r="AA1738" s="16">
        <f>AA1729*Settings!$C$13*$D1738</f>
        <v/>
      </c>
      <c r="AB1738" s="16">
        <f>AB1729*Settings!$C$13*$D1738</f>
        <v/>
      </c>
      <c r="AC1738" s="16">
        <f>AC1729*Settings!$C$13*$D1738</f>
        <v/>
      </c>
      <c r="AD1738" s="47">
        <f>EMISSIONS(AD1729,Settings!$C$13,$D1738)</f>
        <v/>
      </c>
      <c r="AF1738" s="11">
        <f>LOWER(Settings!$C$4)&amp;".mit."&amp;$A1738&amp;IF($C1738="","","."&amp;$C1738&amp;"."&amp;$B1738)&amp;IF(INDEX(Variables!$D$5:$D$105,MATCH($A1738,Variables!$A$5:$A$105,0))="","","."&amp;INDEX(Variables!$D$5:$D$105,MATCH($A1738,Variables!$A$5:$A$105,0)))&amp;"."&amp;AF$5</f>
        <v/>
      </c>
      <c r="AG1738" s="15">
        <f>AG1729*Settings!$C$13*$D1738</f>
        <v/>
      </c>
      <c r="AH1738" s="16">
        <f>AH1729*Settings!$C$13*$D1738</f>
        <v/>
      </c>
      <c r="AI1738" s="16">
        <f>AI1729*Settings!$C$13*$D1738</f>
        <v/>
      </c>
      <c r="AJ1738" s="16">
        <f>AJ1729*Settings!$C$13*$D1738</f>
        <v/>
      </c>
      <c r="AK1738" s="16">
        <f>AK1729*Settings!$C$13*$D1738</f>
        <v/>
      </c>
      <c r="AL1738" s="16">
        <f>AL1729*Settings!$C$13*$D1738</f>
        <v/>
      </c>
      <c r="AM1738" s="16">
        <f>AM1729*Settings!$C$13*$D1738</f>
        <v/>
      </c>
      <c r="AN1738" s="16">
        <f>AN1729*Settings!$C$13*$D1738</f>
        <v/>
      </c>
      <c r="AO1738" s="16">
        <f>AO1729*Settings!$C$13*$D1738</f>
        <v/>
      </c>
      <c r="AP1738" s="16">
        <f>AP1729*Settings!$C$13*$D1738</f>
        <v/>
      </c>
      <c r="AQ1738" s="16">
        <f>AQ1729*Settings!$C$13*$D1738</f>
        <v/>
      </c>
      <c r="AR1738" s="16">
        <f>AR1729*Settings!$C$13*$D1738</f>
        <v/>
      </c>
      <c r="AS1738" s="16">
        <f>AS1729*Settings!$C$13*$D1738</f>
        <v/>
      </c>
      <c r="AT1738" s="16">
        <f>AT1729*Settings!$C$13*$D1738</f>
        <v/>
      </c>
      <c r="AU1738" s="16">
        <f>AU1729*Settings!$C$13*$D1738</f>
        <v/>
      </c>
      <c r="AV1738" s="16">
        <f>AV1729*Settings!$C$13*$D1738</f>
        <v/>
      </c>
      <c r="AW1738" s="16">
        <f>AW1729*Settings!$C$13*$D1738</f>
        <v/>
      </c>
      <c r="AX1738" s="16">
        <f>AX1729*Settings!$C$13*$D1738</f>
        <v/>
      </c>
      <c r="AY1738" s="47">
        <f>EMISSIONS(AY1729,Settings!$C$13,$D1738)</f>
        <v/>
      </c>
    </row>
    <row r="1739" hidden="1" outlineLevel="2">
      <c r="A1739" s="14" t="inlineStr">
        <is>
          <t>co2</t>
        </is>
      </c>
      <c r="B1739" s="14" t="inlineStr">
        <is>
          <t>oop</t>
        </is>
      </c>
      <c r="C1739" s="14" t="inlineStr">
        <is>
          <t>cst</t>
        </is>
      </c>
      <c r="D1739" s="37">
        <f>INDEX(Inputs!$T$5:$T$132,MATCH($B1739&amp;"|"&amp;$C1739,Inputs!$A$5:$A$132,0))</f>
        <v/>
      </c>
      <c r="E1739" s="36" t="n"/>
      <c r="F1739" s="36" t="n"/>
      <c r="G1739" s="36" t="n"/>
      <c r="H1739" s="14">
        <f>INDEX(Variables!$B$5:$B$105,MATCH($A1739,Variables!$A$5:$A$105,0))&amp;IF($C1739="",""," | "&amp;INDEX(Mapping!$B$5:$B$26,MATCH($C1739,Mapping!$A$5:$A$26,0))&amp;" | "&amp;INDEX(Mapping!$B$30:$B$41,MATCH($B1739,Mapping!$A$30:$A$41,0)))</f>
        <v/>
      </c>
      <c r="I1739" s="14">
        <f>INDEX(Variables!$C$5:$C$105,MATCH($A1739,Variables!$A$5:$A$105,0))</f>
        <v/>
      </c>
      <c r="J1739" s="14">
        <f>INDEX(Variables!$E$5:$E$105,MATCH($A1739,Variables!$A$5:$A$105,0))</f>
        <v/>
      </c>
      <c r="K1739" s="11">
        <f>LOWER(Settings!$C$4)&amp;".mit."&amp;$A1739&amp;IF($C1739="","","."&amp;$C1739&amp;"."&amp;$B1739)&amp;IF(INDEX(Variables!$D$5:$D$105,MATCH($A1739,Variables!$A$5:$A$105,0))="","","."&amp;INDEX(Variables!$D$5:$D$105,MATCH($A1739,Variables!$A$5:$A$105,0)))&amp;"."&amp;K$5</f>
        <v/>
      </c>
      <c r="L1739" s="15">
        <f>L1730*Settings!$C$13*$D1739</f>
        <v/>
      </c>
      <c r="M1739" s="16">
        <f>M1730*Settings!$C$13*$D1739</f>
        <v/>
      </c>
      <c r="N1739" s="16">
        <f>N1730*Settings!$C$13*$D1739</f>
        <v/>
      </c>
      <c r="O1739" s="16">
        <f>O1730*Settings!$C$13*$D1739</f>
        <v/>
      </c>
      <c r="P1739" s="16">
        <f>P1730*Settings!$C$13*$D1739</f>
        <v/>
      </c>
      <c r="Q1739" s="16">
        <f>Q1730*Settings!$C$13*$D1739</f>
        <v/>
      </c>
      <c r="R1739" s="16">
        <f>R1730*Settings!$C$13*$D1739</f>
        <v/>
      </c>
      <c r="S1739" s="16">
        <f>S1730*Settings!$C$13*$D1739</f>
        <v/>
      </c>
      <c r="T1739" s="16">
        <f>T1730*Settings!$C$13*$D1739</f>
        <v/>
      </c>
      <c r="U1739" s="16">
        <f>U1730*Settings!$C$13*$D1739</f>
        <v/>
      </c>
      <c r="V1739" s="16">
        <f>V1730*Settings!$C$13*$D1739</f>
        <v/>
      </c>
      <c r="W1739" s="16">
        <f>W1730*Settings!$C$13*$D1739</f>
        <v/>
      </c>
      <c r="X1739" s="16">
        <f>X1730*Settings!$C$13*$D1739</f>
        <v/>
      </c>
      <c r="Y1739" s="16">
        <f>Y1730*Settings!$C$13*$D1739</f>
        <v/>
      </c>
      <c r="Z1739" s="16">
        <f>Z1730*Settings!$C$13*$D1739</f>
        <v/>
      </c>
      <c r="AA1739" s="16">
        <f>AA1730*Settings!$C$13*$D1739</f>
        <v/>
      </c>
      <c r="AB1739" s="16">
        <f>AB1730*Settings!$C$13*$D1739</f>
        <v/>
      </c>
      <c r="AC1739" s="16">
        <f>AC1730*Settings!$C$13*$D1739</f>
        <v/>
      </c>
      <c r="AD1739" s="47">
        <f>EMISSIONS(AD1730,Settings!$C$13,$D1739)</f>
        <v/>
      </c>
      <c r="AF1739" s="11">
        <f>LOWER(Settings!$C$4)&amp;".mit."&amp;$A1739&amp;IF($C1739="","","."&amp;$C1739&amp;"."&amp;$B1739)&amp;IF(INDEX(Variables!$D$5:$D$105,MATCH($A1739,Variables!$A$5:$A$105,0))="","","."&amp;INDEX(Variables!$D$5:$D$105,MATCH($A1739,Variables!$A$5:$A$105,0)))&amp;"."&amp;AF$5</f>
        <v/>
      </c>
      <c r="AG1739" s="15">
        <f>AG1730*Settings!$C$13*$D1739</f>
        <v/>
      </c>
      <c r="AH1739" s="16">
        <f>AH1730*Settings!$C$13*$D1739</f>
        <v/>
      </c>
      <c r="AI1739" s="16">
        <f>AI1730*Settings!$C$13*$D1739</f>
        <v/>
      </c>
      <c r="AJ1739" s="16">
        <f>AJ1730*Settings!$C$13*$D1739</f>
        <v/>
      </c>
      <c r="AK1739" s="16">
        <f>AK1730*Settings!$C$13*$D1739</f>
        <v/>
      </c>
      <c r="AL1739" s="16">
        <f>AL1730*Settings!$C$13*$D1739</f>
        <v/>
      </c>
      <c r="AM1739" s="16">
        <f>AM1730*Settings!$C$13*$D1739</f>
        <v/>
      </c>
      <c r="AN1739" s="16">
        <f>AN1730*Settings!$C$13*$D1739</f>
        <v/>
      </c>
      <c r="AO1739" s="16">
        <f>AO1730*Settings!$C$13*$D1739</f>
        <v/>
      </c>
      <c r="AP1739" s="16">
        <f>AP1730*Settings!$C$13*$D1739</f>
        <v/>
      </c>
      <c r="AQ1739" s="16">
        <f>AQ1730*Settings!$C$13*$D1739</f>
        <v/>
      </c>
      <c r="AR1739" s="16">
        <f>AR1730*Settings!$C$13*$D1739</f>
        <v/>
      </c>
      <c r="AS1739" s="16">
        <f>AS1730*Settings!$C$13*$D1739</f>
        <v/>
      </c>
      <c r="AT1739" s="16">
        <f>AT1730*Settings!$C$13*$D1739</f>
        <v/>
      </c>
      <c r="AU1739" s="16">
        <f>AU1730*Settings!$C$13*$D1739</f>
        <v/>
      </c>
      <c r="AV1739" s="16">
        <f>AV1730*Settings!$C$13*$D1739</f>
        <v/>
      </c>
      <c r="AW1739" s="16">
        <f>AW1730*Settings!$C$13*$D1739</f>
        <v/>
      </c>
      <c r="AX1739" s="16">
        <f>AX1730*Settings!$C$13*$D1739</f>
        <v/>
      </c>
      <c r="AY1739" s="47">
        <f>EMISSIONS(AY1730,Settings!$C$13,$D1739)</f>
        <v/>
      </c>
    </row>
    <row r="1740" hidden="1" outlineLevel="2">
      <c r="A1740" s="14" t="inlineStr">
        <is>
          <t>co2</t>
        </is>
      </c>
      <c r="B1740" s="14" t="inlineStr">
        <is>
          <t>bio</t>
        </is>
      </c>
      <c r="C1740" s="14" t="inlineStr">
        <is>
          <t>cst</t>
        </is>
      </c>
      <c r="D1740" s="37">
        <f>INDEX(Inputs!$T$5:$T$132,MATCH($B1740&amp;"|"&amp;$C1740,Inputs!$A$5:$A$132,0))</f>
        <v/>
      </c>
      <c r="E1740" s="36" t="n"/>
      <c r="F1740" s="36" t="n"/>
      <c r="G1740" s="36" t="n"/>
      <c r="H1740" s="14">
        <f>INDEX(Variables!$B$5:$B$105,MATCH($A1740,Variables!$A$5:$A$105,0))&amp;IF($C1740="",""," | "&amp;INDEX(Mapping!$B$5:$B$26,MATCH($C1740,Mapping!$A$5:$A$26,0))&amp;" | "&amp;INDEX(Mapping!$B$30:$B$41,MATCH($B1740,Mapping!$A$30:$A$41,0)))</f>
        <v/>
      </c>
      <c r="I1740" s="14">
        <f>INDEX(Variables!$C$5:$C$105,MATCH($A1740,Variables!$A$5:$A$105,0))</f>
        <v/>
      </c>
      <c r="J1740" s="14">
        <f>INDEX(Variables!$E$5:$E$105,MATCH($A1740,Variables!$A$5:$A$105,0))</f>
        <v/>
      </c>
      <c r="K1740" s="11">
        <f>LOWER(Settings!$C$4)&amp;".mit."&amp;$A1740&amp;IF($C1740="","","."&amp;$C1740&amp;"."&amp;$B1740)&amp;IF(INDEX(Variables!$D$5:$D$105,MATCH($A1740,Variables!$A$5:$A$105,0))="","","."&amp;INDEX(Variables!$D$5:$D$105,MATCH($A1740,Variables!$A$5:$A$105,0)))&amp;"."&amp;K$5</f>
        <v/>
      </c>
      <c r="L1740" s="15">
        <f>L1731*Settings!$C$13*$D1740</f>
        <v/>
      </c>
      <c r="M1740" s="16">
        <f>M1731*Settings!$C$13*$D1740</f>
        <v/>
      </c>
      <c r="N1740" s="16">
        <f>N1731*Settings!$C$13*$D1740</f>
        <v/>
      </c>
      <c r="O1740" s="16">
        <f>O1731*Settings!$C$13*$D1740</f>
        <v/>
      </c>
      <c r="P1740" s="16">
        <f>P1731*Settings!$C$13*$D1740</f>
        <v/>
      </c>
      <c r="Q1740" s="16">
        <f>Q1731*Settings!$C$13*$D1740</f>
        <v/>
      </c>
      <c r="R1740" s="16">
        <f>R1731*Settings!$C$13*$D1740</f>
        <v/>
      </c>
      <c r="S1740" s="16">
        <f>S1731*Settings!$C$13*$D1740</f>
        <v/>
      </c>
      <c r="T1740" s="16">
        <f>T1731*Settings!$C$13*$D1740</f>
        <v/>
      </c>
      <c r="U1740" s="16">
        <f>U1731*Settings!$C$13*$D1740</f>
        <v/>
      </c>
      <c r="V1740" s="16">
        <f>V1731*Settings!$C$13*$D1740</f>
        <v/>
      </c>
      <c r="W1740" s="16">
        <f>W1731*Settings!$C$13*$D1740</f>
        <v/>
      </c>
      <c r="X1740" s="16">
        <f>X1731*Settings!$C$13*$D1740</f>
        <v/>
      </c>
      <c r="Y1740" s="16">
        <f>Y1731*Settings!$C$13*$D1740</f>
        <v/>
      </c>
      <c r="Z1740" s="16">
        <f>Z1731*Settings!$C$13*$D1740</f>
        <v/>
      </c>
      <c r="AA1740" s="16">
        <f>AA1731*Settings!$C$13*$D1740</f>
        <v/>
      </c>
      <c r="AB1740" s="16">
        <f>AB1731*Settings!$C$13*$D1740</f>
        <v/>
      </c>
      <c r="AC1740" s="16">
        <f>AC1731*Settings!$C$13*$D1740</f>
        <v/>
      </c>
      <c r="AD1740" s="47">
        <f>EMISSIONS(AD1731,Settings!$C$13,$D1740)</f>
        <v/>
      </c>
      <c r="AF1740" s="11">
        <f>LOWER(Settings!$C$4)&amp;".mit."&amp;$A1740&amp;IF($C1740="","","."&amp;$C1740&amp;"."&amp;$B1740)&amp;IF(INDEX(Variables!$D$5:$D$105,MATCH($A1740,Variables!$A$5:$A$105,0))="","","."&amp;INDEX(Variables!$D$5:$D$105,MATCH($A1740,Variables!$A$5:$A$105,0)))&amp;"."&amp;AF$5</f>
        <v/>
      </c>
      <c r="AG1740" s="15">
        <f>AG1731*Settings!$C$13*$D1740</f>
        <v/>
      </c>
      <c r="AH1740" s="16">
        <f>AH1731*Settings!$C$13*$D1740</f>
        <v/>
      </c>
      <c r="AI1740" s="16">
        <f>AI1731*Settings!$C$13*$D1740</f>
        <v/>
      </c>
      <c r="AJ1740" s="16">
        <f>AJ1731*Settings!$C$13*$D1740</f>
        <v/>
      </c>
      <c r="AK1740" s="16">
        <f>AK1731*Settings!$C$13*$D1740</f>
        <v/>
      </c>
      <c r="AL1740" s="16">
        <f>AL1731*Settings!$C$13*$D1740</f>
        <v/>
      </c>
      <c r="AM1740" s="16">
        <f>AM1731*Settings!$C$13*$D1740</f>
        <v/>
      </c>
      <c r="AN1740" s="16">
        <f>AN1731*Settings!$C$13*$D1740</f>
        <v/>
      </c>
      <c r="AO1740" s="16">
        <f>AO1731*Settings!$C$13*$D1740</f>
        <v/>
      </c>
      <c r="AP1740" s="16">
        <f>AP1731*Settings!$C$13*$D1740</f>
        <v/>
      </c>
      <c r="AQ1740" s="16">
        <f>AQ1731*Settings!$C$13*$D1740</f>
        <v/>
      </c>
      <c r="AR1740" s="16">
        <f>AR1731*Settings!$C$13*$D1740</f>
        <v/>
      </c>
      <c r="AS1740" s="16">
        <f>AS1731*Settings!$C$13*$D1740</f>
        <v/>
      </c>
      <c r="AT1740" s="16">
        <f>AT1731*Settings!$C$13*$D1740</f>
        <v/>
      </c>
      <c r="AU1740" s="16">
        <f>AU1731*Settings!$C$13*$D1740</f>
        <v/>
      </c>
      <c r="AV1740" s="16">
        <f>AV1731*Settings!$C$13*$D1740</f>
        <v/>
      </c>
      <c r="AW1740" s="16">
        <f>AW1731*Settings!$C$13*$D1740</f>
        <v/>
      </c>
      <c r="AX1740" s="16">
        <f>AX1731*Settings!$C$13*$D1740</f>
        <v/>
      </c>
      <c r="AY1740" s="47">
        <f>EMISSIONS(AY1731,Settings!$C$13,$D1740)</f>
        <v/>
      </c>
    </row>
    <row r="1741" hidden="1" outlineLevel="2"/>
    <row r="1742" hidden="1" outlineLevel="2">
      <c r="A1742" s="14" t="inlineStr">
        <is>
          <t>rtx</t>
        </is>
      </c>
      <c r="B1742" s="14" t="inlineStr">
        <is>
          <t>coa</t>
        </is>
      </c>
      <c r="C1742" s="14" t="inlineStr">
        <is>
          <t>cst</t>
        </is>
      </c>
      <c r="D1742" s="37">
        <f>INDEX(Inputs!$R$5:$R$132,MATCH($B1742&amp;"|"&amp;$C1742,Inputs!$A$5:$A$132,0))</f>
        <v/>
      </c>
      <c r="E1742" s="36" t="n"/>
      <c r="F1742" s="36" t="n"/>
      <c r="G1742" s="36" t="n"/>
      <c r="H1742" s="14">
        <f>INDEX(Variables!$B$5:$B$105,MATCH($A1742,Variables!$A$5:$A$105,0))&amp;IF($C1742="",""," | "&amp;INDEX(Mapping!$B$5:$B$26,MATCH($C1742,Mapping!$A$5:$A$26,0))&amp;" | "&amp;INDEX(Mapping!$B$30:$B$41,MATCH($B1742,Mapping!$A$30:$A$41,0)))</f>
        <v/>
      </c>
      <c r="I1742" s="14">
        <f>INDEX(Variables!$C$5:$C$105,MATCH($A1742,Variables!$A$5:$A$105,0))</f>
        <v/>
      </c>
      <c r="J1742" s="14">
        <f>INDEX(Variables!$E$5:$E$105,MATCH($A1742,Variables!$A$5:$A$105,0))</f>
        <v/>
      </c>
      <c r="K1742" s="11">
        <f>LOWER(Settings!$C$4)&amp;".mit."&amp;$A1742&amp;IF($C1742="","","."&amp;$C1742&amp;"."&amp;$B1742)&amp;IF(INDEX(Variables!$D$5:$D$105,MATCH($A1742,Variables!$A$5:$A$105,0))="","","."&amp;INDEX(Variables!$D$5:$D$105,MATCH($A1742,Variables!$A$5:$A$105,0)))&amp;"."&amp;K$5</f>
        <v/>
      </c>
      <c r="L1742" s="44">
        <f>L1724*Settings!$C$13*(INDEX(L$318:L$329,$D1742)+INDEX(L$305:L$316,$D1742))</f>
        <v/>
      </c>
      <c r="M1742" s="45">
        <f>M1724*Settings!$C$13*(INDEX(M$318:M$329,$D1742)+INDEX(M$305:M$316,$D1742))</f>
        <v/>
      </c>
      <c r="N1742" s="45">
        <f>N1724*Settings!$C$13*(INDEX(N$318:N$329,$D1742)+INDEX(N$305:N$316,$D1742))</f>
        <v/>
      </c>
      <c r="O1742" s="45">
        <f>O1724*Settings!$C$13*(INDEX(O$318:O$329,$D1742)+INDEX(O$305:O$316,$D1742))</f>
        <v/>
      </c>
      <c r="P1742" s="45">
        <f>P1724*Settings!$C$13*(INDEX(P$318:P$329,$D1742)+INDEX(P$305:P$316,$D1742))</f>
        <v/>
      </c>
      <c r="Q1742" s="45">
        <f>Q1724*Settings!$C$13*(INDEX(Q$318:Q$329,$D1742)+INDEX(Q$305:Q$316,$D1742))</f>
        <v/>
      </c>
      <c r="R1742" s="45">
        <f>R1724*Settings!$C$13*(INDEX(R$318:R$329,$D1742)+INDEX(R$305:R$316,$D1742))</f>
        <v/>
      </c>
      <c r="S1742" s="45">
        <f>S1724*Settings!$C$13*(INDEX(S$318:S$329,$D1742)+INDEX(S$305:S$316,$D1742))</f>
        <v/>
      </c>
      <c r="T1742" s="45">
        <f>T1724*Settings!$C$13*(INDEX(T$318:T$329,$D1742)+INDEX(T$305:T$316,$D1742))</f>
        <v/>
      </c>
      <c r="U1742" s="45">
        <f>U1724*Settings!$C$13*(INDEX(U$318:U$329,$D1742)+INDEX(U$305:U$316,$D1742))</f>
        <v/>
      </c>
      <c r="V1742" s="45">
        <f>V1724*Settings!$C$13*(INDEX(V$318:V$329,$D1742)+INDEX(V$305:V$316,$D1742))</f>
        <v/>
      </c>
      <c r="W1742" s="45">
        <f>W1724*Settings!$C$13*(INDEX(W$318:W$329,$D1742)+INDEX(W$305:W$316,$D1742))</f>
        <v/>
      </c>
      <c r="X1742" s="45">
        <f>X1724*Settings!$C$13*(INDEX(X$318:X$329,$D1742)+INDEX(X$305:X$316,$D1742))</f>
        <v/>
      </c>
      <c r="Y1742" s="45">
        <f>Y1724*Settings!$C$13*(INDEX(Y$318:Y$329,$D1742)+INDEX(Y$305:Y$316,$D1742))</f>
        <v/>
      </c>
      <c r="Z1742" s="45">
        <f>Z1724*Settings!$C$13*(INDEX(Z$318:Z$329,$D1742)+INDEX(Z$305:Z$316,$D1742))</f>
        <v/>
      </c>
      <c r="AA1742" s="45">
        <f>AA1724*Settings!$C$13*(INDEX(AA$318:AA$329,$D1742)+INDEX(AA$305:AA$316,$D1742))</f>
        <v/>
      </c>
      <c r="AB1742" s="45">
        <f>AB1724*Settings!$C$13*(INDEX(AB$318:AB$329,$D1742)+INDEX(AB$305:AB$316,$D1742))</f>
        <v/>
      </c>
      <c r="AC1742" s="45">
        <f>AC1724*Settings!$C$13*(INDEX(AC$318:AC$329,$D1742)+INDEX(AC$305:AC$316,$D1742))</f>
        <v/>
      </c>
      <c r="AD1742" s="46">
        <f>REVENUE(AD1724,Settings!$C$13,INDEX(AD$318:AD$329,$D1742)+INDEX(AD$305:AD$316,$D1742))</f>
        <v/>
      </c>
      <c r="AF1742" s="11">
        <f>LOWER(Settings!$C$4)&amp;".mit."&amp;$A1742&amp;IF($C1742="","","."&amp;$C1742&amp;"."&amp;$B1742)&amp;IF(INDEX(Variables!$D$5:$D$105,MATCH($A1742,Variables!$A$5:$A$105,0))="","","."&amp;INDEX(Variables!$D$5:$D$105,MATCH($A1742,Variables!$A$5:$A$105,0)))&amp;"."&amp;AF$5</f>
        <v/>
      </c>
      <c r="AG1742" s="44">
        <f>AG1724*Settings!$C$13*(INDEX(AG$318:AG$329,$D1742)+INDEX(AG$305:AG$316,$D1742))</f>
        <v/>
      </c>
      <c r="AH1742" s="45">
        <f>AH1724*Settings!$C$13*(INDEX(AH$318:AH$329,$D1742)+INDEX(AH$305:AH$316,$D1742))</f>
        <v/>
      </c>
      <c r="AI1742" s="45">
        <f>AI1724*Settings!$C$13*(INDEX(AI$318:AI$329,$D1742)+INDEX(AI$305:AI$316,$D1742))</f>
        <v/>
      </c>
      <c r="AJ1742" s="45">
        <f>AJ1724*Settings!$C$13*(INDEX(AJ$318:AJ$329,$D1742)+INDEX(AJ$305:AJ$316,$D1742))</f>
        <v/>
      </c>
      <c r="AK1742" s="45">
        <f>AK1724*Settings!$C$13*(INDEX(AK$318:AK$329,$D1742)+INDEX(AK$305:AK$316,$D1742))</f>
        <v/>
      </c>
      <c r="AL1742" s="45">
        <f>AL1724*Settings!$C$13*(INDEX(AL$318:AL$329,$D1742)+INDEX(AL$305:AL$316,$D1742))</f>
        <v/>
      </c>
      <c r="AM1742" s="45">
        <f>AM1724*Settings!$C$13*(INDEX(AM$318:AM$329,$D1742)+INDEX(AM$305:AM$316,$D1742))</f>
        <v/>
      </c>
      <c r="AN1742" s="45">
        <f>AN1724*Settings!$C$13*(INDEX(AN$318:AN$329,$D1742)+INDEX(AN$305:AN$316,$D1742))</f>
        <v/>
      </c>
      <c r="AO1742" s="45">
        <f>AO1724*Settings!$C$13*(INDEX(AO$318:AO$329,$D1742)+INDEX(AO$305:AO$316,$D1742))</f>
        <v/>
      </c>
      <c r="AP1742" s="45">
        <f>AP1724*Settings!$C$13*(INDEX(AP$318:AP$329,$D1742)+INDEX(AP$305:AP$316,$D1742))</f>
        <v/>
      </c>
      <c r="AQ1742" s="45">
        <f>AQ1724*Settings!$C$13*(INDEX(AQ$318:AQ$329,$D1742)+INDEX(AQ$305:AQ$316,$D1742))</f>
        <v/>
      </c>
      <c r="AR1742" s="45">
        <f>AR1724*Settings!$C$13*(INDEX(AR$318:AR$329,$D1742)+INDEX(AR$305:AR$316,$D1742))</f>
        <v/>
      </c>
      <c r="AS1742" s="45">
        <f>AS1724*Settings!$C$13*(INDEX(AS$318:AS$329,$D1742)+INDEX(AS$305:AS$316,$D1742))</f>
        <v/>
      </c>
      <c r="AT1742" s="45">
        <f>AT1724*Settings!$C$13*(INDEX(AT$318:AT$329,$D1742)+INDEX(AT$305:AT$316,$D1742))</f>
        <v/>
      </c>
      <c r="AU1742" s="45">
        <f>AU1724*Settings!$C$13*(INDEX(AU$318:AU$329,$D1742)+INDEX(AU$305:AU$316,$D1742))</f>
        <v/>
      </c>
      <c r="AV1742" s="45">
        <f>AV1724*Settings!$C$13*(INDEX(AV$318:AV$329,$D1742)+INDEX(AV$305:AV$316,$D1742))</f>
        <v/>
      </c>
      <c r="AW1742" s="45">
        <f>AW1724*Settings!$C$13*(INDEX(AW$318:AW$329,$D1742)+INDEX(AW$305:AW$316,$D1742))</f>
        <v/>
      </c>
      <c r="AX1742" s="45">
        <f>AX1724*Settings!$C$13*(INDEX(AX$318:AX$329,$D1742)+INDEX(AX$305:AX$316,$D1742))</f>
        <v/>
      </c>
      <c r="AY1742" s="46">
        <f>REVENUE(AY1724,Settings!$C$13,INDEX(AY$318:AY$329,$D1742)+INDEX(AY$305:AY$316,$D1742))</f>
        <v/>
      </c>
    </row>
    <row r="1743" hidden="1" outlineLevel="2">
      <c r="A1743" s="14" t="inlineStr">
        <is>
          <t>rtx</t>
        </is>
      </c>
      <c r="B1743" s="14" t="inlineStr">
        <is>
          <t>nga</t>
        </is>
      </c>
      <c r="C1743" s="14" t="inlineStr">
        <is>
          <t>cst</t>
        </is>
      </c>
      <c r="D1743" s="37">
        <f>INDEX(Inputs!$R$5:$R$132,MATCH($B1743&amp;"|"&amp;$C1743,Inputs!$A$5:$A$132,0))</f>
        <v/>
      </c>
      <c r="E1743" s="36" t="n"/>
      <c r="F1743" s="36" t="n"/>
      <c r="G1743" s="36" t="n"/>
      <c r="H1743" s="14">
        <f>INDEX(Variables!$B$5:$B$105,MATCH($A1743,Variables!$A$5:$A$105,0))&amp;IF($C1743="",""," | "&amp;INDEX(Mapping!$B$5:$B$26,MATCH($C1743,Mapping!$A$5:$A$26,0))&amp;" | "&amp;INDEX(Mapping!$B$30:$B$41,MATCH($B1743,Mapping!$A$30:$A$41,0)))</f>
        <v/>
      </c>
      <c r="I1743" s="14">
        <f>INDEX(Variables!$C$5:$C$105,MATCH($A1743,Variables!$A$5:$A$105,0))</f>
        <v/>
      </c>
      <c r="J1743" s="14">
        <f>INDEX(Variables!$E$5:$E$105,MATCH($A1743,Variables!$A$5:$A$105,0))</f>
        <v/>
      </c>
      <c r="K1743" s="11">
        <f>LOWER(Settings!$C$4)&amp;".mit."&amp;$A1743&amp;IF($C1743="","","."&amp;$C1743&amp;"."&amp;$B1743)&amp;IF(INDEX(Variables!$D$5:$D$105,MATCH($A1743,Variables!$A$5:$A$105,0))="","","."&amp;INDEX(Variables!$D$5:$D$105,MATCH($A1743,Variables!$A$5:$A$105,0)))&amp;"."&amp;K$5</f>
        <v/>
      </c>
      <c r="L1743" s="44">
        <f>L1725*Settings!$C$13*(INDEX(L$318:L$329,$D1743)+INDEX(L$305:L$316,$D1743))</f>
        <v/>
      </c>
      <c r="M1743" s="45">
        <f>M1725*Settings!$C$13*(INDEX(M$318:M$329,$D1743)+INDEX(M$305:M$316,$D1743))</f>
        <v/>
      </c>
      <c r="N1743" s="45">
        <f>N1725*Settings!$C$13*(INDEX(N$318:N$329,$D1743)+INDEX(N$305:N$316,$D1743))</f>
        <v/>
      </c>
      <c r="O1743" s="45">
        <f>O1725*Settings!$C$13*(INDEX(O$318:O$329,$D1743)+INDEX(O$305:O$316,$D1743))</f>
        <v/>
      </c>
      <c r="P1743" s="45">
        <f>P1725*Settings!$C$13*(INDEX(P$318:P$329,$D1743)+INDEX(P$305:P$316,$D1743))</f>
        <v/>
      </c>
      <c r="Q1743" s="45">
        <f>Q1725*Settings!$C$13*(INDEX(Q$318:Q$329,$D1743)+INDEX(Q$305:Q$316,$D1743))</f>
        <v/>
      </c>
      <c r="R1743" s="45">
        <f>R1725*Settings!$C$13*(INDEX(R$318:R$329,$D1743)+INDEX(R$305:R$316,$D1743))</f>
        <v/>
      </c>
      <c r="S1743" s="45">
        <f>S1725*Settings!$C$13*(INDEX(S$318:S$329,$D1743)+INDEX(S$305:S$316,$D1743))</f>
        <v/>
      </c>
      <c r="T1743" s="45">
        <f>T1725*Settings!$C$13*(INDEX(T$318:T$329,$D1743)+INDEX(T$305:T$316,$D1743))</f>
        <v/>
      </c>
      <c r="U1743" s="45">
        <f>U1725*Settings!$C$13*(INDEX(U$318:U$329,$D1743)+INDEX(U$305:U$316,$D1743))</f>
        <v/>
      </c>
      <c r="V1743" s="45">
        <f>V1725*Settings!$C$13*(INDEX(V$318:V$329,$D1743)+INDEX(V$305:V$316,$D1743))</f>
        <v/>
      </c>
      <c r="W1743" s="45">
        <f>W1725*Settings!$C$13*(INDEX(W$318:W$329,$D1743)+INDEX(W$305:W$316,$D1743))</f>
        <v/>
      </c>
      <c r="X1743" s="45">
        <f>X1725*Settings!$C$13*(INDEX(X$318:X$329,$D1743)+INDEX(X$305:X$316,$D1743))</f>
        <v/>
      </c>
      <c r="Y1743" s="45">
        <f>Y1725*Settings!$C$13*(INDEX(Y$318:Y$329,$D1743)+INDEX(Y$305:Y$316,$D1743))</f>
        <v/>
      </c>
      <c r="Z1743" s="45">
        <f>Z1725*Settings!$C$13*(INDEX(Z$318:Z$329,$D1743)+INDEX(Z$305:Z$316,$D1743))</f>
        <v/>
      </c>
      <c r="AA1743" s="45">
        <f>AA1725*Settings!$C$13*(INDEX(AA$318:AA$329,$D1743)+INDEX(AA$305:AA$316,$D1743))</f>
        <v/>
      </c>
      <c r="AB1743" s="45">
        <f>AB1725*Settings!$C$13*(INDEX(AB$318:AB$329,$D1743)+INDEX(AB$305:AB$316,$D1743))</f>
        <v/>
      </c>
      <c r="AC1743" s="45">
        <f>AC1725*Settings!$C$13*(INDEX(AC$318:AC$329,$D1743)+INDEX(AC$305:AC$316,$D1743))</f>
        <v/>
      </c>
      <c r="AD1743" s="46">
        <f>REVENUE(AD1725,Settings!$C$13,INDEX(AD$318:AD$329,$D1743)+INDEX(AD$305:AD$316,$D1743))</f>
        <v/>
      </c>
      <c r="AF1743" s="11">
        <f>LOWER(Settings!$C$4)&amp;".mit."&amp;$A1743&amp;IF($C1743="","","."&amp;$C1743&amp;"."&amp;$B1743)&amp;IF(INDEX(Variables!$D$5:$D$105,MATCH($A1743,Variables!$A$5:$A$105,0))="","","."&amp;INDEX(Variables!$D$5:$D$105,MATCH($A1743,Variables!$A$5:$A$105,0)))&amp;"."&amp;AF$5</f>
        <v/>
      </c>
      <c r="AG1743" s="44">
        <f>AG1725*Settings!$C$13*(INDEX(AG$318:AG$329,$D1743)+INDEX(AG$305:AG$316,$D1743))</f>
        <v/>
      </c>
      <c r="AH1743" s="45">
        <f>AH1725*Settings!$C$13*(INDEX(AH$318:AH$329,$D1743)+INDEX(AH$305:AH$316,$D1743))</f>
        <v/>
      </c>
      <c r="AI1743" s="45">
        <f>AI1725*Settings!$C$13*(INDEX(AI$318:AI$329,$D1743)+INDEX(AI$305:AI$316,$D1743))</f>
        <v/>
      </c>
      <c r="AJ1743" s="45">
        <f>AJ1725*Settings!$C$13*(INDEX(AJ$318:AJ$329,$D1743)+INDEX(AJ$305:AJ$316,$D1743))</f>
        <v/>
      </c>
      <c r="AK1743" s="45">
        <f>AK1725*Settings!$C$13*(INDEX(AK$318:AK$329,$D1743)+INDEX(AK$305:AK$316,$D1743))</f>
        <v/>
      </c>
      <c r="AL1743" s="45">
        <f>AL1725*Settings!$C$13*(INDEX(AL$318:AL$329,$D1743)+INDEX(AL$305:AL$316,$D1743))</f>
        <v/>
      </c>
      <c r="AM1743" s="45">
        <f>AM1725*Settings!$C$13*(INDEX(AM$318:AM$329,$D1743)+INDEX(AM$305:AM$316,$D1743))</f>
        <v/>
      </c>
      <c r="AN1743" s="45">
        <f>AN1725*Settings!$C$13*(INDEX(AN$318:AN$329,$D1743)+INDEX(AN$305:AN$316,$D1743))</f>
        <v/>
      </c>
      <c r="AO1743" s="45">
        <f>AO1725*Settings!$C$13*(INDEX(AO$318:AO$329,$D1743)+INDEX(AO$305:AO$316,$D1743))</f>
        <v/>
      </c>
      <c r="AP1743" s="45">
        <f>AP1725*Settings!$C$13*(INDEX(AP$318:AP$329,$D1743)+INDEX(AP$305:AP$316,$D1743))</f>
        <v/>
      </c>
      <c r="AQ1743" s="45">
        <f>AQ1725*Settings!$C$13*(INDEX(AQ$318:AQ$329,$D1743)+INDEX(AQ$305:AQ$316,$D1743))</f>
        <v/>
      </c>
      <c r="AR1743" s="45">
        <f>AR1725*Settings!$C$13*(INDEX(AR$318:AR$329,$D1743)+INDEX(AR$305:AR$316,$D1743))</f>
        <v/>
      </c>
      <c r="AS1743" s="45">
        <f>AS1725*Settings!$C$13*(INDEX(AS$318:AS$329,$D1743)+INDEX(AS$305:AS$316,$D1743))</f>
        <v/>
      </c>
      <c r="AT1743" s="45">
        <f>AT1725*Settings!$C$13*(INDEX(AT$318:AT$329,$D1743)+INDEX(AT$305:AT$316,$D1743))</f>
        <v/>
      </c>
      <c r="AU1743" s="45">
        <f>AU1725*Settings!$C$13*(INDEX(AU$318:AU$329,$D1743)+INDEX(AU$305:AU$316,$D1743))</f>
        <v/>
      </c>
      <c r="AV1743" s="45">
        <f>AV1725*Settings!$C$13*(INDEX(AV$318:AV$329,$D1743)+INDEX(AV$305:AV$316,$D1743))</f>
        <v/>
      </c>
      <c r="AW1743" s="45">
        <f>AW1725*Settings!$C$13*(INDEX(AW$318:AW$329,$D1743)+INDEX(AW$305:AW$316,$D1743))</f>
        <v/>
      </c>
      <c r="AX1743" s="45">
        <f>AX1725*Settings!$C$13*(INDEX(AX$318:AX$329,$D1743)+INDEX(AX$305:AX$316,$D1743))</f>
        <v/>
      </c>
      <c r="AY1743" s="46">
        <f>REVENUE(AY1725,Settings!$C$13,INDEX(AY$318:AY$329,$D1743)+INDEX(AY$305:AY$316,$D1743))</f>
        <v/>
      </c>
    </row>
    <row r="1744" hidden="1" outlineLevel="2">
      <c r="A1744" s="14" t="inlineStr">
        <is>
          <t>rtx</t>
        </is>
      </c>
      <c r="B1744" s="14" t="inlineStr">
        <is>
          <t>gso</t>
        </is>
      </c>
      <c r="C1744" s="14" t="inlineStr">
        <is>
          <t>cst</t>
        </is>
      </c>
      <c r="D1744" s="37">
        <f>INDEX(Inputs!$R$5:$R$132,MATCH($B1744&amp;"|"&amp;$C1744,Inputs!$A$5:$A$132,0))</f>
        <v/>
      </c>
      <c r="E1744" s="36" t="n"/>
      <c r="F1744" s="36" t="n"/>
      <c r="G1744" s="36" t="n"/>
      <c r="H1744" s="14">
        <f>INDEX(Variables!$B$5:$B$105,MATCH($A1744,Variables!$A$5:$A$105,0))&amp;IF($C1744="",""," | "&amp;INDEX(Mapping!$B$5:$B$26,MATCH($C1744,Mapping!$A$5:$A$26,0))&amp;" | "&amp;INDEX(Mapping!$B$30:$B$41,MATCH($B1744,Mapping!$A$30:$A$41,0)))</f>
        <v/>
      </c>
      <c r="I1744" s="14">
        <f>INDEX(Variables!$C$5:$C$105,MATCH($A1744,Variables!$A$5:$A$105,0))</f>
        <v/>
      </c>
      <c r="J1744" s="14">
        <f>INDEX(Variables!$E$5:$E$105,MATCH($A1744,Variables!$A$5:$A$105,0))</f>
        <v/>
      </c>
      <c r="K1744" s="11">
        <f>LOWER(Settings!$C$4)&amp;".mit."&amp;$A1744&amp;IF($C1744="","","."&amp;$C1744&amp;"."&amp;$B1744)&amp;IF(INDEX(Variables!$D$5:$D$105,MATCH($A1744,Variables!$A$5:$A$105,0))="","","."&amp;INDEX(Variables!$D$5:$D$105,MATCH($A1744,Variables!$A$5:$A$105,0)))&amp;"."&amp;K$5</f>
        <v/>
      </c>
      <c r="L1744" s="44">
        <f>L1726*Settings!$C$13*(INDEX(L$318:L$329,$D1744)+INDEX(L$305:L$316,$D1744))</f>
        <v/>
      </c>
      <c r="M1744" s="45">
        <f>M1726*Settings!$C$13*(INDEX(M$318:M$329,$D1744)+INDEX(M$305:M$316,$D1744))</f>
        <v/>
      </c>
      <c r="N1744" s="45">
        <f>N1726*Settings!$C$13*(INDEX(N$318:N$329,$D1744)+INDEX(N$305:N$316,$D1744))</f>
        <v/>
      </c>
      <c r="O1744" s="45">
        <f>O1726*Settings!$C$13*(INDEX(O$318:O$329,$D1744)+INDEX(O$305:O$316,$D1744))</f>
        <v/>
      </c>
      <c r="P1744" s="45">
        <f>P1726*Settings!$C$13*(INDEX(P$318:P$329,$D1744)+INDEX(P$305:P$316,$D1744))</f>
        <v/>
      </c>
      <c r="Q1744" s="45">
        <f>Q1726*Settings!$C$13*(INDEX(Q$318:Q$329,$D1744)+INDEX(Q$305:Q$316,$D1744))</f>
        <v/>
      </c>
      <c r="R1744" s="45">
        <f>R1726*Settings!$C$13*(INDEX(R$318:R$329,$D1744)+INDEX(R$305:R$316,$D1744))</f>
        <v/>
      </c>
      <c r="S1744" s="45">
        <f>S1726*Settings!$C$13*(INDEX(S$318:S$329,$D1744)+INDEX(S$305:S$316,$D1744))</f>
        <v/>
      </c>
      <c r="T1744" s="45">
        <f>T1726*Settings!$C$13*(INDEX(T$318:T$329,$D1744)+INDEX(T$305:T$316,$D1744))</f>
        <v/>
      </c>
      <c r="U1744" s="45">
        <f>U1726*Settings!$C$13*(INDEX(U$318:U$329,$D1744)+INDEX(U$305:U$316,$D1744))</f>
        <v/>
      </c>
      <c r="V1744" s="45">
        <f>V1726*Settings!$C$13*(INDEX(V$318:V$329,$D1744)+INDEX(V$305:V$316,$D1744))</f>
        <v/>
      </c>
      <c r="W1744" s="45">
        <f>W1726*Settings!$C$13*(INDEX(W$318:W$329,$D1744)+INDEX(W$305:W$316,$D1744))</f>
        <v/>
      </c>
      <c r="X1744" s="45">
        <f>X1726*Settings!$C$13*(INDEX(X$318:X$329,$D1744)+INDEX(X$305:X$316,$D1744))</f>
        <v/>
      </c>
      <c r="Y1744" s="45">
        <f>Y1726*Settings!$C$13*(INDEX(Y$318:Y$329,$D1744)+INDEX(Y$305:Y$316,$D1744))</f>
        <v/>
      </c>
      <c r="Z1744" s="45">
        <f>Z1726*Settings!$C$13*(INDEX(Z$318:Z$329,$D1744)+INDEX(Z$305:Z$316,$D1744))</f>
        <v/>
      </c>
      <c r="AA1744" s="45">
        <f>AA1726*Settings!$C$13*(INDEX(AA$318:AA$329,$D1744)+INDEX(AA$305:AA$316,$D1744))</f>
        <v/>
      </c>
      <c r="AB1744" s="45">
        <f>AB1726*Settings!$C$13*(INDEX(AB$318:AB$329,$D1744)+INDEX(AB$305:AB$316,$D1744))</f>
        <v/>
      </c>
      <c r="AC1744" s="45">
        <f>AC1726*Settings!$C$13*(INDEX(AC$318:AC$329,$D1744)+INDEX(AC$305:AC$316,$D1744))</f>
        <v/>
      </c>
      <c r="AD1744" s="46">
        <f>REVENUE(AD1726,Settings!$C$13,INDEX(AD$318:AD$329,$D1744)+INDEX(AD$305:AD$316,$D1744))</f>
        <v/>
      </c>
      <c r="AF1744" s="11">
        <f>LOWER(Settings!$C$4)&amp;".mit."&amp;$A1744&amp;IF($C1744="","","."&amp;$C1744&amp;"."&amp;$B1744)&amp;IF(INDEX(Variables!$D$5:$D$105,MATCH($A1744,Variables!$A$5:$A$105,0))="","","."&amp;INDEX(Variables!$D$5:$D$105,MATCH($A1744,Variables!$A$5:$A$105,0)))&amp;"."&amp;AF$5</f>
        <v/>
      </c>
      <c r="AG1744" s="44">
        <f>AG1726*Settings!$C$13*(INDEX(AG$318:AG$329,$D1744)+INDEX(AG$305:AG$316,$D1744))</f>
        <v/>
      </c>
      <c r="AH1744" s="45">
        <f>AH1726*Settings!$C$13*(INDEX(AH$318:AH$329,$D1744)+INDEX(AH$305:AH$316,$D1744))</f>
        <v/>
      </c>
      <c r="AI1744" s="45">
        <f>AI1726*Settings!$C$13*(INDEX(AI$318:AI$329,$D1744)+INDEX(AI$305:AI$316,$D1744))</f>
        <v/>
      </c>
      <c r="AJ1744" s="45">
        <f>AJ1726*Settings!$C$13*(INDEX(AJ$318:AJ$329,$D1744)+INDEX(AJ$305:AJ$316,$D1744))</f>
        <v/>
      </c>
      <c r="AK1744" s="45">
        <f>AK1726*Settings!$C$13*(INDEX(AK$318:AK$329,$D1744)+INDEX(AK$305:AK$316,$D1744))</f>
        <v/>
      </c>
      <c r="AL1744" s="45">
        <f>AL1726*Settings!$C$13*(INDEX(AL$318:AL$329,$D1744)+INDEX(AL$305:AL$316,$D1744))</f>
        <v/>
      </c>
      <c r="AM1744" s="45">
        <f>AM1726*Settings!$C$13*(INDEX(AM$318:AM$329,$D1744)+INDEX(AM$305:AM$316,$D1744))</f>
        <v/>
      </c>
      <c r="AN1744" s="45">
        <f>AN1726*Settings!$C$13*(INDEX(AN$318:AN$329,$D1744)+INDEX(AN$305:AN$316,$D1744))</f>
        <v/>
      </c>
      <c r="AO1744" s="45">
        <f>AO1726*Settings!$C$13*(INDEX(AO$318:AO$329,$D1744)+INDEX(AO$305:AO$316,$D1744))</f>
        <v/>
      </c>
      <c r="AP1744" s="45">
        <f>AP1726*Settings!$C$13*(INDEX(AP$318:AP$329,$D1744)+INDEX(AP$305:AP$316,$D1744))</f>
        <v/>
      </c>
      <c r="AQ1744" s="45">
        <f>AQ1726*Settings!$C$13*(INDEX(AQ$318:AQ$329,$D1744)+INDEX(AQ$305:AQ$316,$D1744))</f>
        <v/>
      </c>
      <c r="AR1744" s="45">
        <f>AR1726*Settings!$C$13*(INDEX(AR$318:AR$329,$D1744)+INDEX(AR$305:AR$316,$D1744))</f>
        <v/>
      </c>
      <c r="AS1744" s="45">
        <f>AS1726*Settings!$C$13*(INDEX(AS$318:AS$329,$D1744)+INDEX(AS$305:AS$316,$D1744))</f>
        <v/>
      </c>
      <c r="AT1744" s="45">
        <f>AT1726*Settings!$C$13*(INDEX(AT$318:AT$329,$D1744)+INDEX(AT$305:AT$316,$D1744))</f>
        <v/>
      </c>
      <c r="AU1744" s="45">
        <f>AU1726*Settings!$C$13*(INDEX(AU$318:AU$329,$D1744)+INDEX(AU$305:AU$316,$D1744))</f>
        <v/>
      </c>
      <c r="AV1744" s="45">
        <f>AV1726*Settings!$C$13*(INDEX(AV$318:AV$329,$D1744)+INDEX(AV$305:AV$316,$D1744))</f>
        <v/>
      </c>
      <c r="AW1744" s="45">
        <f>AW1726*Settings!$C$13*(INDEX(AW$318:AW$329,$D1744)+INDEX(AW$305:AW$316,$D1744))</f>
        <v/>
      </c>
      <c r="AX1744" s="45">
        <f>AX1726*Settings!$C$13*(INDEX(AX$318:AX$329,$D1744)+INDEX(AX$305:AX$316,$D1744))</f>
        <v/>
      </c>
      <c r="AY1744" s="46">
        <f>REVENUE(AY1726,Settings!$C$13,INDEX(AY$318:AY$329,$D1744)+INDEX(AY$305:AY$316,$D1744))</f>
        <v/>
      </c>
    </row>
    <row r="1745" hidden="1" outlineLevel="2">
      <c r="A1745" s="14" t="inlineStr">
        <is>
          <t>rtx</t>
        </is>
      </c>
      <c r="B1745" s="14" t="inlineStr">
        <is>
          <t>die</t>
        </is>
      </c>
      <c r="C1745" s="14" t="inlineStr">
        <is>
          <t>cst</t>
        </is>
      </c>
      <c r="D1745" s="37">
        <f>INDEX(Inputs!$R$5:$R$132,MATCH($B1745&amp;"|"&amp;$C1745,Inputs!$A$5:$A$132,0))</f>
        <v/>
      </c>
      <c r="E1745" s="36" t="n"/>
      <c r="F1745" s="36" t="n"/>
      <c r="G1745" s="36" t="n"/>
      <c r="H1745" s="14">
        <f>INDEX(Variables!$B$5:$B$105,MATCH($A1745,Variables!$A$5:$A$105,0))&amp;IF($C1745="",""," | "&amp;INDEX(Mapping!$B$5:$B$26,MATCH($C1745,Mapping!$A$5:$A$26,0))&amp;" | "&amp;INDEX(Mapping!$B$30:$B$41,MATCH($B1745,Mapping!$A$30:$A$41,0)))</f>
        <v/>
      </c>
      <c r="I1745" s="14">
        <f>INDEX(Variables!$C$5:$C$105,MATCH($A1745,Variables!$A$5:$A$105,0))</f>
        <v/>
      </c>
      <c r="J1745" s="14">
        <f>INDEX(Variables!$E$5:$E$105,MATCH($A1745,Variables!$A$5:$A$105,0))</f>
        <v/>
      </c>
      <c r="K1745" s="11">
        <f>LOWER(Settings!$C$4)&amp;".mit."&amp;$A1745&amp;IF($C1745="","","."&amp;$C1745&amp;"."&amp;$B1745)&amp;IF(INDEX(Variables!$D$5:$D$105,MATCH($A1745,Variables!$A$5:$A$105,0))="","","."&amp;INDEX(Variables!$D$5:$D$105,MATCH($A1745,Variables!$A$5:$A$105,0)))&amp;"."&amp;K$5</f>
        <v/>
      </c>
      <c r="L1745" s="44">
        <f>L1727*Settings!$C$13*(INDEX(L$318:L$329,$D1745)+INDEX(L$305:L$316,$D1745))</f>
        <v/>
      </c>
      <c r="M1745" s="45">
        <f>M1727*Settings!$C$13*(INDEX(M$318:M$329,$D1745)+INDEX(M$305:M$316,$D1745))</f>
        <v/>
      </c>
      <c r="N1745" s="45">
        <f>N1727*Settings!$C$13*(INDEX(N$318:N$329,$D1745)+INDEX(N$305:N$316,$D1745))</f>
        <v/>
      </c>
      <c r="O1745" s="45">
        <f>O1727*Settings!$C$13*(INDEX(O$318:O$329,$D1745)+INDEX(O$305:O$316,$D1745))</f>
        <v/>
      </c>
      <c r="P1745" s="45">
        <f>P1727*Settings!$C$13*(INDEX(P$318:P$329,$D1745)+INDEX(P$305:P$316,$D1745))</f>
        <v/>
      </c>
      <c r="Q1745" s="45">
        <f>Q1727*Settings!$C$13*(INDEX(Q$318:Q$329,$D1745)+INDEX(Q$305:Q$316,$D1745))</f>
        <v/>
      </c>
      <c r="R1745" s="45">
        <f>R1727*Settings!$C$13*(INDEX(R$318:R$329,$D1745)+INDEX(R$305:R$316,$D1745))</f>
        <v/>
      </c>
      <c r="S1745" s="45">
        <f>S1727*Settings!$C$13*(INDEX(S$318:S$329,$D1745)+INDEX(S$305:S$316,$D1745))</f>
        <v/>
      </c>
      <c r="T1745" s="45">
        <f>T1727*Settings!$C$13*(INDEX(T$318:T$329,$D1745)+INDEX(T$305:T$316,$D1745))</f>
        <v/>
      </c>
      <c r="U1745" s="45">
        <f>U1727*Settings!$C$13*(INDEX(U$318:U$329,$D1745)+INDEX(U$305:U$316,$D1745))</f>
        <v/>
      </c>
      <c r="V1745" s="45">
        <f>V1727*Settings!$C$13*(INDEX(V$318:V$329,$D1745)+INDEX(V$305:V$316,$D1745))</f>
        <v/>
      </c>
      <c r="W1745" s="45">
        <f>W1727*Settings!$C$13*(INDEX(W$318:W$329,$D1745)+INDEX(W$305:W$316,$D1745))</f>
        <v/>
      </c>
      <c r="X1745" s="45">
        <f>X1727*Settings!$C$13*(INDEX(X$318:X$329,$D1745)+INDEX(X$305:X$316,$D1745))</f>
        <v/>
      </c>
      <c r="Y1745" s="45">
        <f>Y1727*Settings!$C$13*(INDEX(Y$318:Y$329,$D1745)+INDEX(Y$305:Y$316,$D1745))</f>
        <v/>
      </c>
      <c r="Z1745" s="45">
        <f>Z1727*Settings!$C$13*(INDEX(Z$318:Z$329,$D1745)+INDEX(Z$305:Z$316,$D1745))</f>
        <v/>
      </c>
      <c r="AA1745" s="45">
        <f>AA1727*Settings!$C$13*(INDEX(AA$318:AA$329,$D1745)+INDEX(AA$305:AA$316,$D1745))</f>
        <v/>
      </c>
      <c r="AB1745" s="45">
        <f>AB1727*Settings!$C$13*(INDEX(AB$318:AB$329,$D1745)+INDEX(AB$305:AB$316,$D1745))</f>
        <v/>
      </c>
      <c r="AC1745" s="45">
        <f>AC1727*Settings!$C$13*(INDEX(AC$318:AC$329,$D1745)+INDEX(AC$305:AC$316,$D1745))</f>
        <v/>
      </c>
      <c r="AD1745" s="46">
        <f>REVENUE(AD1727,Settings!$C$13,INDEX(AD$318:AD$329,$D1745)+INDEX(AD$305:AD$316,$D1745))</f>
        <v/>
      </c>
      <c r="AF1745" s="11">
        <f>LOWER(Settings!$C$4)&amp;".mit."&amp;$A1745&amp;IF($C1745="","","."&amp;$C1745&amp;"."&amp;$B1745)&amp;IF(INDEX(Variables!$D$5:$D$105,MATCH($A1745,Variables!$A$5:$A$105,0))="","","."&amp;INDEX(Variables!$D$5:$D$105,MATCH($A1745,Variables!$A$5:$A$105,0)))&amp;"."&amp;AF$5</f>
        <v/>
      </c>
      <c r="AG1745" s="44">
        <f>AG1727*Settings!$C$13*(INDEX(AG$318:AG$329,$D1745)+INDEX(AG$305:AG$316,$D1745))</f>
        <v/>
      </c>
      <c r="AH1745" s="45">
        <f>AH1727*Settings!$C$13*(INDEX(AH$318:AH$329,$D1745)+INDEX(AH$305:AH$316,$D1745))</f>
        <v/>
      </c>
      <c r="AI1745" s="45">
        <f>AI1727*Settings!$C$13*(INDEX(AI$318:AI$329,$D1745)+INDEX(AI$305:AI$316,$D1745))</f>
        <v/>
      </c>
      <c r="AJ1745" s="45">
        <f>AJ1727*Settings!$C$13*(INDEX(AJ$318:AJ$329,$D1745)+INDEX(AJ$305:AJ$316,$D1745))</f>
        <v/>
      </c>
      <c r="AK1745" s="45">
        <f>AK1727*Settings!$C$13*(INDEX(AK$318:AK$329,$D1745)+INDEX(AK$305:AK$316,$D1745))</f>
        <v/>
      </c>
      <c r="AL1745" s="45">
        <f>AL1727*Settings!$C$13*(INDEX(AL$318:AL$329,$D1745)+INDEX(AL$305:AL$316,$D1745))</f>
        <v/>
      </c>
      <c r="AM1745" s="45">
        <f>AM1727*Settings!$C$13*(INDEX(AM$318:AM$329,$D1745)+INDEX(AM$305:AM$316,$D1745))</f>
        <v/>
      </c>
      <c r="AN1745" s="45">
        <f>AN1727*Settings!$C$13*(INDEX(AN$318:AN$329,$D1745)+INDEX(AN$305:AN$316,$D1745))</f>
        <v/>
      </c>
      <c r="AO1745" s="45">
        <f>AO1727*Settings!$C$13*(INDEX(AO$318:AO$329,$D1745)+INDEX(AO$305:AO$316,$D1745))</f>
        <v/>
      </c>
      <c r="AP1745" s="45">
        <f>AP1727*Settings!$C$13*(INDEX(AP$318:AP$329,$D1745)+INDEX(AP$305:AP$316,$D1745))</f>
        <v/>
      </c>
      <c r="AQ1745" s="45">
        <f>AQ1727*Settings!$C$13*(INDEX(AQ$318:AQ$329,$D1745)+INDEX(AQ$305:AQ$316,$D1745))</f>
        <v/>
      </c>
      <c r="AR1745" s="45">
        <f>AR1727*Settings!$C$13*(INDEX(AR$318:AR$329,$D1745)+INDEX(AR$305:AR$316,$D1745))</f>
        <v/>
      </c>
      <c r="AS1745" s="45">
        <f>AS1727*Settings!$C$13*(INDEX(AS$318:AS$329,$D1745)+INDEX(AS$305:AS$316,$D1745))</f>
        <v/>
      </c>
      <c r="AT1745" s="45">
        <f>AT1727*Settings!$C$13*(INDEX(AT$318:AT$329,$D1745)+INDEX(AT$305:AT$316,$D1745))</f>
        <v/>
      </c>
      <c r="AU1745" s="45">
        <f>AU1727*Settings!$C$13*(INDEX(AU$318:AU$329,$D1745)+INDEX(AU$305:AU$316,$D1745))</f>
        <v/>
      </c>
      <c r="AV1745" s="45">
        <f>AV1727*Settings!$C$13*(INDEX(AV$318:AV$329,$D1745)+INDEX(AV$305:AV$316,$D1745))</f>
        <v/>
      </c>
      <c r="AW1745" s="45">
        <f>AW1727*Settings!$C$13*(INDEX(AW$318:AW$329,$D1745)+INDEX(AW$305:AW$316,$D1745))</f>
        <v/>
      </c>
      <c r="AX1745" s="45">
        <f>AX1727*Settings!$C$13*(INDEX(AX$318:AX$329,$D1745)+INDEX(AX$305:AX$316,$D1745))</f>
        <v/>
      </c>
      <c r="AY1745" s="46">
        <f>REVENUE(AY1727,Settings!$C$13,INDEX(AY$318:AY$329,$D1745)+INDEX(AY$305:AY$316,$D1745))</f>
        <v/>
      </c>
    </row>
    <row r="1746" hidden="1" outlineLevel="2">
      <c r="A1746" s="14" t="inlineStr">
        <is>
          <t>rtx</t>
        </is>
      </c>
      <c r="B1746" s="14" t="inlineStr">
        <is>
          <t>lpg</t>
        </is>
      </c>
      <c r="C1746" s="14" t="inlineStr">
        <is>
          <t>cst</t>
        </is>
      </c>
      <c r="D1746" s="37">
        <f>INDEX(Inputs!$R$5:$R$132,MATCH($B1746&amp;"|"&amp;$C1746,Inputs!$A$5:$A$132,0))</f>
        <v/>
      </c>
      <c r="E1746" s="36" t="n"/>
      <c r="F1746" s="36" t="n"/>
      <c r="G1746" s="36" t="n"/>
      <c r="H1746" s="14">
        <f>INDEX(Variables!$B$5:$B$105,MATCH($A1746,Variables!$A$5:$A$105,0))&amp;IF($C1746="",""," | "&amp;INDEX(Mapping!$B$5:$B$26,MATCH($C1746,Mapping!$A$5:$A$26,0))&amp;" | "&amp;INDEX(Mapping!$B$30:$B$41,MATCH($B1746,Mapping!$A$30:$A$41,0)))</f>
        <v/>
      </c>
      <c r="I1746" s="14">
        <f>INDEX(Variables!$C$5:$C$105,MATCH($A1746,Variables!$A$5:$A$105,0))</f>
        <v/>
      </c>
      <c r="J1746" s="14">
        <f>INDEX(Variables!$E$5:$E$105,MATCH($A1746,Variables!$A$5:$A$105,0))</f>
        <v/>
      </c>
      <c r="K1746" s="11">
        <f>LOWER(Settings!$C$4)&amp;".mit."&amp;$A1746&amp;IF($C1746="","","."&amp;$C1746&amp;"."&amp;$B1746)&amp;IF(INDEX(Variables!$D$5:$D$105,MATCH($A1746,Variables!$A$5:$A$105,0))="","","."&amp;INDEX(Variables!$D$5:$D$105,MATCH($A1746,Variables!$A$5:$A$105,0)))&amp;"."&amp;K$5</f>
        <v/>
      </c>
      <c r="L1746" s="44">
        <f>L1728*Settings!$C$13*(INDEX(L$318:L$329,$D1746)+INDEX(L$305:L$316,$D1746))</f>
        <v/>
      </c>
      <c r="M1746" s="45">
        <f>M1728*Settings!$C$13*(INDEX(M$318:M$329,$D1746)+INDEX(M$305:M$316,$D1746))</f>
        <v/>
      </c>
      <c r="N1746" s="45">
        <f>N1728*Settings!$C$13*(INDEX(N$318:N$329,$D1746)+INDEX(N$305:N$316,$D1746))</f>
        <v/>
      </c>
      <c r="O1746" s="45">
        <f>O1728*Settings!$C$13*(INDEX(O$318:O$329,$D1746)+INDEX(O$305:O$316,$D1746))</f>
        <v/>
      </c>
      <c r="P1746" s="45">
        <f>P1728*Settings!$C$13*(INDEX(P$318:P$329,$D1746)+INDEX(P$305:P$316,$D1746))</f>
        <v/>
      </c>
      <c r="Q1746" s="45">
        <f>Q1728*Settings!$C$13*(INDEX(Q$318:Q$329,$D1746)+INDEX(Q$305:Q$316,$D1746))</f>
        <v/>
      </c>
      <c r="R1746" s="45">
        <f>R1728*Settings!$C$13*(INDEX(R$318:R$329,$D1746)+INDEX(R$305:R$316,$D1746))</f>
        <v/>
      </c>
      <c r="S1746" s="45">
        <f>S1728*Settings!$C$13*(INDEX(S$318:S$329,$D1746)+INDEX(S$305:S$316,$D1746))</f>
        <v/>
      </c>
      <c r="T1746" s="45">
        <f>T1728*Settings!$C$13*(INDEX(T$318:T$329,$D1746)+INDEX(T$305:T$316,$D1746))</f>
        <v/>
      </c>
      <c r="U1746" s="45">
        <f>U1728*Settings!$C$13*(INDEX(U$318:U$329,$D1746)+INDEX(U$305:U$316,$D1746))</f>
        <v/>
      </c>
      <c r="V1746" s="45">
        <f>V1728*Settings!$C$13*(INDEX(V$318:V$329,$D1746)+INDEX(V$305:V$316,$D1746))</f>
        <v/>
      </c>
      <c r="W1746" s="45">
        <f>W1728*Settings!$C$13*(INDEX(W$318:W$329,$D1746)+INDEX(W$305:W$316,$D1746))</f>
        <v/>
      </c>
      <c r="X1746" s="45">
        <f>X1728*Settings!$C$13*(INDEX(X$318:X$329,$D1746)+INDEX(X$305:X$316,$D1746))</f>
        <v/>
      </c>
      <c r="Y1746" s="45">
        <f>Y1728*Settings!$C$13*(INDEX(Y$318:Y$329,$D1746)+INDEX(Y$305:Y$316,$D1746))</f>
        <v/>
      </c>
      <c r="Z1746" s="45">
        <f>Z1728*Settings!$C$13*(INDEX(Z$318:Z$329,$D1746)+INDEX(Z$305:Z$316,$D1746))</f>
        <v/>
      </c>
      <c r="AA1746" s="45">
        <f>AA1728*Settings!$C$13*(INDEX(AA$318:AA$329,$D1746)+INDEX(AA$305:AA$316,$D1746))</f>
        <v/>
      </c>
      <c r="AB1746" s="45">
        <f>AB1728*Settings!$C$13*(INDEX(AB$318:AB$329,$D1746)+INDEX(AB$305:AB$316,$D1746))</f>
        <v/>
      </c>
      <c r="AC1746" s="45">
        <f>AC1728*Settings!$C$13*(INDEX(AC$318:AC$329,$D1746)+INDEX(AC$305:AC$316,$D1746))</f>
        <v/>
      </c>
      <c r="AD1746" s="46">
        <f>REVENUE(AD1728,Settings!$C$13,INDEX(AD$318:AD$329,$D1746)+INDEX(AD$305:AD$316,$D1746))</f>
        <v/>
      </c>
      <c r="AF1746" s="11">
        <f>LOWER(Settings!$C$4)&amp;".mit."&amp;$A1746&amp;IF($C1746="","","."&amp;$C1746&amp;"."&amp;$B1746)&amp;IF(INDEX(Variables!$D$5:$D$105,MATCH($A1746,Variables!$A$5:$A$105,0))="","","."&amp;INDEX(Variables!$D$5:$D$105,MATCH($A1746,Variables!$A$5:$A$105,0)))&amp;"."&amp;AF$5</f>
        <v/>
      </c>
      <c r="AG1746" s="44">
        <f>AG1728*Settings!$C$13*(INDEX(AG$318:AG$329,$D1746)+INDEX(AG$305:AG$316,$D1746))</f>
        <v/>
      </c>
      <c r="AH1746" s="45">
        <f>AH1728*Settings!$C$13*(INDEX(AH$318:AH$329,$D1746)+INDEX(AH$305:AH$316,$D1746))</f>
        <v/>
      </c>
      <c r="AI1746" s="45">
        <f>AI1728*Settings!$C$13*(INDEX(AI$318:AI$329,$D1746)+INDEX(AI$305:AI$316,$D1746))</f>
        <v/>
      </c>
      <c r="AJ1746" s="45">
        <f>AJ1728*Settings!$C$13*(INDEX(AJ$318:AJ$329,$D1746)+INDEX(AJ$305:AJ$316,$D1746))</f>
        <v/>
      </c>
      <c r="AK1746" s="45">
        <f>AK1728*Settings!$C$13*(INDEX(AK$318:AK$329,$D1746)+INDEX(AK$305:AK$316,$D1746))</f>
        <v/>
      </c>
      <c r="AL1746" s="45">
        <f>AL1728*Settings!$C$13*(INDEX(AL$318:AL$329,$D1746)+INDEX(AL$305:AL$316,$D1746))</f>
        <v/>
      </c>
      <c r="AM1746" s="45">
        <f>AM1728*Settings!$C$13*(INDEX(AM$318:AM$329,$D1746)+INDEX(AM$305:AM$316,$D1746))</f>
        <v/>
      </c>
      <c r="AN1746" s="45">
        <f>AN1728*Settings!$C$13*(INDEX(AN$318:AN$329,$D1746)+INDEX(AN$305:AN$316,$D1746))</f>
        <v/>
      </c>
      <c r="AO1746" s="45">
        <f>AO1728*Settings!$C$13*(INDEX(AO$318:AO$329,$D1746)+INDEX(AO$305:AO$316,$D1746))</f>
        <v/>
      </c>
      <c r="AP1746" s="45">
        <f>AP1728*Settings!$C$13*(INDEX(AP$318:AP$329,$D1746)+INDEX(AP$305:AP$316,$D1746))</f>
        <v/>
      </c>
      <c r="AQ1746" s="45">
        <f>AQ1728*Settings!$C$13*(INDEX(AQ$318:AQ$329,$D1746)+INDEX(AQ$305:AQ$316,$D1746))</f>
        <v/>
      </c>
      <c r="AR1746" s="45">
        <f>AR1728*Settings!$C$13*(INDEX(AR$318:AR$329,$D1746)+INDEX(AR$305:AR$316,$D1746))</f>
        <v/>
      </c>
      <c r="AS1746" s="45">
        <f>AS1728*Settings!$C$13*(INDEX(AS$318:AS$329,$D1746)+INDEX(AS$305:AS$316,$D1746))</f>
        <v/>
      </c>
      <c r="AT1746" s="45">
        <f>AT1728*Settings!$C$13*(INDEX(AT$318:AT$329,$D1746)+INDEX(AT$305:AT$316,$D1746))</f>
        <v/>
      </c>
      <c r="AU1746" s="45">
        <f>AU1728*Settings!$C$13*(INDEX(AU$318:AU$329,$D1746)+INDEX(AU$305:AU$316,$D1746))</f>
        <v/>
      </c>
      <c r="AV1746" s="45">
        <f>AV1728*Settings!$C$13*(INDEX(AV$318:AV$329,$D1746)+INDEX(AV$305:AV$316,$D1746))</f>
        <v/>
      </c>
      <c r="AW1746" s="45">
        <f>AW1728*Settings!$C$13*(INDEX(AW$318:AW$329,$D1746)+INDEX(AW$305:AW$316,$D1746))</f>
        <v/>
      </c>
      <c r="AX1746" s="45">
        <f>AX1728*Settings!$C$13*(INDEX(AX$318:AX$329,$D1746)+INDEX(AX$305:AX$316,$D1746))</f>
        <v/>
      </c>
      <c r="AY1746" s="46">
        <f>REVENUE(AY1728,Settings!$C$13,INDEX(AY$318:AY$329,$D1746)+INDEX(AY$305:AY$316,$D1746))</f>
        <v/>
      </c>
    </row>
    <row r="1747" hidden="1" outlineLevel="2">
      <c r="A1747" s="14" t="inlineStr">
        <is>
          <t>rtx</t>
        </is>
      </c>
      <c r="B1747" s="14" t="inlineStr">
        <is>
          <t>ker</t>
        </is>
      </c>
      <c r="C1747" s="14" t="inlineStr">
        <is>
          <t>cst</t>
        </is>
      </c>
      <c r="D1747" s="37">
        <f>INDEX(Inputs!$R$5:$R$132,MATCH($B1747&amp;"|"&amp;$C1747,Inputs!$A$5:$A$132,0))</f>
        <v/>
      </c>
      <c r="E1747" s="36" t="n"/>
      <c r="F1747" s="36" t="n"/>
      <c r="G1747" s="36" t="n"/>
      <c r="H1747" s="14">
        <f>INDEX(Variables!$B$5:$B$105,MATCH($A1747,Variables!$A$5:$A$105,0))&amp;IF($C1747="",""," | "&amp;INDEX(Mapping!$B$5:$B$26,MATCH($C1747,Mapping!$A$5:$A$26,0))&amp;" | "&amp;INDEX(Mapping!$B$30:$B$41,MATCH($B1747,Mapping!$A$30:$A$41,0)))</f>
        <v/>
      </c>
      <c r="I1747" s="14">
        <f>INDEX(Variables!$C$5:$C$105,MATCH($A1747,Variables!$A$5:$A$105,0))</f>
        <v/>
      </c>
      <c r="J1747" s="14">
        <f>INDEX(Variables!$E$5:$E$105,MATCH($A1747,Variables!$A$5:$A$105,0))</f>
        <v/>
      </c>
      <c r="K1747" s="11">
        <f>LOWER(Settings!$C$4)&amp;".mit."&amp;$A1747&amp;IF($C1747="","","."&amp;$C1747&amp;"."&amp;$B1747)&amp;IF(INDEX(Variables!$D$5:$D$105,MATCH($A1747,Variables!$A$5:$A$105,0))="","","."&amp;INDEX(Variables!$D$5:$D$105,MATCH($A1747,Variables!$A$5:$A$105,0)))&amp;"."&amp;K$5</f>
        <v/>
      </c>
      <c r="L1747" s="44">
        <f>L1729*Settings!$C$13*(INDEX(L$318:L$329,$D1747)+INDEX(L$305:L$316,$D1747))</f>
        <v/>
      </c>
      <c r="M1747" s="45">
        <f>M1729*Settings!$C$13*(INDEX(M$318:M$329,$D1747)+INDEX(M$305:M$316,$D1747))</f>
        <v/>
      </c>
      <c r="N1747" s="45">
        <f>N1729*Settings!$C$13*(INDEX(N$318:N$329,$D1747)+INDEX(N$305:N$316,$D1747))</f>
        <v/>
      </c>
      <c r="O1747" s="45">
        <f>O1729*Settings!$C$13*(INDEX(O$318:O$329,$D1747)+INDEX(O$305:O$316,$D1747))</f>
        <v/>
      </c>
      <c r="P1747" s="45">
        <f>P1729*Settings!$C$13*(INDEX(P$318:P$329,$D1747)+INDEX(P$305:P$316,$D1747))</f>
        <v/>
      </c>
      <c r="Q1747" s="45">
        <f>Q1729*Settings!$C$13*(INDEX(Q$318:Q$329,$D1747)+INDEX(Q$305:Q$316,$D1747))</f>
        <v/>
      </c>
      <c r="R1747" s="45">
        <f>R1729*Settings!$C$13*(INDEX(R$318:R$329,$D1747)+INDEX(R$305:R$316,$D1747))</f>
        <v/>
      </c>
      <c r="S1747" s="45">
        <f>S1729*Settings!$C$13*(INDEX(S$318:S$329,$D1747)+INDEX(S$305:S$316,$D1747))</f>
        <v/>
      </c>
      <c r="T1747" s="45">
        <f>T1729*Settings!$C$13*(INDEX(T$318:T$329,$D1747)+INDEX(T$305:T$316,$D1747))</f>
        <v/>
      </c>
      <c r="U1747" s="45">
        <f>U1729*Settings!$C$13*(INDEX(U$318:U$329,$D1747)+INDEX(U$305:U$316,$D1747))</f>
        <v/>
      </c>
      <c r="V1747" s="45">
        <f>V1729*Settings!$C$13*(INDEX(V$318:V$329,$D1747)+INDEX(V$305:V$316,$D1747))</f>
        <v/>
      </c>
      <c r="W1747" s="45">
        <f>W1729*Settings!$C$13*(INDEX(W$318:W$329,$D1747)+INDEX(W$305:W$316,$D1747))</f>
        <v/>
      </c>
      <c r="X1747" s="45">
        <f>X1729*Settings!$C$13*(INDEX(X$318:X$329,$D1747)+INDEX(X$305:X$316,$D1747))</f>
        <v/>
      </c>
      <c r="Y1747" s="45">
        <f>Y1729*Settings!$C$13*(INDEX(Y$318:Y$329,$D1747)+INDEX(Y$305:Y$316,$D1747))</f>
        <v/>
      </c>
      <c r="Z1747" s="45">
        <f>Z1729*Settings!$C$13*(INDEX(Z$318:Z$329,$D1747)+INDEX(Z$305:Z$316,$D1747))</f>
        <v/>
      </c>
      <c r="AA1747" s="45">
        <f>AA1729*Settings!$C$13*(INDEX(AA$318:AA$329,$D1747)+INDEX(AA$305:AA$316,$D1747))</f>
        <v/>
      </c>
      <c r="AB1747" s="45">
        <f>AB1729*Settings!$C$13*(INDEX(AB$318:AB$329,$D1747)+INDEX(AB$305:AB$316,$D1747))</f>
        <v/>
      </c>
      <c r="AC1747" s="45">
        <f>AC1729*Settings!$C$13*(INDEX(AC$318:AC$329,$D1747)+INDEX(AC$305:AC$316,$D1747))</f>
        <v/>
      </c>
      <c r="AD1747" s="46">
        <f>REVENUE(AD1729,Settings!$C$13,INDEX(AD$318:AD$329,$D1747)+INDEX(AD$305:AD$316,$D1747))</f>
        <v/>
      </c>
      <c r="AF1747" s="11">
        <f>LOWER(Settings!$C$4)&amp;".mit."&amp;$A1747&amp;IF($C1747="","","."&amp;$C1747&amp;"."&amp;$B1747)&amp;IF(INDEX(Variables!$D$5:$D$105,MATCH($A1747,Variables!$A$5:$A$105,0))="","","."&amp;INDEX(Variables!$D$5:$D$105,MATCH($A1747,Variables!$A$5:$A$105,0)))&amp;"."&amp;AF$5</f>
        <v/>
      </c>
      <c r="AG1747" s="44">
        <f>AG1729*Settings!$C$13*(INDEX(AG$318:AG$329,$D1747)+INDEX(AG$305:AG$316,$D1747))</f>
        <v/>
      </c>
      <c r="AH1747" s="45">
        <f>AH1729*Settings!$C$13*(INDEX(AH$318:AH$329,$D1747)+INDEX(AH$305:AH$316,$D1747))</f>
        <v/>
      </c>
      <c r="AI1747" s="45">
        <f>AI1729*Settings!$C$13*(INDEX(AI$318:AI$329,$D1747)+INDEX(AI$305:AI$316,$D1747))</f>
        <v/>
      </c>
      <c r="AJ1747" s="45">
        <f>AJ1729*Settings!$C$13*(INDEX(AJ$318:AJ$329,$D1747)+INDEX(AJ$305:AJ$316,$D1747))</f>
        <v/>
      </c>
      <c r="AK1747" s="45">
        <f>AK1729*Settings!$C$13*(INDEX(AK$318:AK$329,$D1747)+INDEX(AK$305:AK$316,$D1747))</f>
        <v/>
      </c>
      <c r="AL1747" s="45">
        <f>AL1729*Settings!$C$13*(INDEX(AL$318:AL$329,$D1747)+INDEX(AL$305:AL$316,$D1747))</f>
        <v/>
      </c>
      <c r="AM1747" s="45">
        <f>AM1729*Settings!$C$13*(INDEX(AM$318:AM$329,$D1747)+INDEX(AM$305:AM$316,$D1747))</f>
        <v/>
      </c>
      <c r="AN1747" s="45">
        <f>AN1729*Settings!$C$13*(INDEX(AN$318:AN$329,$D1747)+INDEX(AN$305:AN$316,$D1747))</f>
        <v/>
      </c>
      <c r="AO1747" s="45">
        <f>AO1729*Settings!$C$13*(INDEX(AO$318:AO$329,$D1747)+INDEX(AO$305:AO$316,$D1747))</f>
        <v/>
      </c>
      <c r="AP1747" s="45">
        <f>AP1729*Settings!$C$13*(INDEX(AP$318:AP$329,$D1747)+INDEX(AP$305:AP$316,$D1747))</f>
        <v/>
      </c>
      <c r="AQ1747" s="45">
        <f>AQ1729*Settings!$C$13*(INDEX(AQ$318:AQ$329,$D1747)+INDEX(AQ$305:AQ$316,$D1747))</f>
        <v/>
      </c>
      <c r="AR1747" s="45">
        <f>AR1729*Settings!$C$13*(INDEX(AR$318:AR$329,$D1747)+INDEX(AR$305:AR$316,$D1747))</f>
        <v/>
      </c>
      <c r="AS1747" s="45">
        <f>AS1729*Settings!$C$13*(INDEX(AS$318:AS$329,$D1747)+INDEX(AS$305:AS$316,$D1747))</f>
        <v/>
      </c>
      <c r="AT1747" s="45">
        <f>AT1729*Settings!$C$13*(INDEX(AT$318:AT$329,$D1747)+INDEX(AT$305:AT$316,$D1747))</f>
        <v/>
      </c>
      <c r="AU1747" s="45">
        <f>AU1729*Settings!$C$13*(INDEX(AU$318:AU$329,$D1747)+INDEX(AU$305:AU$316,$D1747))</f>
        <v/>
      </c>
      <c r="AV1747" s="45">
        <f>AV1729*Settings!$C$13*(INDEX(AV$318:AV$329,$D1747)+INDEX(AV$305:AV$316,$D1747))</f>
        <v/>
      </c>
      <c r="AW1747" s="45">
        <f>AW1729*Settings!$C$13*(INDEX(AW$318:AW$329,$D1747)+INDEX(AW$305:AW$316,$D1747))</f>
        <v/>
      </c>
      <c r="AX1747" s="45">
        <f>AX1729*Settings!$C$13*(INDEX(AX$318:AX$329,$D1747)+INDEX(AX$305:AX$316,$D1747))</f>
        <v/>
      </c>
      <c r="AY1747" s="46">
        <f>REVENUE(AY1729,Settings!$C$13,INDEX(AY$318:AY$329,$D1747)+INDEX(AY$305:AY$316,$D1747))</f>
        <v/>
      </c>
    </row>
    <row r="1748" hidden="1" outlineLevel="2">
      <c r="A1748" s="14" t="inlineStr">
        <is>
          <t>rtx</t>
        </is>
      </c>
      <c r="B1748" s="14" t="inlineStr">
        <is>
          <t>oop</t>
        </is>
      </c>
      <c r="C1748" s="14" t="inlineStr">
        <is>
          <t>cst</t>
        </is>
      </c>
      <c r="D1748" s="37">
        <f>INDEX(Inputs!$R$5:$R$132,MATCH($B1748&amp;"|"&amp;$C1748,Inputs!$A$5:$A$132,0))</f>
        <v/>
      </c>
      <c r="E1748" s="36" t="n"/>
      <c r="F1748" s="36" t="n"/>
      <c r="G1748" s="36" t="n"/>
      <c r="H1748" s="14">
        <f>INDEX(Variables!$B$5:$B$105,MATCH($A1748,Variables!$A$5:$A$105,0))&amp;IF($C1748="",""," | "&amp;INDEX(Mapping!$B$5:$B$26,MATCH($C1748,Mapping!$A$5:$A$26,0))&amp;" | "&amp;INDEX(Mapping!$B$30:$B$41,MATCH($B1748,Mapping!$A$30:$A$41,0)))</f>
        <v/>
      </c>
      <c r="I1748" s="14">
        <f>INDEX(Variables!$C$5:$C$105,MATCH($A1748,Variables!$A$5:$A$105,0))</f>
        <v/>
      </c>
      <c r="J1748" s="14">
        <f>INDEX(Variables!$E$5:$E$105,MATCH($A1748,Variables!$A$5:$A$105,0))</f>
        <v/>
      </c>
      <c r="K1748" s="11">
        <f>LOWER(Settings!$C$4)&amp;".mit."&amp;$A1748&amp;IF($C1748="","","."&amp;$C1748&amp;"."&amp;$B1748)&amp;IF(INDEX(Variables!$D$5:$D$105,MATCH($A1748,Variables!$A$5:$A$105,0))="","","."&amp;INDEX(Variables!$D$5:$D$105,MATCH($A1748,Variables!$A$5:$A$105,0)))&amp;"."&amp;K$5</f>
        <v/>
      </c>
      <c r="L1748" s="44">
        <f>L1730*Settings!$C$13*(INDEX(L$318:L$329,$D1748)+INDEX(L$305:L$316,$D1748))</f>
        <v/>
      </c>
      <c r="M1748" s="45">
        <f>M1730*Settings!$C$13*(INDEX(M$318:M$329,$D1748)+INDEX(M$305:M$316,$D1748))</f>
        <v/>
      </c>
      <c r="N1748" s="45">
        <f>N1730*Settings!$C$13*(INDEX(N$318:N$329,$D1748)+INDEX(N$305:N$316,$D1748))</f>
        <v/>
      </c>
      <c r="O1748" s="45">
        <f>O1730*Settings!$C$13*(INDEX(O$318:O$329,$D1748)+INDEX(O$305:O$316,$D1748))</f>
        <v/>
      </c>
      <c r="P1748" s="45">
        <f>P1730*Settings!$C$13*(INDEX(P$318:P$329,$D1748)+INDEX(P$305:P$316,$D1748))</f>
        <v/>
      </c>
      <c r="Q1748" s="45">
        <f>Q1730*Settings!$C$13*(INDEX(Q$318:Q$329,$D1748)+INDEX(Q$305:Q$316,$D1748))</f>
        <v/>
      </c>
      <c r="R1748" s="45">
        <f>R1730*Settings!$C$13*(INDEX(R$318:R$329,$D1748)+INDEX(R$305:R$316,$D1748))</f>
        <v/>
      </c>
      <c r="S1748" s="45">
        <f>S1730*Settings!$C$13*(INDEX(S$318:S$329,$D1748)+INDEX(S$305:S$316,$D1748))</f>
        <v/>
      </c>
      <c r="T1748" s="45">
        <f>T1730*Settings!$C$13*(INDEX(T$318:T$329,$D1748)+INDEX(T$305:T$316,$D1748))</f>
        <v/>
      </c>
      <c r="U1748" s="45">
        <f>U1730*Settings!$C$13*(INDEX(U$318:U$329,$D1748)+INDEX(U$305:U$316,$D1748))</f>
        <v/>
      </c>
      <c r="V1748" s="45">
        <f>V1730*Settings!$C$13*(INDEX(V$318:V$329,$D1748)+INDEX(V$305:V$316,$D1748))</f>
        <v/>
      </c>
      <c r="W1748" s="45">
        <f>W1730*Settings!$C$13*(INDEX(W$318:W$329,$D1748)+INDEX(W$305:W$316,$D1748))</f>
        <v/>
      </c>
      <c r="X1748" s="45">
        <f>X1730*Settings!$C$13*(INDEX(X$318:X$329,$D1748)+INDEX(X$305:X$316,$D1748))</f>
        <v/>
      </c>
      <c r="Y1748" s="45">
        <f>Y1730*Settings!$C$13*(INDEX(Y$318:Y$329,$D1748)+INDEX(Y$305:Y$316,$D1748))</f>
        <v/>
      </c>
      <c r="Z1748" s="45">
        <f>Z1730*Settings!$C$13*(INDEX(Z$318:Z$329,$D1748)+INDEX(Z$305:Z$316,$D1748))</f>
        <v/>
      </c>
      <c r="AA1748" s="45">
        <f>AA1730*Settings!$C$13*(INDEX(AA$318:AA$329,$D1748)+INDEX(AA$305:AA$316,$D1748))</f>
        <v/>
      </c>
      <c r="AB1748" s="45">
        <f>AB1730*Settings!$C$13*(INDEX(AB$318:AB$329,$D1748)+INDEX(AB$305:AB$316,$D1748))</f>
        <v/>
      </c>
      <c r="AC1748" s="45">
        <f>AC1730*Settings!$C$13*(INDEX(AC$318:AC$329,$D1748)+INDEX(AC$305:AC$316,$D1748))</f>
        <v/>
      </c>
      <c r="AD1748" s="46">
        <f>REVENUE(AD1730,Settings!$C$13,INDEX(AD$318:AD$329,$D1748)+INDEX(AD$305:AD$316,$D1748))</f>
        <v/>
      </c>
      <c r="AF1748" s="11">
        <f>LOWER(Settings!$C$4)&amp;".mit."&amp;$A1748&amp;IF($C1748="","","."&amp;$C1748&amp;"."&amp;$B1748)&amp;IF(INDEX(Variables!$D$5:$D$105,MATCH($A1748,Variables!$A$5:$A$105,0))="","","."&amp;INDEX(Variables!$D$5:$D$105,MATCH($A1748,Variables!$A$5:$A$105,0)))&amp;"."&amp;AF$5</f>
        <v/>
      </c>
      <c r="AG1748" s="44">
        <f>AG1730*Settings!$C$13*(INDEX(AG$318:AG$329,$D1748)+INDEX(AG$305:AG$316,$D1748))</f>
        <v/>
      </c>
      <c r="AH1748" s="45">
        <f>AH1730*Settings!$C$13*(INDEX(AH$318:AH$329,$D1748)+INDEX(AH$305:AH$316,$D1748))</f>
        <v/>
      </c>
      <c r="AI1748" s="45">
        <f>AI1730*Settings!$C$13*(INDEX(AI$318:AI$329,$D1748)+INDEX(AI$305:AI$316,$D1748))</f>
        <v/>
      </c>
      <c r="AJ1748" s="45">
        <f>AJ1730*Settings!$C$13*(INDEX(AJ$318:AJ$329,$D1748)+INDEX(AJ$305:AJ$316,$D1748))</f>
        <v/>
      </c>
      <c r="AK1748" s="45">
        <f>AK1730*Settings!$C$13*(INDEX(AK$318:AK$329,$D1748)+INDEX(AK$305:AK$316,$D1748))</f>
        <v/>
      </c>
      <c r="AL1748" s="45">
        <f>AL1730*Settings!$C$13*(INDEX(AL$318:AL$329,$D1748)+INDEX(AL$305:AL$316,$D1748))</f>
        <v/>
      </c>
      <c r="AM1748" s="45">
        <f>AM1730*Settings!$C$13*(INDEX(AM$318:AM$329,$D1748)+INDEX(AM$305:AM$316,$D1748))</f>
        <v/>
      </c>
      <c r="AN1748" s="45">
        <f>AN1730*Settings!$C$13*(INDEX(AN$318:AN$329,$D1748)+INDEX(AN$305:AN$316,$D1748))</f>
        <v/>
      </c>
      <c r="AO1748" s="45">
        <f>AO1730*Settings!$C$13*(INDEX(AO$318:AO$329,$D1748)+INDEX(AO$305:AO$316,$D1748))</f>
        <v/>
      </c>
      <c r="AP1748" s="45">
        <f>AP1730*Settings!$C$13*(INDEX(AP$318:AP$329,$D1748)+INDEX(AP$305:AP$316,$D1748))</f>
        <v/>
      </c>
      <c r="AQ1748" s="45">
        <f>AQ1730*Settings!$C$13*(INDEX(AQ$318:AQ$329,$D1748)+INDEX(AQ$305:AQ$316,$D1748))</f>
        <v/>
      </c>
      <c r="AR1748" s="45">
        <f>AR1730*Settings!$C$13*(INDEX(AR$318:AR$329,$D1748)+INDEX(AR$305:AR$316,$D1748))</f>
        <v/>
      </c>
      <c r="AS1748" s="45">
        <f>AS1730*Settings!$C$13*(INDEX(AS$318:AS$329,$D1748)+INDEX(AS$305:AS$316,$D1748))</f>
        <v/>
      </c>
      <c r="AT1748" s="45">
        <f>AT1730*Settings!$C$13*(INDEX(AT$318:AT$329,$D1748)+INDEX(AT$305:AT$316,$D1748))</f>
        <v/>
      </c>
      <c r="AU1748" s="45">
        <f>AU1730*Settings!$C$13*(INDEX(AU$318:AU$329,$D1748)+INDEX(AU$305:AU$316,$D1748))</f>
        <v/>
      </c>
      <c r="AV1748" s="45">
        <f>AV1730*Settings!$C$13*(INDEX(AV$318:AV$329,$D1748)+INDEX(AV$305:AV$316,$D1748))</f>
        <v/>
      </c>
      <c r="AW1748" s="45">
        <f>AW1730*Settings!$C$13*(INDEX(AW$318:AW$329,$D1748)+INDEX(AW$305:AW$316,$D1748))</f>
        <v/>
      </c>
      <c r="AX1748" s="45">
        <f>AX1730*Settings!$C$13*(INDEX(AX$318:AX$329,$D1748)+INDEX(AX$305:AX$316,$D1748))</f>
        <v/>
      </c>
      <c r="AY1748" s="46">
        <f>REVENUE(AY1730,Settings!$C$13,INDEX(AY$318:AY$329,$D1748)+INDEX(AY$305:AY$316,$D1748))</f>
        <v/>
      </c>
    </row>
    <row r="1749" hidden="1" outlineLevel="2">
      <c r="A1749" s="14" t="inlineStr">
        <is>
          <t>rtx</t>
        </is>
      </c>
      <c r="B1749" s="14" t="inlineStr">
        <is>
          <t>bio</t>
        </is>
      </c>
      <c r="C1749" s="14" t="inlineStr">
        <is>
          <t>cst</t>
        </is>
      </c>
      <c r="D1749" s="37">
        <f>INDEX(Inputs!$R$5:$R$132,MATCH($B1749&amp;"|"&amp;$C1749,Inputs!$A$5:$A$132,0))</f>
        <v/>
      </c>
      <c r="E1749" s="36" t="n"/>
      <c r="F1749" s="36" t="n"/>
      <c r="G1749" s="36" t="n"/>
      <c r="H1749" s="14">
        <f>INDEX(Variables!$B$5:$B$105,MATCH($A1749,Variables!$A$5:$A$105,0))&amp;IF($C1749="",""," | "&amp;INDEX(Mapping!$B$5:$B$26,MATCH($C1749,Mapping!$A$5:$A$26,0))&amp;" | "&amp;INDEX(Mapping!$B$30:$B$41,MATCH($B1749,Mapping!$A$30:$A$41,0)))</f>
        <v/>
      </c>
      <c r="I1749" s="14">
        <f>INDEX(Variables!$C$5:$C$105,MATCH($A1749,Variables!$A$5:$A$105,0))</f>
        <v/>
      </c>
      <c r="J1749" s="14">
        <f>INDEX(Variables!$E$5:$E$105,MATCH($A1749,Variables!$A$5:$A$105,0))</f>
        <v/>
      </c>
      <c r="K1749" s="11">
        <f>LOWER(Settings!$C$4)&amp;".mit."&amp;$A1749&amp;IF($C1749="","","."&amp;$C1749&amp;"."&amp;$B1749)&amp;IF(INDEX(Variables!$D$5:$D$105,MATCH($A1749,Variables!$A$5:$A$105,0))="","","."&amp;INDEX(Variables!$D$5:$D$105,MATCH($A1749,Variables!$A$5:$A$105,0)))&amp;"."&amp;K$5</f>
        <v/>
      </c>
      <c r="L1749" s="44">
        <f>L1731*Settings!$C$13*(INDEX(L$318:L$329,$D1749)+INDEX(L$305:L$316,$D1749))</f>
        <v/>
      </c>
      <c r="M1749" s="45">
        <f>M1731*Settings!$C$13*(INDEX(M$318:M$329,$D1749)+INDEX(M$305:M$316,$D1749))</f>
        <v/>
      </c>
      <c r="N1749" s="45">
        <f>N1731*Settings!$C$13*(INDEX(N$318:N$329,$D1749)+INDEX(N$305:N$316,$D1749))</f>
        <v/>
      </c>
      <c r="O1749" s="45">
        <f>O1731*Settings!$C$13*(INDEX(O$318:O$329,$D1749)+INDEX(O$305:O$316,$D1749))</f>
        <v/>
      </c>
      <c r="P1749" s="45">
        <f>P1731*Settings!$C$13*(INDEX(P$318:P$329,$D1749)+INDEX(P$305:P$316,$D1749))</f>
        <v/>
      </c>
      <c r="Q1749" s="45">
        <f>Q1731*Settings!$C$13*(INDEX(Q$318:Q$329,$D1749)+INDEX(Q$305:Q$316,$D1749))</f>
        <v/>
      </c>
      <c r="R1749" s="45">
        <f>R1731*Settings!$C$13*(INDEX(R$318:R$329,$D1749)+INDEX(R$305:R$316,$D1749))</f>
        <v/>
      </c>
      <c r="S1749" s="45">
        <f>S1731*Settings!$C$13*(INDEX(S$318:S$329,$D1749)+INDEX(S$305:S$316,$D1749))</f>
        <v/>
      </c>
      <c r="T1749" s="45">
        <f>T1731*Settings!$C$13*(INDEX(T$318:T$329,$D1749)+INDEX(T$305:T$316,$D1749))</f>
        <v/>
      </c>
      <c r="U1749" s="45">
        <f>U1731*Settings!$C$13*(INDEX(U$318:U$329,$D1749)+INDEX(U$305:U$316,$D1749))</f>
        <v/>
      </c>
      <c r="V1749" s="45">
        <f>V1731*Settings!$C$13*(INDEX(V$318:V$329,$D1749)+INDEX(V$305:V$316,$D1749))</f>
        <v/>
      </c>
      <c r="W1749" s="45">
        <f>W1731*Settings!$C$13*(INDEX(W$318:W$329,$D1749)+INDEX(W$305:W$316,$D1749))</f>
        <v/>
      </c>
      <c r="X1749" s="45">
        <f>X1731*Settings!$C$13*(INDEX(X$318:X$329,$D1749)+INDEX(X$305:X$316,$D1749))</f>
        <v/>
      </c>
      <c r="Y1749" s="45">
        <f>Y1731*Settings!$C$13*(INDEX(Y$318:Y$329,$D1749)+INDEX(Y$305:Y$316,$D1749))</f>
        <v/>
      </c>
      <c r="Z1749" s="45">
        <f>Z1731*Settings!$C$13*(INDEX(Z$318:Z$329,$D1749)+INDEX(Z$305:Z$316,$D1749))</f>
        <v/>
      </c>
      <c r="AA1749" s="45">
        <f>AA1731*Settings!$C$13*(INDEX(AA$318:AA$329,$D1749)+INDEX(AA$305:AA$316,$D1749))</f>
        <v/>
      </c>
      <c r="AB1749" s="45">
        <f>AB1731*Settings!$C$13*(INDEX(AB$318:AB$329,$D1749)+INDEX(AB$305:AB$316,$D1749))</f>
        <v/>
      </c>
      <c r="AC1749" s="45">
        <f>AC1731*Settings!$C$13*(INDEX(AC$318:AC$329,$D1749)+INDEX(AC$305:AC$316,$D1749))</f>
        <v/>
      </c>
      <c r="AD1749" s="46">
        <f>REVENUE(AD1731,Settings!$C$13,INDEX(AD$318:AD$329,$D1749)+INDEX(AD$305:AD$316,$D1749))</f>
        <v/>
      </c>
      <c r="AF1749" s="11">
        <f>LOWER(Settings!$C$4)&amp;".mit."&amp;$A1749&amp;IF($C1749="","","."&amp;$C1749&amp;"."&amp;$B1749)&amp;IF(INDEX(Variables!$D$5:$D$105,MATCH($A1749,Variables!$A$5:$A$105,0))="","","."&amp;INDEX(Variables!$D$5:$D$105,MATCH($A1749,Variables!$A$5:$A$105,0)))&amp;"."&amp;AF$5</f>
        <v/>
      </c>
      <c r="AG1749" s="44">
        <f>AG1731*Settings!$C$13*(INDEX(AG$318:AG$329,$D1749)+INDEX(AG$305:AG$316,$D1749))</f>
        <v/>
      </c>
      <c r="AH1749" s="45">
        <f>AH1731*Settings!$C$13*(INDEX(AH$318:AH$329,$D1749)+INDEX(AH$305:AH$316,$D1749))</f>
        <v/>
      </c>
      <c r="AI1749" s="45">
        <f>AI1731*Settings!$C$13*(INDEX(AI$318:AI$329,$D1749)+INDEX(AI$305:AI$316,$D1749))</f>
        <v/>
      </c>
      <c r="AJ1749" s="45">
        <f>AJ1731*Settings!$C$13*(INDEX(AJ$318:AJ$329,$D1749)+INDEX(AJ$305:AJ$316,$D1749))</f>
        <v/>
      </c>
      <c r="AK1749" s="45">
        <f>AK1731*Settings!$C$13*(INDEX(AK$318:AK$329,$D1749)+INDEX(AK$305:AK$316,$D1749))</f>
        <v/>
      </c>
      <c r="AL1749" s="45">
        <f>AL1731*Settings!$C$13*(INDEX(AL$318:AL$329,$D1749)+INDEX(AL$305:AL$316,$D1749))</f>
        <v/>
      </c>
      <c r="AM1749" s="45">
        <f>AM1731*Settings!$C$13*(INDEX(AM$318:AM$329,$D1749)+INDEX(AM$305:AM$316,$D1749))</f>
        <v/>
      </c>
      <c r="AN1749" s="45">
        <f>AN1731*Settings!$C$13*(INDEX(AN$318:AN$329,$D1749)+INDEX(AN$305:AN$316,$D1749))</f>
        <v/>
      </c>
      <c r="AO1749" s="45">
        <f>AO1731*Settings!$C$13*(INDEX(AO$318:AO$329,$D1749)+INDEX(AO$305:AO$316,$D1749))</f>
        <v/>
      </c>
      <c r="AP1749" s="45">
        <f>AP1731*Settings!$C$13*(INDEX(AP$318:AP$329,$D1749)+INDEX(AP$305:AP$316,$D1749))</f>
        <v/>
      </c>
      <c r="AQ1749" s="45">
        <f>AQ1731*Settings!$C$13*(INDEX(AQ$318:AQ$329,$D1749)+INDEX(AQ$305:AQ$316,$D1749))</f>
        <v/>
      </c>
      <c r="AR1749" s="45">
        <f>AR1731*Settings!$C$13*(INDEX(AR$318:AR$329,$D1749)+INDEX(AR$305:AR$316,$D1749))</f>
        <v/>
      </c>
      <c r="AS1749" s="45">
        <f>AS1731*Settings!$C$13*(INDEX(AS$318:AS$329,$D1749)+INDEX(AS$305:AS$316,$D1749))</f>
        <v/>
      </c>
      <c r="AT1749" s="45">
        <f>AT1731*Settings!$C$13*(INDEX(AT$318:AT$329,$D1749)+INDEX(AT$305:AT$316,$D1749))</f>
        <v/>
      </c>
      <c r="AU1749" s="45">
        <f>AU1731*Settings!$C$13*(INDEX(AU$318:AU$329,$D1749)+INDEX(AU$305:AU$316,$D1749))</f>
        <v/>
      </c>
      <c r="AV1749" s="45">
        <f>AV1731*Settings!$C$13*(INDEX(AV$318:AV$329,$D1749)+INDEX(AV$305:AV$316,$D1749))</f>
        <v/>
      </c>
      <c r="AW1749" s="45">
        <f>AW1731*Settings!$C$13*(INDEX(AW$318:AW$329,$D1749)+INDEX(AW$305:AW$316,$D1749))</f>
        <v/>
      </c>
      <c r="AX1749" s="45">
        <f>AX1731*Settings!$C$13*(INDEX(AX$318:AX$329,$D1749)+INDEX(AX$305:AX$316,$D1749))</f>
        <v/>
      </c>
      <c r="AY1749" s="46">
        <f>REVENUE(AY1731,Settings!$C$13,INDEX(AY$318:AY$329,$D1749)+INDEX(AY$305:AY$316,$D1749))</f>
        <v/>
      </c>
    </row>
    <row r="1750" hidden="1" outlineLevel="2"/>
    <row r="1751" hidden="1" outlineLevel="2">
      <c r="A1751" s="14" t="inlineStr">
        <is>
          <t>rsub</t>
        </is>
      </c>
      <c r="B1751" s="14" t="inlineStr">
        <is>
          <t>coa</t>
        </is>
      </c>
      <c r="C1751" s="14" t="inlineStr">
        <is>
          <t>cst</t>
        </is>
      </c>
      <c r="D1751" s="37">
        <f>INDEX(Inputs!$R$5:$R$132,MATCH($B1751&amp;"|"&amp;$C1751,Inputs!$A$5:$A$132,0))</f>
        <v/>
      </c>
      <c r="E1751" s="36" t="n"/>
      <c r="F1751" s="36" t="n"/>
      <c r="G1751" s="36" t="n"/>
      <c r="H1751" s="14">
        <f>INDEX(Variables!$B$5:$B$105,MATCH($A1751,Variables!$A$5:$A$105,0))&amp;IF($C1751="",""," | "&amp;INDEX(Mapping!$B$5:$B$26,MATCH($C1751,Mapping!$A$5:$A$26,0))&amp;" | "&amp;INDEX(Mapping!$B$30:$B$41,MATCH($B1751,Mapping!$A$30:$A$41,0)))</f>
        <v/>
      </c>
      <c r="I1751" s="14">
        <f>INDEX(Variables!$C$5:$C$105,MATCH($A1751,Variables!$A$5:$A$105,0))</f>
        <v/>
      </c>
      <c r="J1751" s="14">
        <f>INDEX(Variables!$E$5:$E$105,MATCH($A1751,Variables!$A$5:$A$105,0))</f>
        <v/>
      </c>
      <c r="K1751" s="11">
        <f>LOWER(Settings!$C$4)&amp;".mit."&amp;$A1751&amp;IF($C1751="","","."&amp;$C1751&amp;"."&amp;$B1751)&amp;IF(INDEX(Variables!$D$5:$D$105,MATCH($A1751,Variables!$A$5:$A$105,0))="","","."&amp;INDEX(Variables!$D$5:$D$105,MATCH($A1751,Variables!$A$5:$A$105,0)))&amp;"."&amp;K$5</f>
        <v/>
      </c>
      <c r="L1751" s="44">
        <f>L1724*Settings!$C$13*(INDEX(L$331:L$342,$D1751))</f>
        <v/>
      </c>
      <c r="M1751" s="45">
        <f>M1724*Settings!$C$13*(INDEX(M$331:M$342,$D1751))</f>
        <v/>
      </c>
      <c r="N1751" s="45">
        <f>N1724*Settings!$C$13*(INDEX(N$331:N$342,$D1751))</f>
        <v/>
      </c>
      <c r="O1751" s="45">
        <f>O1724*Settings!$C$13*(INDEX(O$331:O$342,$D1751))</f>
        <v/>
      </c>
      <c r="P1751" s="45">
        <f>P1724*Settings!$C$13*(INDEX(P$331:P$342,$D1751))</f>
        <v/>
      </c>
      <c r="Q1751" s="45">
        <f>Q1724*Settings!$C$13*(INDEX(Q$331:Q$342,$D1751))</f>
        <v/>
      </c>
      <c r="R1751" s="45">
        <f>R1724*Settings!$C$13*(INDEX(R$331:R$342,$D1751))</f>
        <v/>
      </c>
      <c r="S1751" s="45">
        <f>S1724*Settings!$C$13*(INDEX(S$331:S$342,$D1751))</f>
        <v/>
      </c>
      <c r="T1751" s="45">
        <f>T1724*Settings!$C$13*(INDEX(T$331:T$342,$D1751))</f>
        <v/>
      </c>
      <c r="U1751" s="45">
        <f>U1724*Settings!$C$13*(INDEX(U$331:U$342,$D1751))</f>
        <v/>
      </c>
      <c r="V1751" s="45">
        <f>V1724*Settings!$C$13*(INDEX(V$331:V$342,$D1751))</f>
        <v/>
      </c>
      <c r="W1751" s="45">
        <f>W1724*Settings!$C$13*(INDEX(W$331:W$342,$D1751))</f>
        <v/>
      </c>
      <c r="X1751" s="45">
        <f>X1724*Settings!$C$13*(INDEX(X$331:X$342,$D1751))</f>
        <v/>
      </c>
      <c r="Y1751" s="45">
        <f>Y1724*Settings!$C$13*(INDEX(Y$331:Y$342,$D1751))</f>
        <v/>
      </c>
      <c r="Z1751" s="45">
        <f>Z1724*Settings!$C$13*(INDEX(Z$331:Z$342,$D1751))</f>
        <v/>
      </c>
      <c r="AA1751" s="45">
        <f>AA1724*Settings!$C$13*(INDEX(AA$331:AA$342,$D1751))</f>
        <v/>
      </c>
      <c r="AB1751" s="45">
        <f>AB1724*Settings!$C$13*(INDEX(AB$331:AB$342,$D1751))</f>
        <v/>
      </c>
      <c r="AC1751" s="45">
        <f>AC1724*Settings!$C$13*(INDEX(AC$331:AC$342,$D1751))</f>
        <v/>
      </c>
      <c r="AD1751" s="46">
        <f>REVENUE(AD1724,Settings!$C$13,INDEX(AD$331:AD$342,$D1751))</f>
        <v/>
      </c>
      <c r="AF1751" s="11">
        <f>LOWER(Settings!$C$4)&amp;".mit."&amp;$A1751&amp;IF($C1751="","","."&amp;$C1751&amp;"."&amp;$B1751)&amp;IF(INDEX(Variables!$D$5:$D$105,MATCH($A1751,Variables!$A$5:$A$105,0))="","","."&amp;INDEX(Variables!$D$5:$D$105,MATCH($A1751,Variables!$A$5:$A$105,0)))&amp;"."&amp;AF$5</f>
        <v/>
      </c>
      <c r="AG1751" s="44">
        <f>AG1724*Settings!$C$13*(INDEX(AG$331:AG$342,$D1751))</f>
        <v/>
      </c>
      <c r="AH1751" s="45">
        <f>AH1724*Settings!$C$13*(INDEX(AH$331:AH$342,$D1751))</f>
        <v/>
      </c>
      <c r="AI1751" s="45">
        <f>AI1724*Settings!$C$13*(INDEX(AI$331:AI$342,$D1751))</f>
        <v/>
      </c>
      <c r="AJ1751" s="45">
        <f>AJ1724*Settings!$C$13*(INDEX(AJ$331:AJ$342,$D1751))</f>
        <v/>
      </c>
      <c r="AK1751" s="45">
        <f>AK1724*Settings!$C$13*(INDEX(AK$331:AK$342,$D1751))</f>
        <v/>
      </c>
      <c r="AL1751" s="45">
        <f>AL1724*Settings!$C$13*(INDEX(AL$331:AL$342,$D1751))</f>
        <v/>
      </c>
      <c r="AM1751" s="45">
        <f>AM1724*Settings!$C$13*(INDEX(AM$331:AM$342,$D1751))</f>
        <v/>
      </c>
      <c r="AN1751" s="45">
        <f>AN1724*Settings!$C$13*(INDEX(AN$331:AN$342,$D1751))</f>
        <v/>
      </c>
      <c r="AO1751" s="45">
        <f>AO1724*Settings!$C$13*(INDEX(AO$331:AO$342,$D1751))</f>
        <v/>
      </c>
      <c r="AP1751" s="45">
        <f>AP1724*Settings!$C$13*(INDEX(AP$331:AP$342,$D1751))</f>
        <v/>
      </c>
      <c r="AQ1751" s="45">
        <f>AQ1724*Settings!$C$13*(INDEX(AQ$331:AQ$342,$D1751))</f>
        <v/>
      </c>
      <c r="AR1751" s="45">
        <f>AR1724*Settings!$C$13*(INDEX(AR$331:AR$342,$D1751))</f>
        <v/>
      </c>
      <c r="AS1751" s="45">
        <f>AS1724*Settings!$C$13*(INDEX(AS$331:AS$342,$D1751))</f>
        <v/>
      </c>
      <c r="AT1751" s="45">
        <f>AT1724*Settings!$C$13*(INDEX(AT$331:AT$342,$D1751))</f>
        <v/>
      </c>
      <c r="AU1751" s="45">
        <f>AU1724*Settings!$C$13*(INDEX(AU$331:AU$342,$D1751))</f>
        <v/>
      </c>
      <c r="AV1751" s="45">
        <f>AV1724*Settings!$C$13*(INDEX(AV$331:AV$342,$D1751))</f>
        <v/>
      </c>
      <c r="AW1751" s="45">
        <f>AW1724*Settings!$C$13*(INDEX(AW$331:AW$342,$D1751))</f>
        <v/>
      </c>
      <c r="AX1751" s="45">
        <f>AX1724*Settings!$C$13*(INDEX(AX$331:AX$342,$D1751))</f>
        <v/>
      </c>
      <c r="AY1751" s="46">
        <f>REVENUE(AY1724,Settings!$C$13,INDEX(AY$331:AY$342,$D1751))</f>
        <v/>
      </c>
    </row>
    <row r="1752" hidden="1" outlineLevel="2">
      <c r="A1752" s="14" t="inlineStr">
        <is>
          <t>rsub</t>
        </is>
      </c>
      <c r="B1752" s="14" t="inlineStr">
        <is>
          <t>nga</t>
        </is>
      </c>
      <c r="C1752" s="14" t="inlineStr">
        <is>
          <t>cst</t>
        </is>
      </c>
      <c r="D1752" s="37">
        <f>INDEX(Inputs!$R$5:$R$132,MATCH($B1752&amp;"|"&amp;$C1752,Inputs!$A$5:$A$132,0))</f>
        <v/>
      </c>
      <c r="E1752" s="36" t="n"/>
      <c r="F1752" s="36" t="n"/>
      <c r="G1752" s="36" t="n"/>
      <c r="H1752" s="14">
        <f>INDEX(Variables!$B$5:$B$105,MATCH($A1752,Variables!$A$5:$A$105,0))&amp;IF($C1752="",""," | "&amp;INDEX(Mapping!$B$5:$B$26,MATCH($C1752,Mapping!$A$5:$A$26,0))&amp;" | "&amp;INDEX(Mapping!$B$30:$B$41,MATCH($B1752,Mapping!$A$30:$A$41,0)))</f>
        <v/>
      </c>
      <c r="I1752" s="14">
        <f>INDEX(Variables!$C$5:$C$105,MATCH($A1752,Variables!$A$5:$A$105,0))</f>
        <v/>
      </c>
      <c r="J1752" s="14">
        <f>INDEX(Variables!$E$5:$E$105,MATCH($A1752,Variables!$A$5:$A$105,0))</f>
        <v/>
      </c>
      <c r="K1752" s="11">
        <f>LOWER(Settings!$C$4)&amp;".mit."&amp;$A1752&amp;IF($C1752="","","."&amp;$C1752&amp;"."&amp;$B1752)&amp;IF(INDEX(Variables!$D$5:$D$105,MATCH($A1752,Variables!$A$5:$A$105,0))="","","."&amp;INDEX(Variables!$D$5:$D$105,MATCH($A1752,Variables!$A$5:$A$105,0)))&amp;"."&amp;K$5</f>
        <v/>
      </c>
      <c r="L1752" s="44">
        <f>L1725*Settings!$C$13*(INDEX(L$331:L$342,$D1752))</f>
        <v/>
      </c>
      <c r="M1752" s="45">
        <f>M1725*Settings!$C$13*(INDEX(M$331:M$342,$D1752))</f>
        <v/>
      </c>
      <c r="N1752" s="45">
        <f>N1725*Settings!$C$13*(INDEX(N$331:N$342,$D1752))</f>
        <v/>
      </c>
      <c r="O1752" s="45">
        <f>O1725*Settings!$C$13*(INDEX(O$331:O$342,$D1752))</f>
        <v/>
      </c>
      <c r="P1752" s="45">
        <f>P1725*Settings!$C$13*(INDEX(P$331:P$342,$D1752))</f>
        <v/>
      </c>
      <c r="Q1752" s="45">
        <f>Q1725*Settings!$C$13*(INDEX(Q$331:Q$342,$D1752))</f>
        <v/>
      </c>
      <c r="R1752" s="45">
        <f>R1725*Settings!$C$13*(INDEX(R$331:R$342,$D1752))</f>
        <v/>
      </c>
      <c r="S1752" s="45">
        <f>S1725*Settings!$C$13*(INDEX(S$331:S$342,$D1752))</f>
        <v/>
      </c>
      <c r="T1752" s="45">
        <f>T1725*Settings!$C$13*(INDEX(T$331:T$342,$D1752))</f>
        <v/>
      </c>
      <c r="U1752" s="45">
        <f>U1725*Settings!$C$13*(INDEX(U$331:U$342,$D1752))</f>
        <v/>
      </c>
      <c r="V1752" s="45">
        <f>V1725*Settings!$C$13*(INDEX(V$331:V$342,$D1752))</f>
        <v/>
      </c>
      <c r="W1752" s="45">
        <f>W1725*Settings!$C$13*(INDEX(W$331:W$342,$D1752))</f>
        <v/>
      </c>
      <c r="X1752" s="45">
        <f>X1725*Settings!$C$13*(INDEX(X$331:X$342,$D1752))</f>
        <v/>
      </c>
      <c r="Y1752" s="45">
        <f>Y1725*Settings!$C$13*(INDEX(Y$331:Y$342,$D1752))</f>
        <v/>
      </c>
      <c r="Z1752" s="45">
        <f>Z1725*Settings!$C$13*(INDEX(Z$331:Z$342,$D1752))</f>
        <v/>
      </c>
      <c r="AA1752" s="45">
        <f>AA1725*Settings!$C$13*(INDEX(AA$331:AA$342,$D1752))</f>
        <v/>
      </c>
      <c r="AB1752" s="45">
        <f>AB1725*Settings!$C$13*(INDEX(AB$331:AB$342,$D1752))</f>
        <v/>
      </c>
      <c r="AC1752" s="45">
        <f>AC1725*Settings!$C$13*(INDEX(AC$331:AC$342,$D1752))</f>
        <v/>
      </c>
      <c r="AD1752" s="46">
        <f>REVENUE(AD1725,Settings!$C$13,INDEX(AD$331:AD$342,$D1752))</f>
        <v/>
      </c>
      <c r="AF1752" s="11">
        <f>LOWER(Settings!$C$4)&amp;".mit."&amp;$A1752&amp;IF($C1752="","","."&amp;$C1752&amp;"."&amp;$B1752)&amp;IF(INDEX(Variables!$D$5:$D$105,MATCH($A1752,Variables!$A$5:$A$105,0))="","","."&amp;INDEX(Variables!$D$5:$D$105,MATCH($A1752,Variables!$A$5:$A$105,0)))&amp;"."&amp;AF$5</f>
        <v/>
      </c>
      <c r="AG1752" s="44">
        <f>AG1725*Settings!$C$13*(INDEX(AG$331:AG$342,$D1752))</f>
        <v/>
      </c>
      <c r="AH1752" s="45">
        <f>AH1725*Settings!$C$13*(INDEX(AH$331:AH$342,$D1752))</f>
        <v/>
      </c>
      <c r="AI1752" s="45">
        <f>AI1725*Settings!$C$13*(INDEX(AI$331:AI$342,$D1752))</f>
        <v/>
      </c>
      <c r="AJ1752" s="45">
        <f>AJ1725*Settings!$C$13*(INDEX(AJ$331:AJ$342,$D1752))</f>
        <v/>
      </c>
      <c r="AK1752" s="45">
        <f>AK1725*Settings!$C$13*(INDEX(AK$331:AK$342,$D1752))</f>
        <v/>
      </c>
      <c r="AL1752" s="45">
        <f>AL1725*Settings!$C$13*(INDEX(AL$331:AL$342,$D1752))</f>
        <v/>
      </c>
      <c r="AM1752" s="45">
        <f>AM1725*Settings!$C$13*(INDEX(AM$331:AM$342,$D1752))</f>
        <v/>
      </c>
      <c r="AN1752" s="45">
        <f>AN1725*Settings!$C$13*(INDEX(AN$331:AN$342,$D1752))</f>
        <v/>
      </c>
      <c r="AO1752" s="45">
        <f>AO1725*Settings!$C$13*(INDEX(AO$331:AO$342,$D1752))</f>
        <v/>
      </c>
      <c r="AP1752" s="45">
        <f>AP1725*Settings!$C$13*(INDEX(AP$331:AP$342,$D1752))</f>
        <v/>
      </c>
      <c r="AQ1752" s="45">
        <f>AQ1725*Settings!$C$13*(INDEX(AQ$331:AQ$342,$D1752))</f>
        <v/>
      </c>
      <c r="AR1752" s="45">
        <f>AR1725*Settings!$C$13*(INDEX(AR$331:AR$342,$D1752))</f>
        <v/>
      </c>
      <c r="AS1752" s="45">
        <f>AS1725*Settings!$C$13*(INDEX(AS$331:AS$342,$D1752))</f>
        <v/>
      </c>
      <c r="AT1752" s="45">
        <f>AT1725*Settings!$C$13*(INDEX(AT$331:AT$342,$D1752))</f>
        <v/>
      </c>
      <c r="AU1752" s="45">
        <f>AU1725*Settings!$C$13*(INDEX(AU$331:AU$342,$D1752))</f>
        <v/>
      </c>
      <c r="AV1752" s="45">
        <f>AV1725*Settings!$C$13*(INDEX(AV$331:AV$342,$D1752))</f>
        <v/>
      </c>
      <c r="AW1752" s="45">
        <f>AW1725*Settings!$C$13*(INDEX(AW$331:AW$342,$D1752))</f>
        <v/>
      </c>
      <c r="AX1752" s="45">
        <f>AX1725*Settings!$C$13*(INDEX(AX$331:AX$342,$D1752))</f>
        <v/>
      </c>
      <c r="AY1752" s="46">
        <f>REVENUE(AY1725,Settings!$C$13,INDEX(AY$331:AY$342,$D1752))</f>
        <v/>
      </c>
    </row>
    <row r="1753" hidden="1" outlineLevel="2">
      <c r="A1753" s="14" t="inlineStr">
        <is>
          <t>rsub</t>
        </is>
      </c>
      <c r="B1753" s="14" t="inlineStr">
        <is>
          <t>gso</t>
        </is>
      </c>
      <c r="C1753" s="14" t="inlineStr">
        <is>
          <t>cst</t>
        </is>
      </c>
      <c r="D1753" s="37">
        <f>INDEX(Inputs!$R$5:$R$132,MATCH($B1753&amp;"|"&amp;$C1753,Inputs!$A$5:$A$132,0))</f>
        <v/>
      </c>
      <c r="E1753" s="36" t="n"/>
      <c r="F1753" s="36" t="n"/>
      <c r="G1753" s="36" t="n"/>
      <c r="H1753" s="14">
        <f>INDEX(Variables!$B$5:$B$105,MATCH($A1753,Variables!$A$5:$A$105,0))&amp;IF($C1753="",""," | "&amp;INDEX(Mapping!$B$5:$B$26,MATCH($C1753,Mapping!$A$5:$A$26,0))&amp;" | "&amp;INDEX(Mapping!$B$30:$B$41,MATCH($B1753,Mapping!$A$30:$A$41,0)))</f>
        <v/>
      </c>
      <c r="I1753" s="14">
        <f>INDEX(Variables!$C$5:$C$105,MATCH($A1753,Variables!$A$5:$A$105,0))</f>
        <v/>
      </c>
      <c r="J1753" s="14">
        <f>INDEX(Variables!$E$5:$E$105,MATCH($A1753,Variables!$A$5:$A$105,0))</f>
        <v/>
      </c>
      <c r="K1753" s="11">
        <f>LOWER(Settings!$C$4)&amp;".mit."&amp;$A1753&amp;IF($C1753="","","."&amp;$C1753&amp;"."&amp;$B1753)&amp;IF(INDEX(Variables!$D$5:$D$105,MATCH($A1753,Variables!$A$5:$A$105,0))="","","."&amp;INDEX(Variables!$D$5:$D$105,MATCH($A1753,Variables!$A$5:$A$105,0)))&amp;"."&amp;K$5</f>
        <v/>
      </c>
      <c r="L1753" s="44">
        <f>L1726*Settings!$C$13*(INDEX(L$331:L$342,$D1753))</f>
        <v/>
      </c>
      <c r="M1753" s="45">
        <f>M1726*Settings!$C$13*(INDEX(M$331:M$342,$D1753))</f>
        <v/>
      </c>
      <c r="N1753" s="45">
        <f>N1726*Settings!$C$13*(INDEX(N$331:N$342,$D1753))</f>
        <v/>
      </c>
      <c r="O1753" s="45">
        <f>O1726*Settings!$C$13*(INDEX(O$331:O$342,$D1753))</f>
        <v/>
      </c>
      <c r="P1753" s="45">
        <f>P1726*Settings!$C$13*(INDEX(P$331:P$342,$D1753))</f>
        <v/>
      </c>
      <c r="Q1753" s="45">
        <f>Q1726*Settings!$C$13*(INDEX(Q$331:Q$342,$D1753))</f>
        <v/>
      </c>
      <c r="R1753" s="45">
        <f>R1726*Settings!$C$13*(INDEX(R$331:R$342,$D1753))</f>
        <v/>
      </c>
      <c r="S1753" s="45">
        <f>S1726*Settings!$C$13*(INDEX(S$331:S$342,$D1753))</f>
        <v/>
      </c>
      <c r="T1753" s="45">
        <f>T1726*Settings!$C$13*(INDEX(T$331:T$342,$D1753))</f>
        <v/>
      </c>
      <c r="U1753" s="45">
        <f>U1726*Settings!$C$13*(INDEX(U$331:U$342,$D1753))</f>
        <v/>
      </c>
      <c r="V1753" s="45">
        <f>V1726*Settings!$C$13*(INDEX(V$331:V$342,$D1753))</f>
        <v/>
      </c>
      <c r="W1753" s="45">
        <f>W1726*Settings!$C$13*(INDEX(W$331:W$342,$D1753))</f>
        <v/>
      </c>
      <c r="X1753" s="45">
        <f>X1726*Settings!$C$13*(INDEX(X$331:X$342,$D1753))</f>
        <v/>
      </c>
      <c r="Y1753" s="45">
        <f>Y1726*Settings!$C$13*(INDEX(Y$331:Y$342,$D1753))</f>
        <v/>
      </c>
      <c r="Z1753" s="45">
        <f>Z1726*Settings!$C$13*(INDEX(Z$331:Z$342,$D1753))</f>
        <v/>
      </c>
      <c r="AA1753" s="45">
        <f>AA1726*Settings!$C$13*(INDEX(AA$331:AA$342,$D1753))</f>
        <v/>
      </c>
      <c r="AB1753" s="45">
        <f>AB1726*Settings!$C$13*(INDEX(AB$331:AB$342,$D1753))</f>
        <v/>
      </c>
      <c r="AC1753" s="45">
        <f>AC1726*Settings!$C$13*(INDEX(AC$331:AC$342,$D1753))</f>
        <v/>
      </c>
      <c r="AD1753" s="46">
        <f>REVENUE(AD1726,Settings!$C$13,INDEX(AD$331:AD$342,$D1753))</f>
        <v/>
      </c>
      <c r="AF1753" s="11">
        <f>LOWER(Settings!$C$4)&amp;".mit."&amp;$A1753&amp;IF($C1753="","","."&amp;$C1753&amp;"."&amp;$B1753)&amp;IF(INDEX(Variables!$D$5:$D$105,MATCH($A1753,Variables!$A$5:$A$105,0))="","","."&amp;INDEX(Variables!$D$5:$D$105,MATCH($A1753,Variables!$A$5:$A$105,0)))&amp;"."&amp;AF$5</f>
        <v/>
      </c>
      <c r="AG1753" s="44">
        <f>AG1726*Settings!$C$13*(INDEX(AG$331:AG$342,$D1753))</f>
        <v/>
      </c>
      <c r="AH1753" s="45">
        <f>AH1726*Settings!$C$13*(INDEX(AH$331:AH$342,$D1753))</f>
        <v/>
      </c>
      <c r="AI1753" s="45">
        <f>AI1726*Settings!$C$13*(INDEX(AI$331:AI$342,$D1753))</f>
        <v/>
      </c>
      <c r="AJ1753" s="45">
        <f>AJ1726*Settings!$C$13*(INDEX(AJ$331:AJ$342,$D1753))</f>
        <v/>
      </c>
      <c r="AK1753" s="45">
        <f>AK1726*Settings!$C$13*(INDEX(AK$331:AK$342,$D1753))</f>
        <v/>
      </c>
      <c r="AL1753" s="45">
        <f>AL1726*Settings!$C$13*(INDEX(AL$331:AL$342,$D1753))</f>
        <v/>
      </c>
      <c r="AM1753" s="45">
        <f>AM1726*Settings!$C$13*(INDEX(AM$331:AM$342,$D1753))</f>
        <v/>
      </c>
      <c r="AN1753" s="45">
        <f>AN1726*Settings!$C$13*(INDEX(AN$331:AN$342,$D1753))</f>
        <v/>
      </c>
      <c r="AO1753" s="45">
        <f>AO1726*Settings!$C$13*(INDEX(AO$331:AO$342,$D1753))</f>
        <v/>
      </c>
      <c r="AP1753" s="45">
        <f>AP1726*Settings!$C$13*(INDEX(AP$331:AP$342,$D1753))</f>
        <v/>
      </c>
      <c r="AQ1753" s="45">
        <f>AQ1726*Settings!$C$13*(INDEX(AQ$331:AQ$342,$D1753))</f>
        <v/>
      </c>
      <c r="AR1753" s="45">
        <f>AR1726*Settings!$C$13*(INDEX(AR$331:AR$342,$D1753))</f>
        <v/>
      </c>
      <c r="AS1753" s="45">
        <f>AS1726*Settings!$C$13*(INDEX(AS$331:AS$342,$D1753))</f>
        <v/>
      </c>
      <c r="AT1753" s="45">
        <f>AT1726*Settings!$C$13*(INDEX(AT$331:AT$342,$D1753))</f>
        <v/>
      </c>
      <c r="AU1753" s="45">
        <f>AU1726*Settings!$C$13*(INDEX(AU$331:AU$342,$D1753))</f>
        <v/>
      </c>
      <c r="AV1753" s="45">
        <f>AV1726*Settings!$C$13*(INDEX(AV$331:AV$342,$D1753))</f>
        <v/>
      </c>
      <c r="AW1753" s="45">
        <f>AW1726*Settings!$C$13*(INDEX(AW$331:AW$342,$D1753))</f>
        <v/>
      </c>
      <c r="AX1753" s="45">
        <f>AX1726*Settings!$C$13*(INDEX(AX$331:AX$342,$D1753))</f>
        <v/>
      </c>
      <c r="AY1753" s="46">
        <f>REVENUE(AY1726,Settings!$C$13,INDEX(AY$331:AY$342,$D1753))</f>
        <v/>
      </c>
    </row>
    <row r="1754" hidden="1" outlineLevel="2">
      <c r="A1754" s="14" t="inlineStr">
        <is>
          <t>rsub</t>
        </is>
      </c>
      <c r="B1754" s="14" t="inlineStr">
        <is>
          <t>die</t>
        </is>
      </c>
      <c r="C1754" s="14" t="inlineStr">
        <is>
          <t>cst</t>
        </is>
      </c>
      <c r="D1754" s="37">
        <f>INDEX(Inputs!$R$5:$R$132,MATCH($B1754&amp;"|"&amp;$C1754,Inputs!$A$5:$A$132,0))</f>
        <v/>
      </c>
      <c r="E1754" s="36" t="n"/>
      <c r="F1754" s="36" t="n"/>
      <c r="G1754" s="36" t="n"/>
      <c r="H1754" s="14">
        <f>INDEX(Variables!$B$5:$B$105,MATCH($A1754,Variables!$A$5:$A$105,0))&amp;IF($C1754="",""," | "&amp;INDEX(Mapping!$B$5:$B$26,MATCH($C1754,Mapping!$A$5:$A$26,0))&amp;" | "&amp;INDEX(Mapping!$B$30:$B$41,MATCH($B1754,Mapping!$A$30:$A$41,0)))</f>
        <v/>
      </c>
      <c r="I1754" s="14">
        <f>INDEX(Variables!$C$5:$C$105,MATCH($A1754,Variables!$A$5:$A$105,0))</f>
        <v/>
      </c>
      <c r="J1754" s="14">
        <f>INDEX(Variables!$E$5:$E$105,MATCH($A1754,Variables!$A$5:$A$105,0))</f>
        <v/>
      </c>
      <c r="K1754" s="11">
        <f>LOWER(Settings!$C$4)&amp;".mit."&amp;$A1754&amp;IF($C1754="","","."&amp;$C1754&amp;"."&amp;$B1754)&amp;IF(INDEX(Variables!$D$5:$D$105,MATCH($A1754,Variables!$A$5:$A$105,0))="","","."&amp;INDEX(Variables!$D$5:$D$105,MATCH($A1754,Variables!$A$5:$A$105,0)))&amp;"."&amp;K$5</f>
        <v/>
      </c>
      <c r="L1754" s="44">
        <f>L1727*Settings!$C$13*(INDEX(L$331:L$342,$D1754))</f>
        <v/>
      </c>
      <c r="M1754" s="45">
        <f>M1727*Settings!$C$13*(INDEX(M$331:M$342,$D1754))</f>
        <v/>
      </c>
      <c r="N1754" s="45">
        <f>N1727*Settings!$C$13*(INDEX(N$331:N$342,$D1754))</f>
        <v/>
      </c>
      <c r="O1754" s="45">
        <f>O1727*Settings!$C$13*(INDEX(O$331:O$342,$D1754))</f>
        <v/>
      </c>
      <c r="P1754" s="45">
        <f>P1727*Settings!$C$13*(INDEX(P$331:P$342,$D1754))</f>
        <v/>
      </c>
      <c r="Q1754" s="45">
        <f>Q1727*Settings!$C$13*(INDEX(Q$331:Q$342,$D1754))</f>
        <v/>
      </c>
      <c r="R1754" s="45">
        <f>R1727*Settings!$C$13*(INDEX(R$331:R$342,$D1754))</f>
        <v/>
      </c>
      <c r="S1754" s="45">
        <f>S1727*Settings!$C$13*(INDEX(S$331:S$342,$D1754))</f>
        <v/>
      </c>
      <c r="T1754" s="45">
        <f>T1727*Settings!$C$13*(INDEX(T$331:T$342,$D1754))</f>
        <v/>
      </c>
      <c r="U1754" s="45">
        <f>U1727*Settings!$C$13*(INDEX(U$331:U$342,$D1754))</f>
        <v/>
      </c>
      <c r="V1754" s="45">
        <f>V1727*Settings!$C$13*(INDEX(V$331:V$342,$D1754))</f>
        <v/>
      </c>
      <c r="W1754" s="45">
        <f>W1727*Settings!$C$13*(INDEX(W$331:W$342,$D1754))</f>
        <v/>
      </c>
      <c r="X1754" s="45">
        <f>X1727*Settings!$C$13*(INDEX(X$331:X$342,$D1754))</f>
        <v/>
      </c>
      <c r="Y1754" s="45">
        <f>Y1727*Settings!$C$13*(INDEX(Y$331:Y$342,$D1754))</f>
        <v/>
      </c>
      <c r="Z1754" s="45">
        <f>Z1727*Settings!$C$13*(INDEX(Z$331:Z$342,$D1754))</f>
        <v/>
      </c>
      <c r="AA1754" s="45">
        <f>AA1727*Settings!$C$13*(INDEX(AA$331:AA$342,$D1754))</f>
        <v/>
      </c>
      <c r="AB1754" s="45">
        <f>AB1727*Settings!$C$13*(INDEX(AB$331:AB$342,$D1754))</f>
        <v/>
      </c>
      <c r="AC1754" s="45">
        <f>AC1727*Settings!$C$13*(INDEX(AC$331:AC$342,$D1754))</f>
        <v/>
      </c>
      <c r="AD1754" s="46">
        <f>REVENUE(AD1727,Settings!$C$13,INDEX(AD$331:AD$342,$D1754))</f>
        <v/>
      </c>
      <c r="AF1754" s="11">
        <f>LOWER(Settings!$C$4)&amp;".mit."&amp;$A1754&amp;IF($C1754="","","."&amp;$C1754&amp;"."&amp;$B1754)&amp;IF(INDEX(Variables!$D$5:$D$105,MATCH($A1754,Variables!$A$5:$A$105,0))="","","."&amp;INDEX(Variables!$D$5:$D$105,MATCH($A1754,Variables!$A$5:$A$105,0)))&amp;"."&amp;AF$5</f>
        <v/>
      </c>
      <c r="AG1754" s="44">
        <f>AG1727*Settings!$C$13*(INDEX(AG$331:AG$342,$D1754))</f>
        <v/>
      </c>
      <c r="AH1754" s="45">
        <f>AH1727*Settings!$C$13*(INDEX(AH$331:AH$342,$D1754))</f>
        <v/>
      </c>
      <c r="AI1754" s="45">
        <f>AI1727*Settings!$C$13*(INDEX(AI$331:AI$342,$D1754))</f>
        <v/>
      </c>
      <c r="AJ1754" s="45">
        <f>AJ1727*Settings!$C$13*(INDEX(AJ$331:AJ$342,$D1754))</f>
        <v/>
      </c>
      <c r="AK1754" s="45">
        <f>AK1727*Settings!$C$13*(INDEX(AK$331:AK$342,$D1754))</f>
        <v/>
      </c>
      <c r="AL1754" s="45">
        <f>AL1727*Settings!$C$13*(INDEX(AL$331:AL$342,$D1754))</f>
        <v/>
      </c>
      <c r="AM1754" s="45">
        <f>AM1727*Settings!$C$13*(INDEX(AM$331:AM$342,$D1754))</f>
        <v/>
      </c>
      <c r="AN1754" s="45">
        <f>AN1727*Settings!$C$13*(INDEX(AN$331:AN$342,$D1754))</f>
        <v/>
      </c>
      <c r="AO1754" s="45">
        <f>AO1727*Settings!$C$13*(INDEX(AO$331:AO$342,$D1754))</f>
        <v/>
      </c>
      <c r="AP1754" s="45">
        <f>AP1727*Settings!$C$13*(INDEX(AP$331:AP$342,$D1754))</f>
        <v/>
      </c>
      <c r="AQ1754" s="45">
        <f>AQ1727*Settings!$C$13*(INDEX(AQ$331:AQ$342,$D1754))</f>
        <v/>
      </c>
      <c r="AR1754" s="45">
        <f>AR1727*Settings!$C$13*(INDEX(AR$331:AR$342,$D1754))</f>
        <v/>
      </c>
      <c r="AS1754" s="45">
        <f>AS1727*Settings!$C$13*(INDEX(AS$331:AS$342,$D1754))</f>
        <v/>
      </c>
      <c r="AT1754" s="45">
        <f>AT1727*Settings!$C$13*(INDEX(AT$331:AT$342,$D1754))</f>
        <v/>
      </c>
      <c r="AU1754" s="45">
        <f>AU1727*Settings!$C$13*(INDEX(AU$331:AU$342,$D1754))</f>
        <v/>
      </c>
      <c r="AV1754" s="45">
        <f>AV1727*Settings!$C$13*(INDEX(AV$331:AV$342,$D1754))</f>
        <v/>
      </c>
      <c r="AW1754" s="45">
        <f>AW1727*Settings!$C$13*(INDEX(AW$331:AW$342,$D1754))</f>
        <v/>
      </c>
      <c r="AX1754" s="45">
        <f>AX1727*Settings!$C$13*(INDEX(AX$331:AX$342,$D1754))</f>
        <v/>
      </c>
      <c r="AY1754" s="46">
        <f>REVENUE(AY1727,Settings!$C$13,INDEX(AY$331:AY$342,$D1754))</f>
        <v/>
      </c>
    </row>
    <row r="1755" hidden="1" outlineLevel="2">
      <c r="A1755" s="14" t="inlineStr">
        <is>
          <t>rsub</t>
        </is>
      </c>
      <c r="B1755" s="14" t="inlineStr">
        <is>
          <t>lpg</t>
        </is>
      </c>
      <c r="C1755" s="14" t="inlineStr">
        <is>
          <t>cst</t>
        </is>
      </c>
      <c r="D1755" s="37">
        <f>INDEX(Inputs!$R$5:$R$132,MATCH($B1755&amp;"|"&amp;$C1755,Inputs!$A$5:$A$132,0))</f>
        <v/>
      </c>
      <c r="E1755" s="36" t="n"/>
      <c r="F1755" s="36" t="n"/>
      <c r="G1755" s="36" t="n"/>
      <c r="H1755" s="14">
        <f>INDEX(Variables!$B$5:$B$105,MATCH($A1755,Variables!$A$5:$A$105,0))&amp;IF($C1755="",""," | "&amp;INDEX(Mapping!$B$5:$B$26,MATCH($C1755,Mapping!$A$5:$A$26,0))&amp;" | "&amp;INDEX(Mapping!$B$30:$B$41,MATCH($B1755,Mapping!$A$30:$A$41,0)))</f>
        <v/>
      </c>
      <c r="I1755" s="14">
        <f>INDEX(Variables!$C$5:$C$105,MATCH($A1755,Variables!$A$5:$A$105,0))</f>
        <v/>
      </c>
      <c r="J1755" s="14">
        <f>INDEX(Variables!$E$5:$E$105,MATCH($A1755,Variables!$A$5:$A$105,0))</f>
        <v/>
      </c>
      <c r="K1755" s="11">
        <f>LOWER(Settings!$C$4)&amp;".mit."&amp;$A1755&amp;IF($C1755="","","."&amp;$C1755&amp;"."&amp;$B1755)&amp;IF(INDEX(Variables!$D$5:$D$105,MATCH($A1755,Variables!$A$5:$A$105,0))="","","."&amp;INDEX(Variables!$D$5:$D$105,MATCH($A1755,Variables!$A$5:$A$105,0)))&amp;"."&amp;K$5</f>
        <v/>
      </c>
      <c r="L1755" s="44">
        <f>L1728*Settings!$C$13*(INDEX(L$331:L$342,$D1755))</f>
        <v/>
      </c>
      <c r="M1755" s="45">
        <f>M1728*Settings!$C$13*(INDEX(M$331:M$342,$D1755))</f>
        <v/>
      </c>
      <c r="N1755" s="45">
        <f>N1728*Settings!$C$13*(INDEX(N$331:N$342,$D1755))</f>
        <v/>
      </c>
      <c r="O1755" s="45">
        <f>O1728*Settings!$C$13*(INDEX(O$331:O$342,$D1755))</f>
        <v/>
      </c>
      <c r="P1755" s="45">
        <f>P1728*Settings!$C$13*(INDEX(P$331:P$342,$D1755))</f>
        <v/>
      </c>
      <c r="Q1755" s="45">
        <f>Q1728*Settings!$C$13*(INDEX(Q$331:Q$342,$D1755))</f>
        <v/>
      </c>
      <c r="R1755" s="45">
        <f>R1728*Settings!$C$13*(INDEX(R$331:R$342,$D1755))</f>
        <v/>
      </c>
      <c r="S1755" s="45">
        <f>S1728*Settings!$C$13*(INDEX(S$331:S$342,$D1755))</f>
        <v/>
      </c>
      <c r="T1755" s="45">
        <f>T1728*Settings!$C$13*(INDEX(T$331:T$342,$D1755))</f>
        <v/>
      </c>
      <c r="U1755" s="45">
        <f>U1728*Settings!$C$13*(INDEX(U$331:U$342,$D1755))</f>
        <v/>
      </c>
      <c r="V1755" s="45">
        <f>V1728*Settings!$C$13*(INDEX(V$331:V$342,$D1755))</f>
        <v/>
      </c>
      <c r="W1755" s="45">
        <f>W1728*Settings!$C$13*(INDEX(W$331:W$342,$D1755))</f>
        <v/>
      </c>
      <c r="X1755" s="45">
        <f>X1728*Settings!$C$13*(INDEX(X$331:X$342,$D1755))</f>
        <v/>
      </c>
      <c r="Y1755" s="45">
        <f>Y1728*Settings!$C$13*(INDEX(Y$331:Y$342,$D1755))</f>
        <v/>
      </c>
      <c r="Z1755" s="45">
        <f>Z1728*Settings!$C$13*(INDEX(Z$331:Z$342,$D1755))</f>
        <v/>
      </c>
      <c r="AA1755" s="45">
        <f>AA1728*Settings!$C$13*(INDEX(AA$331:AA$342,$D1755))</f>
        <v/>
      </c>
      <c r="AB1755" s="45">
        <f>AB1728*Settings!$C$13*(INDEX(AB$331:AB$342,$D1755))</f>
        <v/>
      </c>
      <c r="AC1755" s="45">
        <f>AC1728*Settings!$C$13*(INDEX(AC$331:AC$342,$D1755))</f>
        <v/>
      </c>
      <c r="AD1755" s="46">
        <f>REVENUE(AD1728,Settings!$C$13,INDEX(AD$331:AD$342,$D1755))</f>
        <v/>
      </c>
      <c r="AF1755" s="11">
        <f>LOWER(Settings!$C$4)&amp;".mit."&amp;$A1755&amp;IF($C1755="","","."&amp;$C1755&amp;"."&amp;$B1755)&amp;IF(INDEX(Variables!$D$5:$D$105,MATCH($A1755,Variables!$A$5:$A$105,0))="","","."&amp;INDEX(Variables!$D$5:$D$105,MATCH($A1755,Variables!$A$5:$A$105,0)))&amp;"."&amp;AF$5</f>
        <v/>
      </c>
      <c r="AG1755" s="44">
        <f>AG1728*Settings!$C$13*(INDEX(AG$331:AG$342,$D1755))</f>
        <v/>
      </c>
      <c r="AH1755" s="45">
        <f>AH1728*Settings!$C$13*(INDEX(AH$331:AH$342,$D1755))</f>
        <v/>
      </c>
      <c r="AI1755" s="45">
        <f>AI1728*Settings!$C$13*(INDEX(AI$331:AI$342,$D1755))</f>
        <v/>
      </c>
      <c r="AJ1755" s="45">
        <f>AJ1728*Settings!$C$13*(INDEX(AJ$331:AJ$342,$D1755))</f>
        <v/>
      </c>
      <c r="AK1755" s="45">
        <f>AK1728*Settings!$C$13*(INDEX(AK$331:AK$342,$D1755))</f>
        <v/>
      </c>
      <c r="AL1755" s="45">
        <f>AL1728*Settings!$C$13*(INDEX(AL$331:AL$342,$D1755))</f>
        <v/>
      </c>
      <c r="AM1755" s="45">
        <f>AM1728*Settings!$C$13*(INDEX(AM$331:AM$342,$D1755))</f>
        <v/>
      </c>
      <c r="AN1755" s="45">
        <f>AN1728*Settings!$C$13*(INDEX(AN$331:AN$342,$D1755))</f>
        <v/>
      </c>
      <c r="AO1755" s="45">
        <f>AO1728*Settings!$C$13*(INDEX(AO$331:AO$342,$D1755))</f>
        <v/>
      </c>
      <c r="AP1755" s="45">
        <f>AP1728*Settings!$C$13*(INDEX(AP$331:AP$342,$D1755))</f>
        <v/>
      </c>
      <c r="AQ1755" s="45">
        <f>AQ1728*Settings!$C$13*(INDEX(AQ$331:AQ$342,$D1755))</f>
        <v/>
      </c>
      <c r="AR1755" s="45">
        <f>AR1728*Settings!$C$13*(INDEX(AR$331:AR$342,$D1755))</f>
        <v/>
      </c>
      <c r="AS1755" s="45">
        <f>AS1728*Settings!$C$13*(INDEX(AS$331:AS$342,$D1755))</f>
        <v/>
      </c>
      <c r="AT1755" s="45">
        <f>AT1728*Settings!$C$13*(INDEX(AT$331:AT$342,$D1755))</f>
        <v/>
      </c>
      <c r="AU1755" s="45">
        <f>AU1728*Settings!$C$13*(INDEX(AU$331:AU$342,$D1755))</f>
        <v/>
      </c>
      <c r="AV1755" s="45">
        <f>AV1728*Settings!$C$13*(INDEX(AV$331:AV$342,$D1755))</f>
        <v/>
      </c>
      <c r="AW1755" s="45">
        <f>AW1728*Settings!$C$13*(INDEX(AW$331:AW$342,$D1755))</f>
        <v/>
      </c>
      <c r="AX1755" s="45">
        <f>AX1728*Settings!$C$13*(INDEX(AX$331:AX$342,$D1755))</f>
        <v/>
      </c>
      <c r="AY1755" s="46">
        <f>REVENUE(AY1728,Settings!$C$13,INDEX(AY$331:AY$342,$D1755))</f>
        <v/>
      </c>
    </row>
    <row r="1756" hidden="1" outlineLevel="2">
      <c r="A1756" s="14" t="inlineStr">
        <is>
          <t>rsub</t>
        </is>
      </c>
      <c r="B1756" s="14" t="inlineStr">
        <is>
          <t>ker</t>
        </is>
      </c>
      <c r="C1756" s="14" t="inlineStr">
        <is>
          <t>cst</t>
        </is>
      </c>
      <c r="D1756" s="37">
        <f>INDEX(Inputs!$R$5:$R$132,MATCH($B1756&amp;"|"&amp;$C1756,Inputs!$A$5:$A$132,0))</f>
        <v/>
      </c>
      <c r="E1756" s="36" t="n"/>
      <c r="F1756" s="36" t="n"/>
      <c r="G1756" s="36" t="n"/>
      <c r="H1756" s="14">
        <f>INDEX(Variables!$B$5:$B$105,MATCH($A1756,Variables!$A$5:$A$105,0))&amp;IF($C1756="",""," | "&amp;INDEX(Mapping!$B$5:$B$26,MATCH($C1756,Mapping!$A$5:$A$26,0))&amp;" | "&amp;INDEX(Mapping!$B$30:$B$41,MATCH($B1756,Mapping!$A$30:$A$41,0)))</f>
        <v/>
      </c>
      <c r="I1756" s="14">
        <f>INDEX(Variables!$C$5:$C$105,MATCH($A1756,Variables!$A$5:$A$105,0))</f>
        <v/>
      </c>
      <c r="J1756" s="14">
        <f>INDEX(Variables!$E$5:$E$105,MATCH($A1756,Variables!$A$5:$A$105,0))</f>
        <v/>
      </c>
      <c r="K1756" s="11">
        <f>LOWER(Settings!$C$4)&amp;".mit."&amp;$A1756&amp;IF($C1756="","","."&amp;$C1756&amp;"."&amp;$B1756)&amp;IF(INDEX(Variables!$D$5:$D$105,MATCH($A1756,Variables!$A$5:$A$105,0))="","","."&amp;INDEX(Variables!$D$5:$D$105,MATCH($A1756,Variables!$A$5:$A$105,0)))&amp;"."&amp;K$5</f>
        <v/>
      </c>
      <c r="L1756" s="44">
        <f>L1729*Settings!$C$13*(INDEX(L$331:L$342,$D1756))</f>
        <v/>
      </c>
      <c r="M1756" s="45">
        <f>M1729*Settings!$C$13*(INDEX(M$331:M$342,$D1756))</f>
        <v/>
      </c>
      <c r="N1756" s="45">
        <f>N1729*Settings!$C$13*(INDEX(N$331:N$342,$D1756))</f>
        <v/>
      </c>
      <c r="O1756" s="45">
        <f>O1729*Settings!$C$13*(INDEX(O$331:O$342,$D1756))</f>
        <v/>
      </c>
      <c r="P1756" s="45">
        <f>P1729*Settings!$C$13*(INDEX(P$331:P$342,$D1756))</f>
        <v/>
      </c>
      <c r="Q1756" s="45">
        <f>Q1729*Settings!$C$13*(INDEX(Q$331:Q$342,$D1756))</f>
        <v/>
      </c>
      <c r="R1756" s="45">
        <f>R1729*Settings!$C$13*(INDEX(R$331:R$342,$D1756))</f>
        <v/>
      </c>
      <c r="S1756" s="45">
        <f>S1729*Settings!$C$13*(INDEX(S$331:S$342,$D1756))</f>
        <v/>
      </c>
      <c r="T1756" s="45">
        <f>T1729*Settings!$C$13*(INDEX(T$331:T$342,$D1756))</f>
        <v/>
      </c>
      <c r="U1756" s="45">
        <f>U1729*Settings!$C$13*(INDEX(U$331:U$342,$D1756))</f>
        <v/>
      </c>
      <c r="V1756" s="45">
        <f>V1729*Settings!$C$13*(INDEX(V$331:V$342,$D1756))</f>
        <v/>
      </c>
      <c r="W1756" s="45">
        <f>W1729*Settings!$C$13*(INDEX(W$331:W$342,$D1756))</f>
        <v/>
      </c>
      <c r="X1756" s="45">
        <f>X1729*Settings!$C$13*(INDEX(X$331:X$342,$D1756))</f>
        <v/>
      </c>
      <c r="Y1756" s="45">
        <f>Y1729*Settings!$C$13*(INDEX(Y$331:Y$342,$D1756))</f>
        <v/>
      </c>
      <c r="Z1756" s="45">
        <f>Z1729*Settings!$C$13*(INDEX(Z$331:Z$342,$D1756))</f>
        <v/>
      </c>
      <c r="AA1756" s="45">
        <f>AA1729*Settings!$C$13*(INDEX(AA$331:AA$342,$D1756))</f>
        <v/>
      </c>
      <c r="AB1756" s="45">
        <f>AB1729*Settings!$C$13*(INDEX(AB$331:AB$342,$D1756))</f>
        <v/>
      </c>
      <c r="AC1756" s="45">
        <f>AC1729*Settings!$C$13*(INDEX(AC$331:AC$342,$D1756))</f>
        <v/>
      </c>
      <c r="AD1756" s="46">
        <f>REVENUE(AD1729,Settings!$C$13,INDEX(AD$331:AD$342,$D1756))</f>
        <v/>
      </c>
      <c r="AF1756" s="11">
        <f>LOWER(Settings!$C$4)&amp;".mit."&amp;$A1756&amp;IF($C1756="","","."&amp;$C1756&amp;"."&amp;$B1756)&amp;IF(INDEX(Variables!$D$5:$D$105,MATCH($A1756,Variables!$A$5:$A$105,0))="","","."&amp;INDEX(Variables!$D$5:$D$105,MATCH($A1756,Variables!$A$5:$A$105,0)))&amp;"."&amp;AF$5</f>
        <v/>
      </c>
      <c r="AG1756" s="44">
        <f>AG1729*Settings!$C$13*(INDEX(AG$331:AG$342,$D1756))</f>
        <v/>
      </c>
      <c r="AH1756" s="45">
        <f>AH1729*Settings!$C$13*(INDEX(AH$331:AH$342,$D1756))</f>
        <v/>
      </c>
      <c r="AI1756" s="45">
        <f>AI1729*Settings!$C$13*(INDEX(AI$331:AI$342,$D1756))</f>
        <v/>
      </c>
      <c r="AJ1756" s="45">
        <f>AJ1729*Settings!$C$13*(INDEX(AJ$331:AJ$342,$D1756))</f>
        <v/>
      </c>
      <c r="AK1756" s="45">
        <f>AK1729*Settings!$C$13*(INDEX(AK$331:AK$342,$D1756))</f>
        <v/>
      </c>
      <c r="AL1756" s="45">
        <f>AL1729*Settings!$C$13*(INDEX(AL$331:AL$342,$D1756))</f>
        <v/>
      </c>
      <c r="AM1756" s="45">
        <f>AM1729*Settings!$C$13*(INDEX(AM$331:AM$342,$D1756))</f>
        <v/>
      </c>
      <c r="AN1756" s="45">
        <f>AN1729*Settings!$C$13*(INDEX(AN$331:AN$342,$D1756))</f>
        <v/>
      </c>
      <c r="AO1756" s="45">
        <f>AO1729*Settings!$C$13*(INDEX(AO$331:AO$342,$D1756))</f>
        <v/>
      </c>
      <c r="AP1756" s="45">
        <f>AP1729*Settings!$C$13*(INDEX(AP$331:AP$342,$D1756))</f>
        <v/>
      </c>
      <c r="AQ1756" s="45">
        <f>AQ1729*Settings!$C$13*(INDEX(AQ$331:AQ$342,$D1756))</f>
        <v/>
      </c>
      <c r="AR1756" s="45">
        <f>AR1729*Settings!$C$13*(INDEX(AR$331:AR$342,$D1756))</f>
        <v/>
      </c>
      <c r="AS1756" s="45">
        <f>AS1729*Settings!$C$13*(INDEX(AS$331:AS$342,$D1756))</f>
        <v/>
      </c>
      <c r="AT1756" s="45">
        <f>AT1729*Settings!$C$13*(INDEX(AT$331:AT$342,$D1756))</f>
        <v/>
      </c>
      <c r="AU1756" s="45">
        <f>AU1729*Settings!$C$13*(INDEX(AU$331:AU$342,$D1756))</f>
        <v/>
      </c>
      <c r="AV1756" s="45">
        <f>AV1729*Settings!$C$13*(INDEX(AV$331:AV$342,$D1756))</f>
        <v/>
      </c>
      <c r="AW1756" s="45">
        <f>AW1729*Settings!$C$13*(INDEX(AW$331:AW$342,$D1756))</f>
        <v/>
      </c>
      <c r="AX1756" s="45">
        <f>AX1729*Settings!$C$13*(INDEX(AX$331:AX$342,$D1756))</f>
        <v/>
      </c>
      <c r="AY1756" s="46">
        <f>REVENUE(AY1729,Settings!$C$13,INDEX(AY$331:AY$342,$D1756))</f>
        <v/>
      </c>
    </row>
    <row r="1757" hidden="1" outlineLevel="2">
      <c r="A1757" s="14" t="inlineStr">
        <is>
          <t>rsub</t>
        </is>
      </c>
      <c r="B1757" s="14" t="inlineStr">
        <is>
          <t>oop</t>
        </is>
      </c>
      <c r="C1757" s="14" t="inlineStr">
        <is>
          <t>cst</t>
        </is>
      </c>
      <c r="D1757" s="37">
        <f>INDEX(Inputs!$R$5:$R$132,MATCH($B1757&amp;"|"&amp;$C1757,Inputs!$A$5:$A$132,0))</f>
        <v/>
      </c>
      <c r="E1757" s="36" t="n"/>
      <c r="F1757" s="36" t="n"/>
      <c r="G1757" s="36" t="n"/>
      <c r="H1757" s="14">
        <f>INDEX(Variables!$B$5:$B$105,MATCH($A1757,Variables!$A$5:$A$105,0))&amp;IF($C1757="",""," | "&amp;INDEX(Mapping!$B$5:$B$26,MATCH($C1757,Mapping!$A$5:$A$26,0))&amp;" | "&amp;INDEX(Mapping!$B$30:$B$41,MATCH($B1757,Mapping!$A$30:$A$41,0)))</f>
        <v/>
      </c>
      <c r="I1757" s="14">
        <f>INDEX(Variables!$C$5:$C$105,MATCH($A1757,Variables!$A$5:$A$105,0))</f>
        <v/>
      </c>
      <c r="J1757" s="14">
        <f>INDEX(Variables!$E$5:$E$105,MATCH($A1757,Variables!$A$5:$A$105,0))</f>
        <v/>
      </c>
      <c r="K1757" s="11">
        <f>LOWER(Settings!$C$4)&amp;".mit."&amp;$A1757&amp;IF($C1757="","","."&amp;$C1757&amp;"."&amp;$B1757)&amp;IF(INDEX(Variables!$D$5:$D$105,MATCH($A1757,Variables!$A$5:$A$105,0))="","","."&amp;INDEX(Variables!$D$5:$D$105,MATCH($A1757,Variables!$A$5:$A$105,0)))&amp;"."&amp;K$5</f>
        <v/>
      </c>
      <c r="L1757" s="44">
        <f>L1730*Settings!$C$13*(INDEX(L$331:L$342,$D1757))</f>
        <v/>
      </c>
      <c r="M1757" s="45">
        <f>M1730*Settings!$C$13*(INDEX(M$331:M$342,$D1757))</f>
        <v/>
      </c>
      <c r="N1757" s="45">
        <f>N1730*Settings!$C$13*(INDEX(N$331:N$342,$D1757))</f>
        <v/>
      </c>
      <c r="O1757" s="45">
        <f>O1730*Settings!$C$13*(INDEX(O$331:O$342,$D1757))</f>
        <v/>
      </c>
      <c r="P1757" s="45">
        <f>P1730*Settings!$C$13*(INDEX(P$331:P$342,$D1757))</f>
        <v/>
      </c>
      <c r="Q1757" s="45">
        <f>Q1730*Settings!$C$13*(INDEX(Q$331:Q$342,$D1757))</f>
        <v/>
      </c>
      <c r="R1757" s="45">
        <f>R1730*Settings!$C$13*(INDEX(R$331:R$342,$D1757))</f>
        <v/>
      </c>
      <c r="S1757" s="45">
        <f>S1730*Settings!$C$13*(INDEX(S$331:S$342,$D1757))</f>
        <v/>
      </c>
      <c r="T1757" s="45">
        <f>T1730*Settings!$C$13*(INDEX(T$331:T$342,$D1757))</f>
        <v/>
      </c>
      <c r="U1757" s="45">
        <f>U1730*Settings!$C$13*(INDEX(U$331:U$342,$D1757))</f>
        <v/>
      </c>
      <c r="V1757" s="45">
        <f>V1730*Settings!$C$13*(INDEX(V$331:V$342,$D1757))</f>
        <v/>
      </c>
      <c r="W1757" s="45">
        <f>W1730*Settings!$C$13*(INDEX(W$331:W$342,$D1757))</f>
        <v/>
      </c>
      <c r="X1757" s="45">
        <f>X1730*Settings!$C$13*(INDEX(X$331:X$342,$D1757))</f>
        <v/>
      </c>
      <c r="Y1757" s="45">
        <f>Y1730*Settings!$C$13*(INDEX(Y$331:Y$342,$D1757))</f>
        <v/>
      </c>
      <c r="Z1757" s="45">
        <f>Z1730*Settings!$C$13*(INDEX(Z$331:Z$342,$D1757))</f>
        <v/>
      </c>
      <c r="AA1757" s="45">
        <f>AA1730*Settings!$C$13*(INDEX(AA$331:AA$342,$D1757))</f>
        <v/>
      </c>
      <c r="AB1757" s="45">
        <f>AB1730*Settings!$C$13*(INDEX(AB$331:AB$342,$D1757))</f>
        <v/>
      </c>
      <c r="AC1757" s="45">
        <f>AC1730*Settings!$C$13*(INDEX(AC$331:AC$342,$D1757))</f>
        <v/>
      </c>
      <c r="AD1757" s="46">
        <f>REVENUE(AD1730,Settings!$C$13,INDEX(AD$331:AD$342,$D1757))</f>
        <v/>
      </c>
      <c r="AF1757" s="11">
        <f>LOWER(Settings!$C$4)&amp;".mit."&amp;$A1757&amp;IF($C1757="","","."&amp;$C1757&amp;"."&amp;$B1757)&amp;IF(INDEX(Variables!$D$5:$D$105,MATCH($A1757,Variables!$A$5:$A$105,0))="","","."&amp;INDEX(Variables!$D$5:$D$105,MATCH($A1757,Variables!$A$5:$A$105,0)))&amp;"."&amp;AF$5</f>
        <v/>
      </c>
      <c r="AG1757" s="44">
        <f>AG1730*Settings!$C$13*(INDEX(AG$331:AG$342,$D1757))</f>
        <v/>
      </c>
      <c r="AH1757" s="45">
        <f>AH1730*Settings!$C$13*(INDEX(AH$331:AH$342,$D1757))</f>
        <v/>
      </c>
      <c r="AI1757" s="45">
        <f>AI1730*Settings!$C$13*(INDEX(AI$331:AI$342,$D1757))</f>
        <v/>
      </c>
      <c r="AJ1757" s="45">
        <f>AJ1730*Settings!$C$13*(INDEX(AJ$331:AJ$342,$D1757))</f>
        <v/>
      </c>
      <c r="AK1757" s="45">
        <f>AK1730*Settings!$C$13*(INDEX(AK$331:AK$342,$D1757))</f>
        <v/>
      </c>
      <c r="AL1757" s="45">
        <f>AL1730*Settings!$C$13*(INDEX(AL$331:AL$342,$D1757))</f>
        <v/>
      </c>
      <c r="AM1757" s="45">
        <f>AM1730*Settings!$C$13*(INDEX(AM$331:AM$342,$D1757))</f>
        <v/>
      </c>
      <c r="AN1757" s="45">
        <f>AN1730*Settings!$C$13*(INDEX(AN$331:AN$342,$D1757))</f>
        <v/>
      </c>
      <c r="AO1757" s="45">
        <f>AO1730*Settings!$C$13*(INDEX(AO$331:AO$342,$D1757))</f>
        <v/>
      </c>
      <c r="AP1757" s="45">
        <f>AP1730*Settings!$C$13*(INDEX(AP$331:AP$342,$D1757))</f>
        <v/>
      </c>
      <c r="AQ1757" s="45">
        <f>AQ1730*Settings!$C$13*(INDEX(AQ$331:AQ$342,$D1757))</f>
        <v/>
      </c>
      <c r="AR1757" s="45">
        <f>AR1730*Settings!$C$13*(INDEX(AR$331:AR$342,$D1757))</f>
        <v/>
      </c>
      <c r="AS1757" s="45">
        <f>AS1730*Settings!$C$13*(INDEX(AS$331:AS$342,$D1757))</f>
        <v/>
      </c>
      <c r="AT1757" s="45">
        <f>AT1730*Settings!$C$13*(INDEX(AT$331:AT$342,$D1757))</f>
        <v/>
      </c>
      <c r="AU1757" s="45">
        <f>AU1730*Settings!$C$13*(INDEX(AU$331:AU$342,$D1757))</f>
        <v/>
      </c>
      <c r="AV1757" s="45">
        <f>AV1730*Settings!$C$13*(INDEX(AV$331:AV$342,$D1757))</f>
        <v/>
      </c>
      <c r="AW1757" s="45">
        <f>AW1730*Settings!$C$13*(INDEX(AW$331:AW$342,$D1757))</f>
        <v/>
      </c>
      <c r="AX1757" s="45">
        <f>AX1730*Settings!$C$13*(INDEX(AX$331:AX$342,$D1757))</f>
        <v/>
      </c>
      <c r="AY1757" s="46">
        <f>REVENUE(AY1730,Settings!$C$13,INDEX(AY$331:AY$342,$D1757))</f>
        <v/>
      </c>
    </row>
    <row r="1758" hidden="1" outlineLevel="2">
      <c r="A1758" s="14" t="inlineStr">
        <is>
          <t>rsub</t>
        </is>
      </c>
      <c r="B1758" s="14" t="inlineStr">
        <is>
          <t>bio</t>
        </is>
      </c>
      <c r="C1758" s="14" t="inlineStr">
        <is>
          <t>cst</t>
        </is>
      </c>
      <c r="D1758" s="37">
        <f>INDEX(Inputs!$R$5:$R$132,MATCH($B1758&amp;"|"&amp;$C1758,Inputs!$A$5:$A$132,0))</f>
        <v/>
      </c>
      <c r="E1758" s="36" t="n"/>
      <c r="F1758" s="36" t="n"/>
      <c r="G1758" s="36" t="n"/>
      <c r="H1758" s="14">
        <f>INDEX(Variables!$B$5:$B$105,MATCH($A1758,Variables!$A$5:$A$105,0))&amp;IF($C1758="",""," | "&amp;INDEX(Mapping!$B$5:$B$26,MATCH($C1758,Mapping!$A$5:$A$26,0))&amp;" | "&amp;INDEX(Mapping!$B$30:$B$41,MATCH($B1758,Mapping!$A$30:$A$41,0)))</f>
        <v/>
      </c>
      <c r="I1758" s="14">
        <f>INDEX(Variables!$C$5:$C$105,MATCH($A1758,Variables!$A$5:$A$105,0))</f>
        <v/>
      </c>
      <c r="J1758" s="14">
        <f>INDEX(Variables!$E$5:$E$105,MATCH($A1758,Variables!$A$5:$A$105,0))</f>
        <v/>
      </c>
      <c r="K1758" s="11">
        <f>LOWER(Settings!$C$4)&amp;".mit."&amp;$A1758&amp;IF($C1758="","","."&amp;$C1758&amp;"."&amp;$B1758)&amp;IF(INDEX(Variables!$D$5:$D$105,MATCH($A1758,Variables!$A$5:$A$105,0))="","","."&amp;INDEX(Variables!$D$5:$D$105,MATCH($A1758,Variables!$A$5:$A$105,0)))&amp;"."&amp;K$5</f>
        <v/>
      </c>
      <c r="L1758" s="44">
        <f>L1731*Settings!$C$13*(INDEX(L$331:L$342,$D1758))</f>
        <v/>
      </c>
      <c r="M1758" s="45">
        <f>M1731*Settings!$C$13*(INDEX(M$331:M$342,$D1758))</f>
        <v/>
      </c>
      <c r="N1758" s="45">
        <f>N1731*Settings!$C$13*(INDEX(N$331:N$342,$D1758))</f>
        <v/>
      </c>
      <c r="O1758" s="45">
        <f>O1731*Settings!$C$13*(INDEX(O$331:O$342,$D1758))</f>
        <v/>
      </c>
      <c r="P1758" s="45">
        <f>P1731*Settings!$C$13*(INDEX(P$331:P$342,$D1758))</f>
        <v/>
      </c>
      <c r="Q1758" s="45">
        <f>Q1731*Settings!$C$13*(INDEX(Q$331:Q$342,$D1758))</f>
        <v/>
      </c>
      <c r="R1758" s="45">
        <f>R1731*Settings!$C$13*(INDEX(R$331:R$342,$D1758))</f>
        <v/>
      </c>
      <c r="S1758" s="45">
        <f>S1731*Settings!$C$13*(INDEX(S$331:S$342,$D1758))</f>
        <v/>
      </c>
      <c r="T1758" s="45">
        <f>T1731*Settings!$C$13*(INDEX(T$331:T$342,$D1758))</f>
        <v/>
      </c>
      <c r="U1758" s="45">
        <f>U1731*Settings!$C$13*(INDEX(U$331:U$342,$D1758))</f>
        <v/>
      </c>
      <c r="V1758" s="45">
        <f>V1731*Settings!$C$13*(INDEX(V$331:V$342,$D1758))</f>
        <v/>
      </c>
      <c r="W1758" s="45">
        <f>W1731*Settings!$C$13*(INDEX(W$331:W$342,$D1758))</f>
        <v/>
      </c>
      <c r="X1758" s="45">
        <f>X1731*Settings!$C$13*(INDEX(X$331:X$342,$D1758))</f>
        <v/>
      </c>
      <c r="Y1758" s="45">
        <f>Y1731*Settings!$C$13*(INDEX(Y$331:Y$342,$D1758))</f>
        <v/>
      </c>
      <c r="Z1758" s="45">
        <f>Z1731*Settings!$C$13*(INDEX(Z$331:Z$342,$D1758))</f>
        <v/>
      </c>
      <c r="AA1758" s="45">
        <f>AA1731*Settings!$C$13*(INDEX(AA$331:AA$342,$D1758))</f>
        <v/>
      </c>
      <c r="AB1758" s="45">
        <f>AB1731*Settings!$C$13*(INDEX(AB$331:AB$342,$D1758))</f>
        <v/>
      </c>
      <c r="AC1758" s="45">
        <f>AC1731*Settings!$C$13*(INDEX(AC$331:AC$342,$D1758))</f>
        <v/>
      </c>
      <c r="AD1758" s="46">
        <f>REVENUE(AD1731,Settings!$C$13,INDEX(AD$331:AD$342,$D1758))</f>
        <v/>
      </c>
      <c r="AF1758" s="11">
        <f>LOWER(Settings!$C$4)&amp;".mit."&amp;$A1758&amp;IF($C1758="","","."&amp;$C1758&amp;"."&amp;$B1758)&amp;IF(INDEX(Variables!$D$5:$D$105,MATCH($A1758,Variables!$A$5:$A$105,0))="","","."&amp;INDEX(Variables!$D$5:$D$105,MATCH($A1758,Variables!$A$5:$A$105,0)))&amp;"."&amp;AF$5</f>
        <v/>
      </c>
      <c r="AG1758" s="44">
        <f>AG1731*Settings!$C$13*(INDEX(AG$331:AG$342,$D1758))</f>
        <v/>
      </c>
      <c r="AH1758" s="45">
        <f>AH1731*Settings!$C$13*(INDEX(AH$331:AH$342,$D1758))</f>
        <v/>
      </c>
      <c r="AI1758" s="45">
        <f>AI1731*Settings!$C$13*(INDEX(AI$331:AI$342,$D1758))</f>
        <v/>
      </c>
      <c r="AJ1758" s="45">
        <f>AJ1731*Settings!$C$13*(INDEX(AJ$331:AJ$342,$D1758))</f>
        <v/>
      </c>
      <c r="AK1758" s="45">
        <f>AK1731*Settings!$C$13*(INDEX(AK$331:AK$342,$D1758))</f>
        <v/>
      </c>
      <c r="AL1758" s="45">
        <f>AL1731*Settings!$C$13*(INDEX(AL$331:AL$342,$D1758))</f>
        <v/>
      </c>
      <c r="AM1758" s="45">
        <f>AM1731*Settings!$C$13*(INDEX(AM$331:AM$342,$D1758))</f>
        <v/>
      </c>
      <c r="AN1758" s="45">
        <f>AN1731*Settings!$C$13*(INDEX(AN$331:AN$342,$D1758))</f>
        <v/>
      </c>
      <c r="AO1758" s="45">
        <f>AO1731*Settings!$C$13*(INDEX(AO$331:AO$342,$D1758))</f>
        <v/>
      </c>
      <c r="AP1758" s="45">
        <f>AP1731*Settings!$C$13*(INDEX(AP$331:AP$342,$D1758))</f>
        <v/>
      </c>
      <c r="AQ1758" s="45">
        <f>AQ1731*Settings!$C$13*(INDEX(AQ$331:AQ$342,$D1758))</f>
        <v/>
      </c>
      <c r="AR1758" s="45">
        <f>AR1731*Settings!$C$13*(INDEX(AR$331:AR$342,$D1758))</f>
        <v/>
      </c>
      <c r="AS1758" s="45">
        <f>AS1731*Settings!$C$13*(INDEX(AS$331:AS$342,$D1758))</f>
        <v/>
      </c>
      <c r="AT1758" s="45">
        <f>AT1731*Settings!$C$13*(INDEX(AT$331:AT$342,$D1758))</f>
        <v/>
      </c>
      <c r="AU1758" s="45">
        <f>AU1731*Settings!$C$13*(INDEX(AU$331:AU$342,$D1758))</f>
        <v/>
      </c>
      <c r="AV1758" s="45">
        <f>AV1731*Settings!$C$13*(INDEX(AV$331:AV$342,$D1758))</f>
        <v/>
      </c>
      <c r="AW1758" s="45">
        <f>AW1731*Settings!$C$13*(INDEX(AW$331:AW$342,$D1758))</f>
        <v/>
      </c>
      <c r="AX1758" s="45">
        <f>AX1731*Settings!$C$13*(INDEX(AX$331:AX$342,$D1758))</f>
        <v/>
      </c>
      <c r="AY1758" s="46">
        <f>REVENUE(AY1731,Settings!$C$13,INDEX(AY$331:AY$342,$D1758))</f>
        <v/>
      </c>
    </row>
    <row r="1759" hidden="1" outlineLevel="2"/>
    <row r="1760" hidden="1" outlineLevel="2">
      <c r="A1760" s="14" t="inlineStr">
        <is>
          <t>rnew</t>
        </is>
      </c>
      <c r="B1760" s="14" t="inlineStr">
        <is>
          <t>coa</t>
        </is>
      </c>
      <c r="C1760" s="14" t="inlineStr">
        <is>
          <t>cst</t>
        </is>
      </c>
      <c r="D1760" s="37">
        <f>INDEX(Inputs!$S$5:$S$132,MATCH($B1760&amp;"|"&amp;$C1760,Inputs!$A$5:$A$132,0))</f>
        <v/>
      </c>
      <c r="E1760" s="36" t="n"/>
      <c r="F1760" s="36" t="n"/>
      <c r="G1760" s="36" t="n"/>
      <c r="H1760" s="14">
        <f>INDEX(Variables!$B$5:$B$105,MATCH($A1760,Variables!$A$5:$A$105,0))&amp;IF($C1760="",""," | "&amp;INDEX(Mapping!$B$5:$B$26,MATCH($C1760,Mapping!$A$5:$A$26,0))&amp;" | "&amp;INDEX(Mapping!$B$30:$B$41,MATCH($B1760,Mapping!$A$30:$A$41,0)))</f>
        <v/>
      </c>
      <c r="I1760" s="14">
        <f>INDEX(Variables!$C$5:$C$105,MATCH($A1760,Variables!$A$5:$A$105,0))</f>
        <v/>
      </c>
      <c r="J1760" s="14">
        <f>INDEX(Variables!$E$5:$E$105,MATCH($A1760,Variables!$A$5:$A$105,0))</f>
        <v/>
      </c>
      <c r="K1760" s="11">
        <f>LOWER(Settings!$C$4)&amp;".mit."&amp;$A1760&amp;IF($C1760="","","."&amp;$C1760&amp;"."&amp;$B1760)&amp;IF(INDEX(Variables!$D$5:$D$105,MATCH($A1760,Variables!$A$5:$A$105,0))="","","."&amp;INDEX(Variables!$D$5:$D$105,MATCH($A1760,Variables!$A$5:$A$105,0)))&amp;"."&amp;K$5</f>
        <v/>
      </c>
      <c r="L1760" s="44">
        <f>L1724*Settings!$C$13*(L1670+L1688+L1679*L$195+L1697*$D1760)</f>
        <v/>
      </c>
      <c r="M1760" s="45">
        <f>M1724*Settings!$C$13*(M1670+M1688+M1679*M$195+M1697*$D1760)</f>
        <v/>
      </c>
      <c r="N1760" s="45">
        <f>N1724*Settings!$C$13*(N1670+N1688+N1679*N$195+N1697*$D1760)</f>
        <v/>
      </c>
      <c r="O1760" s="45">
        <f>O1724*Settings!$C$13*(O1670+O1688+O1679*O$195+O1697*$D1760)</f>
        <v/>
      </c>
      <c r="P1760" s="45">
        <f>P1724*Settings!$C$13*(P1670+P1688+P1679*P$195+P1697*$D1760)</f>
        <v/>
      </c>
      <c r="Q1760" s="45">
        <f>Q1724*Settings!$C$13*(Q1670+Q1688+Q1679*Q$195+Q1697*$D1760)</f>
        <v/>
      </c>
      <c r="R1760" s="45">
        <f>R1724*Settings!$C$13*(R1670+R1688+R1679*R$195+R1697*$D1760)</f>
        <v/>
      </c>
      <c r="S1760" s="45">
        <f>S1724*Settings!$C$13*(S1670+S1688+S1679*S$195+S1697*$D1760)</f>
        <v/>
      </c>
      <c r="T1760" s="45">
        <f>T1724*Settings!$C$13*(T1670+T1688+T1679*T$195+T1697*$D1760)</f>
        <v/>
      </c>
      <c r="U1760" s="45">
        <f>U1724*Settings!$C$13*(U1670+U1688+U1679*U$195+U1697*$D1760)</f>
        <v/>
      </c>
      <c r="V1760" s="45">
        <f>V1724*Settings!$C$13*(V1670+V1688+V1679*V$195+V1697*$D1760)</f>
        <v/>
      </c>
      <c r="W1760" s="45">
        <f>W1724*Settings!$C$13*(W1670+W1688+W1679*W$195+W1697*$D1760)</f>
        <v/>
      </c>
      <c r="X1760" s="45">
        <f>X1724*Settings!$C$13*(X1670+X1688+X1679*X$195+X1697*$D1760)</f>
        <v/>
      </c>
      <c r="Y1760" s="45">
        <f>Y1724*Settings!$C$13*(Y1670+Y1688+Y1679*Y$195+Y1697*$D1760)</f>
        <v/>
      </c>
      <c r="Z1760" s="45">
        <f>Z1724*Settings!$C$13*(Z1670+Z1688+Z1679*Z$195+Z1697*$D1760)</f>
        <v/>
      </c>
      <c r="AA1760" s="45">
        <f>AA1724*Settings!$C$13*(AA1670+AA1688+AA1679*AA$195+AA1697*$D1760)</f>
        <v/>
      </c>
      <c r="AB1760" s="45">
        <f>AB1724*Settings!$C$13*(AB1670+AB1688+AB1679*AB$195+AB1697*$D1760)</f>
        <v/>
      </c>
      <c r="AC1760" s="45">
        <f>AC1724*Settings!$C$13*(AC1670+AC1688+AC1679*AC$195+AC1697*$D1760)</f>
        <v/>
      </c>
      <c r="AD1760" s="46">
        <f>REVENUE(AD1724,Settings!$C$13,NEWREVRATE(AD1670,AD1688,AD1679,AD$195,AD1697,$D1760))</f>
        <v/>
      </c>
      <c r="AF1760" s="11">
        <f>LOWER(Settings!$C$4)&amp;".mit."&amp;$A1760&amp;IF($C1760="","","."&amp;$C1760&amp;"."&amp;$B1760)&amp;IF(INDEX(Variables!$D$5:$D$105,MATCH($A1760,Variables!$A$5:$A$105,0))="","","."&amp;INDEX(Variables!$D$5:$D$105,MATCH($A1760,Variables!$A$5:$A$105,0)))&amp;"."&amp;AF$5</f>
        <v/>
      </c>
      <c r="AG1760" s="44">
        <f>AG1724*Settings!$C$13*(AG1670+AG1688+AG1679*AG$195+AG1697*$D1760)</f>
        <v/>
      </c>
      <c r="AH1760" s="45">
        <f>AH1724*Settings!$C$13*(AH1670+AH1688+AH1679*AH$195+AH1697*$D1760)</f>
        <v/>
      </c>
      <c r="AI1760" s="45">
        <f>AI1724*Settings!$C$13*(AI1670+AI1688+AI1679*AI$195+AI1697*$D1760)</f>
        <v/>
      </c>
      <c r="AJ1760" s="45">
        <f>AJ1724*Settings!$C$13*(AJ1670+AJ1688+AJ1679*AJ$195+AJ1697*$D1760)</f>
        <v/>
      </c>
      <c r="AK1760" s="45">
        <f>AK1724*Settings!$C$13*(AK1670+AK1688+AK1679*AK$195+AK1697*$D1760)</f>
        <v/>
      </c>
      <c r="AL1760" s="45">
        <f>AL1724*Settings!$C$13*(AL1670+AL1688+AL1679*AL$195+AL1697*$D1760)</f>
        <v/>
      </c>
      <c r="AM1760" s="45">
        <f>AM1724*Settings!$C$13*(AM1670+AM1688+AM1679*AM$195+AM1697*$D1760)</f>
        <v/>
      </c>
      <c r="AN1760" s="45">
        <f>AN1724*Settings!$C$13*(AN1670+AN1688+AN1679*AN$195+AN1697*$D1760)</f>
        <v/>
      </c>
      <c r="AO1760" s="45">
        <f>AO1724*Settings!$C$13*(AO1670+AO1688+AO1679*AO$195+AO1697*$D1760)</f>
        <v/>
      </c>
      <c r="AP1760" s="45">
        <f>AP1724*Settings!$C$13*(AP1670+AP1688+AP1679*AP$195+AP1697*$D1760)</f>
        <v/>
      </c>
      <c r="AQ1760" s="45">
        <f>AQ1724*Settings!$C$13*(AQ1670+AQ1688+AQ1679*AQ$195+AQ1697*$D1760)</f>
        <v/>
      </c>
      <c r="AR1760" s="45">
        <f>AR1724*Settings!$C$13*(AR1670+AR1688+AR1679*AR$195+AR1697*$D1760)</f>
        <v/>
      </c>
      <c r="AS1760" s="45">
        <f>AS1724*Settings!$C$13*(AS1670+AS1688+AS1679*AS$195+AS1697*$D1760)</f>
        <v/>
      </c>
      <c r="AT1760" s="45">
        <f>AT1724*Settings!$C$13*(AT1670+AT1688+AT1679*AT$195+AT1697*$D1760)</f>
        <v/>
      </c>
      <c r="AU1760" s="45">
        <f>AU1724*Settings!$C$13*(AU1670+AU1688+AU1679*AU$195+AU1697*$D1760)</f>
        <v/>
      </c>
      <c r="AV1760" s="45">
        <f>AV1724*Settings!$C$13*(AV1670+AV1688+AV1679*AV$195+AV1697*$D1760)</f>
        <v/>
      </c>
      <c r="AW1760" s="45">
        <f>AW1724*Settings!$C$13*(AW1670+AW1688+AW1679*AW$195+AW1697*$D1760)</f>
        <v/>
      </c>
      <c r="AX1760" s="45">
        <f>AX1724*Settings!$C$13*(AX1670+AX1688+AX1679*AX$195+AX1697*$D1760)</f>
        <v/>
      </c>
      <c r="AY1760" s="46">
        <f>REVENUE(AY1724,Settings!$C$13,NEWREVRATE(AY1670,AY1688,AY1679,AY$195,AY1697,$D1760))</f>
        <v/>
      </c>
    </row>
    <row r="1761" hidden="1" outlineLevel="2">
      <c r="A1761" s="14" t="inlineStr">
        <is>
          <t>rnew</t>
        </is>
      </c>
      <c r="B1761" s="14" t="inlineStr">
        <is>
          <t>nga</t>
        </is>
      </c>
      <c r="C1761" s="14" t="inlineStr">
        <is>
          <t>cst</t>
        </is>
      </c>
      <c r="D1761" s="37">
        <f>INDEX(Inputs!$S$5:$S$132,MATCH($B1761&amp;"|"&amp;$C1761,Inputs!$A$5:$A$132,0))</f>
        <v/>
      </c>
      <c r="E1761" s="36" t="n"/>
      <c r="F1761" s="36" t="n"/>
      <c r="G1761" s="36" t="n"/>
      <c r="H1761" s="14">
        <f>INDEX(Variables!$B$5:$B$105,MATCH($A1761,Variables!$A$5:$A$105,0))&amp;IF($C1761="",""," | "&amp;INDEX(Mapping!$B$5:$B$26,MATCH($C1761,Mapping!$A$5:$A$26,0))&amp;" | "&amp;INDEX(Mapping!$B$30:$B$41,MATCH($B1761,Mapping!$A$30:$A$41,0)))</f>
        <v/>
      </c>
      <c r="I1761" s="14">
        <f>INDEX(Variables!$C$5:$C$105,MATCH($A1761,Variables!$A$5:$A$105,0))</f>
        <v/>
      </c>
      <c r="J1761" s="14">
        <f>INDEX(Variables!$E$5:$E$105,MATCH($A1761,Variables!$A$5:$A$105,0))</f>
        <v/>
      </c>
      <c r="K1761" s="11">
        <f>LOWER(Settings!$C$4)&amp;".mit."&amp;$A1761&amp;IF($C1761="","","."&amp;$C1761&amp;"."&amp;$B1761)&amp;IF(INDEX(Variables!$D$5:$D$105,MATCH($A1761,Variables!$A$5:$A$105,0))="","","."&amp;INDEX(Variables!$D$5:$D$105,MATCH($A1761,Variables!$A$5:$A$105,0)))&amp;"."&amp;K$5</f>
        <v/>
      </c>
      <c r="L1761" s="44">
        <f>L1725*Settings!$C$13*(L1671+L1689+L1680*L$195+L1698*$D1761)</f>
        <v/>
      </c>
      <c r="M1761" s="45">
        <f>M1725*Settings!$C$13*(M1671+M1689+M1680*M$195+M1698*$D1761)</f>
        <v/>
      </c>
      <c r="N1761" s="45">
        <f>N1725*Settings!$C$13*(N1671+N1689+N1680*N$195+N1698*$D1761)</f>
        <v/>
      </c>
      <c r="O1761" s="45">
        <f>O1725*Settings!$C$13*(O1671+O1689+O1680*O$195+O1698*$D1761)</f>
        <v/>
      </c>
      <c r="P1761" s="45">
        <f>P1725*Settings!$C$13*(P1671+P1689+P1680*P$195+P1698*$D1761)</f>
        <v/>
      </c>
      <c r="Q1761" s="45">
        <f>Q1725*Settings!$C$13*(Q1671+Q1689+Q1680*Q$195+Q1698*$D1761)</f>
        <v/>
      </c>
      <c r="R1761" s="45">
        <f>R1725*Settings!$C$13*(R1671+R1689+R1680*R$195+R1698*$D1761)</f>
        <v/>
      </c>
      <c r="S1761" s="45">
        <f>S1725*Settings!$C$13*(S1671+S1689+S1680*S$195+S1698*$D1761)</f>
        <v/>
      </c>
      <c r="T1761" s="45">
        <f>T1725*Settings!$C$13*(T1671+T1689+T1680*T$195+T1698*$D1761)</f>
        <v/>
      </c>
      <c r="U1761" s="45">
        <f>U1725*Settings!$C$13*(U1671+U1689+U1680*U$195+U1698*$D1761)</f>
        <v/>
      </c>
      <c r="V1761" s="45">
        <f>V1725*Settings!$C$13*(V1671+V1689+V1680*V$195+V1698*$D1761)</f>
        <v/>
      </c>
      <c r="W1761" s="45">
        <f>W1725*Settings!$C$13*(W1671+W1689+W1680*W$195+W1698*$D1761)</f>
        <v/>
      </c>
      <c r="X1761" s="45">
        <f>X1725*Settings!$C$13*(X1671+X1689+X1680*X$195+X1698*$D1761)</f>
        <v/>
      </c>
      <c r="Y1761" s="45">
        <f>Y1725*Settings!$C$13*(Y1671+Y1689+Y1680*Y$195+Y1698*$D1761)</f>
        <v/>
      </c>
      <c r="Z1761" s="45">
        <f>Z1725*Settings!$C$13*(Z1671+Z1689+Z1680*Z$195+Z1698*$D1761)</f>
        <v/>
      </c>
      <c r="AA1761" s="45">
        <f>AA1725*Settings!$C$13*(AA1671+AA1689+AA1680*AA$195+AA1698*$D1761)</f>
        <v/>
      </c>
      <c r="AB1761" s="45">
        <f>AB1725*Settings!$C$13*(AB1671+AB1689+AB1680*AB$195+AB1698*$D1761)</f>
        <v/>
      </c>
      <c r="AC1761" s="45">
        <f>AC1725*Settings!$C$13*(AC1671+AC1689+AC1680*AC$195+AC1698*$D1761)</f>
        <v/>
      </c>
      <c r="AD1761" s="46">
        <f>REVENUE(AD1725,Settings!$C$13,NEWREVRATE(AD1671,AD1689,AD1680,AD$195,AD1698,$D1761))</f>
        <v/>
      </c>
      <c r="AF1761" s="11">
        <f>LOWER(Settings!$C$4)&amp;".mit."&amp;$A1761&amp;IF($C1761="","","."&amp;$C1761&amp;"."&amp;$B1761)&amp;IF(INDEX(Variables!$D$5:$D$105,MATCH($A1761,Variables!$A$5:$A$105,0))="","","."&amp;INDEX(Variables!$D$5:$D$105,MATCH($A1761,Variables!$A$5:$A$105,0)))&amp;"."&amp;AF$5</f>
        <v/>
      </c>
      <c r="AG1761" s="44">
        <f>AG1725*Settings!$C$13*(AG1671+AG1689+AG1680*AG$195+AG1698*$D1761)</f>
        <v/>
      </c>
      <c r="AH1761" s="45">
        <f>AH1725*Settings!$C$13*(AH1671+AH1689+AH1680*AH$195+AH1698*$D1761)</f>
        <v/>
      </c>
      <c r="AI1761" s="45">
        <f>AI1725*Settings!$C$13*(AI1671+AI1689+AI1680*AI$195+AI1698*$D1761)</f>
        <v/>
      </c>
      <c r="AJ1761" s="45">
        <f>AJ1725*Settings!$C$13*(AJ1671+AJ1689+AJ1680*AJ$195+AJ1698*$D1761)</f>
        <v/>
      </c>
      <c r="AK1761" s="45">
        <f>AK1725*Settings!$C$13*(AK1671+AK1689+AK1680*AK$195+AK1698*$D1761)</f>
        <v/>
      </c>
      <c r="AL1761" s="45">
        <f>AL1725*Settings!$C$13*(AL1671+AL1689+AL1680*AL$195+AL1698*$D1761)</f>
        <v/>
      </c>
      <c r="AM1761" s="45">
        <f>AM1725*Settings!$C$13*(AM1671+AM1689+AM1680*AM$195+AM1698*$D1761)</f>
        <v/>
      </c>
      <c r="AN1761" s="45">
        <f>AN1725*Settings!$C$13*(AN1671+AN1689+AN1680*AN$195+AN1698*$D1761)</f>
        <v/>
      </c>
      <c r="AO1761" s="45">
        <f>AO1725*Settings!$C$13*(AO1671+AO1689+AO1680*AO$195+AO1698*$D1761)</f>
        <v/>
      </c>
      <c r="AP1761" s="45">
        <f>AP1725*Settings!$C$13*(AP1671+AP1689+AP1680*AP$195+AP1698*$D1761)</f>
        <v/>
      </c>
      <c r="AQ1761" s="45">
        <f>AQ1725*Settings!$C$13*(AQ1671+AQ1689+AQ1680*AQ$195+AQ1698*$D1761)</f>
        <v/>
      </c>
      <c r="AR1761" s="45">
        <f>AR1725*Settings!$C$13*(AR1671+AR1689+AR1680*AR$195+AR1698*$D1761)</f>
        <v/>
      </c>
      <c r="AS1761" s="45">
        <f>AS1725*Settings!$C$13*(AS1671+AS1689+AS1680*AS$195+AS1698*$D1761)</f>
        <v/>
      </c>
      <c r="AT1761" s="45">
        <f>AT1725*Settings!$C$13*(AT1671+AT1689+AT1680*AT$195+AT1698*$D1761)</f>
        <v/>
      </c>
      <c r="AU1761" s="45">
        <f>AU1725*Settings!$C$13*(AU1671+AU1689+AU1680*AU$195+AU1698*$D1761)</f>
        <v/>
      </c>
      <c r="AV1761" s="45">
        <f>AV1725*Settings!$C$13*(AV1671+AV1689+AV1680*AV$195+AV1698*$D1761)</f>
        <v/>
      </c>
      <c r="AW1761" s="45">
        <f>AW1725*Settings!$C$13*(AW1671+AW1689+AW1680*AW$195+AW1698*$D1761)</f>
        <v/>
      </c>
      <c r="AX1761" s="45">
        <f>AX1725*Settings!$C$13*(AX1671+AX1689+AX1680*AX$195+AX1698*$D1761)</f>
        <v/>
      </c>
      <c r="AY1761" s="46">
        <f>REVENUE(AY1725,Settings!$C$13,NEWREVRATE(AY1671,AY1689,AY1680,AY$195,AY1698,$D1761))</f>
        <v/>
      </c>
    </row>
    <row r="1762" hidden="1" outlineLevel="2">
      <c r="A1762" s="14" t="inlineStr">
        <is>
          <t>rnew</t>
        </is>
      </c>
      <c r="B1762" s="14" t="inlineStr">
        <is>
          <t>gso</t>
        </is>
      </c>
      <c r="C1762" s="14" t="inlineStr">
        <is>
          <t>cst</t>
        </is>
      </c>
      <c r="D1762" s="37">
        <f>INDEX(Inputs!$S$5:$S$132,MATCH($B1762&amp;"|"&amp;$C1762,Inputs!$A$5:$A$132,0))</f>
        <v/>
      </c>
      <c r="E1762" s="36" t="n"/>
      <c r="F1762" s="36" t="n"/>
      <c r="G1762" s="36" t="n"/>
      <c r="H1762" s="14">
        <f>INDEX(Variables!$B$5:$B$105,MATCH($A1762,Variables!$A$5:$A$105,0))&amp;IF($C1762="",""," | "&amp;INDEX(Mapping!$B$5:$B$26,MATCH($C1762,Mapping!$A$5:$A$26,0))&amp;" | "&amp;INDEX(Mapping!$B$30:$B$41,MATCH($B1762,Mapping!$A$30:$A$41,0)))</f>
        <v/>
      </c>
      <c r="I1762" s="14">
        <f>INDEX(Variables!$C$5:$C$105,MATCH($A1762,Variables!$A$5:$A$105,0))</f>
        <v/>
      </c>
      <c r="J1762" s="14">
        <f>INDEX(Variables!$E$5:$E$105,MATCH($A1762,Variables!$A$5:$A$105,0))</f>
        <v/>
      </c>
      <c r="K1762" s="11">
        <f>LOWER(Settings!$C$4)&amp;".mit."&amp;$A1762&amp;IF($C1762="","","."&amp;$C1762&amp;"."&amp;$B1762)&amp;IF(INDEX(Variables!$D$5:$D$105,MATCH($A1762,Variables!$A$5:$A$105,0))="","","."&amp;INDEX(Variables!$D$5:$D$105,MATCH($A1762,Variables!$A$5:$A$105,0)))&amp;"."&amp;K$5</f>
        <v/>
      </c>
      <c r="L1762" s="44">
        <f>L1726*Settings!$C$13*(L1672+L1690+L1681*L$195+L1699*$D1762)</f>
        <v/>
      </c>
      <c r="M1762" s="45">
        <f>M1726*Settings!$C$13*(M1672+M1690+M1681*M$195+M1699*$D1762)</f>
        <v/>
      </c>
      <c r="N1762" s="45">
        <f>N1726*Settings!$C$13*(N1672+N1690+N1681*N$195+N1699*$D1762)</f>
        <v/>
      </c>
      <c r="O1762" s="45">
        <f>O1726*Settings!$C$13*(O1672+O1690+O1681*O$195+O1699*$D1762)</f>
        <v/>
      </c>
      <c r="P1762" s="45">
        <f>P1726*Settings!$C$13*(P1672+P1690+P1681*P$195+P1699*$D1762)</f>
        <v/>
      </c>
      <c r="Q1762" s="45">
        <f>Q1726*Settings!$C$13*(Q1672+Q1690+Q1681*Q$195+Q1699*$D1762)</f>
        <v/>
      </c>
      <c r="R1762" s="45">
        <f>R1726*Settings!$C$13*(R1672+R1690+R1681*R$195+R1699*$D1762)</f>
        <v/>
      </c>
      <c r="S1762" s="45">
        <f>S1726*Settings!$C$13*(S1672+S1690+S1681*S$195+S1699*$D1762)</f>
        <v/>
      </c>
      <c r="T1762" s="45">
        <f>T1726*Settings!$C$13*(T1672+T1690+T1681*T$195+T1699*$D1762)</f>
        <v/>
      </c>
      <c r="U1762" s="45">
        <f>U1726*Settings!$C$13*(U1672+U1690+U1681*U$195+U1699*$D1762)</f>
        <v/>
      </c>
      <c r="V1762" s="45">
        <f>V1726*Settings!$C$13*(V1672+V1690+V1681*V$195+V1699*$D1762)</f>
        <v/>
      </c>
      <c r="W1762" s="45">
        <f>W1726*Settings!$C$13*(W1672+W1690+W1681*W$195+W1699*$D1762)</f>
        <v/>
      </c>
      <c r="X1762" s="45">
        <f>X1726*Settings!$C$13*(X1672+X1690+X1681*X$195+X1699*$D1762)</f>
        <v/>
      </c>
      <c r="Y1762" s="45">
        <f>Y1726*Settings!$C$13*(Y1672+Y1690+Y1681*Y$195+Y1699*$D1762)</f>
        <v/>
      </c>
      <c r="Z1762" s="45">
        <f>Z1726*Settings!$C$13*(Z1672+Z1690+Z1681*Z$195+Z1699*$D1762)</f>
        <v/>
      </c>
      <c r="AA1762" s="45">
        <f>AA1726*Settings!$C$13*(AA1672+AA1690+AA1681*AA$195+AA1699*$D1762)</f>
        <v/>
      </c>
      <c r="AB1762" s="45">
        <f>AB1726*Settings!$C$13*(AB1672+AB1690+AB1681*AB$195+AB1699*$D1762)</f>
        <v/>
      </c>
      <c r="AC1762" s="45">
        <f>AC1726*Settings!$C$13*(AC1672+AC1690+AC1681*AC$195+AC1699*$D1762)</f>
        <v/>
      </c>
      <c r="AD1762" s="46">
        <f>REVENUE(AD1726,Settings!$C$13,NEWREVRATE(AD1672,AD1690,AD1681,AD$195,AD1699,$D1762))</f>
        <v/>
      </c>
      <c r="AF1762" s="11">
        <f>LOWER(Settings!$C$4)&amp;".mit."&amp;$A1762&amp;IF($C1762="","","."&amp;$C1762&amp;"."&amp;$B1762)&amp;IF(INDEX(Variables!$D$5:$D$105,MATCH($A1762,Variables!$A$5:$A$105,0))="","","."&amp;INDEX(Variables!$D$5:$D$105,MATCH($A1762,Variables!$A$5:$A$105,0)))&amp;"."&amp;AF$5</f>
        <v/>
      </c>
      <c r="AG1762" s="44">
        <f>AG1726*Settings!$C$13*(AG1672+AG1690+AG1681*AG$195+AG1699*$D1762)</f>
        <v/>
      </c>
      <c r="AH1762" s="45">
        <f>AH1726*Settings!$C$13*(AH1672+AH1690+AH1681*AH$195+AH1699*$D1762)</f>
        <v/>
      </c>
      <c r="AI1762" s="45">
        <f>AI1726*Settings!$C$13*(AI1672+AI1690+AI1681*AI$195+AI1699*$D1762)</f>
        <v/>
      </c>
      <c r="AJ1762" s="45">
        <f>AJ1726*Settings!$C$13*(AJ1672+AJ1690+AJ1681*AJ$195+AJ1699*$D1762)</f>
        <v/>
      </c>
      <c r="AK1762" s="45">
        <f>AK1726*Settings!$C$13*(AK1672+AK1690+AK1681*AK$195+AK1699*$D1762)</f>
        <v/>
      </c>
      <c r="AL1762" s="45">
        <f>AL1726*Settings!$C$13*(AL1672+AL1690+AL1681*AL$195+AL1699*$D1762)</f>
        <v/>
      </c>
      <c r="AM1762" s="45">
        <f>AM1726*Settings!$C$13*(AM1672+AM1690+AM1681*AM$195+AM1699*$D1762)</f>
        <v/>
      </c>
      <c r="AN1762" s="45">
        <f>AN1726*Settings!$C$13*(AN1672+AN1690+AN1681*AN$195+AN1699*$D1762)</f>
        <v/>
      </c>
      <c r="AO1762" s="45">
        <f>AO1726*Settings!$C$13*(AO1672+AO1690+AO1681*AO$195+AO1699*$D1762)</f>
        <v/>
      </c>
      <c r="AP1762" s="45">
        <f>AP1726*Settings!$C$13*(AP1672+AP1690+AP1681*AP$195+AP1699*$D1762)</f>
        <v/>
      </c>
      <c r="AQ1762" s="45">
        <f>AQ1726*Settings!$C$13*(AQ1672+AQ1690+AQ1681*AQ$195+AQ1699*$D1762)</f>
        <v/>
      </c>
      <c r="AR1762" s="45">
        <f>AR1726*Settings!$C$13*(AR1672+AR1690+AR1681*AR$195+AR1699*$D1762)</f>
        <v/>
      </c>
      <c r="AS1762" s="45">
        <f>AS1726*Settings!$C$13*(AS1672+AS1690+AS1681*AS$195+AS1699*$D1762)</f>
        <v/>
      </c>
      <c r="AT1762" s="45">
        <f>AT1726*Settings!$C$13*(AT1672+AT1690+AT1681*AT$195+AT1699*$D1762)</f>
        <v/>
      </c>
      <c r="AU1762" s="45">
        <f>AU1726*Settings!$C$13*(AU1672+AU1690+AU1681*AU$195+AU1699*$D1762)</f>
        <v/>
      </c>
      <c r="AV1762" s="45">
        <f>AV1726*Settings!$C$13*(AV1672+AV1690+AV1681*AV$195+AV1699*$D1762)</f>
        <v/>
      </c>
      <c r="AW1762" s="45">
        <f>AW1726*Settings!$C$13*(AW1672+AW1690+AW1681*AW$195+AW1699*$D1762)</f>
        <v/>
      </c>
      <c r="AX1762" s="45">
        <f>AX1726*Settings!$C$13*(AX1672+AX1690+AX1681*AX$195+AX1699*$D1762)</f>
        <v/>
      </c>
      <c r="AY1762" s="46">
        <f>REVENUE(AY1726,Settings!$C$13,NEWREVRATE(AY1672,AY1690,AY1681,AY$195,AY1699,$D1762))</f>
        <v/>
      </c>
    </row>
    <row r="1763" hidden="1" outlineLevel="2">
      <c r="A1763" s="14" t="inlineStr">
        <is>
          <t>rnew</t>
        </is>
      </c>
      <c r="B1763" s="14" t="inlineStr">
        <is>
          <t>die</t>
        </is>
      </c>
      <c r="C1763" s="14" t="inlineStr">
        <is>
          <t>cst</t>
        </is>
      </c>
      <c r="D1763" s="37">
        <f>INDEX(Inputs!$S$5:$S$132,MATCH($B1763&amp;"|"&amp;$C1763,Inputs!$A$5:$A$132,0))</f>
        <v/>
      </c>
      <c r="E1763" s="36" t="n"/>
      <c r="F1763" s="36" t="n"/>
      <c r="G1763" s="36" t="n"/>
      <c r="H1763" s="14">
        <f>INDEX(Variables!$B$5:$B$105,MATCH($A1763,Variables!$A$5:$A$105,0))&amp;IF($C1763="",""," | "&amp;INDEX(Mapping!$B$5:$B$26,MATCH($C1763,Mapping!$A$5:$A$26,0))&amp;" | "&amp;INDEX(Mapping!$B$30:$B$41,MATCH($B1763,Mapping!$A$30:$A$41,0)))</f>
        <v/>
      </c>
      <c r="I1763" s="14">
        <f>INDEX(Variables!$C$5:$C$105,MATCH($A1763,Variables!$A$5:$A$105,0))</f>
        <v/>
      </c>
      <c r="J1763" s="14">
        <f>INDEX(Variables!$E$5:$E$105,MATCH($A1763,Variables!$A$5:$A$105,0))</f>
        <v/>
      </c>
      <c r="K1763" s="11">
        <f>LOWER(Settings!$C$4)&amp;".mit."&amp;$A1763&amp;IF($C1763="","","."&amp;$C1763&amp;"."&amp;$B1763)&amp;IF(INDEX(Variables!$D$5:$D$105,MATCH($A1763,Variables!$A$5:$A$105,0))="","","."&amp;INDEX(Variables!$D$5:$D$105,MATCH($A1763,Variables!$A$5:$A$105,0)))&amp;"."&amp;K$5</f>
        <v/>
      </c>
      <c r="L1763" s="44">
        <f>L1727*Settings!$C$13*(L1673+L1691+L1682*L$195+L1700*$D1763)</f>
        <v/>
      </c>
      <c r="M1763" s="45">
        <f>M1727*Settings!$C$13*(M1673+M1691+M1682*M$195+M1700*$D1763)</f>
        <v/>
      </c>
      <c r="N1763" s="45">
        <f>N1727*Settings!$C$13*(N1673+N1691+N1682*N$195+N1700*$D1763)</f>
        <v/>
      </c>
      <c r="O1763" s="45">
        <f>O1727*Settings!$C$13*(O1673+O1691+O1682*O$195+O1700*$D1763)</f>
        <v/>
      </c>
      <c r="P1763" s="45">
        <f>P1727*Settings!$C$13*(P1673+P1691+P1682*P$195+P1700*$D1763)</f>
        <v/>
      </c>
      <c r="Q1763" s="45">
        <f>Q1727*Settings!$C$13*(Q1673+Q1691+Q1682*Q$195+Q1700*$D1763)</f>
        <v/>
      </c>
      <c r="R1763" s="45">
        <f>R1727*Settings!$C$13*(R1673+R1691+R1682*R$195+R1700*$D1763)</f>
        <v/>
      </c>
      <c r="S1763" s="45">
        <f>S1727*Settings!$C$13*(S1673+S1691+S1682*S$195+S1700*$D1763)</f>
        <v/>
      </c>
      <c r="T1763" s="45">
        <f>T1727*Settings!$C$13*(T1673+T1691+T1682*T$195+T1700*$D1763)</f>
        <v/>
      </c>
      <c r="U1763" s="45">
        <f>U1727*Settings!$C$13*(U1673+U1691+U1682*U$195+U1700*$D1763)</f>
        <v/>
      </c>
      <c r="V1763" s="45">
        <f>V1727*Settings!$C$13*(V1673+V1691+V1682*V$195+V1700*$D1763)</f>
        <v/>
      </c>
      <c r="W1763" s="45">
        <f>W1727*Settings!$C$13*(W1673+W1691+W1682*W$195+W1700*$D1763)</f>
        <v/>
      </c>
      <c r="X1763" s="45">
        <f>X1727*Settings!$C$13*(X1673+X1691+X1682*X$195+X1700*$D1763)</f>
        <v/>
      </c>
      <c r="Y1763" s="45">
        <f>Y1727*Settings!$C$13*(Y1673+Y1691+Y1682*Y$195+Y1700*$D1763)</f>
        <v/>
      </c>
      <c r="Z1763" s="45">
        <f>Z1727*Settings!$C$13*(Z1673+Z1691+Z1682*Z$195+Z1700*$D1763)</f>
        <v/>
      </c>
      <c r="AA1763" s="45">
        <f>AA1727*Settings!$C$13*(AA1673+AA1691+AA1682*AA$195+AA1700*$D1763)</f>
        <v/>
      </c>
      <c r="AB1763" s="45">
        <f>AB1727*Settings!$C$13*(AB1673+AB1691+AB1682*AB$195+AB1700*$D1763)</f>
        <v/>
      </c>
      <c r="AC1763" s="45">
        <f>AC1727*Settings!$C$13*(AC1673+AC1691+AC1682*AC$195+AC1700*$D1763)</f>
        <v/>
      </c>
      <c r="AD1763" s="46">
        <f>REVENUE(AD1727,Settings!$C$13,NEWREVRATE(AD1673,AD1691,AD1682,AD$195,AD1700,$D1763))</f>
        <v/>
      </c>
      <c r="AF1763" s="11">
        <f>LOWER(Settings!$C$4)&amp;".mit."&amp;$A1763&amp;IF($C1763="","","."&amp;$C1763&amp;"."&amp;$B1763)&amp;IF(INDEX(Variables!$D$5:$D$105,MATCH($A1763,Variables!$A$5:$A$105,0))="","","."&amp;INDEX(Variables!$D$5:$D$105,MATCH($A1763,Variables!$A$5:$A$105,0)))&amp;"."&amp;AF$5</f>
        <v/>
      </c>
      <c r="AG1763" s="44">
        <f>AG1727*Settings!$C$13*(AG1673+AG1691+AG1682*AG$195+AG1700*$D1763)</f>
        <v/>
      </c>
      <c r="AH1763" s="45">
        <f>AH1727*Settings!$C$13*(AH1673+AH1691+AH1682*AH$195+AH1700*$D1763)</f>
        <v/>
      </c>
      <c r="AI1763" s="45">
        <f>AI1727*Settings!$C$13*(AI1673+AI1691+AI1682*AI$195+AI1700*$D1763)</f>
        <v/>
      </c>
      <c r="AJ1763" s="45">
        <f>AJ1727*Settings!$C$13*(AJ1673+AJ1691+AJ1682*AJ$195+AJ1700*$D1763)</f>
        <v/>
      </c>
      <c r="AK1763" s="45">
        <f>AK1727*Settings!$C$13*(AK1673+AK1691+AK1682*AK$195+AK1700*$D1763)</f>
        <v/>
      </c>
      <c r="AL1763" s="45">
        <f>AL1727*Settings!$C$13*(AL1673+AL1691+AL1682*AL$195+AL1700*$D1763)</f>
        <v/>
      </c>
      <c r="AM1763" s="45">
        <f>AM1727*Settings!$C$13*(AM1673+AM1691+AM1682*AM$195+AM1700*$D1763)</f>
        <v/>
      </c>
      <c r="AN1763" s="45">
        <f>AN1727*Settings!$C$13*(AN1673+AN1691+AN1682*AN$195+AN1700*$D1763)</f>
        <v/>
      </c>
      <c r="AO1763" s="45">
        <f>AO1727*Settings!$C$13*(AO1673+AO1691+AO1682*AO$195+AO1700*$D1763)</f>
        <v/>
      </c>
      <c r="AP1763" s="45">
        <f>AP1727*Settings!$C$13*(AP1673+AP1691+AP1682*AP$195+AP1700*$D1763)</f>
        <v/>
      </c>
      <c r="AQ1763" s="45">
        <f>AQ1727*Settings!$C$13*(AQ1673+AQ1691+AQ1682*AQ$195+AQ1700*$D1763)</f>
        <v/>
      </c>
      <c r="AR1763" s="45">
        <f>AR1727*Settings!$C$13*(AR1673+AR1691+AR1682*AR$195+AR1700*$D1763)</f>
        <v/>
      </c>
      <c r="AS1763" s="45">
        <f>AS1727*Settings!$C$13*(AS1673+AS1691+AS1682*AS$195+AS1700*$D1763)</f>
        <v/>
      </c>
      <c r="AT1763" s="45">
        <f>AT1727*Settings!$C$13*(AT1673+AT1691+AT1682*AT$195+AT1700*$D1763)</f>
        <v/>
      </c>
      <c r="AU1763" s="45">
        <f>AU1727*Settings!$C$13*(AU1673+AU1691+AU1682*AU$195+AU1700*$D1763)</f>
        <v/>
      </c>
      <c r="AV1763" s="45">
        <f>AV1727*Settings!$C$13*(AV1673+AV1691+AV1682*AV$195+AV1700*$D1763)</f>
        <v/>
      </c>
      <c r="AW1763" s="45">
        <f>AW1727*Settings!$C$13*(AW1673+AW1691+AW1682*AW$195+AW1700*$D1763)</f>
        <v/>
      </c>
      <c r="AX1763" s="45">
        <f>AX1727*Settings!$C$13*(AX1673+AX1691+AX1682*AX$195+AX1700*$D1763)</f>
        <v/>
      </c>
      <c r="AY1763" s="46">
        <f>REVENUE(AY1727,Settings!$C$13,NEWREVRATE(AY1673,AY1691,AY1682,AY$195,AY1700,$D1763))</f>
        <v/>
      </c>
    </row>
    <row r="1764" hidden="1" outlineLevel="2">
      <c r="A1764" s="14" t="inlineStr">
        <is>
          <t>rnew</t>
        </is>
      </c>
      <c r="B1764" s="14" t="inlineStr">
        <is>
          <t>lpg</t>
        </is>
      </c>
      <c r="C1764" s="14" t="inlineStr">
        <is>
          <t>cst</t>
        </is>
      </c>
      <c r="D1764" s="37">
        <f>INDEX(Inputs!$S$5:$S$132,MATCH($B1764&amp;"|"&amp;$C1764,Inputs!$A$5:$A$132,0))</f>
        <v/>
      </c>
      <c r="E1764" s="36" t="n"/>
      <c r="F1764" s="36" t="n"/>
      <c r="G1764" s="36" t="n"/>
      <c r="H1764" s="14">
        <f>INDEX(Variables!$B$5:$B$105,MATCH($A1764,Variables!$A$5:$A$105,0))&amp;IF($C1764="",""," | "&amp;INDEX(Mapping!$B$5:$B$26,MATCH($C1764,Mapping!$A$5:$A$26,0))&amp;" | "&amp;INDEX(Mapping!$B$30:$B$41,MATCH($B1764,Mapping!$A$30:$A$41,0)))</f>
        <v/>
      </c>
      <c r="I1764" s="14">
        <f>INDEX(Variables!$C$5:$C$105,MATCH($A1764,Variables!$A$5:$A$105,0))</f>
        <v/>
      </c>
      <c r="J1764" s="14">
        <f>INDEX(Variables!$E$5:$E$105,MATCH($A1764,Variables!$A$5:$A$105,0))</f>
        <v/>
      </c>
      <c r="K1764" s="11">
        <f>LOWER(Settings!$C$4)&amp;".mit."&amp;$A1764&amp;IF($C1764="","","."&amp;$C1764&amp;"."&amp;$B1764)&amp;IF(INDEX(Variables!$D$5:$D$105,MATCH($A1764,Variables!$A$5:$A$105,0))="","","."&amp;INDEX(Variables!$D$5:$D$105,MATCH($A1764,Variables!$A$5:$A$105,0)))&amp;"."&amp;K$5</f>
        <v/>
      </c>
      <c r="L1764" s="44">
        <f>L1728*Settings!$C$13*(L1674+L1692+L1683*L$195+L1701*$D1764)</f>
        <v/>
      </c>
      <c r="M1764" s="45">
        <f>M1728*Settings!$C$13*(M1674+M1692+M1683*M$195+M1701*$D1764)</f>
        <v/>
      </c>
      <c r="N1764" s="45">
        <f>N1728*Settings!$C$13*(N1674+N1692+N1683*N$195+N1701*$D1764)</f>
        <v/>
      </c>
      <c r="O1764" s="45">
        <f>O1728*Settings!$C$13*(O1674+O1692+O1683*O$195+O1701*$D1764)</f>
        <v/>
      </c>
      <c r="P1764" s="45">
        <f>P1728*Settings!$C$13*(P1674+P1692+P1683*P$195+P1701*$D1764)</f>
        <v/>
      </c>
      <c r="Q1764" s="45">
        <f>Q1728*Settings!$C$13*(Q1674+Q1692+Q1683*Q$195+Q1701*$D1764)</f>
        <v/>
      </c>
      <c r="R1764" s="45">
        <f>R1728*Settings!$C$13*(R1674+R1692+R1683*R$195+R1701*$D1764)</f>
        <v/>
      </c>
      <c r="S1764" s="45">
        <f>S1728*Settings!$C$13*(S1674+S1692+S1683*S$195+S1701*$D1764)</f>
        <v/>
      </c>
      <c r="T1764" s="45">
        <f>T1728*Settings!$C$13*(T1674+T1692+T1683*T$195+T1701*$D1764)</f>
        <v/>
      </c>
      <c r="U1764" s="45">
        <f>U1728*Settings!$C$13*(U1674+U1692+U1683*U$195+U1701*$D1764)</f>
        <v/>
      </c>
      <c r="V1764" s="45">
        <f>V1728*Settings!$C$13*(V1674+V1692+V1683*V$195+V1701*$D1764)</f>
        <v/>
      </c>
      <c r="W1764" s="45">
        <f>W1728*Settings!$C$13*(W1674+W1692+W1683*W$195+W1701*$D1764)</f>
        <v/>
      </c>
      <c r="X1764" s="45">
        <f>X1728*Settings!$C$13*(X1674+X1692+X1683*X$195+X1701*$D1764)</f>
        <v/>
      </c>
      <c r="Y1764" s="45">
        <f>Y1728*Settings!$C$13*(Y1674+Y1692+Y1683*Y$195+Y1701*$D1764)</f>
        <v/>
      </c>
      <c r="Z1764" s="45">
        <f>Z1728*Settings!$C$13*(Z1674+Z1692+Z1683*Z$195+Z1701*$D1764)</f>
        <v/>
      </c>
      <c r="AA1764" s="45">
        <f>AA1728*Settings!$C$13*(AA1674+AA1692+AA1683*AA$195+AA1701*$D1764)</f>
        <v/>
      </c>
      <c r="AB1764" s="45">
        <f>AB1728*Settings!$C$13*(AB1674+AB1692+AB1683*AB$195+AB1701*$D1764)</f>
        <v/>
      </c>
      <c r="AC1764" s="45">
        <f>AC1728*Settings!$C$13*(AC1674+AC1692+AC1683*AC$195+AC1701*$D1764)</f>
        <v/>
      </c>
      <c r="AD1764" s="46">
        <f>REVENUE(AD1728,Settings!$C$13,NEWREVRATE(AD1674,AD1692,AD1683,AD$195,AD1701,$D1764))</f>
        <v/>
      </c>
      <c r="AF1764" s="11">
        <f>LOWER(Settings!$C$4)&amp;".mit."&amp;$A1764&amp;IF($C1764="","","."&amp;$C1764&amp;"."&amp;$B1764)&amp;IF(INDEX(Variables!$D$5:$D$105,MATCH($A1764,Variables!$A$5:$A$105,0))="","","."&amp;INDEX(Variables!$D$5:$D$105,MATCH($A1764,Variables!$A$5:$A$105,0)))&amp;"."&amp;AF$5</f>
        <v/>
      </c>
      <c r="AG1764" s="44">
        <f>AG1728*Settings!$C$13*(AG1674+AG1692+AG1683*AG$195+AG1701*$D1764)</f>
        <v/>
      </c>
      <c r="AH1764" s="45">
        <f>AH1728*Settings!$C$13*(AH1674+AH1692+AH1683*AH$195+AH1701*$D1764)</f>
        <v/>
      </c>
      <c r="AI1764" s="45">
        <f>AI1728*Settings!$C$13*(AI1674+AI1692+AI1683*AI$195+AI1701*$D1764)</f>
        <v/>
      </c>
      <c r="AJ1764" s="45">
        <f>AJ1728*Settings!$C$13*(AJ1674+AJ1692+AJ1683*AJ$195+AJ1701*$D1764)</f>
        <v/>
      </c>
      <c r="AK1764" s="45">
        <f>AK1728*Settings!$C$13*(AK1674+AK1692+AK1683*AK$195+AK1701*$D1764)</f>
        <v/>
      </c>
      <c r="AL1764" s="45">
        <f>AL1728*Settings!$C$13*(AL1674+AL1692+AL1683*AL$195+AL1701*$D1764)</f>
        <v/>
      </c>
      <c r="AM1764" s="45">
        <f>AM1728*Settings!$C$13*(AM1674+AM1692+AM1683*AM$195+AM1701*$D1764)</f>
        <v/>
      </c>
      <c r="AN1764" s="45">
        <f>AN1728*Settings!$C$13*(AN1674+AN1692+AN1683*AN$195+AN1701*$D1764)</f>
        <v/>
      </c>
      <c r="AO1764" s="45">
        <f>AO1728*Settings!$C$13*(AO1674+AO1692+AO1683*AO$195+AO1701*$D1764)</f>
        <v/>
      </c>
      <c r="AP1764" s="45">
        <f>AP1728*Settings!$C$13*(AP1674+AP1692+AP1683*AP$195+AP1701*$D1764)</f>
        <v/>
      </c>
      <c r="AQ1764" s="45">
        <f>AQ1728*Settings!$C$13*(AQ1674+AQ1692+AQ1683*AQ$195+AQ1701*$D1764)</f>
        <v/>
      </c>
      <c r="AR1764" s="45">
        <f>AR1728*Settings!$C$13*(AR1674+AR1692+AR1683*AR$195+AR1701*$D1764)</f>
        <v/>
      </c>
      <c r="AS1764" s="45">
        <f>AS1728*Settings!$C$13*(AS1674+AS1692+AS1683*AS$195+AS1701*$D1764)</f>
        <v/>
      </c>
      <c r="AT1764" s="45">
        <f>AT1728*Settings!$C$13*(AT1674+AT1692+AT1683*AT$195+AT1701*$D1764)</f>
        <v/>
      </c>
      <c r="AU1764" s="45">
        <f>AU1728*Settings!$C$13*(AU1674+AU1692+AU1683*AU$195+AU1701*$D1764)</f>
        <v/>
      </c>
      <c r="AV1764" s="45">
        <f>AV1728*Settings!$C$13*(AV1674+AV1692+AV1683*AV$195+AV1701*$D1764)</f>
        <v/>
      </c>
      <c r="AW1764" s="45">
        <f>AW1728*Settings!$C$13*(AW1674+AW1692+AW1683*AW$195+AW1701*$D1764)</f>
        <v/>
      </c>
      <c r="AX1764" s="45">
        <f>AX1728*Settings!$C$13*(AX1674+AX1692+AX1683*AX$195+AX1701*$D1764)</f>
        <v/>
      </c>
      <c r="AY1764" s="46">
        <f>REVENUE(AY1728,Settings!$C$13,NEWREVRATE(AY1674,AY1692,AY1683,AY$195,AY1701,$D1764))</f>
        <v/>
      </c>
    </row>
    <row r="1765" hidden="1" outlineLevel="2">
      <c r="A1765" s="14" t="inlineStr">
        <is>
          <t>rnew</t>
        </is>
      </c>
      <c r="B1765" s="14" t="inlineStr">
        <is>
          <t>ker</t>
        </is>
      </c>
      <c r="C1765" s="14" t="inlineStr">
        <is>
          <t>cst</t>
        </is>
      </c>
      <c r="D1765" s="37">
        <f>INDEX(Inputs!$S$5:$S$132,MATCH($B1765&amp;"|"&amp;$C1765,Inputs!$A$5:$A$132,0))</f>
        <v/>
      </c>
      <c r="E1765" s="36" t="n"/>
      <c r="F1765" s="36" t="n"/>
      <c r="G1765" s="36" t="n"/>
      <c r="H1765" s="14">
        <f>INDEX(Variables!$B$5:$B$105,MATCH($A1765,Variables!$A$5:$A$105,0))&amp;IF($C1765="",""," | "&amp;INDEX(Mapping!$B$5:$B$26,MATCH($C1765,Mapping!$A$5:$A$26,0))&amp;" | "&amp;INDEX(Mapping!$B$30:$B$41,MATCH($B1765,Mapping!$A$30:$A$41,0)))</f>
        <v/>
      </c>
      <c r="I1765" s="14">
        <f>INDEX(Variables!$C$5:$C$105,MATCH($A1765,Variables!$A$5:$A$105,0))</f>
        <v/>
      </c>
      <c r="J1765" s="14">
        <f>INDEX(Variables!$E$5:$E$105,MATCH($A1765,Variables!$A$5:$A$105,0))</f>
        <v/>
      </c>
      <c r="K1765" s="11">
        <f>LOWER(Settings!$C$4)&amp;".mit."&amp;$A1765&amp;IF($C1765="","","."&amp;$C1765&amp;"."&amp;$B1765)&amp;IF(INDEX(Variables!$D$5:$D$105,MATCH($A1765,Variables!$A$5:$A$105,0))="","","."&amp;INDEX(Variables!$D$5:$D$105,MATCH($A1765,Variables!$A$5:$A$105,0)))&amp;"."&amp;K$5</f>
        <v/>
      </c>
      <c r="L1765" s="44">
        <f>L1729*Settings!$C$13*(L1675+L1693+L1684*L$195+L1702*$D1765)</f>
        <v/>
      </c>
      <c r="M1765" s="45">
        <f>M1729*Settings!$C$13*(M1675+M1693+M1684*M$195+M1702*$D1765)</f>
        <v/>
      </c>
      <c r="N1765" s="45">
        <f>N1729*Settings!$C$13*(N1675+N1693+N1684*N$195+N1702*$D1765)</f>
        <v/>
      </c>
      <c r="O1765" s="45">
        <f>O1729*Settings!$C$13*(O1675+O1693+O1684*O$195+O1702*$D1765)</f>
        <v/>
      </c>
      <c r="P1765" s="45">
        <f>P1729*Settings!$C$13*(P1675+P1693+P1684*P$195+P1702*$D1765)</f>
        <v/>
      </c>
      <c r="Q1765" s="45">
        <f>Q1729*Settings!$C$13*(Q1675+Q1693+Q1684*Q$195+Q1702*$D1765)</f>
        <v/>
      </c>
      <c r="R1765" s="45">
        <f>R1729*Settings!$C$13*(R1675+R1693+R1684*R$195+R1702*$D1765)</f>
        <v/>
      </c>
      <c r="S1765" s="45">
        <f>S1729*Settings!$C$13*(S1675+S1693+S1684*S$195+S1702*$D1765)</f>
        <v/>
      </c>
      <c r="T1765" s="45">
        <f>T1729*Settings!$C$13*(T1675+T1693+T1684*T$195+T1702*$D1765)</f>
        <v/>
      </c>
      <c r="U1765" s="45">
        <f>U1729*Settings!$C$13*(U1675+U1693+U1684*U$195+U1702*$D1765)</f>
        <v/>
      </c>
      <c r="V1765" s="45">
        <f>V1729*Settings!$C$13*(V1675+V1693+V1684*V$195+V1702*$D1765)</f>
        <v/>
      </c>
      <c r="W1765" s="45">
        <f>W1729*Settings!$C$13*(W1675+W1693+W1684*W$195+W1702*$D1765)</f>
        <v/>
      </c>
      <c r="X1765" s="45">
        <f>X1729*Settings!$C$13*(X1675+X1693+X1684*X$195+X1702*$D1765)</f>
        <v/>
      </c>
      <c r="Y1765" s="45">
        <f>Y1729*Settings!$C$13*(Y1675+Y1693+Y1684*Y$195+Y1702*$D1765)</f>
        <v/>
      </c>
      <c r="Z1765" s="45">
        <f>Z1729*Settings!$C$13*(Z1675+Z1693+Z1684*Z$195+Z1702*$D1765)</f>
        <v/>
      </c>
      <c r="AA1765" s="45">
        <f>AA1729*Settings!$C$13*(AA1675+AA1693+AA1684*AA$195+AA1702*$D1765)</f>
        <v/>
      </c>
      <c r="AB1765" s="45">
        <f>AB1729*Settings!$C$13*(AB1675+AB1693+AB1684*AB$195+AB1702*$D1765)</f>
        <v/>
      </c>
      <c r="AC1765" s="45">
        <f>AC1729*Settings!$C$13*(AC1675+AC1693+AC1684*AC$195+AC1702*$D1765)</f>
        <v/>
      </c>
      <c r="AD1765" s="46">
        <f>REVENUE(AD1729,Settings!$C$13,NEWREVRATE(AD1675,AD1693,AD1684,AD$195,AD1702,$D1765))</f>
        <v/>
      </c>
      <c r="AF1765" s="11">
        <f>LOWER(Settings!$C$4)&amp;".mit."&amp;$A1765&amp;IF($C1765="","","."&amp;$C1765&amp;"."&amp;$B1765)&amp;IF(INDEX(Variables!$D$5:$D$105,MATCH($A1765,Variables!$A$5:$A$105,0))="","","."&amp;INDEX(Variables!$D$5:$D$105,MATCH($A1765,Variables!$A$5:$A$105,0)))&amp;"."&amp;AF$5</f>
        <v/>
      </c>
      <c r="AG1765" s="44">
        <f>AG1729*Settings!$C$13*(AG1675+AG1693+AG1684*AG$195+AG1702*$D1765)</f>
        <v/>
      </c>
      <c r="AH1765" s="45">
        <f>AH1729*Settings!$C$13*(AH1675+AH1693+AH1684*AH$195+AH1702*$D1765)</f>
        <v/>
      </c>
      <c r="AI1765" s="45">
        <f>AI1729*Settings!$C$13*(AI1675+AI1693+AI1684*AI$195+AI1702*$D1765)</f>
        <v/>
      </c>
      <c r="AJ1765" s="45">
        <f>AJ1729*Settings!$C$13*(AJ1675+AJ1693+AJ1684*AJ$195+AJ1702*$D1765)</f>
        <v/>
      </c>
      <c r="AK1765" s="45">
        <f>AK1729*Settings!$C$13*(AK1675+AK1693+AK1684*AK$195+AK1702*$D1765)</f>
        <v/>
      </c>
      <c r="AL1765" s="45">
        <f>AL1729*Settings!$C$13*(AL1675+AL1693+AL1684*AL$195+AL1702*$D1765)</f>
        <v/>
      </c>
      <c r="AM1765" s="45">
        <f>AM1729*Settings!$C$13*(AM1675+AM1693+AM1684*AM$195+AM1702*$D1765)</f>
        <v/>
      </c>
      <c r="AN1765" s="45">
        <f>AN1729*Settings!$C$13*(AN1675+AN1693+AN1684*AN$195+AN1702*$D1765)</f>
        <v/>
      </c>
      <c r="AO1765" s="45">
        <f>AO1729*Settings!$C$13*(AO1675+AO1693+AO1684*AO$195+AO1702*$D1765)</f>
        <v/>
      </c>
      <c r="AP1765" s="45">
        <f>AP1729*Settings!$C$13*(AP1675+AP1693+AP1684*AP$195+AP1702*$D1765)</f>
        <v/>
      </c>
      <c r="AQ1765" s="45">
        <f>AQ1729*Settings!$C$13*(AQ1675+AQ1693+AQ1684*AQ$195+AQ1702*$D1765)</f>
        <v/>
      </c>
      <c r="AR1765" s="45">
        <f>AR1729*Settings!$C$13*(AR1675+AR1693+AR1684*AR$195+AR1702*$D1765)</f>
        <v/>
      </c>
      <c r="AS1765" s="45">
        <f>AS1729*Settings!$C$13*(AS1675+AS1693+AS1684*AS$195+AS1702*$D1765)</f>
        <v/>
      </c>
      <c r="AT1765" s="45">
        <f>AT1729*Settings!$C$13*(AT1675+AT1693+AT1684*AT$195+AT1702*$D1765)</f>
        <v/>
      </c>
      <c r="AU1765" s="45">
        <f>AU1729*Settings!$C$13*(AU1675+AU1693+AU1684*AU$195+AU1702*$D1765)</f>
        <v/>
      </c>
      <c r="AV1765" s="45">
        <f>AV1729*Settings!$C$13*(AV1675+AV1693+AV1684*AV$195+AV1702*$D1765)</f>
        <v/>
      </c>
      <c r="AW1765" s="45">
        <f>AW1729*Settings!$C$13*(AW1675+AW1693+AW1684*AW$195+AW1702*$D1765)</f>
        <v/>
      </c>
      <c r="AX1765" s="45">
        <f>AX1729*Settings!$C$13*(AX1675+AX1693+AX1684*AX$195+AX1702*$D1765)</f>
        <v/>
      </c>
      <c r="AY1765" s="46">
        <f>REVENUE(AY1729,Settings!$C$13,NEWREVRATE(AY1675,AY1693,AY1684,AY$195,AY1702,$D1765))</f>
        <v/>
      </c>
    </row>
    <row r="1766" hidden="1" outlineLevel="2">
      <c r="A1766" s="14" t="inlineStr">
        <is>
          <t>rnew</t>
        </is>
      </c>
      <c r="B1766" s="14" t="inlineStr">
        <is>
          <t>oop</t>
        </is>
      </c>
      <c r="C1766" s="14" t="inlineStr">
        <is>
          <t>cst</t>
        </is>
      </c>
      <c r="D1766" s="37">
        <f>INDEX(Inputs!$S$5:$S$132,MATCH($B1766&amp;"|"&amp;$C1766,Inputs!$A$5:$A$132,0))</f>
        <v/>
      </c>
      <c r="E1766" s="36" t="n"/>
      <c r="F1766" s="36" t="n"/>
      <c r="G1766" s="36" t="n"/>
      <c r="H1766" s="14">
        <f>INDEX(Variables!$B$5:$B$105,MATCH($A1766,Variables!$A$5:$A$105,0))&amp;IF($C1766="",""," | "&amp;INDEX(Mapping!$B$5:$B$26,MATCH($C1766,Mapping!$A$5:$A$26,0))&amp;" | "&amp;INDEX(Mapping!$B$30:$B$41,MATCH($B1766,Mapping!$A$30:$A$41,0)))</f>
        <v/>
      </c>
      <c r="I1766" s="14">
        <f>INDEX(Variables!$C$5:$C$105,MATCH($A1766,Variables!$A$5:$A$105,0))</f>
        <v/>
      </c>
      <c r="J1766" s="14">
        <f>INDEX(Variables!$E$5:$E$105,MATCH($A1766,Variables!$A$5:$A$105,0))</f>
        <v/>
      </c>
      <c r="K1766" s="11">
        <f>LOWER(Settings!$C$4)&amp;".mit."&amp;$A1766&amp;IF($C1766="","","."&amp;$C1766&amp;"."&amp;$B1766)&amp;IF(INDEX(Variables!$D$5:$D$105,MATCH($A1766,Variables!$A$5:$A$105,0))="","","."&amp;INDEX(Variables!$D$5:$D$105,MATCH($A1766,Variables!$A$5:$A$105,0)))&amp;"."&amp;K$5</f>
        <v/>
      </c>
      <c r="L1766" s="44">
        <f>L1730*Settings!$C$13*(L1676+L1694+L1685*L$195+L1703*$D1766)</f>
        <v/>
      </c>
      <c r="M1766" s="45">
        <f>M1730*Settings!$C$13*(M1676+M1694+M1685*M$195+M1703*$D1766)</f>
        <v/>
      </c>
      <c r="N1766" s="45">
        <f>N1730*Settings!$C$13*(N1676+N1694+N1685*N$195+N1703*$D1766)</f>
        <v/>
      </c>
      <c r="O1766" s="45">
        <f>O1730*Settings!$C$13*(O1676+O1694+O1685*O$195+O1703*$D1766)</f>
        <v/>
      </c>
      <c r="P1766" s="45">
        <f>P1730*Settings!$C$13*(P1676+P1694+P1685*P$195+P1703*$D1766)</f>
        <v/>
      </c>
      <c r="Q1766" s="45">
        <f>Q1730*Settings!$C$13*(Q1676+Q1694+Q1685*Q$195+Q1703*$D1766)</f>
        <v/>
      </c>
      <c r="R1766" s="45">
        <f>R1730*Settings!$C$13*(R1676+R1694+R1685*R$195+R1703*$D1766)</f>
        <v/>
      </c>
      <c r="S1766" s="45">
        <f>S1730*Settings!$C$13*(S1676+S1694+S1685*S$195+S1703*$D1766)</f>
        <v/>
      </c>
      <c r="T1766" s="45">
        <f>T1730*Settings!$C$13*(T1676+T1694+T1685*T$195+T1703*$D1766)</f>
        <v/>
      </c>
      <c r="U1766" s="45">
        <f>U1730*Settings!$C$13*(U1676+U1694+U1685*U$195+U1703*$D1766)</f>
        <v/>
      </c>
      <c r="V1766" s="45">
        <f>V1730*Settings!$C$13*(V1676+V1694+V1685*V$195+V1703*$D1766)</f>
        <v/>
      </c>
      <c r="W1766" s="45">
        <f>W1730*Settings!$C$13*(W1676+W1694+W1685*W$195+W1703*$D1766)</f>
        <v/>
      </c>
      <c r="X1766" s="45">
        <f>X1730*Settings!$C$13*(X1676+X1694+X1685*X$195+X1703*$D1766)</f>
        <v/>
      </c>
      <c r="Y1766" s="45">
        <f>Y1730*Settings!$C$13*(Y1676+Y1694+Y1685*Y$195+Y1703*$D1766)</f>
        <v/>
      </c>
      <c r="Z1766" s="45">
        <f>Z1730*Settings!$C$13*(Z1676+Z1694+Z1685*Z$195+Z1703*$D1766)</f>
        <v/>
      </c>
      <c r="AA1766" s="45">
        <f>AA1730*Settings!$C$13*(AA1676+AA1694+AA1685*AA$195+AA1703*$D1766)</f>
        <v/>
      </c>
      <c r="AB1766" s="45">
        <f>AB1730*Settings!$C$13*(AB1676+AB1694+AB1685*AB$195+AB1703*$D1766)</f>
        <v/>
      </c>
      <c r="AC1766" s="45">
        <f>AC1730*Settings!$C$13*(AC1676+AC1694+AC1685*AC$195+AC1703*$D1766)</f>
        <v/>
      </c>
      <c r="AD1766" s="46">
        <f>REVENUE(AD1730,Settings!$C$13,NEWREVRATE(AD1676,AD1694,AD1685,AD$195,AD1703,$D1766))</f>
        <v/>
      </c>
      <c r="AF1766" s="11">
        <f>LOWER(Settings!$C$4)&amp;".mit."&amp;$A1766&amp;IF($C1766="","","."&amp;$C1766&amp;"."&amp;$B1766)&amp;IF(INDEX(Variables!$D$5:$D$105,MATCH($A1766,Variables!$A$5:$A$105,0))="","","."&amp;INDEX(Variables!$D$5:$D$105,MATCH($A1766,Variables!$A$5:$A$105,0)))&amp;"."&amp;AF$5</f>
        <v/>
      </c>
      <c r="AG1766" s="44">
        <f>AG1730*Settings!$C$13*(AG1676+AG1694+AG1685*AG$195+AG1703*$D1766)</f>
        <v/>
      </c>
      <c r="AH1766" s="45">
        <f>AH1730*Settings!$C$13*(AH1676+AH1694+AH1685*AH$195+AH1703*$D1766)</f>
        <v/>
      </c>
      <c r="AI1766" s="45">
        <f>AI1730*Settings!$C$13*(AI1676+AI1694+AI1685*AI$195+AI1703*$D1766)</f>
        <v/>
      </c>
      <c r="AJ1766" s="45">
        <f>AJ1730*Settings!$C$13*(AJ1676+AJ1694+AJ1685*AJ$195+AJ1703*$D1766)</f>
        <v/>
      </c>
      <c r="AK1766" s="45">
        <f>AK1730*Settings!$C$13*(AK1676+AK1694+AK1685*AK$195+AK1703*$D1766)</f>
        <v/>
      </c>
      <c r="AL1766" s="45">
        <f>AL1730*Settings!$C$13*(AL1676+AL1694+AL1685*AL$195+AL1703*$D1766)</f>
        <v/>
      </c>
      <c r="AM1766" s="45">
        <f>AM1730*Settings!$C$13*(AM1676+AM1694+AM1685*AM$195+AM1703*$D1766)</f>
        <v/>
      </c>
      <c r="AN1766" s="45">
        <f>AN1730*Settings!$C$13*(AN1676+AN1694+AN1685*AN$195+AN1703*$D1766)</f>
        <v/>
      </c>
      <c r="AO1766" s="45">
        <f>AO1730*Settings!$C$13*(AO1676+AO1694+AO1685*AO$195+AO1703*$D1766)</f>
        <v/>
      </c>
      <c r="AP1766" s="45">
        <f>AP1730*Settings!$C$13*(AP1676+AP1694+AP1685*AP$195+AP1703*$D1766)</f>
        <v/>
      </c>
      <c r="AQ1766" s="45">
        <f>AQ1730*Settings!$C$13*(AQ1676+AQ1694+AQ1685*AQ$195+AQ1703*$D1766)</f>
        <v/>
      </c>
      <c r="AR1766" s="45">
        <f>AR1730*Settings!$C$13*(AR1676+AR1694+AR1685*AR$195+AR1703*$D1766)</f>
        <v/>
      </c>
      <c r="AS1766" s="45">
        <f>AS1730*Settings!$C$13*(AS1676+AS1694+AS1685*AS$195+AS1703*$D1766)</f>
        <v/>
      </c>
      <c r="AT1766" s="45">
        <f>AT1730*Settings!$C$13*(AT1676+AT1694+AT1685*AT$195+AT1703*$D1766)</f>
        <v/>
      </c>
      <c r="AU1766" s="45">
        <f>AU1730*Settings!$C$13*(AU1676+AU1694+AU1685*AU$195+AU1703*$D1766)</f>
        <v/>
      </c>
      <c r="AV1766" s="45">
        <f>AV1730*Settings!$C$13*(AV1676+AV1694+AV1685*AV$195+AV1703*$D1766)</f>
        <v/>
      </c>
      <c r="AW1766" s="45">
        <f>AW1730*Settings!$C$13*(AW1676+AW1694+AW1685*AW$195+AW1703*$D1766)</f>
        <v/>
      </c>
      <c r="AX1766" s="45">
        <f>AX1730*Settings!$C$13*(AX1676+AX1694+AX1685*AX$195+AX1703*$D1766)</f>
        <v/>
      </c>
      <c r="AY1766" s="46">
        <f>REVENUE(AY1730,Settings!$C$13,NEWREVRATE(AY1676,AY1694,AY1685,AY$195,AY1703,$D1766))</f>
        <v/>
      </c>
    </row>
    <row r="1767" hidden="1" outlineLevel="2">
      <c r="A1767" s="14" t="inlineStr">
        <is>
          <t>rnew</t>
        </is>
      </c>
      <c r="B1767" s="14" t="inlineStr">
        <is>
          <t>bio</t>
        </is>
      </c>
      <c r="C1767" s="14" t="inlineStr">
        <is>
          <t>cst</t>
        </is>
      </c>
      <c r="D1767" s="37">
        <f>INDEX(Inputs!$S$5:$S$132,MATCH($B1767&amp;"|"&amp;$C1767,Inputs!$A$5:$A$132,0))</f>
        <v/>
      </c>
      <c r="E1767" s="36" t="n"/>
      <c r="F1767" s="36" t="n"/>
      <c r="G1767" s="36" t="n"/>
      <c r="H1767" s="14">
        <f>INDEX(Variables!$B$5:$B$105,MATCH($A1767,Variables!$A$5:$A$105,0))&amp;IF($C1767="",""," | "&amp;INDEX(Mapping!$B$5:$B$26,MATCH($C1767,Mapping!$A$5:$A$26,0))&amp;" | "&amp;INDEX(Mapping!$B$30:$B$41,MATCH($B1767,Mapping!$A$30:$A$41,0)))</f>
        <v/>
      </c>
      <c r="I1767" s="14">
        <f>INDEX(Variables!$C$5:$C$105,MATCH($A1767,Variables!$A$5:$A$105,0))</f>
        <v/>
      </c>
      <c r="J1767" s="14">
        <f>INDEX(Variables!$E$5:$E$105,MATCH($A1767,Variables!$A$5:$A$105,0))</f>
        <v/>
      </c>
      <c r="K1767" s="11">
        <f>LOWER(Settings!$C$4)&amp;".mit."&amp;$A1767&amp;IF($C1767="","","."&amp;$C1767&amp;"."&amp;$B1767)&amp;IF(INDEX(Variables!$D$5:$D$105,MATCH($A1767,Variables!$A$5:$A$105,0))="","","."&amp;INDEX(Variables!$D$5:$D$105,MATCH($A1767,Variables!$A$5:$A$105,0)))&amp;"."&amp;K$5</f>
        <v/>
      </c>
      <c r="L1767" s="44">
        <f>L1731*Settings!$C$13*(L1677+L1695+L1686*L$195+L1704*$D1767)</f>
        <v/>
      </c>
      <c r="M1767" s="45">
        <f>M1731*Settings!$C$13*(M1677+M1695+M1686*M$195+M1704*$D1767)</f>
        <v/>
      </c>
      <c r="N1767" s="45">
        <f>N1731*Settings!$C$13*(N1677+N1695+N1686*N$195+N1704*$D1767)</f>
        <v/>
      </c>
      <c r="O1767" s="45">
        <f>O1731*Settings!$C$13*(O1677+O1695+O1686*O$195+O1704*$D1767)</f>
        <v/>
      </c>
      <c r="P1767" s="45">
        <f>P1731*Settings!$C$13*(P1677+P1695+P1686*P$195+P1704*$D1767)</f>
        <v/>
      </c>
      <c r="Q1767" s="45">
        <f>Q1731*Settings!$C$13*(Q1677+Q1695+Q1686*Q$195+Q1704*$D1767)</f>
        <v/>
      </c>
      <c r="R1767" s="45">
        <f>R1731*Settings!$C$13*(R1677+R1695+R1686*R$195+R1704*$D1767)</f>
        <v/>
      </c>
      <c r="S1767" s="45">
        <f>S1731*Settings!$C$13*(S1677+S1695+S1686*S$195+S1704*$D1767)</f>
        <v/>
      </c>
      <c r="T1767" s="45">
        <f>T1731*Settings!$C$13*(T1677+T1695+T1686*T$195+T1704*$D1767)</f>
        <v/>
      </c>
      <c r="U1767" s="45">
        <f>U1731*Settings!$C$13*(U1677+U1695+U1686*U$195+U1704*$D1767)</f>
        <v/>
      </c>
      <c r="V1767" s="45">
        <f>V1731*Settings!$C$13*(V1677+V1695+V1686*V$195+V1704*$D1767)</f>
        <v/>
      </c>
      <c r="W1767" s="45">
        <f>W1731*Settings!$C$13*(W1677+W1695+W1686*W$195+W1704*$D1767)</f>
        <v/>
      </c>
      <c r="X1767" s="45">
        <f>X1731*Settings!$C$13*(X1677+X1695+X1686*X$195+X1704*$D1767)</f>
        <v/>
      </c>
      <c r="Y1767" s="45">
        <f>Y1731*Settings!$C$13*(Y1677+Y1695+Y1686*Y$195+Y1704*$D1767)</f>
        <v/>
      </c>
      <c r="Z1767" s="45">
        <f>Z1731*Settings!$C$13*(Z1677+Z1695+Z1686*Z$195+Z1704*$D1767)</f>
        <v/>
      </c>
      <c r="AA1767" s="45">
        <f>AA1731*Settings!$C$13*(AA1677+AA1695+AA1686*AA$195+AA1704*$D1767)</f>
        <v/>
      </c>
      <c r="AB1767" s="45">
        <f>AB1731*Settings!$C$13*(AB1677+AB1695+AB1686*AB$195+AB1704*$D1767)</f>
        <v/>
      </c>
      <c r="AC1767" s="45">
        <f>AC1731*Settings!$C$13*(AC1677+AC1695+AC1686*AC$195+AC1704*$D1767)</f>
        <v/>
      </c>
      <c r="AD1767" s="46">
        <f>REVENUE(AD1731,Settings!$C$13,NEWREVRATE(AD1677,AD1695,AD1686,AD$195,AD1704,$D1767))</f>
        <v/>
      </c>
      <c r="AF1767" s="11">
        <f>LOWER(Settings!$C$4)&amp;".mit."&amp;$A1767&amp;IF($C1767="","","."&amp;$C1767&amp;"."&amp;$B1767)&amp;IF(INDEX(Variables!$D$5:$D$105,MATCH($A1767,Variables!$A$5:$A$105,0))="","","."&amp;INDEX(Variables!$D$5:$D$105,MATCH($A1767,Variables!$A$5:$A$105,0)))&amp;"."&amp;AF$5</f>
        <v/>
      </c>
      <c r="AG1767" s="44">
        <f>AG1731*Settings!$C$13*(AG1677+AG1695+AG1686*AG$195+AG1704*$D1767)</f>
        <v/>
      </c>
      <c r="AH1767" s="45">
        <f>AH1731*Settings!$C$13*(AH1677+AH1695+AH1686*AH$195+AH1704*$D1767)</f>
        <v/>
      </c>
      <c r="AI1767" s="45">
        <f>AI1731*Settings!$C$13*(AI1677+AI1695+AI1686*AI$195+AI1704*$D1767)</f>
        <v/>
      </c>
      <c r="AJ1767" s="45">
        <f>AJ1731*Settings!$C$13*(AJ1677+AJ1695+AJ1686*AJ$195+AJ1704*$D1767)</f>
        <v/>
      </c>
      <c r="AK1767" s="45">
        <f>AK1731*Settings!$C$13*(AK1677+AK1695+AK1686*AK$195+AK1704*$D1767)</f>
        <v/>
      </c>
      <c r="AL1767" s="45">
        <f>AL1731*Settings!$C$13*(AL1677+AL1695+AL1686*AL$195+AL1704*$D1767)</f>
        <v/>
      </c>
      <c r="AM1767" s="45">
        <f>AM1731*Settings!$C$13*(AM1677+AM1695+AM1686*AM$195+AM1704*$D1767)</f>
        <v/>
      </c>
      <c r="AN1767" s="45">
        <f>AN1731*Settings!$C$13*(AN1677+AN1695+AN1686*AN$195+AN1704*$D1767)</f>
        <v/>
      </c>
      <c r="AO1767" s="45">
        <f>AO1731*Settings!$C$13*(AO1677+AO1695+AO1686*AO$195+AO1704*$D1767)</f>
        <v/>
      </c>
      <c r="AP1767" s="45">
        <f>AP1731*Settings!$C$13*(AP1677+AP1695+AP1686*AP$195+AP1704*$D1767)</f>
        <v/>
      </c>
      <c r="AQ1767" s="45">
        <f>AQ1731*Settings!$C$13*(AQ1677+AQ1695+AQ1686*AQ$195+AQ1704*$D1767)</f>
        <v/>
      </c>
      <c r="AR1767" s="45">
        <f>AR1731*Settings!$C$13*(AR1677+AR1695+AR1686*AR$195+AR1704*$D1767)</f>
        <v/>
      </c>
      <c r="AS1767" s="45">
        <f>AS1731*Settings!$C$13*(AS1677+AS1695+AS1686*AS$195+AS1704*$D1767)</f>
        <v/>
      </c>
      <c r="AT1767" s="45">
        <f>AT1731*Settings!$C$13*(AT1677+AT1695+AT1686*AT$195+AT1704*$D1767)</f>
        <v/>
      </c>
      <c r="AU1767" s="45">
        <f>AU1731*Settings!$C$13*(AU1677+AU1695+AU1686*AU$195+AU1704*$D1767)</f>
        <v/>
      </c>
      <c r="AV1767" s="45">
        <f>AV1731*Settings!$C$13*(AV1677+AV1695+AV1686*AV$195+AV1704*$D1767)</f>
        <v/>
      </c>
      <c r="AW1767" s="45">
        <f>AW1731*Settings!$C$13*(AW1677+AW1695+AW1686*AW$195+AW1704*$D1767)</f>
        <v/>
      </c>
      <c r="AX1767" s="45">
        <f>AX1731*Settings!$C$13*(AX1677+AX1695+AX1686*AX$195+AX1704*$D1767)</f>
        <v/>
      </c>
      <c r="AY1767" s="46">
        <f>REVENUE(AY1731,Settings!$C$13,NEWREVRATE(AY1677,AY1695,AY1686,AY$195,AY1704,$D1767))</f>
        <v/>
      </c>
    </row>
    <row r="1768" hidden="1" outlineLevel="2"/>
    <row r="1769" hidden="1" outlineLevel="1" collapsed="1">
      <c r="A1769" s="1" t="inlineStr">
        <is>
          <t>ener</t>
        </is>
      </c>
      <c r="B1769" s="1" t="inlineStr">
        <is>
          <t>all</t>
        </is>
      </c>
      <c r="C1769" s="1" t="inlineStr">
        <is>
          <t>ftr</t>
        </is>
      </c>
      <c r="H1769" s="1">
        <f>INDEX(Variables!$B$5:$B$105,MATCH($A1769,Variables!$A$5:$A$105,0))&amp;IF($C1769="",""," | "&amp;INDEX(Mapping!$B$5:$B$26,MATCH($C1769,Mapping!$A$5:$A$26,0))&amp;" | "&amp;INDEX(Mapping!$B$30:$B$41,MATCH($B1769,Mapping!$A$30:$A$41,0)))</f>
        <v/>
      </c>
      <c r="I1769" s="1">
        <f>INDEX(Variables!$C$5:$C$105,MATCH($A1769,Variables!$A$5:$A$105,0))</f>
        <v/>
      </c>
      <c r="J1769" s="1">
        <f>INDEX(Variables!$E$5:$E$105,MATCH($A1769,Variables!$A$5:$A$105,0))</f>
        <v/>
      </c>
      <c r="K1769" s="17">
        <f>LOWER(Settings!$C$4)&amp;".mit."&amp;$A1769&amp;IF($C1769="","","."&amp;$C1769&amp;"."&amp;$B1769)&amp;IF(INDEX(Variables!$D$5:$D$105,MATCH($A1769,Variables!$A$5:$A$105,0))="","","."&amp;INDEX(Variables!$D$5:$D$105,MATCH($A1769,Variables!$A$5:$A$105,0)))&amp;"."&amp;K$5</f>
        <v/>
      </c>
      <c r="L1769" s="42">
        <f>SUM(L1824:L1831)</f>
        <v/>
      </c>
      <c r="M1769" s="43">
        <f>SUM(M1824:M1831)</f>
        <v/>
      </c>
      <c r="N1769" s="43">
        <f>SUM(N1824:N1831)</f>
        <v/>
      </c>
      <c r="O1769" s="43">
        <f>SUM(O1824:O1831)</f>
        <v/>
      </c>
      <c r="P1769" s="43">
        <f>SUM(P1824:P1831)</f>
        <v/>
      </c>
      <c r="Q1769" s="43">
        <f>SUM(Q1824:Q1831)</f>
        <v/>
      </c>
      <c r="R1769" s="43">
        <f>SUM(R1824:R1831)</f>
        <v/>
      </c>
      <c r="S1769" s="43">
        <f>SUM(S1824:S1831)</f>
        <v/>
      </c>
      <c r="T1769" s="43">
        <f>SUM(T1824:T1831)</f>
        <v/>
      </c>
      <c r="U1769" s="43">
        <f>SUM(U1824:U1831)</f>
        <v/>
      </c>
      <c r="V1769" s="43">
        <f>SUM(V1824:V1831)</f>
        <v/>
      </c>
      <c r="W1769" s="43">
        <f>SUM(W1824:W1831)</f>
        <v/>
      </c>
      <c r="X1769" s="43">
        <f>SUM(X1824:X1831)</f>
        <v/>
      </c>
      <c r="Y1769" s="43">
        <f>SUM(Y1824:Y1831)</f>
        <v/>
      </c>
      <c r="Z1769" s="43">
        <f>SUM(Z1824:Z1831)</f>
        <v/>
      </c>
      <c r="AA1769" s="43">
        <f>SUM(AA1824:AA1831)</f>
        <v/>
      </c>
      <c r="AB1769" s="43">
        <f>SUM(AB1824:AB1831)</f>
        <v/>
      </c>
      <c r="AC1769" s="43">
        <f>SUM(AC1824:AC1831)</f>
        <v/>
      </c>
      <c r="AD1769" s="43">
        <f>SUM(AD1824:AD1831)</f>
        <v/>
      </c>
      <c r="AF1769" s="17">
        <f>LOWER(Settings!$C$4)&amp;".mit."&amp;$A1769&amp;IF($C1769="","","."&amp;$C1769&amp;"."&amp;$B1769)&amp;IF(INDEX(Variables!$D$5:$D$105,MATCH($A1769,Variables!$A$5:$A$105,0))="","","."&amp;INDEX(Variables!$D$5:$D$105,MATCH($A1769,Variables!$A$5:$A$105,0)))&amp;"."&amp;AF$5</f>
        <v/>
      </c>
      <c r="AG1769" s="42">
        <f>SUM(AG1824:AG1831)</f>
        <v/>
      </c>
      <c r="AH1769" s="43">
        <f>SUM(AH1824:AH1831)</f>
        <v/>
      </c>
      <c r="AI1769" s="43">
        <f>SUM(AI1824:AI1831)</f>
        <v/>
      </c>
      <c r="AJ1769" s="43">
        <f>SUM(AJ1824:AJ1831)</f>
        <v/>
      </c>
      <c r="AK1769" s="43">
        <f>SUM(AK1824:AK1831)</f>
        <v/>
      </c>
      <c r="AL1769" s="43">
        <f>SUM(AL1824:AL1831)</f>
        <v/>
      </c>
      <c r="AM1769" s="43">
        <f>SUM(AM1824:AM1831)</f>
        <v/>
      </c>
      <c r="AN1769" s="43">
        <f>SUM(AN1824:AN1831)</f>
        <v/>
      </c>
      <c r="AO1769" s="43">
        <f>SUM(AO1824:AO1831)</f>
        <v/>
      </c>
      <c r="AP1769" s="43">
        <f>SUM(AP1824:AP1831)</f>
        <v/>
      </c>
      <c r="AQ1769" s="43">
        <f>SUM(AQ1824:AQ1831)</f>
        <v/>
      </c>
      <c r="AR1769" s="43">
        <f>SUM(AR1824:AR1831)</f>
        <v/>
      </c>
      <c r="AS1769" s="43">
        <f>SUM(AS1824:AS1831)</f>
        <v/>
      </c>
      <c r="AT1769" s="43">
        <f>SUM(AT1824:AT1831)</f>
        <v/>
      </c>
      <c r="AU1769" s="43">
        <f>SUM(AU1824:AU1831)</f>
        <v/>
      </c>
      <c r="AV1769" s="43">
        <f>SUM(AV1824:AV1831)</f>
        <v/>
      </c>
      <c r="AW1769" s="43">
        <f>SUM(AW1824:AW1831)</f>
        <v/>
      </c>
      <c r="AX1769" s="43">
        <f>SUM(AX1824:AX1831)</f>
        <v/>
      </c>
      <c r="AY1769" s="43">
        <f>SUM(AY1824:AY1831)</f>
        <v/>
      </c>
    </row>
    <row r="1770" hidden="1" outlineLevel="2">
      <c r="A1770" s="14" t="inlineStr">
        <is>
          <t>ctxnew</t>
        </is>
      </c>
      <c r="B1770" s="14" t="inlineStr">
        <is>
          <t>coa</t>
        </is>
      </c>
      <c r="C1770" s="14" t="inlineStr">
        <is>
          <t>ftr</t>
        </is>
      </c>
      <c r="D1770" s="37">
        <f>INDEX(Inputs!$T$5:$T$132,MATCH($B1770&amp;"|"&amp;$C1770,Inputs!$A$5:$A$132,0))</f>
        <v/>
      </c>
      <c r="E1770" s="37">
        <f>INDEX(Inputs!$J$5:$J$132,MATCH($B1770&amp;"|"&amp;$C1770,Inputs!$A$5:$A$132,0))</f>
        <v/>
      </c>
      <c r="F1770" s="37">
        <f>INDEX(Inputs!$K$5:$K$132,MATCH($B1770&amp;"|"&amp;$C1770,Inputs!$A$5:$A$132,0))</f>
        <v/>
      </c>
      <c r="G1770" s="36" t="n"/>
      <c r="H1770" s="14">
        <f>INDEX(Variables!$B$5:$B$105,MATCH($A1770,Variables!$A$5:$A$105,0))&amp;IF($C1770="",""," | "&amp;INDEX(Mapping!$B$5:$B$26,MATCH($C1770,Mapping!$A$5:$A$26,0))&amp;" | "&amp;INDEX(Mapping!$B$30:$B$41,MATCH($B1770,Mapping!$A$30:$A$41,0)))</f>
        <v/>
      </c>
      <c r="I1770" s="14">
        <f>INDEX(Variables!$C$5:$C$105,MATCH($A1770,Variables!$A$5:$A$105,0))</f>
        <v/>
      </c>
      <c r="J1770" s="14">
        <f>INDEX(Variables!$E$5:$E$105,MATCH($A1770,Variables!$A$5:$A$105,0))</f>
        <v/>
      </c>
      <c r="K1770" s="11">
        <f>LOWER(Settings!$C$4)&amp;".mit."&amp;$A1770&amp;IF($C1770="","","."&amp;$C1770&amp;"."&amp;$B1770)&amp;IF(INDEX(Variables!$D$5:$D$105,MATCH($A1770,Variables!$A$5:$A$105,0))="","","."&amp;INDEX(Variables!$D$5:$D$105,MATCH($A1770,Variables!$A$5:$A$105,0)))&amp;"."&amp;K$5</f>
        <v/>
      </c>
      <c r="L1770" s="38">
        <f>L$12*$D1770*INDEX(L$21:L$28,$E1770)*INDEX(L$30:L$46,$F1770)*(1-INDEX(L$121:L$137,$F1770))</f>
        <v/>
      </c>
      <c r="M1770" s="37">
        <f>M$12*$D1770*INDEX(M$21:M$28,$E1770)*INDEX(M$30:M$46,$F1770)*(1-INDEX(M$121:M$137,$F1770))</f>
        <v/>
      </c>
      <c r="N1770" s="37">
        <f>N$12*$D1770*INDEX(N$21:N$28,$E1770)*INDEX(N$30:N$46,$F1770)*(1-INDEX(N$121:N$137,$F1770))</f>
        <v/>
      </c>
      <c r="O1770" s="37">
        <f>O$12*$D1770*INDEX(O$21:O$28,$E1770)*INDEX(O$30:O$46,$F1770)*(1-INDEX(O$121:O$137,$F1770))</f>
        <v/>
      </c>
      <c r="P1770" s="37">
        <f>P$12*$D1770*INDEX(P$21:P$28,$E1770)*INDEX(P$30:P$46,$F1770)*(1-INDEX(P$121:P$137,$F1770))</f>
        <v/>
      </c>
      <c r="Q1770" s="37">
        <f>Q$12*$D1770*INDEX(Q$21:Q$28,$E1770)*INDEX(Q$30:Q$46,$F1770)*(1-INDEX(Q$121:Q$137,$F1770))</f>
        <v/>
      </c>
      <c r="R1770" s="37">
        <f>R$12*$D1770*INDEX(R$21:R$28,$E1770)*INDEX(R$30:R$46,$F1770)*(1-INDEX(R$121:R$137,$F1770))</f>
        <v/>
      </c>
      <c r="S1770" s="37">
        <f>S$12*$D1770*INDEX(S$21:S$28,$E1770)*INDEX(S$30:S$46,$F1770)*(1-INDEX(S$121:S$137,$F1770))</f>
        <v/>
      </c>
      <c r="T1770" s="37">
        <f>T$12*$D1770*INDEX(T$21:T$28,$E1770)*INDEX(T$30:T$46,$F1770)*(1-INDEX(T$121:T$137,$F1770))</f>
        <v/>
      </c>
      <c r="U1770" s="37">
        <f>U$12*$D1770*INDEX(U$21:U$28,$E1770)*INDEX(U$30:U$46,$F1770)*(1-INDEX(U$121:U$137,$F1770))</f>
        <v/>
      </c>
      <c r="V1770" s="37">
        <f>V$12*$D1770*INDEX(V$21:V$28,$E1770)*INDEX(V$30:V$46,$F1770)*(1-INDEX(V$121:V$137,$F1770))</f>
        <v/>
      </c>
      <c r="W1770" s="37">
        <f>W$12*$D1770*INDEX(W$21:W$28,$E1770)*INDEX(W$30:W$46,$F1770)*(1-INDEX(W$121:W$137,$F1770))</f>
        <v/>
      </c>
      <c r="X1770" s="37">
        <f>X$12*$D1770*INDEX(X$21:X$28,$E1770)*INDEX(X$30:X$46,$F1770)*(1-INDEX(X$121:X$137,$F1770))</f>
        <v/>
      </c>
      <c r="Y1770" s="37">
        <f>Y$12*$D1770*INDEX(Y$21:Y$28,$E1770)*INDEX(Y$30:Y$46,$F1770)*(1-INDEX(Y$121:Y$137,$F1770))</f>
        <v/>
      </c>
      <c r="Z1770" s="37">
        <f>Z$12*$D1770*INDEX(Z$21:Z$28,$E1770)*INDEX(Z$30:Z$46,$F1770)*(1-INDEX(Z$121:Z$137,$F1770))</f>
        <v/>
      </c>
      <c r="AA1770" s="37">
        <f>AA$12*$D1770*INDEX(AA$21:AA$28,$E1770)*INDEX(AA$30:AA$46,$F1770)*(1-INDEX(AA$121:AA$137,$F1770))</f>
        <v/>
      </c>
      <c r="AB1770" s="37">
        <f>AB$12*$D1770*INDEX(AB$21:AB$28,$E1770)*INDEX(AB$30:AB$46,$F1770)*(1-INDEX(AB$121:AB$137,$F1770))</f>
        <v/>
      </c>
      <c r="AC1770" s="37">
        <f>AC$12*$D1770*INDEX(AC$21:AC$28,$E1770)*INDEX(AC$30:AC$46,$F1770)*(1-INDEX(AC$121:AC$137,$F1770))</f>
        <v/>
      </c>
      <c r="AD1770" s="40">
        <f>CARBONTAX(AD$12,$D1770,INDEX(AD$21:AD$28,$E1770),INDEX(AD$30:AD$46,$F1770),INDEX(AD$121:AD$137,$F1770))</f>
        <v/>
      </c>
      <c r="AF1770" s="11">
        <f>LOWER(Settings!$C$4)&amp;".mit."&amp;$A1770&amp;IF($C1770="","","."&amp;$C1770&amp;"."&amp;$B1770)&amp;IF(INDEX(Variables!$D$5:$D$105,MATCH($A1770,Variables!$A$5:$A$105,0))="","","."&amp;INDEX(Variables!$D$5:$D$105,MATCH($A1770,Variables!$A$5:$A$105,0)))&amp;"."&amp;AF$5</f>
        <v/>
      </c>
      <c r="AG1770" s="38">
        <f>AG$12*$D1770*INDEX(AG$21:AG$28,$E1770)*INDEX(AG$30:AG$46,$F1770)*(1-INDEX(AG$121:AG$137,$F1770))</f>
        <v/>
      </c>
      <c r="AH1770" s="37">
        <f>AH$12*$D1770*INDEX(AH$21:AH$28,$E1770)*INDEX(AH$30:AH$46,$F1770)*(1-INDEX(AH$121:AH$137,$F1770))</f>
        <v/>
      </c>
      <c r="AI1770" s="37">
        <f>AI$12*$D1770*INDEX(AI$21:AI$28,$E1770)*INDEX(AI$30:AI$46,$F1770)*(1-INDEX(AI$121:AI$137,$F1770))</f>
        <v/>
      </c>
      <c r="AJ1770" s="37">
        <f>AJ$12*$D1770*INDEX(AJ$21:AJ$28,$E1770)*INDEX(AJ$30:AJ$46,$F1770)*(1-INDEX(AJ$121:AJ$137,$F1770))</f>
        <v/>
      </c>
      <c r="AK1770" s="37">
        <f>AK$12*$D1770*INDEX(AK$21:AK$28,$E1770)*INDEX(AK$30:AK$46,$F1770)*(1-INDEX(AK$121:AK$137,$F1770))</f>
        <v/>
      </c>
      <c r="AL1770" s="37">
        <f>AL$12*$D1770*INDEX(AL$21:AL$28,$E1770)*INDEX(AL$30:AL$46,$F1770)*(1-INDEX(AL$121:AL$137,$F1770))</f>
        <v/>
      </c>
      <c r="AM1770" s="37">
        <f>AM$12*$D1770*INDEX(AM$21:AM$28,$E1770)*INDEX(AM$30:AM$46,$F1770)*(1-INDEX(AM$121:AM$137,$F1770))</f>
        <v/>
      </c>
      <c r="AN1770" s="37">
        <f>AN$12*$D1770*INDEX(AN$21:AN$28,$E1770)*INDEX(AN$30:AN$46,$F1770)*(1-INDEX(AN$121:AN$137,$F1770))</f>
        <v/>
      </c>
      <c r="AO1770" s="37">
        <f>AO$12*$D1770*INDEX(AO$21:AO$28,$E1770)*INDEX(AO$30:AO$46,$F1770)*(1-INDEX(AO$121:AO$137,$F1770))</f>
        <v/>
      </c>
      <c r="AP1770" s="37">
        <f>AP$12*$D1770*INDEX(AP$21:AP$28,$E1770)*INDEX(AP$30:AP$46,$F1770)*(1-INDEX(AP$121:AP$137,$F1770))</f>
        <v/>
      </c>
      <c r="AQ1770" s="37">
        <f>AQ$12*$D1770*INDEX(AQ$21:AQ$28,$E1770)*INDEX(AQ$30:AQ$46,$F1770)*(1-INDEX(AQ$121:AQ$137,$F1770))</f>
        <v/>
      </c>
      <c r="AR1770" s="37">
        <f>AR$12*$D1770*INDEX(AR$21:AR$28,$E1770)*INDEX(AR$30:AR$46,$F1770)*(1-INDEX(AR$121:AR$137,$F1770))</f>
        <v/>
      </c>
      <c r="AS1770" s="37">
        <f>AS$12*$D1770*INDEX(AS$21:AS$28,$E1770)*INDEX(AS$30:AS$46,$F1770)*(1-INDEX(AS$121:AS$137,$F1770))</f>
        <v/>
      </c>
      <c r="AT1770" s="37">
        <f>AT$12*$D1770*INDEX(AT$21:AT$28,$E1770)*INDEX(AT$30:AT$46,$F1770)*(1-INDEX(AT$121:AT$137,$F1770))</f>
        <v/>
      </c>
      <c r="AU1770" s="37">
        <f>AU$12*$D1770*INDEX(AU$21:AU$28,$E1770)*INDEX(AU$30:AU$46,$F1770)*(1-INDEX(AU$121:AU$137,$F1770))</f>
        <v/>
      </c>
      <c r="AV1770" s="37">
        <f>AV$12*$D1770*INDEX(AV$21:AV$28,$E1770)*INDEX(AV$30:AV$46,$F1770)*(1-INDEX(AV$121:AV$137,$F1770))</f>
        <v/>
      </c>
      <c r="AW1770" s="37">
        <f>AW$12*$D1770*INDEX(AW$21:AW$28,$E1770)*INDEX(AW$30:AW$46,$F1770)*(1-INDEX(AW$121:AW$137,$F1770))</f>
        <v/>
      </c>
      <c r="AX1770" s="37">
        <f>AX$12*$D1770*INDEX(AX$21:AX$28,$E1770)*INDEX(AX$30:AX$46,$F1770)*(1-INDEX(AX$121:AX$137,$F1770))</f>
        <v/>
      </c>
      <c r="AY1770" s="40">
        <f>CARBONTAX(AY$12,$D1770,INDEX(AY$21:AY$28,$E1770),INDEX(AY$30:AY$46,$F1770),INDEX(AY$121:AY$137,$F1770))</f>
        <v/>
      </c>
    </row>
    <row r="1771" hidden="1" outlineLevel="2">
      <c r="A1771" s="14" t="inlineStr">
        <is>
          <t>ctxnew</t>
        </is>
      </c>
      <c r="B1771" s="14" t="inlineStr">
        <is>
          <t>nga</t>
        </is>
      </c>
      <c r="C1771" s="14" t="inlineStr">
        <is>
          <t>ftr</t>
        </is>
      </c>
      <c r="D1771" s="37">
        <f>INDEX(Inputs!$T$5:$T$132,MATCH($B1771&amp;"|"&amp;$C1771,Inputs!$A$5:$A$132,0))</f>
        <v/>
      </c>
      <c r="E1771" s="37">
        <f>INDEX(Inputs!$J$5:$J$132,MATCH($B1771&amp;"|"&amp;$C1771,Inputs!$A$5:$A$132,0))</f>
        <v/>
      </c>
      <c r="F1771" s="37">
        <f>INDEX(Inputs!$K$5:$K$132,MATCH($B1771&amp;"|"&amp;$C1771,Inputs!$A$5:$A$132,0))</f>
        <v/>
      </c>
      <c r="G1771" s="36" t="n"/>
      <c r="H1771" s="14">
        <f>INDEX(Variables!$B$5:$B$105,MATCH($A1771,Variables!$A$5:$A$105,0))&amp;IF($C1771="",""," | "&amp;INDEX(Mapping!$B$5:$B$26,MATCH($C1771,Mapping!$A$5:$A$26,0))&amp;" | "&amp;INDEX(Mapping!$B$30:$B$41,MATCH($B1771,Mapping!$A$30:$A$41,0)))</f>
        <v/>
      </c>
      <c r="I1771" s="14">
        <f>INDEX(Variables!$C$5:$C$105,MATCH($A1771,Variables!$A$5:$A$105,0))</f>
        <v/>
      </c>
      <c r="J1771" s="14">
        <f>INDEX(Variables!$E$5:$E$105,MATCH($A1771,Variables!$A$5:$A$105,0))</f>
        <v/>
      </c>
      <c r="K1771" s="11">
        <f>LOWER(Settings!$C$4)&amp;".mit."&amp;$A1771&amp;IF($C1771="","","."&amp;$C1771&amp;"."&amp;$B1771)&amp;IF(INDEX(Variables!$D$5:$D$105,MATCH($A1771,Variables!$A$5:$A$105,0))="","","."&amp;INDEX(Variables!$D$5:$D$105,MATCH($A1771,Variables!$A$5:$A$105,0)))&amp;"."&amp;K$5</f>
        <v/>
      </c>
      <c r="L1771" s="38">
        <f>L$12*$D1771*INDEX(L$21:L$28,$E1771)*INDEX(L$30:L$46,$F1771)*(1-INDEX(L$121:L$137,$F1771))</f>
        <v/>
      </c>
      <c r="M1771" s="37">
        <f>M$12*$D1771*INDEX(M$21:M$28,$E1771)*INDEX(M$30:M$46,$F1771)*(1-INDEX(M$121:M$137,$F1771))</f>
        <v/>
      </c>
      <c r="N1771" s="37">
        <f>N$12*$D1771*INDEX(N$21:N$28,$E1771)*INDEX(N$30:N$46,$F1771)*(1-INDEX(N$121:N$137,$F1771))</f>
        <v/>
      </c>
      <c r="O1771" s="37">
        <f>O$12*$D1771*INDEX(O$21:O$28,$E1771)*INDEX(O$30:O$46,$F1771)*(1-INDEX(O$121:O$137,$F1771))</f>
        <v/>
      </c>
      <c r="P1771" s="37">
        <f>P$12*$D1771*INDEX(P$21:P$28,$E1771)*INDEX(P$30:P$46,$F1771)*(1-INDEX(P$121:P$137,$F1771))</f>
        <v/>
      </c>
      <c r="Q1771" s="37">
        <f>Q$12*$D1771*INDEX(Q$21:Q$28,$E1771)*INDEX(Q$30:Q$46,$F1771)*(1-INDEX(Q$121:Q$137,$F1771))</f>
        <v/>
      </c>
      <c r="R1771" s="37">
        <f>R$12*$D1771*INDEX(R$21:R$28,$E1771)*INDEX(R$30:R$46,$F1771)*(1-INDEX(R$121:R$137,$F1771))</f>
        <v/>
      </c>
      <c r="S1771" s="37">
        <f>S$12*$D1771*INDEX(S$21:S$28,$E1771)*INDEX(S$30:S$46,$F1771)*(1-INDEX(S$121:S$137,$F1771))</f>
        <v/>
      </c>
      <c r="T1771" s="37">
        <f>T$12*$D1771*INDEX(T$21:T$28,$E1771)*INDEX(T$30:T$46,$F1771)*(1-INDEX(T$121:T$137,$F1771))</f>
        <v/>
      </c>
      <c r="U1771" s="37">
        <f>U$12*$D1771*INDEX(U$21:U$28,$E1771)*INDEX(U$30:U$46,$F1771)*(1-INDEX(U$121:U$137,$F1771))</f>
        <v/>
      </c>
      <c r="V1771" s="37">
        <f>V$12*$D1771*INDEX(V$21:V$28,$E1771)*INDEX(V$30:V$46,$F1771)*(1-INDEX(V$121:V$137,$F1771))</f>
        <v/>
      </c>
      <c r="W1771" s="37">
        <f>W$12*$D1771*INDEX(W$21:W$28,$E1771)*INDEX(W$30:W$46,$F1771)*(1-INDEX(W$121:W$137,$F1771))</f>
        <v/>
      </c>
      <c r="X1771" s="37">
        <f>X$12*$D1771*INDEX(X$21:X$28,$E1771)*INDEX(X$30:X$46,$F1771)*(1-INDEX(X$121:X$137,$F1771))</f>
        <v/>
      </c>
      <c r="Y1771" s="37">
        <f>Y$12*$D1771*INDEX(Y$21:Y$28,$E1771)*INDEX(Y$30:Y$46,$F1771)*(1-INDEX(Y$121:Y$137,$F1771))</f>
        <v/>
      </c>
      <c r="Z1771" s="37">
        <f>Z$12*$D1771*INDEX(Z$21:Z$28,$E1771)*INDEX(Z$30:Z$46,$F1771)*(1-INDEX(Z$121:Z$137,$F1771))</f>
        <v/>
      </c>
      <c r="AA1771" s="37">
        <f>AA$12*$D1771*INDEX(AA$21:AA$28,$E1771)*INDEX(AA$30:AA$46,$F1771)*(1-INDEX(AA$121:AA$137,$F1771))</f>
        <v/>
      </c>
      <c r="AB1771" s="37">
        <f>AB$12*$D1771*INDEX(AB$21:AB$28,$E1771)*INDEX(AB$30:AB$46,$F1771)*(1-INDEX(AB$121:AB$137,$F1771))</f>
        <v/>
      </c>
      <c r="AC1771" s="37">
        <f>AC$12*$D1771*INDEX(AC$21:AC$28,$E1771)*INDEX(AC$30:AC$46,$F1771)*(1-INDEX(AC$121:AC$137,$F1771))</f>
        <v/>
      </c>
      <c r="AD1771" s="40">
        <f>CARBONTAX(AD$12,$D1771,INDEX(AD$21:AD$28,$E1771),INDEX(AD$30:AD$46,$F1771),INDEX(AD$121:AD$137,$F1771))</f>
        <v/>
      </c>
      <c r="AF1771" s="11">
        <f>LOWER(Settings!$C$4)&amp;".mit."&amp;$A1771&amp;IF($C1771="","","."&amp;$C1771&amp;"."&amp;$B1771)&amp;IF(INDEX(Variables!$D$5:$D$105,MATCH($A1771,Variables!$A$5:$A$105,0))="","","."&amp;INDEX(Variables!$D$5:$D$105,MATCH($A1771,Variables!$A$5:$A$105,0)))&amp;"."&amp;AF$5</f>
        <v/>
      </c>
      <c r="AG1771" s="38">
        <f>AG$12*$D1771*INDEX(AG$21:AG$28,$E1771)*INDEX(AG$30:AG$46,$F1771)*(1-INDEX(AG$121:AG$137,$F1771))</f>
        <v/>
      </c>
      <c r="AH1771" s="37">
        <f>AH$12*$D1771*INDEX(AH$21:AH$28,$E1771)*INDEX(AH$30:AH$46,$F1771)*(1-INDEX(AH$121:AH$137,$F1771))</f>
        <v/>
      </c>
      <c r="AI1771" s="37">
        <f>AI$12*$D1771*INDEX(AI$21:AI$28,$E1771)*INDEX(AI$30:AI$46,$F1771)*(1-INDEX(AI$121:AI$137,$F1771))</f>
        <v/>
      </c>
      <c r="AJ1771" s="37">
        <f>AJ$12*$D1771*INDEX(AJ$21:AJ$28,$E1771)*INDEX(AJ$30:AJ$46,$F1771)*(1-INDEX(AJ$121:AJ$137,$F1771))</f>
        <v/>
      </c>
      <c r="AK1771" s="37">
        <f>AK$12*$D1771*INDEX(AK$21:AK$28,$E1771)*INDEX(AK$30:AK$46,$F1771)*(1-INDEX(AK$121:AK$137,$F1771))</f>
        <v/>
      </c>
      <c r="AL1771" s="37">
        <f>AL$12*$D1771*INDEX(AL$21:AL$28,$E1771)*INDEX(AL$30:AL$46,$F1771)*(1-INDEX(AL$121:AL$137,$F1771))</f>
        <v/>
      </c>
      <c r="AM1771" s="37">
        <f>AM$12*$D1771*INDEX(AM$21:AM$28,$E1771)*INDEX(AM$30:AM$46,$F1771)*(1-INDEX(AM$121:AM$137,$F1771))</f>
        <v/>
      </c>
      <c r="AN1771" s="37">
        <f>AN$12*$D1771*INDEX(AN$21:AN$28,$E1771)*INDEX(AN$30:AN$46,$F1771)*(1-INDEX(AN$121:AN$137,$F1771))</f>
        <v/>
      </c>
      <c r="AO1771" s="37">
        <f>AO$12*$D1771*INDEX(AO$21:AO$28,$E1771)*INDEX(AO$30:AO$46,$F1771)*(1-INDEX(AO$121:AO$137,$F1771))</f>
        <v/>
      </c>
      <c r="AP1771" s="37">
        <f>AP$12*$D1771*INDEX(AP$21:AP$28,$E1771)*INDEX(AP$30:AP$46,$F1771)*(1-INDEX(AP$121:AP$137,$F1771))</f>
        <v/>
      </c>
      <c r="AQ1771" s="37">
        <f>AQ$12*$D1771*INDEX(AQ$21:AQ$28,$E1771)*INDEX(AQ$30:AQ$46,$F1771)*(1-INDEX(AQ$121:AQ$137,$F1771))</f>
        <v/>
      </c>
      <c r="AR1771" s="37">
        <f>AR$12*$D1771*INDEX(AR$21:AR$28,$E1771)*INDEX(AR$30:AR$46,$F1771)*(1-INDEX(AR$121:AR$137,$F1771))</f>
        <v/>
      </c>
      <c r="AS1771" s="37">
        <f>AS$12*$D1771*INDEX(AS$21:AS$28,$E1771)*INDEX(AS$30:AS$46,$F1771)*(1-INDEX(AS$121:AS$137,$F1771))</f>
        <v/>
      </c>
      <c r="AT1771" s="37">
        <f>AT$12*$D1771*INDEX(AT$21:AT$28,$E1771)*INDEX(AT$30:AT$46,$F1771)*(1-INDEX(AT$121:AT$137,$F1771))</f>
        <v/>
      </c>
      <c r="AU1771" s="37">
        <f>AU$12*$D1771*INDEX(AU$21:AU$28,$E1771)*INDEX(AU$30:AU$46,$F1771)*(1-INDEX(AU$121:AU$137,$F1771))</f>
        <v/>
      </c>
      <c r="AV1771" s="37">
        <f>AV$12*$D1771*INDEX(AV$21:AV$28,$E1771)*INDEX(AV$30:AV$46,$F1771)*(1-INDEX(AV$121:AV$137,$F1771))</f>
        <v/>
      </c>
      <c r="AW1771" s="37">
        <f>AW$12*$D1771*INDEX(AW$21:AW$28,$E1771)*INDEX(AW$30:AW$46,$F1771)*(1-INDEX(AW$121:AW$137,$F1771))</f>
        <v/>
      </c>
      <c r="AX1771" s="37">
        <f>AX$12*$D1771*INDEX(AX$21:AX$28,$E1771)*INDEX(AX$30:AX$46,$F1771)*(1-INDEX(AX$121:AX$137,$F1771))</f>
        <v/>
      </c>
      <c r="AY1771" s="40">
        <f>CARBONTAX(AY$12,$D1771,INDEX(AY$21:AY$28,$E1771),INDEX(AY$30:AY$46,$F1771),INDEX(AY$121:AY$137,$F1771))</f>
        <v/>
      </c>
    </row>
    <row r="1772" hidden="1" outlineLevel="2">
      <c r="A1772" s="14" t="inlineStr">
        <is>
          <t>ctxnew</t>
        </is>
      </c>
      <c r="B1772" s="14" t="inlineStr">
        <is>
          <t>gso</t>
        </is>
      </c>
      <c r="C1772" s="14" t="inlineStr">
        <is>
          <t>ftr</t>
        </is>
      </c>
      <c r="D1772" s="37">
        <f>INDEX(Inputs!$T$5:$T$132,MATCH($B1772&amp;"|"&amp;$C1772,Inputs!$A$5:$A$132,0))</f>
        <v/>
      </c>
      <c r="E1772" s="37">
        <f>INDEX(Inputs!$J$5:$J$132,MATCH($B1772&amp;"|"&amp;$C1772,Inputs!$A$5:$A$132,0))</f>
        <v/>
      </c>
      <c r="F1772" s="37">
        <f>INDEX(Inputs!$K$5:$K$132,MATCH($B1772&amp;"|"&amp;$C1772,Inputs!$A$5:$A$132,0))</f>
        <v/>
      </c>
      <c r="G1772" s="36" t="n"/>
      <c r="H1772" s="14">
        <f>INDEX(Variables!$B$5:$B$105,MATCH($A1772,Variables!$A$5:$A$105,0))&amp;IF($C1772="",""," | "&amp;INDEX(Mapping!$B$5:$B$26,MATCH($C1772,Mapping!$A$5:$A$26,0))&amp;" | "&amp;INDEX(Mapping!$B$30:$B$41,MATCH($B1772,Mapping!$A$30:$A$41,0)))</f>
        <v/>
      </c>
      <c r="I1772" s="14">
        <f>INDEX(Variables!$C$5:$C$105,MATCH($A1772,Variables!$A$5:$A$105,0))</f>
        <v/>
      </c>
      <c r="J1772" s="14">
        <f>INDEX(Variables!$E$5:$E$105,MATCH($A1772,Variables!$A$5:$A$105,0))</f>
        <v/>
      </c>
      <c r="K1772" s="11">
        <f>LOWER(Settings!$C$4)&amp;".mit."&amp;$A1772&amp;IF($C1772="","","."&amp;$C1772&amp;"."&amp;$B1772)&amp;IF(INDEX(Variables!$D$5:$D$105,MATCH($A1772,Variables!$A$5:$A$105,0))="","","."&amp;INDEX(Variables!$D$5:$D$105,MATCH($A1772,Variables!$A$5:$A$105,0)))&amp;"."&amp;K$5</f>
        <v/>
      </c>
      <c r="L1772" s="38">
        <f>L$12*$D1772*INDEX(L$21:L$28,$E1772)*INDEX(L$30:L$46,$F1772)*(1-INDEX(L$121:L$137,$F1772))</f>
        <v/>
      </c>
      <c r="M1772" s="37">
        <f>M$12*$D1772*INDEX(M$21:M$28,$E1772)*INDEX(M$30:M$46,$F1772)*(1-INDEX(M$121:M$137,$F1772))</f>
        <v/>
      </c>
      <c r="N1772" s="37">
        <f>N$12*$D1772*INDEX(N$21:N$28,$E1772)*INDEX(N$30:N$46,$F1772)*(1-INDEX(N$121:N$137,$F1772))</f>
        <v/>
      </c>
      <c r="O1772" s="37">
        <f>O$12*$D1772*INDEX(O$21:O$28,$E1772)*INDEX(O$30:O$46,$F1772)*(1-INDEX(O$121:O$137,$F1772))</f>
        <v/>
      </c>
      <c r="P1772" s="37">
        <f>P$12*$D1772*INDEX(P$21:P$28,$E1772)*INDEX(P$30:P$46,$F1772)*(1-INDEX(P$121:P$137,$F1772))</f>
        <v/>
      </c>
      <c r="Q1772" s="37">
        <f>Q$12*$D1772*INDEX(Q$21:Q$28,$E1772)*INDEX(Q$30:Q$46,$F1772)*(1-INDEX(Q$121:Q$137,$F1772))</f>
        <v/>
      </c>
      <c r="R1772" s="37">
        <f>R$12*$D1772*INDEX(R$21:R$28,$E1772)*INDEX(R$30:R$46,$F1772)*(1-INDEX(R$121:R$137,$F1772))</f>
        <v/>
      </c>
      <c r="S1772" s="37">
        <f>S$12*$D1772*INDEX(S$21:S$28,$E1772)*INDEX(S$30:S$46,$F1772)*(1-INDEX(S$121:S$137,$F1772))</f>
        <v/>
      </c>
      <c r="T1772" s="37">
        <f>T$12*$D1772*INDEX(T$21:T$28,$E1772)*INDEX(T$30:T$46,$F1772)*(1-INDEX(T$121:T$137,$F1772))</f>
        <v/>
      </c>
      <c r="U1772" s="37">
        <f>U$12*$D1772*INDEX(U$21:U$28,$E1772)*INDEX(U$30:U$46,$F1772)*(1-INDEX(U$121:U$137,$F1772))</f>
        <v/>
      </c>
      <c r="V1772" s="37">
        <f>V$12*$D1772*INDEX(V$21:V$28,$E1772)*INDEX(V$30:V$46,$F1772)*(1-INDEX(V$121:V$137,$F1772))</f>
        <v/>
      </c>
      <c r="W1772" s="37">
        <f>W$12*$D1772*INDEX(W$21:W$28,$E1772)*INDEX(W$30:W$46,$F1772)*(1-INDEX(W$121:W$137,$F1772))</f>
        <v/>
      </c>
      <c r="X1772" s="37">
        <f>X$12*$D1772*INDEX(X$21:X$28,$E1772)*INDEX(X$30:X$46,$F1772)*(1-INDEX(X$121:X$137,$F1772))</f>
        <v/>
      </c>
      <c r="Y1772" s="37">
        <f>Y$12*$D1772*INDEX(Y$21:Y$28,$E1772)*INDEX(Y$30:Y$46,$F1772)*(1-INDEX(Y$121:Y$137,$F1772))</f>
        <v/>
      </c>
      <c r="Z1772" s="37">
        <f>Z$12*$D1772*INDEX(Z$21:Z$28,$E1772)*INDEX(Z$30:Z$46,$F1772)*(1-INDEX(Z$121:Z$137,$F1772))</f>
        <v/>
      </c>
      <c r="AA1772" s="37">
        <f>AA$12*$D1772*INDEX(AA$21:AA$28,$E1772)*INDEX(AA$30:AA$46,$F1772)*(1-INDEX(AA$121:AA$137,$F1772))</f>
        <v/>
      </c>
      <c r="AB1772" s="37">
        <f>AB$12*$D1772*INDEX(AB$21:AB$28,$E1772)*INDEX(AB$30:AB$46,$F1772)*(1-INDEX(AB$121:AB$137,$F1772))</f>
        <v/>
      </c>
      <c r="AC1772" s="37">
        <f>AC$12*$D1772*INDEX(AC$21:AC$28,$E1772)*INDEX(AC$30:AC$46,$F1772)*(1-INDEX(AC$121:AC$137,$F1772))</f>
        <v/>
      </c>
      <c r="AD1772" s="40">
        <f>CARBONTAX(AD$12,$D1772,INDEX(AD$21:AD$28,$E1772),INDEX(AD$30:AD$46,$F1772),INDEX(AD$121:AD$137,$F1772))</f>
        <v/>
      </c>
      <c r="AF1772" s="11">
        <f>LOWER(Settings!$C$4)&amp;".mit."&amp;$A1772&amp;IF($C1772="","","."&amp;$C1772&amp;"."&amp;$B1772)&amp;IF(INDEX(Variables!$D$5:$D$105,MATCH($A1772,Variables!$A$5:$A$105,0))="","","."&amp;INDEX(Variables!$D$5:$D$105,MATCH($A1772,Variables!$A$5:$A$105,0)))&amp;"."&amp;AF$5</f>
        <v/>
      </c>
      <c r="AG1772" s="38">
        <f>AG$12*$D1772*INDEX(AG$21:AG$28,$E1772)*INDEX(AG$30:AG$46,$F1772)*(1-INDEX(AG$121:AG$137,$F1772))</f>
        <v/>
      </c>
      <c r="AH1772" s="37">
        <f>AH$12*$D1772*INDEX(AH$21:AH$28,$E1772)*INDEX(AH$30:AH$46,$F1772)*(1-INDEX(AH$121:AH$137,$F1772))</f>
        <v/>
      </c>
      <c r="AI1772" s="37">
        <f>AI$12*$D1772*INDEX(AI$21:AI$28,$E1772)*INDEX(AI$30:AI$46,$F1772)*(1-INDEX(AI$121:AI$137,$F1772))</f>
        <v/>
      </c>
      <c r="AJ1772" s="37">
        <f>AJ$12*$D1772*INDEX(AJ$21:AJ$28,$E1772)*INDEX(AJ$30:AJ$46,$F1772)*(1-INDEX(AJ$121:AJ$137,$F1772))</f>
        <v/>
      </c>
      <c r="AK1772" s="37">
        <f>AK$12*$D1772*INDEX(AK$21:AK$28,$E1772)*INDEX(AK$30:AK$46,$F1772)*(1-INDEX(AK$121:AK$137,$F1772))</f>
        <v/>
      </c>
      <c r="AL1772" s="37">
        <f>AL$12*$D1772*INDEX(AL$21:AL$28,$E1772)*INDEX(AL$30:AL$46,$F1772)*(1-INDEX(AL$121:AL$137,$F1772))</f>
        <v/>
      </c>
      <c r="AM1772" s="37">
        <f>AM$12*$D1772*INDEX(AM$21:AM$28,$E1772)*INDEX(AM$30:AM$46,$F1772)*(1-INDEX(AM$121:AM$137,$F1772))</f>
        <v/>
      </c>
      <c r="AN1772" s="37">
        <f>AN$12*$D1772*INDEX(AN$21:AN$28,$E1772)*INDEX(AN$30:AN$46,$F1772)*(1-INDEX(AN$121:AN$137,$F1772))</f>
        <v/>
      </c>
      <c r="AO1772" s="37">
        <f>AO$12*$D1772*INDEX(AO$21:AO$28,$E1772)*INDEX(AO$30:AO$46,$F1772)*(1-INDEX(AO$121:AO$137,$F1772))</f>
        <v/>
      </c>
      <c r="AP1772" s="37">
        <f>AP$12*$D1772*INDEX(AP$21:AP$28,$E1772)*INDEX(AP$30:AP$46,$F1772)*(1-INDEX(AP$121:AP$137,$F1772))</f>
        <v/>
      </c>
      <c r="AQ1772" s="37">
        <f>AQ$12*$D1772*INDEX(AQ$21:AQ$28,$E1772)*INDEX(AQ$30:AQ$46,$F1772)*(1-INDEX(AQ$121:AQ$137,$F1772))</f>
        <v/>
      </c>
      <c r="AR1772" s="37">
        <f>AR$12*$D1772*INDEX(AR$21:AR$28,$E1772)*INDEX(AR$30:AR$46,$F1772)*(1-INDEX(AR$121:AR$137,$F1772))</f>
        <v/>
      </c>
      <c r="AS1772" s="37">
        <f>AS$12*$D1772*INDEX(AS$21:AS$28,$E1772)*INDEX(AS$30:AS$46,$F1772)*(1-INDEX(AS$121:AS$137,$F1772))</f>
        <v/>
      </c>
      <c r="AT1772" s="37">
        <f>AT$12*$D1772*INDEX(AT$21:AT$28,$E1772)*INDEX(AT$30:AT$46,$F1772)*(1-INDEX(AT$121:AT$137,$F1772))</f>
        <v/>
      </c>
      <c r="AU1772" s="37">
        <f>AU$12*$D1772*INDEX(AU$21:AU$28,$E1772)*INDEX(AU$30:AU$46,$F1772)*(1-INDEX(AU$121:AU$137,$F1772))</f>
        <v/>
      </c>
      <c r="AV1772" s="37">
        <f>AV$12*$D1772*INDEX(AV$21:AV$28,$E1772)*INDEX(AV$30:AV$46,$F1772)*(1-INDEX(AV$121:AV$137,$F1772))</f>
        <v/>
      </c>
      <c r="AW1772" s="37">
        <f>AW$12*$D1772*INDEX(AW$21:AW$28,$E1772)*INDEX(AW$30:AW$46,$F1772)*(1-INDEX(AW$121:AW$137,$F1772))</f>
        <v/>
      </c>
      <c r="AX1772" s="37">
        <f>AX$12*$D1772*INDEX(AX$21:AX$28,$E1772)*INDEX(AX$30:AX$46,$F1772)*(1-INDEX(AX$121:AX$137,$F1772))</f>
        <v/>
      </c>
      <c r="AY1772" s="40">
        <f>CARBONTAX(AY$12,$D1772,INDEX(AY$21:AY$28,$E1772),INDEX(AY$30:AY$46,$F1772),INDEX(AY$121:AY$137,$F1772))</f>
        <v/>
      </c>
    </row>
    <row r="1773" hidden="1" outlineLevel="2">
      <c r="A1773" s="14" t="inlineStr">
        <is>
          <t>ctxnew</t>
        </is>
      </c>
      <c r="B1773" s="14" t="inlineStr">
        <is>
          <t>die</t>
        </is>
      </c>
      <c r="C1773" s="14" t="inlineStr">
        <is>
          <t>ftr</t>
        </is>
      </c>
      <c r="D1773" s="37">
        <f>INDEX(Inputs!$T$5:$T$132,MATCH($B1773&amp;"|"&amp;$C1773,Inputs!$A$5:$A$132,0))</f>
        <v/>
      </c>
      <c r="E1773" s="37">
        <f>INDEX(Inputs!$J$5:$J$132,MATCH($B1773&amp;"|"&amp;$C1773,Inputs!$A$5:$A$132,0))</f>
        <v/>
      </c>
      <c r="F1773" s="37">
        <f>INDEX(Inputs!$K$5:$K$132,MATCH($B1773&amp;"|"&amp;$C1773,Inputs!$A$5:$A$132,0))</f>
        <v/>
      </c>
      <c r="G1773" s="36" t="n"/>
      <c r="H1773" s="14">
        <f>INDEX(Variables!$B$5:$B$105,MATCH($A1773,Variables!$A$5:$A$105,0))&amp;IF($C1773="",""," | "&amp;INDEX(Mapping!$B$5:$B$26,MATCH($C1773,Mapping!$A$5:$A$26,0))&amp;" | "&amp;INDEX(Mapping!$B$30:$B$41,MATCH($B1773,Mapping!$A$30:$A$41,0)))</f>
        <v/>
      </c>
      <c r="I1773" s="14">
        <f>INDEX(Variables!$C$5:$C$105,MATCH($A1773,Variables!$A$5:$A$105,0))</f>
        <v/>
      </c>
      <c r="J1773" s="14">
        <f>INDEX(Variables!$E$5:$E$105,MATCH($A1773,Variables!$A$5:$A$105,0))</f>
        <v/>
      </c>
      <c r="K1773" s="11">
        <f>LOWER(Settings!$C$4)&amp;".mit."&amp;$A1773&amp;IF($C1773="","","."&amp;$C1773&amp;"."&amp;$B1773)&amp;IF(INDEX(Variables!$D$5:$D$105,MATCH($A1773,Variables!$A$5:$A$105,0))="","","."&amp;INDEX(Variables!$D$5:$D$105,MATCH($A1773,Variables!$A$5:$A$105,0)))&amp;"."&amp;K$5</f>
        <v/>
      </c>
      <c r="L1773" s="38">
        <f>L$12*$D1773*INDEX(L$21:L$28,$E1773)*INDEX(L$30:L$46,$F1773)*(1-INDEX(L$121:L$137,$F1773))</f>
        <v/>
      </c>
      <c r="M1773" s="37">
        <f>M$12*$D1773*INDEX(M$21:M$28,$E1773)*INDEX(M$30:M$46,$F1773)*(1-INDEX(M$121:M$137,$F1773))</f>
        <v/>
      </c>
      <c r="N1773" s="37">
        <f>N$12*$D1773*INDEX(N$21:N$28,$E1773)*INDEX(N$30:N$46,$F1773)*(1-INDEX(N$121:N$137,$F1773))</f>
        <v/>
      </c>
      <c r="O1773" s="37">
        <f>O$12*$D1773*INDEX(O$21:O$28,$E1773)*INDEX(O$30:O$46,$F1773)*(1-INDEX(O$121:O$137,$F1773))</f>
        <v/>
      </c>
      <c r="P1773" s="37">
        <f>P$12*$D1773*INDEX(P$21:P$28,$E1773)*INDEX(P$30:P$46,$F1773)*(1-INDEX(P$121:P$137,$F1773))</f>
        <v/>
      </c>
      <c r="Q1773" s="37">
        <f>Q$12*$D1773*INDEX(Q$21:Q$28,$E1773)*INDEX(Q$30:Q$46,$F1773)*(1-INDEX(Q$121:Q$137,$F1773))</f>
        <v/>
      </c>
      <c r="R1773" s="37">
        <f>R$12*$D1773*INDEX(R$21:R$28,$E1773)*INDEX(R$30:R$46,$F1773)*(1-INDEX(R$121:R$137,$F1773))</f>
        <v/>
      </c>
      <c r="S1773" s="37">
        <f>S$12*$D1773*INDEX(S$21:S$28,$E1773)*INDEX(S$30:S$46,$F1773)*(1-INDEX(S$121:S$137,$F1773))</f>
        <v/>
      </c>
      <c r="T1773" s="37">
        <f>T$12*$D1773*INDEX(T$21:T$28,$E1773)*INDEX(T$30:T$46,$F1773)*(1-INDEX(T$121:T$137,$F1773))</f>
        <v/>
      </c>
      <c r="U1773" s="37">
        <f>U$12*$D1773*INDEX(U$21:U$28,$E1773)*INDEX(U$30:U$46,$F1773)*(1-INDEX(U$121:U$137,$F1773))</f>
        <v/>
      </c>
      <c r="V1773" s="37">
        <f>V$12*$D1773*INDEX(V$21:V$28,$E1773)*INDEX(V$30:V$46,$F1773)*(1-INDEX(V$121:V$137,$F1773))</f>
        <v/>
      </c>
      <c r="W1773" s="37">
        <f>W$12*$D1773*INDEX(W$21:W$28,$E1773)*INDEX(W$30:W$46,$F1773)*(1-INDEX(W$121:W$137,$F1773))</f>
        <v/>
      </c>
      <c r="X1773" s="37">
        <f>X$12*$D1773*INDEX(X$21:X$28,$E1773)*INDEX(X$30:X$46,$F1773)*(1-INDEX(X$121:X$137,$F1773))</f>
        <v/>
      </c>
      <c r="Y1773" s="37">
        <f>Y$12*$D1773*INDEX(Y$21:Y$28,$E1773)*INDEX(Y$30:Y$46,$F1773)*(1-INDEX(Y$121:Y$137,$F1773))</f>
        <v/>
      </c>
      <c r="Z1773" s="37">
        <f>Z$12*$D1773*INDEX(Z$21:Z$28,$E1773)*INDEX(Z$30:Z$46,$F1773)*(1-INDEX(Z$121:Z$137,$F1773))</f>
        <v/>
      </c>
      <c r="AA1773" s="37">
        <f>AA$12*$D1773*INDEX(AA$21:AA$28,$E1773)*INDEX(AA$30:AA$46,$F1773)*(1-INDEX(AA$121:AA$137,$F1773))</f>
        <v/>
      </c>
      <c r="AB1773" s="37">
        <f>AB$12*$D1773*INDEX(AB$21:AB$28,$E1773)*INDEX(AB$30:AB$46,$F1773)*(1-INDEX(AB$121:AB$137,$F1773))</f>
        <v/>
      </c>
      <c r="AC1773" s="37">
        <f>AC$12*$D1773*INDEX(AC$21:AC$28,$E1773)*INDEX(AC$30:AC$46,$F1773)*(1-INDEX(AC$121:AC$137,$F1773))</f>
        <v/>
      </c>
      <c r="AD1773" s="40">
        <f>CARBONTAX(AD$12,$D1773,INDEX(AD$21:AD$28,$E1773),INDEX(AD$30:AD$46,$F1773),INDEX(AD$121:AD$137,$F1773))</f>
        <v/>
      </c>
      <c r="AF1773" s="11">
        <f>LOWER(Settings!$C$4)&amp;".mit."&amp;$A1773&amp;IF($C1773="","","."&amp;$C1773&amp;"."&amp;$B1773)&amp;IF(INDEX(Variables!$D$5:$D$105,MATCH($A1773,Variables!$A$5:$A$105,0))="","","."&amp;INDEX(Variables!$D$5:$D$105,MATCH($A1773,Variables!$A$5:$A$105,0)))&amp;"."&amp;AF$5</f>
        <v/>
      </c>
      <c r="AG1773" s="38">
        <f>AG$12*$D1773*INDEX(AG$21:AG$28,$E1773)*INDEX(AG$30:AG$46,$F1773)*(1-INDEX(AG$121:AG$137,$F1773))</f>
        <v/>
      </c>
      <c r="AH1773" s="37">
        <f>AH$12*$D1773*INDEX(AH$21:AH$28,$E1773)*INDEX(AH$30:AH$46,$F1773)*(1-INDEX(AH$121:AH$137,$F1773))</f>
        <v/>
      </c>
      <c r="AI1773" s="37">
        <f>AI$12*$D1773*INDEX(AI$21:AI$28,$E1773)*INDEX(AI$30:AI$46,$F1773)*(1-INDEX(AI$121:AI$137,$F1773))</f>
        <v/>
      </c>
      <c r="AJ1773" s="37">
        <f>AJ$12*$D1773*INDEX(AJ$21:AJ$28,$E1773)*INDEX(AJ$30:AJ$46,$F1773)*(1-INDEX(AJ$121:AJ$137,$F1773))</f>
        <v/>
      </c>
      <c r="AK1773" s="37">
        <f>AK$12*$D1773*INDEX(AK$21:AK$28,$E1773)*INDEX(AK$30:AK$46,$F1773)*(1-INDEX(AK$121:AK$137,$F1773))</f>
        <v/>
      </c>
      <c r="AL1773" s="37">
        <f>AL$12*$D1773*INDEX(AL$21:AL$28,$E1773)*INDEX(AL$30:AL$46,$F1773)*(1-INDEX(AL$121:AL$137,$F1773))</f>
        <v/>
      </c>
      <c r="AM1773" s="37">
        <f>AM$12*$D1773*INDEX(AM$21:AM$28,$E1773)*INDEX(AM$30:AM$46,$F1773)*(1-INDEX(AM$121:AM$137,$F1773))</f>
        <v/>
      </c>
      <c r="AN1773" s="37">
        <f>AN$12*$D1773*INDEX(AN$21:AN$28,$E1773)*INDEX(AN$30:AN$46,$F1773)*(1-INDEX(AN$121:AN$137,$F1773))</f>
        <v/>
      </c>
      <c r="AO1773" s="37">
        <f>AO$12*$D1773*INDEX(AO$21:AO$28,$E1773)*INDEX(AO$30:AO$46,$F1773)*(1-INDEX(AO$121:AO$137,$F1773))</f>
        <v/>
      </c>
      <c r="AP1773" s="37">
        <f>AP$12*$D1773*INDEX(AP$21:AP$28,$E1773)*INDEX(AP$30:AP$46,$F1773)*(1-INDEX(AP$121:AP$137,$F1773))</f>
        <v/>
      </c>
      <c r="AQ1773" s="37">
        <f>AQ$12*$D1773*INDEX(AQ$21:AQ$28,$E1773)*INDEX(AQ$30:AQ$46,$F1773)*(1-INDEX(AQ$121:AQ$137,$F1773))</f>
        <v/>
      </c>
      <c r="AR1773" s="37">
        <f>AR$12*$D1773*INDEX(AR$21:AR$28,$E1773)*INDEX(AR$30:AR$46,$F1773)*(1-INDEX(AR$121:AR$137,$F1773))</f>
        <v/>
      </c>
      <c r="AS1773" s="37">
        <f>AS$12*$D1773*INDEX(AS$21:AS$28,$E1773)*INDEX(AS$30:AS$46,$F1773)*(1-INDEX(AS$121:AS$137,$F1773))</f>
        <v/>
      </c>
      <c r="AT1773" s="37">
        <f>AT$12*$D1773*INDEX(AT$21:AT$28,$E1773)*INDEX(AT$30:AT$46,$F1773)*(1-INDEX(AT$121:AT$137,$F1773))</f>
        <v/>
      </c>
      <c r="AU1773" s="37">
        <f>AU$12*$D1773*INDEX(AU$21:AU$28,$E1773)*INDEX(AU$30:AU$46,$F1773)*(1-INDEX(AU$121:AU$137,$F1773))</f>
        <v/>
      </c>
      <c r="AV1773" s="37">
        <f>AV$12*$D1773*INDEX(AV$21:AV$28,$E1773)*INDEX(AV$30:AV$46,$F1773)*(1-INDEX(AV$121:AV$137,$F1773))</f>
        <v/>
      </c>
      <c r="AW1773" s="37">
        <f>AW$12*$D1773*INDEX(AW$21:AW$28,$E1773)*INDEX(AW$30:AW$46,$F1773)*(1-INDEX(AW$121:AW$137,$F1773))</f>
        <v/>
      </c>
      <c r="AX1773" s="37">
        <f>AX$12*$D1773*INDEX(AX$21:AX$28,$E1773)*INDEX(AX$30:AX$46,$F1773)*(1-INDEX(AX$121:AX$137,$F1773))</f>
        <v/>
      </c>
      <c r="AY1773" s="40">
        <f>CARBONTAX(AY$12,$D1773,INDEX(AY$21:AY$28,$E1773),INDEX(AY$30:AY$46,$F1773),INDEX(AY$121:AY$137,$F1773))</f>
        <v/>
      </c>
    </row>
    <row r="1774" hidden="1" outlineLevel="2">
      <c r="A1774" s="14" t="inlineStr">
        <is>
          <t>ctxnew</t>
        </is>
      </c>
      <c r="B1774" s="14" t="inlineStr">
        <is>
          <t>lpg</t>
        </is>
      </c>
      <c r="C1774" s="14" t="inlineStr">
        <is>
          <t>ftr</t>
        </is>
      </c>
      <c r="D1774" s="37">
        <f>INDEX(Inputs!$T$5:$T$132,MATCH($B1774&amp;"|"&amp;$C1774,Inputs!$A$5:$A$132,0))</f>
        <v/>
      </c>
      <c r="E1774" s="37">
        <f>INDEX(Inputs!$J$5:$J$132,MATCH($B1774&amp;"|"&amp;$C1774,Inputs!$A$5:$A$132,0))</f>
        <v/>
      </c>
      <c r="F1774" s="37">
        <f>INDEX(Inputs!$K$5:$K$132,MATCH($B1774&amp;"|"&amp;$C1774,Inputs!$A$5:$A$132,0))</f>
        <v/>
      </c>
      <c r="G1774" s="36" t="n"/>
      <c r="H1774" s="14">
        <f>INDEX(Variables!$B$5:$B$105,MATCH($A1774,Variables!$A$5:$A$105,0))&amp;IF($C1774="",""," | "&amp;INDEX(Mapping!$B$5:$B$26,MATCH($C1774,Mapping!$A$5:$A$26,0))&amp;" | "&amp;INDEX(Mapping!$B$30:$B$41,MATCH($B1774,Mapping!$A$30:$A$41,0)))</f>
        <v/>
      </c>
      <c r="I1774" s="14">
        <f>INDEX(Variables!$C$5:$C$105,MATCH($A1774,Variables!$A$5:$A$105,0))</f>
        <v/>
      </c>
      <c r="J1774" s="14">
        <f>INDEX(Variables!$E$5:$E$105,MATCH($A1774,Variables!$A$5:$A$105,0))</f>
        <v/>
      </c>
      <c r="K1774" s="11">
        <f>LOWER(Settings!$C$4)&amp;".mit."&amp;$A1774&amp;IF($C1774="","","."&amp;$C1774&amp;"."&amp;$B1774)&amp;IF(INDEX(Variables!$D$5:$D$105,MATCH($A1774,Variables!$A$5:$A$105,0))="","","."&amp;INDEX(Variables!$D$5:$D$105,MATCH($A1774,Variables!$A$5:$A$105,0)))&amp;"."&amp;K$5</f>
        <v/>
      </c>
      <c r="L1774" s="38">
        <f>L$12*$D1774*INDEX(L$21:L$28,$E1774)*INDEX(L$30:L$46,$F1774)*(1-INDEX(L$121:L$137,$F1774))</f>
        <v/>
      </c>
      <c r="M1774" s="37">
        <f>M$12*$D1774*INDEX(M$21:M$28,$E1774)*INDEX(M$30:M$46,$F1774)*(1-INDEX(M$121:M$137,$F1774))</f>
        <v/>
      </c>
      <c r="N1774" s="37">
        <f>N$12*$D1774*INDEX(N$21:N$28,$E1774)*INDEX(N$30:N$46,$F1774)*(1-INDEX(N$121:N$137,$F1774))</f>
        <v/>
      </c>
      <c r="O1774" s="37">
        <f>O$12*$D1774*INDEX(O$21:O$28,$E1774)*INDEX(O$30:O$46,$F1774)*(1-INDEX(O$121:O$137,$F1774))</f>
        <v/>
      </c>
      <c r="P1774" s="37">
        <f>P$12*$D1774*INDEX(P$21:P$28,$E1774)*INDEX(P$30:P$46,$F1774)*(1-INDEX(P$121:P$137,$F1774))</f>
        <v/>
      </c>
      <c r="Q1774" s="37">
        <f>Q$12*$D1774*INDEX(Q$21:Q$28,$E1774)*INDEX(Q$30:Q$46,$F1774)*(1-INDEX(Q$121:Q$137,$F1774))</f>
        <v/>
      </c>
      <c r="R1774" s="37">
        <f>R$12*$D1774*INDEX(R$21:R$28,$E1774)*INDEX(R$30:R$46,$F1774)*(1-INDEX(R$121:R$137,$F1774))</f>
        <v/>
      </c>
      <c r="S1774" s="37">
        <f>S$12*$D1774*INDEX(S$21:S$28,$E1774)*INDEX(S$30:S$46,$F1774)*(1-INDEX(S$121:S$137,$F1774))</f>
        <v/>
      </c>
      <c r="T1774" s="37">
        <f>T$12*$D1774*INDEX(T$21:T$28,$E1774)*INDEX(T$30:T$46,$F1774)*(1-INDEX(T$121:T$137,$F1774))</f>
        <v/>
      </c>
      <c r="U1774" s="37">
        <f>U$12*$D1774*INDEX(U$21:U$28,$E1774)*INDEX(U$30:U$46,$F1774)*(1-INDEX(U$121:U$137,$F1774))</f>
        <v/>
      </c>
      <c r="V1774" s="37">
        <f>V$12*$D1774*INDEX(V$21:V$28,$E1774)*INDEX(V$30:V$46,$F1774)*(1-INDEX(V$121:V$137,$F1774))</f>
        <v/>
      </c>
      <c r="W1774" s="37">
        <f>W$12*$D1774*INDEX(W$21:W$28,$E1774)*INDEX(W$30:W$46,$F1774)*(1-INDEX(W$121:W$137,$F1774))</f>
        <v/>
      </c>
      <c r="X1774" s="37">
        <f>X$12*$D1774*INDEX(X$21:X$28,$E1774)*INDEX(X$30:X$46,$F1774)*(1-INDEX(X$121:X$137,$F1774))</f>
        <v/>
      </c>
      <c r="Y1774" s="37">
        <f>Y$12*$D1774*INDEX(Y$21:Y$28,$E1774)*INDEX(Y$30:Y$46,$F1774)*(1-INDEX(Y$121:Y$137,$F1774))</f>
        <v/>
      </c>
      <c r="Z1774" s="37">
        <f>Z$12*$D1774*INDEX(Z$21:Z$28,$E1774)*INDEX(Z$30:Z$46,$F1774)*(1-INDEX(Z$121:Z$137,$F1774))</f>
        <v/>
      </c>
      <c r="AA1774" s="37">
        <f>AA$12*$D1774*INDEX(AA$21:AA$28,$E1774)*INDEX(AA$30:AA$46,$F1774)*(1-INDEX(AA$121:AA$137,$F1774))</f>
        <v/>
      </c>
      <c r="AB1774" s="37">
        <f>AB$12*$D1774*INDEX(AB$21:AB$28,$E1774)*INDEX(AB$30:AB$46,$F1774)*(1-INDEX(AB$121:AB$137,$F1774))</f>
        <v/>
      </c>
      <c r="AC1774" s="37">
        <f>AC$12*$D1774*INDEX(AC$21:AC$28,$E1774)*INDEX(AC$30:AC$46,$F1774)*(1-INDEX(AC$121:AC$137,$F1774))</f>
        <v/>
      </c>
      <c r="AD1774" s="40">
        <f>CARBONTAX(AD$12,$D1774,INDEX(AD$21:AD$28,$E1774),INDEX(AD$30:AD$46,$F1774),INDEX(AD$121:AD$137,$F1774))</f>
        <v/>
      </c>
      <c r="AF1774" s="11">
        <f>LOWER(Settings!$C$4)&amp;".mit."&amp;$A1774&amp;IF($C1774="","","."&amp;$C1774&amp;"."&amp;$B1774)&amp;IF(INDEX(Variables!$D$5:$D$105,MATCH($A1774,Variables!$A$5:$A$105,0))="","","."&amp;INDEX(Variables!$D$5:$D$105,MATCH($A1774,Variables!$A$5:$A$105,0)))&amp;"."&amp;AF$5</f>
        <v/>
      </c>
      <c r="AG1774" s="38">
        <f>AG$12*$D1774*INDEX(AG$21:AG$28,$E1774)*INDEX(AG$30:AG$46,$F1774)*(1-INDEX(AG$121:AG$137,$F1774))</f>
        <v/>
      </c>
      <c r="AH1774" s="37">
        <f>AH$12*$D1774*INDEX(AH$21:AH$28,$E1774)*INDEX(AH$30:AH$46,$F1774)*(1-INDEX(AH$121:AH$137,$F1774))</f>
        <v/>
      </c>
      <c r="AI1774" s="37">
        <f>AI$12*$D1774*INDEX(AI$21:AI$28,$E1774)*INDEX(AI$30:AI$46,$F1774)*(1-INDEX(AI$121:AI$137,$F1774))</f>
        <v/>
      </c>
      <c r="AJ1774" s="37">
        <f>AJ$12*$D1774*INDEX(AJ$21:AJ$28,$E1774)*INDEX(AJ$30:AJ$46,$F1774)*(1-INDEX(AJ$121:AJ$137,$F1774))</f>
        <v/>
      </c>
      <c r="AK1774" s="37">
        <f>AK$12*$D1774*INDEX(AK$21:AK$28,$E1774)*INDEX(AK$30:AK$46,$F1774)*(1-INDEX(AK$121:AK$137,$F1774))</f>
        <v/>
      </c>
      <c r="AL1774" s="37">
        <f>AL$12*$D1774*INDEX(AL$21:AL$28,$E1774)*INDEX(AL$30:AL$46,$F1774)*(1-INDEX(AL$121:AL$137,$F1774))</f>
        <v/>
      </c>
      <c r="AM1774" s="37">
        <f>AM$12*$D1774*INDEX(AM$21:AM$28,$E1774)*INDEX(AM$30:AM$46,$F1774)*(1-INDEX(AM$121:AM$137,$F1774))</f>
        <v/>
      </c>
      <c r="AN1774" s="37">
        <f>AN$12*$D1774*INDEX(AN$21:AN$28,$E1774)*INDEX(AN$30:AN$46,$F1774)*(1-INDEX(AN$121:AN$137,$F1774))</f>
        <v/>
      </c>
      <c r="AO1774" s="37">
        <f>AO$12*$D1774*INDEX(AO$21:AO$28,$E1774)*INDEX(AO$30:AO$46,$F1774)*(1-INDEX(AO$121:AO$137,$F1774))</f>
        <v/>
      </c>
      <c r="AP1774" s="37">
        <f>AP$12*$D1774*INDEX(AP$21:AP$28,$E1774)*INDEX(AP$30:AP$46,$F1774)*(1-INDEX(AP$121:AP$137,$F1774))</f>
        <v/>
      </c>
      <c r="AQ1774" s="37">
        <f>AQ$12*$D1774*INDEX(AQ$21:AQ$28,$E1774)*INDEX(AQ$30:AQ$46,$F1774)*(1-INDEX(AQ$121:AQ$137,$F1774))</f>
        <v/>
      </c>
      <c r="AR1774" s="37">
        <f>AR$12*$D1774*INDEX(AR$21:AR$28,$E1774)*INDEX(AR$30:AR$46,$F1774)*(1-INDEX(AR$121:AR$137,$F1774))</f>
        <v/>
      </c>
      <c r="AS1774" s="37">
        <f>AS$12*$D1774*INDEX(AS$21:AS$28,$E1774)*INDEX(AS$30:AS$46,$F1774)*(1-INDEX(AS$121:AS$137,$F1774))</f>
        <v/>
      </c>
      <c r="AT1774" s="37">
        <f>AT$12*$D1774*INDEX(AT$21:AT$28,$E1774)*INDEX(AT$30:AT$46,$F1774)*(1-INDEX(AT$121:AT$137,$F1774))</f>
        <v/>
      </c>
      <c r="AU1774" s="37">
        <f>AU$12*$D1774*INDEX(AU$21:AU$28,$E1774)*INDEX(AU$30:AU$46,$F1774)*(1-INDEX(AU$121:AU$137,$F1774))</f>
        <v/>
      </c>
      <c r="AV1774" s="37">
        <f>AV$12*$D1774*INDEX(AV$21:AV$28,$E1774)*INDEX(AV$30:AV$46,$F1774)*(1-INDEX(AV$121:AV$137,$F1774))</f>
        <v/>
      </c>
      <c r="AW1774" s="37">
        <f>AW$12*$D1774*INDEX(AW$21:AW$28,$E1774)*INDEX(AW$30:AW$46,$F1774)*(1-INDEX(AW$121:AW$137,$F1774))</f>
        <v/>
      </c>
      <c r="AX1774" s="37">
        <f>AX$12*$D1774*INDEX(AX$21:AX$28,$E1774)*INDEX(AX$30:AX$46,$F1774)*(1-INDEX(AX$121:AX$137,$F1774))</f>
        <v/>
      </c>
      <c r="AY1774" s="40">
        <f>CARBONTAX(AY$12,$D1774,INDEX(AY$21:AY$28,$E1774),INDEX(AY$30:AY$46,$F1774),INDEX(AY$121:AY$137,$F1774))</f>
        <v/>
      </c>
    </row>
    <row r="1775" hidden="1" outlineLevel="2">
      <c r="A1775" s="14" t="inlineStr">
        <is>
          <t>ctxnew</t>
        </is>
      </c>
      <c r="B1775" s="14" t="inlineStr">
        <is>
          <t>ker</t>
        </is>
      </c>
      <c r="C1775" s="14" t="inlineStr">
        <is>
          <t>ftr</t>
        </is>
      </c>
      <c r="D1775" s="37">
        <f>INDEX(Inputs!$T$5:$T$132,MATCH($B1775&amp;"|"&amp;$C1775,Inputs!$A$5:$A$132,0))</f>
        <v/>
      </c>
      <c r="E1775" s="37">
        <f>INDEX(Inputs!$J$5:$J$132,MATCH($B1775&amp;"|"&amp;$C1775,Inputs!$A$5:$A$132,0))</f>
        <v/>
      </c>
      <c r="F1775" s="37">
        <f>INDEX(Inputs!$K$5:$K$132,MATCH($B1775&amp;"|"&amp;$C1775,Inputs!$A$5:$A$132,0))</f>
        <v/>
      </c>
      <c r="G1775" s="36" t="n"/>
      <c r="H1775" s="14">
        <f>INDEX(Variables!$B$5:$B$105,MATCH($A1775,Variables!$A$5:$A$105,0))&amp;IF($C1775="",""," | "&amp;INDEX(Mapping!$B$5:$B$26,MATCH($C1775,Mapping!$A$5:$A$26,0))&amp;" | "&amp;INDEX(Mapping!$B$30:$B$41,MATCH($B1775,Mapping!$A$30:$A$41,0)))</f>
        <v/>
      </c>
      <c r="I1775" s="14">
        <f>INDEX(Variables!$C$5:$C$105,MATCH($A1775,Variables!$A$5:$A$105,0))</f>
        <v/>
      </c>
      <c r="J1775" s="14">
        <f>INDEX(Variables!$E$5:$E$105,MATCH($A1775,Variables!$A$5:$A$105,0))</f>
        <v/>
      </c>
      <c r="K1775" s="11">
        <f>LOWER(Settings!$C$4)&amp;".mit."&amp;$A1775&amp;IF($C1775="","","."&amp;$C1775&amp;"."&amp;$B1775)&amp;IF(INDEX(Variables!$D$5:$D$105,MATCH($A1775,Variables!$A$5:$A$105,0))="","","."&amp;INDEX(Variables!$D$5:$D$105,MATCH($A1775,Variables!$A$5:$A$105,0)))&amp;"."&amp;K$5</f>
        <v/>
      </c>
      <c r="L1775" s="38">
        <f>L$12*$D1775*INDEX(L$21:L$28,$E1775)*INDEX(L$30:L$46,$F1775)*(1-INDEX(L$121:L$137,$F1775))</f>
        <v/>
      </c>
      <c r="M1775" s="37">
        <f>M$12*$D1775*INDEX(M$21:M$28,$E1775)*INDEX(M$30:M$46,$F1775)*(1-INDEX(M$121:M$137,$F1775))</f>
        <v/>
      </c>
      <c r="N1775" s="37">
        <f>N$12*$D1775*INDEX(N$21:N$28,$E1775)*INDEX(N$30:N$46,$F1775)*(1-INDEX(N$121:N$137,$F1775))</f>
        <v/>
      </c>
      <c r="O1775" s="37">
        <f>O$12*$D1775*INDEX(O$21:O$28,$E1775)*INDEX(O$30:O$46,$F1775)*(1-INDEX(O$121:O$137,$F1775))</f>
        <v/>
      </c>
      <c r="P1775" s="37">
        <f>P$12*$D1775*INDEX(P$21:P$28,$E1775)*INDEX(P$30:P$46,$F1775)*(1-INDEX(P$121:P$137,$F1775))</f>
        <v/>
      </c>
      <c r="Q1775" s="37">
        <f>Q$12*$D1775*INDEX(Q$21:Q$28,$E1775)*INDEX(Q$30:Q$46,$F1775)*(1-INDEX(Q$121:Q$137,$F1775))</f>
        <v/>
      </c>
      <c r="R1775" s="37">
        <f>R$12*$D1775*INDEX(R$21:R$28,$E1775)*INDEX(R$30:R$46,$F1775)*(1-INDEX(R$121:R$137,$F1775))</f>
        <v/>
      </c>
      <c r="S1775" s="37">
        <f>S$12*$D1775*INDEX(S$21:S$28,$E1775)*INDEX(S$30:S$46,$F1775)*(1-INDEX(S$121:S$137,$F1775))</f>
        <v/>
      </c>
      <c r="T1775" s="37">
        <f>T$12*$D1775*INDEX(T$21:T$28,$E1775)*INDEX(T$30:T$46,$F1775)*(1-INDEX(T$121:T$137,$F1775))</f>
        <v/>
      </c>
      <c r="U1775" s="37">
        <f>U$12*$D1775*INDEX(U$21:U$28,$E1775)*INDEX(U$30:U$46,$F1775)*(1-INDEX(U$121:U$137,$F1775))</f>
        <v/>
      </c>
      <c r="V1775" s="37">
        <f>V$12*$D1775*INDEX(V$21:V$28,$E1775)*INDEX(V$30:V$46,$F1775)*(1-INDEX(V$121:V$137,$F1775))</f>
        <v/>
      </c>
      <c r="W1775" s="37">
        <f>W$12*$D1775*INDEX(W$21:W$28,$E1775)*INDEX(W$30:W$46,$F1775)*(1-INDEX(W$121:W$137,$F1775))</f>
        <v/>
      </c>
      <c r="X1775" s="37">
        <f>X$12*$D1775*INDEX(X$21:X$28,$E1775)*INDEX(X$30:X$46,$F1775)*(1-INDEX(X$121:X$137,$F1775))</f>
        <v/>
      </c>
      <c r="Y1775" s="37">
        <f>Y$12*$D1775*INDEX(Y$21:Y$28,$E1775)*INDEX(Y$30:Y$46,$F1775)*(1-INDEX(Y$121:Y$137,$F1775))</f>
        <v/>
      </c>
      <c r="Z1775" s="37">
        <f>Z$12*$D1775*INDEX(Z$21:Z$28,$E1775)*INDEX(Z$30:Z$46,$F1775)*(1-INDEX(Z$121:Z$137,$F1775))</f>
        <v/>
      </c>
      <c r="AA1775" s="37">
        <f>AA$12*$D1775*INDEX(AA$21:AA$28,$E1775)*INDEX(AA$30:AA$46,$F1775)*(1-INDEX(AA$121:AA$137,$F1775))</f>
        <v/>
      </c>
      <c r="AB1775" s="37">
        <f>AB$12*$D1775*INDEX(AB$21:AB$28,$E1775)*INDEX(AB$30:AB$46,$F1775)*(1-INDEX(AB$121:AB$137,$F1775))</f>
        <v/>
      </c>
      <c r="AC1775" s="37">
        <f>AC$12*$D1775*INDEX(AC$21:AC$28,$E1775)*INDEX(AC$30:AC$46,$F1775)*(1-INDEX(AC$121:AC$137,$F1775))</f>
        <v/>
      </c>
      <c r="AD1775" s="40">
        <f>CARBONTAX(AD$12,$D1775,INDEX(AD$21:AD$28,$E1775),INDEX(AD$30:AD$46,$F1775),INDEX(AD$121:AD$137,$F1775))</f>
        <v/>
      </c>
      <c r="AF1775" s="11">
        <f>LOWER(Settings!$C$4)&amp;".mit."&amp;$A1775&amp;IF($C1775="","","."&amp;$C1775&amp;"."&amp;$B1775)&amp;IF(INDEX(Variables!$D$5:$D$105,MATCH($A1775,Variables!$A$5:$A$105,0))="","","."&amp;INDEX(Variables!$D$5:$D$105,MATCH($A1775,Variables!$A$5:$A$105,0)))&amp;"."&amp;AF$5</f>
        <v/>
      </c>
      <c r="AG1775" s="38">
        <f>AG$12*$D1775*INDEX(AG$21:AG$28,$E1775)*INDEX(AG$30:AG$46,$F1775)*(1-INDEX(AG$121:AG$137,$F1775))</f>
        <v/>
      </c>
      <c r="AH1775" s="37">
        <f>AH$12*$D1775*INDEX(AH$21:AH$28,$E1775)*INDEX(AH$30:AH$46,$F1775)*(1-INDEX(AH$121:AH$137,$F1775))</f>
        <v/>
      </c>
      <c r="AI1775" s="37">
        <f>AI$12*$D1775*INDEX(AI$21:AI$28,$E1775)*INDEX(AI$30:AI$46,$F1775)*(1-INDEX(AI$121:AI$137,$F1775))</f>
        <v/>
      </c>
      <c r="AJ1775" s="37">
        <f>AJ$12*$D1775*INDEX(AJ$21:AJ$28,$E1775)*INDEX(AJ$30:AJ$46,$F1775)*(1-INDEX(AJ$121:AJ$137,$F1775))</f>
        <v/>
      </c>
      <c r="AK1775" s="37">
        <f>AK$12*$D1775*INDEX(AK$21:AK$28,$E1775)*INDEX(AK$30:AK$46,$F1775)*(1-INDEX(AK$121:AK$137,$F1775))</f>
        <v/>
      </c>
      <c r="AL1775" s="37">
        <f>AL$12*$D1775*INDEX(AL$21:AL$28,$E1775)*INDEX(AL$30:AL$46,$F1775)*(1-INDEX(AL$121:AL$137,$F1775))</f>
        <v/>
      </c>
      <c r="AM1775" s="37">
        <f>AM$12*$D1775*INDEX(AM$21:AM$28,$E1775)*INDEX(AM$30:AM$46,$F1775)*(1-INDEX(AM$121:AM$137,$F1775))</f>
        <v/>
      </c>
      <c r="AN1775" s="37">
        <f>AN$12*$D1775*INDEX(AN$21:AN$28,$E1775)*INDEX(AN$30:AN$46,$F1775)*(1-INDEX(AN$121:AN$137,$F1775))</f>
        <v/>
      </c>
      <c r="AO1775" s="37">
        <f>AO$12*$D1775*INDEX(AO$21:AO$28,$E1775)*INDEX(AO$30:AO$46,$F1775)*(1-INDEX(AO$121:AO$137,$F1775))</f>
        <v/>
      </c>
      <c r="AP1775" s="37">
        <f>AP$12*$D1775*INDEX(AP$21:AP$28,$E1775)*INDEX(AP$30:AP$46,$F1775)*(1-INDEX(AP$121:AP$137,$F1775))</f>
        <v/>
      </c>
      <c r="AQ1775" s="37">
        <f>AQ$12*$D1775*INDEX(AQ$21:AQ$28,$E1775)*INDEX(AQ$30:AQ$46,$F1775)*(1-INDEX(AQ$121:AQ$137,$F1775))</f>
        <v/>
      </c>
      <c r="AR1775" s="37">
        <f>AR$12*$D1775*INDEX(AR$21:AR$28,$E1775)*INDEX(AR$30:AR$46,$F1775)*(1-INDEX(AR$121:AR$137,$F1775))</f>
        <v/>
      </c>
      <c r="AS1775" s="37">
        <f>AS$12*$D1775*INDEX(AS$21:AS$28,$E1775)*INDEX(AS$30:AS$46,$F1775)*(1-INDEX(AS$121:AS$137,$F1775))</f>
        <v/>
      </c>
      <c r="AT1775" s="37">
        <f>AT$12*$D1775*INDEX(AT$21:AT$28,$E1775)*INDEX(AT$30:AT$46,$F1775)*(1-INDEX(AT$121:AT$137,$F1775))</f>
        <v/>
      </c>
      <c r="AU1775" s="37">
        <f>AU$12*$D1775*INDEX(AU$21:AU$28,$E1775)*INDEX(AU$30:AU$46,$F1775)*(1-INDEX(AU$121:AU$137,$F1775))</f>
        <v/>
      </c>
      <c r="AV1775" s="37">
        <f>AV$12*$D1775*INDEX(AV$21:AV$28,$E1775)*INDEX(AV$30:AV$46,$F1775)*(1-INDEX(AV$121:AV$137,$F1775))</f>
        <v/>
      </c>
      <c r="AW1775" s="37">
        <f>AW$12*$D1775*INDEX(AW$21:AW$28,$E1775)*INDEX(AW$30:AW$46,$F1775)*(1-INDEX(AW$121:AW$137,$F1775))</f>
        <v/>
      </c>
      <c r="AX1775" s="37">
        <f>AX$12*$D1775*INDEX(AX$21:AX$28,$E1775)*INDEX(AX$30:AX$46,$F1775)*(1-INDEX(AX$121:AX$137,$F1775))</f>
        <v/>
      </c>
      <c r="AY1775" s="40">
        <f>CARBONTAX(AY$12,$D1775,INDEX(AY$21:AY$28,$E1775),INDEX(AY$30:AY$46,$F1775),INDEX(AY$121:AY$137,$F1775))</f>
        <v/>
      </c>
    </row>
    <row r="1776" hidden="1" outlineLevel="2">
      <c r="A1776" s="14" t="inlineStr">
        <is>
          <t>ctxnew</t>
        </is>
      </c>
      <c r="B1776" s="14" t="inlineStr">
        <is>
          <t>oop</t>
        </is>
      </c>
      <c r="C1776" s="14" t="inlineStr">
        <is>
          <t>ftr</t>
        </is>
      </c>
      <c r="D1776" s="37">
        <f>INDEX(Inputs!$T$5:$T$132,MATCH($B1776&amp;"|"&amp;$C1776,Inputs!$A$5:$A$132,0))</f>
        <v/>
      </c>
      <c r="E1776" s="37">
        <f>INDEX(Inputs!$J$5:$J$132,MATCH($B1776&amp;"|"&amp;$C1776,Inputs!$A$5:$A$132,0))</f>
        <v/>
      </c>
      <c r="F1776" s="37">
        <f>INDEX(Inputs!$K$5:$K$132,MATCH($B1776&amp;"|"&amp;$C1776,Inputs!$A$5:$A$132,0))</f>
        <v/>
      </c>
      <c r="G1776" s="36" t="n"/>
      <c r="H1776" s="14">
        <f>INDEX(Variables!$B$5:$B$105,MATCH($A1776,Variables!$A$5:$A$105,0))&amp;IF($C1776="",""," | "&amp;INDEX(Mapping!$B$5:$B$26,MATCH($C1776,Mapping!$A$5:$A$26,0))&amp;" | "&amp;INDEX(Mapping!$B$30:$B$41,MATCH($B1776,Mapping!$A$30:$A$41,0)))</f>
        <v/>
      </c>
      <c r="I1776" s="14">
        <f>INDEX(Variables!$C$5:$C$105,MATCH($A1776,Variables!$A$5:$A$105,0))</f>
        <v/>
      </c>
      <c r="J1776" s="14">
        <f>INDEX(Variables!$E$5:$E$105,MATCH($A1776,Variables!$A$5:$A$105,0))</f>
        <v/>
      </c>
      <c r="K1776" s="11">
        <f>LOWER(Settings!$C$4)&amp;".mit."&amp;$A1776&amp;IF($C1776="","","."&amp;$C1776&amp;"."&amp;$B1776)&amp;IF(INDEX(Variables!$D$5:$D$105,MATCH($A1776,Variables!$A$5:$A$105,0))="","","."&amp;INDEX(Variables!$D$5:$D$105,MATCH($A1776,Variables!$A$5:$A$105,0)))&amp;"."&amp;K$5</f>
        <v/>
      </c>
      <c r="L1776" s="38">
        <f>L$12*$D1776*INDEX(L$21:L$28,$E1776)*INDEX(L$30:L$46,$F1776)*(1-INDEX(L$121:L$137,$F1776))</f>
        <v/>
      </c>
      <c r="M1776" s="37">
        <f>M$12*$D1776*INDEX(M$21:M$28,$E1776)*INDEX(M$30:M$46,$F1776)*(1-INDEX(M$121:M$137,$F1776))</f>
        <v/>
      </c>
      <c r="N1776" s="37">
        <f>N$12*$D1776*INDEX(N$21:N$28,$E1776)*INDEX(N$30:N$46,$F1776)*(1-INDEX(N$121:N$137,$F1776))</f>
        <v/>
      </c>
      <c r="O1776" s="37">
        <f>O$12*$D1776*INDEX(O$21:O$28,$E1776)*INDEX(O$30:O$46,$F1776)*(1-INDEX(O$121:O$137,$F1776))</f>
        <v/>
      </c>
      <c r="P1776" s="37">
        <f>P$12*$D1776*INDEX(P$21:P$28,$E1776)*INDEX(P$30:P$46,$F1776)*(1-INDEX(P$121:P$137,$F1776))</f>
        <v/>
      </c>
      <c r="Q1776" s="37">
        <f>Q$12*$D1776*INDEX(Q$21:Q$28,$E1776)*INDEX(Q$30:Q$46,$F1776)*(1-INDEX(Q$121:Q$137,$F1776))</f>
        <v/>
      </c>
      <c r="R1776" s="37">
        <f>R$12*$D1776*INDEX(R$21:R$28,$E1776)*INDEX(R$30:R$46,$F1776)*(1-INDEX(R$121:R$137,$F1776))</f>
        <v/>
      </c>
      <c r="S1776" s="37">
        <f>S$12*$D1776*INDEX(S$21:S$28,$E1776)*INDEX(S$30:S$46,$F1776)*(1-INDEX(S$121:S$137,$F1776))</f>
        <v/>
      </c>
      <c r="T1776" s="37">
        <f>T$12*$D1776*INDEX(T$21:T$28,$E1776)*INDEX(T$30:T$46,$F1776)*(1-INDEX(T$121:T$137,$F1776))</f>
        <v/>
      </c>
      <c r="U1776" s="37">
        <f>U$12*$D1776*INDEX(U$21:U$28,$E1776)*INDEX(U$30:U$46,$F1776)*(1-INDEX(U$121:U$137,$F1776))</f>
        <v/>
      </c>
      <c r="V1776" s="37">
        <f>V$12*$D1776*INDEX(V$21:V$28,$E1776)*INDEX(V$30:V$46,$F1776)*(1-INDEX(V$121:V$137,$F1776))</f>
        <v/>
      </c>
      <c r="W1776" s="37">
        <f>W$12*$D1776*INDEX(W$21:W$28,$E1776)*INDEX(W$30:W$46,$F1776)*(1-INDEX(W$121:W$137,$F1776))</f>
        <v/>
      </c>
      <c r="X1776" s="37">
        <f>X$12*$D1776*INDEX(X$21:X$28,$E1776)*INDEX(X$30:X$46,$F1776)*(1-INDEX(X$121:X$137,$F1776))</f>
        <v/>
      </c>
      <c r="Y1776" s="37">
        <f>Y$12*$D1776*INDEX(Y$21:Y$28,$E1776)*INDEX(Y$30:Y$46,$F1776)*(1-INDEX(Y$121:Y$137,$F1776))</f>
        <v/>
      </c>
      <c r="Z1776" s="37">
        <f>Z$12*$D1776*INDEX(Z$21:Z$28,$E1776)*INDEX(Z$30:Z$46,$F1776)*(1-INDEX(Z$121:Z$137,$F1776))</f>
        <v/>
      </c>
      <c r="AA1776" s="37">
        <f>AA$12*$D1776*INDEX(AA$21:AA$28,$E1776)*INDEX(AA$30:AA$46,$F1776)*(1-INDEX(AA$121:AA$137,$F1776))</f>
        <v/>
      </c>
      <c r="AB1776" s="37">
        <f>AB$12*$D1776*INDEX(AB$21:AB$28,$E1776)*INDEX(AB$30:AB$46,$F1776)*(1-INDEX(AB$121:AB$137,$F1776))</f>
        <v/>
      </c>
      <c r="AC1776" s="37">
        <f>AC$12*$D1776*INDEX(AC$21:AC$28,$E1776)*INDEX(AC$30:AC$46,$F1776)*(1-INDEX(AC$121:AC$137,$F1776))</f>
        <v/>
      </c>
      <c r="AD1776" s="40">
        <f>CARBONTAX(AD$12,$D1776,INDEX(AD$21:AD$28,$E1776),INDEX(AD$30:AD$46,$F1776),INDEX(AD$121:AD$137,$F1776))</f>
        <v/>
      </c>
      <c r="AF1776" s="11">
        <f>LOWER(Settings!$C$4)&amp;".mit."&amp;$A1776&amp;IF($C1776="","","."&amp;$C1776&amp;"."&amp;$B1776)&amp;IF(INDEX(Variables!$D$5:$D$105,MATCH($A1776,Variables!$A$5:$A$105,0))="","","."&amp;INDEX(Variables!$D$5:$D$105,MATCH($A1776,Variables!$A$5:$A$105,0)))&amp;"."&amp;AF$5</f>
        <v/>
      </c>
      <c r="AG1776" s="38">
        <f>AG$12*$D1776*INDEX(AG$21:AG$28,$E1776)*INDEX(AG$30:AG$46,$F1776)*(1-INDEX(AG$121:AG$137,$F1776))</f>
        <v/>
      </c>
      <c r="AH1776" s="37">
        <f>AH$12*$D1776*INDEX(AH$21:AH$28,$E1776)*INDEX(AH$30:AH$46,$F1776)*(1-INDEX(AH$121:AH$137,$F1776))</f>
        <v/>
      </c>
      <c r="AI1776" s="37">
        <f>AI$12*$D1776*INDEX(AI$21:AI$28,$E1776)*INDEX(AI$30:AI$46,$F1776)*(1-INDEX(AI$121:AI$137,$F1776))</f>
        <v/>
      </c>
      <c r="AJ1776" s="37">
        <f>AJ$12*$D1776*INDEX(AJ$21:AJ$28,$E1776)*INDEX(AJ$30:AJ$46,$F1776)*(1-INDEX(AJ$121:AJ$137,$F1776))</f>
        <v/>
      </c>
      <c r="AK1776" s="37">
        <f>AK$12*$D1776*INDEX(AK$21:AK$28,$E1776)*INDEX(AK$30:AK$46,$F1776)*(1-INDEX(AK$121:AK$137,$F1776))</f>
        <v/>
      </c>
      <c r="AL1776" s="37">
        <f>AL$12*$D1776*INDEX(AL$21:AL$28,$E1776)*INDEX(AL$30:AL$46,$F1776)*(1-INDEX(AL$121:AL$137,$F1776))</f>
        <v/>
      </c>
      <c r="AM1776" s="37">
        <f>AM$12*$D1776*INDEX(AM$21:AM$28,$E1776)*INDEX(AM$30:AM$46,$F1776)*(1-INDEX(AM$121:AM$137,$F1776))</f>
        <v/>
      </c>
      <c r="AN1776" s="37">
        <f>AN$12*$D1776*INDEX(AN$21:AN$28,$E1776)*INDEX(AN$30:AN$46,$F1776)*(1-INDEX(AN$121:AN$137,$F1776))</f>
        <v/>
      </c>
      <c r="AO1776" s="37">
        <f>AO$12*$D1776*INDEX(AO$21:AO$28,$E1776)*INDEX(AO$30:AO$46,$F1776)*(1-INDEX(AO$121:AO$137,$F1776))</f>
        <v/>
      </c>
      <c r="AP1776" s="37">
        <f>AP$12*$D1776*INDEX(AP$21:AP$28,$E1776)*INDEX(AP$30:AP$46,$F1776)*(1-INDEX(AP$121:AP$137,$F1776))</f>
        <v/>
      </c>
      <c r="AQ1776" s="37">
        <f>AQ$12*$D1776*INDEX(AQ$21:AQ$28,$E1776)*INDEX(AQ$30:AQ$46,$F1776)*(1-INDEX(AQ$121:AQ$137,$F1776))</f>
        <v/>
      </c>
      <c r="AR1776" s="37">
        <f>AR$12*$D1776*INDEX(AR$21:AR$28,$E1776)*INDEX(AR$30:AR$46,$F1776)*(1-INDEX(AR$121:AR$137,$F1776))</f>
        <v/>
      </c>
      <c r="AS1776" s="37">
        <f>AS$12*$D1776*INDEX(AS$21:AS$28,$E1776)*INDEX(AS$30:AS$46,$F1776)*(1-INDEX(AS$121:AS$137,$F1776))</f>
        <v/>
      </c>
      <c r="AT1776" s="37">
        <f>AT$12*$D1776*INDEX(AT$21:AT$28,$E1776)*INDEX(AT$30:AT$46,$F1776)*(1-INDEX(AT$121:AT$137,$F1776))</f>
        <v/>
      </c>
      <c r="AU1776" s="37">
        <f>AU$12*$D1776*INDEX(AU$21:AU$28,$E1776)*INDEX(AU$30:AU$46,$F1776)*(1-INDEX(AU$121:AU$137,$F1776))</f>
        <v/>
      </c>
      <c r="AV1776" s="37">
        <f>AV$12*$D1776*INDEX(AV$21:AV$28,$E1776)*INDEX(AV$30:AV$46,$F1776)*(1-INDEX(AV$121:AV$137,$F1776))</f>
        <v/>
      </c>
      <c r="AW1776" s="37">
        <f>AW$12*$D1776*INDEX(AW$21:AW$28,$E1776)*INDEX(AW$30:AW$46,$F1776)*(1-INDEX(AW$121:AW$137,$F1776))</f>
        <v/>
      </c>
      <c r="AX1776" s="37">
        <f>AX$12*$D1776*INDEX(AX$21:AX$28,$E1776)*INDEX(AX$30:AX$46,$F1776)*(1-INDEX(AX$121:AX$137,$F1776))</f>
        <v/>
      </c>
      <c r="AY1776" s="40">
        <f>CARBONTAX(AY$12,$D1776,INDEX(AY$21:AY$28,$E1776),INDEX(AY$30:AY$46,$F1776),INDEX(AY$121:AY$137,$F1776))</f>
        <v/>
      </c>
    </row>
    <row r="1777" hidden="1" outlineLevel="2">
      <c r="A1777" s="14" t="inlineStr">
        <is>
          <t>ctxnew</t>
        </is>
      </c>
      <c r="B1777" s="14" t="inlineStr">
        <is>
          <t>bio</t>
        </is>
      </c>
      <c r="C1777" s="14" t="inlineStr">
        <is>
          <t>ftr</t>
        </is>
      </c>
      <c r="D1777" s="37">
        <f>INDEX(Inputs!$T$5:$T$132,MATCH($B1777&amp;"|"&amp;$C1777,Inputs!$A$5:$A$132,0))</f>
        <v/>
      </c>
      <c r="E1777" s="37">
        <f>INDEX(Inputs!$J$5:$J$132,MATCH($B1777&amp;"|"&amp;$C1777,Inputs!$A$5:$A$132,0))</f>
        <v/>
      </c>
      <c r="F1777" s="37">
        <f>INDEX(Inputs!$K$5:$K$132,MATCH($B1777&amp;"|"&amp;$C1777,Inputs!$A$5:$A$132,0))</f>
        <v/>
      </c>
      <c r="G1777" s="36" t="n"/>
      <c r="H1777" s="14">
        <f>INDEX(Variables!$B$5:$B$105,MATCH($A1777,Variables!$A$5:$A$105,0))&amp;IF($C1777="",""," | "&amp;INDEX(Mapping!$B$5:$B$26,MATCH($C1777,Mapping!$A$5:$A$26,0))&amp;" | "&amp;INDEX(Mapping!$B$30:$B$41,MATCH($B1777,Mapping!$A$30:$A$41,0)))</f>
        <v/>
      </c>
      <c r="I1777" s="14">
        <f>INDEX(Variables!$C$5:$C$105,MATCH($A1777,Variables!$A$5:$A$105,0))</f>
        <v/>
      </c>
      <c r="J1777" s="14">
        <f>INDEX(Variables!$E$5:$E$105,MATCH($A1777,Variables!$A$5:$A$105,0))</f>
        <v/>
      </c>
      <c r="K1777" s="11">
        <f>LOWER(Settings!$C$4)&amp;".mit."&amp;$A1777&amp;IF($C1777="","","."&amp;$C1777&amp;"."&amp;$B1777)&amp;IF(INDEX(Variables!$D$5:$D$105,MATCH($A1777,Variables!$A$5:$A$105,0))="","","."&amp;INDEX(Variables!$D$5:$D$105,MATCH($A1777,Variables!$A$5:$A$105,0)))&amp;"."&amp;K$5</f>
        <v/>
      </c>
      <c r="L1777" s="38">
        <f>L$12*$D1777*INDEX(L$21:L$28,$E1777)*INDEX(L$30:L$46,$F1777)*(1-INDEX(L$121:L$137,$F1777))</f>
        <v/>
      </c>
      <c r="M1777" s="37">
        <f>M$12*$D1777*INDEX(M$21:M$28,$E1777)*INDEX(M$30:M$46,$F1777)*(1-INDEX(M$121:M$137,$F1777))</f>
        <v/>
      </c>
      <c r="N1777" s="37">
        <f>N$12*$D1777*INDEX(N$21:N$28,$E1777)*INDEX(N$30:N$46,$F1777)*(1-INDEX(N$121:N$137,$F1777))</f>
        <v/>
      </c>
      <c r="O1777" s="37">
        <f>O$12*$D1777*INDEX(O$21:O$28,$E1777)*INDEX(O$30:O$46,$F1777)*(1-INDEX(O$121:O$137,$F1777))</f>
        <v/>
      </c>
      <c r="P1777" s="37">
        <f>P$12*$D1777*INDEX(P$21:P$28,$E1777)*INDEX(P$30:P$46,$F1777)*(1-INDEX(P$121:P$137,$F1777))</f>
        <v/>
      </c>
      <c r="Q1777" s="37">
        <f>Q$12*$D1777*INDEX(Q$21:Q$28,$E1777)*INDEX(Q$30:Q$46,$F1777)*(1-INDEX(Q$121:Q$137,$F1777))</f>
        <v/>
      </c>
      <c r="R1777" s="37">
        <f>R$12*$D1777*INDEX(R$21:R$28,$E1777)*INDEX(R$30:R$46,$F1777)*(1-INDEX(R$121:R$137,$F1777))</f>
        <v/>
      </c>
      <c r="S1777" s="37">
        <f>S$12*$D1777*INDEX(S$21:S$28,$E1777)*INDEX(S$30:S$46,$F1777)*(1-INDEX(S$121:S$137,$F1777))</f>
        <v/>
      </c>
      <c r="T1777" s="37">
        <f>T$12*$D1777*INDEX(T$21:T$28,$E1777)*INDEX(T$30:T$46,$F1777)*(1-INDEX(T$121:T$137,$F1777))</f>
        <v/>
      </c>
      <c r="U1777" s="37">
        <f>U$12*$D1777*INDEX(U$21:U$28,$E1777)*INDEX(U$30:U$46,$F1777)*(1-INDEX(U$121:U$137,$F1777))</f>
        <v/>
      </c>
      <c r="V1777" s="37">
        <f>V$12*$D1777*INDEX(V$21:V$28,$E1777)*INDEX(V$30:V$46,$F1777)*(1-INDEX(V$121:V$137,$F1777))</f>
        <v/>
      </c>
      <c r="W1777" s="37">
        <f>W$12*$D1777*INDEX(W$21:W$28,$E1777)*INDEX(W$30:W$46,$F1777)*(1-INDEX(W$121:W$137,$F1777))</f>
        <v/>
      </c>
      <c r="X1777" s="37">
        <f>X$12*$D1777*INDEX(X$21:X$28,$E1777)*INDEX(X$30:X$46,$F1777)*(1-INDEX(X$121:X$137,$F1777))</f>
        <v/>
      </c>
      <c r="Y1777" s="37">
        <f>Y$12*$D1777*INDEX(Y$21:Y$28,$E1777)*INDEX(Y$30:Y$46,$F1777)*(1-INDEX(Y$121:Y$137,$F1777))</f>
        <v/>
      </c>
      <c r="Z1777" s="37">
        <f>Z$12*$D1777*INDEX(Z$21:Z$28,$E1777)*INDEX(Z$30:Z$46,$F1777)*(1-INDEX(Z$121:Z$137,$F1777))</f>
        <v/>
      </c>
      <c r="AA1777" s="37">
        <f>AA$12*$D1777*INDEX(AA$21:AA$28,$E1777)*INDEX(AA$30:AA$46,$F1777)*(1-INDEX(AA$121:AA$137,$F1777))</f>
        <v/>
      </c>
      <c r="AB1777" s="37">
        <f>AB$12*$D1777*INDEX(AB$21:AB$28,$E1777)*INDEX(AB$30:AB$46,$F1777)*(1-INDEX(AB$121:AB$137,$F1777))</f>
        <v/>
      </c>
      <c r="AC1777" s="37">
        <f>AC$12*$D1777*INDEX(AC$21:AC$28,$E1777)*INDEX(AC$30:AC$46,$F1777)*(1-INDEX(AC$121:AC$137,$F1777))</f>
        <v/>
      </c>
      <c r="AD1777" s="40">
        <f>CARBONTAX(AD$12,$D1777,INDEX(AD$21:AD$28,$E1777),INDEX(AD$30:AD$46,$F1777),INDEX(AD$121:AD$137,$F1777))</f>
        <v/>
      </c>
      <c r="AF1777" s="11">
        <f>LOWER(Settings!$C$4)&amp;".mit."&amp;$A1777&amp;IF($C1777="","","."&amp;$C1777&amp;"."&amp;$B1777)&amp;IF(INDEX(Variables!$D$5:$D$105,MATCH($A1777,Variables!$A$5:$A$105,0))="","","."&amp;INDEX(Variables!$D$5:$D$105,MATCH($A1777,Variables!$A$5:$A$105,0)))&amp;"."&amp;AF$5</f>
        <v/>
      </c>
      <c r="AG1777" s="38">
        <f>AG$12*$D1777*INDEX(AG$21:AG$28,$E1777)*INDEX(AG$30:AG$46,$F1777)*(1-INDEX(AG$121:AG$137,$F1777))</f>
        <v/>
      </c>
      <c r="AH1777" s="37">
        <f>AH$12*$D1777*INDEX(AH$21:AH$28,$E1777)*INDEX(AH$30:AH$46,$F1777)*(1-INDEX(AH$121:AH$137,$F1777))</f>
        <v/>
      </c>
      <c r="AI1777" s="37">
        <f>AI$12*$D1777*INDEX(AI$21:AI$28,$E1777)*INDEX(AI$30:AI$46,$F1777)*(1-INDEX(AI$121:AI$137,$F1777))</f>
        <v/>
      </c>
      <c r="AJ1777" s="37">
        <f>AJ$12*$D1777*INDEX(AJ$21:AJ$28,$E1777)*INDEX(AJ$30:AJ$46,$F1777)*(1-INDEX(AJ$121:AJ$137,$F1777))</f>
        <v/>
      </c>
      <c r="AK1777" s="37">
        <f>AK$12*$D1777*INDEX(AK$21:AK$28,$E1777)*INDEX(AK$30:AK$46,$F1777)*(1-INDEX(AK$121:AK$137,$F1777))</f>
        <v/>
      </c>
      <c r="AL1777" s="37">
        <f>AL$12*$D1777*INDEX(AL$21:AL$28,$E1777)*INDEX(AL$30:AL$46,$F1777)*(1-INDEX(AL$121:AL$137,$F1777))</f>
        <v/>
      </c>
      <c r="AM1777" s="37">
        <f>AM$12*$D1777*INDEX(AM$21:AM$28,$E1777)*INDEX(AM$30:AM$46,$F1777)*(1-INDEX(AM$121:AM$137,$F1777))</f>
        <v/>
      </c>
      <c r="AN1777" s="37">
        <f>AN$12*$D1777*INDEX(AN$21:AN$28,$E1777)*INDEX(AN$30:AN$46,$F1777)*(1-INDEX(AN$121:AN$137,$F1777))</f>
        <v/>
      </c>
      <c r="AO1777" s="37">
        <f>AO$12*$D1777*INDEX(AO$21:AO$28,$E1777)*INDEX(AO$30:AO$46,$F1777)*(1-INDEX(AO$121:AO$137,$F1777))</f>
        <v/>
      </c>
      <c r="AP1777" s="37">
        <f>AP$12*$D1777*INDEX(AP$21:AP$28,$E1777)*INDEX(AP$30:AP$46,$F1777)*(1-INDEX(AP$121:AP$137,$F1777))</f>
        <v/>
      </c>
      <c r="AQ1777" s="37">
        <f>AQ$12*$D1777*INDEX(AQ$21:AQ$28,$E1777)*INDEX(AQ$30:AQ$46,$F1777)*(1-INDEX(AQ$121:AQ$137,$F1777))</f>
        <v/>
      </c>
      <c r="AR1777" s="37">
        <f>AR$12*$D1777*INDEX(AR$21:AR$28,$E1777)*INDEX(AR$30:AR$46,$F1777)*(1-INDEX(AR$121:AR$137,$F1777))</f>
        <v/>
      </c>
      <c r="AS1777" s="37">
        <f>AS$12*$D1777*INDEX(AS$21:AS$28,$E1777)*INDEX(AS$30:AS$46,$F1777)*(1-INDEX(AS$121:AS$137,$F1777))</f>
        <v/>
      </c>
      <c r="AT1777" s="37">
        <f>AT$12*$D1777*INDEX(AT$21:AT$28,$E1777)*INDEX(AT$30:AT$46,$F1777)*(1-INDEX(AT$121:AT$137,$F1777))</f>
        <v/>
      </c>
      <c r="AU1777" s="37">
        <f>AU$12*$D1777*INDEX(AU$21:AU$28,$E1777)*INDEX(AU$30:AU$46,$F1777)*(1-INDEX(AU$121:AU$137,$F1777))</f>
        <v/>
      </c>
      <c r="AV1777" s="37">
        <f>AV$12*$D1777*INDEX(AV$21:AV$28,$E1777)*INDEX(AV$30:AV$46,$F1777)*(1-INDEX(AV$121:AV$137,$F1777))</f>
        <v/>
      </c>
      <c r="AW1777" s="37">
        <f>AW$12*$D1777*INDEX(AW$21:AW$28,$E1777)*INDEX(AW$30:AW$46,$F1777)*(1-INDEX(AW$121:AW$137,$F1777))</f>
        <v/>
      </c>
      <c r="AX1777" s="37">
        <f>AX$12*$D1777*INDEX(AX$21:AX$28,$E1777)*INDEX(AX$30:AX$46,$F1777)*(1-INDEX(AX$121:AX$137,$F1777))</f>
        <v/>
      </c>
      <c r="AY1777" s="40">
        <f>CARBONTAX(AY$12,$D1777,INDEX(AY$21:AY$28,$E1777),INDEX(AY$30:AY$46,$F1777),INDEX(AY$121:AY$137,$F1777))</f>
        <v/>
      </c>
    </row>
    <row r="1778" hidden="1" outlineLevel="2"/>
    <row r="1779" hidden="1" outlineLevel="2">
      <c r="A1779" s="14" t="inlineStr">
        <is>
          <t>ets</t>
        </is>
      </c>
      <c r="B1779" s="14" t="inlineStr">
        <is>
          <t>coa</t>
        </is>
      </c>
      <c r="C1779" s="14" t="inlineStr">
        <is>
          <t>ftr</t>
        </is>
      </c>
      <c r="D1779" s="37">
        <f>INDEX(Inputs!$T$5:$T$132,MATCH($B1779&amp;"|"&amp;$C1779,Inputs!$A$5:$A$132,0))</f>
        <v/>
      </c>
      <c r="E1779" s="37">
        <f>INDEX(Inputs!$K$5:$K$132,MATCH($B1779&amp;"|"&amp;$C1779,Inputs!$A$5:$A$132,0))</f>
        <v/>
      </c>
      <c r="F1779" s="36" t="n"/>
      <c r="G1779" s="36" t="n"/>
      <c r="H1779" s="14">
        <f>INDEX(Variables!$B$5:$B$105,MATCH($A1779,Variables!$A$5:$A$105,0))&amp;IF($C1779="",""," | "&amp;INDEX(Mapping!$B$5:$B$26,MATCH($C1779,Mapping!$A$5:$A$26,0))&amp;" | "&amp;INDEX(Mapping!$B$30:$B$41,MATCH($B1779,Mapping!$A$30:$A$41,0)))</f>
        <v/>
      </c>
      <c r="I1779" s="14">
        <f>INDEX(Variables!$C$5:$C$105,MATCH($A1779,Variables!$A$5:$A$105,0))</f>
        <v/>
      </c>
      <c r="J1779" s="14">
        <f>INDEX(Variables!$E$5:$E$105,MATCH($A1779,Variables!$A$5:$A$105,0))</f>
        <v/>
      </c>
      <c r="K1779" s="11">
        <f>LOWER(Settings!$C$4)&amp;".mit."&amp;$A1779&amp;IF($C1779="","","."&amp;$C1779&amp;"."&amp;$B1779)&amp;IF(INDEX(Variables!$D$5:$D$105,MATCH($A1779,Variables!$A$5:$A$105,0))="","","."&amp;INDEX(Variables!$D$5:$D$105,MATCH($A1779,Variables!$A$5:$A$105,0)))&amp;"."&amp;K$5</f>
        <v/>
      </c>
      <c r="L1779" s="38">
        <f>L$194*$D1779*INDEX(L$121:L$137,$E1779)*(1-INDEX(L$151:L$167,$E1779))</f>
        <v/>
      </c>
      <c r="M1779" s="37">
        <f>M$194*$D1779*INDEX(M$121:M$137,$E1779)*(1-INDEX(M$151:M$167,$E1779))</f>
        <v/>
      </c>
      <c r="N1779" s="37">
        <f>N$194*$D1779*INDEX(N$121:N$137,$E1779)*(1-INDEX(N$151:N$167,$E1779))</f>
        <v/>
      </c>
      <c r="O1779" s="37">
        <f>O$194*$D1779*INDEX(O$121:O$137,$E1779)*(1-INDEX(O$151:O$167,$E1779))</f>
        <v/>
      </c>
      <c r="P1779" s="37">
        <f>P$194*$D1779*INDEX(P$121:P$137,$E1779)*(1-INDEX(P$151:P$167,$E1779))</f>
        <v/>
      </c>
      <c r="Q1779" s="37">
        <f>Q$194*$D1779*INDEX(Q$121:Q$137,$E1779)*(1-INDEX(Q$151:Q$167,$E1779))</f>
        <v/>
      </c>
      <c r="R1779" s="37">
        <f>R$194*$D1779*INDEX(R$121:R$137,$E1779)*(1-INDEX(R$151:R$167,$E1779))</f>
        <v/>
      </c>
      <c r="S1779" s="37">
        <f>S$194*$D1779*INDEX(S$121:S$137,$E1779)*(1-INDEX(S$151:S$167,$E1779))</f>
        <v/>
      </c>
      <c r="T1779" s="37">
        <f>T$194*$D1779*INDEX(T$121:T$137,$E1779)*(1-INDEX(T$151:T$167,$E1779))</f>
        <v/>
      </c>
      <c r="U1779" s="37">
        <f>U$194*$D1779*INDEX(U$121:U$137,$E1779)*(1-INDEX(U$151:U$167,$E1779))</f>
        <v/>
      </c>
      <c r="V1779" s="37">
        <f>V$194*$D1779*INDEX(V$121:V$137,$E1779)*(1-INDEX(V$151:V$167,$E1779))</f>
        <v/>
      </c>
      <c r="W1779" s="37">
        <f>W$194*$D1779*INDEX(W$121:W$137,$E1779)*(1-INDEX(W$151:W$167,$E1779))</f>
        <v/>
      </c>
      <c r="X1779" s="37">
        <f>X$194*$D1779*INDEX(X$121:X$137,$E1779)*(1-INDEX(X$151:X$167,$E1779))</f>
        <v/>
      </c>
      <c r="Y1779" s="37">
        <f>Y$194*$D1779*INDEX(Y$121:Y$137,$E1779)*(1-INDEX(Y$151:Y$167,$E1779))</f>
        <v/>
      </c>
      <c r="Z1779" s="37">
        <f>Z$194*$D1779*INDEX(Z$121:Z$137,$E1779)*(1-INDEX(Z$151:Z$167,$E1779))</f>
        <v/>
      </c>
      <c r="AA1779" s="37">
        <f>AA$194*$D1779*INDEX(AA$121:AA$137,$E1779)*(1-INDEX(AA$151:AA$167,$E1779))</f>
        <v/>
      </c>
      <c r="AB1779" s="37">
        <f>AB$194*$D1779*INDEX(AB$121:AB$137,$E1779)*(1-INDEX(AB$151:AB$167,$E1779))</f>
        <v/>
      </c>
      <c r="AC1779" s="37">
        <f>AC$194*$D1779*INDEX(AC$121:AC$137,$E1779)*(1-INDEX(AC$151:AC$167,$E1779))</f>
        <v/>
      </c>
      <c r="AD1779" s="40">
        <f>ETSCOST(AD$194,$D1779,INDEX(AD$121:AD$137,$E1779),INDEX(AD$151:AD$167,$E1779))</f>
        <v/>
      </c>
      <c r="AF1779" s="11">
        <f>LOWER(Settings!$C$4)&amp;".mit."&amp;$A1779&amp;IF($C1779="","","."&amp;$C1779&amp;"."&amp;$B1779)&amp;IF(INDEX(Variables!$D$5:$D$105,MATCH($A1779,Variables!$A$5:$A$105,0))="","","."&amp;INDEX(Variables!$D$5:$D$105,MATCH($A1779,Variables!$A$5:$A$105,0)))&amp;"."&amp;AF$5</f>
        <v/>
      </c>
      <c r="AG1779" s="38">
        <f>AG$194*$D1779*INDEX(AG$121:AG$137,$E1779)*(1-INDEX(AG$151:AG$167,$E1779))</f>
        <v/>
      </c>
      <c r="AH1779" s="37">
        <f>AH$194*$D1779*INDEX(AH$121:AH$137,$E1779)*(1-INDEX(AH$151:AH$167,$E1779))</f>
        <v/>
      </c>
      <c r="AI1779" s="37">
        <f>AI$194*$D1779*INDEX(AI$121:AI$137,$E1779)*(1-INDEX(AI$151:AI$167,$E1779))</f>
        <v/>
      </c>
      <c r="AJ1779" s="37">
        <f>AJ$194*$D1779*INDEX(AJ$121:AJ$137,$E1779)*(1-INDEX(AJ$151:AJ$167,$E1779))</f>
        <v/>
      </c>
      <c r="AK1779" s="37">
        <f>AK$194*$D1779*INDEX(AK$121:AK$137,$E1779)*(1-INDEX(AK$151:AK$167,$E1779))</f>
        <v/>
      </c>
      <c r="AL1779" s="37">
        <f>AL$194*$D1779*INDEX(AL$121:AL$137,$E1779)*(1-INDEX(AL$151:AL$167,$E1779))</f>
        <v/>
      </c>
      <c r="AM1779" s="37">
        <f>AM$194*$D1779*INDEX(AM$121:AM$137,$E1779)*(1-INDEX(AM$151:AM$167,$E1779))</f>
        <v/>
      </c>
      <c r="AN1779" s="37">
        <f>AN$194*$D1779*INDEX(AN$121:AN$137,$E1779)*(1-INDEX(AN$151:AN$167,$E1779))</f>
        <v/>
      </c>
      <c r="AO1779" s="37">
        <f>AO$194*$D1779*INDEX(AO$121:AO$137,$E1779)*(1-INDEX(AO$151:AO$167,$E1779))</f>
        <v/>
      </c>
      <c r="AP1779" s="37">
        <f>AP$194*$D1779*INDEX(AP$121:AP$137,$E1779)*(1-INDEX(AP$151:AP$167,$E1779))</f>
        <v/>
      </c>
      <c r="AQ1779" s="37">
        <f>AQ$194*$D1779*INDEX(AQ$121:AQ$137,$E1779)*(1-INDEX(AQ$151:AQ$167,$E1779))</f>
        <v/>
      </c>
      <c r="AR1779" s="37">
        <f>AR$194*$D1779*INDEX(AR$121:AR$137,$E1779)*(1-INDEX(AR$151:AR$167,$E1779))</f>
        <v/>
      </c>
      <c r="AS1779" s="37">
        <f>AS$194*$D1779*INDEX(AS$121:AS$137,$E1779)*(1-INDEX(AS$151:AS$167,$E1779))</f>
        <v/>
      </c>
      <c r="AT1779" s="37">
        <f>AT$194*$D1779*INDEX(AT$121:AT$137,$E1779)*(1-INDEX(AT$151:AT$167,$E1779))</f>
        <v/>
      </c>
      <c r="AU1779" s="37">
        <f>AU$194*$D1779*INDEX(AU$121:AU$137,$E1779)*(1-INDEX(AU$151:AU$167,$E1779))</f>
        <v/>
      </c>
      <c r="AV1779" s="37">
        <f>AV$194*$D1779*INDEX(AV$121:AV$137,$E1779)*(1-INDEX(AV$151:AV$167,$E1779))</f>
        <v/>
      </c>
      <c r="AW1779" s="37">
        <f>AW$194*$D1779*INDEX(AW$121:AW$137,$E1779)*(1-INDEX(AW$151:AW$167,$E1779))</f>
        <v/>
      </c>
      <c r="AX1779" s="37">
        <f>AX$194*$D1779*INDEX(AX$121:AX$137,$E1779)*(1-INDEX(AX$151:AX$167,$E1779))</f>
        <v/>
      </c>
      <c r="AY1779" s="40">
        <f>ETSCOST(AY$194,$D1779,INDEX(AY$121:AY$137,$E1779),INDEX(AY$151:AY$167,$E1779))</f>
        <v/>
      </c>
    </row>
    <row r="1780" hidden="1" outlineLevel="2">
      <c r="A1780" s="14" t="inlineStr">
        <is>
          <t>ets</t>
        </is>
      </c>
      <c r="B1780" s="14" t="inlineStr">
        <is>
          <t>nga</t>
        </is>
      </c>
      <c r="C1780" s="14" t="inlineStr">
        <is>
          <t>ftr</t>
        </is>
      </c>
      <c r="D1780" s="37">
        <f>INDEX(Inputs!$T$5:$T$132,MATCH($B1780&amp;"|"&amp;$C1780,Inputs!$A$5:$A$132,0))</f>
        <v/>
      </c>
      <c r="E1780" s="37">
        <f>INDEX(Inputs!$K$5:$K$132,MATCH($B1780&amp;"|"&amp;$C1780,Inputs!$A$5:$A$132,0))</f>
        <v/>
      </c>
      <c r="F1780" s="36" t="n"/>
      <c r="G1780" s="36" t="n"/>
      <c r="H1780" s="14">
        <f>INDEX(Variables!$B$5:$B$105,MATCH($A1780,Variables!$A$5:$A$105,0))&amp;IF($C1780="",""," | "&amp;INDEX(Mapping!$B$5:$B$26,MATCH($C1780,Mapping!$A$5:$A$26,0))&amp;" | "&amp;INDEX(Mapping!$B$30:$B$41,MATCH($B1780,Mapping!$A$30:$A$41,0)))</f>
        <v/>
      </c>
      <c r="I1780" s="14">
        <f>INDEX(Variables!$C$5:$C$105,MATCH($A1780,Variables!$A$5:$A$105,0))</f>
        <v/>
      </c>
      <c r="J1780" s="14">
        <f>INDEX(Variables!$E$5:$E$105,MATCH($A1780,Variables!$A$5:$A$105,0))</f>
        <v/>
      </c>
      <c r="K1780" s="11">
        <f>LOWER(Settings!$C$4)&amp;".mit."&amp;$A1780&amp;IF($C1780="","","."&amp;$C1780&amp;"."&amp;$B1780)&amp;IF(INDEX(Variables!$D$5:$D$105,MATCH($A1780,Variables!$A$5:$A$105,0))="","","."&amp;INDEX(Variables!$D$5:$D$105,MATCH($A1780,Variables!$A$5:$A$105,0)))&amp;"."&amp;K$5</f>
        <v/>
      </c>
      <c r="L1780" s="38">
        <f>L$194*$D1780*INDEX(L$121:L$137,$E1780)*(1-INDEX(L$151:L$167,$E1780))</f>
        <v/>
      </c>
      <c r="M1780" s="37">
        <f>M$194*$D1780*INDEX(M$121:M$137,$E1780)*(1-INDEX(M$151:M$167,$E1780))</f>
        <v/>
      </c>
      <c r="N1780" s="37">
        <f>N$194*$D1780*INDEX(N$121:N$137,$E1780)*(1-INDEX(N$151:N$167,$E1780))</f>
        <v/>
      </c>
      <c r="O1780" s="37">
        <f>O$194*$D1780*INDEX(O$121:O$137,$E1780)*(1-INDEX(O$151:O$167,$E1780))</f>
        <v/>
      </c>
      <c r="P1780" s="37">
        <f>P$194*$D1780*INDEX(P$121:P$137,$E1780)*(1-INDEX(P$151:P$167,$E1780))</f>
        <v/>
      </c>
      <c r="Q1780" s="37">
        <f>Q$194*$D1780*INDEX(Q$121:Q$137,$E1780)*(1-INDEX(Q$151:Q$167,$E1780))</f>
        <v/>
      </c>
      <c r="R1780" s="37">
        <f>R$194*$D1780*INDEX(R$121:R$137,$E1780)*(1-INDEX(R$151:R$167,$E1780))</f>
        <v/>
      </c>
      <c r="S1780" s="37">
        <f>S$194*$D1780*INDEX(S$121:S$137,$E1780)*(1-INDEX(S$151:S$167,$E1780))</f>
        <v/>
      </c>
      <c r="T1780" s="37">
        <f>T$194*$D1780*INDEX(T$121:T$137,$E1780)*(1-INDEX(T$151:T$167,$E1780))</f>
        <v/>
      </c>
      <c r="U1780" s="37">
        <f>U$194*$D1780*INDEX(U$121:U$137,$E1780)*(1-INDEX(U$151:U$167,$E1780))</f>
        <v/>
      </c>
      <c r="V1780" s="37">
        <f>V$194*$D1780*INDEX(V$121:V$137,$E1780)*(1-INDEX(V$151:V$167,$E1780))</f>
        <v/>
      </c>
      <c r="W1780" s="37">
        <f>W$194*$D1780*INDEX(W$121:W$137,$E1780)*(1-INDEX(W$151:W$167,$E1780))</f>
        <v/>
      </c>
      <c r="X1780" s="37">
        <f>X$194*$D1780*INDEX(X$121:X$137,$E1780)*(1-INDEX(X$151:X$167,$E1780))</f>
        <v/>
      </c>
      <c r="Y1780" s="37">
        <f>Y$194*$D1780*INDEX(Y$121:Y$137,$E1780)*(1-INDEX(Y$151:Y$167,$E1780))</f>
        <v/>
      </c>
      <c r="Z1780" s="37">
        <f>Z$194*$D1780*INDEX(Z$121:Z$137,$E1780)*(1-INDEX(Z$151:Z$167,$E1780))</f>
        <v/>
      </c>
      <c r="AA1780" s="37">
        <f>AA$194*$D1780*INDEX(AA$121:AA$137,$E1780)*(1-INDEX(AA$151:AA$167,$E1780))</f>
        <v/>
      </c>
      <c r="AB1780" s="37">
        <f>AB$194*$D1780*INDEX(AB$121:AB$137,$E1780)*(1-INDEX(AB$151:AB$167,$E1780))</f>
        <v/>
      </c>
      <c r="AC1780" s="37">
        <f>AC$194*$D1780*INDEX(AC$121:AC$137,$E1780)*(1-INDEX(AC$151:AC$167,$E1780))</f>
        <v/>
      </c>
      <c r="AD1780" s="40">
        <f>ETSCOST(AD$194,$D1780,INDEX(AD$121:AD$137,$E1780),INDEX(AD$151:AD$167,$E1780))</f>
        <v/>
      </c>
      <c r="AF1780" s="11">
        <f>LOWER(Settings!$C$4)&amp;".mit."&amp;$A1780&amp;IF($C1780="","","."&amp;$C1780&amp;"."&amp;$B1780)&amp;IF(INDEX(Variables!$D$5:$D$105,MATCH($A1780,Variables!$A$5:$A$105,0))="","","."&amp;INDEX(Variables!$D$5:$D$105,MATCH($A1780,Variables!$A$5:$A$105,0)))&amp;"."&amp;AF$5</f>
        <v/>
      </c>
      <c r="AG1780" s="38">
        <f>AG$194*$D1780*INDEX(AG$121:AG$137,$E1780)*(1-INDEX(AG$151:AG$167,$E1780))</f>
        <v/>
      </c>
      <c r="AH1780" s="37">
        <f>AH$194*$D1780*INDEX(AH$121:AH$137,$E1780)*(1-INDEX(AH$151:AH$167,$E1780))</f>
        <v/>
      </c>
      <c r="AI1780" s="37">
        <f>AI$194*$D1780*INDEX(AI$121:AI$137,$E1780)*(1-INDEX(AI$151:AI$167,$E1780))</f>
        <v/>
      </c>
      <c r="AJ1780" s="37">
        <f>AJ$194*$D1780*INDEX(AJ$121:AJ$137,$E1780)*(1-INDEX(AJ$151:AJ$167,$E1780))</f>
        <v/>
      </c>
      <c r="AK1780" s="37">
        <f>AK$194*$D1780*INDEX(AK$121:AK$137,$E1780)*(1-INDEX(AK$151:AK$167,$E1780))</f>
        <v/>
      </c>
      <c r="AL1780" s="37">
        <f>AL$194*$D1780*INDEX(AL$121:AL$137,$E1780)*(1-INDEX(AL$151:AL$167,$E1780))</f>
        <v/>
      </c>
      <c r="AM1780" s="37">
        <f>AM$194*$D1780*INDEX(AM$121:AM$137,$E1780)*(1-INDEX(AM$151:AM$167,$E1780))</f>
        <v/>
      </c>
      <c r="AN1780" s="37">
        <f>AN$194*$D1780*INDEX(AN$121:AN$137,$E1780)*(1-INDEX(AN$151:AN$167,$E1780))</f>
        <v/>
      </c>
      <c r="AO1780" s="37">
        <f>AO$194*$D1780*INDEX(AO$121:AO$137,$E1780)*(1-INDEX(AO$151:AO$167,$E1780))</f>
        <v/>
      </c>
      <c r="AP1780" s="37">
        <f>AP$194*$D1780*INDEX(AP$121:AP$137,$E1780)*(1-INDEX(AP$151:AP$167,$E1780))</f>
        <v/>
      </c>
      <c r="AQ1780" s="37">
        <f>AQ$194*$D1780*INDEX(AQ$121:AQ$137,$E1780)*(1-INDEX(AQ$151:AQ$167,$E1780))</f>
        <v/>
      </c>
      <c r="AR1780" s="37">
        <f>AR$194*$D1780*INDEX(AR$121:AR$137,$E1780)*(1-INDEX(AR$151:AR$167,$E1780))</f>
        <v/>
      </c>
      <c r="AS1780" s="37">
        <f>AS$194*$D1780*INDEX(AS$121:AS$137,$E1780)*(1-INDEX(AS$151:AS$167,$E1780))</f>
        <v/>
      </c>
      <c r="AT1780" s="37">
        <f>AT$194*$D1780*INDEX(AT$121:AT$137,$E1780)*(1-INDEX(AT$151:AT$167,$E1780))</f>
        <v/>
      </c>
      <c r="AU1780" s="37">
        <f>AU$194*$D1780*INDEX(AU$121:AU$137,$E1780)*(1-INDEX(AU$151:AU$167,$E1780))</f>
        <v/>
      </c>
      <c r="AV1780" s="37">
        <f>AV$194*$D1780*INDEX(AV$121:AV$137,$E1780)*(1-INDEX(AV$151:AV$167,$E1780))</f>
        <v/>
      </c>
      <c r="AW1780" s="37">
        <f>AW$194*$D1780*INDEX(AW$121:AW$137,$E1780)*(1-INDEX(AW$151:AW$167,$E1780))</f>
        <v/>
      </c>
      <c r="AX1780" s="37">
        <f>AX$194*$D1780*INDEX(AX$121:AX$137,$E1780)*(1-INDEX(AX$151:AX$167,$E1780))</f>
        <v/>
      </c>
      <c r="AY1780" s="40">
        <f>ETSCOST(AY$194,$D1780,INDEX(AY$121:AY$137,$E1780),INDEX(AY$151:AY$167,$E1780))</f>
        <v/>
      </c>
    </row>
    <row r="1781" hidden="1" outlineLevel="2">
      <c r="A1781" s="14" t="inlineStr">
        <is>
          <t>ets</t>
        </is>
      </c>
      <c r="B1781" s="14" t="inlineStr">
        <is>
          <t>gso</t>
        </is>
      </c>
      <c r="C1781" s="14" t="inlineStr">
        <is>
          <t>ftr</t>
        </is>
      </c>
      <c r="D1781" s="37">
        <f>INDEX(Inputs!$T$5:$T$132,MATCH($B1781&amp;"|"&amp;$C1781,Inputs!$A$5:$A$132,0))</f>
        <v/>
      </c>
      <c r="E1781" s="37">
        <f>INDEX(Inputs!$K$5:$K$132,MATCH($B1781&amp;"|"&amp;$C1781,Inputs!$A$5:$A$132,0))</f>
        <v/>
      </c>
      <c r="F1781" s="36" t="n"/>
      <c r="G1781" s="36" t="n"/>
      <c r="H1781" s="14">
        <f>INDEX(Variables!$B$5:$B$105,MATCH($A1781,Variables!$A$5:$A$105,0))&amp;IF($C1781="",""," | "&amp;INDEX(Mapping!$B$5:$B$26,MATCH($C1781,Mapping!$A$5:$A$26,0))&amp;" | "&amp;INDEX(Mapping!$B$30:$B$41,MATCH($B1781,Mapping!$A$30:$A$41,0)))</f>
        <v/>
      </c>
      <c r="I1781" s="14">
        <f>INDEX(Variables!$C$5:$C$105,MATCH($A1781,Variables!$A$5:$A$105,0))</f>
        <v/>
      </c>
      <c r="J1781" s="14">
        <f>INDEX(Variables!$E$5:$E$105,MATCH($A1781,Variables!$A$5:$A$105,0))</f>
        <v/>
      </c>
      <c r="K1781" s="11">
        <f>LOWER(Settings!$C$4)&amp;".mit."&amp;$A1781&amp;IF($C1781="","","."&amp;$C1781&amp;"."&amp;$B1781)&amp;IF(INDEX(Variables!$D$5:$D$105,MATCH($A1781,Variables!$A$5:$A$105,0))="","","."&amp;INDEX(Variables!$D$5:$D$105,MATCH($A1781,Variables!$A$5:$A$105,0)))&amp;"."&amp;K$5</f>
        <v/>
      </c>
      <c r="L1781" s="38">
        <f>L$194*$D1781*INDEX(L$121:L$137,$E1781)*(1-INDEX(L$151:L$167,$E1781))</f>
        <v/>
      </c>
      <c r="M1781" s="37">
        <f>M$194*$D1781*INDEX(M$121:M$137,$E1781)*(1-INDEX(M$151:M$167,$E1781))</f>
        <v/>
      </c>
      <c r="N1781" s="37">
        <f>N$194*$D1781*INDEX(N$121:N$137,$E1781)*(1-INDEX(N$151:N$167,$E1781))</f>
        <v/>
      </c>
      <c r="O1781" s="37">
        <f>O$194*$D1781*INDEX(O$121:O$137,$E1781)*(1-INDEX(O$151:O$167,$E1781))</f>
        <v/>
      </c>
      <c r="P1781" s="37">
        <f>P$194*$D1781*INDEX(P$121:P$137,$E1781)*(1-INDEX(P$151:P$167,$E1781))</f>
        <v/>
      </c>
      <c r="Q1781" s="37">
        <f>Q$194*$D1781*INDEX(Q$121:Q$137,$E1781)*(1-INDEX(Q$151:Q$167,$E1781))</f>
        <v/>
      </c>
      <c r="R1781" s="37">
        <f>R$194*$D1781*INDEX(R$121:R$137,$E1781)*(1-INDEX(R$151:R$167,$E1781))</f>
        <v/>
      </c>
      <c r="S1781" s="37">
        <f>S$194*$D1781*INDEX(S$121:S$137,$E1781)*(1-INDEX(S$151:S$167,$E1781))</f>
        <v/>
      </c>
      <c r="T1781" s="37">
        <f>T$194*$D1781*INDEX(T$121:T$137,$E1781)*(1-INDEX(T$151:T$167,$E1781))</f>
        <v/>
      </c>
      <c r="U1781" s="37">
        <f>U$194*$D1781*INDEX(U$121:U$137,$E1781)*(1-INDEX(U$151:U$167,$E1781))</f>
        <v/>
      </c>
      <c r="V1781" s="37">
        <f>V$194*$D1781*INDEX(V$121:V$137,$E1781)*(1-INDEX(V$151:V$167,$E1781))</f>
        <v/>
      </c>
      <c r="W1781" s="37">
        <f>W$194*$D1781*INDEX(W$121:W$137,$E1781)*(1-INDEX(W$151:W$167,$E1781))</f>
        <v/>
      </c>
      <c r="X1781" s="37">
        <f>X$194*$D1781*INDEX(X$121:X$137,$E1781)*(1-INDEX(X$151:X$167,$E1781))</f>
        <v/>
      </c>
      <c r="Y1781" s="37">
        <f>Y$194*$D1781*INDEX(Y$121:Y$137,$E1781)*(1-INDEX(Y$151:Y$167,$E1781))</f>
        <v/>
      </c>
      <c r="Z1781" s="37">
        <f>Z$194*$D1781*INDEX(Z$121:Z$137,$E1781)*(1-INDEX(Z$151:Z$167,$E1781))</f>
        <v/>
      </c>
      <c r="AA1781" s="37">
        <f>AA$194*$D1781*INDEX(AA$121:AA$137,$E1781)*(1-INDEX(AA$151:AA$167,$E1781))</f>
        <v/>
      </c>
      <c r="AB1781" s="37">
        <f>AB$194*$D1781*INDEX(AB$121:AB$137,$E1781)*(1-INDEX(AB$151:AB$167,$E1781))</f>
        <v/>
      </c>
      <c r="AC1781" s="37">
        <f>AC$194*$D1781*INDEX(AC$121:AC$137,$E1781)*(1-INDEX(AC$151:AC$167,$E1781))</f>
        <v/>
      </c>
      <c r="AD1781" s="40">
        <f>ETSCOST(AD$194,$D1781,INDEX(AD$121:AD$137,$E1781),INDEX(AD$151:AD$167,$E1781))</f>
        <v/>
      </c>
      <c r="AF1781" s="11">
        <f>LOWER(Settings!$C$4)&amp;".mit."&amp;$A1781&amp;IF($C1781="","","."&amp;$C1781&amp;"."&amp;$B1781)&amp;IF(INDEX(Variables!$D$5:$D$105,MATCH($A1781,Variables!$A$5:$A$105,0))="","","."&amp;INDEX(Variables!$D$5:$D$105,MATCH($A1781,Variables!$A$5:$A$105,0)))&amp;"."&amp;AF$5</f>
        <v/>
      </c>
      <c r="AG1781" s="38">
        <f>AG$194*$D1781*INDEX(AG$121:AG$137,$E1781)*(1-INDEX(AG$151:AG$167,$E1781))</f>
        <v/>
      </c>
      <c r="AH1781" s="37">
        <f>AH$194*$D1781*INDEX(AH$121:AH$137,$E1781)*(1-INDEX(AH$151:AH$167,$E1781))</f>
        <v/>
      </c>
      <c r="AI1781" s="37">
        <f>AI$194*$D1781*INDEX(AI$121:AI$137,$E1781)*(1-INDEX(AI$151:AI$167,$E1781))</f>
        <v/>
      </c>
      <c r="AJ1781" s="37">
        <f>AJ$194*$D1781*INDEX(AJ$121:AJ$137,$E1781)*(1-INDEX(AJ$151:AJ$167,$E1781))</f>
        <v/>
      </c>
      <c r="AK1781" s="37">
        <f>AK$194*$D1781*INDEX(AK$121:AK$137,$E1781)*(1-INDEX(AK$151:AK$167,$E1781))</f>
        <v/>
      </c>
      <c r="AL1781" s="37">
        <f>AL$194*$D1781*INDEX(AL$121:AL$137,$E1781)*(1-INDEX(AL$151:AL$167,$E1781))</f>
        <v/>
      </c>
      <c r="AM1781" s="37">
        <f>AM$194*$D1781*INDEX(AM$121:AM$137,$E1781)*(1-INDEX(AM$151:AM$167,$E1781))</f>
        <v/>
      </c>
      <c r="AN1781" s="37">
        <f>AN$194*$D1781*INDEX(AN$121:AN$137,$E1781)*(1-INDEX(AN$151:AN$167,$E1781))</f>
        <v/>
      </c>
      <c r="AO1781" s="37">
        <f>AO$194*$D1781*INDEX(AO$121:AO$137,$E1781)*(1-INDEX(AO$151:AO$167,$E1781))</f>
        <v/>
      </c>
      <c r="AP1781" s="37">
        <f>AP$194*$D1781*INDEX(AP$121:AP$137,$E1781)*(1-INDEX(AP$151:AP$167,$E1781))</f>
        <v/>
      </c>
      <c r="AQ1781" s="37">
        <f>AQ$194*$D1781*INDEX(AQ$121:AQ$137,$E1781)*(1-INDEX(AQ$151:AQ$167,$E1781))</f>
        <v/>
      </c>
      <c r="AR1781" s="37">
        <f>AR$194*$D1781*INDEX(AR$121:AR$137,$E1781)*(1-INDEX(AR$151:AR$167,$E1781))</f>
        <v/>
      </c>
      <c r="AS1781" s="37">
        <f>AS$194*$D1781*INDEX(AS$121:AS$137,$E1781)*(1-INDEX(AS$151:AS$167,$E1781))</f>
        <v/>
      </c>
      <c r="AT1781" s="37">
        <f>AT$194*$D1781*INDEX(AT$121:AT$137,$E1781)*(1-INDEX(AT$151:AT$167,$E1781))</f>
        <v/>
      </c>
      <c r="AU1781" s="37">
        <f>AU$194*$D1781*INDEX(AU$121:AU$137,$E1781)*(1-INDEX(AU$151:AU$167,$E1781))</f>
        <v/>
      </c>
      <c r="AV1781" s="37">
        <f>AV$194*$D1781*INDEX(AV$121:AV$137,$E1781)*(1-INDEX(AV$151:AV$167,$E1781))</f>
        <v/>
      </c>
      <c r="AW1781" s="37">
        <f>AW$194*$D1781*INDEX(AW$121:AW$137,$E1781)*(1-INDEX(AW$151:AW$167,$E1781))</f>
        <v/>
      </c>
      <c r="AX1781" s="37">
        <f>AX$194*$D1781*INDEX(AX$121:AX$137,$E1781)*(1-INDEX(AX$151:AX$167,$E1781))</f>
        <v/>
      </c>
      <c r="AY1781" s="40">
        <f>ETSCOST(AY$194,$D1781,INDEX(AY$121:AY$137,$E1781),INDEX(AY$151:AY$167,$E1781))</f>
        <v/>
      </c>
    </row>
    <row r="1782" hidden="1" outlineLevel="2">
      <c r="A1782" s="14" t="inlineStr">
        <is>
          <t>ets</t>
        </is>
      </c>
      <c r="B1782" s="14" t="inlineStr">
        <is>
          <t>die</t>
        </is>
      </c>
      <c r="C1782" s="14" t="inlineStr">
        <is>
          <t>ftr</t>
        </is>
      </c>
      <c r="D1782" s="37">
        <f>INDEX(Inputs!$T$5:$T$132,MATCH($B1782&amp;"|"&amp;$C1782,Inputs!$A$5:$A$132,0))</f>
        <v/>
      </c>
      <c r="E1782" s="37">
        <f>INDEX(Inputs!$K$5:$K$132,MATCH($B1782&amp;"|"&amp;$C1782,Inputs!$A$5:$A$132,0))</f>
        <v/>
      </c>
      <c r="F1782" s="36" t="n"/>
      <c r="G1782" s="36" t="n"/>
      <c r="H1782" s="14">
        <f>INDEX(Variables!$B$5:$B$105,MATCH($A1782,Variables!$A$5:$A$105,0))&amp;IF($C1782="",""," | "&amp;INDEX(Mapping!$B$5:$B$26,MATCH($C1782,Mapping!$A$5:$A$26,0))&amp;" | "&amp;INDEX(Mapping!$B$30:$B$41,MATCH($B1782,Mapping!$A$30:$A$41,0)))</f>
        <v/>
      </c>
      <c r="I1782" s="14">
        <f>INDEX(Variables!$C$5:$C$105,MATCH($A1782,Variables!$A$5:$A$105,0))</f>
        <v/>
      </c>
      <c r="J1782" s="14">
        <f>INDEX(Variables!$E$5:$E$105,MATCH($A1782,Variables!$A$5:$A$105,0))</f>
        <v/>
      </c>
      <c r="K1782" s="11">
        <f>LOWER(Settings!$C$4)&amp;".mit."&amp;$A1782&amp;IF($C1782="","","."&amp;$C1782&amp;"."&amp;$B1782)&amp;IF(INDEX(Variables!$D$5:$D$105,MATCH($A1782,Variables!$A$5:$A$105,0))="","","."&amp;INDEX(Variables!$D$5:$D$105,MATCH($A1782,Variables!$A$5:$A$105,0)))&amp;"."&amp;K$5</f>
        <v/>
      </c>
      <c r="L1782" s="38">
        <f>L$194*$D1782*INDEX(L$121:L$137,$E1782)*(1-INDEX(L$151:L$167,$E1782))</f>
        <v/>
      </c>
      <c r="M1782" s="37">
        <f>M$194*$D1782*INDEX(M$121:M$137,$E1782)*(1-INDEX(M$151:M$167,$E1782))</f>
        <v/>
      </c>
      <c r="N1782" s="37">
        <f>N$194*$D1782*INDEX(N$121:N$137,$E1782)*(1-INDEX(N$151:N$167,$E1782))</f>
        <v/>
      </c>
      <c r="O1782" s="37">
        <f>O$194*$D1782*INDEX(O$121:O$137,$E1782)*(1-INDEX(O$151:O$167,$E1782))</f>
        <v/>
      </c>
      <c r="P1782" s="37">
        <f>P$194*$D1782*INDEX(P$121:P$137,$E1782)*(1-INDEX(P$151:P$167,$E1782))</f>
        <v/>
      </c>
      <c r="Q1782" s="37">
        <f>Q$194*$D1782*INDEX(Q$121:Q$137,$E1782)*(1-INDEX(Q$151:Q$167,$E1782))</f>
        <v/>
      </c>
      <c r="R1782" s="37">
        <f>R$194*$D1782*INDEX(R$121:R$137,$E1782)*(1-INDEX(R$151:R$167,$E1782))</f>
        <v/>
      </c>
      <c r="S1782" s="37">
        <f>S$194*$D1782*INDEX(S$121:S$137,$E1782)*(1-INDEX(S$151:S$167,$E1782))</f>
        <v/>
      </c>
      <c r="T1782" s="37">
        <f>T$194*$D1782*INDEX(T$121:T$137,$E1782)*(1-INDEX(T$151:T$167,$E1782))</f>
        <v/>
      </c>
      <c r="U1782" s="37">
        <f>U$194*$D1782*INDEX(U$121:U$137,$E1782)*(1-INDEX(U$151:U$167,$E1782))</f>
        <v/>
      </c>
      <c r="V1782" s="37">
        <f>V$194*$D1782*INDEX(V$121:V$137,$E1782)*(1-INDEX(V$151:V$167,$E1782))</f>
        <v/>
      </c>
      <c r="W1782" s="37">
        <f>W$194*$D1782*INDEX(W$121:W$137,$E1782)*(1-INDEX(W$151:W$167,$E1782))</f>
        <v/>
      </c>
      <c r="X1782" s="37">
        <f>X$194*$D1782*INDEX(X$121:X$137,$E1782)*(1-INDEX(X$151:X$167,$E1782))</f>
        <v/>
      </c>
      <c r="Y1782" s="37">
        <f>Y$194*$D1782*INDEX(Y$121:Y$137,$E1782)*(1-INDEX(Y$151:Y$167,$E1782))</f>
        <v/>
      </c>
      <c r="Z1782" s="37">
        <f>Z$194*$D1782*INDEX(Z$121:Z$137,$E1782)*(1-INDEX(Z$151:Z$167,$E1782))</f>
        <v/>
      </c>
      <c r="AA1782" s="37">
        <f>AA$194*$D1782*INDEX(AA$121:AA$137,$E1782)*(1-INDEX(AA$151:AA$167,$E1782))</f>
        <v/>
      </c>
      <c r="AB1782" s="37">
        <f>AB$194*$D1782*INDEX(AB$121:AB$137,$E1782)*(1-INDEX(AB$151:AB$167,$E1782))</f>
        <v/>
      </c>
      <c r="AC1782" s="37">
        <f>AC$194*$D1782*INDEX(AC$121:AC$137,$E1782)*(1-INDEX(AC$151:AC$167,$E1782))</f>
        <v/>
      </c>
      <c r="AD1782" s="40">
        <f>ETSCOST(AD$194,$D1782,INDEX(AD$121:AD$137,$E1782),INDEX(AD$151:AD$167,$E1782))</f>
        <v/>
      </c>
      <c r="AF1782" s="11">
        <f>LOWER(Settings!$C$4)&amp;".mit."&amp;$A1782&amp;IF($C1782="","","."&amp;$C1782&amp;"."&amp;$B1782)&amp;IF(INDEX(Variables!$D$5:$D$105,MATCH($A1782,Variables!$A$5:$A$105,0))="","","."&amp;INDEX(Variables!$D$5:$D$105,MATCH($A1782,Variables!$A$5:$A$105,0)))&amp;"."&amp;AF$5</f>
        <v/>
      </c>
      <c r="AG1782" s="38">
        <f>AG$194*$D1782*INDEX(AG$121:AG$137,$E1782)*(1-INDEX(AG$151:AG$167,$E1782))</f>
        <v/>
      </c>
      <c r="AH1782" s="37">
        <f>AH$194*$D1782*INDEX(AH$121:AH$137,$E1782)*(1-INDEX(AH$151:AH$167,$E1782))</f>
        <v/>
      </c>
      <c r="AI1782" s="37">
        <f>AI$194*$D1782*INDEX(AI$121:AI$137,$E1782)*(1-INDEX(AI$151:AI$167,$E1782))</f>
        <v/>
      </c>
      <c r="AJ1782" s="37">
        <f>AJ$194*$D1782*INDEX(AJ$121:AJ$137,$E1782)*(1-INDEX(AJ$151:AJ$167,$E1782))</f>
        <v/>
      </c>
      <c r="AK1782" s="37">
        <f>AK$194*$D1782*INDEX(AK$121:AK$137,$E1782)*(1-INDEX(AK$151:AK$167,$E1782))</f>
        <v/>
      </c>
      <c r="AL1782" s="37">
        <f>AL$194*$D1782*INDEX(AL$121:AL$137,$E1782)*(1-INDEX(AL$151:AL$167,$E1782))</f>
        <v/>
      </c>
      <c r="AM1782" s="37">
        <f>AM$194*$D1782*INDEX(AM$121:AM$137,$E1782)*(1-INDEX(AM$151:AM$167,$E1782))</f>
        <v/>
      </c>
      <c r="AN1782" s="37">
        <f>AN$194*$D1782*INDEX(AN$121:AN$137,$E1782)*(1-INDEX(AN$151:AN$167,$E1782))</f>
        <v/>
      </c>
      <c r="AO1782" s="37">
        <f>AO$194*$D1782*INDEX(AO$121:AO$137,$E1782)*(1-INDEX(AO$151:AO$167,$E1782))</f>
        <v/>
      </c>
      <c r="AP1782" s="37">
        <f>AP$194*$D1782*INDEX(AP$121:AP$137,$E1782)*(1-INDEX(AP$151:AP$167,$E1782))</f>
        <v/>
      </c>
      <c r="AQ1782" s="37">
        <f>AQ$194*$D1782*INDEX(AQ$121:AQ$137,$E1782)*(1-INDEX(AQ$151:AQ$167,$E1782))</f>
        <v/>
      </c>
      <c r="AR1782" s="37">
        <f>AR$194*$D1782*INDEX(AR$121:AR$137,$E1782)*(1-INDEX(AR$151:AR$167,$E1782))</f>
        <v/>
      </c>
      <c r="AS1782" s="37">
        <f>AS$194*$D1782*INDEX(AS$121:AS$137,$E1782)*(1-INDEX(AS$151:AS$167,$E1782))</f>
        <v/>
      </c>
      <c r="AT1782" s="37">
        <f>AT$194*$D1782*INDEX(AT$121:AT$137,$E1782)*(1-INDEX(AT$151:AT$167,$E1782))</f>
        <v/>
      </c>
      <c r="AU1782" s="37">
        <f>AU$194*$D1782*INDEX(AU$121:AU$137,$E1782)*(1-INDEX(AU$151:AU$167,$E1782))</f>
        <v/>
      </c>
      <c r="AV1782" s="37">
        <f>AV$194*$D1782*INDEX(AV$121:AV$137,$E1782)*(1-INDEX(AV$151:AV$167,$E1782))</f>
        <v/>
      </c>
      <c r="AW1782" s="37">
        <f>AW$194*$D1782*INDEX(AW$121:AW$137,$E1782)*(1-INDEX(AW$151:AW$167,$E1782))</f>
        <v/>
      </c>
      <c r="AX1782" s="37">
        <f>AX$194*$D1782*INDEX(AX$121:AX$137,$E1782)*(1-INDEX(AX$151:AX$167,$E1782))</f>
        <v/>
      </c>
      <c r="AY1782" s="40">
        <f>ETSCOST(AY$194,$D1782,INDEX(AY$121:AY$137,$E1782),INDEX(AY$151:AY$167,$E1782))</f>
        <v/>
      </c>
    </row>
    <row r="1783" hidden="1" outlineLevel="2">
      <c r="A1783" s="14" t="inlineStr">
        <is>
          <t>ets</t>
        </is>
      </c>
      <c r="B1783" s="14" t="inlineStr">
        <is>
          <t>lpg</t>
        </is>
      </c>
      <c r="C1783" s="14" t="inlineStr">
        <is>
          <t>ftr</t>
        </is>
      </c>
      <c r="D1783" s="37">
        <f>INDEX(Inputs!$T$5:$T$132,MATCH($B1783&amp;"|"&amp;$C1783,Inputs!$A$5:$A$132,0))</f>
        <v/>
      </c>
      <c r="E1783" s="37">
        <f>INDEX(Inputs!$K$5:$K$132,MATCH($B1783&amp;"|"&amp;$C1783,Inputs!$A$5:$A$132,0))</f>
        <v/>
      </c>
      <c r="F1783" s="36" t="n"/>
      <c r="G1783" s="36" t="n"/>
      <c r="H1783" s="14">
        <f>INDEX(Variables!$B$5:$B$105,MATCH($A1783,Variables!$A$5:$A$105,0))&amp;IF($C1783="",""," | "&amp;INDEX(Mapping!$B$5:$B$26,MATCH($C1783,Mapping!$A$5:$A$26,0))&amp;" | "&amp;INDEX(Mapping!$B$30:$B$41,MATCH($B1783,Mapping!$A$30:$A$41,0)))</f>
        <v/>
      </c>
      <c r="I1783" s="14">
        <f>INDEX(Variables!$C$5:$C$105,MATCH($A1783,Variables!$A$5:$A$105,0))</f>
        <v/>
      </c>
      <c r="J1783" s="14">
        <f>INDEX(Variables!$E$5:$E$105,MATCH($A1783,Variables!$A$5:$A$105,0))</f>
        <v/>
      </c>
      <c r="K1783" s="11">
        <f>LOWER(Settings!$C$4)&amp;".mit."&amp;$A1783&amp;IF($C1783="","","."&amp;$C1783&amp;"."&amp;$B1783)&amp;IF(INDEX(Variables!$D$5:$D$105,MATCH($A1783,Variables!$A$5:$A$105,0))="","","."&amp;INDEX(Variables!$D$5:$D$105,MATCH($A1783,Variables!$A$5:$A$105,0)))&amp;"."&amp;K$5</f>
        <v/>
      </c>
      <c r="L1783" s="38">
        <f>L$194*$D1783*INDEX(L$121:L$137,$E1783)*(1-INDEX(L$151:L$167,$E1783))</f>
        <v/>
      </c>
      <c r="M1783" s="37">
        <f>M$194*$D1783*INDEX(M$121:M$137,$E1783)*(1-INDEX(M$151:M$167,$E1783))</f>
        <v/>
      </c>
      <c r="N1783" s="37">
        <f>N$194*$D1783*INDEX(N$121:N$137,$E1783)*(1-INDEX(N$151:N$167,$E1783))</f>
        <v/>
      </c>
      <c r="O1783" s="37">
        <f>O$194*$D1783*INDEX(O$121:O$137,$E1783)*(1-INDEX(O$151:O$167,$E1783))</f>
        <v/>
      </c>
      <c r="P1783" s="37">
        <f>P$194*$D1783*INDEX(P$121:P$137,$E1783)*(1-INDEX(P$151:P$167,$E1783))</f>
        <v/>
      </c>
      <c r="Q1783" s="37">
        <f>Q$194*$D1783*INDEX(Q$121:Q$137,$E1783)*(1-INDEX(Q$151:Q$167,$E1783))</f>
        <v/>
      </c>
      <c r="R1783" s="37">
        <f>R$194*$D1783*INDEX(R$121:R$137,$E1783)*(1-INDEX(R$151:R$167,$E1783))</f>
        <v/>
      </c>
      <c r="S1783" s="37">
        <f>S$194*$D1783*INDEX(S$121:S$137,$E1783)*(1-INDEX(S$151:S$167,$E1783))</f>
        <v/>
      </c>
      <c r="T1783" s="37">
        <f>T$194*$D1783*INDEX(T$121:T$137,$E1783)*(1-INDEX(T$151:T$167,$E1783))</f>
        <v/>
      </c>
      <c r="U1783" s="37">
        <f>U$194*$D1783*INDEX(U$121:U$137,$E1783)*(1-INDEX(U$151:U$167,$E1783))</f>
        <v/>
      </c>
      <c r="V1783" s="37">
        <f>V$194*$D1783*INDEX(V$121:V$137,$E1783)*(1-INDEX(V$151:V$167,$E1783))</f>
        <v/>
      </c>
      <c r="W1783" s="37">
        <f>W$194*$D1783*INDEX(W$121:W$137,$E1783)*(1-INDEX(W$151:W$167,$E1783))</f>
        <v/>
      </c>
      <c r="X1783" s="37">
        <f>X$194*$D1783*INDEX(X$121:X$137,$E1783)*(1-INDEX(X$151:X$167,$E1783))</f>
        <v/>
      </c>
      <c r="Y1783" s="37">
        <f>Y$194*$D1783*INDEX(Y$121:Y$137,$E1783)*(1-INDEX(Y$151:Y$167,$E1783))</f>
        <v/>
      </c>
      <c r="Z1783" s="37">
        <f>Z$194*$D1783*INDEX(Z$121:Z$137,$E1783)*(1-INDEX(Z$151:Z$167,$E1783))</f>
        <v/>
      </c>
      <c r="AA1783" s="37">
        <f>AA$194*$D1783*INDEX(AA$121:AA$137,$E1783)*(1-INDEX(AA$151:AA$167,$E1783))</f>
        <v/>
      </c>
      <c r="AB1783" s="37">
        <f>AB$194*$D1783*INDEX(AB$121:AB$137,$E1783)*(1-INDEX(AB$151:AB$167,$E1783))</f>
        <v/>
      </c>
      <c r="AC1783" s="37">
        <f>AC$194*$D1783*INDEX(AC$121:AC$137,$E1783)*(1-INDEX(AC$151:AC$167,$E1783))</f>
        <v/>
      </c>
      <c r="AD1783" s="40">
        <f>ETSCOST(AD$194,$D1783,INDEX(AD$121:AD$137,$E1783),INDEX(AD$151:AD$167,$E1783))</f>
        <v/>
      </c>
      <c r="AF1783" s="11">
        <f>LOWER(Settings!$C$4)&amp;".mit."&amp;$A1783&amp;IF($C1783="","","."&amp;$C1783&amp;"."&amp;$B1783)&amp;IF(INDEX(Variables!$D$5:$D$105,MATCH($A1783,Variables!$A$5:$A$105,0))="","","."&amp;INDEX(Variables!$D$5:$D$105,MATCH($A1783,Variables!$A$5:$A$105,0)))&amp;"."&amp;AF$5</f>
        <v/>
      </c>
      <c r="AG1783" s="38">
        <f>AG$194*$D1783*INDEX(AG$121:AG$137,$E1783)*(1-INDEX(AG$151:AG$167,$E1783))</f>
        <v/>
      </c>
      <c r="AH1783" s="37">
        <f>AH$194*$D1783*INDEX(AH$121:AH$137,$E1783)*(1-INDEX(AH$151:AH$167,$E1783))</f>
        <v/>
      </c>
      <c r="AI1783" s="37">
        <f>AI$194*$D1783*INDEX(AI$121:AI$137,$E1783)*(1-INDEX(AI$151:AI$167,$E1783))</f>
        <v/>
      </c>
      <c r="AJ1783" s="37">
        <f>AJ$194*$D1783*INDEX(AJ$121:AJ$137,$E1783)*(1-INDEX(AJ$151:AJ$167,$E1783))</f>
        <v/>
      </c>
      <c r="AK1783" s="37">
        <f>AK$194*$D1783*INDEX(AK$121:AK$137,$E1783)*(1-INDEX(AK$151:AK$167,$E1783))</f>
        <v/>
      </c>
      <c r="AL1783" s="37">
        <f>AL$194*$D1783*INDEX(AL$121:AL$137,$E1783)*(1-INDEX(AL$151:AL$167,$E1783))</f>
        <v/>
      </c>
      <c r="AM1783" s="37">
        <f>AM$194*$D1783*INDEX(AM$121:AM$137,$E1783)*(1-INDEX(AM$151:AM$167,$E1783))</f>
        <v/>
      </c>
      <c r="AN1783" s="37">
        <f>AN$194*$D1783*INDEX(AN$121:AN$137,$E1783)*(1-INDEX(AN$151:AN$167,$E1783))</f>
        <v/>
      </c>
      <c r="AO1783" s="37">
        <f>AO$194*$D1783*INDEX(AO$121:AO$137,$E1783)*(1-INDEX(AO$151:AO$167,$E1783))</f>
        <v/>
      </c>
      <c r="AP1783" s="37">
        <f>AP$194*$D1783*INDEX(AP$121:AP$137,$E1783)*(1-INDEX(AP$151:AP$167,$E1783))</f>
        <v/>
      </c>
      <c r="AQ1783" s="37">
        <f>AQ$194*$D1783*INDEX(AQ$121:AQ$137,$E1783)*(1-INDEX(AQ$151:AQ$167,$E1783))</f>
        <v/>
      </c>
      <c r="AR1783" s="37">
        <f>AR$194*$D1783*INDEX(AR$121:AR$137,$E1783)*(1-INDEX(AR$151:AR$167,$E1783))</f>
        <v/>
      </c>
      <c r="AS1783" s="37">
        <f>AS$194*$D1783*INDEX(AS$121:AS$137,$E1783)*(1-INDEX(AS$151:AS$167,$E1783))</f>
        <v/>
      </c>
      <c r="AT1783" s="37">
        <f>AT$194*$D1783*INDEX(AT$121:AT$137,$E1783)*(1-INDEX(AT$151:AT$167,$E1783))</f>
        <v/>
      </c>
      <c r="AU1783" s="37">
        <f>AU$194*$D1783*INDEX(AU$121:AU$137,$E1783)*(1-INDEX(AU$151:AU$167,$E1783))</f>
        <v/>
      </c>
      <c r="AV1783" s="37">
        <f>AV$194*$D1783*INDEX(AV$121:AV$137,$E1783)*(1-INDEX(AV$151:AV$167,$E1783))</f>
        <v/>
      </c>
      <c r="AW1783" s="37">
        <f>AW$194*$D1783*INDEX(AW$121:AW$137,$E1783)*(1-INDEX(AW$151:AW$167,$E1783))</f>
        <v/>
      </c>
      <c r="AX1783" s="37">
        <f>AX$194*$D1783*INDEX(AX$121:AX$137,$E1783)*(1-INDEX(AX$151:AX$167,$E1783))</f>
        <v/>
      </c>
      <c r="AY1783" s="40">
        <f>ETSCOST(AY$194,$D1783,INDEX(AY$121:AY$137,$E1783),INDEX(AY$151:AY$167,$E1783))</f>
        <v/>
      </c>
    </row>
    <row r="1784" hidden="1" outlineLevel="2">
      <c r="A1784" s="14" t="inlineStr">
        <is>
          <t>ets</t>
        </is>
      </c>
      <c r="B1784" s="14" t="inlineStr">
        <is>
          <t>ker</t>
        </is>
      </c>
      <c r="C1784" s="14" t="inlineStr">
        <is>
          <t>ftr</t>
        </is>
      </c>
      <c r="D1784" s="37">
        <f>INDEX(Inputs!$T$5:$T$132,MATCH($B1784&amp;"|"&amp;$C1784,Inputs!$A$5:$A$132,0))</f>
        <v/>
      </c>
      <c r="E1784" s="37">
        <f>INDEX(Inputs!$K$5:$K$132,MATCH($B1784&amp;"|"&amp;$C1784,Inputs!$A$5:$A$132,0))</f>
        <v/>
      </c>
      <c r="F1784" s="36" t="n"/>
      <c r="G1784" s="36" t="n"/>
      <c r="H1784" s="14">
        <f>INDEX(Variables!$B$5:$B$105,MATCH($A1784,Variables!$A$5:$A$105,0))&amp;IF($C1784="",""," | "&amp;INDEX(Mapping!$B$5:$B$26,MATCH($C1784,Mapping!$A$5:$A$26,0))&amp;" | "&amp;INDEX(Mapping!$B$30:$B$41,MATCH($B1784,Mapping!$A$30:$A$41,0)))</f>
        <v/>
      </c>
      <c r="I1784" s="14">
        <f>INDEX(Variables!$C$5:$C$105,MATCH($A1784,Variables!$A$5:$A$105,0))</f>
        <v/>
      </c>
      <c r="J1784" s="14">
        <f>INDEX(Variables!$E$5:$E$105,MATCH($A1784,Variables!$A$5:$A$105,0))</f>
        <v/>
      </c>
      <c r="K1784" s="11">
        <f>LOWER(Settings!$C$4)&amp;".mit."&amp;$A1784&amp;IF($C1784="","","."&amp;$C1784&amp;"."&amp;$B1784)&amp;IF(INDEX(Variables!$D$5:$D$105,MATCH($A1784,Variables!$A$5:$A$105,0))="","","."&amp;INDEX(Variables!$D$5:$D$105,MATCH($A1784,Variables!$A$5:$A$105,0)))&amp;"."&amp;K$5</f>
        <v/>
      </c>
      <c r="L1784" s="38">
        <f>L$194*$D1784*INDEX(L$121:L$137,$E1784)*(1-INDEX(L$151:L$167,$E1784))</f>
        <v/>
      </c>
      <c r="M1784" s="37">
        <f>M$194*$D1784*INDEX(M$121:M$137,$E1784)*(1-INDEX(M$151:M$167,$E1784))</f>
        <v/>
      </c>
      <c r="N1784" s="37">
        <f>N$194*$D1784*INDEX(N$121:N$137,$E1784)*(1-INDEX(N$151:N$167,$E1784))</f>
        <v/>
      </c>
      <c r="O1784" s="37">
        <f>O$194*$D1784*INDEX(O$121:O$137,$E1784)*(1-INDEX(O$151:O$167,$E1784))</f>
        <v/>
      </c>
      <c r="P1784" s="37">
        <f>P$194*$D1784*INDEX(P$121:P$137,$E1784)*(1-INDEX(P$151:P$167,$E1784))</f>
        <v/>
      </c>
      <c r="Q1784" s="37">
        <f>Q$194*$D1784*INDEX(Q$121:Q$137,$E1784)*(1-INDEX(Q$151:Q$167,$E1784))</f>
        <v/>
      </c>
      <c r="R1784" s="37">
        <f>R$194*$D1784*INDEX(R$121:R$137,$E1784)*(1-INDEX(R$151:R$167,$E1784))</f>
        <v/>
      </c>
      <c r="S1784" s="37">
        <f>S$194*$D1784*INDEX(S$121:S$137,$E1784)*(1-INDEX(S$151:S$167,$E1784))</f>
        <v/>
      </c>
      <c r="T1784" s="37">
        <f>T$194*$D1784*INDEX(T$121:T$137,$E1784)*(1-INDEX(T$151:T$167,$E1784))</f>
        <v/>
      </c>
      <c r="U1784" s="37">
        <f>U$194*$D1784*INDEX(U$121:U$137,$E1784)*(1-INDEX(U$151:U$167,$E1784))</f>
        <v/>
      </c>
      <c r="V1784" s="37">
        <f>V$194*$D1784*INDEX(V$121:V$137,$E1784)*(1-INDEX(V$151:V$167,$E1784))</f>
        <v/>
      </c>
      <c r="W1784" s="37">
        <f>W$194*$D1784*INDEX(W$121:W$137,$E1784)*(1-INDEX(W$151:W$167,$E1784))</f>
        <v/>
      </c>
      <c r="X1784" s="37">
        <f>X$194*$D1784*INDEX(X$121:X$137,$E1784)*(1-INDEX(X$151:X$167,$E1784))</f>
        <v/>
      </c>
      <c r="Y1784" s="37">
        <f>Y$194*$D1784*INDEX(Y$121:Y$137,$E1784)*(1-INDEX(Y$151:Y$167,$E1784))</f>
        <v/>
      </c>
      <c r="Z1784" s="37">
        <f>Z$194*$D1784*INDEX(Z$121:Z$137,$E1784)*(1-INDEX(Z$151:Z$167,$E1784))</f>
        <v/>
      </c>
      <c r="AA1784" s="37">
        <f>AA$194*$D1784*INDEX(AA$121:AA$137,$E1784)*(1-INDEX(AA$151:AA$167,$E1784))</f>
        <v/>
      </c>
      <c r="AB1784" s="37">
        <f>AB$194*$D1784*INDEX(AB$121:AB$137,$E1784)*(1-INDEX(AB$151:AB$167,$E1784))</f>
        <v/>
      </c>
      <c r="AC1784" s="37">
        <f>AC$194*$D1784*INDEX(AC$121:AC$137,$E1784)*(1-INDEX(AC$151:AC$167,$E1784))</f>
        <v/>
      </c>
      <c r="AD1784" s="40">
        <f>ETSCOST(AD$194,$D1784,INDEX(AD$121:AD$137,$E1784),INDEX(AD$151:AD$167,$E1784))</f>
        <v/>
      </c>
      <c r="AF1784" s="11">
        <f>LOWER(Settings!$C$4)&amp;".mit."&amp;$A1784&amp;IF($C1784="","","."&amp;$C1784&amp;"."&amp;$B1784)&amp;IF(INDEX(Variables!$D$5:$D$105,MATCH($A1784,Variables!$A$5:$A$105,0))="","","."&amp;INDEX(Variables!$D$5:$D$105,MATCH($A1784,Variables!$A$5:$A$105,0)))&amp;"."&amp;AF$5</f>
        <v/>
      </c>
      <c r="AG1784" s="38">
        <f>AG$194*$D1784*INDEX(AG$121:AG$137,$E1784)*(1-INDEX(AG$151:AG$167,$E1784))</f>
        <v/>
      </c>
      <c r="AH1784" s="37">
        <f>AH$194*$D1784*INDEX(AH$121:AH$137,$E1784)*(1-INDEX(AH$151:AH$167,$E1784))</f>
        <v/>
      </c>
      <c r="AI1784" s="37">
        <f>AI$194*$D1784*INDEX(AI$121:AI$137,$E1784)*(1-INDEX(AI$151:AI$167,$E1784))</f>
        <v/>
      </c>
      <c r="AJ1784" s="37">
        <f>AJ$194*$D1784*INDEX(AJ$121:AJ$137,$E1784)*(1-INDEX(AJ$151:AJ$167,$E1784))</f>
        <v/>
      </c>
      <c r="AK1784" s="37">
        <f>AK$194*$D1784*INDEX(AK$121:AK$137,$E1784)*(1-INDEX(AK$151:AK$167,$E1784))</f>
        <v/>
      </c>
      <c r="AL1784" s="37">
        <f>AL$194*$D1784*INDEX(AL$121:AL$137,$E1784)*(1-INDEX(AL$151:AL$167,$E1784))</f>
        <v/>
      </c>
      <c r="AM1784" s="37">
        <f>AM$194*$D1784*INDEX(AM$121:AM$137,$E1784)*(1-INDEX(AM$151:AM$167,$E1784))</f>
        <v/>
      </c>
      <c r="AN1784" s="37">
        <f>AN$194*$D1784*INDEX(AN$121:AN$137,$E1784)*(1-INDEX(AN$151:AN$167,$E1784))</f>
        <v/>
      </c>
      <c r="AO1784" s="37">
        <f>AO$194*$D1784*INDEX(AO$121:AO$137,$E1784)*(1-INDEX(AO$151:AO$167,$E1784))</f>
        <v/>
      </c>
      <c r="AP1784" s="37">
        <f>AP$194*$D1784*INDEX(AP$121:AP$137,$E1784)*(1-INDEX(AP$151:AP$167,$E1784))</f>
        <v/>
      </c>
      <c r="AQ1784" s="37">
        <f>AQ$194*$D1784*INDEX(AQ$121:AQ$137,$E1784)*(1-INDEX(AQ$151:AQ$167,$E1784))</f>
        <v/>
      </c>
      <c r="AR1784" s="37">
        <f>AR$194*$D1784*INDEX(AR$121:AR$137,$E1784)*(1-INDEX(AR$151:AR$167,$E1784))</f>
        <v/>
      </c>
      <c r="AS1784" s="37">
        <f>AS$194*$D1784*INDEX(AS$121:AS$137,$E1784)*(1-INDEX(AS$151:AS$167,$E1784))</f>
        <v/>
      </c>
      <c r="AT1784" s="37">
        <f>AT$194*$D1784*INDEX(AT$121:AT$137,$E1784)*(1-INDEX(AT$151:AT$167,$E1784))</f>
        <v/>
      </c>
      <c r="AU1784" s="37">
        <f>AU$194*$D1784*INDEX(AU$121:AU$137,$E1784)*(1-INDEX(AU$151:AU$167,$E1784))</f>
        <v/>
      </c>
      <c r="AV1784" s="37">
        <f>AV$194*$D1784*INDEX(AV$121:AV$137,$E1784)*(1-INDEX(AV$151:AV$167,$E1784))</f>
        <v/>
      </c>
      <c r="AW1784" s="37">
        <f>AW$194*$D1784*INDEX(AW$121:AW$137,$E1784)*(1-INDEX(AW$151:AW$167,$E1784))</f>
        <v/>
      </c>
      <c r="AX1784" s="37">
        <f>AX$194*$D1784*INDEX(AX$121:AX$137,$E1784)*(1-INDEX(AX$151:AX$167,$E1784))</f>
        <v/>
      </c>
      <c r="AY1784" s="40">
        <f>ETSCOST(AY$194,$D1784,INDEX(AY$121:AY$137,$E1784),INDEX(AY$151:AY$167,$E1784))</f>
        <v/>
      </c>
    </row>
    <row r="1785" hidden="1" outlineLevel="2">
      <c r="A1785" s="14" t="inlineStr">
        <is>
          <t>ets</t>
        </is>
      </c>
      <c r="B1785" s="14" t="inlineStr">
        <is>
          <t>oop</t>
        </is>
      </c>
      <c r="C1785" s="14" t="inlineStr">
        <is>
          <t>ftr</t>
        </is>
      </c>
      <c r="D1785" s="37">
        <f>INDEX(Inputs!$T$5:$T$132,MATCH($B1785&amp;"|"&amp;$C1785,Inputs!$A$5:$A$132,0))</f>
        <v/>
      </c>
      <c r="E1785" s="37">
        <f>INDEX(Inputs!$K$5:$K$132,MATCH($B1785&amp;"|"&amp;$C1785,Inputs!$A$5:$A$132,0))</f>
        <v/>
      </c>
      <c r="F1785" s="36" t="n"/>
      <c r="G1785" s="36" t="n"/>
      <c r="H1785" s="14">
        <f>INDEX(Variables!$B$5:$B$105,MATCH($A1785,Variables!$A$5:$A$105,0))&amp;IF($C1785="",""," | "&amp;INDEX(Mapping!$B$5:$B$26,MATCH($C1785,Mapping!$A$5:$A$26,0))&amp;" | "&amp;INDEX(Mapping!$B$30:$B$41,MATCH($B1785,Mapping!$A$30:$A$41,0)))</f>
        <v/>
      </c>
      <c r="I1785" s="14">
        <f>INDEX(Variables!$C$5:$C$105,MATCH($A1785,Variables!$A$5:$A$105,0))</f>
        <v/>
      </c>
      <c r="J1785" s="14">
        <f>INDEX(Variables!$E$5:$E$105,MATCH($A1785,Variables!$A$5:$A$105,0))</f>
        <v/>
      </c>
      <c r="K1785" s="11">
        <f>LOWER(Settings!$C$4)&amp;".mit."&amp;$A1785&amp;IF($C1785="","","."&amp;$C1785&amp;"."&amp;$B1785)&amp;IF(INDEX(Variables!$D$5:$D$105,MATCH($A1785,Variables!$A$5:$A$105,0))="","","."&amp;INDEX(Variables!$D$5:$D$105,MATCH($A1785,Variables!$A$5:$A$105,0)))&amp;"."&amp;K$5</f>
        <v/>
      </c>
      <c r="L1785" s="38">
        <f>L$194*$D1785*INDEX(L$121:L$137,$E1785)*(1-INDEX(L$151:L$167,$E1785))</f>
        <v/>
      </c>
      <c r="M1785" s="37">
        <f>M$194*$D1785*INDEX(M$121:M$137,$E1785)*(1-INDEX(M$151:M$167,$E1785))</f>
        <v/>
      </c>
      <c r="N1785" s="37">
        <f>N$194*$D1785*INDEX(N$121:N$137,$E1785)*(1-INDEX(N$151:N$167,$E1785))</f>
        <v/>
      </c>
      <c r="O1785" s="37">
        <f>O$194*$D1785*INDEX(O$121:O$137,$E1785)*(1-INDEX(O$151:O$167,$E1785))</f>
        <v/>
      </c>
      <c r="P1785" s="37">
        <f>P$194*$D1785*INDEX(P$121:P$137,$E1785)*(1-INDEX(P$151:P$167,$E1785))</f>
        <v/>
      </c>
      <c r="Q1785" s="37">
        <f>Q$194*$D1785*INDEX(Q$121:Q$137,$E1785)*(1-INDEX(Q$151:Q$167,$E1785))</f>
        <v/>
      </c>
      <c r="R1785" s="37">
        <f>R$194*$D1785*INDEX(R$121:R$137,$E1785)*(1-INDEX(R$151:R$167,$E1785))</f>
        <v/>
      </c>
      <c r="S1785" s="37">
        <f>S$194*$D1785*INDEX(S$121:S$137,$E1785)*(1-INDEX(S$151:S$167,$E1785))</f>
        <v/>
      </c>
      <c r="T1785" s="37">
        <f>T$194*$D1785*INDEX(T$121:T$137,$E1785)*(1-INDEX(T$151:T$167,$E1785))</f>
        <v/>
      </c>
      <c r="U1785" s="37">
        <f>U$194*$D1785*INDEX(U$121:U$137,$E1785)*(1-INDEX(U$151:U$167,$E1785))</f>
        <v/>
      </c>
      <c r="V1785" s="37">
        <f>V$194*$D1785*INDEX(V$121:V$137,$E1785)*(1-INDEX(V$151:V$167,$E1785))</f>
        <v/>
      </c>
      <c r="W1785" s="37">
        <f>W$194*$D1785*INDEX(W$121:W$137,$E1785)*(1-INDEX(W$151:W$167,$E1785))</f>
        <v/>
      </c>
      <c r="X1785" s="37">
        <f>X$194*$D1785*INDEX(X$121:X$137,$E1785)*(1-INDEX(X$151:X$167,$E1785))</f>
        <v/>
      </c>
      <c r="Y1785" s="37">
        <f>Y$194*$D1785*INDEX(Y$121:Y$137,$E1785)*(1-INDEX(Y$151:Y$167,$E1785))</f>
        <v/>
      </c>
      <c r="Z1785" s="37">
        <f>Z$194*$D1785*INDEX(Z$121:Z$137,$E1785)*(1-INDEX(Z$151:Z$167,$E1785))</f>
        <v/>
      </c>
      <c r="AA1785" s="37">
        <f>AA$194*$D1785*INDEX(AA$121:AA$137,$E1785)*(1-INDEX(AA$151:AA$167,$E1785))</f>
        <v/>
      </c>
      <c r="AB1785" s="37">
        <f>AB$194*$D1785*INDEX(AB$121:AB$137,$E1785)*(1-INDEX(AB$151:AB$167,$E1785))</f>
        <v/>
      </c>
      <c r="AC1785" s="37">
        <f>AC$194*$D1785*INDEX(AC$121:AC$137,$E1785)*(1-INDEX(AC$151:AC$167,$E1785))</f>
        <v/>
      </c>
      <c r="AD1785" s="40">
        <f>ETSCOST(AD$194,$D1785,INDEX(AD$121:AD$137,$E1785),INDEX(AD$151:AD$167,$E1785))</f>
        <v/>
      </c>
      <c r="AF1785" s="11">
        <f>LOWER(Settings!$C$4)&amp;".mit."&amp;$A1785&amp;IF($C1785="","","."&amp;$C1785&amp;"."&amp;$B1785)&amp;IF(INDEX(Variables!$D$5:$D$105,MATCH($A1785,Variables!$A$5:$A$105,0))="","","."&amp;INDEX(Variables!$D$5:$D$105,MATCH($A1785,Variables!$A$5:$A$105,0)))&amp;"."&amp;AF$5</f>
        <v/>
      </c>
      <c r="AG1785" s="38">
        <f>AG$194*$D1785*INDEX(AG$121:AG$137,$E1785)*(1-INDEX(AG$151:AG$167,$E1785))</f>
        <v/>
      </c>
      <c r="AH1785" s="37">
        <f>AH$194*$D1785*INDEX(AH$121:AH$137,$E1785)*(1-INDEX(AH$151:AH$167,$E1785))</f>
        <v/>
      </c>
      <c r="AI1785" s="37">
        <f>AI$194*$D1785*INDEX(AI$121:AI$137,$E1785)*(1-INDEX(AI$151:AI$167,$E1785))</f>
        <v/>
      </c>
      <c r="AJ1785" s="37">
        <f>AJ$194*$D1785*INDEX(AJ$121:AJ$137,$E1785)*(1-INDEX(AJ$151:AJ$167,$E1785))</f>
        <v/>
      </c>
      <c r="AK1785" s="37">
        <f>AK$194*$D1785*INDEX(AK$121:AK$137,$E1785)*(1-INDEX(AK$151:AK$167,$E1785))</f>
        <v/>
      </c>
      <c r="AL1785" s="37">
        <f>AL$194*$D1785*INDEX(AL$121:AL$137,$E1785)*(1-INDEX(AL$151:AL$167,$E1785))</f>
        <v/>
      </c>
      <c r="AM1785" s="37">
        <f>AM$194*$D1785*INDEX(AM$121:AM$137,$E1785)*(1-INDEX(AM$151:AM$167,$E1785))</f>
        <v/>
      </c>
      <c r="AN1785" s="37">
        <f>AN$194*$D1785*INDEX(AN$121:AN$137,$E1785)*(1-INDEX(AN$151:AN$167,$E1785))</f>
        <v/>
      </c>
      <c r="AO1785" s="37">
        <f>AO$194*$D1785*INDEX(AO$121:AO$137,$E1785)*(1-INDEX(AO$151:AO$167,$E1785))</f>
        <v/>
      </c>
      <c r="AP1785" s="37">
        <f>AP$194*$D1785*INDEX(AP$121:AP$137,$E1785)*(1-INDEX(AP$151:AP$167,$E1785))</f>
        <v/>
      </c>
      <c r="AQ1785" s="37">
        <f>AQ$194*$D1785*INDEX(AQ$121:AQ$137,$E1785)*(1-INDEX(AQ$151:AQ$167,$E1785))</f>
        <v/>
      </c>
      <c r="AR1785" s="37">
        <f>AR$194*$D1785*INDEX(AR$121:AR$137,$E1785)*(1-INDEX(AR$151:AR$167,$E1785))</f>
        <v/>
      </c>
      <c r="AS1785" s="37">
        <f>AS$194*$D1785*INDEX(AS$121:AS$137,$E1785)*(1-INDEX(AS$151:AS$167,$E1785))</f>
        <v/>
      </c>
      <c r="AT1785" s="37">
        <f>AT$194*$D1785*INDEX(AT$121:AT$137,$E1785)*(1-INDEX(AT$151:AT$167,$E1785))</f>
        <v/>
      </c>
      <c r="AU1785" s="37">
        <f>AU$194*$D1785*INDEX(AU$121:AU$137,$E1785)*(1-INDEX(AU$151:AU$167,$E1785))</f>
        <v/>
      </c>
      <c r="AV1785" s="37">
        <f>AV$194*$D1785*INDEX(AV$121:AV$137,$E1785)*(1-INDEX(AV$151:AV$167,$E1785))</f>
        <v/>
      </c>
      <c r="AW1785" s="37">
        <f>AW$194*$D1785*INDEX(AW$121:AW$137,$E1785)*(1-INDEX(AW$151:AW$167,$E1785))</f>
        <v/>
      </c>
      <c r="AX1785" s="37">
        <f>AX$194*$D1785*INDEX(AX$121:AX$137,$E1785)*(1-INDEX(AX$151:AX$167,$E1785))</f>
        <v/>
      </c>
      <c r="AY1785" s="40">
        <f>ETSCOST(AY$194,$D1785,INDEX(AY$121:AY$137,$E1785),INDEX(AY$151:AY$167,$E1785))</f>
        <v/>
      </c>
    </row>
    <row r="1786" hidden="1" outlineLevel="2">
      <c r="A1786" s="14" t="inlineStr">
        <is>
          <t>ets</t>
        </is>
      </c>
      <c r="B1786" s="14" t="inlineStr">
        <is>
          <t>bio</t>
        </is>
      </c>
      <c r="C1786" s="14" t="inlineStr">
        <is>
          <t>ftr</t>
        </is>
      </c>
      <c r="D1786" s="37">
        <f>INDEX(Inputs!$T$5:$T$132,MATCH($B1786&amp;"|"&amp;$C1786,Inputs!$A$5:$A$132,0))</f>
        <v/>
      </c>
      <c r="E1786" s="37">
        <f>INDEX(Inputs!$K$5:$K$132,MATCH($B1786&amp;"|"&amp;$C1786,Inputs!$A$5:$A$132,0))</f>
        <v/>
      </c>
      <c r="F1786" s="36" t="n"/>
      <c r="G1786" s="36" t="n"/>
      <c r="H1786" s="14">
        <f>INDEX(Variables!$B$5:$B$105,MATCH($A1786,Variables!$A$5:$A$105,0))&amp;IF($C1786="",""," | "&amp;INDEX(Mapping!$B$5:$B$26,MATCH($C1786,Mapping!$A$5:$A$26,0))&amp;" | "&amp;INDEX(Mapping!$B$30:$B$41,MATCH($B1786,Mapping!$A$30:$A$41,0)))</f>
        <v/>
      </c>
      <c r="I1786" s="14">
        <f>INDEX(Variables!$C$5:$C$105,MATCH($A1786,Variables!$A$5:$A$105,0))</f>
        <v/>
      </c>
      <c r="J1786" s="14">
        <f>INDEX(Variables!$E$5:$E$105,MATCH($A1786,Variables!$A$5:$A$105,0))</f>
        <v/>
      </c>
      <c r="K1786" s="11">
        <f>LOWER(Settings!$C$4)&amp;".mit."&amp;$A1786&amp;IF($C1786="","","."&amp;$C1786&amp;"."&amp;$B1786)&amp;IF(INDEX(Variables!$D$5:$D$105,MATCH($A1786,Variables!$A$5:$A$105,0))="","","."&amp;INDEX(Variables!$D$5:$D$105,MATCH($A1786,Variables!$A$5:$A$105,0)))&amp;"."&amp;K$5</f>
        <v/>
      </c>
      <c r="L1786" s="38">
        <f>L$194*$D1786*INDEX(L$121:L$137,$E1786)*(1-INDEX(L$151:L$167,$E1786))</f>
        <v/>
      </c>
      <c r="M1786" s="37">
        <f>M$194*$D1786*INDEX(M$121:M$137,$E1786)*(1-INDEX(M$151:M$167,$E1786))</f>
        <v/>
      </c>
      <c r="N1786" s="37">
        <f>N$194*$D1786*INDEX(N$121:N$137,$E1786)*(1-INDEX(N$151:N$167,$E1786))</f>
        <v/>
      </c>
      <c r="O1786" s="37">
        <f>O$194*$D1786*INDEX(O$121:O$137,$E1786)*(1-INDEX(O$151:O$167,$E1786))</f>
        <v/>
      </c>
      <c r="P1786" s="37">
        <f>P$194*$D1786*INDEX(P$121:P$137,$E1786)*(1-INDEX(P$151:P$167,$E1786))</f>
        <v/>
      </c>
      <c r="Q1786" s="37">
        <f>Q$194*$D1786*INDEX(Q$121:Q$137,$E1786)*(1-INDEX(Q$151:Q$167,$E1786))</f>
        <v/>
      </c>
      <c r="R1786" s="37">
        <f>R$194*$D1786*INDEX(R$121:R$137,$E1786)*(1-INDEX(R$151:R$167,$E1786))</f>
        <v/>
      </c>
      <c r="S1786" s="37">
        <f>S$194*$D1786*INDEX(S$121:S$137,$E1786)*(1-INDEX(S$151:S$167,$E1786))</f>
        <v/>
      </c>
      <c r="T1786" s="37">
        <f>T$194*$D1786*INDEX(T$121:T$137,$E1786)*(1-INDEX(T$151:T$167,$E1786))</f>
        <v/>
      </c>
      <c r="U1786" s="37">
        <f>U$194*$D1786*INDEX(U$121:U$137,$E1786)*(1-INDEX(U$151:U$167,$E1786))</f>
        <v/>
      </c>
      <c r="V1786" s="37">
        <f>V$194*$D1786*INDEX(V$121:V$137,$E1786)*(1-INDEX(V$151:V$167,$E1786))</f>
        <v/>
      </c>
      <c r="W1786" s="37">
        <f>W$194*$D1786*INDEX(W$121:W$137,$E1786)*(1-INDEX(W$151:W$167,$E1786))</f>
        <v/>
      </c>
      <c r="X1786" s="37">
        <f>X$194*$D1786*INDEX(X$121:X$137,$E1786)*(1-INDEX(X$151:X$167,$E1786))</f>
        <v/>
      </c>
      <c r="Y1786" s="37">
        <f>Y$194*$D1786*INDEX(Y$121:Y$137,$E1786)*(1-INDEX(Y$151:Y$167,$E1786))</f>
        <v/>
      </c>
      <c r="Z1786" s="37">
        <f>Z$194*$D1786*INDEX(Z$121:Z$137,$E1786)*(1-INDEX(Z$151:Z$167,$E1786))</f>
        <v/>
      </c>
      <c r="AA1786" s="37">
        <f>AA$194*$D1786*INDEX(AA$121:AA$137,$E1786)*(1-INDEX(AA$151:AA$167,$E1786))</f>
        <v/>
      </c>
      <c r="AB1786" s="37">
        <f>AB$194*$D1786*INDEX(AB$121:AB$137,$E1786)*(1-INDEX(AB$151:AB$167,$E1786))</f>
        <v/>
      </c>
      <c r="AC1786" s="37">
        <f>AC$194*$D1786*INDEX(AC$121:AC$137,$E1786)*(1-INDEX(AC$151:AC$167,$E1786))</f>
        <v/>
      </c>
      <c r="AD1786" s="40">
        <f>ETSCOST(AD$194,$D1786,INDEX(AD$121:AD$137,$E1786),INDEX(AD$151:AD$167,$E1786))</f>
        <v/>
      </c>
      <c r="AF1786" s="11">
        <f>LOWER(Settings!$C$4)&amp;".mit."&amp;$A1786&amp;IF($C1786="","","."&amp;$C1786&amp;"."&amp;$B1786)&amp;IF(INDEX(Variables!$D$5:$D$105,MATCH($A1786,Variables!$A$5:$A$105,0))="","","."&amp;INDEX(Variables!$D$5:$D$105,MATCH($A1786,Variables!$A$5:$A$105,0)))&amp;"."&amp;AF$5</f>
        <v/>
      </c>
      <c r="AG1786" s="38">
        <f>AG$194*$D1786*INDEX(AG$121:AG$137,$E1786)*(1-INDEX(AG$151:AG$167,$E1786))</f>
        <v/>
      </c>
      <c r="AH1786" s="37">
        <f>AH$194*$D1786*INDEX(AH$121:AH$137,$E1786)*(1-INDEX(AH$151:AH$167,$E1786))</f>
        <v/>
      </c>
      <c r="AI1786" s="37">
        <f>AI$194*$D1786*INDEX(AI$121:AI$137,$E1786)*(1-INDEX(AI$151:AI$167,$E1786))</f>
        <v/>
      </c>
      <c r="AJ1786" s="37">
        <f>AJ$194*$D1786*INDEX(AJ$121:AJ$137,$E1786)*(1-INDEX(AJ$151:AJ$167,$E1786))</f>
        <v/>
      </c>
      <c r="AK1786" s="37">
        <f>AK$194*$D1786*INDEX(AK$121:AK$137,$E1786)*(1-INDEX(AK$151:AK$167,$E1786))</f>
        <v/>
      </c>
      <c r="AL1786" s="37">
        <f>AL$194*$D1786*INDEX(AL$121:AL$137,$E1786)*(1-INDEX(AL$151:AL$167,$E1786))</f>
        <v/>
      </c>
      <c r="AM1786" s="37">
        <f>AM$194*$D1786*INDEX(AM$121:AM$137,$E1786)*(1-INDEX(AM$151:AM$167,$E1786))</f>
        <v/>
      </c>
      <c r="AN1786" s="37">
        <f>AN$194*$D1786*INDEX(AN$121:AN$137,$E1786)*(1-INDEX(AN$151:AN$167,$E1786))</f>
        <v/>
      </c>
      <c r="AO1786" s="37">
        <f>AO$194*$D1786*INDEX(AO$121:AO$137,$E1786)*(1-INDEX(AO$151:AO$167,$E1786))</f>
        <v/>
      </c>
      <c r="AP1786" s="37">
        <f>AP$194*$D1786*INDEX(AP$121:AP$137,$E1786)*(1-INDEX(AP$151:AP$167,$E1786))</f>
        <v/>
      </c>
      <c r="AQ1786" s="37">
        <f>AQ$194*$D1786*INDEX(AQ$121:AQ$137,$E1786)*(1-INDEX(AQ$151:AQ$167,$E1786))</f>
        <v/>
      </c>
      <c r="AR1786" s="37">
        <f>AR$194*$D1786*INDEX(AR$121:AR$137,$E1786)*(1-INDEX(AR$151:AR$167,$E1786))</f>
        <v/>
      </c>
      <c r="AS1786" s="37">
        <f>AS$194*$D1786*INDEX(AS$121:AS$137,$E1786)*(1-INDEX(AS$151:AS$167,$E1786))</f>
        <v/>
      </c>
      <c r="AT1786" s="37">
        <f>AT$194*$D1786*INDEX(AT$121:AT$137,$E1786)*(1-INDEX(AT$151:AT$167,$E1786))</f>
        <v/>
      </c>
      <c r="AU1786" s="37">
        <f>AU$194*$D1786*INDEX(AU$121:AU$137,$E1786)*(1-INDEX(AU$151:AU$167,$E1786))</f>
        <v/>
      </c>
      <c r="AV1786" s="37">
        <f>AV$194*$D1786*INDEX(AV$121:AV$137,$E1786)*(1-INDEX(AV$151:AV$167,$E1786))</f>
        <v/>
      </c>
      <c r="AW1786" s="37">
        <f>AW$194*$D1786*INDEX(AW$121:AW$137,$E1786)*(1-INDEX(AW$151:AW$167,$E1786))</f>
        <v/>
      </c>
      <c r="AX1786" s="37">
        <f>AX$194*$D1786*INDEX(AX$121:AX$137,$E1786)*(1-INDEX(AX$151:AX$167,$E1786))</f>
        <v/>
      </c>
      <c r="AY1786" s="40">
        <f>ETSCOST(AY$194,$D1786,INDEX(AY$121:AY$137,$E1786),INDEX(AY$151:AY$167,$E1786))</f>
        <v/>
      </c>
    </row>
    <row r="1787" hidden="1" outlineLevel="2"/>
    <row r="1788" hidden="1" outlineLevel="2">
      <c r="A1788" s="14" t="inlineStr">
        <is>
          <t>ntx</t>
        </is>
      </c>
      <c r="B1788" s="14" t="inlineStr">
        <is>
          <t>coa</t>
        </is>
      </c>
      <c r="C1788" s="14" t="inlineStr">
        <is>
          <t>ftr</t>
        </is>
      </c>
      <c r="D1788" s="37">
        <f>INDEX(Inputs!$L$5:$L$132,MATCH($B1788&amp;"|"&amp;$C1788,Inputs!$A$5:$A$132,0))</f>
        <v/>
      </c>
      <c r="E1788" s="37">
        <f>INDEX(Inputs!$I$5:$I$132,MATCH($B1788&amp;"|"&amp;$C1788,Inputs!$A$5:$A$132,0))</f>
        <v/>
      </c>
      <c r="F1788" s="36" t="n"/>
      <c r="G1788" s="36" t="n"/>
      <c r="H1788" s="14">
        <f>INDEX(Variables!$B$5:$B$105,MATCH($A1788,Variables!$A$5:$A$105,0))&amp;IF($C1788="",""," | "&amp;INDEX(Mapping!$B$5:$B$26,MATCH($C1788,Mapping!$A$5:$A$26,0))&amp;" | "&amp;INDEX(Mapping!$B$30:$B$41,MATCH($B1788,Mapping!$A$30:$A$41,0)))</f>
        <v/>
      </c>
      <c r="I1788" s="14">
        <f>INDEX(Variables!$C$5:$C$105,MATCH($A1788,Variables!$A$5:$A$105,0))</f>
        <v/>
      </c>
      <c r="J1788" s="14">
        <f>INDEX(Variables!$E$5:$E$105,MATCH($A1788,Variables!$A$5:$A$105,0))</f>
        <v/>
      </c>
      <c r="K1788" s="11">
        <f>LOWER(Settings!$C$4)&amp;".mit."&amp;$A1788&amp;IF($C1788="","","."&amp;$C1788&amp;"."&amp;$B1788)&amp;IF(INDEX(Variables!$D$5:$D$105,MATCH($A1788,Variables!$A$5:$A$105,0))="","","."&amp;INDEX(Variables!$D$5:$D$105,MATCH($A1788,Variables!$A$5:$A$105,0)))&amp;"."&amp;K$5</f>
        <v/>
      </c>
      <c r="L1788" s="38">
        <f>INDEX(L$78:L$91,$D1788)/$E1788</f>
        <v/>
      </c>
      <c r="M1788" s="37">
        <f>INDEX(M$78:M$91,$D1788)/$E1788</f>
        <v/>
      </c>
      <c r="N1788" s="37">
        <f>INDEX(N$78:N$91,$D1788)/$E1788</f>
        <v/>
      </c>
      <c r="O1788" s="37">
        <f>INDEX(O$78:O$91,$D1788)/$E1788</f>
        <v/>
      </c>
      <c r="P1788" s="37">
        <f>INDEX(P$78:P$91,$D1788)/$E1788</f>
        <v/>
      </c>
      <c r="Q1788" s="37">
        <f>INDEX(Q$78:Q$91,$D1788)/$E1788</f>
        <v/>
      </c>
      <c r="R1788" s="37">
        <f>INDEX(R$78:R$91,$D1788)/$E1788</f>
        <v/>
      </c>
      <c r="S1788" s="37">
        <f>INDEX(S$78:S$91,$D1788)/$E1788</f>
        <v/>
      </c>
      <c r="T1788" s="37">
        <f>INDEX(T$78:T$91,$D1788)/$E1788</f>
        <v/>
      </c>
      <c r="U1788" s="37">
        <f>INDEX(U$78:U$91,$D1788)/$E1788</f>
        <v/>
      </c>
      <c r="V1788" s="37">
        <f>INDEX(V$78:V$91,$D1788)/$E1788</f>
        <v/>
      </c>
      <c r="W1788" s="37">
        <f>INDEX(W$78:W$91,$D1788)/$E1788</f>
        <v/>
      </c>
      <c r="X1788" s="37">
        <f>INDEX(X$78:X$91,$D1788)/$E1788</f>
        <v/>
      </c>
      <c r="Y1788" s="37">
        <f>INDEX(Y$78:Y$91,$D1788)/$E1788</f>
        <v/>
      </c>
      <c r="Z1788" s="37">
        <f>INDEX(Z$78:Z$91,$D1788)/$E1788</f>
        <v/>
      </c>
      <c r="AA1788" s="37">
        <f>INDEX(AA$78:AA$91,$D1788)/$E1788</f>
        <v/>
      </c>
      <c r="AB1788" s="37">
        <f>INDEX(AB$78:AB$91,$D1788)/$E1788</f>
        <v/>
      </c>
      <c r="AC1788" s="37">
        <f>INDEX(AC$78:AC$91,$D1788)/$E1788</f>
        <v/>
      </c>
      <c r="AD1788" s="40">
        <f>NEWEXCISE(INDEX(AD$78:AD$91,$D1788),$E1788)</f>
        <v/>
      </c>
      <c r="AF1788" s="11">
        <f>LOWER(Settings!$C$4)&amp;".mit."&amp;$A1788&amp;IF($C1788="","","."&amp;$C1788&amp;"."&amp;$B1788)&amp;IF(INDEX(Variables!$D$5:$D$105,MATCH($A1788,Variables!$A$5:$A$105,0))="","","."&amp;INDEX(Variables!$D$5:$D$105,MATCH($A1788,Variables!$A$5:$A$105,0)))&amp;"."&amp;AF$5</f>
        <v/>
      </c>
      <c r="AG1788" s="38">
        <f>INDEX(AG$78:AG$91,$D1788)/$E1788</f>
        <v/>
      </c>
      <c r="AH1788" s="37">
        <f>INDEX(AH$78:AH$91,$D1788)/$E1788</f>
        <v/>
      </c>
      <c r="AI1788" s="37">
        <f>INDEX(AI$78:AI$91,$D1788)/$E1788</f>
        <v/>
      </c>
      <c r="AJ1788" s="37">
        <f>INDEX(AJ$78:AJ$91,$D1788)/$E1788</f>
        <v/>
      </c>
      <c r="AK1788" s="37">
        <f>INDEX(AK$78:AK$91,$D1788)/$E1788</f>
        <v/>
      </c>
      <c r="AL1788" s="37">
        <f>INDEX(AL$78:AL$91,$D1788)/$E1788</f>
        <v/>
      </c>
      <c r="AM1788" s="37">
        <f>INDEX(AM$78:AM$91,$D1788)/$E1788</f>
        <v/>
      </c>
      <c r="AN1788" s="37">
        <f>INDEX(AN$78:AN$91,$D1788)/$E1788</f>
        <v/>
      </c>
      <c r="AO1788" s="37">
        <f>INDEX(AO$78:AO$91,$D1788)/$E1788</f>
        <v/>
      </c>
      <c r="AP1788" s="37">
        <f>INDEX(AP$78:AP$91,$D1788)/$E1788</f>
        <v/>
      </c>
      <c r="AQ1788" s="37">
        <f>INDEX(AQ$78:AQ$91,$D1788)/$E1788</f>
        <v/>
      </c>
      <c r="AR1788" s="37">
        <f>INDEX(AR$78:AR$91,$D1788)/$E1788</f>
        <v/>
      </c>
      <c r="AS1788" s="37">
        <f>INDEX(AS$78:AS$91,$D1788)/$E1788</f>
        <v/>
      </c>
      <c r="AT1788" s="37">
        <f>INDEX(AT$78:AT$91,$D1788)/$E1788</f>
        <v/>
      </c>
      <c r="AU1788" s="37">
        <f>INDEX(AU$78:AU$91,$D1788)/$E1788</f>
        <v/>
      </c>
      <c r="AV1788" s="37">
        <f>INDEX(AV$78:AV$91,$D1788)/$E1788</f>
        <v/>
      </c>
      <c r="AW1788" s="37">
        <f>INDEX(AW$78:AW$91,$D1788)/$E1788</f>
        <v/>
      </c>
      <c r="AX1788" s="37">
        <f>INDEX(AX$78:AX$91,$D1788)/$E1788</f>
        <v/>
      </c>
      <c r="AY1788" s="40">
        <f>NEWEXCISE(INDEX(AY$78:AY$91,$D1788),$E1788)</f>
        <v/>
      </c>
    </row>
    <row r="1789" hidden="1" outlineLevel="2">
      <c r="A1789" s="14" t="inlineStr">
        <is>
          <t>ntx</t>
        </is>
      </c>
      <c r="B1789" s="14" t="inlineStr">
        <is>
          <t>nga</t>
        </is>
      </c>
      <c r="C1789" s="14" t="inlineStr">
        <is>
          <t>ftr</t>
        </is>
      </c>
      <c r="D1789" s="37">
        <f>INDEX(Inputs!$L$5:$L$132,MATCH($B1789&amp;"|"&amp;$C1789,Inputs!$A$5:$A$132,0))</f>
        <v/>
      </c>
      <c r="E1789" s="37">
        <f>INDEX(Inputs!$I$5:$I$132,MATCH($B1789&amp;"|"&amp;$C1789,Inputs!$A$5:$A$132,0))</f>
        <v/>
      </c>
      <c r="F1789" s="36" t="n"/>
      <c r="G1789" s="36" t="n"/>
      <c r="H1789" s="14">
        <f>INDEX(Variables!$B$5:$B$105,MATCH($A1789,Variables!$A$5:$A$105,0))&amp;IF($C1789="",""," | "&amp;INDEX(Mapping!$B$5:$B$26,MATCH($C1789,Mapping!$A$5:$A$26,0))&amp;" | "&amp;INDEX(Mapping!$B$30:$B$41,MATCH($B1789,Mapping!$A$30:$A$41,0)))</f>
        <v/>
      </c>
      <c r="I1789" s="14">
        <f>INDEX(Variables!$C$5:$C$105,MATCH($A1789,Variables!$A$5:$A$105,0))</f>
        <v/>
      </c>
      <c r="J1789" s="14">
        <f>INDEX(Variables!$E$5:$E$105,MATCH($A1789,Variables!$A$5:$A$105,0))</f>
        <v/>
      </c>
      <c r="K1789" s="11">
        <f>LOWER(Settings!$C$4)&amp;".mit."&amp;$A1789&amp;IF($C1789="","","."&amp;$C1789&amp;"."&amp;$B1789)&amp;IF(INDEX(Variables!$D$5:$D$105,MATCH($A1789,Variables!$A$5:$A$105,0))="","","."&amp;INDEX(Variables!$D$5:$D$105,MATCH($A1789,Variables!$A$5:$A$105,0)))&amp;"."&amp;K$5</f>
        <v/>
      </c>
      <c r="L1789" s="38">
        <f>INDEX(L$78:L$91,$D1789)/$E1789</f>
        <v/>
      </c>
      <c r="M1789" s="37">
        <f>INDEX(M$78:M$91,$D1789)/$E1789</f>
        <v/>
      </c>
      <c r="N1789" s="37">
        <f>INDEX(N$78:N$91,$D1789)/$E1789</f>
        <v/>
      </c>
      <c r="O1789" s="37">
        <f>INDEX(O$78:O$91,$D1789)/$E1789</f>
        <v/>
      </c>
      <c r="P1789" s="37">
        <f>INDEX(P$78:P$91,$D1789)/$E1789</f>
        <v/>
      </c>
      <c r="Q1789" s="37">
        <f>INDEX(Q$78:Q$91,$D1789)/$E1789</f>
        <v/>
      </c>
      <c r="R1789" s="37">
        <f>INDEX(R$78:R$91,$D1789)/$E1789</f>
        <v/>
      </c>
      <c r="S1789" s="37">
        <f>INDEX(S$78:S$91,$D1789)/$E1789</f>
        <v/>
      </c>
      <c r="T1789" s="37">
        <f>INDEX(T$78:T$91,$D1789)/$E1789</f>
        <v/>
      </c>
      <c r="U1789" s="37">
        <f>INDEX(U$78:U$91,$D1789)/$E1789</f>
        <v/>
      </c>
      <c r="V1789" s="37">
        <f>INDEX(V$78:V$91,$D1789)/$E1789</f>
        <v/>
      </c>
      <c r="W1789" s="37">
        <f>INDEX(W$78:W$91,$D1789)/$E1789</f>
        <v/>
      </c>
      <c r="X1789" s="37">
        <f>INDEX(X$78:X$91,$D1789)/$E1789</f>
        <v/>
      </c>
      <c r="Y1789" s="37">
        <f>INDEX(Y$78:Y$91,$D1789)/$E1789</f>
        <v/>
      </c>
      <c r="Z1789" s="37">
        <f>INDEX(Z$78:Z$91,$D1789)/$E1789</f>
        <v/>
      </c>
      <c r="AA1789" s="37">
        <f>INDEX(AA$78:AA$91,$D1789)/$E1789</f>
        <v/>
      </c>
      <c r="AB1789" s="37">
        <f>INDEX(AB$78:AB$91,$D1789)/$E1789</f>
        <v/>
      </c>
      <c r="AC1789" s="37">
        <f>INDEX(AC$78:AC$91,$D1789)/$E1789</f>
        <v/>
      </c>
      <c r="AD1789" s="40">
        <f>NEWEXCISE(INDEX(AD$78:AD$91,$D1789),$E1789)</f>
        <v/>
      </c>
      <c r="AF1789" s="11">
        <f>LOWER(Settings!$C$4)&amp;".mit."&amp;$A1789&amp;IF($C1789="","","."&amp;$C1789&amp;"."&amp;$B1789)&amp;IF(INDEX(Variables!$D$5:$D$105,MATCH($A1789,Variables!$A$5:$A$105,0))="","","."&amp;INDEX(Variables!$D$5:$D$105,MATCH($A1789,Variables!$A$5:$A$105,0)))&amp;"."&amp;AF$5</f>
        <v/>
      </c>
      <c r="AG1789" s="38">
        <f>INDEX(AG$78:AG$91,$D1789)/$E1789</f>
        <v/>
      </c>
      <c r="AH1789" s="37">
        <f>INDEX(AH$78:AH$91,$D1789)/$E1789</f>
        <v/>
      </c>
      <c r="AI1789" s="37">
        <f>INDEX(AI$78:AI$91,$D1789)/$E1789</f>
        <v/>
      </c>
      <c r="AJ1789" s="37">
        <f>INDEX(AJ$78:AJ$91,$D1789)/$E1789</f>
        <v/>
      </c>
      <c r="AK1789" s="37">
        <f>INDEX(AK$78:AK$91,$D1789)/$E1789</f>
        <v/>
      </c>
      <c r="AL1789" s="37">
        <f>INDEX(AL$78:AL$91,$D1789)/$E1789</f>
        <v/>
      </c>
      <c r="AM1789" s="37">
        <f>INDEX(AM$78:AM$91,$D1789)/$E1789</f>
        <v/>
      </c>
      <c r="AN1789" s="37">
        <f>INDEX(AN$78:AN$91,$D1789)/$E1789</f>
        <v/>
      </c>
      <c r="AO1789" s="37">
        <f>INDEX(AO$78:AO$91,$D1789)/$E1789</f>
        <v/>
      </c>
      <c r="AP1789" s="37">
        <f>INDEX(AP$78:AP$91,$D1789)/$E1789</f>
        <v/>
      </c>
      <c r="AQ1789" s="37">
        <f>INDEX(AQ$78:AQ$91,$D1789)/$E1789</f>
        <v/>
      </c>
      <c r="AR1789" s="37">
        <f>INDEX(AR$78:AR$91,$D1789)/$E1789</f>
        <v/>
      </c>
      <c r="AS1789" s="37">
        <f>INDEX(AS$78:AS$91,$D1789)/$E1789</f>
        <v/>
      </c>
      <c r="AT1789" s="37">
        <f>INDEX(AT$78:AT$91,$D1789)/$E1789</f>
        <v/>
      </c>
      <c r="AU1789" s="37">
        <f>INDEX(AU$78:AU$91,$D1789)/$E1789</f>
        <v/>
      </c>
      <c r="AV1789" s="37">
        <f>INDEX(AV$78:AV$91,$D1789)/$E1789</f>
        <v/>
      </c>
      <c r="AW1789" s="37">
        <f>INDEX(AW$78:AW$91,$D1789)/$E1789</f>
        <v/>
      </c>
      <c r="AX1789" s="37">
        <f>INDEX(AX$78:AX$91,$D1789)/$E1789</f>
        <v/>
      </c>
      <c r="AY1789" s="40">
        <f>NEWEXCISE(INDEX(AY$78:AY$91,$D1789),$E1789)</f>
        <v/>
      </c>
    </row>
    <row r="1790" hidden="1" outlineLevel="2">
      <c r="A1790" s="14" t="inlineStr">
        <is>
          <t>ntx</t>
        </is>
      </c>
      <c r="B1790" s="14" t="inlineStr">
        <is>
          <t>gso</t>
        </is>
      </c>
      <c r="C1790" s="14" t="inlineStr">
        <is>
          <t>ftr</t>
        </is>
      </c>
      <c r="D1790" s="37">
        <f>INDEX(Inputs!$L$5:$L$132,MATCH($B1790&amp;"|"&amp;$C1790,Inputs!$A$5:$A$132,0))</f>
        <v/>
      </c>
      <c r="E1790" s="37">
        <f>INDEX(Inputs!$I$5:$I$132,MATCH($B1790&amp;"|"&amp;$C1790,Inputs!$A$5:$A$132,0))</f>
        <v/>
      </c>
      <c r="F1790" s="36" t="n"/>
      <c r="G1790" s="36" t="n"/>
      <c r="H1790" s="14">
        <f>INDEX(Variables!$B$5:$B$105,MATCH($A1790,Variables!$A$5:$A$105,0))&amp;IF($C1790="",""," | "&amp;INDEX(Mapping!$B$5:$B$26,MATCH($C1790,Mapping!$A$5:$A$26,0))&amp;" | "&amp;INDEX(Mapping!$B$30:$B$41,MATCH($B1790,Mapping!$A$30:$A$41,0)))</f>
        <v/>
      </c>
      <c r="I1790" s="14">
        <f>INDEX(Variables!$C$5:$C$105,MATCH($A1790,Variables!$A$5:$A$105,0))</f>
        <v/>
      </c>
      <c r="J1790" s="14">
        <f>INDEX(Variables!$E$5:$E$105,MATCH($A1790,Variables!$A$5:$A$105,0))</f>
        <v/>
      </c>
      <c r="K1790" s="11">
        <f>LOWER(Settings!$C$4)&amp;".mit."&amp;$A1790&amp;IF($C1790="","","."&amp;$C1790&amp;"."&amp;$B1790)&amp;IF(INDEX(Variables!$D$5:$D$105,MATCH($A1790,Variables!$A$5:$A$105,0))="","","."&amp;INDEX(Variables!$D$5:$D$105,MATCH($A1790,Variables!$A$5:$A$105,0)))&amp;"."&amp;K$5</f>
        <v/>
      </c>
      <c r="L1790" s="38">
        <f>INDEX(L$78:L$91,$D1790)/$E1790</f>
        <v/>
      </c>
      <c r="M1790" s="37">
        <f>INDEX(M$78:M$91,$D1790)/$E1790</f>
        <v/>
      </c>
      <c r="N1790" s="37">
        <f>INDEX(N$78:N$91,$D1790)/$E1790</f>
        <v/>
      </c>
      <c r="O1790" s="37">
        <f>INDEX(O$78:O$91,$D1790)/$E1790</f>
        <v/>
      </c>
      <c r="P1790" s="37">
        <f>INDEX(P$78:P$91,$D1790)/$E1790</f>
        <v/>
      </c>
      <c r="Q1790" s="37">
        <f>INDEX(Q$78:Q$91,$D1790)/$E1790</f>
        <v/>
      </c>
      <c r="R1790" s="37">
        <f>INDEX(R$78:R$91,$D1790)/$E1790</f>
        <v/>
      </c>
      <c r="S1790" s="37">
        <f>INDEX(S$78:S$91,$D1790)/$E1790</f>
        <v/>
      </c>
      <c r="T1790" s="37">
        <f>INDEX(T$78:T$91,$D1790)/$E1790</f>
        <v/>
      </c>
      <c r="U1790" s="37">
        <f>INDEX(U$78:U$91,$D1790)/$E1790</f>
        <v/>
      </c>
      <c r="V1790" s="37">
        <f>INDEX(V$78:V$91,$D1790)/$E1790</f>
        <v/>
      </c>
      <c r="W1790" s="37">
        <f>INDEX(W$78:W$91,$D1790)/$E1790</f>
        <v/>
      </c>
      <c r="X1790" s="37">
        <f>INDEX(X$78:X$91,$D1790)/$E1790</f>
        <v/>
      </c>
      <c r="Y1790" s="37">
        <f>INDEX(Y$78:Y$91,$D1790)/$E1790</f>
        <v/>
      </c>
      <c r="Z1790" s="37">
        <f>INDEX(Z$78:Z$91,$D1790)/$E1790</f>
        <v/>
      </c>
      <c r="AA1790" s="37">
        <f>INDEX(AA$78:AA$91,$D1790)/$E1790</f>
        <v/>
      </c>
      <c r="AB1790" s="37">
        <f>INDEX(AB$78:AB$91,$D1790)/$E1790</f>
        <v/>
      </c>
      <c r="AC1790" s="37">
        <f>INDEX(AC$78:AC$91,$D1790)/$E1790</f>
        <v/>
      </c>
      <c r="AD1790" s="40">
        <f>NEWEXCISE(INDEX(AD$78:AD$91,$D1790),$E1790)</f>
        <v/>
      </c>
      <c r="AF1790" s="11">
        <f>LOWER(Settings!$C$4)&amp;".mit."&amp;$A1790&amp;IF($C1790="","","."&amp;$C1790&amp;"."&amp;$B1790)&amp;IF(INDEX(Variables!$D$5:$D$105,MATCH($A1790,Variables!$A$5:$A$105,0))="","","."&amp;INDEX(Variables!$D$5:$D$105,MATCH($A1790,Variables!$A$5:$A$105,0)))&amp;"."&amp;AF$5</f>
        <v/>
      </c>
      <c r="AG1790" s="38">
        <f>INDEX(AG$78:AG$91,$D1790)/$E1790</f>
        <v/>
      </c>
      <c r="AH1790" s="37">
        <f>INDEX(AH$78:AH$91,$D1790)/$E1790</f>
        <v/>
      </c>
      <c r="AI1790" s="37">
        <f>INDEX(AI$78:AI$91,$D1790)/$E1790</f>
        <v/>
      </c>
      <c r="AJ1790" s="37">
        <f>INDEX(AJ$78:AJ$91,$D1790)/$E1790</f>
        <v/>
      </c>
      <c r="AK1790" s="37">
        <f>INDEX(AK$78:AK$91,$D1790)/$E1790</f>
        <v/>
      </c>
      <c r="AL1790" s="37">
        <f>INDEX(AL$78:AL$91,$D1790)/$E1790</f>
        <v/>
      </c>
      <c r="AM1790" s="37">
        <f>INDEX(AM$78:AM$91,$D1790)/$E1790</f>
        <v/>
      </c>
      <c r="AN1790" s="37">
        <f>INDEX(AN$78:AN$91,$D1790)/$E1790</f>
        <v/>
      </c>
      <c r="AO1790" s="37">
        <f>INDEX(AO$78:AO$91,$D1790)/$E1790</f>
        <v/>
      </c>
      <c r="AP1790" s="37">
        <f>INDEX(AP$78:AP$91,$D1790)/$E1790</f>
        <v/>
      </c>
      <c r="AQ1790" s="37">
        <f>INDEX(AQ$78:AQ$91,$D1790)/$E1790</f>
        <v/>
      </c>
      <c r="AR1790" s="37">
        <f>INDEX(AR$78:AR$91,$D1790)/$E1790</f>
        <v/>
      </c>
      <c r="AS1790" s="37">
        <f>INDEX(AS$78:AS$91,$D1790)/$E1790</f>
        <v/>
      </c>
      <c r="AT1790" s="37">
        <f>INDEX(AT$78:AT$91,$D1790)/$E1790</f>
        <v/>
      </c>
      <c r="AU1790" s="37">
        <f>INDEX(AU$78:AU$91,$D1790)/$E1790</f>
        <v/>
      </c>
      <c r="AV1790" s="37">
        <f>INDEX(AV$78:AV$91,$D1790)/$E1790</f>
        <v/>
      </c>
      <c r="AW1790" s="37">
        <f>INDEX(AW$78:AW$91,$D1790)/$E1790</f>
        <v/>
      </c>
      <c r="AX1790" s="37">
        <f>INDEX(AX$78:AX$91,$D1790)/$E1790</f>
        <v/>
      </c>
      <c r="AY1790" s="40">
        <f>NEWEXCISE(INDEX(AY$78:AY$91,$D1790),$E1790)</f>
        <v/>
      </c>
    </row>
    <row r="1791" hidden="1" outlineLevel="2">
      <c r="A1791" s="14" t="inlineStr">
        <is>
          <t>ntx</t>
        </is>
      </c>
      <c r="B1791" s="14" t="inlineStr">
        <is>
          <t>die</t>
        </is>
      </c>
      <c r="C1791" s="14" t="inlineStr">
        <is>
          <t>ftr</t>
        </is>
      </c>
      <c r="D1791" s="37">
        <f>INDEX(Inputs!$L$5:$L$132,MATCH($B1791&amp;"|"&amp;$C1791,Inputs!$A$5:$A$132,0))</f>
        <v/>
      </c>
      <c r="E1791" s="37">
        <f>INDEX(Inputs!$I$5:$I$132,MATCH($B1791&amp;"|"&amp;$C1791,Inputs!$A$5:$A$132,0))</f>
        <v/>
      </c>
      <c r="F1791" s="36" t="n"/>
      <c r="G1791" s="36" t="n"/>
      <c r="H1791" s="14">
        <f>INDEX(Variables!$B$5:$B$105,MATCH($A1791,Variables!$A$5:$A$105,0))&amp;IF($C1791="",""," | "&amp;INDEX(Mapping!$B$5:$B$26,MATCH($C1791,Mapping!$A$5:$A$26,0))&amp;" | "&amp;INDEX(Mapping!$B$30:$B$41,MATCH($B1791,Mapping!$A$30:$A$41,0)))</f>
        <v/>
      </c>
      <c r="I1791" s="14">
        <f>INDEX(Variables!$C$5:$C$105,MATCH($A1791,Variables!$A$5:$A$105,0))</f>
        <v/>
      </c>
      <c r="J1791" s="14">
        <f>INDEX(Variables!$E$5:$E$105,MATCH($A1791,Variables!$A$5:$A$105,0))</f>
        <v/>
      </c>
      <c r="K1791" s="11">
        <f>LOWER(Settings!$C$4)&amp;".mit."&amp;$A1791&amp;IF($C1791="","","."&amp;$C1791&amp;"."&amp;$B1791)&amp;IF(INDEX(Variables!$D$5:$D$105,MATCH($A1791,Variables!$A$5:$A$105,0))="","","."&amp;INDEX(Variables!$D$5:$D$105,MATCH($A1791,Variables!$A$5:$A$105,0)))&amp;"."&amp;K$5</f>
        <v/>
      </c>
      <c r="L1791" s="38">
        <f>INDEX(L$78:L$91,$D1791)/$E1791</f>
        <v/>
      </c>
      <c r="M1791" s="37">
        <f>INDEX(M$78:M$91,$D1791)/$E1791</f>
        <v/>
      </c>
      <c r="N1791" s="37">
        <f>INDEX(N$78:N$91,$D1791)/$E1791</f>
        <v/>
      </c>
      <c r="O1791" s="37">
        <f>INDEX(O$78:O$91,$D1791)/$E1791</f>
        <v/>
      </c>
      <c r="P1791" s="37">
        <f>INDEX(P$78:P$91,$D1791)/$E1791</f>
        <v/>
      </c>
      <c r="Q1791" s="37">
        <f>INDEX(Q$78:Q$91,$D1791)/$E1791</f>
        <v/>
      </c>
      <c r="R1791" s="37">
        <f>INDEX(R$78:R$91,$D1791)/$E1791</f>
        <v/>
      </c>
      <c r="S1791" s="37">
        <f>INDEX(S$78:S$91,$D1791)/$E1791</f>
        <v/>
      </c>
      <c r="T1791" s="37">
        <f>INDEX(T$78:T$91,$D1791)/$E1791</f>
        <v/>
      </c>
      <c r="U1791" s="37">
        <f>INDEX(U$78:U$91,$D1791)/$E1791</f>
        <v/>
      </c>
      <c r="V1791" s="37">
        <f>INDEX(V$78:V$91,$D1791)/$E1791</f>
        <v/>
      </c>
      <c r="W1791" s="37">
        <f>INDEX(W$78:W$91,$D1791)/$E1791</f>
        <v/>
      </c>
      <c r="X1791" s="37">
        <f>INDEX(X$78:X$91,$D1791)/$E1791</f>
        <v/>
      </c>
      <c r="Y1791" s="37">
        <f>INDEX(Y$78:Y$91,$D1791)/$E1791</f>
        <v/>
      </c>
      <c r="Z1791" s="37">
        <f>INDEX(Z$78:Z$91,$D1791)/$E1791</f>
        <v/>
      </c>
      <c r="AA1791" s="37">
        <f>INDEX(AA$78:AA$91,$D1791)/$E1791</f>
        <v/>
      </c>
      <c r="AB1791" s="37">
        <f>INDEX(AB$78:AB$91,$D1791)/$E1791</f>
        <v/>
      </c>
      <c r="AC1791" s="37">
        <f>INDEX(AC$78:AC$91,$D1791)/$E1791</f>
        <v/>
      </c>
      <c r="AD1791" s="40">
        <f>NEWEXCISE(INDEX(AD$78:AD$91,$D1791),$E1791)</f>
        <v/>
      </c>
      <c r="AF1791" s="11">
        <f>LOWER(Settings!$C$4)&amp;".mit."&amp;$A1791&amp;IF($C1791="","","."&amp;$C1791&amp;"."&amp;$B1791)&amp;IF(INDEX(Variables!$D$5:$D$105,MATCH($A1791,Variables!$A$5:$A$105,0))="","","."&amp;INDEX(Variables!$D$5:$D$105,MATCH($A1791,Variables!$A$5:$A$105,0)))&amp;"."&amp;AF$5</f>
        <v/>
      </c>
      <c r="AG1791" s="38">
        <f>INDEX(AG$78:AG$91,$D1791)/$E1791</f>
        <v/>
      </c>
      <c r="AH1791" s="37">
        <f>INDEX(AH$78:AH$91,$D1791)/$E1791</f>
        <v/>
      </c>
      <c r="AI1791" s="37">
        <f>INDEX(AI$78:AI$91,$D1791)/$E1791</f>
        <v/>
      </c>
      <c r="AJ1791" s="37">
        <f>INDEX(AJ$78:AJ$91,$D1791)/$E1791</f>
        <v/>
      </c>
      <c r="AK1791" s="37">
        <f>INDEX(AK$78:AK$91,$D1791)/$E1791</f>
        <v/>
      </c>
      <c r="AL1791" s="37">
        <f>INDEX(AL$78:AL$91,$D1791)/$E1791</f>
        <v/>
      </c>
      <c r="AM1791" s="37">
        <f>INDEX(AM$78:AM$91,$D1791)/$E1791</f>
        <v/>
      </c>
      <c r="AN1791" s="37">
        <f>INDEX(AN$78:AN$91,$D1791)/$E1791</f>
        <v/>
      </c>
      <c r="AO1791" s="37">
        <f>INDEX(AO$78:AO$91,$D1791)/$E1791</f>
        <v/>
      </c>
      <c r="AP1791" s="37">
        <f>INDEX(AP$78:AP$91,$D1791)/$E1791</f>
        <v/>
      </c>
      <c r="AQ1791" s="37">
        <f>INDEX(AQ$78:AQ$91,$D1791)/$E1791</f>
        <v/>
      </c>
      <c r="AR1791" s="37">
        <f>INDEX(AR$78:AR$91,$D1791)/$E1791</f>
        <v/>
      </c>
      <c r="AS1791" s="37">
        <f>INDEX(AS$78:AS$91,$D1791)/$E1791</f>
        <v/>
      </c>
      <c r="AT1791" s="37">
        <f>INDEX(AT$78:AT$91,$D1791)/$E1791</f>
        <v/>
      </c>
      <c r="AU1791" s="37">
        <f>INDEX(AU$78:AU$91,$D1791)/$E1791</f>
        <v/>
      </c>
      <c r="AV1791" s="37">
        <f>INDEX(AV$78:AV$91,$D1791)/$E1791</f>
        <v/>
      </c>
      <c r="AW1791" s="37">
        <f>INDEX(AW$78:AW$91,$D1791)/$E1791</f>
        <v/>
      </c>
      <c r="AX1791" s="37">
        <f>INDEX(AX$78:AX$91,$D1791)/$E1791</f>
        <v/>
      </c>
      <c r="AY1791" s="40">
        <f>NEWEXCISE(INDEX(AY$78:AY$91,$D1791),$E1791)</f>
        <v/>
      </c>
    </row>
    <row r="1792" hidden="1" outlineLevel="2">
      <c r="A1792" s="14" t="inlineStr">
        <is>
          <t>ntx</t>
        </is>
      </c>
      <c r="B1792" s="14" t="inlineStr">
        <is>
          <t>lpg</t>
        </is>
      </c>
      <c r="C1792" s="14" t="inlineStr">
        <is>
          <t>ftr</t>
        </is>
      </c>
      <c r="D1792" s="37">
        <f>INDEX(Inputs!$L$5:$L$132,MATCH($B1792&amp;"|"&amp;$C1792,Inputs!$A$5:$A$132,0))</f>
        <v/>
      </c>
      <c r="E1792" s="37">
        <f>INDEX(Inputs!$I$5:$I$132,MATCH($B1792&amp;"|"&amp;$C1792,Inputs!$A$5:$A$132,0))</f>
        <v/>
      </c>
      <c r="F1792" s="36" t="n"/>
      <c r="G1792" s="36" t="n"/>
      <c r="H1792" s="14">
        <f>INDEX(Variables!$B$5:$B$105,MATCH($A1792,Variables!$A$5:$A$105,0))&amp;IF($C1792="",""," | "&amp;INDEX(Mapping!$B$5:$B$26,MATCH($C1792,Mapping!$A$5:$A$26,0))&amp;" | "&amp;INDEX(Mapping!$B$30:$B$41,MATCH($B1792,Mapping!$A$30:$A$41,0)))</f>
        <v/>
      </c>
      <c r="I1792" s="14">
        <f>INDEX(Variables!$C$5:$C$105,MATCH($A1792,Variables!$A$5:$A$105,0))</f>
        <v/>
      </c>
      <c r="J1792" s="14">
        <f>INDEX(Variables!$E$5:$E$105,MATCH($A1792,Variables!$A$5:$A$105,0))</f>
        <v/>
      </c>
      <c r="K1792" s="11">
        <f>LOWER(Settings!$C$4)&amp;".mit."&amp;$A1792&amp;IF($C1792="","","."&amp;$C1792&amp;"."&amp;$B1792)&amp;IF(INDEX(Variables!$D$5:$D$105,MATCH($A1792,Variables!$A$5:$A$105,0))="","","."&amp;INDEX(Variables!$D$5:$D$105,MATCH($A1792,Variables!$A$5:$A$105,0)))&amp;"."&amp;K$5</f>
        <v/>
      </c>
      <c r="L1792" s="38">
        <f>INDEX(L$78:L$91,$D1792)/$E1792</f>
        <v/>
      </c>
      <c r="M1792" s="37">
        <f>INDEX(M$78:M$91,$D1792)/$E1792</f>
        <v/>
      </c>
      <c r="N1792" s="37">
        <f>INDEX(N$78:N$91,$D1792)/$E1792</f>
        <v/>
      </c>
      <c r="O1792" s="37">
        <f>INDEX(O$78:O$91,$D1792)/$E1792</f>
        <v/>
      </c>
      <c r="P1792" s="37">
        <f>INDEX(P$78:P$91,$D1792)/$E1792</f>
        <v/>
      </c>
      <c r="Q1792" s="37">
        <f>INDEX(Q$78:Q$91,$D1792)/$E1792</f>
        <v/>
      </c>
      <c r="R1792" s="37">
        <f>INDEX(R$78:R$91,$D1792)/$E1792</f>
        <v/>
      </c>
      <c r="S1792" s="37">
        <f>INDEX(S$78:S$91,$D1792)/$E1792</f>
        <v/>
      </c>
      <c r="T1792" s="37">
        <f>INDEX(T$78:T$91,$D1792)/$E1792</f>
        <v/>
      </c>
      <c r="U1792" s="37">
        <f>INDEX(U$78:U$91,$D1792)/$E1792</f>
        <v/>
      </c>
      <c r="V1792" s="37">
        <f>INDEX(V$78:V$91,$D1792)/$E1792</f>
        <v/>
      </c>
      <c r="W1792" s="37">
        <f>INDEX(W$78:W$91,$D1792)/$E1792</f>
        <v/>
      </c>
      <c r="X1792" s="37">
        <f>INDEX(X$78:X$91,$D1792)/$E1792</f>
        <v/>
      </c>
      <c r="Y1792" s="37">
        <f>INDEX(Y$78:Y$91,$D1792)/$E1792</f>
        <v/>
      </c>
      <c r="Z1792" s="37">
        <f>INDEX(Z$78:Z$91,$D1792)/$E1792</f>
        <v/>
      </c>
      <c r="AA1792" s="37">
        <f>INDEX(AA$78:AA$91,$D1792)/$E1792</f>
        <v/>
      </c>
      <c r="AB1792" s="37">
        <f>INDEX(AB$78:AB$91,$D1792)/$E1792</f>
        <v/>
      </c>
      <c r="AC1792" s="37">
        <f>INDEX(AC$78:AC$91,$D1792)/$E1792</f>
        <v/>
      </c>
      <c r="AD1792" s="40">
        <f>NEWEXCISE(INDEX(AD$78:AD$91,$D1792),$E1792)</f>
        <v/>
      </c>
      <c r="AF1792" s="11">
        <f>LOWER(Settings!$C$4)&amp;".mit."&amp;$A1792&amp;IF($C1792="","","."&amp;$C1792&amp;"."&amp;$B1792)&amp;IF(INDEX(Variables!$D$5:$D$105,MATCH($A1792,Variables!$A$5:$A$105,0))="","","."&amp;INDEX(Variables!$D$5:$D$105,MATCH($A1792,Variables!$A$5:$A$105,0)))&amp;"."&amp;AF$5</f>
        <v/>
      </c>
      <c r="AG1792" s="38">
        <f>INDEX(AG$78:AG$91,$D1792)/$E1792</f>
        <v/>
      </c>
      <c r="AH1792" s="37">
        <f>INDEX(AH$78:AH$91,$D1792)/$E1792</f>
        <v/>
      </c>
      <c r="AI1792" s="37">
        <f>INDEX(AI$78:AI$91,$D1792)/$E1792</f>
        <v/>
      </c>
      <c r="AJ1792" s="37">
        <f>INDEX(AJ$78:AJ$91,$D1792)/$E1792</f>
        <v/>
      </c>
      <c r="AK1792" s="37">
        <f>INDEX(AK$78:AK$91,$D1792)/$E1792</f>
        <v/>
      </c>
      <c r="AL1792" s="37">
        <f>INDEX(AL$78:AL$91,$D1792)/$E1792</f>
        <v/>
      </c>
      <c r="AM1792" s="37">
        <f>INDEX(AM$78:AM$91,$D1792)/$E1792</f>
        <v/>
      </c>
      <c r="AN1792" s="37">
        <f>INDEX(AN$78:AN$91,$D1792)/$E1792</f>
        <v/>
      </c>
      <c r="AO1792" s="37">
        <f>INDEX(AO$78:AO$91,$D1792)/$E1792</f>
        <v/>
      </c>
      <c r="AP1792" s="37">
        <f>INDEX(AP$78:AP$91,$D1792)/$E1792</f>
        <v/>
      </c>
      <c r="AQ1792" s="37">
        <f>INDEX(AQ$78:AQ$91,$D1792)/$E1792</f>
        <v/>
      </c>
      <c r="AR1792" s="37">
        <f>INDEX(AR$78:AR$91,$D1792)/$E1792</f>
        <v/>
      </c>
      <c r="AS1792" s="37">
        <f>INDEX(AS$78:AS$91,$D1792)/$E1792</f>
        <v/>
      </c>
      <c r="AT1792" s="37">
        <f>INDEX(AT$78:AT$91,$D1792)/$E1792</f>
        <v/>
      </c>
      <c r="AU1792" s="37">
        <f>INDEX(AU$78:AU$91,$D1792)/$E1792</f>
        <v/>
      </c>
      <c r="AV1792" s="37">
        <f>INDEX(AV$78:AV$91,$D1792)/$E1792</f>
        <v/>
      </c>
      <c r="AW1792" s="37">
        <f>INDEX(AW$78:AW$91,$D1792)/$E1792</f>
        <v/>
      </c>
      <c r="AX1792" s="37">
        <f>INDEX(AX$78:AX$91,$D1792)/$E1792</f>
        <v/>
      </c>
      <c r="AY1792" s="40">
        <f>NEWEXCISE(INDEX(AY$78:AY$91,$D1792),$E1792)</f>
        <v/>
      </c>
    </row>
    <row r="1793" hidden="1" outlineLevel="2">
      <c r="A1793" s="14" t="inlineStr">
        <is>
          <t>ntx</t>
        </is>
      </c>
      <c r="B1793" s="14" t="inlineStr">
        <is>
          <t>ker</t>
        </is>
      </c>
      <c r="C1793" s="14" t="inlineStr">
        <is>
          <t>ftr</t>
        </is>
      </c>
      <c r="D1793" s="37">
        <f>INDEX(Inputs!$L$5:$L$132,MATCH($B1793&amp;"|"&amp;$C1793,Inputs!$A$5:$A$132,0))</f>
        <v/>
      </c>
      <c r="E1793" s="37">
        <f>INDEX(Inputs!$I$5:$I$132,MATCH($B1793&amp;"|"&amp;$C1793,Inputs!$A$5:$A$132,0))</f>
        <v/>
      </c>
      <c r="F1793" s="36" t="n"/>
      <c r="G1793" s="36" t="n"/>
      <c r="H1793" s="14">
        <f>INDEX(Variables!$B$5:$B$105,MATCH($A1793,Variables!$A$5:$A$105,0))&amp;IF($C1793="",""," | "&amp;INDEX(Mapping!$B$5:$B$26,MATCH($C1793,Mapping!$A$5:$A$26,0))&amp;" | "&amp;INDEX(Mapping!$B$30:$B$41,MATCH($B1793,Mapping!$A$30:$A$41,0)))</f>
        <v/>
      </c>
      <c r="I1793" s="14">
        <f>INDEX(Variables!$C$5:$C$105,MATCH($A1793,Variables!$A$5:$A$105,0))</f>
        <v/>
      </c>
      <c r="J1793" s="14">
        <f>INDEX(Variables!$E$5:$E$105,MATCH($A1793,Variables!$A$5:$A$105,0))</f>
        <v/>
      </c>
      <c r="K1793" s="11">
        <f>LOWER(Settings!$C$4)&amp;".mit."&amp;$A1793&amp;IF($C1793="","","."&amp;$C1793&amp;"."&amp;$B1793)&amp;IF(INDEX(Variables!$D$5:$D$105,MATCH($A1793,Variables!$A$5:$A$105,0))="","","."&amp;INDEX(Variables!$D$5:$D$105,MATCH($A1793,Variables!$A$5:$A$105,0)))&amp;"."&amp;K$5</f>
        <v/>
      </c>
      <c r="L1793" s="38">
        <f>INDEX(L$78:L$91,$D1793)/$E1793</f>
        <v/>
      </c>
      <c r="M1793" s="37">
        <f>INDEX(M$78:M$91,$D1793)/$E1793</f>
        <v/>
      </c>
      <c r="N1793" s="37">
        <f>INDEX(N$78:N$91,$D1793)/$E1793</f>
        <v/>
      </c>
      <c r="O1793" s="37">
        <f>INDEX(O$78:O$91,$D1793)/$E1793</f>
        <v/>
      </c>
      <c r="P1793" s="37">
        <f>INDEX(P$78:P$91,$D1793)/$E1793</f>
        <v/>
      </c>
      <c r="Q1793" s="37">
        <f>INDEX(Q$78:Q$91,$D1793)/$E1793</f>
        <v/>
      </c>
      <c r="R1793" s="37">
        <f>INDEX(R$78:R$91,$D1793)/$E1793</f>
        <v/>
      </c>
      <c r="S1793" s="37">
        <f>INDEX(S$78:S$91,$D1793)/$E1793</f>
        <v/>
      </c>
      <c r="T1793" s="37">
        <f>INDEX(T$78:T$91,$D1793)/$E1793</f>
        <v/>
      </c>
      <c r="U1793" s="37">
        <f>INDEX(U$78:U$91,$D1793)/$E1793</f>
        <v/>
      </c>
      <c r="V1793" s="37">
        <f>INDEX(V$78:V$91,$D1793)/$E1793</f>
        <v/>
      </c>
      <c r="W1793" s="37">
        <f>INDEX(W$78:W$91,$D1793)/$E1793</f>
        <v/>
      </c>
      <c r="X1793" s="37">
        <f>INDEX(X$78:X$91,$D1793)/$E1793</f>
        <v/>
      </c>
      <c r="Y1793" s="37">
        <f>INDEX(Y$78:Y$91,$D1793)/$E1793</f>
        <v/>
      </c>
      <c r="Z1793" s="37">
        <f>INDEX(Z$78:Z$91,$D1793)/$E1793</f>
        <v/>
      </c>
      <c r="AA1793" s="37">
        <f>INDEX(AA$78:AA$91,$D1793)/$E1793</f>
        <v/>
      </c>
      <c r="AB1793" s="37">
        <f>INDEX(AB$78:AB$91,$D1793)/$E1793</f>
        <v/>
      </c>
      <c r="AC1793" s="37">
        <f>INDEX(AC$78:AC$91,$D1793)/$E1793</f>
        <v/>
      </c>
      <c r="AD1793" s="40">
        <f>NEWEXCISE(INDEX(AD$78:AD$91,$D1793),$E1793)</f>
        <v/>
      </c>
      <c r="AF1793" s="11">
        <f>LOWER(Settings!$C$4)&amp;".mit."&amp;$A1793&amp;IF($C1793="","","."&amp;$C1793&amp;"."&amp;$B1793)&amp;IF(INDEX(Variables!$D$5:$D$105,MATCH($A1793,Variables!$A$5:$A$105,0))="","","."&amp;INDEX(Variables!$D$5:$D$105,MATCH($A1793,Variables!$A$5:$A$105,0)))&amp;"."&amp;AF$5</f>
        <v/>
      </c>
      <c r="AG1793" s="38">
        <f>INDEX(AG$78:AG$91,$D1793)/$E1793</f>
        <v/>
      </c>
      <c r="AH1793" s="37">
        <f>INDEX(AH$78:AH$91,$D1793)/$E1793</f>
        <v/>
      </c>
      <c r="AI1793" s="37">
        <f>INDEX(AI$78:AI$91,$D1793)/$E1793</f>
        <v/>
      </c>
      <c r="AJ1793" s="37">
        <f>INDEX(AJ$78:AJ$91,$D1793)/$E1793</f>
        <v/>
      </c>
      <c r="AK1793" s="37">
        <f>INDEX(AK$78:AK$91,$D1793)/$E1793</f>
        <v/>
      </c>
      <c r="AL1793" s="37">
        <f>INDEX(AL$78:AL$91,$D1793)/$E1793</f>
        <v/>
      </c>
      <c r="AM1793" s="37">
        <f>INDEX(AM$78:AM$91,$D1793)/$E1793</f>
        <v/>
      </c>
      <c r="AN1793" s="37">
        <f>INDEX(AN$78:AN$91,$D1793)/$E1793</f>
        <v/>
      </c>
      <c r="AO1793" s="37">
        <f>INDEX(AO$78:AO$91,$D1793)/$E1793</f>
        <v/>
      </c>
      <c r="AP1793" s="37">
        <f>INDEX(AP$78:AP$91,$D1793)/$E1793</f>
        <v/>
      </c>
      <c r="AQ1793" s="37">
        <f>INDEX(AQ$78:AQ$91,$D1793)/$E1793</f>
        <v/>
      </c>
      <c r="AR1793" s="37">
        <f>INDEX(AR$78:AR$91,$D1793)/$E1793</f>
        <v/>
      </c>
      <c r="AS1793" s="37">
        <f>INDEX(AS$78:AS$91,$D1793)/$E1793</f>
        <v/>
      </c>
      <c r="AT1793" s="37">
        <f>INDEX(AT$78:AT$91,$D1793)/$E1793</f>
        <v/>
      </c>
      <c r="AU1793" s="37">
        <f>INDEX(AU$78:AU$91,$D1793)/$E1793</f>
        <v/>
      </c>
      <c r="AV1793" s="37">
        <f>INDEX(AV$78:AV$91,$D1793)/$E1793</f>
        <v/>
      </c>
      <c r="AW1793" s="37">
        <f>INDEX(AW$78:AW$91,$D1793)/$E1793</f>
        <v/>
      </c>
      <c r="AX1793" s="37">
        <f>INDEX(AX$78:AX$91,$D1793)/$E1793</f>
        <v/>
      </c>
      <c r="AY1793" s="40">
        <f>NEWEXCISE(INDEX(AY$78:AY$91,$D1793),$E1793)</f>
        <v/>
      </c>
    </row>
    <row r="1794" hidden="1" outlineLevel="2">
      <c r="A1794" s="14" t="inlineStr">
        <is>
          <t>ntx</t>
        </is>
      </c>
      <c r="B1794" s="14" t="inlineStr">
        <is>
          <t>oop</t>
        </is>
      </c>
      <c r="C1794" s="14" t="inlineStr">
        <is>
          <t>ftr</t>
        </is>
      </c>
      <c r="D1794" s="37">
        <f>INDEX(Inputs!$L$5:$L$132,MATCH($B1794&amp;"|"&amp;$C1794,Inputs!$A$5:$A$132,0))</f>
        <v/>
      </c>
      <c r="E1794" s="37">
        <f>INDEX(Inputs!$I$5:$I$132,MATCH($B1794&amp;"|"&amp;$C1794,Inputs!$A$5:$A$132,0))</f>
        <v/>
      </c>
      <c r="F1794" s="36" t="n"/>
      <c r="G1794" s="36" t="n"/>
      <c r="H1794" s="14">
        <f>INDEX(Variables!$B$5:$B$105,MATCH($A1794,Variables!$A$5:$A$105,0))&amp;IF($C1794="",""," | "&amp;INDEX(Mapping!$B$5:$B$26,MATCH($C1794,Mapping!$A$5:$A$26,0))&amp;" | "&amp;INDEX(Mapping!$B$30:$B$41,MATCH($B1794,Mapping!$A$30:$A$41,0)))</f>
        <v/>
      </c>
      <c r="I1794" s="14">
        <f>INDEX(Variables!$C$5:$C$105,MATCH($A1794,Variables!$A$5:$A$105,0))</f>
        <v/>
      </c>
      <c r="J1794" s="14">
        <f>INDEX(Variables!$E$5:$E$105,MATCH($A1794,Variables!$A$5:$A$105,0))</f>
        <v/>
      </c>
      <c r="K1794" s="11">
        <f>LOWER(Settings!$C$4)&amp;".mit."&amp;$A1794&amp;IF($C1794="","","."&amp;$C1794&amp;"."&amp;$B1794)&amp;IF(INDEX(Variables!$D$5:$D$105,MATCH($A1794,Variables!$A$5:$A$105,0))="","","."&amp;INDEX(Variables!$D$5:$D$105,MATCH($A1794,Variables!$A$5:$A$105,0)))&amp;"."&amp;K$5</f>
        <v/>
      </c>
      <c r="L1794" s="38">
        <f>INDEX(L$78:L$91,$D1794)/$E1794</f>
        <v/>
      </c>
      <c r="M1794" s="37">
        <f>INDEX(M$78:M$91,$D1794)/$E1794</f>
        <v/>
      </c>
      <c r="N1794" s="37">
        <f>INDEX(N$78:N$91,$D1794)/$E1794</f>
        <v/>
      </c>
      <c r="O1794" s="37">
        <f>INDEX(O$78:O$91,$D1794)/$E1794</f>
        <v/>
      </c>
      <c r="P1794" s="37">
        <f>INDEX(P$78:P$91,$D1794)/$E1794</f>
        <v/>
      </c>
      <c r="Q1794" s="37">
        <f>INDEX(Q$78:Q$91,$D1794)/$E1794</f>
        <v/>
      </c>
      <c r="R1794" s="37">
        <f>INDEX(R$78:R$91,$D1794)/$E1794</f>
        <v/>
      </c>
      <c r="S1794" s="37">
        <f>INDEX(S$78:S$91,$D1794)/$E1794</f>
        <v/>
      </c>
      <c r="T1794" s="37">
        <f>INDEX(T$78:T$91,$D1794)/$E1794</f>
        <v/>
      </c>
      <c r="U1794" s="37">
        <f>INDEX(U$78:U$91,$D1794)/$E1794</f>
        <v/>
      </c>
      <c r="V1794" s="37">
        <f>INDEX(V$78:V$91,$D1794)/$E1794</f>
        <v/>
      </c>
      <c r="W1794" s="37">
        <f>INDEX(W$78:W$91,$D1794)/$E1794</f>
        <v/>
      </c>
      <c r="X1794" s="37">
        <f>INDEX(X$78:X$91,$D1794)/$E1794</f>
        <v/>
      </c>
      <c r="Y1794" s="37">
        <f>INDEX(Y$78:Y$91,$D1794)/$E1794</f>
        <v/>
      </c>
      <c r="Z1794" s="37">
        <f>INDEX(Z$78:Z$91,$D1794)/$E1794</f>
        <v/>
      </c>
      <c r="AA1794" s="37">
        <f>INDEX(AA$78:AA$91,$D1794)/$E1794</f>
        <v/>
      </c>
      <c r="AB1794" s="37">
        <f>INDEX(AB$78:AB$91,$D1794)/$E1794</f>
        <v/>
      </c>
      <c r="AC1794" s="37">
        <f>INDEX(AC$78:AC$91,$D1794)/$E1794</f>
        <v/>
      </c>
      <c r="AD1794" s="40">
        <f>NEWEXCISE(INDEX(AD$78:AD$91,$D1794),$E1794)</f>
        <v/>
      </c>
      <c r="AF1794" s="11">
        <f>LOWER(Settings!$C$4)&amp;".mit."&amp;$A1794&amp;IF($C1794="","","."&amp;$C1794&amp;"."&amp;$B1794)&amp;IF(INDEX(Variables!$D$5:$D$105,MATCH($A1794,Variables!$A$5:$A$105,0))="","","."&amp;INDEX(Variables!$D$5:$D$105,MATCH($A1794,Variables!$A$5:$A$105,0)))&amp;"."&amp;AF$5</f>
        <v/>
      </c>
      <c r="AG1794" s="38">
        <f>INDEX(AG$78:AG$91,$D1794)/$E1794</f>
        <v/>
      </c>
      <c r="AH1794" s="37">
        <f>INDEX(AH$78:AH$91,$D1794)/$E1794</f>
        <v/>
      </c>
      <c r="AI1794" s="37">
        <f>INDEX(AI$78:AI$91,$D1794)/$E1794</f>
        <v/>
      </c>
      <c r="AJ1794" s="37">
        <f>INDEX(AJ$78:AJ$91,$D1794)/$E1794</f>
        <v/>
      </c>
      <c r="AK1794" s="37">
        <f>INDEX(AK$78:AK$91,$D1794)/$E1794</f>
        <v/>
      </c>
      <c r="AL1794" s="37">
        <f>INDEX(AL$78:AL$91,$D1794)/$E1794</f>
        <v/>
      </c>
      <c r="AM1794" s="37">
        <f>INDEX(AM$78:AM$91,$D1794)/$E1794</f>
        <v/>
      </c>
      <c r="AN1794" s="37">
        <f>INDEX(AN$78:AN$91,$D1794)/$E1794</f>
        <v/>
      </c>
      <c r="AO1794" s="37">
        <f>INDEX(AO$78:AO$91,$D1794)/$E1794</f>
        <v/>
      </c>
      <c r="AP1794" s="37">
        <f>INDEX(AP$78:AP$91,$D1794)/$E1794</f>
        <v/>
      </c>
      <c r="AQ1794" s="37">
        <f>INDEX(AQ$78:AQ$91,$D1794)/$E1794</f>
        <v/>
      </c>
      <c r="AR1794" s="37">
        <f>INDEX(AR$78:AR$91,$D1794)/$E1794</f>
        <v/>
      </c>
      <c r="AS1794" s="37">
        <f>INDEX(AS$78:AS$91,$D1794)/$E1794</f>
        <v/>
      </c>
      <c r="AT1794" s="37">
        <f>INDEX(AT$78:AT$91,$D1794)/$E1794</f>
        <v/>
      </c>
      <c r="AU1794" s="37">
        <f>INDEX(AU$78:AU$91,$D1794)/$E1794</f>
        <v/>
      </c>
      <c r="AV1794" s="37">
        <f>INDEX(AV$78:AV$91,$D1794)/$E1794</f>
        <v/>
      </c>
      <c r="AW1794" s="37">
        <f>INDEX(AW$78:AW$91,$D1794)/$E1794</f>
        <v/>
      </c>
      <c r="AX1794" s="37">
        <f>INDEX(AX$78:AX$91,$D1794)/$E1794</f>
        <v/>
      </c>
      <c r="AY1794" s="40">
        <f>NEWEXCISE(INDEX(AY$78:AY$91,$D1794),$E1794)</f>
        <v/>
      </c>
    </row>
    <row r="1795" hidden="1" outlineLevel="2">
      <c r="A1795" s="14" t="inlineStr">
        <is>
          <t>ntx</t>
        </is>
      </c>
      <c r="B1795" s="14" t="inlineStr">
        <is>
          <t>bio</t>
        </is>
      </c>
      <c r="C1795" s="14" t="inlineStr">
        <is>
          <t>ftr</t>
        </is>
      </c>
      <c r="D1795" s="37">
        <f>INDEX(Inputs!$L$5:$L$132,MATCH($B1795&amp;"|"&amp;$C1795,Inputs!$A$5:$A$132,0))</f>
        <v/>
      </c>
      <c r="E1795" s="37">
        <f>INDEX(Inputs!$I$5:$I$132,MATCH($B1795&amp;"|"&amp;$C1795,Inputs!$A$5:$A$132,0))</f>
        <v/>
      </c>
      <c r="F1795" s="36" t="n"/>
      <c r="G1795" s="36" t="n"/>
      <c r="H1795" s="14">
        <f>INDEX(Variables!$B$5:$B$105,MATCH($A1795,Variables!$A$5:$A$105,0))&amp;IF($C1795="",""," | "&amp;INDEX(Mapping!$B$5:$B$26,MATCH($C1795,Mapping!$A$5:$A$26,0))&amp;" | "&amp;INDEX(Mapping!$B$30:$B$41,MATCH($B1795,Mapping!$A$30:$A$41,0)))</f>
        <v/>
      </c>
      <c r="I1795" s="14">
        <f>INDEX(Variables!$C$5:$C$105,MATCH($A1795,Variables!$A$5:$A$105,0))</f>
        <v/>
      </c>
      <c r="J1795" s="14">
        <f>INDEX(Variables!$E$5:$E$105,MATCH($A1795,Variables!$A$5:$A$105,0))</f>
        <v/>
      </c>
      <c r="K1795" s="11">
        <f>LOWER(Settings!$C$4)&amp;".mit."&amp;$A1795&amp;IF($C1795="","","."&amp;$C1795&amp;"."&amp;$B1795)&amp;IF(INDEX(Variables!$D$5:$D$105,MATCH($A1795,Variables!$A$5:$A$105,0))="","","."&amp;INDEX(Variables!$D$5:$D$105,MATCH($A1795,Variables!$A$5:$A$105,0)))&amp;"."&amp;K$5</f>
        <v/>
      </c>
      <c r="L1795" s="38">
        <f>INDEX(L$78:L$91,$D1795)/$E1795</f>
        <v/>
      </c>
      <c r="M1795" s="37">
        <f>INDEX(M$78:M$91,$D1795)/$E1795</f>
        <v/>
      </c>
      <c r="N1795" s="37">
        <f>INDEX(N$78:N$91,$D1795)/$E1795</f>
        <v/>
      </c>
      <c r="O1795" s="37">
        <f>INDEX(O$78:O$91,$D1795)/$E1795</f>
        <v/>
      </c>
      <c r="P1795" s="37">
        <f>INDEX(P$78:P$91,$D1795)/$E1795</f>
        <v/>
      </c>
      <c r="Q1795" s="37">
        <f>INDEX(Q$78:Q$91,$D1795)/$E1795</f>
        <v/>
      </c>
      <c r="R1795" s="37">
        <f>INDEX(R$78:R$91,$D1795)/$E1795</f>
        <v/>
      </c>
      <c r="S1795" s="37">
        <f>INDEX(S$78:S$91,$D1795)/$E1795</f>
        <v/>
      </c>
      <c r="T1795" s="37">
        <f>INDEX(T$78:T$91,$D1795)/$E1795</f>
        <v/>
      </c>
      <c r="U1795" s="37">
        <f>INDEX(U$78:U$91,$D1795)/$E1795</f>
        <v/>
      </c>
      <c r="V1795" s="37">
        <f>INDEX(V$78:V$91,$D1795)/$E1795</f>
        <v/>
      </c>
      <c r="W1795" s="37">
        <f>INDEX(W$78:W$91,$D1795)/$E1795</f>
        <v/>
      </c>
      <c r="X1795" s="37">
        <f>INDEX(X$78:X$91,$D1795)/$E1795</f>
        <v/>
      </c>
      <c r="Y1795" s="37">
        <f>INDEX(Y$78:Y$91,$D1795)/$E1795</f>
        <v/>
      </c>
      <c r="Z1795" s="37">
        <f>INDEX(Z$78:Z$91,$D1795)/$E1795</f>
        <v/>
      </c>
      <c r="AA1795" s="37">
        <f>INDEX(AA$78:AA$91,$D1795)/$E1795</f>
        <v/>
      </c>
      <c r="AB1795" s="37">
        <f>INDEX(AB$78:AB$91,$D1795)/$E1795</f>
        <v/>
      </c>
      <c r="AC1795" s="37">
        <f>INDEX(AC$78:AC$91,$D1795)/$E1795</f>
        <v/>
      </c>
      <c r="AD1795" s="40">
        <f>NEWEXCISE(INDEX(AD$78:AD$91,$D1795),$E1795)</f>
        <v/>
      </c>
      <c r="AF1795" s="11">
        <f>LOWER(Settings!$C$4)&amp;".mit."&amp;$A1795&amp;IF($C1795="","","."&amp;$C1795&amp;"."&amp;$B1795)&amp;IF(INDEX(Variables!$D$5:$D$105,MATCH($A1795,Variables!$A$5:$A$105,0))="","","."&amp;INDEX(Variables!$D$5:$D$105,MATCH($A1795,Variables!$A$5:$A$105,0)))&amp;"."&amp;AF$5</f>
        <v/>
      </c>
      <c r="AG1795" s="38">
        <f>INDEX(AG$78:AG$91,$D1795)/$E1795</f>
        <v/>
      </c>
      <c r="AH1795" s="37">
        <f>INDEX(AH$78:AH$91,$D1795)/$E1795</f>
        <v/>
      </c>
      <c r="AI1795" s="37">
        <f>INDEX(AI$78:AI$91,$D1795)/$E1795</f>
        <v/>
      </c>
      <c r="AJ1795" s="37">
        <f>INDEX(AJ$78:AJ$91,$D1795)/$E1795</f>
        <v/>
      </c>
      <c r="AK1795" s="37">
        <f>INDEX(AK$78:AK$91,$D1795)/$E1795</f>
        <v/>
      </c>
      <c r="AL1795" s="37">
        <f>INDEX(AL$78:AL$91,$D1795)/$E1795</f>
        <v/>
      </c>
      <c r="AM1795" s="37">
        <f>INDEX(AM$78:AM$91,$D1795)/$E1795</f>
        <v/>
      </c>
      <c r="AN1795" s="37">
        <f>INDEX(AN$78:AN$91,$D1795)/$E1795</f>
        <v/>
      </c>
      <c r="AO1795" s="37">
        <f>INDEX(AO$78:AO$91,$D1795)/$E1795</f>
        <v/>
      </c>
      <c r="AP1795" s="37">
        <f>INDEX(AP$78:AP$91,$D1795)/$E1795</f>
        <v/>
      </c>
      <c r="AQ1795" s="37">
        <f>INDEX(AQ$78:AQ$91,$D1795)/$E1795</f>
        <v/>
      </c>
      <c r="AR1795" s="37">
        <f>INDEX(AR$78:AR$91,$D1795)/$E1795</f>
        <v/>
      </c>
      <c r="AS1795" s="37">
        <f>INDEX(AS$78:AS$91,$D1795)/$E1795</f>
        <v/>
      </c>
      <c r="AT1795" s="37">
        <f>INDEX(AT$78:AT$91,$D1795)/$E1795</f>
        <v/>
      </c>
      <c r="AU1795" s="37">
        <f>INDEX(AU$78:AU$91,$D1795)/$E1795</f>
        <v/>
      </c>
      <c r="AV1795" s="37">
        <f>INDEX(AV$78:AV$91,$D1795)/$E1795</f>
        <v/>
      </c>
      <c r="AW1795" s="37">
        <f>INDEX(AW$78:AW$91,$D1795)/$E1795</f>
        <v/>
      </c>
      <c r="AX1795" s="37">
        <f>INDEX(AX$78:AX$91,$D1795)/$E1795</f>
        <v/>
      </c>
      <c r="AY1795" s="40">
        <f>NEWEXCISE(INDEX(AY$78:AY$91,$D1795),$E1795)</f>
        <v/>
      </c>
    </row>
    <row r="1796" hidden="1" outlineLevel="2"/>
    <row r="1797" hidden="1" outlineLevel="2">
      <c r="A1797" s="14" t="inlineStr">
        <is>
          <t>nce</t>
        </is>
      </c>
      <c r="B1797" s="14" t="inlineStr">
        <is>
          <t>coa</t>
        </is>
      </c>
      <c r="C1797" s="14" t="inlineStr">
        <is>
          <t>ftr</t>
        </is>
      </c>
      <c r="D1797" s="36" t="n"/>
      <c r="E1797" s="36" t="n"/>
      <c r="F1797" s="36" t="n"/>
      <c r="G1797" s="36" t="n"/>
      <c r="H1797" s="14">
        <f>INDEX(Variables!$B$5:$B$105,MATCH($A1797,Variables!$A$5:$A$105,0))&amp;IF($C1797="",""," | "&amp;INDEX(Mapping!$B$5:$B$26,MATCH($C1797,Mapping!$A$5:$A$26,0))&amp;" | "&amp;INDEX(Mapping!$B$30:$B$41,MATCH($B1797,Mapping!$A$30:$A$41,0)))</f>
        <v/>
      </c>
      <c r="I1797" s="14">
        <f>INDEX(Variables!$C$5:$C$105,MATCH($A1797,Variables!$A$5:$A$105,0))</f>
        <v/>
      </c>
      <c r="J1797" s="14">
        <f>INDEX(Variables!$E$5:$E$105,MATCH($A1797,Variables!$A$5:$A$105,0))</f>
        <v/>
      </c>
      <c r="K1797" s="11">
        <f>LOWER(Settings!$C$4)&amp;".mit."&amp;$A1797&amp;IF($C1797="","","."&amp;$C1797&amp;"."&amp;$B1797)&amp;IF(INDEX(Variables!$D$5:$D$105,MATCH($A1797,Variables!$A$5:$A$105,0))="","","."&amp;INDEX(Variables!$D$5:$D$105,MATCH($A1797,Variables!$A$5:$A$105,0)))&amp;"."&amp;K$5</f>
        <v/>
      </c>
      <c r="L1797" s="38">
        <f>L1770+L1779+L1788</f>
        <v/>
      </c>
      <c r="M1797" s="37">
        <f>M1770+M1779+M1788</f>
        <v/>
      </c>
      <c r="N1797" s="37">
        <f>N1770+N1779+N1788</f>
        <v/>
      </c>
      <c r="O1797" s="37">
        <f>O1770+O1779+O1788</f>
        <v/>
      </c>
      <c r="P1797" s="37">
        <f>P1770+P1779+P1788</f>
        <v/>
      </c>
      <c r="Q1797" s="37">
        <f>Q1770+Q1779+Q1788</f>
        <v/>
      </c>
      <c r="R1797" s="37">
        <f>R1770+R1779+R1788</f>
        <v/>
      </c>
      <c r="S1797" s="37">
        <f>S1770+S1779+S1788</f>
        <v/>
      </c>
      <c r="T1797" s="37">
        <f>T1770+T1779+T1788</f>
        <v/>
      </c>
      <c r="U1797" s="37">
        <f>U1770+U1779+U1788</f>
        <v/>
      </c>
      <c r="V1797" s="37">
        <f>V1770+V1779+V1788</f>
        <v/>
      </c>
      <c r="W1797" s="37">
        <f>W1770+W1779+W1788</f>
        <v/>
      </c>
      <c r="X1797" s="37">
        <f>X1770+X1779+X1788</f>
        <v/>
      </c>
      <c r="Y1797" s="37">
        <f>Y1770+Y1779+Y1788</f>
        <v/>
      </c>
      <c r="Z1797" s="37">
        <f>Z1770+Z1779+Z1788</f>
        <v/>
      </c>
      <c r="AA1797" s="37">
        <f>AA1770+AA1779+AA1788</f>
        <v/>
      </c>
      <c r="AB1797" s="37">
        <f>AB1770+AB1779+AB1788</f>
        <v/>
      </c>
      <c r="AC1797" s="37">
        <f>AC1770+AC1779+AC1788</f>
        <v/>
      </c>
      <c r="AD1797" s="40">
        <f>NEWPOLICY(AD1770,AD1779,AD1788)</f>
        <v/>
      </c>
      <c r="AF1797" s="11">
        <f>LOWER(Settings!$C$4)&amp;".mit."&amp;$A1797&amp;IF($C1797="","","."&amp;$C1797&amp;"."&amp;$B1797)&amp;IF(INDEX(Variables!$D$5:$D$105,MATCH($A1797,Variables!$A$5:$A$105,0))="","","."&amp;INDEX(Variables!$D$5:$D$105,MATCH($A1797,Variables!$A$5:$A$105,0)))&amp;"."&amp;AF$5</f>
        <v/>
      </c>
      <c r="AG1797" s="38">
        <f>AG1770+AG1779+AG1788</f>
        <v/>
      </c>
      <c r="AH1797" s="37">
        <f>AH1770+AH1779+AH1788</f>
        <v/>
      </c>
      <c r="AI1797" s="37">
        <f>AI1770+AI1779+AI1788</f>
        <v/>
      </c>
      <c r="AJ1797" s="37">
        <f>AJ1770+AJ1779+AJ1788</f>
        <v/>
      </c>
      <c r="AK1797" s="37">
        <f>AK1770+AK1779+AK1788</f>
        <v/>
      </c>
      <c r="AL1797" s="37">
        <f>AL1770+AL1779+AL1788</f>
        <v/>
      </c>
      <c r="AM1797" s="37">
        <f>AM1770+AM1779+AM1788</f>
        <v/>
      </c>
      <c r="AN1797" s="37">
        <f>AN1770+AN1779+AN1788</f>
        <v/>
      </c>
      <c r="AO1797" s="37">
        <f>AO1770+AO1779+AO1788</f>
        <v/>
      </c>
      <c r="AP1797" s="37">
        <f>AP1770+AP1779+AP1788</f>
        <v/>
      </c>
      <c r="AQ1797" s="37">
        <f>AQ1770+AQ1779+AQ1788</f>
        <v/>
      </c>
      <c r="AR1797" s="37">
        <f>AR1770+AR1779+AR1788</f>
        <v/>
      </c>
      <c r="AS1797" s="37">
        <f>AS1770+AS1779+AS1788</f>
        <v/>
      </c>
      <c r="AT1797" s="37">
        <f>AT1770+AT1779+AT1788</f>
        <v/>
      </c>
      <c r="AU1797" s="37">
        <f>AU1770+AU1779+AU1788</f>
        <v/>
      </c>
      <c r="AV1797" s="37">
        <f>AV1770+AV1779+AV1788</f>
        <v/>
      </c>
      <c r="AW1797" s="37">
        <f>AW1770+AW1779+AW1788</f>
        <v/>
      </c>
      <c r="AX1797" s="37">
        <f>AX1770+AX1779+AX1788</f>
        <v/>
      </c>
      <c r="AY1797" s="40">
        <f>NEWPOLICY(AY1770,AY1779,AY1788)</f>
        <v/>
      </c>
    </row>
    <row r="1798" hidden="1" outlineLevel="2">
      <c r="A1798" s="14" t="inlineStr">
        <is>
          <t>nce</t>
        </is>
      </c>
      <c r="B1798" s="14" t="inlineStr">
        <is>
          <t>nga</t>
        </is>
      </c>
      <c r="C1798" s="14" t="inlineStr">
        <is>
          <t>ftr</t>
        </is>
      </c>
      <c r="D1798" s="36" t="n"/>
      <c r="E1798" s="36" t="n"/>
      <c r="F1798" s="36" t="n"/>
      <c r="G1798" s="36" t="n"/>
      <c r="H1798" s="14">
        <f>INDEX(Variables!$B$5:$B$105,MATCH($A1798,Variables!$A$5:$A$105,0))&amp;IF($C1798="",""," | "&amp;INDEX(Mapping!$B$5:$B$26,MATCH($C1798,Mapping!$A$5:$A$26,0))&amp;" | "&amp;INDEX(Mapping!$B$30:$B$41,MATCH($B1798,Mapping!$A$30:$A$41,0)))</f>
        <v/>
      </c>
      <c r="I1798" s="14">
        <f>INDEX(Variables!$C$5:$C$105,MATCH($A1798,Variables!$A$5:$A$105,0))</f>
        <v/>
      </c>
      <c r="J1798" s="14">
        <f>INDEX(Variables!$E$5:$E$105,MATCH($A1798,Variables!$A$5:$A$105,0))</f>
        <v/>
      </c>
      <c r="K1798" s="11">
        <f>LOWER(Settings!$C$4)&amp;".mit."&amp;$A1798&amp;IF($C1798="","","."&amp;$C1798&amp;"."&amp;$B1798)&amp;IF(INDEX(Variables!$D$5:$D$105,MATCH($A1798,Variables!$A$5:$A$105,0))="","","."&amp;INDEX(Variables!$D$5:$D$105,MATCH($A1798,Variables!$A$5:$A$105,0)))&amp;"."&amp;K$5</f>
        <v/>
      </c>
      <c r="L1798" s="38">
        <f>L1771+L1780+L1789</f>
        <v/>
      </c>
      <c r="M1798" s="37">
        <f>M1771+M1780+M1789</f>
        <v/>
      </c>
      <c r="N1798" s="37">
        <f>N1771+N1780+N1789</f>
        <v/>
      </c>
      <c r="O1798" s="37">
        <f>O1771+O1780+O1789</f>
        <v/>
      </c>
      <c r="P1798" s="37">
        <f>P1771+P1780+P1789</f>
        <v/>
      </c>
      <c r="Q1798" s="37">
        <f>Q1771+Q1780+Q1789</f>
        <v/>
      </c>
      <c r="R1798" s="37">
        <f>R1771+R1780+R1789</f>
        <v/>
      </c>
      <c r="S1798" s="37">
        <f>S1771+S1780+S1789</f>
        <v/>
      </c>
      <c r="T1798" s="37">
        <f>T1771+T1780+T1789</f>
        <v/>
      </c>
      <c r="U1798" s="37">
        <f>U1771+U1780+U1789</f>
        <v/>
      </c>
      <c r="V1798" s="37">
        <f>V1771+V1780+V1789</f>
        <v/>
      </c>
      <c r="W1798" s="37">
        <f>W1771+W1780+W1789</f>
        <v/>
      </c>
      <c r="X1798" s="37">
        <f>X1771+X1780+X1789</f>
        <v/>
      </c>
      <c r="Y1798" s="37">
        <f>Y1771+Y1780+Y1789</f>
        <v/>
      </c>
      <c r="Z1798" s="37">
        <f>Z1771+Z1780+Z1789</f>
        <v/>
      </c>
      <c r="AA1798" s="37">
        <f>AA1771+AA1780+AA1789</f>
        <v/>
      </c>
      <c r="AB1798" s="37">
        <f>AB1771+AB1780+AB1789</f>
        <v/>
      </c>
      <c r="AC1798" s="37">
        <f>AC1771+AC1780+AC1789</f>
        <v/>
      </c>
      <c r="AD1798" s="40">
        <f>NEWPOLICY(AD1771,AD1780,AD1789)</f>
        <v/>
      </c>
      <c r="AF1798" s="11">
        <f>LOWER(Settings!$C$4)&amp;".mit."&amp;$A1798&amp;IF($C1798="","","."&amp;$C1798&amp;"."&amp;$B1798)&amp;IF(INDEX(Variables!$D$5:$D$105,MATCH($A1798,Variables!$A$5:$A$105,0))="","","."&amp;INDEX(Variables!$D$5:$D$105,MATCH($A1798,Variables!$A$5:$A$105,0)))&amp;"."&amp;AF$5</f>
        <v/>
      </c>
      <c r="AG1798" s="38">
        <f>AG1771+AG1780+AG1789</f>
        <v/>
      </c>
      <c r="AH1798" s="37">
        <f>AH1771+AH1780+AH1789</f>
        <v/>
      </c>
      <c r="AI1798" s="37">
        <f>AI1771+AI1780+AI1789</f>
        <v/>
      </c>
      <c r="AJ1798" s="37">
        <f>AJ1771+AJ1780+AJ1789</f>
        <v/>
      </c>
      <c r="AK1798" s="37">
        <f>AK1771+AK1780+AK1789</f>
        <v/>
      </c>
      <c r="AL1798" s="37">
        <f>AL1771+AL1780+AL1789</f>
        <v/>
      </c>
      <c r="AM1798" s="37">
        <f>AM1771+AM1780+AM1789</f>
        <v/>
      </c>
      <c r="AN1798" s="37">
        <f>AN1771+AN1780+AN1789</f>
        <v/>
      </c>
      <c r="AO1798" s="37">
        <f>AO1771+AO1780+AO1789</f>
        <v/>
      </c>
      <c r="AP1798" s="37">
        <f>AP1771+AP1780+AP1789</f>
        <v/>
      </c>
      <c r="AQ1798" s="37">
        <f>AQ1771+AQ1780+AQ1789</f>
        <v/>
      </c>
      <c r="AR1798" s="37">
        <f>AR1771+AR1780+AR1789</f>
        <v/>
      </c>
      <c r="AS1798" s="37">
        <f>AS1771+AS1780+AS1789</f>
        <v/>
      </c>
      <c r="AT1798" s="37">
        <f>AT1771+AT1780+AT1789</f>
        <v/>
      </c>
      <c r="AU1798" s="37">
        <f>AU1771+AU1780+AU1789</f>
        <v/>
      </c>
      <c r="AV1798" s="37">
        <f>AV1771+AV1780+AV1789</f>
        <v/>
      </c>
      <c r="AW1798" s="37">
        <f>AW1771+AW1780+AW1789</f>
        <v/>
      </c>
      <c r="AX1798" s="37">
        <f>AX1771+AX1780+AX1789</f>
        <v/>
      </c>
      <c r="AY1798" s="40">
        <f>NEWPOLICY(AY1771,AY1780,AY1789)</f>
        <v/>
      </c>
    </row>
    <row r="1799" hidden="1" outlineLevel="2">
      <c r="A1799" s="14" t="inlineStr">
        <is>
          <t>nce</t>
        </is>
      </c>
      <c r="B1799" s="14" t="inlineStr">
        <is>
          <t>gso</t>
        </is>
      </c>
      <c r="C1799" s="14" t="inlineStr">
        <is>
          <t>ftr</t>
        </is>
      </c>
      <c r="D1799" s="36" t="n"/>
      <c r="E1799" s="36" t="n"/>
      <c r="F1799" s="36" t="n"/>
      <c r="G1799" s="36" t="n"/>
      <c r="H1799" s="14">
        <f>INDEX(Variables!$B$5:$B$105,MATCH($A1799,Variables!$A$5:$A$105,0))&amp;IF($C1799="",""," | "&amp;INDEX(Mapping!$B$5:$B$26,MATCH($C1799,Mapping!$A$5:$A$26,0))&amp;" | "&amp;INDEX(Mapping!$B$30:$B$41,MATCH($B1799,Mapping!$A$30:$A$41,0)))</f>
        <v/>
      </c>
      <c r="I1799" s="14">
        <f>INDEX(Variables!$C$5:$C$105,MATCH($A1799,Variables!$A$5:$A$105,0))</f>
        <v/>
      </c>
      <c r="J1799" s="14">
        <f>INDEX(Variables!$E$5:$E$105,MATCH($A1799,Variables!$A$5:$A$105,0))</f>
        <v/>
      </c>
      <c r="K1799" s="11">
        <f>LOWER(Settings!$C$4)&amp;".mit."&amp;$A1799&amp;IF($C1799="","","."&amp;$C1799&amp;"."&amp;$B1799)&amp;IF(INDEX(Variables!$D$5:$D$105,MATCH($A1799,Variables!$A$5:$A$105,0))="","","."&amp;INDEX(Variables!$D$5:$D$105,MATCH($A1799,Variables!$A$5:$A$105,0)))&amp;"."&amp;K$5</f>
        <v/>
      </c>
      <c r="L1799" s="38">
        <f>L1772+L1781+L1790</f>
        <v/>
      </c>
      <c r="M1799" s="37">
        <f>M1772+M1781+M1790</f>
        <v/>
      </c>
      <c r="N1799" s="37">
        <f>N1772+N1781+N1790</f>
        <v/>
      </c>
      <c r="O1799" s="37">
        <f>O1772+O1781+O1790</f>
        <v/>
      </c>
      <c r="P1799" s="37">
        <f>P1772+P1781+P1790</f>
        <v/>
      </c>
      <c r="Q1799" s="37">
        <f>Q1772+Q1781+Q1790</f>
        <v/>
      </c>
      <c r="R1799" s="37">
        <f>R1772+R1781+R1790</f>
        <v/>
      </c>
      <c r="S1799" s="37">
        <f>S1772+S1781+S1790</f>
        <v/>
      </c>
      <c r="T1799" s="37">
        <f>T1772+T1781+T1790</f>
        <v/>
      </c>
      <c r="U1799" s="37">
        <f>U1772+U1781+U1790</f>
        <v/>
      </c>
      <c r="V1799" s="37">
        <f>V1772+V1781+V1790</f>
        <v/>
      </c>
      <c r="W1799" s="37">
        <f>W1772+W1781+W1790</f>
        <v/>
      </c>
      <c r="X1799" s="37">
        <f>X1772+X1781+X1790</f>
        <v/>
      </c>
      <c r="Y1799" s="37">
        <f>Y1772+Y1781+Y1790</f>
        <v/>
      </c>
      <c r="Z1799" s="37">
        <f>Z1772+Z1781+Z1790</f>
        <v/>
      </c>
      <c r="AA1799" s="37">
        <f>AA1772+AA1781+AA1790</f>
        <v/>
      </c>
      <c r="AB1799" s="37">
        <f>AB1772+AB1781+AB1790</f>
        <v/>
      </c>
      <c r="AC1799" s="37">
        <f>AC1772+AC1781+AC1790</f>
        <v/>
      </c>
      <c r="AD1799" s="40">
        <f>NEWPOLICY(AD1772,AD1781,AD1790)</f>
        <v/>
      </c>
      <c r="AF1799" s="11">
        <f>LOWER(Settings!$C$4)&amp;".mit."&amp;$A1799&amp;IF($C1799="","","."&amp;$C1799&amp;"."&amp;$B1799)&amp;IF(INDEX(Variables!$D$5:$D$105,MATCH($A1799,Variables!$A$5:$A$105,0))="","","."&amp;INDEX(Variables!$D$5:$D$105,MATCH($A1799,Variables!$A$5:$A$105,0)))&amp;"."&amp;AF$5</f>
        <v/>
      </c>
      <c r="AG1799" s="38">
        <f>AG1772+AG1781+AG1790</f>
        <v/>
      </c>
      <c r="AH1799" s="37">
        <f>AH1772+AH1781+AH1790</f>
        <v/>
      </c>
      <c r="AI1799" s="37">
        <f>AI1772+AI1781+AI1790</f>
        <v/>
      </c>
      <c r="AJ1799" s="37">
        <f>AJ1772+AJ1781+AJ1790</f>
        <v/>
      </c>
      <c r="AK1799" s="37">
        <f>AK1772+AK1781+AK1790</f>
        <v/>
      </c>
      <c r="AL1799" s="37">
        <f>AL1772+AL1781+AL1790</f>
        <v/>
      </c>
      <c r="AM1799" s="37">
        <f>AM1772+AM1781+AM1790</f>
        <v/>
      </c>
      <c r="AN1799" s="37">
        <f>AN1772+AN1781+AN1790</f>
        <v/>
      </c>
      <c r="AO1799" s="37">
        <f>AO1772+AO1781+AO1790</f>
        <v/>
      </c>
      <c r="AP1799" s="37">
        <f>AP1772+AP1781+AP1790</f>
        <v/>
      </c>
      <c r="AQ1799" s="37">
        <f>AQ1772+AQ1781+AQ1790</f>
        <v/>
      </c>
      <c r="AR1799" s="37">
        <f>AR1772+AR1781+AR1790</f>
        <v/>
      </c>
      <c r="AS1799" s="37">
        <f>AS1772+AS1781+AS1790</f>
        <v/>
      </c>
      <c r="AT1799" s="37">
        <f>AT1772+AT1781+AT1790</f>
        <v/>
      </c>
      <c r="AU1799" s="37">
        <f>AU1772+AU1781+AU1790</f>
        <v/>
      </c>
      <c r="AV1799" s="37">
        <f>AV1772+AV1781+AV1790</f>
        <v/>
      </c>
      <c r="AW1799" s="37">
        <f>AW1772+AW1781+AW1790</f>
        <v/>
      </c>
      <c r="AX1799" s="37">
        <f>AX1772+AX1781+AX1790</f>
        <v/>
      </c>
      <c r="AY1799" s="40">
        <f>NEWPOLICY(AY1772,AY1781,AY1790)</f>
        <v/>
      </c>
    </row>
    <row r="1800" hidden="1" outlineLevel="2">
      <c r="A1800" s="14" t="inlineStr">
        <is>
          <t>nce</t>
        </is>
      </c>
      <c r="B1800" s="14" t="inlineStr">
        <is>
          <t>die</t>
        </is>
      </c>
      <c r="C1800" s="14" t="inlineStr">
        <is>
          <t>ftr</t>
        </is>
      </c>
      <c r="D1800" s="36" t="n"/>
      <c r="E1800" s="36" t="n"/>
      <c r="F1800" s="36" t="n"/>
      <c r="G1800" s="36" t="n"/>
      <c r="H1800" s="14">
        <f>INDEX(Variables!$B$5:$B$105,MATCH($A1800,Variables!$A$5:$A$105,0))&amp;IF($C1800="",""," | "&amp;INDEX(Mapping!$B$5:$B$26,MATCH($C1800,Mapping!$A$5:$A$26,0))&amp;" | "&amp;INDEX(Mapping!$B$30:$B$41,MATCH($B1800,Mapping!$A$30:$A$41,0)))</f>
        <v/>
      </c>
      <c r="I1800" s="14">
        <f>INDEX(Variables!$C$5:$C$105,MATCH($A1800,Variables!$A$5:$A$105,0))</f>
        <v/>
      </c>
      <c r="J1800" s="14">
        <f>INDEX(Variables!$E$5:$E$105,MATCH($A1800,Variables!$A$5:$A$105,0))</f>
        <v/>
      </c>
      <c r="K1800" s="11">
        <f>LOWER(Settings!$C$4)&amp;".mit."&amp;$A1800&amp;IF($C1800="","","."&amp;$C1800&amp;"."&amp;$B1800)&amp;IF(INDEX(Variables!$D$5:$D$105,MATCH($A1800,Variables!$A$5:$A$105,0))="","","."&amp;INDEX(Variables!$D$5:$D$105,MATCH($A1800,Variables!$A$5:$A$105,0)))&amp;"."&amp;K$5</f>
        <v/>
      </c>
      <c r="L1800" s="38">
        <f>L1773+L1782+L1791</f>
        <v/>
      </c>
      <c r="M1800" s="37">
        <f>M1773+M1782+M1791</f>
        <v/>
      </c>
      <c r="N1800" s="37">
        <f>N1773+N1782+N1791</f>
        <v/>
      </c>
      <c r="O1800" s="37">
        <f>O1773+O1782+O1791</f>
        <v/>
      </c>
      <c r="P1800" s="37">
        <f>P1773+P1782+P1791</f>
        <v/>
      </c>
      <c r="Q1800" s="37">
        <f>Q1773+Q1782+Q1791</f>
        <v/>
      </c>
      <c r="R1800" s="37">
        <f>R1773+R1782+R1791</f>
        <v/>
      </c>
      <c r="S1800" s="37">
        <f>S1773+S1782+S1791</f>
        <v/>
      </c>
      <c r="T1800" s="37">
        <f>T1773+T1782+T1791</f>
        <v/>
      </c>
      <c r="U1800" s="37">
        <f>U1773+U1782+U1791</f>
        <v/>
      </c>
      <c r="V1800" s="37">
        <f>V1773+V1782+V1791</f>
        <v/>
      </c>
      <c r="W1800" s="37">
        <f>W1773+W1782+W1791</f>
        <v/>
      </c>
      <c r="X1800" s="37">
        <f>X1773+X1782+X1791</f>
        <v/>
      </c>
      <c r="Y1800" s="37">
        <f>Y1773+Y1782+Y1791</f>
        <v/>
      </c>
      <c r="Z1800" s="37">
        <f>Z1773+Z1782+Z1791</f>
        <v/>
      </c>
      <c r="AA1800" s="37">
        <f>AA1773+AA1782+AA1791</f>
        <v/>
      </c>
      <c r="AB1800" s="37">
        <f>AB1773+AB1782+AB1791</f>
        <v/>
      </c>
      <c r="AC1800" s="37">
        <f>AC1773+AC1782+AC1791</f>
        <v/>
      </c>
      <c r="AD1800" s="40">
        <f>NEWPOLICY(AD1773,AD1782,AD1791)</f>
        <v/>
      </c>
      <c r="AF1800" s="11">
        <f>LOWER(Settings!$C$4)&amp;".mit."&amp;$A1800&amp;IF($C1800="","","."&amp;$C1800&amp;"."&amp;$B1800)&amp;IF(INDEX(Variables!$D$5:$D$105,MATCH($A1800,Variables!$A$5:$A$105,0))="","","."&amp;INDEX(Variables!$D$5:$D$105,MATCH($A1800,Variables!$A$5:$A$105,0)))&amp;"."&amp;AF$5</f>
        <v/>
      </c>
      <c r="AG1800" s="38">
        <f>AG1773+AG1782+AG1791</f>
        <v/>
      </c>
      <c r="AH1800" s="37">
        <f>AH1773+AH1782+AH1791</f>
        <v/>
      </c>
      <c r="AI1800" s="37">
        <f>AI1773+AI1782+AI1791</f>
        <v/>
      </c>
      <c r="AJ1800" s="37">
        <f>AJ1773+AJ1782+AJ1791</f>
        <v/>
      </c>
      <c r="AK1800" s="37">
        <f>AK1773+AK1782+AK1791</f>
        <v/>
      </c>
      <c r="AL1800" s="37">
        <f>AL1773+AL1782+AL1791</f>
        <v/>
      </c>
      <c r="AM1800" s="37">
        <f>AM1773+AM1782+AM1791</f>
        <v/>
      </c>
      <c r="AN1800" s="37">
        <f>AN1773+AN1782+AN1791</f>
        <v/>
      </c>
      <c r="AO1800" s="37">
        <f>AO1773+AO1782+AO1791</f>
        <v/>
      </c>
      <c r="AP1800" s="37">
        <f>AP1773+AP1782+AP1791</f>
        <v/>
      </c>
      <c r="AQ1800" s="37">
        <f>AQ1773+AQ1782+AQ1791</f>
        <v/>
      </c>
      <c r="AR1800" s="37">
        <f>AR1773+AR1782+AR1791</f>
        <v/>
      </c>
      <c r="AS1800" s="37">
        <f>AS1773+AS1782+AS1791</f>
        <v/>
      </c>
      <c r="AT1800" s="37">
        <f>AT1773+AT1782+AT1791</f>
        <v/>
      </c>
      <c r="AU1800" s="37">
        <f>AU1773+AU1782+AU1791</f>
        <v/>
      </c>
      <c r="AV1800" s="37">
        <f>AV1773+AV1782+AV1791</f>
        <v/>
      </c>
      <c r="AW1800" s="37">
        <f>AW1773+AW1782+AW1791</f>
        <v/>
      </c>
      <c r="AX1800" s="37">
        <f>AX1773+AX1782+AX1791</f>
        <v/>
      </c>
      <c r="AY1800" s="40">
        <f>NEWPOLICY(AY1773,AY1782,AY1791)</f>
        <v/>
      </c>
    </row>
    <row r="1801" hidden="1" outlineLevel="2">
      <c r="A1801" s="14" t="inlineStr">
        <is>
          <t>nce</t>
        </is>
      </c>
      <c r="B1801" s="14" t="inlineStr">
        <is>
          <t>lpg</t>
        </is>
      </c>
      <c r="C1801" s="14" t="inlineStr">
        <is>
          <t>ftr</t>
        </is>
      </c>
      <c r="D1801" s="36" t="n"/>
      <c r="E1801" s="36" t="n"/>
      <c r="F1801" s="36" t="n"/>
      <c r="G1801" s="36" t="n"/>
      <c r="H1801" s="14">
        <f>INDEX(Variables!$B$5:$B$105,MATCH($A1801,Variables!$A$5:$A$105,0))&amp;IF($C1801="",""," | "&amp;INDEX(Mapping!$B$5:$B$26,MATCH($C1801,Mapping!$A$5:$A$26,0))&amp;" | "&amp;INDEX(Mapping!$B$30:$B$41,MATCH($B1801,Mapping!$A$30:$A$41,0)))</f>
        <v/>
      </c>
      <c r="I1801" s="14">
        <f>INDEX(Variables!$C$5:$C$105,MATCH($A1801,Variables!$A$5:$A$105,0))</f>
        <v/>
      </c>
      <c r="J1801" s="14">
        <f>INDEX(Variables!$E$5:$E$105,MATCH($A1801,Variables!$A$5:$A$105,0))</f>
        <v/>
      </c>
      <c r="K1801" s="11">
        <f>LOWER(Settings!$C$4)&amp;".mit."&amp;$A1801&amp;IF($C1801="","","."&amp;$C1801&amp;"."&amp;$B1801)&amp;IF(INDEX(Variables!$D$5:$D$105,MATCH($A1801,Variables!$A$5:$A$105,0))="","","."&amp;INDEX(Variables!$D$5:$D$105,MATCH($A1801,Variables!$A$5:$A$105,0)))&amp;"."&amp;K$5</f>
        <v/>
      </c>
      <c r="L1801" s="38">
        <f>L1774+L1783+L1792</f>
        <v/>
      </c>
      <c r="M1801" s="37">
        <f>M1774+M1783+M1792</f>
        <v/>
      </c>
      <c r="N1801" s="37">
        <f>N1774+N1783+N1792</f>
        <v/>
      </c>
      <c r="O1801" s="37">
        <f>O1774+O1783+O1792</f>
        <v/>
      </c>
      <c r="P1801" s="37">
        <f>P1774+P1783+P1792</f>
        <v/>
      </c>
      <c r="Q1801" s="37">
        <f>Q1774+Q1783+Q1792</f>
        <v/>
      </c>
      <c r="R1801" s="37">
        <f>R1774+R1783+R1792</f>
        <v/>
      </c>
      <c r="S1801" s="37">
        <f>S1774+S1783+S1792</f>
        <v/>
      </c>
      <c r="T1801" s="37">
        <f>T1774+T1783+T1792</f>
        <v/>
      </c>
      <c r="U1801" s="37">
        <f>U1774+U1783+U1792</f>
        <v/>
      </c>
      <c r="V1801" s="37">
        <f>V1774+V1783+V1792</f>
        <v/>
      </c>
      <c r="W1801" s="37">
        <f>W1774+W1783+W1792</f>
        <v/>
      </c>
      <c r="X1801" s="37">
        <f>X1774+X1783+X1792</f>
        <v/>
      </c>
      <c r="Y1801" s="37">
        <f>Y1774+Y1783+Y1792</f>
        <v/>
      </c>
      <c r="Z1801" s="37">
        <f>Z1774+Z1783+Z1792</f>
        <v/>
      </c>
      <c r="AA1801" s="37">
        <f>AA1774+AA1783+AA1792</f>
        <v/>
      </c>
      <c r="AB1801" s="37">
        <f>AB1774+AB1783+AB1792</f>
        <v/>
      </c>
      <c r="AC1801" s="37">
        <f>AC1774+AC1783+AC1792</f>
        <v/>
      </c>
      <c r="AD1801" s="40">
        <f>NEWPOLICY(AD1774,AD1783,AD1792)</f>
        <v/>
      </c>
      <c r="AF1801" s="11">
        <f>LOWER(Settings!$C$4)&amp;".mit."&amp;$A1801&amp;IF($C1801="","","."&amp;$C1801&amp;"."&amp;$B1801)&amp;IF(INDEX(Variables!$D$5:$D$105,MATCH($A1801,Variables!$A$5:$A$105,0))="","","."&amp;INDEX(Variables!$D$5:$D$105,MATCH($A1801,Variables!$A$5:$A$105,0)))&amp;"."&amp;AF$5</f>
        <v/>
      </c>
      <c r="AG1801" s="38">
        <f>AG1774+AG1783+AG1792</f>
        <v/>
      </c>
      <c r="AH1801" s="37">
        <f>AH1774+AH1783+AH1792</f>
        <v/>
      </c>
      <c r="AI1801" s="37">
        <f>AI1774+AI1783+AI1792</f>
        <v/>
      </c>
      <c r="AJ1801" s="37">
        <f>AJ1774+AJ1783+AJ1792</f>
        <v/>
      </c>
      <c r="AK1801" s="37">
        <f>AK1774+AK1783+AK1792</f>
        <v/>
      </c>
      <c r="AL1801" s="37">
        <f>AL1774+AL1783+AL1792</f>
        <v/>
      </c>
      <c r="AM1801" s="37">
        <f>AM1774+AM1783+AM1792</f>
        <v/>
      </c>
      <c r="AN1801" s="37">
        <f>AN1774+AN1783+AN1792</f>
        <v/>
      </c>
      <c r="AO1801" s="37">
        <f>AO1774+AO1783+AO1792</f>
        <v/>
      </c>
      <c r="AP1801" s="37">
        <f>AP1774+AP1783+AP1792</f>
        <v/>
      </c>
      <c r="AQ1801" s="37">
        <f>AQ1774+AQ1783+AQ1792</f>
        <v/>
      </c>
      <c r="AR1801" s="37">
        <f>AR1774+AR1783+AR1792</f>
        <v/>
      </c>
      <c r="AS1801" s="37">
        <f>AS1774+AS1783+AS1792</f>
        <v/>
      </c>
      <c r="AT1801" s="37">
        <f>AT1774+AT1783+AT1792</f>
        <v/>
      </c>
      <c r="AU1801" s="37">
        <f>AU1774+AU1783+AU1792</f>
        <v/>
      </c>
      <c r="AV1801" s="37">
        <f>AV1774+AV1783+AV1792</f>
        <v/>
      </c>
      <c r="AW1801" s="37">
        <f>AW1774+AW1783+AW1792</f>
        <v/>
      </c>
      <c r="AX1801" s="37">
        <f>AX1774+AX1783+AX1792</f>
        <v/>
      </c>
      <c r="AY1801" s="40">
        <f>NEWPOLICY(AY1774,AY1783,AY1792)</f>
        <v/>
      </c>
    </row>
    <row r="1802" hidden="1" outlineLevel="2">
      <c r="A1802" s="14" t="inlineStr">
        <is>
          <t>nce</t>
        </is>
      </c>
      <c r="B1802" s="14" t="inlineStr">
        <is>
          <t>ker</t>
        </is>
      </c>
      <c r="C1802" s="14" t="inlineStr">
        <is>
          <t>ftr</t>
        </is>
      </c>
      <c r="D1802" s="36" t="n"/>
      <c r="E1802" s="36" t="n"/>
      <c r="F1802" s="36" t="n"/>
      <c r="G1802" s="36" t="n"/>
      <c r="H1802" s="14">
        <f>INDEX(Variables!$B$5:$B$105,MATCH($A1802,Variables!$A$5:$A$105,0))&amp;IF($C1802="",""," | "&amp;INDEX(Mapping!$B$5:$B$26,MATCH($C1802,Mapping!$A$5:$A$26,0))&amp;" | "&amp;INDEX(Mapping!$B$30:$B$41,MATCH($B1802,Mapping!$A$30:$A$41,0)))</f>
        <v/>
      </c>
      <c r="I1802" s="14">
        <f>INDEX(Variables!$C$5:$C$105,MATCH($A1802,Variables!$A$5:$A$105,0))</f>
        <v/>
      </c>
      <c r="J1802" s="14">
        <f>INDEX(Variables!$E$5:$E$105,MATCH($A1802,Variables!$A$5:$A$105,0))</f>
        <v/>
      </c>
      <c r="K1802" s="11">
        <f>LOWER(Settings!$C$4)&amp;".mit."&amp;$A1802&amp;IF($C1802="","","."&amp;$C1802&amp;"."&amp;$B1802)&amp;IF(INDEX(Variables!$D$5:$D$105,MATCH($A1802,Variables!$A$5:$A$105,0))="","","."&amp;INDEX(Variables!$D$5:$D$105,MATCH($A1802,Variables!$A$5:$A$105,0)))&amp;"."&amp;K$5</f>
        <v/>
      </c>
      <c r="L1802" s="38">
        <f>L1775+L1784+L1793</f>
        <v/>
      </c>
      <c r="M1802" s="37">
        <f>M1775+M1784+M1793</f>
        <v/>
      </c>
      <c r="N1802" s="37">
        <f>N1775+N1784+N1793</f>
        <v/>
      </c>
      <c r="O1802" s="37">
        <f>O1775+O1784+O1793</f>
        <v/>
      </c>
      <c r="P1802" s="37">
        <f>P1775+P1784+P1793</f>
        <v/>
      </c>
      <c r="Q1802" s="37">
        <f>Q1775+Q1784+Q1793</f>
        <v/>
      </c>
      <c r="R1802" s="37">
        <f>R1775+R1784+R1793</f>
        <v/>
      </c>
      <c r="S1802" s="37">
        <f>S1775+S1784+S1793</f>
        <v/>
      </c>
      <c r="T1802" s="37">
        <f>T1775+T1784+T1793</f>
        <v/>
      </c>
      <c r="U1802" s="37">
        <f>U1775+U1784+U1793</f>
        <v/>
      </c>
      <c r="V1802" s="37">
        <f>V1775+V1784+V1793</f>
        <v/>
      </c>
      <c r="W1802" s="37">
        <f>W1775+W1784+W1793</f>
        <v/>
      </c>
      <c r="X1802" s="37">
        <f>X1775+X1784+X1793</f>
        <v/>
      </c>
      <c r="Y1802" s="37">
        <f>Y1775+Y1784+Y1793</f>
        <v/>
      </c>
      <c r="Z1802" s="37">
        <f>Z1775+Z1784+Z1793</f>
        <v/>
      </c>
      <c r="AA1802" s="37">
        <f>AA1775+AA1784+AA1793</f>
        <v/>
      </c>
      <c r="AB1802" s="37">
        <f>AB1775+AB1784+AB1793</f>
        <v/>
      </c>
      <c r="AC1802" s="37">
        <f>AC1775+AC1784+AC1793</f>
        <v/>
      </c>
      <c r="AD1802" s="40">
        <f>NEWPOLICY(AD1775,AD1784,AD1793)</f>
        <v/>
      </c>
      <c r="AF1802" s="11">
        <f>LOWER(Settings!$C$4)&amp;".mit."&amp;$A1802&amp;IF($C1802="","","."&amp;$C1802&amp;"."&amp;$B1802)&amp;IF(INDEX(Variables!$D$5:$D$105,MATCH($A1802,Variables!$A$5:$A$105,0))="","","."&amp;INDEX(Variables!$D$5:$D$105,MATCH($A1802,Variables!$A$5:$A$105,0)))&amp;"."&amp;AF$5</f>
        <v/>
      </c>
      <c r="AG1802" s="38">
        <f>AG1775+AG1784+AG1793</f>
        <v/>
      </c>
      <c r="AH1802" s="37">
        <f>AH1775+AH1784+AH1793</f>
        <v/>
      </c>
      <c r="AI1802" s="37">
        <f>AI1775+AI1784+AI1793</f>
        <v/>
      </c>
      <c r="AJ1802" s="37">
        <f>AJ1775+AJ1784+AJ1793</f>
        <v/>
      </c>
      <c r="AK1802" s="37">
        <f>AK1775+AK1784+AK1793</f>
        <v/>
      </c>
      <c r="AL1802" s="37">
        <f>AL1775+AL1784+AL1793</f>
        <v/>
      </c>
      <c r="AM1802" s="37">
        <f>AM1775+AM1784+AM1793</f>
        <v/>
      </c>
      <c r="AN1802" s="37">
        <f>AN1775+AN1784+AN1793</f>
        <v/>
      </c>
      <c r="AO1802" s="37">
        <f>AO1775+AO1784+AO1793</f>
        <v/>
      </c>
      <c r="AP1802" s="37">
        <f>AP1775+AP1784+AP1793</f>
        <v/>
      </c>
      <c r="AQ1802" s="37">
        <f>AQ1775+AQ1784+AQ1793</f>
        <v/>
      </c>
      <c r="AR1802" s="37">
        <f>AR1775+AR1784+AR1793</f>
        <v/>
      </c>
      <c r="AS1802" s="37">
        <f>AS1775+AS1784+AS1793</f>
        <v/>
      </c>
      <c r="AT1802" s="37">
        <f>AT1775+AT1784+AT1793</f>
        <v/>
      </c>
      <c r="AU1802" s="37">
        <f>AU1775+AU1784+AU1793</f>
        <v/>
      </c>
      <c r="AV1802" s="37">
        <f>AV1775+AV1784+AV1793</f>
        <v/>
      </c>
      <c r="AW1802" s="37">
        <f>AW1775+AW1784+AW1793</f>
        <v/>
      </c>
      <c r="AX1802" s="37">
        <f>AX1775+AX1784+AX1793</f>
        <v/>
      </c>
      <c r="AY1802" s="40">
        <f>NEWPOLICY(AY1775,AY1784,AY1793)</f>
        <v/>
      </c>
    </row>
    <row r="1803" hidden="1" outlineLevel="2">
      <c r="A1803" s="14" t="inlineStr">
        <is>
          <t>nce</t>
        </is>
      </c>
      <c r="B1803" s="14" t="inlineStr">
        <is>
          <t>oop</t>
        </is>
      </c>
      <c r="C1803" s="14" t="inlineStr">
        <is>
          <t>ftr</t>
        </is>
      </c>
      <c r="D1803" s="36" t="n"/>
      <c r="E1803" s="36" t="n"/>
      <c r="F1803" s="36" t="n"/>
      <c r="G1803" s="36" t="n"/>
      <c r="H1803" s="14">
        <f>INDEX(Variables!$B$5:$B$105,MATCH($A1803,Variables!$A$5:$A$105,0))&amp;IF($C1803="",""," | "&amp;INDEX(Mapping!$B$5:$B$26,MATCH($C1803,Mapping!$A$5:$A$26,0))&amp;" | "&amp;INDEX(Mapping!$B$30:$B$41,MATCH($B1803,Mapping!$A$30:$A$41,0)))</f>
        <v/>
      </c>
      <c r="I1803" s="14">
        <f>INDEX(Variables!$C$5:$C$105,MATCH($A1803,Variables!$A$5:$A$105,0))</f>
        <v/>
      </c>
      <c r="J1803" s="14">
        <f>INDEX(Variables!$E$5:$E$105,MATCH($A1803,Variables!$A$5:$A$105,0))</f>
        <v/>
      </c>
      <c r="K1803" s="11">
        <f>LOWER(Settings!$C$4)&amp;".mit."&amp;$A1803&amp;IF($C1803="","","."&amp;$C1803&amp;"."&amp;$B1803)&amp;IF(INDEX(Variables!$D$5:$D$105,MATCH($A1803,Variables!$A$5:$A$105,0))="","","."&amp;INDEX(Variables!$D$5:$D$105,MATCH($A1803,Variables!$A$5:$A$105,0)))&amp;"."&amp;K$5</f>
        <v/>
      </c>
      <c r="L1803" s="38">
        <f>L1776+L1785+L1794</f>
        <v/>
      </c>
      <c r="M1803" s="37">
        <f>M1776+M1785+M1794</f>
        <v/>
      </c>
      <c r="N1803" s="37">
        <f>N1776+N1785+N1794</f>
        <v/>
      </c>
      <c r="O1803" s="37">
        <f>O1776+O1785+O1794</f>
        <v/>
      </c>
      <c r="P1803" s="37">
        <f>P1776+P1785+P1794</f>
        <v/>
      </c>
      <c r="Q1803" s="37">
        <f>Q1776+Q1785+Q1794</f>
        <v/>
      </c>
      <c r="R1803" s="37">
        <f>R1776+R1785+R1794</f>
        <v/>
      </c>
      <c r="S1803" s="37">
        <f>S1776+S1785+S1794</f>
        <v/>
      </c>
      <c r="T1803" s="37">
        <f>T1776+T1785+T1794</f>
        <v/>
      </c>
      <c r="U1803" s="37">
        <f>U1776+U1785+U1794</f>
        <v/>
      </c>
      <c r="V1803" s="37">
        <f>V1776+V1785+V1794</f>
        <v/>
      </c>
      <c r="W1803" s="37">
        <f>W1776+W1785+W1794</f>
        <v/>
      </c>
      <c r="X1803" s="37">
        <f>X1776+X1785+X1794</f>
        <v/>
      </c>
      <c r="Y1803" s="37">
        <f>Y1776+Y1785+Y1794</f>
        <v/>
      </c>
      <c r="Z1803" s="37">
        <f>Z1776+Z1785+Z1794</f>
        <v/>
      </c>
      <c r="AA1803" s="37">
        <f>AA1776+AA1785+AA1794</f>
        <v/>
      </c>
      <c r="AB1803" s="37">
        <f>AB1776+AB1785+AB1794</f>
        <v/>
      </c>
      <c r="AC1803" s="37">
        <f>AC1776+AC1785+AC1794</f>
        <v/>
      </c>
      <c r="AD1803" s="40">
        <f>NEWPOLICY(AD1776,AD1785,AD1794)</f>
        <v/>
      </c>
      <c r="AF1803" s="11">
        <f>LOWER(Settings!$C$4)&amp;".mit."&amp;$A1803&amp;IF($C1803="","","."&amp;$C1803&amp;"."&amp;$B1803)&amp;IF(INDEX(Variables!$D$5:$D$105,MATCH($A1803,Variables!$A$5:$A$105,0))="","","."&amp;INDEX(Variables!$D$5:$D$105,MATCH($A1803,Variables!$A$5:$A$105,0)))&amp;"."&amp;AF$5</f>
        <v/>
      </c>
      <c r="AG1803" s="38">
        <f>AG1776+AG1785+AG1794</f>
        <v/>
      </c>
      <c r="AH1803" s="37">
        <f>AH1776+AH1785+AH1794</f>
        <v/>
      </c>
      <c r="AI1803" s="37">
        <f>AI1776+AI1785+AI1794</f>
        <v/>
      </c>
      <c r="AJ1803" s="37">
        <f>AJ1776+AJ1785+AJ1794</f>
        <v/>
      </c>
      <c r="AK1803" s="37">
        <f>AK1776+AK1785+AK1794</f>
        <v/>
      </c>
      <c r="AL1803" s="37">
        <f>AL1776+AL1785+AL1794</f>
        <v/>
      </c>
      <c r="AM1803" s="37">
        <f>AM1776+AM1785+AM1794</f>
        <v/>
      </c>
      <c r="AN1803" s="37">
        <f>AN1776+AN1785+AN1794</f>
        <v/>
      </c>
      <c r="AO1803" s="37">
        <f>AO1776+AO1785+AO1794</f>
        <v/>
      </c>
      <c r="AP1803" s="37">
        <f>AP1776+AP1785+AP1794</f>
        <v/>
      </c>
      <c r="AQ1803" s="37">
        <f>AQ1776+AQ1785+AQ1794</f>
        <v/>
      </c>
      <c r="AR1803" s="37">
        <f>AR1776+AR1785+AR1794</f>
        <v/>
      </c>
      <c r="AS1803" s="37">
        <f>AS1776+AS1785+AS1794</f>
        <v/>
      </c>
      <c r="AT1803" s="37">
        <f>AT1776+AT1785+AT1794</f>
        <v/>
      </c>
      <c r="AU1803" s="37">
        <f>AU1776+AU1785+AU1794</f>
        <v/>
      </c>
      <c r="AV1803" s="37">
        <f>AV1776+AV1785+AV1794</f>
        <v/>
      </c>
      <c r="AW1803" s="37">
        <f>AW1776+AW1785+AW1794</f>
        <v/>
      </c>
      <c r="AX1803" s="37">
        <f>AX1776+AX1785+AX1794</f>
        <v/>
      </c>
      <c r="AY1803" s="40">
        <f>NEWPOLICY(AY1776,AY1785,AY1794)</f>
        <v/>
      </c>
    </row>
    <row r="1804" hidden="1" outlineLevel="2">
      <c r="A1804" s="14" t="inlineStr">
        <is>
          <t>nce</t>
        </is>
      </c>
      <c r="B1804" s="14" t="inlineStr">
        <is>
          <t>bio</t>
        </is>
      </c>
      <c r="C1804" s="14" t="inlineStr">
        <is>
          <t>ftr</t>
        </is>
      </c>
      <c r="D1804" s="36" t="n"/>
      <c r="E1804" s="36" t="n"/>
      <c r="F1804" s="36" t="n"/>
      <c r="G1804" s="36" t="n"/>
      <c r="H1804" s="14">
        <f>INDEX(Variables!$B$5:$B$105,MATCH($A1804,Variables!$A$5:$A$105,0))&amp;IF($C1804="",""," | "&amp;INDEX(Mapping!$B$5:$B$26,MATCH($C1804,Mapping!$A$5:$A$26,0))&amp;" | "&amp;INDEX(Mapping!$B$30:$B$41,MATCH($B1804,Mapping!$A$30:$A$41,0)))</f>
        <v/>
      </c>
      <c r="I1804" s="14">
        <f>INDEX(Variables!$C$5:$C$105,MATCH($A1804,Variables!$A$5:$A$105,0))</f>
        <v/>
      </c>
      <c r="J1804" s="14">
        <f>INDEX(Variables!$E$5:$E$105,MATCH($A1804,Variables!$A$5:$A$105,0))</f>
        <v/>
      </c>
      <c r="K1804" s="11">
        <f>LOWER(Settings!$C$4)&amp;".mit."&amp;$A1804&amp;IF($C1804="","","."&amp;$C1804&amp;"."&amp;$B1804)&amp;IF(INDEX(Variables!$D$5:$D$105,MATCH($A1804,Variables!$A$5:$A$105,0))="","","."&amp;INDEX(Variables!$D$5:$D$105,MATCH($A1804,Variables!$A$5:$A$105,0)))&amp;"."&amp;K$5</f>
        <v/>
      </c>
      <c r="L1804" s="38">
        <f>L1777+L1786+L1795</f>
        <v/>
      </c>
      <c r="M1804" s="37">
        <f>M1777+M1786+M1795</f>
        <v/>
      </c>
      <c r="N1804" s="37">
        <f>N1777+N1786+N1795</f>
        <v/>
      </c>
      <c r="O1804" s="37">
        <f>O1777+O1786+O1795</f>
        <v/>
      </c>
      <c r="P1804" s="37">
        <f>P1777+P1786+P1795</f>
        <v/>
      </c>
      <c r="Q1804" s="37">
        <f>Q1777+Q1786+Q1795</f>
        <v/>
      </c>
      <c r="R1804" s="37">
        <f>R1777+R1786+R1795</f>
        <v/>
      </c>
      <c r="S1804" s="37">
        <f>S1777+S1786+S1795</f>
        <v/>
      </c>
      <c r="T1804" s="37">
        <f>T1777+T1786+T1795</f>
        <v/>
      </c>
      <c r="U1804" s="37">
        <f>U1777+U1786+U1795</f>
        <v/>
      </c>
      <c r="V1804" s="37">
        <f>V1777+V1786+V1795</f>
        <v/>
      </c>
      <c r="W1804" s="37">
        <f>W1777+W1786+W1795</f>
        <v/>
      </c>
      <c r="X1804" s="37">
        <f>X1777+X1786+X1795</f>
        <v/>
      </c>
      <c r="Y1804" s="37">
        <f>Y1777+Y1786+Y1795</f>
        <v/>
      </c>
      <c r="Z1804" s="37">
        <f>Z1777+Z1786+Z1795</f>
        <v/>
      </c>
      <c r="AA1804" s="37">
        <f>AA1777+AA1786+AA1795</f>
        <v/>
      </c>
      <c r="AB1804" s="37">
        <f>AB1777+AB1786+AB1795</f>
        <v/>
      </c>
      <c r="AC1804" s="37">
        <f>AC1777+AC1786+AC1795</f>
        <v/>
      </c>
      <c r="AD1804" s="40">
        <f>NEWPOLICY(AD1777,AD1786,AD1795)</f>
        <v/>
      </c>
      <c r="AF1804" s="11">
        <f>LOWER(Settings!$C$4)&amp;".mit."&amp;$A1804&amp;IF($C1804="","","."&amp;$C1804&amp;"."&amp;$B1804)&amp;IF(INDEX(Variables!$D$5:$D$105,MATCH($A1804,Variables!$A$5:$A$105,0))="","","."&amp;INDEX(Variables!$D$5:$D$105,MATCH($A1804,Variables!$A$5:$A$105,0)))&amp;"."&amp;AF$5</f>
        <v/>
      </c>
      <c r="AG1804" s="38">
        <f>AG1777+AG1786+AG1795</f>
        <v/>
      </c>
      <c r="AH1804" s="37">
        <f>AH1777+AH1786+AH1795</f>
        <v/>
      </c>
      <c r="AI1804" s="37">
        <f>AI1777+AI1786+AI1795</f>
        <v/>
      </c>
      <c r="AJ1804" s="37">
        <f>AJ1777+AJ1786+AJ1795</f>
        <v/>
      </c>
      <c r="AK1804" s="37">
        <f>AK1777+AK1786+AK1795</f>
        <v/>
      </c>
      <c r="AL1804" s="37">
        <f>AL1777+AL1786+AL1795</f>
        <v/>
      </c>
      <c r="AM1804" s="37">
        <f>AM1777+AM1786+AM1795</f>
        <v/>
      </c>
      <c r="AN1804" s="37">
        <f>AN1777+AN1786+AN1795</f>
        <v/>
      </c>
      <c r="AO1804" s="37">
        <f>AO1777+AO1786+AO1795</f>
        <v/>
      </c>
      <c r="AP1804" s="37">
        <f>AP1777+AP1786+AP1795</f>
        <v/>
      </c>
      <c r="AQ1804" s="37">
        <f>AQ1777+AQ1786+AQ1795</f>
        <v/>
      </c>
      <c r="AR1804" s="37">
        <f>AR1777+AR1786+AR1795</f>
        <v/>
      </c>
      <c r="AS1804" s="37">
        <f>AS1777+AS1786+AS1795</f>
        <v/>
      </c>
      <c r="AT1804" s="37">
        <f>AT1777+AT1786+AT1795</f>
        <v/>
      </c>
      <c r="AU1804" s="37">
        <f>AU1777+AU1786+AU1795</f>
        <v/>
      </c>
      <c r="AV1804" s="37">
        <f>AV1777+AV1786+AV1795</f>
        <v/>
      </c>
      <c r="AW1804" s="37">
        <f>AW1777+AW1786+AW1795</f>
        <v/>
      </c>
      <c r="AX1804" s="37">
        <f>AX1777+AX1786+AX1795</f>
        <v/>
      </c>
      <c r="AY1804" s="40">
        <f>NEWPOLICY(AY1777,AY1786,AY1795)</f>
        <v/>
      </c>
    </row>
    <row r="1805" hidden="1" outlineLevel="2"/>
    <row r="1806" hidden="1" outlineLevel="2">
      <c r="A1806" s="14" t="inlineStr">
        <is>
          <t>atp</t>
        </is>
      </c>
      <c r="B1806" s="14" t="inlineStr">
        <is>
          <t>coa</t>
        </is>
      </c>
      <c r="C1806" s="14" t="inlineStr">
        <is>
          <t>ftr</t>
        </is>
      </c>
      <c r="D1806" s="37">
        <f>INDEX(Inputs!$R$5:$R$132,MATCH($B1806&amp;"|"&amp;$C1806,Inputs!$A$5:$A$132,0))</f>
        <v/>
      </c>
      <c r="E1806" s="37">
        <f>INDEX(Inputs!$S$5:$S$132,MATCH($B1806&amp;"|"&amp;$C1806,Inputs!$A$5:$A$132,0))</f>
        <v/>
      </c>
      <c r="F1806" s="36" t="n"/>
      <c r="G1806" s="36" t="n"/>
      <c r="H1806" s="14">
        <f>INDEX(Variables!$B$5:$B$105,MATCH($A1806,Variables!$A$5:$A$105,0))&amp;IF($C1806="",""," | "&amp;INDEX(Mapping!$B$5:$B$26,MATCH($C1806,Mapping!$A$5:$A$26,0))&amp;" | "&amp;INDEX(Mapping!$B$30:$B$41,MATCH($B1806,Mapping!$A$30:$A$41,0)))</f>
        <v/>
      </c>
      <c r="I1806" s="14">
        <f>INDEX(Variables!$C$5:$C$105,MATCH($A1806,Variables!$A$5:$A$105,0))</f>
        <v/>
      </c>
      <c r="J1806" s="14">
        <f>INDEX(Variables!$E$5:$E$105,MATCH($A1806,Variables!$A$5:$A$105,0))</f>
        <v/>
      </c>
      <c r="K1806" s="11">
        <f>LOWER(Settings!$C$4)&amp;".mit."&amp;$A1806&amp;IF($C1806="","","."&amp;$C1806&amp;"."&amp;$B1806)&amp;IF(INDEX(Variables!$D$5:$D$105,MATCH($A1806,Variables!$A$5:$A$105,0))="","","."&amp;INDEX(Variables!$D$5:$D$105,MATCH($A1806,Variables!$A$5:$A$105,0)))&amp;"."&amp;K$5</f>
        <v/>
      </c>
      <c r="L1806" s="38">
        <f>MAX(INDEX(L$292:L$303,$D1806)+L1797*(1+$E1806),0.01)</f>
        <v/>
      </c>
      <c r="M1806" s="37">
        <f>MAX(INDEX(M$292:M$303,$D1806)+M1797*(1+$E1806),0.01)</f>
        <v/>
      </c>
      <c r="N1806" s="37">
        <f>MAX(INDEX(N$292:N$303,$D1806)+N1797*(1+$E1806),0.01)</f>
        <v/>
      </c>
      <c r="O1806" s="37">
        <f>MAX(INDEX(O$292:O$303,$D1806)+O1797*(1+$E1806),0.01)</f>
        <v/>
      </c>
      <c r="P1806" s="37">
        <f>MAX(INDEX(P$292:P$303,$D1806)+P1797*(1+$E1806),0.01)</f>
        <v/>
      </c>
      <c r="Q1806" s="37">
        <f>MAX(INDEX(Q$292:Q$303,$D1806)+Q1797*(1+$E1806),0.01)</f>
        <v/>
      </c>
      <c r="R1806" s="37">
        <f>MAX(INDEX(R$292:R$303,$D1806)+R1797*(1+$E1806),0.01)</f>
        <v/>
      </c>
      <c r="S1806" s="37">
        <f>MAX(INDEX(S$292:S$303,$D1806)+S1797*(1+$E1806),0.01)</f>
        <v/>
      </c>
      <c r="T1806" s="37">
        <f>MAX(INDEX(T$292:T$303,$D1806)+T1797*(1+$E1806),0.01)</f>
        <v/>
      </c>
      <c r="U1806" s="37">
        <f>MAX(INDEX(U$292:U$303,$D1806)+U1797*(1+$E1806),0.01)</f>
        <v/>
      </c>
      <c r="V1806" s="37">
        <f>MAX(INDEX(V$292:V$303,$D1806)+V1797*(1+$E1806),0.01)</f>
        <v/>
      </c>
      <c r="W1806" s="37">
        <f>MAX(INDEX(W$292:W$303,$D1806)+W1797*(1+$E1806),0.01)</f>
        <v/>
      </c>
      <c r="X1806" s="37">
        <f>MAX(INDEX(X$292:X$303,$D1806)+X1797*(1+$E1806),0.01)</f>
        <v/>
      </c>
      <c r="Y1806" s="37">
        <f>MAX(INDEX(Y$292:Y$303,$D1806)+Y1797*(1+$E1806),0.01)</f>
        <v/>
      </c>
      <c r="Z1806" s="37">
        <f>MAX(INDEX(Z$292:Z$303,$D1806)+Z1797*(1+$E1806),0.01)</f>
        <v/>
      </c>
      <c r="AA1806" s="37">
        <f>MAX(INDEX(AA$292:AA$303,$D1806)+AA1797*(1+$E1806),0.01)</f>
        <v/>
      </c>
      <c r="AB1806" s="37">
        <f>MAX(INDEX(AB$292:AB$303,$D1806)+AB1797*(1+$E1806),0.01)</f>
        <v/>
      </c>
      <c r="AC1806" s="37">
        <f>MAX(INDEX(AC$292:AC$303,$D1806)+AC1797*(1+$E1806),0.01)</f>
        <v/>
      </c>
      <c r="AD1806" s="40">
        <f>POSTTAX(INDEX(AD$292:AD$303,$D1806),AD1797,$E1806)</f>
        <v/>
      </c>
      <c r="AF1806" s="11">
        <f>LOWER(Settings!$C$4)&amp;".mit."&amp;$A1806&amp;IF($C1806="","","."&amp;$C1806&amp;"."&amp;$B1806)&amp;IF(INDEX(Variables!$D$5:$D$105,MATCH($A1806,Variables!$A$5:$A$105,0))="","","."&amp;INDEX(Variables!$D$5:$D$105,MATCH($A1806,Variables!$A$5:$A$105,0)))&amp;"."&amp;AF$5</f>
        <v/>
      </c>
      <c r="AG1806" s="38">
        <f>MAX(INDEX(AG$292:AG$303,$D1806)+AG1797*(1+$E1806),0.01)</f>
        <v/>
      </c>
      <c r="AH1806" s="37">
        <f>MAX(INDEX(AH$292:AH$303,$D1806)+AH1797*(1+$E1806),0.01)</f>
        <v/>
      </c>
      <c r="AI1806" s="37">
        <f>MAX(INDEX(AI$292:AI$303,$D1806)+AI1797*(1+$E1806),0.01)</f>
        <v/>
      </c>
      <c r="AJ1806" s="37">
        <f>MAX(INDEX(AJ$292:AJ$303,$D1806)+AJ1797*(1+$E1806),0.01)</f>
        <v/>
      </c>
      <c r="AK1806" s="37">
        <f>MAX(INDEX(AK$292:AK$303,$D1806)+AK1797*(1+$E1806),0.01)</f>
        <v/>
      </c>
      <c r="AL1806" s="37">
        <f>MAX(INDEX(AL$292:AL$303,$D1806)+AL1797*(1+$E1806),0.01)</f>
        <v/>
      </c>
      <c r="AM1806" s="37">
        <f>MAX(INDEX(AM$292:AM$303,$D1806)+AM1797*(1+$E1806),0.01)</f>
        <v/>
      </c>
      <c r="AN1806" s="37">
        <f>MAX(INDEX(AN$292:AN$303,$D1806)+AN1797*(1+$E1806),0.01)</f>
        <v/>
      </c>
      <c r="AO1806" s="37">
        <f>MAX(INDEX(AO$292:AO$303,$D1806)+AO1797*(1+$E1806),0.01)</f>
        <v/>
      </c>
      <c r="AP1806" s="37">
        <f>MAX(INDEX(AP$292:AP$303,$D1806)+AP1797*(1+$E1806),0.01)</f>
        <v/>
      </c>
      <c r="AQ1806" s="37">
        <f>MAX(INDEX(AQ$292:AQ$303,$D1806)+AQ1797*(1+$E1806),0.01)</f>
        <v/>
      </c>
      <c r="AR1806" s="37">
        <f>MAX(INDEX(AR$292:AR$303,$D1806)+AR1797*(1+$E1806),0.01)</f>
        <v/>
      </c>
      <c r="AS1806" s="37">
        <f>MAX(INDEX(AS$292:AS$303,$D1806)+AS1797*(1+$E1806),0.01)</f>
        <v/>
      </c>
      <c r="AT1806" s="37">
        <f>MAX(INDEX(AT$292:AT$303,$D1806)+AT1797*(1+$E1806),0.01)</f>
        <v/>
      </c>
      <c r="AU1806" s="37">
        <f>MAX(INDEX(AU$292:AU$303,$D1806)+AU1797*(1+$E1806),0.01)</f>
        <v/>
      </c>
      <c r="AV1806" s="37">
        <f>MAX(INDEX(AV$292:AV$303,$D1806)+AV1797*(1+$E1806),0.01)</f>
        <v/>
      </c>
      <c r="AW1806" s="37">
        <f>MAX(INDEX(AW$292:AW$303,$D1806)+AW1797*(1+$E1806),0.01)</f>
        <v/>
      </c>
      <c r="AX1806" s="37">
        <f>MAX(INDEX(AX$292:AX$303,$D1806)+AX1797*(1+$E1806),0.01)</f>
        <v/>
      </c>
      <c r="AY1806" s="40">
        <f>POSTTAX(INDEX(AY$292:AY$303,$D1806),AY1797,$E1806)</f>
        <v/>
      </c>
    </row>
    <row r="1807" hidden="1" outlineLevel="2">
      <c r="A1807" s="14" t="inlineStr">
        <is>
          <t>atp</t>
        </is>
      </c>
      <c r="B1807" s="14" t="inlineStr">
        <is>
          <t>nga</t>
        </is>
      </c>
      <c r="C1807" s="14" t="inlineStr">
        <is>
          <t>ftr</t>
        </is>
      </c>
      <c r="D1807" s="37">
        <f>INDEX(Inputs!$R$5:$R$132,MATCH($B1807&amp;"|"&amp;$C1807,Inputs!$A$5:$A$132,0))</f>
        <v/>
      </c>
      <c r="E1807" s="37">
        <f>INDEX(Inputs!$S$5:$S$132,MATCH($B1807&amp;"|"&amp;$C1807,Inputs!$A$5:$A$132,0))</f>
        <v/>
      </c>
      <c r="F1807" s="36" t="n"/>
      <c r="G1807" s="36" t="n"/>
      <c r="H1807" s="14">
        <f>INDEX(Variables!$B$5:$B$105,MATCH($A1807,Variables!$A$5:$A$105,0))&amp;IF($C1807="",""," | "&amp;INDEX(Mapping!$B$5:$B$26,MATCH($C1807,Mapping!$A$5:$A$26,0))&amp;" | "&amp;INDEX(Mapping!$B$30:$B$41,MATCH($B1807,Mapping!$A$30:$A$41,0)))</f>
        <v/>
      </c>
      <c r="I1807" s="14">
        <f>INDEX(Variables!$C$5:$C$105,MATCH($A1807,Variables!$A$5:$A$105,0))</f>
        <v/>
      </c>
      <c r="J1807" s="14">
        <f>INDEX(Variables!$E$5:$E$105,MATCH($A1807,Variables!$A$5:$A$105,0))</f>
        <v/>
      </c>
      <c r="K1807" s="11">
        <f>LOWER(Settings!$C$4)&amp;".mit."&amp;$A1807&amp;IF($C1807="","","."&amp;$C1807&amp;"."&amp;$B1807)&amp;IF(INDEX(Variables!$D$5:$D$105,MATCH($A1807,Variables!$A$5:$A$105,0))="","","."&amp;INDEX(Variables!$D$5:$D$105,MATCH($A1807,Variables!$A$5:$A$105,0)))&amp;"."&amp;K$5</f>
        <v/>
      </c>
      <c r="L1807" s="38">
        <f>MAX(INDEX(L$292:L$303,$D1807)+L1798*(1+$E1807),0.01)</f>
        <v/>
      </c>
      <c r="M1807" s="37">
        <f>MAX(INDEX(M$292:M$303,$D1807)+M1798*(1+$E1807),0.01)</f>
        <v/>
      </c>
      <c r="N1807" s="37">
        <f>MAX(INDEX(N$292:N$303,$D1807)+N1798*(1+$E1807),0.01)</f>
        <v/>
      </c>
      <c r="O1807" s="37">
        <f>MAX(INDEX(O$292:O$303,$D1807)+O1798*(1+$E1807),0.01)</f>
        <v/>
      </c>
      <c r="P1807" s="37">
        <f>MAX(INDEX(P$292:P$303,$D1807)+P1798*(1+$E1807),0.01)</f>
        <v/>
      </c>
      <c r="Q1807" s="37">
        <f>MAX(INDEX(Q$292:Q$303,$D1807)+Q1798*(1+$E1807),0.01)</f>
        <v/>
      </c>
      <c r="R1807" s="37">
        <f>MAX(INDEX(R$292:R$303,$D1807)+R1798*(1+$E1807),0.01)</f>
        <v/>
      </c>
      <c r="S1807" s="37">
        <f>MAX(INDEX(S$292:S$303,$D1807)+S1798*(1+$E1807),0.01)</f>
        <v/>
      </c>
      <c r="T1807" s="37">
        <f>MAX(INDEX(T$292:T$303,$D1807)+T1798*(1+$E1807),0.01)</f>
        <v/>
      </c>
      <c r="U1807" s="37">
        <f>MAX(INDEX(U$292:U$303,$D1807)+U1798*(1+$E1807),0.01)</f>
        <v/>
      </c>
      <c r="V1807" s="37">
        <f>MAX(INDEX(V$292:V$303,$D1807)+V1798*(1+$E1807),0.01)</f>
        <v/>
      </c>
      <c r="W1807" s="37">
        <f>MAX(INDEX(W$292:W$303,$D1807)+W1798*(1+$E1807),0.01)</f>
        <v/>
      </c>
      <c r="X1807" s="37">
        <f>MAX(INDEX(X$292:X$303,$D1807)+X1798*(1+$E1807),0.01)</f>
        <v/>
      </c>
      <c r="Y1807" s="37">
        <f>MAX(INDEX(Y$292:Y$303,$D1807)+Y1798*(1+$E1807),0.01)</f>
        <v/>
      </c>
      <c r="Z1807" s="37">
        <f>MAX(INDEX(Z$292:Z$303,$D1807)+Z1798*(1+$E1807),0.01)</f>
        <v/>
      </c>
      <c r="AA1807" s="37">
        <f>MAX(INDEX(AA$292:AA$303,$D1807)+AA1798*(1+$E1807),0.01)</f>
        <v/>
      </c>
      <c r="AB1807" s="37">
        <f>MAX(INDEX(AB$292:AB$303,$D1807)+AB1798*(1+$E1807),0.01)</f>
        <v/>
      </c>
      <c r="AC1807" s="37">
        <f>MAX(INDEX(AC$292:AC$303,$D1807)+AC1798*(1+$E1807),0.01)</f>
        <v/>
      </c>
      <c r="AD1807" s="40">
        <f>POSTTAX(INDEX(AD$292:AD$303,$D1807),AD1798,$E1807)</f>
        <v/>
      </c>
      <c r="AF1807" s="11">
        <f>LOWER(Settings!$C$4)&amp;".mit."&amp;$A1807&amp;IF($C1807="","","."&amp;$C1807&amp;"."&amp;$B1807)&amp;IF(INDEX(Variables!$D$5:$D$105,MATCH($A1807,Variables!$A$5:$A$105,0))="","","."&amp;INDEX(Variables!$D$5:$D$105,MATCH($A1807,Variables!$A$5:$A$105,0)))&amp;"."&amp;AF$5</f>
        <v/>
      </c>
      <c r="AG1807" s="38">
        <f>MAX(INDEX(AG$292:AG$303,$D1807)+AG1798*(1+$E1807),0.01)</f>
        <v/>
      </c>
      <c r="AH1807" s="37">
        <f>MAX(INDEX(AH$292:AH$303,$D1807)+AH1798*(1+$E1807),0.01)</f>
        <v/>
      </c>
      <c r="AI1807" s="37">
        <f>MAX(INDEX(AI$292:AI$303,$D1807)+AI1798*(1+$E1807),0.01)</f>
        <v/>
      </c>
      <c r="AJ1807" s="37">
        <f>MAX(INDEX(AJ$292:AJ$303,$D1807)+AJ1798*(1+$E1807),0.01)</f>
        <v/>
      </c>
      <c r="AK1807" s="37">
        <f>MAX(INDEX(AK$292:AK$303,$D1807)+AK1798*(1+$E1807),0.01)</f>
        <v/>
      </c>
      <c r="AL1807" s="37">
        <f>MAX(INDEX(AL$292:AL$303,$D1807)+AL1798*(1+$E1807),0.01)</f>
        <v/>
      </c>
      <c r="AM1807" s="37">
        <f>MAX(INDEX(AM$292:AM$303,$D1807)+AM1798*(1+$E1807),0.01)</f>
        <v/>
      </c>
      <c r="AN1807" s="37">
        <f>MAX(INDEX(AN$292:AN$303,$D1807)+AN1798*(1+$E1807),0.01)</f>
        <v/>
      </c>
      <c r="AO1807" s="37">
        <f>MAX(INDEX(AO$292:AO$303,$D1807)+AO1798*(1+$E1807),0.01)</f>
        <v/>
      </c>
      <c r="AP1807" s="37">
        <f>MAX(INDEX(AP$292:AP$303,$D1807)+AP1798*(1+$E1807),0.01)</f>
        <v/>
      </c>
      <c r="AQ1807" s="37">
        <f>MAX(INDEX(AQ$292:AQ$303,$D1807)+AQ1798*(1+$E1807),0.01)</f>
        <v/>
      </c>
      <c r="AR1807" s="37">
        <f>MAX(INDEX(AR$292:AR$303,$D1807)+AR1798*(1+$E1807),0.01)</f>
        <v/>
      </c>
      <c r="AS1807" s="37">
        <f>MAX(INDEX(AS$292:AS$303,$D1807)+AS1798*(1+$E1807),0.01)</f>
        <v/>
      </c>
      <c r="AT1807" s="37">
        <f>MAX(INDEX(AT$292:AT$303,$D1807)+AT1798*(1+$E1807),0.01)</f>
        <v/>
      </c>
      <c r="AU1807" s="37">
        <f>MAX(INDEX(AU$292:AU$303,$D1807)+AU1798*(1+$E1807),0.01)</f>
        <v/>
      </c>
      <c r="AV1807" s="37">
        <f>MAX(INDEX(AV$292:AV$303,$D1807)+AV1798*(1+$E1807),0.01)</f>
        <v/>
      </c>
      <c r="AW1807" s="37">
        <f>MAX(INDEX(AW$292:AW$303,$D1807)+AW1798*(1+$E1807),0.01)</f>
        <v/>
      </c>
      <c r="AX1807" s="37">
        <f>MAX(INDEX(AX$292:AX$303,$D1807)+AX1798*(1+$E1807),0.01)</f>
        <v/>
      </c>
      <c r="AY1807" s="40">
        <f>POSTTAX(INDEX(AY$292:AY$303,$D1807),AY1798,$E1807)</f>
        <v/>
      </c>
    </row>
    <row r="1808" hidden="1" outlineLevel="2">
      <c r="A1808" s="14" t="inlineStr">
        <is>
          <t>atp</t>
        </is>
      </c>
      <c r="B1808" s="14" t="inlineStr">
        <is>
          <t>gso</t>
        </is>
      </c>
      <c r="C1808" s="14" t="inlineStr">
        <is>
          <t>ftr</t>
        </is>
      </c>
      <c r="D1808" s="37">
        <f>INDEX(Inputs!$R$5:$R$132,MATCH($B1808&amp;"|"&amp;$C1808,Inputs!$A$5:$A$132,0))</f>
        <v/>
      </c>
      <c r="E1808" s="37">
        <f>INDEX(Inputs!$S$5:$S$132,MATCH($B1808&amp;"|"&amp;$C1808,Inputs!$A$5:$A$132,0))</f>
        <v/>
      </c>
      <c r="F1808" s="36" t="n"/>
      <c r="G1808" s="36" t="n"/>
      <c r="H1808" s="14">
        <f>INDEX(Variables!$B$5:$B$105,MATCH($A1808,Variables!$A$5:$A$105,0))&amp;IF($C1808="",""," | "&amp;INDEX(Mapping!$B$5:$B$26,MATCH($C1808,Mapping!$A$5:$A$26,0))&amp;" | "&amp;INDEX(Mapping!$B$30:$B$41,MATCH($B1808,Mapping!$A$30:$A$41,0)))</f>
        <v/>
      </c>
      <c r="I1808" s="14">
        <f>INDEX(Variables!$C$5:$C$105,MATCH($A1808,Variables!$A$5:$A$105,0))</f>
        <v/>
      </c>
      <c r="J1808" s="14">
        <f>INDEX(Variables!$E$5:$E$105,MATCH($A1808,Variables!$A$5:$A$105,0))</f>
        <v/>
      </c>
      <c r="K1808" s="11">
        <f>LOWER(Settings!$C$4)&amp;".mit."&amp;$A1808&amp;IF($C1808="","","."&amp;$C1808&amp;"."&amp;$B1808)&amp;IF(INDEX(Variables!$D$5:$D$105,MATCH($A1808,Variables!$A$5:$A$105,0))="","","."&amp;INDEX(Variables!$D$5:$D$105,MATCH($A1808,Variables!$A$5:$A$105,0)))&amp;"."&amp;K$5</f>
        <v/>
      </c>
      <c r="L1808" s="38">
        <f>MAX(INDEX(L$292:L$303,$D1808)+L1799*(1+$E1808),0.01)</f>
        <v/>
      </c>
      <c r="M1808" s="37">
        <f>MAX(INDEX(M$292:M$303,$D1808)+M1799*(1+$E1808),0.01)</f>
        <v/>
      </c>
      <c r="N1808" s="37">
        <f>MAX(INDEX(N$292:N$303,$D1808)+N1799*(1+$E1808),0.01)</f>
        <v/>
      </c>
      <c r="O1808" s="37">
        <f>MAX(INDEX(O$292:O$303,$D1808)+O1799*(1+$E1808),0.01)</f>
        <v/>
      </c>
      <c r="P1808" s="37">
        <f>MAX(INDEX(P$292:P$303,$D1808)+P1799*(1+$E1808),0.01)</f>
        <v/>
      </c>
      <c r="Q1808" s="37">
        <f>MAX(INDEX(Q$292:Q$303,$D1808)+Q1799*(1+$E1808),0.01)</f>
        <v/>
      </c>
      <c r="R1808" s="37">
        <f>MAX(INDEX(R$292:R$303,$D1808)+R1799*(1+$E1808),0.01)</f>
        <v/>
      </c>
      <c r="S1808" s="37">
        <f>MAX(INDEX(S$292:S$303,$D1808)+S1799*(1+$E1808),0.01)</f>
        <v/>
      </c>
      <c r="T1808" s="37">
        <f>MAX(INDEX(T$292:T$303,$D1808)+T1799*(1+$E1808),0.01)</f>
        <v/>
      </c>
      <c r="U1808" s="37">
        <f>MAX(INDEX(U$292:U$303,$D1808)+U1799*(1+$E1808),0.01)</f>
        <v/>
      </c>
      <c r="V1808" s="37">
        <f>MAX(INDEX(V$292:V$303,$D1808)+V1799*(1+$E1808),0.01)</f>
        <v/>
      </c>
      <c r="W1808" s="37">
        <f>MAX(INDEX(W$292:W$303,$D1808)+W1799*(1+$E1808),0.01)</f>
        <v/>
      </c>
      <c r="X1808" s="37">
        <f>MAX(INDEX(X$292:X$303,$D1808)+X1799*(1+$E1808),0.01)</f>
        <v/>
      </c>
      <c r="Y1808" s="37">
        <f>MAX(INDEX(Y$292:Y$303,$D1808)+Y1799*(1+$E1808),0.01)</f>
        <v/>
      </c>
      <c r="Z1808" s="37">
        <f>MAX(INDEX(Z$292:Z$303,$D1808)+Z1799*(1+$E1808),0.01)</f>
        <v/>
      </c>
      <c r="AA1808" s="37">
        <f>MAX(INDEX(AA$292:AA$303,$D1808)+AA1799*(1+$E1808),0.01)</f>
        <v/>
      </c>
      <c r="AB1808" s="37">
        <f>MAX(INDEX(AB$292:AB$303,$D1808)+AB1799*(1+$E1808),0.01)</f>
        <v/>
      </c>
      <c r="AC1808" s="37">
        <f>MAX(INDEX(AC$292:AC$303,$D1808)+AC1799*(1+$E1808),0.01)</f>
        <v/>
      </c>
      <c r="AD1808" s="40">
        <f>POSTTAX(INDEX(AD$292:AD$303,$D1808),AD1799,$E1808)</f>
        <v/>
      </c>
      <c r="AF1808" s="11">
        <f>LOWER(Settings!$C$4)&amp;".mit."&amp;$A1808&amp;IF($C1808="","","."&amp;$C1808&amp;"."&amp;$B1808)&amp;IF(INDEX(Variables!$D$5:$D$105,MATCH($A1808,Variables!$A$5:$A$105,0))="","","."&amp;INDEX(Variables!$D$5:$D$105,MATCH($A1808,Variables!$A$5:$A$105,0)))&amp;"."&amp;AF$5</f>
        <v/>
      </c>
      <c r="AG1808" s="38">
        <f>MAX(INDEX(AG$292:AG$303,$D1808)+AG1799*(1+$E1808),0.01)</f>
        <v/>
      </c>
      <c r="AH1808" s="37">
        <f>MAX(INDEX(AH$292:AH$303,$D1808)+AH1799*(1+$E1808),0.01)</f>
        <v/>
      </c>
      <c r="AI1808" s="37">
        <f>MAX(INDEX(AI$292:AI$303,$D1808)+AI1799*(1+$E1808),0.01)</f>
        <v/>
      </c>
      <c r="AJ1808" s="37">
        <f>MAX(INDEX(AJ$292:AJ$303,$D1808)+AJ1799*(1+$E1808),0.01)</f>
        <v/>
      </c>
      <c r="AK1808" s="37">
        <f>MAX(INDEX(AK$292:AK$303,$D1808)+AK1799*(1+$E1808),0.01)</f>
        <v/>
      </c>
      <c r="AL1808" s="37">
        <f>MAX(INDEX(AL$292:AL$303,$D1808)+AL1799*(1+$E1808),0.01)</f>
        <v/>
      </c>
      <c r="AM1808" s="37">
        <f>MAX(INDEX(AM$292:AM$303,$D1808)+AM1799*(1+$E1808),0.01)</f>
        <v/>
      </c>
      <c r="AN1808" s="37">
        <f>MAX(INDEX(AN$292:AN$303,$D1808)+AN1799*(1+$E1808),0.01)</f>
        <v/>
      </c>
      <c r="AO1808" s="37">
        <f>MAX(INDEX(AO$292:AO$303,$D1808)+AO1799*(1+$E1808),0.01)</f>
        <v/>
      </c>
      <c r="AP1808" s="37">
        <f>MAX(INDEX(AP$292:AP$303,$D1808)+AP1799*(1+$E1808),0.01)</f>
        <v/>
      </c>
      <c r="AQ1808" s="37">
        <f>MAX(INDEX(AQ$292:AQ$303,$D1808)+AQ1799*(1+$E1808),0.01)</f>
        <v/>
      </c>
      <c r="AR1808" s="37">
        <f>MAX(INDEX(AR$292:AR$303,$D1808)+AR1799*(1+$E1808),0.01)</f>
        <v/>
      </c>
      <c r="AS1808" s="37">
        <f>MAX(INDEX(AS$292:AS$303,$D1808)+AS1799*(1+$E1808),0.01)</f>
        <v/>
      </c>
      <c r="AT1808" s="37">
        <f>MAX(INDEX(AT$292:AT$303,$D1808)+AT1799*(1+$E1808),0.01)</f>
        <v/>
      </c>
      <c r="AU1808" s="37">
        <f>MAX(INDEX(AU$292:AU$303,$D1808)+AU1799*(1+$E1808),0.01)</f>
        <v/>
      </c>
      <c r="AV1808" s="37">
        <f>MAX(INDEX(AV$292:AV$303,$D1808)+AV1799*(1+$E1808),0.01)</f>
        <v/>
      </c>
      <c r="AW1808" s="37">
        <f>MAX(INDEX(AW$292:AW$303,$D1808)+AW1799*(1+$E1808),0.01)</f>
        <v/>
      </c>
      <c r="AX1808" s="37">
        <f>MAX(INDEX(AX$292:AX$303,$D1808)+AX1799*(1+$E1808),0.01)</f>
        <v/>
      </c>
      <c r="AY1808" s="40">
        <f>POSTTAX(INDEX(AY$292:AY$303,$D1808),AY1799,$E1808)</f>
        <v/>
      </c>
    </row>
    <row r="1809" hidden="1" outlineLevel="2">
      <c r="A1809" s="14" t="inlineStr">
        <is>
          <t>atp</t>
        </is>
      </c>
      <c r="B1809" s="14" t="inlineStr">
        <is>
          <t>die</t>
        </is>
      </c>
      <c r="C1809" s="14" t="inlineStr">
        <is>
          <t>ftr</t>
        </is>
      </c>
      <c r="D1809" s="37">
        <f>INDEX(Inputs!$R$5:$R$132,MATCH($B1809&amp;"|"&amp;$C1809,Inputs!$A$5:$A$132,0))</f>
        <v/>
      </c>
      <c r="E1809" s="37">
        <f>INDEX(Inputs!$S$5:$S$132,MATCH($B1809&amp;"|"&amp;$C1809,Inputs!$A$5:$A$132,0))</f>
        <v/>
      </c>
      <c r="F1809" s="36" t="n"/>
      <c r="G1809" s="36" t="n"/>
      <c r="H1809" s="14">
        <f>INDEX(Variables!$B$5:$B$105,MATCH($A1809,Variables!$A$5:$A$105,0))&amp;IF($C1809="",""," | "&amp;INDEX(Mapping!$B$5:$B$26,MATCH($C1809,Mapping!$A$5:$A$26,0))&amp;" | "&amp;INDEX(Mapping!$B$30:$B$41,MATCH($B1809,Mapping!$A$30:$A$41,0)))</f>
        <v/>
      </c>
      <c r="I1809" s="14">
        <f>INDEX(Variables!$C$5:$C$105,MATCH($A1809,Variables!$A$5:$A$105,0))</f>
        <v/>
      </c>
      <c r="J1809" s="14">
        <f>INDEX(Variables!$E$5:$E$105,MATCH($A1809,Variables!$A$5:$A$105,0))</f>
        <v/>
      </c>
      <c r="K1809" s="11">
        <f>LOWER(Settings!$C$4)&amp;".mit."&amp;$A1809&amp;IF($C1809="","","."&amp;$C1809&amp;"."&amp;$B1809)&amp;IF(INDEX(Variables!$D$5:$D$105,MATCH($A1809,Variables!$A$5:$A$105,0))="","","."&amp;INDEX(Variables!$D$5:$D$105,MATCH($A1809,Variables!$A$5:$A$105,0)))&amp;"."&amp;K$5</f>
        <v/>
      </c>
      <c r="L1809" s="38">
        <f>MAX(INDEX(L$292:L$303,$D1809)+L1800*(1+$E1809),0.01)</f>
        <v/>
      </c>
      <c r="M1809" s="37">
        <f>MAX(INDEX(M$292:M$303,$D1809)+M1800*(1+$E1809),0.01)</f>
        <v/>
      </c>
      <c r="N1809" s="37">
        <f>MAX(INDEX(N$292:N$303,$D1809)+N1800*(1+$E1809),0.01)</f>
        <v/>
      </c>
      <c r="O1809" s="37">
        <f>MAX(INDEX(O$292:O$303,$D1809)+O1800*(1+$E1809),0.01)</f>
        <v/>
      </c>
      <c r="P1809" s="37">
        <f>MAX(INDEX(P$292:P$303,$D1809)+P1800*(1+$E1809),0.01)</f>
        <v/>
      </c>
      <c r="Q1809" s="37">
        <f>MAX(INDEX(Q$292:Q$303,$D1809)+Q1800*(1+$E1809),0.01)</f>
        <v/>
      </c>
      <c r="R1809" s="37">
        <f>MAX(INDEX(R$292:R$303,$D1809)+R1800*(1+$E1809),0.01)</f>
        <v/>
      </c>
      <c r="S1809" s="37">
        <f>MAX(INDEX(S$292:S$303,$D1809)+S1800*(1+$E1809),0.01)</f>
        <v/>
      </c>
      <c r="T1809" s="37">
        <f>MAX(INDEX(T$292:T$303,$D1809)+T1800*(1+$E1809),0.01)</f>
        <v/>
      </c>
      <c r="U1809" s="37">
        <f>MAX(INDEX(U$292:U$303,$D1809)+U1800*(1+$E1809),0.01)</f>
        <v/>
      </c>
      <c r="V1809" s="37">
        <f>MAX(INDEX(V$292:V$303,$D1809)+V1800*(1+$E1809),0.01)</f>
        <v/>
      </c>
      <c r="W1809" s="37">
        <f>MAX(INDEX(W$292:W$303,$D1809)+W1800*(1+$E1809),0.01)</f>
        <v/>
      </c>
      <c r="X1809" s="37">
        <f>MAX(INDEX(X$292:X$303,$D1809)+X1800*(1+$E1809),0.01)</f>
        <v/>
      </c>
      <c r="Y1809" s="37">
        <f>MAX(INDEX(Y$292:Y$303,$D1809)+Y1800*(1+$E1809),0.01)</f>
        <v/>
      </c>
      <c r="Z1809" s="37">
        <f>MAX(INDEX(Z$292:Z$303,$D1809)+Z1800*(1+$E1809),0.01)</f>
        <v/>
      </c>
      <c r="AA1809" s="37">
        <f>MAX(INDEX(AA$292:AA$303,$D1809)+AA1800*(1+$E1809),0.01)</f>
        <v/>
      </c>
      <c r="AB1809" s="37">
        <f>MAX(INDEX(AB$292:AB$303,$D1809)+AB1800*(1+$E1809),0.01)</f>
        <v/>
      </c>
      <c r="AC1809" s="37">
        <f>MAX(INDEX(AC$292:AC$303,$D1809)+AC1800*(1+$E1809),0.01)</f>
        <v/>
      </c>
      <c r="AD1809" s="40">
        <f>POSTTAX(INDEX(AD$292:AD$303,$D1809),AD1800,$E1809)</f>
        <v/>
      </c>
      <c r="AF1809" s="11">
        <f>LOWER(Settings!$C$4)&amp;".mit."&amp;$A1809&amp;IF($C1809="","","."&amp;$C1809&amp;"."&amp;$B1809)&amp;IF(INDEX(Variables!$D$5:$D$105,MATCH($A1809,Variables!$A$5:$A$105,0))="","","."&amp;INDEX(Variables!$D$5:$D$105,MATCH($A1809,Variables!$A$5:$A$105,0)))&amp;"."&amp;AF$5</f>
        <v/>
      </c>
      <c r="AG1809" s="38">
        <f>MAX(INDEX(AG$292:AG$303,$D1809)+AG1800*(1+$E1809),0.01)</f>
        <v/>
      </c>
      <c r="AH1809" s="37">
        <f>MAX(INDEX(AH$292:AH$303,$D1809)+AH1800*(1+$E1809),0.01)</f>
        <v/>
      </c>
      <c r="AI1809" s="37">
        <f>MAX(INDEX(AI$292:AI$303,$D1809)+AI1800*(1+$E1809),0.01)</f>
        <v/>
      </c>
      <c r="AJ1809" s="37">
        <f>MAX(INDEX(AJ$292:AJ$303,$D1809)+AJ1800*(1+$E1809),0.01)</f>
        <v/>
      </c>
      <c r="AK1809" s="37">
        <f>MAX(INDEX(AK$292:AK$303,$D1809)+AK1800*(1+$E1809),0.01)</f>
        <v/>
      </c>
      <c r="AL1809" s="37">
        <f>MAX(INDEX(AL$292:AL$303,$D1809)+AL1800*(1+$E1809),0.01)</f>
        <v/>
      </c>
      <c r="AM1809" s="37">
        <f>MAX(INDEX(AM$292:AM$303,$D1809)+AM1800*(1+$E1809),0.01)</f>
        <v/>
      </c>
      <c r="AN1809" s="37">
        <f>MAX(INDEX(AN$292:AN$303,$D1809)+AN1800*(1+$E1809),0.01)</f>
        <v/>
      </c>
      <c r="AO1809" s="37">
        <f>MAX(INDEX(AO$292:AO$303,$D1809)+AO1800*(1+$E1809),0.01)</f>
        <v/>
      </c>
      <c r="AP1809" s="37">
        <f>MAX(INDEX(AP$292:AP$303,$D1809)+AP1800*(1+$E1809),0.01)</f>
        <v/>
      </c>
      <c r="AQ1809" s="37">
        <f>MAX(INDEX(AQ$292:AQ$303,$D1809)+AQ1800*(1+$E1809),0.01)</f>
        <v/>
      </c>
      <c r="AR1809" s="37">
        <f>MAX(INDEX(AR$292:AR$303,$D1809)+AR1800*(1+$E1809),0.01)</f>
        <v/>
      </c>
      <c r="AS1809" s="37">
        <f>MAX(INDEX(AS$292:AS$303,$D1809)+AS1800*(1+$E1809),0.01)</f>
        <v/>
      </c>
      <c r="AT1809" s="37">
        <f>MAX(INDEX(AT$292:AT$303,$D1809)+AT1800*(1+$E1809),0.01)</f>
        <v/>
      </c>
      <c r="AU1809" s="37">
        <f>MAX(INDEX(AU$292:AU$303,$D1809)+AU1800*(1+$E1809),0.01)</f>
        <v/>
      </c>
      <c r="AV1809" s="37">
        <f>MAX(INDEX(AV$292:AV$303,$D1809)+AV1800*(1+$E1809),0.01)</f>
        <v/>
      </c>
      <c r="AW1809" s="37">
        <f>MAX(INDEX(AW$292:AW$303,$D1809)+AW1800*(1+$E1809),0.01)</f>
        <v/>
      </c>
      <c r="AX1809" s="37">
        <f>MAX(INDEX(AX$292:AX$303,$D1809)+AX1800*(1+$E1809),0.01)</f>
        <v/>
      </c>
      <c r="AY1809" s="40">
        <f>POSTTAX(INDEX(AY$292:AY$303,$D1809),AY1800,$E1809)</f>
        <v/>
      </c>
    </row>
    <row r="1810" hidden="1" outlineLevel="2">
      <c r="A1810" s="14" t="inlineStr">
        <is>
          <t>atp</t>
        </is>
      </c>
      <c r="B1810" s="14" t="inlineStr">
        <is>
          <t>lpg</t>
        </is>
      </c>
      <c r="C1810" s="14" t="inlineStr">
        <is>
          <t>ftr</t>
        </is>
      </c>
      <c r="D1810" s="37">
        <f>INDEX(Inputs!$R$5:$R$132,MATCH($B1810&amp;"|"&amp;$C1810,Inputs!$A$5:$A$132,0))</f>
        <v/>
      </c>
      <c r="E1810" s="37">
        <f>INDEX(Inputs!$S$5:$S$132,MATCH($B1810&amp;"|"&amp;$C1810,Inputs!$A$5:$A$132,0))</f>
        <v/>
      </c>
      <c r="F1810" s="36" t="n"/>
      <c r="G1810" s="36" t="n"/>
      <c r="H1810" s="14">
        <f>INDEX(Variables!$B$5:$B$105,MATCH($A1810,Variables!$A$5:$A$105,0))&amp;IF($C1810="",""," | "&amp;INDEX(Mapping!$B$5:$B$26,MATCH($C1810,Mapping!$A$5:$A$26,0))&amp;" | "&amp;INDEX(Mapping!$B$30:$B$41,MATCH($B1810,Mapping!$A$30:$A$41,0)))</f>
        <v/>
      </c>
      <c r="I1810" s="14">
        <f>INDEX(Variables!$C$5:$C$105,MATCH($A1810,Variables!$A$5:$A$105,0))</f>
        <v/>
      </c>
      <c r="J1810" s="14">
        <f>INDEX(Variables!$E$5:$E$105,MATCH($A1810,Variables!$A$5:$A$105,0))</f>
        <v/>
      </c>
      <c r="K1810" s="11">
        <f>LOWER(Settings!$C$4)&amp;".mit."&amp;$A1810&amp;IF($C1810="","","."&amp;$C1810&amp;"."&amp;$B1810)&amp;IF(INDEX(Variables!$D$5:$D$105,MATCH($A1810,Variables!$A$5:$A$105,0))="","","."&amp;INDEX(Variables!$D$5:$D$105,MATCH($A1810,Variables!$A$5:$A$105,0)))&amp;"."&amp;K$5</f>
        <v/>
      </c>
      <c r="L1810" s="38">
        <f>MAX(INDEX(L$292:L$303,$D1810)+L1801*(1+$E1810),0.01)</f>
        <v/>
      </c>
      <c r="M1810" s="37">
        <f>MAX(INDEX(M$292:M$303,$D1810)+M1801*(1+$E1810),0.01)</f>
        <v/>
      </c>
      <c r="N1810" s="37">
        <f>MAX(INDEX(N$292:N$303,$D1810)+N1801*(1+$E1810),0.01)</f>
        <v/>
      </c>
      <c r="O1810" s="37">
        <f>MAX(INDEX(O$292:O$303,$D1810)+O1801*(1+$E1810),0.01)</f>
        <v/>
      </c>
      <c r="P1810" s="37">
        <f>MAX(INDEX(P$292:P$303,$D1810)+P1801*(1+$E1810),0.01)</f>
        <v/>
      </c>
      <c r="Q1810" s="37">
        <f>MAX(INDEX(Q$292:Q$303,$D1810)+Q1801*(1+$E1810),0.01)</f>
        <v/>
      </c>
      <c r="R1810" s="37">
        <f>MAX(INDEX(R$292:R$303,$D1810)+R1801*(1+$E1810),0.01)</f>
        <v/>
      </c>
      <c r="S1810" s="37">
        <f>MAX(INDEX(S$292:S$303,$D1810)+S1801*(1+$E1810),0.01)</f>
        <v/>
      </c>
      <c r="T1810" s="37">
        <f>MAX(INDEX(T$292:T$303,$D1810)+T1801*(1+$E1810),0.01)</f>
        <v/>
      </c>
      <c r="U1810" s="37">
        <f>MAX(INDEX(U$292:U$303,$D1810)+U1801*(1+$E1810),0.01)</f>
        <v/>
      </c>
      <c r="V1810" s="37">
        <f>MAX(INDEX(V$292:V$303,$D1810)+V1801*(1+$E1810),0.01)</f>
        <v/>
      </c>
      <c r="W1810" s="37">
        <f>MAX(INDEX(W$292:W$303,$D1810)+W1801*(1+$E1810),0.01)</f>
        <v/>
      </c>
      <c r="X1810" s="37">
        <f>MAX(INDEX(X$292:X$303,$D1810)+X1801*(1+$E1810),0.01)</f>
        <v/>
      </c>
      <c r="Y1810" s="37">
        <f>MAX(INDEX(Y$292:Y$303,$D1810)+Y1801*(1+$E1810),0.01)</f>
        <v/>
      </c>
      <c r="Z1810" s="37">
        <f>MAX(INDEX(Z$292:Z$303,$D1810)+Z1801*(1+$E1810),0.01)</f>
        <v/>
      </c>
      <c r="AA1810" s="37">
        <f>MAX(INDEX(AA$292:AA$303,$D1810)+AA1801*(1+$E1810),0.01)</f>
        <v/>
      </c>
      <c r="AB1810" s="37">
        <f>MAX(INDEX(AB$292:AB$303,$D1810)+AB1801*(1+$E1810),0.01)</f>
        <v/>
      </c>
      <c r="AC1810" s="37">
        <f>MAX(INDEX(AC$292:AC$303,$D1810)+AC1801*(1+$E1810),0.01)</f>
        <v/>
      </c>
      <c r="AD1810" s="40">
        <f>POSTTAX(INDEX(AD$292:AD$303,$D1810),AD1801,$E1810)</f>
        <v/>
      </c>
      <c r="AF1810" s="11">
        <f>LOWER(Settings!$C$4)&amp;".mit."&amp;$A1810&amp;IF($C1810="","","."&amp;$C1810&amp;"."&amp;$B1810)&amp;IF(INDEX(Variables!$D$5:$D$105,MATCH($A1810,Variables!$A$5:$A$105,0))="","","."&amp;INDEX(Variables!$D$5:$D$105,MATCH($A1810,Variables!$A$5:$A$105,0)))&amp;"."&amp;AF$5</f>
        <v/>
      </c>
      <c r="AG1810" s="38">
        <f>MAX(INDEX(AG$292:AG$303,$D1810)+AG1801*(1+$E1810),0.01)</f>
        <v/>
      </c>
      <c r="AH1810" s="37">
        <f>MAX(INDEX(AH$292:AH$303,$D1810)+AH1801*(1+$E1810),0.01)</f>
        <v/>
      </c>
      <c r="AI1810" s="37">
        <f>MAX(INDEX(AI$292:AI$303,$D1810)+AI1801*(1+$E1810),0.01)</f>
        <v/>
      </c>
      <c r="AJ1810" s="37">
        <f>MAX(INDEX(AJ$292:AJ$303,$D1810)+AJ1801*(1+$E1810),0.01)</f>
        <v/>
      </c>
      <c r="AK1810" s="37">
        <f>MAX(INDEX(AK$292:AK$303,$D1810)+AK1801*(1+$E1810),0.01)</f>
        <v/>
      </c>
      <c r="AL1810" s="37">
        <f>MAX(INDEX(AL$292:AL$303,$D1810)+AL1801*(1+$E1810),0.01)</f>
        <v/>
      </c>
      <c r="AM1810" s="37">
        <f>MAX(INDEX(AM$292:AM$303,$D1810)+AM1801*(1+$E1810),0.01)</f>
        <v/>
      </c>
      <c r="AN1810" s="37">
        <f>MAX(INDEX(AN$292:AN$303,$D1810)+AN1801*(1+$E1810),0.01)</f>
        <v/>
      </c>
      <c r="AO1810" s="37">
        <f>MAX(INDEX(AO$292:AO$303,$D1810)+AO1801*(1+$E1810),0.01)</f>
        <v/>
      </c>
      <c r="AP1810" s="37">
        <f>MAX(INDEX(AP$292:AP$303,$D1810)+AP1801*(1+$E1810),0.01)</f>
        <v/>
      </c>
      <c r="AQ1810" s="37">
        <f>MAX(INDEX(AQ$292:AQ$303,$D1810)+AQ1801*(1+$E1810),0.01)</f>
        <v/>
      </c>
      <c r="AR1810" s="37">
        <f>MAX(INDEX(AR$292:AR$303,$D1810)+AR1801*(1+$E1810),0.01)</f>
        <v/>
      </c>
      <c r="AS1810" s="37">
        <f>MAX(INDEX(AS$292:AS$303,$D1810)+AS1801*(1+$E1810),0.01)</f>
        <v/>
      </c>
      <c r="AT1810" s="37">
        <f>MAX(INDEX(AT$292:AT$303,$D1810)+AT1801*(1+$E1810),0.01)</f>
        <v/>
      </c>
      <c r="AU1810" s="37">
        <f>MAX(INDEX(AU$292:AU$303,$D1810)+AU1801*(1+$E1810),0.01)</f>
        <v/>
      </c>
      <c r="AV1810" s="37">
        <f>MAX(INDEX(AV$292:AV$303,$D1810)+AV1801*(1+$E1810),0.01)</f>
        <v/>
      </c>
      <c r="AW1810" s="37">
        <f>MAX(INDEX(AW$292:AW$303,$D1810)+AW1801*(1+$E1810),0.01)</f>
        <v/>
      </c>
      <c r="AX1810" s="37">
        <f>MAX(INDEX(AX$292:AX$303,$D1810)+AX1801*(1+$E1810),0.01)</f>
        <v/>
      </c>
      <c r="AY1810" s="40">
        <f>POSTTAX(INDEX(AY$292:AY$303,$D1810),AY1801,$E1810)</f>
        <v/>
      </c>
    </row>
    <row r="1811" hidden="1" outlineLevel="2">
      <c r="A1811" s="14" t="inlineStr">
        <is>
          <t>atp</t>
        </is>
      </c>
      <c r="B1811" s="14" t="inlineStr">
        <is>
          <t>ker</t>
        </is>
      </c>
      <c r="C1811" s="14" t="inlineStr">
        <is>
          <t>ftr</t>
        </is>
      </c>
      <c r="D1811" s="37">
        <f>INDEX(Inputs!$R$5:$R$132,MATCH($B1811&amp;"|"&amp;$C1811,Inputs!$A$5:$A$132,0))</f>
        <v/>
      </c>
      <c r="E1811" s="37">
        <f>INDEX(Inputs!$S$5:$S$132,MATCH($B1811&amp;"|"&amp;$C1811,Inputs!$A$5:$A$132,0))</f>
        <v/>
      </c>
      <c r="F1811" s="36" t="n"/>
      <c r="G1811" s="36" t="n"/>
      <c r="H1811" s="14">
        <f>INDEX(Variables!$B$5:$B$105,MATCH($A1811,Variables!$A$5:$A$105,0))&amp;IF($C1811="",""," | "&amp;INDEX(Mapping!$B$5:$B$26,MATCH($C1811,Mapping!$A$5:$A$26,0))&amp;" | "&amp;INDEX(Mapping!$B$30:$B$41,MATCH($B1811,Mapping!$A$30:$A$41,0)))</f>
        <v/>
      </c>
      <c r="I1811" s="14">
        <f>INDEX(Variables!$C$5:$C$105,MATCH($A1811,Variables!$A$5:$A$105,0))</f>
        <v/>
      </c>
      <c r="J1811" s="14">
        <f>INDEX(Variables!$E$5:$E$105,MATCH($A1811,Variables!$A$5:$A$105,0))</f>
        <v/>
      </c>
      <c r="K1811" s="11">
        <f>LOWER(Settings!$C$4)&amp;".mit."&amp;$A1811&amp;IF($C1811="","","."&amp;$C1811&amp;"."&amp;$B1811)&amp;IF(INDEX(Variables!$D$5:$D$105,MATCH($A1811,Variables!$A$5:$A$105,0))="","","."&amp;INDEX(Variables!$D$5:$D$105,MATCH($A1811,Variables!$A$5:$A$105,0)))&amp;"."&amp;K$5</f>
        <v/>
      </c>
      <c r="L1811" s="38">
        <f>MAX(INDEX(L$292:L$303,$D1811)+L1802*(1+$E1811),0.01)</f>
        <v/>
      </c>
      <c r="M1811" s="37">
        <f>MAX(INDEX(M$292:M$303,$D1811)+M1802*(1+$E1811),0.01)</f>
        <v/>
      </c>
      <c r="N1811" s="37">
        <f>MAX(INDEX(N$292:N$303,$D1811)+N1802*(1+$E1811),0.01)</f>
        <v/>
      </c>
      <c r="O1811" s="37">
        <f>MAX(INDEX(O$292:O$303,$D1811)+O1802*(1+$E1811),0.01)</f>
        <v/>
      </c>
      <c r="P1811" s="37">
        <f>MAX(INDEX(P$292:P$303,$D1811)+P1802*(1+$E1811),0.01)</f>
        <v/>
      </c>
      <c r="Q1811" s="37">
        <f>MAX(INDEX(Q$292:Q$303,$D1811)+Q1802*(1+$E1811),0.01)</f>
        <v/>
      </c>
      <c r="R1811" s="37">
        <f>MAX(INDEX(R$292:R$303,$D1811)+R1802*(1+$E1811),0.01)</f>
        <v/>
      </c>
      <c r="S1811" s="37">
        <f>MAX(INDEX(S$292:S$303,$D1811)+S1802*(1+$E1811),0.01)</f>
        <v/>
      </c>
      <c r="T1811" s="37">
        <f>MAX(INDEX(T$292:T$303,$D1811)+T1802*(1+$E1811),0.01)</f>
        <v/>
      </c>
      <c r="U1811" s="37">
        <f>MAX(INDEX(U$292:U$303,$D1811)+U1802*(1+$E1811),0.01)</f>
        <v/>
      </c>
      <c r="V1811" s="37">
        <f>MAX(INDEX(V$292:V$303,$D1811)+V1802*(1+$E1811),0.01)</f>
        <v/>
      </c>
      <c r="W1811" s="37">
        <f>MAX(INDEX(W$292:W$303,$D1811)+W1802*(1+$E1811),0.01)</f>
        <v/>
      </c>
      <c r="X1811" s="37">
        <f>MAX(INDEX(X$292:X$303,$D1811)+X1802*(1+$E1811),0.01)</f>
        <v/>
      </c>
      <c r="Y1811" s="37">
        <f>MAX(INDEX(Y$292:Y$303,$D1811)+Y1802*(1+$E1811),0.01)</f>
        <v/>
      </c>
      <c r="Z1811" s="37">
        <f>MAX(INDEX(Z$292:Z$303,$D1811)+Z1802*(1+$E1811),0.01)</f>
        <v/>
      </c>
      <c r="AA1811" s="37">
        <f>MAX(INDEX(AA$292:AA$303,$D1811)+AA1802*(1+$E1811),0.01)</f>
        <v/>
      </c>
      <c r="AB1811" s="37">
        <f>MAX(INDEX(AB$292:AB$303,$D1811)+AB1802*(1+$E1811),0.01)</f>
        <v/>
      </c>
      <c r="AC1811" s="37">
        <f>MAX(INDEX(AC$292:AC$303,$D1811)+AC1802*(1+$E1811),0.01)</f>
        <v/>
      </c>
      <c r="AD1811" s="40">
        <f>POSTTAX(INDEX(AD$292:AD$303,$D1811),AD1802,$E1811)</f>
        <v/>
      </c>
      <c r="AF1811" s="11">
        <f>LOWER(Settings!$C$4)&amp;".mit."&amp;$A1811&amp;IF($C1811="","","."&amp;$C1811&amp;"."&amp;$B1811)&amp;IF(INDEX(Variables!$D$5:$D$105,MATCH($A1811,Variables!$A$5:$A$105,0))="","","."&amp;INDEX(Variables!$D$5:$D$105,MATCH($A1811,Variables!$A$5:$A$105,0)))&amp;"."&amp;AF$5</f>
        <v/>
      </c>
      <c r="AG1811" s="38">
        <f>MAX(INDEX(AG$292:AG$303,$D1811)+AG1802*(1+$E1811),0.01)</f>
        <v/>
      </c>
      <c r="AH1811" s="37">
        <f>MAX(INDEX(AH$292:AH$303,$D1811)+AH1802*(1+$E1811),0.01)</f>
        <v/>
      </c>
      <c r="AI1811" s="37">
        <f>MAX(INDEX(AI$292:AI$303,$D1811)+AI1802*(1+$E1811),0.01)</f>
        <v/>
      </c>
      <c r="AJ1811" s="37">
        <f>MAX(INDEX(AJ$292:AJ$303,$D1811)+AJ1802*(1+$E1811),0.01)</f>
        <v/>
      </c>
      <c r="AK1811" s="37">
        <f>MAX(INDEX(AK$292:AK$303,$D1811)+AK1802*(1+$E1811),0.01)</f>
        <v/>
      </c>
      <c r="AL1811" s="37">
        <f>MAX(INDEX(AL$292:AL$303,$D1811)+AL1802*(1+$E1811),0.01)</f>
        <v/>
      </c>
      <c r="AM1811" s="37">
        <f>MAX(INDEX(AM$292:AM$303,$D1811)+AM1802*(1+$E1811),0.01)</f>
        <v/>
      </c>
      <c r="AN1811" s="37">
        <f>MAX(INDEX(AN$292:AN$303,$D1811)+AN1802*(1+$E1811),0.01)</f>
        <v/>
      </c>
      <c r="AO1811" s="37">
        <f>MAX(INDEX(AO$292:AO$303,$D1811)+AO1802*(1+$E1811),0.01)</f>
        <v/>
      </c>
      <c r="AP1811" s="37">
        <f>MAX(INDEX(AP$292:AP$303,$D1811)+AP1802*(1+$E1811),0.01)</f>
        <v/>
      </c>
      <c r="AQ1811" s="37">
        <f>MAX(INDEX(AQ$292:AQ$303,$D1811)+AQ1802*(1+$E1811),0.01)</f>
        <v/>
      </c>
      <c r="AR1811" s="37">
        <f>MAX(INDEX(AR$292:AR$303,$D1811)+AR1802*(1+$E1811),0.01)</f>
        <v/>
      </c>
      <c r="AS1811" s="37">
        <f>MAX(INDEX(AS$292:AS$303,$D1811)+AS1802*(1+$E1811),0.01)</f>
        <v/>
      </c>
      <c r="AT1811" s="37">
        <f>MAX(INDEX(AT$292:AT$303,$D1811)+AT1802*(1+$E1811),0.01)</f>
        <v/>
      </c>
      <c r="AU1811" s="37">
        <f>MAX(INDEX(AU$292:AU$303,$D1811)+AU1802*(1+$E1811),0.01)</f>
        <v/>
      </c>
      <c r="AV1811" s="37">
        <f>MAX(INDEX(AV$292:AV$303,$D1811)+AV1802*(1+$E1811),0.01)</f>
        <v/>
      </c>
      <c r="AW1811" s="37">
        <f>MAX(INDEX(AW$292:AW$303,$D1811)+AW1802*(1+$E1811),0.01)</f>
        <v/>
      </c>
      <c r="AX1811" s="37">
        <f>MAX(INDEX(AX$292:AX$303,$D1811)+AX1802*(1+$E1811),0.01)</f>
        <v/>
      </c>
      <c r="AY1811" s="40">
        <f>POSTTAX(INDEX(AY$292:AY$303,$D1811),AY1802,$E1811)</f>
        <v/>
      </c>
    </row>
    <row r="1812" hidden="1" outlineLevel="2">
      <c r="A1812" s="14" t="inlineStr">
        <is>
          <t>atp</t>
        </is>
      </c>
      <c r="B1812" s="14" t="inlineStr">
        <is>
          <t>oop</t>
        </is>
      </c>
      <c r="C1812" s="14" t="inlineStr">
        <is>
          <t>ftr</t>
        </is>
      </c>
      <c r="D1812" s="37">
        <f>INDEX(Inputs!$R$5:$R$132,MATCH($B1812&amp;"|"&amp;$C1812,Inputs!$A$5:$A$132,0))</f>
        <v/>
      </c>
      <c r="E1812" s="37">
        <f>INDEX(Inputs!$S$5:$S$132,MATCH($B1812&amp;"|"&amp;$C1812,Inputs!$A$5:$A$132,0))</f>
        <v/>
      </c>
      <c r="F1812" s="36" t="n"/>
      <c r="G1812" s="36" t="n"/>
      <c r="H1812" s="14">
        <f>INDEX(Variables!$B$5:$B$105,MATCH($A1812,Variables!$A$5:$A$105,0))&amp;IF($C1812="",""," | "&amp;INDEX(Mapping!$B$5:$B$26,MATCH($C1812,Mapping!$A$5:$A$26,0))&amp;" | "&amp;INDEX(Mapping!$B$30:$B$41,MATCH($B1812,Mapping!$A$30:$A$41,0)))</f>
        <v/>
      </c>
      <c r="I1812" s="14">
        <f>INDEX(Variables!$C$5:$C$105,MATCH($A1812,Variables!$A$5:$A$105,0))</f>
        <v/>
      </c>
      <c r="J1812" s="14">
        <f>INDEX(Variables!$E$5:$E$105,MATCH($A1812,Variables!$A$5:$A$105,0))</f>
        <v/>
      </c>
      <c r="K1812" s="11">
        <f>LOWER(Settings!$C$4)&amp;".mit."&amp;$A1812&amp;IF($C1812="","","."&amp;$C1812&amp;"."&amp;$B1812)&amp;IF(INDEX(Variables!$D$5:$D$105,MATCH($A1812,Variables!$A$5:$A$105,0))="","","."&amp;INDEX(Variables!$D$5:$D$105,MATCH($A1812,Variables!$A$5:$A$105,0)))&amp;"."&amp;K$5</f>
        <v/>
      </c>
      <c r="L1812" s="38">
        <f>MAX(INDEX(L$292:L$303,$D1812)+L1803*(1+$E1812),0.01)</f>
        <v/>
      </c>
      <c r="M1812" s="37">
        <f>MAX(INDEX(M$292:M$303,$D1812)+M1803*(1+$E1812),0.01)</f>
        <v/>
      </c>
      <c r="N1812" s="37">
        <f>MAX(INDEX(N$292:N$303,$D1812)+N1803*(1+$E1812),0.01)</f>
        <v/>
      </c>
      <c r="O1812" s="37">
        <f>MAX(INDEX(O$292:O$303,$D1812)+O1803*(1+$E1812),0.01)</f>
        <v/>
      </c>
      <c r="P1812" s="37">
        <f>MAX(INDEX(P$292:P$303,$D1812)+P1803*(1+$E1812),0.01)</f>
        <v/>
      </c>
      <c r="Q1812" s="37">
        <f>MAX(INDEX(Q$292:Q$303,$D1812)+Q1803*(1+$E1812),0.01)</f>
        <v/>
      </c>
      <c r="R1812" s="37">
        <f>MAX(INDEX(R$292:R$303,$D1812)+R1803*(1+$E1812),0.01)</f>
        <v/>
      </c>
      <c r="S1812" s="37">
        <f>MAX(INDEX(S$292:S$303,$D1812)+S1803*(1+$E1812),0.01)</f>
        <v/>
      </c>
      <c r="T1812" s="37">
        <f>MAX(INDEX(T$292:T$303,$D1812)+T1803*(1+$E1812),0.01)</f>
        <v/>
      </c>
      <c r="U1812" s="37">
        <f>MAX(INDEX(U$292:U$303,$D1812)+U1803*(1+$E1812),0.01)</f>
        <v/>
      </c>
      <c r="V1812" s="37">
        <f>MAX(INDEX(V$292:V$303,$D1812)+V1803*(1+$E1812),0.01)</f>
        <v/>
      </c>
      <c r="W1812" s="37">
        <f>MAX(INDEX(W$292:W$303,$D1812)+W1803*(1+$E1812),0.01)</f>
        <v/>
      </c>
      <c r="X1812" s="37">
        <f>MAX(INDEX(X$292:X$303,$D1812)+X1803*(1+$E1812),0.01)</f>
        <v/>
      </c>
      <c r="Y1812" s="37">
        <f>MAX(INDEX(Y$292:Y$303,$D1812)+Y1803*(1+$E1812),0.01)</f>
        <v/>
      </c>
      <c r="Z1812" s="37">
        <f>MAX(INDEX(Z$292:Z$303,$D1812)+Z1803*(1+$E1812),0.01)</f>
        <v/>
      </c>
      <c r="AA1812" s="37">
        <f>MAX(INDEX(AA$292:AA$303,$D1812)+AA1803*(1+$E1812),0.01)</f>
        <v/>
      </c>
      <c r="AB1812" s="37">
        <f>MAX(INDEX(AB$292:AB$303,$D1812)+AB1803*(1+$E1812),0.01)</f>
        <v/>
      </c>
      <c r="AC1812" s="37">
        <f>MAX(INDEX(AC$292:AC$303,$D1812)+AC1803*(1+$E1812),0.01)</f>
        <v/>
      </c>
      <c r="AD1812" s="40">
        <f>POSTTAX(INDEX(AD$292:AD$303,$D1812),AD1803,$E1812)</f>
        <v/>
      </c>
      <c r="AF1812" s="11">
        <f>LOWER(Settings!$C$4)&amp;".mit."&amp;$A1812&amp;IF($C1812="","","."&amp;$C1812&amp;"."&amp;$B1812)&amp;IF(INDEX(Variables!$D$5:$D$105,MATCH($A1812,Variables!$A$5:$A$105,0))="","","."&amp;INDEX(Variables!$D$5:$D$105,MATCH($A1812,Variables!$A$5:$A$105,0)))&amp;"."&amp;AF$5</f>
        <v/>
      </c>
      <c r="AG1812" s="38">
        <f>MAX(INDEX(AG$292:AG$303,$D1812)+AG1803*(1+$E1812),0.01)</f>
        <v/>
      </c>
      <c r="AH1812" s="37">
        <f>MAX(INDEX(AH$292:AH$303,$D1812)+AH1803*(1+$E1812),0.01)</f>
        <v/>
      </c>
      <c r="AI1812" s="37">
        <f>MAX(INDEX(AI$292:AI$303,$D1812)+AI1803*(1+$E1812),0.01)</f>
        <v/>
      </c>
      <c r="AJ1812" s="37">
        <f>MAX(INDEX(AJ$292:AJ$303,$D1812)+AJ1803*(1+$E1812),0.01)</f>
        <v/>
      </c>
      <c r="AK1812" s="37">
        <f>MAX(INDEX(AK$292:AK$303,$D1812)+AK1803*(1+$E1812),0.01)</f>
        <v/>
      </c>
      <c r="AL1812" s="37">
        <f>MAX(INDEX(AL$292:AL$303,$D1812)+AL1803*(1+$E1812),0.01)</f>
        <v/>
      </c>
      <c r="AM1812" s="37">
        <f>MAX(INDEX(AM$292:AM$303,$D1812)+AM1803*(1+$E1812),0.01)</f>
        <v/>
      </c>
      <c r="AN1812" s="37">
        <f>MAX(INDEX(AN$292:AN$303,$D1812)+AN1803*(1+$E1812),0.01)</f>
        <v/>
      </c>
      <c r="AO1812" s="37">
        <f>MAX(INDEX(AO$292:AO$303,$D1812)+AO1803*(1+$E1812),0.01)</f>
        <v/>
      </c>
      <c r="AP1812" s="37">
        <f>MAX(INDEX(AP$292:AP$303,$D1812)+AP1803*(1+$E1812),0.01)</f>
        <v/>
      </c>
      <c r="AQ1812" s="37">
        <f>MAX(INDEX(AQ$292:AQ$303,$D1812)+AQ1803*(1+$E1812),0.01)</f>
        <v/>
      </c>
      <c r="AR1812" s="37">
        <f>MAX(INDEX(AR$292:AR$303,$D1812)+AR1803*(1+$E1812),0.01)</f>
        <v/>
      </c>
      <c r="AS1812" s="37">
        <f>MAX(INDEX(AS$292:AS$303,$D1812)+AS1803*(1+$E1812),0.01)</f>
        <v/>
      </c>
      <c r="AT1812" s="37">
        <f>MAX(INDEX(AT$292:AT$303,$D1812)+AT1803*(1+$E1812),0.01)</f>
        <v/>
      </c>
      <c r="AU1812" s="37">
        <f>MAX(INDEX(AU$292:AU$303,$D1812)+AU1803*(1+$E1812),0.01)</f>
        <v/>
      </c>
      <c r="AV1812" s="37">
        <f>MAX(INDEX(AV$292:AV$303,$D1812)+AV1803*(1+$E1812),0.01)</f>
        <v/>
      </c>
      <c r="AW1812" s="37">
        <f>MAX(INDEX(AW$292:AW$303,$D1812)+AW1803*(1+$E1812),0.01)</f>
        <v/>
      </c>
      <c r="AX1812" s="37">
        <f>MAX(INDEX(AX$292:AX$303,$D1812)+AX1803*(1+$E1812),0.01)</f>
        <v/>
      </c>
      <c r="AY1812" s="40">
        <f>POSTTAX(INDEX(AY$292:AY$303,$D1812),AY1803,$E1812)</f>
        <v/>
      </c>
    </row>
    <row r="1813" hidden="1" outlineLevel="2">
      <c r="A1813" s="14" t="inlineStr">
        <is>
          <t>atp</t>
        </is>
      </c>
      <c r="B1813" s="14" t="inlineStr">
        <is>
          <t>bio</t>
        </is>
      </c>
      <c r="C1813" s="14" t="inlineStr">
        <is>
          <t>ftr</t>
        </is>
      </c>
      <c r="D1813" s="37">
        <f>INDEX(Inputs!$R$5:$R$132,MATCH($B1813&amp;"|"&amp;$C1813,Inputs!$A$5:$A$132,0))</f>
        <v/>
      </c>
      <c r="E1813" s="37">
        <f>INDEX(Inputs!$S$5:$S$132,MATCH($B1813&amp;"|"&amp;$C1813,Inputs!$A$5:$A$132,0))</f>
        <v/>
      </c>
      <c r="F1813" s="36" t="n"/>
      <c r="G1813" s="36" t="n"/>
      <c r="H1813" s="14">
        <f>INDEX(Variables!$B$5:$B$105,MATCH($A1813,Variables!$A$5:$A$105,0))&amp;IF($C1813="",""," | "&amp;INDEX(Mapping!$B$5:$B$26,MATCH($C1813,Mapping!$A$5:$A$26,0))&amp;" | "&amp;INDEX(Mapping!$B$30:$B$41,MATCH($B1813,Mapping!$A$30:$A$41,0)))</f>
        <v/>
      </c>
      <c r="I1813" s="14">
        <f>INDEX(Variables!$C$5:$C$105,MATCH($A1813,Variables!$A$5:$A$105,0))</f>
        <v/>
      </c>
      <c r="J1813" s="14">
        <f>INDEX(Variables!$E$5:$E$105,MATCH($A1813,Variables!$A$5:$A$105,0))</f>
        <v/>
      </c>
      <c r="K1813" s="11">
        <f>LOWER(Settings!$C$4)&amp;".mit."&amp;$A1813&amp;IF($C1813="","","."&amp;$C1813&amp;"."&amp;$B1813)&amp;IF(INDEX(Variables!$D$5:$D$105,MATCH($A1813,Variables!$A$5:$A$105,0))="","","."&amp;INDEX(Variables!$D$5:$D$105,MATCH($A1813,Variables!$A$5:$A$105,0)))&amp;"."&amp;K$5</f>
        <v/>
      </c>
      <c r="L1813" s="38">
        <f>MAX(INDEX(L$292:L$303,$D1813)+L1804*(1+$E1813),0.01)</f>
        <v/>
      </c>
      <c r="M1813" s="37">
        <f>MAX(INDEX(M$292:M$303,$D1813)+M1804*(1+$E1813),0.01)</f>
        <v/>
      </c>
      <c r="N1813" s="37">
        <f>MAX(INDEX(N$292:N$303,$D1813)+N1804*(1+$E1813),0.01)</f>
        <v/>
      </c>
      <c r="O1813" s="37">
        <f>MAX(INDEX(O$292:O$303,$D1813)+O1804*(1+$E1813),0.01)</f>
        <v/>
      </c>
      <c r="P1813" s="37">
        <f>MAX(INDEX(P$292:P$303,$D1813)+P1804*(1+$E1813),0.01)</f>
        <v/>
      </c>
      <c r="Q1813" s="37">
        <f>MAX(INDEX(Q$292:Q$303,$D1813)+Q1804*(1+$E1813),0.01)</f>
        <v/>
      </c>
      <c r="R1813" s="37">
        <f>MAX(INDEX(R$292:R$303,$D1813)+R1804*(1+$E1813),0.01)</f>
        <v/>
      </c>
      <c r="S1813" s="37">
        <f>MAX(INDEX(S$292:S$303,$D1813)+S1804*(1+$E1813),0.01)</f>
        <v/>
      </c>
      <c r="T1813" s="37">
        <f>MAX(INDEX(T$292:T$303,$D1813)+T1804*(1+$E1813),0.01)</f>
        <v/>
      </c>
      <c r="U1813" s="37">
        <f>MAX(INDEX(U$292:U$303,$D1813)+U1804*(1+$E1813),0.01)</f>
        <v/>
      </c>
      <c r="V1813" s="37">
        <f>MAX(INDEX(V$292:V$303,$D1813)+V1804*(1+$E1813),0.01)</f>
        <v/>
      </c>
      <c r="W1813" s="37">
        <f>MAX(INDEX(W$292:W$303,$D1813)+W1804*(1+$E1813),0.01)</f>
        <v/>
      </c>
      <c r="X1813" s="37">
        <f>MAX(INDEX(X$292:X$303,$D1813)+X1804*(1+$E1813),0.01)</f>
        <v/>
      </c>
      <c r="Y1813" s="37">
        <f>MAX(INDEX(Y$292:Y$303,$D1813)+Y1804*(1+$E1813),0.01)</f>
        <v/>
      </c>
      <c r="Z1813" s="37">
        <f>MAX(INDEX(Z$292:Z$303,$D1813)+Z1804*(1+$E1813),0.01)</f>
        <v/>
      </c>
      <c r="AA1813" s="37">
        <f>MAX(INDEX(AA$292:AA$303,$D1813)+AA1804*(1+$E1813),0.01)</f>
        <v/>
      </c>
      <c r="AB1813" s="37">
        <f>MAX(INDEX(AB$292:AB$303,$D1813)+AB1804*(1+$E1813),0.01)</f>
        <v/>
      </c>
      <c r="AC1813" s="37">
        <f>MAX(INDEX(AC$292:AC$303,$D1813)+AC1804*(1+$E1813),0.01)</f>
        <v/>
      </c>
      <c r="AD1813" s="40">
        <f>POSTTAX(INDEX(AD$292:AD$303,$D1813),AD1804,$E1813)</f>
        <v/>
      </c>
      <c r="AF1813" s="11">
        <f>LOWER(Settings!$C$4)&amp;".mit."&amp;$A1813&amp;IF($C1813="","","."&amp;$C1813&amp;"."&amp;$B1813)&amp;IF(INDEX(Variables!$D$5:$D$105,MATCH($A1813,Variables!$A$5:$A$105,0))="","","."&amp;INDEX(Variables!$D$5:$D$105,MATCH($A1813,Variables!$A$5:$A$105,0)))&amp;"."&amp;AF$5</f>
        <v/>
      </c>
      <c r="AG1813" s="38">
        <f>MAX(INDEX(AG$292:AG$303,$D1813)+AG1804*(1+$E1813),0.01)</f>
        <v/>
      </c>
      <c r="AH1813" s="37">
        <f>MAX(INDEX(AH$292:AH$303,$D1813)+AH1804*(1+$E1813),0.01)</f>
        <v/>
      </c>
      <c r="AI1813" s="37">
        <f>MAX(INDEX(AI$292:AI$303,$D1813)+AI1804*(1+$E1813),0.01)</f>
        <v/>
      </c>
      <c r="AJ1813" s="37">
        <f>MAX(INDEX(AJ$292:AJ$303,$D1813)+AJ1804*(1+$E1813),0.01)</f>
        <v/>
      </c>
      <c r="AK1813" s="37">
        <f>MAX(INDEX(AK$292:AK$303,$D1813)+AK1804*(1+$E1813),0.01)</f>
        <v/>
      </c>
      <c r="AL1813" s="37">
        <f>MAX(INDEX(AL$292:AL$303,$D1813)+AL1804*(1+$E1813),0.01)</f>
        <v/>
      </c>
      <c r="AM1813" s="37">
        <f>MAX(INDEX(AM$292:AM$303,$D1813)+AM1804*(1+$E1813),0.01)</f>
        <v/>
      </c>
      <c r="AN1813" s="37">
        <f>MAX(INDEX(AN$292:AN$303,$D1813)+AN1804*(1+$E1813),0.01)</f>
        <v/>
      </c>
      <c r="AO1813" s="37">
        <f>MAX(INDEX(AO$292:AO$303,$D1813)+AO1804*(1+$E1813),0.01)</f>
        <v/>
      </c>
      <c r="AP1813" s="37">
        <f>MAX(INDEX(AP$292:AP$303,$D1813)+AP1804*(1+$E1813),0.01)</f>
        <v/>
      </c>
      <c r="AQ1813" s="37">
        <f>MAX(INDEX(AQ$292:AQ$303,$D1813)+AQ1804*(1+$E1813),0.01)</f>
        <v/>
      </c>
      <c r="AR1813" s="37">
        <f>MAX(INDEX(AR$292:AR$303,$D1813)+AR1804*(1+$E1813),0.01)</f>
        <v/>
      </c>
      <c r="AS1813" s="37">
        <f>MAX(INDEX(AS$292:AS$303,$D1813)+AS1804*(1+$E1813),0.01)</f>
        <v/>
      </c>
      <c r="AT1813" s="37">
        <f>MAX(INDEX(AT$292:AT$303,$D1813)+AT1804*(1+$E1813),0.01)</f>
        <v/>
      </c>
      <c r="AU1813" s="37">
        <f>MAX(INDEX(AU$292:AU$303,$D1813)+AU1804*(1+$E1813),0.01)</f>
        <v/>
      </c>
      <c r="AV1813" s="37">
        <f>MAX(INDEX(AV$292:AV$303,$D1813)+AV1804*(1+$E1813),0.01)</f>
        <v/>
      </c>
      <c r="AW1813" s="37">
        <f>MAX(INDEX(AW$292:AW$303,$D1813)+AW1804*(1+$E1813),0.01)</f>
        <v/>
      </c>
      <c r="AX1813" s="37">
        <f>MAX(INDEX(AX$292:AX$303,$D1813)+AX1804*(1+$E1813),0.01)</f>
        <v/>
      </c>
      <c r="AY1813" s="40">
        <f>POSTTAX(INDEX(AY$292:AY$303,$D1813),AY1804,$E1813)</f>
        <v/>
      </c>
    </row>
    <row r="1814" hidden="1" outlineLevel="2"/>
    <row r="1815" hidden="1" outlineLevel="2">
      <c r="A1815" s="14" t="inlineStr">
        <is>
          <t>shp</t>
        </is>
      </c>
      <c r="B1815" s="14" t="inlineStr">
        <is>
          <t>coa</t>
        </is>
      </c>
      <c r="C1815" s="14" t="inlineStr">
        <is>
          <t>ftr</t>
        </is>
      </c>
      <c r="D1815" s="37">
        <f>INDEX(Inputs!$M$5:$M$132,MATCH($B1815&amp;"|"&amp;$C1815,Inputs!$A$5:$A$132,0))</f>
        <v/>
      </c>
      <c r="E1815" s="37">
        <f>INDEX(Inputs!$T$5:$T$132,MATCH($B1815&amp;"|"&amp;$C1815,Inputs!$A$5:$A$132,0))</f>
        <v/>
      </c>
      <c r="F1815" s="37">
        <f>INDEX(Inputs!$K$5:$K$132,MATCH($B1815&amp;"|"&amp;$C1815,Inputs!$A$5:$A$132,0))</f>
        <v/>
      </c>
      <c r="G1815" s="36" t="n"/>
      <c r="H1815" s="14">
        <f>INDEX(Variables!$B$5:$B$105,MATCH($A1815,Variables!$A$5:$A$105,0))&amp;IF($C1815="",""," | "&amp;INDEX(Mapping!$B$5:$B$26,MATCH($C1815,Mapping!$A$5:$A$26,0))&amp;" | "&amp;INDEX(Mapping!$B$30:$B$41,MATCH($B1815,Mapping!$A$30:$A$41,0)))</f>
        <v/>
      </c>
      <c r="I1815" s="14">
        <f>INDEX(Variables!$C$5:$C$105,MATCH($A1815,Variables!$A$5:$A$105,0))</f>
        <v/>
      </c>
      <c r="J1815" s="14">
        <f>INDEX(Variables!$E$5:$E$105,MATCH($A1815,Variables!$A$5:$A$105,0))</f>
        <v/>
      </c>
      <c r="K1815" s="11">
        <f>LOWER(Settings!$C$4)&amp;".mit."&amp;$A1815&amp;IF($C1815="","","."&amp;$C1815&amp;"."&amp;$B1815)&amp;IF(INDEX(Variables!$D$5:$D$105,MATCH($A1815,Variables!$A$5:$A$105,0))="","","."&amp;INDEX(Variables!$D$5:$D$105,MATCH($A1815,Variables!$A$5:$A$105,0)))&amp;"."&amp;K$5</f>
        <v/>
      </c>
      <c r="L1815" s="38">
        <f>(INDEX(L$235:L$238,$D1815)*INDEX(L$239:L$255,$F1815)+L$194*INDEX(L$121:L$137,$F1815)*INDEX(L$151:L$167,$F1815))*$E1815</f>
        <v/>
      </c>
      <c r="M1815" s="37">
        <f>(INDEX(M$235:M$238,$D1815)*INDEX(M$239:M$255,$F1815)+M$194*INDEX(M$121:M$137,$F1815)*INDEX(M$151:M$167,$F1815))*$E1815</f>
        <v/>
      </c>
      <c r="N1815" s="37">
        <f>(INDEX(N$235:N$238,$D1815)*INDEX(N$239:N$255,$F1815)+N$194*INDEX(N$121:N$137,$F1815)*INDEX(N$151:N$167,$F1815))*$E1815</f>
        <v/>
      </c>
      <c r="O1815" s="37">
        <f>(INDEX(O$235:O$238,$D1815)*INDEX(O$239:O$255,$F1815)+O$194*INDEX(O$121:O$137,$F1815)*INDEX(O$151:O$167,$F1815))*$E1815</f>
        <v/>
      </c>
      <c r="P1815" s="37">
        <f>(INDEX(P$235:P$238,$D1815)*INDEX(P$239:P$255,$F1815)+P$194*INDEX(P$121:P$137,$F1815)*INDEX(P$151:P$167,$F1815))*$E1815</f>
        <v/>
      </c>
      <c r="Q1815" s="37">
        <f>(INDEX(Q$235:Q$238,$D1815)*INDEX(Q$239:Q$255,$F1815)+Q$194*INDEX(Q$121:Q$137,$F1815)*INDEX(Q$151:Q$167,$F1815))*$E1815</f>
        <v/>
      </c>
      <c r="R1815" s="37">
        <f>(INDEX(R$235:R$238,$D1815)*INDEX(R$239:R$255,$F1815)+R$194*INDEX(R$121:R$137,$F1815)*INDEX(R$151:R$167,$F1815))*$E1815</f>
        <v/>
      </c>
      <c r="S1815" s="37">
        <f>(INDEX(S$235:S$238,$D1815)*INDEX(S$239:S$255,$F1815)+S$194*INDEX(S$121:S$137,$F1815)*INDEX(S$151:S$167,$F1815))*$E1815</f>
        <v/>
      </c>
      <c r="T1815" s="37">
        <f>(INDEX(T$235:T$238,$D1815)*INDEX(T$239:T$255,$F1815)+T$194*INDEX(T$121:T$137,$F1815)*INDEX(T$151:T$167,$F1815))*$E1815</f>
        <v/>
      </c>
      <c r="U1815" s="37">
        <f>(INDEX(U$235:U$238,$D1815)*INDEX(U$239:U$255,$F1815)+U$194*INDEX(U$121:U$137,$F1815)*INDEX(U$151:U$167,$F1815))*$E1815</f>
        <v/>
      </c>
      <c r="V1815" s="37">
        <f>(INDEX(V$235:V$238,$D1815)*INDEX(V$239:V$255,$F1815)+V$194*INDEX(V$121:V$137,$F1815)*INDEX(V$151:V$167,$F1815))*$E1815</f>
        <v/>
      </c>
      <c r="W1815" s="37">
        <f>(INDEX(W$235:W$238,$D1815)*INDEX(W$239:W$255,$F1815)+W$194*INDEX(W$121:W$137,$F1815)*INDEX(W$151:W$167,$F1815))*$E1815</f>
        <v/>
      </c>
      <c r="X1815" s="37">
        <f>(INDEX(X$235:X$238,$D1815)*INDEX(X$239:X$255,$F1815)+X$194*INDEX(X$121:X$137,$F1815)*INDEX(X$151:X$167,$F1815))*$E1815</f>
        <v/>
      </c>
      <c r="Y1815" s="37">
        <f>(INDEX(Y$235:Y$238,$D1815)*INDEX(Y$239:Y$255,$F1815)+Y$194*INDEX(Y$121:Y$137,$F1815)*INDEX(Y$151:Y$167,$F1815))*$E1815</f>
        <v/>
      </c>
      <c r="Z1815" s="37">
        <f>(INDEX(Z$235:Z$238,$D1815)*INDEX(Z$239:Z$255,$F1815)+Z$194*INDEX(Z$121:Z$137,$F1815)*INDEX(Z$151:Z$167,$F1815))*$E1815</f>
        <v/>
      </c>
      <c r="AA1815" s="37">
        <f>(INDEX(AA$235:AA$238,$D1815)*INDEX(AA$239:AA$255,$F1815)+AA$194*INDEX(AA$121:AA$137,$F1815)*INDEX(AA$151:AA$167,$F1815))*$E1815</f>
        <v/>
      </c>
      <c r="AB1815" s="37">
        <f>(INDEX(AB$235:AB$238,$D1815)*INDEX(AB$239:AB$255,$F1815)+AB$194*INDEX(AB$121:AB$137,$F1815)*INDEX(AB$151:AB$167,$F1815))*$E1815</f>
        <v/>
      </c>
      <c r="AC1815" s="37">
        <f>(INDEX(AC$235:AC$238,$D1815)*INDEX(AC$239:AC$255,$F1815)+AC$194*INDEX(AC$121:AC$137,$F1815)*INDEX(AC$151:AC$167,$F1815))*$E1815</f>
        <v/>
      </c>
      <c r="AD1815" s="40">
        <f>SHADOWEFF(INDEX(AD$235:AD$238,$D1815),INDEX(AD$239:AD$255,$F1815),AD$194,INDEX(AD$121:AD$137,$F1815),INDEX(AD$151:AD$167,$F1815),$E1815)</f>
        <v/>
      </c>
      <c r="AF1815" s="11">
        <f>LOWER(Settings!$C$4)&amp;".mit."&amp;$A1815&amp;IF($C1815="","","."&amp;$C1815&amp;"."&amp;$B1815)&amp;IF(INDEX(Variables!$D$5:$D$105,MATCH($A1815,Variables!$A$5:$A$105,0))="","","."&amp;INDEX(Variables!$D$5:$D$105,MATCH($A1815,Variables!$A$5:$A$105,0)))&amp;"."&amp;AF$5</f>
        <v/>
      </c>
      <c r="AG1815" s="38">
        <f>(INDEX(AG$235:AG$238,$D1815)*INDEX(AG$239:AG$255,$F1815)+AG$194*INDEX(AG$121:AG$137,$F1815)*INDEX(AG$151:AG$167,$F1815))*$E1815</f>
        <v/>
      </c>
      <c r="AH1815" s="37">
        <f>(INDEX(AH$235:AH$238,$D1815)*INDEX(AH$239:AH$255,$F1815)+AH$194*INDEX(AH$121:AH$137,$F1815)*INDEX(AH$151:AH$167,$F1815))*$E1815</f>
        <v/>
      </c>
      <c r="AI1815" s="37">
        <f>(INDEX(AI$235:AI$238,$D1815)*INDEX(AI$239:AI$255,$F1815)+AI$194*INDEX(AI$121:AI$137,$F1815)*INDEX(AI$151:AI$167,$F1815))*$E1815</f>
        <v/>
      </c>
      <c r="AJ1815" s="37">
        <f>(INDEX(AJ$235:AJ$238,$D1815)*INDEX(AJ$239:AJ$255,$F1815)+AJ$194*INDEX(AJ$121:AJ$137,$F1815)*INDEX(AJ$151:AJ$167,$F1815))*$E1815</f>
        <v/>
      </c>
      <c r="AK1815" s="37">
        <f>(INDEX(AK$235:AK$238,$D1815)*INDEX(AK$239:AK$255,$F1815)+AK$194*INDEX(AK$121:AK$137,$F1815)*INDEX(AK$151:AK$167,$F1815))*$E1815</f>
        <v/>
      </c>
      <c r="AL1815" s="37">
        <f>(INDEX(AL$235:AL$238,$D1815)*INDEX(AL$239:AL$255,$F1815)+AL$194*INDEX(AL$121:AL$137,$F1815)*INDEX(AL$151:AL$167,$F1815))*$E1815</f>
        <v/>
      </c>
      <c r="AM1815" s="37">
        <f>(INDEX(AM$235:AM$238,$D1815)*INDEX(AM$239:AM$255,$F1815)+AM$194*INDEX(AM$121:AM$137,$F1815)*INDEX(AM$151:AM$167,$F1815))*$E1815</f>
        <v/>
      </c>
      <c r="AN1815" s="37">
        <f>(INDEX(AN$235:AN$238,$D1815)*INDEX(AN$239:AN$255,$F1815)+AN$194*INDEX(AN$121:AN$137,$F1815)*INDEX(AN$151:AN$167,$F1815))*$E1815</f>
        <v/>
      </c>
      <c r="AO1815" s="37">
        <f>(INDEX(AO$235:AO$238,$D1815)*INDEX(AO$239:AO$255,$F1815)+AO$194*INDEX(AO$121:AO$137,$F1815)*INDEX(AO$151:AO$167,$F1815))*$E1815</f>
        <v/>
      </c>
      <c r="AP1815" s="37">
        <f>(INDEX(AP$235:AP$238,$D1815)*INDEX(AP$239:AP$255,$F1815)+AP$194*INDEX(AP$121:AP$137,$F1815)*INDEX(AP$151:AP$167,$F1815))*$E1815</f>
        <v/>
      </c>
      <c r="AQ1815" s="37">
        <f>(INDEX(AQ$235:AQ$238,$D1815)*INDEX(AQ$239:AQ$255,$F1815)+AQ$194*INDEX(AQ$121:AQ$137,$F1815)*INDEX(AQ$151:AQ$167,$F1815))*$E1815</f>
        <v/>
      </c>
      <c r="AR1815" s="37">
        <f>(INDEX(AR$235:AR$238,$D1815)*INDEX(AR$239:AR$255,$F1815)+AR$194*INDEX(AR$121:AR$137,$F1815)*INDEX(AR$151:AR$167,$F1815))*$E1815</f>
        <v/>
      </c>
      <c r="AS1815" s="37">
        <f>(INDEX(AS$235:AS$238,$D1815)*INDEX(AS$239:AS$255,$F1815)+AS$194*INDEX(AS$121:AS$137,$F1815)*INDEX(AS$151:AS$167,$F1815))*$E1815</f>
        <v/>
      </c>
      <c r="AT1815" s="37">
        <f>(INDEX(AT$235:AT$238,$D1815)*INDEX(AT$239:AT$255,$F1815)+AT$194*INDEX(AT$121:AT$137,$F1815)*INDEX(AT$151:AT$167,$F1815))*$E1815</f>
        <v/>
      </c>
      <c r="AU1815" s="37">
        <f>(INDEX(AU$235:AU$238,$D1815)*INDEX(AU$239:AU$255,$F1815)+AU$194*INDEX(AU$121:AU$137,$F1815)*INDEX(AU$151:AU$167,$F1815))*$E1815</f>
        <v/>
      </c>
      <c r="AV1815" s="37">
        <f>(INDEX(AV$235:AV$238,$D1815)*INDEX(AV$239:AV$255,$F1815)+AV$194*INDEX(AV$121:AV$137,$F1815)*INDEX(AV$151:AV$167,$F1815))*$E1815</f>
        <v/>
      </c>
      <c r="AW1815" s="37">
        <f>(INDEX(AW$235:AW$238,$D1815)*INDEX(AW$239:AW$255,$F1815)+AW$194*INDEX(AW$121:AW$137,$F1815)*INDEX(AW$151:AW$167,$F1815))*$E1815</f>
        <v/>
      </c>
      <c r="AX1815" s="37">
        <f>(INDEX(AX$235:AX$238,$D1815)*INDEX(AX$239:AX$255,$F1815)+AX$194*INDEX(AX$121:AX$137,$F1815)*INDEX(AX$151:AX$167,$F1815))*$E1815</f>
        <v/>
      </c>
      <c r="AY1815" s="40">
        <f>SHADOWEFF(INDEX(AY$235:AY$238,$D1815),INDEX(AY$239:AY$255,$F1815),AY$194,INDEX(AY$121:AY$137,$F1815),INDEX(AY$151:AY$167,$F1815),$E1815)</f>
        <v/>
      </c>
    </row>
    <row r="1816" hidden="1" outlineLevel="2">
      <c r="A1816" s="14" t="inlineStr">
        <is>
          <t>shp</t>
        </is>
      </c>
      <c r="B1816" s="14" t="inlineStr">
        <is>
          <t>nga</t>
        </is>
      </c>
      <c r="C1816" s="14" t="inlineStr">
        <is>
          <t>ftr</t>
        </is>
      </c>
      <c r="D1816" s="37">
        <f>INDEX(Inputs!$M$5:$M$132,MATCH($B1816&amp;"|"&amp;$C1816,Inputs!$A$5:$A$132,0))</f>
        <v/>
      </c>
      <c r="E1816" s="37">
        <f>INDEX(Inputs!$T$5:$T$132,MATCH($B1816&amp;"|"&amp;$C1816,Inputs!$A$5:$A$132,0))</f>
        <v/>
      </c>
      <c r="F1816" s="37">
        <f>INDEX(Inputs!$K$5:$K$132,MATCH($B1816&amp;"|"&amp;$C1816,Inputs!$A$5:$A$132,0))</f>
        <v/>
      </c>
      <c r="G1816" s="36" t="n"/>
      <c r="H1816" s="14">
        <f>INDEX(Variables!$B$5:$B$105,MATCH($A1816,Variables!$A$5:$A$105,0))&amp;IF($C1816="",""," | "&amp;INDEX(Mapping!$B$5:$B$26,MATCH($C1816,Mapping!$A$5:$A$26,0))&amp;" | "&amp;INDEX(Mapping!$B$30:$B$41,MATCH($B1816,Mapping!$A$30:$A$41,0)))</f>
        <v/>
      </c>
      <c r="I1816" s="14">
        <f>INDEX(Variables!$C$5:$C$105,MATCH($A1816,Variables!$A$5:$A$105,0))</f>
        <v/>
      </c>
      <c r="J1816" s="14">
        <f>INDEX(Variables!$E$5:$E$105,MATCH($A1816,Variables!$A$5:$A$105,0))</f>
        <v/>
      </c>
      <c r="K1816" s="11">
        <f>LOWER(Settings!$C$4)&amp;".mit."&amp;$A1816&amp;IF($C1816="","","."&amp;$C1816&amp;"."&amp;$B1816)&amp;IF(INDEX(Variables!$D$5:$D$105,MATCH($A1816,Variables!$A$5:$A$105,0))="","","."&amp;INDEX(Variables!$D$5:$D$105,MATCH($A1816,Variables!$A$5:$A$105,0)))&amp;"."&amp;K$5</f>
        <v/>
      </c>
      <c r="L1816" s="38">
        <f>(INDEX(L$235:L$238,$D1816)*INDEX(L$239:L$255,$F1816)+L$194*INDEX(L$121:L$137,$F1816)*INDEX(L$151:L$167,$F1816))*$E1816</f>
        <v/>
      </c>
      <c r="M1816" s="37">
        <f>(INDEX(M$235:M$238,$D1816)*INDEX(M$239:M$255,$F1816)+M$194*INDEX(M$121:M$137,$F1816)*INDEX(M$151:M$167,$F1816))*$E1816</f>
        <v/>
      </c>
      <c r="N1816" s="37">
        <f>(INDEX(N$235:N$238,$D1816)*INDEX(N$239:N$255,$F1816)+N$194*INDEX(N$121:N$137,$F1816)*INDEX(N$151:N$167,$F1816))*$E1816</f>
        <v/>
      </c>
      <c r="O1816" s="37">
        <f>(INDEX(O$235:O$238,$D1816)*INDEX(O$239:O$255,$F1816)+O$194*INDEX(O$121:O$137,$F1816)*INDEX(O$151:O$167,$F1816))*$E1816</f>
        <v/>
      </c>
      <c r="P1816" s="37">
        <f>(INDEX(P$235:P$238,$D1816)*INDEX(P$239:P$255,$F1816)+P$194*INDEX(P$121:P$137,$F1816)*INDEX(P$151:P$167,$F1816))*$E1816</f>
        <v/>
      </c>
      <c r="Q1816" s="37">
        <f>(INDEX(Q$235:Q$238,$D1816)*INDEX(Q$239:Q$255,$F1816)+Q$194*INDEX(Q$121:Q$137,$F1816)*INDEX(Q$151:Q$167,$F1816))*$E1816</f>
        <v/>
      </c>
      <c r="R1816" s="37">
        <f>(INDEX(R$235:R$238,$D1816)*INDEX(R$239:R$255,$F1816)+R$194*INDEX(R$121:R$137,$F1816)*INDEX(R$151:R$167,$F1816))*$E1816</f>
        <v/>
      </c>
      <c r="S1816" s="37">
        <f>(INDEX(S$235:S$238,$D1816)*INDEX(S$239:S$255,$F1816)+S$194*INDEX(S$121:S$137,$F1816)*INDEX(S$151:S$167,$F1816))*$E1816</f>
        <v/>
      </c>
      <c r="T1816" s="37">
        <f>(INDEX(T$235:T$238,$D1816)*INDEX(T$239:T$255,$F1816)+T$194*INDEX(T$121:T$137,$F1816)*INDEX(T$151:T$167,$F1816))*$E1816</f>
        <v/>
      </c>
      <c r="U1816" s="37">
        <f>(INDEX(U$235:U$238,$D1816)*INDEX(U$239:U$255,$F1816)+U$194*INDEX(U$121:U$137,$F1816)*INDEX(U$151:U$167,$F1816))*$E1816</f>
        <v/>
      </c>
      <c r="V1816" s="37">
        <f>(INDEX(V$235:V$238,$D1816)*INDEX(V$239:V$255,$F1816)+V$194*INDEX(V$121:V$137,$F1816)*INDEX(V$151:V$167,$F1816))*$E1816</f>
        <v/>
      </c>
      <c r="W1816" s="37">
        <f>(INDEX(W$235:W$238,$D1816)*INDEX(W$239:W$255,$F1816)+W$194*INDEX(W$121:W$137,$F1816)*INDEX(W$151:W$167,$F1816))*$E1816</f>
        <v/>
      </c>
      <c r="X1816" s="37">
        <f>(INDEX(X$235:X$238,$D1816)*INDEX(X$239:X$255,$F1816)+X$194*INDEX(X$121:X$137,$F1816)*INDEX(X$151:X$167,$F1816))*$E1816</f>
        <v/>
      </c>
      <c r="Y1816" s="37">
        <f>(INDEX(Y$235:Y$238,$D1816)*INDEX(Y$239:Y$255,$F1816)+Y$194*INDEX(Y$121:Y$137,$F1816)*INDEX(Y$151:Y$167,$F1816))*$E1816</f>
        <v/>
      </c>
      <c r="Z1816" s="37">
        <f>(INDEX(Z$235:Z$238,$D1816)*INDEX(Z$239:Z$255,$F1816)+Z$194*INDEX(Z$121:Z$137,$F1816)*INDEX(Z$151:Z$167,$F1816))*$E1816</f>
        <v/>
      </c>
      <c r="AA1816" s="37">
        <f>(INDEX(AA$235:AA$238,$D1816)*INDEX(AA$239:AA$255,$F1816)+AA$194*INDEX(AA$121:AA$137,$F1816)*INDEX(AA$151:AA$167,$F1816))*$E1816</f>
        <v/>
      </c>
      <c r="AB1816" s="37">
        <f>(INDEX(AB$235:AB$238,$D1816)*INDEX(AB$239:AB$255,$F1816)+AB$194*INDEX(AB$121:AB$137,$F1816)*INDEX(AB$151:AB$167,$F1816))*$E1816</f>
        <v/>
      </c>
      <c r="AC1816" s="37">
        <f>(INDEX(AC$235:AC$238,$D1816)*INDEX(AC$239:AC$255,$F1816)+AC$194*INDEX(AC$121:AC$137,$F1816)*INDEX(AC$151:AC$167,$F1816))*$E1816</f>
        <v/>
      </c>
      <c r="AD1816" s="40">
        <f>SHADOWEFF(INDEX(AD$235:AD$238,$D1816),INDEX(AD$239:AD$255,$F1816),AD$194,INDEX(AD$121:AD$137,$F1816),INDEX(AD$151:AD$167,$F1816),$E1816)</f>
        <v/>
      </c>
      <c r="AF1816" s="11">
        <f>LOWER(Settings!$C$4)&amp;".mit."&amp;$A1816&amp;IF($C1816="","","."&amp;$C1816&amp;"."&amp;$B1816)&amp;IF(INDEX(Variables!$D$5:$D$105,MATCH($A1816,Variables!$A$5:$A$105,0))="","","."&amp;INDEX(Variables!$D$5:$D$105,MATCH($A1816,Variables!$A$5:$A$105,0)))&amp;"."&amp;AF$5</f>
        <v/>
      </c>
      <c r="AG1816" s="38">
        <f>(INDEX(AG$235:AG$238,$D1816)*INDEX(AG$239:AG$255,$F1816)+AG$194*INDEX(AG$121:AG$137,$F1816)*INDEX(AG$151:AG$167,$F1816))*$E1816</f>
        <v/>
      </c>
      <c r="AH1816" s="37">
        <f>(INDEX(AH$235:AH$238,$D1816)*INDEX(AH$239:AH$255,$F1816)+AH$194*INDEX(AH$121:AH$137,$F1816)*INDEX(AH$151:AH$167,$F1816))*$E1816</f>
        <v/>
      </c>
      <c r="AI1816" s="37">
        <f>(INDEX(AI$235:AI$238,$D1816)*INDEX(AI$239:AI$255,$F1816)+AI$194*INDEX(AI$121:AI$137,$F1816)*INDEX(AI$151:AI$167,$F1816))*$E1816</f>
        <v/>
      </c>
      <c r="AJ1816" s="37">
        <f>(INDEX(AJ$235:AJ$238,$D1816)*INDEX(AJ$239:AJ$255,$F1816)+AJ$194*INDEX(AJ$121:AJ$137,$F1816)*INDEX(AJ$151:AJ$167,$F1816))*$E1816</f>
        <v/>
      </c>
      <c r="AK1816" s="37">
        <f>(INDEX(AK$235:AK$238,$D1816)*INDEX(AK$239:AK$255,$F1816)+AK$194*INDEX(AK$121:AK$137,$F1816)*INDEX(AK$151:AK$167,$F1816))*$E1816</f>
        <v/>
      </c>
      <c r="AL1816" s="37">
        <f>(INDEX(AL$235:AL$238,$D1816)*INDEX(AL$239:AL$255,$F1816)+AL$194*INDEX(AL$121:AL$137,$F1816)*INDEX(AL$151:AL$167,$F1816))*$E1816</f>
        <v/>
      </c>
      <c r="AM1816" s="37">
        <f>(INDEX(AM$235:AM$238,$D1816)*INDEX(AM$239:AM$255,$F1816)+AM$194*INDEX(AM$121:AM$137,$F1816)*INDEX(AM$151:AM$167,$F1816))*$E1816</f>
        <v/>
      </c>
      <c r="AN1816" s="37">
        <f>(INDEX(AN$235:AN$238,$D1816)*INDEX(AN$239:AN$255,$F1816)+AN$194*INDEX(AN$121:AN$137,$F1816)*INDEX(AN$151:AN$167,$F1816))*$E1816</f>
        <v/>
      </c>
      <c r="AO1816" s="37">
        <f>(INDEX(AO$235:AO$238,$D1816)*INDEX(AO$239:AO$255,$F1816)+AO$194*INDEX(AO$121:AO$137,$F1816)*INDEX(AO$151:AO$167,$F1816))*$E1816</f>
        <v/>
      </c>
      <c r="AP1816" s="37">
        <f>(INDEX(AP$235:AP$238,$D1816)*INDEX(AP$239:AP$255,$F1816)+AP$194*INDEX(AP$121:AP$137,$F1816)*INDEX(AP$151:AP$167,$F1816))*$E1816</f>
        <v/>
      </c>
      <c r="AQ1816" s="37">
        <f>(INDEX(AQ$235:AQ$238,$D1816)*INDEX(AQ$239:AQ$255,$F1816)+AQ$194*INDEX(AQ$121:AQ$137,$F1816)*INDEX(AQ$151:AQ$167,$F1816))*$E1816</f>
        <v/>
      </c>
      <c r="AR1816" s="37">
        <f>(INDEX(AR$235:AR$238,$D1816)*INDEX(AR$239:AR$255,$F1816)+AR$194*INDEX(AR$121:AR$137,$F1816)*INDEX(AR$151:AR$167,$F1816))*$E1816</f>
        <v/>
      </c>
      <c r="AS1816" s="37">
        <f>(INDEX(AS$235:AS$238,$D1816)*INDEX(AS$239:AS$255,$F1816)+AS$194*INDEX(AS$121:AS$137,$F1816)*INDEX(AS$151:AS$167,$F1816))*$E1816</f>
        <v/>
      </c>
      <c r="AT1816" s="37">
        <f>(INDEX(AT$235:AT$238,$D1816)*INDEX(AT$239:AT$255,$F1816)+AT$194*INDEX(AT$121:AT$137,$F1816)*INDEX(AT$151:AT$167,$F1816))*$E1816</f>
        <v/>
      </c>
      <c r="AU1816" s="37">
        <f>(INDEX(AU$235:AU$238,$D1816)*INDEX(AU$239:AU$255,$F1816)+AU$194*INDEX(AU$121:AU$137,$F1816)*INDEX(AU$151:AU$167,$F1816))*$E1816</f>
        <v/>
      </c>
      <c r="AV1816" s="37">
        <f>(INDEX(AV$235:AV$238,$D1816)*INDEX(AV$239:AV$255,$F1816)+AV$194*INDEX(AV$121:AV$137,$F1816)*INDEX(AV$151:AV$167,$F1816))*$E1816</f>
        <v/>
      </c>
      <c r="AW1816" s="37">
        <f>(INDEX(AW$235:AW$238,$D1816)*INDEX(AW$239:AW$255,$F1816)+AW$194*INDEX(AW$121:AW$137,$F1816)*INDEX(AW$151:AW$167,$F1816))*$E1816</f>
        <v/>
      </c>
      <c r="AX1816" s="37">
        <f>(INDEX(AX$235:AX$238,$D1816)*INDEX(AX$239:AX$255,$F1816)+AX$194*INDEX(AX$121:AX$137,$F1816)*INDEX(AX$151:AX$167,$F1816))*$E1816</f>
        <v/>
      </c>
      <c r="AY1816" s="40">
        <f>SHADOWEFF(INDEX(AY$235:AY$238,$D1816),INDEX(AY$239:AY$255,$F1816),AY$194,INDEX(AY$121:AY$137,$F1816),INDEX(AY$151:AY$167,$F1816),$E1816)</f>
        <v/>
      </c>
    </row>
    <row r="1817" hidden="1" outlineLevel="2">
      <c r="A1817" s="14" t="inlineStr">
        <is>
          <t>shp</t>
        </is>
      </c>
      <c r="B1817" s="14" t="inlineStr">
        <is>
          <t>gso</t>
        </is>
      </c>
      <c r="C1817" s="14" t="inlineStr">
        <is>
          <t>ftr</t>
        </is>
      </c>
      <c r="D1817" s="37">
        <f>INDEX(Inputs!$M$5:$M$132,MATCH($B1817&amp;"|"&amp;$C1817,Inputs!$A$5:$A$132,0))</f>
        <v/>
      </c>
      <c r="E1817" s="37">
        <f>INDEX(Inputs!$T$5:$T$132,MATCH($B1817&amp;"|"&amp;$C1817,Inputs!$A$5:$A$132,0))</f>
        <v/>
      </c>
      <c r="F1817" s="37">
        <f>INDEX(Inputs!$K$5:$K$132,MATCH($B1817&amp;"|"&amp;$C1817,Inputs!$A$5:$A$132,0))</f>
        <v/>
      </c>
      <c r="G1817" s="36" t="n"/>
      <c r="H1817" s="14">
        <f>INDEX(Variables!$B$5:$B$105,MATCH($A1817,Variables!$A$5:$A$105,0))&amp;IF($C1817="",""," | "&amp;INDEX(Mapping!$B$5:$B$26,MATCH($C1817,Mapping!$A$5:$A$26,0))&amp;" | "&amp;INDEX(Mapping!$B$30:$B$41,MATCH($B1817,Mapping!$A$30:$A$41,0)))</f>
        <v/>
      </c>
      <c r="I1817" s="14">
        <f>INDEX(Variables!$C$5:$C$105,MATCH($A1817,Variables!$A$5:$A$105,0))</f>
        <v/>
      </c>
      <c r="J1817" s="14">
        <f>INDEX(Variables!$E$5:$E$105,MATCH($A1817,Variables!$A$5:$A$105,0))</f>
        <v/>
      </c>
      <c r="K1817" s="11">
        <f>LOWER(Settings!$C$4)&amp;".mit."&amp;$A1817&amp;IF($C1817="","","."&amp;$C1817&amp;"."&amp;$B1817)&amp;IF(INDEX(Variables!$D$5:$D$105,MATCH($A1817,Variables!$A$5:$A$105,0))="","","."&amp;INDEX(Variables!$D$5:$D$105,MATCH($A1817,Variables!$A$5:$A$105,0)))&amp;"."&amp;K$5</f>
        <v/>
      </c>
      <c r="L1817" s="38">
        <f>(INDEX(L$235:L$238,$D1817)*INDEX(L$239:L$255,$F1817)+L$194*INDEX(L$121:L$137,$F1817)*INDEX(L$151:L$167,$F1817))*$E1817</f>
        <v/>
      </c>
      <c r="M1817" s="37">
        <f>(INDEX(M$235:M$238,$D1817)*INDEX(M$239:M$255,$F1817)+M$194*INDEX(M$121:M$137,$F1817)*INDEX(M$151:M$167,$F1817))*$E1817</f>
        <v/>
      </c>
      <c r="N1817" s="37">
        <f>(INDEX(N$235:N$238,$D1817)*INDEX(N$239:N$255,$F1817)+N$194*INDEX(N$121:N$137,$F1817)*INDEX(N$151:N$167,$F1817))*$E1817</f>
        <v/>
      </c>
      <c r="O1817" s="37">
        <f>(INDEX(O$235:O$238,$D1817)*INDEX(O$239:O$255,$F1817)+O$194*INDEX(O$121:O$137,$F1817)*INDEX(O$151:O$167,$F1817))*$E1817</f>
        <v/>
      </c>
      <c r="P1817" s="37">
        <f>(INDEX(P$235:P$238,$D1817)*INDEX(P$239:P$255,$F1817)+P$194*INDEX(P$121:P$137,$F1817)*INDEX(P$151:P$167,$F1817))*$E1817</f>
        <v/>
      </c>
      <c r="Q1817" s="37">
        <f>(INDEX(Q$235:Q$238,$D1817)*INDEX(Q$239:Q$255,$F1817)+Q$194*INDEX(Q$121:Q$137,$F1817)*INDEX(Q$151:Q$167,$F1817))*$E1817</f>
        <v/>
      </c>
      <c r="R1817" s="37">
        <f>(INDEX(R$235:R$238,$D1817)*INDEX(R$239:R$255,$F1817)+R$194*INDEX(R$121:R$137,$F1817)*INDEX(R$151:R$167,$F1817))*$E1817</f>
        <v/>
      </c>
      <c r="S1817" s="37">
        <f>(INDEX(S$235:S$238,$D1817)*INDEX(S$239:S$255,$F1817)+S$194*INDEX(S$121:S$137,$F1817)*INDEX(S$151:S$167,$F1817))*$E1817</f>
        <v/>
      </c>
      <c r="T1817" s="37">
        <f>(INDEX(T$235:T$238,$D1817)*INDEX(T$239:T$255,$F1817)+T$194*INDEX(T$121:T$137,$F1817)*INDEX(T$151:T$167,$F1817))*$E1817</f>
        <v/>
      </c>
      <c r="U1817" s="37">
        <f>(INDEX(U$235:U$238,$D1817)*INDEX(U$239:U$255,$F1817)+U$194*INDEX(U$121:U$137,$F1817)*INDEX(U$151:U$167,$F1817))*$E1817</f>
        <v/>
      </c>
      <c r="V1817" s="37">
        <f>(INDEX(V$235:V$238,$D1817)*INDEX(V$239:V$255,$F1817)+V$194*INDEX(V$121:V$137,$F1817)*INDEX(V$151:V$167,$F1817))*$E1817</f>
        <v/>
      </c>
      <c r="W1817" s="37">
        <f>(INDEX(W$235:W$238,$D1817)*INDEX(W$239:W$255,$F1817)+W$194*INDEX(W$121:W$137,$F1817)*INDEX(W$151:W$167,$F1817))*$E1817</f>
        <v/>
      </c>
      <c r="X1817" s="37">
        <f>(INDEX(X$235:X$238,$D1817)*INDEX(X$239:X$255,$F1817)+X$194*INDEX(X$121:X$137,$F1817)*INDEX(X$151:X$167,$F1817))*$E1817</f>
        <v/>
      </c>
      <c r="Y1817" s="37">
        <f>(INDEX(Y$235:Y$238,$D1817)*INDEX(Y$239:Y$255,$F1817)+Y$194*INDEX(Y$121:Y$137,$F1817)*INDEX(Y$151:Y$167,$F1817))*$E1817</f>
        <v/>
      </c>
      <c r="Z1817" s="37">
        <f>(INDEX(Z$235:Z$238,$D1817)*INDEX(Z$239:Z$255,$F1817)+Z$194*INDEX(Z$121:Z$137,$F1817)*INDEX(Z$151:Z$167,$F1817))*$E1817</f>
        <v/>
      </c>
      <c r="AA1817" s="37">
        <f>(INDEX(AA$235:AA$238,$D1817)*INDEX(AA$239:AA$255,$F1817)+AA$194*INDEX(AA$121:AA$137,$F1817)*INDEX(AA$151:AA$167,$F1817))*$E1817</f>
        <v/>
      </c>
      <c r="AB1817" s="37">
        <f>(INDEX(AB$235:AB$238,$D1817)*INDEX(AB$239:AB$255,$F1817)+AB$194*INDEX(AB$121:AB$137,$F1817)*INDEX(AB$151:AB$167,$F1817))*$E1817</f>
        <v/>
      </c>
      <c r="AC1817" s="37">
        <f>(INDEX(AC$235:AC$238,$D1817)*INDEX(AC$239:AC$255,$F1817)+AC$194*INDEX(AC$121:AC$137,$F1817)*INDEX(AC$151:AC$167,$F1817))*$E1817</f>
        <v/>
      </c>
      <c r="AD1817" s="40">
        <f>SHADOWEFF(INDEX(AD$235:AD$238,$D1817),INDEX(AD$239:AD$255,$F1817),AD$194,INDEX(AD$121:AD$137,$F1817),INDEX(AD$151:AD$167,$F1817),$E1817)</f>
        <v/>
      </c>
      <c r="AF1817" s="11">
        <f>LOWER(Settings!$C$4)&amp;".mit."&amp;$A1817&amp;IF($C1817="","","."&amp;$C1817&amp;"."&amp;$B1817)&amp;IF(INDEX(Variables!$D$5:$D$105,MATCH($A1817,Variables!$A$5:$A$105,0))="","","."&amp;INDEX(Variables!$D$5:$D$105,MATCH($A1817,Variables!$A$5:$A$105,0)))&amp;"."&amp;AF$5</f>
        <v/>
      </c>
      <c r="AG1817" s="38">
        <f>(INDEX(AG$235:AG$238,$D1817)*INDEX(AG$239:AG$255,$F1817)+AG$194*INDEX(AG$121:AG$137,$F1817)*INDEX(AG$151:AG$167,$F1817))*$E1817</f>
        <v/>
      </c>
      <c r="AH1817" s="37">
        <f>(INDEX(AH$235:AH$238,$D1817)*INDEX(AH$239:AH$255,$F1817)+AH$194*INDEX(AH$121:AH$137,$F1817)*INDEX(AH$151:AH$167,$F1817))*$E1817</f>
        <v/>
      </c>
      <c r="AI1817" s="37">
        <f>(INDEX(AI$235:AI$238,$D1817)*INDEX(AI$239:AI$255,$F1817)+AI$194*INDEX(AI$121:AI$137,$F1817)*INDEX(AI$151:AI$167,$F1817))*$E1817</f>
        <v/>
      </c>
      <c r="AJ1817" s="37">
        <f>(INDEX(AJ$235:AJ$238,$D1817)*INDEX(AJ$239:AJ$255,$F1817)+AJ$194*INDEX(AJ$121:AJ$137,$F1817)*INDEX(AJ$151:AJ$167,$F1817))*$E1817</f>
        <v/>
      </c>
      <c r="AK1817" s="37">
        <f>(INDEX(AK$235:AK$238,$D1817)*INDEX(AK$239:AK$255,$F1817)+AK$194*INDEX(AK$121:AK$137,$F1817)*INDEX(AK$151:AK$167,$F1817))*$E1817</f>
        <v/>
      </c>
      <c r="AL1817" s="37">
        <f>(INDEX(AL$235:AL$238,$D1817)*INDEX(AL$239:AL$255,$F1817)+AL$194*INDEX(AL$121:AL$137,$F1817)*INDEX(AL$151:AL$167,$F1817))*$E1817</f>
        <v/>
      </c>
      <c r="AM1817" s="37">
        <f>(INDEX(AM$235:AM$238,$D1817)*INDEX(AM$239:AM$255,$F1817)+AM$194*INDEX(AM$121:AM$137,$F1817)*INDEX(AM$151:AM$167,$F1817))*$E1817</f>
        <v/>
      </c>
      <c r="AN1817" s="37">
        <f>(INDEX(AN$235:AN$238,$D1817)*INDEX(AN$239:AN$255,$F1817)+AN$194*INDEX(AN$121:AN$137,$F1817)*INDEX(AN$151:AN$167,$F1817))*$E1817</f>
        <v/>
      </c>
      <c r="AO1817" s="37">
        <f>(INDEX(AO$235:AO$238,$D1817)*INDEX(AO$239:AO$255,$F1817)+AO$194*INDEX(AO$121:AO$137,$F1817)*INDEX(AO$151:AO$167,$F1817))*$E1817</f>
        <v/>
      </c>
      <c r="AP1817" s="37">
        <f>(INDEX(AP$235:AP$238,$D1817)*INDEX(AP$239:AP$255,$F1817)+AP$194*INDEX(AP$121:AP$137,$F1817)*INDEX(AP$151:AP$167,$F1817))*$E1817</f>
        <v/>
      </c>
      <c r="AQ1817" s="37">
        <f>(INDEX(AQ$235:AQ$238,$D1817)*INDEX(AQ$239:AQ$255,$F1817)+AQ$194*INDEX(AQ$121:AQ$137,$F1817)*INDEX(AQ$151:AQ$167,$F1817))*$E1817</f>
        <v/>
      </c>
      <c r="AR1817" s="37">
        <f>(INDEX(AR$235:AR$238,$D1817)*INDEX(AR$239:AR$255,$F1817)+AR$194*INDEX(AR$121:AR$137,$F1817)*INDEX(AR$151:AR$167,$F1817))*$E1817</f>
        <v/>
      </c>
      <c r="AS1817" s="37">
        <f>(INDEX(AS$235:AS$238,$D1817)*INDEX(AS$239:AS$255,$F1817)+AS$194*INDEX(AS$121:AS$137,$F1817)*INDEX(AS$151:AS$167,$F1817))*$E1817</f>
        <v/>
      </c>
      <c r="AT1817" s="37">
        <f>(INDEX(AT$235:AT$238,$D1817)*INDEX(AT$239:AT$255,$F1817)+AT$194*INDEX(AT$121:AT$137,$F1817)*INDEX(AT$151:AT$167,$F1817))*$E1817</f>
        <v/>
      </c>
      <c r="AU1817" s="37">
        <f>(INDEX(AU$235:AU$238,$D1817)*INDEX(AU$239:AU$255,$F1817)+AU$194*INDEX(AU$121:AU$137,$F1817)*INDEX(AU$151:AU$167,$F1817))*$E1817</f>
        <v/>
      </c>
      <c r="AV1817" s="37">
        <f>(INDEX(AV$235:AV$238,$D1817)*INDEX(AV$239:AV$255,$F1817)+AV$194*INDEX(AV$121:AV$137,$F1817)*INDEX(AV$151:AV$167,$F1817))*$E1817</f>
        <v/>
      </c>
      <c r="AW1817" s="37">
        <f>(INDEX(AW$235:AW$238,$D1817)*INDEX(AW$239:AW$255,$F1817)+AW$194*INDEX(AW$121:AW$137,$F1817)*INDEX(AW$151:AW$167,$F1817))*$E1817</f>
        <v/>
      </c>
      <c r="AX1817" s="37">
        <f>(INDEX(AX$235:AX$238,$D1817)*INDEX(AX$239:AX$255,$F1817)+AX$194*INDEX(AX$121:AX$137,$F1817)*INDEX(AX$151:AX$167,$F1817))*$E1817</f>
        <v/>
      </c>
      <c r="AY1817" s="40">
        <f>SHADOWEFF(INDEX(AY$235:AY$238,$D1817),INDEX(AY$239:AY$255,$F1817),AY$194,INDEX(AY$121:AY$137,$F1817),INDEX(AY$151:AY$167,$F1817),$E1817)</f>
        <v/>
      </c>
    </row>
    <row r="1818" hidden="1" outlineLevel="2">
      <c r="A1818" s="14" t="inlineStr">
        <is>
          <t>shp</t>
        </is>
      </c>
      <c r="B1818" s="14" t="inlineStr">
        <is>
          <t>die</t>
        </is>
      </c>
      <c r="C1818" s="14" t="inlineStr">
        <is>
          <t>ftr</t>
        </is>
      </c>
      <c r="D1818" s="37">
        <f>INDEX(Inputs!$M$5:$M$132,MATCH($B1818&amp;"|"&amp;$C1818,Inputs!$A$5:$A$132,0))</f>
        <v/>
      </c>
      <c r="E1818" s="37">
        <f>INDEX(Inputs!$T$5:$T$132,MATCH($B1818&amp;"|"&amp;$C1818,Inputs!$A$5:$A$132,0))</f>
        <v/>
      </c>
      <c r="F1818" s="37">
        <f>INDEX(Inputs!$K$5:$K$132,MATCH($B1818&amp;"|"&amp;$C1818,Inputs!$A$5:$A$132,0))</f>
        <v/>
      </c>
      <c r="G1818" s="36" t="n"/>
      <c r="H1818" s="14">
        <f>INDEX(Variables!$B$5:$B$105,MATCH($A1818,Variables!$A$5:$A$105,0))&amp;IF($C1818="",""," | "&amp;INDEX(Mapping!$B$5:$B$26,MATCH($C1818,Mapping!$A$5:$A$26,0))&amp;" | "&amp;INDEX(Mapping!$B$30:$B$41,MATCH($B1818,Mapping!$A$30:$A$41,0)))</f>
        <v/>
      </c>
      <c r="I1818" s="14">
        <f>INDEX(Variables!$C$5:$C$105,MATCH($A1818,Variables!$A$5:$A$105,0))</f>
        <v/>
      </c>
      <c r="J1818" s="14">
        <f>INDEX(Variables!$E$5:$E$105,MATCH($A1818,Variables!$A$5:$A$105,0))</f>
        <v/>
      </c>
      <c r="K1818" s="11">
        <f>LOWER(Settings!$C$4)&amp;".mit."&amp;$A1818&amp;IF($C1818="","","."&amp;$C1818&amp;"."&amp;$B1818)&amp;IF(INDEX(Variables!$D$5:$D$105,MATCH($A1818,Variables!$A$5:$A$105,0))="","","."&amp;INDEX(Variables!$D$5:$D$105,MATCH($A1818,Variables!$A$5:$A$105,0)))&amp;"."&amp;K$5</f>
        <v/>
      </c>
      <c r="L1818" s="38">
        <f>(INDEX(L$235:L$238,$D1818)*INDEX(L$239:L$255,$F1818)+L$194*INDEX(L$121:L$137,$F1818)*INDEX(L$151:L$167,$F1818))*$E1818</f>
        <v/>
      </c>
      <c r="M1818" s="37">
        <f>(INDEX(M$235:M$238,$D1818)*INDEX(M$239:M$255,$F1818)+M$194*INDEX(M$121:M$137,$F1818)*INDEX(M$151:M$167,$F1818))*$E1818</f>
        <v/>
      </c>
      <c r="N1818" s="37">
        <f>(INDEX(N$235:N$238,$D1818)*INDEX(N$239:N$255,$F1818)+N$194*INDEX(N$121:N$137,$F1818)*INDEX(N$151:N$167,$F1818))*$E1818</f>
        <v/>
      </c>
      <c r="O1818" s="37">
        <f>(INDEX(O$235:O$238,$D1818)*INDEX(O$239:O$255,$F1818)+O$194*INDEX(O$121:O$137,$F1818)*INDEX(O$151:O$167,$F1818))*$E1818</f>
        <v/>
      </c>
      <c r="P1818" s="37">
        <f>(INDEX(P$235:P$238,$D1818)*INDEX(P$239:P$255,$F1818)+P$194*INDEX(P$121:P$137,$F1818)*INDEX(P$151:P$167,$F1818))*$E1818</f>
        <v/>
      </c>
      <c r="Q1818" s="37">
        <f>(INDEX(Q$235:Q$238,$D1818)*INDEX(Q$239:Q$255,$F1818)+Q$194*INDEX(Q$121:Q$137,$F1818)*INDEX(Q$151:Q$167,$F1818))*$E1818</f>
        <v/>
      </c>
      <c r="R1818" s="37">
        <f>(INDEX(R$235:R$238,$D1818)*INDEX(R$239:R$255,$F1818)+R$194*INDEX(R$121:R$137,$F1818)*INDEX(R$151:R$167,$F1818))*$E1818</f>
        <v/>
      </c>
      <c r="S1818" s="37">
        <f>(INDEX(S$235:S$238,$D1818)*INDEX(S$239:S$255,$F1818)+S$194*INDEX(S$121:S$137,$F1818)*INDEX(S$151:S$167,$F1818))*$E1818</f>
        <v/>
      </c>
      <c r="T1818" s="37">
        <f>(INDEX(T$235:T$238,$D1818)*INDEX(T$239:T$255,$F1818)+T$194*INDEX(T$121:T$137,$F1818)*INDEX(T$151:T$167,$F1818))*$E1818</f>
        <v/>
      </c>
      <c r="U1818" s="37">
        <f>(INDEX(U$235:U$238,$D1818)*INDEX(U$239:U$255,$F1818)+U$194*INDEX(U$121:U$137,$F1818)*INDEX(U$151:U$167,$F1818))*$E1818</f>
        <v/>
      </c>
      <c r="V1818" s="37">
        <f>(INDEX(V$235:V$238,$D1818)*INDEX(V$239:V$255,$F1818)+V$194*INDEX(V$121:V$137,$F1818)*INDEX(V$151:V$167,$F1818))*$E1818</f>
        <v/>
      </c>
      <c r="W1818" s="37">
        <f>(INDEX(W$235:W$238,$D1818)*INDEX(W$239:W$255,$F1818)+W$194*INDEX(W$121:W$137,$F1818)*INDEX(W$151:W$167,$F1818))*$E1818</f>
        <v/>
      </c>
      <c r="X1818" s="37">
        <f>(INDEX(X$235:X$238,$D1818)*INDEX(X$239:X$255,$F1818)+X$194*INDEX(X$121:X$137,$F1818)*INDEX(X$151:X$167,$F1818))*$E1818</f>
        <v/>
      </c>
      <c r="Y1818" s="37">
        <f>(INDEX(Y$235:Y$238,$D1818)*INDEX(Y$239:Y$255,$F1818)+Y$194*INDEX(Y$121:Y$137,$F1818)*INDEX(Y$151:Y$167,$F1818))*$E1818</f>
        <v/>
      </c>
      <c r="Z1818" s="37">
        <f>(INDEX(Z$235:Z$238,$D1818)*INDEX(Z$239:Z$255,$F1818)+Z$194*INDEX(Z$121:Z$137,$F1818)*INDEX(Z$151:Z$167,$F1818))*$E1818</f>
        <v/>
      </c>
      <c r="AA1818" s="37">
        <f>(INDEX(AA$235:AA$238,$D1818)*INDEX(AA$239:AA$255,$F1818)+AA$194*INDEX(AA$121:AA$137,$F1818)*INDEX(AA$151:AA$167,$F1818))*$E1818</f>
        <v/>
      </c>
      <c r="AB1818" s="37">
        <f>(INDEX(AB$235:AB$238,$D1818)*INDEX(AB$239:AB$255,$F1818)+AB$194*INDEX(AB$121:AB$137,$F1818)*INDEX(AB$151:AB$167,$F1818))*$E1818</f>
        <v/>
      </c>
      <c r="AC1818" s="37">
        <f>(INDEX(AC$235:AC$238,$D1818)*INDEX(AC$239:AC$255,$F1818)+AC$194*INDEX(AC$121:AC$137,$F1818)*INDEX(AC$151:AC$167,$F1818))*$E1818</f>
        <v/>
      </c>
      <c r="AD1818" s="40">
        <f>SHADOWEFF(INDEX(AD$235:AD$238,$D1818),INDEX(AD$239:AD$255,$F1818),AD$194,INDEX(AD$121:AD$137,$F1818),INDEX(AD$151:AD$167,$F1818),$E1818)</f>
        <v/>
      </c>
      <c r="AF1818" s="11">
        <f>LOWER(Settings!$C$4)&amp;".mit."&amp;$A1818&amp;IF($C1818="","","."&amp;$C1818&amp;"."&amp;$B1818)&amp;IF(INDEX(Variables!$D$5:$D$105,MATCH($A1818,Variables!$A$5:$A$105,0))="","","."&amp;INDEX(Variables!$D$5:$D$105,MATCH($A1818,Variables!$A$5:$A$105,0)))&amp;"."&amp;AF$5</f>
        <v/>
      </c>
      <c r="AG1818" s="38">
        <f>(INDEX(AG$235:AG$238,$D1818)*INDEX(AG$239:AG$255,$F1818)+AG$194*INDEX(AG$121:AG$137,$F1818)*INDEX(AG$151:AG$167,$F1818))*$E1818</f>
        <v/>
      </c>
      <c r="AH1818" s="37">
        <f>(INDEX(AH$235:AH$238,$D1818)*INDEX(AH$239:AH$255,$F1818)+AH$194*INDEX(AH$121:AH$137,$F1818)*INDEX(AH$151:AH$167,$F1818))*$E1818</f>
        <v/>
      </c>
      <c r="AI1818" s="37">
        <f>(INDEX(AI$235:AI$238,$D1818)*INDEX(AI$239:AI$255,$F1818)+AI$194*INDEX(AI$121:AI$137,$F1818)*INDEX(AI$151:AI$167,$F1818))*$E1818</f>
        <v/>
      </c>
      <c r="AJ1818" s="37">
        <f>(INDEX(AJ$235:AJ$238,$D1818)*INDEX(AJ$239:AJ$255,$F1818)+AJ$194*INDEX(AJ$121:AJ$137,$F1818)*INDEX(AJ$151:AJ$167,$F1818))*$E1818</f>
        <v/>
      </c>
      <c r="AK1818" s="37">
        <f>(INDEX(AK$235:AK$238,$D1818)*INDEX(AK$239:AK$255,$F1818)+AK$194*INDEX(AK$121:AK$137,$F1818)*INDEX(AK$151:AK$167,$F1818))*$E1818</f>
        <v/>
      </c>
      <c r="AL1818" s="37">
        <f>(INDEX(AL$235:AL$238,$D1818)*INDEX(AL$239:AL$255,$F1818)+AL$194*INDEX(AL$121:AL$137,$F1818)*INDEX(AL$151:AL$167,$F1818))*$E1818</f>
        <v/>
      </c>
      <c r="AM1818" s="37">
        <f>(INDEX(AM$235:AM$238,$D1818)*INDEX(AM$239:AM$255,$F1818)+AM$194*INDEX(AM$121:AM$137,$F1818)*INDEX(AM$151:AM$167,$F1818))*$E1818</f>
        <v/>
      </c>
      <c r="AN1818" s="37">
        <f>(INDEX(AN$235:AN$238,$D1818)*INDEX(AN$239:AN$255,$F1818)+AN$194*INDEX(AN$121:AN$137,$F1818)*INDEX(AN$151:AN$167,$F1818))*$E1818</f>
        <v/>
      </c>
      <c r="AO1818" s="37">
        <f>(INDEX(AO$235:AO$238,$D1818)*INDEX(AO$239:AO$255,$F1818)+AO$194*INDEX(AO$121:AO$137,$F1818)*INDEX(AO$151:AO$167,$F1818))*$E1818</f>
        <v/>
      </c>
      <c r="AP1818" s="37">
        <f>(INDEX(AP$235:AP$238,$D1818)*INDEX(AP$239:AP$255,$F1818)+AP$194*INDEX(AP$121:AP$137,$F1818)*INDEX(AP$151:AP$167,$F1818))*$E1818</f>
        <v/>
      </c>
      <c r="AQ1818" s="37">
        <f>(INDEX(AQ$235:AQ$238,$D1818)*INDEX(AQ$239:AQ$255,$F1818)+AQ$194*INDEX(AQ$121:AQ$137,$F1818)*INDEX(AQ$151:AQ$167,$F1818))*$E1818</f>
        <v/>
      </c>
      <c r="AR1818" s="37">
        <f>(INDEX(AR$235:AR$238,$D1818)*INDEX(AR$239:AR$255,$F1818)+AR$194*INDEX(AR$121:AR$137,$F1818)*INDEX(AR$151:AR$167,$F1818))*$E1818</f>
        <v/>
      </c>
      <c r="AS1818" s="37">
        <f>(INDEX(AS$235:AS$238,$D1818)*INDEX(AS$239:AS$255,$F1818)+AS$194*INDEX(AS$121:AS$137,$F1818)*INDEX(AS$151:AS$167,$F1818))*$E1818</f>
        <v/>
      </c>
      <c r="AT1818" s="37">
        <f>(INDEX(AT$235:AT$238,$D1818)*INDEX(AT$239:AT$255,$F1818)+AT$194*INDEX(AT$121:AT$137,$F1818)*INDEX(AT$151:AT$167,$F1818))*$E1818</f>
        <v/>
      </c>
      <c r="AU1818" s="37">
        <f>(INDEX(AU$235:AU$238,$D1818)*INDEX(AU$239:AU$255,$F1818)+AU$194*INDEX(AU$121:AU$137,$F1818)*INDEX(AU$151:AU$167,$F1818))*$E1818</f>
        <v/>
      </c>
      <c r="AV1818" s="37">
        <f>(INDEX(AV$235:AV$238,$D1818)*INDEX(AV$239:AV$255,$F1818)+AV$194*INDEX(AV$121:AV$137,$F1818)*INDEX(AV$151:AV$167,$F1818))*$E1818</f>
        <v/>
      </c>
      <c r="AW1818" s="37">
        <f>(INDEX(AW$235:AW$238,$D1818)*INDEX(AW$239:AW$255,$F1818)+AW$194*INDEX(AW$121:AW$137,$F1818)*INDEX(AW$151:AW$167,$F1818))*$E1818</f>
        <v/>
      </c>
      <c r="AX1818" s="37">
        <f>(INDEX(AX$235:AX$238,$D1818)*INDEX(AX$239:AX$255,$F1818)+AX$194*INDEX(AX$121:AX$137,$F1818)*INDEX(AX$151:AX$167,$F1818))*$E1818</f>
        <v/>
      </c>
      <c r="AY1818" s="40">
        <f>SHADOWEFF(INDEX(AY$235:AY$238,$D1818),INDEX(AY$239:AY$255,$F1818),AY$194,INDEX(AY$121:AY$137,$F1818),INDEX(AY$151:AY$167,$F1818),$E1818)</f>
        <v/>
      </c>
    </row>
    <row r="1819" hidden="1" outlineLevel="2">
      <c r="A1819" s="14" t="inlineStr">
        <is>
          <t>shp</t>
        </is>
      </c>
      <c r="B1819" s="14" t="inlineStr">
        <is>
          <t>lpg</t>
        </is>
      </c>
      <c r="C1819" s="14" t="inlineStr">
        <is>
          <t>ftr</t>
        </is>
      </c>
      <c r="D1819" s="37">
        <f>INDEX(Inputs!$M$5:$M$132,MATCH($B1819&amp;"|"&amp;$C1819,Inputs!$A$5:$A$132,0))</f>
        <v/>
      </c>
      <c r="E1819" s="37">
        <f>INDEX(Inputs!$T$5:$T$132,MATCH($B1819&amp;"|"&amp;$C1819,Inputs!$A$5:$A$132,0))</f>
        <v/>
      </c>
      <c r="F1819" s="37">
        <f>INDEX(Inputs!$K$5:$K$132,MATCH($B1819&amp;"|"&amp;$C1819,Inputs!$A$5:$A$132,0))</f>
        <v/>
      </c>
      <c r="G1819" s="36" t="n"/>
      <c r="H1819" s="14">
        <f>INDEX(Variables!$B$5:$B$105,MATCH($A1819,Variables!$A$5:$A$105,0))&amp;IF($C1819="",""," | "&amp;INDEX(Mapping!$B$5:$B$26,MATCH($C1819,Mapping!$A$5:$A$26,0))&amp;" | "&amp;INDEX(Mapping!$B$30:$B$41,MATCH($B1819,Mapping!$A$30:$A$41,0)))</f>
        <v/>
      </c>
      <c r="I1819" s="14">
        <f>INDEX(Variables!$C$5:$C$105,MATCH($A1819,Variables!$A$5:$A$105,0))</f>
        <v/>
      </c>
      <c r="J1819" s="14">
        <f>INDEX(Variables!$E$5:$E$105,MATCH($A1819,Variables!$A$5:$A$105,0))</f>
        <v/>
      </c>
      <c r="K1819" s="11">
        <f>LOWER(Settings!$C$4)&amp;".mit."&amp;$A1819&amp;IF($C1819="","","."&amp;$C1819&amp;"."&amp;$B1819)&amp;IF(INDEX(Variables!$D$5:$D$105,MATCH($A1819,Variables!$A$5:$A$105,0))="","","."&amp;INDEX(Variables!$D$5:$D$105,MATCH($A1819,Variables!$A$5:$A$105,0)))&amp;"."&amp;K$5</f>
        <v/>
      </c>
      <c r="L1819" s="38">
        <f>(INDEX(L$235:L$238,$D1819)*INDEX(L$239:L$255,$F1819)+L$194*INDEX(L$121:L$137,$F1819)*INDEX(L$151:L$167,$F1819))*$E1819</f>
        <v/>
      </c>
      <c r="M1819" s="37">
        <f>(INDEX(M$235:M$238,$D1819)*INDEX(M$239:M$255,$F1819)+M$194*INDEX(M$121:M$137,$F1819)*INDEX(M$151:M$167,$F1819))*$E1819</f>
        <v/>
      </c>
      <c r="N1819" s="37">
        <f>(INDEX(N$235:N$238,$D1819)*INDEX(N$239:N$255,$F1819)+N$194*INDEX(N$121:N$137,$F1819)*INDEX(N$151:N$167,$F1819))*$E1819</f>
        <v/>
      </c>
      <c r="O1819" s="37">
        <f>(INDEX(O$235:O$238,$D1819)*INDEX(O$239:O$255,$F1819)+O$194*INDEX(O$121:O$137,$F1819)*INDEX(O$151:O$167,$F1819))*$E1819</f>
        <v/>
      </c>
      <c r="P1819" s="37">
        <f>(INDEX(P$235:P$238,$D1819)*INDEX(P$239:P$255,$F1819)+P$194*INDEX(P$121:P$137,$F1819)*INDEX(P$151:P$167,$F1819))*$E1819</f>
        <v/>
      </c>
      <c r="Q1819" s="37">
        <f>(INDEX(Q$235:Q$238,$D1819)*INDEX(Q$239:Q$255,$F1819)+Q$194*INDEX(Q$121:Q$137,$F1819)*INDEX(Q$151:Q$167,$F1819))*$E1819</f>
        <v/>
      </c>
      <c r="R1819" s="37">
        <f>(INDEX(R$235:R$238,$D1819)*INDEX(R$239:R$255,$F1819)+R$194*INDEX(R$121:R$137,$F1819)*INDEX(R$151:R$167,$F1819))*$E1819</f>
        <v/>
      </c>
      <c r="S1819" s="37">
        <f>(INDEX(S$235:S$238,$D1819)*INDEX(S$239:S$255,$F1819)+S$194*INDEX(S$121:S$137,$F1819)*INDEX(S$151:S$167,$F1819))*$E1819</f>
        <v/>
      </c>
      <c r="T1819" s="37">
        <f>(INDEX(T$235:T$238,$D1819)*INDEX(T$239:T$255,$F1819)+T$194*INDEX(T$121:T$137,$F1819)*INDEX(T$151:T$167,$F1819))*$E1819</f>
        <v/>
      </c>
      <c r="U1819" s="37">
        <f>(INDEX(U$235:U$238,$D1819)*INDEX(U$239:U$255,$F1819)+U$194*INDEX(U$121:U$137,$F1819)*INDEX(U$151:U$167,$F1819))*$E1819</f>
        <v/>
      </c>
      <c r="V1819" s="37">
        <f>(INDEX(V$235:V$238,$D1819)*INDEX(V$239:V$255,$F1819)+V$194*INDEX(V$121:V$137,$F1819)*INDEX(V$151:V$167,$F1819))*$E1819</f>
        <v/>
      </c>
      <c r="W1819" s="37">
        <f>(INDEX(W$235:W$238,$D1819)*INDEX(W$239:W$255,$F1819)+W$194*INDEX(W$121:W$137,$F1819)*INDEX(W$151:W$167,$F1819))*$E1819</f>
        <v/>
      </c>
      <c r="X1819" s="37">
        <f>(INDEX(X$235:X$238,$D1819)*INDEX(X$239:X$255,$F1819)+X$194*INDEX(X$121:X$137,$F1819)*INDEX(X$151:X$167,$F1819))*$E1819</f>
        <v/>
      </c>
      <c r="Y1819" s="37">
        <f>(INDEX(Y$235:Y$238,$D1819)*INDEX(Y$239:Y$255,$F1819)+Y$194*INDEX(Y$121:Y$137,$F1819)*INDEX(Y$151:Y$167,$F1819))*$E1819</f>
        <v/>
      </c>
      <c r="Z1819" s="37">
        <f>(INDEX(Z$235:Z$238,$D1819)*INDEX(Z$239:Z$255,$F1819)+Z$194*INDEX(Z$121:Z$137,$F1819)*INDEX(Z$151:Z$167,$F1819))*$E1819</f>
        <v/>
      </c>
      <c r="AA1819" s="37">
        <f>(INDEX(AA$235:AA$238,$D1819)*INDEX(AA$239:AA$255,$F1819)+AA$194*INDEX(AA$121:AA$137,$F1819)*INDEX(AA$151:AA$167,$F1819))*$E1819</f>
        <v/>
      </c>
      <c r="AB1819" s="37">
        <f>(INDEX(AB$235:AB$238,$D1819)*INDEX(AB$239:AB$255,$F1819)+AB$194*INDEX(AB$121:AB$137,$F1819)*INDEX(AB$151:AB$167,$F1819))*$E1819</f>
        <v/>
      </c>
      <c r="AC1819" s="37">
        <f>(INDEX(AC$235:AC$238,$D1819)*INDEX(AC$239:AC$255,$F1819)+AC$194*INDEX(AC$121:AC$137,$F1819)*INDEX(AC$151:AC$167,$F1819))*$E1819</f>
        <v/>
      </c>
      <c r="AD1819" s="40">
        <f>SHADOWEFF(INDEX(AD$235:AD$238,$D1819),INDEX(AD$239:AD$255,$F1819),AD$194,INDEX(AD$121:AD$137,$F1819),INDEX(AD$151:AD$167,$F1819),$E1819)</f>
        <v/>
      </c>
      <c r="AF1819" s="11">
        <f>LOWER(Settings!$C$4)&amp;".mit."&amp;$A1819&amp;IF($C1819="","","."&amp;$C1819&amp;"."&amp;$B1819)&amp;IF(INDEX(Variables!$D$5:$D$105,MATCH($A1819,Variables!$A$5:$A$105,0))="","","."&amp;INDEX(Variables!$D$5:$D$105,MATCH($A1819,Variables!$A$5:$A$105,0)))&amp;"."&amp;AF$5</f>
        <v/>
      </c>
      <c r="AG1819" s="38">
        <f>(INDEX(AG$235:AG$238,$D1819)*INDEX(AG$239:AG$255,$F1819)+AG$194*INDEX(AG$121:AG$137,$F1819)*INDEX(AG$151:AG$167,$F1819))*$E1819</f>
        <v/>
      </c>
      <c r="AH1819" s="37">
        <f>(INDEX(AH$235:AH$238,$D1819)*INDEX(AH$239:AH$255,$F1819)+AH$194*INDEX(AH$121:AH$137,$F1819)*INDEX(AH$151:AH$167,$F1819))*$E1819</f>
        <v/>
      </c>
      <c r="AI1819" s="37">
        <f>(INDEX(AI$235:AI$238,$D1819)*INDEX(AI$239:AI$255,$F1819)+AI$194*INDEX(AI$121:AI$137,$F1819)*INDEX(AI$151:AI$167,$F1819))*$E1819</f>
        <v/>
      </c>
      <c r="AJ1819" s="37">
        <f>(INDEX(AJ$235:AJ$238,$D1819)*INDEX(AJ$239:AJ$255,$F1819)+AJ$194*INDEX(AJ$121:AJ$137,$F1819)*INDEX(AJ$151:AJ$167,$F1819))*$E1819</f>
        <v/>
      </c>
      <c r="AK1819" s="37">
        <f>(INDEX(AK$235:AK$238,$D1819)*INDEX(AK$239:AK$255,$F1819)+AK$194*INDEX(AK$121:AK$137,$F1819)*INDEX(AK$151:AK$167,$F1819))*$E1819</f>
        <v/>
      </c>
      <c r="AL1819" s="37">
        <f>(INDEX(AL$235:AL$238,$D1819)*INDEX(AL$239:AL$255,$F1819)+AL$194*INDEX(AL$121:AL$137,$F1819)*INDEX(AL$151:AL$167,$F1819))*$E1819</f>
        <v/>
      </c>
      <c r="AM1819" s="37">
        <f>(INDEX(AM$235:AM$238,$D1819)*INDEX(AM$239:AM$255,$F1819)+AM$194*INDEX(AM$121:AM$137,$F1819)*INDEX(AM$151:AM$167,$F1819))*$E1819</f>
        <v/>
      </c>
      <c r="AN1819" s="37">
        <f>(INDEX(AN$235:AN$238,$D1819)*INDEX(AN$239:AN$255,$F1819)+AN$194*INDEX(AN$121:AN$137,$F1819)*INDEX(AN$151:AN$167,$F1819))*$E1819</f>
        <v/>
      </c>
      <c r="AO1819" s="37">
        <f>(INDEX(AO$235:AO$238,$D1819)*INDEX(AO$239:AO$255,$F1819)+AO$194*INDEX(AO$121:AO$137,$F1819)*INDEX(AO$151:AO$167,$F1819))*$E1819</f>
        <v/>
      </c>
      <c r="AP1819" s="37">
        <f>(INDEX(AP$235:AP$238,$D1819)*INDEX(AP$239:AP$255,$F1819)+AP$194*INDEX(AP$121:AP$137,$F1819)*INDEX(AP$151:AP$167,$F1819))*$E1819</f>
        <v/>
      </c>
      <c r="AQ1819" s="37">
        <f>(INDEX(AQ$235:AQ$238,$D1819)*INDEX(AQ$239:AQ$255,$F1819)+AQ$194*INDEX(AQ$121:AQ$137,$F1819)*INDEX(AQ$151:AQ$167,$F1819))*$E1819</f>
        <v/>
      </c>
      <c r="AR1819" s="37">
        <f>(INDEX(AR$235:AR$238,$D1819)*INDEX(AR$239:AR$255,$F1819)+AR$194*INDEX(AR$121:AR$137,$F1819)*INDEX(AR$151:AR$167,$F1819))*$E1819</f>
        <v/>
      </c>
      <c r="AS1819" s="37">
        <f>(INDEX(AS$235:AS$238,$D1819)*INDEX(AS$239:AS$255,$F1819)+AS$194*INDEX(AS$121:AS$137,$F1819)*INDEX(AS$151:AS$167,$F1819))*$E1819</f>
        <v/>
      </c>
      <c r="AT1819" s="37">
        <f>(INDEX(AT$235:AT$238,$D1819)*INDEX(AT$239:AT$255,$F1819)+AT$194*INDEX(AT$121:AT$137,$F1819)*INDEX(AT$151:AT$167,$F1819))*$E1819</f>
        <v/>
      </c>
      <c r="AU1819" s="37">
        <f>(INDEX(AU$235:AU$238,$D1819)*INDEX(AU$239:AU$255,$F1819)+AU$194*INDEX(AU$121:AU$137,$F1819)*INDEX(AU$151:AU$167,$F1819))*$E1819</f>
        <v/>
      </c>
      <c r="AV1819" s="37">
        <f>(INDEX(AV$235:AV$238,$D1819)*INDEX(AV$239:AV$255,$F1819)+AV$194*INDEX(AV$121:AV$137,$F1819)*INDEX(AV$151:AV$167,$F1819))*$E1819</f>
        <v/>
      </c>
      <c r="AW1819" s="37">
        <f>(INDEX(AW$235:AW$238,$D1819)*INDEX(AW$239:AW$255,$F1819)+AW$194*INDEX(AW$121:AW$137,$F1819)*INDEX(AW$151:AW$167,$F1819))*$E1819</f>
        <v/>
      </c>
      <c r="AX1819" s="37">
        <f>(INDEX(AX$235:AX$238,$D1819)*INDEX(AX$239:AX$255,$F1819)+AX$194*INDEX(AX$121:AX$137,$F1819)*INDEX(AX$151:AX$167,$F1819))*$E1819</f>
        <v/>
      </c>
      <c r="AY1819" s="40">
        <f>SHADOWEFF(INDEX(AY$235:AY$238,$D1819),INDEX(AY$239:AY$255,$F1819),AY$194,INDEX(AY$121:AY$137,$F1819),INDEX(AY$151:AY$167,$F1819),$E1819)</f>
        <v/>
      </c>
    </row>
    <row r="1820" hidden="1" outlineLevel="2">
      <c r="A1820" s="14" t="inlineStr">
        <is>
          <t>shp</t>
        </is>
      </c>
      <c r="B1820" s="14" t="inlineStr">
        <is>
          <t>ker</t>
        </is>
      </c>
      <c r="C1820" s="14" t="inlineStr">
        <is>
          <t>ftr</t>
        </is>
      </c>
      <c r="D1820" s="37">
        <f>INDEX(Inputs!$M$5:$M$132,MATCH($B1820&amp;"|"&amp;$C1820,Inputs!$A$5:$A$132,0))</f>
        <v/>
      </c>
      <c r="E1820" s="37">
        <f>INDEX(Inputs!$T$5:$T$132,MATCH($B1820&amp;"|"&amp;$C1820,Inputs!$A$5:$A$132,0))</f>
        <v/>
      </c>
      <c r="F1820" s="37">
        <f>INDEX(Inputs!$K$5:$K$132,MATCH($B1820&amp;"|"&amp;$C1820,Inputs!$A$5:$A$132,0))</f>
        <v/>
      </c>
      <c r="G1820" s="36" t="n"/>
      <c r="H1820" s="14">
        <f>INDEX(Variables!$B$5:$B$105,MATCH($A1820,Variables!$A$5:$A$105,0))&amp;IF($C1820="",""," | "&amp;INDEX(Mapping!$B$5:$B$26,MATCH($C1820,Mapping!$A$5:$A$26,0))&amp;" | "&amp;INDEX(Mapping!$B$30:$B$41,MATCH($B1820,Mapping!$A$30:$A$41,0)))</f>
        <v/>
      </c>
      <c r="I1820" s="14">
        <f>INDEX(Variables!$C$5:$C$105,MATCH($A1820,Variables!$A$5:$A$105,0))</f>
        <v/>
      </c>
      <c r="J1820" s="14">
        <f>INDEX(Variables!$E$5:$E$105,MATCH($A1820,Variables!$A$5:$A$105,0))</f>
        <v/>
      </c>
      <c r="K1820" s="11">
        <f>LOWER(Settings!$C$4)&amp;".mit."&amp;$A1820&amp;IF($C1820="","","."&amp;$C1820&amp;"."&amp;$B1820)&amp;IF(INDEX(Variables!$D$5:$D$105,MATCH($A1820,Variables!$A$5:$A$105,0))="","","."&amp;INDEX(Variables!$D$5:$D$105,MATCH($A1820,Variables!$A$5:$A$105,0)))&amp;"."&amp;K$5</f>
        <v/>
      </c>
      <c r="L1820" s="38">
        <f>(INDEX(L$235:L$238,$D1820)*INDEX(L$239:L$255,$F1820)+L$194*INDEX(L$121:L$137,$F1820)*INDEX(L$151:L$167,$F1820))*$E1820</f>
        <v/>
      </c>
      <c r="M1820" s="37">
        <f>(INDEX(M$235:M$238,$D1820)*INDEX(M$239:M$255,$F1820)+M$194*INDEX(M$121:M$137,$F1820)*INDEX(M$151:M$167,$F1820))*$E1820</f>
        <v/>
      </c>
      <c r="N1820" s="37">
        <f>(INDEX(N$235:N$238,$D1820)*INDEX(N$239:N$255,$F1820)+N$194*INDEX(N$121:N$137,$F1820)*INDEX(N$151:N$167,$F1820))*$E1820</f>
        <v/>
      </c>
      <c r="O1820" s="37">
        <f>(INDEX(O$235:O$238,$D1820)*INDEX(O$239:O$255,$F1820)+O$194*INDEX(O$121:O$137,$F1820)*INDEX(O$151:O$167,$F1820))*$E1820</f>
        <v/>
      </c>
      <c r="P1820" s="37">
        <f>(INDEX(P$235:P$238,$D1820)*INDEX(P$239:P$255,$F1820)+P$194*INDEX(P$121:P$137,$F1820)*INDEX(P$151:P$167,$F1820))*$E1820</f>
        <v/>
      </c>
      <c r="Q1820" s="37">
        <f>(INDEX(Q$235:Q$238,$D1820)*INDEX(Q$239:Q$255,$F1820)+Q$194*INDEX(Q$121:Q$137,$F1820)*INDEX(Q$151:Q$167,$F1820))*$E1820</f>
        <v/>
      </c>
      <c r="R1820" s="37">
        <f>(INDEX(R$235:R$238,$D1820)*INDEX(R$239:R$255,$F1820)+R$194*INDEX(R$121:R$137,$F1820)*INDEX(R$151:R$167,$F1820))*$E1820</f>
        <v/>
      </c>
      <c r="S1820" s="37">
        <f>(INDEX(S$235:S$238,$D1820)*INDEX(S$239:S$255,$F1820)+S$194*INDEX(S$121:S$137,$F1820)*INDEX(S$151:S$167,$F1820))*$E1820</f>
        <v/>
      </c>
      <c r="T1820" s="37">
        <f>(INDEX(T$235:T$238,$D1820)*INDEX(T$239:T$255,$F1820)+T$194*INDEX(T$121:T$137,$F1820)*INDEX(T$151:T$167,$F1820))*$E1820</f>
        <v/>
      </c>
      <c r="U1820" s="37">
        <f>(INDEX(U$235:U$238,$D1820)*INDEX(U$239:U$255,$F1820)+U$194*INDEX(U$121:U$137,$F1820)*INDEX(U$151:U$167,$F1820))*$E1820</f>
        <v/>
      </c>
      <c r="V1820" s="37">
        <f>(INDEX(V$235:V$238,$D1820)*INDEX(V$239:V$255,$F1820)+V$194*INDEX(V$121:V$137,$F1820)*INDEX(V$151:V$167,$F1820))*$E1820</f>
        <v/>
      </c>
      <c r="W1820" s="37">
        <f>(INDEX(W$235:W$238,$D1820)*INDEX(W$239:W$255,$F1820)+W$194*INDEX(W$121:W$137,$F1820)*INDEX(W$151:W$167,$F1820))*$E1820</f>
        <v/>
      </c>
      <c r="X1820" s="37">
        <f>(INDEX(X$235:X$238,$D1820)*INDEX(X$239:X$255,$F1820)+X$194*INDEX(X$121:X$137,$F1820)*INDEX(X$151:X$167,$F1820))*$E1820</f>
        <v/>
      </c>
      <c r="Y1820" s="37">
        <f>(INDEX(Y$235:Y$238,$D1820)*INDEX(Y$239:Y$255,$F1820)+Y$194*INDEX(Y$121:Y$137,$F1820)*INDEX(Y$151:Y$167,$F1820))*$E1820</f>
        <v/>
      </c>
      <c r="Z1820" s="37">
        <f>(INDEX(Z$235:Z$238,$D1820)*INDEX(Z$239:Z$255,$F1820)+Z$194*INDEX(Z$121:Z$137,$F1820)*INDEX(Z$151:Z$167,$F1820))*$E1820</f>
        <v/>
      </c>
      <c r="AA1820" s="37">
        <f>(INDEX(AA$235:AA$238,$D1820)*INDEX(AA$239:AA$255,$F1820)+AA$194*INDEX(AA$121:AA$137,$F1820)*INDEX(AA$151:AA$167,$F1820))*$E1820</f>
        <v/>
      </c>
      <c r="AB1820" s="37">
        <f>(INDEX(AB$235:AB$238,$D1820)*INDEX(AB$239:AB$255,$F1820)+AB$194*INDEX(AB$121:AB$137,$F1820)*INDEX(AB$151:AB$167,$F1820))*$E1820</f>
        <v/>
      </c>
      <c r="AC1820" s="37">
        <f>(INDEX(AC$235:AC$238,$D1820)*INDEX(AC$239:AC$255,$F1820)+AC$194*INDEX(AC$121:AC$137,$F1820)*INDEX(AC$151:AC$167,$F1820))*$E1820</f>
        <v/>
      </c>
      <c r="AD1820" s="40">
        <f>SHADOWEFF(INDEX(AD$235:AD$238,$D1820),INDEX(AD$239:AD$255,$F1820),AD$194,INDEX(AD$121:AD$137,$F1820),INDEX(AD$151:AD$167,$F1820),$E1820)</f>
        <v/>
      </c>
      <c r="AF1820" s="11">
        <f>LOWER(Settings!$C$4)&amp;".mit."&amp;$A1820&amp;IF($C1820="","","."&amp;$C1820&amp;"."&amp;$B1820)&amp;IF(INDEX(Variables!$D$5:$D$105,MATCH($A1820,Variables!$A$5:$A$105,0))="","","."&amp;INDEX(Variables!$D$5:$D$105,MATCH($A1820,Variables!$A$5:$A$105,0)))&amp;"."&amp;AF$5</f>
        <v/>
      </c>
      <c r="AG1820" s="38">
        <f>(INDEX(AG$235:AG$238,$D1820)*INDEX(AG$239:AG$255,$F1820)+AG$194*INDEX(AG$121:AG$137,$F1820)*INDEX(AG$151:AG$167,$F1820))*$E1820</f>
        <v/>
      </c>
      <c r="AH1820" s="37">
        <f>(INDEX(AH$235:AH$238,$D1820)*INDEX(AH$239:AH$255,$F1820)+AH$194*INDEX(AH$121:AH$137,$F1820)*INDEX(AH$151:AH$167,$F1820))*$E1820</f>
        <v/>
      </c>
      <c r="AI1820" s="37">
        <f>(INDEX(AI$235:AI$238,$D1820)*INDEX(AI$239:AI$255,$F1820)+AI$194*INDEX(AI$121:AI$137,$F1820)*INDEX(AI$151:AI$167,$F1820))*$E1820</f>
        <v/>
      </c>
      <c r="AJ1820" s="37">
        <f>(INDEX(AJ$235:AJ$238,$D1820)*INDEX(AJ$239:AJ$255,$F1820)+AJ$194*INDEX(AJ$121:AJ$137,$F1820)*INDEX(AJ$151:AJ$167,$F1820))*$E1820</f>
        <v/>
      </c>
      <c r="AK1820" s="37">
        <f>(INDEX(AK$235:AK$238,$D1820)*INDEX(AK$239:AK$255,$F1820)+AK$194*INDEX(AK$121:AK$137,$F1820)*INDEX(AK$151:AK$167,$F1820))*$E1820</f>
        <v/>
      </c>
      <c r="AL1820" s="37">
        <f>(INDEX(AL$235:AL$238,$D1820)*INDEX(AL$239:AL$255,$F1820)+AL$194*INDEX(AL$121:AL$137,$F1820)*INDEX(AL$151:AL$167,$F1820))*$E1820</f>
        <v/>
      </c>
      <c r="AM1820" s="37">
        <f>(INDEX(AM$235:AM$238,$D1820)*INDEX(AM$239:AM$255,$F1820)+AM$194*INDEX(AM$121:AM$137,$F1820)*INDEX(AM$151:AM$167,$F1820))*$E1820</f>
        <v/>
      </c>
      <c r="AN1820" s="37">
        <f>(INDEX(AN$235:AN$238,$D1820)*INDEX(AN$239:AN$255,$F1820)+AN$194*INDEX(AN$121:AN$137,$F1820)*INDEX(AN$151:AN$167,$F1820))*$E1820</f>
        <v/>
      </c>
      <c r="AO1820" s="37">
        <f>(INDEX(AO$235:AO$238,$D1820)*INDEX(AO$239:AO$255,$F1820)+AO$194*INDEX(AO$121:AO$137,$F1820)*INDEX(AO$151:AO$167,$F1820))*$E1820</f>
        <v/>
      </c>
      <c r="AP1820" s="37">
        <f>(INDEX(AP$235:AP$238,$D1820)*INDEX(AP$239:AP$255,$F1820)+AP$194*INDEX(AP$121:AP$137,$F1820)*INDEX(AP$151:AP$167,$F1820))*$E1820</f>
        <v/>
      </c>
      <c r="AQ1820" s="37">
        <f>(INDEX(AQ$235:AQ$238,$D1820)*INDEX(AQ$239:AQ$255,$F1820)+AQ$194*INDEX(AQ$121:AQ$137,$F1820)*INDEX(AQ$151:AQ$167,$F1820))*$E1820</f>
        <v/>
      </c>
      <c r="AR1820" s="37">
        <f>(INDEX(AR$235:AR$238,$D1820)*INDEX(AR$239:AR$255,$F1820)+AR$194*INDEX(AR$121:AR$137,$F1820)*INDEX(AR$151:AR$167,$F1820))*$E1820</f>
        <v/>
      </c>
      <c r="AS1820" s="37">
        <f>(INDEX(AS$235:AS$238,$D1820)*INDEX(AS$239:AS$255,$F1820)+AS$194*INDEX(AS$121:AS$137,$F1820)*INDEX(AS$151:AS$167,$F1820))*$E1820</f>
        <v/>
      </c>
      <c r="AT1820" s="37">
        <f>(INDEX(AT$235:AT$238,$D1820)*INDEX(AT$239:AT$255,$F1820)+AT$194*INDEX(AT$121:AT$137,$F1820)*INDEX(AT$151:AT$167,$F1820))*$E1820</f>
        <v/>
      </c>
      <c r="AU1820" s="37">
        <f>(INDEX(AU$235:AU$238,$D1820)*INDEX(AU$239:AU$255,$F1820)+AU$194*INDEX(AU$121:AU$137,$F1820)*INDEX(AU$151:AU$167,$F1820))*$E1820</f>
        <v/>
      </c>
      <c r="AV1820" s="37">
        <f>(INDEX(AV$235:AV$238,$D1820)*INDEX(AV$239:AV$255,$F1820)+AV$194*INDEX(AV$121:AV$137,$F1820)*INDEX(AV$151:AV$167,$F1820))*$E1820</f>
        <v/>
      </c>
      <c r="AW1820" s="37">
        <f>(INDEX(AW$235:AW$238,$D1820)*INDEX(AW$239:AW$255,$F1820)+AW$194*INDEX(AW$121:AW$137,$F1820)*INDEX(AW$151:AW$167,$F1820))*$E1820</f>
        <v/>
      </c>
      <c r="AX1820" s="37">
        <f>(INDEX(AX$235:AX$238,$D1820)*INDEX(AX$239:AX$255,$F1820)+AX$194*INDEX(AX$121:AX$137,$F1820)*INDEX(AX$151:AX$167,$F1820))*$E1820</f>
        <v/>
      </c>
      <c r="AY1820" s="40">
        <f>SHADOWEFF(INDEX(AY$235:AY$238,$D1820),INDEX(AY$239:AY$255,$F1820),AY$194,INDEX(AY$121:AY$137,$F1820),INDEX(AY$151:AY$167,$F1820),$E1820)</f>
        <v/>
      </c>
    </row>
    <row r="1821" hidden="1" outlineLevel="2">
      <c r="A1821" s="14" t="inlineStr">
        <is>
          <t>shp</t>
        </is>
      </c>
      <c r="B1821" s="14" t="inlineStr">
        <is>
          <t>oop</t>
        </is>
      </c>
      <c r="C1821" s="14" t="inlineStr">
        <is>
          <t>ftr</t>
        </is>
      </c>
      <c r="D1821" s="37">
        <f>INDEX(Inputs!$M$5:$M$132,MATCH($B1821&amp;"|"&amp;$C1821,Inputs!$A$5:$A$132,0))</f>
        <v/>
      </c>
      <c r="E1821" s="37">
        <f>INDEX(Inputs!$T$5:$T$132,MATCH($B1821&amp;"|"&amp;$C1821,Inputs!$A$5:$A$132,0))</f>
        <v/>
      </c>
      <c r="F1821" s="37">
        <f>INDEX(Inputs!$K$5:$K$132,MATCH($B1821&amp;"|"&amp;$C1821,Inputs!$A$5:$A$132,0))</f>
        <v/>
      </c>
      <c r="G1821" s="36" t="n"/>
      <c r="H1821" s="14">
        <f>INDEX(Variables!$B$5:$B$105,MATCH($A1821,Variables!$A$5:$A$105,0))&amp;IF($C1821="",""," | "&amp;INDEX(Mapping!$B$5:$B$26,MATCH($C1821,Mapping!$A$5:$A$26,0))&amp;" | "&amp;INDEX(Mapping!$B$30:$B$41,MATCH($B1821,Mapping!$A$30:$A$41,0)))</f>
        <v/>
      </c>
      <c r="I1821" s="14">
        <f>INDEX(Variables!$C$5:$C$105,MATCH($A1821,Variables!$A$5:$A$105,0))</f>
        <v/>
      </c>
      <c r="J1821" s="14">
        <f>INDEX(Variables!$E$5:$E$105,MATCH($A1821,Variables!$A$5:$A$105,0))</f>
        <v/>
      </c>
      <c r="K1821" s="11">
        <f>LOWER(Settings!$C$4)&amp;".mit."&amp;$A1821&amp;IF($C1821="","","."&amp;$C1821&amp;"."&amp;$B1821)&amp;IF(INDEX(Variables!$D$5:$D$105,MATCH($A1821,Variables!$A$5:$A$105,0))="","","."&amp;INDEX(Variables!$D$5:$D$105,MATCH($A1821,Variables!$A$5:$A$105,0)))&amp;"."&amp;K$5</f>
        <v/>
      </c>
      <c r="L1821" s="38">
        <f>(INDEX(L$235:L$238,$D1821)*INDEX(L$239:L$255,$F1821)+L$194*INDEX(L$121:L$137,$F1821)*INDEX(L$151:L$167,$F1821))*$E1821</f>
        <v/>
      </c>
      <c r="M1821" s="37">
        <f>(INDEX(M$235:M$238,$D1821)*INDEX(M$239:M$255,$F1821)+M$194*INDEX(M$121:M$137,$F1821)*INDEX(M$151:M$167,$F1821))*$E1821</f>
        <v/>
      </c>
      <c r="N1821" s="37">
        <f>(INDEX(N$235:N$238,$D1821)*INDEX(N$239:N$255,$F1821)+N$194*INDEX(N$121:N$137,$F1821)*INDEX(N$151:N$167,$F1821))*$E1821</f>
        <v/>
      </c>
      <c r="O1821" s="37">
        <f>(INDEX(O$235:O$238,$D1821)*INDEX(O$239:O$255,$F1821)+O$194*INDEX(O$121:O$137,$F1821)*INDEX(O$151:O$167,$F1821))*$E1821</f>
        <v/>
      </c>
      <c r="P1821" s="37">
        <f>(INDEX(P$235:P$238,$D1821)*INDEX(P$239:P$255,$F1821)+P$194*INDEX(P$121:P$137,$F1821)*INDEX(P$151:P$167,$F1821))*$E1821</f>
        <v/>
      </c>
      <c r="Q1821" s="37">
        <f>(INDEX(Q$235:Q$238,$D1821)*INDEX(Q$239:Q$255,$F1821)+Q$194*INDEX(Q$121:Q$137,$F1821)*INDEX(Q$151:Q$167,$F1821))*$E1821</f>
        <v/>
      </c>
      <c r="R1821" s="37">
        <f>(INDEX(R$235:R$238,$D1821)*INDEX(R$239:R$255,$F1821)+R$194*INDEX(R$121:R$137,$F1821)*INDEX(R$151:R$167,$F1821))*$E1821</f>
        <v/>
      </c>
      <c r="S1821" s="37">
        <f>(INDEX(S$235:S$238,$D1821)*INDEX(S$239:S$255,$F1821)+S$194*INDEX(S$121:S$137,$F1821)*INDEX(S$151:S$167,$F1821))*$E1821</f>
        <v/>
      </c>
      <c r="T1821" s="37">
        <f>(INDEX(T$235:T$238,$D1821)*INDEX(T$239:T$255,$F1821)+T$194*INDEX(T$121:T$137,$F1821)*INDEX(T$151:T$167,$F1821))*$E1821</f>
        <v/>
      </c>
      <c r="U1821" s="37">
        <f>(INDEX(U$235:U$238,$D1821)*INDEX(U$239:U$255,$F1821)+U$194*INDEX(U$121:U$137,$F1821)*INDEX(U$151:U$167,$F1821))*$E1821</f>
        <v/>
      </c>
      <c r="V1821" s="37">
        <f>(INDEX(V$235:V$238,$D1821)*INDEX(V$239:V$255,$F1821)+V$194*INDEX(V$121:V$137,$F1821)*INDEX(V$151:V$167,$F1821))*$E1821</f>
        <v/>
      </c>
      <c r="W1821" s="37">
        <f>(INDEX(W$235:W$238,$D1821)*INDEX(W$239:W$255,$F1821)+W$194*INDEX(W$121:W$137,$F1821)*INDEX(W$151:W$167,$F1821))*$E1821</f>
        <v/>
      </c>
      <c r="X1821" s="37">
        <f>(INDEX(X$235:X$238,$D1821)*INDEX(X$239:X$255,$F1821)+X$194*INDEX(X$121:X$137,$F1821)*INDEX(X$151:X$167,$F1821))*$E1821</f>
        <v/>
      </c>
      <c r="Y1821" s="37">
        <f>(INDEX(Y$235:Y$238,$D1821)*INDEX(Y$239:Y$255,$F1821)+Y$194*INDEX(Y$121:Y$137,$F1821)*INDEX(Y$151:Y$167,$F1821))*$E1821</f>
        <v/>
      </c>
      <c r="Z1821" s="37">
        <f>(INDEX(Z$235:Z$238,$D1821)*INDEX(Z$239:Z$255,$F1821)+Z$194*INDEX(Z$121:Z$137,$F1821)*INDEX(Z$151:Z$167,$F1821))*$E1821</f>
        <v/>
      </c>
      <c r="AA1821" s="37">
        <f>(INDEX(AA$235:AA$238,$D1821)*INDEX(AA$239:AA$255,$F1821)+AA$194*INDEX(AA$121:AA$137,$F1821)*INDEX(AA$151:AA$167,$F1821))*$E1821</f>
        <v/>
      </c>
      <c r="AB1821" s="37">
        <f>(INDEX(AB$235:AB$238,$D1821)*INDEX(AB$239:AB$255,$F1821)+AB$194*INDEX(AB$121:AB$137,$F1821)*INDEX(AB$151:AB$167,$F1821))*$E1821</f>
        <v/>
      </c>
      <c r="AC1821" s="37">
        <f>(INDEX(AC$235:AC$238,$D1821)*INDEX(AC$239:AC$255,$F1821)+AC$194*INDEX(AC$121:AC$137,$F1821)*INDEX(AC$151:AC$167,$F1821))*$E1821</f>
        <v/>
      </c>
      <c r="AD1821" s="40">
        <f>SHADOWEFF(INDEX(AD$235:AD$238,$D1821),INDEX(AD$239:AD$255,$F1821),AD$194,INDEX(AD$121:AD$137,$F1821),INDEX(AD$151:AD$167,$F1821),$E1821)</f>
        <v/>
      </c>
      <c r="AF1821" s="11">
        <f>LOWER(Settings!$C$4)&amp;".mit."&amp;$A1821&amp;IF($C1821="","","."&amp;$C1821&amp;"."&amp;$B1821)&amp;IF(INDEX(Variables!$D$5:$D$105,MATCH($A1821,Variables!$A$5:$A$105,0))="","","."&amp;INDEX(Variables!$D$5:$D$105,MATCH($A1821,Variables!$A$5:$A$105,0)))&amp;"."&amp;AF$5</f>
        <v/>
      </c>
      <c r="AG1821" s="38">
        <f>(INDEX(AG$235:AG$238,$D1821)*INDEX(AG$239:AG$255,$F1821)+AG$194*INDEX(AG$121:AG$137,$F1821)*INDEX(AG$151:AG$167,$F1821))*$E1821</f>
        <v/>
      </c>
      <c r="AH1821" s="37">
        <f>(INDEX(AH$235:AH$238,$D1821)*INDEX(AH$239:AH$255,$F1821)+AH$194*INDEX(AH$121:AH$137,$F1821)*INDEX(AH$151:AH$167,$F1821))*$E1821</f>
        <v/>
      </c>
      <c r="AI1821" s="37">
        <f>(INDEX(AI$235:AI$238,$D1821)*INDEX(AI$239:AI$255,$F1821)+AI$194*INDEX(AI$121:AI$137,$F1821)*INDEX(AI$151:AI$167,$F1821))*$E1821</f>
        <v/>
      </c>
      <c r="AJ1821" s="37">
        <f>(INDEX(AJ$235:AJ$238,$D1821)*INDEX(AJ$239:AJ$255,$F1821)+AJ$194*INDEX(AJ$121:AJ$137,$F1821)*INDEX(AJ$151:AJ$167,$F1821))*$E1821</f>
        <v/>
      </c>
      <c r="AK1821" s="37">
        <f>(INDEX(AK$235:AK$238,$D1821)*INDEX(AK$239:AK$255,$F1821)+AK$194*INDEX(AK$121:AK$137,$F1821)*INDEX(AK$151:AK$167,$F1821))*$E1821</f>
        <v/>
      </c>
      <c r="AL1821" s="37">
        <f>(INDEX(AL$235:AL$238,$D1821)*INDEX(AL$239:AL$255,$F1821)+AL$194*INDEX(AL$121:AL$137,$F1821)*INDEX(AL$151:AL$167,$F1821))*$E1821</f>
        <v/>
      </c>
      <c r="AM1821" s="37">
        <f>(INDEX(AM$235:AM$238,$D1821)*INDEX(AM$239:AM$255,$F1821)+AM$194*INDEX(AM$121:AM$137,$F1821)*INDEX(AM$151:AM$167,$F1821))*$E1821</f>
        <v/>
      </c>
      <c r="AN1821" s="37">
        <f>(INDEX(AN$235:AN$238,$D1821)*INDEX(AN$239:AN$255,$F1821)+AN$194*INDEX(AN$121:AN$137,$F1821)*INDEX(AN$151:AN$167,$F1821))*$E1821</f>
        <v/>
      </c>
      <c r="AO1821" s="37">
        <f>(INDEX(AO$235:AO$238,$D1821)*INDEX(AO$239:AO$255,$F1821)+AO$194*INDEX(AO$121:AO$137,$F1821)*INDEX(AO$151:AO$167,$F1821))*$E1821</f>
        <v/>
      </c>
      <c r="AP1821" s="37">
        <f>(INDEX(AP$235:AP$238,$D1821)*INDEX(AP$239:AP$255,$F1821)+AP$194*INDEX(AP$121:AP$137,$F1821)*INDEX(AP$151:AP$167,$F1821))*$E1821</f>
        <v/>
      </c>
      <c r="AQ1821" s="37">
        <f>(INDEX(AQ$235:AQ$238,$D1821)*INDEX(AQ$239:AQ$255,$F1821)+AQ$194*INDEX(AQ$121:AQ$137,$F1821)*INDEX(AQ$151:AQ$167,$F1821))*$E1821</f>
        <v/>
      </c>
      <c r="AR1821" s="37">
        <f>(INDEX(AR$235:AR$238,$D1821)*INDEX(AR$239:AR$255,$F1821)+AR$194*INDEX(AR$121:AR$137,$F1821)*INDEX(AR$151:AR$167,$F1821))*$E1821</f>
        <v/>
      </c>
      <c r="AS1821" s="37">
        <f>(INDEX(AS$235:AS$238,$D1821)*INDEX(AS$239:AS$255,$F1821)+AS$194*INDEX(AS$121:AS$137,$F1821)*INDEX(AS$151:AS$167,$F1821))*$E1821</f>
        <v/>
      </c>
      <c r="AT1821" s="37">
        <f>(INDEX(AT$235:AT$238,$D1821)*INDEX(AT$239:AT$255,$F1821)+AT$194*INDEX(AT$121:AT$137,$F1821)*INDEX(AT$151:AT$167,$F1821))*$E1821</f>
        <v/>
      </c>
      <c r="AU1821" s="37">
        <f>(INDEX(AU$235:AU$238,$D1821)*INDEX(AU$239:AU$255,$F1821)+AU$194*INDEX(AU$121:AU$137,$F1821)*INDEX(AU$151:AU$167,$F1821))*$E1821</f>
        <v/>
      </c>
      <c r="AV1821" s="37">
        <f>(INDEX(AV$235:AV$238,$D1821)*INDEX(AV$239:AV$255,$F1821)+AV$194*INDEX(AV$121:AV$137,$F1821)*INDEX(AV$151:AV$167,$F1821))*$E1821</f>
        <v/>
      </c>
      <c r="AW1821" s="37">
        <f>(INDEX(AW$235:AW$238,$D1821)*INDEX(AW$239:AW$255,$F1821)+AW$194*INDEX(AW$121:AW$137,$F1821)*INDEX(AW$151:AW$167,$F1821))*$E1821</f>
        <v/>
      </c>
      <c r="AX1821" s="37">
        <f>(INDEX(AX$235:AX$238,$D1821)*INDEX(AX$239:AX$255,$F1821)+AX$194*INDEX(AX$121:AX$137,$F1821)*INDEX(AX$151:AX$167,$F1821))*$E1821</f>
        <v/>
      </c>
      <c r="AY1821" s="40">
        <f>SHADOWEFF(INDEX(AY$235:AY$238,$D1821),INDEX(AY$239:AY$255,$F1821),AY$194,INDEX(AY$121:AY$137,$F1821),INDEX(AY$151:AY$167,$F1821),$E1821)</f>
        <v/>
      </c>
    </row>
    <row r="1822" hidden="1" outlineLevel="2">
      <c r="A1822" s="14" t="inlineStr">
        <is>
          <t>shp</t>
        </is>
      </c>
      <c r="B1822" s="14" t="inlineStr">
        <is>
          <t>bio</t>
        </is>
      </c>
      <c r="C1822" s="14" t="inlineStr">
        <is>
          <t>ftr</t>
        </is>
      </c>
      <c r="D1822" s="37">
        <f>INDEX(Inputs!$M$5:$M$132,MATCH($B1822&amp;"|"&amp;$C1822,Inputs!$A$5:$A$132,0))</f>
        <v/>
      </c>
      <c r="E1822" s="37">
        <f>INDEX(Inputs!$T$5:$T$132,MATCH($B1822&amp;"|"&amp;$C1822,Inputs!$A$5:$A$132,0))</f>
        <v/>
      </c>
      <c r="F1822" s="37">
        <f>INDEX(Inputs!$K$5:$K$132,MATCH($B1822&amp;"|"&amp;$C1822,Inputs!$A$5:$A$132,0))</f>
        <v/>
      </c>
      <c r="G1822" s="36" t="n"/>
      <c r="H1822" s="14">
        <f>INDEX(Variables!$B$5:$B$105,MATCH($A1822,Variables!$A$5:$A$105,0))&amp;IF($C1822="",""," | "&amp;INDEX(Mapping!$B$5:$B$26,MATCH($C1822,Mapping!$A$5:$A$26,0))&amp;" | "&amp;INDEX(Mapping!$B$30:$B$41,MATCH($B1822,Mapping!$A$30:$A$41,0)))</f>
        <v/>
      </c>
      <c r="I1822" s="14">
        <f>INDEX(Variables!$C$5:$C$105,MATCH($A1822,Variables!$A$5:$A$105,0))</f>
        <v/>
      </c>
      <c r="J1822" s="14">
        <f>INDEX(Variables!$E$5:$E$105,MATCH($A1822,Variables!$A$5:$A$105,0))</f>
        <v/>
      </c>
      <c r="K1822" s="11">
        <f>LOWER(Settings!$C$4)&amp;".mit."&amp;$A1822&amp;IF($C1822="","","."&amp;$C1822&amp;"."&amp;$B1822)&amp;IF(INDEX(Variables!$D$5:$D$105,MATCH($A1822,Variables!$A$5:$A$105,0))="","","."&amp;INDEX(Variables!$D$5:$D$105,MATCH($A1822,Variables!$A$5:$A$105,0)))&amp;"."&amp;K$5</f>
        <v/>
      </c>
      <c r="L1822" s="38">
        <f>(INDEX(L$235:L$238,$D1822)*INDEX(L$239:L$255,$F1822)+L$194*INDEX(L$121:L$137,$F1822)*INDEX(L$151:L$167,$F1822))*$E1822</f>
        <v/>
      </c>
      <c r="M1822" s="37">
        <f>(INDEX(M$235:M$238,$D1822)*INDEX(M$239:M$255,$F1822)+M$194*INDEX(M$121:M$137,$F1822)*INDEX(M$151:M$167,$F1822))*$E1822</f>
        <v/>
      </c>
      <c r="N1822" s="37">
        <f>(INDEX(N$235:N$238,$D1822)*INDEX(N$239:N$255,$F1822)+N$194*INDEX(N$121:N$137,$F1822)*INDEX(N$151:N$167,$F1822))*$E1822</f>
        <v/>
      </c>
      <c r="O1822" s="37">
        <f>(INDEX(O$235:O$238,$D1822)*INDEX(O$239:O$255,$F1822)+O$194*INDEX(O$121:O$137,$F1822)*INDEX(O$151:O$167,$F1822))*$E1822</f>
        <v/>
      </c>
      <c r="P1822" s="37">
        <f>(INDEX(P$235:P$238,$D1822)*INDEX(P$239:P$255,$F1822)+P$194*INDEX(P$121:P$137,$F1822)*INDEX(P$151:P$167,$F1822))*$E1822</f>
        <v/>
      </c>
      <c r="Q1822" s="37">
        <f>(INDEX(Q$235:Q$238,$D1822)*INDEX(Q$239:Q$255,$F1822)+Q$194*INDEX(Q$121:Q$137,$F1822)*INDEX(Q$151:Q$167,$F1822))*$E1822</f>
        <v/>
      </c>
      <c r="R1822" s="37">
        <f>(INDEX(R$235:R$238,$D1822)*INDEX(R$239:R$255,$F1822)+R$194*INDEX(R$121:R$137,$F1822)*INDEX(R$151:R$167,$F1822))*$E1822</f>
        <v/>
      </c>
      <c r="S1822" s="37">
        <f>(INDEX(S$235:S$238,$D1822)*INDEX(S$239:S$255,$F1822)+S$194*INDEX(S$121:S$137,$F1822)*INDEX(S$151:S$167,$F1822))*$E1822</f>
        <v/>
      </c>
      <c r="T1822" s="37">
        <f>(INDEX(T$235:T$238,$D1822)*INDEX(T$239:T$255,$F1822)+T$194*INDEX(T$121:T$137,$F1822)*INDEX(T$151:T$167,$F1822))*$E1822</f>
        <v/>
      </c>
      <c r="U1822" s="37">
        <f>(INDEX(U$235:U$238,$D1822)*INDEX(U$239:U$255,$F1822)+U$194*INDEX(U$121:U$137,$F1822)*INDEX(U$151:U$167,$F1822))*$E1822</f>
        <v/>
      </c>
      <c r="V1822" s="37">
        <f>(INDEX(V$235:V$238,$D1822)*INDEX(V$239:V$255,$F1822)+V$194*INDEX(V$121:V$137,$F1822)*INDEX(V$151:V$167,$F1822))*$E1822</f>
        <v/>
      </c>
      <c r="W1822" s="37">
        <f>(INDEX(W$235:W$238,$D1822)*INDEX(W$239:W$255,$F1822)+W$194*INDEX(W$121:W$137,$F1822)*INDEX(W$151:W$167,$F1822))*$E1822</f>
        <v/>
      </c>
      <c r="X1822" s="37">
        <f>(INDEX(X$235:X$238,$D1822)*INDEX(X$239:X$255,$F1822)+X$194*INDEX(X$121:X$137,$F1822)*INDEX(X$151:X$167,$F1822))*$E1822</f>
        <v/>
      </c>
      <c r="Y1822" s="37">
        <f>(INDEX(Y$235:Y$238,$D1822)*INDEX(Y$239:Y$255,$F1822)+Y$194*INDEX(Y$121:Y$137,$F1822)*INDEX(Y$151:Y$167,$F1822))*$E1822</f>
        <v/>
      </c>
      <c r="Z1822" s="37">
        <f>(INDEX(Z$235:Z$238,$D1822)*INDEX(Z$239:Z$255,$F1822)+Z$194*INDEX(Z$121:Z$137,$F1822)*INDEX(Z$151:Z$167,$F1822))*$E1822</f>
        <v/>
      </c>
      <c r="AA1822" s="37">
        <f>(INDEX(AA$235:AA$238,$D1822)*INDEX(AA$239:AA$255,$F1822)+AA$194*INDEX(AA$121:AA$137,$F1822)*INDEX(AA$151:AA$167,$F1822))*$E1822</f>
        <v/>
      </c>
      <c r="AB1822" s="37">
        <f>(INDEX(AB$235:AB$238,$D1822)*INDEX(AB$239:AB$255,$F1822)+AB$194*INDEX(AB$121:AB$137,$F1822)*INDEX(AB$151:AB$167,$F1822))*$E1822</f>
        <v/>
      </c>
      <c r="AC1822" s="37">
        <f>(INDEX(AC$235:AC$238,$D1822)*INDEX(AC$239:AC$255,$F1822)+AC$194*INDEX(AC$121:AC$137,$F1822)*INDEX(AC$151:AC$167,$F1822))*$E1822</f>
        <v/>
      </c>
      <c r="AD1822" s="40">
        <f>SHADOWEFF(INDEX(AD$235:AD$238,$D1822),INDEX(AD$239:AD$255,$F1822),AD$194,INDEX(AD$121:AD$137,$F1822),INDEX(AD$151:AD$167,$F1822),$E1822)</f>
        <v/>
      </c>
      <c r="AF1822" s="11">
        <f>LOWER(Settings!$C$4)&amp;".mit."&amp;$A1822&amp;IF($C1822="","","."&amp;$C1822&amp;"."&amp;$B1822)&amp;IF(INDEX(Variables!$D$5:$D$105,MATCH($A1822,Variables!$A$5:$A$105,0))="","","."&amp;INDEX(Variables!$D$5:$D$105,MATCH($A1822,Variables!$A$5:$A$105,0)))&amp;"."&amp;AF$5</f>
        <v/>
      </c>
      <c r="AG1822" s="38">
        <f>(INDEX(AG$235:AG$238,$D1822)*INDEX(AG$239:AG$255,$F1822)+AG$194*INDEX(AG$121:AG$137,$F1822)*INDEX(AG$151:AG$167,$F1822))*$E1822</f>
        <v/>
      </c>
      <c r="AH1822" s="37">
        <f>(INDEX(AH$235:AH$238,$D1822)*INDEX(AH$239:AH$255,$F1822)+AH$194*INDEX(AH$121:AH$137,$F1822)*INDEX(AH$151:AH$167,$F1822))*$E1822</f>
        <v/>
      </c>
      <c r="AI1822" s="37">
        <f>(INDEX(AI$235:AI$238,$D1822)*INDEX(AI$239:AI$255,$F1822)+AI$194*INDEX(AI$121:AI$137,$F1822)*INDEX(AI$151:AI$167,$F1822))*$E1822</f>
        <v/>
      </c>
      <c r="AJ1822" s="37">
        <f>(INDEX(AJ$235:AJ$238,$D1822)*INDEX(AJ$239:AJ$255,$F1822)+AJ$194*INDEX(AJ$121:AJ$137,$F1822)*INDEX(AJ$151:AJ$167,$F1822))*$E1822</f>
        <v/>
      </c>
      <c r="AK1822" s="37">
        <f>(INDEX(AK$235:AK$238,$D1822)*INDEX(AK$239:AK$255,$F1822)+AK$194*INDEX(AK$121:AK$137,$F1822)*INDEX(AK$151:AK$167,$F1822))*$E1822</f>
        <v/>
      </c>
      <c r="AL1822" s="37">
        <f>(INDEX(AL$235:AL$238,$D1822)*INDEX(AL$239:AL$255,$F1822)+AL$194*INDEX(AL$121:AL$137,$F1822)*INDEX(AL$151:AL$167,$F1822))*$E1822</f>
        <v/>
      </c>
      <c r="AM1822" s="37">
        <f>(INDEX(AM$235:AM$238,$D1822)*INDEX(AM$239:AM$255,$F1822)+AM$194*INDEX(AM$121:AM$137,$F1822)*INDEX(AM$151:AM$167,$F1822))*$E1822</f>
        <v/>
      </c>
      <c r="AN1822" s="37">
        <f>(INDEX(AN$235:AN$238,$D1822)*INDEX(AN$239:AN$255,$F1822)+AN$194*INDEX(AN$121:AN$137,$F1822)*INDEX(AN$151:AN$167,$F1822))*$E1822</f>
        <v/>
      </c>
      <c r="AO1822" s="37">
        <f>(INDEX(AO$235:AO$238,$D1822)*INDEX(AO$239:AO$255,$F1822)+AO$194*INDEX(AO$121:AO$137,$F1822)*INDEX(AO$151:AO$167,$F1822))*$E1822</f>
        <v/>
      </c>
      <c r="AP1822" s="37">
        <f>(INDEX(AP$235:AP$238,$D1822)*INDEX(AP$239:AP$255,$F1822)+AP$194*INDEX(AP$121:AP$137,$F1822)*INDEX(AP$151:AP$167,$F1822))*$E1822</f>
        <v/>
      </c>
      <c r="AQ1822" s="37">
        <f>(INDEX(AQ$235:AQ$238,$D1822)*INDEX(AQ$239:AQ$255,$F1822)+AQ$194*INDEX(AQ$121:AQ$137,$F1822)*INDEX(AQ$151:AQ$167,$F1822))*$E1822</f>
        <v/>
      </c>
      <c r="AR1822" s="37">
        <f>(INDEX(AR$235:AR$238,$D1822)*INDEX(AR$239:AR$255,$F1822)+AR$194*INDEX(AR$121:AR$137,$F1822)*INDEX(AR$151:AR$167,$F1822))*$E1822</f>
        <v/>
      </c>
      <c r="AS1822" s="37">
        <f>(INDEX(AS$235:AS$238,$D1822)*INDEX(AS$239:AS$255,$F1822)+AS$194*INDEX(AS$121:AS$137,$F1822)*INDEX(AS$151:AS$167,$F1822))*$E1822</f>
        <v/>
      </c>
      <c r="AT1822" s="37">
        <f>(INDEX(AT$235:AT$238,$D1822)*INDEX(AT$239:AT$255,$F1822)+AT$194*INDEX(AT$121:AT$137,$F1822)*INDEX(AT$151:AT$167,$F1822))*$E1822</f>
        <v/>
      </c>
      <c r="AU1822" s="37">
        <f>(INDEX(AU$235:AU$238,$D1822)*INDEX(AU$239:AU$255,$F1822)+AU$194*INDEX(AU$121:AU$137,$F1822)*INDEX(AU$151:AU$167,$F1822))*$E1822</f>
        <v/>
      </c>
      <c r="AV1822" s="37">
        <f>(INDEX(AV$235:AV$238,$D1822)*INDEX(AV$239:AV$255,$F1822)+AV$194*INDEX(AV$121:AV$137,$F1822)*INDEX(AV$151:AV$167,$F1822))*$E1822</f>
        <v/>
      </c>
      <c r="AW1822" s="37">
        <f>(INDEX(AW$235:AW$238,$D1822)*INDEX(AW$239:AW$255,$F1822)+AW$194*INDEX(AW$121:AW$137,$F1822)*INDEX(AW$151:AW$167,$F1822))*$E1822</f>
        <v/>
      </c>
      <c r="AX1822" s="37">
        <f>(INDEX(AX$235:AX$238,$D1822)*INDEX(AX$239:AX$255,$F1822)+AX$194*INDEX(AX$121:AX$137,$F1822)*INDEX(AX$151:AX$167,$F1822))*$E1822</f>
        <v/>
      </c>
      <c r="AY1822" s="40">
        <f>SHADOWEFF(INDEX(AY$235:AY$238,$D1822),INDEX(AY$239:AY$255,$F1822),AY$194,INDEX(AY$121:AY$137,$F1822),INDEX(AY$151:AY$167,$F1822),$E1822)</f>
        <v/>
      </c>
    </row>
    <row r="1823" hidden="1" outlineLevel="2"/>
    <row r="1824" hidden="1" outlineLevel="2">
      <c r="A1824" s="14" t="inlineStr">
        <is>
          <t>ener</t>
        </is>
      </c>
      <c r="B1824" s="14" t="inlineStr">
        <is>
          <t>coa</t>
        </is>
      </c>
      <c r="C1824" s="14" t="inlineStr">
        <is>
          <t>ftr</t>
        </is>
      </c>
      <c r="D1824" s="37">
        <f>INDEX(Inputs!$N$5:$N$132,MATCH($B1824&amp;"|"&amp;$C1824,Inputs!$A$5:$A$132,0))</f>
        <v/>
      </c>
      <c r="E1824" s="37">
        <f>INDEX(Inputs!$O$5:$O$132,MATCH($B1824&amp;"|"&amp;$C1824,Inputs!$A$5:$A$132,0))</f>
        <v/>
      </c>
      <c r="F1824" s="37">
        <f>INDEX(Inputs!$P$5:$P$132,MATCH($B1824&amp;"|"&amp;$C1824,Inputs!$A$5:$A$132,0))</f>
        <v/>
      </c>
      <c r="G1824" s="37">
        <f>INDEX(Inputs!$Q$5:$Q$132,MATCH($B1824&amp;"|"&amp;$C1824,Inputs!$A$5:$A$132,0))</f>
        <v/>
      </c>
      <c r="H1824" s="14">
        <f>INDEX(Variables!$B$5:$B$105,MATCH($A1824,Variables!$A$5:$A$105,0))&amp;IF($C1824="",""," | "&amp;INDEX(Mapping!$B$5:$B$26,MATCH($C1824,Mapping!$A$5:$A$26,0))&amp;" | "&amp;INDEX(Mapping!$B$30:$B$41,MATCH($B1824,Mapping!$A$30:$A$41,0)))</f>
        <v/>
      </c>
      <c r="I1824" s="14">
        <f>INDEX(Variables!$C$5:$C$105,MATCH($A1824,Variables!$A$5:$A$105,0))</f>
        <v/>
      </c>
      <c r="J1824" s="14">
        <f>INDEX(Variables!$E$5:$E$105,MATCH($A1824,Variables!$A$5:$A$105,0))</f>
        <v/>
      </c>
      <c r="K1824" s="11">
        <f>LOWER(Settings!$C$4)&amp;".mit."&amp;$A1824&amp;IF($C1824="","","."&amp;$C1824&amp;"."&amp;$B1824)&amp;IF(INDEX(Variables!$D$5:$D$105,MATCH($A1824,Variables!$A$5:$A$105,0))="","","."&amp;INDEX(Variables!$D$5:$D$105,MATCH($A1824,Variables!$A$5:$A$105,0)))&amp;"."&amp;K$5</f>
        <v/>
      </c>
      <c r="L1824" s="44">
        <f>INDEX(Inputs!$U$5:$U$132,MATCH($B1824&amp;"|"&amp;$C1824,Inputs!$A$5:$A$132,0))</f>
        <v/>
      </c>
      <c r="M1824" s="45">
        <f>L1824*(1/(1+$G1824))^(1+$E1824)*(1+M$7)^$D1824*(M1806/L1806)^$E1824*((M1806+M1815)/(L1806+L1815))^($F1824*(1+$E1824))</f>
        <v/>
      </c>
      <c r="N1824" s="45">
        <f>M1824*(1/(1+$G1824))^(1+$E1824)*(1+N$7)^$D1824*(N1806/M1806)^$E1824*((N1806+N1815)/(M1806+M1815))^($F1824*(1+$E1824))</f>
        <v/>
      </c>
      <c r="O1824" s="45">
        <f>N1824*(1/(1+$G1824))^(1+$E1824)*(1+O$7)^$D1824*(O1806/N1806)^$E1824*((O1806+O1815)/(N1806+N1815))^($F1824*(1+$E1824))</f>
        <v/>
      </c>
      <c r="P1824" s="45">
        <f>O1824*(1/(1+$G1824))^(1+$E1824)*(1+P$7)^$D1824*(P1806/O1806)^$E1824*((P1806+P1815)/(O1806+O1815))^($F1824*(1+$E1824))</f>
        <v/>
      </c>
      <c r="Q1824" s="45">
        <f>P1824*(1/(1+$G1824))^(1+$E1824)*(1+Q$7)^$D1824*(Q1806/P1806)^$E1824*((Q1806+Q1815)/(P1806+P1815))^($F1824*(1+$E1824))</f>
        <v/>
      </c>
      <c r="R1824" s="45">
        <f>Q1824*(1/(1+$G1824))^(1+$E1824)*(1+R$7)^$D1824*(R1806/Q1806)^$E1824*((R1806+R1815)/(Q1806+Q1815))^($F1824*(1+$E1824))</f>
        <v/>
      </c>
      <c r="S1824" s="45">
        <f>R1824*(1/(1+$G1824))^(1+$E1824)*(1+S$7)^$D1824*(S1806/R1806)^$E1824*((S1806+S1815)/(R1806+R1815))^($F1824*(1+$E1824))</f>
        <v/>
      </c>
      <c r="T1824" s="45">
        <f>S1824*(1/(1+$G1824))^(1+$E1824)*(1+T$7)^$D1824*(T1806/S1806)^$E1824*((T1806+T1815)/(S1806+S1815))^($F1824*(1+$E1824))</f>
        <v/>
      </c>
      <c r="U1824" s="45">
        <f>T1824*(1/(1+$G1824))^(1+$E1824)*(1+U$7)^$D1824*(U1806/T1806)^$E1824*((U1806+U1815)/(T1806+T1815))^($F1824*(1+$E1824))</f>
        <v/>
      </c>
      <c r="V1824" s="45">
        <f>U1824*(1/(1+$G1824))^(1+$E1824)*(1+V$7)^$D1824*(V1806/U1806)^$E1824*((V1806+V1815)/(U1806+U1815))^($F1824*(1+$E1824))</f>
        <v/>
      </c>
      <c r="W1824" s="45">
        <f>V1824*(1/(1+$G1824))^(1+$E1824)*(1+W$7)^$D1824*(W1806/V1806)^$E1824*((W1806+W1815)/(V1806+V1815))^($F1824*(1+$E1824))</f>
        <v/>
      </c>
      <c r="X1824" s="45">
        <f>W1824*(1/(1+$G1824))^(1+$E1824)*(1+X$7)^$D1824*(X1806/W1806)^$E1824*((X1806+X1815)/(W1806+W1815))^($F1824*(1+$E1824))</f>
        <v/>
      </c>
      <c r="Y1824" s="45">
        <f>X1824*(1/(1+$G1824))^(1+$E1824)*(1+Y$7)^$D1824*(Y1806/X1806)^$E1824*((Y1806+Y1815)/(X1806+X1815))^($F1824*(1+$E1824))</f>
        <v/>
      </c>
      <c r="Z1824" s="45">
        <f>Y1824*(1/(1+$G1824))^(1+$E1824)*(1+Z$7)^$D1824*(Z1806/Y1806)^$E1824*((Z1806+Z1815)/(Y1806+Y1815))^($F1824*(1+$E1824))</f>
        <v/>
      </c>
      <c r="AA1824" s="45">
        <f>Z1824*(1/(1+$G1824))^(1+$E1824)*(1+AA$7)^$D1824*(AA1806/Z1806)^$E1824*((AA1806+AA1815)/(Z1806+Z1815))^($F1824*(1+$E1824))</f>
        <v/>
      </c>
      <c r="AB1824" s="45">
        <f>AA1824*(1/(1+$G1824))^(1+$E1824)*(1+AB$7)^$D1824*(AB1806/AA1806)^$E1824*((AB1806+AB1815)/(AA1806+AA1815))^($F1824*(1+$E1824))</f>
        <v/>
      </c>
      <c r="AC1824" s="45">
        <f>AB1824*(1/(1+$G1824))^(1+$E1824)*(1+AC$7)^$D1824*(AC1806/AB1806)^$E1824*((AC1806+AC1815)/(AB1806+AB1815))^($F1824*(1+$E1824))</f>
        <v/>
      </c>
      <c r="AD1824" s="46">
        <f>FUELUSE(AC1824,AD1806,AC1806,AD1815,AC1815,AD$7,$D1824,$E1824,$F1824,$G1824)</f>
        <v/>
      </c>
      <c r="AF1824" s="11">
        <f>LOWER(Settings!$C$4)&amp;".mit."&amp;$A1824&amp;IF($C1824="","","."&amp;$C1824&amp;"."&amp;$B1824)&amp;IF(INDEX(Variables!$D$5:$D$105,MATCH($A1824,Variables!$A$5:$A$105,0))="","","."&amp;INDEX(Variables!$D$5:$D$105,MATCH($A1824,Variables!$A$5:$A$105,0)))&amp;"."&amp;AF$5</f>
        <v/>
      </c>
      <c r="AG1824" s="44">
        <f>INDEX(Inputs!$U$5:$U$132,MATCH($B1824&amp;"|"&amp;$C1824,Inputs!$A$5:$A$132,0))</f>
        <v/>
      </c>
      <c r="AH1824" s="45">
        <f>AG1824*(1/(1+$G1824))^(1+$E1824)*(1+AH$7)^$D1824*(AH1806/AG1806)^$E1824*((AH1806+AH1815)/(AG1806+AG1815))^($F1824*(1+$E1824))</f>
        <v/>
      </c>
      <c r="AI1824" s="45">
        <f>AH1824*(1/(1+$G1824))^(1+$E1824)*(1+AI$7)^$D1824*(AI1806/AH1806)^$E1824*((AI1806+AI1815)/(AH1806+AH1815))^($F1824*(1+$E1824))</f>
        <v/>
      </c>
      <c r="AJ1824" s="45">
        <f>AI1824*(1/(1+$G1824))^(1+$E1824)*(1+AJ$7)^$D1824*(AJ1806/AI1806)^$E1824*((AJ1806+AJ1815)/(AI1806+AI1815))^($F1824*(1+$E1824))</f>
        <v/>
      </c>
      <c r="AK1824" s="45">
        <f>AJ1824*(1/(1+$G1824))^(1+$E1824)*(1+AK$7)^$D1824*(AK1806/AJ1806)^$E1824*((AK1806+AK1815)/(AJ1806+AJ1815))^($F1824*(1+$E1824))</f>
        <v/>
      </c>
      <c r="AL1824" s="45">
        <f>AK1824*(1/(1+$G1824))^(1+$E1824)*(1+AL$7)^$D1824*(AL1806/AK1806)^$E1824*((AL1806+AL1815)/(AK1806+AK1815))^($F1824*(1+$E1824))</f>
        <v/>
      </c>
      <c r="AM1824" s="45">
        <f>AL1824*(1/(1+$G1824))^(1+$E1824)*(1+AM$7)^$D1824*(AM1806/AL1806)^$E1824*((AM1806+AM1815)/(AL1806+AL1815))^($F1824*(1+$E1824))</f>
        <v/>
      </c>
      <c r="AN1824" s="45">
        <f>AM1824*(1/(1+$G1824))^(1+$E1824)*(1+AN$7)^$D1824*(AN1806/AM1806)^$E1824*((AN1806+AN1815)/(AM1806+AM1815))^($F1824*(1+$E1824))</f>
        <v/>
      </c>
      <c r="AO1824" s="45">
        <f>AN1824*(1/(1+$G1824))^(1+$E1824)*(1+AO$7)^$D1824*(AO1806/AN1806)^$E1824*((AO1806+AO1815)/(AN1806+AN1815))^($F1824*(1+$E1824))</f>
        <v/>
      </c>
      <c r="AP1824" s="45">
        <f>AO1824*(1/(1+$G1824))^(1+$E1824)*(1+AP$7)^$D1824*(AP1806/AO1806)^$E1824*((AP1806+AP1815)/(AO1806+AO1815))^($F1824*(1+$E1824))</f>
        <v/>
      </c>
      <c r="AQ1824" s="45">
        <f>AP1824*(1/(1+$G1824))^(1+$E1824)*(1+AQ$7)^$D1824*(AQ1806/AP1806)^$E1824*((AQ1806+AQ1815)/(AP1806+AP1815))^($F1824*(1+$E1824))</f>
        <v/>
      </c>
      <c r="AR1824" s="45">
        <f>AQ1824*(1/(1+$G1824))^(1+$E1824)*(1+AR$7)^$D1824*(AR1806/AQ1806)^$E1824*((AR1806+AR1815)/(AQ1806+AQ1815))^($F1824*(1+$E1824))</f>
        <v/>
      </c>
      <c r="AS1824" s="45">
        <f>AR1824*(1/(1+$G1824))^(1+$E1824)*(1+AS$7)^$D1824*(AS1806/AR1806)^$E1824*((AS1806+AS1815)/(AR1806+AR1815))^($F1824*(1+$E1824))</f>
        <v/>
      </c>
      <c r="AT1824" s="45">
        <f>AS1824*(1/(1+$G1824))^(1+$E1824)*(1+AT$7)^$D1824*(AT1806/AS1806)^$E1824*((AT1806+AT1815)/(AS1806+AS1815))^($F1824*(1+$E1824))</f>
        <v/>
      </c>
      <c r="AU1824" s="45">
        <f>AT1824*(1/(1+$G1824))^(1+$E1824)*(1+AU$7)^$D1824*(AU1806/AT1806)^$E1824*((AU1806+AU1815)/(AT1806+AT1815))^($F1824*(1+$E1824))</f>
        <v/>
      </c>
      <c r="AV1824" s="45">
        <f>AU1824*(1/(1+$G1824))^(1+$E1824)*(1+AV$7)^$D1824*(AV1806/AU1806)^$E1824*((AV1806+AV1815)/(AU1806+AU1815))^($F1824*(1+$E1824))</f>
        <v/>
      </c>
      <c r="AW1824" s="45">
        <f>AV1824*(1/(1+$G1824))^(1+$E1824)*(1+AW$7)^$D1824*(AW1806/AV1806)^$E1824*((AW1806+AW1815)/(AV1806+AV1815))^($F1824*(1+$E1824))</f>
        <v/>
      </c>
      <c r="AX1824" s="45">
        <f>AW1824*(1/(1+$G1824))^(1+$E1824)*(1+AX$7)^$D1824*(AX1806/AW1806)^$E1824*((AX1806+AX1815)/(AW1806+AW1815))^($F1824*(1+$E1824))</f>
        <v/>
      </c>
      <c r="AY1824" s="46">
        <f>FUELUSE(AX1824,AY1806,AX1806,AY1815,AX1815,AY$7,$D1824,$E1824,$F1824,$G1824)</f>
        <v/>
      </c>
    </row>
    <row r="1825" hidden="1" outlineLevel="2">
      <c r="A1825" s="14" t="inlineStr">
        <is>
          <t>ener</t>
        </is>
      </c>
      <c r="B1825" s="14" t="inlineStr">
        <is>
          <t>nga</t>
        </is>
      </c>
      <c r="C1825" s="14" t="inlineStr">
        <is>
          <t>ftr</t>
        </is>
      </c>
      <c r="D1825" s="37">
        <f>INDEX(Inputs!$N$5:$N$132,MATCH($B1825&amp;"|"&amp;$C1825,Inputs!$A$5:$A$132,0))</f>
        <v/>
      </c>
      <c r="E1825" s="37">
        <f>INDEX(Inputs!$O$5:$O$132,MATCH($B1825&amp;"|"&amp;$C1825,Inputs!$A$5:$A$132,0))</f>
        <v/>
      </c>
      <c r="F1825" s="37">
        <f>INDEX(Inputs!$P$5:$P$132,MATCH($B1825&amp;"|"&amp;$C1825,Inputs!$A$5:$A$132,0))</f>
        <v/>
      </c>
      <c r="G1825" s="37">
        <f>INDEX(Inputs!$Q$5:$Q$132,MATCH($B1825&amp;"|"&amp;$C1825,Inputs!$A$5:$A$132,0))</f>
        <v/>
      </c>
      <c r="H1825" s="14">
        <f>INDEX(Variables!$B$5:$B$105,MATCH($A1825,Variables!$A$5:$A$105,0))&amp;IF($C1825="",""," | "&amp;INDEX(Mapping!$B$5:$B$26,MATCH($C1825,Mapping!$A$5:$A$26,0))&amp;" | "&amp;INDEX(Mapping!$B$30:$B$41,MATCH($B1825,Mapping!$A$30:$A$41,0)))</f>
        <v/>
      </c>
      <c r="I1825" s="14">
        <f>INDEX(Variables!$C$5:$C$105,MATCH($A1825,Variables!$A$5:$A$105,0))</f>
        <v/>
      </c>
      <c r="J1825" s="14">
        <f>INDEX(Variables!$E$5:$E$105,MATCH($A1825,Variables!$A$5:$A$105,0))</f>
        <v/>
      </c>
      <c r="K1825" s="11">
        <f>LOWER(Settings!$C$4)&amp;".mit."&amp;$A1825&amp;IF($C1825="","","."&amp;$C1825&amp;"."&amp;$B1825)&amp;IF(INDEX(Variables!$D$5:$D$105,MATCH($A1825,Variables!$A$5:$A$105,0))="","","."&amp;INDEX(Variables!$D$5:$D$105,MATCH($A1825,Variables!$A$5:$A$105,0)))&amp;"."&amp;K$5</f>
        <v/>
      </c>
      <c r="L1825" s="44">
        <f>INDEX(Inputs!$U$5:$U$132,MATCH($B1825&amp;"|"&amp;$C1825,Inputs!$A$5:$A$132,0))</f>
        <v/>
      </c>
      <c r="M1825" s="45">
        <f>L1825*(1/(1+$G1825))^(1+$E1825)*(1+M$7)^$D1825*(M1807/L1807)^$E1825*((M1807+M1816)/(L1807+L1816))^($F1825*(1+$E1825))</f>
        <v/>
      </c>
      <c r="N1825" s="45">
        <f>M1825*(1/(1+$G1825))^(1+$E1825)*(1+N$7)^$D1825*(N1807/M1807)^$E1825*((N1807+N1816)/(M1807+M1816))^($F1825*(1+$E1825))</f>
        <v/>
      </c>
      <c r="O1825" s="45">
        <f>N1825*(1/(1+$G1825))^(1+$E1825)*(1+O$7)^$D1825*(O1807/N1807)^$E1825*((O1807+O1816)/(N1807+N1816))^($F1825*(1+$E1825))</f>
        <v/>
      </c>
      <c r="P1825" s="45">
        <f>O1825*(1/(1+$G1825))^(1+$E1825)*(1+P$7)^$D1825*(P1807/O1807)^$E1825*((P1807+P1816)/(O1807+O1816))^($F1825*(1+$E1825))</f>
        <v/>
      </c>
      <c r="Q1825" s="45">
        <f>P1825*(1/(1+$G1825))^(1+$E1825)*(1+Q$7)^$D1825*(Q1807/P1807)^$E1825*((Q1807+Q1816)/(P1807+P1816))^($F1825*(1+$E1825))</f>
        <v/>
      </c>
      <c r="R1825" s="45">
        <f>Q1825*(1/(1+$G1825))^(1+$E1825)*(1+R$7)^$D1825*(R1807/Q1807)^$E1825*((R1807+R1816)/(Q1807+Q1816))^($F1825*(1+$E1825))</f>
        <v/>
      </c>
      <c r="S1825" s="45">
        <f>R1825*(1/(1+$G1825))^(1+$E1825)*(1+S$7)^$D1825*(S1807/R1807)^$E1825*((S1807+S1816)/(R1807+R1816))^($F1825*(1+$E1825))</f>
        <v/>
      </c>
      <c r="T1825" s="45">
        <f>S1825*(1/(1+$G1825))^(1+$E1825)*(1+T$7)^$D1825*(T1807/S1807)^$E1825*((T1807+T1816)/(S1807+S1816))^($F1825*(1+$E1825))</f>
        <v/>
      </c>
      <c r="U1825" s="45">
        <f>T1825*(1/(1+$G1825))^(1+$E1825)*(1+U$7)^$D1825*(U1807/T1807)^$E1825*((U1807+U1816)/(T1807+T1816))^($F1825*(1+$E1825))</f>
        <v/>
      </c>
      <c r="V1825" s="45">
        <f>U1825*(1/(1+$G1825))^(1+$E1825)*(1+V$7)^$D1825*(V1807/U1807)^$E1825*((V1807+V1816)/(U1807+U1816))^($F1825*(1+$E1825))</f>
        <v/>
      </c>
      <c r="W1825" s="45">
        <f>V1825*(1/(1+$G1825))^(1+$E1825)*(1+W$7)^$D1825*(W1807/V1807)^$E1825*((W1807+W1816)/(V1807+V1816))^($F1825*(1+$E1825))</f>
        <v/>
      </c>
      <c r="X1825" s="45">
        <f>W1825*(1/(1+$G1825))^(1+$E1825)*(1+X$7)^$D1825*(X1807/W1807)^$E1825*((X1807+X1816)/(W1807+W1816))^($F1825*(1+$E1825))</f>
        <v/>
      </c>
      <c r="Y1825" s="45">
        <f>X1825*(1/(1+$G1825))^(1+$E1825)*(1+Y$7)^$D1825*(Y1807/X1807)^$E1825*((Y1807+Y1816)/(X1807+X1816))^($F1825*(1+$E1825))</f>
        <v/>
      </c>
      <c r="Z1825" s="45">
        <f>Y1825*(1/(1+$G1825))^(1+$E1825)*(1+Z$7)^$D1825*(Z1807/Y1807)^$E1825*((Z1807+Z1816)/(Y1807+Y1816))^($F1825*(1+$E1825))</f>
        <v/>
      </c>
      <c r="AA1825" s="45">
        <f>Z1825*(1/(1+$G1825))^(1+$E1825)*(1+AA$7)^$D1825*(AA1807/Z1807)^$E1825*((AA1807+AA1816)/(Z1807+Z1816))^($F1825*(1+$E1825))</f>
        <v/>
      </c>
      <c r="AB1825" s="45">
        <f>AA1825*(1/(1+$G1825))^(1+$E1825)*(1+AB$7)^$D1825*(AB1807/AA1807)^$E1825*((AB1807+AB1816)/(AA1807+AA1816))^($F1825*(1+$E1825))</f>
        <v/>
      </c>
      <c r="AC1825" s="45">
        <f>AB1825*(1/(1+$G1825))^(1+$E1825)*(1+AC$7)^$D1825*(AC1807/AB1807)^$E1825*((AC1807+AC1816)/(AB1807+AB1816))^($F1825*(1+$E1825))</f>
        <v/>
      </c>
      <c r="AD1825" s="46">
        <f>FUELUSE(AC1825,AD1807,AC1807,AD1816,AC1816,AD$7,$D1825,$E1825,$F1825,$G1825)</f>
        <v/>
      </c>
      <c r="AF1825" s="11">
        <f>LOWER(Settings!$C$4)&amp;".mit."&amp;$A1825&amp;IF($C1825="","","."&amp;$C1825&amp;"."&amp;$B1825)&amp;IF(INDEX(Variables!$D$5:$D$105,MATCH($A1825,Variables!$A$5:$A$105,0))="","","."&amp;INDEX(Variables!$D$5:$D$105,MATCH($A1825,Variables!$A$5:$A$105,0)))&amp;"."&amp;AF$5</f>
        <v/>
      </c>
      <c r="AG1825" s="44">
        <f>INDEX(Inputs!$U$5:$U$132,MATCH($B1825&amp;"|"&amp;$C1825,Inputs!$A$5:$A$132,0))</f>
        <v/>
      </c>
      <c r="AH1825" s="45">
        <f>AG1825*(1/(1+$G1825))^(1+$E1825)*(1+AH$7)^$D1825*(AH1807/AG1807)^$E1825*((AH1807+AH1816)/(AG1807+AG1816))^($F1825*(1+$E1825))</f>
        <v/>
      </c>
      <c r="AI1825" s="45">
        <f>AH1825*(1/(1+$G1825))^(1+$E1825)*(1+AI$7)^$D1825*(AI1807/AH1807)^$E1825*((AI1807+AI1816)/(AH1807+AH1816))^($F1825*(1+$E1825))</f>
        <v/>
      </c>
      <c r="AJ1825" s="45">
        <f>AI1825*(1/(1+$G1825))^(1+$E1825)*(1+AJ$7)^$D1825*(AJ1807/AI1807)^$E1825*((AJ1807+AJ1816)/(AI1807+AI1816))^($F1825*(1+$E1825))</f>
        <v/>
      </c>
      <c r="AK1825" s="45">
        <f>AJ1825*(1/(1+$G1825))^(1+$E1825)*(1+AK$7)^$D1825*(AK1807/AJ1807)^$E1825*((AK1807+AK1816)/(AJ1807+AJ1816))^($F1825*(1+$E1825))</f>
        <v/>
      </c>
      <c r="AL1825" s="45">
        <f>AK1825*(1/(1+$G1825))^(1+$E1825)*(1+AL$7)^$D1825*(AL1807/AK1807)^$E1825*((AL1807+AL1816)/(AK1807+AK1816))^($F1825*(1+$E1825))</f>
        <v/>
      </c>
      <c r="AM1825" s="45">
        <f>AL1825*(1/(1+$G1825))^(1+$E1825)*(1+AM$7)^$D1825*(AM1807/AL1807)^$E1825*((AM1807+AM1816)/(AL1807+AL1816))^($F1825*(1+$E1825))</f>
        <v/>
      </c>
      <c r="AN1825" s="45">
        <f>AM1825*(1/(1+$G1825))^(1+$E1825)*(1+AN$7)^$D1825*(AN1807/AM1807)^$E1825*((AN1807+AN1816)/(AM1807+AM1816))^($F1825*(1+$E1825))</f>
        <v/>
      </c>
      <c r="AO1825" s="45">
        <f>AN1825*(1/(1+$G1825))^(1+$E1825)*(1+AO$7)^$D1825*(AO1807/AN1807)^$E1825*((AO1807+AO1816)/(AN1807+AN1816))^($F1825*(1+$E1825))</f>
        <v/>
      </c>
      <c r="AP1825" s="45">
        <f>AO1825*(1/(1+$G1825))^(1+$E1825)*(1+AP$7)^$D1825*(AP1807/AO1807)^$E1825*((AP1807+AP1816)/(AO1807+AO1816))^($F1825*(1+$E1825))</f>
        <v/>
      </c>
      <c r="AQ1825" s="45">
        <f>AP1825*(1/(1+$G1825))^(1+$E1825)*(1+AQ$7)^$D1825*(AQ1807/AP1807)^$E1825*((AQ1807+AQ1816)/(AP1807+AP1816))^($F1825*(1+$E1825))</f>
        <v/>
      </c>
      <c r="AR1825" s="45">
        <f>AQ1825*(1/(1+$G1825))^(1+$E1825)*(1+AR$7)^$D1825*(AR1807/AQ1807)^$E1825*((AR1807+AR1816)/(AQ1807+AQ1816))^($F1825*(1+$E1825))</f>
        <v/>
      </c>
      <c r="AS1825" s="45">
        <f>AR1825*(1/(1+$G1825))^(1+$E1825)*(1+AS$7)^$D1825*(AS1807/AR1807)^$E1825*((AS1807+AS1816)/(AR1807+AR1816))^($F1825*(1+$E1825))</f>
        <v/>
      </c>
      <c r="AT1825" s="45">
        <f>AS1825*(1/(1+$G1825))^(1+$E1825)*(1+AT$7)^$D1825*(AT1807/AS1807)^$E1825*((AT1807+AT1816)/(AS1807+AS1816))^($F1825*(1+$E1825))</f>
        <v/>
      </c>
      <c r="AU1825" s="45">
        <f>AT1825*(1/(1+$G1825))^(1+$E1825)*(1+AU$7)^$D1825*(AU1807/AT1807)^$E1825*((AU1807+AU1816)/(AT1807+AT1816))^($F1825*(1+$E1825))</f>
        <v/>
      </c>
      <c r="AV1825" s="45">
        <f>AU1825*(1/(1+$G1825))^(1+$E1825)*(1+AV$7)^$D1825*(AV1807/AU1807)^$E1825*((AV1807+AV1816)/(AU1807+AU1816))^($F1825*(1+$E1825))</f>
        <v/>
      </c>
      <c r="AW1825" s="45">
        <f>AV1825*(1/(1+$G1825))^(1+$E1825)*(1+AW$7)^$D1825*(AW1807/AV1807)^$E1825*((AW1807+AW1816)/(AV1807+AV1816))^($F1825*(1+$E1825))</f>
        <v/>
      </c>
      <c r="AX1825" s="45">
        <f>AW1825*(1/(1+$G1825))^(1+$E1825)*(1+AX$7)^$D1825*(AX1807/AW1807)^$E1825*((AX1807+AX1816)/(AW1807+AW1816))^($F1825*(1+$E1825))</f>
        <v/>
      </c>
      <c r="AY1825" s="46">
        <f>FUELUSE(AX1825,AY1807,AX1807,AY1816,AX1816,AY$7,$D1825,$E1825,$F1825,$G1825)</f>
        <v/>
      </c>
    </row>
    <row r="1826" hidden="1" outlineLevel="2">
      <c r="A1826" s="14" t="inlineStr">
        <is>
          <t>ener</t>
        </is>
      </c>
      <c r="B1826" s="14" t="inlineStr">
        <is>
          <t>gso</t>
        </is>
      </c>
      <c r="C1826" s="14" t="inlineStr">
        <is>
          <t>ftr</t>
        </is>
      </c>
      <c r="D1826" s="37">
        <f>INDEX(Inputs!$N$5:$N$132,MATCH($B1826&amp;"|"&amp;$C1826,Inputs!$A$5:$A$132,0))</f>
        <v/>
      </c>
      <c r="E1826" s="37">
        <f>INDEX(Inputs!$O$5:$O$132,MATCH($B1826&amp;"|"&amp;$C1826,Inputs!$A$5:$A$132,0))</f>
        <v/>
      </c>
      <c r="F1826" s="37">
        <f>INDEX(Inputs!$P$5:$P$132,MATCH($B1826&amp;"|"&amp;$C1826,Inputs!$A$5:$A$132,0))</f>
        <v/>
      </c>
      <c r="G1826" s="37">
        <f>INDEX(Inputs!$Q$5:$Q$132,MATCH($B1826&amp;"|"&amp;$C1826,Inputs!$A$5:$A$132,0))</f>
        <v/>
      </c>
      <c r="H1826" s="14">
        <f>INDEX(Variables!$B$5:$B$105,MATCH($A1826,Variables!$A$5:$A$105,0))&amp;IF($C1826="",""," | "&amp;INDEX(Mapping!$B$5:$B$26,MATCH($C1826,Mapping!$A$5:$A$26,0))&amp;" | "&amp;INDEX(Mapping!$B$30:$B$41,MATCH($B1826,Mapping!$A$30:$A$41,0)))</f>
        <v/>
      </c>
      <c r="I1826" s="14">
        <f>INDEX(Variables!$C$5:$C$105,MATCH($A1826,Variables!$A$5:$A$105,0))</f>
        <v/>
      </c>
      <c r="J1826" s="14">
        <f>INDEX(Variables!$E$5:$E$105,MATCH($A1826,Variables!$A$5:$A$105,0))</f>
        <v/>
      </c>
      <c r="K1826" s="11">
        <f>LOWER(Settings!$C$4)&amp;".mit."&amp;$A1826&amp;IF($C1826="","","."&amp;$C1826&amp;"."&amp;$B1826)&amp;IF(INDEX(Variables!$D$5:$D$105,MATCH($A1826,Variables!$A$5:$A$105,0))="","","."&amp;INDEX(Variables!$D$5:$D$105,MATCH($A1826,Variables!$A$5:$A$105,0)))&amp;"."&amp;K$5</f>
        <v/>
      </c>
      <c r="L1826" s="44">
        <f>INDEX(Inputs!$U$5:$U$132,MATCH($B1826&amp;"|"&amp;$C1826,Inputs!$A$5:$A$132,0))</f>
        <v/>
      </c>
      <c r="M1826" s="45">
        <f>L1826*(1/(1+$G1826))^(1+$E1826)*(1+M$7)^$D1826*(M1808/L1808)^$E1826*((M1808+M1817)/(L1808+L1817))^($F1826*(1+$E1826))</f>
        <v/>
      </c>
      <c r="N1826" s="45">
        <f>M1826*(1/(1+$G1826))^(1+$E1826)*(1+N$7)^$D1826*(N1808/M1808)^$E1826*((N1808+N1817)/(M1808+M1817))^($F1826*(1+$E1826))</f>
        <v/>
      </c>
      <c r="O1826" s="45">
        <f>N1826*(1/(1+$G1826))^(1+$E1826)*(1+O$7)^$D1826*(O1808/N1808)^$E1826*((O1808+O1817)/(N1808+N1817))^($F1826*(1+$E1826))</f>
        <v/>
      </c>
      <c r="P1826" s="45">
        <f>O1826*(1/(1+$G1826))^(1+$E1826)*(1+P$7)^$D1826*(P1808/O1808)^$E1826*((P1808+P1817)/(O1808+O1817))^($F1826*(1+$E1826))</f>
        <v/>
      </c>
      <c r="Q1826" s="45">
        <f>P1826*(1/(1+$G1826))^(1+$E1826)*(1+Q$7)^$D1826*(Q1808/P1808)^$E1826*((Q1808+Q1817)/(P1808+P1817))^($F1826*(1+$E1826))</f>
        <v/>
      </c>
      <c r="R1826" s="45">
        <f>Q1826*(1/(1+$G1826))^(1+$E1826)*(1+R$7)^$D1826*(R1808/Q1808)^$E1826*((R1808+R1817)/(Q1808+Q1817))^($F1826*(1+$E1826))</f>
        <v/>
      </c>
      <c r="S1826" s="45">
        <f>R1826*(1/(1+$G1826))^(1+$E1826)*(1+S$7)^$D1826*(S1808/R1808)^$E1826*((S1808+S1817)/(R1808+R1817))^($F1826*(1+$E1826))</f>
        <v/>
      </c>
      <c r="T1826" s="45">
        <f>S1826*(1/(1+$G1826))^(1+$E1826)*(1+T$7)^$D1826*(T1808/S1808)^$E1826*((T1808+T1817)/(S1808+S1817))^($F1826*(1+$E1826))</f>
        <v/>
      </c>
      <c r="U1826" s="45">
        <f>T1826*(1/(1+$G1826))^(1+$E1826)*(1+U$7)^$D1826*(U1808/T1808)^$E1826*((U1808+U1817)/(T1808+T1817))^($F1826*(1+$E1826))</f>
        <v/>
      </c>
      <c r="V1826" s="45">
        <f>U1826*(1/(1+$G1826))^(1+$E1826)*(1+V$7)^$D1826*(V1808/U1808)^$E1826*((V1808+V1817)/(U1808+U1817))^($F1826*(1+$E1826))</f>
        <v/>
      </c>
      <c r="W1826" s="45">
        <f>V1826*(1/(1+$G1826))^(1+$E1826)*(1+W$7)^$D1826*(W1808/V1808)^$E1826*((W1808+W1817)/(V1808+V1817))^($F1826*(1+$E1826))</f>
        <v/>
      </c>
      <c r="X1826" s="45">
        <f>W1826*(1/(1+$G1826))^(1+$E1826)*(1+X$7)^$D1826*(X1808/W1808)^$E1826*((X1808+X1817)/(W1808+W1817))^($F1826*(1+$E1826))</f>
        <v/>
      </c>
      <c r="Y1826" s="45">
        <f>X1826*(1/(1+$G1826))^(1+$E1826)*(1+Y$7)^$D1826*(Y1808/X1808)^$E1826*((Y1808+Y1817)/(X1808+X1817))^($F1826*(1+$E1826))</f>
        <v/>
      </c>
      <c r="Z1826" s="45">
        <f>Y1826*(1/(1+$G1826))^(1+$E1826)*(1+Z$7)^$D1826*(Z1808/Y1808)^$E1826*((Z1808+Z1817)/(Y1808+Y1817))^($F1826*(1+$E1826))</f>
        <v/>
      </c>
      <c r="AA1826" s="45">
        <f>Z1826*(1/(1+$G1826))^(1+$E1826)*(1+AA$7)^$D1826*(AA1808/Z1808)^$E1826*((AA1808+AA1817)/(Z1808+Z1817))^($F1826*(1+$E1826))</f>
        <v/>
      </c>
      <c r="AB1826" s="45">
        <f>AA1826*(1/(1+$G1826))^(1+$E1826)*(1+AB$7)^$D1826*(AB1808/AA1808)^$E1826*((AB1808+AB1817)/(AA1808+AA1817))^($F1826*(1+$E1826))</f>
        <v/>
      </c>
      <c r="AC1826" s="45">
        <f>AB1826*(1/(1+$G1826))^(1+$E1826)*(1+AC$7)^$D1826*(AC1808/AB1808)^$E1826*((AC1808+AC1817)/(AB1808+AB1817))^($F1826*(1+$E1826))</f>
        <v/>
      </c>
      <c r="AD1826" s="46">
        <f>FUELUSE(AC1826,AD1808,AC1808,AD1817,AC1817,AD$7,$D1826,$E1826,$F1826,$G1826)</f>
        <v/>
      </c>
      <c r="AF1826" s="11">
        <f>LOWER(Settings!$C$4)&amp;".mit."&amp;$A1826&amp;IF($C1826="","","."&amp;$C1826&amp;"."&amp;$B1826)&amp;IF(INDEX(Variables!$D$5:$D$105,MATCH($A1826,Variables!$A$5:$A$105,0))="","","."&amp;INDEX(Variables!$D$5:$D$105,MATCH($A1826,Variables!$A$5:$A$105,0)))&amp;"."&amp;AF$5</f>
        <v/>
      </c>
      <c r="AG1826" s="44">
        <f>INDEX(Inputs!$U$5:$U$132,MATCH($B1826&amp;"|"&amp;$C1826,Inputs!$A$5:$A$132,0))</f>
        <v/>
      </c>
      <c r="AH1826" s="45">
        <f>AG1826*(1/(1+$G1826))^(1+$E1826)*(1+AH$7)^$D1826*(AH1808/AG1808)^$E1826*((AH1808+AH1817)/(AG1808+AG1817))^($F1826*(1+$E1826))</f>
        <v/>
      </c>
      <c r="AI1826" s="45">
        <f>AH1826*(1/(1+$G1826))^(1+$E1826)*(1+AI$7)^$D1826*(AI1808/AH1808)^$E1826*((AI1808+AI1817)/(AH1808+AH1817))^($F1826*(1+$E1826))</f>
        <v/>
      </c>
      <c r="AJ1826" s="45">
        <f>AI1826*(1/(1+$G1826))^(1+$E1826)*(1+AJ$7)^$D1826*(AJ1808/AI1808)^$E1826*((AJ1808+AJ1817)/(AI1808+AI1817))^($F1826*(1+$E1826))</f>
        <v/>
      </c>
      <c r="AK1826" s="45">
        <f>AJ1826*(1/(1+$G1826))^(1+$E1826)*(1+AK$7)^$D1826*(AK1808/AJ1808)^$E1826*((AK1808+AK1817)/(AJ1808+AJ1817))^($F1826*(1+$E1826))</f>
        <v/>
      </c>
      <c r="AL1826" s="45">
        <f>AK1826*(1/(1+$G1826))^(1+$E1826)*(1+AL$7)^$D1826*(AL1808/AK1808)^$E1826*((AL1808+AL1817)/(AK1808+AK1817))^($F1826*(1+$E1826))</f>
        <v/>
      </c>
      <c r="AM1826" s="45">
        <f>AL1826*(1/(1+$G1826))^(1+$E1826)*(1+AM$7)^$D1826*(AM1808/AL1808)^$E1826*((AM1808+AM1817)/(AL1808+AL1817))^($F1826*(1+$E1826))</f>
        <v/>
      </c>
      <c r="AN1826" s="45">
        <f>AM1826*(1/(1+$G1826))^(1+$E1826)*(1+AN$7)^$D1826*(AN1808/AM1808)^$E1826*((AN1808+AN1817)/(AM1808+AM1817))^($F1826*(1+$E1826))</f>
        <v/>
      </c>
      <c r="AO1826" s="45">
        <f>AN1826*(1/(1+$G1826))^(1+$E1826)*(1+AO$7)^$D1826*(AO1808/AN1808)^$E1826*((AO1808+AO1817)/(AN1808+AN1817))^($F1826*(1+$E1826))</f>
        <v/>
      </c>
      <c r="AP1826" s="45">
        <f>AO1826*(1/(1+$G1826))^(1+$E1826)*(1+AP$7)^$D1826*(AP1808/AO1808)^$E1826*((AP1808+AP1817)/(AO1808+AO1817))^($F1826*(1+$E1826))</f>
        <v/>
      </c>
      <c r="AQ1826" s="45">
        <f>AP1826*(1/(1+$G1826))^(1+$E1826)*(1+AQ$7)^$D1826*(AQ1808/AP1808)^$E1826*((AQ1808+AQ1817)/(AP1808+AP1817))^($F1826*(1+$E1826))</f>
        <v/>
      </c>
      <c r="AR1826" s="45">
        <f>AQ1826*(1/(1+$G1826))^(1+$E1826)*(1+AR$7)^$D1826*(AR1808/AQ1808)^$E1826*((AR1808+AR1817)/(AQ1808+AQ1817))^($F1826*(1+$E1826))</f>
        <v/>
      </c>
      <c r="AS1826" s="45">
        <f>AR1826*(1/(1+$G1826))^(1+$E1826)*(1+AS$7)^$D1826*(AS1808/AR1808)^$E1826*((AS1808+AS1817)/(AR1808+AR1817))^($F1826*(1+$E1826))</f>
        <v/>
      </c>
      <c r="AT1826" s="45">
        <f>AS1826*(1/(1+$G1826))^(1+$E1826)*(1+AT$7)^$D1826*(AT1808/AS1808)^$E1826*((AT1808+AT1817)/(AS1808+AS1817))^($F1826*(1+$E1826))</f>
        <v/>
      </c>
      <c r="AU1826" s="45">
        <f>AT1826*(1/(1+$G1826))^(1+$E1826)*(1+AU$7)^$D1826*(AU1808/AT1808)^$E1826*((AU1808+AU1817)/(AT1808+AT1817))^($F1826*(1+$E1826))</f>
        <v/>
      </c>
      <c r="AV1826" s="45">
        <f>AU1826*(1/(1+$G1826))^(1+$E1826)*(1+AV$7)^$D1826*(AV1808/AU1808)^$E1826*((AV1808+AV1817)/(AU1808+AU1817))^($F1826*(1+$E1826))</f>
        <v/>
      </c>
      <c r="AW1826" s="45">
        <f>AV1826*(1/(1+$G1826))^(1+$E1826)*(1+AW$7)^$D1826*(AW1808/AV1808)^$E1826*((AW1808+AW1817)/(AV1808+AV1817))^($F1826*(1+$E1826))</f>
        <v/>
      </c>
      <c r="AX1826" s="45">
        <f>AW1826*(1/(1+$G1826))^(1+$E1826)*(1+AX$7)^$D1826*(AX1808/AW1808)^$E1826*((AX1808+AX1817)/(AW1808+AW1817))^($F1826*(1+$E1826))</f>
        <v/>
      </c>
      <c r="AY1826" s="46">
        <f>FUELUSE(AX1826,AY1808,AX1808,AY1817,AX1817,AY$7,$D1826,$E1826,$F1826,$G1826)</f>
        <v/>
      </c>
    </row>
    <row r="1827" hidden="1" outlineLevel="2">
      <c r="A1827" s="14" t="inlineStr">
        <is>
          <t>ener</t>
        </is>
      </c>
      <c r="B1827" s="14" t="inlineStr">
        <is>
          <t>die</t>
        </is>
      </c>
      <c r="C1827" s="14" t="inlineStr">
        <is>
          <t>ftr</t>
        </is>
      </c>
      <c r="D1827" s="37">
        <f>INDEX(Inputs!$N$5:$N$132,MATCH($B1827&amp;"|"&amp;$C1827,Inputs!$A$5:$A$132,0))</f>
        <v/>
      </c>
      <c r="E1827" s="37">
        <f>INDEX(Inputs!$O$5:$O$132,MATCH($B1827&amp;"|"&amp;$C1827,Inputs!$A$5:$A$132,0))</f>
        <v/>
      </c>
      <c r="F1827" s="37">
        <f>INDEX(Inputs!$P$5:$P$132,MATCH($B1827&amp;"|"&amp;$C1827,Inputs!$A$5:$A$132,0))</f>
        <v/>
      </c>
      <c r="G1827" s="37">
        <f>INDEX(Inputs!$Q$5:$Q$132,MATCH($B1827&amp;"|"&amp;$C1827,Inputs!$A$5:$A$132,0))</f>
        <v/>
      </c>
      <c r="H1827" s="14">
        <f>INDEX(Variables!$B$5:$B$105,MATCH($A1827,Variables!$A$5:$A$105,0))&amp;IF($C1827="",""," | "&amp;INDEX(Mapping!$B$5:$B$26,MATCH($C1827,Mapping!$A$5:$A$26,0))&amp;" | "&amp;INDEX(Mapping!$B$30:$B$41,MATCH($B1827,Mapping!$A$30:$A$41,0)))</f>
        <v/>
      </c>
      <c r="I1827" s="14">
        <f>INDEX(Variables!$C$5:$C$105,MATCH($A1827,Variables!$A$5:$A$105,0))</f>
        <v/>
      </c>
      <c r="J1827" s="14">
        <f>INDEX(Variables!$E$5:$E$105,MATCH($A1827,Variables!$A$5:$A$105,0))</f>
        <v/>
      </c>
      <c r="K1827" s="11">
        <f>LOWER(Settings!$C$4)&amp;".mit."&amp;$A1827&amp;IF($C1827="","","."&amp;$C1827&amp;"."&amp;$B1827)&amp;IF(INDEX(Variables!$D$5:$D$105,MATCH($A1827,Variables!$A$5:$A$105,0))="","","."&amp;INDEX(Variables!$D$5:$D$105,MATCH($A1827,Variables!$A$5:$A$105,0)))&amp;"."&amp;K$5</f>
        <v/>
      </c>
      <c r="L1827" s="44">
        <f>INDEX(Inputs!$U$5:$U$132,MATCH($B1827&amp;"|"&amp;$C1827,Inputs!$A$5:$A$132,0))</f>
        <v/>
      </c>
      <c r="M1827" s="45">
        <f>L1827*(1/(1+$G1827))^(1+$E1827)*(1+M$7)^$D1827*(M1809/L1809)^$E1827*((M1809+M1818)/(L1809+L1818))^($F1827*(1+$E1827))</f>
        <v/>
      </c>
      <c r="N1827" s="45">
        <f>M1827*(1/(1+$G1827))^(1+$E1827)*(1+N$7)^$D1827*(N1809/M1809)^$E1827*((N1809+N1818)/(M1809+M1818))^($F1827*(1+$E1827))</f>
        <v/>
      </c>
      <c r="O1827" s="45">
        <f>N1827*(1/(1+$G1827))^(1+$E1827)*(1+O$7)^$D1827*(O1809/N1809)^$E1827*((O1809+O1818)/(N1809+N1818))^($F1827*(1+$E1827))</f>
        <v/>
      </c>
      <c r="P1827" s="45">
        <f>O1827*(1/(1+$G1827))^(1+$E1827)*(1+P$7)^$D1827*(P1809/O1809)^$E1827*((P1809+P1818)/(O1809+O1818))^($F1827*(1+$E1827))</f>
        <v/>
      </c>
      <c r="Q1827" s="45">
        <f>P1827*(1/(1+$G1827))^(1+$E1827)*(1+Q$7)^$D1827*(Q1809/P1809)^$E1827*((Q1809+Q1818)/(P1809+P1818))^($F1827*(1+$E1827))</f>
        <v/>
      </c>
      <c r="R1827" s="45">
        <f>Q1827*(1/(1+$G1827))^(1+$E1827)*(1+R$7)^$D1827*(R1809/Q1809)^$E1827*((R1809+R1818)/(Q1809+Q1818))^($F1827*(1+$E1827))</f>
        <v/>
      </c>
      <c r="S1827" s="45">
        <f>R1827*(1/(1+$G1827))^(1+$E1827)*(1+S$7)^$D1827*(S1809/R1809)^$E1827*((S1809+S1818)/(R1809+R1818))^($F1827*(1+$E1827))</f>
        <v/>
      </c>
      <c r="T1827" s="45">
        <f>S1827*(1/(1+$G1827))^(1+$E1827)*(1+T$7)^$D1827*(T1809/S1809)^$E1827*((T1809+T1818)/(S1809+S1818))^($F1827*(1+$E1827))</f>
        <v/>
      </c>
      <c r="U1827" s="45">
        <f>T1827*(1/(1+$G1827))^(1+$E1827)*(1+U$7)^$D1827*(U1809/T1809)^$E1827*((U1809+U1818)/(T1809+T1818))^($F1827*(1+$E1827))</f>
        <v/>
      </c>
      <c r="V1827" s="45">
        <f>U1827*(1/(1+$G1827))^(1+$E1827)*(1+V$7)^$D1827*(V1809/U1809)^$E1827*((V1809+V1818)/(U1809+U1818))^($F1827*(1+$E1827))</f>
        <v/>
      </c>
      <c r="W1827" s="45">
        <f>V1827*(1/(1+$G1827))^(1+$E1827)*(1+W$7)^$D1827*(W1809/V1809)^$E1827*((W1809+W1818)/(V1809+V1818))^($F1827*(1+$E1827))</f>
        <v/>
      </c>
      <c r="X1827" s="45">
        <f>W1827*(1/(1+$G1827))^(1+$E1827)*(1+X$7)^$D1827*(X1809/W1809)^$E1827*((X1809+X1818)/(W1809+W1818))^($F1827*(1+$E1827))</f>
        <v/>
      </c>
      <c r="Y1827" s="45">
        <f>X1827*(1/(1+$G1827))^(1+$E1827)*(1+Y$7)^$D1827*(Y1809/X1809)^$E1827*((Y1809+Y1818)/(X1809+X1818))^($F1827*(1+$E1827))</f>
        <v/>
      </c>
      <c r="Z1827" s="45">
        <f>Y1827*(1/(1+$G1827))^(1+$E1827)*(1+Z$7)^$D1827*(Z1809/Y1809)^$E1827*((Z1809+Z1818)/(Y1809+Y1818))^($F1827*(1+$E1827))</f>
        <v/>
      </c>
      <c r="AA1827" s="45">
        <f>Z1827*(1/(1+$G1827))^(1+$E1827)*(1+AA$7)^$D1827*(AA1809/Z1809)^$E1827*((AA1809+AA1818)/(Z1809+Z1818))^($F1827*(1+$E1827))</f>
        <v/>
      </c>
      <c r="AB1827" s="45">
        <f>AA1827*(1/(1+$G1827))^(1+$E1827)*(1+AB$7)^$D1827*(AB1809/AA1809)^$E1827*((AB1809+AB1818)/(AA1809+AA1818))^($F1827*(1+$E1827))</f>
        <v/>
      </c>
      <c r="AC1827" s="45">
        <f>AB1827*(1/(1+$G1827))^(1+$E1827)*(1+AC$7)^$D1827*(AC1809/AB1809)^$E1827*((AC1809+AC1818)/(AB1809+AB1818))^($F1827*(1+$E1827))</f>
        <v/>
      </c>
      <c r="AD1827" s="46">
        <f>FUELUSE(AC1827,AD1809,AC1809,AD1818,AC1818,AD$7,$D1827,$E1827,$F1827,$G1827)</f>
        <v/>
      </c>
      <c r="AF1827" s="11">
        <f>LOWER(Settings!$C$4)&amp;".mit."&amp;$A1827&amp;IF($C1827="","","."&amp;$C1827&amp;"."&amp;$B1827)&amp;IF(INDEX(Variables!$D$5:$D$105,MATCH($A1827,Variables!$A$5:$A$105,0))="","","."&amp;INDEX(Variables!$D$5:$D$105,MATCH($A1827,Variables!$A$5:$A$105,0)))&amp;"."&amp;AF$5</f>
        <v/>
      </c>
      <c r="AG1827" s="44">
        <f>INDEX(Inputs!$U$5:$U$132,MATCH($B1827&amp;"|"&amp;$C1827,Inputs!$A$5:$A$132,0))</f>
        <v/>
      </c>
      <c r="AH1827" s="45">
        <f>AG1827*(1/(1+$G1827))^(1+$E1827)*(1+AH$7)^$D1827*(AH1809/AG1809)^$E1827*((AH1809+AH1818)/(AG1809+AG1818))^($F1827*(1+$E1827))</f>
        <v/>
      </c>
      <c r="AI1827" s="45">
        <f>AH1827*(1/(1+$G1827))^(1+$E1827)*(1+AI$7)^$D1827*(AI1809/AH1809)^$E1827*((AI1809+AI1818)/(AH1809+AH1818))^($F1827*(1+$E1827))</f>
        <v/>
      </c>
      <c r="AJ1827" s="45">
        <f>AI1827*(1/(1+$G1827))^(1+$E1827)*(1+AJ$7)^$D1827*(AJ1809/AI1809)^$E1827*((AJ1809+AJ1818)/(AI1809+AI1818))^($F1827*(1+$E1827))</f>
        <v/>
      </c>
      <c r="AK1827" s="45">
        <f>AJ1827*(1/(1+$G1827))^(1+$E1827)*(1+AK$7)^$D1827*(AK1809/AJ1809)^$E1827*((AK1809+AK1818)/(AJ1809+AJ1818))^($F1827*(1+$E1827))</f>
        <v/>
      </c>
      <c r="AL1827" s="45">
        <f>AK1827*(1/(1+$G1827))^(1+$E1827)*(1+AL$7)^$D1827*(AL1809/AK1809)^$E1827*((AL1809+AL1818)/(AK1809+AK1818))^($F1827*(1+$E1827))</f>
        <v/>
      </c>
      <c r="AM1827" s="45">
        <f>AL1827*(1/(1+$G1827))^(1+$E1827)*(1+AM$7)^$D1827*(AM1809/AL1809)^$E1827*((AM1809+AM1818)/(AL1809+AL1818))^($F1827*(1+$E1827))</f>
        <v/>
      </c>
      <c r="AN1827" s="45">
        <f>AM1827*(1/(1+$G1827))^(1+$E1827)*(1+AN$7)^$D1827*(AN1809/AM1809)^$E1827*((AN1809+AN1818)/(AM1809+AM1818))^($F1827*(1+$E1827))</f>
        <v/>
      </c>
      <c r="AO1827" s="45">
        <f>AN1827*(1/(1+$G1827))^(1+$E1827)*(1+AO$7)^$D1827*(AO1809/AN1809)^$E1827*((AO1809+AO1818)/(AN1809+AN1818))^($F1827*(1+$E1827))</f>
        <v/>
      </c>
      <c r="AP1827" s="45">
        <f>AO1827*(1/(1+$G1827))^(1+$E1827)*(1+AP$7)^$D1827*(AP1809/AO1809)^$E1827*((AP1809+AP1818)/(AO1809+AO1818))^($F1827*(1+$E1827))</f>
        <v/>
      </c>
      <c r="AQ1827" s="45">
        <f>AP1827*(1/(1+$G1827))^(1+$E1827)*(1+AQ$7)^$D1827*(AQ1809/AP1809)^$E1827*((AQ1809+AQ1818)/(AP1809+AP1818))^($F1827*(1+$E1827))</f>
        <v/>
      </c>
      <c r="AR1827" s="45">
        <f>AQ1827*(1/(1+$G1827))^(1+$E1827)*(1+AR$7)^$D1827*(AR1809/AQ1809)^$E1827*((AR1809+AR1818)/(AQ1809+AQ1818))^($F1827*(1+$E1827))</f>
        <v/>
      </c>
      <c r="AS1827" s="45">
        <f>AR1827*(1/(1+$G1827))^(1+$E1827)*(1+AS$7)^$D1827*(AS1809/AR1809)^$E1827*((AS1809+AS1818)/(AR1809+AR1818))^($F1827*(1+$E1827))</f>
        <v/>
      </c>
      <c r="AT1827" s="45">
        <f>AS1827*(1/(1+$G1827))^(1+$E1827)*(1+AT$7)^$D1827*(AT1809/AS1809)^$E1827*((AT1809+AT1818)/(AS1809+AS1818))^($F1827*(1+$E1827))</f>
        <v/>
      </c>
      <c r="AU1827" s="45">
        <f>AT1827*(1/(1+$G1827))^(1+$E1827)*(1+AU$7)^$D1827*(AU1809/AT1809)^$E1827*((AU1809+AU1818)/(AT1809+AT1818))^($F1827*(1+$E1827))</f>
        <v/>
      </c>
      <c r="AV1827" s="45">
        <f>AU1827*(1/(1+$G1827))^(1+$E1827)*(1+AV$7)^$D1827*(AV1809/AU1809)^$E1827*((AV1809+AV1818)/(AU1809+AU1818))^($F1827*(1+$E1827))</f>
        <v/>
      </c>
      <c r="AW1827" s="45">
        <f>AV1827*(1/(1+$G1827))^(1+$E1827)*(1+AW$7)^$D1827*(AW1809/AV1809)^$E1827*((AW1809+AW1818)/(AV1809+AV1818))^($F1827*(1+$E1827))</f>
        <v/>
      </c>
      <c r="AX1827" s="45">
        <f>AW1827*(1/(1+$G1827))^(1+$E1827)*(1+AX$7)^$D1827*(AX1809/AW1809)^$E1827*((AX1809+AX1818)/(AW1809+AW1818))^($F1827*(1+$E1827))</f>
        <v/>
      </c>
      <c r="AY1827" s="46">
        <f>FUELUSE(AX1827,AY1809,AX1809,AY1818,AX1818,AY$7,$D1827,$E1827,$F1827,$G1827)</f>
        <v/>
      </c>
    </row>
    <row r="1828" hidden="1" outlineLevel="2">
      <c r="A1828" s="14" t="inlineStr">
        <is>
          <t>ener</t>
        </is>
      </c>
      <c r="B1828" s="14" t="inlineStr">
        <is>
          <t>lpg</t>
        </is>
      </c>
      <c r="C1828" s="14" t="inlineStr">
        <is>
          <t>ftr</t>
        </is>
      </c>
      <c r="D1828" s="37">
        <f>INDEX(Inputs!$N$5:$N$132,MATCH($B1828&amp;"|"&amp;$C1828,Inputs!$A$5:$A$132,0))</f>
        <v/>
      </c>
      <c r="E1828" s="37">
        <f>INDEX(Inputs!$O$5:$O$132,MATCH($B1828&amp;"|"&amp;$C1828,Inputs!$A$5:$A$132,0))</f>
        <v/>
      </c>
      <c r="F1828" s="37">
        <f>INDEX(Inputs!$P$5:$P$132,MATCH($B1828&amp;"|"&amp;$C1828,Inputs!$A$5:$A$132,0))</f>
        <v/>
      </c>
      <c r="G1828" s="37">
        <f>INDEX(Inputs!$Q$5:$Q$132,MATCH($B1828&amp;"|"&amp;$C1828,Inputs!$A$5:$A$132,0))</f>
        <v/>
      </c>
      <c r="H1828" s="14">
        <f>INDEX(Variables!$B$5:$B$105,MATCH($A1828,Variables!$A$5:$A$105,0))&amp;IF($C1828="",""," | "&amp;INDEX(Mapping!$B$5:$B$26,MATCH($C1828,Mapping!$A$5:$A$26,0))&amp;" | "&amp;INDEX(Mapping!$B$30:$B$41,MATCH($B1828,Mapping!$A$30:$A$41,0)))</f>
        <v/>
      </c>
      <c r="I1828" s="14">
        <f>INDEX(Variables!$C$5:$C$105,MATCH($A1828,Variables!$A$5:$A$105,0))</f>
        <v/>
      </c>
      <c r="J1828" s="14">
        <f>INDEX(Variables!$E$5:$E$105,MATCH($A1828,Variables!$A$5:$A$105,0))</f>
        <v/>
      </c>
      <c r="K1828" s="11">
        <f>LOWER(Settings!$C$4)&amp;".mit."&amp;$A1828&amp;IF($C1828="","","."&amp;$C1828&amp;"."&amp;$B1828)&amp;IF(INDEX(Variables!$D$5:$D$105,MATCH($A1828,Variables!$A$5:$A$105,0))="","","."&amp;INDEX(Variables!$D$5:$D$105,MATCH($A1828,Variables!$A$5:$A$105,0)))&amp;"."&amp;K$5</f>
        <v/>
      </c>
      <c r="L1828" s="44">
        <f>INDEX(Inputs!$U$5:$U$132,MATCH($B1828&amp;"|"&amp;$C1828,Inputs!$A$5:$A$132,0))</f>
        <v/>
      </c>
      <c r="M1828" s="45">
        <f>L1828*(1/(1+$G1828))^(1+$E1828)*(1+M$7)^$D1828*(M1810/L1810)^$E1828*((M1810+M1819)/(L1810+L1819))^($F1828*(1+$E1828))</f>
        <v/>
      </c>
      <c r="N1828" s="45">
        <f>M1828*(1/(1+$G1828))^(1+$E1828)*(1+N$7)^$D1828*(N1810/M1810)^$E1828*((N1810+N1819)/(M1810+M1819))^($F1828*(1+$E1828))</f>
        <v/>
      </c>
      <c r="O1828" s="45">
        <f>N1828*(1/(1+$G1828))^(1+$E1828)*(1+O$7)^$D1828*(O1810/N1810)^$E1828*((O1810+O1819)/(N1810+N1819))^($F1828*(1+$E1828))</f>
        <v/>
      </c>
      <c r="P1828" s="45">
        <f>O1828*(1/(1+$G1828))^(1+$E1828)*(1+P$7)^$D1828*(P1810/O1810)^$E1828*((P1810+P1819)/(O1810+O1819))^($F1828*(1+$E1828))</f>
        <v/>
      </c>
      <c r="Q1828" s="45">
        <f>P1828*(1/(1+$G1828))^(1+$E1828)*(1+Q$7)^$D1828*(Q1810/P1810)^$E1828*((Q1810+Q1819)/(P1810+P1819))^($F1828*(1+$E1828))</f>
        <v/>
      </c>
      <c r="R1828" s="45">
        <f>Q1828*(1/(1+$G1828))^(1+$E1828)*(1+R$7)^$D1828*(R1810/Q1810)^$E1828*((R1810+R1819)/(Q1810+Q1819))^($F1828*(1+$E1828))</f>
        <v/>
      </c>
      <c r="S1828" s="45">
        <f>R1828*(1/(1+$G1828))^(1+$E1828)*(1+S$7)^$D1828*(S1810/R1810)^$E1828*((S1810+S1819)/(R1810+R1819))^($F1828*(1+$E1828))</f>
        <v/>
      </c>
      <c r="T1828" s="45">
        <f>S1828*(1/(1+$G1828))^(1+$E1828)*(1+T$7)^$D1828*(T1810/S1810)^$E1828*((T1810+T1819)/(S1810+S1819))^($F1828*(1+$E1828))</f>
        <v/>
      </c>
      <c r="U1828" s="45">
        <f>T1828*(1/(1+$G1828))^(1+$E1828)*(1+U$7)^$D1828*(U1810/T1810)^$E1828*((U1810+U1819)/(T1810+T1819))^($F1828*(1+$E1828))</f>
        <v/>
      </c>
      <c r="V1828" s="45">
        <f>U1828*(1/(1+$G1828))^(1+$E1828)*(1+V$7)^$D1828*(V1810/U1810)^$E1828*((V1810+V1819)/(U1810+U1819))^($F1828*(1+$E1828))</f>
        <v/>
      </c>
      <c r="W1828" s="45">
        <f>V1828*(1/(1+$G1828))^(1+$E1828)*(1+W$7)^$D1828*(W1810/V1810)^$E1828*((W1810+W1819)/(V1810+V1819))^($F1828*(1+$E1828))</f>
        <v/>
      </c>
      <c r="X1828" s="45">
        <f>W1828*(1/(1+$G1828))^(1+$E1828)*(1+X$7)^$D1828*(X1810/W1810)^$E1828*((X1810+X1819)/(W1810+W1819))^($F1828*(1+$E1828))</f>
        <v/>
      </c>
      <c r="Y1828" s="45">
        <f>X1828*(1/(1+$G1828))^(1+$E1828)*(1+Y$7)^$D1828*(Y1810/X1810)^$E1828*((Y1810+Y1819)/(X1810+X1819))^($F1828*(1+$E1828))</f>
        <v/>
      </c>
      <c r="Z1828" s="45">
        <f>Y1828*(1/(1+$G1828))^(1+$E1828)*(1+Z$7)^$D1828*(Z1810/Y1810)^$E1828*((Z1810+Z1819)/(Y1810+Y1819))^($F1828*(1+$E1828))</f>
        <v/>
      </c>
      <c r="AA1828" s="45">
        <f>Z1828*(1/(1+$G1828))^(1+$E1828)*(1+AA$7)^$D1828*(AA1810/Z1810)^$E1828*((AA1810+AA1819)/(Z1810+Z1819))^($F1828*(1+$E1828))</f>
        <v/>
      </c>
      <c r="AB1828" s="45">
        <f>AA1828*(1/(1+$G1828))^(1+$E1828)*(1+AB$7)^$D1828*(AB1810/AA1810)^$E1828*((AB1810+AB1819)/(AA1810+AA1819))^($F1828*(1+$E1828))</f>
        <v/>
      </c>
      <c r="AC1828" s="45">
        <f>AB1828*(1/(1+$G1828))^(1+$E1828)*(1+AC$7)^$D1828*(AC1810/AB1810)^$E1828*((AC1810+AC1819)/(AB1810+AB1819))^($F1828*(1+$E1828))</f>
        <v/>
      </c>
      <c r="AD1828" s="46">
        <f>FUELUSE(AC1828,AD1810,AC1810,AD1819,AC1819,AD$7,$D1828,$E1828,$F1828,$G1828)</f>
        <v/>
      </c>
      <c r="AF1828" s="11">
        <f>LOWER(Settings!$C$4)&amp;".mit."&amp;$A1828&amp;IF($C1828="","","."&amp;$C1828&amp;"."&amp;$B1828)&amp;IF(INDEX(Variables!$D$5:$D$105,MATCH($A1828,Variables!$A$5:$A$105,0))="","","."&amp;INDEX(Variables!$D$5:$D$105,MATCH($A1828,Variables!$A$5:$A$105,0)))&amp;"."&amp;AF$5</f>
        <v/>
      </c>
      <c r="AG1828" s="44">
        <f>INDEX(Inputs!$U$5:$U$132,MATCH($B1828&amp;"|"&amp;$C1828,Inputs!$A$5:$A$132,0))</f>
        <v/>
      </c>
      <c r="AH1828" s="45">
        <f>AG1828*(1/(1+$G1828))^(1+$E1828)*(1+AH$7)^$D1828*(AH1810/AG1810)^$E1828*((AH1810+AH1819)/(AG1810+AG1819))^($F1828*(1+$E1828))</f>
        <v/>
      </c>
      <c r="AI1828" s="45">
        <f>AH1828*(1/(1+$G1828))^(1+$E1828)*(1+AI$7)^$D1828*(AI1810/AH1810)^$E1828*((AI1810+AI1819)/(AH1810+AH1819))^($F1828*(1+$E1828))</f>
        <v/>
      </c>
      <c r="AJ1828" s="45">
        <f>AI1828*(1/(1+$G1828))^(1+$E1828)*(1+AJ$7)^$D1828*(AJ1810/AI1810)^$E1828*((AJ1810+AJ1819)/(AI1810+AI1819))^($F1828*(1+$E1828))</f>
        <v/>
      </c>
      <c r="AK1828" s="45">
        <f>AJ1828*(1/(1+$G1828))^(1+$E1828)*(1+AK$7)^$D1828*(AK1810/AJ1810)^$E1828*((AK1810+AK1819)/(AJ1810+AJ1819))^($F1828*(1+$E1828))</f>
        <v/>
      </c>
      <c r="AL1828" s="45">
        <f>AK1828*(1/(1+$G1828))^(1+$E1828)*(1+AL$7)^$D1828*(AL1810/AK1810)^$E1828*((AL1810+AL1819)/(AK1810+AK1819))^($F1828*(1+$E1828))</f>
        <v/>
      </c>
      <c r="AM1828" s="45">
        <f>AL1828*(1/(1+$G1828))^(1+$E1828)*(1+AM$7)^$D1828*(AM1810/AL1810)^$E1828*((AM1810+AM1819)/(AL1810+AL1819))^($F1828*(1+$E1828))</f>
        <v/>
      </c>
      <c r="AN1828" s="45">
        <f>AM1828*(1/(1+$G1828))^(1+$E1828)*(1+AN$7)^$D1828*(AN1810/AM1810)^$E1828*((AN1810+AN1819)/(AM1810+AM1819))^($F1828*(1+$E1828))</f>
        <v/>
      </c>
      <c r="AO1828" s="45">
        <f>AN1828*(1/(1+$G1828))^(1+$E1828)*(1+AO$7)^$D1828*(AO1810/AN1810)^$E1828*((AO1810+AO1819)/(AN1810+AN1819))^($F1828*(1+$E1828))</f>
        <v/>
      </c>
      <c r="AP1828" s="45">
        <f>AO1828*(1/(1+$G1828))^(1+$E1828)*(1+AP$7)^$D1828*(AP1810/AO1810)^$E1828*((AP1810+AP1819)/(AO1810+AO1819))^($F1828*(1+$E1828))</f>
        <v/>
      </c>
      <c r="AQ1828" s="45">
        <f>AP1828*(1/(1+$G1828))^(1+$E1828)*(1+AQ$7)^$D1828*(AQ1810/AP1810)^$E1828*((AQ1810+AQ1819)/(AP1810+AP1819))^($F1828*(1+$E1828))</f>
        <v/>
      </c>
      <c r="AR1828" s="45">
        <f>AQ1828*(1/(1+$G1828))^(1+$E1828)*(1+AR$7)^$D1828*(AR1810/AQ1810)^$E1828*((AR1810+AR1819)/(AQ1810+AQ1819))^($F1828*(1+$E1828))</f>
        <v/>
      </c>
      <c r="AS1828" s="45">
        <f>AR1828*(1/(1+$G1828))^(1+$E1828)*(1+AS$7)^$D1828*(AS1810/AR1810)^$E1828*((AS1810+AS1819)/(AR1810+AR1819))^($F1828*(1+$E1828))</f>
        <v/>
      </c>
      <c r="AT1828" s="45">
        <f>AS1828*(1/(1+$G1828))^(1+$E1828)*(1+AT$7)^$D1828*(AT1810/AS1810)^$E1828*((AT1810+AT1819)/(AS1810+AS1819))^($F1828*(1+$E1828))</f>
        <v/>
      </c>
      <c r="AU1828" s="45">
        <f>AT1828*(1/(1+$G1828))^(1+$E1828)*(1+AU$7)^$D1828*(AU1810/AT1810)^$E1828*((AU1810+AU1819)/(AT1810+AT1819))^($F1828*(1+$E1828))</f>
        <v/>
      </c>
      <c r="AV1828" s="45">
        <f>AU1828*(1/(1+$G1828))^(1+$E1828)*(1+AV$7)^$D1828*(AV1810/AU1810)^$E1828*((AV1810+AV1819)/(AU1810+AU1819))^($F1828*(1+$E1828))</f>
        <v/>
      </c>
      <c r="AW1828" s="45">
        <f>AV1828*(1/(1+$G1828))^(1+$E1828)*(1+AW$7)^$D1828*(AW1810/AV1810)^$E1828*((AW1810+AW1819)/(AV1810+AV1819))^($F1828*(1+$E1828))</f>
        <v/>
      </c>
      <c r="AX1828" s="45">
        <f>AW1828*(1/(1+$G1828))^(1+$E1828)*(1+AX$7)^$D1828*(AX1810/AW1810)^$E1828*((AX1810+AX1819)/(AW1810+AW1819))^($F1828*(1+$E1828))</f>
        <v/>
      </c>
      <c r="AY1828" s="46">
        <f>FUELUSE(AX1828,AY1810,AX1810,AY1819,AX1819,AY$7,$D1828,$E1828,$F1828,$G1828)</f>
        <v/>
      </c>
    </row>
    <row r="1829" hidden="1" outlineLevel="2">
      <c r="A1829" s="14" t="inlineStr">
        <is>
          <t>ener</t>
        </is>
      </c>
      <c r="B1829" s="14" t="inlineStr">
        <is>
          <t>ker</t>
        </is>
      </c>
      <c r="C1829" s="14" t="inlineStr">
        <is>
          <t>ftr</t>
        </is>
      </c>
      <c r="D1829" s="37">
        <f>INDEX(Inputs!$N$5:$N$132,MATCH($B1829&amp;"|"&amp;$C1829,Inputs!$A$5:$A$132,0))</f>
        <v/>
      </c>
      <c r="E1829" s="37">
        <f>INDEX(Inputs!$O$5:$O$132,MATCH($B1829&amp;"|"&amp;$C1829,Inputs!$A$5:$A$132,0))</f>
        <v/>
      </c>
      <c r="F1829" s="37">
        <f>INDEX(Inputs!$P$5:$P$132,MATCH($B1829&amp;"|"&amp;$C1829,Inputs!$A$5:$A$132,0))</f>
        <v/>
      </c>
      <c r="G1829" s="37">
        <f>INDEX(Inputs!$Q$5:$Q$132,MATCH($B1829&amp;"|"&amp;$C1829,Inputs!$A$5:$A$132,0))</f>
        <v/>
      </c>
      <c r="H1829" s="14">
        <f>INDEX(Variables!$B$5:$B$105,MATCH($A1829,Variables!$A$5:$A$105,0))&amp;IF($C1829="",""," | "&amp;INDEX(Mapping!$B$5:$B$26,MATCH($C1829,Mapping!$A$5:$A$26,0))&amp;" | "&amp;INDEX(Mapping!$B$30:$B$41,MATCH($B1829,Mapping!$A$30:$A$41,0)))</f>
        <v/>
      </c>
      <c r="I1829" s="14">
        <f>INDEX(Variables!$C$5:$C$105,MATCH($A1829,Variables!$A$5:$A$105,0))</f>
        <v/>
      </c>
      <c r="J1829" s="14">
        <f>INDEX(Variables!$E$5:$E$105,MATCH($A1829,Variables!$A$5:$A$105,0))</f>
        <v/>
      </c>
      <c r="K1829" s="11">
        <f>LOWER(Settings!$C$4)&amp;".mit."&amp;$A1829&amp;IF($C1829="","","."&amp;$C1829&amp;"."&amp;$B1829)&amp;IF(INDEX(Variables!$D$5:$D$105,MATCH($A1829,Variables!$A$5:$A$105,0))="","","."&amp;INDEX(Variables!$D$5:$D$105,MATCH($A1829,Variables!$A$5:$A$105,0)))&amp;"."&amp;K$5</f>
        <v/>
      </c>
      <c r="L1829" s="44">
        <f>INDEX(Inputs!$U$5:$U$132,MATCH($B1829&amp;"|"&amp;$C1829,Inputs!$A$5:$A$132,0))</f>
        <v/>
      </c>
      <c r="M1829" s="45">
        <f>L1829*(1/(1+$G1829))^(1+$E1829)*(1+M$7)^$D1829*(M1811/L1811)^$E1829*((M1811+M1820)/(L1811+L1820))^($F1829*(1+$E1829))</f>
        <v/>
      </c>
      <c r="N1829" s="45">
        <f>M1829*(1/(1+$G1829))^(1+$E1829)*(1+N$7)^$D1829*(N1811/M1811)^$E1829*((N1811+N1820)/(M1811+M1820))^($F1829*(1+$E1829))</f>
        <v/>
      </c>
      <c r="O1829" s="45">
        <f>N1829*(1/(1+$G1829))^(1+$E1829)*(1+O$7)^$D1829*(O1811/N1811)^$E1829*((O1811+O1820)/(N1811+N1820))^($F1829*(1+$E1829))</f>
        <v/>
      </c>
      <c r="P1829" s="45">
        <f>O1829*(1/(1+$G1829))^(1+$E1829)*(1+P$7)^$D1829*(P1811/O1811)^$E1829*((P1811+P1820)/(O1811+O1820))^($F1829*(1+$E1829))</f>
        <v/>
      </c>
      <c r="Q1829" s="45">
        <f>P1829*(1/(1+$G1829))^(1+$E1829)*(1+Q$7)^$D1829*(Q1811/P1811)^$E1829*((Q1811+Q1820)/(P1811+P1820))^($F1829*(1+$E1829))</f>
        <v/>
      </c>
      <c r="R1829" s="45">
        <f>Q1829*(1/(1+$G1829))^(1+$E1829)*(1+R$7)^$D1829*(R1811/Q1811)^$E1829*((R1811+R1820)/(Q1811+Q1820))^($F1829*(1+$E1829))</f>
        <v/>
      </c>
      <c r="S1829" s="45">
        <f>R1829*(1/(1+$G1829))^(1+$E1829)*(1+S$7)^$D1829*(S1811/R1811)^$E1829*((S1811+S1820)/(R1811+R1820))^($F1829*(1+$E1829))</f>
        <v/>
      </c>
      <c r="T1829" s="45">
        <f>S1829*(1/(1+$G1829))^(1+$E1829)*(1+T$7)^$D1829*(T1811/S1811)^$E1829*((T1811+T1820)/(S1811+S1820))^($F1829*(1+$E1829))</f>
        <v/>
      </c>
      <c r="U1829" s="45">
        <f>T1829*(1/(1+$G1829))^(1+$E1829)*(1+U$7)^$D1829*(U1811/T1811)^$E1829*((U1811+U1820)/(T1811+T1820))^($F1829*(1+$E1829))</f>
        <v/>
      </c>
      <c r="V1829" s="45">
        <f>U1829*(1/(1+$G1829))^(1+$E1829)*(1+V$7)^$D1829*(V1811/U1811)^$E1829*((V1811+V1820)/(U1811+U1820))^($F1829*(1+$E1829))</f>
        <v/>
      </c>
      <c r="W1829" s="45">
        <f>V1829*(1/(1+$G1829))^(1+$E1829)*(1+W$7)^$D1829*(W1811/V1811)^$E1829*((W1811+W1820)/(V1811+V1820))^($F1829*(1+$E1829))</f>
        <v/>
      </c>
      <c r="X1829" s="45">
        <f>W1829*(1/(1+$G1829))^(1+$E1829)*(1+X$7)^$D1829*(X1811/W1811)^$E1829*((X1811+X1820)/(W1811+W1820))^($F1829*(1+$E1829))</f>
        <v/>
      </c>
      <c r="Y1829" s="45">
        <f>X1829*(1/(1+$G1829))^(1+$E1829)*(1+Y$7)^$D1829*(Y1811/X1811)^$E1829*((Y1811+Y1820)/(X1811+X1820))^($F1829*(1+$E1829))</f>
        <v/>
      </c>
      <c r="Z1829" s="45">
        <f>Y1829*(1/(1+$G1829))^(1+$E1829)*(1+Z$7)^$D1829*(Z1811/Y1811)^$E1829*((Z1811+Z1820)/(Y1811+Y1820))^($F1829*(1+$E1829))</f>
        <v/>
      </c>
      <c r="AA1829" s="45">
        <f>Z1829*(1/(1+$G1829))^(1+$E1829)*(1+AA$7)^$D1829*(AA1811/Z1811)^$E1829*((AA1811+AA1820)/(Z1811+Z1820))^($F1829*(1+$E1829))</f>
        <v/>
      </c>
      <c r="AB1829" s="45">
        <f>AA1829*(1/(1+$G1829))^(1+$E1829)*(1+AB$7)^$D1829*(AB1811/AA1811)^$E1829*((AB1811+AB1820)/(AA1811+AA1820))^($F1829*(1+$E1829))</f>
        <v/>
      </c>
      <c r="AC1829" s="45">
        <f>AB1829*(1/(1+$G1829))^(1+$E1829)*(1+AC$7)^$D1829*(AC1811/AB1811)^$E1829*((AC1811+AC1820)/(AB1811+AB1820))^($F1829*(1+$E1829))</f>
        <v/>
      </c>
      <c r="AD1829" s="46">
        <f>FUELUSE(AC1829,AD1811,AC1811,AD1820,AC1820,AD$7,$D1829,$E1829,$F1829,$G1829)</f>
        <v/>
      </c>
      <c r="AF1829" s="11">
        <f>LOWER(Settings!$C$4)&amp;".mit."&amp;$A1829&amp;IF($C1829="","","."&amp;$C1829&amp;"."&amp;$B1829)&amp;IF(INDEX(Variables!$D$5:$D$105,MATCH($A1829,Variables!$A$5:$A$105,0))="","","."&amp;INDEX(Variables!$D$5:$D$105,MATCH($A1829,Variables!$A$5:$A$105,0)))&amp;"."&amp;AF$5</f>
        <v/>
      </c>
      <c r="AG1829" s="44">
        <f>INDEX(Inputs!$U$5:$U$132,MATCH($B1829&amp;"|"&amp;$C1829,Inputs!$A$5:$A$132,0))</f>
        <v/>
      </c>
      <c r="AH1829" s="45">
        <f>AG1829*(1/(1+$G1829))^(1+$E1829)*(1+AH$7)^$D1829*(AH1811/AG1811)^$E1829*((AH1811+AH1820)/(AG1811+AG1820))^($F1829*(1+$E1829))</f>
        <v/>
      </c>
      <c r="AI1829" s="45">
        <f>AH1829*(1/(1+$G1829))^(1+$E1829)*(1+AI$7)^$D1829*(AI1811/AH1811)^$E1829*((AI1811+AI1820)/(AH1811+AH1820))^($F1829*(1+$E1829))</f>
        <v/>
      </c>
      <c r="AJ1829" s="45">
        <f>AI1829*(1/(1+$G1829))^(1+$E1829)*(1+AJ$7)^$D1829*(AJ1811/AI1811)^$E1829*((AJ1811+AJ1820)/(AI1811+AI1820))^($F1829*(1+$E1829))</f>
        <v/>
      </c>
      <c r="AK1829" s="45">
        <f>AJ1829*(1/(1+$G1829))^(1+$E1829)*(1+AK$7)^$D1829*(AK1811/AJ1811)^$E1829*((AK1811+AK1820)/(AJ1811+AJ1820))^($F1829*(1+$E1829))</f>
        <v/>
      </c>
      <c r="AL1829" s="45">
        <f>AK1829*(1/(1+$G1829))^(1+$E1829)*(1+AL$7)^$D1829*(AL1811/AK1811)^$E1829*((AL1811+AL1820)/(AK1811+AK1820))^($F1829*(1+$E1829))</f>
        <v/>
      </c>
      <c r="AM1829" s="45">
        <f>AL1829*(1/(1+$G1829))^(1+$E1829)*(1+AM$7)^$D1829*(AM1811/AL1811)^$E1829*((AM1811+AM1820)/(AL1811+AL1820))^($F1829*(1+$E1829))</f>
        <v/>
      </c>
      <c r="AN1829" s="45">
        <f>AM1829*(1/(1+$G1829))^(1+$E1829)*(1+AN$7)^$D1829*(AN1811/AM1811)^$E1829*((AN1811+AN1820)/(AM1811+AM1820))^($F1829*(1+$E1829))</f>
        <v/>
      </c>
      <c r="AO1829" s="45">
        <f>AN1829*(1/(1+$G1829))^(1+$E1829)*(1+AO$7)^$D1829*(AO1811/AN1811)^$E1829*((AO1811+AO1820)/(AN1811+AN1820))^($F1829*(1+$E1829))</f>
        <v/>
      </c>
      <c r="AP1829" s="45">
        <f>AO1829*(1/(1+$G1829))^(1+$E1829)*(1+AP$7)^$D1829*(AP1811/AO1811)^$E1829*((AP1811+AP1820)/(AO1811+AO1820))^($F1829*(1+$E1829))</f>
        <v/>
      </c>
      <c r="AQ1829" s="45">
        <f>AP1829*(1/(1+$G1829))^(1+$E1829)*(1+AQ$7)^$D1829*(AQ1811/AP1811)^$E1829*((AQ1811+AQ1820)/(AP1811+AP1820))^($F1829*(1+$E1829))</f>
        <v/>
      </c>
      <c r="AR1829" s="45">
        <f>AQ1829*(1/(1+$G1829))^(1+$E1829)*(1+AR$7)^$D1829*(AR1811/AQ1811)^$E1829*((AR1811+AR1820)/(AQ1811+AQ1820))^($F1829*(1+$E1829))</f>
        <v/>
      </c>
      <c r="AS1829" s="45">
        <f>AR1829*(1/(1+$G1829))^(1+$E1829)*(1+AS$7)^$D1829*(AS1811/AR1811)^$E1829*((AS1811+AS1820)/(AR1811+AR1820))^($F1829*(1+$E1829))</f>
        <v/>
      </c>
      <c r="AT1829" s="45">
        <f>AS1829*(1/(1+$G1829))^(1+$E1829)*(1+AT$7)^$D1829*(AT1811/AS1811)^$E1829*((AT1811+AT1820)/(AS1811+AS1820))^($F1829*(1+$E1829))</f>
        <v/>
      </c>
      <c r="AU1829" s="45">
        <f>AT1829*(1/(1+$G1829))^(1+$E1829)*(1+AU$7)^$D1829*(AU1811/AT1811)^$E1829*((AU1811+AU1820)/(AT1811+AT1820))^($F1829*(1+$E1829))</f>
        <v/>
      </c>
      <c r="AV1829" s="45">
        <f>AU1829*(1/(1+$G1829))^(1+$E1829)*(1+AV$7)^$D1829*(AV1811/AU1811)^$E1829*((AV1811+AV1820)/(AU1811+AU1820))^($F1829*(1+$E1829))</f>
        <v/>
      </c>
      <c r="AW1829" s="45">
        <f>AV1829*(1/(1+$G1829))^(1+$E1829)*(1+AW$7)^$D1829*(AW1811/AV1811)^$E1829*((AW1811+AW1820)/(AV1811+AV1820))^($F1829*(1+$E1829))</f>
        <v/>
      </c>
      <c r="AX1829" s="45">
        <f>AW1829*(1/(1+$G1829))^(1+$E1829)*(1+AX$7)^$D1829*(AX1811/AW1811)^$E1829*((AX1811+AX1820)/(AW1811+AW1820))^($F1829*(1+$E1829))</f>
        <v/>
      </c>
      <c r="AY1829" s="46">
        <f>FUELUSE(AX1829,AY1811,AX1811,AY1820,AX1820,AY$7,$D1829,$E1829,$F1829,$G1829)</f>
        <v/>
      </c>
    </row>
    <row r="1830" hidden="1" outlineLevel="2">
      <c r="A1830" s="14" t="inlineStr">
        <is>
          <t>ener</t>
        </is>
      </c>
      <c r="B1830" s="14" t="inlineStr">
        <is>
          <t>oop</t>
        </is>
      </c>
      <c r="C1830" s="14" t="inlineStr">
        <is>
          <t>ftr</t>
        </is>
      </c>
      <c r="D1830" s="37">
        <f>INDEX(Inputs!$N$5:$N$132,MATCH($B1830&amp;"|"&amp;$C1830,Inputs!$A$5:$A$132,0))</f>
        <v/>
      </c>
      <c r="E1830" s="37">
        <f>INDEX(Inputs!$O$5:$O$132,MATCH($B1830&amp;"|"&amp;$C1830,Inputs!$A$5:$A$132,0))</f>
        <v/>
      </c>
      <c r="F1830" s="37">
        <f>INDEX(Inputs!$P$5:$P$132,MATCH($B1830&amp;"|"&amp;$C1830,Inputs!$A$5:$A$132,0))</f>
        <v/>
      </c>
      <c r="G1830" s="37">
        <f>INDEX(Inputs!$Q$5:$Q$132,MATCH($B1830&amp;"|"&amp;$C1830,Inputs!$A$5:$A$132,0))</f>
        <v/>
      </c>
      <c r="H1830" s="14">
        <f>INDEX(Variables!$B$5:$B$105,MATCH($A1830,Variables!$A$5:$A$105,0))&amp;IF($C1830="",""," | "&amp;INDEX(Mapping!$B$5:$B$26,MATCH($C1830,Mapping!$A$5:$A$26,0))&amp;" | "&amp;INDEX(Mapping!$B$30:$B$41,MATCH($B1830,Mapping!$A$30:$A$41,0)))</f>
        <v/>
      </c>
      <c r="I1830" s="14">
        <f>INDEX(Variables!$C$5:$C$105,MATCH($A1830,Variables!$A$5:$A$105,0))</f>
        <v/>
      </c>
      <c r="J1830" s="14">
        <f>INDEX(Variables!$E$5:$E$105,MATCH($A1830,Variables!$A$5:$A$105,0))</f>
        <v/>
      </c>
      <c r="K1830" s="11">
        <f>LOWER(Settings!$C$4)&amp;".mit."&amp;$A1830&amp;IF($C1830="","","."&amp;$C1830&amp;"."&amp;$B1830)&amp;IF(INDEX(Variables!$D$5:$D$105,MATCH($A1830,Variables!$A$5:$A$105,0))="","","."&amp;INDEX(Variables!$D$5:$D$105,MATCH($A1830,Variables!$A$5:$A$105,0)))&amp;"."&amp;K$5</f>
        <v/>
      </c>
      <c r="L1830" s="44">
        <f>INDEX(Inputs!$U$5:$U$132,MATCH($B1830&amp;"|"&amp;$C1830,Inputs!$A$5:$A$132,0))</f>
        <v/>
      </c>
      <c r="M1830" s="45">
        <f>L1830*(1/(1+$G1830))^(1+$E1830)*(1+M$7)^$D1830*(M1812/L1812)^$E1830*((M1812+M1821)/(L1812+L1821))^($F1830*(1+$E1830))</f>
        <v/>
      </c>
      <c r="N1830" s="45">
        <f>M1830*(1/(1+$G1830))^(1+$E1830)*(1+N$7)^$D1830*(N1812/M1812)^$E1830*((N1812+N1821)/(M1812+M1821))^($F1830*(1+$E1830))</f>
        <v/>
      </c>
      <c r="O1830" s="45">
        <f>N1830*(1/(1+$G1830))^(1+$E1830)*(1+O$7)^$D1830*(O1812/N1812)^$E1830*((O1812+O1821)/(N1812+N1821))^($F1830*(1+$E1830))</f>
        <v/>
      </c>
      <c r="P1830" s="45">
        <f>O1830*(1/(1+$G1830))^(1+$E1830)*(1+P$7)^$D1830*(P1812/O1812)^$E1830*((P1812+P1821)/(O1812+O1821))^($F1830*(1+$E1830))</f>
        <v/>
      </c>
      <c r="Q1830" s="45">
        <f>P1830*(1/(1+$G1830))^(1+$E1830)*(1+Q$7)^$D1830*(Q1812/P1812)^$E1830*((Q1812+Q1821)/(P1812+P1821))^($F1830*(1+$E1830))</f>
        <v/>
      </c>
      <c r="R1830" s="45">
        <f>Q1830*(1/(1+$G1830))^(1+$E1830)*(1+R$7)^$D1830*(R1812/Q1812)^$E1830*((R1812+R1821)/(Q1812+Q1821))^($F1830*(1+$E1830))</f>
        <v/>
      </c>
      <c r="S1830" s="45">
        <f>R1830*(1/(1+$G1830))^(1+$E1830)*(1+S$7)^$D1830*(S1812/R1812)^$E1830*((S1812+S1821)/(R1812+R1821))^($F1830*(1+$E1830))</f>
        <v/>
      </c>
      <c r="T1830" s="45">
        <f>S1830*(1/(1+$G1830))^(1+$E1830)*(1+T$7)^$D1830*(T1812/S1812)^$E1830*((T1812+T1821)/(S1812+S1821))^($F1830*(1+$E1830))</f>
        <v/>
      </c>
      <c r="U1830" s="45">
        <f>T1830*(1/(1+$G1830))^(1+$E1830)*(1+U$7)^$D1830*(U1812/T1812)^$E1830*((U1812+U1821)/(T1812+T1821))^($F1830*(1+$E1830))</f>
        <v/>
      </c>
      <c r="V1830" s="45">
        <f>U1830*(1/(1+$G1830))^(1+$E1830)*(1+V$7)^$D1830*(V1812/U1812)^$E1830*((V1812+V1821)/(U1812+U1821))^($F1830*(1+$E1830))</f>
        <v/>
      </c>
      <c r="W1830" s="45">
        <f>V1830*(1/(1+$G1830))^(1+$E1830)*(1+W$7)^$D1830*(W1812/V1812)^$E1830*((W1812+W1821)/(V1812+V1821))^($F1830*(1+$E1830))</f>
        <v/>
      </c>
      <c r="X1830" s="45">
        <f>W1830*(1/(1+$G1830))^(1+$E1830)*(1+X$7)^$D1830*(X1812/W1812)^$E1830*((X1812+X1821)/(W1812+W1821))^($F1830*(1+$E1830))</f>
        <v/>
      </c>
      <c r="Y1830" s="45">
        <f>X1830*(1/(1+$G1830))^(1+$E1830)*(1+Y$7)^$D1830*(Y1812/X1812)^$E1830*((Y1812+Y1821)/(X1812+X1821))^($F1830*(1+$E1830))</f>
        <v/>
      </c>
      <c r="Z1830" s="45">
        <f>Y1830*(1/(1+$G1830))^(1+$E1830)*(1+Z$7)^$D1830*(Z1812/Y1812)^$E1830*((Z1812+Z1821)/(Y1812+Y1821))^($F1830*(1+$E1830))</f>
        <v/>
      </c>
      <c r="AA1830" s="45">
        <f>Z1830*(1/(1+$G1830))^(1+$E1830)*(1+AA$7)^$D1830*(AA1812/Z1812)^$E1830*((AA1812+AA1821)/(Z1812+Z1821))^($F1830*(1+$E1830))</f>
        <v/>
      </c>
      <c r="AB1830" s="45">
        <f>AA1830*(1/(1+$G1830))^(1+$E1830)*(1+AB$7)^$D1830*(AB1812/AA1812)^$E1830*((AB1812+AB1821)/(AA1812+AA1821))^($F1830*(1+$E1830))</f>
        <v/>
      </c>
      <c r="AC1830" s="45">
        <f>AB1830*(1/(1+$G1830))^(1+$E1830)*(1+AC$7)^$D1830*(AC1812/AB1812)^$E1830*((AC1812+AC1821)/(AB1812+AB1821))^($F1830*(1+$E1830))</f>
        <v/>
      </c>
      <c r="AD1830" s="46">
        <f>FUELUSE(AC1830,AD1812,AC1812,AD1821,AC1821,AD$7,$D1830,$E1830,$F1830,$G1830)</f>
        <v/>
      </c>
      <c r="AF1830" s="11">
        <f>LOWER(Settings!$C$4)&amp;".mit."&amp;$A1830&amp;IF($C1830="","","."&amp;$C1830&amp;"."&amp;$B1830)&amp;IF(INDEX(Variables!$D$5:$D$105,MATCH($A1830,Variables!$A$5:$A$105,0))="","","."&amp;INDEX(Variables!$D$5:$D$105,MATCH($A1830,Variables!$A$5:$A$105,0)))&amp;"."&amp;AF$5</f>
        <v/>
      </c>
      <c r="AG1830" s="44">
        <f>INDEX(Inputs!$U$5:$U$132,MATCH($B1830&amp;"|"&amp;$C1830,Inputs!$A$5:$A$132,0))</f>
        <v/>
      </c>
      <c r="AH1830" s="45">
        <f>AG1830*(1/(1+$G1830))^(1+$E1830)*(1+AH$7)^$D1830*(AH1812/AG1812)^$E1830*((AH1812+AH1821)/(AG1812+AG1821))^($F1830*(1+$E1830))</f>
        <v/>
      </c>
      <c r="AI1830" s="45">
        <f>AH1830*(1/(1+$G1830))^(1+$E1830)*(1+AI$7)^$D1830*(AI1812/AH1812)^$E1830*((AI1812+AI1821)/(AH1812+AH1821))^($F1830*(1+$E1830))</f>
        <v/>
      </c>
      <c r="AJ1830" s="45">
        <f>AI1830*(1/(1+$G1830))^(1+$E1830)*(1+AJ$7)^$D1830*(AJ1812/AI1812)^$E1830*((AJ1812+AJ1821)/(AI1812+AI1821))^($F1830*(1+$E1830))</f>
        <v/>
      </c>
      <c r="AK1830" s="45">
        <f>AJ1830*(1/(1+$G1830))^(1+$E1830)*(1+AK$7)^$D1830*(AK1812/AJ1812)^$E1830*((AK1812+AK1821)/(AJ1812+AJ1821))^($F1830*(1+$E1830))</f>
        <v/>
      </c>
      <c r="AL1830" s="45">
        <f>AK1830*(1/(1+$G1830))^(1+$E1830)*(1+AL$7)^$D1830*(AL1812/AK1812)^$E1830*((AL1812+AL1821)/(AK1812+AK1821))^($F1830*(1+$E1830))</f>
        <v/>
      </c>
      <c r="AM1830" s="45">
        <f>AL1830*(1/(1+$G1830))^(1+$E1830)*(1+AM$7)^$D1830*(AM1812/AL1812)^$E1830*((AM1812+AM1821)/(AL1812+AL1821))^($F1830*(1+$E1830))</f>
        <v/>
      </c>
      <c r="AN1830" s="45">
        <f>AM1830*(1/(1+$G1830))^(1+$E1830)*(1+AN$7)^$D1830*(AN1812/AM1812)^$E1830*((AN1812+AN1821)/(AM1812+AM1821))^($F1830*(1+$E1830))</f>
        <v/>
      </c>
      <c r="AO1830" s="45">
        <f>AN1830*(1/(1+$G1830))^(1+$E1830)*(1+AO$7)^$D1830*(AO1812/AN1812)^$E1830*((AO1812+AO1821)/(AN1812+AN1821))^($F1830*(1+$E1830))</f>
        <v/>
      </c>
      <c r="AP1830" s="45">
        <f>AO1830*(1/(1+$G1830))^(1+$E1830)*(1+AP$7)^$D1830*(AP1812/AO1812)^$E1830*((AP1812+AP1821)/(AO1812+AO1821))^($F1830*(1+$E1830))</f>
        <v/>
      </c>
      <c r="AQ1830" s="45">
        <f>AP1830*(1/(1+$G1830))^(1+$E1830)*(1+AQ$7)^$D1830*(AQ1812/AP1812)^$E1830*((AQ1812+AQ1821)/(AP1812+AP1821))^($F1830*(1+$E1830))</f>
        <v/>
      </c>
      <c r="AR1830" s="45">
        <f>AQ1830*(1/(1+$G1830))^(1+$E1830)*(1+AR$7)^$D1830*(AR1812/AQ1812)^$E1830*((AR1812+AR1821)/(AQ1812+AQ1821))^($F1830*(1+$E1830))</f>
        <v/>
      </c>
      <c r="AS1830" s="45">
        <f>AR1830*(1/(1+$G1830))^(1+$E1830)*(1+AS$7)^$D1830*(AS1812/AR1812)^$E1830*((AS1812+AS1821)/(AR1812+AR1821))^($F1830*(1+$E1830))</f>
        <v/>
      </c>
      <c r="AT1830" s="45">
        <f>AS1830*(1/(1+$G1830))^(1+$E1830)*(1+AT$7)^$D1830*(AT1812/AS1812)^$E1830*((AT1812+AT1821)/(AS1812+AS1821))^($F1830*(1+$E1830))</f>
        <v/>
      </c>
      <c r="AU1830" s="45">
        <f>AT1830*(1/(1+$G1830))^(1+$E1830)*(1+AU$7)^$D1830*(AU1812/AT1812)^$E1830*((AU1812+AU1821)/(AT1812+AT1821))^($F1830*(1+$E1830))</f>
        <v/>
      </c>
      <c r="AV1830" s="45">
        <f>AU1830*(1/(1+$G1830))^(1+$E1830)*(1+AV$7)^$D1830*(AV1812/AU1812)^$E1830*((AV1812+AV1821)/(AU1812+AU1821))^($F1830*(1+$E1830))</f>
        <v/>
      </c>
      <c r="AW1830" s="45">
        <f>AV1830*(1/(1+$G1830))^(1+$E1830)*(1+AW$7)^$D1830*(AW1812/AV1812)^$E1830*((AW1812+AW1821)/(AV1812+AV1821))^($F1830*(1+$E1830))</f>
        <v/>
      </c>
      <c r="AX1830" s="45">
        <f>AW1830*(1/(1+$G1830))^(1+$E1830)*(1+AX$7)^$D1830*(AX1812/AW1812)^$E1830*((AX1812+AX1821)/(AW1812+AW1821))^($F1830*(1+$E1830))</f>
        <v/>
      </c>
      <c r="AY1830" s="46">
        <f>FUELUSE(AX1830,AY1812,AX1812,AY1821,AX1821,AY$7,$D1830,$E1830,$F1830,$G1830)</f>
        <v/>
      </c>
    </row>
    <row r="1831" hidden="1" outlineLevel="2">
      <c r="A1831" s="14" t="inlineStr">
        <is>
          <t>ener</t>
        </is>
      </c>
      <c r="B1831" s="14" t="inlineStr">
        <is>
          <t>bio</t>
        </is>
      </c>
      <c r="C1831" s="14" t="inlineStr">
        <is>
          <t>ftr</t>
        </is>
      </c>
      <c r="D1831" s="37">
        <f>INDEX(Inputs!$N$5:$N$132,MATCH($B1831&amp;"|"&amp;$C1831,Inputs!$A$5:$A$132,0))</f>
        <v/>
      </c>
      <c r="E1831" s="37">
        <f>INDEX(Inputs!$O$5:$O$132,MATCH($B1831&amp;"|"&amp;$C1831,Inputs!$A$5:$A$132,0))</f>
        <v/>
      </c>
      <c r="F1831" s="37">
        <f>INDEX(Inputs!$P$5:$P$132,MATCH($B1831&amp;"|"&amp;$C1831,Inputs!$A$5:$A$132,0))</f>
        <v/>
      </c>
      <c r="G1831" s="37">
        <f>INDEX(Inputs!$Q$5:$Q$132,MATCH($B1831&amp;"|"&amp;$C1831,Inputs!$A$5:$A$132,0))</f>
        <v/>
      </c>
      <c r="H1831" s="14">
        <f>INDEX(Variables!$B$5:$B$105,MATCH($A1831,Variables!$A$5:$A$105,0))&amp;IF($C1831="",""," | "&amp;INDEX(Mapping!$B$5:$B$26,MATCH($C1831,Mapping!$A$5:$A$26,0))&amp;" | "&amp;INDEX(Mapping!$B$30:$B$41,MATCH($B1831,Mapping!$A$30:$A$41,0)))</f>
        <v/>
      </c>
      <c r="I1831" s="14">
        <f>INDEX(Variables!$C$5:$C$105,MATCH($A1831,Variables!$A$5:$A$105,0))</f>
        <v/>
      </c>
      <c r="J1831" s="14">
        <f>INDEX(Variables!$E$5:$E$105,MATCH($A1831,Variables!$A$5:$A$105,0))</f>
        <v/>
      </c>
      <c r="K1831" s="11">
        <f>LOWER(Settings!$C$4)&amp;".mit."&amp;$A1831&amp;IF($C1831="","","."&amp;$C1831&amp;"."&amp;$B1831)&amp;IF(INDEX(Variables!$D$5:$D$105,MATCH($A1831,Variables!$A$5:$A$105,0))="","","."&amp;INDEX(Variables!$D$5:$D$105,MATCH($A1831,Variables!$A$5:$A$105,0)))&amp;"."&amp;K$5</f>
        <v/>
      </c>
      <c r="L1831" s="44">
        <f>INDEX(Inputs!$U$5:$U$132,MATCH($B1831&amp;"|"&amp;$C1831,Inputs!$A$5:$A$132,0))</f>
        <v/>
      </c>
      <c r="M1831" s="45">
        <f>L1831*(1/(1+$G1831))^(1+$E1831)*(1+M$7)^$D1831*(M1813/L1813)^$E1831*((M1813+M1822)/(L1813+L1822))^($F1831*(1+$E1831))</f>
        <v/>
      </c>
      <c r="N1831" s="45">
        <f>M1831*(1/(1+$G1831))^(1+$E1831)*(1+N$7)^$D1831*(N1813/M1813)^$E1831*((N1813+N1822)/(M1813+M1822))^($F1831*(1+$E1831))</f>
        <v/>
      </c>
      <c r="O1831" s="45">
        <f>N1831*(1/(1+$G1831))^(1+$E1831)*(1+O$7)^$D1831*(O1813/N1813)^$E1831*((O1813+O1822)/(N1813+N1822))^($F1831*(1+$E1831))</f>
        <v/>
      </c>
      <c r="P1831" s="45">
        <f>O1831*(1/(1+$G1831))^(1+$E1831)*(1+P$7)^$D1831*(P1813/O1813)^$E1831*((P1813+P1822)/(O1813+O1822))^($F1831*(1+$E1831))</f>
        <v/>
      </c>
      <c r="Q1831" s="45">
        <f>P1831*(1/(1+$G1831))^(1+$E1831)*(1+Q$7)^$D1831*(Q1813/P1813)^$E1831*((Q1813+Q1822)/(P1813+P1822))^($F1831*(1+$E1831))</f>
        <v/>
      </c>
      <c r="R1831" s="45">
        <f>Q1831*(1/(1+$G1831))^(1+$E1831)*(1+R$7)^$D1831*(R1813/Q1813)^$E1831*((R1813+R1822)/(Q1813+Q1822))^($F1831*(1+$E1831))</f>
        <v/>
      </c>
      <c r="S1831" s="45">
        <f>R1831*(1/(1+$G1831))^(1+$E1831)*(1+S$7)^$D1831*(S1813/R1813)^$E1831*((S1813+S1822)/(R1813+R1822))^($F1831*(1+$E1831))</f>
        <v/>
      </c>
      <c r="T1831" s="45">
        <f>S1831*(1/(1+$G1831))^(1+$E1831)*(1+T$7)^$D1831*(T1813/S1813)^$E1831*((T1813+T1822)/(S1813+S1822))^($F1831*(1+$E1831))</f>
        <v/>
      </c>
      <c r="U1831" s="45">
        <f>T1831*(1/(1+$G1831))^(1+$E1831)*(1+U$7)^$D1831*(U1813/T1813)^$E1831*((U1813+U1822)/(T1813+T1822))^($F1831*(1+$E1831))</f>
        <v/>
      </c>
      <c r="V1831" s="45">
        <f>U1831*(1/(1+$G1831))^(1+$E1831)*(1+V$7)^$D1831*(V1813/U1813)^$E1831*((V1813+V1822)/(U1813+U1822))^($F1831*(1+$E1831))</f>
        <v/>
      </c>
      <c r="W1831" s="45">
        <f>V1831*(1/(1+$G1831))^(1+$E1831)*(1+W$7)^$D1831*(W1813/V1813)^$E1831*((W1813+W1822)/(V1813+V1822))^($F1831*(1+$E1831))</f>
        <v/>
      </c>
      <c r="X1831" s="45">
        <f>W1831*(1/(1+$G1831))^(1+$E1831)*(1+X$7)^$D1831*(X1813/W1813)^$E1831*((X1813+X1822)/(W1813+W1822))^($F1831*(1+$E1831))</f>
        <v/>
      </c>
      <c r="Y1831" s="45">
        <f>X1831*(1/(1+$G1831))^(1+$E1831)*(1+Y$7)^$D1831*(Y1813/X1813)^$E1831*((Y1813+Y1822)/(X1813+X1822))^($F1831*(1+$E1831))</f>
        <v/>
      </c>
      <c r="Z1831" s="45">
        <f>Y1831*(1/(1+$G1831))^(1+$E1831)*(1+Z$7)^$D1831*(Z1813/Y1813)^$E1831*((Z1813+Z1822)/(Y1813+Y1822))^($F1831*(1+$E1831))</f>
        <v/>
      </c>
      <c r="AA1831" s="45">
        <f>Z1831*(1/(1+$G1831))^(1+$E1831)*(1+AA$7)^$D1831*(AA1813/Z1813)^$E1831*((AA1813+AA1822)/(Z1813+Z1822))^($F1831*(1+$E1831))</f>
        <v/>
      </c>
      <c r="AB1831" s="45">
        <f>AA1831*(1/(1+$G1831))^(1+$E1831)*(1+AB$7)^$D1831*(AB1813/AA1813)^$E1831*((AB1813+AB1822)/(AA1813+AA1822))^($F1831*(1+$E1831))</f>
        <v/>
      </c>
      <c r="AC1831" s="45">
        <f>AB1831*(1/(1+$G1831))^(1+$E1831)*(1+AC$7)^$D1831*(AC1813/AB1813)^$E1831*((AC1813+AC1822)/(AB1813+AB1822))^($F1831*(1+$E1831))</f>
        <v/>
      </c>
      <c r="AD1831" s="46">
        <f>FUELUSE(AC1831,AD1813,AC1813,AD1822,AC1822,AD$7,$D1831,$E1831,$F1831,$G1831)</f>
        <v/>
      </c>
      <c r="AF1831" s="11">
        <f>LOWER(Settings!$C$4)&amp;".mit."&amp;$A1831&amp;IF($C1831="","","."&amp;$C1831&amp;"."&amp;$B1831)&amp;IF(INDEX(Variables!$D$5:$D$105,MATCH($A1831,Variables!$A$5:$A$105,0))="","","."&amp;INDEX(Variables!$D$5:$D$105,MATCH($A1831,Variables!$A$5:$A$105,0)))&amp;"."&amp;AF$5</f>
        <v/>
      </c>
      <c r="AG1831" s="44">
        <f>INDEX(Inputs!$U$5:$U$132,MATCH($B1831&amp;"|"&amp;$C1831,Inputs!$A$5:$A$132,0))</f>
        <v/>
      </c>
      <c r="AH1831" s="45">
        <f>AG1831*(1/(1+$G1831))^(1+$E1831)*(1+AH$7)^$D1831*(AH1813/AG1813)^$E1831*((AH1813+AH1822)/(AG1813+AG1822))^($F1831*(1+$E1831))</f>
        <v/>
      </c>
      <c r="AI1831" s="45">
        <f>AH1831*(1/(1+$G1831))^(1+$E1831)*(1+AI$7)^$D1831*(AI1813/AH1813)^$E1831*((AI1813+AI1822)/(AH1813+AH1822))^($F1831*(1+$E1831))</f>
        <v/>
      </c>
      <c r="AJ1831" s="45">
        <f>AI1831*(1/(1+$G1831))^(1+$E1831)*(1+AJ$7)^$D1831*(AJ1813/AI1813)^$E1831*((AJ1813+AJ1822)/(AI1813+AI1822))^($F1831*(1+$E1831))</f>
        <v/>
      </c>
      <c r="AK1831" s="45">
        <f>AJ1831*(1/(1+$G1831))^(1+$E1831)*(1+AK$7)^$D1831*(AK1813/AJ1813)^$E1831*((AK1813+AK1822)/(AJ1813+AJ1822))^($F1831*(1+$E1831))</f>
        <v/>
      </c>
      <c r="AL1831" s="45">
        <f>AK1831*(1/(1+$G1831))^(1+$E1831)*(1+AL$7)^$D1831*(AL1813/AK1813)^$E1831*((AL1813+AL1822)/(AK1813+AK1822))^($F1831*(1+$E1831))</f>
        <v/>
      </c>
      <c r="AM1831" s="45">
        <f>AL1831*(1/(1+$G1831))^(1+$E1831)*(1+AM$7)^$D1831*(AM1813/AL1813)^$E1831*((AM1813+AM1822)/(AL1813+AL1822))^($F1831*(1+$E1831))</f>
        <v/>
      </c>
      <c r="AN1831" s="45">
        <f>AM1831*(1/(1+$G1831))^(1+$E1831)*(1+AN$7)^$D1831*(AN1813/AM1813)^$E1831*((AN1813+AN1822)/(AM1813+AM1822))^($F1831*(1+$E1831))</f>
        <v/>
      </c>
      <c r="AO1831" s="45">
        <f>AN1831*(1/(1+$G1831))^(1+$E1831)*(1+AO$7)^$D1831*(AO1813/AN1813)^$E1831*((AO1813+AO1822)/(AN1813+AN1822))^($F1831*(1+$E1831))</f>
        <v/>
      </c>
      <c r="AP1831" s="45">
        <f>AO1831*(1/(1+$G1831))^(1+$E1831)*(1+AP$7)^$D1831*(AP1813/AO1813)^$E1831*((AP1813+AP1822)/(AO1813+AO1822))^($F1831*(1+$E1831))</f>
        <v/>
      </c>
      <c r="AQ1831" s="45">
        <f>AP1831*(1/(1+$G1831))^(1+$E1831)*(1+AQ$7)^$D1831*(AQ1813/AP1813)^$E1831*((AQ1813+AQ1822)/(AP1813+AP1822))^($F1831*(1+$E1831))</f>
        <v/>
      </c>
      <c r="AR1831" s="45">
        <f>AQ1831*(1/(1+$G1831))^(1+$E1831)*(1+AR$7)^$D1831*(AR1813/AQ1813)^$E1831*((AR1813+AR1822)/(AQ1813+AQ1822))^($F1831*(1+$E1831))</f>
        <v/>
      </c>
      <c r="AS1831" s="45">
        <f>AR1831*(1/(1+$G1831))^(1+$E1831)*(1+AS$7)^$D1831*(AS1813/AR1813)^$E1831*((AS1813+AS1822)/(AR1813+AR1822))^($F1831*(1+$E1831))</f>
        <v/>
      </c>
      <c r="AT1831" s="45">
        <f>AS1831*(1/(1+$G1831))^(1+$E1831)*(1+AT$7)^$D1831*(AT1813/AS1813)^$E1831*((AT1813+AT1822)/(AS1813+AS1822))^($F1831*(1+$E1831))</f>
        <v/>
      </c>
      <c r="AU1831" s="45">
        <f>AT1831*(1/(1+$G1831))^(1+$E1831)*(1+AU$7)^$D1831*(AU1813/AT1813)^$E1831*((AU1813+AU1822)/(AT1813+AT1822))^($F1831*(1+$E1831))</f>
        <v/>
      </c>
      <c r="AV1831" s="45">
        <f>AU1831*(1/(1+$G1831))^(1+$E1831)*(1+AV$7)^$D1831*(AV1813/AU1813)^$E1831*((AV1813+AV1822)/(AU1813+AU1822))^($F1831*(1+$E1831))</f>
        <v/>
      </c>
      <c r="AW1831" s="45">
        <f>AV1831*(1/(1+$G1831))^(1+$E1831)*(1+AW$7)^$D1831*(AW1813/AV1813)^$E1831*((AW1813+AW1822)/(AV1813+AV1822))^($F1831*(1+$E1831))</f>
        <v/>
      </c>
      <c r="AX1831" s="45">
        <f>AW1831*(1/(1+$G1831))^(1+$E1831)*(1+AX$7)^$D1831*(AX1813/AW1813)^$E1831*((AX1813+AX1822)/(AW1813+AW1822))^($F1831*(1+$E1831))</f>
        <v/>
      </c>
      <c r="AY1831" s="46">
        <f>FUELUSE(AX1831,AY1813,AX1813,AY1822,AX1822,AY$7,$D1831,$E1831,$F1831,$G1831)</f>
        <v/>
      </c>
    </row>
    <row r="1832" hidden="1" outlineLevel="2"/>
    <row r="1833" hidden="1" outlineLevel="2">
      <c r="A1833" s="14" t="inlineStr">
        <is>
          <t>co2</t>
        </is>
      </c>
      <c r="B1833" s="14" t="inlineStr">
        <is>
          <t>coa</t>
        </is>
      </c>
      <c r="C1833" s="14" t="inlineStr">
        <is>
          <t>ftr</t>
        </is>
      </c>
      <c r="D1833" s="37">
        <f>INDEX(Inputs!$T$5:$T$132,MATCH($B1833&amp;"|"&amp;$C1833,Inputs!$A$5:$A$132,0))</f>
        <v/>
      </c>
      <c r="E1833" s="36" t="n"/>
      <c r="F1833" s="36" t="n"/>
      <c r="G1833" s="36" t="n"/>
      <c r="H1833" s="14">
        <f>INDEX(Variables!$B$5:$B$105,MATCH($A1833,Variables!$A$5:$A$105,0))&amp;IF($C1833="",""," | "&amp;INDEX(Mapping!$B$5:$B$26,MATCH($C1833,Mapping!$A$5:$A$26,0))&amp;" | "&amp;INDEX(Mapping!$B$30:$B$41,MATCH($B1833,Mapping!$A$30:$A$41,0)))</f>
        <v/>
      </c>
      <c r="I1833" s="14">
        <f>INDEX(Variables!$C$5:$C$105,MATCH($A1833,Variables!$A$5:$A$105,0))</f>
        <v/>
      </c>
      <c r="J1833" s="14">
        <f>INDEX(Variables!$E$5:$E$105,MATCH($A1833,Variables!$A$5:$A$105,0))</f>
        <v/>
      </c>
      <c r="K1833" s="11">
        <f>LOWER(Settings!$C$4)&amp;".mit."&amp;$A1833&amp;IF($C1833="","","."&amp;$C1833&amp;"."&amp;$B1833)&amp;IF(INDEX(Variables!$D$5:$D$105,MATCH($A1833,Variables!$A$5:$A$105,0))="","","."&amp;INDEX(Variables!$D$5:$D$105,MATCH($A1833,Variables!$A$5:$A$105,0)))&amp;"."&amp;K$5</f>
        <v/>
      </c>
      <c r="L1833" s="15">
        <f>L1824*Settings!$C$13*$D1833</f>
        <v/>
      </c>
      <c r="M1833" s="16">
        <f>M1824*Settings!$C$13*$D1833</f>
        <v/>
      </c>
      <c r="N1833" s="16">
        <f>N1824*Settings!$C$13*$D1833</f>
        <v/>
      </c>
      <c r="O1833" s="16">
        <f>O1824*Settings!$C$13*$D1833</f>
        <v/>
      </c>
      <c r="P1833" s="16">
        <f>P1824*Settings!$C$13*$D1833</f>
        <v/>
      </c>
      <c r="Q1833" s="16">
        <f>Q1824*Settings!$C$13*$D1833</f>
        <v/>
      </c>
      <c r="R1833" s="16">
        <f>R1824*Settings!$C$13*$D1833</f>
        <v/>
      </c>
      <c r="S1833" s="16">
        <f>S1824*Settings!$C$13*$D1833</f>
        <v/>
      </c>
      <c r="T1833" s="16">
        <f>T1824*Settings!$C$13*$D1833</f>
        <v/>
      </c>
      <c r="U1833" s="16">
        <f>U1824*Settings!$C$13*$D1833</f>
        <v/>
      </c>
      <c r="V1833" s="16">
        <f>V1824*Settings!$C$13*$D1833</f>
        <v/>
      </c>
      <c r="W1833" s="16">
        <f>W1824*Settings!$C$13*$D1833</f>
        <v/>
      </c>
      <c r="X1833" s="16">
        <f>X1824*Settings!$C$13*$D1833</f>
        <v/>
      </c>
      <c r="Y1833" s="16">
        <f>Y1824*Settings!$C$13*$D1833</f>
        <v/>
      </c>
      <c r="Z1833" s="16">
        <f>Z1824*Settings!$C$13*$D1833</f>
        <v/>
      </c>
      <c r="AA1833" s="16">
        <f>AA1824*Settings!$C$13*$D1833</f>
        <v/>
      </c>
      <c r="AB1833" s="16">
        <f>AB1824*Settings!$C$13*$D1833</f>
        <v/>
      </c>
      <c r="AC1833" s="16">
        <f>AC1824*Settings!$C$13*$D1833</f>
        <v/>
      </c>
      <c r="AD1833" s="47">
        <f>EMISSIONS(AD1824,Settings!$C$13,$D1833)</f>
        <v/>
      </c>
      <c r="AF1833" s="11">
        <f>LOWER(Settings!$C$4)&amp;".mit."&amp;$A1833&amp;IF($C1833="","","."&amp;$C1833&amp;"."&amp;$B1833)&amp;IF(INDEX(Variables!$D$5:$D$105,MATCH($A1833,Variables!$A$5:$A$105,0))="","","."&amp;INDEX(Variables!$D$5:$D$105,MATCH($A1833,Variables!$A$5:$A$105,0)))&amp;"."&amp;AF$5</f>
        <v/>
      </c>
      <c r="AG1833" s="15">
        <f>AG1824*Settings!$C$13*$D1833</f>
        <v/>
      </c>
      <c r="AH1833" s="16">
        <f>AH1824*Settings!$C$13*$D1833</f>
        <v/>
      </c>
      <c r="AI1833" s="16">
        <f>AI1824*Settings!$C$13*$D1833</f>
        <v/>
      </c>
      <c r="AJ1833" s="16">
        <f>AJ1824*Settings!$C$13*$D1833</f>
        <v/>
      </c>
      <c r="AK1833" s="16">
        <f>AK1824*Settings!$C$13*$D1833</f>
        <v/>
      </c>
      <c r="AL1833" s="16">
        <f>AL1824*Settings!$C$13*$D1833</f>
        <v/>
      </c>
      <c r="AM1833" s="16">
        <f>AM1824*Settings!$C$13*$D1833</f>
        <v/>
      </c>
      <c r="AN1833" s="16">
        <f>AN1824*Settings!$C$13*$D1833</f>
        <v/>
      </c>
      <c r="AO1833" s="16">
        <f>AO1824*Settings!$C$13*$D1833</f>
        <v/>
      </c>
      <c r="AP1833" s="16">
        <f>AP1824*Settings!$C$13*$D1833</f>
        <v/>
      </c>
      <c r="AQ1833" s="16">
        <f>AQ1824*Settings!$C$13*$D1833</f>
        <v/>
      </c>
      <c r="AR1833" s="16">
        <f>AR1824*Settings!$C$13*$D1833</f>
        <v/>
      </c>
      <c r="AS1833" s="16">
        <f>AS1824*Settings!$C$13*$D1833</f>
        <v/>
      </c>
      <c r="AT1833" s="16">
        <f>AT1824*Settings!$C$13*$D1833</f>
        <v/>
      </c>
      <c r="AU1833" s="16">
        <f>AU1824*Settings!$C$13*$D1833</f>
        <v/>
      </c>
      <c r="AV1833" s="16">
        <f>AV1824*Settings!$C$13*$D1833</f>
        <v/>
      </c>
      <c r="AW1833" s="16">
        <f>AW1824*Settings!$C$13*$D1833</f>
        <v/>
      </c>
      <c r="AX1833" s="16">
        <f>AX1824*Settings!$C$13*$D1833</f>
        <v/>
      </c>
      <c r="AY1833" s="47">
        <f>EMISSIONS(AY1824,Settings!$C$13,$D1833)</f>
        <v/>
      </c>
    </row>
    <row r="1834" hidden="1" outlineLevel="2">
      <c r="A1834" s="14" t="inlineStr">
        <is>
          <t>co2</t>
        </is>
      </c>
      <c r="B1834" s="14" t="inlineStr">
        <is>
          <t>nga</t>
        </is>
      </c>
      <c r="C1834" s="14" t="inlineStr">
        <is>
          <t>ftr</t>
        </is>
      </c>
      <c r="D1834" s="37">
        <f>INDEX(Inputs!$T$5:$T$132,MATCH($B1834&amp;"|"&amp;$C1834,Inputs!$A$5:$A$132,0))</f>
        <v/>
      </c>
      <c r="E1834" s="36" t="n"/>
      <c r="F1834" s="36" t="n"/>
      <c r="G1834" s="36" t="n"/>
      <c r="H1834" s="14">
        <f>INDEX(Variables!$B$5:$B$105,MATCH($A1834,Variables!$A$5:$A$105,0))&amp;IF($C1834="",""," | "&amp;INDEX(Mapping!$B$5:$B$26,MATCH($C1834,Mapping!$A$5:$A$26,0))&amp;" | "&amp;INDEX(Mapping!$B$30:$B$41,MATCH($B1834,Mapping!$A$30:$A$41,0)))</f>
        <v/>
      </c>
      <c r="I1834" s="14">
        <f>INDEX(Variables!$C$5:$C$105,MATCH($A1834,Variables!$A$5:$A$105,0))</f>
        <v/>
      </c>
      <c r="J1834" s="14">
        <f>INDEX(Variables!$E$5:$E$105,MATCH($A1834,Variables!$A$5:$A$105,0))</f>
        <v/>
      </c>
      <c r="K1834" s="11">
        <f>LOWER(Settings!$C$4)&amp;".mit."&amp;$A1834&amp;IF($C1834="","","."&amp;$C1834&amp;"."&amp;$B1834)&amp;IF(INDEX(Variables!$D$5:$D$105,MATCH($A1834,Variables!$A$5:$A$105,0))="","","."&amp;INDEX(Variables!$D$5:$D$105,MATCH($A1834,Variables!$A$5:$A$105,0)))&amp;"."&amp;K$5</f>
        <v/>
      </c>
      <c r="L1834" s="15">
        <f>L1825*Settings!$C$13*$D1834</f>
        <v/>
      </c>
      <c r="M1834" s="16">
        <f>M1825*Settings!$C$13*$D1834</f>
        <v/>
      </c>
      <c r="N1834" s="16">
        <f>N1825*Settings!$C$13*$D1834</f>
        <v/>
      </c>
      <c r="O1834" s="16">
        <f>O1825*Settings!$C$13*$D1834</f>
        <v/>
      </c>
      <c r="P1834" s="16">
        <f>P1825*Settings!$C$13*$D1834</f>
        <v/>
      </c>
      <c r="Q1834" s="16">
        <f>Q1825*Settings!$C$13*$D1834</f>
        <v/>
      </c>
      <c r="R1834" s="16">
        <f>R1825*Settings!$C$13*$D1834</f>
        <v/>
      </c>
      <c r="S1834" s="16">
        <f>S1825*Settings!$C$13*$D1834</f>
        <v/>
      </c>
      <c r="T1834" s="16">
        <f>T1825*Settings!$C$13*$D1834</f>
        <v/>
      </c>
      <c r="U1834" s="16">
        <f>U1825*Settings!$C$13*$D1834</f>
        <v/>
      </c>
      <c r="V1834" s="16">
        <f>V1825*Settings!$C$13*$D1834</f>
        <v/>
      </c>
      <c r="W1834" s="16">
        <f>W1825*Settings!$C$13*$D1834</f>
        <v/>
      </c>
      <c r="X1834" s="16">
        <f>X1825*Settings!$C$13*$D1834</f>
        <v/>
      </c>
      <c r="Y1834" s="16">
        <f>Y1825*Settings!$C$13*$D1834</f>
        <v/>
      </c>
      <c r="Z1834" s="16">
        <f>Z1825*Settings!$C$13*$D1834</f>
        <v/>
      </c>
      <c r="AA1834" s="16">
        <f>AA1825*Settings!$C$13*$D1834</f>
        <v/>
      </c>
      <c r="AB1834" s="16">
        <f>AB1825*Settings!$C$13*$D1834</f>
        <v/>
      </c>
      <c r="AC1834" s="16">
        <f>AC1825*Settings!$C$13*$D1834</f>
        <v/>
      </c>
      <c r="AD1834" s="47">
        <f>EMISSIONS(AD1825,Settings!$C$13,$D1834)</f>
        <v/>
      </c>
      <c r="AF1834" s="11">
        <f>LOWER(Settings!$C$4)&amp;".mit."&amp;$A1834&amp;IF($C1834="","","."&amp;$C1834&amp;"."&amp;$B1834)&amp;IF(INDEX(Variables!$D$5:$D$105,MATCH($A1834,Variables!$A$5:$A$105,0))="","","."&amp;INDEX(Variables!$D$5:$D$105,MATCH($A1834,Variables!$A$5:$A$105,0)))&amp;"."&amp;AF$5</f>
        <v/>
      </c>
      <c r="AG1834" s="15">
        <f>AG1825*Settings!$C$13*$D1834</f>
        <v/>
      </c>
      <c r="AH1834" s="16">
        <f>AH1825*Settings!$C$13*$D1834</f>
        <v/>
      </c>
      <c r="AI1834" s="16">
        <f>AI1825*Settings!$C$13*$D1834</f>
        <v/>
      </c>
      <c r="AJ1834" s="16">
        <f>AJ1825*Settings!$C$13*$D1834</f>
        <v/>
      </c>
      <c r="AK1834" s="16">
        <f>AK1825*Settings!$C$13*$D1834</f>
        <v/>
      </c>
      <c r="AL1834" s="16">
        <f>AL1825*Settings!$C$13*$D1834</f>
        <v/>
      </c>
      <c r="AM1834" s="16">
        <f>AM1825*Settings!$C$13*$D1834</f>
        <v/>
      </c>
      <c r="AN1834" s="16">
        <f>AN1825*Settings!$C$13*$D1834</f>
        <v/>
      </c>
      <c r="AO1834" s="16">
        <f>AO1825*Settings!$C$13*$D1834</f>
        <v/>
      </c>
      <c r="AP1834" s="16">
        <f>AP1825*Settings!$C$13*$D1834</f>
        <v/>
      </c>
      <c r="AQ1834" s="16">
        <f>AQ1825*Settings!$C$13*$D1834</f>
        <v/>
      </c>
      <c r="AR1834" s="16">
        <f>AR1825*Settings!$C$13*$D1834</f>
        <v/>
      </c>
      <c r="AS1834" s="16">
        <f>AS1825*Settings!$C$13*$D1834</f>
        <v/>
      </c>
      <c r="AT1834" s="16">
        <f>AT1825*Settings!$C$13*$D1834</f>
        <v/>
      </c>
      <c r="AU1834" s="16">
        <f>AU1825*Settings!$C$13*$D1834</f>
        <v/>
      </c>
      <c r="AV1834" s="16">
        <f>AV1825*Settings!$C$13*$D1834</f>
        <v/>
      </c>
      <c r="AW1834" s="16">
        <f>AW1825*Settings!$C$13*$D1834</f>
        <v/>
      </c>
      <c r="AX1834" s="16">
        <f>AX1825*Settings!$C$13*$D1834</f>
        <v/>
      </c>
      <c r="AY1834" s="47">
        <f>EMISSIONS(AY1825,Settings!$C$13,$D1834)</f>
        <v/>
      </c>
    </row>
    <row r="1835" hidden="1" outlineLevel="2">
      <c r="A1835" s="14" t="inlineStr">
        <is>
          <t>co2</t>
        </is>
      </c>
      <c r="B1835" s="14" t="inlineStr">
        <is>
          <t>gso</t>
        </is>
      </c>
      <c r="C1835" s="14" t="inlineStr">
        <is>
          <t>ftr</t>
        </is>
      </c>
      <c r="D1835" s="37">
        <f>INDEX(Inputs!$T$5:$T$132,MATCH($B1835&amp;"|"&amp;$C1835,Inputs!$A$5:$A$132,0))</f>
        <v/>
      </c>
      <c r="E1835" s="36" t="n"/>
      <c r="F1835" s="36" t="n"/>
      <c r="G1835" s="36" t="n"/>
      <c r="H1835" s="14">
        <f>INDEX(Variables!$B$5:$B$105,MATCH($A1835,Variables!$A$5:$A$105,0))&amp;IF($C1835="",""," | "&amp;INDEX(Mapping!$B$5:$B$26,MATCH($C1835,Mapping!$A$5:$A$26,0))&amp;" | "&amp;INDEX(Mapping!$B$30:$B$41,MATCH($B1835,Mapping!$A$30:$A$41,0)))</f>
        <v/>
      </c>
      <c r="I1835" s="14">
        <f>INDEX(Variables!$C$5:$C$105,MATCH($A1835,Variables!$A$5:$A$105,0))</f>
        <v/>
      </c>
      <c r="J1835" s="14">
        <f>INDEX(Variables!$E$5:$E$105,MATCH($A1835,Variables!$A$5:$A$105,0))</f>
        <v/>
      </c>
      <c r="K1835" s="11">
        <f>LOWER(Settings!$C$4)&amp;".mit."&amp;$A1835&amp;IF($C1835="","","."&amp;$C1835&amp;"."&amp;$B1835)&amp;IF(INDEX(Variables!$D$5:$D$105,MATCH($A1835,Variables!$A$5:$A$105,0))="","","."&amp;INDEX(Variables!$D$5:$D$105,MATCH($A1835,Variables!$A$5:$A$105,0)))&amp;"."&amp;K$5</f>
        <v/>
      </c>
      <c r="L1835" s="15">
        <f>L1826*Settings!$C$13*$D1835</f>
        <v/>
      </c>
      <c r="M1835" s="16">
        <f>M1826*Settings!$C$13*$D1835</f>
        <v/>
      </c>
      <c r="N1835" s="16">
        <f>N1826*Settings!$C$13*$D1835</f>
        <v/>
      </c>
      <c r="O1835" s="16">
        <f>O1826*Settings!$C$13*$D1835</f>
        <v/>
      </c>
      <c r="P1835" s="16">
        <f>P1826*Settings!$C$13*$D1835</f>
        <v/>
      </c>
      <c r="Q1835" s="16">
        <f>Q1826*Settings!$C$13*$D1835</f>
        <v/>
      </c>
      <c r="R1835" s="16">
        <f>R1826*Settings!$C$13*$D1835</f>
        <v/>
      </c>
      <c r="S1835" s="16">
        <f>S1826*Settings!$C$13*$D1835</f>
        <v/>
      </c>
      <c r="T1835" s="16">
        <f>T1826*Settings!$C$13*$D1835</f>
        <v/>
      </c>
      <c r="U1835" s="16">
        <f>U1826*Settings!$C$13*$D1835</f>
        <v/>
      </c>
      <c r="V1835" s="16">
        <f>V1826*Settings!$C$13*$D1835</f>
        <v/>
      </c>
      <c r="W1835" s="16">
        <f>W1826*Settings!$C$13*$D1835</f>
        <v/>
      </c>
      <c r="X1835" s="16">
        <f>X1826*Settings!$C$13*$D1835</f>
        <v/>
      </c>
      <c r="Y1835" s="16">
        <f>Y1826*Settings!$C$13*$D1835</f>
        <v/>
      </c>
      <c r="Z1835" s="16">
        <f>Z1826*Settings!$C$13*$D1835</f>
        <v/>
      </c>
      <c r="AA1835" s="16">
        <f>AA1826*Settings!$C$13*$D1835</f>
        <v/>
      </c>
      <c r="AB1835" s="16">
        <f>AB1826*Settings!$C$13*$D1835</f>
        <v/>
      </c>
      <c r="AC1835" s="16">
        <f>AC1826*Settings!$C$13*$D1835</f>
        <v/>
      </c>
      <c r="AD1835" s="47">
        <f>EMISSIONS(AD1826,Settings!$C$13,$D1835)</f>
        <v/>
      </c>
      <c r="AF1835" s="11">
        <f>LOWER(Settings!$C$4)&amp;".mit."&amp;$A1835&amp;IF($C1835="","","."&amp;$C1835&amp;"."&amp;$B1835)&amp;IF(INDEX(Variables!$D$5:$D$105,MATCH($A1835,Variables!$A$5:$A$105,0))="","","."&amp;INDEX(Variables!$D$5:$D$105,MATCH($A1835,Variables!$A$5:$A$105,0)))&amp;"."&amp;AF$5</f>
        <v/>
      </c>
      <c r="AG1835" s="15">
        <f>AG1826*Settings!$C$13*$D1835</f>
        <v/>
      </c>
      <c r="AH1835" s="16">
        <f>AH1826*Settings!$C$13*$D1835</f>
        <v/>
      </c>
      <c r="AI1835" s="16">
        <f>AI1826*Settings!$C$13*$D1835</f>
        <v/>
      </c>
      <c r="AJ1835" s="16">
        <f>AJ1826*Settings!$C$13*$D1835</f>
        <v/>
      </c>
      <c r="AK1835" s="16">
        <f>AK1826*Settings!$C$13*$D1835</f>
        <v/>
      </c>
      <c r="AL1835" s="16">
        <f>AL1826*Settings!$C$13*$D1835</f>
        <v/>
      </c>
      <c r="AM1835" s="16">
        <f>AM1826*Settings!$C$13*$D1835</f>
        <v/>
      </c>
      <c r="AN1835" s="16">
        <f>AN1826*Settings!$C$13*$D1835</f>
        <v/>
      </c>
      <c r="AO1835" s="16">
        <f>AO1826*Settings!$C$13*$D1835</f>
        <v/>
      </c>
      <c r="AP1835" s="16">
        <f>AP1826*Settings!$C$13*$D1835</f>
        <v/>
      </c>
      <c r="AQ1835" s="16">
        <f>AQ1826*Settings!$C$13*$D1835</f>
        <v/>
      </c>
      <c r="AR1835" s="16">
        <f>AR1826*Settings!$C$13*$D1835</f>
        <v/>
      </c>
      <c r="AS1835" s="16">
        <f>AS1826*Settings!$C$13*$D1835</f>
        <v/>
      </c>
      <c r="AT1835" s="16">
        <f>AT1826*Settings!$C$13*$D1835</f>
        <v/>
      </c>
      <c r="AU1835" s="16">
        <f>AU1826*Settings!$C$13*$D1835</f>
        <v/>
      </c>
      <c r="AV1835" s="16">
        <f>AV1826*Settings!$C$13*$D1835</f>
        <v/>
      </c>
      <c r="AW1835" s="16">
        <f>AW1826*Settings!$C$13*$D1835</f>
        <v/>
      </c>
      <c r="AX1835" s="16">
        <f>AX1826*Settings!$C$13*$D1835</f>
        <v/>
      </c>
      <c r="AY1835" s="47">
        <f>EMISSIONS(AY1826,Settings!$C$13,$D1835)</f>
        <v/>
      </c>
    </row>
    <row r="1836" hidden="1" outlineLevel="2">
      <c r="A1836" s="14" t="inlineStr">
        <is>
          <t>co2</t>
        </is>
      </c>
      <c r="B1836" s="14" t="inlineStr">
        <is>
          <t>die</t>
        </is>
      </c>
      <c r="C1836" s="14" t="inlineStr">
        <is>
          <t>ftr</t>
        </is>
      </c>
      <c r="D1836" s="37">
        <f>INDEX(Inputs!$T$5:$T$132,MATCH($B1836&amp;"|"&amp;$C1836,Inputs!$A$5:$A$132,0))</f>
        <v/>
      </c>
      <c r="E1836" s="36" t="n"/>
      <c r="F1836" s="36" t="n"/>
      <c r="G1836" s="36" t="n"/>
      <c r="H1836" s="14">
        <f>INDEX(Variables!$B$5:$B$105,MATCH($A1836,Variables!$A$5:$A$105,0))&amp;IF($C1836="",""," | "&amp;INDEX(Mapping!$B$5:$B$26,MATCH($C1836,Mapping!$A$5:$A$26,0))&amp;" | "&amp;INDEX(Mapping!$B$30:$B$41,MATCH($B1836,Mapping!$A$30:$A$41,0)))</f>
        <v/>
      </c>
      <c r="I1836" s="14">
        <f>INDEX(Variables!$C$5:$C$105,MATCH($A1836,Variables!$A$5:$A$105,0))</f>
        <v/>
      </c>
      <c r="J1836" s="14">
        <f>INDEX(Variables!$E$5:$E$105,MATCH($A1836,Variables!$A$5:$A$105,0))</f>
        <v/>
      </c>
      <c r="K1836" s="11">
        <f>LOWER(Settings!$C$4)&amp;".mit."&amp;$A1836&amp;IF($C1836="","","."&amp;$C1836&amp;"."&amp;$B1836)&amp;IF(INDEX(Variables!$D$5:$D$105,MATCH($A1836,Variables!$A$5:$A$105,0))="","","."&amp;INDEX(Variables!$D$5:$D$105,MATCH($A1836,Variables!$A$5:$A$105,0)))&amp;"."&amp;K$5</f>
        <v/>
      </c>
      <c r="L1836" s="15">
        <f>L1827*Settings!$C$13*$D1836</f>
        <v/>
      </c>
      <c r="M1836" s="16">
        <f>M1827*Settings!$C$13*$D1836</f>
        <v/>
      </c>
      <c r="N1836" s="16">
        <f>N1827*Settings!$C$13*$D1836</f>
        <v/>
      </c>
      <c r="O1836" s="16">
        <f>O1827*Settings!$C$13*$D1836</f>
        <v/>
      </c>
      <c r="P1836" s="16">
        <f>P1827*Settings!$C$13*$D1836</f>
        <v/>
      </c>
      <c r="Q1836" s="16">
        <f>Q1827*Settings!$C$13*$D1836</f>
        <v/>
      </c>
      <c r="R1836" s="16">
        <f>R1827*Settings!$C$13*$D1836</f>
        <v/>
      </c>
      <c r="S1836" s="16">
        <f>S1827*Settings!$C$13*$D1836</f>
        <v/>
      </c>
      <c r="T1836" s="16">
        <f>T1827*Settings!$C$13*$D1836</f>
        <v/>
      </c>
      <c r="U1836" s="16">
        <f>U1827*Settings!$C$13*$D1836</f>
        <v/>
      </c>
      <c r="V1836" s="16">
        <f>V1827*Settings!$C$13*$D1836</f>
        <v/>
      </c>
      <c r="W1836" s="16">
        <f>W1827*Settings!$C$13*$D1836</f>
        <v/>
      </c>
      <c r="X1836" s="16">
        <f>X1827*Settings!$C$13*$D1836</f>
        <v/>
      </c>
      <c r="Y1836" s="16">
        <f>Y1827*Settings!$C$13*$D1836</f>
        <v/>
      </c>
      <c r="Z1836" s="16">
        <f>Z1827*Settings!$C$13*$D1836</f>
        <v/>
      </c>
      <c r="AA1836" s="16">
        <f>AA1827*Settings!$C$13*$D1836</f>
        <v/>
      </c>
      <c r="AB1836" s="16">
        <f>AB1827*Settings!$C$13*$D1836</f>
        <v/>
      </c>
      <c r="AC1836" s="16">
        <f>AC1827*Settings!$C$13*$D1836</f>
        <v/>
      </c>
      <c r="AD1836" s="47">
        <f>EMISSIONS(AD1827,Settings!$C$13,$D1836)</f>
        <v/>
      </c>
      <c r="AF1836" s="11">
        <f>LOWER(Settings!$C$4)&amp;".mit."&amp;$A1836&amp;IF($C1836="","","."&amp;$C1836&amp;"."&amp;$B1836)&amp;IF(INDEX(Variables!$D$5:$D$105,MATCH($A1836,Variables!$A$5:$A$105,0))="","","."&amp;INDEX(Variables!$D$5:$D$105,MATCH($A1836,Variables!$A$5:$A$105,0)))&amp;"."&amp;AF$5</f>
        <v/>
      </c>
      <c r="AG1836" s="15">
        <f>AG1827*Settings!$C$13*$D1836</f>
        <v/>
      </c>
      <c r="AH1836" s="16">
        <f>AH1827*Settings!$C$13*$D1836</f>
        <v/>
      </c>
      <c r="AI1836" s="16">
        <f>AI1827*Settings!$C$13*$D1836</f>
        <v/>
      </c>
      <c r="AJ1836" s="16">
        <f>AJ1827*Settings!$C$13*$D1836</f>
        <v/>
      </c>
      <c r="AK1836" s="16">
        <f>AK1827*Settings!$C$13*$D1836</f>
        <v/>
      </c>
      <c r="AL1836" s="16">
        <f>AL1827*Settings!$C$13*$D1836</f>
        <v/>
      </c>
      <c r="AM1836" s="16">
        <f>AM1827*Settings!$C$13*$D1836</f>
        <v/>
      </c>
      <c r="AN1836" s="16">
        <f>AN1827*Settings!$C$13*$D1836</f>
        <v/>
      </c>
      <c r="AO1836" s="16">
        <f>AO1827*Settings!$C$13*$D1836</f>
        <v/>
      </c>
      <c r="AP1836" s="16">
        <f>AP1827*Settings!$C$13*$D1836</f>
        <v/>
      </c>
      <c r="AQ1836" s="16">
        <f>AQ1827*Settings!$C$13*$D1836</f>
        <v/>
      </c>
      <c r="AR1836" s="16">
        <f>AR1827*Settings!$C$13*$D1836</f>
        <v/>
      </c>
      <c r="AS1836" s="16">
        <f>AS1827*Settings!$C$13*$D1836</f>
        <v/>
      </c>
      <c r="AT1836" s="16">
        <f>AT1827*Settings!$C$13*$D1836</f>
        <v/>
      </c>
      <c r="AU1836" s="16">
        <f>AU1827*Settings!$C$13*$D1836</f>
        <v/>
      </c>
      <c r="AV1836" s="16">
        <f>AV1827*Settings!$C$13*$D1836</f>
        <v/>
      </c>
      <c r="AW1836" s="16">
        <f>AW1827*Settings!$C$13*$D1836</f>
        <v/>
      </c>
      <c r="AX1836" s="16">
        <f>AX1827*Settings!$C$13*$D1836</f>
        <v/>
      </c>
      <c r="AY1836" s="47">
        <f>EMISSIONS(AY1827,Settings!$C$13,$D1836)</f>
        <v/>
      </c>
    </row>
    <row r="1837" hidden="1" outlineLevel="2">
      <c r="A1837" s="14" t="inlineStr">
        <is>
          <t>co2</t>
        </is>
      </c>
      <c r="B1837" s="14" t="inlineStr">
        <is>
          <t>lpg</t>
        </is>
      </c>
      <c r="C1837" s="14" t="inlineStr">
        <is>
          <t>ftr</t>
        </is>
      </c>
      <c r="D1837" s="37">
        <f>INDEX(Inputs!$T$5:$T$132,MATCH($B1837&amp;"|"&amp;$C1837,Inputs!$A$5:$A$132,0))</f>
        <v/>
      </c>
      <c r="E1837" s="36" t="n"/>
      <c r="F1837" s="36" t="n"/>
      <c r="G1837" s="36" t="n"/>
      <c r="H1837" s="14">
        <f>INDEX(Variables!$B$5:$B$105,MATCH($A1837,Variables!$A$5:$A$105,0))&amp;IF($C1837="",""," | "&amp;INDEX(Mapping!$B$5:$B$26,MATCH($C1837,Mapping!$A$5:$A$26,0))&amp;" | "&amp;INDEX(Mapping!$B$30:$B$41,MATCH($B1837,Mapping!$A$30:$A$41,0)))</f>
        <v/>
      </c>
      <c r="I1837" s="14">
        <f>INDEX(Variables!$C$5:$C$105,MATCH($A1837,Variables!$A$5:$A$105,0))</f>
        <v/>
      </c>
      <c r="J1837" s="14">
        <f>INDEX(Variables!$E$5:$E$105,MATCH($A1837,Variables!$A$5:$A$105,0))</f>
        <v/>
      </c>
      <c r="K1837" s="11">
        <f>LOWER(Settings!$C$4)&amp;".mit."&amp;$A1837&amp;IF($C1837="","","."&amp;$C1837&amp;"."&amp;$B1837)&amp;IF(INDEX(Variables!$D$5:$D$105,MATCH($A1837,Variables!$A$5:$A$105,0))="","","."&amp;INDEX(Variables!$D$5:$D$105,MATCH($A1837,Variables!$A$5:$A$105,0)))&amp;"."&amp;K$5</f>
        <v/>
      </c>
      <c r="L1837" s="15">
        <f>L1828*Settings!$C$13*$D1837</f>
        <v/>
      </c>
      <c r="M1837" s="16">
        <f>M1828*Settings!$C$13*$D1837</f>
        <v/>
      </c>
      <c r="N1837" s="16">
        <f>N1828*Settings!$C$13*$D1837</f>
        <v/>
      </c>
      <c r="O1837" s="16">
        <f>O1828*Settings!$C$13*$D1837</f>
        <v/>
      </c>
      <c r="P1837" s="16">
        <f>P1828*Settings!$C$13*$D1837</f>
        <v/>
      </c>
      <c r="Q1837" s="16">
        <f>Q1828*Settings!$C$13*$D1837</f>
        <v/>
      </c>
      <c r="R1837" s="16">
        <f>R1828*Settings!$C$13*$D1837</f>
        <v/>
      </c>
      <c r="S1837" s="16">
        <f>S1828*Settings!$C$13*$D1837</f>
        <v/>
      </c>
      <c r="T1837" s="16">
        <f>T1828*Settings!$C$13*$D1837</f>
        <v/>
      </c>
      <c r="U1837" s="16">
        <f>U1828*Settings!$C$13*$D1837</f>
        <v/>
      </c>
      <c r="V1837" s="16">
        <f>V1828*Settings!$C$13*$D1837</f>
        <v/>
      </c>
      <c r="W1837" s="16">
        <f>W1828*Settings!$C$13*$D1837</f>
        <v/>
      </c>
      <c r="X1837" s="16">
        <f>X1828*Settings!$C$13*$D1837</f>
        <v/>
      </c>
      <c r="Y1837" s="16">
        <f>Y1828*Settings!$C$13*$D1837</f>
        <v/>
      </c>
      <c r="Z1837" s="16">
        <f>Z1828*Settings!$C$13*$D1837</f>
        <v/>
      </c>
      <c r="AA1837" s="16">
        <f>AA1828*Settings!$C$13*$D1837</f>
        <v/>
      </c>
      <c r="AB1837" s="16">
        <f>AB1828*Settings!$C$13*$D1837</f>
        <v/>
      </c>
      <c r="AC1837" s="16">
        <f>AC1828*Settings!$C$13*$D1837</f>
        <v/>
      </c>
      <c r="AD1837" s="47">
        <f>EMISSIONS(AD1828,Settings!$C$13,$D1837)</f>
        <v/>
      </c>
      <c r="AF1837" s="11">
        <f>LOWER(Settings!$C$4)&amp;".mit."&amp;$A1837&amp;IF($C1837="","","."&amp;$C1837&amp;"."&amp;$B1837)&amp;IF(INDEX(Variables!$D$5:$D$105,MATCH($A1837,Variables!$A$5:$A$105,0))="","","."&amp;INDEX(Variables!$D$5:$D$105,MATCH($A1837,Variables!$A$5:$A$105,0)))&amp;"."&amp;AF$5</f>
        <v/>
      </c>
      <c r="AG1837" s="15">
        <f>AG1828*Settings!$C$13*$D1837</f>
        <v/>
      </c>
      <c r="AH1837" s="16">
        <f>AH1828*Settings!$C$13*$D1837</f>
        <v/>
      </c>
      <c r="AI1837" s="16">
        <f>AI1828*Settings!$C$13*$D1837</f>
        <v/>
      </c>
      <c r="AJ1837" s="16">
        <f>AJ1828*Settings!$C$13*$D1837</f>
        <v/>
      </c>
      <c r="AK1837" s="16">
        <f>AK1828*Settings!$C$13*$D1837</f>
        <v/>
      </c>
      <c r="AL1837" s="16">
        <f>AL1828*Settings!$C$13*$D1837</f>
        <v/>
      </c>
      <c r="AM1837" s="16">
        <f>AM1828*Settings!$C$13*$D1837</f>
        <v/>
      </c>
      <c r="AN1837" s="16">
        <f>AN1828*Settings!$C$13*$D1837</f>
        <v/>
      </c>
      <c r="AO1837" s="16">
        <f>AO1828*Settings!$C$13*$D1837</f>
        <v/>
      </c>
      <c r="AP1837" s="16">
        <f>AP1828*Settings!$C$13*$D1837</f>
        <v/>
      </c>
      <c r="AQ1837" s="16">
        <f>AQ1828*Settings!$C$13*$D1837</f>
        <v/>
      </c>
      <c r="AR1837" s="16">
        <f>AR1828*Settings!$C$13*$D1837</f>
        <v/>
      </c>
      <c r="AS1837" s="16">
        <f>AS1828*Settings!$C$13*$D1837</f>
        <v/>
      </c>
      <c r="AT1837" s="16">
        <f>AT1828*Settings!$C$13*$D1837</f>
        <v/>
      </c>
      <c r="AU1837" s="16">
        <f>AU1828*Settings!$C$13*$D1837</f>
        <v/>
      </c>
      <c r="AV1837" s="16">
        <f>AV1828*Settings!$C$13*$D1837</f>
        <v/>
      </c>
      <c r="AW1837" s="16">
        <f>AW1828*Settings!$C$13*$D1837</f>
        <v/>
      </c>
      <c r="AX1837" s="16">
        <f>AX1828*Settings!$C$13*$D1837</f>
        <v/>
      </c>
      <c r="AY1837" s="47">
        <f>EMISSIONS(AY1828,Settings!$C$13,$D1837)</f>
        <v/>
      </c>
    </row>
    <row r="1838" hidden="1" outlineLevel="2">
      <c r="A1838" s="14" t="inlineStr">
        <is>
          <t>co2</t>
        </is>
      </c>
      <c r="B1838" s="14" t="inlineStr">
        <is>
          <t>ker</t>
        </is>
      </c>
      <c r="C1838" s="14" t="inlineStr">
        <is>
          <t>ftr</t>
        </is>
      </c>
      <c r="D1838" s="37">
        <f>INDEX(Inputs!$T$5:$T$132,MATCH($B1838&amp;"|"&amp;$C1838,Inputs!$A$5:$A$132,0))</f>
        <v/>
      </c>
      <c r="E1838" s="36" t="n"/>
      <c r="F1838" s="36" t="n"/>
      <c r="G1838" s="36" t="n"/>
      <c r="H1838" s="14">
        <f>INDEX(Variables!$B$5:$B$105,MATCH($A1838,Variables!$A$5:$A$105,0))&amp;IF($C1838="",""," | "&amp;INDEX(Mapping!$B$5:$B$26,MATCH($C1838,Mapping!$A$5:$A$26,0))&amp;" | "&amp;INDEX(Mapping!$B$30:$B$41,MATCH($B1838,Mapping!$A$30:$A$41,0)))</f>
        <v/>
      </c>
      <c r="I1838" s="14">
        <f>INDEX(Variables!$C$5:$C$105,MATCH($A1838,Variables!$A$5:$A$105,0))</f>
        <v/>
      </c>
      <c r="J1838" s="14">
        <f>INDEX(Variables!$E$5:$E$105,MATCH($A1838,Variables!$A$5:$A$105,0))</f>
        <v/>
      </c>
      <c r="K1838" s="11">
        <f>LOWER(Settings!$C$4)&amp;".mit."&amp;$A1838&amp;IF($C1838="","","."&amp;$C1838&amp;"."&amp;$B1838)&amp;IF(INDEX(Variables!$D$5:$D$105,MATCH($A1838,Variables!$A$5:$A$105,0))="","","."&amp;INDEX(Variables!$D$5:$D$105,MATCH($A1838,Variables!$A$5:$A$105,0)))&amp;"."&amp;K$5</f>
        <v/>
      </c>
      <c r="L1838" s="15">
        <f>L1829*Settings!$C$13*$D1838</f>
        <v/>
      </c>
      <c r="M1838" s="16">
        <f>M1829*Settings!$C$13*$D1838</f>
        <v/>
      </c>
      <c r="N1838" s="16">
        <f>N1829*Settings!$C$13*$D1838</f>
        <v/>
      </c>
      <c r="O1838" s="16">
        <f>O1829*Settings!$C$13*$D1838</f>
        <v/>
      </c>
      <c r="P1838" s="16">
        <f>P1829*Settings!$C$13*$D1838</f>
        <v/>
      </c>
      <c r="Q1838" s="16">
        <f>Q1829*Settings!$C$13*$D1838</f>
        <v/>
      </c>
      <c r="R1838" s="16">
        <f>R1829*Settings!$C$13*$D1838</f>
        <v/>
      </c>
      <c r="S1838" s="16">
        <f>S1829*Settings!$C$13*$D1838</f>
        <v/>
      </c>
      <c r="T1838" s="16">
        <f>T1829*Settings!$C$13*$D1838</f>
        <v/>
      </c>
      <c r="U1838" s="16">
        <f>U1829*Settings!$C$13*$D1838</f>
        <v/>
      </c>
      <c r="V1838" s="16">
        <f>V1829*Settings!$C$13*$D1838</f>
        <v/>
      </c>
      <c r="W1838" s="16">
        <f>W1829*Settings!$C$13*$D1838</f>
        <v/>
      </c>
      <c r="X1838" s="16">
        <f>X1829*Settings!$C$13*$D1838</f>
        <v/>
      </c>
      <c r="Y1838" s="16">
        <f>Y1829*Settings!$C$13*$D1838</f>
        <v/>
      </c>
      <c r="Z1838" s="16">
        <f>Z1829*Settings!$C$13*$D1838</f>
        <v/>
      </c>
      <c r="AA1838" s="16">
        <f>AA1829*Settings!$C$13*$D1838</f>
        <v/>
      </c>
      <c r="AB1838" s="16">
        <f>AB1829*Settings!$C$13*$D1838</f>
        <v/>
      </c>
      <c r="AC1838" s="16">
        <f>AC1829*Settings!$C$13*$D1838</f>
        <v/>
      </c>
      <c r="AD1838" s="47">
        <f>EMISSIONS(AD1829,Settings!$C$13,$D1838)</f>
        <v/>
      </c>
      <c r="AF1838" s="11">
        <f>LOWER(Settings!$C$4)&amp;".mit."&amp;$A1838&amp;IF($C1838="","","."&amp;$C1838&amp;"."&amp;$B1838)&amp;IF(INDEX(Variables!$D$5:$D$105,MATCH($A1838,Variables!$A$5:$A$105,0))="","","."&amp;INDEX(Variables!$D$5:$D$105,MATCH($A1838,Variables!$A$5:$A$105,0)))&amp;"."&amp;AF$5</f>
        <v/>
      </c>
      <c r="AG1838" s="15">
        <f>AG1829*Settings!$C$13*$D1838</f>
        <v/>
      </c>
      <c r="AH1838" s="16">
        <f>AH1829*Settings!$C$13*$D1838</f>
        <v/>
      </c>
      <c r="AI1838" s="16">
        <f>AI1829*Settings!$C$13*$D1838</f>
        <v/>
      </c>
      <c r="AJ1838" s="16">
        <f>AJ1829*Settings!$C$13*$D1838</f>
        <v/>
      </c>
      <c r="AK1838" s="16">
        <f>AK1829*Settings!$C$13*$D1838</f>
        <v/>
      </c>
      <c r="AL1838" s="16">
        <f>AL1829*Settings!$C$13*$D1838</f>
        <v/>
      </c>
      <c r="AM1838" s="16">
        <f>AM1829*Settings!$C$13*$D1838</f>
        <v/>
      </c>
      <c r="AN1838" s="16">
        <f>AN1829*Settings!$C$13*$D1838</f>
        <v/>
      </c>
      <c r="AO1838" s="16">
        <f>AO1829*Settings!$C$13*$D1838</f>
        <v/>
      </c>
      <c r="AP1838" s="16">
        <f>AP1829*Settings!$C$13*$D1838</f>
        <v/>
      </c>
      <c r="AQ1838" s="16">
        <f>AQ1829*Settings!$C$13*$D1838</f>
        <v/>
      </c>
      <c r="AR1838" s="16">
        <f>AR1829*Settings!$C$13*$D1838</f>
        <v/>
      </c>
      <c r="AS1838" s="16">
        <f>AS1829*Settings!$C$13*$D1838</f>
        <v/>
      </c>
      <c r="AT1838" s="16">
        <f>AT1829*Settings!$C$13*$D1838</f>
        <v/>
      </c>
      <c r="AU1838" s="16">
        <f>AU1829*Settings!$C$13*$D1838</f>
        <v/>
      </c>
      <c r="AV1838" s="16">
        <f>AV1829*Settings!$C$13*$D1838</f>
        <v/>
      </c>
      <c r="AW1838" s="16">
        <f>AW1829*Settings!$C$13*$D1838</f>
        <v/>
      </c>
      <c r="AX1838" s="16">
        <f>AX1829*Settings!$C$13*$D1838</f>
        <v/>
      </c>
      <c r="AY1838" s="47">
        <f>EMISSIONS(AY1829,Settings!$C$13,$D1838)</f>
        <v/>
      </c>
    </row>
    <row r="1839" hidden="1" outlineLevel="2">
      <c r="A1839" s="14" t="inlineStr">
        <is>
          <t>co2</t>
        </is>
      </c>
      <c r="B1839" s="14" t="inlineStr">
        <is>
          <t>oop</t>
        </is>
      </c>
      <c r="C1839" s="14" t="inlineStr">
        <is>
          <t>ftr</t>
        </is>
      </c>
      <c r="D1839" s="37">
        <f>INDEX(Inputs!$T$5:$T$132,MATCH($B1839&amp;"|"&amp;$C1839,Inputs!$A$5:$A$132,0))</f>
        <v/>
      </c>
      <c r="E1839" s="36" t="n"/>
      <c r="F1839" s="36" t="n"/>
      <c r="G1839" s="36" t="n"/>
      <c r="H1839" s="14">
        <f>INDEX(Variables!$B$5:$B$105,MATCH($A1839,Variables!$A$5:$A$105,0))&amp;IF($C1839="",""," | "&amp;INDEX(Mapping!$B$5:$B$26,MATCH($C1839,Mapping!$A$5:$A$26,0))&amp;" | "&amp;INDEX(Mapping!$B$30:$B$41,MATCH($B1839,Mapping!$A$30:$A$41,0)))</f>
        <v/>
      </c>
      <c r="I1839" s="14">
        <f>INDEX(Variables!$C$5:$C$105,MATCH($A1839,Variables!$A$5:$A$105,0))</f>
        <v/>
      </c>
      <c r="J1839" s="14">
        <f>INDEX(Variables!$E$5:$E$105,MATCH($A1839,Variables!$A$5:$A$105,0))</f>
        <v/>
      </c>
      <c r="K1839" s="11">
        <f>LOWER(Settings!$C$4)&amp;".mit."&amp;$A1839&amp;IF($C1839="","","."&amp;$C1839&amp;"."&amp;$B1839)&amp;IF(INDEX(Variables!$D$5:$D$105,MATCH($A1839,Variables!$A$5:$A$105,0))="","","."&amp;INDEX(Variables!$D$5:$D$105,MATCH($A1839,Variables!$A$5:$A$105,0)))&amp;"."&amp;K$5</f>
        <v/>
      </c>
      <c r="L1839" s="15">
        <f>L1830*Settings!$C$13*$D1839</f>
        <v/>
      </c>
      <c r="M1839" s="16">
        <f>M1830*Settings!$C$13*$D1839</f>
        <v/>
      </c>
      <c r="N1839" s="16">
        <f>N1830*Settings!$C$13*$D1839</f>
        <v/>
      </c>
      <c r="O1839" s="16">
        <f>O1830*Settings!$C$13*$D1839</f>
        <v/>
      </c>
      <c r="P1839" s="16">
        <f>P1830*Settings!$C$13*$D1839</f>
        <v/>
      </c>
      <c r="Q1839" s="16">
        <f>Q1830*Settings!$C$13*$D1839</f>
        <v/>
      </c>
      <c r="R1839" s="16">
        <f>R1830*Settings!$C$13*$D1839</f>
        <v/>
      </c>
      <c r="S1839" s="16">
        <f>S1830*Settings!$C$13*$D1839</f>
        <v/>
      </c>
      <c r="T1839" s="16">
        <f>T1830*Settings!$C$13*$D1839</f>
        <v/>
      </c>
      <c r="U1839" s="16">
        <f>U1830*Settings!$C$13*$D1839</f>
        <v/>
      </c>
      <c r="V1839" s="16">
        <f>V1830*Settings!$C$13*$D1839</f>
        <v/>
      </c>
      <c r="W1839" s="16">
        <f>W1830*Settings!$C$13*$D1839</f>
        <v/>
      </c>
      <c r="X1839" s="16">
        <f>X1830*Settings!$C$13*$D1839</f>
        <v/>
      </c>
      <c r="Y1839" s="16">
        <f>Y1830*Settings!$C$13*$D1839</f>
        <v/>
      </c>
      <c r="Z1839" s="16">
        <f>Z1830*Settings!$C$13*$D1839</f>
        <v/>
      </c>
      <c r="AA1839" s="16">
        <f>AA1830*Settings!$C$13*$D1839</f>
        <v/>
      </c>
      <c r="AB1839" s="16">
        <f>AB1830*Settings!$C$13*$D1839</f>
        <v/>
      </c>
      <c r="AC1839" s="16">
        <f>AC1830*Settings!$C$13*$D1839</f>
        <v/>
      </c>
      <c r="AD1839" s="47">
        <f>EMISSIONS(AD1830,Settings!$C$13,$D1839)</f>
        <v/>
      </c>
      <c r="AF1839" s="11">
        <f>LOWER(Settings!$C$4)&amp;".mit."&amp;$A1839&amp;IF($C1839="","","."&amp;$C1839&amp;"."&amp;$B1839)&amp;IF(INDEX(Variables!$D$5:$D$105,MATCH($A1839,Variables!$A$5:$A$105,0))="","","."&amp;INDEX(Variables!$D$5:$D$105,MATCH($A1839,Variables!$A$5:$A$105,0)))&amp;"."&amp;AF$5</f>
        <v/>
      </c>
      <c r="AG1839" s="15">
        <f>AG1830*Settings!$C$13*$D1839</f>
        <v/>
      </c>
      <c r="AH1839" s="16">
        <f>AH1830*Settings!$C$13*$D1839</f>
        <v/>
      </c>
      <c r="AI1839" s="16">
        <f>AI1830*Settings!$C$13*$D1839</f>
        <v/>
      </c>
      <c r="AJ1839" s="16">
        <f>AJ1830*Settings!$C$13*$D1839</f>
        <v/>
      </c>
      <c r="AK1839" s="16">
        <f>AK1830*Settings!$C$13*$D1839</f>
        <v/>
      </c>
      <c r="AL1839" s="16">
        <f>AL1830*Settings!$C$13*$D1839</f>
        <v/>
      </c>
      <c r="AM1839" s="16">
        <f>AM1830*Settings!$C$13*$D1839</f>
        <v/>
      </c>
      <c r="AN1839" s="16">
        <f>AN1830*Settings!$C$13*$D1839</f>
        <v/>
      </c>
      <c r="AO1839" s="16">
        <f>AO1830*Settings!$C$13*$D1839</f>
        <v/>
      </c>
      <c r="AP1839" s="16">
        <f>AP1830*Settings!$C$13*$D1839</f>
        <v/>
      </c>
      <c r="AQ1839" s="16">
        <f>AQ1830*Settings!$C$13*$D1839</f>
        <v/>
      </c>
      <c r="AR1839" s="16">
        <f>AR1830*Settings!$C$13*$D1839</f>
        <v/>
      </c>
      <c r="AS1839" s="16">
        <f>AS1830*Settings!$C$13*$D1839</f>
        <v/>
      </c>
      <c r="AT1839" s="16">
        <f>AT1830*Settings!$C$13*$D1839</f>
        <v/>
      </c>
      <c r="AU1839" s="16">
        <f>AU1830*Settings!$C$13*$D1839</f>
        <v/>
      </c>
      <c r="AV1839" s="16">
        <f>AV1830*Settings!$C$13*$D1839</f>
        <v/>
      </c>
      <c r="AW1839" s="16">
        <f>AW1830*Settings!$C$13*$D1839</f>
        <v/>
      </c>
      <c r="AX1839" s="16">
        <f>AX1830*Settings!$C$13*$D1839</f>
        <v/>
      </c>
      <c r="AY1839" s="47">
        <f>EMISSIONS(AY1830,Settings!$C$13,$D1839)</f>
        <v/>
      </c>
    </row>
    <row r="1840" hidden="1" outlineLevel="2">
      <c r="A1840" s="14" t="inlineStr">
        <is>
          <t>co2</t>
        </is>
      </c>
      <c r="B1840" s="14" t="inlineStr">
        <is>
          <t>bio</t>
        </is>
      </c>
      <c r="C1840" s="14" t="inlineStr">
        <is>
          <t>ftr</t>
        </is>
      </c>
      <c r="D1840" s="37">
        <f>INDEX(Inputs!$T$5:$T$132,MATCH($B1840&amp;"|"&amp;$C1840,Inputs!$A$5:$A$132,0))</f>
        <v/>
      </c>
      <c r="E1840" s="36" t="n"/>
      <c r="F1840" s="36" t="n"/>
      <c r="G1840" s="36" t="n"/>
      <c r="H1840" s="14">
        <f>INDEX(Variables!$B$5:$B$105,MATCH($A1840,Variables!$A$5:$A$105,0))&amp;IF($C1840="",""," | "&amp;INDEX(Mapping!$B$5:$B$26,MATCH($C1840,Mapping!$A$5:$A$26,0))&amp;" | "&amp;INDEX(Mapping!$B$30:$B$41,MATCH($B1840,Mapping!$A$30:$A$41,0)))</f>
        <v/>
      </c>
      <c r="I1840" s="14">
        <f>INDEX(Variables!$C$5:$C$105,MATCH($A1840,Variables!$A$5:$A$105,0))</f>
        <v/>
      </c>
      <c r="J1840" s="14">
        <f>INDEX(Variables!$E$5:$E$105,MATCH($A1840,Variables!$A$5:$A$105,0))</f>
        <v/>
      </c>
      <c r="K1840" s="11">
        <f>LOWER(Settings!$C$4)&amp;".mit."&amp;$A1840&amp;IF($C1840="","","."&amp;$C1840&amp;"."&amp;$B1840)&amp;IF(INDEX(Variables!$D$5:$D$105,MATCH($A1840,Variables!$A$5:$A$105,0))="","","."&amp;INDEX(Variables!$D$5:$D$105,MATCH($A1840,Variables!$A$5:$A$105,0)))&amp;"."&amp;K$5</f>
        <v/>
      </c>
      <c r="L1840" s="15">
        <f>L1831*Settings!$C$13*$D1840</f>
        <v/>
      </c>
      <c r="M1840" s="16">
        <f>M1831*Settings!$C$13*$D1840</f>
        <v/>
      </c>
      <c r="N1840" s="16">
        <f>N1831*Settings!$C$13*$D1840</f>
        <v/>
      </c>
      <c r="O1840" s="16">
        <f>O1831*Settings!$C$13*$D1840</f>
        <v/>
      </c>
      <c r="P1840" s="16">
        <f>P1831*Settings!$C$13*$D1840</f>
        <v/>
      </c>
      <c r="Q1840" s="16">
        <f>Q1831*Settings!$C$13*$D1840</f>
        <v/>
      </c>
      <c r="R1840" s="16">
        <f>R1831*Settings!$C$13*$D1840</f>
        <v/>
      </c>
      <c r="S1840" s="16">
        <f>S1831*Settings!$C$13*$D1840</f>
        <v/>
      </c>
      <c r="T1840" s="16">
        <f>T1831*Settings!$C$13*$D1840</f>
        <v/>
      </c>
      <c r="U1840" s="16">
        <f>U1831*Settings!$C$13*$D1840</f>
        <v/>
      </c>
      <c r="V1840" s="16">
        <f>V1831*Settings!$C$13*$D1840</f>
        <v/>
      </c>
      <c r="W1840" s="16">
        <f>W1831*Settings!$C$13*$D1840</f>
        <v/>
      </c>
      <c r="X1840" s="16">
        <f>X1831*Settings!$C$13*$D1840</f>
        <v/>
      </c>
      <c r="Y1840" s="16">
        <f>Y1831*Settings!$C$13*$D1840</f>
        <v/>
      </c>
      <c r="Z1840" s="16">
        <f>Z1831*Settings!$C$13*$D1840</f>
        <v/>
      </c>
      <c r="AA1840" s="16">
        <f>AA1831*Settings!$C$13*$D1840</f>
        <v/>
      </c>
      <c r="AB1840" s="16">
        <f>AB1831*Settings!$C$13*$D1840</f>
        <v/>
      </c>
      <c r="AC1840" s="16">
        <f>AC1831*Settings!$C$13*$D1840</f>
        <v/>
      </c>
      <c r="AD1840" s="47">
        <f>EMISSIONS(AD1831,Settings!$C$13,$D1840)</f>
        <v/>
      </c>
      <c r="AF1840" s="11">
        <f>LOWER(Settings!$C$4)&amp;".mit."&amp;$A1840&amp;IF($C1840="","","."&amp;$C1840&amp;"."&amp;$B1840)&amp;IF(INDEX(Variables!$D$5:$D$105,MATCH($A1840,Variables!$A$5:$A$105,0))="","","."&amp;INDEX(Variables!$D$5:$D$105,MATCH($A1840,Variables!$A$5:$A$105,0)))&amp;"."&amp;AF$5</f>
        <v/>
      </c>
      <c r="AG1840" s="15">
        <f>AG1831*Settings!$C$13*$D1840</f>
        <v/>
      </c>
      <c r="AH1840" s="16">
        <f>AH1831*Settings!$C$13*$D1840</f>
        <v/>
      </c>
      <c r="AI1840" s="16">
        <f>AI1831*Settings!$C$13*$D1840</f>
        <v/>
      </c>
      <c r="AJ1840" s="16">
        <f>AJ1831*Settings!$C$13*$D1840</f>
        <v/>
      </c>
      <c r="AK1840" s="16">
        <f>AK1831*Settings!$C$13*$D1840</f>
        <v/>
      </c>
      <c r="AL1840" s="16">
        <f>AL1831*Settings!$C$13*$D1840</f>
        <v/>
      </c>
      <c r="AM1840" s="16">
        <f>AM1831*Settings!$C$13*$D1840</f>
        <v/>
      </c>
      <c r="AN1840" s="16">
        <f>AN1831*Settings!$C$13*$D1840</f>
        <v/>
      </c>
      <c r="AO1840" s="16">
        <f>AO1831*Settings!$C$13*$D1840</f>
        <v/>
      </c>
      <c r="AP1840" s="16">
        <f>AP1831*Settings!$C$13*$D1840</f>
        <v/>
      </c>
      <c r="AQ1840" s="16">
        <f>AQ1831*Settings!$C$13*$D1840</f>
        <v/>
      </c>
      <c r="AR1840" s="16">
        <f>AR1831*Settings!$C$13*$D1840</f>
        <v/>
      </c>
      <c r="AS1840" s="16">
        <f>AS1831*Settings!$C$13*$D1840</f>
        <v/>
      </c>
      <c r="AT1840" s="16">
        <f>AT1831*Settings!$C$13*$D1840</f>
        <v/>
      </c>
      <c r="AU1840" s="16">
        <f>AU1831*Settings!$C$13*$D1840</f>
        <v/>
      </c>
      <c r="AV1840" s="16">
        <f>AV1831*Settings!$C$13*$D1840</f>
        <v/>
      </c>
      <c r="AW1840" s="16">
        <f>AW1831*Settings!$C$13*$D1840</f>
        <v/>
      </c>
      <c r="AX1840" s="16">
        <f>AX1831*Settings!$C$13*$D1840</f>
        <v/>
      </c>
      <c r="AY1840" s="47">
        <f>EMISSIONS(AY1831,Settings!$C$13,$D1840)</f>
        <v/>
      </c>
    </row>
    <row r="1841" hidden="1" outlineLevel="2"/>
    <row r="1842" hidden="1" outlineLevel="2">
      <c r="A1842" s="14" t="inlineStr">
        <is>
          <t>rtx</t>
        </is>
      </c>
      <c r="B1842" s="14" t="inlineStr">
        <is>
          <t>coa</t>
        </is>
      </c>
      <c r="C1842" s="14" t="inlineStr">
        <is>
          <t>ftr</t>
        </is>
      </c>
      <c r="D1842" s="37">
        <f>INDEX(Inputs!$R$5:$R$132,MATCH($B1842&amp;"|"&amp;$C1842,Inputs!$A$5:$A$132,0))</f>
        <v/>
      </c>
      <c r="E1842" s="36" t="n"/>
      <c r="F1842" s="36" t="n"/>
      <c r="G1842" s="36" t="n"/>
      <c r="H1842" s="14">
        <f>INDEX(Variables!$B$5:$B$105,MATCH($A1842,Variables!$A$5:$A$105,0))&amp;IF($C1842="",""," | "&amp;INDEX(Mapping!$B$5:$B$26,MATCH($C1842,Mapping!$A$5:$A$26,0))&amp;" | "&amp;INDEX(Mapping!$B$30:$B$41,MATCH($B1842,Mapping!$A$30:$A$41,0)))</f>
        <v/>
      </c>
      <c r="I1842" s="14">
        <f>INDEX(Variables!$C$5:$C$105,MATCH($A1842,Variables!$A$5:$A$105,0))</f>
        <v/>
      </c>
      <c r="J1842" s="14">
        <f>INDEX(Variables!$E$5:$E$105,MATCH($A1842,Variables!$A$5:$A$105,0))</f>
        <v/>
      </c>
      <c r="K1842" s="11">
        <f>LOWER(Settings!$C$4)&amp;".mit."&amp;$A1842&amp;IF($C1842="","","."&amp;$C1842&amp;"."&amp;$B1842)&amp;IF(INDEX(Variables!$D$5:$D$105,MATCH($A1842,Variables!$A$5:$A$105,0))="","","."&amp;INDEX(Variables!$D$5:$D$105,MATCH($A1842,Variables!$A$5:$A$105,0)))&amp;"."&amp;K$5</f>
        <v/>
      </c>
      <c r="L1842" s="44">
        <f>L1824*Settings!$C$13*(INDEX(L$318:L$329,$D1842)+INDEX(L$305:L$316,$D1842))</f>
        <v/>
      </c>
      <c r="M1842" s="45">
        <f>M1824*Settings!$C$13*(INDEX(M$318:M$329,$D1842)+INDEX(M$305:M$316,$D1842))</f>
        <v/>
      </c>
      <c r="N1842" s="45">
        <f>N1824*Settings!$C$13*(INDEX(N$318:N$329,$D1842)+INDEX(N$305:N$316,$D1842))</f>
        <v/>
      </c>
      <c r="O1842" s="45">
        <f>O1824*Settings!$C$13*(INDEX(O$318:O$329,$D1842)+INDEX(O$305:O$316,$D1842))</f>
        <v/>
      </c>
      <c r="P1842" s="45">
        <f>P1824*Settings!$C$13*(INDEX(P$318:P$329,$D1842)+INDEX(P$305:P$316,$D1842))</f>
        <v/>
      </c>
      <c r="Q1842" s="45">
        <f>Q1824*Settings!$C$13*(INDEX(Q$318:Q$329,$D1842)+INDEX(Q$305:Q$316,$D1842))</f>
        <v/>
      </c>
      <c r="R1842" s="45">
        <f>R1824*Settings!$C$13*(INDEX(R$318:R$329,$D1842)+INDEX(R$305:R$316,$D1842))</f>
        <v/>
      </c>
      <c r="S1842" s="45">
        <f>S1824*Settings!$C$13*(INDEX(S$318:S$329,$D1842)+INDEX(S$305:S$316,$D1842))</f>
        <v/>
      </c>
      <c r="T1842" s="45">
        <f>T1824*Settings!$C$13*(INDEX(T$318:T$329,$D1842)+INDEX(T$305:T$316,$D1842))</f>
        <v/>
      </c>
      <c r="U1842" s="45">
        <f>U1824*Settings!$C$13*(INDEX(U$318:U$329,$D1842)+INDEX(U$305:U$316,$D1842))</f>
        <v/>
      </c>
      <c r="V1842" s="45">
        <f>V1824*Settings!$C$13*(INDEX(V$318:V$329,$D1842)+INDEX(V$305:V$316,$D1842))</f>
        <v/>
      </c>
      <c r="W1842" s="45">
        <f>W1824*Settings!$C$13*(INDEX(W$318:W$329,$D1842)+INDEX(W$305:W$316,$D1842))</f>
        <v/>
      </c>
      <c r="X1842" s="45">
        <f>X1824*Settings!$C$13*(INDEX(X$318:X$329,$D1842)+INDEX(X$305:X$316,$D1842))</f>
        <v/>
      </c>
      <c r="Y1842" s="45">
        <f>Y1824*Settings!$C$13*(INDEX(Y$318:Y$329,$D1842)+INDEX(Y$305:Y$316,$D1842))</f>
        <v/>
      </c>
      <c r="Z1842" s="45">
        <f>Z1824*Settings!$C$13*(INDEX(Z$318:Z$329,$D1842)+INDEX(Z$305:Z$316,$D1842))</f>
        <v/>
      </c>
      <c r="AA1842" s="45">
        <f>AA1824*Settings!$C$13*(INDEX(AA$318:AA$329,$D1842)+INDEX(AA$305:AA$316,$D1842))</f>
        <v/>
      </c>
      <c r="AB1842" s="45">
        <f>AB1824*Settings!$C$13*(INDEX(AB$318:AB$329,$D1842)+INDEX(AB$305:AB$316,$D1842))</f>
        <v/>
      </c>
      <c r="AC1842" s="45">
        <f>AC1824*Settings!$C$13*(INDEX(AC$318:AC$329,$D1842)+INDEX(AC$305:AC$316,$D1842))</f>
        <v/>
      </c>
      <c r="AD1842" s="46">
        <f>REVENUE(AD1824,Settings!$C$13,INDEX(AD$318:AD$329,$D1842)+INDEX(AD$305:AD$316,$D1842))</f>
        <v/>
      </c>
      <c r="AF1842" s="11">
        <f>LOWER(Settings!$C$4)&amp;".mit."&amp;$A1842&amp;IF($C1842="","","."&amp;$C1842&amp;"."&amp;$B1842)&amp;IF(INDEX(Variables!$D$5:$D$105,MATCH($A1842,Variables!$A$5:$A$105,0))="","","."&amp;INDEX(Variables!$D$5:$D$105,MATCH($A1842,Variables!$A$5:$A$105,0)))&amp;"."&amp;AF$5</f>
        <v/>
      </c>
      <c r="AG1842" s="44">
        <f>AG1824*Settings!$C$13*(INDEX(AG$318:AG$329,$D1842)+INDEX(AG$305:AG$316,$D1842))</f>
        <v/>
      </c>
      <c r="AH1842" s="45">
        <f>AH1824*Settings!$C$13*(INDEX(AH$318:AH$329,$D1842)+INDEX(AH$305:AH$316,$D1842))</f>
        <v/>
      </c>
      <c r="AI1842" s="45">
        <f>AI1824*Settings!$C$13*(INDEX(AI$318:AI$329,$D1842)+INDEX(AI$305:AI$316,$D1842))</f>
        <v/>
      </c>
      <c r="AJ1842" s="45">
        <f>AJ1824*Settings!$C$13*(INDEX(AJ$318:AJ$329,$D1842)+INDEX(AJ$305:AJ$316,$D1842))</f>
        <v/>
      </c>
      <c r="AK1842" s="45">
        <f>AK1824*Settings!$C$13*(INDEX(AK$318:AK$329,$D1842)+INDEX(AK$305:AK$316,$D1842))</f>
        <v/>
      </c>
      <c r="AL1842" s="45">
        <f>AL1824*Settings!$C$13*(INDEX(AL$318:AL$329,$D1842)+INDEX(AL$305:AL$316,$D1842))</f>
        <v/>
      </c>
      <c r="AM1842" s="45">
        <f>AM1824*Settings!$C$13*(INDEX(AM$318:AM$329,$D1842)+INDEX(AM$305:AM$316,$D1842))</f>
        <v/>
      </c>
      <c r="AN1842" s="45">
        <f>AN1824*Settings!$C$13*(INDEX(AN$318:AN$329,$D1842)+INDEX(AN$305:AN$316,$D1842))</f>
        <v/>
      </c>
      <c r="AO1842" s="45">
        <f>AO1824*Settings!$C$13*(INDEX(AO$318:AO$329,$D1842)+INDEX(AO$305:AO$316,$D1842))</f>
        <v/>
      </c>
      <c r="AP1842" s="45">
        <f>AP1824*Settings!$C$13*(INDEX(AP$318:AP$329,$D1842)+INDEX(AP$305:AP$316,$D1842))</f>
        <v/>
      </c>
      <c r="AQ1842" s="45">
        <f>AQ1824*Settings!$C$13*(INDEX(AQ$318:AQ$329,$D1842)+INDEX(AQ$305:AQ$316,$D1842))</f>
        <v/>
      </c>
      <c r="AR1842" s="45">
        <f>AR1824*Settings!$C$13*(INDEX(AR$318:AR$329,$D1842)+INDEX(AR$305:AR$316,$D1842))</f>
        <v/>
      </c>
      <c r="AS1842" s="45">
        <f>AS1824*Settings!$C$13*(INDEX(AS$318:AS$329,$D1842)+INDEX(AS$305:AS$316,$D1842))</f>
        <v/>
      </c>
      <c r="AT1842" s="45">
        <f>AT1824*Settings!$C$13*(INDEX(AT$318:AT$329,$D1842)+INDEX(AT$305:AT$316,$D1842))</f>
        <v/>
      </c>
      <c r="AU1842" s="45">
        <f>AU1824*Settings!$C$13*(INDEX(AU$318:AU$329,$D1842)+INDEX(AU$305:AU$316,$D1842))</f>
        <v/>
      </c>
      <c r="AV1842" s="45">
        <f>AV1824*Settings!$C$13*(INDEX(AV$318:AV$329,$D1842)+INDEX(AV$305:AV$316,$D1842))</f>
        <v/>
      </c>
      <c r="AW1842" s="45">
        <f>AW1824*Settings!$C$13*(INDEX(AW$318:AW$329,$D1842)+INDEX(AW$305:AW$316,$D1842))</f>
        <v/>
      </c>
      <c r="AX1842" s="45">
        <f>AX1824*Settings!$C$13*(INDEX(AX$318:AX$329,$D1842)+INDEX(AX$305:AX$316,$D1842))</f>
        <v/>
      </c>
      <c r="AY1842" s="46">
        <f>REVENUE(AY1824,Settings!$C$13,INDEX(AY$318:AY$329,$D1842)+INDEX(AY$305:AY$316,$D1842))</f>
        <v/>
      </c>
    </row>
    <row r="1843" hidden="1" outlineLevel="2">
      <c r="A1843" s="14" t="inlineStr">
        <is>
          <t>rtx</t>
        </is>
      </c>
      <c r="B1843" s="14" t="inlineStr">
        <is>
          <t>nga</t>
        </is>
      </c>
      <c r="C1843" s="14" t="inlineStr">
        <is>
          <t>ftr</t>
        </is>
      </c>
      <c r="D1843" s="37">
        <f>INDEX(Inputs!$R$5:$R$132,MATCH($B1843&amp;"|"&amp;$C1843,Inputs!$A$5:$A$132,0))</f>
        <v/>
      </c>
      <c r="E1843" s="36" t="n"/>
      <c r="F1843" s="36" t="n"/>
      <c r="G1843" s="36" t="n"/>
      <c r="H1843" s="14">
        <f>INDEX(Variables!$B$5:$B$105,MATCH($A1843,Variables!$A$5:$A$105,0))&amp;IF($C1843="",""," | "&amp;INDEX(Mapping!$B$5:$B$26,MATCH($C1843,Mapping!$A$5:$A$26,0))&amp;" | "&amp;INDEX(Mapping!$B$30:$B$41,MATCH($B1843,Mapping!$A$30:$A$41,0)))</f>
        <v/>
      </c>
      <c r="I1843" s="14">
        <f>INDEX(Variables!$C$5:$C$105,MATCH($A1843,Variables!$A$5:$A$105,0))</f>
        <v/>
      </c>
      <c r="J1843" s="14">
        <f>INDEX(Variables!$E$5:$E$105,MATCH($A1843,Variables!$A$5:$A$105,0))</f>
        <v/>
      </c>
      <c r="K1843" s="11">
        <f>LOWER(Settings!$C$4)&amp;".mit."&amp;$A1843&amp;IF($C1843="","","."&amp;$C1843&amp;"."&amp;$B1843)&amp;IF(INDEX(Variables!$D$5:$D$105,MATCH($A1843,Variables!$A$5:$A$105,0))="","","."&amp;INDEX(Variables!$D$5:$D$105,MATCH($A1843,Variables!$A$5:$A$105,0)))&amp;"."&amp;K$5</f>
        <v/>
      </c>
      <c r="L1843" s="44">
        <f>L1825*Settings!$C$13*(INDEX(L$318:L$329,$D1843)+INDEX(L$305:L$316,$D1843))</f>
        <v/>
      </c>
      <c r="M1843" s="45">
        <f>M1825*Settings!$C$13*(INDEX(M$318:M$329,$D1843)+INDEX(M$305:M$316,$D1843))</f>
        <v/>
      </c>
      <c r="N1843" s="45">
        <f>N1825*Settings!$C$13*(INDEX(N$318:N$329,$D1843)+INDEX(N$305:N$316,$D1843))</f>
        <v/>
      </c>
      <c r="O1843" s="45">
        <f>O1825*Settings!$C$13*(INDEX(O$318:O$329,$D1843)+INDEX(O$305:O$316,$D1843))</f>
        <v/>
      </c>
      <c r="P1843" s="45">
        <f>P1825*Settings!$C$13*(INDEX(P$318:P$329,$D1843)+INDEX(P$305:P$316,$D1843))</f>
        <v/>
      </c>
      <c r="Q1843" s="45">
        <f>Q1825*Settings!$C$13*(INDEX(Q$318:Q$329,$D1843)+INDEX(Q$305:Q$316,$D1843))</f>
        <v/>
      </c>
      <c r="R1843" s="45">
        <f>R1825*Settings!$C$13*(INDEX(R$318:R$329,$D1843)+INDEX(R$305:R$316,$D1843))</f>
        <v/>
      </c>
      <c r="S1843" s="45">
        <f>S1825*Settings!$C$13*(INDEX(S$318:S$329,$D1843)+INDEX(S$305:S$316,$D1843))</f>
        <v/>
      </c>
      <c r="T1843" s="45">
        <f>T1825*Settings!$C$13*(INDEX(T$318:T$329,$D1843)+INDEX(T$305:T$316,$D1843))</f>
        <v/>
      </c>
      <c r="U1843" s="45">
        <f>U1825*Settings!$C$13*(INDEX(U$318:U$329,$D1843)+INDEX(U$305:U$316,$D1843))</f>
        <v/>
      </c>
      <c r="V1843" s="45">
        <f>V1825*Settings!$C$13*(INDEX(V$318:V$329,$D1843)+INDEX(V$305:V$316,$D1843))</f>
        <v/>
      </c>
      <c r="W1843" s="45">
        <f>W1825*Settings!$C$13*(INDEX(W$318:W$329,$D1843)+INDEX(W$305:W$316,$D1843))</f>
        <v/>
      </c>
      <c r="X1843" s="45">
        <f>X1825*Settings!$C$13*(INDEX(X$318:X$329,$D1843)+INDEX(X$305:X$316,$D1843))</f>
        <v/>
      </c>
      <c r="Y1843" s="45">
        <f>Y1825*Settings!$C$13*(INDEX(Y$318:Y$329,$D1843)+INDEX(Y$305:Y$316,$D1843))</f>
        <v/>
      </c>
      <c r="Z1843" s="45">
        <f>Z1825*Settings!$C$13*(INDEX(Z$318:Z$329,$D1843)+INDEX(Z$305:Z$316,$D1843))</f>
        <v/>
      </c>
      <c r="AA1843" s="45">
        <f>AA1825*Settings!$C$13*(INDEX(AA$318:AA$329,$D1843)+INDEX(AA$305:AA$316,$D1843))</f>
        <v/>
      </c>
      <c r="AB1843" s="45">
        <f>AB1825*Settings!$C$13*(INDEX(AB$318:AB$329,$D1843)+INDEX(AB$305:AB$316,$D1843))</f>
        <v/>
      </c>
      <c r="AC1843" s="45">
        <f>AC1825*Settings!$C$13*(INDEX(AC$318:AC$329,$D1843)+INDEX(AC$305:AC$316,$D1843))</f>
        <v/>
      </c>
      <c r="AD1843" s="46">
        <f>REVENUE(AD1825,Settings!$C$13,INDEX(AD$318:AD$329,$D1843)+INDEX(AD$305:AD$316,$D1843))</f>
        <v/>
      </c>
      <c r="AF1843" s="11">
        <f>LOWER(Settings!$C$4)&amp;".mit."&amp;$A1843&amp;IF($C1843="","","."&amp;$C1843&amp;"."&amp;$B1843)&amp;IF(INDEX(Variables!$D$5:$D$105,MATCH($A1843,Variables!$A$5:$A$105,0))="","","."&amp;INDEX(Variables!$D$5:$D$105,MATCH($A1843,Variables!$A$5:$A$105,0)))&amp;"."&amp;AF$5</f>
        <v/>
      </c>
      <c r="AG1843" s="44">
        <f>AG1825*Settings!$C$13*(INDEX(AG$318:AG$329,$D1843)+INDEX(AG$305:AG$316,$D1843))</f>
        <v/>
      </c>
      <c r="AH1843" s="45">
        <f>AH1825*Settings!$C$13*(INDEX(AH$318:AH$329,$D1843)+INDEX(AH$305:AH$316,$D1843))</f>
        <v/>
      </c>
      <c r="AI1843" s="45">
        <f>AI1825*Settings!$C$13*(INDEX(AI$318:AI$329,$D1843)+INDEX(AI$305:AI$316,$D1843))</f>
        <v/>
      </c>
      <c r="AJ1843" s="45">
        <f>AJ1825*Settings!$C$13*(INDEX(AJ$318:AJ$329,$D1843)+INDEX(AJ$305:AJ$316,$D1843))</f>
        <v/>
      </c>
      <c r="AK1843" s="45">
        <f>AK1825*Settings!$C$13*(INDEX(AK$318:AK$329,$D1843)+INDEX(AK$305:AK$316,$D1843))</f>
        <v/>
      </c>
      <c r="AL1843" s="45">
        <f>AL1825*Settings!$C$13*(INDEX(AL$318:AL$329,$D1843)+INDEX(AL$305:AL$316,$D1843))</f>
        <v/>
      </c>
      <c r="AM1843" s="45">
        <f>AM1825*Settings!$C$13*(INDEX(AM$318:AM$329,$D1843)+INDEX(AM$305:AM$316,$D1843))</f>
        <v/>
      </c>
      <c r="AN1843" s="45">
        <f>AN1825*Settings!$C$13*(INDEX(AN$318:AN$329,$D1843)+INDEX(AN$305:AN$316,$D1843))</f>
        <v/>
      </c>
      <c r="AO1843" s="45">
        <f>AO1825*Settings!$C$13*(INDEX(AO$318:AO$329,$D1843)+INDEX(AO$305:AO$316,$D1843))</f>
        <v/>
      </c>
      <c r="AP1843" s="45">
        <f>AP1825*Settings!$C$13*(INDEX(AP$318:AP$329,$D1843)+INDEX(AP$305:AP$316,$D1843))</f>
        <v/>
      </c>
      <c r="AQ1843" s="45">
        <f>AQ1825*Settings!$C$13*(INDEX(AQ$318:AQ$329,$D1843)+INDEX(AQ$305:AQ$316,$D1843))</f>
        <v/>
      </c>
      <c r="AR1843" s="45">
        <f>AR1825*Settings!$C$13*(INDEX(AR$318:AR$329,$D1843)+INDEX(AR$305:AR$316,$D1843))</f>
        <v/>
      </c>
      <c r="AS1843" s="45">
        <f>AS1825*Settings!$C$13*(INDEX(AS$318:AS$329,$D1843)+INDEX(AS$305:AS$316,$D1843))</f>
        <v/>
      </c>
      <c r="AT1843" s="45">
        <f>AT1825*Settings!$C$13*(INDEX(AT$318:AT$329,$D1843)+INDEX(AT$305:AT$316,$D1843))</f>
        <v/>
      </c>
      <c r="AU1843" s="45">
        <f>AU1825*Settings!$C$13*(INDEX(AU$318:AU$329,$D1843)+INDEX(AU$305:AU$316,$D1843))</f>
        <v/>
      </c>
      <c r="AV1843" s="45">
        <f>AV1825*Settings!$C$13*(INDEX(AV$318:AV$329,$D1843)+INDEX(AV$305:AV$316,$D1843))</f>
        <v/>
      </c>
      <c r="AW1843" s="45">
        <f>AW1825*Settings!$C$13*(INDEX(AW$318:AW$329,$D1843)+INDEX(AW$305:AW$316,$D1843))</f>
        <v/>
      </c>
      <c r="AX1843" s="45">
        <f>AX1825*Settings!$C$13*(INDEX(AX$318:AX$329,$D1843)+INDEX(AX$305:AX$316,$D1843))</f>
        <v/>
      </c>
      <c r="AY1843" s="46">
        <f>REVENUE(AY1825,Settings!$C$13,INDEX(AY$318:AY$329,$D1843)+INDEX(AY$305:AY$316,$D1843))</f>
        <v/>
      </c>
    </row>
    <row r="1844" hidden="1" outlineLevel="2">
      <c r="A1844" s="14" t="inlineStr">
        <is>
          <t>rtx</t>
        </is>
      </c>
      <c r="B1844" s="14" t="inlineStr">
        <is>
          <t>gso</t>
        </is>
      </c>
      <c r="C1844" s="14" t="inlineStr">
        <is>
          <t>ftr</t>
        </is>
      </c>
      <c r="D1844" s="37">
        <f>INDEX(Inputs!$R$5:$R$132,MATCH($B1844&amp;"|"&amp;$C1844,Inputs!$A$5:$A$132,0))</f>
        <v/>
      </c>
      <c r="E1844" s="36" t="n"/>
      <c r="F1844" s="36" t="n"/>
      <c r="G1844" s="36" t="n"/>
      <c r="H1844" s="14">
        <f>INDEX(Variables!$B$5:$B$105,MATCH($A1844,Variables!$A$5:$A$105,0))&amp;IF($C1844="",""," | "&amp;INDEX(Mapping!$B$5:$B$26,MATCH($C1844,Mapping!$A$5:$A$26,0))&amp;" | "&amp;INDEX(Mapping!$B$30:$B$41,MATCH($B1844,Mapping!$A$30:$A$41,0)))</f>
        <v/>
      </c>
      <c r="I1844" s="14">
        <f>INDEX(Variables!$C$5:$C$105,MATCH($A1844,Variables!$A$5:$A$105,0))</f>
        <v/>
      </c>
      <c r="J1844" s="14">
        <f>INDEX(Variables!$E$5:$E$105,MATCH($A1844,Variables!$A$5:$A$105,0))</f>
        <v/>
      </c>
      <c r="K1844" s="11">
        <f>LOWER(Settings!$C$4)&amp;".mit."&amp;$A1844&amp;IF($C1844="","","."&amp;$C1844&amp;"."&amp;$B1844)&amp;IF(INDEX(Variables!$D$5:$D$105,MATCH($A1844,Variables!$A$5:$A$105,0))="","","."&amp;INDEX(Variables!$D$5:$D$105,MATCH($A1844,Variables!$A$5:$A$105,0)))&amp;"."&amp;K$5</f>
        <v/>
      </c>
      <c r="L1844" s="44">
        <f>L1826*Settings!$C$13*(INDEX(L$318:L$329,$D1844)+INDEX(L$305:L$316,$D1844))</f>
        <v/>
      </c>
      <c r="M1844" s="45">
        <f>M1826*Settings!$C$13*(INDEX(M$318:M$329,$D1844)+INDEX(M$305:M$316,$D1844))</f>
        <v/>
      </c>
      <c r="N1844" s="45">
        <f>N1826*Settings!$C$13*(INDEX(N$318:N$329,$D1844)+INDEX(N$305:N$316,$D1844))</f>
        <v/>
      </c>
      <c r="O1844" s="45">
        <f>O1826*Settings!$C$13*(INDEX(O$318:O$329,$D1844)+INDEX(O$305:O$316,$D1844))</f>
        <v/>
      </c>
      <c r="P1844" s="45">
        <f>P1826*Settings!$C$13*(INDEX(P$318:P$329,$D1844)+INDEX(P$305:P$316,$D1844))</f>
        <v/>
      </c>
      <c r="Q1844" s="45">
        <f>Q1826*Settings!$C$13*(INDEX(Q$318:Q$329,$D1844)+INDEX(Q$305:Q$316,$D1844))</f>
        <v/>
      </c>
      <c r="R1844" s="45">
        <f>R1826*Settings!$C$13*(INDEX(R$318:R$329,$D1844)+INDEX(R$305:R$316,$D1844))</f>
        <v/>
      </c>
      <c r="S1844" s="45">
        <f>S1826*Settings!$C$13*(INDEX(S$318:S$329,$D1844)+INDEX(S$305:S$316,$D1844))</f>
        <v/>
      </c>
      <c r="T1844" s="45">
        <f>T1826*Settings!$C$13*(INDEX(T$318:T$329,$D1844)+INDEX(T$305:T$316,$D1844))</f>
        <v/>
      </c>
      <c r="U1844" s="45">
        <f>U1826*Settings!$C$13*(INDEX(U$318:U$329,$D1844)+INDEX(U$305:U$316,$D1844))</f>
        <v/>
      </c>
      <c r="V1844" s="45">
        <f>V1826*Settings!$C$13*(INDEX(V$318:V$329,$D1844)+INDEX(V$305:V$316,$D1844))</f>
        <v/>
      </c>
      <c r="W1844" s="45">
        <f>W1826*Settings!$C$13*(INDEX(W$318:W$329,$D1844)+INDEX(W$305:W$316,$D1844))</f>
        <v/>
      </c>
      <c r="X1844" s="45">
        <f>X1826*Settings!$C$13*(INDEX(X$318:X$329,$D1844)+INDEX(X$305:X$316,$D1844))</f>
        <v/>
      </c>
      <c r="Y1844" s="45">
        <f>Y1826*Settings!$C$13*(INDEX(Y$318:Y$329,$D1844)+INDEX(Y$305:Y$316,$D1844))</f>
        <v/>
      </c>
      <c r="Z1844" s="45">
        <f>Z1826*Settings!$C$13*(INDEX(Z$318:Z$329,$D1844)+INDEX(Z$305:Z$316,$D1844))</f>
        <v/>
      </c>
      <c r="AA1844" s="45">
        <f>AA1826*Settings!$C$13*(INDEX(AA$318:AA$329,$D1844)+INDEX(AA$305:AA$316,$D1844))</f>
        <v/>
      </c>
      <c r="AB1844" s="45">
        <f>AB1826*Settings!$C$13*(INDEX(AB$318:AB$329,$D1844)+INDEX(AB$305:AB$316,$D1844))</f>
        <v/>
      </c>
      <c r="AC1844" s="45">
        <f>AC1826*Settings!$C$13*(INDEX(AC$318:AC$329,$D1844)+INDEX(AC$305:AC$316,$D1844))</f>
        <v/>
      </c>
      <c r="AD1844" s="46">
        <f>REVENUE(AD1826,Settings!$C$13,INDEX(AD$318:AD$329,$D1844)+INDEX(AD$305:AD$316,$D1844))</f>
        <v/>
      </c>
      <c r="AF1844" s="11">
        <f>LOWER(Settings!$C$4)&amp;".mit."&amp;$A1844&amp;IF($C1844="","","."&amp;$C1844&amp;"."&amp;$B1844)&amp;IF(INDEX(Variables!$D$5:$D$105,MATCH($A1844,Variables!$A$5:$A$105,0))="","","."&amp;INDEX(Variables!$D$5:$D$105,MATCH($A1844,Variables!$A$5:$A$105,0)))&amp;"."&amp;AF$5</f>
        <v/>
      </c>
      <c r="AG1844" s="44">
        <f>AG1826*Settings!$C$13*(INDEX(AG$318:AG$329,$D1844)+INDEX(AG$305:AG$316,$D1844))</f>
        <v/>
      </c>
      <c r="AH1844" s="45">
        <f>AH1826*Settings!$C$13*(INDEX(AH$318:AH$329,$D1844)+INDEX(AH$305:AH$316,$D1844))</f>
        <v/>
      </c>
      <c r="AI1844" s="45">
        <f>AI1826*Settings!$C$13*(INDEX(AI$318:AI$329,$D1844)+INDEX(AI$305:AI$316,$D1844))</f>
        <v/>
      </c>
      <c r="AJ1844" s="45">
        <f>AJ1826*Settings!$C$13*(INDEX(AJ$318:AJ$329,$D1844)+INDEX(AJ$305:AJ$316,$D1844))</f>
        <v/>
      </c>
      <c r="AK1844" s="45">
        <f>AK1826*Settings!$C$13*(INDEX(AK$318:AK$329,$D1844)+INDEX(AK$305:AK$316,$D1844))</f>
        <v/>
      </c>
      <c r="AL1844" s="45">
        <f>AL1826*Settings!$C$13*(INDEX(AL$318:AL$329,$D1844)+INDEX(AL$305:AL$316,$D1844))</f>
        <v/>
      </c>
      <c r="AM1844" s="45">
        <f>AM1826*Settings!$C$13*(INDEX(AM$318:AM$329,$D1844)+INDEX(AM$305:AM$316,$D1844))</f>
        <v/>
      </c>
      <c r="AN1844" s="45">
        <f>AN1826*Settings!$C$13*(INDEX(AN$318:AN$329,$D1844)+INDEX(AN$305:AN$316,$D1844))</f>
        <v/>
      </c>
      <c r="AO1844" s="45">
        <f>AO1826*Settings!$C$13*(INDEX(AO$318:AO$329,$D1844)+INDEX(AO$305:AO$316,$D1844))</f>
        <v/>
      </c>
      <c r="AP1844" s="45">
        <f>AP1826*Settings!$C$13*(INDEX(AP$318:AP$329,$D1844)+INDEX(AP$305:AP$316,$D1844))</f>
        <v/>
      </c>
      <c r="AQ1844" s="45">
        <f>AQ1826*Settings!$C$13*(INDEX(AQ$318:AQ$329,$D1844)+INDEX(AQ$305:AQ$316,$D1844))</f>
        <v/>
      </c>
      <c r="AR1844" s="45">
        <f>AR1826*Settings!$C$13*(INDEX(AR$318:AR$329,$D1844)+INDEX(AR$305:AR$316,$D1844))</f>
        <v/>
      </c>
      <c r="AS1844" s="45">
        <f>AS1826*Settings!$C$13*(INDEX(AS$318:AS$329,$D1844)+INDEX(AS$305:AS$316,$D1844))</f>
        <v/>
      </c>
      <c r="AT1844" s="45">
        <f>AT1826*Settings!$C$13*(INDEX(AT$318:AT$329,$D1844)+INDEX(AT$305:AT$316,$D1844))</f>
        <v/>
      </c>
      <c r="AU1844" s="45">
        <f>AU1826*Settings!$C$13*(INDEX(AU$318:AU$329,$D1844)+INDEX(AU$305:AU$316,$D1844))</f>
        <v/>
      </c>
      <c r="AV1844" s="45">
        <f>AV1826*Settings!$C$13*(INDEX(AV$318:AV$329,$D1844)+INDEX(AV$305:AV$316,$D1844))</f>
        <v/>
      </c>
      <c r="AW1844" s="45">
        <f>AW1826*Settings!$C$13*(INDEX(AW$318:AW$329,$D1844)+INDEX(AW$305:AW$316,$D1844))</f>
        <v/>
      </c>
      <c r="AX1844" s="45">
        <f>AX1826*Settings!$C$13*(INDEX(AX$318:AX$329,$D1844)+INDEX(AX$305:AX$316,$D1844))</f>
        <v/>
      </c>
      <c r="AY1844" s="46">
        <f>REVENUE(AY1826,Settings!$C$13,INDEX(AY$318:AY$329,$D1844)+INDEX(AY$305:AY$316,$D1844))</f>
        <v/>
      </c>
    </row>
    <row r="1845" hidden="1" outlineLevel="2">
      <c r="A1845" s="14" t="inlineStr">
        <is>
          <t>rtx</t>
        </is>
      </c>
      <c r="B1845" s="14" t="inlineStr">
        <is>
          <t>die</t>
        </is>
      </c>
      <c r="C1845" s="14" t="inlineStr">
        <is>
          <t>ftr</t>
        </is>
      </c>
      <c r="D1845" s="37">
        <f>INDEX(Inputs!$R$5:$R$132,MATCH($B1845&amp;"|"&amp;$C1845,Inputs!$A$5:$A$132,0))</f>
        <v/>
      </c>
      <c r="E1845" s="36" t="n"/>
      <c r="F1845" s="36" t="n"/>
      <c r="G1845" s="36" t="n"/>
      <c r="H1845" s="14">
        <f>INDEX(Variables!$B$5:$B$105,MATCH($A1845,Variables!$A$5:$A$105,0))&amp;IF($C1845="",""," | "&amp;INDEX(Mapping!$B$5:$B$26,MATCH($C1845,Mapping!$A$5:$A$26,0))&amp;" | "&amp;INDEX(Mapping!$B$30:$B$41,MATCH($B1845,Mapping!$A$30:$A$41,0)))</f>
        <v/>
      </c>
      <c r="I1845" s="14">
        <f>INDEX(Variables!$C$5:$C$105,MATCH($A1845,Variables!$A$5:$A$105,0))</f>
        <v/>
      </c>
      <c r="J1845" s="14">
        <f>INDEX(Variables!$E$5:$E$105,MATCH($A1845,Variables!$A$5:$A$105,0))</f>
        <v/>
      </c>
      <c r="K1845" s="11">
        <f>LOWER(Settings!$C$4)&amp;".mit."&amp;$A1845&amp;IF($C1845="","","."&amp;$C1845&amp;"."&amp;$B1845)&amp;IF(INDEX(Variables!$D$5:$D$105,MATCH($A1845,Variables!$A$5:$A$105,0))="","","."&amp;INDEX(Variables!$D$5:$D$105,MATCH($A1845,Variables!$A$5:$A$105,0)))&amp;"."&amp;K$5</f>
        <v/>
      </c>
      <c r="L1845" s="44">
        <f>L1827*Settings!$C$13*(INDEX(L$318:L$329,$D1845)+INDEX(L$305:L$316,$D1845))</f>
        <v/>
      </c>
      <c r="M1845" s="45">
        <f>M1827*Settings!$C$13*(INDEX(M$318:M$329,$D1845)+INDEX(M$305:M$316,$D1845))</f>
        <v/>
      </c>
      <c r="N1845" s="45">
        <f>N1827*Settings!$C$13*(INDEX(N$318:N$329,$D1845)+INDEX(N$305:N$316,$D1845))</f>
        <v/>
      </c>
      <c r="O1845" s="45">
        <f>O1827*Settings!$C$13*(INDEX(O$318:O$329,$D1845)+INDEX(O$305:O$316,$D1845))</f>
        <v/>
      </c>
      <c r="P1845" s="45">
        <f>P1827*Settings!$C$13*(INDEX(P$318:P$329,$D1845)+INDEX(P$305:P$316,$D1845))</f>
        <v/>
      </c>
      <c r="Q1845" s="45">
        <f>Q1827*Settings!$C$13*(INDEX(Q$318:Q$329,$D1845)+INDEX(Q$305:Q$316,$D1845))</f>
        <v/>
      </c>
      <c r="R1845" s="45">
        <f>R1827*Settings!$C$13*(INDEX(R$318:R$329,$D1845)+INDEX(R$305:R$316,$D1845))</f>
        <v/>
      </c>
      <c r="S1845" s="45">
        <f>S1827*Settings!$C$13*(INDEX(S$318:S$329,$D1845)+INDEX(S$305:S$316,$D1845))</f>
        <v/>
      </c>
      <c r="T1845" s="45">
        <f>T1827*Settings!$C$13*(INDEX(T$318:T$329,$D1845)+INDEX(T$305:T$316,$D1845))</f>
        <v/>
      </c>
      <c r="U1845" s="45">
        <f>U1827*Settings!$C$13*(INDEX(U$318:U$329,$D1845)+INDEX(U$305:U$316,$D1845))</f>
        <v/>
      </c>
      <c r="V1845" s="45">
        <f>V1827*Settings!$C$13*(INDEX(V$318:V$329,$D1845)+INDEX(V$305:V$316,$D1845))</f>
        <v/>
      </c>
      <c r="W1845" s="45">
        <f>W1827*Settings!$C$13*(INDEX(W$318:W$329,$D1845)+INDEX(W$305:W$316,$D1845))</f>
        <v/>
      </c>
      <c r="X1845" s="45">
        <f>X1827*Settings!$C$13*(INDEX(X$318:X$329,$D1845)+INDEX(X$305:X$316,$D1845))</f>
        <v/>
      </c>
      <c r="Y1845" s="45">
        <f>Y1827*Settings!$C$13*(INDEX(Y$318:Y$329,$D1845)+INDEX(Y$305:Y$316,$D1845))</f>
        <v/>
      </c>
      <c r="Z1845" s="45">
        <f>Z1827*Settings!$C$13*(INDEX(Z$318:Z$329,$D1845)+INDEX(Z$305:Z$316,$D1845))</f>
        <v/>
      </c>
      <c r="AA1845" s="45">
        <f>AA1827*Settings!$C$13*(INDEX(AA$318:AA$329,$D1845)+INDEX(AA$305:AA$316,$D1845))</f>
        <v/>
      </c>
      <c r="AB1845" s="45">
        <f>AB1827*Settings!$C$13*(INDEX(AB$318:AB$329,$D1845)+INDEX(AB$305:AB$316,$D1845))</f>
        <v/>
      </c>
      <c r="AC1845" s="45">
        <f>AC1827*Settings!$C$13*(INDEX(AC$318:AC$329,$D1845)+INDEX(AC$305:AC$316,$D1845))</f>
        <v/>
      </c>
      <c r="AD1845" s="46">
        <f>REVENUE(AD1827,Settings!$C$13,INDEX(AD$318:AD$329,$D1845)+INDEX(AD$305:AD$316,$D1845))</f>
        <v/>
      </c>
      <c r="AF1845" s="11">
        <f>LOWER(Settings!$C$4)&amp;".mit."&amp;$A1845&amp;IF($C1845="","","."&amp;$C1845&amp;"."&amp;$B1845)&amp;IF(INDEX(Variables!$D$5:$D$105,MATCH($A1845,Variables!$A$5:$A$105,0))="","","."&amp;INDEX(Variables!$D$5:$D$105,MATCH($A1845,Variables!$A$5:$A$105,0)))&amp;"."&amp;AF$5</f>
        <v/>
      </c>
      <c r="AG1845" s="44">
        <f>AG1827*Settings!$C$13*(INDEX(AG$318:AG$329,$D1845)+INDEX(AG$305:AG$316,$D1845))</f>
        <v/>
      </c>
      <c r="AH1845" s="45">
        <f>AH1827*Settings!$C$13*(INDEX(AH$318:AH$329,$D1845)+INDEX(AH$305:AH$316,$D1845))</f>
        <v/>
      </c>
      <c r="AI1845" s="45">
        <f>AI1827*Settings!$C$13*(INDEX(AI$318:AI$329,$D1845)+INDEX(AI$305:AI$316,$D1845))</f>
        <v/>
      </c>
      <c r="AJ1845" s="45">
        <f>AJ1827*Settings!$C$13*(INDEX(AJ$318:AJ$329,$D1845)+INDEX(AJ$305:AJ$316,$D1845))</f>
        <v/>
      </c>
      <c r="AK1845" s="45">
        <f>AK1827*Settings!$C$13*(INDEX(AK$318:AK$329,$D1845)+INDEX(AK$305:AK$316,$D1845))</f>
        <v/>
      </c>
      <c r="AL1845" s="45">
        <f>AL1827*Settings!$C$13*(INDEX(AL$318:AL$329,$D1845)+INDEX(AL$305:AL$316,$D1845))</f>
        <v/>
      </c>
      <c r="AM1845" s="45">
        <f>AM1827*Settings!$C$13*(INDEX(AM$318:AM$329,$D1845)+INDEX(AM$305:AM$316,$D1845))</f>
        <v/>
      </c>
      <c r="AN1845" s="45">
        <f>AN1827*Settings!$C$13*(INDEX(AN$318:AN$329,$D1845)+INDEX(AN$305:AN$316,$D1845))</f>
        <v/>
      </c>
      <c r="AO1845" s="45">
        <f>AO1827*Settings!$C$13*(INDEX(AO$318:AO$329,$D1845)+INDEX(AO$305:AO$316,$D1845))</f>
        <v/>
      </c>
      <c r="AP1845" s="45">
        <f>AP1827*Settings!$C$13*(INDEX(AP$318:AP$329,$D1845)+INDEX(AP$305:AP$316,$D1845))</f>
        <v/>
      </c>
      <c r="AQ1845" s="45">
        <f>AQ1827*Settings!$C$13*(INDEX(AQ$318:AQ$329,$D1845)+INDEX(AQ$305:AQ$316,$D1845))</f>
        <v/>
      </c>
      <c r="AR1845" s="45">
        <f>AR1827*Settings!$C$13*(INDEX(AR$318:AR$329,$D1845)+INDEX(AR$305:AR$316,$D1845))</f>
        <v/>
      </c>
      <c r="AS1845" s="45">
        <f>AS1827*Settings!$C$13*(INDEX(AS$318:AS$329,$D1845)+INDEX(AS$305:AS$316,$D1845))</f>
        <v/>
      </c>
      <c r="AT1845" s="45">
        <f>AT1827*Settings!$C$13*(INDEX(AT$318:AT$329,$D1845)+INDEX(AT$305:AT$316,$D1845))</f>
        <v/>
      </c>
      <c r="AU1845" s="45">
        <f>AU1827*Settings!$C$13*(INDEX(AU$318:AU$329,$D1845)+INDEX(AU$305:AU$316,$D1845))</f>
        <v/>
      </c>
      <c r="AV1845" s="45">
        <f>AV1827*Settings!$C$13*(INDEX(AV$318:AV$329,$D1845)+INDEX(AV$305:AV$316,$D1845))</f>
        <v/>
      </c>
      <c r="AW1845" s="45">
        <f>AW1827*Settings!$C$13*(INDEX(AW$318:AW$329,$D1845)+INDEX(AW$305:AW$316,$D1845))</f>
        <v/>
      </c>
      <c r="AX1845" s="45">
        <f>AX1827*Settings!$C$13*(INDEX(AX$318:AX$329,$D1845)+INDEX(AX$305:AX$316,$D1845))</f>
        <v/>
      </c>
      <c r="AY1845" s="46">
        <f>REVENUE(AY1827,Settings!$C$13,INDEX(AY$318:AY$329,$D1845)+INDEX(AY$305:AY$316,$D1845))</f>
        <v/>
      </c>
    </row>
    <row r="1846" hidden="1" outlineLevel="2">
      <c r="A1846" s="14" t="inlineStr">
        <is>
          <t>rtx</t>
        </is>
      </c>
      <c r="B1846" s="14" t="inlineStr">
        <is>
          <t>lpg</t>
        </is>
      </c>
      <c r="C1846" s="14" t="inlineStr">
        <is>
          <t>ftr</t>
        </is>
      </c>
      <c r="D1846" s="37">
        <f>INDEX(Inputs!$R$5:$R$132,MATCH($B1846&amp;"|"&amp;$C1846,Inputs!$A$5:$A$132,0))</f>
        <v/>
      </c>
      <c r="E1846" s="36" t="n"/>
      <c r="F1846" s="36" t="n"/>
      <c r="G1846" s="36" t="n"/>
      <c r="H1846" s="14">
        <f>INDEX(Variables!$B$5:$B$105,MATCH($A1846,Variables!$A$5:$A$105,0))&amp;IF($C1846="",""," | "&amp;INDEX(Mapping!$B$5:$B$26,MATCH($C1846,Mapping!$A$5:$A$26,0))&amp;" | "&amp;INDEX(Mapping!$B$30:$B$41,MATCH($B1846,Mapping!$A$30:$A$41,0)))</f>
        <v/>
      </c>
      <c r="I1846" s="14">
        <f>INDEX(Variables!$C$5:$C$105,MATCH($A1846,Variables!$A$5:$A$105,0))</f>
        <v/>
      </c>
      <c r="J1846" s="14">
        <f>INDEX(Variables!$E$5:$E$105,MATCH($A1846,Variables!$A$5:$A$105,0))</f>
        <v/>
      </c>
      <c r="K1846" s="11">
        <f>LOWER(Settings!$C$4)&amp;".mit."&amp;$A1846&amp;IF($C1846="","","."&amp;$C1846&amp;"."&amp;$B1846)&amp;IF(INDEX(Variables!$D$5:$D$105,MATCH($A1846,Variables!$A$5:$A$105,0))="","","."&amp;INDEX(Variables!$D$5:$D$105,MATCH($A1846,Variables!$A$5:$A$105,0)))&amp;"."&amp;K$5</f>
        <v/>
      </c>
      <c r="L1846" s="44">
        <f>L1828*Settings!$C$13*(INDEX(L$318:L$329,$D1846)+INDEX(L$305:L$316,$D1846))</f>
        <v/>
      </c>
      <c r="M1846" s="45">
        <f>M1828*Settings!$C$13*(INDEX(M$318:M$329,$D1846)+INDEX(M$305:M$316,$D1846))</f>
        <v/>
      </c>
      <c r="N1846" s="45">
        <f>N1828*Settings!$C$13*(INDEX(N$318:N$329,$D1846)+INDEX(N$305:N$316,$D1846))</f>
        <v/>
      </c>
      <c r="O1846" s="45">
        <f>O1828*Settings!$C$13*(INDEX(O$318:O$329,$D1846)+INDEX(O$305:O$316,$D1846))</f>
        <v/>
      </c>
      <c r="P1846" s="45">
        <f>P1828*Settings!$C$13*(INDEX(P$318:P$329,$D1846)+INDEX(P$305:P$316,$D1846))</f>
        <v/>
      </c>
      <c r="Q1846" s="45">
        <f>Q1828*Settings!$C$13*(INDEX(Q$318:Q$329,$D1846)+INDEX(Q$305:Q$316,$D1846))</f>
        <v/>
      </c>
      <c r="R1846" s="45">
        <f>R1828*Settings!$C$13*(INDEX(R$318:R$329,$D1846)+INDEX(R$305:R$316,$D1846))</f>
        <v/>
      </c>
      <c r="S1846" s="45">
        <f>S1828*Settings!$C$13*(INDEX(S$318:S$329,$D1846)+INDEX(S$305:S$316,$D1846))</f>
        <v/>
      </c>
      <c r="T1846" s="45">
        <f>T1828*Settings!$C$13*(INDEX(T$318:T$329,$D1846)+INDEX(T$305:T$316,$D1846))</f>
        <v/>
      </c>
      <c r="U1846" s="45">
        <f>U1828*Settings!$C$13*(INDEX(U$318:U$329,$D1846)+INDEX(U$305:U$316,$D1846))</f>
        <v/>
      </c>
      <c r="V1846" s="45">
        <f>V1828*Settings!$C$13*(INDEX(V$318:V$329,$D1846)+INDEX(V$305:V$316,$D1846))</f>
        <v/>
      </c>
      <c r="W1846" s="45">
        <f>W1828*Settings!$C$13*(INDEX(W$318:W$329,$D1846)+INDEX(W$305:W$316,$D1846))</f>
        <v/>
      </c>
      <c r="X1846" s="45">
        <f>X1828*Settings!$C$13*(INDEX(X$318:X$329,$D1846)+INDEX(X$305:X$316,$D1846))</f>
        <v/>
      </c>
      <c r="Y1846" s="45">
        <f>Y1828*Settings!$C$13*(INDEX(Y$318:Y$329,$D1846)+INDEX(Y$305:Y$316,$D1846))</f>
        <v/>
      </c>
      <c r="Z1846" s="45">
        <f>Z1828*Settings!$C$13*(INDEX(Z$318:Z$329,$D1846)+INDEX(Z$305:Z$316,$D1846))</f>
        <v/>
      </c>
      <c r="AA1846" s="45">
        <f>AA1828*Settings!$C$13*(INDEX(AA$318:AA$329,$D1846)+INDEX(AA$305:AA$316,$D1846))</f>
        <v/>
      </c>
      <c r="AB1846" s="45">
        <f>AB1828*Settings!$C$13*(INDEX(AB$318:AB$329,$D1846)+INDEX(AB$305:AB$316,$D1846))</f>
        <v/>
      </c>
      <c r="AC1846" s="45">
        <f>AC1828*Settings!$C$13*(INDEX(AC$318:AC$329,$D1846)+INDEX(AC$305:AC$316,$D1846))</f>
        <v/>
      </c>
      <c r="AD1846" s="46">
        <f>REVENUE(AD1828,Settings!$C$13,INDEX(AD$318:AD$329,$D1846)+INDEX(AD$305:AD$316,$D1846))</f>
        <v/>
      </c>
      <c r="AF1846" s="11">
        <f>LOWER(Settings!$C$4)&amp;".mit."&amp;$A1846&amp;IF($C1846="","","."&amp;$C1846&amp;"."&amp;$B1846)&amp;IF(INDEX(Variables!$D$5:$D$105,MATCH($A1846,Variables!$A$5:$A$105,0))="","","."&amp;INDEX(Variables!$D$5:$D$105,MATCH($A1846,Variables!$A$5:$A$105,0)))&amp;"."&amp;AF$5</f>
        <v/>
      </c>
      <c r="AG1846" s="44">
        <f>AG1828*Settings!$C$13*(INDEX(AG$318:AG$329,$D1846)+INDEX(AG$305:AG$316,$D1846))</f>
        <v/>
      </c>
      <c r="AH1846" s="45">
        <f>AH1828*Settings!$C$13*(INDEX(AH$318:AH$329,$D1846)+INDEX(AH$305:AH$316,$D1846))</f>
        <v/>
      </c>
      <c r="AI1846" s="45">
        <f>AI1828*Settings!$C$13*(INDEX(AI$318:AI$329,$D1846)+INDEX(AI$305:AI$316,$D1846))</f>
        <v/>
      </c>
      <c r="AJ1846" s="45">
        <f>AJ1828*Settings!$C$13*(INDEX(AJ$318:AJ$329,$D1846)+INDEX(AJ$305:AJ$316,$D1846))</f>
        <v/>
      </c>
      <c r="AK1846" s="45">
        <f>AK1828*Settings!$C$13*(INDEX(AK$318:AK$329,$D1846)+INDEX(AK$305:AK$316,$D1846))</f>
        <v/>
      </c>
      <c r="AL1846" s="45">
        <f>AL1828*Settings!$C$13*(INDEX(AL$318:AL$329,$D1846)+INDEX(AL$305:AL$316,$D1846))</f>
        <v/>
      </c>
      <c r="AM1846" s="45">
        <f>AM1828*Settings!$C$13*(INDEX(AM$318:AM$329,$D1846)+INDEX(AM$305:AM$316,$D1846))</f>
        <v/>
      </c>
      <c r="AN1846" s="45">
        <f>AN1828*Settings!$C$13*(INDEX(AN$318:AN$329,$D1846)+INDEX(AN$305:AN$316,$D1846))</f>
        <v/>
      </c>
      <c r="AO1846" s="45">
        <f>AO1828*Settings!$C$13*(INDEX(AO$318:AO$329,$D1846)+INDEX(AO$305:AO$316,$D1846))</f>
        <v/>
      </c>
      <c r="AP1846" s="45">
        <f>AP1828*Settings!$C$13*(INDEX(AP$318:AP$329,$D1846)+INDEX(AP$305:AP$316,$D1846))</f>
        <v/>
      </c>
      <c r="AQ1846" s="45">
        <f>AQ1828*Settings!$C$13*(INDEX(AQ$318:AQ$329,$D1846)+INDEX(AQ$305:AQ$316,$D1846))</f>
        <v/>
      </c>
      <c r="AR1846" s="45">
        <f>AR1828*Settings!$C$13*(INDEX(AR$318:AR$329,$D1846)+INDEX(AR$305:AR$316,$D1846))</f>
        <v/>
      </c>
      <c r="AS1846" s="45">
        <f>AS1828*Settings!$C$13*(INDEX(AS$318:AS$329,$D1846)+INDEX(AS$305:AS$316,$D1846))</f>
        <v/>
      </c>
      <c r="AT1846" s="45">
        <f>AT1828*Settings!$C$13*(INDEX(AT$318:AT$329,$D1846)+INDEX(AT$305:AT$316,$D1846))</f>
        <v/>
      </c>
      <c r="AU1846" s="45">
        <f>AU1828*Settings!$C$13*(INDEX(AU$318:AU$329,$D1846)+INDEX(AU$305:AU$316,$D1846))</f>
        <v/>
      </c>
      <c r="AV1846" s="45">
        <f>AV1828*Settings!$C$13*(INDEX(AV$318:AV$329,$D1846)+INDEX(AV$305:AV$316,$D1846))</f>
        <v/>
      </c>
      <c r="AW1846" s="45">
        <f>AW1828*Settings!$C$13*(INDEX(AW$318:AW$329,$D1846)+INDEX(AW$305:AW$316,$D1846))</f>
        <v/>
      </c>
      <c r="AX1846" s="45">
        <f>AX1828*Settings!$C$13*(INDEX(AX$318:AX$329,$D1846)+INDEX(AX$305:AX$316,$D1846))</f>
        <v/>
      </c>
      <c r="AY1846" s="46">
        <f>REVENUE(AY1828,Settings!$C$13,INDEX(AY$318:AY$329,$D1846)+INDEX(AY$305:AY$316,$D1846))</f>
        <v/>
      </c>
    </row>
    <row r="1847" hidden="1" outlineLevel="2">
      <c r="A1847" s="14" t="inlineStr">
        <is>
          <t>rtx</t>
        </is>
      </c>
      <c r="B1847" s="14" t="inlineStr">
        <is>
          <t>ker</t>
        </is>
      </c>
      <c r="C1847" s="14" t="inlineStr">
        <is>
          <t>ftr</t>
        </is>
      </c>
      <c r="D1847" s="37">
        <f>INDEX(Inputs!$R$5:$R$132,MATCH($B1847&amp;"|"&amp;$C1847,Inputs!$A$5:$A$132,0))</f>
        <v/>
      </c>
      <c r="E1847" s="36" t="n"/>
      <c r="F1847" s="36" t="n"/>
      <c r="G1847" s="36" t="n"/>
      <c r="H1847" s="14">
        <f>INDEX(Variables!$B$5:$B$105,MATCH($A1847,Variables!$A$5:$A$105,0))&amp;IF($C1847="",""," | "&amp;INDEX(Mapping!$B$5:$B$26,MATCH($C1847,Mapping!$A$5:$A$26,0))&amp;" | "&amp;INDEX(Mapping!$B$30:$B$41,MATCH($B1847,Mapping!$A$30:$A$41,0)))</f>
        <v/>
      </c>
      <c r="I1847" s="14">
        <f>INDEX(Variables!$C$5:$C$105,MATCH($A1847,Variables!$A$5:$A$105,0))</f>
        <v/>
      </c>
      <c r="J1847" s="14">
        <f>INDEX(Variables!$E$5:$E$105,MATCH($A1847,Variables!$A$5:$A$105,0))</f>
        <v/>
      </c>
      <c r="K1847" s="11">
        <f>LOWER(Settings!$C$4)&amp;".mit."&amp;$A1847&amp;IF($C1847="","","."&amp;$C1847&amp;"."&amp;$B1847)&amp;IF(INDEX(Variables!$D$5:$D$105,MATCH($A1847,Variables!$A$5:$A$105,0))="","","."&amp;INDEX(Variables!$D$5:$D$105,MATCH($A1847,Variables!$A$5:$A$105,0)))&amp;"."&amp;K$5</f>
        <v/>
      </c>
      <c r="L1847" s="44">
        <f>L1829*Settings!$C$13*(INDEX(L$318:L$329,$D1847)+INDEX(L$305:L$316,$D1847))</f>
        <v/>
      </c>
      <c r="M1847" s="45">
        <f>M1829*Settings!$C$13*(INDEX(M$318:M$329,$D1847)+INDEX(M$305:M$316,$D1847))</f>
        <v/>
      </c>
      <c r="N1847" s="45">
        <f>N1829*Settings!$C$13*(INDEX(N$318:N$329,$D1847)+INDEX(N$305:N$316,$D1847))</f>
        <v/>
      </c>
      <c r="O1847" s="45">
        <f>O1829*Settings!$C$13*(INDEX(O$318:O$329,$D1847)+INDEX(O$305:O$316,$D1847))</f>
        <v/>
      </c>
      <c r="P1847" s="45">
        <f>P1829*Settings!$C$13*(INDEX(P$318:P$329,$D1847)+INDEX(P$305:P$316,$D1847))</f>
        <v/>
      </c>
      <c r="Q1847" s="45">
        <f>Q1829*Settings!$C$13*(INDEX(Q$318:Q$329,$D1847)+INDEX(Q$305:Q$316,$D1847))</f>
        <v/>
      </c>
      <c r="R1847" s="45">
        <f>R1829*Settings!$C$13*(INDEX(R$318:R$329,$D1847)+INDEX(R$305:R$316,$D1847))</f>
        <v/>
      </c>
      <c r="S1847" s="45">
        <f>S1829*Settings!$C$13*(INDEX(S$318:S$329,$D1847)+INDEX(S$305:S$316,$D1847))</f>
        <v/>
      </c>
      <c r="T1847" s="45">
        <f>T1829*Settings!$C$13*(INDEX(T$318:T$329,$D1847)+INDEX(T$305:T$316,$D1847))</f>
        <v/>
      </c>
      <c r="U1847" s="45">
        <f>U1829*Settings!$C$13*(INDEX(U$318:U$329,$D1847)+INDEX(U$305:U$316,$D1847))</f>
        <v/>
      </c>
      <c r="V1847" s="45">
        <f>V1829*Settings!$C$13*(INDEX(V$318:V$329,$D1847)+INDEX(V$305:V$316,$D1847))</f>
        <v/>
      </c>
      <c r="W1847" s="45">
        <f>W1829*Settings!$C$13*(INDEX(W$318:W$329,$D1847)+INDEX(W$305:W$316,$D1847))</f>
        <v/>
      </c>
      <c r="X1847" s="45">
        <f>X1829*Settings!$C$13*(INDEX(X$318:X$329,$D1847)+INDEX(X$305:X$316,$D1847))</f>
        <v/>
      </c>
      <c r="Y1847" s="45">
        <f>Y1829*Settings!$C$13*(INDEX(Y$318:Y$329,$D1847)+INDEX(Y$305:Y$316,$D1847))</f>
        <v/>
      </c>
      <c r="Z1847" s="45">
        <f>Z1829*Settings!$C$13*(INDEX(Z$318:Z$329,$D1847)+INDEX(Z$305:Z$316,$D1847))</f>
        <v/>
      </c>
      <c r="AA1847" s="45">
        <f>AA1829*Settings!$C$13*(INDEX(AA$318:AA$329,$D1847)+INDEX(AA$305:AA$316,$D1847))</f>
        <v/>
      </c>
      <c r="AB1847" s="45">
        <f>AB1829*Settings!$C$13*(INDEX(AB$318:AB$329,$D1847)+INDEX(AB$305:AB$316,$D1847))</f>
        <v/>
      </c>
      <c r="AC1847" s="45">
        <f>AC1829*Settings!$C$13*(INDEX(AC$318:AC$329,$D1847)+INDEX(AC$305:AC$316,$D1847))</f>
        <v/>
      </c>
      <c r="AD1847" s="46">
        <f>REVENUE(AD1829,Settings!$C$13,INDEX(AD$318:AD$329,$D1847)+INDEX(AD$305:AD$316,$D1847))</f>
        <v/>
      </c>
      <c r="AF1847" s="11">
        <f>LOWER(Settings!$C$4)&amp;".mit."&amp;$A1847&amp;IF($C1847="","","."&amp;$C1847&amp;"."&amp;$B1847)&amp;IF(INDEX(Variables!$D$5:$D$105,MATCH($A1847,Variables!$A$5:$A$105,0))="","","."&amp;INDEX(Variables!$D$5:$D$105,MATCH($A1847,Variables!$A$5:$A$105,0)))&amp;"."&amp;AF$5</f>
        <v/>
      </c>
      <c r="AG1847" s="44">
        <f>AG1829*Settings!$C$13*(INDEX(AG$318:AG$329,$D1847)+INDEX(AG$305:AG$316,$D1847))</f>
        <v/>
      </c>
      <c r="AH1847" s="45">
        <f>AH1829*Settings!$C$13*(INDEX(AH$318:AH$329,$D1847)+INDEX(AH$305:AH$316,$D1847))</f>
        <v/>
      </c>
      <c r="AI1847" s="45">
        <f>AI1829*Settings!$C$13*(INDEX(AI$318:AI$329,$D1847)+INDEX(AI$305:AI$316,$D1847))</f>
        <v/>
      </c>
      <c r="AJ1847" s="45">
        <f>AJ1829*Settings!$C$13*(INDEX(AJ$318:AJ$329,$D1847)+INDEX(AJ$305:AJ$316,$D1847))</f>
        <v/>
      </c>
      <c r="AK1847" s="45">
        <f>AK1829*Settings!$C$13*(INDEX(AK$318:AK$329,$D1847)+INDEX(AK$305:AK$316,$D1847))</f>
        <v/>
      </c>
      <c r="AL1847" s="45">
        <f>AL1829*Settings!$C$13*(INDEX(AL$318:AL$329,$D1847)+INDEX(AL$305:AL$316,$D1847))</f>
        <v/>
      </c>
      <c r="AM1847" s="45">
        <f>AM1829*Settings!$C$13*(INDEX(AM$318:AM$329,$D1847)+INDEX(AM$305:AM$316,$D1847))</f>
        <v/>
      </c>
      <c r="AN1847" s="45">
        <f>AN1829*Settings!$C$13*(INDEX(AN$318:AN$329,$D1847)+INDEX(AN$305:AN$316,$D1847))</f>
        <v/>
      </c>
      <c r="AO1847" s="45">
        <f>AO1829*Settings!$C$13*(INDEX(AO$318:AO$329,$D1847)+INDEX(AO$305:AO$316,$D1847))</f>
        <v/>
      </c>
      <c r="AP1847" s="45">
        <f>AP1829*Settings!$C$13*(INDEX(AP$318:AP$329,$D1847)+INDEX(AP$305:AP$316,$D1847))</f>
        <v/>
      </c>
      <c r="AQ1847" s="45">
        <f>AQ1829*Settings!$C$13*(INDEX(AQ$318:AQ$329,$D1847)+INDEX(AQ$305:AQ$316,$D1847))</f>
        <v/>
      </c>
      <c r="AR1847" s="45">
        <f>AR1829*Settings!$C$13*(INDEX(AR$318:AR$329,$D1847)+INDEX(AR$305:AR$316,$D1847))</f>
        <v/>
      </c>
      <c r="AS1847" s="45">
        <f>AS1829*Settings!$C$13*(INDEX(AS$318:AS$329,$D1847)+INDEX(AS$305:AS$316,$D1847))</f>
        <v/>
      </c>
      <c r="AT1847" s="45">
        <f>AT1829*Settings!$C$13*(INDEX(AT$318:AT$329,$D1847)+INDEX(AT$305:AT$316,$D1847))</f>
        <v/>
      </c>
      <c r="AU1847" s="45">
        <f>AU1829*Settings!$C$13*(INDEX(AU$318:AU$329,$D1847)+INDEX(AU$305:AU$316,$D1847))</f>
        <v/>
      </c>
      <c r="AV1847" s="45">
        <f>AV1829*Settings!$C$13*(INDEX(AV$318:AV$329,$D1847)+INDEX(AV$305:AV$316,$D1847))</f>
        <v/>
      </c>
      <c r="AW1847" s="45">
        <f>AW1829*Settings!$C$13*(INDEX(AW$318:AW$329,$D1847)+INDEX(AW$305:AW$316,$D1847))</f>
        <v/>
      </c>
      <c r="AX1847" s="45">
        <f>AX1829*Settings!$C$13*(INDEX(AX$318:AX$329,$D1847)+INDEX(AX$305:AX$316,$D1847))</f>
        <v/>
      </c>
      <c r="AY1847" s="46">
        <f>REVENUE(AY1829,Settings!$C$13,INDEX(AY$318:AY$329,$D1847)+INDEX(AY$305:AY$316,$D1847))</f>
        <v/>
      </c>
    </row>
    <row r="1848" hidden="1" outlineLevel="2">
      <c r="A1848" s="14" t="inlineStr">
        <is>
          <t>rtx</t>
        </is>
      </c>
      <c r="B1848" s="14" t="inlineStr">
        <is>
          <t>oop</t>
        </is>
      </c>
      <c r="C1848" s="14" t="inlineStr">
        <is>
          <t>ftr</t>
        </is>
      </c>
      <c r="D1848" s="37">
        <f>INDEX(Inputs!$R$5:$R$132,MATCH($B1848&amp;"|"&amp;$C1848,Inputs!$A$5:$A$132,0))</f>
        <v/>
      </c>
      <c r="E1848" s="36" t="n"/>
      <c r="F1848" s="36" t="n"/>
      <c r="G1848" s="36" t="n"/>
      <c r="H1848" s="14">
        <f>INDEX(Variables!$B$5:$B$105,MATCH($A1848,Variables!$A$5:$A$105,0))&amp;IF($C1848="",""," | "&amp;INDEX(Mapping!$B$5:$B$26,MATCH($C1848,Mapping!$A$5:$A$26,0))&amp;" | "&amp;INDEX(Mapping!$B$30:$B$41,MATCH($B1848,Mapping!$A$30:$A$41,0)))</f>
        <v/>
      </c>
      <c r="I1848" s="14">
        <f>INDEX(Variables!$C$5:$C$105,MATCH($A1848,Variables!$A$5:$A$105,0))</f>
        <v/>
      </c>
      <c r="J1848" s="14">
        <f>INDEX(Variables!$E$5:$E$105,MATCH($A1848,Variables!$A$5:$A$105,0))</f>
        <v/>
      </c>
      <c r="K1848" s="11">
        <f>LOWER(Settings!$C$4)&amp;".mit."&amp;$A1848&amp;IF($C1848="","","."&amp;$C1848&amp;"."&amp;$B1848)&amp;IF(INDEX(Variables!$D$5:$D$105,MATCH($A1848,Variables!$A$5:$A$105,0))="","","."&amp;INDEX(Variables!$D$5:$D$105,MATCH($A1848,Variables!$A$5:$A$105,0)))&amp;"."&amp;K$5</f>
        <v/>
      </c>
      <c r="L1848" s="44">
        <f>L1830*Settings!$C$13*(INDEX(L$318:L$329,$D1848)+INDEX(L$305:L$316,$D1848))</f>
        <v/>
      </c>
      <c r="M1848" s="45">
        <f>M1830*Settings!$C$13*(INDEX(M$318:M$329,$D1848)+INDEX(M$305:M$316,$D1848))</f>
        <v/>
      </c>
      <c r="N1848" s="45">
        <f>N1830*Settings!$C$13*(INDEX(N$318:N$329,$D1848)+INDEX(N$305:N$316,$D1848))</f>
        <v/>
      </c>
      <c r="O1848" s="45">
        <f>O1830*Settings!$C$13*(INDEX(O$318:O$329,$D1848)+INDEX(O$305:O$316,$D1848))</f>
        <v/>
      </c>
      <c r="P1848" s="45">
        <f>P1830*Settings!$C$13*(INDEX(P$318:P$329,$D1848)+INDEX(P$305:P$316,$D1848))</f>
        <v/>
      </c>
      <c r="Q1848" s="45">
        <f>Q1830*Settings!$C$13*(INDEX(Q$318:Q$329,$D1848)+INDEX(Q$305:Q$316,$D1848))</f>
        <v/>
      </c>
      <c r="R1848" s="45">
        <f>R1830*Settings!$C$13*(INDEX(R$318:R$329,$D1848)+INDEX(R$305:R$316,$D1848))</f>
        <v/>
      </c>
      <c r="S1848" s="45">
        <f>S1830*Settings!$C$13*(INDEX(S$318:S$329,$D1848)+INDEX(S$305:S$316,$D1848))</f>
        <v/>
      </c>
      <c r="T1848" s="45">
        <f>T1830*Settings!$C$13*(INDEX(T$318:T$329,$D1848)+INDEX(T$305:T$316,$D1848))</f>
        <v/>
      </c>
      <c r="U1848" s="45">
        <f>U1830*Settings!$C$13*(INDEX(U$318:U$329,$D1848)+INDEX(U$305:U$316,$D1848))</f>
        <v/>
      </c>
      <c r="V1848" s="45">
        <f>V1830*Settings!$C$13*(INDEX(V$318:V$329,$D1848)+INDEX(V$305:V$316,$D1848))</f>
        <v/>
      </c>
      <c r="W1848" s="45">
        <f>W1830*Settings!$C$13*(INDEX(W$318:W$329,$D1848)+INDEX(W$305:W$316,$D1848))</f>
        <v/>
      </c>
      <c r="X1848" s="45">
        <f>X1830*Settings!$C$13*(INDEX(X$318:X$329,$D1848)+INDEX(X$305:X$316,$D1848))</f>
        <v/>
      </c>
      <c r="Y1848" s="45">
        <f>Y1830*Settings!$C$13*(INDEX(Y$318:Y$329,$D1848)+INDEX(Y$305:Y$316,$D1848))</f>
        <v/>
      </c>
      <c r="Z1848" s="45">
        <f>Z1830*Settings!$C$13*(INDEX(Z$318:Z$329,$D1848)+INDEX(Z$305:Z$316,$D1848))</f>
        <v/>
      </c>
      <c r="AA1848" s="45">
        <f>AA1830*Settings!$C$13*(INDEX(AA$318:AA$329,$D1848)+INDEX(AA$305:AA$316,$D1848))</f>
        <v/>
      </c>
      <c r="AB1848" s="45">
        <f>AB1830*Settings!$C$13*(INDEX(AB$318:AB$329,$D1848)+INDEX(AB$305:AB$316,$D1848))</f>
        <v/>
      </c>
      <c r="AC1848" s="45">
        <f>AC1830*Settings!$C$13*(INDEX(AC$318:AC$329,$D1848)+INDEX(AC$305:AC$316,$D1848))</f>
        <v/>
      </c>
      <c r="AD1848" s="46">
        <f>REVENUE(AD1830,Settings!$C$13,INDEX(AD$318:AD$329,$D1848)+INDEX(AD$305:AD$316,$D1848))</f>
        <v/>
      </c>
      <c r="AF1848" s="11">
        <f>LOWER(Settings!$C$4)&amp;".mit."&amp;$A1848&amp;IF($C1848="","","."&amp;$C1848&amp;"."&amp;$B1848)&amp;IF(INDEX(Variables!$D$5:$D$105,MATCH($A1848,Variables!$A$5:$A$105,0))="","","."&amp;INDEX(Variables!$D$5:$D$105,MATCH($A1848,Variables!$A$5:$A$105,0)))&amp;"."&amp;AF$5</f>
        <v/>
      </c>
      <c r="AG1848" s="44">
        <f>AG1830*Settings!$C$13*(INDEX(AG$318:AG$329,$D1848)+INDEX(AG$305:AG$316,$D1848))</f>
        <v/>
      </c>
      <c r="AH1848" s="45">
        <f>AH1830*Settings!$C$13*(INDEX(AH$318:AH$329,$D1848)+INDEX(AH$305:AH$316,$D1848))</f>
        <v/>
      </c>
      <c r="AI1848" s="45">
        <f>AI1830*Settings!$C$13*(INDEX(AI$318:AI$329,$D1848)+INDEX(AI$305:AI$316,$D1848))</f>
        <v/>
      </c>
      <c r="AJ1848" s="45">
        <f>AJ1830*Settings!$C$13*(INDEX(AJ$318:AJ$329,$D1848)+INDEX(AJ$305:AJ$316,$D1848))</f>
        <v/>
      </c>
      <c r="AK1848" s="45">
        <f>AK1830*Settings!$C$13*(INDEX(AK$318:AK$329,$D1848)+INDEX(AK$305:AK$316,$D1848))</f>
        <v/>
      </c>
      <c r="AL1848" s="45">
        <f>AL1830*Settings!$C$13*(INDEX(AL$318:AL$329,$D1848)+INDEX(AL$305:AL$316,$D1848))</f>
        <v/>
      </c>
      <c r="AM1848" s="45">
        <f>AM1830*Settings!$C$13*(INDEX(AM$318:AM$329,$D1848)+INDEX(AM$305:AM$316,$D1848))</f>
        <v/>
      </c>
      <c r="AN1848" s="45">
        <f>AN1830*Settings!$C$13*(INDEX(AN$318:AN$329,$D1848)+INDEX(AN$305:AN$316,$D1848))</f>
        <v/>
      </c>
      <c r="AO1848" s="45">
        <f>AO1830*Settings!$C$13*(INDEX(AO$318:AO$329,$D1848)+INDEX(AO$305:AO$316,$D1848))</f>
        <v/>
      </c>
      <c r="AP1848" s="45">
        <f>AP1830*Settings!$C$13*(INDEX(AP$318:AP$329,$D1848)+INDEX(AP$305:AP$316,$D1848))</f>
        <v/>
      </c>
      <c r="AQ1848" s="45">
        <f>AQ1830*Settings!$C$13*(INDEX(AQ$318:AQ$329,$D1848)+INDEX(AQ$305:AQ$316,$D1848))</f>
        <v/>
      </c>
      <c r="AR1848" s="45">
        <f>AR1830*Settings!$C$13*(INDEX(AR$318:AR$329,$D1848)+INDEX(AR$305:AR$316,$D1848))</f>
        <v/>
      </c>
      <c r="AS1848" s="45">
        <f>AS1830*Settings!$C$13*(INDEX(AS$318:AS$329,$D1848)+INDEX(AS$305:AS$316,$D1848))</f>
        <v/>
      </c>
      <c r="AT1848" s="45">
        <f>AT1830*Settings!$C$13*(INDEX(AT$318:AT$329,$D1848)+INDEX(AT$305:AT$316,$D1848))</f>
        <v/>
      </c>
      <c r="AU1848" s="45">
        <f>AU1830*Settings!$C$13*(INDEX(AU$318:AU$329,$D1848)+INDEX(AU$305:AU$316,$D1848))</f>
        <v/>
      </c>
      <c r="AV1848" s="45">
        <f>AV1830*Settings!$C$13*(INDEX(AV$318:AV$329,$D1848)+INDEX(AV$305:AV$316,$D1848))</f>
        <v/>
      </c>
      <c r="AW1848" s="45">
        <f>AW1830*Settings!$C$13*(INDEX(AW$318:AW$329,$D1848)+INDEX(AW$305:AW$316,$D1848))</f>
        <v/>
      </c>
      <c r="AX1848" s="45">
        <f>AX1830*Settings!$C$13*(INDEX(AX$318:AX$329,$D1848)+INDEX(AX$305:AX$316,$D1848))</f>
        <v/>
      </c>
      <c r="AY1848" s="46">
        <f>REVENUE(AY1830,Settings!$C$13,INDEX(AY$318:AY$329,$D1848)+INDEX(AY$305:AY$316,$D1848))</f>
        <v/>
      </c>
    </row>
    <row r="1849" hidden="1" outlineLevel="2">
      <c r="A1849" s="14" t="inlineStr">
        <is>
          <t>rtx</t>
        </is>
      </c>
      <c r="B1849" s="14" t="inlineStr">
        <is>
          <t>bio</t>
        </is>
      </c>
      <c r="C1849" s="14" t="inlineStr">
        <is>
          <t>ftr</t>
        </is>
      </c>
      <c r="D1849" s="37">
        <f>INDEX(Inputs!$R$5:$R$132,MATCH($B1849&amp;"|"&amp;$C1849,Inputs!$A$5:$A$132,0))</f>
        <v/>
      </c>
      <c r="E1849" s="36" t="n"/>
      <c r="F1849" s="36" t="n"/>
      <c r="G1849" s="36" t="n"/>
      <c r="H1849" s="14">
        <f>INDEX(Variables!$B$5:$B$105,MATCH($A1849,Variables!$A$5:$A$105,0))&amp;IF($C1849="",""," | "&amp;INDEX(Mapping!$B$5:$B$26,MATCH($C1849,Mapping!$A$5:$A$26,0))&amp;" | "&amp;INDEX(Mapping!$B$30:$B$41,MATCH($B1849,Mapping!$A$30:$A$41,0)))</f>
        <v/>
      </c>
      <c r="I1849" s="14">
        <f>INDEX(Variables!$C$5:$C$105,MATCH($A1849,Variables!$A$5:$A$105,0))</f>
        <v/>
      </c>
      <c r="J1849" s="14">
        <f>INDEX(Variables!$E$5:$E$105,MATCH($A1849,Variables!$A$5:$A$105,0))</f>
        <v/>
      </c>
      <c r="K1849" s="11">
        <f>LOWER(Settings!$C$4)&amp;".mit."&amp;$A1849&amp;IF($C1849="","","."&amp;$C1849&amp;"."&amp;$B1849)&amp;IF(INDEX(Variables!$D$5:$D$105,MATCH($A1849,Variables!$A$5:$A$105,0))="","","."&amp;INDEX(Variables!$D$5:$D$105,MATCH($A1849,Variables!$A$5:$A$105,0)))&amp;"."&amp;K$5</f>
        <v/>
      </c>
      <c r="L1849" s="44">
        <f>L1831*Settings!$C$13*(INDEX(L$318:L$329,$D1849)+INDEX(L$305:L$316,$D1849))</f>
        <v/>
      </c>
      <c r="M1849" s="45">
        <f>M1831*Settings!$C$13*(INDEX(M$318:M$329,$D1849)+INDEX(M$305:M$316,$D1849))</f>
        <v/>
      </c>
      <c r="N1849" s="45">
        <f>N1831*Settings!$C$13*(INDEX(N$318:N$329,$D1849)+INDEX(N$305:N$316,$D1849))</f>
        <v/>
      </c>
      <c r="O1849" s="45">
        <f>O1831*Settings!$C$13*(INDEX(O$318:O$329,$D1849)+INDEX(O$305:O$316,$D1849))</f>
        <v/>
      </c>
      <c r="P1849" s="45">
        <f>P1831*Settings!$C$13*(INDEX(P$318:P$329,$D1849)+INDEX(P$305:P$316,$D1849))</f>
        <v/>
      </c>
      <c r="Q1849" s="45">
        <f>Q1831*Settings!$C$13*(INDEX(Q$318:Q$329,$D1849)+INDEX(Q$305:Q$316,$D1849))</f>
        <v/>
      </c>
      <c r="R1849" s="45">
        <f>R1831*Settings!$C$13*(INDEX(R$318:R$329,$D1849)+INDEX(R$305:R$316,$D1849))</f>
        <v/>
      </c>
      <c r="S1849" s="45">
        <f>S1831*Settings!$C$13*(INDEX(S$318:S$329,$D1849)+INDEX(S$305:S$316,$D1849))</f>
        <v/>
      </c>
      <c r="T1849" s="45">
        <f>T1831*Settings!$C$13*(INDEX(T$318:T$329,$D1849)+INDEX(T$305:T$316,$D1849))</f>
        <v/>
      </c>
      <c r="U1849" s="45">
        <f>U1831*Settings!$C$13*(INDEX(U$318:U$329,$D1849)+INDEX(U$305:U$316,$D1849))</f>
        <v/>
      </c>
      <c r="V1849" s="45">
        <f>V1831*Settings!$C$13*(INDEX(V$318:V$329,$D1849)+INDEX(V$305:V$316,$D1849))</f>
        <v/>
      </c>
      <c r="W1849" s="45">
        <f>W1831*Settings!$C$13*(INDEX(W$318:W$329,$D1849)+INDEX(W$305:W$316,$D1849))</f>
        <v/>
      </c>
      <c r="X1849" s="45">
        <f>X1831*Settings!$C$13*(INDEX(X$318:X$329,$D1849)+INDEX(X$305:X$316,$D1849))</f>
        <v/>
      </c>
      <c r="Y1849" s="45">
        <f>Y1831*Settings!$C$13*(INDEX(Y$318:Y$329,$D1849)+INDEX(Y$305:Y$316,$D1849))</f>
        <v/>
      </c>
      <c r="Z1849" s="45">
        <f>Z1831*Settings!$C$13*(INDEX(Z$318:Z$329,$D1849)+INDEX(Z$305:Z$316,$D1849))</f>
        <v/>
      </c>
      <c r="AA1849" s="45">
        <f>AA1831*Settings!$C$13*(INDEX(AA$318:AA$329,$D1849)+INDEX(AA$305:AA$316,$D1849))</f>
        <v/>
      </c>
      <c r="AB1849" s="45">
        <f>AB1831*Settings!$C$13*(INDEX(AB$318:AB$329,$D1849)+INDEX(AB$305:AB$316,$D1849))</f>
        <v/>
      </c>
      <c r="AC1849" s="45">
        <f>AC1831*Settings!$C$13*(INDEX(AC$318:AC$329,$D1849)+INDEX(AC$305:AC$316,$D1849))</f>
        <v/>
      </c>
      <c r="AD1849" s="46">
        <f>REVENUE(AD1831,Settings!$C$13,INDEX(AD$318:AD$329,$D1849)+INDEX(AD$305:AD$316,$D1849))</f>
        <v/>
      </c>
      <c r="AF1849" s="11">
        <f>LOWER(Settings!$C$4)&amp;".mit."&amp;$A1849&amp;IF($C1849="","","."&amp;$C1849&amp;"."&amp;$B1849)&amp;IF(INDEX(Variables!$D$5:$D$105,MATCH($A1849,Variables!$A$5:$A$105,0))="","","."&amp;INDEX(Variables!$D$5:$D$105,MATCH($A1849,Variables!$A$5:$A$105,0)))&amp;"."&amp;AF$5</f>
        <v/>
      </c>
      <c r="AG1849" s="44">
        <f>AG1831*Settings!$C$13*(INDEX(AG$318:AG$329,$D1849)+INDEX(AG$305:AG$316,$D1849))</f>
        <v/>
      </c>
      <c r="AH1849" s="45">
        <f>AH1831*Settings!$C$13*(INDEX(AH$318:AH$329,$D1849)+INDEX(AH$305:AH$316,$D1849))</f>
        <v/>
      </c>
      <c r="AI1849" s="45">
        <f>AI1831*Settings!$C$13*(INDEX(AI$318:AI$329,$D1849)+INDEX(AI$305:AI$316,$D1849))</f>
        <v/>
      </c>
      <c r="AJ1849" s="45">
        <f>AJ1831*Settings!$C$13*(INDEX(AJ$318:AJ$329,$D1849)+INDEX(AJ$305:AJ$316,$D1849))</f>
        <v/>
      </c>
      <c r="AK1849" s="45">
        <f>AK1831*Settings!$C$13*(INDEX(AK$318:AK$329,$D1849)+INDEX(AK$305:AK$316,$D1849))</f>
        <v/>
      </c>
      <c r="AL1849" s="45">
        <f>AL1831*Settings!$C$13*(INDEX(AL$318:AL$329,$D1849)+INDEX(AL$305:AL$316,$D1849))</f>
        <v/>
      </c>
      <c r="AM1849" s="45">
        <f>AM1831*Settings!$C$13*(INDEX(AM$318:AM$329,$D1849)+INDEX(AM$305:AM$316,$D1849))</f>
        <v/>
      </c>
      <c r="AN1849" s="45">
        <f>AN1831*Settings!$C$13*(INDEX(AN$318:AN$329,$D1849)+INDEX(AN$305:AN$316,$D1849))</f>
        <v/>
      </c>
      <c r="AO1849" s="45">
        <f>AO1831*Settings!$C$13*(INDEX(AO$318:AO$329,$D1849)+INDEX(AO$305:AO$316,$D1849))</f>
        <v/>
      </c>
      <c r="AP1849" s="45">
        <f>AP1831*Settings!$C$13*(INDEX(AP$318:AP$329,$D1849)+INDEX(AP$305:AP$316,$D1849))</f>
        <v/>
      </c>
      <c r="AQ1849" s="45">
        <f>AQ1831*Settings!$C$13*(INDEX(AQ$318:AQ$329,$D1849)+INDEX(AQ$305:AQ$316,$D1849))</f>
        <v/>
      </c>
      <c r="AR1849" s="45">
        <f>AR1831*Settings!$C$13*(INDEX(AR$318:AR$329,$D1849)+INDEX(AR$305:AR$316,$D1849))</f>
        <v/>
      </c>
      <c r="AS1849" s="45">
        <f>AS1831*Settings!$C$13*(INDEX(AS$318:AS$329,$D1849)+INDEX(AS$305:AS$316,$D1849))</f>
        <v/>
      </c>
      <c r="AT1849" s="45">
        <f>AT1831*Settings!$C$13*(INDEX(AT$318:AT$329,$D1849)+INDEX(AT$305:AT$316,$D1849))</f>
        <v/>
      </c>
      <c r="AU1849" s="45">
        <f>AU1831*Settings!$C$13*(INDEX(AU$318:AU$329,$D1849)+INDEX(AU$305:AU$316,$D1849))</f>
        <v/>
      </c>
      <c r="AV1849" s="45">
        <f>AV1831*Settings!$C$13*(INDEX(AV$318:AV$329,$D1849)+INDEX(AV$305:AV$316,$D1849))</f>
        <v/>
      </c>
      <c r="AW1849" s="45">
        <f>AW1831*Settings!$C$13*(INDEX(AW$318:AW$329,$D1849)+INDEX(AW$305:AW$316,$D1849))</f>
        <v/>
      </c>
      <c r="AX1849" s="45">
        <f>AX1831*Settings!$C$13*(INDEX(AX$318:AX$329,$D1849)+INDEX(AX$305:AX$316,$D1849))</f>
        <v/>
      </c>
      <c r="AY1849" s="46">
        <f>REVENUE(AY1831,Settings!$C$13,INDEX(AY$318:AY$329,$D1849)+INDEX(AY$305:AY$316,$D1849))</f>
        <v/>
      </c>
    </row>
    <row r="1850" hidden="1" outlineLevel="2"/>
    <row r="1851" hidden="1" outlineLevel="2">
      <c r="A1851" s="14" t="inlineStr">
        <is>
          <t>rsub</t>
        </is>
      </c>
      <c r="B1851" s="14" t="inlineStr">
        <is>
          <t>coa</t>
        </is>
      </c>
      <c r="C1851" s="14" t="inlineStr">
        <is>
          <t>ftr</t>
        </is>
      </c>
      <c r="D1851" s="37">
        <f>INDEX(Inputs!$R$5:$R$132,MATCH($B1851&amp;"|"&amp;$C1851,Inputs!$A$5:$A$132,0))</f>
        <v/>
      </c>
      <c r="E1851" s="36" t="n"/>
      <c r="F1851" s="36" t="n"/>
      <c r="G1851" s="36" t="n"/>
      <c r="H1851" s="14">
        <f>INDEX(Variables!$B$5:$B$105,MATCH($A1851,Variables!$A$5:$A$105,0))&amp;IF($C1851="",""," | "&amp;INDEX(Mapping!$B$5:$B$26,MATCH($C1851,Mapping!$A$5:$A$26,0))&amp;" | "&amp;INDEX(Mapping!$B$30:$B$41,MATCH($B1851,Mapping!$A$30:$A$41,0)))</f>
        <v/>
      </c>
      <c r="I1851" s="14">
        <f>INDEX(Variables!$C$5:$C$105,MATCH($A1851,Variables!$A$5:$A$105,0))</f>
        <v/>
      </c>
      <c r="J1851" s="14">
        <f>INDEX(Variables!$E$5:$E$105,MATCH($A1851,Variables!$A$5:$A$105,0))</f>
        <v/>
      </c>
      <c r="K1851" s="11">
        <f>LOWER(Settings!$C$4)&amp;".mit."&amp;$A1851&amp;IF($C1851="","","."&amp;$C1851&amp;"."&amp;$B1851)&amp;IF(INDEX(Variables!$D$5:$D$105,MATCH($A1851,Variables!$A$5:$A$105,0))="","","."&amp;INDEX(Variables!$D$5:$D$105,MATCH($A1851,Variables!$A$5:$A$105,0)))&amp;"."&amp;K$5</f>
        <v/>
      </c>
      <c r="L1851" s="44">
        <f>L1824*Settings!$C$13*(INDEX(L$331:L$342,$D1851))</f>
        <v/>
      </c>
      <c r="M1851" s="45">
        <f>M1824*Settings!$C$13*(INDEX(M$331:M$342,$D1851))</f>
        <v/>
      </c>
      <c r="N1851" s="45">
        <f>N1824*Settings!$C$13*(INDEX(N$331:N$342,$D1851))</f>
        <v/>
      </c>
      <c r="O1851" s="45">
        <f>O1824*Settings!$C$13*(INDEX(O$331:O$342,$D1851))</f>
        <v/>
      </c>
      <c r="P1851" s="45">
        <f>P1824*Settings!$C$13*(INDEX(P$331:P$342,$D1851))</f>
        <v/>
      </c>
      <c r="Q1851" s="45">
        <f>Q1824*Settings!$C$13*(INDEX(Q$331:Q$342,$D1851))</f>
        <v/>
      </c>
      <c r="R1851" s="45">
        <f>R1824*Settings!$C$13*(INDEX(R$331:R$342,$D1851))</f>
        <v/>
      </c>
      <c r="S1851" s="45">
        <f>S1824*Settings!$C$13*(INDEX(S$331:S$342,$D1851))</f>
        <v/>
      </c>
      <c r="T1851" s="45">
        <f>T1824*Settings!$C$13*(INDEX(T$331:T$342,$D1851))</f>
        <v/>
      </c>
      <c r="U1851" s="45">
        <f>U1824*Settings!$C$13*(INDEX(U$331:U$342,$D1851))</f>
        <v/>
      </c>
      <c r="V1851" s="45">
        <f>V1824*Settings!$C$13*(INDEX(V$331:V$342,$D1851))</f>
        <v/>
      </c>
      <c r="W1851" s="45">
        <f>W1824*Settings!$C$13*(INDEX(W$331:W$342,$D1851))</f>
        <v/>
      </c>
      <c r="X1851" s="45">
        <f>X1824*Settings!$C$13*(INDEX(X$331:X$342,$D1851))</f>
        <v/>
      </c>
      <c r="Y1851" s="45">
        <f>Y1824*Settings!$C$13*(INDEX(Y$331:Y$342,$D1851))</f>
        <v/>
      </c>
      <c r="Z1851" s="45">
        <f>Z1824*Settings!$C$13*(INDEX(Z$331:Z$342,$D1851))</f>
        <v/>
      </c>
      <c r="AA1851" s="45">
        <f>AA1824*Settings!$C$13*(INDEX(AA$331:AA$342,$D1851))</f>
        <v/>
      </c>
      <c r="AB1851" s="45">
        <f>AB1824*Settings!$C$13*(INDEX(AB$331:AB$342,$D1851))</f>
        <v/>
      </c>
      <c r="AC1851" s="45">
        <f>AC1824*Settings!$C$13*(INDEX(AC$331:AC$342,$D1851))</f>
        <v/>
      </c>
      <c r="AD1851" s="46">
        <f>REVENUE(AD1824,Settings!$C$13,INDEX(AD$331:AD$342,$D1851))</f>
        <v/>
      </c>
      <c r="AF1851" s="11">
        <f>LOWER(Settings!$C$4)&amp;".mit."&amp;$A1851&amp;IF($C1851="","","."&amp;$C1851&amp;"."&amp;$B1851)&amp;IF(INDEX(Variables!$D$5:$D$105,MATCH($A1851,Variables!$A$5:$A$105,0))="","","."&amp;INDEX(Variables!$D$5:$D$105,MATCH($A1851,Variables!$A$5:$A$105,0)))&amp;"."&amp;AF$5</f>
        <v/>
      </c>
      <c r="AG1851" s="44">
        <f>AG1824*Settings!$C$13*(INDEX(AG$331:AG$342,$D1851))</f>
        <v/>
      </c>
      <c r="AH1851" s="45">
        <f>AH1824*Settings!$C$13*(INDEX(AH$331:AH$342,$D1851))</f>
        <v/>
      </c>
      <c r="AI1851" s="45">
        <f>AI1824*Settings!$C$13*(INDEX(AI$331:AI$342,$D1851))</f>
        <v/>
      </c>
      <c r="AJ1851" s="45">
        <f>AJ1824*Settings!$C$13*(INDEX(AJ$331:AJ$342,$D1851))</f>
        <v/>
      </c>
      <c r="AK1851" s="45">
        <f>AK1824*Settings!$C$13*(INDEX(AK$331:AK$342,$D1851))</f>
        <v/>
      </c>
      <c r="AL1851" s="45">
        <f>AL1824*Settings!$C$13*(INDEX(AL$331:AL$342,$D1851))</f>
        <v/>
      </c>
      <c r="AM1851" s="45">
        <f>AM1824*Settings!$C$13*(INDEX(AM$331:AM$342,$D1851))</f>
        <v/>
      </c>
      <c r="AN1851" s="45">
        <f>AN1824*Settings!$C$13*(INDEX(AN$331:AN$342,$D1851))</f>
        <v/>
      </c>
      <c r="AO1851" s="45">
        <f>AO1824*Settings!$C$13*(INDEX(AO$331:AO$342,$D1851))</f>
        <v/>
      </c>
      <c r="AP1851" s="45">
        <f>AP1824*Settings!$C$13*(INDEX(AP$331:AP$342,$D1851))</f>
        <v/>
      </c>
      <c r="AQ1851" s="45">
        <f>AQ1824*Settings!$C$13*(INDEX(AQ$331:AQ$342,$D1851))</f>
        <v/>
      </c>
      <c r="AR1851" s="45">
        <f>AR1824*Settings!$C$13*(INDEX(AR$331:AR$342,$D1851))</f>
        <v/>
      </c>
      <c r="AS1851" s="45">
        <f>AS1824*Settings!$C$13*(INDEX(AS$331:AS$342,$D1851))</f>
        <v/>
      </c>
      <c r="AT1851" s="45">
        <f>AT1824*Settings!$C$13*(INDEX(AT$331:AT$342,$D1851))</f>
        <v/>
      </c>
      <c r="AU1851" s="45">
        <f>AU1824*Settings!$C$13*(INDEX(AU$331:AU$342,$D1851))</f>
        <v/>
      </c>
      <c r="AV1851" s="45">
        <f>AV1824*Settings!$C$13*(INDEX(AV$331:AV$342,$D1851))</f>
        <v/>
      </c>
      <c r="AW1851" s="45">
        <f>AW1824*Settings!$C$13*(INDEX(AW$331:AW$342,$D1851))</f>
        <v/>
      </c>
      <c r="AX1851" s="45">
        <f>AX1824*Settings!$C$13*(INDEX(AX$331:AX$342,$D1851))</f>
        <v/>
      </c>
      <c r="AY1851" s="46">
        <f>REVENUE(AY1824,Settings!$C$13,INDEX(AY$331:AY$342,$D1851))</f>
        <v/>
      </c>
    </row>
    <row r="1852" hidden="1" outlineLevel="2">
      <c r="A1852" s="14" t="inlineStr">
        <is>
          <t>rsub</t>
        </is>
      </c>
      <c r="B1852" s="14" t="inlineStr">
        <is>
          <t>nga</t>
        </is>
      </c>
      <c r="C1852" s="14" t="inlineStr">
        <is>
          <t>ftr</t>
        </is>
      </c>
      <c r="D1852" s="37">
        <f>INDEX(Inputs!$R$5:$R$132,MATCH($B1852&amp;"|"&amp;$C1852,Inputs!$A$5:$A$132,0))</f>
        <v/>
      </c>
      <c r="E1852" s="36" t="n"/>
      <c r="F1852" s="36" t="n"/>
      <c r="G1852" s="36" t="n"/>
      <c r="H1852" s="14">
        <f>INDEX(Variables!$B$5:$B$105,MATCH($A1852,Variables!$A$5:$A$105,0))&amp;IF($C1852="",""," | "&amp;INDEX(Mapping!$B$5:$B$26,MATCH($C1852,Mapping!$A$5:$A$26,0))&amp;" | "&amp;INDEX(Mapping!$B$30:$B$41,MATCH($B1852,Mapping!$A$30:$A$41,0)))</f>
        <v/>
      </c>
      <c r="I1852" s="14">
        <f>INDEX(Variables!$C$5:$C$105,MATCH($A1852,Variables!$A$5:$A$105,0))</f>
        <v/>
      </c>
      <c r="J1852" s="14">
        <f>INDEX(Variables!$E$5:$E$105,MATCH($A1852,Variables!$A$5:$A$105,0))</f>
        <v/>
      </c>
      <c r="K1852" s="11">
        <f>LOWER(Settings!$C$4)&amp;".mit."&amp;$A1852&amp;IF($C1852="","","."&amp;$C1852&amp;"."&amp;$B1852)&amp;IF(INDEX(Variables!$D$5:$D$105,MATCH($A1852,Variables!$A$5:$A$105,0))="","","."&amp;INDEX(Variables!$D$5:$D$105,MATCH($A1852,Variables!$A$5:$A$105,0)))&amp;"."&amp;K$5</f>
        <v/>
      </c>
      <c r="L1852" s="44">
        <f>L1825*Settings!$C$13*(INDEX(L$331:L$342,$D1852))</f>
        <v/>
      </c>
      <c r="M1852" s="45">
        <f>M1825*Settings!$C$13*(INDEX(M$331:M$342,$D1852))</f>
        <v/>
      </c>
      <c r="N1852" s="45">
        <f>N1825*Settings!$C$13*(INDEX(N$331:N$342,$D1852))</f>
        <v/>
      </c>
      <c r="O1852" s="45">
        <f>O1825*Settings!$C$13*(INDEX(O$331:O$342,$D1852))</f>
        <v/>
      </c>
      <c r="P1852" s="45">
        <f>P1825*Settings!$C$13*(INDEX(P$331:P$342,$D1852))</f>
        <v/>
      </c>
      <c r="Q1852" s="45">
        <f>Q1825*Settings!$C$13*(INDEX(Q$331:Q$342,$D1852))</f>
        <v/>
      </c>
      <c r="R1852" s="45">
        <f>R1825*Settings!$C$13*(INDEX(R$331:R$342,$D1852))</f>
        <v/>
      </c>
      <c r="S1852" s="45">
        <f>S1825*Settings!$C$13*(INDEX(S$331:S$342,$D1852))</f>
        <v/>
      </c>
      <c r="T1852" s="45">
        <f>T1825*Settings!$C$13*(INDEX(T$331:T$342,$D1852))</f>
        <v/>
      </c>
      <c r="U1852" s="45">
        <f>U1825*Settings!$C$13*(INDEX(U$331:U$342,$D1852))</f>
        <v/>
      </c>
      <c r="V1852" s="45">
        <f>V1825*Settings!$C$13*(INDEX(V$331:V$342,$D1852))</f>
        <v/>
      </c>
      <c r="W1852" s="45">
        <f>W1825*Settings!$C$13*(INDEX(W$331:W$342,$D1852))</f>
        <v/>
      </c>
      <c r="X1852" s="45">
        <f>X1825*Settings!$C$13*(INDEX(X$331:X$342,$D1852))</f>
        <v/>
      </c>
      <c r="Y1852" s="45">
        <f>Y1825*Settings!$C$13*(INDEX(Y$331:Y$342,$D1852))</f>
        <v/>
      </c>
      <c r="Z1852" s="45">
        <f>Z1825*Settings!$C$13*(INDEX(Z$331:Z$342,$D1852))</f>
        <v/>
      </c>
      <c r="AA1852" s="45">
        <f>AA1825*Settings!$C$13*(INDEX(AA$331:AA$342,$D1852))</f>
        <v/>
      </c>
      <c r="AB1852" s="45">
        <f>AB1825*Settings!$C$13*(INDEX(AB$331:AB$342,$D1852))</f>
        <v/>
      </c>
      <c r="AC1852" s="45">
        <f>AC1825*Settings!$C$13*(INDEX(AC$331:AC$342,$D1852))</f>
        <v/>
      </c>
      <c r="AD1852" s="46">
        <f>REVENUE(AD1825,Settings!$C$13,INDEX(AD$331:AD$342,$D1852))</f>
        <v/>
      </c>
      <c r="AF1852" s="11">
        <f>LOWER(Settings!$C$4)&amp;".mit."&amp;$A1852&amp;IF($C1852="","","."&amp;$C1852&amp;"."&amp;$B1852)&amp;IF(INDEX(Variables!$D$5:$D$105,MATCH($A1852,Variables!$A$5:$A$105,0))="","","."&amp;INDEX(Variables!$D$5:$D$105,MATCH($A1852,Variables!$A$5:$A$105,0)))&amp;"."&amp;AF$5</f>
        <v/>
      </c>
      <c r="AG1852" s="44">
        <f>AG1825*Settings!$C$13*(INDEX(AG$331:AG$342,$D1852))</f>
        <v/>
      </c>
      <c r="AH1852" s="45">
        <f>AH1825*Settings!$C$13*(INDEX(AH$331:AH$342,$D1852))</f>
        <v/>
      </c>
      <c r="AI1852" s="45">
        <f>AI1825*Settings!$C$13*(INDEX(AI$331:AI$342,$D1852))</f>
        <v/>
      </c>
      <c r="AJ1852" s="45">
        <f>AJ1825*Settings!$C$13*(INDEX(AJ$331:AJ$342,$D1852))</f>
        <v/>
      </c>
      <c r="AK1852" s="45">
        <f>AK1825*Settings!$C$13*(INDEX(AK$331:AK$342,$D1852))</f>
        <v/>
      </c>
      <c r="AL1852" s="45">
        <f>AL1825*Settings!$C$13*(INDEX(AL$331:AL$342,$D1852))</f>
        <v/>
      </c>
      <c r="AM1852" s="45">
        <f>AM1825*Settings!$C$13*(INDEX(AM$331:AM$342,$D1852))</f>
        <v/>
      </c>
      <c r="AN1852" s="45">
        <f>AN1825*Settings!$C$13*(INDEX(AN$331:AN$342,$D1852))</f>
        <v/>
      </c>
      <c r="AO1852" s="45">
        <f>AO1825*Settings!$C$13*(INDEX(AO$331:AO$342,$D1852))</f>
        <v/>
      </c>
      <c r="AP1852" s="45">
        <f>AP1825*Settings!$C$13*(INDEX(AP$331:AP$342,$D1852))</f>
        <v/>
      </c>
      <c r="AQ1852" s="45">
        <f>AQ1825*Settings!$C$13*(INDEX(AQ$331:AQ$342,$D1852))</f>
        <v/>
      </c>
      <c r="AR1852" s="45">
        <f>AR1825*Settings!$C$13*(INDEX(AR$331:AR$342,$D1852))</f>
        <v/>
      </c>
      <c r="AS1852" s="45">
        <f>AS1825*Settings!$C$13*(INDEX(AS$331:AS$342,$D1852))</f>
        <v/>
      </c>
      <c r="AT1852" s="45">
        <f>AT1825*Settings!$C$13*(INDEX(AT$331:AT$342,$D1852))</f>
        <v/>
      </c>
      <c r="AU1852" s="45">
        <f>AU1825*Settings!$C$13*(INDEX(AU$331:AU$342,$D1852))</f>
        <v/>
      </c>
      <c r="AV1852" s="45">
        <f>AV1825*Settings!$C$13*(INDEX(AV$331:AV$342,$D1852))</f>
        <v/>
      </c>
      <c r="AW1852" s="45">
        <f>AW1825*Settings!$C$13*(INDEX(AW$331:AW$342,$D1852))</f>
        <v/>
      </c>
      <c r="AX1852" s="45">
        <f>AX1825*Settings!$C$13*(INDEX(AX$331:AX$342,$D1852))</f>
        <v/>
      </c>
      <c r="AY1852" s="46">
        <f>REVENUE(AY1825,Settings!$C$13,INDEX(AY$331:AY$342,$D1852))</f>
        <v/>
      </c>
    </row>
    <row r="1853" hidden="1" outlineLevel="2">
      <c r="A1853" s="14" t="inlineStr">
        <is>
          <t>rsub</t>
        </is>
      </c>
      <c r="B1853" s="14" t="inlineStr">
        <is>
          <t>gso</t>
        </is>
      </c>
      <c r="C1853" s="14" t="inlineStr">
        <is>
          <t>ftr</t>
        </is>
      </c>
      <c r="D1853" s="37">
        <f>INDEX(Inputs!$R$5:$R$132,MATCH($B1853&amp;"|"&amp;$C1853,Inputs!$A$5:$A$132,0))</f>
        <v/>
      </c>
      <c r="E1853" s="36" t="n"/>
      <c r="F1853" s="36" t="n"/>
      <c r="G1853" s="36" t="n"/>
      <c r="H1853" s="14">
        <f>INDEX(Variables!$B$5:$B$105,MATCH($A1853,Variables!$A$5:$A$105,0))&amp;IF($C1853="",""," | "&amp;INDEX(Mapping!$B$5:$B$26,MATCH($C1853,Mapping!$A$5:$A$26,0))&amp;" | "&amp;INDEX(Mapping!$B$30:$B$41,MATCH($B1853,Mapping!$A$30:$A$41,0)))</f>
        <v/>
      </c>
      <c r="I1853" s="14">
        <f>INDEX(Variables!$C$5:$C$105,MATCH($A1853,Variables!$A$5:$A$105,0))</f>
        <v/>
      </c>
      <c r="J1853" s="14">
        <f>INDEX(Variables!$E$5:$E$105,MATCH($A1853,Variables!$A$5:$A$105,0))</f>
        <v/>
      </c>
      <c r="K1853" s="11">
        <f>LOWER(Settings!$C$4)&amp;".mit."&amp;$A1853&amp;IF($C1853="","","."&amp;$C1853&amp;"."&amp;$B1853)&amp;IF(INDEX(Variables!$D$5:$D$105,MATCH($A1853,Variables!$A$5:$A$105,0))="","","."&amp;INDEX(Variables!$D$5:$D$105,MATCH($A1853,Variables!$A$5:$A$105,0)))&amp;"."&amp;K$5</f>
        <v/>
      </c>
      <c r="L1853" s="44">
        <f>L1826*Settings!$C$13*(INDEX(L$331:L$342,$D1853))</f>
        <v/>
      </c>
      <c r="M1853" s="45">
        <f>M1826*Settings!$C$13*(INDEX(M$331:M$342,$D1853))</f>
        <v/>
      </c>
      <c r="N1853" s="45">
        <f>N1826*Settings!$C$13*(INDEX(N$331:N$342,$D1853))</f>
        <v/>
      </c>
      <c r="O1853" s="45">
        <f>O1826*Settings!$C$13*(INDEX(O$331:O$342,$D1853))</f>
        <v/>
      </c>
      <c r="P1853" s="45">
        <f>P1826*Settings!$C$13*(INDEX(P$331:P$342,$D1853))</f>
        <v/>
      </c>
      <c r="Q1853" s="45">
        <f>Q1826*Settings!$C$13*(INDEX(Q$331:Q$342,$D1853))</f>
        <v/>
      </c>
      <c r="R1853" s="45">
        <f>R1826*Settings!$C$13*(INDEX(R$331:R$342,$D1853))</f>
        <v/>
      </c>
      <c r="S1853" s="45">
        <f>S1826*Settings!$C$13*(INDEX(S$331:S$342,$D1853))</f>
        <v/>
      </c>
      <c r="T1853" s="45">
        <f>T1826*Settings!$C$13*(INDEX(T$331:T$342,$D1853))</f>
        <v/>
      </c>
      <c r="U1853" s="45">
        <f>U1826*Settings!$C$13*(INDEX(U$331:U$342,$D1853))</f>
        <v/>
      </c>
      <c r="V1853" s="45">
        <f>V1826*Settings!$C$13*(INDEX(V$331:V$342,$D1853))</f>
        <v/>
      </c>
      <c r="W1853" s="45">
        <f>W1826*Settings!$C$13*(INDEX(W$331:W$342,$D1853))</f>
        <v/>
      </c>
      <c r="X1853" s="45">
        <f>X1826*Settings!$C$13*(INDEX(X$331:X$342,$D1853))</f>
        <v/>
      </c>
      <c r="Y1853" s="45">
        <f>Y1826*Settings!$C$13*(INDEX(Y$331:Y$342,$D1853))</f>
        <v/>
      </c>
      <c r="Z1853" s="45">
        <f>Z1826*Settings!$C$13*(INDEX(Z$331:Z$342,$D1853))</f>
        <v/>
      </c>
      <c r="AA1853" s="45">
        <f>AA1826*Settings!$C$13*(INDEX(AA$331:AA$342,$D1853))</f>
        <v/>
      </c>
      <c r="AB1853" s="45">
        <f>AB1826*Settings!$C$13*(INDEX(AB$331:AB$342,$D1853))</f>
        <v/>
      </c>
      <c r="AC1853" s="45">
        <f>AC1826*Settings!$C$13*(INDEX(AC$331:AC$342,$D1853))</f>
        <v/>
      </c>
      <c r="AD1853" s="46">
        <f>REVENUE(AD1826,Settings!$C$13,INDEX(AD$331:AD$342,$D1853))</f>
        <v/>
      </c>
      <c r="AF1853" s="11">
        <f>LOWER(Settings!$C$4)&amp;".mit."&amp;$A1853&amp;IF($C1853="","","."&amp;$C1853&amp;"."&amp;$B1853)&amp;IF(INDEX(Variables!$D$5:$D$105,MATCH($A1853,Variables!$A$5:$A$105,0))="","","."&amp;INDEX(Variables!$D$5:$D$105,MATCH($A1853,Variables!$A$5:$A$105,0)))&amp;"."&amp;AF$5</f>
        <v/>
      </c>
      <c r="AG1853" s="44">
        <f>AG1826*Settings!$C$13*(INDEX(AG$331:AG$342,$D1853))</f>
        <v/>
      </c>
      <c r="AH1853" s="45">
        <f>AH1826*Settings!$C$13*(INDEX(AH$331:AH$342,$D1853))</f>
        <v/>
      </c>
      <c r="AI1853" s="45">
        <f>AI1826*Settings!$C$13*(INDEX(AI$331:AI$342,$D1853))</f>
        <v/>
      </c>
      <c r="AJ1853" s="45">
        <f>AJ1826*Settings!$C$13*(INDEX(AJ$331:AJ$342,$D1853))</f>
        <v/>
      </c>
      <c r="AK1853" s="45">
        <f>AK1826*Settings!$C$13*(INDEX(AK$331:AK$342,$D1853))</f>
        <v/>
      </c>
      <c r="AL1853" s="45">
        <f>AL1826*Settings!$C$13*(INDEX(AL$331:AL$342,$D1853))</f>
        <v/>
      </c>
      <c r="AM1853" s="45">
        <f>AM1826*Settings!$C$13*(INDEX(AM$331:AM$342,$D1853))</f>
        <v/>
      </c>
      <c r="AN1853" s="45">
        <f>AN1826*Settings!$C$13*(INDEX(AN$331:AN$342,$D1853))</f>
        <v/>
      </c>
      <c r="AO1853" s="45">
        <f>AO1826*Settings!$C$13*(INDEX(AO$331:AO$342,$D1853))</f>
        <v/>
      </c>
      <c r="AP1853" s="45">
        <f>AP1826*Settings!$C$13*(INDEX(AP$331:AP$342,$D1853))</f>
        <v/>
      </c>
      <c r="AQ1853" s="45">
        <f>AQ1826*Settings!$C$13*(INDEX(AQ$331:AQ$342,$D1853))</f>
        <v/>
      </c>
      <c r="AR1853" s="45">
        <f>AR1826*Settings!$C$13*(INDEX(AR$331:AR$342,$D1853))</f>
        <v/>
      </c>
      <c r="AS1853" s="45">
        <f>AS1826*Settings!$C$13*(INDEX(AS$331:AS$342,$D1853))</f>
        <v/>
      </c>
      <c r="AT1853" s="45">
        <f>AT1826*Settings!$C$13*(INDEX(AT$331:AT$342,$D1853))</f>
        <v/>
      </c>
      <c r="AU1853" s="45">
        <f>AU1826*Settings!$C$13*(INDEX(AU$331:AU$342,$D1853))</f>
        <v/>
      </c>
      <c r="AV1853" s="45">
        <f>AV1826*Settings!$C$13*(INDEX(AV$331:AV$342,$D1853))</f>
        <v/>
      </c>
      <c r="AW1853" s="45">
        <f>AW1826*Settings!$C$13*(INDEX(AW$331:AW$342,$D1853))</f>
        <v/>
      </c>
      <c r="AX1853" s="45">
        <f>AX1826*Settings!$C$13*(INDEX(AX$331:AX$342,$D1853))</f>
        <v/>
      </c>
      <c r="AY1853" s="46">
        <f>REVENUE(AY1826,Settings!$C$13,INDEX(AY$331:AY$342,$D1853))</f>
        <v/>
      </c>
    </row>
    <row r="1854" hidden="1" outlineLevel="2">
      <c r="A1854" s="14" t="inlineStr">
        <is>
          <t>rsub</t>
        </is>
      </c>
      <c r="B1854" s="14" t="inlineStr">
        <is>
          <t>die</t>
        </is>
      </c>
      <c r="C1854" s="14" t="inlineStr">
        <is>
          <t>ftr</t>
        </is>
      </c>
      <c r="D1854" s="37">
        <f>INDEX(Inputs!$R$5:$R$132,MATCH($B1854&amp;"|"&amp;$C1854,Inputs!$A$5:$A$132,0))</f>
        <v/>
      </c>
      <c r="E1854" s="36" t="n"/>
      <c r="F1854" s="36" t="n"/>
      <c r="G1854" s="36" t="n"/>
      <c r="H1854" s="14">
        <f>INDEX(Variables!$B$5:$B$105,MATCH($A1854,Variables!$A$5:$A$105,0))&amp;IF($C1854="",""," | "&amp;INDEX(Mapping!$B$5:$B$26,MATCH($C1854,Mapping!$A$5:$A$26,0))&amp;" | "&amp;INDEX(Mapping!$B$30:$B$41,MATCH($B1854,Mapping!$A$30:$A$41,0)))</f>
        <v/>
      </c>
      <c r="I1854" s="14">
        <f>INDEX(Variables!$C$5:$C$105,MATCH($A1854,Variables!$A$5:$A$105,0))</f>
        <v/>
      </c>
      <c r="J1854" s="14">
        <f>INDEX(Variables!$E$5:$E$105,MATCH($A1854,Variables!$A$5:$A$105,0))</f>
        <v/>
      </c>
      <c r="K1854" s="11">
        <f>LOWER(Settings!$C$4)&amp;".mit."&amp;$A1854&amp;IF($C1854="","","."&amp;$C1854&amp;"."&amp;$B1854)&amp;IF(INDEX(Variables!$D$5:$D$105,MATCH($A1854,Variables!$A$5:$A$105,0))="","","."&amp;INDEX(Variables!$D$5:$D$105,MATCH($A1854,Variables!$A$5:$A$105,0)))&amp;"."&amp;K$5</f>
        <v/>
      </c>
      <c r="L1854" s="44">
        <f>L1827*Settings!$C$13*(INDEX(L$331:L$342,$D1854))</f>
        <v/>
      </c>
      <c r="M1854" s="45">
        <f>M1827*Settings!$C$13*(INDEX(M$331:M$342,$D1854))</f>
        <v/>
      </c>
      <c r="N1854" s="45">
        <f>N1827*Settings!$C$13*(INDEX(N$331:N$342,$D1854))</f>
        <v/>
      </c>
      <c r="O1854" s="45">
        <f>O1827*Settings!$C$13*(INDEX(O$331:O$342,$D1854))</f>
        <v/>
      </c>
      <c r="P1854" s="45">
        <f>P1827*Settings!$C$13*(INDEX(P$331:P$342,$D1854))</f>
        <v/>
      </c>
      <c r="Q1854" s="45">
        <f>Q1827*Settings!$C$13*(INDEX(Q$331:Q$342,$D1854))</f>
        <v/>
      </c>
      <c r="R1854" s="45">
        <f>R1827*Settings!$C$13*(INDEX(R$331:R$342,$D1854))</f>
        <v/>
      </c>
      <c r="S1854" s="45">
        <f>S1827*Settings!$C$13*(INDEX(S$331:S$342,$D1854))</f>
        <v/>
      </c>
      <c r="T1854" s="45">
        <f>T1827*Settings!$C$13*(INDEX(T$331:T$342,$D1854))</f>
        <v/>
      </c>
      <c r="U1854" s="45">
        <f>U1827*Settings!$C$13*(INDEX(U$331:U$342,$D1854))</f>
        <v/>
      </c>
      <c r="V1854" s="45">
        <f>V1827*Settings!$C$13*(INDEX(V$331:V$342,$D1854))</f>
        <v/>
      </c>
      <c r="W1854" s="45">
        <f>W1827*Settings!$C$13*(INDEX(W$331:W$342,$D1854))</f>
        <v/>
      </c>
      <c r="X1854" s="45">
        <f>X1827*Settings!$C$13*(INDEX(X$331:X$342,$D1854))</f>
        <v/>
      </c>
      <c r="Y1854" s="45">
        <f>Y1827*Settings!$C$13*(INDEX(Y$331:Y$342,$D1854))</f>
        <v/>
      </c>
      <c r="Z1854" s="45">
        <f>Z1827*Settings!$C$13*(INDEX(Z$331:Z$342,$D1854))</f>
        <v/>
      </c>
      <c r="AA1854" s="45">
        <f>AA1827*Settings!$C$13*(INDEX(AA$331:AA$342,$D1854))</f>
        <v/>
      </c>
      <c r="AB1854" s="45">
        <f>AB1827*Settings!$C$13*(INDEX(AB$331:AB$342,$D1854))</f>
        <v/>
      </c>
      <c r="AC1854" s="45">
        <f>AC1827*Settings!$C$13*(INDEX(AC$331:AC$342,$D1854))</f>
        <v/>
      </c>
      <c r="AD1854" s="46">
        <f>REVENUE(AD1827,Settings!$C$13,INDEX(AD$331:AD$342,$D1854))</f>
        <v/>
      </c>
      <c r="AF1854" s="11">
        <f>LOWER(Settings!$C$4)&amp;".mit."&amp;$A1854&amp;IF($C1854="","","."&amp;$C1854&amp;"."&amp;$B1854)&amp;IF(INDEX(Variables!$D$5:$D$105,MATCH($A1854,Variables!$A$5:$A$105,0))="","","."&amp;INDEX(Variables!$D$5:$D$105,MATCH($A1854,Variables!$A$5:$A$105,0)))&amp;"."&amp;AF$5</f>
        <v/>
      </c>
      <c r="AG1854" s="44">
        <f>AG1827*Settings!$C$13*(INDEX(AG$331:AG$342,$D1854))</f>
        <v/>
      </c>
      <c r="AH1854" s="45">
        <f>AH1827*Settings!$C$13*(INDEX(AH$331:AH$342,$D1854))</f>
        <v/>
      </c>
      <c r="AI1854" s="45">
        <f>AI1827*Settings!$C$13*(INDEX(AI$331:AI$342,$D1854))</f>
        <v/>
      </c>
      <c r="AJ1854" s="45">
        <f>AJ1827*Settings!$C$13*(INDEX(AJ$331:AJ$342,$D1854))</f>
        <v/>
      </c>
      <c r="AK1854" s="45">
        <f>AK1827*Settings!$C$13*(INDEX(AK$331:AK$342,$D1854))</f>
        <v/>
      </c>
      <c r="AL1854" s="45">
        <f>AL1827*Settings!$C$13*(INDEX(AL$331:AL$342,$D1854))</f>
        <v/>
      </c>
      <c r="AM1854" s="45">
        <f>AM1827*Settings!$C$13*(INDEX(AM$331:AM$342,$D1854))</f>
        <v/>
      </c>
      <c r="AN1854" s="45">
        <f>AN1827*Settings!$C$13*(INDEX(AN$331:AN$342,$D1854))</f>
        <v/>
      </c>
      <c r="AO1854" s="45">
        <f>AO1827*Settings!$C$13*(INDEX(AO$331:AO$342,$D1854))</f>
        <v/>
      </c>
      <c r="AP1854" s="45">
        <f>AP1827*Settings!$C$13*(INDEX(AP$331:AP$342,$D1854))</f>
        <v/>
      </c>
      <c r="AQ1854" s="45">
        <f>AQ1827*Settings!$C$13*(INDEX(AQ$331:AQ$342,$D1854))</f>
        <v/>
      </c>
      <c r="AR1854" s="45">
        <f>AR1827*Settings!$C$13*(INDEX(AR$331:AR$342,$D1854))</f>
        <v/>
      </c>
      <c r="AS1854" s="45">
        <f>AS1827*Settings!$C$13*(INDEX(AS$331:AS$342,$D1854))</f>
        <v/>
      </c>
      <c r="AT1854" s="45">
        <f>AT1827*Settings!$C$13*(INDEX(AT$331:AT$342,$D1854))</f>
        <v/>
      </c>
      <c r="AU1854" s="45">
        <f>AU1827*Settings!$C$13*(INDEX(AU$331:AU$342,$D1854))</f>
        <v/>
      </c>
      <c r="AV1854" s="45">
        <f>AV1827*Settings!$C$13*(INDEX(AV$331:AV$342,$D1854))</f>
        <v/>
      </c>
      <c r="AW1854" s="45">
        <f>AW1827*Settings!$C$13*(INDEX(AW$331:AW$342,$D1854))</f>
        <v/>
      </c>
      <c r="AX1854" s="45">
        <f>AX1827*Settings!$C$13*(INDEX(AX$331:AX$342,$D1854))</f>
        <v/>
      </c>
      <c r="AY1854" s="46">
        <f>REVENUE(AY1827,Settings!$C$13,INDEX(AY$331:AY$342,$D1854))</f>
        <v/>
      </c>
    </row>
    <row r="1855" hidden="1" outlineLevel="2">
      <c r="A1855" s="14" t="inlineStr">
        <is>
          <t>rsub</t>
        </is>
      </c>
      <c r="B1855" s="14" t="inlineStr">
        <is>
          <t>lpg</t>
        </is>
      </c>
      <c r="C1855" s="14" t="inlineStr">
        <is>
          <t>ftr</t>
        </is>
      </c>
      <c r="D1855" s="37">
        <f>INDEX(Inputs!$R$5:$R$132,MATCH($B1855&amp;"|"&amp;$C1855,Inputs!$A$5:$A$132,0))</f>
        <v/>
      </c>
      <c r="E1855" s="36" t="n"/>
      <c r="F1855" s="36" t="n"/>
      <c r="G1855" s="36" t="n"/>
      <c r="H1855" s="14">
        <f>INDEX(Variables!$B$5:$B$105,MATCH($A1855,Variables!$A$5:$A$105,0))&amp;IF($C1855="",""," | "&amp;INDEX(Mapping!$B$5:$B$26,MATCH($C1855,Mapping!$A$5:$A$26,0))&amp;" | "&amp;INDEX(Mapping!$B$30:$B$41,MATCH($B1855,Mapping!$A$30:$A$41,0)))</f>
        <v/>
      </c>
      <c r="I1855" s="14">
        <f>INDEX(Variables!$C$5:$C$105,MATCH($A1855,Variables!$A$5:$A$105,0))</f>
        <v/>
      </c>
      <c r="J1855" s="14">
        <f>INDEX(Variables!$E$5:$E$105,MATCH($A1855,Variables!$A$5:$A$105,0))</f>
        <v/>
      </c>
      <c r="K1855" s="11">
        <f>LOWER(Settings!$C$4)&amp;".mit."&amp;$A1855&amp;IF($C1855="","","."&amp;$C1855&amp;"."&amp;$B1855)&amp;IF(INDEX(Variables!$D$5:$D$105,MATCH($A1855,Variables!$A$5:$A$105,0))="","","."&amp;INDEX(Variables!$D$5:$D$105,MATCH($A1855,Variables!$A$5:$A$105,0)))&amp;"."&amp;K$5</f>
        <v/>
      </c>
      <c r="L1855" s="44">
        <f>L1828*Settings!$C$13*(INDEX(L$331:L$342,$D1855))</f>
        <v/>
      </c>
      <c r="M1855" s="45">
        <f>M1828*Settings!$C$13*(INDEX(M$331:M$342,$D1855))</f>
        <v/>
      </c>
      <c r="N1855" s="45">
        <f>N1828*Settings!$C$13*(INDEX(N$331:N$342,$D1855))</f>
        <v/>
      </c>
      <c r="O1855" s="45">
        <f>O1828*Settings!$C$13*(INDEX(O$331:O$342,$D1855))</f>
        <v/>
      </c>
      <c r="P1855" s="45">
        <f>P1828*Settings!$C$13*(INDEX(P$331:P$342,$D1855))</f>
        <v/>
      </c>
      <c r="Q1855" s="45">
        <f>Q1828*Settings!$C$13*(INDEX(Q$331:Q$342,$D1855))</f>
        <v/>
      </c>
      <c r="R1855" s="45">
        <f>R1828*Settings!$C$13*(INDEX(R$331:R$342,$D1855))</f>
        <v/>
      </c>
      <c r="S1855" s="45">
        <f>S1828*Settings!$C$13*(INDEX(S$331:S$342,$D1855))</f>
        <v/>
      </c>
      <c r="T1855" s="45">
        <f>T1828*Settings!$C$13*(INDEX(T$331:T$342,$D1855))</f>
        <v/>
      </c>
      <c r="U1855" s="45">
        <f>U1828*Settings!$C$13*(INDEX(U$331:U$342,$D1855))</f>
        <v/>
      </c>
      <c r="V1855" s="45">
        <f>V1828*Settings!$C$13*(INDEX(V$331:V$342,$D1855))</f>
        <v/>
      </c>
      <c r="W1855" s="45">
        <f>W1828*Settings!$C$13*(INDEX(W$331:W$342,$D1855))</f>
        <v/>
      </c>
      <c r="X1855" s="45">
        <f>X1828*Settings!$C$13*(INDEX(X$331:X$342,$D1855))</f>
        <v/>
      </c>
      <c r="Y1855" s="45">
        <f>Y1828*Settings!$C$13*(INDEX(Y$331:Y$342,$D1855))</f>
        <v/>
      </c>
      <c r="Z1855" s="45">
        <f>Z1828*Settings!$C$13*(INDEX(Z$331:Z$342,$D1855))</f>
        <v/>
      </c>
      <c r="AA1855" s="45">
        <f>AA1828*Settings!$C$13*(INDEX(AA$331:AA$342,$D1855))</f>
        <v/>
      </c>
      <c r="AB1855" s="45">
        <f>AB1828*Settings!$C$13*(INDEX(AB$331:AB$342,$D1855))</f>
        <v/>
      </c>
      <c r="AC1855" s="45">
        <f>AC1828*Settings!$C$13*(INDEX(AC$331:AC$342,$D1855))</f>
        <v/>
      </c>
      <c r="AD1855" s="46">
        <f>REVENUE(AD1828,Settings!$C$13,INDEX(AD$331:AD$342,$D1855))</f>
        <v/>
      </c>
      <c r="AF1855" s="11">
        <f>LOWER(Settings!$C$4)&amp;".mit."&amp;$A1855&amp;IF($C1855="","","."&amp;$C1855&amp;"."&amp;$B1855)&amp;IF(INDEX(Variables!$D$5:$D$105,MATCH($A1855,Variables!$A$5:$A$105,0))="","","."&amp;INDEX(Variables!$D$5:$D$105,MATCH($A1855,Variables!$A$5:$A$105,0)))&amp;"."&amp;AF$5</f>
        <v/>
      </c>
      <c r="AG1855" s="44">
        <f>AG1828*Settings!$C$13*(INDEX(AG$331:AG$342,$D1855))</f>
        <v/>
      </c>
      <c r="AH1855" s="45">
        <f>AH1828*Settings!$C$13*(INDEX(AH$331:AH$342,$D1855))</f>
        <v/>
      </c>
      <c r="AI1855" s="45">
        <f>AI1828*Settings!$C$13*(INDEX(AI$331:AI$342,$D1855))</f>
        <v/>
      </c>
      <c r="AJ1855" s="45">
        <f>AJ1828*Settings!$C$13*(INDEX(AJ$331:AJ$342,$D1855))</f>
        <v/>
      </c>
      <c r="AK1855" s="45">
        <f>AK1828*Settings!$C$13*(INDEX(AK$331:AK$342,$D1855))</f>
        <v/>
      </c>
      <c r="AL1855" s="45">
        <f>AL1828*Settings!$C$13*(INDEX(AL$331:AL$342,$D1855))</f>
        <v/>
      </c>
      <c r="AM1855" s="45">
        <f>AM1828*Settings!$C$13*(INDEX(AM$331:AM$342,$D1855))</f>
        <v/>
      </c>
      <c r="AN1855" s="45">
        <f>AN1828*Settings!$C$13*(INDEX(AN$331:AN$342,$D1855))</f>
        <v/>
      </c>
      <c r="AO1855" s="45">
        <f>AO1828*Settings!$C$13*(INDEX(AO$331:AO$342,$D1855))</f>
        <v/>
      </c>
      <c r="AP1855" s="45">
        <f>AP1828*Settings!$C$13*(INDEX(AP$331:AP$342,$D1855))</f>
        <v/>
      </c>
      <c r="AQ1855" s="45">
        <f>AQ1828*Settings!$C$13*(INDEX(AQ$331:AQ$342,$D1855))</f>
        <v/>
      </c>
      <c r="AR1855" s="45">
        <f>AR1828*Settings!$C$13*(INDEX(AR$331:AR$342,$D1855))</f>
        <v/>
      </c>
      <c r="AS1855" s="45">
        <f>AS1828*Settings!$C$13*(INDEX(AS$331:AS$342,$D1855))</f>
        <v/>
      </c>
      <c r="AT1855" s="45">
        <f>AT1828*Settings!$C$13*(INDEX(AT$331:AT$342,$D1855))</f>
        <v/>
      </c>
      <c r="AU1855" s="45">
        <f>AU1828*Settings!$C$13*(INDEX(AU$331:AU$342,$D1855))</f>
        <v/>
      </c>
      <c r="AV1855" s="45">
        <f>AV1828*Settings!$C$13*(INDEX(AV$331:AV$342,$D1855))</f>
        <v/>
      </c>
      <c r="AW1855" s="45">
        <f>AW1828*Settings!$C$13*(INDEX(AW$331:AW$342,$D1855))</f>
        <v/>
      </c>
      <c r="AX1855" s="45">
        <f>AX1828*Settings!$C$13*(INDEX(AX$331:AX$342,$D1855))</f>
        <v/>
      </c>
      <c r="AY1855" s="46">
        <f>REVENUE(AY1828,Settings!$C$13,INDEX(AY$331:AY$342,$D1855))</f>
        <v/>
      </c>
    </row>
    <row r="1856" hidden="1" outlineLevel="2">
      <c r="A1856" s="14" t="inlineStr">
        <is>
          <t>rsub</t>
        </is>
      </c>
      <c r="B1856" s="14" t="inlineStr">
        <is>
          <t>ker</t>
        </is>
      </c>
      <c r="C1856" s="14" t="inlineStr">
        <is>
          <t>ftr</t>
        </is>
      </c>
      <c r="D1856" s="37">
        <f>INDEX(Inputs!$R$5:$R$132,MATCH($B1856&amp;"|"&amp;$C1856,Inputs!$A$5:$A$132,0))</f>
        <v/>
      </c>
      <c r="E1856" s="36" t="n"/>
      <c r="F1856" s="36" t="n"/>
      <c r="G1856" s="36" t="n"/>
      <c r="H1856" s="14">
        <f>INDEX(Variables!$B$5:$B$105,MATCH($A1856,Variables!$A$5:$A$105,0))&amp;IF($C1856="",""," | "&amp;INDEX(Mapping!$B$5:$B$26,MATCH($C1856,Mapping!$A$5:$A$26,0))&amp;" | "&amp;INDEX(Mapping!$B$30:$B$41,MATCH($B1856,Mapping!$A$30:$A$41,0)))</f>
        <v/>
      </c>
      <c r="I1856" s="14">
        <f>INDEX(Variables!$C$5:$C$105,MATCH($A1856,Variables!$A$5:$A$105,0))</f>
        <v/>
      </c>
      <c r="J1856" s="14">
        <f>INDEX(Variables!$E$5:$E$105,MATCH($A1856,Variables!$A$5:$A$105,0))</f>
        <v/>
      </c>
      <c r="K1856" s="11">
        <f>LOWER(Settings!$C$4)&amp;".mit."&amp;$A1856&amp;IF($C1856="","","."&amp;$C1856&amp;"."&amp;$B1856)&amp;IF(INDEX(Variables!$D$5:$D$105,MATCH($A1856,Variables!$A$5:$A$105,0))="","","."&amp;INDEX(Variables!$D$5:$D$105,MATCH($A1856,Variables!$A$5:$A$105,0)))&amp;"."&amp;K$5</f>
        <v/>
      </c>
      <c r="L1856" s="44">
        <f>L1829*Settings!$C$13*(INDEX(L$331:L$342,$D1856))</f>
        <v/>
      </c>
      <c r="M1856" s="45">
        <f>M1829*Settings!$C$13*(INDEX(M$331:M$342,$D1856))</f>
        <v/>
      </c>
      <c r="N1856" s="45">
        <f>N1829*Settings!$C$13*(INDEX(N$331:N$342,$D1856))</f>
        <v/>
      </c>
      <c r="O1856" s="45">
        <f>O1829*Settings!$C$13*(INDEX(O$331:O$342,$D1856))</f>
        <v/>
      </c>
      <c r="P1856" s="45">
        <f>P1829*Settings!$C$13*(INDEX(P$331:P$342,$D1856))</f>
        <v/>
      </c>
      <c r="Q1856" s="45">
        <f>Q1829*Settings!$C$13*(INDEX(Q$331:Q$342,$D1856))</f>
        <v/>
      </c>
      <c r="R1856" s="45">
        <f>R1829*Settings!$C$13*(INDEX(R$331:R$342,$D1856))</f>
        <v/>
      </c>
      <c r="S1856" s="45">
        <f>S1829*Settings!$C$13*(INDEX(S$331:S$342,$D1856))</f>
        <v/>
      </c>
      <c r="T1856" s="45">
        <f>T1829*Settings!$C$13*(INDEX(T$331:T$342,$D1856))</f>
        <v/>
      </c>
      <c r="U1856" s="45">
        <f>U1829*Settings!$C$13*(INDEX(U$331:U$342,$D1856))</f>
        <v/>
      </c>
      <c r="V1856" s="45">
        <f>V1829*Settings!$C$13*(INDEX(V$331:V$342,$D1856))</f>
        <v/>
      </c>
      <c r="W1856" s="45">
        <f>W1829*Settings!$C$13*(INDEX(W$331:W$342,$D1856))</f>
        <v/>
      </c>
      <c r="X1856" s="45">
        <f>X1829*Settings!$C$13*(INDEX(X$331:X$342,$D1856))</f>
        <v/>
      </c>
      <c r="Y1856" s="45">
        <f>Y1829*Settings!$C$13*(INDEX(Y$331:Y$342,$D1856))</f>
        <v/>
      </c>
      <c r="Z1856" s="45">
        <f>Z1829*Settings!$C$13*(INDEX(Z$331:Z$342,$D1856))</f>
        <v/>
      </c>
      <c r="AA1856" s="45">
        <f>AA1829*Settings!$C$13*(INDEX(AA$331:AA$342,$D1856))</f>
        <v/>
      </c>
      <c r="AB1856" s="45">
        <f>AB1829*Settings!$C$13*(INDEX(AB$331:AB$342,$D1856))</f>
        <v/>
      </c>
      <c r="AC1856" s="45">
        <f>AC1829*Settings!$C$13*(INDEX(AC$331:AC$342,$D1856))</f>
        <v/>
      </c>
      <c r="AD1856" s="46">
        <f>REVENUE(AD1829,Settings!$C$13,INDEX(AD$331:AD$342,$D1856))</f>
        <v/>
      </c>
      <c r="AF1856" s="11">
        <f>LOWER(Settings!$C$4)&amp;".mit."&amp;$A1856&amp;IF($C1856="","","."&amp;$C1856&amp;"."&amp;$B1856)&amp;IF(INDEX(Variables!$D$5:$D$105,MATCH($A1856,Variables!$A$5:$A$105,0))="","","."&amp;INDEX(Variables!$D$5:$D$105,MATCH($A1856,Variables!$A$5:$A$105,0)))&amp;"."&amp;AF$5</f>
        <v/>
      </c>
      <c r="AG1856" s="44">
        <f>AG1829*Settings!$C$13*(INDEX(AG$331:AG$342,$D1856))</f>
        <v/>
      </c>
      <c r="AH1856" s="45">
        <f>AH1829*Settings!$C$13*(INDEX(AH$331:AH$342,$D1856))</f>
        <v/>
      </c>
      <c r="AI1856" s="45">
        <f>AI1829*Settings!$C$13*(INDEX(AI$331:AI$342,$D1856))</f>
        <v/>
      </c>
      <c r="AJ1856" s="45">
        <f>AJ1829*Settings!$C$13*(INDEX(AJ$331:AJ$342,$D1856))</f>
        <v/>
      </c>
      <c r="AK1856" s="45">
        <f>AK1829*Settings!$C$13*(INDEX(AK$331:AK$342,$D1856))</f>
        <v/>
      </c>
      <c r="AL1856" s="45">
        <f>AL1829*Settings!$C$13*(INDEX(AL$331:AL$342,$D1856))</f>
        <v/>
      </c>
      <c r="AM1856" s="45">
        <f>AM1829*Settings!$C$13*(INDEX(AM$331:AM$342,$D1856))</f>
        <v/>
      </c>
      <c r="AN1856" s="45">
        <f>AN1829*Settings!$C$13*(INDEX(AN$331:AN$342,$D1856))</f>
        <v/>
      </c>
      <c r="AO1856" s="45">
        <f>AO1829*Settings!$C$13*(INDEX(AO$331:AO$342,$D1856))</f>
        <v/>
      </c>
      <c r="AP1856" s="45">
        <f>AP1829*Settings!$C$13*(INDEX(AP$331:AP$342,$D1856))</f>
        <v/>
      </c>
      <c r="AQ1856" s="45">
        <f>AQ1829*Settings!$C$13*(INDEX(AQ$331:AQ$342,$D1856))</f>
        <v/>
      </c>
      <c r="AR1856" s="45">
        <f>AR1829*Settings!$C$13*(INDEX(AR$331:AR$342,$D1856))</f>
        <v/>
      </c>
      <c r="AS1856" s="45">
        <f>AS1829*Settings!$C$13*(INDEX(AS$331:AS$342,$D1856))</f>
        <v/>
      </c>
      <c r="AT1856" s="45">
        <f>AT1829*Settings!$C$13*(INDEX(AT$331:AT$342,$D1856))</f>
        <v/>
      </c>
      <c r="AU1856" s="45">
        <f>AU1829*Settings!$C$13*(INDEX(AU$331:AU$342,$D1856))</f>
        <v/>
      </c>
      <c r="AV1856" s="45">
        <f>AV1829*Settings!$C$13*(INDEX(AV$331:AV$342,$D1856))</f>
        <v/>
      </c>
      <c r="AW1856" s="45">
        <f>AW1829*Settings!$C$13*(INDEX(AW$331:AW$342,$D1856))</f>
        <v/>
      </c>
      <c r="AX1856" s="45">
        <f>AX1829*Settings!$C$13*(INDEX(AX$331:AX$342,$D1856))</f>
        <v/>
      </c>
      <c r="AY1856" s="46">
        <f>REVENUE(AY1829,Settings!$C$13,INDEX(AY$331:AY$342,$D1856))</f>
        <v/>
      </c>
    </row>
    <row r="1857" hidden="1" outlineLevel="2">
      <c r="A1857" s="14" t="inlineStr">
        <is>
          <t>rsub</t>
        </is>
      </c>
      <c r="B1857" s="14" t="inlineStr">
        <is>
          <t>oop</t>
        </is>
      </c>
      <c r="C1857" s="14" t="inlineStr">
        <is>
          <t>ftr</t>
        </is>
      </c>
      <c r="D1857" s="37">
        <f>INDEX(Inputs!$R$5:$R$132,MATCH($B1857&amp;"|"&amp;$C1857,Inputs!$A$5:$A$132,0))</f>
        <v/>
      </c>
      <c r="E1857" s="36" t="n"/>
      <c r="F1857" s="36" t="n"/>
      <c r="G1857" s="36" t="n"/>
      <c r="H1857" s="14">
        <f>INDEX(Variables!$B$5:$B$105,MATCH($A1857,Variables!$A$5:$A$105,0))&amp;IF($C1857="",""," | "&amp;INDEX(Mapping!$B$5:$B$26,MATCH($C1857,Mapping!$A$5:$A$26,0))&amp;" | "&amp;INDEX(Mapping!$B$30:$B$41,MATCH($B1857,Mapping!$A$30:$A$41,0)))</f>
        <v/>
      </c>
      <c r="I1857" s="14">
        <f>INDEX(Variables!$C$5:$C$105,MATCH($A1857,Variables!$A$5:$A$105,0))</f>
        <v/>
      </c>
      <c r="J1857" s="14">
        <f>INDEX(Variables!$E$5:$E$105,MATCH($A1857,Variables!$A$5:$A$105,0))</f>
        <v/>
      </c>
      <c r="K1857" s="11">
        <f>LOWER(Settings!$C$4)&amp;".mit."&amp;$A1857&amp;IF($C1857="","","."&amp;$C1857&amp;"."&amp;$B1857)&amp;IF(INDEX(Variables!$D$5:$D$105,MATCH($A1857,Variables!$A$5:$A$105,0))="","","."&amp;INDEX(Variables!$D$5:$D$105,MATCH($A1857,Variables!$A$5:$A$105,0)))&amp;"."&amp;K$5</f>
        <v/>
      </c>
      <c r="L1857" s="44">
        <f>L1830*Settings!$C$13*(INDEX(L$331:L$342,$D1857))</f>
        <v/>
      </c>
      <c r="M1857" s="45">
        <f>M1830*Settings!$C$13*(INDEX(M$331:M$342,$D1857))</f>
        <v/>
      </c>
      <c r="N1857" s="45">
        <f>N1830*Settings!$C$13*(INDEX(N$331:N$342,$D1857))</f>
        <v/>
      </c>
      <c r="O1857" s="45">
        <f>O1830*Settings!$C$13*(INDEX(O$331:O$342,$D1857))</f>
        <v/>
      </c>
      <c r="P1857" s="45">
        <f>P1830*Settings!$C$13*(INDEX(P$331:P$342,$D1857))</f>
        <v/>
      </c>
      <c r="Q1857" s="45">
        <f>Q1830*Settings!$C$13*(INDEX(Q$331:Q$342,$D1857))</f>
        <v/>
      </c>
      <c r="R1857" s="45">
        <f>R1830*Settings!$C$13*(INDEX(R$331:R$342,$D1857))</f>
        <v/>
      </c>
      <c r="S1857" s="45">
        <f>S1830*Settings!$C$13*(INDEX(S$331:S$342,$D1857))</f>
        <v/>
      </c>
      <c r="T1857" s="45">
        <f>T1830*Settings!$C$13*(INDEX(T$331:T$342,$D1857))</f>
        <v/>
      </c>
      <c r="U1857" s="45">
        <f>U1830*Settings!$C$13*(INDEX(U$331:U$342,$D1857))</f>
        <v/>
      </c>
      <c r="V1857" s="45">
        <f>V1830*Settings!$C$13*(INDEX(V$331:V$342,$D1857))</f>
        <v/>
      </c>
      <c r="W1857" s="45">
        <f>W1830*Settings!$C$13*(INDEX(W$331:W$342,$D1857))</f>
        <v/>
      </c>
      <c r="X1857" s="45">
        <f>X1830*Settings!$C$13*(INDEX(X$331:X$342,$D1857))</f>
        <v/>
      </c>
      <c r="Y1857" s="45">
        <f>Y1830*Settings!$C$13*(INDEX(Y$331:Y$342,$D1857))</f>
        <v/>
      </c>
      <c r="Z1857" s="45">
        <f>Z1830*Settings!$C$13*(INDEX(Z$331:Z$342,$D1857))</f>
        <v/>
      </c>
      <c r="AA1857" s="45">
        <f>AA1830*Settings!$C$13*(INDEX(AA$331:AA$342,$D1857))</f>
        <v/>
      </c>
      <c r="AB1857" s="45">
        <f>AB1830*Settings!$C$13*(INDEX(AB$331:AB$342,$D1857))</f>
        <v/>
      </c>
      <c r="AC1857" s="45">
        <f>AC1830*Settings!$C$13*(INDEX(AC$331:AC$342,$D1857))</f>
        <v/>
      </c>
      <c r="AD1857" s="46">
        <f>REVENUE(AD1830,Settings!$C$13,INDEX(AD$331:AD$342,$D1857))</f>
        <v/>
      </c>
      <c r="AF1857" s="11">
        <f>LOWER(Settings!$C$4)&amp;".mit."&amp;$A1857&amp;IF($C1857="","","."&amp;$C1857&amp;"."&amp;$B1857)&amp;IF(INDEX(Variables!$D$5:$D$105,MATCH($A1857,Variables!$A$5:$A$105,0))="","","."&amp;INDEX(Variables!$D$5:$D$105,MATCH($A1857,Variables!$A$5:$A$105,0)))&amp;"."&amp;AF$5</f>
        <v/>
      </c>
      <c r="AG1857" s="44">
        <f>AG1830*Settings!$C$13*(INDEX(AG$331:AG$342,$D1857))</f>
        <v/>
      </c>
      <c r="AH1857" s="45">
        <f>AH1830*Settings!$C$13*(INDEX(AH$331:AH$342,$D1857))</f>
        <v/>
      </c>
      <c r="AI1857" s="45">
        <f>AI1830*Settings!$C$13*(INDEX(AI$331:AI$342,$D1857))</f>
        <v/>
      </c>
      <c r="AJ1857" s="45">
        <f>AJ1830*Settings!$C$13*(INDEX(AJ$331:AJ$342,$D1857))</f>
        <v/>
      </c>
      <c r="AK1857" s="45">
        <f>AK1830*Settings!$C$13*(INDEX(AK$331:AK$342,$D1857))</f>
        <v/>
      </c>
      <c r="AL1857" s="45">
        <f>AL1830*Settings!$C$13*(INDEX(AL$331:AL$342,$D1857))</f>
        <v/>
      </c>
      <c r="AM1857" s="45">
        <f>AM1830*Settings!$C$13*(INDEX(AM$331:AM$342,$D1857))</f>
        <v/>
      </c>
      <c r="AN1857" s="45">
        <f>AN1830*Settings!$C$13*(INDEX(AN$331:AN$342,$D1857))</f>
        <v/>
      </c>
      <c r="AO1857" s="45">
        <f>AO1830*Settings!$C$13*(INDEX(AO$331:AO$342,$D1857))</f>
        <v/>
      </c>
      <c r="AP1857" s="45">
        <f>AP1830*Settings!$C$13*(INDEX(AP$331:AP$342,$D1857))</f>
        <v/>
      </c>
      <c r="AQ1857" s="45">
        <f>AQ1830*Settings!$C$13*(INDEX(AQ$331:AQ$342,$D1857))</f>
        <v/>
      </c>
      <c r="AR1857" s="45">
        <f>AR1830*Settings!$C$13*(INDEX(AR$331:AR$342,$D1857))</f>
        <v/>
      </c>
      <c r="AS1857" s="45">
        <f>AS1830*Settings!$C$13*(INDEX(AS$331:AS$342,$D1857))</f>
        <v/>
      </c>
      <c r="AT1857" s="45">
        <f>AT1830*Settings!$C$13*(INDEX(AT$331:AT$342,$D1857))</f>
        <v/>
      </c>
      <c r="AU1857" s="45">
        <f>AU1830*Settings!$C$13*(INDEX(AU$331:AU$342,$D1857))</f>
        <v/>
      </c>
      <c r="AV1857" s="45">
        <f>AV1830*Settings!$C$13*(INDEX(AV$331:AV$342,$D1857))</f>
        <v/>
      </c>
      <c r="AW1857" s="45">
        <f>AW1830*Settings!$C$13*(INDEX(AW$331:AW$342,$D1857))</f>
        <v/>
      </c>
      <c r="AX1857" s="45">
        <f>AX1830*Settings!$C$13*(INDEX(AX$331:AX$342,$D1857))</f>
        <v/>
      </c>
      <c r="AY1857" s="46">
        <f>REVENUE(AY1830,Settings!$C$13,INDEX(AY$331:AY$342,$D1857))</f>
        <v/>
      </c>
    </row>
    <row r="1858" hidden="1" outlineLevel="2">
      <c r="A1858" s="14" t="inlineStr">
        <is>
          <t>rsub</t>
        </is>
      </c>
      <c r="B1858" s="14" t="inlineStr">
        <is>
          <t>bio</t>
        </is>
      </c>
      <c r="C1858" s="14" t="inlineStr">
        <is>
          <t>ftr</t>
        </is>
      </c>
      <c r="D1858" s="37">
        <f>INDEX(Inputs!$R$5:$R$132,MATCH($B1858&amp;"|"&amp;$C1858,Inputs!$A$5:$A$132,0))</f>
        <v/>
      </c>
      <c r="E1858" s="36" t="n"/>
      <c r="F1858" s="36" t="n"/>
      <c r="G1858" s="36" t="n"/>
      <c r="H1858" s="14">
        <f>INDEX(Variables!$B$5:$B$105,MATCH($A1858,Variables!$A$5:$A$105,0))&amp;IF($C1858="",""," | "&amp;INDEX(Mapping!$B$5:$B$26,MATCH($C1858,Mapping!$A$5:$A$26,0))&amp;" | "&amp;INDEX(Mapping!$B$30:$B$41,MATCH($B1858,Mapping!$A$30:$A$41,0)))</f>
        <v/>
      </c>
      <c r="I1858" s="14">
        <f>INDEX(Variables!$C$5:$C$105,MATCH($A1858,Variables!$A$5:$A$105,0))</f>
        <v/>
      </c>
      <c r="J1858" s="14">
        <f>INDEX(Variables!$E$5:$E$105,MATCH($A1858,Variables!$A$5:$A$105,0))</f>
        <v/>
      </c>
      <c r="K1858" s="11">
        <f>LOWER(Settings!$C$4)&amp;".mit."&amp;$A1858&amp;IF($C1858="","","."&amp;$C1858&amp;"."&amp;$B1858)&amp;IF(INDEX(Variables!$D$5:$D$105,MATCH($A1858,Variables!$A$5:$A$105,0))="","","."&amp;INDEX(Variables!$D$5:$D$105,MATCH($A1858,Variables!$A$5:$A$105,0)))&amp;"."&amp;K$5</f>
        <v/>
      </c>
      <c r="L1858" s="44">
        <f>L1831*Settings!$C$13*(INDEX(L$331:L$342,$D1858))</f>
        <v/>
      </c>
      <c r="M1858" s="45">
        <f>M1831*Settings!$C$13*(INDEX(M$331:M$342,$D1858))</f>
        <v/>
      </c>
      <c r="N1858" s="45">
        <f>N1831*Settings!$C$13*(INDEX(N$331:N$342,$D1858))</f>
        <v/>
      </c>
      <c r="O1858" s="45">
        <f>O1831*Settings!$C$13*(INDEX(O$331:O$342,$D1858))</f>
        <v/>
      </c>
      <c r="P1858" s="45">
        <f>P1831*Settings!$C$13*(INDEX(P$331:P$342,$D1858))</f>
        <v/>
      </c>
      <c r="Q1858" s="45">
        <f>Q1831*Settings!$C$13*(INDEX(Q$331:Q$342,$D1858))</f>
        <v/>
      </c>
      <c r="R1858" s="45">
        <f>R1831*Settings!$C$13*(INDEX(R$331:R$342,$D1858))</f>
        <v/>
      </c>
      <c r="S1858" s="45">
        <f>S1831*Settings!$C$13*(INDEX(S$331:S$342,$D1858))</f>
        <v/>
      </c>
      <c r="T1858" s="45">
        <f>T1831*Settings!$C$13*(INDEX(T$331:T$342,$D1858))</f>
        <v/>
      </c>
      <c r="U1858" s="45">
        <f>U1831*Settings!$C$13*(INDEX(U$331:U$342,$D1858))</f>
        <v/>
      </c>
      <c r="V1858" s="45">
        <f>V1831*Settings!$C$13*(INDEX(V$331:V$342,$D1858))</f>
        <v/>
      </c>
      <c r="W1858" s="45">
        <f>W1831*Settings!$C$13*(INDEX(W$331:W$342,$D1858))</f>
        <v/>
      </c>
      <c r="X1858" s="45">
        <f>X1831*Settings!$C$13*(INDEX(X$331:X$342,$D1858))</f>
        <v/>
      </c>
      <c r="Y1858" s="45">
        <f>Y1831*Settings!$C$13*(INDEX(Y$331:Y$342,$D1858))</f>
        <v/>
      </c>
      <c r="Z1858" s="45">
        <f>Z1831*Settings!$C$13*(INDEX(Z$331:Z$342,$D1858))</f>
        <v/>
      </c>
      <c r="AA1858" s="45">
        <f>AA1831*Settings!$C$13*(INDEX(AA$331:AA$342,$D1858))</f>
        <v/>
      </c>
      <c r="AB1858" s="45">
        <f>AB1831*Settings!$C$13*(INDEX(AB$331:AB$342,$D1858))</f>
        <v/>
      </c>
      <c r="AC1858" s="45">
        <f>AC1831*Settings!$C$13*(INDEX(AC$331:AC$342,$D1858))</f>
        <v/>
      </c>
      <c r="AD1858" s="46">
        <f>REVENUE(AD1831,Settings!$C$13,INDEX(AD$331:AD$342,$D1858))</f>
        <v/>
      </c>
      <c r="AF1858" s="11">
        <f>LOWER(Settings!$C$4)&amp;".mit."&amp;$A1858&amp;IF($C1858="","","."&amp;$C1858&amp;"."&amp;$B1858)&amp;IF(INDEX(Variables!$D$5:$D$105,MATCH($A1858,Variables!$A$5:$A$105,0))="","","."&amp;INDEX(Variables!$D$5:$D$105,MATCH($A1858,Variables!$A$5:$A$105,0)))&amp;"."&amp;AF$5</f>
        <v/>
      </c>
      <c r="AG1858" s="44">
        <f>AG1831*Settings!$C$13*(INDEX(AG$331:AG$342,$D1858))</f>
        <v/>
      </c>
      <c r="AH1858" s="45">
        <f>AH1831*Settings!$C$13*(INDEX(AH$331:AH$342,$D1858))</f>
        <v/>
      </c>
      <c r="AI1858" s="45">
        <f>AI1831*Settings!$C$13*(INDEX(AI$331:AI$342,$D1858))</f>
        <v/>
      </c>
      <c r="AJ1858" s="45">
        <f>AJ1831*Settings!$C$13*(INDEX(AJ$331:AJ$342,$D1858))</f>
        <v/>
      </c>
      <c r="AK1858" s="45">
        <f>AK1831*Settings!$C$13*(INDEX(AK$331:AK$342,$D1858))</f>
        <v/>
      </c>
      <c r="AL1858" s="45">
        <f>AL1831*Settings!$C$13*(INDEX(AL$331:AL$342,$D1858))</f>
        <v/>
      </c>
      <c r="AM1858" s="45">
        <f>AM1831*Settings!$C$13*(INDEX(AM$331:AM$342,$D1858))</f>
        <v/>
      </c>
      <c r="AN1858" s="45">
        <f>AN1831*Settings!$C$13*(INDEX(AN$331:AN$342,$D1858))</f>
        <v/>
      </c>
      <c r="AO1858" s="45">
        <f>AO1831*Settings!$C$13*(INDEX(AO$331:AO$342,$D1858))</f>
        <v/>
      </c>
      <c r="AP1858" s="45">
        <f>AP1831*Settings!$C$13*(INDEX(AP$331:AP$342,$D1858))</f>
        <v/>
      </c>
      <c r="AQ1858" s="45">
        <f>AQ1831*Settings!$C$13*(INDEX(AQ$331:AQ$342,$D1858))</f>
        <v/>
      </c>
      <c r="AR1858" s="45">
        <f>AR1831*Settings!$C$13*(INDEX(AR$331:AR$342,$D1858))</f>
        <v/>
      </c>
      <c r="AS1858" s="45">
        <f>AS1831*Settings!$C$13*(INDEX(AS$331:AS$342,$D1858))</f>
        <v/>
      </c>
      <c r="AT1858" s="45">
        <f>AT1831*Settings!$C$13*(INDEX(AT$331:AT$342,$D1858))</f>
        <v/>
      </c>
      <c r="AU1858" s="45">
        <f>AU1831*Settings!$C$13*(INDEX(AU$331:AU$342,$D1858))</f>
        <v/>
      </c>
      <c r="AV1858" s="45">
        <f>AV1831*Settings!$C$13*(INDEX(AV$331:AV$342,$D1858))</f>
        <v/>
      </c>
      <c r="AW1858" s="45">
        <f>AW1831*Settings!$C$13*(INDEX(AW$331:AW$342,$D1858))</f>
        <v/>
      </c>
      <c r="AX1858" s="45">
        <f>AX1831*Settings!$C$13*(INDEX(AX$331:AX$342,$D1858))</f>
        <v/>
      </c>
      <c r="AY1858" s="46">
        <f>REVENUE(AY1831,Settings!$C$13,INDEX(AY$331:AY$342,$D1858))</f>
        <v/>
      </c>
    </row>
    <row r="1859" hidden="1" outlineLevel="2"/>
    <row r="1860" hidden="1" outlineLevel="2">
      <c r="A1860" s="14" t="inlineStr">
        <is>
          <t>rnew</t>
        </is>
      </c>
      <c r="B1860" s="14" t="inlineStr">
        <is>
          <t>coa</t>
        </is>
      </c>
      <c r="C1860" s="14" t="inlineStr">
        <is>
          <t>ftr</t>
        </is>
      </c>
      <c r="D1860" s="37">
        <f>INDEX(Inputs!$S$5:$S$132,MATCH($B1860&amp;"|"&amp;$C1860,Inputs!$A$5:$A$132,0))</f>
        <v/>
      </c>
      <c r="E1860" s="36" t="n"/>
      <c r="F1860" s="36" t="n"/>
      <c r="G1860" s="36" t="n"/>
      <c r="H1860" s="14">
        <f>INDEX(Variables!$B$5:$B$105,MATCH($A1860,Variables!$A$5:$A$105,0))&amp;IF($C1860="",""," | "&amp;INDEX(Mapping!$B$5:$B$26,MATCH($C1860,Mapping!$A$5:$A$26,0))&amp;" | "&amp;INDEX(Mapping!$B$30:$B$41,MATCH($B1860,Mapping!$A$30:$A$41,0)))</f>
        <v/>
      </c>
      <c r="I1860" s="14">
        <f>INDEX(Variables!$C$5:$C$105,MATCH($A1860,Variables!$A$5:$A$105,0))</f>
        <v/>
      </c>
      <c r="J1860" s="14">
        <f>INDEX(Variables!$E$5:$E$105,MATCH($A1860,Variables!$A$5:$A$105,0))</f>
        <v/>
      </c>
      <c r="K1860" s="11">
        <f>LOWER(Settings!$C$4)&amp;".mit."&amp;$A1860&amp;IF($C1860="","","."&amp;$C1860&amp;"."&amp;$B1860)&amp;IF(INDEX(Variables!$D$5:$D$105,MATCH($A1860,Variables!$A$5:$A$105,0))="","","."&amp;INDEX(Variables!$D$5:$D$105,MATCH($A1860,Variables!$A$5:$A$105,0)))&amp;"."&amp;K$5</f>
        <v/>
      </c>
      <c r="L1860" s="44">
        <f>L1824*Settings!$C$13*(L1770+L1788+L1779*L$195+L1797*$D1860)</f>
        <v/>
      </c>
      <c r="M1860" s="45">
        <f>M1824*Settings!$C$13*(M1770+M1788+M1779*M$195+M1797*$D1860)</f>
        <v/>
      </c>
      <c r="N1860" s="45">
        <f>N1824*Settings!$C$13*(N1770+N1788+N1779*N$195+N1797*$D1860)</f>
        <v/>
      </c>
      <c r="O1860" s="45">
        <f>O1824*Settings!$C$13*(O1770+O1788+O1779*O$195+O1797*$D1860)</f>
        <v/>
      </c>
      <c r="P1860" s="45">
        <f>P1824*Settings!$C$13*(P1770+P1788+P1779*P$195+P1797*$D1860)</f>
        <v/>
      </c>
      <c r="Q1860" s="45">
        <f>Q1824*Settings!$C$13*(Q1770+Q1788+Q1779*Q$195+Q1797*$D1860)</f>
        <v/>
      </c>
      <c r="R1860" s="45">
        <f>R1824*Settings!$C$13*(R1770+R1788+R1779*R$195+R1797*$D1860)</f>
        <v/>
      </c>
      <c r="S1860" s="45">
        <f>S1824*Settings!$C$13*(S1770+S1788+S1779*S$195+S1797*$D1860)</f>
        <v/>
      </c>
      <c r="T1860" s="45">
        <f>T1824*Settings!$C$13*(T1770+T1788+T1779*T$195+T1797*$D1860)</f>
        <v/>
      </c>
      <c r="U1860" s="45">
        <f>U1824*Settings!$C$13*(U1770+U1788+U1779*U$195+U1797*$D1860)</f>
        <v/>
      </c>
      <c r="V1860" s="45">
        <f>V1824*Settings!$C$13*(V1770+V1788+V1779*V$195+V1797*$D1860)</f>
        <v/>
      </c>
      <c r="W1860" s="45">
        <f>W1824*Settings!$C$13*(W1770+W1788+W1779*W$195+W1797*$D1860)</f>
        <v/>
      </c>
      <c r="X1860" s="45">
        <f>X1824*Settings!$C$13*(X1770+X1788+X1779*X$195+X1797*$D1860)</f>
        <v/>
      </c>
      <c r="Y1860" s="45">
        <f>Y1824*Settings!$C$13*(Y1770+Y1788+Y1779*Y$195+Y1797*$D1860)</f>
        <v/>
      </c>
      <c r="Z1860" s="45">
        <f>Z1824*Settings!$C$13*(Z1770+Z1788+Z1779*Z$195+Z1797*$D1860)</f>
        <v/>
      </c>
      <c r="AA1860" s="45">
        <f>AA1824*Settings!$C$13*(AA1770+AA1788+AA1779*AA$195+AA1797*$D1860)</f>
        <v/>
      </c>
      <c r="AB1860" s="45">
        <f>AB1824*Settings!$C$13*(AB1770+AB1788+AB1779*AB$195+AB1797*$D1860)</f>
        <v/>
      </c>
      <c r="AC1860" s="45">
        <f>AC1824*Settings!$C$13*(AC1770+AC1788+AC1779*AC$195+AC1797*$D1860)</f>
        <v/>
      </c>
      <c r="AD1860" s="46">
        <f>REVENUE(AD1824,Settings!$C$13,NEWREVRATE(AD1770,AD1788,AD1779,AD$195,AD1797,$D1860))</f>
        <v/>
      </c>
      <c r="AF1860" s="11">
        <f>LOWER(Settings!$C$4)&amp;".mit."&amp;$A1860&amp;IF($C1860="","","."&amp;$C1860&amp;"."&amp;$B1860)&amp;IF(INDEX(Variables!$D$5:$D$105,MATCH($A1860,Variables!$A$5:$A$105,0))="","","."&amp;INDEX(Variables!$D$5:$D$105,MATCH($A1860,Variables!$A$5:$A$105,0)))&amp;"."&amp;AF$5</f>
        <v/>
      </c>
      <c r="AG1860" s="44">
        <f>AG1824*Settings!$C$13*(AG1770+AG1788+AG1779*AG$195+AG1797*$D1860)</f>
        <v/>
      </c>
      <c r="AH1860" s="45">
        <f>AH1824*Settings!$C$13*(AH1770+AH1788+AH1779*AH$195+AH1797*$D1860)</f>
        <v/>
      </c>
      <c r="AI1860" s="45">
        <f>AI1824*Settings!$C$13*(AI1770+AI1788+AI1779*AI$195+AI1797*$D1860)</f>
        <v/>
      </c>
      <c r="AJ1860" s="45">
        <f>AJ1824*Settings!$C$13*(AJ1770+AJ1788+AJ1779*AJ$195+AJ1797*$D1860)</f>
        <v/>
      </c>
      <c r="AK1860" s="45">
        <f>AK1824*Settings!$C$13*(AK1770+AK1788+AK1779*AK$195+AK1797*$D1860)</f>
        <v/>
      </c>
      <c r="AL1860" s="45">
        <f>AL1824*Settings!$C$13*(AL1770+AL1788+AL1779*AL$195+AL1797*$D1860)</f>
        <v/>
      </c>
      <c r="AM1860" s="45">
        <f>AM1824*Settings!$C$13*(AM1770+AM1788+AM1779*AM$195+AM1797*$D1860)</f>
        <v/>
      </c>
      <c r="AN1860" s="45">
        <f>AN1824*Settings!$C$13*(AN1770+AN1788+AN1779*AN$195+AN1797*$D1860)</f>
        <v/>
      </c>
      <c r="AO1860" s="45">
        <f>AO1824*Settings!$C$13*(AO1770+AO1788+AO1779*AO$195+AO1797*$D1860)</f>
        <v/>
      </c>
      <c r="AP1860" s="45">
        <f>AP1824*Settings!$C$13*(AP1770+AP1788+AP1779*AP$195+AP1797*$D1860)</f>
        <v/>
      </c>
      <c r="AQ1860" s="45">
        <f>AQ1824*Settings!$C$13*(AQ1770+AQ1788+AQ1779*AQ$195+AQ1797*$D1860)</f>
        <v/>
      </c>
      <c r="AR1860" s="45">
        <f>AR1824*Settings!$C$13*(AR1770+AR1788+AR1779*AR$195+AR1797*$D1860)</f>
        <v/>
      </c>
      <c r="AS1860" s="45">
        <f>AS1824*Settings!$C$13*(AS1770+AS1788+AS1779*AS$195+AS1797*$D1860)</f>
        <v/>
      </c>
      <c r="AT1860" s="45">
        <f>AT1824*Settings!$C$13*(AT1770+AT1788+AT1779*AT$195+AT1797*$D1860)</f>
        <v/>
      </c>
      <c r="AU1860" s="45">
        <f>AU1824*Settings!$C$13*(AU1770+AU1788+AU1779*AU$195+AU1797*$D1860)</f>
        <v/>
      </c>
      <c r="AV1860" s="45">
        <f>AV1824*Settings!$C$13*(AV1770+AV1788+AV1779*AV$195+AV1797*$D1860)</f>
        <v/>
      </c>
      <c r="AW1860" s="45">
        <f>AW1824*Settings!$C$13*(AW1770+AW1788+AW1779*AW$195+AW1797*$D1860)</f>
        <v/>
      </c>
      <c r="AX1860" s="45">
        <f>AX1824*Settings!$C$13*(AX1770+AX1788+AX1779*AX$195+AX1797*$D1860)</f>
        <v/>
      </c>
      <c r="AY1860" s="46">
        <f>REVENUE(AY1824,Settings!$C$13,NEWREVRATE(AY1770,AY1788,AY1779,AY$195,AY1797,$D1860))</f>
        <v/>
      </c>
    </row>
    <row r="1861" hidden="1" outlineLevel="2">
      <c r="A1861" s="14" t="inlineStr">
        <is>
          <t>rnew</t>
        </is>
      </c>
      <c r="B1861" s="14" t="inlineStr">
        <is>
          <t>nga</t>
        </is>
      </c>
      <c r="C1861" s="14" t="inlineStr">
        <is>
          <t>ftr</t>
        </is>
      </c>
      <c r="D1861" s="37">
        <f>INDEX(Inputs!$S$5:$S$132,MATCH($B1861&amp;"|"&amp;$C1861,Inputs!$A$5:$A$132,0))</f>
        <v/>
      </c>
      <c r="E1861" s="36" t="n"/>
      <c r="F1861" s="36" t="n"/>
      <c r="G1861" s="36" t="n"/>
      <c r="H1861" s="14">
        <f>INDEX(Variables!$B$5:$B$105,MATCH($A1861,Variables!$A$5:$A$105,0))&amp;IF($C1861="",""," | "&amp;INDEX(Mapping!$B$5:$B$26,MATCH($C1861,Mapping!$A$5:$A$26,0))&amp;" | "&amp;INDEX(Mapping!$B$30:$B$41,MATCH($B1861,Mapping!$A$30:$A$41,0)))</f>
        <v/>
      </c>
      <c r="I1861" s="14">
        <f>INDEX(Variables!$C$5:$C$105,MATCH($A1861,Variables!$A$5:$A$105,0))</f>
        <v/>
      </c>
      <c r="J1861" s="14">
        <f>INDEX(Variables!$E$5:$E$105,MATCH($A1861,Variables!$A$5:$A$105,0))</f>
        <v/>
      </c>
      <c r="K1861" s="11">
        <f>LOWER(Settings!$C$4)&amp;".mit."&amp;$A1861&amp;IF($C1861="","","."&amp;$C1861&amp;"."&amp;$B1861)&amp;IF(INDEX(Variables!$D$5:$D$105,MATCH($A1861,Variables!$A$5:$A$105,0))="","","."&amp;INDEX(Variables!$D$5:$D$105,MATCH($A1861,Variables!$A$5:$A$105,0)))&amp;"."&amp;K$5</f>
        <v/>
      </c>
      <c r="L1861" s="44">
        <f>L1825*Settings!$C$13*(L1771+L1789+L1780*L$195+L1798*$D1861)</f>
        <v/>
      </c>
      <c r="M1861" s="45">
        <f>M1825*Settings!$C$13*(M1771+M1789+M1780*M$195+M1798*$D1861)</f>
        <v/>
      </c>
      <c r="N1861" s="45">
        <f>N1825*Settings!$C$13*(N1771+N1789+N1780*N$195+N1798*$D1861)</f>
        <v/>
      </c>
      <c r="O1861" s="45">
        <f>O1825*Settings!$C$13*(O1771+O1789+O1780*O$195+O1798*$D1861)</f>
        <v/>
      </c>
      <c r="P1861" s="45">
        <f>P1825*Settings!$C$13*(P1771+P1789+P1780*P$195+P1798*$D1861)</f>
        <v/>
      </c>
      <c r="Q1861" s="45">
        <f>Q1825*Settings!$C$13*(Q1771+Q1789+Q1780*Q$195+Q1798*$D1861)</f>
        <v/>
      </c>
      <c r="R1861" s="45">
        <f>R1825*Settings!$C$13*(R1771+R1789+R1780*R$195+R1798*$D1861)</f>
        <v/>
      </c>
      <c r="S1861" s="45">
        <f>S1825*Settings!$C$13*(S1771+S1789+S1780*S$195+S1798*$D1861)</f>
        <v/>
      </c>
      <c r="T1861" s="45">
        <f>T1825*Settings!$C$13*(T1771+T1789+T1780*T$195+T1798*$D1861)</f>
        <v/>
      </c>
      <c r="U1861" s="45">
        <f>U1825*Settings!$C$13*(U1771+U1789+U1780*U$195+U1798*$D1861)</f>
        <v/>
      </c>
      <c r="V1861" s="45">
        <f>V1825*Settings!$C$13*(V1771+V1789+V1780*V$195+V1798*$D1861)</f>
        <v/>
      </c>
      <c r="W1861" s="45">
        <f>W1825*Settings!$C$13*(W1771+W1789+W1780*W$195+W1798*$D1861)</f>
        <v/>
      </c>
      <c r="X1861" s="45">
        <f>X1825*Settings!$C$13*(X1771+X1789+X1780*X$195+X1798*$D1861)</f>
        <v/>
      </c>
      <c r="Y1861" s="45">
        <f>Y1825*Settings!$C$13*(Y1771+Y1789+Y1780*Y$195+Y1798*$D1861)</f>
        <v/>
      </c>
      <c r="Z1861" s="45">
        <f>Z1825*Settings!$C$13*(Z1771+Z1789+Z1780*Z$195+Z1798*$D1861)</f>
        <v/>
      </c>
      <c r="AA1861" s="45">
        <f>AA1825*Settings!$C$13*(AA1771+AA1789+AA1780*AA$195+AA1798*$D1861)</f>
        <v/>
      </c>
      <c r="AB1861" s="45">
        <f>AB1825*Settings!$C$13*(AB1771+AB1789+AB1780*AB$195+AB1798*$D1861)</f>
        <v/>
      </c>
      <c r="AC1861" s="45">
        <f>AC1825*Settings!$C$13*(AC1771+AC1789+AC1780*AC$195+AC1798*$D1861)</f>
        <v/>
      </c>
      <c r="AD1861" s="46">
        <f>REVENUE(AD1825,Settings!$C$13,NEWREVRATE(AD1771,AD1789,AD1780,AD$195,AD1798,$D1861))</f>
        <v/>
      </c>
      <c r="AF1861" s="11">
        <f>LOWER(Settings!$C$4)&amp;".mit."&amp;$A1861&amp;IF($C1861="","","."&amp;$C1861&amp;"."&amp;$B1861)&amp;IF(INDEX(Variables!$D$5:$D$105,MATCH($A1861,Variables!$A$5:$A$105,0))="","","."&amp;INDEX(Variables!$D$5:$D$105,MATCH($A1861,Variables!$A$5:$A$105,0)))&amp;"."&amp;AF$5</f>
        <v/>
      </c>
      <c r="AG1861" s="44">
        <f>AG1825*Settings!$C$13*(AG1771+AG1789+AG1780*AG$195+AG1798*$D1861)</f>
        <v/>
      </c>
      <c r="AH1861" s="45">
        <f>AH1825*Settings!$C$13*(AH1771+AH1789+AH1780*AH$195+AH1798*$D1861)</f>
        <v/>
      </c>
      <c r="AI1861" s="45">
        <f>AI1825*Settings!$C$13*(AI1771+AI1789+AI1780*AI$195+AI1798*$D1861)</f>
        <v/>
      </c>
      <c r="AJ1861" s="45">
        <f>AJ1825*Settings!$C$13*(AJ1771+AJ1789+AJ1780*AJ$195+AJ1798*$D1861)</f>
        <v/>
      </c>
      <c r="AK1861" s="45">
        <f>AK1825*Settings!$C$13*(AK1771+AK1789+AK1780*AK$195+AK1798*$D1861)</f>
        <v/>
      </c>
      <c r="AL1861" s="45">
        <f>AL1825*Settings!$C$13*(AL1771+AL1789+AL1780*AL$195+AL1798*$D1861)</f>
        <v/>
      </c>
      <c r="AM1861" s="45">
        <f>AM1825*Settings!$C$13*(AM1771+AM1789+AM1780*AM$195+AM1798*$D1861)</f>
        <v/>
      </c>
      <c r="AN1861" s="45">
        <f>AN1825*Settings!$C$13*(AN1771+AN1789+AN1780*AN$195+AN1798*$D1861)</f>
        <v/>
      </c>
      <c r="AO1861" s="45">
        <f>AO1825*Settings!$C$13*(AO1771+AO1789+AO1780*AO$195+AO1798*$D1861)</f>
        <v/>
      </c>
      <c r="AP1861" s="45">
        <f>AP1825*Settings!$C$13*(AP1771+AP1789+AP1780*AP$195+AP1798*$D1861)</f>
        <v/>
      </c>
      <c r="AQ1861" s="45">
        <f>AQ1825*Settings!$C$13*(AQ1771+AQ1789+AQ1780*AQ$195+AQ1798*$D1861)</f>
        <v/>
      </c>
      <c r="AR1861" s="45">
        <f>AR1825*Settings!$C$13*(AR1771+AR1789+AR1780*AR$195+AR1798*$D1861)</f>
        <v/>
      </c>
      <c r="AS1861" s="45">
        <f>AS1825*Settings!$C$13*(AS1771+AS1789+AS1780*AS$195+AS1798*$D1861)</f>
        <v/>
      </c>
      <c r="AT1861" s="45">
        <f>AT1825*Settings!$C$13*(AT1771+AT1789+AT1780*AT$195+AT1798*$D1861)</f>
        <v/>
      </c>
      <c r="AU1861" s="45">
        <f>AU1825*Settings!$C$13*(AU1771+AU1789+AU1780*AU$195+AU1798*$D1861)</f>
        <v/>
      </c>
      <c r="AV1861" s="45">
        <f>AV1825*Settings!$C$13*(AV1771+AV1789+AV1780*AV$195+AV1798*$D1861)</f>
        <v/>
      </c>
      <c r="AW1861" s="45">
        <f>AW1825*Settings!$C$13*(AW1771+AW1789+AW1780*AW$195+AW1798*$D1861)</f>
        <v/>
      </c>
      <c r="AX1861" s="45">
        <f>AX1825*Settings!$C$13*(AX1771+AX1789+AX1780*AX$195+AX1798*$D1861)</f>
        <v/>
      </c>
      <c r="AY1861" s="46">
        <f>REVENUE(AY1825,Settings!$C$13,NEWREVRATE(AY1771,AY1789,AY1780,AY$195,AY1798,$D1861))</f>
        <v/>
      </c>
    </row>
    <row r="1862" hidden="1" outlineLevel="2">
      <c r="A1862" s="14" t="inlineStr">
        <is>
          <t>rnew</t>
        </is>
      </c>
      <c r="B1862" s="14" t="inlineStr">
        <is>
          <t>gso</t>
        </is>
      </c>
      <c r="C1862" s="14" t="inlineStr">
        <is>
          <t>ftr</t>
        </is>
      </c>
      <c r="D1862" s="37">
        <f>INDEX(Inputs!$S$5:$S$132,MATCH($B1862&amp;"|"&amp;$C1862,Inputs!$A$5:$A$132,0))</f>
        <v/>
      </c>
      <c r="E1862" s="36" t="n"/>
      <c r="F1862" s="36" t="n"/>
      <c r="G1862" s="36" t="n"/>
      <c r="H1862" s="14">
        <f>INDEX(Variables!$B$5:$B$105,MATCH($A1862,Variables!$A$5:$A$105,0))&amp;IF($C1862="",""," | "&amp;INDEX(Mapping!$B$5:$B$26,MATCH($C1862,Mapping!$A$5:$A$26,0))&amp;" | "&amp;INDEX(Mapping!$B$30:$B$41,MATCH($B1862,Mapping!$A$30:$A$41,0)))</f>
        <v/>
      </c>
      <c r="I1862" s="14">
        <f>INDEX(Variables!$C$5:$C$105,MATCH($A1862,Variables!$A$5:$A$105,0))</f>
        <v/>
      </c>
      <c r="J1862" s="14">
        <f>INDEX(Variables!$E$5:$E$105,MATCH($A1862,Variables!$A$5:$A$105,0))</f>
        <v/>
      </c>
      <c r="K1862" s="11">
        <f>LOWER(Settings!$C$4)&amp;".mit."&amp;$A1862&amp;IF($C1862="","","."&amp;$C1862&amp;"."&amp;$B1862)&amp;IF(INDEX(Variables!$D$5:$D$105,MATCH($A1862,Variables!$A$5:$A$105,0))="","","."&amp;INDEX(Variables!$D$5:$D$105,MATCH($A1862,Variables!$A$5:$A$105,0)))&amp;"."&amp;K$5</f>
        <v/>
      </c>
      <c r="L1862" s="44">
        <f>L1826*Settings!$C$13*(L1772+L1790+L1781*L$195+L1799*$D1862)</f>
        <v/>
      </c>
      <c r="M1862" s="45">
        <f>M1826*Settings!$C$13*(M1772+M1790+M1781*M$195+M1799*$D1862)</f>
        <v/>
      </c>
      <c r="N1862" s="45">
        <f>N1826*Settings!$C$13*(N1772+N1790+N1781*N$195+N1799*$D1862)</f>
        <v/>
      </c>
      <c r="O1862" s="45">
        <f>O1826*Settings!$C$13*(O1772+O1790+O1781*O$195+O1799*$D1862)</f>
        <v/>
      </c>
      <c r="P1862" s="45">
        <f>P1826*Settings!$C$13*(P1772+P1790+P1781*P$195+P1799*$D1862)</f>
        <v/>
      </c>
      <c r="Q1862" s="45">
        <f>Q1826*Settings!$C$13*(Q1772+Q1790+Q1781*Q$195+Q1799*$D1862)</f>
        <v/>
      </c>
      <c r="R1862" s="45">
        <f>R1826*Settings!$C$13*(R1772+R1790+R1781*R$195+R1799*$D1862)</f>
        <v/>
      </c>
      <c r="S1862" s="45">
        <f>S1826*Settings!$C$13*(S1772+S1790+S1781*S$195+S1799*$D1862)</f>
        <v/>
      </c>
      <c r="T1862" s="45">
        <f>T1826*Settings!$C$13*(T1772+T1790+T1781*T$195+T1799*$D1862)</f>
        <v/>
      </c>
      <c r="U1862" s="45">
        <f>U1826*Settings!$C$13*(U1772+U1790+U1781*U$195+U1799*$D1862)</f>
        <v/>
      </c>
      <c r="V1862" s="45">
        <f>V1826*Settings!$C$13*(V1772+V1790+V1781*V$195+V1799*$D1862)</f>
        <v/>
      </c>
      <c r="W1862" s="45">
        <f>W1826*Settings!$C$13*(W1772+W1790+W1781*W$195+W1799*$D1862)</f>
        <v/>
      </c>
      <c r="X1862" s="45">
        <f>X1826*Settings!$C$13*(X1772+X1790+X1781*X$195+X1799*$D1862)</f>
        <v/>
      </c>
      <c r="Y1862" s="45">
        <f>Y1826*Settings!$C$13*(Y1772+Y1790+Y1781*Y$195+Y1799*$D1862)</f>
        <v/>
      </c>
      <c r="Z1862" s="45">
        <f>Z1826*Settings!$C$13*(Z1772+Z1790+Z1781*Z$195+Z1799*$D1862)</f>
        <v/>
      </c>
      <c r="AA1862" s="45">
        <f>AA1826*Settings!$C$13*(AA1772+AA1790+AA1781*AA$195+AA1799*$D1862)</f>
        <v/>
      </c>
      <c r="AB1862" s="45">
        <f>AB1826*Settings!$C$13*(AB1772+AB1790+AB1781*AB$195+AB1799*$D1862)</f>
        <v/>
      </c>
      <c r="AC1862" s="45">
        <f>AC1826*Settings!$C$13*(AC1772+AC1790+AC1781*AC$195+AC1799*$D1862)</f>
        <v/>
      </c>
      <c r="AD1862" s="46">
        <f>REVENUE(AD1826,Settings!$C$13,NEWREVRATE(AD1772,AD1790,AD1781,AD$195,AD1799,$D1862))</f>
        <v/>
      </c>
      <c r="AF1862" s="11">
        <f>LOWER(Settings!$C$4)&amp;".mit."&amp;$A1862&amp;IF($C1862="","","."&amp;$C1862&amp;"."&amp;$B1862)&amp;IF(INDEX(Variables!$D$5:$D$105,MATCH($A1862,Variables!$A$5:$A$105,0))="","","."&amp;INDEX(Variables!$D$5:$D$105,MATCH($A1862,Variables!$A$5:$A$105,0)))&amp;"."&amp;AF$5</f>
        <v/>
      </c>
      <c r="AG1862" s="44">
        <f>AG1826*Settings!$C$13*(AG1772+AG1790+AG1781*AG$195+AG1799*$D1862)</f>
        <v/>
      </c>
      <c r="AH1862" s="45">
        <f>AH1826*Settings!$C$13*(AH1772+AH1790+AH1781*AH$195+AH1799*$D1862)</f>
        <v/>
      </c>
      <c r="AI1862" s="45">
        <f>AI1826*Settings!$C$13*(AI1772+AI1790+AI1781*AI$195+AI1799*$D1862)</f>
        <v/>
      </c>
      <c r="AJ1862" s="45">
        <f>AJ1826*Settings!$C$13*(AJ1772+AJ1790+AJ1781*AJ$195+AJ1799*$D1862)</f>
        <v/>
      </c>
      <c r="AK1862" s="45">
        <f>AK1826*Settings!$C$13*(AK1772+AK1790+AK1781*AK$195+AK1799*$D1862)</f>
        <v/>
      </c>
      <c r="AL1862" s="45">
        <f>AL1826*Settings!$C$13*(AL1772+AL1790+AL1781*AL$195+AL1799*$D1862)</f>
        <v/>
      </c>
      <c r="AM1862" s="45">
        <f>AM1826*Settings!$C$13*(AM1772+AM1790+AM1781*AM$195+AM1799*$D1862)</f>
        <v/>
      </c>
      <c r="AN1862" s="45">
        <f>AN1826*Settings!$C$13*(AN1772+AN1790+AN1781*AN$195+AN1799*$D1862)</f>
        <v/>
      </c>
      <c r="AO1862" s="45">
        <f>AO1826*Settings!$C$13*(AO1772+AO1790+AO1781*AO$195+AO1799*$D1862)</f>
        <v/>
      </c>
      <c r="AP1862" s="45">
        <f>AP1826*Settings!$C$13*(AP1772+AP1790+AP1781*AP$195+AP1799*$D1862)</f>
        <v/>
      </c>
      <c r="AQ1862" s="45">
        <f>AQ1826*Settings!$C$13*(AQ1772+AQ1790+AQ1781*AQ$195+AQ1799*$D1862)</f>
        <v/>
      </c>
      <c r="AR1862" s="45">
        <f>AR1826*Settings!$C$13*(AR1772+AR1790+AR1781*AR$195+AR1799*$D1862)</f>
        <v/>
      </c>
      <c r="AS1862" s="45">
        <f>AS1826*Settings!$C$13*(AS1772+AS1790+AS1781*AS$195+AS1799*$D1862)</f>
        <v/>
      </c>
      <c r="AT1862" s="45">
        <f>AT1826*Settings!$C$13*(AT1772+AT1790+AT1781*AT$195+AT1799*$D1862)</f>
        <v/>
      </c>
      <c r="AU1862" s="45">
        <f>AU1826*Settings!$C$13*(AU1772+AU1790+AU1781*AU$195+AU1799*$D1862)</f>
        <v/>
      </c>
      <c r="AV1862" s="45">
        <f>AV1826*Settings!$C$13*(AV1772+AV1790+AV1781*AV$195+AV1799*$D1862)</f>
        <v/>
      </c>
      <c r="AW1862" s="45">
        <f>AW1826*Settings!$C$13*(AW1772+AW1790+AW1781*AW$195+AW1799*$D1862)</f>
        <v/>
      </c>
      <c r="AX1862" s="45">
        <f>AX1826*Settings!$C$13*(AX1772+AX1790+AX1781*AX$195+AX1799*$D1862)</f>
        <v/>
      </c>
      <c r="AY1862" s="46">
        <f>REVENUE(AY1826,Settings!$C$13,NEWREVRATE(AY1772,AY1790,AY1781,AY$195,AY1799,$D1862))</f>
        <v/>
      </c>
    </row>
    <row r="1863" hidden="1" outlineLevel="2">
      <c r="A1863" s="14" t="inlineStr">
        <is>
          <t>rnew</t>
        </is>
      </c>
      <c r="B1863" s="14" t="inlineStr">
        <is>
          <t>die</t>
        </is>
      </c>
      <c r="C1863" s="14" t="inlineStr">
        <is>
          <t>ftr</t>
        </is>
      </c>
      <c r="D1863" s="37">
        <f>INDEX(Inputs!$S$5:$S$132,MATCH($B1863&amp;"|"&amp;$C1863,Inputs!$A$5:$A$132,0))</f>
        <v/>
      </c>
      <c r="E1863" s="36" t="n"/>
      <c r="F1863" s="36" t="n"/>
      <c r="G1863" s="36" t="n"/>
      <c r="H1863" s="14">
        <f>INDEX(Variables!$B$5:$B$105,MATCH($A1863,Variables!$A$5:$A$105,0))&amp;IF($C1863="",""," | "&amp;INDEX(Mapping!$B$5:$B$26,MATCH($C1863,Mapping!$A$5:$A$26,0))&amp;" | "&amp;INDEX(Mapping!$B$30:$B$41,MATCH($B1863,Mapping!$A$30:$A$41,0)))</f>
        <v/>
      </c>
      <c r="I1863" s="14">
        <f>INDEX(Variables!$C$5:$C$105,MATCH($A1863,Variables!$A$5:$A$105,0))</f>
        <v/>
      </c>
      <c r="J1863" s="14">
        <f>INDEX(Variables!$E$5:$E$105,MATCH($A1863,Variables!$A$5:$A$105,0))</f>
        <v/>
      </c>
      <c r="K1863" s="11">
        <f>LOWER(Settings!$C$4)&amp;".mit."&amp;$A1863&amp;IF($C1863="","","."&amp;$C1863&amp;"."&amp;$B1863)&amp;IF(INDEX(Variables!$D$5:$D$105,MATCH($A1863,Variables!$A$5:$A$105,0))="","","."&amp;INDEX(Variables!$D$5:$D$105,MATCH($A1863,Variables!$A$5:$A$105,0)))&amp;"."&amp;K$5</f>
        <v/>
      </c>
      <c r="L1863" s="44">
        <f>L1827*Settings!$C$13*(L1773+L1791+L1782*L$195+L1800*$D1863)</f>
        <v/>
      </c>
      <c r="M1863" s="45">
        <f>M1827*Settings!$C$13*(M1773+M1791+M1782*M$195+M1800*$D1863)</f>
        <v/>
      </c>
      <c r="N1863" s="45">
        <f>N1827*Settings!$C$13*(N1773+N1791+N1782*N$195+N1800*$D1863)</f>
        <v/>
      </c>
      <c r="O1863" s="45">
        <f>O1827*Settings!$C$13*(O1773+O1791+O1782*O$195+O1800*$D1863)</f>
        <v/>
      </c>
      <c r="P1863" s="45">
        <f>P1827*Settings!$C$13*(P1773+P1791+P1782*P$195+P1800*$D1863)</f>
        <v/>
      </c>
      <c r="Q1863" s="45">
        <f>Q1827*Settings!$C$13*(Q1773+Q1791+Q1782*Q$195+Q1800*$D1863)</f>
        <v/>
      </c>
      <c r="R1863" s="45">
        <f>R1827*Settings!$C$13*(R1773+R1791+R1782*R$195+R1800*$D1863)</f>
        <v/>
      </c>
      <c r="S1863" s="45">
        <f>S1827*Settings!$C$13*(S1773+S1791+S1782*S$195+S1800*$D1863)</f>
        <v/>
      </c>
      <c r="T1863" s="45">
        <f>T1827*Settings!$C$13*(T1773+T1791+T1782*T$195+T1800*$D1863)</f>
        <v/>
      </c>
      <c r="U1863" s="45">
        <f>U1827*Settings!$C$13*(U1773+U1791+U1782*U$195+U1800*$D1863)</f>
        <v/>
      </c>
      <c r="V1863" s="45">
        <f>V1827*Settings!$C$13*(V1773+V1791+V1782*V$195+V1800*$D1863)</f>
        <v/>
      </c>
      <c r="W1863" s="45">
        <f>W1827*Settings!$C$13*(W1773+W1791+W1782*W$195+W1800*$D1863)</f>
        <v/>
      </c>
      <c r="X1863" s="45">
        <f>X1827*Settings!$C$13*(X1773+X1791+X1782*X$195+X1800*$D1863)</f>
        <v/>
      </c>
      <c r="Y1863" s="45">
        <f>Y1827*Settings!$C$13*(Y1773+Y1791+Y1782*Y$195+Y1800*$D1863)</f>
        <v/>
      </c>
      <c r="Z1863" s="45">
        <f>Z1827*Settings!$C$13*(Z1773+Z1791+Z1782*Z$195+Z1800*$D1863)</f>
        <v/>
      </c>
      <c r="AA1863" s="45">
        <f>AA1827*Settings!$C$13*(AA1773+AA1791+AA1782*AA$195+AA1800*$D1863)</f>
        <v/>
      </c>
      <c r="AB1863" s="45">
        <f>AB1827*Settings!$C$13*(AB1773+AB1791+AB1782*AB$195+AB1800*$D1863)</f>
        <v/>
      </c>
      <c r="AC1863" s="45">
        <f>AC1827*Settings!$C$13*(AC1773+AC1791+AC1782*AC$195+AC1800*$D1863)</f>
        <v/>
      </c>
      <c r="AD1863" s="46">
        <f>REVENUE(AD1827,Settings!$C$13,NEWREVRATE(AD1773,AD1791,AD1782,AD$195,AD1800,$D1863))</f>
        <v/>
      </c>
      <c r="AF1863" s="11">
        <f>LOWER(Settings!$C$4)&amp;".mit."&amp;$A1863&amp;IF($C1863="","","."&amp;$C1863&amp;"."&amp;$B1863)&amp;IF(INDEX(Variables!$D$5:$D$105,MATCH($A1863,Variables!$A$5:$A$105,0))="","","."&amp;INDEX(Variables!$D$5:$D$105,MATCH($A1863,Variables!$A$5:$A$105,0)))&amp;"."&amp;AF$5</f>
        <v/>
      </c>
      <c r="AG1863" s="44">
        <f>AG1827*Settings!$C$13*(AG1773+AG1791+AG1782*AG$195+AG1800*$D1863)</f>
        <v/>
      </c>
      <c r="AH1863" s="45">
        <f>AH1827*Settings!$C$13*(AH1773+AH1791+AH1782*AH$195+AH1800*$D1863)</f>
        <v/>
      </c>
      <c r="AI1863" s="45">
        <f>AI1827*Settings!$C$13*(AI1773+AI1791+AI1782*AI$195+AI1800*$D1863)</f>
        <v/>
      </c>
      <c r="AJ1863" s="45">
        <f>AJ1827*Settings!$C$13*(AJ1773+AJ1791+AJ1782*AJ$195+AJ1800*$D1863)</f>
        <v/>
      </c>
      <c r="AK1863" s="45">
        <f>AK1827*Settings!$C$13*(AK1773+AK1791+AK1782*AK$195+AK1800*$D1863)</f>
        <v/>
      </c>
      <c r="AL1863" s="45">
        <f>AL1827*Settings!$C$13*(AL1773+AL1791+AL1782*AL$195+AL1800*$D1863)</f>
        <v/>
      </c>
      <c r="AM1863" s="45">
        <f>AM1827*Settings!$C$13*(AM1773+AM1791+AM1782*AM$195+AM1800*$D1863)</f>
        <v/>
      </c>
      <c r="AN1863" s="45">
        <f>AN1827*Settings!$C$13*(AN1773+AN1791+AN1782*AN$195+AN1800*$D1863)</f>
        <v/>
      </c>
      <c r="AO1863" s="45">
        <f>AO1827*Settings!$C$13*(AO1773+AO1791+AO1782*AO$195+AO1800*$D1863)</f>
        <v/>
      </c>
      <c r="AP1863" s="45">
        <f>AP1827*Settings!$C$13*(AP1773+AP1791+AP1782*AP$195+AP1800*$D1863)</f>
        <v/>
      </c>
      <c r="AQ1863" s="45">
        <f>AQ1827*Settings!$C$13*(AQ1773+AQ1791+AQ1782*AQ$195+AQ1800*$D1863)</f>
        <v/>
      </c>
      <c r="AR1863" s="45">
        <f>AR1827*Settings!$C$13*(AR1773+AR1791+AR1782*AR$195+AR1800*$D1863)</f>
        <v/>
      </c>
      <c r="AS1863" s="45">
        <f>AS1827*Settings!$C$13*(AS1773+AS1791+AS1782*AS$195+AS1800*$D1863)</f>
        <v/>
      </c>
      <c r="AT1863" s="45">
        <f>AT1827*Settings!$C$13*(AT1773+AT1791+AT1782*AT$195+AT1800*$D1863)</f>
        <v/>
      </c>
      <c r="AU1863" s="45">
        <f>AU1827*Settings!$C$13*(AU1773+AU1791+AU1782*AU$195+AU1800*$D1863)</f>
        <v/>
      </c>
      <c r="AV1863" s="45">
        <f>AV1827*Settings!$C$13*(AV1773+AV1791+AV1782*AV$195+AV1800*$D1863)</f>
        <v/>
      </c>
      <c r="AW1863" s="45">
        <f>AW1827*Settings!$C$13*(AW1773+AW1791+AW1782*AW$195+AW1800*$D1863)</f>
        <v/>
      </c>
      <c r="AX1863" s="45">
        <f>AX1827*Settings!$C$13*(AX1773+AX1791+AX1782*AX$195+AX1800*$D1863)</f>
        <v/>
      </c>
      <c r="AY1863" s="46">
        <f>REVENUE(AY1827,Settings!$C$13,NEWREVRATE(AY1773,AY1791,AY1782,AY$195,AY1800,$D1863))</f>
        <v/>
      </c>
    </row>
    <row r="1864" hidden="1" outlineLevel="2">
      <c r="A1864" s="14" t="inlineStr">
        <is>
          <t>rnew</t>
        </is>
      </c>
      <c r="B1864" s="14" t="inlineStr">
        <is>
          <t>lpg</t>
        </is>
      </c>
      <c r="C1864" s="14" t="inlineStr">
        <is>
          <t>ftr</t>
        </is>
      </c>
      <c r="D1864" s="37">
        <f>INDEX(Inputs!$S$5:$S$132,MATCH($B1864&amp;"|"&amp;$C1864,Inputs!$A$5:$A$132,0))</f>
        <v/>
      </c>
      <c r="E1864" s="36" t="n"/>
      <c r="F1864" s="36" t="n"/>
      <c r="G1864" s="36" t="n"/>
      <c r="H1864" s="14">
        <f>INDEX(Variables!$B$5:$B$105,MATCH($A1864,Variables!$A$5:$A$105,0))&amp;IF($C1864="",""," | "&amp;INDEX(Mapping!$B$5:$B$26,MATCH($C1864,Mapping!$A$5:$A$26,0))&amp;" | "&amp;INDEX(Mapping!$B$30:$B$41,MATCH($B1864,Mapping!$A$30:$A$41,0)))</f>
        <v/>
      </c>
      <c r="I1864" s="14">
        <f>INDEX(Variables!$C$5:$C$105,MATCH($A1864,Variables!$A$5:$A$105,0))</f>
        <v/>
      </c>
      <c r="J1864" s="14">
        <f>INDEX(Variables!$E$5:$E$105,MATCH($A1864,Variables!$A$5:$A$105,0))</f>
        <v/>
      </c>
      <c r="K1864" s="11">
        <f>LOWER(Settings!$C$4)&amp;".mit."&amp;$A1864&amp;IF($C1864="","","."&amp;$C1864&amp;"."&amp;$B1864)&amp;IF(INDEX(Variables!$D$5:$D$105,MATCH($A1864,Variables!$A$5:$A$105,0))="","","."&amp;INDEX(Variables!$D$5:$D$105,MATCH($A1864,Variables!$A$5:$A$105,0)))&amp;"."&amp;K$5</f>
        <v/>
      </c>
      <c r="L1864" s="44">
        <f>L1828*Settings!$C$13*(L1774+L1792+L1783*L$195+L1801*$D1864)</f>
        <v/>
      </c>
      <c r="M1864" s="45">
        <f>M1828*Settings!$C$13*(M1774+M1792+M1783*M$195+M1801*$D1864)</f>
        <v/>
      </c>
      <c r="N1864" s="45">
        <f>N1828*Settings!$C$13*(N1774+N1792+N1783*N$195+N1801*$D1864)</f>
        <v/>
      </c>
      <c r="O1864" s="45">
        <f>O1828*Settings!$C$13*(O1774+O1792+O1783*O$195+O1801*$D1864)</f>
        <v/>
      </c>
      <c r="P1864" s="45">
        <f>P1828*Settings!$C$13*(P1774+P1792+P1783*P$195+P1801*$D1864)</f>
        <v/>
      </c>
      <c r="Q1864" s="45">
        <f>Q1828*Settings!$C$13*(Q1774+Q1792+Q1783*Q$195+Q1801*$D1864)</f>
        <v/>
      </c>
      <c r="R1864" s="45">
        <f>R1828*Settings!$C$13*(R1774+R1792+R1783*R$195+R1801*$D1864)</f>
        <v/>
      </c>
      <c r="S1864" s="45">
        <f>S1828*Settings!$C$13*(S1774+S1792+S1783*S$195+S1801*$D1864)</f>
        <v/>
      </c>
      <c r="T1864" s="45">
        <f>T1828*Settings!$C$13*(T1774+T1792+T1783*T$195+T1801*$D1864)</f>
        <v/>
      </c>
      <c r="U1864" s="45">
        <f>U1828*Settings!$C$13*(U1774+U1792+U1783*U$195+U1801*$D1864)</f>
        <v/>
      </c>
      <c r="V1864" s="45">
        <f>V1828*Settings!$C$13*(V1774+V1792+V1783*V$195+V1801*$D1864)</f>
        <v/>
      </c>
      <c r="W1864" s="45">
        <f>W1828*Settings!$C$13*(W1774+W1792+W1783*W$195+W1801*$D1864)</f>
        <v/>
      </c>
      <c r="X1864" s="45">
        <f>X1828*Settings!$C$13*(X1774+X1792+X1783*X$195+X1801*$D1864)</f>
        <v/>
      </c>
      <c r="Y1864" s="45">
        <f>Y1828*Settings!$C$13*(Y1774+Y1792+Y1783*Y$195+Y1801*$D1864)</f>
        <v/>
      </c>
      <c r="Z1864" s="45">
        <f>Z1828*Settings!$C$13*(Z1774+Z1792+Z1783*Z$195+Z1801*$D1864)</f>
        <v/>
      </c>
      <c r="AA1864" s="45">
        <f>AA1828*Settings!$C$13*(AA1774+AA1792+AA1783*AA$195+AA1801*$D1864)</f>
        <v/>
      </c>
      <c r="AB1864" s="45">
        <f>AB1828*Settings!$C$13*(AB1774+AB1792+AB1783*AB$195+AB1801*$D1864)</f>
        <v/>
      </c>
      <c r="AC1864" s="45">
        <f>AC1828*Settings!$C$13*(AC1774+AC1792+AC1783*AC$195+AC1801*$D1864)</f>
        <v/>
      </c>
      <c r="AD1864" s="46">
        <f>REVENUE(AD1828,Settings!$C$13,NEWREVRATE(AD1774,AD1792,AD1783,AD$195,AD1801,$D1864))</f>
        <v/>
      </c>
      <c r="AF1864" s="11">
        <f>LOWER(Settings!$C$4)&amp;".mit."&amp;$A1864&amp;IF($C1864="","","."&amp;$C1864&amp;"."&amp;$B1864)&amp;IF(INDEX(Variables!$D$5:$D$105,MATCH($A1864,Variables!$A$5:$A$105,0))="","","."&amp;INDEX(Variables!$D$5:$D$105,MATCH($A1864,Variables!$A$5:$A$105,0)))&amp;"."&amp;AF$5</f>
        <v/>
      </c>
      <c r="AG1864" s="44">
        <f>AG1828*Settings!$C$13*(AG1774+AG1792+AG1783*AG$195+AG1801*$D1864)</f>
        <v/>
      </c>
      <c r="AH1864" s="45">
        <f>AH1828*Settings!$C$13*(AH1774+AH1792+AH1783*AH$195+AH1801*$D1864)</f>
        <v/>
      </c>
      <c r="AI1864" s="45">
        <f>AI1828*Settings!$C$13*(AI1774+AI1792+AI1783*AI$195+AI1801*$D1864)</f>
        <v/>
      </c>
      <c r="AJ1864" s="45">
        <f>AJ1828*Settings!$C$13*(AJ1774+AJ1792+AJ1783*AJ$195+AJ1801*$D1864)</f>
        <v/>
      </c>
      <c r="AK1864" s="45">
        <f>AK1828*Settings!$C$13*(AK1774+AK1792+AK1783*AK$195+AK1801*$D1864)</f>
        <v/>
      </c>
      <c r="AL1864" s="45">
        <f>AL1828*Settings!$C$13*(AL1774+AL1792+AL1783*AL$195+AL1801*$D1864)</f>
        <v/>
      </c>
      <c r="AM1864" s="45">
        <f>AM1828*Settings!$C$13*(AM1774+AM1792+AM1783*AM$195+AM1801*$D1864)</f>
        <v/>
      </c>
      <c r="AN1864" s="45">
        <f>AN1828*Settings!$C$13*(AN1774+AN1792+AN1783*AN$195+AN1801*$D1864)</f>
        <v/>
      </c>
      <c r="AO1864" s="45">
        <f>AO1828*Settings!$C$13*(AO1774+AO1792+AO1783*AO$195+AO1801*$D1864)</f>
        <v/>
      </c>
      <c r="AP1864" s="45">
        <f>AP1828*Settings!$C$13*(AP1774+AP1792+AP1783*AP$195+AP1801*$D1864)</f>
        <v/>
      </c>
      <c r="AQ1864" s="45">
        <f>AQ1828*Settings!$C$13*(AQ1774+AQ1792+AQ1783*AQ$195+AQ1801*$D1864)</f>
        <v/>
      </c>
      <c r="AR1864" s="45">
        <f>AR1828*Settings!$C$13*(AR1774+AR1792+AR1783*AR$195+AR1801*$D1864)</f>
        <v/>
      </c>
      <c r="AS1864" s="45">
        <f>AS1828*Settings!$C$13*(AS1774+AS1792+AS1783*AS$195+AS1801*$D1864)</f>
        <v/>
      </c>
      <c r="AT1864" s="45">
        <f>AT1828*Settings!$C$13*(AT1774+AT1792+AT1783*AT$195+AT1801*$D1864)</f>
        <v/>
      </c>
      <c r="AU1864" s="45">
        <f>AU1828*Settings!$C$13*(AU1774+AU1792+AU1783*AU$195+AU1801*$D1864)</f>
        <v/>
      </c>
      <c r="AV1864" s="45">
        <f>AV1828*Settings!$C$13*(AV1774+AV1792+AV1783*AV$195+AV1801*$D1864)</f>
        <v/>
      </c>
      <c r="AW1864" s="45">
        <f>AW1828*Settings!$C$13*(AW1774+AW1792+AW1783*AW$195+AW1801*$D1864)</f>
        <v/>
      </c>
      <c r="AX1864" s="45">
        <f>AX1828*Settings!$C$13*(AX1774+AX1792+AX1783*AX$195+AX1801*$D1864)</f>
        <v/>
      </c>
      <c r="AY1864" s="46">
        <f>REVENUE(AY1828,Settings!$C$13,NEWREVRATE(AY1774,AY1792,AY1783,AY$195,AY1801,$D1864))</f>
        <v/>
      </c>
    </row>
    <row r="1865" hidden="1" outlineLevel="2">
      <c r="A1865" s="14" t="inlineStr">
        <is>
          <t>rnew</t>
        </is>
      </c>
      <c r="B1865" s="14" t="inlineStr">
        <is>
          <t>ker</t>
        </is>
      </c>
      <c r="C1865" s="14" t="inlineStr">
        <is>
          <t>ftr</t>
        </is>
      </c>
      <c r="D1865" s="37">
        <f>INDEX(Inputs!$S$5:$S$132,MATCH($B1865&amp;"|"&amp;$C1865,Inputs!$A$5:$A$132,0))</f>
        <v/>
      </c>
      <c r="E1865" s="36" t="n"/>
      <c r="F1865" s="36" t="n"/>
      <c r="G1865" s="36" t="n"/>
      <c r="H1865" s="14">
        <f>INDEX(Variables!$B$5:$B$105,MATCH($A1865,Variables!$A$5:$A$105,0))&amp;IF($C1865="",""," | "&amp;INDEX(Mapping!$B$5:$B$26,MATCH($C1865,Mapping!$A$5:$A$26,0))&amp;" | "&amp;INDEX(Mapping!$B$30:$B$41,MATCH($B1865,Mapping!$A$30:$A$41,0)))</f>
        <v/>
      </c>
      <c r="I1865" s="14">
        <f>INDEX(Variables!$C$5:$C$105,MATCH($A1865,Variables!$A$5:$A$105,0))</f>
        <v/>
      </c>
      <c r="J1865" s="14">
        <f>INDEX(Variables!$E$5:$E$105,MATCH($A1865,Variables!$A$5:$A$105,0))</f>
        <v/>
      </c>
      <c r="K1865" s="11">
        <f>LOWER(Settings!$C$4)&amp;".mit."&amp;$A1865&amp;IF($C1865="","","."&amp;$C1865&amp;"."&amp;$B1865)&amp;IF(INDEX(Variables!$D$5:$D$105,MATCH($A1865,Variables!$A$5:$A$105,0))="","","."&amp;INDEX(Variables!$D$5:$D$105,MATCH($A1865,Variables!$A$5:$A$105,0)))&amp;"."&amp;K$5</f>
        <v/>
      </c>
      <c r="L1865" s="44">
        <f>L1829*Settings!$C$13*(L1775+L1793+L1784*L$195+L1802*$D1865)</f>
        <v/>
      </c>
      <c r="M1865" s="45">
        <f>M1829*Settings!$C$13*(M1775+M1793+M1784*M$195+M1802*$D1865)</f>
        <v/>
      </c>
      <c r="N1865" s="45">
        <f>N1829*Settings!$C$13*(N1775+N1793+N1784*N$195+N1802*$D1865)</f>
        <v/>
      </c>
      <c r="O1865" s="45">
        <f>O1829*Settings!$C$13*(O1775+O1793+O1784*O$195+O1802*$D1865)</f>
        <v/>
      </c>
      <c r="P1865" s="45">
        <f>P1829*Settings!$C$13*(P1775+P1793+P1784*P$195+P1802*$D1865)</f>
        <v/>
      </c>
      <c r="Q1865" s="45">
        <f>Q1829*Settings!$C$13*(Q1775+Q1793+Q1784*Q$195+Q1802*$D1865)</f>
        <v/>
      </c>
      <c r="R1865" s="45">
        <f>R1829*Settings!$C$13*(R1775+R1793+R1784*R$195+R1802*$D1865)</f>
        <v/>
      </c>
      <c r="S1865" s="45">
        <f>S1829*Settings!$C$13*(S1775+S1793+S1784*S$195+S1802*$D1865)</f>
        <v/>
      </c>
      <c r="T1865" s="45">
        <f>T1829*Settings!$C$13*(T1775+T1793+T1784*T$195+T1802*$D1865)</f>
        <v/>
      </c>
      <c r="U1865" s="45">
        <f>U1829*Settings!$C$13*(U1775+U1793+U1784*U$195+U1802*$D1865)</f>
        <v/>
      </c>
      <c r="V1865" s="45">
        <f>V1829*Settings!$C$13*(V1775+V1793+V1784*V$195+V1802*$D1865)</f>
        <v/>
      </c>
      <c r="W1865" s="45">
        <f>W1829*Settings!$C$13*(W1775+W1793+W1784*W$195+W1802*$D1865)</f>
        <v/>
      </c>
      <c r="X1865" s="45">
        <f>X1829*Settings!$C$13*(X1775+X1793+X1784*X$195+X1802*$D1865)</f>
        <v/>
      </c>
      <c r="Y1865" s="45">
        <f>Y1829*Settings!$C$13*(Y1775+Y1793+Y1784*Y$195+Y1802*$D1865)</f>
        <v/>
      </c>
      <c r="Z1865" s="45">
        <f>Z1829*Settings!$C$13*(Z1775+Z1793+Z1784*Z$195+Z1802*$D1865)</f>
        <v/>
      </c>
      <c r="AA1865" s="45">
        <f>AA1829*Settings!$C$13*(AA1775+AA1793+AA1784*AA$195+AA1802*$D1865)</f>
        <v/>
      </c>
      <c r="AB1865" s="45">
        <f>AB1829*Settings!$C$13*(AB1775+AB1793+AB1784*AB$195+AB1802*$D1865)</f>
        <v/>
      </c>
      <c r="AC1865" s="45">
        <f>AC1829*Settings!$C$13*(AC1775+AC1793+AC1784*AC$195+AC1802*$D1865)</f>
        <v/>
      </c>
      <c r="AD1865" s="46">
        <f>REVENUE(AD1829,Settings!$C$13,NEWREVRATE(AD1775,AD1793,AD1784,AD$195,AD1802,$D1865))</f>
        <v/>
      </c>
      <c r="AF1865" s="11">
        <f>LOWER(Settings!$C$4)&amp;".mit."&amp;$A1865&amp;IF($C1865="","","."&amp;$C1865&amp;"."&amp;$B1865)&amp;IF(INDEX(Variables!$D$5:$D$105,MATCH($A1865,Variables!$A$5:$A$105,0))="","","."&amp;INDEX(Variables!$D$5:$D$105,MATCH($A1865,Variables!$A$5:$A$105,0)))&amp;"."&amp;AF$5</f>
        <v/>
      </c>
      <c r="AG1865" s="44">
        <f>AG1829*Settings!$C$13*(AG1775+AG1793+AG1784*AG$195+AG1802*$D1865)</f>
        <v/>
      </c>
      <c r="AH1865" s="45">
        <f>AH1829*Settings!$C$13*(AH1775+AH1793+AH1784*AH$195+AH1802*$D1865)</f>
        <v/>
      </c>
      <c r="AI1865" s="45">
        <f>AI1829*Settings!$C$13*(AI1775+AI1793+AI1784*AI$195+AI1802*$D1865)</f>
        <v/>
      </c>
      <c r="AJ1865" s="45">
        <f>AJ1829*Settings!$C$13*(AJ1775+AJ1793+AJ1784*AJ$195+AJ1802*$D1865)</f>
        <v/>
      </c>
      <c r="AK1865" s="45">
        <f>AK1829*Settings!$C$13*(AK1775+AK1793+AK1784*AK$195+AK1802*$D1865)</f>
        <v/>
      </c>
      <c r="AL1865" s="45">
        <f>AL1829*Settings!$C$13*(AL1775+AL1793+AL1784*AL$195+AL1802*$D1865)</f>
        <v/>
      </c>
      <c r="AM1865" s="45">
        <f>AM1829*Settings!$C$13*(AM1775+AM1793+AM1784*AM$195+AM1802*$D1865)</f>
        <v/>
      </c>
      <c r="AN1865" s="45">
        <f>AN1829*Settings!$C$13*(AN1775+AN1793+AN1784*AN$195+AN1802*$D1865)</f>
        <v/>
      </c>
      <c r="AO1865" s="45">
        <f>AO1829*Settings!$C$13*(AO1775+AO1793+AO1784*AO$195+AO1802*$D1865)</f>
        <v/>
      </c>
      <c r="AP1865" s="45">
        <f>AP1829*Settings!$C$13*(AP1775+AP1793+AP1784*AP$195+AP1802*$D1865)</f>
        <v/>
      </c>
      <c r="AQ1865" s="45">
        <f>AQ1829*Settings!$C$13*(AQ1775+AQ1793+AQ1784*AQ$195+AQ1802*$D1865)</f>
        <v/>
      </c>
      <c r="AR1865" s="45">
        <f>AR1829*Settings!$C$13*(AR1775+AR1793+AR1784*AR$195+AR1802*$D1865)</f>
        <v/>
      </c>
      <c r="AS1865" s="45">
        <f>AS1829*Settings!$C$13*(AS1775+AS1793+AS1784*AS$195+AS1802*$D1865)</f>
        <v/>
      </c>
      <c r="AT1865" s="45">
        <f>AT1829*Settings!$C$13*(AT1775+AT1793+AT1784*AT$195+AT1802*$D1865)</f>
        <v/>
      </c>
      <c r="AU1865" s="45">
        <f>AU1829*Settings!$C$13*(AU1775+AU1793+AU1784*AU$195+AU1802*$D1865)</f>
        <v/>
      </c>
      <c r="AV1865" s="45">
        <f>AV1829*Settings!$C$13*(AV1775+AV1793+AV1784*AV$195+AV1802*$D1865)</f>
        <v/>
      </c>
      <c r="AW1865" s="45">
        <f>AW1829*Settings!$C$13*(AW1775+AW1793+AW1784*AW$195+AW1802*$D1865)</f>
        <v/>
      </c>
      <c r="AX1865" s="45">
        <f>AX1829*Settings!$C$13*(AX1775+AX1793+AX1784*AX$195+AX1802*$D1865)</f>
        <v/>
      </c>
      <c r="AY1865" s="46">
        <f>REVENUE(AY1829,Settings!$C$13,NEWREVRATE(AY1775,AY1793,AY1784,AY$195,AY1802,$D1865))</f>
        <v/>
      </c>
    </row>
    <row r="1866" hidden="1" outlineLevel="2">
      <c r="A1866" s="14" t="inlineStr">
        <is>
          <t>rnew</t>
        </is>
      </c>
      <c r="B1866" s="14" t="inlineStr">
        <is>
          <t>oop</t>
        </is>
      </c>
      <c r="C1866" s="14" t="inlineStr">
        <is>
          <t>ftr</t>
        </is>
      </c>
      <c r="D1866" s="37">
        <f>INDEX(Inputs!$S$5:$S$132,MATCH($B1866&amp;"|"&amp;$C1866,Inputs!$A$5:$A$132,0))</f>
        <v/>
      </c>
      <c r="E1866" s="36" t="n"/>
      <c r="F1866" s="36" t="n"/>
      <c r="G1866" s="36" t="n"/>
      <c r="H1866" s="14">
        <f>INDEX(Variables!$B$5:$B$105,MATCH($A1866,Variables!$A$5:$A$105,0))&amp;IF($C1866="",""," | "&amp;INDEX(Mapping!$B$5:$B$26,MATCH($C1866,Mapping!$A$5:$A$26,0))&amp;" | "&amp;INDEX(Mapping!$B$30:$B$41,MATCH($B1866,Mapping!$A$30:$A$41,0)))</f>
        <v/>
      </c>
      <c r="I1866" s="14">
        <f>INDEX(Variables!$C$5:$C$105,MATCH($A1866,Variables!$A$5:$A$105,0))</f>
        <v/>
      </c>
      <c r="J1866" s="14">
        <f>INDEX(Variables!$E$5:$E$105,MATCH($A1866,Variables!$A$5:$A$105,0))</f>
        <v/>
      </c>
      <c r="K1866" s="11">
        <f>LOWER(Settings!$C$4)&amp;".mit."&amp;$A1866&amp;IF($C1866="","","."&amp;$C1866&amp;"."&amp;$B1866)&amp;IF(INDEX(Variables!$D$5:$D$105,MATCH($A1866,Variables!$A$5:$A$105,0))="","","."&amp;INDEX(Variables!$D$5:$D$105,MATCH($A1866,Variables!$A$5:$A$105,0)))&amp;"."&amp;K$5</f>
        <v/>
      </c>
      <c r="L1866" s="44">
        <f>L1830*Settings!$C$13*(L1776+L1794+L1785*L$195+L1803*$D1866)</f>
        <v/>
      </c>
      <c r="M1866" s="45">
        <f>M1830*Settings!$C$13*(M1776+M1794+M1785*M$195+M1803*$D1866)</f>
        <v/>
      </c>
      <c r="N1866" s="45">
        <f>N1830*Settings!$C$13*(N1776+N1794+N1785*N$195+N1803*$D1866)</f>
        <v/>
      </c>
      <c r="O1866" s="45">
        <f>O1830*Settings!$C$13*(O1776+O1794+O1785*O$195+O1803*$D1866)</f>
        <v/>
      </c>
      <c r="P1866" s="45">
        <f>P1830*Settings!$C$13*(P1776+P1794+P1785*P$195+P1803*$D1866)</f>
        <v/>
      </c>
      <c r="Q1866" s="45">
        <f>Q1830*Settings!$C$13*(Q1776+Q1794+Q1785*Q$195+Q1803*$D1866)</f>
        <v/>
      </c>
      <c r="R1866" s="45">
        <f>R1830*Settings!$C$13*(R1776+R1794+R1785*R$195+R1803*$D1866)</f>
        <v/>
      </c>
      <c r="S1866" s="45">
        <f>S1830*Settings!$C$13*(S1776+S1794+S1785*S$195+S1803*$D1866)</f>
        <v/>
      </c>
      <c r="T1866" s="45">
        <f>T1830*Settings!$C$13*(T1776+T1794+T1785*T$195+T1803*$D1866)</f>
        <v/>
      </c>
      <c r="U1866" s="45">
        <f>U1830*Settings!$C$13*(U1776+U1794+U1785*U$195+U1803*$D1866)</f>
        <v/>
      </c>
      <c r="V1866" s="45">
        <f>V1830*Settings!$C$13*(V1776+V1794+V1785*V$195+V1803*$D1866)</f>
        <v/>
      </c>
      <c r="W1866" s="45">
        <f>W1830*Settings!$C$13*(W1776+W1794+W1785*W$195+W1803*$D1866)</f>
        <v/>
      </c>
      <c r="X1866" s="45">
        <f>X1830*Settings!$C$13*(X1776+X1794+X1785*X$195+X1803*$D1866)</f>
        <v/>
      </c>
      <c r="Y1866" s="45">
        <f>Y1830*Settings!$C$13*(Y1776+Y1794+Y1785*Y$195+Y1803*$D1866)</f>
        <v/>
      </c>
      <c r="Z1866" s="45">
        <f>Z1830*Settings!$C$13*(Z1776+Z1794+Z1785*Z$195+Z1803*$D1866)</f>
        <v/>
      </c>
      <c r="AA1866" s="45">
        <f>AA1830*Settings!$C$13*(AA1776+AA1794+AA1785*AA$195+AA1803*$D1866)</f>
        <v/>
      </c>
      <c r="AB1866" s="45">
        <f>AB1830*Settings!$C$13*(AB1776+AB1794+AB1785*AB$195+AB1803*$D1866)</f>
        <v/>
      </c>
      <c r="AC1866" s="45">
        <f>AC1830*Settings!$C$13*(AC1776+AC1794+AC1785*AC$195+AC1803*$D1866)</f>
        <v/>
      </c>
      <c r="AD1866" s="46">
        <f>REVENUE(AD1830,Settings!$C$13,NEWREVRATE(AD1776,AD1794,AD1785,AD$195,AD1803,$D1866))</f>
        <v/>
      </c>
      <c r="AF1866" s="11">
        <f>LOWER(Settings!$C$4)&amp;".mit."&amp;$A1866&amp;IF($C1866="","","."&amp;$C1866&amp;"."&amp;$B1866)&amp;IF(INDEX(Variables!$D$5:$D$105,MATCH($A1866,Variables!$A$5:$A$105,0))="","","."&amp;INDEX(Variables!$D$5:$D$105,MATCH($A1866,Variables!$A$5:$A$105,0)))&amp;"."&amp;AF$5</f>
        <v/>
      </c>
      <c r="AG1866" s="44">
        <f>AG1830*Settings!$C$13*(AG1776+AG1794+AG1785*AG$195+AG1803*$D1866)</f>
        <v/>
      </c>
      <c r="AH1866" s="45">
        <f>AH1830*Settings!$C$13*(AH1776+AH1794+AH1785*AH$195+AH1803*$D1866)</f>
        <v/>
      </c>
      <c r="AI1866" s="45">
        <f>AI1830*Settings!$C$13*(AI1776+AI1794+AI1785*AI$195+AI1803*$D1866)</f>
        <v/>
      </c>
      <c r="AJ1866" s="45">
        <f>AJ1830*Settings!$C$13*(AJ1776+AJ1794+AJ1785*AJ$195+AJ1803*$D1866)</f>
        <v/>
      </c>
      <c r="AK1866" s="45">
        <f>AK1830*Settings!$C$13*(AK1776+AK1794+AK1785*AK$195+AK1803*$D1866)</f>
        <v/>
      </c>
      <c r="AL1866" s="45">
        <f>AL1830*Settings!$C$13*(AL1776+AL1794+AL1785*AL$195+AL1803*$D1866)</f>
        <v/>
      </c>
      <c r="AM1866" s="45">
        <f>AM1830*Settings!$C$13*(AM1776+AM1794+AM1785*AM$195+AM1803*$D1866)</f>
        <v/>
      </c>
      <c r="AN1866" s="45">
        <f>AN1830*Settings!$C$13*(AN1776+AN1794+AN1785*AN$195+AN1803*$D1866)</f>
        <v/>
      </c>
      <c r="AO1866" s="45">
        <f>AO1830*Settings!$C$13*(AO1776+AO1794+AO1785*AO$195+AO1803*$D1866)</f>
        <v/>
      </c>
      <c r="AP1866" s="45">
        <f>AP1830*Settings!$C$13*(AP1776+AP1794+AP1785*AP$195+AP1803*$D1866)</f>
        <v/>
      </c>
      <c r="AQ1866" s="45">
        <f>AQ1830*Settings!$C$13*(AQ1776+AQ1794+AQ1785*AQ$195+AQ1803*$D1866)</f>
        <v/>
      </c>
      <c r="AR1866" s="45">
        <f>AR1830*Settings!$C$13*(AR1776+AR1794+AR1785*AR$195+AR1803*$D1866)</f>
        <v/>
      </c>
      <c r="AS1866" s="45">
        <f>AS1830*Settings!$C$13*(AS1776+AS1794+AS1785*AS$195+AS1803*$D1866)</f>
        <v/>
      </c>
      <c r="AT1866" s="45">
        <f>AT1830*Settings!$C$13*(AT1776+AT1794+AT1785*AT$195+AT1803*$D1866)</f>
        <v/>
      </c>
      <c r="AU1866" s="45">
        <f>AU1830*Settings!$C$13*(AU1776+AU1794+AU1785*AU$195+AU1803*$D1866)</f>
        <v/>
      </c>
      <c r="AV1866" s="45">
        <f>AV1830*Settings!$C$13*(AV1776+AV1794+AV1785*AV$195+AV1803*$D1866)</f>
        <v/>
      </c>
      <c r="AW1866" s="45">
        <f>AW1830*Settings!$C$13*(AW1776+AW1794+AW1785*AW$195+AW1803*$D1866)</f>
        <v/>
      </c>
      <c r="AX1866" s="45">
        <f>AX1830*Settings!$C$13*(AX1776+AX1794+AX1785*AX$195+AX1803*$D1866)</f>
        <v/>
      </c>
      <c r="AY1866" s="46">
        <f>REVENUE(AY1830,Settings!$C$13,NEWREVRATE(AY1776,AY1794,AY1785,AY$195,AY1803,$D1866))</f>
        <v/>
      </c>
    </row>
    <row r="1867" hidden="1" outlineLevel="2">
      <c r="A1867" s="14" t="inlineStr">
        <is>
          <t>rnew</t>
        </is>
      </c>
      <c r="B1867" s="14" t="inlineStr">
        <is>
          <t>bio</t>
        </is>
      </c>
      <c r="C1867" s="14" t="inlineStr">
        <is>
          <t>ftr</t>
        </is>
      </c>
      <c r="D1867" s="37">
        <f>INDEX(Inputs!$S$5:$S$132,MATCH($B1867&amp;"|"&amp;$C1867,Inputs!$A$5:$A$132,0))</f>
        <v/>
      </c>
      <c r="E1867" s="36" t="n"/>
      <c r="F1867" s="36" t="n"/>
      <c r="G1867" s="36" t="n"/>
      <c r="H1867" s="14">
        <f>INDEX(Variables!$B$5:$B$105,MATCH($A1867,Variables!$A$5:$A$105,0))&amp;IF($C1867="",""," | "&amp;INDEX(Mapping!$B$5:$B$26,MATCH($C1867,Mapping!$A$5:$A$26,0))&amp;" | "&amp;INDEX(Mapping!$B$30:$B$41,MATCH($B1867,Mapping!$A$30:$A$41,0)))</f>
        <v/>
      </c>
      <c r="I1867" s="14">
        <f>INDEX(Variables!$C$5:$C$105,MATCH($A1867,Variables!$A$5:$A$105,0))</f>
        <v/>
      </c>
      <c r="J1867" s="14">
        <f>INDEX(Variables!$E$5:$E$105,MATCH($A1867,Variables!$A$5:$A$105,0))</f>
        <v/>
      </c>
      <c r="K1867" s="11">
        <f>LOWER(Settings!$C$4)&amp;".mit."&amp;$A1867&amp;IF($C1867="","","."&amp;$C1867&amp;"."&amp;$B1867)&amp;IF(INDEX(Variables!$D$5:$D$105,MATCH($A1867,Variables!$A$5:$A$105,0))="","","."&amp;INDEX(Variables!$D$5:$D$105,MATCH($A1867,Variables!$A$5:$A$105,0)))&amp;"."&amp;K$5</f>
        <v/>
      </c>
      <c r="L1867" s="44">
        <f>L1831*Settings!$C$13*(L1777+L1795+L1786*L$195+L1804*$D1867)</f>
        <v/>
      </c>
      <c r="M1867" s="45">
        <f>M1831*Settings!$C$13*(M1777+M1795+M1786*M$195+M1804*$D1867)</f>
        <v/>
      </c>
      <c r="N1867" s="45">
        <f>N1831*Settings!$C$13*(N1777+N1795+N1786*N$195+N1804*$D1867)</f>
        <v/>
      </c>
      <c r="O1867" s="45">
        <f>O1831*Settings!$C$13*(O1777+O1795+O1786*O$195+O1804*$D1867)</f>
        <v/>
      </c>
      <c r="P1867" s="45">
        <f>P1831*Settings!$C$13*(P1777+P1795+P1786*P$195+P1804*$D1867)</f>
        <v/>
      </c>
      <c r="Q1867" s="45">
        <f>Q1831*Settings!$C$13*(Q1777+Q1795+Q1786*Q$195+Q1804*$D1867)</f>
        <v/>
      </c>
      <c r="R1867" s="45">
        <f>R1831*Settings!$C$13*(R1777+R1795+R1786*R$195+R1804*$D1867)</f>
        <v/>
      </c>
      <c r="S1867" s="45">
        <f>S1831*Settings!$C$13*(S1777+S1795+S1786*S$195+S1804*$D1867)</f>
        <v/>
      </c>
      <c r="T1867" s="45">
        <f>T1831*Settings!$C$13*(T1777+T1795+T1786*T$195+T1804*$D1867)</f>
        <v/>
      </c>
      <c r="U1867" s="45">
        <f>U1831*Settings!$C$13*(U1777+U1795+U1786*U$195+U1804*$D1867)</f>
        <v/>
      </c>
      <c r="V1867" s="45">
        <f>V1831*Settings!$C$13*(V1777+V1795+V1786*V$195+V1804*$D1867)</f>
        <v/>
      </c>
      <c r="W1867" s="45">
        <f>W1831*Settings!$C$13*(W1777+W1795+W1786*W$195+W1804*$D1867)</f>
        <v/>
      </c>
      <c r="X1867" s="45">
        <f>X1831*Settings!$C$13*(X1777+X1795+X1786*X$195+X1804*$D1867)</f>
        <v/>
      </c>
      <c r="Y1867" s="45">
        <f>Y1831*Settings!$C$13*(Y1777+Y1795+Y1786*Y$195+Y1804*$D1867)</f>
        <v/>
      </c>
      <c r="Z1867" s="45">
        <f>Z1831*Settings!$C$13*(Z1777+Z1795+Z1786*Z$195+Z1804*$D1867)</f>
        <v/>
      </c>
      <c r="AA1867" s="45">
        <f>AA1831*Settings!$C$13*(AA1777+AA1795+AA1786*AA$195+AA1804*$D1867)</f>
        <v/>
      </c>
      <c r="AB1867" s="45">
        <f>AB1831*Settings!$C$13*(AB1777+AB1795+AB1786*AB$195+AB1804*$D1867)</f>
        <v/>
      </c>
      <c r="AC1867" s="45">
        <f>AC1831*Settings!$C$13*(AC1777+AC1795+AC1786*AC$195+AC1804*$D1867)</f>
        <v/>
      </c>
      <c r="AD1867" s="46">
        <f>REVENUE(AD1831,Settings!$C$13,NEWREVRATE(AD1777,AD1795,AD1786,AD$195,AD1804,$D1867))</f>
        <v/>
      </c>
      <c r="AF1867" s="11">
        <f>LOWER(Settings!$C$4)&amp;".mit."&amp;$A1867&amp;IF($C1867="","","."&amp;$C1867&amp;"."&amp;$B1867)&amp;IF(INDEX(Variables!$D$5:$D$105,MATCH($A1867,Variables!$A$5:$A$105,0))="","","."&amp;INDEX(Variables!$D$5:$D$105,MATCH($A1867,Variables!$A$5:$A$105,0)))&amp;"."&amp;AF$5</f>
        <v/>
      </c>
      <c r="AG1867" s="44">
        <f>AG1831*Settings!$C$13*(AG1777+AG1795+AG1786*AG$195+AG1804*$D1867)</f>
        <v/>
      </c>
      <c r="AH1867" s="45">
        <f>AH1831*Settings!$C$13*(AH1777+AH1795+AH1786*AH$195+AH1804*$D1867)</f>
        <v/>
      </c>
      <c r="AI1867" s="45">
        <f>AI1831*Settings!$C$13*(AI1777+AI1795+AI1786*AI$195+AI1804*$D1867)</f>
        <v/>
      </c>
      <c r="AJ1867" s="45">
        <f>AJ1831*Settings!$C$13*(AJ1777+AJ1795+AJ1786*AJ$195+AJ1804*$D1867)</f>
        <v/>
      </c>
      <c r="AK1867" s="45">
        <f>AK1831*Settings!$C$13*(AK1777+AK1795+AK1786*AK$195+AK1804*$D1867)</f>
        <v/>
      </c>
      <c r="AL1867" s="45">
        <f>AL1831*Settings!$C$13*(AL1777+AL1795+AL1786*AL$195+AL1804*$D1867)</f>
        <v/>
      </c>
      <c r="AM1867" s="45">
        <f>AM1831*Settings!$C$13*(AM1777+AM1795+AM1786*AM$195+AM1804*$D1867)</f>
        <v/>
      </c>
      <c r="AN1867" s="45">
        <f>AN1831*Settings!$C$13*(AN1777+AN1795+AN1786*AN$195+AN1804*$D1867)</f>
        <v/>
      </c>
      <c r="AO1867" s="45">
        <f>AO1831*Settings!$C$13*(AO1777+AO1795+AO1786*AO$195+AO1804*$D1867)</f>
        <v/>
      </c>
      <c r="AP1867" s="45">
        <f>AP1831*Settings!$C$13*(AP1777+AP1795+AP1786*AP$195+AP1804*$D1867)</f>
        <v/>
      </c>
      <c r="AQ1867" s="45">
        <f>AQ1831*Settings!$C$13*(AQ1777+AQ1795+AQ1786*AQ$195+AQ1804*$D1867)</f>
        <v/>
      </c>
      <c r="AR1867" s="45">
        <f>AR1831*Settings!$C$13*(AR1777+AR1795+AR1786*AR$195+AR1804*$D1867)</f>
        <v/>
      </c>
      <c r="AS1867" s="45">
        <f>AS1831*Settings!$C$13*(AS1777+AS1795+AS1786*AS$195+AS1804*$D1867)</f>
        <v/>
      </c>
      <c r="AT1867" s="45">
        <f>AT1831*Settings!$C$13*(AT1777+AT1795+AT1786*AT$195+AT1804*$D1867)</f>
        <v/>
      </c>
      <c r="AU1867" s="45">
        <f>AU1831*Settings!$C$13*(AU1777+AU1795+AU1786*AU$195+AU1804*$D1867)</f>
        <v/>
      </c>
      <c r="AV1867" s="45">
        <f>AV1831*Settings!$C$13*(AV1777+AV1795+AV1786*AV$195+AV1804*$D1867)</f>
        <v/>
      </c>
      <c r="AW1867" s="45">
        <f>AW1831*Settings!$C$13*(AW1777+AW1795+AW1786*AW$195+AW1804*$D1867)</f>
        <v/>
      </c>
      <c r="AX1867" s="45">
        <f>AX1831*Settings!$C$13*(AX1777+AX1795+AX1786*AX$195+AX1804*$D1867)</f>
        <v/>
      </c>
      <c r="AY1867" s="46">
        <f>REVENUE(AY1831,Settings!$C$13,NEWREVRATE(AY1777,AY1795,AY1786,AY$195,AY1804,$D1867))</f>
        <v/>
      </c>
    </row>
    <row r="1868" hidden="1" outlineLevel="2"/>
    <row r="1869" collapsed="1"/>
    <row r="1870">
      <c r="A1870" s="4" t="inlineStr">
        <is>
          <t>8. Other energy use</t>
        </is>
      </c>
      <c r="B1870" s="5" t="n"/>
      <c r="C1870" s="5" t="n"/>
      <c r="D1870" s="5" t="n"/>
      <c r="E1870" s="5" t="n"/>
      <c r="F1870" s="5" t="n"/>
      <c r="G1870" s="5" t="n"/>
      <c r="H1870" s="5" t="n"/>
      <c r="I1870" s="5" t="n"/>
      <c r="J1870" s="5" t="n"/>
      <c r="K1870" s="5" t="n"/>
      <c r="L1870" s="5" t="n"/>
      <c r="M1870" s="5" t="n"/>
      <c r="N1870" s="5" t="n"/>
      <c r="O1870" s="5" t="n"/>
      <c r="P1870" s="5" t="n"/>
      <c r="Q1870" s="5" t="n"/>
      <c r="R1870" s="5" t="n"/>
      <c r="S1870" s="5" t="n"/>
      <c r="T1870" s="5" t="n"/>
      <c r="U1870" s="5" t="n"/>
      <c r="V1870" s="5" t="n"/>
      <c r="W1870" s="5" t="n"/>
      <c r="X1870" s="5" t="n"/>
      <c r="Y1870" s="5" t="n"/>
      <c r="Z1870" s="5" t="n"/>
      <c r="AA1870" s="5" t="n"/>
      <c r="AB1870" s="5" t="n"/>
      <c r="AC1870" s="5" t="n"/>
      <c r="AD1870" s="5" t="n"/>
      <c r="AE1870" s="5" t="n"/>
      <c r="AF1870" s="5" t="n"/>
      <c r="AG1870" s="5" t="n"/>
      <c r="AH1870" s="5" t="n"/>
      <c r="AI1870" s="5" t="n"/>
      <c r="AJ1870" s="5" t="n"/>
      <c r="AK1870" s="5" t="n"/>
      <c r="AL1870" s="5" t="n"/>
      <c r="AM1870" s="5" t="n"/>
      <c r="AN1870" s="5" t="n"/>
      <c r="AO1870" s="5" t="n"/>
      <c r="AP1870" s="5" t="n"/>
      <c r="AQ1870" s="5" t="n"/>
      <c r="AR1870" s="5" t="n"/>
      <c r="AS1870" s="5" t="n"/>
      <c r="AT1870" s="5" t="n"/>
      <c r="AU1870" s="5" t="n"/>
      <c r="AV1870" s="5" t="n"/>
      <c r="AW1870" s="5" t="n"/>
      <c r="AX1870" s="5" t="n"/>
      <c r="AY1870" s="5" t="n"/>
      <c r="AZ1870" s="5" t="n"/>
    </row>
    <row r="1871">
      <c r="A1871" s="1" t="inlineStr">
        <is>
          <t>ener</t>
        </is>
      </c>
      <c r="B1871" s="1" t="inlineStr">
        <is>
          <t>all</t>
        </is>
      </c>
      <c r="C1871" s="1" t="inlineStr">
        <is>
          <t>oen</t>
        </is>
      </c>
      <c r="H1871" s="1">
        <f>INDEX(Variables!$B$5:$B$105,MATCH($A1871,Variables!$A$5:$A$105,0))&amp;IF($C1871="",""," | "&amp;INDEX(Mapping!$B$5:$B$26,MATCH($C1871,Mapping!$A$5:$A$26,0))&amp;" | "&amp;INDEX(Mapping!$B$30:$B$41,MATCH($B1871,Mapping!$A$30:$A$41,0)))</f>
        <v/>
      </c>
      <c r="I1871" s="1">
        <f>INDEX(Variables!$C$5:$C$105,MATCH($A1871,Variables!$A$5:$A$105,0))</f>
        <v/>
      </c>
      <c r="J1871" s="1">
        <f>INDEX(Variables!$E$5:$E$105,MATCH($A1871,Variables!$A$5:$A$105,0))</f>
        <v/>
      </c>
      <c r="K1871" s="17">
        <f>LOWER(Settings!$C$4)&amp;".mit."&amp;$A1871&amp;IF($C1871="","","."&amp;$C1871&amp;"."&amp;$B1871)&amp;IF(INDEX(Variables!$D$5:$D$105,MATCH($A1871,Variables!$A$5:$A$105,0))="","","."&amp;INDEX(Variables!$D$5:$D$105,MATCH($A1871,Variables!$A$5:$A$105,0)))&amp;"."&amp;K$5</f>
        <v/>
      </c>
      <c r="L1871" s="42">
        <f>SUMIFS(L1872:L1971,$A1872:$A1971,"ener",$B1872:$B1971,"&lt;&gt;all")</f>
        <v/>
      </c>
      <c r="M1871" s="43">
        <f>SUMIFS(M1872:M1971,$A1872:$A1971,"ener",$B1872:$B1971,"&lt;&gt;all")</f>
        <v/>
      </c>
      <c r="N1871" s="43">
        <f>SUMIFS(N1872:N1971,$A1872:$A1971,"ener",$B1872:$B1971,"&lt;&gt;all")</f>
        <v/>
      </c>
      <c r="O1871" s="43">
        <f>SUMIFS(O1872:O1971,$A1872:$A1971,"ener",$B1872:$B1971,"&lt;&gt;all")</f>
        <v/>
      </c>
      <c r="P1871" s="43">
        <f>SUMIFS(P1872:P1971,$A1872:$A1971,"ener",$B1872:$B1971,"&lt;&gt;all")</f>
        <v/>
      </c>
      <c r="Q1871" s="43">
        <f>SUMIFS(Q1872:Q1971,$A1872:$A1971,"ener",$B1872:$B1971,"&lt;&gt;all")</f>
        <v/>
      </c>
      <c r="R1871" s="43">
        <f>SUMIFS(R1872:R1971,$A1872:$A1971,"ener",$B1872:$B1971,"&lt;&gt;all")</f>
        <v/>
      </c>
      <c r="S1871" s="43">
        <f>SUMIFS(S1872:S1971,$A1872:$A1971,"ener",$B1872:$B1971,"&lt;&gt;all")</f>
        <v/>
      </c>
      <c r="T1871" s="43">
        <f>SUMIFS(T1872:T1971,$A1872:$A1971,"ener",$B1872:$B1971,"&lt;&gt;all")</f>
        <v/>
      </c>
      <c r="U1871" s="43">
        <f>SUMIFS(U1872:U1971,$A1872:$A1971,"ener",$B1872:$B1971,"&lt;&gt;all")</f>
        <v/>
      </c>
      <c r="V1871" s="43">
        <f>SUMIFS(V1872:V1971,$A1872:$A1971,"ener",$B1872:$B1971,"&lt;&gt;all")</f>
        <v/>
      </c>
      <c r="W1871" s="43">
        <f>SUMIFS(W1872:W1971,$A1872:$A1971,"ener",$B1872:$B1971,"&lt;&gt;all")</f>
        <v/>
      </c>
      <c r="X1871" s="43">
        <f>SUMIFS(X1872:X1971,$A1872:$A1971,"ener",$B1872:$B1971,"&lt;&gt;all")</f>
        <v/>
      </c>
      <c r="Y1871" s="43">
        <f>SUMIFS(Y1872:Y1971,$A1872:$A1971,"ener",$B1872:$B1971,"&lt;&gt;all")</f>
        <v/>
      </c>
      <c r="Z1871" s="43">
        <f>SUMIFS(Z1872:Z1971,$A1872:$A1971,"ener",$B1872:$B1971,"&lt;&gt;all")</f>
        <v/>
      </c>
      <c r="AA1871" s="43">
        <f>SUMIFS(AA1872:AA1971,$A1872:$A1971,"ener",$B1872:$B1971,"&lt;&gt;all")</f>
        <v/>
      </c>
      <c r="AB1871" s="43">
        <f>SUMIFS(AB1872:AB1971,$A1872:$A1971,"ener",$B1872:$B1971,"&lt;&gt;all")</f>
        <v/>
      </c>
      <c r="AC1871" s="43">
        <f>SUMIFS(AC1872:AC1971,$A1872:$A1971,"ener",$B1872:$B1971,"&lt;&gt;all")</f>
        <v/>
      </c>
      <c r="AD1871" s="43">
        <f>SUMIFS(AD1872:AD1971,$A1872:$A1971,"ener",$B1872:$B1971,"&lt;&gt;all")</f>
        <v/>
      </c>
      <c r="AF1871" s="17">
        <f>LOWER(Settings!$C$4)&amp;".mit."&amp;$A1871&amp;IF($C1871="","","."&amp;$C1871&amp;"."&amp;$B1871)&amp;IF(INDEX(Variables!$D$5:$D$105,MATCH($A1871,Variables!$A$5:$A$105,0))="","","."&amp;INDEX(Variables!$D$5:$D$105,MATCH($A1871,Variables!$A$5:$A$105,0)))&amp;"."&amp;AF$5</f>
        <v/>
      </c>
      <c r="AG1871" s="42">
        <f>SUMIFS(AG1872:AG1971,$A1872:$A1971,"ener",$B1872:$B1971,"&lt;&gt;all")</f>
        <v/>
      </c>
      <c r="AH1871" s="43">
        <f>SUMIFS(AH1872:AH1971,$A1872:$A1971,"ener",$B1872:$B1971,"&lt;&gt;all")</f>
        <v/>
      </c>
      <c r="AI1871" s="43">
        <f>SUMIFS(AI1872:AI1971,$A1872:$A1971,"ener",$B1872:$B1971,"&lt;&gt;all")</f>
        <v/>
      </c>
      <c r="AJ1871" s="43">
        <f>SUMIFS(AJ1872:AJ1971,$A1872:$A1971,"ener",$B1872:$B1971,"&lt;&gt;all")</f>
        <v/>
      </c>
      <c r="AK1871" s="43">
        <f>SUMIFS(AK1872:AK1971,$A1872:$A1971,"ener",$B1872:$B1971,"&lt;&gt;all")</f>
        <v/>
      </c>
      <c r="AL1871" s="43">
        <f>SUMIFS(AL1872:AL1971,$A1872:$A1971,"ener",$B1872:$B1971,"&lt;&gt;all")</f>
        <v/>
      </c>
      <c r="AM1871" s="43">
        <f>SUMIFS(AM1872:AM1971,$A1872:$A1971,"ener",$B1872:$B1971,"&lt;&gt;all")</f>
        <v/>
      </c>
      <c r="AN1871" s="43">
        <f>SUMIFS(AN1872:AN1971,$A1872:$A1971,"ener",$B1872:$B1971,"&lt;&gt;all")</f>
        <v/>
      </c>
      <c r="AO1871" s="43">
        <f>SUMIFS(AO1872:AO1971,$A1872:$A1971,"ener",$B1872:$B1971,"&lt;&gt;all")</f>
        <v/>
      </c>
      <c r="AP1871" s="43">
        <f>SUMIFS(AP1872:AP1971,$A1872:$A1971,"ener",$B1872:$B1971,"&lt;&gt;all")</f>
        <v/>
      </c>
      <c r="AQ1871" s="43">
        <f>SUMIFS(AQ1872:AQ1971,$A1872:$A1971,"ener",$B1872:$B1971,"&lt;&gt;all")</f>
        <v/>
      </c>
      <c r="AR1871" s="43">
        <f>SUMIFS(AR1872:AR1971,$A1872:$A1971,"ener",$B1872:$B1971,"&lt;&gt;all")</f>
        <v/>
      </c>
      <c r="AS1871" s="43">
        <f>SUMIFS(AS1872:AS1971,$A1872:$A1971,"ener",$B1872:$B1971,"&lt;&gt;all")</f>
        <v/>
      </c>
      <c r="AT1871" s="43">
        <f>SUMIFS(AT1872:AT1971,$A1872:$A1971,"ener",$B1872:$B1971,"&lt;&gt;all")</f>
        <v/>
      </c>
      <c r="AU1871" s="43">
        <f>SUMIFS(AU1872:AU1971,$A1872:$A1971,"ener",$B1872:$B1971,"&lt;&gt;all")</f>
        <v/>
      </c>
      <c r="AV1871" s="43">
        <f>SUMIFS(AV1872:AV1971,$A1872:$A1971,"ener",$B1872:$B1971,"&lt;&gt;all")</f>
        <v/>
      </c>
      <c r="AW1871" s="43">
        <f>SUMIFS(AW1872:AW1971,$A1872:$A1971,"ener",$B1872:$B1971,"&lt;&gt;all")</f>
        <v/>
      </c>
      <c r="AX1871" s="43">
        <f>SUMIFS(AX1872:AX1971,$A1872:$A1971,"ener",$B1872:$B1971,"&lt;&gt;all")</f>
        <v/>
      </c>
      <c r="AY1871" s="43">
        <f>SUMIFS(AY1872:AY1971,$A1872:$A1971,"ener",$B1872:$B1971,"&lt;&gt;all")</f>
        <v/>
      </c>
    </row>
    <row r="1872" hidden="1" outlineLevel="1">
      <c r="A1872" s="1" t="inlineStr">
        <is>
          <t>ener</t>
        </is>
      </c>
      <c r="B1872" s="1" t="inlineStr">
        <is>
          <t>all</t>
        </is>
      </c>
      <c r="C1872" s="1" t="inlineStr">
        <is>
          <t>oen</t>
        </is>
      </c>
      <c r="H1872" s="1">
        <f>INDEX(Variables!$B$5:$B$105,MATCH($A1872,Variables!$A$5:$A$105,0))&amp;IF($C1872="",""," | "&amp;INDEX(Mapping!$B$5:$B$26,MATCH($C1872,Mapping!$A$5:$A$26,0))&amp;" | "&amp;INDEX(Mapping!$B$30:$B$41,MATCH($B1872,Mapping!$A$30:$A$41,0)))</f>
        <v/>
      </c>
      <c r="I1872" s="1">
        <f>INDEX(Variables!$C$5:$C$105,MATCH($A1872,Variables!$A$5:$A$105,0))</f>
        <v/>
      </c>
      <c r="J1872" s="1">
        <f>INDEX(Variables!$E$5:$E$105,MATCH($A1872,Variables!$A$5:$A$105,0))</f>
        <v/>
      </c>
      <c r="K1872" s="17">
        <f>LOWER(Settings!$C$4)&amp;".mit."&amp;$A1872&amp;IF($C1872="","","."&amp;$C1872&amp;"."&amp;$B1872)&amp;IF(INDEX(Variables!$D$5:$D$105,MATCH($A1872,Variables!$A$5:$A$105,0))="","","."&amp;INDEX(Variables!$D$5:$D$105,MATCH($A1872,Variables!$A$5:$A$105,0)))&amp;"."&amp;K$5</f>
        <v/>
      </c>
      <c r="L1872" s="42">
        <f>SUM(L1927:L1934)</f>
        <v/>
      </c>
      <c r="M1872" s="43">
        <f>SUM(M1927:M1934)</f>
        <v/>
      </c>
      <c r="N1872" s="43">
        <f>SUM(N1927:N1934)</f>
        <v/>
      </c>
      <c r="O1872" s="43">
        <f>SUM(O1927:O1934)</f>
        <v/>
      </c>
      <c r="P1872" s="43">
        <f>SUM(P1927:P1934)</f>
        <v/>
      </c>
      <c r="Q1872" s="43">
        <f>SUM(Q1927:Q1934)</f>
        <v/>
      </c>
      <c r="R1872" s="43">
        <f>SUM(R1927:R1934)</f>
        <v/>
      </c>
      <c r="S1872" s="43">
        <f>SUM(S1927:S1934)</f>
        <v/>
      </c>
      <c r="T1872" s="43">
        <f>SUM(T1927:T1934)</f>
        <v/>
      </c>
      <c r="U1872" s="43">
        <f>SUM(U1927:U1934)</f>
        <v/>
      </c>
      <c r="V1872" s="43">
        <f>SUM(V1927:V1934)</f>
        <v/>
      </c>
      <c r="W1872" s="43">
        <f>SUM(W1927:W1934)</f>
        <v/>
      </c>
      <c r="X1872" s="43">
        <f>SUM(X1927:X1934)</f>
        <v/>
      </c>
      <c r="Y1872" s="43">
        <f>SUM(Y1927:Y1934)</f>
        <v/>
      </c>
      <c r="Z1872" s="43">
        <f>SUM(Z1927:Z1934)</f>
        <v/>
      </c>
      <c r="AA1872" s="43">
        <f>SUM(AA1927:AA1934)</f>
        <v/>
      </c>
      <c r="AB1872" s="43">
        <f>SUM(AB1927:AB1934)</f>
        <v/>
      </c>
      <c r="AC1872" s="43">
        <f>SUM(AC1927:AC1934)</f>
        <v/>
      </c>
      <c r="AD1872" s="43">
        <f>SUM(AD1927:AD1934)</f>
        <v/>
      </c>
      <c r="AF1872" s="17">
        <f>LOWER(Settings!$C$4)&amp;".mit."&amp;$A1872&amp;IF($C1872="","","."&amp;$C1872&amp;"."&amp;$B1872)&amp;IF(INDEX(Variables!$D$5:$D$105,MATCH($A1872,Variables!$A$5:$A$105,0))="","","."&amp;INDEX(Variables!$D$5:$D$105,MATCH($A1872,Variables!$A$5:$A$105,0)))&amp;"."&amp;AF$5</f>
        <v/>
      </c>
      <c r="AG1872" s="42">
        <f>SUM(AG1927:AG1934)</f>
        <v/>
      </c>
      <c r="AH1872" s="43">
        <f>SUM(AH1927:AH1934)</f>
        <v/>
      </c>
      <c r="AI1872" s="43">
        <f>SUM(AI1927:AI1934)</f>
        <v/>
      </c>
      <c r="AJ1872" s="43">
        <f>SUM(AJ1927:AJ1934)</f>
        <v/>
      </c>
      <c r="AK1872" s="43">
        <f>SUM(AK1927:AK1934)</f>
        <v/>
      </c>
      <c r="AL1872" s="43">
        <f>SUM(AL1927:AL1934)</f>
        <v/>
      </c>
      <c r="AM1872" s="43">
        <f>SUM(AM1927:AM1934)</f>
        <v/>
      </c>
      <c r="AN1872" s="43">
        <f>SUM(AN1927:AN1934)</f>
        <v/>
      </c>
      <c r="AO1872" s="43">
        <f>SUM(AO1927:AO1934)</f>
        <v/>
      </c>
      <c r="AP1872" s="43">
        <f>SUM(AP1927:AP1934)</f>
        <v/>
      </c>
      <c r="AQ1872" s="43">
        <f>SUM(AQ1927:AQ1934)</f>
        <v/>
      </c>
      <c r="AR1872" s="43">
        <f>SUM(AR1927:AR1934)</f>
        <v/>
      </c>
      <c r="AS1872" s="43">
        <f>SUM(AS1927:AS1934)</f>
        <v/>
      </c>
      <c r="AT1872" s="43">
        <f>SUM(AT1927:AT1934)</f>
        <v/>
      </c>
      <c r="AU1872" s="43">
        <f>SUM(AU1927:AU1934)</f>
        <v/>
      </c>
      <c r="AV1872" s="43">
        <f>SUM(AV1927:AV1934)</f>
        <v/>
      </c>
      <c r="AW1872" s="43">
        <f>SUM(AW1927:AW1934)</f>
        <v/>
      </c>
      <c r="AX1872" s="43">
        <f>SUM(AX1927:AX1934)</f>
        <v/>
      </c>
      <c r="AY1872" s="43">
        <f>SUM(AY1927:AY1934)</f>
        <v/>
      </c>
    </row>
    <row r="1873" hidden="1" outlineLevel="2">
      <c r="A1873" s="14" t="inlineStr">
        <is>
          <t>ctxnew</t>
        </is>
      </c>
      <c r="B1873" s="14" t="inlineStr">
        <is>
          <t>coa</t>
        </is>
      </c>
      <c r="C1873" s="14" t="inlineStr">
        <is>
          <t>oen</t>
        </is>
      </c>
      <c r="D1873" s="37">
        <f>INDEX(Inputs!$T$5:$T$132,MATCH($B1873&amp;"|"&amp;$C1873,Inputs!$A$5:$A$132,0))</f>
        <v/>
      </c>
      <c r="E1873" s="37">
        <f>INDEX(Inputs!$J$5:$J$132,MATCH($B1873&amp;"|"&amp;$C1873,Inputs!$A$5:$A$132,0))</f>
        <v/>
      </c>
      <c r="F1873" s="37">
        <f>INDEX(Inputs!$K$5:$K$132,MATCH($B1873&amp;"|"&amp;$C1873,Inputs!$A$5:$A$132,0))</f>
        <v/>
      </c>
      <c r="G1873" s="36" t="n"/>
      <c r="H1873" s="14">
        <f>INDEX(Variables!$B$5:$B$105,MATCH($A1873,Variables!$A$5:$A$105,0))&amp;IF($C1873="",""," | "&amp;INDEX(Mapping!$B$5:$B$26,MATCH($C1873,Mapping!$A$5:$A$26,0))&amp;" | "&amp;INDEX(Mapping!$B$30:$B$41,MATCH($B1873,Mapping!$A$30:$A$41,0)))</f>
        <v/>
      </c>
      <c r="I1873" s="14">
        <f>INDEX(Variables!$C$5:$C$105,MATCH($A1873,Variables!$A$5:$A$105,0))</f>
        <v/>
      </c>
      <c r="J1873" s="14">
        <f>INDEX(Variables!$E$5:$E$105,MATCH($A1873,Variables!$A$5:$A$105,0))</f>
        <v/>
      </c>
      <c r="K1873" s="11">
        <f>LOWER(Settings!$C$4)&amp;".mit."&amp;$A1873&amp;IF($C1873="","","."&amp;$C1873&amp;"."&amp;$B1873)&amp;IF(INDEX(Variables!$D$5:$D$105,MATCH($A1873,Variables!$A$5:$A$105,0))="","","."&amp;INDEX(Variables!$D$5:$D$105,MATCH($A1873,Variables!$A$5:$A$105,0)))&amp;"."&amp;K$5</f>
        <v/>
      </c>
      <c r="L1873" s="38">
        <f>L$12*$D1873*INDEX(L$21:L$28,$E1873)*INDEX(L$30:L$46,$F1873)*(1-INDEX(L$121:L$137,$F1873))</f>
        <v/>
      </c>
      <c r="M1873" s="37">
        <f>M$12*$D1873*INDEX(M$21:M$28,$E1873)*INDEX(M$30:M$46,$F1873)*(1-INDEX(M$121:M$137,$F1873))</f>
        <v/>
      </c>
      <c r="N1873" s="37">
        <f>N$12*$D1873*INDEX(N$21:N$28,$E1873)*INDEX(N$30:N$46,$F1873)*(1-INDEX(N$121:N$137,$F1873))</f>
        <v/>
      </c>
      <c r="O1873" s="37">
        <f>O$12*$D1873*INDEX(O$21:O$28,$E1873)*INDEX(O$30:O$46,$F1873)*(1-INDEX(O$121:O$137,$F1873))</f>
        <v/>
      </c>
      <c r="P1873" s="37">
        <f>P$12*$D1873*INDEX(P$21:P$28,$E1873)*INDEX(P$30:P$46,$F1873)*(1-INDEX(P$121:P$137,$F1873))</f>
        <v/>
      </c>
      <c r="Q1873" s="37">
        <f>Q$12*$D1873*INDEX(Q$21:Q$28,$E1873)*INDEX(Q$30:Q$46,$F1873)*(1-INDEX(Q$121:Q$137,$F1873))</f>
        <v/>
      </c>
      <c r="R1873" s="37">
        <f>R$12*$D1873*INDEX(R$21:R$28,$E1873)*INDEX(R$30:R$46,$F1873)*(1-INDEX(R$121:R$137,$F1873))</f>
        <v/>
      </c>
      <c r="S1873" s="37">
        <f>S$12*$D1873*INDEX(S$21:S$28,$E1873)*INDEX(S$30:S$46,$F1873)*(1-INDEX(S$121:S$137,$F1873))</f>
        <v/>
      </c>
      <c r="T1873" s="37">
        <f>T$12*$D1873*INDEX(T$21:T$28,$E1873)*INDEX(T$30:T$46,$F1873)*(1-INDEX(T$121:T$137,$F1873))</f>
        <v/>
      </c>
      <c r="U1873" s="37">
        <f>U$12*$D1873*INDEX(U$21:U$28,$E1873)*INDEX(U$30:U$46,$F1873)*(1-INDEX(U$121:U$137,$F1873))</f>
        <v/>
      </c>
      <c r="V1873" s="37">
        <f>V$12*$D1873*INDEX(V$21:V$28,$E1873)*INDEX(V$30:V$46,$F1873)*(1-INDEX(V$121:V$137,$F1873))</f>
        <v/>
      </c>
      <c r="W1873" s="37">
        <f>W$12*$D1873*INDEX(W$21:W$28,$E1873)*INDEX(W$30:W$46,$F1873)*(1-INDEX(W$121:W$137,$F1873))</f>
        <v/>
      </c>
      <c r="X1873" s="37">
        <f>X$12*$D1873*INDEX(X$21:X$28,$E1873)*INDEX(X$30:X$46,$F1873)*(1-INDEX(X$121:X$137,$F1873))</f>
        <v/>
      </c>
      <c r="Y1873" s="37">
        <f>Y$12*$D1873*INDEX(Y$21:Y$28,$E1873)*INDEX(Y$30:Y$46,$F1873)*(1-INDEX(Y$121:Y$137,$F1873))</f>
        <v/>
      </c>
      <c r="Z1873" s="37">
        <f>Z$12*$D1873*INDEX(Z$21:Z$28,$E1873)*INDEX(Z$30:Z$46,$F1873)*(1-INDEX(Z$121:Z$137,$F1873))</f>
        <v/>
      </c>
      <c r="AA1873" s="37">
        <f>AA$12*$D1873*INDEX(AA$21:AA$28,$E1873)*INDEX(AA$30:AA$46,$F1873)*(1-INDEX(AA$121:AA$137,$F1873))</f>
        <v/>
      </c>
      <c r="AB1873" s="37">
        <f>AB$12*$D1873*INDEX(AB$21:AB$28,$E1873)*INDEX(AB$30:AB$46,$F1873)*(1-INDEX(AB$121:AB$137,$F1873))</f>
        <v/>
      </c>
      <c r="AC1873" s="37">
        <f>AC$12*$D1873*INDEX(AC$21:AC$28,$E1873)*INDEX(AC$30:AC$46,$F1873)*(1-INDEX(AC$121:AC$137,$F1873))</f>
        <v/>
      </c>
      <c r="AD1873" s="40">
        <f>CARBONTAX(AD$12,$D1873,INDEX(AD$21:AD$28,$E1873),INDEX(AD$30:AD$46,$F1873),INDEX(AD$121:AD$137,$F1873))</f>
        <v/>
      </c>
      <c r="AF1873" s="11">
        <f>LOWER(Settings!$C$4)&amp;".mit."&amp;$A1873&amp;IF($C1873="","","."&amp;$C1873&amp;"."&amp;$B1873)&amp;IF(INDEX(Variables!$D$5:$D$105,MATCH($A1873,Variables!$A$5:$A$105,0))="","","."&amp;INDEX(Variables!$D$5:$D$105,MATCH($A1873,Variables!$A$5:$A$105,0)))&amp;"."&amp;AF$5</f>
        <v/>
      </c>
      <c r="AG1873" s="38">
        <f>AG$12*$D1873*INDEX(AG$21:AG$28,$E1873)*INDEX(AG$30:AG$46,$F1873)*(1-INDEX(AG$121:AG$137,$F1873))</f>
        <v/>
      </c>
      <c r="AH1873" s="37">
        <f>AH$12*$D1873*INDEX(AH$21:AH$28,$E1873)*INDEX(AH$30:AH$46,$F1873)*(1-INDEX(AH$121:AH$137,$F1873))</f>
        <v/>
      </c>
      <c r="AI1873" s="37">
        <f>AI$12*$D1873*INDEX(AI$21:AI$28,$E1873)*INDEX(AI$30:AI$46,$F1873)*(1-INDEX(AI$121:AI$137,$F1873))</f>
        <v/>
      </c>
      <c r="AJ1873" s="37">
        <f>AJ$12*$D1873*INDEX(AJ$21:AJ$28,$E1873)*INDEX(AJ$30:AJ$46,$F1873)*(1-INDEX(AJ$121:AJ$137,$F1873))</f>
        <v/>
      </c>
      <c r="AK1873" s="37">
        <f>AK$12*$D1873*INDEX(AK$21:AK$28,$E1873)*INDEX(AK$30:AK$46,$F1873)*(1-INDEX(AK$121:AK$137,$F1873))</f>
        <v/>
      </c>
      <c r="AL1873" s="37">
        <f>AL$12*$D1873*INDEX(AL$21:AL$28,$E1873)*INDEX(AL$30:AL$46,$F1873)*(1-INDEX(AL$121:AL$137,$F1873))</f>
        <v/>
      </c>
      <c r="AM1873" s="37">
        <f>AM$12*$D1873*INDEX(AM$21:AM$28,$E1873)*INDEX(AM$30:AM$46,$F1873)*(1-INDEX(AM$121:AM$137,$F1873))</f>
        <v/>
      </c>
      <c r="AN1873" s="37">
        <f>AN$12*$D1873*INDEX(AN$21:AN$28,$E1873)*INDEX(AN$30:AN$46,$F1873)*(1-INDEX(AN$121:AN$137,$F1873))</f>
        <v/>
      </c>
      <c r="AO1873" s="37">
        <f>AO$12*$D1873*INDEX(AO$21:AO$28,$E1873)*INDEX(AO$30:AO$46,$F1873)*(1-INDEX(AO$121:AO$137,$F1873))</f>
        <v/>
      </c>
      <c r="AP1873" s="37">
        <f>AP$12*$D1873*INDEX(AP$21:AP$28,$E1873)*INDEX(AP$30:AP$46,$F1873)*(1-INDEX(AP$121:AP$137,$F1873))</f>
        <v/>
      </c>
      <c r="AQ1873" s="37">
        <f>AQ$12*$D1873*INDEX(AQ$21:AQ$28,$E1873)*INDEX(AQ$30:AQ$46,$F1873)*(1-INDEX(AQ$121:AQ$137,$F1873))</f>
        <v/>
      </c>
      <c r="AR1873" s="37">
        <f>AR$12*$D1873*INDEX(AR$21:AR$28,$E1873)*INDEX(AR$30:AR$46,$F1873)*(1-INDEX(AR$121:AR$137,$F1873))</f>
        <v/>
      </c>
      <c r="AS1873" s="37">
        <f>AS$12*$D1873*INDEX(AS$21:AS$28,$E1873)*INDEX(AS$30:AS$46,$F1873)*(1-INDEX(AS$121:AS$137,$F1873))</f>
        <v/>
      </c>
      <c r="AT1873" s="37">
        <f>AT$12*$D1873*INDEX(AT$21:AT$28,$E1873)*INDEX(AT$30:AT$46,$F1873)*(1-INDEX(AT$121:AT$137,$F1873))</f>
        <v/>
      </c>
      <c r="AU1873" s="37">
        <f>AU$12*$D1873*INDEX(AU$21:AU$28,$E1873)*INDEX(AU$30:AU$46,$F1873)*(1-INDEX(AU$121:AU$137,$F1873))</f>
        <v/>
      </c>
      <c r="AV1873" s="37">
        <f>AV$12*$D1873*INDEX(AV$21:AV$28,$E1873)*INDEX(AV$30:AV$46,$F1873)*(1-INDEX(AV$121:AV$137,$F1873))</f>
        <v/>
      </c>
      <c r="AW1873" s="37">
        <f>AW$12*$D1873*INDEX(AW$21:AW$28,$E1873)*INDEX(AW$30:AW$46,$F1873)*(1-INDEX(AW$121:AW$137,$F1873))</f>
        <v/>
      </c>
      <c r="AX1873" s="37">
        <f>AX$12*$D1873*INDEX(AX$21:AX$28,$E1873)*INDEX(AX$30:AX$46,$F1873)*(1-INDEX(AX$121:AX$137,$F1873))</f>
        <v/>
      </c>
      <c r="AY1873" s="40">
        <f>CARBONTAX(AY$12,$D1873,INDEX(AY$21:AY$28,$E1873),INDEX(AY$30:AY$46,$F1873),INDEX(AY$121:AY$137,$F1873))</f>
        <v/>
      </c>
    </row>
    <row r="1874" hidden="1" outlineLevel="2">
      <c r="A1874" s="14" t="inlineStr">
        <is>
          <t>ctxnew</t>
        </is>
      </c>
      <c r="B1874" s="14" t="inlineStr">
        <is>
          <t>nga</t>
        </is>
      </c>
      <c r="C1874" s="14" t="inlineStr">
        <is>
          <t>oen</t>
        </is>
      </c>
      <c r="D1874" s="37">
        <f>INDEX(Inputs!$T$5:$T$132,MATCH($B1874&amp;"|"&amp;$C1874,Inputs!$A$5:$A$132,0))</f>
        <v/>
      </c>
      <c r="E1874" s="37">
        <f>INDEX(Inputs!$J$5:$J$132,MATCH($B1874&amp;"|"&amp;$C1874,Inputs!$A$5:$A$132,0))</f>
        <v/>
      </c>
      <c r="F1874" s="37">
        <f>INDEX(Inputs!$K$5:$K$132,MATCH($B1874&amp;"|"&amp;$C1874,Inputs!$A$5:$A$132,0))</f>
        <v/>
      </c>
      <c r="G1874" s="36" t="n"/>
      <c r="H1874" s="14">
        <f>INDEX(Variables!$B$5:$B$105,MATCH($A1874,Variables!$A$5:$A$105,0))&amp;IF($C1874="",""," | "&amp;INDEX(Mapping!$B$5:$B$26,MATCH($C1874,Mapping!$A$5:$A$26,0))&amp;" | "&amp;INDEX(Mapping!$B$30:$B$41,MATCH($B1874,Mapping!$A$30:$A$41,0)))</f>
        <v/>
      </c>
      <c r="I1874" s="14">
        <f>INDEX(Variables!$C$5:$C$105,MATCH($A1874,Variables!$A$5:$A$105,0))</f>
        <v/>
      </c>
      <c r="J1874" s="14">
        <f>INDEX(Variables!$E$5:$E$105,MATCH($A1874,Variables!$A$5:$A$105,0))</f>
        <v/>
      </c>
      <c r="K1874" s="11">
        <f>LOWER(Settings!$C$4)&amp;".mit."&amp;$A1874&amp;IF($C1874="","","."&amp;$C1874&amp;"."&amp;$B1874)&amp;IF(INDEX(Variables!$D$5:$D$105,MATCH($A1874,Variables!$A$5:$A$105,0))="","","."&amp;INDEX(Variables!$D$5:$D$105,MATCH($A1874,Variables!$A$5:$A$105,0)))&amp;"."&amp;K$5</f>
        <v/>
      </c>
      <c r="L1874" s="38">
        <f>L$12*$D1874*INDEX(L$21:L$28,$E1874)*INDEX(L$30:L$46,$F1874)*(1-INDEX(L$121:L$137,$F1874))</f>
        <v/>
      </c>
      <c r="M1874" s="37">
        <f>M$12*$D1874*INDEX(M$21:M$28,$E1874)*INDEX(M$30:M$46,$F1874)*(1-INDEX(M$121:M$137,$F1874))</f>
        <v/>
      </c>
      <c r="N1874" s="37">
        <f>N$12*$D1874*INDEX(N$21:N$28,$E1874)*INDEX(N$30:N$46,$F1874)*(1-INDEX(N$121:N$137,$F1874))</f>
        <v/>
      </c>
      <c r="O1874" s="37">
        <f>O$12*$D1874*INDEX(O$21:O$28,$E1874)*INDEX(O$30:O$46,$F1874)*(1-INDEX(O$121:O$137,$F1874))</f>
        <v/>
      </c>
      <c r="P1874" s="37">
        <f>P$12*$D1874*INDEX(P$21:P$28,$E1874)*INDEX(P$30:P$46,$F1874)*(1-INDEX(P$121:P$137,$F1874))</f>
        <v/>
      </c>
      <c r="Q1874" s="37">
        <f>Q$12*$D1874*INDEX(Q$21:Q$28,$E1874)*INDEX(Q$30:Q$46,$F1874)*(1-INDEX(Q$121:Q$137,$F1874))</f>
        <v/>
      </c>
      <c r="R1874" s="37">
        <f>R$12*$D1874*INDEX(R$21:R$28,$E1874)*INDEX(R$30:R$46,$F1874)*(1-INDEX(R$121:R$137,$F1874))</f>
        <v/>
      </c>
      <c r="S1874" s="37">
        <f>S$12*$D1874*INDEX(S$21:S$28,$E1874)*INDEX(S$30:S$46,$F1874)*(1-INDEX(S$121:S$137,$F1874))</f>
        <v/>
      </c>
      <c r="T1874" s="37">
        <f>T$12*$D1874*INDEX(T$21:T$28,$E1874)*INDEX(T$30:T$46,$F1874)*(1-INDEX(T$121:T$137,$F1874))</f>
        <v/>
      </c>
      <c r="U1874" s="37">
        <f>U$12*$D1874*INDEX(U$21:U$28,$E1874)*INDEX(U$30:U$46,$F1874)*(1-INDEX(U$121:U$137,$F1874))</f>
        <v/>
      </c>
      <c r="V1874" s="37">
        <f>V$12*$D1874*INDEX(V$21:V$28,$E1874)*INDEX(V$30:V$46,$F1874)*(1-INDEX(V$121:V$137,$F1874))</f>
        <v/>
      </c>
      <c r="W1874" s="37">
        <f>W$12*$D1874*INDEX(W$21:W$28,$E1874)*INDEX(W$30:W$46,$F1874)*(1-INDEX(W$121:W$137,$F1874))</f>
        <v/>
      </c>
      <c r="X1874" s="37">
        <f>X$12*$D1874*INDEX(X$21:X$28,$E1874)*INDEX(X$30:X$46,$F1874)*(1-INDEX(X$121:X$137,$F1874))</f>
        <v/>
      </c>
      <c r="Y1874" s="37">
        <f>Y$12*$D1874*INDEX(Y$21:Y$28,$E1874)*INDEX(Y$30:Y$46,$F1874)*(1-INDEX(Y$121:Y$137,$F1874))</f>
        <v/>
      </c>
      <c r="Z1874" s="37">
        <f>Z$12*$D1874*INDEX(Z$21:Z$28,$E1874)*INDEX(Z$30:Z$46,$F1874)*(1-INDEX(Z$121:Z$137,$F1874))</f>
        <v/>
      </c>
      <c r="AA1874" s="37">
        <f>AA$12*$D1874*INDEX(AA$21:AA$28,$E1874)*INDEX(AA$30:AA$46,$F1874)*(1-INDEX(AA$121:AA$137,$F1874))</f>
        <v/>
      </c>
      <c r="AB1874" s="37">
        <f>AB$12*$D1874*INDEX(AB$21:AB$28,$E1874)*INDEX(AB$30:AB$46,$F1874)*(1-INDEX(AB$121:AB$137,$F1874))</f>
        <v/>
      </c>
      <c r="AC1874" s="37">
        <f>AC$12*$D1874*INDEX(AC$21:AC$28,$E1874)*INDEX(AC$30:AC$46,$F1874)*(1-INDEX(AC$121:AC$137,$F1874))</f>
        <v/>
      </c>
      <c r="AD1874" s="40">
        <f>CARBONTAX(AD$12,$D1874,INDEX(AD$21:AD$28,$E1874),INDEX(AD$30:AD$46,$F1874),INDEX(AD$121:AD$137,$F1874))</f>
        <v/>
      </c>
      <c r="AF1874" s="11">
        <f>LOWER(Settings!$C$4)&amp;".mit."&amp;$A1874&amp;IF($C1874="","","."&amp;$C1874&amp;"."&amp;$B1874)&amp;IF(INDEX(Variables!$D$5:$D$105,MATCH($A1874,Variables!$A$5:$A$105,0))="","","."&amp;INDEX(Variables!$D$5:$D$105,MATCH($A1874,Variables!$A$5:$A$105,0)))&amp;"."&amp;AF$5</f>
        <v/>
      </c>
      <c r="AG1874" s="38">
        <f>AG$12*$D1874*INDEX(AG$21:AG$28,$E1874)*INDEX(AG$30:AG$46,$F1874)*(1-INDEX(AG$121:AG$137,$F1874))</f>
        <v/>
      </c>
      <c r="AH1874" s="37">
        <f>AH$12*$D1874*INDEX(AH$21:AH$28,$E1874)*INDEX(AH$30:AH$46,$F1874)*(1-INDEX(AH$121:AH$137,$F1874))</f>
        <v/>
      </c>
      <c r="AI1874" s="37">
        <f>AI$12*$D1874*INDEX(AI$21:AI$28,$E1874)*INDEX(AI$30:AI$46,$F1874)*(1-INDEX(AI$121:AI$137,$F1874))</f>
        <v/>
      </c>
      <c r="AJ1874" s="37">
        <f>AJ$12*$D1874*INDEX(AJ$21:AJ$28,$E1874)*INDEX(AJ$30:AJ$46,$F1874)*(1-INDEX(AJ$121:AJ$137,$F1874))</f>
        <v/>
      </c>
      <c r="AK1874" s="37">
        <f>AK$12*$D1874*INDEX(AK$21:AK$28,$E1874)*INDEX(AK$30:AK$46,$F1874)*(1-INDEX(AK$121:AK$137,$F1874))</f>
        <v/>
      </c>
      <c r="AL1874" s="37">
        <f>AL$12*$D1874*INDEX(AL$21:AL$28,$E1874)*INDEX(AL$30:AL$46,$F1874)*(1-INDEX(AL$121:AL$137,$F1874))</f>
        <v/>
      </c>
      <c r="AM1874" s="37">
        <f>AM$12*$D1874*INDEX(AM$21:AM$28,$E1874)*INDEX(AM$30:AM$46,$F1874)*(1-INDEX(AM$121:AM$137,$F1874))</f>
        <v/>
      </c>
      <c r="AN1874" s="37">
        <f>AN$12*$D1874*INDEX(AN$21:AN$28,$E1874)*INDEX(AN$30:AN$46,$F1874)*(1-INDEX(AN$121:AN$137,$F1874))</f>
        <v/>
      </c>
      <c r="AO1874" s="37">
        <f>AO$12*$D1874*INDEX(AO$21:AO$28,$E1874)*INDEX(AO$30:AO$46,$F1874)*(1-INDEX(AO$121:AO$137,$F1874))</f>
        <v/>
      </c>
      <c r="AP1874" s="37">
        <f>AP$12*$D1874*INDEX(AP$21:AP$28,$E1874)*INDEX(AP$30:AP$46,$F1874)*(1-INDEX(AP$121:AP$137,$F1874))</f>
        <v/>
      </c>
      <c r="AQ1874" s="37">
        <f>AQ$12*$D1874*INDEX(AQ$21:AQ$28,$E1874)*INDEX(AQ$30:AQ$46,$F1874)*(1-INDEX(AQ$121:AQ$137,$F1874))</f>
        <v/>
      </c>
      <c r="AR1874" s="37">
        <f>AR$12*$D1874*INDEX(AR$21:AR$28,$E1874)*INDEX(AR$30:AR$46,$F1874)*(1-INDEX(AR$121:AR$137,$F1874))</f>
        <v/>
      </c>
      <c r="AS1874" s="37">
        <f>AS$12*$D1874*INDEX(AS$21:AS$28,$E1874)*INDEX(AS$30:AS$46,$F1874)*(1-INDEX(AS$121:AS$137,$F1874))</f>
        <v/>
      </c>
      <c r="AT1874" s="37">
        <f>AT$12*$D1874*INDEX(AT$21:AT$28,$E1874)*INDEX(AT$30:AT$46,$F1874)*(1-INDEX(AT$121:AT$137,$F1874))</f>
        <v/>
      </c>
      <c r="AU1874" s="37">
        <f>AU$12*$D1874*INDEX(AU$21:AU$28,$E1874)*INDEX(AU$30:AU$46,$F1874)*(1-INDEX(AU$121:AU$137,$F1874))</f>
        <v/>
      </c>
      <c r="AV1874" s="37">
        <f>AV$12*$D1874*INDEX(AV$21:AV$28,$E1874)*INDEX(AV$30:AV$46,$F1874)*(1-INDEX(AV$121:AV$137,$F1874))</f>
        <v/>
      </c>
      <c r="AW1874" s="37">
        <f>AW$12*$D1874*INDEX(AW$21:AW$28,$E1874)*INDEX(AW$30:AW$46,$F1874)*(1-INDEX(AW$121:AW$137,$F1874))</f>
        <v/>
      </c>
      <c r="AX1874" s="37">
        <f>AX$12*$D1874*INDEX(AX$21:AX$28,$E1874)*INDEX(AX$30:AX$46,$F1874)*(1-INDEX(AX$121:AX$137,$F1874))</f>
        <v/>
      </c>
      <c r="AY1874" s="40">
        <f>CARBONTAX(AY$12,$D1874,INDEX(AY$21:AY$28,$E1874),INDEX(AY$30:AY$46,$F1874),INDEX(AY$121:AY$137,$F1874))</f>
        <v/>
      </c>
    </row>
    <row r="1875" hidden="1" outlineLevel="2">
      <c r="A1875" s="14" t="inlineStr">
        <is>
          <t>ctxnew</t>
        </is>
      </c>
      <c r="B1875" s="14" t="inlineStr">
        <is>
          <t>gso</t>
        </is>
      </c>
      <c r="C1875" s="14" t="inlineStr">
        <is>
          <t>oen</t>
        </is>
      </c>
      <c r="D1875" s="37">
        <f>INDEX(Inputs!$T$5:$T$132,MATCH($B1875&amp;"|"&amp;$C1875,Inputs!$A$5:$A$132,0))</f>
        <v/>
      </c>
      <c r="E1875" s="37">
        <f>INDEX(Inputs!$J$5:$J$132,MATCH($B1875&amp;"|"&amp;$C1875,Inputs!$A$5:$A$132,0))</f>
        <v/>
      </c>
      <c r="F1875" s="37">
        <f>INDEX(Inputs!$K$5:$K$132,MATCH($B1875&amp;"|"&amp;$C1875,Inputs!$A$5:$A$132,0))</f>
        <v/>
      </c>
      <c r="G1875" s="36" t="n"/>
      <c r="H1875" s="14">
        <f>INDEX(Variables!$B$5:$B$105,MATCH($A1875,Variables!$A$5:$A$105,0))&amp;IF($C1875="",""," | "&amp;INDEX(Mapping!$B$5:$B$26,MATCH($C1875,Mapping!$A$5:$A$26,0))&amp;" | "&amp;INDEX(Mapping!$B$30:$B$41,MATCH($B1875,Mapping!$A$30:$A$41,0)))</f>
        <v/>
      </c>
      <c r="I1875" s="14">
        <f>INDEX(Variables!$C$5:$C$105,MATCH($A1875,Variables!$A$5:$A$105,0))</f>
        <v/>
      </c>
      <c r="J1875" s="14">
        <f>INDEX(Variables!$E$5:$E$105,MATCH($A1875,Variables!$A$5:$A$105,0))</f>
        <v/>
      </c>
      <c r="K1875" s="11">
        <f>LOWER(Settings!$C$4)&amp;".mit."&amp;$A1875&amp;IF($C1875="","","."&amp;$C1875&amp;"."&amp;$B1875)&amp;IF(INDEX(Variables!$D$5:$D$105,MATCH($A1875,Variables!$A$5:$A$105,0))="","","."&amp;INDEX(Variables!$D$5:$D$105,MATCH($A1875,Variables!$A$5:$A$105,0)))&amp;"."&amp;K$5</f>
        <v/>
      </c>
      <c r="L1875" s="38">
        <f>L$12*$D1875*INDEX(L$21:L$28,$E1875)*INDEX(L$30:L$46,$F1875)*(1-INDEX(L$121:L$137,$F1875))</f>
        <v/>
      </c>
      <c r="M1875" s="37">
        <f>M$12*$D1875*INDEX(M$21:M$28,$E1875)*INDEX(M$30:M$46,$F1875)*(1-INDEX(M$121:M$137,$F1875))</f>
        <v/>
      </c>
      <c r="N1875" s="37">
        <f>N$12*$D1875*INDEX(N$21:N$28,$E1875)*INDEX(N$30:N$46,$F1875)*(1-INDEX(N$121:N$137,$F1875))</f>
        <v/>
      </c>
      <c r="O1875" s="37">
        <f>O$12*$D1875*INDEX(O$21:O$28,$E1875)*INDEX(O$30:O$46,$F1875)*(1-INDEX(O$121:O$137,$F1875))</f>
        <v/>
      </c>
      <c r="P1875" s="37">
        <f>P$12*$D1875*INDEX(P$21:P$28,$E1875)*INDEX(P$30:P$46,$F1875)*(1-INDEX(P$121:P$137,$F1875))</f>
        <v/>
      </c>
      <c r="Q1875" s="37">
        <f>Q$12*$D1875*INDEX(Q$21:Q$28,$E1875)*INDEX(Q$30:Q$46,$F1875)*(1-INDEX(Q$121:Q$137,$F1875))</f>
        <v/>
      </c>
      <c r="R1875" s="37">
        <f>R$12*$D1875*INDEX(R$21:R$28,$E1875)*INDEX(R$30:R$46,$F1875)*(1-INDEX(R$121:R$137,$F1875))</f>
        <v/>
      </c>
      <c r="S1875" s="37">
        <f>S$12*$D1875*INDEX(S$21:S$28,$E1875)*INDEX(S$30:S$46,$F1875)*(1-INDEX(S$121:S$137,$F1875))</f>
        <v/>
      </c>
      <c r="T1875" s="37">
        <f>T$12*$D1875*INDEX(T$21:T$28,$E1875)*INDEX(T$30:T$46,$F1875)*(1-INDEX(T$121:T$137,$F1875))</f>
        <v/>
      </c>
      <c r="U1875" s="37">
        <f>U$12*$D1875*INDEX(U$21:U$28,$E1875)*INDEX(U$30:U$46,$F1875)*(1-INDEX(U$121:U$137,$F1875))</f>
        <v/>
      </c>
      <c r="V1875" s="37">
        <f>V$12*$D1875*INDEX(V$21:V$28,$E1875)*INDEX(V$30:V$46,$F1875)*(1-INDEX(V$121:V$137,$F1875))</f>
        <v/>
      </c>
      <c r="W1875" s="37">
        <f>W$12*$D1875*INDEX(W$21:W$28,$E1875)*INDEX(W$30:W$46,$F1875)*(1-INDEX(W$121:W$137,$F1875))</f>
        <v/>
      </c>
      <c r="X1875" s="37">
        <f>X$12*$D1875*INDEX(X$21:X$28,$E1875)*INDEX(X$30:X$46,$F1875)*(1-INDEX(X$121:X$137,$F1875))</f>
        <v/>
      </c>
      <c r="Y1875" s="37">
        <f>Y$12*$D1875*INDEX(Y$21:Y$28,$E1875)*INDEX(Y$30:Y$46,$F1875)*(1-INDEX(Y$121:Y$137,$F1875))</f>
        <v/>
      </c>
      <c r="Z1875" s="37">
        <f>Z$12*$D1875*INDEX(Z$21:Z$28,$E1875)*INDEX(Z$30:Z$46,$F1875)*(1-INDEX(Z$121:Z$137,$F1875))</f>
        <v/>
      </c>
      <c r="AA1875" s="37">
        <f>AA$12*$D1875*INDEX(AA$21:AA$28,$E1875)*INDEX(AA$30:AA$46,$F1875)*(1-INDEX(AA$121:AA$137,$F1875))</f>
        <v/>
      </c>
      <c r="AB1875" s="37">
        <f>AB$12*$D1875*INDEX(AB$21:AB$28,$E1875)*INDEX(AB$30:AB$46,$F1875)*(1-INDEX(AB$121:AB$137,$F1875))</f>
        <v/>
      </c>
      <c r="AC1875" s="37">
        <f>AC$12*$D1875*INDEX(AC$21:AC$28,$E1875)*INDEX(AC$30:AC$46,$F1875)*(1-INDEX(AC$121:AC$137,$F1875))</f>
        <v/>
      </c>
      <c r="AD1875" s="40">
        <f>CARBONTAX(AD$12,$D1875,INDEX(AD$21:AD$28,$E1875),INDEX(AD$30:AD$46,$F1875),INDEX(AD$121:AD$137,$F1875))</f>
        <v/>
      </c>
      <c r="AF1875" s="11">
        <f>LOWER(Settings!$C$4)&amp;".mit."&amp;$A1875&amp;IF($C1875="","","."&amp;$C1875&amp;"."&amp;$B1875)&amp;IF(INDEX(Variables!$D$5:$D$105,MATCH($A1875,Variables!$A$5:$A$105,0))="","","."&amp;INDEX(Variables!$D$5:$D$105,MATCH($A1875,Variables!$A$5:$A$105,0)))&amp;"."&amp;AF$5</f>
        <v/>
      </c>
      <c r="AG1875" s="38">
        <f>AG$12*$D1875*INDEX(AG$21:AG$28,$E1875)*INDEX(AG$30:AG$46,$F1875)*(1-INDEX(AG$121:AG$137,$F1875))</f>
        <v/>
      </c>
      <c r="AH1875" s="37">
        <f>AH$12*$D1875*INDEX(AH$21:AH$28,$E1875)*INDEX(AH$30:AH$46,$F1875)*(1-INDEX(AH$121:AH$137,$F1875))</f>
        <v/>
      </c>
      <c r="AI1875" s="37">
        <f>AI$12*$D1875*INDEX(AI$21:AI$28,$E1875)*INDEX(AI$30:AI$46,$F1875)*(1-INDEX(AI$121:AI$137,$F1875))</f>
        <v/>
      </c>
      <c r="AJ1875" s="37">
        <f>AJ$12*$D1875*INDEX(AJ$21:AJ$28,$E1875)*INDEX(AJ$30:AJ$46,$F1875)*(1-INDEX(AJ$121:AJ$137,$F1875))</f>
        <v/>
      </c>
      <c r="AK1875" s="37">
        <f>AK$12*$D1875*INDEX(AK$21:AK$28,$E1875)*INDEX(AK$30:AK$46,$F1875)*(1-INDEX(AK$121:AK$137,$F1875))</f>
        <v/>
      </c>
      <c r="AL1875" s="37">
        <f>AL$12*$D1875*INDEX(AL$21:AL$28,$E1875)*INDEX(AL$30:AL$46,$F1875)*(1-INDEX(AL$121:AL$137,$F1875))</f>
        <v/>
      </c>
      <c r="AM1875" s="37">
        <f>AM$12*$D1875*INDEX(AM$21:AM$28,$E1875)*INDEX(AM$30:AM$46,$F1875)*(1-INDEX(AM$121:AM$137,$F1875))</f>
        <v/>
      </c>
      <c r="AN1875" s="37">
        <f>AN$12*$D1875*INDEX(AN$21:AN$28,$E1875)*INDEX(AN$30:AN$46,$F1875)*(1-INDEX(AN$121:AN$137,$F1875))</f>
        <v/>
      </c>
      <c r="AO1875" s="37">
        <f>AO$12*$D1875*INDEX(AO$21:AO$28,$E1875)*INDEX(AO$30:AO$46,$F1875)*(1-INDEX(AO$121:AO$137,$F1875))</f>
        <v/>
      </c>
      <c r="AP1875" s="37">
        <f>AP$12*$D1875*INDEX(AP$21:AP$28,$E1875)*INDEX(AP$30:AP$46,$F1875)*(1-INDEX(AP$121:AP$137,$F1875))</f>
        <v/>
      </c>
      <c r="AQ1875" s="37">
        <f>AQ$12*$D1875*INDEX(AQ$21:AQ$28,$E1875)*INDEX(AQ$30:AQ$46,$F1875)*(1-INDEX(AQ$121:AQ$137,$F1875))</f>
        <v/>
      </c>
      <c r="AR1875" s="37">
        <f>AR$12*$D1875*INDEX(AR$21:AR$28,$E1875)*INDEX(AR$30:AR$46,$F1875)*(1-INDEX(AR$121:AR$137,$F1875))</f>
        <v/>
      </c>
      <c r="AS1875" s="37">
        <f>AS$12*$D1875*INDEX(AS$21:AS$28,$E1875)*INDEX(AS$30:AS$46,$F1875)*(1-INDEX(AS$121:AS$137,$F1875))</f>
        <v/>
      </c>
      <c r="AT1875" s="37">
        <f>AT$12*$D1875*INDEX(AT$21:AT$28,$E1875)*INDEX(AT$30:AT$46,$F1875)*(1-INDEX(AT$121:AT$137,$F1875))</f>
        <v/>
      </c>
      <c r="AU1875" s="37">
        <f>AU$12*$D1875*INDEX(AU$21:AU$28,$E1875)*INDEX(AU$30:AU$46,$F1875)*(1-INDEX(AU$121:AU$137,$F1875))</f>
        <v/>
      </c>
      <c r="AV1875" s="37">
        <f>AV$12*$D1875*INDEX(AV$21:AV$28,$E1875)*INDEX(AV$30:AV$46,$F1875)*(1-INDEX(AV$121:AV$137,$F1875))</f>
        <v/>
      </c>
      <c r="AW1875" s="37">
        <f>AW$12*$D1875*INDEX(AW$21:AW$28,$E1875)*INDEX(AW$30:AW$46,$F1875)*(1-INDEX(AW$121:AW$137,$F1875))</f>
        <v/>
      </c>
      <c r="AX1875" s="37">
        <f>AX$12*$D1875*INDEX(AX$21:AX$28,$E1875)*INDEX(AX$30:AX$46,$F1875)*(1-INDEX(AX$121:AX$137,$F1875))</f>
        <v/>
      </c>
      <c r="AY1875" s="40">
        <f>CARBONTAX(AY$12,$D1875,INDEX(AY$21:AY$28,$E1875),INDEX(AY$30:AY$46,$F1875),INDEX(AY$121:AY$137,$F1875))</f>
        <v/>
      </c>
    </row>
    <row r="1876" hidden="1" outlineLevel="2">
      <c r="A1876" s="14" t="inlineStr">
        <is>
          <t>ctxnew</t>
        </is>
      </c>
      <c r="B1876" s="14" t="inlineStr">
        <is>
          <t>die</t>
        </is>
      </c>
      <c r="C1876" s="14" t="inlineStr">
        <is>
          <t>oen</t>
        </is>
      </c>
      <c r="D1876" s="37">
        <f>INDEX(Inputs!$T$5:$T$132,MATCH($B1876&amp;"|"&amp;$C1876,Inputs!$A$5:$A$132,0))</f>
        <v/>
      </c>
      <c r="E1876" s="37">
        <f>INDEX(Inputs!$J$5:$J$132,MATCH($B1876&amp;"|"&amp;$C1876,Inputs!$A$5:$A$132,0))</f>
        <v/>
      </c>
      <c r="F1876" s="37">
        <f>INDEX(Inputs!$K$5:$K$132,MATCH($B1876&amp;"|"&amp;$C1876,Inputs!$A$5:$A$132,0))</f>
        <v/>
      </c>
      <c r="G1876" s="36" t="n"/>
      <c r="H1876" s="14">
        <f>INDEX(Variables!$B$5:$B$105,MATCH($A1876,Variables!$A$5:$A$105,0))&amp;IF($C1876="",""," | "&amp;INDEX(Mapping!$B$5:$B$26,MATCH($C1876,Mapping!$A$5:$A$26,0))&amp;" | "&amp;INDEX(Mapping!$B$30:$B$41,MATCH($B1876,Mapping!$A$30:$A$41,0)))</f>
        <v/>
      </c>
      <c r="I1876" s="14">
        <f>INDEX(Variables!$C$5:$C$105,MATCH($A1876,Variables!$A$5:$A$105,0))</f>
        <v/>
      </c>
      <c r="J1876" s="14">
        <f>INDEX(Variables!$E$5:$E$105,MATCH($A1876,Variables!$A$5:$A$105,0))</f>
        <v/>
      </c>
      <c r="K1876" s="11">
        <f>LOWER(Settings!$C$4)&amp;".mit."&amp;$A1876&amp;IF($C1876="","","."&amp;$C1876&amp;"."&amp;$B1876)&amp;IF(INDEX(Variables!$D$5:$D$105,MATCH($A1876,Variables!$A$5:$A$105,0))="","","."&amp;INDEX(Variables!$D$5:$D$105,MATCH($A1876,Variables!$A$5:$A$105,0)))&amp;"."&amp;K$5</f>
        <v/>
      </c>
      <c r="L1876" s="38">
        <f>L$12*$D1876*INDEX(L$21:L$28,$E1876)*INDEX(L$30:L$46,$F1876)*(1-INDEX(L$121:L$137,$F1876))</f>
        <v/>
      </c>
      <c r="M1876" s="37">
        <f>M$12*$D1876*INDEX(M$21:M$28,$E1876)*INDEX(M$30:M$46,$F1876)*(1-INDEX(M$121:M$137,$F1876))</f>
        <v/>
      </c>
      <c r="N1876" s="37">
        <f>N$12*$D1876*INDEX(N$21:N$28,$E1876)*INDEX(N$30:N$46,$F1876)*(1-INDEX(N$121:N$137,$F1876))</f>
        <v/>
      </c>
      <c r="O1876" s="37">
        <f>O$12*$D1876*INDEX(O$21:O$28,$E1876)*INDEX(O$30:O$46,$F1876)*(1-INDEX(O$121:O$137,$F1876))</f>
        <v/>
      </c>
      <c r="P1876" s="37">
        <f>P$12*$D1876*INDEX(P$21:P$28,$E1876)*INDEX(P$30:P$46,$F1876)*(1-INDEX(P$121:P$137,$F1876))</f>
        <v/>
      </c>
      <c r="Q1876" s="37">
        <f>Q$12*$D1876*INDEX(Q$21:Q$28,$E1876)*INDEX(Q$30:Q$46,$F1876)*(1-INDEX(Q$121:Q$137,$F1876))</f>
        <v/>
      </c>
      <c r="R1876" s="37">
        <f>R$12*$D1876*INDEX(R$21:R$28,$E1876)*INDEX(R$30:R$46,$F1876)*(1-INDEX(R$121:R$137,$F1876))</f>
        <v/>
      </c>
      <c r="S1876" s="37">
        <f>S$12*$D1876*INDEX(S$21:S$28,$E1876)*INDEX(S$30:S$46,$F1876)*(1-INDEX(S$121:S$137,$F1876))</f>
        <v/>
      </c>
      <c r="T1876" s="37">
        <f>T$12*$D1876*INDEX(T$21:T$28,$E1876)*INDEX(T$30:T$46,$F1876)*(1-INDEX(T$121:T$137,$F1876))</f>
        <v/>
      </c>
      <c r="U1876" s="37">
        <f>U$12*$D1876*INDEX(U$21:U$28,$E1876)*INDEX(U$30:U$46,$F1876)*(1-INDEX(U$121:U$137,$F1876))</f>
        <v/>
      </c>
      <c r="V1876" s="37">
        <f>V$12*$D1876*INDEX(V$21:V$28,$E1876)*INDEX(V$30:V$46,$F1876)*(1-INDEX(V$121:V$137,$F1876))</f>
        <v/>
      </c>
      <c r="W1876" s="37">
        <f>W$12*$D1876*INDEX(W$21:W$28,$E1876)*INDEX(W$30:W$46,$F1876)*(1-INDEX(W$121:W$137,$F1876))</f>
        <v/>
      </c>
      <c r="X1876" s="37">
        <f>X$12*$D1876*INDEX(X$21:X$28,$E1876)*INDEX(X$30:X$46,$F1876)*(1-INDEX(X$121:X$137,$F1876))</f>
        <v/>
      </c>
      <c r="Y1876" s="37">
        <f>Y$12*$D1876*INDEX(Y$21:Y$28,$E1876)*INDEX(Y$30:Y$46,$F1876)*(1-INDEX(Y$121:Y$137,$F1876))</f>
        <v/>
      </c>
      <c r="Z1876" s="37">
        <f>Z$12*$D1876*INDEX(Z$21:Z$28,$E1876)*INDEX(Z$30:Z$46,$F1876)*(1-INDEX(Z$121:Z$137,$F1876))</f>
        <v/>
      </c>
      <c r="AA1876" s="37">
        <f>AA$12*$D1876*INDEX(AA$21:AA$28,$E1876)*INDEX(AA$30:AA$46,$F1876)*(1-INDEX(AA$121:AA$137,$F1876))</f>
        <v/>
      </c>
      <c r="AB1876" s="37">
        <f>AB$12*$D1876*INDEX(AB$21:AB$28,$E1876)*INDEX(AB$30:AB$46,$F1876)*(1-INDEX(AB$121:AB$137,$F1876))</f>
        <v/>
      </c>
      <c r="AC1876" s="37">
        <f>AC$12*$D1876*INDEX(AC$21:AC$28,$E1876)*INDEX(AC$30:AC$46,$F1876)*(1-INDEX(AC$121:AC$137,$F1876))</f>
        <v/>
      </c>
      <c r="AD1876" s="40">
        <f>CARBONTAX(AD$12,$D1876,INDEX(AD$21:AD$28,$E1876),INDEX(AD$30:AD$46,$F1876),INDEX(AD$121:AD$137,$F1876))</f>
        <v/>
      </c>
      <c r="AF1876" s="11">
        <f>LOWER(Settings!$C$4)&amp;".mit."&amp;$A1876&amp;IF($C1876="","","."&amp;$C1876&amp;"."&amp;$B1876)&amp;IF(INDEX(Variables!$D$5:$D$105,MATCH($A1876,Variables!$A$5:$A$105,0))="","","."&amp;INDEX(Variables!$D$5:$D$105,MATCH($A1876,Variables!$A$5:$A$105,0)))&amp;"."&amp;AF$5</f>
        <v/>
      </c>
      <c r="AG1876" s="38">
        <f>AG$12*$D1876*INDEX(AG$21:AG$28,$E1876)*INDEX(AG$30:AG$46,$F1876)*(1-INDEX(AG$121:AG$137,$F1876))</f>
        <v/>
      </c>
      <c r="AH1876" s="37">
        <f>AH$12*$D1876*INDEX(AH$21:AH$28,$E1876)*INDEX(AH$30:AH$46,$F1876)*(1-INDEX(AH$121:AH$137,$F1876))</f>
        <v/>
      </c>
      <c r="AI1876" s="37">
        <f>AI$12*$D1876*INDEX(AI$21:AI$28,$E1876)*INDEX(AI$30:AI$46,$F1876)*(1-INDEX(AI$121:AI$137,$F1876))</f>
        <v/>
      </c>
      <c r="AJ1876" s="37">
        <f>AJ$12*$D1876*INDEX(AJ$21:AJ$28,$E1876)*INDEX(AJ$30:AJ$46,$F1876)*(1-INDEX(AJ$121:AJ$137,$F1876))</f>
        <v/>
      </c>
      <c r="AK1876" s="37">
        <f>AK$12*$D1876*INDEX(AK$21:AK$28,$E1876)*INDEX(AK$30:AK$46,$F1876)*(1-INDEX(AK$121:AK$137,$F1876))</f>
        <v/>
      </c>
      <c r="AL1876" s="37">
        <f>AL$12*$D1876*INDEX(AL$21:AL$28,$E1876)*INDEX(AL$30:AL$46,$F1876)*(1-INDEX(AL$121:AL$137,$F1876))</f>
        <v/>
      </c>
      <c r="AM1876" s="37">
        <f>AM$12*$D1876*INDEX(AM$21:AM$28,$E1876)*INDEX(AM$30:AM$46,$F1876)*(1-INDEX(AM$121:AM$137,$F1876))</f>
        <v/>
      </c>
      <c r="AN1876" s="37">
        <f>AN$12*$D1876*INDEX(AN$21:AN$28,$E1876)*INDEX(AN$30:AN$46,$F1876)*(1-INDEX(AN$121:AN$137,$F1876))</f>
        <v/>
      </c>
      <c r="AO1876" s="37">
        <f>AO$12*$D1876*INDEX(AO$21:AO$28,$E1876)*INDEX(AO$30:AO$46,$F1876)*(1-INDEX(AO$121:AO$137,$F1876))</f>
        <v/>
      </c>
      <c r="AP1876" s="37">
        <f>AP$12*$D1876*INDEX(AP$21:AP$28,$E1876)*INDEX(AP$30:AP$46,$F1876)*(1-INDEX(AP$121:AP$137,$F1876))</f>
        <v/>
      </c>
      <c r="AQ1876" s="37">
        <f>AQ$12*$D1876*INDEX(AQ$21:AQ$28,$E1876)*INDEX(AQ$30:AQ$46,$F1876)*(1-INDEX(AQ$121:AQ$137,$F1876))</f>
        <v/>
      </c>
      <c r="AR1876" s="37">
        <f>AR$12*$D1876*INDEX(AR$21:AR$28,$E1876)*INDEX(AR$30:AR$46,$F1876)*(1-INDEX(AR$121:AR$137,$F1876))</f>
        <v/>
      </c>
      <c r="AS1876" s="37">
        <f>AS$12*$D1876*INDEX(AS$21:AS$28,$E1876)*INDEX(AS$30:AS$46,$F1876)*(1-INDEX(AS$121:AS$137,$F1876))</f>
        <v/>
      </c>
      <c r="AT1876" s="37">
        <f>AT$12*$D1876*INDEX(AT$21:AT$28,$E1876)*INDEX(AT$30:AT$46,$F1876)*(1-INDEX(AT$121:AT$137,$F1876))</f>
        <v/>
      </c>
      <c r="AU1876" s="37">
        <f>AU$12*$D1876*INDEX(AU$21:AU$28,$E1876)*INDEX(AU$30:AU$46,$F1876)*(1-INDEX(AU$121:AU$137,$F1876))</f>
        <v/>
      </c>
      <c r="AV1876" s="37">
        <f>AV$12*$D1876*INDEX(AV$21:AV$28,$E1876)*INDEX(AV$30:AV$46,$F1876)*(1-INDEX(AV$121:AV$137,$F1876))</f>
        <v/>
      </c>
      <c r="AW1876" s="37">
        <f>AW$12*$D1876*INDEX(AW$21:AW$28,$E1876)*INDEX(AW$30:AW$46,$F1876)*(1-INDEX(AW$121:AW$137,$F1876))</f>
        <v/>
      </c>
      <c r="AX1876" s="37">
        <f>AX$12*$D1876*INDEX(AX$21:AX$28,$E1876)*INDEX(AX$30:AX$46,$F1876)*(1-INDEX(AX$121:AX$137,$F1876))</f>
        <v/>
      </c>
      <c r="AY1876" s="40">
        <f>CARBONTAX(AY$12,$D1876,INDEX(AY$21:AY$28,$E1876),INDEX(AY$30:AY$46,$F1876),INDEX(AY$121:AY$137,$F1876))</f>
        <v/>
      </c>
    </row>
    <row r="1877" hidden="1" outlineLevel="2">
      <c r="A1877" s="14" t="inlineStr">
        <is>
          <t>ctxnew</t>
        </is>
      </c>
      <c r="B1877" s="14" t="inlineStr">
        <is>
          <t>lpg</t>
        </is>
      </c>
      <c r="C1877" s="14" t="inlineStr">
        <is>
          <t>oen</t>
        </is>
      </c>
      <c r="D1877" s="37">
        <f>INDEX(Inputs!$T$5:$T$132,MATCH($B1877&amp;"|"&amp;$C1877,Inputs!$A$5:$A$132,0))</f>
        <v/>
      </c>
      <c r="E1877" s="37">
        <f>INDEX(Inputs!$J$5:$J$132,MATCH($B1877&amp;"|"&amp;$C1877,Inputs!$A$5:$A$132,0))</f>
        <v/>
      </c>
      <c r="F1877" s="37">
        <f>INDEX(Inputs!$K$5:$K$132,MATCH($B1877&amp;"|"&amp;$C1877,Inputs!$A$5:$A$132,0))</f>
        <v/>
      </c>
      <c r="G1877" s="36" t="n"/>
      <c r="H1877" s="14">
        <f>INDEX(Variables!$B$5:$B$105,MATCH($A1877,Variables!$A$5:$A$105,0))&amp;IF($C1877="",""," | "&amp;INDEX(Mapping!$B$5:$B$26,MATCH($C1877,Mapping!$A$5:$A$26,0))&amp;" | "&amp;INDEX(Mapping!$B$30:$B$41,MATCH($B1877,Mapping!$A$30:$A$41,0)))</f>
        <v/>
      </c>
      <c r="I1877" s="14">
        <f>INDEX(Variables!$C$5:$C$105,MATCH($A1877,Variables!$A$5:$A$105,0))</f>
        <v/>
      </c>
      <c r="J1877" s="14">
        <f>INDEX(Variables!$E$5:$E$105,MATCH($A1877,Variables!$A$5:$A$105,0))</f>
        <v/>
      </c>
      <c r="K1877" s="11">
        <f>LOWER(Settings!$C$4)&amp;".mit."&amp;$A1877&amp;IF($C1877="","","."&amp;$C1877&amp;"."&amp;$B1877)&amp;IF(INDEX(Variables!$D$5:$D$105,MATCH($A1877,Variables!$A$5:$A$105,0))="","","."&amp;INDEX(Variables!$D$5:$D$105,MATCH($A1877,Variables!$A$5:$A$105,0)))&amp;"."&amp;K$5</f>
        <v/>
      </c>
      <c r="L1877" s="38">
        <f>L$12*$D1877*INDEX(L$21:L$28,$E1877)*INDEX(L$30:L$46,$F1877)*(1-INDEX(L$121:L$137,$F1877))</f>
        <v/>
      </c>
      <c r="M1877" s="37">
        <f>M$12*$D1877*INDEX(M$21:M$28,$E1877)*INDEX(M$30:M$46,$F1877)*(1-INDEX(M$121:M$137,$F1877))</f>
        <v/>
      </c>
      <c r="N1877" s="37">
        <f>N$12*$D1877*INDEX(N$21:N$28,$E1877)*INDEX(N$30:N$46,$F1877)*(1-INDEX(N$121:N$137,$F1877))</f>
        <v/>
      </c>
      <c r="O1877" s="37">
        <f>O$12*$D1877*INDEX(O$21:O$28,$E1877)*INDEX(O$30:O$46,$F1877)*(1-INDEX(O$121:O$137,$F1877))</f>
        <v/>
      </c>
      <c r="P1877" s="37">
        <f>P$12*$D1877*INDEX(P$21:P$28,$E1877)*INDEX(P$30:P$46,$F1877)*(1-INDEX(P$121:P$137,$F1877))</f>
        <v/>
      </c>
      <c r="Q1877" s="37">
        <f>Q$12*$D1877*INDEX(Q$21:Q$28,$E1877)*INDEX(Q$30:Q$46,$F1877)*(1-INDEX(Q$121:Q$137,$F1877))</f>
        <v/>
      </c>
      <c r="R1877" s="37">
        <f>R$12*$D1877*INDEX(R$21:R$28,$E1877)*INDEX(R$30:R$46,$F1877)*(1-INDEX(R$121:R$137,$F1877))</f>
        <v/>
      </c>
      <c r="S1877" s="37">
        <f>S$12*$D1877*INDEX(S$21:S$28,$E1877)*INDEX(S$30:S$46,$F1877)*(1-INDEX(S$121:S$137,$F1877))</f>
        <v/>
      </c>
      <c r="T1877" s="37">
        <f>T$12*$D1877*INDEX(T$21:T$28,$E1877)*INDEX(T$30:T$46,$F1877)*(1-INDEX(T$121:T$137,$F1877))</f>
        <v/>
      </c>
      <c r="U1877" s="37">
        <f>U$12*$D1877*INDEX(U$21:U$28,$E1877)*INDEX(U$30:U$46,$F1877)*(1-INDEX(U$121:U$137,$F1877))</f>
        <v/>
      </c>
      <c r="V1877" s="37">
        <f>V$12*$D1877*INDEX(V$21:V$28,$E1877)*INDEX(V$30:V$46,$F1877)*(1-INDEX(V$121:V$137,$F1877))</f>
        <v/>
      </c>
      <c r="W1877" s="37">
        <f>W$12*$D1877*INDEX(W$21:W$28,$E1877)*INDEX(W$30:W$46,$F1877)*(1-INDEX(W$121:W$137,$F1877))</f>
        <v/>
      </c>
      <c r="X1877" s="37">
        <f>X$12*$D1877*INDEX(X$21:X$28,$E1877)*INDEX(X$30:X$46,$F1877)*(1-INDEX(X$121:X$137,$F1877))</f>
        <v/>
      </c>
      <c r="Y1877" s="37">
        <f>Y$12*$D1877*INDEX(Y$21:Y$28,$E1877)*INDEX(Y$30:Y$46,$F1877)*(1-INDEX(Y$121:Y$137,$F1877))</f>
        <v/>
      </c>
      <c r="Z1877" s="37">
        <f>Z$12*$D1877*INDEX(Z$21:Z$28,$E1877)*INDEX(Z$30:Z$46,$F1877)*(1-INDEX(Z$121:Z$137,$F1877))</f>
        <v/>
      </c>
      <c r="AA1877" s="37">
        <f>AA$12*$D1877*INDEX(AA$21:AA$28,$E1877)*INDEX(AA$30:AA$46,$F1877)*(1-INDEX(AA$121:AA$137,$F1877))</f>
        <v/>
      </c>
      <c r="AB1877" s="37">
        <f>AB$12*$D1877*INDEX(AB$21:AB$28,$E1877)*INDEX(AB$30:AB$46,$F1877)*(1-INDEX(AB$121:AB$137,$F1877))</f>
        <v/>
      </c>
      <c r="AC1877" s="37">
        <f>AC$12*$D1877*INDEX(AC$21:AC$28,$E1877)*INDEX(AC$30:AC$46,$F1877)*(1-INDEX(AC$121:AC$137,$F1877))</f>
        <v/>
      </c>
      <c r="AD1877" s="40">
        <f>CARBONTAX(AD$12,$D1877,INDEX(AD$21:AD$28,$E1877),INDEX(AD$30:AD$46,$F1877),INDEX(AD$121:AD$137,$F1877))</f>
        <v/>
      </c>
      <c r="AF1877" s="11">
        <f>LOWER(Settings!$C$4)&amp;".mit."&amp;$A1877&amp;IF($C1877="","","."&amp;$C1877&amp;"."&amp;$B1877)&amp;IF(INDEX(Variables!$D$5:$D$105,MATCH($A1877,Variables!$A$5:$A$105,0))="","","."&amp;INDEX(Variables!$D$5:$D$105,MATCH($A1877,Variables!$A$5:$A$105,0)))&amp;"."&amp;AF$5</f>
        <v/>
      </c>
      <c r="AG1877" s="38">
        <f>AG$12*$D1877*INDEX(AG$21:AG$28,$E1877)*INDEX(AG$30:AG$46,$F1877)*(1-INDEX(AG$121:AG$137,$F1877))</f>
        <v/>
      </c>
      <c r="AH1877" s="37">
        <f>AH$12*$D1877*INDEX(AH$21:AH$28,$E1877)*INDEX(AH$30:AH$46,$F1877)*(1-INDEX(AH$121:AH$137,$F1877))</f>
        <v/>
      </c>
      <c r="AI1877" s="37">
        <f>AI$12*$D1877*INDEX(AI$21:AI$28,$E1877)*INDEX(AI$30:AI$46,$F1877)*(1-INDEX(AI$121:AI$137,$F1877))</f>
        <v/>
      </c>
      <c r="AJ1877" s="37">
        <f>AJ$12*$D1877*INDEX(AJ$21:AJ$28,$E1877)*INDEX(AJ$30:AJ$46,$F1877)*(1-INDEX(AJ$121:AJ$137,$F1877))</f>
        <v/>
      </c>
      <c r="AK1877" s="37">
        <f>AK$12*$D1877*INDEX(AK$21:AK$28,$E1877)*INDEX(AK$30:AK$46,$F1877)*(1-INDEX(AK$121:AK$137,$F1877))</f>
        <v/>
      </c>
      <c r="AL1877" s="37">
        <f>AL$12*$D1877*INDEX(AL$21:AL$28,$E1877)*INDEX(AL$30:AL$46,$F1877)*(1-INDEX(AL$121:AL$137,$F1877))</f>
        <v/>
      </c>
      <c r="AM1877" s="37">
        <f>AM$12*$D1877*INDEX(AM$21:AM$28,$E1877)*INDEX(AM$30:AM$46,$F1877)*(1-INDEX(AM$121:AM$137,$F1877))</f>
        <v/>
      </c>
      <c r="AN1877" s="37">
        <f>AN$12*$D1877*INDEX(AN$21:AN$28,$E1877)*INDEX(AN$30:AN$46,$F1877)*(1-INDEX(AN$121:AN$137,$F1877))</f>
        <v/>
      </c>
      <c r="AO1877" s="37">
        <f>AO$12*$D1877*INDEX(AO$21:AO$28,$E1877)*INDEX(AO$30:AO$46,$F1877)*(1-INDEX(AO$121:AO$137,$F1877))</f>
        <v/>
      </c>
      <c r="AP1877" s="37">
        <f>AP$12*$D1877*INDEX(AP$21:AP$28,$E1877)*INDEX(AP$30:AP$46,$F1877)*(1-INDEX(AP$121:AP$137,$F1877))</f>
        <v/>
      </c>
      <c r="AQ1877" s="37">
        <f>AQ$12*$D1877*INDEX(AQ$21:AQ$28,$E1877)*INDEX(AQ$30:AQ$46,$F1877)*(1-INDEX(AQ$121:AQ$137,$F1877))</f>
        <v/>
      </c>
      <c r="AR1877" s="37">
        <f>AR$12*$D1877*INDEX(AR$21:AR$28,$E1877)*INDEX(AR$30:AR$46,$F1877)*(1-INDEX(AR$121:AR$137,$F1877))</f>
        <v/>
      </c>
      <c r="AS1877" s="37">
        <f>AS$12*$D1877*INDEX(AS$21:AS$28,$E1877)*INDEX(AS$30:AS$46,$F1877)*(1-INDEX(AS$121:AS$137,$F1877))</f>
        <v/>
      </c>
      <c r="AT1877" s="37">
        <f>AT$12*$D1877*INDEX(AT$21:AT$28,$E1877)*INDEX(AT$30:AT$46,$F1877)*(1-INDEX(AT$121:AT$137,$F1877))</f>
        <v/>
      </c>
      <c r="AU1877" s="37">
        <f>AU$12*$D1877*INDEX(AU$21:AU$28,$E1877)*INDEX(AU$30:AU$46,$F1877)*(1-INDEX(AU$121:AU$137,$F1877))</f>
        <v/>
      </c>
      <c r="AV1877" s="37">
        <f>AV$12*$D1877*INDEX(AV$21:AV$28,$E1877)*INDEX(AV$30:AV$46,$F1877)*(1-INDEX(AV$121:AV$137,$F1877))</f>
        <v/>
      </c>
      <c r="AW1877" s="37">
        <f>AW$12*$D1877*INDEX(AW$21:AW$28,$E1877)*INDEX(AW$30:AW$46,$F1877)*(1-INDEX(AW$121:AW$137,$F1877))</f>
        <v/>
      </c>
      <c r="AX1877" s="37">
        <f>AX$12*$D1877*INDEX(AX$21:AX$28,$E1877)*INDEX(AX$30:AX$46,$F1877)*(1-INDEX(AX$121:AX$137,$F1877))</f>
        <v/>
      </c>
      <c r="AY1877" s="40">
        <f>CARBONTAX(AY$12,$D1877,INDEX(AY$21:AY$28,$E1877),INDEX(AY$30:AY$46,$F1877),INDEX(AY$121:AY$137,$F1877))</f>
        <v/>
      </c>
    </row>
    <row r="1878" hidden="1" outlineLevel="2">
      <c r="A1878" s="14" t="inlineStr">
        <is>
          <t>ctxnew</t>
        </is>
      </c>
      <c r="B1878" s="14" t="inlineStr">
        <is>
          <t>ker</t>
        </is>
      </c>
      <c r="C1878" s="14" t="inlineStr">
        <is>
          <t>oen</t>
        </is>
      </c>
      <c r="D1878" s="37">
        <f>INDEX(Inputs!$T$5:$T$132,MATCH($B1878&amp;"|"&amp;$C1878,Inputs!$A$5:$A$132,0))</f>
        <v/>
      </c>
      <c r="E1878" s="37">
        <f>INDEX(Inputs!$J$5:$J$132,MATCH($B1878&amp;"|"&amp;$C1878,Inputs!$A$5:$A$132,0))</f>
        <v/>
      </c>
      <c r="F1878" s="37">
        <f>INDEX(Inputs!$K$5:$K$132,MATCH($B1878&amp;"|"&amp;$C1878,Inputs!$A$5:$A$132,0))</f>
        <v/>
      </c>
      <c r="G1878" s="36" t="n"/>
      <c r="H1878" s="14">
        <f>INDEX(Variables!$B$5:$B$105,MATCH($A1878,Variables!$A$5:$A$105,0))&amp;IF($C1878="",""," | "&amp;INDEX(Mapping!$B$5:$B$26,MATCH($C1878,Mapping!$A$5:$A$26,0))&amp;" | "&amp;INDEX(Mapping!$B$30:$B$41,MATCH($B1878,Mapping!$A$30:$A$41,0)))</f>
        <v/>
      </c>
      <c r="I1878" s="14">
        <f>INDEX(Variables!$C$5:$C$105,MATCH($A1878,Variables!$A$5:$A$105,0))</f>
        <v/>
      </c>
      <c r="J1878" s="14">
        <f>INDEX(Variables!$E$5:$E$105,MATCH($A1878,Variables!$A$5:$A$105,0))</f>
        <v/>
      </c>
      <c r="K1878" s="11">
        <f>LOWER(Settings!$C$4)&amp;".mit."&amp;$A1878&amp;IF($C1878="","","."&amp;$C1878&amp;"."&amp;$B1878)&amp;IF(INDEX(Variables!$D$5:$D$105,MATCH($A1878,Variables!$A$5:$A$105,0))="","","."&amp;INDEX(Variables!$D$5:$D$105,MATCH($A1878,Variables!$A$5:$A$105,0)))&amp;"."&amp;K$5</f>
        <v/>
      </c>
      <c r="L1878" s="38">
        <f>L$12*$D1878*INDEX(L$21:L$28,$E1878)*INDEX(L$30:L$46,$F1878)*(1-INDEX(L$121:L$137,$F1878))</f>
        <v/>
      </c>
      <c r="M1878" s="37">
        <f>M$12*$D1878*INDEX(M$21:M$28,$E1878)*INDEX(M$30:M$46,$F1878)*(1-INDEX(M$121:M$137,$F1878))</f>
        <v/>
      </c>
      <c r="N1878" s="37">
        <f>N$12*$D1878*INDEX(N$21:N$28,$E1878)*INDEX(N$30:N$46,$F1878)*(1-INDEX(N$121:N$137,$F1878))</f>
        <v/>
      </c>
      <c r="O1878" s="37">
        <f>O$12*$D1878*INDEX(O$21:O$28,$E1878)*INDEX(O$30:O$46,$F1878)*(1-INDEX(O$121:O$137,$F1878))</f>
        <v/>
      </c>
      <c r="P1878" s="37">
        <f>P$12*$D1878*INDEX(P$21:P$28,$E1878)*INDEX(P$30:P$46,$F1878)*(1-INDEX(P$121:P$137,$F1878))</f>
        <v/>
      </c>
      <c r="Q1878" s="37">
        <f>Q$12*$D1878*INDEX(Q$21:Q$28,$E1878)*INDEX(Q$30:Q$46,$F1878)*(1-INDEX(Q$121:Q$137,$F1878))</f>
        <v/>
      </c>
      <c r="R1878" s="37">
        <f>R$12*$D1878*INDEX(R$21:R$28,$E1878)*INDEX(R$30:R$46,$F1878)*(1-INDEX(R$121:R$137,$F1878))</f>
        <v/>
      </c>
      <c r="S1878" s="37">
        <f>S$12*$D1878*INDEX(S$21:S$28,$E1878)*INDEX(S$30:S$46,$F1878)*(1-INDEX(S$121:S$137,$F1878))</f>
        <v/>
      </c>
      <c r="T1878" s="37">
        <f>T$12*$D1878*INDEX(T$21:T$28,$E1878)*INDEX(T$30:T$46,$F1878)*(1-INDEX(T$121:T$137,$F1878))</f>
        <v/>
      </c>
      <c r="U1878" s="37">
        <f>U$12*$D1878*INDEX(U$21:U$28,$E1878)*INDEX(U$30:U$46,$F1878)*(1-INDEX(U$121:U$137,$F1878))</f>
        <v/>
      </c>
      <c r="V1878" s="37">
        <f>V$12*$D1878*INDEX(V$21:V$28,$E1878)*INDEX(V$30:V$46,$F1878)*(1-INDEX(V$121:V$137,$F1878))</f>
        <v/>
      </c>
      <c r="W1878" s="37">
        <f>W$12*$D1878*INDEX(W$21:W$28,$E1878)*INDEX(W$30:W$46,$F1878)*(1-INDEX(W$121:W$137,$F1878))</f>
        <v/>
      </c>
      <c r="X1878" s="37">
        <f>X$12*$D1878*INDEX(X$21:X$28,$E1878)*INDEX(X$30:X$46,$F1878)*(1-INDEX(X$121:X$137,$F1878))</f>
        <v/>
      </c>
      <c r="Y1878" s="37">
        <f>Y$12*$D1878*INDEX(Y$21:Y$28,$E1878)*INDEX(Y$30:Y$46,$F1878)*(1-INDEX(Y$121:Y$137,$F1878))</f>
        <v/>
      </c>
      <c r="Z1878" s="37">
        <f>Z$12*$D1878*INDEX(Z$21:Z$28,$E1878)*INDEX(Z$30:Z$46,$F1878)*(1-INDEX(Z$121:Z$137,$F1878))</f>
        <v/>
      </c>
      <c r="AA1878" s="37">
        <f>AA$12*$D1878*INDEX(AA$21:AA$28,$E1878)*INDEX(AA$30:AA$46,$F1878)*(1-INDEX(AA$121:AA$137,$F1878))</f>
        <v/>
      </c>
      <c r="AB1878" s="37">
        <f>AB$12*$D1878*INDEX(AB$21:AB$28,$E1878)*INDEX(AB$30:AB$46,$F1878)*(1-INDEX(AB$121:AB$137,$F1878))</f>
        <v/>
      </c>
      <c r="AC1878" s="37">
        <f>AC$12*$D1878*INDEX(AC$21:AC$28,$E1878)*INDEX(AC$30:AC$46,$F1878)*(1-INDEX(AC$121:AC$137,$F1878))</f>
        <v/>
      </c>
      <c r="AD1878" s="40">
        <f>CARBONTAX(AD$12,$D1878,INDEX(AD$21:AD$28,$E1878),INDEX(AD$30:AD$46,$F1878),INDEX(AD$121:AD$137,$F1878))</f>
        <v/>
      </c>
      <c r="AF1878" s="11">
        <f>LOWER(Settings!$C$4)&amp;".mit."&amp;$A1878&amp;IF($C1878="","","."&amp;$C1878&amp;"."&amp;$B1878)&amp;IF(INDEX(Variables!$D$5:$D$105,MATCH($A1878,Variables!$A$5:$A$105,0))="","","."&amp;INDEX(Variables!$D$5:$D$105,MATCH($A1878,Variables!$A$5:$A$105,0)))&amp;"."&amp;AF$5</f>
        <v/>
      </c>
      <c r="AG1878" s="38">
        <f>AG$12*$D1878*INDEX(AG$21:AG$28,$E1878)*INDEX(AG$30:AG$46,$F1878)*(1-INDEX(AG$121:AG$137,$F1878))</f>
        <v/>
      </c>
      <c r="AH1878" s="37">
        <f>AH$12*$D1878*INDEX(AH$21:AH$28,$E1878)*INDEX(AH$30:AH$46,$F1878)*(1-INDEX(AH$121:AH$137,$F1878))</f>
        <v/>
      </c>
      <c r="AI1878" s="37">
        <f>AI$12*$D1878*INDEX(AI$21:AI$28,$E1878)*INDEX(AI$30:AI$46,$F1878)*(1-INDEX(AI$121:AI$137,$F1878))</f>
        <v/>
      </c>
      <c r="AJ1878" s="37">
        <f>AJ$12*$D1878*INDEX(AJ$21:AJ$28,$E1878)*INDEX(AJ$30:AJ$46,$F1878)*(1-INDEX(AJ$121:AJ$137,$F1878))</f>
        <v/>
      </c>
      <c r="AK1878" s="37">
        <f>AK$12*$D1878*INDEX(AK$21:AK$28,$E1878)*INDEX(AK$30:AK$46,$F1878)*(1-INDEX(AK$121:AK$137,$F1878))</f>
        <v/>
      </c>
      <c r="AL1878" s="37">
        <f>AL$12*$D1878*INDEX(AL$21:AL$28,$E1878)*INDEX(AL$30:AL$46,$F1878)*(1-INDEX(AL$121:AL$137,$F1878))</f>
        <v/>
      </c>
      <c r="AM1878" s="37">
        <f>AM$12*$D1878*INDEX(AM$21:AM$28,$E1878)*INDEX(AM$30:AM$46,$F1878)*(1-INDEX(AM$121:AM$137,$F1878))</f>
        <v/>
      </c>
      <c r="AN1878" s="37">
        <f>AN$12*$D1878*INDEX(AN$21:AN$28,$E1878)*INDEX(AN$30:AN$46,$F1878)*(1-INDEX(AN$121:AN$137,$F1878))</f>
        <v/>
      </c>
      <c r="AO1878" s="37">
        <f>AO$12*$D1878*INDEX(AO$21:AO$28,$E1878)*INDEX(AO$30:AO$46,$F1878)*(1-INDEX(AO$121:AO$137,$F1878))</f>
        <v/>
      </c>
      <c r="AP1878" s="37">
        <f>AP$12*$D1878*INDEX(AP$21:AP$28,$E1878)*INDEX(AP$30:AP$46,$F1878)*(1-INDEX(AP$121:AP$137,$F1878))</f>
        <v/>
      </c>
      <c r="AQ1878" s="37">
        <f>AQ$12*$D1878*INDEX(AQ$21:AQ$28,$E1878)*INDEX(AQ$30:AQ$46,$F1878)*(1-INDEX(AQ$121:AQ$137,$F1878))</f>
        <v/>
      </c>
      <c r="AR1878" s="37">
        <f>AR$12*$D1878*INDEX(AR$21:AR$28,$E1878)*INDEX(AR$30:AR$46,$F1878)*(1-INDEX(AR$121:AR$137,$F1878))</f>
        <v/>
      </c>
      <c r="AS1878" s="37">
        <f>AS$12*$D1878*INDEX(AS$21:AS$28,$E1878)*INDEX(AS$30:AS$46,$F1878)*(1-INDEX(AS$121:AS$137,$F1878))</f>
        <v/>
      </c>
      <c r="AT1878" s="37">
        <f>AT$12*$D1878*INDEX(AT$21:AT$28,$E1878)*INDEX(AT$30:AT$46,$F1878)*(1-INDEX(AT$121:AT$137,$F1878))</f>
        <v/>
      </c>
      <c r="AU1878" s="37">
        <f>AU$12*$D1878*INDEX(AU$21:AU$28,$E1878)*INDEX(AU$30:AU$46,$F1878)*(1-INDEX(AU$121:AU$137,$F1878))</f>
        <v/>
      </c>
      <c r="AV1878" s="37">
        <f>AV$12*$D1878*INDEX(AV$21:AV$28,$E1878)*INDEX(AV$30:AV$46,$F1878)*(1-INDEX(AV$121:AV$137,$F1878))</f>
        <v/>
      </c>
      <c r="AW1878" s="37">
        <f>AW$12*$D1878*INDEX(AW$21:AW$28,$E1878)*INDEX(AW$30:AW$46,$F1878)*(1-INDEX(AW$121:AW$137,$F1878))</f>
        <v/>
      </c>
      <c r="AX1878" s="37">
        <f>AX$12*$D1878*INDEX(AX$21:AX$28,$E1878)*INDEX(AX$30:AX$46,$F1878)*(1-INDEX(AX$121:AX$137,$F1878))</f>
        <v/>
      </c>
      <c r="AY1878" s="40">
        <f>CARBONTAX(AY$12,$D1878,INDEX(AY$21:AY$28,$E1878),INDEX(AY$30:AY$46,$F1878),INDEX(AY$121:AY$137,$F1878))</f>
        <v/>
      </c>
    </row>
    <row r="1879" hidden="1" outlineLevel="2">
      <c r="A1879" s="14" t="inlineStr">
        <is>
          <t>ctxnew</t>
        </is>
      </c>
      <c r="B1879" s="14" t="inlineStr">
        <is>
          <t>oop</t>
        </is>
      </c>
      <c r="C1879" s="14" t="inlineStr">
        <is>
          <t>oen</t>
        </is>
      </c>
      <c r="D1879" s="37">
        <f>INDEX(Inputs!$T$5:$T$132,MATCH($B1879&amp;"|"&amp;$C1879,Inputs!$A$5:$A$132,0))</f>
        <v/>
      </c>
      <c r="E1879" s="37">
        <f>INDEX(Inputs!$J$5:$J$132,MATCH($B1879&amp;"|"&amp;$C1879,Inputs!$A$5:$A$132,0))</f>
        <v/>
      </c>
      <c r="F1879" s="37">
        <f>INDEX(Inputs!$K$5:$K$132,MATCH($B1879&amp;"|"&amp;$C1879,Inputs!$A$5:$A$132,0))</f>
        <v/>
      </c>
      <c r="G1879" s="36" t="n"/>
      <c r="H1879" s="14">
        <f>INDEX(Variables!$B$5:$B$105,MATCH($A1879,Variables!$A$5:$A$105,0))&amp;IF($C1879="",""," | "&amp;INDEX(Mapping!$B$5:$B$26,MATCH($C1879,Mapping!$A$5:$A$26,0))&amp;" | "&amp;INDEX(Mapping!$B$30:$B$41,MATCH($B1879,Mapping!$A$30:$A$41,0)))</f>
        <v/>
      </c>
      <c r="I1879" s="14">
        <f>INDEX(Variables!$C$5:$C$105,MATCH($A1879,Variables!$A$5:$A$105,0))</f>
        <v/>
      </c>
      <c r="J1879" s="14">
        <f>INDEX(Variables!$E$5:$E$105,MATCH($A1879,Variables!$A$5:$A$105,0))</f>
        <v/>
      </c>
      <c r="K1879" s="11">
        <f>LOWER(Settings!$C$4)&amp;".mit."&amp;$A1879&amp;IF($C1879="","","."&amp;$C1879&amp;"."&amp;$B1879)&amp;IF(INDEX(Variables!$D$5:$D$105,MATCH($A1879,Variables!$A$5:$A$105,0))="","","."&amp;INDEX(Variables!$D$5:$D$105,MATCH($A1879,Variables!$A$5:$A$105,0)))&amp;"."&amp;K$5</f>
        <v/>
      </c>
      <c r="L1879" s="38">
        <f>L$12*$D1879*INDEX(L$21:L$28,$E1879)*INDEX(L$30:L$46,$F1879)*(1-INDEX(L$121:L$137,$F1879))</f>
        <v/>
      </c>
      <c r="M1879" s="37">
        <f>M$12*$D1879*INDEX(M$21:M$28,$E1879)*INDEX(M$30:M$46,$F1879)*(1-INDEX(M$121:M$137,$F1879))</f>
        <v/>
      </c>
      <c r="N1879" s="37">
        <f>N$12*$D1879*INDEX(N$21:N$28,$E1879)*INDEX(N$30:N$46,$F1879)*(1-INDEX(N$121:N$137,$F1879))</f>
        <v/>
      </c>
      <c r="O1879" s="37">
        <f>O$12*$D1879*INDEX(O$21:O$28,$E1879)*INDEX(O$30:O$46,$F1879)*(1-INDEX(O$121:O$137,$F1879))</f>
        <v/>
      </c>
      <c r="P1879" s="37">
        <f>P$12*$D1879*INDEX(P$21:P$28,$E1879)*INDEX(P$30:P$46,$F1879)*(1-INDEX(P$121:P$137,$F1879))</f>
        <v/>
      </c>
      <c r="Q1879" s="37">
        <f>Q$12*$D1879*INDEX(Q$21:Q$28,$E1879)*INDEX(Q$30:Q$46,$F1879)*(1-INDEX(Q$121:Q$137,$F1879))</f>
        <v/>
      </c>
      <c r="R1879" s="37">
        <f>R$12*$D1879*INDEX(R$21:R$28,$E1879)*INDEX(R$30:R$46,$F1879)*(1-INDEX(R$121:R$137,$F1879))</f>
        <v/>
      </c>
      <c r="S1879" s="37">
        <f>S$12*$D1879*INDEX(S$21:S$28,$E1879)*INDEX(S$30:S$46,$F1879)*(1-INDEX(S$121:S$137,$F1879))</f>
        <v/>
      </c>
      <c r="T1879" s="37">
        <f>T$12*$D1879*INDEX(T$21:T$28,$E1879)*INDEX(T$30:T$46,$F1879)*(1-INDEX(T$121:T$137,$F1879))</f>
        <v/>
      </c>
      <c r="U1879" s="37">
        <f>U$12*$D1879*INDEX(U$21:U$28,$E1879)*INDEX(U$30:U$46,$F1879)*(1-INDEX(U$121:U$137,$F1879))</f>
        <v/>
      </c>
      <c r="V1879" s="37">
        <f>V$12*$D1879*INDEX(V$21:V$28,$E1879)*INDEX(V$30:V$46,$F1879)*(1-INDEX(V$121:V$137,$F1879))</f>
        <v/>
      </c>
      <c r="W1879" s="37">
        <f>W$12*$D1879*INDEX(W$21:W$28,$E1879)*INDEX(W$30:W$46,$F1879)*(1-INDEX(W$121:W$137,$F1879))</f>
        <v/>
      </c>
      <c r="X1879" s="37">
        <f>X$12*$D1879*INDEX(X$21:X$28,$E1879)*INDEX(X$30:X$46,$F1879)*(1-INDEX(X$121:X$137,$F1879))</f>
        <v/>
      </c>
      <c r="Y1879" s="37">
        <f>Y$12*$D1879*INDEX(Y$21:Y$28,$E1879)*INDEX(Y$30:Y$46,$F1879)*(1-INDEX(Y$121:Y$137,$F1879))</f>
        <v/>
      </c>
      <c r="Z1879" s="37">
        <f>Z$12*$D1879*INDEX(Z$21:Z$28,$E1879)*INDEX(Z$30:Z$46,$F1879)*(1-INDEX(Z$121:Z$137,$F1879))</f>
        <v/>
      </c>
      <c r="AA1879" s="37">
        <f>AA$12*$D1879*INDEX(AA$21:AA$28,$E1879)*INDEX(AA$30:AA$46,$F1879)*(1-INDEX(AA$121:AA$137,$F1879))</f>
        <v/>
      </c>
      <c r="AB1879" s="37">
        <f>AB$12*$D1879*INDEX(AB$21:AB$28,$E1879)*INDEX(AB$30:AB$46,$F1879)*(1-INDEX(AB$121:AB$137,$F1879))</f>
        <v/>
      </c>
      <c r="AC1879" s="37">
        <f>AC$12*$D1879*INDEX(AC$21:AC$28,$E1879)*INDEX(AC$30:AC$46,$F1879)*(1-INDEX(AC$121:AC$137,$F1879))</f>
        <v/>
      </c>
      <c r="AD1879" s="40">
        <f>CARBONTAX(AD$12,$D1879,INDEX(AD$21:AD$28,$E1879),INDEX(AD$30:AD$46,$F1879),INDEX(AD$121:AD$137,$F1879))</f>
        <v/>
      </c>
      <c r="AF1879" s="11">
        <f>LOWER(Settings!$C$4)&amp;".mit."&amp;$A1879&amp;IF($C1879="","","."&amp;$C1879&amp;"."&amp;$B1879)&amp;IF(INDEX(Variables!$D$5:$D$105,MATCH($A1879,Variables!$A$5:$A$105,0))="","","."&amp;INDEX(Variables!$D$5:$D$105,MATCH($A1879,Variables!$A$5:$A$105,0)))&amp;"."&amp;AF$5</f>
        <v/>
      </c>
      <c r="AG1879" s="38">
        <f>AG$12*$D1879*INDEX(AG$21:AG$28,$E1879)*INDEX(AG$30:AG$46,$F1879)*(1-INDEX(AG$121:AG$137,$F1879))</f>
        <v/>
      </c>
      <c r="AH1879" s="37">
        <f>AH$12*$D1879*INDEX(AH$21:AH$28,$E1879)*INDEX(AH$30:AH$46,$F1879)*(1-INDEX(AH$121:AH$137,$F1879))</f>
        <v/>
      </c>
      <c r="AI1879" s="37">
        <f>AI$12*$D1879*INDEX(AI$21:AI$28,$E1879)*INDEX(AI$30:AI$46,$F1879)*(1-INDEX(AI$121:AI$137,$F1879))</f>
        <v/>
      </c>
      <c r="AJ1879" s="37">
        <f>AJ$12*$D1879*INDEX(AJ$21:AJ$28,$E1879)*INDEX(AJ$30:AJ$46,$F1879)*(1-INDEX(AJ$121:AJ$137,$F1879))</f>
        <v/>
      </c>
      <c r="AK1879" s="37">
        <f>AK$12*$D1879*INDEX(AK$21:AK$28,$E1879)*INDEX(AK$30:AK$46,$F1879)*(1-INDEX(AK$121:AK$137,$F1879))</f>
        <v/>
      </c>
      <c r="AL1879" s="37">
        <f>AL$12*$D1879*INDEX(AL$21:AL$28,$E1879)*INDEX(AL$30:AL$46,$F1879)*(1-INDEX(AL$121:AL$137,$F1879))</f>
        <v/>
      </c>
      <c r="AM1879" s="37">
        <f>AM$12*$D1879*INDEX(AM$21:AM$28,$E1879)*INDEX(AM$30:AM$46,$F1879)*(1-INDEX(AM$121:AM$137,$F1879))</f>
        <v/>
      </c>
      <c r="AN1879" s="37">
        <f>AN$12*$D1879*INDEX(AN$21:AN$28,$E1879)*INDEX(AN$30:AN$46,$F1879)*(1-INDEX(AN$121:AN$137,$F1879))</f>
        <v/>
      </c>
      <c r="AO1879" s="37">
        <f>AO$12*$D1879*INDEX(AO$21:AO$28,$E1879)*INDEX(AO$30:AO$46,$F1879)*(1-INDEX(AO$121:AO$137,$F1879))</f>
        <v/>
      </c>
      <c r="AP1879" s="37">
        <f>AP$12*$D1879*INDEX(AP$21:AP$28,$E1879)*INDEX(AP$30:AP$46,$F1879)*(1-INDEX(AP$121:AP$137,$F1879))</f>
        <v/>
      </c>
      <c r="AQ1879" s="37">
        <f>AQ$12*$D1879*INDEX(AQ$21:AQ$28,$E1879)*INDEX(AQ$30:AQ$46,$F1879)*(1-INDEX(AQ$121:AQ$137,$F1879))</f>
        <v/>
      </c>
      <c r="AR1879" s="37">
        <f>AR$12*$D1879*INDEX(AR$21:AR$28,$E1879)*INDEX(AR$30:AR$46,$F1879)*(1-INDEX(AR$121:AR$137,$F1879))</f>
        <v/>
      </c>
      <c r="AS1879" s="37">
        <f>AS$12*$D1879*INDEX(AS$21:AS$28,$E1879)*INDEX(AS$30:AS$46,$F1879)*(1-INDEX(AS$121:AS$137,$F1879))</f>
        <v/>
      </c>
      <c r="AT1879" s="37">
        <f>AT$12*$D1879*INDEX(AT$21:AT$28,$E1879)*INDEX(AT$30:AT$46,$F1879)*(1-INDEX(AT$121:AT$137,$F1879))</f>
        <v/>
      </c>
      <c r="AU1879" s="37">
        <f>AU$12*$D1879*INDEX(AU$21:AU$28,$E1879)*INDEX(AU$30:AU$46,$F1879)*(1-INDEX(AU$121:AU$137,$F1879))</f>
        <v/>
      </c>
      <c r="AV1879" s="37">
        <f>AV$12*$D1879*INDEX(AV$21:AV$28,$E1879)*INDEX(AV$30:AV$46,$F1879)*(1-INDEX(AV$121:AV$137,$F1879))</f>
        <v/>
      </c>
      <c r="AW1879" s="37">
        <f>AW$12*$D1879*INDEX(AW$21:AW$28,$E1879)*INDEX(AW$30:AW$46,$F1879)*(1-INDEX(AW$121:AW$137,$F1879))</f>
        <v/>
      </c>
      <c r="AX1879" s="37">
        <f>AX$12*$D1879*INDEX(AX$21:AX$28,$E1879)*INDEX(AX$30:AX$46,$F1879)*(1-INDEX(AX$121:AX$137,$F1879))</f>
        <v/>
      </c>
      <c r="AY1879" s="40">
        <f>CARBONTAX(AY$12,$D1879,INDEX(AY$21:AY$28,$E1879),INDEX(AY$30:AY$46,$F1879),INDEX(AY$121:AY$137,$F1879))</f>
        <v/>
      </c>
    </row>
    <row r="1880" hidden="1" outlineLevel="2">
      <c r="A1880" s="14" t="inlineStr">
        <is>
          <t>ctxnew</t>
        </is>
      </c>
      <c r="B1880" s="14" t="inlineStr">
        <is>
          <t>bio</t>
        </is>
      </c>
      <c r="C1880" s="14" t="inlineStr">
        <is>
          <t>oen</t>
        </is>
      </c>
      <c r="D1880" s="37">
        <f>INDEX(Inputs!$T$5:$T$132,MATCH($B1880&amp;"|"&amp;$C1880,Inputs!$A$5:$A$132,0))</f>
        <v/>
      </c>
      <c r="E1880" s="37">
        <f>INDEX(Inputs!$J$5:$J$132,MATCH($B1880&amp;"|"&amp;$C1880,Inputs!$A$5:$A$132,0))</f>
        <v/>
      </c>
      <c r="F1880" s="37">
        <f>INDEX(Inputs!$K$5:$K$132,MATCH($B1880&amp;"|"&amp;$C1880,Inputs!$A$5:$A$132,0))</f>
        <v/>
      </c>
      <c r="G1880" s="36" t="n"/>
      <c r="H1880" s="14">
        <f>INDEX(Variables!$B$5:$B$105,MATCH($A1880,Variables!$A$5:$A$105,0))&amp;IF($C1880="",""," | "&amp;INDEX(Mapping!$B$5:$B$26,MATCH($C1880,Mapping!$A$5:$A$26,0))&amp;" | "&amp;INDEX(Mapping!$B$30:$B$41,MATCH($B1880,Mapping!$A$30:$A$41,0)))</f>
        <v/>
      </c>
      <c r="I1880" s="14">
        <f>INDEX(Variables!$C$5:$C$105,MATCH($A1880,Variables!$A$5:$A$105,0))</f>
        <v/>
      </c>
      <c r="J1880" s="14">
        <f>INDEX(Variables!$E$5:$E$105,MATCH($A1880,Variables!$A$5:$A$105,0))</f>
        <v/>
      </c>
      <c r="K1880" s="11">
        <f>LOWER(Settings!$C$4)&amp;".mit."&amp;$A1880&amp;IF($C1880="","","."&amp;$C1880&amp;"."&amp;$B1880)&amp;IF(INDEX(Variables!$D$5:$D$105,MATCH($A1880,Variables!$A$5:$A$105,0))="","","."&amp;INDEX(Variables!$D$5:$D$105,MATCH($A1880,Variables!$A$5:$A$105,0)))&amp;"."&amp;K$5</f>
        <v/>
      </c>
      <c r="L1880" s="38">
        <f>L$12*$D1880*INDEX(L$21:L$28,$E1880)*INDEX(L$30:L$46,$F1880)*(1-INDEX(L$121:L$137,$F1880))</f>
        <v/>
      </c>
      <c r="M1880" s="37">
        <f>M$12*$D1880*INDEX(M$21:M$28,$E1880)*INDEX(M$30:M$46,$F1880)*(1-INDEX(M$121:M$137,$F1880))</f>
        <v/>
      </c>
      <c r="N1880" s="37">
        <f>N$12*$D1880*INDEX(N$21:N$28,$E1880)*INDEX(N$30:N$46,$F1880)*(1-INDEX(N$121:N$137,$F1880))</f>
        <v/>
      </c>
      <c r="O1880" s="37">
        <f>O$12*$D1880*INDEX(O$21:O$28,$E1880)*INDEX(O$30:O$46,$F1880)*(1-INDEX(O$121:O$137,$F1880))</f>
        <v/>
      </c>
      <c r="P1880" s="37">
        <f>P$12*$D1880*INDEX(P$21:P$28,$E1880)*INDEX(P$30:P$46,$F1880)*(1-INDEX(P$121:P$137,$F1880))</f>
        <v/>
      </c>
      <c r="Q1880" s="37">
        <f>Q$12*$D1880*INDEX(Q$21:Q$28,$E1880)*INDEX(Q$30:Q$46,$F1880)*(1-INDEX(Q$121:Q$137,$F1880))</f>
        <v/>
      </c>
      <c r="R1880" s="37">
        <f>R$12*$D1880*INDEX(R$21:R$28,$E1880)*INDEX(R$30:R$46,$F1880)*(1-INDEX(R$121:R$137,$F1880))</f>
        <v/>
      </c>
      <c r="S1880" s="37">
        <f>S$12*$D1880*INDEX(S$21:S$28,$E1880)*INDEX(S$30:S$46,$F1880)*(1-INDEX(S$121:S$137,$F1880))</f>
        <v/>
      </c>
      <c r="T1880" s="37">
        <f>T$12*$D1880*INDEX(T$21:T$28,$E1880)*INDEX(T$30:T$46,$F1880)*(1-INDEX(T$121:T$137,$F1880))</f>
        <v/>
      </c>
      <c r="U1880" s="37">
        <f>U$12*$D1880*INDEX(U$21:U$28,$E1880)*INDEX(U$30:U$46,$F1880)*(1-INDEX(U$121:U$137,$F1880))</f>
        <v/>
      </c>
      <c r="V1880" s="37">
        <f>V$12*$D1880*INDEX(V$21:V$28,$E1880)*INDEX(V$30:V$46,$F1880)*(1-INDEX(V$121:V$137,$F1880))</f>
        <v/>
      </c>
      <c r="W1880" s="37">
        <f>W$12*$D1880*INDEX(W$21:W$28,$E1880)*INDEX(W$30:W$46,$F1880)*(1-INDEX(W$121:W$137,$F1880))</f>
        <v/>
      </c>
      <c r="X1880" s="37">
        <f>X$12*$D1880*INDEX(X$21:X$28,$E1880)*INDEX(X$30:X$46,$F1880)*(1-INDEX(X$121:X$137,$F1880))</f>
        <v/>
      </c>
      <c r="Y1880" s="37">
        <f>Y$12*$D1880*INDEX(Y$21:Y$28,$E1880)*INDEX(Y$30:Y$46,$F1880)*(1-INDEX(Y$121:Y$137,$F1880))</f>
        <v/>
      </c>
      <c r="Z1880" s="37">
        <f>Z$12*$D1880*INDEX(Z$21:Z$28,$E1880)*INDEX(Z$30:Z$46,$F1880)*(1-INDEX(Z$121:Z$137,$F1880))</f>
        <v/>
      </c>
      <c r="AA1880" s="37">
        <f>AA$12*$D1880*INDEX(AA$21:AA$28,$E1880)*INDEX(AA$30:AA$46,$F1880)*(1-INDEX(AA$121:AA$137,$F1880))</f>
        <v/>
      </c>
      <c r="AB1880" s="37">
        <f>AB$12*$D1880*INDEX(AB$21:AB$28,$E1880)*INDEX(AB$30:AB$46,$F1880)*(1-INDEX(AB$121:AB$137,$F1880))</f>
        <v/>
      </c>
      <c r="AC1880" s="37">
        <f>AC$12*$D1880*INDEX(AC$21:AC$28,$E1880)*INDEX(AC$30:AC$46,$F1880)*(1-INDEX(AC$121:AC$137,$F1880))</f>
        <v/>
      </c>
      <c r="AD1880" s="40">
        <f>CARBONTAX(AD$12,$D1880,INDEX(AD$21:AD$28,$E1880),INDEX(AD$30:AD$46,$F1880),INDEX(AD$121:AD$137,$F1880))</f>
        <v/>
      </c>
      <c r="AF1880" s="11">
        <f>LOWER(Settings!$C$4)&amp;".mit."&amp;$A1880&amp;IF($C1880="","","."&amp;$C1880&amp;"."&amp;$B1880)&amp;IF(INDEX(Variables!$D$5:$D$105,MATCH($A1880,Variables!$A$5:$A$105,0))="","","."&amp;INDEX(Variables!$D$5:$D$105,MATCH($A1880,Variables!$A$5:$A$105,0)))&amp;"."&amp;AF$5</f>
        <v/>
      </c>
      <c r="AG1880" s="38">
        <f>AG$12*$D1880*INDEX(AG$21:AG$28,$E1880)*INDEX(AG$30:AG$46,$F1880)*(1-INDEX(AG$121:AG$137,$F1880))</f>
        <v/>
      </c>
      <c r="AH1880" s="37">
        <f>AH$12*$D1880*INDEX(AH$21:AH$28,$E1880)*INDEX(AH$30:AH$46,$F1880)*(1-INDEX(AH$121:AH$137,$F1880))</f>
        <v/>
      </c>
      <c r="AI1880" s="37">
        <f>AI$12*$D1880*INDEX(AI$21:AI$28,$E1880)*INDEX(AI$30:AI$46,$F1880)*(1-INDEX(AI$121:AI$137,$F1880))</f>
        <v/>
      </c>
      <c r="AJ1880" s="37">
        <f>AJ$12*$D1880*INDEX(AJ$21:AJ$28,$E1880)*INDEX(AJ$30:AJ$46,$F1880)*(1-INDEX(AJ$121:AJ$137,$F1880))</f>
        <v/>
      </c>
      <c r="AK1880" s="37">
        <f>AK$12*$D1880*INDEX(AK$21:AK$28,$E1880)*INDEX(AK$30:AK$46,$F1880)*(1-INDEX(AK$121:AK$137,$F1880))</f>
        <v/>
      </c>
      <c r="AL1880" s="37">
        <f>AL$12*$D1880*INDEX(AL$21:AL$28,$E1880)*INDEX(AL$30:AL$46,$F1880)*(1-INDEX(AL$121:AL$137,$F1880))</f>
        <v/>
      </c>
      <c r="AM1880" s="37">
        <f>AM$12*$D1880*INDEX(AM$21:AM$28,$E1880)*INDEX(AM$30:AM$46,$F1880)*(1-INDEX(AM$121:AM$137,$F1880))</f>
        <v/>
      </c>
      <c r="AN1880" s="37">
        <f>AN$12*$D1880*INDEX(AN$21:AN$28,$E1880)*INDEX(AN$30:AN$46,$F1880)*(1-INDEX(AN$121:AN$137,$F1880))</f>
        <v/>
      </c>
      <c r="AO1880" s="37">
        <f>AO$12*$D1880*INDEX(AO$21:AO$28,$E1880)*INDEX(AO$30:AO$46,$F1880)*(1-INDEX(AO$121:AO$137,$F1880))</f>
        <v/>
      </c>
      <c r="AP1880" s="37">
        <f>AP$12*$D1880*INDEX(AP$21:AP$28,$E1880)*INDEX(AP$30:AP$46,$F1880)*(1-INDEX(AP$121:AP$137,$F1880))</f>
        <v/>
      </c>
      <c r="AQ1880" s="37">
        <f>AQ$12*$D1880*INDEX(AQ$21:AQ$28,$E1880)*INDEX(AQ$30:AQ$46,$F1880)*(1-INDEX(AQ$121:AQ$137,$F1880))</f>
        <v/>
      </c>
      <c r="AR1880" s="37">
        <f>AR$12*$D1880*INDEX(AR$21:AR$28,$E1880)*INDEX(AR$30:AR$46,$F1880)*(1-INDEX(AR$121:AR$137,$F1880))</f>
        <v/>
      </c>
      <c r="AS1880" s="37">
        <f>AS$12*$D1880*INDEX(AS$21:AS$28,$E1880)*INDEX(AS$30:AS$46,$F1880)*(1-INDEX(AS$121:AS$137,$F1880))</f>
        <v/>
      </c>
      <c r="AT1880" s="37">
        <f>AT$12*$D1880*INDEX(AT$21:AT$28,$E1880)*INDEX(AT$30:AT$46,$F1880)*(1-INDEX(AT$121:AT$137,$F1880))</f>
        <v/>
      </c>
      <c r="AU1880" s="37">
        <f>AU$12*$D1880*INDEX(AU$21:AU$28,$E1880)*INDEX(AU$30:AU$46,$F1880)*(1-INDEX(AU$121:AU$137,$F1880))</f>
        <v/>
      </c>
      <c r="AV1880" s="37">
        <f>AV$12*$D1880*INDEX(AV$21:AV$28,$E1880)*INDEX(AV$30:AV$46,$F1880)*(1-INDEX(AV$121:AV$137,$F1880))</f>
        <v/>
      </c>
      <c r="AW1880" s="37">
        <f>AW$12*$D1880*INDEX(AW$21:AW$28,$E1880)*INDEX(AW$30:AW$46,$F1880)*(1-INDEX(AW$121:AW$137,$F1880))</f>
        <v/>
      </c>
      <c r="AX1880" s="37">
        <f>AX$12*$D1880*INDEX(AX$21:AX$28,$E1880)*INDEX(AX$30:AX$46,$F1880)*(1-INDEX(AX$121:AX$137,$F1880))</f>
        <v/>
      </c>
      <c r="AY1880" s="40">
        <f>CARBONTAX(AY$12,$D1880,INDEX(AY$21:AY$28,$E1880),INDEX(AY$30:AY$46,$F1880),INDEX(AY$121:AY$137,$F1880))</f>
        <v/>
      </c>
    </row>
    <row r="1881" hidden="1" outlineLevel="2"/>
    <row r="1882" hidden="1" outlineLevel="2">
      <c r="A1882" s="14" t="inlineStr">
        <is>
          <t>ets</t>
        </is>
      </c>
      <c r="B1882" s="14" t="inlineStr">
        <is>
          <t>coa</t>
        </is>
      </c>
      <c r="C1882" s="14" t="inlineStr">
        <is>
          <t>oen</t>
        </is>
      </c>
      <c r="D1882" s="37">
        <f>INDEX(Inputs!$T$5:$T$132,MATCH($B1882&amp;"|"&amp;$C1882,Inputs!$A$5:$A$132,0))</f>
        <v/>
      </c>
      <c r="E1882" s="37">
        <f>INDEX(Inputs!$K$5:$K$132,MATCH($B1882&amp;"|"&amp;$C1882,Inputs!$A$5:$A$132,0))</f>
        <v/>
      </c>
      <c r="F1882" s="36" t="n"/>
      <c r="G1882" s="36" t="n"/>
      <c r="H1882" s="14">
        <f>INDEX(Variables!$B$5:$B$105,MATCH($A1882,Variables!$A$5:$A$105,0))&amp;IF($C1882="",""," | "&amp;INDEX(Mapping!$B$5:$B$26,MATCH($C1882,Mapping!$A$5:$A$26,0))&amp;" | "&amp;INDEX(Mapping!$B$30:$B$41,MATCH($B1882,Mapping!$A$30:$A$41,0)))</f>
        <v/>
      </c>
      <c r="I1882" s="14">
        <f>INDEX(Variables!$C$5:$C$105,MATCH($A1882,Variables!$A$5:$A$105,0))</f>
        <v/>
      </c>
      <c r="J1882" s="14">
        <f>INDEX(Variables!$E$5:$E$105,MATCH($A1882,Variables!$A$5:$A$105,0))</f>
        <v/>
      </c>
      <c r="K1882" s="11">
        <f>LOWER(Settings!$C$4)&amp;".mit."&amp;$A1882&amp;IF($C1882="","","."&amp;$C1882&amp;"."&amp;$B1882)&amp;IF(INDEX(Variables!$D$5:$D$105,MATCH($A1882,Variables!$A$5:$A$105,0))="","","."&amp;INDEX(Variables!$D$5:$D$105,MATCH($A1882,Variables!$A$5:$A$105,0)))&amp;"."&amp;K$5</f>
        <v/>
      </c>
      <c r="L1882" s="38">
        <f>L$194*$D1882*INDEX(L$121:L$137,$E1882)*(1-INDEX(L$151:L$167,$E1882))</f>
        <v/>
      </c>
      <c r="M1882" s="37">
        <f>M$194*$D1882*INDEX(M$121:M$137,$E1882)*(1-INDEX(M$151:M$167,$E1882))</f>
        <v/>
      </c>
      <c r="N1882" s="37">
        <f>N$194*$D1882*INDEX(N$121:N$137,$E1882)*(1-INDEX(N$151:N$167,$E1882))</f>
        <v/>
      </c>
      <c r="O1882" s="37">
        <f>O$194*$D1882*INDEX(O$121:O$137,$E1882)*(1-INDEX(O$151:O$167,$E1882))</f>
        <v/>
      </c>
      <c r="P1882" s="37">
        <f>P$194*$D1882*INDEX(P$121:P$137,$E1882)*(1-INDEX(P$151:P$167,$E1882))</f>
        <v/>
      </c>
      <c r="Q1882" s="37">
        <f>Q$194*$D1882*INDEX(Q$121:Q$137,$E1882)*(1-INDEX(Q$151:Q$167,$E1882))</f>
        <v/>
      </c>
      <c r="R1882" s="37">
        <f>R$194*$D1882*INDEX(R$121:R$137,$E1882)*(1-INDEX(R$151:R$167,$E1882))</f>
        <v/>
      </c>
      <c r="S1882" s="37">
        <f>S$194*$D1882*INDEX(S$121:S$137,$E1882)*(1-INDEX(S$151:S$167,$E1882))</f>
        <v/>
      </c>
      <c r="T1882" s="37">
        <f>T$194*$D1882*INDEX(T$121:T$137,$E1882)*(1-INDEX(T$151:T$167,$E1882))</f>
        <v/>
      </c>
      <c r="U1882" s="37">
        <f>U$194*$D1882*INDEX(U$121:U$137,$E1882)*(1-INDEX(U$151:U$167,$E1882))</f>
        <v/>
      </c>
      <c r="V1882" s="37">
        <f>V$194*$D1882*INDEX(V$121:V$137,$E1882)*(1-INDEX(V$151:V$167,$E1882))</f>
        <v/>
      </c>
      <c r="W1882" s="37">
        <f>W$194*$D1882*INDEX(W$121:W$137,$E1882)*(1-INDEX(W$151:W$167,$E1882))</f>
        <v/>
      </c>
      <c r="X1882" s="37">
        <f>X$194*$D1882*INDEX(X$121:X$137,$E1882)*(1-INDEX(X$151:X$167,$E1882))</f>
        <v/>
      </c>
      <c r="Y1882" s="37">
        <f>Y$194*$D1882*INDEX(Y$121:Y$137,$E1882)*(1-INDEX(Y$151:Y$167,$E1882))</f>
        <v/>
      </c>
      <c r="Z1882" s="37">
        <f>Z$194*$D1882*INDEX(Z$121:Z$137,$E1882)*(1-INDEX(Z$151:Z$167,$E1882))</f>
        <v/>
      </c>
      <c r="AA1882" s="37">
        <f>AA$194*$D1882*INDEX(AA$121:AA$137,$E1882)*(1-INDEX(AA$151:AA$167,$E1882))</f>
        <v/>
      </c>
      <c r="AB1882" s="37">
        <f>AB$194*$D1882*INDEX(AB$121:AB$137,$E1882)*(1-INDEX(AB$151:AB$167,$E1882))</f>
        <v/>
      </c>
      <c r="AC1882" s="37">
        <f>AC$194*$D1882*INDEX(AC$121:AC$137,$E1882)*(1-INDEX(AC$151:AC$167,$E1882))</f>
        <v/>
      </c>
      <c r="AD1882" s="40">
        <f>ETSCOST(AD$194,$D1882,INDEX(AD$121:AD$137,$E1882),INDEX(AD$151:AD$167,$E1882))</f>
        <v/>
      </c>
      <c r="AF1882" s="11">
        <f>LOWER(Settings!$C$4)&amp;".mit."&amp;$A1882&amp;IF($C1882="","","."&amp;$C1882&amp;"."&amp;$B1882)&amp;IF(INDEX(Variables!$D$5:$D$105,MATCH($A1882,Variables!$A$5:$A$105,0))="","","."&amp;INDEX(Variables!$D$5:$D$105,MATCH($A1882,Variables!$A$5:$A$105,0)))&amp;"."&amp;AF$5</f>
        <v/>
      </c>
      <c r="AG1882" s="38">
        <f>AG$194*$D1882*INDEX(AG$121:AG$137,$E1882)*(1-INDEX(AG$151:AG$167,$E1882))</f>
        <v/>
      </c>
      <c r="AH1882" s="37">
        <f>AH$194*$D1882*INDEX(AH$121:AH$137,$E1882)*(1-INDEX(AH$151:AH$167,$E1882))</f>
        <v/>
      </c>
      <c r="AI1882" s="37">
        <f>AI$194*$D1882*INDEX(AI$121:AI$137,$E1882)*(1-INDEX(AI$151:AI$167,$E1882))</f>
        <v/>
      </c>
      <c r="AJ1882" s="37">
        <f>AJ$194*$D1882*INDEX(AJ$121:AJ$137,$E1882)*(1-INDEX(AJ$151:AJ$167,$E1882))</f>
        <v/>
      </c>
      <c r="AK1882" s="37">
        <f>AK$194*$D1882*INDEX(AK$121:AK$137,$E1882)*(1-INDEX(AK$151:AK$167,$E1882))</f>
        <v/>
      </c>
      <c r="AL1882" s="37">
        <f>AL$194*$D1882*INDEX(AL$121:AL$137,$E1882)*(1-INDEX(AL$151:AL$167,$E1882))</f>
        <v/>
      </c>
      <c r="AM1882" s="37">
        <f>AM$194*$D1882*INDEX(AM$121:AM$137,$E1882)*(1-INDEX(AM$151:AM$167,$E1882))</f>
        <v/>
      </c>
      <c r="AN1882" s="37">
        <f>AN$194*$D1882*INDEX(AN$121:AN$137,$E1882)*(1-INDEX(AN$151:AN$167,$E1882))</f>
        <v/>
      </c>
      <c r="AO1882" s="37">
        <f>AO$194*$D1882*INDEX(AO$121:AO$137,$E1882)*(1-INDEX(AO$151:AO$167,$E1882))</f>
        <v/>
      </c>
      <c r="AP1882" s="37">
        <f>AP$194*$D1882*INDEX(AP$121:AP$137,$E1882)*(1-INDEX(AP$151:AP$167,$E1882))</f>
        <v/>
      </c>
      <c r="AQ1882" s="37">
        <f>AQ$194*$D1882*INDEX(AQ$121:AQ$137,$E1882)*(1-INDEX(AQ$151:AQ$167,$E1882))</f>
        <v/>
      </c>
      <c r="AR1882" s="37">
        <f>AR$194*$D1882*INDEX(AR$121:AR$137,$E1882)*(1-INDEX(AR$151:AR$167,$E1882))</f>
        <v/>
      </c>
      <c r="AS1882" s="37">
        <f>AS$194*$D1882*INDEX(AS$121:AS$137,$E1882)*(1-INDEX(AS$151:AS$167,$E1882))</f>
        <v/>
      </c>
      <c r="AT1882" s="37">
        <f>AT$194*$D1882*INDEX(AT$121:AT$137,$E1882)*(1-INDEX(AT$151:AT$167,$E1882))</f>
        <v/>
      </c>
      <c r="AU1882" s="37">
        <f>AU$194*$D1882*INDEX(AU$121:AU$137,$E1882)*(1-INDEX(AU$151:AU$167,$E1882))</f>
        <v/>
      </c>
      <c r="AV1882" s="37">
        <f>AV$194*$D1882*INDEX(AV$121:AV$137,$E1882)*(1-INDEX(AV$151:AV$167,$E1882))</f>
        <v/>
      </c>
      <c r="AW1882" s="37">
        <f>AW$194*$D1882*INDEX(AW$121:AW$137,$E1882)*(1-INDEX(AW$151:AW$167,$E1882))</f>
        <v/>
      </c>
      <c r="AX1882" s="37">
        <f>AX$194*$D1882*INDEX(AX$121:AX$137,$E1882)*(1-INDEX(AX$151:AX$167,$E1882))</f>
        <v/>
      </c>
      <c r="AY1882" s="40">
        <f>ETSCOST(AY$194,$D1882,INDEX(AY$121:AY$137,$E1882),INDEX(AY$151:AY$167,$E1882))</f>
        <v/>
      </c>
    </row>
    <row r="1883" hidden="1" outlineLevel="2">
      <c r="A1883" s="14" t="inlineStr">
        <is>
          <t>ets</t>
        </is>
      </c>
      <c r="B1883" s="14" t="inlineStr">
        <is>
          <t>nga</t>
        </is>
      </c>
      <c r="C1883" s="14" t="inlineStr">
        <is>
          <t>oen</t>
        </is>
      </c>
      <c r="D1883" s="37">
        <f>INDEX(Inputs!$T$5:$T$132,MATCH($B1883&amp;"|"&amp;$C1883,Inputs!$A$5:$A$132,0))</f>
        <v/>
      </c>
      <c r="E1883" s="37">
        <f>INDEX(Inputs!$K$5:$K$132,MATCH($B1883&amp;"|"&amp;$C1883,Inputs!$A$5:$A$132,0))</f>
        <v/>
      </c>
      <c r="F1883" s="36" t="n"/>
      <c r="G1883" s="36" t="n"/>
      <c r="H1883" s="14">
        <f>INDEX(Variables!$B$5:$B$105,MATCH($A1883,Variables!$A$5:$A$105,0))&amp;IF($C1883="",""," | "&amp;INDEX(Mapping!$B$5:$B$26,MATCH($C1883,Mapping!$A$5:$A$26,0))&amp;" | "&amp;INDEX(Mapping!$B$30:$B$41,MATCH($B1883,Mapping!$A$30:$A$41,0)))</f>
        <v/>
      </c>
      <c r="I1883" s="14">
        <f>INDEX(Variables!$C$5:$C$105,MATCH($A1883,Variables!$A$5:$A$105,0))</f>
        <v/>
      </c>
      <c r="J1883" s="14">
        <f>INDEX(Variables!$E$5:$E$105,MATCH($A1883,Variables!$A$5:$A$105,0))</f>
        <v/>
      </c>
      <c r="K1883" s="11">
        <f>LOWER(Settings!$C$4)&amp;".mit."&amp;$A1883&amp;IF($C1883="","","."&amp;$C1883&amp;"."&amp;$B1883)&amp;IF(INDEX(Variables!$D$5:$D$105,MATCH($A1883,Variables!$A$5:$A$105,0))="","","."&amp;INDEX(Variables!$D$5:$D$105,MATCH($A1883,Variables!$A$5:$A$105,0)))&amp;"."&amp;K$5</f>
        <v/>
      </c>
      <c r="L1883" s="38">
        <f>L$194*$D1883*INDEX(L$121:L$137,$E1883)*(1-INDEX(L$151:L$167,$E1883))</f>
        <v/>
      </c>
      <c r="M1883" s="37">
        <f>M$194*$D1883*INDEX(M$121:M$137,$E1883)*(1-INDEX(M$151:M$167,$E1883))</f>
        <v/>
      </c>
      <c r="N1883" s="37">
        <f>N$194*$D1883*INDEX(N$121:N$137,$E1883)*(1-INDEX(N$151:N$167,$E1883))</f>
        <v/>
      </c>
      <c r="O1883" s="37">
        <f>O$194*$D1883*INDEX(O$121:O$137,$E1883)*(1-INDEX(O$151:O$167,$E1883))</f>
        <v/>
      </c>
      <c r="P1883" s="37">
        <f>P$194*$D1883*INDEX(P$121:P$137,$E1883)*(1-INDEX(P$151:P$167,$E1883))</f>
        <v/>
      </c>
      <c r="Q1883" s="37">
        <f>Q$194*$D1883*INDEX(Q$121:Q$137,$E1883)*(1-INDEX(Q$151:Q$167,$E1883))</f>
        <v/>
      </c>
      <c r="R1883" s="37">
        <f>R$194*$D1883*INDEX(R$121:R$137,$E1883)*(1-INDEX(R$151:R$167,$E1883))</f>
        <v/>
      </c>
      <c r="S1883" s="37">
        <f>S$194*$D1883*INDEX(S$121:S$137,$E1883)*(1-INDEX(S$151:S$167,$E1883))</f>
        <v/>
      </c>
      <c r="T1883" s="37">
        <f>T$194*$D1883*INDEX(T$121:T$137,$E1883)*(1-INDEX(T$151:T$167,$E1883))</f>
        <v/>
      </c>
      <c r="U1883" s="37">
        <f>U$194*$D1883*INDEX(U$121:U$137,$E1883)*(1-INDEX(U$151:U$167,$E1883))</f>
        <v/>
      </c>
      <c r="V1883" s="37">
        <f>V$194*$D1883*INDEX(V$121:V$137,$E1883)*(1-INDEX(V$151:V$167,$E1883))</f>
        <v/>
      </c>
      <c r="W1883" s="37">
        <f>W$194*$D1883*INDEX(W$121:W$137,$E1883)*(1-INDEX(W$151:W$167,$E1883))</f>
        <v/>
      </c>
      <c r="X1883" s="37">
        <f>X$194*$D1883*INDEX(X$121:X$137,$E1883)*(1-INDEX(X$151:X$167,$E1883))</f>
        <v/>
      </c>
      <c r="Y1883" s="37">
        <f>Y$194*$D1883*INDEX(Y$121:Y$137,$E1883)*(1-INDEX(Y$151:Y$167,$E1883))</f>
        <v/>
      </c>
      <c r="Z1883" s="37">
        <f>Z$194*$D1883*INDEX(Z$121:Z$137,$E1883)*(1-INDEX(Z$151:Z$167,$E1883))</f>
        <v/>
      </c>
      <c r="AA1883" s="37">
        <f>AA$194*$D1883*INDEX(AA$121:AA$137,$E1883)*(1-INDEX(AA$151:AA$167,$E1883))</f>
        <v/>
      </c>
      <c r="AB1883" s="37">
        <f>AB$194*$D1883*INDEX(AB$121:AB$137,$E1883)*(1-INDEX(AB$151:AB$167,$E1883))</f>
        <v/>
      </c>
      <c r="AC1883" s="37">
        <f>AC$194*$D1883*INDEX(AC$121:AC$137,$E1883)*(1-INDEX(AC$151:AC$167,$E1883))</f>
        <v/>
      </c>
      <c r="AD1883" s="40">
        <f>ETSCOST(AD$194,$D1883,INDEX(AD$121:AD$137,$E1883),INDEX(AD$151:AD$167,$E1883))</f>
        <v/>
      </c>
      <c r="AF1883" s="11">
        <f>LOWER(Settings!$C$4)&amp;".mit."&amp;$A1883&amp;IF($C1883="","","."&amp;$C1883&amp;"."&amp;$B1883)&amp;IF(INDEX(Variables!$D$5:$D$105,MATCH($A1883,Variables!$A$5:$A$105,0))="","","."&amp;INDEX(Variables!$D$5:$D$105,MATCH($A1883,Variables!$A$5:$A$105,0)))&amp;"."&amp;AF$5</f>
        <v/>
      </c>
      <c r="AG1883" s="38">
        <f>AG$194*$D1883*INDEX(AG$121:AG$137,$E1883)*(1-INDEX(AG$151:AG$167,$E1883))</f>
        <v/>
      </c>
      <c r="AH1883" s="37">
        <f>AH$194*$D1883*INDEX(AH$121:AH$137,$E1883)*(1-INDEX(AH$151:AH$167,$E1883))</f>
        <v/>
      </c>
      <c r="AI1883" s="37">
        <f>AI$194*$D1883*INDEX(AI$121:AI$137,$E1883)*(1-INDEX(AI$151:AI$167,$E1883))</f>
        <v/>
      </c>
      <c r="AJ1883" s="37">
        <f>AJ$194*$D1883*INDEX(AJ$121:AJ$137,$E1883)*(1-INDEX(AJ$151:AJ$167,$E1883))</f>
        <v/>
      </c>
      <c r="AK1883" s="37">
        <f>AK$194*$D1883*INDEX(AK$121:AK$137,$E1883)*(1-INDEX(AK$151:AK$167,$E1883))</f>
        <v/>
      </c>
      <c r="AL1883" s="37">
        <f>AL$194*$D1883*INDEX(AL$121:AL$137,$E1883)*(1-INDEX(AL$151:AL$167,$E1883))</f>
        <v/>
      </c>
      <c r="AM1883" s="37">
        <f>AM$194*$D1883*INDEX(AM$121:AM$137,$E1883)*(1-INDEX(AM$151:AM$167,$E1883))</f>
        <v/>
      </c>
      <c r="AN1883" s="37">
        <f>AN$194*$D1883*INDEX(AN$121:AN$137,$E1883)*(1-INDEX(AN$151:AN$167,$E1883))</f>
        <v/>
      </c>
      <c r="AO1883" s="37">
        <f>AO$194*$D1883*INDEX(AO$121:AO$137,$E1883)*(1-INDEX(AO$151:AO$167,$E1883))</f>
        <v/>
      </c>
      <c r="AP1883" s="37">
        <f>AP$194*$D1883*INDEX(AP$121:AP$137,$E1883)*(1-INDEX(AP$151:AP$167,$E1883))</f>
        <v/>
      </c>
      <c r="AQ1883" s="37">
        <f>AQ$194*$D1883*INDEX(AQ$121:AQ$137,$E1883)*(1-INDEX(AQ$151:AQ$167,$E1883))</f>
        <v/>
      </c>
      <c r="AR1883" s="37">
        <f>AR$194*$D1883*INDEX(AR$121:AR$137,$E1883)*(1-INDEX(AR$151:AR$167,$E1883))</f>
        <v/>
      </c>
      <c r="AS1883" s="37">
        <f>AS$194*$D1883*INDEX(AS$121:AS$137,$E1883)*(1-INDEX(AS$151:AS$167,$E1883))</f>
        <v/>
      </c>
      <c r="AT1883" s="37">
        <f>AT$194*$D1883*INDEX(AT$121:AT$137,$E1883)*(1-INDEX(AT$151:AT$167,$E1883))</f>
        <v/>
      </c>
      <c r="AU1883" s="37">
        <f>AU$194*$D1883*INDEX(AU$121:AU$137,$E1883)*(1-INDEX(AU$151:AU$167,$E1883))</f>
        <v/>
      </c>
      <c r="AV1883" s="37">
        <f>AV$194*$D1883*INDEX(AV$121:AV$137,$E1883)*(1-INDEX(AV$151:AV$167,$E1883))</f>
        <v/>
      </c>
      <c r="AW1883" s="37">
        <f>AW$194*$D1883*INDEX(AW$121:AW$137,$E1883)*(1-INDEX(AW$151:AW$167,$E1883))</f>
        <v/>
      </c>
      <c r="AX1883" s="37">
        <f>AX$194*$D1883*INDEX(AX$121:AX$137,$E1883)*(1-INDEX(AX$151:AX$167,$E1883))</f>
        <v/>
      </c>
      <c r="AY1883" s="40">
        <f>ETSCOST(AY$194,$D1883,INDEX(AY$121:AY$137,$E1883),INDEX(AY$151:AY$167,$E1883))</f>
        <v/>
      </c>
    </row>
    <row r="1884" hidden="1" outlineLevel="2">
      <c r="A1884" s="14" t="inlineStr">
        <is>
          <t>ets</t>
        </is>
      </c>
      <c r="B1884" s="14" t="inlineStr">
        <is>
          <t>gso</t>
        </is>
      </c>
      <c r="C1884" s="14" t="inlineStr">
        <is>
          <t>oen</t>
        </is>
      </c>
      <c r="D1884" s="37">
        <f>INDEX(Inputs!$T$5:$T$132,MATCH($B1884&amp;"|"&amp;$C1884,Inputs!$A$5:$A$132,0))</f>
        <v/>
      </c>
      <c r="E1884" s="37">
        <f>INDEX(Inputs!$K$5:$K$132,MATCH($B1884&amp;"|"&amp;$C1884,Inputs!$A$5:$A$132,0))</f>
        <v/>
      </c>
      <c r="F1884" s="36" t="n"/>
      <c r="G1884" s="36" t="n"/>
      <c r="H1884" s="14">
        <f>INDEX(Variables!$B$5:$B$105,MATCH($A1884,Variables!$A$5:$A$105,0))&amp;IF($C1884="",""," | "&amp;INDEX(Mapping!$B$5:$B$26,MATCH($C1884,Mapping!$A$5:$A$26,0))&amp;" | "&amp;INDEX(Mapping!$B$30:$B$41,MATCH($B1884,Mapping!$A$30:$A$41,0)))</f>
        <v/>
      </c>
      <c r="I1884" s="14">
        <f>INDEX(Variables!$C$5:$C$105,MATCH($A1884,Variables!$A$5:$A$105,0))</f>
        <v/>
      </c>
      <c r="J1884" s="14">
        <f>INDEX(Variables!$E$5:$E$105,MATCH($A1884,Variables!$A$5:$A$105,0))</f>
        <v/>
      </c>
      <c r="K1884" s="11">
        <f>LOWER(Settings!$C$4)&amp;".mit."&amp;$A1884&amp;IF($C1884="","","."&amp;$C1884&amp;"."&amp;$B1884)&amp;IF(INDEX(Variables!$D$5:$D$105,MATCH($A1884,Variables!$A$5:$A$105,0))="","","."&amp;INDEX(Variables!$D$5:$D$105,MATCH($A1884,Variables!$A$5:$A$105,0)))&amp;"."&amp;K$5</f>
        <v/>
      </c>
      <c r="L1884" s="38">
        <f>L$194*$D1884*INDEX(L$121:L$137,$E1884)*(1-INDEX(L$151:L$167,$E1884))</f>
        <v/>
      </c>
      <c r="M1884" s="37">
        <f>M$194*$D1884*INDEX(M$121:M$137,$E1884)*(1-INDEX(M$151:M$167,$E1884))</f>
        <v/>
      </c>
      <c r="N1884" s="37">
        <f>N$194*$D1884*INDEX(N$121:N$137,$E1884)*(1-INDEX(N$151:N$167,$E1884))</f>
        <v/>
      </c>
      <c r="O1884" s="37">
        <f>O$194*$D1884*INDEX(O$121:O$137,$E1884)*(1-INDEX(O$151:O$167,$E1884))</f>
        <v/>
      </c>
      <c r="P1884" s="37">
        <f>P$194*$D1884*INDEX(P$121:P$137,$E1884)*(1-INDEX(P$151:P$167,$E1884))</f>
        <v/>
      </c>
      <c r="Q1884" s="37">
        <f>Q$194*$D1884*INDEX(Q$121:Q$137,$E1884)*(1-INDEX(Q$151:Q$167,$E1884))</f>
        <v/>
      </c>
      <c r="R1884" s="37">
        <f>R$194*$D1884*INDEX(R$121:R$137,$E1884)*(1-INDEX(R$151:R$167,$E1884))</f>
        <v/>
      </c>
      <c r="S1884" s="37">
        <f>S$194*$D1884*INDEX(S$121:S$137,$E1884)*(1-INDEX(S$151:S$167,$E1884))</f>
        <v/>
      </c>
      <c r="T1884" s="37">
        <f>T$194*$D1884*INDEX(T$121:T$137,$E1884)*(1-INDEX(T$151:T$167,$E1884))</f>
        <v/>
      </c>
      <c r="U1884" s="37">
        <f>U$194*$D1884*INDEX(U$121:U$137,$E1884)*(1-INDEX(U$151:U$167,$E1884))</f>
        <v/>
      </c>
      <c r="V1884" s="37">
        <f>V$194*$D1884*INDEX(V$121:V$137,$E1884)*(1-INDEX(V$151:V$167,$E1884))</f>
        <v/>
      </c>
      <c r="W1884" s="37">
        <f>W$194*$D1884*INDEX(W$121:W$137,$E1884)*(1-INDEX(W$151:W$167,$E1884))</f>
        <v/>
      </c>
      <c r="X1884" s="37">
        <f>X$194*$D1884*INDEX(X$121:X$137,$E1884)*(1-INDEX(X$151:X$167,$E1884))</f>
        <v/>
      </c>
      <c r="Y1884" s="37">
        <f>Y$194*$D1884*INDEX(Y$121:Y$137,$E1884)*(1-INDEX(Y$151:Y$167,$E1884))</f>
        <v/>
      </c>
      <c r="Z1884" s="37">
        <f>Z$194*$D1884*INDEX(Z$121:Z$137,$E1884)*(1-INDEX(Z$151:Z$167,$E1884))</f>
        <v/>
      </c>
      <c r="AA1884" s="37">
        <f>AA$194*$D1884*INDEX(AA$121:AA$137,$E1884)*(1-INDEX(AA$151:AA$167,$E1884))</f>
        <v/>
      </c>
      <c r="AB1884" s="37">
        <f>AB$194*$D1884*INDEX(AB$121:AB$137,$E1884)*(1-INDEX(AB$151:AB$167,$E1884))</f>
        <v/>
      </c>
      <c r="AC1884" s="37">
        <f>AC$194*$D1884*INDEX(AC$121:AC$137,$E1884)*(1-INDEX(AC$151:AC$167,$E1884))</f>
        <v/>
      </c>
      <c r="AD1884" s="40">
        <f>ETSCOST(AD$194,$D1884,INDEX(AD$121:AD$137,$E1884),INDEX(AD$151:AD$167,$E1884))</f>
        <v/>
      </c>
      <c r="AF1884" s="11">
        <f>LOWER(Settings!$C$4)&amp;".mit."&amp;$A1884&amp;IF($C1884="","","."&amp;$C1884&amp;"."&amp;$B1884)&amp;IF(INDEX(Variables!$D$5:$D$105,MATCH($A1884,Variables!$A$5:$A$105,0))="","","."&amp;INDEX(Variables!$D$5:$D$105,MATCH($A1884,Variables!$A$5:$A$105,0)))&amp;"."&amp;AF$5</f>
        <v/>
      </c>
      <c r="AG1884" s="38">
        <f>AG$194*$D1884*INDEX(AG$121:AG$137,$E1884)*(1-INDEX(AG$151:AG$167,$E1884))</f>
        <v/>
      </c>
      <c r="AH1884" s="37">
        <f>AH$194*$D1884*INDEX(AH$121:AH$137,$E1884)*(1-INDEX(AH$151:AH$167,$E1884))</f>
        <v/>
      </c>
      <c r="AI1884" s="37">
        <f>AI$194*$D1884*INDEX(AI$121:AI$137,$E1884)*(1-INDEX(AI$151:AI$167,$E1884))</f>
        <v/>
      </c>
      <c r="AJ1884" s="37">
        <f>AJ$194*$D1884*INDEX(AJ$121:AJ$137,$E1884)*(1-INDEX(AJ$151:AJ$167,$E1884))</f>
        <v/>
      </c>
      <c r="AK1884" s="37">
        <f>AK$194*$D1884*INDEX(AK$121:AK$137,$E1884)*(1-INDEX(AK$151:AK$167,$E1884))</f>
        <v/>
      </c>
      <c r="AL1884" s="37">
        <f>AL$194*$D1884*INDEX(AL$121:AL$137,$E1884)*(1-INDEX(AL$151:AL$167,$E1884))</f>
        <v/>
      </c>
      <c r="AM1884" s="37">
        <f>AM$194*$D1884*INDEX(AM$121:AM$137,$E1884)*(1-INDEX(AM$151:AM$167,$E1884))</f>
        <v/>
      </c>
      <c r="AN1884" s="37">
        <f>AN$194*$D1884*INDEX(AN$121:AN$137,$E1884)*(1-INDEX(AN$151:AN$167,$E1884))</f>
        <v/>
      </c>
      <c r="AO1884" s="37">
        <f>AO$194*$D1884*INDEX(AO$121:AO$137,$E1884)*(1-INDEX(AO$151:AO$167,$E1884))</f>
        <v/>
      </c>
      <c r="AP1884" s="37">
        <f>AP$194*$D1884*INDEX(AP$121:AP$137,$E1884)*(1-INDEX(AP$151:AP$167,$E1884))</f>
        <v/>
      </c>
      <c r="AQ1884" s="37">
        <f>AQ$194*$D1884*INDEX(AQ$121:AQ$137,$E1884)*(1-INDEX(AQ$151:AQ$167,$E1884))</f>
        <v/>
      </c>
      <c r="AR1884" s="37">
        <f>AR$194*$D1884*INDEX(AR$121:AR$137,$E1884)*(1-INDEX(AR$151:AR$167,$E1884))</f>
        <v/>
      </c>
      <c r="AS1884" s="37">
        <f>AS$194*$D1884*INDEX(AS$121:AS$137,$E1884)*(1-INDEX(AS$151:AS$167,$E1884))</f>
        <v/>
      </c>
      <c r="AT1884" s="37">
        <f>AT$194*$D1884*INDEX(AT$121:AT$137,$E1884)*(1-INDEX(AT$151:AT$167,$E1884))</f>
        <v/>
      </c>
      <c r="AU1884" s="37">
        <f>AU$194*$D1884*INDEX(AU$121:AU$137,$E1884)*(1-INDEX(AU$151:AU$167,$E1884))</f>
        <v/>
      </c>
      <c r="AV1884" s="37">
        <f>AV$194*$D1884*INDEX(AV$121:AV$137,$E1884)*(1-INDEX(AV$151:AV$167,$E1884))</f>
        <v/>
      </c>
      <c r="AW1884" s="37">
        <f>AW$194*$D1884*INDEX(AW$121:AW$137,$E1884)*(1-INDEX(AW$151:AW$167,$E1884))</f>
        <v/>
      </c>
      <c r="AX1884" s="37">
        <f>AX$194*$D1884*INDEX(AX$121:AX$137,$E1884)*(1-INDEX(AX$151:AX$167,$E1884))</f>
        <v/>
      </c>
      <c r="AY1884" s="40">
        <f>ETSCOST(AY$194,$D1884,INDEX(AY$121:AY$137,$E1884),INDEX(AY$151:AY$167,$E1884))</f>
        <v/>
      </c>
    </row>
    <row r="1885" hidden="1" outlineLevel="2">
      <c r="A1885" s="14" t="inlineStr">
        <is>
          <t>ets</t>
        </is>
      </c>
      <c r="B1885" s="14" t="inlineStr">
        <is>
          <t>die</t>
        </is>
      </c>
      <c r="C1885" s="14" t="inlineStr">
        <is>
          <t>oen</t>
        </is>
      </c>
      <c r="D1885" s="37">
        <f>INDEX(Inputs!$T$5:$T$132,MATCH($B1885&amp;"|"&amp;$C1885,Inputs!$A$5:$A$132,0))</f>
        <v/>
      </c>
      <c r="E1885" s="37">
        <f>INDEX(Inputs!$K$5:$K$132,MATCH($B1885&amp;"|"&amp;$C1885,Inputs!$A$5:$A$132,0))</f>
        <v/>
      </c>
      <c r="F1885" s="36" t="n"/>
      <c r="G1885" s="36" t="n"/>
      <c r="H1885" s="14">
        <f>INDEX(Variables!$B$5:$B$105,MATCH($A1885,Variables!$A$5:$A$105,0))&amp;IF($C1885="",""," | "&amp;INDEX(Mapping!$B$5:$B$26,MATCH($C1885,Mapping!$A$5:$A$26,0))&amp;" | "&amp;INDEX(Mapping!$B$30:$B$41,MATCH($B1885,Mapping!$A$30:$A$41,0)))</f>
        <v/>
      </c>
      <c r="I1885" s="14">
        <f>INDEX(Variables!$C$5:$C$105,MATCH($A1885,Variables!$A$5:$A$105,0))</f>
        <v/>
      </c>
      <c r="J1885" s="14">
        <f>INDEX(Variables!$E$5:$E$105,MATCH($A1885,Variables!$A$5:$A$105,0))</f>
        <v/>
      </c>
      <c r="K1885" s="11">
        <f>LOWER(Settings!$C$4)&amp;".mit."&amp;$A1885&amp;IF($C1885="","","."&amp;$C1885&amp;"."&amp;$B1885)&amp;IF(INDEX(Variables!$D$5:$D$105,MATCH($A1885,Variables!$A$5:$A$105,0))="","","."&amp;INDEX(Variables!$D$5:$D$105,MATCH($A1885,Variables!$A$5:$A$105,0)))&amp;"."&amp;K$5</f>
        <v/>
      </c>
      <c r="L1885" s="38">
        <f>L$194*$D1885*INDEX(L$121:L$137,$E1885)*(1-INDEX(L$151:L$167,$E1885))</f>
        <v/>
      </c>
      <c r="M1885" s="37">
        <f>M$194*$D1885*INDEX(M$121:M$137,$E1885)*(1-INDEX(M$151:M$167,$E1885))</f>
        <v/>
      </c>
      <c r="N1885" s="37">
        <f>N$194*$D1885*INDEX(N$121:N$137,$E1885)*(1-INDEX(N$151:N$167,$E1885))</f>
        <v/>
      </c>
      <c r="O1885" s="37">
        <f>O$194*$D1885*INDEX(O$121:O$137,$E1885)*(1-INDEX(O$151:O$167,$E1885))</f>
        <v/>
      </c>
      <c r="P1885" s="37">
        <f>P$194*$D1885*INDEX(P$121:P$137,$E1885)*(1-INDEX(P$151:P$167,$E1885))</f>
        <v/>
      </c>
      <c r="Q1885" s="37">
        <f>Q$194*$D1885*INDEX(Q$121:Q$137,$E1885)*(1-INDEX(Q$151:Q$167,$E1885))</f>
        <v/>
      </c>
      <c r="R1885" s="37">
        <f>R$194*$D1885*INDEX(R$121:R$137,$E1885)*(1-INDEX(R$151:R$167,$E1885))</f>
        <v/>
      </c>
      <c r="S1885" s="37">
        <f>S$194*$D1885*INDEX(S$121:S$137,$E1885)*(1-INDEX(S$151:S$167,$E1885))</f>
        <v/>
      </c>
      <c r="T1885" s="37">
        <f>T$194*$D1885*INDEX(T$121:T$137,$E1885)*(1-INDEX(T$151:T$167,$E1885))</f>
        <v/>
      </c>
      <c r="U1885" s="37">
        <f>U$194*$D1885*INDEX(U$121:U$137,$E1885)*(1-INDEX(U$151:U$167,$E1885))</f>
        <v/>
      </c>
      <c r="V1885" s="37">
        <f>V$194*$D1885*INDEX(V$121:V$137,$E1885)*(1-INDEX(V$151:V$167,$E1885))</f>
        <v/>
      </c>
      <c r="W1885" s="37">
        <f>W$194*$D1885*INDEX(W$121:W$137,$E1885)*(1-INDEX(W$151:W$167,$E1885))</f>
        <v/>
      </c>
      <c r="X1885" s="37">
        <f>X$194*$D1885*INDEX(X$121:X$137,$E1885)*(1-INDEX(X$151:X$167,$E1885))</f>
        <v/>
      </c>
      <c r="Y1885" s="37">
        <f>Y$194*$D1885*INDEX(Y$121:Y$137,$E1885)*(1-INDEX(Y$151:Y$167,$E1885))</f>
        <v/>
      </c>
      <c r="Z1885" s="37">
        <f>Z$194*$D1885*INDEX(Z$121:Z$137,$E1885)*(1-INDEX(Z$151:Z$167,$E1885))</f>
        <v/>
      </c>
      <c r="AA1885" s="37">
        <f>AA$194*$D1885*INDEX(AA$121:AA$137,$E1885)*(1-INDEX(AA$151:AA$167,$E1885))</f>
        <v/>
      </c>
      <c r="AB1885" s="37">
        <f>AB$194*$D1885*INDEX(AB$121:AB$137,$E1885)*(1-INDEX(AB$151:AB$167,$E1885))</f>
        <v/>
      </c>
      <c r="AC1885" s="37">
        <f>AC$194*$D1885*INDEX(AC$121:AC$137,$E1885)*(1-INDEX(AC$151:AC$167,$E1885))</f>
        <v/>
      </c>
      <c r="AD1885" s="40">
        <f>ETSCOST(AD$194,$D1885,INDEX(AD$121:AD$137,$E1885),INDEX(AD$151:AD$167,$E1885))</f>
        <v/>
      </c>
      <c r="AF1885" s="11">
        <f>LOWER(Settings!$C$4)&amp;".mit."&amp;$A1885&amp;IF($C1885="","","."&amp;$C1885&amp;"."&amp;$B1885)&amp;IF(INDEX(Variables!$D$5:$D$105,MATCH($A1885,Variables!$A$5:$A$105,0))="","","."&amp;INDEX(Variables!$D$5:$D$105,MATCH($A1885,Variables!$A$5:$A$105,0)))&amp;"."&amp;AF$5</f>
        <v/>
      </c>
      <c r="AG1885" s="38">
        <f>AG$194*$D1885*INDEX(AG$121:AG$137,$E1885)*(1-INDEX(AG$151:AG$167,$E1885))</f>
        <v/>
      </c>
      <c r="AH1885" s="37">
        <f>AH$194*$D1885*INDEX(AH$121:AH$137,$E1885)*(1-INDEX(AH$151:AH$167,$E1885))</f>
        <v/>
      </c>
      <c r="AI1885" s="37">
        <f>AI$194*$D1885*INDEX(AI$121:AI$137,$E1885)*(1-INDEX(AI$151:AI$167,$E1885))</f>
        <v/>
      </c>
      <c r="AJ1885" s="37">
        <f>AJ$194*$D1885*INDEX(AJ$121:AJ$137,$E1885)*(1-INDEX(AJ$151:AJ$167,$E1885))</f>
        <v/>
      </c>
      <c r="AK1885" s="37">
        <f>AK$194*$D1885*INDEX(AK$121:AK$137,$E1885)*(1-INDEX(AK$151:AK$167,$E1885))</f>
        <v/>
      </c>
      <c r="AL1885" s="37">
        <f>AL$194*$D1885*INDEX(AL$121:AL$137,$E1885)*(1-INDEX(AL$151:AL$167,$E1885))</f>
        <v/>
      </c>
      <c r="AM1885" s="37">
        <f>AM$194*$D1885*INDEX(AM$121:AM$137,$E1885)*(1-INDEX(AM$151:AM$167,$E1885))</f>
        <v/>
      </c>
      <c r="AN1885" s="37">
        <f>AN$194*$D1885*INDEX(AN$121:AN$137,$E1885)*(1-INDEX(AN$151:AN$167,$E1885))</f>
        <v/>
      </c>
      <c r="AO1885" s="37">
        <f>AO$194*$D1885*INDEX(AO$121:AO$137,$E1885)*(1-INDEX(AO$151:AO$167,$E1885))</f>
        <v/>
      </c>
      <c r="AP1885" s="37">
        <f>AP$194*$D1885*INDEX(AP$121:AP$137,$E1885)*(1-INDEX(AP$151:AP$167,$E1885))</f>
        <v/>
      </c>
      <c r="AQ1885" s="37">
        <f>AQ$194*$D1885*INDEX(AQ$121:AQ$137,$E1885)*(1-INDEX(AQ$151:AQ$167,$E1885))</f>
        <v/>
      </c>
      <c r="AR1885" s="37">
        <f>AR$194*$D1885*INDEX(AR$121:AR$137,$E1885)*(1-INDEX(AR$151:AR$167,$E1885))</f>
        <v/>
      </c>
      <c r="AS1885" s="37">
        <f>AS$194*$D1885*INDEX(AS$121:AS$137,$E1885)*(1-INDEX(AS$151:AS$167,$E1885))</f>
        <v/>
      </c>
      <c r="AT1885" s="37">
        <f>AT$194*$D1885*INDEX(AT$121:AT$137,$E1885)*(1-INDEX(AT$151:AT$167,$E1885))</f>
        <v/>
      </c>
      <c r="AU1885" s="37">
        <f>AU$194*$D1885*INDEX(AU$121:AU$137,$E1885)*(1-INDEX(AU$151:AU$167,$E1885))</f>
        <v/>
      </c>
      <c r="AV1885" s="37">
        <f>AV$194*$D1885*INDEX(AV$121:AV$137,$E1885)*(1-INDEX(AV$151:AV$167,$E1885))</f>
        <v/>
      </c>
      <c r="AW1885" s="37">
        <f>AW$194*$D1885*INDEX(AW$121:AW$137,$E1885)*(1-INDEX(AW$151:AW$167,$E1885))</f>
        <v/>
      </c>
      <c r="AX1885" s="37">
        <f>AX$194*$D1885*INDEX(AX$121:AX$137,$E1885)*(1-INDEX(AX$151:AX$167,$E1885))</f>
        <v/>
      </c>
      <c r="AY1885" s="40">
        <f>ETSCOST(AY$194,$D1885,INDEX(AY$121:AY$137,$E1885),INDEX(AY$151:AY$167,$E1885))</f>
        <v/>
      </c>
    </row>
    <row r="1886" hidden="1" outlineLevel="2">
      <c r="A1886" s="14" t="inlineStr">
        <is>
          <t>ets</t>
        </is>
      </c>
      <c r="B1886" s="14" t="inlineStr">
        <is>
          <t>lpg</t>
        </is>
      </c>
      <c r="C1886" s="14" t="inlineStr">
        <is>
          <t>oen</t>
        </is>
      </c>
      <c r="D1886" s="37">
        <f>INDEX(Inputs!$T$5:$T$132,MATCH($B1886&amp;"|"&amp;$C1886,Inputs!$A$5:$A$132,0))</f>
        <v/>
      </c>
      <c r="E1886" s="37">
        <f>INDEX(Inputs!$K$5:$K$132,MATCH($B1886&amp;"|"&amp;$C1886,Inputs!$A$5:$A$132,0))</f>
        <v/>
      </c>
      <c r="F1886" s="36" t="n"/>
      <c r="G1886" s="36" t="n"/>
      <c r="H1886" s="14">
        <f>INDEX(Variables!$B$5:$B$105,MATCH($A1886,Variables!$A$5:$A$105,0))&amp;IF($C1886="",""," | "&amp;INDEX(Mapping!$B$5:$B$26,MATCH($C1886,Mapping!$A$5:$A$26,0))&amp;" | "&amp;INDEX(Mapping!$B$30:$B$41,MATCH($B1886,Mapping!$A$30:$A$41,0)))</f>
        <v/>
      </c>
      <c r="I1886" s="14">
        <f>INDEX(Variables!$C$5:$C$105,MATCH($A1886,Variables!$A$5:$A$105,0))</f>
        <v/>
      </c>
      <c r="J1886" s="14">
        <f>INDEX(Variables!$E$5:$E$105,MATCH($A1886,Variables!$A$5:$A$105,0))</f>
        <v/>
      </c>
      <c r="K1886" s="11">
        <f>LOWER(Settings!$C$4)&amp;".mit."&amp;$A1886&amp;IF($C1886="","","."&amp;$C1886&amp;"."&amp;$B1886)&amp;IF(INDEX(Variables!$D$5:$D$105,MATCH($A1886,Variables!$A$5:$A$105,0))="","","."&amp;INDEX(Variables!$D$5:$D$105,MATCH($A1886,Variables!$A$5:$A$105,0)))&amp;"."&amp;K$5</f>
        <v/>
      </c>
      <c r="L1886" s="38">
        <f>L$194*$D1886*INDEX(L$121:L$137,$E1886)*(1-INDEX(L$151:L$167,$E1886))</f>
        <v/>
      </c>
      <c r="M1886" s="37">
        <f>M$194*$D1886*INDEX(M$121:M$137,$E1886)*(1-INDEX(M$151:M$167,$E1886))</f>
        <v/>
      </c>
      <c r="N1886" s="37">
        <f>N$194*$D1886*INDEX(N$121:N$137,$E1886)*(1-INDEX(N$151:N$167,$E1886))</f>
        <v/>
      </c>
      <c r="O1886" s="37">
        <f>O$194*$D1886*INDEX(O$121:O$137,$E1886)*(1-INDEX(O$151:O$167,$E1886))</f>
        <v/>
      </c>
      <c r="P1886" s="37">
        <f>P$194*$D1886*INDEX(P$121:P$137,$E1886)*(1-INDEX(P$151:P$167,$E1886))</f>
        <v/>
      </c>
      <c r="Q1886" s="37">
        <f>Q$194*$D1886*INDEX(Q$121:Q$137,$E1886)*(1-INDEX(Q$151:Q$167,$E1886))</f>
        <v/>
      </c>
      <c r="R1886" s="37">
        <f>R$194*$D1886*INDEX(R$121:R$137,$E1886)*(1-INDEX(R$151:R$167,$E1886))</f>
        <v/>
      </c>
      <c r="S1886" s="37">
        <f>S$194*$D1886*INDEX(S$121:S$137,$E1886)*(1-INDEX(S$151:S$167,$E1886))</f>
        <v/>
      </c>
      <c r="T1886" s="37">
        <f>T$194*$D1886*INDEX(T$121:T$137,$E1886)*(1-INDEX(T$151:T$167,$E1886))</f>
        <v/>
      </c>
      <c r="U1886" s="37">
        <f>U$194*$D1886*INDEX(U$121:U$137,$E1886)*(1-INDEX(U$151:U$167,$E1886))</f>
        <v/>
      </c>
      <c r="V1886" s="37">
        <f>V$194*$D1886*INDEX(V$121:V$137,$E1886)*(1-INDEX(V$151:V$167,$E1886))</f>
        <v/>
      </c>
      <c r="W1886" s="37">
        <f>W$194*$D1886*INDEX(W$121:W$137,$E1886)*(1-INDEX(W$151:W$167,$E1886))</f>
        <v/>
      </c>
      <c r="X1886" s="37">
        <f>X$194*$D1886*INDEX(X$121:X$137,$E1886)*(1-INDEX(X$151:X$167,$E1886))</f>
        <v/>
      </c>
      <c r="Y1886" s="37">
        <f>Y$194*$D1886*INDEX(Y$121:Y$137,$E1886)*(1-INDEX(Y$151:Y$167,$E1886))</f>
        <v/>
      </c>
      <c r="Z1886" s="37">
        <f>Z$194*$D1886*INDEX(Z$121:Z$137,$E1886)*(1-INDEX(Z$151:Z$167,$E1886))</f>
        <v/>
      </c>
      <c r="AA1886" s="37">
        <f>AA$194*$D1886*INDEX(AA$121:AA$137,$E1886)*(1-INDEX(AA$151:AA$167,$E1886))</f>
        <v/>
      </c>
      <c r="AB1886" s="37">
        <f>AB$194*$D1886*INDEX(AB$121:AB$137,$E1886)*(1-INDEX(AB$151:AB$167,$E1886))</f>
        <v/>
      </c>
      <c r="AC1886" s="37">
        <f>AC$194*$D1886*INDEX(AC$121:AC$137,$E1886)*(1-INDEX(AC$151:AC$167,$E1886))</f>
        <v/>
      </c>
      <c r="AD1886" s="40">
        <f>ETSCOST(AD$194,$D1886,INDEX(AD$121:AD$137,$E1886),INDEX(AD$151:AD$167,$E1886))</f>
        <v/>
      </c>
      <c r="AF1886" s="11">
        <f>LOWER(Settings!$C$4)&amp;".mit."&amp;$A1886&amp;IF($C1886="","","."&amp;$C1886&amp;"."&amp;$B1886)&amp;IF(INDEX(Variables!$D$5:$D$105,MATCH($A1886,Variables!$A$5:$A$105,0))="","","."&amp;INDEX(Variables!$D$5:$D$105,MATCH($A1886,Variables!$A$5:$A$105,0)))&amp;"."&amp;AF$5</f>
        <v/>
      </c>
      <c r="AG1886" s="38">
        <f>AG$194*$D1886*INDEX(AG$121:AG$137,$E1886)*(1-INDEX(AG$151:AG$167,$E1886))</f>
        <v/>
      </c>
      <c r="AH1886" s="37">
        <f>AH$194*$D1886*INDEX(AH$121:AH$137,$E1886)*(1-INDEX(AH$151:AH$167,$E1886))</f>
        <v/>
      </c>
      <c r="AI1886" s="37">
        <f>AI$194*$D1886*INDEX(AI$121:AI$137,$E1886)*(1-INDEX(AI$151:AI$167,$E1886))</f>
        <v/>
      </c>
      <c r="AJ1886" s="37">
        <f>AJ$194*$D1886*INDEX(AJ$121:AJ$137,$E1886)*(1-INDEX(AJ$151:AJ$167,$E1886))</f>
        <v/>
      </c>
      <c r="AK1886" s="37">
        <f>AK$194*$D1886*INDEX(AK$121:AK$137,$E1886)*(1-INDEX(AK$151:AK$167,$E1886))</f>
        <v/>
      </c>
      <c r="AL1886" s="37">
        <f>AL$194*$D1886*INDEX(AL$121:AL$137,$E1886)*(1-INDEX(AL$151:AL$167,$E1886))</f>
        <v/>
      </c>
      <c r="AM1886" s="37">
        <f>AM$194*$D1886*INDEX(AM$121:AM$137,$E1886)*(1-INDEX(AM$151:AM$167,$E1886))</f>
        <v/>
      </c>
      <c r="AN1886" s="37">
        <f>AN$194*$D1886*INDEX(AN$121:AN$137,$E1886)*(1-INDEX(AN$151:AN$167,$E1886))</f>
        <v/>
      </c>
      <c r="AO1886" s="37">
        <f>AO$194*$D1886*INDEX(AO$121:AO$137,$E1886)*(1-INDEX(AO$151:AO$167,$E1886))</f>
        <v/>
      </c>
      <c r="AP1886" s="37">
        <f>AP$194*$D1886*INDEX(AP$121:AP$137,$E1886)*(1-INDEX(AP$151:AP$167,$E1886))</f>
        <v/>
      </c>
      <c r="AQ1886" s="37">
        <f>AQ$194*$D1886*INDEX(AQ$121:AQ$137,$E1886)*(1-INDEX(AQ$151:AQ$167,$E1886))</f>
        <v/>
      </c>
      <c r="AR1886" s="37">
        <f>AR$194*$D1886*INDEX(AR$121:AR$137,$E1886)*(1-INDEX(AR$151:AR$167,$E1886))</f>
        <v/>
      </c>
      <c r="AS1886" s="37">
        <f>AS$194*$D1886*INDEX(AS$121:AS$137,$E1886)*(1-INDEX(AS$151:AS$167,$E1886))</f>
        <v/>
      </c>
      <c r="AT1886" s="37">
        <f>AT$194*$D1886*INDEX(AT$121:AT$137,$E1886)*(1-INDEX(AT$151:AT$167,$E1886))</f>
        <v/>
      </c>
      <c r="AU1886" s="37">
        <f>AU$194*$D1886*INDEX(AU$121:AU$137,$E1886)*(1-INDEX(AU$151:AU$167,$E1886))</f>
        <v/>
      </c>
      <c r="AV1886" s="37">
        <f>AV$194*$D1886*INDEX(AV$121:AV$137,$E1886)*(1-INDEX(AV$151:AV$167,$E1886))</f>
        <v/>
      </c>
      <c r="AW1886" s="37">
        <f>AW$194*$D1886*INDEX(AW$121:AW$137,$E1886)*(1-INDEX(AW$151:AW$167,$E1886))</f>
        <v/>
      </c>
      <c r="AX1886" s="37">
        <f>AX$194*$D1886*INDEX(AX$121:AX$137,$E1886)*(1-INDEX(AX$151:AX$167,$E1886))</f>
        <v/>
      </c>
      <c r="AY1886" s="40">
        <f>ETSCOST(AY$194,$D1886,INDEX(AY$121:AY$137,$E1886),INDEX(AY$151:AY$167,$E1886))</f>
        <v/>
      </c>
    </row>
    <row r="1887" hidden="1" outlineLevel="2">
      <c r="A1887" s="14" t="inlineStr">
        <is>
          <t>ets</t>
        </is>
      </c>
      <c r="B1887" s="14" t="inlineStr">
        <is>
          <t>ker</t>
        </is>
      </c>
      <c r="C1887" s="14" t="inlineStr">
        <is>
          <t>oen</t>
        </is>
      </c>
      <c r="D1887" s="37">
        <f>INDEX(Inputs!$T$5:$T$132,MATCH($B1887&amp;"|"&amp;$C1887,Inputs!$A$5:$A$132,0))</f>
        <v/>
      </c>
      <c r="E1887" s="37">
        <f>INDEX(Inputs!$K$5:$K$132,MATCH($B1887&amp;"|"&amp;$C1887,Inputs!$A$5:$A$132,0))</f>
        <v/>
      </c>
      <c r="F1887" s="36" t="n"/>
      <c r="G1887" s="36" t="n"/>
      <c r="H1887" s="14">
        <f>INDEX(Variables!$B$5:$B$105,MATCH($A1887,Variables!$A$5:$A$105,0))&amp;IF($C1887="",""," | "&amp;INDEX(Mapping!$B$5:$B$26,MATCH($C1887,Mapping!$A$5:$A$26,0))&amp;" | "&amp;INDEX(Mapping!$B$30:$B$41,MATCH($B1887,Mapping!$A$30:$A$41,0)))</f>
        <v/>
      </c>
      <c r="I1887" s="14">
        <f>INDEX(Variables!$C$5:$C$105,MATCH($A1887,Variables!$A$5:$A$105,0))</f>
        <v/>
      </c>
      <c r="J1887" s="14">
        <f>INDEX(Variables!$E$5:$E$105,MATCH($A1887,Variables!$A$5:$A$105,0))</f>
        <v/>
      </c>
      <c r="K1887" s="11">
        <f>LOWER(Settings!$C$4)&amp;".mit."&amp;$A1887&amp;IF($C1887="","","."&amp;$C1887&amp;"."&amp;$B1887)&amp;IF(INDEX(Variables!$D$5:$D$105,MATCH($A1887,Variables!$A$5:$A$105,0))="","","."&amp;INDEX(Variables!$D$5:$D$105,MATCH($A1887,Variables!$A$5:$A$105,0)))&amp;"."&amp;K$5</f>
        <v/>
      </c>
      <c r="L1887" s="38">
        <f>L$194*$D1887*INDEX(L$121:L$137,$E1887)*(1-INDEX(L$151:L$167,$E1887))</f>
        <v/>
      </c>
      <c r="M1887" s="37">
        <f>M$194*$D1887*INDEX(M$121:M$137,$E1887)*(1-INDEX(M$151:M$167,$E1887))</f>
        <v/>
      </c>
      <c r="N1887" s="37">
        <f>N$194*$D1887*INDEX(N$121:N$137,$E1887)*(1-INDEX(N$151:N$167,$E1887))</f>
        <v/>
      </c>
      <c r="O1887" s="37">
        <f>O$194*$D1887*INDEX(O$121:O$137,$E1887)*(1-INDEX(O$151:O$167,$E1887))</f>
        <v/>
      </c>
      <c r="P1887" s="37">
        <f>P$194*$D1887*INDEX(P$121:P$137,$E1887)*(1-INDEX(P$151:P$167,$E1887))</f>
        <v/>
      </c>
      <c r="Q1887" s="37">
        <f>Q$194*$D1887*INDEX(Q$121:Q$137,$E1887)*(1-INDEX(Q$151:Q$167,$E1887))</f>
        <v/>
      </c>
      <c r="R1887" s="37">
        <f>R$194*$D1887*INDEX(R$121:R$137,$E1887)*(1-INDEX(R$151:R$167,$E1887))</f>
        <v/>
      </c>
      <c r="S1887" s="37">
        <f>S$194*$D1887*INDEX(S$121:S$137,$E1887)*(1-INDEX(S$151:S$167,$E1887))</f>
        <v/>
      </c>
      <c r="T1887" s="37">
        <f>T$194*$D1887*INDEX(T$121:T$137,$E1887)*(1-INDEX(T$151:T$167,$E1887))</f>
        <v/>
      </c>
      <c r="U1887" s="37">
        <f>U$194*$D1887*INDEX(U$121:U$137,$E1887)*(1-INDEX(U$151:U$167,$E1887))</f>
        <v/>
      </c>
      <c r="V1887" s="37">
        <f>V$194*$D1887*INDEX(V$121:V$137,$E1887)*(1-INDEX(V$151:V$167,$E1887))</f>
        <v/>
      </c>
      <c r="W1887" s="37">
        <f>W$194*$D1887*INDEX(W$121:W$137,$E1887)*(1-INDEX(W$151:W$167,$E1887))</f>
        <v/>
      </c>
      <c r="X1887" s="37">
        <f>X$194*$D1887*INDEX(X$121:X$137,$E1887)*(1-INDEX(X$151:X$167,$E1887))</f>
        <v/>
      </c>
      <c r="Y1887" s="37">
        <f>Y$194*$D1887*INDEX(Y$121:Y$137,$E1887)*(1-INDEX(Y$151:Y$167,$E1887))</f>
        <v/>
      </c>
      <c r="Z1887" s="37">
        <f>Z$194*$D1887*INDEX(Z$121:Z$137,$E1887)*(1-INDEX(Z$151:Z$167,$E1887))</f>
        <v/>
      </c>
      <c r="AA1887" s="37">
        <f>AA$194*$D1887*INDEX(AA$121:AA$137,$E1887)*(1-INDEX(AA$151:AA$167,$E1887))</f>
        <v/>
      </c>
      <c r="AB1887" s="37">
        <f>AB$194*$D1887*INDEX(AB$121:AB$137,$E1887)*(1-INDEX(AB$151:AB$167,$E1887))</f>
        <v/>
      </c>
      <c r="AC1887" s="37">
        <f>AC$194*$D1887*INDEX(AC$121:AC$137,$E1887)*(1-INDEX(AC$151:AC$167,$E1887))</f>
        <v/>
      </c>
      <c r="AD1887" s="40">
        <f>ETSCOST(AD$194,$D1887,INDEX(AD$121:AD$137,$E1887),INDEX(AD$151:AD$167,$E1887))</f>
        <v/>
      </c>
      <c r="AF1887" s="11">
        <f>LOWER(Settings!$C$4)&amp;".mit."&amp;$A1887&amp;IF($C1887="","","."&amp;$C1887&amp;"."&amp;$B1887)&amp;IF(INDEX(Variables!$D$5:$D$105,MATCH($A1887,Variables!$A$5:$A$105,0))="","","."&amp;INDEX(Variables!$D$5:$D$105,MATCH($A1887,Variables!$A$5:$A$105,0)))&amp;"."&amp;AF$5</f>
        <v/>
      </c>
      <c r="AG1887" s="38">
        <f>AG$194*$D1887*INDEX(AG$121:AG$137,$E1887)*(1-INDEX(AG$151:AG$167,$E1887))</f>
        <v/>
      </c>
      <c r="AH1887" s="37">
        <f>AH$194*$D1887*INDEX(AH$121:AH$137,$E1887)*(1-INDEX(AH$151:AH$167,$E1887))</f>
        <v/>
      </c>
      <c r="AI1887" s="37">
        <f>AI$194*$D1887*INDEX(AI$121:AI$137,$E1887)*(1-INDEX(AI$151:AI$167,$E1887))</f>
        <v/>
      </c>
      <c r="AJ1887" s="37">
        <f>AJ$194*$D1887*INDEX(AJ$121:AJ$137,$E1887)*(1-INDEX(AJ$151:AJ$167,$E1887))</f>
        <v/>
      </c>
      <c r="AK1887" s="37">
        <f>AK$194*$D1887*INDEX(AK$121:AK$137,$E1887)*(1-INDEX(AK$151:AK$167,$E1887))</f>
        <v/>
      </c>
      <c r="AL1887" s="37">
        <f>AL$194*$D1887*INDEX(AL$121:AL$137,$E1887)*(1-INDEX(AL$151:AL$167,$E1887))</f>
        <v/>
      </c>
      <c r="AM1887" s="37">
        <f>AM$194*$D1887*INDEX(AM$121:AM$137,$E1887)*(1-INDEX(AM$151:AM$167,$E1887))</f>
        <v/>
      </c>
      <c r="AN1887" s="37">
        <f>AN$194*$D1887*INDEX(AN$121:AN$137,$E1887)*(1-INDEX(AN$151:AN$167,$E1887))</f>
        <v/>
      </c>
      <c r="AO1887" s="37">
        <f>AO$194*$D1887*INDEX(AO$121:AO$137,$E1887)*(1-INDEX(AO$151:AO$167,$E1887))</f>
        <v/>
      </c>
      <c r="AP1887" s="37">
        <f>AP$194*$D1887*INDEX(AP$121:AP$137,$E1887)*(1-INDEX(AP$151:AP$167,$E1887))</f>
        <v/>
      </c>
      <c r="AQ1887" s="37">
        <f>AQ$194*$D1887*INDEX(AQ$121:AQ$137,$E1887)*(1-INDEX(AQ$151:AQ$167,$E1887))</f>
        <v/>
      </c>
      <c r="AR1887" s="37">
        <f>AR$194*$D1887*INDEX(AR$121:AR$137,$E1887)*(1-INDEX(AR$151:AR$167,$E1887))</f>
        <v/>
      </c>
      <c r="AS1887" s="37">
        <f>AS$194*$D1887*INDEX(AS$121:AS$137,$E1887)*(1-INDEX(AS$151:AS$167,$E1887))</f>
        <v/>
      </c>
      <c r="AT1887" s="37">
        <f>AT$194*$D1887*INDEX(AT$121:AT$137,$E1887)*(1-INDEX(AT$151:AT$167,$E1887))</f>
        <v/>
      </c>
      <c r="AU1887" s="37">
        <f>AU$194*$D1887*INDEX(AU$121:AU$137,$E1887)*(1-INDEX(AU$151:AU$167,$E1887))</f>
        <v/>
      </c>
      <c r="AV1887" s="37">
        <f>AV$194*$D1887*INDEX(AV$121:AV$137,$E1887)*(1-INDEX(AV$151:AV$167,$E1887))</f>
        <v/>
      </c>
      <c r="AW1887" s="37">
        <f>AW$194*$D1887*INDEX(AW$121:AW$137,$E1887)*(1-INDEX(AW$151:AW$167,$E1887))</f>
        <v/>
      </c>
      <c r="AX1887" s="37">
        <f>AX$194*$D1887*INDEX(AX$121:AX$137,$E1887)*(1-INDEX(AX$151:AX$167,$E1887))</f>
        <v/>
      </c>
      <c r="AY1887" s="40">
        <f>ETSCOST(AY$194,$D1887,INDEX(AY$121:AY$137,$E1887),INDEX(AY$151:AY$167,$E1887))</f>
        <v/>
      </c>
    </row>
    <row r="1888" hidden="1" outlineLevel="2">
      <c r="A1888" s="14" t="inlineStr">
        <is>
          <t>ets</t>
        </is>
      </c>
      <c r="B1888" s="14" t="inlineStr">
        <is>
          <t>oop</t>
        </is>
      </c>
      <c r="C1888" s="14" t="inlineStr">
        <is>
          <t>oen</t>
        </is>
      </c>
      <c r="D1888" s="37">
        <f>INDEX(Inputs!$T$5:$T$132,MATCH($B1888&amp;"|"&amp;$C1888,Inputs!$A$5:$A$132,0))</f>
        <v/>
      </c>
      <c r="E1888" s="37">
        <f>INDEX(Inputs!$K$5:$K$132,MATCH($B1888&amp;"|"&amp;$C1888,Inputs!$A$5:$A$132,0))</f>
        <v/>
      </c>
      <c r="F1888" s="36" t="n"/>
      <c r="G1888" s="36" t="n"/>
      <c r="H1888" s="14">
        <f>INDEX(Variables!$B$5:$B$105,MATCH($A1888,Variables!$A$5:$A$105,0))&amp;IF($C1888="",""," | "&amp;INDEX(Mapping!$B$5:$B$26,MATCH($C1888,Mapping!$A$5:$A$26,0))&amp;" | "&amp;INDEX(Mapping!$B$30:$B$41,MATCH($B1888,Mapping!$A$30:$A$41,0)))</f>
        <v/>
      </c>
      <c r="I1888" s="14">
        <f>INDEX(Variables!$C$5:$C$105,MATCH($A1888,Variables!$A$5:$A$105,0))</f>
        <v/>
      </c>
      <c r="J1888" s="14">
        <f>INDEX(Variables!$E$5:$E$105,MATCH($A1888,Variables!$A$5:$A$105,0))</f>
        <v/>
      </c>
      <c r="K1888" s="11">
        <f>LOWER(Settings!$C$4)&amp;".mit."&amp;$A1888&amp;IF($C1888="","","."&amp;$C1888&amp;"."&amp;$B1888)&amp;IF(INDEX(Variables!$D$5:$D$105,MATCH($A1888,Variables!$A$5:$A$105,0))="","","."&amp;INDEX(Variables!$D$5:$D$105,MATCH($A1888,Variables!$A$5:$A$105,0)))&amp;"."&amp;K$5</f>
        <v/>
      </c>
      <c r="L1888" s="38">
        <f>L$194*$D1888*INDEX(L$121:L$137,$E1888)*(1-INDEX(L$151:L$167,$E1888))</f>
        <v/>
      </c>
      <c r="M1888" s="37">
        <f>M$194*$D1888*INDEX(M$121:M$137,$E1888)*(1-INDEX(M$151:M$167,$E1888))</f>
        <v/>
      </c>
      <c r="N1888" s="37">
        <f>N$194*$D1888*INDEX(N$121:N$137,$E1888)*(1-INDEX(N$151:N$167,$E1888))</f>
        <v/>
      </c>
      <c r="O1888" s="37">
        <f>O$194*$D1888*INDEX(O$121:O$137,$E1888)*(1-INDEX(O$151:O$167,$E1888))</f>
        <v/>
      </c>
      <c r="P1888" s="37">
        <f>P$194*$D1888*INDEX(P$121:P$137,$E1888)*(1-INDEX(P$151:P$167,$E1888))</f>
        <v/>
      </c>
      <c r="Q1888" s="37">
        <f>Q$194*$D1888*INDEX(Q$121:Q$137,$E1888)*(1-INDEX(Q$151:Q$167,$E1888))</f>
        <v/>
      </c>
      <c r="R1888" s="37">
        <f>R$194*$D1888*INDEX(R$121:R$137,$E1888)*(1-INDEX(R$151:R$167,$E1888))</f>
        <v/>
      </c>
      <c r="S1888" s="37">
        <f>S$194*$D1888*INDEX(S$121:S$137,$E1888)*(1-INDEX(S$151:S$167,$E1888))</f>
        <v/>
      </c>
      <c r="T1888" s="37">
        <f>T$194*$D1888*INDEX(T$121:T$137,$E1888)*(1-INDEX(T$151:T$167,$E1888))</f>
        <v/>
      </c>
      <c r="U1888" s="37">
        <f>U$194*$D1888*INDEX(U$121:U$137,$E1888)*(1-INDEX(U$151:U$167,$E1888))</f>
        <v/>
      </c>
      <c r="V1888" s="37">
        <f>V$194*$D1888*INDEX(V$121:V$137,$E1888)*(1-INDEX(V$151:V$167,$E1888))</f>
        <v/>
      </c>
      <c r="W1888" s="37">
        <f>W$194*$D1888*INDEX(W$121:W$137,$E1888)*(1-INDEX(W$151:W$167,$E1888))</f>
        <v/>
      </c>
      <c r="X1888" s="37">
        <f>X$194*$D1888*INDEX(X$121:X$137,$E1888)*(1-INDEX(X$151:X$167,$E1888))</f>
        <v/>
      </c>
      <c r="Y1888" s="37">
        <f>Y$194*$D1888*INDEX(Y$121:Y$137,$E1888)*(1-INDEX(Y$151:Y$167,$E1888))</f>
        <v/>
      </c>
      <c r="Z1888" s="37">
        <f>Z$194*$D1888*INDEX(Z$121:Z$137,$E1888)*(1-INDEX(Z$151:Z$167,$E1888))</f>
        <v/>
      </c>
      <c r="AA1888" s="37">
        <f>AA$194*$D1888*INDEX(AA$121:AA$137,$E1888)*(1-INDEX(AA$151:AA$167,$E1888))</f>
        <v/>
      </c>
      <c r="AB1888" s="37">
        <f>AB$194*$D1888*INDEX(AB$121:AB$137,$E1888)*(1-INDEX(AB$151:AB$167,$E1888))</f>
        <v/>
      </c>
      <c r="AC1888" s="37">
        <f>AC$194*$D1888*INDEX(AC$121:AC$137,$E1888)*(1-INDEX(AC$151:AC$167,$E1888))</f>
        <v/>
      </c>
      <c r="AD1888" s="40">
        <f>ETSCOST(AD$194,$D1888,INDEX(AD$121:AD$137,$E1888),INDEX(AD$151:AD$167,$E1888))</f>
        <v/>
      </c>
      <c r="AF1888" s="11">
        <f>LOWER(Settings!$C$4)&amp;".mit."&amp;$A1888&amp;IF($C1888="","","."&amp;$C1888&amp;"."&amp;$B1888)&amp;IF(INDEX(Variables!$D$5:$D$105,MATCH($A1888,Variables!$A$5:$A$105,0))="","","."&amp;INDEX(Variables!$D$5:$D$105,MATCH($A1888,Variables!$A$5:$A$105,0)))&amp;"."&amp;AF$5</f>
        <v/>
      </c>
      <c r="AG1888" s="38">
        <f>AG$194*$D1888*INDEX(AG$121:AG$137,$E1888)*(1-INDEX(AG$151:AG$167,$E1888))</f>
        <v/>
      </c>
      <c r="AH1888" s="37">
        <f>AH$194*$D1888*INDEX(AH$121:AH$137,$E1888)*(1-INDEX(AH$151:AH$167,$E1888))</f>
        <v/>
      </c>
      <c r="AI1888" s="37">
        <f>AI$194*$D1888*INDEX(AI$121:AI$137,$E1888)*(1-INDEX(AI$151:AI$167,$E1888))</f>
        <v/>
      </c>
      <c r="AJ1888" s="37">
        <f>AJ$194*$D1888*INDEX(AJ$121:AJ$137,$E1888)*(1-INDEX(AJ$151:AJ$167,$E1888))</f>
        <v/>
      </c>
      <c r="AK1888" s="37">
        <f>AK$194*$D1888*INDEX(AK$121:AK$137,$E1888)*(1-INDEX(AK$151:AK$167,$E1888))</f>
        <v/>
      </c>
      <c r="AL1888" s="37">
        <f>AL$194*$D1888*INDEX(AL$121:AL$137,$E1888)*(1-INDEX(AL$151:AL$167,$E1888))</f>
        <v/>
      </c>
      <c r="AM1888" s="37">
        <f>AM$194*$D1888*INDEX(AM$121:AM$137,$E1888)*(1-INDEX(AM$151:AM$167,$E1888))</f>
        <v/>
      </c>
      <c r="AN1888" s="37">
        <f>AN$194*$D1888*INDEX(AN$121:AN$137,$E1888)*(1-INDEX(AN$151:AN$167,$E1888))</f>
        <v/>
      </c>
      <c r="AO1888" s="37">
        <f>AO$194*$D1888*INDEX(AO$121:AO$137,$E1888)*(1-INDEX(AO$151:AO$167,$E1888))</f>
        <v/>
      </c>
      <c r="AP1888" s="37">
        <f>AP$194*$D1888*INDEX(AP$121:AP$137,$E1888)*(1-INDEX(AP$151:AP$167,$E1888))</f>
        <v/>
      </c>
      <c r="AQ1888" s="37">
        <f>AQ$194*$D1888*INDEX(AQ$121:AQ$137,$E1888)*(1-INDEX(AQ$151:AQ$167,$E1888))</f>
        <v/>
      </c>
      <c r="AR1888" s="37">
        <f>AR$194*$D1888*INDEX(AR$121:AR$137,$E1888)*(1-INDEX(AR$151:AR$167,$E1888))</f>
        <v/>
      </c>
      <c r="AS1888" s="37">
        <f>AS$194*$D1888*INDEX(AS$121:AS$137,$E1888)*(1-INDEX(AS$151:AS$167,$E1888))</f>
        <v/>
      </c>
      <c r="AT1888" s="37">
        <f>AT$194*$D1888*INDEX(AT$121:AT$137,$E1888)*(1-INDEX(AT$151:AT$167,$E1888))</f>
        <v/>
      </c>
      <c r="AU1888" s="37">
        <f>AU$194*$D1888*INDEX(AU$121:AU$137,$E1888)*(1-INDEX(AU$151:AU$167,$E1888))</f>
        <v/>
      </c>
      <c r="AV1888" s="37">
        <f>AV$194*$D1888*INDEX(AV$121:AV$137,$E1888)*(1-INDEX(AV$151:AV$167,$E1888))</f>
        <v/>
      </c>
      <c r="AW1888" s="37">
        <f>AW$194*$D1888*INDEX(AW$121:AW$137,$E1888)*(1-INDEX(AW$151:AW$167,$E1888))</f>
        <v/>
      </c>
      <c r="AX1888" s="37">
        <f>AX$194*$D1888*INDEX(AX$121:AX$137,$E1888)*(1-INDEX(AX$151:AX$167,$E1888))</f>
        <v/>
      </c>
      <c r="AY1888" s="40">
        <f>ETSCOST(AY$194,$D1888,INDEX(AY$121:AY$137,$E1888),INDEX(AY$151:AY$167,$E1888))</f>
        <v/>
      </c>
    </row>
    <row r="1889" hidden="1" outlineLevel="2">
      <c r="A1889" s="14" t="inlineStr">
        <is>
          <t>ets</t>
        </is>
      </c>
      <c r="B1889" s="14" t="inlineStr">
        <is>
          <t>bio</t>
        </is>
      </c>
      <c r="C1889" s="14" t="inlineStr">
        <is>
          <t>oen</t>
        </is>
      </c>
      <c r="D1889" s="37">
        <f>INDEX(Inputs!$T$5:$T$132,MATCH($B1889&amp;"|"&amp;$C1889,Inputs!$A$5:$A$132,0))</f>
        <v/>
      </c>
      <c r="E1889" s="37">
        <f>INDEX(Inputs!$K$5:$K$132,MATCH($B1889&amp;"|"&amp;$C1889,Inputs!$A$5:$A$132,0))</f>
        <v/>
      </c>
      <c r="F1889" s="36" t="n"/>
      <c r="G1889" s="36" t="n"/>
      <c r="H1889" s="14">
        <f>INDEX(Variables!$B$5:$B$105,MATCH($A1889,Variables!$A$5:$A$105,0))&amp;IF($C1889="",""," | "&amp;INDEX(Mapping!$B$5:$B$26,MATCH($C1889,Mapping!$A$5:$A$26,0))&amp;" | "&amp;INDEX(Mapping!$B$30:$B$41,MATCH($B1889,Mapping!$A$30:$A$41,0)))</f>
        <v/>
      </c>
      <c r="I1889" s="14">
        <f>INDEX(Variables!$C$5:$C$105,MATCH($A1889,Variables!$A$5:$A$105,0))</f>
        <v/>
      </c>
      <c r="J1889" s="14">
        <f>INDEX(Variables!$E$5:$E$105,MATCH($A1889,Variables!$A$5:$A$105,0))</f>
        <v/>
      </c>
      <c r="K1889" s="11">
        <f>LOWER(Settings!$C$4)&amp;".mit."&amp;$A1889&amp;IF($C1889="","","."&amp;$C1889&amp;"."&amp;$B1889)&amp;IF(INDEX(Variables!$D$5:$D$105,MATCH($A1889,Variables!$A$5:$A$105,0))="","","."&amp;INDEX(Variables!$D$5:$D$105,MATCH($A1889,Variables!$A$5:$A$105,0)))&amp;"."&amp;K$5</f>
        <v/>
      </c>
      <c r="L1889" s="38">
        <f>L$194*$D1889*INDEX(L$121:L$137,$E1889)*(1-INDEX(L$151:L$167,$E1889))</f>
        <v/>
      </c>
      <c r="M1889" s="37">
        <f>M$194*$D1889*INDEX(M$121:M$137,$E1889)*(1-INDEX(M$151:M$167,$E1889))</f>
        <v/>
      </c>
      <c r="N1889" s="37">
        <f>N$194*$D1889*INDEX(N$121:N$137,$E1889)*(1-INDEX(N$151:N$167,$E1889))</f>
        <v/>
      </c>
      <c r="O1889" s="37">
        <f>O$194*$D1889*INDEX(O$121:O$137,$E1889)*(1-INDEX(O$151:O$167,$E1889))</f>
        <v/>
      </c>
      <c r="P1889" s="37">
        <f>P$194*$D1889*INDEX(P$121:P$137,$E1889)*(1-INDEX(P$151:P$167,$E1889))</f>
        <v/>
      </c>
      <c r="Q1889" s="37">
        <f>Q$194*$D1889*INDEX(Q$121:Q$137,$E1889)*(1-INDEX(Q$151:Q$167,$E1889))</f>
        <v/>
      </c>
      <c r="R1889" s="37">
        <f>R$194*$D1889*INDEX(R$121:R$137,$E1889)*(1-INDEX(R$151:R$167,$E1889))</f>
        <v/>
      </c>
      <c r="S1889" s="37">
        <f>S$194*$D1889*INDEX(S$121:S$137,$E1889)*(1-INDEX(S$151:S$167,$E1889))</f>
        <v/>
      </c>
      <c r="T1889" s="37">
        <f>T$194*$D1889*INDEX(T$121:T$137,$E1889)*(1-INDEX(T$151:T$167,$E1889))</f>
        <v/>
      </c>
      <c r="U1889" s="37">
        <f>U$194*$D1889*INDEX(U$121:U$137,$E1889)*(1-INDEX(U$151:U$167,$E1889))</f>
        <v/>
      </c>
      <c r="V1889" s="37">
        <f>V$194*$D1889*INDEX(V$121:V$137,$E1889)*(1-INDEX(V$151:V$167,$E1889))</f>
        <v/>
      </c>
      <c r="W1889" s="37">
        <f>W$194*$D1889*INDEX(W$121:W$137,$E1889)*(1-INDEX(W$151:W$167,$E1889))</f>
        <v/>
      </c>
      <c r="X1889" s="37">
        <f>X$194*$D1889*INDEX(X$121:X$137,$E1889)*(1-INDEX(X$151:X$167,$E1889))</f>
        <v/>
      </c>
      <c r="Y1889" s="37">
        <f>Y$194*$D1889*INDEX(Y$121:Y$137,$E1889)*(1-INDEX(Y$151:Y$167,$E1889))</f>
        <v/>
      </c>
      <c r="Z1889" s="37">
        <f>Z$194*$D1889*INDEX(Z$121:Z$137,$E1889)*(1-INDEX(Z$151:Z$167,$E1889))</f>
        <v/>
      </c>
      <c r="AA1889" s="37">
        <f>AA$194*$D1889*INDEX(AA$121:AA$137,$E1889)*(1-INDEX(AA$151:AA$167,$E1889))</f>
        <v/>
      </c>
      <c r="AB1889" s="37">
        <f>AB$194*$D1889*INDEX(AB$121:AB$137,$E1889)*(1-INDEX(AB$151:AB$167,$E1889))</f>
        <v/>
      </c>
      <c r="AC1889" s="37">
        <f>AC$194*$D1889*INDEX(AC$121:AC$137,$E1889)*(1-INDEX(AC$151:AC$167,$E1889))</f>
        <v/>
      </c>
      <c r="AD1889" s="40">
        <f>ETSCOST(AD$194,$D1889,INDEX(AD$121:AD$137,$E1889),INDEX(AD$151:AD$167,$E1889))</f>
        <v/>
      </c>
      <c r="AF1889" s="11">
        <f>LOWER(Settings!$C$4)&amp;".mit."&amp;$A1889&amp;IF($C1889="","","."&amp;$C1889&amp;"."&amp;$B1889)&amp;IF(INDEX(Variables!$D$5:$D$105,MATCH($A1889,Variables!$A$5:$A$105,0))="","","."&amp;INDEX(Variables!$D$5:$D$105,MATCH($A1889,Variables!$A$5:$A$105,0)))&amp;"."&amp;AF$5</f>
        <v/>
      </c>
      <c r="AG1889" s="38">
        <f>AG$194*$D1889*INDEX(AG$121:AG$137,$E1889)*(1-INDEX(AG$151:AG$167,$E1889))</f>
        <v/>
      </c>
      <c r="AH1889" s="37">
        <f>AH$194*$D1889*INDEX(AH$121:AH$137,$E1889)*(1-INDEX(AH$151:AH$167,$E1889))</f>
        <v/>
      </c>
      <c r="AI1889" s="37">
        <f>AI$194*$D1889*INDEX(AI$121:AI$137,$E1889)*(1-INDEX(AI$151:AI$167,$E1889))</f>
        <v/>
      </c>
      <c r="AJ1889" s="37">
        <f>AJ$194*$D1889*INDEX(AJ$121:AJ$137,$E1889)*(1-INDEX(AJ$151:AJ$167,$E1889))</f>
        <v/>
      </c>
      <c r="AK1889" s="37">
        <f>AK$194*$D1889*INDEX(AK$121:AK$137,$E1889)*(1-INDEX(AK$151:AK$167,$E1889))</f>
        <v/>
      </c>
      <c r="AL1889" s="37">
        <f>AL$194*$D1889*INDEX(AL$121:AL$137,$E1889)*(1-INDEX(AL$151:AL$167,$E1889))</f>
        <v/>
      </c>
      <c r="AM1889" s="37">
        <f>AM$194*$D1889*INDEX(AM$121:AM$137,$E1889)*(1-INDEX(AM$151:AM$167,$E1889))</f>
        <v/>
      </c>
      <c r="AN1889" s="37">
        <f>AN$194*$D1889*INDEX(AN$121:AN$137,$E1889)*(1-INDEX(AN$151:AN$167,$E1889))</f>
        <v/>
      </c>
      <c r="AO1889" s="37">
        <f>AO$194*$D1889*INDEX(AO$121:AO$137,$E1889)*(1-INDEX(AO$151:AO$167,$E1889))</f>
        <v/>
      </c>
      <c r="AP1889" s="37">
        <f>AP$194*$D1889*INDEX(AP$121:AP$137,$E1889)*(1-INDEX(AP$151:AP$167,$E1889))</f>
        <v/>
      </c>
      <c r="AQ1889" s="37">
        <f>AQ$194*$D1889*INDEX(AQ$121:AQ$137,$E1889)*(1-INDEX(AQ$151:AQ$167,$E1889))</f>
        <v/>
      </c>
      <c r="AR1889" s="37">
        <f>AR$194*$D1889*INDEX(AR$121:AR$137,$E1889)*(1-INDEX(AR$151:AR$167,$E1889))</f>
        <v/>
      </c>
      <c r="AS1889" s="37">
        <f>AS$194*$D1889*INDEX(AS$121:AS$137,$E1889)*(1-INDEX(AS$151:AS$167,$E1889))</f>
        <v/>
      </c>
      <c r="AT1889" s="37">
        <f>AT$194*$D1889*INDEX(AT$121:AT$137,$E1889)*(1-INDEX(AT$151:AT$167,$E1889))</f>
        <v/>
      </c>
      <c r="AU1889" s="37">
        <f>AU$194*$D1889*INDEX(AU$121:AU$137,$E1889)*(1-INDEX(AU$151:AU$167,$E1889))</f>
        <v/>
      </c>
      <c r="AV1889" s="37">
        <f>AV$194*$D1889*INDEX(AV$121:AV$137,$E1889)*(1-INDEX(AV$151:AV$167,$E1889))</f>
        <v/>
      </c>
      <c r="AW1889" s="37">
        <f>AW$194*$D1889*INDEX(AW$121:AW$137,$E1889)*(1-INDEX(AW$151:AW$167,$E1889))</f>
        <v/>
      </c>
      <c r="AX1889" s="37">
        <f>AX$194*$D1889*INDEX(AX$121:AX$137,$E1889)*(1-INDEX(AX$151:AX$167,$E1889))</f>
        <v/>
      </c>
      <c r="AY1889" s="40">
        <f>ETSCOST(AY$194,$D1889,INDEX(AY$121:AY$137,$E1889),INDEX(AY$151:AY$167,$E1889))</f>
        <v/>
      </c>
    </row>
    <row r="1890" hidden="1" outlineLevel="2"/>
    <row r="1891" hidden="1" outlineLevel="2">
      <c r="A1891" s="14" t="inlineStr">
        <is>
          <t>ntx</t>
        </is>
      </c>
      <c r="B1891" s="14" t="inlineStr">
        <is>
          <t>coa</t>
        </is>
      </c>
      <c r="C1891" s="14" t="inlineStr">
        <is>
          <t>oen</t>
        </is>
      </c>
      <c r="D1891" s="37">
        <f>INDEX(Inputs!$L$5:$L$132,MATCH($B1891&amp;"|"&amp;$C1891,Inputs!$A$5:$A$132,0))</f>
        <v/>
      </c>
      <c r="E1891" s="37">
        <f>INDEX(Inputs!$I$5:$I$132,MATCH($B1891&amp;"|"&amp;$C1891,Inputs!$A$5:$A$132,0))</f>
        <v/>
      </c>
      <c r="F1891" s="36" t="n"/>
      <c r="G1891" s="36" t="n"/>
      <c r="H1891" s="14">
        <f>INDEX(Variables!$B$5:$B$105,MATCH($A1891,Variables!$A$5:$A$105,0))&amp;IF($C1891="",""," | "&amp;INDEX(Mapping!$B$5:$B$26,MATCH($C1891,Mapping!$A$5:$A$26,0))&amp;" | "&amp;INDEX(Mapping!$B$30:$B$41,MATCH($B1891,Mapping!$A$30:$A$41,0)))</f>
        <v/>
      </c>
      <c r="I1891" s="14">
        <f>INDEX(Variables!$C$5:$C$105,MATCH($A1891,Variables!$A$5:$A$105,0))</f>
        <v/>
      </c>
      <c r="J1891" s="14">
        <f>INDEX(Variables!$E$5:$E$105,MATCH($A1891,Variables!$A$5:$A$105,0))</f>
        <v/>
      </c>
      <c r="K1891" s="11">
        <f>LOWER(Settings!$C$4)&amp;".mit."&amp;$A1891&amp;IF($C1891="","","."&amp;$C1891&amp;"."&amp;$B1891)&amp;IF(INDEX(Variables!$D$5:$D$105,MATCH($A1891,Variables!$A$5:$A$105,0))="","","."&amp;INDEX(Variables!$D$5:$D$105,MATCH($A1891,Variables!$A$5:$A$105,0)))&amp;"."&amp;K$5</f>
        <v/>
      </c>
      <c r="L1891" s="38">
        <f>INDEX(L$78:L$91,$D1891)/$E1891</f>
        <v/>
      </c>
      <c r="M1891" s="37">
        <f>INDEX(M$78:M$91,$D1891)/$E1891</f>
        <v/>
      </c>
      <c r="N1891" s="37">
        <f>INDEX(N$78:N$91,$D1891)/$E1891</f>
        <v/>
      </c>
      <c r="O1891" s="37">
        <f>INDEX(O$78:O$91,$D1891)/$E1891</f>
        <v/>
      </c>
      <c r="P1891" s="37">
        <f>INDEX(P$78:P$91,$D1891)/$E1891</f>
        <v/>
      </c>
      <c r="Q1891" s="37">
        <f>INDEX(Q$78:Q$91,$D1891)/$E1891</f>
        <v/>
      </c>
      <c r="R1891" s="37">
        <f>INDEX(R$78:R$91,$D1891)/$E1891</f>
        <v/>
      </c>
      <c r="S1891" s="37">
        <f>INDEX(S$78:S$91,$D1891)/$E1891</f>
        <v/>
      </c>
      <c r="T1891" s="37">
        <f>INDEX(T$78:T$91,$D1891)/$E1891</f>
        <v/>
      </c>
      <c r="U1891" s="37">
        <f>INDEX(U$78:U$91,$D1891)/$E1891</f>
        <v/>
      </c>
      <c r="V1891" s="37">
        <f>INDEX(V$78:V$91,$D1891)/$E1891</f>
        <v/>
      </c>
      <c r="W1891" s="37">
        <f>INDEX(W$78:W$91,$D1891)/$E1891</f>
        <v/>
      </c>
      <c r="X1891" s="37">
        <f>INDEX(X$78:X$91,$D1891)/$E1891</f>
        <v/>
      </c>
      <c r="Y1891" s="37">
        <f>INDEX(Y$78:Y$91,$D1891)/$E1891</f>
        <v/>
      </c>
      <c r="Z1891" s="37">
        <f>INDEX(Z$78:Z$91,$D1891)/$E1891</f>
        <v/>
      </c>
      <c r="AA1891" s="37">
        <f>INDEX(AA$78:AA$91,$D1891)/$E1891</f>
        <v/>
      </c>
      <c r="AB1891" s="37">
        <f>INDEX(AB$78:AB$91,$D1891)/$E1891</f>
        <v/>
      </c>
      <c r="AC1891" s="37">
        <f>INDEX(AC$78:AC$91,$D1891)/$E1891</f>
        <v/>
      </c>
      <c r="AD1891" s="40">
        <f>NEWEXCISE(INDEX(AD$78:AD$91,$D1891),$E1891)</f>
        <v/>
      </c>
      <c r="AF1891" s="11">
        <f>LOWER(Settings!$C$4)&amp;".mit."&amp;$A1891&amp;IF($C1891="","","."&amp;$C1891&amp;"."&amp;$B1891)&amp;IF(INDEX(Variables!$D$5:$D$105,MATCH($A1891,Variables!$A$5:$A$105,0))="","","."&amp;INDEX(Variables!$D$5:$D$105,MATCH($A1891,Variables!$A$5:$A$105,0)))&amp;"."&amp;AF$5</f>
        <v/>
      </c>
      <c r="AG1891" s="38">
        <f>INDEX(AG$78:AG$91,$D1891)/$E1891</f>
        <v/>
      </c>
      <c r="AH1891" s="37">
        <f>INDEX(AH$78:AH$91,$D1891)/$E1891</f>
        <v/>
      </c>
      <c r="AI1891" s="37">
        <f>INDEX(AI$78:AI$91,$D1891)/$E1891</f>
        <v/>
      </c>
      <c r="AJ1891" s="37">
        <f>INDEX(AJ$78:AJ$91,$D1891)/$E1891</f>
        <v/>
      </c>
      <c r="AK1891" s="37">
        <f>INDEX(AK$78:AK$91,$D1891)/$E1891</f>
        <v/>
      </c>
      <c r="AL1891" s="37">
        <f>INDEX(AL$78:AL$91,$D1891)/$E1891</f>
        <v/>
      </c>
      <c r="AM1891" s="37">
        <f>INDEX(AM$78:AM$91,$D1891)/$E1891</f>
        <v/>
      </c>
      <c r="AN1891" s="37">
        <f>INDEX(AN$78:AN$91,$D1891)/$E1891</f>
        <v/>
      </c>
      <c r="AO1891" s="37">
        <f>INDEX(AO$78:AO$91,$D1891)/$E1891</f>
        <v/>
      </c>
      <c r="AP1891" s="37">
        <f>INDEX(AP$78:AP$91,$D1891)/$E1891</f>
        <v/>
      </c>
      <c r="AQ1891" s="37">
        <f>INDEX(AQ$78:AQ$91,$D1891)/$E1891</f>
        <v/>
      </c>
      <c r="AR1891" s="37">
        <f>INDEX(AR$78:AR$91,$D1891)/$E1891</f>
        <v/>
      </c>
      <c r="AS1891" s="37">
        <f>INDEX(AS$78:AS$91,$D1891)/$E1891</f>
        <v/>
      </c>
      <c r="AT1891" s="37">
        <f>INDEX(AT$78:AT$91,$D1891)/$E1891</f>
        <v/>
      </c>
      <c r="AU1891" s="37">
        <f>INDEX(AU$78:AU$91,$D1891)/$E1891</f>
        <v/>
      </c>
      <c r="AV1891" s="37">
        <f>INDEX(AV$78:AV$91,$D1891)/$E1891</f>
        <v/>
      </c>
      <c r="AW1891" s="37">
        <f>INDEX(AW$78:AW$91,$D1891)/$E1891</f>
        <v/>
      </c>
      <c r="AX1891" s="37">
        <f>INDEX(AX$78:AX$91,$D1891)/$E1891</f>
        <v/>
      </c>
      <c r="AY1891" s="40">
        <f>NEWEXCISE(INDEX(AY$78:AY$91,$D1891),$E1891)</f>
        <v/>
      </c>
    </row>
    <row r="1892" hidden="1" outlineLevel="2">
      <c r="A1892" s="14" t="inlineStr">
        <is>
          <t>ntx</t>
        </is>
      </c>
      <c r="B1892" s="14" t="inlineStr">
        <is>
          <t>nga</t>
        </is>
      </c>
      <c r="C1892" s="14" t="inlineStr">
        <is>
          <t>oen</t>
        </is>
      </c>
      <c r="D1892" s="37">
        <f>INDEX(Inputs!$L$5:$L$132,MATCH($B1892&amp;"|"&amp;$C1892,Inputs!$A$5:$A$132,0))</f>
        <v/>
      </c>
      <c r="E1892" s="37">
        <f>INDEX(Inputs!$I$5:$I$132,MATCH($B1892&amp;"|"&amp;$C1892,Inputs!$A$5:$A$132,0))</f>
        <v/>
      </c>
      <c r="F1892" s="36" t="n"/>
      <c r="G1892" s="36" t="n"/>
      <c r="H1892" s="14">
        <f>INDEX(Variables!$B$5:$B$105,MATCH($A1892,Variables!$A$5:$A$105,0))&amp;IF($C1892="",""," | "&amp;INDEX(Mapping!$B$5:$B$26,MATCH($C1892,Mapping!$A$5:$A$26,0))&amp;" | "&amp;INDEX(Mapping!$B$30:$B$41,MATCH($B1892,Mapping!$A$30:$A$41,0)))</f>
        <v/>
      </c>
      <c r="I1892" s="14">
        <f>INDEX(Variables!$C$5:$C$105,MATCH($A1892,Variables!$A$5:$A$105,0))</f>
        <v/>
      </c>
      <c r="J1892" s="14">
        <f>INDEX(Variables!$E$5:$E$105,MATCH($A1892,Variables!$A$5:$A$105,0))</f>
        <v/>
      </c>
      <c r="K1892" s="11">
        <f>LOWER(Settings!$C$4)&amp;".mit."&amp;$A1892&amp;IF($C1892="","","."&amp;$C1892&amp;"."&amp;$B1892)&amp;IF(INDEX(Variables!$D$5:$D$105,MATCH($A1892,Variables!$A$5:$A$105,0))="","","."&amp;INDEX(Variables!$D$5:$D$105,MATCH($A1892,Variables!$A$5:$A$105,0)))&amp;"."&amp;K$5</f>
        <v/>
      </c>
      <c r="L1892" s="38">
        <f>INDEX(L$78:L$91,$D1892)/$E1892</f>
        <v/>
      </c>
      <c r="M1892" s="37">
        <f>INDEX(M$78:M$91,$D1892)/$E1892</f>
        <v/>
      </c>
      <c r="N1892" s="37">
        <f>INDEX(N$78:N$91,$D1892)/$E1892</f>
        <v/>
      </c>
      <c r="O1892" s="37">
        <f>INDEX(O$78:O$91,$D1892)/$E1892</f>
        <v/>
      </c>
      <c r="P1892" s="37">
        <f>INDEX(P$78:P$91,$D1892)/$E1892</f>
        <v/>
      </c>
      <c r="Q1892" s="37">
        <f>INDEX(Q$78:Q$91,$D1892)/$E1892</f>
        <v/>
      </c>
      <c r="R1892" s="37">
        <f>INDEX(R$78:R$91,$D1892)/$E1892</f>
        <v/>
      </c>
      <c r="S1892" s="37">
        <f>INDEX(S$78:S$91,$D1892)/$E1892</f>
        <v/>
      </c>
      <c r="T1892" s="37">
        <f>INDEX(T$78:T$91,$D1892)/$E1892</f>
        <v/>
      </c>
      <c r="U1892" s="37">
        <f>INDEX(U$78:U$91,$D1892)/$E1892</f>
        <v/>
      </c>
      <c r="V1892" s="37">
        <f>INDEX(V$78:V$91,$D1892)/$E1892</f>
        <v/>
      </c>
      <c r="W1892" s="37">
        <f>INDEX(W$78:W$91,$D1892)/$E1892</f>
        <v/>
      </c>
      <c r="X1892" s="37">
        <f>INDEX(X$78:X$91,$D1892)/$E1892</f>
        <v/>
      </c>
      <c r="Y1892" s="37">
        <f>INDEX(Y$78:Y$91,$D1892)/$E1892</f>
        <v/>
      </c>
      <c r="Z1892" s="37">
        <f>INDEX(Z$78:Z$91,$D1892)/$E1892</f>
        <v/>
      </c>
      <c r="AA1892" s="37">
        <f>INDEX(AA$78:AA$91,$D1892)/$E1892</f>
        <v/>
      </c>
      <c r="AB1892" s="37">
        <f>INDEX(AB$78:AB$91,$D1892)/$E1892</f>
        <v/>
      </c>
      <c r="AC1892" s="37">
        <f>INDEX(AC$78:AC$91,$D1892)/$E1892</f>
        <v/>
      </c>
      <c r="AD1892" s="40">
        <f>NEWEXCISE(INDEX(AD$78:AD$91,$D1892),$E1892)</f>
        <v/>
      </c>
      <c r="AF1892" s="11">
        <f>LOWER(Settings!$C$4)&amp;".mit."&amp;$A1892&amp;IF($C1892="","","."&amp;$C1892&amp;"."&amp;$B1892)&amp;IF(INDEX(Variables!$D$5:$D$105,MATCH($A1892,Variables!$A$5:$A$105,0))="","","."&amp;INDEX(Variables!$D$5:$D$105,MATCH($A1892,Variables!$A$5:$A$105,0)))&amp;"."&amp;AF$5</f>
        <v/>
      </c>
      <c r="AG1892" s="38">
        <f>INDEX(AG$78:AG$91,$D1892)/$E1892</f>
        <v/>
      </c>
      <c r="AH1892" s="37">
        <f>INDEX(AH$78:AH$91,$D1892)/$E1892</f>
        <v/>
      </c>
      <c r="AI1892" s="37">
        <f>INDEX(AI$78:AI$91,$D1892)/$E1892</f>
        <v/>
      </c>
      <c r="AJ1892" s="37">
        <f>INDEX(AJ$78:AJ$91,$D1892)/$E1892</f>
        <v/>
      </c>
      <c r="AK1892" s="37">
        <f>INDEX(AK$78:AK$91,$D1892)/$E1892</f>
        <v/>
      </c>
      <c r="AL1892" s="37">
        <f>INDEX(AL$78:AL$91,$D1892)/$E1892</f>
        <v/>
      </c>
      <c r="AM1892" s="37">
        <f>INDEX(AM$78:AM$91,$D1892)/$E1892</f>
        <v/>
      </c>
      <c r="AN1892" s="37">
        <f>INDEX(AN$78:AN$91,$D1892)/$E1892</f>
        <v/>
      </c>
      <c r="AO1892" s="37">
        <f>INDEX(AO$78:AO$91,$D1892)/$E1892</f>
        <v/>
      </c>
      <c r="AP1892" s="37">
        <f>INDEX(AP$78:AP$91,$D1892)/$E1892</f>
        <v/>
      </c>
      <c r="AQ1892" s="37">
        <f>INDEX(AQ$78:AQ$91,$D1892)/$E1892</f>
        <v/>
      </c>
      <c r="AR1892" s="37">
        <f>INDEX(AR$78:AR$91,$D1892)/$E1892</f>
        <v/>
      </c>
      <c r="AS1892" s="37">
        <f>INDEX(AS$78:AS$91,$D1892)/$E1892</f>
        <v/>
      </c>
      <c r="AT1892" s="37">
        <f>INDEX(AT$78:AT$91,$D1892)/$E1892</f>
        <v/>
      </c>
      <c r="AU1892" s="37">
        <f>INDEX(AU$78:AU$91,$D1892)/$E1892</f>
        <v/>
      </c>
      <c r="AV1892" s="37">
        <f>INDEX(AV$78:AV$91,$D1892)/$E1892</f>
        <v/>
      </c>
      <c r="AW1892" s="37">
        <f>INDEX(AW$78:AW$91,$D1892)/$E1892</f>
        <v/>
      </c>
      <c r="AX1892" s="37">
        <f>INDEX(AX$78:AX$91,$D1892)/$E1892</f>
        <v/>
      </c>
      <c r="AY1892" s="40">
        <f>NEWEXCISE(INDEX(AY$78:AY$91,$D1892),$E1892)</f>
        <v/>
      </c>
    </row>
    <row r="1893" hidden="1" outlineLevel="2">
      <c r="A1893" s="14" t="inlineStr">
        <is>
          <t>ntx</t>
        </is>
      </c>
      <c r="B1893" s="14" t="inlineStr">
        <is>
          <t>gso</t>
        </is>
      </c>
      <c r="C1893" s="14" t="inlineStr">
        <is>
          <t>oen</t>
        </is>
      </c>
      <c r="D1893" s="37">
        <f>INDEX(Inputs!$L$5:$L$132,MATCH($B1893&amp;"|"&amp;$C1893,Inputs!$A$5:$A$132,0))</f>
        <v/>
      </c>
      <c r="E1893" s="37">
        <f>INDEX(Inputs!$I$5:$I$132,MATCH($B1893&amp;"|"&amp;$C1893,Inputs!$A$5:$A$132,0))</f>
        <v/>
      </c>
      <c r="F1893" s="36" t="n"/>
      <c r="G1893" s="36" t="n"/>
      <c r="H1893" s="14">
        <f>INDEX(Variables!$B$5:$B$105,MATCH($A1893,Variables!$A$5:$A$105,0))&amp;IF($C1893="",""," | "&amp;INDEX(Mapping!$B$5:$B$26,MATCH($C1893,Mapping!$A$5:$A$26,0))&amp;" | "&amp;INDEX(Mapping!$B$30:$B$41,MATCH($B1893,Mapping!$A$30:$A$41,0)))</f>
        <v/>
      </c>
      <c r="I1893" s="14">
        <f>INDEX(Variables!$C$5:$C$105,MATCH($A1893,Variables!$A$5:$A$105,0))</f>
        <v/>
      </c>
      <c r="J1893" s="14">
        <f>INDEX(Variables!$E$5:$E$105,MATCH($A1893,Variables!$A$5:$A$105,0))</f>
        <v/>
      </c>
      <c r="K1893" s="11">
        <f>LOWER(Settings!$C$4)&amp;".mit."&amp;$A1893&amp;IF($C1893="","","."&amp;$C1893&amp;"."&amp;$B1893)&amp;IF(INDEX(Variables!$D$5:$D$105,MATCH($A1893,Variables!$A$5:$A$105,0))="","","."&amp;INDEX(Variables!$D$5:$D$105,MATCH($A1893,Variables!$A$5:$A$105,0)))&amp;"."&amp;K$5</f>
        <v/>
      </c>
      <c r="L1893" s="38">
        <f>INDEX(L$78:L$91,$D1893)/$E1893</f>
        <v/>
      </c>
      <c r="M1893" s="37">
        <f>INDEX(M$78:M$91,$D1893)/$E1893</f>
        <v/>
      </c>
      <c r="N1893" s="37">
        <f>INDEX(N$78:N$91,$D1893)/$E1893</f>
        <v/>
      </c>
      <c r="O1893" s="37">
        <f>INDEX(O$78:O$91,$D1893)/$E1893</f>
        <v/>
      </c>
      <c r="P1893" s="37">
        <f>INDEX(P$78:P$91,$D1893)/$E1893</f>
        <v/>
      </c>
      <c r="Q1893" s="37">
        <f>INDEX(Q$78:Q$91,$D1893)/$E1893</f>
        <v/>
      </c>
      <c r="R1893" s="37">
        <f>INDEX(R$78:R$91,$D1893)/$E1893</f>
        <v/>
      </c>
      <c r="S1893" s="37">
        <f>INDEX(S$78:S$91,$D1893)/$E1893</f>
        <v/>
      </c>
      <c r="T1893" s="37">
        <f>INDEX(T$78:T$91,$D1893)/$E1893</f>
        <v/>
      </c>
      <c r="U1893" s="37">
        <f>INDEX(U$78:U$91,$D1893)/$E1893</f>
        <v/>
      </c>
      <c r="V1893" s="37">
        <f>INDEX(V$78:V$91,$D1893)/$E1893</f>
        <v/>
      </c>
      <c r="W1893" s="37">
        <f>INDEX(W$78:W$91,$D1893)/$E1893</f>
        <v/>
      </c>
      <c r="X1893" s="37">
        <f>INDEX(X$78:X$91,$D1893)/$E1893</f>
        <v/>
      </c>
      <c r="Y1893" s="37">
        <f>INDEX(Y$78:Y$91,$D1893)/$E1893</f>
        <v/>
      </c>
      <c r="Z1893" s="37">
        <f>INDEX(Z$78:Z$91,$D1893)/$E1893</f>
        <v/>
      </c>
      <c r="AA1893" s="37">
        <f>INDEX(AA$78:AA$91,$D1893)/$E1893</f>
        <v/>
      </c>
      <c r="AB1893" s="37">
        <f>INDEX(AB$78:AB$91,$D1893)/$E1893</f>
        <v/>
      </c>
      <c r="AC1893" s="37">
        <f>INDEX(AC$78:AC$91,$D1893)/$E1893</f>
        <v/>
      </c>
      <c r="AD1893" s="40">
        <f>NEWEXCISE(INDEX(AD$78:AD$91,$D1893),$E1893)</f>
        <v/>
      </c>
      <c r="AF1893" s="11">
        <f>LOWER(Settings!$C$4)&amp;".mit."&amp;$A1893&amp;IF($C1893="","","."&amp;$C1893&amp;"."&amp;$B1893)&amp;IF(INDEX(Variables!$D$5:$D$105,MATCH($A1893,Variables!$A$5:$A$105,0))="","","."&amp;INDEX(Variables!$D$5:$D$105,MATCH($A1893,Variables!$A$5:$A$105,0)))&amp;"."&amp;AF$5</f>
        <v/>
      </c>
      <c r="AG1893" s="38">
        <f>INDEX(AG$78:AG$91,$D1893)/$E1893</f>
        <v/>
      </c>
      <c r="AH1893" s="37">
        <f>INDEX(AH$78:AH$91,$D1893)/$E1893</f>
        <v/>
      </c>
      <c r="AI1893" s="37">
        <f>INDEX(AI$78:AI$91,$D1893)/$E1893</f>
        <v/>
      </c>
      <c r="AJ1893" s="37">
        <f>INDEX(AJ$78:AJ$91,$D1893)/$E1893</f>
        <v/>
      </c>
      <c r="AK1893" s="37">
        <f>INDEX(AK$78:AK$91,$D1893)/$E1893</f>
        <v/>
      </c>
      <c r="AL1893" s="37">
        <f>INDEX(AL$78:AL$91,$D1893)/$E1893</f>
        <v/>
      </c>
      <c r="AM1893" s="37">
        <f>INDEX(AM$78:AM$91,$D1893)/$E1893</f>
        <v/>
      </c>
      <c r="AN1893" s="37">
        <f>INDEX(AN$78:AN$91,$D1893)/$E1893</f>
        <v/>
      </c>
      <c r="AO1893" s="37">
        <f>INDEX(AO$78:AO$91,$D1893)/$E1893</f>
        <v/>
      </c>
      <c r="AP1893" s="37">
        <f>INDEX(AP$78:AP$91,$D1893)/$E1893</f>
        <v/>
      </c>
      <c r="AQ1893" s="37">
        <f>INDEX(AQ$78:AQ$91,$D1893)/$E1893</f>
        <v/>
      </c>
      <c r="AR1893" s="37">
        <f>INDEX(AR$78:AR$91,$D1893)/$E1893</f>
        <v/>
      </c>
      <c r="AS1893" s="37">
        <f>INDEX(AS$78:AS$91,$D1893)/$E1893</f>
        <v/>
      </c>
      <c r="AT1893" s="37">
        <f>INDEX(AT$78:AT$91,$D1893)/$E1893</f>
        <v/>
      </c>
      <c r="AU1893" s="37">
        <f>INDEX(AU$78:AU$91,$D1893)/$E1893</f>
        <v/>
      </c>
      <c r="AV1893" s="37">
        <f>INDEX(AV$78:AV$91,$D1893)/$E1893</f>
        <v/>
      </c>
      <c r="AW1893" s="37">
        <f>INDEX(AW$78:AW$91,$D1893)/$E1893</f>
        <v/>
      </c>
      <c r="AX1893" s="37">
        <f>INDEX(AX$78:AX$91,$D1893)/$E1893</f>
        <v/>
      </c>
      <c r="AY1893" s="40">
        <f>NEWEXCISE(INDEX(AY$78:AY$91,$D1893),$E1893)</f>
        <v/>
      </c>
    </row>
    <row r="1894" hidden="1" outlineLevel="2">
      <c r="A1894" s="14" t="inlineStr">
        <is>
          <t>ntx</t>
        </is>
      </c>
      <c r="B1894" s="14" t="inlineStr">
        <is>
          <t>die</t>
        </is>
      </c>
      <c r="C1894" s="14" t="inlineStr">
        <is>
          <t>oen</t>
        </is>
      </c>
      <c r="D1894" s="37">
        <f>INDEX(Inputs!$L$5:$L$132,MATCH($B1894&amp;"|"&amp;$C1894,Inputs!$A$5:$A$132,0))</f>
        <v/>
      </c>
      <c r="E1894" s="37">
        <f>INDEX(Inputs!$I$5:$I$132,MATCH($B1894&amp;"|"&amp;$C1894,Inputs!$A$5:$A$132,0))</f>
        <v/>
      </c>
      <c r="F1894" s="36" t="n"/>
      <c r="G1894" s="36" t="n"/>
      <c r="H1894" s="14">
        <f>INDEX(Variables!$B$5:$B$105,MATCH($A1894,Variables!$A$5:$A$105,0))&amp;IF($C1894="",""," | "&amp;INDEX(Mapping!$B$5:$B$26,MATCH($C1894,Mapping!$A$5:$A$26,0))&amp;" | "&amp;INDEX(Mapping!$B$30:$B$41,MATCH($B1894,Mapping!$A$30:$A$41,0)))</f>
        <v/>
      </c>
      <c r="I1894" s="14">
        <f>INDEX(Variables!$C$5:$C$105,MATCH($A1894,Variables!$A$5:$A$105,0))</f>
        <v/>
      </c>
      <c r="J1894" s="14">
        <f>INDEX(Variables!$E$5:$E$105,MATCH($A1894,Variables!$A$5:$A$105,0))</f>
        <v/>
      </c>
      <c r="K1894" s="11">
        <f>LOWER(Settings!$C$4)&amp;".mit."&amp;$A1894&amp;IF($C1894="","","."&amp;$C1894&amp;"."&amp;$B1894)&amp;IF(INDEX(Variables!$D$5:$D$105,MATCH($A1894,Variables!$A$5:$A$105,0))="","","."&amp;INDEX(Variables!$D$5:$D$105,MATCH($A1894,Variables!$A$5:$A$105,0)))&amp;"."&amp;K$5</f>
        <v/>
      </c>
      <c r="L1894" s="38">
        <f>INDEX(L$78:L$91,$D1894)/$E1894</f>
        <v/>
      </c>
      <c r="M1894" s="37">
        <f>INDEX(M$78:M$91,$D1894)/$E1894</f>
        <v/>
      </c>
      <c r="N1894" s="37">
        <f>INDEX(N$78:N$91,$D1894)/$E1894</f>
        <v/>
      </c>
      <c r="O1894" s="37">
        <f>INDEX(O$78:O$91,$D1894)/$E1894</f>
        <v/>
      </c>
      <c r="P1894" s="37">
        <f>INDEX(P$78:P$91,$D1894)/$E1894</f>
        <v/>
      </c>
      <c r="Q1894" s="37">
        <f>INDEX(Q$78:Q$91,$D1894)/$E1894</f>
        <v/>
      </c>
      <c r="R1894" s="37">
        <f>INDEX(R$78:R$91,$D1894)/$E1894</f>
        <v/>
      </c>
      <c r="S1894" s="37">
        <f>INDEX(S$78:S$91,$D1894)/$E1894</f>
        <v/>
      </c>
      <c r="T1894" s="37">
        <f>INDEX(T$78:T$91,$D1894)/$E1894</f>
        <v/>
      </c>
      <c r="U1894" s="37">
        <f>INDEX(U$78:U$91,$D1894)/$E1894</f>
        <v/>
      </c>
      <c r="V1894" s="37">
        <f>INDEX(V$78:V$91,$D1894)/$E1894</f>
        <v/>
      </c>
      <c r="W1894" s="37">
        <f>INDEX(W$78:W$91,$D1894)/$E1894</f>
        <v/>
      </c>
      <c r="X1894" s="37">
        <f>INDEX(X$78:X$91,$D1894)/$E1894</f>
        <v/>
      </c>
      <c r="Y1894" s="37">
        <f>INDEX(Y$78:Y$91,$D1894)/$E1894</f>
        <v/>
      </c>
      <c r="Z1894" s="37">
        <f>INDEX(Z$78:Z$91,$D1894)/$E1894</f>
        <v/>
      </c>
      <c r="AA1894" s="37">
        <f>INDEX(AA$78:AA$91,$D1894)/$E1894</f>
        <v/>
      </c>
      <c r="AB1894" s="37">
        <f>INDEX(AB$78:AB$91,$D1894)/$E1894</f>
        <v/>
      </c>
      <c r="AC1894" s="37">
        <f>INDEX(AC$78:AC$91,$D1894)/$E1894</f>
        <v/>
      </c>
      <c r="AD1894" s="40">
        <f>NEWEXCISE(INDEX(AD$78:AD$91,$D1894),$E1894)</f>
        <v/>
      </c>
      <c r="AF1894" s="11">
        <f>LOWER(Settings!$C$4)&amp;".mit."&amp;$A1894&amp;IF($C1894="","","."&amp;$C1894&amp;"."&amp;$B1894)&amp;IF(INDEX(Variables!$D$5:$D$105,MATCH($A1894,Variables!$A$5:$A$105,0))="","","."&amp;INDEX(Variables!$D$5:$D$105,MATCH($A1894,Variables!$A$5:$A$105,0)))&amp;"."&amp;AF$5</f>
        <v/>
      </c>
      <c r="AG1894" s="38">
        <f>INDEX(AG$78:AG$91,$D1894)/$E1894</f>
        <v/>
      </c>
      <c r="AH1894" s="37">
        <f>INDEX(AH$78:AH$91,$D1894)/$E1894</f>
        <v/>
      </c>
      <c r="AI1894" s="37">
        <f>INDEX(AI$78:AI$91,$D1894)/$E1894</f>
        <v/>
      </c>
      <c r="AJ1894" s="37">
        <f>INDEX(AJ$78:AJ$91,$D1894)/$E1894</f>
        <v/>
      </c>
      <c r="AK1894" s="37">
        <f>INDEX(AK$78:AK$91,$D1894)/$E1894</f>
        <v/>
      </c>
      <c r="AL1894" s="37">
        <f>INDEX(AL$78:AL$91,$D1894)/$E1894</f>
        <v/>
      </c>
      <c r="AM1894" s="37">
        <f>INDEX(AM$78:AM$91,$D1894)/$E1894</f>
        <v/>
      </c>
      <c r="AN1894" s="37">
        <f>INDEX(AN$78:AN$91,$D1894)/$E1894</f>
        <v/>
      </c>
      <c r="AO1894" s="37">
        <f>INDEX(AO$78:AO$91,$D1894)/$E1894</f>
        <v/>
      </c>
      <c r="AP1894" s="37">
        <f>INDEX(AP$78:AP$91,$D1894)/$E1894</f>
        <v/>
      </c>
      <c r="AQ1894" s="37">
        <f>INDEX(AQ$78:AQ$91,$D1894)/$E1894</f>
        <v/>
      </c>
      <c r="AR1894" s="37">
        <f>INDEX(AR$78:AR$91,$D1894)/$E1894</f>
        <v/>
      </c>
      <c r="AS1894" s="37">
        <f>INDEX(AS$78:AS$91,$D1894)/$E1894</f>
        <v/>
      </c>
      <c r="AT1894" s="37">
        <f>INDEX(AT$78:AT$91,$D1894)/$E1894</f>
        <v/>
      </c>
      <c r="AU1894" s="37">
        <f>INDEX(AU$78:AU$91,$D1894)/$E1894</f>
        <v/>
      </c>
      <c r="AV1894" s="37">
        <f>INDEX(AV$78:AV$91,$D1894)/$E1894</f>
        <v/>
      </c>
      <c r="AW1894" s="37">
        <f>INDEX(AW$78:AW$91,$D1894)/$E1894</f>
        <v/>
      </c>
      <c r="AX1894" s="37">
        <f>INDEX(AX$78:AX$91,$D1894)/$E1894</f>
        <v/>
      </c>
      <c r="AY1894" s="40">
        <f>NEWEXCISE(INDEX(AY$78:AY$91,$D1894),$E1894)</f>
        <v/>
      </c>
    </row>
    <row r="1895" hidden="1" outlineLevel="2">
      <c r="A1895" s="14" t="inlineStr">
        <is>
          <t>ntx</t>
        </is>
      </c>
      <c r="B1895" s="14" t="inlineStr">
        <is>
          <t>lpg</t>
        </is>
      </c>
      <c r="C1895" s="14" t="inlineStr">
        <is>
          <t>oen</t>
        </is>
      </c>
      <c r="D1895" s="37">
        <f>INDEX(Inputs!$L$5:$L$132,MATCH($B1895&amp;"|"&amp;$C1895,Inputs!$A$5:$A$132,0))</f>
        <v/>
      </c>
      <c r="E1895" s="37">
        <f>INDEX(Inputs!$I$5:$I$132,MATCH($B1895&amp;"|"&amp;$C1895,Inputs!$A$5:$A$132,0))</f>
        <v/>
      </c>
      <c r="F1895" s="36" t="n"/>
      <c r="G1895" s="36" t="n"/>
      <c r="H1895" s="14">
        <f>INDEX(Variables!$B$5:$B$105,MATCH($A1895,Variables!$A$5:$A$105,0))&amp;IF($C1895="",""," | "&amp;INDEX(Mapping!$B$5:$B$26,MATCH($C1895,Mapping!$A$5:$A$26,0))&amp;" | "&amp;INDEX(Mapping!$B$30:$B$41,MATCH($B1895,Mapping!$A$30:$A$41,0)))</f>
        <v/>
      </c>
      <c r="I1895" s="14">
        <f>INDEX(Variables!$C$5:$C$105,MATCH($A1895,Variables!$A$5:$A$105,0))</f>
        <v/>
      </c>
      <c r="J1895" s="14">
        <f>INDEX(Variables!$E$5:$E$105,MATCH($A1895,Variables!$A$5:$A$105,0))</f>
        <v/>
      </c>
      <c r="K1895" s="11">
        <f>LOWER(Settings!$C$4)&amp;".mit."&amp;$A1895&amp;IF($C1895="","","."&amp;$C1895&amp;"."&amp;$B1895)&amp;IF(INDEX(Variables!$D$5:$D$105,MATCH($A1895,Variables!$A$5:$A$105,0))="","","."&amp;INDEX(Variables!$D$5:$D$105,MATCH($A1895,Variables!$A$5:$A$105,0)))&amp;"."&amp;K$5</f>
        <v/>
      </c>
      <c r="L1895" s="38">
        <f>INDEX(L$78:L$91,$D1895)/$E1895</f>
        <v/>
      </c>
      <c r="M1895" s="37">
        <f>INDEX(M$78:M$91,$D1895)/$E1895</f>
        <v/>
      </c>
      <c r="N1895" s="37">
        <f>INDEX(N$78:N$91,$D1895)/$E1895</f>
        <v/>
      </c>
      <c r="O1895" s="37">
        <f>INDEX(O$78:O$91,$D1895)/$E1895</f>
        <v/>
      </c>
      <c r="P1895" s="37">
        <f>INDEX(P$78:P$91,$D1895)/$E1895</f>
        <v/>
      </c>
      <c r="Q1895" s="37">
        <f>INDEX(Q$78:Q$91,$D1895)/$E1895</f>
        <v/>
      </c>
      <c r="R1895" s="37">
        <f>INDEX(R$78:R$91,$D1895)/$E1895</f>
        <v/>
      </c>
      <c r="S1895" s="37">
        <f>INDEX(S$78:S$91,$D1895)/$E1895</f>
        <v/>
      </c>
      <c r="T1895" s="37">
        <f>INDEX(T$78:T$91,$D1895)/$E1895</f>
        <v/>
      </c>
      <c r="U1895" s="37">
        <f>INDEX(U$78:U$91,$D1895)/$E1895</f>
        <v/>
      </c>
      <c r="V1895" s="37">
        <f>INDEX(V$78:V$91,$D1895)/$E1895</f>
        <v/>
      </c>
      <c r="W1895" s="37">
        <f>INDEX(W$78:W$91,$D1895)/$E1895</f>
        <v/>
      </c>
      <c r="X1895" s="37">
        <f>INDEX(X$78:X$91,$D1895)/$E1895</f>
        <v/>
      </c>
      <c r="Y1895" s="37">
        <f>INDEX(Y$78:Y$91,$D1895)/$E1895</f>
        <v/>
      </c>
      <c r="Z1895" s="37">
        <f>INDEX(Z$78:Z$91,$D1895)/$E1895</f>
        <v/>
      </c>
      <c r="AA1895" s="37">
        <f>INDEX(AA$78:AA$91,$D1895)/$E1895</f>
        <v/>
      </c>
      <c r="AB1895" s="37">
        <f>INDEX(AB$78:AB$91,$D1895)/$E1895</f>
        <v/>
      </c>
      <c r="AC1895" s="37">
        <f>INDEX(AC$78:AC$91,$D1895)/$E1895</f>
        <v/>
      </c>
      <c r="AD1895" s="40">
        <f>NEWEXCISE(INDEX(AD$78:AD$91,$D1895),$E1895)</f>
        <v/>
      </c>
      <c r="AF1895" s="11">
        <f>LOWER(Settings!$C$4)&amp;".mit."&amp;$A1895&amp;IF($C1895="","","."&amp;$C1895&amp;"."&amp;$B1895)&amp;IF(INDEX(Variables!$D$5:$D$105,MATCH($A1895,Variables!$A$5:$A$105,0))="","","."&amp;INDEX(Variables!$D$5:$D$105,MATCH($A1895,Variables!$A$5:$A$105,0)))&amp;"."&amp;AF$5</f>
        <v/>
      </c>
      <c r="AG1895" s="38">
        <f>INDEX(AG$78:AG$91,$D1895)/$E1895</f>
        <v/>
      </c>
      <c r="AH1895" s="37">
        <f>INDEX(AH$78:AH$91,$D1895)/$E1895</f>
        <v/>
      </c>
      <c r="AI1895" s="37">
        <f>INDEX(AI$78:AI$91,$D1895)/$E1895</f>
        <v/>
      </c>
      <c r="AJ1895" s="37">
        <f>INDEX(AJ$78:AJ$91,$D1895)/$E1895</f>
        <v/>
      </c>
      <c r="AK1895" s="37">
        <f>INDEX(AK$78:AK$91,$D1895)/$E1895</f>
        <v/>
      </c>
      <c r="AL1895" s="37">
        <f>INDEX(AL$78:AL$91,$D1895)/$E1895</f>
        <v/>
      </c>
      <c r="AM1895" s="37">
        <f>INDEX(AM$78:AM$91,$D1895)/$E1895</f>
        <v/>
      </c>
      <c r="AN1895" s="37">
        <f>INDEX(AN$78:AN$91,$D1895)/$E1895</f>
        <v/>
      </c>
      <c r="AO1895" s="37">
        <f>INDEX(AO$78:AO$91,$D1895)/$E1895</f>
        <v/>
      </c>
      <c r="AP1895" s="37">
        <f>INDEX(AP$78:AP$91,$D1895)/$E1895</f>
        <v/>
      </c>
      <c r="AQ1895" s="37">
        <f>INDEX(AQ$78:AQ$91,$D1895)/$E1895</f>
        <v/>
      </c>
      <c r="AR1895" s="37">
        <f>INDEX(AR$78:AR$91,$D1895)/$E1895</f>
        <v/>
      </c>
      <c r="AS1895" s="37">
        <f>INDEX(AS$78:AS$91,$D1895)/$E1895</f>
        <v/>
      </c>
      <c r="AT1895" s="37">
        <f>INDEX(AT$78:AT$91,$D1895)/$E1895</f>
        <v/>
      </c>
      <c r="AU1895" s="37">
        <f>INDEX(AU$78:AU$91,$D1895)/$E1895</f>
        <v/>
      </c>
      <c r="AV1895" s="37">
        <f>INDEX(AV$78:AV$91,$D1895)/$E1895</f>
        <v/>
      </c>
      <c r="AW1895" s="37">
        <f>INDEX(AW$78:AW$91,$D1895)/$E1895</f>
        <v/>
      </c>
      <c r="AX1895" s="37">
        <f>INDEX(AX$78:AX$91,$D1895)/$E1895</f>
        <v/>
      </c>
      <c r="AY1895" s="40">
        <f>NEWEXCISE(INDEX(AY$78:AY$91,$D1895),$E1895)</f>
        <v/>
      </c>
    </row>
    <row r="1896" hidden="1" outlineLevel="2">
      <c r="A1896" s="14" t="inlineStr">
        <is>
          <t>ntx</t>
        </is>
      </c>
      <c r="B1896" s="14" t="inlineStr">
        <is>
          <t>ker</t>
        </is>
      </c>
      <c r="C1896" s="14" t="inlineStr">
        <is>
          <t>oen</t>
        </is>
      </c>
      <c r="D1896" s="37">
        <f>INDEX(Inputs!$L$5:$L$132,MATCH($B1896&amp;"|"&amp;$C1896,Inputs!$A$5:$A$132,0))</f>
        <v/>
      </c>
      <c r="E1896" s="37">
        <f>INDEX(Inputs!$I$5:$I$132,MATCH($B1896&amp;"|"&amp;$C1896,Inputs!$A$5:$A$132,0))</f>
        <v/>
      </c>
      <c r="F1896" s="36" t="n"/>
      <c r="G1896" s="36" t="n"/>
      <c r="H1896" s="14">
        <f>INDEX(Variables!$B$5:$B$105,MATCH($A1896,Variables!$A$5:$A$105,0))&amp;IF($C1896="",""," | "&amp;INDEX(Mapping!$B$5:$B$26,MATCH($C1896,Mapping!$A$5:$A$26,0))&amp;" | "&amp;INDEX(Mapping!$B$30:$B$41,MATCH($B1896,Mapping!$A$30:$A$41,0)))</f>
        <v/>
      </c>
      <c r="I1896" s="14">
        <f>INDEX(Variables!$C$5:$C$105,MATCH($A1896,Variables!$A$5:$A$105,0))</f>
        <v/>
      </c>
      <c r="J1896" s="14">
        <f>INDEX(Variables!$E$5:$E$105,MATCH($A1896,Variables!$A$5:$A$105,0))</f>
        <v/>
      </c>
      <c r="K1896" s="11">
        <f>LOWER(Settings!$C$4)&amp;".mit."&amp;$A1896&amp;IF($C1896="","","."&amp;$C1896&amp;"."&amp;$B1896)&amp;IF(INDEX(Variables!$D$5:$D$105,MATCH($A1896,Variables!$A$5:$A$105,0))="","","."&amp;INDEX(Variables!$D$5:$D$105,MATCH($A1896,Variables!$A$5:$A$105,0)))&amp;"."&amp;K$5</f>
        <v/>
      </c>
      <c r="L1896" s="38">
        <f>INDEX(L$78:L$91,$D1896)/$E1896</f>
        <v/>
      </c>
      <c r="M1896" s="37">
        <f>INDEX(M$78:M$91,$D1896)/$E1896</f>
        <v/>
      </c>
      <c r="N1896" s="37">
        <f>INDEX(N$78:N$91,$D1896)/$E1896</f>
        <v/>
      </c>
      <c r="O1896" s="37">
        <f>INDEX(O$78:O$91,$D1896)/$E1896</f>
        <v/>
      </c>
      <c r="P1896" s="37">
        <f>INDEX(P$78:P$91,$D1896)/$E1896</f>
        <v/>
      </c>
      <c r="Q1896" s="37">
        <f>INDEX(Q$78:Q$91,$D1896)/$E1896</f>
        <v/>
      </c>
      <c r="R1896" s="37">
        <f>INDEX(R$78:R$91,$D1896)/$E1896</f>
        <v/>
      </c>
      <c r="S1896" s="37">
        <f>INDEX(S$78:S$91,$D1896)/$E1896</f>
        <v/>
      </c>
      <c r="T1896" s="37">
        <f>INDEX(T$78:T$91,$D1896)/$E1896</f>
        <v/>
      </c>
      <c r="U1896" s="37">
        <f>INDEX(U$78:U$91,$D1896)/$E1896</f>
        <v/>
      </c>
      <c r="V1896" s="37">
        <f>INDEX(V$78:V$91,$D1896)/$E1896</f>
        <v/>
      </c>
      <c r="W1896" s="37">
        <f>INDEX(W$78:W$91,$D1896)/$E1896</f>
        <v/>
      </c>
      <c r="X1896" s="37">
        <f>INDEX(X$78:X$91,$D1896)/$E1896</f>
        <v/>
      </c>
      <c r="Y1896" s="37">
        <f>INDEX(Y$78:Y$91,$D1896)/$E1896</f>
        <v/>
      </c>
      <c r="Z1896" s="37">
        <f>INDEX(Z$78:Z$91,$D1896)/$E1896</f>
        <v/>
      </c>
      <c r="AA1896" s="37">
        <f>INDEX(AA$78:AA$91,$D1896)/$E1896</f>
        <v/>
      </c>
      <c r="AB1896" s="37">
        <f>INDEX(AB$78:AB$91,$D1896)/$E1896</f>
        <v/>
      </c>
      <c r="AC1896" s="37">
        <f>INDEX(AC$78:AC$91,$D1896)/$E1896</f>
        <v/>
      </c>
      <c r="AD1896" s="40">
        <f>NEWEXCISE(INDEX(AD$78:AD$91,$D1896),$E1896)</f>
        <v/>
      </c>
      <c r="AF1896" s="11">
        <f>LOWER(Settings!$C$4)&amp;".mit."&amp;$A1896&amp;IF($C1896="","","."&amp;$C1896&amp;"."&amp;$B1896)&amp;IF(INDEX(Variables!$D$5:$D$105,MATCH($A1896,Variables!$A$5:$A$105,0))="","","."&amp;INDEX(Variables!$D$5:$D$105,MATCH($A1896,Variables!$A$5:$A$105,0)))&amp;"."&amp;AF$5</f>
        <v/>
      </c>
      <c r="AG1896" s="38">
        <f>INDEX(AG$78:AG$91,$D1896)/$E1896</f>
        <v/>
      </c>
      <c r="AH1896" s="37">
        <f>INDEX(AH$78:AH$91,$D1896)/$E1896</f>
        <v/>
      </c>
      <c r="AI1896" s="37">
        <f>INDEX(AI$78:AI$91,$D1896)/$E1896</f>
        <v/>
      </c>
      <c r="AJ1896" s="37">
        <f>INDEX(AJ$78:AJ$91,$D1896)/$E1896</f>
        <v/>
      </c>
      <c r="AK1896" s="37">
        <f>INDEX(AK$78:AK$91,$D1896)/$E1896</f>
        <v/>
      </c>
      <c r="AL1896" s="37">
        <f>INDEX(AL$78:AL$91,$D1896)/$E1896</f>
        <v/>
      </c>
      <c r="AM1896" s="37">
        <f>INDEX(AM$78:AM$91,$D1896)/$E1896</f>
        <v/>
      </c>
      <c r="AN1896" s="37">
        <f>INDEX(AN$78:AN$91,$D1896)/$E1896</f>
        <v/>
      </c>
      <c r="AO1896" s="37">
        <f>INDEX(AO$78:AO$91,$D1896)/$E1896</f>
        <v/>
      </c>
      <c r="AP1896" s="37">
        <f>INDEX(AP$78:AP$91,$D1896)/$E1896</f>
        <v/>
      </c>
      <c r="AQ1896" s="37">
        <f>INDEX(AQ$78:AQ$91,$D1896)/$E1896</f>
        <v/>
      </c>
      <c r="AR1896" s="37">
        <f>INDEX(AR$78:AR$91,$D1896)/$E1896</f>
        <v/>
      </c>
      <c r="AS1896" s="37">
        <f>INDEX(AS$78:AS$91,$D1896)/$E1896</f>
        <v/>
      </c>
      <c r="AT1896" s="37">
        <f>INDEX(AT$78:AT$91,$D1896)/$E1896</f>
        <v/>
      </c>
      <c r="AU1896" s="37">
        <f>INDEX(AU$78:AU$91,$D1896)/$E1896</f>
        <v/>
      </c>
      <c r="AV1896" s="37">
        <f>INDEX(AV$78:AV$91,$D1896)/$E1896</f>
        <v/>
      </c>
      <c r="AW1896" s="37">
        <f>INDEX(AW$78:AW$91,$D1896)/$E1896</f>
        <v/>
      </c>
      <c r="AX1896" s="37">
        <f>INDEX(AX$78:AX$91,$D1896)/$E1896</f>
        <v/>
      </c>
      <c r="AY1896" s="40">
        <f>NEWEXCISE(INDEX(AY$78:AY$91,$D1896),$E1896)</f>
        <v/>
      </c>
    </row>
    <row r="1897" hidden="1" outlineLevel="2">
      <c r="A1897" s="14" t="inlineStr">
        <is>
          <t>ntx</t>
        </is>
      </c>
      <c r="B1897" s="14" t="inlineStr">
        <is>
          <t>oop</t>
        </is>
      </c>
      <c r="C1897" s="14" t="inlineStr">
        <is>
          <t>oen</t>
        </is>
      </c>
      <c r="D1897" s="37">
        <f>INDEX(Inputs!$L$5:$L$132,MATCH($B1897&amp;"|"&amp;$C1897,Inputs!$A$5:$A$132,0))</f>
        <v/>
      </c>
      <c r="E1897" s="37">
        <f>INDEX(Inputs!$I$5:$I$132,MATCH($B1897&amp;"|"&amp;$C1897,Inputs!$A$5:$A$132,0))</f>
        <v/>
      </c>
      <c r="F1897" s="36" t="n"/>
      <c r="G1897" s="36" t="n"/>
      <c r="H1897" s="14">
        <f>INDEX(Variables!$B$5:$B$105,MATCH($A1897,Variables!$A$5:$A$105,0))&amp;IF($C1897="",""," | "&amp;INDEX(Mapping!$B$5:$B$26,MATCH($C1897,Mapping!$A$5:$A$26,0))&amp;" | "&amp;INDEX(Mapping!$B$30:$B$41,MATCH($B1897,Mapping!$A$30:$A$41,0)))</f>
        <v/>
      </c>
      <c r="I1897" s="14">
        <f>INDEX(Variables!$C$5:$C$105,MATCH($A1897,Variables!$A$5:$A$105,0))</f>
        <v/>
      </c>
      <c r="J1897" s="14">
        <f>INDEX(Variables!$E$5:$E$105,MATCH($A1897,Variables!$A$5:$A$105,0))</f>
        <v/>
      </c>
      <c r="K1897" s="11">
        <f>LOWER(Settings!$C$4)&amp;".mit."&amp;$A1897&amp;IF($C1897="","","."&amp;$C1897&amp;"."&amp;$B1897)&amp;IF(INDEX(Variables!$D$5:$D$105,MATCH($A1897,Variables!$A$5:$A$105,0))="","","."&amp;INDEX(Variables!$D$5:$D$105,MATCH($A1897,Variables!$A$5:$A$105,0)))&amp;"."&amp;K$5</f>
        <v/>
      </c>
      <c r="L1897" s="38">
        <f>INDEX(L$78:L$91,$D1897)/$E1897</f>
        <v/>
      </c>
      <c r="M1897" s="37">
        <f>INDEX(M$78:M$91,$D1897)/$E1897</f>
        <v/>
      </c>
      <c r="N1897" s="37">
        <f>INDEX(N$78:N$91,$D1897)/$E1897</f>
        <v/>
      </c>
      <c r="O1897" s="37">
        <f>INDEX(O$78:O$91,$D1897)/$E1897</f>
        <v/>
      </c>
      <c r="P1897" s="37">
        <f>INDEX(P$78:P$91,$D1897)/$E1897</f>
        <v/>
      </c>
      <c r="Q1897" s="37">
        <f>INDEX(Q$78:Q$91,$D1897)/$E1897</f>
        <v/>
      </c>
      <c r="R1897" s="37">
        <f>INDEX(R$78:R$91,$D1897)/$E1897</f>
        <v/>
      </c>
      <c r="S1897" s="37">
        <f>INDEX(S$78:S$91,$D1897)/$E1897</f>
        <v/>
      </c>
      <c r="T1897" s="37">
        <f>INDEX(T$78:T$91,$D1897)/$E1897</f>
        <v/>
      </c>
      <c r="U1897" s="37">
        <f>INDEX(U$78:U$91,$D1897)/$E1897</f>
        <v/>
      </c>
      <c r="V1897" s="37">
        <f>INDEX(V$78:V$91,$D1897)/$E1897</f>
        <v/>
      </c>
      <c r="W1897" s="37">
        <f>INDEX(W$78:W$91,$D1897)/$E1897</f>
        <v/>
      </c>
      <c r="X1897" s="37">
        <f>INDEX(X$78:X$91,$D1897)/$E1897</f>
        <v/>
      </c>
      <c r="Y1897" s="37">
        <f>INDEX(Y$78:Y$91,$D1897)/$E1897</f>
        <v/>
      </c>
      <c r="Z1897" s="37">
        <f>INDEX(Z$78:Z$91,$D1897)/$E1897</f>
        <v/>
      </c>
      <c r="AA1897" s="37">
        <f>INDEX(AA$78:AA$91,$D1897)/$E1897</f>
        <v/>
      </c>
      <c r="AB1897" s="37">
        <f>INDEX(AB$78:AB$91,$D1897)/$E1897</f>
        <v/>
      </c>
      <c r="AC1897" s="37">
        <f>INDEX(AC$78:AC$91,$D1897)/$E1897</f>
        <v/>
      </c>
      <c r="AD1897" s="40">
        <f>NEWEXCISE(INDEX(AD$78:AD$91,$D1897),$E1897)</f>
        <v/>
      </c>
      <c r="AF1897" s="11">
        <f>LOWER(Settings!$C$4)&amp;".mit."&amp;$A1897&amp;IF($C1897="","","."&amp;$C1897&amp;"."&amp;$B1897)&amp;IF(INDEX(Variables!$D$5:$D$105,MATCH($A1897,Variables!$A$5:$A$105,0))="","","."&amp;INDEX(Variables!$D$5:$D$105,MATCH($A1897,Variables!$A$5:$A$105,0)))&amp;"."&amp;AF$5</f>
        <v/>
      </c>
      <c r="AG1897" s="38">
        <f>INDEX(AG$78:AG$91,$D1897)/$E1897</f>
        <v/>
      </c>
      <c r="AH1897" s="37">
        <f>INDEX(AH$78:AH$91,$D1897)/$E1897</f>
        <v/>
      </c>
      <c r="AI1897" s="37">
        <f>INDEX(AI$78:AI$91,$D1897)/$E1897</f>
        <v/>
      </c>
      <c r="AJ1897" s="37">
        <f>INDEX(AJ$78:AJ$91,$D1897)/$E1897</f>
        <v/>
      </c>
      <c r="AK1897" s="37">
        <f>INDEX(AK$78:AK$91,$D1897)/$E1897</f>
        <v/>
      </c>
      <c r="AL1897" s="37">
        <f>INDEX(AL$78:AL$91,$D1897)/$E1897</f>
        <v/>
      </c>
      <c r="AM1897" s="37">
        <f>INDEX(AM$78:AM$91,$D1897)/$E1897</f>
        <v/>
      </c>
      <c r="AN1897" s="37">
        <f>INDEX(AN$78:AN$91,$D1897)/$E1897</f>
        <v/>
      </c>
      <c r="AO1897" s="37">
        <f>INDEX(AO$78:AO$91,$D1897)/$E1897</f>
        <v/>
      </c>
      <c r="AP1897" s="37">
        <f>INDEX(AP$78:AP$91,$D1897)/$E1897</f>
        <v/>
      </c>
      <c r="AQ1897" s="37">
        <f>INDEX(AQ$78:AQ$91,$D1897)/$E1897</f>
        <v/>
      </c>
      <c r="AR1897" s="37">
        <f>INDEX(AR$78:AR$91,$D1897)/$E1897</f>
        <v/>
      </c>
      <c r="AS1897" s="37">
        <f>INDEX(AS$78:AS$91,$D1897)/$E1897</f>
        <v/>
      </c>
      <c r="AT1897" s="37">
        <f>INDEX(AT$78:AT$91,$D1897)/$E1897</f>
        <v/>
      </c>
      <c r="AU1897" s="37">
        <f>INDEX(AU$78:AU$91,$D1897)/$E1897</f>
        <v/>
      </c>
      <c r="AV1897" s="37">
        <f>INDEX(AV$78:AV$91,$D1897)/$E1897</f>
        <v/>
      </c>
      <c r="AW1897" s="37">
        <f>INDEX(AW$78:AW$91,$D1897)/$E1897</f>
        <v/>
      </c>
      <c r="AX1897" s="37">
        <f>INDEX(AX$78:AX$91,$D1897)/$E1897</f>
        <v/>
      </c>
      <c r="AY1897" s="40">
        <f>NEWEXCISE(INDEX(AY$78:AY$91,$D1897),$E1897)</f>
        <v/>
      </c>
    </row>
    <row r="1898" hidden="1" outlineLevel="2">
      <c r="A1898" s="14" t="inlineStr">
        <is>
          <t>ntx</t>
        </is>
      </c>
      <c r="B1898" s="14" t="inlineStr">
        <is>
          <t>bio</t>
        </is>
      </c>
      <c r="C1898" s="14" t="inlineStr">
        <is>
          <t>oen</t>
        </is>
      </c>
      <c r="D1898" s="37">
        <f>INDEX(Inputs!$L$5:$L$132,MATCH($B1898&amp;"|"&amp;$C1898,Inputs!$A$5:$A$132,0))</f>
        <v/>
      </c>
      <c r="E1898" s="37">
        <f>INDEX(Inputs!$I$5:$I$132,MATCH($B1898&amp;"|"&amp;$C1898,Inputs!$A$5:$A$132,0))</f>
        <v/>
      </c>
      <c r="F1898" s="36" t="n"/>
      <c r="G1898" s="36" t="n"/>
      <c r="H1898" s="14">
        <f>INDEX(Variables!$B$5:$B$105,MATCH($A1898,Variables!$A$5:$A$105,0))&amp;IF($C1898="",""," | "&amp;INDEX(Mapping!$B$5:$B$26,MATCH($C1898,Mapping!$A$5:$A$26,0))&amp;" | "&amp;INDEX(Mapping!$B$30:$B$41,MATCH($B1898,Mapping!$A$30:$A$41,0)))</f>
        <v/>
      </c>
      <c r="I1898" s="14">
        <f>INDEX(Variables!$C$5:$C$105,MATCH($A1898,Variables!$A$5:$A$105,0))</f>
        <v/>
      </c>
      <c r="J1898" s="14">
        <f>INDEX(Variables!$E$5:$E$105,MATCH($A1898,Variables!$A$5:$A$105,0))</f>
        <v/>
      </c>
      <c r="K1898" s="11">
        <f>LOWER(Settings!$C$4)&amp;".mit."&amp;$A1898&amp;IF($C1898="","","."&amp;$C1898&amp;"."&amp;$B1898)&amp;IF(INDEX(Variables!$D$5:$D$105,MATCH($A1898,Variables!$A$5:$A$105,0))="","","."&amp;INDEX(Variables!$D$5:$D$105,MATCH($A1898,Variables!$A$5:$A$105,0)))&amp;"."&amp;K$5</f>
        <v/>
      </c>
      <c r="L1898" s="38">
        <f>INDEX(L$78:L$91,$D1898)/$E1898</f>
        <v/>
      </c>
      <c r="M1898" s="37">
        <f>INDEX(M$78:M$91,$D1898)/$E1898</f>
        <v/>
      </c>
      <c r="N1898" s="37">
        <f>INDEX(N$78:N$91,$D1898)/$E1898</f>
        <v/>
      </c>
      <c r="O1898" s="37">
        <f>INDEX(O$78:O$91,$D1898)/$E1898</f>
        <v/>
      </c>
      <c r="P1898" s="37">
        <f>INDEX(P$78:P$91,$D1898)/$E1898</f>
        <v/>
      </c>
      <c r="Q1898" s="37">
        <f>INDEX(Q$78:Q$91,$D1898)/$E1898</f>
        <v/>
      </c>
      <c r="R1898" s="37">
        <f>INDEX(R$78:R$91,$D1898)/$E1898</f>
        <v/>
      </c>
      <c r="S1898" s="37">
        <f>INDEX(S$78:S$91,$D1898)/$E1898</f>
        <v/>
      </c>
      <c r="T1898" s="37">
        <f>INDEX(T$78:T$91,$D1898)/$E1898</f>
        <v/>
      </c>
      <c r="U1898" s="37">
        <f>INDEX(U$78:U$91,$D1898)/$E1898</f>
        <v/>
      </c>
      <c r="V1898" s="37">
        <f>INDEX(V$78:V$91,$D1898)/$E1898</f>
        <v/>
      </c>
      <c r="W1898" s="37">
        <f>INDEX(W$78:W$91,$D1898)/$E1898</f>
        <v/>
      </c>
      <c r="X1898" s="37">
        <f>INDEX(X$78:X$91,$D1898)/$E1898</f>
        <v/>
      </c>
      <c r="Y1898" s="37">
        <f>INDEX(Y$78:Y$91,$D1898)/$E1898</f>
        <v/>
      </c>
      <c r="Z1898" s="37">
        <f>INDEX(Z$78:Z$91,$D1898)/$E1898</f>
        <v/>
      </c>
      <c r="AA1898" s="37">
        <f>INDEX(AA$78:AA$91,$D1898)/$E1898</f>
        <v/>
      </c>
      <c r="AB1898" s="37">
        <f>INDEX(AB$78:AB$91,$D1898)/$E1898</f>
        <v/>
      </c>
      <c r="AC1898" s="37">
        <f>INDEX(AC$78:AC$91,$D1898)/$E1898</f>
        <v/>
      </c>
      <c r="AD1898" s="40">
        <f>NEWEXCISE(INDEX(AD$78:AD$91,$D1898),$E1898)</f>
        <v/>
      </c>
      <c r="AF1898" s="11">
        <f>LOWER(Settings!$C$4)&amp;".mit."&amp;$A1898&amp;IF($C1898="","","."&amp;$C1898&amp;"."&amp;$B1898)&amp;IF(INDEX(Variables!$D$5:$D$105,MATCH($A1898,Variables!$A$5:$A$105,0))="","","."&amp;INDEX(Variables!$D$5:$D$105,MATCH($A1898,Variables!$A$5:$A$105,0)))&amp;"."&amp;AF$5</f>
        <v/>
      </c>
      <c r="AG1898" s="38">
        <f>INDEX(AG$78:AG$91,$D1898)/$E1898</f>
        <v/>
      </c>
      <c r="AH1898" s="37">
        <f>INDEX(AH$78:AH$91,$D1898)/$E1898</f>
        <v/>
      </c>
      <c r="AI1898" s="37">
        <f>INDEX(AI$78:AI$91,$D1898)/$E1898</f>
        <v/>
      </c>
      <c r="AJ1898" s="37">
        <f>INDEX(AJ$78:AJ$91,$D1898)/$E1898</f>
        <v/>
      </c>
      <c r="AK1898" s="37">
        <f>INDEX(AK$78:AK$91,$D1898)/$E1898</f>
        <v/>
      </c>
      <c r="AL1898" s="37">
        <f>INDEX(AL$78:AL$91,$D1898)/$E1898</f>
        <v/>
      </c>
      <c r="AM1898" s="37">
        <f>INDEX(AM$78:AM$91,$D1898)/$E1898</f>
        <v/>
      </c>
      <c r="AN1898" s="37">
        <f>INDEX(AN$78:AN$91,$D1898)/$E1898</f>
        <v/>
      </c>
      <c r="AO1898" s="37">
        <f>INDEX(AO$78:AO$91,$D1898)/$E1898</f>
        <v/>
      </c>
      <c r="AP1898" s="37">
        <f>INDEX(AP$78:AP$91,$D1898)/$E1898</f>
        <v/>
      </c>
      <c r="AQ1898" s="37">
        <f>INDEX(AQ$78:AQ$91,$D1898)/$E1898</f>
        <v/>
      </c>
      <c r="AR1898" s="37">
        <f>INDEX(AR$78:AR$91,$D1898)/$E1898</f>
        <v/>
      </c>
      <c r="AS1898" s="37">
        <f>INDEX(AS$78:AS$91,$D1898)/$E1898</f>
        <v/>
      </c>
      <c r="AT1898" s="37">
        <f>INDEX(AT$78:AT$91,$D1898)/$E1898</f>
        <v/>
      </c>
      <c r="AU1898" s="37">
        <f>INDEX(AU$78:AU$91,$D1898)/$E1898</f>
        <v/>
      </c>
      <c r="AV1898" s="37">
        <f>INDEX(AV$78:AV$91,$D1898)/$E1898</f>
        <v/>
      </c>
      <c r="AW1898" s="37">
        <f>INDEX(AW$78:AW$91,$D1898)/$E1898</f>
        <v/>
      </c>
      <c r="AX1898" s="37">
        <f>INDEX(AX$78:AX$91,$D1898)/$E1898</f>
        <v/>
      </c>
      <c r="AY1898" s="40">
        <f>NEWEXCISE(INDEX(AY$78:AY$91,$D1898),$E1898)</f>
        <v/>
      </c>
    </row>
    <row r="1899" hidden="1" outlineLevel="2"/>
    <row r="1900" hidden="1" outlineLevel="2">
      <c r="A1900" s="14" t="inlineStr">
        <is>
          <t>nce</t>
        </is>
      </c>
      <c r="B1900" s="14" t="inlineStr">
        <is>
          <t>coa</t>
        </is>
      </c>
      <c r="C1900" s="14" t="inlineStr">
        <is>
          <t>oen</t>
        </is>
      </c>
      <c r="D1900" s="36" t="n"/>
      <c r="E1900" s="36" t="n"/>
      <c r="F1900" s="36" t="n"/>
      <c r="G1900" s="36" t="n"/>
      <c r="H1900" s="14">
        <f>INDEX(Variables!$B$5:$B$105,MATCH($A1900,Variables!$A$5:$A$105,0))&amp;IF($C1900="",""," | "&amp;INDEX(Mapping!$B$5:$B$26,MATCH($C1900,Mapping!$A$5:$A$26,0))&amp;" | "&amp;INDEX(Mapping!$B$30:$B$41,MATCH($B1900,Mapping!$A$30:$A$41,0)))</f>
        <v/>
      </c>
      <c r="I1900" s="14">
        <f>INDEX(Variables!$C$5:$C$105,MATCH($A1900,Variables!$A$5:$A$105,0))</f>
        <v/>
      </c>
      <c r="J1900" s="14">
        <f>INDEX(Variables!$E$5:$E$105,MATCH($A1900,Variables!$A$5:$A$105,0))</f>
        <v/>
      </c>
      <c r="K1900" s="11">
        <f>LOWER(Settings!$C$4)&amp;".mit."&amp;$A1900&amp;IF($C1900="","","."&amp;$C1900&amp;"."&amp;$B1900)&amp;IF(INDEX(Variables!$D$5:$D$105,MATCH($A1900,Variables!$A$5:$A$105,0))="","","."&amp;INDEX(Variables!$D$5:$D$105,MATCH($A1900,Variables!$A$5:$A$105,0)))&amp;"."&amp;K$5</f>
        <v/>
      </c>
      <c r="L1900" s="38">
        <f>L1873+L1882+L1891</f>
        <v/>
      </c>
      <c r="M1900" s="37">
        <f>M1873+M1882+M1891</f>
        <v/>
      </c>
      <c r="N1900" s="37">
        <f>N1873+N1882+N1891</f>
        <v/>
      </c>
      <c r="O1900" s="37">
        <f>O1873+O1882+O1891</f>
        <v/>
      </c>
      <c r="P1900" s="37">
        <f>P1873+P1882+P1891</f>
        <v/>
      </c>
      <c r="Q1900" s="37">
        <f>Q1873+Q1882+Q1891</f>
        <v/>
      </c>
      <c r="R1900" s="37">
        <f>R1873+R1882+R1891</f>
        <v/>
      </c>
      <c r="S1900" s="37">
        <f>S1873+S1882+S1891</f>
        <v/>
      </c>
      <c r="T1900" s="37">
        <f>T1873+T1882+T1891</f>
        <v/>
      </c>
      <c r="U1900" s="37">
        <f>U1873+U1882+U1891</f>
        <v/>
      </c>
      <c r="V1900" s="37">
        <f>V1873+V1882+V1891</f>
        <v/>
      </c>
      <c r="W1900" s="37">
        <f>W1873+W1882+W1891</f>
        <v/>
      </c>
      <c r="X1900" s="37">
        <f>X1873+X1882+X1891</f>
        <v/>
      </c>
      <c r="Y1900" s="37">
        <f>Y1873+Y1882+Y1891</f>
        <v/>
      </c>
      <c r="Z1900" s="37">
        <f>Z1873+Z1882+Z1891</f>
        <v/>
      </c>
      <c r="AA1900" s="37">
        <f>AA1873+AA1882+AA1891</f>
        <v/>
      </c>
      <c r="AB1900" s="37">
        <f>AB1873+AB1882+AB1891</f>
        <v/>
      </c>
      <c r="AC1900" s="37">
        <f>AC1873+AC1882+AC1891</f>
        <v/>
      </c>
      <c r="AD1900" s="40">
        <f>NEWPOLICY(AD1873,AD1882,AD1891)</f>
        <v/>
      </c>
      <c r="AF1900" s="11">
        <f>LOWER(Settings!$C$4)&amp;".mit."&amp;$A1900&amp;IF($C1900="","","."&amp;$C1900&amp;"."&amp;$B1900)&amp;IF(INDEX(Variables!$D$5:$D$105,MATCH($A1900,Variables!$A$5:$A$105,0))="","","."&amp;INDEX(Variables!$D$5:$D$105,MATCH($A1900,Variables!$A$5:$A$105,0)))&amp;"."&amp;AF$5</f>
        <v/>
      </c>
      <c r="AG1900" s="38">
        <f>AG1873+AG1882+AG1891</f>
        <v/>
      </c>
      <c r="AH1900" s="37">
        <f>AH1873+AH1882+AH1891</f>
        <v/>
      </c>
      <c r="AI1900" s="37">
        <f>AI1873+AI1882+AI1891</f>
        <v/>
      </c>
      <c r="AJ1900" s="37">
        <f>AJ1873+AJ1882+AJ1891</f>
        <v/>
      </c>
      <c r="AK1900" s="37">
        <f>AK1873+AK1882+AK1891</f>
        <v/>
      </c>
      <c r="AL1900" s="37">
        <f>AL1873+AL1882+AL1891</f>
        <v/>
      </c>
      <c r="AM1900" s="37">
        <f>AM1873+AM1882+AM1891</f>
        <v/>
      </c>
      <c r="AN1900" s="37">
        <f>AN1873+AN1882+AN1891</f>
        <v/>
      </c>
      <c r="AO1900" s="37">
        <f>AO1873+AO1882+AO1891</f>
        <v/>
      </c>
      <c r="AP1900" s="37">
        <f>AP1873+AP1882+AP1891</f>
        <v/>
      </c>
      <c r="AQ1900" s="37">
        <f>AQ1873+AQ1882+AQ1891</f>
        <v/>
      </c>
      <c r="AR1900" s="37">
        <f>AR1873+AR1882+AR1891</f>
        <v/>
      </c>
      <c r="AS1900" s="37">
        <f>AS1873+AS1882+AS1891</f>
        <v/>
      </c>
      <c r="AT1900" s="37">
        <f>AT1873+AT1882+AT1891</f>
        <v/>
      </c>
      <c r="AU1900" s="37">
        <f>AU1873+AU1882+AU1891</f>
        <v/>
      </c>
      <c r="AV1900" s="37">
        <f>AV1873+AV1882+AV1891</f>
        <v/>
      </c>
      <c r="AW1900" s="37">
        <f>AW1873+AW1882+AW1891</f>
        <v/>
      </c>
      <c r="AX1900" s="37">
        <f>AX1873+AX1882+AX1891</f>
        <v/>
      </c>
      <c r="AY1900" s="40">
        <f>NEWPOLICY(AY1873,AY1882,AY1891)</f>
        <v/>
      </c>
    </row>
    <row r="1901" hidden="1" outlineLevel="2">
      <c r="A1901" s="14" t="inlineStr">
        <is>
          <t>nce</t>
        </is>
      </c>
      <c r="B1901" s="14" t="inlineStr">
        <is>
          <t>nga</t>
        </is>
      </c>
      <c r="C1901" s="14" t="inlineStr">
        <is>
          <t>oen</t>
        </is>
      </c>
      <c r="D1901" s="36" t="n"/>
      <c r="E1901" s="36" t="n"/>
      <c r="F1901" s="36" t="n"/>
      <c r="G1901" s="36" t="n"/>
      <c r="H1901" s="14">
        <f>INDEX(Variables!$B$5:$B$105,MATCH($A1901,Variables!$A$5:$A$105,0))&amp;IF($C1901="",""," | "&amp;INDEX(Mapping!$B$5:$B$26,MATCH($C1901,Mapping!$A$5:$A$26,0))&amp;" | "&amp;INDEX(Mapping!$B$30:$B$41,MATCH($B1901,Mapping!$A$30:$A$41,0)))</f>
        <v/>
      </c>
      <c r="I1901" s="14">
        <f>INDEX(Variables!$C$5:$C$105,MATCH($A1901,Variables!$A$5:$A$105,0))</f>
        <v/>
      </c>
      <c r="J1901" s="14">
        <f>INDEX(Variables!$E$5:$E$105,MATCH($A1901,Variables!$A$5:$A$105,0))</f>
        <v/>
      </c>
      <c r="K1901" s="11">
        <f>LOWER(Settings!$C$4)&amp;".mit."&amp;$A1901&amp;IF($C1901="","","."&amp;$C1901&amp;"."&amp;$B1901)&amp;IF(INDEX(Variables!$D$5:$D$105,MATCH($A1901,Variables!$A$5:$A$105,0))="","","."&amp;INDEX(Variables!$D$5:$D$105,MATCH($A1901,Variables!$A$5:$A$105,0)))&amp;"."&amp;K$5</f>
        <v/>
      </c>
      <c r="L1901" s="38">
        <f>L1874+L1883+L1892</f>
        <v/>
      </c>
      <c r="M1901" s="37">
        <f>M1874+M1883+M1892</f>
        <v/>
      </c>
      <c r="N1901" s="37">
        <f>N1874+N1883+N1892</f>
        <v/>
      </c>
      <c r="O1901" s="37">
        <f>O1874+O1883+O1892</f>
        <v/>
      </c>
      <c r="P1901" s="37">
        <f>P1874+P1883+P1892</f>
        <v/>
      </c>
      <c r="Q1901" s="37">
        <f>Q1874+Q1883+Q1892</f>
        <v/>
      </c>
      <c r="R1901" s="37">
        <f>R1874+R1883+R1892</f>
        <v/>
      </c>
      <c r="S1901" s="37">
        <f>S1874+S1883+S1892</f>
        <v/>
      </c>
      <c r="T1901" s="37">
        <f>T1874+T1883+T1892</f>
        <v/>
      </c>
      <c r="U1901" s="37">
        <f>U1874+U1883+U1892</f>
        <v/>
      </c>
      <c r="V1901" s="37">
        <f>V1874+V1883+V1892</f>
        <v/>
      </c>
      <c r="W1901" s="37">
        <f>W1874+W1883+W1892</f>
        <v/>
      </c>
      <c r="X1901" s="37">
        <f>X1874+X1883+X1892</f>
        <v/>
      </c>
      <c r="Y1901" s="37">
        <f>Y1874+Y1883+Y1892</f>
        <v/>
      </c>
      <c r="Z1901" s="37">
        <f>Z1874+Z1883+Z1892</f>
        <v/>
      </c>
      <c r="AA1901" s="37">
        <f>AA1874+AA1883+AA1892</f>
        <v/>
      </c>
      <c r="AB1901" s="37">
        <f>AB1874+AB1883+AB1892</f>
        <v/>
      </c>
      <c r="AC1901" s="37">
        <f>AC1874+AC1883+AC1892</f>
        <v/>
      </c>
      <c r="AD1901" s="40">
        <f>NEWPOLICY(AD1874,AD1883,AD1892)</f>
        <v/>
      </c>
      <c r="AF1901" s="11">
        <f>LOWER(Settings!$C$4)&amp;".mit."&amp;$A1901&amp;IF($C1901="","","."&amp;$C1901&amp;"."&amp;$B1901)&amp;IF(INDEX(Variables!$D$5:$D$105,MATCH($A1901,Variables!$A$5:$A$105,0))="","","."&amp;INDEX(Variables!$D$5:$D$105,MATCH($A1901,Variables!$A$5:$A$105,0)))&amp;"."&amp;AF$5</f>
        <v/>
      </c>
      <c r="AG1901" s="38">
        <f>AG1874+AG1883+AG1892</f>
        <v/>
      </c>
      <c r="AH1901" s="37">
        <f>AH1874+AH1883+AH1892</f>
        <v/>
      </c>
      <c r="AI1901" s="37">
        <f>AI1874+AI1883+AI1892</f>
        <v/>
      </c>
      <c r="AJ1901" s="37">
        <f>AJ1874+AJ1883+AJ1892</f>
        <v/>
      </c>
      <c r="AK1901" s="37">
        <f>AK1874+AK1883+AK1892</f>
        <v/>
      </c>
      <c r="AL1901" s="37">
        <f>AL1874+AL1883+AL1892</f>
        <v/>
      </c>
      <c r="AM1901" s="37">
        <f>AM1874+AM1883+AM1892</f>
        <v/>
      </c>
      <c r="AN1901" s="37">
        <f>AN1874+AN1883+AN1892</f>
        <v/>
      </c>
      <c r="AO1901" s="37">
        <f>AO1874+AO1883+AO1892</f>
        <v/>
      </c>
      <c r="AP1901" s="37">
        <f>AP1874+AP1883+AP1892</f>
        <v/>
      </c>
      <c r="AQ1901" s="37">
        <f>AQ1874+AQ1883+AQ1892</f>
        <v/>
      </c>
      <c r="AR1901" s="37">
        <f>AR1874+AR1883+AR1892</f>
        <v/>
      </c>
      <c r="AS1901" s="37">
        <f>AS1874+AS1883+AS1892</f>
        <v/>
      </c>
      <c r="AT1901" s="37">
        <f>AT1874+AT1883+AT1892</f>
        <v/>
      </c>
      <c r="AU1901" s="37">
        <f>AU1874+AU1883+AU1892</f>
        <v/>
      </c>
      <c r="AV1901" s="37">
        <f>AV1874+AV1883+AV1892</f>
        <v/>
      </c>
      <c r="AW1901" s="37">
        <f>AW1874+AW1883+AW1892</f>
        <v/>
      </c>
      <c r="AX1901" s="37">
        <f>AX1874+AX1883+AX1892</f>
        <v/>
      </c>
      <c r="AY1901" s="40">
        <f>NEWPOLICY(AY1874,AY1883,AY1892)</f>
        <v/>
      </c>
    </row>
    <row r="1902" hidden="1" outlineLevel="2">
      <c r="A1902" s="14" t="inlineStr">
        <is>
          <t>nce</t>
        </is>
      </c>
      <c r="B1902" s="14" t="inlineStr">
        <is>
          <t>gso</t>
        </is>
      </c>
      <c r="C1902" s="14" t="inlineStr">
        <is>
          <t>oen</t>
        </is>
      </c>
      <c r="D1902" s="36" t="n"/>
      <c r="E1902" s="36" t="n"/>
      <c r="F1902" s="36" t="n"/>
      <c r="G1902" s="36" t="n"/>
      <c r="H1902" s="14">
        <f>INDEX(Variables!$B$5:$B$105,MATCH($A1902,Variables!$A$5:$A$105,0))&amp;IF($C1902="",""," | "&amp;INDEX(Mapping!$B$5:$B$26,MATCH($C1902,Mapping!$A$5:$A$26,0))&amp;" | "&amp;INDEX(Mapping!$B$30:$B$41,MATCH($B1902,Mapping!$A$30:$A$41,0)))</f>
        <v/>
      </c>
      <c r="I1902" s="14">
        <f>INDEX(Variables!$C$5:$C$105,MATCH($A1902,Variables!$A$5:$A$105,0))</f>
        <v/>
      </c>
      <c r="J1902" s="14">
        <f>INDEX(Variables!$E$5:$E$105,MATCH($A1902,Variables!$A$5:$A$105,0))</f>
        <v/>
      </c>
      <c r="K1902" s="11">
        <f>LOWER(Settings!$C$4)&amp;".mit."&amp;$A1902&amp;IF($C1902="","","."&amp;$C1902&amp;"."&amp;$B1902)&amp;IF(INDEX(Variables!$D$5:$D$105,MATCH($A1902,Variables!$A$5:$A$105,0))="","","."&amp;INDEX(Variables!$D$5:$D$105,MATCH($A1902,Variables!$A$5:$A$105,0)))&amp;"."&amp;K$5</f>
        <v/>
      </c>
      <c r="L1902" s="38">
        <f>L1875+L1884+L1893</f>
        <v/>
      </c>
      <c r="M1902" s="37">
        <f>M1875+M1884+M1893</f>
        <v/>
      </c>
      <c r="N1902" s="37">
        <f>N1875+N1884+N1893</f>
        <v/>
      </c>
      <c r="O1902" s="37">
        <f>O1875+O1884+O1893</f>
        <v/>
      </c>
      <c r="P1902" s="37">
        <f>P1875+P1884+P1893</f>
        <v/>
      </c>
      <c r="Q1902" s="37">
        <f>Q1875+Q1884+Q1893</f>
        <v/>
      </c>
      <c r="R1902" s="37">
        <f>R1875+R1884+R1893</f>
        <v/>
      </c>
      <c r="S1902" s="37">
        <f>S1875+S1884+S1893</f>
        <v/>
      </c>
      <c r="T1902" s="37">
        <f>T1875+T1884+T1893</f>
        <v/>
      </c>
      <c r="U1902" s="37">
        <f>U1875+U1884+U1893</f>
        <v/>
      </c>
      <c r="V1902" s="37">
        <f>V1875+V1884+V1893</f>
        <v/>
      </c>
      <c r="W1902" s="37">
        <f>W1875+W1884+W1893</f>
        <v/>
      </c>
      <c r="X1902" s="37">
        <f>X1875+X1884+X1893</f>
        <v/>
      </c>
      <c r="Y1902" s="37">
        <f>Y1875+Y1884+Y1893</f>
        <v/>
      </c>
      <c r="Z1902" s="37">
        <f>Z1875+Z1884+Z1893</f>
        <v/>
      </c>
      <c r="AA1902" s="37">
        <f>AA1875+AA1884+AA1893</f>
        <v/>
      </c>
      <c r="AB1902" s="37">
        <f>AB1875+AB1884+AB1893</f>
        <v/>
      </c>
      <c r="AC1902" s="37">
        <f>AC1875+AC1884+AC1893</f>
        <v/>
      </c>
      <c r="AD1902" s="40">
        <f>NEWPOLICY(AD1875,AD1884,AD1893)</f>
        <v/>
      </c>
      <c r="AF1902" s="11">
        <f>LOWER(Settings!$C$4)&amp;".mit."&amp;$A1902&amp;IF($C1902="","","."&amp;$C1902&amp;"."&amp;$B1902)&amp;IF(INDEX(Variables!$D$5:$D$105,MATCH($A1902,Variables!$A$5:$A$105,0))="","","."&amp;INDEX(Variables!$D$5:$D$105,MATCH($A1902,Variables!$A$5:$A$105,0)))&amp;"."&amp;AF$5</f>
        <v/>
      </c>
      <c r="AG1902" s="38">
        <f>AG1875+AG1884+AG1893</f>
        <v/>
      </c>
      <c r="AH1902" s="37">
        <f>AH1875+AH1884+AH1893</f>
        <v/>
      </c>
      <c r="AI1902" s="37">
        <f>AI1875+AI1884+AI1893</f>
        <v/>
      </c>
      <c r="AJ1902" s="37">
        <f>AJ1875+AJ1884+AJ1893</f>
        <v/>
      </c>
      <c r="AK1902" s="37">
        <f>AK1875+AK1884+AK1893</f>
        <v/>
      </c>
      <c r="AL1902" s="37">
        <f>AL1875+AL1884+AL1893</f>
        <v/>
      </c>
      <c r="AM1902" s="37">
        <f>AM1875+AM1884+AM1893</f>
        <v/>
      </c>
      <c r="AN1902" s="37">
        <f>AN1875+AN1884+AN1893</f>
        <v/>
      </c>
      <c r="AO1902" s="37">
        <f>AO1875+AO1884+AO1893</f>
        <v/>
      </c>
      <c r="AP1902" s="37">
        <f>AP1875+AP1884+AP1893</f>
        <v/>
      </c>
      <c r="AQ1902" s="37">
        <f>AQ1875+AQ1884+AQ1893</f>
        <v/>
      </c>
      <c r="AR1902" s="37">
        <f>AR1875+AR1884+AR1893</f>
        <v/>
      </c>
      <c r="AS1902" s="37">
        <f>AS1875+AS1884+AS1893</f>
        <v/>
      </c>
      <c r="AT1902" s="37">
        <f>AT1875+AT1884+AT1893</f>
        <v/>
      </c>
      <c r="AU1902" s="37">
        <f>AU1875+AU1884+AU1893</f>
        <v/>
      </c>
      <c r="AV1902" s="37">
        <f>AV1875+AV1884+AV1893</f>
        <v/>
      </c>
      <c r="AW1902" s="37">
        <f>AW1875+AW1884+AW1893</f>
        <v/>
      </c>
      <c r="AX1902" s="37">
        <f>AX1875+AX1884+AX1893</f>
        <v/>
      </c>
      <c r="AY1902" s="40">
        <f>NEWPOLICY(AY1875,AY1884,AY1893)</f>
        <v/>
      </c>
    </row>
    <row r="1903" hidden="1" outlineLevel="2">
      <c r="A1903" s="14" t="inlineStr">
        <is>
          <t>nce</t>
        </is>
      </c>
      <c r="B1903" s="14" t="inlineStr">
        <is>
          <t>die</t>
        </is>
      </c>
      <c r="C1903" s="14" t="inlineStr">
        <is>
          <t>oen</t>
        </is>
      </c>
      <c r="D1903" s="36" t="n"/>
      <c r="E1903" s="36" t="n"/>
      <c r="F1903" s="36" t="n"/>
      <c r="G1903" s="36" t="n"/>
      <c r="H1903" s="14">
        <f>INDEX(Variables!$B$5:$B$105,MATCH($A1903,Variables!$A$5:$A$105,0))&amp;IF($C1903="",""," | "&amp;INDEX(Mapping!$B$5:$B$26,MATCH($C1903,Mapping!$A$5:$A$26,0))&amp;" | "&amp;INDEX(Mapping!$B$30:$B$41,MATCH($B1903,Mapping!$A$30:$A$41,0)))</f>
        <v/>
      </c>
      <c r="I1903" s="14">
        <f>INDEX(Variables!$C$5:$C$105,MATCH($A1903,Variables!$A$5:$A$105,0))</f>
        <v/>
      </c>
      <c r="J1903" s="14">
        <f>INDEX(Variables!$E$5:$E$105,MATCH($A1903,Variables!$A$5:$A$105,0))</f>
        <v/>
      </c>
      <c r="K1903" s="11">
        <f>LOWER(Settings!$C$4)&amp;".mit."&amp;$A1903&amp;IF($C1903="","","."&amp;$C1903&amp;"."&amp;$B1903)&amp;IF(INDEX(Variables!$D$5:$D$105,MATCH($A1903,Variables!$A$5:$A$105,0))="","","."&amp;INDEX(Variables!$D$5:$D$105,MATCH($A1903,Variables!$A$5:$A$105,0)))&amp;"."&amp;K$5</f>
        <v/>
      </c>
      <c r="L1903" s="38">
        <f>L1876+L1885+L1894</f>
        <v/>
      </c>
      <c r="M1903" s="37">
        <f>M1876+M1885+M1894</f>
        <v/>
      </c>
      <c r="N1903" s="37">
        <f>N1876+N1885+N1894</f>
        <v/>
      </c>
      <c r="O1903" s="37">
        <f>O1876+O1885+O1894</f>
        <v/>
      </c>
      <c r="P1903" s="37">
        <f>P1876+P1885+P1894</f>
        <v/>
      </c>
      <c r="Q1903" s="37">
        <f>Q1876+Q1885+Q1894</f>
        <v/>
      </c>
      <c r="R1903" s="37">
        <f>R1876+R1885+R1894</f>
        <v/>
      </c>
      <c r="S1903" s="37">
        <f>S1876+S1885+S1894</f>
        <v/>
      </c>
      <c r="T1903" s="37">
        <f>T1876+T1885+T1894</f>
        <v/>
      </c>
      <c r="U1903" s="37">
        <f>U1876+U1885+U1894</f>
        <v/>
      </c>
      <c r="V1903" s="37">
        <f>V1876+V1885+V1894</f>
        <v/>
      </c>
      <c r="W1903" s="37">
        <f>W1876+W1885+W1894</f>
        <v/>
      </c>
      <c r="X1903" s="37">
        <f>X1876+X1885+X1894</f>
        <v/>
      </c>
      <c r="Y1903" s="37">
        <f>Y1876+Y1885+Y1894</f>
        <v/>
      </c>
      <c r="Z1903" s="37">
        <f>Z1876+Z1885+Z1894</f>
        <v/>
      </c>
      <c r="AA1903" s="37">
        <f>AA1876+AA1885+AA1894</f>
        <v/>
      </c>
      <c r="AB1903" s="37">
        <f>AB1876+AB1885+AB1894</f>
        <v/>
      </c>
      <c r="AC1903" s="37">
        <f>AC1876+AC1885+AC1894</f>
        <v/>
      </c>
      <c r="AD1903" s="40">
        <f>NEWPOLICY(AD1876,AD1885,AD1894)</f>
        <v/>
      </c>
      <c r="AF1903" s="11">
        <f>LOWER(Settings!$C$4)&amp;".mit."&amp;$A1903&amp;IF($C1903="","","."&amp;$C1903&amp;"."&amp;$B1903)&amp;IF(INDEX(Variables!$D$5:$D$105,MATCH($A1903,Variables!$A$5:$A$105,0))="","","."&amp;INDEX(Variables!$D$5:$D$105,MATCH($A1903,Variables!$A$5:$A$105,0)))&amp;"."&amp;AF$5</f>
        <v/>
      </c>
      <c r="AG1903" s="38">
        <f>AG1876+AG1885+AG1894</f>
        <v/>
      </c>
      <c r="AH1903" s="37">
        <f>AH1876+AH1885+AH1894</f>
        <v/>
      </c>
      <c r="AI1903" s="37">
        <f>AI1876+AI1885+AI1894</f>
        <v/>
      </c>
      <c r="AJ1903" s="37">
        <f>AJ1876+AJ1885+AJ1894</f>
        <v/>
      </c>
      <c r="AK1903" s="37">
        <f>AK1876+AK1885+AK1894</f>
        <v/>
      </c>
      <c r="AL1903" s="37">
        <f>AL1876+AL1885+AL1894</f>
        <v/>
      </c>
      <c r="AM1903" s="37">
        <f>AM1876+AM1885+AM1894</f>
        <v/>
      </c>
      <c r="AN1903" s="37">
        <f>AN1876+AN1885+AN1894</f>
        <v/>
      </c>
      <c r="AO1903" s="37">
        <f>AO1876+AO1885+AO1894</f>
        <v/>
      </c>
      <c r="AP1903" s="37">
        <f>AP1876+AP1885+AP1894</f>
        <v/>
      </c>
      <c r="AQ1903" s="37">
        <f>AQ1876+AQ1885+AQ1894</f>
        <v/>
      </c>
      <c r="AR1903" s="37">
        <f>AR1876+AR1885+AR1894</f>
        <v/>
      </c>
      <c r="AS1903" s="37">
        <f>AS1876+AS1885+AS1894</f>
        <v/>
      </c>
      <c r="AT1903" s="37">
        <f>AT1876+AT1885+AT1894</f>
        <v/>
      </c>
      <c r="AU1903" s="37">
        <f>AU1876+AU1885+AU1894</f>
        <v/>
      </c>
      <c r="AV1903" s="37">
        <f>AV1876+AV1885+AV1894</f>
        <v/>
      </c>
      <c r="AW1903" s="37">
        <f>AW1876+AW1885+AW1894</f>
        <v/>
      </c>
      <c r="AX1903" s="37">
        <f>AX1876+AX1885+AX1894</f>
        <v/>
      </c>
      <c r="AY1903" s="40">
        <f>NEWPOLICY(AY1876,AY1885,AY1894)</f>
        <v/>
      </c>
    </row>
    <row r="1904" hidden="1" outlineLevel="2">
      <c r="A1904" s="14" t="inlineStr">
        <is>
          <t>nce</t>
        </is>
      </c>
      <c r="B1904" s="14" t="inlineStr">
        <is>
          <t>lpg</t>
        </is>
      </c>
      <c r="C1904" s="14" t="inlineStr">
        <is>
          <t>oen</t>
        </is>
      </c>
      <c r="D1904" s="36" t="n"/>
      <c r="E1904" s="36" t="n"/>
      <c r="F1904" s="36" t="n"/>
      <c r="G1904" s="36" t="n"/>
      <c r="H1904" s="14">
        <f>INDEX(Variables!$B$5:$B$105,MATCH($A1904,Variables!$A$5:$A$105,0))&amp;IF($C1904="",""," | "&amp;INDEX(Mapping!$B$5:$B$26,MATCH($C1904,Mapping!$A$5:$A$26,0))&amp;" | "&amp;INDEX(Mapping!$B$30:$B$41,MATCH($B1904,Mapping!$A$30:$A$41,0)))</f>
        <v/>
      </c>
      <c r="I1904" s="14">
        <f>INDEX(Variables!$C$5:$C$105,MATCH($A1904,Variables!$A$5:$A$105,0))</f>
        <v/>
      </c>
      <c r="J1904" s="14">
        <f>INDEX(Variables!$E$5:$E$105,MATCH($A1904,Variables!$A$5:$A$105,0))</f>
        <v/>
      </c>
      <c r="K1904" s="11">
        <f>LOWER(Settings!$C$4)&amp;".mit."&amp;$A1904&amp;IF($C1904="","","."&amp;$C1904&amp;"."&amp;$B1904)&amp;IF(INDEX(Variables!$D$5:$D$105,MATCH($A1904,Variables!$A$5:$A$105,0))="","","."&amp;INDEX(Variables!$D$5:$D$105,MATCH($A1904,Variables!$A$5:$A$105,0)))&amp;"."&amp;K$5</f>
        <v/>
      </c>
      <c r="L1904" s="38">
        <f>L1877+L1886+L1895</f>
        <v/>
      </c>
      <c r="M1904" s="37">
        <f>M1877+M1886+M1895</f>
        <v/>
      </c>
      <c r="N1904" s="37">
        <f>N1877+N1886+N1895</f>
        <v/>
      </c>
      <c r="O1904" s="37">
        <f>O1877+O1886+O1895</f>
        <v/>
      </c>
      <c r="P1904" s="37">
        <f>P1877+P1886+P1895</f>
        <v/>
      </c>
      <c r="Q1904" s="37">
        <f>Q1877+Q1886+Q1895</f>
        <v/>
      </c>
      <c r="R1904" s="37">
        <f>R1877+R1886+R1895</f>
        <v/>
      </c>
      <c r="S1904" s="37">
        <f>S1877+S1886+S1895</f>
        <v/>
      </c>
      <c r="T1904" s="37">
        <f>T1877+T1886+T1895</f>
        <v/>
      </c>
      <c r="U1904" s="37">
        <f>U1877+U1886+U1895</f>
        <v/>
      </c>
      <c r="V1904" s="37">
        <f>V1877+V1886+V1895</f>
        <v/>
      </c>
      <c r="W1904" s="37">
        <f>W1877+W1886+W1895</f>
        <v/>
      </c>
      <c r="X1904" s="37">
        <f>X1877+X1886+X1895</f>
        <v/>
      </c>
      <c r="Y1904" s="37">
        <f>Y1877+Y1886+Y1895</f>
        <v/>
      </c>
      <c r="Z1904" s="37">
        <f>Z1877+Z1886+Z1895</f>
        <v/>
      </c>
      <c r="AA1904" s="37">
        <f>AA1877+AA1886+AA1895</f>
        <v/>
      </c>
      <c r="AB1904" s="37">
        <f>AB1877+AB1886+AB1895</f>
        <v/>
      </c>
      <c r="AC1904" s="37">
        <f>AC1877+AC1886+AC1895</f>
        <v/>
      </c>
      <c r="AD1904" s="40">
        <f>NEWPOLICY(AD1877,AD1886,AD1895)</f>
        <v/>
      </c>
      <c r="AF1904" s="11">
        <f>LOWER(Settings!$C$4)&amp;".mit."&amp;$A1904&amp;IF($C1904="","","."&amp;$C1904&amp;"."&amp;$B1904)&amp;IF(INDEX(Variables!$D$5:$D$105,MATCH($A1904,Variables!$A$5:$A$105,0))="","","."&amp;INDEX(Variables!$D$5:$D$105,MATCH($A1904,Variables!$A$5:$A$105,0)))&amp;"."&amp;AF$5</f>
        <v/>
      </c>
      <c r="AG1904" s="38">
        <f>AG1877+AG1886+AG1895</f>
        <v/>
      </c>
      <c r="AH1904" s="37">
        <f>AH1877+AH1886+AH1895</f>
        <v/>
      </c>
      <c r="AI1904" s="37">
        <f>AI1877+AI1886+AI1895</f>
        <v/>
      </c>
      <c r="AJ1904" s="37">
        <f>AJ1877+AJ1886+AJ1895</f>
        <v/>
      </c>
      <c r="AK1904" s="37">
        <f>AK1877+AK1886+AK1895</f>
        <v/>
      </c>
      <c r="AL1904" s="37">
        <f>AL1877+AL1886+AL1895</f>
        <v/>
      </c>
      <c r="AM1904" s="37">
        <f>AM1877+AM1886+AM1895</f>
        <v/>
      </c>
      <c r="AN1904" s="37">
        <f>AN1877+AN1886+AN1895</f>
        <v/>
      </c>
      <c r="AO1904" s="37">
        <f>AO1877+AO1886+AO1895</f>
        <v/>
      </c>
      <c r="AP1904" s="37">
        <f>AP1877+AP1886+AP1895</f>
        <v/>
      </c>
      <c r="AQ1904" s="37">
        <f>AQ1877+AQ1886+AQ1895</f>
        <v/>
      </c>
      <c r="AR1904" s="37">
        <f>AR1877+AR1886+AR1895</f>
        <v/>
      </c>
      <c r="AS1904" s="37">
        <f>AS1877+AS1886+AS1895</f>
        <v/>
      </c>
      <c r="AT1904" s="37">
        <f>AT1877+AT1886+AT1895</f>
        <v/>
      </c>
      <c r="AU1904" s="37">
        <f>AU1877+AU1886+AU1895</f>
        <v/>
      </c>
      <c r="AV1904" s="37">
        <f>AV1877+AV1886+AV1895</f>
        <v/>
      </c>
      <c r="AW1904" s="37">
        <f>AW1877+AW1886+AW1895</f>
        <v/>
      </c>
      <c r="AX1904" s="37">
        <f>AX1877+AX1886+AX1895</f>
        <v/>
      </c>
      <c r="AY1904" s="40">
        <f>NEWPOLICY(AY1877,AY1886,AY1895)</f>
        <v/>
      </c>
    </row>
    <row r="1905" hidden="1" outlineLevel="2">
      <c r="A1905" s="14" t="inlineStr">
        <is>
          <t>nce</t>
        </is>
      </c>
      <c r="B1905" s="14" t="inlineStr">
        <is>
          <t>ker</t>
        </is>
      </c>
      <c r="C1905" s="14" t="inlineStr">
        <is>
          <t>oen</t>
        </is>
      </c>
      <c r="D1905" s="36" t="n"/>
      <c r="E1905" s="36" t="n"/>
      <c r="F1905" s="36" t="n"/>
      <c r="G1905" s="36" t="n"/>
      <c r="H1905" s="14">
        <f>INDEX(Variables!$B$5:$B$105,MATCH($A1905,Variables!$A$5:$A$105,0))&amp;IF($C1905="",""," | "&amp;INDEX(Mapping!$B$5:$B$26,MATCH($C1905,Mapping!$A$5:$A$26,0))&amp;" | "&amp;INDEX(Mapping!$B$30:$B$41,MATCH($B1905,Mapping!$A$30:$A$41,0)))</f>
        <v/>
      </c>
      <c r="I1905" s="14">
        <f>INDEX(Variables!$C$5:$C$105,MATCH($A1905,Variables!$A$5:$A$105,0))</f>
        <v/>
      </c>
      <c r="J1905" s="14">
        <f>INDEX(Variables!$E$5:$E$105,MATCH($A1905,Variables!$A$5:$A$105,0))</f>
        <v/>
      </c>
      <c r="K1905" s="11">
        <f>LOWER(Settings!$C$4)&amp;".mit."&amp;$A1905&amp;IF($C1905="","","."&amp;$C1905&amp;"."&amp;$B1905)&amp;IF(INDEX(Variables!$D$5:$D$105,MATCH($A1905,Variables!$A$5:$A$105,0))="","","."&amp;INDEX(Variables!$D$5:$D$105,MATCH($A1905,Variables!$A$5:$A$105,0)))&amp;"."&amp;K$5</f>
        <v/>
      </c>
      <c r="L1905" s="38">
        <f>L1878+L1887+L1896</f>
        <v/>
      </c>
      <c r="M1905" s="37">
        <f>M1878+M1887+M1896</f>
        <v/>
      </c>
      <c r="N1905" s="37">
        <f>N1878+N1887+N1896</f>
        <v/>
      </c>
      <c r="O1905" s="37">
        <f>O1878+O1887+O1896</f>
        <v/>
      </c>
      <c r="P1905" s="37">
        <f>P1878+P1887+P1896</f>
        <v/>
      </c>
      <c r="Q1905" s="37">
        <f>Q1878+Q1887+Q1896</f>
        <v/>
      </c>
      <c r="R1905" s="37">
        <f>R1878+R1887+R1896</f>
        <v/>
      </c>
      <c r="S1905" s="37">
        <f>S1878+S1887+S1896</f>
        <v/>
      </c>
      <c r="T1905" s="37">
        <f>T1878+T1887+T1896</f>
        <v/>
      </c>
      <c r="U1905" s="37">
        <f>U1878+U1887+U1896</f>
        <v/>
      </c>
      <c r="V1905" s="37">
        <f>V1878+V1887+V1896</f>
        <v/>
      </c>
      <c r="W1905" s="37">
        <f>W1878+W1887+W1896</f>
        <v/>
      </c>
      <c r="X1905" s="37">
        <f>X1878+X1887+X1896</f>
        <v/>
      </c>
      <c r="Y1905" s="37">
        <f>Y1878+Y1887+Y1896</f>
        <v/>
      </c>
      <c r="Z1905" s="37">
        <f>Z1878+Z1887+Z1896</f>
        <v/>
      </c>
      <c r="AA1905" s="37">
        <f>AA1878+AA1887+AA1896</f>
        <v/>
      </c>
      <c r="AB1905" s="37">
        <f>AB1878+AB1887+AB1896</f>
        <v/>
      </c>
      <c r="AC1905" s="37">
        <f>AC1878+AC1887+AC1896</f>
        <v/>
      </c>
      <c r="AD1905" s="40">
        <f>NEWPOLICY(AD1878,AD1887,AD1896)</f>
        <v/>
      </c>
      <c r="AF1905" s="11">
        <f>LOWER(Settings!$C$4)&amp;".mit."&amp;$A1905&amp;IF($C1905="","","."&amp;$C1905&amp;"."&amp;$B1905)&amp;IF(INDEX(Variables!$D$5:$D$105,MATCH($A1905,Variables!$A$5:$A$105,0))="","","."&amp;INDEX(Variables!$D$5:$D$105,MATCH($A1905,Variables!$A$5:$A$105,0)))&amp;"."&amp;AF$5</f>
        <v/>
      </c>
      <c r="AG1905" s="38">
        <f>AG1878+AG1887+AG1896</f>
        <v/>
      </c>
      <c r="AH1905" s="37">
        <f>AH1878+AH1887+AH1896</f>
        <v/>
      </c>
      <c r="AI1905" s="37">
        <f>AI1878+AI1887+AI1896</f>
        <v/>
      </c>
      <c r="AJ1905" s="37">
        <f>AJ1878+AJ1887+AJ1896</f>
        <v/>
      </c>
      <c r="AK1905" s="37">
        <f>AK1878+AK1887+AK1896</f>
        <v/>
      </c>
      <c r="AL1905" s="37">
        <f>AL1878+AL1887+AL1896</f>
        <v/>
      </c>
      <c r="AM1905" s="37">
        <f>AM1878+AM1887+AM1896</f>
        <v/>
      </c>
      <c r="AN1905" s="37">
        <f>AN1878+AN1887+AN1896</f>
        <v/>
      </c>
      <c r="AO1905" s="37">
        <f>AO1878+AO1887+AO1896</f>
        <v/>
      </c>
      <c r="AP1905" s="37">
        <f>AP1878+AP1887+AP1896</f>
        <v/>
      </c>
      <c r="AQ1905" s="37">
        <f>AQ1878+AQ1887+AQ1896</f>
        <v/>
      </c>
      <c r="AR1905" s="37">
        <f>AR1878+AR1887+AR1896</f>
        <v/>
      </c>
      <c r="AS1905" s="37">
        <f>AS1878+AS1887+AS1896</f>
        <v/>
      </c>
      <c r="AT1905" s="37">
        <f>AT1878+AT1887+AT1896</f>
        <v/>
      </c>
      <c r="AU1905" s="37">
        <f>AU1878+AU1887+AU1896</f>
        <v/>
      </c>
      <c r="AV1905" s="37">
        <f>AV1878+AV1887+AV1896</f>
        <v/>
      </c>
      <c r="AW1905" s="37">
        <f>AW1878+AW1887+AW1896</f>
        <v/>
      </c>
      <c r="AX1905" s="37">
        <f>AX1878+AX1887+AX1896</f>
        <v/>
      </c>
      <c r="AY1905" s="40">
        <f>NEWPOLICY(AY1878,AY1887,AY1896)</f>
        <v/>
      </c>
    </row>
    <row r="1906" hidden="1" outlineLevel="2">
      <c r="A1906" s="14" t="inlineStr">
        <is>
          <t>nce</t>
        </is>
      </c>
      <c r="B1906" s="14" t="inlineStr">
        <is>
          <t>oop</t>
        </is>
      </c>
      <c r="C1906" s="14" t="inlineStr">
        <is>
          <t>oen</t>
        </is>
      </c>
      <c r="D1906" s="36" t="n"/>
      <c r="E1906" s="36" t="n"/>
      <c r="F1906" s="36" t="n"/>
      <c r="G1906" s="36" t="n"/>
      <c r="H1906" s="14">
        <f>INDEX(Variables!$B$5:$B$105,MATCH($A1906,Variables!$A$5:$A$105,0))&amp;IF($C1906="",""," | "&amp;INDEX(Mapping!$B$5:$B$26,MATCH($C1906,Mapping!$A$5:$A$26,0))&amp;" | "&amp;INDEX(Mapping!$B$30:$B$41,MATCH($B1906,Mapping!$A$30:$A$41,0)))</f>
        <v/>
      </c>
      <c r="I1906" s="14">
        <f>INDEX(Variables!$C$5:$C$105,MATCH($A1906,Variables!$A$5:$A$105,0))</f>
        <v/>
      </c>
      <c r="J1906" s="14">
        <f>INDEX(Variables!$E$5:$E$105,MATCH($A1906,Variables!$A$5:$A$105,0))</f>
        <v/>
      </c>
      <c r="K1906" s="11">
        <f>LOWER(Settings!$C$4)&amp;".mit."&amp;$A1906&amp;IF($C1906="","","."&amp;$C1906&amp;"."&amp;$B1906)&amp;IF(INDEX(Variables!$D$5:$D$105,MATCH($A1906,Variables!$A$5:$A$105,0))="","","."&amp;INDEX(Variables!$D$5:$D$105,MATCH($A1906,Variables!$A$5:$A$105,0)))&amp;"."&amp;K$5</f>
        <v/>
      </c>
      <c r="L1906" s="38">
        <f>L1879+L1888+L1897</f>
        <v/>
      </c>
      <c r="M1906" s="37">
        <f>M1879+M1888+M1897</f>
        <v/>
      </c>
      <c r="N1906" s="37">
        <f>N1879+N1888+N1897</f>
        <v/>
      </c>
      <c r="O1906" s="37">
        <f>O1879+O1888+O1897</f>
        <v/>
      </c>
      <c r="P1906" s="37">
        <f>P1879+P1888+P1897</f>
        <v/>
      </c>
      <c r="Q1906" s="37">
        <f>Q1879+Q1888+Q1897</f>
        <v/>
      </c>
      <c r="R1906" s="37">
        <f>R1879+R1888+R1897</f>
        <v/>
      </c>
      <c r="S1906" s="37">
        <f>S1879+S1888+S1897</f>
        <v/>
      </c>
      <c r="T1906" s="37">
        <f>T1879+T1888+T1897</f>
        <v/>
      </c>
      <c r="U1906" s="37">
        <f>U1879+U1888+U1897</f>
        <v/>
      </c>
      <c r="V1906" s="37">
        <f>V1879+V1888+V1897</f>
        <v/>
      </c>
      <c r="W1906" s="37">
        <f>W1879+W1888+W1897</f>
        <v/>
      </c>
      <c r="X1906" s="37">
        <f>X1879+X1888+X1897</f>
        <v/>
      </c>
      <c r="Y1906" s="37">
        <f>Y1879+Y1888+Y1897</f>
        <v/>
      </c>
      <c r="Z1906" s="37">
        <f>Z1879+Z1888+Z1897</f>
        <v/>
      </c>
      <c r="AA1906" s="37">
        <f>AA1879+AA1888+AA1897</f>
        <v/>
      </c>
      <c r="AB1906" s="37">
        <f>AB1879+AB1888+AB1897</f>
        <v/>
      </c>
      <c r="AC1906" s="37">
        <f>AC1879+AC1888+AC1897</f>
        <v/>
      </c>
      <c r="AD1906" s="40">
        <f>NEWPOLICY(AD1879,AD1888,AD1897)</f>
        <v/>
      </c>
      <c r="AF1906" s="11">
        <f>LOWER(Settings!$C$4)&amp;".mit."&amp;$A1906&amp;IF($C1906="","","."&amp;$C1906&amp;"."&amp;$B1906)&amp;IF(INDEX(Variables!$D$5:$D$105,MATCH($A1906,Variables!$A$5:$A$105,0))="","","."&amp;INDEX(Variables!$D$5:$D$105,MATCH($A1906,Variables!$A$5:$A$105,0)))&amp;"."&amp;AF$5</f>
        <v/>
      </c>
      <c r="AG1906" s="38">
        <f>AG1879+AG1888+AG1897</f>
        <v/>
      </c>
      <c r="AH1906" s="37">
        <f>AH1879+AH1888+AH1897</f>
        <v/>
      </c>
      <c r="AI1906" s="37">
        <f>AI1879+AI1888+AI1897</f>
        <v/>
      </c>
      <c r="AJ1906" s="37">
        <f>AJ1879+AJ1888+AJ1897</f>
        <v/>
      </c>
      <c r="AK1906" s="37">
        <f>AK1879+AK1888+AK1897</f>
        <v/>
      </c>
      <c r="AL1906" s="37">
        <f>AL1879+AL1888+AL1897</f>
        <v/>
      </c>
      <c r="AM1906" s="37">
        <f>AM1879+AM1888+AM1897</f>
        <v/>
      </c>
      <c r="AN1906" s="37">
        <f>AN1879+AN1888+AN1897</f>
        <v/>
      </c>
      <c r="AO1906" s="37">
        <f>AO1879+AO1888+AO1897</f>
        <v/>
      </c>
      <c r="AP1906" s="37">
        <f>AP1879+AP1888+AP1897</f>
        <v/>
      </c>
      <c r="AQ1906" s="37">
        <f>AQ1879+AQ1888+AQ1897</f>
        <v/>
      </c>
      <c r="AR1906" s="37">
        <f>AR1879+AR1888+AR1897</f>
        <v/>
      </c>
      <c r="AS1906" s="37">
        <f>AS1879+AS1888+AS1897</f>
        <v/>
      </c>
      <c r="AT1906" s="37">
        <f>AT1879+AT1888+AT1897</f>
        <v/>
      </c>
      <c r="AU1906" s="37">
        <f>AU1879+AU1888+AU1897</f>
        <v/>
      </c>
      <c r="AV1906" s="37">
        <f>AV1879+AV1888+AV1897</f>
        <v/>
      </c>
      <c r="AW1906" s="37">
        <f>AW1879+AW1888+AW1897</f>
        <v/>
      </c>
      <c r="AX1906" s="37">
        <f>AX1879+AX1888+AX1897</f>
        <v/>
      </c>
      <c r="AY1906" s="40">
        <f>NEWPOLICY(AY1879,AY1888,AY1897)</f>
        <v/>
      </c>
    </row>
    <row r="1907" hidden="1" outlineLevel="2">
      <c r="A1907" s="14" t="inlineStr">
        <is>
          <t>nce</t>
        </is>
      </c>
      <c r="B1907" s="14" t="inlineStr">
        <is>
          <t>bio</t>
        </is>
      </c>
      <c r="C1907" s="14" t="inlineStr">
        <is>
          <t>oen</t>
        </is>
      </c>
      <c r="D1907" s="36" t="n"/>
      <c r="E1907" s="36" t="n"/>
      <c r="F1907" s="36" t="n"/>
      <c r="G1907" s="36" t="n"/>
      <c r="H1907" s="14">
        <f>INDEX(Variables!$B$5:$B$105,MATCH($A1907,Variables!$A$5:$A$105,0))&amp;IF($C1907="",""," | "&amp;INDEX(Mapping!$B$5:$B$26,MATCH($C1907,Mapping!$A$5:$A$26,0))&amp;" | "&amp;INDEX(Mapping!$B$30:$B$41,MATCH($B1907,Mapping!$A$30:$A$41,0)))</f>
        <v/>
      </c>
      <c r="I1907" s="14">
        <f>INDEX(Variables!$C$5:$C$105,MATCH($A1907,Variables!$A$5:$A$105,0))</f>
        <v/>
      </c>
      <c r="J1907" s="14">
        <f>INDEX(Variables!$E$5:$E$105,MATCH($A1907,Variables!$A$5:$A$105,0))</f>
        <v/>
      </c>
      <c r="K1907" s="11">
        <f>LOWER(Settings!$C$4)&amp;".mit."&amp;$A1907&amp;IF($C1907="","","."&amp;$C1907&amp;"."&amp;$B1907)&amp;IF(INDEX(Variables!$D$5:$D$105,MATCH($A1907,Variables!$A$5:$A$105,0))="","","."&amp;INDEX(Variables!$D$5:$D$105,MATCH($A1907,Variables!$A$5:$A$105,0)))&amp;"."&amp;K$5</f>
        <v/>
      </c>
      <c r="L1907" s="38">
        <f>L1880+L1889+L1898</f>
        <v/>
      </c>
      <c r="M1907" s="37">
        <f>M1880+M1889+M1898</f>
        <v/>
      </c>
      <c r="N1907" s="37">
        <f>N1880+N1889+N1898</f>
        <v/>
      </c>
      <c r="O1907" s="37">
        <f>O1880+O1889+O1898</f>
        <v/>
      </c>
      <c r="P1907" s="37">
        <f>P1880+P1889+P1898</f>
        <v/>
      </c>
      <c r="Q1907" s="37">
        <f>Q1880+Q1889+Q1898</f>
        <v/>
      </c>
      <c r="R1907" s="37">
        <f>R1880+R1889+R1898</f>
        <v/>
      </c>
      <c r="S1907" s="37">
        <f>S1880+S1889+S1898</f>
        <v/>
      </c>
      <c r="T1907" s="37">
        <f>T1880+T1889+T1898</f>
        <v/>
      </c>
      <c r="U1907" s="37">
        <f>U1880+U1889+U1898</f>
        <v/>
      </c>
      <c r="V1907" s="37">
        <f>V1880+V1889+V1898</f>
        <v/>
      </c>
      <c r="W1907" s="37">
        <f>W1880+W1889+W1898</f>
        <v/>
      </c>
      <c r="X1907" s="37">
        <f>X1880+X1889+X1898</f>
        <v/>
      </c>
      <c r="Y1907" s="37">
        <f>Y1880+Y1889+Y1898</f>
        <v/>
      </c>
      <c r="Z1907" s="37">
        <f>Z1880+Z1889+Z1898</f>
        <v/>
      </c>
      <c r="AA1907" s="37">
        <f>AA1880+AA1889+AA1898</f>
        <v/>
      </c>
      <c r="AB1907" s="37">
        <f>AB1880+AB1889+AB1898</f>
        <v/>
      </c>
      <c r="AC1907" s="37">
        <f>AC1880+AC1889+AC1898</f>
        <v/>
      </c>
      <c r="AD1907" s="40">
        <f>NEWPOLICY(AD1880,AD1889,AD1898)</f>
        <v/>
      </c>
      <c r="AF1907" s="11">
        <f>LOWER(Settings!$C$4)&amp;".mit."&amp;$A1907&amp;IF($C1907="","","."&amp;$C1907&amp;"."&amp;$B1907)&amp;IF(INDEX(Variables!$D$5:$D$105,MATCH($A1907,Variables!$A$5:$A$105,0))="","","."&amp;INDEX(Variables!$D$5:$D$105,MATCH($A1907,Variables!$A$5:$A$105,0)))&amp;"."&amp;AF$5</f>
        <v/>
      </c>
      <c r="AG1907" s="38">
        <f>AG1880+AG1889+AG1898</f>
        <v/>
      </c>
      <c r="AH1907" s="37">
        <f>AH1880+AH1889+AH1898</f>
        <v/>
      </c>
      <c r="AI1907" s="37">
        <f>AI1880+AI1889+AI1898</f>
        <v/>
      </c>
      <c r="AJ1907" s="37">
        <f>AJ1880+AJ1889+AJ1898</f>
        <v/>
      </c>
      <c r="AK1907" s="37">
        <f>AK1880+AK1889+AK1898</f>
        <v/>
      </c>
      <c r="AL1907" s="37">
        <f>AL1880+AL1889+AL1898</f>
        <v/>
      </c>
      <c r="AM1907" s="37">
        <f>AM1880+AM1889+AM1898</f>
        <v/>
      </c>
      <c r="AN1907" s="37">
        <f>AN1880+AN1889+AN1898</f>
        <v/>
      </c>
      <c r="AO1907" s="37">
        <f>AO1880+AO1889+AO1898</f>
        <v/>
      </c>
      <c r="AP1907" s="37">
        <f>AP1880+AP1889+AP1898</f>
        <v/>
      </c>
      <c r="AQ1907" s="37">
        <f>AQ1880+AQ1889+AQ1898</f>
        <v/>
      </c>
      <c r="AR1907" s="37">
        <f>AR1880+AR1889+AR1898</f>
        <v/>
      </c>
      <c r="AS1907" s="37">
        <f>AS1880+AS1889+AS1898</f>
        <v/>
      </c>
      <c r="AT1907" s="37">
        <f>AT1880+AT1889+AT1898</f>
        <v/>
      </c>
      <c r="AU1907" s="37">
        <f>AU1880+AU1889+AU1898</f>
        <v/>
      </c>
      <c r="AV1907" s="37">
        <f>AV1880+AV1889+AV1898</f>
        <v/>
      </c>
      <c r="AW1907" s="37">
        <f>AW1880+AW1889+AW1898</f>
        <v/>
      </c>
      <c r="AX1907" s="37">
        <f>AX1880+AX1889+AX1898</f>
        <v/>
      </c>
      <c r="AY1907" s="40">
        <f>NEWPOLICY(AY1880,AY1889,AY1898)</f>
        <v/>
      </c>
    </row>
    <row r="1908" hidden="1" outlineLevel="2"/>
    <row r="1909" hidden="1" outlineLevel="2">
      <c r="A1909" s="14" t="inlineStr">
        <is>
          <t>atp</t>
        </is>
      </c>
      <c r="B1909" s="14" t="inlineStr">
        <is>
          <t>coa</t>
        </is>
      </c>
      <c r="C1909" s="14" t="inlineStr">
        <is>
          <t>oen</t>
        </is>
      </c>
      <c r="D1909" s="37">
        <f>INDEX(Inputs!$R$5:$R$132,MATCH($B1909&amp;"|"&amp;$C1909,Inputs!$A$5:$A$132,0))</f>
        <v/>
      </c>
      <c r="E1909" s="37">
        <f>INDEX(Inputs!$S$5:$S$132,MATCH($B1909&amp;"|"&amp;$C1909,Inputs!$A$5:$A$132,0))</f>
        <v/>
      </c>
      <c r="F1909" s="36" t="n"/>
      <c r="G1909" s="36" t="n"/>
      <c r="H1909" s="14">
        <f>INDEX(Variables!$B$5:$B$105,MATCH($A1909,Variables!$A$5:$A$105,0))&amp;IF($C1909="",""," | "&amp;INDEX(Mapping!$B$5:$B$26,MATCH($C1909,Mapping!$A$5:$A$26,0))&amp;" | "&amp;INDEX(Mapping!$B$30:$B$41,MATCH($B1909,Mapping!$A$30:$A$41,0)))</f>
        <v/>
      </c>
      <c r="I1909" s="14">
        <f>INDEX(Variables!$C$5:$C$105,MATCH($A1909,Variables!$A$5:$A$105,0))</f>
        <v/>
      </c>
      <c r="J1909" s="14">
        <f>INDEX(Variables!$E$5:$E$105,MATCH($A1909,Variables!$A$5:$A$105,0))</f>
        <v/>
      </c>
      <c r="K1909" s="11">
        <f>LOWER(Settings!$C$4)&amp;".mit."&amp;$A1909&amp;IF($C1909="","","."&amp;$C1909&amp;"."&amp;$B1909)&amp;IF(INDEX(Variables!$D$5:$D$105,MATCH($A1909,Variables!$A$5:$A$105,0))="","","."&amp;INDEX(Variables!$D$5:$D$105,MATCH($A1909,Variables!$A$5:$A$105,0)))&amp;"."&amp;K$5</f>
        <v/>
      </c>
      <c r="L1909" s="38">
        <f>MAX(INDEX(L$292:L$303,$D1909)+L1900*(1+$E1909),0.01)</f>
        <v/>
      </c>
      <c r="M1909" s="37">
        <f>MAX(INDEX(M$292:M$303,$D1909)+M1900*(1+$E1909),0.01)</f>
        <v/>
      </c>
      <c r="N1909" s="37">
        <f>MAX(INDEX(N$292:N$303,$D1909)+N1900*(1+$E1909),0.01)</f>
        <v/>
      </c>
      <c r="O1909" s="37">
        <f>MAX(INDEX(O$292:O$303,$D1909)+O1900*(1+$E1909),0.01)</f>
        <v/>
      </c>
      <c r="P1909" s="37">
        <f>MAX(INDEX(P$292:P$303,$D1909)+P1900*(1+$E1909),0.01)</f>
        <v/>
      </c>
      <c r="Q1909" s="37">
        <f>MAX(INDEX(Q$292:Q$303,$D1909)+Q1900*(1+$E1909),0.01)</f>
        <v/>
      </c>
      <c r="R1909" s="37">
        <f>MAX(INDEX(R$292:R$303,$D1909)+R1900*(1+$E1909),0.01)</f>
        <v/>
      </c>
      <c r="S1909" s="37">
        <f>MAX(INDEX(S$292:S$303,$D1909)+S1900*(1+$E1909),0.01)</f>
        <v/>
      </c>
      <c r="T1909" s="37">
        <f>MAX(INDEX(T$292:T$303,$D1909)+T1900*(1+$E1909),0.01)</f>
        <v/>
      </c>
      <c r="U1909" s="37">
        <f>MAX(INDEX(U$292:U$303,$D1909)+U1900*(1+$E1909),0.01)</f>
        <v/>
      </c>
      <c r="V1909" s="37">
        <f>MAX(INDEX(V$292:V$303,$D1909)+V1900*(1+$E1909),0.01)</f>
        <v/>
      </c>
      <c r="W1909" s="37">
        <f>MAX(INDEX(W$292:W$303,$D1909)+W1900*(1+$E1909),0.01)</f>
        <v/>
      </c>
      <c r="X1909" s="37">
        <f>MAX(INDEX(X$292:X$303,$D1909)+X1900*(1+$E1909),0.01)</f>
        <v/>
      </c>
      <c r="Y1909" s="37">
        <f>MAX(INDEX(Y$292:Y$303,$D1909)+Y1900*(1+$E1909),0.01)</f>
        <v/>
      </c>
      <c r="Z1909" s="37">
        <f>MAX(INDEX(Z$292:Z$303,$D1909)+Z1900*(1+$E1909),0.01)</f>
        <v/>
      </c>
      <c r="AA1909" s="37">
        <f>MAX(INDEX(AA$292:AA$303,$D1909)+AA1900*(1+$E1909),0.01)</f>
        <v/>
      </c>
      <c r="AB1909" s="37">
        <f>MAX(INDEX(AB$292:AB$303,$D1909)+AB1900*(1+$E1909),0.01)</f>
        <v/>
      </c>
      <c r="AC1909" s="37">
        <f>MAX(INDEX(AC$292:AC$303,$D1909)+AC1900*(1+$E1909),0.01)</f>
        <v/>
      </c>
      <c r="AD1909" s="40">
        <f>POSTTAX(INDEX(AD$292:AD$303,$D1909),AD1900,$E1909)</f>
        <v/>
      </c>
      <c r="AF1909" s="11">
        <f>LOWER(Settings!$C$4)&amp;".mit."&amp;$A1909&amp;IF($C1909="","","."&amp;$C1909&amp;"."&amp;$B1909)&amp;IF(INDEX(Variables!$D$5:$D$105,MATCH($A1909,Variables!$A$5:$A$105,0))="","","."&amp;INDEX(Variables!$D$5:$D$105,MATCH($A1909,Variables!$A$5:$A$105,0)))&amp;"."&amp;AF$5</f>
        <v/>
      </c>
      <c r="AG1909" s="38">
        <f>MAX(INDEX(AG$292:AG$303,$D1909)+AG1900*(1+$E1909),0.01)</f>
        <v/>
      </c>
      <c r="AH1909" s="37">
        <f>MAX(INDEX(AH$292:AH$303,$D1909)+AH1900*(1+$E1909),0.01)</f>
        <v/>
      </c>
      <c r="AI1909" s="37">
        <f>MAX(INDEX(AI$292:AI$303,$D1909)+AI1900*(1+$E1909),0.01)</f>
        <v/>
      </c>
      <c r="AJ1909" s="37">
        <f>MAX(INDEX(AJ$292:AJ$303,$D1909)+AJ1900*(1+$E1909),0.01)</f>
        <v/>
      </c>
      <c r="AK1909" s="37">
        <f>MAX(INDEX(AK$292:AK$303,$D1909)+AK1900*(1+$E1909),0.01)</f>
        <v/>
      </c>
      <c r="AL1909" s="37">
        <f>MAX(INDEX(AL$292:AL$303,$D1909)+AL1900*(1+$E1909),0.01)</f>
        <v/>
      </c>
      <c r="AM1909" s="37">
        <f>MAX(INDEX(AM$292:AM$303,$D1909)+AM1900*(1+$E1909),0.01)</f>
        <v/>
      </c>
      <c r="AN1909" s="37">
        <f>MAX(INDEX(AN$292:AN$303,$D1909)+AN1900*(1+$E1909),0.01)</f>
        <v/>
      </c>
      <c r="AO1909" s="37">
        <f>MAX(INDEX(AO$292:AO$303,$D1909)+AO1900*(1+$E1909),0.01)</f>
        <v/>
      </c>
      <c r="AP1909" s="37">
        <f>MAX(INDEX(AP$292:AP$303,$D1909)+AP1900*(1+$E1909),0.01)</f>
        <v/>
      </c>
      <c r="AQ1909" s="37">
        <f>MAX(INDEX(AQ$292:AQ$303,$D1909)+AQ1900*(1+$E1909),0.01)</f>
        <v/>
      </c>
      <c r="AR1909" s="37">
        <f>MAX(INDEX(AR$292:AR$303,$D1909)+AR1900*(1+$E1909),0.01)</f>
        <v/>
      </c>
      <c r="AS1909" s="37">
        <f>MAX(INDEX(AS$292:AS$303,$D1909)+AS1900*(1+$E1909),0.01)</f>
        <v/>
      </c>
      <c r="AT1909" s="37">
        <f>MAX(INDEX(AT$292:AT$303,$D1909)+AT1900*(1+$E1909),0.01)</f>
        <v/>
      </c>
      <c r="AU1909" s="37">
        <f>MAX(INDEX(AU$292:AU$303,$D1909)+AU1900*(1+$E1909),0.01)</f>
        <v/>
      </c>
      <c r="AV1909" s="37">
        <f>MAX(INDEX(AV$292:AV$303,$D1909)+AV1900*(1+$E1909),0.01)</f>
        <v/>
      </c>
      <c r="AW1909" s="37">
        <f>MAX(INDEX(AW$292:AW$303,$D1909)+AW1900*(1+$E1909),0.01)</f>
        <v/>
      </c>
      <c r="AX1909" s="37">
        <f>MAX(INDEX(AX$292:AX$303,$D1909)+AX1900*(1+$E1909),0.01)</f>
        <v/>
      </c>
      <c r="AY1909" s="40">
        <f>POSTTAX(INDEX(AY$292:AY$303,$D1909),AY1900,$E1909)</f>
        <v/>
      </c>
    </row>
    <row r="1910" hidden="1" outlineLevel="2">
      <c r="A1910" s="14" t="inlineStr">
        <is>
          <t>atp</t>
        </is>
      </c>
      <c r="B1910" s="14" t="inlineStr">
        <is>
          <t>nga</t>
        </is>
      </c>
      <c r="C1910" s="14" t="inlineStr">
        <is>
          <t>oen</t>
        </is>
      </c>
      <c r="D1910" s="37">
        <f>INDEX(Inputs!$R$5:$R$132,MATCH($B1910&amp;"|"&amp;$C1910,Inputs!$A$5:$A$132,0))</f>
        <v/>
      </c>
      <c r="E1910" s="37">
        <f>INDEX(Inputs!$S$5:$S$132,MATCH($B1910&amp;"|"&amp;$C1910,Inputs!$A$5:$A$132,0))</f>
        <v/>
      </c>
      <c r="F1910" s="36" t="n"/>
      <c r="G1910" s="36" t="n"/>
      <c r="H1910" s="14">
        <f>INDEX(Variables!$B$5:$B$105,MATCH($A1910,Variables!$A$5:$A$105,0))&amp;IF($C1910="",""," | "&amp;INDEX(Mapping!$B$5:$B$26,MATCH($C1910,Mapping!$A$5:$A$26,0))&amp;" | "&amp;INDEX(Mapping!$B$30:$B$41,MATCH($B1910,Mapping!$A$30:$A$41,0)))</f>
        <v/>
      </c>
      <c r="I1910" s="14">
        <f>INDEX(Variables!$C$5:$C$105,MATCH($A1910,Variables!$A$5:$A$105,0))</f>
        <v/>
      </c>
      <c r="J1910" s="14">
        <f>INDEX(Variables!$E$5:$E$105,MATCH($A1910,Variables!$A$5:$A$105,0))</f>
        <v/>
      </c>
      <c r="K1910" s="11">
        <f>LOWER(Settings!$C$4)&amp;".mit."&amp;$A1910&amp;IF($C1910="","","."&amp;$C1910&amp;"."&amp;$B1910)&amp;IF(INDEX(Variables!$D$5:$D$105,MATCH($A1910,Variables!$A$5:$A$105,0))="","","."&amp;INDEX(Variables!$D$5:$D$105,MATCH($A1910,Variables!$A$5:$A$105,0)))&amp;"."&amp;K$5</f>
        <v/>
      </c>
      <c r="L1910" s="38">
        <f>MAX(INDEX(L$292:L$303,$D1910)+L1901*(1+$E1910),0.01)</f>
        <v/>
      </c>
      <c r="M1910" s="37">
        <f>MAX(INDEX(M$292:M$303,$D1910)+M1901*(1+$E1910),0.01)</f>
        <v/>
      </c>
      <c r="N1910" s="37">
        <f>MAX(INDEX(N$292:N$303,$D1910)+N1901*(1+$E1910),0.01)</f>
        <v/>
      </c>
      <c r="O1910" s="37">
        <f>MAX(INDEX(O$292:O$303,$D1910)+O1901*(1+$E1910),0.01)</f>
        <v/>
      </c>
      <c r="P1910" s="37">
        <f>MAX(INDEX(P$292:P$303,$D1910)+P1901*(1+$E1910),0.01)</f>
        <v/>
      </c>
      <c r="Q1910" s="37">
        <f>MAX(INDEX(Q$292:Q$303,$D1910)+Q1901*(1+$E1910),0.01)</f>
        <v/>
      </c>
      <c r="R1910" s="37">
        <f>MAX(INDEX(R$292:R$303,$D1910)+R1901*(1+$E1910),0.01)</f>
        <v/>
      </c>
      <c r="S1910" s="37">
        <f>MAX(INDEX(S$292:S$303,$D1910)+S1901*(1+$E1910),0.01)</f>
        <v/>
      </c>
      <c r="T1910" s="37">
        <f>MAX(INDEX(T$292:T$303,$D1910)+T1901*(1+$E1910),0.01)</f>
        <v/>
      </c>
      <c r="U1910" s="37">
        <f>MAX(INDEX(U$292:U$303,$D1910)+U1901*(1+$E1910),0.01)</f>
        <v/>
      </c>
      <c r="V1910" s="37">
        <f>MAX(INDEX(V$292:V$303,$D1910)+V1901*(1+$E1910),0.01)</f>
        <v/>
      </c>
      <c r="W1910" s="37">
        <f>MAX(INDEX(W$292:W$303,$D1910)+W1901*(1+$E1910),0.01)</f>
        <v/>
      </c>
      <c r="X1910" s="37">
        <f>MAX(INDEX(X$292:X$303,$D1910)+X1901*(1+$E1910),0.01)</f>
        <v/>
      </c>
      <c r="Y1910" s="37">
        <f>MAX(INDEX(Y$292:Y$303,$D1910)+Y1901*(1+$E1910),0.01)</f>
        <v/>
      </c>
      <c r="Z1910" s="37">
        <f>MAX(INDEX(Z$292:Z$303,$D1910)+Z1901*(1+$E1910),0.01)</f>
        <v/>
      </c>
      <c r="AA1910" s="37">
        <f>MAX(INDEX(AA$292:AA$303,$D1910)+AA1901*(1+$E1910),0.01)</f>
        <v/>
      </c>
      <c r="AB1910" s="37">
        <f>MAX(INDEX(AB$292:AB$303,$D1910)+AB1901*(1+$E1910),0.01)</f>
        <v/>
      </c>
      <c r="AC1910" s="37">
        <f>MAX(INDEX(AC$292:AC$303,$D1910)+AC1901*(1+$E1910),0.01)</f>
        <v/>
      </c>
      <c r="AD1910" s="40">
        <f>POSTTAX(INDEX(AD$292:AD$303,$D1910),AD1901,$E1910)</f>
        <v/>
      </c>
      <c r="AF1910" s="11">
        <f>LOWER(Settings!$C$4)&amp;".mit."&amp;$A1910&amp;IF($C1910="","","."&amp;$C1910&amp;"."&amp;$B1910)&amp;IF(INDEX(Variables!$D$5:$D$105,MATCH($A1910,Variables!$A$5:$A$105,0))="","","."&amp;INDEX(Variables!$D$5:$D$105,MATCH($A1910,Variables!$A$5:$A$105,0)))&amp;"."&amp;AF$5</f>
        <v/>
      </c>
      <c r="AG1910" s="38">
        <f>MAX(INDEX(AG$292:AG$303,$D1910)+AG1901*(1+$E1910),0.01)</f>
        <v/>
      </c>
      <c r="AH1910" s="37">
        <f>MAX(INDEX(AH$292:AH$303,$D1910)+AH1901*(1+$E1910),0.01)</f>
        <v/>
      </c>
      <c r="AI1910" s="37">
        <f>MAX(INDEX(AI$292:AI$303,$D1910)+AI1901*(1+$E1910),0.01)</f>
        <v/>
      </c>
      <c r="AJ1910" s="37">
        <f>MAX(INDEX(AJ$292:AJ$303,$D1910)+AJ1901*(1+$E1910),0.01)</f>
        <v/>
      </c>
      <c r="AK1910" s="37">
        <f>MAX(INDEX(AK$292:AK$303,$D1910)+AK1901*(1+$E1910),0.01)</f>
        <v/>
      </c>
      <c r="AL1910" s="37">
        <f>MAX(INDEX(AL$292:AL$303,$D1910)+AL1901*(1+$E1910),0.01)</f>
        <v/>
      </c>
      <c r="AM1910" s="37">
        <f>MAX(INDEX(AM$292:AM$303,$D1910)+AM1901*(1+$E1910),0.01)</f>
        <v/>
      </c>
      <c r="AN1910" s="37">
        <f>MAX(INDEX(AN$292:AN$303,$D1910)+AN1901*(1+$E1910),0.01)</f>
        <v/>
      </c>
      <c r="AO1910" s="37">
        <f>MAX(INDEX(AO$292:AO$303,$D1910)+AO1901*(1+$E1910),0.01)</f>
        <v/>
      </c>
      <c r="AP1910" s="37">
        <f>MAX(INDEX(AP$292:AP$303,$D1910)+AP1901*(1+$E1910),0.01)</f>
        <v/>
      </c>
      <c r="AQ1910" s="37">
        <f>MAX(INDEX(AQ$292:AQ$303,$D1910)+AQ1901*(1+$E1910),0.01)</f>
        <v/>
      </c>
      <c r="AR1910" s="37">
        <f>MAX(INDEX(AR$292:AR$303,$D1910)+AR1901*(1+$E1910),0.01)</f>
        <v/>
      </c>
      <c r="AS1910" s="37">
        <f>MAX(INDEX(AS$292:AS$303,$D1910)+AS1901*(1+$E1910),0.01)</f>
        <v/>
      </c>
      <c r="AT1910" s="37">
        <f>MAX(INDEX(AT$292:AT$303,$D1910)+AT1901*(1+$E1910),0.01)</f>
        <v/>
      </c>
      <c r="AU1910" s="37">
        <f>MAX(INDEX(AU$292:AU$303,$D1910)+AU1901*(1+$E1910),0.01)</f>
        <v/>
      </c>
      <c r="AV1910" s="37">
        <f>MAX(INDEX(AV$292:AV$303,$D1910)+AV1901*(1+$E1910),0.01)</f>
        <v/>
      </c>
      <c r="AW1910" s="37">
        <f>MAX(INDEX(AW$292:AW$303,$D1910)+AW1901*(1+$E1910),0.01)</f>
        <v/>
      </c>
      <c r="AX1910" s="37">
        <f>MAX(INDEX(AX$292:AX$303,$D1910)+AX1901*(1+$E1910),0.01)</f>
        <v/>
      </c>
      <c r="AY1910" s="40">
        <f>POSTTAX(INDEX(AY$292:AY$303,$D1910),AY1901,$E1910)</f>
        <v/>
      </c>
    </row>
    <row r="1911" hidden="1" outlineLevel="2">
      <c r="A1911" s="14" t="inlineStr">
        <is>
          <t>atp</t>
        </is>
      </c>
      <c r="B1911" s="14" t="inlineStr">
        <is>
          <t>gso</t>
        </is>
      </c>
      <c r="C1911" s="14" t="inlineStr">
        <is>
          <t>oen</t>
        </is>
      </c>
      <c r="D1911" s="37">
        <f>INDEX(Inputs!$R$5:$R$132,MATCH($B1911&amp;"|"&amp;$C1911,Inputs!$A$5:$A$132,0))</f>
        <v/>
      </c>
      <c r="E1911" s="37">
        <f>INDEX(Inputs!$S$5:$S$132,MATCH($B1911&amp;"|"&amp;$C1911,Inputs!$A$5:$A$132,0))</f>
        <v/>
      </c>
      <c r="F1911" s="36" t="n"/>
      <c r="G1911" s="36" t="n"/>
      <c r="H1911" s="14">
        <f>INDEX(Variables!$B$5:$B$105,MATCH($A1911,Variables!$A$5:$A$105,0))&amp;IF($C1911="",""," | "&amp;INDEX(Mapping!$B$5:$B$26,MATCH($C1911,Mapping!$A$5:$A$26,0))&amp;" | "&amp;INDEX(Mapping!$B$30:$B$41,MATCH($B1911,Mapping!$A$30:$A$41,0)))</f>
        <v/>
      </c>
      <c r="I1911" s="14">
        <f>INDEX(Variables!$C$5:$C$105,MATCH($A1911,Variables!$A$5:$A$105,0))</f>
        <v/>
      </c>
      <c r="J1911" s="14">
        <f>INDEX(Variables!$E$5:$E$105,MATCH($A1911,Variables!$A$5:$A$105,0))</f>
        <v/>
      </c>
      <c r="K1911" s="11">
        <f>LOWER(Settings!$C$4)&amp;".mit."&amp;$A1911&amp;IF($C1911="","","."&amp;$C1911&amp;"."&amp;$B1911)&amp;IF(INDEX(Variables!$D$5:$D$105,MATCH($A1911,Variables!$A$5:$A$105,0))="","","."&amp;INDEX(Variables!$D$5:$D$105,MATCH($A1911,Variables!$A$5:$A$105,0)))&amp;"."&amp;K$5</f>
        <v/>
      </c>
      <c r="L1911" s="38">
        <f>MAX(INDEX(L$292:L$303,$D1911)+L1902*(1+$E1911),0.01)</f>
        <v/>
      </c>
      <c r="M1911" s="37">
        <f>MAX(INDEX(M$292:M$303,$D1911)+M1902*(1+$E1911),0.01)</f>
        <v/>
      </c>
      <c r="N1911" s="37">
        <f>MAX(INDEX(N$292:N$303,$D1911)+N1902*(1+$E1911),0.01)</f>
        <v/>
      </c>
      <c r="O1911" s="37">
        <f>MAX(INDEX(O$292:O$303,$D1911)+O1902*(1+$E1911),0.01)</f>
        <v/>
      </c>
      <c r="P1911" s="37">
        <f>MAX(INDEX(P$292:P$303,$D1911)+P1902*(1+$E1911),0.01)</f>
        <v/>
      </c>
      <c r="Q1911" s="37">
        <f>MAX(INDEX(Q$292:Q$303,$D1911)+Q1902*(1+$E1911),0.01)</f>
        <v/>
      </c>
      <c r="R1911" s="37">
        <f>MAX(INDEX(R$292:R$303,$D1911)+R1902*(1+$E1911),0.01)</f>
        <v/>
      </c>
      <c r="S1911" s="37">
        <f>MAX(INDEX(S$292:S$303,$D1911)+S1902*(1+$E1911),0.01)</f>
        <v/>
      </c>
      <c r="T1911" s="37">
        <f>MAX(INDEX(T$292:T$303,$D1911)+T1902*(1+$E1911),0.01)</f>
        <v/>
      </c>
      <c r="U1911" s="37">
        <f>MAX(INDEX(U$292:U$303,$D1911)+U1902*(1+$E1911),0.01)</f>
        <v/>
      </c>
      <c r="V1911" s="37">
        <f>MAX(INDEX(V$292:V$303,$D1911)+V1902*(1+$E1911),0.01)</f>
        <v/>
      </c>
      <c r="W1911" s="37">
        <f>MAX(INDEX(W$292:W$303,$D1911)+W1902*(1+$E1911),0.01)</f>
        <v/>
      </c>
      <c r="X1911" s="37">
        <f>MAX(INDEX(X$292:X$303,$D1911)+X1902*(1+$E1911),0.01)</f>
        <v/>
      </c>
      <c r="Y1911" s="37">
        <f>MAX(INDEX(Y$292:Y$303,$D1911)+Y1902*(1+$E1911),0.01)</f>
        <v/>
      </c>
      <c r="Z1911" s="37">
        <f>MAX(INDEX(Z$292:Z$303,$D1911)+Z1902*(1+$E1911),0.01)</f>
        <v/>
      </c>
      <c r="AA1911" s="37">
        <f>MAX(INDEX(AA$292:AA$303,$D1911)+AA1902*(1+$E1911),0.01)</f>
        <v/>
      </c>
      <c r="AB1911" s="37">
        <f>MAX(INDEX(AB$292:AB$303,$D1911)+AB1902*(1+$E1911),0.01)</f>
        <v/>
      </c>
      <c r="AC1911" s="37">
        <f>MAX(INDEX(AC$292:AC$303,$D1911)+AC1902*(1+$E1911),0.01)</f>
        <v/>
      </c>
      <c r="AD1911" s="40">
        <f>POSTTAX(INDEX(AD$292:AD$303,$D1911),AD1902,$E1911)</f>
        <v/>
      </c>
      <c r="AF1911" s="11">
        <f>LOWER(Settings!$C$4)&amp;".mit."&amp;$A1911&amp;IF($C1911="","","."&amp;$C1911&amp;"."&amp;$B1911)&amp;IF(INDEX(Variables!$D$5:$D$105,MATCH($A1911,Variables!$A$5:$A$105,0))="","","."&amp;INDEX(Variables!$D$5:$D$105,MATCH($A1911,Variables!$A$5:$A$105,0)))&amp;"."&amp;AF$5</f>
        <v/>
      </c>
      <c r="AG1911" s="38">
        <f>MAX(INDEX(AG$292:AG$303,$D1911)+AG1902*(1+$E1911),0.01)</f>
        <v/>
      </c>
      <c r="AH1911" s="37">
        <f>MAX(INDEX(AH$292:AH$303,$D1911)+AH1902*(1+$E1911),0.01)</f>
        <v/>
      </c>
      <c r="AI1911" s="37">
        <f>MAX(INDEX(AI$292:AI$303,$D1911)+AI1902*(1+$E1911),0.01)</f>
        <v/>
      </c>
      <c r="AJ1911" s="37">
        <f>MAX(INDEX(AJ$292:AJ$303,$D1911)+AJ1902*(1+$E1911),0.01)</f>
        <v/>
      </c>
      <c r="AK1911" s="37">
        <f>MAX(INDEX(AK$292:AK$303,$D1911)+AK1902*(1+$E1911),0.01)</f>
        <v/>
      </c>
      <c r="AL1911" s="37">
        <f>MAX(INDEX(AL$292:AL$303,$D1911)+AL1902*(1+$E1911),0.01)</f>
        <v/>
      </c>
      <c r="AM1911" s="37">
        <f>MAX(INDEX(AM$292:AM$303,$D1911)+AM1902*(1+$E1911),0.01)</f>
        <v/>
      </c>
      <c r="AN1911" s="37">
        <f>MAX(INDEX(AN$292:AN$303,$D1911)+AN1902*(1+$E1911),0.01)</f>
        <v/>
      </c>
      <c r="AO1911" s="37">
        <f>MAX(INDEX(AO$292:AO$303,$D1911)+AO1902*(1+$E1911),0.01)</f>
        <v/>
      </c>
      <c r="AP1911" s="37">
        <f>MAX(INDEX(AP$292:AP$303,$D1911)+AP1902*(1+$E1911),0.01)</f>
        <v/>
      </c>
      <c r="AQ1911" s="37">
        <f>MAX(INDEX(AQ$292:AQ$303,$D1911)+AQ1902*(1+$E1911),0.01)</f>
        <v/>
      </c>
      <c r="AR1911" s="37">
        <f>MAX(INDEX(AR$292:AR$303,$D1911)+AR1902*(1+$E1911),0.01)</f>
        <v/>
      </c>
      <c r="AS1911" s="37">
        <f>MAX(INDEX(AS$292:AS$303,$D1911)+AS1902*(1+$E1911),0.01)</f>
        <v/>
      </c>
      <c r="AT1911" s="37">
        <f>MAX(INDEX(AT$292:AT$303,$D1911)+AT1902*(1+$E1911),0.01)</f>
        <v/>
      </c>
      <c r="AU1911" s="37">
        <f>MAX(INDEX(AU$292:AU$303,$D1911)+AU1902*(1+$E1911),0.01)</f>
        <v/>
      </c>
      <c r="AV1911" s="37">
        <f>MAX(INDEX(AV$292:AV$303,$D1911)+AV1902*(1+$E1911),0.01)</f>
        <v/>
      </c>
      <c r="AW1911" s="37">
        <f>MAX(INDEX(AW$292:AW$303,$D1911)+AW1902*(1+$E1911),0.01)</f>
        <v/>
      </c>
      <c r="AX1911" s="37">
        <f>MAX(INDEX(AX$292:AX$303,$D1911)+AX1902*(1+$E1911),0.01)</f>
        <v/>
      </c>
      <c r="AY1911" s="40">
        <f>POSTTAX(INDEX(AY$292:AY$303,$D1911),AY1902,$E1911)</f>
        <v/>
      </c>
    </row>
    <row r="1912" hidden="1" outlineLevel="2">
      <c r="A1912" s="14" t="inlineStr">
        <is>
          <t>atp</t>
        </is>
      </c>
      <c r="B1912" s="14" t="inlineStr">
        <is>
          <t>die</t>
        </is>
      </c>
      <c r="C1912" s="14" t="inlineStr">
        <is>
          <t>oen</t>
        </is>
      </c>
      <c r="D1912" s="37">
        <f>INDEX(Inputs!$R$5:$R$132,MATCH($B1912&amp;"|"&amp;$C1912,Inputs!$A$5:$A$132,0))</f>
        <v/>
      </c>
      <c r="E1912" s="37">
        <f>INDEX(Inputs!$S$5:$S$132,MATCH($B1912&amp;"|"&amp;$C1912,Inputs!$A$5:$A$132,0))</f>
        <v/>
      </c>
      <c r="F1912" s="36" t="n"/>
      <c r="G1912" s="36" t="n"/>
      <c r="H1912" s="14">
        <f>INDEX(Variables!$B$5:$B$105,MATCH($A1912,Variables!$A$5:$A$105,0))&amp;IF($C1912="",""," | "&amp;INDEX(Mapping!$B$5:$B$26,MATCH($C1912,Mapping!$A$5:$A$26,0))&amp;" | "&amp;INDEX(Mapping!$B$30:$B$41,MATCH($B1912,Mapping!$A$30:$A$41,0)))</f>
        <v/>
      </c>
      <c r="I1912" s="14">
        <f>INDEX(Variables!$C$5:$C$105,MATCH($A1912,Variables!$A$5:$A$105,0))</f>
        <v/>
      </c>
      <c r="J1912" s="14">
        <f>INDEX(Variables!$E$5:$E$105,MATCH($A1912,Variables!$A$5:$A$105,0))</f>
        <v/>
      </c>
      <c r="K1912" s="11">
        <f>LOWER(Settings!$C$4)&amp;".mit."&amp;$A1912&amp;IF($C1912="","","."&amp;$C1912&amp;"."&amp;$B1912)&amp;IF(INDEX(Variables!$D$5:$D$105,MATCH($A1912,Variables!$A$5:$A$105,0))="","","."&amp;INDEX(Variables!$D$5:$D$105,MATCH($A1912,Variables!$A$5:$A$105,0)))&amp;"."&amp;K$5</f>
        <v/>
      </c>
      <c r="L1912" s="38">
        <f>MAX(INDEX(L$292:L$303,$D1912)+L1903*(1+$E1912),0.01)</f>
        <v/>
      </c>
      <c r="M1912" s="37">
        <f>MAX(INDEX(M$292:M$303,$D1912)+M1903*(1+$E1912),0.01)</f>
        <v/>
      </c>
      <c r="N1912" s="37">
        <f>MAX(INDEX(N$292:N$303,$D1912)+N1903*(1+$E1912),0.01)</f>
        <v/>
      </c>
      <c r="O1912" s="37">
        <f>MAX(INDEX(O$292:O$303,$D1912)+O1903*(1+$E1912),0.01)</f>
        <v/>
      </c>
      <c r="P1912" s="37">
        <f>MAX(INDEX(P$292:P$303,$D1912)+P1903*(1+$E1912),0.01)</f>
        <v/>
      </c>
      <c r="Q1912" s="37">
        <f>MAX(INDEX(Q$292:Q$303,$D1912)+Q1903*(1+$E1912),0.01)</f>
        <v/>
      </c>
      <c r="R1912" s="37">
        <f>MAX(INDEX(R$292:R$303,$D1912)+R1903*(1+$E1912),0.01)</f>
        <v/>
      </c>
      <c r="S1912" s="37">
        <f>MAX(INDEX(S$292:S$303,$D1912)+S1903*(1+$E1912),0.01)</f>
        <v/>
      </c>
      <c r="T1912" s="37">
        <f>MAX(INDEX(T$292:T$303,$D1912)+T1903*(1+$E1912),0.01)</f>
        <v/>
      </c>
      <c r="U1912" s="37">
        <f>MAX(INDEX(U$292:U$303,$D1912)+U1903*(1+$E1912),0.01)</f>
        <v/>
      </c>
      <c r="V1912" s="37">
        <f>MAX(INDEX(V$292:V$303,$D1912)+V1903*(1+$E1912),0.01)</f>
        <v/>
      </c>
      <c r="W1912" s="37">
        <f>MAX(INDEX(W$292:W$303,$D1912)+W1903*(1+$E1912),0.01)</f>
        <v/>
      </c>
      <c r="X1912" s="37">
        <f>MAX(INDEX(X$292:X$303,$D1912)+X1903*(1+$E1912),0.01)</f>
        <v/>
      </c>
      <c r="Y1912" s="37">
        <f>MAX(INDEX(Y$292:Y$303,$D1912)+Y1903*(1+$E1912),0.01)</f>
        <v/>
      </c>
      <c r="Z1912" s="37">
        <f>MAX(INDEX(Z$292:Z$303,$D1912)+Z1903*(1+$E1912),0.01)</f>
        <v/>
      </c>
      <c r="AA1912" s="37">
        <f>MAX(INDEX(AA$292:AA$303,$D1912)+AA1903*(1+$E1912),0.01)</f>
        <v/>
      </c>
      <c r="AB1912" s="37">
        <f>MAX(INDEX(AB$292:AB$303,$D1912)+AB1903*(1+$E1912),0.01)</f>
        <v/>
      </c>
      <c r="AC1912" s="37">
        <f>MAX(INDEX(AC$292:AC$303,$D1912)+AC1903*(1+$E1912),0.01)</f>
        <v/>
      </c>
      <c r="AD1912" s="40">
        <f>POSTTAX(INDEX(AD$292:AD$303,$D1912),AD1903,$E1912)</f>
        <v/>
      </c>
      <c r="AF1912" s="11">
        <f>LOWER(Settings!$C$4)&amp;".mit."&amp;$A1912&amp;IF($C1912="","","."&amp;$C1912&amp;"."&amp;$B1912)&amp;IF(INDEX(Variables!$D$5:$D$105,MATCH($A1912,Variables!$A$5:$A$105,0))="","","."&amp;INDEX(Variables!$D$5:$D$105,MATCH($A1912,Variables!$A$5:$A$105,0)))&amp;"."&amp;AF$5</f>
        <v/>
      </c>
      <c r="AG1912" s="38">
        <f>MAX(INDEX(AG$292:AG$303,$D1912)+AG1903*(1+$E1912),0.01)</f>
        <v/>
      </c>
      <c r="AH1912" s="37">
        <f>MAX(INDEX(AH$292:AH$303,$D1912)+AH1903*(1+$E1912),0.01)</f>
        <v/>
      </c>
      <c r="AI1912" s="37">
        <f>MAX(INDEX(AI$292:AI$303,$D1912)+AI1903*(1+$E1912),0.01)</f>
        <v/>
      </c>
      <c r="AJ1912" s="37">
        <f>MAX(INDEX(AJ$292:AJ$303,$D1912)+AJ1903*(1+$E1912),0.01)</f>
        <v/>
      </c>
      <c r="AK1912" s="37">
        <f>MAX(INDEX(AK$292:AK$303,$D1912)+AK1903*(1+$E1912),0.01)</f>
        <v/>
      </c>
      <c r="AL1912" s="37">
        <f>MAX(INDEX(AL$292:AL$303,$D1912)+AL1903*(1+$E1912),0.01)</f>
        <v/>
      </c>
      <c r="AM1912" s="37">
        <f>MAX(INDEX(AM$292:AM$303,$D1912)+AM1903*(1+$E1912),0.01)</f>
        <v/>
      </c>
      <c r="AN1912" s="37">
        <f>MAX(INDEX(AN$292:AN$303,$D1912)+AN1903*(1+$E1912),0.01)</f>
        <v/>
      </c>
      <c r="AO1912" s="37">
        <f>MAX(INDEX(AO$292:AO$303,$D1912)+AO1903*(1+$E1912),0.01)</f>
        <v/>
      </c>
      <c r="AP1912" s="37">
        <f>MAX(INDEX(AP$292:AP$303,$D1912)+AP1903*(1+$E1912),0.01)</f>
        <v/>
      </c>
      <c r="AQ1912" s="37">
        <f>MAX(INDEX(AQ$292:AQ$303,$D1912)+AQ1903*(1+$E1912),0.01)</f>
        <v/>
      </c>
      <c r="AR1912" s="37">
        <f>MAX(INDEX(AR$292:AR$303,$D1912)+AR1903*(1+$E1912),0.01)</f>
        <v/>
      </c>
      <c r="AS1912" s="37">
        <f>MAX(INDEX(AS$292:AS$303,$D1912)+AS1903*(1+$E1912),0.01)</f>
        <v/>
      </c>
      <c r="AT1912" s="37">
        <f>MAX(INDEX(AT$292:AT$303,$D1912)+AT1903*(1+$E1912),0.01)</f>
        <v/>
      </c>
      <c r="AU1912" s="37">
        <f>MAX(INDEX(AU$292:AU$303,$D1912)+AU1903*(1+$E1912),0.01)</f>
        <v/>
      </c>
      <c r="AV1912" s="37">
        <f>MAX(INDEX(AV$292:AV$303,$D1912)+AV1903*(1+$E1912),0.01)</f>
        <v/>
      </c>
      <c r="AW1912" s="37">
        <f>MAX(INDEX(AW$292:AW$303,$D1912)+AW1903*(1+$E1912),0.01)</f>
        <v/>
      </c>
      <c r="AX1912" s="37">
        <f>MAX(INDEX(AX$292:AX$303,$D1912)+AX1903*(1+$E1912),0.01)</f>
        <v/>
      </c>
      <c r="AY1912" s="40">
        <f>POSTTAX(INDEX(AY$292:AY$303,$D1912),AY1903,$E1912)</f>
        <v/>
      </c>
    </row>
    <row r="1913" hidden="1" outlineLevel="2">
      <c r="A1913" s="14" t="inlineStr">
        <is>
          <t>atp</t>
        </is>
      </c>
      <c r="B1913" s="14" t="inlineStr">
        <is>
          <t>lpg</t>
        </is>
      </c>
      <c r="C1913" s="14" t="inlineStr">
        <is>
          <t>oen</t>
        </is>
      </c>
      <c r="D1913" s="37">
        <f>INDEX(Inputs!$R$5:$R$132,MATCH($B1913&amp;"|"&amp;$C1913,Inputs!$A$5:$A$132,0))</f>
        <v/>
      </c>
      <c r="E1913" s="37">
        <f>INDEX(Inputs!$S$5:$S$132,MATCH($B1913&amp;"|"&amp;$C1913,Inputs!$A$5:$A$132,0))</f>
        <v/>
      </c>
      <c r="F1913" s="36" t="n"/>
      <c r="G1913" s="36" t="n"/>
      <c r="H1913" s="14">
        <f>INDEX(Variables!$B$5:$B$105,MATCH($A1913,Variables!$A$5:$A$105,0))&amp;IF($C1913="",""," | "&amp;INDEX(Mapping!$B$5:$B$26,MATCH($C1913,Mapping!$A$5:$A$26,0))&amp;" | "&amp;INDEX(Mapping!$B$30:$B$41,MATCH($B1913,Mapping!$A$30:$A$41,0)))</f>
        <v/>
      </c>
      <c r="I1913" s="14">
        <f>INDEX(Variables!$C$5:$C$105,MATCH($A1913,Variables!$A$5:$A$105,0))</f>
        <v/>
      </c>
      <c r="J1913" s="14">
        <f>INDEX(Variables!$E$5:$E$105,MATCH($A1913,Variables!$A$5:$A$105,0))</f>
        <v/>
      </c>
      <c r="K1913" s="11">
        <f>LOWER(Settings!$C$4)&amp;".mit."&amp;$A1913&amp;IF($C1913="","","."&amp;$C1913&amp;"."&amp;$B1913)&amp;IF(INDEX(Variables!$D$5:$D$105,MATCH($A1913,Variables!$A$5:$A$105,0))="","","."&amp;INDEX(Variables!$D$5:$D$105,MATCH($A1913,Variables!$A$5:$A$105,0)))&amp;"."&amp;K$5</f>
        <v/>
      </c>
      <c r="L1913" s="38">
        <f>MAX(INDEX(L$292:L$303,$D1913)+L1904*(1+$E1913),0.01)</f>
        <v/>
      </c>
      <c r="M1913" s="37">
        <f>MAX(INDEX(M$292:M$303,$D1913)+M1904*(1+$E1913),0.01)</f>
        <v/>
      </c>
      <c r="N1913" s="37">
        <f>MAX(INDEX(N$292:N$303,$D1913)+N1904*(1+$E1913),0.01)</f>
        <v/>
      </c>
      <c r="O1913" s="37">
        <f>MAX(INDEX(O$292:O$303,$D1913)+O1904*(1+$E1913),0.01)</f>
        <v/>
      </c>
      <c r="P1913" s="37">
        <f>MAX(INDEX(P$292:P$303,$D1913)+P1904*(1+$E1913),0.01)</f>
        <v/>
      </c>
      <c r="Q1913" s="37">
        <f>MAX(INDEX(Q$292:Q$303,$D1913)+Q1904*(1+$E1913),0.01)</f>
        <v/>
      </c>
      <c r="R1913" s="37">
        <f>MAX(INDEX(R$292:R$303,$D1913)+R1904*(1+$E1913),0.01)</f>
        <v/>
      </c>
      <c r="S1913" s="37">
        <f>MAX(INDEX(S$292:S$303,$D1913)+S1904*(1+$E1913),0.01)</f>
        <v/>
      </c>
      <c r="T1913" s="37">
        <f>MAX(INDEX(T$292:T$303,$D1913)+T1904*(1+$E1913),0.01)</f>
        <v/>
      </c>
      <c r="U1913" s="37">
        <f>MAX(INDEX(U$292:U$303,$D1913)+U1904*(1+$E1913),0.01)</f>
        <v/>
      </c>
      <c r="V1913" s="37">
        <f>MAX(INDEX(V$292:V$303,$D1913)+V1904*(1+$E1913),0.01)</f>
        <v/>
      </c>
      <c r="W1913" s="37">
        <f>MAX(INDEX(W$292:W$303,$D1913)+W1904*(1+$E1913),0.01)</f>
        <v/>
      </c>
      <c r="X1913" s="37">
        <f>MAX(INDEX(X$292:X$303,$D1913)+X1904*(1+$E1913),0.01)</f>
        <v/>
      </c>
      <c r="Y1913" s="37">
        <f>MAX(INDEX(Y$292:Y$303,$D1913)+Y1904*(1+$E1913),0.01)</f>
        <v/>
      </c>
      <c r="Z1913" s="37">
        <f>MAX(INDEX(Z$292:Z$303,$D1913)+Z1904*(1+$E1913),0.01)</f>
        <v/>
      </c>
      <c r="AA1913" s="37">
        <f>MAX(INDEX(AA$292:AA$303,$D1913)+AA1904*(1+$E1913),0.01)</f>
        <v/>
      </c>
      <c r="AB1913" s="37">
        <f>MAX(INDEX(AB$292:AB$303,$D1913)+AB1904*(1+$E1913),0.01)</f>
        <v/>
      </c>
      <c r="AC1913" s="37">
        <f>MAX(INDEX(AC$292:AC$303,$D1913)+AC1904*(1+$E1913),0.01)</f>
        <v/>
      </c>
      <c r="AD1913" s="40">
        <f>POSTTAX(INDEX(AD$292:AD$303,$D1913),AD1904,$E1913)</f>
        <v/>
      </c>
      <c r="AF1913" s="11">
        <f>LOWER(Settings!$C$4)&amp;".mit."&amp;$A1913&amp;IF($C1913="","","."&amp;$C1913&amp;"."&amp;$B1913)&amp;IF(INDEX(Variables!$D$5:$D$105,MATCH($A1913,Variables!$A$5:$A$105,0))="","","."&amp;INDEX(Variables!$D$5:$D$105,MATCH($A1913,Variables!$A$5:$A$105,0)))&amp;"."&amp;AF$5</f>
        <v/>
      </c>
      <c r="AG1913" s="38">
        <f>MAX(INDEX(AG$292:AG$303,$D1913)+AG1904*(1+$E1913),0.01)</f>
        <v/>
      </c>
      <c r="AH1913" s="37">
        <f>MAX(INDEX(AH$292:AH$303,$D1913)+AH1904*(1+$E1913),0.01)</f>
        <v/>
      </c>
      <c r="AI1913" s="37">
        <f>MAX(INDEX(AI$292:AI$303,$D1913)+AI1904*(1+$E1913),0.01)</f>
        <v/>
      </c>
      <c r="AJ1913" s="37">
        <f>MAX(INDEX(AJ$292:AJ$303,$D1913)+AJ1904*(1+$E1913),0.01)</f>
        <v/>
      </c>
      <c r="AK1913" s="37">
        <f>MAX(INDEX(AK$292:AK$303,$D1913)+AK1904*(1+$E1913),0.01)</f>
        <v/>
      </c>
      <c r="AL1913" s="37">
        <f>MAX(INDEX(AL$292:AL$303,$D1913)+AL1904*(1+$E1913),0.01)</f>
        <v/>
      </c>
      <c r="AM1913" s="37">
        <f>MAX(INDEX(AM$292:AM$303,$D1913)+AM1904*(1+$E1913),0.01)</f>
        <v/>
      </c>
      <c r="AN1913" s="37">
        <f>MAX(INDEX(AN$292:AN$303,$D1913)+AN1904*(1+$E1913),0.01)</f>
        <v/>
      </c>
      <c r="AO1913" s="37">
        <f>MAX(INDEX(AO$292:AO$303,$D1913)+AO1904*(1+$E1913),0.01)</f>
        <v/>
      </c>
      <c r="AP1913" s="37">
        <f>MAX(INDEX(AP$292:AP$303,$D1913)+AP1904*(1+$E1913),0.01)</f>
        <v/>
      </c>
      <c r="AQ1913" s="37">
        <f>MAX(INDEX(AQ$292:AQ$303,$D1913)+AQ1904*(1+$E1913),0.01)</f>
        <v/>
      </c>
      <c r="AR1913" s="37">
        <f>MAX(INDEX(AR$292:AR$303,$D1913)+AR1904*(1+$E1913),0.01)</f>
        <v/>
      </c>
      <c r="AS1913" s="37">
        <f>MAX(INDEX(AS$292:AS$303,$D1913)+AS1904*(1+$E1913),0.01)</f>
        <v/>
      </c>
      <c r="AT1913" s="37">
        <f>MAX(INDEX(AT$292:AT$303,$D1913)+AT1904*(1+$E1913),0.01)</f>
        <v/>
      </c>
      <c r="AU1913" s="37">
        <f>MAX(INDEX(AU$292:AU$303,$D1913)+AU1904*(1+$E1913),0.01)</f>
        <v/>
      </c>
      <c r="AV1913" s="37">
        <f>MAX(INDEX(AV$292:AV$303,$D1913)+AV1904*(1+$E1913),0.01)</f>
        <v/>
      </c>
      <c r="AW1913" s="37">
        <f>MAX(INDEX(AW$292:AW$303,$D1913)+AW1904*(1+$E1913),0.01)</f>
        <v/>
      </c>
      <c r="AX1913" s="37">
        <f>MAX(INDEX(AX$292:AX$303,$D1913)+AX1904*(1+$E1913),0.01)</f>
        <v/>
      </c>
      <c r="AY1913" s="40">
        <f>POSTTAX(INDEX(AY$292:AY$303,$D1913),AY1904,$E1913)</f>
        <v/>
      </c>
    </row>
    <row r="1914" hidden="1" outlineLevel="2">
      <c r="A1914" s="14" t="inlineStr">
        <is>
          <t>atp</t>
        </is>
      </c>
      <c r="B1914" s="14" t="inlineStr">
        <is>
          <t>ker</t>
        </is>
      </c>
      <c r="C1914" s="14" t="inlineStr">
        <is>
          <t>oen</t>
        </is>
      </c>
      <c r="D1914" s="37">
        <f>INDEX(Inputs!$R$5:$R$132,MATCH($B1914&amp;"|"&amp;$C1914,Inputs!$A$5:$A$132,0))</f>
        <v/>
      </c>
      <c r="E1914" s="37">
        <f>INDEX(Inputs!$S$5:$S$132,MATCH($B1914&amp;"|"&amp;$C1914,Inputs!$A$5:$A$132,0))</f>
        <v/>
      </c>
      <c r="F1914" s="36" t="n"/>
      <c r="G1914" s="36" t="n"/>
      <c r="H1914" s="14">
        <f>INDEX(Variables!$B$5:$B$105,MATCH($A1914,Variables!$A$5:$A$105,0))&amp;IF($C1914="",""," | "&amp;INDEX(Mapping!$B$5:$B$26,MATCH($C1914,Mapping!$A$5:$A$26,0))&amp;" | "&amp;INDEX(Mapping!$B$30:$B$41,MATCH($B1914,Mapping!$A$30:$A$41,0)))</f>
        <v/>
      </c>
      <c r="I1914" s="14">
        <f>INDEX(Variables!$C$5:$C$105,MATCH($A1914,Variables!$A$5:$A$105,0))</f>
        <v/>
      </c>
      <c r="J1914" s="14">
        <f>INDEX(Variables!$E$5:$E$105,MATCH($A1914,Variables!$A$5:$A$105,0))</f>
        <v/>
      </c>
      <c r="K1914" s="11">
        <f>LOWER(Settings!$C$4)&amp;".mit."&amp;$A1914&amp;IF($C1914="","","."&amp;$C1914&amp;"."&amp;$B1914)&amp;IF(INDEX(Variables!$D$5:$D$105,MATCH($A1914,Variables!$A$5:$A$105,0))="","","."&amp;INDEX(Variables!$D$5:$D$105,MATCH($A1914,Variables!$A$5:$A$105,0)))&amp;"."&amp;K$5</f>
        <v/>
      </c>
      <c r="L1914" s="38">
        <f>MAX(INDEX(L$292:L$303,$D1914)+L1905*(1+$E1914),0.01)</f>
        <v/>
      </c>
      <c r="M1914" s="37">
        <f>MAX(INDEX(M$292:M$303,$D1914)+M1905*(1+$E1914),0.01)</f>
        <v/>
      </c>
      <c r="N1914" s="37">
        <f>MAX(INDEX(N$292:N$303,$D1914)+N1905*(1+$E1914),0.01)</f>
        <v/>
      </c>
      <c r="O1914" s="37">
        <f>MAX(INDEX(O$292:O$303,$D1914)+O1905*(1+$E1914),0.01)</f>
        <v/>
      </c>
      <c r="P1914" s="37">
        <f>MAX(INDEX(P$292:P$303,$D1914)+P1905*(1+$E1914),0.01)</f>
        <v/>
      </c>
      <c r="Q1914" s="37">
        <f>MAX(INDEX(Q$292:Q$303,$D1914)+Q1905*(1+$E1914),0.01)</f>
        <v/>
      </c>
      <c r="R1914" s="37">
        <f>MAX(INDEX(R$292:R$303,$D1914)+R1905*(1+$E1914),0.01)</f>
        <v/>
      </c>
      <c r="S1914" s="37">
        <f>MAX(INDEX(S$292:S$303,$D1914)+S1905*(1+$E1914),0.01)</f>
        <v/>
      </c>
      <c r="T1914" s="37">
        <f>MAX(INDEX(T$292:T$303,$D1914)+T1905*(1+$E1914),0.01)</f>
        <v/>
      </c>
      <c r="U1914" s="37">
        <f>MAX(INDEX(U$292:U$303,$D1914)+U1905*(1+$E1914),0.01)</f>
        <v/>
      </c>
      <c r="V1914" s="37">
        <f>MAX(INDEX(V$292:V$303,$D1914)+V1905*(1+$E1914),0.01)</f>
        <v/>
      </c>
      <c r="W1914" s="37">
        <f>MAX(INDEX(W$292:W$303,$D1914)+W1905*(1+$E1914),0.01)</f>
        <v/>
      </c>
      <c r="X1914" s="37">
        <f>MAX(INDEX(X$292:X$303,$D1914)+X1905*(1+$E1914),0.01)</f>
        <v/>
      </c>
      <c r="Y1914" s="37">
        <f>MAX(INDEX(Y$292:Y$303,$D1914)+Y1905*(1+$E1914),0.01)</f>
        <v/>
      </c>
      <c r="Z1914" s="37">
        <f>MAX(INDEX(Z$292:Z$303,$D1914)+Z1905*(1+$E1914),0.01)</f>
        <v/>
      </c>
      <c r="AA1914" s="37">
        <f>MAX(INDEX(AA$292:AA$303,$D1914)+AA1905*(1+$E1914),0.01)</f>
        <v/>
      </c>
      <c r="AB1914" s="37">
        <f>MAX(INDEX(AB$292:AB$303,$D1914)+AB1905*(1+$E1914),0.01)</f>
        <v/>
      </c>
      <c r="AC1914" s="37">
        <f>MAX(INDEX(AC$292:AC$303,$D1914)+AC1905*(1+$E1914),0.01)</f>
        <v/>
      </c>
      <c r="AD1914" s="40">
        <f>POSTTAX(INDEX(AD$292:AD$303,$D1914),AD1905,$E1914)</f>
        <v/>
      </c>
      <c r="AF1914" s="11">
        <f>LOWER(Settings!$C$4)&amp;".mit."&amp;$A1914&amp;IF($C1914="","","."&amp;$C1914&amp;"."&amp;$B1914)&amp;IF(INDEX(Variables!$D$5:$D$105,MATCH($A1914,Variables!$A$5:$A$105,0))="","","."&amp;INDEX(Variables!$D$5:$D$105,MATCH($A1914,Variables!$A$5:$A$105,0)))&amp;"."&amp;AF$5</f>
        <v/>
      </c>
      <c r="AG1914" s="38">
        <f>MAX(INDEX(AG$292:AG$303,$D1914)+AG1905*(1+$E1914),0.01)</f>
        <v/>
      </c>
      <c r="AH1914" s="37">
        <f>MAX(INDEX(AH$292:AH$303,$D1914)+AH1905*(1+$E1914),0.01)</f>
        <v/>
      </c>
      <c r="AI1914" s="37">
        <f>MAX(INDEX(AI$292:AI$303,$D1914)+AI1905*(1+$E1914),0.01)</f>
        <v/>
      </c>
      <c r="AJ1914" s="37">
        <f>MAX(INDEX(AJ$292:AJ$303,$D1914)+AJ1905*(1+$E1914),0.01)</f>
        <v/>
      </c>
      <c r="AK1914" s="37">
        <f>MAX(INDEX(AK$292:AK$303,$D1914)+AK1905*(1+$E1914),0.01)</f>
        <v/>
      </c>
      <c r="AL1914" s="37">
        <f>MAX(INDEX(AL$292:AL$303,$D1914)+AL1905*(1+$E1914),0.01)</f>
        <v/>
      </c>
      <c r="AM1914" s="37">
        <f>MAX(INDEX(AM$292:AM$303,$D1914)+AM1905*(1+$E1914),0.01)</f>
        <v/>
      </c>
      <c r="AN1914" s="37">
        <f>MAX(INDEX(AN$292:AN$303,$D1914)+AN1905*(1+$E1914),0.01)</f>
        <v/>
      </c>
      <c r="AO1914" s="37">
        <f>MAX(INDEX(AO$292:AO$303,$D1914)+AO1905*(1+$E1914),0.01)</f>
        <v/>
      </c>
      <c r="AP1914" s="37">
        <f>MAX(INDEX(AP$292:AP$303,$D1914)+AP1905*(1+$E1914),0.01)</f>
        <v/>
      </c>
      <c r="AQ1914" s="37">
        <f>MAX(INDEX(AQ$292:AQ$303,$D1914)+AQ1905*(1+$E1914),0.01)</f>
        <v/>
      </c>
      <c r="AR1914" s="37">
        <f>MAX(INDEX(AR$292:AR$303,$D1914)+AR1905*(1+$E1914),0.01)</f>
        <v/>
      </c>
      <c r="AS1914" s="37">
        <f>MAX(INDEX(AS$292:AS$303,$D1914)+AS1905*(1+$E1914),0.01)</f>
        <v/>
      </c>
      <c r="AT1914" s="37">
        <f>MAX(INDEX(AT$292:AT$303,$D1914)+AT1905*(1+$E1914),0.01)</f>
        <v/>
      </c>
      <c r="AU1914" s="37">
        <f>MAX(INDEX(AU$292:AU$303,$D1914)+AU1905*(1+$E1914),0.01)</f>
        <v/>
      </c>
      <c r="AV1914" s="37">
        <f>MAX(INDEX(AV$292:AV$303,$D1914)+AV1905*(1+$E1914),0.01)</f>
        <v/>
      </c>
      <c r="AW1914" s="37">
        <f>MAX(INDEX(AW$292:AW$303,$D1914)+AW1905*(1+$E1914),0.01)</f>
        <v/>
      </c>
      <c r="AX1914" s="37">
        <f>MAX(INDEX(AX$292:AX$303,$D1914)+AX1905*(1+$E1914),0.01)</f>
        <v/>
      </c>
      <c r="AY1914" s="40">
        <f>POSTTAX(INDEX(AY$292:AY$303,$D1914),AY1905,$E1914)</f>
        <v/>
      </c>
    </row>
    <row r="1915" hidden="1" outlineLevel="2">
      <c r="A1915" s="14" t="inlineStr">
        <is>
          <t>atp</t>
        </is>
      </c>
      <c r="B1915" s="14" t="inlineStr">
        <is>
          <t>oop</t>
        </is>
      </c>
      <c r="C1915" s="14" t="inlineStr">
        <is>
          <t>oen</t>
        </is>
      </c>
      <c r="D1915" s="37">
        <f>INDEX(Inputs!$R$5:$R$132,MATCH($B1915&amp;"|"&amp;$C1915,Inputs!$A$5:$A$132,0))</f>
        <v/>
      </c>
      <c r="E1915" s="37">
        <f>INDEX(Inputs!$S$5:$S$132,MATCH($B1915&amp;"|"&amp;$C1915,Inputs!$A$5:$A$132,0))</f>
        <v/>
      </c>
      <c r="F1915" s="36" t="n"/>
      <c r="G1915" s="36" t="n"/>
      <c r="H1915" s="14">
        <f>INDEX(Variables!$B$5:$B$105,MATCH($A1915,Variables!$A$5:$A$105,0))&amp;IF($C1915="",""," | "&amp;INDEX(Mapping!$B$5:$B$26,MATCH($C1915,Mapping!$A$5:$A$26,0))&amp;" | "&amp;INDEX(Mapping!$B$30:$B$41,MATCH($B1915,Mapping!$A$30:$A$41,0)))</f>
        <v/>
      </c>
      <c r="I1915" s="14">
        <f>INDEX(Variables!$C$5:$C$105,MATCH($A1915,Variables!$A$5:$A$105,0))</f>
        <v/>
      </c>
      <c r="J1915" s="14">
        <f>INDEX(Variables!$E$5:$E$105,MATCH($A1915,Variables!$A$5:$A$105,0))</f>
        <v/>
      </c>
      <c r="K1915" s="11">
        <f>LOWER(Settings!$C$4)&amp;".mit."&amp;$A1915&amp;IF($C1915="","","."&amp;$C1915&amp;"."&amp;$B1915)&amp;IF(INDEX(Variables!$D$5:$D$105,MATCH($A1915,Variables!$A$5:$A$105,0))="","","."&amp;INDEX(Variables!$D$5:$D$105,MATCH($A1915,Variables!$A$5:$A$105,0)))&amp;"."&amp;K$5</f>
        <v/>
      </c>
      <c r="L1915" s="38">
        <f>MAX(INDEX(L$292:L$303,$D1915)+L1906*(1+$E1915),0.01)</f>
        <v/>
      </c>
      <c r="M1915" s="37">
        <f>MAX(INDEX(M$292:M$303,$D1915)+M1906*(1+$E1915),0.01)</f>
        <v/>
      </c>
      <c r="N1915" s="37">
        <f>MAX(INDEX(N$292:N$303,$D1915)+N1906*(1+$E1915),0.01)</f>
        <v/>
      </c>
      <c r="O1915" s="37">
        <f>MAX(INDEX(O$292:O$303,$D1915)+O1906*(1+$E1915),0.01)</f>
        <v/>
      </c>
      <c r="P1915" s="37">
        <f>MAX(INDEX(P$292:P$303,$D1915)+P1906*(1+$E1915),0.01)</f>
        <v/>
      </c>
      <c r="Q1915" s="37">
        <f>MAX(INDEX(Q$292:Q$303,$D1915)+Q1906*(1+$E1915),0.01)</f>
        <v/>
      </c>
      <c r="R1915" s="37">
        <f>MAX(INDEX(R$292:R$303,$D1915)+R1906*(1+$E1915),0.01)</f>
        <v/>
      </c>
      <c r="S1915" s="37">
        <f>MAX(INDEX(S$292:S$303,$D1915)+S1906*(1+$E1915),0.01)</f>
        <v/>
      </c>
      <c r="T1915" s="37">
        <f>MAX(INDEX(T$292:T$303,$D1915)+T1906*(1+$E1915),0.01)</f>
        <v/>
      </c>
      <c r="U1915" s="37">
        <f>MAX(INDEX(U$292:U$303,$D1915)+U1906*(1+$E1915),0.01)</f>
        <v/>
      </c>
      <c r="V1915" s="37">
        <f>MAX(INDEX(V$292:V$303,$D1915)+V1906*(1+$E1915),0.01)</f>
        <v/>
      </c>
      <c r="W1915" s="37">
        <f>MAX(INDEX(W$292:W$303,$D1915)+W1906*(1+$E1915),0.01)</f>
        <v/>
      </c>
      <c r="X1915" s="37">
        <f>MAX(INDEX(X$292:X$303,$D1915)+X1906*(1+$E1915),0.01)</f>
        <v/>
      </c>
      <c r="Y1915" s="37">
        <f>MAX(INDEX(Y$292:Y$303,$D1915)+Y1906*(1+$E1915),0.01)</f>
        <v/>
      </c>
      <c r="Z1915" s="37">
        <f>MAX(INDEX(Z$292:Z$303,$D1915)+Z1906*(1+$E1915),0.01)</f>
        <v/>
      </c>
      <c r="AA1915" s="37">
        <f>MAX(INDEX(AA$292:AA$303,$D1915)+AA1906*(1+$E1915),0.01)</f>
        <v/>
      </c>
      <c r="AB1915" s="37">
        <f>MAX(INDEX(AB$292:AB$303,$D1915)+AB1906*(1+$E1915),0.01)</f>
        <v/>
      </c>
      <c r="AC1915" s="37">
        <f>MAX(INDEX(AC$292:AC$303,$D1915)+AC1906*(1+$E1915),0.01)</f>
        <v/>
      </c>
      <c r="AD1915" s="40">
        <f>POSTTAX(INDEX(AD$292:AD$303,$D1915),AD1906,$E1915)</f>
        <v/>
      </c>
      <c r="AF1915" s="11">
        <f>LOWER(Settings!$C$4)&amp;".mit."&amp;$A1915&amp;IF($C1915="","","."&amp;$C1915&amp;"."&amp;$B1915)&amp;IF(INDEX(Variables!$D$5:$D$105,MATCH($A1915,Variables!$A$5:$A$105,0))="","","."&amp;INDEX(Variables!$D$5:$D$105,MATCH($A1915,Variables!$A$5:$A$105,0)))&amp;"."&amp;AF$5</f>
        <v/>
      </c>
      <c r="AG1915" s="38">
        <f>MAX(INDEX(AG$292:AG$303,$D1915)+AG1906*(1+$E1915),0.01)</f>
        <v/>
      </c>
      <c r="AH1915" s="37">
        <f>MAX(INDEX(AH$292:AH$303,$D1915)+AH1906*(1+$E1915),0.01)</f>
        <v/>
      </c>
      <c r="AI1915" s="37">
        <f>MAX(INDEX(AI$292:AI$303,$D1915)+AI1906*(1+$E1915),0.01)</f>
        <v/>
      </c>
      <c r="AJ1915" s="37">
        <f>MAX(INDEX(AJ$292:AJ$303,$D1915)+AJ1906*(1+$E1915),0.01)</f>
        <v/>
      </c>
      <c r="AK1915" s="37">
        <f>MAX(INDEX(AK$292:AK$303,$D1915)+AK1906*(1+$E1915),0.01)</f>
        <v/>
      </c>
      <c r="AL1915" s="37">
        <f>MAX(INDEX(AL$292:AL$303,$D1915)+AL1906*(1+$E1915),0.01)</f>
        <v/>
      </c>
      <c r="AM1915" s="37">
        <f>MAX(INDEX(AM$292:AM$303,$D1915)+AM1906*(1+$E1915),0.01)</f>
        <v/>
      </c>
      <c r="AN1915" s="37">
        <f>MAX(INDEX(AN$292:AN$303,$D1915)+AN1906*(1+$E1915),0.01)</f>
        <v/>
      </c>
      <c r="AO1915" s="37">
        <f>MAX(INDEX(AO$292:AO$303,$D1915)+AO1906*(1+$E1915),0.01)</f>
        <v/>
      </c>
      <c r="AP1915" s="37">
        <f>MAX(INDEX(AP$292:AP$303,$D1915)+AP1906*(1+$E1915),0.01)</f>
        <v/>
      </c>
      <c r="AQ1915" s="37">
        <f>MAX(INDEX(AQ$292:AQ$303,$D1915)+AQ1906*(1+$E1915),0.01)</f>
        <v/>
      </c>
      <c r="AR1915" s="37">
        <f>MAX(INDEX(AR$292:AR$303,$D1915)+AR1906*(1+$E1915),0.01)</f>
        <v/>
      </c>
      <c r="AS1915" s="37">
        <f>MAX(INDEX(AS$292:AS$303,$D1915)+AS1906*(1+$E1915),0.01)</f>
        <v/>
      </c>
      <c r="AT1915" s="37">
        <f>MAX(INDEX(AT$292:AT$303,$D1915)+AT1906*(1+$E1915),0.01)</f>
        <v/>
      </c>
      <c r="AU1915" s="37">
        <f>MAX(INDEX(AU$292:AU$303,$D1915)+AU1906*(1+$E1915),0.01)</f>
        <v/>
      </c>
      <c r="AV1915" s="37">
        <f>MAX(INDEX(AV$292:AV$303,$D1915)+AV1906*(1+$E1915),0.01)</f>
        <v/>
      </c>
      <c r="AW1915" s="37">
        <f>MAX(INDEX(AW$292:AW$303,$D1915)+AW1906*(1+$E1915),0.01)</f>
        <v/>
      </c>
      <c r="AX1915" s="37">
        <f>MAX(INDEX(AX$292:AX$303,$D1915)+AX1906*(1+$E1915),0.01)</f>
        <v/>
      </c>
      <c r="AY1915" s="40">
        <f>POSTTAX(INDEX(AY$292:AY$303,$D1915),AY1906,$E1915)</f>
        <v/>
      </c>
    </row>
    <row r="1916" hidden="1" outlineLevel="2">
      <c r="A1916" s="14" t="inlineStr">
        <is>
          <t>atp</t>
        </is>
      </c>
      <c r="B1916" s="14" t="inlineStr">
        <is>
          <t>bio</t>
        </is>
      </c>
      <c r="C1916" s="14" t="inlineStr">
        <is>
          <t>oen</t>
        </is>
      </c>
      <c r="D1916" s="37">
        <f>INDEX(Inputs!$R$5:$R$132,MATCH($B1916&amp;"|"&amp;$C1916,Inputs!$A$5:$A$132,0))</f>
        <v/>
      </c>
      <c r="E1916" s="37">
        <f>INDEX(Inputs!$S$5:$S$132,MATCH($B1916&amp;"|"&amp;$C1916,Inputs!$A$5:$A$132,0))</f>
        <v/>
      </c>
      <c r="F1916" s="36" t="n"/>
      <c r="G1916" s="36" t="n"/>
      <c r="H1916" s="14">
        <f>INDEX(Variables!$B$5:$B$105,MATCH($A1916,Variables!$A$5:$A$105,0))&amp;IF($C1916="",""," | "&amp;INDEX(Mapping!$B$5:$B$26,MATCH($C1916,Mapping!$A$5:$A$26,0))&amp;" | "&amp;INDEX(Mapping!$B$30:$B$41,MATCH($B1916,Mapping!$A$30:$A$41,0)))</f>
        <v/>
      </c>
      <c r="I1916" s="14">
        <f>INDEX(Variables!$C$5:$C$105,MATCH($A1916,Variables!$A$5:$A$105,0))</f>
        <v/>
      </c>
      <c r="J1916" s="14">
        <f>INDEX(Variables!$E$5:$E$105,MATCH($A1916,Variables!$A$5:$A$105,0))</f>
        <v/>
      </c>
      <c r="K1916" s="11">
        <f>LOWER(Settings!$C$4)&amp;".mit."&amp;$A1916&amp;IF($C1916="","","."&amp;$C1916&amp;"."&amp;$B1916)&amp;IF(INDEX(Variables!$D$5:$D$105,MATCH($A1916,Variables!$A$5:$A$105,0))="","","."&amp;INDEX(Variables!$D$5:$D$105,MATCH($A1916,Variables!$A$5:$A$105,0)))&amp;"."&amp;K$5</f>
        <v/>
      </c>
      <c r="L1916" s="38">
        <f>MAX(INDEX(L$292:L$303,$D1916)+L1907*(1+$E1916),0.01)</f>
        <v/>
      </c>
      <c r="M1916" s="37">
        <f>MAX(INDEX(M$292:M$303,$D1916)+M1907*(1+$E1916),0.01)</f>
        <v/>
      </c>
      <c r="N1916" s="37">
        <f>MAX(INDEX(N$292:N$303,$D1916)+N1907*(1+$E1916),0.01)</f>
        <v/>
      </c>
      <c r="O1916" s="37">
        <f>MAX(INDEX(O$292:O$303,$D1916)+O1907*(1+$E1916),0.01)</f>
        <v/>
      </c>
      <c r="P1916" s="37">
        <f>MAX(INDEX(P$292:P$303,$D1916)+P1907*(1+$E1916),0.01)</f>
        <v/>
      </c>
      <c r="Q1916" s="37">
        <f>MAX(INDEX(Q$292:Q$303,$D1916)+Q1907*(1+$E1916),0.01)</f>
        <v/>
      </c>
      <c r="R1916" s="37">
        <f>MAX(INDEX(R$292:R$303,$D1916)+R1907*(1+$E1916),0.01)</f>
        <v/>
      </c>
      <c r="S1916" s="37">
        <f>MAX(INDEX(S$292:S$303,$D1916)+S1907*(1+$E1916),0.01)</f>
        <v/>
      </c>
      <c r="T1916" s="37">
        <f>MAX(INDEX(T$292:T$303,$D1916)+T1907*(1+$E1916),0.01)</f>
        <v/>
      </c>
      <c r="U1916" s="37">
        <f>MAX(INDEX(U$292:U$303,$D1916)+U1907*(1+$E1916),0.01)</f>
        <v/>
      </c>
      <c r="V1916" s="37">
        <f>MAX(INDEX(V$292:V$303,$D1916)+V1907*(1+$E1916),0.01)</f>
        <v/>
      </c>
      <c r="W1916" s="37">
        <f>MAX(INDEX(W$292:W$303,$D1916)+W1907*(1+$E1916),0.01)</f>
        <v/>
      </c>
      <c r="X1916" s="37">
        <f>MAX(INDEX(X$292:X$303,$D1916)+X1907*(1+$E1916),0.01)</f>
        <v/>
      </c>
      <c r="Y1916" s="37">
        <f>MAX(INDEX(Y$292:Y$303,$D1916)+Y1907*(1+$E1916),0.01)</f>
        <v/>
      </c>
      <c r="Z1916" s="37">
        <f>MAX(INDEX(Z$292:Z$303,$D1916)+Z1907*(1+$E1916),0.01)</f>
        <v/>
      </c>
      <c r="AA1916" s="37">
        <f>MAX(INDEX(AA$292:AA$303,$D1916)+AA1907*(1+$E1916),0.01)</f>
        <v/>
      </c>
      <c r="AB1916" s="37">
        <f>MAX(INDEX(AB$292:AB$303,$D1916)+AB1907*(1+$E1916),0.01)</f>
        <v/>
      </c>
      <c r="AC1916" s="37">
        <f>MAX(INDEX(AC$292:AC$303,$D1916)+AC1907*(1+$E1916),0.01)</f>
        <v/>
      </c>
      <c r="AD1916" s="40">
        <f>POSTTAX(INDEX(AD$292:AD$303,$D1916),AD1907,$E1916)</f>
        <v/>
      </c>
      <c r="AF1916" s="11">
        <f>LOWER(Settings!$C$4)&amp;".mit."&amp;$A1916&amp;IF($C1916="","","."&amp;$C1916&amp;"."&amp;$B1916)&amp;IF(INDEX(Variables!$D$5:$D$105,MATCH($A1916,Variables!$A$5:$A$105,0))="","","."&amp;INDEX(Variables!$D$5:$D$105,MATCH($A1916,Variables!$A$5:$A$105,0)))&amp;"."&amp;AF$5</f>
        <v/>
      </c>
      <c r="AG1916" s="38">
        <f>MAX(INDEX(AG$292:AG$303,$D1916)+AG1907*(1+$E1916),0.01)</f>
        <v/>
      </c>
      <c r="AH1916" s="37">
        <f>MAX(INDEX(AH$292:AH$303,$D1916)+AH1907*(1+$E1916),0.01)</f>
        <v/>
      </c>
      <c r="AI1916" s="37">
        <f>MAX(INDEX(AI$292:AI$303,$D1916)+AI1907*(1+$E1916),0.01)</f>
        <v/>
      </c>
      <c r="AJ1916" s="37">
        <f>MAX(INDEX(AJ$292:AJ$303,$D1916)+AJ1907*(1+$E1916),0.01)</f>
        <v/>
      </c>
      <c r="AK1916" s="37">
        <f>MAX(INDEX(AK$292:AK$303,$D1916)+AK1907*(1+$E1916),0.01)</f>
        <v/>
      </c>
      <c r="AL1916" s="37">
        <f>MAX(INDEX(AL$292:AL$303,$D1916)+AL1907*(1+$E1916),0.01)</f>
        <v/>
      </c>
      <c r="AM1916" s="37">
        <f>MAX(INDEX(AM$292:AM$303,$D1916)+AM1907*(1+$E1916),0.01)</f>
        <v/>
      </c>
      <c r="AN1916" s="37">
        <f>MAX(INDEX(AN$292:AN$303,$D1916)+AN1907*(1+$E1916),0.01)</f>
        <v/>
      </c>
      <c r="AO1916" s="37">
        <f>MAX(INDEX(AO$292:AO$303,$D1916)+AO1907*(1+$E1916),0.01)</f>
        <v/>
      </c>
      <c r="AP1916" s="37">
        <f>MAX(INDEX(AP$292:AP$303,$D1916)+AP1907*(1+$E1916),0.01)</f>
        <v/>
      </c>
      <c r="AQ1916" s="37">
        <f>MAX(INDEX(AQ$292:AQ$303,$D1916)+AQ1907*(1+$E1916),0.01)</f>
        <v/>
      </c>
      <c r="AR1916" s="37">
        <f>MAX(INDEX(AR$292:AR$303,$D1916)+AR1907*(1+$E1916),0.01)</f>
        <v/>
      </c>
      <c r="AS1916" s="37">
        <f>MAX(INDEX(AS$292:AS$303,$D1916)+AS1907*(1+$E1916),0.01)</f>
        <v/>
      </c>
      <c r="AT1916" s="37">
        <f>MAX(INDEX(AT$292:AT$303,$D1916)+AT1907*(1+$E1916),0.01)</f>
        <v/>
      </c>
      <c r="AU1916" s="37">
        <f>MAX(INDEX(AU$292:AU$303,$D1916)+AU1907*(1+$E1916),0.01)</f>
        <v/>
      </c>
      <c r="AV1916" s="37">
        <f>MAX(INDEX(AV$292:AV$303,$D1916)+AV1907*(1+$E1916),0.01)</f>
        <v/>
      </c>
      <c r="AW1916" s="37">
        <f>MAX(INDEX(AW$292:AW$303,$D1916)+AW1907*(1+$E1916),0.01)</f>
        <v/>
      </c>
      <c r="AX1916" s="37">
        <f>MAX(INDEX(AX$292:AX$303,$D1916)+AX1907*(1+$E1916),0.01)</f>
        <v/>
      </c>
      <c r="AY1916" s="40">
        <f>POSTTAX(INDEX(AY$292:AY$303,$D1916),AY1907,$E1916)</f>
        <v/>
      </c>
    </row>
    <row r="1917" hidden="1" outlineLevel="2"/>
    <row r="1918" hidden="1" outlineLevel="2">
      <c r="A1918" s="14" t="inlineStr">
        <is>
          <t>shp</t>
        </is>
      </c>
      <c r="B1918" s="14" t="inlineStr">
        <is>
          <t>coa</t>
        </is>
      </c>
      <c r="C1918" s="14" t="inlineStr">
        <is>
          <t>oen</t>
        </is>
      </c>
      <c r="D1918" s="37">
        <f>INDEX(Inputs!$M$5:$M$132,MATCH($B1918&amp;"|"&amp;$C1918,Inputs!$A$5:$A$132,0))</f>
        <v/>
      </c>
      <c r="E1918" s="37">
        <f>INDEX(Inputs!$T$5:$T$132,MATCH($B1918&amp;"|"&amp;$C1918,Inputs!$A$5:$A$132,0))</f>
        <v/>
      </c>
      <c r="F1918" s="37">
        <f>INDEX(Inputs!$K$5:$K$132,MATCH($B1918&amp;"|"&amp;$C1918,Inputs!$A$5:$A$132,0))</f>
        <v/>
      </c>
      <c r="G1918" s="36" t="n"/>
      <c r="H1918" s="14">
        <f>INDEX(Variables!$B$5:$B$105,MATCH($A1918,Variables!$A$5:$A$105,0))&amp;IF($C1918="",""," | "&amp;INDEX(Mapping!$B$5:$B$26,MATCH($C1918,Mapping!$A$5:$A$26,0))&amp;" | "&amp;INDEX(Mapping!$B$30:$B$41,MATCH($B1918,Mapping!$A$30:$A$41,0)))</f>
        <v/>
      </c>
      <c r="I1918" s="14">
        <f>INDEX(Variables!$C$5:$C$105,MATCH($A1918,Variables!$A$5:$A$105,0))</f>
        <v/>
      </c>
      <c r="J1918" s="14">
        <f>INDEX(Variables!$E$5:$E$105,MATCH($A1918,Variables!$A$5:$A$105,0))</f>
        <v/>
      </c>
      <c r="K1918" s="11">
        <f>LOWER(Settings!$C$4)&amp;".mit."&amp;$A1918&amp;IF($C1918="","","."&amp;$C1918&amp;"."&amp;$B1918)&amp;IF(INDEX(Variables!$D$5:$D$105,MATCH($A1918,Variables!$A$5:$A$105,0))="","","."&amp;INDEX(Variables!$D$5:$D$105,MATCH($A1918,Variables!$A$5:$A$105,0)))&amp;"."&amp;K$5</f>
        <v/>
      </c>
      <c r="L1918" s="38">
        <f>(INDEX(L$235:L$238,$D1918)*INDEX(L$239:L$255,$F1918)+L$194*INDEX(L$121:L$137,$F1918)*INDEX(L$151:L$167,$F1918))*$E1918</f>
        <v/>
      </c>
      <c r="M1918" s="37">
        <f>(INDEX(M$235:M$238,$D1918)*INDEX(M$239:M$255,$F1918)+M$194*INDEX(M$121:M$137,$F1918)*INDEX(M$151:M$167,$F1918))*$E1918</f>
        <v/>
      </c>
      <c r="N1918" s="37">
        <f>(INDEX(N$235:N$238,$D1918)*INDEX(N$239:N$255,$F1918)+N$194*INDEX(N$121:N$137,$F1918)*INDEX(N$151:N$167,$F1918))*$E1918</f>
        <v/>
      </c>
      <c r="O1918" s="37">
        <f>(INDEX(O$235:O$238,$D1918)*INDEX(O$239:O$255,$F1918)+O$194*INDEX(O$121:O$137,$F1918)*INDEX(O$151:O$167,$F1918))*$E1918</f>
        <v/>
      </c>
      <c r="P1918" s="37">
        <f>(INDEX(P$235:P$238,$D1918)*INDEX(P$239:P$255,$F1918)+P$194*INDEX(P$121:P$137,$F1918)*INDEX(P$151:P$167,$F1918))*$E1918</f>
        <v/>
      </c>
      <c r="Q1918" s="37">
        <f>(INDEX(Q$235:Q$238,$D1918)*INDEX(Q$239:Q$255,$F1918)+Q$194*INDEX(Q$121:Q$137,$F1918)*INDEX(Q$151:Q$167,$F1918))*$E1918</f>
        <v/>
      </c>
      <c r="R1918" s="37">
        <f>(INDEX(R$235:R$238,$D1918)*INDEX(R$239:R$255,$F1918)+R$194*INDEX(R$121:R$137,$F1918)*INDEX(R$151:R$167,$F1918))*$E1918</f>
        <v/>
      </c>
      <c r="S1918" s="37">
        <f>(INDEX(S$235:S$238,$D1918)*INDEX(S$239:S$255,$F1918)+S$194*INDEX(S$121:S$137,$F1918)*INDEX(S$151:S$167,$F1918))*$E1918</f>
        <v/>
      </c>
      <c r="T1918" s="37">
        <f>(INDEX(T$235:T$238,$D1918)*INDEX(T$239:T$255,$F1918)+T$194*INDEX(T$121:T$137,$F1918)*INDEX(T$151:T$167,$F1918))*$E1918</f>
        <v/>
      </c>
      <c r="U1918" s="37">
        <f>(INDEX(U$235:U$238,$D1918)*INDEX(U$239:U$255,$F1918)+U$194*INDEX(U$121:U$137,$F1918)*INDEX(U$151:U$167,$F1918))*$E1918</f>
        <v/>
      </c>
      <c r="V1918" s="37">
        <f>(INDEX(V$235:V$238,$D1918)*INDEX(V$239:V$255,$F1918)+V$194*INDEX(V$121:V$137,$F1918)*INDEX(V$151:V$167,$F1918))*$E1918</f>
        <v/>
      </c>
      <c r="W1918" s="37">
        <f>(INDEX(W$235:W$238,$D1918)*INDEX(W$239:W$255,$F1918)+W$194*INDEX(W$121:W$137,$F1918)*INDEX(W$151:W$167,$F1918))*$E1918</f>
        <v/>
      </c>
      <c r="X1918" s="37">
        <f>(INDEX(X$235:X$238,$D1918)*INDEX(X$239:X$255,$F1918)+X$194*INDEX(X$121:X$137,$F1918)*INDEX(X$151:X$167,$F1918))*$E1918</f>
        <v/>
      </c>
      <c r="Y1918" s="37">
        <f>(INDEX(Y$235:Y$238,$D1918)*INDEX(Y$239:Y$255,$F1918)+Y$194*INDEX(Y$121:Y$137,$F1918)*INDEX(Y$151:Y$167,$F1918))*$E1918</f>
        <v/>
      </c>
      <c r="Z1918" s="37">
        <f>(INDEX(Z$235:Z$238,$D1918)*INDEX(Z$239:Z$255,$F1918)+Z$194*INDEX(Z$121:Z$137,$F1918)*INDEX(Z$151:Z$167,$F1918))*$E1918</f>
        <v/>
      </c>
      <c r="AA1918" s="37">
        <f>(INDEX(AA$235:AA$238,$D1918)*INDEX(AA$239:AA$255,$F1918)+AA$194*INDEX(AA$121:AA$137,$F1918)*INDEX(AA$151:AA$167,$F1918))*$E1918</f>
        <v/>
      </c>
      <c r="AB1918" s="37">
        <f>(INDEX(AB$235:AB$238,$D1918)*INDEX(AB$239:AB$255,$F1918)+AB$194*INDEX(AB$121:AB$137,$F1918)*INDEX(AB$151:AB$167,$F1918))*$E1918</f>
        <v/>
      </c>
      <c r="AC1918" s="37">
        <f>(INDEX(AC$235:AC$238,$D1918)*INDEX(AC$239:AC$255,$F1918)+AC$194*INDEX(AC$121:AC$137,$F1918)*INDEX(AC$151:AC$167,$F1918))*$E1918</f>
        <v/>
      </c>
      <c r="AD1918" s="40">
        <f>SHADOWEFF(INDEX(AD$235:AD$238,$D1918),INDEX(AD$239:AD$255,$F1918),AD$194,INDEX(AD$121:AD$137,$F1918),INDEX(AD$151:AD$167,$F1918),$E1918)</f>
        <v/>
      </c>
      <c r="AF1918" s="11">
        <f>LOWER(Settings!$C$4)&amp;".mit."&amp;$A1918&amp;IF($C1918="","","."&amp;$C1918&amp;"."&amp;$B1918)&amp;IF(INDEX(Variables!$D$5:$D$105,MATCH($A1918,Variables!$A$5:$A$105,0))="","","."&amp;INDEX(Variables!$D$5:$D$105,MATCH($A1918,Variables!$A$5:$A$105,0)))&amp;"."&amp;AF$5</f>
        <v/>
      </c>
      <c r="AG1918" s="38">
        <f>(INDEX(AG$235:AG$238,$D1918)*INDEX(AG$239:AG$255,$F1918)+AG$194*INDEX(AG$121:AG$137,$F1918)*INDEX(AG$151:AG$167,$F1918))*$E1918</f>
        <v/>
      </c>
      <c r="AH1918" s="37">
        <f>(INDEX(AH$235:AH$238,$D1918)*INDEX(AH$239:AH$255,$F1918)+AH$194*INDEX(AH$121:AH$137,$F1918)*INDEX(AH$151:AH$167,$F1918))*$E1918</f>
        <v/>
      </c>
      <c r="AI1918" s="37">
        <f>(INDEX(AI$235:AI$238,$D1918)*INDEX(AI$239:AI$255,$F1918)+AI$194*INDEX(AI$121:AI$137,$F1918)*INDEX(AI$151:AI$167,$F1918))*$E1918</f>
        <v/>
      </c>
      <c r="AJ1918" s="37">
        <f>(INDEX(AJ$235:AJ$238,$D1918)*INDEX(AJ$239:AJ$255,$F1918)+AJ$194*INDEX(AJ$121:AJ$137,$F1918)*INDEX(AJ$151:AJ$167,$F1918))*$E1918</f>
        <v/>
      </c>
      <c r="AK1918" s="37">
        <f>(INDEX(AK$235:AK$238,$D1918)*INDEX(AK$239:AK$255,$F1918)+AK$194*INDEX(AK$121:AK$137,$F1918)*INDEX(AK$151:AK$167,$F1918))*$E1918</f>
        <v/>
      </c>
      <c r="AL1918" s="37">
        <f>(INDEX(AL$235:AL$238,$D1918)*INDEX(AL$239:AL$255,$F1918)+AL$194*INDEX(AL$121:AL$137,$F1918)*INDEX(AL$151:AL$167,$F1918))*$E1918</f>
        <v/>
      </c>
      <c r="AM1918" s="37">
        <f>(INDEX(AM$235:AM$238,$D1918)*INDEX(AM$239:AM$255,$F1918)+AM$194*INDEX(AM$121:AM$137,$F1918)*INDEX(AM$151:AM$167,$F1918))*$E1918</f>
        <v/>
      </c>
      <c r="AN1918" s="37">
        <f>(INDEX(AN$235:AN$238,$D1918)*INDEX(AN$239:AN$255,$F1918)+AN$194*INDEX(AN$121:AN$137,$F1918)*INDEX(AN$151:AN$167,$F1918))*$E1918</f>
        <v/>
      </c>
      <c r="AO1918" s="37">
        <f>(INDEX(AO$235:AO$238,$D1918)*INDEX(AO$239:AO$255,$F1918)+AO$194*INDEX(AO$121:AO$137,$F1918)*INDEX(AO$151:AO$167,$F1918))*$E1918</f>
        <v/>
      </c>
      <c r="AP1918" s="37">
        <f>(INDEX(AP$235:AP$238,$D1918)*INDEX(AP$239:AP$255,$F1918)+AP$194*INDEX(AP$121:AP$137,$F1918)*INDEX(AP$151:AP$167,$F1918))*$E1918</f>
        <v/>
      </c>
      <c r="AQ1918" s="37">
        <f>(INDEX(AQ$235:AQ$238,$D1918)*INDEX(AQ$239:AQ$255,$F1918)+AQ$194*INDEX(AQ$121:AQ$137,$F1918)*INDEX(AQ$151:AQ$167,$F1918))*$E1918</f>
        <v/>
      </c>
      <c r="AR1918" s="37">
        <f>(INDEX(AR$235:AR$238,$D1918)*INDEX(AR$239:AR$255,$F1918)+AR$194*INDEX(AR$121:AR$137,$F1918)*INDEX(AR$151:AR$167,$F1918))*$E1918</f>
        <v/>
      </c>
      <c r="AS1918" s="37">
        <f>(INDEX(AS$235:AS$238,$D1918)*INDEX(AS$239:AS$255,$F1918)+AS$194*INDEX(AS$121:AS$137,$F1918)*INDEX(AS$151:AS$167,$F1918))*$E1918</f>
        <v/>
      </c>
      <c r="AT1918" s="37">
        <f>(INDEX(AT$235:AT$238,$D1918)*INDEX(AT$239:AT$255,$F1918)+AT$194*INDEX(AT$121:AT$137,$F1918)*INDEX(AT$151:AT$167,$F1918))*$E1918</f>
        <v/>
      </c>
      <c r="AU1918" s="37">
        <f>(INDEX(AU$235:AU$238,$D1918)*INDEX(AU$239:AU$255,$F1918)+AU$194*INDEX(AU$121:AU$137,$F1918)*INDEX(AU$151:AU$167,$F1918))*$E1918</f>
        <v/>
      </c>
      <c r="AV1918" s="37">
        <f>(INDEX(AV$235:AV$238,$D1918)*INDEX(AV$239:AV$255,$F1918)+AV$194*INDEX(AV$121:AV$137,$F1918)*INDEX(AV$151:AV$167,$F1918))*$E1918</f>
        <v/>
      </c>
      <c r="AW1918" s="37">
        <f>(INDEX(AW$235:AW$238,$D1918)*INDEX(AW$239:AW$255,$F1918)+AW$194*INDEX(AW$121:AW$137,$F1918)*INDEX(AW$151:AW$167,$F1918))*$E1918</f>
        <v/>
      </c>
      <c r="AX1918" s="37">
        <f>(INDEX(AX$235:AX$238,$D1918)*INDEX(AX$239:AX$255,$F1918)+AX$194*INDEX(AX$121:AX$137,$F1918)*INDEX(AX$151:AX$167,$F1918))*$E1918</f>
        <v/>
      </c>
      <c r="AY1918" s="40">
        <f>SHADOWEFF(INDEX(AY$235:AY$238,$D1918),INDEX(AY$239:AY$255,$F1918),AY$194,INDEX(AY$121:AY$137,$F1918),INDEX(AY$151:AY$167,$F1918),$E1918)</f>
        <v/>
      </c>
    </row>
    <row r="1919" hidden="1" outlineLevel="2">
      <c r="A1919" s="14" t="inlineStr">
        <is>
          <t>shp</t>
        </is>
      </c>
      <c r="B1919" s="14" t="inlineStr">
        <is>
          <t>nga</t>
        </is>
      </c>
      <c r="C1919" s="14" t="inlineStr">
        <is>
          <t>oen</t>
        </is>
      </c>
      <c r="D1919" s="37">
        <f>INDEX(Inputs!$M$5:$M$132,MATCH($B1919&amp;"|"&amp;$C1919,Inputs!$A$5:$A$132,0))</f>
        <v/>
      </c>
      <c r="E1919" s="37">
        <f>INDEX(Inputs!$T$5:$T$132,MATCH($B1919&amp;"|"&amp;$C1919,Inputs!$A$5:$A$132,0))</f>
        <v/>
      </c>
      <c r="F1919" s="37">
        <f>INDEX(Inputs!$K$5:$K$132,MATCH($B1919&amp;"|"&amp;$C1919,Inputs!$A$5:$A$132,0))</f>
        <v/>
      </c>
      <c r="G1919" s="36" t="n"/>
      <c r="H1919" s="14">
        <f>INDEX(Variables!$B$5:$B$105,MATCH($A1919,Variables!$A$5:$A$105,0))&amp;IF($C1919="",""," | "&amp;INDEX(Mapping!$B$5:$B$26,MATCH($C1919,Mapping!$A$5:$A$26,0))&amp;" | "&amp;INDEX(Mapping!$B$30:$B$41,MATCH($B1919,Mapping!$A$30:$A$41,0)))</f>
        <v/>
      </c>
      <c r="I1919" s="14">
        <f>INDEX(Variables!$C$5:$C$105,MATCH($A1919,Variables!$A$5:$A$105,0))</f>
        <v/>
      </c>
      <c r="J1919" s="14">
        <f>INDEX(Variables!$E$5:$E$105,MATCH($A1919,Variables!$A$5:$A$105,0))</f>
        <v/>
      </c>
      <c r="K1919" s="11">
        <f>LOWER(Settings!$C$4)&amp;".mit."&amp;$A1919&amp;IF($C1919="","","."&amp;$C1919&amp;"."&amp;$B1919)&amp;IF(INDEX(Variables!$D$5:$D$105,MATCH($A1919,Variables!$A$5:$A$105,0))="","","."&amp;INDEX(Variables!$D$5:$D$105,MATCH($A1919,Variables!$A$5:$A$105,0)))&amp;"."&amp;K$5</f>
        <v/>
      </c>
      <c r="L1919" s="38">
        <f>(INDEX(L$235:L$238,$D1919)*INDEX(L$239:L$255,$F1919)+L$194*INDEX(L$121:L$137,$F1919)*INDEX(L$151:L$167,$F1919))*$E1919</f>
        <v/>
      </c>
      <c r="M1919" s="37">
        <f>(INDEX(M$235:M$238,$D1919)*INDEX(M$239:M$255,$F1919)+M$194*INDEX(M$121:M$137,$F1919)*INDEX(M$151:M$167,$F1919))*$E1919</f>
        <v/>
      </c>
      <c r="N1919" s="37">
        <f>(INDEX(N$235:N$238,$D1919)*INDEX(N$239:N$255,$F1919)+N$194*INDEX(N$121:N$137,$F1919)*INDEX(N$151:N$167,$F1919))*$E1919</f>
        <v/>
      </c>
      <c r="O1919" s="37">
        <f>(INDEX(O$235:O$238,$D1919)*INDEX(O$239:O$255,$F1919)+O$194*INDEX(O$121:O$137,$F1919)*INDEX(O$151:O$167,$F1919))*$E1919</f>
        <v/>
      </c>
      <c r="P1919" s="37">
        <f>(INDEX(P$235:P$238,$D1919)*INDEX(P$239:P$255,$F1919)+P$194*INDEX(P$121:P$137,$F1919)*INDEX(P$151:P$167,$F1919))*$E1919</f>
        <v/>
      </c>
      <c r="Q1919" s="37">
        <f>(INDEX(Q$235:Q$238,$D1919)*INDEX(Q$239:Q$255,$F1919)+Q$194*INDEX(Q$121:Q$137,$F1919)*INDEX(Q$151:Q$167,$F1919))*$E1919</f>
        <v/>
      </c>
      <c r="R1919" s="37">
        <f>(INDEX(R$235:R$238,$D1919)*INDEX(R$239:R$255,$F1919)+R$194*INDEX(R$121:R$137,$F1919)*INDEX(R$151:R$167,$F1919))*$E1919</f>
        <v/>
      </c>
      <c r="S1919" s="37">
        <f>(INDEX(S$235:S$238,$D1919)*INDEX(S$239:S$255,$F1919)+S$194*INDEX(S$121:S$137,$F1919)*INDEX(S$151:S$167,$F1919))*$E1919</f>
        <v/>
      </c>
      <c r="T1919" s="37">
        <f>(INDEX(T$235:T$238,$D1919)*INDEX(T$239:T$255,$F1919)+T$194*INDEX(T$121:T$137,$F1919)*INDEX(T$151:T$167,$F1919))*$E1919</f>
        <v/>
      </c>
      <c r="U1919" s="37">
        <f>(INDEX(U$235:U$238,$D1919)*INDEX(U$239:U$255,$F1919)+U$194*INDEX(U$121:U$137,$F1919)*INDEX(U$151:U$167,$F1919))*$E1919</f>
        <v/>
      </c>
      <c r="V1919" s="37">
        <f>(INDEX(V$235:V$238,$D1919)*INDEX(V$239:V$255,$F1919)+V$194*INDEX(V$121:V$137,$F1919)*INDEX(V$151:V$167,$F1919))*$E1919</f>
        <v/>
      </c>
      <c r="W1919" s="37">
        <f>(INDEX(W$235:W$238,$D1919)*INDEX(W$239:W$255,$F1919)+W$194*INDEX(W$121:W$137,$F1919)*INDEX(W$151:W$167,$F1919))*$E1919</f>
        <v/>
      </c>
      <c r="X1919" s="37">
        <f>(INDEX(X$235:X$238,$D1919)*INDEX(X$239:X$255,$F1919)+X$194*INDEX(X$121:X$137,$F1919)*INDEX(X$151:X$167,$F1919))*$E1919</f>
        <v/>
      </c>
      <c r="Y1919" s="37">
        <f>(INDEX(Y$235:Y$238,$D1919)*INDEX(Y$239:Y$255,$F1919)+Y$194*INDEX(Y$121:Y$137,$F1919)*INDEX(Y$151:Y$167,$F1919))*$E1919</f>
        <v/>
      </c>
      <c r="Z1919" s="37">
        <f>(INDEX(Z$235:Z$238,$D1919)*INDEX(Z$239:Z$255,$F1919)+Z$194*INDEX(Z$121:Z$137,$F1919)*INDEX(Z$151:Z$167,$F1919))*$E1919</f>
        <v/>
      </c>
      <c r="AA1919" s="37">
        <f>(INDEX(AA$235:AA$238,$D1919)*INDEX(AA$239:AA$255,$F1919)+AA$194*INDEX(AA$121:AA$137,$F1919)*INDEX(AA$151:AA$167,$F1919))*$E1919</f>
        <v/>
      </c>
      <c r="AB1919" s="37">
        <f>(INDEX(AB$235:AB$238,$D1919)*INDEX(AB$239:AB$255,$F1919)+AB$194*INDEX(AB$121:AB$137,$F1919)*INDEX(AB$151:AB$167,$F1919))*$E1919</f>
        <v/>
      </c>
      <c r="AC1919" s="37">
        <f>(INDEX(AC$235:AC$238,$D1919)*INDEX(AC$239:AC$255,$F1919)+AC$194*INDEX(AC$121:AC$137,$F1919)*INDEX(AC$151:AC$167,$F1919))*$E1919</f>
        <v/>
      </c>
      <c r="AD1919" s="40">
        <f>SHADOWEFF(INDEX(AD$235:AD$238,$D1919),INDEX(AD$239:AD$255,$F1919),AD$194,INDEX(AD$121:AD$137,$F1919),INDEX(AD$151:AD$167,$F1919),$E1919)</f>
        <v/>
      </c>
      <c r="AF1919" s="11">
        <f>LOWER(Settings!$C$4)&amp;".mit."&amp;$A1919&amp;IF($C1919="","","."&amp;$C1919&amp;"."&amp;$B1919)&amp;IF(INDEX(Variables!$D$5:$D$105,MATCH($A1919,Variables!$A$5:$A$105,0))="","","."&amp;INDEX(Variables!$D$5:$D$105,MATCH($A1919,Variables!$A$5:$A$105,0)))&amp;"."&amp;AF$5</f>
        <v/>
      </c>
      <c r="AG1919" s="38">
        <f>(INDEX(AG$235:AG$238,$D1919)*INDEX(AG$239:AG$255,$F1919)+AG$194*INDEX(AG$121:AG$137,$F1919)*INDEX(AG$151:AG$167,$F1919))*$E1919</f>
        <v/>
      </c>
      <c r="AH1919" s="37">
        <f>(INDEX(AH$235:AH$238,$D1919)*INDEX(AH$239:AH$255,$F1919)+AH$194*INDEX(AH$121:AH$137,$F1919)*INDEX(AH$151:AH$167,$F1919))*$E1919</f>
        <v/>
      </c>
      <c r="AI1919" s="37">
        <f>(INDEX(AI$235:AI$238,$D1919)*INDEX(AI$239:AI$255,$F1919)+AI$194*INDEX(AI$121:AI$137,$F1919)*INDEX(AI$151:AI$167,$F1919))*$E1919</f>
        <v/>
      </c>
      <c r="AJ1919" s="37">
        <f>(INDEX(AJ$235:AJ$238,$D1919)*INDEX(AJ$239:AJ$255,$F1919)+AJ$194*INDEX(AJ$121:AJ$137,$F1919)*INDEX(AJ$151:AJ$167,$F1919))*$E1919</f>
        <v/>
      </c>
      <c r="AK1919" s="37">
        <f>(INDEX(AK$235:AK$238,$D1919)*INDEX(AK$239:AK$255,$F1919)+AK$194*INDEX(AK$121:AK$137,$F1919)*INDEX(AK$151:AK$167,$F1919))*$E1919</f>
        <v/>
      </c>
      <c r="AL1919" s="37">
        <f>(INDEX(AL$235:AL$238,$D1919)*INDEX(AL$239:AL$255,$F1919)+AL$194*INDEX(AL$121:AL$137,$F1919)*INDEX(AL$151:AL$167,$F1919))*$E1919</f>
        <v/>
      </c>
      <c r="AM1919" s="37">
        <f>(INDEX(AM$235:AM$238,$D1919)*INDEX(AM$239:AM$255,$F1919)+AM$194*INDEX(AM$121:AM$137,$F1919)*INDEX(AM$151:AM$167,$F1919))*$E1919</f>
        <v/>
      </c>
      <c r="AN1919" s="37">
        <f>(INDEX(AN$235:AN$238,$D1919)*INDEX(AN$239:AN$255,$F1919)+AN$194*INDEX(AN$121:AN$137,$F1919)*INDEX(AN$151:AN$167,$F1919))*$E1919</f>
        <v/>
      </c>
      <c r="AO1919" s="37">
        <f>(INDEX(AO$235:AO$238,$D1919)*INDEX(AO$239:AO$255,$F1919)+AO$194*INDEX(AO$121:AO$137,$F1919)*INDEX(AO$151:AO$167,$F1919))*$E1919</f>
        <v/>
      </c>
      <c r="AP1919" s="37">
        <f>(INDEX(AP$235:AP$238,$D1919)*INDEX(AP$239:AP$255,$F1919)+AP$194*INDEX(AP$121:AP$137,$F1919)*INDEX(AP$151:AP$167,$F1919))*$E1919</f>
        <v/>
      </c>
      <c r="AQ1919" s="37">
        <f>(INDEX(AQ$235:AQ$238,$D1919)*INDEX(AQ$239:AQ$255,$F1919)+AQ$194*INDEX(AQ$121:AQ$137,$F1919)*INDEX(AQ$151:AQ$167,$F1919))*$E1919</f>
        <v/>
      </c>
      <c r="AR1919" s="37">
        <f>(INDEX(AR$235:AR$238,$D1919)*INDEX(AR$239:AR$255,$F1919)+AR$194*INDEX(AR$121:AR$137,$F1919)*INDEX(AR$151:AR$167,$F1919))*$E1919</f>
        <v/>
      </c>
      <c r="AS1919" s="37">
        <f>(INDEX(AS$235:AS$238,$D1919)*INDEX(AS$239:AS$255,$F1919)+AS$194*INDEX(AS$121:AS$137,$F1919)*INDEX(AS$151:AS$167,$F1919))*$E1919</f>
        <v/>
      </c>
      <c r="AT1919" s="37">
        <f>(INDEX(AT$235:AT$238,$D1919)*INDEX(AT$239:AT$255,$F1919)+AT$194*INDEX(AT$121:AT$137,$F1919)*INDEX(AT$151:AT$167,$F1919))*$E1919</f>
        <v/>
      </c>
      <c r="AU1919" s="37">
        <f>(INDEX(AU$235:AU$238,$D1919)*INDEX(AU$239:AU$255,$F1919)+AU$194*INDEX(AU$121:AU$137,$F1919)*INDEX(AU$151:AU$167,$F1919))*$E1919</f>
        <v/>
      </c>
      <c r="AV1919" s="37">
        <f>(INDEX(AV$235:AV$238,$D1919)*INDEX(AV$239:AV$255,$F1919)+AV$194*INDEX(AV$121:AV$137,$F1919)*INDEX(AV$151:AV$167,$F1919))*$E1919</f>
        <v/>
      </c>
      <c r="AW1919" s="37">
        <f>(INDEX(AW$235:AW$238,$D1919)*INDEX(AW$239:AW$255,$F1919)+AW$194*INDEX(AW$121:AW$137,$F1919)*INDEX(AW$151:AW$167,$F1919))*$E1919</f>
        <v/>
      </c>
      <c r="AX1919" s="37">
        <f>(INDEX(AX$235:AX$238,$D1919)*INDEX(AX$239:AX$255,$F1919)+AX$194*INDEX(AX$121:AX$137,$F1919)*INDEX(AX$151:AX$167,$F1919))*$E1919</f>
        <v/>
      </c>
      <c r="AY1919" s="40">
        <f>SHADOWEFF(INDEX(AY$235:AY$238,$D1919),INDEX(AY$239:AY$255,$F1919),AY$194,INDEX(AY$121:AY$137,$F1919),INDEX(AY$151:AY$167,$F1919),$E1919)</f>
        <v/>
      </c>
    </row>
    <row r="1920" hidden="1" outlineLevel="2">
      <c r="A1920" s="14" t="inlineStr">
        <is>
          <t>shp</t>
        </is>
      </c>
      <c r="B1920" s="14" t="inlineStr">
        <is>
          <t>gso</t>
        </is>
      </c>
      <c r="C1920" s="14" t="inlineStr">
        <is>
          <t>oen</t>
        </is>
      </c>
      <c r="D1920" s="37">
        <f>INDEX(Inputs!$M$5:$M$132,MATCH($B1920&amp;"|"&amp;$C1920,Inputs!$A$5:$A$132,0))</f>
        <v/>
      </c>
      <c r="E1920" s="37">
        <f>INDEX(Inputs!$T$5:$T$132,MATCH($B1920&amp;"|"&amp;$C1920,Inputs!$A$5:$A$132,0))</f>
        <v/>
      </c>
      <c r="F1920" s="37">
        <f>INDEX(Inputs!$K$5:$K$132,MATCH($B1920&amp;"|"&amp;$C1920,Inputs!$A$5:$A$132,0))</f>
        <v/>
      </c>
      <c r="G1920" s="36" t="n"/>
      <c r="H1920" s="14">
        <f>INDEX(Variables!$B$5:$B$105,MATCH($A1920,Variables!$A$5:$A$105,0))&amp;IF($C1920="",""," | "&amp;INDEX(Mapping!$B$5:$B$26,MATCH($C1920,Mapping!$A$5:$A$26,0))&amp;" | "&amp;INDEX(Mapping!$B$30:$B$41,MATCH($B1920,Mapping!$A$30:$A$41,0)))</f>
        <v/>
      </c>
      <c r="I1920" s="14">
        <f>INDEX(Variables!$C$5:$C$105,MATCH($A1920,Variables!$A$5:$A$105,0))</f>
        <v/>
      </c>
      <c r="J1920" s="14">
        <f>INDEX(Variables!$E$5:$E$105,MATCH($A1920,Variables!$A$5:$A$105,0))</f>
        <v/>
      </c>
      <c r="K1920" s="11">
        <f>LOWER(Settings!$C$4)&amp;".mit."&amp;$A1920&amp;IF($C1920="","","."&amp;$C1920&amp;"."&amp;$B1920)&amp;IF(INDEX(Variables!$D$5:$D$105,MATCH($A1920,Variables!$A$5:$A$105,0))="","","."&amp;INDEX(Variables!$D$5:$D$105,MATCH($A1920,Variables!$A$5:$A$105,0)))&amp;"."&amp;K$5</f>
        <v/>
      </c>
      <c r="L1920" s="38">
        <f>(INDEX(L$235:L$238,$D1920)*INDEX(L$239:L$255,$F1920)+L$194*INDEX(L$121:L$137,$F1920)*INDEX(L$151:L$167,$F1920))*$E1920</f>
        <v/>
      </c>
      <c r="M1920" s="37">
        <f>(INDEX(M$235:M$238,$D1920)*INDEX(M$239:M$255,$F1920)+M$194*INDEX(M$121:M$137,$F1920)*INDEX(M$151:M$167,$F1920))*$E1920</f>
        <v/>
      </c>
      <c r="N1920" s="37">
        <f>(INDEX(N$235:N$238,$D1920)*INDEX(N$239:N$255,$F1920)+N$194*INDEX(N$121:N$137,$F1920)*INDEX(N$151:N$167,$F1920))*$E1920</f>
        <v/>
      </c>
      <c r="O1920" s="37">
        <f>(INDEX(O$235:O$238,$D1920)*INDEX(O$239:O$255,$F1920)+O$194*INDEX(O$121:O$137,$F1920)*INDEX(O$151:O$167,$F1920))*$E1920</f>
        <v/>
      </c>
      <c r="P1920" s="37">
        <f>(INDEX(P$235:P$238,$D1920)*INDEX(P$239:P$255,$F1920)+P$194*INDEX(P$121:P$137,$F1920)*INDEX(P$151:P$167,$F1920))*$E1920</f>
        <v/>
      </c>
      <c r="Q1920" s="37">
        <f>(INDEX(Q$235:Q$238,$D1920)*INDEX(Q$239:Q$255,$F1920)+Q$194*INDEX(Q$121:Q$137,$F1920)*INDEX(Q$151:Q$167,$F1920))*$E1920</f>
        <v/>
      </c>
      <c r="R1920" s="37">
        <f>(INDEX(R$235:R$238,$D1920)*INDEX(R$239:R$255,$F1920)+R$194*INDEX(R$121:R$137,$F1920)*INDEX(R$151:R$167,$F1920))*$E1920</f>
        <v/>
      </c>
      <c r="S1920" s="37">
        <f>(INDEX(S$235:S$238,$D1920)*INDEX(S$239:S$255,$F1920)+S$194*INDEX(S$121:S$137,$F1920)*INDEX(S$151:S$167,$F1920))*$E1920</f>
        <v/>
      </c>
      <c r="T1920" s="37">
        <f>(INDEX(T$235:T$238,$D1920)*INDEX(T$239:T$255,$F1920)+T$194*INDEX(T$121:T$137,$F1920)*INDEX(T$151:T$167,$F1920))*$E1920</f>
        <v/>
      </c>
      <c r="U1920" s="37">
        <f>(INDEX(U$235:U$238,$D1920)*INDEX(U$239:U$255,$F1920)+U$194*INDEX(U$121:U$137,$F1920)*INDEX(U$151:U$167,$F1920))*$E1920</f>
        <v/>
      </c>
      <c r="V1920" s="37">
        <f>(INDEX(V$235:V$238,$D1920)*INDEX(V$239:V$255,$F1920)+V$194*INDEX(V$121:V$137,$F1920)*INDEX(V$151:V$167,$F1920))*$E1920</f>
        <v/>
      </c>
      <c r="W1920" s="37">
        <f>(INDEX(W$235:W$238,$D1920)*INDEX(W$239:W$255,$F1920)+W$194*INDEX(W$121:W$137,$F1920)*INDEX(W$151:W$167,$F1920))*$E1920</f>
        <v/>
      </c>
      <c r="X1920" s="37">
        <f>(INDEX(X$235:X$238,$D1920)*INDEX(X$239:X$255,$F1920)+X$194*INDEX(X$121:X$137,$F1920)*INDEX(X$151:X$167,$F1920))*$E1920</f>
        <v/>
      </c>
      <c r="Y1920" s="37">
        <f>(INDEX(Y$235:Y$238,$D1920)*INDEX(Y$239:Y$255,$F1920)+Y$194*INDEX(Y$121:Y$137,$F1920)*INDEX(Y$151:Y$167,$F1920))*$E1920</f>
        <v/>
      </c>
      <c r="Z1920" s="37">
        <f>(INDEX(Z$235:Z$238,$D1920)*INDEX(Z$239:Z$255,$F1920)+Z$194*INDEX(Z$121:Z$137,$F1920)*INDEX(Z$151:Z$167,$F1920))*$E1920</f>
        <v/>
      </c>
      <c r="AA1920" s="37">
        <f>(INDEX(AA$235:AA$238,$D1920)*INDEX(AA$239:AA$255,$F1920)+AA$194*INDEX(AA$121:AA$137,$F1920)*INDEX(AA$151:AA$167,$F1920))*$E1920</f>
        <v/>
      </c>
      <c r="AB1920" s="37">
        <f>(INDEX(AB$235:AB$238,$D1920)*INDEX(AB$239:AB$255,$F1920)+AB$194*INDEX(AB$121:AB$137,$F1920)*INDEX(AB$151:AB$167,$F1920))*$E1920</f>
        <v/>
      </c>
      <c r="AC1920" s="37">
        <f>(INDEX(AC$235:AC$238,$D1920)*INDEX(AC$239:AC$255,$F1920)+AC$194*INDEX(AC$121:AC$137,$F1920)*INDEX(AC$151:AC$167,$F1920))*$E1920</f>
        <v/>
      </c>
      <c r="AD1920" s="40">
        <f>SHADOWEFF(INDEX(AD$235:AD$238,$D1920),INDEX(AD$239:AD$255,$F1920),AD$194,INDEX(AD$121:AD$137,$F1920),INDEX(AD$151:AD$167,$F1920),$E1920)</f>
        <v/>
      </c>
      <c r="AF1920" s="11">
        <f>LOWER(Settings!$C$4)&amp;".mit."&amp;$A1920&amp;IF($C1920="","","."&amp;$C1920&amp;"."&amp;$B1920)&amp;IF(INDEX(Variables!$D$5:$D$105,MATCH($A1920,Variables!$A$5:$A$105,0))="","","."&amp;INDEX(Variables!$D$5:$D$105,MATCH($A1920,Variables!$A$5:$A$105,0)))&amp;"."&amp;AF$5</f>
        <v/>
      </c>
      <c r="AG1920" s="38">
        <f>(INDEX(AG$235:AG$238,$D1920)*INDEX(AG$239:AG$255,$F1920)+AG$194*INDEX(AG$121:AG$137,$F1920)*INDEX(AG$151:AG$167,$F1920))*$E1920</f>
        <v/>
      </c>
      <c r="AH1920" s="37">
        <f>(INDEX(AH$235:AH$238,$D1920)*INDEX(AH$239:AH$255,$F1920)+AH$194*INDEX(AH$121:AH$137,$F1920)*INDEX(AH$151:AH$167,$F1920))*$E1920</f>
        <v/>
      </c>
      <c r="AI1920" s="37">
        <f>(INDEX(AI$235:AI$238,$D1920)*INDEX(AI$239:AI$255,$F1920)+AI$194*INDEX(AI$121:AI$137,$F1920)*INDEX(AI$151:AI$167,$F1920))*$E1920</f>
        <v/>
      </c>
      <c r="AJ1920" s="37">
        <f>(INDEX(AJ$235:AJ$238,$D1920)*INDEX(AJ$239:AJ$255,$F1920)+AJ$194*INDEX(AJ$121:AJ$137,$F1920)*INDEX(AJ$151:AJ$167,$F1920))*$E1920</f>
        <v/>
      </c>
      <c r="AK1920" s="37">
        <f>(INDEX(AK$235:AK$238,$D1920)*INDEX(AK$239:AK$255,$F1920)+AK$194*INDEX(AK$121:AK$137,$F1920)*INDEX(AK$151:AK$167,$F1920))*$E1920</f>
        <v/>
      </c>
      <c r="AL1920" s="37">
        <f>(INDEX(AL$235:AL$238,$D1920)*INDEX(AL$239:AL$255,$F1920)+AL$194*INDEX(AL$121:AL$137,$F1920)*INDEX(AL$151:AL$167,$F1920))*$E1920</f>
        <v/>
      </c>
      <c r="AM1920" s="37">
        <f>(INDEX(AM$235:AM$238,$D1920)*INDEX(AM$239:AM$255,$F1920)+AM$194*INDEX(AM$121:AM$137,$F1920)*INDEX(AM$151:AM$167,$F1920))*$E1920</f>
        <v/>
      </c>
      <c r="AN1920" s="37">
        <f>(INDEX(AN$235:AN$238,$D1920)*INDEX(AN$239:AN$255,$F1920)+AN$194*INDEX(AN$121:AN$137,$F1920)*INDEX(AN$151:AN$167,$F1920))*$E1920</f>
        <v/>
      </c>
      <c r="AO1920" s="37">
        <f>(INDEX(AO$235:AO$238,$D1920)*INDEX(AO$239:AO$255,$F1920)+AO$194*INDEX(AO$121:AO$137,$F1920)*INDEX(AO$151:AO$167,$F1920))*$E1920</f>
        <v/>
      </c>
      <c r="AP1920" s="37">
        <f>(INDEX(AP$235:AP$238,$D1920)*INDEX(AP$239:AP$255,$F1920)+AP$194*INDEX(AP$121:AP$137,$F1920)*INDEX(AP$151:AP$167,$F1920))*$E1920</f>
        <v/>
      </c>
      <c r="AQ1920" s="37">
        <f>(INDEX(AQ$235:AQ$238,$D1920)*INDEX(AQ$239:AQ$255,$F1920)+AQ$194*INDEX(AQ$121:AQ$137,$F1920)*INDEX(AQ$151:AQ$167,$F1920))*$E1920</f>
        <v/>
      </c>
      <c r="AR1920" s="37">
        <f>(INDEX(AR$235:AR$238,$D1920)*INDEX(AR$239:AR$255,$F1920)+AR$194*INDEX(AR$121:AR$137,$F1920)*INDEX(AR$151:AR$167,$F1920))*$E1920</f>
        <v/>
      </c>
      <c r="AS1920" s="37">
        <f>(INDEX(AS$235:AS$238,$D1920)*INDEX(AS$239:AS$255,$F1920)+AS$194*INDEX(AS$121:AS$137,$F1920)*INDEX(AS$151:AS$167,$F1920))*$E1920</f>
        <v/>
      </c>
      <c r="AT1920" s="37">
        <f>(INDEX(AT$235:AT$238,$D1920)*INDEX(AT$239:AT$255,$F1920)+AT$194*INDEX(AT$121:AT$137,$F1920)*INDEX(AT$151:AT$167,$F1920))*$E1920</f>
        <v/>
      </c>
      <c r="AU1920" s="37">
        <f>(INDEX(AU$235:AU$238,$D1920)*INDEX(AU$239:AU$255,$F1920)+AU$194*INDEX(AU$121:AU$137,$F1920)*INDEX(AU$151:AU$167,$F1920))*$E1920</f>
        <v/>
      </c>
      <c r="AV1920" s="37">
        <f>(INDEX(AV$235:AV$238,$D1920)*INDEX(AV$239:AV$255,$F1920)+AV$194*INDEX(AV$121:AV$137,$F1920)*INDEX(AV$151:AV$167,$F1920))*$E1920</f>
        <v/>
      </c>
      <c r="AW1920" s="37">
        <f>(INDEX(AW$235:AW$238,$D1920)*INDEX(AW$239:AW$255,$F1920)+AW$194*INDEX(AW$121:AW$137,$F1920)*INDEX(AW$151:AW$167,$F1920))*$E1920</f>
        <v/>
      </c>
      <c r="AX1920" s="37">
        <f>(INDEX(AX$235:AX$238,$D1920)*INDEX(AX$239:AX$255,$F1920)+AX$194*INDEX(AX$121:AX$137,$F1920)*INDEX(AX$151:AX$167,$F1920))*$E1920</f>
        <v/>
      </c>
      <c r="AY1920" s="40">
        <f>SHADOWEFF(INDEX(AY$235:AY$238,$D1920),INDEX(AY$239:AY$255,$F1920),AY$194,INDEX(AY$121:AY$137,$F1920),INDEX(AY$151:AY$167,$F1920),$E1920)</f>
        <v/>
      </c>
    </row>
    <row r="1921" hidden="1" outlineLevel="2">
      <c r="A1921" s="14" t="inlineStr">
        <is>
          <t>shp</t>
        </is>
      </c>
      <c r="B1921" s="14" t="inlineStr">
        <is>
          <t>die</t>
        </is>
      </c>
      <c r="C1921" s="14" t="inlineStr">
        <is>
          <t>oen</t>
        </is>
      </c>
      <c r="D1921" s="37">
        <f>INDEX(Inputs!$M$5:$M$132,MATCH($B1921&amp;"|"&amp;$C1921,Inputs!$A$5:$A$132,0))</f>
        <v/>
      </c>
      <c r="E1921" s="37">
        <f>INDEX(Inputs!$T$5:$T$132,MATCH($B1921&amp;"|"&amp;$C1921,Inputs!$A$5:$A$132,0))</f>
        <v/>
      </c>
      <c r="F1921" s="37">
        <f>INDEX(Inputs!$K$5:$K$132,MATCH($B1921&amp;"|"&amp;$C1921,Inputs!$A$5:$A$132,0))</f>
        <v/>
      </c>
      <c r="G1921" s="36" t="n"/>
      <c r="H1921" s="14">
        <f>INDEX(Variables!$B$5:$B$105,MATCH($A1921,Variables!$A$5:$A$105,0))&amp;IF($C1921="",""," | "&amp;INDEX(Mapping!$B$5:$B$26,MATCH($C1921,Mapping!$A$5:$A$26,0))&amp;" | "&amp;INDEX(Mapping!$B$30:$B$41,MATCH($B1921,Mapping!$A$30:$A$41,0)))</f>
        <v/>
      </c>
      <c r="I1921" s="14">
        <f>INDEX(Variables!$C$5:$C$105,MATCH($A1921,Variables!$A$5:$A$105,0))</f>
        <v/>
      </c>
      <c r="J1921" s="14">
        <f>INDEX(Variables!$E$5:$E$105,MATCH($A1921,Variables!$A$5:$A$105,0))</f>
        <v/>
      </c>
      <c r="K1921" s="11">
        <f>LOWER(Settings!$C$4)&amp;".mit."&amp;$A1921&amp;IF($C1921="","","."&amp;$C1921&amp;"."&amp;$B1921)&amp;IF(INDEX(Variables!$D$5:$D$105,MATCH($A1921,Variables!$A$5:$A$105,0))="","","."&amp;INDEX(Variables!$D$5:$D$105,MATCH($A1921,Variables!$A$5:$A$105,0)))&amp;"."&amp;K$5</f>
        <v/>
      </c>
      <c r="L1921" s="38">
        <f>(INDEX(L$235:L$238,$D1921)*INDEX(L$239:L$255,$F1921)+L$194*INDEX(L$121:L$137,$F1921)*INDEX(L$151:L$167,$F1921))*$E1921</f>
        <v/>
      </c>
      <c r="M1921" s="37">
        <f>(INDEX(M$235:M$238,$D1921)*INDEX(M$239:M$255,$F1921)+M$194*INDEX(M$121:M$137,$F1921)*INDEX(M$151:M$167,$F1921))*$E1921</f>
        <v/>
      </c>
      <c r="N1921" s="37">
        <f>(INDEX(N$235:N$238,$D1921)*INDEX(N$239:N$255,$F1921)+N$194*INDEX(N$121:N$137,$F1921)*INDEX(N$151:N$167,$F1921))*$E1921</f>
        <v/>
      </c>
      <c r="O1921" s="37">
        <f>(INDEX(O$235:O$238,$D1921)*INDEX(O$239:O$255,$F1921)+O$194*INDEX(O$121:O$137,$F1921)*INDEX(O$151:O$167,$F1921))*$E1921</f>
        <v/>
      </c>
      <c r="P1921" s="37">
        <f>(INDEX(P$235:P$238,$D1921)*INDEX(P$239:P$255,$F1921)+P$194*INDEX(P$121:P$137,$F1921)*INDEX(P$151:P$167,$F1921))*$E1921</f>
        <v/>
      </c>
      <c r="Q1921" s="37">
        <f>(INDEX(Q$235:Q$238,$D1921)*INDEX(Q$239:Q$255,$F1921)+Q$194*INDEX(Q$121:Q$137,$F1921)*INDEX(Q$151:Q$167,$F1921))*$E1921</f>
        <v/>
      </c>
      <c r="R1921" s="37">
        <f>(INDEX(R$235:R$238,$D1921)*INDEX(R$239:R$255,$F1921)+R$194*INDEX(R$121:R$137,$F1921)*INDEX(R$151:R$167,$F1921))*$E1921</f>
        <v/>
      </c>
      <c r="S1921" s="37">
        <f>(INDEX(S$235:S$238,$D1921)*INDEX(S$239:S$255,$F1921)+S$194*INDEX(S$121:S$137,$F1921)*INDEX(S$151:S$167,$F1921))*$E1921</f>
        <v/>
      </c>
      <c r="T1921" s="37">
        <f>(INDEX(T$235:T$238,$D1921)*INDEX(T$239:T$255,$F1921)+T$194*INDEX(T$121:T$137,$F1921)*INDEX(T$151:T$167,$F1921))*$E1921</f>
        <v/>
      </c>
      <c r="U1921" s="37">
        <f>(INDEX(U$235:U$238,$D1921)*INDEX(U$239:U$255,$F1921)+U$194*INDEX(U$121:U$137,$F1921)*INDEX(U$151:U$167,$F1921))*$E1921</f>
        <v/>
      </c>
      <c r="V1921" s="37">
        <f>(INDEX(V$235:V$238,$D1921)*INDEX(V$239:V$255,$F1921)+V$194*INDEX(V$121:V$137,$F1921)*INDEX(V$151:V$167,$F1921))*$E1921</f>
        <v/>
      </c>
      <c r="W1921" s="37">
        <f>(INDEX(W$235:W$238,$D1921)*INDEX(W$239:W$255,$F1921)+W$194*INDEX(W$121:W$137,$F1921)*INDEX(W$151:W$167,$F1921))*$E1921</f>
        <v/>
      </c>
      <c r="X1921" s="37">
        <f>(INDEX(X$235:X$238,$D1921)*INDEX(X$239:X$255,$F1921)+X$194*INDEX(X$121:X$137,$F1921)*INDEX(X$151:X$167,$F1921))*$E1921</f>
        <v/>
      </c>
      <c r="Y1921" s="37">
        <f>(INDEX(Y$235:Y$238,$D1921)*INDEX(Y$239:Y$255,$F1921)+Y$194*INDEX(Y$121:Y$137,$F1921)*INDEX(Y$151:Y$167,$F1921))*$E1921</f>
        <v/>
      </c>
      <c r="Z1921" s="37">
        <f>(INDEX(Z$235:Z$238,$D1921)*INDEX(Z$239:Z$255,$F1921)+Z$194*INDEX(Z$121:Z$137,$F1921)*INDEX(Z$151:Z$167,$F1921))*$E1921</f>
        <v/>
      </c>
      <c r="AA1921" s="37">
        <f>(INDEX(AA$235:AA$238,$D1921)*INDEX(AA$239:AA$255,$F1921)+AA$194*INDEX(AA$121:AA$137,$F1921)*INDEX(AA$151:AA$167,$F1921))*$E1921</f>
        <v/>
      </c>
      <c r="AB1921" s="37">
        <f>(INDEX(AB$235:AB$238,$D1921)*INDEX(AB$239:AB$255,$F1921)+AB$194*INDEX(AB$121:AB$137,$F1921)*INDEX(AB$151:AB$167,$F1921))*$E1921</f>
        <v/>
      </c>
      <c r="AC1921" s="37">
        <f>(INDEX(AC$235:AC$238,$D1921)*INDEX(AC$239:AC$255,$F1921)+AC$194*INDEX(AC$121:AC$137,$F1921)*INDEX(AC$151:AC$167,$F1921))*$E1921</f>
        <v/>
      </c>
      <c r="AD1921" s="40">
        <f>SHADOWEFF(INDEX(AD$235:AD$238,$D1921),INDEX(AD$239:AD$255,$F1921),AD$194,INDEX(AD$121:AD$137,$F1921),INDEX(AD$151:AD$167,$F1921),$E1921)</f>
        <v/>
      </c>
      <c r="AF1921" s="11">
        <f>LOWER(Settings!$C$4)&amp;".mit."&amp;$A1921&amp;IF($C1921="","","."&amp;$C1921&amp;"."&amp;$B1921)&amp;IF(INDEX(Variables!$D$5:$D$105,MATCH($A1921,Variables!$A$5:$A$105,0))="","","."&amp;INDEX(Variables!$D$5:$D$105,MATCH($A1921,Variables!$A$5:$A$105,0)))&amp;"."&amp;AF$5</f>
        <v/>
      </c>
      <c r="AG1921" s="38">
        <f>(INDEX(AG$235:AG$238,$D1921)*INDEX(AG$239:AG$255,$F1921)+AG$194*INDEX(AG$121:AG$137,$F1921)*INDEX(AG$151:AG$167,$F1921))*$E1921</f>
        <v/>
      </c>
      <c r="AH1921" s="37">
        <f>(INDEX(AH$235:AH$238,$D1921)*INDEX(AH$239:AH$255,$F1921)+AH$194*INDEX(AH$121:AH$137,$F1921)*INDEX(AH$151:AH$167,$F1921))*$E1921</f>
        <v/>
      </c>
      <c r="AI1921" s="37">
        <f>(INDEX(AI$235:AI$238,$D1921)*INDEX(AI$239:AI$255,$F1921)+AI$194*INDEX(AI$121:AI$137,$F1921)*INDEX(AI$151:AI$167,$F1921))*$E1921</f>
        <v/>
      </c>
      <c r="AJ1921" s="37">
        <f>(INDEX(AJ$235:AJ$238,$D1921)*INDEX(AJ$239:AJ$255,$F1921)+AJ$194*INDEX(AJ$121:AJ$137,$F1921)*INDEX(AJ$151:AJ$167,$F1921))*$E1921</f>
        <v/>
      </c>
      <c r="AK1921" s="37">
        <f>(INDEX(AK$235:AK$238,$D1921)*INDEX(AK$239:AK$255,$F1921)+AK$194*INDEX(AK$121:AK$137,$F1921)*INDEX(AK$151:AK$167,$F1921))*$E1921</f>
        <v/>
      </c>
      <c r="AL1921" s="37">
        <f>(INDEX(AL$235:AL$238,$D1921)*INDEX(AL$239:AL$255,$F1921)+AL$194*INDEX(AL$121:AL$137,$F1921)*INDEX(AL$151:AL$167,$F1921))*$E1921</f>
        <v/>
      </c>
      <c r="AM1921" s="37">
        <f>(INDEX(AM$235:AM$238,$D1921)*INDEX(AM$239:AM$255,$F1921)+AM$194*INDEX(AM$121:AM$137,$F1921)*INDEX(AM$151:AM$167,$F1921))*$E1921</f>
        <v/>
      </c>
      <c r="AN1921" s="37">
        <f>(INDEX(AN$235:AN$238,$D1921)*INDEX(AN$239:AN$255,$F1921)+AN$194*INDEX(AN$121:AN$137,$F1921)*INDEX(AN$151:AN$167,$F1921))*$E1921</f>
        <v/>
      </c>
      <c r="AO1921" s="37">
        <f>(INDEX(AO$235:AO$238,$D1921)*INDEX(AO$239:AO$255,$F1921)+AO$194*INDEX(AO$121:AO$137,$F1921)*INDEX(AO$151:AO$167,$F1921))*$E1921</f>
        <v/>
      </c>
      <c r="AP1921" s="37">
        <f>(INDEX(AP$235:AP$238,$D1921)*INDEX(AP$239:AP$255,$F1921)+AP$194*INDEX(AP$121:AP$137,$F1921)*INDEX(AP$151:AP$167,$F1921))*$E1921</f>
        <v/>
      </c>
      <c r="AQ1921" s="37">
        <f>(INDEX(AQ$235:AQ$238,$D1921)*INDEX(AQ$239:AQ$255,$F1921)+AQ$194*INDEX(AQ$121:AQ$137,$F1921)*INDEX(AQ$151:AQ$167,$F1921))*$E1921</f>
        <v/>
      </c>
      <c r="AR1921" s="37">
        <f>(INDEX(AR$235:AR$238,$D1921)*INDEX(AR$239:AR$255,$F1921)+AR$194*INDEX(AR$121:AR$137,$F1921)*INDEX(AR$151:AR$167,$F1921))*$E1921</f>
        <v/>
      </c>
      <c r="AS1921" s="37">
        <f>(INDEX(AS$235:AS$238,$D1921)*INDEX(AS$239:AS$255,$F1921)+AS$194*INDEX(AS$121:AS$137,$F1921)*INDEX(AS$151:AS$167,$F1921))*$E1921</f>
        <v/>
      </c>
      <c r="AT1921" s="37">
        <f>(INDEX(AT$235:AT$238,$D1921)*INDEX(AT$239:AT$255,$F1921)+AT$194*INDEX(AT$121:AT$137,$F1921)*INDEX(AT$151:AT$167,$F1921))*$E1921</f>
        <v/>
      </c>
      <c r="AU1921" s="37">
        <f>(INDEX(AU$235:AU$238,$D1921)*INDEX(AU$239:AU$255,$F1921)+AU$194*INDEX(AU$121:AU$137,$F1921)*INDEX(AU$151:AU$167,$F1921))*$E1921</f>
        <v/>
      </c>
      <c r="AV1921" s="37">
        <f>(INDEX(AV$235:AV$238,$D1921)*INDEX(AV$239:AV$255,$F1921)+AV$194*INDEX(AV$121:AV$137,$F1921)*INDEX(AV$151:AV$167,$F1921))*$E1921</f>
        <v/>
      </c>
      <c r="AW1921" s="37">
        <f>(INDEX(AW$235:AW$238,$D1921)*INDEX(AW$239:AW$255,$F1921)+AW$194*INDEX(AW$121:AW$137,$F1921)*INDEX(AW$151:AW$167,$F1921))*$E1921</f>
        <v/>
      </c>
      <c r="AX1921" s="37">
        <f>(INDEX(AX$235:AX$238,$D1921)*INDEX(AX$239:AX$255,$F1921)+AX$194*INDEX(AX$121:AX$137,$F1921)*INDEX(AX$151:AX$167,$F1921))*$E1921</f>
        <v/>
      </c>
      <c r="AY1921" s="40">
        <f>SHADOWEFF(INDEX(AY$235:AY$238,$D1921),INDEX(AY$239:AY$255,$F1921),AY$194,INDEX(AY$121:AY$137,$F1921),INDEX(AY$151:AY$167,$F1921),$E1921)</f>
        <v/>
      </c>
    </row>
    <row r="1922" hidden="1" outlineLevel="2">
      <c r="A1922" s="14" t="inlineStr">
        <is>
          <t>shp</t>
        </is>
      </c>
      <c r="B1922" s="14" t="inlineStr">
        <is>
          <t>lpg</t>
        </is>
      </c>
      <c r="C1922" s="14" t="inlineStr">
        <is>
          <t>oen</t>
        </is>
      </c>
      <c r="D1922" s="37">
        <f>INDEX(Inputs!$M$5:$M$132,MATCH($B1922&amp;"|"&amp;$C1922,Inputs!$A$5:$A$132,0))</f>
        <v/>
      </c>
      <c r="E1922" s="37">
        <f>INDEX(Inputs!$T$5:$T$132,MATCH($B1922&amp;"|"&amp;$C1922,Inputs!$A$5:$A$132,0))</f>
        <v/>
      </c>
      <c r="F1922" s="37">
        <f>INDEX(Inputs!$K$5:$K$132,MATCH($B1922&amp;"|"&amp;$C1922,Inputs!$A$5:$A$132,0))</f>
        <v/>
      </c>
      <c r="G1922" s="36" t="n"/>
      <c r="H1922" s="14">
        <f>INDEX(Variables!$B$5:$B$105,MATCH($A1922,Variables!$A$5:$A$105,0))&amp;IF($C1922="",""," | "&amp;INDEX(Mapping!$B$5:$B$26,MATCH($C1922,Mapping!$A$5:$A$26,0))&amp;" | "&amp;INDEX(Mapping!$B$30:$B$41,MATCH($B1922,Mapping!$A$30:$A$41,0)))</f>
        <v/>
      </c>
      <c r="I1922" s="14">
        <f>INDEX(Variables!$C$5:$C$105,MATCH($A1922,Variables!$A$5:$A$105,0))</f>
        <v/>
      </c>
      <c r="J1922" s="14">
        <f>INDEX(Variables!$E$5:$E$105,MATCH($A1922,Variables!$A$5:$A$105,0))</f>
        <v/>
      </c>
      <c r="K1922" s="11">
        <f>LOWER(Settings!$C$4)&amp;".mit."&amp;$A1922&amp;IF($C1922="","","."&amp;$C1922&amp;"."&amp;$B1922)&amp;IF(INDEX(Variables!$D$5:$D$105,MATCH($A1922,Variables!$A$5:$A$105,0))="","","."&amp;INDEX(Variables!$D$5:$D$105,MATCH($A1922,Variables!$A$5:$A$105,0)))&amp;"."&amp;K$5</f>
        <v/>
      </c>
      <c r="L1922" s="38">
        <f>(INDEX(L$235:L$238,$D1922)*INDEX(L$239:L$255,$F1922)+L$194*INDEX(L$121:L$137,$F1922)*INDEX(L$151:L$167,$F1922))*$E1922</f>
        <v/>
      </c>
      <c r="M1922" s="37">
        <f>(INDEX(M$235:M$238,$D1922)*INDEX(M$239:M$255,$F1922)+M$194*INDEX(M$121:M$137,$F1922)*INDEX(M$151:M$167,$F1922))*$E1922</f>
        <v/>
      </c>
      <c r="N1922" s="37">
        <f>(INDEX(N$235:N$238,$D1922)*INDEX(N$239:N$255,$F1922)+N$194*INDEX(N$121:N$137,$F1922)*INDEX(N$151:N$167,$F1922))*$E1922</f>
        <v/>
      </c>
      <c r="O1922" s="37">
        <f>(INDEX(O$235:O$238,$D1922)*INDEX(O$239:O$255,$F1922)+O$194*INDEX(O$121:O$137,$F1922)*INDEX(O$151:O$167,$F1922))*$E1922</f>
        <v/>
      </c>
      <c r="P1922" s="37">
        <f>(INDEX(P$235:P$238,$D1922)*INDEX(P$239:P$255,$F1922)+P$194*INDEX(P$121:P$137,$F1922)*INDEX(P$151:P$167,$F1922))*$E1922</f>
        <v/>
      </c>
      <c r="Q1922" s="37">
        <f>(INDEX(Q$235:Q$238,$D1922)*INDEX(Q$239:Q$255,$F1922)+Q$194*INDEX(Q$121:Q$137,$F1922)*INDEX(Q$151:Q$167,$F1922))*$E1922</f>
        <v/>
      </c>
      <c r="R1922" s="37">
        <f>(INDEX(R$235:R$238,$D1922)*INDEX(R$239:R$255,$F1922)+R$194*INDEX(R$121:R$137,$F1922)*INDEX(R$151:R$167,$F1922))*$E1922</f>
        <v/>
      </c>
      <c r="S1922" s="37">
        <f>(INDEX(S$235:S$238,$D1922)*INDEX(S$239:S$255,$F1922)+S$194*INDEX(S$121:S$137,$F1922)*INDEX(S$151:S$167,$F1922))*$E1922</f>
        <v/>
      </c>
      <c r="T1922" s="37">
        <f>(INDEX(T$235:T$238,$D1922)*INDEX(T$239:T$255,$F1922)+T$194*INDEX(T$121:T$137,$F1922)*INDEX(T$151:T$167,$F1922))*$E1922</f>
        <v/>
      </c>
      <c r="U1922" s="37">
        <f>(INDEX(U$235:U$238,$D1922)*INDEX(U$239:U$255,$F1922)+U$194*INDEX(U$121:U$137,$F1922)*INDEX(U$151:U$167,$F1922))*$E1922</f>
        <v/>
      </c>
      <c r="V1922" s="37">
        <f>(INDEX(V$235:V$238,$D1922)*INDEX(V$239:V$255,$F1922)+V$194*INDEX(V$121:V$137,$F1922)*INDEX(V$151:V$167,$F1922))*$E1922</f>
        <v/>
      </c>
      <c r="W1922" s="37">
        <f>(INDEX(W$235:W$238,$D1922)*INDEX(W$239:W$255,$F1922)+W$194*INDEX(W$121:W$137,$F1922)*INDEX(W$151:W$167,$F1922))*$E1922</f>
        <v/>
      </c>
      <c r="X1922" s="37">
        <f>(INDEX(X$235:X$238,$D1922)*INDEX(X$239:X$255,$F1922)+X$194*INDEX(X$121:X$137,$F1922)*INDEX(X$151:X$167,$F1922))*$E1922</f>
        <v/>
      </c>
      <c r="Y1922" s="37">
        <f>(INDEX(Y$235:Y$238,$D1922)*INDEX(Y$239:Y$255,$F1922)+Y$194*INDEX(Y$121:Y$137,$F1922)*INDEX(Y$151:Y$167,$F1922))*$E1922</f>
        <v/>
      </c>
      <c r="Z1922" s="37">
        <f>(INDEX(Z$235:Z$238,$D1922)*INDEX(Z$239:Z$255,$F1922)+Z$194*INDEX(Z$121:Z$137,$F1922)*INDEX(Z$151:Z$167,$F1922))*$E1922</f>
        <v/>
      </c>
      <c r="AA1922" s="37">
        <f>(INDEX(AA$235:AA$238,$D1922)*INDEX(AA$239:AA$255,$F1922)+AA$194*INDEX(AA$121:AA$137,$F1922)*INDEX(AA$151:AA$167,$F1922))*$E1922</f>
        <v/>
      </c>
      <c r="AB1922" s="37">
        <f>(INDEX(AB$235:AB$238,$D1922)*INDEX(AB$239:AB$255,$F1922)+AB$194*INDEX(AB$121:AB$137,$F1922)*INDEX(AB$151:AB$167,$F1922))*$E1922</f>
        <v/>
      </c>
      <c r="AC1922" s="37">
        <f>(INDEX(AC$235:AC$238,$D1922)*INDEX(AC$239:AC$255,$F1922)+AC$194*INDEX(AC$121:AC$137,$F1922)*INDEX(AC$151:AC$167,$F1922))*$E1922</f>
        <v/>
      </c>
      <c r="AD1922" s="40">
        <f>SHADOWEFF(INDEX(AD$235:AD$238,$D1922),INDEX(AD$239:AD$255,$F1922),AD$194,INDEX(AD$121:AD$137,$F1922),INDEX(AD$151:AD$167,$F1922),$E1922)</f>
        <v/>
      </c>
      <c r="AF1922" s="11">
        <f>LOWER(Settings!$C$4)&amp;".mit."&amp;$A1922&amp;IF($C1922="","","."&amp;$C1922&amp;"."&amp;$B1922)&amp;IF(INDEX(Variables!$D$5:$D$105,MATCH($A1922,Variables!$A$5:$A$105,0))="","","."&amp;INDEX(Variables!$D$5:$D$105,MATCH($A1922,Variables!$A$5:$A$105,0)))&amp;"."&amp;AF$5</f>
        <v/>
      </c>
      <c r="AG1922" s="38">
        <f>(INDEX(AG$235:AG$238,$D1922)*INDEX(AG$239:AG$255,$F1922)+AG$194*INDEX(AG$121:AG$137,$F1922)*INDEX(AG$151:AG$167,$F1922))*$E1922</f>
        <v/>
      </c>
      <c r="AH1922" s="37">
        <f>(INDEX(AH$235:AH$238,$D1922)*INDEX(AH$239:AH$255,$F1922)+AH$194*INDEX(AH$121:AH$137,$F1922)*INDEX(AH$151:AH$167,$F1922))*$E1922</f>
        <v/>
      </c>
      <c r="AI1922" s="37">
        <f>(INDEX(AI$235:AI$238,$D1922)*INDEX(AI$239:AI$255,$F1922)+AI$194*INDEX(AI$121:AI$137,$F1922)*INDEX(AI$151:AI$167,$F1922))*$E1922</f>
        <v/>
      </c>
      <c r="AJ1922" s="37">
        <f>(INDEX(AJ$235:AJ$238,$D1922)*INDEX(AJ$239:AJ$255,$F1922)+AJ$194*INDEX(AJ$121:AJ$137,$F1922)*INDEX(AJ$151:AJ$167,$F1922))*$E1922</f>
        <v/>
      </c>
      <c r="AK1922" s="37">
        <f>(INDEX(AK$235:AK$238,$D1922)*INDEX(AK$239:AK$255,$F1922)+AK$194*INDEX(AK$121:AK$137,$F1922)*INDEX(AK$151:AK$167,$F1922))*$E1922</f>
        <v/>
      </c>
      <c r="AL1922" s="37">
        <f>(INDEX(AL$235:AL$238,$D1922)*INDEX(AL$239:AL$255,$F1922)+AL$194*INDEX(AL$121:AL$137,$F1922)*INDEX(AL$151:AL$167,$F1922))*$E1922</f>
        <v/>
      </c>
      <c r="AM1922" s="37">
        <f>(INDEX(AM$235:AM$238,$D1922)*INDEX(AM$239:AM$255,$F1922)+AM$194*INDEX(AM$121:AM$137,$F1922)*INDEX(AM$151:AM$167,$F1922))*$E1922</f>
        <v/>
      </c>
      <c r="AN1922" s="37">
        <f>(INDEX(AN$235:AN$238,$D1922)*INDEX(AN$239:AN$255,$F1922)+AN$194*INDEX(AN$121:AN$137,$F1922)*INDEX(AN$151:AN$167,$F1922))*$E1922</f>
        <v/>
      </c>
      <c r="AO1922" s="37">
        <f>(INDEX(AO$235:AO$238,$D1922)*INDEX(AO$239:AO$255,$F1922)+AO$194*INDEX(AO$121:AO$137,$F1922)*INDEX(AO$151:AO$167,$F1922))*$E1922</f>
        <v/>
      </c>
      <c r="AP1922" s="37">
        <f>(INDEX(AP$235:AP$238,$D1922)*INDEX(AP$239:AP$255,$F1922)+AP$194*INDEX(AP$121:AP$137,$F1922)*INDEX(AP$151:AP$167,$F1922))*$E1922</f>
        <v/>
      </c>
      <c r="AQ1922" s="37">
        <f>(INDEX(AQ$235:AQ$238,$D1922)*INDEX(AQ$239:AQ$255,$F1922)+AQ$194*INDEX(AQ$121:AQ$137,$F1922)*INDEX(AQ$151:AQ$167,$F1922))*$E1922</f>
        <v/>
      </c>
      <c r="AR1922" s="37">
        <f>(INDEX(AR$235:AR$238,$D1922)*INDEX(AR$239:AR$255,$F1922)+AR$194*INDEX(AR$121:AR$137,$F1922)*INDEX(AR$151:AR$167,$F1922))*$E1922</f>
        <v/>
      </c>
      <c r="AS1922" s="37">
        <f>(INDEX(AS$235:AS$238,$D1922)*INDEX(AS$239:AS$255,$F1922)+AS$194*INDEX(AS$121:AS$137,$F1922)*INDEX(AS$151:AS$167,$F1922))*$E1922</f>
        <v/>
      </c>
      <c r="AT1922" s="37">
        <f>(INDEX(AT$235:AT$238,$D1922)*INDEX(AT$239:AT$255,$F1922)+AT$194*INDEX(AT$121:AT$137,$F1922)*INDEX(AT$151:AT$167,$F1922))*$E1922</f>
        <v/>
      </c>
      <c r="AU1922" s="37">
        <f>(INDEX(AU$235:AU$238,$D1922)*INDEX(AU$239:AU$255,$F1922)+AU$194*INDEX(AU$121:AU$137,$F1922)*INDEX(AU$151:AU$167,$F1922))*$E1922</f>
        <v/>
      </c>
      <c r="AV1922" s="37">
        <f>(INDEX(AV$235:AV$238,$D1922)*INDEX(AV$239:AV$255,$F1922)+AV$194*INDEX(AV$121:AV$137,$F1922)*INDEX(AV$151:AV$167,$F1922))*$E1922</f>
        <v/>
      </c>
      <c r="AW1922" s="37">
        <f>(INDEX(AW$235:AW$238,$D1922)*INDEX(AW$239:AW$255,$F1922)+AW$194*INDEX(AW$121:AW$137,$F1922)*INDEX(AW$151:AW$167,$F1922))*$E1922</f>
        <v/>
      </c>
      <c r="AX1922" s="37">
        <f>(INDEX(AX$235:AX$238,$D1922)*INDEX(AX$239:AX$255,$F1922)+AX$194*INDEX(AX$121:AX$137,$F1922)*INDEX(AX$151:AX$167,$F1922))*$E1922</f>
        <v/>
      </c>
      <c r="AY1922" s="40">
        <f>SHADOWEFF(INDEX(AY$235:AY$238,$D1922),INDEX(AY$239:AY$255,$F1922),AY$194,INDEX(AY$121:AY$137,$F1922),INDEX(AY$151:AY$167,$F1922),$E1922)</f>
        <v/>
      </c>
    </row>
    <row r="1923" hidden="1" outlineLevel="2">
      <c r="A1923" s="14" t="inlineStr">
        <is>
          <t>shp</t>
        </is>
      </c>
      <c r="B1923" s="14" t="inlineStr">
        <is>
          <t>ker</t>
        </is>
      </c>
      <c r="C1923" s="14" t="inlineStr">
        <is>
          <t>oen</t>
        </is>
      </c>
      <c r="D1923" s="37">
        <f>INDEX(Inputs!$M$5:$M$132,MATCH($B1923&amp;"|"&amp;$C1923,Inputs!$A$5:$A$132,0))</f>
        <v/>
      </c>
      <c r="E1923" s="37">
        <f>INDEX(Inputs!$T$5:$T$132,MATCH($B1923&amp;"|"&amp;$C1923,Inputs!$A$5:$A$132,0))</f>
        <v/>
      </c>
      <c r="F1923" s="37">
        <f>INDEX(Inputs!$K$5:$K$132,MATCH($B1923&amp;"|"&amp;$C1923,Inputs!$A$5:$A$132,0))</f>
        <v/>
      </c>
      <c r="G1923" s="36" t="n"/>
      <c r="H1923" s="14">
        <f>INDEX(Variables!$B$5:$B$105,MATCH($A1923,Variables!$A$5:$A$105,0))&amp;IF($C1923="",""," | "&amp;INDEX(Mapping!$B$5:$B$26,MATCH($C1923,Mapping!$A$5:$A$26,0))&amp;" | "&amp;INDEX(Mapping!$B$30:$B$41,MATCH($B1923,Mapping!$A$30:$A$41,0)))</f>
        <v/>
      </c>
      <c r="I1923" s="14">
        <f>INDEX(Variables!$C$5:$C$105,MATCH($A1923,Variables!$A$5:$A$105,0))</f>
        <v/>
      </c>
      <c r="J1923" s="14">
        <f>INDEX(Variables!$E$5:$E$105,MATCH($A1923,Variables!$A$5:$A$105,0))</f>
        <v/>
      </c>
      <c r="K1923" s="11">
        <f>LOWER(Settings!$C$4)&amp;".mit."&amp;$A1923&amp;IF($C1923="","","."&amp;$C1923&amp;"."&amp;$B1923)&amp;IF(INDEX(Variables!$D$5:$D$105,MATCH($A1923,Variables!$A$5:$A$105,0))="","","."&amp;INDEX(Variables!$D$5:$D$105,MATCH($A1923,Variables!$A$5:$A$105,0)))&amp;"."&amp;K$5</f>
        <v/>
      </c>
      <c r="L1923" s="38">
        <f>(INDEX(L$235:L$238,$D1923)*INDEX(L$239:L$255,$F1923)+L$194*INDEX(L$121:L$137,$F1923)*INDEX(L$151:L$167,$F1923))*$E1923</f>
        <v/>
      </c>
      <c r="M1923" s="37">
        <f>(INDEX(M$235:M$238,$D1923)*INDEX(M$239:M$255,$F1923)+M$194*INDEX(M$121:M$137,$F1923)*INDEX(M$151:M$167,$F1923))*$E1923</f>
        <v/>
      </c>
      <c r="N1923" s="37">
        <f>(INDEX(N$235:N$238,$D1923)*INDEX(N$239:N$255,$F1923)+N$194*INDEX(N$121:N$137,$F1923)*INDEX(N$151:N$167,$F1923))*$E1923</f>
        <v/>
      </c>
      <c r="O1923" s="37">
        <f>(INDEX(O$235:O$238,$D1923)*INDEX(O$239:O$255,$F1923)+O$194*INDEX(O$121:O$137,$F1923)*INDEX(O$151:O$167,$F1923))*$E1923</f>
        <v/>
      </c>
      <c r="P1923" s="37">
        <f>(INDEX(P$235:P$238,$D1923)*INDEX(P$239:P$255,$F1923)+P$194*INDEX(P$121:P$137,$F1923)*INDEX(P$151:P$167,$F1923))*$E1923</f>
        <v/>
      </c>
      <c r="Q1923" s="37">
        <f>(INDEX(Q$235:Q$238,$D1923)*INDEX(Q$239:Q$255,$F1923)+Q$194*INDEX(Q$121:Q$137,$F1923)*INDEX(Q$151:Q$167,$F1923))*$E1923</f>
        <v/>
      </c>
      <c r="R1923" s="37">
        <f>(INDEX(R$235:R$238,$D1923)*INDEX(R$239:R$255,$F1923)+R$194*INDEX(R$121:R$137,$F1923)*INDEX(R$151:R$167,$F1923))*$E1923</f>
        <v/>
      </c>
      <c r="S1923" s="37">
        <f>(INDEX(S$235:S$238,$D1923)*INDEX(S$239:S$255,$F1923)+S$194*INDEX(S$121:S$137,$F1923)*INDEX(S$151:S$167,$F1923))*$E1923</f>
        <v/>
      </c>
      <c r="T1923" s="37">
        <f>(INDEX(T$235:T$238,$D1923)*INDEX(T$239:T$255,$F1923)+T$194*INDEX(T$121:T$137,$F1923)*INDEX(T$151:T$167,$F1923))*$E1923</f>
        <v/>
      </c>
      <c r="U1923" s="37">
        <f>(INDEX(U$235:U$238,$D1923)*INDEX(U$239:U$255,$F1923)+U$194*INDEX(U$121:U$137,$F1923)*INDEX(U$151:U$167,$F1923))*$E1923</f>
        <v/>
      </c>
      <c r="V1923" s="37">
        <f>(INDEX(V$235:V$238,$D1923)*INDEX(V$239:V$255,$F1923)+V$194*INDEX(V$121:V$137,$F1923)*INDEX(V$151:V$167,$F1923))*$E1923</f>
        <v/>
      </c>
      <c r="W1923" s="37">
        <f>(INDEX(W$235:W$238,$D1923)*INDEX(W$239:W$255,$F1923)+W$194*INDEX(W$121:W$137,$F1923)*INDEX(W$151:W$167,$F1923))*$E1923</f>
        <v/>
      </c>
      <c r="X1923" s="37">
        <f>(INDEX(X$235:X$238,$D1923)*INDEX(X$239:X$255,$F1923)+X$194*INDEX(X$121:X$137,$F1923)*INDEX(X$151:X$167,$F1923))*$E1923</f>
        <v/>
      </c>
      <c r="Y1923" s="37">
        <f>(INDEX(Y$235:Y$238,$D1923)*INDEX(Y$239:Y$255,$F1923)+Y$194*INDEX(Y$121:Y$137,$F1923)*INDEX(Y$151:Y$167,$F1923))*$E1923</f>
        <v/>
      </c>
      <c r="Z1923" s="37">
        <f>(INDEX(Z$235:Z$238,$D1923)*INDEX(Z$239:Z$255,$F1923)+Z$194*INDEX(Z$121:Z$137,$F1923)*INDEX(Z$151:Z$167,$F1923))*$E1923</f>
        <v/>
      </c>
      <c r="AA1923" s="37">
        <f>(INDEX(AA$235:AA$238,$D1923)*INDEX(AA$239:AA$255,$F1923)+AA$194*INDEX(AA$121:AA$137,$F1923)*INDEX(AA$151:AA$167,$F1923))*$E1923</f>
        <v/>
      </c>
      <c r="AB1923" s="37">
        <f>(INDEX(AB$235:AB$238,$D1923)*INDEX(AB$239:AB$255,$F1923)+AB$194*INDEX(AB$121:AB$137,$F1923)*INDEX(AB$151:AB$167,$F1923))*$E1923</f>
        <v/>
      </c>
      <c r="AC1923" s="37">
        <f>(INDEX(AC$235:AC$238,$D1923)*INDEX(AC$239:AC$255,$F1923)+AC$194*INDEX(AC$121:AC$137,$F1923)*INDEX(AC$151:AC$167,$F1923))*$E1923</f>
        <v/>
      </c>
      <c r="AD1923" s="40">
        <f>SHADOWEFF(INDEX(AD$235:AD$238,$D1923),INDEX(AD$239:AD$255,$F1923),AD$194,INDEX(AD$121:AD$137,$F1923),INDEX(AD$151:AD$167,$F1923),$E1923)</f>
        <v/>
      </c>
      <c r="AF1923" s="11">
        <f>LOWER(Settings!$C$4)&amp;".mit."&amp;$A1923&amp;IF($C1923="","","."&amp;$C1923&amp;"."&amp;$B1923)&amp;IF(INDEX(Variables!$D$5:$D$105,MATCH($A1923,Variables!$A$5:$A$105,0))="","","."&amp;INDEX(Variables!$D$5:$D$105,MATCH($A1923,Variables!$A$5:$A$105,0)))&amp;"."&amp;AF$5</f>
        <v/>
      </c>
      <c r="AG1923" s="38">
        <f>(INDEX(AG$235:AG$238,$D1923)*INDEX(AG$239:AG$255,$F1923)+AG$194*INDEX(AG$121:AG$137,$F1923)*INDEX(AG$151:AG$167,$F1923))*$E1923</f>
        <v/>
      </c>
      <c r="AH1923" s="37">
        <f>(INDEX(AH$235:AH$238,$D1923)*INDEX(AH$239:AH$255,$F1923)+AH$194*INDEX(AH$121:AH$137,$F1923)*INDEX(AH$151:AH$167,$F1923))*$E1923</f>
        <v/>
      </c>
      <c r="AI1923" s="37">
        <f>(INDEX(AI$235:AI$238,$D1923)*INDEX(AI$239:AI$255,$F1923)+AI$194*INDEX(AI$121:AI$137,$F1923)*INDEX(AI$151:AI$167,$F1923))*$E1923</f>
        <v/>
      </c>
      <c r="AJ1923" s="37">
        <f>(INDEX(AJ$235:AJ$238,$D1923)*INDEX(AJ$239:AJ$255,$F1923)+AJ$194*INDEX(AJ$121:AJ$137,$F1923)*INDEX(AJ$151:AJ$167,$F1923))*$E1923</f>
        <v/>
      </c>
      <c r="AK1923" s="37">
        <f>(INDEX(AK$235:AK$238,$D1923)*INDEX(AK$239:AK$255,$F1923)+AK$194*INDEX(AK$121:AK$137,$F1923)*INDEX(AK$151:AK$167,$F1923))*$E1923</f>
        <v/>
      </c>
      <c r="AL1923" s="37">
        <f>(INDEX(AL$235:AL$238,$D1923)*INDEX(AL$239:AL$255,$F1923)+AL$194*INDEX(AL$121:AL$137,$F1923)*INDEX(AL$151:AL$167,$F1923))*$E1923</f>
        <v/>
      </c>
      <c r="AM1923" s="37">
        <f>(INDEX(AM$235:AM$238,$D1923)*INDEX(AM$239:AM$255,$F1923)+AM$194*INDEX(AM$121:AM$137,$F1923)*INDEX(AM$151:AM$167,$F1923))*$E1923</f>
        <v/>
      </c>
      <c r="AN1923" s="37">
        <f>(INDEX(AN$235:AN$238,$D1923)*INDEX(AN$239:AN$255,$F1923)+AN$194*INDEX(AN$121:AN$137,$F1923)*INDEX(AN$151:AN$167,$F1923))*$E1923</f>
        <v/>
      </c>
      <c r="AO1923" s="37">
        <f>(INDEX(AO$235:AO$238,$D1923)*INDEX(AO$239:AO$255,$F1923)+AO$194*INDEX(AO$121:AO$137,$F1923)*INDEX(AO$151:AO$167,$F1923))*$E1923</f>
        <v/>
      </c>
      <c r="AP1923" s="37">
        <f>(INDEX(AP$235:AP$238,$D1923)*INDEX(AP$239:AP$255,$F1923)+AP$194*INDEX(AP$121:AP$137,$F1923)*INDEX(AP$151:AP$167,$F1923))*$E1923</f>
        <v/>
      </c>
      <c r="AQ1923" s="37">
        <f>(INDEX(AQ$235:AQ$238,$D1923)*INDEX(AQ$239:AQ$255,$F1923)+AQ$194*INDEX(AQ$121:AQ$137,$F1923)*INDEX(AQ$151:AQ$167,$F1923))*$E1923</f>
        <v/>
      </c>
      <c r="AR1923" s="37">
        <f>(INDEX(AR$235:AR$238,$D1923)*INDEX(AR$239:AR$255,$F1923)+AR$194*INDEX(AR$121:AR$137,$F1923)*INDEX(AR$151:AR$167,$F1923))*$E1923</f>
        <v/>
      </c>
      <c r="AS1923" s="37">
        <f>(INDEX(AS$235:AS$238,$D1923)*INDEX(AS$239:AS$255,$F1923)+AS$194*INDEX(AS$121:AS$137,$F1923)*INDEX(AS$151:AS$167,$F1923))*$E1923</f>
        <v/>
      </c>
      <c r="AT1923" s="37">
        <f>(INDEX(AT$235:AT$238,$D1923)*INDEX(AT$239:AT$255,$F1923)+AT$194*INDEX(AT$121:AT$137,$F1923)*INDEX(AT$151:AT$167,$F1923))*$E1923</f>
        <v/>
      </c>
      <c r="AU1923" s="37">
        <f>(INDEX(AU$235:AU$238,$D1923)*INDEX(AU$239:AU$255,$F1923)+AU$194*INDEX(AU$121:AU$137,$F1923)*INDEX(AU$151:AU$167,$F1923))*$E1923</f>
        <v/>
      </c>
      <c r="AV1923" s="37">
        <f>(INDEX(AV$235:AV$238,$D1923)*INDEX(AV$239:AV$255,$F1923)+AV$194*INDEX(AV$121:AV$137,$F1923)*INDEX(AV$151:AV$167,$F1923))*$E1923</f>
        <v/>
      </c>
      <c r="AW1923" s="37">
        <f>(INDEX(AW$235:AW$238,$D1923)*INDEX(AW$239:AW$255,$F1923)+AW$194*INDEX(AW$121:AW$137,$F1923)*INDEX(AW$151:AW$167,$F1923))*$E1923</f>
        <v/>
      </c>
      <c r="AX1923" s="37">
        <f>(INDEX(AX$235:AX$238,$D1923)*INDEX(AX$239:AX$255,$F1923)+AX$194*INDEX(AX$121:AX$137,$F1923)*INDEX(AX$151:AX$167,$F1923))*$E1923</f>
        <v/>
      </c>
      <c r="AY1923" s="40">
        <f>SHADOWEFF(INDEX(AY$235:AY$238,$D1923),INDEX(AY$239:AY$255,$F1923),AY$194,INDEX(AY$121:AY$137,$F1923),INDEX(AY$151:AY$167,$F1923),$E1923)</f>
        <v/>
      </c>
    </row>
    <row r="1924" hidden="1" outlineLevel="2">
      <c r="A1924" s="14" t="inlineStr">
        <is>
          <t>shp</t>
        </is>
      </c>
      <c r="B1924" s="14" t="inlineStr">
        <is>
          <t>oop</t>
        </is>
      </c>
      <c r="C1924" s="14" t="inlineStr">
        <is>
          <t>oen</t>
        </is>
      </c>
      <c r="D1924" s="37">
        <f>INDEX(Inputs!$M$5:$M$132,MATCH($B1924&amp;"|"&amp;$C1924,Inputs!$A$5:$A$132,0))</f>
        <v/>
      </c>
      <c r="E1924" s="37">
        <f>INDEX(Inputs!$T$5:$T$132,MATCH($B1924&amp;"|"&amp;$C1924,Inputs!$A$5:$A$132,0))</f>
        <v/>
      </c>
      <c r="F1924" s="37">
        <f>INDEX(Inputs!$K$5:$K$132,MATCH($B1924&amp;"|"&amp;$C1924,Inputs!$A$5:$A$132,0))</f>
        <v/>
      </c>
      <c r="G1924" s="36" t="n"/>
      <c r="H1924" s="14">
        <f>INDEX(Variables!$B$5:$B$105,MATCH($A1924,Variables!$A$5:$A$105,0))&amp;IF($C1924="",""," | "&amp;INDEX(Mapping!$B$5:$B$26,MATCH($C1924,Mapping!$A$5:$A$26,0))&amp;" | "&amp;INDEX(Mapping!$B$30:$B$41,MATCH($B1924,Mapping!$A$30:$A$41,0)))</f>
        <v/>
      </c>
      <c r="I1924" s="14">
        <f>INDEX(Variables!$C$5:$C$105,MATCH($A1924,Variables!$A$5:$A$105,0))</f>
        <v/>
      </c>
      <c r="J1924" s="14">
        <f>INDEX(Variables!$E$5:$E$105,MATCH($A1924,Variables!$A$5:$A$105,0))</f>
        <v/>
      </c>
      <c r="K1924" s="11">
        <f>LOWER(Settings!$C$4)&amp;".mit."&amp;$A1924&amp;IF($C1924="","","."&amp;$C1924&amp;"."&amp;$B1924)&amp;IF(INDEX(Variables!$D$5:$D$105,MATCH($A1924,Variables!$A$5:$A$105,0))="","","."&amp;INDEX(Variables!$D$5:$D$105,MATCH($A1924,Variables!$A$5:$A$105,0)))&amp;"."&amp;K$5</f>
        <v/>
      </c>
      <c r="L1924" s="38">
        <f>(INDEX(L$235:L$238,$D1924)*INDEX(L$239:L$255,$F1924)+L$194*INDEX(L$121:L$137,$F1924)*INDEX(L$151:L$167,$F1924))*$E1924</f>
        <v/>
      </c>
      <c r="M1924" s="37">
        <f>(INDEX(M$235:M$238,$D1924)*INDEX(M$239:M$255,$F1924)+M$194*INDEX(M$121:M$137,$F1924)*INDEX(M$151:M$167,$F1924))*$E1924</f>
        <v/>
      </c>
      <c r="N1924" s="37">
        <f>(INDEX(N$235:N$238,$D1924)*INDEX(N$239:N$255,$F1924)+N$194*INDEX(N$121:N$137,$F1924)*INDEX(N$151:N$167,$F1924))*$E1924</f>
        <v/>
      </c>
      <c r="O1924" s="37">
        <f>(INDEX(O$235:O$238,$D1924)*INDEX(O$239:O$255,$F1924)+O$194*INDEX(O$121:O$137,$F1924)*INDEX(O$151:O$167,$F1924))*$E1924</f>
        <v/>
      </c>
      <c r="P1924" s="37">
        <f>(INDEX(P$235:P$238,$D1924)*INDEX(P$239:P$255,$F1924)+P$194*INDEX(P$121:P$137,$F1924)*INDEX(P$151:P$167,$F1924))*$E1924</f>
        <v/>
      </c>
      <c r="Q1924" s="37">
        <f>(INDEX(Q$235:Q$238,$D1924)*INDEX(Q$239:Q$255,$F1924)+Q$194*INDEX(Q$121:Q$137,$F1924)*INDEX(Q$151:Q$167,$F1924))*$E1924</f>
        <v/>
      </c>
      <c r="R1924" s="37">
        <f>(INDEX(R$235:R$238,$D1924)*INDEX(R$239:R$255,$F1924)+R$194*INDEX(R$121:R$137,$F1924)*INDEX(R$151:R$167,$F1924))*$E1924</f>
        <v/>
      </c>
      <c r="S1924" s="37">
        <f>(INDEX(S$235:S$238,$D1924)*INDEX(S$239:S$255,$F1924)+S$194*INDEX(S$121:S$137,$F1924)*INDEX(S$151:S$167,$F1924))*$E1924</f>
        <v/>
      </c>
      <c r="T1924" s="37">
        <f>(INDEX(T$235:T$238,$D1924)*INDEX(T$239:T$255,$F1924)+T$194*INDEX(T$121:T$137,$F1924)*INDEX(T$151:T$167,$F1924))*$E1924</f>
        <v/>
      </c>
      <c r="U1924" s="37">
        <f>(INDEX(U$235:U$238,$D1924)*INDEX(U$239:U$255,$F1924)+U$194*INDEX(U$121:U$137,$F1924)*INDEX(U$151:U$167,$F1924))*$E1924</f>
        <v/>
      </c>
      <c r="V1924" s="37">
        <f>(INDEX(V$235:V$238,$D1924)*INDEX(V$239:V$255,$F1924)+V$194*INDEX(V$121:V$137,$F1924)*INDEX(V$151:V$167,$F1924))*$E1924</f>
        <v/>
      </c>
      <c r="W1924" s="37">
        <f>(INDEX(W$235:W$238,$D1924)*INDEX(W$239:W$255,$F1924)+W$194*INDEX(W$121:W$137,$F1924)*INDEX(W$151:W$167,$F1924))*$E1924</f>
        <v/>
      </c>
      <c r="X1924" s="37">
        <f>(INDEX(X$235:X$238,$D1924)*INDEX(X$239:X$255,$F1924)+X$194*INDEX(X$121:X$137,$F1924)*INDEX(X$151:X$167,$F1924))*$E1924</f>
        <v/>
      </c>
      <c r="Y1924" s="37">
        <f>(INDEX(Y$235:Y$238,$D1924)*INDEX(Y$239:Y$255,$F1924)+Y$194*INDEX(Y$121:Y$137,$F1924)*INDEX(Y$151:Y$167,$F1924))*$E1924</f>
        <v/>
      </c>
      <c r="Z1924" s="37">
        <f>(INDEX(Z$235:Z$238,$D1924)*INDEX(Z$239:Z$255,$F1924)+Z$194*INDEX(Z$121:Z$137,$F1924)*INDEX(Z$151:Z$167,$F1924))*$E1924</f>
        <v/>
      </c>
      <c r="AA1924" s="37">
        <f>(INDEX(AA$235:AA$238,$D1924)*INDEX(AA$239:AA$255,$F1924)+AA$194*INDEX(AA$121:AA$137,$F1924)*INDEX(AA$151:AA$167,$F1924))*$E1924</f>
        <v/>
      </c>
      <c r="AB1924" s="37">
        <f>(INDEX(AB$235:AB$238,$D1924)*INDEX(AB$239:AB$255,$F1924)+AB$194*INDEX(AB$121:AB$137,$F1924)*INDEX(AB$151:AB$167,$F1924))*$E1924</f>
        <v/>
      </c>
      <c r="AC1924" s="37">
        <f>(INDEX(AC$235:AC$238,$D1924)*INDEX(AC$239:AC$255,$F1924)+AC$194*INDEX(AC$121:AC$137,$F1924)*INDEX(AC$151:AC$167,$F1924))*$E1924</f>
        <v/>
      </c>
      <c r="AD1924" s="40">
        <f>SHADOWEFF(INDEX(AD$235:AD$238,$D1924),INDEX(AD$239:AD$255,$F1924),AD$194,INDEX(AD$121:AD$137,$F1924),INDEX(AD$151:AD$167,$F1924),$E1924)</f>
        <v/>
      </c>
      <c r="AF1924" s="11">
        <f>LOWER(Settings!$C$4)&amp;".mit."&amp;$A1924&amp;IF($C1924="","","."&amp;$C1924&amp;"."&amp;$B1924)&amp;IF(INDEX(Variables!$D$5:$D$105,MATCH($A1924,Variables!$A$5:$A$105,0))="","","."&amp;INDEX(Variables!$D$5:$D$105,MATCH($A1924,Variables!$A$5:$A$105,0)))&amp;"."&amp;AF$5</f>
        <v/>
      </c>
      <c r="AG1924" s="38">
        <f>(INDEX(AG$235:AG$238,$D1924)*INDEX(AG$239:AG$255,$F1924)+AG$194*INDEX(AG$121:AG$137,$F1924)*INDEX(AG$151:AG$167,$F1924))*$E1924</f>
        <v/>
      </c>
      <c r="AH1924" s="37">
        <f>(INDEX(AH$235:AH$238,$D1924)*INDEX(AH$239:AH$255,$F1924)+AH$194*INDEX(AH$121:AH$137,$F1924)*INDEX(AH$151:AH$167,$F1924))*$E1924</f>
        <v/>
      </c>
      <c r="AI1924" s="37">
        <f>(INDEX(AI$235:AI$238,$D1924)*INDEX(AI$239:AI$255,$F1924)+AI$194*INDEX(AI$121:AI$137,$F1924)*INDEX(AI$151:AI$167,$F1924))*$E1924</f>
        <v/>
      </c>
      <c r="AJ1924" s="37">
        <f>(INDEX(AJ$235:AJ$238,$D1924)*INDEX(AJ$239:AJ$255,$F1924)+AJ$194*INDEX(AJ$121:AJ$137,$F1924)*INDEX(AJ$151:AJ$167,$F1924))*$E1924</f>
        <v/>
      </c>
      <c r="AK1924" s="37">
        <f>(INDEX(AK$235:AK$238,$D1924)*INDEX(AK$239:AK$255,$F1924)+AK$194*INDEX(AK$121:AK$137,$F1924)*INDEX(AK$151:AK$167,$F1924))*$E1924</f>
        <v/>
      </c>
      <c r="AL1924" s="37">
        <f>(INDEX(AL$235:AL$238,$D1924)*INDEX(AL$239:AL$255,$F1924)+AL$194*INDEX(AL$121:AL$137,$F1924)*INDEX(AL$151:AL$167,$F1924))*$E1924</f>
        <v/>
      </c>
      <c r="AM1924" s="37">
        <f>(INDEX(AM$235:AM$238,$D1924)*INDEX(AM$239:AM$255,$F1924)+AM$194*INDEX(AM$121:AM$137,$F1924)*INDEX(AM$151:AM$167,$F1924))*$E1924</f>
        <v/>
      </c>
      <c r="AN1924" s="37">
        <f>(INDEX(AN$235:AN$238,$D1924)*INDEX(AN$239:AN$255,$F1924)+AN$194*INDEX(AN$121:AN$137,$F1924)*INDEX(AN$151:AN$167,$F1924))*$E1924</f>
        <v/>
      </c>
      <c r="AO1924" s="37">
        <f>(INDEX(AO$235:AO$238,$D1924)*INDEX(AO$239:AO$255,$F1924)+AO$194*INDEX(AO$121:AO$137,$F1924)*INDEX(AO$151:AO$167,$F1924))*$E1924</f>
        <v/>
      </c>
      <c r="AP1924" s="37">
        <f>(INDEX(AP$235:AP$238,$D1924)*INDEX(AP$239:AP$255,$F1924)+AP$194*INDEX(AP$121:AP$137,$F1924)*INDEX(AP$151:AP$167,$F1924))*$E1924</f>
        <v/>
      </c>
      <c r="AQ1924" s="37">
        <f>(INDEX(AQ$235:AQ$238,$D1924)*INDEX(AQ$239:AQ$255,$F1924)+AQ$194*INDEX(AQ$121:AQ$137,$F1924)*INDEX(AQ$151:AQ$167,$F1924))*$E1924</f>
        <v/>
      </c>
      <c r="AR1924" s="37">
        <f>(INDEX(AR$235:AR$238,$D1924)*INDEX(AR$239:AR$255,$F1924)+AR$194*INDEX(AR$121:AR$137,$F1924)*INDEX(AR$151:AR$167,$F1924))*$E1924</f>
        <v/>
      </c>
      <c r="AS1924" s="37">
        <f>(INDEX(AS$235:AS$238,$D1924)*INDEX(AS$239:AS$255,$F1924)+AS$194*INDEX(AS$121:AS$137,$F1924)*INDEX(AS$151:AS$167,$F1924))*$E1924</f>
        <v/>
      </c>
      <c r="AT1924" s="37">
        <f>(INDEX(AT$235:AT$238,$D1924)*INDEX(AT$239:AT$255,$F1924)+AT$194*INDEX(AT$121:AT$137,$F1924)*INDEX(AT$151:AT$167,$F1924))*$E1924</f>
        <v/>
      </c>
      <c r="AU1924" s="37">
        <f>(INDEX(AU$235:AU$238,$D1924)*INDEX(AU$239:AU$255,$F1924)+AU$194*INDEX(AU$121:AU$137,$F1924)*INDEX(AU$151:AU$167,$F1924))*$E1924</f>
        <v/>
      </c>
      <c r="AV1924" s="37">
        <f>(INDEX(AV$235:AV$238,$D1924)*INDEX(AV$239:AV$255,$F1924)+AV$194*INDEX(AV$121:AV$137,$F1924)*INDEX(AV$151:AV$167,$F1924))*$E1924</f>
        <v/>
      </c>
      <c r="AW1924" s="37">
        <f>(INDEX(AW$235:AW$238,$D1924)*INDEX(AW$239:AW$255,$F1924)+AW$194*INDEX(AW$121:AW$137,$F1924)*INDEX(AW$151:AW$167,$F1924))*$E1924</f>
        <v/>
      </c>
      <c r="AX1924" s="37">
        <f>(INDEX(AX$235:AX$238,$D1924)*INDEX(AX$239:AX$255,$F1924)+AX$194*INDEX(AX$121:AX$137,$F1924)*INDEX(AX$151:AX$167,$F1924))*$E1924</f>
        <v/>
      </c>
      <c r="AY1924" s="40">
        <f>SHADOWEFF(INDEX(AY$235:AY$238,$D1924),INDEX(AY$239:AY$255,$F1924),AY$194,INDEX(AY$121:AY$137,$F1924),INDEX(AY$151:AY$167,$F1924),$E1924)</f>
        <v/>
      </c>
    </row>
    <row r="1925" hidden="1" outlineLevel="2">
      <c r="A1925" s="14" t="inlineStr">
        <is>
          <t>shp</t>
        </is>
      </c>
      <c r="B1925" s="14" t="inlineStr">
        <is>
          <t>bio</t>
        </is>
      </c>
      <c r="C1925" s="14" t="inlineStr">
        <is>
          <t>oen</t>
        </is>
      </c>
      <c r="D1925" s="37">
        <f>INDEX(Inputs!$M$5:$M$132,MATCH($B1925&amp;"|"&amp;$C1925,Inputs!$A$5:$A$132,0))</f>
        <v/>
      </c>
      <c r="E1925" s="37">
        <f>INDEX(Inputs!$T$5:$T$132,MATCH($B1925&amp;"|"&amp;$C1925,Inputs!$A$5:$A$132,0))</f>
        <v/>
      </c>
      <c r="F1925" s="37">
        <f>INDEX(Inputs!$K$5:$K$132,MATCH($B1925&amp;"|"&amp;$C1925,Inputs!$A$5:$A$132,0))</f>
        <v/>
      </c>
      <c r="G1925" s="36" t="n"/>
      <c r="H1925" s="14">
        <f>INDEX(Variables!$B$5:$B$105,MATCH($A1925,Variables!$A$5:$A$105,0))&amp;IF($C1925="",""," | "&amp;INDEX(Mapping!$B$5:$B$26,MATCH($C1925,Mapping!$A$5:$A$26,0))&amp;" | "&amp;INDEX(Mapping!$B$30:$B$41,MATCH($B1925,Mapping!$A$30:$A$41,0)))</f>
        <v/>
      </c>
      <c r="I1925" s="14">
        <f>INDEX(Variables!$C$5:$C$105,MATCH($A1925,Variables!$A$5:$A$105,0))</f>
        <v/>
      </c>
      <c r="J1925" s="14">
        <f>INDEX(Variables!$E$5:$E$105,MATCH($A1925,Variables!$A$5:$A$105,0))</f>
        <v/>
      </c>
      <c r="K1925" s="11">
        <f>LOWER(Settings!$C$4)&amp;".mit."&amp;$A1925&amp;IF($C1925="","","."&amp;$C1925&amp;"."&amp;$B1925)&amp;IF(INDEX(Variables!$D$5:$D$105,MATCH($A1925,Variables!$A$5:$A$105,0))="","","."&amp;INDEX(Variables!$D$5:$D$105,MATCH($A1925,Variables!$A$5:$A$105,0)))&amp;"."&amp;K$5</f>
        <v/>
      </c>
      <c r="L1925" s="38">
        <f>(INDEX(L$235:L$238,$D1925)*INDEX(L$239:L$255,$F1925)+L$194*INDEX(L$121:L$137,$F1925)*INDEX(L$151:L$167,$F1925))*$E1925</f>
        <v/>
      </c>
      <c r="M1925" s="37">
        <f>(INDEX(M$235:M$238,$D1925)*INDEX(M$239:M$255,$F1925)+M$194*INDEX(M$121:M$137,$F1925)*INDEX(M$151:M$167,$F1925))*$E1925</f>
        <v/>
      </c>
      <c r="N1925" s="37">
        <f>(INDEX(N$235:N$238,$D1925)*INDEX(N$239:N$255,$F1925)+N$194*INDEX(N$121:N$137,$F1925)*INDEX(N$151:N$167,$F1925))*$E1925</f>
        <v/>
      </c>
      <c r="O1925" s="37">
        <f>(INDEX(O$235:O$238,$D1925)*INDEX(O$239:O$255,$F1925)+O$194*INDEX(O$121:O$137,$F1925)*INDEX(O$151:O$167,$F1925))*$E1925</f>
        <v/>
      </c>
      <c r="P1925" s="37">
        <f>(INDEX(P$235:P$238,$D1925)*INDEX(P$239:P$255,$F1925)+P$194*INDEX(P$121:P$137,$F1925)*INDEX(P$151:P$167,$F1925))*$E1925</f>
        <v/>
      </c>
      <c r="Q1925" s="37">
        <f>(INDEX(Q$235:Q$238,$D1925)*INDEX(Q$239:Q$255,$F1925)+Q$194*INDEX(Q$121:Q$137,$F1925)*INDEX(Q$151:Q$167,$F1925))*$E1925</f>
        <v/>
      </c>
      <c r="R1925" s="37">
        <f>(INDEX(R$235:R$238,$D1925)*INDEX(R$239:R$255,$F1925)+R$194*INDEX(R$121:R$137,$F1925)*INDEX(R$151:R$167,$F1925))*$E1925</f>
        <v/>
      </c>
      <c r="S1925" s="37">
        <f>(INDEX(S$235:S$238,$D1925)*INDEX(S$239:S$255,$F1925)+S$194*INDEX(S$121:S$137,$F1925)*INDEX(S$151:S$167,$F1925))*$E1925</f>
        <v/>
      </c>
      <c r="T1925" s="37">
        <f>(INDEX(T$235:T$238,$D1925)*INDEX(T$239:T$255,$F1925)+T$194*INDEX(T$121:T$137,$F1925)*INDEX(T$151:T$167,$F1925))*$E1925</f>
        <v/>
      </c>
      <c r="U1925" s="37">
        <f>(INDEX(U$235:U$238,$D1925)*INDEX(U$239:U$255,$F1925)+U$194*INDEX(U$121:U$137,$F1925)*INDEX(U$151:U$167,$F1925))*$E1925</f>
        <v/>
      </c>
      <c r="V1925" s="37">
        <f>(INDEX(V$235:V$238,$D1925)*INDEX(V$239:V$255,$F1925)+V$194*INDEX(V$121:V$137,$F1925)*INDEX(V$151:V$167,$F1925))*$E1925</f>
        <v/>
      </c>
      <c r="W1925" s="37">
        <f>(INDEX(W$235:W$238,$D1925)*INDEX(W$239:W$255,$F1925)+W$194*INDEX(W$121:W$137,$F1925)*INDEX(W$151:W$167,$F1925))*$E1925</f>
        <v/>
      </c>
      <c r="X1925" s="37">
        <f>(INDEX(X$235:X$238,$D1925)*INDEX(X$239:X$255,$F1925)+X$194*INDEX(X$121:X$137,$F1925)*INDEX(X$151:X$167,$F1925))*$E1925</f>
        <v/>
      </c>
      <c r="Y1925" s="37">
        <f>(INDEX(Y$235:Y$238,$D1925)*INDEX(Y$239:Y$255,$F1925)+Y$194*INDEX(Y$121:Y$137,$F1925)*INDEX(Y$151:Y$167,$F1925))*$E1925</f>
        <v/>
      </c>
      <c r="Z1925" s="37">
        <f>(INDEX(Z$235:Z$238,$D1925)*INDEX(Z$239:Z$255,$F1925)+Z$194*INDEX(Z$121:Z$137,$F1925)*INDEX(Z$151:Z$167,$F1925))*$E1925</f>
        <v/>
      </c>
      <c r="AA1925" s="37">
        <f>(INDEX(AA$235:AA$238,$D1925)*INDEX(AA$239:AA$255,$F1925)+AA$194*INDEX(AA$121:AA$137,$F1925)*INDEX(AA$151:AA$167,$F1925))*$E1925</f>
        <v/>
      </c>
      <c r="AB1925" s="37">
        <f>(INDEX(AB$235:AB$238,$D1925)*INDEX(AB$239:AB$255,$F1925)+AB$194*INDEX(AB$121:AB$137,$F1925)*INDEX(AB$151:AB$167,$F1925))*$E1925</f>
        <v/>
      </c>
      <c r="AC1925" s="37">
        <f>(INDEX(AC$235:AC$238,$D1925)*INDEX(AC$239:AC$255,$F1925)+AC$194*INDEX(AC$121:AC$137,$F1925)*INDEX(AC$151:AC$167,$F1925))*$E1925</f>
        <v/>
      </c>
      <c r="AD1925" s="40">
        <f>SHADOWEFF(INDEX(AD$235:AD$238,$D1925),INDEX(AD$239:AD$255,$F1925),AD$194,INDEX(AD$121:AD$137,$F1925),INDEX(AD$151:AD$167,$F1925),$E1925)</f>
        <v/>
      </c>
      <c r="AF1925" s="11">
        <f>LOWER(Settings!$C$4)&amp;".mit."&amp;$A1925&amp;IF($C1925="","","."&amp;$C1925&amp;"."&amp;$B1925)&amp;IF(INDEX(Variables!$D$5:$D$105,MATCH($A1925,Variables!$A$5:$A$105,0))="","","."&amp;INDEX(Variables!$D$5:$D$105,MATCH($A1925,Variables!$A$5:$A$105,0)))&amp;"."&amp;AF$5</f>
        <v/>
      </c>
      <c r="AG1925" s="38">
        <f>(INDEX(AG$235:AG$238,$D1925)*INDEX(AG$239:AG$255,$F1925)+AG$194*INDEX(AG$121:AG$137,$F1925)*INDEX(AG$151:AG$167,$F1925))*$E1925</f>
        <v/>
      </c>
      <c r="AH1925" s="37">
        <f>(INDEX(AH$235:AH$238,$D1925)*INDEX(AH$239:AH$255,$F1925)+AH$194*INDEX(AH$121:AH$137,$F1925)*INDEX(AH$151:AH$167,$F1925))*$E1925</f>
        <v/>
      </c>
      <c r="AI1925" s="37">
        <f>(INDEX(AI$235:AI$238,$D1925)*INDEX(AI$239:AI$255,$F1925)+AI$194*INDEX(AI$121:AI$137,$F1925)*INDEX(AI$151:AI$167,$F1925))*$E1925</f>
        <v/>
      </c>
      <c r="AJ1925" s="37">
        <f>(INDEX(AJ$235:AJ$238,$D1925)*INDEX(AJ$239:AJ$255,$F1925)+AJ$194*INDEX(AJ$121:AJ$137,$F1925)*INDEX(AJ$151:AJ$167,$F1925))*$E1925</f>
        <v/>
      </c>
      <c r="AK1925" s="37">
        <f>(INDEX(AK$235:AK$238,$D1925)*INDEX(AK$239:AK$255,$F1925)+AK$194*INDEX(AK$121:AK$137,$F1925)*INDEX(AK$151:AK$167,$F1925))*$E1925</f>
        <v/>
      </c>
      <c r="AL1925" s="37">
        <f>(INDEX(AL$235:AL$238,$D1925)*INDEX(AL$239:AL$255,$F1925)+AL$194*INDEX(AL$121:AL$137,$F1925)*INDEX(AL$151:AL$167,$F1925))*$E1925</f>
        <v/>
      </c>
      <c r="AM1925" s="37">
        <f>(INDEX(AM$235:AM$238,$D1925)*INDEX(AM$239:AM$255,$F1925)+AM$194*INDEX(AM$121:AM$137,$F1925)*INDEX(AM$151:AM$167,$F1925))*$E1925</f>
        <v/>
      </c>
      <c r="AN1925" s="37">
        <f>(INDEX(AN$235:AN$238,$D1925)*INDEX(AN$239:AN$255,$F1925)+AN$194*INDEX(AN$121:AN$137,$F1925)*INDEX(AN$151:AN$167,$F1925))*$E1925</f>
        <v/>
      </c>
      <c r="AO1925" s="37">
        <f>(INDEX(AO$235:AO$238,$D1925)*INDEX(AO$239:AO$255,$F1925)+AO$194*INDEX(AO$121:AO$137,$F1925)*INDEX(AO$151:AO$167,$F1925))*$E1925</f>
        <v/>
      </c>
      <c r="AP1925" s="37">
        <f>(INDEX(AP$235:AP$238,$D1925)*INDEX(AP$239:AP$255,$F1925)+AP$194*INDEX(AP$121:AP$137,$F1925)*INDEX(AP$151:AP$167,$F1925))*$E1925</f>
        <v/>
      </c>
      <c r="AQ1925" s="37">
        <f>(INDEX(AQ$235:AQ$238,$D1925)*INDEX(AQ$239:AQ$255,$F1925)+AQ$194*INDEX(AQ$121:AQ$137,$F1925)*INDEX(AQ$151:AQ$167,$F1925))*$E1925</f>
        <v/>
      </c>
      <c r="AR1925" s="37">
        <f>(INDEX(AR$235:AR$238,$D1925)*INDEX(AR$239:AR$255,$F1925)+AR$194*INDEX(AR$121:AR$137,$F1925)*INDEX(AR$151:AR$167,$F1925))*$E1925</f>
        <v/>
      </c>
      <c r="AS1925" s="37">
        <f>(INDEX(AS$235:AS$238,$D1925)*INDEX(AS$239:AS$255,$F1925)+AS$194*INDEX(AS$121:AS$137,$F1925)*INDEX(AS$151:AS$167,$F1925))*$E1925</f>
        <v/>
      </c>
      <c r="AT1925" s="37">
        <f>(INDEX(AT$235:AT$238,$D1925)*INDEX(AT$239:AT$255,$F1925)+AT$194*INDEX(AT$121:AT$137,$F1925)*INDEX(AT$151:AT$167,$F1925))*$E1925</f>
        <v/>
      </c>
      <c r="AU1925" s="37">
        <f>(INDEX(AU$235:AU$238,$D1925)*INDEX(AU$239:AU$255,$F1925)+AU$194*INDEX(AU$121:AU$137,$F1925)*INDEX(AU$151:AU$167,$F1925))*$E1925</f>
        <v/>
      </c>
      <c r="AV1925" s="37">
        <f>(INDEX(AV$235:AV$238,$D1925)*INDEX(AV$239:AV$255,$F1925)+AV$194*INDEX(AV$121:AV$137,$F1925)*INDEX(AV$151:AV$167,$F1925))*$E1925</f>
        <v/>
      </c>
      <c r="AW1925" s="37">
        <f>(INDEX(AW$235:AW$238,$D1925)*INDEX(AW$239:AW$255,$F1925)+AW$194*INDEX(AW$121:AW$137,$F1925)*INDEX(AW$151:AW$167,$F1925))*$E1925</f>
        <v/>
      </c>
      <c r="AX1925" s="37">
        <f>(INDEX(AX$235:AX$238,$D1925)*INDEX(AX$239:AX$255,$F1925)+AX$194*INDEX(AX$121:AX$137,$F1925)*INDEX(AX$151:AX$167,$F1925))*$E1925</f>
        <v/>
      </c>
      <c r="AY1925" s="40">
        <f>SHADOWEFF(INDEX(AY$235:AY$238,$D1925),INDEX(AY$239:AY$255,$F1925),AY$194,INDEX(AY$121:AY$137,$F1925),INDEX(AY$151:AY$167,$F1925),$E1925)</f>
        <v/>
      </c>
    </row>
    <row r="1926" hidden="1" outlineLevel="2"/>
    <row r="1927" hidden="1" outlineLevel="2">
      <c r="A1927" s="14" t="inlineStr">
        <is>
          <t>ener</t>
        </is>
      </c>
      <c r="B1927" s="14" t="inlineStr">
        <is>
          <t>coa</t>
        </is>
      </c>
      <c r="C1927" s="14" t="inlineStr">
        <is>
          <t>oen</t>
        </is>
      </c>
      <c r="D1927" s="37">
        <f>INDEX(Inputs!$N$5:$N$132,MATCH($B1927&amp;"|"&amp;$C1927,Inputs!$A$5:$A$132,0))</f>
        <v/>
      </c>
      <c r="E1927" s="37">
        <f>INDEX(Inputs!$O$5:$O$132,MATCH($B1927&amp;"|"&amp;$C1927,Inputs!$A$5:$A$132,0))</f>
        <v/>
      </c>
      <c r="F1927" s="37">
        <f>INDEX(Inputs!$P$5:$P$132,MATCH($B1927&amp;"|"&amp;$C1927,Inputs!$A$5:$A$132,0))</f>
        <v/>
      </c>
      <c r="G1927" s="37">
        <f>INDEX(Inputs!$Q$5:$Q$132,MATCH($B1927&amp;"|"&amp;$C1927,Inputs!$A$5:$A$132,0))</f>
        <v/>
      </c>
      <c r="H1927" s="14">
        <f>INDEX(Variables!$B$5:$B$105,MATCH($A1927,Variables!$A$5:$A$105,0))&amp;IF($C1927="",""," | "&amp;INDEX(Mapping!$B$5:$B$26,MATCH($C1927,Mapping!$A$5:$A$26,0))&amp;" | "&amp;INDEX(Mapping!$B$30:$B$41,MATCH($B1927,Mapping!$A$30:$A$41,0)))</f>
        <v/>
      </c>
      <c r="I1927" s="14">
        <f>INDEX(Variables!$C$5:$C$105,MATCH($A1927,Variables!$A$5:$A$105,0))</f>
        <v/>
      </c>
      <c r="J1927" s="14">
        <f>INDEX(Variables!$E$5:$E$105,MATCH($A1927,Variables!$A$5:$A$105,0))</f>
        <v/>
      </c>
      <c r="K1927" s="11">
        <f>LOWER(Settings!$C$4)&amp;".mit."&amp;$A1927&amp;IF($C1927="","","."&amp;$C1927&amp;"."&amp;$B1927)&amp;IF(INDEX(Variables!$D$5:$D$105,MATCH($A1927,Variables!$A$5:$A$105,0))="","","."&amp;INDEX(Variables!$D$5:$D$105,MATCH($A1927,Variables!$A$5:$A$105,0)))&amp;"."&amp;K$5</f>
        <v/>
      </c>
      <c r="L1927" s="44">
        <f>INDEX(Inputs!$U$5:$U$132,MATCH($B1927&amp;"|"&amp;$C1927,Inputs!$A$5:$A$132,0))</f>
        <v/>
      </c>
      <c r="M1927" s="45">
        <f>L1927*(1/(1+$G1927))^(1+$E1927)*(1+M$7)^$D1927*(M1909/L1909)^$E1927*((M1909+M1918)/(L1909+L1918))^($F1927*(1+$E1927))</f>
        <v/>
      </c>
      <c r="N1927" s="45">
        <f>M1927*(1/(1+$G1927))^(1+$E1927)*(1+N$7)^$D1927*(N1909/M1909)^$E1927*((N1909+N1918)/(M1909+M1918))^($F1927*(1+$E1927))</f>
        <v/>
      </c>
      <c r="O1927" s="45">
        <f>N1927*(1/(1+$G1927))^(1+$E1927)*(1+O$7)^$D1927*(O1909/N1909)^$E1927*((O1909+O1918)/(N1909+N1918))^($F1927*(1+$E1927))</f>
        <v/>
      </c>
      <c r="P1927" s="45">
        <f>O1927*(1/(1+$G1927))^(1+$E1927)*(1+P$7)^$D1927*(P1909/O1909)^$E1927*((P1909+P1918)/(O1909+O1918))^($F1927*(1+$E1927))</f>
        <v/>
      </c>
      <c r="Q1927" s="45">
        <f>P1927*(1/(1+$G1927))^(1+$E1927)*(1+Q$7)^$D1927*(Q1909/P1909)^$E1927*((Q1909+Q1918)/(P1909+P1918))^($F1927*(1+$E1927))</f>
        <v/>
      </c>
      <c r="R1927" s="45">
        <f>Q1927*(1/(1+$G1927))^(1+$E1927)*(1+R$7)^$D1927*(R1909/Q1909)^$E1927*((R1909+R1918)/(Q1909+Q1918))^($F1927*(1+$E1927))</f>
        <v/>
      </c>
      <c r="S1927" s="45">
        <f>R1927*(1/(1+$G1927))^(1+$E1927)*(1+S$7)^$D1927*(S1909/R1909)^$E1927*((S1909+S1918)/(R1909+R1918))^($F1927*(1+$E1927))</f>
        <v/>
      </c>
      <c r="T1927" s="45">
        <f>S1927*(1/(1+$G1927))^(1+$E1927)*(1+T$7)^$D1927*(T1909/S1909)^$E1927*((T1909+T1918)/(S1909+S1918))^($F1927*(1+$E1927))</f>
        <v/>
      </c>
      <c r="U1927" s="45">
        <f>T1927*(1/(1+$G1927))^(1+$E1927)*(1+U$7)^$D1927*(U1909/T1909)^$E1927*((U1909+U1918)/(T1909+T1918))^($F1927*(1+$E1927))</f>
        <v/>
      </c>
      <c r="V1927" s="45">
        <f>U1927*(1/(1+$G1927))^(1+$E1927)*(1+V$7)^$D1927*(V1909/U1909)^$E1927*((V1909+V1918)/(U1909+U1918))^($F1927*(1+$E1927))</f>
        <v/>
      </c>
      <c r="W1927" s="45">
        <f>V1927*(1/(1+$G1927))^(1+$E1927)*(1+W$7)^$D1927*(W1909/V1909)^$E1927*((W1909+W1918)/(V1909+V1918))^($F1927*(1+$E1927))</f>
        <v/>
      </c>
      <c r="X1927" s="45">
        <f>W1927*(1/(1+$G1927))^(1+$E1927)*(1+X$7)^$D1927*(X1909/W1909)^$E1927*((X1909+X1918)/(W1909+W1918))^($F1927*(1+$E1927))</f>
        <v/>
      </c>
      <c r="Y1927" s="45">
        <f>X1927*(1/(1+$G1927))^(1+$E1927)*(1+Y$7)^$D1927*(Y1909/X1909)^$E1927*((Y1909+Y1918)/(X1909+X1918))^($F1927*(1+$E1927))</f>
        <v/>
      </c>
      <c r="Z1927" s="45">
        <f>Y1927*(1/(1+$G1927))^(1+$E1927)*(1+Z$7)^$D1927*(Z1909/Y1909)^$E1927*((Z1909+Z1918)/(Y1909+Y1918))^($F1927*(1+$E1927))</f>
        <v/>
      </c>
      <c r="AA1927" s="45">
        <f>Z1927*(1/(1+$G1927))^(1+$E1927)*(1+AA$7)^$D1927*(AA1909/Z1909)^$E1927*((AA1909+AA1918)/(Z1909+Z1918))^($F1927*(1+$E1927))</f>
        <v/>
      </c>
      <c r="AB1927" s="45">
        <f>AA1927*(1/(1+$G1927))^(1+$E1927)*(1+AB$7)^$D1927*(AB1909/AA1909)^$E1927*((AB1909+AB1918)/(AA1909+AA1918))^($F1927*(1+$E1927))</f>
        <v/>
      </c>
      <c r="AC1927" s="45">
        <f>AB1927*(1/(1+$G1927))^(1+$E1927)*(1+AC$7)^$D1927*(AC1909/AB1909)^$E1927*((AC1909+AC1918)/(AB1909+AB1918))^($F1927*(1+$E1927))</f>
        <v/>
      </c>
      <c r="AD1927" s="46">
        <f>FUELUSE(AC1927,AD1909,AC1909,AD1918,AC1918,AD$7,$D1927,$E1927,$F1927,$G1927)</f>
        <v/>
      </c>
      <c r="AF1927" s="11">
        <f>LOWER(Settings!$C$4)&amp;".mit."&amp;$A1927&amp;IF($C1927="","","."&amp;$C1927&amp;"."&amp;$B1927)&amp;IF(INDEX(Variables!$D$5:$D$105,MATCH($A1927,Variables!$A$5:$A$105,0))="","","."&amp;INDEX(Variables!$D$5:$D$105,MATCH($A1927,Variables!$A$5:$A$105,0)))&amp;"."&amp;AF$5</f>
        <v/>
      </c>
      <c r="AG1927" s="44">
        <f>INDEX(Inputs!$U$5:$U$132,MATCH($B1927&amp;"|"&amp;$C1927,Inputs!$A$5:$A$132,0))</f>
        <v/>
      </c>
      <c r="AH1927" s="45">
        <f>AG1927*(1/(1+$G1927))^(1+$E1927)*(1+AH$7)^$D1927*(AH1909/AG1909)^$E1927*((AH1909+AH1918)/(AG1909+AG1918))^($F1927*(1+$E1927))</f>
        <v/>
      </c>
      <c r="AI1927" s="45">
        <f>AH1927*(1/(1+$G1927))^(1+$E1927)*(1+AI$7)^$D1927*(AI1909/AH1909)^$E1927*((AI1909+AI1918)/(AH1909+AH1918))^($F1927*(1+$E1927))</f>
        <v/>
      </c>
      <c r="AJ1927" s="45">
        <f>AI1927*(1/(1+$G1927))^(1+$E1927)*(1+AJ$7)^$D1927*(AJ1909/AI1909)^$E1927*((AJ1909+AJ1918)/(AI1909+AI1918))^($F1927*(1+$E1927))</f>
        <v/>
      </c>
      <c r="AK1927" s="45">
        <f>AJ1927*(1/(1+$G1927))^(1+$E1927)*(1+AK$7)^$D1927*(AK1909/AJ1909)^$E1927*((AK1909+AK1918)/(AJ1909+AJ1918))^($F1927*(1+$E1927))</f>
        <v/>
      </c>
      <c r="AL1927" s="45">
        <f>AK1927*(1/(1+$G1927))^(1+$E1927)*(1+AL$7)^$D1927*(AL1909/AK1909)^$E1927*((AL1909+AL1918)/(AK1909+AK1918))^($F1927*(1+$E1927))</f>
        <v/>
      </c>
      <c r="AM1927" s="45">
        <f>AL1927*(1/(1+$G1927))^(1+$E1927)*(1+AM$7)^$D1927*(AM1909/AL1909)^$E1927*((AM1909+AM1918)/(AL1909+AL1918))^($F1927*(1+$E1927))</f>
        <v/>
      </c>
      <c r="AN1927" s="45">
        <f>AM1927*(1/(1+$G1927))^(1+$E1927)*(1+AN$7)^$D1927*(AN1909/AM1909)^$E1927*((AN1909+AN1918)/(AM1909+AM1918))^($F1927*(1+$E1927))</f>
        <v/>
      </c>
      <c r="AO1927" s="45">
        <f>AN1927*(1/(1+$G1927))^(1+$E1927)*(1+AO$7)^$D1927*(AO1909/AN1909)^$E1927*((AO1909+AO1918)/(AN1909+AN1918))^($F1927*(1+$E1927))</f>
        <v/>
      </c>
      <c r="AP1927" s="45">
        <f>AO1927*(1/(1+$G1927))^(1+$E1927)*(1+AP$7)^$D1927*(AP1909/AO1909)^$E1927*((AP1909+AP1918)/(AO1909+AO1918))^($F1927*(1+$E1927))</f>
        <v/>
      </c>
      <c r="AQ1927" s="45">
        <f>AP1927*(1/(1+$G1927))^(1+$E1927)*(1+AQ$7)^$D1927*(AQ1909/AP1909)^$E1927*((AQ1909+AQ1918)/(AP1909+AP1918))^($F1927*(1+$E1927))</f>
        <v/>
      </c>
      <c r="AR1927" s="45">
        <f>AQ1927*(1/(1+$G1927))^(1+$E1927)*(1+AR$7)^$D1927*(AR1909/AQ1909)^$E1927*((AR1909+AR1918)/(AQ1909+AQ1918))^($F1927*(1+$E1927))</f>
        <v/>
      </c>
      <c r="AS1927" s="45">
        <f>AR1927*(1/(1+$G1927))^(1+$E1927)*(1+AS$7)^$D1927*(AS1909/AR1909)^$E1927*((AS1909+AS1918)/(AR1909+AR1918))^($F1927*(1+$E1927))</f>
        <v/>
      </c>
      <c r="AT1927" s="45">
        <f>AS1927*(1/(1+$G1927))^(1+$E1927)*(1+AT$7)^$D1927*(AT1909/AS1909)^$E1927*((AT1909+AT1918)/(AS1909+AS1918))^($F1927*(1+$E1927))</f>
        <v/>
      </c>
      <c r="AU1927" s="45">
        <f>AT1927*(1/(1+$G1927))^(1+$E1927)*(1+AU$7)^$D1927*(AU1909/AT1909)^$E1927*((AU1909+AU1918)/(AT1909+AT1918))^($F1927*(1+$E1927))</f>
        <v/>
      </c>
      <c r="AV1927" s="45">
        <f>AU1927*(1/(1+$G1927))^(1+$E1927)*(1+AV$7)^$D1927*(AV1909/AU1909)^$E1927*((AV1909+AV1918)/(AU1909+AU1918))^($F1927*(1+$E1927))</f>
        <v/>
      </c>
      <c r="AW1927" s="45">
        <f>AV1927*(1/(1+$G1927))^(1+$E1927)*(1+AW$7)^$D1927*(AW1909/AV1909)^$E1927*((AW1909+AW1918)/(AV1909+AV1918))^($F1927*(1+$E1927))</f>
        <v/>
      </c>
      <c r="AX1927" s="45">
        <f>AW1927*(1/(1+$G1927))^(1+$E1927)*(1+AX$7)^$D1927*(AX1909/AW1909)^$E1927*((AX1909+AX1918)/(AW1909+AW1918))^($F1927*(1+$E1927))</f>
        <v/>
      </c>
      <c r="AY1927" s="46">
        <f>FUELUSE(AX1927,AY1909,AX1909,AY1918,AX1918,AY$7,$D1927,$E1927,$F1927,$G1927)</f>
        <v/>
      </c>
    </row>
    <row r="1928" hidden="1" outlineLevel="2">
      <c r="A1928" s="14" t="inlineStr">
        <is>
          <t>ener</t>
        </is>
      </c>
      <c r="B1928" s="14" t="inlineStr">
        <is>
          <t>nga</t>
        </is>
      </c>
      <c r="C1928" s="14" t="inlineStr">
        <is>
          <t>oen</t>
        </is>
      </c>
      <c r="D1928" s="37">
        <f>INDEX(Inputs!$N$5:$N$132,MATCH($B1928&amp;"|"&amp;$C1928,Inputs!$A$5:$A$132,0))</f>
        <v/>
      </c>
      <c r="E1928" s="37">
        <f>INDEX(Inputs!$O$5:$O$132,MATCH($B1928&amp;"|"&amp;$C1928,Inputs!$A$5:$A$132,0))</f>
        <v/>
      </c>
      <c r="F1928" s="37">
        <f>INDEX(Inputs!$P$5:$P$132,MATCH($B1928&amp;"|"&amp;$C1928,Inputs!$A$5:$A$132,0))</f>
        <v/>
      </c>
      <c r="G1928" s="37">
        <f>INDEX(Inputs!$Q$5:$Q$132,MATCH($B1928&amp;"|"&amp;$C1928,Inputs!$A$5:$A$132,0))</f>
        <v/>
      </c>
      <c r="H1928" s="14">
        <f>INDEX(Variables!$B$5:$B$105,MATCH($A1928,Variables!$A$5:$A$105,0))&amp;IF($C1928="",""," | "&amp;INDEX(Mapping!$B$5:$B$26,MATCH($C1928,Mapping!$A$5:$A$26,0))&amp;" | "&amp;INDEX(Mapping!$B$30:$B$41,MATCH($B1928,Mapping!$A$30:$A$41,0)))</f>
        <v/>
      </c>
      <c r="I1928" s="14">
        <f>INDEX(Variables!$C$5:$C$105,MATCH($A1928,Variables!$A$5:$A$105,0))</f>
        <v/>
      </c>
      <c r="J1928" s="14">
        <f>INDEX(Variables!$E$5:$E$105,MATCH($A1928,Variables!$A$5:$A$105,0))</f>
        <v/>
      </c>
      <c r="K1928" s="11">
        <f>LOWER(Settings!$C$4)&amp;".mit."&amp;$A1928&amp;IF($C1928="","","."&amp;$C1928&amp;"."&amp;$B1928)&amp;IF(INDEX(Variables!$D$5:$D$105,MATCH($A1928,Variables!$A$5:$A$105,0))="","","."&amp;INDEX(Variables!$D$5:$D$105,MATCH($A1928,Variables!$A$5:$A$105,0)))&amp;"."&amp;K$5</f>
        <v/>
      </c>
      <c r="L1928" s="44">
        <f>INDEX(Inputs!$U$5:$U$132,MATCH($B1928&amp;"|"&amp;$C1928,Inputs!$A$5:$A$132,0))</f>
        <v/>
      </c>
      <c r="M1928" s="45">
        <f>L1928*(1/(1+$G1928))^(1+$E1928)*(1+M$7)^$D1928*(M1910/L1910)^$E1928*((M1910+M1919)/(L1910+L1919))^($F1928*(1+$E1928))</f>
        <v/>
      </c>
      <c r="N1928" s="45">
        <f>M1928*(1/(1+$G1928))^(1+$E1928)*(1+N$7)^$D1928*(N1910/M1910)^$E1928*((N1910+N1919)/(M1910+M1919))^($F1928*(1+$E1928))</f>
        <v/>
      </c>
      <c r="O1928" s="45">
        <f>N1928*(1/(1+$G1928))^(1+$E1928)*(1+O$7)^$D1928*(O1910/N1910)^$E1928*((O1910+O1919)/(N1910+N1919))^($F1928*(1+$E1928))</f>
        <v/>
      </c>
      <c r="P1928" s="45">
        <f>O1928*(1/(1+$G1928))^(1+$E1928)*(1+P$7)^$D1928*(P1910/O1910)^$E1928*((P1910+P1919)/(O1910+O1919))^($F1928*(1+$E1928))</f>
        <v/>
      </c>
      <c r="Q1928" s="45">
        <f>P1928*(1/(1+$G1928))^(1+$E1928)*(1+Q$7)^$D1928*(Q1910/P1910)^$E1928*((Q1910+Q1919)/(P1910+P1919))^($F1928*(1+$E1928))</f>
        <v/>
      </c>
      <c r="R1928" s="45">
        <f>Q1928*(1/(1+$G1928))^(1+$E1928)*(1+R$7)^$D1928*(R1910/Q1910)^$E1928*((R1910+R1919)/(Q1910+Q1919))^($F1928*(1+$E1928))</f>
        <v/>
      </c>
      <c r="S1928" s="45">
        <f>R1928*(1/(1+$G1928))^(1+$E1928)*(1+S$7)^$D1928*(S1910/R1910)^$E1928*((S1910+S1919)/(R1910+R1919))^($F1928*(1+$E1928))</f>
        <v/>
      </c>
      <c r="T1928" s="45">
        <f>S1928*(1/(1+$G1928))^(1+$E1928)*(1+T$7)^$D1928*(T1910/S1910)^$E1928*((T1910+T1919)/(S1910+S1919))^($F1928*(1+$E1928))</f>
        <v/>
      </c>
      <c r="U1928" s="45">
        <f>T1928*(1/(1+$G1928))^(1+$E1928)*(1+U$7)^$D1928*(U1910/T1910)^$E1928*((U1910+U1919)/(T1910+T1919))^($F1928*(1+$E1928))</f>
        <v/>
      </c>
      <c r="V1928" s="45">
        <f>U1928*(1/(1+$G1928))^(1+$E1928)*(1+V$7)^$D1928*(V1910/U1910)^$E1928*((V1910+V1919)/(U1910+U1919))^($F1928*(1+$E1928))</f>
        <v/>
      </c>
      <c r="W1928" s="45">
        <f>V1928*(1/(1+$G1928))^(1+$E1928)*(1+W$7)^$D1928*(W1910/V1910)^$E1928*((W1910+W1919)/(V1910+V1919))^($F1928*(1+$E1928))</f>
        <v/>
      </c>
      <c r="X1928" s="45">
        <f>W1928*(1/(1+$G1928))^(1+$E1928)*(1+X$7)^$D1928*(X1910/W1910)^$E1928*((X1910+X1919)/(W1910+W1919))^($F1928*(1+$E1928))</f>
        <v/>
      </c>
      <c r="Y1928" s="45">
        <f>X1928*(1/(1+$G1928))^(1+$E1928)*(1+Y$7)^$D1928*(Y1910/X1910)^$E1928*((Y1910+Y1919)/(X1910+X1919))^($F1928*(1+$E1928))</f>
        <v/>
      </c>
      <c r="Z1928" s="45">
        <f>Y1928*(1/(1+$G1928))^(1+$E1928)*(1+Z$7)^$D1928*(Z1910/Y1910)^$E1928*((Z1910+Z1919)/(Y1910+Y1919))^($F1928*(1+$E1928))</f>
        <v/>
      </c>
      <c r="AA1928" s="45">
        <f>Z1928*(1/(1+$G1928))^(1+$E1928)*(1+AA$7)^$D1928*(AA1910/Z1910)^$E1928*((AA1910+AA1919)/(Z1910+Z1919))^($F1928*(1+$E1928))</f>
        <v/>
      </c>
      <c r="AB1928" s="45">
        <f>AA1928*(1/(1+$G1928))^(1+$E1928)*(1+AB$7)^$D1928*(AB1910/AA1910)^$E1928*((AB1910+AB1919)/(AA1910+AA1919))^($F1928*(1+$E1928))</f>
        <v/>
      </c>
      <c r="AC1928" s="45">
        <f>AB1928*(1/(1+$G1928))^(1+$E1928)*(1+AC$7)^$D1928*(AC1910/AB1910)^$E1928*((AC1910+AC1919)/(AB1910+AB1919))^($F1928*(1+$E1928))</f>
        <v/>
      </c>
      <c r="AD1928" s="46">
        <f>FUELUSE(AC1928,AD1910,AC1910,AD1919,AC1919,AD$7,$D1928,$E1928,$F1928,$G1928)</f>
        <v/>
      </c>
      <c r="AF1928" s="11">
        <f>LOWER(Settings!$C$4)&amp;".mit."&amp;$A1928&amp;IF($C1928="","","."&amp;$C1928&amp;"."&amp;$B1928)&amp;IF(INDEX(Variables!$D$5:$D$105,MATCH($A1928,Variables!$A$5:$A$105,0))="","","."&amp;INDEX(Variables!$D$5:$D$105,MATCH($A1928,Variables!$A$5:$A$105,0)))&amp;"."&amp;AF$5</f>
        <v/>
      </c>
      <c r="AG1928" s="44">
        <f>INDEX(Inputs!$U$5:$U$132,MATCH($B1928&amp;"|"&amp;$C1928,Inputs!$A$5:$A$132,0))</f>
        <v/>
      </c>
      <c r="AH1928" s="45">
        <f>AG1928*(1/(1+$G1928))^(1+$E1928)*(1+AH$7)^$D1928*(AH1910/AG1910)^$E1928*((AH1910+AH1919)/(AG1910+AG1919))^($F1928*(1+$E1928))</f>
        <v/>
      </c>
      <c r="AI1928" s="45">
        <f>AH1928*(1/(1+$G1928))^(1+$E1928)*(1+AI$7)^$D1928*(AI1910/AH1910)^$E1928*((AI1910+AI1919)/(AH1910+AH1919))^($F1928*(1+$E1928))</f>
        <v/>
      </c>
      <c r="AJ1928" s="45">
        <f>AI1928*(1/(1+$G1928))^(1+$E1928)*(1+AJ$7)^$D1928*(AJ1910/AI1910)^$E1928*((AJ1910+AJ1919)/(AI1910+AI1919))^($F1928*(1+$E1928))</f>
        <v/>
      </c>
      <c r="AK1928" s="45">
        <f>AJ1928*(1/(1+$G1928))^(1+$E1928)*(1+AK$7)^$D1928*(AK1910/AJ1910)^$E1928*((AK1910+AK1919)/(AJ1910+AJ1919))^($F1928*(1+$E1928))</f>
        <v/>
      </c>
      <c r="AL1928" s="45">
        <f>AK1928*(1/(1+$G1928))^(1+$E1928)*(1+AL$7)^$D1928*(AL1910/AK1910)^$E1928*((AL1910+AL1919)/(AK1910+AK1919))^($F1928*(1+$E1928))</f>
        <v/>
      </c>
      <c r="AM1928" s="45">
        <f>AL1928*(1/(1+$G1928))^(1+$E1928)*(1+AM$7)^$D1928*(AM1910/AL1910)^$E1928*((AM1910+AM1919)/(AL1910+AL1919))^($F1928*(1+$E1928))</f>
        <v/>
      </c>
      <c r="AN1928" s="45">
        <f>AM1928*(1/(1+$G1928))^(1+$E1928)*(1+AN$7)^$D1928*(AN1910/AM1910)^$E1928*((AN1910+AN1919)/(AM1910+AM1919))^($F1928*(1+$E1928))</f>
        <v/>
      </c>
      <c r="AO1928" s="45">
        <f>AN1928*(1/(1+$G1928))^(1+$E1928)*(1+AO$7)^$D1928*(AO1910/AN1910)^$E1928*((AO1910+AO1919)/(AN1910+AN1919))^($F1928*(1+$E1928))</f>
        <v/>
      </c>
      <c r="AP1928" s="45">
        <f>AO1928*(1/(1+$G1928))^(1+$E1928)*(1+AP$7)^$D1928*(AP1910/AO1910)^$E1928*((AP1910+AP1919)/(AO1910+AO1919))^($F1928*(1+$E1928))</f>
        <v/>
      </c>
      <c r="AQ1928" s="45">
        <f>AP1928*(1/(1+$G1928))^(1+$E1928)*(1+AQ$7)^$D1928*(AQ1910/AP1910)^$E1928*((AQ1910+AQ1919)/(AP1910+AP1919))^($F1928*(1+$E1928))</f>
        <v/>
      </c>
      <c r="AR1928" s="45">
        <f>AQ1928*(1/(1+$G1928))^(1+$E1928)*(1+AR$7)^$D1928*(AR1910/AQ1910)^$E1928*((AR1910+AR1919)/(AQ1910+AQ1919))^($F1928*(1+$E1928))</f>
        <v/>
      </c>
      <c r="AS1928" s="45">
        <f>AR1928*(1/(1+$G1928))^(1+$E1928)*(1+AS$7)^$D1928*(AS1910/AR1910)^$E1928*((AS1910+AS1919)/(AR1910+AR1919))^($F1928*(1+$E1928))</f>
        <v/>
      </c>
      <c r="AT1928" s="45">
        <f>AS1928*(1/(1+$G1928))^(1+$E1928)*(1+AT$7)^$D1928*(AT1910/AS1910)^$E1928*((AT1910+AT1919)/(AS1910+AS1919))^($F1928*(1+$E1928))</f>
        <v/>
      </c>
      <c r="AU1928" s="45">
        <f>AT1928*(1/(1+$G1928))^(1+$E1928)*(1+AU$7)^$D1928*(AU1910/AT1910)^$E1928*((AU1910+AU1919)/(AT1910+AT1919))^($F1928*(1+$E1928))</f>
        <v/>
      </c>
      <c r="AV1928" s="45">
        <f>AU1928*(1/(1+$G1928))^(1+$E1928)*(1+AV$7)^$D1928*(AV1910/AU1910)^$E1928*((AV1910+AV1919)/(AU1910+AU1919))^($F1928*(1+$E1928))</f>
        <v/>
      </c>
      <c r="AW1928" s="45">
        <f>AV1928*(1/(1+$G1928))^(1+$E1928)*(1+AW$7)^$D1928*(AW1910/AV1910)^$E1928*((AW1910+AW1919)/(AV1910+AV1919))^($F1928*(1+$E1928))</f>
        <v/>
      </c>
      <c r="AX1928" s="45">
        <f>AW1928*(1/(1+$G1928))^(1+$E1928)*(1+AX$7)^$D1928*(AX1910/AW1910)^$E1928*((AX1910+AX1919)/(AW1910+AW1919))^($F1928*(1+$E1928))</f>
        <v/>
      </c>
      <c r="AY1928" s="46">
        <f>FUELUSE(AX1928,AY1910,AX1910,AY1919,AX1919,AY$7,$D1928,$E1928,$F1928,$G1928)</f>
        <v/>
      </c>
    </row>
    <row r="1929" hidden="1" outlineLevel="2">
      <c r="A1929" s="14" t="inlineStr">
        <is>
          <t>ener</t>
        </is>
      </c>
      <c r="B1929" s="14" t="inlineStr">
        <is>
          <t>gso</t>
        </is>
      </c>
      <c r="C1929" s="14" t="inlineStr">
        <is>
          <t>oen</t>
        </is>
      </c>
      <c r="D1929" s="37">
        <f>INDEX(Inputs!$N$5:$N$132,MATCH($B1929&amp;"|"&amp;$C1929,Inputs!$A$5:$A$132,0))</f>
        <v/>
      </c>
      <c r="E1929" s="37">
        <f>INDEX(Inputs!$O$5:$O$132,MATCH($B1929&amp;"|"&amp;$C1929,Inputs!$A$5:$A$132,0))</f>
        <v/>
      </c>
      <c r="F1929" s="37">
        <f>INDEX(Inputs!$P$5:$P$132,MATCH($B1929&amp;"|"&amp;$C1929,Inputs!$A$5:$A$132,0))</f>
        <v/>
      </c>
      <c r="G1929" s="37">
        <f>INDEX(Inputs!$Q$5:$Q$132,MATCH($B1929&amp;"|"&amp;$C1929,Inputs!$A$5:$A$132,0))</f>
        <v/>
      </c>
      <c r="H1929" s="14">
        <f>INDEX(Variables!$B$5:$B$105,MATCH($A1929,Variables!$A$5:$A$105,0))&amp;IF($C1929="",""," | "&amp;INDEX(Mapping!$B$5:$B$26,MATCH($C1929,Mapping!$A$5:$A$26,0))&amp;" | "&amp;INDEX(Mapping!$B$30:$B$41,MATCH($B1929,Mapping!$A$30:$A$41,0)))</f>
        <v/>
      </c>
      <c r="I1929" s="14">
        <f>INDEX(Variables!$C$5:$C$105,MATCH($A1929,Variables!$A$5:$A$105,0))</f>
        <v/>
      </c>
      <c r="J1929" s="14">
        <f>INDEX(Variables!$E$5:$E$105,MATCH($A1929,Variables!$A$5:$A$105,0))</f>
        <v/>
      </c>
      <c r="K1929" s="11">
        <f>LOWER(Settings!$C$4)&amp;".mit."&amp;$A1929&amp;IF($C1929="","","."&amp;$C1929&amp;"."&amp;$B1929)&amp;IF(INDEX(Variables!$D$5:$D$105,MATCH($A1929,Variables!$A$5:$A$105,0))="","","."&amp;INDEX(Variables!$D$5:$D$105,MATCH($A1929,Variables!$A$5:$A$105,0)))&amp;"."&amp;K$5</f>
        <v/>
      </c>
      <c r="L1929" s="44">
        <f>INDEX(Inputs!$U$5:$U$132,MATCH($B1929&amp;"|"&amp;$C1929,Inputs!$A$5:$A$132,0))</f>
        <v/>
      </c>
      <c r="M1929" s="45">
        <f>L1929*(1/(1+$G1929))^(1+$E1929)*(1+M$7)^$D1929*(M1911/L1911)^$E1929*((M1911+M1920)/(L1911+L1920))^($F1929*(1+$E1929))</f>
        <v/>
      </c>
      <c r="N1929" s="45">
        <f>M1929*(1/(1+$G1929))^(1+$E1929)*(1+N$7)^$D1929*(N1911/M1911)^$E1929*((N1911+N1920)/(M1911+M1920))^($F1929*(1+$E1929))</f>
        <v/>
      </c>
      <c r="O1929" s="45">
        <f>N1929*(1/(1+$G1929))^(1+$E1929)*(1+O$7)^$D1929*(O1911/N1911)^$E1929*((O1911+O1920)/(N1911+N1920))^($F1929*(1+$E1929))</f>
        <v/>
      </c>
      <c r="P1929" s="45">
        <f>O1929*(1/(1+$G1929))^(1+$E1929)*(1+P$7)^$D1929*(P1911/O1911)^$E1929*((P1911+P1920)/(O1911+O1920))^($F1929*(1+$E1929))</f>
        <v/>
      </c>
      <c r="Q1929" s="45">
        <f>P1929*(1/(1+$G1929))^(1+$E1929)*(1+Q$7)^$D1929*(Q1911/P1911)^$E1929*((Q1911+Q1920)/(P1911+P1920))^($F1929*(1+$E1929))</f>
        <v/>
      </c>
      <c r="R1929" s="45">
        <f>Q1929*(1/(1+$G1929))^(1+$E1929)*(1+R$7)^$D1929*(R1911/Q1911)^$E1929*((R1911+R1920)/(Q1911+Q1920))^($F1929*(1+$E1929))</f>
        <v/>
      </c>
      <c r="S1929" s="45">
        <f>R1929*(1/(1+$G1929))^(1+$E1929)*(1+S$7)^$D1929*(S1911/R1911)^$E1929*((S1911+S1920)/(R1911+R1920))^($F1929*(1+$E1929))</f>
        <v/>
      </c>
      <c r="T1929" s="45">
        <f>S1929*(1/(1+$G1929))^(1+$E1929)*(1+T$7)^$D1929*(T1911/S1911)^$E1929*((T1911+T1920)/(S1911+S1920))^($F1929*(1+$E1929))</f>
        <v/>
      </c>
      <c r="U1929" s="45">
        <f>T1929*(1/(1+$G1929))^(1+$E1929)*(1+U$7)^$D1929*(U1911/T1911)^$E1929*((U1911+U1920)/(T1911+T1920))^($F1929*(1+$E1929))</f>
        <v/>
      </c>
      <c r="V1929" s="45">
        <f>U1929*(1/(1+$G1929))^(1+$E1929)*(1+V$7)^$D1929*(V1911/U1911)^$E1929*((V1911+V1920)/(U1911+U1920))^($F1929*(1+$E1929))</f>
        <v/>
      </c>
      <c r="W1929" s="45">
        <f>V1929*(1/(1+$G1929))^(1+$E1929)*(1+W$7)^$D1929*(W1911/V1911)^$E1929*((W1911+W1920)/(V1911+V1920))^($F1929*(1+$E1929))</f>
        <v/>
      </c>
      <c r="X1929" s="45">
        <f>W1929*(1/(1+$G1929))^(1+$E1929)*(1+X$7)^$D1929*(X1911/W1911)^$E1929*((X1911+X1920)/(W1911+W1920))^($F1929*(1+$E1929))</f>
        <v/>
      </c>
      <c r="Y1929" s="45">
        <f>X1929*(1/(1+$G1929))^(1+$E1929)*(1+Y$7)^$D1929*(Y1911/X1911)^$E1929*((Y1911+Y1920)/(X1911+X1920))^($F1929*(1+$E1929))</f>
        <v/>
      </c>
      <c r="Z1929" s="45">
        <f>Y1929*(1/(1+$G1929))^(1+$E1929)*(1+Z$7)^$D1929*(Z1911/Y1911)^$E1929*((Z1911+Z1920)/(Y1911+Y1920))^($F1929*(1+$E1929))</f>
        <v/>
      </c>
      <c r="AA1929" s="45">
        <f>Z1929*(1/(1+$G1929))^(1+$E1929)*(1+AA$7)^$D1929*(AA1911/Z1911)^$E1929*((AA1911+AA1920)/(Z1911+Z1920))^($F1929*(1+$E1929))</f>
        <v/>
      </c>
      <c r="AB1929" s="45">
        <f>AA1929*(1/(1+$G1929))^(1+$E1929)*(1+AB$7)^$D1929*(AB1911/AA1911)^$E1929*((AB1911+AB1920)/(AA1911+AA1920))^($F1929*(1+$E1929))</f>
        <v/>
      </c>
      <c r="AC1929" s="45">
        <f>AB1929*(1/(1+$G1929))^(1+$E1929)*(1+AC$7)^$D1929*(AC1911/AB1911)^$E1929*((AC1911+AC1920)/(AB1911+AB1920))^($F1929*(1+$E1929))</f>
        <v/>
      </c>
      <c r="AD1929" s="46">
        <f>FUELUSE(AC1929,AD1911,AC1911,AD1920,AC1920,AD$7,$D1929,$E1929,$F1929,$G1929)</f>
        <v/>
      </c>
      <c r="AF1929" s="11">
        <f>LOWER(Settings!$C$4)&amp;".mit."&amp;$A1929&amp;IF($C1929="","","."&amp;$C1929&amp;"."&amp;$B1929)&amp;IF(INDEX(Variables!$D$5:$D$105,MATCH($A1929,Variables!$A$5:$A$105,0))="","","."&amp;INDEX(Variables!$D$5:$D$105,MATCH($A1929,Variables!$A$5:$A$105,0)))&amp;"."&amp;AF$5</f>
        <v/>
      </c>
      <c r="AG1929" s="44">
        <f>INDEX(Inputs!$U$5:$U$132,MATCH($B1929&amp;"|"&amp;$C1929,Inputs!$A$5:$A$132,0))</f>
        <v/>
      </c>
      <c r="AH1929" s="45">
        <f>AG1929*(1/(1+$G1929))^(1+$E1929)*(1+AH$7)^$D1929*(AH1911/AG1911)^$E1929*((AH1911+AH1920)/(AG1911+AG1920))^($F1929*(1+$E1929))</f>
        <v/>
      </c>
      <c r="AI1929" s="45">
        <f>AH1929*(1/(1+$G1929))^(1+$E1929)*(1+AI$7)^$D1929*(AI1911/AH1911)^$E1929*((AI1911+AI1920)/(AH1911+AH1920))^($F1929*(1+$E1929))</f>
        <v/>
      </c>
      <c r="AJ1929" s="45">
        <f>AI1929*(1/(1+$G1929))^(1+$E1929)*(1+AJ$7)^$D1929*(AJ1911/AI1911)^$E1929*((AJ1911+AJ1920)/(AI1911+AI1920))^($F1929*(1+$E1929))</f>
        <v/>
      </c>
      <c r="AK1929" s="45">
        <f>AJ1929*(1/(1+$G1929))^(1+$E1929)*(1+AK$7)^$D1929*(AK1911/AJ1911)^$E1929*((AK1911+AK1920)/(AJ1911+AJ1920))^($F1929*(1+$E1929))</f>
        <v/>
      </c>
      <c r="AL1929" s="45">
        <f>AK1929*(1/(1+$G1929))^(1+$E1929)*(1+AL$7)^$D1929*(AL1911/AK1911)^$E1929*((AL1911+AL1920)/(AK1911+AK1920))^($F1929*(1+$E1929))</f>
        <v/>
      </c>
      <c r="AM1929" s="45">
        <f>AL1929*(1/(1+$G1929))^(1+$E1929)*(1+AM$7)^$D1929*(AM1911/AL1911)^$E1929*((AM1911+AM1920)/(AL1911+AL1920))^($F1929*(1+$E1929))</f>
        <v/>
      </c>
      <c r="AN1929" s="45">
        <f>AM1929*(1/(1+$G1929))^(1+$E1929)*(1+AN$7)^$D1929*(AN1911/AM1911)^$E1929*((AN1911+AN1920)/(AM1911+AM1920))^($F1929*(1+$E1929))</f>
        <v/>
      </c>
      <c r="AO1929" s="45">
        <f>AN1929*(1/(1+$G1929))^(1+$E1929)*(1+AO$7)^$D1929*(AO1911/AN1911)^$E1929*((AO1911+AO1920)/(AN1911+AN1920))^($F1929*(1+$E1929))</f>
        <v/>
      </c>
      <c r="AP1929" s="45">
        <f>AO1929*(1/(1+$G1929))^(1+$E1929)*(1+AP$7)^$D1929*(AP1911/AO1911)^$E1929*((AP1911+AP1920)/(AO1911+AO1920))^($F1929*(1+$E1929))</f>
        <v/>
      </c>
      <c r="AQ1929" s="45">
        <f>AP1929*(1/(1+$G1929))^(1+$E1929)*(1+AQ$7)^$D1929*(AQ1911/AP1911)^$E1929*((AQ1911+AQ1920)/(AP1911+AP1920))^($F1929*(1+$E1929))</f>
        <v/>
      </c>
      <c r="AR1929" s="45">
        <f>AQ1929*(1/(1+$G1929))^(1+$E1929)*(1+AR$7)^$D1929*(AR1911/AQ1911)^$E1929*((AR1911+AR1920)/(AQ1911+AQ1920))^($F1929*(1+$E1929))</f>
        <v/>
      </c>
      <c r="AS1929" s="45">
        <f>AR1929*(1/(1+$G1929))^(1+$E1929)*(1+AS$7)^$D1929*(AS1911/AR1911)^$E1929*((AS1911+AS1920)/(AR1911+AR1920))^($F1929*(1+$E1929))</f>
        <v/>
      </c>
      <c r="AT1929" s="45">
        <f>AS1929*(1/(1+$G1929))^(1+$E1929)*(1+AT$7)^$D1929*(AT1911/AS1911)^$E1929*((AT1911+AT1920)/(AS1911+AS1920))^($F1929*(1+$E1929))</f>
        <v/>
      </c>
      <c r="AU1929" s="45">
        <f>AT1929*(1/(1+$G1929))^(1+$E1929)*(1+AU$7)^$D1929*(AU1911/AT1911)^$E1929*((AU1911+AU1920)/(AT1911+AT1920))^($F1929*(1+$E1929))</f>
        <v/>
      </c>
      <c r="AV1929" s="45">
        <f>AU1929*(1/(1+$G1929))^(1+$E1929)*(1+AV$7)^$D1929*(AV1911/AU1911)^$E1929*((AV1911+AV1920)/(AU1911+AU1920))^($F1929*(1+$E1929))</f>
        <v/>
      </c>
      <c r="AW1929" s="45">
        <f>AV1929*(1/(1+$G1929))^(1+$E1929)*(1+AW$7)^$D1929*(AW1911/AV1911)^$E1929*((AW1911+AW1920)/(AV1911+AV1920))^($F1929*(1+$E1929))</f>
        <v/>
      </c>
      <c r="AX1929" s="45">
        <f>AW1929*(1/(1+$G1929))^(1+$E1929)*(1+AX$7)^$D1929*(AX1911/AW1911)^$E1929*((AX1911+AX1920)/(AW1911+AW1920))^($F1929*(1+$E1929))</f>
        <v/>
      </c>
      <c r="AY1929" s="46">
        <f>FUELUSE(AX1929,AY1911,AX1911,AY1920,AX1920,AY$7,$D1929,$E1929,$F1929,$G1929)</f>
        <v/>
      </c>
    </row>
    <row r="1930" hidden="1" outlineLevel="2">
      <c r="A1930" s="14" t="inlineStr">
        <is>
          <t>ener</t>
        </is>
      </c>
      <c r="B1930" s="14" t="inlineStr">
        <is>
          <t>die</t>
        </is>
      </c>
      <c r="C1930" s="14" t="inlineStr">
        <is>
          <t>oen</t>
        </is>
      </c>
      <c r="D1930" s="37">
        <f>INDEX(Inputs!$N$5:$N$132,MATCH($B1930&amp;"|"&amp;$C1930,Inputs!$A$5:$A$132,0))</f>
        <v/>
      </c>
      <c r="E1930" s="37">
        <f>INDEX(Inputs!$O$5:$O$132,MATCH($B1930&amp;"|"&amp;$C1930,Inputs!$A$5:$A$132,0))</f>
        <v/>
      </c>
      <c r="F1930" s="37">
        <f>INDEX(Inputs!$P$5:$P$132,MATCH($B1930&amp;"|"&amp;$C1930,Inputs!$A$5:$A$132,0))</f>
        <v/>
      </c>
      <c r="G1930" s="37">
        <f>INDEX(Inputs!$Q$5:$Q$132,MATCH($B1930&amp;"|"&amp;$C1930,Inputs!$A$5:$A$132,0))</f>
        <v/>
      </c>
      <c r="H1930" s="14">
        <f>INDEX(Variables!$B$5:$B$105,MATCH($A1930,Variables!$A$5:$A$105,0))&amp;IF($C1930="",""," | "&amp;INDEX(Mapping!$B$5:$B$26,MATCH($C1930,Mapping!$A$5:$A$26,0))&amp;" | "&amp;INDEX(Mapping!$B$30:$B$41,MATCH($B1930,Mapping!$A$30:$A$41,0)))</f>
        <v/>
      </c>
      <c r="I1930" s="14">
        <f>INDEX(Variables!$C$5:$C$105,MATCH($A1930,Variables!$A$5:$A$105,0))</f>
        <v/>
      </c>
      <c r="J1930" s="14">
        <f>INDEX(Variables!$E$5:$E$105,MATCH($A1930,Variables!$A$5:$A$105,0))</f>
        <v/>
      </c>
      <c r="K1930" s="11">
        <f>LOWER(Settings!$C$4)&amp;".mit."&amp;$A1930&amp;IF($C1930="","","."&amp;$C1930&amp;"."&amp;$B1930)&amp;IF(INDEX(Variables!$D$5:$D$105,MATCH($A1930,Variables!$A$5:$A$105,0))="","","."&amp;INDEX(Variables!$D$5:$D$105,MATCH($A1930,Variables!$A$5:$A$105,0)))&amp;"."&amp;K$5</f>
        <v/>
      </c>
      <c r="L1930" s="44">
        <f>INDEX(Inputs!$U$5:$U$132,MATCH($B1930&amp;"|"&amp;$C1930,Inputs!$A$5:$A$132,0))</f>
        <v/>
      </c>
      <c r="M1930" s="45">
        <f>L1930*(1/(1+$G1930))^(1+$E1930)*(1+M$7)^$D1930*(M1912/L1912)^$E1930*((M1912+M1921)/(L1912+L1921))^($F1930*(1+$E1930))</f>
        <v/>
      </c>
      <c r="N1930" s="45">
        <f>M1930*(1/(1+$G1930))^(1+$E1930)*(1+N$7)^$D1930*(N1912/M1912)^$E1930*((N1912+N1921)/(M1912+M1921))^($F1930*(1+$E1930))</f>
        <v/>
      </c>
      <c r="O1930" s="45">
        <f>N1930*(1/(1+$G1930))^(1+$E1930)*(1+O$7)^$D1930*(O1912/N1912)^$E1930*((O1912+O1921)/(N1912+N1921))^($F1930*(1+$E1930))</f>
        <v/>
      </c>
      <c r="P1930" s="45">
        <f>O1930*(1/(1+$G1930))^(1+$E1930)*(1+P$7)^$D1930*(P1912/O1912)^$E1930*((P1912+P1921)/(O1912+O1921))^($F1930*(1+$E1930))</f>
        <v/>
      </c>
      <c r="Q1930" s="45">
        <f>P1930*(1/(1+$G1930))^(1+$E1930)*(1+Q$7)^$D1930*(Q1912/P1912)^$E1930*((Q1912+Q1921)/(P1912+P1921))^($F1930*(1+$E1930))</f>
        <v/>
      </c>
      <c r="R1930" s="45">
        <f>Q1930*(1/(1+$G1930))^(1+$E1930)*(1+R$7)^$D1930*(R1912/Q1912)^$E1930*((R1912+R1921)/(Q1912+Q1921))^($F1930*(1+$E1930))</f>
        <v/>
      </c>
      <c r="S1930" s="45">
        <f>R1930*(1/(1+$G1930))^(1+$E1930)*(1+S$7)^$D1930*(S1912/R1912)^$E1930*((S1912+S1921)/(R1912+R1921))^($F1930*(1+$E1930))</f>
        <v/>
      </c>
      <c r="T1930" s="45">
        <f>S1930*(1/(1+$G1930))^(1+$E1930)*(1+T$7)^$D1930*(T1912/S1912)^$E1930*((T1912+T1921)/(S1912+S1921))^($F1930*(1+$E1930))</f>
        <v/>
      </c>
      <c r="U1930" s="45">
        <f>T1930*(1/(1+$G1930))^(1+$E1930)*(1+U$7)^$D1930*(U1912/T1912)^$E1930*((U1912+U1921)/(T1912+T1921))^($F1930*(1+$E1930))</f>
        <v/>
      </c>
      <c r="V1930" s="45">
        <f>U1930*(1/(1+$G1930))^(1+$E1930)*(1+V$7)^$D1930*(V1912/U1912)^$E1930*((V1912+V1921)/(U1912+U1921))^($F1930*(1+$E1930))</f>
        <v/>
      </c>
      <c r="W1930" s="45">
        <f>V1930*(1/(1+$G1930))^(1+$E1930)*(1+W$7)^$D1930*(W1912/V1912)^$E1930*((W1912+W1921)/(V1912+V1921))^($F1930*(1+$E1930))</f>
        <v/>
      </c>
      <c r="X1930" s="45">
        <f>W1930*(1/(1+$G1930))^(1+$E1930)*(1+X$7)^$D1930*(X1912/W1912)^$E1930*((X1912+X1921)/(W1912+W1921))^($F1930*(1+$E1930))</f>
        <v/>
      </c>
      <c r="Y1930" s="45">
        <f>X1930*(1/(1+$G1930))^(1+$E1930)*(1+Y$7)^$D1930*(Y1912/X1912)^$E1930*((Y1912+Y1921)/(X1912+X1921))^($F1930*(1+$E1930))</f>
        <v/>
      </c>
      <c r="Z1930" s="45">
        <f>Y1930*(1/(1+$G1930))^(1+$E1930)*(1+Z$7)^$D1930*(Z1912/Y1912)^$E1930*((Z1912+Z1921)/(Y1912+Y1921))^($F1930*(1+$E1930))</f>
        <v/>
      </c>
      <c r="AA1930" s="45">
        <f>Z1930*(1/(1+$G1930))^(1+$E1930)*(1+AA$7)^$D1930*(AA1912/Z1912)^$E1930*((AA1912+AA1921)/(Z1912+Z1921))^($F1930*(1+$E1930))</f>
        <v/>
      </c>
      <c r="AB1930" s="45">
        <f>AA1930*(1/(1+$G1930))^(1+$E1930)*(1+AB$7)^$D1930*(AB1912/AA1912)^$E1930*((AB1912+AB1921)/(AA1912+AA1921))^($F1930*(1+$E1930))</f>
        <v/>
      </c>
      <c r="AC1930" s="45">
        <f>AB1930*(1/(1+$G1930))^(1+$E1930)*(1+AC$7)^$D1930*(AC1912/AB1912)^$E1930*((AC1912+AC1921)/(AB1912+AB1921))^($F1930*(1+$E1930))</f>
        <v/>
      </c>
      <c r="AD1930" s="46">
        <f>FUELUSE(AC1930,AD1912,AC1912,AD1921,AC1921,AD$7,$D1930,$E1930,$F1930,$G1930)</f>
        <v/>
      </c>
      <c r="AF1930" s="11">
        <f>LOWER(Settings!$C$4)&amp;".mit."&amp;$A1930&amp;IF($C1930="","","."&amp;$C1930&amp;"."&amp;$B1930)&amp;IF(INDEX(Variables!$D$5:$D$105,MATCH($A1930,Variables!$A$5:$A$105,0))="","","."&amp;INDEX(Variables!$D$5:$D$105,MATCH($A1930,Variables!$A$5:$A$105,0)))&amp;"."&amp;AF$5</f>
        <v/>
      </c>
      <c r="AG1930" s="44">
        <f>INDEX(Inputs!$U$5:$U$132,MATCH($B1930&amp;"|"&amp;$C1930,Inputs!$A$5:$A$132,0))</f>
        <v/>
      </c>
      <c r="AH1930" s="45">
        <f>AG1930*(1/(1+$G1930))^(1+$E1930)*(1+AH$7)^$D1930*(AH1912/AG1912)^$E1930*((AH1912+AH1921)/(AG1912+AG1921))^($F1930*(1+$E1930))</f>
        <v/>
      </c>
      <c r="AI1930" s="45">
        <f>AH1930*(1/(1+$G1930))^(1+$E1930)*(1+AI$7)^$D1930*(AI1912/AH1912)^$E1930*((AI1912+AI1921)/(AH1912+AH1921))^($F1930*(1+$E1930))</f>
        <v/>
      </c>
      <c r="AJ1930" s="45">
        <f>AI1930*(1/(1+$G1930))^(1+$E1930)*(1+AJ$7)^$D1930*(AJ1912/AI1912)^$E1930*((AJ1912+AJ1921)/(AI1912+AI1921))^($F1930*(1+$E1930))</f>
        <v/>
      </c>
      <c r="AK1930" s="45">
        <f>AJ1930*(1/(1+$G1930))^(1+$E1930)*(1+AK$7)^$D1930*(AK1912/AJ1912)^$E1930*((AK1912+AK1921)/(AJ1912+AJ1921))^($F1930*(1+$E1930))</f>
        <v/>
      </c>
      <c r="AL1930" s="45">
        <f>AK1930*(1/(1+$G1930))^(1+$E1930)*(1+AL$7)^$D1930*(AL1912/AK1912)^$E1930*((AL1912+AL1921)/(AK1912+AK1921))^($F1930*(1+$E1930))</f>
        <v/>
      </c>
      <c r="AM1930" s="45">
        <f>AL1930*(1/(1+$G1930))^(1+$E1930)*(1+AM$7)^$D1930*(AM1912/AL1912)^$E1930*((AM1912+AM1921)/(AL1912+AL1921))^($F1930*(1+$E1930))</f>
        <v/>
      </c>
      <c r="AN1930" s="45">
        <f>AM1930*(1/(1+$G1930))^(1+$E1930)*(1+AN$7)^$D1930*(AN1912/AM1912)^$E1930*((AN1912+AN1921)/(AM1912+AM1921))^($F1930*(1+$E1930))</f>
        <v/>
      </c>
      <c r="AO1930" s="45">
        <f>AN1930*(1/(1+$G1930))^(1+$E1930)*(1+AO$7)^$D1930*(AO1912/AN1912)^$E1930*((AO1912+AO1921)/(AN1912+AN1921))^($F1930*(1+$E1930))</f>
        <v/>
      </c>
      <c r="AP1930" s="45">
        <f>AO1930*(1/(1+$G1930))^(1+$E1930)*(1+AP$7)^$D1930*(AP1912/AO1912)^$E1930*((AP1912+AP1921)/(AO1912+AO1921))^($F1930*(1+$E1930))</f>
        <v/>
      </c>
      <c r="AQ1930" s="45">
        <f>AP1930*(1/(1+$G1930))^(1+$E1930)*(1+AQ$7)^$D1930*(AQ1912/AP1912)^$E1930*((AQ1912+AQ1921)/(AP1912+AP1921))^($F1930*(1+$E1930))</f>
        <v/>
      </c>
      <c r="AR1930" s="45">
        <f>AQ1930*(1/(1+$G1930))^(1+$E1930)*(1+AR$7)^$D1930*(AR1912/AQ1912)^$E1930*((AR1912+AR1921)/(AQ1912+AQ1921))^($F1930*(1+$E1930))</f>
        <v/>
      </c>
      <c r="AS1930" s="45">
        <f>AR1930*(1/(1+$G1930))^(1+$E1930)*(1+AS$7)^$D1930*(AS1912/AR1912)^$E1930*((AS1912+AS1921)/(AR1912+AR1921))^($F1930*(1+$E1930))</f>
        <v/>
      </c>
      <c r="AT1930" s="45">
        <f>AS1930*(1/(1+$G1930))^(1+$E1930)*(1+AT$7)^$D1930*(AT1912/AS1912)^$E1930*((AT1912+AT1921)/(AS1912+AS1921))^($F1930*(1+$E1930))</f>
        <v/>
      </c>
      <c r="AU1930" s="45">
        <f>AT1930*(1/(1+$G1930))^(1+$E1930)*(1+AU$7)^$D1930*(AU1912/AT1912)^$E1930*((AU1912+AU1921)/(AT1912+AT1921))^($F1930*(1+$E1930))</f>
        <v/>
      </c>
      <c r="AV1930" s="45">
        <f>AU1930*(1/(1+$G1930))^(1+$E1930)*(1+AV$7)^$D1930*(AV1912/AU1912)^$E1930*((AV1912+AV1921)/(AU1912+AU1921))^($F1930*(1+$E1930))</f>
        <v/>
      </c>
      <c r="AW1930" s="45">
        <f>AV1930*(1/(1+$G1930))^(1+$E1930)*(1+AW$7)^$D1930*(AW1912/AV1912)^$E1930*((AW1912+AW1921)/(AV1912+AV1921))^($F1930*(1+$E1930))</f>
        <v/>
      </c>
      <c r="AX1930" s="45">
        <f>AW1930*(1/(1+$G1930))^(1+$E1930)*(1+AX$7)^$D1930*(AX1912/AW1912)^$E1930*((AX1912+AX1921)/(AW1912+AW1921))^($F1930*(1+$E1930))</f>
        <v/>
      </c>
      <c r="AY1930" s="46">
        <f>FUELUSE(AX1930,AY1912,AX1912,AY1921,AX1921,AY$7,$D1930,$E1930,$F1930,$G1930)</f>
        <v/>
      </c>
    </row>
    <row r="1931" hidden="1" outlineLevel="2">
      <c r="A1931" s="14" t="inlineStr">
        <is>
          <t>ener</t>
        </is>
      </c>
      <c r="B1931" s="14" t="inlineStr">
        <is>
          <t>lpg</t>
        </is>
      </c>
      <c r="C1931" s="14" t="inlineStr">
        <is>
          <t>oen</t>
        </is>
      </c>
      <c r="D1931" s="37">
        <f>INDEX(Inputs!$N$5:$N$132,MATCH($B1931&amp;"|"&amp;$C1931,Inputs!$A$5:$A$132,0))</f>
        <v/>
      </c>
      <c r="E1931" s="37">
        <f>INDEX(Inputs!$O$5:$O$132,MATCH($B1931&amp;"|"&amp;$C1931,Inputs!$A$5:$A$132,0))</f>
        <v/>
      </c>
      <c r="F1931" s="37">
        <f>INDEX(Inputs!$P$5:$P$132,MATCH($B1931&amp;"|"&amp;$C1931,Inputs!$A$5:$A$132,0))</f>
        <v/>
      </c>
      <c r="G1931" s="37">
        <f>INDEX(Inputs!$Q$5:$Q$132,MATCH($B1931&amp;"|"&amp;$C1931,Inputs!$A$5:$A$132,0))</f>
        <v/>
      </c>
      <c r="H1931" s="14">
        <f>INDEX(Variables!$B$5:$B$105,MATCH($A1931,Variables!$A$5:$A$105,0))&amp;IF($C1931="",""," | "&amp;INDEX(Mapping!$B$5:$B$26,MATCH($C1931,Mapping!$A$5:$A$26,0))&amp;" | "&amp;INDEX(Mapping!$B$30:$B$41,MATCH($B1931,Mapping!$A$30:$A$41,0)))</f>
        <v/>
      </c>
      <c r="I1931" s="14">
        <f>INDEX(Variables!$C$5:$C$105,MATCH($A1931,Variables!$A$5:$A$105,0))</f>
        <v/>
      </c>
      <c r="J1931" s="14">
        <f>INDEX(Variables!$E$5:$E$105,MATCH($A1931,Variables!$A$5:$A$105,0))</f>
        <v/>
      </c>
      <c r="K1931" s="11">
        <f>LOWER(Settings!$C$4)&amp;".mit."&amp;$A1931&amp;IF($C1931="","","."&amp;$C1931&amp;"."&amp;$B1931)&amp;IF(INDEX(Variables!$D$5:$D$105,MATCH($A1931,Variables!$A$5:$A$105,0))="","","."&amp;INDEX(Variables!$D$5:$D$105,MATCH($A1931,Variables!$A$5:$A$105,0)))&amp;"."&amp;K$5</f>
        <v/>
      </c>
      <c r="L1931" s="44">
        <f>INDEX(Inputs!$U$5:$U$132,MATCH($B1931&amp;"|"&amp;$C1931,Inputs!$A$5:$A$132,0))</f>
        <v/>
      </c>
      <c r="M1931" s="45">
        <f>L1931*(1/(1+$G1931))^(1+$E1931)*(1+M$7)^$D1931*(M1913/L1913)^$E1931*((M1913+M1922)/(L1913+L1922))^($F1931*(1+$E1931))</f>
        <v/>
      </c>
      <c r="N1931" s="45">
        <f>M1931*(1/(1+$G1931))^(1+$E1931)*(1+N$7)^$D1931*(N1913/M1913)^$E1931*((N1913+N1922)/(M1913+M1922))^($F1931*(1+$E1931))</f>
        <v/>
      </c>
      <c r="O1931" s="45">
        <f>N1931*(1/(1+$G1931))^(1+$E1931)*(1+O$7)^$D1931*(O1913/N1913)^$E1931*((O1913+O1922)/(N1913+N1922))^($F1931*(1+$E1931))</f>
        <v/>
      </c>
      <c r="P1931" s="45">
        <f>O1931*(1/(1+$G1931))^(1+$E1931)*(1+P$7)^$D1931*(P1913/O1913)^$E1931*((P1913+P1922)/(O1913+O1922))^($F1931*(1+$E1931))</f>
        <v/>
      </c>
      <c r="Q1931" s="45">
        <f>P1931*(1/(1+$G1931))^(1+$E1931)*(1+Q$7)^$D1931*(Q1913/P1913)^$E1931*((Q1913+Q1922)/(P1913+P1922))^($F1931*(1+$E1931))</f>
        <v/>
      </c>
      <c r="R1931" s="45">
        <f>Q1931*(1/(1+$G1931))^(1+$E1931)*(1+R$7)^$D1931*(R1913/Q1913)^$E1931*((R1913+R1922)/(Q1913+Q1922))^($F1931*(1+$E1931))</f>
        <v/>
      </c>
      <c r="S1931" s="45">
        <f>R1931*(1/(1+$G1931))^(1+$E1931)*(1+S$7)^$D1931*(S1913/R1913)^$E1931*((S1913+S1922)/(R1913+R1922))^($F1931*(1+$E1931))</f>
        <v/>
      </c>
      <c r="T1931" s="45">
        <f>S1931*(1/(1+$G1931))^(1+$E1931)*(1+T$7)^$D1931*(T1913/S1913)^$E1931*((T1913+T1922)/(S1913+S1922))^($F1931*(1+$E1931))</f>
        <v/>
      </c>
      <c r="U1931" s="45">
        <f>T1931*(1/(1+$G1931))^(1+$E1931)*(1+U$7)^$D1931*(U1913/T1913)^$E1931*((U1913+U1922)/(T1913+T1922))^($F1931*(1+$E1931))</f>
        <v/>
      </c>
      <c r="V1931" s="45">
        <f>U1931*(1/(1+$G1931))^(1+$E1931)*(1+V$7)^$D1931*(V1913/U1913)^$E1931*((V1913+V1922)/(U1913+U1922))^($F1931*(1+$E1931))</f>
        <v/>
      </c>
      <c r="W1931" s="45">
        <f>V1931*(1/(1+$G1931))^(1+$E1931)*(1+W$7)^$D1931*(W1913/V1913)^$E1931*((W1913+W1922)/(V1913+V1922))^($F1931*(1+$E1931))</f>
        <v/>
      </c>
      <c r="X1931" s="45">
        <f>W1931*(1/(1+$G1931))^(1+$E1931)*(1+X$7)^$D1931*(X1913/W1913)^$E1931*((X1913+X1922)/(W1913+W1922))^($F1931*(1+$E1931))</f>
        <v/>
      </c>
      <c r="Y1931" s="45">
        <f>X1931*(1/(1+$G1931))^(1+$E1931)*(1+Y$7)^$D1931*(Y1913/X1913)^$E1931*((Y1913+Y1922)/(X1913+X1922))^($F1931*(1+$E1931))</f>
        <v/>
      </c>
      <c r="Z1931" s="45">
        <f>Y1931*(1/(1+$G1931))^(1+$E1931)*(1+Z$7)^$D1931*(Z1913/Y1913)^$E1931*((Z1913+Z1922)/(Y1913+Y1922))^($F1931*(1+$E1931))</f>
        <v/>
      </c>
      <c r="AA1931" s="45">
        <f>Z1931*(1/(1+$G1931))^(1+$E1931)*(1+AA$7)^$D1931*(AA1913/Z1913)^$E1931*((AA1913+AA1922)/(Z1913+Z1922))^($F1931*(1+$E1931))</f>
        <v/>
      </c>
      <c r="AB1931" s="45">
        <f>AA1931*(1/(1+$G1931))^(1+$E1931)*(1+AB$7)^$D1931*(AB1913/AA1913)^$E1931*((AB1913+AB1922)/(AA1913+AA1922))^($F1931*(1+$E1931))</f>
        <v/>
      </c>
      <c r="AC1931" s="45">
        <f>AB1931*(1/(1+$G1931))^(1+$E1931)*(1+AC$7)^$D1931*(AC1913/AB1913)^$E1931*((AC1913+AC1922)/(AB1913+AB1922))^($F1931*(1+$E1931))</f>
        <v/>
      </c>
      <c r="AD1931" s="46">
        <f>FUELUSE(AC1931,AD1913,AC1913,AD1922,AC1922,AD$7,$D1931,$E1931,$F1931,$G1931)</f>
        <v/>
      </c>
      <c r="AF1931" s="11">
        <f>LOWER(Settings!$C$4)&amp;".mit."&amp;$A1931&amp;IF($C1931="","","."&amp;$C1931&amp;"."&amp;$B1931)&amp;IF(INDEX(Variables!$D$5:$D$105,MATCH($A1931,Variables!$A$5:$A$105,0))="","","."&amp;INDEX(Variables!$D$5:$D$105,MATCH($A1931,Variables!$A$5:$A$105,0)))&amp;"."&amp;AF$5</f>
        <v/>
      </c>
      <c r="AG1931" s="44">
        <f>INDEX(Inputs!$U$5:$U$132,MATCH($B1931&amp;"|"&amp;$C1931,Inputs!$A$5:$A$132,0))</f>
        <v/>
      </c>
      <c r="AH1931" s="45">
        <f>AG1931*(1/(1+$G1931))^(1+$E1931)*(1+AH$7)^$D1931*(AH1913/AG1913)^$E1931*((AH1913+AH1922)/(AG1913+AG1922))^($F1931*(1+$E1931))</f>
        <v/>
      </c>
      <c r="AI1931" s="45">
        <f>AH1931*(1/(1+$G1931))^(1+$E1931)*(1+AI$7)^$D1931*(AI1913/AH1913)^$E1931*((AI1913+AI1922)/(AH1913+AH1922))^($F1931*(1+$E1931))</f>
        <v/>
      </c>
      <c r="AJ1931" s="45">
        <f>AI1931*(1/(1+$G1931))^(1+$E1931)*(1+AJ$7)^$D1931*(AJ1913/AI1913)^$E1931*((AJ1913+AJ1922)/(AI1913+AI1922))^($F1931*(1+$E1931))</f>
        <v/>
      </c>
      <c r="AK1931" s="45">
        <f>AJ1931*(1/(1+$G1931))^(1+$E1931)*(1+AK$7)^$D1931*(AK1913/AJ1913)^$E1931*((AK1913+AK1922)/(AJ1913+AJ1922))^($F1931*(1+$E1931))</f>
        <v/>
      </c>
      <c r="AL1931" s="45">
        <f>AK1931*(1/(1+$G1931))^(1+$E1931)*(1+AL$7)^$D1931*(AL1913/AK1913)^$E1931*((AL1913+AL1922)/(AK1913+AK1922))^($F1931*(1+$E1931))</f>
        <v/>
      </c>
      <c r="AM1931" s="45">
        <f>AL1931*(1/(1+$G1931))^(1+$E1931)*(1+AM$7)^$D1931*(AM1913/AL1913)^$E1931*((AM1913+AM1922)/(AL1913+AL1922))^($F1931*(1+$E1931))</f>
        <v/>
      </c>
      <c r="AN1931" s="45">
        <f>AM1931*(1/(1+$G1931))^(1+$E1931)*(1+AN$7)^$D1931*(AN1913/AM1913)^$E1931*((AN1913+AN1922)/(AM1913+AM1922))^($F1931*(1+$E1931))</f>
        <v/>
      </c>
      <c r="AO1931" s="45">
        <f>AN1931*(1/(1+$G1931))^(1+$E1931)*(1+AO$7)^$D1931*(AO1913/AN1913)^$E1931*((AO1913+AO1922)/(AN1913+AN1922))^($F1931*(1+$E1931))</f>
        <v/>
      </c>
      <c r="AP1931" s="45">
        <f>AO1931*(1/(1+$G1931))^(1+$E1931)*(1+AP$7)^$D1931*(AP1913/AO1913)^$E1931*((AP1913+AP1922)/(AO1913+AO1922))^($F1931*(1+$E1931))</f>
        <v/>
      </c>
      <c r="AQ1931" s="45">
        <f>AP1931*(1/(1+$G1931))^(1+$E1931)*(1+AQ$7)^$D1931*(AQ1913/AP1913)^$E1931*((AQ1913+AQ1922)/(AP1913+AP1922))^($F1931*(1+$E1931))</f>
        <v/>
      </c>
      <c r="AR1931" s="45">
        <f>AQ1931*(1/(1+$G1931))^(1+$E1931)*(1+AR$7)^$D1931*(AR1913/AQ1913)^$E1931*((AR1913+AR1922)/(AQ1913+AQ1922))^($F1931*(1+$E1931))</f>
        <v/>
      </c>
      <c r="AS1931" s="45">
        <f>AR1931*(1/(1+$G1931))^(1+$E1931)*(1+AS$7)^$D1931*(AS1913/AR1913)^$E1931*((AS1913+AS1922)/(AR1913+AR1922))^($F1931*(1+$E1931))</f>
        <v/>
      </c>
      <c r="AT1931" s="45">
        <f>AS1931*(1/(1+$G1931))^(1+$E1931)*(1+AT$7)^$D1931*(AT1913/AS1913)^$E1931*((AT1913+AT1922)/(AS1913+AS1922))^($F1931*(1+$E1931))</f>
        <v/>
      </c>
      <c r="AU1931" s="45">
        <f>AT1931*(1/(1+$G1931))^(1+$E1931)*(1+AU$7)^$D1931*(AU1913/AT1913)^$E1931*((AU1913+AU1922)/(AT1913+AT1922))^($F1931*(1+$E1931))</f>
        <v/>
      </c>
      <c r="AV1931" s="45">
        <f>AU1931*(1/(1+$G1931))^(1+$E1931)*(1+AV$7)^$D1931*(AV1913/AU1913)^$E1931*((AV1913+AV1922)/(AU1913+AU1922))^($F1931*(1+$E1931))</f>
        <v/>
      </c>
      <c r="AW1931" s="45">
        <f>AV1931*(1/(1+$G1931))^(1+$E1931)*(1+AW$7)^$D1931*(AW1913/AV1913)^$E1931*((AW1913+AW1922)/(AV1913+AV1922))^($F1931*(1+$E1931))</f>
        <v/>
      </c>
      <c r="AX1931" s="45">
        <f>AW1931*(1/(1+$G1931))^(1+$E1931)*(1+AX$7)^$D1931*(AX1913/AW1913)^$E1931*((AX1913+AX1922)/(AW1913+AW1922))^($F1931*(1+$E1931))</f>
        <v/>
      </c>
      <c r="AY1931" s="46">
        <f>FUELUSE(AX1931,AY1913,AX1913,AY1922,AX1922,AY$7,$D1931,$E1931,$F1931,$G1931)</f>
        <v/>
      </c>
    </row>
    <row r="1932" hidden="1" outlineLevel="2">
      <c r="A1932" s="14" t="inlineStr">
        <is>
          <t>ener</t>
        </is>
      </c>
      <c r="B1932" s="14" t="inlineStr">
        <is>
          <t>ker</t>
        </is>
      </c>
      <c r="C1932" s="14" t="inlineStr">
        <is>
          <t>oen</t>
        </is>
      </c>
      <c r="D1932" s="37">
        <f>INDEX(Inputs!$N$5:$N$132,MATCH($B1932&amp;"|"&amp;$C1932,Inputs!$A$5:$A$132,0))</f>
        <v/>
      </c>
      <c r="E1932" s="37">
        <f>INDEX(Inputs!$O$5:$O$132,MATCH($B1932&amp;"|"&amp;$C1932,Inputs!$A$5:$A$132,0))</f>
        <v/>
      </c>
      <c r="F1932" s="37">
        <f>INDEX(Inputs!$P$5:$P$132,MATCH($B1932&amp;"|"&amp;$C1932,Inputs!$A$5:$A$132,0))</f>
        <v/>
      </c>
      <c r="G1932" s="37">
        <f>INDEX(Inputs!$Q$5:$Q$132,MATCH($B1932&amp;"|"&amp;$C1932,Inputs!$A$5:$A$132,0))</f>
        <v/>
      </c>
      <c r="H1932" s="14">
        <f>INDEX(Variables!$B$5:$B$105,MATCH($A1932,Variables!$A$5:$A$105,0))&amp;IF($C1932="",""," | "&amp;INDEX(Mapping!$B$5:$B$26,MATCH($C1932,Mapping!$A$5:$A$26,0))&amp;" | "&amp;INDEX(Mapping!$B$30:$B$41,MATCH($B1932,Mapping!$A$30:$A$41,0)))</f>
        <v/>
      </c>
      <c r="I1932" s="14">
        <f>INDEX(Variables!$C$5:$C$105,MATCH($A1932,Variables!$A$5:$A$105,0))</f>
        <v/>
      </c>
      <c r="J1932" s="14">
        <f>INDEX(Variables!$E$5:$E$105,MATCH($A1932,Variables!$A$5:$A$105,0))</f>
        <v/>
      </c>
      <c r="K1932" s="11">
        <f>LOWER(Settings!$C$4)&amp;".mit."&amp;$A1932&amp;IF($C1932="","","."&amp;$C1932&amp;"."&amp;$B1932)&amp;IF(INDEX(Variables!$D$5:$D$105,MATCH($A1932,Variables!$A$5:$A$105,0))="","","."&amp;INDEX(Variables!$D$5:$D$105,MATCH($A1932,Variables!$A$5:$A$105,0)))&amp;"."&amp;K$5</f>
        <v/>
      </c>
      <c r="L1932" s="44">
        <f>INDEX(Inputs!$U$5:$U$132,MATCH($B1932&amp;"|"&amp;$C1932,Inputs!$A$5:$A$132,0))</f>
        <v/>
      </c>
      <c r="M1932" s="45">
        <f>L1932*(1/(1+$G1932))^(1+$E1932)*(1+M$7)^$D1932*(M1914/L1914)^$E1932*((M1914+M1923)/(L1914+L1923))^($F1932*(1+$E1932))</f>
        <v/>
      </c>
      <c r="N1932" s="45">
        <f>M1932*(1/(1+$G1932))^(1+$E1932)*(1+N$7)^$D1932*(N1914/M1914)^$E1932*((N1914+N1923)/(M1914+M1923))^($F1932*(1+$E1932))</f>
        <v/>
      </c>
      <c r="O1932" s="45">
        <f>N1932*(1/(1+$G1932))^(1+$E1932)*(1+O$7)^$D1932*(O1914/N1914)^$E1932*((O1914+O1923)/(N1914+N1923))^($F1932*(1+$E1932))</f>
        <v/>
      </c>
      <c r="P1932" s="45">
        <f>O1932*(1/(1+$G1932))^(1+$E1932)*(1+P$7)^$D1932*(P1914/O1914)^$E1932*((P1914+P1923)/(O1914+O1923))^($F1932*(1+$E1932))</f>
        <v/>
      </c>
      <c r="Q1932" s="45">
        <f>P1932*(1/(1+$G1932))^(1+$E1932)*(1+Q$7)^$D1932*(Q1914/P1914)^$E1932*((Q1914+Q1923)/(P1914+P1923))^($F1932*(1+$E1932))</f>
        <v/>
      </c>
      <c r="R1932" s="45">
        <f>Q1932*(1/(1+$G1932))^(1+$E1932)*(1+R$7)^$D1932*(R1914/Q1914)^$E1932*((R1914+R1923)/(Q1914+Q1923))^($F1932*(1+$E1932))</f>
        <v/>
      </c>
      <c r="S1932" s="45">
        <f>R1932*(1/(1+$G1932))^(1+$E1932)*(1+S$7)^$D1932*(S1914/R1914)^$E1932*((S1914+S1923)/(R1914+R1923))^($F1932*(1+$E1932))</f>
        <v/>
      </c>
      <c r="T1932" s="45">
        <f>S1932*(1/(1+$G1932))^(1+$E1932)*(1+T$7)^$D1932*(T1914/S1914)^$E1932*((T1914+T1923)/(S1914+S1923))^($F1932*(1+$E1932))</f>
        <v/>
      </c>
      <c r="U1932" s="45">
        <f>T1932*(1/(1+$G1932))^(1+$E1932)*(1+U$7)^$D1932*(U1914/T1914)^$E1932*((U1914+U1923)/(T1914+T1923))^($F1932*(1+$E1932))</f>
        <v/>
      </c>
      <c r="V1932" s="45">
        <f>U1932*(1/(1+$G1932))^(1+$E1932)*(1+V$7)^$D1932*(V1914/U1914)^$E1932*((V1914+V1923)/(U1914+U1923))^($F1932*(1+$E1932))</f>
        <v/>
      </c>
      <c r="W1932" s="45">
        <f>V1932*(1/(1+$G1932))^(1+$E1932)*(1+W$7)^$D1932*(W1914/V1914)^$E1932*((W1914+W1923)/(V1914+V1923))^($F1932*(1+$E1932))</f>
        <v/>
      </c>
      <c r="X1932" s="45">
        <f>W1932*(1/(1+$G1932))^(1+$E1932)*(1+X$7)^$D1932*(X1914/W1914)^$E1932*((X1914+X1923)/(W1914+W1923))^($F1932*(1+$E1932))</f>
        <v/>
      </c>
      <c r="Y1932" s="45">
        <f>X1932*(1/(1+$G1932))^(1+$E1932)*(1+Y$7)^$D1932*(Y1914/X1914)^$E1932*((Y1914+Y1923)/(X1914+X1923))^($F1932*(1+$E1932))</f>
        <v/>
      </c>
      <c r="Z1932" s="45">
        <f>Y1932*(1/(1+$G1932))^(1+$E1932)*(1+Z$7)^$D1932*(Z1914/Y1914)^$E1932*((Z1914+Z1923)/(Y1914+Y1923))^($F1932*(1+$E1932))</f>
        <v/>
      </c>
      <c r="AA1932" s="45">
        <f>Z1932*(1/(1+$G1932))^(1+$E1932)*(1+AA$7)^$D1932*(AA1914/Z1914)^$E1932*((AA1914+AA1923)/(Z1914+Z1923))^($F1932*(1+$E1932))</f>
        <v/>
      </c>
      <c r="AB1932" s="45">
        <f>AA1932*(1/(1+$G1932))^(1+$E1932)*(1+AB$7)^$D1932*(AB1914/AA1914)^$E1932*((AB1914+AB1923)/(AA1914+AA1923))^($F1932*(1+$E1932))</f>
        <v/>
      </c>
      <c r="AC1932" s="45">
        <f>AB1932*(1/(1+$G1932))^(1+$E1932)*(1+AC$7)^$D1932*(AC1914/AB1914)^$E1932*((AC1914+AC1923)/(AB1914+AB1923))^($F1932*(1+$E1932))</f>
        <v/>
      </c>
      <c r="AD1932" s="46">
        <f>FUELUSE(AC1932,AD1914,AC1914,AD1923,AC1923,AD$7,$D1932,$E1932,$F1932,$G1932)</f>
        <v/>
      </c>
      <c r="AF1932" s="11">
        <f>LOWER(Settings!$C$4)&amp;".mit."&amp;$A1932&amp;IF($C1932="","","."&amp;$C1932&amp;"."&amp;$B1932)&amp;IF(INDEX(Variables!$D$5:$D$105,MATCH($A1932,Variables!$A$5:$A$105,0))="","","."&amp;INDEX(Variables!$D$5:$D$105,MATCH($A1932,Variables!$A$5:$A$105,0)))&amp;"."&amp;AF$5</f>
        <v/>
      </c>
      <c r="AG1932" s="44">
        <f>INDEX(Inputs!$U$5:$U$132,MATCH($B1932&amp;"|"&amp;$C1932,Inputs!$A$5:$A$132,0))</f>
        <v/>
      </c>
      <c r="AH1932" s="45">
        <f>AG1932*(1/(1+$G1932))^(1+$E1932)*(1+AH$7)^$D1932*(AH1914/AG1914)^$E1932*((AH1914+AH1923)/(AG1914+AG1923))^($F1932*(1+$E1932))</f>
        <v/>
      </c>
      <c r="AI1932" s="45">
        <f>AH1932*(1/(1+$G1932))^(1+$E1932)*(1+AI$7)^$D1932*(AI1914/AH1914)^$E1932*((AI1914+AI1923)/(AH1914+AH1923))^($F1932*(1+$E1932))</f>
        <v/>
      </c>
      <c r="AJ1932" s="45">
        <f>AI1932*(1/(1+$G1932))^(1+$E1932)*(1+AJ$7)^$D1932*(AJ1914/AI1914)^$E1932*((AJ1914+AJ1923)/(AI1914+AI1923))^($F1932*(1+$E1932))</f>
        <v/>
      </c>
      <c r="AK1932" s="45">
        <f>AJ1932*(1/(1+$G1932))^(1+$E1932)*(1+AK$7)^$D1932*(AK1914/AJ1914)^$E1932*((AK1914+AK1923)/(AJ1914+AJ1923))^($F1932*(1+$E1932))</f>
        <v/>
      </c>
      <c r="AL1932" s="45">
        <f>AK1932*(1/(1+$G1932))^(1+$E1932)*(1+AL$7)^$D1932*(AL1914/AK1914)^$E1932*((AL1914+AL1923)/(AK1914+AK1923))^($F1932*(1+$E1932))</f>
        <v/>
      </c>
      <c r="AM1932" s="45">
        <f>AL1932*(1/(1+$G1932))^(1+$E1932)*(1+AM$7)^$D1932*(AM1914/AL1914)^$E1932*((AM1914+AM1923)/(AL1914+AL1923))^($F1932*(1+$E1932))</f>
        <v/>
      </c>
      <c r="AN1932" s="45">
        <f>AM1932*(1/(1+$G1932))^(1+$E1932)*(1+AN$7)^$D1932*(AN1914/AM1914)^$E1932*((AN1914+AN1923)/(AM1914+AM1923))^($F1932*(1+$E1932))</f>
        <v/>
      </c>
      <c r="AO1932" s="45">
        <f>AN1932*(1/(1+$G1932))^(1+$E1932)*(1+AO$7)^$D1932*(AO1914/AN1914)^$E1932*((AO1914+AO1923)/(AN1914+AN1923))^($F1932*(1+$E1932))</f>
        <v/>
      </c>
      <c r="AP1932" s="45">
        <f>AO1932*(1/(1+$G1932))^(1+$E1932)*(1+AP$7)^$D1932*(AP1914/AO1914)^$E1932*((AP1914+AP1923)/(AO1914+AO1923))^($F1932*(1+$E1932))</f>
        <v/>
      </c>
      <c r="AQ1932" s="45">
        <f>AP1932*(1/(1+$G1932))^(1+$E1932)*(1+AQ$7)^$D1932*(AQ1914/AP1914)^$E1932*((AQ1914+AQ1923)/(AP1914+AP1923))^($F1932*(1+$E1932))</f>
        <v/>
      </c>
      <c r="AR1932" s="45">
        <f>AQ1932*(1/(1+$G1932))^(1+$E1932)*(1+AR$7)^$D1932*(AR1914/AQ1914)^$E1932*((AR1914+AR1923)/(AQ1914+AQ1923))^($F1932*(1+$E1932))</f>
        <v/>
      </c>
      <c r="AS1932" s="45">
        <f>AR1932*(1/(1+$G1932))^(1+$E1932)*(1+AS$7)^$D1932*(AS1914/AR1914)^$E1932*((AS1914+AS1923)/(AR1914+AR1923))^($F1932*(1+$E1932))</f>
        <v/>
      </c>
      <c r="AT1932" s="45">
        <f>AS1932*(1/(1+$G1932))^(1+$E1932)*(1+AT$7)^$D1932*(AT1914/AS1914)^$E1932*((AT1914+AT1923)/(AS1914+AS1923))^($F1932*(1+$E1932))</f>
        <v/>
      </c>
      <c r="AU1932" s="45">
        <f>AT1932*(1/(1+$G1932))^(1+$E1932)*(1+AU$7)^$D1932*(AU1914/AT1914)^$E1932*((AU1914+AU1923)/(AT1914+AT1923))^($F1932*(1+$E1932))</f>
        <v/>
      </c>
      <c r="AV1932" s="45">
        <f>AU1932*(1/(1+$G1932))^(1+$E1932)*(1+AV$7)^$D1932*(AV1914/AU1914)^$E1932*((AV1914+AV1923)/(AU1914+AU1923))^($F1932*(1+$E1932))</f>
        <v/>
      </c>
      <c r="AW1932" s="45">
        <f>AV1932*(1/(1+$G1932))^(1+$E1932)*(1+AW$7)^$D1932*(AW1914/AV1914)^$E1932*((AW1914+AW1923)/(AV1914+AV1923))^($F1932*(1+$E1932))</f>
        <v/>
      </c>
      <c r="AX1932" s="45">
        <f>AW1932*(1/(1+$G1932))^(1+$E1932)*(1+AX$7)^$D1932*(AX1914/AW1914)^$E1932*((AX1914+AX1923)/(AW1914+AW1923))^($F1932*(1+$E1932))</f>
        <v/>
      </c>
      <c r="AY1932" s="46">
        <f>FUELUSE(AX1932,AY1914,AX1914,AY1923,AX1923,AY$7,$D1932,$E1932,$F1932,$G1932)</f>
        <v/>
      </c>
    </row>
    <row r="1933" hidden="1" outlineLevel="2">
      <c r="A1933" s="14" t="inlineStr">
        <is>
          <t>ener</t>
        </is>
      </c>
      <c r="B1933" s="14" t="inlineStr">
        <is>
          <t>oop</t>
        </is>
      </c>
      <c r="C1933" s="14" t="inlineStr">
        <is>
          <t>oen</t>
        </is>
      </c>
      <c r="D1933" s="37">
        <f>INDEX(Inputs!$N$5:$N$132,MATCH($B1933&amp;"|"&amp;$C1933,Inputs!$A$5:$A$132,0))</f>
        <v/>
      </c>
      <c r="E1933" s="37">
        <f>INDEX(Inputs!$O$5:$O$132,MATCH($B1933&amp;"|"&amp;$C1933,Inputs!$A$5:$A$132,0))</f>
        <v/>
      </c>
      <c r="F1933" s="37">
        <f>INDEX(Inputs!$P$5:$P$132,MATCH($B1933&amp;"|"&amp;$C1933,Inputs!$A$5:$A$132,0))</f>
        <v/>
      </c>
      <c r="G1933" s="37">
        <f>INDEX(Inputs!$Q$5:$Q$132,MATCH($B1933&amp;"|"&amp;$C1933,Inputs!$A$5:$A$132,0))</f>
        <v/>
      </c>
      <c r="H1933" s="14">
        <f>INDEX(Variables!$B$5:$B$105,MATCH($A1933,Variables!$A$5:$A$105,0))&amp;IF($C1933="",""," | "&amp;INDEX(Mapping!$B$5:$B$26,MATCH($C1933,Mapping!$A$5:$A$26,0))&amp;" | "&amp;INDEX(Mapping!$B$30:$B$41,MATCH($B1933,Mapping!$A$30:$A$41,0)))</f>
        <v/>
      </c>
      <c r="I1933" s="14">
        <f>INDEX(Variables!$C$5:$C$105,MATCH($A1933,Variables!$A$5:$A$105,0))</f>
        <v/>
      </c>
      <c r="J1933" s="14">
        <f>INDEX(Variables!$E$5:$E$105,MATCH($A1933,Variables!$A$5:$A$105,0))</f>
        <v/>
      </c>
      <c r="K1933" s="11">
        <f>LOWER(Settings!$C$4)&amp;".mit."&amp;$A1933&amp;IF($C1933="","","."&amp;$C1933&amp;"."&amp;$B1933)&amp;IF(INDEX(Variables!$D$5:$D$105,MATCH($A1933,Variables!$A$5:$A$105,0))="","","."&amp;INDEX(Variables!$D$5:$D$105,MATCH($A1933,Variables!$A$5:$A$105,0)))&amp;"."&amp;K$5</f>
        <v/>
      </c>
      <c r="L1933" s="44">
        <f>INDEX(Inputs!$U$5:$U$132,MATCH($B1933&amp;"|"&amp;$C1933,Inputs!$A$5:$A$132,0))</f>
        <v/>
      </c>
      <c r="M1933" s="45">
        <f>L1933*(1/(1+$G1933))^(1+$E1933)*(1+M$7)^$D1933*(M1915/L1915)^$E1933*((M1915+M1924)/(L1915+L1924))^($F1933*(1+$E1933))</f>
        <v/>
      </c>
      <c r="N1933" s="45">
        <f>M1933*(1/(1+$G1933))^(1+$E1933)*(1+N$7)^$D1933*(N1915/M1915)^$E1933*((N1915+N1924)/(M1915+M1924))^($F1933*(1+$E1933))</f>
        <v/>
      </c>
      <c r="O1933" s="45">
        <f>N1933*(1/(1+$G1933))^(1+$E1933)*(1+O$7)^$D1933*(O1915/N1915)^$E1933*((O1915+O1924)/(N1915+N1924))^($F1933*(1+$E1933))</f>
        <v/>
      </c>
      <c r="P1933" s="45">
        <f>O1933*(1/(1+$G1933))^(1+$E1933)*(1+P$7)^$D1933*(P1915/O1915)^$E1933*((P1915+P1924)/(O1915+O1924))^($F1933*(1+$E1933))</f>
        <v/>
      </c>
      <c r="Q1933" s="45">
        <f>P1933*(1/(1+$G1933))^(1+$E1933)*(1+Q$7)^$D1933*(Q1915/P1915)^$E1933*((Q1915+Q1924)/(P1915+P1924))^($F1933*(1+$E1933))</f>
        <v/>
      </c>
      <c r="R1933" s="45">
        <f>Q1933*(1/(1+$G1933))^(1+$E1933)*(1+R$7)^$D1933*(R1915/Q1915)^$E1933*((R1915+R1924)/(Q1915+Q1924))^($F1933*(1+$E1933))</f>
        <v/>
      </c>
      <c r="S1933" s="45">
        <f>R1933*(1/(1+$G1933))^(1+$E1933)*(1+S$7)^$D1933*(S1915/R1915)^$E1933*((S1915+S1924)/(R1915+R1924))^($F1933*(1+$E1933))</f>
        <v/>
      </c>
      <c r="T1933" s="45">
        <f>S1933*(1/(1+$G1933))^(1+$E1933)*(1+T$7)^$D1933*(T1915/S1915)^$E1933*((T1915+T1924)/(S1915+S1924))^($F1933*(1+$E1933))</f>
        <v/>
      </c>
      <c r="U1933" s="45">
        <f>T1933*(1/(1+$G1933))^(1+$E1933)*(1+U$7)^$D1933*(U1915/T1915)^$E1933*((U1915+U1924)/(T1915+T1924))^($F1933*(1+$E1933))</f>
        <v/>
      </c>
      <c r="V1933" s="45">
        <f>U1933*(1/(1+$G1933))^(1+$E1933)*(1+V$7)^$D1933*(V1915/U1915)^$E1933*((V1915+V1924)/(U1915+U1924))^($F1933*(1+$E1933))</f>
        <v/>
      </c>
      <c r="W1933" s="45">
        <f>V1933*(1/(1+$G1933))^(1+$E1933)*(1+W$7)^$D1933*(W1915/V1915)^$E1933*((W1915+W1924)/(V1915+V1924))^($F1933*(1+$E1933))</f>
        <v/>
      </c>
      <c r="X1933" s="45">
        <f>W1933*(1/(1+$G1933))^(1+$E1933)*(1+X$7)^$D1933*(X1915/W1915)^$E1933*((X1915+X1924)/(W1915+W1924))^($F1933*(1+$E1933))</f>
        <v/>
      </c>
      <c r="Y1933" s="45">
        <f>X1933*(1/(1+$G1933))^(1+$E1933)*(1+Y$7)^$D1933*(Y1915/X1915)^$E1933*((Y1915+Y1924)/(X1915+X1924))^($F1933*(1+$E1933))</f>
        <v/>
      </c>
      <c r="Z1933" s="45">
        <f>Y1933*(1/(1+$G1933))^(1+$E1933)*(1+Z$7)^$D1933*(Z1915/Y1915)^$E1933*((Z1915+Z1924)/(Y1915+Y1924))^($F1933*(1+$E1933))</f>
        <v/>
      </c>
      <c r="AA1933" s="45">
        <f>Z1933*(1/(1+$G1933))^(1+$E1933)*(1+AA$7)^$D1933*(AA1915/Z1915)^$E1933*((AA1915+AA1924)/(Z1915+Z1924))^($F1933*(1+$E1933))</f>
        <v/>
      </c>
      <c r="AB1933" s="45">
        <f>AA1933*(1/(1+$G1933))^(1+$E1933)*(1+AB$7)^$D1933*(AB1915/AA1915)^$E1933*((AB1915+AB1924)/(AA1915+AA1924))^($F1933*(1+$E1933))</f>
        <v/>
      </c>
      <c r="AC1933" s="45">
        <f>AB1933*(1/(1+$G1933))^(1+$E1933)*(1+AC$7)^$D1933*(AC1915/AB1915)^$E1933*((AC1915+AC1924)/(AB1915+AB1924))^($F1933*(1+$E1933))</f>
        <v/>
      </c>
      <c r="AD1933" s="46">
        <f>FUELUSE(AC1933,AD1915,AC1915,AD1924,AC1924,AD$7,$D1933,$E1933,$F1933,$G1933)</f>
        <v/>
      </c>
      <c r="AF1933" s="11">
        <f>LOWER(Settings!$C$4)&amp;".mit."&amp;$A1933&amp;IF($C1933="","","."&amp;$C1933&amp;"."&amp;$B1933)&amp;IF(INDEX(Variables!$D$5:$D$105,MATCH($A1933,Variables!$A$5:$A$105,0))="","","."&amp;INDEX(Variables!$D$5:$D$105,MATCH($A1933,Variables!$A$5:$A$105,0)))&amp;"."&amp;AF$5</f>
        <v/>
      </c>
      <c r="AG1933" s="44">
        <f>INDEX(Inputs!$U$5:$U$132,MATCH($B1933&amp;"|"&amp;$C1933,Inputs!$A$5:$A$132,0))</f>
        <v/>
      </c>
      <c r="AH1933" s="45">
        <f>AG1933*(1/(1+$G1933))^(1+$E1933)*(1+AH$7)^$D1933*(AH1915/AG1915)^$E1933*((AH1915+AH1924)/(AG1915+AG1924))^($F1933*(1+$E1933))</f>
        <v/>
      </c>
      <c r="AI1933" s="45">
        <f>AH1933*(1/(1+$G1933))^(1+$E1933)*(1+AI$7)^$D1933*(AI1915/AH1915)^$E1933*((AI1915+AI1924)/(AH1915+AH1924))^($F1933*(1+$E1933))</f>
        <v/>
      </c>
      <c r="AJ1933" s="45">
        <f>AI1933*(1/(1+$G1933))^(1+$E1933)*(1+AJ$7)^$D1933*(AJ1915/AI1915)^$E1933*((AJ1915+AJ1924)/(AI1915+AI1924))^($F1933*(1+$E1933))</f>
        <v/>
      </c>
      <c r="AK1933" s="45">
        <f>AJ1933*(1/(1+$G1933))^(1+$E1933)*(1+AK$7)^$D1933*(AK1915/AJ1915)^$E1933*((AK1915+AK1924)/(AJ1915+AJ1924))^($F1933*(1+$E1933))</f>
        <v/>
      </c>
      <c r="AL1933" s="45">
        <f>AK1933*(1/(1+$G1933))^(1+$E1933)*(1+AL$7)^$D1933*(AL1915/AK1915)^$E1933*((AL1915+AL1924)/(AK1915+AK1924))^($F1933*(1+$E1933))</f>
        <v/>
      </c>
      <c r="AM1933" s="45">
        <f>AL1933*(1/(1+$G1933))^(1+$E1933)*(1+AM$7)^$D1933*(AM1915/AL1915)^$E1933*((AM1915+AM1924)/(AL1915+AL1924))^($F1933*(1+$E1933))</f>
        <v/>
      </c>
      <c r="AN1933" s="45">
        <f>AM1933*(1/(1+$G1933))^(1+$E1933)*(1+AN$7)^$D1933*(AN1915/AM1915)^$E1933*((AN1915+AN1924)/(AM1915+AM1924))^($F1933*(1+$E1933))</f>
        <v/>
      </c>
      <c r="AO1933" s="45">
        <f>AN1933*(1/(1+$G1933))^(1+$E1933)*(1+AO$7)^$D1933*(AO1915/AN1915)^$E1933*((AO1915+AO1924)/(AN1915+AN1924))^($F1933*(1+$E1933))</f>
        <v/>
      </c>
      <c r="AP1933" s="45">
        <f>AO1933*(1/(1+$G1933))^(1+$E1933)*(1+AP$7)^$D1933*(AP1915/AO1915)^$E1933*((AP1915+AP1924)/(AO1915+AO1924))^($F1933*(1+$E1933))</f>
        <v/>
      </c>
      <c r="AQ1933" s="45">
        <f>AP1933*(1/(1+$G1933))^(1+$E1933)*(1+AQ$7)^$D1933*(AQ1915/AP1915)^$E1933*((AQ1915+AQ1924)/(AP1915+AP1924))^($F1933*(1+$E1933))</f>
        <v/>
      </c>
      <c r="AR1933" s="45">
        <f>AQ1933*(1/(1+$G1933))^(1+$E1933)*(1+AR$7)^$D1933*(AR1915/AQ1915)^$E1933*((AR1915+AR1924)/(AQ1915+AQ1924))^($F1933*(1+$E1933))</f>
        <v/>
      </c>
      <c r="AS1933" s="45">
        <f>AR1933*(1/(1+$G1933))^(1+$E1933)*(1+AS$7)^$D1933*(AS1915/AR1915)^$E1933*((AS1915+AS1924)/(AR1915+AR1924))^($F1933*(1+$E1933))</f>
        <v/>
      </c>
      <c r="AT1933" s="45">
        <f>AS1933*(1/(1+$G1933))^(1+$E1933)*(1+AT$7)^$D1933*(AT1915/AS1915)^$E1933*((AT1915+AT1924)/(AS1915+AS1924))^($F1933*(1+$E1933))</f>
        <v/>
      </c>
      <c r="AU1933" s="45">
        <f>AT1933*(1/(1+$G1933))^(1+$E1933)*(1+AU$7)^$D1933*(AU1915/AT1915)^$E1933*((AU1915+AU1924)/(AT1915+AT1924))^($F1933*(1+$E1933))</f>
        <v/>
      </c>
      <c r="AV1933" s="45">
        <f>AU1933*(1/(1+$G1933))^(1+$E1933)*(1+AV$7)^$D1933*(AV1915/AU1915)^$E1933*((AV1915+AV1924)/(AU1915+AU1924))^($F1933*(1+$E1933))</f>
        <v/>
      </c>
      <c r="AW1933" s="45">
        <f>AV1933*(1/(1+$G1933))^(1+$E1933)*(1+AW$7)^$D1933*(AW1915/AV1915)^$E1933*((AW1915+AW1924)/(AV1915+AV1924))^($F1933*(1+$E1933))</f>
        <v/>
      </c>
      <c r="AX1933" s="45">
        <f>AW1933*(1/(1+$G1933))^(1+$E1933)*(1+AX$7)^$D1933*(AX1915/AW1915)^$E1933*((AX1915+AX1924)/(AW1915+AW1924))^($F1933*(1+$E1933))</f>
        <v/>
      </c>
      <c r="AY1933" s="46">
        <f>FUELUSE(AX1933,AY1915,AX1915,AY1924,AX1924,AY$7,$D1933,$E1933,$F1933,$G1933)</f>
        <v/>
      </c>
    </row>
    <row r="1934" hidden="1" outlineLevel="2">
      <c r="A1934" s="14" t="inlineStr">
        <is>
          <t>ener</t>
        </is>
      </c>
      <c r="B1934" s="14" t="inlineStr">
        <is>
          <t>bio</t>
        </is>
      </c>
      <c r="C1934" s="14" t="inlineStr">
        <is>
          <t>oen</t>
        </is>
      </c>
      <c r="D1934" s="37">
        <f>INDEX(Inputs!$N$5:$N$132,MATCH($B1934&amp;"|"&amp;$C1934,Inputs!$A$5:$A$132,0))</f>
        <v/>
      </c>
      <c r="E1934" s="37">
        <f>INDEX(Inputs!$O$5:$O$132,MATCH($B1934&amp;"|"&amp;$C1934,Inputs!$A$5:$A$132,0))</f>
        <v/>
      </c>
      <c r="F1934" s="37">
        <f>INDEX(Inputs!$P$5:$P$132,MATCH($B1934&amp;"|"&amp;$C1934,Inputs!$A$5:$A$132,0))</f>
        <v/>
      </c>
      <c r="G1934" s="37">
        <f>INDEX(Inputs!$Q$5:$Q$132,MATCH($B1934&amp;"|"&amp;$C1934,Inputs!$A$5:$A$132,0))</f>
        <v/>
      </c>
      <c r="H1934" s="14">
        <f>INDEX(Variables!$B$5:$B$105,MATCH($A1934,Variables!$A$5:$A$105,0))&amp;IF($C1934="",""," | "&amp;INDEX(Mapping!$B$5:$B$26,MATCH($C1934,Mapping!$A$5:$A$26,0))&amp;" | "&amp;INDEX(Mapping!$B$30:$B$41,MATCH($B1934,Mapping!$A$30:$A$41,0)))</f>
        <v/>
      </c>
      <c r="I1934" s="14">
        <f>INDEX(Variables!$C$5:$C$105,MATCH($A1934,Variables!$A$5:$A$105,0))</f>
        <v/>
      </c>
      <c r="J1934" s="14">
        <f>INDEX(Variables!$E$5:$E$105,MATCH($A1934,Variables!$A$5:$A$105,0))</f>
        <v/>
      </c>
      <c r="K1934" s="11">
        <f>LOWER(Settings!$C$4)&amp;".mit."&amp;$A1934&amp;IF($C1934="","","."&amp;$C1934&amp;"."&amp;$B1934)&amp;IF(INDEX(Variables!$D$5:$D$105,MATCH($A1934,Variables!$A$5:$A$105,0))="","","."&amp;INDEX(Variables!$D$5:$D$105,MATCH($A1934,Variables!$A$5:$A$105,0)))&amp;"."&amp;K$5</f>
        <v/>
      </c>
      <c r="L1934" s="44">
        <f>INDEX(Inputs!$U$5:$U$132,MATCH($B1934&amp;"|"&amp;$C1934,Inputs!$A$5:$A$132,0))</f>
        <v/>
      </c>
      <c r="M1934" s="45">
        <f>L1934*(1/(1+$G1934))^(1+$E1934)*(1+M$7)^$D1934*(M1916/L1916)^$E1934*((M1916+M1925)/(L1916+L1925))^($F1934*(1+$E1934))</f>
        <v/>
      </c>
      <c r="N1934" s="45">
        <f>M1934*(1/(1+$G1934))^(1+$E1934)*(1+N$7)^$D1934*(N1916/M1916)^$E1934*((N1916+N1925)/(M1916+M1925))^($F1934*(1+$E1934))</f>
        <v/>
      </c>
      <c r="O1934" s="45">
        <f>N1934*(1/(1+$G1934))^(1+$E1934)*(1+O$7)^$D1934*(O1916/N1916)^$E1934*((O1916+O1925)/(N1916+N1925))^($F1934*(1+$E1934))</f>
        <v/>
      </c>
      <c r="P1934" s="45">
        <f>O1934*(1/(1+$G1934))^(1+$E1934)*(1+P$7)^$D1934*(P1916/O1916)^$E1934*((P1916+P1925)/(O1916+O1925))^($F1934*(1+$E1934))</f>
        <v/>
      </c>
      <c r="Q1934" s="45">
        <f>P1934*(1/(1+$G1934))^(1+$E1934)*(1+Q$7)^$D1934*(Q1916/P1916)^$E1934*((Q1916+Q1925)/(P1916+P1925))^($F1934*(1+$E1934))</f>
        <v/>
      </c>
      <c r="R1934" s="45">
        <f>Q1934*(1/(1+$G1934))^(1+$E1934)*(1+R$7)^$D1934*(R1916/Q1916)^$E1934*((R1916+R1925)/(Q1916+Q1925))^($F1934*(1+$E1934))</f>
        <v/>
      </c>
      <c r="S1934" s="45">
        <f>R1934*(1/(1+$G1934))^(1+$E1934)*(1+S$7)^$D1934*(S1916/R1916)^$E1934*((S1916+S1925)/(R1916+R1925))^($F1934*(1+$E1934))</f>
        <v/>
      </c>
      <c r="T1934" s="45">
        <f>S1934*(1/(1+$G1934))^(1+$E1934)*(1+T$7)^$D1934*(T1916/S1916)^$E1934*((T1916+T1925)/(S1916+S1925))^($F1934*(1+$E1934))</f>
        <v/>
      </c>
      <c r="U1934" s="45">
        <f>T1934*(1/(1+$G1934))^(1+$E1934)*(1+U$7)^$D1934*(U1916/T1916)^$E1934*((U1916+U1925)/(T1916+T1925))^($F1934*(1+$E1934))</f>
        <v/>
      </c>
      <c r="V1934" s="45">
        <f>U1934*(1/(1+$G1934))^(1+$E1934)*(1+V$7)^$D1934*(V1916/U1916)^$E1934*((V1916+V1925)/(U1916+U1925))^($F1934*(1+$E1934))</f>
        <v/>
      </c>
      <c r="W1934" s="45">
        <f>V1934*(1/(1+$G1934))^(1+$E1934)*(1+W$7)^$D1934*(W1916/V1916)^$E1934*((W1916+W1925)/(V1916+V1925))^($F1934*(1+$E1934))</f>
        <v/>
      </c>
      <c r="X1934" s="45">
        <f>W1934*(1/(1+$G1934))^(1+$E1934)*(1+X$7)^$D1934*(X1916/W1916)^$E1934*((X1916+X1925)/(W1916+W1925))^($F1934*(1+$E1934))</f>
        <v/>
      </c>
      <c r="Y1934" s="45">
        <f>X1934*(1/(1+$G1934))^(1+$E1934)*(1+Y$7)^$D1934*(Y1916/X1916)^$E1934*((Y1916+Y1925)/(X1916+X1925))^($F1934*(1+$E1934))</f>
        <v/>
      </c>
      <c r="Z1934" s="45">
        <f>Y1934*(1/(1+$G1934))^(1+$E1934)*(1+Z$7)^$D1934*(Z1916/Y1916)^$E1934*((Z1916+Z1925)/(Y1916+Y1925))^($F1934*(1+$E1934))</f>
        <v/>
      </c>
      <c r="AA1934" s="45">
        <f>Z1934*(1/(1+$G1934))^(1+$E1934)*(1+AA$7)^$D1934*(AA1916/Z1916)^$E1934*((AA1916+AA1925)/(Z1916+Z1925))^($F1934*(1+$E1934))</f>
        <v/>
      </c>
      <c r="AB1934" s="45">
        <f>AA1934*(1/(1+$G1934))^(1+$E1934)*(1+AB$7)^$D1934*(AB1916/AA1916)^$E1934*((AB1916+AB1925)/(AA1916+AA1925))^($F1934*(1+$E1934))</f>
        <v/>
      </c>
      <c r="AC1934" s="45">
        <f>AB1934*(1/(1+$G1934))^(1+$E1934)*(1+AC$7)^$D1934*(AC1916/AB1916)^$E1934*((AC1916+AC1925)/(AB1916+AB1925))^($F1934*(1+$E1934))</f>
        <v/>
      </c>
      <c r="AD1934" s="46">
        <f>FUELUSE(AC1934,AD1916,AC1916,AD1925,AC1925,AD$7,$D1934,$E1934,$F1934,$G1934)</f>
        <v/>
      </c>
      <c r="AF1934" s="11">
        <f>LOWER(Settings!$C$4)&amp;".mit."&amp;$A1934&amp;IF($C1934="","","."&amp;$C1934&amp;"."&amp;$B1934)&amp;IF(INDEX(Variables!$D$5:$D$105,MATCH($A1934,Variables!$A$5:$A$105,0))="","","."&amp;INDEX(Variables!$D$5:$D$105,MATCH($A1934,Variables!$A$5:$A$105,0)))&amp;"."&amp;AF$5</f>
        <v/>
      </c>
      <c r="AG1934" s="44">
        <f>INDEX(Inputs!$U$5:$U$132,MATCH($B1934&amp;"|"&amp;$C1934,Inputs!$A$5:$A$132,0))</f>
        <v/>
      </c>
      <c r="AH1934" s="45">
        <f>AG1934*(1/(1+$G1934))^(1+$E1934)*(1+AH$7)^$D1934*(AH1916/AG1916)^$E1934*((AH1916+AH1925)/(AG1916+AG1925))^($F1934*(1+$E1934))</f>
        <v/>
      </c>
      <c r="AI1934" s="45">
        <f>AH1934*(1/(1+$G1934))^(1+$E1934)*(1+AI$7)^$D1934*(AI1916/AH1916)^$E1934*((AI1916+AI1925)/(AH1916+AH1925))^($F1934*(1+$E1934))</f>
        <v/>
      </c>
      <c r="AJ1934" s="45">
        <f>AI1934*(1/(1+$G1934))^(1+$E1934)*(1+AJ$7)^$D1934*(AJ1916/AI1916)^$E1934*((AJ1916+AJ1925)/(AI1916+AI1925))^($F1934*(1+$E1934))</f>
        <v/>
      </c>
      <c r="AK1934" s="45">
        <f>AJ1934*(1/(1+$G1934))^(1+$E1934)*(1+AK$7)^$D1934*(AK1916/AJ1916)^$E1934*((AK1916+AK1925)/(AJ1916+AJ1925))^($F1934*(1+$E1934))</f>
        <v/>
      </c>
      <c r="AL1934" s="45">
        <f>AK1934*(1/(1+$G1934))^(1+$E1934)*(1+AL$7)^$D1934*(AL1916/AK1916)^$E1934*((AL1916+AL1925)/(AK1916+AK1925))^($F1934*(1+$E1934))</f>
        <v/>
      </c>
      <c r="AM1934" s="45">
        <f>AL1934*(1/(1+$G1934))^(1+$E1934)*(1+AM$7)^$D1934*(AM1916/AL1916)^$E1934*((AM1916+AM1925)/(AL1916+AL1925))^($F1934*(1+$E1934))</f>
        <v/>
      </c>
      <c r="AN1934" s="45">
        <f>AM1934*(1/(1+$G1934))^(1+$E1934)*(1+AN$7)^$D1934*(AN1916/AM1916)^$E1934*((AN1916+AN1925)/(AM1916+AM1925))^($F1934*(1+$E1934))</f>
        <v/>
      </c>
      <c r="AO1934" s="45">
        <f>AN1934*(1/(1+$G1934))^(1+$E1934)*(1+AO$7)^$D1934*(AO1916/AN1916)^$E1934*((AO1916+AO1925)/(AN1916+AN1925))^($F1934*(1+$E1934))</f>
        <v/>
      </c>
      <c r="AP1934" s="45">
        <f>AO1934*(1/(1+$G1934))^(1+$E1934)*(1+AP$7)^$D1934*(AP1916/AO1916)^$E1934*((AP1916+AP1925)/(AO1916+AO1925))^($F1934*(1+$E1934))</f>
        <v/>
      </c>
      <c r="AQ1934" s="45">
        <f>AP1934*(1/(1+$G1934))^(1+$E1934)*(1+AQ$7)^$D1934*(AQ1916/AP1916)^$E1934*((AQ1916+AQ1925)/(AP1916+AP1925))^($F1934*(1+$E1934))</f>
        <v/>
      </c>
      <c r="AR1934" s="45">
        <f>AQ1934*(1/(1+$G1934))^(1+$E1934)*(1+AR$7)^$D1934*(AR1916/AQ1916)^$E1934*((AR1916+AR1925)/(AQ1916+AQ1925))^($F1934*(1+$E1934))</f>
        <v/>
      </c>
      <c r="AS1934" s="45">
        <f>AR1934*(1/(1+$G1934))^(1+$E1934)*(1+AS$7)^$D1934*(AS1916/AR1916)^$E1934*((AS1916+AS1925)/(AR1916+AR1925))^($F1934*(1+$E1934))</f>
        <v/>
      </c>
      <c r="AT1934" s="45">
        <f>AS1934*(1/(1+$G1934))^(1+$E1934)*(1+AT$7)^$D1934*(AT1916/AS1916)^$E1934*((AT1916+AT1925)/(AS1916+AS1925))^($F1934*(1+$E1934))</f>
        <v/>
      </c>
      <c r="AU1934" s="45">
        <f>AT1934*(1/(1+$G1934))^(1+$E1934)*(1+AU$7)^$D1934*(AU1916/AT1916)^$E1934*((AU1916+AU1925)/(AT1916+AT1925))^($F1934*(1+$E1934))</f>
        <v/>
      </c>
      <c r="AV1934" s="45">
        <f>AU1934*(1/(1+$G1934))^(1+$E1934)*(1+AV$7)^$D1934*(AV1916/AU1916)^$E1934*((AV1916+AV1925)/(AU1916+AU1925))^($F1934*(1+$E1934))</f>
        <v/>
      </c>
      <c r="AW1934" s="45">
        <f>AV1934*(1/(1+$G1934))^(1+$E1934)*(1+AW$7)^$D1934*(AW1916/AV1916)^$E1934*((AW1916+AW1925)/(AV1916+AV1925))^($F1934*(1+$E1934))</f>
        <v/>
      </c>
      <c r="AX1934" s="45">
        <f>AW1934*(1/(1+$G1934))^(1+$E1934)*(1+AX$7)^$D1934*(AX1916/AW1916)^$E1934*((AX1916+AX1925)/(AW1916+AW1925))^($F1934*(1+$E1934))</f>
        <v/>
      </c>
      <c r="AY1934" s="46">
        <f>FUELUSE(AX1934,AY1916,AX1916,AY1925,AX1925,AY$7,$D1934,$E1934,$F1934,$G1934)</f>
        <v/>
      </c>
    </row>
    <row r="1935" hidden="1" outlineLevel="2"/>
    <row r="1936" hidden="1" outlineLevel="2">
      <c r="A1936" s="14" t="inlineStr">
        <is>
          <t>co2</t>
        </is>
      </c>
      <c r="B1936" s="14" t="inlineStr">
        <is>
          <t>coa</t>
        </is>
      </c>
      <c r="C1936" s="14" t="inlineStr">
        <is>
          <t>oen</t>
        </is>
      </c>
      <c r="D1936" s="37">
        <f>INDEX(Inputs!$T$5:$T$132,MATCH($B1936&amp;"|"&amp;$C1936,Inputs!$A$5:$A$132,0))</f>
        <v/>
      </c>
      <c r="E1936" s="36" t="n"/>
      <c r="F1936" s="36" t="n"/>
      <c r="G1936" s="36" t="n"/>
      <c r="H1936" s="14">
        <f>INDEX(Variables!$B$5:$B$105,MATCH($A1936,Variables!$A$5:$A$105,0))&amp;IF($C1936="",""," | "&amp;INDEX(Mapping!$B$5:$B$26,MATCH($C1936,Mapping!$A$5:$A$26,0))&amp;" | "&amp;INDEX(Mapping!$B$30:$B$41,MATCH($B1936,Mapping!$A$30:$A$41,0)))</f>
        <v/>
      </c>
      <c r="I1936" s="14">
        <f>INDEX(Variables!$C$5:$C$105,MATCH($A1936,Variables!$A$5:$A$105,0))</f>
        <v/>
      </c>
      <c r="J1936" s="14">
        <f>INDEX(Variables!$E$5:$E$105,MATCH($A1936,Variables!$A$5:$A$105,0))</f>
        <v/>
      </c>
      <c r="K1936" s="11">
        <f>LOWER(Settings!$C$4)&amp;".mit."&amp;$A1936&amp;IF($C1936="","","."&amp;$C1936&amp;"."&amp;$B1936)&amp;IF(INDEX(Variables!$D$5:$D$105,MATCH($A1936,Variables!$A$5:$A$105,0))="","","."&amp;INDEX(Variables!$D$5:$D$105,MATCH($A1936,Variables!$A$5:$A$105,0)))&amp;"."&amp;K$5</f>
        <v/>
      </c>
      <c r="L1936" s="15">
        <f>L1927*Settings!$C$13*$D1936</f>
        <v/>
      </c>
      <c r="M1936" s="16">
        <f>M1927*Settings!$C$13*$D1936</f>
        <v/>
      </c>
      <c r="N1936" s="16">
        <f>N1927*Settings!$C$13*$D1936</f>
        <v/>
      </c>
      <c r="O1936" s="16">
        <f>O1927*Settings!$C$13*$D1936</f>
        <v/>
      </c>
      <c r="P1936" s="16">
        <f>P1927*Settings!$C$13*$D1936</f>
        <v/>
      </c>
      <c r="Q1936" s="16">
        <f>Q1927*Settings!$C$13*$D1936</f>
        <v/>
      </c>
      <c r="R1936" s="16">
        <f>R1927*Settings!$C$13*$D1936</f>
        <v/>
      </c>
      <c r="S1936" s="16">
        <f>S1927*Settings!$C$13*$D1936</f>
        <v/>
      </c>
      <c r="T1936" s="16">
        <f>T1927*Settings!$C$13*$D1936</f>
        <v/>
      </c>
      <c r="U1936" s="16">
        <f>U1927*Settings!$C$13*$D1936</f>
        <v/>
      </c>
      <c r="V1936" s="16">
        <f>V1927*Settings!$C$13*$D1936</f>
        <v/>
      </c>
      <c r="W1936" s="16">
        <f>W1927*Settings!$C$13*$D1936</f>
        <v/>
      </c>
      <c r="X1936" s="16">
        <f>X1927*Settings!$C$13*$D1936</f>
        <v/>
      </c>
      <c r="Y1936" s="16">
        <f>Y1927*Settings!$C$13*$D1936</f>
        <v/>
      </c>
      <c r="Z1936" s="16">
        <f>Z1927*Settings!$C$13*$D1936</f>
        <v/>
      </c>
      <c r="AA1936" s="16">
        <f>AA1927*Settings!$C$13*$D1936</f>
        <v/>
      </c>
      <c r="AB1936" s="16">
        <f>AB1927*Settings!$C$13*$D1936</f>
        <v/>
      </c>
      <c r="AC1936" s="16">
        <f>AC1927*Settings!$C$13*$D1936</f>
        <v/>
      </c>
      <c r="AD1936" s="47">
        <f>EMISSIONS(AD1927,Settings!$C$13,$D1936)</f>
        <v/>
      </c>
      <c r="AF1936" s="11">
        <f>LOWER(Settings!$C$4)&amp;".mit."&amp;$A1936&amp;IF($C1936="","","."&amp;$C1936&amp;"."&amp;$B1936)&amp;IF(INDEX(Variables!$D$5:$D$105,MATCH($A1936,Variables!$A$5:$A$105,0))="","","."&amp;INDEX(Variables!$D$5:$D$105,MATCH($A1936,Variables!$A$5:$A$105,0)))&amp;"."&amp;AF$5</f>
        <v/>
      </c>
      <c r="AG1936" s="15">
        <f>AG1927*Settings!$C$13*$D1936</f>
        <v/>
      </c>
      <c r="AH1936" s="16">
        <f>AH1927*Settings!$C$13*$D1936</f>
        <v/>
      </c>
      <c r="AI1936" s="16">
        <f>AI1927*Settings!$C$13*$D1936</f>
        <v/>
      </c>
      <c r="AJ1936" s="16">
        <f>AJ1927*Settings!$C$13*$D1936</f>
        <v/>
      </c>
      <c r="AK1936" s="16">
        <f>AK1927*Settings!$C$13*$D1936</f>
        <v/>
      </c>
      <c r="AL1936" s="16">
        <f>AL1927*Settings!$C$13*$D1936</f>
        <v/>
      </c>
      <c r="AM1936" s="16">
        <f>AM1927*Settings!$C$13*$D1936</f>
        <v/>
      </c>
      <c r="AN1936" s="16">
        <f>AN1927*Settings!$C$13*$D1936</f>
        <v/>
      </c>
      <c r="AO1936" s="16">
        <f>AO1927*Settings!$C$13*$D1936</f>
        <v/>
      </c>
      <c r="AP1936" s="16">
        <f>AP1927*Settings!$C$13*$D1936</f>
        <v/>
      </c>
      <c r="AQ1936" s="16">
        <f>AQ1927*Settings!$C$13*$D1936</f>
        <v/>
      </c>
      <c r="AR1936" s="16">
        <f>AR1927*Settings!$C$13*$D1936</f>
        <v/>
      </c>
      <c r="AS1936" s="16">
        <f>AS1927*Settings!$C$13*$D1936</f>
        <v/>
      </c>
      <c r="AT1936" s="16">
        <f>AT1927*Settings!$C$13*$D1936</f>
        <v/>
      </c>
      <c r="AU1936" s="16">
        <f>AU1927*Settings!$C$13*$D1936</f>
        <v/>
      </c>
      <c r="AV1936" s="16">
        <f>AV1927*Settings!$C$13*$D1936</f>
        <v/>
      </c>
      <c r="AW1936" s="16">
        <f>AW1927*Settings!$C$13*$D1936</f>
        <v/>
      </c>
      <c r="AX1936" s="16">
        <f>AX1927*Settings!$C$13*$D1936</f>
        <v/>
      </c>
      <c r="AY1936" s="47">
        <f>EMISSIONS(AY1927,Settings!$C$13,$D1936)</f>
        <v/>
      </c>
    </row>
    <row r="1937" hidden="1" outlineLevel="2">
      <c r="A1937" s="14" t="inlineStr">
        <is>
          <t>co2</t>
        </is>
      </c>
      <c r="B1937" s="14" t="inlineStr">
        <is>
          <t>nga</t>
        </is>
      </c>
      <c r="C1937" s="14" t="inlineStr">
        <is>
          <t>oen</t>
        </is>
      </c>
      <c r="D1937" s="37">
        <f>INDEX(Inputs!$T$5:$T$132,MATCH($B1937&amp;"|"&amp;$C1937,Inputs!$A$5:$A$132,0))</f>
        <v/>
      </c>
      <c r="E1937" s="36" t="n"/>
      <c r="F1937" s="36" t="n"/>
      <c r="G1937" s="36" t="n"/>
      <c r="H1937" s="14">
        <f>INDEX(Variables!$B$5:$B$105,MATCH($A1937,Variables!$A$5:$A$105,0))&amp;IF($C1937="",""," | "&amp;INDEX(Mapping!$B$5:$B$26,MATCH($C1937,Mapping!$A$5:$A$26,0))&amp;" | "&amp;INDEX(Mapping!$B$30:$B$41,MATCH($B1937,Mapping!$A$30:$A$41,0)))</f>
        <v/>
      </c>
      <c r="I1937" s="14">
        <f>INDEX(Variables!$C$5:$C$105,MATCH($A1937,Variables!$A$5:$A$105,0))</f>
        <v/>
      </c>
      <c r="J1937" s="14">
        <f>INDEX(Variables!$E$5:$E$105,MATCH($A1937,Variables!$A$5:$A$105,0))</f>
        <v/>
      </c>
      <c r="K1937" s="11">
        <f>LOWER(Settings!$C$4)&amp;".mit."&amp;$A1937&amp;IF($C1937="","","."&amp;$C1937&amp;"."&amp;$B1937)&amp;IF(INDEX(Variables!$D$5:$D$105,MATCH($A1937,Variables!$A$5:$A$105,0))="","","."&amp;INDEX(Variables!$D$5:$D$105,MATCH($A1937,Variables!$A$5:$A$105,0)))&amp;"."&amp;K$5</f>
        <v/>
      </c>
      <c r="L1937" s="15">
        <f>L1928*Settings!$C$13*$D1937</f>
        <v/>
      </c>
      <c r="M1937" s="16">
        <f>M1928*Settings!$C$13*$D1937</f>
        <v/>
      </c>
      <c r="N1937" s="16">
        <f>N1928*Settings!$C$13*$D1937</f>
        <v/>
      </c>
      <c r="O1937" s="16">
        <f>O1928*Settings!$C$13*$D1937</f>
        <v/>
      </c>
      <c r="P1937" s="16">
        <f>P1928*Settings!$C$13*$D1937</f>
        <v/>
      </c>
      <c r="Q1937" s="16">
        <f>Q1928*Settings!$C$13*$D1937</f>
        <v/>
      </c>
      <c r="R1937" s="16">
        <f>R1928*Settings!$C$13*$D1937</f>
        <v/>
      </c>
      <c r="S1937" s="16">
        <f>S1928*Settings!$C$13*$D1937</f>
        <v/>
      </c>
      <c r="T1937" s="16">
        <f>T1928*Settings!$C$13*$D1937</f>
        <v/>
      </c>
      <c r="U1937" s="16">
        <f>U1928*Settings!$C$13*$D1937</f>
        <v/>
      </c>
      <c r="V1937" s="16">
        <f>V1928*Settings!$C$13*$D1937</f>
        <v/>
      </c>
      <c r="W1937" s="16">
        <f>W1928*Settings!$C$13*$D1937</f>
        <v/>
      </c>
      <c r="X1937" s="16">
        <f>X1928*Settings!$C$13*$D1937</f>
        <v/>
      </c>
      <c r="Y1937" s="16">
        <f>Y1928*Settings!$C$13*$D1937</f>
        <v/>
      </c>
      <c r="Z1937" s="16">
        <f>Z1928*Settings!$C$13*$D1937</f>
        <v/>
      </c>
      <c r="AA1937" s="16">
        <f>AA1928*Settings!$C$13*$D1937</f>
        <v/>
      </c>
      <c r="AB1937" s="16">
        <f>AB1928*Settings!$C$13*$D1937</f>
        <v/>
      </c>
      <c r="AC1937" s="16">
        <f>AC1928*Settings!$C$13*$D1937</f>
        <v/>
      </c>
      <c r="AD1937" s="47">
        <f>EMISSIONS(AD1928,Settings!$C$13,$D1937)</f>
        <v/>
      </c>
      <c r="AF1937" s="11">
        <f>LOWER(Settings!$C$4)&amp;".mit."&amp;$A1937&amp;IF($C1937="","","."&amp;$C1937&amp;"."&amp;$B1937)&amp;IF(INDEX(Variables!$D$5:$D$105,MATCH($A1937,Variables!$A$5:$A$105,0))="","","."&amp;INDEX(Variables!$D$5:$D$105,MATCH($A1937,Variables!$A$5:$A$105,0)))&amp;"."&amp;AF$5</f>
        <v/>
      </c>
      <c r="AG1937" s="15">
        <f>AG1928*Settings!$C$13*$D1937</f>
        <v/>
      </c>
      <c r="AH1937" s="16">
        <f>AH1928*Settings!$C$13*$D1937</f>
        <v/>
      </c>
      <c r="AI1937" s="16">
        <f>AI1928*Settings!$C$13*$D1937</f>
        <v/>
      </c>
      <c r="AJ1937" s="16">
        <f>AJ1928*Settings!$C$13*$D1937</f>
        <v/>
      </c>
      <c r="AK1937" s="16">
        <f>AK1928*Settings!$C$13*$D1937</f>
        <v/>
      </c>
      <c r="AL1937" s="16">
        <f>AL1928*Settings!$C$13*$D1937</f>
        <v/>
      </c>
      <c r="AM1937" s="16">
        <f>AM1928*Settings!$C$13*$D1937</f>
        <v/>
      </c>
      <c r="AN1937" s="16">
        <f>AN1928*Settings!$C$13*$D1937</f>
        <v/>
      </c>
      <c r="AO1937" s="16">
        <f>AO1928*Settings!$C$13*$D1937</f>
        <v/>
      </c>
      <c r="AP1937" s="16">
        <f>AP1928*Settings!$C$13*$D1937</f>
        <v/>
      </c>
      <c r="AQ1937" s="16">
        <f>AQ1928*Settings!$C$13*$D1937</f>
        <v/>
      </c>
      <c r="AR1937" s="16">
        <f>AR1928*Settings!$C$13*$D1937</f>
        <v/>
      </c>
      <c r="AS1937" s="16">
        <f>AS1928*Settings!$C$13*$D1937</f>
        <v/>
      </c>
      <c r="AT1937" s="16">
        <f>AT1928*Settings!$C$13*$D1937</f>
        <v/>
      </c>
      <c r="AU1937" s="16">
        <f>AU1928*Settings!$C$13*$D1937</f>
        <v/>
      </c>
      <c r="AV1937" s="16">
        <f>AV1928*Settings!$C$13*$D1937</f>
        <v/>
      </c>
      <c r="AW1937" s="16">
        <f>AW1928*Settings!$C$13*$D1937</f>
        <v/>
      </c>
      <c r="AX1937" s="16">
        <f>AX1928*Settings!$C$13*$D1937</f>
        <v/>
      </c>
      <c r="AY1937" s="47">
        <f>EMISSIONS(AY1928,Settings!$C$13,$D1937)</f>
        <v/>
      </c>
    </row>
    <row r="1938" hidden="1" outlineLevel="2">
      <c r="A1938" s="14" t="inlineStr">
        <is>
          <t>co2</t>
        </is>
      </c>
      <c r="B1938" s="14" t="inlineStr">
        <is>
          <t>gso</t>
        </is>
      </c>
      <c r="C1938" s="14" t="inlineStr">
        <is>
          <t>oen</t>
        </is>
      </c>
      <c r="D1938" s="37">
        <f>INDEX(Inputs!$T$5:$T$132,MATCH($B1938&amp;"|"&amp;$C1938,Inputs!$A$5:$A$132,0))</f>
        <v/>
      </c>
      <c r="E1938" s="36" t="n"/>
      <c r="F1938" s="36" t="n"/>
      <c r="G1938" s="36" t="n"/>
      <c r="H1938" s="14">
        <f>INDEX(Variables!$B$5:$B$105,MATCH($A1938,Variables!$A$5:$A$105,0))&amp;IF($C1938="",""," | "&amp;INDEX(Mapping!$B$5:$B$26,MATCH($C1938,Mapping!$A$5:$A$26,0))&amp;" | "&amp;INDEX(Mapping!$B$30:$B$41,MATCH($B1938,Mapping!$A$30:$A$41,0)))</f>
        <v/>
      </c>
      <c r="I1938" s="14">
        <f>INDEX(Variables!$C$5:$C$105,MATCH($A1938,Variables!$A$5:$A$105,0))</f>
        <v/>
      </c>
      <c r="J1938" s="14">
        <f>INDEX(Variables!$E$5:$E$105,MATCH($A1938,Variables!$A$5:$A$105,0))</f>
        <v/>
      </c>
      <c r="K1938" s="11">
        <f>LOWER(Settings!$C$4)&amp;".mit."&amp;$A1938&amp;IF($C1938="","","."&amp;$C1938&amp;"."&amp;$B1938)&amp;IF(INDEX(Variables!$D$5:$D$105,MATCH($A1938,Variables!$A$5:$A$105,0))="","","."&amp;INDEX(Variables!$D$5:$D$105,MATCH($A1938,Variables!$A$5:$A$105,0)))&amp;"."&amp;K$5</f>
        <v/>
      </c>
      <c r="L1938" s="15">
        <f>L1929*Settings!$C$13*$D1938</f>
        <v/>
      </c>
      <c r="M1938" s="16">
        <f>M1929*Settings!$C$13*$D1938</f>
        <v/>
      </c>
      <c r="N1938" s="16">
        <f>N1929*Settings!$C$13*$D1938</f>
        <v/>
      </c>
      <c r="O1938" s="16">
        <f>O1929*Settings!$C$13*$D1938</f>
        <v/>
      </c>
      <c r="P1938" s="16">
        <f>P1929*Settings!$C$13*$D1938</f>
        <v/>
      </c>
      <c r="Q1938" s="16">
        <f>Q1929*Settings!$C$13*$D1938</f>
        <v/>
      </c>
      <c r="R1938" s="16">
        <f>R1929*Settings!$C$13*$D1938</f>
        <v/>
      </c>
      <c r="S1938" s="16">
        <f>S1929*Settings!$C$13*$D1938</f>
        <v/>
      </c>
      <c r="T1938" s="16">
        <f>T1929*Settings!$C$13*$D1938</f>
        <v/>
      </c>
      <c r="U1938" s="16">
        <f>U1929*Settings!$C$13*$D1938</f>
        <v/>
      </c>
      <c r="V1938" s="16">
        <f>V1929*Settings!$C$13*$D1938</f>
        <v/>
      </c>
      <c r="W1938" s="16">
        <f>W1929*Settings!$C$13*$D1938</f>
        <v/>
      </c>
      <c r="X1938" s="16">
        <f>X1929*Settings!$C$13*$D1938</f>
        <v/>
      </c>
      <c r="Y1938" s="16">
        <f>Y1929*Settings!$C$13*$D1938</f>
        <v/>
      </c>
      <c r="Z1938" s="16">
        <f>Z1929*Settings!$C$13*$D1938</f>
        <v/>
      </c>
      <c r="AA1938" s="16">
        <f>AA1929*Settings!$C$13*$D1938</f>
        <v/>
      </c>
      <c r="AB1938" s="16">
        <f>AB1929*Settings!$C$13*$D1938</f>
        <v/>
      </c>
      <c r="AC1938" s="16">
        <f>AC1929*Settings!$C$13*$D1938</f>
        <v/>
      </c>
      <c r="AD1938" s="47">
        <f>EMISSIONS(AD1929,Settings!$C$13,$D1938)</f>
        <v/>
      </c>
      <c r="AF1938" s="11">
        <f>LOWER(Settings!$C$4)&amp;".mit."&amp;$A1938&amp;IF($C1938="","","."&amp;$C1938&amp;"."&amp;$B1938)&amp;IF(INDEX(Variables!$D$5:$D$105,MATCH($A1938,Variables!$A$5:$A$105,0))="","","."&amp;INDEX(Variables!$D$5:$D$105,MATCH($A1938,Variables!$A$5:$A$105,0)))&amp;"."&amp;AF$5</f>
        <v/>
      </c>
      <c r="AG1938" s="15">
        <f>AG1929*Settings!$C$13*$D1938</f>
        <v/>
      </c>
      <c r="AH1938" s="16">
        <f>AH1929*Settings!$C$13*$D1938</f>
        <v/>
      </c>
      <c r="AI1938" s="16">
        <f>AI1929*Settings!$C$13*$D1938</f>
        <v/>
      </c>
      <c r="AJ1938" s="16">
        <f>AJ1929*Settings!$C$13*$D1938</f>
        <v/>
      </c>
      <c r="AK1938" s="16">
        <f>AK1929*Settings!$C$13*$D1938</f>
        <v/>
      </c>
      <c r="AL1938" s="16">
        <f>AL1929*Settings!$C$13*$D1938</f>
        <v/>
      </c>
      <c r="AM1938" s="16">
        <f>AM1929*Settings!$C$13*$D1938</f>
        <v/>
      </c>
      <c r="AN1938" s="16">
        <f>AN1929*Settings!$C$13*$D1938</f>
        <v/>
      </c>
      <c r="AO1938" s="16">
        <f>AO1929*Settings!$C$13*$D1938</f>
        <v/>
      </c>
      <c r="AP1938" s="16">
        <f>AP1929*Settings!$C$13*$D1938</f>
        <v/>
      </c>
      <c r="AQ1938" s="16">
        <f>AQ1929*Settings!$C$13*$D1938</f>
        <v/>
      </c>
      <c r="AR1938" s="16">
        <f>AR1929*Settings!$C$13*$D1938</f>
        <v/>
      </c>
      <c r="AS1938" s="16">
        <f>AS1929*Settings!$C$13*$D1938</f>
        <v/>
      </c>
      <c r="AT1938" s="16">
        <f>AT1929*Settings!$C$13*$D1938</f>
        <v/>
      </c>
      <c r="AU1938" s="16">
        <f>AU1929*Settings!$C$13*$D1938</f>
        <v/>
      </c>
      <c r="AV1938" s="16">
        <f>AV1929*Settings!$C$13*$D1938</f>
        <v/>
      </c>
      <c r="AW1938" s="16">
        <f>AW1929*Settings!$C$13*$D1938</f>
        <v/>
      </c>
      <c r="AX1938" s="16">
        <f>AX1929*Settings!$C$13*$D1938</f>
        <v/>
      </c>
      <c r="AY1938" s="47">
        <f>EMISSIONS(AY1929,Settings!$C$13,$D1938)</f>
        <v/>
      </c>
    </row>
    <row r="1939" hidden="1" outlineLevel="2">
      <c r="A1939" s="14" t="inlineStr">
        <is>
          <t>co2</t>
        </is>
      </c>
      <c r="B1939" s="14" t="inlineStr">
        <is>
          <t>die</t>
        </is>
      </c>
      <c r="C1939" s="14" t="inlineStr">
        <is>
          <t>oen</t>
        </is>
      </c>
      <c r="D1939" s="37">
        <f>INDEX(Inputs!$T$5:$T$132,MATCH($B1939&amp;"|"&amp;$C1939,Inputs!$A$5:$A$132,0))</f>
        <v/>
      </c>
      <c r="E1939" s="36" t="n"/>
      <c r="F1939" s="36" t="n"/>
      <c r="G1939" s="36" t="n"/>
      <c r="H1939" s="14">
        <f>INDEX(Variables!$B$5:$B$105,MATCH($A1939,Variables!$A$5:$A$105,0))&amp;IF($C1939="",""," | "&amp;INDEX(Mapping!$B$5:$B$26,MATCH($C1939,Mapping!$A$5:$A$26,0))&amp;" | "&amp;INDEX(Mapping!$B$30:$B$41,MATCH($B1939,Mapping!$A$30:$A$41,0)))</f>
        <v/>
      </c>
      <c r="I1939" s="14">
        <f>INDEX(Variables!$C$5:$C$105,MATCH($A1939,Variables!$A$5:$A$105,0))</f>
        <v/>
      </c>
      <c r="J1939" s="14">
        <f>INDEX(Variables!$E$5:$E$105,MATCH($A1939,Variables!$A$5:$A$105,0))</f>
        <v/>
      </c>
      <c r="K1939" s="11">
        <f>LOWER(Settings!$C$4)&amp;".mit."&amp;$A1939&amp;IF($C1939="","","."&amp;$C1939&amp;"."&amp;$B1939)&amp;IF(INDEX(Variables!$D$5:$D$105,MATCH($A1939,Variables!$A$5:$A$105,0))="","","."&amp;INDEX(Variables!$D$5:$D$105,MATCH($A1939,Variables!$A$5:$A$105,0)))&amp;"."&amp;K$5</f>
        <v/>
      </c>
      <c r="L1939" s="15">
        <f>L1930*Settings!$C$13*$D1939</f>
        <v/>
      </c>
      <c r="M1939" s="16">
        <f>M1930*Settings!$C$13*$D1939</f>
        <v/>
      </c>
      <c r="N1939" s="16">
        <f>N1930*Settings!$C$13*$D1939</f>
        <v/>
      </c>
      <c r="O1939" s="16">
        <f>O1930*Settings!$C$13*$D1939</f>
        <v/>
      </c>
      <c r="P1939" s="16">
        <f>P1930*Settings!$C$13*$D1939</f>
        <v/>
      </c>
      <c r="Q1939" s="16">
        <f>Q1930*Settings!$C$13*$D1939</f>
        <v/>
      </c>
      <c r="R1939" s="16">
        <f>R1930*Settings!$C$13*$D1939</f>
        <v/>
      </c>
      <c r="S1939" s="16">
        <f>S1930*Settings!$C$13*$D1939</f>
        <v/>
      </c>
      <c r="T1939" s="16">
        <f>T1930*Settings!$C$13*$D1939</f>
        <v/>
      </c>
      <c r="U1939" s="16">
        <f>U1930*Settings!$C$13*$D1939</f>
        <v/>
      </c>
      <c r="V1939" s="16">
        <f>V1930*Settings!$C$13*$D1939</f>
        <v/>
      </c>
      <c r="W1939" s="16">
        <f>W1930*Settings!$C$13*$D1939</f>
        <v/>
      </c>
      <c r="X1939" s="16">
        <f>X1930*Settings!$C$13*$D1939</f>
        <v/>
      </c>
      <c r="Y1939" s="16">
        <f>Y1930*Settings!$C$13*$D1939</f>
        <v/>
      </c>
      <c r="Z1939" s="16">
        <f>Z1930*Settings!$C$13*$D1939</f>
        <v/>
      </c>
      <c r="AA1939" s="16">
        <f>AA1930*Settings!$C$13*$D1939</f>
        <v/>
      </c>
      <c r="AB1939" s="16">
        <f>AB1930*Settings!$C$13*$D1939</f>
        <v/>
      </c>
      <c r="AC1939" s="16">
        <f>AC1930*Settings!$C$13*$D1939</f>
        <v/>
      </c>
      <c r="AD1939" s="47">
        <f>EMISSIONS(AD1930,Settings!$C$13,$D1939)</f>
        <v/>
      </c>
      <c r="AF1939" s="11">
        <f>LOWER(Settings!$C$4)&amp;".mit."&amp;$A1939&amp;IF($C1939="","","."&amp;$C1939&amp;"."&amp;$B1939)&amp;IF(INDEX(Variables!$D$5:$D$105,MATCH($A1939,Variables!$A$5:$A$105,0))="","","."&amp;INDEX(Variables!$D$5:$D$105,MATCH($A1939,Variables!$A$5:$A$105,0)))&amp;"."&amp;AF$5</f>
        <v/>
      </c>
      <c r="AG1939" s="15">
        <f>AG1930*Settings!$C$13*$D1939</f>
        <v/>
      </c>
      <c r="AH1939" s="16">
        <f>AH1930*Settings!$C$13*$D1939</f>
        <v/>
      </c>
      <c r="AI1939" s="16">
        <f>AI1930*Settings!$C$13*$D1939</f>
        <v/>
      </c>
      <c r="AJ1939" s="16">
        <f>AJ1930*Settings!$C$13*$D1939</f>
        <v/>
      </c>
      <c r="AK1939" s="16">
        <f>AK1930*Settings!$C$13*$D1939</f>
        <v/>
      </c>
      <c r="AL1939" s="16">
        <f>AL1930*Settings!$C$13*$D1939</f>
        <v/>
      </c>
      <c r="AM1939" s="16">
        <f>AM1930*Settings!$C$13*$D1939</f>
        <v/>
      </c>
      <c r="AN1939" s="16">
        <f>AN1930*Settings!$C$13*$D1939</f>
        <v/>
      </c>
      <c r="AO1939" s="16">
        <f>AO1930*Settings!$C$13*$D1939</f>
        <v/>
      </c>
      <c r="AP1939" s="16">
        <f>AP1930*Settings!$C$13*$D1939</f>
        <v/>
      </c>
      <c r="AQ1939" s="16">
        <f>AQ1930*Settings!$C$13*$D1939</f>
        <v/>
      </c>
      <c r="AR1939" s="16">
        <f>AR1930*Settings!$C$13*$D1939</f>
        <v/>
      </c>
      <c r="AS1939" s="16">
        <f>AS1930*Settings!$C$13*$D1939</f>
        <v/>
      </c>
      <c r="AT1939" s="16">
        <f>AT1930*Settings!$C$13*$D1939</f>
        <v/>
      </c>
      <c r="AU1939" s="16">
        <f>AU1930*Settings!$C$13*$D1939</f>
        <v/>
      </c>
      <c r="AV1939" s="16">
        <f>AV1930*Settings!$C$13*$D1939</f>
        <v/>
      </c>
      <c r="AW1939" s="16">
        <f>AW1930*Settings!$C$13*$D1939</f>
        <v/>
      </c>
      <c r="AX1939" s="16">
        <f>AX1930*Settings!$C$13*$D1939</f>
        <v/>
      </c>
      <c r="AY1939" s="47">
        <f>EMISSIONS(AY1930,Settings!$C$13,$D1939)</f>
        <v/>
      </c>
    </row>
    <row r="1940" hidden="1" outlineLevel="2">
      <c r="A1940" s="14" t="inlineStr">
        <is>
          <t>co2</t>
        </is>
      </c>
      <c r="B1940" s="14" t="inlineStr">
        <is>
          <t>lpg</t>
        </is>
      </c>
      <c r="C1940" s="14" t="inlineStr">
        <is>
          <t>oen</t>
        </is>
      </c>
      <c r="D1940" s="37">
        <f>INDEX(Inputs!$T$5:$T$132,MATCH($B1940&amp;"|"&amp;$C1940,Inputs!$A$5:$A$132,0))</f>
        <v/>
      </c>
      <c r="E1940" s="36" t="n"/>
      <c r="F1940" s="36" t="n"/>
      <c r="G1940" s="36" t="n"/>
      <c r="H1940" s="14">
        <f>INDEX(Variables!$B$5:$B$105,MATCH($A1940,Variables!$A$5:$A$105,0))&amp;IF($C1940="",""," | "&amp;INDEX(Mapping!$B$5:$B$26,MATCH($C1940,Mapping!$A$5:$A$26,0))&amp;" | "&amp;INDEX(Mapping!$B$30:$B$41,MATCH($B1940,Mapping!$A$30:$A$41,0)))</f>
        <v/>
      </c>
      <c r="I1940" s="14">
        <f>INDEX(Variables!$C$5:$C$105,MATCH($A1940,Variables!$A$5:$A$105,0))</f>
        <v/>
      </c>
      <c r="J1940" s="14">
        <f>INDEX(Variables!$E$5:$E$105,MATCH($A1940,Variables!$A$5:$A$105,0))</f>
        <v/>
      </c>
      <c r="K1940" s="11">
        <f>LOWER(Settings!$C$4)&amp;".mit."&amp;$A1940&amp;IF($C1940="","","."&amp;$C1940&amp;"."&amp;$B1940)&amp;IF(INDEX(Variables!$D$5:$D$105,MATCH($A1940,Variables!$A$5:$A$105,0))="","","."&amp;INDEX(Variables!$D$5:$D$105,MATCH($A1940,Variables!$A$5:$A$105,0)))&amp;"."&amp;K$5</f>
        <v/>
      </c>
      <c r="L1940" s="15">
        <f>L1931*Settings!$C$13*$D1940</f>
        <v/>
      </c>
      <c r="M1940" s="16">
        <f>M1931*Settings!$C$13*$D1940</f>
        <v/>
      </c>
      <c r="N1940" s="16">
        <f>N1931*Settings!$C$13*$D1940</f>
        <v/>
      </c>
      <c r="O1940" s="16">
        <f>O1931*Settings!$C$13*$D1940</f>
        <v/>
      </c>
      <c r="P1940" s="16">
        <f>P1931*Settings!$C$13*$D1940</f>
        <v/>
      </c>
      <c r="Q1940" s="16">
        <f>Q1931*Settings!$C$13*$D1940</f>
        <v/>
      </c>
      <c r="R1940" s="16">
        <f>R1931*Settings!$C$13*$D1940</f>
        <v/>
      </c>
      <c r="S1940" s="16">
        <f>S1931*Settings!$C$13*$D1940</f>
        <v/>
      </c>
      <c r="T1940" s="16">
        <f>T1931*Settings!$C$13*$D1940</f>
        <v/>
      </c>
      <c r="U1940" s="16">
        <f>U1931*Settings!$C$13*$D1940</f>
        <v/>
      </c>
      <c r="V1940" s="16">
        <f>V1931*Settings!$C$13*$D1940</f>
        <v/>
      </c>
      <c r="W1940" s="16">
        <f>W1931*Settings!$C$13*$D1940</f>
        <v/>
      </c>
      <c r="X1940" s="16">
        <f>X1931*Settings!$C$13*$D1940</f>
        <v/>
      </c>
      <c r="Y1940" s="16">
        <f>Y1931*Settings!$C$13*$D1940</f>
        <v/>
      </c>
      <c r="Z1940" s="16">
        <f>Z1931*Settings!$C$13*$D1940</f>
        <v/>
      </c>
      <c r="AA1940" s="16">
        <f>AA1931*Settings!$C$13*$D1940</f>
        <v/>
      </c>
      <c r="AB1940" s="16">
        <f>AB1931*Settings!$C$13*$D1940</f>
        <v/>
      </c>
      <c r="AC1940" s="16">
        <f>AC1931*Settings!$C$13*$D1940</f>
        <v/>
      </c>
      <c r="AD1940" s="47">
        <f>EMISSIONS(AD1931,Settings!$C$13,$D1940)</f>
        <v/>
      </c>
      <c r="AF1940" s="11">
        <f>LOWER(Settings!$C$4)&amp;".mit."&amp;$A1940&amp;IF($C1940="","","."&amp;$C1940&amp;"."&amp;$B1940)&amp;IF(INDEX(Variables!$D$5:$D$105,MATCH($A1940,Variables!$A$5:$A$105,0))="","","."&amp;INDEX(Variables!$D$5:$D$105,MATCH($A1940,Variables!$A$5:$A$105,0)))&amp;"."&amp;AF$5</f>
        <v/>
      </c>
      <c r="AG1940" s="15">
        <f>AG1931*Settings!$C$13*$D1940</f>
        <v/>
      </c>
      <c r="AH1940" s="16">
        <f>AH1931*Settings!$C$13*$D1940</f>
        <v/>
      </c>
      <c r="AI1940" s="16">
        <f>AI1931*Settings!$C$13*$D1940</f>
        <v/>
      </c>
      <c r="AJ1940" s="16">
        <f>AJ1931*Settings!$C$13*$D1940</f>
        <v/>
      </c>
      <c r="AK1940" s="16">
        <f>AK1931*Settings!$C$13*$D1940</f>
        <v/>
      </c>
      <c r="AL1940" s="16">
        <f>AL1931*Settings!$C$13*$D1940</f>
        <v/>
      </c>
      <c r="AM1940" s="16">
        <f>AM1931*Settings!$C$13*$D1940</f>
        <v/>
      </c>
      <c r="AN1940" s="16">
        <f>AN1931*Settings!$C$13*$D1940</f>
        <v/>
      </c>
      <c r="AO1940" s="16">
        <f>AO1931*Settings!$C$13*$D1940</f>
        <v/>
      </c>
      <c r="AP1940" s="16">
        <f>AP1931*Settings!$C$13*$D1940</f>
        <v/>
      </c>
      <c r="AQ1940" s="16">
        <f>AQ1931*Settings!$C$13*$D1940</f>
        <v/>
      </c>
      <c r="AR1940" s="16">
        <f>AR1931*Settings!$C$13*$D1940</f>
        <v/>
      </c>
      <c r="AS1940" s="16">
        <f>AS1931*Settings!$C$13*$D1940</f>
        <v/>
      </c>
      <c r="AT1940" s="16">
        <f>AT1931*Settings!$C$13*$D1940</f>
        <v/>
      </c>
      <c r="AU1940" s="16">
        <f>AU1931*Settings!$C$13*$D1940</f>
        <v/>
      </c>
      <c r="AV1940" s="16">
        <f>AV1931*Settings!$C$13*$D1940</f>
        <v/>
      </c>
      <c r="AW1940" s="16">
        <f>AW1931*Settings!$C$13*$D1940</f>
        <v/>
      </c>
      <c r="AX1940" s="16">
        <f>AX1931*Settings!$C$13*$D1940</f>
        <v/>
      </c>
      <c r="AY1940" s="47">
        <f>EMISSIONS(AY1931,Settings!$C$13,$D1940)</f>
        <v/>
      </c>
    </row>
    <row r="1941" hidden="1" outlineLevel="2">
      <c r="A1941" s="14" t="inlineStr">
        <is>
          <t>co2</t>
        </is>
      </c>
      <c r="B1941" s="14" t="inlineStr">
        <is>
          <t>ker</t>
        </is>
      </c>
      <c r="C1941" s="14" t="inlineStr">
        <is>
          <t>oen</t>
        </is>
      </c>
      <c r="D1941" s="37">
        <f>INDEX(Inputs!$T$5:$T$132,MATCH($B1941&amp;"|"&amp;$C1941,Inputs!$A$5:$A$132,0))</f>
        <v/>
      </c>
      <c r="E1941" s="36" t="n"/>
      <c r="F1941" s="36" t="n"/>
      <c r="G1941" s="36" t="n"/>
      <c r="H1941" s="14">
        <f>INDEX(Variables!$B$5:$B$105,MATCH($A1941,Variables!$A$5:$A$105,0))&amp;IF($C1941="",""," | "&amp;INDEX(Mapping!$B$5:$B$26,MATCH($C1941,Mapping!$A$5:$A$26,0))&amp;" | "&amp;INDEX(Mapping!$B$30:$B$41,MATCH($B1941,Mapping!$A$30:$A$41,0)))</f>
        <v/>
      </c>
      <c r="I1941" s="14">
        <f>INDEX(Variables!$C$5:$C$105,MATCH($A1941,Variables!$A$5:$A$105,0))</f>
        <v/>
      </c>
      <c r="J1941" s="14">
        <f>INDEX(Variables!$E$5:$E$105,MATCH($A1941,Variables!$A$5:$A$105,0))</f>
        <v/>
      </c>
      <c r="K1941" s="11">
        <f>LOWER(Settings!$C$4)&amp;".mit."&amp;$A1941&amp;IF($C1941="","","."&amp;$C1941&amp;"."&amp;$B1941)&amp;IF(INDEX(Variables!$D$5:$D$105,MATCH($A1941,Variables!$A$5:$A$105,0))="","","."&amp;INDEX(Variables!$D$5:$D$105,MATCH($A1941,Variables!$A$5:$A$105,0)))&amp;"."&amp;K$5</f>
        <v/>
      </c>
      <c r="L1941" s="15">
        <f>L1932*Settings!$C$13*$D1941</f>
        <v/>
      </c>
      <c r="M1941" s="16">
        <f>M1932*Settings!$C$13*$D1941</f>
        <v/>
      </c>
      <c r="N1941" s="16">
        <f>N1932*Settings!$C$13*$D1941</f>
        <v/>
      </c>
      <c r="O1941" s="16">
        <f>O1932*Settings!$C$13*$D1941</f>
        <v/>
      </c>
      <c r="P1941" s="16">
        <f>P1932*Settings!$C$13*$D1941</f>
        <v/>
      </c>
      <c r="Q1941" s="16">
        <f>Q1932*Settings!$C$13*$D1941</f>
        <v/>
      </c>
      <c r="R1941" s="16">
        <f>R1932*Settings!$C$13*$D1941</f>
        <v/>
      </c>
      <c r="S1941" s="16">
        <f>S1932*Settings!$C$13*$D1941</f>
        <v/>
      </c>
      <c r="T1941" s="16">
        <f>T1932*Settings!$C$13*$D1941</f>
        <v/>
      </c>
      <c r="U1941" s="16">
        <f>U1932*Settings!$C$13*$D1941</f>
        <v/>
      </c>
      <c r="V1941" s="16">
        <f>V1932*Settings!$C$13*$D1941</f>
        <v/>
      </c>
      <c r="W1941" s="16">
        <f>W1932*Settings!$C$13*$D1941</f>
        <v/>
      </c>
      <c r="X1941" s="16">
        <f>X1932*Settings!$C$13*$D1941</f>
        <v/>
      </c>
      <c r="Y1941" s="16">
        <f>Y1932*Settings!$C$13*$D1941</f>
        <v/>
      </c>
      <c r="Z1941" s="16">
        <f>Z1932*Settings!$C$13*$D1941</f>
        <v/>
      </c>
      <c r="AA1941" s="16">
        <f>AA1932*Settings!$C$13*$D1941</f>
        <v/>
      </c>
      <c r="AB1941" s="16">
        <f>AB1932*Settings!$C$13*$D1941</f>
        <v/>
      </c>
      <c r="AC1941" s="16">
        <f>AC1932*Settings!$C$13*$D1941</f>
        <v/>
      </c>
      <c r="AD1941" s="47">
        <f>EMISSIONS(AD1932,Settings!$C$13,$D1941)</f>
        <v/>
      </c>
      <c r="AF1941" s="11">
        <f>LOWER(Settings!$C$4)&amp;".mit."&amp;$A1941&amp;IF($C1941="","","."&amp;$C1941&amp;"."&amp;$B1941)&amp;IF(INDEX(Variables!$D$5:$D$105,MATCH($A1941,Variables!$A$5:$A$105,0))="","","."&amp;INDEX(Variables!$D$5:$D$105,MATCH($A1941,Variables!$A$5:$A$105,0)))&amp;"."&amp;AF$5</f>
        <v/>
      </c>
      <c r="AG1941" s="15">
        <f>AG1932*Settings!$C$13*$D1941</f>
        <v/>
      </c>
      <c r="AH1941" s="16">
        <f>AH1932*Settings!$C$13*$D1941</f>
        <v/>
      </c>
      <c r="AI1941" s="16">
        <f>AI1932*Settings!$C$13*$D1941</f>
        <v/>
      </c>
      <c r="AJ1941" s="16">
        <f>AJ1932*Settings!$C$13*$D1941</f>
        <v/>
      </c>
      <c r="AK1941" s="16">
        <f>AK1932*Settings!$C$13*$D1941</f>
        <v/>
      </c>
      <c r="AL1941" s="16">
        <f>AL1932*Settings!$C$13*$D1941</f>
        <v/>
      </c>
      <c r="AM1941" s="16">
        <f>AM1932*Settings!$C$13*$D1941</f>
        <v/>
      </c>
      <c r="AN1941" s="16">
        <f>AN1932*Settings!$C$13*$D1941</f>
        <v/>
      </c>
      <c r="AO1941" s="16">
        <f>AO1932*Settings!$C$13*$D1941</f>
        <v/>
      </c>
      <c r="AP1941" s="16">
        <f>AP1932*Settings!$C$13*$D1941</f>
        <v/>
      </c>
      <c r="AQ1941" s="16">
        <f>AQ1932*Settings!$C$13*$D1941</f>
        <v/>
      </c>
      <c r="AR1941" s="16">
        <f>AR1932*Settings!$C$13*$D1941</f>
        <v/>
      </c>
      <c r="AS1941" s="16">
        <f>AS1932*Settings!$C$13*$D1941</f>
        <v/>
      </c>
      <c r="AT1941" s="16">
        <f>AT1932*Settings!$C$13*$D1941</f>
        <v/>
      </c>
      <c r="AU1941" s="16">
        <f>AU1932*Settings!$C$13*$D1941</f>
        <v/>
      </c>
      <c r="AV1941" s="16">
        <f>AV1932*Settings!$C$13*$D1941</f>
        <v/>
      </c>
      <c r="AW1941" s="16">
        <f>AW1932*Settings!$C$13*$D1941</f>
        <v/>
      </c>
      <c r="AX1941" s="16">
        <f>AX1932*Settings!$C$13*$D1941</f>
        <v/>
      </c>
      <c r="AY1941" s="47">
        <f>EMISSIONS(AY1932,Settings!$C$13,$D1941)</f>
        <v/>
      </c>
    </row>
    <row r="1942" hidden="1" outlineLevel="2">
      <c r="A1942" s="14" t="inlineStr">
        <is>
          <t>co2</t>
        </is>
      </c>
      <c r="B1942" s="14" t="inlineStr">
        <is>
          <t>oop</t>
        </is>
      </c>
      <c r="C1942" s="14" t="inlineStr">
        <is>
          <t>oen</t>
        </is>
      </c>
      <c r="D1942" s="37">
        <f>INDEX(Inputs!$T$5:$T$132,MATCH($B1942&amp;"|"&amp;$C1942,Inputs!$A$5:$A$132,0))</f>
        <v/>
      </c>
      <c r="E1942" s="36" t="n"/>
      <c r="F1942" s="36" t="n"/>
      <c r="G1942" s="36" t="n"/>
      <c r="H1942" s="14">
        <f>INDEX(Variables!$B$5:$B$105,MATCH($A1942,Variables!$A$5:$A$105,0))&amp;IF($C1942="",""," | "&amp;INDEX(Mapping!$B$5:$B$26,MATCH($C1942,Mapping!$A$5:$A$26,0))&amp;" | "&amp;INDEX(Mapping!$B$30:$B$41,MATCH($B1942,Mapping!$A$30:$A$41,0)))</f>
        <v/>
      </c>
      <c r="I1942" s="14">
        <f>INDEX(Variables!$C$5:$C$105,MATCH($A1942,Variables!$A$5:$A$105,0))</f>
        <v/>
      </c>
      <c r="J1942" s="14">
        <f>INDEX(Variables!$E$5:$E$105,MATCH($A1942,Variables!$A$5:$A$105,0))</f>
        <v/>
      </c>
      <c r="K1942" s="11">
        <f>LOWER(Settings!$C$4)&amp;".mit."&amp;$A1942&amp;IF($C1942="","","."&amp;$C1942&amp;"."&amp;$B1942)&amp;IF(INDEX(Variables!$D$5:$D$105,MATCH($A1942,Variables!$A$5:$A$105,0))="","","."&amp;INDEX(Variables!$D$5:$D$105,MATCH($A1942,Variables!$A$5:$A$105,0)))&amp;"."&amp;K$5</f>
        <v/>
      </c>
      <c r="L1942" s="15">
        <f>L1933*Settings!$C$13*$D1942</f>
        <v/>
      </c>
      <c r="M1942" s="16">
        <f>M1933*Settings!$C$13*$D1942</f>
        <v/>
      </c>
      <c r="N1942" s="16">
        <f>N1933*Settings!$C$13*$D1942</f>
        <v/>
      </c>
      <c r="O1942" s="16">
        <f>O1933*Settings!$C$13*$D1942</f>
        <v/>
      </c>
      <c r="P1942" s="16">
        <f>P1933*Settings!$C$13*$D1942</f>
        <v/>
      </c>
      <c r="Q1942" s="16">
        <f>Q1933*Settings!$C$13*$D1942</f>
        <v/>
      </c>
      <c r="R1942" s="16">
        <f>R1933*Settings!$C$13*$D1942</f>
        <v/>
      </c>
      <c r="S1942" s="16">
        <f>S1933*Settings!$C$13*$D1942</f>
        <v/>
      </c>
      <c r="T1942" s="16">
        <f>T1933*Settings!$C$13*$D1942</f>
        <v/>
      </c>
      <c r="U1942" s="16">
        <f>U1933*Settings!$C$13*$D1942</f>
        <v/>
      </c>
      <c r="V1942" s="16">
        <f>V1933*Settings!$C$13*$D1942</f>
        <v/>
      </c>
      <c r="W1942" s="16">
        <f>W1933*Settings!$C$13*$D1942</f>
        <v/>
      </c>
      <c r="X1942" s="16">
        <f>X1933*Settings!$C$13*$D1942</f>
        <v/>
      </c>
      <c r="Y1942" s="16">
        <f>Y1933*Settings!$C$13*$D1942</f>
        <v/>
      </c>
      <c r="Z1942" s="16">
        <f>Z1933*Settings!$C$13*$D1942</f>
        <v/>
      </c>
      <c r="AA1942" s="16">
        <f>AA1933*Settings!$C$13*$D1942</f>
        <v/>
      </c>
      <c r="AB1942" s="16">
        <f>AB1933*Settings!$C$13*$D1942</f>
        <v/>
      </c>
      <c r="AC1942" s="16">
        <f>AC1933*Settings!$C$13*$D1942</f>
        <v/>
      </c>
      <c r="AD1942" s="47">
        <f>EMISSIONS(AD1933,Settings!$C$13,$D1942)</f>
        <v/>
      </c>
      <c r="AF1942" s="11">
        <f>LOWER(Settings!$C$4)&amp;".mit."&amp;$A1942&amp;IF($C1942="","","."&amp;$C1942&amp;"."&amp;$B1942)&amp;IF(INDEX(Variables!$D$5:$D$105,MATCH($A1942,Variables!$A$5:$A$105,0))="","","."&amp;INDEX(Variables!$D$5:$D$105,MATCH($A1942,Variables!$A$5:$A$105,0)))&amp;"."&amp;AF$5</f>
        <v/>
      </c>
      <c r="AG1942" s="15">
        <f>AG1933*Settings!$C$13*$D1942</f>
        <v/>
      </c>
      <c r="AH1942" s="16">
        <f>AH1933*Settings!$C$13*$D1942</f>
        <v/>
      </c>
      <c r="AI1942" s="16">
        <f>AI1933*Settings!$C$13*$D1942</f>
        <v/>
      </c>
      <c r="AJ1942" s="16">
        <f>AJ1933*Settings!$C$13*$D1942</f>
        <v/>
      </c>
      <c r="AK1942" s="16">
        <f>AK1933*Settings!$C$13*$D1942</f>
        <v/>
      </c>
      <c r="AL1942" s="16">
        <f>AL1933*Settings!$C$13*$D1942</f>
        <v/>
      </c>
      <c r="AM1942" s="16">
        <f>AM1933*Settings!$C$13*$D1942</f>
        <v/>
      </c>
      <c r="AN1942" s="16">
        <f>AN1933*Settings!$C$13*$D1942</f>
        <v/>
      </c>
      <c r="AO1942" s="16">
        <f>AO1933*Settings!$C$13*$D1942</f>
        <v/>
      </c>
      <c r="AP1942" s="16">
        <f>AP1933*Settings!$C$13*$D1942</f>
        <v/>
      </c>
      <c r="AQ1942" s="16">
        <f>AQ1933*Settings!$C$13*$D1942</f>
        <v/>
      </c>
      <c r="AR1942" s="16">
        <f>AR1933*Settings!$C$13*$D1942</f>
        <v/>
      </c>
      <c r="AS1942" s="16">
        <f>AS1933*Settings!$C$13*$D1942</f>
        <v/>
      </c>
      <c r="AT1942" s="16">
        <f>AT1933*Settings!$C$13*$D1942</f>
        <v/>
      </c>
      <c r="AU1942" s="16">
        <f>AU1933*Settings!$C$13*$D1942</f>
        <v/>
      </c>
      <c r="AV1942" s="16">
        <f>AV1933*Settings!$C$13*$D1942</f>
        <v/>
      </c>
      <c r="AW1942" s="16">
        <f>AW1933*Settings!$C$13*$D1942</f>
        <v/>
      </c>
      <c r="AX1942" s="16">
        <f>AX1933*Settings!$C$13*$D1942</f>
        <v/>
      </c>
      <c r="AY1942" s="47">
        <f>EMISSIONS(AY1933,Settings!$C$13,$D1942)</f>
        <v/>
      </c>
    </row>
    <row r="1943" hidden="1" outlineLevel="2">
      <c r="A1943" s="14" t="inlineStr">
        <is>
          <t>co2</t>
        </is>
      </c>
      <c r="B1943" s="14" t="inlineStr">
        <is>
          <t>bio</t>
        </is>
      </c>
      <c r="C1943" s="14" t="inlineStr">
        <is>
          <t>oen</t>
        </is>
      </c>
      <c r="D1943" s="37">
        <f>INDEX(Inputs!$T$5:$T$132,MATCH($B1943&amp;"|"&amp;$C1943,Inputs!$A$5:$A$132,0))</f>
        <v/>
      </c>
      <c r="E1943" s="36" t="n"/>
      <c r="F1943" s="36" t="n"/>
      <c r="G1943" s="36" t="n"/>
      <c r="H1943" s="14">
        <f>INDEX(Variables!$B$5:$B$105,MATCH($A1943,Variables!$A$5:$A$105,0))&amp;IF($C1943="",""," | "&amp;INDEX(Mapping!$B$5:$B$26,MATCH($C1943,Mapping!$A$5:$A$26,0))&amp;" | "&amp;INDEX(Mapping!$B$30:$B$41,MATCH($B1943,Mapping!$A$30:$A$41,0)))</f>
        <v/>
      </c>
      <c r="I1943" s="14">
        <f>INDEX(Variables!$C$5:$C$105,MATCH($A1943,Variables!$A$5:$A$105,0))</f>
        <v/>
      </c>
      <c r="J1943" s="14">
        <f>INDEX(Variables!$E$5:$E$105,MATCH($A1943,Variables!$A$5:$A$105,0))</f>
        <v/>
      </c>
      <c r="K1943" s="11">
        <f>LOWER(Settings!$C$4)&amp;".mit."&amp;$A1943&amp;IF($C1943="","","."&amp;$C1943&amp;"."&amp;$B1943)&amp;IF(INDEX(Variables!$D$5:$D$105,MATCH($A1943,Variables!$A$5:$A$105,0))="","","."&amp;INDEX(Variables!$D$5:$D$105,MATCH($A1943,Variables!$A$5:$A$105,0)))&amp;"."&amp;K$5</f>
        <v/>
      </c>
      <c r="L1943" s="15">
        <f>L1934*Settings!$C$13*$D1943</f>
        <v/>
      </c>
      <c r="M1943" s="16">
        <f>M1934*Settings!$C$13*$D1943</f>
        <v/>
      </c>
      <c r="N1943" s="16">
        <f>N1934*Settings!$C$13*$D1943</f>
        <v/>
      </c>
      <c r="O1943" s="16">
        <f>O1934*Settings!$C$13*$D1943</f>
        <v/>
      </c>
      <c r="P1943" s="16">
        <f>P1934*Settings!$C$13*$D1943</f>
        <v/>
      </c>
      <c r="Q1943" s="16">
        <f>Q1934*Settings!$C$13*$D1943</f>
        <v/>
      </c>
      <c r="R1943" s="16">
        <f>R1934*Settings!$C$13*$D1943</f>
        <v/>
      </c>
      <c r="S1943" s="16">
        <f>S1934*Settings!$C$13*$D1943</f>
        <v/>
      </c>
      <c r="T1943" s="16">
        <f>T1934*Settings!$C$13*$D1943</f>
        <v/>
      </c>
      <c r="U1943" s="16">
        <f>U1934*Settings!$C$13*$D1943</f>
        <v/>
      </c>
      <c r="V1943" s="16">
        <f>V1934*Settings!$C$13*$D1943</f>
        <v/>
      </c>
      <c r="W1943" s="16">
        <f>W1934*Settings!$C$13*$D1943</f>
        <v/>
      </c>
      <c r="X1943" s="16">
        <f>X1934*Settings!$C$13*$D1943</f>
        <v/>
      </c>
      <c r="Y1943" s="16">
        <f>Y1934*Settings!$C$13*$D1943</f>
        <v/>
      </c>
      <c r="Z1943" s="16">
        <f>Z1934*Settings!$C$13*$D1943</f>
        <v/>
      </c>
      <c r="AA1943" s="16">
        <f>AA1934*Settings!$C$13*$D1943</f>
        <v/>
      </c>
      <c r="AB1943" s="16">
        <f>AB1934*Settings!$C$13*$D1943</f>
        <v/>
      </c>
      <c r="AC1943" s="16">
        <f>AC1934*Settings!$C$13*$D1943</f>
        <v/>
      </c>
      <c r="AD1943" s="47">
        <f>EMISSIONS(AD1934,Settings!$C$13,$D1943)</f>
        <v/>
      </c>
      <c r="AF1943" s="11">
        <f>LOWER(Settings!$C$4)&amp;".mit."&amp;$A1943&amp;IF($C1943="","","."&amp;$C1943&amp;"."&amp;$B1943)&amp;IF(INDEX(Variables!$D$5:$D$105,MATCH($A1943,Variables!$A$5:$A$105,0))="","","."&amp;INDEX(Variables!$D$5:$D$105,MATCH($A1943,Variables!$A$5:$A$105,0)))&amp;"."&amp;AF$5</f>
        <v/>
      </c>
      <c r="AG1943" s="15">
        <f>AG1934*Settings!$C$13*$D1943</f>
        <v/>
      </c>
      <c r="AH1943" s="16">
        <f>AH1934*Settings!$C$13*$D1943</f>
        <v/>
      </c>
      <c r="AI1943" s="16">
        <f>AI1934*Settings!$C$13*$D1943</f>
        <v/>
      </c>
      <c r="AJ1943" s="16">
        <f>AJ1934*Settings!$C$13*$D1943</f>
        <v/>
      </c>
      <c r="AK1943" s="16">
        <f>AK1934*Settings!$C$13*$D1943</f>
        <v/>
      </c>
      <c r="AL1943" s="16">
        <f>AL1934*Settings!$C$13*$D1943</f>
        <v/>
      </c>
      <c r="AM1943" s="16">
        <f>AM1934*Settings!$C$13*$D1943</f>
        <v/>
      </c>
      <c r="AN1943" s="16">
        <f>AN1934*Settings!$C$13*$D1943</f>
        <v/>
      </c>
      <c r="AO1943" s="16">
        <f>AO1934*Settings!$C$13*$D1943</f>
        <v/>
      </c>
      <c r="AP1943" s="16">
        <f>AP1934*Settings!$C$13*$D1943</f>
        <v/>
      </c>
      <c r="AQ1943" s="16">
        <f>AQ1934*Settings!$C$13*$D1943</f>
        <v/>
      </c>
      <c r="AR1943" s="16">
        <f>AR1934*Settings!$C$13*$D1943</f>
        <v/>
      </c>
      <c r="AS1943" s="16">
        <f>AS1934*Settings!$C$13*$D1943</f>
        <v/>
      </c>
      <c r="AT1943" s="16">
        <f>AT1934*Settings!$C$13*$D1943</f>
        <v/>
      </c>
      <c r="AU1943" s="16">
        <f>AU1934*Settings!$C$13*$D1943</f>
        <v/>
      </c>
      <c r="AV1943" s="16">
        <f>AV1934*Settings!$C$13*$D1943</f>
        <v/>
      </c>
      <c r="AW1943" s="16">
        <f>AW1934*Settings!$C$13*$D1943</f>
        <v/>
      </c>
      <c r="AX1943" s="16">
        <f>AX1934*Settings!$C$13*$D1943</f>
        <v/>
      </c>
      <c r="AY1943" s="47">
        <f>EMISSIONS(AY1934,Settings!$C$13,$D1943)</f>
        <v/>
      </c>
    </row>
    <row r="1944" hidden="1" outlineLevel="2"/>
    <row r="1945" hidden="1" outlineLevel="2">
      <c r="A1945" s="14" t="inlineStr">
        <is>
          <t>rtx</t>
        </is>
      </c>
      <c r="B1945" s="14" t="inlineStr">
        <is>
          <t>coa</t>
        </is>
      </c>
      <c r="C1945" s="14" t="inlineStr">
        <is>
          <t>oen</t>
        </is>
      </c>
      <c r="D1945" s="37">
        <f>INDEX(Inputs!$R$5:$R$132,MATCH($B1945&amp;"|"&amp;$C1945,Inputs!$A$5:$A$132,0))</f>
        <v/>
      </c>
      <c r="E1945" s="36" t="n"/>
      <c r="F1945" s="36" t="n"/>
      <c r="G1945" s="36" t="n"/>
      <c r="H1945" s="14">
        <f>INDEX(Variables!$B$5:$B$105,MATCH($A1945,Variables!$A$5:$A$105,0))&amp;IF($C1945="",""," | "&amp;INDEX(Mapping!$B$5:$B$26,MATCH($C1945,Mapping!$A$5:$A$26,0))&amp;" | "&amp;INDEX(Mapping!$B$30:$B$41,MATCH($B1945,Mapping!$A$30:$A$41,0)))</f>
        <v/>
      </c>
      <c r="I1945" s="14">
        <f>INDEX(Variables!$C$5:$C$105,MATCH($A1945,Variables!$A$5:$A$105,0))</f>
        <v/>
      </c>
      <c r="J1945" s="14">
        <f>INDEX(Variables!$E$5:$E$105,MATCH($A1945,Variables!$A$5:$A$105,0))</f>
        <v/>
      </c>
      <c r="K1945" s="11">
        <f>LOWER(Settings!$C$4)&amp;".mit."&amp;$A1945&amp;IF($C1945="","","."&amp;$C1945&amp;"."&amp;$B1945)&amp;IF(INDEX(Variables!$D$5:$D$105,MATCH($A1945,Variables!$A$5:$A$105,0))="","","."&amp;INDEX(Variables!$D$5:$D$105,MATCH($A1945,Variables!$A$5:$A$105,0)))&amp;"."&amp;K$5</f>
        <v/>
      </c>
      <c r="L1945" s="44">
        <f>L1927*Settings!$C$13*(INDEX(L$318:L$329,$D1945)+INDEX(L$305:L$316,$D1945))</f>
        <v/>
      </c>
      <c r="M1945" s="45">
        <f>M1927*Settings!$C$13*(INDEX(M$318:M$329,$D1945)+INDEX(M$305:M$316,$D1945))</f>
        <v/>
      </c>
      <c r="N1945" s="45">
        <f>N1927*Settings!$C$13*(INDEX(N$318:N$329,$D1945)+INDEX(N$305:N$316,$D1945))</f>
        <v/>
      </c>
      <c r="O1945" s="45">
        <f>O1927*Settings!$C$13*(INDEX(O$318:O$329,$D1945)+INDEX(O$305:O$316,$D1945))</f>
        <v/>
      </c>
      <c r="P1945" s="45">
        <f>P1927*Settings!$C$13*(INDEX(P$318:P$329,$D1945)+INDEX(P$305:P$316,$D1945))</f>
        <v/>
      </c>
      <c r="Q1945" s="45">
        <f>Q1927*Settings!$C$13*(INDEX(Q$318:Q$329,$D1945)+INDEX(Q$305:Q$316,$D1945))</f>
        <v/>
      </c>
      <c r="R1945" s="45">
        <f>R1927*Settings!$C$13*(INDEX(R$318:R$329,$D1945)+INDEX(R$305:R$316,$D1945))</f>
        <v/>
      </c>
      <c r="S1945" s="45">
        <f>S1927*Settings!$C$13*(INDEX(S$318:S$329,$D1945)+INDEX(S$305:S$316,$D1945))</f>
        <v/>
      </c>
      <c r="T1945" s="45">
        <f>T1927*Settings!$C$13*(INDEX(T$318:T$329,$D1945)+INDEX(T$305:T$316,$D1945))</f>
        <v/>
      </c>
      <c r="U1945" s="45">
        <f>U1927*Settings!$C$13*(INDEX(U$318:U$329,$D1945)+INDEX(U$305:U$316,$D1945))</f>
        <v/>
      </c>
      <c r="V1945" s="45">
        <f>V1927*Settings!$C$13*(INDEX(V$318:V$329,$D1945)+INDEX(V$305:V$316,$D1945))</f>
        <v/>
      </c>
      <c r="W1945" s="45">
        <f>W1927*Settings!$C$13*(INDEX(W$318:W$329,$D1945)+INDEX(W$305:W$316,$D1945))</f>
        <v/>
      </c>
      <c r="X1945" s="45">
        <f>X1927*Settings!$C$13*(INDEX(X$318:X$329,$D1945)+INDEX(X$305:X$316,$D1945))</f>
        <v/>
      </c>
      <c r="Y1945" s="45">
        <f>Y1927*Settings!$C$13*(INDEX(Y$318:Y$329,$D1945)+INDEX(Y$305:Y$316,$D1945))</f>
        <v/>
      </c>
      <c r="Z1945" s="45">
        <f>Z1927*Settings!$C$13*(INDEX(Z$318:Z$329,$D1945)+INDEX(Z$305:Z$316,$D1945))</f>
        <v/>
      </c>
      <c r="AA1945" s="45">
        <f>AA1927*Settings!$C$13*(INDEX(AA$318:AA$329,$D1945)+INDEX(AA$305:AA$316,$D1945))</f>
        <v/>
      </c>
      <c r="AB1945" s="45">
        <f>AB1927*Settings!$C$13*(INDEX(AB$318:AB$329,$D1945)+INDEX(AB$305:AB$316,$D1945))</f>
        <v/>
      </c>
      <c r="AC1945" s="45">
        <f>AC1927*Settings!$C$13*(INDEX(AC$318:AC$329,$D1945)+INDEX(AC$305:AC$316,$D1945))</f>
        <v/>
      </c>
      <c r="AD1945" s="46">
        <f>REVENUE(AD1927,Settings!$C$13,INDEX(AD$318:AD$329,$D1945)+INDEX(AD$305:AD$316,$D1945))</f>
        <v/>
      </c>
      <c r="AF1945" s="11">
        <f>LOWER(Settings!$C$4)&amp;".mit."&amp;$A1945&amp;IF($C1945="","","."&amp;$C1945&amp;"."&amp;$B1945)&amp;IF(INDEX(Variables!$D$5:$D$105,MATCH($A1945,Variables!$A$5:$A$105,0))="","","."&amp;INDEX(Variables!$D$5:$D$105,MATCH($A1945,Variables!$A$5:$A$105,0)))&amp;"."&amp;AF$5</f>
        <v/>
      </c>
      <c r="AG1945" s="44">
        <f>AG1927*Settings!$C$13*(INDEX(AG$318:AG$329,$D1945)+INDEX(AG$305:AG$316,$D1945))</f>
        <v/>
      </c>
      <c r="AH1945" s="45">
        <f>AH1927*Settings!$C$13*(INDEX(AH$318:AH$329,$D1945)+INDEX(AH$305:AH$316,$D1945))</f>
        <v/>
      </c>
      <c r="AI1945" s="45">
        <f>AI1927*Settings!$C$13*(INDEX(AI$318:AI$329,$D1945)+INDEX(AI$305:AI$316,$D1945))</f>
        <v/>
      </c>
      <c r="AJ1945" s="45">
        <f>AJ1927*Settings!$C$13*(INDEX(AJ$318:AJ$329,$D1945)+INDEX(AJ$305:AJ$316,$D1945))</f>
        <v/>
      </c>
      <c r="AK1945" s="45">
        <f>AK1927*Settings!$C$13*(INDEX(AK$318:AK$329,$D1945)+INDEX(AK$305:AK$316,$D1945))</f>
        <v/>
      </c>
      <c r="AL1945" s="45">
        <f>AL1927*Settings!$C$13*(INDEX(AL$318:AL$329,$D1945)+INDEX(AL$305:AL$316,$D1945))</f>
        <v/>
      </c>
      <c r="AM1945" s="45">
        <f>AM1927*Settings!$C$13*(INDEX(AM$318:AM$329,$D1945)+INDEX(AM$305:AM$316,$D1945))</f>
        <v/>
      </c>
      <c r="AN1945" s="45">
        <f>AN1927*Settings!$C$13*(INDEX(AN$318:AN$329,$D1945)+INDEX(AN$305:AN$316,$D1945))</f>
        <v/>
      </c>
      <c r="AO1945" s="45">
        <f>AO1927*Settings!$C$13*(INDEX(AO$318:AO$329,$D1945)+INDEX(AO$305:AO$316,$D1945))</f>
        <v/>
      </c>
      <c r="AP1945" s="45">
        <f>AP1927*Settings!$C$13*(INDEX(AP$318:AP$329,$D1945)+INDEX(AP$305:AP$316,$D1945))</f>
        <v/>
      </c>
      <c r="AQ1945" s="45">
        <f>AQ1927*Settings!$C$13*(INDEX(AQ$318:AQ$329,$D1945)+INDEX(AQ$305:AQ$316,$D1945))</f>
        <v/>
      </c>
      <c r="AR1945" s="45">
        <f>AR1927*Settings!$C$13*(INDEX(AR$318:AR$329,$D1945)+INDEX(AR$305:AR$316,$D1945))</f>
        <v/>
      </c>
      <c r="AS1945" s="45">
        <f>AS1927*Settings!$C$13*(INDEX(AS$318:AS$329,$D1945)+INDEX(AS$305:AS$316,$D1945))</f>
        <v/>
      </c>
      <c r="AT1945" s="45">
        <f>AT1927*Settings!$C$13*(INDEX(AT$318:AT$329,$D1945)+INDEX(AT$305:AT$316,$D1945))</f>
        <v/>
      </c>
      <c r="AU1945" s="45">
        <f>AU1927*Settings!$C$13*(INDEX(AU$318:AU$329,$D1945)+INDEX(AU$305:AU$316,$D1945))</f>
        <v/>
      </c>
      <c r="AV1945" s="45">
        <f>AV1927*Settings!$C$13*(INDEX(AV$318:AV$329,$D1945)+INDEX(AV$305:AV$316,$D1945))</f>
        <v/>
      </c>
      <c r="AW1945" s="45">
        <f>AW1927*Settings!$C$13*(INDEX(AW$318:AW$329,$D1945)+INDEX(AW$305:AW$316,$D1945))</f>
        <v/>
      </c>
      <c r="AX1945" s="45">
        <f>AX1927*Settings!$C$13*(INDEX(AX$318:AX$329,$D1945)+INDEX(AX$305:AX$316,$D1945))</f>
        <v/>
      </c>
      <c r="AY1945" s="46">
        <f>REVENUE(AY1927,Settings!$C$13,INDEX(AY$318:AY$329,$D1945)+INDEX(AY$305:AY$316,$D1945))</f>
        <v/>
      </c>
    </row>
    <row r="1946" hidden="1" outlineLevel="2">
      <c r="A1946" s="14" t="inlineStr">
        <is>
          <t>rtx</t>
        </is>
      </c>
      <c r="B1946" s="14" t="inlineStr">
        <is>
          <t>nga</t>
        </is>
      </c>
      <c r="C1946" s="14" t="inlineStr">
        <is>
          <t>oen</t>
        </is>
      </c>
      <c r="D1946" s="37">
        <f>INDEX(Inputs!$R$5:$R$132,MATCH($B1946&amp;"|"&amp;$C1946,Inputs!$A$5:$A$132,0))</f>
        <v/>
      </c>
      <c r="E1946" s="36" t="n"/>
      <c r="F1946" s="36" t="n"/>
      <c r="G1946" s="36" t="n"/>
      <c r="H1946" s="14">
        <f>INDEX(Variables!$B$5:$B$105,MATCH($A1946,Variables!$A$5:$A$105,0))&amp;IF($C1946="",""," | "&amp;INDEX(Mapping!$B$5:$B$26,MATCH($C1946,Mapping!$A$5:$A$26,0))&amp;" | "&amp;INDEX(Mapping!$B$30:$B$41,MATCH($B1946,Mapping!$A$30:$A$41,0)))</f>
        <v/>
      </c>
      <c r="I1946" s="14">
        <f>INDEX(Variables!$C$5:$C$105,MATCH($A1946,Variables!$A$5:$A$105,0))</f>
        <v/>
      </c>
      <c r="J1946" s="14">
        <f>INDEX(Variables!$E$5:$E$105,MATCH($A1946,Variables!$A$5:$A$105,0))</f>
        <v/>
      </c>
      <c r="K1946" s="11">
        <f>LOWER(Settings!$C$4)&amp;".mit."&amp;$A1946&amp;IF($C1946="","","."&amp;$C1946&amp;"."&amp;$B1946)&amp;IF(INDEX(Variables!$D$5:$D$105,MATCH($A1946,Variables!$A$5:$A$105,0))="","","."&amp;INDEX(Variables!$D$5:$D$105,MATCH($A1946,Variables!$A$5:$A$105,0)))&amp;"."&amp;K$5</f>
        <v/>
      </c>
      <c r="L1946" s="44">
        <f>L1928*Settings!$C$13*(INDEX(L$318:L$329,$D1946)+INDEX(L$305:L$316,$D1946))</f>
        <v/>
      </c>
      <c r="M1946" s="45">
        <f>M1928*Settings!$C$13*(INDEX(M$318:M$329,$D1946)+INDEX(M$305:M$316,$D1946))</f>
        <v/>
      </c>
      <c r="N1946" s="45">
        <f>N1928*Settings!$C$13*(INDEX(N$318:N$329,$D1946)+INDEX(N$305:N$316,$D1946))</f>
        <v/>
      </c>
      <c r="O1946" s="45">
        <f>O1928*Settings!$C$13*(INDEX(O$318:O$329,$D1946)+INDEX(O$305:O$316,$D1946))</f>
        <v/>
      </c>
      <c r="P1946" s="45">
        <f>P1928*Settings!$C$13*(INDEX(P$318:P$329,$D1946)+INDEX(P$305:P$316,$D1946))</f>
        <v/>
      </c>
      <c r="Q1946" s="45">
        <f>Q1928*Settings!$C$13*(INDEX(Q$318:Q$329,$D1946)+INDEX(Q$305:Q$316,$D1946))</f>
        <v/>
      </c>
      <c r="R1946" s="45">
        <f>R1928*Settings!$C$13*(INDEX(R$318:R$329,$D1946)+INDEX(R$305:R$316,$D1946))</f>
        <v/>
      </c>
      <c r="S1946" s="45">
        <f>S1928*Settings!$C$13*(INDEX(S$318:S$329,$D1946)+INDEX(S$305:S$316,$D1946))</f>
        <v/>
      </c>
      <c r="T1946" s="45">
        <f>T1928*Settings!$C$13*(INDEX(T$318:T$329,$D1946)+INDEX(T$305:T$316,$D1946))</f>
        <v/>
      </c>
      <c r="U1946" s="45">
        <f>U1928*Settings!$C$13*(INDEX(U$318:U$329,$D1946)+INDEX(U$305:U$316,$D1946))</f>
        <v/>
      </c>
      <c r="V1946" s="45">
        <f>V1928*Settings!$C$13*(INDEX(V$318:V$329,$D1946)+INDEX(V$305:V$316,$D1946))</f>
        <v/>
      </c>
      <c r="W1946" s="45">
        <f>W1928*Settings!$C$13*(INDEX(W$318:W$329,$D1946)+INDEX(W$305:W$316,$D1946))</f>
        <v/>
      </c>
      <c r="X1946" s="45">
        <f>X1928*Settings!$C$13*(INDEX(X$318:X$329,$D1946)+INDEX(X$305:X$316,$D1946))</f>
        <v/>
      </c>
      <c r="Y1946" s="45">
        <f>Y1928*Settings!$C$13*(INDEX(Y$318:Y$329,$D1946)+INDEX(Y$305:Y$316,$D1946))</f>
        <v/>
      </c>
      <c r="Z1946" s="45">
        <f>Z1928*Settings!$C$13*(INDEX(Z$318:Z$329,$D1946)+INDEX(Z$305:Z$316,$D1946))</f>
        <v/>
      </c>
      <c r="AA1946" s="45">
        <f>AA1928*Settings!$C$13*(INDEX(AA$318:AA$329,$D1946)+INDEX(AA$305:AA$316,$D1946))</f>
        <v/>
      </c>
      <c r="AB1946" s="45">
        <f>AB1928*Settings!$C$13*(INDEX(AB$318:AB$329,$D1946)+INDEX(AB$305:AB$316,$D1946))</f>
        <v/>
      </c>
      <c r="AC1946" s="45">
        <f>AC1928*Settings!$C$13*(INDEX(AC$318:AC$329,$D1946)+INDEX(AC$305:AC$316,$D1946))</f>
        <v/>
      </c>
      <c r="AD1946" s="46">
        <f>REVENUE(AD1928,Settings!$C$13,INDEX(AD$318:AD$329,$D1946)+INDEX(AD$305:AD$316,$D1946))</f>
        <v/>
      </c>
      <c r="AF1946" s="11">
        <f>LOWER(Settings!$C$4)&amp;".mit."&amp;$A1946&amp;IF($C1946="","","."&amp;$C1946&amp;"."&amp;$B1946)&amp;IF(INDEX(Variables!$D$5:$D$105,MATCH($A1946,Variables!$A$5:$A$105,0))="","","."&amp;INDEX(Variables!$D$5:$D$105,MATCH($A1946,Variables!$A$5:$A$105,0)))&amp;"."&amp;AF$5</f>
        <v/>
      </c>
      <c r="AG1946" s="44">
        <f>AG1928*Settings!$C$13*(INDEX(AG$318:AG$329,$D1946)+INDEX(AG$305:AG$316,$D1946))</f>
        <v/>
      </c>
      <c r="AH1946" s="45">
        <f>AH1928*Settings!$C$13*(INDEX(AH$318:AH$329,$D1946)+INDEX(AH$305:AH$316,$D1946))</f>
        <v/>
      </c>
      <c r="AI1946" s="45">
        <f>AI1928*Settings!$C$13*(INDEX(AI$318:AI$329,$D1946)+INDEX(AI$305:AI$316,$D1946))</f>
        <v/>
      </c>
      <c r="AJ1946" s="45">
        <f>AJ1928*Settings!$C$13*(INDEX(AJ$318:AJ$329,$D1946)+INDEX(AJ$305:AJ$316,$D1946))</f>
        <v/>
      </c>
      <c r="AK1946" s="45">
        <f>AK1928*Settings!$C$13*(INDEX(AK$318:AK$329,$D1946)+INDEX(AK$305:AK$316,$D1946))</f>
        <v/>
      </c>
      <c r="AL1946" s="45">
        <f>AL1928*Settings!$C$13*(INDEX(AL$318:AL$329,$D1946)+INDEX(AL$305:AL$316,$D1946))</f>
        <v/>
      </c>
      <c r="AM1946" s="45">
        <f>AM1928*Settings!$C$13*(INDEX(AM$318:AM$329,$D1946)+INDEX(AM$305:AM$316,$D1946))</f>
        <v/>
      </c>
      <c r="AN1946" s="45">
        <f>AN1928*Settings!$C$13*(INDEX(AN$318:AN$329,$D1946)+INDEX(AN$305:AN$316,$D1946))</f>
        <v/>
      </c>
      <c r="AO1946" s="45">
        <f>AO1928*Settings!$C$13*(INDEX(AO$318:AO$329,$D1946)+INDEX(AO$305:AO$316,$D1946))</f>
        <v/>
      </c>
      <c r="AP1946" s="45">
        <f>AP1928*Settings!$C$13*(INDEX(AP$318:AP$329,$D1946)+INDEX(AP$305:AP$316,$D1946))</f>
        <v/>
      </c>
      <c r="AQ1946" s="45">
        <f>AQ1928*Settings!$C$13*(INDEX(AQ$318:AQ$329,$D1946)+INDEX(AQ$305:AQ$316,$D1946))</f>
        <v/>
      </c>
      <c r="AR1946" s="45">
        <f>AR1928*Settings!$C$13*(INDEX(AR$318:AR$329,$D1946)+INDEX(AR$305:AR$316,$D1946))</f>
        <v/>
      </c>
      <c r="AS1946" s="45">
        <f>AS1928*Settings!$C$13*(INDEX(AS$318:AS$329,$D1946)+INDEX(AS$305:AS$316,$D1946))</f>
        <v/>
      </c>
      <c r="AT1946" s="45">
        <f>AT1928*Settings!$C$13*(INDEX(AT$318:AT$329,$D1946)+INDEX(AT$305:AT$316,$D1946))</f>
        <v/>
      </c>
      <c r="AU1946" s="45">
        <f>AU1928*Settings!$C$13*(INDEX(AU$318:AU$329,$D1946)+INDEX(AU$305:AU$316,$D1946))</f>
        <v/>
      </c>
      <c r="AV1946" s="45">
        <f>AV1928*Settings!$C$13*(INDEX(AV$318:AV$329,$D1946)+INDEX(AV$305:AV$316,$D1946))</f>
        <v/>
      </c>
      <c r="AW1946" s="45">
        <f>AW1928*Settings!$C$13*(INDEX(AW$318:AW$329,$D1946)+INDEX(AW$305:AW$316,$D1946))</f>
        <v/>
      </c>
      <c r="AX1946" s="45">
        <f>AX1928*Settings!$C$13*(INDEX(AX$318:AX$329,$D1946)+INDEX(AX$305:AX$316,$D1946))</f>
        <v/>
      </c>
      <c r="AY1946" s="46">
        <f>REVENUE(AY1928,Settings!$C$13,INDEX(AY$318:AY$329,$D1946)+INDEX(AY$305:AY$316,$D1946))</f>
        <v/>
      </c>
    </row>
    <row r="1947" hidden="1" outlineLevel="2">
      <c r="A1947" s="14" t="inlineStr">
        <is>
          <t>rtx</t>
        </is>
      </c>
      <c r="B1947" s="14" t="inlineStr">
        <is>
          <t>gso</t>
        </is>
      </c>
      <c r="C1947" s="14" t="inlineStr">
        <is>
          <t>oen</t>
        </is>
      </c>
      <c r="D1947" s="37">
        <f>INDEX(Inputs!$R$5:$R$132,MATCH($B1947&amp;"|"&amp;$C1947,Inputs!$A$5:$A$132,0))</f>
        <v/>
      </c>
      <c r="E1947" s="36" t="n"/>
      <c r="F1947" s="36" t="n"/>
      <c r="G1947" s="36" t="n"/>
      <c r="H1947" s="14">
        <f>INDEX(Variables!$B$5:$B$105,MATCH($A1947,Variables!$A$5:$A$105,0))&amp;IF($C1947="",""," | "&amp;INDEX(Mapping!$B$5:$B$26,MATCH($C1947,Mapping!$A$5:$A$26,0))&amp;" | "&amp;INDEX(Mapping!$B$30:$B$41,MATCH($B1947,Mapping!$A$30:$A$41,0)))</f>
        <v/>
      </c>
      <c r="I1947" s="14">
        <f>INDEX(Variables!$C$5:$C$105,MATCH($A1947,Variables!$A$5:$A$105,0))</f>
        <v/>
      </c>
      <c r="J1947" s="14">
        <f>INDEX(Variables!$E$5:$E$105,MATCH($A1947,Variables!$A$5:$A$105,0))</f>
        <v/>
      </c>
      <c r="K1947" s="11">
        <f>LOWER(Settings!$C$4)&amp;".mit."&amp;$A1947&amp;IF($C1947="","","."&amp;$C1947&amp;"."&amp;$B1947)&amp;IF(INDEX(Variables!$D$5:$D$105,MATCH($A1947,Variables!$A$5:$A$105,0))="","","."&amp;INDEX(Variables!$D$5:$D$105,MATCH($A1947,Variables!$A$5:$A$105,0)))&amp;"."&amp;K$5</f>
        <v/>
      </c>
      <c r="L1947" s="44">
        <f>L1929*Settings!$C$13*(INDEX(L$318:L$329,$D1947)+INDEX(L$305:L$316,$D1947))</f>
        <v/>
      </c>
      <c r="M1947" s="45">
        <f>M1929*Settings!$C$13*(INDEX(M$318:M$329,$D1947)+INDEX(M$305:M$316,$D1947))</f>
        <v/>
      </c>
      <c r="N1947" s="45">
        <f>N1929*Settings!$C$13*(INDEX(N$318:N$329,$D1947)+INDEX(N$305:N$316,$D1947))</f>
        <v/>
      </c>
      <c r="O1947" s="45">
        <f>O1929*Settings!$C$13*(INDEX(O$318:O$329,$D1947)+INDEX(O$305:O$316,$D1947))</f>
        <v/>
      </c>
      <c r="P1947" s="45">
        <f>P1929*Settings!$C$13*(INDEX(P$318:P$329,$D1947)+INDEX(P$305:P$316,$D1947))</f>
        <v/>
      </c>
      <c r="Q1947" s="45">
        <f>Q1929*Settings!$C$13*(INDEX(Q$318:Q$329,$D1947)+INDEX(Q$305:Q$316,$D1947))</f>
        <v/>
      </c>
      <c r="R1947" s="45">
        <f>R1929*Settings!$C$13*(INDEX(R$318:R$329,$D1947)+INDEX(R$305:R$316,$D1947))</f>
        <v/>
      </c>
      <c r="S1947" s="45">
        <f>S1929*Settings!$C$13*(INDEX(S$318:S$329,$D1947)+INDEX(S$305:S$316,$D1947))</f>
        <v/>
      </c>
      <c r="T1947" s="45">
        <f>T1929*Settings!$C$13*(INDEX(T$318:T$329,$D1947)+INDEX(T$305:T$316,$D1947))</f>
        <v/>
      </c>
      <c r="U1947" s="45">
        <f>U1929*Settings!$C$13*(INDEX(U$318:U$329,$D1947)+INDEX(U$305:U$316,$D1947))</f>
        <v/>
      </c>
      <c r="V1947" s="45">
        <f>V1929*Settings!$C$13*(INDEX(V$318:V$329,$D1947)+INDEX(V$305:V$316,$D1947))</f>
        <v/>
      </c>
      <c r="W1947" s="45">
        <f>W1929*Settings!$C$13*(INDEX(W$318:W$329,$D1947)+INDEX(W$305:W$316,$D1947))</f>
        <v/>
      </c>
      <c r="X1947" s="45">
        <f>X1929*Settings!$C$13*(INDEX(X$318:X$329,$D1947)+INDEX(X$305:X$316,$D1947))</f>
        <v/>
      </c>
      <c r="Y1947" s="45">
        <f>Y1929*Settings!$C$13*(INDEX(Y$318:Y$329,$D1947)+INDEX(Y$305:Y$316,$D1947))</f>
        <v/>
      </c>
      <c r="Z1947" s="45">
        <f>Z1929*Settings!$C$13*(INDEX(Z$318:Z$329,$D1947)+INDEX(Z$305:Z$316,$D1947))</f>
        <v/>
      </c>
      <c r="AA1947" s="45">
        <f>AA1929*Settings!$C$13*(INDEX(AA$318:AA$329,$D1947)+INDEX(AA$305:AA$316,$D1947))</f>
        <v/>
      </c>
      <c r="AB1947" s="45">
        <f>AB1929*Settings!$C$13*(INDEX(AB$318:AB$329,$D1947)+INDEX(AB$305:AB$316,$D1947))</f>
        <v/>
      </c>
      <c r="AC1947" s="45">
        <f>AC1929*Settings!$C$13*(INDEX(AC$318:AC$329,$D1947)+INDEX(AC$305:AC$316,$D1947))</f>
        <v/>
      </c>
      <c r="AD1947" s="46">
        <f>REVENUE(AD1929,Settings!$C$13,INDEX(AD$318:AD$329,$D1947)+INDEX(AD$305:AD$316,$D1947))</f>
        <v/>
      </c>
      <c r="AF1947" s="11">
        <f>LOWER(Settings!$C$4)&amp;".mit."&amp;$A1947&amp;IF($C1947="","","."&amp;$C1947&amp;"."&amp;$B1947)&amp;IF(INDEX(Variables!$D$5:$D$105,MATCH($A1947,Variables!$A$5:$A$105,0))="","","."&amp;INDEX(Variables!$D$5:$D$105,MATCH($A1947,Variables!$A$5:$A$105,0)))&amp;"."&amp;AF$5</f>
        <v/>
      </c>
      <c r="AG1947" s="44">
        <f>AG1929*Settings!$C$13*(INDEX(AG$318:AG$329,$D1947)+INDEX(AG$305:AG$316,$D1947))</f>
        <v/>
      </c>
      <c r="AH1947" s="45">
        <f>AH1929*Settings!$C$13*(INDEX(AH$318:AH$329,$D1947)+INDEX(AH$305:AH$316,$D1947))</f>
        <v/>
      </c>
      <c r="AI1947" s="45">
        <f>AI1929*Settings!$C$13*(INDEX(AI$318:AI$329,$D1947)+INDEX(AI$305:AI$316,$D1947))</f>
        <v/>
      </c>
      <c r="AJ1947" s="45">
        <f>AJ1929*Settings!$C$13*(INDEX(AJ$318:AJ$329,$D1947)+INDEX(AJ$305:AJ$316,$D1947))</f>
        <v/>
      </c>
      <c r="AK1947" s="45">
        <f>AK1929*Settings!$C$13*(INDEX(AK$318:AK$329,$D1947)+INDEX(AK$305:AK$316,$D1947))</f>
        <v/>
      </c>
      <c r="AL1947" s="45">
        <f>AL1929*Settings!$C$13*(INDEX(AL$318:AL$329,$D1947)+INDEX(AL$305:AL$316,$D1947))</f>
        <v/>
      </c>
      <c r="AM1947" s="45">
        <f>AM1929*Settings!$C$13*(INDEX(AM$318:AM$329,$D1947)+INDEX(AM$305:AM$316,$D1947))</f>
        <v/>
      </c>
      <c r="AN1947" s="45">
        <f>AN1929*Settings!$C$13*(INDEX(AN$318:AN$329,$D1947)+INDEX(AN$305:AN$316,$D1947))</f>
        <v/>
      </c>
      <c r="AO1947" s="45">
        <f>AO1929*Settings!$C$13*(INDEX(AO$318:AO$329,$D1947)+INDEX(AO$305:AO$316,$D1947))</f>
        <v/>
      </c>
      <c r="AP1947" s="45">
        <f>AP1929*Settings!$C$13*(INDEX(AP$318:AP$329,$D1947)+INDEX(AP$305:AP$316,$D1947))</f>
        <v/>
      </c>
      <c r="AQ1947" s="45">
        <f>AQ1929*Settings!$C$13*(INDEX(AQ$318:AQ$329,$D1947)+INDEX(AQ$305:AQ$316,$D1947))</f>
        <v/>
      </c>
      <c r="AR1947" s="45">
        <f>AR1929*Settings!$C$13*(INDEX(AR$318:AR$329,$D1947)+INDEX(AR$305:AR$316,$D1947))</f>
        <v/>
      </c>
      <c r="AS1947" s="45">
        <f>AS1929*Settings!$C$13*(INDEX(AS$318:AS$329,$D1947)+INDEX(AS$305:AS$316,$D1947))</f>
        <v/>
      </c>
      <c r="AT1947" s="45">
        <f>AT1929*Settings!$C$13*(INDEX(AT$318:AT$329,$D1947)+INDEX(AT$305:AT$316,$D1947))</f>
        <v/>
      </c>
      <c r="AU1947" s="45">
        <f>AU1929*Settings!$C$13*(INDEX(AU$318:AU$329,$D1947)+INDEX(AU$305:AU$316,$D1947))</f>
        <v/>
      </c>
      <c r="AV1947" s="45">
        <f>AV1929*Settings!$C$13*(INDEX(AV$318:AV$329,$D1947)+INDEX(AV$305:AV$316,$D1947))</f>
        <v/>
      </c>
      <c r="AW1947" s="45">
        <f>AW1929*Settings!$C$13*(INDEX(AW$318:AW$329,$D1947)+INDEX(AW$305:AW$316,$D1947))</f>
        <v/>
      </c>
      <c r="AX1947" s="45">
        <f>AX1929*Settings!$C$13*(INDEX(AX$318:AX$329,$D1947)+INDEX(AX$305:AX$316,$D1947))</f>
        <v/>
      </c>
      <c r="AY1947" s="46">
        <f>REVENUE(AY1929,Settings!$C$13,INDEX(AY$318:AY$329,$D1947)+INDEX(AY$305:AY$316,$D1947))</f>
        <v/>
      </c>
    </row>
    <row r="1948" hidden="1" outlineLevel="2">
      <c r="A1948" s="14" t="inlineStr">
        <is>
          <t>rtx</t>
        </is>
      </c>
      <c r="B1948" s="14" t="inlineStr">
        <is>
          <t>die</t>
        </is>
      </c>
      <c r="C1948" s="14" t="inlineStr">
        <is>
          <t>oen</t>
        </is>
      </c>
      <c r="D1948" s="37">
        <f>INDEX(Inputs!$R$5:$R$132,MATCH($B1948&amp;"|"&amp;$C1948,Inputs!$A$5:$A$132,0))</f>
        <v/>
      </c>
      <c r="E1948" s="36" t="n"/>
      <c r="F1948" s="36" t="n"/>
      <c r="G1948" s="36" t="n"/>
      <c r="H1948" s="14">
        <f>INDEX(Variables!$B$5:$B$105,MATCH($A1948,Variables!$A$5:$A$105,0))&amp;IF($C1948="",""," | "&amp;INDEX(Mapping!$B$5:$B$26,MATCH($C1948,Mapping!$A$5:$A$26,0))&amp;" | "&amp;INDEX(Mapping!$B$30:$B$41,MATCH($B1948,Mapping!$A$30:$A$41,0)))</f>
        <v/>
      </c>
      <c r="I1948" s="14">
        <f>INDEX(Variables!$C$5:$C$105,MATCH($A1948,Variables!$A$5:$A$105,0))</f>
        <v/>
      </c>
      <c r="J1948" s="14">
        <f>INDEX(Variables!$E$5:$E$105,MATCH($A1948,Variables!$A$5:$A$105,0))</f>
        <v/>
      </c>
      <c r="K1948" s="11">
        <f>LOWER(Settings!$C$4)&amp;".mit."&amp;$A1948&amp;IF($C1948="","","."&amp;$C1948&amp;"."&amp;$B1948)&amp;IF(INDEX(Variables!$D$5:$D$105,MATCH($A1948,Variables!$A$5:$A$105,0))="","","."&amp;INDEX(Variables!$D$5:$D$105,MATCH($A1948,Variables!$A$5:$A$105,0)))&amp;"."&amp;K$5</f>
        <v/>
      </c>
      <c r="L1948" s="44">
        <f>L1930*Settings!$C$13*(INDEX(L$318:L$329,$D1948)+INDEX(L$305:L$316,$D1948))</f>
        <v/>
      </c>
      <c r="M1948" s="45">
        <f>M1930*Settings!$C$13*(INDEX(M$318:M$329,$D1948)+INDEX(M$305:M$316,$D1948))</f>
        <v/>
      </c>
      <c r="N1948" s="45">
        <f>N1930*Settings!$C$13*(INDEX(N$318:N$329,$D1948)+INDEX(N$305:N$316,$D1948))</f>
        <v/>
      </c>
      <c r="O1948" s="45">
        <f>O1930*Settings!$C$13*(INDEX(O$318:O$329,$D1948)+INDEX(O$305:O$316,$D1948))</f>
        <v/>
      </c>
      <c r="P1948" s="45">
        <f>P1930*Settings!$C$13*(INDEX(P$318:P$329,$D1948)+INDEX(P$305:P$316,$D1948))</f>
        <v/>
      </c>
      <c r="Q1948" s="45">
        <f>Q1930*Settings!$C$13*(INDEX(Q$318:Q$329,$D1948)+INDEX(Q$305:Q$316,$D1948))</f>
        <v/>
      </c>
      <c r="R1948" s="45">
        <f>R1930*Settings!$C$13*(INDEX(R$318:R$329,$D1948)+INDEX(R$305:R$316,$D1948))</f>
        <v/>
      </c>
      <c r="S1948" s="45">
        <f>S1930*Settings!$C$13*(INDEX(S$318:S$329,$D1948)+INDEX(S$305:S$316,$D1948))</f>
        <v/>
      </c>
      <c r="T1948" s="45">
        <f>T1930*Settings!$C$13*(INDEX(T$318:T$329,$D1948)+INDEX(T$305:T$316,$D1948))</f>
        <v/>
      </c>
      <c r="U1948" s="45">
        <f>U1930*Settings!$C$13*(INDEX(U$318:U$329,$D1948)+INDEX(U$305:U$316,$D1948))</f>
        <v/>
      </c>
      <c r="V1948" s="45">
        <f>V1930*Settings!$C$13*(INDEX(V$318:V$329,$D1948)+INDEX(V$305:V$316,$D1948))</f>
        <v/>
      </c>
      <c r="W1948" s="45">
        <f>W1930*Settings!$C$13*(INDEX(W$318:W$329,$D1948)+INDEX(W$305:W$316,$D1948))</f>
        <v/>
      </c>
      <c r="X1948" s="45">
        <f>X1930*Settings!$C$13*(INDEX(X$318:X$329,$D1948)+INDEX(X$305:X$316,$D1948))</f>
        <v/>
      </c>
      <c r="Y1948" s="45">
        <f>Y1930*Settings!$C$13*(INDEX(Y$318:Y$329,$D1948)+INDEX(Y$305:Y$316,$D1948))</f>
        <v/>
      </c>
      <c r="Z1948" s="45">
        <f>Z1930*Settings!$C$13*(INDEX(Z$318:Z$329,$D1948)+INDEX(Z$305:Z$316,$D1948))</f>
        <v/>
      </c>
      <c r="AA1948" s="45">
        <f>AA1930*Settings!$C$13*(INDEX(AA$318:AA$329,$D1948)+INDEX(AA$305:AA$316,$D1948))</f>
        <v/>
      </c>
      <c r="AB1948" s="45">
        <f>AB1930*Settings!$C$13*(INDEX(AB$318:AB$329,$D1948)+INDEX(AB$305:AB$316,$D1948))</f>
        <v/>
      </c>
      <c r="AC1948" s="45">
        <f>AC1930*Settings!$C$13*(INDEX(AC$318:AC$329,$D1948)+INDEX(AC$305:AC$316,$D1948))</f>
        <v/>
      </c>
      <c r="AD1948" s="46">
        <f>REVENUE(AD1930,Settings!$C$13,INDEX(AD$318:AD$329,$D1948)+INDEX(AD$305:AD$316,$D1948))</f>
        <v/>
      </c>
      <c r="AF1948" s="11">
        <f>LOWER(Settings!$C$4)&amp;".mit."&amp;$A1948&amp;IF($C1948="","","."&amp;$C1948&amp;"."&amp;$B1948)&amp;IF(INDEX(Variables!$D$5:$D$105,MATCH($A1948,Variables!$A$5:$A$105,0))="","","."&amp;INDEX(Variables!$D$5:$D$105,MATCH($A1948,Variables!$A$5:$A$105,0)))&amp;"."&amp;AF$5</f>
        <v/>
      </c>
      <c r="AG1948" s="44">
        <f>AG1930*Settings!$C$13*(INDEX(AG$318:AG$329,$D1948)+INDEX(AG$305:AG$316,$D1948))</f>
        <v/>
      </c>
      <c r="AH1948" s="45">
        <f>AH1930*Settings!$C$13*(INDEX(AH$318:AH$329,$D1948)+INDEX(AH$305:AH$316,$D1948))</f>
        <v/>
      </c>
      <c r="AI1948" s="45">
        <f>AI1930*Settings!$C$13*(INDEX(AI$318:AI$329,$D1948)+INDEX(AI$305:AI$316,$D1948))</f>
        <v/>
      </c>
      <c r="AJ1948" s="45">
        <f>AJ1930*Settings!$C$13*(INDEX(AJ$318:AJ$329,$D1948)+INDEX(AJ$305:AJ$316,$D1948))</f>
        <v/>
      </c>
      <c r="AK1948" s="45">
        <f>AK1930*Settings!$C$13*(INDEX(AK$318:AK$329,$D1948)+INDEX(AK$305:AK$316,$D1948))</f>
        <v/>
      </c>
      <c r="AL1948" s="45">
        <f>AL1930*Settings!$C$13*(INDEX(AL$318:AL$329,$D1948)+INDEX(AL$305:AL$316,$D1948))</f>
        <v/>
      </c>
      <c r="AM1948" s="45">
        <f>AM1930*Settings!$C$13*(INDEX(AM$318:AM$329,$D1948)+INDEX(AM$305:AM$316,$D1948))</f>
        <v/>
      </c>
      <c r="AN1948" s="45">
        <f>AN1930*Settings!$C$13*(INDEX(AN$318:AN$329,$D1948)+INDEX(AN$305:AN$316,$D1948))</f>
        <v/>
      </c>
      <c r="AO1948" s="45">
        <f>AO1930*Settings!$C$13*(INDEX(AO$318:AO$329,$D1948)+INDEX(AO$305:AO$316,$D1948))</f>
        <v/>
      </c>
      <c r="AP1948" s="45">
        <f>AP1930*Settings!$C$13*(INDEX(AP$318:AP$329,$D1948)+INDEX(AP$305:AP$316,$D1948))</f>
        <v/>
      </c>
      <c r="AQ1948" s="45">
        <f>AQ1930*Settings!$C$13*(INDEX(AQ$318:AQ$329,$D1948)+INDEX(AQ$305:AQ$316,$D1948))</f>
        <v/>
      </c>
      <c r="AR1948" s="45">
        <f>AR1930*Settings!$C$13*(INDEX(AR$318:AR$329,$D1948)+INDEX(AR$305:AR$316,$D1948))</f>
        <v/>
      </c>
      <c r="AS1948" s="45">
        <f>AS1930*Settings!$C$13*(INDEX(AS$318:AS$329,$D1948)+INDEX(AS$305:AS$316,$D1948))</f>
        <v/>
      </c>
      <c r="AT1948" s="45">
        <f>AT1930*Settings!$C$13*(INDEX(AT$318:AT$329,$D1948)+INDEX(AT$305:AT$316,$D1948))</f>
        <v/>
      </c>
      <c r="AU1948" s="45">
        <f>AU1930*Settings!$C$13*(INDEX(AU$318:AU$329,$D1948)+INDEX(AU$305:AU$316,$D1948))</f>
        <v/>
      </c>
      <c r="AV1948" s="45">
        <f>AV1930*Settings!$C$13*(INDEX(AV$318:AV$329,$D1948)+INDEX(AV$305:AV$316,$D1948))</f>
        <v/>
      </c>
      <c r="AW1948" s="45">
        <f>AW1930*Settings!$C$13*(INDEX(AW$318:AW$329,$D1948)+INDEX(AW$305:AW$316,$D1948))</f>
        <v/>
      </c>
      <c r="AX1948" s="45">
        <f>AX1930*Settings!$C$13*(INDEX(AX$318:AX$329,$D1948)+INDEX(AX$305:AX$316,$D1948))</f>
        <v/>
      </c>
      <c r="AY1948" s="46">
        <f>REVENUE(AY1930,Settings!$C$13,INDEX(AY$318:AY$329,$D1948)+INDEX(AY$305:AY$316,$D1948))</f>
        <v/>
      </c>
    </row>
    <row r="1949" hidden="1" outlineLevel="2">
      <c r="A1949" s="14" t="inlineStr">
        <is>
          <t>rtx</t>
        </is>
      </c>
      <c r="B1949" s="14" t="inlineStr">
        <is>
          <t>lpg</t>
        </is>
      </c>
      <c r="C1949" s="14" t="inlineStr">
        <is>
          <t>oen</t>
        </is>
      </c>
      <c r="D1949" s="37">
        <f>INDEX(Inputs!$R$5:$R$132,MATCH($B1949&amp;"|"&amp;$C1949,Inputs!$A$5:$A$132,0))</f>
        <v/>
      </c>
      <c r="E1949" s="36" t="n"/>
      <c r="F1949" s="36" t="n"/>
      <c r="G1949" s="36" t="n"/>
      <c r="H1949" s="14">
        <f>INDEX(Variables!$B$5:$B$105,MATCH($A1949,Variables!$A$5:$A$105,0))&amp;IF($C1949="",""," | "&amp;INDEX(Mapping!$B$5:$B$26,MATCH($C1949,Mapping!$A$5:$A$26,0))&amp;" | "&amp;INDEX(Mapping!$B$30:$B$41,MATCH($B1949,Mapping!$A$30:$A$41,0)))</f>
        <v/>
      </c>
      <c r="I1949" s="14">
        <f>INDEX(Variables!$C$5:$C$105,MATCH($A1949,Variables!$A$5:$A$105,0))</f>
        <v/>
      </c>
      <c r="J1949" s="14">
        <f>INDEX(Variables!$E$5:$E$105,MATCH($A1949,Variables!$A$5:$A$105,0))</f>
        <v/>
      </c>
      <c r="K1949" s="11">
        <f>LOWER(Settings!$C$4)&amp;".mit."&amp;$A1949&amp;IF($C1949="","","."&amp;$C1949&amp;"."&amp;$B1949)&amp;IF(INDEX(Variables!$D$5:$D$105,MATCH($A1949,Variables!$A$5:$A$105,0))="","","."&amp;INDEX(Variables!$D$5:$D$105,MATCH($A1949,Variables!$A$5:$A$105,0)))&amp;"."&amp;K$5</f>
        <v/>
      </c>
      <c r="L1949" s="44">
        <f>L1931*Settings!$C$13*(INDEX(L$318:L$329,$D1949)+INDEX(L$305:L$316,$D1949))</f>
        <v/>
      </c>
      <c r="M1949" s="45">
        <f>M1931*Settings!$C$13*(INDEX(M$318:M$329,$D1949)+INDEX(M$305:M$316,$D1949))</f>
        <v/>
      </c>
      <c r="N1949" s="45">
        <f>N1931*Settings!$C$13*(INDEX(N$318:N$329,$D1949)+INDEX(N$305:N$316,$D1949))</f>
        <v/>
      </c>
      <c r="O1949" s="45">
        <f>O1931*Settings!$C$13*(INDEX(O$318:O$329,$D1949)+INDEX(O$305:O$316,$D1949))</f>
        <v/>
      </c>
      <c r="P1949" s="45">
        <f>P1931*Settings!$C$13*(INDEX(P$318:P$329,$D1949)+INDEX(P$305:P$316,$D1949))</f>
        <v/>
      </c>
      <c r="Q1949" s="45">
        <f>Q1931*Settings!$C$13*(INDEX(Q$318:Q$329,$D1949)+INDEX(Q$305:Q$316,$D1949))</f>
        <v/>
      </c>
      <c r="R1949" s="45">
        <f>R1931*Settings!$C$13*(INDEX(R$318:R$329,$D1949)+INDEX(R$305:R$316,$D1949))</f>
        <v/>
      </c>
      <c r="S1949" s="45">
        <f>S1931*Settings!$C$13*(INDEX(S$318:S$329,$D1949)+INDEX(S$305:S$316,$D1949))</f>
        <v/>
      </c>
      <c r="T1949" s="45">
        <f>T1931*Settings!$C$13*(INDEX(T$318:T$329,$D1949)+INDEX(T$305:T$316,$D1949))</f>
        <v/>
      </c>
      <c r="U1949" s="45">
        <f>U1931*Settings!$C$13*(INDEX(U$318:U$329,$D1949)+INDEX(U$305:U$316,$D1949))</f>
        <v/>
      </c>
      <c r="V1949" s="45">
        <f>V1931*Settings!$C$13*(INDEX(V$318:V$329,$D1949)+INDEX(V$305:V$316,$D1949))</f>
        <v/>
      </c>
      <c r="W1949" s="45">
        <f>W1931*Settings!$C$13*(INDEX(W$318:W$329,$D1949)+INDEX(W$305:W$316,$D1949))</f>
        <v/>
      </c>
      <c r="X1949" s="45">
        <f>X1931*Settings!$C$13*(INDEX(X$318:X$329,$D1949)+INDEX(X$305:X$316,$D1949))</f>
        <v/>
      </c>
      <c r="Y1949" s="45">
        <f>Y1931*Settings!$C$13*(INDEX(Y$318:Y$329,$D1949)+INDEX(Y$305:Y$316,$D1949))</f>
        <v/>
      </c>
      <c r="Z1949" s="45">
        <f>Z1931*Settings!$C$13*(INDEX(Z$318:Z$329,$D1949)+INDEX(Z$305:Z$316,$D1949))</f>
        <v/>
      </c>
      <c r="AA1949" s="45">
        <f>AA1931*Settings!$C$13*(INDEX(AA$318:AA$329,$D1949)+INDEX(AA$305:AA$316,$D1949))</f>
        <v/>
      </c>
      <c r="AB1949" s="45">
        <f>AB1931*Settings!$C$13*(INDEX(AB$318:AB$329,$D1949)+INDEX(AB$305:AB$316,$D1949))</f>
        <v/>
      </c>
      <c r="AC1949" s="45">
        <f>AC1931*Settings!$C$13*(INDEX(AC$318:AC$329,$D1949)+INDEX(AC$305:AC$316,$D1949))</f>
        <v/>
      </c>
      <c r="AD1949" s="46">
        <f>REVENUE(AD1931,Settings!$C$13,INDEX(AD$318:AD$329,$D1949)+INDEX(AD$305:AD$316,$D1949))</f>
        <v/>
      </c>
      <c r="AF1949" s="11">
        <f>LOWER(Settings!$C$4)&amp;".mit."&amp;$A1949&amp;IF($C1949="","","."&amp;$C1949&amp;"."&amp;$B1949)&amp;IF(INDEX(Variables!$D$5:$D$105,MATCH($A1949,Variables!$A$5:$A$105,0))="","","."&amp;INDEX(Variables!$D$5:$D$105,MATCH($A1949,Variables!$A$5:$A$105,0)))&amp;"."&amp;AF$5</f>
        <v/>
      </c>
      <c r="AG1949" s="44">
        <f>AG1931*Settings!$C$13*(INDEX(AG$318:AG$329,$D1949)+INDEX(AG$305:AG$316,$D1949))</f>
        <v/>
      </c>
      <c r="AH1949" s="45">
        <f>AH1931*Settings!$C$13*(INDEX(AH$318:AH$329,$D1949)+INDEX(AH$305:AH$316,$D1949))</f>
        <v/>
      </c>
      <c r="AI1949" s="45">
        <f>AI1931*Settings!$C$13*(INDEX(AI$318:AI$329,$D1949)+INDEX(AI$305:AI$316,$D1949))</f>
        <v/>
      </c>
      <c r="AJ1949" s="45">
        <f>AJ1931*Settings!$C$13*(INDEX(AJ$318:AJ$329,$D1949)+INDEX(AJ$305:AJ$316,$D1949))</f>
        <v/>
      </c>
      <c r="AK1949" s="45">
        <f>AK1931*Settings!$C$13*(INDEX(AK$318:AK$329,$D1949)+INDEX(AK$305:AK$316,$D1949))</f>
        <v/>
      </c>
      <c r="AL1949" s="45">
        <f>AL1931*Settings!$C$13*(INDEX(AL$318:AL$329,$D1949)+INDEX(AL$305:AL$316,$D1949))</f>
        <v/>
      </c>
      <c r="AM1949" s="45">
        <f>AM1931*Settings!$C$13*(INDEX(AM$318:AM$329,$D1949)+INDEX(AM$305:AM$316,$D1949))</f>
        <v/>
      </c>
      <c r="AN1949" s="45">
        <f>AN1931*Settings!$C$13*(INDEX(AN$318:AN$329,$D1949)+INDEX(AN$305:AN$316,$D1949))</f>
        <v/>
      </c>
      <c r="AO1949" s="45">
        <f>AO1931*Settings!$C$13*(INDEX(AO$318:AO$329,$D1949)+INDEX(AO$305:AO$316,$D1949))</f>
        <v/>
      </c>
      <c r="AP1949" s="45">
        <f>AP1931*Settings!$C$13*(INDEX(AP$318:AP$329,$D1949)+INDEX(AP$305:AP$316,$D1949))</f>
        <v/>
      </c>
      <c r="AQ1949" s="45">
        <f>AQ1931*Settings!$C$13*(INDEX(AQ$318:AQ$329,$D1949)+INDEX(AQ$305:AQ$316,$D1949))</f>
        <v/>
      </c>
      <c r="AR1949" s="45">
        <f>AR1931*Settings!$C$13*(INDEX(AR$318:AR$329,$D1949)+INDEX(AR$305:AR$316,$D1949))</f>
        <v/>
      </c>
      <c r="AS1949" s="45">
        <f>AS1931*Settings!$C$13*(INDEX(AS$318:AS$329,$D1949)+INDEX(AS$305:AS$316,$D1949))</f>
        <v/>
      </c>
      <c r="AT1949" s="45">
        <f>AT1931*Settings!$C$13*(INDEX(AT$318:AT$329,$D1949)+INDEX(AT$305:AT$316,$D1949))</f>
        <v/>
      </c>
      <c r="AU1949" s="45">
        <f>AU1931*Settings!$C$13*(INDEX(AU$318:AU$329,$D1949)+INDEX(AU$305:AU$316,$D1949))</f>
        <v/>
      </c>
      <c r="AV1949" s="45">
        <f>AV1931*Settings!$C$13*(INDEX(AV$318:AV$329,$D1949)+INDEX(AV$305:AV$316,$D1949))</f>
        <v/>
      </c>
      <c r="AW1949" s="45">
        <f>AW1931*Settings!$C$13*(INDEX(AW$318:AW$329,$D1949)+INDEX(AW$305:AW$316,$D1949))</f>
        <v/>
      </c>
      <c r="AX1949" s="45">
        <f>AX1931*Settings!$C$13*(INDEX(AX$318:AX$329,$D1949)+INDEX(AX$305:AX$316,$D1949))</f>
        <v/>
      </c>
      <c r="AY1949" s="46">
        <f>REVENUE(AY1931,Settings!$C$13,INDEX(AY$318:AY$329,$D1949)+INDEX(AY$305:AY$316,$D1949))</f>
        <v/>
      </c>
    </row>
    <row r="1950" hidden="1" outlineLevel="2">
      <c r="A1950" s="14" t="inlineStr">
        <is>
          <t>rtx</t>
        </is>
      </c>
      <c r="B1950" s="14" t="inlineStr">
        <is>
          <t>ker</t>
        </is>
      </c>
      <c r="C1950" s="14" t="inlineStr">
        <is>
          <t>oen</t>
        </is>
      </c>
      <c r="D1950" s="37">
        <f>INDEX(Inputs!$R$5:$R$132,MATCH($B1950&amp;"|"&amp;$C1950,Inputs!$A$5:$A$132,0))</f>
        <v/>
      </c>
      <c r="E1950" s="36" t="n"/>
      <c r="F1950" s="36" t="n"/>
      <c r="G1950" s="36" t="n"/>
      <c r="H1950" s="14">
        <f>INDEX(Variables!$B$5:$B$105,MATCH($A1950,Variables!$A$5:$A$105,0))&amp;IF($C1950="",""," | "&amp;INDEX(Mapping!$B$5:$B$26,MATCH($C1950,Mapping!$A$5:$A$26,0))&amp;" | "&amp;INDEX(Mapping!$B$30:$B$41,MATCH($B1950,Mapping!$A$30:$A$41,0)))</f>
        <v/>
      </c>
      <c r="I1950" s="14">
        <f>INDEX(Variables!$C$5:$C$105,MATCH($A1950,Variables!$A$5:$A$105,0))</f>
        <v/>
      </c>
      <c r="J1950" s="14">
        <f>INDEX(Variables!$E$5:$E$105,MATCH($A1950,Variables!$A$5:$A$105,0))</f>
        <v/>
      </c>
      <c r="K1950" s="11">
        <f>LOWER(Settings!$C$4)&amp;".mit."&amp;$A1950&amp;IF($C1950="","","."&amp;$C1950&amp;"."&amp;$B1950)&amp;IF(INDEX(Variables!$D$5:$D$105,MATCH($A1950,Variables!$A$5:$A$105,0))="","","."&amp;INDEX(Variables!$D$5:$D$105,MATCH($A1950,Variables!$A$5:$A$105,0)))&amp;"."&amp;K$5</f>
        <v/>
      </c>
      <c r="L1950" s="44">
        <f>L1932*Settings!$C$13*(INDEX(L$318:L$329,$D1950)+INDEX(L$305:L$316,$D1950))</f>
        <v/>
      </c>
      <c r="M1950" s="45">
        <f>M1932*Settings!$C$13*(INDEX(M$318:M$329,$D1950)+INDEX(M$305:M$316,$D1950))</f>
        <v/>
      </c>
      <c r="N1950" s="45">
        <f>N1932*Settings!$C$13*(INDEX(N$318:N$329,$D1950)+INDEX(N$305:N$316,$D1950))</f>
        <v/>
      </c>
      <c r="O1950" s="45">
        <f>O1932*Settings!$C$13*(INDEX(O$318:O$329,$D1950)+INDEX(O$305:O$316,$D1950))</f>
        <v/>
      </c>
      <c r="P1950" s="45">
        <f>P1932*Settings!$C$13*(INDEX(P$318:P$329,$D1950)+INDEX(P$305:P$316,$D1950))</f>
        <v/>
      </c>
      <c r="Q1950" s="45">
        <f>Q1932*Settings!$C$13*(INDEX(Q$318:Q$329,$D1950)+INDEX(Q$305:Q$316,$D1950))</f>
        <v/>
      </c>
      <c r="R1950" s="45">
        <f>R1932*Settings!$C$13*(INDEX(R$318:R$329,$D1950)+INDEX(R$305:R$316,$D1950))</f>
        <v/>
      </c>
      <c r="S1950" s="45">
        <f>S1932*Settings!$C$13*(INDEX(S$318:S$329,$D1950)+INDEX(S$305:S$316,$D1950))</f>
        <v/>
      </c>
      <c r="T1950" s="45">
        <f>T1932*Settings!$C$13*(INDEX(T$318:T$329,$D1950)+INDEX(T$305:T$316,$D1950))</f>
        <v/>
      </c>
      <c r="U1950" s="45">
        <f>U1932*Settings!$C$13*(INDEX(U$318:U$329,$D1950)+INDEX(U$305:U$316,$D1950))</f>
        <v/>
      </c>
      <c r="V1950" s="45">
        <f>V1932*Settings!$C$13*(INDEX(V$318:V$329,$D1950)+INDEX(V$305:V$316,$D1950))</f>
        <v/>
      </c>
      <c r="W1950" s="45">
        <f>W1932*Settings!$C$13*(INDEX(W$318:W$329,$D1950)+INDEX(W$305:W$316,$D1950))</f>
        <v/>
      </c>
      <c r="X1950" s="45">
        <f>X1932*Settings!$C$13*(INDEX(X$318:X$329,$D1950)+INDEX(X$305:X$316,$D1950))</f>
        <v/>
      </c>
      <c r="Y1950" s="45">
        <f>Y1932*Settings!$C$13*(INDEX(Y$318:Y$329,$D1950)+INDEX(Y$305:Y$316,$D1950))</f>
        <v/>
      </c>
      <c r="Z1950" s="45">
        <f>Z1932*Settings!$C$13*(INDEX(Z$318:Z$329,$D1950)+INDEX(Z$305:Z$316,$D1950))</f>
        <v/>
      </c>
      <c r="AA1950" s="45">
        <f>AA1932*Settings!$C$13*(INDEX(AA$318:AA$329,$D1950)+INDEX(AA$305:AA$316,$D1950))</f>
        <v/>
      </c>
      <c r="AB1950" s="45">
        <f>AB1932*Settings!$C$13*(INDEX(AB$318:AB$329,$D1950)+INDEX(AB$305:AB$316,$D1950))</f>
        <v/>
      </c>
      <c r="AC1950" s="45">
        <f>AC1932*Settings!$C$13*(INDEX(AC$318:AC$329,$D1950)+INDEX(AC$305:AC$316,$D1950))</f>
        <v/>
      </c>
      <c r="AD1950" s="46">
        <f>REVENUE(AD1932,Settings!$C$13,INDEX(AD$318:AD$329,$D1950)+INDEX(AD$305:AD$316,$D1950))</f>
        <v/>
      </c>
      <c r="AF1950" s="11">
        <f>LOWER(Settings!$C$4)&amp;".mit."&amp;$A1950&amp;IF($C1950="","","."&amp;$C1950&amp;"."&amp;$B1950)&amp;IF(INDEX(Variables!$D$5:$D$105,MATCH($A1950,Variables!$A$5:$A$105,0))="","","."&amp;INDEX(Variables!$D$5:$D$105,MATCH($A1950,Variables!$A$5:$A$105,0)))&amp;"."&amp;AF$5</f>
        <v/>
      </c>
      <c r="AG1950" s="44">
        <f>AG1932*Settings!$C$13*(INDEX(AG$318:AG$329,$D1950)+INDEX(AG$305:AG$316,$D1950))</f>
        <v/>
      </c>
      <c r="AH1950" s="45">
        <f>AH1932*Settings!$C$13*(INDEX(AH$318:AH$329,$D1950)+INDEX(AH$305:AH$316,$D1950))</f>
        <v/>
      </c>
      <c r="AI1950" s="45">
        <f>AI1932*Settings!$C$13*(INDEX(AI$318:AI$329,$D1950)+INDEX(AI$305:AI$316,$D1950))</f>
        <v/>
      </c>
      <c r="AJ1950" s="45">
        <f>AJ1932*Settings!$C$13*(INDEX(AJ$318:AJ$329,$D1950)+INDEX(AJ$305:AJ$316,$D1950))</f>
        <v/>
      </c>
      <c r="AK1950" s="45">
        <f>AK1932*Settings!$C$13*(INDEX(AK$318:AK$329,$D1950)+INDEX(AK$305:AK$316,$D1950))</f>
        <v/>
      </c>
      <c r="AL1950" s="45">
        <f>AL1932*Settings!$C$13*(INDEX(AL$318:AL$329,$D1950)+INDEX(AL$305:AL$316,$D1950))</f>
        <v/>
      </c>
      <c r="AM1950" s="45">
        <f>AM1932*Settings!$C$13*(INDEX(AM$318:AM$329,$D1950)+INDEX(AM$305:AM$316,$D1950))</f>
        <v/>
      </c>
      <c r="AN1950" s="45">
        <f>AN1932*Settings!$C$13*(INDEX(AN$318:AN$329,$D1950)+INDEX(AN$305:AN$316,$D1950))</f>
        <v/>
      </c>
      <c r="AO1950" s="45">
        <f>AO1932*Settings!$C$13*(INDEX(AO$318:AO$329,$D1950)+INDEX(AO$305:AO$316,$D1950))</f>
        <v/>
      </c>
      <c r="AP1950" s="45">
        <f>AP1932*Settings!$C$13*(INDEX(AP$318:AP$329,$D1950)+INDEX(AP$305:AP$316,$D1950))</f>
        <v/>
      </c>
      <c r="AQ1950" s="45">
        <f>AQ1932*Settings!$C$13*(INDEX(AQ$318:AQ$329,$D1950)+INDEX(AQ$305:AQ$316,$D1950))</f>
        <v/>
      </c>
      <c r="AR1950" s="45">
        <f>AR1932*Settings!$C$13*(INDEX(AR$318:AR$329,$D1950)+INDEX(AR$305:AR$316,$D1950))</f>
        <v/>
      </c>
      <c r="AS1950" s="45">
        <f>AS1932*Settings!$C$13*(INDEX(AS$318:AS$329,$D1950)+INDEX(AS$305:AS$316,$D1950))</f>
        <v/>
      </c>
      <c r="AT1950" s="45">
        <f>AT1932*Settings!$C$13*(INDEX(AT$318:AT$329,$D1950)+INDEX(AT$305:AT$316,$D1950))</f>
        <v/>
      </c>
      <c r="AU1950" s="45">
        <f>AU1932*Settings!$C$13*(INDEX(AU$318:AU$329,$D1950)+INDEX(AU$305:AU$316,$D1950))</f>
        <v/>
      </c>
      <c r="AV1950" s="45">
        <f>AV1932*Settings!$C$13*(INDEX(AV$318:AV$329,$D1950)+INDEX(AV$305:AV$316,$D1950))</f>
        <v/>
      </c>
      <c r="AW1950" s="45">
        <f>AW1932*Settings!$C$13*(INDEX(AW$318:AW$329,$D1950)+INDEX(AW$305:AW$316,$D1950))</f>
        <v/>
      </c>
      <c r="AX1950" s="45">
        <f>AX1932*Settings!$C$13*(INDEX(AX$318:AX$329,$D1950)+INDEX(AX$305:AX$316,$D1950))</f>
        <v/>
      </c>
      <c r="AY1950" s="46">
        <f>REVENUE(AY1932,Settings!$C$13,INDEX(AY$318:AY$329,$D1950)+INDEX(AY$305:AY$316,$D1950))</f>
        <v/>
      </c>
    </row>
    <row r="1951" hidden="1" outlineLevel="2">
      <c r="A1951" s="14" t="inlineStr">
        <is>
          <t>rtx</t>
        </is>
      </c>
      <c r="B1951" s="14" t="inlineStr">
        <is>
          <t>oop</t>
        </is>
      </c>
      <c r="C1951" s="14" t="inlineStr">
        <is>
          <t>oen</t>
        </is>
      </c>
      <c r="D1951" s="37">
        <f>INDEX(Inputs!$R$5:$R$132,MATCH($B1951&amp;"|"&amp;$C1951,Inputs!$A$5:$A$132,0))</f>
        <v/>
      </c>
      <c r="E1951" s="36" t="n"/>
      <c r="F1951" s="36" t="n"/>
      <c r="G1951" s="36" t="n"/>
      <c r="H1951" s="14">
        <f>INDEX(Variables!$B$5:$B$105,MATCH($A1951,Variables!$A$5:$A$105,0))&amp;IF($C1951="",""," | "&amp;INDEX(Mapping!$B$5:$B$26,MATCH($C1951,Mapping!$A$5:$A$26,0))&amp;" | "&amp;INDEX(Mapping!$B$30:$B$41,MATCH($B1951,Mapping!$A$30:$A$41,0)))</f>
        <v/>
      </c>
      <c r="I1951" s="14">
        <f>INDEX(Variables!$C$5:$C$105,MATCH($A1951,Variables!$A$5:$A$105,0))</f>
        <v/>
      </c>
      <c r="J1951" s="14">
        <f>INDEX(Variables!$E$5:$E$105,MATCH($A1951,Variables!$A$5:$A$105,0))</f>
        <v/>
      </c>
      <c r="K1951" s="11">
        <f>LOWER(Settings!$C$4)&amp;".mit."&amp;$A1951&amp;IF($C1951="","","."&amp;$C1951&amp;"."&amp;$B1951)&amp;IF(INDEX(Variables!$D$5:$D$105,MATCH($A1951,Variables!$A$5:$A$105,0))="","","."&amp;INDEX(Variables!$D$5:$D$105,MATCH($A1951,Variables!$A$5:$A$105,0)))&amp;"."&amp;K$5</f>
        <v/>
      </c>
      <c r="L1951" s="44">
        <f>L1933*Settings!$C$13*(INDEX(L$318:L$329,$D1951)+INDEX(L$305:L$316,$D1951))</f>
        <v/>
      </c>
      <c r="M1951" s="45">
        <f>M1933*Settings!$C$13*(INDEX(M$318:M$329,$D1951)+INDEX(M$305:M$316,$D1951))</f>
        <v/>
      </c>
      <c r="N1951" s="45">
        <f>N1933*Settings!$C$13*(INDEX(N$318:N$329,$D1951)+INDEX(N$305:N$316,$D1951))</f>
        <v/>
      </c>
      <c r="O1951" s="45">
        <f>O1933*Settings!$C$13*(INDEX(O$318:O$329,$D1951)+INDEX(O$305:O$316,$D1951))</f>
        <v/>
      </c>
      <c r="P1951" s="45">
        <f>P1933*Settings!$C$13*(INDEX(P$318:P$329,$D1951)+INDEX(P$305:P$316,$D1951))</f>
        <v/>
      </c>
      <c r="Q1951" s="45">
        <f>Q1933*Settings!$C$13*(INDEX(Q$318:Q$329,$D1951)+INDEX(Q$305:Q$316,$D1951))</f>
        <v/>
      </c>
      <c r="R1951" s="45">
        <f>R1933*Settings!$C$13*(INDEX(R$318:R$329,$D1951)+INDEX(R$305:R$316,$D1951))</f>
        <v/>
      </c>
      <c r="S1951" s="45">
        <f>S1933*Settings!$C$13*(INDEX(S$318:S$329,$D1951)+INDEX(S$305:S$316,$D1951))</f>
        <v/>
      </c>
      <c r="T1951" s="45">
        <f>T1933*Settings!$C$13*(INDEX(T$318:T$329,$D1951)+INDEX(T$305:T$316,$D1951))</f>
        <v/>
      </c>
      <c r="U1951" s="45">
        <f>U1933*Settings!$C$13*(INDEX(U$318:U$329,$D1951)+INDEX(U$305:U$316,$D1951))</f>
        <v/>
      </c>
      <c r="V1951" s="45">
        <f>V1933*Settings!$C$13*(INDEX(V$318:V$329,$D1951)+INDEX(V$305:V$316,$D1951))</f>
        <v/>
      </c>
      <c r="W1951" s="45">
        <f>W1933*Settings!$C$13*(INDEX(W$318:W$329,$D1951)+INDEX(W$305:W$316,$D1951))</f>
        <v/>
      </c>
      <c r="X1951" s="45">
        <f>X1933*Settings!$C$13*(INDEX(X$318:X$329,$D1951)+INDEX(X$305:X$316,$D1951))</f>
        <v/>
      </c>
      <c r="Y1951" s="45">
        <f>Y1933*Settings!$C$13*(INDEX(Y$318:Y$329,$D1951)+INDEX(Y$305:Y$316,$D1951))</f>
        <v/>
      </c>
      <c r="Z1951" s="45">
        <f>Z1933*Settings!$C$13*(INDEX(Z$318:Z$329,$D1951)+INDEX(Z$305:Z$316,$D1951))</f>
        <v/>
      </c>
      <c r="AA1951" s="45">
        <f>AA1933*Settings!$C$13*(INDEX(AA$318:AA$329,$D1951)+INDEX(AA$305:AA$316,$D1951))</f>
        <v/>
      </c>
      <c r="AB1951" s="45">
        <f>AB1933*Settings!$C$13*(INDEX(AB$318:AB$329,$D1951)+INDEX(AB$305:AB$316,$D1951))</f>
        <v/>
      </c>
      <c r="AC1951" s="45">
        <f>AC1933*Settings!$C$13*(INDEX(AC$318:AC$329,$D1951)+INDEX(AC$305:AC$316,$D1951))</f>
        <v/>
      </c>
      <c r="AD1951" s="46">
        <f>REVENUE(AD1933,Settings!$C$13,INDEX(AD$318:AD$329,$D1951)+INDEX(AD$305:AD$316,$D1951))</f>
        <v/>
      </c>
      <c r="AF1951" s="11">
        <f>LOWER(Settings!$C$4)&amp;".mit."&amp;$A1951&amp;IF($C1951="","","."&amp;$C1951&amp;"."&amp;$B1951)&amp;IF(INDEX(Variables!$D$5:$D$105,MATCH($A1951,Variables!$A$5:$A$105,0))="","","."&amp;INDEX(Variables!$D$5:$D$105,MATCH($A1951,Variables!$A$5:$A$105,0)))&amp;"."&amp;AF$5</f>
        <v/>
      </c>
      <c r="AG1951" s="44">
        <f>AG1933*Settings!$C$13*(INDEX(AG$318:AG$329,$D1951)+INDEX(AG$305:AG$316,$D1951))</f>
        <v/>
      </c>
      <c r="AH1951" s="45">
        <f>AH1933*Settings!$C$13*(INDEX(AH$318:AH$329,$D1951)+INDEX(AH$305:AH$316,$D1951))</f>
        <v/>
      </c>
      <c r="AI1951" s="45">
        <f>AI1933*Settings!$C$13*(INDEX(AI$318:AI$329,$D1951)+INDEX(AI$305:AI$316,$D1951))</f>
        <v/>
      </c>
      <c r="AJ1951" s="45">
        <f>AJ1933*Settings!$C$13*(INDEX(AJ$318:AJ$329,$D1951)+INDEX(AJ$305:AJ$316,$D1951))</f>
        <v/>
      </c>
      <c r="AK1951" s="45">
        <f>AK1933*Settings!$C$13*(INDEX(AK$318:AK$329,$D1951)+INDEX(AK$305:AK$316,$D1951))</f>
        <v/>
      </c>
      <c r="AL1951" s="45">
        <f>AL1933*Settings!$C$13*(INDEX(AL$318:AL$329,$D1951)+INDEX(AL$305:AL$316,$D1951))</f>
        <v/>
      </c>
      <c r="AM1951" s="45">
        <f>AM1933*Settings!$C$13*(INDEX(AM$318:AM$329,$D1951)+INDEX(AM$305:AM$316,$D1951))</f>
        <v/>
      </c>
      <c r="AN1951" s="45">
        <f>AN1933*Settings!$C$13*(INDEX(AN$318:AN$329,$D1951)+INDEX(AN$305:AN$316,$D1951))</f>
        <v/>
      </c>
      <c r="AO1951" s="45">
        <f>AO1933*Settings!$C$13*(INDEX(AO$318:AO$329,$D1951)+INDEX(AO$305:AO$316,$D1951))</f>
        <v/>
      </c>
      <c r="AP1951" s="45">
        <f>AP1933*Settings!$C$13*(INDEX(AP$318:AP$329,$D1951)+INDEX(AP$305:AP$316,$D1951))</f>
        <v/>
      </c>
      <c r="AQ1951" s="45">
        <f>AQ1933*Settings!$C$13*(INDEX(AQ$318:AQ$329,$D1951)+INDEX(AQ$305:AQ$316,$D1951))</f>
        <v/>
      </c>
      <c r="AR1951" s="45">
        <f>AR1933*Settings!$C$13*(INDEX(AR$318:AR$329,$D1951)+INDEX(AR$305:AR$316,$D1951))</f>
        <v/>
      </c>
      <c r="AS1951" s="45">
        <f>AS1933*Settings!$C$13*(INDEX(AS$318:AS$329,$D1951)+INDEX(AS$305:AS$316,$D1951))</f>
        <v/>
      </c>
      <c r="AT1951" s="45">
        <f>AT1933*Settings!$C$13*(INDEX(AT$318:AT$329,$D1951)+INDEX(AT$305:AT$316,$D1951))</f>
        <v/>
      </c>
      <c r="AU1951" s="45">
        <f>AU1933*Settings!$C$13*(INDEX(AU$318:AU$329,$D1951)+INDEX(AU$305:AU$316,$D1951))</f>
        <v/>
      </c>
      <c r="AV1951" s="45">
        <f>AV1933*Settings!$C$13*(INDEX(AV$318:AV$329,$D1951)+INDEX(AV$305:AV$316,$D1951))</f>
        <v/>
      </c>
      <c r="AW1951" s="45">
        <f>AW1933*Settings!$C$13*(INDEX(AW$318:AW$329,$D1951)+INDEX(AW$305:AW$316,$D1951))</f>
        <v/>
      </c>
      <c r="AX1951" s="45">
        <f>AX1933*Settings!$C$13*(INDEX(AX$318:AX$329,$D1951)+INDEX(AX$305:AX$316,$D1951))</f>
        <v/>
      </c>
      <c r="AY1951" s="46">
        <f>REVENUE(AY1933,Settings!$C$13,INDEX(AY$318:AY$329,$D1951)+INDEX(AY$305:AY$316,$D1951))</f>
        <v/>
      </c>
    </row>
    <row r="1952" hidden="1" outlineLevel="2">
      <c r="A1952" s="14" t="inlineStr">
        <is>
          <t>rtx</t>
        </is>
      </c>
      <c r="B1952" s="14" t="inlineStr">
        <is>
          <t>bio</t>
        </is>
      </c>
      <c r="C1952" s="14" t="inlineStr">
        <is>
          <t>oen</t>
        </is>
      </c>
      <c r="D1952" s="37">
        <f>INDEX(Inputs!$R$5:$R$132,MATCH($B1952&amp;"|"&amp;$C1952,Inputs!$A$5:$A$132,0))</f>
        <v/>
      </c>
      <c r="E1952" s="36" t="n"/>
      <c r="F1952" s="36" t="n"/>
      <c r="G1952" s="36" t="n"/>
      <c r="H1952" s="14">
        <f>INDEX(Variables!$B$5:$B$105,MATCH($A1952,Variables!$A$5:$A$105,0))&amp;IF($C1952="",""," | "&amp;INDEX(Mapping!$B$5:$B$26,MATCH($C1952,Mapping!$A$5:$A$26,0))&amp;" | "&amp;INDEX(Mapping!$B$30:$B$41,MATCH($B1952,Mapping!$A$30:$A$41,0)))</f>
        <v/>
      </c>
      <c r="I1952" s="14">
        <f>INDEX(Variables!$C$5:$C$105,MATCH($A1952,Variables!$A$5:$A$105,0))</f>
        <v/>
      </c>
      <c r="J1952" s="14">
        <f>INDEX(Variables!$E$5:$E$105,MATCH($A1952,Variables!$A$5:$A$105,0))</f>
        <v/>
      </c>
      <c r="K1952" s="11">
        <f>LOWER(Settings!$C$4)&amp;".mit."&amp;$A1952&amp;IF($C1952="","","."&amp;$C1952&amp;"."&amp;$B1952)&amp;IF(INDEX(Variables!$D$5:$D$105,MATCH($A1952,Variables!$A$5:$A$105,0))="","","."&amp;INDEX(Variables!$D$5:$D$105,MATCH($A1952,Variables!$A$5:$A$105,0)))&amp;"."&amp;K$5</f>
        <v/>
      </c>
      <c r="L1952" s="44">
        <f>L1934*Settings!$C$13*(INDEX(L$318:L$329,$D1952)+INDEX(L$305:L$316,$D1952))</f>
        <v/>
      </c>
      <c r="M1952" s="45">
        <f>M1934*Settings!$C$13*(INDEX(M$318:M$329,$D1952)+INDEX(M$305:M$316,$D1952))</f>
        <v/>
      </c>
      <c r="N1952" s="45">
        <f>N1934*Settings!$C$13*(INDEX(N$318:N$329,$D1952)+INDEX(N$305:N$316,$D1952))</f>
        <v/>
      </c>
      <c r="O1952" s="45">
        <f>O1934*Settings!$C$13*(INDEX(O$318:O$329,$D1952)+INDEX(O$305:O$316,$D1952))</f>
        <v/>
      </c>
      <c r="P1952" s="45">
        <f>P1934*Settings!$C$13*(INDEX(P$318:P$329,$D1952)+INDEX(P$305:P$316,$D1952))</f>
        <v/>
      </c>
      <c r="Q1952" s="45">
        <f>Q1934*Settings!$C$13*(INDEX(Q$318:Q$329,$D1952)+INDEX(Q$305:Q$316,$D1952))</f>
        <v/>
      </c>
      <c r="R1952" s="45">
        <f>R1934*Settings!$C$13*(INDEX(R$318:R$329,$D1952)+INDEX(R$305:R$316,$D1952))</f>
        <v/>
      </c>
      <c r="S1952" s="45">
        <f>S1934*Settings!$C$13*(INDEX(S$318:S$329,$D1952)+INDEX(S$305:S$316,$D1952))</f>
        <v/>
      </c>
      <c r="T1952" s="45">
        <f>T1934*Settings!$C$13*(INDEX(T$318:T$329,$D1952)+INDEX(T$305:T$316,$D1952))</f>
        <v/>
      </c>
      <c r="U1952" s="45">
        <f>U1934*Settings!$C$13*(INDEX(U$318:U$329,$D1952)+INDEX(U$305:U$316,$D1952))</f>
        <v/>
      </c>
      <c r="V1952" s="45">
        <f>V1934*Settings!$C$13*(INDEX(V$318:V$329,$D1952)+INDEX(V$305:V$316,$D1952))</f>
        <v/>
      </c>
      <c r="W1952" s="45">
        <f>W1934*Settings!$C$13*(INDEX(W$318:W$329,$D1952)+INDEX(W$305:W$316,$D1952))</f>
        <v/>
      </c>
      <c r="X1952" s="45">
        <f>X1934*Settings!$C$13*(INDEX(X$318:X$329,$D1952)+INDEX(X$305:X$316,$D1952))</f>
        <v/>
      </c>
      <c r="Y1952" s="45">
        <f>Y1934*Settings!$C$13*(INDEX(Y$318:Y$329,$D1952)+INDEX(Y$305:Y$316,$D1952))</f>
        <v/>
      </c>
      <c r="Z1952" s="45">
        <f>Z1934*Settings!$C$13*(INDEX(Z$318:Z$329,$D1952)+INDEX(Z$305:Z$316,$D1952))</f>
        <v/>
      </c>
      <c r="AA1952" s="45">
        <f>AA1934*Settings!$C$13*(INDEX(AA$318:AA$329,$D1952)+INDEX(AA$305:AA$316,$D1952))</f>
        <v/>
      </c>
      <c r="AB1952" s="45">
        <f>AB1934*Settings!$C$13*(INDEX(AB$318:AB$329,$D1952)+INDEX(AB$305:AB$316,$D1952))</f>
        <v/>
      </c>
      <c r="AC1952" s="45">
        <f>AC1934*Settings!$C$13*(INDEX(AC$318:AC$329,$D1952)+INDEX(AC$305:AC$316,$D1952))</f>
        <v/>
      </c>
      <c r="AD1952" s="46">
        <f>REVENUE(AD1934,Settings!$C$13,INDEX(AD$318:AD$329,$D1952)+INDEX(AD$305:AD$316,$D1952))</f>
        <v/>
      </c>
      <c r="AF1952" s="11">
        <f>LOWER(Settings!$C$4)&amp;".mit."&amp;$A1952&amp;IF($C1952="","","."&amp;$C1952&amp;"."&amp;$B1952)&amp;IF(INDEX(Variables!$D$5:$D$105,MATCH($A1952,Variables!$A$5:$A$105,0))="","","."&amp;INDEX(Variables!$D$5:$D$105,MATCH($A1952,Variables!$A$5:$A$105,0)))&amp;"."&amp;AF$5</f>
        <v/>
      </c>
      <c r="AG1952" s="44">
        <f>AG1934*Settings!$C$13*(INDEX(AG$318:AG$329,$D1952)+INDEX(AG$305:AG$316,$D1952))</f>
        <v/>
      </c>
      <c r="AH1952" s="45">
        <f>AH1934*Settings!$C$13*(INDEX(AH$318:AH$329,$D1952)+INDEX(AH$305:AH$316,$D1952))</f>
        <v/>
      </c>
      <c r="AI1952" s="45">
        <f>AI1934*Settings!$C$13*(INDEX(AI$318:AI$329,$D1952)+INDEX(AI$305:AI$316,$D1952))</f>
        <v/>
      </c>
      <c r="AJ1952" s="45">
        <f>AJ1934*Settings!$C$13*(INDEX(AJ$318:AJ$329,$D1952)+INDEX(AJ$305:AJ$316,$D1952))</f>
        <v/>
      </c>
      <c r="AK1952" s="45">
        <f>AK1934*Settings!$C$13*(INDEX(AK$318:AK$329,$D1952)+INDEX(AK$305:AK$316,$D1952))</f>
        <v/>
      </c>
      <c r="AL1952" s="45">
        <f>AL1934*Settings!$C$13*(INDEX(AL$318:AL$329,$D1952)+INDEX(AL$305:AL$316,$D1952))</f>
        <v/>
      </c>
      <c r="AM1952" s="45">
        <f>AM1934*Settings!$C$13*(INDEX(AM$318:AM$329,$D1952)+INDEX(AM$305:AM$316,$D1952))</f>
        <v/>
      </c>
      <c r="AN1952" s="45">
        <f>AN1934*Settings!$C$13*(INDEX(AN$318:AN$329,$D1952)+INDEX(AN$305:AN$316,$D1952))</f>
        <v/>
      </c>
      <c r="AO1952" s="45">
        <f>AO1934*Settings!$C$13*(INDEX(AO$318:AO$329,$D1952)+INDEX(AO$305:AO$316,$D1952))</f>
        <v/>
      </c>
      <c r="AP1952" s="45">
        <f>AP1934*Settings!$C$13*(INDEX(AP$318:AP$329,$D1952)+INDEX(AP$305:AP$316,$D1952))</f>
        <v/>
      </c>
      <c r="AQ1952" s="45">
        <f>AQ1934*Settings!$C$13*(INDEX(AQ$318:AQ$329,$D1952)+INDEX(AQ$305:AQ$316,$D1952))</f>
        <v/>
      </c>
      <c r="AR1952" s="45">
        <f>AR1934*Settings!$C$13*(INDEX(AR$318:AR$329,$D1952)+INDEX(AR$305:AR$316,$D1952))</f>
        <v/>
      </c>
      <c r="AS1952" s="45">
        <f>AS1934*Settings!$C$13*(INDEX(AS$318:AS$329,$D1952)+INDEX(AS$305:AS$316,$D1952))</f>
        <v/>
      </c>
      <c r="AT1952" s="45">
        <f>AT1934*Settings!$C$13*(INDEX(AT$318:AT$329,$D1952)+INDEX(AT$305:AT$316,$D1952))</f>
        <v/>
      </c>
      <c r="AU1952" s="45">
        <f>AU1934*Settings!$C$13*(INDEX(AU$318:AU$329,$D1952)+INDEX(AU$305:AU$316,$D1952))</f>
        <v/>
      </c>
      <c r="AV1952" s="45">
        <f>AV1934*Settings!$C$13*(INDEX(AV$318:AV$329,$D1952)+INDEX(AV$305:AV$316,$D1952))</f>
        <v/>
      </c>
      <c r="AW1952" s="45">
        <f>AW1934*Settings!$C$13*(INDEX(AW$318:AW$329,$D1952)+INDEX(AW$305:AW$316,$D1952))</f>
        <v/>
      </c>
      <c r="AX1952" s="45">
        <f>AX1934*Settings!$C$13*(INDEX(AX$318:AX$329,$D1952)+INDEX(AX$305:AX$316,$D1952))</f>
        <v/>
      </c>
      <c r="AY1952" s="46">
        <f>REVENUE(AY1934,Settings!$C$13,INDEX(AY$318:AY$329,$D1952)+INDEX(AY$305:AY$316,$D1952))</f>
        <v/>
      </c>
    </row>
    <row r="1953" hidden="1" outlineLevel="2"/>
    <row r="1954" hidden="1" outlineLevel="2">
      <c r="A1954" s="14" t="inlineStr">
        <is>
          <t>rsub</t>
        </is>
      </c>
      <c r="B1954" s="14" t="inlineStr">
        <is>
          <t>coa</t>
        </is>
      </c>
      <c r="C1954" s="14" t="inlineStr">
        <is>
          <t>oen</t>
        </is>
      </c>
      <c r="D1954" s="37">
        <f>INDEX(Inputs!$R$5:$R$132,MATCH($B1954&amp;"|"&amp;$C1954,Inputs!$A$5:$A$132,0))</f>
        <v/>
      </c>
      <c r="E1954" s="36" t="n"/>
      <c r="F1954" s="36" t="n"/>
      <c r="G1954" s="36" t="n"/>
      <c r="H1954" s="14">
        <f>INDEX(Variables!$B$5:$B$105,MATCH($A1954,Variables!$A$5:$A$105,0))&amp;IF($C1954="",""," | "&amp;INDEX(Mapping!$B$5:$B$26,MATCH($C1954,Mapping!$A$5:$A$26,0))&amp;" | "&amp;INDEX(Mapping!$B$30:$B$41,MATCH($B1954,Mapping!$A$30:$A$41,0)))</f>
        <v/>
      </c>
      <c r="I1954" s="14">
        <f>INDEX(Variables!$C$5:$C$105,MATCH($A1954,Variables!$A$5:$A$105,0))</f>
        <v/>
      </c>
      <c r="J1954" s="14">
        <f>INDEX(Variables!$E$5:$E$105,MATCH($A1954,Variables!$A$5:$A$105,0))</f>
        <v/>
      </c>
      <c r="K1954" s="11">
        <f>LOWER(Settings!$C$4)&amp;".mit."&amp;$A1954&amp;IF($C1954="","","."&amp;$C1954&amp;"."&amp;$B1954)&amp;IF(INDEX(Variables!$D$5:$D$105,MATCH($A1954,Variables!$A$5:$A$105,0))="","","."&amp;INDEX(Variables!$D$5:$D$105,MATCH($A1954,Variables!$A$5:$A$105,0)))&amp;"."&amp;K$5</f>
        <v/>
      </c>
      <c r="L1954" s="44">
        <f>L1927*Settings!$C$13*(INDEX(L$331:L$342,$D1954))</f>
        <v/>
      </c>
      <c r="M1954" s="45">
        <f>M1927*Settings!$C$13*(INDEX(M$331:M$342,$D1954))</f>
        <v/>
      </c>
      <c r="N1954" s="45">
        <f>N1927*Settings!$C$13*(INDEX(N$331:N$342,$D1954))</f>
        <v/>
      </c>
      <c r="O1954" s="45">
        <f>O1927*Settings!$C$13*(INDEX(O$331:O$342,$D1954))</f>
        <v/>
      </c>
      <c r="P1954" s="45">
        <f>P1927*Settings!$C$13*(INDEX(P$331:P$342,$D1954))</f>
        <v/>
      </c>
      <c r="Q1954" s="45">
        <f>Q1927*Settings!$C$13*(INDEX(Q$331:Q$342,$D1954))</f>
        <v/>
      </c>
      <c r="R1954" s="45">
        <f>R1927*Settings!$C$13*(INDEX(R$331:R$342,$D1954))</f>
        <v/>
      </c>
      <c r="S1954" s="45">
        <f>S1927*Settings!$C$13*(INDEX(S$331:S$342,$D1954))</f>
        <v/>
      </c>
      <c r="T1954" s="45">
        <f>T1927*Settings!$C$13*(INDEX(T$331:T$342,$D1954))</f>
        <v/>
      </c>
      <c r="U1954" s="45">
        <f>U1927*Settings!$C$13*(INDEX(U$331:U$342,$D1954))</f>
        <v/>
      </c>
      <c r="V1954" s="45">
        <f>V1927*Settings!$C$13*(INDEX(V$331:V$342,$D1954))</f>
        <v/>
      </c>
      <c r="W1954" s="45">
        <f>W1927*Settings!$C$13*(INDEX(W$331:W$342,$D1954))</f>
        <v/>
      </c>
      <c r="X1954" s="45">
        <f>X1927*Settings!$C$13*(INDEX(X$331:X$342,$D1954))</f>
        <v/>
      </c>
      <c r="Y1954" s="45">
        <f>Y1927*Settings!$C$13*(INDEX(Y$331:Y$342,$D1954))</f>
        <v/>
      </c>
      <c r="Z1954" s="45">
        <f>Z1927*Settings!$C$13*(INDEX(Z$331:Z$342,$D1954))</f>
        <v/>
      </c>
      <c r="AA1954" s="45">
        <f>AA1927*Settings!$C$13*(INDEX(AA$331:AA$342,$D1954))</f>
        <v/>
      </c>
      <c r="AB1954" s="45">
        <f>AB1927*Settings!$C$13*(INDEX(AB$331:AB$342,$D1954))</f>
        <v/>
      </c>
      <c r="AC1954" s="45">
        <f>AC1927*Settings!$C$13*(INDEX(AC$331:AC$342,$D1954))</f>
        <v/>
      </c>
      <c r="AD1954" s="46">
        <f>REVENUE(AD1927,Settings!$C$13,INDEX(AD$331:AD$342,$D1954))</f>
        <v/>
      </c>
      <c r="AF1954" s="11">
        <f>LOWER(Settings!$C$4)&amp;".mit."&amp;$A1954&amp;IF($C1954="","","."&amp;$C1954&amp;"."&amp;$B1954)&amp;IF(INDEX(Variables!$D$5:$D$105,MATCH($A1954,Variables!$A$5:$A$105,0))="","","."&amp;INDEX(Variables!$D$5:$D$105,MATCH($A1954,Variables!$A$5:$A$105,0)))&amp;"."&amp;AF$5</f>
        <v/>
      </c>
      <c r="AG1954" s="44">
        <f>AG1927*Settings!$C$13*(INDEX(AG$331:AG$342,$D1954))</f>
        <v/>
      </c>
      <c r="AH1954" s="45">
        <f>AH1927*Settings!$C$13*(INDEX(AH$331:AH$342,$D1954))</f>
        <v/>
      </c>
      <c r="AI1954" s="45">
        <f>AI1927*Settings!$C$13*(INDEX(AI$331:AI$342,$D1954))</f>
        <v/>
      </c>
      <c r="AJ1954" s="45">
        <f>AJ1927*Settings!$C$13*(INDEX(AJ$331:AJ$342,$D1954))</f>
        <v/>
      </c>
      <c r="AK1954" s="45">
        <f>AK1927*Settings!$C$13*(INDEX(AK$331:AK$342,$D1954))</f>
        <v/>
      </c>
      <c r="AL1954" s="45">
        <f>AL1927*Settings!$C$13*(INDEX(AL$331:AL$342,$D1954))</f>
        <v/>
      </c>
      <c r="AM1954" s="45">
        <f>AM1927*Settings!$C$13*(INDEX(AM$331:AM$342,$D1954))</f>
        <v/>
      </c>
      <c r="AN1954" s="45">
        <f>AN1927*Settings!$C$13*(INDEX(AN$331:AN$342,$D1954))</f>
        <v/>
      </c>
      <c r="AO1954" s="45">
        <f>AO1927*Settings!$C$13*(INDEX(AO$331:AO$342,$D1954))</f>
        <v/>
      </c>
      <c r="AP1954" s="45">
        <f>AP1927*Settings!$C$13*(INDEX(AP$331:AP$342,$D1954))</f>
        <v/>
      </c>
      <c r="AQ1954" s="45">
        <f>AQ1927*Settings!$C$13*(INDEX(AQ$331:AQ$342,$D1954))</f>
        <v/>
      </c>
      <c r="AR1954" s="45">
        <f>AR1927*Settings!$C$13*(INDEX(AR$331:AR$342,$D1954))</f>
        <v/>
      </c>
      <c r="AS1954" s="45">
        <f>AS1927*Settings!$C$13*(INDEX(AS$331:AS$342,$D1954))</f>
        <v/>
      </c>
      <c r="AT1954" s="45">
        <f>AT1927*Settings!$C$13*(INDEX(AT$331:AT$342,$D1954))</f>
        <v/>
      </c>
      <c r="AU1954" s="45">
        <f>AU1927*Settings!$C$13*(INDEX(AU$331:AU$342,$D1954))</f>
        <v/>
      </c>
      <c r="AV1954" s="45">
        <f>AV1927*Settings!$C$13*(INDEX(AV$331:AV$342,$D1954))</f>
        <v/>
      </c>
      <c r="AW1954" s="45">
        <f>AW1927*Settings!$C$13*(INDEX(AW$331:AW$342,$D1954))</f>
        <v/>
      </c>
      <c r="AX1954" s="45">
        <f>AX1927*Settings!$C$13*(INDEX(AX$331:AX$342,$D1954))</f>
        <v/>
      </c>
      <c r="AY1954" s="46">
        <f>REVENUE(AY1927,Settings!$C$13,INDEX(AY$331:AY$342,$D1954))</f>
        <v/>
      </c>
    </row>
    <row r="1955" hidden="1" outlineLevel="2">
      <c r="A1955" s="14" t="inlineStr">
        <is>
          <t>rsub</t>
        </is>
      </c>
      <c r="B1955" s="14" t="inlineStr">
        <is>
          <t>nga</t>
        </is>
      </c>
      <c r="C1955" s="14" t="inlineStr">
        <is>
          <t>oen</t>
        </is>
      </c>
      <c r="D1955" s="37">
        <f>INDEX(Inputs!$R$5:$R$132,MATCH($B1955&amp;"|"&amp;$C1955,Inputs!$A$5:$A$132,0))</f>
        <v/>
      </c>
      <c r="E1955" s="36" t="n"/>
      <c r="F1955" s="36" t="n"/>
      <c r="G1955" s="36" t="n"/>
      <c r="H1955" s="14">
        <f>INDEX(Variables!$B$5:$B$105,MATCH($A1955,Variables!$A$5:$A$105,0))&amp;IF($C1955="",""," | "&amp;INDEX(Mapping!$B$5:$B$26,MATCH($C1955,Mapping!$A$5:$A$26,0))&amp;" | "&amp;INDEX(Mapping!$B$30:$B$41,MATCH($B1955,Mapping!$A$30:$A$41,0)))</f>
        <v/>
      </c>
      <c r="I1955" s="14">
        <f>INDEX(Variables!$C$5:$C$105,MATCH($A1955,Variables!$A$5:$A$105,0))</f>
        <v/>
      </c>
      <c r="J1955" s="14">
        <f>INDEX(Variables!$E$5:$E$105,MATCH($A1955,Variables!$A$5:$A$105,0))</f>
        <v/>
      </c>
      <c r="K1955" s="11">
        <f>LOWER(Settings!$C$4)&amp;".mit."&amp;$A1955&amp;IF($C1955="","","."&amp;$C1955&amp;"."&amp;$B1955)&amp;IF(INDEX(Variables!$D$5:$D$105,MATCH($A1955,Variables!$A$5:$A$105,0))="","","."&amp;INDEX(Variables!$D$5:$D$105,MATCH($A1955,Variables!$A$5:$A$105,0)))&amp;"."&amp;K$5</f>
        <v/>
      </c>
      <c r="L1955" s="44">
        <f>L1928*Settings!$C$13*(INDEX(L$331:L$342,$D1955))</f>
        <v/>
      </c>
      <c r="M1955" s="45">
        <f>M1928*Settings!$C$13*(INDEX(M$331:M$342,$D1955))</f>
        <v/>
      </c>
      <c r="N1955" s="45">
        <f>N1928*Settings!$C$13*(INDEX(N$331:N$342,$D1955))</f>
        <v/>
      </c>
      <c r="O1955" s="45">
        <f>O1928*Settings!$C$13*(INDEX(O$331:O$342,$D1955))</f>
        <v/>
      </c>
      <c r="P1955" s="45">
        <f>P1928*Settings!$C$13*(INDEX(P$331:P$342,$D1955))</f>
        <v/>
      </c>
      <c r="Q1955" s="45">
        <f>Q1928*Settings!$C$13*(INDEX(Q$331:Q$342,$D1955))</f>
        <v/>
      </c>
      <c r="R1955" s="45">
        <f>R1928*Settings!$C$13*(INDEX(R$331:R$342,$D1955))</f>
        <v/>
      </c>
      <c r="S1955" s="45">
        <f>S1928*Settings!$C$13*(INDEX(S$331:S$342,$D1955))</f>
        <v/>
      </c>
      <c r="T1955" s="45">
        <f>T1928*Settings!$C$13*(INDEX(T$331:T$342,$D1955))</f>
        <v/>
      </c>
      <c r="U1955" s="45">
        <f>U1928*Settings!$C$13*(INDEX(U$331:U$342,$D1955))</f>
        <v/>
      </c>
      <c r="V1955" s="45">
        <f>V1928*Settings!$C$13*(INDEX(V$331:V$342,$D1955))</f>
        <v/>
      </c>
      <c r="W1955" s="45">
        <f>W1928*Settings!$C$13*(INDEX(W$331:W$342,$D1955))</f>
        <v/>
      </c>
      <c r="X1955" s="45">
        <f>X1928*Settings!$C$13*(INDEX(X$331:X$342,$D1955))</f>
        <v/>
      </c>
      <c r="Y1955" s="45">
        <f>Y1928*Settings!$C$13*(INDEX(Y$331:Y$342,$D1955))</f>
        <v/>
      </c>
      <c r="Z1955" s="45">
        <f>Z1928*Settings!$C$13*(INDEX(Z$331:Z$342,$D1955))</f>
        <v/>
      </c>
      <c r="AA1955" s="45">
        <f>AA1928*Settings!$C$13*(INDEX(AA$331:AA$342,$D1955))</f>
        <v/>
      </c>
      <c r="AB1955" s="45">
        <f>AB1928*Settings!$C$13*(INDEX(AB$331:AB$342,$D1955))</f>
        <v/>
      </c>
      <c r="AC1955" s="45">
        <f>AC1928*Settings!$C$13*(INDEX(AC$331:AC$342,$D1955))</f>
        <v/>
      </c>
      <c r="AD1955" s="46">
        <f>REVENUE(AD1928,Settings!$C$13,INDEX(AD$331:AD$342,$D1955))</f>
        <v/>
      </c>
      <c r="AF1955" s="11">
        <f>LOWER(Settings!$C$4)&amp;".mit."&amp;$A1955&amp;IF($C1955="","","."&amp;$C1955&amp;"."&amp;$B1955)&amp;IF(INDEX(Variables!$D$5:$D$105,MATCH($A1955,Variables!$A$5:$A$105,0))="","","."&amp;INDEX(Variables!$D$5:$D$105,MATCH($A1955,Variables!$A$5:$A$105,0)))&amp;"."&amp;AF$5</f>
        <v/>
      </c>
      <c r="AG1955" s="44">
        <f>AG1928*Settings!$C$13*(INDEX(AG$331:AG$342,$D1955))</f>
        <v/>
      </c>
      <c r="AH1955" s="45">
        <f>AH1928*Settings!$C$13*(INDEX(AH$331:AH$342,$D1955))</f>
        <v/>
      </c>
      <c r="AI1955" s="45">
        <f>AI1928*Settings!$C$13*(INDEX(AI$331:AI$342,$D1955))</f>
        <v/>
      </c>
      <c r="AJ1955" s="45">
        <f>AJ1928*Settings!$C$13*(INDEX(AJ$331:AJ$342,$D1955))</f>
        <v/>
      </c>
      <c r="AK1955" s="45">
        <f>AK1928*Settings!$C$13*(INDEX(AK$331:AK$342,$D1955))</f>
        <v/>
      </c>
      <c r="AL1955" s="45">
        <f>AL1928*Settings!$C$13*(INDEX(AL$331:AL$342,$D1955))</f>
        <v/>
      </c>
      <c r="AM1955" s="45">
        <f>AM1928*Settings!$C$13*(INDEX(AM$331:AM$342,$D1955))</f>
        <v/>
      </c>
      <c r="AN1955" s="45">
        <f>AN1928*Settings!$C$13*(INDEX(AN$331:AN$342,$D1955))</f>
        <v/>
      </c>
      <c r="AO1955" s="45">
        <f>AO1928*Settings!$C$13*(INDEX(AO$331:AO$342,$D1955))</f>
        <v/>
      </c>
      <c r="AP1955" s="45">
        <f>AP1928*Settings!$C$13*(INDEX(AP$331:AP$342,$D1955))</f>
        <v/>
      </c>
      <c r="AQ1955" s="45">
        <f>AQ1928*Settings!$C$13*(INDEX(AQ$331:AQ$342,$D1955))</f>
        <v/>
      </c>
      <c r="AR1955" s="45">
        <f>AR1928*Settings!$C$13*(INDEX(AR$331:AR$342,$D1955))</f>
        <v/>
      </c>
      <c r="AS1955" s="45">
        <f>AS1928*Settings!$C$13*(INDEX(AS$331:AS$342,$D1955))</f>
        <v/>
      </c>
      <c r="AT1955" s="45">
        <f>AT1928*Settings!$C$13*(INDEX(AT$331:AT$342,$D1955))</f>
        <v/>
      </c>
      <c r="AU1955" s="45">
        <f>AU1928*Settings!$C$13*(INDEX(AU$331:AU$342,$D1955))</f>
        <v/>
      </c>
      <c r="AV1955" s="45">
        <f>AV1928*Settings!$C$13*(INDEX(AV$331:AV$342,$D1955))</f>
        <v/>
      </c>
      <c r="AW1955" s="45">
        <f>AW1928*Settings!$C$13*(INDEX(AW$331:AW$342,$D1955))</f>
        <v/>
      </c>
      <c r="AX1955" s="45">
        <f>AX1928*Settings!$C$13*(INDEX(AX$331:AX$342,$D1955))</f>
        <v/>
      </c>
      <c r="AY1955" s="46">
        <f>REVENUE(AY1928,Settings!$C$13,INDEX(AY$331:AY$342,$D1955))</f>
        <v/>
      </c>
    </row>
    <row r="1956" hidden="1" outlineLevel="2">
      <c r="A1956" s="14" t="inlineStr">
        <is>
          <t>rsub</t>
        </is>
      </c>
      <c r="B1956" s="14" t="inlineStr">
        <is>
          <t>gso</t>
        </is>
      </c>
      <c r="C1956" s="14" t="inlineStr">
        <is>
          <t>oen</t>
        </is>
      </c>
      <c r="D1956" s="37">
        <f>INDEX(Inputs!$R$5:$R$132,MATCH($B1956&amp;"|"&amp;$C1956,Inputs!$A$5:$A$132,0))</f>
        <v/>
      </c>
      <c r="E1956" s="36" t="n"/>
      <c r="F1956" s="36" t="n"/>
      <c r="G1956" s="36" t="n"/>
      <c r="H1956" s="14">
        <f>INDEX(Variables!$B$5:$B$105,MATCH($A1956,Variables!$A$5:$A$105,0))&amp;IF($C1956="",""," | "&amp;INDEX(Mapping!$B$5:$B$26,MATCH($C1956,Mapping!$A$5:$A$26,0))&amp;" | "&amp;INDEX(Mapping!$B$30:$B$41,MATCH($B1956,Mapping!$A$30:$A$41,0)))</f>
        <v/>
      </c>
      <c r="I1956" s="14">
        <f>INDEX(Variables!$C$5:$C$105,MATCH($A1956,Variables!$A$5:$A$105,0))</f>
        <v/>
      </c>
      <c r="J1956" s="14">
        <f>INDEX(Variables!$E$5:$E$105,MATCH($A1956,Variables!$A$5:$A$105,0))</f>
        <v/>
      </c>
      <c r="K1956" s="11">
        <f>LOWER(Settings!$C$4)&amp;".mit."&amp;$A1956&amp;IF($C1956="","","."&amp;$C1956&amp;"."&amp;$B1956)&amp;IF(INDEX(Variables!$D$5:$D$105,MATCH($A1956,Variables!$A$5:$A$105,0))="","","."&amp;INDEX(Variables!$D$5:$D$105,MATCH($A1956,Variables!$A$5:$A$105,0)))&amp;"."&amp;K$5</f>
        <v/>
      </c>
      <c r="L1956" s="44">
        <f>L1929*Settings!$C$13*(INDEX(L$331:L$342,$D1956))</f>
        <v/>
      </c>
      <c r="M1956" s="45">
        <f>M1929*Settings!$C$13*(INDEX(M$331:M$342,$D1956))</f>
        <v/>
      </c>
      <c r="N1956" s="45">
        <f>N1929*Settings!$C$13*(INDEX(N$331:N$342,$D1956))</f>
        <v/>
      </c>
      <c r="O1956" s="45">
        <f>O1929*Settings!$C$13*(INDEX(O$331:O$342,$D1956))</f>
        <v/>
      </c>
      <c r="P1956" s="45">
        <f>P1929*Settings!$C$13*(INDEX(P$331:P$342,$D1956))</f>
        <v/>
      </c>
      <c r="Q1956" s="45">
        <f>Q1929*Settings!$C$13*(INDEX(Q$331:Q$342,$D1956))</f>
        <v/>
      </c>
      <c r="R1956" s="45">
        <f>R1929*Settings!$C$13*(INDEX(R$331:R$342,$D1956))</f>
        <v/>
      </c>
      <c r="S1956" s="45">
        <f>S1929*Settings!$C$13*(INDEX(S$331:S$342,$D1956))</f>
        <v/>
      </c>
      <c r="T1956" s="45">
        <f>T1929*Settings!$C$13*(INDEX(T$331:T$342,$D1956))</f>
        <v/>
      </c>
      <c r="U1956" s="45">
        <f>U1929*Settings!$C$13*(INDEX(U$331:U$342,$D1956))</f>
        <v/>
      </c>
      <c r="V1956" s="45">
        <f>V1929*Settings!$C$13*(INDEX(V$331:V$342,$D1956))</f>
        <v/>
      </c>
      <c r="W1956" s="45">
        <f>W1929*Settings!$C$13*(INDEX(W$331:W$342,$D1956))</f>
        <v/>
      </c>
      <c r="X1956" s="45">
        <f>X1929*Settings!$C$13*(INDEX(X$331:X$342,$D1956))</f>
        <v/>
      </c>
      <c r="Y1956" s="45">
        <f>Y1929*Settings!$C$13*(INDEX(Y$331:Y$342,$D1956))</f>
        <v/>
      </c>
      <c r="Z1956" s="45">
        <f>Z1929*Settings!$C$13*(INDEX(Z$331:Z$342,$D1956))</f>
        <v/>
      </c>
      <c r="AA1956" s="45">
        <f>AA1929*Settings!$C$13*(INDEX(AA$331:AA$342,$D1956))</f>
        <v/>
      </c>
      <c r="AB1956" s="45">
        <f>AB1929*Settings!$C$13*(INDEX(AB$331:AB$342,$D1956))</f>
        <v/>
      </c>
      <c r="AC1956" s="45">
        <f>AC1929*Settings!$C$13*(INDEX(AC$331:AC$342,$D1956))</f>
        <v/>
      </c>
      <c r="AD1956" s="46">
        <f>REVENUE(AD1929,Settings!$C$13,INDEX(AD$331:AD$342,$D1956))</f>
        <v/>
      </c>
      <c r="AF1956" s="11">
        <f>LOWER(Settings!$C$4)&amp;".mit."&amp;$A1956&amp;IF($C1956="","","."&amp;$C1956&amp;"."&amp;$B1956)&amp;IF(INDEX(Variables!$D$5:$D$105,MATCH($A1956,Variables!$A$5:$A$105,0))="","","."&amp;INDEX(Variables!$D$5:$D$105,MATCH($A1956,Variables!$A$5:$A$105,0)))&amp;"."&amp;AF$5</f>
        <v/>
      </c>
      <c r="AG1956" s="44">
        <f>AG1929*Settings!$C$13*(INDEX(AG$331:AG$342,$D1956))</f>
        <v/>
      </c>
      <c r="AH1956" s="45">
        <f>AH1929*Settings!$C$13*(INDEX(AH$331:AH$342,$D1956))</f>
        <v/>
      </c>
      <c r="AI1956" s="45">
        <f>AI1929*Settings!$C$13*(INDEX(AI$331:AI$342,$D1956))</f>
        <v/>
      </c>
      <c r="AJ1956" s="45">
        <f>AJ1929*Settings!$C$13*(INDEX(AJ$331:AJ$342,$D1956))</f>
        <v/>
      </c>
      <c r="AK1956" s="45">
        <f>AK1929*Settings!$C$13*(INDEX(AK$331:AK$342,$D1956))</f>
        <v/>
      </c>
      <c r="AL1956" s="45">
        <f>AL1929*Settings!$C$13*(INDEX(AL$331:AL$342,$D1956))</f>
        <v/>
      </c>
      <c r="AM1956" s="45">
        <f>AM1929*Settings!$C$13*(INDEX(AM$331:AM$342,$D1956))</f>
        <v/>
      </c>
      <c r="AN1956" s="45">
        <f>AN1929*Settings!$C$13*(INDEX(AN$331:AN$342,$D1956))</f>
        <v/>
      </c>
      <c r="AO1956" s="45">
        <f>AO1929*Settings!$C$13*(INDEX(AO$331:AO$342,$D1956))</f>
        <v/>
      </c>
      <c r="AP1956" s="45">
        <f>AP1929*Settings!$C$13*(INDEX(AP$331:AP$342,$D1956))</f>
        <v/>
      </c>
      <c r="AQ1956" s="45">
        <f>AQ1929*Settings!$C$13*(INDEX(AQ$331:AQ$342,$D1956))</f>
        <v/>
      </c>
      <c r="AR1956" s="45">
        <f>AR1929*Settings!$C$13*(INDEX(AR$331:AR$342,$D1956))</f>
        <v/>
      </c>
      <c r="AS1956" s="45">
        <f>AS1929*Settings!$C$13*(INDEX(AS$331:AS$342,$D1956))</f>
        <v/>
      </c>
      <c r="AT1956" s="45">
        <f>AT1929*Settings!$C$13*(INDEX(AT$331:AT$342,$D1956))</f>
        <v/>
      </c>
      <c r="AU1956" s="45">
        <f>AU1929*Settings!$C$13*(INDEX(AU$331:AU$342,$D1956))</f>
        <v/>
      </c>
      <c r="AV1956" s="45">
        <f>AV1929*Settings!$C$13*(INDEX(AV$331:AV$342,$D1956))</f>
        <v/>
      </c>
      <c r="AW1956" s="45">
        <f>AW1929*Settings!$C$13*(INDEX(AW$331:AW$342,$D1956))</f>
        <v/>
      </c>
      <c r="AX1956" s="45">
        <f>AX1929*Settings!$C$13*(INDEX(AX$331:AX$342,$D1956))</f>
        <v/>
      </c>
      <c r="AY1956" s="46">
        <f>REVENUE(AY1929,Settings!$C$13,INDEX(AY$331:AY$342,$D1956))</f>
        <v/>
      </c>
    </row>
    <row r="1957" hidden="1" outlineLevel="2">
      <c r="A1957" s="14" t="inlineStr">
        <is>
          <t>rsub</t>
        </is>
      </c>
      <c r="B1957" s="14" t="inlineStr">
        <is>
          <t>die</t>
        </is>
      </c>
      <c r="C1957" s="14" t="inlineStr">
        <is>
          <t>oen</t>
        </is>
      </c>
      <c r="D1957" s="37">
        <f>INDEX(Inputs!$R$5:$R$132,MATCH($B1957&amp;"|"&amp;$C1957,Inputs!$A$5:$A$132,0))</f>
        <v/>
      </c>
      <c r="E1957" s="36" t="n"/>
      <c r="F1957" s="36" t="n"/>
      <c r="G1957" s="36" t="n"/>
      <c r="H1957" s="14">
        <f>INDEX(Variables!$B$5:$B$105,MATCH($A1957,Variables!$A$5:$A$105,0))&amp;IF($C1957="",""," | "&amp;INDEX(Mapping!$B$5:$B$26,MATCH($C1957,Mapping!$A$5:$A$26,0))&amp;" | "&amp;INDEX(Mapping!$B$30:$B$41,MATCH($B1957,Mapping!$A$30:$A$41,0)))</f>
        <v/>
      </c>
      <c r="I1957" s="14">
        <f>INDEX(Variables!$C$5:$C$105,MATCH($A1957,Variables!$A$5:$A$105,0))</f>
        <v/>
      </c>
      <c r="J1957" s="14">
        <f>INDEX(Variables!$E$5:$E$105,MATCH($A1957,Variables!$A$5:$A$105,0))</f>
        <v/>
      </c>
      <c r="K1957" s="11">
        <f>LOWER(Settings!$C$4)&amp;".mit."&amp;$A1957&amp;IF($C1957="","","."&amp;$C1957&amp;"."&amp;$B1957)&amp;IF(INDEX(Variables!$D$5:$D$105,MATCH($A1957,Variables!$A$5:$A$105,0))="","","."&amp;INDEX(Variables!$D$5:$D$105,MATCH($A1957,Variables!$A$5:$A$105,0)))&amp;"."&amp;K$5</f>
        <v/>
      </c>
      <c r="L1957" s="44">
        <f>L1930*Settings!$C$13*(INDEX(L$331:L$342,$D1957))</f>
        <v/>
      </c>
      <c r="M1957" s="45">
        <f>M1930*Settings!$C$13*(INDEX(M$331:M$342,$D1957))</f>
        <v/>
      </c>
      <c r="N1957" s="45">
        <f>N1930*Settings!$C$13*(INDEX(N$331:N$342,$D1957))</f>
        <v/>
      </c>
      <c r="O1957" s="45">
        <f>O1930*Settings!$C$13*(INDEX(O$331:O$342,$D1957))</f>
        <v/>
      </c>
      <c r="P1957" s="45">
        <f>P1930*Settings!$C$13*(INDEX(P$331:P$342,$D1957))</f>
        <v/>
      </c>
      <c r="Q1957" s="45">
        <f>Q1930*Settings!$C$13*(INDEX(Q$331:Q$342,$D1957))</f>
        <v/>
      </c>
      <c r="R1957" s="45">
        <f>R1930*Settings!$C$13*(INDEX(R$331:R$342,$D1957))</f>
        <v/>
      </c>
      <c r="S1957" s="45">
        <f>S1930*Settings!$C$13*(INDEX(S$331:S$342,$D1957))</f>
        <v/>
      </c>
      <c r="T1957" s="45">
        <f>T1930*Settings!$C$13*(INDEX(T$331:T$342,$D1957))</f>
        <v/>
      </c>
      <c r="U1957" s="45">
        <f>U1930*Settings!$C$13*(INDEX(U$331:U$342,$D1957))</f>
        <v/>
      </c>
      <c r="V1957" s="45">
        <f>V1930*Settings!$C$13*(INDEX(V$331:V$342,$D1957))</f>
        <v/>
      </c>
      <c r="W1957" s="45">
        <f>W1930*Settings!$C$13*(INDEX(W$331:W$342,$D1957))</f>
        <v/>
      </c>
      <c r="X1957" s="45">
        <f>X1930*Settings!$C$13*(INDEX(X$331:X$342,$D1957))</f>
        <v/>
      </c>
      <c r="Y1957" s="45">
        <f>Y1930*Settings!$C$13*(INDEX(Y$331:Y$342,$D1957))</f>
        <v/>
      </c>
      <c r="Z1957" s="45">
        <f>Z1930*Settings!$C$13*(INDEX(Z$331:Z$342,$D1957))</f>
        <v/>
      </c>
      <c r="AA1957" s="45">
        <f>AA1930*Settings!$C$13*(INDEX(AA$331:AA$342,$D1957))</f>
        <v/>
      </c>
      <c r="AB1957" s="45">
        <f>AB1930*Settings!$C$13*(INDEX(AB$331:AB$342,$D1957))</f>
        <v/>
      </c>
      <c r="AC1957" s="45">
        <f>AC1930*Settings!$C$13*(INDEX(AC$331:AC$342,$D1957))</f>
        <v/>
      </c>
      <c r="AD1957" s="46">
        <f>REVENUE(AD1930,Settings!$C$13,INDEX(AD$331:AD$342,$D1957))</f>
        <v/>
      </c>
      <c r="AF1957" s="11">
        <f>LOWER(Settings!$C$4)&amp;".mit."&amp;$A1957&amp;IF($C1957="","","."&amp;$C1957&amp;"."&amp;$B1957)&amp;IF(INDEX(Variables!$D$5:$D$105,MATCH($A1957,Variables!$A$5:$A$105,0))="","","."&amp;INDEX(Variables!$D$5:$D$105,MATCH($A1957,Variables!$A$5:$A$105,0)))&amp;"."&amp;AF$5</f>
        <v/>
      </c>
      <c r="AG1957" s="44">
        <f>AG1930*Settings!$C$13*(INDEX(AG$331:AG$342,$D1957))</f>
        <v/>
      </c>
      <c r="AH1957" s="45">
        <f>AH1930*Settings!$C$13*(INDEX(AH$331:AH$342,$D1957))</f>
        <v/>
      </c>
      <c r="AI1957" s="45">
        <f>AI1930*Settings!$C$13*(INDEX(AI$331:AI$342,$D1957))</f>
        <v/>
      </c>
      <c r="AJ1957" s="45">
        <f>AJ1930*Settings!$C$13*(INDEX(AJ$331:AJ$342,$D1957))</f>
        <v/>
      </c>
      <c r="AK1957" s="45">
        <f>AK1930*Settings!$C$13*(INDEX(AK$331:AK$342,$D1957))</f>
        <v/>
      </c>
      <c r="AL1957" s="45">
        <f>AL1930*Settings!$C$13*(INDEX(AL$331:AL$342,$D1957))</f>
        <v/>
      </c>
      <c r="AM1957" s="45">
        <f>AM1930*Settings!$C$13*(INDEX(AM$331:AM$342,$D1957))</f>
        <v/>
      </c>
      <c r="AN1957" s="45">
        <f>AN1930*Settings!$C$13*(INDEX(AN$331:AN$342,$D1957))</f>
        <v/>
      </c>
      <c r="AO1957" s="45">
        <f>AO1930*Settings!$C$13*(INDEX(AO$331:AO$342,$D1957))</f>
        <v/>
      </c>
      <c r="AP1957" s="45">
        <f>AP1930*Settings!$C$13*(INDEX(AP$331:AP$342,$D1957))</f>
        <v/>
      </c>
      <c r="AQ1957" s="45">
        <f>AQ1930*Settings!$C$13*(INDEX(AQ$331:AQ$342,$D1957))</f>
        <v/>
      </c>
      <c r="AR1957" s="45">
        <f>AR1930*Settings!$C$13*(INDEX(AR$331:AR$342,$D1957))</f>
        <v/>
      </c>
      <c r="AS1957" s="45">
        <f>AS1930*Settings!$C$13*(INDEX(AS$331:AS$342,$D1957))</f>
        <v/>
      </c>
      <c r="AT1957" s="45">
        <f>AT1930*Settings!$C$13*(INDEX(AT$331:AT$342,$D1957))</f>
        <v/>
      </c>
      <c r="AU1957" s="45">
        <f>AU1930*Settings!$C$13*(INDEX(AU$331:AU$342,$D1957))</f>
        <v/>
      </c>
      <c r="AV1957" s="45">
        <f>AV1930*Settings!$C$13*(INDEX(AV$331:AV$342,$D1957))</f>
        <v/>
      </c>
      <c r="AW1957" s="45">
        <f>AW1930*Settings!$C$13*(INDEX(AW$331:AW$342,$D1957))</f>
        <v/>
      </c>
      <c r="AX1957" s="45">
        <f>AX1930*Settings!$C$13*(INDEX(AX$331:AX$342,$D1957))</f>
        <v/>
      </c>
      <c r="AY1957" s="46">
        <f>REVENUE(AY1930,Settings!$C$13,INDEX(AY$331:AY$342,$D1957))</f>
        <v/>
      </c>
    </row>
    <row r="1958" hidden="1" outlineLevel="2">
      <c r="A1958" s="14" t="inlineStr">
        <is>
          <t>rsub</t>
        </is>
      </c>
      <c r="B1958" s="14" t="inlineStr">
        <is>
          <t>lpg</t>
        </is>
      </c>
      <c r="C1958" s="14" t="inlineStr">
        <is>
          <t>oen</t>
        </is>
      </c>
      <c r="D1958" s="37">
        <f>INDEX(Inputs!$R$5:$R$132,MATCH($B1958&amp;"|"&amp;$C1958,Inputs!$A$5:$A$132,0))</f>
        <v/>
      </c>
      <c r="E1958" s="36" t="n"/>
      <c r="F1958" s="36" t="n"/>
      <c r="G1958" s="36" t="n"/>
      <c r="H1958" s="14">
        <f>INDEX(Variables!$B$5:$B$105,MATCH($A1958,Variables!$A$5:$A$105,0))&amp;IF($C1958="",""," | "&amp;INDEX(Mapping!$B$5:$B$26,MATCH($C1958,Mapping!$A$5:$A$26,0))&amp;" | "&amp;INDEX(Mapping!$B$30:$B$41,MATCH($B1958,Mapping!$A$30:$A$41,0)))</f>
        <v/>
      </c>
      <c r="I1958" s="14">
        <f>INDEX(Variables!$C$5:$C$105,MATCH($A1958,Variables!$A$5:$A$105,0))</f>
        <v/>
      </c>
      <c r="J1958" s="14">
        <f>INDEX(Variables!$E$5:$E$105,MATCH($A1958,Variables!$A$5:$A$105,0))</f>
        <v/>
      </c>
      <c r="K1958" s="11">
        <f>LOWER(Settings!$C$4)&amp;".mit."&amp;$A1958&amp;IF($C1958="","","."&amp;$C1958&amp;"."&amp;$B1958)&amp;IF(INDEX(Variables!$D$5:$D$105,MATCH($A1958,Variables!$A$5:$A$105,0))="","","."&amp;INDEX(Variables!$D$5:$D$105,MATCH($A1958,Variables!$A$5:$A$105,0)))&amp;"."&amp;K$5</f>
        <v/>
      </c>
      <c r="L1958" s="44">
        <f>L1931*Settings!$C$13*(INDEX(L$331:L$342,$D1958))</f>
        <v/>
      </c>
      <c r="M1958" s="45">
        <f>M1931*Settings!$C$13*(INDEX(M$331:M$342,$D1958))</f>
        <v/>
      </c>
      <c r="N1958" s="45">
        <f>N1931*Settings!$C$13*(INDEX(N$331:N$342,$D1958))</f>
        <v/>
      </c>
      <c r="O1958" s="45">
        <f>O1931*Settings!$C$13*(INDEX(O$331:O$342,$D1958))</f>
        <v/>
      </c>
      <c r="P1958" s="45">
        <f>P1931*Settings!$C$13*(INDEX(P$331:P$342,$D1958))</f>
        <v/>
      </c>
      <c r="Q1958" s="45">
        <f>Q1931*Settings!$C$13*(INDEX(Q$331:Q$342,$D1958))</f>
        <v/>
      </c>
      <c r="R1958" s="45">
        <f>R1931*Settings!$C$13*(INDEX(R$331:R$342,$D1958))</f>
        <v/>
      </c>
      <c r="S1958" s="45">
        <f>S1931*Settings!$C$13*(INDEX(S$331:S$342,$D1958))</f>
        <v/>
      </c>
      <c r="T1958" s="45">
        <f>T1931*Settings!$C$13*(INDEX(T$331:T$342,$D1958))</f>
        <v/>
      </c>
      <c r="U1958" s="45">
        <f>U1931*Settings!$C$13*(INDEX(U$331:U$342,$D1958))</f>
        <v/>
      </c>
      <c r="V1958" s="45">
        <f>V1931*Settings!$C$13*(INDEX(V$331:V$342,$D1958))</f>
        <v/>
      </c>
      <c r="W1958" s="45">
        <f>W1931*Settings!$C$13*(INDEX(W$331:W$342,$D1958))</f>
        <v/>
      </c>
      <c r="X1958" s="45">
        <f>X1931*Settings!$C$13*(INDEX(X$331:X$342,$D1958))</f>
        <v/>
      </c>
      <c r="Y1958" s="45">
        <f>Y1931*Settings!$C$13*(INDEX(Y$331:Y$342,$D1958))</f>
        <v/>
      </c>
      <c r="Z1958" s="45">
        <f>Z1931*Settings!$C$13*(INDEX(Z$331:Z$342,$D1958))</f>
        <v/>
      </c>
      <c r="AA1958" s="45">
        <f>AA1931*Settings!$C$13*(INDEX(AA$331:AA$342,$D1958))</f>
        <v/>
      </c>
      <c r="AB1958" s="45">
        <f>AB1931*Settings!$C$13*(INDEX(AB$331:AB$342,$D1958))</f>
        <v/>
      </c>
      <c r="AC1958" s="45">
        <f>AC1931*Settings!$C$13*(INDEX(AC$331:AC$342,$D1958))</f>
        <v/>
      </c>
      <c r="AD1958" s="46">
        <f>REVENUE(AD1931,Settings!$C$13,INDEX(AD$331:AD$342,$D1958))</f>
        <v/>
      </c>
      <c r="AF1958" s="11">
        <f>LOWER(Settings!$C$4)&amp;".mit."&amp;$A1958&amp;IF($C1958="","","."&amp;$C1958&amp;"."&amp;$B1958)&amp;IF(INDEX(Variables!$D$5:$D$105,MATCH($A1958,Variables!$A$5:$A$105,0))="","","."&amp;INDEX(Variables!$D$5:$D$105,MATCH($A1958,Variables!$A$5:$A$105,0)))&amp;"."&amp;AF$5</f>
        <v/>
      </c>
      <c r="AG1958" s="44">
        <f>AG1931*Settings!$C$13*(INDEX(AG$331:AG$342,$D1958))</f>
        <v/>
      </c>
      <c r="AH1958" s="45">
        <f>AH1931*Settings!$C$13*(INDEX(AH$331:AH$342,$D1958))</f>
        <v/>
      </c>
      <c r="AI1958" s="45">
        <f>AI1931*Settings!$C$13*(INDEX(AI$331:AI$342,$D1958))</f>
        <v/>
      </c>
      <c r="AJ1958" s="45">
        <f>AJ1931*Settings!$C$13*(INDEX(AJ$331:AJ$342,$D1958))</f>
        <v/>
      </c>
      <c r="AK1958" s="45">
        <f>AK1931*Settings!$C$13*(INDEX(AK$331:AK$342,$D1958))</f>
        <v/>
      </c>
      <c r="AL1958" s="45">
        <f>AL1931*Settings!$C$13*(INDEX(AL$331:AL$342,$D1958))</f>
        <v/>
      </c>
      <c r="AM1958" s="45">
        <f>AM1931*Settings!$C$13*(INDEX(AM$331:AM$342,$D1958))</f>
        <v/>
      </c>
      <c r="AN1958" s="45">
        <f>AN1931*Settings!$C$13*(INDEX(AN$331:AN$342,$D1958))</f>
        <v/>
      </c>
      <c r="AO1958" s="45">
        <f>AO1931*Settings!$C$13*(INDEX(AO$331:AO$342,$D1958))</f>
        <v/>
      </c>
      <c r="AP1958" s="45">
        <f>AP1931*Settings!$C$13*(INDEX(AP$331:AP$342,$D1958))</f>
        <v/>
      </c>
      <c r="AQ1958" s="45">
        <f>AQ1931*Settings!$C$13*(INDEX(AQ$331:AQ$342,$D1958))</f>
        <v/>
      </c>
      <c r="AR1958" s="45">
        <f>AR1931*Settings!$C$13*(INDEX(AR$331:AR$342,$D1958))</f>
        <v/>
      </c>
      <c r="AS1958" s="45">
        <f>AS1931*Settings!$C$13*(INDEX(AS$331:AS$342,$D1958))</f>
        <v/>
      </c>
      <c r="AT1958" s="45">
        <f>AT1931*Settings!$C$13*(INDEX(AT$331:AT$342,$D1958))</f>
        <v/>
      </c>
      <c r="AU1958" s="45">
        <f>AU1931*Settings!$C$13*(INDEX(AU$331:AU$342,$D1958))</f>
        <v/>
      </c>
      <c r="AV1958" s="45">
        <f>AV1931*Settings!$C$13*(INDEX(AV$331:AV$342,$D1958))</f>
        <v/>
      </c>
      <c r="AW1958" s="45">
        <f>AW1931*Settings!$C$13*(INDEX(AW$331:AW$342,$D1958))</f>
        <v/>
      </c>
      <c r="AX1958" s="45">
        <f>AX1931*Settings!$C$13*(INDEX(AX$331:AX$342,$D1958))</f>
        <v/>
      </c>
      <c r="AY1958" s="46">
        <f>REVENUE(AY1931,Settings!$C$13,INDEX(AY$331:AY$342,$D1958))</f>
        <v/>
      </c>
    </row>
    <row r="1959" hidden="1" outlineLevel="2">
      <c r="A1959" s="14" t="inlineStr">
        <is>
          <t>rsub</t>
        </is>
      </c>
      <c r="B1959" s="14" t="inlineStr">
        <is>
          <t>ker</t>
        </is>
      </c>
      <c r="C1959" s="14" t="inlineStr">
        <is>
          <t>oen</t>
        </is>
      </c>
      <c r="D1959" s="37">
        <f>INDEX(Inputs!$R$5:$R$132,MATCH($B1959&amp;"|"&amp;$C1959,Inputs!$A$5:$A$132,0))</f>
        <v/>
      </c>
      <c r="E1959" s="36" t="n"/>
      <c r="F1959" s="36" t="n"/>
      <c r="G1959" s="36" t="n"/>
      <c r="H1959" s="14">
        <f>INDEX(Variables!$B$5:$B$105,MATCH($A1959,Variables!$A$5:$A$105,0))&amp;IF($C1959="",""," | "&amp;INDEX(Mapping!$B$5:$B$26,MATCH($C1959,Mapping!$A$5:$A$26,0))&amp;" | "&amp;INDEX(Mapping!$B$30:$B$41,MATCH($B1959,Mapping!$A$30:$A$41,0)))</f>
        <v/>
      </c>
      <c r="I1959" s="14">
        <f>INDEX(Variables!$C$5:$C$105,MATCH($A1959,Variables!$A$5:$A$105,0))</f>
        <v/>
      </c>
      <c r="J1959" s="14">
        <f>INDEX(Variables!$E$5:$E$105,MATCH($A1959,Variables!$A$5:$A$105,0))</f>
        <v/>
      </c>
      <c r="K1959" s="11">
        <f>LOWER(Settings!$C$4)&amp;".mit."&amp;$A1959&amp;IF($C1959="","","."&amp;$C1959&amp;"."&amp;$B1959)&amp;IF(INDEX(Variables!$D$5:$D$105,MATCH($A1959,Variables!$A$5:$A$105,0))="","","."&amp;INDEX(Variables!$D$5:$D$105,MATCH($A1959,Variables!$A$5:$A$105,0)))&amp;"."&amp;K$5</f>
        <v/>
      </c>
      <c r="L1959" s="44">
        <f>L1932*Settings!$C$13*(INDEX(L$331:L$342,$D1959))</f>
        <v/>
      </c>
      <c r="M1959" s="45">
        <f>M1932*Settings!$C$13*(INDEX(M$331:M$342,$D1959))</f>
        <v/>
      </c>
      <c r="N1959" s="45">
        <f>N1932*Settings!$C$13*(INDEX(N$331:N$342,$D1959))</f>
        <v/>
      </c>
      <c r="O1959" s="45">
        <f>O1932*Settings!$C$13*(INDEX(O$331:O$342,$D1959))</f>
        <v/>
      </c>
      <c r="P1959" s="45">
        <f>P1932*Settings!$C$13*(INDEX(P$331:P$342,$D1959))</f>
        <v/>
      </c>
      <c r="Q1959" s="45">
        <f>Q1932*Settings!$C$13*(INDEX(Q$331:Q$342,$D1959))</f>
        <v/>
      </c>
      <c r="R1959" s="45">
        <f>R1932*Settings!$C$13*(INDEX(R$331:R$342,$D1959))</f>
        <v/>
      </c>
      <c r="S1959" s="45">
        <f>S1932*Settings!$C$13*(INDEX(S$331:S$342,$D1959))</f>
        <v/>
      </c>
      <c r="T1959" s="45">
        <f>T1932*Settings!$C$13*(INDEX(T$331:T$342,$D1959))</f>
        <v/>
      </c>
      <c r="U1959" s="45">
        <f>U1932*Settings!$C$13*(INDEX(U$331:U$342,$D1959))</f>
        <v/>
      </c>
      <c r="V1959" s="45">
        <f>V1932*Settings!$C$13*(INDEX(V$331:V$342,$D1959))</f>
        <v/>
      </c>
      <c r="W1959" s="45">
        <f>W1932*Settings!$C$13*(INDEX(W$331:W$342,$D1959))</f>
        <v/>
      </c>
      <c r="X1959" s="45">
        <f>X1932*Settings!$C$13*(INDEX(X$331:X$342,$D1959))</f>
        <v/>
      </c>
      <c r="Y1959" s="45">
        <f>Y1932*Settings!$C$13*(INDEX(Y$331:Y$342,$D1959))</f>
        <v/>
      </c>
      <c r="Z1959" s="45">
        <f>Z1932*Settings!$C$13*(INDEX(Z$331:Z$342,$D1959))</f>
        <v/>
      </c>
      <c r="AA1959" s="45">
        <f>AA1932*Settings!$C$13*(INDEX(AA$331:AA$342,$D1959))</f>
        <v/>
      </c>
      <c r="AB1959" s="45">
        <f>AB1932*Settings!$C$13*(INDEX(AB$331:AB$342,$D1959))</f>
        <v/>
      </c>
      <c r="AC1959" s="45">
        <f>AC1932*Settings!$C$13*(INDEX(AC$331:AC$342,$D1959))</f>
        <v/>
      </c>
      <c r="AD1959" s="46">
        <f>REVENUE(AD1932,Settings!$C$13,INDEX(AD$331:AD$342,$D1959))</f>
        <v/>
      </c>
      <c r="AF1959" s="11">
        <f>LOWER(Settings!$C$4)&amp;".mit."&amp;$A1959&amp;IF($C1959="","","."&amp;$C1959&amp;"."&amp;$B1959)&amp;IF(INDEX(Variables!$D$5:$D$105,MATCH($A1959,Variables!$A$5:$A$105,0))="","","."&amp;INDEX(Variables!$D$5:$D$105,MATCH($A1959,Variables!$A$5:$A$105,0)))&amp;"."&amp;AF$5</f>
        <v/>
      </c>
      <c r="AG1959" s="44">
        <f>AG1932*Settings!$C$13*(INDEX(AG$331:AG$342,$D1959))</f>
        <v/>
      </c>
      <c r="AH1959" s="45">
        <f>AH1932*Settings!$C$13*(INDEX(AH$331:AH$342,$D1959))</f>
        <v/>
      </c>
      <c r="AI1959" s="45">
        <f>AI1932*Settings!$C$13*(INDEX(AI$331:AI$342,$D1959))</f>
        <v/>
      </c>
      <c r="AJ1959" s="45">
        <f>AJ1932*Settings!$C$13*(INDEX(AJ$331:AJ$342,$D1959))</f>
        <v/>
      </c>
      <c r="AK1959" s="45">
        <f>AK1932*Settings!$C$13*(INDEX(AK$331:AK$342,$D1959))</f>
        <v/>
      </c>
      <c r="AL1959" s="45">
        <f>AL1932*Settings!$C$13*(INDEX(AL$331:AL$342,$D1959))</f>
        <v/>
      </c>
      <c r="AM1959" s="45">
        <f>AM1932*Settings!$C$13*(INDEX(AM$331:AM$342,$D1959))</f>
        <v/>
      </c>
      <c r="AN1959" s="45">
        <f>AN1932*Settings!$C$13*(INDEX(AN$331:AN$342,$D1959))</f>
        <v/>
      </c>
      <c r="AO1959" s="45">
        <f>AO1932*Settings!$C$13*(INDEX(AO$331:AO$342,$D1959))</f>
        <v/>
      </c>
      <c r="AP1959" s="45">
        <f>AP1932*Settings!$C$13*(INDEX(AP$331:AP$342,$D1959))</f>
        <v/>
      </c>
      <c r="AQ1959" s="45">
        <f>AQ1932*Settings!$C$13*(INDEX(AQ$331:AQ$342,$D1959))</f>
        <v/>
      </c>
      <c r="AR1959" s="45">
        <f>AR1932*Settings!$C$13*(INDEX(AR$331:AR$342,$D1959))</f>
        <v/>
      </c>
      <c r="AS1959" s="45">
        <f>AS1932*Settings!$C$13*(INDEX(AS$331:AS$342,$D1959))</f>
        <v/>
      </c>
      <c r="AT1959" s="45">
        <f>AT1932*Settings!$C$13*(INDEX(AT$331:AT$342,$D1959))</f>
        <v/>
      </c>
      <c r="AU1959" s="45">
        <f>AU1932*Settings!$C$13*(INDEX(AU$331:AU$342,$D1959))</f>
        <v/>
      </c>
      <c r="AV1959" s="45">
        <f>AV1932*Settings!$C$13*(INDEX(AV$331:AV$342,$D1959))</f>
        <v/>
      </c>
      <c r="AW1959" s="45">
        <f>AW1932*Settings!$C$13*(INDEX(AW$331:AW$342,$D1959))</f>
        <v/>
      </c>
      <c r="AX1959" s="45">
        <f>AX1932*Settings!$C$13*(INDEX(AX$331:AX$342,$D1959))</f>
        <v/>
      </c>
      <c r="AY1959" s="46">
        <f>REVENUE(AY1932,Settings!$C$13,INDEX(AY$331:AY$342,$D1959))</f>
        <v/>
      </c>
    </row>
    <row r="1960" hidden="1" outlineLevel="2">
      <c r="A1960" s="14" t="inlineStr">
        <is>
          <t>rsub</t>
        </is>
      </c>
      <c r="B1960" s="14" t="inlineStr">
        <is>
          <t>oop</t>
        </is>
      </c>
      <c r="C1960" s="14" t="inlineStr">
        <is>
          <t>oen</t>
        </is>
      </c>
      <c r="D1960" s="37">
        <f>INDEX(Inputs!$R$5:$R$132,MATCH($B1960&amp;"|"&amp;$C1960,Inputs!$A$5:$A$132,0))</f>
        <v/>
      </c>
      <c r="E1960" s="36" t="n"/>
      <c r="F1960" s="36" t="n"/>
      <c r="G1960" s="36" t="n"/>
      <c r="H1960" s="14">
        <f>INDEX(Variables!$B$5:$B$105,MATCH($A1960,Variables!$A$5:$A$105,0))&amp;IF($C1960="",""," | "&amp;INDEX(Mapping!$B$5:$B$26,MATCH($C1960,Mapping!$A$5:$A$26,0))&amp;" | "&amp;INDEX(Mapping!$B$30:$B$41,MATCH($B1960,Mapping!$A$30:$A$41,0)))</f>
        <v/>
      </c>
      <c r="I1960" s="14">
        <f>INDEX(Variables!$C$5:$C$105,MATCH($A1960,Variables!$A$5:$A$105,0))</f>
        <v/>
      </c>
      <c r="J1960" s="14">
        <f>INDEX(Variables!$E$5:$E$105,MATCH($A1960,Variables!$A$5:$A$105,0))</f>
        <v/>
      </c>
      <c r="K1960" s="11">
        <f>LOWER(Settings!$C$4)&amp;".mit."&amp;$A1960&amp;IF($C1960="","","."&amp;$C1960&amp;"."&amp;$B1960)&amp;IF(INDEX(Variables!$D$5:$D$105,MATCH($A1960,Variables!$A$5:$A$105,0))="","","."&amp;INDEX(Variables!$D$5:$D$105,MATCH($A1960,Variables!$A$5:$A$105,0)))&amp;"."&amp;K$5</f>
        <v/>
      </c>
      <c r="L1960" s="44">
        <f>L1933*Settings!$C$13*(INDEX(L$331:L$342,$D1960))</f>
        <v/>
      </c>
      <c r="M1960" s="45">
        <f>M1933*Settings!$C$13*(INDEX(M$331:M$342,$D1960))</f>
        <v/>
      </c>
      <c r="N1960" s="45">
        <f>N1933*Settings!$C$13*(INDEX(N$331:N$342,$D1960))</f>
        <v/>
      </c>
      <c r="O1960" s="45">
        <f>O1933*Settings!$C$13*(INDEX(O$331:O$342,$D1960))</f>
        <v/>
      </c>
      <c r="P1960" s="45">
        <f>P1933*Settings!$C$13*(INDEX(P$331:P$342,$D1960))</f>
        <v/>
      </c>
      <c r="Q1960" s="45">
        <f>Q1933*Settings!$C$13*(INDEX(Q$331:Q$342,$D1960))</f>
        <v/>
      </c>
      <c r="R1960" s="45">
        <f>R1933*Settings!$C$13*(INDEX(R$331:R$342,$D1960))</f>
        <v/>
      </c>
      <c r="S1960" s="45">
        <f>S1933*Settings!$C$13*(INDEX(S$331:S$342,$D1960))</f>
        <v/>
      </c>
      <c r="T1960" s="45">
        <f>T1933*Settings!$C$13*(INDEX(T$331:T$342,$D1960))</f>
        <v/>
      </c>
      <c r="U1960" s="45">
        <f>U1933*Settings!$C$13*(INDEX(U$331:U$342,$D1960))</f>
        <v/>
      </c>
      <c r="V1960" s="45">
        <f>V1933*Settings!$C$13*(INDEX(V$331:V$342,$D1960))</f>
        <v/>
      </c>
      <c r="W1960" s="45">
        <f>W1933*Settings!$C$13*(INDEX(W$331:W$342,$D1960))</f>
        <v/>
      </c>
      <c r="X1960" s="45">
        <f>X1933*Settings!$C$13*(INDEX(X$331:X$342,$D1960))</f>
        <v/>
      </c>
      <c r="Y1960" s="45">
        <f>Y1933*Settings!$C$13*(INDEX(Y$331:Y$342,$D1960))</f>
        <v/>
      </c>
      <c r="Z1960" s="45">
        <f>Z1933*Settings!$C$13*(INDEX(Z$331:Z$342,$D1960))</f>
        <v/>
      </c>
      <c r="AA1960" s="45">
        <f>AA1933*Settings!$C$13*(INDEX(AA$331:AA$342,$D1960))</f>
        <v/>
      </c>
      <c r="AB1960" s="45">
        <f>AB1933*Settings!$C$13*(INDEX(AB$331:AB$342,$D1960))</f>
        <v/>
      </c>
      <c r="AC1960" s="45">
        <f>AC1933*Settings!$C$13*(INDEX(AC$331:AC$342,$D1960))</f>
        <v/>
      </c>
      <c r="AD1960" s="46">
        <f>REVENUE(AD1933,Settings!$C$13,INDEX(AD$331:AD$342,$D1960))</f>
        <v/>
      </c>
      <c r="AF1960" s="11">
        <f>LOWER(Settings!$C$4)&amp;".mit."&amp;$A1960&amp;IF($C1960="","","."&amp;$C1960&amp;"."&amp;$B1960)&amp;IF(INDEX(Variables!$D$5:$D$105,MATCH($A1960,Variables!$A$5:$A$105,0))="","","."&amp;INDEX(Variables!$D$5:$D$105,MATCH($A1960,Variables!$A$5:$A$105,0)))&amp;"."&amp;AF$5</f>
        <v/>
      </c>
      <c r="AG1960" s="44">
        <f>AG1933*Settings!$C$13*(INDEX(AG$331:AG$342,$D1960))</f>
        <v/>
      </c>
      <c r="AH1960" s="45">
        <f>AH1933*Settings!$C$13*(INDEX(AH$331:AH$342,$D1960))</f>
        <v/>
      </c>
      <c r="AI1960" s="45">
        <f>AI1933*Settings!$C$13*(INDEX(AI$331:AI$342,$D1960))</f>
        <v/>
      </c>
      <c r="AJ1960" s="45">
        <f>AJ1933*Settings!$C$13*(INDEX(AJ$331:AJ$342,$D1960))</f>
        <v/>
      </c>
      <c r="AK1960" s="45">
        <f>AK1933*Settings!$C$13*(INDEX(AK$331:AK$342,$D1960))</f>
        <v/>
      </c>
      <c r="AL1960" s="45">
        <f>AL1933*Settings!$C$13*(INDEX(AL$331:AL$342,$D1960))</f>
        <v/>
      </c>
      <c r="AM1960" s="45">
        <f>AM1933*Settings!$C$13*(INDEX(AM$331:AM$342,$D1960))</f>
        <v/>
      </c>
      <c r="AN1960" s="45">
        <f>AN1933*Settings!$C$13*(INDEX(AN$331:AN$342,$D1960))</f>
        <v/>
      </c>
      <c r="AO1960" s="45">
        <f>AO1933*Settings!$C$13*(INDEX(AO$331:AO$342,$D1960))</f>
        <v/>
      </c>
      <c r="AP1960" s="45">
        <f>AP1933*Settings!$C$13*(INDEX(AP$331:AP$342,$D1960))</f>
        <v/>
      </c>
      <c r="AQ1960" s="45">
        <f>AQ1933*Settings!$C$13*(INDEX(AQ$331:AQ$342,$D1960))</f>
        <v/>
      </c>
      <c r="AR1960" s="45">
        <f>AR1933*Settings!$C$13*(INDEX(AR$331:AR$342,$D1960))</f>
        <v/>
      </c>
      <c r="AS1960" s="45">
        <f>AS1933*Settings!$C$13*(INDEX(AS$331:AS$342,$D1960))</f>
        <v/>
      </c>
      <c r="AT1960" s="45">
        <f>AT1933*Settings!$C$13*(INDEX(AT$331:AT$342,$D1960))</f>
        <v/>
      </c>
      <c r="AU1960" s="45">
        <f>AU1933*Settings!$C$13*(INDEX(AU$331:AU$342,$D1960))</f>
        <v/>
      </c>
      <c r="AV1960" s="45">
        <f>AV1933*Settings!$C$13*(INDEX(AV$331:AV$342,$D1960))</f>
        <v/>
      </c>
      <c r="AW1960" s="45">
        <f>AW1933*Settings!$C$13*(INDEX(AW$331:AW$342,$D1960))</f>
        <v/>
      </c>
      <c r="AX1960" s="45">
        <f>AX1933*Settings!$C$13*(INDEX(AX$331:AX$342,$D1960))</f>
        <v/>
      </c>
      <c r="AY1960" s="46">
        <f>REVENUE(AY1933,Settings!$C$13,INDEX(AY$331:AY$342,$D1960))</f>
        <v/>
      </c>
    </row>
    <row r="1961" hidden="1" outlineLevel="2">
      <c r="A1961" s="14" t="inlineStr">
        <is>
          <t>rsub</t>
        </is>
      </c>
      <c r="B1961" s="14" t="inlineStr">
        <is>
          <t>bio</t>
        </is>
      </c>
      <c r="C1961" s="14" t="inlineStr">
        <is>
          <t>oen</t>
        </is>
      </c>
      <c r="D1961" s="37">
        <f>INDEX(Inputs!$R$5:$R$132,MATCH($B1961&amp;"|"&amp;$C1961,Inputs!$A$5:$A$132,0))</f>
        <v/>
      </c>
      <c r="E1961" s="36" t="n"/>
      <c r="F1961" s="36" t="n"/>
      <c r="G1961" s="36" t="n"/>
      <c r="H1961" s="14">
        <f>INDEX(Variables!$B$5:$B$105,MATCH($A1961,Variables!$A$5:$A$105,0))&amp;IF($C1961="",""," | "&amp;INDEX(Mapping!$B$5:$B$26,MATCH($C1961,Mapping!$A$5:$A$26,0))&amp;" | "&amp;INDEX(Mapping!$B$30:$B$41,MATCH($B1961,Mapping!$A$30:$A$41,0)))</f>
        <v/>
      </c>
      <c r="I1961" s="14">
        <f>INDEX(Variables!$C$5:$C$105,MATCH($A1961,Variables!$A$5:$A$105,0))</f>
        <v/>
      </c>
      <c r="J1961" s="14">
        <f>INDEX(Variables!$E$5:$E$105,MATCH($A1961,Variables!$A$5:$A$105,0))</f>
        <v/>
      </c>
      <c r="K1961" s="11">
        <f>LOWER(Settings!$C$4)&amp;".mit."&amp;$A1961&amp;IF($C1961="","","."&amp;$C1961&amp;"."&amp;$B1961)&amp;IF(INDEX(Variables!$D$5:$D$105,MATCH($A1961,Variables!$A$5:$A$105,0))="","","."&amp;INDEX(Variables!$D$5:$D$105,MATCH($A1961,Variables!$A$5:$A$105,0)))&amp;"."&amp;K$5</f>
        <v/>
      </c>
      <c r="L1961" s="44">
        <f>L1934*Settings!$C$13*(INDEX(L$331:L$342,$D1961))</f>
        <v/>
      </c>
      <c r="M1961" s="45">
        <f>M1934*Settings!$C$13*(INDEX(M$331:M$342,$D1961))</f>
        <v/>
      </c>
      <c r="N1961" s="45">
        <f>N1934*Settings!$C$13*(INDEX(N$331:N$342,$D1961))</f>
        <v/>
      </c>
      <c r="O1961" s="45">
        <f>O1934*Settings!$C$13*(INDEX(O$331:O$342,$D1961))</f>
        <v/>
      </c>
      <c r="P1961" s="45">
        <f>P1934*Settings!$C$13*(INDEX(P$331:P$342,$D1961))</f>
        <v/>
      </c>
      <c r="Q1961" s="45">
        <f>Q1934*Settings!$C$13*(INDEX(Q$331:Q$342,$D1961))</f>
        <v/>
      </c>
      <c r="R1961" s="45">
        <f>R1934*Settings!$C$13*(INDEX(R$331:R$342,$D1961))</f>
        <v/>
      </c>
      <c r="S1961" s="45">
        <f>S1934*Settings!$C$13*(INDEX(S$331:S$342,$D1961))</f>
        <v/>
      </c>
      <c r="T1961" s="45">
        <f>T1934*Settings!$C$13*(INDEX(T$331:T$342,$D1961))</f>
        <v/>
      </c>
      <c r="U1961" s="45">
        <f>U1934*Settings!$C$13*(INDEX(U$331:U$342,$D1961))</f>
        <v/>
      </c>
      <c r="V1961" s="45">
        <f>V1934*Settings!$C$13*(INDEX(V$331:V$342,$D1961))</f>
        <v/>
      </c>
      <c r="W1961" s="45">
        <f>W1934*Settings!$C$13*(INDEX(W$331:W$342,$D1961))</f>
        <v/>
      </c>
      <c r="X1961" s="45">
        <f>X1934*Settings!$C$13*(INDEX(X$331:X$342,$D1961))</f>
        <v/>
      </c>
      <c r="Y1961" s="45">
        <f>Y1934*Settings!$C$13*(INDEX(Y$331:Y$342,$D1961))</f>
        <v/>
      </c>
      <c r="Z1961" s="45">
        <f>Z1934*Settings!$C$13*(INDEX(Z$331:Z$342,$D1961))</f>
        <v/>
      </c>
      <c r="AA1961" s="45">
        <f>AA1934*Settings!$C$13*(INDEX(AA$331:AA$342,$D1961))</f>
        <v/>
      </c>
      <c r="AB1961" s="45">
        <f>AB1934*Settings!$C$13*(INDEX(AB$331:AB$342,$D1961))</f>
        <v/>
      </c>
      <c r="AC1961" s="45">
        <f>AC1934*Settings!$C$13*(INDEX(AC$331:AC$342,$D1961))</f>
        <v/>
      </c>
      <c r="AD1961" s="46">
        <f>REVENUE(AD1934,Settings!$C$13,INDEX(AD$331:AD$342,$D1961))</f>
        <v/>
      </c>
      <c r="AF1961" s="11">
        <f>LOWER(Settings!$C$4)&amp;".mit."&amp;$A1961&amp;IF($C1961="","","."&amp;$C1961&amp;"."&amp;$B1961)&amp;IF(INDEX(Variables!$D$5:$D$105,MATCH($A1961,Variables!$A$5:$A$105,0))="","","."&amp;INDEX(Variables!$D$5:$D$105,MATCH($A1961,Variables!$A$5:$A$105,0)))&amp;"."&amp;AF$5</f>
        <v/>
      </c>
      <c r="AG1961" s="44">
        <f>AG1934*Settings!$C$13*(INDEX(AG$331:AG$342,$D1961))</f>
        <v/>
      </c>
      <c r="AH1961" s="45">
        <f>AH1934*Settings!$C$13*(INDEX(AH$331:AH$342,$D1961))</f>
        <v/>
      </c>
      <c r="AI1961" s="45">
        <f>AI1934*Settings!$C$13*(INDEX(AI$331:AI$342,$D1961))</f>
        <v/>
      </c>
      <c r="AJ1961" s="45">
        <f>AJ1934*Settings!$C$13*(INDEX(AJ$331:AJ$342,$D1961))</f>
        <v/>
      </c>
      <c r="AK1961" s="45">
        <f>AK1934*Settings!$C$13*(INDEX(AK$331:AK$342,$D1961))</f>
        <v/>
      </c>
      <c r="AL1961" s="45">
        <f>AL1934*Settings!$C$13*(INDEX(AL$331:AL$342,$D1961))</f>
        <v/>
      </c>
      <c r="AM1961" s="45">
        <f>AM1934*Settings!$C$13*(INDEX(AM$331:AM$342,$D1961))</f>
        <v/>
      </c>
      <c r="AN1961" s="45">
        <f>AN1934*Settings!$C$13*(INDEX(AN$331:AN$342,$D1961))</f>
        <v/>
      </c>
      <c r="AO1961" s="45">
        <f>AO1934*Settings!$C$13*(INDEX(AO$331:AO$342,$D1961))</f>
        <v/>
      </c>
      <c r="AP1961" s="45">
        <f>AP1934*Settings!$C$13*(INDEX(AP$331:AP$342,$D1961))</f>
        <v/>
      </c>
      <c r="AQ1961" s="45">
        <f>AQ1934*Settings!$C$13*(INDEX(AQ$331:AQ$342,$D1961))</f>
        <v/>
      </c>
      <c r="AR1961" s="45">
        <f>AR1934*Settings!$C$13*(INDEX(AR$331:AR$342,$D1961))</f>
        <v/>
      </c>
      <c r="AS1961" s="45">
        <f>AS1934*Settings!$C$13*(INDEX(AS$331:AS$342,$D1961))</f>
        <v/>
      </c>
      <c r="AT1961" s="45">
        <f>AT1934*Settings!$C$13*(INDEX(AT$331:AT$342,$D1961))</f>
        <v/>
      </c>
      <c r="AU1961" s="45">
        <f>AU1934*Settings!$C$13*(INDEX(AU$331:AU$342,$D1961))</f>
        <v/>
      </c>
      <c r="AV1961" s="45">
        <f>AV1934*Settings!$C$13*(INDEX(AV$331:AV$342,$D1961))</f>
        <v/>
      </c>
      <c r="AW1961" s="45">
        <f>AW1934*Settings!$C$13*(INDEX(AW$331:AW$342,$D1961))</f>
        <v/>
      </c>
      <c r="AX1961" s="45">
        <f>AX1934*Settings!$C$13*(INDEX(AX$331:AX$342,$D1961))</f>
        <v/>
      </c>
      <c r="AY1961" s="46">
        <f>REVENUE(AY1934,Settings!$C$13,INDEX(AY$331:AY$342,$D1961))</f>
        <v/>
      </c>
    </row>
    <row r="1962" hidden="1" outlineLevel="2"/>
    <row r="1963" hidden="1" outlineLevel="2">
      <c r="A1963" s="14" t="inlineStr">
        <is>
          <t>rnew</t>
        </is>
      </c>
      <c r="B1963" s="14" t="inlineStr">
        <is>
          <t>coa</t>
        </is>
      </c>
      <c r="C1963" s="14" t="inlineStr">
        <is>
          <t>oen</t>
        </is>
      </c>
      <c r="D1963" s="37">
        <f>INDEX(Inputs!$S$5:$S$132,MATCH($B1963&amp;"|"&amp;$C1963,Inputs!$A$5:$A$132,0))</f>
        <v/>
      </c>
      <c r="E1963" s="36" t="n"/>
      <c r="F1963" s="36" t="n"/>
      <c r="G1963" s="36" t="n"/>
      <c r="H1963" s="14">
        <f>INDEX(Variables!$B$5:$B$105,MATCH($A1963,Variables!$A$5:$A$105,0))&amp;IF($C1963="",""," | "&amp;INDEX(Mapping!$B$5:$B$26,MATCH($C1963,Mapping!$A$5:$A$26,0))&amp;" | "&amp;INDEX(Mapping!$B$30:$B$41,MATCH($B1963,Mapping!$A$30:$A$41,0)))</f>
        <v/>
      </c>
      <c r="I1963" s="14">
        <f>INDEX(Variables!$C$5:$C$105,MATCH($A1963,Variables!$A$5:$A$105,0))</f>
        <v/>
      </c>
      <c r="J1963" s="14">
        <f>INDEX(Variables!$E$5:$E$105,MATCH($A1963,Variables!$A$5:$A$105,0))</f>
        <v/>
      </c>
      <c r="K1963" s="11">
        <f>LOWER(Settings!$C$4)&amp;".mit."&amp;$A1963&amp;IF($C1963="","","."&amp;$C1963&amp;"."&amp;$B1963)&amp;IF(INDEX(Variables!$D$5:$D$105,MATCH($A1963,Variables!$A$5:$A$105,0))="","","."&amp;INDEX(Variables!$D$5:$D$105,MATCH($A1963,Variables!$A$5:$A$105,0)))&amp;"."&amp;K$5</f>
        <v/>
      </c>
      <c r="L1963" s="44">
        <f>L1927*Settings!$C$13*(L1873+L1891+L1882*L$195+L1900*$D1963)</f>
        <v/>
      </c>
      <c r="M1963" s="45">
        <f>M1927*Settings!$C$13*(M1873+M1891+M1882*M$195+M1900*$D1963)</f>
        <v/>
      </c>
      <c r="N1963" s="45">
        <f>N1927*Settings!$C$13*(N1873+N1891+N1882*N$195+N1900*$D1963)</f>
        <v/>
      </c>
      <c r="O1963" s="45">
        <f>O1927*Settings!$C$13*(O1873+O1891+O1882*O$195+O1900*$D1963)</f>
        <v/>
      </c>
      <c r="P1963" s="45">
        <f>P1927*Settings!$C$13*(P1873+P1891+P1882*P$195+P1900*$D1963)</f>
        <v/>
      </c>
      <c r="Q1963" s="45">
        <f>Q1927*Settings!$C$13*(Q1873+Q1891+Q1882*Q$195+Q1900*$D1963)</f>
        <v/>
      </c>
      <c r="R1963" s="45">
        <f>R1927*Settings!$C$13*(R1873+R1891+R1882*R$195+R1900*$D1963)</f>
        <v/>
      </c>
      <c r="S1963" s="45">
        <f>S1927*Settings!$C$13*(S1873+S1891+S1882*S$195+S1900*$D1963)</f>
        <v/>
      </c>
      <c r="T1963" s="45">
        <f>T1927*Settings!$C$13*(T1873+T1891+T1882*T$195+T1900*$D1963)</f>
        <v/>
      </c>
      <c r="U1963" s="45">
        <f>U1927*Settings!$C$13*(U1873+U1891+U1882*U$195+U1900*$D1963)</f>
        <v/>
      </c>
      <c r="V1963" s="45">
        <f>V1927*Settings!$C$13*(V1873+V1891+V1882*V$195+V1900*$D1963)</f>
        <v/>
      </c>
      <c r="W1963" s="45">
        <f>W1927*Settings!$C$13*(W1873+W1891+W1882*W$195+W1900*$D1963)</f>
        <v/>
      </c>
      <c r="X1963" s="45">
        <f>X1927*Settings!$C$13*(X1873+X1891+X1882*X$195+X1900*$D1963)</f>
        <v/>
      </c>
      <c r="Y1963" s="45">
        <f>Y1927*Settings!$C$13*(Y1873+Y1891+Y1882*Y$195+Y1900*$D1963)</f>
        <v/>
      </c>
      <c r="Z1963" s="45">
        <f>Z1927*Settings!$C$13*(Z1873+Z1891+Z1882*Z$195+Z1900*$D1963)</f>
        <v/>
      </c>
      <c r="AA1963" s="45">
        <f>AA1927*Settings!$C$13*(AA1873+AA1891+AA1882*AA$195+AA1900*$D1963)</f>
        <v/>
      </c>
      <c r="AB1963" s="45">
        <f>AB1927*Settings!$C$13*(AB1873+AB1891+AB1882*AB$195+AB1900*$D1963)</f>
        <v/>
      </c>
      <c r="AC1963" s="45">
        <f>AC1927*Settings!$C$13*(AC1873+AC1891+AC1882*AC$195+AC1900*$D1963)</f>
        <v/>
      </c>
      <c r="AD1963" s="46">
        <f>REVENUE(AD1927,Settings!$C$13,NEWREVRATE(AD1873,AD1891,AD1882,AD$195,AD1900,$D1963))</f>
        <v/>
      </c>
      <c r="AF1963" s="11">
        <f>LOWER(Settings!$C$4)&amp;".mit."&amp;$A1963&amp;IF($C1963="","","."&amp;$C1963&amp;"."&amp;$B1963)&amp;IF(INDEX(Variables!$D$5:$D$105,MATCH($A1963,Variables!$A$5:$A$105,0))="","","."&amp;INDEX(Variables!$D$5:$D$105,MATCH($A1963,Variables!$A$5:$A$105,0)))&amp;"."&amp;AF$5</f>
        <v/>
      </c>
      <c r="AG1963" s="44">
        <f>AG1927*Settings!$C$13*(AG1873+AG1891+AG1882*AG$195+AG1900*$D1963)</f>
        <v/>
      </c>
      <c r="AH1963" s="45">
        <f>AH1927*Settings!$C$13*(AH1873+AH1891+AH1882*AH$195+AH1900*$D1963)</f>
        <v/>
      </c>
      <c r="AI1963" s="45">
        <f>AI1927*Settings!$C$13*(AI1873+AI1891+AI1882*AI$195+AI1900*$D1963)</f>
        <v/>
      </c>
      <c r="AJ1963" s="45">
        <f>AJ1927*Settings!$C$13*(AJ1873+AJ1891+AJ1882*AJ$195+AJ1900*$D1963)</f>
        <v/>
      </c>
      <c r="AK1963" s="45">
        <f>AK1927*Settings!$C$13*(AK1873+AK1891+AK1882*AK$195+AK1900*$D1963)</f>
        <v/>
      </c>
      <c r="AL1963" s="45">
        <f>AL1927*Settings!$C$13*(AL1873+AL1891+AL1882*AL$195+AL1900*$D1963)</f>
        <v/>
      </c>
      <c r="AM1963" s="45">
        <f>AM1927*Settings!$C$13*(AM1873+AM1891+AM1882*AM$195+AM1900*$D1963)</f>
        <v/>
      </c>
      <c r="AN1963" s="45">
        <f>AN1927*Settings!$C$13*(AN1873+AN1891+AN1882*AN$195+AN1900*$D1963)</f>
        <v/>
      </c>
      <c r="AO1963" s="45">
        <f>AO1927*Settings!$C$13*(AO1873+AO1891+AO1882*AO$195+AO1900*$D1963)</f>
        <v/>
      </c>
      <c r="AP1963" s="45">
        <f>AP1927*Settings!$C$13*(AP1873+AP1891+AP1882*AP$195+AP1900*$D1963)</f>
        <v/>
      </c>
      <c r="AQ1963" s="45">
        <f>AQ1927*Settings!$C$13*(AQ1873+AQ1891+AQ1882*AQ$195+AQ1900*$D1963)</f>
        <v/>
      </c>
      <c r="AR1963" s="45">
        <f>AR1927*Settings!$C$13*(AR1873+AR1891+AR1882*AR$195+AR1900*$D1963)</f>
        <v/>
      </c>
      <c r="AS1963" s="45">
        <f>AS1927*Settings!$C$13*(AS1873+AS1891+AS1882*AS$195+AS1900*$D1963)</f>
        <v/>
      </c>
      <c r="AT1963" s="45">
        <f>AT1927*Settings!$C$13*(AT1873+AT1891+AT1882*AT$195+AT1900*$D1963)</f>
        <v/>
      </c>
      <c r="AU1963" s="45">
        <f>AU1927*Settings!$C$13*(AU1873+AU1891+AU1882*AU$195+AU1900*$D1963)</f>
        <v/>
      </c>
      <c r="AV1963" s="45">
        <f>AV1927*Settings!$C$13*(AV1873+AV1891+AV1882*AV$195+AV1900*$D1963)</f>
        <v/>
      </c>
      <c r="AW1963" s="45">
        <f>AW1927*Settings!$C$13*(AW1873+AW1891+AW1882*AW$195+AW1900*$D1963)</f>
        <v/>
      </c>
      <c r="AX1963" s="45">
        <f>AX1927*Settings!$C$13*(AX1873+AX1891+AX1882*AX$195+AX1900*$D1963)</f>
        <v/>
      </c>
      <c r="AY1963" s="46">
        <f>REVENUE(AY1927,Settings!$C$13,NEWREVRATE(AY1873,AY1891,AY1882,AY$195,AY1900,$D1963))</f>
        <v/>
      </c>
    </row>
    <row r="1964" hidden="1" outlineLevel="2">
      <c r="A1964" s="14" t="inlineStr">
        <is>
          <t>rnew</t>
        </is>
      </c>
      <c r="B1964" s="14" t="inlineStr">
        <is>
          <t>nga</t>
        </is>
      </c>
      <c r="C1964" s="14" t="inlineStr">
        <is>
          <t>oen</t>
        </is>
      </c>
      <c r="D1964" s="37">
        <f>INDEX(Inputs!$S$5:$S$132,MATCH($B1964&amp;"|"&amp;$C1964,Inputs!$A$5:$A$132,0))</f>
        <v/>
      </c>
      <c r="E1964" s="36" t="n"/>
      <c r="F1964" s="36" t="n"/>
      <c r="G1964" s="36" t="n"/>
      <c r="H1964" s="14">
        <f>INDEX(Variables!$B$5:$B$105,MATCH($A1964,Variables!$A$5:$A$105,0))&amp;IF($C1964="",""," | "&amp;INDEX(Mapping!$B$5:$B$26,MATCH($C1964,Mapping!$A$5:$A$26,0))&amp;" | "&amp;INDEX(Mapping!$B$30:$B$41,MATCH($B1964,Mapping!$A$30:$A$41,0)))</f>
        <v/>
      </c>
      <c r="I1964" s="14">
        <f>INDEX(Variables!$C$5:$C$105,MATCH($A1964,Variables!$A$5:$A$105,0))</f>
        <v/>
      </c>
      <c r="J1964" s="14">
        <f>INDEX(Variables!$E$5:$E$105,MATCH($A1964,Variables!$A$5:$A$105,0))</f>
        <v/>
      </c>
      <c r="K1964" s="11">
        <f>LOWER(Settings!$C$4)&amp;".mit."&amp;$A1964&amp;IF($C1964="","","."&amp;$C1964&amp;"."&amp;$B1964)&amp;IF(INDEX(Variables!$D$5:$D$105,MATCH($A1964,Variables!$A$5:$A$105,0))="","","."&amp;INDEX(Variables!$D$5:$D$105,MATCH($A1964,Variables!$A$5:$A$105,0)))&amp;"."&amp;K$5</f>
        <v/>
      </c>
      <c r="L1964" s="44">
        <f>L1928*Settings!$C$13*(L1874+L1892+L1883*L$195+L1901*$D1964)</f>
        <v/>
      </c>
      <c r="M1964" s="45">
        <f>M1928*Settings!$C$13*(M1874+M1892+M1883*M$195+M1901*$D1964)</f>
        <v/>
      </c>
      <c r="N1964" s="45">
        <f>N1928*Settings!$C$13*(N1874+N1892+N1883*N$195+N1901*$D1964)</f>
        <v/>
      </c>
      <c r="O1964" s="45">
        <f>O1928*Settings!$C$13*(O1874+O1892+O1883*O$195+O1901*$D1964)</f>
        <v/>
      </c>
      <c r="P1964" s="45">
        <f>P1928*Settings!$C$13*(P1874+P1892+P1883*P$195+P1901*$D1964)</f>
        <v/>
      </c>
      <c r="Q1964" s="45">
        <f>Q1928*Settings!$C$13*(Q1874+Q1892+Q1883*Q$195+Q1901*$D1964)</f>
        <v/>
      </c>
      <c r="R1964" s="45">
        <f>R1928*Settings!$C$13*(R1874+R1892+R1883*R$195+R1901*$D1964)</f>
        <v/>
      </c>
      <c r="S1964" s="45">
        <f>S1928*Settings!$C$13*(S1874+S1892+S1883*S$195+S1901*$D1964)</f>
        <v/>
      </c>
      <c r="T1964" s="45">
        <f>T1928*Settings!$C$13*(T1874+T1892+T1883*T$195+T1901*$D1964)</f>
        <v/>
      </c>
      <c r="U1964" s="45">
        <f>U1928*Settings!$C$13*(U1874+U1892+U1883*U$195+U1901*$D1964)</f>
        <v/>
      </c>
      <c r="V1964" s="45">
        <f>V1928*Settings!$C$13*(V1874+V1892+V1883*V$195+V1901*$D1964)</f>
        <v/>
      </c>
      <c r="W1964" s="45">
        <f>W1928*Settings!$C$13*(W1874+W1892+W1883*W$195+W1901*$D1964)</f>
        <v/>
      </c>
      <c r="X1964" s="45">
        <f>X1928*Settings!$C$13*(X1874+X1892+X1883*X$195+X1901*$D1964)</f>
        <v/>
      </c>
      <c r="Y1964" s="45">
        <f>Y1928*Settings!$C$13*(Y1874+Y1892+Y1883*Y$195+Y1901*$D1964)</f>
        <v/>
      </c>
      <c r="Z1964" s="45">
        <f>Z1928*Settings!$C$13*(Z1874+Z1892+Z1883*Z$195+Z1901*$D1964)</f>
        <v/>
      </c>
      <c r="AA1964" s="45">
        <f>AA1928*Settings!$C$13*(AA1874+AA1892+AA1883*AA$195+AA1901*$D1964)</f>
        <v/>
      </c>
      <c r="AB1964" s="45">
        <f>AB1928*Settings!$C$13*(AB1874+AB1892+AB1883*AB$195+AB1901*$D1964)</f>
        <v/>
      </c>
      <c r="AC1964" s="45">
        <f>AC1928*Settings!$C$13*(AC1874+AC1892+AC1883*AC$195+AC1901*$D1964)</f>
        <v/>
      </c>
      <c r="AD1964" s="46">
        <f>REVENUE(AD1928,Settings!$C$13,NEWREVRATE(AD1874,AD1892,AD1883,AD$195,AD1901,$D1964))</f>
        <v/>
      </c>
      <c r="AF1964" s="11">
        <f>LOWER(Settings!$C$4)&amp;".mit."&amp;$A1964&amp;IF($C1964="","","."&amp;$C1964&amp;"."&amp;$B1964)&amp;IF(INDEX(Variables!$D$5:$D$105,MATCH($A1964,Variables!$A$5:$A$105,0))="","","."&amp;INDEX(Variables!$D$5:$D$105,MATCH($A1964,Variables!$A$5:$A$105,0)))&amp;"."&amp;AF$5</f>
        <v/>
      </c>
      <c r="AG1964" s="44">
        <f>AG1928*Settings!$C$13*(AG1874+AG1892+AG1883*AG$195+AG1901*$D1964)</f>
        <v/>
      </c>
      <c r="AH1964" s="45">
        <f>AH1928*Settings!$C$13*(AH1874+AH1892+AH1883*AH$195+AH1901*$D1964)</f>
        <v/>
      </c>
      <c r="AI1964" s="45">
        <f>AI1928*Settings!$C$13*(AI1874+AI1892+AI1883*AI$195+AI1901*$D1964)</f>
        <v/>
      </c>
      <c r="AJ1964" s="45">
        <f>AJ1928*Settings!$C$13*(AJ1874+AJ1892+AJ1883*AJ$195+AJ1901*$D1964)</f>
        <v/>
      </c>
      <c r="AK1964" s="45">
        <f>AK1928*Settings!$C$13*(AK1874+AK1892+AK1883*AK$195+AK1901*$D1964)</f>
        <v/>
      </c>
      <c r="AL1964" s="45">
        <f>AL1928*Settings!$C$13*(AL1874+AL1892+AL1883*AL$195+AL1901*$D1964)</f>
        <v/>
      </c>
      <c r="AM1964" s="45">
        <f>AM1928*Settings!$C$13*(AM1874+AM1892+AM1883*AM$195+AM1901*$D1964)</f>
        <v/>
      </c>
      <c r="AN1964" s="45">
        <f>AN1928*Settings!$C$13*(AN1874+AN1892+AN1883*AN$195+AN1901*$D1964)</f>
        <v/>
      </c>
      <c r="AO1964" s="45">
        <f>AO1928*Settings!$C$13*(AO1874+AO1892+AO1883*AO$195+AO1901*$D1964)</f>
        <v/>
      </c>
      <c r="AP1964" s="45">
        <f>AP1928*Settings!$C$13*(AP1874+AP1892+AP1883*AP$195+AP1901*$D1964)</f>
        <v/>
      </c>
      <c r="AQ1964" s="45">
        <f>AQ1928*Settings!$C$13*(AQ1874+AQ1892+AQ1883*AQ$195+AQ1901*$D1964)</f>
        <v/>
      </c>
      <c r="AR1964" s="45">
        <f>AR1928*Settings!$C$13*(AR1874+AR1892+AR1883*AR$195+AR1901*$D1964)</f>
        <v/>
      </c>
      <c r="AS1964" s="45">
        <f>AS1928*Settings!$C$13*(AS1874+AS1892+AS1883*AS$195+AS1901*$D1964)</f>
        <v/>
      </c>
      <c r="AT1964" s="45">
        <f>AT1928*Settings!$C$13*(AT1874+AT1892+AT1883*AT$195+AT1901*$D1964)</f>
        <v/>
      </c>
      <c r="AU1964" s="45">
        <f>AU1928*Settings!$C$13*(AU1874+AU1892+AU1883*AU$195+AU1901*$D1964)</f>
        <v/>
      </c>
      <c r="AV1964" s="45">
        <f>AV1928*Settings!$C$13*(AV1874+AV1892+AV1883*AV$195+AV1901*$D1964)</f>
        <v/>
      </c>
      <c r="AW1964" s="45">
        <f>AW1928*Settings!$C$13*(AW1874+AW1892+AW1883*AW$195+AW1901*$D1964)</f>
        <v/>
      </c>
      <c r="AX1964" s="45">
        <f>AX1928*Settings!$C$13*(AX1874+AX1892+AX1883*AX$195+AX1901*$D1964)</f>
        <v/>
      </c>
      <c r="AY1964" s="46">
        <f>REVENUE(AY1928,Settings!$C$13,NEWREVRATE(AY1874,AY1892,AY1883,AY$195,AY1901,$D1964))</f>
        <v/>
      </c>
    </row>
    <row r="1965" hidden="1" outlineLevel="2">
      <c r="A1965" s="14" t="inlineStr">
        <is>
          <t>rnew</t>
        </is>
      </c>
      <c r="B1965" s="14" t="inlineStr">
        <is>
          <t>gso</t>
        </is>
      </c>
      <c r="C1965" s="14" t="inlineStr">
        <is>
          <t>oen</t>
        </is>
      </c>
      <c r="D1965" s="37">
        <f>INDEX(Inputs!$S$5:$S$132,MATCH($B1965&amp;"|"&amp;$C1965,Inputs!$A$5:$A$132,0))</f>
        <v/>
      </c>
      <c r="E1965" s="36" t="n"/>
      <c r="F1965" s="36" t="n"/>
      <c r="G1965" s="36" t="n"/>
      <c r="H1965" s="14">
        <f>INDEX(Variables!$B$5:$B$105,MATCH($A1965,Variables!$A$5:$A$105,0))&amp;IF($C1965="",""," | "&amp;INDEX(Mapping!$B$5:$B$26,MATCH($C1965,Mapping!$A$5:$A$26,0))&amp;" | "&amp;INDEX(Mapping!$B$30:$B$41,MATCH($B1965,Mapping!$A$30:$A$41,0)))</f>
        <v/>
      </c>
      <c r="I1965" s="14">
        <f>INDEX(Variables!$C$5:$C$105,MATCH($A1965,Variables!$A$5:$A$105,0))</f>
        <v/>
      </c>
      <c r="J1965" s="14">
        <f>INDEX(Variables!$E$5:$E$105,MATCH($A1965,Variables!$A$5:$A$105,0))</f>
        <v/>
      </c>
      <c r="K1965" s="11">
        <f>LOWER(Settings!$C$4)&amp;".mit."&amp;$A1965&amp;IF($C1965="","","."&amp;$C1965&amp;"."&amp;$B1965)&amp;IF(INDEX(Variables!$D$5:$D$105,MATCH($A1965,Variables!$A$5:$A$105,0))="","","."&amp;INDEX(Variables!$D$5:$D$105,MATCH($A1965,Variables!$A$5:$A$105,0)))&amp;"."&amp;K$5</f>
        <v/>
      </c>
      <c r="L1965" s="44">
        <f>L1929*Settings!$C$13*(L1875+L1893+L1884*L$195+L1902*$D1965)</f>
        <v/>
      </c>
      <c r="M1965" s="45">
        <f>M1929*Settings!$C$13*(M1875+M1893+M1884*M$195+M1902*$D1965)</f>
        <v/>
      </c>
      <c r="N1965" s="45">
        <f>N1929*Settings!$C$13*(N1875+N1893+N1884*N$195+N1902*$D1965)</f>
        <v/>
      </c>
      <c r="O1965" s="45">
        <f>O1929*Settings!$C$13*(O1875+O1893+O1884*O$195+O1902*$D1965)</f>
        <v/>
      </c>
      <c r="P1965" s="45">
        <f>P1929*Settings!$C$13*(P1875+P1893+P1884*P$195+P1902*$D1965)</f>
        <v/>
      </c>
      <c r="Q1965" s="45">
        <f>Q1929*Settings!$C$13*(Q1875+Q1893+Q1884*Q$195+Q1902*$D1965)</f>
        <v/>
      </c>
      <c r="R1965" s="45">
        <f>R1929*Settings!$C$13*(R1875+R1893+R1884*R$195+R1902*$D1965)</f>
        <v/>
      </c>
      <c r="S1965" s="45">
        <f>S1929*Settings!$C$13*(S1875+S1893+S1884*S$195+S1902*$D1965)</f>
        <v/>
      </c>
      <c r="T1965" s="45">
        <f>T1929*Settings!$C$13*(T1875+T1893+T1884*T$195+T1902*$D1965)</f>
        <v/>
      </c>
      <c r="U1965" s="45">
        <f>U1929*Settings!$C$13*(U1875+U1893+U1884*U$195+U1902*$D1965)</f>
        <v/>
      </c>
      <c r="V1965" s="45">
        <f>V1929*Settings!$C$13*(V1875+V1893+V1884*V$195+V1902*$D1965)</f>
        <v/>
      </c>
      <c r="W1965" s="45">
        <f>W1929*Settings!$C$13*(W1875+W1893+W1884*W$195+W1902*$D1965)</f>
        <v/>
      </c>
      <c r="X1965" s="45">
        <f>X1929*Settings!$C$13*(X1875+X1893+X1884*X$195+X1902*$D1965)</f>
        <v/>
      </c>
      <c r="Y1965" s="45">
        <f>Y1929*Settings!$C$13*(Y1875+Y1893+Y1884*Y$195+Y1902*$D1965)</f>
        <v/>
      </c>
      <c r="Z1965" s="45">
        <f>Z1929*Settings!$C$13*(Z1875+Z1893+Z1884*Z$195+Z1902*$D1965)</f>
        <v/>
      </c>
      <c r="AA1965" s="45">
        <f>AA1929*Settings!$C$13*(AA1875+AA1893+AA1884*AA$195+AA1902*$D1965)</f>
        <v/>
      </c>
      <c r="AB1965" s="45">
        <f>AB1929*Settings!$C$13*(AB1875+AB1893+AB1884*AB$195+AB1902*$D1965)</f>
        <v/>
      </c>
      <c r="AC1965" s="45">
        <f>AC1929*Settings!$C$13*(AC1875+AC1893+AC1884*AC$195+AC1902*$D1965)</f>
        <v/>
      </c>
      <c r="AD1965" s="46">
        <f>REVENUE(AD1929,Settings!$C$13,NEWREVRATE(AD1875,AD1893,AD1884,AD$195,AD1902,$D1965))</f>
        <v/>
      </c>
      <c r="AF1965" s="11">
        <f>LOWER(Settings!$C$4)&amp;".mit."&amp;$A1965&amp;IF($C1965="","","."&amp;$C1965&amp;"."&amp;$B1965)&amp;IF(INDEX(Variables!$D$5:$D$105,MATCH($A1965,Variables!$A$5:$A$105,0))="","","."&amp;INDEX(Variables!$D$5:$D$105,MATCH($A1965,Variables!$A$5:$A$105,0)))&amp;"."&amp;AF$5</f>
        <v/>
      </c>
      <c r="AG1965" s="44">
        <f>AG1929*Settings!$C$13*(AG1875+AG1893+AG1884*AG$195+AG1902*$D1965)</f>
        <v/>
      </c>
      <c r="AH1965" s="45">
        <f>AH1929*Settings!$C$13*(AH1875+AH1893+AH1884*AH$195+AH1902*$D1965)</f>
        <v/>
      </c>
      <c r="AI1965" s="45">
        <f>AI1929*Settings!$C$13*(AI1875+AI1893+AI1884*AI$195+AI1902*$D1965)</f>
        <v/>
      </c>
      <c r="AJ1965" s="45">
        <f>AJ1929*Settings!$C$13*(AJ1875+AJ1893+AJ1884*AJ$195+AJ1902*$D1965)</f>
        <v/>
      </c>
      <c r="AK1965" s="45">
        <f>AK1929*Settings!$C$13*(AK1875+AK1893+AK1884*AK$195+AK1902*$D1965)</f>
        <v/>
      </c>
      <c r="AL1965" s="45">
        <f>AL1929*Settings!$C$13*(AL1875+AL1893+AL1884*AL$195+AL1902*$D1965)</f>
        <v/>
      </c>
      <c r="AM1965" s="45">
        <f>AM1929*Settings!$C$13*(AM1875+AM1893+AM1884*AM$195+AM1902*$D1965)</f>
        <v/>
      </c>
      <c r="AN1965" s="45">
        <f>AN1929*Settings!$C$13*(AN1875+AN1893+AN1884*AN$195+AN1902*$D1965)</f>
        <v/>
      </c>
      <c r="AO1965" s="45">
        <f>AO1929*Settings!$C$13*(AO1875+AO1893+AO1884*AO$195+AO1902*$D1965)</f>
        <v/>
      </c>
      <c r="AP1965" s="45">
        <f>AP1929*Settings!$C$13*(AP1875+AP1893+AP1884*AP$195+AP1902*$D1965)</f>
        <v/>
      </c>
      <c r="AQ1965" s="45">
        <f>AQ1929*Settings!$C$13*(AQ1875+AQ1893+AQ1884*AQ$195+AQ1902*$D1965)</f>
        <v/>
      </c>
      <c r="AR1965" s="45">
        <f>AR1929*Settings!$C$13*(AR1875+AR1893+AR1884*AR$195+AR1902*$D1965)</f>
        <v/>
      </c>
      <c r="AS1965" s="45">
        <f>AS1929*Settings!$C$13*(AS1875+AS1893+AS1884*AS$195+AS1902*$D1965)</f>
        <v/>
      </c>
      <c r="AT1965" s="45">
        <f>AT1929*Settings!$C$13*(AT1875+AT1893+AT1884*AT$195+AT1902*$D1965)</f>
        <v/>
      </c>
      <c r="AU1965" s="45">
        <f>AU1929*Settings!$C$13*(AU1875+AU1893+AU1884*AU$195+AU1902*$D1965)</f>
        <v/>
      </c>
      <c r="AV1965" s="45">
        <f>AV1929*Settings!$C$13*(AV1875+AV1893+AV1884*AV$195+AV1902*$D1965)</f>
        <v/>
      </c>
      <c r="AW1965" s="45">
        <f>AW1929*Settings!$C$13*(AW1875+AW1893+AW1884*AW$195+AW1902*$D1965)</f>
        <v/>
      </c>
      <c r="AX1965" s="45">
        <f>AX1929*Settings!$C$13*(AX1875+AX1893+AX1884*AX$195+AX1902*$D1965)</f>
        <v/>
      </c>
      <c r="AY1965" s="46">
        <f>REVENUE(AY1929,Settings!$C$13,NEWREVRATE(AY1875,AY1893,AY1884,AY$195,AY1902,$D1965))</f>
        <v/>
      </c>
    </row>
    <row r="1966" hidden="1" outlineLevel="2">
      <c r="A1966" s="14" t="inlineStr">
        <is>
          <t>rnew</t>
        </is>
      </c>
      <c r="B1966" s="14" t="inlineStr">
        <is>
          <t>die</t>
        </is>
      </c>
      <c r="C1966" s="14" t="inlineStr">
        <is>
          <t>oen</t>
        </is>
      </c>
      <c r="D1966" s="37">
        <f>INDEX(Inputs!$S$5:$S$132,MATCH($B1966&amp;"|"&amp;$C1966,Inputs!$A$5:$A$132,0))</f>
        <v/>
      </c>
      <c r="E1966" s="36" t="n"/>
      <c r="F1966" s="36" t="n"/>
      <c r="G1966" s="36" t="n"/>
      <c r="H1966" s="14">
        <f>INDEX(Variables!$B$5:$B$105,MATCH($A1966,Variables!$A$5:$A$105,0))&amp;IF($C1966="",""," | "&amp;INDEX(Mapping!$B$5:$B$26,MATCH($C1966,Mapping!$A$5:$A$26,0))&amp;" | "&amp;INDEX(Mapping!$B$30:$B$41,MATCH($B1966,Mapping!$A$30:$A$41,0)))</f>
        <v/>
      </c>
      <c r="I1966" s="14">
        <f>INDEX(Variables!$C$5:$C$105,MATCH($A1966,Variables!$A$5:$A$105,0))</f>
        <v/>
      </c>
      <c r="J1966" s="14">
        <f>INDEX(Variables!$E$5:$E$105,MATCH($A1966,Variables!$A$5:$A$105,0))</f>
        <v/>
      </c>
      <c r="K1966" s="11">
        <f>LOWER(Settings!$C$4)&amp;".mit."&amp;$A1966&amp;IF($C1966="","","."&amp;$C1966&amp;"."&amp;$B1966)&amp;IF(INDEX(Variables!$D$5:$D$105,MATCH($A1966,Variables!$A$5:$A$105,0))="","","."&amp;INDEX(Variables!$D$5:$D$105,MATCH($A1966,Variables!$A$5:$A$105,0)))&amp;"."&amp;K$5</f>
        <v/>
      </c>
      <c r="L1966" s="44">
        <f>L1930*Settings!$C$13*(L1876+L1894+L1885*L$195+L1903*$D1966)</f>
        <v/>
      </c>
      <c r="M1966" s="45">
        <f>M1930*Settings!$C$13*(M1876+M1894+M1885*M$195+M1903*$D1966)</f>
        <v/>
      </c>
      <c r="N1966" s="45">
        <f>N1930*Settings!$C$13*(N1876+N1894+N1885*N$195+N1903*$D1966)</f>
        <v/>
      </c>
      <c r="O1966" s="45">
        <f>O1930*Settings!$C$13*(O1876+O1894+O1885*O$195+O1903*$D1966)</f>
        <v/>
      </c>
      <c r="P1966" s="45">
        <f>P1930*Settings!$C$13*(P1876+P1894+P1885*P$195+P1903*$D1966)</f>
        <v/>
      </c>
      <c r="Q1966" s="45">
        <f>Q1930*Settings!$C$13*(Q1876+Q1894+Q1885*Q$195+Q1903*$D1966)</f>
        <v/>
      </c>
      <c r="R1966" s="45">
        <f>R1930*Settings!$C$13*(R1876+R1894+R1885*R$195+R1903*$D1966)</f>
        <v/>
      </c>
      <c r="S1966" s="45">
        <f>S1930*Settings!$C$13*(S1876+S1894+S1885*S$195+S1903*$D1966)</f>
        <v/>
      </c>
      <c r="T1966" s="45">
        <f>T1930*Settings!$C$13*(T1876+T1894+T1885*T$195+T1903*$D1966)</f>
        <v/>
      </c>
      <c r="U1966" s="45">
        <f>U1930*Settings!$C$13*(U1876+U1894+U1885*U$195+U1903*$D1966)</f>
        <v/>
      </c>
      <c r="V1966" s="45">
        <f>V1930*Settings!$C$13*(V1876+V1894+V1885*V$195+V1903*$D1966)</f>
        <v/>
      </c>
      <c r="W1966" s="45">
        <f>W1930*Settings!$C$13*(W1876+W1894+W1885*W$195+W1903*$D1966)</f>
        <v/>
      </c>
      <c r="X1966" s="45">
        <f>X1930*Settings!$C$13*(X1876+X1894+X1885*X$195+X1903*$D1966)</f>
        <v/>
      </c>
      <c r="Y1966" s="45">
        <f>Y1930*Settings!$C$13*(Y1876+Y1894+Y1885*Y$195+Y1903*$D1966)</f>
        <v/>
      </c>
      <c r="Z1966" s="45">
        <f>Z1930*Settings!$C$13*(Z1876+Z1894+Z1885*Z$195+Z1903*$D1966)</f>
        <v/>
      </c>
      <c r="AA1966" s="45">
        <f>AA1930*Settings!$C$13*(AA1876+AA1894+AA1885*AA$195+AA1903*$D1966)</f>
        <v/>
      </c>
      <c r="AB1966" s="45">
        <f>AB1930*Settings!$C$13*(AB1876+AB1894+AB1885*AB$195+AB1903*$D1966)</f>
        <v/>
      </c>
      <c r="AC1966" s="45">
        <f>AC1930*Settings!$C$13*(AC1876+AC1894+AC1885*AC$195+AC1903*$D1966)</f>
        <v/>
      </c>
      <c r="AD1966" s="46">
        <f>REVENUE(AD1930,Settings!$C$13,NEWREVRATE(AD1876,AD1894,AD1885,AD$195,AD1903,$D1966))</f>
        <v/>
      </c>
      <c r="AF1966" s="11">
        <f>LOWER(Settings!$C$4)&amp;".mit."&amp;$A1966&amp;IF($C1966="","","."&amp;$C1966&amp;"."&amp;$B1966)&amp;IF(INDEX(Variables!$D$5:$D$105,MATCH($A1966,Variables!$A$5:$A$105,0))="","","."&amp;INDEX(Variables!$D$5:$D$105,MATCH($A1966,Variables!$A$5:$A$105,0)))&amp;"."&amp;AF$5</f>
        <v/>
      </c>
      <c r="AG1966" s="44">
        <f>AG1930*Settings!$C$13*(AG1876+AG1894+AG1885*AG$195+AG1903*$D1966)</f>
        <v/>
      </c>
      <c r="AH1966" s="45">
        <f>AH1930*Settings!$C$13*(AH1876+AH1894+AH1885*AH$195+AH1903*$D1966)</f>
        <v/>
      </c>
      <c r="AI1966" s="45">
        <f>AI1930*Settings!$C$13*(AI1876+AI1894+AI1885*AI$195+AI1903*$D1966)</f>
        <v/>
      </c>
      <c r="AJ1966" s="45">
        <f>AJ1930*Settings!$C$13*(AJ1876+AJ1894+AJ1885*AJ$195+AJ1903*$D1966)</f>
        <v/>
      </c>
      <c r="AK1966" s="45">
        <f>AK1930*Settings!$C$13*(AK1876+AK1894+AK1885*AK$195+AK1903*$D1966)</f>
        <v/>
      </c>
      <c r="AL1966" s="45">
        <f>AL1930*Settings!$C$13*(AL1876+AL1894+AL1885*AL$195+AL1903*$D1966)</f>
        <v/>
      </c>
      <c r="AM1966" s="45">
        <f>AM1930*Settings!$C$13*(AM1876+AM1894+AM1885*AM$195+AM1903*$D1966)</f>
        <v/>
      </c>
      <c r="AN1966" s="45">
        <f>AN1930*Settings!$C$13*(AN1876+AN1894+AN1885*AN$195+AN1903*$D1966)</f>
        <v/>
      </c>
      <c r="AO1966" s="45">
        <f>AO1930*Settings!$C$13*(AO1876+AO1894+AO1885*AO$195+AO1903*$D1966)</f>
        <v/>
      </c>
      <c r="AP1966" s="45">
        <f>AP1930*Settings!$C$13*(AP1876+AP1894+AP1885*AP$195+AP1903*$D1966)</f>
        <v/>
      </c>
      <c r="AQ1966" s="45">
        <f>AQ1930*Settings!$C$13*(AQ1876+AQ1894+AQ1885*AQ$195+AQ1903*$D1966)</f>
        <v/>
      </c>
      <c r="AR1966" s="45">
        <f>AR1930*Settings!$C$13*(AR1876+AR1894+AR1885*AR$195+AR1903*$D1966)</f>
        <v/>
      </c>
      <c r="AS1966" s="45">
        <f>AS1930*Settings!$C$13*(AS1876+AS1894+AS1885*AS$195+AS1903*$D1966)</f>
        <v/>
      </c>
      <c r="AT1966" s="45">
        <f>AT1930*Settings!$C$13*(AT1876+AT1894+AT1885*AT$195+AT1903*$D1966)</f>
        <v/>
      </c>
      <c r="AU1966" s="45">
        <f>AU1930*Settings!$C$13*(AU1876+AU1894+AU1885*AU$195+AU1903*$D1966)</f>
        <v/>
      </c>
      <c r="AV1966" s="45">
        <f>AV1930*Settings!$C$13*(AV1876+AV1894+AV1885*AV$195+AV1903*$D1966)</f>
        <v/>
      </c>
      <c r="AW1966" s="45">
        <f>AW1930*Settings!$C$13*(AW1876+AW1894+AW1885*AW$195+AW1903*$D1966)</f>
        <v/>
      </c>
      <c r="AX1966" s="45">
        <f>AX1930*Settings!$C$13*(AX1876+AX1894+AX1885*AX$195+AX1903*$D1966)</f>
        <v/>
      </c>
      <c r="AY1966" s="46">
        <f>REVENUE(AY1930,Settings!$C$13,NEWREVRATE(AY1876,AY1894,AY1885,AY$195,AY1903,$D1966))</f>
        <v/>
      </c>
    </row>
    <row r="1967" hidden="1" outlineLevel="2">
      <c r="A1967" s="14" t="inlineStr">
        <is>
          <t>rnew</t>
        </is>
      </c>
      <c r="B1967" s="14" t="inlineStr">
        <is>
          <t>lpg</t>
        </is>
      </c>
      <c r="C1967" s="14" t="inlineStr">
        <is>
          <t>oen</t>
        </is>
      </c>
      <c r="D1967" s="37">
        <f>INDEX(Inputs!$S$5:$S$132,MATCH($B1967&amp;"|"&amp;$C1967,Inputs!$A$5:$A$132,0))</f>
        <v/>
      </c>
      <c r="E1967" s="36" t="n"/>
      <c r="F1967" s="36" t="n"/>
      <c r="G1967" s="36" t="n"/>
      <c r="H1967" s="14">
        <f>INDEX(Variables!$B$5:$B$105,MATCH($A1967,Variables!$A$5:$A$105,0))&amp;IF($C1967="",""," | "&amp;INDEX(Mapping!$B$5:$B$26,MATCH($C1967,Mapping!$A$5:$A$26,0))&amp;" | "&amp;INDEX(Mapping!$B$30:$B$41,MATCH($B1967,Mapping!$A$30:$A$41,0)))</f>
        <v/>
      </c>
      <c r="I1967" s="14">
        <f>INDEX(Variables!$C$5:$C$105,MATCH($A1967,Variables!$A$5:$A$105,0))</f>
        <v/>
      </c>
      <c r="J1967" s="14">
        <f>INDEX(Variables!$E$5:$E$105,MATCH($A1967,Variables!$A$5:$A$105,0))</f>
        <v/>
      </c>
      <c r="K1967" s="11">
        <f>LOWER(Settings!$C$4)&amp;".mit."&amp;$A1967&amp;IF($C1967="","","."&amp;$C1967&amp;"."&amp;$B1967)&amp;IF(INDEX(Variables!$D$5:$D$105,MATCH($A1967,Variables!$A$5:$A$105,0))="","","."&amp;INDEX(Variables!$D$5:$D$105,MATCH($A1967,Variables!$A$5:$A$105,0)))&amp;"."&amp;K$5</f>
        <v/>
      </c>
      <c r="L1967" s="44">
        <f>L1931*Settings!$C$13*(L1877+L1895+L1886*L$195+L1904*$D1967)</f>
        <v/>
      </c>
      <c r="M1967" s="45">
        <f>M1931*Settings!$C$13*(M1877+M1895+M1886*M$195+M1904*$D1967)</f>
        <v/>
      </c>
      <c r="N1967" s="45">
        <f>N1931*Settings!$C$13*(N1877+N1895+N1886*N$195+N1904*$D1967)</f>
        <v/>
      </c>
      <c r="O1967" s="45">
        <f>O1931*Settings!$C$13*(O1877+O1895+O1886*O$195+O1904*$D1967)</f>
        <v/>
      </c>
      <c r="P1967" s="45">
        <f>P1931*Settings!$C$13*(P1877+P1895+P1886*P$195+P1904*$D1967)</f>
        <v/>
      </c>
      <c r="Q1967" s="45">
        <f>Q1931*Settings!$C$13*(Q1877+Q1895+Q1886*Q$195+Q1904*$D1967)</f>
        <v/>
      </c>
      <c r="R1967" s="45">
        <f>R1931*Settings!$C$13*(R1877+R1895+R1886*R$195+R1904*$D1967)</f>
        <v/>
      </c>
      <c r="S1967" s="45">
        <f>S1931*Settings!$C$13*(S1877+S1895+S1886*S$195+S1904*$D1967)</f>
        <v/>
      </c>
      <c r="T1967" s="45">
        <f>T1931*Settings!$C$13*(T1877+T1895+T1886*T$195+T1904*$D1967)</f>
        <v/>
      </c>
      <c r="U1967" s="45">
        <f>U1931*Settings!$C$13*(U1877+U1895+U1886*U$195+U1904*$D1967)</f>
        <v/>
      </c>
      <c r="V1967" s="45">
        <f>V1931*Settings!$C$13*(V1877+V1895+V1886*V$195+V1904*$D1967)</f>
        <v/>
      </c>
      <c r="W1967" s="45">
        <f>W1931*Settings!$C$13*(W1877+W1895+W1886*W$195+W1904*$D1967)</f>
        <v/>
      </c>
      <c r="X1967" s="45">
        <f>X1931*Settings!$C$13*(X1877+X1895+X1886*X$195+X1904*$D1967)</f>
        <v/>
      </c>
      <c r="Y1967" s="45">
        <f>Y1931*Settings!$C$13*(Y1877+Y1895+Y1886*Y$195+Y1904*$D1967)</f>
        <v/>
      </c>
      <c r="Z1967" s="45">
        <f>Z1931*Settings!$C$13*(Z1877+Z1895+Z1886*Z$195+Z1904*$D1967)</f>
        <v/>
      </c>
      <c r="AA1967" s="45">
        <f>AA1931*Settings!$C$13*(AA1877+AA1895+AA1886*AA$195+AA1904*$D1967)</f>
        <v/>
      </c>
      <c r="AB1967" s="45">
        <f>AB1931*Settings!$C$13*(AB1877+AB1895+AB1886*AB$195+AB1904*$D1967)</f>
        <v/>
      </c>
      <c r="AC1967" s="45">
        <f>AC1931*Settings!$C$13*(AC1877+AC1895+AC1886*AC$195+AC1904*$D1967)</f>
        <v/>
      </c>
      <c r="AD1967" s="46">
        <f>REVENUE(AD1931,Settings!$C$13,NEWREVRATE(AD1877,AD1895,AD1886,AD$195,AD1904,$D1967))</f>
        <v/>
      </c>
      <c r="AF1967" s="11">
        <f>LOWER(Settings!$C$4)&amp;".mit."&amp;$A1967&amp;IF($C1967="","","."&amp;$C1967&amp;"."&amp;$B1967)&amp;IF(INDEX(Variables!$D$5:$D$105,MATCH($A1967,Variables!$A$5:$A$105,0))="","","."&amp;INDEX(Variables!$D$5:$D$105,MATCH($A1967,Variables!$A$5:$A$105,0)))&amp;"."&amp;AF$5</f>
        <v/>
      </c>
      <c r="AG1967" s="44">
        <f>AG1931*Settings!$C$13*(AG1877+AG1895+AG1886*AG$195+AG1904*$D1967)</f>
        <v/>
      </c>
      <c r="AH1967" s="45">
        <f>AH1931*Settings!$C$13*(AH1877+AH1895+AH1886*AH$195+AH1904*$D1967)</f>
        <v/>
      </c>
      <c r="AI1967" s="45">
        <f>AI1931*Settings!$C$13*(AI1877+AI1895+AI1886*AI$195+AI1904*$D1967)</f>
        <v/>
      </c>
      <c r="AJ1967" s="45">
        <f>AJ1931*Settings!$C$13*(AJ1877+AJ1895+AJ1886*AJ$195+AJ1904*$D1967)</f>
        <v/>
      </c>
      <c r="AK1967" s="45">
        <f>AK1931*Settings!$C$13*(AK1877+AK1895+AK1886*AK$195+AK1904*$D1967)</f>
        <v/>
      </c>
      <c r="AL1967" s="45">
        <f>AL1931*Settings!$C$13*(AL1877+AL1895+AL1886*AL$195+AL1904*$D1967)</f>
        <v/>
      </c>
      <c r="AM1967" s="45">
        <f>AM1931*Settings!$C$13*(AM1877+AM1895+AM1886*AM$195+AM1904*$D1967)</f>
        <v/>
      </c>
      <c r="AN1967" s="45">
        <f>AN1931*Settings!$C$13*(AN1877+AN1895+AN1886*AN$195+AN1904*$D1967)</f>
        <v/>
      </c>
      <c r="AO1967" s="45">
        <f>AO1931*Settings!$C$13*(AO1877+AO1895+AO1886*AO$195+AO1904*$D1967)</f>
        <v/>
      </c>
      <c r="AP1967" s="45">
        <f>AP1931*Settings!$C$13*(AP1877+AP1895+AP1886*AP$195+AP1904*$D1967)</f>
        <v/>
      </c>
      <c r="AQ1967" s="45">
        <f>AQ1931*Settings!$C$13*(AQ1877+AQ1895+AQ1886*AQ$195+AQ1904*$D1967)</f>
        <v/>
      </c>
      <c r="AR1967" s="45">
        <f>AR1931*Settings!$C$13*(AR1877+AR1895+AR1886*AR$195+AR1904*$D1967)</f>
        <v/>
      </c>
      <c r="AS1967" s="45">
        <f>AS1931*Settings!$C$13*(AS1877+AS1895+AS1886*AS$195+AS1904*$D1967)</f>
        <v/>
      </c>
      <c r="AT1967" s="45">
        <f>AT1931*Settings!$C$13*(AT1877+AT1895+AT1886*AT$195+AT1904*$D1967)</f>
        <v/>
      </c>
      <c r="AU1967" s="45">
        <f>AU1931*Settings!$C$13*(AU1877+AU1895+AU1886*AU$195+AU1904*$D1967)</f>
        <v/>
      </c>
      <c r="AV1967" s="45">
        <f>AV1931*Settings!$C$13*(AV1877+AV1895+AV1886*AV$195+AV1904*$D1967)</f>
        <v/>
      </c>
      <c r="AW1967" s="45">
        <f>AW1931*Settings!$C$13*(AW1877+AW1895+AW1886*AW$195+AW1904*$D1967)</f>
        <v/>
      </c>
      <c r="AX1967" s="45">
        <f>AX1931*Settings!$C$13*(AX1877+AX1895+AX1886*AX$195+AX1904*$D1967)</f>
        <v/>
      </c>
      <c r="AY1967" s="46">
        <f>REVENUE(AY1931,Settings!$C$13,NEWREVRATE(AY1877,AY1895,AY1886,AY$195,AY1904,$D1967))</f>
        <v/>
      </c>
    </row>
    <row r="1968" hidden="1" outlineLevel="2">
      <c r="A1968" s="14" t="inlineStr">
        <is>
          <t>rnew</t>
        </is>
      </c>
      <c r="B1968" s="14" t="inlineStr">
        <is>
          <t>ker</t>
        </is>
      </c>
      <c r="C1968" s="14" t="inlineStr">
        <is>
          <t>oen</t>
        </is>
      </c>
      <c r="D1968" s="37">
        <f>INDEX(Inputs!$S$5:$S$132,MATCH($B1968&amp;"|"&amp;$C1968,Inputs!$A$5:$A$132,0))</f>
        <v/>
      </c>
      <c r="E1968" s="36" t="n"/>
      <c r="F1968" s="36" t="n"/>
      <c r="G1968" s="36" t="n"/>
      <c r="H1968" s="14">
        <f>INDEX(Variables!$B$5:$B$105,MATCH($A1968,Variables!$A$5:$A$105,0))&amp;IF($C1968="",""," | "&amp;INDEX(Mapping!$B$5:$B$26,MATCH($C1968,Mapping!$A$5:$A$26,0))&amp;" | "&amp;INDEX(Mapping!$B$30:$B$41,MATCH($B1968,Mapping!$A$30:$A$41,0)))</f>
        <v/>
      </c>
      <c r="I1968" s="14">
        <f>INDEX(Variables!$C$5:$C$105,MATCH($A1968,Variables!$A$5:$A$105,0))</f>
        <v/>
      </c>
      <c r="J1968" s="14">
        <f>INDEX(Variables!$E$5:$E$105,MATCH($A1968,Variables!$A$5:$A$105,0))</f>
        <v/>
      </c>
      <c r="K1968" s="11">
        <f>LOWER(Settings!$C$4)&amp;".mit."&amp;$A1968&amp;IF($C1968="","","."&amp;$C1968&amp;"."&amp;$B1968)&amp;IF(INDEX(Variables!$D$5:$D$105,MATCH($A1968,Variables!$A$5:$A$105,0))="","","."&amp;INDEX(Variables!$D$5:$D$105,MATCH($A1968,Variables!$A$5:$A$105,0)))&amp;"."&amp;K$5</f>
        <v/>
      </c>
      <c r="L1968" s="44">
        <f>L1932*Settings!$C$13*(L1878+L1896+L1887*L$195+L1905*$D1968)</f>
        <v/>
      </c>
      <c r="M1968" s="45">
        <f>M1932*Settings!$C$13*(M1878+M1896+M1887*M$195+M1905*$D1968)</f>
        <v/>
      </c>
      <c r="N1968" s="45">
        <f>N1932*Settings!$C$13*(N1878+N1896+N1887*N$195+N1905*$D1968)</f>
        <v/>
      </c>
      <c r="O1968" s="45">
        <f>O1932*Settings!$C$13*(O1878+O1896+O1887*O$195+O1905*$D1968)</f>
        <v/>
      </c>
      <c r="P1968" s="45">
        <f>P1932*Settings!$C$13*(P1878+P1896+P1887*P$195+P1905*$D1968)</f>
        <v/>
      </c>
      <c r="Q1968" s="45">
        <f>Q1932*Settings!$C$13*(Q1878+Q1896+Q1887*Q$195+Q1905*$D1968)</f>
        <v/>
      </c>
      <c r="R1968" s="45">
        <f>R1932*Settings!$C$13*(R1878+R1896+R1887*R$195+R1905*$D1968)</f>
        <v/>
      </c>
      <c r="S1968" s="45">
        <f>S1932*Settings!$C$13*(S1878+S1896+S1887*S$195+S1905*$D1968)</f>
        <v/>
      </c>
      <c r="T1968" s="45">
        <f>T1932*Settings!$C$13*(T1878+T1896+T1887*T$195+T1905*$D1968)</f>
        <v/>
      </c>
      <c r="U1968" s="45">
        <f>U1932*Settings!$C$13*(U1878+U1896+U1887*U$195+U1905*$D1968)</f>
        <v/>
      </c>
      <c r="V1968" s="45">
        <f>V1932*Settings!$C$13*(V1878+V1896+V1887*V$195+V1905*$D1968)</f>
        <v/>
      </c>
      <c r="W1968" s="45">
        <f>W1932*Settings!$C$13*(W1878+W1896+W1887*W$195+W1905*$D1968)</f>
        <v/>
      </c>
      <c r="X1968" s="45">
        <f>X1932*Settings!$C$13*(X1878+X1896+X1887*X$195+X1905*$D1968)</f>
        <v/>
      </c>
      <c r="Y1968" s="45">
        <f>Y1932*Settings!$C$13*(Y1878+Y1896+Y1887*Y$195+Y1905*$D1968)</f>
        <v/>
      </c>
      <c r="Z1968" s="45">
        <f>Z1932*Settings!$C$13*(Z1878+Z1896+Z1887*Z$195+Z1905*$D1968)</f>
        <v/>
      </c>
      <c r="AA1968" s="45">
        <f>AA1932*Settings!$C$13*(AA1878+AA1896+AA1887*AA$195+AA1905*$D1968)</f>
        <v/>
      </c>
      <c r="AB1968" s="45">
        <f>AB1932*Settings!$C$13*(AB1878+AB1896+AB1887*AB$195+AB1905*$D1968)</f>
        <v/>
      </c>
      <c r="AC1968" s="45">
        <f>AC1932*Settings!$C$13*(AC1878+AC1896+AC1887*AC$195+AC1905*$D1968)</f>
        <v/>
      </c>
      <c r="AD1968" s="46">
        <f>REVENUE(AD1932,Settings!$C$13,NEWREVRATE(AD1878,AD1896,AD1887,AD$195,AD1905,$D1968))</f>
        <v/>
      </c>
      <c r="AF1968" s="11">
        <f>LOWER(Settings!$C$4)&amp;".mit."&amp;$A1968&amp;IF($C1968="","","."&amp;$C1968&amp;"."&amp;$B1968)&amp;IF(INDEX(Variables!$D$5:$D$105,MATCH($A1968,Variables!$A$5:$A$105,0))="","","."&amp;INDEX(Variables!$D$5:$D$105,MATCH($A1968,Variables!$A$5:$A$105,0)))&amp;"."&amp;AF$5</f>
        <v/>
      </c>
      <c r="AG1968" s="44">
        <f>AG1932*Settings!$C$13*(AG1878+AG1896+AG1887*AG$195+AG1905*$D1968)</f>
        <v/>
      </c>
      <c r="AH1968" s="45">
        <f>AH1932*Settings!$C$13*(AH1878+AH1896+AH1887*AH$195+AH1905*$D1968)</f>
        <v/>
      </c>
      <c r="AI1968" s="45">
        <f>AI1932*Settings!$C$13*(AI1878+AI1896+AI1887*AI$195+AI1905*$D1968)</f>
        <v/>
      </c>
      <c r="AJ1968" s="45">
        <f>AJ1932*Settings!$C$13*(AJ1878+AJ1896+AJ1887*AJ$195+AJ1905*$D1968)</f>
        <v/>
      </c>
      <c r="AK1968" s="45">
        <f>AK1932*Settings!$C$13*(AK1878+AK1896+AK1887*AK$195+AK1905*$D1968)</f>
        <v/>
      </c>
      <c r="AL1968" s="45">
        <f>AL1932*Settings!$C$13*(AL1878+AL1896+AL1887*AL$195+AL1905*$D1968)</f>
        <v/>
      </c>
      <c r="AM1968" s="45">
        <f>AM1932*Settings!$C$13*(AM1878+AM1896+AM1887*AM$195+AM1905*$D1968)</f>
        <v/>
      </c>
      <c r="AN1968" s="45">
        <f>AN1932*Settings!$C$13*(AN1878+AN1896+AN1887*AN$195+AN1905*$D1968)</f>
        <v/>
      </c>
      <c r="AO1968" s="45">
        <f>AO1932*Settings!$C$13*(AO1878+AO1896+AO1887*AO$195+AO1905*$D1968)</f>
        <v/>
      </c>
      <c r="AP1968" s="45">
        <f>AP1932*Settings!$C$13*(AP1878+AP1896+AP1887*AP$195+AP1905*$D1968)</f>
        <v/>
      </c>
      <c r="AQ1968" s="45">
        <f>AQ1932*Settings!$C$13*(AQ1878+AQ1896+AQ1887*AQ$195+AQ1905*$D1968)</f>
        <v/>
      </c>
      <c r="AR1968" s="45">
        <f>AR1932*Settings!$C$13*(AR1878+AR1896+AR1887*AR$195+AR1905*$D1968)</f>
        <v/>
      </c>
      <c r="AS1968" s="45">
        <f>AS1932*Settings!$C$13*(AS1878+AS1896+AS1887*AS$195+AS1905*$D1968)</f>
        <v/>
      </c>
      <c r="AT1968" s="45">
        <f>AT1932*Settings!$C$13*(AT1878+AT1896+AT1887*AT$195+AT1905*$D1968)</f>
        <v/>
      </c>
      <c r="AU1968" s="45">
        <f>AU1932*Settings!$C$13*(AU1878+AU1896+AU1887*AU$195+AU1905*$D1968)</f>
        <v/>
      </c>
      <c r="AV1968" s="45">
        <f>AV1932*Settings!$C$13*(AV1878+AV1896+AV1887*AV$195+AV1905*$D1968)</f>
        <v/>
      </c>
      <c r="AW1968" s="45">
        <f>AW1932*Settings!$C$13*(AW1878+AW1896+AW1887*AW$195+AW1905*$D1968)</f>
        <v/>
      </c>
      <c r="AX1968" s="45">
        <f>AX1932*Settings!$C$13*(AX1878+AX1896+AX1887*AX$195+AX1905*$D1968)</f>
        <v/>
      </c>
      <c r="AY1968" s="46">
        <f>REVENUE(AY1932,Settings!$C$13,NEWREVRATE(AY1878,AY1896,AY1887,AY$195,AY1905,$D1968))</f>
        <v/>
      </c>
    </row>
    <row r="1969" hidden="1" outlineLevel="2">
      <c r="A1969" s="14" t="inlineStr">
        <is>
          <t>rnew</t>
        </is>
      </c>
      <c r="B1969" s="14" t="inlineStr">
        <is>
          <t>oop</t>
        </is>
      </c>
      <c r="C1969" s="14" t="inlineStr">
        <is>
          <t>oen</t>
        </is>
      </c>
      <c r="D1969" s="37">
        <f>INDEX(Inputs!$S$5:$S$132,MATCH($B1969&amp;"|"&amp;$C1969,Inputs!$A$5:$A$132,0))</f>
        <v/>
      </c>
      <c r="E1969" s="36" t="n"/>
      <c r="F1969" s="36" t="n"/>
      <c r="G1969" s="36" t="n"/>
      <c r="H1969" s="14">
        <f>INDEX(Variables!$B$5:$B$105,MATCH($A1969,Variables!$A$5:$A$105,0))&amp;IF($C1969="",""," | "&amp;INDEX(Mapping!$B$5:$B$26,MATCH($C1969,Mapping!$A$5:$A$26,0))&amp;" | "&amp;INDEX(Mapping!$B$30:$B$41,MATCH($B1969,Mapping!$A$30:$A$41,0)))</f>
        <v/>
      </c>
      <c r="I1969" s="14">
        <f>INDEX(Variables!$C$5:$C$105,MATCH($A1969,Variables!$A$5:$A$105,0))</f>
        <v/>
      </c>
      <c r="J1969" s="14">
        <f>INDEX(Variables!$E$5:$E$105,MATCH($A1969,Variables!$A$5:$A$105,0))</f>
        <v/>
      </c>
      <c r="K1969" s="11">
        <f>LOWER(Settings!$C$4)&amp;".mit."&amp;$A1969&amp;IF($C1969="","","."&amp;$C1969&amp;"."&amp;$B1969)&amp;IF(INDEX(Variables!$D$5:$D$105,MATCH($A1969,Variables!$A$5:$A$105,0))="","","."&amp;INDEX(Variables!$D$5:$D$105,MATCH($A1969,Variables!$A$5:$A$105,0)))&amp;"."&amp;K$5</f>
        <v/>
      </c>
      <c r="L1969" s="44">
        <f>L1933*Settings!$C$13*(L1879+L1897+L1888*L$195+L1906*$D1969)</f>
        <v/>
      </c>
      <c r="M1969" s="45">
        <f>M1933*Settings!$C$13*(M1879+M1897+M1888*M$195+M1906*$D1969)</f>
        <v/>
      </c>
      <c r="N1969" s="45">
        <f>N1933*Settings!$C$13*(N1879+N1897+N1888*N$195+N1906*$D1969)</f>
        <v/>
      </c>
      <c r="O1969" s="45">
        <f>O1933*Settings!$C$13*(O1879+O1897+O1888*O$195+O1906*$D1969)</f>
        <v/>
      </c>
      <c r="P1969" s="45">
        <f>P1933*Settings!$C$13*(P1879+P1897+P1888*P$195+P1906*$D1969)</f>
        <v/>
      </c>
      <c r="Q1969" s="45">
        <f>Q1933*Settings!$C$13*(Q1879+Q1897+Q1888*Q$195+Q1906*$D1969)</f>
        <v/>
      </c>
      <c r="R1969" s="45">
        <f>R1933*Settings!$C$13*(R1879+R1897+R1888*R$195+R1906*$D1969)</f>
        <v/>
      </c>
      <c r="S1969" s="45">
        <f>S1933*Settings!$C$13*(S1879+S1897+S1888*S$195+S1906*$D1969)</f>
        <v/>
      </c>
      <c r="T1969" s="45">
        <f>T1933*Settings!$C$13*(T1879+T1897+T1888*T$195+T1906*$D1969)</f>
        <v/>
      </c>
      <c r="U1969" s="45">
        <f>U1933*Settings!$C$13*(U1879+U1897+U1888*U$195+U1906*$D1969)</f>
        <v/>
      </c>
      <c r="V1969" s="45">
        <f>V1933*Settings!$C$13*(V1879+V1897+V1888*V$195+V1906*$D1969)</f>
        <v/>
      </c>
      <c r="W1969" s="45">
        <f>W1933*Settings!$C$13*(W1879+W1897+W1888*W$195+W1906*$D1969)</f>
        <v/>
      </c>
      <c r="X1969" s="45">
        <f>X1933*Settings!$C$13*(X1879+X1897+X1888*X$195+X1906*$D1969)</f>
        <v/>
      </c>
      <c r="Y1969" s="45">
        <f>Y1933*Settings!$C$13*(Y1879+Y1897+Y1888*Y$195+Y1906*$D1969)</f>
        <v/>
      </c>
      <c r="Z1969" s="45">
        <f>Z1933*Settings!$C$13*(Z1879+Z1897+Z1888*Z$195+Z1906*$D1969)</f>
        <v/>
      </c>
      <c r="AA1969" s="45">
        <f>AA1933*Settings!$C$13*(AA1879+AA1897+AA1888*AA$195+AA1906*$D1969)</f>
        <v/>
      </c>
      <c r="AB1969" s="45">
        <f>AB1933*Settings!$C$13*(AB1879+AB1897+AB1888*AB$195+AB1906*$D1969)</f>
        <v/>
      </c>
      <c r="AC1969" s="45">
        <f>AC1933*Settings!$C$13*(AC1879+AC1897+AC1888*AC$195+AC1906*$D1969)</f>
        <v/>
      </c>
      <c r="AD1969" s="46">
        <f>REVENUE(AD1933,Settings!$C$13,NEWREVRATE(AD1879,AD1897,AD1888,AD$195,AD1906,$D1969))</f>
        <v/>
      </c>
      <c r="AF1969" s="11">
        <f>LOWER(Settings!$C$4)&amp;".mit."&amp;$A1969&amp;IF($C1969="","","."&amp;$C1969&amp;"."&amp;$B1969)&amp;IF(INDEX(Variables!$D$5:$D$105,MATCH($A1969,Variables!$A$5:$A$105,0))="","","."&amp;INDEX(Variables!$D$5:$D$105,MATCH($A1969,Variables!$A$5:$A$105,0)))&amp;"."&amp;AF$5</f>
        <v/>
      </c>
      <c r="AG1969" s="44">
        <f>AG1933*Settings!$C$13*(AG1879+AG1897+AG1888*AG$195+AG1906*$D1969)</f>
        <v/>
      </c>
      <c r="AH1969" s="45">
        <f>AH1933*Settings!$C$13*(AH1879+AH1897+AH1888*AH$195+AH1906*$D1969)</f>
        <v/>
      </c>
      <c r="AI1969" s="45">
        <f>AI1933*Settings!$C$13*(AI1879+AI1897+AI1888*AI$195+AI1906*$D1969)</f>
        <v/>
      </c>
      <c r="AJ1969" s="45">
        <f>AJ1933*Settings!$C$13*(AJ1879+AJ1897+AJ1888*AJ$195+AJ1906*$D1969)</f>
        <v/>
      </c>
      <c r="AK1969" s="45">
        <f>AK1933*Settings!$C$13*(AK1879+AK1897+AK1888*AK$195+AK1906*$D1969)</f>
        <v/>
      </c>
      <c r="AL1969" s="45">
        <f>AL1933*Settings!$C$13*(AL1879+AL1897+AL1888*AL$195+AL1906*$D1969)</f>
        <v/>
      </c>
      <c r="AM1969" s="45">
        <f>AM1933*Settings!$C$13*(AM1879+AM1897+AM1888*AM$195+AM1906*$D1969)</f>
        <v/>
      </c>
      <c r="AN1969" s="45">
        <f>AN1933*Settings!$C$13*(AN1879+AN1897+AN1888*AN$195+AN1906*$D1969)</f>
        <v/>
      </c>
      <c r="AO1969" s="45">
        <f>AO1933*Settings!$C$13*(AO1879+AO1897+AO1888*AO$195+AO1906*$D1969)</f>
        <v/>
      </c>
      <c r="AP1969" s="45">
        <f>AP1933*Settings!$C$13*(AP1879+AP1897+AP1888*AP$195+AP1906*$D1969)</f>
        <v/>
      </c>
      <c r="AQ1969" s="45">
        <f>AQ1933*Settings!$C$13*(AQ1879+AQ1897+AQ1888*AQ$195+AQ1906*$D1969)</f>
        <v/>
      </c>
      <c r="AR1969" s="45">
        <f>AR1933*Settings!$C$13*(AR1879+AR1897+AR1888*AR$195+AR1906*$D1969)</f>
        <v/>
      </c>
      <c r="AS1969" s="45">
        <f>AS1933*Settings!$C$13*(AS1879+AS1897+AS1888*AS$195+AS1906*$D1969)</f>
        <v/>
      </c>
      <c r="AT1969" s="45">
        <f>AT1933*Settings!$C$13*(AT1879+AT1897+AT1888*AT$195+AT1906*$D1969)</f>
        <v/>
      </c>
      <c r="AU1969" s="45">
        <f>AU1933*Settings!$C$13*(AU1879+AU1897+AU1888*AU$195+AU1906*$D1969)</f>
        <v/>
      </c>
      <c r="AV1969" s="45">
        <f>AV1933*Settings!$C$13*(AV1879+AV1897+AV1888*AV$195+AV1906*$D1969)</f>
        <v/>
      </c>
      <c r="AW1969" s="45">
        <f>AW1933*Settings!$C$13*(AW1879+AW1897+AW1888*AW$195+AW1906*$D1969)</f>
        <v/>
      </c>
      <c r="AX1969" s="45">
        <f>AX1933*Settings!$C$13*(AX1879+AX1897+AX1888*AX$195+AX1906*$D1969)</f>
        <v/>
      </c>
      <c r="AY1969" s="46">
        <f>REVENUE(AY1933,Settings!$C$13,NEWREVRATE(AY1879,AY1897,AY1888,AY$195,AY1906,$D1969))</f>
        <v/>
      </c>
    </row>
    <row r="1970" hidden="1" outlineLevel="2">
      <c r="A1970" s="14" t="inlineStr">
        <is>
          <t>rnew</t>
        </is>
      </c>
      <c r="B1970" s="14" t="inlineStr">
        <is>
          <t>bio</t>
        </is>
      </c>
      <c r="C1970" s="14" t="inlineStr">
        <is>
          <t>oen</t>
        </is>
      </c>
      <c r="D1970" s="37">
        <f>INDEX(Inputs!$S$5:$S$132,MATCH($B1970&amp;"|"&amp;$C1970,Inputs!$A$5:$A$132,0))</f>
        <v/>
      </c>
      <c r="E1970" s="36" t="n"/>
      <c r="F1970" s="36" t="n"/>
      <c r="G1970" s="36" t="n"/>
      <c r="H1970" s="14">
        <f>INDEX(Variables!$B$5:$B$105,MATCH($A1970,Variables!$A$5:$A$105,0))&amp;IF($C1970="",""," | "&amp;INDEX(Mapping!$B$5:$B$26,MATCH($C1970,Mapping!$A$5:$A$26,0))&amp;" | "&amp;INDEX(Mapping!$B$30:$B$41,MATCH($B1970,Mapping!$A$30:$A$41,0)))</f>
        <v/>
      </c>
      <c r="I1970" s="14">
        <f>INDEX(Variables!$C$5:$C$105,MATCH($A1970,Variables!$A$5:$A$105,0))</f>
        <v/>
      </c>
      <c r="J1970" s="14">
        <f>INDEX(Variables!$E$5:$E$105,MATCH($A1970,Variables!$A$5:$A$105,0))</f>
        <v/>
      </c>
      <c r="K1970" s="11">
        <f>LOWER(Settings!$C$4)&amp;".mit."&amp;$A1970&amp;IF($C1970="","","."&amp;$C1970&amp;"."&amp;$B1970)&amp;IF(INDEX(Variables!$D$5:$D$105,MATCH($A1970,Variables!$A$5:$A$105,0))="","","."&amp;INDEX(Variables!$D$5:$D$105,MATCH($A1970,Variables!$A$5:$A$105,0)))&amp;"."&amp;K$5</f>
        <v/>
      </c>
      <c r="L1970" s="44">
        <f>L1934*Settings!$C$13*(L1880+L1898+L1889*L$195+L1907*$D1970)</f>
        <v/>
      </c>
      <c r="M1970" s="45">
        <f>M1934*Settings!$C$13*(M1880+M1898+M1889*M$195+M1907*$D1970)</f>
        <v/>
      </c>
      <c r="N1970" s="45">
        <f>N1934*Settings!$C$13*(N1880+N1898+N1889*N$195+N1907*$D1970)</f>
        <v/>
      </c>
      <c r="O1970" s="45">
        <f>O1934*Settings!$C$13*(O1880+O1898+O1889*O$195+O1907*$D1970)</f>
        <v/>
      </c>
      <c r="P1970" s="45">
        <f>P1934*Settings!$C$13*(P1880+P1898+P1889*P$195+P1907*$D1970)</f>
        <v/>
      </c>
      <c r="Q1970" s="45">
        <f>Q1934*Settings!$C$13*(Q1880+Q1898+Q1889*Q$195+Q1907*$D1970)</f>
        <v/>
      </c>
      <c r="R1970" s="45">
        <f>R1934*Settings!$C$13*(R1880+R1898+R1889*R$195+R1907*$D1970)</f>
        <v/>
      </c>
      <c r="S1970" s="45">
        <f>S1934*Settings!$C$13*(S1880+S1898+S1889*S$195+S1907*$D1970)</f>
        <v/>
      </c>
      <c r="T1970" s="45">
        <f>T1934*Settings!$C$13*(T1880+T1898+T1889*T$195+T1907*$D1970)</f>
        <v/>
      </c>
      <c r="U1970" s="45">
        <f>U1934*Settings!$C$13*(U1880+U1898+U1889*U$195+U1907*$D1970)</f>
        <v/>
      </c>
      <c r="V1970" s="45">
        <f>V1934*Settings!$C$13*(V1880+V1898+V1889*V$195+V1907*$D1970)</f>
        <v/>
      </c>
      <c r="W1970" s="45">
        <f>W1934*Settings!$C$13*(W1880+W1898+W1889*W$195+W1907*$D1970)</f>
        <v/>
      </c>
      <c r="X1970" s="45">
        <f>X1934*Settings!$C$13*(X1880+X1898+X1889*X$195+X1907*$D1970)</f>
        <v/>
      </c>
      <c r="Y1970" s="45">
        <f>Y1934*Settings!$C$13*(Y1880+Y1898+Y1889*Y$195+Y1907*$D1970)</f>
        <v/>
      </c>
      <c r="Z1970" s="45">
        <f>Z1934*Settings!$C$13*(Z1880+Z1898+Z1889*Z$195+Z1907*$D1970)</f>
        <v/>
      </c>
      <c r="AA1970" s="45">
        <f>AA1934*Settings!$C$13*(AA1880+AA1898+AA1889*AA$195+AA1907*$D1970)</f>
        <v/>
      </c>
      <c r="AB1970" s="45">
        <f>AB1934*Settings!$C$13*(AB1880+AB1898+AB1889*AB$195+AB1907*$D1970)</f>
        <v/>
      </c>
      <c r="AC1970" s="45">
        <f>AC1934*Settings!$C$13*(AC1880+AC1898+AC1889*AC$195+AC1907*$D1970)</f>
        <v/>
      </c>
      <c r="AD1970" s="46">
        <f>REVENUE(AD1934,Settings!$C$13,NEWREVRATE(AD1880,AD1898,AD1889,AD$195,AD1907,$D1970))</f>
        <v/>
      </c>
      <c r="AF1970" s="11">
        <f>LOWER(Settings!$C$4)&amp;".mit."&amp;$A1970&amp;IF($C1970="","","."&amp;$C1970&amp;"."&amp;$B1970)&amp;IF(INDEX(Variables!$D$5:$D$105,MATCH($A1970,Variables!$A$5:$A$105,0))="","","."&amp;INDEX(Variables!$D$5:$D$105,MATCH($A1970,Variables!$A$5:$A$105,0)))&amp;"."&amp;AF$5</f>
        <v/>
      </c>
      <c r="AG1970" s="44">
        <f>AG1934*Settings!$C$13*(AG1880+AG1898+AG1889*AG$195+AG1907*$D1970)</f>
        <v/>
      </c>
      <c r="AH1970" s="45">
        <f>AH1934*Settings!$C$13*(AH1880+AH1898+AH1889*AH$195+AH1907*$D1970)</f>
        <v/>
      </c>
      <c r="AI1970" s="45">
        <f>AI1934*Settings!$C$13*(AI1880+AI1898+AI1889*AI$195+AI1907*$D1970)</f>
        <v/>
      </c>
      <c r="AJ1970" s="45">
        <f>AJ1934*Settings!$C$13*(AJ1880+AJ1898+AJ1889*AJ$195+AJ1907*$D1970)</f>
        <v/>
      </c>
      <c r="AK1970" s="45">
        <f>AK1934*Settings!$C$13*(AK1880+AK1898+AK1889*AK$195+AK1907*$D1970)</f>
        <v/>
      </c>
      <c r="AL1970" s="45">
        <f>AL1934*Settings!$C$13*(AL1880+AL1898+AL1889*AL$195+AL1907*$D1970)</f>
        <v/>
      </c>
      <c r="AM1970" s="45">
        <f>AM1934*Settings!$C$13*(AM1880+AM1898+AM1889*AM$195+AM1907*$D1970)</f>
        <v/>
      </c>
      <c r="AN1970" s="45">
        <f>AN1934*Settings!$C$13*(AN1880+AN1898+AN1889*AN$195+AN1907*$D1970)</f>
        <v/>
      </c>
      <c r="AO1970" s="45">
        <f>AO1934*Settings!$C$13*(AO1880+AO1898+AO1889*AO$195+AO1907*$D1970)</f>
        <v/>
      </c>
      <c r="AP1970" s="45">
        <f>AP1934*Settings!$C$13*(AP1880+AP1898+AP1889*AP$195+AP1907*$D1970)</f>
        <v/>
      </c>
      <c r="AQ1970" s="45">
        <f>AQ1934*Settings!$C$13*(AQ1880+AQ1898+AQ1889*AQ$195+AQ1907*$D1970)</f>
        <v/>
      </c>
      <c r="AR1970" s="45">
        <f>AR1934*Settings!$C$13*(AR1880+AR1898+AR1889*AR$195+AR1907*$D1970)</f>
        <v/>
      </c>
      <c r="AS1970" s="45">
        <f>AS1934*Settings!$C$13*(AS1880+AS1898+AS1889*AS$195+AS1907*$D1970)</f>
        <v/>
      </c>
      <c r="AT1970" s="45">
        <f>AT1934*Settings!$C$13*(AT1880+AT1898+AT1889*AT$195+AT1907*$D1970)</f>
        <v/>
      </c>
      <c r="AU1970" s="45">
        <f>AU1934*Settings!$C$13*(AU1880+AU1898+AU1889*AU$195+AU1907*$D1970)</f>
        <v/>
      </c>
      <c r="AV1970" s="45">
        <f>AV1934*Settings!$C$13*(AV1880+AV1898+AV1889*AV$195+AV1907*$D1970)</f>
        <v/>
      </c>
      <c r="AW1970" s="45">
        <f>AW1934*Settings!$C$13*(AW1880+AW1898+AW1889*AW$195+AW1907*$D1970)</f>
        <v/>
      </c>
      <c r="AX1970" s="45">
        <f>AX1934*Settings!$C$13*(AX1880+AX1898+AX1889*AX$195+AX1907*$D1970)</f>
        <v/>
      </c>
      <c r="AY1970" s="46">
        <f>REVENUE(AY1934,Settings!$C$13,NEWREVRATE(AY1880,AY1898,AY1889,AY$195,AY1907,$D1970))</f>
        <v/>
      </c>
    </row>
    <row r="1971" hidden="1" outlineLevel="2"/>
    <row r="1972" collapsed="1"/>
    <row r="1973">
      <c r="A1973" s="4" t="inlineStr">
        <is>
          <t>11. Results - energy consumption</t>
        </is>
      </c>
      <c r="B1973" s="5" t="n"/>
      <c r="C1973" s="5" t="n"/>
      <c r="D1973" s="5" t="n"/>
      <c r="E1973" s="5" t="n"/>
      <c r="F1973" s="5" t="n"/>
      <c r="G1973" s="5" t="n"/>
      <c r="H1973" s="5" t="n"/>
      <c r="I1973" s="5" t="n"/>
      <c r="J1973" s="5" t="n"/>
      <c r="K1973" s="5" t="n"/>
      <c r="L1973" s="5" t="n"/>
      <c r="M1973" s="5" t="n"/>
      <c r="N1973" s="5" t="n"/>
      <c r="O1973" s="5" t="n"/>
      <c r="P1973" s="5" t="n"/>
      <c r="Q1973" s="5" t="n"/>
      <c r="R1973" s="5" t="n"/>
      <c r="S1973" s="5" t="n"/>
      <c r="T1973" s="5" t="n"/>
      <c r="U1973" s="5" t="n"/>
      <c r="V1973" s="5" t="n"/>
      <c r="W1973" s="5" t="n"/>
      <c r="X1973" s="5" t="n"/>
      <c r="Y1973" s="5" t="n"/>
      <c r="Z1973" s="5" t="n"/>
      <c r="AA1973" s="5" t="n"/>
      <c r="AB1973" s="5" t="n"/>
      <c r="AC1973" s="5" t="n"/>
      <c r="AD1973" s="5" t="n"/>
      <c r="AE1973" s="5" t="n"/>
      <c r="AF1973" s="5" t="n"/>
      <c r="AG1973" s="5" t="n"/>
      <c r="AH1973" s="5" t="n"/>
      <c r="AI1973" s="5" t="n"/>
      <c r="AJ1973" s="5" t="n"/>
      <c r="AK1973" s="5" t="n"/>
      <c r="AL1973" s="5" t="n"/>
      <c r="AM1973" s="5" t="n"/>
      <c r="AN1973" s="5" t="n"/>
      <c r="AO1973" s="5" t="n"/>
      <c r="AP1973" s="5" t="n"/>
      <c r="AQ1973" s="5" t="n"/>
      <c r="AR1973" s="5" t="n"/>
      <c r="AS1973" s="5" t="n"/>
      <c r="AT1973" s="5" t="n"/>
      <c r="AU1973" s="5" t="n"/>
      <c r="AV1973" s="5" t="n"/>
      <c r="AW1973" s="5" t="n"/>
      <c r="AX1973" s="5" t="n"/>
      <c r="AY1973" s="5" t="n"/>
      <c r="AZ1973" s="5" t="n"/>
    </row>
    <row r="1974">
      <c r="A1974" s="1" t="inlineStr">
        <is>
          <t>ener</t>
        </is>
      </c>
      <c r="B1974" s="1" t="inlineStr">
        <is>
          <t>all</t>
        </is>
      </c>
      <c r="C1974" s="1" t="inlineStr">
        <is>
          <t>all</t>
        </is>
      </c>
      <c r="H1974" s="1">
        <f>INDEX(Variables!$B$5:$B$105,MATCH($A1974,Variables!$A$5:$A$105,0))&amp;IF($C1974="",""," | "&amp;INDEX(Mapping!$B$5:$B$26,MATCH($C1974,Mapping!$A$5:$A$26,0))&amp;" | "&amp;INDEX(Mapping!$B$30:$B$41,MATCH($B1974,Mapping!$A$30:$A$41,0)))</f>
        <v/>
      </c>
      <c r="I1974" s="1">
        <f>INDEX(Variables!$C$5:$C$105,MATCH($A1974,Variables!$A$5:$A$105,0))</f>
        <v/>
      </c>
      <c r="J1974" s="1">
        <f>INDEX(Variables!$E$5:$E$105,MATCH($A1974,Variables!$A$5:$A$105,0))</f>
        <v/>
      </c>
      <c r="K1974" s="17">
        <f>LOWER(Settings!$C$4)&amp;".mit."&amp;$A1974&amp;IF($C1974="","","."&amp;$C1974&amp;"."&amp;$B1974)&amp;IF(INDEX(Variables!$D$5:$D$105,MATCH($A1974,Variables!$A$5:$A$105,0))="","","."&amp;INDEX(Variables!$D$5:$D$105,MATCH($A1974,Variables!$A$5:$A$105,0)))&amp;"."&amp;K$5</f>
        <v/>
      </c>
      <c r="L1974" s="42">
        <f>SUMIFS(L$361:L$1971,$A$361:$A$1971,"ener",$B$361:$B$1971,"&lt;&gt;all")</f>
        <v/>
      </c>
      <c r="M1974" s="43">
        <f>SUMIFS(M$361:M$1971,$A$361:$A$1971,"ener",$B$361:$B$1971,"&lt;&gt;all")</f>
        <v/>
      </c>
      <c r="N1974" s="43">
        <f>SUMIFS(N$361:N$1971,$A$361:$A$1971,"ener",$B$361:$B$1971,"&lt;&gt;all")</f>
        <v/>
      </c>
      <c r="O1974" s="43">
        <f>SUMIFS(O$361:O$1971,$A$361:$A$1971,"ener",$B$361:$B$1971,"&lt;&gt;all")</f>
        <v/>
      </c>
      <c r="P1974" s="43">
        <f>SUMIFS(P$361:P$1971,$A$361:$A$1971,"ener",$B$361:$B$1971,"&lt;&gt;all")</f>
        <v/>
      </c>
      <c r="Q1974" s="43">
        <f>SUMIFS(Q$361:Q$1971,$A$361:$A$1971,"ener",$B$361:$B$1971,"&lt;&gt;all")</f>
        <v/>
      </c>
      <c r="R1974" s="43">
        <f>SUMIFS(R$361:R$1971,$A$361:$A$1971,"ener",$B$361:$B$1971,"&lt;&gt;all")</f>
        <v/>
      </c>
      <c r="S1974" s="43">
        <f>SUMIFS(S$361:S$1971,$A$361:$A$1971,"ener",$B$361:$B$1971,"&lt;&gt;all")</f>
        <v/>
      </c>
      <c r="T1974" s="43">
        <f>SUMIFS(T$361:T$1971,$A$361:$A$1971,"ener",$B$361:$B$1971,"&lt;&gt;all")</f>
        <v/>
      </c>
      <c r="U1974" s="43">
        <f>SUMIFS(U$361:U$1971,$A$361:$A$1971,"ener",$B$361:$B$1971,"&lt;&gt;all")</f>
        <v/>
      </c>
      <c r="V1974" s="43">
        <f>SUMIFS(V$361:V$1971,$A$361:$A$1971,"ener",$B$361:$B$1971,"&lt;&gt;all")</f>
        <v/>
      </c>
      <c r="W1974" s="43">
        <f>SUMIFS(W$361:W$1971,$A$361:$A$1971,"ener",$B$361:$B$1971,"&lt;&gt;all")</f>
        <v/>
      </c>
      <c r="X1974" s="43">
        <f>SUMIFS(X$361:X$1971,$A$361:$A$1971,"ener",$B$361:$B$1971,"&lt;&gt;all")</f>
        <v/>
      </c>
      <c r="Y1974" s="43">
        <f>SUMIFS(Y$361:Y$1971,$A$361:$A$1971,"ener",$B$361:$B$1971,"&lt;&gt;all")</f>
        <v/>
      </c>
      <c r="Z1974" s="43">
        <f>SUMIFS(Z$361:Z$1971,$A$361:$A$1971,"ener",$B$361:$B$1971,"&lt;&gt;all")</f>
        <v/>
      </c>
      <c r="AA1974" s="43">
        <f>SUMIFS(AA$361:AA$1971,$A$361:$A$1971,"ener",$B$361:$B$1971,"&lt;&gt;all")</f>
        <v/>
      </c>
      <c r="AB1974" s="43">
        <f>SUMIFS(AB$361:AB$1971,$A$361:$A$1971,"ener",$B$361:$B$1971,"&lt;&gt;all")</f>
        <v/>
      </c>
      <c r="AC1974" s="43">
        <f>SUMIFS(AC$361:AC$1971,$A$361:$A$1971,"ener",$B$361:$B$1971,"&lt;&gt;all")</f>
        <v/>
      </c>
      <c r="AD1974" s="43">
        <f>SUMIFS(AD$361:AD$1971,$A$361:$A$1971,"ener",$B$361:$B$1971,"&lt;&gt;all")</f>
        <v/>
      </c>
      <c r="AF1974" s="17">
        <f>LOWER(Settings!$C$4)&amp;".mit."&amp;$A1974&amp;IF($C1974="","","."&amp;$C1974&amp;"."&amp;$B1974)&amp;IF(INDEX(Variables!$D$5:$D$105,MATCH($A1974,Variables!$A$5:$A$105,0))="","","."&amp;INDEX(Variables!$D$5:$D$105,MATCH($A1974,Variables!$A$5:$A$105,0)))&amp;"."&amp;AF$5</f>
        <v/>
      </c>
      <c r="AG1974" s="42">
        <f>SUMIFS(AG$361:AG$1971,$A$361:$A$1971,"ener",$B$361:$B$1971,"&lt;&gt;all")</f>
        <v/>
      </c>
      <c r="AH1974" s="43">
        <f>SUMIFS(AH$361:AH$1971,$A$361:$A$1971,"ener",$B$361:$B$1971,"&lt;&gt;all")</f>
        <v/>
      </c>
      <c r="AI1974" s="43">
        <f>SUMIFS(AI$361:AI$1971,$A$361:$A$1971,"ener",$B$361:$B$1971,"&lt;&gt;all")</f>
        <v/>
      </c>
      <c r="AJ1974" s="43">
        <f>SUMIFS(AJ$361:AJ$1971,$A$361:$A$1971,"ener",$B$361:$B$1971,"&lt;&gt;all")</f>
        <v/>
      </c>
      <c r="AK1974" s="43">
        <f>SUMIFS(AK$361:AK$1971,$A$361:$A$1971,"ener",$B$361:$B$1971,"&lt;&gt;all")</f>
        <v/>
      </c>
      <c r="AL1974" s="43">
        <f>SUMIFS(AL$361:AL$1971,$A$361:$A$1971,"ener",$B$361:$B$1971,"&lt;&gt;all")</f>
        <v/>
      </c>
      <c r="AM1974" s="43">
        <f>SUMIFS(AM$361:AM$1971,$A$361:$A$1971,"ener",$B$361:$B$1971,"&lt;&gt;all")</f>
        <v/>
      </c>
      <c r="AN1974" s="43">
        <f>SUMIFS(AN$361:AN$1971,$A$361:$A$1971,"ener",$B$361:$B$1971,"&lt;&gt;all")</f>
        <v/>
      </c>
      <c r="AO1974" s="43">
        <f>SUMIFS(AO$361:AO$1971,$A$361:$A$1971,"ener",$B$361:$B$1971,"&lt;&gt;all")</f>
        <v/>
      </c>
      <c r="AP1974" s="43">
        <f>SUMIFS(AP$361:AP$1971,$A$361:$A$1971,"ener",$B$361:$B$1971,"&lt;&gt;all")</f>
        <v/>
      </c>
      <c r="AQ1974" s="43">
        <f>SUMIFS(AQ$361:AQ$1971,$A$361:$A$1971,"ener",$B$361:$B$1971,"&lt;&gt;all")</f>
        <v/>
      </c>
      <c r="AR1974" s="43">
        <f>SUMIFS(AR$361:AR$1971,$A$361:$A$1971,"ener",$B$361:$B$1971,"&lt;&gt;all")</f>
        <v/>
      </c>
      <c r="AS1974" s="43">
        <f>SUMIFS(AS$361:AS$1971,$A$361:$A$1971,"ener",$B$361:$B$1971,"&lt;&gt;all")</f>
        <v/>
      </c>
      <c r="AT1974" s="43">
        <f>SUMIFS(AT$361:AT$1971,$A$361:$A$1971,"ener",$B$361:$B$1971,"&lt;&gt;all")</f>
        <v/>
      </c>
      <c r="AU1974" s="43">
        <f>SUMIFS(AU$361:AU$1971,$A$361:$A$1971,"ener",$B$361:$B$1971,"&lt;&gt;all")</f>
        <v/>
      </c>
      <c r="AV1974" s="43">
        <f>SUMIFS(AV$361:AV$1971,$A$361:$A$1971,"ener",$B$361:$B$1971,"&lt;&gt;all")</f>
        <v/>
      </c>
      <c r="AW1974" s="43">
        <f>SUMIFS(AW$361:AW$1971,$A$361:$A$1971,"ener",$B$361:$B$1971,"&lt;&gt;all")</f>
        <v/>
      </c>
      <c r="AX1974" s="43">
        <f>SUMIFS(AX$361:AX$1971,$A$361:$A$1971,"ener",$B$361:$B$1971,"&lt;&gt;all")</f>
        <v/>
      </c>
      <c r="AY1974" s="43">
        <f>SUMIFS(AY$361:AY$1971,$A$361:$A$1971,"ener",$B$361:$B$1971,"&lt;&gt;all")</f>
        <v/>
      </c>
    </row>
    <row r="1976" hidden="1" outlineLevel="1">
      <c r="A1976" s="14" t="inlineStr">
        <is>
          <t>ener</t>
        </is>
      </c>
      <c r="B1976" s="14" t="inlineStr">
        <is>
          <t>all</t>
        </is>
      </c>
      <c r="C1976" s="14" t="inlineStr">
        <is>
          <t>rod</t>
        </is>
      </c>
      <c r="H1976" s="14">
        <f>INDEX(Variables!$B$5:$B$105,MATCH($A1976,Variables!$A$5:$A$105,0))&amp;IF($C1976="",""," | "&amp;INDEX(Mapping!$B$5:$B$26,MATCH($C1976,Mapping!$A$5:$A$26,0))&amp;" | "&amp;INDEX(Mapping!$B$30:$B$41,MATCH($B1976,Mapping!$A$30:$A$41,0)))</f>
        <v/>
      </c>
      <c r="I1976" s="14">
        <f>INDEX(Variables!$C$5:$C$105,MATCH($A1976,Variables!$A$5:$A$105,0))</f>
        <v/>
      </c>
      <c r="J1976" s="14">
        <f>INDEX(Variables!$E$5:$E$105,MATCH($A1976,Variables!$A$5:$A$105,0))</f>
        <v/>
      </c>
      <c r="K1976" s="11">
        <f>LOWER(Settings!$C$4)&amp;".mit."&amp;$A1976&amp;IF($C1976="","","."&amp;$C1976&amp;"."&amp;$B1976)&amp;IF(INDEX(Variables!$D$5:$D$105,MATCH($A1976,Variables!$A$5:$A$105,0))="","","."&amp;INDEX(Variables!$D$5:$D$105,MATCH($A1976,Variables!$A$5:$A$105,0)))&amp;"."&amp;K$5</f>
        <v/>
      </c>
      <c r="L1976" s="44">
        <f>SUMIFS(L$361:L$1971,$A$361:$A$1971,"ener",$C$361:$C$1971,$C1976,$B$361:$B$1971,"&lt;&gt;all")</f>
        <v/>
      </c>
      <c r="M1976" s="45">
        <f>SUMIFS(M$361:M$1971,$A$361:$A$1971,"ener",$C$361:$C$1971,$C1976,$B$361:$B$1971,"&lt;&gt;all")</f>
        <v/>
      </c>
      <c r="N1976" s="45">
        <f>SUMIFS(N$361:N$1971,$A$361:$A$1971,"ener",$C$361:$C$1971,$C1976,$B$361:$B$1971,"&lt;&gt;all")</f>
        <v/>
      </c>
      <c r="O1976" s="45">
        <f>SUMIFS(O$361:O$1971,$A$361:$A$1971,"ener",$C$361:$C$1971,$C1976,$B$361:$B$1971,"&lt;&gt;all")</f>
        <v/>
      </c>
      <c r="P1976" s="45">
        <f>SUMIFS(P$361:P$1971,$A$361:$A$1971,"ener",$C$361:$C$1971,$C1976,$B$361:$B$1971,"&lt;&gt;all")</f>
        <v/>
      </c>
      <c r="Q1976" s="45">
        <f>SUMIFS(Q$361:Q$1971,$A$361:$A$1971,"ener",$C$361:$C$1971,$C1976,$B$361:$B$1971,"&lt;&gt;all")</f>
        <v/>
      </c>
      <c r="R1976" s="45">
        <f>SUMIFS(R$361:R$1971,$A$361:$A$1971,"ener",$C$361:$C$1971,$C1976,$B$361:$B$1971,"&lt;&gt;all")</f>
        <v/>
      </c>
      <c r="S1976" s="45">
        <f>SUMIFS(S$361:S$1971,$A$361:$A$1971,"ener",$C$361:$C$1971,$C1976,$B$361:$B$1971,"&lt;&gt;all")</f>
        <v/>
      </c>
      <c r="T1976" s="45">
        <f>SUMIFS(T$361:T$1971,$A$361:$A$1971,"ener",$C$361:$C$1971,$C1976,$B$361:$B$1971,"&lt;&gt;all")</f>
        <v/>
      </c>
      <c r="U1976" s="45">
        <f>SUMIFS(U$361:U$1971,$A$361:$A$1971,"ener",$C$361:$C$1971,$C1976,$B$361:$B$1971,"&lt;&gt;all")</f>
        <v/>
      </c>
      <c r="V1976" s="45">
        <f>SUMIFS(V$361:V$1971,$A$361:$A$1971,"ener",$C$361:$C$1971,$C1976,$B$361:$B$1971,"&lt;&gt;all")</f>
        <v/>
      </c>
      <c r="W1976" s="45">
        <f>SUMIFS(W$361:W$1971,$A$361:$A$1971,"ener",$C$361:$C$1971,$C1976,$B$361:$B$1971,"&lt;&gt;all")</f>
        <v/>
      </c>
      <c r="X1976" s="45">
        <f>SUMIFS(X$361:X$1971,$A$361:$A$1971,"ener",$C$361:$C$1971,$C1976,$B$361:$B$1971,"&lt;&gt;all")</f>
        <v/>
      </c>
      <c r="Y1976" s="45">
        <f>SUMIFS(Y$361:Y$1971,$A$361:$A$1971,"ener",$C$361:$C$1971,$C1976,$B$361:$B$1971,"&lt;&gt;all")</f>
        <v/>
      </c>
      <c r="Z1976" s="45">
        <f>SUMIFS(Z$361:Z$1971,$A$361:$A$1971,"ener",$C$361:$C$1971,$C1976,$B$361:$B$1971,"&lt;&gt;all")</f>
        <v/>
      </c>
      <c r="AA1976" s="45">
        <f>SUMIFS(AA$361:AA$1971,$A$361:$A$1971,"ener",$C$361:$C$1971,$C1976,$B$361:$B$1971,"&lt;&gt;all")</f>
        <v/>
      </c>
      <c r="AB1976" s="45">
        <f>SUMIFS(AB$361:AB$1971,$A$361:$A$1971,"ener",$C$361:$C$1971,$C1976,$B$361:$B$1971,"&lt;&gt;all")</f>
        <v/>
      </c>
      <c r="AC1976" s="45">
        <f>SUMIFS(AC$361:AC$1971,$A$361:$A$1971,"ener",$C$361:$C$1971,$C1976,$B$361:$B$1971,"&lt;&gt;all")</f>
        <v/>
      </c>
      <c r="AD1976" s="45">
        <f>SUMIFS(AD$361:AD$1971,$A$361:$A$1971,"ener",$C$361:$C$1971,$C1976,$B$361:$B$1971,"&lt;&gt;all")</f>
        <v/>
      </c>
      <c r="AF1976" s="11">
        <f>LOWER(Settings!$C$4)&amp;".mit."&amp;$A1976&amp;IF($C1976="","","."&amp;$C1976&amp;"."&amp;$B1976)&amp;IF(INDEX(Variables!$D$5:$D$105,MATCH($A1976,Variables!$A$5:$A$105,0))="","","."&amp;INDEX(Variables!$D$5:$D$105,MATCH($A1976,Variables!$A$5:$A$105,0)))&amp;"."&amp;AF$5</f>
        <v/>
      </c>
      <c r="AG1976" s="44">
        <f>SUMIFS(AG$361:AG$1971,$A$361:$A$1971,"ener",$C$361:$C$1971,$C1976,$B$361:$B$1971,"&lt;&gt;all")</f>
        <v/>
      </c>
      <c r="AH1976" s="45">
        <f>SUMIFS(AH$361:AH$1971,$A$361:$A$1971,"ener",$C$361:$C$1971,$C1976,$B$361:$B$1971,"&lt;&gt;all")</f>
        <v/>
      </c>
      <c r="AI1976" s="45">
        <f>SUMIFS(AI$361:AI$1971,$A$361:$A$1971,"ener",$C$361:$C$1971,$C1976,$B$361:$B$1971,"&lt;&gt;all")</f>
        <v/>
      </c>
      <c r="AJ1976" s="45">
        <f>SUMIFS(AJ$361:AJ$1971,$A$361:$A$1971,"ener",$C$361:$C$1971,$C1976,$B$361:$B$1971,"&lt;&gt;all")</f>
        <v/>
      </c>
      <c r="AK1976" s="45">
        <f>SUMIFS(AK$361:AK$1971,$A$361:$A$1971,"ener",$C$361:$C$1971,$C1976,$B$361:$B$1971,"&lt;&gt;all")</f>
        <v/>
      </c>
      <c r="AL1976" s="45">
        <f>SUMIFS(AL$361:AL$1971,$A$361:$A$1971,"ener",$C$361:$C$1971,$C1976,$B$361:$B$1971,"&lt;&gt;all")</f>
        <v/>
      </c>
      <c r="AM1976" s="45">
        <f>SUMIFS(AM$361:AM$1971,$A$361:$A$1971,"ener",$C$361:$C$1971,$C1976,$B$361:$B$1971,"&lt;&gt;all")</f>
        <v/>
      </c>
      <c r="AN1976" s="45">
        <f>SUMIFS(AN$361:AN$1971,$A$361:$A$1971,"ener",$C$361:$C$1971,$C1976,$B$361:$B$1971,"&lt;&gt;all")</f>
        <v/>
      </c>
      <c r="AO1976" s="45">
        <f>SUMIFS(AO$361:AO$1971,$A$361:$A$1971,"ener",$C$361:$C$1971,$C1976,$B$361:$B$1971,"&lt;&gt;all")</f>
        <v/>
      </c>
      <c r="AP1976" s="45">
        <f>SUMIFS(AP$361:AP$1971,$A$361:$A$1971,"ener",$C$361:$C$1971,$C1976,$B$361:$B$1971,"&lt;&gt;all")</f>
        <v/>
      </c>
      <c r="AQ1976" s="45">
        <f>SUMIFS(AQ$361:AQ$1971,$A$361:$A$1971,"ener",$C$361:$C$1971,$C1976,$B$361:$B$1971,"&lt;&gt;all")</f>
        <v/>
      </c>
      <c r="AR1976" s="45">
        <f>SUMIFS(AR$361:AR$1971,$A$361:$A$1971,"ener",$C$361:$C$1971,$C1976,$B$361:$B$1971,"&lt;&gt;all")</f>
        <v/>
      </c>
      <c r="AS1976" s="45">
        <f>SUMIFS(AS$361:AS$1971,$A$361:$A$1971,"ener",$C$361:$C$1971,$C1976,$B$361:$B$1971,"&lt;&gt;all")</f>
        <v/>
      </c>
      <c r="AT1976" s="45">
        <f>SUMIFS(AT$361:AT$1971,$A$361:$A$1971,"ener",$C$361:$C$1971,$C1976,$B$361:$B$1971,"&lt;&gt;all")</f>
        <v/>
      </c>
      <c r="AU1976" s="45">
        <f>SUMIFS(AU$361:AU$1971,$A$361:$A$1971,"ener",$C$361:$C$1971,$C1976,$B$361:$B$1971,"&lt;&gt;all")</f>
        <v/>
      </c>
      <c r="AV1976" s="45">
        <f>SUMIFS(AV$361:AV$1971,$A$361:$A$1971,"ener",$C$361:$C$1971,$C1976,$B$361:$B$1971,"&lt;&gt;all")</f>
        <v/>
      </c>
      <c r="AW1976" s="45">
        <f>SUMIFS(AW$361:AW$1971,$A$361:$A$1971,"ener",$C$361:$C$1971,$C1976,$B$361:$B$1971,"&lt;&gt;all")</f>
        <v/>
      </c>
      <c r="AX1976" s="45">
        <f>SUMIFS(AX$361:AX$1971,$A$361:$A$1971,"ener",$C$361:$C$1971,$C1976,$B$361:$B$1971,"&lt;&gt;all")</f>
        <v/>
      </c>
      <c r="AY1976" s="45">
        <f>SUMIFS(AY$361:AY$1971,$A$361:$A$1971,"ener",$C$361:$C$1971,$C1976,$B$361:$B$1971,"&lt;&gt;all")</f>
        <v/>
      </c>
    </row>
    <row r="1977" hidden="1" outlineLevel="1">
      <c r="A1977" s="14" t="inlineStr">
        <is>
          <t>ener</t>
        </is>
      </c>
      <c r="B1977" s="14" t="inlineStr">
        <is>
          <t>all</t>
        </is>
      </c>
      <c r="C1977" s="14" t="inlineStr">
        <is>
          <t>ral</t>
        </is>
      </c>
      <c r="H1977" s="14">
        <f>INDEX(Variables!$B$5:$B$105,MATCH($A1977,Variables!$A$5:$A$105,0))&amp;IF($C1977="",""," | "&amp;INDEX(Mapping!$B$5:$B$26,MATCH($C1977,Mapping!$A$5:$A$26,0))&amp;" | "&amp;INDEX(Mapping!$B$30:$B$41,MATCH($B1977,Mapping!$A$30:$A$41,0)))</f>
        <v/>
      </c>
      <c r="I1977" s="14">
        <f>INDEX(Variables!$C$5:$C$105,MATCH($A1977,Variables!$A$5:$A$105,0))</f>
        <v/>
      </c>
      <c r="J1977" s="14">
        <f>INDEX(Variables!$E$5:$E$105,MATCH($A1977,Variables!$A$5:$A$105,0))</f>
        <v/>
      </c>
      <c r="K1977" s="11">
        <f>LOWER(Settings!$C$4)&amp;".mit."&amp;$A1977&amp;IF($C1977="","","."&amp;$C1977&amp;"."&amp;$B1977)&amp;IF(INDEX(Variables!$D$5:$D$105,MATCH($A1977,Variables!$A$5:$A$105,0))="","","."&amp;INDEX(Variables!$D$5:$D$105,MATCH($A1977,Variables!$A$5:$A$105,0)))&amp;"."&amp;K$5</f>
        <v/>
      </c>
      <c r="L1977" s="44">
        <f>SUMIFS(L$361:L$1971,$A$361:$A$1971,"ener",$C$361:$C$1971,$C1977,$B$361:$B$1971,"&lt;&gt;all")</f>
        <v/>
      </c>
      <c r="M1977" s="45">
        <f>SUMIFS(M$361:M$1971,$A$361:$A$1971,"ener",$C$361:$C$1971,$C1977,$B$361:$B$1971,"&lt;&gt;all")</f>
        <v/>
      </c>
      <c r="N1977" s="45">
        <f>SUMIFS(N$361:N$1971,$A$361:$A$1971,"ener",$C$361:$C$1971,$C1977,$B$361:$B$1971,"&lt;&gt;all")</f>
        <v/>
      </c>
      <c r="O1977" s="45">
        <f>SUMIFS(O$361:O$1971,$A$361:$A$1971,"ener",$C$361:$C$1971,$C1977,$B$361:$B$1971,"&lt;&gt;all")</f>
        <v/>
      </c>
      <c r="P1977" s="45">
        <f>SUMIFS(P$361:P$1971,$A$361:$A$1971,"ener",$C$361:$C$1971,$C1977,$B$361:$B$1971,"&lt;&gt;all")</f>
        <v/>
      </c>
      <c r="Q1977" s="45">
        <f>SUMIFS(Q$361:Q$1971,$A$361:$A$1971,"ener",$C$361:$C$1971,$C1977,$B$361:$B$1971,"&lt;&gt;all")</f>
        <v/>
      </c>
      <c r="R1977" s="45">
        <f>SUMIFS(R$361:R$1971,$A$361:$A$1971,"ener",$C$361:$C$1971,$C1977,$B$361:$B$1971,"&lt;&gt;all")</f>
        <v/>
      </c>
      <c r="S1977" s="45">
        <f>SUMIFS(S$361:S$1971,$A$361:$A$1971,"ener",$C$361:$C$1971,$C1977,$B$361:$B$1971,"&lt;&gt;all")</f>
        <v/>
      </c>
      <c r="T1977" s="45">
        <f>SUMIFS(T$361:T$1971,$A$361:$A$1971,"ener",$C$361:$C$1971,$C1977,$B$361:$B$1971,"&lt;&gt;all")</f>
        <v/>
      </c>
      <c r="U1977" s="45">
        <f>SUMIFS(U$361:U$1971,$A$361:$A$1971,"ener",$C$361:$C$1971,$C1977,$B$361:$B$1971,"&lt;&gt;all")</f>
        <v/>
      </c>
      <c r="V1977" s="45">
        <f>SUMIFS(V$361:V$1971,$A$361:$A$1971,"ener",$C$361:$C$1971,$C1977,$B$361:$B$1971,"&lt;&gt;all")</f>
        <v/>
      </c>
      <c r="W1977" s="45">
        <f>SUMIFS(W$361:W$1971,$A$361:$A$1971,"ener",$C$361:$C$1971,$C1977,$B$361:$B$1971,"&lt;&gt;all")</f>
        <v/>
      </c>
      <c r="X1977" s="45">
        <f>SUMIFS(X$361:X$1971,$A$361:$A$1971,"ener",$C$361:$C$1971,$C1977,$B$361:$B$1971,"&lt;&gt;all")</f>
        <v/>
      </c>
      <c r="Y1977" s="45">
        <f>SUMIFS(Y$361:Y$1971,$A$361:$A$1971,"ener",$C$361:$C$1971,$C1977,$B$361:$B$1971,"&lt;&gt;all")</f>
        <v/>
      </c>
      <c r="Z1977" s="45">
        <f>SUMIFS(Z$361:Z$1971,$A$361:$A$1971,"ener",$C$361:$C$1971,$C1977,$B$361:$B$1971,"&lt;&gt;all")</f>
        <v/>
      </c>
      <c r="AA1977" s="45">
        <f>SUMIFS(AA$361:AA$1971,$A$361:$A$1971,"ener",$C$361:$C$1971,$C1977,$B$361:$B$1971,"&lt;&gt;all")</f>
        <v/>
      </c>
      <c r="AB1977" s="45">
        <f>SUMIFS(AB$361:AB$1971,$A$361:$A$1971,"ener",$C$361:$C$1971,$C1977,$B$361:$B$1971,"&lt;&gt;all")</f>
        <v/>
      </c>
      <c r="AC1977" s="45">
        <f>SUMIFS(AC$361:AC$1971,$A$361:$A$1971,"ener",$C$361:$C$1971,$C1977,$B$361:$B$1971,"&lt;&gt;all")</f>
        <v/>
      </c>
      <c r="AD1977" s="45">
        <f>SUMIFS(AD$361:AD$1971,$A$361:$A$1971,"ener",$C$361:$C$1971,$C1977,$B$361:$B$1971,"&lt;&gt;all")</f>
        <v/>
      </c>
      <c r="AF1977" s="11">
        <f>LOWER(Settings!$C$4)&amp;".mit."&amp;$A1977&amp;IF($C1977="","","."&amp;$C1977&amp;"."&amp;$B1977)&amp;IF(INDEX(Variables!$D$5:$D$105,MATCH($A1977,Variables!$A$5:$A$105,0))="","","."&amp;INDEX(Variables!$D$5:$D$105,MATCH($A1977,Variables!$A$5:$A$105,0)))&amp;"."&amp;AF$5</f>
        <v/>
      </c>
      <c r="AG1977" s="44">
        <f>SUMIFS(AG$361:AG$1971,$A$361:$A$1971,"ener",$C$361:$C$1971,$C1977,$B$361:$B$1971,"&lt;&gt;all")</f>
        <v/>
      </c>
      <c r="AH1977" s="45">
        <f>SUMIFS(AH$361:AH$1971,$A$361:$A$1971,"ener",$C$361:$C$1971,$C1977,$B$361:$B$1971,"&lt;&gt;all")</f>
        <v/>
      </c>
      <c r="AI1977" s="45">
        <f>SUMIFS(AI$361:AI$1971,$A$361:$A$1971,"ener",$C$361:$C$1971,$C1977,$B$361:$B$1971,"&lt;&gt;all")</f>
        <v/>
      </c>
      <c r="AJ1977" s="45">
        <f>SUMIFS(AJ$361:AJ$1971,$A$361:$A$1971,"ener",$C$361:$C$1971,$C1977,$B$361:$B$1971,"&lt;&gt;all")</f>
        <v/>
      </c>
      <c r="AK1977" s="45">
        <f>SUMIFS(AK$361:AK$1971,$A$361:$A$1971,"ener",$C$361:$C$1971,$C1977,$B$361:$B$1971,"&lt;&gt;all")</f>
        <v/>
      </c>
      <c r="AL1977" s="45">
        <f>SUMIFS(AL$361:AL$1971,$A$361:$A$1971,"ener",$C$361:$C$1971,$C1977,$B$361:$B$1971,"&lt;&gt;all")</f>
        <v/>
      </c>
      <c r="AM1977" s="45">
        <f>SUMIFS(AM$361:AM$1971,$A$361:$A$1971,"ener",$C$361:$C$1971,$C1977,$B$361:$B$1971,"&lt;&gt;all")</f>
        <v/>
      </c>
      <c r="AN1977" s="45">
        <f>SUMIFS(AN$361:AN$1971,$A$361:$A$1971,"ener",$C$361:$C$1971,$C1977,$B$361:$B$1971,"&lt;&gt;all")</f>
        <v/>
      </c>
      <c r="AO1977" s="45">
        <f>SUMIFS(AO$361:AO$1971,$A$361:$A$1971,"ener",$C$361:$C$1971,$C1977,$B$361:$B$1971,"&lt;&gt;all")</f>
        <v/>
      </c>
      <c r="AP1977" s="45">
        <f>SUMIFS(AP$361:AP$1971,$A$361:$A$1971,"ener",$C$361:$C$1971,$C1977,$B$361:$B$1971,"&lt;&gt;all")</f>
        <v/>
      </c>
      <c r="AQ1977" s="45">
        <f>SUMIFS(AQ$361:AQ$1971,$A$361:$A$1971,"ener",$C$361:$C$1971,$C1977,$B$361:$B$1971,"&lt;&gt;all")</f>
        <v/>
      </c>
      <c r="AR1977" s="45">
        <f>SUMIFS(AR$361:AR$1971,$A$361:$A$1971,"ener",$C$361:$C$1971,$C1977,$B$361:$B$1971,"&lt;&gt;all")</f>
        <v/>
      </c>
      <c r="AS1977" s="45">
        <f>SUMIFS(AS$361:AS$1971,$A$361:$A$1971,"ener",$C$361:$C$1971,$C1977,$B$361:$B$1971,"&lt;&gt;all")</f>
        <v/>
      </c>
      <c r="AT1977" s="45">
        <f>SUMIFS(AT$361:AT$1971,$A$361:$A$1971,"ener",$C$361:$C$1971,$C1977,$B$361:$B$1971,"&lt;&gt;all")</f>
        <v/>
      </c>
      <c r="AU1977" s="45">
        <f>SUMIFS(AU$361:AU$1971,$A$361:$A$1971,"ener",$C$361:$C$1971,$C1977,$B$361:$B$1971,"&lt;&gt;all")</f>
        <v/>
      </c>
      <c r="AV1977" s="45">
        <f>SUMIFS(AV$361:AV$1971,$A$361:$A$1971,"ener",$C$361:$C$1971,$C1977,$B$361:$B$1971,"&lt;&gt;all")</f>
        <v/>
      </c>
      <c r="AW1977" s="45">
        <f>SUMIFS(AW$361:AW$1971,$A$361:$A$1971,"ener",$C$361:$C$1971,$C1977,$B$361:$B$1971,"&lt;&gt;all")</f>
        <v/>
      </c>
      <c r="AX1977" s="45">
        <f>SUMIFS(AX$361:AX$1971,$A$361:$A$1971,"ener",$C$361:$C$1971,$C1977,$B$361:$B$1971,"&lt;&gt;all")</f>
        <v/>
      </c>
      <c r="AY1977" s="45">
        <f>SUMIFS(AY$361:AY$1971,$A$361:$A$1971,"ener",$C$361:$C$1971,$C1977,$B$361:$B$1971,"&lt;&gt;all")</f>
        <v/>
      </c>
    </row>
    <row r="1978" hidden="1" outlineLevel="1">
      <c r="A1978" s="14" t="inlineStr">
        <is>
          <t>ener</t>
        </is>
      </c>
      <c r="B1978" s="14" t="inlineStr">
        <is>
          <t>all</t>
        </is>
      </c>
      <c r="C1978" s="14" t="inlineStr">
        <is>
          <t>avi</t>
        </is>
      </c>
      <c r="H1978" s="14">
        <f>INDEX(Variables!$B$5:$B$105,MATCH($A1978,Variables!$A$5:$A$105,0))&amp;IF($C1978="",""," | "&amp;INDEX(Mapping!$B$5:$B$26,MATCH($C1978,Mapping!$A$5:$A$26,0))&amp;" | "&amp;INDEX(Mapping!$B$30:$B$41,MATCH($B1978,Mapping!$A$30:$A$41,0)))</f>
        <v/>
      </c>
      <c r="I1978" s="14">
        <f>INDEX(Variables!$C$5:$C$105,MATCH($A1978,Variables!$A$5:$A$105,0))</f>
        <v/>
      </c>
      <c r="J1978" s="14">
        <f>INDEX(Variables!$E$5:$E$105,MATCH($A1978,Variables!$A$5:$A$105,0))</f>
        <v/>
      </c>
      <c r="K1978" s="11">
        <f>LOWER(Settings!$C$4)&amp;".mit."&amp;$A1978&amp;IF($C1978="","","."&amp;$C1978&amp;"."&amp;$B1978)&amp;IF(INDEX(Variables!$D$5:$D$105,MATCH($A1978,Variables!$A$5:$A$105,0))="","","."&amp;INDEX(Variables!$D$5:$D$105,MATCH($A1978,Variables!$A$5:$A$105,0)))&amp;"."&amp;K$5</f>
        <v/>
      </c>
      <c r="L1978" s="44">
        <f>SUMIFS(L$361:L$1971,$A$361:$A$1971,"ener",$C$361:$C$1971,$C1978,$B$361:$B$1971,"&lt;&gt;all")</f>
        <v/>
      </c>
      <c r="M1978" s="45">
        <f>SUMIFS(M$361:M$1971,$A$361:$A$1971,"ener",$C$361:$C$1971,$C1978,$B$361:$B$1971,"&lt;&gt;all")</f>
        <v/>
      </c>
      <c r="N1978" s="45">
        <f>SUMIFS(N$361:N$1971,$A$361:$A$1971,"ener",$C$361:$C$1971,$C1978,$B$361:$B$1971,"&lt;&gt;all")</f>
        <v/>
      </c>
      <c r="O1978" s="45">
        <f>SUMIFS(O$361:O$1971,$A$361:$A$1971,"ener",$C$361:$C$1971,$C1978,$B$361:$B$1971,"&lt;&gt;all")</f>
        <v/>
      </c>
      <c r="P1978" s="45">
        <f>SUMIFS(P$361:P$1971,$A$361:$A$1971,"ener",$C$361:$C$1971,$C1978,$B$361:$B$1971,"&lt;&gt;all")</f>
        <v/>
      </c>
      <c r="Q1978" s="45">
        <f>SUMIFS(Q$361:Q$1971,$A$361:$A$1971,"ener",$C$361:$C$1971,$C1978,$B$361:$B$1971,"&lt;&gt;all")</f>
        <v/>
      </c>
      <c r="R1978" s="45">
        <f>SUMIFS(R$361:R$1971,$A$361:$A$1971,"ener",$C$361:$C$1971,$C1978,$B$361:$B$1971,"&lt;&gt;all")</f>
        <v/>
      </c>
      <c r="S1978" s="45">
        <f>SUMIFS(S$361:S$1971,$A$361:$A$1971,"ener",$C$361:$C$1971,$C1978,$B$361:$B$1971,"&lt;&gt;all")</f>
        <v/>
      </c>
      <c r="T1978" s="45">
        <f>SUMIFS(T$361:T$1971,$A$361:$A$1971,"ener",$C$361:$C$1971,$C1978,$B$361:$B$1971,"&lt;&gt;all")</f>
        <v/>
      </c>
      <c r="U1978" s="45">
        <f>SUMIFS(U$361:U$1971,$A$361:$A$1971,"ener",$C$361:$C$1971,$C1978,$B$361:$B$1971,"&lt;&gt;all")</f>
        <v/>
      </c>
      <c r="V1978" s="45">
        <f>SUMIFS(V$361:V$1971,$A$361:$A$1971,"ener",$C$361:$C$1971,$C1978,$B$361:$B$1971,"&lt;&gt;all")</f>
        <v/>
      </c>
      <c r="W1978" s="45">
        <f>SUMIFS(W$361:W$1971,$A$361:$A$1971,"ener",$C$361:$C$1971,$C1978,$B$361:$B$1971,"&lt;&gt;all")</f>
        <v/>
      </c>
      <c r="X1978" s="45">
        <f>SUMIFS(X$361:X$1971,$A$361:$A$1971,"ener",$C$361:$C$1971,$C1978,$B$361:$B$1971,"&lt;&gt;all")</f>
        <v/>
      </c>
      <c r="Y1978" s="45">
        <f>SUMIFS(Y$361:Y$1971,$A$361:$A$1971,"ener",$C$361:$C$1971,$C1978,$B$361:$B$1971,"&lt;&gt;all")</f>
        <v/>
      </c>
      <c r="Z1978" s="45">
        <f>SUMIFS(Z$361:Z$1971,$A$361:$A$1971,"ener",$C$361:$C$1971,$C1978,$B$361:$B$1971,"&lt;&gt;all")</f>
        <v/>
      </c>
      <c r="AA1978" s="45">
        <f>SUMIFS(AA$361:AA$1971,$A$361:$A$1971,"ener",$C$361:$C$1971,$C1978,$B$361:$B$1971,"&lt;&gt;all")</f>
        <v/>
      </c>
      <c r="AB1978" s="45">
        <f>SUMIFS(AB$361:AB$1971,$A$361:$A$1971,"ener",$C$361:$C$1971,$C1978,$B$361:$B$1971,"&lt;&gt;all")</f>
        <v/>
      </c>
      <c r="AC1978" s="45">
        <f>SUMIFS(AC$361:AC$1971,$A$361:$A$1971,"ener",$C$361:$C$1971,$C1978,$B$361:$B$1971,"&lt;&gt;all")</f>
        <v/>
      </c>
      <c r="AD1978" s="45">
        <f>SUMIFS(AD$361:AD$1971,$A$361:$A$1971,"ener",$C$361:$C$1971,$C1978,$B$361:$B$1971,"&lt;&gt;all")</f>
        <v/>
      </c>
      <c r="AF1978" s="11">
        <f>LOWER(Settings!$C$4)&amp;".mit."&amp;$A1978&amp;IF($C1978="","","."&amp;$C1978&amp;"."&amp;$B1978)&amp;IF(INDEX(Variables!$D$5:$D$105,MATCH($A1978,Variables!$A$5:$A$105,0))="","","."&amp;INDEX(Variables!$D$5:$D$105,MATCH($A1978,Variables!$A$5:$A$105,0)))&amp;"."&amp;AF$5</f>
        <v/>
      </c>
      <c r="AG1978" s="44">
        <f>SUMIFS(AG$361:AG$1971,$A$361:$A$1971,"ener",$C$361:$C$1971,$C1978,$B$361:$B$1971,"&lt;&gt;all")</f>
        <v/>
      </c>
      <c r="AH1978" s="45">
        <f>SUMIFS(AH$361:AH$1971,$A$361:$A$1971,"ener",$C$361:$C$1971,$C1978,$B$361:$B$1971,"&lt;&gt;all")</f>
        <v/>
      </c>
      <c r="AI1978" s="45">
        <f>SUMIFS(AI$361:AI$1971,$A$361:$A$1971,"ener",$C$361:$C$1971,$C1978,$B$361:$B$1971,"&lt;&gt;all")</f>
        <v/>
      </c>
      <c r="AJ1978" s="45">
        <f>SUMIFS(AJ$361:AJ$1971,$A$361:$A$1971,"ener",$C$361:$C$1971,$C1978,$B$361:$B$1971,"&lt;&gt;all")</f>
        <v/>
      </c>
      <c r="AK1978" s="45">
        <f>SUMIFS(AK$361:AK$1971,$A$361:$A$1971,"ener",$C$361:$C$1971,$C1978,$B$361:$B$1971,"&lt;&gt;all")</f>
        <v/>
      </c>
      <c r="AL1978" s="45">
        <f>SUMIFS(AL$361:AL$1971,$A$361:$A$1971,"ener",$C$361:$C$1971,$C1978,$B$361:$B$1971,"&lt;&gt;all")</f>
        <v/>
      </c>
      <c r="AM1978" s="45">
        <f>SUMIFS(AM$361:AM$1971,$A$361:$A$1971,"ener",$C$361:$C$1971,$C1978,$B$361:$B$1971,"&lt;&gt;all")</f>
        <v/>
      </c>
      <c r="AN1978" s="45">
        <f>SUMIFS(AN$361:AN$1971,$A$361:$A$1971,"ener",$C$361:$C$1971,$C1978,$B$361:$B$1971,"&lt;&gt;all")</f>
        <v/>
      </c>
      <c r="AO1978" s="45">
        <f>SUMIFS(AO$361:AO$1971,$A$361:$A$1971,"ener",$C$361:$C$1971,$C1978,$B$361:$B$1971,"&lt;&gt;all")</f>
        <v/>
      </c>
      <c r="AP1978" s="45">
        <f>SUMIFS(AP$361:AP$1971,$A$361:$A$1971,"ener",$C$361:$C$1971,$C1978,$B$361:$B$1971,"&lt;&gt;all")</f>
        <v/>
      </c>
      <c r="AQ1978" s="45">
        <f>SUMIFS(AQ$361:AQ$1971,$A$361:$A$1971,"ener",$C$361:$C$1971,$C1978,$B$361:$B$1971,"&lt;&gt;all")</f>
        <v/>
      </c>
      <c r="AR1978" s="45">
        <f>SUMIFS(AR$361:AR$1971,$A$361:$A$1971,"ener",$C$361:$C$1971,$C1978,$B$361:$B$1971,"&lt;&gt;all")</f>
        <v/>
      </c>
      <c r="AS1978" s="45">
        <f>SUMIFS(AS$361:AS$1971,$A$361:$A$1971,"ener",$C$361:$C$1971,$C1978,$B$361:$B$1971,"&lt;&gt;all")</f>
        <v/>
      </c>
      <c r="AT1978" s="45">
        <f>SUMIFS(AT$361:AT$1971,$A$361:$A$1971,"ener",$C$361:$C$1971,$C1978,$B$361:$B$1971,"&lt;&gt;all")</f>
        <v/>
      </c>
      <c r="AU1978" s="45">
        <f>SUMIFS(AU$361:AU$1971,$A$361:$A$1971,"ener",$C$361:$C$1971,$C1978,$B$361:$B$1971,"&lt;&gt;all")</f>
        <v/>
      </c>
      <c r="AV1978" s="45">
        <f>SUMIFS(AV$361:AV$1971,$A$361:$A$1971,"ener",$C$361:$C$1971,$C1978,$B$361:$B$1971,"&lt;&gt;all")</f>
        <v/>
      </c>
      <c r="AW1978" s="45">
        <f>SUMIFS(AW$361:AW$1971,$A$361:$A$1971,"ener",$C$361:$C$1971,$C1978,$B$361:$B$1971,"&lt;&gt;all")</f>
        <v/>
      </c>
      <c r="AX1978" s="45">
        <f>SUMIFS(AX$361:AX$1971,$A$361:$A$1971,"ener",$C$361:$C$1971,$C1978,$B$361:$B$1971,"&lt;&gt;all")</f>
        <v/>
      </c>
      <c r="AY1978" s="45">
        <f>SUMIFS(AY$361:AY$1971,$A$361:$A$1971,"ener",$C$361:$C$1971,$C1978,$B$361:$B$1971,"&lt;&gt;all")</f>
        <v/>
      </c>
    </row>
    <row r="1979" hidden="1" outlineLevel="1">
      <c r="A1979" s="14" t="inlineStr">
        <is>
          <t>ener</t>
        </is>
      </c>
      <c r="B1979" s="14" t="inlineStr">
        <is>
          <t>all</t>
        </is>
      </c>
      <c r="C1979" s="14" t="inlineStr">
        <is>
          <t>nav</t>
        </is>
      </c>
      <c r="H1979" s="14">
        <f>INDEX(Variables!$B$5:$B$105,MATCH($A1979,Variables!$A$5:$A$105,0))&amp;IF($C1979="",""," | "&amp;INDEX(Mapping!$B$5:$B$26,MATCH($C1979,Mapping!$A$5:$A$26,0))&amp;" | "&amp;INDEX(Mapping!$B$30:$B$41,MATCH($B1979,Mapping!$A$30:$A$41,0)))</f>
        <v/>
      </c>
      <c r="I1979" s="14">
        <f>INDEX(Variables!$C$5:$C$105,MATCH($A1979,Variables!$A$5:$A$105,0))</f>
        <v/>
      </c>
      <c r="J1979" s="14">
        <f>INDEX(Variables!$E$5:$E$105,MATCH($A1979,Variables!$A$5:$A$105,0))</f>
        <v/>
      </c>
      <c r="K1979" s="11">
        <f>LOWER(Settings!$C$4)&amp;".mit."&amp;$A1979&amp;IF($C1979="","","."&amp;$C1979&amp;"."&amp;$B1979)&amp;IF(INDEX(Variables!$D$5:$D$105,MATCH($A1979,Variables!$A$5:$A$105,0))="","","."&amp;INDEX(Variables!$D$5:$D$105,MATCH($A1979,Variables!$A$5:$A$105,0)))&amp;"."&amp;K$5</f>
        <v/>
      </c>
      <c r="L1979" s="44">
        <f>SUMIFS(L$361:L$1971,$A$361:$A$1971,"ener",$C$361:$C$1971,$C1979,$B$361:$B$1971,"&lt;&gt;all")</f>
        <v/>
      </c>
      <c r="M1979" s="45">
        <f>SUMIFS(M$361:M$1971,$A$361:$A$1971,"ener",$C$361:$C$1971,$C1979,$B$361:$B$1971,"&lt;&gt;all")</f>
        <v/>
      </c>
      <c r="N1979" s="45">
        <f>SUMIFS(N$361:N$1971,$A$361:$A$1971,"ener",$C$361:$C$1971,$C1979,$B$361:$B$1971,"&lt;&gt;all")</f>
        <v/>
      </c>
      <c r="O1979" s="45">
        <f>SUMIFS(O$361:O$1971,$A$361:$A$1971,"ener",$C$361:$C$1971,$C1979,$B$361:$B$1971,"&lt;&gt;all")</f>
        <v/>
      </c>
      <c r="P1979" s="45">
        <f>SUMIFS(P$361:P$1971,$A$361:$A$1971,"ener",$C$361:$C$1971,$C1979,$B$361:$B$1971,"&lt;&gt;all")</f>
        <v/>
      </c>
      <c r="Q1979" s="45">
        <f>SUMIFS(Q$361:Q$1971,$A$361:$A$1971,"ener",$C$361:$C$1971,$C1979,$B$361:$B$1971,"&lt;&gt;all")</f>
        <v/>
      </c>
      <c r="R1979" s="45">
        <f>SUMIFS(R$361:R$1971,$A$361:$A$1971,"ener",$C$361:$C$1971,$C1979,$B$361:$B$1971,"&lt;&gt;all")</f>
        <v/>
      </c>
      <c r="S1979" s="45">
        <f>SUMIFS(S$361:S$1971,$A$361:$A$1971,"ener",$C$361:$C$1971,$C1979,$B$361:$B$1971,"&lt;&gt;all")</f>
        <v/>
      </c>
      <c r="T1979" s="45">
        <f>SUMIFS(T$361:T$1971,$A$361:$A$1971,"ener",$C$361:$C$1971,$C1979,$B$361:$B$1971,"&lt;&gt;all")</f>
        <v/>
      </c>
      <c r="U1979" s="45">
        <f>SUMIFS(U$361:U$1971,$A$361:$A$1971,"ener",$C$361:$C$1971,$C1979,$B$361:$B$1971,"&lt;&gt;all")</f>
        <v/>
      </c>
      <c r="V1979" s="45">
        <f>SUMIFS(V$361:V$1971,$A$361:$A$1971,"ener",$C$361:$C$1971,$C1979,$B$361:$B$1971,"&lt;&gt;all")</f>
        <v/>
      </c>
      <c r="W1979" s="45">
        <f>SUMIFS(W$361:W$1971,$A$361:$A$1971,"ener",$C$361:$C$1971,$C1979,$B$361:$B$1971,"&lt;&gt;all")</f>
        <v/>
      </c>
      <c r="X1979" s="45">
        <f>SUMIFS(X$361:X$1971,$A$361:$A$1971,"ener",$C$361:$C$1971,$C1979,$B$361:$B$1971,"&lt;&gt;all")</f>
        <v/>
      </c>
      <c r="Y1979" s="45">
        <f>SUMIFS(Y$361:Y$1971,$A$361:$A$1971,"ener",$C$361:$C$1971,$C1979,$B$361:$B$1971,"&lt;&gt;all")</f>
        <v/>
      </c>
      <c r="Z1979" s="45">
        <f>SUMIFS(Z$361:Z$1971,$A$361:$A$1971,"ener",$C$361:$C$1971,$C1979,$B$361:$B$1971,"&lt;&gt;all")</f>
        <v/>
      </c>
      <c r="AA1979" s="45">
        <f>SUMIFS(AA$361:AA$1971,$A$361:$A$1971,"ener",$C$361:$C$1971,$C1979,$B$361:$B$1971,"&lt;&gt;all")</f>
        <v/>
      </c>
      <c r="AB1979" s="45">
        <f>SUMIFS(AB$361:AB$1971,$A$361:$A$1971,"ener",$C$361:$C$1971,$C1979,$B$361:$B$1971,"&lt;&gt;all")</f>
        <v/>
      </c>
      <c r="AC1979" s="45">
        <f>SUMIFS(AC$361:AC$1971,$A$361:$A$1971,"ener",$C$361:$C$1971,$C1979,$B$361:$B$1971,"&lt;&gt;all")</f>
        <v/>
      </c>
      <c r="AD1979" s="45">
        <f>SUMIFS(AD$361:AD$1971,$A$361:$A$1971,"ener",$C$361:$C$1971,$C1979,$B$361:$B$1971,"&lt;&gt;all")</f>
        <v/>
      </c>
      <c r="AF1979" s="11">
        <f>LOWER(Settings!$C$4)&amp;".mit."&amp;$A1979&amp;IF($C1979="","","."&amp;$C1979&amp;"."&amp;$B1979)&amp;IF(INDEX(Variables!$D$5:$D$105,MATCH($A1979,Variables!$A$5:$A$105,0))="","","."&amp;INDEX(Variables!$D$5:$D$105,MATCH($A1979,Variables!$A$5:$A$105,0)))&amp;"."&amp;AF$5</f>
        <v/>
      </c>
      <c r="AG1979" s="44">
        <f>SUMIFS(AG$361:AG$1971,$A$361:$A$1971,"ener",$C$361:$C$1971,$C1979,$B$361:$B$1971,"&lt;&gt;all")</f>
        <v/>
      </c>
      <c r="AH1979" s="45">
        <f>SUMIFS(AH$361:AH$1971,$A$361:$A$1971,"ener",$C$361:$C$1971,$C1979,$B$361:$B$1971,"&lt;&gt;all")</f>
        <v/>
      </c>
      <c r="AI1979" s="45">
        <f>SUMIFS(AI$361:AI$1971,$A$361:$A$1971,"ener",$C$361:$C$1971,$C1979,$B$361:$B$1971,"&lt;&gt;all")</f>
        <v/>
      </c>
      <c r="AJ1979" s="45">
        <f>SUMIFS(AJ$361:AJ$1971,$A$361:$A$1971,"ener",$C$361:$C$1971,$C1979,$B$361:$B$1971,"&lt;&gt;all")</f>
        <v/>
      </c>
      <c r="AK1979" s="45">
        <f>SUMIFS(AK$361:AK$1971,$A$361:$A$1971,"ener",$C$361:$C$1971,$C1979,$B$361:$B$1971,"&lt;&gt;all")</f>
        <v/>
      </c>
      <c r="AL1979" s="45">
        <f>SUMIFS(AL$361:AL$1971,$A$361:$A$1971,"ener",$C$361:$C$1971,$C1979,$B$361:$B$1971,"&lt;&gt;all")</f>
        <v/>
      </c>
      <c r="AM1979" s="45">
        <f>SUMIFS(AM$361:AM$1971,$A$361:$A$1971,"ener",$C$361:$C$1971,$C1979,$B$361:$B$1971,"&lt;&gt;all")</f>
        <v/>
      </c>
      <c r="AN1979" s="45">
        <f>SUMIFS(AN$361:AN$1971,$A$361:$A$1971,"ener",$C$361:$C$1971,$C1979,$B$361:$B$1971,"&lt;&gt;all")</f>
        <v/>
      </c>
      <c r="AO1979" s="45">
        <f>SUMIFS(AO$361:AO$1971,$A$361:$A$1971,"ener",$C$361:$C$1971,$C1979,$B$361:$B$1971,"&lt;&gt;all")</f>
        <v/>
      </c>
      <c r="AP1979" s="45">
        <f>SUMIFS(AP$361:AP$1971,$A$361:$A$1971,"ener",$C$361:$C$1971,$C1979,$B$361:$B$1971,"&lt;&gt;all")</f>
        <v/>
      </c>
      <c r="AQ1979" s="45">
        <f>SUMIFS(AQ$361:AQ$1971,$A$361:$A$1971,"ener",$C$361:$C$1971,$C1979,$B$361:$B$1971,"&lt;&gt;all")</f>
        <v/>
      </c>
      <c r="AR1979" s="45">
        <f>SUMIFS(AR$361:AR$1971,$A$361:$A$1971,"ener",$C$361:$C$1971,$C1979,$B$361:$B$1971,"&lt;&gt;all")</f>
        <v/>
      </c>
      <c r="AS1979" s="45">
        <f>SUMIFS(AS$361:AS$1971,$A$361:$A$1971,"ener",$C$361:$C$1971,$C1979,$B$361:$B$1971,"&lt;&gt;all")</f>
        <v/>
      </c>
      <c r="AT1979" s="45">
        <f>SUMIFS(AT$361:AT$1971,$A$361:$A$1971,"ener",$C$361:$C$1971,$C1979,$B$361:$B$1971,"&lt;&gt;all")</f>
        <v/>
      </c>
      <c r="AU1979" s="45">
        <f>SUMIFS(AU$361:AU$1971,$A$361:$A$1971,"ener",$C$361:$C$1971,$C1979,$B$361:$B$1971,"&lt;&gt;all")</f>
        <v/>
      </c>
      <c r="AV1979" s="45">
        <f>SUMIFS(AV$361:AV$1971,$A$361:$A$1971,"ener",$C$361:$C$1971,$C1979,$B$361:$B$1971,"&lt;&gt;all")</f>
        <v/>
      </c>
      <c r="AW1979" s="45">
        <f>SUMIFS(AW$361:AW$1971,$A$361:$A$1971,"ener",$C$361:$C$1971,$C1979,$B$361:$B$1971,"&lt;&gt;all")</f>
        <v/>
      </c>
      <c r="AX1979" s="45">
        <f>SUMIFS(AX$361:AX$1971,$A$361:$A$1971,"ener",$C$361:$C$1971,$C1979,$B$361:$B$1971,"&lt;&gt;all")</f>
        <v/>
      </c>
      <c r="AY1979" s="45">
        <f>SUMIFS(AY$361:AY$1971,$A$361:$A$1971,"ener",$C$361:$C$1971,$C1979,$B$361:$B$1971,"&lt;&gt;all")</f>
        <v/>
      </c>
    </row>
    <row r="1980" hidden="1" outlineLevel="1">
      <c r="A1980" s="14" t="inlineStr">
        <is>
          <t>ener</t>
        </is>
      </c>
      <c r="B1980" s="14" t="inlineStr">
        <is>
          <t>all</t>
        </is>
      </c>
      <c r="C1980" s="14" t="inlineStr">
        <is>
          <t>res</t>
        </is>
      </c>
      <c r="H1980" s="14">
        <f>INDEX(Variables!$B$5:$B$105,MATCH($A1980,Variables!$A$5:$A$105,0))&amp;IF($C1980="",""," | "&amp;INDEX(Mapping!$B$5:$B$26,MATCH($C1980,Mapping!$A$5:$A$26,0))&amp;" | "&amp;INDEX(Mapping!$B$30:$B$41,MATCH($B1980,Mapping!$A$30:$A$41,0)))</f>
        <v/>
      </c>
      <c r="I1980" s="14">
        <f>INDEX(Variables!$C$5:$C$105,MATCH($A1980,Variables!$A$5:$A$105,0))</f>
        <v/>
      </c>
      <c r="J1980" s="14">
        <f>INDEX(Variables!$E$5:$E$105,MATCH($A1980,Variables!$A$5:$A$105,0))</f>
        <v/>
      </c>
      <c r="K1980" s="11">
        <f>LOWER(Settings!$C$4)&amp;".mit."&amp;$A1980&amp;IF($C1980="","","."&amp;$C1980&amp;"."&amp;$B1980)&amp;IF(INDEX(Variables!$D$5:$D$105,MATCH($A1980,Variables!$A$5:$A$105,0))="","","."&amp;INDEX(Variables!$D$5:$D$105,MATCH($A1980,Variables!$A$5:$A$105,0)))&amp;"."&amp;K$5</f>
        <v/>
      </c>
      <c r="L1980" s="44">
        <f>SUMIFS(L$361:L$1971,$A$361:$A$1971,"ener",$C$361:$C$1971,$C1980,$B$361:$B$1971,"&lt;&gt;all")</f>
        <v/>
      </c>
      <c r="M1980" s="45">
        <f>SUMIFS(M$361:M$1971,$A$361:$A$1971,"ener",$C$361:$C$1971,$C1980,$B$361:$B$1971,"&lt;&gt;all")</f>
        <v/>
      </c>
      <c r="N1980" s="45">
        <f>SUMIFS(N$361:N$1971,$A$361:$A$1971,"ener",$C$361:$C$1971,$C1980,$B$361:$B$1971,"&lt;&gt;all")</f>
        <v/>
      </c>
      <c r="O1980" s="45">
        <f>SUMIFS(O$361:O$1971,$A$361:$A$1971,"ener",$C$361:$C$1971,$C1980,$B$361:$B$1971,"&lt;&gt;all")</f>
        <v/>
      </c>
      <c r="P1980" s="45">
        <f>SUMIFS(P$361:P$1971,$A$361:$A$1971,"ener",$C$361:$C$1971,$C1980,$B$361:$B$1971,"&lt;&gt;all")</f>
        <v/>
      </c>
      <c r="Q1980" s="45">
        <f>SUMIFS(Q$361:Q$1971,$A$361:$A$1971,"ener",$C$361:$C$1971,$C1980,$B$361:$B$1971,"&lt;&gt;all")</f>
        <v/>
      </c>
      <c r="R1980" s="45">
        <f>SUMIFS(R$361:R$1971,$A$361:$A$1971,"ener",$C$361:$C$1971,$C1980,$B$361:$B$1971,"&lt;&gt;all")</f>
        <v/>
      </c>
      <c r="S1980" s="45">
        <f>SUMIFS(S$361:S$1971,$A$361:$A$1971,"ener",$C$361:$C$1971,$C1980,$B$361:$B$1971,"&lt;&gt;all")</f>
        <v/>
      </c>
      <c r="T1980" s="45">
        <f>SUMIFS(T$361:T$1971,$A$361:$A$1971,"ener",$C$361:$C$1971,$C1980,$B$361:$B$1971,"&lt;&gt;all")</f>
        <v/>
      </c>
      <c r="U1980" s="45">
        <f>SUMIFS(U$361:U$1971,$A$361:$A$1971,"ener",$C$361:$C$1971,$C1980,$B$361:$B$1971,"&lt;&gt;all")</f>
        <v/>
      </c>
      <c r="V1980" s="45">
        <f>SUMIFS(V$361:V$1971,$A$361:$A$1971,"ener",$C$361:$C$1971,$C1980,$B$361:$B$1971,"&lt;&gt;all")</f>
        <v/>
      </c>
      <c r="W1980" s="45">
        <f>SUMIFS(W$361:W$1971,$A$361:$A$1971,"ener",$C$361:$C$1971,$C1980,$B$361:$B$1971,"&lt;&gt;all")</f>
        <v/>
      </c>
      <c r="X1980" s="45">
        <f>SUMIFS(X$361:X$1971,$A$361:$A$1971,"ener",$C$361:$C$1971,$C1980,$B$361:$B$1971,"&lt;&gt;all")</f>
        <v/>
      </c>
      <c r="Y1980" s="45">
        <f>SUMIFS(Y$361:Y$1971,$A$361:$A$1971,"ener",$C$361:$C$1971,$C1980,$B$361:$B$1971,"&lt;&gt;all")</f>
        <v/>
      </c>
      <c r="Z1980" s="45">
        <f>SUMIFS(Z$361:Z$1971,$A$361:$A$1971,"ener",$C$361:$C$1971,$C1980,$B$361:$B$1971,"&lt;&gt;all")</f>
        <v/>
      </c>
      <c r="AA1980" s="45">
        <f>SUMIFS(AA$361:AA$1971,$A$361:$A$1971,"ener",$C$361:$C$1971,$C1980,$B$361:$B$1971,"&lt;&gt;all")</f>
        <v/>
      </c>
      <c r="AB1980" s="45">
        <f>SUMIFS(AB$361:AB$1971,$A$361:$A$1971,"ener",$C$361:$C$1971,$C1980,$B$361:$B$1971,"&lt;&gt;all")</f>
        <v/>
      </c>
      <c r="AC1980" s="45">
        <f>SUMIFS(AC$361:AC$1971,$A$361:$A$1971,"ener",$C$361:$C$1971,$C1980,$B$361:$B$1971,"&lt;&gt;all")</f>
        <v/>
      </c>
      <c r="AD1980" s="45">
        <f>SUMIFS(AD$361:AD$1971,$A$361:$A$1971,"ener",$C$361:$C$1971,$C1980,$B$361:$B$1971,"&lt;&gt;all")</f>
        <v/>
      </c>
      <c r="AF1980" s="11">
        <f>LOWER(Settings!$C$4)&amp;".mit."&amp;$A1980&amp;IF($C1980="","","."&amp;$C1980&amp;"."&amp;$B1980)&amp;IF(INDEX(Variables!$D$5:$D$105,MATCH($A1980,Variables!$A$5:$A$105,0))="","","."&amp;INDEX(Variables!$D$5:$D$105,MATCH($A1980,Variables!$A$5:$A$105,0)))&amp;"."&amp;AF$5</f>
        <v/>
      </c>
      <c r="AG1980" s="44">
        <f>SUMIFS(AG$361:AG$1971,$A$361:$A$1971,"ener",$C$361:$C$1971,$C1980,$B$361:$B$1971,"&lt;&gt;all")</f>
        <v/>
      </c>
      <c r="AH1980" s="45">
        <f>SUMIFS(AH$361:AH$1971,$A$361:$A$1971,"ener",$C$361:$C$1971,$C1980,$B$361:$B$1971,"&lt;&gt;all")</f>
        <v/>
      </c>
      <c r="AI1980" s="45">
        <f>SUMIFS(AI$361:AI$1971,$A$361:$A$1971,"ener",$C$361:$C$1971,$C1980,$B$361:$B$1971,"&lt;&gt;all")</f>
        <v/>
      </c>
      <c r="AJ1980" s="45">
        <f>SUMIFS(AJ$361:AJ$1971,$A$361:$A$1971,"ener",$C$361:$C$1971,$C1980,$B$361:$B$1971,"&lt;&gt;all")</f>
        <v/>
      </c>
      <c r="AK1980" s="45">
        <f>SUMIFS(AK$361:AK$1971,$A$361:$A$1971,"ener",$C$361:$C$1971,$C1980,$B$361:$B$1971,"&lt;&gt;all")</f>
        <v/>
      </c>
      <c r="AL1980" s="45">
        <f>SUMIFS(AL$361:AL$1971,$A$361:$A$1971,"ener",$C$361:$C$1971,$C1980,$B$361:$B$1971,"&lt;&gt;all")</f>
        <v/>
      </c>
      <c r="AM1980" s="45">
        <f>SUMIFS(AM$361:AM$1971,$A$361:$A$1971,"ener",$C$361:$C$1971,$C1980,$B$361:$B$1971,"&lt;&gt;all")</f>
        <v/>
      </c>
      <c r="AN1980" s="45">
        <f>SUMIFS(AN$361:AN$1971,$A$361:$A$1971,"ener",$C$361:$C$1971,$C1980,$B$361:$B$1971,"&lt;&gt;all")</f>
        <v/>
      </c>
      <c r="AO1980" s="45">
        <f>SUMIFS(AO$361:AO$1971,$A$361:$A$1971,"ener",$C$361:$C$1971,$C1980,$B$361:$B$1971,"&lt;&gt;all")</f>
        <v/>
      </c>
      <c r="AP1980" s="45">
        <f>SUMIFS(AP$361:AP$1971,$A$361:$A$1971,"ener",$C$361:$C$1971,$C1980,$B$361:$B$1971,"&lt;&gt;all")</f>
        <v/>
      </c>
      <c r="AQ1980" s="45">
        <f>SUMIFS(AQ$361:AQ$1971,$A$361:$A$1971,"ener",$C$361:$C$1971,$C1980,$B$361:$B$1971,"&lt;&gt;all")</f>
        <v/>
      </c>
      <c r="AR1980" s="45">
        <f>SUMIFS(AR$361:AR$1971,$A$361:$A$1971,"ener",$C$361:$C$1971,$C1980,$B$361:$B$1971,"&lt;&gt;all")</f>
        <v/>
      </c>
      <c r="AS1980" s="45">
        <f>SUMIFS(AS$361:AS$1971,$A$361:$A$1971,"ener",$C$361:$C$1971,$C1980,$B$361:$B$1971,"&lt;&gt;all")</f>
        <v/>
      </c>
      <c r="AT1980" s="45">
        <f>SUMIFS(AT$361:AT$1971,$A$361:$A$1971,"ener",$C$361:$C$1971,$C1980,$B$361:$B$1971,"&lt;&gt;all")</f>
        <v/>
      </c>
      <c r="AU1980" s="45">
        <f>SUMIFS(AU$361:AU$1971,$A$361:$A$1971,"ener",$C$361:$C$1971,$C1980,$B$361:$B$1971,"&lt;&gt;all")</f>
        <v/>
      </c>
      <c r="AV1980" s="45">
        <f>SUMIFS(AV$361:AV$1971,$A$361:$A$1971,"ener",$C$361:$C$1971,$C1980,$B$361:$B$1971,"&lt;&gt;all")</f>
        <v/>
      </c>
      <c r="AW1980" s="45">
        <f>SUMIFS(AW$361:AW$1971,$A$361:$A$1971,"ener",$C$361:$C$1971,$C1980,$B$361:$B$1971,"&lt;&gt;all")</f>
        <v/>
      </c>
      <c r="AX1980" s="45">
        <f>SUMIFS(AX$361:AX$1971,$A$361:$A$1971,"ener",$C$361:$C$1971,$C1980,$B$361:$B$1971,"&lt;&gt;all")</f>
        <v/>
      </c>
      <c r="AY1980" s="45">
        <f>SUMIFS(AY$361:AY$1971,$A$361:$A$1971,"ener",$C$361:$C$1971,$C1980,$B$361:$B$1971,"&lt;&gt;all")</f>
        <v/>
      </c>
    </row>
    <row r="1981" hidden="1" outlineLevel="1">
      <c r="A1981" s="14" t="inlineStr">
        <is>
          <t>ener</t>
        </is>
      </c>
      <c r="B1981" s="14" t="inlineStr">
        <is>
          <t>all</t>
        </is>
      </c>
      <c r="C1981" s="14" t="inlineStr">
        <is>
          <t>foo</t>
        </is>
      </c>
      <c r="H1981" s="14">
        <f>INDEX(Variables!$B$5:$B$105,MATCH($A1981,Variables!$A$5:$A$105,0))&amp;IF($C1981="",""," | "&amp;INDEX(Mapping!$B$5:$B$26,MATCH($C1981,Mapping!$A$5:$A$26,0))&amp;" | "&amp;INDEX(Mapping!$B$30:$B$41,MATCH($B1981,Mapping!$A$30:$A$41,0)))</f>
        <v/>
      </c>
      <c r="I1981" s="14">
        <f>INDEX(Variables!$C$5:$C$105,MATCH($A1981,Variables!$A$5:$A$105,0))</f>
        <v/>
      </c>
      <c r="J1981" s="14">
        <f>INDEX(Variables!$E$5:$E$105,MATCH($A1981,Variables!$A$5:$A$105,0))</f>
        <v/>
      </c>
      <c r="K1981" s="11">
        <f>LOWER(Settings!$C$4)&amp;".mit."&amp;$A1981&amp;IF($C1981="","","."&amp;$C1981&amp;"."&amp;$B1981)&amp;IF(INDEX(Variables!$D$5:$D$105,MATCH($A1981,Variables!$A$5:$A$105,0))="","","."&amp;INDEX(Variables!$D$5:$D$105,MATCH($A1981,Variables!$A$5:$A$105,0)))&amp;"."&amp;K$5</f>
        <v/>
      </c>
      <c r="L1981" s="44">
        <f>SUMIFS(L$361:L$1971,$A$361:$A$1971,"ener",$C$361:$C$1971,$C1981,$B$361:$B$1971,"&lt;&gt;all")</f>
        <v/>
      </c>
      <c r="M1981" s="45">
        <f>SUMIFS(M$361:M$1971,$A$361:$A$1971,"ener",$C$361:$C$1971,$C1981,$B$361:$B$1971,"&lt;&gt;all")</f>
        <v/>
      </c>
      <c r="N1981" s="45">
        <f>SUMIFS(N$361:N$1971,$A$361:$A$1971,"ener",$C$361:$C$1971,$C1981,$B$361:$B$1971,"&lt;&gt;all")</f>
        <v/>
      </c>
      <c r="O1981" s="45">
        <f>SUMIFS(O$361:O$1971,$A$361:$A$1971,"ener",$C$361:$C$1971,$C1981,$B$361:$B$1971,"&lt;&gt;all")</f>
        <v/>
      </c>
      <c r="P1981" s="45">
        <f>SUMIFS(P$361:P$1971,$A$361:$A$1971,"ener",$C$361:$C$1971,$C1981,$B$361:$B$1971,"&lt;&gt;all")</f>
        <v/>
      </c>
      <c r="Q1981" s="45">
        <f>SUMIFS(Q$361:Q$1971,$A$361:$A$1971,"ener",$C$361:$C$1971,$C1981,$B$361:$B$1971,"&lt;&gt;all")</f>
        <v/>
      </c>
      <c r="R1981" s="45">
        <f>SUMIFS(R$361:R$1971,$A$361:$A$1971,"ener",$C$361:$C$1971,$C1981,$B$361:$B$1971,"&lt;&gt;all")</f>
        <v/>
      </c>
      <c r="S1981" s="45">
        <f>SUMIFS(S$361:S$1971,$A$361:$A$1971,"ener",$C$361:$C$1971,$C1981,$B$361:$B$1971,"&lt;&gt;all")</f>
        <v/>
      </c>
      <c r="T1981" s="45">
        <f>SUMIFS(T$361:T$1971,$A$361:$A$1971,"ener",$C$361:$C$1971,$C1981,$B$361:$B$1971,"&lt;&gt;all")</f>
        <v/>
      </c>
      <c r="U1981" s="45">
        <f>SUMIFS(U$361:U$1971,$A$361:$A$1971,"ener",$C$361:$C$1971,$C1981,$B$361:$B$1971,"&lt;&gt;all")</f>
        <v/>
      </c>
      <c r="V1981" s="45">
        <f>SUMIFS(V$361:V$1971,$A$361:$A$1971,"ener",$C$361:$C$1971,$C1981,$B$361:$B$1971,"&lt;&gt;all")</f>
        <v/>
      </c>
      <c r="W1981" s="45">
        <f>SUMIFS(W$361:W$1971,$A$361:$A$1971,"ener",$C$361:$C$1971,$C1981,$B$361:$B$1971,"&lt;&gt;all")</f>
        <v/>
      </c>
      <c r="X1981" s="45">
        <f>SUMIFS(X$361:X$1971,$A$361:$A$1971,"ener",$C$361:$C$1971,$C1981,$B$361:$B$1971,"&lt;&gt;all")</f>
        <v/>
      </c>
      <c r="Y1981" s="45">
        <f>SUMIFS(Y$361:Y$1971,$A$361:$A$1971,"ener",$C$361:$C$1971,$C1981,$B$361:$B$1971,"&lt;&gt;all")</f>
        <v/>
      </c>
      <c r="Z1981" s="45">
        <f>SUMIFS(Z$361:Z$1971,$A$361:$A$1971,"ener",$C$361:$C$1971,$C1981,$B$361:$B$1971,"&lt;&gt;all")</f>
        <v/>
      </c>
      <c r="AA1981" s="45">
        <f>SUMIFS(AA$361:AA$1971,$A$361:$A$1971,"ener",$C$361:$C$1971,$C1981,$B$361:$B$1971,"&lt;&gt;all")</f>
        <v/>
      </c>
      <c r="AB1981" s="45">
        <f>SUMIFS(AB$361:AB$1971,$A$361:$A$1971,"ener",$C$361:$C$1971,$C1981,$B$361:$B$1971,"&lt;&gt;all")</f>
        <v/>
      </c>
      <c r="AC1981" s="45">
        <f>SUMIFS(AC$361:AC$1971,$A$361:$A$1971,"ener",$C$361:$C$1971,$C1981,$B$361:$B$1971,"&lt;&gt;all")</f>
        <v/>
      </c>
      <c r="AD1981" s="45">
        <f>SUMIFS(AD$361:AD$1971,$A$361:$A$1971,"ener",$C$361:$C$1971,$C1981,$B$361:$B$1971,"&lt;&gt;all")</f>
        <v/>
      </c>
      <c r="AF1981" s="11">
        <f>LOWER(Settings!$C$4)&amp;".mit."&amp;$A1981&amp;IF($C1981="","","."&amp;$C1981&amp;"."&amp;$B1981)&amp;IF(INDEX(Variables!$D$5:$D$105,MATCH($A1981,Variables!$A$5:$A$105,0))="","","."&amp;INDEX(Variables!$D$5:$D$105,MATCH($A1981,Variables!$A$5:$A$105,0)))&amp;"."&amp;AF$5</f>
        <v/>
      </c>
      <c r="AG1981" s="44">
        <f>SUMIFS(AG$361:AG$1971,$A$361:$A$1971,"ener",$C$361:$C$1971,$C1981,$B$361:$B$1971,"&lt;&gt;all")</f>
        <v/>
      </c>
      <c r="AH1981" s="45">
        <f>SUMIFS(AH$361:AH$1971,$A$361:$A$1971,"ener",$C$361:$C$1971,$C1981,$B$361:$B$1971,"&lt;&gt;all")</f>
        <v/>
      </c>
      <c r="AI1981" s="45">
        <f>SUMIFS(AI$361:AI$1971,$A$361:$A$1971,"ener",$C$361:$C$1971,$C1981,$B$361:$B$1971,"&lt;&gt;all")</f>
        <v/>
      </c>
      <c r="AJ1981" s="45">
        <f>SUMIFS(AJ$361:AJ$1971,$A$361:$A$1971,"ener",$C$361:$C$1971,$C1981,$B$361:$B$1971,"&lt;&gt;all")</f>
        <v/>
      </c>
      <c r="AK1981" s="45">
        <f>SUMIFS(AK$361:AK$1971,$A$361:$A$1971,"ener",$C$361:$C$1971,$C1981,$B$361:$B$1971,"&lt;&gt;all")</f>
        <v/>
      </c>
      <c r="AL1981" s="45">
        <f>SUMIFS(AL$361:AL$1971,$A$361:$A$1971,"ener",$C$361:$C$1971,$C1981,$B$361:$B$1971,"&lt;&gt;all")</f>
        <v/>
      </c>
      <c r="AM1981" s="45">
        <f>SUMIFS(AM$361:AM$1971,$A$361:$A$1971,"ener",$C$361:$C$1971,$C1981,$B$361:$B$1971,"&lt;&gt;all")</f>
        <v/>
      </c>
      <c r="AN1981" s="45">
        <f>SUMIFS(AN$361:AN$1971,$A$361:$A$1971,"ener",$C$361:$C$1971,$C1981,$B$361:$B$1971,"&lt;&gt;all")</f>
        <v/>
      </c>
      <c r="AO1981" s="45">
        <f>SUMIFS(AO$361:AO$1971,$A$361:$A$1971,"ener",$C$361:$C$1971,$C1981,$B$361:$B$1971,"&lt;&gt;all")</f>
        <v/>
      </c>
      <c r="AP1981" s="45">
        <f>SUMIFS(AP$361:AP$1971,$A$361:$A$1971,"ener",$C$361:$C$1971,$C1981,$B$361:$B$1971,"&lt;&gt;all")</f>
        <v/>
      </c>
      <c r="AQ1981" s="45">
        <f>SUMIFS(AQ$361:AQ$1971,$A$361:$A$1971,"ener",$C$361:$C$1971,$C1981,$B$361:$B$1971,"&lt;&gt;all")</f>
        <v/>
      </c>
      <c r="AR1981" s="45">
        <f>SUMIFS(AR$361:AR$1971,$A$361:$A$1971,"ener",$C$361:$C$1971,$C1981,$B$361:$B$1971,"&lt;&gt;all")</f>
        <v/>
      </c>
      <c r="AS1981" s="45">
        <f>SUMIFS(AS$361:AS$1971,$A$361:$A$1971,"ener",$C$361:$C$1971,$C1981,$B$361:$B$1971,"&lt;&gt;all")</f>
        <v/>
      </c>
      <c r="AT1981" s="45">
        <f>SUMIFS(AT$361:AT$1971,$A$361:$A$1971,"ener",$C$361:$C$1971,$C1981,$B$361:$B$1971,"&lt;&gt;all")</f>
        <v/>
      </c>
      <c r="AU1981" s="45">
        <f>SUMIFS(AU$361:AU$1971,$A$361:$A$1971,"ener",$C$361:$C$1971,$C1981,$B$361:$B$1971,"&lt;&gt;all")</f>
        <v/>
      </c>
      <c r="AV1981" s="45">
        <f>SUMIFS(AV$361:AV$1971,$A$361:$A$1971,"ener",$C$361:$C$1971,$C1981,$B$361:$B$1971,"&lt;&gt;all")</f>
        <v/>
      </c>
      <c r="AW1981" s="45">
        <f>SUMIFS(AW$361:AW$1971,$A$361:$A$1971,"ener",$C$361:$C$1971,$C1981,$B$361:$B$1971,"&lt;&gt;all")</f>
        <v/>
      </c>
      <c r="AX1981" s="45">
        <f>SUMIFS(AX$361:AX$1971,$A$361:$A$1971,"ener",$C$361:$C$1971,$C1981,$B$361:$B$1971,"&lt;&gt;all")</f>
        <v/>
      </c>
      <c r="AY1981" s="45">
        <f>SUMIFS(AY$361:AY$1971,$A$361:$A$1971,"ener",$C$361:$C$1971,$C1981,$B$361:$B$1971,"&lt;&gt;all")</f>
        <v/>
      </c>
    </row>
    <row r="1982" hidden="1" outlineLevel="1">
      <c r="A1982" s="14" t="inlineStr">
        <is>
          <t>ener</t>
        </is>
      </c>
      <c r="B1982" s="14" t="inlineStr">
        <is>
          <t>all</t>
        </is>
      </c>
      <c r="C1982" s="14" t="inlineStr">
        <is>
          <t>srv</t>
        </is>
      </c>
      <c r="H1982" s="14">
        <f>INDEX(Variables!$B$5:$B$105,MATCH($A1982,Variables!$A$5:$A$105,0))&amp;IF($C1982="",""," | "&amp;INDEX(Mapping!$B$5:$B$26,MATCH($C1982,Mapping!$A$5:$A$26,0))&amp;" | "&amp;INDEX(Mapping!$B$30:$B$41,MATCH($B1982,Mapping!$A$30:$A$41,0)))</f>
        <v/>
      </c>
      <c r="I1982" s="14">
        <f>INDEX(Variables!$C$5:$C$105,MATCH($A1982,Variables!$A$5:$A$105,0))</f>
        <v/>
      </c>
      <c r="J1982" s="14">
        <f>INDEX(Variables!$E$5:$E$105,MATCH($A1982,Variables!$A$5:$A$105,0))</f>
        <v/>
      </c>
      <c r="K1982" s="11">
        <f>LOWER(Settings!$C$4)&amp;".mit."&amp;$A1982&amp;IF($C1982="","","."&amp;$C1982&amp;"."&amp;$B1982)&amp;IF(INDEX(Variables!$D$5:$D$105,MATCH($A1982,Variables!$A$5:$A$105,0))="","","."&amp;INDEX(Variables!$D$5:$D$105,MATCH($A1982,Variables!$A$5:$A$105,0)))&amp;"."&amp;K$5</f>
        <v/>
      </c>
      <c r="L1982" s="44">
        <f>SUMIFS(L$361:L$1971,$A$361:$A$1971,"ener",$C$361:$C$1971,$C1982,$B$361:$B$1971,"&lt;&gt;all")</f>
        <v/>
      </c>
      <c r="M1982" s="45">
        <f>SUMIFS(M$361:M$1971,$A$361:$A$1971,"ener",$C$361:$C$1971,$C1982,$B$361:$B$1971,"&lt;&gt;all")</f>
        <v/>
      </c>
      <c r="N1982" s="45">
        <f>SUMIFS(N$361:N$1971,$A$361:$A$1971,"ener",$C$361:$C$1971,$C1982,$B$361:$B$1971,"&lt;&gt;all")</f>
        <v/>
      </c>
      <c r="O1982" s="45">
        <f>SUMIFS(O$361:O$1971,$A$361:$A$1971,"ener",$C$361:$C$1971,$C1982,$B$361:$B$1971,"&lt;&gt;all")</f>
        <v/>
      </c>
      <c r="P1982" s="45">
        <f>SUMIFS(P$361:P$1971,$A$361:$A$1971,"ener",$C$361:$C$1971,$C1982,$B$361:$B$1971,"&lt;&gt;all")</f>
        <v/>
      </c>
      <c r="Q1982" s="45">
        <f>SUMIFS(Q$361:Q$1971,$A$361:$A$1971,"ener",$C$361:$C$1971,$C1982,$B$361:$B$1971,"&lt;&gt;all")</f>
        <v/>
      </c>
      <c r="R1982" s="45">
        <f>SUMIFS(R$361:R$1971,$A$361:$A$1971,"ener",$C$361:$C$1971,$C1982,$B$361:$B$1971,"&lt;&gt;all")</f>
        <v/>
      </c>
      <c r="S1982" s="45">
        <f>SUMIFS(S$361:S$1971,$A$361:$A$1971,"ener",$C$361:$C$1971,$C1982,$B$361:$B$1971,"&lt;&gt;all")</f>
        <v/>
      </c>
      <c r="T1982" s="45">
        <f>SUMIFS(T$361:T$1971,$A$361:$A$1971,"ener",$C$361:$C$1971,$C1982,$B$361:$B$1971,"&lt;&gt;all")</f>
        <v/>
      </c>
      <c r="U1982" s="45">
        <f>SUMIFS(U$361:U$1971,$A$361:$A$1971,"ener",$C$361:$C$1971,$C1982,$B$361:$B$1971,"&lt;&gt;all")</f>
        <v/>
      </c>
      <c r="V1982" s="45">
        <f>SUMIFS(V$361:V$1971,$A$361:$A$1971,"ener",$C$361:$C$1971,$C1982,$B$361:$B$1971,"&lt;&gt;all")</f>
        <v/>
      </c>
      <c r="W1982" s="45">
        <f>SUMIFS(W$361:W$1971,$A$361:$A$1971,"ener",$C$361:$C$1971,$C1982,$B$361:$B$1971,"&lt;&gt;all")</f>
        <v/>
      </c>
      <c r="X1982" s="45">
        <f>SUMIFS(X$361:X$1971,$A$361:$A$1971,"ener",$C$361:$C$1971,$C1982,$B$361:$B$1971,"&lt;&gt;all")</f>
        <v/>
      </c>
      <c r="Y1982" s="45">
        <f>SUMIFS(Y$361:Y$1971,$A$361:$A$1971,"ener",$C$361:$C$1971,$C1982,$B$361:$B$1971,"&lt;&gt;all")</f>
        <v/>
      </c>
      <c r="Z1982" s="45">
        <f>SUMIFS(Z$361:Z$1971,$A$361:$A$1971,"ener",$C$361:$C$1971,$C1982,$B$361:$B$1971,"&lt;&gt;all")</f>
        <v/>
      </c>
      <c r="AA1982" s="45">
        <f>SUMIFS(AA$361:AA$1971,$A$361:$A$1971,"ener",$C$361:$C$1971,$C1982,$B$361:$B$1971,"&lt;&gt;all")</f>
        <v/>
      </c>
      <c r="AB1982" s="45">
        <f>SUMIFS(AB$361:AB$1971,$A$361:$A$1971,"ener",$C$361:$C$1971,$C1982,$B$361:$B$1971,"&lt;&gt;all")</f>
        <v/>
      </c>
      <c r="AC1982" s="45">
        <f>SUMIFS(AC$361:AC$1971,$A$361:$A$1971,"ener",$C$361:$C$1971,$C1982,$B$361:$B$1971,"&lt;&gt;all")</f>
        <v/>
      </c>
      <c r="AD1982" s="45">
        <f>SUMIFS(AD$361:AD$1971,$A$361:$A$1971,"ener",$C$361:$C$1971,$C1982,$B$361:$B$1971,"&lt;&gt;all")</f>
        <v/>
      </c>
      <c r="AF1982" s="11">
        <f>LOWER(Settings!$C$4)&amp;".mit."&amp;$A1982&amp;IF($C1982="","","."&amp;$C1982&amp;"."&amp;$B1982)&amp;IF(INDEX(Variables!$D$5:$D$105,MATCH($A1982,Variables!$A$5:$A$105,0))="","","."&amp;INDEX(Variables!$D$5:$D$105,MATCH($A1982,Variables!$A$5:$A$105,0)))&amp;"."&amp;AF$5</f>
        <v/>
      </c>
      <c r="AG1982" s="44">
        <f>SUMIFS(AG$361:AG$1971,$A$361:$A$1971,"ener",$C$361:$C$1971,$C1982,$B$361:$B$1971,"&lt;&gt;all")</f>
        <v/>
      </c>
      <c r="AH1982" s="45">
        <f>SUMIFS(AH$361:AH$1971,$A$361:$A$1971,"ener",$C$361:$C$1971,$C1982,$B$361:$B$1971,"&lt;&gt;all")</f>
        <v/>
      </c>
      <c r="AI1982" s="45">
        <f>SUMIFS(AI$361:AI$1971,$A$361:$A$1971,"ener",$C$361:$C$1971,$C1982,$B$361:$B$1971,"&lt;&gt;all")</f>
        <v/>
      </c>
      <c r="AJ1982" s="45">
        <f>SUMIFS(AJ$361:AJ$1971,$A$361:$A$1971,"ener",$C$361:$C$1971,$C1982,$B$361:$B$1971,"&lt;&gt;all")</f>
        <v/>
      </c>
      <c r="AK1982" s="45">
        <f>SUMIFS(AK$361:AK$1971,$A$361:$A$1971,"ener",$C$361:$C$1971,$C1982,$B$361:$B$1971,"&lt;&gt;all")</f>
        <v/>
      </c>
      <c r="AL1982" s="45">
        <f>SUMIFS(AL$361:AL$1971,$A$361:$A$1971,"ener",$C$361:$C$1971,$C1982,$B$361:$B$1971,"&lt;&gt;all")</f>
        <v/>
      </c>
      <c r="AM1982" s="45">
        <f>SUMIFS(AM$361:AM$1971,$A$361:$A$1971,"ener",$C$361:$C$1971,$C1982,$B$361:$B$1971,"&lt;&gt;all")</f>
        <v/>
      </c>
      <c r="AN1982" s="45">
        <f>SUMIFS(AN$361:AN$1971,$A$361:$A$1971,"ener",$C$361:$C$1971,$C1982,$B$361:$B$1971,"&lt;&gt;all")</f>
        <v/>
      </c>
      <c r="AO1982" s="45">
        <f>SUMIFS(AO$361:AO$1971,$A$361:$A$1971,"ener",$C$361:$C$1971,$C1982,$B$361:$B$1971,"&lt;&gt;all")</f>
        <v/>
      </c>
      <c r="AP1982" s="45">
        <f>SUMIFS(AP$361:AP$1971,$A$361:$A$1971,"ener",$C$361:$C$1971,$C1982,$B$361:$B$1971,"&lt;&gt;all")</f>
        <v/>
      </c>
      <c r="AQ1982" s="45">
        <f>SUMIFS(AQ$361:AQ$1971,$A$361:$A$1971,"ener",$C$361:$C$1971,$C1982,$B$361:$B$1971,"&lt;&gt;all")</f>
        <v/>
      </c>
      <c r="AR1982" s="45">
        <f>SUMIFS(AR$361:AR$1971,$A$361:$A$1971,"ener",$C$361:$C$1971,$C1982,$B$361:$B$1971,"&lt;&gt;all")</f>
        <v/>
      </c>
      <c r="AS1982" s="45">
        <f>SUMIFS(AS$361:AS$1971,$A$361:$A$1971,"ener",$C$361:$C$1971,$C1982,$B$361:$B$1971,"&lt;&gt;all")</f>
        <v/>
      </c>
      <c r="AT1982" s="45">
        <f>SUMIFS(AT$361:AT$1971,$A$361:$A$1971,"ener",$C$361:$C$1971,$C1982,$B$361:$B$1971,"&lt;&gt;all")</f>
        <v/>
      </c>
      <c r="AU1982" s="45">
        <f>SUMIFS(AU$361:AU$1971,$A$361:$A$1971,"ener",$C$361:$C$1971,$C1982,$B$361:$B$1971,"&lt;&gt;all")</f>
        <v/>
      </c>
      <c r="AV1982" s="45">
        <f>SUMIFS(AV$361:AV$1971,$A$361:$A$1971,"ener",$C$361:$C$1971,$C1982,$B$361:$B$1971,"&lt;&gt;all")</f>
        <v/>
      </c>
      <c r="AW1982" s="45">
        <f>SUMIFS(AW$361:AW$1971,$A$361:$A$1971,"ener",$C$361:$C$1971,$C1982,$B$361:$B$1971,"&lt;&gt;all")</f>
        <v/>
      </c>
      <c r="AX1982" s="45">
        <f>SUMIFS(AX$361:AX$1971,$A$361:$A$1971,"ener",$C$361:$C$1971,$C1982,$B$361:$B$1971,"&lt;&gt;all")</f>
        <v/>
      </c>
      <c r="AY1982" s="45">
        <f>SUMIFS(AY$361:AY$1971,$A$361:$A$1971,"ener",$C$361:$C$1971,$C1982,$B$361:$B$1971,"&lt;&gt;all")</f>
        <v/>
      </c>
    </row>
    <row r="1983" hidden="1" outlineLevel="1">
      <c r="A1983" s="14" t="inlineStr">
        <is>
          <t>ener</t>
        </is>
      </c>
      <c r="B1983" s="14" t="inlineStr">
        <is>
          <t>all</t>
        </is>
      </c>
      <c r="C1983" s="14" t="inlineStr">
        <is>
          <t>mch</t>
        </is>
      </c>
      <c r="H1983" s="14">
        <f>INDEX(Variables!$B$5:$B$105,MATCH($A1983,Variables!$A$5:$A$105,0))&amp;IF($C1983="",""," | "&amp;INDEX(Mapping!$B$5:$B$26,MATCH($C1983,Mapping!$A$5:$A$26,0))&amp;" | "&amp;INDEX(Mapping!$B$30:$B$41,MATCH($B1983,Mapping!$A$30:$A$41,0)))</f>
        <v/>
      </c>
      <c r="I1983" s="14">
        <f>INDEX(Variables!$C$5:$C$105,MATCH($A1983,Variables!$A$5:$A$105,0))</f>
        <v/>
      </c>
      <c r="J1983" s="14">
        <f>INDEX(Variables!$E$5:$E$105,MATCH($A1983,Variables!$A$5:$A$105,0))</f>
        <v/>
      </c>
      <c r="K1983" s="11">
        <f>LOWER(Settings!$C$4)&amp;".mit."&amp;$A1983&amp;IF($C1983="","","."&amp;$C1983&amp;"."&amp;$B1983)&amp;IF(INDEX(Variables!$D$5:$D$105,MATCH($A1983,Variables!$A$5:$A$105,0))="","","."&amp;INDEX(Variables!$D$5:$D$105,MATCH($A1983,Variables!$A$5:$A$105,0)))&amp;"."&amp;K$5</f>
        <v/>
      </c>
      <c r="L1983" s="44">
        <f>SUMIFS(L$361:L$1971,$A$361:$A$1971,"ener",$C$361:$C$1971,$C1983,$B$361:$B$1971,"&lt;&gt;all")</f>
        <v/>
      </c>
      <c r="M1983" s="45">
        <f>SUMIFS(M$361:M$1971,$A$361:$A$1971,"ener",$C$361:$C$1971,$C1983,$B$361:$B$1971,"&lt;&gt;all")</f>
        <v/>
      </c>
      <c r="N1983" s="45">
        <f>SUMIFS(N$361:N$1971,$A$361:$A$1971,"ener",$C$361:$C$1971,$C1983,$B$361:$B$1971,"&lt;&gt;all")</f>
        <v/>
      </c>
      <c r="O1983" s="45">
        <f>SUMIFS(O$361:O$1971,$A$361:$A$1971,"ener",$C$361:$C$1971,$C1983,$B$361:$B$1971,"&lt;&gt;all")</f>
        <v/>
      </c>
      <c r="P1983" s="45">
        <f>SUMIFS(P$361:P$1971,$A$361:$A$1971,"ener",$C$361:$C$1971,$C1983,$B$361:$B$1971,"&lt;&gt;all")</f>
        <v/>
      </c>
      <c r="Q1983" s="45">
        <f>SUMIFS(Q$361:Q$1971,$A$361:$A$1971,"ener",$C$361:$C$1971,$C1983,$B$361:$B$1971,"&lt;&gt;all")</f>
        <v/>
      </c>
      <c r="R1983" s="45">
        <f>SUMIFS(R$361:R$1971,$A$361:$A$1971,"ener",$C$361:$C$1971,$C1983,$B$361:$B$1971,"&lt;&gt;all")</f>
        <v/>
      </c>
      <c r="S1983" s="45">
        <f>SUMIFS(S$361:S$1971,$A$361:$A$1971,"ener",$C$361:$C$1971,$C1983,$B$361:$B$1971,"&lt;&gt;all")</f>
        <v/>
      </c>
      <c r="T1983" s="45">
        <f>SUMIFS(T$361:T$1971,$A$361:$A$1971,"ener",$C$361:$C$1971,$C1983,$B$361:$B$1971,"&lt;&gt;all")</f>
        <v/>
      </c>
      <c r="U1983" s="45">
        <f>SUMIFS(U$361:U$1971,$A$361:$A$1971,"ener",$C$361:$C$1971,$C1983,$B$361:$B$1971,"&lt;&gt;all")</f>
        <v/>
      </c>
      <c r="V1983" s="45">
        <f>SUMIFS(V$361:V$1971,$A$361:$A$1971,"ener",$C$361:$C$1971,$C1983,$B$361:$B$1971,"&lt;&gt;all")</f>
        <v/>
      </c>
      <c r="W1983" s="45">
        <f>SUMIFS(W$361:W$1971,$A$361:$A$1971,"ener",$C$361:$C$1971,$C1983,$B$361:$B$1971,"&lt;&gt;all")</f>
        <v/>
      </c>
      <c r="X1983" s="45">
        <f>SUMIFS(X$361:X$1971,$A$361:$A$1971,"ener",$C$361:$C$1971,$C1983,$B$361:$B$1971,"&lt;&gt;all")</f>
        <v/>
      </c>
      <c r="Y1983" s="45">
        <f>SUMIFS(Y$361:Y$1971,$A$361:$A$1971,"ener",$C$361:$C$1971,$C1983,$B$361:$B$1971,"&lt;&gt;all")</f>
        <v/>
      </c>
      <c r="Z1983" s="45">
        <f>SUMIFS(Z$361:Z$1971,$A$361:$A$1971,"ener",$C$361:$C$1971,$C1983,$B$361:$B$1971,"&lt;&gt;all")</f>
        <v/>
      </c>
      <c r="AA1983" s="45">
        <f>SUMIFS(AA$361:AA$1971,$A$361:$A$1971,"ener",$C$361:$C$1971,$C1983,$B$361:$B$1971,"&lt;&gt;all")</f>
        <v/>
      </c>
      <c r="AB1983" s="45">
        <f>SUMIFS(AB$361:AB$1971,$A$361:$A$1971,"ener",$C$361:$C$1971,$C1983,$B$361:$B$1971,"&lt;&gt;all")</f>
        <v/>
      </c>
      <c r="AC1983" s="45">
        <f>SUMIFS(AC$361:AC$1971,$A$361:$A$1971,"ener",$C$361:$C$1971,$C1983,$B$361:$B$1971,"&lt;&gt;all")</f>
        <v/>
      </c>
      <c r="AD1983" s="45">
        <f>SUMIFS(AD$361:AD$1971,$A$361:$A$1971,"ener",$C$361:$C$1971,$C1983,$B$361:$B$1971,"&lt;&gt;all")</f>
        <v/>
      </c>
      <c r="AF1983" s="11">
        <f>LOWER(Settings!$C$4)&amp;".mit."&amp;$A1983&amp;IF($C1983="","","."&amp;$C1983&amp;"."&amp;$B1983)&amp;IF(INDEX(Variables!$D$5:$D$105,MATCH($A1983,Variables!$A$5:$A$105,0))="","","."&amp;INDEX(Variables!$D$5:$D$105,MATCH($A1983,Variables!$A$5:$A$105,0)))&amp;"."&amp;AF$5</f>
        <v/>
      </c>
      <c r="AG1983" s="44">
        <f>SUMIFS(AG$361:AG$1971,$A$361:$A$1971,"ener",$C$361:$C$1971,$C1983,$B$361:$B$1971,"&lt;&gt;all")</f>
        <v/>
      </c>
      <c r="AH1983" s="45">
        <f>SUMIFS(AH$361:AH$1971,$A$361:$A$1971,"ener",$C$361:$C$1971,$C1983,$B$361:$B$1971,"&lt;&gt;all")</f>
        <v/>
      </c>
      <c r="AI1983" s="45">
        <f>SUMIFS(AI$361:AI$1971,$A$361:$A$1971,"ener",$C$361:$C$1971,$C1983,$B$361:$B$1971,"&lt;&gt;all")</f>
        <v/>
      </c>
      <c r="AJ1983" s="45">
        <f>SUMIFS(AJ$361:AJ$1971,$A$361:$A$1971,"ener",$C$361:$C$1971,$C1983,$B$361:$B$1971,"&lt;&gt;all")</f>
        <v/>
      </c>
      <c r="AK1983" s="45">
        <f>SUMIFS(AK$361:AK$1971,$A$361:$A$1971,"ener",$C$361:$C$1971,$C1983,$B$361:$B$1971,"&lt;&gt;all")</f>
        <v/>
      </c>
      <c r="AL1983" s="45">
        <f>SUMIFS(AL$361:AL$1971,$A$361:$A$1971,"ener",$C$361:$C$1971,$C1983,$B$361:$B$1971,"&lt;&gt;all")</f>
        <v/>
      </c>
      <c r="AM1983" s="45">
        <f>SUMIFS(AM$361:AM$1971,$A$361:$A$1971,"ener",$C$361:$C$1971,$C1983,$B$361:$B$1971,"&lt;&gt;all")</f>
        <v/>
      </c>
      <c r="AN1983" s="45">
        <f>SUMIFS(AN$361:AN$1971,$A$361:$A$1971,"ener",$C$361:$C$1971,$C1983,$B$361:$B$1971,"&lt;&gt;all")</f>
        <v/>
      </c>
      <c r="AO1983" s="45">
        <f>SUMIFS(AO$361:AO$1971,$A$361:$A$1971,"ener",$C$361:$C$1971,$C1983,$B$361:$B$1971,"&lt;&gt;all")</f>
        <v/>
      </c>
      <c r="AP1983" s="45">
        <f>SUMIFS(AP$361:AP$1971,$A$361:$A$1971,"ener",$C$361:$C$1971,$C1983,$B$361:$B$1971,"&lt;&gt;all")</f>
        <v/>
      </c>
      <c r="AQ1983" s="45">
        <f>SUMIFS(AQ$361:AQ$1971,$A$361:$A$1971,"ener",$C$361:$C$1971,$C1983,$B$361:$B$1971,"&lt;&gt;all")</f>
        <v/>
      </c>
      <c r="AR1983" s="45">
        <f>SUMIFS(AR$361:AR$1971,$A$361:$A$1971,"ener",$C$361:$C$1971,$C1983,$B$361:$B$1971,"&lt;&gt;all")</f>
        <v/>
      </c>
      <c r="AS1983" s="45">
        <f>SUMIFS(AS$361:AS$1971,$A$361:$A$1971,"ener",$C$361:$C$1971,$C1983,$B$361:$B$1971,"&lt;&gt;all")</f>
        <v/>
      </c>
      <c r="AT1983" s="45">
        <f>SUMIFS(AT$361:AT$1971,$A$361:$A$1971,"ener",$C$361:$C$1971,$C1983,$B$361:$B$1971,"&lt;&gt;all")</f>
        <v/>
      </c>
      <c r="AU1983" s="45">
        <f>SUMIFS(AU$361:AU$1971,$A$361:$A$1971,"ener",$C$361:$C$1971,$C1983,$B$361:$B$1971,"&lt;&gt;all")</f>
        <v/>
      </c>
      <c r="AV1983" s="45">
        <f>SUMIFS(AV$361:AV$1971,$A$361:$A$1971,"ener",$C$361:$C$1971,$C1983,$B$361:$B$1971,"&lt;&gt;all")</f>
        <v/>
      </c>
      <c r="AW1983" s="45">
        <f>SUMIFS(AW$361:AW$1971,$A$361:$A$1971,"ener",$C$361:$C$1971,$C1983,$B$361:$B$1971,"&lt;&gt;all")</f>
        <v/>
      </c>
      <c r="AX1983" s="45">
        <f>SUMIFS(AX$361:AX$1971,$A$361:$A$1971,"ener",$C$361:$C$1971,$C1983,$B$361:$B$1971,"&lt;&gt;all")</f>
        <v/>
      </c>
      <c r="AY1983" s="45">
        <f>SUMIFS(AY$361:AY$1971,$A$361:$A$1971,"ener",$C$361:$C$1971,$C1983,$B$361:$B$1971,"&lt;&gt;all")</f>
        <v/>
      </c>
    </row>
    <row r="1984" hidden="1" outlineLevel="1">
      <c r="A1984" s="14" t="inlineStr">
        <is>
          <t>ener</t>
        </is>
      </c>
      <c r="B1984" s="14" t="inlineStr">
        <is>
          <t>all</t>
        </is>
      </c>
      <c r="C1984" s="14" t="inlineStr">
        <is>
          <t>irn</t>
        </is>
      </c>
      <c r="H1984" s="14">
        <f>INDEX(Variables!$B$5:$B$105,MATCH($A1984,Variables!$A$5:$A$105,0))&amp;IF($C1984="",""," | "&amp;INDEX(Mapping!$B$5:$B$26,MATCH($C1984,Mapping!$A$5:$A$26,0))&amp;" | "&amp;INDEX(Mapping!$B$30:$B$41,MATCH($B1984,Mapping!$A$30:$A$41,0)))</f>
        <v/>
      </c>
      <c r="I1984" s="14">
        <f>INDEX(Variables!$C$5:$C$105,MATCH($A1984,Variables!$A$5:$A$105,0))</f>
        <v/>
      </c>
      <c r="J1984" s="14">
        <f>INDEX(Variables!$E$5:$E$105,MATCH($A1984,Variables!$A$5:$A$105,0))</f>
        <v/>
      </c>
      <c r="K1984" s="11">
        <f>LOWER(Settings!$C$4)&amp;".mit."&amp;$A1984&amp;IF($C1984="","","."&amp;$C1984&amp;"."&amp;$B1984)&amp;IF(INDEX(Variables!$D$5:$D$105,MATCH($A1984,Variables!$A$5:$A$105,0))="","","."&amp;INDEX(Variables!$D$5:$D$105,MATCH($A1984,Variables!$A$5:$A$105,0)))&amp;"."&amp;K$5</f>
        <v/>
      </c>
      <c r="L1984" s="44">
        <f>SUMIFS(L$361:L$1971,$A$361:$A$1971,"ener",$C$361:$C$1971,$C1984,$B$361:$B$1971,"&lt;&gt;all")</f>
        <v/>
      </c>
      <c r="M1984" s="45">
        <f>SUMIFS(M$361:M$1971,$A$361:$A$1971,"ener",$C$361:$C$1971,$C1984,$B$361:$B$1971,"&lt;&gt;all")</f>
        <v/>
      </c>
      <c r="N1984" s="45">
        <f>SUMIFS(N$361:N$1971,$A$361:$A$1971,"ener",$C$361:$C$1971,$C1984,$B$361:$B$1971,"&lt;&gt;all")</f>
        <v/>
      </c>
      <c r="O1984" s="45">
        <f>SUMIFS(O$361:O$1971,$A$361:$A$1971,"ener",$C$361:$C$1971,$C1984,$B$361:$B$1971,"&lt;&gt;all")</f>
        <v/>
      </c>
      <c r="P1984" s="45">
        <f>SUMIFS(P$361:P$1971,$A$361:$A$1971,"ener",$C$361:$C$1971,$C1984,$B$361:$B$1971,"&lt;&gt;all")</f>
        <v/>
      </c>
      <c r="Q1984" s="45">
        <f>SUMIFS(Q$361:Q$1971,$A$361:$A$1971,"ener",$C$361:$C$1971,$C1984,$B$361:$B$1971,"&lt;&gt;all")</f>
        <v/>
      </c>
      <c r="R1984" s="45">
        <f>SUMIFS(R$361:R$1971,$A$361:$A$1971,"ener",$C$361:$C$1971,$C1984,$B$361:$B$1971,"&lt;&gt;all")</f>
        <v/>
      </c>
      <c r="S1984" s="45">
        <f>SUMIFS(S$361:S$1971,$A$361:$A$1971,"ener",$C$361:$C$1971,$C1984,$B$361:$B$1971,"&lt;&gt;all")</f>
        <v/>
      </c>
      <c r="T1984" s="45">
        <f>SUMIFS(T$361:T$1971,$A$361:$A$1971,"ener",$C$361:$C$1971,$C1984,$B$361:$B$1971,"&lt;&gt;all")</f>
        <v/>
      </c>
      <c r="U1984" s="45">
        <f>SUMIFS(U$361:U$1971,$A$361:$A$1971,"ener",$C$361:$C$1971,$C1984,$B$361:$B$1971,"&lt;&gt;all")</f>
        <v/>
      </c>
      <c r="V1984" s="45">
        <f>SUMIFS(V$361:V$1971,$A$361:$A$1971,"ener",$C$361:$C$1971,$C1984,$B$361:$B$1971,"&lt;&gt;all")</f>
        <v/>
      </c>
      <c r="W1984" s="45">
        <f>SUMIFS(W$361:W$1971,$A$361:$A$1971,"ener",$C$361:$C$1971,$C1984,$B$361:$B$1971,"&lt;&gt;all")</f>
        <v/>
      </c>
      <c r="X1984" s="45">
        <f>SUMIFS(X$361:X$1971,$A$361:$A$1971,"ener",$C$361:$C$1971,$C1984,$B$361:$B$1971,"&lt;&gt;all")</f>
        <v/>
      </c>
      <c r="Y1984" s="45">
        <f>SUMIFS(Y$361:Y$1971,$A$361:$A$1971,"ener",$C$361:$C$1971,$C1984,$B$361:$B$1971,"&lt;&gt;all")</f>
        <v/>
      </c>
      <c r="Z1984" s="45">
        <f>SUMIFS(Z$361:Z$1971,$A$361:$A$1971,"ener",$C$361:$C$1971,$C1984,$B$361:$B$1971,"&lt;&gt;all")</f>
        <v/>
      </c>
      <c r="AA1984" s="45">
        <f>SUMIFS(AA$361:AA$1971,$A$361:$A$1971,"ener",$C$361:$C$1971,$C1984,$B$361:$B$1971,"&lt;&gt;all")</f>
        <v/>
      </c>
      <c r="AB1984" s="45">
        <f>SUMIFS(AB$361:AB$1971,$A$361:$A$1971,"ener",$C$361:$C$1971,$C1984,$B$361:$B$1971,"&lt;&gt;all")</f>
        <v/>
      </c>
      <c r="AC1984" s="45">
        <f>SUMIFS(AC$361:AC$1971,$A$361:$A$1971,"ener",$C$361:$C$1971,$C1984,$B$361:$B$1971,"&lt;&gt;all")</f>
        <v/>
      </c>
      <c r="AD1984" s="45">
        <f>SUMIFS(AD$361:AD$1971,$A$361:$A$1971,"ener",$C$361:$C$1971,$C1984,$B$361:$B$1971,"&lt;&gt;all")</f>
        <v/>
      </c>
      <c r="AF1984" s="11">
        <f>LOWER(Settings!$C$4)&amp;".mit."&amp;$A1984&amp;IF($C1984="","","."&amp;$C1984&amp;"."&amp;$B1984)&amp;IF(INDEX(Variables!$D$5:$D$105,MATCH($A1984,Variables!$A$5:$A$105,0))="","","."&amp;INDEX(Variables!$D$5:$D$105,MATCH($A1984,Variables!$A$5:$A$105,0)))&amp;"."&amp;AF$5</f>
        <v/>
      </c>
      <c r="AG1984" s="44">
        <f>SUMIFS(AG$361:AG$1971,$A$361:$A$1971,"ener",$C$361:$C$1971,$C1984,$B$361:$B$1971,"&lt;&gt;all")</f>
        <v/>
      </c>
      <c r="AH1984" s="45">
        <f>SUMIFS(AH$361:AH$1971,$A$361:$A$1971,"ener",$C$361:$C$1971,$C1984,$B$361:$B$1971,"&lt;&gt;all")</f>
        <v/>
      </c>
      <c r="AI1984" s="45">
        <f>SUMIFS(AI$361:AI$1971,$A$361:$A$1971,"ener",$C$361:$C$1971,$C1984,$B$361:$B$1971,"&lt;&gt;all")</f>
        <v/>
      </c>
      <c r="AJ1984" s="45">
        <f>SUMIFS(AJ$361:AJ$1971,$A$361:$A$1971,"ener",$C$361:$C$1971,$C1984,$B$361:$B$1971,"&lt;&gt;all")</f>
        <v/>
      </c>
      <c r="AK1984" s="45">
        <f>SUMIFS(AK$361:AK$1971,$A$361:$A$1971,"ener",$C$361:$C$1971,$C1984,$B$361:$B$1971,"&lt;&gt;all")</f>
        <v/>
      </c>
      <c r="AL1984" s="45">
        <f>SUMIFS(AL$361:AL$1971,$A$361:$A$1971,"ener",$C$361:$C$1971,$C1984,$B$361:$B$1971,"&lt;&gt;all")</f>
        <v/>
      </c>
      <c r="AM1984" s="45">
        <f>SUMIFS(AM$361:AM$1971,$A$361:$A$1971,"ener",$C$361:$C$1971,$C1984,$B$361:$B$1971,"&lt;&gt;all")</f>
        <v/>
      </c>
      <c r="AN1984" s="45">
        <f>SUMIFS(AN$361:AN$1971,$A$361:$A$1971,"ener",$C$361:$C$1971,$C1984,$B$361:$B$1971,"&lt;&gt;all")</f>
        <v/>
      </c>
      <c r="AO1984" s="45">
        <f>SUMIFS(AO$361:AO$1971,$A$361:$A$1971,"ener",$C$361:$C$1971,$C1984,$B$361:$B$1971,"&lt;&gt;all")</f>
        <v/>
      </c>
      <c r="AP1984" s="45">
        <f>SUMIFS(AP$361:AP$1971,$A$361:$A$1971,"ener",$C$361:$C$1971,$C1984,$B$361:$B$1971,"&lt;&gt;all")</f>
        <v/>
      </c>
      <c r="AQ1984" s="45">
        <f>SUMIFS(AQ$361:AQ$1971,$A$361:$A$1971,"ener",$C$361:$C$1971,$C1984,$B$361:$B$1971,"&lt;&gt;all")</f>
        <v/>
      </c>
      <c r="AR1984" s="45">
        <f>SUMIFS(AR$361:AR$1971,$A$361:$A$1971,"ener",$C$361:$C$1971,$C1984,$B$361:$B$1971,"&lt;&gt;all")</f>
        <v/>
      </c>
      <c r="AS1984" s="45">
        <f>SUMIFS(AS$361:AS$1971,$A$361:$A$1971,"ener",$C$361:$C$1971,$C1984,$B$361:$B$1971,"&lt;&gt;all")</f>
        <v/>
      </c>
      <c r="AT1984" s="45">
        <f>SUMIFS(AT$361:AT$1971,$A$361:$A$1971,"ener",$C$361:$C$1971,$C1984,$B$361:$B$1971,"&lt;&gt;all")</f>
        <v/>
      </c>
      <c r="AU1984" s="45">
        <f>SUMIFS(AU$361:AU$1971,$A$361:$A$1971,"ener",$C$361:$C$1971,$C1984,$B$361:$B$1971,"&lt;&gt;all")</f>
        <v/>
      </c>
      <c r="AV1984" s="45">
        <f>SUMIFS(AV$361:AV$1971,$A$361:$A$1971,"ener",$C$361:$C$1971,$C1984,$B$361:$B$1971,"&lt;&gt;all")</f>
        <v/>
      </c>
      <c r="AW1984" s="45">
        <f>SUMIFS(AW$361:AW$1971,$A$361:$A$1971,"ener",$C$361:$C$1971,$C1984,$B$361:$B$1971,"&lt;&gt;all")</f>
        <v/>
      </c>
      <c r="AX1984" s="45">
        <f>SUMIFS(AX$361:AX$1971,$A$361:$A$1971,"ener",$C$361:$C$1971,$C1984,$B$361:$B$1971,"&lt;&gt;all")</f>
        <v/>
      </c>
      <c r="AY1984" s="45">
        <f>SUMIFS(AY$361:AY$1971,$A$361:$A$1971,"ener",$C$361:$C$1971,$C1984,$B$361:$B$1971,"&lt;&gt;all")</f>
        <v/>
      </c>
    </row>
    <row r="1985" hidden="1" outlineLevel="1">
      <c r="A1985" s="14" t="inlineStr">
        <is>
          <t>ener</t>
        </is>
      </c>
      <c r="B1985" s="14" t="inlineStr">
        <is>
          <t>all</t>
        </is>
      </c>
      <c r="C1985" s="14" t="inlineStr">
        <is>
          <t>nfm</t>
        </is>
      </c>
      <c r="H1985" s="14">
        <f>INDEX(Variables!$B$5:$B$105,MATCH($A1985,Variables!$A$5:$A$105,0))&amp;IF($C1985="",""," | "&amp;INDEX(Mapping!$B$5:$B$26,MATCH($C1985,Mapping!$A$5:$A$26,0))&amp;" | "&amp;INDEX(Mapping!$B$30:$B$41,MATCH($B1985,Mapping!$A$30:$A$41,0)))</f>
        <v/>
      </c>
      <c r="I1985" s="14">
        <f>INDEX(Variables!$C$5:$C$105,MATCH($A1985,Variables!$A$5:$A$105,0))</f>
        <v/>
      </c>
      <c r="J1985" s="14">
        <f>INDEX(Variables!$E$5:$E$105,MATCH($A1985,Variables!$A$5:$A$105,0))</f>
        <v/>
      </c>
      <c r="K1985" s="11">
        <f>LOWER(Settings!$C$4)&amp;".mit."&amp;$A1985&amp;IF($C1985="","","."&amp;$C1985&amp;"."&amp;$B1985)&amp;IF(INDEX(Variables!$D$5:$D$105,MATCH($A1985,Variables!$A$5:$A$105,0))="","","."&amp;INDEX(Variables!$D$5:$D$105,MATCH($A1985,Variables!$A$5:$A$105,0)))&amp;"."&amp;K$5</f>
        <v/>
      </c>
      <c r="L1985" s="44">
        <f>SUMIFS(L$361:L$1971,$A$361:$A$1971,"ener",$C$361:$C$1971,$C1985,$B$361:$B$1971,"&lt;&gt;all")</f>
        <v/>
      </c>
      <c r="M1985" s="45">
        <f>SUMIFS(M$361:M$1971,$A$361:$A$1971,"ener",$C$361:$C$1971,$C1985,$B$361:$B$1971,"&lt;&gt;all")</f>
        <v/>
      </c>
      <c r="N1985" s="45">
        <f>SUMIFS(N$361:N$1971,$A$361:$A$1971,"ener",$C$361:$C$1971,$C1985,$B$361:$B$1971,"&lt;&gt;all")</f>
        <v/>
      </c>
      <c r="O1985" s="45">
        <f>SUMIFS(O$361:O$1971,$A$361:$A$1971,"ener",$C$361:$C$1971,$C1985,$B$361:$B$1971,"&lt;&gt;all")</f>
        <v/>
      </c>
      <c r="P1985" s="45">
        <f>SUMIFS(P$361:P$1971,$A$361:$A$1971,"ener",$C$361:$C$1971,$C1985,$B$361:$B$1971,"&lt;&gt;all")</f>
        <v/>
      </c>
      <c r="Q1985" s="45">
        <f>SUMIFS(Q$361:Q$1971,$A$361:$A$1971,"ener",$C$361:$C$1971,$C1985,$B$361:$B$1971,"&lt;&gt;all")</f>
        <v/>
      </c>
      <c r="R1985" s="45">
        <f>SUMIFS(R$361:R$1971,$A$361:$A$1971,"ener",$C$361:$C$1971,$C1985,$B$361:$B$1971,"&lt;&gt;all")</f>
        <v/>
      </c>
      <c r="S1985" s="45">
        <f>SUMIFS(S$361:S$1971,$A$361:$A$1971,"ener",$C$361:$C$1971,$C1985,$B$361:$B$1971,"&lt;&gt;all")</f>
        <v/>
      </c>
      <c r="T1985" s="45">
        <f>SUMIFS(T$361:T$1971,$A$361:$A$1971,"ener",$C$361:$C$1971,$C1985,$B$361:$B$1971,"&lt;&gt;all")</f>
        <v/>
      </c>
      <c r="U1985" s="45">
        <f>SUMIFS(U$361:U$1971,$A$361:$A$1971,"ener",$C$361:$C$1971,$C1985,$B$361:$B$1971,"&lt;&gt;all")</f>
        <v/>
      </c>
      <c r="V1985" s="45">
        <f>SUMIFS(V$361:V$1971,$A$361:$A$1971,"ener",$C$361:$C$1971,$C1985,$B$361:$B$1971,"&lt;&gt;all")</f>
        <v/>
      </c>
      <c r="W1985" s="45">
        <f>SUMIFS(W$361:W$1971,$A$361:$A$1971,"ener",$C$361:$C$1971,$C1985,$B$361:$B$1971,"&lt;&gt;all")</f>
        <v/>
      </c>
      <c r="X1985" s="45">
        <f>SUMIFS(X$361:X$1971,$A$361:$A$1971,"ener",$C$361:$C$1971,$C1985,$B$361:$B$1971,"&lt;&gt;all")</f>
        <v/>
      </c>
      <c r="Y1985" s="45">
        <f>SUMIFS(Y$361:Y$1971,$A$361:$A$1971,"ener",$C$361:$C$1971,$C1985,$B$361:$B$1971,"&lt;&gt;all")</f>
        <v/>
      </c>
      <c r="Z1985" s="45">
        <f>SUMIFS(Z$361:Z$1971,$A$361:$A$1971,"ener",$C$361:$C$1971,$C1985,$B$361:$B$1971,"&lt;&gt;all")</f>
        <v/>
      </c>
      <c r="AA1985" s="45">
        <f>SUMIFS(AA$361:AA$1971,$A$361:$A$1971,"ener",$C$361:$C$1971,$C1985,$B$361:$B$1971,"&lt;&gt;all")</f>
        <v/>
      </c>
      <c r="AB1985" s="45">
        <f>SUMIFS(AB$361:AB$1971,$A$361:$A$1971,"ener",$C$361:$C$1971,$C1985,$B$361:$B$1971,"&lt;&gt;all")</f>
        <v/>
      </c>
      <c r="AC1985" s="45">
        <f>SUMIFS(AC$361:AC$1971,$A$361:$A$1971,"ener",$C$361:$C$1971,$C1985,$B$361:$B$1971,"&lt;&gt;all")</f>
        <v/>
      </c>
      <c r="AD1985" s="45">
        <f>SUMIFS(AD$361:AD$1971,$A$361:$A$1971,"ener",$C$361:$C$1971,$C1985,$B$361:$B$1971,"&lt;&gt;all")</f>
        <v/>
      </c>
      <c r="AF1985" s="11">
        <f>LOWER(Settings!$C$4)&amp;".mit."&amp;$A1985&amp;IF($C1985="","","."&amp;$C1985&amp;"."&amp;$B1985)&amp;IF(INDEX(Variables!$D$5:$D$105,MATCH($A1985,Variables!$A$5:$A$105,0))="","","."&amp;INDEX(Variables!$D$5:$D$105,MATCH($A1985,Variables!$A$5:$A$105,0)))&amp;"."&amp;AF$5</f>
        <v/>
      </c>
      <c r="AG1985" s="44">
        <f>SUMIFS(AG$361:AG$1971,$A$361:$A$1971,"ener",$C$361:$C$1971,$C1985,$B$361:$B$1971,"&lt;&gt;all")</f>
        <v/>
      </c>
      <c r="AH1985" s="45">
        <f>SUMIFS(AH$361:AH$1971,$A$361:$A$1971,"ener",$C$361:$C$1971,$C1985,$B$361:$B$1971,"&lt;&gt;all")</f>
        <v/>
      </c>
      <c r="AI1985" s="45">
        <f>SUMIFS(AI$361:AI$1971,$A$361:$A$1971,"ener",$C$361:$C$1971,$C1985,$B$361:$B$1971,"&lt;&gt;all")</f>
        <v/>
      </c>
      <c r="AJ1985" s="45">
        <f>SUMIFS(AJ$361:AJ$1971,$A$361:$A$1971,"ener",$C$361:$C$1971,$C1985,$B$361:$B$1971,"&lt;&gt;all")</f>
        <v/>
      </c>
      <c r="AK1985" s="45">
        <f>SUMIFS(AK$361:AK$1971,$A$361:$A$1971,"ener",$C$361:$C$1971,$C1985,$B$361:$B$1971,"&lt;&gt;all")</f>
        <v/>
      </c>
      <c r="AL1985" s="45">
        <f>SUMIFS(AL$361:AL$1971,$A$361:$A$1971,"ener",$C$361:$C$1971,$C1985,$B$361:$B$1971,"&lt;&gt;all")</f>
        <v/>
      </c>
      <c r="AM1985" s="45">
        <f>SUMIFS(AM$361:AM$1971,$A$361:$A$1971,"ener",$C$361:$C$1971,$C1985,$B$361:$B$1971,"&lt;&gt;all")</f>
        <v/>
      </c>
      <c r="AN1985" s="45">
        <f>SUMIFS(AN$361:AN$1971,$A$361:$A$1971,"ener",$C$361:$C$1971,$C1985,$B$361:$B$1971,"&lt;&gt;all")</f>
        <v/>
      </c>
      <c r="AO1985" s="45">
        <f>SUMIFS(AO$361:AO$1971,$A$361:$A$1971,"ener",$C$361:$C$1971,$C1985,$B$361:$B$1971,"&lt;&gt;all")</f>
        <v/>
      </c>
      <c r="AP1985" s="45">
        <f>SUMIFS(AP$361:AP$1971,$A$361:$A$1971,"ener",$C$361:$C$1971,$C1985,$B$361:$B$1971,"&lt;&gt;all")</f>
        <v/>
      </c>
      <c r="AQ1985" s="45">
        <f>SUMIFS(AQ$361:AQ$1971,$A$361:$A$1971,"ener",$C$361:$C$1971,$C1985,$B$361:$B$1971,"&lt;&gt;all")</f>
        <v/>
      </c>
      <c r="AR1985" s="45">
        <f>SUMIFS(AR$361:AR$1971,$A$361:$A$1971,"ener",$C$361:$C$1971,$C1985,$B$361:$B$1971,"&lt;&gt;all")</f>
        <v/>
      </c>
      <c r="AS1985" s="45">
        <f>SUMIFS(AS$361:AS$1971,$A$361:$A$1971,"ener",$C$361:$C$1971,$C1985,$B$361:$B$1971,"&lt;&gt;all")</f>
        <v/>
      </c>
      <c r="AT1985" s="45">
        <f>SUMIFS(AT$361:AT$1971,$A$361:$A$1971,"ener",$C$361:$C$1971,$C1985,$B$361:$B$1971,"&lt;&gt;all")</f>
        <v/>
      </c>
      <c r="AU1985" s="45">
        <f>SUMIFS(AU$361:AU$1971,$A$361:$A$1971,"ener",$C$361:$C$1971,$C1985,$B$361:$B$1971,"&lt;&gt;all")</f>
        <v/>
      </c>
      <c r="AV1985" s="45">
        <f>SUMIFS(AV$361:AV$1971,$A$361:$A$1971,"ener",$C$361:$C$1971,$C1985,$B$361:$B$1971,"&lt;&gt;all")</f>
        <v/>
      </c>
      <c r="AW1985" s="45">
        <f>SUMIFS(AW$361:AW$1971,$A$361:$A$1971,"ener",$C$361:$C$1971,$C1985,$B$361:$B$1971,"&lt;&gt;all")</f>
        <v/>
      </c>
      <c r="AX1985" s="45">
        <f>SUMIFS(AX$361:AX$1971,$A$361:$A$1971,"ener",$C$361:$C$1971,$C1985,$B$361:$B$1971,"&lt;&gt;all")</f>
        <v/>
      </c>
      <c r="AY1985" s="45">
        <f>SUMIFS(AY$361:AY$1971,$A$361:$A$1971,"ener",$C$361:$C$1971,$C1985,$B$361:$B$1971,"&lt;&gt;all")</f>
        <v/>
      </c>
    </row>
    <row r="1986" hidden="1" outlineLevel="1">
      <c r="A1986" s="14" t="inlineStr">
        <is>
          <t>ener</t>
        </is>
      </c>
      <c r="B1986" s="14" t="inlineStr">
        <is>
          <t>all</t>
        </is>
      </c>
      <c r="C1986" s="14" t="inlineStr">
        <is>
          <t>mac</t>
        </is>
      </c>
      <c r="H1986" s="14">
        <f>INDEX(Variables!$B$5:$B$105,MATCH($A1986,Variables!$A$5:$A$105,0))&amp;IF($C1986="",""," | "&amp;INDEX(Mapping!$B$5:$B$26,MATCH($C1986,Mapping!$A$5:$A$26,0))&amp;" | "&amp;INDEX(Mapping!$B$30:$B$41,MATCH($B1986,Mapping!$A$30:$A$41,0)))</f>
        <v/>
      </c>
      <c r="I1986" s="14">
        <f>INDEX(Variables!$C$5:$C$105,MATCH($A1986,Variables!$A$5:$A$105,0))</f>
        <v/>
      </c>
      <c r="J1986" s="14">
        <f>INDEX(Variables!$E$5:$E$105,MATCH($A1986,Variables!$A$5:$A$105,0))</f>
        <v/>
      </c>
      <c r="K1986" s="11">
        <f>LOWER(Settings!$C$4)&amp;".mit."&amp;$A1986&amp;IF($C1986="","","."&amp;$C1986&amp;"."&amp;$B1986)&amp;IF(INDEX(Variables!$D$5:$D$105,MATCH($A1986,Variables!$A$5:$A$105,0))="","","."&amp;INDEX(Variables!$D$5:$D$105,MATCH($A1986,Variables!$A$5:$A$105,0)))&amp;"."&amp;K$5</f>
        <v/>
      </c>
      <c r="L1986" s="44">
        <f>SUMIFS(L$361:L$1971,$A$361:$A$1971,"ener",$C$361:$C$1971,$C1986,$B$361:$B$1971,"&lt;&gt;all")</f>
        <v/>
      </c>
      <c r="M1986" s="45">
        <f>SUMIFS(M$361:M$1971,$A$361:$A$1971,"ener",$C$361:$C$1971,$C1986,$B$361:$B$1971,"&lt;&gt;all")</f>
        <v/>
      </c>
      <c r="N1986" s="45">
        <f>SUMIFS(N$361:N$1971,$A$361:$A$1971,"ener",$C$361:$C$1971,$C1986,$B$361:$B$1971,"&lt;&gt;all")</f>
        <v/>
      </c>
      <c r="O1986" s="45">
        <f>SUMIFS(O$361:O$1971,$A$361:$A$1971,"ener",$C$361:$C$1971,$C1986,$B$361:$B$1971,"&lt;&gt;all")</f>
        <v/>
      </c>
      <c r="P1986" s="45">
        <f>SUMIFS(P$361:P$1971,$A$361:$A$1971,"ener",$C$361:$C$1971,$C1986,$B$361:$B$1971,"&lt;&gt;all")</f>
        <v/>
      </c>
      <c r="Q1986" s="45">
        <f>SUMIFS(Q$361:Q$1971,$A$361:$A$1971,"ener",$C$361:$C$1971,$C1986,$B$361:$B$1971,"&lt;&gt;all")</f>
        <v/>
      </c>
      <c r="R1986" s="45">
        <f>SUMIFS(R$361:R$1971,$A$361:$A$1971,"ener",$C$361:$C$1971,$C1986,$B$361:$B$1971,"&lt;&gt;all")</f>
        <v/>
      </c>
      <c r="S1986" s="45">
        <f>SUMIFS(S$361:S$1971,$A$361:$A$1971,"ener",$C$361:$C$1971,$C1986,$B$361:$B$1971,"&lt;&gt;all")</f>
        <v/>
      </c>
      <c r="T1986" s="45">
        <f>SUMIFS(T$361:T$1971,$A$361:$A$1971,"ener",$C$361:$C$1971,$C1986,$B$361:$B$1971,"&lt;&gt;all")</f>
        <v/>
      </c>
      <c r="U1986" s="45">
        <f>SUMIFS(U$361:U$1971,$A$361:$A$1971,"ener",$C$361:$C$1971,$C1986,$B$361:$B$1971,"&lt;&gt;all")</f>
        <v/>
      </c>
      <c r="V1986" s="45">
        <f>SUMIFS(V$361:V$1971,$A$361:$A$1971,"ener",$C$361:$C$1971,$C1986,$B$361:$B$1971,"&lt;&gt;all")</f>
        <v/>
      </c>
      <c r="W1986" s="45">
        <f>SUMIFS(W$361:W$1971,$A$361:$A$1971,"ener",$C$361:$C$1971,$C1986,$B$361:$B$1971,"&lt;&gt;all")</f>
        <v/>
      </c>
      <c r="X1986" s="45">
        <f>SUMIFS(X$361:X$1971,$A$361:$A$1971,"ener",$C$361:$C$1971,$C1986,$B$361:$B$1971,"&lt;&gt;all")</f>
        <v/>
      </c>
      <c r="Y1986" s="45">
        <f>SUMIFS(Y$361:Y$1971,$A$361:$A$1971,"ener",$C$361:$C$1971,$C1986,$B$361:$B$1971,"&lt;&gt;all")</f>
        <v/>
      </c>
      <c r="Z1986" s="45">
        <f>SUMIFS(Z$361:Z$1971,$A$361:$A$1971,"ener",$C$361:$C$1971,$C1986,$B$361:$B$1971,"&lt;&gt;all")</f>
        <v/>
      </c>
      <c r="AA1986" s="45">
        <f>SUMIFS(AA$361:AA$1971,$A$361:$A$1971,"ener",$C$361:$C$1971,$C1986,$B$361:$B$1971,"&lt;&gt;all")</f>
        <v/>
      </c>
      <c r="AB1986" s="45">
        <f>SUMIFS(AB$361:AB$1971,$A$361:$A$1971,"ener",$C$361:$C$1971,$C1986,$B$361:$B$1971,"&lt;&gt;all")</f>
        <v/>
      </c>
      <c r="AC1986" s="45">
        <f>SUMIFS(AC$361:AC$1971,$A$361:$A$1971,"ener",$C$361:$C$1971,$C1986,$B$361:$B$1971,"&lt;&gt;all")</f>
        <v/>
      </c>
      <c r="AD1986" s="45">
        <f>SUMIFS(AD$361:AD$1971,$A$361:$A$1971,"ener",$C$361:$C$1971,$C1986,$B$361:$B$1971,"&lt;&gt;all")</f>
        <v/>
      </c>
      <c r="AF1986" s="11">
        <f>LOWER(Settings!$C$4)&amp;".mit."&amp;$A1986&amp;IF($C1986="","","."&amp;$C1986&amp;"."&amp;$B1986)&amp;IF(INDEX(Variables!$D$5:$D$105,MATCH($A1986,Variables!$A$5:$A$105,0))="","","."&amp;INDEX(Variables!$D$5:$D$105,MATCH($A1986,Variables!$A$5:$A$105,0)))&amp;"."&amp;AF$5</f>
        <v/>
      </c>
      <c r="AG1986" s="44">
        <f>SUMIFS(AG$361:AG$1971,$A$361:$A$1971,"ener",$C$361:$C$1971,$C1986,$B$361:$B$1971,"&lt;&gt;all")</f>
        <v/>
      </c>
      <c r="AH1986" s="45">
        <f>SUMIFS(AH$361:AH$1971,$A$361:$A$1971,"ener",$C$361:$C$1971,$C1986,$B$361:$B$1971,"&lt;&gt;all")</f>
        <v/>
      </c>
      <c r="AI1986" s="45">
        <f>SUMIFS(AI$361:AI$1971,$A$361:$A$1971,"ener",$C$361:$C$1971,$C1986,$B$361:$B$1971,"&lt;&gt;all")</f>
        <v/>
      </c>
      <c r="AJ1986" s="45">
        <f>SUMIFS(AJ$361:AJ$1971,$A$361:$A$1971,"ener",$C$361:$C$1971,$C1986,$B$361:$B$1971,"&lt;&gt;all")</f>
        <v/>
      </c>
      <c r="AK1986" s="45">
        <f>SUMIFS(AK$361:AK$1971,$A$361:$A$1971,"ener",$C$361:$C$1971,$C1986,$B$361:$B$1971,"&lt;&gt;all")</f>
        <v/>
      </c>
      <c r="AL1986" s="45">
        <f>SUMIFS(AL$361:AL$1971,$A$361:$A$1971,"ener",$C$361:$C$1971,$C1986,$B$361:$B$1971,"&lt;&gt;all")</f>
        <v/>
      </c>
      <c r="AM1986" s="45">
        <f>SUMIFS(AM$361:AM$1971,$A$361:$A$1971,"ener",$C$361:$C$1971,$C1986,$B$361:$B$1971,"&lt;&gt;all")</f>
        <v/>
      </c>
      <c r="AN1986" s="45">
        <f>SUMIFS(AN$361:AN$1971,$A$361:$A$1971,"ener",$C$361:$C$1971,$C1986,$B$361:$B$1971,"&lt;&gt;all")</f>
        <v/>
      </c>
      <c r="AO1986" s="45">
        <f>SUMIFS(AO$361:AO$1971,$A$361:$A$1971,"ener",$C$361:$C$1971,$C1986,$B$361:$B$1971,"&lt;&gt;all")</f>
        <v/>
      </c>
      <c r="AP1986" s="45">
        <f>SUMIFS(AP$361:AP$1971,$A$361:$A$1971,"ener",$C$361:$C$1971,$C1986,$B$361:$B$1971,"&lt;&gt;all")</f>
        <v/>
      </c>
      <c r="AQ1986" s="45">
        <f>SUMIFS(AQ$361:AQ$1971,$A$361:$A$1971,"ener",$C$361:$C$1971,$C1986,$B$361:$B$1971,"&lt;&gt;all")</f>
        <v/>
      </c>
      <c r="AR1986" s="45">
        <f>SUMIFS(AR$361:AR$1971,$A$361:$A$1971,"ener",$C$361:$C$1971,$C1986,$B$361:$B$1971,"&lt;&gt;all")</f>
        <v/>
      </c>
      <c r="AS1986" s="45">
        <f>SUMIFS(AS$361:AS$1971,$A$361:$A$1971,"ener",$C$361:$C$1971,$C1986,$B$361:$B$1971,"&lt;&gt;all")</f>
        <v/>
      </c>
      <c r="AT1986" s="45">
        <f>SUMIFS(AT$361:AT$1971,$A$361:$A$1971,"ener",$C$361:$C$1971,$C1986,$B$361:$B$1971,"&lt;&gt;all")</f>
        <v/>
      </c>
      <c r="AU1986" s="45">
        <f>SUMIFS(AU$361:AU$1971,$A$361:$A$1971,"ener",$C$361:$C$1971,$C1986,$B$361:$B$1971,"&lt;&gt;all")</f>
        <v/>
      </c>
      <c r="AV1986" s="45">
        <f>SUMIFS(AV$361:AV$1971,$A$361:$A$1971,"ener",$C$361:$C$1971,$C1986,$B$361:$B$1971,"&lt;&gt;all")</f>
        <v/>
      </c>
      <c r="AW1986" s="45">
        <f>SUMIFS(AW$361:AW$1971,$A$361:$A$1971,"ener",$C$361:$C$1971,$C1986,$B$361:$B$1971,"&lt;&gt;all")</f>
        <v/>
      </c>
      <c r="AX1986" s="45">
        <f>SUMIFS(AX$361:AX$1971,$A$361:$A$1971,"ener",$C$361:$C$1971,$C1986,$B$361:$B$1971,"&lt;&gt;all")</f>
        <v/>
      </c>
      <c r="AY1986" s="45">
        <f>SUMIFS(AY$361:AY$1971,$A$361:$A$1971,"ener",$C$361:$C$1971,$C1986,$B$361:$B$1971,"&lt;&gt;all")</f>
        <v/>
      </c>
    </row>
    <row r="1987" hidden="1" outlineLevel="1">
      <c r="A1987" s="14" t="inlineStr">
        <is>
          <t>ener</t>
        </is>
      </c>
      <c r="B1987" s="14" t="inlineStr">
        <is>
          <t>all</t>
        </is>
      </c>
      <c r="C1987" s="14" t="inlineStr">
        <is>
          <t>cem</t>
        </is>
      </c>
      <c r="H1987" s="14">
        <f>INDEX(Variables!$B$5:$B$105,MATCH($A1987,Variables!$A$5:$A$105,0))&amp;IF($C1987="",""," | "&amp;INDEX(Mapping!$B$5:$B$26,MATCH($C1987,Mapping!$A$5:$A$26,0))&amp;" | "&amp;INDEX(Mapping!$B$30:$B$41,MATCH($B1987,Mapping!$A$30:$A$41,0)))</f>
        <v/>
      </c>
      <c r="I1987" s="14">
        <f>INDEX(Variables!$C$5:$C$105,MATCH($A1987,Variables!$A$5:$A$105,0))</f>
        <v/>
      </c>
      <c r="J1987" s="14">
        <f>INDEX(Variables!$E$5:$E$105,MATCH($A1987,Variables!$A$5:$A$105,0))</f>
        <v/>
      </c>
      <c r="K1987" s="11">
        <f>LOWER(Settings!$C$4)&amp;".mit."&amp;$A1987&amp;IF($C1987="","","."&amp;$C1987&amp;"."&amp;$B1987)&amp;IF(INDEX(Variables!$D$5:$D$105,MATCH($A1987,Variables!$A$5:$A$105,0))="","","."&amp;INDEX(Variables!$D$5:$D$105,MATCH($A1987,Variables!$A$5:$A$105,0)))&amp;"."&amp;K$5</f>
        <v/>
      </c>
      <c r="L1987" s="44">
        <f>SUMIFS(L$361:L$1971,$A$361:$A$1971,"ener",$C$361:$C$1971,$C1987,$B$361:$B$1971,"&lt;&gt;all")</f>
        <v/>
      </c>
      <c r="M1987" s="45">
        <f>SUMIFS(M$361:M$1971,$A$361:$A$1971,"ener",$C$361:$C$1971,$C1987,$B$361:$B$1971,"&lt;&gt;all")</f>
        <v/>
      </c>
      <c r="N1987" s="45">
        <f>SUMIFS(N$361:N$1971,$A$361:$A$1971,"ener",$C$361:$C$1971,$C1987,$B$361:$B$1971,"&lt;&gt;all")</f>
        <v/>
      </c>
      <c r="O1987" s="45">
        <f>SUMIFS(O$361:O$1971,$A$361:$A$1971,"ener",$C$361:$C$1971,$C1987,$B$361:$B$1971,"&lt;&gt;all")</f>
        <v/>
      </c>
      <c r="P1987" s="45">
        <f>SUMIFS(P$361:P$1971,$A$361:$A$1971,"ener",$C$361:$C$1971,$C1987,$B$361:$B$1971,"&lt;&gt;all")</f>
        <v/>
      </c>
      <c r="Q1987" s="45">
        <f>SUMIFS(Q$361:Q$1971,$A$361:$A$1971,"ener",$C$361:$C$1971,$C1987,$B$361:$B$1971,"&lt;&gt;all")</f>
        <v/>
      </c>
      <c r="R1987" s="45">
        <f>SUMIFS(R$361:R$1971,$A$361:$A$1971,"ener",$C$361:$C$1971,$C1987,$B$361:$B$1971,"&lt;&gt;all")</f>
        <v/>
      </c>
      <c r="S1987" s="45">
        <f>SUMIFS(S$361:S$1971,$A$361:$A$1971,"ener",$C$361:$C$1971,$C1987,$B$361:$B$1971,"&lt;&gt;all")</f>
        <v/>
      </c>
      <c r="T1987" s="45">
        <f>SUMIFS(T$361:T$1971,$A$361:$A$1971,"ener",$C$361:$C$1971,$C1987,$B$361:$B$1971,"&lt;&gt;all")</f>
        <v/>
      </c>
      <c r="U1987" s="45">
        <f>SUMIFS(U$361:U$1971,$A$361:$A$1971,"ener",$C$361:$C$1971,$C1987,$B$361:$B$1971,"&lt;&gt;all")</f>
        <v/>
      </c>
      <c r="V1987" s="45">
        <f>SUMIFS(V$361:V$1971,$A$361:$A$1971,"ener",$C$361:$C$1971,$C1987,$B$361:$B$1971,"&lt;&gt;all")</f>
        <v/>
      </c>
      <c r="W1987" s="45">
        <f>SUMIFS(W$361:W$1971,$A$361:$A$1971,"ener",$C$361:$C$1971,$C1987,$B$361:$B$1971,"&lt;&gt;all")</f>
        <v/>
      </c>
      <c r="X1987" s="45">
        <f>SUMIFS(X$361:X$1971,$A$361:$A$1971,"ener",$C$361:$C$1971,$C1987,$B$361:$B$1971,"&lt;&gt;all")</f>
        <v/>
      </c>
      <c r="Y1987" s="45">
        <f>SUMIFS(Y$361:Y$1971,$A$361:$A$1971,"ener",$C$361:$C$1971,$C1987,$B$361:$B$1971,"&lt;&gt;all")</f>
        <v/>
      </c>
      <c r="Z1987" s="45">
        <f>SUMIFS(Z$361:Z$1971,$A$361:$A$1971,"ener",$C$361:$C$1971,$C1987,$B$361:$B$1971,"&lt;&gt;all")</f>
        <v/>
      </c>
      <c r="AA1987" s="45">
        <f>SUMIFS(AA$361:AA$1971,$A$361:$A$1971,"ener",$C$361:$C$1971,$C1987,$B$361:$B$1971,"&lt;&gt;all")</f>
        <v/>
      </c>
      <c r="AB1987" s="45">
        <f>SUMIFS(AB$361:AB$1971,$A$361:$A$1971,"ener",$C$361:$C$1971,$C1987,$B$361:$B$1971,"&lt;&gt;all")</f>
        <v/>
      </c>
      <c r="AC1987" s="45">
        <f>SUMIFS(AC$361:AC$1971,$A$361:$A$1971,"ener",$C$361:$C$1971,$C1987,$B$361:$B$1971,"&lt;&gt;all")</f>
        <v/>
      </c>
      <c r="AD1987" s="45">
        <f>SUMIFS(AD$361:AD$1971,$A$361:$A$1971,"ener",$C$361:$C$1971,$C1987,$B$361:$B$1971,"&lt;&gt;all")</f>
        <v/>
      </c>
      <c r="AF1987" s="11">
        <f>LOWER(Settings!$C$4)&amp;".mit."&amp;$A1987&amp;IF($C1987="","","."&amp;$C1987&amp;"."&amp;$B1987)&amp;IF(INDEX(Variables!$D$5:$D$105,MATCH($A1987,Variables!$A$5:$A$105,0))="","","."&amp;INDEX(Variables!$D$5:$D$105,MATCH($A1987,Variables!$A$5:$A$105,0)))&amp;"."&amp;AF$5</f>
        <v/>
      </c>
      <c r="AG1987" s="44">
        <f>SUMIFS(AG$361:AG$1971,$A$361:$A$1971,"ener",$C$361:$C$1971,$C1987,$B$361:$B$1971,"&lt;&gt;all")</f>
        <v/>
      </c>
      <c r="AH1987" s="45">
        <f>SUMIFS(AH$361:AH$1971,$A$361:$A$1971,"ener",$C$361:$C$1971,$C1987,$B$361:$B$1971,"&lt;&gt;all")</f>
        <v/>
      </c>
      <c r="AI1987" s="45">
        <f>SUMIFS(AI$361:AI$1971,$A$361:$A$1971,"ener",$C$361:$C$1971,$C1987,$B$361:$B$1971,"&lt;&gt;all")</f>
        <v/>
      </c>
      <c r="AJ1987" s="45">
        <f>SUMIFS(AJ$361:AJ$1971,$A$361:$A$1971,"ener",$C$361:$C$1971,$C1987,$B$361:$B$1971,"&lt;&gt;all")</f>
        <v/>
      </c>
      <c r="AK1987" s="45">
        <f>SUMIFS(AK$361:AK$1971,$A$361:$A$1971,"ener",$C$361:$C$1971,$C1987,$B$361:$B$1971,"&lt;&gt;all")</f>
        <v/>
      </c>
      <c r="AL1987" s="45">
        <f>SUMIFS(AL$361:AL$1971,$A$361:$A$1971,"ener",$C$361:$C$1971,$C1987,$B$361:$B$1971,"&lt;&gt;all")</f>
        <v/>
      </c>
      <c r="AM1987" s="45">
        <f>SUMIFS(AM$361:AM$1971,$A$361:$A$1971,"ener",$C$361:$C$1971,$C1987,$B$361:$B$1971,"&lt;&gt;all")</f>
        <v/>
      </c>
      <c r="AN1987" s="45">
        <f>SUMIFS(AN$361:AN$1971,$A$361:$A$1971,"ener",$C$361:$C$1971,$C1987,$B$361:$B$1971,"&lt;&gt;all")</f>
        <v/>
      </c>
      <c r="AO1987" s="45">
        <f>SUMIFS(AO$361:AO$1971,$A$361:$A$1971,"ener",$C$361:$C$1971,$C1987,$B$361:$B$1971,"&lt;&gt;all")</f>
        <v/>
      </c>
      <c r="AP1987" s="45">
        <f>SUMIFS(AP$361:AP$1971,$A$361:$A$1971,"ener",$C$361:$C$1971,$C1987,$B$361:$B$1971,"&lt;&gt;all")</f>
        <v/>
      </c>
      <c r="AQ1987" s="45">
        <f>SUMIFS(AQ$361:AQ$1971,$A$361:$A$1971,"ener",$C$361:$C$1971,$C1987,$B$361:$B$1971,"&lt;&gt;all")</f>
        <v/>
      </c>
      <c r="AR1987" s="45">
        <f>SUMIFS(AR$361:AR$1971,$A$361:$A$1971,"ener",$C$361:$C$1971,$C1987,$B$361:$B$1971,"&lt;&gt;all")</f>
        <v/>
      </c>
      <c r="AS1987" s="45">
        <f>SUMIFS(AS$361:AS$1971,$A$361:$A$1971,"ener",$C$361:$C$1971,$C1987,$B$361:$B$1971,"&lt;&gt;all")</f>
        <v/>
      </c>
      <c r="AT1987" s="45">
        <f>SUMIFS(AT$361:AT$1971,$A$361:$A$1971,"ener",$C$361:$C$1971,$C1987,$B$361:$B$1971,"&lt;&gt;all")</f>
        <v/>
      </c>
      <c r="AU1987" s="45">
        <f>SUMIFS(AU$361:AU$1971,$A$361:$A$1971,"ener",$C$361:$C$1971,$C1987,$B$361:$B$1971,"&lt;&gt;all")</f>
        <v/>
      </c>
      <c r="AV1987" s="45">
        <f>SUMIFS(AV$361:AV$1971,$A$361:$A$1971,"ener",$C$361:$C$1971,$C1987,$B$361:$B$1971,"&lt;&gt;all")</f>
        <v/>
      </c>
      <c r="AW1987" s="45">
        <f>SUMIFS(AW$361:AW$1971,$A$361:$A$1971,"ener",$C$361:$C$1971,$C1987,$B$361:$B$1971,"&lt;&gt;all")</f>
        <v/>
      </c>
      <c r="AX1987" s="45">
        <f>SUMIFS(AX$361:AX$1971,$A$361:$A$1971,"ener",$C$361:$C$1971,$C1987,$B$361:$B$1971,"&lt;&gt;all")</f>
        <v/>
      </c>
      <c r="AY1987" s="45">
        <f>SUMIFS(AY$361:AY$1971,$A$361:$A$1971,"ener",$C$361:$C$1971,$C1987,$B$361:$B$1971,"&lt;&gt;all")</f>
        <v/>
      </c>
    </row>
    <row r="1988" hidden="1" outlineLevel="1">
      <c r="A1988" s="14" t="inlineStr">
        <is>
          <t>ener</t>
        </is>
      </c>
      <c r="B1988" s="14" t="inlineStr">
        <is>
          <t>all</t>
        </is>
      </c>
      <c r="C1988" s="14" t="inlineStr">
        <is>
          <t>omn</t>
        </is>
      </c>
      <c r="H1988" s="14">
        <f>INDEX(Variables!$B$5:$B$105,MATCH($A1988,Variables!$A$5:$A$105,0))&amp;IF($C1988="",""," | "&amp;INDEX(Mapping!$B$5:$B$26,MATCH($C1988,Mapping!$A$5:$A$26,0))&amp;" | "&amp;INDEX(Mapping!$B$30:$B$41,MATCH($B1988,Mapping!$A$30:$A$41,0)))</f>
        <v/>
      </c>
      <c r="I1988" s="14">
        <f>INDEX(Variables!$C$5:$C$105,MATCH($A1988,Variables!$A$5:$A$105,0))</f>
        <v/>
      </c>
      <c r="J1988" s="14">
        <f>INDEX(Variables!$E$5:$E$105,MATCH($A1988,Variables!$A$5:$A$105,0))</f>
        <v/>
      </c>
      <c r="K1988" s="11">
        <f>LOWER(Settings!$C$4)&amp;".mit."&amp;$A1988&amp;IF($C1988="","","."&amp;$C1988&amp;"."&amp;$B1988)&amp;IF(INDEX(Variables!$D$5:$D$105,MATCH($A1988,Variables!$A$5:$A$105,0))="","","."&amp;INDEX(Variables!$D$5:$D$105,MATCH($A1988,Variables!$A$5:$A$105,0)))&amp;"."&amp;K$5</f>
        <v/>
      </c>
      <c r="L1988" s="44">
        <f>SUMIFS(L$361:L$1971,$A$361:$A$1971,"ener",$C$361:$C$1971,$C1988,$B$361:$B$1971,"&lt;&gt;all")</f>
        <v/>
      </c>
      <c r="M1988" s="45">
        <f>SUMIFS(M$361:M$1971,$A$361:$A$1971,"ener",$C$361:$C$1971,$C1988,$B$361:$B$1971,"&lt;&gt;all")</f>
        <v/>
      </c>
      <c r="N1988" s="45">
        <f>SUMIFS(N$361:N$1971,$A$361:$A$1971,"ener",$C$361:$C$1971,$C1988,$B$361:$B$1971,"&lt;&gt;all")</f>
        <v/>
      </c>
      <c r="O1988" s="45">
        <f>SUMIFS(O$361:O$1971,$A$361:$A$1971,"ener",$C$361:$C$1971,$C1988,$B$361:$B$1971,"&lt;&gt;all")</f>
        <v/>
      </c>
      <c r="P1988" s="45">
        <f>SUMIFS(P$361:P$1971,$A$361:$A$1971,"ener",$C$361:$C$1971,$C1988,$B$361:$B$1971,"&lt;&gt;all")</f>
        <v/>
      </c>
      <c r="Q1988" s="45">
        <f>SUMIFS(Q$361:Q$1971,$A$361:$A$1971,"ener",$C$361:$C$1971,$C1988,$B$361:$B$1971,"&lt;&gt;all")</f>
        <v/>
      </c>
      <c r="R1988" s="45">
        <f>SUMIFS(R$361:R$1971,$A$361:$A$1971,"ener",$C$361:$C$1971,$C1988,$B$361:$B$1971,"&lt;&gt;all")</f>
        <v/>
      </c>
      <c r="S1988" s="45">
        <f>SUMIFS(S$361:S$1971,$A$361:$A$1971,"ener",$C$361:$C$1971,$C1988,$B$361:$B$1971,"&lt;&gt;all")</f>
        <v/>
      </c>
      <c r="T1988" s="45">
        <f>SUMIFS(T$361:T$1971,$A$361:$A$1971,"ener",$C$361:$C$1971,$C1988,$B$361:$B$1971,"&lt;&gt;all")</f>
        <v/>
      </c>
      <c r="U1988" s="45">
        <f>SUMIFS(U$361:U$1971,$A$361:$A$1971,"ener",$C$361:$C$1971,$C1988,$B$361:$B$1971,"&lt;&gt;all")</f>
        <v/>
      </c>
      <c r="V1988" s="45">
        <f>SUMIFS(V$361:V$1971,$A$361:$A$1971,"ener",$C$361:$C$1971,$C1988,$B$361:$B$1971,"&lt;&gt;all")</f>
        <v/>
      </c>
      <c r="W1988" s="45">
        <f>SUMIFS(W$361:W$1971,$A$361:$A$1971,"ener",$C$361:$C$1971,$C1988,$B$361:$B$1971,"&lt;&gt;all")</f>
        <v/>
      </c>
      <c r="X1988" s="45">
        <f>SUMIFS(X$361:X$1971,$A$361:$A$1971,"ener",$C$361:$C$1971,$C1988,$B$361:$B$1971,"&lt;&gt;all")</f>
        <v/>
      </c>
      <c r="Y1988" s="45">
        <f>SUMIFS(Y$361:Y$1971,$A$361:$A$1971,"ener",$C$361:$C$1971,$C1988,$B$361:$B$1971,"&lt;&gt;all")</f>
        <v/>
      </c>
      <c r="Z1988" s="45">
        <f>SUMIFS(Z$361:Z$1971,$A$361:$A$1971,"ener",$C$361:$C$1971,$C1988,$B$361:$B$1971,"&lt;&gt;all")</f>
        <v/>
      </c>
      <c r="AA1988" s="45">
        <f>SUMIFS(AA$361:AA$1971,$A$361:$A$1971,"ener",$C$361:$C$1971,$C1988,$B$361:$B$1971,"&lt;&gt;all")</f>
        <v/>
      </c>
      <c r="AB1988" s="45">
        <f>SUMIFS(AB$361:AB$1971,$A$361:$A$1971,"ener",$C$361:$C$1971,$C1988,$B$361:$B$1971,"&lt;&gt;all")</f>
        <v/>
      </c>
      <c r="AC1988" s="45">
        <f>SUMIFS(AC$361:AC$1971,$A$361:$A$1971,"ener",$C$361:$C$1971,$C1988,$B$361:$B$1971,"&lt;&gt;all")</f>
        <v/>
      </c>
      <c r="AD1988" s="45">
        <f>SUMIFS(AD$361:AD$1971,$A$361:$A$1971,"ener",$C$361:$C$1971,$C1988,$B$361:$B$1971,"&lt;&gt;all")</f>
        <v/>
      </c>
      <c r="AF1988" s="11">
        <f>LOWER(Settings!$C$4)&amp;".mit."&amp;$A1988&amp;IF($C1988="","","."&amp;$C1988&amp;"."&amp;$B1988)&amp;IF(INDEX(Variables!$D$5:$D$105,MATCH($A1988,Variables!$A$5:$A$105,0))="","","."&amp;INDEX(Variables!$D$5:$D$105,MATCH($A1988,Variables!$A$5:$A$105,0)))&amp;"."&amp;AF$5</f>
        <v/>
      </c>
      <c r="AG1988" s="44">
        <f>SUMIFS(AG$361:AG$1971,$A$361:$A$1971,"ener",$C$361:$C$1971,$C1988,$B$361:$B$1971,"&lt;&gt;all")</f>
        <v/>
      </c>
      <c r="AH1988" s="45">
        <f>SUMIFS(AH$361:AH$1971,$A$361:$A$1971,"ener",$C$361:$C$1971,$C1988,$B$361:$B$1971,"&lt;&gt;all")</f>
        <v/>
      </c>
      <c r="AI1988" s="45">
        <f>SUMIFS(AI$361:AI$1971,$A$361:$A$1971,"ener",$C$361:$C$1971,$C1988,$B$361:$B$1971,"&lt;&gt;all")</f>
        <v/>
      </c>
      <c r="AJ1988" s="45">
        <f>SUMIFS(AJ$361:AJ$1971,$A$361:$A$1971,"ener",$C$361:$C$1971,$C1988,$B$361:$B$1971,"&lt;&gt;all")</f>
        <v/>
      </c>
      <c r="AK1988" s="45">
        <f>SUMIFS(AK$361:AK$1971,$A$361:$A$1971,"ener",$C$361:$C$1971,$C1988,$B$361:$B$1971,"&lt;&gt;all")</f>
        <v/>
      </c>
      <c r="AL1988" s="45">
        <f>SUMIFS(AL$361:AL$1971,$A$361:$A$1971,"ener",$C$361:$C$1971,$C1988,$B$361:$B$1971,"&lt;&gt;all")</f>
        <v/>
      </c>
      <c r="AM1988" s="45">
        <f>SUMIFS(AM$361:AM$1971,$A$361:$A$1971,"ener",$C$361:$C$1971,$C1988,$B$361:$B$1971,"&lt;&gt;all")</f>
        <v/>
      </c>
      <c r="AN1988" s="45">
        <f>SUMIFS(AN$361:AN$1971,$A$361:$A$1971,"ener",$C$361:$C$1971,$C1988,$B$361:$B$1971,"&lt;&gt;all")</f>
        <v/>
      </c>
      <c r="AO1988" s="45">
        <f>SUMIFS(AO$361:AO$1971,$A$361:$A$1971,"ener",$C$361:$C$1971,$C1988,$B$361:$B$1971,"&lt;&gt;all")</f>
        <v/>
      </c>
      <c r="AP1988" s="45">
        <f>SUMIFS(AP$361:AP$1971,$A$361:$A$1971,"ener",$C$361:$C$1971,$C1988,$B$361:$B$1971,"&lt;&gt;all")</f>
        <v/>
      </c>
      <c r="AQ1988" s="45">
        <f>SUMIFS(AQ$361:AQ$1971,$A$361:$A$1971,"ener",$C$361:$C$1971,$C1988,$B$361:$B$1971,"&lt;&gt;all")</f>
        <v/>
      </c>
      <c r="AR1988" s="45">
        <f>SUMIFS(AR$361:AR$1971,$A$361:$A$1971,"ener",$C$361:$C$1971,$C1988,$B$361:$B$1971,"&lt;&gt;all")</f>
        <v/>
      </c>
      <c r="AS1988" s="45">
        <f>SUMIFS(AS$361:AS$1971,$A$361:$A$1971,"ener",$C$361:$C$1971,$C1988,$B$361:$B$1971,"&lt;&gt;all")</f>
        <v/>
      </c>
      <c r="AT1988" s="45">
        <f>SUMIFS(AT$361:AT$1971,$A$361:$A$1971,"ener",$C$361:$C$1971,$C1988,$B$361:$B$1971,"&lt;&gt;all")</f>
        <v/>
      </c>
      <c r="AU1988" s="45">
        <f>SUMIFS(AU$361:AU$1971,$A$361:$A$1971,"ener",$C$361:$C$1971,$C1988,$B$361:$B$1971,"&lt;&gt;all")</f>
        <v/>
      </c>
      <c r="AV1988" s="45">
        <f>SUMIFS(AV$361:AV$1971,$A$361:$A$1971,"ener",$C$361:$C$1971,$C1988,$B$361:$B$1971,"&lt;&gt;all")</f>
        <v/>
      </c>
      <c r="AW1988" s="45">
        <f>SUMIFS(AW$361:AW$1971,$A$361:$A$1971,"ener",$C$361:$C$1971,$C1988,$B$361:$B$1971,"&lt;&gt;all")</f>
        <v/>
      </c>
      <c r="AX1988" s="45">
        <f>SUMIFS(AX$361:AX$1971,$A$361:$A$1971,"ener",$C$361:$C$1971,$C1988,$B$361:$B$1971,"&lt;&gt;all")</f>
        <v/>
      </c>
      <c r="AY1988" s="45">
        <f>SUMIFS(AY$361:AY$1971,$A$361:$A$1971,"ener",$C$361:$C$1971,$C1988,$B$361:$B$1971,"&lt;&gt;all")</f>
        <v/>
      </c>
    </row>
    <row r="1989" hidden="1" outlineLevel="1">
      <c r="A1989" s="14" t="inlineStr">
        <is>
          <t>ener</t>
        </is>
      </c>
      <c r="B1989" s="14" t="inlineStr">
        <is>
          <t>all</t>
        </is>
      </c>
      <c r="C1989" s="14" t="inlineStr">
        <is>
          <t>cst</t>
        </is>
      </c>
      <c r="H1989" s="14">
        <f>INDEX(Variables!$B$5:$B$105,MATCH($A1989,Variables!$A$5:$A$105,0))&amp;IF($C1989="",""," | "&amp;INDEX(Mapping!$B$5:$B$26,MATCH($C1989,Mapping!$A$5:$A$26,0))&amp;" | "&amp;INDEX(Mapping!$B$30:$B$41,MATCH($B1989,Mapping!$A$30:$A$41,0)))</f>
        <v/>
      </c>
      <c r="I1989" s="14">
        <f>INDEX(Variables!$C$5:$C$105,MATCH($A1989,Variables!$A$5:$A$105,0))</f>
        <v/>
      </c>
      <c r="J1989" s="14">
        <f>INDEX(Variables!$E$5:$E$105,MATCH($A1989,Variables!$A$5:$A$105,0))</f>
        <v/>
      </c>
      <c r="K1989" s="11">
        <f>LOWER(Settings!$C$4)&amp;".mit."&amp;$A1989&amp;IF($C1989="","","."&amp;$C1989&amp;"."&amp;$B1989)&amp;IF(INDEX(Variables!$D$5:$D$105,MATCH($A1989,Variables!$A$5:$A$105,0))="","","."&amp;INDEX(Variables!$D$5:$D$105,MATCH($A1989,Variables!$A$5:$A$105,0)))&amp;"."&amp;K$5</f>
        <v/>
      </c>
      <c r="L1989" s="44">
        <f>SUMIFS(L$361:L$1971,$A$361:$A$1971,"ener",$C$361:$C$1971,$C1989,$B$361:$B$1971,"&lt;&gt;all")</f>
        <v/>
      </c>
      <c r="M1989" s="45">
        <f>SUMIFS(M$361:M$1971,$A$361:$A$1971,"ener",$C$361:$C$1971,$C1989,$B$361:$B$1971,"&lt;&gt;all")</f>
        <v/>
      </c>
      <c r="N1989" s="45">
        <f>SUMIFS(N$361:N$1971,$A$361:$A$1971,"ener",$C$361:$C$1971,$C1989,$B$361:$B$1971,"&lt;&gt;all")</f>
        <v/>
      </c>
      <c r="O1989" s="45">
        <f>SUMIFS(O$361:O$1971,$A$361:$A$1971,"ener",$C$361:$C$1971,$C1989,$B$361:$B$1971,"&lt;&gt;all")</f>
        <v/>
      </c>
      <c r="P1989" s="45">
        <f>SUMIFS(P$361:P$1971,$A$361:$A$1971,"ener",$C$361:$C$1971,$C1989,$B$361:$B$1971,"&lt;&gt;all")</f>
        <v/>
      </c>
      <c r="Q1989" s="45">
        <f>SUMIFS(Q$361:Q$1971,$A$361:$A$1971,"ener",$C$361:$C$1971,$C1989,$B$361:$B$1971,"&lt;&gt;all")</f>
        <v/>
      </c>
      <c r="R1989" s="45">
        <f>SUMIFS(R$361:R$1971,$A$361:$A$1971,"ener",$C$361:$C$1971,$C1989,$B$361:$B$1971,"&lt;&gt;all")</f>
        <v/>
      </c>
      <c r="S1989" s="45">
        <f>SUMIFS(S$361:S$1971,$A$361:$A$1971,"ener",$C$361:$C$1971,$C1989,$B$361:$B$1971,"&lt;&gt;all")</f>
        <v/>
      </c>
      <c r="T1989" s="45">
        <f>SUMIFS(T$361:T$1971,$A$361:$A$1971,"ener",$C$361:$C$1971,$C1989,$B$361:$B$1971,"&lt;&gt;all")</f>
        <v/>
      </c>
      <c r="U1989" s="45">
        <f>SUMIFS(U$361:U$1971,$A$361:$A$1971,"ener",$C$361:$C$1971,$C1989,$B$361:$B$1971,"&lt;&gt;all")</f>
        <v/>
      </c>
      <c r="V1989" s="45">
        <f>SUMIFS(V$361:V$1971,$A$361:$A$1971,"ener",$C$361:$C$1971,$C1989,$B$361:$B$1971,"&lt;&gt;all")</f>
        <v/>
      </c>
      <c r="W1989" s="45">
        <f>SUMIFS(W$361:W$1971,$A$361:$A$1971,"ener",$C$361:$C$1971,$C1989,$B$361:$B$1971,"&lt;&gt;all")</f>
        <v/>
      </c>
      <c r="X1989" s="45">
        <f>SUMIFS(X$361:X$1971,$A$361:$A$1971,"ener",$C$361:$C$1971,$C1989,$B$361:$B$1971,"&lt;&gt;all")</f>
        <v/>
      </c>
      <c r="Y1989" s="45">
        <f>SUMIFS(Y$361:Y$1971,$A$361:$A$1971,"ener",$C$361:$C$1971,$C1989,$B$361:$B$1971,"&lt;&gt;all")</f>
        <v/>
      </c>
      <c r="Z1989" s="45">
        <f>SUMIFS(Z$361:Z$1971,$A$361:$A$1971,"ener",$C$361:$C$1971,$C1989,$B$361:$B$1971,"&lt;&gt;all")</f>
        <v/>
      </c>
      <c r="AA1989" s="45">
        <f>SUMIFS(AA$361:AA$1971,$A$361:$A$1971,"ener",$C$361:$C$1971,$C1989,$B$361:$B$1971,"&lt;&gt;all")</f>
        <v/>
      </c>
      <c r="AB1989" s="45">
        <f>SUMIFS(AB$361:AB$1971,$A$361:$A$1971,"ener",$C$361:$C$1971,$C1989,$B$361:$B$1971,"&lt;&gt;all")</f>
        <v/>
      </c>
      <c r="AC1989" s="45">
        <f>SUMIFS(AC$361:AC$1971,$A$361:$A$1971,"ener",$C$361:$C$1971,$C1989,$B$361:$B$1971,"&lt;&gt;all")</f>
        <v/>
      </c>
      <c r="AD1989" s="45">
        <f>SUMIFS(AD$361:AD$1971,$A$361:$A$1971,"ener",$C$361:$C$1971,$C1989,$B$361:$B$1971,"&lt;&gt;all")</f>
        <v/>
      </c>
      <c r="AF1989" s="11">
        <f>LOWER(Settings!$C$4)&amp;".mit."&amp;$A1989&amp;IF($C1989="","","."&amp;$C1989&amp;"."&amp;$B1989)&amp;IF(INDEX(Variables!$D$5:$D$105,MATCH($A1989,Variables!$A$5:$A$105,0))="","","."&amp;INDEX(Variables!$D$5:$D$105,MATCH($A1989,Variables!$A$5:$A$105,0)))&amp;"."&amp;AF$5</f>
        <v/>
      </c>
      <c r="AG1989" s="44">
        <f>SUMIFS(AG$361:AG$1971,$A$361:$A$1971,"ener",$C$361:$C$1971,$C1989,$B$361:$B$1971,"&lt;&gt;all")</f>
        <v/>
      </c>
      <c r="AH1989" s="45">
        <f>SUMIFS(AH$361:AH$1971,$A$361:$A$1971,"ener",$C$361:$C$1971,$C1989,$B$361:$B$1971,"&lt;&gt;all")</f>
        <v/>
      </c>
      <c r="AI1989" s="45">
        <f>SUMIFS(AI$361:AI$1971,$A$361:$A$1971,"ener",$C$361:$C$1971,$C1989,$B$361:$B$1971,"&lt;&gt;all")</f>
        <v/>
      </c>
      <c r="AJ1989" s="45">
        <f>SUMIFS(AJ$361:AJ$1971,$A$361:$A$1971,"ener",$C$361:$C$1971,$C1989,$B$361:$B$1971,"&lt;&gt;all")</f>
        <v/>
      </c>
      <c r="AK1989" s="45">
        <f>SUMIFS(AK$361:AK$1971,$A$361:$A$1971,"ener",$C$361:$C$1971,$C1989,$B$361:$B$1971,"&lt;&gt;all")</f>
        <v/>
      </c>
      <c r="AL1989" s="45">
        <f>SUMIFS(AL$361:AL$1971,$A$361:$A$1971,"ener",$C$361:$C$1971,$C1989,$B$361:$B$1971,"&lt;&gt;all")</f>
        <v/>
      </c>
      <c r="AM1989" s="45">
        <f>SUMIFS(AM$361:AM$1971,$A$361:$A$1971,"ener",$C$361:$C$1971,$C1989,$B$361:$B$1971,"&lt;&gt;all")</f>
        <v/>
      </c>
      <c r="AN1989" s="45">
        <f>SUMIFS(AN$361:AN$1971,$A$361:$A$1971,"ener",$C$361:$C$1971,$C1989,$B$361:$B$1971,"&lt;&gt;all")</f>
        <v/>
      </c>
      <c r="AO1989" s="45">
        <f>SUMIFS(AO$361:AO$1971,$A$361:$A$1971,"ener",$C$361:$C$1971,$C1989,$B$361:$B$1971,"&lt;&gt;all")</f>
        <v/>
      </c>
      <c r="AP1989" s="45">
        <f>SUMIFS(AP$361:AP$1971,$A$361:$A$1971,"ener",$C$361:$C$1971,$C1989,$B$361:$B$1971,"&lt;&gt;all")</f>
        <v/>
      </c>
      <c r="AQ1989" s="45">
        <f>SUMIFS(AQ$361:AQ$1971,$A$361:$A$1971,"ener",$C$361:$C$1971,$C1989,$B$361:$B$1971,"&lt;&gt;all")</f>
        <v/>
      </c>
      <c r="AR1989" s="45">
        <f>SUMIFS(AR$361:AR$1971,$A$361:$A$1971,"ener",$C$361:$C$1971,$C1989,$B$361:$B$1971,"&lt;&gt;all")</f>
        <v/>
      </c>
      <c r="AS1989" s="45">
        <f>SUMIFS(AS$361:AS$1971,$A$361:$A$1971,"ener",$C$361:$C$1971,$C1989,$B$361:$B$1971,"&lt;&gt;all")</f>
        <v/>
      </c>
      <c r="AT1989" s="45">
        <f>SUMIFS(AT$361:AT$1971,$A$361:$A$1971,"ener",$C$361:$C$1971,$C1989,$B$361:$B$1971,"&lt;&gt;all")</f>
        <v/>
      </c>
      <c r="AU1989" s="45">
        <f>SUMIFS(AU$361:AU$1971,$A$361:$A$1971,"ener",$C$361:$C$1971,$C1989,$B$361:$B$1971,"&lt;&gt;all")</f>
        <v/>
      </c>
      <c r="AV1989" s="45">
        <f>SUMIFS(AV$361:AV$1971,$A$361:$A$1971,"ener",$C$361:$C$1971,$C1989,$B$361:$B$1971,"&lt;&gt;all")</f>
        <v/>
      </c>
      <c r="AW1989" s="45">
        <f>SUMIFS(AW$361:AW$1971,$A$361:$A$1971,"ener",$C$361:$C$1971,$C1989,$B$361:$B$1971,"&lt;&gt;all")</f>
        <v/>
      </c>
      <c r="AX1989" s="45">
        <f>SUMIFS(AX$361:AX$1971,$A$361:$A$1971,"ener",$C$361:$C$1971,$C1989,$B$361:$B$1971,"&lt;&gt;all")</f>
        <v/>
      </c>
      <c r="AY1989" s="45">
        <f>SUMIFS(AY$361:AY$1971,$A$361:$A$1971,"ener",$C$361:$C$1971,$C1989,$B$361:$B$1971,"&lt;&gt;all")</f>
        <v/>
      </c>
    </row>
    <row r="1990" hidden="1" outlineLevel="1">
      <c r="A1990" s="14" t="inlineStr">
        <is>
          <t>ener</t>
        </is>
      </c>
      <c r="B1990" s="14" t="inlineStr">
        <is>
          <t>all</t>
        </is>
      </c>
      <c r="C1990" s="14" t="inlineStr">
        <is>
          <t>ftr</t>
        </is>
      </c>
      <c r="H1990" s="14">
        <f>INDEX(Variables!$B$5:$B$105,MATCH($A1990,Variables!$A$5:$A$105,0))&amp;IF($C1990="",""," | "&amp;INDEX(Mapping!$B$5:$B$26,MATCH($C1990,Mapping!$A$5:$A$26,0))&amp;" | "&amp;INDEX(Mapping!$B$30:$B$41,MATCH($B1990,Mapping!$A$30:$A$41,0)))</f>
        <v/>
      </c>
      <c r="I1990" s="14">
        <f>INDEX(Variables!$C$5:$C$105,MATCH($A1990,Variables!$A$5:$A$105,0))</f>
        <v/>
      </c>
      <c r="J1990" s="14">
        <f>INDEX(Variables!$E$5:$E$105,MATCH($A1990,Variables!$A$5:$A$105,0))</f>
        <v/>
      </c>
      <c r="K1990" s="11">
        <f>LOWER(Settings!$C$4)&amp;".mit."&amp;$A1990&amp;IF($C1990="","","."&amp;$C1990&amp;"."&amp;$B1990)&amp;IF(INDEX(Variables!$D$5:$D$105,MATCH($A1990,Variables!$A$5:$A$105,0))="","","."&amp;INDEX(Variables!$D$5:$D$105,MATCH($A1990,Variables!$A$5:$A$105,0)))&amp;"."&amp;K$5</f>
        <v/>
      </c>
      <c r="L1990" s="44">
        <f>SUMIFS(L$361:L$1971,$A$361:$A$1971,"ener",$C$361:$C$1971,$C1990,$B$361:$B$1971,"&lt;&gt;all")</f>
        <v/>
      </c>
      <c r="M1990" s="45">
        <f>SUMIFS(M$361:M$1971,$A$361:$A$1971,"ener",$C$361:$C$1971,$C1990,$B$361:$B$1971,"&lt;&gt;all")</f>
        <v/>
      </c>
      <c r="N1990" s="45">
        <f>SUMIFS(N$361:N$1971,$A$361:$A$1971,"ener",$C$361:$C$1971,$C1990,$B$361:$B$1971,"&lt;&gt;all")</f>
        <v/>
      </c>
      <c r="O1990" s="45">
        <f>SUMIFS(O$361:O$1971,$A$361:$A$1971,"ener",$C$361:$C$1971,$C1990,$B$361:$B$1971,"&lt;&gt;all")</f>
        <v/>
      </c>
      <c r="P1990" s="45">
        <f>SUMIFS(P$361:P$1971,$A$361:$A$1971,"ener",$C$361:$C$1971,$C1990,$B$361:$B$1971,"&lt;&gt;all")</f>
        <v/>
      </c>
      <c r="Q1990" s="45">
        <f>SUMIFS(Q$361:Q$1971,$A$361:$A$1971,"ener",$C$361:$C$1971,$C1990,$B$361:$B$1971,"&lt;&gt;all")</f>
        <v/>
      </c>
      <c r="R1990" s="45">
        <f>SUMIFS(R$361:R$1971,$A$361:$A$1971,"ener",$C$361:$C$1971,$C1990,$B$361:$B$1971,"&lt;&gt;all")</f>
        <v/>
      </c>
      <c r="S1990" s="45">
        <f>SUMIFS(S$361:S$1971,$A$361:$A$1971,"ener",$C$361:$C$1971,$C1990,$B$361:$B$1971,"&lt;&gt;all")</f>
        <v/>
      </c>
      <c r="T1990" s="45">
        <f>SUMIFS(T$361:T$1971,$A$361:$A$1971,"ener",$C$361:$C$1971,$C1990,$B$361:$B$1971,"&lt;&gt;all")</f>
        <v/>
      </c>
      <c r="U1990" s="45">
        <f>SUMIFS(U$361:U$1971,$A$361:$A$1971,"ener",$C$361:$C$1971,$C1990,$B$361:$B$1971,"&lt;&gt;all")</f>
        <v/>
      </c>
      <c r="V1990" s="45">
        <f>SUMIFS(V$361:V$1971,$A$361:$A$1971,"ener",$C$361:$C$1971,$C1990,$B$361:$B$1971,"&lt;&gt;all")</f>
        <v/>
      </c>
      <c r="W1990" s="45">
        <f>SUMIFS(W$361:W$1971,$A$361:$A$1971,"ener",$C$361:$C$1971,$C1990,$B$361:$B$1971,"&lt;&gt;all")</f>
        <v/>
      </c>
      <c r="X1990" s="45">
        <f>SUMIFS(X$361:X$1971,$A$361:$A$1971,"ener",$C$361:$C$1971,$C1990,$B$361:$B$1971,"&lt;&gt;all")</f>
        <v/>
      </c>
      <c r="Y1990" s="45">
        <f>SUMIFS(Y$361:Y$1971,$A$361:$A$1971,"ener",$C$361:$C$1971,$C1990,$B$361:$B$1971,"&lt;&gt;all")</f>
        <v/>
      </c>
      <c r="Z1990" s="45">
        <f>SUMIFS(Z$361:Z$1971,$A$361:$A$1971,"ener",$C$361:$C$1971,$C1990,$B$361:$B$1971,"&lt;&gt;all")</f>
        <v/>
      </c>
      <c r="AA1990" s="45">
        <f>SUMIFS(AA$361:AA$1971,$A$361:$A$1971,"ener",$C$361:$C$1971,$C1990,$B$361:$B$1971,"&lt;&gt;all")</f>
        <v/>
      </c>
      <c r="AB1990" s="45">
        <f>SUMIFS(AB$361:AB$1971,$A$361:$A$1971,"ener",$C$361:$C$1971,$C1990,$B$361:$B$1971,"&lt;&gt;all")</f>
        <v/>
      </c>
      <c r="AC1990" s="45">
        <f>SUMIFS(AC$361:AC$1971,$A$361:$A$1971,"ener",$C$361:$C$1971,$C1990,$B$361:$B$1971,"&lt;&gt;all")</f>
        <v/>
      </c>
      <c r="AD1990" s="45">
        <f>SUMIFS(AD$361:AD$1971,$A$361:$A$1971,"ener",$C$361:$C$1971,$C1990,$B$361:$B$1971,"&lt;&gt;all")</f>
        <v/>
      </c>
      <c r="AF1990" s="11">
        <f>LOWER(Settings!$C$4)&amp;".mit."&amp;$A1990&amp;IF($C1990="","","."&amp;$C1990&amp;"."&amp;$B1990)&amp;IF(INDEX(Variables!$D$5:$D$105,MATCH($A1990,Variables!$A$5:$A$105,0))="","","."&amp;INDEX(Variables!$D$5:$D$105,MATCH($A1990,Variables!$A$5:$A$105,0)))&amp;"."&amp;AF$5</f>
        <v/>
      </c>
      <c r="AG1990" s="44">
        <f>SUMIFS(AG$361:AG$1971,$A$361:$A$1971,"ener",$C$361:$C$1971,$C1990,$B$361:$B$1971,"&lt;&gt;all")</f>
        <v/>
      </c>
      <c r="AH1990" s="45">
        <f>SUMIFS(AH$361:AH$1971,$A$361:$A$1971,"ener",$C$361:$C$1971,$C1990,$B$361:$B$1971,"&lt;&gt;all")</f>
        <v/>
      </c>
      <c r="AI1990" s="45">
        <f>SUMIFS(AI$361:AI$1971,$A$361:$A$1971,"ener",$C$361:$C$1971,$C1990,$B$361:$B$1971,"&lt;&gt;all")</f>
        <v/>
      </c>
      <c r="AJ1990" s="45">
        <f>SUMIFS(AJ$361:AJ$1971,$A$361:$A$1971,"ener",$C$361:$C$1971,$C1990,$B$361:$B$1971,"&lt;&gt;all")</f>
        <v/>
      </c>
      <c r="AK1990" s="45">
        <f>SUMIFS(AK$361:AK$1971,$A$361:$A$1971,"ener",$C$361:$C$1971,$C1990,$B$361:$B$1971,"&lt;&gt;all")</f>
        <v/>
      </c>
      <c r="AL1990" s="45">
        <f>SUMIFS(AL$361:AL$1971,$A$361:$A$1971,"ener",$C$361:$C$1971,$C1990,$B$361:$B$1971,"&lt;&gt;all")</f>
        <v/>
      </c>
      <c r="AM1990" s="45">
        <f>SUMIFS(AM$361:AM$1971,$A$361:$A$1971,"ener",$C$361:$C$1971,$C1990,$B$361:$B$1971,"&lt;&gt;all")</f>
        <v/>
      </c>
      <c r="AN1990" s="45">
        <f>SUMIFS(AN$361:AN$1971,$A$361:$A$1971,"ener",$C$361:$C$1971,$C1990,$B$361:$B$1971,"&lt;&gt;all")</f>
        <v/>
      </c>
      <c r="AO1990" s="45">
        <f>SUMIFS(AO$361:AO$1971,$A$361:$A$1971,"ener",$C$361:$C$1971,$C1990,$B$361:$B$1971,"&lt;&gt;all")</f>
        <v/>
      </c>
      <c r="AP1990" s="45">
        <f>SUMIFS(AP$361:AP$1971,$A$361:$A$1971,"ener",$C$361:$C$1971,$C1990,$B$361:$B$1971,"&lt;&gt;all")</f>
        <v/>
      </c>
      <c r="AQ1990" s="45">
        <f>SUMIFS(AQ$361:AQ$1971,$A$361:$A$1971,"ener",$C$361:$C$1971,$C1990,$B$361:$B$1971,"&lt;&gt;all")</f>
        <v/>
      </c>
      <c r="AR1990" s="45">
        <f>SUMIFS(AR$361:AR$1971,$A$361:$A$1971,"ener",$C$361:$C$1971,$C1990,$B$361:$B$1971,"&lt;&gt;all")</f>
        <v/>
      </c>
      <c r="AS1990" s="45">
        <f>SUMIFS(AS$361:AS$1971,$A$361:$A$1971,"ener",$C$361:$C$1971,$C1990,$B$361:$B$1971,"&lt;&gt;all")</f>
        <v/>
      </c>
      <c r="AT1990" s="45">
        <f>SUMIFS(AT$361:AT$1971,$A$361:$A$1971,"ener",$C$361:$C$1971,$C1990,$B$361:$B$1971,"&lt;&gt;all")</f>
        <v/>
      </c>
      <c r="AU1990" s="45">
        <f>SUMIFS(AU$361:AU$1971,$A$361:$A$1971,"ener",$C$361:$C$1971,$C1990,$B$361:$B$1971,"&lt;&gt;all")</f>
        <v/>
      </c>
      <c r="AV1990" s="45">
        <f>SUMIFS(AV$361:AV$1971,$A$361:$A$1971,"ener",$C$361:$C$1971,$C1990,$B$361:$B$1971,"&lt;&gt;all")</f>
        <v/>
      </c>
      <c r="AW1990" s="45">
        <f>SUMIFS(AW$361:AW$1971,$A$361:$A$1971,"ener",$C$361:$C$1971,$C1990,$B$361:$B$1971,"&lt;&gt;all")</f>
        <v/>
      </c>
      <c r="AX1990" s="45">
        <f>SUMIFS(AX$361:AX$1971,$A$361:$A$1971,"ener",$C$361:$C$1971,$C1990,$B$361:$B$1971,"&lt;&gt;all")</f>
        <v/>
      </c>
      <c r="AY1990" s="45">
        <f>SUMIFS(AY$361:AY$1971,$A$361:$A$1971,"ener",$C$361:$C$1971,$C1990,$B$361:$B$1971,"&lt;&gt;all")</f>
        <v/>
      </c>
    </row>
    <row r="1991" hidden="1" outlineLevel="1">
      <c r="A1991" s="14" t="inlineStr">
        <is>
          <t>ener</t>
        </is>
      </c>
      <c r="B1991" s="14" t="inlineStr">
        <is>
          <t>all</t>
        </is>
      </c>
      <c r="C1991" s="14" t="inlineStr">
        <is>
          <t>oen</t>
        </is>
      </c>
      <c r="H1991" s="14">
        <f>INDEX(Variables!$B$5:$B$105,MATCH($A1991,Variables!$A$5:$A$105,0))&amp;IF($C1991="",""," | "&amp;INDEX(Mapping!$B$5:$B$26,MATCH($C1991,Mapping!$A$5:$A$26,0))&amp;" | "&amp;INDEX(Mapping!$B$30:$B$41,MATCH($B1991,Mapping!$A$30:$A$41,0)))</f>
        <v/>
      </c>
      <c r="I1991" s="14">
        <f>INDEX(Variables!$C$5:$C$105,MATCH($A1991,Variables!$A$5:$A$105,0))</f>
        <v/>
      </c>
      <c r="J1991" s="14">
        <f>INDEX(Variables!$E$5:$E$105,MATCH($A1991,Variables!$A$5:$A$105,0))</f>
        <v/>
      </c>
      <c r="K1991" s="11">
        <f>LOWER(Settings!$C$4)&amp;".mit."&amp;$A1991&amp;IF($C1991="","","."&amp;$C1991&amp;"."&amp;$B1991)&amp;IF(INDEX(Variables!$D$5:$D$105,MATCH($A1991,Variables!$A$5:$A$105,0))="","","."&amp;INDEX(Variables!$D$5:$D$105,MATCH($A1991,Variables!$A$5:$A$105,0)))&amp;"."&amp;K$5</f>
        <v/>
      </c>
      <c r="L1991" s="44">
        <f>SUMIFS(L$361:L$1971,$A$361:$A$1971,"ener",$C$361:$C$1971,$C1991,$B$361:$B$1971,"&lt;&gt;all")</f>
        <v/>
      </c>
      <c r="M1991" s="45">
        <f>SUMIFS(M$361:M$1971,$A$361:$A$1971,"ener",$C$361:$C$1971,$C1991,$B$361:$B$1971,"&lt;&gt;all")</f>
        <v/>
      </c>
      <c r="N1991" s="45">
        <f>SUMIFS(N$361:N$1971,$A$361:$A$1971,"ener",$C$361:$C$1971,$C1991,$B$361:$B$1971,"&lt;&gt;all")</f>
        <v/>
      </c>
      <c r="O1991" s="45">
        <f>SUMIFS(O$361:O$1971,$A$361:$A$1971,"ener",$C$361:$C$1971,$C1991,$B$361:$B$1971,"&lt;&gt;all")</f>
        <v/>
      </c>
      <c r="P1991" s="45">
        <f>SUMIFS(P$361:P$1971,$A$361:$A$1971,"ener",$C$361:$C$1971,$C1991,$B$361:$B$1971,"&lt;&gt;all")</f>
        <v/>
      </c>
      <c r="Q1991" s="45">
        <f>SUMIFS(Q$361:Q$1971,$A$361:$A$1971,"ener",$C$361:$C$1971,$C1991,$B$361:$B$1971,"&lt;&gt;all")</f>
        <v/>
      </c>
      <c r="R1991" s="45">
        <f>SUMIFS(R$361:R$1971,$A$361:$A$1971,"ener",$C$361:$C$1971,$C1991,$B$361:$B$1971,"&lt;&gt;all")</f>
        <v/>
      </c>
      <c r="S1991" s="45">
        <f>SUMIFS(S$361:S$1971,$A$361:$A$1971,"ener",$C$361:$C$1971,$C1991,$B$361:$B$1971,"&lt;&gt;all")</f>
        <v/>
      </c>
      <c r="T1991" s="45">
        <f>SUMIFS(T$361:T$1971,$A$361:$A$1971,"ener",$C$361:$C$1971,$C1991,$B$361:$B$1971,"&lt;&gt;all")</f>
        <v/>
      </c>
      <c r="U1991" s="45">
        <f>SUMIFS(U$361:U$1971,$A$361:$A$1971,"ener",$C$361:$C$1971,$C1991,$B$361:$B$1971,"&lt;&gt;all")</f>
        <v/>
      </c>
      <c r="V1991" s="45">
        <f>SUMIFS(V$361:V$1971,$A$361:$A$1971,"ener",$C$361:$C$1971,$C1991,$B$361:$B$1971,"&lt;&gt;all")</f>
        <v/>
      </c>
      <c r="W1991" s="45">
        <f>SUMIFS(W$361:W$1971,$A$361:$A$1971,"ener",$C$361:$C$1971,$C1991,$B$361:$B$1971,"&lt;&gt;all")</f>
        <v/>
      </c>
      <c r="X1991" s="45">
        <f>SUMIFS(X$361:X$1971,$A$361:$A$1971,"ener",$C$361:$C$1971,$C1991,$B$361:$B$1971,"&lt;&gt;all")</f>
        <v/>
      </c>
      <c r="Y1991" s="45">
        <f>SUMIFS(Y$361:Y$1971,$A$361:$A$1971,"ener",$C$361:$C$1971,$C1991,$B$361:$B$1971,"&lt;&gt;all")</f>
        <v/>
      </c>
      <c r="Z1991" s="45">
        <f>SUMIFS(Z$361:Z$1971,$A$361:$A$1971,"ener",$C$361:$C$1971,$C1991,$B$361:$B$1971,"&lt;&gt;all")</f>
        <v/>
      </c>
      <c r="AA1991" s="45">
        <f>SUMIFS(AA$361:AA$1971,$A$361:$A$1971,"ener",$C$361:$C$1971,$C1991,$B$361:$B$1971,"&lt;&gt;all")</f>
        <v/>
      </c>
      <c r="AB1991" s="45">
        <f>SUMIFS(AB$361:AB$1971,$A$361:$A$1971,"ener",$C$361:$C$1971,$C1991,$B$361:$B$1971,"&lt;&gt;all")</f>
        <v/>
      </c>
      <c r="AC1991" s="45">
        <f>SUMIFS(AC$361:AC$1971,$A$361:$A$1971,"ener",$C$361:$C$1971,$C1991,$B$361:$B$1971,"&lt;&gt;all")</f>
        <v/>
      </c>
      <c r="AD1991" s="45">
        <f>SUMIFS(AD$361:AD$1971,$A$361:$A$1971,"ener",$C$361:$C$1971,$C1991,$B$361:$B$1971,"&lt;&gt;all")</f>
        <v/>
      </c>
      <c r="AF1991" s="11">
        <f>LOWER(Settings!$C$4)&amp;".mit."&amp;$A1991&amp;IF($C1991="","","."&amp;$C1991&amp;"."&amp;$B1991)&amp;IF(INDEX(Variables!$D$5:$D$105,MATCH($A1991,Variables!$A$5:$A$105,0))="","","."&amp;INDEX(Variables!$D$5:$D$105,MATCH($A1991,Variables!$A$5:$A$105,0)))&amp;"."&amp;AF$5</f>
        <v/>
      </c>
      <c r="AG1991" s="44">
        <f>SUMIFS(AG$361:AG$1971,$A$361:$A$1971,"ener",$C$361:$C$1971,$C1991,$B$361:$B$1971,"&lt;&gt;all")</f>
        <v/>
      </c>
      <c r="AH1991" s="45">
        <f>SUMIFS(AH$361:AH$1971,$A$361:$A$1971,"ener",$C$361:$C$1971,$C1991,$B$361:$B$1971,"&lt;&gt;all")</f>
        <v/>
      </c>
      <c r="AI1991" s="45">
        <f>SUMIFS(AI$361:AI$1971,$A$361:$A$1971,"ener",$C$361:$C$1971,$C1991,$B$361:$B$1971,"&lt;&gt;all")</f>
        <v/>
      </c>
      <c r="AJ1991" s="45">
        <f>SUMIFS(AJ$361:AJ$1971,$A$361:$A$1971,"ener",$C$361:$C$1971,$C1991,$B$361:$B$1971,"&lt;&gt;all")</f>
        <v/>
      </c>
      <c r="AK1991" s="45">
        <f>SUMIFS(AK$361:AK$1971,$A$361:$A$1971,"ener",$C$361:$C$1971,$C1991,$B$361:$B$1971,"&lt;&gt;all")</f>
        <v/>
      </c>
      <c r="AL1991" s="45">
        <f>SUMIFS(AL$361:AL$1971,$A$361:$A$1971,"ener",$C$361:$C$1971,$C1991,$B$361:$B$1971,"&lt;&gt;all")</f>
        <v/>
      </c>
      <c r="AM1991" s="45">
        <f>SUMIFS(AM$361:AM$1971,$A$361:$A$1971,"ener",$C$361:$C$1971,$C1991,$B$361:$B$1971,"&lt;&gt;all")</f>
        <v/>
      </c>
      <c r="AN1991" s="45">
        <f>SUMIFS(AN$361:AN$1971,$A$361:$A$1971,"ener",$C$361:$C$1971,$C1991,$B$361:$B$1971,"&lt;&gt;all")</f>
        <v/>
      </c>
      <c r="AO1991" s="45">
        <f>SUMIFS(AO$361:AO$1971,$A$361:$A$1971,"ener",$C$361:$C$1971,$C1991,$B$361:$B$1971,"&lt;&gt;all")</f>
        <v/>
      </c>
      <c r="AP1991" s="45">
        <f>SUMIFS(AP$361:AP$1971,$A$361:$A$1971,"ener",$C$361:$C$1971,$C1991,$B$361:$B$1971,"&lt;&gt;all")</f>
        <v/>
      </c>
      <c r="AQ1991" s="45">
        <f>SUMIFS(AQ$361:AQ$1971,$A$361:$A$1971,"ener",$C$361:$C$1971,$C1991,$B$361:$B$1971,"&lt;&gt;all")</f>
        <v/>
      </c>
      <c r="AR1991" s="45">
        <f>SUMIFS(AR$361:AR$1971,$A$361:$A$1971,"ener",$C$361:$C$1971,$C1991,$B$361:$B$1971,"&lt;&gt;all")</f>
        <v/>
      </c>
      <c r="AS1991" s="45">
        <f>SUMIFS(AS$361:AS$1971,$A$361:$A$1971,"ener",$C$361:$C$1971,$C1991,$B$361:$B$1971,"&lt;&gt;all")</f>
        <v/>
      </c>
      <c r="AT1991" s="45">
        <f>SUMIFS(AT$361:AT$1971,$A$361:$A$1971,"ener",$C$361:$C$1971,$C1991,$B$361:$B$1971,"&lt;&gt;all")</f>
        <v/>
      </c>
      <c r="AU1991" s="45">
        <f>SUMIFS(AU$361:AU$1971,$A$361:$A$1971,"ener",$C$361:$C$1971,$C1991,$B$361:$B$1971,"&lt;&gt;all")</f>
        <v/>
      </c>
      <c r="AV1991" s="45">
        <f>SUMIFS(AV$361:AV$1971,$A$361:$A$1971,"ener",$C$361:$C$1971,$C1991,$B$361:$B$1971,"&lt;&gt;all")</f>
        <v/>
      </c>
      <c r="AW1991" s="45">
        <f>SUMIFS(AW$361:AW$1971,$A$361:$A$1971,"ener",$C$361:$C$1971,$C1991,$B$361:$B$1971,"&lt;&gt;all")</f>
        <v/>
      </c>
      <c r="AX1991" s="45">
        <f>SUMIFS(AX$361:AX$1971,$A$361:$A$1971,"ener",$C$361:$C$1971,$C1991,$B$361:$B$1971,"&lt;&gt;all")</f>
        <v/>
      </c>
      <c r="AY1991" s="45">
        <f>SUMIFS(AY$361:AY$1971,$A$361:$A$1971,"ener",$C$361:$C$1971,$C1991,$B$361:$B$1971,"&lt;&gt;all")</f>
        <v/>
      </c>
    </row>
    <row r="1992" hidden="1" outlineLevel="1"/>
    <row r="1993" hidden="1" outlineLevel="1">
      <c r="A1993" s="14" t="inlineStr">
        <is>
          <t>ener</t>
        </is>
      </c>
      <c r="B1993" s="14" t="inlineStr">
        <is>
          <t>coa</t>
        </is>
      </c>
      <c r="C1993" s="14" t="inlineStr">
        <is>
          <t>all</t>
        </is>
      </c>
      <c r="H1993" s="14">
        <f>INDEX(Variables!$B$5:$B$105,MATCH($A1993,Variables!$A$5:$A$105,0))&amp;IF($C1993="",""," | "&amp;INDEX(Mapping!$B$5:$B$26,MATCH($C1993,Mapping!$A$5:$A$26,0))&amp;" | "&amp;INDEX(Mapping!$B$30:$B$41,MATCH($B1993,Mapping!$A$30:$A$41,0)))</f>
        <v/>
      </c>
      <c r="I1993" s="14">
        <f>INDEX(Variables!$C$5:$C$105,MATCH($A1993,Variables!$A$5:$A$105,0))</f>
        <v/>
      </c>
      <c r="J1993" s="14">
        <f>INDEX(Variables!$E$5:$E$105,MATCH($A1993,Variables!$A$5:$A$105,0))</f>
        <v/>
      </c>
      <c r="K1993" s="11">
        <f>LOWER(Settings!$C$4)&amp;".mit."&amp;$A1993&amp;IF($C1993="","","."&amp;$C1993&amp;"."&amp;$B1993)&amp;IF(INDEX(Variables!$D$5:$D$105,MATCH($A1993,Variables!$A$5:$A$105,0))="","","."&amp;INDEX(Variables!$D$5:$D$105,MATCH($A1993,Variables!$A$5:$A$105,0)))&amp;"."&amp;K$5</f>
        <v/>
      </c>
      <c r="L1993" s="44">
        <f>SUMIFS(L$361:L$1971,$A$361:$A$1971,"ener",$B$361:$B$1971,$B1993)</f>
        <v/>
      </c>
      <c r="M1993" s="45">
        <f>SUMIFS(M$361:M$1971,$A$361:$A$1971,"ener",$B$361:$B$1971,$B1993)</f>
        <v/>
      </c>
      <c r="N1993" s="45">
        <f>SUMIFS(N$361:N$1971,$A$361:$A$1971,"ener",$B$361:$B$1971,$B1993)</f>
        <v/>
      </c>
      <c r="O1993" s="45">
        <f>SUMIFS(O$361:O$1971,$A$361:$A$1971,"ener",$B$361:$B$1971,$B1993)</f>
        <v/>
      </c>
      <c r="P1993" s="45">
        <f>SUMIFS(P$361:P$1971,$A$361:$A$1971,"ener",$B$361:$B$1971,$B1993)</f>
        <v/>
      </c>
      <c r="Q1993" s="45">
        <f>SUMIFS(Q$361:Q$1971,$A$361:$A$1971,"ener",$B$361:$B$1971,$B1993)</f>
        <v/>
      </c>
      <c r="R1993" s="45">
        <f>SUMIFS(R$361:R$1971,$A$361:$A$1971,"ener",$B$361:$B$1971,$B1993)</f>
        <v/>
      </c>
      <c r="S1993" s="45">
        <f>SUMIFS(S$361:S$1971,$A$361:$A$1971,"ener",$B$361:$B$1971,$B1993)</f>
        <v/>
      </c>
      <c r="T1993" s="45">
        <f>SUMIFS(T$361:T$1971,$A$361:$A$1971,"ener",$B$361:$B$1971,$B1993)</f>
        <v/>
      </c>
      <c r="U1993" s="45">
        <f>SUMIFS(U$361:U$1971,$A$361:$A$1971,"ener",$B$361:$B$1971,$B1993)</f>
        <v/>
      </c>
      <c r="V1993" s="45">
        <f>SUMIFS(V$361:V$1971,$A$361:$A$1971,"ener",$B$361:$B$1971,$B1993)</f>
        <v/>
      </c>
      <c r="W1993" s="45">
        <f>SUMIFS(W$361:W$1971,$A$361:$A$1971,"ener",$B$361:$B$1971,$B1993)</f>
        <v/>
      </c>
      <c r="X1993" s="45">
        <f>SUMIFS(X$361:X$1971,$A$361:$A$1971,"ener",$B$361:$B$1971,$B1993)</f>
        <v/>
      </c>
      <c r="Y1993" s="45">
        <f>SUMIFS(Y$361:Y$1971,$A$361:$A$1971,"ener",$B$361:$B$1971,$B1993)</f>
        <v/>
      </c>
      <c r="Z1993" s="45">
        <f>SUMIFS(Z$361:Z$1971,$A$361:$A$1971,"ener",$B$361:$B$1971,$B1993)</f>
        <v/>
      </c>
      <c r="AA1993" s="45">
        <f>SUMIFS(AA$361:AA$1971,$A$361:$A$1971,"ener",$B$361:$B$1971,$B1993)</f>
        <v/>
      </c>
      <c r="AB1993" s="45">
        <f>SUMIFS(AB$361:AB$1971,$A$361:$A$1971,"ener",$B$361:$B$1971,$B1993)</f>
        <v/>
      </c>
      <c r="AC1993" s="45">
        <f>SUMIFS(AC$361:AC$1971,$A$361:$A$1971,"ener",$B$361:$B$1971,$B1993)</f>
        <v/>
      </c>
      <c r="AD1993" s="45">
        <f>SUMIFS(AD$361:AD$1971,$A$361:$A$1971,"ener",$B$361:$B$1971,$B1993)</f>
        <v/>
      </c>
      <c r="AF1993" s="11">
        <f>LOWER(Settings!$C$4)&amp;".mit."&amp;$A1993&amp;IF($C1993="","","."&amp;$C1993&amp;"."&amp;$B1993)&amp;IF(INDEX(Variables!$D$5:$D$105,MATCH($A1993,Variables!$A$5:$A$105,0))="","","."&amp;INDEX(Variables!$D$5:$D$105,MATCH($A1993,Variables!$A$5:$A$105,0)))&amp;"."&amp;AF$5</f>
        <v/>
      </c>
      <c r="AG1993" s="44">
        <f>SUMIFS(AG$361:AG$1971,$A$361:$A$1971,"ener",$B$361:$B$1971,$B1993)</f>
        <v/>
      </c>
      <c r="AH1993" s="45">
        <f>SUMIFS(AH$361:AH$1971,$A$361:$A$1971,"ener",$B$361:$B$1971,$B1993)</f>
        <v/>
      </c>
      <c r="AI1993" s="45">
        <f>SUMIFS(AI$361:AI$1971,$A$361:$A$1971,"ener",$B$361:$B$1971,$B1993)</f>
        <v/>
      </c>
      <c r="AJ1993" s="45">
        <f>SUMIFS(AJ$361:AJ$1971,$A$361:$A$1971,"ener",$B$361:$B$1971,$B1993)</f>
        <v/>
      </c>
      <c r="AK1993" s="45">
        <f>SUMIFS(AK$361:AK$1971,$A$361:$A$1971,"ener",$B$361:$B$1971,$B1993)</f>
        <v/>
      </c>
      <c r="AL1993" s="45">
        <f>SUMIFS(AL$361:AL$1971,$A$361:$A$1971,"ener",$B$361:$B$1971,$B1993)</f>
        <v/>
      </c>
      <c r="AM1993" s="45">
        <f>SUMIFS(AM$361:AM$1971,$A$361:$A$1971,"ener",$B$361:$B$1971,$B1993)</f>
        <v/>
      </c>
      <c r="AN1993" s="45">
        <f>SUMIFS(AN$361:AN$1971,$A$361:$A$1971,"ener",$B$361:$B$1971,$B1993)</f>
        <v/>
      </c>
      <c r="AO1993" s="45">
        <f>SUMIFS(AO$361:AO$1971,$A$361:$A$1971,"ener",$B$361:$B$1971,$B1993)</f>
        <v/>
      </c>
      <c r="AP1993" s="45">
        <f>SUMIFS(AP$361:AP$1971,$A$361:$A$1971,"ener",$B$361:$B$1971,$B1993)</f>
        <v/>
      </c>
      <c r="AQ1993" s="45">
        <f>SUMIFS(AQ$361:AQ$1971,$A$361:$A$1971,"ener",$B$361:$B$1971,$B1993)</f>
        <v/>
      </c>
      <c r="AR1993" s="45">
        <f>SUMIFS(AR$361:AR$1971,$A$361:$A$1971,"ener",$B$361:$B$1971,$B1993)</f>
        <v/>
      </c>
      <c r="AS1993" s="45">
        <f>SUMIFS(AS$361:AS$1971,$A$361:$A$1971,"ener",$B$361:$B$1971,$B1993)</f>
        <v/>
      </c>
      <c r="AT1993" s="45">
        <f>SUMIFS(AT$361:AT$1971,$A$361:$A$1971,"ener",$B$361:$B$1971,$B1993)</f>
        <v/>
      </c>
      <c r="AU1993" s="45">
        <f>SUMIFS(AU$361:AU$1971,$A$361:$A$1971,"ener",$B$361:$B$1971,$B1993)</f>
        <v/>
      </c>
      <c r="AV1993" s="45">
        <f>SUMIFS(AV$361:AV$1971,$A$361:$A$1971,"ener",$B$361:$B$1971,$B1993)</f>
        <v/>
      </c>
      <c r="AW1993" s="45">
        <f>SUMIFS(AW$361:AW$1971,$A$361:$A$1971,"ener",$B$361:$B$1971,$B1993)</f>
        <v/>
      </c>
      <c r="AX1993" s="45">
        <f>SUMIFS(AX$361:AX$1971,$A$361:$A$1971,"ener",$B$361:$B$1971,$B1993)</f>
        <v/>
      </c>
      <c r="AY1993" s="45">
        <f>SUMIFS(AY$361:AY$1971,$A$361:$A$1971,"ener",$B$361:$B$1971,$B1993)</f>
        <v/>
      </c>
    </row>
    <row r="1994" hidden="1" outlineLevel="1">
      <c r="A1994" s="14" t="inlineStr">
        <is>
          <t>ener</t>
        </is>
      </c>
      <c r="B1994" s="14" t="inlineStr">
        <is>
          <t>nga</t>
        </is>
      </c>
      <c r="C1994" s="14" t="inlineStr">
        <is>
          <t>all</t>
        </is>
      </c>
      <c r="H1994" s="14">
        <f>INDEX(Variables!$B$5:$B$105,MATCH($A1994,Variables!$A$5:$A$105,0))&amp;IF($C1994="",""," | "&amp;INDEX(Mapping!$B$5:$B$26,MATCH($C1994,Mapping!$A$5:$A$26,0))&amp;" | "&amp;INDEX(Mapping!$B$30:$B$41,MATCH($B1994,Mapping!$A$30:$A$41,0)))</f>
        <v/>
      </c>
      <c r="I1994" s="14">
        <f>INDEX(Variables!$C$5:$C$105,MATCH($A1994,Variables!$A$5:$A$105,0))</f>
        <v/>
      </c>
      <c r="J1994" s="14">
        <f>INDEX(Variables!$E$5:$E$105,MATCH($A1994,Variables!$A$5:$A$105,0))</f>
        <v/>
      </c>
      <c r="K1994" s="11">
        <f>LOWER(Settings!$C$4)&amp;".mit."&amp;$A1994&amp;IF($C1994="","","."&amp;$C1994&amp;"."&amp;$B1994)&amp;IF(INDEX(Variables!$D$5:$D$105,MATCH($A1994,Variables!$A$5:$A$105,0))="","","."&amp;INDEX(Variables!$D$5:$D$105,MATCH($A1994,Variables!$A$5:$A$105,0)))&amp;"."&amp;K$5</f>
        <v/>
      </c>
      <c r="L1994" s="44">
        <f>SUMIFS(L$361:L$1971,$A$361:$A$1971,"ener",$B$361:$B$1971,$B1994)</f>
        <v/>
      </c>
      <c r="M1994" s="45">
        <f>SUMIFS(M$361:M$1971,$A$361:$A$1971,"ener",$B$361:$B$1971,$B1994)</f>
        <v/>
      </c>
      <c r="N1994" s="45">
        <f>SUMIFS(N$361:N$1971,$A$361:$A$1971,"ener",$B$361:$B$1971,$B1994)</f>
        <v/>
      </c>
      <c r="O1994" s="45">
        <f>SUMIFS(O$361:O$1971,$A$361:$A$1971,"ener",$B$361:$B$1971,$B1994)</f>
        <v/>
      </c>
      <c r="P1994" s="45">
        <f>SUMIFS(P$361:P$1971,$A$361:$A$1971,"ener",$B$361:$B$1971,$B1994)</f>
        <v/>
      </c>
      <c r="Q1994" s="45">
        <f>SUMIFS(Q$361:Q$1971,$A$361:$A$1971,"ener",$B$361:$B$1971,$B1994)</f>
        <v/>
      </c>
      <c r="R1994" s="45">
        <f>SUMIFS(R$361:R$1971,$A$361:$A$1971,"ener",$B$361:$B$1971,$B1994)</f>
        <v/>
      </c>
      <c r="S1994" s="45">
        <f>SUMIFS(S$361:S$1971,$A$361:$A$1971,"ener",$B$361:$B$1971,$B1994)</f>
        <v/>
      </c>
      <c r="T1994" s="45">
        <f>SUMIFS(T$361:T$1971,$A$361:$A$1971,"ener",$B$361:$B$1971,$B1994)</f>
        <v/>
      </c>
      <c r="U1994" s="45">
        <f>SUMIFS(U$361:U$1971,$A$361:$A$1971,"ener",$B$361:$B$1971,$B1994)</f>
        <v/>
      </c>
      <c r="V1994" s="45">
        <f>SUMIFS(V$361:V$1971,$A$361:$A$1971,"ener",$B$361:$B$1971,$B1994)</f>
        <v/>
      </c>
      <c r="W1994" s="45">
        <f>SUMIFS(W$361:W$1971,$A$361:$A$1971,"ener",$B$361:$B$1971,$B1994)</f>
        <v/>
      </c>
      <c r="X1994" s="45">
        <f>SUMIFS(X$361:X$1971,$A$361:$A$1971,"ener",$B$361:$B$1971,$B1994)</f>
        <v/>
      </c>
      <c r="Y1994" s="45">
        <f>SUMIFS(Y$361:Y$1971,$A$361:$A$1971,"ener",$B$361:$B$1971,$B1994)</f>
        <v/>
      </c>
      <c r="Z1994" s="45">
        <f>SUMIFS(Z$361:Z$1971,$A$361:$A$1971,"ener",$B$361:$B$1971,$B1994)</f>
        <v/>
      </c>
      <c r="AA1994" s="45">
        <f>SUMIFS(AA$361:AA$1971,$A$361:$A$1971,"ener",$B$361:$B$1971,$B1994)</f>
        <v/>
      </c>
      <c r="AB1994" s="45">
        <f>SUMIFS(AB$361:AB$1971,$A$361:$A$1971,"ener",$B$361:$B$1971,$B1994)</f>
        <v/>
      </c>
      <c r="AC1994" s="45">
        <f>SUMIFS(AC$361:AC$1971,$A$361:$A$1971,"ener",$B$361:$B$1971,$B1994)</f>
        <v/>
      </c>
      <c r="AD1994" s="45">
        <f>SUMIFS(AD$361:AD$1971,$A$361:$A$1971,"ener",$B$361:$B$1971,$B1994)</f>
        <v/>
      </c>
      <c r="AF1994" s="11">
        <f>LOWER(Settings!$C$4)&amp;".mit."&amp;$A1994&amp;IF($C1994="","","."&amp;$C1994&amp;"."&amp;$B1994)&amp;IF(INDEX(Variables!$D$5:$D$105,MATCH($A1994,Variables!$A$5:$A$105,0))="","","."&amp;INDEX(Variables!$D$5:$D$105,MATCH($A1994,Variables!$A$5:$A$105,0)))&amp;"."&amp;AF$5</f>
        <v/>
      </c>
      <c r="AG1994" s="44">
        <f>SUMIFS(AG$361:AG$1971,$A$361:$A$1971,"ener",$B$361:$B$1971,$B1994)</f>
        <v/>
      </c>
      <c r="AH1994" s="45">
        <f>SUMIFS(AH$361:AH$1971,$A$361:$A$1971,"ener",$B$361:$B$1971,$B1994)</f>
        <v/>
      </c>
      <c r="AI1994" s="45">
        <f>SUMIFS(AI$361:AI$1971,$A$361:$A$1971,"ener",$B$361:$B$1971,$B1994)</f>
        <v/>
      </c>
      <c r="AJ1994" s="45">
        <f>SUMIFS(AJ$361:AJ$1971,$A$361:$A$1971,"ener",$B$361:$B$1971,$B1994)</f>
        <v/>
      </c>
      <c r="AK1994" s="45">
        <f>SUMIFS(AK$361:AK$1971,$A$361:$A$1971,"ener",$B$361:$B$1971,$B1994)</f>
        <v/>
      </c>
      <c r="AL1994" s="45">
        <f>SUMIFS(AL$361:AL$1971,$A$361:$A$1971,"ener",$B$361:$B$1971,$B1994)</f>
        <v/>
      </c>
      <c r="AM1994" s="45">
        <f>SUMIFS(AM$361:AM$1971,$A$361:$A$1971,"ener",$B$361:$B$1971,$B1994)</f>
        <v/>
      </c>
      <c r="AN1994" s="45">
        <f>SUMIFS(AN$361:AN$1971,$A$361:$A$1971,"ener",$B$361:$B$1971,$B1994)</f>
        <v/>
      </c>
      <c r="AO1994" s="45">
        <f>SUMIFS(AO$361:AO$1971,$A$361:$A$1971,"ener",$B$361:$B$1971,$B1994)</f>
        <v/>
      </c>
      <c r="AP1994" s="45">
        <f>SUMIFS(AP$361:AP$1971,$A$361:$A$1971,"ener",$B$361:$B$1971,$B1994)</f>
        <v/>
      </c>
      <c r="AQ1994" s="45">
        <f>SUMIFS(AQ$361:AQ$1971,$A$361:$A$1971,"ener",$B$361:$B$1971,$B1994)</f>
        <v/>
      </c>
      <c r="AR1994" s="45">
        <f>SUMIFS(AR$361:AR$1971,$A$361:$A$1971,"ener",$B$361:$B$1971,$B1994)</f>
        <v/>
      </c>
      <c r="AS1994" s="45">
        <f>SUMIFS(AS$361:AS$1971,$A$361:$A$1971,"ener",$B$361:$B$1971,$B1994)</f>
        <v/>
      </c>
      <c r="AT1994" s="45">
        <f>SUMIFS(AT$361:AT$1971,$A$361:$A$1971,"ener",$B$361:$B$1971,$B1994)</f>
        <v/>
      </c>
      <c r="AU1994" s="45">
        <f>SUMIFS(AU$361:AU$1971,$A$361:$A$1971,"ener",$B$361:$B$1971,$B1994)</f>
        <v/>
      </c>
      <c r="AV1994" s="45">
        <f>SUMIFS(AV$361:AV$1971,$A$361:$A$1971,"ener",$B$361:$B$1971,$B1994)</f>
        <v/>
      </c>
      <c r="AW1994" s="45">
        <f>SUMIFS(AW$361:AW$1971,$A$361:$A$1971,"ener",$B$361:$B$1971,$B1994)</f>
        <v/>
      </c>
      <c r="AX1994" s="45">
        <f>SUMIFS(AX$361:AX$1971,$A$361:$A$1971,"ener",$B$361:$B$1971,$B1994)</f>
        <v/>
      </c>
      <c r="AY1994" s="45">
        <f>SUMIFS(AY$361:AY$1971,$A$361:$A$1971,"ener",$B$361:$B$1971,$B1994)</f>
        <v/>
      </c>
    </row>
    <row r="1995" hidden="1" outlineLevel="1">
      <c r="A1995" s="14" t="inlineStr">
        <is>
          <t>ener</t>
        </is>
      </c>
      <c r="B1995" s="14" t="inlineStr">
        <is>
          <t>gso</t>
        </is>
      </c>
      <c r="C1995" s="14" t="inlineStr">
        <is>
          <t>all</t>
        </is>
      </c>
      <c r="H1995" s="14">
        <f>INDEX(Variables!$B$5:$B$105,MATCH($A1995,Variables!$A$5:$A$105,0))&amp;IF($C1995="",""," | "&amp;INDEX(Mapping!$B$5:$B$26,MATCH($C1995,Mapping!$A$5:$A$26,0))&amp;" | "&amp;INDEX(Mapping!$B$30:$B$41,MATCH($B1995,Mapping!$A$30:$A$41,0)))</f>
        <v/>
      </c>
      <c r="I1995" s="14">
        <f>INDEX(Variables!$C$5:$C$105,MATCH($A1995,Variables!$A$5:$A$105,0))</f>
        <v/>
      </c>
      <c r="J1995" s="14">
        <f>INDEX(Variables!$E$5:$E$105,MATCH($A1995,Variables!$A$5:$A$105,0))</f>
        <v/>
      </c>
      <c r="K1995" s="11">
        <f>LOWER(Settings!$C$4)&amp;".mit."&amp;$A1995&amp;IF($C1995="","","."&amp;$C1995&amp;"."&amp;$B1995)&amp;IF(INDEX(Variables!$D$5:$D$105,MATCH($A1995,Variables!$A$5:$A$105,0))="","","."&amp;INDEX(Variables!$D$5:$D$105,MATCH($A1995,Variables!$A$5:$A$105,0)))&amp;"."&amp;K$5</f>
        <v/>
      </c>
      <c r="L1995" s="44">
        <f>SUMIFS(L$361:L$1971,$A$361:$A$1971,"ener",$B$361:$B$1971,$B1995)</f>
        <v/>
      </c>
      <c r="M1995" s="45">
        <f>SUMIFS(M$361:M$1971,$A$361:$A$1971,"ener",$B$361:$B$1971,$B1995)</f>
        <v/>
      </c>
      <c r="N1995" s="45">
        <f>SUMIFS(N$361:N$1971,$A$361:$A$1971,"ener",$B$361:$B$1971,$B1995)</f>
        <v/>
      </c>
      <c r="O1995" s="45">
        <f>SUMIFS(O$361:O$1971,$A$361:$A$1971,"ener",$B$361:$B$1971,$B1995)</f>
        <v/>
      </c>
      <c r="P1995" s="45">
        <f>SUMIFS(P$361:P$1971,$A$361:$A$1971,"ener",$B$361:$B$1971,$B1995)</f>
        <v/>
      </c>
      <c r="Q1995" s="45">
        <f>SUMIFS(Q$361:Q$1971,$A$361:$A$1971,"ener",$B$361:$B$1971,$B1995)</f>
        <v/>
      </c>
      <c r="R1995" s="45">
        <f>SUMIFS(R$361:R$1971,$A$361:$A$1971,"ener",$B$361:$B$1971,$B1995)</f>
        <v/>
      </c>
      <c r="S1995" s="45">
        <f>SUMIFS(S$361:S$1971,$A$361:$A$1971,"ener",$B$361:$B$1971,$B1995)</f>
        <v/>
      </c>
      <c r="T1995" s="45">
        <f>SUMIFS(T$361:T$1971,$A$361:$A$1971,"ener",$B$361:$B$1971,$B1995)</f>
        <v/>
      </c>
      <c r="U1995" s="45">
        <f>SUMIFS(U$361:U$1971,$A$361:$A$1971,"ener",$B$361:$B$1971,$B1995)</f>
        <v/>
      </c>
      <c r="V1995" s="45">
        <f>SUMIFS(V$361:V$1971,$A$361:$A$1971,"ener",$B$361:$B$1971,$B1995)</f>
        <v/>
      </c>
      <c r="W1995" s="45">
        <f>SUMIFS(W$361:W$1971,$A$361:$A$1971,"ener",$B$361:$B$1971,$B1995)</f>
        <v/>
      </c>
      <c r="X1995" s="45">
        <f>SUMIFS(X$361:X$1971,$A$361:$A$1971,"ener",$B$361:$B$1971,$B1995)</f>
        <v/>
      </c>
      <c r="Y1995" s="45">
        <f>SUMIFS(Y$361:Y$1971,$A$361:$A$1971,"ener",$B$361:$B$1971,$B1995)</f>
        <v/>
      </c>
      <c r="Z1995" s="45">
        <f>SUMIFS(Z$361:Z$1971,$A$361:$A$1971,"ener",$B$361:$B$1971,$B1995)</f>
        <v/>
      </c>
      <c r="AA1995" s="45">
        <f>SUMIFS(AA$361:AA$1971,$A$361:$A$1971,"ener",$B$361:$B$1971,$B1995)</f>
        <v/>
      </c>
      <c r="AB1995" s="45">
        <f>SUMIFS(AB$361:AB$1971,$A$361:$A$1971,"ener",$B$361:$B$1971,$B1995)</f>
        <v/>
      </c>
      <c r="AC1995" s="45">
        <f>SUMIFS(AC$361:AC$1971,$A$361:$A$1971,"ener",$B$361:$B$1971,$B1995)</f>
        <v/>
      </c>
      <c r="AD1995" s="45">
        <f>SUMIFS(AD$361:AD$1971,$A$361:$A$1971,"ener",$B$361:$B$1971,$B1995)</f>
        <v/>
      </c>
      <c r="AF1995" s="11">
        <f>LOWER(Settings!$C$4)&amp;".mit."&amp;$A1995&amp;IF($C1995="","","."&amp;$C1995&amp;"."&amp;$B1995)&amp;IF(INDEX(Variables!$D$5:$D$105,MATCH($A1995,Variables!$A$5:$A$105,0))="","","."&amp;INDEX(Variables!$D$5:$D$105,MATCH($A1995,Variables!$A$5:$A$105,0)))&amp;"."&amp;AF$5</f>
        <v/>
      </c>
      <c r="AG1995" s="44">
        <f>SUMIFS(AG$361:AG$1971,$A$361:$A$1971,"ener",$B$361:$B$1971,$B1995)</f>
        <v/>
      </c>
      <c r="AH1995" s="45">
        <f>SUMIFS(AH$361:AH$1971,$A$361:$A$1971,"ener",$B$361:$B$1971,$B1995)</f>
        <v/>
      </c>
      <c r="AI1995" s="45">
        <f>SUMIFS(AI$361:AI$1971,$A$361:$A$1971,"ener",$B$361:$B$1971,$B1995)</f>
        <v/>
      </c>
      <c r="AJ1995" s="45">
        <f>SUMIFS(AJ$361:AJ$1971,$A$361:$A$1971,"ener",$B$361:$B$1971,$B1995)</f>
        <v/>
      </c>
      <c r="AK1995" s="45">
        <f>SUMIFS(AK$361:AK$1971,$A$361:$A$1971,"ener",$B$361:$B$1971,$B1995)</f>
        <v/>
      </c>
      <c r="AL1995" s="45">
        <f>SUMIFS(AL$361:AL$1971,$A$361:$A$1971,"ener",$B$361:$B$1971,$B1995)</f>
        <v/>
      </c>
      <c r="AM1995" s="45">
        <f>SUMIFS(AM$361:AM$1971,$A$361:$A$1971,"ener",$B$361:$B$1971,$B1995)</f>
        <v/>
      </c>
      <c r="AN1995" s="45">
        <f>SUMIFS(AN$361:AN$1971,$A$361:$A$1971,"ener",$B$361:$B$1971,$B1995)</f>
        <v/>
      </c>
      <c r="AO1995" s="45">
        <f>SUMIFS(AO$361:AO$1971,$A$361:$A$1971,"ener",$B$361:$B$1971,$B1995)</f>
        <v/>
      </c>
      <c r="AP1995" s="45">
        <f>SUMIFS(AP$361:AP$1971,$A$361:$A$1971,"ener",$B$361:$B$1971,$B1995)</f>
        <v/>
      </c>
      <c r="AQ1995" s="45">
        <f>SUMIFS(AQ$361:AQ$1971,$A$361:$A$1971,"ener",$B$361:$B$1971,$B1995)</f>
        <v/>
      </c>
      <c r="AR1995" s="45">
        <f>SUMIFS(AR$361:AR$1971,$A$361:$A$1971,"ener",$B$361:$B$1971,$B1995)</f>
        <v/>
      </c>
      <c r="AS1995" s="45">
        <f>SUMIFS(AS$361:AS$1971,$A$361:$A$1971,"ener",$B$361:$B$1971,$B1995)</f>
        <v/>
      </c>
      <c r="AT1995" s="45">
        <f>SUMIFS(AT$361:AT$1971,$A$361:$A$1971,"ener",$B$361:$B$1971,$B1995)</f>
        <v/>
      </c>
      <c r="AU1995" s="45">
        <f>SUMIFS(AU$361:AU$1971,$A$361:$A$1971,"ener",$B$361:$B$1971,$B1995)</f>
        <v/>
      </c>
      <c r="AV1995" s="45">
        <f>SUMIFS(AV$361:AV$1971,$A$361:$A$1971,"ener",$B$361:$B$1971,$B1995)</f>
        <v/>
      </c>
      <c r="AW1995" s="45">
        <f>SUMIFS(AW$361:AW$1971,$A$361:$A$1971,"ener",$B$361:$B$1971,$B1995)</f>
        <v/>
      </c>
      <c r="AX1995" s="45">
        <f>SUMIFS(AX$361:AX$1971,$A$361:$A$1971,"ener",$B$361:$B$1971,$B1995)</f>
        <v/>
      </c>
      <c r="AY1995" s="45">
        <f>SUMIFS(AY$361:AY$1971,$A$361:$A$1971,"ener",$B$361:$B$1971,$B1995)</f>
        <v/>
      </c>
    </row>
    <row r="1996" hidden="1" outlineLevel="1">
      <c r="A1996" s="14" t="inlineStr">
        <is>
          <t>ener</t>
        </is>
      </c>
      <c r="B1996" s="14" t="inlineStr">
        <is>
          <t>die</t>
        </is>
      </c>
      <c r="C1996" s="14" t="inlineStr">
        <is>
          <t>all</t>
        </is>
      </c>
      <c r="H1996" s="14">
        <f>INDEX(Variables!$B$5:$B$105,MATCH($A1996,Variables!$A$5:$A$105,0))&amp;IF($C1996="",""," | "&amp;INDEX(Mapping!$B$5:$B$26,MATCH($C1996,Mapping!$A$5:$A$26,0))&amp;" | "&amp;INDEX(Mapping!$B$30:$B$41,MATCH($B1996,Mapping!$A$30:$A$41,0)))</f>
        <v/>
      </c>
      <c r="I1996" s="14">
        <f>INDEX(Variables!$C$5:$C$105,MATCH($A1996,Variables!$A$5:$A$105,0))</f>
        <v/>
      </c>
      <c r="J1996" s="14">
        <f>INDEX(Variables!$E$5:$E$105,MATCH($A1996,Variables!$A$5:$A$105,0))</f>
        <v/>
      </c>
      <c r="K1996" s="11">
        <f>LOWER(Settings!$C$4)&amp;".mit."&amp;$A1996&amp;IF($C1996="","","."&amp;$C1996&amp;"."&amp;$B1996)&amp;IF(INDEX(Variables!$D$5:$D$105,MATCH($A1996,Variables!$A$5:$A$105,0))="","","."&amp;INDEX(Variables!$D$5:$D$105,MATCH($A1996,Variables!$A$5:$A$105,0)))&amp;"."&amp;K$5</f>
        <v/>
      </c>
      <c r="L1996" s="44">
        <f>SUMIFS(L$361:L$1971,$A$361:$A$1971,"ener",$B$361:$B$1971,$B1996)</f>
        <v/>
      </c>
      <c r="M1996" s="45">
        <f>SUMIFS(M$361:M$1971,$A$361:$A$1971,"ener",$B$361:$B$1971,$B1996)</f>
        <v/>
      </c>
      <c r="N1996" s="45">
        <f>SUMIFS(N$361:N$1971,$A$361:$A$1971,"ener",$B$361:$B$1971,$B1996)</f>
        <v/>
      </c>
      <c r="O1996" s="45">
        <f>SUMIFS(O$361:O$1971,$A$361:$A$1971,"ener",$B$361:$B$1971,$B1996)</f>
        <v/>
      </c>
      <c r="P1996" s="45">
        <f>SUMIFS(P$361:P$1971,$A$361:$A$1971,"ener",$B$361:$B$1971,$B1996)</f>
        <v/>
      </c>
      <c r="Q1996" s="45">
        <f>SUMIFS(Q$361:Q$1971,$A$361:$A$1971,"ener",$B$361:$B$1971,$B1996)</f>
        <v/>
      </c>
      <c r="R1996" s="45">
        <f>SUMIFS(R$361:R$1971,$A$361:$A$1971,"ener",$B$361:$B$1971,$B1996)</f>
        <v/>
      </c>
      <c r="S1996" s="45">
        <f>SUMIFS(S$361:S$1971,$A$361:$A$1971,"ener",$B$361:$B$1971,$B1996)</f>
        <v/>
      </c>
      <c r="T1996" s="45">
        <f>SUMIFS(T$361:T$1971,$A$361:$A$1971,"ener",$B$361:$B$1971,$B1996)</f>
        <v/>
      </c>
      <c r="U1996" s="45">
        <f>SUMIFS(U$361:U$1971,$A$361:$A$1971,"ener",$B$361:$B$1971,$B1996)</f>
        <v/>
      </c>
      <c r="V1996" s="45">
        <f>SUMIFS(V$361:V$1971,$A$361:$A$1971,"ener",$B$361:$B$1971,$B1996)</f>
        <v/>
      </c>
      <c r="W1996" s="45">
        <f>SUMIFS(W$361:W$1971,$A$361:$A$1971,"ener",$B$361:$B$1971,$B1996)</f>
        <v/>
      </c>
      <c r="X1996" s="45">
        <f>SUMIFS(X$361:X$1971,$A$361:$A$1971,"ener",$B$361:$B$1971,$B1996)</f>
        <v/>
      </c>
      <c r="Y1996" s="45">
        <f>SUMIFS(Y$361:Y$1971,$A$361:$A$1971,"ener",$B$361:$B$1971,$B1996)</f>
        <v/>
      </c>
      <c r="Z1996" s="45">
        <f>SUMIFS(Z$361:Z$1971,$A$361:$A$1971,"ener",$B$361:$B$1971,$B1996)</f>
        <v/>
      </c>
      <c r="AA1996" s="45">
        <f>SUMIFS(AA$361:AA$1971,$A$361:$A$1971,"ener",$B$361:$B$1971,$B1996)</f>
        <v/>
      </c>
      <c r="AB1996" s="45">
        <f>SUMIFS(AB$361:AB$1971,$A$361:$A$1971,"ener",$B$361:$B$1971,$B1996)</f>
        <v/>
      </c>
      <c r="AC1996" s="45">
        <f>SUMIFS(AC$361:AC$1971,$A$361:$A$1971,"ener",$B$361:$B$1971,$B1996)</f>
        <v/>
      </c>
      <c r="AD1996" s="45">
        <f>SUMIFS(AD$361:AD$1971,$A$361:$A$1971,"ener",$B$361:$B$1971,$B1996)</f>
        <v/>
      </c>
      <c r="AF1996" s="11">
        <f>LOWER(Settings!$C$4)&amp;".mit."&amp;$A1996&amp;IF($C1996="","","."&amp;$C1996&amp;"."&amp;$B1996)&amp;IF(INDEX(Variables!$D$5:$D$105,MATCH($A1996,Variables!$A$5:$A$105,0))="","","."&amp;INDEX(Variables!$D$5:$D$105,MATCH($A1996,Variables!$A$5:$A$105,0)))&amp;"."&amp;AF$5</f>
        <v/>
      </c>
      <c r="AG1996" s="44">
        <f>SUMIFS(AG$361:AG$1971,$A$361:$A$1971,"ener",$B$361:$B$1971,$B1996)</f>
        <v/>
      </c>
      <c r="AH1996" s="45">
        <f>SUMIFS(AH$361:AH$1971,$A$361:$A$1971,"ener",$B$361:$B$1971,$B1996)</f>
        <v/>
      </c>
      <c r="AI1996" s="45">
        <f>SUMIFS(AI$361:AI$1971,$A$361:$A$1971,"ener",$B$361:$B$1971,$B1996)</f>
        <v/>
      </c>
      <c r="AJ1996" s="45">
        <f>SUMIFS(AJ$361:AJ$1971,$A$361:$A$1971,"ener",$B$361:$B$1971,$B1996)</f>
        <v/>
      </c>
      <c r="AK1996" s="45">
        <f>SUMIFS(AK$361:AK$1971,$A$361:$A$1971,"ener",$B$361:$B$1971,$B1996)</f>
        <v/>
      </c>
      <c r="AL1996" s="45">
        <f>SUMIFS(AL$361:AL$1971,$A$361:$A$1971,"ener",$B$361:$B$1971,$B1996)</f>
        <v/>
      </c>
      <c r="AM1996" s="45">
        <f>SUMIFS(AM$361:AM$1971,$A$361:$A$1971,"ener",$B$361:$B$1971,$B1996)</f>
        <v/>
      </c>
      <c r="AN1996" s="45">
        <f>SUMIFS(AN$361:AN$1971,$A$361:$A$1971,"ener",$B$361:$B$1971,$B1996)</f>
        <v/>
      </c>
      <c r="AO1996" s="45">
        <f>SUMIFS(AO$361:AO$1971,$A$361:$A$1971,"ener",$B$361:$B$1971,$B1996)</f>
        <v/>
      </c>
      <c r="AP1996" s="45">
        <f>SUMIFS(AP$361:AP$1971,$A$361:$A$1971,"ener",$B$361:$B$1971,$B1996)</f>
        <v/>
      </c>
      <c r="AQ1996" s="45">
        <f>SUMIFS(AQ$361:AQ$1971,$A$361:$A$1971,"ener",$B$361:$B$1971,$B1996)</f>
        <v/>
      </c>
      <c r="AR1996" s="45">
        <f>SUMIFS(AR$361:AR$1971,$A$361:$A$1971,"ener",$B$361:$B$1971,$B1996)</f>
        <v/>
      </c>
      <c r="AS1996" s="45">
        <f>SUMIFS(AS$361:AS$1971,$A$361:$A$1971,"ener",$B$361:$B$1971,$B1996)</f>
        <v/>
      </c>
      <c r="AT1996" s="45">
        <f>SUMIFS(AT$361:AT$1971,$A$361:$A$1971,"ener",$B$361:$B$1971,$B1996)</f>
        <v/>
      </c>
      <c r="AU1996" s="45">
        <f>SUMIFS(AU$361:AU$1971,$A$361:$A$1971,"ener",$B$361:$B$1971,$B1996)</f>
        <v/>
      </c>
      <c r="AV1996" s="45">
        <f>SUMIFS(AV$361:AV$1971,$A$361:$A$1971,"ener",$B$361:$B$1971,$B1996)</f>
        <v/>
      </c>
      <c r="AW1996" s="45">
        <f>SUMIFS(AW$361:AW$1971,$A$361:$A$1971,"ener",$B$361:$B$1971,$B1996)</f>
        <v/>
      </c>
      <c r="AX1996" s="45">
        <f>SUMIFS(AX$361:AX$1971,$A$361:$A$1971,"ener",$B$361:$B$1971,$B1996)</f>
        <v/>
      </c>
      <c r="AY1996" s="45">
        <f>SUMIFS(AY$361:AY$1971,$A$361:$A$1971,"ener",$B$361:$B$1971,$B1996)</f>
        <v/>
      </c>
    </row>
    <row r="1997" hidden="1" outlineLevel="1">
      <c r="A1997" s="14" t="inlineStr">
        <is>
          <t>ener</t>
        </is>
      </c>
      <c r="B1997" s="14" t="inlineStr">
        <is>
          <t>lpg</t>
        </is>
      </c>
      <c r="C1997" s="14" t="inlineStr">
        <is>
          <t>all</t>
        </is>
      </c>
      <c r="H1997" s="14">
        <f>INDEX(Variables!$B$5:$B$105,MATCH($A1997,Variables!$A$5:$A$105,0))&amp;IF($C1997="",""," | "&amp;INDEX(Mapping!$B$5:$B$26,MATCH($C1997,Mapping!$A$5:$A$26,0))&amp;" | "&amp;INDEX(Mapping!$B$30:$B$41,MATCH($B1997,Mapping!$A$30:$A$41,0)))</f>
        <v/>
      </c>
      <c r="I1997" s="14">
        <f>INDEX(Variables!$C$5:$C$105,MATCH($A1997,Variables!$A$5:$A$105,0))</f>
        <v/>
      </c>
      <c r="J1997" s="14">
        <f>INDEX(Variables!$E$5:$E$105,MATCH($A1997,Variables!$A$5:$A$105,0))</f>
        <v/>
      </c>
      <c r="K1997" s="11">
        <f>LOWER(Settings!$C$4)&amp;".mit."&amp;$A1997&amp;IF($C1997="","","."&amp;$C1997&amp;"."&amp;$B1997)&amp;IF(INDEX(Variables!$D$5:$D$105,MATCH($A1997,Variables!$A$5:$A$105,0))="","","."&amp;INDEX(Variables!$D$5:$D$105,MATCH($A1997,Variables!$A$5:$A$105,0)))&amp;"."&amp;K$5</f>
        <v/>
      </c>
      <c r="L1997" s="44">
        <f>SUMIFS(L$361:L$1971,$A$361:$A$1971,"ener",$B$361:$B$1971,$B1997)</f>
        <v/>
      </c>
      <c r="M1997" s="45">
        <f>SUMIFS(M$361:M$1971,$A$361:$A$1971,"ener",$B$361:$B$1971,$B1997)</f>
        <v/>
      </c>
      <c r="N1997" s="45">
        <f>SUMIFS(N$361:N$1971,$A$361:$A$1971,"ener",$B$361:$B$1971,$B1997)</f>
        <v/>
      </c>
      <c r="O1997" s="45">
        <f>SUMIFS(O$361:O$1971,$A$361:$A$1971,"ener",$B$361:$B$1971,$B1997)</f>
        <v/>
      </c>
      <c r="P1997" s="45">
        <f>SUMIFS(P$361:P$1971,$A$361:$A$1971,"ener",$B$361:$B$1971,$B1997)</f>
        <v/>
      </c>
      <c r="Q1997" s="45">
        <f>SUMIFS(Q$361:Q$1971,$A$361:$A$1971,"ener",$B$361:$B$1971,$B1997)</f>
        <v/>
      </c>
      <c r="R1997" s="45">
        <f>SUMIFS(R$361:R$1971,$A$361:$A$1971,"ener",$B$361:$B$1971,$B1997)</f>
        <v/>
      </c>
      <c r="S1997" s="45">
        <f>SUMIFS(S$361:S$1971,$A$361:$A$1971,"ener",$B$361:$B$1971,$B1997)</f>
        <v/>
      </c>
      <c r="T1997" s="45">
        <f>SUMIFS(T$361:T$1971,$A$361:$A$1971,"ener",$B$361:$B$1971,$B1997)</f>
        <v/>
      </c>
      <c r="U1997" s="45">
        <f>SUMIFS(U$361:U$1971,$A$361:$A$1971,"ener",$B$361:$B$1971,$B1997)</f>
        <v/>
      </c>
      <c r="V1997" s="45">
        <f>SUMIFS(V$361:V$1971,$A$361:$A$1971,"ener",$B$361:$B$1971,$B1997)</f>
        <v/>
      </c>
      <c r="W1997" s="45">
        <f>SUMIFS(W$361:W$1971,$A$361:$A$1971,"ener",$B$361:$B$1971,$B1997)</f>
        <v/>
      </c>
      <c r="X1997" s="45">
        <f>SUMIFS(X$361:X$1971,$A$361:$A$1971,"ener",$B$361:$B$1971,$B1997)</f>
        <v/>
      </c>
      <c r="Y1997" s="45">
        <f>SUMIFS(Y$361:Y$1971,$A$361:$A$1971,"ener",$B$361:$B$1971,$B1997)</f>
        <v/>
      </c>
      <c r="Z1997" s="45">
        <f>SUMIFS(Z$361:Z$1971,$A$361:$A$1971,"ener",$B$361:$B$1971,$B1997)</f>
        <v/>
      </c>
      <c r="AA1997" s="45">
        <f>SUMIFS(AA$361:AA$1971,$A$361:$A$1971,"ener",$B$361:$B$1971,$B1997)</f>
        <v/>
      </c>
      <c r="AB1997" s="45">
        <f>SUMIFS(AB$361:AB$1971,$A$361:$A$1971,"ener",$B$361:$B$1971,$B1997)</f>
        <v/>
      </c>
      <c r="AC1997" s="45">
        <f>SUMIFS(AC$361:AC$1971,$A$361:$A$1971,"ener",$B$361:$B$1971,$B1997)</f>
        <v/>
      </c>
      <c r="AD1997" s="45">
        <f>SUMIFS(AD$361:AD$1971,$A$361:$A$1971,"ener",$B$361:$B$1971,$B1997)</f>
        <v/>
      </c>
      <c r="AF1997" s="11">
        <f>LOWER(Settings!$C$4)&amp;".mit."&amp;$A1997&amp;IF($C1997="","","."&amp;$C1997&amp;"."&amp;$B1997)&amp;IF(INDEX(Variables!$D$5:$D$105,MATCH($A1997,Variables!$A$5:$A$105,0))="","","."&amp;INDEX(Variables!$D$5:$D$105,MATCH($A1997,Variables!$A$5:$A$105,0)))&amp;"."&amp;AF$5</f>
        <v/>
      </c>
      <c r="AG1997" s="44">
        <f>SUMIFS(AG$361:AG$1971,$A$361:$A$1971,"ener",$B$361:$B$1971,$B1997)</f>
        <v/>
      </c>
      <c r="AH1997" s="45">
        <f>SUMIFS(AH$361:AH$1971,$A$361:$A$1971,"ener",$B$361:$B$1971,$B1997)</f>
        <v/>
      </c>
      <c r="AI1997" s="45">
        <f>SUMIFS(AI$361:AI$1971,$A$361:$A$1971,"ener",$B$361:$B$1971,$B1997)</f>
        <v/>
      </c>
      <c r="AJ1997" s="45">
        <f>SUMIFS(AJ$361:AJ$1971,$A$361:$A$1971,"ener",$B$361:$B$1971,$B1997)</f>
        <v/>
      </c>
      <c r="AK1997" s="45">
        <f>SUMIFS(AK$361:AK$1971,$A$361:$A$1971,"ener",$B$361:$B$1971,$B1997)</f>
        <v/>
      </c>
      <c r="AL1997" s="45">
        <f>SUMIFS(AL$361:AL$1971,$A$361:$A$1971,"ener",$B$361:$B$1971,$B1997)</f>
        <v/>
      </c>
      <c r="AM1997" s="45">
        <f>SUMIFS(AM$361:AM$1971,$A$361:$A$1971,"ener",$B$361:$B$1971,$B1997)</f>
        <v/>
      </c>
      <c r="AN1997" s="45">
        <f>SUMIFS(AN$361:AN$1971,$A$361:$A$1971,"ener",$B$361:$B$1971,$B1997)</f>
        <v/>
      </c>
      <c r="AO1997" s="45">
        <f>SUMIFS(AO$361:AO$1971,$A$361:$A$1971,"ener",$B$361:$B$1971,$B1997)</f>
        <v/>
      </c>
      <c r="AP1997" s="45">
        <f>SUMIFS(AP$361:AP$1971,$A$361:$A$1971,"ener",$B$361:$B$1971,$B1997)</f>
        <v/>
      </c>
      <c r="AQ1997" s="45">
        <f>SUMIFS(AQ$361:AQ$1971,$A$361:$A$1971,"ener",$B$361:$B$1971,$B1997)</f>
        <v/>
      </c>
      <c r="AR1997" s="45">
        <f>SUMIFS(AR$361:AR$1971,$A$361:$A$1971,"ener",$B$361:$B$1971,$B1997)</f>
        <v/>
      </c>
      <c r="AS1997" s="45">
        <f>SUMIFS(AS$361:AS$1971,$A$361:$A$1971,"ener",$B$361:$B$1971,$B1997)</f>
        <v/>
      </c>
      <c r="AT1997" s="45">
        <f>SUMIFS(AT$361:AT$1971,$A$361:$A$1971,"ener",$B$361:$B$1971,$B1997)</f>
        <v/>
      </c>
      <c r="AU1997" s="45">
        <f>SUMIFS(AU$361:AU$1971,$A$361:$A$1971,"ener",$B$361:$B$1971,$B1997)</f>
        <v/>
      </c>
      <c r="AV1997" s="45">
        <f>SUMIFS(AV$361:AV$1971,$A$361:$A$1971,"ener",$B$361:$B$1971,$B1997)</f>
        <v/>
      </c>
      <c r="AW1997" s="45">
        <f>SUMIFS(AW$361:AW$1971,$A$361:$A$1971,"ener",$B$361:$B$1971,$B1997)</f>
        <v/>
      </c>
      <c r="AX1997" s="45">
        <f>SUMIFS(AX$361:AX$1971,$A$361:$A$1971,"ener",$B$361:$B$1971,$B1997)</f>
        <v/>
      </c>
      <c r="AY1997" s="45">
        <f>SUMIFS(AY$361:AY$1971,$A$361:$A$1971,"ener",$B$361:$B$1971,$B1997)</f>
        <v/>
      </c>
    </row>
    <row r="1998" hidden="1" outlineLevel="1">
      <c r="A1998" s="14" t="inlineStr">
        <is>
          <t>ener</t>
        </is>
      </c>
      <c r="B1998" s="14" t="inlineStr">
        <is>
          <t>ker</t>
        </is>
      </c>
      <c r="C1998" s="14" t="inlineStr">
        <is>
          <t>all</t>
        </is>
      </c>
      <c r="H1998" s="14">
        <f>INDEX(Variables!$B$5:$B$105,MATCH($A1998,Variables!$A$5:$A$105,0))&amp;IF($C1998="",""," | "&amp;INDEX(Mapping!$B$5:$B$26,MATCH($C1998,Mapping!$A$5:$A$26,0))&amp;" | "&amp;INDEX(Mapping!$B$30:$B$41,MATCH($B1998,Mapping!$A$30:$A$41,0)))</f>
        <v/>
      </c>
      <c r="I1998" s="14">
        <f>INDEX(Variables!$C$5:$C$105,MATCH($A1998,Variables!$A$5:$A$105,0))</f>
        <v/>
      </c>
      <c r="J1998" s="14">
        <f>INDEX(Variables!$E$5:$E$105,MATCH($A1998,Variables!$A$5:$A$105,0))</f>
        <v/>
      </c>
      <c r="K1998" s="11">
        <f>LOWER(Settings!$C$4)&amp;".mit."&amp;$A1998&amp;IF($C1998="","","."&amp;$C1998&amp;"."&amp;$B1998)&amp;IF(INDEX(Variables!$D$5:$D$105,MATCH($A1998,Variables!$A$5:$A$105,0))="","","."&amp;INDEX(Variables!$D$5:$D$105,MATCH($A1998,Variables!$A$5:$A$105,0)))&amp;"."&amp;K$5</f>
        <v/>
      </c>
      <c r="L1998" s="44">
        <f>SUMIFS(L$361:L$1971,$A$361:$A$1971,"ener",$B$361:$B$1971,$B1998)</f>
        <v/>
      </c>
      <c r="M1998" s="45">
        <f>SUMIFS(M$361:M$1971,$A$361:$A$1971,"ener",$B$361:$B$1971,$B1998)</f>
        <v/>
      </c>
      <c r="N1998" s="45">
        <f>SUMIFS(N$361:N$1971,$A$361:$A$1971,"ener",$B$361:$B$1971,$B1998)</f>
        <v/>
      </c>
      <c r="O1998" s="45">
        <f>SUMIFS(O$361:O$1971,$A$361:$A$1971,"ener",$B$361:$B$1971,$B1998)</f>
        <v/>
      </c>
      <c r="P1998" s="45">
        <f>SUMIFS(P$361:P$1971,$A$361:$A$1971,"ener",$B$361:$B$1971,$B1998)</f>
        <v/>
      </c>
      <c r="Q1998" s="45">
        <f>SUMIFS(Q$361:Q$1971,$A$361:$A$1971,"ener",$B$361:$B$1971,$B1998)</f>
        <v/>
      </c>
      <c r="R1998" s="45">
        <f>SUMIFS(R$361:R$1971,$A$361:$A$1971,"ener",$B$361:$B$1971,$B1998)</f>
        <v/>
      </c>
      <c r="S1998" s="45">
        <f>SUMIFS(S$361:S$1971,$A$361:$A$1971,"ener",$B$361:$B$1971,$B1998)</f>
        <v/>
      </c>
      <c r="T1998" s="45">
        <f>SUMIFS(T$361:T$1971,$A$361:$A$1971,"ener",$B$361:$B$1971,$B1998)</f>
        <v/>
      </c>
      <c r="U1998" s="45">
        <f>SUMIFS(U$361:U$1971,$A$361:$A$1971,"ener",$B$361:$B$1971,$B1998)</f>
        <v/>
      </c>
      <c r="V1998" s="45">
        <f>SUMIFS(V$361:V$1971,$A$361:$A$1971,"ener",$B$361:$B$1971,$B1998)</f>
        <v/>
      </c>
      <c r="W1998" s="45">
        <f>SUMIFS(W$361:W$1971,$A$361:$A$1971,"ener",$B$361:$B$1971,$B1998)</f>
        <v/>
      </c>
      <c r="X1998" s="45">
        <f>SUMIFS(X$361:X$1971,$A$361:$A$1971,"ener",$B$361:$B$1971,$B1998)</f>
        <v/>
      </c>
      <c r="Y1998" s="45">
        <f>SUMIFS(Y$361:Y$1971,$A$361:$A$1971,"ener",$B$361:$B$1971,$B1998)</f>
        <v/>
      </c>
      <c r="Z1998" s="45">
        <f>SUMIFS(Z$361:Z$1971,$A$361:$A$1971,"ener",$B$361:$B$1971,$B1998)</f>
        <v/>
      </c>
      <c r="AA1998" s="45">
        <f>SUMIFS(AA$361:AA$1971,$A$361:$A$1971,"ener",$B$361:$B$1971,$B1998)</f>
        <v/>
      </c>
      <c r="AB1998" s="45">
        <f>SUMIFS(AB$361:AB$1971,$A$361:$A$1971,"ener",$B$361:$B$1971,$B1998)</f>
        <v/>
      </c>
      <c r="AC1998" s="45">
        <f>SUMIFS(AC$361:AC$1971,$A$361:$A$1971,"ener",$B$361:$B$1971,$B1998)</f>
        <v/>
      </c>
      <c r="AD1998" s="45">
        <f>SUMIFS(AD$361:AD$1971,$A$361:$A$1971,"ener",$B$361:$B$1971,$B1998)</f>
        <v/>
      </c>
      <c r="AF1998" s="11">
        <f>LOWER(Settings!$C$4)&amp;".mit."&amp;$A1998&amp;IF($C1998="","","."&amp;$C1998&amp;"."&amp;$B1998)&amp;IF(INDEX(Variables!$D$5:$D$105,MATCH($A1998,Variables!$A$5:$A$105,0))="","","."&amp;INDEX(Variables!$D$5:$D$105,MATCH($A1998,Variables!$A$5:$A$105,0)))&amp;"."&amp;AF$5</f>
        <v/>
      </c>
      <c r="AG1998" s="44">
        <f>SUMIFS(AG$361:AG$1971,$A$361:$A$1971,"ener",$B$361:$B$1971,$B1998)</f>
        <v/>
      </c>
      <c r="AH1998" s="45">
        <f>SUMIFS(AH$361:AH$1971,$A$361:$A$1971,"ener",$B$361:$B$1971,$B1998)</f>
        <v/>
      </c>
      <c r="AI1998" s="45">
        <f>SUMIFS(AI$361:AI$1971,$A$361:$A$1971,"ener",$B$361:$B$1971,$B1998)</f>
        <v/>
      </c>
      <c r="AJ1998" s="45">
        <f>SUMIFS(AJ$361:AJ$1971,$A$361:$A$1971,"ener",$B$361:$B$1971,$B1998)</f>
        <v/>
      </c>
      <c r="AK1998" s="45">
        <f>SUMIFS(AK$361:AK$1971,$A$361:$A$1971,"ener",$B$361:$B$1971,$B1998)</f>
        <v/>
      </c>
      <c r="AL1998" s="45">
        <f>SUMIFS(AL$361:AL$1971,$A$361:$A$1971,"ener",$B$361:$B$1971,$B1998)</f>
        <v/>
      </c>
      <c r="AM1998" s="45">
        <f>SUMIFS(AM$361:AM$1971,$A$361:$A$1971,"ener",$B$361:$B$1971,$B1998)</f>
        <v/>
      </c>
      <c r="AN1998" s="45">
        <f>SUMIFS(AN$361:AN$1971,$A$361:$A$1971,"ener",$B$361:$B$1971,$B1998)</f>
        <v/>
      </c>
      <c r="AO1998" s="45">
        <f>SUMIFS(AO$361:AO$1971,$A$361:$A$1971,"ener",$B$361:$B$1971,$B1998)</f>
        <v/>
      </c>
      <c r="AP1998" s="45">
        <f>SUMIFS(AP$361:AP$1971,$A$361:$A$1971,"ener",$B$361:$B$1971,$B1998)</f>
        <v/>
      </c>
      <c r="AQ1998" s="45">
        <f>SUMIFS(AQ$361:AQ$1971,$A$361:$A$1971,"ener",$B$361:$B$1971,$B1998)</f>
        <v/>
      </c>
      <c r="AR1998" s="45">
        <f>SUMIFS(AR$361:AR$1971,$A$361:$A$1971,"ener",$B$361:$B$1971,$B1998)</f>
        <v/>
      </c>
      <c r="AS1998" s="45">
        <f>SUMIFS(AS$361:AS$1971,$A$361:$A$1971,"ener",$B$361:$B$1971,$B1998)</f>
        <v/>
      </c>
      <c r="AT1998" s="45">
        <f>SUMIFS(AT$361:AT$1971,$A$361:$A$1971,"ener",$B$361:$B$1971,$B1998)</f>
        <v/>
      </c>
      <c r="AU1998" s="45">
        <f>SUMIFS(AU$361:AU$1971,$A$361:$A$1971,"ener",$B$361:$B$1971,$B1998)</f>
        <v/>
      </c>
      <c r="AV1998" s="45">
        <f>SUMIFS(AV$361:AV$1971,$A$361:$A$1971,"ener",$B$361:$B$1971,$B1998)</f>
        <v/>
      </c>
      <c r="AW1998" s="45">
        <f>SUMIFS(AW$361:AW$1971,$A$361:$A$1971,"ener",$B$361:$B$1971,$B1998)</f>
        <v/>
      </c>
      <c r="AX1998" s="45">
        <f>SUMIFS(AX$361:AX$1971,$A$361:$A$1971,"ener",$B$361:$B$1971,$B1998)</f>
        <v/>
      </c>
      <c r="AY1998" s="45">
        <f>SUMIFS(AY$361:AY$1971,$A$361:$A$1971,"ener",$B$361:$B$1971,$B1998)</f>
        <v/>
      </c>
    </row>
    <row r="1999" hidden="1" outlineLevel="1">
      <c r="A1999" s="14" t="inlineStr">
        <is>
          <t>ener</t>
        </is>
      </c>
      <c r="B1999" s="14" t="inlineStr">
        <is>
          <t>oop</t>
        </is>
      </c>
      <c r="C1999" s="14" t="inlineStr">
        <is>
          <t>all</t>
        </is>
      </c>
      <c r="H1999" s="14">
        <f>INDEX(Variables!$B$5:$B$105,MATCH($A1999,Variables!$A$5:$A$105,0))&amp;IF($C1999="",""," | "&amp;INDEX(Mapping!$B$5:$B$26,MATCH($C1999,Mapping!$A$5:$A$26,0))&amp;" | "&amp;INDEX(Mapping!$B$30:$B$41,MATCH($B1999,Mapping!$A$30:$A$41,0)))</f>
        <v/>
      </c>
      <c r="I1999" s="14">
        <f>INDEX(Variables!$C$5:$C$105,MATCH($A1999,Variables!$A$5:$A$105,0))</f>
        <v/>
      </c>
      <c r="J1999" s="14">
        <f>INDEX(Variables!$E$5:$E$105,MATCH($A1999,Variables!$A$5:$A$105,0))</f>
        <v/>
      </c>
      <c r="K1999" s="11">
        <f>LOWER(Settings!$C$4)&amp;".mit."&amp;$A1999&amp;IF($C1999="","","."&amp;$C1999&amp;"."&amp;$B1999)&amp;IF(INDEX(Variables!$D$5:$D$105,MATCH($A1999,Variables!$A$5:$A$105,0))="","","."&amp;INDEX(Variables!$D$5:$D$105,MATCH($A1999,Variables!$A$5:$A$105,0)))&amp;"."&amp;K$5</f>
        <v/>
      </c>
      <c r="L1999" s="44">
        <f>SUMIFS(L$361:L$1971,$A$361:$A$1971,"ener",$B$361:$B$1971,$B1999)</f>
        <v/>
      </c>
      <c r="M1999" s="45">
        <f>SUMIFS(M$361:M$1971,$A$361:$A$1971,"ener",$B$361:$B$1971,$B1999)</f>
        <v/>
      </c>
      <c r="N1999" s="45">
        <f>SUMIFS(N$361:N$1971,$A$361:$A$1971,"ener",$B$361:$B$1971,$B1999)</f>
        <v/>
      </c>
      <c r="O1999" s="45">
        <f>SUMIFS(O$361:O$1971,$A$361:$A$1971,"ener",$B$361:$B$1971,$B1999)</f>
        <v/>
      </c>
      <c r="P1999" s="45">
        <f>SUMIFS(P$361:P$1971,$A$361:$A$1971,"ener",$B$361:$B$1971,$B1999)</f>
        <v/>
      </c>
      <c r="Q1999" s="45">
        <f>SUMIFS(Q$361:Q$1971,$A$361:$A$1971,"ener",$B$361:$B$1971,$B1999)</f>
        <v/>
      </c>
      <c r="R1999" s="45">
        <f>SUMIFS(R$361:R$1971,$A$361:$A$1971,"ener",$B$361:$B$1971,$B1999)</f>
        <v/>
      </c>
      <c r="S1999" s="45">
        <f>SUMIFS(S$361:S$1971,$A$361:$A$1971,"ener",$B$361:$B$1971,$B1999)</f>
        <v/>
      </c>
      <c r="T1999" s="45">
        <f>SUMIFS(T$361:T$1971,$A$361:$A$1971,"ener",$B$361:$B$1971,$B1999)</f>
        <v/>
      </c>
      <c r="U1999" s="45">
        <f>SUMIFS(U$361:U$1971,$A$361:$A$1971,"ener",$B$361:$B$1971,$B1999)</f>
        <v/>
      </c>
      <c r="V1999" s="45">
        <f>SUMIFS(V$361:V$1971,$A$361:$A$1971,"ener",$B$361:$B$1971,$B1999)</f>
        <v/>
      </c>
      <c r="W1999" s="45">
        <f>SUMIFS(W$361:W$1971,$A$361:$A$1971,"ener",$B$361:$B$1971,$B1999)</f>
        <v/>
      </c>
      <c r="X1999" s="45">
        <f>SUMIFS(X$361:X$1971,$A$361:$A$1971,"ener",$B$361:$B$1971,$B1999)</f>
        <v/>
      </c>
      <c r="Y1999" s="45">
        <f>SUMIFS(Y$361:Y$1971,$A$361:$A$1971,"ener",$B$361:$B$1971,$B1999)</f>
        <v/>
      </c>
      <c r="Z1999" s="45">
        <f>SUMIFS(Z$361:Z$1971,$A$361:$A$1971,"ener",$B$361:$B$1971,$B1999)</f>
        <v/>
      </c>
      <c r="AA1999" s="45">
        <f>SUMIFS(AA$361:AA$1971,$A$361:$A$1971,"ener",$B$361:$B$1971,$B1999)</f>
        <v/>
      </c>
      <c r="AB1999" s="45">
        <f>SUMIFS(AB$361:AB$1971,$A$361:$A$1971,"ener",$B$361:$B$1971,$B1999)</f>
        <v/>
      </c>
      <c r="AC1999" s="45">
        <f>SUMIFS(AC$361:AC$1971,$A$361:$A$1971,"ener",$B$361:$B$1971,$B1999)</f>
        <v/>
      </c>
      <c r="AD1999" s="45">
        <f>SUMIFS(AD$361:AD$1971,$A$361:$A$1971,"ener",$B$361:$B$1971,$B1999)</f>
        <v/>
      </c>
      <c r="AF1999" s="11">
        <f>LOWER(Settings!$C$4)&amp;".mit."&amp;$A1999&amp;IF($C1999="","","."&amp;$C1999&amp;"."&amp;$B1999)&amp;IF(INDEX(Variables!$D$5:$D$105,MATCH($A1999,Variables!$A$5:$A$105,0))="","","."&amp;INDEX(Variables!$D$5:$D$105,MATCH($A1999,Variables!$A$5:$A$105,0)))&amp;"."&amp;AF$5</f>
        <v/>
      </c>
      <c r="AG1999" s="44">
        <f>SUMIFS(AG$361:AG$1971,$A$361:$A$1971,"ener",$B$361:$B$1971,$B1999)</f>
        <v/>
      </c>
      <c r="AH1999" s="45">
        <f>SUMIFS(AH$361:AH$1971,$A$361:$A$1971,"ener",$B$361:$B$1971,$B1999)</f>
        <v/>
      </c>
      <c r="AI1999" s="45">
        <f>SUMIFS(AI$361:AI$1971,$A$361:$A$1971,"ener",$B$361:$B$1971,$B1999)</f>
        <v/>
      </c>
      <c r="AJ1999" s="45">
        <f>SUMIFS(AJ$361:AJ$1971,$A$361:$A$1971,"ener",$B$361:$B$1971,$B1999)</f>
        <v/>
      </c>
      <c r="AK1999" s="45">
        <f>SUMIFS(AK$361:AK$1971,$A$361:$A$1971,"ener",$B$361:$B$1971,$B1999)</f>
        <v/>
      </c>
      <c r="AL1999" s="45">
        <f>SUMIFS(AL$361:AL$1971,$A$361:$A$1971,"ener",$B$361:$B$1971,$B1999)</f>
        <v/>
      </c>
      <c r="AM1999" s="45">
        <f>SUMIFS(AM$361:AM$1971,$A$361:$A$1971,"ener",$B$361:$B$1971,$B1999)</f>
        <v/>
      </c>
      <c r="AN1999" s="45">
        <f>SUMIFS(AN$361:AN$1971,$A$361:$A$1971,"ener",$B$361:$B$1971,$B1999)</f>
        <v/>
      </c>
      <c r="AO1999" s="45">
        <f>SUMIFS(AO$361:AO$1971,$A$361:$A$1971,"ener",$B$361:$B$1971,$B1999)</f>
        <v/>
      </c>
      <c r="AP1999" s="45">
        <f>SUMIFS(AP$361:AP$1971,$A$361:$A$1971,"ener",$B$361:$B$1971,$B1999)</f>
        <v/>
      </c>
      <c r="AQ1999" s="45">
        <f>SUMIFS(AQ$361:AQ$1971,$A$361:$A$1971,"ener",$B$361:$B$1971,$B1999)</f>
        <v/>
      </c>
      <c r="AR1999" s="45">
        <f>SUMIFS(AR$361:AR$1971,$A$361:$A$1971,"ener",$B$361:$B$1971,$B1999)</f>
        <v/>
      </c>
      <c r="AS1999" s="45">
        <f>SUMIFS(AS$361:AS$1971,$A$361:$A$1971,"ener",$B$361:$B$1971,$B1999)</f>
        <v/>
      </c>
      <c r="AT1999" s="45">
        <f>SUMIFS(AT$361:AT$1971,$A$361:$A$1971,"ener",$B$361:$B$1971,$B1999)</f>
        <v/>
      </c>
      <c r="AU1999" s="45">
        <f>SUMIFS(AU$361:AU$1971,$A$361:$A$1971,"ener",$B$361:$B$1971,$B1999)</f>
        <v/>
      </c>
      <c r="AV1999" s="45">
        <f>SUMIFS(AV$361:AV$1971,$A$361:$A$1971,"ener",$B$361:$B$1971,$B1999)</f>
        <v/>
      </c>
      <c r="AW1999" s="45">
        <f>SUMIFS(AW$361:AW$1971,$A$361:$A$1971,"ener",$B$361:$B$1971,$B1999)</f>
        <v/>
      </c>
      <c r="AX1999" s="45">
        <f>SUMIFS(AX$361:AX$1971,$A$361:$A$1971,"ener",$B$361:$B$1971,$B1999)</f>
        <v/>
      </c>
      <c r="AY1999" s="45">
        <f>SUMIFS(AY$361:AY$1971,$A$361:$A$1971,"ener",$B$361:$B$1971,$B1999)</f>
        <v/>
      </c>
    </row>
    <row r="2000" hidden="1" outlineLevel="1">
      <c r="A2000" s="14" t="inlineStr">
        <is>
          <t>ener</t>
        </is>
      </c>
      <c r="B2000" s="14" t="inlineStr">
        <is>
          <t>bio</t>
        </is>
      </c>
      <c r="C2000" s="14" t="inlineStr">
        <is>
          <t>all</t>
        </is>
      </c>
      <c r="H2000" s="14">
        <f>INDEX(Variables!$B$5:$B$105,MATCH($A2000,Variables!$A$5:$A$105,0))&amp;IF($C2000="",""," | "&amp;INDEX(Mapping!$B$5:$B$26,MATCH($C2000,Mapping!$A$5:$A$26,0))&amp;" | "&amp;INDEX(Mapping!$B$30:$B$41,MATCH($B2000,Mapping!$A$30:$A$41,0)))</f>
        <v/>
      </c>
      <c r="I2000" s="14">
        <f>INDEX(Variables!$C$5:$C$105,MATCH($A2000,Variables!$A$5:$A$105,0))</f>
        <v/>
      </c>
      <c r="J2000" s="14">
        <f>INDEX(Variables!$E$5:$E$105,MATCH($A2000,Variables!$A$5:$A$105,0))</f>
        <v/>
      </c>
      <c r="K2000" s="11">
        <f>LOWER(Settings!$C$4)&amp;".mit."&amp;$A2000&amp;IF($C2000="","","."&amp;$C2000&amp;"."&amp;$B2000)&amp;IF(INDEX(Variables!$D$5:$D$105,MATCH($A2000,Variables!$A$5:$A$105,0))="","","."&amp;INDEX(Variables!$D$5:$D$105,MATCH($A2000,Variables!$A$5:$A$105,0)))&amp;"."&amp;K$5</f>
        <v/>
      </c>
      <c r="L2000" s="44">
        <f>SUMIFS(L$361:L$1971,$A$361:$A$1971,"ener",$B$361:$B$1971,$B2000)</f>
        <v/>
      </c>
      <c r="M2000" s="45">
        <f>SUMIFS(M$361:M$1971,$A$361:$A$1971,"ener",$B$361:$B$1971,$B2000)</f>
        <v/>
      </c>
      <c r="N2000" s="45">
        <f>SUMIFS(N$361:N$1971,$A$361:$A$1971,"ener",$B$361:$B$1971,$B2000)</f>
        <v/>
      </c>
      <c r="O2000" s="45">
        <f>SUMIFS(O$361:O$1971,$A$361:$A$1971,"ener",$B$361:$B$1971,$B2000)</f>
        <v/>
      </c>
      <c r="P2000" s="45">
        <f>SUMIFS(P$361:P$1971,$A$361:$A$1971,"ener",$B$361:$B$1971,$B2000)</f>
        <v/>
      </c>
      <c r="Q2000" s="45">
        <f>SUMIFS(Q$361:Q$1971,$A$361:$A$1971,"ener",$B$361:$B$1971,$B2000)</f>
        <v/>
      </c>
      <c r="R2000" s="45">
        <f>SUMIFS(R$361:R$1971,$A$361:$A$1971,"ener",$B$361:$B$1971,$B2000)</f>
        <v/>
      </c>
      <c r="S2000" s="45">
        <f>SUMIFS(S$361:S$1971,$A$361:$A$1971,"ener",$B$361:$B$1971,$B2000)</f>
        <v/>
      </c>
      <c r="T2000" s="45">
        <f>SUMIFS(T$361:T$1971,$A$361:$A$1971,"ener",$B$361:$B$1971,$B2000)</f>
        <v/>
      </c>
      <c r="U2000" s="45">
        <f>SUMIFS(U$361:U$1971,$A$361:$A$1971,"ener",$B$361:$B$1971,$B2000)</f>
        <v/>
      </c>
      <c r="V2000" s="45">
        <f>SUMIFS(V$361:V$1971,$A$361:$A$1971,"ener",$B$361:$B$1971,$B2000)</f>
        <v/>
      </c>
      <c r="W2000" s="45">
        <f>SUMIFS(W$361:W$1971,$A$361:$A$1971,"ener",$B$361:$B$1971,$B2000)</f>
        <v/>
      </c>
      <c r="X2000" s="45">
        <f>SUMIFS(X$361:X$1971,$A$361:$A$1971,"ener",$B$361:$B$1971,$B2000)</f>
        <v/>
      </c>
      <c r="Y2000" s="45">
        <f>SUMIFS(Y$361:Y$1971,$A$361:$A$1971,"ener",$B$361:$B$1971,$B2000)</f>
        <v/>
      </c>
      <c r="Z2000" s="45">
        <f>SUMIFS(Z$361:Z$1971,$A$361:$A$1971,"ener",$B$361:$B$1971,$B2000)</f>
        <v/>
      </c>
      <c r="AA2000" s="45">
        <f>SUMIFS(AA$361:AA$1971,$A$361:$A$1971,"ener",$B$361:$B$1971,$B2000)</f>
        <v/>
      </c>
      <c r="AB2000" s="45">
        <f>SUMIFS(AB$361:AB$1971,$A$361:$A$1971,"ener",$B$361:$B$1971,$B2000)</f>
        <v/>
      </c>
      <c r="AC2000" s="45">
        <f>SUMIFS(AC$361:AC$1971,$A$361:$A$1971,"ener",$B$361:$B$1971,$B2000)</f>
        <v/>
      </c>
      <c r="AD2000" s="45">
        <f>SUMIFS(AD$361:AD$1971,$A$361:$A$1971,"ener",$B$361:$B$1971,$B2000)</f>
        <v/>
      </c>
      <c r="AF2000" s="11">
        <f>LOWER(Settings!$C$4)&amp;".mit."&amp;$A2000&amp;IF($C2000="","","."&amp;$C2000&amp;"."&amp;$B2000)&amp;IF(INDEX(Variables!$D$5:$D$105,MATCH($A2000,Variables!$A$5:$A$105,0))="","","."&amp;INDEX(Variables!$D$5:$D$105,MATCH($A2000,Variables!$A$5:$A$105,0)))&amp;"."&amp;AF$5</f>
        <v/>
      </c>
      <c r="AG2000" s="44">
        <f>SUMIFS(AG$361:AG$1971,$A$361:$A$1971,"ener",$B$361:$B$1971,$B2000)</f>
        <v/>
      </c>
      <c r="AH2000" s="45">
        <f>SUMIFS(AH$361:AH$1971,$A$361:$A$1971,"ener",$B$361:$B$1971,$B2000)</f>
        <v/>
      </c>
      <c r="AI2000" s="45">
        <f>SUMIFS(AI$361:AI$1971,$A$361:$A$1971,"ener",$B$361:$B$1971,$B2000)</f>
        <v/>
      </c>
      <c r="AJ2000" s="45">
        <f>SUMIFS(AJ$361:AJ$1971,$A$361:$A$1971,"ener",$B$361:$B$1971,$B2000)</f>
        <v/>
      </c>
      <c r="AK2000" s="45">
        <f>SUMIFS(AK$361:AK$1971,$A$361:$A$1971,"ener",$B$361:$B$1971,$B2000)</f>
        <v/>
      </c>
      <c r="AL2000" s="45">
        <f>SUMIFS(AL$361:AL$1971,$A$361:$A$1971,"ener",$B$361:$B$1971,$B2000)</f>
        <v/>
      </c>
      <c r="AM2000" s="45">
        <f>SUMIFS(AM$361:AM$1971,$A$361:$A$1971,"ener",$B$361:$B$1971,$B2000)</f>
        <v/>
      </c>
      <c r="AN2000" s="45">
        <f>SUMIFS(AN$361:AN$1971,$A$361:$A$1971,"ener",$B$361:$B$1971,$B2000)</f>
        <v/>
      </c>
      <c r="AO2000" s="45">
        <f>SUMIFS(AO$361:AO$1971,$A$361:$A$1971,"ener",$B$361:$B$1971,$B2000)</f>
        <v/>
      </c>
      <c r="AP2000" s="45">
        <f>SUMIFS(AP$361:AP$1971,$A$361:$A$1971,"ener",$B$361:$B$1971,$B2000)</f>
        <v/>
      </c>
      <c r="AQ2000" s="45">
        <f>SUMIFS(AQ$361:AQ$1971,$A$361:$A$1971,"ener",$B$361:$B$1971,$B2000)</f>
        <v/>
      </c>
      <c r="AR2000" s="45">
        <f>SUMIFS(AR$361:AR$1971,$A$361:$A$1971,"ener",$B$361:$B$1971,$B2000)</f>
        <v/>
      </c>
      <c r="AS2000" s="45">
        <f>SUMIFS(AS$361:AS$1971,$A$361:$A$1971,"ener",$B$361:$B$1971,$B2000)</f>
        <v/>
      </c>
      <c r="AT2000" s="45">
        <f>SUMIFS(AT$361:AT$1971,$A$361:$A$1971,"ener",$B$361:$B$1971,$B2000)</f>
        <v/>
      </c>
      <c r="AU2000" s="45">
        <f>SUMIFS(AU$361:AU$1971,$A$361:$A$1971,"ener",$B$361:$B$1971,$B2000)</f>
        <v/>
      </c>
      <c r="AV2000" s="45">
        <f>SUMIFS(AV$361:AV$1971,$A$361:$A$1971,"ener",$B$361:$B$1971,$B2000)</f>
        <v/>
      </c>
      <c r="AW2000" s="45">
        <f>SUMIFS(AW$361:AW$1971,$A$361:$A$1971,"ener",$B$361:$B$1971,$B2000)</f>
        <v/>
      </c>
      <c r="AX2000" s="45">
        <f>SUMIFS(AX$361:AX$1971,$A$361:$A$1971,"ener",$B$361:$B$1971,$B2000)</f>
        <v/>
      </c>
      <c r="AY2000" s="45">
        <f>SUMIFS(AY$361:AY$1971,$A$361:$A$1971,"ener",$B$361:$B$1971,$B2000)</f>
        <v/>
      </c>
    </row>
    <row r="2001" hidden="1" outlineLevel="1"/>
    <row r="2002" hidden="1" outlineLevel="1">
      <c r="A2002" s="1" t="inlineStr">
        <is>
          <t>ener.chk</t>
        </is>
      </c>
      <c r="B2002" s="1" t="inlineStr"/>
      <c r="C2002" s="1" t="inlineStr"/>
      <c r="H2002" s="1">
        <f>INDEX(Variables!$B$5:$B$105,MATCH($A2002,Variables!$A$5:$A$105,0))&amp;IF($C2002="",""," | "&amp;INDEX(Mapping!$B$5:$B$26,MATCH($C2002,Mapping!$A$5:$A$26,0))&amp;" | "&amp;INDEX(Mapping!$B$30:$B$41,MATCH($B2002,Mapping!$A$30:$A$41,0)))</f>
        <v/>
      </c>
      <c r="I2002" s="1">
        <f>INDEX(Variables!$C$5:$C$105,MATCH($A2002,Variables!$A$5:$A$105,0))</f>
        <v/>
      </c>
      <c r="J2002" s="1">
        <f>INDEX(Variables!$E$5:$E$105,MATCH($A2002,Variables!$A$5:$A$105,0))</f>
        <v/>
      </c>
      <c r="K2002" s="11">
        <f>LOWER(Settings!$C$4)&amp;".mit."&amp;$A2002&amp;IF($C2002="","","."&amp;$C2002&amp;"."&amp;$B2002)&amp;IF(INDEX(Variables!$D$5:$D$105,MATCH($A2002,Variables!$A$5:$A$105,0))="","","."&amp;INDEX(Variables!$D$5:$D$105,MATCH($A2002,Variables!$A$5:$A$105,0)))&amp;"."&amp;K$5</f>
        <v/>
      </c>
      <c r="L2002" s="48">
        <f>ABS(SUM(L1976:L1991)-L1974)+ABS(SUM(L1993:L2000)-L1974)</f>
        <v/>
      </c>
      <c r="M2002" s="48">
        <f>ABS(SUM(M1976:M1991)-M1974)+ABS(SUM(M1993:M2000)-M1974)</f>
        <v/>
      </c>
      <c r="N2002" s="48">
        <f>ABS(SUM(N1976:N1991)-N1974)+ABS(SUM(N1993:N2000)-N1974)</f>
        <v/>
      </c>
      <c r="O2002" s="48">
        <f>ABS(SUM(O1976:O1991)-O1974)+ABS(SUM(O1993:O2000)-O1974)</f>
        <v/>
      </c>
      <c r="P2002" s="48">
        <f>ABS(SUM(P1976:P1991)-P1974)+ABS(SUM(P1993:P2000)-P1974)</f>
        <v/>
      </c>
      <c r="Q2002" s="48">
        <f>ABS(SUM(Q1976:Q1991)-Q1974)+ABS(SUM(Q1993:Q2000)-Q1974)</f>
        <v/>
      </c>
      <c r="R2002" s="48">
        <f>ABS(SUM(R1976:R1991)-R1974)+ABS(SUM(R1993:R2000)-R1974)</f>
        <v/>
      </c>
      <c r="S2002" s="48">
        <f>ABS(SUM(S1976:S1991)-S1974)+ABS(SUM(S1993:S2000)-S1974)</f>
        <v/>
      </c>
      <c r="T2002" s="48">
        <f>ABS(SUM(T1976:T1991)-T1974)+ABS(SUM(T1993:T2000)-T1974)</f>
        <v/>
      </c>
      <c r="U2002" s="48">
        <f>ABS(SUM(U1976:U1991)-U1974)+ABS(SUM(U1993:U2000)-U1974)</f>
        <v/>
      </c>
      <c r="V2002" s="48">
        <f>ABS(SUM(V1976:V1991)-V1974)+ABS(SUM(V1993:V2000)-V1974)</f>
        <v/>
      </c>
      <c r="W2002" s="48">
        <f>ABS(SUM(W1976:W1991)-W1974)+ABS(SUM(W1993:W2000)-W1974)</f>
        <v/>
      </c>
      <c r="X2002" s="48">
        <f>ABS(SUM(X1976:X1991)-X1974)+ABS(SUM(X1993:X2000)-X1974)</f>
        <v/>
      </c>
      <c r="Y2002" s="48">
        <f>ABS(SUM(Y1976:Y1991)-Y1974)+ABS(SUM(Y1993:Y2000)-Y1974)</f>
        <v/>
      </c>
      <c r="Z2002" s="48">
        <f>ABS(SUM(Z1976:Z1991)-Z1974)+ABS(SUM(Z1993:Z2000)-Z1974)</f>
        <v/>
      </c>
      <c r="AA2002" s="48">
        <f>ABS(SUM(AA1976:AA1991)-AA1974)+ABS(SUM(AA1993:AA2000)-AA1974)</f>
        <v/>
      </c>
      <c r="AB2002" s="48">
        <f>ABS(SUM(AB1976:AB1991)-AB1974)+ABS(SUM(AB1993:AB2000)-AB1974)</f>
        <v/>
      </c>
      <c r="AC2002" s="48">
        <f>ABS(SUM(AC1976:AC1991)-AC1974)+ABS(SUM(AC1993:AC2000)-AC1974)</f>
        <v/>
      </c>
      <c r="AD2002" s="48">
        <f>ABS(SUM(AD1976:AD1991)-AD1974)+ABS(SUM(AD1993:AD2000)-AD1974)</f>
        <v/>
      </c>
      <c r="AF2002" s="11">
        <f>LOWER(Settings!$C$4)&amp;".mit."&amp;$A2002&amp;IF($C2002="","","."&amp;$C2002&amp;"."&amp;$B2002)&amp;IF(INDEX(Variables!$D$5:$D$105,MATCH($A2002,Variables!$A$5:$A$105,0))="","","."&amp;INDEX(Variables!$D$5:$D$105,MATCH($A2002,Variables!$A$5:$A$105,0)))&amp;"."&amp;AF$5</f>
        <v/>
      </c>
      <c r="AG2002" s="48">
        <f>ABS(SUM(AG1976:AG1991)-AG1974)+ABS(SUM(AG1993:AG2000)-AG1974)</f>
        <v/>
      </c>
      <c r="AH2002" s="48">
        <f>ABS(SUM(AH1976:AH1991)-AH1974)+ABS(SUM(AH1993:AH2000)-AH1974)</f>
        <v/>
      </c>
      <c r="AI2002" s="48">
        <f>ABS(SUM(AI1976:AI1991)-AI1974)+ABS(SUM(AI1993:AI2000)-AI1974)</f>
        <v/>
      </c>
      <c r="AJ2002" s="48">
        <f>ABS(SUM(AJ1976:AJ1991)-AJ1974)+ABS(SUM(AJ1993:AJ2000)-AJ1974)</f>
        <v/>
      </c>
      <c r="AK2002" s="48">
        <f>ABS(SUM(AK1976:AK1991)-AK1974)+ABS(SUM(AK1993:AK2000)-AK1974)</f>
        <v/>
      </c>
      <c r="AL2002" s="48">
        <f>ABS(SUM(AL1976:AL1991)-AL1974)+ABS(SUM(AL1993:AL2000)-AL1974)</f>
        <v/>
      </c>
      <c r="AM2002" s="48">
        <f>ABS(SUM(AM1976:AM1991)-AM1974)+ABS(SUM(AM1993:AM2000)-AM1974)</f>
        <v/>
      </c>
      <c r="AN2002" s="48">
        <f>ABS(SUM(AN1976:AN1991)-AN1974)+ABS(SUM(AN1993:AN2000)-AN1974)</f>
        <v/>
      </c>
      <c r="AO2002" s="48">
        <f>ABS(SUM(AO1976:AO1991)-AO1974)+ABS(SUM(AO1993:AO2000)-AO1974)</f>
        <v/>
      </c>
      <c r="AP2002" s="48">
        <f>ABS(SUM(AP1976:AP1991)-AP1974)+ABS(SUM(AP1993:AP2000)-AP1974)</f>
        <v/>
      </c>
      <c r="AQ2002" s="48">
        <f>ABS(SUM(AQ1976:AQ1991)-AQ1974)+ABS(SUM(AQ1993:AQ2000)-AQ1974)</f>
        <v/>
      </c>
      <c r="AR2002" s="48">
        <f>ABS(SUM(AR1976:AR1991)-AR1974)+ABS(SUM(AR1993:AR2000)-AR1974)</f>
        <v/>
      </c>
      <c r="AS2002" s="48">
        <f>ABS(SUM(AS1976:AS1991)-AS1974)+ABS(SUM(AS1993:AS2000)-AS1974)</f>
        <v/>
      </c>
      <c r="AT2002" s="48">
        <f>ABS(SUM(AT1976:AT1991)-AT1974)+ABS(SUM(AT1993:AT2000)-AT1974)</f>
        <v/>
      </c>
      <c r="AU2002" s="48">
        <f>ABS(SUM(AU1976:AU1991)-AU1974)+ABS(SUM(AU1993:AU2000)-AU1974)</f>
        <v/>
      </c>
      <c r="AV2002" s="48">
        <f>ABS(SUM(AV1976:AV1991)-AV1974)+ABS(SUM(AV1993:AV2000)-AV1974)</f>
        <v/>
      </c>
      <c r="AW2002" s="48">
        <f>ABS(SUM(AW1976:AW1991)-AW1974)+ABS(SUM(AW1993:AW2000)-AW1974)</f>
        <v/>
      </c>
      <c r="AX2002" s="48">
        <f>ABS(SUM(AX1976:AX1991)-AX1974)+ABS(SUM(AX1993:AX2000)-AX1974)</f>
        <v/>
      </c>
      <c r="AY2002" s="48">
        <f>ABS(SUM(AY1976:AY1991)-AY1974)+ABS(SUM(AY1993:AY2000)-AY1974)</f>
        <v/>
      </c>
    </row>
    <row r="2003" hidden="1" outlineLevel="1"/>
    <row r="2004" hidden="1" outlineLevel="1">
      <c r="A2004" s="1" t="inlineStr">
        <is>
          <t>ener.ref</t>
        </is>
      </c>
      <c r="B2004" s="1" t="inlineStr">
        <is>
          <t>all</t>
        </is>
      </c>
      <c r="C2004" s="1" t="inlineStr">
        <is>
          <t>all</t>
        </is>
      </c>
      <c r="H2004" s="1">
        <f>INDEX(Variables!$B$5:$B$105,MATCH($A2004,Variables!$A$5:$A$105,0))&amp;IF($C2004="",""," | "&amp;INDEX(Mapping!$B$5:$B$26,MATCH($C2004,Mapping!$A$5:$A$26,0))&amp;" | "&amp;INDEX(Mapping!$B$30:$B$41,MATCH($B2004,Mapping!$A$30:$A$41,0)))</f>
        <v/>
      </c>
      <c r="I2004" s="1">
        <f>INDEX(Variables!$C$5:$C$105,MATCH($A2004,Variables!$A$5:$A$105,0))</f>
        <v/>
      </c>
      <c r="J2004" s="1">
        <f>INDEX(Variables!$E$5:$E$105,MATCH($A2004,Variables!$A$5:$A$105,0))</f>
        <v/>
      </c>
      <c r="K2004" s="11">
        <f>LOWER(Settings!$C$4)&amp;".mit."&amp;$A2004&amp;IF($C2004="","","."&amp;$C2004&amp;"."&amp;$B2004)&amp;IF(INDEX(Variables!$D$5:$D$105,MATCH($A2004,Variables!$A$5:$A$105,0))="","","."&amp;INDEX(Variables!$D$5:$D$105,MATCH($A2004,Variables!$A$5:$A$105,0)))&amp;"."&amp;K$5</f>
        <v/>
      </c>
      <c r="L2004" s="44">
        <f>INDEX($K1974:$JB1974,MATCH(L$4,$K$4:$JB$4,0))</f>
        <v/>
      </c>
      <c r="M2004" s="45">
        <f>INDEX($K1974:$JB1974,MATCH(M$4,$K$4:$JB$4,0))</f>
        <v/>
      </c>
      <c r="N2004" s="45">
        <f>INDEX($K1974:$JB1974,MATCH(N$4,$K$4:$JB$4,0))</f>
        <v/>
      </c>
      <c r="O2004" s="45">
        <f>INDEX($K1974:$JB1974,MATCH(O$4,$K$4:$JB$4,0))</f>
        <v/>
      </c>
      <c r="P2004" s="45">
        <f>INDEX($K1974:$JB1974,MATCH(P$4,$K$4:$JB$4,0))</f>
        <v/>
      </c>
      <c r="Q2004" s="45">
        <f>INDEX($K1974:$JB1974,MATCH(Q$4,$K$4:$JB$4,0))</f>
        <v/>
      </c>
      <c r="R2004" s="45">
        <f>INDEX($K1974:$JB1974,MATCH(R$4,$K$4:$JB$4,0))</f>
        <v/>
      </c>
      <c r="S2004" s="45">
        <f>INDEX($K1974:$JB1974,MATCH(S$4,$K$4:$JB$4,0))</f>
        <v/>
      </c>
      <c r="T2004" s="45">
        <f>INDEX($K1974:$JB1974,MATCH(T$4,$K$4:$JB$4,0))</f>
        <v/>
      </c>
      <c r="U2004" s="45">
        <f>INDEX($K1974:$JB1974,MATCH(U$4,$K$4:$JB$4,0))</f>
        <v/>
      </c>
      <c r="V2004" s="45">
        <f>INDEX($K1974:$JB1974,MATCH(V$4,$K$4:$JB$4,0))</f>
        <v/>
      </c>
      <c r="W2004" s="45">
        <f>INDEX($K1974:$JB1974,MATCH(W$4,$K$4:$JB$4,0))</f>
        <v/>
      </c>
      <c r="X2004" s="45">
        <f>INDEX($K1974:$JB1974,MATCH(X$4,$K$4:$JB$4,0))</f>
        <v/>
      </c>
      <c r="Y2004" s="45">
        <f>INDEX($K1974:$JB1974,MATCH(Y$4,$K$4:$JB$4,0))</f>
        <v/>
      </c>
      <c r="Z2004" s="45">
        <f>INDEX($K1974:$JB1974,MATCH(Z$4,$K$4:$JB$4,0))</f>
        <v/>
      </c>
      <c r="AA2004" s="45">
        <f>INDEX($K1974:$JB1974,MATCH(AA$4,$K$4:$JB$4,0))</f>
        <v/>
      </c>
      <c r="AB2004" s="45">
        <f>INDEX($K1974:$JB1974,MATCH(AB$4,$K$4:$JB$4,0))</f>
        <v/>
      </c>
      <c r="AC2004" s="45">
        <f>INDEX($K1974:$JB1974,MATCH(AC$4,$K$4:$JB$4,0))</f>
        <v/>
      </c>
      <c r="AD2004" s="45">
        <f>INDEX($K1974:$JB1974,MATCH(AD$4,$K$4:$JB$4,0))</f>
        <v/>
      </c>
      <c r="AF2004" s="11">
        <f>LOWER(Settings!$C$4)&amp;".mit."&amp;$A2004&amp;IF($C2004="","","."&amp;$C2004&amp;"."&amp;$B2004)&amp;IF(INDEX(Variables!$D$5:$D$105,MATCH($A2004,Variables!$A$5:$A$105,0))="","","."&amp;INDEX(Variables!$D$5:$D$105,MATCH($A2004,Variables!$A$5:$A$105,0)))&amp;"."&amp;AF$5</f>
        <v/>
      </c>
      <c r="AG2004" s="44">
        <f>INDEX($K1974:$JB1974,MATCH(AG$4,$K$4:$JB$4,0))</f>
        <v/>
      </c>
      <c r="AH2004" s="45">
        <f>INDEX($K1974:$JB1974,MATCH(AH$4,$K$4:$JB$4,0))</f>
        <v/>
      </c>
      <c r="AI2004" s="45">
        <f>INDEX($K1974:$JB1974,MATCH(AI$4,$K$4:$JB$4,0))</f>
        <v/>
      </c>
      <c r="AJ2004" s="45">
        <f>INDEX($K1974:$JB1974,MATCH(AJ$4,$K$4:$JB$4,0))</f>
        <v/>
      </c>
      <c r="AK2004" s="45">
        <f>INDEX($K1974:$JB1974,MATCH(AK$4,$K$4:$JB$4,0))</f>
        <v/>
      </c>
      <c r="AL2004" s="45">
        <f>INDEX($K1974:$JB1974,MATCH(AL$4,$K$4:$JB$4,0))</f>
        <v/>
      </c>
      <c r="AM2004" s="45">
        <f>INDEX($K1974:$JB1974,MATCH(AM$4,$K$4:$JB$4,0))</f>
        <v/>
      </c>
      <c r="AN2004" s="45">
        <f>INDEX($K1974:$JB1974,MATCH(AN$4,$K$4:$JB$4,0))</f>
        <v/>
      </c>
      <c r="AO2004" s="45">
        <f>INDEX($K1974:$JB1974,MATCH(AO$4,$K$4:$JB$4,0))</f>
        <v/>
      </c>
      <c r="AP2004" s="45">
        <f>INDEX($K1974:$JB1974,MATCH(AP$4,$K$4:$JB$4,0))</f>
        <v/>
      </c>
      <c r="AQ2004" s="45">
        <f>INDEX($K1974:$JB1974,MATCH(AQ$4,$K$4:$JB$4,0))</f>
        <v/>
      </c>
      <c r="AR2004" s="45">
        <f>INDEX($K1974:$JB1974,MATCH(AR$4,$K$4:$JB$4,0))</f>
        <v/>
      </c>
      <c r="AS2004" s="45">
        <f>INDEX($K1974:$JB1974,MATCH(AS$4,$K$4:$JB$4,0))</f>
        <v/>
      </c>
      <c r="AT2004" s="45">
        <f>INDEX($K1974:$JB1974,MATCH(AT$4,$K$4:$JB$4,0))</f>
        <v/>
      </c>
      <c r="AU2004" s="45">
        <f>INDEX($K1974:$JB1974,MATCH(AU$4,$K$4:$JB$4,0))</f>
        <v/>
      </c>
      <c r="AV2004" s="45">
        <f>INDEX($K1974:$JB1974,MATCH(AV$4,$K$4:$JB$4,0))</f>
        <v/>
      </c>
      <c r="AW2004" s="45">
        <f>INDEX($K1974:$JB1974,MATCH(AW$4,$K$4:$JB$4,0))</f>
        <v/>
      </c>
      <c r="AX2004" s="45">
        <f>INDEX($K1974:$JB1974,MATCH(AX$4,$K$4:$JB$4,0))</f>
        <v/>
      </c>
      <c r="AY2004" s="45">
        <f>INDEX($K1974:$JB1974,MATCH(AY$4,$K$4:$JB$4,0))</f>
        <v/>
      </c>
    </row>
    <row r="2005" hidden="1" outlineLevel="1">
      <c r="A2005" s="1" t="inlineStr">
        <is>
          <t>ener.pct</t>
        </is>
      </c>
      <c r="B2005" s="1" t="inlineStr">
        <is>
          <t>all</t>
        </is>
      </c>
      <c r="C2005" s="1" t="inlineStr">
        <is>
          <t>all</t>
        </is>
      </c>
      <c r="H2005" s="1">
        <f>INDEX(Variables!$B$5:$B$105,MATCH($A2005,Variables!$A$5:$A$105,0))&amp;IF($C2005="",""," | "&amp;INDEX(Mapping!$B$5:$B$26,MATCH($C2005,Mapping!$A$5:$A$26,0))&amp;" | "&amp;INDEX(Mapping!$B$30:$B$41,MATCH($B2005,Mapping!$A$30:$A$41,0)))</f>
        <v/>
      </c>
      <c r="I2005" s="1">
        <f>INDEX(Variables!$C$5:$C$105,MATCH($A2005,Variables!$A$5:$A$105,0))</f>
        <v/>
      </c>
      <c r="J2005" s="1">
        <f>INDEX(Variables!$E$5:$E$105,MATCH($A2005,Variables!$A$5:$A$105,0))</f>
        <v/>
      </c>
      <c r="K2005" s="11">
        <f>LOWER(Settings!$C$4)&amp;".mit."&amp;$A2005&amp;IF($C2005="","","."&amp;$C2005&amp;"."&amp;$B2005)&amp;IF(INDEX(Variables!$D$5:$D$105,MATCH($A2005,Variables!$A$5:$A$105,0))="","","."&amp;INDEX(Variables!$D$5:$D$105,MATCH($A2005,Variables!$A$5:$A$105,0)))&amp;"."&amp;K$5</f>
        <v/>
      </c>
      <c r="L2005" s="49">
        <f>L1974/L2004-1</f>
        <v/>
      </c>
      <c r="M2005" s="50">
        <f>M1974/M2004-1</f>
        <v/>
      </c>
      <c r="N2005" s="50">
        <f>N1974/N2004-1</f>
        <v/>
      </c>
      <c r="O2005" s="50">
        <f>O1974/O2004-1</f>
        <v/>
      </c>
      <c r="P2005" s="50">
        <f>P1974/P2004-1</f>
        <v/>
      </c>
      <c r="Q2005" s="50">
        <f>Q1974/Q2004-1</f>
        <v/>
      </c>
      <c r="R2005" s="50">
        <f>R1974/R2004-1</f>
        <v/>
      </c>
      <c r="S2005" s="50">
        <f>S1974/S2004-1</f>
        <v/>
      </c>
      <c r="T2005" s="50">
        <f>T1974/T2004-1</f>
        <v/>
      </c>
      <c r="U2005" s="50">
        <f>U1974/U2004-1</f>
        <v/>
      </c>
      <c r="V2005" s="50">
        <f>V1974/V2004-1</f>
        <v/>
      </c>
      <c r="W2005" s="50">
        <f>W1974/W2004-1</f>
        <v/>
      </c>
      <c r="X2005" s="50">
        <f>X1974/X2004-1</f>
        <v/>
      </c>
      <c r="Y2005" s="50">
        <f>Y1974/Y2004-1</f>
        <v/>
      </c>
      <c r="Z2005" s="50">
        <f>Z1974/Z2004-1</f>
        <v/>
      </c>
      <c r="AA2005" s="50">
        <f>AA1974/AA2004-1</f>
        <v/>
      </c>
      <c r="AB2005" s="50">
        <f>AB1974/AB2004-1</f>
        <v/>
      </c>
      <c r="AC2005" s="50">
        <f>AC1974/AC2004-1</f>
        <v/>
      </c>
      <c r="AD2005" s="50">
        <f>AD1974/AD2004-1</f>
        <v/>
      </c>
      <c r="AF2005" s="11">
        <f>LOWER(Settings!$C$4)&amp;".mit."&amp;$A2005&amp;IF($C2005="","","."&amp;$C2005&amp;"."&amp;$B2005)&amp;IF(INDEX(Variables!$D$5:$D$105,MATCH($A2005,Variables!$A$5:$A$105,0))="","","."&amp;INDEX(Variables!$D$5:$D$105,MATCH($A2005,Variables!$A$5:$A$105,0)))&amp;"."&amp;AF$5</f>
        <v/>
      </c>
      <c r="AG2005" s="49">
        <f>AG1974/AG2004-1</f>
        <v/>
      </c>
      <c r="AH2005" s="50">
        <f>AH1974/AH2004-1</f>
        <v/>
      </c>
      <c r="AI2005" s="50">
        <f>AI1974/AI2004-1</f>
        <v/>
      </c>
      <c r="AJ2005" s="50">
        <f>AJ1974/AJ2004-1</f>
        <v/>
      </c>
      <c r="AK2005" s="50">
        <f>AK1974/AK2004-1</f>
        <v/>
      </c>
      <c r="AL2005" s="50">
        <f>AL1974/AL2004-1</f>
        <v/>
      </c>
      <c r="AM2005" s="50">
        <f>AM1974/AM2004-1</f>
        <v/>
      </c>
      <c r="AN2005" s="50">
        <f>AN1974/AN2004-1</f>
        <v/>
      </c>
      <c r="AO2005" s="50">
        <f>AO1974/AO2004-1</f>
        <v/>
      </c>
      <c r="AP2005" s="50">
        <f>AP1974/AP2004-1</f>
        <v/>
      </c>
      <c r="AQ2005" s="50">
        <f>AQ1974/AQ2004-1</f>
        <v/>
      </c>
      <c r="AR2005" s="50">
        <f>AR1974/AR2004-1</f>
        <v/>
      </c>
      <c r="AS2005" s="50">
        <f>AS1974/AS2004-1</f>
        <v/>
      </c>
      <c r="AT2005" s="50">
        <f>AT1974/AT2004-1</f>
        <v/>
      </c>
      <c r="AU2005" s="50">
        <f>AU1974/AU2004-1</f>
        <v/>
      </c>
      <c r="AV2005" s="50">
        <f>AV1974/AV2004-1</f>
        <v/>
      </c>
      <c r="AW2005" s="50">
        <f>AW1974/AW2004-1</f>
        <v/>
      </c>
      <c r="AX2005" s="50">
        <f>AX1974/AX2004-1</f>
        <v/>
      </c>
      <c r="AY2005" s="50">
        <f>AY1974/AY2004-1</f>
        <v/>
      </c>
    </row>
    <row r="2006" collapsed="1"/>
    <row r="2007">
      <c r="A2007" s="4" t="inlineStr">
        <is>
          <t>12. Revenues (USD million, real of ResultsYear): existing taxes, existing subsidies and new policies, calculated separately</t>
        </is>
      </c>
      <c r="B2007" s="5" t="n"/>
      <c r="C2007" s="5" t="n"/>
      <c r="D2007" s="5" t="n"/>
      <c r="E2007" s="5" t="n"/>
      <c r="F2007" s="5" t="n"/>
      <c r="G2007" s="5" t="n"/>
      <c r="H2007" s="5" t="n"/>
      <c r="I2007" s="5" t="n"/>
      <c r="J2007" s="5" t="n"/>
      <c r="K2007" s="5" t="n"/>
      <c r="L2007" s="5" t="n"/>
      <c r="M2007" s="5" t="n"/>
      <c r="N2007" s="5" t="n"/>
      <c r="O2007" s="5" t="n"/>
      <c r="P2007" s="5" t="n"/>
      <c r="Q2007" s="5" t="n"/>
      <c r="R2007" s="5" t="n"/>
      <c r="S2007" s="5" t="n"/>
      <c r="T2007" s="5" t="n"/>
      <c r="U2007" s="5" t="n"/>
      <c r="V2007" s="5" t="n"/>
      <c r="W2007" s="5" t="n"/>
      <c r="X2007" s="5" t="n"/>
      <c r="Y2007" s="5" t="n"/>
      <c r="Z2007" s="5" t="n"/>
      <c r="AA2007" s="5" t="n"/>
      <c r="AB2007" s="5" t="n"/>
      <c r="AC2007" s="5" t="n"/>
      <c r="AD2007" s="5" t="n"/>
      <c r="AE2007" s="5" t="n"/>
      <c r="AF2007" s="5" t="n"/>
      <c r="AG2007" s="5" t="n"/>
      <c r="AH2007" s="5" t="n"/>
      <c r="AI2007" s="5" t="n"/>
      <c r="AJ2007" s="5" t="n"/>
      <c r="AK2007" s="5" t="n"/>
      <c r="AL2007" s="5" t="n"/>
      <c r="AM2007" s="5" t="n"/>
      <c r="AN2007" s="5" t="n"/>
      <c r="AO2007" s="5" t="n"/>
      <c r="AP2007" s="5" t="n"/>
      <c r="AQ2007" s="5" t="n"/>
      <c r="AR2007" s="5" t="n"/>
      <c r="AS2007" s="5" t="n"/>
      <c r="AT2007" s="5" t="n"/>
      <c r="AU2007" s="5" t="n"/>
      <c r="AV2007" s="5" t="n"/>
      <c r="AW2007" s="5" t="n"/>
      <c r="AX2007" s="5" t="n"/>
      <c r="AY2007" s="5" t="n"/>
      <c r="AZ2007" s="5" t="n"/>
    </row>
    <row r="2008">
      <c r="A2008" s="1" t="inlineStr">
        <is>
          <t>rtx</t>
        </is>
      </c>
      <c r="B2008" s="1" t="inlineStr">
        <is>
          <t>all</t>
        </is>
      </c>
      <c r="C2008" s="1" t="inlineStr">
        <is>
          <t>all</t>
        </is>
      </c>
      <c r="H2008" s="1">
        <f>INDEX(Variables!$B$5:$B$105,MATCH($A2008,Variables!$A$5:$A$105,0))&amp;IF($C2008="",""," | "&amp;INDEX(Mapping!$B$5:$B$26,MATCH($C2008,Mapping!$A$5:$A$26,0))&amp;" | "&amp;INDEX(Mapping!$B$30:$B$41,MATCH($B2008,Mapping!$A$30:$A$41,0)))</f>
        <v/>
      </c>
      <c r="I2008" s="1">
        <f>INDEX(Variables!$C$5:$C$105,MATCH($A2008,Variables!$A$5:$A$105,0))</f>
        <v/>
      </c>
      <c r="J2008" s="1">
        <f>INDEX(Variables!$E$5:$E$105,MATCH($A2008,Variables!$A$5:$A$105,0))</f>
        <v/>
      </c>
      <c r="K2008" s="17">
        <f>LOWER(Settings!$C$4)&amp;".mit."&amp;$A2008&amp;IF($C2008="","","."&amp;$C2008&amp;"."&amp;$B2008)&amp;IF(INDEX(Variables!$D$5:$D$105,MATCH($A2008,Variables!$A$5:$A$105,0))="","","."&amp;INDEX(Variables!$D$5:$D$105,MATCH($A2008,Variables!$A$5:$A$105,0)))&amp;"."&amp;K$5</f>
        <v/>
      </c>
      <c r="L2008" s="42">
        <f>SUMIFS(L$361:L$1971,$A$361:$A$1971,"rtx",$B$361:$B$1971,"&lt;&gt;all")</f>
        <v/>
      </c>
      <c r="M2008" s="43">
        <f>SUMIFS(M$361:M$1971,$A$361:$A$1971,"rtx",$B$361:$B$1971,"&lt;&gt;all")</f>
        <v/>
      </c>
      <c r="N2008" s="43">
        <f>SUMIFS(N$361:N$1971,$A$361:$A$1971,"rtx",$B$361:$B$1971,"&lt;&gt;all")</f>
        <v/>
      </c>
      <c r="O2008" s="43">
        <f>SUMIFS(O$361:O$1971,$A$361:$A$1971,"rtx",$B$361:$B$1971,"&lt;&gt;all")</f>
        <v/>
      </c>
      <c r="P2008" s="43">
        <f>SUMIFS(P$361:P$1971,$A$361:$A$1971,"rtx",$B$361:$B$1971,"&lt;&gt;all")</f>
        <v/>
      </c>
      <c r="Q2008" s="43">
        <f>SUMIFS(Q$361:Q$1971,$A$361:$A$1971,"rtx",$B$361:$B$1971,"&lt;&gt;all")</f>
        <v/>
      </c>
      <c r="R2008" s="43">
        <f>SUMIFS(R$361:R$1971,$A$361:$A$1971,"rtx",$B$361:$B$1971,"&lt;&gt;all")</f>
        <v/>
      </c>
      <c r="S2008" s="43">
        <f>SUMIFS(S$361:S$1971,$A$361:$A$1971,"rtx",$B$361:$B$1971,"&lt;&gt;all")</f>
        <v/>
      </c>
      <c r="T2008" s="43">
        <f>SUMIFS(T$361:T$1971,$A$361:$A$1971,"rtx",$B$361:$B$1971,"&lt;&gt;all")</f>
        <v/>
      </c>
      <c r="U2008" s="43">
        <f>SUMIFS(U$361:U$1971,$A$361:$A$1971,"rtx",$B$361:$B$1971,"&lt;&gt;all")</f>
        <v/>
      </c>
      <c r="V2008" s="43">
        <f>SUMIFS(V$361:V$1971,$A$361:$A$1971,"rtx",$B$361:$B$1971,"&lt;&gt;all")</f>
        <v/>
      </c>
      <c r="W2008" s="43">
        <f>SUMIFS(W$361:W$1971,$A$361:$A$1971,"rtx",$B$361:$B$1971,"&lt;&gt;all")</f>
        <v/>
      </c>
      <c r="X2008" s="43">
        <f>SUMIFS(X$361:X$1971,$A$361:$A$1971,"rtx",$B$361:$B$1971,"&lt;&gt;all")</f>
        <v/>
      </c>
      <c r="Y2008" s="43">
        <f>SUMIFS(Y$361:Y$1971,$A$361:$A$1971,"rtx",$B$361:$B$1971,"&lt;&gt;all")</f>
        <v/>
      </c>
      <c r="Z2008" s="43">
        <f>SUMIFS(Z$361:Z$1971,$A$361:$A$1971,"rtx",$B$361:$B$1971,"&lt;&gt;all")</f>
        <v/>
      </c>
      <c r="AA2008" s="43">
        <f>SUMIFS(AA$361:AA$1971,$A$361:$A$1971,"rtx",$B$361:$B$1971,"&lt;&gt;all")</f>
        <v/>
      </c>
      <c r="AB2008" s="43">
        <f>SUMIFS(AB$361:AB$1971,$A$361:$A$1971,"rtx",$B$361:$B$1971,"&lt;&gt;all")</f>
        <v/>
      </c>
      <c r="AC2008" s="43">
        <f>SUMIFS(AC$361:AC$1971,$A$361:$A$1971,"rtx",$B$361:$B$1971,"&lt;&gt;all")</f>
        <v/>
      </c>
      <c r="AD2008" s="43">
        <f>SUMIFS(AD$361:AD$1971,$A$361:$A$1971,"rtx",$B$361:$B$1971,"&lt;&gt;all")</f>
        <v/>
      </c>
      <c r="AF2008" s="17">
        <f>LOWER(Settings!$C$4)&amp;".mit."&amp;$A2008&amp;IF($C2008="","","."&amp;$C2008&amp;"."&amp;$B2008)&amp;IF(INDEX(Variables!$D$5:$D$105,MATCH($A2008,Variables!$A$5:$A$105,0))="","","."&amp;INDEX(Variables!$D$5:$D$105,MATCH($A2008,Variables!$A$5:$A$105,0)))&amp;"."&amp;AF$5</f>
        <v/>
      </c>
      <c r="AG2008" s="42">
        <f>SUMIFS(AG$361:AG$1971,$A$361:$A$1971,"rtx",$B$361:$B$1971,"&lt;&gt;all")</f>
        <v/>
      </c>
      <c r="AH2008" s="43">
        <f>SUMIFS(AH$361:AH$1971,$A$361:$A$1971,"rtx",$B$361:$B$1971,"&lt;&gt;all")</f>
        <v/>
      </c>
      <c r="AI2008" s="43">
        <f>SUMIFS(AI$361:AI$1971,$A$361:$A$1971,"rtx",$B$361:$B$1971,"&lt;&gt;all")</f>
        <v/>
      </c>
      <c r="AJ2008" s="43">
        <f>SUMIFS(AJ$361:AJ$1971,$A$361:$A$1971,"rtx",$B$361:$B$1971,"&lt;&gt;all")</f>
        <v/>
      </c>
      <c r="AK2008" s="43">
        <f>SUMIFS(AK$361:AK$1971,$A$361:$A$1971,"rtx",$B$361:$B$1971,"&lt;&gt;all")</f>
        <v/>
      </c>
      <c r="AL2008" s="43">
        <f>SUMIFS(AL$361:AL$1971,$A$361:$A$1971,"rtx",$B$361:$B$1971,"&lt;&gt;all")</f>
        <v/>
      </c>
      <c r="AM2008" s="43">
        <f>SUMIFS(AM$361:AM$1971,$A$361:$A$1971,"rtx",$B$361:$B$1971,"&lt;&gt;all")</f>
        <v/>
      </c>
      <c r="AN2008" s="43">
        <f>SUMIFS(AN$361:AN$1971,$A$361:$A$1971,"rtx",$B$361:$B$1971,"&lt;&gt;all")</f>
        <v/>
      </c>
      <c r="AO2008" s="43">
        <f>SUMIFS(AO$361:AO$1971,$A$361:$A$1971,"rtx",$B$361:$B$1971,"&lt;&gt;all")</f>
        <v/>
      </c>
      <c r="AP2008" s="43">
        <f>SUMIFS(AP$361:AP$1971,$A$361:$A$1971,"rtx",$B$361:$B$1971,"&lt;&gt;all")</f>
        <v/>
      </c>
      <c r="AQ2008" s="43">
        <f>SUMIFS(AQ$361:AQ$1971,$A$361:$A$1971,"rtx",$B$361:$B$1971,"&lt;&gt;all")</f>
        <v/>
      </c>
      <c r="AR2008" s="43">
        <f>SUMIFS(AR$361:AR$1971,$A$361:$A$1971,"rtx",$B$361:$B$1971,"&lt;&gt;all")</f>
        <v/>
      </c>
      <c r="AS2008" s="43">
        <f>SUMIFS(AS$361:AS$1971,$A$361:$A$1971,"rtx",$B$361:$B$1971,"&lt;&gt;all")</f>
        <v/>
      </c>
      <c r="AT2008" s="43">
        <f>SUMIFS(AT$361:AT$1971,$A$361:$A$1971,"rtx",$B$361:$B$1971,"&lt;&gt;all")</f>
        <v/>
      </c>
      <c r="AU2008" s="43">
        <f>SUMIFS(AU$361:AU$1971,$A$361:$A$1971,"rtx",$B$361:$B$1971,"&lt;&gt;all")</f>
        <v/>
      </c>
      <c r="AV2008" s="43">
        <f>SUMIFS(AV$361:AV$1971,$A$361:$A$1971,"rtx",$B$361:$B$1971,"&lt;&gt;all")</f>
        <v/>
      </c>
      <c r="AW2008" s="43">
        <f>SUMIFS(AW$361:AW$1971,$A$361:$A$1971,"rtx",$B$361:$B$1971,"&lt;&gt;all")</f>
        <v/>
      </c>
      <c r="AX2008" s="43">
        <f>SUMIFS(AX$361:AX$1971,$A$361:$A$1971,"rtx",$B$361:$B$1971,"&lt;&gt;all")</f>
        <v/>
      </c>
      <c r="AY2008" s="43">
        <f>SUMIFS(AY$361:AY$1971,$A$361:$A$1971,"rtx",$B$361:$B$1971,"&lt;&gt;all")</f>
        <v/>
      </c>
    </row>
    <row r="2009" hidden="1" outlineLevel="1">
      <c r="A2009" s="14" t="inlineStr">
        <is>
          <t>rtx</t>
        </is>
      </c>
      <c r="B2009" s="14" t="inlineStr">
        <is>
          <t>all</t>
        </is>
      </c>
      <c r="C2009" s="14" t="inlineStr">
        <is>
          <t>tra</t>
        </is>
      </c>
      <c r="H2009" s="14">
        <f>INDEX(Variables!$B$5:$B$105,MATCH($A2009,Variables!$A$5:$A$105,0))&amp;IF($C2009="",""," | "&amp;INDEX(Mapping!$B$5:$B$26,MATCH($C2009,Mapping!$A$5:$A$26,0))&amp;" | "&amp;INDEX(Mapping!$B$30:$B$41,MATCH($B2009,Mapping!$A$30:$A$41,0)))</f>
        <v/>
      </c>
      <c r="I2009" s="14">
        <f>INDEX(Variables!$C$5:$C$105,MATCH($A2009,Variables!$A$5:$A$105,0))</f>
        <v/>
      </c>
      <c r="J2009" s="14">
        <f>INDEX(Variables!$E$5:$E$105,MATCH($A2009,Variables!$A$5:$A$105,0))</f>
        <v/>
      </c>
      <c r="K2009" s="11">
        <f>LOWER(Settings!$C$4)&amp;".mit."&amp;$A2009&amp;IF($C2009="","","."&amp;$C2009&amp;"."&amp;$B2009)&amp;IF(INDEX(Variables!$D$5:$D$105,MATCH($A2009,Variables!$A$5:$A$105,0))="","","."&amp;INDEX(Variables!$D$5:$D$105,MATCH($A2009,Variables!$A$5:$A$105,0)))&amp;"."&amp;K$5</f>
        <v/>
      </c>
      <c r="L2009" s="44">
        <f>SUMIFS(L$363:L$762,$A$363:$A$762,"rtx",$B$363:$B$762,"&lt;&gt;all")</f>
        <v/>
      </c>
      <c r="M2009" s="45">
        <f>SUMIFS(M$363:M$762,$A$363:$A$762,"rtx",$B$363:$B$762,"&lt;&gt;all")</f>
        <v/>
      </c>
      <c r="N2009" s="45">
        <f>SUMIFS(N$363:N$762,$A$363:$A$762,"rtx",$B$363:$B$762,"&lt;&gt;all")</f>
        <v/>
      </c>
      <c r="O2009" s="45">
        <f>SUMIFS(O$363:O$762,$A$363:$A$762,"rtx",$B$363:$B$762,"&lt;&gt;all")</f>
        <v/>
      </c>
      <c r="P2009" s="45">
        <f>SUMIFS(P$363:P$762,$A$363:$A$762,"rtx",$B$363:$B$762,"&lt;&gt;all")</f>
        <v/>
      </c>
      <c r="Q2009" s="45">
        <f>SUMIFS(Q$363:Q$762,$A$363:$A$762,"rtx",$B$363:$B$762,"&lt;&gt;all")</f>
        <v/>
      </c>
      <c r="R2009" s="45">
        <f>SUMIFS(R$363:R$762,$A$363:$A$762,"rtx",$B$363:$B$762,"&lt;&gt;all")</f>
        <v/>
      </c>
      <c r="S2009" s="45">
        <f>SUMIFS(S$363:S$762,$A$363:$A$762,"rtx",$B$363:$B$762,"&lt;&gt;all")</f>
        <v/>
      </c>
      <c r="T2009" s="45">
        <f>SUMIFS(T$363:T$762,$A$363:$A$762,"rtx",$B$363:$B$762,"&lt;&gt;all")</f>
        <v/>
      </c>
      <c r="U2009" s="45">
        <f>SUMIFS(U$363:U$762,$A$363:$A$762,"rtx",$B$363:$B$762,"&lt;&gt;all")</f>
        <v/>
      </c>
      <c r="V2009" s="45">
        <f>SUMIFS(V$363:V$762,$A$363:$A$762,"rtx",$B$363:$B$762,"&lt;&gt;all")</f>
        <v/>
      </c>
      <c r="W2009" s="45">
        <f>SUMIFS(W$363:W$762,$A$363:$A$762,"rtx",$B$363:$B$762,"&lt;&gt;all")</f>
        <v/>
      </c>
      <c r="X2009" s="45">
        <f>SUMIFS(X$363:X$762,$A$363:$A$762,"rtx",$B$363:$B$762,"&lt;&gt;all")</f>
        <v/>
      </c>
      <c r="Y2009" s="45">
        <f>SUMIFS(Y$363:Y$762,$A$363:$A$762,"rtx",$B$363:$B$762,"&lt;&gt;all")</f>
        <v/>
      </c>
      <c r="Z2009" s="45">
        <f>SUMIFS(Z$363:Z$762,$A$363:$A$762,"rtx",$B$363:$B$762,"&lt;&gt;all")</f>
        <v/>
      </c>
      <c r="AA2009" s="45">
        <f>SUMIFS(AA$363:AA$762,$A$363:$A$762,"rtx",$B$363:$B$762,"&lt;&gt;all")</f>
        <v/>
      </c>
      <c r="AB2009" s="45">
        <f>SUMIFS(AB$363:AB$762,$A$363:$A$762,"rtx",$B$363:$B$762,"&lt;&gt;all")</f>
        <v/>
      </c>
      <c r="AC2009" s="45">
        <f>SUMIFS(AC$363:AC$762,$A$363:$A$762,"rtx",$B$363:$B$762,"&lt;&gt;all")</f>
        <v/>
      </c>
      <c r="AD2009" s="45">
        <f>SUMIFS(AD$363:AD$762,$A$363:$A$762,"rtx",$B$363:$B$762,"&lt;&gt;all")</f>
        <v/>
      </c>
      <c r="AF2009" s="11">
        <f>LOWER(Settings!$C$4)&amp;".mit."&amp;$A2009&amp;IF($C2009="","","."&amp;$C2009&amp;"."&amp;$B2009)&amp;IF(INDEX(Variables!$D$5:$D$105,MATCH($A2009,Variables!$A$5:$A$105,0))="","","."&amp;INDEX(Variables!$D$5:$D$105,MATCH($A2009,Variables!$A$5:$A$105,0)))&amp;"."&amp;AF$5</f>
        <v/>
      </c>
      <c r="AG2009" s="44">
        <f>SUMIFS(AG$363:AG$762,$A$363:$A$762,"rtx",$B$363:$B$762,"&lt;&gt;all")</f>
        <v/>
      </c>
      <c r="AH2009" s="45">
        <f>SUMIFS(AH$363:AH$762,$A$363:$A$762,"rtx",$B$363:$B$762,"&lt;&gt;all")</f>
        <v/>
      </c>
      <c r="AI2009" s="45">
        <f>SUMIFS(AI$363:AI$762,$A$363:$A$762,"rtx",$B$363:$B$762,"&lt;&gt;all")</f>
        <v/>
      </c>
      <c r="AJ2009" s="45">
        <f>SUMIFS(AJ$363:AJ$762,$A$363:$A$762,"rtx",$B$363:$B$762,"&lt;&gt;all")</f>
        <v/>
      </c>
      <c r="AK2009" s="45">
        <f>SUMIFS(AK$363:AK$762,$A$363:$A$762,"rtx",$B$363:$B$762,"&lt;&gt;all")</f>
        <v/>
      </c>
      <c r="AL2009" s="45">
        <f>SUMIFS(AL$363:AL$762,$A$363:$A$762,"rtx",$B$363:$B$762,"&lt;&gt;all")</f>
        <v/>
      </c>
      <c r="AM2009" s="45">
        <f>SUMIFS(AM$363:AM$762,$A$363:$A$762,"rtx",$B$363:$B$762,"&lt;&gt;all")</f>
        <v/>
      </c>
      <c r="AN2009" s="45">
        <f>SUMIFS(AN$363:AN$762,$A$363:$A$762,"rtx",$B$363:$B$762,"&lt;&gt;all")</f>
        <v/>
      </c>
      <c r="AO2009" s="45">
        <f>SUMIFS(AO$363:AO$762,$A$363:$A$762,"rtx",$B$363:$B$762,"&lt;&gt;all")</f>
        <v/>
      </c>
      <c r="AP2009" s="45">
        <f>SUMIFS(AP$363:AP$762,$A$363:$A$762,"rtx",$B$363:$B$762,"&lt;&gt;all")</f>
        <v/>
      </c>
      <c r="AQ2009" s="45">
        <f>SUMIFS(AQ$363:AQ$762,$A$363:$A$762,"rtx",$B$363:$B$762,"&lt;&gt;all")</f>
        <v/>
      </c>
      <c r="AR2009" s="45">
        <f>SUMIFS(AR$363:AR$762,$A$363:$A$762,"rtx",$B$363:$B$762,"&lt;&gt;all")</f>
        <v/>
      </c>
      <c r="AS2009" s="45">
        <f>SUMIFS(AS$363:AS$762,$A$363:$A$762,"rtx",$B$363:$B$762,"&lt;&gt;all")</f>
        <v/>
      </c>
      <c r="AT2009" s="45">
        <f>SUMIFS(AT$363:AT$762,$A$363:$A$762,"rtx",$B$363:$B$762,"&lt;&gt;all")</f>
        <v/>
      </c>
      <c r="AU2009" s="45">
        <f>SUMIFS(AU$363:AU$762,$A$363:$A$762,"rtx",$B$363:$B$762,"&lt;&gt;all")</f>
        <v/>
      </c>
      <c r="AV2009" s="45">
        <f>SUMIFS(AV$363:AV$762,$A$363:$A$762,"rtx",$B$363:$B$762,"&lt;&gt;all")</f>
        <v/>
      </c>
      <c r="AW2009" s="45">
        <f>SUMIFS(AW$363:AW$762,$A$363:$A$762,"rtx",$B$363:$B$762,"&lt;&gt;all")</f>
        <v/>
      </c>
      <c r="AX2009" s="45">
        <f>SUMIFS(AX$363:AX$762,$A$363:$A$762,"rtx",$B$363:$B$762,"&lt;&gt;all")</f>
        <v/>
      </c>
      <c r="AY2009" s="45">
        <f>SUMIFS(AY$363:AY$762,$A$363:$A$762,"rtx",$B$363:$B$762,"&lt;&gt;all")</f>
        <v/>
      </c>
    </row>
    <row r="2010" hidden="1" outlineLevel="1">
      <c r="A2010" s="14" t="inlineStr">
        <is>
          <t>rtx</t>
        </is>
      </c>
      <c r="B2010" s="14" t="inlineStr">
        <is>
          <t>all</t>
        </is>
      </c>
      <c r="C2010" s="14" t="inlineStr">
        <is>
          <t>bld</t>
        </is>
      </c>
      <c r="H2010" s="14">
        <f>INDEX(Variables!$B$5:$B$105,MATCH($A2010,Variables!$A$5:$A$105,0))&amp;IF($C2010="",""," | "&amp;INDEX(Mapping!$B$5:$B$26,MATCH($C2010,Mapping!$A$5:$A$26,0))&amp;" | "&amp;INDEX(Mapping!$B$30:$B$41,MATCH($B2010,Mapping!$A$30:$A$41,0)))</f>
        <v/>
      </c>
      <c r="I2010" s="14">
        <f>INDEX(Variables!$C$5:$C$105,MATCH($A2010,Variables!$A$5:$A$105,0))</f>
        <v/>
      </c>
      <c r="J2010" s="14">
        <f>INDEX(Variables!$E$5:$E$105,MATCH($A2010,Variables!$A$5:$A$105,0))</f>
        <v/>
      </c>
      <c r="K2010" s="11">
        <f>LOWER(Settings!$C$4)&amp;".mit."&amp;$A2010&amp;IF($C2010="","","."&amp;$C2010&amp;"."&amp;$B2010)&amp;IF(INDEX(Variables!$D$5:$D$105,MATCH($A2010,Variables!$A$5:$A$105,0))="","","."&amp;INDEX(Variables!$D$5:$D$105,MATCH($A2010,Variables!$A$5:$A$105,0)))&amp;"."&amp;K$5</f>
        <v/>
      </c>
      <c r="L2010" s="44">
        <f>SUMIFS(L$766:L$1065,$A$766:$A$1065,"rtx",$B$766:$B$1065,"&lt;&gt;all")</f>
        <v/>
      </c>
      <c r="M2010" s="45">
        <f>SUMIFS(M$766:M$1065,$A$766:$A$1065,"rtx",$B$766:$B$1065,"&lt;&gt;all")</f>
        <v/>
      </c>
      <c r="N2010" s="45">
        <f>SUMIFS(N$766:N$1065,$A$766:$A$1065,"rtx",$B$766:$B$1065,"&lt;&gt;all")</f>
        <v/>
      </c>
      <c r="O2010" s="45">
        <f>SUMIFS(O$766:O$1065,$A$766:$A$1065,"rtx",$B$766:$B$1065,"&lt;&gt;all")</f>
        <v/>
      </c>
      <c r="P2010" s="45">
        <f>SUMIFS(P$766:P$1065,$A$766:$A$1065,"rtx",$B$766:$B$1065,"&lt;&gt;all")</f>
        <v/>
      </c>
      <c r="Q2010" s="45">
        <f>SUMIFS(Q$766:Q$1065,$A$766:$A$1065,"rtx",$B$766:$B$1065,"&lt;&gt;all")</f>
        <v/>
      </c>
      <c r="R2010" s="45">
        <f>SUMIFS(R$766:R$1065,$A$766:$A$1065,"rtx",$B$766:$B$1065,"&lt;&gt;all")</f>
        <v/>
      </c>
      <c r="S2010" s="45">
        <f>SUMIFS(S$766:S$1065,$A$766:$A$1065,"rtx",$B$766:$B$1065,"&lt;&gt;all")</f>
        <v/>
      </c>
      <c r="T2010" s="45">
        <f>SUMIFS(T$766:T$1065,$A$766:$A$1065,"rtx",$B$766:$B$1065,"&lt;&gt;all")</f>
        <v/>
      </c>
      <c r="U2010" s="45">
        <f>SUMIFS(U$766:U$1065,$A$766:$A$1065,"rtx",$B$766:$B$1065,"&lt;&gt;all")</f>
        <v/>
      </c>
      <c r="V2010" s="45">
        <f>SUMIFS(V$766:V$1065,$A$766:$A$1065,"rtx",$B$766:$B$1065,"&lt;&gt;all")</f>
        <v/>
      </c>
      <c r="W2010" s="45">
        <f>SUMIFS(W$766:W$1065,$A$766:$A$1065,"rtx",$B$766:$B$1065,"&lt;&gt;all")</f>
        <v/>
      </c>
      <c r="X2010" s="45">
        <f>SUMIFS(X$766:X$1065,$A$766:$A$1065,"rtx",$B$766:$B$1065,"&lt;&gt;all")</f>
        <v/>
      </c>
      <c r="Y2010" s="45">
        <f>SUMIFS(Y$766:Y$1065,$A$766:$A$1065,"rtx",$B$766:$B$1065,"&lt;&gt;all")</f>
        <v/>
      </c>
      <c r="Z2010" s="45">
        <f>SUMIFS(Z$766:Z$1065,$A$766:$A$1065,"rtx",$B$766:$B$1065,"&lt;&gt;all")</f>
        <v/>
      </c>
      <c r="AA2010" s="45">
        <f>SUMIFS(AA$766:AA$1065,$A$766:$A$1065,"rtx",$B$766:$B$1065,"&lt;&gt;all")</f>
        <v/>
      </c>
      <c r="AB2010" s="45">
        <f>SUMIFS(AB$766:AB$1065,$A$766:$A$1065,"rtx",$B$766:$B$1065,"&lt;&gt;all")</f>
        <v/>
      </c>
      <c r="AC2010" s="45">
        <f>SUMIFS(AC$766:AC$1065,$A$766:$A$1065,"rtx",$B$766:$B$1065,"&lt;&gt;all")</f>
        <v/>
      </c>
      <c r="AD2010" s="45">
        <f>SUMIFS(AD$766:AD$1065,$A$766:$A$1065,"rtx",$B$766:$B$1065,"&lt;&gt;all")</f>
        <v/>
      </c>
      <c r="AF2010" s="11">
        <f>LOWER(Settings!$C$4)&amp;".mit."&amp;$A2010&amp;IF($C2010="","","."&amp;$C2010&amp;"."&amp;$B2010)&amp;IF(INDEX(Variables!$D$5:$D$105,MATCH($A2010,Variables!$A$5:$A$105,0))="","","."&amp;INDEX(Variables!$D$5:$D$105,MATCH($A2010,Variables!$A$5:$A$105,0)))&amp;"."&amp;AF$5</f>
        <v/>
      </c>
      <c r="AG2010" s="44">
        <f>SUMIFS(AG$766:AG$1065,$A$766:$A$1065,"rtx",$B$766:$B$1065,"&lt;&gt;all")</f>
        <v/>
      </c>
      <c r="AH2010" s="45">
        <f>SUMIFS(AH$766:AH$1065,$A$766:$A$1065,"rtx",$B$766:$B$1065,"&lt;&gt;all")</f>
        <v/>
      </c>
      <c r="AI2010" s="45">
        <f>SUMIFS(AI$766:AI$1065,$A$766:$A$1065,"rtx",$B$766:$B$1065,"&lt;&gt;all")</f>
        <v/>
      </c>
      <c r="AJ2010" s="45">
        <f>SUMIFS(AJ$766:AJ$1065,$A$766:$A$1065,"rtx",$B$766:$B$1065,"&lt;&gt;all")</f>
        <v/>
      </c>
      <c r="AK2010" s="45">
        <f>SUMIFS(AK$766:AK$1065,$A$766:$A$1065,"rtx",$B$766:$B$1065,"&lt;&gt;all")</f>
        <v/>
      </c>
      <c r="AL2010" s="45">
        <f>SUMIFS(AL$766:AL$1065,$A$766:$A$1065,"rtx",$B$766:$B$1065,"&lt;&gt;all")</f>
        <v/>
      </c>
      <c r="AM2010" s="45">
        <f>SUMIFS(AM$766:AM$1065,$A$766:$A$1065,"rtx",$B$766:$B$1065,"&lt;&gt;all")</f>
        <v/>
      </c>
      <c r="AN2010" s="45">
        <f>SUMIFS(AN$766:AN$1065,$A$766:$A$1065,"rtx",$B$766:$B$1065,"&lt;&gt;all")</f>
        <v/>
      </c>
      <c r="AO2010" s="45">
        <f>SUMIFS(AO$766:AO$1065,$A$766:$A$1065,"rtx",$B$766:$B$1065,"&lt;&gt;all")</f>
        <v/>
      </c>
      <c r="AP2010" s="45">
        <f>SUMIFS(AP$766:AP$1065,$A$766:$A$1065,"rtx",$B$766:$B$1065,"&lt;&gt;all")</f>
        <v/>
      </c>
      <c r="AQ2010" s="45">
        <f>SUMIFS(AQ$766:AQ$1065,$A$766:$A$1065,"rtx",$B$766:$B$1065,"&lt;&gt;all")</f>
        <v/>
      </c>
      <c r="AR2010" s="45">
        <f>SUMIFS(AR$766:AR$1065,$A$766:$A$1065,"rtx",$B$766:$B$1065,"&lt;&gt;all")</f>
        <v/>
      </c>
      <c r="AS2010" s="45">
        <f>SUMIFS(AS$766:AS$1065,$A$766:$A$1065,"rtx",$B$766:$B$1065,"&lt;&gt;all")</f>
        <v/>
      </c>
      <c r="AT2010" s="45">
        <f>SUMIFS(AT$766:AT$1065,$A$766:$A$1065,"rtx",$B$766:$B$1065,"&lt;&gt;all")</f>
        <v/>
      </c>
      <c r="AU2010" s="45">
        <f>SUMIFS(AU$766:AU$1065,$A$766:$A$1065,"rtx",$B$766:$B$1065,"&lt;&gt;all")</f>
        <v/>
      </c>
      <c r="AV2010" s="45">
        <f>SUMIFS(AV$766:AV$1065,$A$766:$A$1065,"rtx",$B$766:$B$1065,"&lt;&gt;all")</f>
        <v/>
      </c>
      <c r="AW2010" s="45">
        <f>SUMIFS(AW$766:AW$1065,$A$766:$A$1065,"rtx",$B$766:$B$1065,"&lt;&gt;all")</f>
        <v/>
      </c>
      <c r="AX2010" s="45">
        <f>SUMIFS(AX$766:AX$1065,$A$766:$A$1065,"rtx",$B$766:$B$1065,"&lt;&gt;all")</f>
        <v/>
      </c>
      <c r="AY2010" s="45">
        <f>SUMIFS(AY$766:AY$1065,$A$766:$A$1065,"rtx",$B$766:$B$1065,"&lt;&gt;all")</f>
        <v/>
      </c>
    </row>
    <row r="2011" hidden="1" outlineLevel="1">
      <c r="A2011" s="14" t="inlineStr">
        <is>
          <t>rtx</t>
        </is>
      </c>
      <c r="B2011" s="14" t="inlineStr">
        <is>
          <t>all</t>
        </is>
      </c>
      <c r="C2011" s="14" t="inlineStr">
        <is>
          <t>ind</t>
        </is>
      </c>
      <c r="H2011" s="14">
        <f>INDEX(Variables!$B$5:$B$105,MATCH($A2011,Variables!$A$5:$A$105,0))&amp;IF($C2011="",""," | "&amp;INDEX(Mapping!$B$5:$B$26,MATCH($C2011,Mapping!$A$5:$A$26,0))&amp;" | "&amp;INDEX(Mapping!$B$30:$B$41,MATCH($B2011,Mapping!$A$30:$A$41,0)))</f>
        <v/>
      </c>
      <c r="I2011" s="14">
        <f>INDEX(Variables!$C$5:$C$105,MATCH($A2011,Variables!$A$5:$A$105,0))</f>
        <v/>
      </c>
      <c r="J2011" s="14">
        <f>INDEX(Variables!$E$5:$E$105,MATCH($A2011,Variables!$A$5:$A$105,0))</f>
        <v/>
      </c>
      <c r="K2011" s="11">
        <f>LOWER(Settings!$C$4)&amp;".mit."&amp;$A2011&amp;IF($C2011="","","."&amp;$C2011&amp;"."&amp;$B2011)&amp;IF(INDEX(Variables!$D$5:$D$105,MATCH($A2011,Variables!$A$5:$A$105,0))="","","."&amp;INDEX(Variables!$D$5:$D$105,MATCH($A2011,Variables!$A$5:$A$105,0)))&amp;"."&amp;K$5</f>
        <v/>
      </c>
      <c r="L2011" s="44">
        <f>SUMIFS(L$1069:L$1868,$A$1069:$A$1868,"rtx",$B$1069:$B$1868,"&lt;&gt;all")</f>
        <v/>
      </c>
      <c r="M2011" s="45">
        <f>SUMIFS(M$1069:M$1868,$A$1069:$A$1868,"rtx",$B$1069:$B$1868,"&lt;&gt;all")</f>
        <v/>
      </c>
      <c r="N2011" s="45">
        <f>SUMIFS(N$1069:N$1868,$A$1069:$A$1868,"rtx",$B$1069:$B$1868,"&lt;&gt;all")</f>
        <v/>
      </c>
      <c r="O2011" s="45">
        <f>SUMIFS(O$1069:O$1868,$A$1069:$A$1868,"rtx",$B$1069:$B$1868,"&lt;&gt;all")</f>
        <v/>
      </c>
      <c r="P2011" s="45">
        <f>SUMIFS(P$1069:P$1868,$A$1069:$A$1868,"rtx",$B$1069:$B$1868,"&lt;&gt;all")</f>
        <v/>
      </c>
      <c r="Q2011" s="45">
        <f>SUMIFS(Q$1069:Q$1868,$A$1069:$A$1868,"rtx",$B$1069:$B$1868,"&lt;&gt;all")</f>
        <v/>
      </c>
      <c r="R2011" s="45">
        <f>SUMIFS(R$1069:R$1868,$A$1069:$A$1868,"rtx",$B$1069:$B$1868,"&lt;&gt;all")</f>
        <v/>
      </c>
      <c r="S2011" s="45">
        <f>SUMIFS(S$1069:S$1868,$A$1069:$A$1868,"rtx",$B$1069:$B$1868,"&lt;&gt;all")</f>
        <v/>
      </c>
      <c r="T2011" s="45">
        <f>SUMIFS(T$1069:T$1868,$A$1069:$A$1868,"rtx",$B$1069:$B$1868,"&lt;&gt;all")</f>
        <v/>
      </c>
      <c r="U2011" s="45">
        <f>SUMIFS(U$1069:U$1868,$A$1069:$A$1868,"rtx",$B$1069:$B$1868,"&lt;&gt;all")</f>
        <v/>
      </c>
      <c r="V2011" s="45">
        <f>SUMIFS(V$1069:V$1868,$A$1069:$A$1868,"rtx",$B$1069:$B$1868,"&lt;&gt;all")</f>
        <v/>
      </c>
      <c r="W2011" s="45">
        <f>SUMIFS(W$1069:W$1868,$A$1069:$A$1868,"rtx",$B$1069:$B$1868,"&lt;&gt;all")</f>
        <v/>
      </c>
      <c r="X2011" s="45">
        <f>SUMIFS(X$1069:X$1868,$A$1069:$A$1868,"rtx",$B$1069:$B$1868,"&lt;&gt;all")</f>
        <v/>
      </c>
      <c r="Y2011" s="45">
        <f>SUMIFS(Y$1069:Y$1868,$A$1069:$A$1868,"rtx",$B$1069:$B$1868,"&lt;&gt;all")</f>
        <v/>
      </c>
      <c r="Z2011" s="45">
        <f>SUMIFS(Z$1069:Z$1868,$A$1069:$A$1868,"rtx",$B$1069:$B$1868,"&lt;&gt;all")</f>
        <v/>
      </c>
      <c r="AA2011" s="45">
        <f>SUMIFS(AA$1069:AA$1868,$A$1069:$A$1868,"rtx",$B$1069:$B$1868,"&lt;&gt;all")</f>
        <v/>
      </c>
      <c r="AB2011" s="45">
        <f>SUMIFS(AB$1069:AB$1868,$A$1069:$A$1868,"rtx",$B$1069:$B$1868,"&lt;&gt;all")</f>
        <v/>
      </c>
      <c r="AC2011" s="45">
        <f>SUMIFS(AC$1069:AC$1868,$A$1069:$A$1868,"rtx",$B$1069:$B$1868,"&lt;&gt;all")</f>
        <v/>
      </c>
      <c r="AD2011" s="45">
        <f>SUMIFS(AD$1069:AD$1868,$A$1069:$A$1868,"rtx",$B$1069:$B$1868,"&lt;&gt;all")</f>
        <v/>
      </c>
      <c r="AF2011" s="11">
        <f>LOWER(Settings!$C$4)&amp;".mit."&amp;$A2011&amp;IF($C2011="","","."&amp;$C2011&amp;"."&amp;$B2011)&amp;IF(INDEX(Variables!$D$5:$D$105,MATCH($A2011,Variables!$A$5:$A$105,0))="","","."&amp;INDEX(Variables!$D$5:$D$105,MATCH($A2011,Variables!$A$5:$A$105,0)))&amp;"."&amp;AF$5</f>
        <v/>
      </c>
      <c r="AG2011" s="44">
        <f>SUMIFS(AG$1069:AG$1868,$A$1069:$A$1868,"rtx",$B$1069:$B$1868,"&lt;&gt;all")</f>
        <v/>
      </c>
      <c r="AH2011" s="45">
        <f>SUMIFS(AH$1069:AH$1868,$A$1069:$A$1868,"rtx",$B$1069:$B$1868,"&lt;&gt;all")</f>
        <v/>
      </c>
      <c r="AI2011" s="45">
        <f>SUMIFS(AI$1069:AI$1868,$A$1069:$A$1868,"rtx",$B$1069:$B$1868,"&lt;&gt;all")</f>
        <v/>
      </c>
      <c r="AJ2011" s="45">
        <f>SUMIFS(AJ$1069:AJ$1868,$A$1069:$A$1868,"rtx",$B$1069:$B$1868,"&lt;&gt;all")</f>
        <v/>
      </c>
      <c r="AK2011" s="45">
        <f>SUMIFS(AK$1069:AK$1868,$A$1069:$A$1868,"rtx",$B$1069:$B$1868,"&lt;&gt;all")</f>
        <v/>
      </c>
      <c r="AL2011" s="45">
        <f>SUMIFS(AL$1069:AL$1868,$A$1069:$A$1868,"rtx",$B$1069:$B$1868,"&lt;&gt;all")</f>
        <v/>
      </c>
      <c r="AM2011" s="45">
        <f>SUMIFS(AM$1069:AM$1868,$A$1069:$A$1868,"rtx",$B$1069:$B$1868,"&lt;&gt;all")</f>
        <v/>
      </c>
      <c r="AN2011" s="45">
        <f>SUMIFS(AN$1069:AN$1868,$A$1069:$A$1868,"rtx",$B$1069:$B$1868,"&lt;&gt;all")</f>
        <v/>
      </c>
      <c r="AO2011" s="45">
        <f>SUMIFS(AO$1069:AO$1868,$A$1069:$A$1868,"rtx",$B$1069:$B$1868,"&lt;&gt;all")</f>
        <v/>
      </c>
      <c r="AP2011" s="45">
        <f>SUMIFS(AP$1069:AP$1868,$A$1069:$A$1868,"rtx",$B$1069:$B$1868,"&lt;&gt;all")</f>
        <v/>
      </c>
      <c r="AQ2011" s="45">
        <f>SUMIFS(AQ$1069:AQ$1868,$A$1069:$A$1868,"rtx",$B$1069:$B$1868,"&lt;&gt;all")</f>
        <v/>
      </c>
      <c r="AR2011" s="45">
        <f>SUMIFS(AR$1069:AR$1868,$A$1069:$A$1868,"rtx",$B$1069:$B$1868,"&lt;&gt;all")</f>
        <v/>
      </c>
      <c r="AS2011" s="45">
        <f>SUMIFS(AS$1069:AS$1868,$A$1069:$A$1868,"rtx",$B$1069:$B$1868,"&lt;&gt;all")</f>
        <v/>
      </c>
      <c r="AT2011" s="45">
        <f>SUMIFS(AT$1069:AT$1868,$A$1069:$A$1868,"rtx",$B$1069:$B$1868,"&lt;&gt;all")</f>
        <v/>
      </c>
      <c r="AU2011" s="45">
        <f>SUMIFS(AU$1069:AU$1868,$A$1069:$A$1868,"rtx",$B$1069:$B$1868,"&lt;&gt;all")</f>
        <v/>
      </c>
      <c r="AV2011" s="45">
        <f>SUMIFS(AV$1069:AV$1868,$A$1069:$A$1868,"rtx",$B$1069:$B$1868,"&lt;&gt;all")</f>
        <v/>
      </c>
      <c r="AW2011" s="45">
        <f>SUMIFS(AW$1069:AW$1868,$A$1069:$A$1868,"rtx",$B$1069:$B$1868,"&lt;&gt;all")</f>
        <v/>
      </c>
      <c r="AX2011" s="45">
        <f>SUMIFS(AX$1069:AX$1868,$A$1069:$A$1868,"rtx",$B$1069:$B$1868,"&lt;&gt;all")</f>
        <v/>
      </c>
      <c r="AY2011" s="45">
        <f>SUMIFS(AY$1069:AY$1868,$A$1069:$A$1868,"rtx",$B$1069:$B$1868,"&lt;&gt;all")</f>
        <v/>
      </c>
    </row>
    <row r="2012" hidden="1" outlineLevel="1">
      <c r="A2012" s="14" t="inlineStr">
        <is>
          <t>rtx</t>
        </is>
      </c>
      <c r="B2012" s="14" t="inlineStr">
        <is>
          <t>all</t>
        </is>
      </c>
      <c r="C2012" s="14" t="inlineStr">
        <is>
          <t>oen</t>
        </is>
      </c>
      <c r="H2012" s="14">
        <f>INDEX(Variables!$B$5:$B$105,MATCH($A2012,Variables!$A$5:$A$105,0))&amp;IF($C2012="",""," | "&amp;INDEX(Mapping!$B$5:$B$26,MATCH($C2012,Mapping!$A$5:$A$26,0))&amp;" | "&amp;INDEX(Mapping!$B$30:$B$41,MATCH($B2012,Mapping!$A$30:$A$41,0)))</f>
        <v/>
      </c>
      <c r="I2012" s="14">
        <f>INDEX(Variables!$C$5:$C$105,MATCH($A2012,Variables!$A$5:$A$105,0))</f>
        <v/>
      </c>
      <c r="J2012" s="14">
        <f>INDEX(Variables!$E$5:$E$105,MATCH($A2012,Variables!$A$5:$A$105,0))</f>
        <v/>
      </c>
      <c r="K2012" s="11">
        <f>LOWER(Settings!$C$4)&amp;".mit."&amp;$A2012&amp;IF($C2012="","","."&amp;$C2012&amp;"."&amp;$B2012)&amp;IF(INDEX(Variables!$D$5:$D$105,MATCH($A2012,Variables!$A$5:$A$105,0))="","","."&amp;INDEX(Variables!$D$5:$D$105,MATCH($A2012,Variables!$A$5:$A$105,0)))&amp;"."&amp;K$5</f>
        <v/>
      </c>
      <c r="L2012" s="44">
        <f>SUMIFS(L$1872:L$1971,$A$1872:$A$1971,"rtx",$B$1872:$B$1971,"&lt;&gt;all")</f>
        <v/>
      </c>
      <c r="M2012" s="45">
        <f>SUMIFS(M$1872:M$1971,$A$1872:$A$1971,"rtx",$B$1872:$B$1971,"&lt;&gt;all")</f>
        <v/>
      </c>
      <c r="N2012" s="45">
        <f>SUMIFS(N$1872:N$1971,$A$1872:$A$1971,"rtx",$B$1872:$B$1971,"&lt;&gt;all")</f>
        <v/>
      </c>
      <c r="O2012" s="45">
        <f>SUMIFS(O$1872:O$1971,$A$1872:$A$1971,"rtx",$B$1872:$B$1971,"&lt;&gt;all")</f>
        <v/>
      </c>
      <c r="P2012" s="45">
        <f>SUMIFS(P$1872:P$1971,$A$1872:$A$1971,"rtx",$B$1872:$B$1971,"&lt;&gt;all")</f>
        <v/>
      </c>
      <c r="Q2012" s="45">
        <f>SUMIFS(Q$1872:Q$1971,$A$1872:$A$1971,"rtx",$B$1872:$B$1971,"&lt;&gt;all")</f>
        <v/>
      </c>
      <c r="R2012" s="45">
        <f>SUMIFS(R$1872:R$1971,$A$1872:$A$1971,"rtx",$B$1872:$B$1971,"&lt;&gt;all")</f>
        <v/>
      </c>
      <c r="S2012" s="45">
        <f>SUMIFS(S$1872:S$1971,$A$1872:$A$1971,"rtx",$B$1872:$B$1971,"&lt;&gt;all")</f>
        <v/>
      </c>
      <c r="T2012" s="45">
        <f>SUMIFS(T$1872:T$1971,$A$1872:$A$1971,"rtx",$B$1872:$B$1971,"&lt;&gt;all")</f>
        <v/>
      </c>
      <c r="U2012" s="45">
        <f>SUMIFS(U$1872:U$1971,$A$1872:$A$1971,"rtx",$B$1872:$B$1971,"&lt;&gt;all")</f>
        <v/>
      </c>
      <c r="V2012" s="45">
        <f>SUMIFS(V$1872:V$1971,$A$1872:$A$1971,"rtx",$B$1872:$B$1971,"&lt;&gt;all")</f>
        <v/>
      </c>
      <c r="W2012" s="45">
        <f>SUMIFS(W$1872:W$1971,$A$1872:$A$1971,"rtx",$B$1872:$B$1971,"&lt;&gt;all")</f>
        <v/>
      </c>
      <c r="X2012" s="45">
        <f>SUMIFS(X$1872:X$1971,$A$1872:$A$1971,"rtx",$B$1872:$B$1971,"&lt;&gt;all")</f>
        <v/>
      </c>
      <c r="Y2012" s="45">
        <f>SUMIFS(Y$1872:Y$1971,$A$1872:$A$1971,"rtx",$B$1872:$B$1971,"&lt;&gt;all")</f>
        <v/>
      </c>
      <c r="Z2012" s="45">
        <f>SUMIFS(Z$1872:Z$1971,$A$1872:$A$1971,"rtx",$B$1872:$B$1971,"&lt;&gt;all")</f>
        <v/>
      </c>
      <c r="AA2012" s="45">
        <f>SUMIFS(AA$1872:AA$1971,$A$1872:$A$1971,"rtx",$B$1872:$B$1971,"&lt;&gt;all")</f>
        <v/>
      </c>
      <c r="AB2012" s="45">
        <f>SUMIFS(AB$1872:AB$1971,$A$1872:$A$1971,"rtx",$B$1872:$B$1971,"&lt;&gt;all")</f>
        <v/>
      </c>
      <c r="AC2012" s="45">
        <f>SUMIFS(AC$1872:AC$1971,$A$1872:$A$1971,"rtx",$B$1872:$B$1971,"&lt;&gt;all")</f>
        <v/>
      </c>
      <c r="AD2012" s="45">
        <f>SUMIFS(AD$1872:AD$1971,$A$1872:$A$1971,"rtx",$B$1872:$B$1971,"&lt;&gt;all")</f>
        <v/>
      </c>
      <c r="AF2012" s="11">
        <f>LOWER(Settings!$C$4)&amp;".mit."&amp;$A2012&amp;IF($C2012="","","."&amp;$C2012&amp;"."&amp;$B2012)&amp;IF(INDEX(Variables!$D$5:$D$105,MATCH($A2012,Variables!$A$5:$A$105,0))="","","."&amp;INDEX(Variables!$D$5:$D$105,MATCH($A2012,Variables!$A$5:$A$105,0)))&amp;"."&amp;AF$5</f>
        <v/>
      </c>
      <c r="AG2012" s="44">
        <f>SUMIFS(AG$1872:AG$1971,$A$1872:$A$1971,"rtx",$B$1872:$B$1971,"&lt;&gt;all")</f>
        <v/>
      </c>
      <c r="AH2012" s="45">
        <f>SUMIFS(AH$1872:AH$1971,$A$1872:$A$1971,"rtx",$B$1872:$B$1971,"&lt;&gt;all")</f>
        <v/>
      </c>
      <c r="AI2012" s="45">
        <f>SUMIFS(AI$1872:AI$1971,$A$1872:$A$1971,"rtx",$B$1872:$B$1971,"&lt;&gt;all")</f>
        <v/>
      </c>
      <c r="AJ2012" s="45">
        <f>SUMIFS(AJ$1872:AJ$1971,$A$1872:$A$1971,"rtx",$B$1872:$B$1971,"&lt;&gt;all")</f>
        <v/>
      </c>
      <c r="AK2012" s="45">
        <f>SUMIFS(AK$1872:AK$1971,$A$1872:$A$1971,"rtx",$B$1872:$B$1971,"&lt;&gt;all")</f>
        <v/>
      </c>
      <c r="AL2012" s="45">
        <f>SUMIFS(AL$1872:AL$1971,$A$1872:$A$1971,"rtx",$B$1872:$B$1971,"&lt;&gt;all")</f>
        <v/>
      </c>
      <c r="AM2012" s="45">
        <f>SUMIFS(AM$1872:AM$1971,$A$1872:$A$1971,"rtx",$B$1872:$B$1971,"&lt;&gt;all")</f>
        <v/>
      </c>
      <c r="AN2012" s="45">
        <f>SUMIFS(AN$1872:AN$1971,$A$1872:$A$1971,"rtx",$B$1872:$B$1971,"&lt;&gt;all")</f>
        <v/>
      </c>
      <c r="AO2012" s="45">
        <f>SUMIFS(AO$1872:AO$1971,$A$1872:$A$1971,"rtx",$B$1872:$B$1971,"&lt;&gt;all")</f>
        <v/>
      </c>
      <c r="AP2012" s="45">
        <f>SUMIFS(AP$1872:AP$1971,$A$1872:$A$1971,"rtx",$B$1872:$B$1971,"&lt;&gt;all")</f>
        <v/>
      </c>
      <c r="AQ2012" s="45">
        <f>SUMIFS(AQ$1872:AQ$1971,$A$1872:$A$1971,"rtx",$B$1872:$B$1971,"&lt;&gt;all")</f>
        <v/>
      </c>
      <c r="AR2012" s="45">
        <f>SUMIFS(AR$1872:AR$1971,$A$1872:$A$1971,"rtx",$B$1872:$B$1971,"&lt;&gt;all")</f>
        <v/>
      </c>
      <c r="AS2012" s="45">
        <f>SUMIFS(AS$1872:AS$1971,$A$1872:$A$1971,"rtx",$B$1872:$B$1971,"&lt;&gt;all")</f>
        <v/>
      </c>
      <c r="AT2012" s="45">
        <f>SUMIFS(AT$1872:AT$1971,$A$1872:$A$1971,"rtx",$B$1872:$B$1971,"&lt;&gt;all")</f>
        <v/>
      </c>
      <c r="AU2012" s="45">
        <f>SUMIFS(AU$1872:AU$1971,$A$1872:$A$1971,"rtx",$B$1872:$B$1971,"&lt;&gt;all")</f>
        <v/>
      </c>
      <c r="AV2012" s="45">
        <f>SUMIFS(AV$1872:AV$1971,$A$1872:$A$1971,"rtx",$B$1872:$B$1971,"&lt;&gt;all")</f>
        <v/>
      </c>
      <c r="AW2012" s="45">
        <f>SUMIFS(AW$1872:AW$1971,$A$1872:$A$1971,"rtx",$B$1872:$B$1971,"&lt;&gt;all")</f>
        <v/>
      </c>
      <c r="AX2012" s="45">
        <f>SUMIFS(AX$1872:AX$1971,$A$1872:$A$1971,"rtx",$B$1872:$B$1971,"&lt;&gt;all")</f>
        <v/>
      </c>
      <c r="AY2012" s="45">
        <f>SUMIFS(AY$1872:AY$1971,$A$1872:$A$1971,"rtx",$B$1872:$B$1971,"&lt;&gt;all")</f>
        <v/>
      </c>
    </row>
    <row r="2013" collapsed="1">
      <c r="A2013" s="1" t="inlineStr">
        <is>
          <t>rsub</t>
        </is>
      </c>
      <c r="B2013" s="1" t="inlineStr">
        <is>
          <t>all</t>
        </is>
      </c>
      <c r="C2013" s="1" t="inlineStr">
        <is>
          <t>all</t>
        </is>
      </c>
      <c r="H2013" s="1">
        <f>INDEX(Variables!$B$5:$B$105,MATCH($A2013,Variables!$A$5:$A$105,0))&amp;IF($C2013="",""," | "&amp;INDEX(Mapping!$B$5:$B$26,MATCH($C2013,Mapping!$A$5:$A$26,0))&amp;" | "&amp;INDEX(Mapping!$B$30:$B$41,MATCH($B2013,Mapping!$A$30:$A$41,0)))</f>
        <v/>
      </c>
      <c r="I2013" s="1">
        <f>INDEX(Variables!$C$5:$C$105,MATCH($A2013,Variables!$A$5:$A$105,0))</f>
        <v/>
      </c>
      <c r="J2013" s="1">
        <f>INDEX(Variables!$E$5:$E$105,MATCH($A2013,Variables!$A$5:$A$105,0))</f>
        <v/>
      </c>
      <c r="K2013" s="17">
        <f>LOWER(Settings!$C$4)&amp;".mit."&amp;$A2013&amp;IF($C2013="","","."&amp;$C2013&amp;"."&amp;$B2013)&amp;IF(INDEX(Variables!$D$5:$D$105,MATCH($A2013,Variables!$A$5:$A$105,0))="","","."&amp;INDEX(Variables!$D$5:$D$105,MATCH($A2013,Variables!$A$5:$A$105,0)))&amp;"."&amp;K$5</f>
        <v/>
      </c>
      <c r="L2013" s="42">
        <f>SUMIFS(L$361:L$1971,$A$361:$A$1971,"rsub",$B$361:$B$1971,"&lt;&gt;all")</f>
        <v/>
      </c>
      <c r="M2013" s="43">
        <f>SUMIFS(M$361:M$1971,$A$361:$A$1971,"rsub",$B$361:$B$1971,"&lt;&gt;all")</f>
        <v/>
      </c>
      <c r="N2013" s="43">
        <f>SUMIFS(N$361:N$1971,$A$361:$A$1971,"rsub",$B$361:$B$1971,"&lt;&gt;all")</f>
        <v/>
      </c>
      <c r="O2013" s="43">
        <f>SUMIFS(O$361:O$1971,$A$361:$A$1971,"rsub",$B$361:$B$1971,"&lt;&gt;all")</f>
        <v/>
      </c>
      <c r="P2013" s="43">
        <f>SUMIFS(P$361:P$1971,$A$361:$A$1971,"rsub",$B$361:$B$1971,"&lt;&gt;all")</f>
        <v/>
      </c>
      <c r="Q2013" s="43">
        <f>SUMIFS(Q$361:Q$1971,$A$361:$A$1971,"rsub",$B$361:$B$1971,"&lt;&gt;all")</f>
        <v/>
      </c>
      <c r="R2013" s="43">
        <f>SUMIFS(R$361:R$1971,$A$361:$A$1971,"rsub",$B$361:$B$1971,"&lt;&gt;all")</f>
        <v/>
      </c>
      <c r="S2013" s="43">
        <f>SUMIFS(S$361:S$1971,$A$361:$A$1971,"rsub",$B$361:$B$1971,"&lt;&gt;all")</f>
        <v/>
      </c>
      <c r="T2013" s="43">
        <f>SUMIFS(T$361:T$1971,$A$361:$A$1971,"rsub",$B$361:$B$1971,"&lt;&gt;all")</f>
        <v/>
      </c>
      <c r="U2013" s="43">
        <f>SUMIFS(U$361:U$1971,$A$361:$A$1971,"rsub",$B$361:$B$1971,"&lt;&gt;all")</f>
        <v/>
      </c>
      <c r="V2013" s="43">
        <f>SUMIFS(V$361:V$1971,$A$361:$A$1971,"rsub",$B$361:$B$1971,"&lt;&gt;all")</f>
        <v/>
      </c>
      <c r="W2013" s="43">
        <f>SUMIFS(W$361:W$1971,$A$361:$A$1971,"rsub",$B$361:$B$1971,"&lt;&gt;all")</f>
        <v/>
      </c>
      <c r="X2013" s="43">
        <f>SUMIFS(X$361:X$1971,$A$361:$A$1971,"rsub",$B$361:$B$1971,"&lt;&gt;all")</f>
        <v/>
      </c>
      <c r="Y2013" s="43">
        <f>SUMIFS(Y$361:Y$1971,$A$361:$A$1971,"rsub",$B$361:$B$1971,"&lt;&gt;all")</f>
        <v/>
      </c>
      <c r="Z2013" s="43">
        <f>SUMIFS(Z$361:Z$1971,$A$361:$A$1971,"rsub",$B$361:$B$1971,"&lt;&gt;all")</f>
        <v/>
      </c>
      <c r="AA2013" s="43">
        <f>SUMIFS(AA$361:AA$1971,$A$361:$A$1971,"rsub",$B$361:$B$1971,"&lt;&gt;all")</f>
        <v/>
      </c>
      <c r="AB2013" s="43">
        <f>SUMIFS(AB$361:AB$1971,$A$361:$A$1971,"rsub",$B$361:$B$1971,"&lt;&gt;all")</f>
        <v/>
      </c>
      <c r="AC2013" s="43">
        <f>SUMIFS(AC$361:AC$1971,$A$361:$A$1971,"rsub",$B$361:$B$1971,"&lt;&gt;all")</f>
        <v/>
      </c>
      <c r="AD2013" s="43">
        <f>SUMIFS(AD$361:AD$1971,$A$361:$A$1971,"rsub",$B$361:$B$1971,"&lt;&gt;all")</f>
        <v/>
      </c>
      <c r="AF2013" s="17">
        <f>LOWER(Settings!$C$4)&amp;".mit."&amp;$A2013&amp;IF($C2013="","","."&amp;$C2013&amp;"."&amp;$B2013)&amp;IF(INDEX(Variables!$D$5:$D$105,MATCH($A2013,Variables!$A$5:$A$105,0))="","","."&amp;INDEX(Variables!$D$5:$D$105,MATCH($A2013,Variables!$A$5:$A$105,0)))&amp;"."&amp;AF$5</f>
        <v/>
      </c>
      <c r="AG2013" s="42">
        <f>SUMIFS(AG$361:AG$1971,$A$361:$A$1971,"rsub",$B$361:$B$1971,"&lt;&gt;all")</f>
        <v/>
      </c>
      <c r="AH2013" s="43">
        <f>SUMIFS(AH$361:AH$1971,$A$361:$A$1971,"rsub",$B$361:$B$1971,"&lt;&gt;all")</f>
        <v/>
      </c>
      <c r="AI2013" s="43">
        <f>SUMIFS(AI$361:AI$1971,$A$361:$A$1971,"rsub",$B$361:$B$1971,"&lt;&gt;all")</f>
        <v/>
      </c>
      <c r="AJ2013" s="43">
        <f>SUMIFS(AJ$361:AJ$1971,$A$361:$A$1971,"rsub",$B$361:$B$1971,"&lt;&gt;all")</f>
        <v/>
      </c>
      <c r="AK2013" s="43">
        <f>SUMIFS(AK$361:AK$1971,$A$361:$A$1971,"rsub",$B$361:$B$1971,"&lt;&gt;all")</f>
        <v/>
      </c>
      <c r="AL2013" s="43">
        <f>SUMIFS(AL$361:AL$1971,$A$361:$A$1971,"rsub",$B$361:$B$1971,"&lt;&gt;all")</f>
        <v/>
      </c>
      <c r="AM2013" s="43">
        <f>SUMIFS(AM$361:AM$1971,$A$361:$A$1971,"rsub",$B$361:$B$1971,"&lt;&gt;all")</f>
        <v/>
      </c>
      <c r="AN2013" s="43">
        <f>SUMIFS(AN$361:AN$1971,$A$361:$A$1971,"rsub",$B$361:$B$1971,"&lt;&gt;all")</f>
        <v/>
      </c>
      <c r="AO2013" s="43">
        <f>SUMIFS(AO$361:AO$1971,$A$361:$A$1971,"rsub",$B$361:$B$1971,"&lt;&gt;all")</f>
        <v/>
      </c>
      <c r="AP2013" s="43">
        <f>SUMIFS(AP$361:AP$1971,$A$361:$A$1971,"rsub",$B$361:$B$1971,"&lt;&gt;all")</f>
        <v/>
      </c>
      <c r="AQ2013" s="43">
        <f>SUMIFS(AQ$361:AQ$1971,$A$361:$A$1971,"rsub",$B$361:$B$1971,"&lt;&gt;all")</f>
        <v/>
      </c>
      <c r="AR2013" s="43">
        <f>SUMIFS(AR$361:AR$1971,$A$361:$A$1971,"rsub",$B$361:$B$1971,"&lt;&gt;all")</f>
        <v/>
      </c>
      <c r="AS2013" s="43">
        <f>SUMIFS(AS$361:AS$1971,$A$361:$A$1971,"rsub",$B$361:$B$1971,"&lt;&gt;all")</f>
        <v/>
      </c>
      <c r="AT2013" s="43">
        <f>SUMIFS(AT$361:AT$1971,$A$361:$A$1971,"rsub",$B$361:$B$1971,"&lt;&gt;all")</f>
        <v/>
      </c>
      <c r="AU2013" s="43">
        <f>SUMIFS(AU$361:AU$1971,$A$361:$A$1971,"rsub",$B$361:$B$1971,"&lt;&gt;all")</f>
        <v/>
      </c>
      <c r="AV2013" s="43">
        <f>SUMIFS(AV$361:AV$1971,$A$361:$A$1971,"rsub",$B$361:$B$1971,"&lt;&gt;all")</f>
        <v/>
      </c>
      <c r="AW2013" s="43">
        <f>SUMIFS(AW$361:AW$1971,$A$361:$A$1971,"rsub",$B$361:$B$1971,"&lt;&gt;all")</f>
        <v/>
      </c>
      <c r="AX2013" s="43">
        <f>SUMIFS(AX$361:AX$1971,$A$361:$A$1971,"rsub",$B$361:$B$1971,"&lt;&gt;all")</f>
        <v/>
      </c>
      <c r="AY2013" s="43">
        <f>SUMIFS(AY$361:AY$1971,$A$361:$A$1971,"rsub",$B$361:$B$1971,"&lt;&gt;all")</f>
        <v/>
      </c>
    </row>
    <row r="2014" hidden="1" outlineLevel="1">
      <c r="A2014" s="14" t="inlineStr">
        <is>
          <t>rsub</t>
        </is>
      </c>
      <c r="B2014" s="14" t="inlineStr">
        <is>
          <t>all</t>
        </is>
      </c>
      <c r="C2014" s="14" t="inlineStr">
        <is>
          <t>tra</t>
        </is>
      </c>
      <c r="H2014" s="14">
        <f>INDEX(Variables!$B$5:$B$105,MATCH($A2014,Variables!$A$5:$A$105,0))&amp;IF($C2014="",""," | "&amp;INDEX(Mapping!$B$5:$B$26,MATCH($C2014,Mapping!$A$5:$A$26,0))&amp;" | "&amp;INDEX(Mapping!$B$30:$B$41,MATCH($B2014,Mapping!$A$30:$A$41,0)))</f>
        <v/>
      </c>
      <c r="I2014" s="14">
        <f>INDEX(Variables!$C$5:$C$105,MATCH($A2014,Variables!$A$5:$A$105,0))</f>
        <v/>
      </c>
      <c r="J2014" s="14">
        <f>INDEX(Variables!$E$5:$E$105,MATCH($A2014,Variables!$A$5:$A$105,0))</f>
        <v/>
      </c>
      <c r="K2014" s="11">
        <f>LOWER(Settings!$C$4)&amp;".mit."&amp;$A2014&amp;IF($C2014="","","."&amp;$C2014&amp;"."&amp;$B2014)&amp;IF(INDEX(Variables!$D$5:$D$105,MATCH($A2014,Variables!$A$5:$A$105,0))="","","."&amp;INDEX(Variables!$D$5:$D$105,MATCH($A2014,Variables!$A$5:$A$105,0)))&amp;"."&amp;K$5</f>
        <v/>
      </c>
      <c r="L2014" s="44">
        <f>SUMIFS(L$363:L$762,$A$363:$A$762,"rsub",$B$363:$B$762,"&lt;&gt;all")</f>
        <v/>
      </c>
      <c r="M2014" s="45">
        <f>SUMIFS(M$363:M$762,$A$363:$A$762,"rsub",$B$363:$B$762,"&lt;&gt;all")</f>
        <v/>
      </c>
      <c r="N2014" s="45">
        <f>SUMIFS(N$363:N$762,$A$363:$A$762,"rsub",$B$363:$B$762,"&lt;&gt;all")</f>
        <v/>
      </c>
      <c r="O2014" s="45">
        <f>SUMIFS(O$363:O$762,$A$363:$A$762,"rsub",$B$363:$B$762,"&lt;&gt;all")</f>
        <v/>
      </c>
      <c r="P2014" s="45">
        <f>SUMIFS(P$363:P$762,$A$363:$A$762,"rsub",$B$363:$B$762,"&lt;&gt;all")</f>
        <v/>
      </c>
      <c r="Q2014" s="45">
        <f>SUMIFS(Q$363:Q$762,$A$363:$A$762,"rsub",$B$363:$B$762,"&lt;&gt;all")</f>
        <v/>
      </c>
      <c r="R2014" s="45">
        <f>SUMIFS(R$363:R$762,$A$363:$A$762,"rsub",$B$363:$B$762,"&lt;&gt;all")</f>
        <v/>
      </c>
      <c r="S2014" s="45">
        <f>SUMIFS(S$363:S$762,$A$363:$A$762,"rsub",$B$363:$B$762,"&lt;&gt;all")</f>
        <v/>
      </c>
      <c r="T2014" s="45">
        <f>SUMIFS(T$363:T$762,$A$363:$A$762,"rsub",$B$363:$B$762,"&lt;&gt;all")</f>
        <v/>
      </c>
      <c r="U2014" s="45">
        <f>SUMIFS(U$363:U$762,$A$363:$A$762,"rsub",$B$363:$B$762,"&lt;&gt;all")</f>
        <v/>
      </c>
      <c r="V2014" s="45">
        <f>SUMIFS(V$363:V$762,$A$363:$A$762,"rsub",$B$363:$B$762,"&lt;&gt;all")</f>
        <v/>
      </c>
      <c r="W2014" s="45">
        <f>SUMIFS(W$363:W$762,$A$363:$A$762,"rsub",$B$363:$B$762,"&lt;&gt;all")</f>
        <v/>
      </c>
      <c r="X2014" s="45">
        <f>SUMIFS(X$363:X$762,$A$363:$A$762,"rsub",$B$363:$B$762,"&lt;&gt;all")</f>
        <v/>
      </c>
      <c r="Y2014" s="45">
        <f>SUMIFS(Y$363:Y$762,$A$363:$A$762,"rsub",$B$363:$B$762,"&lt;&gt;all")</f>
        <v/>
      </c>
      <c r="Z2014" s="45">
        <f>SUMIFS(Z$363:Z$762,$A$363:$A$762,"rsub",$B$363:$B$762,"&lt;&gt;all")</f>
        <v/>
      </c>
      <c r="AA2014" s="45">
        <f>SUMIFS(AA$363:AA$762,$A$363:$A$762,"rsub",$B$363:$B$762,"&lt;&gt;all")</f>
        <v/>
      </c>
      <c r="AB2014" s="45">
        <f>SUMIFS(AB$363:AB$762,$A$363:$A$762,"rsub",$B$363:$B$762,"&lt;&gt;all")</f>
        <v/>
      </c>
      <c r="AC2014" s="45">
        <f>SUMIFS(AC$363:AC$762,$A$363:$A$762,"rsub",$B$363:$B$762,"&lt;&gt;all")</f>
        <v/>
      </c>
      <c r="AD2014" s="45">
        <f>SUMIFS(AD$363:AD$762,$A$363:$A$762,"rsub",$B$363:$B$762,"&lt;&gt;all")</f>
        <v/>
      </c>
      <c r="AF2014" s="11">
        <f>LOWER(Settings!$C$4)&amp;".mit."&amp;$A2014&amp;IF($C2014="","","."&amp;$C2014&amp;"."&amp;$B2014)&amp;IF(INDEX(Variables!$D$5:$D$105,MATCH($A2014,Variables!$A$5:$A$105,0))="","","."&amp;INDEX(Variables!$D$5:$D$105,MATCH($A2014,Variables!$A$5:$A$105,0)))&amp;"."&amp;AF$5</f>
        <v/>
      </c>
      <c r="AG2014" s="44">
        <f>SUMIFS(AG$363:AG$762,$A$363:$A$762,"rsub",$B$363:$B$762,"&lt;&gt;all")</f>
        <v/>
      </c>
      <c r="AH2014" s="45">
        <f>SUMIFS(AH$363:AH$762,$A$363:$A$762,"rsub",$B$363:$B$762,"&lt;&gt;all")</f>
        <v/>
      </c>
      <c r="AI2014" s="45">
        <f>SUMIFS(AI$363:AI$762,$A$363:$A$762,"rsub",$B$363:$B$762,"&lt;&gt;all")</f>
        <v/>
      </c>
      <c r="AJ2014" s="45">
        <f>SUMIFS(AJ$363:AJ$762,$A$363:$A$762,"rsub",$B$363:$B$762,"&lt;&gt;all")</f>
        <v/>
      </c>
      <c r="AK2014" s="45">
        <f>SUMIFS(AK$363:AK$762,$A$363:$A$762,"rsub",$B$363:$B$762,"&lt;&gt;all")</f>
        <v/>
      </c>
      <c r="AL2014" s="45">
        <f>SUMIFS(AL$363:AL$762,$A$363:$A$762,"rsub",$B$363:$B$762,"&lt;&gt;all")</f>
        <v/>
      </c>
      <c r="AM2014" s="45">
        <f>SUMIFS(AM$363:AM$762,$A$363:$A$762,"rsub",$B$363:$B$762,"&lt;&gt;all")</f>
        <v/>
      </c>
      <c r="AN2014" s="45">
        <f>SUMIFS(AN$363:AN$762,$A$363:$A$762,"rsub",$B$363:$B$762,"&lt;&gt;all")</f>
        <v/>
      </c>
      <c r="AO2014" s="45">
        <f>SUMIFS(AO$363:AO$762,$A$363:$A$762,"rsub",$B$363:$B$762,"&lt;&gt;all")</f>
        <v/>
      </c>
      <c r="AP2014" s="45">
        <f>SUMIFS(AP$363:AP$762,$A$363:$A$762,"rsub",$B$363:$B$762,"&lt;&gt;all")</f>
        <v/>
      </c>
      <c r="AQ2014" s="45">
        <f>SUMIFS(AQ$363:AQ$762,$A$363:$A$762,"rsub",$B$363:$B$762,"&lt;&gt;all")</f>
        <v/>
      </c>
      <c r="AR2014" s="45">
        <f>SUMIFS(AR$363:AR$762,$A$363:$A$762,"rsub",$B$363:$B$762,"&lt;&gt;all")</f>
        <v/>
      </c>
      <c r="AS2014" s="45">
        <f>SUMIFS(AS$363:AS$762,$A$363:$A$762,"rsub",$B$363:$B$762,"&lt;&gt;all")</f>
        <v/>
      </c>
      <c r="AT2014" s="45">
        <f>SUMIFS(AT$363:AT$762,$A$363:$A$762,"rsub",$B$363:$B$762,"&lt;&gt;all")</f>
        <v/>
      </c>
      <c r="AU2014" s="45">
        <f>SUMIFS(AU$363:AU$762,$A$363:$A$762,"rsub",$B$363:$B$762,"&lt;&gt;all")</f>
        <v/>
      </c>
      <c r="AV2014" s="45">
        <f>SUMIFS(AV$363:AV$762,$A$363:$A$762,"rsub",$B$363:$B$762,"&lt;&gt;all")</f>
        <v/>
      </c>
      <c r="AW2014" s="45">
        <f>SUMIFS(AW$363:AW$762,$A$363:$A$762,"rsub",$B$363:$B$762,"&lt;&gt;all")</f>
        <v/>
      </c>
      <c r="AX2014" s="45">
        <f>SUMIFS(AX$363:AX$762,$A$363:$A$762,"rsub",$B$363:$B$762,"&lt;&gt;all")</f>
        <v/>
      </c>
      <c r="AY2014" s="45">
        <f>SUMIFS(AY$363:AY$762,$A$363:$A$762,"rsub",$B$363:$B$762,"&lt;&gt;all")</f>
        <v/>
      </c>
    </row>
    <row r="2015" hidden="1" outlineLevel="1">
      <c r="A2015" s="14" t="inlineStr">
        <is>
          <t>rsub</t>
        </is>
      </c>
      <c r="B2015" s="14" t="inlineStr">
        <is>
          <t>all</t>
        </is>
      </c>
      <c r="C2015" s="14" t="inlineStr">
        <is>
          <t>bld</t>
        </is>
      </c>
      <c r="H2015" s="14">
        <f>INDEX(Variables!$B$5:$B$105,MATCH($A2015,Variables!$A$5:$A$105,0))&amp;IF($C2015="",""," | "&amp;INDEX(Mapping!$B$5:$B$26,MATCH($C2015,Mapping!$A$5:$A$26,0))&amp;" | "&amp;INDEX(Mapping!$B$30:$B$41,MATCH($B2015,Mapping!$A$30:$A$41,0)))</f>
        <v/>
      </c>
      <c r="I2015" s="14">
        <f>INDEX(Variables!$C$5:$C$105,MATCH($A2015,Variables!$A$5:$A$105,0))</f>
        <v/>
      </c>
      <c r="J2015" s="14">
        <f>INDEX(Variables!$E$5:$E$105,MATCH($A2015,Variables!$A$5:$A$105,0))</f>
        <v/>
      </c>
      <c r="K2015" s="11">
        <f>LOWER(Settings!$C$4)&amp;".mit."&amp;$A2015&amp;IF($C2015="","","."&amp;$C2015&amp;"."&amp;$B2015)&amp;IF(INDEX(Variables!$D$5:$D$105,MATCH($A2015,Variables!$A$5:$A$105,0))="","","."&amp;INDEX(Variables!$D$5:$D$105,MATCH($A2015,Variables!$A$5:$A$105,0)))&amp;"."&amp;K$5</f>
        <v/>
      </c>
      <c r="L2015" s="44">
        <f>SUMIFS(L$766:L$1065,$A$766:$A$1065,"rsub",$B$766:$B$1065,"&lt;&gt;all")</f>
        <v/>
      </c>
      <c r="M2015" s="45">
        <f>SUMIFS(M$766:M$1065,$A$766:$A$1065,"rsub",$B$766:$B$1065,"&lt;&gt;all")</f>
        <v/>
      </c>
      <c r="N2015" s="45">
        <f>SUMIFS(N$766:N$1065,$A$766:$A$1065,"rsub",$B$766:$B$1065,"&lt;&gt;all")</f>
        <v/>
      </c>
      <c r="O2015" s="45">
        <f>SUMIFS(O$766:O$1065,$A$766:$A$1065,"rsub",$B$766:$B$1065,"&lt;&gt;all")</f>
        <v/>
      </c>
      <c r="P2015" s="45">
        <f>SUMIFS(P$766:P$1065,$A$766:$A$1065,"rsub",$B$766:$B$1065,"&lt;&gt;all")</f>
        <v/>
      </c>
      <c r="Q2015" s="45">
        <f>SUMIFS(Q$766:Q$1065,$A$766:$A$1065,"rsub",$B$766:$B$1065,"&lt;&gt;all")</f>
        <v/>
      </c>
      <c r="R2015" s="45">
        <f>SUMIFS(R$766:R$1065,$A$766:$A$1065,"rsub",$B$766:$B$1065,"&lt;&gt;all")</f>
        <v/>
      </c>
      <c r="S2015" s="45">
        <f>SUMIFS(S$766:S$1065,$A$766:$A$1065,"rsub",$B$766:$B$1065,"&lt;&gt;all")</f>
        <v/>
      </c>
      <c r="T2015" s="45">
        <f>SUMIFS(T$766:T$1065,$A$766:$A$1065,"rsub",$B$766:$B$1065,"&lt;&gt;all")</f>
        <v/>
      </c>
      <c r="U2015" s="45">
        <f>SUMIFS(U$766:U$1065,$A$766:$A$1065,"rsub",$B$766:$B$1065,"&lt;&gt;all")</f>
        <v/>
      </c>
      <c r="V2015" s="45">
        <f>SUMIFS(V$766:V$1065,$A$766:$A$1065,"rsub",$B$766:$B$1065,"&lt;&gt;all")</f>
        <v/>
      </c>
      <c r="W2015" s="45">
        <f>SUMIFS(W$766:W$1065,$A$766:$A$1065,"rsub",$B$766:$B$1065,"&lt;&gt;all")</f>
        <v/>
      </c>
      <c r="X2015" s="45">
        <f>SUMIFS(X$766:X$1065,$A$766:$A$1065,"rsub",$B$766:$B$1065,"&lt;&gt;all")</f>
        <v/>
      </c>
      <c r="Y2015" s="45">
        <f>SUMIFS(Y$766:Y$1065,$A$766:$A$1065,"rsub",$B$766:$B$1065,"&lt;&gt;all")</f>
        <v/>
      </c>
      <c r="Z2015" s="45">
        <f>SUMIFS(Z$766:Z$1065,$A$766:$A$1065,"rsub",$B$766:$B$1065,"&lt;&gt;all")</f>
        <v/>
      </c>
      <c r="AA2015" s="45">
        <f>SUMIFS(AA$766:AA$1065,$A$766:$A$1065,"rsub",$B$766:$B$1065,"&lt;&gt;all")</f>
        <v/>
      </c>
      <c r="AB2015" s="45">
        <f>SUMIFS(AB$766:AB$1065,$A$766:$A$1065,"rsub",$B$766:$B$1065,"&lt;&gt;all")</f>
        <v/>
      </c>
      <c r="AC2015" s="45">
        <f>SUMIFS(AC$766:AC$1065,$A$766:$A$1065,"rsub",$B$766:$B$1065,"&lt;&gt;all")</f>
        <v/>
      </c>
      <c r="AD2015" s="45">
        <f>SUMIFS(AD$766:AD$1065,$A$766:$A$1065,"rsub",$B$766:$B$1065,"&lt;&gt;all")</f>
        <v/>
      </c>
      <c r="AF2015" s="11">
        <f>LOWER(Settings!$C$4)&amp;".mit."&amp;$A2015&amp;IF($C2015="","","."&amp;$C2015&amp;"."&amp;$B2015)&amp;IF(INDEX(Variables!$D$5:$D$105,MATCH($A2015,Variables!$A$5:$A$105,0))="","","."&amp;INDEX(Variables!$D$5:$D$105,MATCH($A2015,Variables!$A$5:$A$105,0)))&amp;"."&amp;AF$5</f>
        <v/>
      </c>
      <c r="AG2015" s="44">
        <f>SUMIFS(AG$766:AG$1065,$A$766:$A$1065,"rsub",$B$766:$B$1065,"&lt;&gt;all")</f>
        <v/>
      </c>
      <c r="AH2015" s="45">
        <f>SUMIFS(AH$766:AH$1065,$A$766:$A$1065,"rsub",$B$766:$B$1065,"&lt;&gt;all")</f>
        <v/>
      </c>
      <c r="AI2015" s="45">
        <f>SUMIFS(AI$766:AI$1065,$A$766:$A$1065,"rsub",$B$766:$B$1065,"&lt;&gt;all")</f>
        <v/>
      </c>
      <c r="AJ2015" s="45">
        <f>SUMIFS(AJ$766:AJ$1065,$A$766:$A$1065,"rsub",$B$766:$B$1065,"&lt;&gt;all")</f>
        <v/>
      </c>
      <c r="AK2015" s="45">
        <f>SUMIFS(AK$766:AK$1065,$A$766:$A$1065,"rsub",$B$766:$B$1065,"&lt;&gt;all")</f>
        <v/>
      </c>
      <c r="AL2015" s="45">
        <f>SUMIFS(AL$766:AL$1065,$A$766:$A$1065,"rsub",$B$766:$B$1065,"&lt;&gt;all")</f>
        <v/>
      </c>
      <c r="AM2015" s="45">
        <f>SUMIFS(AM$766:AM$1065,$A$766:$A$1065,"rsub",$B$766:$B$1065,"&lt;&gt;all")</f>
        <v/>
      </c>
      <c r="AN2015" s="45">
        <f>SUMIFS(AN$766:AN$1065,$A$766:$A$1065,"rsub",$B$766:$B$1065,"&lt;&gt;all")</f>
        <v/>
      </c>
      <c r="AO2015" s="45">
        <f>SUMIFS(AO$766:AO$1065,$A$766:$A$1065,"rsub",$B$766:$B$1065,"&lt;&gt;all")</f>
        <v/>
      </c>
      <c r="AP2015" s="45">
        <f>SUMIFS(AP$766:AP$1065,$A$766:$A$1065,"rsub",$B$766:$B$1065,"&lt;&gt;all")</f>
        <v/>
      </c>
      <c r="AQ2015" s="45">
        <f>SUMIFS(AQ$766:AQ$1065,$A$766:$A$1065,"rsub",$B$766:$B$1065,"&lt;&gt;all")</f>
        <v/>
      </c>
      <c r="AR2015" s="45">
        <f>SUMIFS(AR$766:AR$1065,$A$766:$A$1065,"rsub",$B$766:$B$1065,"&lt;&gt;all")</f>
        <v/>
      </c>
      <c r="AS2015" s="45">
        <f>SUMIFS(AS$766:AS$1065,$A$766:$A$1065,"rsub",$B$766:$B$1065,"&lt;&gt;all")</f>
        <v/>
      </c>
      <c r="AT2015" s="45">
        <f>SUMIFS(AT$766:AT$1065,$A$766:$A$1065,"rsub",$B$766:$B$1065,"&lt;&gt;all")</f>
        <v/>
      </c>
      <c r="AU2015" s="45">
        <f>SUMIFS(AU$766:AU$1065,$A$766:$A$1065,"rsub",$B$766:$B$1065,"&lt;&gt;all")</f>
        <v/>
      </c>
      <c r="AV2015" s="45">
        <f>SUMIFS(AV$766:AV$1065,$A$766:$A$1065,"rsub",$B$766:$B$1065,"&lt;&gt;all")</f>
        <v/>
      </c>
      <c r="AW2015" s="45">
        <f>SUMIFS(AW$766:AW$1065,$A$766:$A$1065,"rsub",$B$766:$B$1065,"&lt;&gt;all")</f>
        <v/>
      </c>
      <c r="AX2015" s="45">
        <f>SUMIFS(AX$766:AX$1065,$A$766:$A$1065,"rsub",$B$766:$B$1065,"&lt;&gt;all")</f>
        <v/>
      </c>
      <c r="AY2015" s="45">
        <f>SUMIFS(AY$766:AY$1065,$A$766:$A$1065,"rsub",$B$766:$B$1065,"&lt;&gt;all")</f>
        <v/>
      </c>
    </row>
    <row r="2016" hidden="1" outlineLevel="1">
      <c r="A2016" s="14" t="inlineStr">
        <is>
          <t>rsub</t>
        </is>
      </c>
      <c r="B2016" s="14" t="inlineStr">
        <is>
          <t>all</t>
        </is>
      </c>
      <c r="C2016" s="14" t="inlineStr">
        <is>
          <t>ind</t>
        </is>
      </c>
      <c r="H2016" s="14">
        <f>INDEX(Variables!$B$5:$B$105,MATCH($A2016,Variables!$A$5:$A$105,0))&amp;IF($C2016="",""," | "&amp;INDEX(Mapping!$B$5:$B$26,MATCH($C2016,Mapping!$A$5:$A$26,0))&amp;" | "&amp;INDEX(Mapping!$B$30:$B$41,MATCH($B2016,Mapping!$A$30:$A$41,0)))</f>
        <v/>
      </c>
      <c r="I2016" s="14">
        <f>INDEX(Variables!$C$5:$C$105,MATCH($A2016,Variables!$A$5:$A$105,0))</f>
        <v/>
      </c>
      <c r="J2016" s="14">
        <f>INDEX(Variables!$E$5:$E$105,MATCH($A2016,Variables!$A$5:$A$105,0))</f>
        <v/>
      </c>
      <c r="K2016" s="11">
        <f>LOWER(Settings!$C$4)&amp;".mit."&amp;$A2016&amp;IF($C2016="","","."&amp;$C2016&amp;"."&amp;$B2016)&amp;IF(INDEX(Variables!$D$5:$D$105,MATCH($A2016,Variables!$A$5:$A$105,0))="","","."&amp;INDEX(Variables!$D$5:$D$105,MATCH($A2016,Variables!$A$5:$A$105,0)))&amp;"."&amp;K$5</f>
        <v/>
      </c>
      <c r="L2016" s="44">
        <f>SUMIFS(L$1069:L$1868,$A$1069:$A$1868,"rsub",$B$1069:$B$1868,"&lt;&gt;all")</f>
        <v/>
      </c>
      <c r="M2016" s="45">
        <f>SUMIFS(M$1069:M$1868,$A$1069:$A$1868,"rsub",$B$1069:$B$1868,"&lt;&gt;all")</f>
        <v/>
      </c>
      <c r="N2016" s="45">
        <f>SUMIFS(N$1069:N$1868,$A$1069:$A$1868,"rsub",$B$1069:$B$1868,"&lt;&gt;all")</f>
        <v/>
      </c>
      <c r="O2016" s="45">
        <f>SUMIFS(O$1069:O$1868,$A$1069:$A$1868,"rsub",$B$1069:$B$1868,"&lt;&gt;all")</f>
        <v/>
      </c>
      <c r="P2016" s="45">
        <f>SUMIFS(P$1069:P$1868,$A$1069:$A$1868,"rsub",$B$1069:$B$1868,"&lt;&gt;all")</f>
        <v/>
      </c>
      <c r="Q2016" s="45">
        <f>SUMIFS(Q$1069:Q$1868,$A$1069:$A$1868,"rsub",$B$1069:$B$1868,"&lt;&gt;all")</f>
        <v/>
      </c>
      <c r="R2016" s="45">
        <f>SUMIFS(R$1069:R$1868,$A$1069:$A$1868,"rsub",$B$1069:$B$1868,"&lt;&gt;all")</f>
        <v/>
      </c>
      <c r="S2016" s="45">
        <f>SUMIFS(S$1069:S$1868,$A$1069:$A$1868,"rsub",$B$1069:$B$1868,"&lt;&gt;all")</f>
        <v/>
      </c>
      <c r="T2016" s="45">
        <f>SUMIFS(T$1069:T$1868,$A$1069:$A$1868,"rsub",$B$1069:$B$1868,"&lt;&gt;all")</f>
        <v/>
      </c>
      <c r="U2016" s="45">
        <f>SUMIFS(U$1069:U$1868,$A$1069:$A$1868,"rsub",$B$1069:$B$1868,"&lt;&gt;all")</f>
        <v/>
      </c>
      <c r="V2016" s="45">
        <f>SUMIFS(V$1069:V$1868,$A$1069:$A$1868,"rsub",$B$1069:$B$1868,"&lt;&gt;all")</f>
        <v/>
      </c>
      <c r="W2016" s="45">
        <f>SUMIFS(W$1069:W$1868,$A$1069:$A$1868,"rsub",$B$1069:$B$1868,"&lt;&gt;all")</f>
        <v/>
      </c>
      <c r="X2016" s="45">
        <f>SUMIFS(X$1069:X$1868,$A$1069:$A$1868,"rsub",$B$1069:$B$1868,"&lt;&gt;all")</f>
        <v/>
      </c>
      <c r="Y2016" s="45">
        <f>SUMIFS(Y$1069:Y$1868,$A$1069:$A$1868,"rsub",$B$1069:$B$1868,"&lt;&gt;all")</f>
        <v/>
      </c>
      <c r="Z2016" s="45">
        <f>SUMIFS(Z$1069:Z$1868,$A$1069:$A$1868,"rsub",$B$1069:$B$1868,"&lt;&gt;all")</f>
        <v/>
      </c>
      <c r="AA2016" s="45">
        <f>SUMIFS(AA$1069:AA$1868,$A$1069:$A$1868,"rsub",$B$1069:$B$1868,"&lt;&gt;all")</f>
        <v/>
      </c>
      <c r="AB2016" s="45">
        <f>SUMIFS(AB$1069:AB$1868,$A$1069:$A$1868,"rsub",$B$1069:$B$1868,"&lt;&gt;all")</f>
        <v/>
      </c>
      <c r="AC2016" s="45">
        <f>SUMIFS(AC$1069:AC$1868,$A$1069:$A$1868,"rsub",$B$1069:$B$1868,"&lt;&gt;all")</f>
        <v/>
      </c>
      <c r="AD2016" s="45">
        <f>SUMIFS(AD$1069:AD$1868,$A$1069:$A$1868,"rsub",$B$1069:$B$1868,"&lt;&gt;all")</f>
        <v/>
      </c>
      <c r="AF2016" s="11">
        <f>LOWER(Settings!$C$4)&amp;".mit."&amp;$A2016&amp;IF($C2016="","","."&amp;$C2016&amp;"."&amp;$B2016)&amp;IF(INDEX(Variables!$D$5:$D$105,MATCH($A2016,Variables!$A$5:$A$105,0))="","","."&amp;INDEX(Variables!$D$5:$D$105,MATCH($A2016,Variables!$A$5:$A$105,0)))&amp;"."&amp;AF$5</f>
        <v/>
      </c>
      <c r="AG2016" s="44">
        <f>SUMIFS(AG$1069:AG$1868,$A$1069:$A$1868,"rsub",$B$1069:$B$1868,"&lt;&gt;all")</f>
        <v/>
      </c>
      <c r="AH2016" s="45">
        <f>SUMIFS(AH$1069:AH$1868,$A$1069:$A$1868,"rsub",$B$1069:$B$1868,"&lt;&gt;all")</f>
        <v/>
      </c>
      <c r="AI2016" s="45">
        <f>SUMIFS(AI$1069:AI$1868,$A$1069:$A$1868,"rsub",$B$1069:$B$1868,"&lt;&gt;all")</f>
        <v/>
      </c>
      <c r="AJ2016" s="45">
        <f>SUMIFS(AJ$1069:AJ$1868,$A$1069:$A$1868,"rsub",$B$1069:$B$1868,"&lt;&gt;all")</f>
        <v/>
      </c>
      <c r="AK2016" s="45">
        <f>SUMIFS(AK$1069:AK$1868,$A$1069:$A$1868,"rsub",$B$1069:$B$1868,"&lt;&gt;all")</f>
        <v/>
      </c>
      <c r="AL2016" s="45">
        <f>SUMIFS(AL$1069:AL$1868,$A$1069:$A$1868,"rsub",$B$1069:$B$1868,"&lt;&gt;all")</f>
        <v/>
      </c>
      <c r="AM2016" s="45">
        <f>SUMIFS(AM$1069:AM$1868,$A$1069:$A$1868,"rsub",$B$1069:$B$1868,"&lt;&gt;all")</f>
        <v/>
      </c>
      <c r="AN2016" s="45">
        <f>SUMIFS(AN$1069:AN$1868,$A$1069:$A$1868,"rsub",$B$1069:$B$1868,"&lt;&gt;all")</f>
        <v/>
      </c>
      <c r="AO2016" s="45">
        <f>SUMIFS(AO$1069:AO$1868,$A$1069:$A$1868,"rsub",$B$1069:$B$1868,"&lt;&gt;all")</f>
        <v/>
      </c>
      <c r="AP2016" s="45">
        <f>SUMIFS(AP$1069:AP$1868,$A$1069:$A$1868,"rsub",$B$1069:$B$1868,"&lt;&gt;all")</f>
        <v/>
      </c>
      <c r="AQ2016" s="45">
        <f>SUMIFS(AQ$1069:AQ$1868,$A$1069:$A$1868,"rsub",$B$1069:$B$1868,"&lt;&gt;all")</f>
        <v/>
      </c>
      <c r="AR2016" s="45">
        <f>SUMIFS(AR$1069:AR$1868,$A$1069:$A$1868,"rsub",$B$1069:$B$1868,"&lt;&gt;all")</f>
        <v/>
      </c>
      <c r="AS2016" s="45">
        <f>SUMIFS(AS$1069:AS$1868,$A$1069:$A$1868,"rsub",$B$1069:$B$1868,"&lt;&gt;all")</f>
        <v/>
      </c>
      <c r="AT2016" s="45">
        <f>SUMIFS(AT$1069:AT$1868,$A$1069:$A$1868,"rsub",$B$1069:$B$1868,"&lt;&gt;all")</f>
        <v/>
      </c>
      <c r="AU2016" s="45">
        <f>SUMIFS(AU$1069:AU$1868,$A$1069:$A$1868,"rsub",$B$1069:$B$1868,"&lt;&gt;all")</f>
        <v/>
      </c>
      <c r="AV2016" s="45">
        <f>SUMIFS(AV$1069:AV$1868,$A$1069:$A$1868,"rsub",$B$1069:$B$1868,"&lt;&gt;all")</f>
        <v/>
      </c>
      <c r="AW2016" s="45">
        <f>SUMIFS(AW$1069:AW$1868,$A$1069:$A$1868,"rsub",$B$1069:$B$1868,"&lt;&gt;all")</f>
        <v/>
      </c>
      <c r="AX2016" s="45">
        <f>SUMIFS(AX$1069:AX$1868,$A$1069:$A$1868,"rsub",$B$1069:$B$1868,"&lt;&gt;all")</f>
        <v/>
      </c>
      <c r="AY2016" s="45">
        <f>SUMIFS(AY$1069:AY$1868,$A$1069:$A$1868,"rsub",$B$1069:$B$1868,"&lt;&gt;all")</f>
        <v/>
      </c>
    </row>
    <row r="2017" hidden="1" outlineLevel="1">
      <c r="A2017" s="14" t="inlineStr">
        <is>
          <t>rsub</t>
        </is>
      </c>
      <c r="B2017" s="14" t="inlineStr">
        <is>
          <t>all</t>
        </is>
      </c>
      <c r="C2017" s="14" t="inlineStr">
        <is>
          <t>oen</t>
        </is>
      </c>
      <c r="H2017" s="14">
        <f>INDEX(Variables!$B$5:$B$105,MATCH($A2017,Variables!$A$5:$A$105,0))&amp;IF($C2017="",""," | "&amp;INDEX(Mapping!$B$5:$B$26,MATCH($C2017,Mapping!$A$5:$A$26,0))&amp;" | "&amp;INDEX(Mapping!$B$30:$B$41,MATCH($B2017,Mapping!$A$30:$A$41,0)))</f>
        <v/>
      </c>
      <c r="I2017" s="14">
        <f>INDEX(Variables!$C$5:$C$105,MATCH($A2017,Variables!$A$5:$A$105,0))</f>
        <v/>
      </c>
      <c r="J2017" s="14">
        <f>INDEX(Variables!$E$5:$E$105,MATCH($A2017,Variables!$A$5:$A$105,0))</f>
        <v/>
      </c>
      <c r="K2017" s="11">
        <f>LOWER(Settings!$C$4)&amp;".mit."&amp;$A2017&amp;IF($C2017="","","."&amp;$C2017&amp;"."&amp;$B2017)&amp;IF(INDEX(Variables!$D$5:$D$105,MATCH($A2017,Variables!$A$5:$A$105,0))="","","."&amp;INDEX(Variables!$D$5:$D$105,MATCH($A2017,Variables!$A$5:$A$105,0)))&amp;"."&amp;K$5</f>
        <v/>
      </c>
      <c r="L2017" s="44">
        <f>SUMIFS(L$1872:L$1971,$A$1872:$A$1971,"rsub",$B$1872:$B$1971,"&lt;&gt;all")</f>
        <v/>
      </c>
      <c r="M2017" s="45">
        <f>SUMIFS(M$1872:M$1971,$A$1872:$A$1971,"rsub",$B$1872:$B$1971,"&lt;&gt;all")</f>
        <v/>
      </c>
      <c r="N2017" s="45">
        <f>SUMIFS(N$1872:N$1971,$A$1872:$A$1971,"rsub",$B$1872:$B$1971,"&lt;&gt;all")</f>
        <v/>
      </c>
      <c r="O2017" s="45">
        <f>SUMIFS(O$1872:O$1971,$A$1872:$A$1971,"rsub",$B$1872:$B$1971,"&lt;&gt;all")</f>
        <v/>
      </c>
      <c r="P2017" s="45">
        <f>SUMIFS(P$1872:P$1971,$A$1872:$A$1971,"rsub",$B$1872:$B$1971,"&lt;&gt;all")</f>
        <v/>
      </c>
      <c r="Q2017" s="45">
        <f>SUMIFS(Q$1872:Q$1971,$A$1872:$A$1971,"rsub",$B$1872:$B$1971,"&lt;&gt;all")</f>
        <v/>
      </c>
      <c r="R2017" s="45">
        <f>SUMIFS(R$1872:R$1971,$A$1872:$A$1971,"rsub",$B$1872:$B$1971,"&lt;&gt;all")</f>
        <v/>
      </c>
      <c r="S2017" s="45">
        <f>SUMIFS(S$1872:S$1971,$A$1872:$A$1971,"rsub",$B$1872:$B$1971,"&lt;&gt;all")</f>
        <v/>
      </c>
      <c r="T2017" s="45">
        <f>SUMIFS(T$1872:T$1971,$A$1872:$A$1971,"rsub",$B$1872:$B$1971,"&lt;&gt;all")</f>
        <v/>
      </c>
      <c r="U2017" s="45">
        <f>SUMIFS(U$1872:U$1971,$A$1872:$A$1971,"rsub",$B$1872:$B$1971,"&lt;&gt;all")</f>
        <v/>
      </c>
      <c r="V2017" s="45">
        <f>SUMIFS(V$1872:V$1971,$A$1872:$A$1971,"rsub",$B$1872:$B$1971,"&lt;&gt;all")</f>
        <v/>
      </c>
      <c r="W2017" s="45">
        <f>SUMIFS(W$1872:W$1971,$A$1872:$A$1971,"rsub",$B$1872:$B$1971,"&lt;&gt;all")</f>
        <v/>
      </c>
      <c r="X2017" s="45">
        <f>SUMIFS(X$1872:X$1971,$A$1872:$A$1971,"rsub",$B$1872:$B$1971,"&lt;&gt;all")</f>
        <v/>
      </c>
      <c r="Y2017" s="45">
        <f>SUMIFS(Y$1872:Y$1971,$A$1872:$A$1971,"rsub",$B$1872:$B$1971,"&lt;&gt;all")</f>
        <v/>
      </c>
      <c r="Z2017" s="45">
        <f>SUMIFS(Z$1872:Z$1971,$A$1872:$A$1971,"rsub",$B$1872:$B$1971,"&lt;&gt;all")</f>
        <v/>
      </c>
      <c r="AA2017" s="45">
        <f>SUMIFS(AA$1872:AA$1971,$A$1872:$A$1971,"rsub",$B$1872:$B$1971,"&lt;&gt;all")</f>
        <v/>
      </c>
      <c r="AB2017" s="45">
        <f>SUMIFS(AB$1872:AB$1971,$A$1872:$A$1971,"rsub",$B$1872:$B$1971,"&lt;&gt;all")</f>
        <v/>
      </c>
      <c r="AC2017" s="45">
        <f>SUMIFS(AC$1872:AC$1971,$A$1872:$A$1971,"rsub",$B$1872:$B$1971,"&lt;&gt;all")</f>
        <v/>
      </c>
      <c r="AD2017" s="45">
        <f>SUMIFS(AD$1872:AD$1971,$A$1872:$A$1971,"rsub",$B$1872:$B$1971,"&lt;&gt;all")</f>
        <v/>
      </c>
      <c r="AF2017" s="11">
        <f>LOWER(Settings!$C$4)&amp;".mit."&amp;$A2017&amp;IF($C2017="","","."&amp;$C2017&amp;"."&amp;$B2017)&amp;IF(INDEX(Variables!$D$5:$D$105,MATCH($A2017,Variables!$A$5:$A$105,0))="","","."&amp;INDEX(Variables!$D$5:$D$105,MATCH($A2017,Variables!$A$5:$A$105,0)))&amp;"."&amp;AF$5</f>
        <v/>
      </c>
      <c r="AG2017" s="44">
        <f>SUMIFS(AG$1872:AG$1971,$A$1872:$A$1971,"rsub",$B$1872:$B$1971,"&lt;&gt;all")</f>
        <v/>
      </c>
      <c r="AH2017" s="45">
        <f>SUMIFS(AH$1872:AH$1971,$A$1872:$A$1971,"rsub",$B$1872:$B$1971,"&lt;&gt;all")</f>
        <v/>
      </c>
      <c r="AI2017" s="45">
        <f>SUMIFS(AI$1872:AI$1971,$A$1872:$A$1971,"rsub",$B$1872:$B$1971,"&lt;&gt;all")</f>
        <v/>
      </c>
      <c r="AJ2017" s="45">
        <f>SUMIFS(AJ$1872:AJ$1971,$A$1872:$A$1971,"rsub",$B$1872:$B$1971,"&lt;&gt;all")</f>
        <v/>
      </c>
      <c r="AK2017" s="45">
        <f>SUMIFS(AK$1872:AK$1971,$A$1872:$A$1971,"rsub",$B$1872:$B$1971,"&lt;&gt;all")</f>
        <v/>
      </c>
      <c r="AL2017" s="45">
        <f>SUMIFS(AL$1872:AL$1971,$A$1872:$A$1971,"rsub",$B$1872:$B$1971,"&lt;&gt;all")</f>
        <v/>
      </c>
      <c r="AM2017" s="45">
        <f>SUMIFS(AM$1872:AM$1971,$A$1872:$A$1971,"rsub",$B$1872:$B$1971,"&lt;&gt;all")</f>
        <v/>
      </c>
      <c r="AN2017" s="45">
        <f>SUMIFS(AN$1872:AN$1971,$A$1872:$A$1971,"rsub",$B$1872:$B$1971,"&lt;&gt;all")</f>
        <v/>
      </c>
      <c r="AO2017" s="45">
        <f>SUMIFS(AO$1872:AO$1971,$A$1872:$A$1971,"rsub",$B$1872:$B$1971,"&lt;&gt;all")</f>
        <v/>
      </c>
      <c r="AP2017" s="45">
        <f>SUMIFS(AP$1872:AP$1971,$A$1872:$A$1971,"rsub",$B$1872:$B$1971,"&lt;&gt;all")</f>
        <v/>
      </c>
      <c r="AQ2017" s="45">
        <f>SUMIFS(AQ$1872:AQ$1971,$A$1872:$A$1971,"rsub",$B$1872:$B$1971,"&lt;&gt;all")</f>
        <v/>
      </c>
      <c r="AR2017" s="45">
        <f>SUMIFS(AR$1872:AR$1971,$A$1872:$A$1971,"rsub",$B$1872:$B$1971,"&lt;&gt;all")</f>
        <v/>
      </c>
      <c r="AS2017" s="45">
        <f>SUMIFS(AS$1872:AS$1971,$A$1872:$A$1971,"rsub",$B$1872:$B$1971,"&lt;&gt;all")</f>
        <v/>
      </c>
      <c r="AT2017" s="45">
        <f>SUMIFS(AT$1872:AT$1971,$A$1872:$A$1971,"rsub",$B$1872:$B$1971,"&lt;&gt;all")</f>
        <v/>
      </c>
      <c r="AU2017" s="45">
        <f>SUMIFS(AU$1872:AU$1971,$A$1872:$A$1971,"rsub",$B$1872:$B$1971,"&lt;&gt;all")</f>
        <v/>
      </c>
      <c r="AV2017" s="45">
        <f>SUMIFS(AV$1872:AV$1971,$A$1872:$A$1971,"rsub",$B$1872:$B$1971,"&lt;&gt;all")</f>
        <v/>
      </c>
      <c r="AW2017" s="45">
        <f>SUMIFS(AW$1872:AW$1971,$A$1872:$A$1971,"rsub",$B$1872:$B$1971,"&lt;&gt;all")</f>
        <v/>
      </c>
      <c r="AX2017" s="45">
        <f>SUMIFS(AX$1872:AX$1971,$A$1872:$A$1971,"rsub",$B$1872:$B$1971,"&lt;&gt;all")</f>
        <v/>
      </c>
      <c r="AY2017" s="45">
        <f>SUMIFS(AY$1872:AY$1971,$A$1872:$A$1971,"rsub",$B$1872:$B$1971,"&lt;&gt;all")</f>
        <v/>
      </c>
    </row>
    <row r="2018" collapsed="1">
      <c r="A2018" s="1" t="inlineStr">
        <is>
          <t>rnew</t>
        </is>
      </c>
      <c r="B2018" s="1" t="inlineStr">
        <is>
          <t>all</t>
        </is>
      </c>
      <c r="C2018" s="1" t="inlineStr">
        <is>
          <t>all</t>
        </is>
      </c>
      <c r="H2018" s="1">
        <f>INDEX(Variables!$B$5:$B$105,MATCH($A2018,Variables!$A$5:$A$105,0))&amp;IF($C2018="",""," | "&amp;INDEX(Mapping!$B$5:$B$26,MATCH($C2018,Mapping!$A$5:$A$26,0))&amp;" | "&amp;INDEX(Mapping!$B$30:$B$41,MATCH($B2018,Mapping!$A$30:$A$41,0)))</f>
        <v/>
      </c>
      <c r="I2018" s="1">
        <f>INDEX(Variables!$C$5:$C$105,MATCH($A2018,Variables!$A$5:$A$105,0))</f>
        <v/>
      </c>
      <c r="J2018" s="1">
        <f>INDEX(Variables!$E$5:$E$105,MATCH($A2018,Variables!$A$5:$A$105,0))</f>
        <v/>
      </c>
      <c r="K2018" s="17">
        <f>LOWER(Settings!$C$4)&amp;".mit."&amp;$A2018&amp;IF($C2018="","","."&amp;$C2018&amp;"."&amp;$B2018)&amp;IF(INDEX(Variables!$D$5:$D$105,MATCH($A2018,Variables!$A$5:$A$105,0))="","","."&amp;INDEX(Variables!$D$5:$D$105,MATCH($A2018,Variables!$A$5:$A$105,0)))&amp;"."&amp;K$5</f>
        <v/>
      </c>
      <c r="L2018" s="42">
        <f>SUMIFS(L$361:L$1971,$A$361:$A$1971,"rnew",$B$361:$B$1971,"&lt;&gt;all")</f>
        <v/>
      </c>
      <c r="M2018" s="43">
        <f>SUMIFS(M$361:M$1971,$A$361:$A$1971,"rnew",$B$361:$B$1971,"&lt;&gt;all")</f>
        <v/>
      </c>
      <c r="N2018" s="43">
        <f>SUMIFS(N$361:N$1971,$A$361:$A$1971,"rnew",$B$361:$B$1971,"&lt;&gt;all")</f>
        <v/>
      </c>
      <c r="O2018" s="43">
        <f>SUMIFS(O$361:O$1971,$A$361:$A$1971,"rnew",$B$361:$B$1971,"&lt;&gt;all")</f>
        <v/>
      </c>
      <c r="P2018" s="43">
        <f>SUMIFS(P$361:P$1971,$A$361:$A$1971,"rnew",$B$361:$B$1971,"&lt;&gt;all")</f>
        <v/>
      </c>
      <c r="Q2018" s="43">
        <f>SUMIFS(Q$361:Q$1971,$A$361:$A$1971,"rnew",$B$361:$B$1971,"&lt;&gt;all")</f>
        <v/>
      </c>
      <c r="R2018" s="43">
        <f>SUMIFS(R$361:R$1971,$A$361:$A$1971,"rnew",$B$361:$B$1971,"&lt;&gt;all")</f>
        <v/>
      </c>
      <c r="S2018" s="43">
        <f>SUMIFS(S$361:S$1971,$A$361:$A$1971,"rnew",$B$361:$B$1971,"&lt;&gt;all")</f>
        <v/>
      </c>
      <c r="T2018" s="43">
        <f>SUMIFS(T$361:T$1971,$A$361:$A$1971,"rnew",$B$361:$B$1971,"&lt;&gt;all")</f>
        <v/>
      </c>
      <c r="U2018" s="43">
        <f>SUMIFS(U$361:U$1971,$A$361:$A$1971,"rnew",$B$361:$B$1971,"&lt;&gt;all")</f>
        <v/>
      </c>
      <c r="V2018" s="43">
        <f>SUMIFS(V$361:V$1971,$A$361:$A$1971,"rnew",$B$361:$B$1971,"&lt;&gt;all")</f>
        <v/>
      </c>
      <c r="W2018" s="43">
        <f>SUMIFS(W$361:W$1971,$A$361:$A$1971,"rnew",$B$361:$B$1971,"&lt;&gt;all")</f>
        <v/>
      </c>
      <c r="X2018" s="43">
        <f>SUMIFS(X$361:X$1971,$A$361:$A$1971,"rnew",$B$361:$B$1971,"&lt;&gt;all")</f>
        <v/>
      </c>
      <c r="Y2018" s="43">
        <f>SUMIFS(Y$361:Y$1971,$A$361:$A$1971,"rnew",$B$361:$B$1971,"&lt;&gt;all")</f>
        <v/>
      </c>
      <c r="Z2018" s="43">
        <f>SUMIFS(Z$361:Z$1971,$A$361:$A$1971,"rnew",$B$361:$B$1971,"&lt;&gt;all")</f>
        <v/>
      </c>
      <c r="AA2018" s="43">
        <f>SUMIFS(AA$361:AA$1971,$A$361:$A$1971,"rnew",$B$361:$B$1971,"&lt;&gt;all")</f>
        <v/>
      </c>
      <c r="AB2018" s="43">
        <f>SUMIFS(AB$361:AB$1971,$A$361:$A$1971,"rnew",$B$361:$B$1971,"&lt;&gt;all")</f>
        <v/>
      </c>
      <c r="AC2018" s="43">
        <f>SUMIFS(AC$361:AC$1971,$A$361:$A$1971,"rnew",$B$361:$B$1971,"&lt;&gt;all")</f>
        <v/>
      </c>
      <c r="AD2018" s="43">
        <f>SUMIFS(AD$361:AD$1971,$A$361:$A$1971,"rnew",$B$361:$B$1971,"&lt;&gt;all")</f>
        <v/>
      </c>
      <c r="AF2018" s="17">
        <f>LOWER(Settings!$C$4)&amp;".mit."&amp;$A2018&amp;IF($C2018="","","."&amp;$C2018&amp;"."&amp;$B2018)&amp;IF(INDEX(Variables!$D$5:$D$105,MATCH($A2018,Variables!$A$5:$A$105,0))="","","."&amp;INDEX(Variables!$D$5:$D$105,MATCH($A2018,Variables!$A$5:$A$105,0)))&amp;"."&amp;AF$5</f>
        <v/>
      </c>
      <c r="AG2018" s="42">
        <f>SUMIFS(AG$361:AG$1971,$A$361:$A$1971,"rnew",$B$361:$B$1971,"&lt;&gt;all")</f>
        <v/>
      </c>
      <c r="AH2018" s="43">
        <f>SUMIFS(AH$361:AH$1971,$A$361:$A$1971,"rnew",$B$361:$B$1971,"&lt;&gt;all")</f>
        <v/>
      </c>
      <c r="AI2018" s="43">
        <f>SUMIFS(AI$361:AI$1971,$A$361:$A$1971,"rnew",$B$361:$B$1971,"&lt;&gt;all")</f>
        <v/>
      </c>
      <c r="AJ2018" s="43">
        <f>SUMIFS(AJ$361:AJ$1971,$A$361:$A$1971,"rnew",$B$361:$B$1971,"&lt;&gt;all")</f>
        <v/>
      </c>
      <c r="AK2018" s="43">
        <f>SUMIFS(AK$361:AK$1971,$A$361:$A$1971,"rnew",$B$361:$B$1971,"&lt;&gt;all")</f>
        <v/>
      </c>
      <c r="AL2018" s="43">
        <f>SUMIFS(AL$361:AL$1971,$A$361:$A$1971,"rnew",$B$361:$B$1971,"&lt;&gt;all")</f>
        <v/>
      </c>
      <c r="AM2018" s="43">
        <f>SUMIFS(AM$361:AM$1971,$A$361:$A$1971,"rnew",$B$361:$B$1971,"&lt;&gt;all")</f>
        <v/>
      </c>
      <c r="AN2018" s="43">
        <f>SUMIFS(AN$361:AN$1971,$A$361:$A$1971,"rnew",$B$361:$B$1971,"&lt;&gt;all")</f>
        <v/>
      </c>
      <c r="AO2018" s="43">
        <f>SUMIFS(AO$361:AO$1971,$A$361:$A$1971,"rnew",$B$361:$B$1971,"&lt;&gt;all")</f>
        <v/>
      </c>
      <c r="AP2018" s="43">
        <f>SUMIFS(AP$361:AP$1971,$A$361:$A$1971,"rnew",$B$361:$B$1971,"&lt;&gt;all")</f>
        <v/>
      </c>
      <c r="AQ2018" s="43">
        <f>SUMIFS(AQ$361:AQ$1971,$A$361:$A$1971,"rnew",$B$361:$B$1971,"&lt;&gt;all")</f>
        <v/>
      </c>
      <c r="AR2018" s="43">
        <f>SUMIFS(AR$361:AR$1971,$A$361:$A$1971,"rnew",$B$361:$B$1971,"&lt;&gt;all")</f>
        <v/>
      </c>
      <c r="AS2018" s="43">
        <f>SUMIFS(AS$361:AS$1971,$A$361:$A$1971,"rnew",$B$361:$B$1971,"&lt;&gt;all")</f>
        <v/>
      </c>
      <c r="AT2018" s="43">
        <f>SUMIFS(AT$361:AT$1971,$A$361:$A$1971,"rnew",$B$361:$B$1971,"&lt;&gt;all")</f>
        <v/>
      </c>
      <c r="AU2018" s="43">
        <f>SUMIFS(AU$361:AU$1971,$A$361:$A$1971,"rnew",$B$361:$B$1971,"&lt;&gt;all")</f>
        <v/>
      </c>
      <c r="AV2018" s="43">
        <f>SUMIFS(AV$361:AV$1971,$A$361:$A$1971,"rnew",$B$361:$B$1971,"&lt;&gt;all")</f>
        <v/>
      </c>
      <c r="AW2018" s="43">
        <f>SUMIFS(AW$361:AW$1971,$A$361:$A$1971,"rnew",$B$361:$B$1971,"&lt;&gt;all")</f>
        <v/>
      </c>
      <c r="AX2018" s="43">
        <f>SUMIFS(AX$361:AX$1971,$A$361:$A$1971,"rnew",$B$361:$B$1971,"&lt;&gt;all")</f>
        <v/>
      </c>
      <c r="AY2018" s="43">
        <f>SUMIFS(AY$361:AY$1971,$A$361:$A$1971,"rnew",$B$361:$B$1971,"&lt;&gt;all")</f>
        <v/>
      </c>
    </row>
    <row r="2019" hidden="1" outlineLevel="1">
      <c r="A2019" s="14" t="inlineStr">
        <is>
          <t>rnew</t>
        </is>
      </c>
      <c r="B2019" s="14" t="inlineStr">
        <is>
          <t>all</t>
        </is>
      </c>
      <c r="C2019" s="14" t="inlineStr">
        <is>
          <t>tra</t>
        </is>
      </c>
      <c r="H2019" s="14">
        <f>INDEX(Variables!$B$5:$B$105,MATCH($A2019,Variables!$A$5:$A$105,0))&amp;IF($C2019="",""," | "&amp;INDEX(Mapping!$B$5:$B$26,MATCH($C2019,Mapping!$A$5:$A$26,0))&amp;" | "&amp;INDEX(Mapping!$B$30:$B$41,MATCH($B2019,Mapping!$A$30:$A$41,0)))</f>
        <v/>
      </c>
      <c r="I2019" s="14">
        <f>INDEX(Variables!$C$5:$C$105,MATCH($A2019,Variables!$A$5:$A$105,0))</f>
        <v/>
      </c>
      <c r="J2019" s="14">
        <f>INDEX(Variables!$E$5:$E$105,MATCH($A2019,Variables!$A$5:$A$105,0))</f>
        <v/>
      </c>
      <c r="K2019" s="11">
        <f>LOWER(Settings!$C$4)&amp;".mit."&amp;$A2019&amp;IF($C2019="","","."&amp;$C2019&amp;"."&amp;$B2019)&amp;IF(INDEX(Variables!$D$5:$D$105,MATCH($A2019,Variables!$A$5:$A$105,0))="","","."&amp;INDEX(Variables!$D$5:$D$105,MATCH($A2019,Variables!$A$5:$A$105,0)))&amp;"."&amp;K$5</f>
        <v/>
      </c>
      <c r="L2019" s="44">
        <f>SUMIFS(L$363:L$762,$A$363:$A$762,"rnew",$B$363:$B$762,"&lt;&gt;all")</f>
        <v/>
      </c>
      <c r="M2019" s="45">
        <f>SUMIFS(M$363:M$762,$A$363:$A$762,"rnew",$B$363:$B$762,"&lt;&gt;all")</f>
        <v/>
      </c>
      <c r="N2019" s="45">
        <f>SUMIFS(N$363:N$762,$A$363:$A$762,"rnew",$B$363:$B$762,"&lt;&gt;all")</f>
        <v/>
      </c>
      <c r="O2019" s="45">
        <f>SUMIFS(O$363:O$762,$A$363:$A$762,"rnew",$B$363:$B$762,"&lt;&gt;all")</f>
        <v/>
      </c>
      <c r="P2019" s="45">
        <f>SUMIFS(P$363:P$762,$A$363:$A$762,"rnew",$B$363:$B$762,"&lt;&gt;all")</f>
        <v/>
      </c>
      <c r="Q2019" s="45">
        <f>SUMIFS(Q$363:Q$762,$A$363:$A$762,"rnew",$B$363:$B$762,"&lt;&gt;all")</f>
        <v/>
      </c>
      <c r="R2019" s="45">
        <f>SUMIFS(R$363:R$762,$A$363:$A$762,"rnew",$B$363:$B$762,"&lt;&gt;all")</f>
        <v/>
      </c>
      <c r="S2019" s="45">
        <f>SUMIFS(S$363:S$762,$A$363:$A$762,"rnew",$B$363:$B$762,"&lt;&gt;all")</f>
        <v/>
      </c>
      <c r="T2019" s="45">
        <f>SUMIFS(T$363:T$762,$A$363:$A$762,"rnew",$B$363:$B$762,"&lt;&gt;all")</f>
        <v/>
      </c>
      <c r="U2019" s="45">
        <f>SUMIFS(U$363:U$762,$A$363:$A$762,"rnew",$B$363:$B$762,"&lt;&gt;all")</f>
        <v/>
      </c>
      <c r="V2019" s="45">
        <f>SUMIFS(V$363:V$762,$A$363:$A$762,"rnew",$B$363:$B$762,"&lt;&gt;all")</f>
        <v/>
      </c>
      <c r="W2019" s="45">
        <f>SUMIFS(W$363:W$762,$A$363:$A$762,"rnew",$B$363:$B$762,"&lt;&gt;all")</f>
        <v/>
      </c>
      <c r="X2019" s="45">
        <f>SUMIFS(X$363:X$762,$A$363:$A$762,"rnew",$B$363:$B$762,"&lt;&gt;all")</f>
        <v/>
      </c>
      <c r="Y2019" s="45">
        <f>SUMIFS(Y$363:Y$762,$A$363:$A$762,"rnew",$B$363:$B$762,"&lt;&gt;all")</f>
        <v/>
      </c>
      <c r="Z2019" s="45">
        <f>SUMIFS(Z$363:Z$762,$A$363:$A$762,"rnew",$B$363:$B$762,"&lt;&gt;all")</f>
        <v/>
      </c>
      <c r="AA2019" s="45">
        <f>SUMIFS(AA$363:AA$762,$A$363:$A$762,"rnew",$B$363:$B$762,"&lt;&gt;all")</f>
        <v/>
      </c>
      <c r="AB2019" s="45">
        <f>SUMIFS(AB$363:AB$762,$A$363:$A$762,"rnew",$B$363:$B$762,"&lt;&gt;all")</f>
        <v/>
      </c>
      <c r="AC2019" s="45">
        <f>SUMIFS(AC$363:AC$762,$A$363:$A$762,"rnew",$B$363:$B$762,"&lt;&gt;all")</f>
        <v/>
      </c>
      <c r="AD2019" s="45">
        <f>SUMIFS(AD$363:AD$762,$A$363:$A$762,"rnew",$B$363:$B$762,"&lt;&gt;all")</f>
        <v/>
      </c>
      <c r="AF2019" s="11">
        <f>LOWER(Settings!$C$4)&amp;".mit."&amp;$A2019&amp;IF($C2019="","","."&amp;$C2019&amp;"."&amp;$B2019)&amp;IF(INDEX(Variables!$D$5:$D$105,MATCH($A2019,Variables!$A$5:$A$105,0))="","","."&amp;INDEX(Variables!$D$5:$D$105,MATCH($A2019,Variables!$A$5:$A$105,0)))&amp;"."&amp;AF$5</f>
        <v/>
      </c>
      <c r="AG2019" s="44">
        <f>SUMIFS(AG$363:AG$762,$A$363:$A$762,"rnew",$B$363:$B$762,"&lt;&gt;all")</f>
        <v/>
      </c>
      <c r="AH2019" s="45">
        <f>SUMIFS(AH$363:AH$762,$A$363:$A$762,"rnew",$B$363:$B$762,"&lt;&gt;all")</f>
        <v/>
      </c>
      <c r="AI2019" s="45">
        <f>SUMIFS(AI$363:AI$762,$A$363:$A$762,"rnew",$B$363:$B$762,"&lt;&gt;all")</f>
        <v/>
      </c>
      <c r="AJ2019" s="45">
        <f>SUMIFS(AJ$363:AJ$762,$A$363:$A$762,"rnew",$B$363:$B$762,"&lt;&gt;all")</f>
        <v/>
      </c>
      <c r="AK2019" s="45">
        <f>SUMIFS(AK$363:AK$762,$A$363:$A$762,"rnew",$B$363:$B$762,"&lt;&gt;all")</f>
        <v/>
      </c>
      <c r="AL2019" s="45">
        <f>SUMIFS(AL$363:AL$762,$A$363:$A$762,"rnew",$B$363:$B$762,"&lt;&gt;all")</f>
        <v/>
      </c>
      <c r="AM2019" s="45">
        <f>SUMIFS(AM$363:AM$762,$A$363:$A$762,"rnew",$B$363:$B$762,"&lt;&gt;all")</f>
        <v/>
      </c>
      <c r="AN2019" s="45">
        <f>SUMIFS(AN$363:AN$762,$A$363:$A$762,"rnew",$B$363:$B$762,"&lt;&gt;all")</f>
        <v/>
      </c>
      <c r="AO2019" s="45">
        <f>SUMIFS(AO$363:AO$762,$A$363:$A$762,"rnew",$B$363:$B$762,"&lt;&gt;all")</f>
        <v/>
      </c>
      <c r="AP2019" s="45">
        <f>SUMIFS(AP$363:AP$762,$A$363:$A$762,"rnew",$B$363:$B$762,"&lt;&gt;all")</f>
        <v/>
      </c>
      <c r="AQ2019" s="45">
        <f>SUMIFS(AQ$363:AQ$762,$A$363:$A$762,"rnew",$B$363:$B$762,"&lt;&gt;all")</f>
        <v/>
      </c>
      <c r="AR2019" s="45">
        <f>SUMIFS(AR$363:AR$762,$A$363:$A$762,"rnew",$B$363:$B$762,"&lt;&gt;all")</f>
        <v/>
      </c>
      <c r="AS2019" s="45">
        <f>SUMIFS(AS$363:AS$762,$A$363:$A$762,"rnew",$B$363:$B$762,"&lt;&gt;all")</f>
        <v/>
      </c>
      <c r="AT2019" s="45">
        <f>SUMIFS(AT$363:AT$762,$A$363:$A$762,"rnew",$B$363:$B$762,"&lt;&gt;all")</f>
        <v/>
      </c>
      <c r="AU2019" s="45">
        <f>SUMIFS(AU$363:AU$762,$A$363:$A$762,"rnew",$B$363:$B$762,"&lt;&gt;all")</f>
        <v/>
      </c>
      <c r="AV2019" s="45">
        <f>SUMIFS(AV$363:AV$762,$A$363:$A$762,"rnew",$B$363:$B$762,"&lt;&gt;all")</f>
        <v/>
      </c>
      <c r="AW2019" s="45">
        <f>SUMIFS(AW$363:AW$762,$A$363:$A$762,"rnew",$B$363:$B$762,"&lt;&gt;all")</f>
        <v/>
      </c>
      <c r="AX2019" s="45">
        <f>SUMIFS(AX$363:AX$762,$A$363:$A$762,"rnew",$B$363:$B$762,"&lt;&gt;all")</f>
        <v/>
      </c>
      <c r="AY2019" s="45">
        <f>SUMIFS(AY$363:AY$762,$A$363:$A$762,"rnew",$B$363:$B$762,"&lt;&gt;all")</f>
        <v/>
      </c>
    </row>
    <row r="2020" hidden="1" outlineLevel="1">
      <c r="A2020" s="14" t="inlineStr">
        <is>
          <t>rnew</t>
        </is>
      </c>
      <c r="B2020" s="14" t="inlineStr">
        <is>
          <t>all</t>
        </is>
      </c>
      <c r="C2020" s="14" t="inlineStr">
        <is>
          <t>bld</t>
        </is>
      </c>
      <c r="H2020" s="14">
        <f>INDEX(Variables!$B$5:$B$105,MATCH($A2020,Variables!$A$5:$A$105,0))&amp;IF($C2020="",""," | "&amp;INDEX(Mapping!$B$5:$B$26,MATCH($C2020,Mapping!$A$5:$A$26,0))&amp;" | "&amp;INDEX(Mapping!$B$30:$B$41,MATCH($B2020,Mapping!$A$30:$A$41,0)))</f>
        <v/>
      </c>
      <c r="I2020" s="14">
        <f>INDEX(Variables!$C$5:$C$105,MATCH($A2020,Variables!$A$5:$A$105,0))</f>
        <v/>
      </c>
      <c r="J2020" s="14">
        <f>INDEX(Variables!$E$5:$E$105,MATCH($A2020,Variables!$A$5:$A$105,0))</f>
        <v/>
      </c>
      <c r="K2020" s="11">
        <f>LOWER(Settings!$C$4)&amp;".mit."&amp;$A2020&amp;IF($C2020="","","."&amp;$C2020&amp;"."&amp;$B2020)&amp;IF(INDEX(Variables!$D$5:$D$105,MATCH($A2020,Variables!$A$5:$A$105,0))="","","."&amp;INDEX(Variables!$D$5:$D$105,MATCH($A2020,Variables!$A$5:$A$105,0)))&amp;"."&amp;K$5</f>
        <v/>
      </c>
      <c r="L2020" s="44">
        <f>SUMIFS(L$766:L$1065,$A$766:$A$1065,"rnew",$B$766:$B$1065,"&lt;&gt;all")</f>
        <v/>
      </c>
      <c r="M2020" s="45">
        <f>SUMIFS(M$766:M$1065,$A$766:$A$1065,"rnew",$B$766:$B$1065,"&lt;&gt;all")</f>
        <v/>
      </c>
      <c r="N2020" s="45">
        <f>SUMIFS(N$766:N$1065,$A$766:$A$1065,"rnew",$B$766:$B$1065,"&lt;&gt;all")</f>
        <v/>
      </c>
      <c r="O2020" s="45">
        <f>SUMIFS(O$766:O$1065,$A$766:$A$1065,"rnew",$B$766:$B$1065,"&lt;&gt;all")</f>
        <v/>
      </c>
      <c r="P2020" s="45">
        <f>SUMIFS(P$766:P$1065,$A$766:$A$1065,"rnew",$B$766:$B$1065,"&lt;&gt;all")</f>
        <v/>
      </c>
      <c r="Q2020" s="45">
        <f>SUMIFS(Q$766:Q$1065,$A$766:$A$1065,"rnew",$B$766:$B$1065,"&lt;&gt;all")</f>
        <v/>
      </c>
      <c r="R2020" s="45">
        <f>SUMIFS(R$766:R$1065,$A$766:$A$1065,"rnew",$B$766:$B$1065,"&lt;&gt;all")</f>
        <v/>
      </c>
      <c r="S2020" s="45">
        <f>SUMIFS(S$766:S$1065,$A$766:$A$1065,"rnew",$B$766:$B$1065,"&lt;&gt;all")</f>
        <v/>
      </c>
      <c r="T2020" s="45">
        <f>SUMIFS(T$766:T$1065,$A$766:$A$1065,"rnew",$B$766:$B$1065,"&lt;&gt;all")</f>
        <v/>
      </c>
      <c r="U2020" s="45">
        <f>SUMIFS(U$766:U$1065,$A$766:$A$1065,"rnew",$B$766:$B$1065,"&lt;&gt;all")</f>
        <v/>
      </c>
      <c r="V2020" s="45">
        <f>SUMIFS(V$766:V$1065,$A$766:$A$1065,"rnew",$B$766:$B$1065,"&lt;&gt;all")</f>
        <v/>
      </c>
      <c r="W2020" s="45">
        <f>SUMIFS(W$766:W$1065,$A$766:$A$1065,"rnew",$B$766:$B$1065,"&lt;&gt;all")</f>
        <v/>
      </c>
      <c r="X2020" s="45">
        <f>SUMIFS(X$766:X$1065,$A$766:$A$1065,"rnew",$B$766:$B$1065,"&lt;&gt;all")</f>
        <v/>
      </c>
      <c r="Y2020" s="45">
        <f>SUMIFS(Y$766:Y$1065,$A$766:$A$1065,"rnew",$B$766:$B$1065,"&lt;&gt;all")</f>
        <v/>
      </c>
      <c r="Z2020" s="45">
        <f>SUMIFS(Z$766:Z$1065,$A$766:$A$1065,"rnew",$B$766:$B$1065,"&lt;&gt;all")</f>
        <v/>
      </c>
      <c r="AA2020" s="45">
        <f>SUMIFS(AA$766:AA$1065,$A$766:$A$1065,"rnew",$B$766:$B$1065,"&lt;&gt;all")</f>
        <v/>
      </c>
      <c r="AB2020" s="45">
        <f>SUMIFS(AB$766:AB$1065,$A$766:$A$1065,"rnew",$B$766:$B$1065,"&lt;&gt;all")</f>
        <v/>
      </c>
      <c r="AC2020" s="45">
        <f>SUMIFS(AC$766:AC$1065,$A$766:$A$1065,"rnew",$B$766:$B$1065,"&lt;&gt;all")</f>
        <v/>
      </c>
      <c r="AD2020" s="45">
        <f>SUMIFS(AD$766:AD$1065,$A$766:$A$1065,"rnew",$B$766:$B$1065,"&lt;&gt;all")</f>
        <v/>
      </c>
      <c r="AF2020" s="11">
        <f>LOWER(Settings!$C$4)&amp;".mit."&amp;$A2020&amp;IF($C2020="","","."&amp;$C2020&amp;"."&amp;$B2020)&amp;IF(INDEX(Variables!$D$5:$D$105,MATCH($A2020,Variables!$A$5:$A$105,0))="","","."&amp;INDEX(Variables!$D$5:$D$105,MATCH($A2020,Variables!$A$5:$A$105,0)))&amp;"."&amp;AF$5</f>
        <v/>
      </c>
      <c r="AG2020" s="44">
        <f>SUMIFS(AG$766:AG$1065,$A$766:$A$1065,"rnew",$B$766:$B$1065,"&lt;&gt;all")</f>
        <v/>
      </c>
      <c r="AH2020" s="45">
        <f>SUMIFS(AH$766:AH$1065,$A$766:$A$1065,"rnew",$B$766:$B$1065,"&lt;&gt;all")</f>
        <v/>
      </c>
      <c r="AI2020" s="45">
        <f>SUMIFS(AI$766:AI$1065,$A$766:$A$1065,"rnew",$B$766:$B$1065,"&lt;&gt;all")</f>
        <v/>
      </c>
      <c r="AJ2020" s="45">
        <f>SUMIFS(AJ$766:AJ$1065,$A$766:$A$1065,"rnew",$B$766:$B$1065,"&lt;&gt;all")</f>
        <v/>
      </c>
      <c r="AK2020" s="45">
        <f>SUMIFS(AK$766:AK$1065,$A$766:$A$1065,"rnew",$B$766:$B$1065,"&lt;&gt;all")</f>
        <v/>
      </c>
      <c r="AL2020" s="45">
        <f>SUMIFS(AL$766:AL$1065,$A$766:$A$1065,"rnew",$B$766:$B$1065,"&lt;&gt;all")</f>
        <v/>
      </c>
      <c r="AM2020" s="45">
        <f>SUMIFS(AM$766:AM$1065,$A$766:$A$1065,"rnew",$B$766:$B$1065,"&lt;&gt;all")</f>
        <v/>
      </c>
      <c r="AN2020" s="45">
        <f>SUMIFS(AN$766:AN$1065,$A$766:$A$1065,"rnew",$B$766:$B$1065,"&lt;&gt;all")</f>
        <v/>
      </c>
      <c r="AO2020" s="45">
        <f>SUMIFS(AO$766:AO$1065,$A$766:$A$1065,"rnew",$B$766:$B$1065,"&lt;&gt;all")</f>
        <v/>
      </c>
      <c r="AP2020" s="45">
        <f>SUMIFS(AP$766:AP$1065,$A$766:$A$1065,"rnew",$B$766:$B$1065,"&lt;&gt;all")</f>
        <v/>
      </c>
      <c r="AQ2020" s="45">
        <f>SUMIFS(AQ$766:AQ$1065,$A$766:$A$1065,"rnew",$B$766:$B$1065,"&lt;&gt;all")</f>
        <v/>
      </c>
      <c r="AR2020" s="45">
        <f>SUMIFS(AR$766:AR$1065,$A$766:$A$1065,"rnew",$B$766:$B$1065,"&lt;&gt;all")</f>
        <v/>
      </c>
      <c r="AS2020" s="45">
        <f>SUMIFS(AS$766:AS$1065,$A$766:$A$1065,"rnew",$B$766:$B$1065,"&lt;&gt;all")</f>
        <v/>
      </c>
      <c r="AT2020" s="45">
        <f>SUMIFS(AT$766:AT$1065,$A$766:$A$1065,"rnew",$B$766:$B$1065,"&lt;&gt;all")</f>
        <v/>
      </c>
      <c r="AU2020" s="45">
        <f>SUMIFS(AU$766:AU$1065,$A$766:$A$1065,"rnew",$B$766:$B$1065,"&lt;&gt;all")</f>
        <v/>
      </c>
      <c r="AV2020" s="45">
        <f>SUMIFS(AV$766:AV$1065,$A$766:$A$1065,"rnew",$B$766:$B$1065,"&lt;&gt;all")</f>
        <v/>
      </c>
      <c r="AW2020" s="45">
        <f>SUMIFS(AW$766:AW$1065,$A$766:$A$1065,"rnew",$B$766:$B$1065,"&lt;&gt;all")</f>
        <v/>
      </c>
      <c r="AX2020" s="45">
        <f>SUMIFS(AX$766:AX$1065,$A$766:$A$1065,"rnew",$B$766:$B$1065,"&lt;&gt;all")</f>
        <v/>
      </c>
      <c r="AY2020" s="45">
        <f>SUMIFS(AY$766:AY$1065,$A$766:$A$1065,"rnew",$B$766:$B$1065,"&lt;&gt;all")</f>
        <v/>
      </c>
    </row>
    <row r="2021" hidden="1" outlineLevel="1">
      <c r="A2021" s="14" t="inlineStr">
        <is>
          <t>rnew</t>
        </is>
      </c>
      <c r="B2021" s="14" t="inlineStr">
        <is>
          <t>all</t>
        </is>
      </c>
      <c r="C2021" s="14" t="inlineStr">
        <is>
          <t>ind</t>
        </is>
      </c>
      <c r="H2021" s="14">
        <f>INDEX(Variables!$B$5:$B$105,MATCH($A2021,Variables!$A$5:$A$105,0))&amp;IF($C2021="",""," | "&amp;INDEX(Mapping!$B$5:$B$26,MATCH($C2021,Mapping!$A$5:$A$26,0))&amp;" | "&amp;INDEX(Mapping!$B$30:$B$41,MATCH($B2021,Mapping!$A$30:$A$41,0)))</f>
        <v/>
      </c>
      <c r="I2021" s="14">
        <f>INDEX(Variables!$C$5:$C$105,MATCH($A2021,Variables!$A$5:$A$105,0))</f>
        <v/>
      </c>
      <c r="J2021" s="14">
        <f>INDEX(Variables!$E$5:$E$105,MATCH($A2021,Variables!$A$5:$A$105,0))</f>
        <v/>
      </c>
      <c r="K2021" s="11">
        <f>LOWER(Settings!$C$4)&amp;".mit."&amp;$A2021&amp;IF($C2021="","","."&amp;$C2021&amp;"."&amp;$B2021)&amp;IF(INDEX(Variables!$D$5:$D$105,MATCH($A2021,Variables!$A$5:$A$105,0))="","","."&amp;INDEX(Variables!$D$5:$D$105,MATCH($A2021,Variables!$A$5:$A$105,0)))&amp;"."&amp;K$5</f>
        <v/>
      </c>
      <c r="L2021" s="44">
        <f>SUMIFS(L$1069:L$1868,$A$1069:$A$1868,"rnew",$B$1069:$B$1868,"&lt;&gt;all")</f>
        <v/>
      </c>
      <c r="M2021" s="45">
        <f>SUMIFS(M$1069:M$1868,$A$1069:$A$1868,"rnew",$B$1069:$B$1868,"&lt;&gt;all")</f>
        <v/>
      </c>
      <c r="N2021" s="45">
        <f>SUMIFS(N$1069:N$1868,$A$1069:$A$1868,"rnew",$B$1069:$B$1868,"&lt;&gt;all")</f>
        <v/>
      </c>
      <c r="O2021" s="45">
        <f>SUMIFS(O$1069:O$1868,$A$1069:$A$1868,"rnew",$B$1069:$B$1868,"&lt;&gt;all")</f>
        <v/>
      </c>
      <c r="P2021" s="45">
        <f>SUMIFS(P$1069:P$1868,$A$1069:$A$1868,"rnew",$B$1069:$B$1868,"&lt;&gt;all")</f>
        <v/>
      </c>
      <c r="Q2021" s="45">
        <f>SUMIFS(Q$1069:Q$1868,$A$1069:$A$1868,"rnew",$B$1069:$B$1868,"&lt;&gt;all")</f>
        <v/>
      </c>
      <c r="R2021" s="45">
        <f>SUMIFS(R$1069:R$1868,$A$1069:$A$1868,"rnew",$B$1069:$B$1868,"&lt;&gt;all")</f>
        <v/>
      </c>
      <c r="S2021" s="45">
        <f>SUMIFS(S$1069:S$1868,$A$1069:$A$1868,"rnew",$B$1069:$B$1868,"&lt;&gt;all")</f>
        <v/>
      </c>
      <c r="T2021" s="45">
        <f>SUMIFS(T$1069:T$1868,$A$1069:$A$1868,"rnew",$B$1069:$B$1868,"&lt;&gt;all")</f>
        <v/>
      </c>
      <c r="U2021" s="45">
        <f>SUMIFS(U$1069:U$1868,$A$1069:$A$1868,"rnew",$B$1069:$B$1868,"&lt;&gt;all")</f>
        <v/>
      </c>
      <c r="V2021" s="45">
        <f>SUMIFS(V$1069:V$1868,$A$1069:$A$1868,"rnew",$B$1069:$B$1868,"&lt;&gt;all")</f>
        <v/>
      </c>
      <c r="W2021" s="45">
        <f>SUMIFS(W$1069:W$1868,$A$1069:$A$1868,"rnew",$B$1069:$B$1868,"&lt;&gt;all")</f>
        <v/>
      </c>
      <c r="X2021" s="45">
        <f>SUMIFS(X$1069:X$1868,$A$1069:$A$1868,"rnew",$B$1069:$B$1868,"&lt;&gt;all")</f>
        <v/>
      </c>
      <c r="Y2021" s="45">
        <f>SUMIFS(Y$1069:Y$1868,$A$1069:$A$1868,"rnew",$B$1069:$B$1868,"&lt;&gt;all")</f>
        <v/>
      </c>
      <c r="Z2021" s="45">
        <f>SUMIFS(Z$1069:Z$1868,$A$1069:$A$1868,"rnew",$B$1069:$B$1868,"&lt;&gt;all")</f>
        <v/>
      </c>
      <c r="AA2021" s="45">
        <f>SUMIFS(AA$1069:AA$1868,$A$1069:$A$1868,"rnew",$B$1069:$B$1868,"&lt;&gt;all")</f>
        <v/>
      </c>
      <c r="AB2021" s="45">
        <f>SUMIFS(AB$1069:AB$1868,$A$1069:$A$1868,"rnew",$B$1069:$B$1868,"&lt;&gt;all")</f>
        <v/>
      </c>
      <c r="AC2021" s="45">
        <f>SUMIFS(AC$1069:AC$1868,$A$1069:$A$1868,"rnew",$B$1069:$B$1868,"&lt;&gt;all")</f>
        <v/>
      </c>
      <c r="AD2021" s="45">
        <f>SUMIFS(AD$1069:AD$1868,$A$1069:$A$1868,"rnew",$B$1069:$B$1868,"&lt;&gt;all")</f>
        <v/>
      </c>
      <c r="AF2021" s="11">
        <f>LOWER(Settings!$C$4)&amp;".mit."&amp;$A2021&amp;IF($C2021="","","."&amp;$C2021&amp;"."&amp;$B2021)&amp;IF(INDEX(Variables!$D$5:$D$105,MATCH($A2021,Variables!$A$5:$A$105,0))="","","."&amp;INDEX(Variables!$D$5:$D$105,MATCH($A2021,Variables!$A$5:$A$105,0)))&amp;"."&amp;AF$5</f>
        <v/>
      </c>
      <c r="AG2021" s="44">
        <f>SUMIFS(AG$1069:AG$1868,$A$1069:$A$1868,"rnew",$B$1069:$B$1868,"&lt;&gt;all")</f>
        <v/>
      </c>
      <c r="AH2021" s="45">
        <f>SUMIFS(AH$1069:AH$1868,$A$1069:$A$1868,"rnew",$B$1069:$B$1868,"&lt;&gt;all")</f>
        <v/>
      </c>
      <c r="AI2021" s="45">
        <f>SUMIFS(AI$1069:AI$1868,$A$1069:$A$1868,"rnew",$B$1069:$B$1868,"&lt;&gt;all")</f>
        <v/>
      </c>
      <c r="AJ2021" s="45">
        <f>SUMIFS(AJ$1069:AJ$1868,$A$1069:$A$1868,"rnew",$B$1069:$B$1868,"&lt;&gt;all")</f>
        <v/>
      </c>
      <c r="AK2021" s="45">
        <f>SUMIFS(AK$1069:AK$1868,$A$1069:$A$1868,"rnew",$B$1069:$B$1868,"&lt;&gt;all")</f>
        <v/>
      </c>
      <c r="AL2021" s="45">
        <f>SUMIFS(AL$1069:AL$1868,$A$1069:$A$1868,"rnew",$B$1069:$B$1868,"&lt;&gt;all")</f>
        <v/>
      </c>
      <c r="AM2021" s="45">
        <f>SUMIFS(AM$1069:AM$1868,$A$1069:$A$1868,"rnew",$B$1069:$B$1868,"&lt;&gt;all")</f>
        <v/>
      </c>
      <c r="AN2021" s="45">
        <f>SUMIFS(AN$1069:AN$1868,$A$1069:$A$1868,"rnew",$B$1069:$B$1868,"&lt;&gt;all")</f>
        <v/>
      </c>
      <c r="AO2021" s="45">
        <f>SUMIFS(AO$1069:AO$1868,$A$1069:$A$1868,"rnew",$B$1069:$B$1868,"&lt;&gt;all")</f>
        <v/>
      </c>
      <c r="AP2021" s="45">
        <f>SUMIFS(AP$1069:AP$1868,$A$1069:$A$1868,"rnew",$B$1069:$B$1868,"&lt;&gt;all")</f>
        <v/>
      </c>
      <c r="AQ2021" s="45">
        <f>SUMIFS(AQ$1069:AQ$1868,$A$1069:$A$1868,"rnew",$B$1069:$B$1868,"&lt;&gt;all")</f>
        <v/>
      </c>
      <c r="AR2021" s="45">
        <f>SUMIFS(AR$1069:AR$1868,$A$1069:$A$1868,"rnew",$B$1069:$B$1868,"&lt;&gt;all")</f>
        <v/>
      </c>
      <c r="AS2021" s="45">
        <f>SUMIFS(AS$1069:AS$1868,$A$1069:$A$1868,"rnew",$B$1069:$B$1868,"&lt;&gt;all")</f>
        <v/>
      </c>
      <c r="AT2021" s="45">
        <f>SUMIFS(AT$1069:AT$1868,$A$1069:$A$1868,"rnew",$B$1069:$B$1868,"&lt;&gt;all")</f>
        <v/>
      </c>
      <c r="AU2021" s="45">
        <f>SUMIFS(AU$1069:AU$1868,$A$1069:$A$1868,"rnew",$B$1069:$B$1868,"&lt;&gt;all")</f>
        <v/>
      </c>
      <c r="AV2021" s="45">
        <f>SUMIFS(AV$1069:AV$1868,$A$1069:$A$1868,"rnew",$B$1069:$B$1868,"&lt;&gt;all")</f>
        <v/>
      </c>
      <c r="AW2021" s="45">
        <f>SUMIFS(AW$1069:AW$1868,$A$1069:$A$1868,"rnew",$B$1069:$B$1868,"&lt;&gt;all")</f>
        <v/>
      </c>
      <c r="AX2021" s="45">
        <f>SUMIFS(AX$1069:AX$1868,$A$1069:$A$1868,"rnew",$B$1069:$B$1868,"&lt;&gt;all")</f>
        <v/>
      </c>
      <c r="AY2021" s="45">
        <f>SUMIFS(AY$1069:AY$1868,$A$1069:$A$1868,"rnew",$B$1069:$B$1868,"&lt;&gt;all")</f>
        <v/>
      </c>
    </row>
    <row r="2022" hidden="1" outlineLevel="1">
      <c r="A2022" s="14" t="inlineStr">
        <is>
          <t>rnew</t>
        </is>
      </c>
      <c r="B2022" s="14" t="inlineStr">
        <is>
          <t>all</t>
        </is>
      </c>
      <c r="C2022" s="14" t="inlineStr">
        <is>
          <t>oen</t>
        </is>
      </c>
      <c r="H2022" s="14">
        <f>INDEX(Variables!$B$5:$B$105,MATCH($A2022,Variables!$A$5:$A$105,0))&amp;IF($C2022="",""," | "&amp;INDEX(Mapping!$B$5:$B$26,MATCH($C2022,Mapping!$A$5:$A$26,0))&amp;" | "&amp;INDEX(Mapping!$B$30:$B$41,MATCH($B2022,Mapping!$A$30:$A$41,0)))</f>
        <v/>
      </c>
      <c r="I2022" s="14">
        <f>INDEX(Variables!$C$5:$C$105,MATCH($A2022,Variables!$A$5:$A$105,0))</f>
        <v/>
      </c>
      <c r="J2022" s="14">
        <f>INDEX(Variables!$E$5:$E$105,MATCH($A2022,Variables!$A$5:$A$105,0))</f>
        <v/>
      </c>
      <c r="K2022" s="11">
        <f>LOWER(Settings!$C$4)&amp;".mit."&amp;$A2022&amp;IF($C2022="","","."&amp;$C2022&amp;"."&amp;$B2022)&amp;IF(INDEX(Variables!$D$5:$D$105,MATCH($A2022,Variables!$A$5:$A$105,0))="","","."&amp;INDEX(Variables!$D$5:$D$105,MATCH($A2022,Variables!$A$5:$A$105,0)))&amp;"."&amp;K$5</f>
        <v/>
      </c>
      <c r="L2022" s="44">
        <f>SUMIFS(L$1872:L$1971,$A$1872:$A$1971,"rnew",$B$1872:$B$1971,"&lt;&gt;all")</f>
        <v/>
      </c>
      <c r="M2022" s="45">
        <f>SUMIFS(M$1872:M$1971,$A$1872:$A$1971,"rnew",$B$1872:$B$1971,"&lt;&gt;all")</f>
        <v/>
      </c>
      <c r="N2022" s="45">
        <f>SUMIFS(N$1872:N$1971,$A$1872:$A$1971,"rnew",$B$1872:$B$1971,"&lt;&gt;all")</f>
        <v/>
      </c>
      <c r="O2022" s="45">
        <f>SUMIFS(O$1872:O$1971,$A$1872:$A$1971,"rnew",$B$1872:$B$1971,"&lt;&gt;all")</f>
        <v/>
      </c>
      <c r="P2022" s="45">
        <f>SUMIFS(P$1872:P$1971,$A$1872:$A$1971,"rnew",$B$1872:$B$1971,"&lt;&gt;all")</f>
        <v/>
      </c>
      <c r="Q2022" s="45">
        <f>SUMIFS(Q$1872:Q$1971,$A$1872:$A$1971,"rnew",$B$1872:$B$1971,"&lt;&gt;all")</f>
        <v/>
      </c>
      <c r="R2022" s="45">
        <f>SUMIFS(R$1872:R$1971,$A$1872:$A$1971,"rnew",$B$1872:$B$1971,"&lt;&gt;all")</f>
        <v/>
      </c>
      <c r="S2022" s="45">
        <f>SUMIFS(S$1872:S$1971,$A$1872:$A$1971,"rnew",$B$1872:$B$1971,"&lt;&gt;all")</f>
        <v/>
      </c>
      <c r="T2022" s="45">
        <f>SUMIFS(T$1872:T$1971,$A$1872:$A$1971,"rnew",$B$1872:$B$1971,"&lt;&gt;all")</f>
        <v/>
      </c>
      <c r="U2022" s="45">
        <f>SUMIFS(U$1872:U$1971,$A$1872:$A$1971,"rnew",$B$1872:$B$1971,"&lt;&gt;all")</f>
        <v/>
      </c>
      <c r="V2022" s="45">
        <f>SUMIFS(V$1872:V$1971,$A$1872:$A$1971,"rnew",$B$1872:$B$1971,"&lt;&gt;all")</f>
        <v/>
      </c>
      <c r="W2022" s="45">
        <f>SUMIFS(W$1872:W$1971,$A$1872:$A$1971,"rnew",$B$1872:$B$1971,"&lt;&gt;all")</f>
        <v/>
      </c>
      <c r="X2022" s="45">
        <f>SUMIFS(X$1872:X$1971,$A$1872:$A$1971,"rnew",$B$1872:$B$1971,"&lt;&gt;all")</f>
        <v/>
      </c>
      <c r="Y2022" s="45">
        <f>SUMIFS(Y$1872:Y$1971,$A$1872:$A$1971,"rnew",$B$1872:$B$1971,"&lt;&gt;all")</f>
        <v/>
      </c>
      <c r="Z2022" s="45">
        <f>SUMIFS(Z$1872:Z$1971,$A$1872:$A$1971,"rnew",$B$1872:$B$1971,"&lt;&gt;all")</f>
        <v/>
      </c>
      <c r="AA2022" s="45">
        <f>SUMIFS(AA$1872:AA$1971,$A$1872:$A$1971,"rnew",$B$1872:$B$1971,"&lt;&gt;all")</f>
        <v/>
      </c>
      <c r="AB2022" s="45">
        <f>SUMIFS(AB$1872:AB$1971,$A$1872:$A$1971,"rnew",$B$1872:$B$1971,"&lt;&gt;all")</f>
        <v/>
      </c>
      <c r="AC2022" s="45">
        <f>SUMIFS(AC$1872:AC$1971,$A$1872:$A$1971,"rnew",$B$1872:$B$1971,"&lt;&gt;all")</f>
        <v/>
      </c>
      <c r="AD2022" s="45">
        <f>SUMIFS(AD$1872:AD$1971,$A$1872:$A$1971,"rnew",$B$1872:$B$1971,"&lt;&gt;all")</f>
        <v/>
      </c>
      <c r="AF2022" s="11">
        <f>LOWER(Settings!$C$4)&amp;".mit."&amp;$A2022&amp;IF($C2022="","","."&amp;$C2022&amp;"."&amp;$B2022)&amp;IF(INDEX(Variables!$D$5:$D$105,MATCH($A2022,Variables!$A$5:$A$105,0))="","","."&amp;INDEX(Variables!$D$5:$D$105,MATCH($A2022,Variables!$A$5:$A$105,0)))&amp;"."&amp;AF$5</f>
        <v/>
      </c>
      <c r="AG2022" s="44">
        <f>SUMIFS(AG$1872:AG$1971,$A$1872:$A$1971,"rnew",$B$1872:$B$1971,"&lt;&gt;all")</f>
        <v/>
      </c>
      <c r="AH2022" s="45">
        <f>SUMIFS(AH$1872:AH$1971,$A$1872:$A$1971,"rnew",$B$1872:$B$1971,"&lt;&gt;all")</f>
        <v/>
      </c>
      <c r="AI2022" s="45">
        <f>SUMIFS(AI$1872:AI$1971,$A$1872:$A$1971,"rnew",$B$1872:$B$1971,"&lt;&gt;all")</f>
        <v/>
      </c>
      <c r="AJ2022" s="45">
        <f>SUMIFS(AJ$1872:AJ$1971,$A$1872:$A$1971,"rnew",$B$1872:$B$1971,"&lt;&gt;all")</f>
        <v/>
      </c>
      <c r="AK2022" s="45">
        <f>SUMIFS(AK$1872:AK$1971,$A$1872:$A$1971,"rnew",$B$1872:$B$1971,"&lt;&gt;all")</f>
        <v/>
      </c>
      <c r="AL2022" s="45">
        <f>SUMIFS(AL$1872:AL$1971,$A$1872:$A$1971,"rnew",$B$1872:$B$1971,"&lt;&gt;all")</f>
        <v/>
      </c>
      <c r="AM2022" s="45">
        <f>SUMIFS(AM$1872:AM$1971,$A$1872:$A$1971,"rnew",$B$1872:$B$1971,"&lt;&gt;all")</f>
        <v/>
      </c>
      <c r="AN2022" s="45">
        <f>SUMIFS(AN$1872:AN$1971,$A$1872:$A$1971,"rnew",$B$1872:$B$1971,"&lt;&gt;all")</f>
        <v/>
      </c>
      <c r="AO2022" s="45">
        <f>SUMIFS(AO$1872:AO$1971,$A$1872:$A$1971,"rnew",$B$1872:$B$1971,"&lt;&gt;all")</f>
        <v/>
      </c>
      <c r="AP2022" s="45">
        <f>SUMIFS(AP$1872:AP$1971,$A$1872:$A$1971,"rnew",$B$1872:$B$1971,"&lt;&gt;all")</f>
        <v/>
      </c>
      <c r="AQ2022" s="45">
        <f>SUMIFS(AQ$1872:AQ$1971,$A$1872:$A$1971,"rnew",$B$1872:$B$1971,"&lt;&gt;all")</f>
        <v/>
      </c>
      <c r="AR2022" s="45">
        <f>SUMIFS(AR$1872:AR$1971,$A$1872:$A$1971,"rnew",$B$1872:$B$1971,"&lt;&gt;all")</f>
        <v/>
      </c>
      <c r="AS2022" s="45">
        <f>SUMIFS(AS$1872:AS$1971,$A$1872:$A$1971,"rnew",$B$1872:$B$1971,"&lt;&gt;all")</f>
        <v/>
      </c>
      <c r="AT2022" s="45">
        <f>SUMIFS(AT$1872:AT$1971,$A$1872:$A$1971,"rnew",$B$1872:$B$1971,"&lt;&gt;all")</f>
        <v/>
      </c>
      <c r="AU2022" s="45">
        <f>SUMIFS(AU$1872:AU$1971,$A$1872:$A$1971,"rnew",$B$1872:$B$1971,"&lt;&gt;all")</f>
        <v/>
      </c>
      <c r="AV2022" s="45">
        <f>SUMIFS(AV$1872:AV$1971,$A$1872:$A$1971,"rnew",$B$1872:$B$1971,"&lt;&gt;all")</f>
        <v/>
      </c>
      <c r="AW2022" s="45">
        <f>SUMIFS(AW$1872:AW$1971,$A$1872:$A$1971,"rnew",$B$1872:$B$1971,"&lt;&gt;all")</f>
        <v/>
      </c>
      <c r="AX2022" s="45">
        <f>SUMIFS(AX$1872:AX$1971,$A$1872:$A$1971,"rnew",$B$1872:$B$1971,"&lt;&gt;all")</f>
        <v/>
      </c>
      <c r="AY2022" s="45">
        <f>SUMIFS(AY$1872:AY$1971,$A$1872:$A$1971,"rnew",$B$1872:$B$1971,"&lt;&gt;all")</f>
        <v/>
      </c>
    </row>
    <row r="2023" collapsed="1">
      <c r="A2023" s="1" t="inlineStr">
        <is>
          <t>rnet</t>
        </is>
      </c>
      <c r="B2023" s="1" t="inlineStr">
        <is>
          <t>all</t>
        </is>
      </c>
      <c r="C2023" s="1" t="inlineStr">
        <is>
          <t>all</t>
        </is>
      </c>
      <c r="H2023" s="1">
        <f>INDEX(Variables!$B$5:$B$105,MATCH($A2023,Variables!$A$5:$A$105,0))&amp;IF($C2023="",""," | "&amp;INDEX(Mapping!$B$5:$B$26,MATCH($C2023,Mapping!$A$5:$A$26,0))&amp;" | "&amp;INDEX(Mapping!$B$30:$B$41,MATCH($B2023,Mapping!$A$30:$A$41,0)))</f>
        <v/>
      </c>
      <c r="I2023" s="1">
        <f>INDEX(Variables!$C$5:$C$105,MATCH($A2023,Variables!$A$5:$A$105,0))</f>
        <v/>
      </c>
      <c r="J2023" s="1">
        <f>INDEX(Variables!$E$5:$E$105,MATCH($A2023,Variables!$A$5:$A$105,0))</f>
        <v/>
      </c>
      <c r="K2023" s="17">
        <f>LOWER(Settings!$C$4)&amp;".mit."&amp;$A2023&amp;IF($C2023="","","."&amp;$C2023&amp;"."&amp;$B2023)&amp;IF(INDEX(Variables!$D$5:$D$105,MATCH($A2023,Variables!$A$5:$A$105,0))="","","."&amp;INDEX(Variables!$D$5:$D$105,MATCH($A2023,Variables!$A$5:$A$105,0)))&amp;"."&amp;K$5</f>
        <v/>
      </c>
      <c r="L2023" s="42">
        <f>L2008-L2013</f>
        <v/>
      </c>
      <c r="M2023" s="43">
        <f>M2008-M2013</f>
        <v/>
      </c>
      <c r="N2023" s="43">
        <f>N2008-N2013</f>
        <v/>
      </c>
      <c r="O2023" s="43">
        <f>O2008-O2013</f>
        <v/>
      </c>
      <c r="P2023" s="43">
        <f>P2008-P2013</f>
        <v/>
      </c>
      <c r="Q2023" s="43">
        <f>Q2008-Q2013</f>
        <v/>
      </c>
      <c r="R2023" s="43">
        <f>R2008-R2013</f>
        <v/>
      </c>
      <c r="S2023" s="43">
        <f>S2008-S2013</f>
        <v/>
      </c>
      <c r="T2023" s="43">
        <f>T2008-T2013</f>
        <v/>
      </c>
      <c r="U2023" s="43">
        <f>U2008-U2013</f>
        <v/>
      </c>
      <c r="V2023" s="43">
        <f>V2008-V2013</f>
        <v/>
      </c>
      <c r="W2023" s="43">
        <f>W2008-W2013</f>
        <v/>
      </c>
      <c r="X2023" s="43">
        <f>X2008-X2013</f>
        <v/>
      </c>
      <c r="Y2023" s="43">
        <f>Y2008-Y2013</f>
        <v/>
      </c>
      <c r="Z2023" s="43">
        <f>Z2008-Z2013</f>
        <v/>
      </c>
      <c r="AA2023" s="43">
        <f>AA2008-AA2013</f>
        <v/>
      </c>
      <c r="AB2023" s="43">
        <f>AB2008-AB2013</f>
        <v/>
      </c>
      <c r="AC2023" s="43">
        <f>AC2008-AC2013</f>
        <v/>
      </c>
      <c r="AD2023" s="43">
        <f>AD2008-AD2013</f>
        <v/>
      </c>
      <c r="AF2023" s="17">
        <f>LOWER(Settings!$C$4)&amp;".mit."&amp;$A2023&amp;IF($C2023="","","."&amp;$C2023&amp;"."&amp;$B2023)&amp;IF(INDEX(Variables!$D$5:$D$105,MATCH($A2023,Variables!$A$5:$A$105,0))="","","."&amp;INDEX(Variables!$D$5:$D$105,MATCH($A2023,Variables!$A$5:$A$105,0)))&amp;"."&amp;AF$5</f>
        <v/>
      </c>
      <c r="AG2023" s="42">
        <f>AG2008-AG2013</f>
        <v/>
      </c>
      <c r="AH2023" s="43">
        <f>AH2008-AH2013</f>
        <v/>
      </c>
      <c r="AI2023" s="43">
        <f>AI2008-AI2013</f>
        <v/>
      </c>
      <c r="AJ2023" s="43">
        <f>AJ2008-AJ2013</f>
        <v/>
      </c>
      <c r="AK2023" s="43">
        <f>AK2008-AK2013</f>
        <v/>
      </c>
      <c r="AL2023" s="43">
        <f>AL2008-AL2013</f>
        <v/>
      </c>
      <c r="AM2023" s="43">
        <f>AM2008-AM2013</f>
        <v/>
      </c>
      <c r="AN2023" s="43">
        <f>AN2008-AN2013</f>
        <v/>
      </c>
      <c r="AO2023" s="43">
        <f>AO2008-AO2013</f>
        <v/>
      </c>
      <c r="AP2023" s="43">
        <f>AP2008-AP2013</f>
        <v/>
      </c>
      <c r="AQ2023" s="43">
        <f>AQ2008-AQ2013</f>
        <v/>
      </c>
      <c r="AR2023" s="43">
        <f>AR2008-AR2013</f>
        <v/>
      </c>
      <c r="AS2023" s="43">
        <f>AS2008-AS2013</f>
        <v/>
      </c>
      <c r="AT2023" s="43">
        <f>AT2008-AT2013</f>
        <v/>
      </c>
      <c r="AU2023" s="43">
        <f>AU2008-AU2013</f>
        <v/>
      </c>
      <c r="AV2023" s="43">
        <f>AV2008-AV2013</f>
        <v/>
      </c>
      <c r="AW2023" s="43">
        <f>AW2008-AW2013</f>
        <v/>
      </c>
      <c r="AX2023" s="43">
        <f>AX2008-AX2013</f>
        <v/>
      </c>
      <c r="AY2023" s="43">
        <f>AY2008-AY2013</f>
        <v/>
      </c>
    </row>
    <row r="2024">
      <c r="A2024" s="1" t="inlineStr">
        <is>
          <t>rtot</t>
        </is>
      </c>
      <c r="B2024" s="1" t="inlineStr">
        <is>
          <t>all</t>
        </is>
      </c>
      <c r="C2024" s="1" t="inlineStr">
        <is>
          <t>all</t>
        </is>
      </c>
      <c r="H2024" s="1">
        <f>INDEX(Variables!$B$5:$B$105,MATCH($A2024,Variables!$A$5:$A$105,0))&amp;IF($C2024="",""," | "&amp;INDEX(Mapping!$B$5:$B$26,MATCH($C2024,Mapping!$A$5:$A$26,0))&amp;" | "&amp;INDEX(Mapping!$B$30:$B$41,MATCH($B2024,Mapping!$A$30:$A$41,0)))</f>
        <v/>
      </c>
      <c r="I2024" s="1">
        <f>INDEX(Variables!$C$5:$C$105,MATCH($A2024,Variables!$A$5:$A$105,0))</f>
        <v/>
      </c>
      <c r="J2024" s="1">
        <f>INDEX(Variables!$E$5:$E$105,MATCH($A2024,Variables!$A$5:$A$105,0))</f>
        <v/>
      </c>
      <c r="K2024" s="17">
        <f>LOWER(Settings!$C$4)&amp;".mit."&amp;$A2024&amp;IF($C2024="","","."&amp;$C2024&amp;"."&amp;$B2024)&amp;IF(INDEX(Variables!$D$5:$D$105,MATCH($A2024,Variables!$A$5:$A$105,0))="","","."&amp;INDEX(Variables!$D$5:$D$105,MATCH($A2024,Variables!$A$5:$A$105,0)))&amp;"."&amp;K$5</f>
        <v/>
      </c>
      <c r="L2024" s="42">
        <f>L2023+L2018</f>
        <v/>
      </c>
      <c r="M2024" s="43">
        <f>M2023+M2018</f>
        <v/>
      </c>
      <c r="N2024" s="43">
        <f>N2023+N2018</f>
        <v/>
      </c>
      <c r="O2024" s="43">
        <f>O2023+O2018</f>
        <v/>
      </c>
      <c r="P2024" s="43">
        <f>P2023+P2018</f>
        <v/>
      </c>
      <c r="Q2024" s="43">
        <f>Q2023+Q2018</f>
        <v/>
      </c>
      <c r="R2024" s="43">
        <f>R2023+R2018</f>
        <v/>
      </c>
      <c r="S2024" s="43">
        <f>S2023+S2018</f>
        <v/>
      </c>
      <c r="T2024" s="43">
        <f>T2023+T2018</f>
        <v/>
      </c>
      <c r="U2024" s="43">
        <f>U2023+U2018</f>
        <v/>
      </c>
      <c r="V2024" s="43">
        <f>V2023+V2018</f>
        <v/>
      </c>
      <c r="W2024" s="43">
        <f>W2023+W2018</f>
        <v/>
      </c>
      <c r="X2024" s="43">
        <f>X2023+X2018</f>
        <v/>
      </c>
      <c r="Y2024" s="43">
        <f>Y2023+Y2018</f>
        <v/>
      </c>
      <c r="Z2024" s="43">
        <f>Z2023+Z2018</f>
        <v/>
      </c>
      <c r="AA2024" s="43">
        <f>AA2023+AA2018</f>
        <v/>
      </c>
      <c r="AB2024" s="43">
        <f>AB2023+AB2018</f>
        <v/>
      </c>
      <c r="AC2024" s="43">
        <f>AC2023+AC2018</f>
        <v/>
      </c>
      <c r="AD2024" s="43">
        <f>AD2023+AD2018</f>
        <v/>
      </c>
      <c r="AF2024" s="17">
        <f>LOWER(Settings!$C$4)&amp;".mit."&amp;$A2024&amp;IF($C2024="","","."&amp;$C2024&amp;"."&amp;$B2024)&amp;IF(INDEX(Variables!$D$5:$D$105,MATCH($A2024,Variables!$A$5:$A$105,0))="","","."&amp;INDEX(Variables!$D$5:$D$105,MATCH($A2024,Variables!$A$5:$A$105,0)))&amp;"."&amp;AF$5</f>
        <v/>
      </c>
      <c r="AG2024" s="42">
        <f>AG2023+AG2018</f>
        <v/>
      </c>
      <c r="AH2024" s="43">
        <f>AH2023+AH2018</f>
        <v/>
      </c>
      <c r="AI2024" s="43">
        <f>AI2023+AI2018</f>
        <v/>
      </c>
      <c r="AJ2024" s="43">
        <f>AJ2023+AJ2018</f>
        <v/>
      </c>
      <c r="AK2024" s="43">
        <f>AK2023+AK2018</f>
        <v/>
      </c>
      <c r="AL2024" s="43">
        <f>AL2023+AL2018</f>
        <v/>
      </c>
      <c r="AM2024" s="43">
        <f>AM2023+AM2018</f>
        <v/>
      </c>
      <c r="AN2024" s="43">
        <f>AN2023+AN2018</f>
        <v/>
      </c>
      <c r="AO2024" s="43">
        <f>AO2023+AO2018</f>
        <v/>
      </c>
      <c r="AP2024" s="43">
        <f>AP2023+AP2018</f>
        <v/>
      </c>
      <c r="AQ2024" s="43">
        <f>AQ2023+AQ2018</f>
        <v/>
      </c>
      <c r="AR2024" s="43">
        <f>AR2023+AR2018</f>
        <v/>
      </c>
      <c r="AS2024" s="43">
        <f>AS2023+AS2018</f>
        <v/>
      </c>
      <c r="AT2024" s="43">
        <f>AT2023+AT2018</f>
        <v/>
      </c>
      <c r="AU2024" s="43">
        <f>AU2023+AU2018</f>
        <v/>
      </c>
      <c r="AV2024" s="43">
        <f>AV2023+AV2018</f>
        <v/>
      </c>
      <c r="AW2024" s="43">
        <f>AW2023+AW2018</f>
        <v/>
      </c>
      <c r="AX2024" s="43">
        <f>AX2023+AX2018</f>
        <v/>
      </c>
      <c r="AY2024" s="43">
        <f>AY2023+AY2018</f>
        <v/>
      </c>
    </row>
    <row r="2025">
      <c r="A2025" s="1" t="inlineStr">
        <is>
          <t>rtot.ref</t>
        </is>
      </c>
      <c r="B2025" s="1" t="inlineStr">
        <is>
          <t>all</t>
        </is>
      </c>
      <c r="C2025" s="1" t="inlineStr">
        <is>
          <t>all</t>
        </is>
      </c>
      <c r="H2025" s="1">
        <f>INDEX(Variables!$B$5:$B$105,MATCH($A2025,Variables!$A$5:$A$105,0))&amp;IF($C2025="",""," | "&amp;INDEX(Mapping!$B$5:$B$26,MATCH($C2025,Mapping!$A$5:$A$26,0))&amp;" | "&amp;INDEX(Mapping!$B$30:$B$41,MATCH($B2025,Mapping!$A$30:$A$41,0)))</f>
        <v/>
      </c>
      <c r="I2025" s="1">
        <f>INDEX(Variables!$C$5:$C$105,MATCH($A2025,Variables!$A$5:$A$105,0))</f>
        <v/>
      </c>
      <c r="J2025" s="1">
        <f>INDEX(Variables!$E$5:$E$105,MATCH($A2025,Variables!$A$5:$A$105,0))</f>
        <v/>
      </c>
      <c r="K2025" s="17">
        <f>LOWER(Settings!$C$4)&amp;".mit."&amp;$A2025&amp;IF($C2025="","","."&amp;$C2025&amp;"."&amp;$B2025)&amp;IF(INDEX(Variables!$D$5:$D$105,MATCH($A2025,Variables!$A$5:$A$105,0))="","","."&amp;INDEX(Variables!$D$5:$D$105,MATCH($A2025,Variables!$A$5:$A$105,0)))&amp;"."&amp;K$5</f>
        <v/>
      </c>
      <c r="L2025" s="42">
        <f>INDEX($K2024:$JB2024,MATCH(L$4,$K$4:$JB$4,0))</f>
        <v/>
      </c>
      <c r="M2025" s="43">
        <f>INDEX($K2024:$JB2024,MATCH(M$4,$K$4:$JB$4,0))</f>
        <v/>
      </c>
      <c r="N2025" s="43">
        <f>INDEX($K2024:$JB2024,MATCH(N$4,$K$4:$JB$4,0))</f>
        <v/>
      </c>
      <c r="O2025" s="43">
        <f>INDEX($K2024:$JB2024,MATCH(O$4,$K$4:$JB$4,0))</f>
        <v/>
      </c>
      <c r="P2025" s="43">
        <f>INDEX($K2024:$JB2024,MATCH(P$4,$K$4:$JB$4,0))</f>
        <v/>
      </c>
      <c r="Q2025" s="43">
        <f>INDEX($K2024:$JB2024,MATCH(Q$4,$K$4:$JB$4,0))</f>
        <v/>
      </c>
      <c r="R2025" s="43">
        <f>INDEX($K2024:$JB2024,MATCH(R$4,$K$4:$JB$4,0))</f>
        <v/>
      </c>
      <c r="S2025" s="43">
        <f>INDEX($K2024:$JB2024,MATCH(S$4,$K$4:$JB$4,0))</f>
        <v/>
      </c>
      <c r="T2025" s="43">
        <f>INDEX($K2024:$JB2024,MATCH(T$4,$K$4:$JB$4,0))</f>
        <v/>
      </c>
      <c r="U2025" s="43">
        <f>INDEX($K2024:$JB2024,MATCH(U$4,$K$4:$JB$4,0))</f>
        <v/>
      </c>
      <c r="V2025" s="43">
        <f>INDEX($K2024:$JB2024,MATCH(V$4,$K$4:$JB$4,0))</f>
        <v/>
      </c>
      <c r="W2025" s="43">
        <f>INDEX($K2024:$JB2024,MATCH(W$4,$K$4:$JB$4,0))</f>
        <v/>
      </c>
      <c r="X2025" s="43">
        <f>INDEX($K2024:$JB2024,MATCH(X$4,$K$4:$JB$4,0))</f>
        <v/>
      </c>
      <c r="Y2025" s="43">
        <f>INDEX($K2024:$JB2024,MATCH(Y$4,$K$4:$JB$4,0))</f>
        <v/>
      </c>
      <c r="Z2025" s="43">
        <f>INDEX($K2024:$JB2024,MATCH(Z$4,$K$4:$JB$4,0))</f>
        <v/>
      </c>
      <c r="AA2025" s="43">
        <f>INDEX($K2024:$JB2024,MATCH(AA$4,$K$4:$JB$4,0))</f>
        <v/>
      </c>
      <c r="AB2025" s="43">
        <f>INDEX($K2024:$JB2024,MATCH(AB$4,$K$4:$JB$4,0))</f>
        <v/>
      </c>
      <c r="AC2025" s="43">
        <f>INDEX($K2024:$JB2024,MATCH(AC$4,$K$4:$JB$4,0))</f>
        <v/>
      </c>
      <c r="AD2025" s="43">
        <f>INDEX($K2024:$JB2024,MATCH(AD$4,$K$4:$JB$4,0))</f>
        <v/>
      </c>
      <c r="AF2025" s="17">
        <f>LOWER(Settings!$C$4)&amp;".mit."&amp;$A2025&amp;IF($C2025="","","."&amp;$C2025&amp;"."&amp;$B2025)&amp;IF(INDEX(Variables!$D$5:$D$105,MATCH($A2025,Variables!$A$5:$A$105,0))="","","."&amp;INDEX(Variables!$D$5:$D$105,MATCH($A2025,Variables!$A$5:$A$105,0)))&amp;"."&amp;AF$5</f>
        <v/>
      </c>
      <c r="AG2025" s="42">
        <f>INDEX($K2024:$JB2024,MATCH(AG$4,$K$4:$JB$4,0))</f>
        <v/>
      </c>
      <c r="AH2025" s="43">
        <f>INDEX($K2024:$JB2024,MATCH(AH$4,$K$4:$JB$4,0))</f>
        <v/>
      </c>
      <c r="AI2025" s="43">
        <f>INDEX($K2024:$JB2024,MATCH(AI$4,$K$4:$JB$4,0))</f>
        <v/>
      </c>
      <c r="AJ2025" s="43">
        <f>INDEX($K2024:$JB2024,MATCH(AJ$4,$K$4:$JB$4,0))</f>
        <v/>
      </c>
      <c r="AK2025" s="43">
        <f>INDEX($K2024:$JB2024,MATCH(AK$4,$K$4:$JB$4,0))</f>
        <v/>
      </c>
      <c r="AL2025" s="43">
        <f>INDEX($K2024:$JB2024,MATCH(AL$4,$K$4:$JB$4,0))</f>
        <v/>
      </c>
      <c r="AM2025" s="43">
        <f>INDEX($K2024:$JB2024,MATCH(AM$4,$K$4:$JB$4,0))</f>
        <v/>
      </c>
      <c r="AN2025" s="43">
        <f>INDEX($K2024:$JB2024,MATCH(AN$4,$K$4:$JB$4,0))</f>
        <v/>
      </c>
      <c r="AO2025" s="43">
        <f>INDEX($K2024:$JB2024,MATCH(AO$4,$K$4:$JB$4,0))</f>
        <v/>
      </c>
      <c r="AP2025" s="43">
        <f>INDEX($K2024:$JB2024,MATCH(AP$4,$K$4:$JB$4,0))</f>
        <v/>
      </c>
      <c r="AQ2025" s="43">
        <f>INDEX($K2024:$JB2024,MATCH(AQ$4,$K$4:$JB$4,0))</f>
        <v/>
      </c>
      <c r="AR2025" s="43">
        <f>INDEX($K2024:$JB2024,MATCH(AR$4,$K$4:$JB$4,0))</f>
        <v/>
      </c>
      <c r="AS2025" s="43">
        <f>INDEX($K2024:$JB2024,MATCH(AS$4,$K$4:$JB$4,0))</f>
        <v/>
      </c>
      <c r="AT2025" s="43">
        <f>INDEX($K2024:$JB2024,MATCH(AT$4,$K$4:$JB$4,0))</f>
        <v/>
      </c>
      <c r="AU2025" s="43">
        <f>INDEX($K2024:$JB2024,MATCH(AU$4,$K$4:$JB$4,0))</f>
        <v/>
      </c>
      <c r="AV2025" s="43">
        <f>INDEX($K2024:$JB2024,MATCH(AV$4,$K$4:$JB$4,0))</f>
        <v/>
      </c>
      <c r="AW2025" s="43">
        <f>INDEX($K2024:$JB2024,MATCH(AW$4,$K$4:$JB$4,0))</f>
        <v/>
      </c>
      <c r="AX2025" s="43">
        <f>INDEX($K2024:$JB2024,MATCH(AX$4,$K$4:$JB$4,0))</f>
        <v/>
      </c>
      <c r="AY2025" s="43">
        <f>INDEX($K2024:$JB2024,MATCH(AY$4,$K$4:$JB$4,0))</f>
        <v/>
      </c>
    </row>
    <row r="2026">
      <c r="A2026" s="1" t="inlineStr">
        <is>
          <t>rtot.chg</t>
        </is>
      </c>
      <c r="B2026" s="1" t="inlineStr">
        <is>
          <t>all</t>
        </is>
      </c>
      <c r="C2026" s="1" t="inlineStr">
        <is>
          <t>all</t>
        </is>
      </c>
      <c r="H2026" s="1">
        <f>INDEX(Variables!$B$5:$B$105,MATCH($A2026,Variables!$A$5:$A$105,0))&amp;IF($C2026="",""," | "&amp;INDEX(Mapping!$B$5:$B$26,MATCH($C2026,Mapping!$A$5:$A$26,0))&amp;" | "&amp;INDEX(Mapping!$B$30:$B$41,MATCH($B2026,Mapping!$A$30:$A$41,0)))</f>
        <v/>
      </c>
      <c r="I2026" s="1">
        <f>INDEX(Variables!$C$5:$C$105,MATCH($A2026,Variables!$A$5:$A$105,0))</f>
        <v/>
      </c>
      <c r="J2026" s="1">
        <f>INDEX(Variables!$E$5:$E$105,MATCH($A2026,Variables!$A$5:$A$105,0))</f>
        <v/>
      </c>
      <c r="K2026" s="17">
        <f>LOWER(Settings!$C$4)&amp;".mit."&amp;$A2026&amp;IF($C2026="","","."&amp;$C2026&amp;"."&amp;$B2026)&amp;IF(INDEX(Variables!$D$5:$D$105,MATCH($A2026,Variables!$A$5:$A$105,0))="","","."&amp;INDEX(Variables!$D$5:$D$105,MATCH($A2026,Variables!$A$5:$A$105,0)))&amp;"."&amp;K$5</f>
        <v/>
      </c>
      <c r="L2026" s="42">
        <f>L2024-L2025</f>
        <v/>
      </c>
      <c r="M2026" s="43">
        <f>M2024-M2025</f>
        <v/>
      </c>
      <c r="N2026" s="43">
        <f>N2024-N2025</f>
        <v/>
      </c>
      <c r="O2026" s="43">
        <f>O2024-O2025</f>
        <v/>
      </c>
      <c r="P2026" s="43">
        <f>P2024-P2025</f>
        <v/>
      </c>
      <c r="Q2026" s="43">
        <f>Q2024-Q2025</f>
        <v/>
      </c>
      <c r="R2026" s="43">
        <f>R2024-R2025</f>
        <v/>
      </c>
      <c r="S2026" s="43">
        <f>S2024-S2025</f>
        <v/>
      </c>
      <c r="T2026" s="43">
        <f>T2024-T2025</f>
        <v/>
      </c>
      <c r="U2026" s="43">
        <f>U2024-U2025</f>
        <v/>
      </c>
      <c r="V2026" s="43">
        <f>V2024-V2025</f>
        <v/>
      </c>
      <c r="W2026" s="43">
        <f>W2024-W2025</f>
        <v/>
      </c>
      <c r="X2026" s="43">
        <f>X2024-X2025</f>
        <v/>
      </c>
      <c r="Y2026" s="43">
        <f>Y2024-Y2025</f>
        <v/>
      </c>
      <c r="Z2026" s="43">
        <f>Z2024-Z2025</f>
        <v/>
      </c>
      <c r="AA2026" s="43">
        <f>AA2024-AA2025</f>
        <v/>
      </c>
      <c r="AB2026" s="43">
        <f>AB2024-AB2025</f>
        <v/>
      </c>
      <c r="AC2026" s="43">
        <f>AC2024-AC2025</f>
        <v/>
      </c>
      <c r="AD2026" s="43">
        <f>AD2024-AD2025</f>
        <v/>
      </c>
      <c r="AF2026" s="17">
        <f>LOWER(Settings!$C$4)&amp;".mit."&amp;$A2026&amp;IF($C2026="","","."&amp;$C2026&amp;"."&amp;$B2026)&amp;IF(INDEX(Variables!$D$5:$D$105,MATCH($A2026,Variables!$A$5:$A$105,0))="","","."&amp;INDEX(Variables!$D$5:$D$105,MATCH($A2026,Variables!$A$5:$A$105,0)))&amp;"."&amp;AF$5</f>
        <v/>
      </c>
      <c r="AG2026" s="42">
        <f>AG2024-AG2025</f>
        <v/>
      </c>
      <c r="AH2026" s="43">
        <f>AH2024-AH2025</f>
        <v/>
      </c>
      <c r="AI2026" s="43">
        <f>AI2024-AI2025</f>
        <v/>
      </c>
      <c r="AJ2026" s="43">
        <f>AJ2024-AJ2025</f>
        <v/>
      </c>
      <c r="AK2026" s="43">
        <f>AK2024-AK2025</f>
        <v/>
      </c>
      <c r="AL2026" s="43">
        <f>AL2024-AL2025</f>
        <v/>
      </c>
      <c r="AM2026" s="43">
        <f>AM2024-AM2025</f>
        <v/>
      </c>
      <c r="AN2026" s="43">
        <f>AN2024-AN2025</f>
        <v/>
      </c>
      <c r="AO2026" s="43">
        <f>AO2024-AO2025</f>
        <v/>
      </c>
      <c r="AP2026" s="43">
        <f>AP2024-AP2025</f>
        <v/>
      </c>
      <c r="AQ2026" s="43">
        <f>AQ2024-AQ2025</f>
        <v/>
      </c>
      <c r="AR2026" s="43">
        <f>AR2024-AR2025</f>
        <v/>
      </c>
      <c r="AS2026" s="43">
        <f>AS2024-AS2025</f>
        <v/>
      </c>
      <c r="AT2026" s="43">
        <f>AT2024-AT2025</f>
        <v/>
      </c>
      <c r="AU2026" s="43">
        <f>AU2024-AU2025</f>
        <v/>
      </c>
      <c r="AV2026" s="43">
        <f>AV2024-AV2025</f>
        <v/>
      </c>
      <c r="AW2026" s="43">
        <f>AW2024-AW2025</f>
        <v/>
      </c>
      <c r="AX2026" s="43">
        <f>AX2024-AX2025</f>
        <v/>
      </c>
      <c r="AY2026" s="43">
        <f>AY2024-AY2025</f>
        <v/>
      </c>
    </row>
    <row r="2028">
      <c r="H2028" s="41" t="inlineStr">
        <is>
          <t>Per subsector and fuel (rows rtx, rsub, rnew in each subsector block): rtx = fuel use x PJ/ktoe x (existing tax etx + VAT vat of the price fuel); rsub = fuel use x PJ/ktoe x existing subsidy esub (fiscal cost, positive); rnew = fuel use x PJ/ktoe x (new carbon tax + new excise + ETS x revenue factor + VAT on new policies nce x VAT rate). Feebates are revenue-neutral.</t>
        </is>
      </c>
    </row>
    <row r="2029">
      <c r="H2029" s="41" t="inlineStr">
        <is>
          <t>Existing taxes and subsidies use the scenario's own fuel use, so a policy also changes them (the fiscal effect vs scenario 1 is rtot.chg). Power and electricity are not yet included.</t>
        </is>
      </c>
    </row>
    <row r="2030">
      <c r="H2030" s="41" t="inlineStr">
        <is>
          <t>Per-fuel policy input (later): esubpu (existing subsidy per MTInputs price unit, section 2) can feed a subsidy-reform path in the fuel price reform rows (MTInputs 142-169 use the same units).</t>
        </is>
      </c>
    </row>
    <row r="2032">
      <c r="A2032" s="4" t="inlineStr">
        <is>
          <t>13. Emissions - CO2 from fuel combustion (MtCO2; power, process emissions and other gases not yet)</t>
        </is>
      </c>
      <c r="B2032" s="5" t="n"/>
      <c r="C2032" s="5" t="n"/>
      <c r="D2032" s="5" t="n"/>
      <c r="E2032" s="5" t="n"/>
      <c r="F2032" s="5" t="n"/>
      <c r="G2032" s="5" t="n"/>
      <c r="H2032" s="5" t="n"/>
      <c r="I2032" s="5" t="n"/>
      <c r="J2032" s="5" t="n"/>
      <c r="K2032" s="5" t="n"/>
      <c r="L2032" s="5" t="n"/>
      <c r="M2032" s="5" t="n"/>
      <c r="N2032" s="5" t="n"/>
      <c r="O2032" s="5" t="n"/>
      <c r="P2032" s="5" t="n"/>
      <c r="Q2032" s="5" t="n"/>
      <c r="R2032" s="5" t="n"/>
      <c r="S2032" s="5" t="n"/>
      <c r="T2032" s="5" t="n"/>
      <c r="U2032" s="5" t="n"/>
      <c r="V2032" s="5" t="n"/>
      <c r="W2032" s="5" t="n"/>
      <c r="X2032" s="5" t="n"/>
      <c r="Y2032" s="5" t="n"/>
      <c r="Z2032" s="5" t="n"/>
      <c r="AA2032" s="5" t="n"/>
      <c r="AB2032" s="5" t="n"/>
      <c r="AC2032" s="5" t="n"/>
      <c r="AD2032" s="5" t="n"/>
      <c r="AE2032" s="5" t="n"/>
      <c r="AF2032" s="5" t="n"/>
      <c r="AG2032" s="5" t="n"/>
      <c r="AH2032" s="5" t="n"/>
      <c r="AI2032" s="5" t="n"/>
      <c r="AJ2032" s="5" t="n"/>
      <c r="AK2032" s="5" t="n"/>
      <c r="AL2032" s="5" t="n"/>
      <c r="AM2032" s="5" t="n"/>
      <c r="AN2032" s="5" t="n"/>
      <c r="AO2032" s="5" t="n"/>
      <c r="AP2032" s="5" t="n"/>
      <c r="AQ2032" s="5" t="n"/>
      <c r="AR2032" s="5" t="n"/>
      <c r="AS2032" s="5" t="n"/>
      <c r="AT2032" s="5" t="n"/>
      <c r="AU2032" s="5" t="n"/>
      <c r="AV2032" s="5" t="n"/>
      <c r="AW2032" s="5" t="n"/>
      <c r="AX2032" s="5" t="n"/>
      <c r="AY2032" s="5" t="n"/>
      <c r="AZ2032" s="5" t="n"/>
    </row>
    <row r="2033">
      <c r="A2033" s="1" t="inlineStr">
        <is>
          <t>co2</t>
        </is>
      </c>
      <c r="B2033" s="1" t="inlineStr">
        <is>
          <t>all</t>
        </is>
      </c>
      <c r="C2033" s="1" t="inlineStr">
        <is>
          <t>all</t>
        </is>
      </c>
      <c r="H2033" s="1">
        <f>INDEX(Variables!$B$5:$B$105,MATCH($A2033,Variables!$A$5:$A$105,0))&amp;IF($C2033="",""," | "&amp;INDEX(Mapping!$B$5:$B$26,MATCH($C2033,Mapping!$A$5:$A$26,0))&amp;" | "&amp;INDEX(Mapping!$B$30:$B$41,MATCH($B2033,Mapping!$A$30:$A$41,0)))</f>
        <v/>
      </c>
      <c r="I2033" s="1">
        <f>INDEX(Variables!$C$5:$C$105,MATCH($A2033,Variables!$A$5:$A$105,0))</f>
        <v/>
      </c>
      <c r="J2033" s="1">
        <f>INDEX(Variables!$E$5:$E$105,MATCH($A2033,Variables!$A$5:$A$105,0))</f>
        <v/>
      </c>
      <c r="K2033" s="17">
        <f>LOWER(Settings!$C$4)&amp;".mit."&amp;$A2033&amp;IF($C2033="","","."&amp;$C2033&amp;"."&amp;$B2033)&amp;IF(INDEX(Variables!$D$5:$D$105,MATCH($A2033,Variables!$A$5:$A$105,0))="","","."&amp;INDEX(Variables!$D$5:$D$105,MATCH($A2033,Variables!$A$5:$A$105,0)))&amp;"."&amp;K$5</f>
        <v/>
      </c>
      <c r="L2033" s="51">
        <f>SUMIFS(L$361:L$1971,$A$361:$A$1971,"co2",$B$361:$B$1971,"&lt;&gt;all")</f>
        <v/>
      </c>
      <c r="M2033" s="52">
        <f>SUMIFS(M$361:M$1971,$A$361:$A$1971,"co2",$B$361:$B$1971,"&lt;&gt;all")</f>
        <v/>
      </c>
      <c r="N2033" s="52">
        <f>SUMIFS(N$361:N$1971,$A$361:$A$1971,"co2",$B$361:$B$1971,"&lt;&gt;all")</f>
        <v/>
      </c>
      <c r="O2033" s="52">
        <f>SUMIFS(O$361:O$1971,$A$361:$A$1971,"co2",$B$361:$B$1971,"&lt;&gt;all")</f>
        <v/>
      </c>
      <c r="P2033" s="52">
        <f>SUMIFS(P$361:P$1971,$A$361:$A$1971,"co2",$B$361:$B$1971,"&lt;&gt;all")</f>
        <v/>
      </c>
      <c r="Q2033" s="52">
        <f>SUMIFS(Q$361:Q$1971,$A$361:$A$1971,"co2",$B$361:$B$1971,"&lt;&gt;all")</f>
        <v/>
      </c>
      <c r="R2033" s="52">
        <f>SUMIFS(R$361:R$1971,$A$361:$A$1971,"co2",$B$361:$B$1971,"&lt;&gt;all")</f>
        <v/>
      </c>
      <c r="S2033" s="52">
        <f>SUMIFS(S$361:S$1971,$A$361:$A$1971,"co2",$B$361:$B$1971,"&lt;&gt;all")</f>
        <v/>
      </c>
      <c r="T2033" s="52">
        <f>SUMIFS(T$361:T$1971,$A$361:$A$1971,"co2",$B$361:$B$1971,"&lt;&gt;all")</f>
        <v/>
      </c>
      <c r="U2033" s="52">
        <f>SUMIFS(U$361:U$1971,$A$361:$A$1971,"co2",$B$361:$B$1971,"&lt;&gt;all")</f>
        <v/>
      </c>
      <c r="V2033" s="52">
        <f>SUMIFS(V$361:V$1971,$A$361:$A$1971,"co2",$B$361:$B$1971,"&lt;&gt;all")</f>
        <v/>
      </c>
      <c r="W2033" s="52">
        <f>SUMIFS(W$361:W$1971,$A$361:$A$1971,"co2",$B$361:$B$1971,"&lt;&gt;all")</f>
        <v/>
      </c>
      <c r="X2033" s="52">
        <f>SUMIFS(X$361:X$1971,$A$361:$A$1971,"co2",$B$361:$B$1971,"&lt;&gt;all")</f>
        <v/>
      </c>
      <c r="Y2033" s="52">
        <f>SUMIFS(Y$361:Y$1971,$A$361:$A$1971,"co2",$B$361:$B$1971,"&lt;&gt;all")</f>
        <v/>
      </c>
      <c r="Z2033" s="52">
        <f>SUMIFS(Z$361:Z$1971,$A$361:$A$1971,"co2",$B$361:$B$1971,"&lt;&gt;all")</f>
        <v/>
      </c>
      <c r="AA2033" s="52">
        <f>SUMIFS(AA$361:AA$1971,$A$361:$A$1971,"co2",$B$361:$B$1971,"&lt;&gt;all")</f>
        <v/>
      </c>
      <c r="AB2033" s="52">
        <f>SUMIFS(AB$361:AB$1971,$A$361:$A$1971,"co2",$B$361:$B$1971,"&lt;&gt;all")</f>
        <v/>
      </c>
      <c r="AC2033" s="52">
        <f>SUMIFS(AC$361:AC$1971,$A$361:$A$1971,"co2",$B$361:$B$1971,"&lt;&gt;all")</f>
        <v/>
      </c>
      <c r="AD2033" s="52">
        <f>SUMIFS(AD$361:AD$1971,$A$361:$A$1971,"co2",$B$361:$B$1971,"&lt;&gt;all")</f>
        <v/>
      </c>
      <c r="AF2033" s="17">
        <f>LOWER(Settings!$C$4)&amp;".mit."&amp;$A2033&amp;IF($C2033="","","."&amp;$C2033&amp;"."&amp;$B2033)&amp;IF(INDEX(Variables!$D$5:$D$105,MATCH($A2033,Variables!$A$5:$A$105,0))="","","."&amp;INDEX(Variables!$D$5:$D$105,MATCH($A2033,Variables!$A$5:$A$105,0)))&amp;"."&amp;AF$5</f>
        <v/>
      </c>
      <c r="AG2033" s="51">
        <f>SUMIFS(AG$361:AG$1971,$A$361:$A$1971,"co2",$B$361:$B$1971,"&lt;&gt;all")</f>
        <v/>
      </c>
      <c r="AH2033" s="52">
        <f>SUMIFS(AH$361:AH$1971,$A$361:$A$1971,"co2",$B$361:$B$1971,"&lt;&gt;all")</f>
        <v/>
      </c>
      <c r="AI2033" s="52">
        <f>SUMIFS(AI$361:AI$1971,$A$361:$A$1971,"co2",$B$361:$B$1971,"&lt;&gt;all")</f>
        <v/>
      </c>
      <c r="AJ2033" s="52">
        <f>SUMIFS(AJ$361:AJ$1971,$A$361:$A$1971,"co2",$B$361:$B$1971,"&lt;&gt;all")</f>
        <v/>
      </c>
      <c r="AK2033" s="52">
        <f>SUMIFS(AK$361:AK$1971,$A$361:$A$1971,"co2",$B$361:$B$1971,"&lt;&gt;all")</f>
        <v/>
      </c>
      <c r="AL2033" s="52">
        <f>SUMIFS(AL$361:AL$1971,$A$361:$A$1971,"co2",$B$361:$B$1971,"&lt;&gt;all")</f>
        <v/>
      </c>
      <c r="AM2033" s="52">
        <f>SUMIFS(AM$361:AM$1971,$A$361:$A$1971,"co2",$B$361:$B$1971,"&lt;&gt;all")</f>
        <v/>
      </c>
      <c r="AN2033" s="52">
        <f>SUMIFS(AN$361:AN$1971,$A$361:$A$1971,"co2",$B$361:$B$1971,"&lt;&gt;all")</f>
        <v/>
      </c>
      <c r="AO2033" s="52">
        <f>SUMIFS(AO$361:AO$1971,$A$361:$A$1971,"co2",$B$361:$B$1971,"&lt;&gt;all")</f>
        <v/>
      </c>
      <c r="AP2033" s="52">
        <f>SUMIFS(AP$361:AP$1971,$A$361:$A$1971,"co2",$B$361:$B$1971,"&lt;&gt;all")</f>
        <v/>
      </c>
      <c r="AQ2033" s="52">
        <f>SUMIFS(AQ$361:AQ$1971,$A$361:$A$1971,"co2",$B$361:$B$1971,"&lt;&gt;all")</f>
        <v/>
      </c>
      <c r="AR2033" s="52">
        <f>SUMIFS(AR$361:AR$1971,$A$361:$A$1971,"co2",$B$361:$B$1971,"&lt;&gt;all")</f>
        <v/>
      </c>
      <c r="AS2033" s="52">
        <f>SUMIFS(AS$361:AS$1971,$A$361:$A$1971,"co2",$B$361:$B$1971,"&lt;&gt;all")</f>
        <v/>
      </c>
      <c r="AT2033" s="52">
        <f>SUMIFS(AT$361:AT$1971,$A$361:$A$1971,"co2",$B$361:$B$1971,"&lt;&gt;all")</f>
        <v/>
      </c>
      <c r="AU2033" s="52">
        <f>SUMIFS(AU$361:AU$1971,$A$361:$A$1971,"co2",$B$361:$B$1971,"&lt;&gt;all")</f>
        <v/>
      </c>
      <c r="AV2033" s="52">
        <f>SUMIFS(AV$361:AV$1971,$A$361:$A$1971,"co2",$B$361:$B$1971,"&lt;&gt;all")</f>
        <v/>
      </c>
      <c r="AW2033" s="52">
        <f>SUMIFS(AW$361:AW$1971,$A$361:$A$1971,"co2",$B$361:$B$1971,"&lt;&gt;all")</f>
        <v/>
      </c>
      <c r="AX2033" s="52">
        <f>SUMIFS(AX$361:AX$1971,$A$361:$A$1971,"co2",$B$361:$B$1971,"&lt;&gt;all")</f>
        <v/>
      </c>
      <c r="AY2033" s="52">
        <f>SUMIFS(AY$361:AY$1971,$A$361:$A$1971,"co2",$B$361:$B$1971,"&lt;&gt;all")</f>
        <v/>
      </c>
    </row>
    <row r="2034" hidden="1" outlineLevel="1">
      <c r="A2034" s="14" t="inlineStr">
        <is>
          <t>co2</t>
        </is>
      </c>
      <c r="B2034" s="14" t="inlineStr">
        <is>
          <t>all</t>
        </is>
      </c>
      <c r="C2034" s="14" t="inlineStr">
        <is>
          <t>tra</t>
        </is>
      </c>
      <c r="H2034" s="14">
        <f>INDEX(Variables!$B$5:$B$105,MATCH($A2034,Variables!$A$5:$A$105,0))&amp;IF($C2034="",""," | "&amp;INDEX(Mapping!$B$5:$B$26,MATCH($C2034,Mapping!$A$5:$A$26,0))&amp;" | "&amp;INDEX(Mapping!$B$30:$B$41,MATCH($B2034,Mapping!$A$30:$A$41,0)))</f>
        <v/>
      </c>
      <c r="I2034" s="14">
        <f>INDEX(Variables!$C$5:$C$105,MATCH($A2034,Variables!$A$5:$A$105,0))</f>
        <v/>
      </c>
      <c r="J2034" s="14">
        <f>INDEX(Variables!$E$5:$E$105,MATCH($A2034,Variables!$A$5:$A$105,0))</f>
        <v/>
      </c>
      <c r="K2034" s="11">
        <f>LOWER(Settings!$C$4)&amp;".mit."&amp;$A2034&amp;IF($C2034="","","."&amp;$C2034&amp;"."&amp;$B2034)&amp;IF(INDEX(Variables!$D$5:$D$105,MATCH($A2034,Variables!$A$5:$A$105,0))="","","."&amp;INDEX(Variables!$D$5:$D$105,MATCH($A2034,Variables!$A$5:$A$105,0)))&amp;"."&amp;K$5</f>
        <v/>
      </c>
      <c r="L2034" s="53">
        <f>SUMIFS(L$363:L$762,$A$363:$A$762,"co2",$B$363:$B$762,"&lt;&gt;all")</f>
        <v/>
      </c>
      <c r="M2034" s="54">
        <f>SUMIFS(M$363:M$762,$A$363:$A$762,"co2",$B$363:$B$762,"&lt;&gt;all")</f>
        <v/>
      </c>
      <c r="N2034" s="54">
        <f>SUMIFS(N$363:N$762,$A$363:$A$762,"co2",$B$363:$B$762,"&lt;&gt;all")</f>
        <v/>
      </c>
      <c r="O2034" s="54">
        <f>SUMIFS(O$363:O$762,$A$363:$A$762,"co2",$B$363:$B$762,"&lt;&gt;all")</f>
        <v/>
      </c>
      <c r="P2034" s="54">
        <f>SUMIFS(P$363:P$762,$A$363:$A$762,"co2",$B$363:$B$762,"&lt;&gt;all")</f>
        <v/>
      </c>
      <c r="Q2034" s="54">
        <f>SUMIFS(Q$363:Q$762,$A$363:$A$762,"co2",$B$363:$B$762,"&lt;&gt;all")</f>
        <v/>
      </c>
      <c r="R2034" s="54">
        <f>SUMIFS(R$363:R$762,$A$363:$A$762,"co2",$B$363:$B$762,"&lt;&gt;all")</f>
        <v/>
      </c>
      <c r="S2034" s="54">
        <f>SUMIFS(S$363:S$762,$A$363:$A$762,"co2",$B$363:$B$762,"&lt;&gt;all")</f>
        <v/>
      </c>
      <c r="T2034" s="54">
        <f>SUMIFS(T$363:T$762,$A$363:$A$762,"co2",$B$363:$B$762,"&lt;&gt;all")</f>
        <v/>
      </c>
      <c r="U2034" s="54">
        <f>SUMIFS(U$363:U$762,$A$363:$A$762,"co2",$B$363:$B$762,"&lt;&gt;all")</f>
        <v/>
      </c>
      <c r="V2034" s="54">
        <f>SUMIFS(V$363:V$762,$A$363:$A$762,"co2",$B$363:$B$762,"&lt;&gt;all")</f>
        <v/>
      </c>
      <c r="W2034" s="54">
        <f>SUMIFS(W$363:W$762,$A$363:$A$762,"co2",$B$363:$B$762,"&lt;&gt;all")</f>
        <v/>
      </c>
      <c r="X2034" s="54">
        <f>SUMIFS(X$363:X$762,$A$363:$A$762,"co2",$B$363:$B$762,"&lt;&gt;all")</f>
        <v/>
      </c>
      <c r="Y2034" s="54">
        <f>SUMIFS(Y$363:Y$762,$A$363:$A$762,"co2",$B$363:$B$762,"&lt;&gt;all")</f>
        <v/>
      </c>
      <c r="Z2034" s="54">
        <f>SUMIFS(Z$363:Z$762,$A$363:$A$762,"co2",$B$363:$B$762,"&lt;&gt;all")</f>
        <v/>
      </c>
      <c r="AA2034" s="54">
        <f>SUMIFS(AA$363:AA$762,$A$363:$A$762,"co2",$B$363:$B$762,"&lt;&gt;all")</f>
        <v/>
      </c>
      <c r="AB2034" s="54">
        <f>SUMIFS(AB$363:AB$762,$A$363:$A$762,"co2",$B$363:$B$762,"&lt;&gt;all")</f>
        <v/>
      </c>
      <c r="AC2034" s="54">
        <f>SUMIFS(AC$363:AC$762,$A$363:$A$762,"co2",$B$363:$B$762,"&lt;&gt;all")</f>
        <v/>
      </c>
      <c r="AD2034" s="54">
        <f>SUMIFS(AD$363:AD$762,$A$363:$A$762,"co2",$B$363:$B$762,"&lt;&gt;all")</f>
        <v/>
      </c>
      <c r="AF2034" s="11">
        <f>LOWER(Settings!$C$4)&amp;".mit."&amp;$A2034&amp;IF($C2034="","","."&amp;$C2034&amp;"."&amp;$B2034)&amp;IF(INDEX(Variables!$D$5:$D$105,MATCH($A2034,Variables!$A$5:$A$105,0))="","","."&amp;INDEX(Variables!$D$5:$D$105,MATCH($A2034,Variables!$A$5:$A$105,0)))&amp;"."&amp;AF$5</f>
        <v/>
      </c>
      <c r="AG2034" s="53">
        <f>SUMIFS(AG$363:AG$762,$A$363:$A$762,"co2",$B$363:$B$762,"&lt;&gt;all")</f>
        <v/>
      </c>
      <c r="AH2034" s="54">
        <f>SUMIFS(AH$363:AH$762,$A$363:$A$762,"co2",$B$363:$B$762,"&lt;&gt;all")</f>
        <v/>
      </c>
      <c r="AI2034" s="54">
        <f>SUMIFS(AI$363:AI$762,$A$363:$A$762,"co2",$B$363:$B$762,"&lt;&gt;all")</f>
        <v/>
      </c>
      <c r="AJ2034" s="54">
        <f>SUMIFS(AJ$363:AJ$762,$A$363:$A$762,"co2",$B$363:$B$762,"&lt;&gt;all")</f>
        <v/>
      </c>
      <c r="AK2034" s="54">
        <f>SUMIFS(AK$363:AK$762,$A$363:$A$762,"co2",$B$363:$B$762,"&lt;&gt;all")</f>
        <v/>
      </c>
      <c r="AL2034" s="54">
        <f>SUMIFS(AL$363:AL$762,$A$363:$A$762,"co2",$B$363:$B$762,"&lt;&gt;all")</f>
        <v/>
      </c>
      <c r="AM2034" s="54">
        <f>SUMIFS(AM$363:AM$762,$A$363:$A$762,"co2",$B$363:$B$762,"&lt;&gt;all")</f>
        <v/>
      </c>
      <c r="AN2034" s="54">
        <f>SUMIFS(AN$363:AN$762,$A$363:$A$762,"co2",$B$363:$B$762,"&lt;&gt;all")</f>
        <v/>
      </c>
      <c r="AO2034" s="54">
        <f>SUMIFS(AO$363:AO$762,$A$363:$A$762,"co2",$B$363:$B$762,"&lt;&gt;all")</f>
        <v/>
      </c>
      <c r="AP2034" s="54">
        <f>SUMIFS(AP$363:AP$762,$A$363:$A$762,"co2",$B$363:$B$762,"&lt;&gt;all")</f>
        <v/>
      </c>
      <c r="AQ2034" s="54">
        <f>SUMIFS(AQ$363:AQ$762,$A$363:$A$762,"co2",$B$363:$B$762,"&lt;&gt;all")</f>
        <v/>
      </c>
      <c r="AR2034" s="54">
        <f>SUMIFS(AR$363:AR$762,$A$363:$A$762,"co2",$B$363:$B$762,"&lt;&gt;all")</f>
        <v/>
      </c>
      <c r="AS2034" s="54">
        <f>SUMIFS(AS$363:AS$762,$A$363:$A$762,"co2",$B$363:$B$762,"&lt;&gt;all")</f>
        <v/>
      </c>
      <c r="AT2034" s="54">
        <f>SUMIFS(AT$363:AT$762,$A$363:$A$762,"co2",$B$363:$B$762,"&lt;&gt;all")</f>
        <v/>
      </c>
      <c r="AU2034" s="54">
        <f>SUMIFS(AU$363:AU$762,$A$363:$A$762,"co2",$B$363:$B$762,"&lt;&gt;all")</f>
        <v/>
      </c>
      <c r="AV2034" s="54">
        <f>SUMIFS(AV$363:AV$762,$A$363:$A$762,"co2",$B$363:$B$762,"&lt;&gt;all")</f>
        <v/>
      </c>
      <c r="AW2034" s="54">
        <f>SUMIFS(AW$363:AW$762,$A$363:$A$762,"co2",$B$363:$B$762,"&lt;&gt;all")</f>
        <v/>
      </c>
      <c r="AX2034" s="54">
        <f>SUMIFS(AX$363:AX$762,$A$363:$A$762,"co2",$B$363:$B$762,"&lt;&gt;all")</f>
        <v/>
      </c>
      <c r="AY2034" s="54">
        <f>SUMIFS(AY$363:AY$762,$A$363:$A$762,"co2",$B$363:$B$762,"&lt;&gt;all")</f>
        <v/>
      </c>
    </row>
    <row r="2035" hidden="1" outlineLevel="1">
      <c r="A2035" s="14" t="inlineStr">
        <is>
          <t>co2</t>
        </is>
      </c>
      <c r="B2035" s="14" t="inlineStr">
        <is>
          <t>all</t>
        </is>
      </c>
      <c r="C2035" s="14" t="inlineStr">
        <is>
          <t>bld</t>
        </is>
      </c>
      <c r="H2035" s="14">
        <f>INDEX(Variables!$B$5:$B$105,MATCH($A2035,Variables!$A$5:$A$105,0))&amp;IF($C2035="",""," | "&amp;INDEX(Mapping!$B$5:$B$26,MATCH($C2035,Mapping!$A$5:$A$26,0))&amp;" | "&amp;INDEX(Mapping!$B$30:$B$41,MATCH($B2035,Mapping!$A$30:$A$41,0)))</f>
        <v/>
      </c>
      <c r="I2035" s="14">
        <f>INDEX(Variables!$C$5:$C$105,MATCH($A2035,Variables!$A$5:$A$105,0))</f>
        <v/>
      </c>
      <c r="J2035" s="14">
        <f>INDEX(Variables!$E$5:$E$105,MATCH($A2035,Variables!$A$5:$A$105,0))</f>
        <v/>
      </c>
      <c r="K2035" s="11">
        <f>LOWER(Settings!$C$4)&amp;".mit."&amp;$A2035&amp;IF($C2035="","","."&amp;$C2035&amp;"."&amp;$B2035)&amp;IF(INDEX(Variables!$D$5:$D$105,MATCH($A2035,Variables!$A$5:$A$105,0))="","","."&amp;INDEX(Variables!$D$5:$D$105,MATCH($A2035,Variables!$A$5:$A$105,0)))&amp;"."&amp;K$5</f>
        <v/>
      </c>
      <c r="L2035" s="53">
        <f>SUMIFS(L$766:L$1065,$A$766:$A$1065,"co2",$B$766:$B$1065,"&lt;&gt;all")</f>
        <v/>
      </c>
      <c r="M2035" s="54">
        <f>SUMIFS(M$766:M$1065,$A$766:$A$1065,"co2",$B$766:$B$1065,"&lt;&gt;all")</f>
        <v/>
      </c>
      <c r="N2035" s="54">
        <f>SUMIFS(N$766:N$1065,$A$766:$A$1065,"co2",$B$766:$B$1065,"&lt;&gt;all")</f>
        <v/>
      </c>
      <c r="O2035" s="54">
        <f>SUMIFS(O$766:O$1065,$A$766:$A$1065,"co2",$B$766:$B$1065,"&lt;&gt;all")</f>
        <v/>
      </c>
      <c r="P2035" s="54">
        <f>SUMIFS(P$766:P$1065,$A$766:$A$1065,"co2",$B$766:$B$1065,"&lt;&gt;all")</f>
        <v/>
      </c>
      <c r="Q2035" s="54">
        <f>SUMIFS(Q$766:Q$1065,$A$766:$A$1065,"co2",$B$766:$B$1065,"&lt;&gt;all")</f>
        <v/>
      </c>
      <c r="R2035" s="54">
        <f>SUMIFS(R$766:R$1065,$A$766:$A$1065,"co2",$B$766:$B$1065,"&lt;&gt;all")</f>
        <v/>
      </c>
      <c r="S2035" s="54">
        <f>SUMIFS(S$766:S$1065,$A$766:$A$1065,"co2",$B$766:$B$1065,"&lt;&gt;all")</f>
        <v/>
      </c>
      <c r="T2035" s="54">
        <f>SUMIFS(T$766:T$1065,$A$766:$A$1065,"co2",$B$766:$B$1065,"&lt;&gt;all")</f>
        <v/>
      </c>
      <c r="U2035" s="54">
        <f>SUMIFS(U$766:U$1065,$A$766:$A$1065,"co2",$B$766:$B$1065,"&lt;&gt;all")</f>
        <v/>
      </c>
      <c r="V2035" s="54">
        <f>SUMIFS(V$766:V$1065,$A$766:$A$1065,"co2",$B$766:$B$1065,"&lt;&gt;all")</f>
        <v/>
      </c>
      <c r="W2035" s="54">
        <f>SUMIFS(W$766:W$1065,$A$766:$A$1065,"co2",$B$766:$B$1065,"&lt;&gt;all")</f>
        <v/>
      </c>
      <c r="X2035" s="54">
        <f>SUMIFS(X$766:X$1065,$A$766:$A$1065,"co2",$B$766:$B$1065,"&lt;&gt;all")</f>
        <v/>
      </c>
      <c r="Y2035" s="54">
        <f>SUMIFS(Y$766:Y$1065,$A$766:$A$1065,"co2",$B$766:$B$1065,"&lt;&gt;all")</f>
        <v/>
      </c>
      <c r="Z2035" s="54">
        <f>SUMIFS(Z$766:Z$1065,$A$766:$A$1065,"co2",$B$766:$B$1065,"&lt;&gt;all")</f>
        <v/>
      </c>
      <c r="AA2035" s="54">
        <f>SUMIFS(AA$766:AA$1065,$A$766:$A$1065,"co2",$B$766:$B$1065,"&lt;&gt;all")</f>
        <v/>
      </c>
      <c r="AB2035" s="54">
        <f>SUMIFS(AB$766:AB$1065,$A$766:$A$1065,"co2",$B$766:$B$1065,"&lt;&gt;all")</f>
        <v/>
      </c>
      <c r="AC2035" s="54">
        <f>SUMIFS(AC$766:AC$1065,$A$766:$A$1065,"co2",$B$766:$B$1065,"&lt;&gt;all")</f>
        <v/>
      </c>
      <c r="AD2035" s="54">
        <f>SUMIFS(AD$766:AD$1065,$A$766:$A$1065,"co2",$B$766:$B$1065,"&lt;&gt;all")</f>
        <v/>
      </c>
      <c r="AF2035" s="11">
        <f>LOWER(Settings!$C$4)&amp;".mit."&amp;$A2035&amp;IF($C2035="","","."&amp;$C2035&amp;"."&amp;$B2035)&amp;IF(INDEX(Variables!$D$5:$D$105,MATCH($A2035,Variables!$A$5:$A$105,0))="","","."&amp;INDEX(Variables!$D$5:$D$105,MATCH($A2035,Variables!$A$5:$A$105,0)))&amp;"."&amp;AF$5</f>
        <v/>
      </c>
      <c r="AG2035" s="53">
        <f>SUMIFS(AG$766:AG$1065,$A$766:$A$1065,"co2",$B$766:$B$1065,"&lt;&gt;all")</f>
        <v/>
      </c>
      <c r="AH2035" s="54">
        <f>SUMIFS(AH$766:AH$1065,$A$766:$A$1065,"co2",$B$766:$B$1065,"&lt;&gt;all")</f>
        <v/>
      </c>
      <c r="AI2035" s="54">
        <f>SUMIFS(AI$766:AI$1065,$A$766:$A$1065,"co2",$B$766:$B$1065,"&lt;&gt;all")</f>
        <v/>
      </c>
      <c r="AJ2035" s="54">
        <f>SUMIFS(AJ$766:AJ$1065,$A$766:$A$1065,"co2",$B$766:$B$1065,"&lt;&gt;all")</f>
        <v/>
      </c>
      <c r="AK2035" s="54">
        <f>SUMIFS(AK$766:AK$1065,$A$766:$A$1065,"co2",$B$766:$B$1065,"&lt;&gt;all")</f>
        <v/>
      </c>
      <c r="AL2035" s="54">
        <f>SUMIFS(AL$766:AL$1065,$A$766:$A$1065,"co2",$B$766:$B$1065,"&lt;&gt;all")</f>
        <v/>
      </c>
      <c r="AM2035" s="54">
        <f>SUMIFS(AM$766:AM$1065,$A$766:$A$1065,"co2",$B$766:$B$1065,"&lt;&gt;all")</f>
        <v/>
      </c>
      <c r="AN2035" s="54">
        <f>SUMIFS(AN$766:AN$1065,$A$766:$A$1065,"co2",$B$766:$B$1065,"&lt;&gt;all")</f>
        <v/>
      </c>
      <c r="AO2035" s="54">
        <f>SUMIFS(AO$766:AO$1065,$A$766:$A$1065,"co2",$B$766:$B$1065,"&lt;&gt;all")</f>
        <v/>
      </c>
      <c r="AP2035" s="54">
        <f>SUMIFS(AP$766:AP$1065,$A$766:$A$1065,"co2",$B$766:$B$1065,"&lt;&gt;all")</f>
        <v/>
      </c>
      <c r="AQ2035" s="54">
        <f>SUMIFS(AQ$766:AQ$1065,$A$766:$A$1065,"co2",$B$766:$B$1065,"&lt;&gt;all")</f>
        <v/>
      </c>
      <c r="AR2035" s="54">
        <f>SUMIFS(AR$766:AR$1065,$A$766:$A$1065,"co2",$B$766:$B$1065,"&lt;&gt;all")</f>
        <v/>
      </c>
      <c r="AS2035" s="54">
        <f>SUMIFS(AS$766:AS$1065,$A$766:$A$1065,"co2",$B$766:$B$1065,"&lt;&gt;all")</f>
        <v/>
      </c>
      <c r="AT2035" s="54">
        <f>SUMIFS(AT$766:AT$1065,$A$766:$A$1065,"co2",$B$766:$B$1065,"&lt;&gt;all")</f>
        <v/>
      </c>
      <c r="AU2035" s="54">
        <f>SUMIFS(AU$766:AU$1065,$A$766:$A$1065,"co2",$B$766:$B$1065,"&lt;&gt;all")</f>
        <v/>
      </c>
      <c r="AV2035" s="54">
        <f>SUMIFS(AV$766:AV$1065,$A$766:$A$1065,"co2",$B$766:$B$1065,"&lt;&gt;all")</f>
        <v/>
      </c>
      <c r="AW2035" s="54">
        <f>SUMIFS(AW$766:AW$1065,$A$766:$A$1065,"co2",$B$766:$B$1065,"&lt;&gt;all")</f>
        <v/>
      </c>
      <c r="AX2035" s="54">
        <f>SUMIFS(AX$766:AX$1065,$A$766:$A$1065,"co2",$B$766:$B$1065,"&lt;&gt;all")</f>
        <v/>
      </c>
      <c r="AY2035" s="54">
        <f>SUMIFS(AY$766:AY$1065,$A$766:$A$1065,"co2",$B$766:$B$1065,"&lt;&gt;all")</f>
        <v/>
      </c>
    </row>
    <row r="2036" hidden="1" outlineLevel="1">
      <c r="A2036" s="14" t="inlineStr">
        <is>
          <t>co2</t>
        </is>
      </c>
      <c r="B2036" s="14" t="inlineStr">
        <is>
          <t>all</t>
        </is>
      </c>
      <c r="C2036" s="14" t="inlineStr">
        <is>
          <t>ind</t>
        </is>
      </c>
      <c r="H2036" s="14">
        <f>INDEX(Variables!$B$5:$B$105,MATCH($A2036,Variables!$A$5:$A$105,0))&amp;IF($C2036="",""," | "&amp;INDEX(Mapping!$B$5:$B$26,MATCH($C2036,Mapping!$A$5:$A$26,0))&amp;" | "&amp;INDEX(Mapping!$B$30:$B$41,MATCH($B2036,Mapping!$A$30:$A$41,0)))</f>
        <v/>
      </c>
      <c r="I2036" s="14">
        <f>INDEX(Variables!$C$5:$C$105,MATCH($A2036,Variables!$A$5:$A$105,0))</f>
        <v/>
      </c>
      <c r="J2036" s="14">
        <f>INDEX(Variables!$E$5:$E$105,MATCH($A2036,Variables!$A$5:$A$105,0))</f>
        <v/>
      </c>
      <c r="K2036" s="11">
        <f>LOWER(Settings!$C$4)&amp;".mit."&amp;$A2036&amp;IF($C2036="","","."&amp;$C2036&amp;"."&amp;$B2036)&amp;IF(INDEX(Variables!$D$5:$D$105,MATCH($A2036,Variables!$A$5:$A$105,0))="","","."&amp;INDEX(Variables!$D$5:$D$105,MATCH($A2036,Variables!$A$5:$A$105,0)))&amp;"."&amp;K$5</f>
        <v/>
      </c>
      <c r="L2036" s="53">
        <f>SUMIFS(L$1069:L$1868,$A$1069:$A$1868,"co2",$B$1069:$B$1868,"&lt;&gt;all")</f>
        <v/>
      </c>
      <c r="M2036" s="54">
        <f>SUMIFS(M$1069:M$1868,$A$1069:$A$1868,"co2",$B$1069:$B$1868,"&lt;&gt;all")</f>
        <v/>
      </c>
      <c r="N2036" s="54">
        <f>SUMIFS(N$1069:N$1868,$A$1069:$A$1868,"co2",$B$1069:$B$1868,"&lt;&gt;all")</f>
        <v/>
      </c>
      <c r="O2036" s="54">
        <f>SUMIFS(O$1069:O$1868,$A$1069:$A$1868,"co2",$B$1069:$B$1868,"&lt;&gt;all")</f>
        <v/>
      </c>
      <c r="P2036" s="54">
        <f>SUMIFS(P$1069:P$1868,$A$1069:$A$1868,"co2",$B$1069:$B$1868,"&lt;&gt;all")</f>
        <v/>
      </c>
      <c r="Q2036" s="54">
        <f>SUMIFS(Q$1069:Q$1868,$A$1069:$A$1868,"co2",$B$1069:$B$1868,"&lt;&gt;all")</f>
        <v/>
      </c>
      <c r="R2036" s="54">
        <f>SUMIFS(R$1069:R$1868,$A$1069:$A$1868,"co2",$B$1069:$B$1868,"&lt;&gt;all")</f>
        <v/>
      </c>
      <c r="S2036" s="54">
        <f>SUMIFS(S$1069:S$1868,$A$1069:$A$1868,"co2",$B$1069:$B$1868,"&lt;&gt;all")</f>
        <v/>
      </c>
      <c r="T2036" s="54">
        <f>SUMIFS(T$1069:T$1868,$A$1069:$A$1868,"co2",$B$1069:$B$1868,"&lt;&gt;all")</f>
        <v/>
      </c>
      <c r="U2036" s="54">
        <f>SUMIFS(U$1069:U$1868,$A$1069:$A$1868,"co2",$B$1069:$B$1868,"&lt;&gt;all")</f>
        <v/>
      </c>
      <c r="V2036" s="54">
        <f>SUMIFS(V$1069:V$1868,$A$1069:$A$1868,"co2",$B$1069:$B$1868,"&lt;&gt;all")</f>
        <v/>
      </c>
      <c r="W2036" s="54">
        <f>SUMIFS(W$1069:W$1868,$A$1069:$A$1868,"co2",$B$1069:$B$1868,"&lt;&gt;all")</f>
        <v/>
      </c>
      <c r="X2036" s="54">
        <f>SUMIFS(X$1069:X$1868,$A$1069:$A$1868,"co2",$B$1069:$B$1868,"&lt;&gt;all")</f>
        <v/>
      </c>
      <c r="Y2036" s="54">
        <f>SUMIFS(Y$1069:Y$1868,$A$1069:$A$1868,"co2",$B$1069:$B$1868,"&lt;&gt;all")</f>
        <v/>
      </c>
      <c r="Z2036" s="54">
        <f>SUMIFS(Z$1069:Z$1868,$A$1069:$A$1868,"co2",$B$1069:$B$1868,"&lt;&gt;all")</f>
        <v/>
      </c>
      <c r="AA2036" s="54">
        <f>SUMIFS(AA$1069:AA$1868,$A$1069:$A$1868,"co2",$B$1069:$B$1868,"&lt;&gt;all")</f>
        <v/>
      </c>
      <c r="AB2036" s="54">
        <f>SUMIFS(AB$1069:AB$1868,$A$1069:$A$1868,"co2",$B$1069:$B$1868,"&lt;&gt;all")</f>
        <v/>
      </c>
      <c r="AC2036" s="54">
        <f>SUMIFS(AC$1069:AC$1868,$A$1069:$A$1868,"co2",$B$1069:$B$1868,"&lt;&gt;all")</f>
        <v/>
      </c>
      <c r="AD2036" s="54">
        <f>SUMIFS(AD$1069:AD$1868,$A$1069:$A$1868,"co2",$B$1069:$B$1868,"&lt;&gt;all")</f>
        <v/>
      </c>
      <c r="AF2036" s="11">
        <f>LOWER(Settings!$C$4)&amp;".mit."&amp;$A2036&amp;IF($C2036="","","."&amp;$C2036&amp;"."&amp;$B2036)&amp;IF(INDEX(Variables!$D$5:$D$105,MATCH($A2036,Variables!$A$5:$A$105,0))="","","."&amp;INDEX(Variables!$D$5:$D$105,MATCH($A2036,Variables!$A$5:$A$105,0)))&amp;"."&amp;AF$5</f>
        <v/>
      </c>
      <c r="AG2036" s="53">
        <f>SUMIFS(AG$1069:AG$1868,$A$1069:$A$1868,"co2",$B$1069:$B$1868,"&lt;&gt;all")</f>
        <v/>
      </c>
      <c r="AH2036" s="54">
        <f>SUMIFS(AH$1069:AH$1868,$A$1069:$A$1868,"co2",$B$1069:$B$1868,"&lt;&gt;all")</f>
        <v/>
      </c>
      <c r="AI2036" s="54">
        <f>SUMIFS(AI$1069:AI$1868,$A$1069:$A$1868,"co2",$B$1069:$B$1868,"&lt;&gt;all")</f>
        <v/>
      </c>
      <c r="AJ2036" s="54">
        <f>SUMIFS(AJ$1069:AJ$1868,$A$1069:$A$1868,"co2",$B$1069:$B$1868,"&lt;&gt;all")</f>
        <v/>
      </c>
      <c r="AK2036" s="54">
        <f>SUMIFS(AK$1069:AK$1868,$A$1069:$A$1868,"co2",$B$1069:$B$1868,"&lt;&gt;all")</f>
        <v/>
      </c>
      <c r="AL2036" s="54">
        <f>SUMIFS(AL$1069:AL$1868,$A$1069:$A$1868,"co2",$B$1069:$B$1868,"&lt;&gt;all")</f>
        <v/>
      </c>
      <c r="AM2036" s="54">
        <f>SUMIFS(AM$1069:AM$1868,$A$1069:$A$1868,"co2",$B$1069:$B$1868,"&lt;&gt;all")</f>
        <v/>
      </c>
      <c r="AN2036" s="54">
        <f>SUMIFS(AN$1069:AN$1868,$A$1069:$A$1868,"co2",$B$1069:$B$1868,"&lt;&gt;all")</f>
        <v/>
      </c>
      <c r="AO2036" s="54">
        <f>SUMIFS(AO$1069:AO$1868,$A$1069:$A$1868,"co2",$B$1069:$B$1868,"&lt;&gt;all")</f>
        <v/>
      </c>
      <c r="AP2036" s="54">
        <f>SUMIFS(AP$1069:AP$1868,$A$1069:$A$1868,"co2",$B$1069:$B$1868,"&lt;&gt;all")</f>
        <v/>
      </c>
      <c r="AQ2036" s="54">
        <f>SUMIFS(AQ$1069:AQ$1868,$A$1069:$A$1868,"co2",$B$1069:$B$1868,"&lt;&gt;all")</f>
        <v/>
      </c>
      <c r="AR2036" s="54">
        <f>SUMIFS(AR$1069:AR$1868,$A$1069:$A$1868,"co2",$B$1069:$B$1868,"&lt;&gt;all")</f>
        <v/>
      </c>
      <c r="AS2036" s="54">
        <f>SUMIFS(AS$1069:AS$1868,$A$1069:$A$1868,"co2",$B$1069:$B$1868,"&lt;&gt;all")</f>
        <v/>
      </c>
      <c r="AT2036" s="54">
        <f>SUMIFS(AT$1069:AT$1868,$A$1069:$A$1868,"co2",$B$1069:$B$1868,"&lt;&gt;all")</f>
        <v/>
      </c>
      <c r="AU2036" s="54">
        <f>SUMIFS(AU$1069:AU$1868,$A$1069:$A$1868,"co2",$B$1069:$B$1868,"&lt;&gt;all")</f>
        <v/>
      </c>
      <c r="AV2036" s="54">
        <f>SUMIFS(AV$1069:AV$1868,$A$1069:$A$1868,"co2",$B$1069:$B$1868,"&lt;&gt;all")</f>
        <v/>
      </c>
      <c r="AW2036" s="54">
        <f>SUMIFS(AW$1069:AW$1868,$A$1069:$A$1868,"co2",$B$1069:$B$1868,"&lt;&gt;all")</f>
        <v/>
      </c>
      <c r="AX2036" s="54">
        <f>SUMIFS(AX$1069:AX$1868,$A$1069:$A$1868,"co2",$B$1069:$B$1868,"&lt;&gt;all")</f>
        <v/>
      </c>
      <c r="AY2036" s="54">
        <f>SUMIFS(AY$1069:AY$1868,$A$1069:$A$1868,"co2",$B$1069:$B$1868,"&lt;&gt;all")</f>
        <v/>
      </c>
    </row>
    <row r="2037" hidden="1" outlineLevel="1">
      <c r="A2037" s="14" t="inlineStr">
        <is>
          <t>co2</t>
        </is>
      </c>
      <c r="B2037" s="14" t="inlineStr">
        <is>
          <t>all</t>
        </is>
      </c>
      <c r="C2037" s="14" t="inlineStr">
        <is>
          <t>oen</t>
        </is>
      </c>
      <c r="H2037" s="14">
        <f>INDEX(Variables!$B$5:$B$105,MATCH($A2037,Variables!$A$5:$A$105,0))&amp;IF($C2037="",""," | "&amp;INDEX(Mapping!$B$5:$B$26,MATCH($C2037,Mapping!$A$5:$A$26,0))&amp;" | "&amp;INDEX(Mapping!$B$30:$B$41,MATCH($B2037,Mapping!$A$30:$A$41,0)))</f>
        <v/>
      </c>
      <c r="I2037" s="14">
        <f>INDEX(Variables!$C$5:$C$105,MATCH($A2037,Variables!$A$5:$A$105,0))</f>
        <v/>
      </c>
      <c r="J2037" s="14">
        <f>INDEX(Variables!$E$5:$E$105,MATCH($A2037,Variables!$A$5:$A$105,0))</f>
        <v/>
      </c>
      <c r="K2037" s="11">
        <f>LOWER(Settings!$C$4)&amp;".mit."&amp;$A2037&amp;IF($C2037="","","."&amp;$C2037&amp;"."&amp;$B2037)&amp;IF(INDEX(Variables!$D$5:$D$105,MATCH($A2037,Variables!$A$5:$A$105,0))="","","."&amp;INDEX(Variables!$D$5:$D$105,MATCH($A2037,Variables!$A$5:$A$105,0)))&amp;"."&amp;K$5</f>
        <v/>
      </c>
      <c r="L2037" s="53">
        <f>SUMIFS(L$1872:L$1971,$A$1872:$A$1971,"co2",$B$1872:$B$1971,"&lt;&gt;all")</f>
        <v/>
      </c>
      <c r="M2037" s="54">
        <f>SUMIFS(M$1872:M$1971,$A$1872:$A$1971,"co2",$B$1872:$B$1971,"&lt;&gt;all")</f>
        <v/>
      </c>
      <c r="N2037" s="54">
        <f>SUMIFS(N$1872:N$1971,$A$1872:$A$1971,"co2",$B$1872:$B$1971,"&lt;&gt;all")</f>
        <v/>
      </c>
      <c r="O2037" s="54">
        <f>SUMIFS(O$1872:O$1971,$A$1872:$A$1971,"co2",$B$1872:$B$1971,"&lt;&gt;all")</f>
        <v/>
      </c>
      <c r="P2037" s="54">
        <f>SUMIFS(P$1872:P$1971,$A$1872:$A$1971,"co2",$B$1872:$B$1971,"&lt;&gt;all")</f>
        <v/>
      </c>
      <c r="Q2037" s="54">
        <f>SUMIFS(Q$1872:Q$1971,$A$1872:$A$1971,"co2",$B$1872:$B$1971,"&lt;&gt;all")</f>
        <v/>
      </c>
      <c r="R2037" s="54">
        <f>SUMIFS(R$1872:R$1971,$A$1872:$A$1971,"co2",$B$1872:$B$1971,"&lt;&gt;all")</f>
        <v/>
      </c>
      <c r="S2037" s="54">
        <f>SUMIFS(S$1872:S$1971,$A$1872:$A$1971,"co2",$B$1872:$B$1971,"&lt;&gt;all")</f>
        <v/>
      </c>
      <c r="T2037" s="54">
        <f>SUMIFS(T$1872:T$1971,$A$1872:$A$1971,"co2",$B$1872:$B$1971,"&lt;&gt;all")</f>
        <v/>
      </c>
      <c r="U2037" s="54">
        <f>SUMIFS(U$1872:U$1971,$A$1872:$A$1971,"co2",$B$1872:$B$1971,"&lt;&gt;all")</f>
        <v/>
      </c>
      <c r="V2037" s="54">
        <f>SUMIFS(V$1872:V$1971,$A$1872:$A$1971,"co2",$B$1872:$B$1971,"&lt;&gt;all")</f>
        <v/>
      </c>
      <c r="W2037" s="54">
        <f>SUMIFS(W$1872:W$1971,$A$1872:$A$1971,"co2",$B$1872:$B$1971,"&lt;&gt;all")</f>
        <v/>
      </c>
      <c r="X2037" s="54">
        <f>SUMIFS(X$1872:X$1971,$A$1872:$A$1971,"co2",$B$1872:$B$1971,"&lt;&gt;all")</f>
        <v/>
      </c>
      <c r="Y2037" s="54">
        <f>SUMIFS(Y$1872:Y$1971,$A$1872:$A$1971,"co2",$B$1872:$B$1971,"&lt;&gt;all")</f>
        <v/>
      </c>
      <c r="Z2037" s="54">
        <f>SUMIFS(Z$1872:Z$1971,$A$1872:$A$1971,"co2",$B$1872:$B$1971,"&lt;&gt;all")</f>
        <v/>
      </c>
      <c r="AA2037" s="54">
        <f>SUMIFS(AA$1872:AA$1971,$A$1872:$A$1971,"co2",$B$1872:$B$1971,"&lt;&gt;all")</f>
        <v/>
      </c>
      <c r="AB2037" s="54">
        <f>SUMIFS(AB$1872:AB$1971,$A$1872:$A$1971,"co2",$B$1872:$B$1971,"&lt;&gt;all")</f>
        <v/>
      </c>
      <c r="AC2037" s="54">
        <f>SUMIFS(AC$1872:AC$1971,$A$1872:$A$1971,"co2",$B$1872:$B$1971,"&lt;&gt;all")</f>
        <v/>
      </c>
      <c r="AD2037" s="54">
        <f>SUMIFS(AD$1872:AD$1971,$A$1872:$A$1971,"co2",$B$1872:$B$1971,"&lt;&gt;all")</f>
        <v/>
      </c>
      <c r="AF2037" s="11">
        <f>LOWER(Settings!$C$4)&amp;".mit."&amp;$A2037&amp;IF($C2037="","","."&amp;$C2037&amp;"."&amp;$B2037)&amp;IF(INDEX(Variables!$D$5:$D$105,MATCH($A2037,Variables!$A$5:$A$105,0))="","","."&amp;INDEX(Variables!$D$5:$D$105,MATCH($A2037,Variables!$A$5:$A$105,0)))&amp;"."&amp;AF$5</f>
        <v/>
      </c>
      <c r="AG2037" s="53">
        <f>SUMIFS(AG$1872:AG$1971,$A$1872:$A$1971,"co2",$B$1872:$B$1971,"&lt;&gt;all")</f>
        <v/>
      </c>
      <c r="AH2037" s="54">
        <f>SUMIFS(AH$1872:AH$1971,$A$1872:$A$1971,"co2",$B$1872:$B$1971,"&lt;&gt;all")</f>
        <v/>
      </c>
      <c r="AI2037" s="54">
        <f>SUMIFS(AI$1872:AI$1971,$A$1872:$A$1971,"co2",$B$1872:$B$1971,"&lt;&gt;all")</f>
        <v/>
      </c>
      <c r="AJ2037" s="54">
        <f>SUMIFS(AJ$1872:AJ$1971,$A$1872:$A$1971,"co2",$B$1872:$B$1971,"&lt;&gt;all")</f>
        <v/>
      </c>
      <c r="AK2037" s="54">
        <f>SUMIFS(AK$1872:AK$1971,$A$1872:$A$1971,"co2",$B$1872:$B$1971,"&lt;&gt;all")</f>
        <v/>
      </c>
      <c r="AL2037" s="54">
        <f>SUMIFS(AL$1872:AL$1971,$A$1872:$A$1971,"co2",$B$1872:$B$1971,"&lt;&gt;all")</f>
        <v/>
      </c>
      <c r="AM2037" s="54">
        <f>SUMIFS(AM$1872:AM$1971,$A$1872:$A$1971,"co2",$B$1872:$B$1971,"&lt;&gt;all")</f>
        <v/>
      </c>
      <c r="AN2037" s="54">
        <f>SUMIFS(AN$1872:AN$1971,$A$1872:$A$1971,"co2",$B$1872:$B$1971,"&lt;&gt;all")</f>
        <v/>
      </c>
      <c r="AO2037" s="54">
        <f>SUMIFS(AO$1872:AO$1971,$A$1872:$A$1971,"co2",$B$1872:$B$1971,"&lt;&gt;all")</f>
        <v/>
      </c>
      <c r="AP2037" s="54">
        <f>SUMIFS(AP$1872:AP$1971,$A$1872:$A$1971,"co2",$B$1872:$B$1971,"&lt;&gt;all")</f>
        <v/>
      </c>
      <c r="AQ2037" s="54">
        <f>SUMIFS(AQ$1872:AQ$1971,$A$1872:$A$1971,"co2",$B$1872:$B$1971,"&lt;&gt;all")</f>
        <v/>
      </c>
      <c r="AR2037" s="54">
        <f>SUMIFS(AR$1872:AR$1971,$A$1872:$A$1971,"co2",$B$1872:$B$1971,"&lt;&gt;all")</f>
        <v/>
      </c>
      <c r="AS2037" s="54">
        <f>SUMIFS(AS$1872:AS$1971,$A$1872:$A$1971,"co2",$B$1872:$B$1971,"&lt;&gt;all")</f>
        <v/>
      </c>
      <c r="AT2037" s="54">
        <f>SUMIFS(AT$1872:AT$1971,$A$1872:$A$1971,"co2",$B$1872:$B$1971,"&lt;&gt;all")</f>
        <v/>
      </c>
      <c r="AU2037" s="54">
        <f>SUMIFS(AU$1872:AU$1971,$A$1872:$A$1971,"co2",$B$1872:$B$1971,"&lt;&gt;all")</f>
        <v/>
      </c>
      <c r="AV2037" s="54">
        <f>SUMIFS(AV$1872:AV$1971,$A$1872:$A$1971,"co2",$B$1872:$B$1971,"&lt;&gt;all")</f>
        <v/>
      </c>
      <c r="AW2037" s="54">
        <f>SUMIFS(AW$1872:AW$1971,$A$1872:$A$1971,"co2",$B$1872:$B$1971,"&lt;&gt;all")</f>
        <v/>
      </c>
      <c r="AX2037" s="54">
        <f>SUMIFS(AX$1872:AX$1971,$A$1872:$A$1971,"co2",$B$1872:$B$1971,"&lt;&gt;all")</f>
        <v/>
      </c>
      <c r="AY2037" s="54">
        <f>SUMIFS(AY$1872:AY$1971,$A$1872:$A$1971,"co2",$B$1872:$B$1971,"&lt;&gt;all")</f>
        <v/>
      </c>
    </row>
    <row r="2038" hidden="1" outlineLevel="1">
      <c r="A2038" s="14" t="inlineStr">
        <is>
          <t>co2</t>
        </is>
      </c>
      <c r="B2038" s="14" t="inlineStr">
        <is>
          <t>coa</t>
        </is>
      </c>
      <c r="C2038" s="14" t="inlineStr">
        <is>
          <t>all</t>
        </is>
      </c>
      <c r="H2038" s="14">
        <f>INDEX(Variables!$B$5:$B$105,MATCH($A2038,Variables!$A$5:$A$105,0))&amp;IF($C2038="",""," | "&amp;INDEX(Mapping!$B$5:$B$26,MATCH($C2038,Mapping!$A$5:$A$26,0))&amp;" | "&amp;INDEX(Mapping!$B$30:$B$41,MATCH($B2038,Mapping!$A$30:$A$41,0)))</f>
        <v/>
      </c>
      <c r="I2038" s="14">
        <f>INDEX(Variables!$C$5:$C$105,MATCH($A2038,Variables!$A$5:$A$105,0))</f>
        <v/>
      </c>
      <c r="J2038" s="14">
        <f>INDEX(Variables!$E$5:$E$105,MATCH($A2038,Variables!$A$5:$A$105,0))</f>
        <v/>
      </c>
      <c r="K2038" s="11">
        <f>LOWER(Settings!$C$4)&amp;".mit."&amp;$A2038&amp;IF($C2038="","","."&amp;$C2038&amp;"."&amp;$B2038)&amp;IF(INDEX(Variables!$D$5:$D$105,MATCH($A2038,Variables!$A$5:$A$105,0))="","","."&amp;INDEX(Variables!$D$5:$D$105,MATCH($A2038,Variables!$A$5:$A$105,0)))&amp;"."&amp;K$5</f>
        <v/>
      </c>
      <c r="L2038" s="53">
        <f>SUMIFS(L$361:L$1971,$A$361:$A$1971,"co2",$B$361:$B$1971,$B2038)</f>
        <v/>
      </c>
      <c r="M2038" s="54">
        <f>SUMIFS(M$361:M$1971,$A$361:$A$1971,"co2",$B$361:$B$1971,$B2038)</f>
        <v/>
      </c>
      <c r="N2038" s="54">
        <f>SUMIFS(N$361:N$1971,$A$361:$A$1971,"co2",$B$361:$B$1971,$B2038)</f>
        <v/>
      </c>
      <c r="O2038" s="54">
        <f>SUMIFS(O$361:O$1971,$A$361:$A$1971,"co2",$B$361:$B$1971,$B2038)</f>
        <v/>
      </c>
      <c r="P2038" s="54">
        <f>SUMIFS(P$361:P$1971,$A$361:$A$1971,"co2",$B$361:$B$1971,$B2038)</f>
        <v/>
      </c>
      <c r="Q2038" s="54">
        <f>SUMIFS(Q$361:Q$1971,$A$361:$A$1971,"co2",$B$361:$B$1971,$B2038)</f>
        <v/>
      </c>
      <c r="R2038" s="54">
        <f>SUMIFS(R$361:R$1971,$A$361:$A$1971,"co2",$B$361:$B$1971,$B2038)</f>
        <v/>
      </c>
      <c r="S2038" s="54">
        <f>SUMIFS(S$361:S$1971,$A$361:$A$1971,"co2",$B$361:$B$1971,$B2038)</f>
        <v/>
      </c>
      <c r="T2038" s="54">
        <f>SUMIFS(T$361:T$1971,$A$361:$A$1971,"co2",$B$361:$B$1971,$B2038)</f>
        <v/>
      </c>
      <c r="U2038" s="54">
        <f>SUMIFS(U$361:U$1971,$A$361:$A$1971,"co2",$B$361:$B$1971,$B2038)</f>
        <v/>
      </c>
      <c r="V2038" s="54">
        <f>SUMIFS(V$361:V$1971,$A$361:$A$1971,"co2",$B$361:$B$1971,$B2038)</f>
        <v/>
      </c>
      <c r="W2038" s="54">
        <f>SUMIFS(W$361:W$1971,$A$361:$A$1971,"co2",$B$361:$B$1971,$B2038)</f>
        <v/>
      </c>
      <c r="X2038" s="54">
        <f>SUMIFS(X$361:X$1971,$A$361:$A$1971,"co2",$B$361:$B$1971,$B2038)</f>
        <v/>
      </c>
      <c r="Y2038" s="54">
        <f>SUMIFS(Y$361:Y$1971,$A$361:$A$1971,"co2",$B$361:$B$1971,$B2038)</f>
        <v/>
      </c>
      <c r="Z2038" s="54">
        <f>SUMIFS(Z$361:Z$1971,$A$361:$A$1971,"co2",$B$361:$B$1971,$B2038)</f>
        <v/>
      </c>
      <c r="AA2038" s="54">
        <f>SUMIFS(AA$361:AA$1971,$A$361:$A$1971,"co2",$B$361:$B$1971,$B2038)</f>
        <v/>
      </c>
      <c r="AB2038" s="54">
        <f>SUMIFS(AB$361:AB$1971,$A$361:$A$1971,"co2",$B$361:$B$1971,$B2038)</f>
        <v/>
      </c>
      <c r="AC2038" s="54">
        <f>SUMIFS(AC$361:AC$1971,$A$361:$A$1971,"co2",$B$361:$B$1971,$B2038)</f>
        <v/>
      </c>
      <c r="AD2038" s="54">
        <f>SUMIFS(AD$361:AD$1971,$A$361:$A$1971,"co2",$B$361:$B$1971,$B2038)</f>
        <v/>
      </c>
      <c r="AF2038" s="11">
        <f>LOWER(Settings!$C$4)&amp;".mit."&amp;$A2038&amp;IF($C2038="","","."&amp;$C2038&amp;"."&amp;$B2038)&amp;IF(INDEX(Variables!$D$5:$D$105,MATCH($A2038,Variables!$A$5:$A$105,0))="","","."&amp;INDEX(Variables!$D$5:$D$105,MATCH($A2038,Variables!$A$5:$A$105,0)))&amp;"."&amp;AF$5</f>
        <v/>
      </c>
      <c r="AG2038" s="53">
        <f>SUMIFS(AG$361:AG$1971,$A$361:$A$1971,"co2",$B$361:$B$1971,$B2038)</f>
        <v/>
      </c>
      <c r="AH2038" s="54">
        <f>SUMIFS(AH$361:AH$1971,$A$361:$A$1971,"co2",$B$361:$B$1971,$B2038)</f>
        <v/>
      </c>
      <c r="AI2038" s="54">
        <f>SUMIFS(AI$361:AI$1971,$A$361:$A$1971,"co2",$B$361:$B$1971,$B2038)</f>
        <v/>
      </c>
      <c r="AJ2038" s="54">
        <f>SUMIFS(AJ$361:AJ$1971,$A$361:$A$1971,"co2",$B$361:$B$1971,$B2038)</f>
        <v/>
      </c>
      <c r="AK2038" s="54">
        <f>SUMIFS(AK$361:AK$1971,$A$361:$A$1971,"co2",$B$361:$B$1971,$B2038)</f>
        <v/>
      </c>
      <c r="AL2038" s="54">
        <f>SUMIFS(AL$361:AL$1971,$A$361:$A$1971,"co2",$B$361:$B$1971,$B2038)</f>
        <v/>
      </c>
      <c r="AM2038" s="54">
        <f>SUMIFS(AM$361:AM$1971,$A$361:$A$1971,"co2",$B$361:$B$1971,$B2038)</f>
        <v/>
      </c>
      <c r="AN2038" s="54">
        <f>SUMIFS(AN$361:AN$1971,$A$361:$A$1971,"co2",$B$361:$B$1971,$B2038)</f>
        <v/>
      </c>
      <c r="AO2038" s="54">
        <f>SUMIFS(AO$361:AO$1971,$A$361:$A$1971,"co2",$B$361:$B$1971,$B2038)</f>
        <v/>
      </c>
      <c r="AP2038" s="54">
        <f>SUMIFS(AP$361:AP$1971,$A$361:$A$1971,"co2",$B$361:$B$1971,$B2038)</f>
        <v/>
      </c>
      <c r="AQ2038" s="54">
        <f>SUMIFS(AQ$361:AQ$1971,$A$361:$A$1971,"co2",$B$361:$B$1971,$B2038)</f>
        <v/>
      </c>
      <c r="AR2038" s="54">
        <f>SUMIFS(AR$361:AR$1971,$A$361:$A$1971,"co2",$B$361:$B$1971,$B2038)</f>
        <v/>
      </c>
      <c r="AS2038" s="54">
        <f>SUMIFS(AS$361:AS$1971,$A$361:$A$1971,"co2",$B$361:$B$1971,$B2038)</f>
        <v/>
      </c>
      <c r="AT2038" s="54">
        <f>SUMIFS(AT$361:AT$1971,$A$361:$A$1971,"co2",$B$361:$B$1971,$B2038)</f>
        <v/>
      </c>
      <c r="AU2038" s="54">
        <f>SUMIFS(AU$361:AU$1971,$A$361:$A$1971,"co2",$B$361:$B$1971,$B2038)</f>
        <v/>
      </c>
      <c r="AV2038" s="54">
        <f>SUMIFS(AV$361:AV$1971,$A$361:$A$1971,"co2",$B$361:$B$1971,$B2038)</f>
        <v/>
      </c>
      <c r="AW2038" s="54">
        <f>SUMIFS(AW$361:AW$1971,$A$361:$A$1971,"co2",$B$361:$B$1971,$B2038)</f>
        <v/>
      </c>
      <c r="AX2038" s="54">
        <f>SUMIFS(AX$361:AX$1971,$A$361:$A$1971,"co2",$B$361:$B$1971,$B2038)</f>
        <v/>
      </c>
      <c r="AY2038" s="54">
        <f>SUMIFS(AY$361:AY$1971,$A$361:$A$1971,"co2",$B$361:$B$1971,$B2038)</f>
        <v/>
      </c>
    </row>
    <row r="2039" hidden="1" outlineLevel="1">
      <c r="A2039" s="14" t="inlineStr">
        <is>
          <t>co2</t>
        </is>
      </c>
      <c r="B2039" s="14" t="inlineStr">
        <is>
          <t>nga</t>
        </is>
      </c>
      <c r="C2039" s="14" t="inlineStr">
        <is>
          <t>all</t>
        </is>
      </c>
      <c r="H2039" s="14">
        <f>INDEX(Variables!$B$5:$B$105,MATCH($A2039,Variables!$A$5:$A$105,0))&amp;IF($C2039="",""," | "&amp;INDEX(Mapping!$B$5:$B$26,MATCH($C2039,Mapping!$A$5:$A$26,0))&amp;" | "&amp;INDEX(Mapping!$B$30:$B$41,MATCH($B2039,Mapping!$A$30:$A$41,0)))</f>
        <v/>
      </c>
      <c r="I2039" s="14">
        <f>INDEX(Variables!$C$5:$C$105,MATCH($A2039,Variables!$A$5:$A$105,0))</f>
        <v/>
      </c>
      <c r="J2039" s="14">
        <f>INDEX(Variables!$E$5:$E$105,MATCH($A2039,Variables!$A$5:$A$105,0))</f>
        <v/>
      </c>
      <c r="K2039" s="11">
        <f>LOWER(Settings!$C$4)&amp;".mit."&amp;$A2039&amp;IF($C2039="","","."&amp;$C2039&amp;"."&amp;$B2039)&amp;IF(INDEX(Variables!$D$5:$D$105,MATCH($A2039,Variables!$A$5:$A$105,0))="","","."&amp;INDEX(Variables!$D$5:$D$105,MATCH($A2039,Variables!$A$5:$A$105,0)))&amp;"."&amp;K$5</f>
        <v/>
      </c>
      <c r="L2039" s="53">
        <f>SUMIFS(L$361:L$1971,$A$361:$A$1971,"co2",$B$361:$B$1971,$B2039)</f>
        <v/>
      </c>
      <c r="M2039" s="54">
        <f>SUMIFS(M$361:M$1971,$A$361:$A$1971,"co2",$B$361:$B$1971,$B2039)</f>
        <v/>
      </c>
      <c r="N2039" s="54">
        <f>SUMIFS(N$361:N$1971,$A$361:$A$1971,"co2",$B$361:$B$1971,$B2039)</f>
        <v/>
      </c>
      <c r="O2039" s="54">
        <f>SUMIFS(O$361:O$1971,$A$361:$A$1971,"co2",$B$361:$B$1971,$B2039)</f>
        <v/>
      </c>
      <c r="P2039" s="54">
        <f>SUMIFS(P$361:P$1971,$A$361:$A$1971,"co2",$B$361:$B$1971,$B2039)</f>
        <v/>
      </c>
      <c r="Q2039" s="54">
        <f>SUMIFS(Q$361:Q$1971,$A$361:$A$1971,"co2",$B$361:$B$1971,$B2039)</f>
        <v/>
      </c>
      <c r="R2039" s="54">
        <f>SUMIFS(R$361:R$1971,$A$361:$A$1971,"co2",$B$361:$B$1971,$B2039)</f>
        <v/>
      </c>
      <c r="S2039" s="54">
        <f>SUMIFS(S$361:S$1971,$A$361:$A$1971,"co2",$B$361:$B$1971,$B2039)</f>
        <v/>
      </c>
      <c r="T2039" s="54">
        <f>SUMIFS(T$361:T$1971,$A$361:$A$1971,"co2",$B$361:$B$1971,$B2039)</f>
        <v/>
      </c>
      <c r="U2039" s="54">
        <f>SUMIFS(U$361:U$1971,$A$361:$A$1971,"co2",$B$361:$B$1971,$B2039)</f>
        <v/>
      </c>
      <c r="V2039" s="54">
        <f>SUMIFS(V$361:V$1971,$A$361:$A$1971,"co2",$B$361:$B$1971,$B2039)</f>
        <v/>
      </c>
      <c r="W2039" s="54">
        <f>SUMIFS(W$361:W$1971,$A$361:$A$1971,"co2",$B$361:$B$1971,$B2039)</f>
        <v/>
      </c>
      <c r="X2039" s="54">
        <f>SUMIFS(X$361:X$1971,$A$361:$A$1971,"co2",$B$361:$B$1971,$B2039)</f>
        <v/>
      </c>
      <c r="Y2039" s="54">
        <f>SUMIFS(Y$361:Y$1971,$A$361:$A$1971,"co2",$B$361:$B$1971,$B2039)</f>
        <v/>
      </c>
      <c r="Z2039" s="54">
        <f>SUMIFS(Z$361:Z$1971,$A$361:$A$1971,"co2",$B$361:$B$1971,$B2039)</f>
        <v/>
      </c>
      <c r="AA2039" s="54">
        <f>SUMIFS(AA$361:AA$1971,$A$361:$A$1971,"co2",$B$361:$B$1971,$B2039)</f>
        <v/>
      </c>
      <c r="AB2039" s="54">
        <f>SUMIFS(AB$361:AB$1971,$A$361:$A$1971,"co2",$B$361:$B$1971,$B2039)</f>
        <v/>
      </c>
      <c r="AC2039" s="54">
        <f>SUMIFS(AC$361:AC$1971,$A$361:$A$1971,"co2",$B$361:$B$1971,$B2039)</f>
        <v/>
      </c>
      <c r="AD2039" s="54">
        <f>SUMIFS(AD$361:AD$1971,$A$361:$A$1971,"co2",$B$361:$B$1971,$B2039)</f>
        <v/>
      </c>
      <c r="AF2039" s="11">
        <f>LOWER(Settings!$C$4)&amp;".mit."&amp;$A2039&amp;IF($C2039="","","."&amp;$C2039&amp;"."&amp;$B2039)&amp;IF(INDEX(Variables!$D$5:$D$105,MATCH($A2039,Variables!$A$5:$A$105,0))="","","."&amp;INDEX(Variables!$D$5:$D$105,MATCH($A2039,Variables!$A$5:$A$105,0)))&amp;"."&amp;AF$5</f>
        <v/>
      </c>
      <c r="AG2039" s="53">
        <f>SUMIFS(AG$361:AG$1971,$A$361:$A$1971,"co2",$B$361:$B$1971,$B2039)</f>
        <v/>
      </c>
      <c r="AH2039" s="54">
        <f>SUMIFS(AH$361:AH$1971,$A$361:$A$1971,"co2",$B$361:$B$1971,$B2039)</f>
        <v/>
      </c>
      <c r="AI2039" s="54">
        <f>SUMIFS(AI$361:AI$1971,$A$361:$A$1971,"co2",$B$361:$B$1971,$B2039)</f>
        <v/>
      </c>
      <c r="AJ2039" s="54">
        <f>SUMIFS(AJ$361:AJ$1971,$A$361:$A$1971,"co2",$B$361:$B$1971,$B2039)</f>
        <v/>
      </c>
      <c r="AK2039" s="54">
        <f>SUMIFS(AK$361:AK$1971,$A$361:$A$1971,"co2",$B$361:$B$1971,$B2039)</f>
        <v/>
      </c>
      <c r="AL2039" s="54">
        <f>SUMIFS(AL$361:AL$1971,$A$361:$A$1971,"co2",$B$361:$B$1971,$B2039)</f>
        <v/>
      </c>
      <c r="AM2039" s="54">
        <f>SUMIFS(AM$361:AM$1971,$A$361:$A$1971,"co2",$B$361:$B$1971,$B2039)</f>
        <v/>
      </c>
      <c r="AN2039" s="54">
        <f>SUMIFS(AN$361:AN$1971,$A$361:$A$1971,"co2",$B$361:$B$1971,$B2039)</f>
        <v/>
      </c>
      <c r="AO2039" s="54">
        <f>SUMIFS(AO$361:AO$1971,$A$361:$A$1971,"co2",$B$361:$B$1971,$B2039)</f>
        <v/>
      </c>
      <c r="AP2039" s="54">
        <f>SUMIFS(AP$361:AP$1971,$A$361:$A$1971,"co2",$B$361:$B$1971,$B2039)</f>
        <v/>
      </c>
      <c r="AQ2039" s="54">
        <f>SUMIFS(AQ$361:AQ$1971,$A$361:$A$1971,"co2",$B$361:$B$1971,$B2039)</f>
        <v/>
      </c>
      <c r="AR2039" s="54">
        <f>SUMIFS(AR$361:AR$1971,$A$361:$A$1971,"co2",$B$361:$B$1971,$B2039)</f>
        <v/>
      </c>
      <c r="AS2039" s="54">
        <f>SUMIFS(AS$361:AS$1971,$A$361:$A$1971,"co2",$B$361:$B$1971,$B2039)</f>
        <v/>
      </c>
      <c r="AT2039" s="54">
        <f>SUMIFS(AT$361:AT$1971,$A$361:$A$1971,"co2",$B$361:$B$1971,$B2039)</f>
        <v/>
      </c>
      <c r="AU2039" s="54">
        <f>SUMIFS(AU$361:AU$1971,$A$361:$A$1971,"co2",$B$361:$B$1971,$B2039)</f>
        <v/>
      </c>
      <c r="AV2039" s="54">
        <f>SUMIFS(AV$361:AV$1971,$A$361:$A$1971,"co2",$B$361:$B$1971,$B2039)</f>
        <v/>
      </c>
      <c r="AW2039" s="54">
        <f>SUMIFS(AW$361:AW$1971,$A$361:$A$1971,"co2",$B$361:$B$1971,$B2039)</f>
        <v/>
      </c>
      <c r="AX2039" s="54">
        <f>SUMIFS(AX$361:AX$1971,$A$361:$A$1971,"co2",$B$361:$B$1971,$B2039)</f>
        <v/>
      </c>
      <c r="AY2039" s="54">
        <f>SUMIFS(AY$361:AY$1971,$A$361:$A$1971,"co2",$B$361:$B$1971,$B2039)</f>
        <v/>
      </c>
    </row>
    <row r="2040" hidden="1" outlineLevel="1">
      <c r="A2040" s="14" t="inlineStr">
        <is>
          <t>co2</t>
        </is>
      </c>
      <c r="B2040" s="14" t="inlineStr">
        <is>
          <t>gso</t>
        </is>
      </c>
      <c r="C2040" s="14" t="inlineStr">
        <is>
          <t>all</t>
        </is>
      </c>
      <c r="H2040" s="14">
        <f>INDEX(Variables!$B$5:$B$105,MATCH($A2040,Variables!$A$5:$A$105,0))&amp;IF($C2040="",""," | "&amp;INDEX(Mapping!$B$5:$B$26,MATCH($C2040,Mapping!$A$5:$A$26,0))&amp;" | "&amp;INDEX(Mapping!$B$30:$B$41,MATCH($B2040,Mapping!$A$30:$A$41,0)))</f>
        <v/>
      </c>
      <c r="I2040" s="14">
        <f>INDEX(Variables!$C$5:$C$105,MATCH($A2040,Variables!$A$5:$A$105,0))</f>
        <v/>
      </c>
      <c r="J2040" s="14">
        <f>INDEX(Variables!$E$5:$E$105,MATCH($A2040,Variables!$A$5:$A$105,0))</f>
        <v/>
      </c>
      <c r="K2040" s="11">
        <f>LOWER(Settings!$C$4)&amp;".mit."&amp;$A2040&amp;IF($C2040="","","."&amp;$C2040&amp;"."&amp;$B2040)&amp;IF(INDEX(Variables!$D$5:$D$105,MATCH($A2040,Variables!$A$5:$A$105,0))="","","."&amp;INDEX(Variables!$D$5:$D$105,MATCH($A2040,Variables!$A$5:$A$105,0)))&amp;"."&amp;K$5</f>
        <v/>
      </c>
      <c r="L2040" s="53">
        <f>SUMIFS(L$361:L$1971,$A$361:$A$1971,"co2",$B$361:$B$1971,$B2040)</f>
        <v/>
      </c>
      <c r="M2040" s="54">
        <f>SUMIFS(M$361:M$1971,$A$361:$A$1971,"co2",$B$361:$B$1971,$B2040)</f>
        <v/>
      </c>
      <c r="N2040" s="54">
        <f>SUMIFS(N$361:N$1971,$A$361:$A$1971,"co2",$B$361:$B$1971,$B2040)</f>
        <v/>
      </c>
      <c r="O2040" s="54">
        <f>SUMIFS(O$361:O$1971,$A$361:$A$1971,"co2",$B$361:$B$1971,$B2040)</f>
        <v/>
      </c>
      <c r="P2040" s="54">
        <f>SUMIFS(P$361:P$1971,$A$361:$A$1971,"co2",$B$361:$B$1971,$B2040)</f>
        <v/>
      </c>
      <c r="Q2040" s="54">
        <f>SUMIFS(Q$361:Q$1971,$A$361:$A$1971,"co2",$B$361:$B$1971,$B2040)</f>
        <v/>
      </c>
      <c r="R2040" s="54">
        <f>SUMIFS(R$361:R$1971,$A$361:$A$1971,"co2",$B$361:$B$1971,$B2040)</f>
        <v/>
      </c>
      <c r="S2040" s="54">
        <f>SUMIFS(S$361:S$1971,$A$361:$A$1971,"co2",$B$361:$B$1971,$B2040)</f>
        <v/>
      </c>
      <c r="T2040" s="54">
        <f>SUMIFS(T$361:T$1971,$A$361:$A$1971,"co2",$B$361:$B$1971,$B2040)</f>
        <v/>
      </c>
      <c r="U2040" s="54">
        <f>SUMIFS(U$361:U$1971,$A$361:$A$1971,"co2",$B$361:$B$1971,$B2040)</f>
        <v/>
      </c>
      <c r="V2040" s="54">
        <f>SUMIFS(V$361:V$1971,$A$361:$A$1971,"co2",$B$361:$B$1971,$B2040)</f>
        <v/>
      </c>
      <c r="W2040" s="54">
        <f>SUMIFS(W$361:W$1971,$A$361:$A$1971,"co2",$B$361:$B$1971,$B2040)</f>
        <v/>
      </c>
      <c r="X2040" s="54">
        <f>SUMIFS(X$361:X$1971,$A$361:$A$1971,"co2",$B$361:$B$1971,$B2040)</f>
        <v/>
      </c>
      <c r="Y2040" s="54">
        <f>SUMIFS(Y$361:Y$1971,$A$361:$A$1971,"co2",$B$361:$B$1971,$B2040)</f>
        <v/>
      </c>
      <c r="Z2040" s="54">
        <f>SUMIFS(Z$361:Z$1971,$A$361:$A$1971,"co2",$B$361:$B$1971,$B2040)</f>
        <v/>
      </c>
      <c r="AA2040" s="54">
        <f>SUMIFS(AA$361:AA$1971,$A$361:$A$1971,"co2",$B$361:$B$1971,$B2040)</f>
        <v/>
      </c>
      <c r="AB2040" s="54">
        <f>SUMIFS(AB$361:AB$1971,$A$361:$A$1971,"co2",$B$361:$B$1971,$B2040)</f>
        <v/>
      </c>
      <c r="AC2040" s="54">
        <f>SUMIFS(AC$361:AC$1971,$A$361:$A$1971,"co2",$B$361:$B$1971,$B2040)</f>
        <v/>
      </c>
      <c r="AD2040" s="54">
        <f>SUMIFS(AD$361:AD$1971,$A$361:$A$1971,"co2",$B$361:$B$1971,$B2040)</f>
        <v/>
      </c>
      <c r="AF2040" s="11">
        <f>LOWER(Settings!$C$4)&amp;".mit."&amp;$A2040&amp;IF($C2040="","","."&amp;$C2040&amp;"."&amp;$B2040)&amp;IF(INDEX(Variables!$D$5:$D$105,MATCH($A2040,Variables!$A$5:$A$105,0))="","","."&amp;INDEX(Variables!$D$5:$D$105,MATCH($A2040,Variables!$A$5:$A$105,0)))&amp;"."&amp;AF$5</f>
        <v/>
      </c>
      <c r="AG2040" s="53">
        <f>SUMIFS(AG$361:AG$1971,$A$361:$A$1971,"co2",$B$361:$B$1971,$B2040)</f>
        <v/>
      </c>
      <c r="AH2040" s="54">
        <f>SUMIFS(AH$361:AH$1971,$A$361:$A$1971,"co2",$B$361:$B$1971,$B2040)</f>
        <v/>
      </c>
      <c r="AI2040" s="54">
        <f>SUMIFS(AI$361:AI$1971,$A$361:$A$1971,"co2",$B$361:$B$1971,$B2040)</f>
        <v/>
      </c>
      <c r="AJ2040" s="54">
        <f>SUMIFS(AJ$361:AJ$1971,$A$361:$A$1971,"co2",$B$361:$B$1971,$B2040)</f>
        <v/>
      </c>
      <c r="AK2040" s="54">
        <f>SUMIFS(AK$361:AK$1971,$A$361:$A$1971,"co2",$B$361:$B$1971,$B2040)</f>
        <v/>
      </c>
      <c r="AL2040" s="54">
        <f>SUMIFS(AL$361:AL$1971,$A$361:$A$1971,"co2",$B$361:$B$1971,$B2040)</f>
        <v/>
      </c>
      <c r="AM2040" s="54">
        <f>SUMIFS(AM$361:AM$1971,$A$361:$A$1971,"co2",$B$361:$B$1971,$B2040)</f>
        <v/>
      </c>
      <c r="AN2040" s="54">
        <f>SUMIFS(AN$361:AN$1971,$A$361:$A$1971,"co2",$B$361:$B$1971,$B2040)</f>
        <v/>
      </c>
      <c r="AO2040" s="54">
        <f>SUMIFS(AO$361:AO$1971,$A$361:$A$1971,"co2",$B$361:$B$1971,$B2040)</f>
        <v/>
      </c>
      <c r="AP2040" s="54">
        <f>SUMIFS(AP$361:AP$1971,$A$361:$A$1971,"co2",$B$361:$B$1971,$B2040)</f>
        <v/>
      </c>
      <c r="AQ2040" s="54">
        <f>SUMIFS(AQ$361:AQ$1971,$A$361:$A$1971,"co2",$B$361:$B$1971,$B2040)</f>
        <v/>
      </c>
      <c r="AR2040" s="54">
        <f>SUMIFS(AR$361:AR$1971,$A$361:$A$1971,"co2",$B$361:$B$1971,$B2040)</f>
        <v/>
      </c>
      <c r="AS2040" s="54">
        <f>SUMIFS(AS$361:AS$1971,$A$361:$A$1971,"co2",$B$361:$B$1971,$B2040)</f>
        <v/>
      </c>
      <c r="AT2040" s="54">
        <f>SUMIFS(AT$361:AT$1971,$A$361:$A$1971,"co2",$B$361:$B$1971,$B2040)</f>
        <v/>
      </c>
      <c r="AU2040" s="54">
        <f>SUMIFS(AU$361:AU$1971,$A$361:$A$1971,"co2",$B$361:$B$1971,$B2040)</f>
        <v/>
      </c>
      <c r="AV2040" s="54">
        <f>SUMIFS(AV$361:AV$1971,$A$361:$A$1971,"co2",$B$361:$B$1971,$B2040)</f>
        <v/>
      </c>
      <c r="AW2040" s="54">
        <f>SUMIFS(AW$361:AW$1971,$A$361:$A$1971,"co2",$B$361:$B$1971,$B2040)</f>
        <v/>
      </c>
      <c r="AX2040" s="54">
        <f>SUMIFS(AX$361:AX$1971,$A$361:$A$1971,"co2",$B$361:$B$1971,$B2040)</f>
        <v/>
      </c>
      <c r="AY2040" s="54">
        <f>SUMIFS(AY$361:AY$1971,$A$361:$A$1971,"co2",$B$361:$B$1971,$B2040)</f>
        <v/>
      </c>
    </row>
    <row r="2041" hidden="1" outlineLevel="1">
      <c r="A2041" s="14" t="inlineStr">
        <is>
          <t>co2</t>
        </is>
      </c>
      <c r="B2041" s="14" t="inlineStr">
        <is>
          <t>die</t>
        </is>
      </c>
      <c r="C2041" s="14" t="inlineStr">
        <is>
          <t>all</t>
        </is>
      </c>
      <c r="H2041" s="14">
        <f>INDEX(Variables!$B$5:$B$105,MATCH($A2041,Variables!$A$5:$A$105,0))&amp;IF($C2041="",""," | "&amp;INDEX(Mapping!$B$5:$B$26,MATCH($C2041,Mapping!$A$5:$A$26,0))&amp;" | "&amp;INDEX(Mapping!$B$30:$B$41,MATCH($B2041,Mapping!$A$30:$A$41,0)))</f>
        <v/>
      </c>
      <c r="I2041" s="14">
        <f>INDEX(Variables!$C$5:$C$105,MATCH($A2041,Variables!$A$5:$A$105,0))</f>
        <v/>
      </c>
      <c r="J2041" s="14">
        <f>INDEX(Variables!$E$5:$E$105,MATCH($A2041,Variables!$A$5:$A$105,0))</f>
        <v/>
      </c>
      <c r="K2041" s="11">
        <f>LOWER(Settings!$C$4)&amp;".mit."&amp;$A2041&amp;IF($C2041="","","."&amp;$C2041&amp;"."&amp;$B2041)&amp;IF(INDEX(Variables!$D$5:$D$105,MATCH($A2041,Variables!$A$5:$A$105,0))="","","."&amp;INDEX(Variables!$D$5:$D$105,MATCH($A2041,Variables!$A$5:$A$105,0)))&amp;"."&amp;K$5</f>
        <v/>
      </c>
      <c r="L2041" s="53">
        <f>SUMIFS(L$361:L$1971,$A$361:$A$1971,"co2",$B$361:$B$1971,$B2041)</f>
        <v/>
      </c>
      <c r="M2041" s="54">
        <f>SUMIFS(M$361:M$1971,$A$361:$A$1971,"co2",$B$361:$B$1971,$B2041)</f>
        <v/>
      </c>
      <c r="N2041" s="54">
        <f>SUMIFS(N$361:N$1971,$A$361:$A$1971,"co2",$B$361:$B$1971,$B2041)</f>
        <v/>
      </c>
      <c r="O2041" s="54">
        <f>SUMIFS(O$361:O$1971,$A$361:$A$1971,"co2",$B$361:$B$1971,$B2041)</f>
        <v/>
      </c>
      <c r="P2041" s="54">
        <f>SUMIFS(P$361:P$1971,$A$361:$A$1971,"co2",$B$361:$B$1971,$B2041)</f>
        <v/>
      </c>
      <c r="Q2041" s="54">
        <f>SUMIFS(Q$361:Q$1971,$A$361:$A$1971,"co2",$B$361:$B$1971,$B2041)</f>
        <v/>
      </c>
      <c r="R2041" s="54">
        <f>SUMIFS(R$361:R$1971,$A$361:$A$1971,"co2",$B$361:$B$1971,$B2041)</f>
        <v/>
      </c>
      <c r="S2041" s="54">
        <f>SUMIFS(S$361:S$1971,$A$361:$A$1971,"co2",$B$361:$B$1971,$B2041)</f>
        <v/>
      </c>
      <c r="T2041" s="54">
        <f>SUMIFS(T$361:T$1971,$A$361:$A$1971,"co2",$B$361:$B$1971,$B2041)</f>
        <v/>
      </c>
      <c r="U2041" s="54">
        <f>SUMIFS(U$361:U$1971,$A$361:$A$1971,"co2",$B$361:$B$1971,$B2041)</f>
        <v/>
      </c>
      <c r="V2041" s="54">
        <f>SUMIFS(V$361:V$1971,$A$361:$A$1971,"co2",$B$361:$B$1971,$B2041)</f>
        <v/>
      </c>
      <c r="W2041" s="54">
        <f>SUMIFS(W$361:W$1971,$A$361:$A$1971,"co2",$B$361:$B$1971,$B2041)</f>
        <v/>
      </c>
      <c r="X2041" s="54">
        <f>SUMIFS(X$361:X$1971,$A$361:$A$1971,"co2",$B$361:$B$1971,$B2041)</f>
        <v/>
      </c>
      <c r="Y2041" s="54">
        <f>SUMIFS(Y$361:Y$1971,$A$361:$A$1971,"co2",$B$361:$B$1971,$B2041)</f>
        <v/>
      </c>
      <c r="Z2041" s="54">
        <f>SUMIFS(Z$361:Z$1971,$A$361:$A$1971,"co2",$B$361:$B$1971,$B2041)</f>
        <v/>
      </c>
      <c r="AA2041" s="54">
        <f>SUMIFS(AA$361:AA$1971,$A$361:$A$1971,"co2",$B$361:$B$1971,$B2041)</f>
        <v/>
      </c>
      <c r="AB2041" s="54">
        <f>SUMIFS(AB$361:AB$1971,$A$361:$A$1971,"co2",$B$361:$B$1971,$B2041)</f>
        <v/>
      </c>
      <c r="AC2041" s="54">
        <f>SUMIFS(AC$361:AC$1971,$A$361:$A$1971,"co2",$B$361:$B$1971,$B2041)</f>
        <v/>
      </c>
      <c r="AD2041" s="54">
        <f>SUMIFS(AD$361:AD$1971,$A$361:$A$1971,"co2",$B$361:$B$1971,$B2041)</f>
        <v/>
      </c>
      <c r="AF2041" s="11">
        <f>LOWER(Settings!$C$4)&amp;".mit."&amp;$A2041&amp;IF($C2041="","","."&amp;$C2041&amp;"."&amp;$B2041)&amp;IF(INDEX(Variables!$D$5:$D$105,MATCH($A2041,Variables!$A$5:$A$105,0))="","","."&amp;INDEX(Variables!$D$5:$D$105,MATCH($A2041,Variables!$A$5:$A$105,0)))&amp;"."&amp;AF$5</f>
        <v/>
      </c>
      <c r="AG2041" s="53">
        <f>SUMIFS(AG$361:AG$1971,$A$361:$A$1971,"co2",$B$361:$B$1971,$B2041)</f>
        <v/>
      </c>
      <c r="AH2041" s="54">
        <f>SUMIFS(AH$361:AH$1971,$A$361:$A$1971,"co2",$B$361:$B$1971,$B2041)</f>
        <v/>
      </c>
      <c r="AI2041" s="54">
        <f>SUMIFS(AI$361:AI$1971,$A$361:$A$1971,"co2",$B$361:$B$1971,$B2041)</f>
        <v/>
      </c>
      <c r="AJ2041" s="54">
        <f>SUMIFS(AJ$361:AJ$1971,$A$361:$A$1971,"co2",$B$361:$B$1971,$B2041)</f>
        <v/>
      </c>
      <c r="AK2041" s="54">
        <f>SUMIFS(AK$361:AK$1971,$A$361:$A$1971,"co2",$B$361:$B$1971,$B2041)</f>
        <v/>
      </c>
      <c r="AL2041" s="54">
        <f>SUMIFS(AL$361:AL$1971,$A$361:$A$1971,"co2",$B$361:$B$1971,$B2041)</f>
        <v/>
      </c>
      <c r="AM2041" s="54">
        <f>SUMIFS(AM$361:AM$1971,$A$361:$A$1971,"co2",$B$361:$B$1971,$B2041)</f>
        <v/>
      </c>
      <c r="AN2041" s="54">
        <f>SUMIFS(AN$361:AN$1971,$A$361:$A$1971,"co2",$B$361:$B$1971,$B2041)</f>
        <v/>
      </c>
      <c r="AO2041" s="54">
        <f>SUMIFS(AO$361:AO$1971,$A$361:$A$1971,"co2",$B$361:$B$1971,$B2041)</f>
        <v/>
      </c>
      <c r="AP2041" s="54">
        <f>SUMIFS(AP$361:AP$1971,$A$361:$A$1971,"co2",$B$361:$B$1971,$B2041)</f>
        <v/>
      </c>
      <c r="AQ2041" s="54">
        <f>SUMIFS(AQ$361:AQ$1971,$A$361:$A$1971,"co2",$B$361:$B$1971,$B2041)</f>
        <v/>
      </c>
      <c r="AR2041" s="54">
        <f>SUMIFS(AR$361:AR$1971,$A$361:$A$1971,"co2",$B$361:$B$1971,$B2041)</f>
        <v/>
      </c>
      <c r="AS2041" s="54">
        <f>SUMIFS(AS$361:AS$1971,$A$361:$A$1971,"co2",$B$361:$B$1971,$B2041)</f>
        <v/>
      </c>
      <c r="AT2041" s="54">
        <f>SUMIFS(AT$361:AT$1971,$A$361:$A$1971,"co2",$B$361:$B$1971,$B2041)</f>
        <v/>
      </c>
      <c r="AU2041" s="54">
        <f>SUMIFS(AU$361:AU$1971,$A$361:$A$1971,"co2",$B$361:$B$1971,$B2041)</f>
        <v/>
      </c>
      <c r="AV2041" s="54">
        <f>SUMIFS(AV$361:AV$1971,$A$361:$A$1971,"co2",$B$361:$B$1971,$B2041)</f>
        <v/>
      </c>
      <c r="AW2041" s="54">
        <f>SUMIFS(AW$361:AW$1971,$A$361:$A$1971,"co2",$B$361:$B$1971,$B2041)</f>
        <v/>
      </c>
      <c r="AX2041" s="54">
        <f>SUMIFS(AX$361:AX$1971,$A$361:$A$1971,"co2",$B$361:$B$1971,$B2041)</f>
        <v/>
      </c>
      <c r="AY2041" s="54">
        <f>SUMIFS(AY$361:AY$1971,$A$361:$A$1971,"co2",$B$361:$B$1971,$B2041)</f>
        <v/>
      </c>
    </row>
    <row r="2042" hidden="1" outlineLevel="1">
      <c r="A2042" s="14" t="inlineStr">
        <is>
          <t>co2</t>
        </is>
      </c>
      <c r="B2042" s="14" t="inlineStr">
        <is>
          <t>lpg</t>
        </is>
      </c>
      <c r="C2042" s="14" t="inlineStr">
        <is>
          <t>all</t>
        </is>
      </c>
      <c r="H2042" s="14">
        <f>INDEX(Variables!$B$5:$B$105,MATCH($A2042,Variables!$A$5:$A$105,0))&amp;IF($C2042="",""," | "&amp;INDEX(Mapping!$B$5:$B$26,MATCH($C2042,Mapping!$A$5:$A$26,0))&amp;" | "&amp;INDEX(Mapping!$B$30:$B$41,MATCH($B2042,Mapping!$A$30:$A$41,0)))</f>
        <v/>
      </c>
      <c r="I2042" s="14">
        <f>INDEX(Variables!$C$5:$C$105,MATCH($A2042,Variables!$A$5:$A$105,0))</f>
        <v/>
      </c>
      <c r="J2042" s="14">
        <f>INDEX(Variables!$E$5:$E$105,MATCH($A2042,Variables!$A$5:$A$105,0))</f>
        <v/>
      </c>
      <c r="K2042" s="11">
        <f>LOWER(Settings!$C$4)&amp;".mit."&amp;$A2042&amp;IF($C2042="","","."&amp;$C2042&amp;"."&amp;$B2042)&amp;IF(INDEX(Variables!$D$5:$D$105,MATCH($A2042,Variables!$A$5:$A$105,0))="","","."&amp;INDEX(Variables!$D$5:$D$105,MATCH($A2042,Variables!$A$5:$A$105,0)))&amp;"."&amp;K$5</f>
        <v/>
      </c>
      <c r="L2042" s="53">
        <f>SUMIFS(L$361:L$1971,$A$361:$A$1971,"co2",$B$361:$B$1971,$B2042)</f>
        <v/>
      </c>
      <c r="M2042" s="54">
        <f>SUMIFS(M$361:M$1971,$A$361:$A$1971,"co2",$B$361:$B$1971,$B2042)</f>
        <v/>
      </c>
      <c r="N2042" s="54">
        <f>SUMIFS(N$361:N$1971,$A$361:$A$1971,"co2",$B$361:$B$1971,$B2042)</f>
        <v/>
      </c>
      <c r="O2042" s="54">
        <f>SUMIFS(O$361:O$1971,$A$361:$A$1971,"co2",$B$361:$B$1971,$B2042)</f>
        <v/>
      </c>
      <c r="P2042" s="54">
        <f>SUMIFS(P$361:P$1971,$A$361:$A$1971,"co2",$B$361:$B$1971,$B2042)</f>
        <v/>
      </c>
      <c r="Q2042" s="54">
        <f>SUMIFS(Q$361:Q$1971,$A$361:$A$1971,"co2",$B$361:$B$1971,$B2042)</f>
        <v/>
      </c>
      <c r="R2042" s="54">
        <f>SUMIFS(R$361:R$1971,$A$361:$A$1971,"co2",$B$361:$B$1971,$B2042)</f>
        <v/>
      </c>
      <c r="S2042" s="54">
        <f>SUMIFS(S$361:S$1971,$A$361:$A$1971,"co2",$B$361:$B$1971,$B2042)</f>
        <v/>
      </c>
      <c r="T2042" s="54">
        <f>SUMIFS(T$361:T$1971,$A$361:$A$1971,"co2",$B$361:$B$1971,$B2042)</f>
        <v/>
      </c>
      <c r="U2042" s="54">
        <f>SUMIFS(U$361:U$1971,$A$361:$A$1971,"co2",$B$361:$B$1971,$B2042)</f>
        <v/>
      </c>
      <c r="V2042" s="54">
        <f>SUMIFS(V$361:V$1971,$A$361:$A$1971,"co2",$B$361:$B$1971,$B2042)</f>
        <v/>
      </c>
      <c r="W2042" s="54">
        <f>SUMIFS(W$361:W$1971,$A$361:$A$1971,"co2",$B$361:$B$1971,$B2042)</f>
        <v/>
      </c>
      <c r="X2042" s="54">
        <f>SUMIFS(X$361:X$1971,$A$361:$A$1971,"co2",$B$361:$B$1971,$B2042)</f>
        <v/>
      </c>
      <c r="Y2042" s="54">
        <f>SUMIFS(Y$361:Y$1971,$A$361:$A$1971,"co2",$B$361:$B$1971,$B2042)</f>
        <v/>
      </c>
      <c r="Z2042" s="54">
        <f>SUMIFS(Z$361:Z$1971,$A$361:$A$1971,"co2",$B$361:$B$1971,$B2042)</f>
        <v/>
      </c>
      <c r="AA2042" s="54">
        <f>SUMIFS(AA$361:AA$1971,$A$361:$A$1971,"co2",$B$361:$B$1971,$B2042)</f>
        <v/>
      </c>
      <c r="AB2042" s="54">
        <f>SUMIFS(AB$361:AB$1971,$A$361:$A$1971,"co2",$B$361:$B$1971,$B2042)</f>
        <v/>
      </c>
      <c r="AC2042" s="54">
        <f>SUMIFS(AC$361:AC$1971,$A$361:$A$1971,"co2",$B$361:$B$1971,$B2042)</f>
        <v/>
      </c>
      <c r="AD2042" s="54">
        <f>SUMIFS(AD$361:AD$1971,$A$361:$A$1971,"co2",$B$361:$B$1971,$B2042)</f>
        <v/>
      </c>
      <c r="AF2042" s="11">
        <f>LOWER(Settings!$C$4)&amp;".mit."&amp;$A2042&amp;IF($C2042="","","."&amp;$C2042&amp;"."&amp;$B2042)&amp;IF(INDEX(Variables!$D$5:$D$105,MATCH($A2042,Variables!$A$5:$A$105,0))="","","."&amp;INDEX(Variables!$D$5:$D$105,MATCH($A2042,Variables!$A$5:$A$105,0)))&amp;"."&amp;AF$5</f>
        <v/>
      </c>
      <c r="AG2042" s="53">
        <f>SUMIFS(AG$361:AG$1971,$A$361:$A$1971,"co2",$B$361:$B$1971,$B2042)</f>
        <v/>
      </c>
      <c r="AH2042" s="54">
        <f>SUMIFS(AH$361:AH$1971,$A$361:$A$1971,"co2",$B$361:$B$1971,$B2042)</f>
        <v/>
      </c>
      <c r="AI2042" s="54">
        <f>SUMIFS(AI$361:AI$1971,$A$361:$A$1971,"co2",$B$361:$B$1971,$B2042)</f>
        <v/>
      </c>
      <c r="AJ2042" s="54">
        <f>SUMIFS(AJ$361:AJ$1971,$A$361:$A$1971,"co2",$B$361:$B$1971,$B2042)</f>
        <v/>
      </c>
      <c r="AK2042" s="54">
        <f>SUMIFS(AK$361:AK$1971,$A$361:$A$1971,"co2",$B$361:$B$1971,$B2042)</f>
        <v/>
      </c>
      <c r="AL2042" s="54">
        <f>SUMIFS(AL$361:AL$1971,$A$361:$A$1971,"co2",$B$361:$B$1971,$B2042)</f>
        <v/>
      </c>
      <c r="AM2042" s="54">
        <f>SUMIFS(AM$361:AM$1971,$A$361:$A$1971,"co2",$B$361:$B$1971,$B2042)</f>
        <v/>
      </c>
      <c r="AN2042" s="54">
        <f>SUMIFS(AN$361:AN$1971,$A$361:$A$1971,"co2",$B$361:$B$1971,$B2042)</f>
        <v/>
      </c>
      <c r="AO2042" s="54">
        <f>SUMIFS(AO$361:AO$1971,$A$361:$A$1971,"co2",$B$361:$B$1971,$B2042)</f>
        <v/>
      </c>
      <c r="AP2042" s="54">
        <f>SUMIFS(AP$361:AP$1971,$A$361:$A$1971,"co2",$B$361:$B$1971,$B2042)</f>
        <v/>
      </c>
      <c r="AQ2042" s="54">
        <f>SUMIFS(AQ$361:AQ$1971,$A$361:$A$1971,"co2",$B$361:$B$1971,$B2042)</f>
        <v/>
      </c>
      <c r="AR2042" s="54">
        <f>SUMIFS(AR$361:AR$1971,$A$361:$A$1971,"co2",$B$361:$B$1971,$B2042)</f>
        <v/>
      </c>
      <c r="AS2042" s="54">
        <f>SUMIFS(AS$361:AS$1971,$A$361:$A$1971,"co2",$B$361:$B$1971,$B2042)</f>
        <v/>
      </c>
      <c r="AT2042" s="54">
        <f>SUMIFS(AT$361:AT$1971,$A$361:$A$1971,"co2",$B$361:$B$1971,$B2042)</f>
        <v/>
      </c>
      <c r="AU2042" s="54">
        <f>SUMIFS(AU$361:AU$1971,$A$361:$A$1971,"co2",$B$361:$B$1971,$B2042)</f>
        <v/>
      </c>
      <c r="AV2042" s="54">
        <f>SUMIFS(AV$361:AV$1971,$A$361:$A$1971,"co2",$B$361:$B$1971,$B2042)</f>
        <v/>
      </c>
      <c r="AW2042" s="54">
        <f>SUMIFS(AW$361:AW$1971,$A$361:$A$1971,"co2",$B$361:$B$1971,$B2042)</f>
        <v/>
      </c>
      <c r="AX2042" s="54">
        <f>SUMIFS(AX$361:AX$1971,$A$361:$A$1971,"co2",$B$361:$B$1971,$B2042)</f>
        <v/>
      </c>
      <c r="AY2042" s="54">
        <f>SUMIFS(AY$361:AY$1971,$A$361:$A$1971,"co2",$B$361:$B$1971,$B2042)</f>
        <v/>
      </c>
    </row>
    <row r="2043" hidden="1" outlineLevel="1">
      <c r="A2043" s="14" t="inlineStr">
        <is>
          <t>co2</t>
        </is>
      </c>
      <c r="B2043" s="14" t="inlineStr">
        <is>
          <t>ker</t>
        </is>
      </c>
      <c r="C2043" s="14" t="inlineStr">
        <is>
          <t>all</t>
        </is>
      </c>
      <c r="H2043" s="14">
        <f>INDEX(Variables!$B$5:$B$105,MATCH($A2043,Variables!$A$5:$A$105,0))&amp;IF($C2043="",""," | "&amp;INDEX(Mapping!$B$5:$B$26,MATCH($C2043,Mapping!$A$5:$A$26,0))&amp;" | "&amp;INDEX(Mapping!$B$30:$B$41,MATCH($B2043,Mapping!$A$30:$A$41,0)))</f>
        <v/>
      </c>
      <c r="I2043" s="14">
        <f>INDEX(Variables!$C$5:$C$105,MATCH($A2043,Variables!$A$5:$A$105,0))</f>
        <v/>
      </c>
      <c r="J2043" s="14">
        <f>INDEX(Variables!$E$5:$E$105,MATCH($A2043,Variables!$A$5:$A$105,0))</f>
        <v/>
      </c>
      <c r="K2043" s="11">
        <f>LOWER(Settings!$C$4)&amp;".mit."&amp;$A2043&amp;IF($C2043="","","."&amp;$C2043&amp;"."&amp;$B2043)&amp;IF(INDEX(Variables!$D$5:$D$105,MATCH($A2043,Variables!$A$5:$A$105,0))="","","."&amp;INDEX(Variables!$D$5:$D$105,MATCH($A2043,Variables!$A$5:$A$105,0)))&amp;"."&amp;K$5</f>
        <v/>
      </c>
      <c r="L2043" s="53">
        <f>SUMIFS(L$361:L$1971,$A$361:$A$1971,"co2",$B$361:$B$1971,$B2043)</f>
        <v/>
      </c>
      <c r="M2043" s="54">
        <f>SUMIFS(M$361:M$1971,$A$361:$A$1971,"co2",$B$361:$B$1971,$B2043)</f>
        <v/>
      </c>
      <c r="N2043" s="54">
        <f>SUMIFS(N$361:N$1971,$A$361:$A$1971,"co2",$B$361:$B$1971,$B2043)</f>
        <v/>
      </c>
      <c r="O2043" s="54">
        <f>SUMIFS(O$361:O$1971,$A$361:$A$1971,"co2",$B$361:$B$1971,$B2043)</f>
        <v/>
      </c>
      <c r="P2043" s="54">
        <f>SUMIFS(P$361:P$1971,$A$361:$A$1971,"co2",$B$361:$B$1971,$B2043)</f>
        <v/>
      </c>
      <c r="Q2043" s="54">
        <f>SUMIFS(Q$361:Q$1971,$A$361:$A$1971,"co2",$B$361:$B$1971,$B2043)</f>
        <v/>
      </c>
      <c r="R2043" s="54">
        <f>SUMIFS(R$361:R$1971,$A$361:$A$1971,"co2",$B$361:$B$1971,$B2043)</f>
        <v/>
      </c>
      <c r="S2043" s="54">
        <f>SUMIFS(S$361:S$1971,$A$361:$A$1971,"co2",$B$361:$B$1971,$B2043)</f>
        <v/>
      </c>
      <c r="T2043" s="54">
        <f>SUMIFS(T$361:T$1971,$A$361:$A$1971,"co2",$B$361:$B$1971,$B2043)</f>
        <v/>
      </c>
      <c r="U2043" s="54">
        <f>SUMIFS(U$361:U$1971,$A$361:$A$1971,"co2",$B$361:$B$1971,$B2043)</f>
        <v/>
      </c>
      <c r="V2043" s="54">
        <f>SUMIFS(V$361:V$1971,$A$361:$A$1971,"co2",$B$361:$B$1971,$B2043)</f>
        <v/>
      </c>
      <c r="W2043" s="54">
        <f>SUMIFS(W$361:W$1971,$A$361:$A$1971,"co2",$B$361:$B$1971,$B2043)</f>
        <v/>
      </c>
      <c r="X2043" s="54">
        <f>SUMIFS(X$361:X$1971,$A$361:$A$1971,"co2",$B$361:$B$1971,$B2043)</f>
        <v/>
      </c>
      <c r="Y2043" s="54">
        <f>SUMIFS(Y$361:Y$1971,$A$361:$A$1971,"co2",$B$361:$B$1971,$B2043)</f>
        <v/>
      </c>
      <c r="Z2043" s="54">
        <f>SUMIFS(Z$361:Z$1971,$A$361:$A$1971,"co2",$B$361:$B$1971,$B2043)</f>
        <v/>
      </c>
      <c r="AA2043" s="54">
        <f>SUMIFS(AA$361:AA$1971,$A$361:$A$1971,"co2",$B$361:$B$1971,$B2043)</f>
        <v/>
      </c>
      <c r="AB2043" s="54">
        <f>SUMIFS(AB$361:AB$1971,$A$361:$A$1971,"co2",$B$361:$B$1971,$B2043)</f>
        <v/>
      </c>
      <c r="AC2043" s="54">
        <f>SUMIFS(AC$361:AC$1971,$A$361:$A$1971,"co2",$B$361:$B$1971,$B2043)</f>
        <v/>
      </c>
      <c r="AD2043" s="54">
        <f>SUMIFS(AD$361:AD$1971,$A$361:$A$1971,"co2",$B$361:$B$1971,$B2043)</f>
        <v/>
      </c>
      <c r="AF2043" s="11">
        <f>LOWER(Settings!$C$4)&amp;".mit."&amp;$A2043&amp;IF($C2043="","","."&amp;$C2043&amp;"."&amp;$B2043)&amp;IF(INDEX(Variables!$D$5:$D$105,MATCH($A2043,Variables!$A$5:$A$105,0))="","","."&amp;INDEX(Variables!$D$5:$D$105,MATCH($A2043,Variables!$A$5:$A$105,0)))&amp;"."&amp;AF$5</f>
        <v/>
      </c>
      <c r="AG2043" s="53">
        <f>SUMIFS(AG$361:AG$1971,$A$361:$A$1971,"co2",$B$361:$B$1971,$B2043)</f>
        <v/>
      </c>
      <c r="AH2043" s="54">
        <f>SUMIFS(AH$361:AH$1971,$A$361:$A$1971,"co2",$B$361:$B$1971,$B2043)</f>
        <v/>
      </c>
      <c r="AI2043" s="54">
        <f>SUMIFS(AI$361:AI$1971,$A$361:$A$1971,"co2",$B$361:$B$1971,$B2043)</f>
        <v/>
      </c>
      <c r="AJ2043" s="54">
        <f>SUMIFS(AJ$361:AJ$1971,$A$361:$A$1971,"co2",$B$361:$B$1971,$B2043)</f>
        <v/>
      </c>
      <c r="AK2043" s="54">
        <f>SUMIFS(AK$361:AK$1971,$A$361:$A$1971,"co2",$B$361:$B$1971,$B2043)</f>
        <v/>
      </c>
      <c r="AL2043" s="54">
        <f>SUMIFS(AL$361:AL$1971,$A$361:$A$1971,"co2",$B$361:$B$1971,$B2043)</f>
        <v/>
      </c>
      <c r="AM2043" s="54">
        <f>SUMIFS(AM$361:AM$1971,$A$361:$A$1971,"co2",$B$361:$B$1971,$B2043)</f>
        <v/>
      </c>
      <c r="AN2043" s="54">
        <f>SUMIFS(AN$361:AN$1971,$A$361:$A$1971,"co2",$B$361:$B$1971,$B2043)</f>
        <v/>
      </c>
      <c r="AO2043" s="54">
        <f>SUMIFS(AO$361:AO$1971,$A$361:$A$1971,"co2",$B$361:$B$1971,$B2043)</f>
        <v/>
      </c>
      <c r="AP2043" s="54">
        <f>SUMIFS(AP$361:AP$1971,$A$361:$A$1971,"co2",$B$361:$B$1971,$B2043)</f>
        <v/>
      </c>
      <c r="AQ2043" s="54">
        <f>SUMIFS(AQ$361:AQ$1971,$A$361:$A$1971,"co2",$B$361:$B$1971,$B2043)</f>
        <v/>
      </c>
      <c r="AR2043" s="54">
        <f>SUMIFS(AR$361:AR$1971,$A$361:$A$1971,"co2",$B$361:$B$1971,$B2043)</f>
        <v/>
      </c>
      <c r="AS2043" s="54">
        <f>SUMIFS(AS$361:AS$1971,$A$361:$A$1971,"co2",$B$361:$B$1971,$B2043)</f>
        <v/>
      </c>
      <c r="AT2043" s="54">
        <f>SUMIFS(AT$361:AT$1971,$A$361:$A$1971,"co2",$B$361:$B$1971,$B2043)</f>
        <v/>
      </c>
      <c r="AU2043" s="54">
        <f>SUMIFS(AU$361:AU$1971,$A$361:$A$1971,"co2",$B$361:$B$1971,$B2043)</f>
        <v/>
      </c>
      <c r="AV2043" s="54">
        <f>SUMIFS(AV$361:AV$1971,$A$361:$A$1971,"co2",$B$361:$B$1971,$B2043)</f>
        <v/>
      </c>
      <c r="AW2043" s="54">
        <f>SUMIFS(AW$361:AW$1971,$A$361:$A$1971,"co2",$B$361:$B$1971,$B2043)</f>
        <v/>
      </c>
      <c r="AX2043" s="54">
        <f>SUMIFS(AX$361:AX$1971,$A$361:$A$1971,"co2",$B$361:$B$1971,$B2043)</f>
        <v/>
      </c>
      <c r="AY2043" s="54">
        <f>SUMIFS(AY$361:AY$1971,$A$361:$A$1971,"co2",$B$361:$B$1971,$B2043)</f>
        <v/>
      </c>
    </row>
    <row r="2044" hidden="1" outlineLevel="1">
      <c r="A2044" s="14" t="inlineStr">
        <is>
          <t>co2</t>
        </is>
      </c>
      <c r="B2044" s="14" t="inlineStr">
        <is>
          <t>oop</t>
        </is>
      </c>
      <c r="C2044" s="14" t="inlineStr">
        <is>
          <t>all</t>
        </is>
      </c>
      <c r="H2044" s="14">
        <f>INDEX(Variables!$B$5:$B$105,MATCH($A2044,Variables!$A$5:$A$105,0))&amp;IF($C2044="",""," | "&amp;INDEX(Mapping!$B$5:$B$26,MATCH($C2044,Mapping!$A$5:$A$26,0))&amp;" | "&amp;INDEX(Mapping!$B$30:$B$41,MATCH($B2044,Mapping!$A$30:$A$41,0)))</f>
        <v/>
      </c>
      <c r="I2044" s="14">
        <f>INDEX(Variables!$C$5:$C$105,MATCH($A2044,Variables!$A$5:$A$105,0))</f>
        <v/>
      </c>
      <c r="J2044" s="14">
        <f>INDEX(Variables!$E$5:$E$105,MATCH($A2044,Variables!$A$5:$A$105,0))</f>
        <v/>
      </c>
      <c r="K2044" s="11">
        <f>LOWER(Settings!$C$4)&amp;".mit."&amp;$A2044&amp;IF($C2044="","","."&amp;$C2044&amp;"."&amp;$B2044)&amp;IF(INDEX(Variables!$D$5:$D$105,MATCH($A2044,Variables!$A$5:$A$105,0))="","","."&amp;INDEX(Variables!$D$5:$D$105,MATCH($A2044,Variables!$A$5:$A$105,0)))&amp;"."&amp;K$5</f>
        <v/>
      </c>
      <c r="L2044" s="53">
        <f>SUMIFS(L$361:L$1971,$A$361:$A$1971,"co2",$B$361:$B$1971,$B2044)</f>
        <v/>
      </c>
      <c r="M2044" s="54">
        <f>SUMIFS(M$361:M$1971,$A$361:$A$1971,"co2",$B$361:$B$1971,$B2044)</f>
        <v/>
      </c>
      <c r="N2044" s="54">
        <f>SUMIFS(N$361:N$1971,$A$361:$A$1971,"co2",$B$361:$B$1971,$B2044)</f>
        <v/>
      </c>
      <c r="O2044" s="54">
        <f>SUMIFS(O$361:O$1971,$A$361:$A$1971,"co2",$B$361:$B$1971,$B2044)</f>
        <v/>
      </c>
      <c r="P2044" s="54">
        <f>SUMIFS(P$361:P$1971,$A$361:$A$1971,"co2",$B$361:$B$1971,$B2044)</f>
        <v/>
      </c>
      <c r="Q2044" s="54">
        <f>SUMIFS(Q$361:Q$1971,$A$361:$A$1971,"co2",$B$361:$B$1971,$B2044)</f>
        <v/>
      </c>
      <c r="R2044" s="54">
        <f>SUMIFS(R$361:R$1971,$A$361:$A$1971,"co2",$B$361:$B$1971,$B2044)</f>
        <v/>
      </c>
      <c r="S2044" s="54">
        <f>SUMIFS(S$361:S$1971,$A$361:$A$1971,"co2",$B$361:$B$1971,$B2044)</f>
        <v/>
      </c>
      <c r="T2044" s="54">
        <f>SUMIFS(T$361:T$1971,$A$361:$A$1971,"co2",$B$361:$B$1971,$B2044)</f>
        <v/>
      </c>
      <c r="U2044" s="54">
        <f>SUMIFS(U$361:U$1971,$A$361:$A$1971,"co2",$B$361:$B$1971,$B2044)</f>
        <v/>
      </c>
      <c r="V2044" s="54">
        <f>SUMIFS(V$361:V$1971,$A$361:$A$1971,"co2",$B$361:$B$1971,$B2044)</f>
        <v/>
      </c>
      <c r="W2044" s="54">
        <f>SUMIFS(W$361:W$1971,$A$361:$A$1971,"co2",$B$361:$B$1971,$B2044)</f>
        <v/>
      </c>
      <c r="X2044" s="54">
        <f>SUMIFS(X$361:X$1971,$A$361:$A$1971,"co2",$B$361:$B$1971,$B2044)</f>
        <v/>
      </c>
      <c r="Y2044" s="54">
        <f>SUMIFS(Y$361:Y$1971,$A$361:$A$1971,"co2",$B$361:$B$1971,$B2044)</f>
        <v/>
      </c>
      <c r="Z2044" s="54">
        <f>SUMIFS(Z$361:Z$1971,$A$361:$A$1971,"co2",$B$361:$B$1971,$B2044)</f>
        <v/>
      </c>
      <c r="AA2044" s="54">
        <f>SUMIFS(AA$361:AA$1971,$A$361:$A$1971,"co2",$B$361:$B$1971,$B2044)</f>
        <v/>
      </c>
      <c r="AB2044" s="54">
        <f>SUMIFS(AB$361:AB$1971,$A$361:$A$1971,"co2",$B$361:$B$1971,$B2044)</f>
        <v/>
      </c>
      <c r="AC2044" s="54">
        <f>SUMIFS(AC$361:AC$1971,$A$361:$A$1971,"co2",$B$361:$B$1971,$B2044)</f>
        <v/>
      </c>
      <c r="AD2044" s="54">
        <f>SUMIFS(AD$361:AD$1971,$A$361:$A$1971,"co2",$B$361:$B$1971,$B2044)</f>
        <v/>
      </c>
      <c r="AF2044" s="11">
        <f>LOWER(Settings!$C$4)&amp;".mit."&amp;$A2044&amp;IF($C2044="","","."&amp;$C2044&amp;"."&amp;$B2044)&amp;IF(INDEX(Variables!$D$5:$D$105,MATCH($A2044,Variables!$A$5:$A$105,0))="","","."&amp;INDEX(Variables!$D$5:$D$105,MATCH($A2044,Variables!$A$5:$A$105,0)))&amp;"."&amp;AF$5</f>
        <v/>
      </c>
      <c r="AG2044" s="53">
        <f>SUMIFS(AG$361:AG$1971,$A$361:$A$1971,"co2",$B$361:$B$1971,$B2044)</f>
        <v/>
      </c>
      <c r="AH2044" s="54">
        <f>SUMIFS(AH$361:AH$1971,$A$361:$A$1971,"co2",$B$361:$B$1971,$B2044)</f>
        <v/>
      </c>
      <c r="AI2044" s="54">
        <f>SUMIFS(AI$361:AI$1971,$A$361:$A$1971,"co2",$B$361:$B$1971,$B2044)</f>
        <v/>
      </c>
      <c r="AJ2044" s="54">
        <f>SUMIFS(AJ$361:AJ$1971,$A$361:$A$1971,"co2",$B$361:$B$1971,$B2044)</f>
        <v/>
      </c>
      <c r="AK2044" s="54">
        <f>SUMIFS(AK$361:AK$1971,$A$361:$A$1971,"co2",$B$361:$B$1971,$B2044)</f>
        <v/>
      </c>
      <c r="AL2044" s="54">
        <f>SUMIFS(AL$361:AL$1971,$A$361:$A$1971,"co2",$B$361:$B$1971,$B2044)</f>
        <v/>
      </c>
      <c r="AM2044" s="54">
        <f>SUMIFS(AM$361:AM$1971,$A$361:$A$1971,"co2",$B$361:$B$1971,$B2044)</f>
        <v/>
      </c>
      <c r="AN2044" s="54">
        <f>SUMIFS(AN$361:AN$1971,$A$361:$A$1971,"co2",$B$361:$B$1971,$B2044)</f>
        <v/>
      </c>
      <c r="AO2044" s="54">
        <f>SUMIFS(AO$361:AO$1971,$A$361:$A$1971,"co2",$B$361:$B$1971,$B2044)</f>
        <v/>
      </c>
      <c r="AP2044" s="54">
        <f>SUMIFS(AP$361:AP$1971,$A$361:$A$1971,"co2",$B$361:$B$1971,$B2044)</f>
        <v/>
      </c>
      <c r="AQ2044" s="54">
        <f>SUMIFS(AQ$361:AQ$1971,$A$361:$A$1971,"co2",$B$361:$B$1971,$B2044)</f>
        <v/>
      </c>
      <c r="AR2044" s="54">
        <f>SUMIFS(AR$361:AR$1971,$A$361:$A$1971,"co2",$B$361:$B$1971,$B2044)</f>
        <v/>
      </c>
      <c r="AS2044" s="54">
        <f>SUMIFS(AS$361:AS$1971,$A$361:$A$1971,"co2",$B$361:$B$1971,$B2044)</f>
        <v/>
      </c>
      <c r="AT2044" s="54">
        <f>SUMIFS(AT$361:AT$1971,$A$361:$A$1971,"co2",$B$361:$B$1971,$B2044)</f>
        <v/>
      </c>
      <c r="AU2044" s="54">
        <f>SUMIFS(AU$361:AU$1971,$A$361:$A$1971,"co2",$B$361:$B$1971,$B2044)</f>
        <v/>
      </c>
      <c r="AV2044" s="54">
        <f>SUMIFS(AV$361:AV$1971,$A$361:$A$1971,"co2",$B$361:$B$1971,$B2044)</f>
        <v/>
      </c>
      <c r="AW2044" s="54">
        <f>SUMIFS(AW$361:AW$1971,$A$361:$A$1971,"co2",$B$361:$B$1971,$B2044)</f>
        <v/>
      </c>
      <c r="AX2044" s="54">
        <f>SUMIFS(AX$361:AX$1971,$A$361:$A$1971,"co2",$B$361:$B$1971,$B2044)</f>
        <v/>
      </c>
      <c r="AY2044" s="54">
        <f>SUMIFS(AY$361:AY$1971,$A$361:$A$1971,"co2",$B$361:$B$1971,$B2044)</f>
        <v/>
      </c>
    </row>
    <row r="2045" hidden="1" outlineLevel="1">
      <c r="A2045" s="14" t="inlineStr">
        <is>
          <t>co2</t>
        </is>
      </c>
      <c r="B2045" s="14" t="inlineStr">
        <is>
          <t>bio</t>
        </is>
      </c>
      <c r="C2045" s="14" t="inlineStr">
        <is>
          <t>all</t>
        </is>
      </c>
      <c r="H2045" s="14">
        <f>INDEX(Variables!$B$5:$B$105,MATCH($A2045,Variables!$A$5:$A$105,0))&amp;IF($C2045="",""," | "&amp;INDEX(Mapping!$B$5:$B$26,MATCH($C2045,Mapping!$A$5:$A$26,0))&amp;" | "&amp;INDEX(Mapping!$B$30:$B$41,MATCH($B2045,Mapping!$A$30:$A$41,0)))</f>
        <v/>
      </c>
      <c r="I2045" s="14">
        <f>INDEX(Variables!$C$5:$C$105,MATCH($A2045,Variables!$A$5:$A$105,0))</f>
        <v/>
      </c>
      <c r="J2045" s="14">
        <f>INDEX(Variables!$E$5:$E$105,MATCH($A2045,Variables!$A$5:$A$105,0))</f>
        <v/>
      </c>
      <c r="K2045" s="11">
        <f>LOWER(Settings!$C$4)&amp;".mit."&amp;$A2045&amp;IF($C2045="","","."&amp;$C2045&amp;"."&amp;$B2045)&amp;IF(INDEX(Variables!$D$5:$D$105,MATCH($A2045,Variables!$A$5:$A$105,0))="","","."&amp;INDEX(Variables!$D$5:$D$105,MATCH($A2045,Variables!$A$5:$A$105,0)))&amp;"."&amp;K$5</f>
        <v/>
      </c>
      <c r="L2045" s="53">
        <f>SUMIFS(L$361:L$1971,$A$361:$A$1971,"co2",$B$361:$B$1971,$B2045)</f>
        <v/>
      </c>
      <c r="M2045" s="54">
        <f>SUMIFS(M$361:M$1971,$A$361:$A$1971,"co2",$B$361:$B$1971,$B2045)</f>
        <v/>
      </c>
      <c r="N2045" s="54">
        <f>SUMIFS(N$361:N$1971,$A$361:$A$1971,"co2",$B$361:$B$1971,$B2045)</f>
        <v/>
      </c>
      <c r="O2045" s="54">
        <f>SUMIFS(O$361:O$1971,$A$361:$A$1971,"co2",$B$361:$B$1971,$B2045)</f>
        <v/>
      </c>
      <c r="P2045" s="54">
        <f>SUMIFS(P$361:P$1971,$A$361:$A$1971,"co2",$B$361:$B$1971,$B2045)</f>
        <v/>
      </c>
      <c r="Q2045" s="54">
        <f>SUMIFS(Q$361:Q$1971,$A$361:$A$1971,"co2",$B$361:$B$1971,$B2045)</f>
        <v/>
      </c>
      <c r="R2045" s="54">
        <f>SUMIFS(R$361:R$1971,$A$361:$A$1971,"co2",$B$361:$B$1971,$B2045)</f>
        <v/>
      </c>
      <c r="S2045" s="54">
        <f>SUMIFS(S$361:S$1971,$A$361:$A$1971,"co2",$B$361:$B$1971,$B2045)</f>
        <v/>
      </c>
      <c r="T2045" s="54">
        <f>SUMIFS(T$361:T$1971,$A$361:$A$1971,"co2",$B$361:$B$1971,$B2045)</f>
        <v/>
      </c>
      <c r="U2045" s="54">
        <f>SUMIFS(U$361:U$1971,$A$361:$A$1971,"co2",$B$361:$B$1971,$B2045)</f>
        <v/>
      </c>
      <c r="V2045" s="54">
        <f>SUMIFS(V$361:V$1971,$A$361:$A$1971,"co2",$B$361:$B$1971,$B2045)</f>
        <v/>
      </c>
      <c r="W2045" s="54">
        <f>SUMIFS(W$361:W$1971,$A$361:$A$1971,"co2",$B$361:$B$1971,$B2045)</f>
        <v/>
      </c>
      <c r="X2045" s="54">
        <f>SUMIFS(X$361:X$1971,$A$361:$A$1971,"co2",$B$361:$B$1971,$B2045)</f>
        <v/>
      </c>
      <c r="Y2045" s="54">
        <f>SUMIFS(Y$361:Y$1971,$A$361:$A$1971,"co2",$B$361:$B$1971,$B2045)</f>
        <v/>
      </c>
      <c r="Z2045" s="54">
        <f>SUMIFS(Z$361:Z$1971,$A$361:$A$1971,"co2",$B$361:$B$1971,$B2045)</f>
        <v/>
      </c>
      <c r="AA2045" s="54">
        <f>SUMIFS(AA$361:AA$1971,$A$361:$A$1971,"co2",$B$361:$B$1971,$B2045)</f>
        <v/>
      </c>
      <c r="AB2045" s="54">
        <f>SUMIFS(AB$361:AB$1971,$A$361:$A$1971,"co2",$B$361:$B$1971,$B2045)</f>
        <v/>
      </c>
      <c r="AC2045" s="54">
        <f>SUMIFS(AC$361:AC$1971,$A$361:$A$1971,"co2",$B$361:$B$1971,$B2045)</f>
        <v/>
      </c>
      <c r="AD2045" s="54">
        <f>SUMIFS(AD$361:AD$1971,$A$361:$A$1971,"co2",$B$361:$B$1971,$B2045)</f>
        <v/>
      </c>
      <c r="AF2045" s="11">
        <f>LOWER(Settings!$C$4)&amp;".mit."&amp;$A2045&amp;IF($C2045="","","."&amp;$C2045&amp;"."&amp;$B2045)&amp;IF(INDEX(Variables!$D$5:$D$105,MATCH($A2045,Variables!$A$5:$A$105,0))="","","."&amp;INDEX(Variables!$D$5:$D$105,MATCH($A2045,Variables!$A$5:$A$105,0)))&amp;"."&amp;AF$5</f>
        <v/>
      </c>
      <c r="AG2045" s="53">
        <f>SUMIFS(AG$361:AG$1971,$A$361:$A$1971,"co2",$B$361:$B$1971,$B2045)</f>
        <v/>
      </c>
      <c r="AH2045" s="54">
        <f>SUMIFS(AH$361:AH$1971,$A$361:$A$1971,"co2",$B$361:$B$1971,$B2045)</f>
        <v/>
      </c>
      <c r="AI2045" s="54">
        <f>SUMIFS(AI$361:AI$1971,$A$361:$A$1971,"co2",$B$361:$B$1971,$B2045)</f>
        <v/>
      </c>
      <c r="AJ2045" s="54">
        <f>SUMIFS(AJ$361:AJ$1971,$A$361:$A$1971,"co2",$B$361:$B$1971,$B2045)</f>
        <v/>
      </c>
      <c r="AK2045" s="54">
        <f>SUMIFS(AK$361:AK$1971,$A$361:$A$1971,"co2",$B$361:$B$1971,$B2045)</f>
        <v/>
      </c>
      <c r="AL2045" s="54">
        <f>SUMIFS(AL$361:AL$1971,$A$361:$A$1971,"co2",$B$361:$B$1971,$B2045)</f>
        <v/>
      </c>
      <c r="AM2045" s="54">
        <f>SUMIFS(AM$361:AM$1971,$A$361:$A$1971,"co2",$B$361:$B$1971,$B2045)</f>
        <v/>
      </c>
      <c r="AN2045" s="54">
        <f>SUMIFS(AN$361:AN$1971,$A$361:$A$1971,"co2",$B$361:$B$1971,$B2045)</f>
        <v/>
      </c>
      <c r="AO2045" s="54">
        <f>SUMIFS(AO$361:AO$1971,$A$361:$A$1971,"co2",$B$361:$B$1971,$B2045)</f>
        <v/>
      </c>
      <c r="AP2045" s="54">
        <f>SUMIFS(AP$361:AP$1971,$A$361:$A$1971,"co2",$B$361:$B$1971,$B2045)</f>
        <v/>
      </c>
      <c r="AQ2045" s="54">
        <f>SUMIFS(AQ$361:AQ$1971,$A$361:$A$1971,"co2",$B$361:$B$1971,$B2045)</f>
        <v/>
      </c>
      <c r="AR2045" s="54">
        <f>SUMIFS(AR$361:AR$1971,$A$361:$A$1971,"co2",$B$361:$B$1971,$B2045)</f>
        <v/>
      </c>
      <c r="AS2045" s="54">
        <f>SUMIFS(AS$361:AS$1971,$A$361:$A$1971,"co2",$B$361:$B$1971,$B2045)</f>
        <v/>
      </c>
      <c r="AT2045" s="54">
        <f>SUMIFS(AT$361:AT$1971,$A$361:$A$1971,"co2",$B$361:$B$1971,$B2045)</f>
        <v/>
      </c>
      <c r="AU2045" s="54">
        <f>SUMIFS(AU$361:AU$1971,$A$361:$A$1971,"co2",$B$361:$B$1971,$B2045)</f>
        <v/>
      </c>
      <c r="AV2045" s="54">
        <f>SUMIFS(AV$361:AV$1971,$A$361:$A$1971,"co2",$B$361:$B$1971,$B2045)</f>
        <v/>
      </c>
      <c r="AW2045" s="54">
        <f>SUMIFS(AW$361:AW$1971,$A$361:$A$1971,"co2",$B$361:$B$1971,$B2045)</f>
        <v/>
      </c>
      <c r="AX2045" s="54">
        <f>SUMIFS(AX$361:AX$1971,$A$361:$A$1971,"co2",$B$361:$B$1971,$B2045)</f>
        <v/>
      </c>
      <c r="AY2045" s="54">
        <f>SUMIFS(AY$361:AY$1971,$A$361:$A$1971,"co2",$B$361:$B$1971,$B2045)</f>
        <v/>
      </c>
    </row>
    <row r="2046" hidden="1" outlineLevel="1">
      <c r="A2046" s="14" t="inlineStr">
        <is>
          <t>co2.ref</t>
        </is>
      </c>
      <c r="B2046" s="14" t="inlineStr">
        <is>
          <t>all</t>
        </is>
      </c>
      <c r="C2046" s="14" t="inlineStr">
        <is>
          <t>all</t>
        </is>
      </c>
      <c r="H2046" s="14">
        <f>INDEX(Variables!$B$5:$B$105,MATCH($A2046,Variables!$A$5:$A$105,0))&amp;IF($C2046="",""," | "&amp;INDEX(Mapping!$B$5:$B$26,MATCH($C2046,Mapping!$A$5:$A$26,0))&amp;" | "&amp;INDEX(Mapping!$B$30:$B$41,MATCH($B2046,Mapping!$A$30:$A$41,0)))</f>
        <v/>
      </c>
      <c r="I2046" s="14">
        <f>INDEX(Variables!$C$5:$C$105,MATCH($A2046,Variables!$A$5:$A$105,0))</f>
        <v/>
      </c>
      <c r="J2046" s="14">
        <f>INDEX(Variables!$E$5:$E$105,MATCH($A2046,Variables!$A$5:$A$105,0))</f>
        <v/>
      </c>
      <c r="K2046" s="11">
        <f>LOWER(Settings!$C$4)&amp;".mit."&amp;$A2046&amp;IF($C2046="","","."&amp;$C2046&amp;"."&amp;$B2046)&amp;IF(INDEX(Variables!$D$5:$D$105,MATCH($A2046,Variables!$A$5:$A$105,0))="","","."&amp;INDEX(Variables!$D$5:$D$105,MATCH($A2046,Variables!$A$5:$A$105,0)))&amp;"."&amp;K$5</f>
        <v/>
      </c>
      <c r="L2046" s="53">
        <f>INDEX($K2033:$JB2033,MATCH(L$4,$K$4:$JB$4,0))</f>
        <v/>
      </c>
      <c r="M2046" s="54">
        <f>INDEX($K2033:$JB2033,MATCH(M$4,$K$4:$JB$4,0))</f>
        <v/>
      </c>
      <c r="N2046" s="54">
        <f>INDEX($K2033:$JB2033,MATCH(N$4,$K$4:$JB$4,0))</f>
        <v/>
      </c>
      <c r="O2046" s="54">
        <f>INDEX($K2033:$JB2033,MATCH(O$4,$K$4:$JB$4,0))</f>
        <v/>
      </c>
      <c r="P2046" s="54">
        <f>INDEX($K2033:$JB2033,MATCH(P$4,$K$4:$JB$4,0))</f>
        <v/>
      </c>
      <c r="Q2046" s="54">
        <f>INDEX($K2033:$JB2033,MATCH(Q$4,$K$4:$JB$4,0))</f>
        <v/>
      </c>
      <c r="R2046" s="54">
        <f>INDEX($K2033:$JB2033,MATCH(R$4,$K$4:$JB$4,0))</f>
        <v/>
      </c>
      <c r="S2046" s="54">
        <f>INDEX($K2033:$JB2033,MATCH(S$4,$K$4:$JB$4,0))</f>
        <v/>
      </c>
      <c r="T2046" s="54">
        <f>INDEX($K2033:$JB2033,MATCH(T$4,$K$4:$JB$4,0))</f>
        <v/>
      </c>
      <c r="U2046" s="54">
        <f>INDEX($K2033:$JB2033,MATCH(U$4,$K$4:$JB$4,0))</f>
        <v/>
      </c>
      <c r="V2046" s="54">
        <f>INDEX($K2033:$JB2033,MATCH(V$4,$K$4:$JB$4,0))</f>
        <v/>
      </c>
      <c r="W2046" s="54">
        <f>INDEX($K2033:$JB2033,MATCH(W$4,$K$4:$JB$4,0))</f>
        <v/>
      </c>
      <c r="X2046" s="54">
        <f>INDEX($K2033:$JB2033,MATCH(X$4,$K$4:$JB$4,0))</f>
        <v/>
      </c>
      <c r="Y2046" s="54">
        <f>INDEX($K2033:$JB2033,MATCH(Y$4,$K$4:$JB$4,0))</f>
        <v/>
      </c>
      <c r="Z2046" s="54">
        <f>INDEX($K2033:$JB2033,MATCH(Z$4,$K$4:$JB$4,0))</f>
        <v/>
      </c>
      <c r="AA2046" s="54">
        <f>INDEX($K2033:$JB2033,MATCH(AA$4,$K$4:$JB$4,0))</f>
        <v/>
      </c>
      <c r="AB2046" s="54">
        <f>INDEX($K2033:$JB2033,MATCH(AB$4,$K$4:$JB$4,0))</f>
        <v/>
      </c>
      <c r="AC2046" s="54">
        <f>INDEX($K2033:$JB2033,MATCH(AC$4,$K$4:$JB$4,0))</f>
        <v/>
      </c>
      <c r="AD2046" s="54">
        <f>INDEX($K2033:$JB2033,MATCH(AD$4,$K$4:$JB$4,0))</f>
        <v/>
      </c>
      <c r="AF2046" s="11">
        <f>LOWER(Settings!$C$4)&amp;".mit."&amp;$A2046&amp;IF($C2046="","","."&amp;$C2046&amp;"."&amp;$B2046)&amp;IF(INDEX(Variables!$D$5:$D$105,MATCH($A2046,Variables!$A$5:$A$105,0))="","","."&amp;INDEX(Variables!$D$5:$D$105,MATCH($A2046,Variables!$A$5:$A$105,0)))&amp;"."&amp;AF$5</f>
        <v/>
      </c>
      <c r="AG2046" s="53">
        <f>INDEX($K2033:$JB2033,MATCH(AG$4,$K$4:$JB$4,0))</f>
        <v/>
      </c>
      <c r="AH2046" s="54">
        <f>INDEX($K2033:$JB2033,MATCH(AH$4,$K$4:$JB$4,0))</f>
        <v/>
      </c>
      <c r="AI2046" s="54">
        <f>INDEX($K2033:$JB2033,MATCH(AI$4,$K$4:$JB$4,0))</f>
        <v/>
      </c>
      <c r="AJ2046" s="54">
        <f>INDEX($K2033:$JB2033,MATCH(AJ$4,$K$4:$JB$4,0))</f>
        <v/>
      </c>
      <c r="AK2046" s="54">
        <f>INDEX($K2033:$JB2033,MATCH(AK$4,$K$4:$JB$4,0))</f>
        <v/>
      </c>
      <c r="AL2046" s="54">
        <f>INDEX($K2033:$JB2033,MATCH(AL$4,$K$4:$JB$4,0))</f>
        <v/>
      </c>
      <c r="AM2046" s="54">
        <f>INDEX($K2033:$JB2033,MATCH(AM$4,$K$4:$JB$4,0))</f>
        <v/>
      </c>
      <c r="AN2046" s="54">
        <f>INDEX($K2033:$JB2033,MATCH(AN$4,$K$4:$JB$4,0))</f>
        <v/>
      </c>
      <c r="AO2046" s="54">
        <f>INDEX($K2033:$JB2033,MATCH(AO$4,$K$4:$JB$4,0))</f>
        <v/>
      </c>
      <c r="AP2046" s="54">
        <f>INDEX($K2033:$JB2033,MATCH(AP$4,$K$4:$JB$4,0))</f>
        <v/>
      </c>
      <c r="AQ2046" s="54">
        <f>INDEX($K2033:$JB2033,MATCH(AQ$4,$K$4:$JB$4,0))</f>
        <v/>
      </c>
      <c r="AR2046" s="54">
        <f>INDEX($K2033:$JB2033,MATCH(AR$4,$K$4:$JB$4,0))</f>
        <v/>
      </c>
      <c r="AS2046" s="54">
        <f>INDEX($K2033:$JB2033,MATCH(AS$4,$K$4:$JB$4,0))</f>
        <v/>
      </c>
      <c r="AT2046" s="54">
        <f>INDEX($K2033:$JB2033,MATCH(AT$4,$K$4:$JB$4,0))</f>
        <v/>
      </c>
      <c r="AU2046" s="54">
        <f>INDEX($K2033:$JB2033,MATCH(AU$4,$K$4:$JB$4,0))</f>
        <v/>
      </c>
      <c r="AV2046" s="54">
        <f>INDEX($K2033:$JB2033,MATCH(AV$4,$K$4:$JB$4,0))</f>
        <v/>
      </c>
      <c r="AW2046" s="54">
        <f>INDEX($K2033:$JB2033,MATCH(AW$4,$K$4:$JB$4,0))</f>
        <v/>
      </c>
      <c r="AX2046" s="54">
        <f>INDEX($K2033:$JB2033,MATCH(AX$4,$K$4:$JB$4,0))</f>
        <v/>
      </c>
      <c r="AY2046" s="54">
        <f>INDEX($K2033:$JB2033,MATCH(AY$4,$K$4:$JB$4,0))</f>
        <v/>
      </c>
    </row>
    <row r="2047" collapsed="1">
      <c r="A2047" s="1" t="inlineStr">
        <is>
          <t>co2.chg</t>
        </is>
      </c>
      <c r="B2047" s="1" t="inlineStr">
        <is>
          <t>all</t>
        </is>
      </c>
      <c r="C2047" s="1" t="inlineStr">
        <is>
          <t>all</t>
        </is>
      </c>
      <c r="H2047" s="1">
        <f>INDEX(Variables!$B$5:$B$105,MATCH($A2047,Variables!$A$5:$A$105,0))&amp;IF($C2047="",""," | "&amp;INDEX(Mapping!$B$5:$B$26,MATCH($C2047,Mapping!$A$5:$A$26,0))&amp;" | "&amp;INDEX(Mapping!$B$30:$B$41,MATCH($B2047,Mapping!$A$30:$A$41,0)))</f>
        <v/>
      </c>
      <c r="I2047" s="1">
        <f>INDEX(Variables!$C$5:$C$105,MATCH($A2047,Variables!$A$5:$A$105,0))</f>
        <v/>
      </c>
      <c r="J2047" s="1">
        <f>INDEX(Variables!$E$5:$E$105,MATCH($A2047,Variables!$A$5:$A$105,0))</f>
        <v/>
      </c>
      <c r="K2047" s="17">
        <f>LOWER(Settings!$C$4)&amp;".mit."&amp;$A2047&amp;IF($C2047="","","."&amp;$C2047&amp;"."&amp;$B2047)&amp;IF(INDEX(Variables!$D$5:$D$105,MATCH($A2047,Variables!$A$5:$A$105,0))="","","."&amp;INDEX(Variables!$D$5:$D$105,MATCH($A2047,Variables!$A$5:$A$105,0)))&amp;"."&amp;K$5</f>
        <v/>
      </c>
      <c r="L2047" s="51">
        <f>L2033-L2046</f>
        <v/>
      </c>
      <c r="M2047" s="52">
        <f>M2033-M2046</f>
        <v/>
      </c>
      <c r="N2047" s="52">
        <f>N2033-N2046</f>
        <v/>
      </c>
      <c r="O2047" s="52">
        <f>O2033-O2046</f>
        <v/>
      </c>
      <c r="P2047" s="52">
        <f>P2033-P2046</f>
        <v/>
      </c>
      <c r="Q2047" s="52">
        <f>Q2033-Q2046</f>
        <v/>
      </c>
      <c r="R2047" s="52">
        <f>R2033-R2046</f>
        <v/>
      </c>
      <c r="S2047" s="52">
        <f>S2033-S2046</f>
        <v/>
      </c>
      <c r="T2047" s="52">
        <f>T2033-T2046</f>
        <v/>
      </c>
      <c r="U2047" s="52">
        <f>U2033-U2046</f>
        <v/>
      </c>
      <c r="V2047" s="52">
        <f>V2033-V2046</f>
        <v/>
      </c>
      <c r="W2047" s="52">
        <f>W2033-W2046</f>
        <v/>
      </c>
      <c r="X2047" s="52">
        <f>X2033-X2046</f>
        <v/>
      </c>
      <c r="Y2047" s="52">
        <f>Y2033-Y2046</f>
        <v/>
      </c>
      <c r="Z2047" s="52">
        <f>Z2033-Z2046</f>
        <v/>
      </c>
      <c r="AA2047" s="52">
        <f>AA2033-AA2046</f>
        <v/>
      </c>
      <c r="AB2047" s="52">
        <f>AB2033-AB2046</f>
        <v/>
      </c>
      <c r="AC2047" s="52">
        <f>AC2033-AC2046</f>
        <v/>
      </c>
      <c r="AD2047" s="52">
        <f>AD2033-AD2046</f>
        <v/>
      </c>
      <c r="AF2047" s="17">
        <f>LOWER(Settings!$C$4)&amp;".mit."&amp;$A2047&amp;IF($C2047="","","."&amp;$C2047&amp;"."&amp;$B2047)&amp;IF(INDEX(Variables!$D$5:$D$105,MATCH($A2047,Variables!$A$5:$A$105,0))="","","."&amp;INDEX(Variables!$D$5:$D$105,MATCH($A2047,Variables!$A$5:$A$105,0)))&amp;"."&amp;AF$5</f>
        <v/>
      </c>
      <c r="AG2047" s="51">
        <f>AG2033-AG2046</f>
        <v/>
      </c>
      <c r="AH2047" s="52">
        <f>AH2033-AH2046</f>
        <v/>
      </c>
      <c r="AI2047" s="52">
        <f>AI2033-AI2046</f>
        <v/>
      </c>
      <c r="AJ2047" s="52">
        <f>AJ2033-AJ2046</f>
        <v/>
      </c>
      <c r="AK2047" s="52">
        <f>AK2033-AK2046</f>
        <v/>
      </c>
      <c r="AL2047" s="52">
        <f>AL2033-AL2046</f>
        <v/>
      </c>
      <c r="AM2047" s="52">
        <f>AM2033-AM2046</f>
        <v/>
      </c>
      <c r="AN2047" s="52">
        <f>AN2033-AN2046</f>
        <v/>
      </c>
      <c r="AO2047" s="52">
        <f>AO2033-AO2046</f>
        <v/>
      </c>
      <c r="AP2047" s="52">
        <f>AP2033-AP2046</f>
        <v/>
      </c>
      <c r="AQ2047" s="52">
        <f>AQ2033-AQ2046</f>
        <v/>
      </c>
      <c r="AR2047" s="52">
        <f>AR2033-AR2046</f>
        <v/>
      </c>
      <c r="AS2047" s="52">
        <f>AS2033-AS2046</f>
        <v/>
      </c>
      <c r="AT2047" s="52">
        <f>AT2033-AT2046</f>
        <v/>
      </c>
      <c r="AU2047" s="52">
        <f>AU2033-AU2046</f>
        <v/>
      </c>
      <c r="AV2047" s="52">
        <f>AV2033-AV2046</f>
        <v/>
      </c>
      <c r="AW2047" s="52">
        <f>AW2033-AW2046</f>
        <v/>
      </c>
      <c r="AX2047" s="52">
        <f>AX2033-AX2046</f>
        <v/>
      </c>
      <c r="AY2047" s="52">
        <f>AY2033-AY2046</f>
        <v/>
      </c>
    </row>
    <row r="2048">
      <c r="A2048" s="1" t="inlineStr">
        <is>
          <t>co2.pct</t>
        </is>
      </c>
      <c r="B2048" s="1" t="inlineStr">
        <is>
          <t>all</t>
        </is>
      </c>
      <c r="C2048" s="1" t="inlineStr">
        <is>
          <t>all</t>
        </is>
      </c>
      <c r="H2048" s="1">
        <f>INDEX(Variables!$B$5:$B$105,MATCH($A2048,Variables!$A$5:$A$105,0))&amp;IF($C2048="",""," | "&amp;INDEX(Mapping!$B$5:$B$26,MATCH($C2048,Mapping!$A$5:$A$26,0))&amp;" | "&amp;INDEX(Mapping!$B$30:$B$41,MATCH($B2048,Mapping!$A$30:$A$41,0)))</f>
        <v/>
      </c>
      <c r="I2048" s="1">
        <f>INDEX(Variables!$C$5:$C$105,MATCH($A2048,Variables!$A$5:$A$105,0))</f>
        <v/>
      </c>
      <c r="J2048" s="1">
        <f>INDEX(Variables!$E$5:$E$105,MATCH($A2048,Variables!$A$5:$A$105,0))</f>
        <v/>
      </c>
      <c r="K2048" s="17">
        <f>LOWER(Settings!$C$4)&amp;".mit."&amp;$A2048&amp;IF($C2048="","","."&amp;$C2048&amp;"."&amp;$B2048)&amp;IF(INDEX(Variables!$D$5:$D$105,MATCH($A2048,Variables!$A$5:$A$105,0))="","","."&amp;INDEX(Variables!$D$5:$D$105,MATCH($A2048,Variables!$A$5:$A$105,0)))&amp;"."&amp;K$5</f>
        <v/>
      </c>
      <c r="L2048" s="55">
        <f>L2033/L2046-1</f>
        <v/>
      </c>
      <c r="M2048" s="56">
        <f>M2033/M2046-1</f>
        <v/>
      </c>
      <c r="N2048" s="56">
        <f>N2033/N2046-1</f>
        <v/>
      </c>
      <c r="O2048" s="56">
        <f>O2033/O2046-1</f>
        <v/>
      </c>
      <c r="P2048" s="56">
        <f>P2033/P2046-1</f>
        <v/>
      </c>
      <c r="Q2048" s="56">
        <f>Q2033/Q2046-1</f>
        <v/>
      </c>
      <c r="R2048" s="56">
        <f>R2033/R2046-1</f>
        <v/>
      </c>
      <c r="S2048" s="56">
        <f>S2033/S2046-1</f>
        <v/>
      </c>
      <c r="T2048" s="56">
        <f>T2033/T2046-1</f>
        <v/>
      </c>
      <c r="U2048" s="56">
        <f>U2033/U2046-1</f>
        <v/>
      </c>
      <c r="V2048" s="56">
        <f>V2033/V2046-1</f>
        <v/>
      </c>
      <c r="W2048" s="56">
        <f>W2033/W2046-1</f>
        <v/>
      </c>
      <c r="X2048" s="56">
        <f>X2033/X2046-1</f>
        <v/>
      </c>
      <c r="Y2048" s="56">
        <f>Y2033/Y2046-1</f>
        <v/>
      </c>
      <c r="Z2048" s="56">
        <f>Z2033/Z2046-1</f>
        <v/>
      </c>
      <c r="AA2048" s="56">
        <f>AA2033/AA2046-1</f>
        <v/>
      </c>
      <c r="AB2048" s="56">
        <f>AB2033/AB2046-1</f>
        <v/>
      </c>
      <c r="AC2048" s="56">
        <f>AC2033/AC2046-1</f>
        <v/>
      </c>
      <c r="AD2048" s="56">
        <f>AD2033/AD2046-1</f>
        <v/>
      </c>
      <c r="AF2048" s="17">
        <f>LOWER(Settings!$C$4)&amp;".mit."&amp;$A2048&amp;IF($C2048="","","."&amp;$C2048&amp;"."&amp;$B2048)&amp;IF(INDEX(Variables!$D$5:$D$105,MATCH($A2048,Variables!$A$5:$A$105,0))="","","."&amp;INDEX(Variables!$D$5:$D$105,MATCH($A2048,Variables!$A$5:$A$105,0)))&amp;"."&amp;AF$5</f>
        <v/>
      </c>
      <c r="AG2048" s="55">
        <f>AG2033/AG2046-1</f>
        <v/>
      </c>
      <c r="AH2048" s="56">
        <f>AH2033/AH2046-1</f>
        <v/>
      </c>
      <c r="AI2048" s="56">
        <f>AI2033/AI2046-1</f>
        <v/>
      </c>
      <c r="AJ2048" s="56">
        <f>AJ2033/AJ2046-1</f>
        <v/>
      </c>
      <c r="AK2048" s="56">
        <f>AK2033/AK2046-1</f>
        <v/>
      </c>
      <c r="AL2048" s="56">
        <f>AL2033/AL2046-1</f>
        <v/>
      </c>
      <c r="AM2048" s="56">
        <f>AM2033/AM2046-1</f>
        <v/>
      </c>
      <c r="AN2048" s="56">
        <f>AN2033/AN2046-1</f>
        <v/>
      </c>
      <c r="AO2048" s="56">
        <f>AO2033/AO2046-1</f>
        <v/>
      </c>
      <c r="AP2048" s="56">
        <f>AP2033/AP2046-1</f>
        <v/>
      </c>
      <c r="AQ2048" s="56">
        <f>AQ2033/AQ2046-1</f>
        <v/>
      </c>
      <c r="AR2048" s="56">
        <f>AR2033/AR2046-1</f>
        <v/>
      </c>
      <c r="AS2048" s="56">
        <f>AS2033/AS2046-1</f>
        <v/>
      </c>
      <c r="AT2048" s="56">
        <f>AT2033/AT2046-1</f>
        <v/>
      </c>
      <c r="AU2048" s="56">
        <f>AU2033/AU2046-1</f>
        <v/>
      </c>
      <c r="AV2048" s="56">
        <f>AV2033/AV2046-1</f>
        <v/>
      </c>
      <c r="AW2048" s="56">
        <f>AW2033/AW2046-1</f>
        <v/>
      </c>
      <c r="AX2048" s="56">
        <f>AX2033/AX2046-1</f>
        <v/>
      </c>
      <c r="AY2048" s="56">
        <f>AY2033/AY2046-1</f>
        <v/>
      </c>
    </row>
    <row r="2049" hidden="1" outlineLevel="1">
      <c r="A2049" s="14" t="inlineStr">
        <is>
          <t>co2.sec</t>
        </is>
      </c>
      <c r="B2049" s="14" t="inlineStr">
        <is>
          <t>all</t>
        </is>
      </c>
      <c r="C2049" s="14" t="inlineStr">
        <is>
          <t>pow</t>
        </is>
      </c>
      <c r="H2049" s="14">
        <f>INDEX(Variables!$B$5:$B$105,MATCH($A2049,Variables!$A$5:$A$105,0))&amp;IF($C2049="",""," | "&amp;INDEX(Mapping!$B$5:$B$26,MATCH($C2049,Mapping!$A$5:$A$26,0))&amp;" | "&amp;INDEX(Mapping!$B$30:$B$41,MATCH($B2049,Mapping!$A$30:$A$41,0)))</f>
        <v/>
      </c>
      <c r="I2049" s="14">
        <f>INDEX(Variables!$C$5:$C$105,MATCH($A2049,Variables!$A$5:$A$105,0))</f>
        <v/>
      </c>
      <c r="J2049" s="14">
        <f>INDEX(Variables!$E$5:$E$105,MATCH($A2049,Variables!$A$5:$A$105,0))</f>
        <v/>
      </c>
      <c r="K2049" s="11">
        <f>LOWER(Settings!$C$4)&amp;".mit."&amp;$A2049&amp;IF($C2049="","","."&amp;$C2049&amp;"."&amp;$B2049)&amp;IF(INDEX(Variables!$D$5:$D$105,MATCH($A2049,Variables!$A$5:$A$105,0))="","","."&amp;INDEX(Variables!$D$5:$D$105,MATCH($A2049,Variables!$A$5:$A$105,0)))&amp;"."&amp;K$5</f>
        <v/>
      </c>
      <c r="L2049" s="57">
        <f>SUMIFS(L$361:L$1971,$A$361:$A$1971,"co2",$C$361:$C$1971,$C2049,$B$361:$B$1971,"&lt;&gt;all")</f>
        <v/>
      </c>
      <c r="M2049" s="58">
        <f>SUMIFS(M$361:M$1971,$A$361:$A$1971,"co2",$C$361:$C$1971,$C2049,$B$361:$B$1971,"&lt;&gt;all")</f>
        <v/>
      </c>
      <c r="N2049" s="58">
        <f>SUMIFS(N$361:N$1971,$A$361:$A$1971,"co2",$C$361:$C$1971,$C2049,$B$361:$B$1971,"&lt;&gt;all")</f>
        <v/>
      </c>
      <c r="O2049" s="58">
        <f>SUMIFS(O$361:O$1971,$A$361:$A$1971,"co2",$C$361:$C$1971,$C2049,$B$361:$B$1971,"&lt;&gt;all")</f>
        <v/>
      </c>
      <c r="P2049" s="58">
        <f>SUMIFS(P$361:P$1971,$A$361:$A$1971,"co2",$C$361:$C$1971,$C2049,$B$361:$B$1971,"&lt;&gt;all")</f>
        <v/>
      </c>
      <c r="Q2049" s="58">
        <f>SUMIFS(Q$361:Q$1971,$A$361:$A$1971,"co2",$C$361:$C$1971,$C2049,$B$361:$B$1971,"&lt;&gt;all")</f>
        <v/>
      </c>
      <c r="R2049" s="58">
        <f>SUMIFS(R$361:R$1971,$A$361:$A$1971,"co2",$C$361:$C$1971,$C2049,$B$361:$B$1971,"&lt;&gt;all")</f>
        <v/>
      </c>
      <c r="S2049" s="58">
        <f>SUMIFS(S$361:S$1971,$A$361:$A$1971,"co2",$C$361:$C$1971,$C2049,$B$361:$B$1971,"&lt;&gt;all")</f>
        <v/>
      </c>
      <c r="T2049" s="58">
        <f>SUMIFS(T$361:T$1971,$A$361:$A$1971,"co2",$C$361:$C$1971,$C2049,$B$361:$B$1971,"&lt;&gt;all")</f>
        <v/>
      </c>
      <c r="U2049" s="58">
        <f>SUMIFS(U$361:U$1971,$A$361:$A$1971,"co2",$C$361:$C$1971,$C2049,$B$361:$B$1971,"&lt;&gt;all")</f>
        <v/>
      </c>
      <c r="V2049" s="58">
        <f>SUMIFS(V$361:V$1971,$A$361:$A$1971,"co2",$C$361:$C$1971,$C2049,$B$361:$B$1971,"&lt;&gt;all")</f>
        <v/>
      </c>
      <c r="W2049" s="58">
        <f>SUMIFS(W$361:W$1971,$A$361:$A$1971,"co2",$C$361:$C$1971,$C2049,$B$361:$B$1971,"&lt;&gt;all")</f>
        <v/>
      </c>
      <c r="X2049" s="58">
        <f>SUMIFS(X$361:X$1971,$A$361:$A$1971,"co2",$C$361:$C$1971,$C2049,$B$361:$B$1971,"&lt;&gt;all")</f>
        <v/>
      </c>
      <c r="Y2049" s="58">
        <f>SUMIFS(Y$361:Y$1971,$A$361:$A$1971,"co2",$C$361:$C$1971,$C2049,$B$361:$B$1971,"&lt;&gt;all")</f>
        <v/>
      </c>
      <c r="Z2049" s="58">
        <f>SUMIFS(Z$361:Z$1971,$A$361:$A$1971,"co2",$C$361:$C$1971,$C2049,$B$361:$B$1971,"&lt;&gt;all")</f>
        <v/>
      </c>
      <c r="AA2049" s="58">
        <f>SUMIFS(AA$361:AA$1971,$A$361:$A$1971,"co2",$C$361:$C$1971,$C2049,$B$361:$B$1971,"&lt;&gt;all")</f>
        <v/>
      </c>
      <c r="AB2049" s="58">
        <f>SUMIFS(AB$361:AB$1971,$A$361:$A$1971,"co2",$C$361:$C$1971,$C2049,$B$361:$B$1971,"&lt;&gt;all")</f>
        <v/>
      </c>
      <c r="AC2049" s="58">
        <f>SUMIFS(AC$361:AC$1971,$A$361:$A$1971,"co2",$C$361:$C$1971,$C2049,$B$361:$B$1971,"&lt;&gt;all")</f>
        <v/>
      </c>
      <c r="AD2049" s="58">
        <f>SUMIFS(AD$361:AD$1971,$A$361:$A$1971,"co2",$C$361:$C$1971,$C2049,$B$361:$B$1971,"&lt;&gt;all")</f>
        <v/>
      </c>
      <c r="AF2049" s="11">
        <f>LOWER(Settings!$C$4)&amp;".mit."&amp;$A2049&amp;IF($C2049="","","."&amp;$C2049&amp;"."&amp;$B2049)&amp;IF(INDEX(Variables!$D$5:$D$105,MATCH($A2049,Variables!$A$5:$A$105,0))="","","."&amp;INDEX(Variables!$D$5:$D$105,MATCH($A2049,Variables!$A$5:$A$105,0)))&amp;"."&amp;AF$5</f>
        <v/>
      </c>
      <c r="AG2049" s="57">
        <f>SUMIFS(AG$361:AG$1971,$A$361:$A$1971,"co2",$C$361:$C$1971,$C2049,$B$361:$B$1971,"&lt;&gt;all")</f>
        <v/>
      </c>
      <c r="AH2049" s="58">
        <f>SUMIFS(AH$361:AH$1971,$A$361:$A$1971,"co2",$C$361:$C$1971,$C2049,$B$361:$B$1971,"&lt;&gt;all")</f>
        <v/>
      </c>
      <c r="AI2049" s="58">
        <f>SUMIFS(AI$361:AI$1971,$A$361:$A$1971,"co2",$C$361:$C$1971,$C2049,$B$361:$B$1971,"&lt;&gt;all")</f>
        <v/>
      </c>
      <c r="AJ2049" s="58">
        <f>SUMIFS(AJ$361:AJ$1971,$A$361:$A$1971,"co2",$C$361:$C$1971,$C2049,$B$361:$B$1971,"&lt;&gt;all")</f>
        <v/>
      </c>
      <c r="AK2049" s="58">
        <f>SUMIFS(AK$361:AK$1971,$A$361:$A$1971,"co2",$C$361:$C$1971,$C2049,$B$361:$B$1971,"&lt;&gt;all")</f>
        <v/>
      </c>
      <c r="AL2049" s="58">
        <f>SUMIFS(AL$361:AL$1971,$A$361:$A$1971,"co2",$C$361:$C$1971,$C2049,$B$361:$B$1971,"&lt;&gt;all")</f>
        <v/>
      </c>
      <c r="AM2049" s="58">
        <f>SUMIFS(AM$361:AM$1971,$A$361:$A$1971,"co2",$C$361:$C$1971,$C2049,$B$361:$B$1971,"&lt;&gt;all")</f>
        <v/>
      </c>
      <c r="AN2049" s="58">
        <f>SUMIFS(AN$361:AN$1971,$A$361:$A$1971,"co2",$C$361:$C$1971,$C2049,$B$361:$B$1971,"&lt;&gt;all")</f>
        <v/>
      </c>
      <c r="AO2049" s="58">
        <f>SUMIFS(AO$361:AO$1971,$A$361:$A$1971,"co2",$C$361:$C$1971,$C2049,$B$361:$B$1971,"&lt;&gt;all")</f>
        <v/>
      </c>
      <c r="AP2049" s="58">
        <f>SUMIFS(AP$361:AP$1971,$A$361:$A$1971,"co2",$C$361:$C$1971,$C2049,$B$361:$B$1971,"&lt;&gt;all")</f>
        <v/>
      </c>
      <c r="AQ2049" s="58">
        <f>SUMIFS(AQ$361:AQ$1971,$A$361:$A$1971,"co2",$C$361:$C$1971,$C2049,$B$361:$B$1971,"&lt;&gt;all")</f>
        <v/>
      </c>
      <c r="AR2049" s="58">
        <f>SUMIFS(AR$361:AR$1971,$A$361:$A$1971,"co2",$C$361:$C$1971,$C2049,$B$361:$B$1971,"&lt;&gt;all")</f>
        <v/>
      </c>
      <c r="AS2049" s="58">
        <f>SUMIFS(AS$361:AS$1971,$A$361:$A$1971,"co2",$C$361:$C$1971,$C2049,$B$361:$B$1971,"&lt;&gt;all")</f>
        <v/>
      </c>
      <c r="AT2049" s="58">
        <f>SUMIFS(AT$361:AT$1971,$A$361:$A$1971,"co2",$C$361:$C$1971,$C2049,$B$361:$B$1971,"&lt;&gt;all")</f>
        <v/>
      </c>
      <c r="AU2049" s="58">
        <f>SUMIFS(AU$361:AU$1971,$A$361:$A$1971,"co2",$C$361:$C$1971,$C2049,$B$361:$B$1971,"&lt;&gt;all")</f>
        <v/>
      </c>
      <c r="AV2049" s="58">
        <f>SUMIFS(AV$361:AV$1971,$A$361:$A$1971,"co2",$C$361:$C$1971,$C2049,$B$361:$B$1971,"&lt;&gt;all")</f>
        <v/>
      </c>
      <c r="AW2049" s="58">
        <f>SUMIFS(AW$361:AW$1971,$A$361:$A$1971,"co2",$C$361:$C$1971,$C2049,$B$361:$B$1971,"&lt;&gt;all")</f>
        <v/>
      </c>
      <c r="AX2049" s="58">
        <f>SUMIFS(AX$361:AX$1971,$A$361:$A$1971,"co2",$C$361:$C$1971,$C2049,$B$361:$B$1971,"&lt;&gt;all")</f>
        <v/>
      </c>
      <c r="AY2049" s="58">
        <f>SUMIFS(AY$361:AY$1971,$A$361:$A$1971,"co2",$C$361:$C$1971,$C2049,$B$361:$B$1971,"&lt;&gt;all")</f>
        <v/>
      </c>
    </row>
    <row r="2050" hidden="1" outlineLevel="1">
      <c r="A2050" s="14" t="inlineStr">
        <is>
          <t>co2.sec</t>
        </is>
      </c>
      <c r="B2050" s="14" t="inlineStr">
        <is>
          <t>all</t>
        </is>
      </c>
      <c r="C2050" s="14" t="inlineStr">
        <is>
          <t>rod</t>
        </is>
      </c>
      <c r="H2050" s="14">
        <f>INDEX(Variables!$B$5:$B$105,MATCH($A2050,Variables!$A$5:$A$105,0))&amp;IF($C2050="",""," | "&amp;INDEX(Mapping!$B$5:$B$26,MATCH($C2050,Mapping!$A$5:$A$26,0))&amp;" | "&amp;INDEX(Mapping!$B$30:$B$41,MATCH($B2050,Mapping!$A$30:$A$41,0)))</f>
        <v/>
      </c>
      <c r="I2050" s="14">
        <f>INDEX(Variables!$C$5:$C$105,MATCH($A2050,Variables!$A$5:$A$105,0))</f>
        <v/>
      </c>
      <c r="J2050" s="14">
        <f>INDEX(Variables!$E$5:$E$105,MATCH($A2050,Variables!$A$5:$A$105,0))</f>
        <v/>
      </c>
      <c r="K2050" s="11">
        <f>LOWER(Settings!$C$4)&amp;".mit."&amp;$A2050&amp;IF($C2050="","","."&amp;$C2050&amp;"."&amp;$B2050)&amp;IF(INDEX(Variables!$D$5:$D$105,MATCH($A2050,Variables!$A$5:$A$105,0))="","","."&amp;INDEX(Variables!$D$5:$D$105,MATCH($A2050,Variables!$A$5:$A$105,0)))&amp;"."&amp;K$5</f>
        <v/>
      </c>
      <c r="L2050" s="57">
        <f>SUMIFS(L$361:L$1971,$A$361:$A$1971,"co2",$C$361:$C$1971,$C2050,$B$361:$B$1971,"&lt;&gt;all")</f>
        <v/>
      </c>
      <c r="M2050" s="58">
        <f>SUMIFS(M$361:M$1971,$A$361:$A$1971,"co2",$C$361:$C$1971,$C2050,$B$361:$B$1971,"&lt;&gt;all")</f>
        <v/>
      </c>
      <c r="N2050" s="58">
        <f>SUMIFS(N$361:N$1971,$A$361:$A$1971,"co2",$C$361:$C$1971,$C2050,$B$361:$B$1971,"&lt;&gt;all")</f>
        <v/>
      </c>
      <c r="O2050" s="58">
        <f>SUMIFS(O$361:O$1971,$A$361:$A$1971,"co2",$C$361:$C$1971,$C2050,$B$361:$B$1971,"&lt;&gt;all")</f>
        <v/>
      </c>
      <c r="P2050" s="58">
        <f>SUMIFS(P$361:P$1971,$A$361:$A$1971,"co2",$C$361:$C$1971,$C2050,$B$361:$B$1971,"&lt;&gt;all")</f>
        <v/>
      </c>
      <c r="Q2050" s="58">
        <f>SUMIFS(Q$361:Q$1971,$A$361:$A$1971,"co2",$C$361:$C$1971,$C2050,$B$361:$B$1971,"&lt;&gt;all")</f>
        <v/>
      </c>
      <c r="R2050" s="58">
        <f>SUMIFS(R$361:R$1971,$A$361:$A$1971,"co2",$C$361:$C$1971,$C2050,$B$361:$B$1971,"&lt;&gt;all")</f>
        <v/>
      </c>
      <c r="S2050" s="58">
        <f>SUMIFS(S$361:S$1971,$A$361:$A$1971,"co2",$C$361:$C$1971,$C2050,$B$361:$B$1971,"&lt;&gt;all")</f>
        <v/>
      </c>
      <c r="T2050" s="58">
        <f>SUMIFS(T$361:T$1971,$A$361:$A$1971,"co2",$C$361:$C$1971,$C2050,$B$361:$B$1971,"&lt;&gt;all")</f>
        <v/>
      </c>
      <c r="U2050" s="58">
        <f>SUMIFS(U$361:U$1971,$A$361:$A$1971,"co2",$C$361:$C$1971,$C2050,$B$361:$B$1971,"&lt;&gt;all")</f>
        <v/>
      </c>
      <c r="V2050" s="58">
        <f>SUMIFS(V$361:V$1971,$A$361:$A$1971,"co2",$C$361:$C$1971,$C2050,$B$361:$B$1971,"&lt;&gt;all")</f>
        <v/>
      </c>
      <c r="W2050" s="58">
        <f>SUMIFS(W$361:W$1971,$A$361:$A$1971,"co2",$C$361:$C$1971,$C2050,$B$361:$B$1971,"&lt;&gt;all")</f>
        <v/>
      </c>
      <c r="X2050" s="58">
        <f>SUMIFS(X$361:X$1971,$A$361:$A$1971,"co2",$C$361:$C$1971,$C2050,$B$361:$B$1971,"&lt;&gt;all")</f>
        <v/>
      </c>
      <c r="Y2050" s="58">
        <f>SUMIFS(Y$361:Y$1971,$A$361:$A$1971,"co2",$C$361:$C$1971,$C2050,$B$361:$B$1971,"&lt;&gt;all")</f>
        <v/>
      </c>
      <c r="Z2050" s="58">
        <f>SUMIFS(Z$361:Z$1971,$A$361:$A$1971,"co2",$C$361:$C$1971,$C2050,$B$361:$B$1971,"&lt;&gt;all")</f>
        <v/>
      </c>
      <c r="AA2050" s="58">
        <f>SUMIFS(AA$361:AA$1971,$A$361:$A$1971,"co2",$C$361:$C$1971,$C2050,$B$361:$B$1971,"&lt;&gt;all")</f>
        <v/>
      </c>
      <c r="AB2050" s="58">
        <f>SUMIFS(AB$361:AB$1971,$A$361:$A$1971,"co2",$C$361:$C$1971,$C2050,$B$361:$B$1971,"&lt;&gt;all")</f>
        <v/>
      </c>
      <c r="AC2050" s="58">
        <f>SUMIFS(AC$361:AC$1971,$A$361:$A$1971,"co2",$C$361:$C$1971,$C2050,$B$361:$B$1971,"&lt;&gt;all")</f>
        <v/>
      </c>
      <c r="AD2050" s="58">
        <f>SUMIFS(AD$361:AD$1971,$A$361:$A$1971,"co2",$C$361:$C$1971,$C2050,$B$361:$B$1971,"&lt;&gt;all")</f>
        <v/>
      </c>
      <c r="AF2050" s="11">
        <f>LOWER(Settings!$C$4)&amp;".mit."&amp;$A2050&amp;IF($C2050="","","."&amp;$C2050&amp;"."&amp;$B2050)&amp;IF(INDEX(Variables!$D$5:$D$105,MATCH($A2050,Variables!$A$5:$A$105,0))="","","."&amp;INDEX(Variables!$D$5:$D$105,MATCH($A2050,Variables!$A$5:$A$105,0)))&amp;"."&amp;AF$5</f>
        <v/>
      </c>
      <c r="AG2050" s="57">
        <f>SUMIFS(AG$361:AG$1971,$A$361:$A$1971,"co2",$C$361:$C$1971,$C2050,$B$361:$B$1971,"&lt;&gt;all")</f>
        <v/>
      </c>
      <c r="AH2050" s="58">
        <f>SUMIFS(AH$361:AH$1971,$A$361:$A$1971,"co2",$C$361:$C$1971,$C2050,$B$361:$B$1971,"&lt;&gt;all")</f>
        <v/>
      </c>
      <c r="AI2050" s="58">
        <f>SUMIFS(AI$361:AI$1971,$A$361:$A$1971,"co2",$C$361:$C$1971,$C2050,$B$361:$B$1971,"&lt;&gt;all")</f>
        <v/>
      </c>
      <c r="AJ2050" s="58">
        <f>SUMIFS(AJ$361:AJ$1971,$A$361:$A$1971,"co2",$C$361:$C$1971,$C2050,$B$361:$B$1971,"&lt;&gt;all")</f>
        <v/>
      </c>
      <c r="AK2050" s="58">
        <f>SUMIFS(AK$361:AK$1971,$A$361:$A$1971,"co2",$C$361:$C$1971,$C2050,$B$361:$B$1971,"&lt;&gt;all")</f>
        <v/>
      </c>
      <c r="AL2050" s="58">
        <f>SUMIFS(AL$361:AL$1971,$A$361:$A$1971,"co2",$C$361:$C$1971,$C2050,$B$361:$B$1971,"&lt;&gt;all")</f>
        <v/>
      </c>
      <c r="AM2050" s="58">
        <f>SUMIFS(AM$361:AM$1971,$A$361:$A$1971,"co2",$C$361:$C$1971,$C2050,$B$361:$B$1971,"&lt;&gt;all")</f>
        <v/>
      </c>
      <c r="AN2050" s="58">
        <f>SUMIFS(AN$361:AN$1971,$A$361:$A$1971,"co2",$C$361:$C$1971,$C2050,$B$361:$B$1971,"&lt;&gt;all")</f>
        <v/>
      </c>
      <c r="AO2050" s="58">
        <f>SUMIFS(AO$361:AO$1971,$A$361:$A$1971,"co2",$C$361:$C$1971,$C2050,$B$361:$B$1971,"&lt;&gt;all")</f>
        <v/>
      </c>
      <c r="AP2050" s="58">
        <f>SUMIFS(AP$361:AP$1971,$A$361:$A$1971,"co2",$C$361:$C$1971,$C2050,$B$361:$B$1971,"&lt;&gt;all")</f>
        <v/>
      </c>
      <c r="AQ2050" s="58">
        <f>SUMIFS(AQ$361:AQ$1971,$A$361:$A$1971,"co2",$C$361:$C$1971,$C2050,$B$361:$B$1971,"&lt;&gt;all")</f>
        <v/>
      </c>
      <c r="AR2050" s="58">
        <f>SUMIFS(AR$361:AR$1971,$A$361:$A$1971,"co2",$C$361:$C$1971,$C2050,$B$361:$B$1971,"&lt;&gt;all")</f>
        <v/>
      </c>
      <c r="AS2050" s="58">
        <f>SUMIFS(AS$361:AS$1971,$A$361:$A$1971,"co2",$C$361:$C$1971,$C2050,$B$361:$B$1971,"&lt;&gt;all")</f>
        <v/>
      </c>
      <c r="AT2050" s="58">
        <f>SUMIFS(AT$361:AT$1971,$A$361:$A$1971,"co2",$C$361:$C$1971,$C2050,$B$361:$B$1971,"&lt;&gt;all")</f>
        <v/>
      </c>
      <c r="AU2050" s="58">
        <f>SUMIFS(AU$361:AU$1971,$A$361:$A$1971,"co2",$C$361:$C$1971,$C2050,$B$361:$B$1971,"&lt;&gt;all")</f>
        <v/>
      </c>
      <c r="AV2050" s="58">
        <f>SUMIFS(AV$361:AV$1971,$A$361:$A$1971,"co2",$C$361:$C$1971,$C2050,$B$361:$B$1971,"&lt;&gt;all")</f>
        <v/>
      </c>
      <c r="AW2050" s="58">
        <f>SUMIFS(AW$361:AW$1971,$A$361:$A$1971,"co2",$C$361:$C$1971,$C2050,$B$361:$B$1971,"&lt;&gt;all")</f>
        <v/>
      </c>
      <c r="AX2050" s="58">
        <f>SUMIFS(AX$361:AX$1971,$A$361:$A$1971,"co2",$C$361:$C$1971,$C2050,$B$361:$B$1971,"&lt;&gt;all")</f>
        <v/>
      </c>
      <c r="AY2050" s="58">
        <f>SUMIFS(AY$361:AY$1971,$A$361:$A$1971,"co2",$C$361:$C$1971,$C2050,$B$361:$B$1971,"&lt;&gt;all")</f>
        <v/>
      </c>
    </row>
    <row r="2051" hidden="1" outlineLevel="1">
      <c r="A2051" s="14" t="inlineStr">
        <is>
          <t>co2.sec</t>
        </is>
      </c>
      <c r="B2051" s="14" t="inlineStr">
        <is>
          <t>all</t>
        </is>
      </c>
      <c r="C2051" s="14" t="inlineStr">
        <is>
          <t>ral</t>
        </is>
      </c>
      <c r="H2051" s="14">
        <f>INDEX(Variables!$B$5:$B$105,MATCH($A2051,Variables!$A$5:$A$105,0))&amp;IF($C2051="",""," | "&amp;INDEX(Mapping!$B$5:$B$26,MATCH($C2051,Mapping!$A$5:$A$26,0))&amp;" | "&amp;INDEX(Mapping!$B$30:$B$41,MATCH($B2051,Mapping!$A$30:$A$41,0)))</f>
        <v/>
      </c>
      <c r="I2051" s="14">
        <f>INDEX(Variables!$C$5:$C$105,MATCH($A2051,Variables!$A$5:$A$105,0))</f>
        <v/>
      </c>
      <c r="J2051" s="14">
        <f>INDEX(Variables!$E$5:$E$105,MATCH($A2051,Variables!$A$5:$A$105,0))</f>
        <v/>
      </c>
      <c r="K2051" s="11">
        <f>LOWER(Settings!$C$4)&amp;".mit."&amp;$A2051&amp;IF($C2051="","","."&amp;$C2051&amp;"."&amp;$B2051)&amp;IF(INDEX(Variables!$D$5:$D$105,MATCH($A2051,Variables!$A$5:$A$105,0))="","","."&amp;INDEX(Variables!$D$5:$D$105,MATCH($A2051,Variables!$A$5:$A$105,0)))&amp;"."&amp;K$5</f>
        <v/>
      </c>
      <c r="L2051" s="57">
        <f>SUMIFS(L$361:L$1971,$A$361:$A$1971,"co2",$C$361:$C$1971,$C2051,$B$361:$B$1971,"&lt;&gt;all")</f>
        <v/>
      </c>
      <c r="M2051" s="58">
        <f>SUMIFS(M$361:M$1971,$A$361:$A$1971,"co2",$C$361:$C$1971,$C2051,$B$361:$B$1971,"&lt;&gt;all")</f>
        <v/>
      </c>
      <c r="N2051" s="58">
        <f>SUMIFS(N$361:N$1971,$A$361:$A$1971,"co2",$C$361:$C$1971,$C2051,$B$361:$B$1971,"&lt;&gt;all")</f>
        <v/>
      </c>
      <c r="O2051" s="58">
        <f>SUMIFS(O$361:O$1971,$A$361:$A$1971,"co2",$C$361:$C$1971,$C2051,$B$361:$B$1971,"&lt;&gt;all")</f>
        <v/>
      </c>
      <c r="P2051" s="58">
        <f>SUMIFS(P$361:P$1971,$A$361:$A$1971,"co2",$C$361:$C$1971,$C2051,$B$361:$B$1971,"&lt;&gt;all")</f>
        <v/>
      </c>
      <c r="Q2051" s="58">
        <f>SUMIFS(Q$361:Q$1971,$A$361:$A$1971,"co2",$C$361:$C$1971,$C2051,$B$361:$B$1971,"&lt;&gt;all")</f>
        <v/>
      </c>
      <c r="R2051" s="58">
        <f>SUMIFS(R$361:R$1971,$A$361:$A$1971,"co2",$C$361:$C$1971,$C2051,$B$361:$B$1971,"&lt;&gt;all")</f>
        <v/>
      </c>
      <c r="S2051" s="58">
        <f>SUMIFS(S$361:S$1971,$A$361:$A$1971,"co2",$C$361:$C$1971,$C2051,$B$361:$B$1971,"&lt;&gt;all")</f>
        <v/>
      </c>
      <c r="T2051" s="58">
        <f>SUMIFS(T$361:T$1971,$A$361:$A$1971,"co2",$C$361:$C$1971,$C2051,$B$361:$B$1971,"&lt;&gt;all")</f>
        <v/>
      </c>
      <c r="U2051" s="58">
        <f>SUMIFS(U$361:U$1971,$A$361:$A$1971,"co2",$C$361:$C$1971,$C2051,$B$361:$B$1971,"&lt;&gt;all")</f>
        <v/>
      </c>
      <c r="V2051" s="58">
        <f>SUMIFS(V$361:V$1971,$A$361:$A$1971,"co2",$C$361:$C$1971,$C2051,$B$361:$B$1971,"&lt;&gt;all")</f>
        <v/>
      </c>
      <c r="W2051" s="58">
        <f>SUMIFS(W$361:W$1971,$A$361:$A$1971,"co2",$C$361:$C$1971,$C2051,$B$361:$B$1971,"&lt;&gt;all")</f>
        <v/>
      </c>
      <c r="X2051" s="58">
        <f>SUMIFS(X$361:X$1971,$A$361:$A$1971,"co2",$C$361:$C$1971,$C2051,$B$361:$B$1971,"&lt;&gt;all")</f>
        <v/>
      </c>
      <c r="Y2051" s="58">
        <f>SUMIFS(Y$361:Y$1971,$A$361:$A$1971,"co2",$C$361:$C$1971,$C2051,$B$361:$B$1971,"&lt;&gt;all")</f>
        <v/>
      </c>
      <c r="Z2051" s="58">
        <f>SUMIFS(Z$361:Z$1971,$A$361:$A$1971,"co2",$C$361:$C$1971,$C2051,$B$361:$B$1971,"&lt;&gt;all")</f>
        <v/>
      </c>
      <c r="AA2051" s="58">
        <f>SUMIFS(AA$361:AA$1971,$A$361:$A$1971,"co2",$C$361:$C$1971,$C2051,$B$361:$B$1971,"&lt;&gt;all")</f>
        <v/>
      </c>
      <c r="AB2051" s="58">
        <f>SUMIFS(AB$361:AB$1971,$A$361:$A$1971,"co2",$C$361:$C$1971,$C2051,$B$361:$B$1971,"&lt;&gt;all")</f>
        <v/>
      </c>
      <c r="AC2051" s="58">
        <f>SUMIFS(AC$361:AC$1971,$A$361:$A$1971,"co2",$C$361:$C$1971,$C2051,$B$361:$B$1971,"&lt;&gt;all")</f>
        <v/>
      </c>
      <c r="AD2051" s="58">
        <f>SUMIFS(AD$361:AD$1971,$A$361:$A$1971,"co2",$C$361:$C$1971,$C2051,$B$361:$B$1971,"&lt;&gt;all")</f>
        <v/>
      </c>
      <c r="AF2051" s="11">
        <f>LOWER(Settings!$C$4)&amp;".mit."&amp;$A2051&amp;IF($C2051="","","."&amp;$C2051&amp;"."&amp;$B2051)&amp;IF(INDEX(Variables!$D$5:$D$105,MATCH($A2051,Variables!$A$5:$A$105,0))="","","."&amp;INDEX(Variables!$D$5:$D$105,MATCH($A2051,Variables!$A$5:$A$105,0)))&amp;"."&amp;AF$5</f>
        <v/>
      </c>
      <c r="AG2051" s="57">
        <f>SUMIFS(AG$361:AG$1971,$A$361:$A$1971,"co2",$C$361:$C$1971,$C2051,$B$361:$B$1971,"&lt;&gt;all")</f>
        <v/>
      </c>
      <c r="AH2051" s="58">
        <f>SUMIFS(AH$361:AH$1971,$A$361:$A$1971,"co2",$C$361:$C$1971,$C2051,$B$361:$B$1971,"&lt;&gt;all")</f>
        <v/>
      </c>
      <c r="AI2051" s="58">
        <f>SUMIFS(AI$361:AI$1971,$A$361:$A$1971,"co2",$C$361:$C$1971,$C2051,$B$361:$B$1971,"&lt;&gt;all")</f>
        <v/>
      </c>
      <c r="AJ2051" s="58">
        <f>SUMIFS(AJ$361:AJ$1971,$A$361:$A$1971,"co2",$C$361:$C$1971,$C2051,$B$361:$B$1971,"&lt;&gt;all")</f>
        <v/>
      </c>
      <c r="AK2051" s="58">
        <f>SUMIFS(AK$361:AK$1971,$A$361:$A$1971,"co2",$C$361:$C$1971,$C2051,$B$361:$B$1971,"&lt;&gt;all")</f>
        <v/>
      </c>
      <c r="AL2051" s="58">
        <f>SUMIFS(AL$361:AL$1971,$A$361:$A$1971,"co2",$C$361:$C$1971,$C2051,$B$361:$B$1971,"&lt;&gt;all")</f>
        <v/>
      </c>
      <c r="AM2051" s="58">
        <f>SUMIFS(AM$361:AM$1971,$A$361:$A$1971,"co2",$C$361:$C$1971,$C2051,$B$361:$B$1971,"&lt;&gt;all")</f>
        <v/>
      </c>
      <c r="AN2051" s="58">
        <f>SUMIFS(AN$361:AN$1971,$A$361:$A$1971,"co2",$C$361:$C$1971,$C2051,$B$361:$B$1971,"&lt;&gt;all")</f>
        <v/>
      </c>
      <c r="AO2051" s="58">
        <f>SUMIFS(AO$361:AO$1971,$A$361:$A$1971,"co2",$C$361:$C$1971,$C2051,$B$361:$B$1971,"&lt;&gt;all")</f>
        <v/>
      </c>
      <c r="AP2051" s="58">
        <f>SUMIFS(AP$361:AP$1971,$A$361:$A$1971,"co2",$C$361:$C$1971,$C2051,$B$361:$B$1971,"&lt;&gt;all")</f>
        <v/>
      </c>
      <c r="AQ2051" s="58">
        <f>SUMIFS(AQ$361:AQ$1971,$A$361:$A$1971,"co2",$C$361:$C$1971,$C2051,$B$361:$B$1971,"&lt;&gt;all")</f>
        <v/>
      </c>
      <c r="AR2051" s="58">
        <f>SUMIFS(AR$361:AR$1971,$A$361:$A$1971,"co2",$C$361:$C$1971,$C2051,$B$361:$B$1971,"&lt;&gt;all")</f>
        <v/>
      </c>
      <c r="AS2051" s="58">
        <f>SUMIFS(AS$361:AS$1971,$A$361:$A$1971,"co2",$C$361:$C$1971,$C2051,$B$361:$B$1971,"&lt;&gt;all")</f>
        <v/>
      </c>
      <c r="AT2051" s="58">
        <f>SUMIFS(AT$361:AT$1971,$A$361:$A$1971,"co2",$C$361:$C$1971,$C2051,$B$361:$B$1971,"&lt;&gt;all")</f>
        <v/>
      </c>
      <c r="AU2051" s="58">
        <f>SUMIFS(AU$361:AU$1971,$A$361:$A$1971,"co2",$C$361:$C$1971,$C2051,$B$361:$B$1971,"&lt;&gt;all")</f>
        <v/>
      </c>
      <c r="AV2051" s="58">
        <f>SUMIFS(AV$361:AV$1971,$A$361:$A$1971,"co2",$C$361:$C$1971,$C2051,$B$361:$B$1971,"&lt;&gt;all")</f>
        <v/>
      </c>
      <c r="AW2051" s="58">
        <f>SUMIFS(AW$361:AW$1971,$A$361:$A$1971,"co2",$C$361:$C$1971,$C2051,$B$361:$B$1971,"&lt;&gt;all")</f>
        <v/>
      </c>
      <c r="AX2051" s="58">
        <f>SUMIFS(AX$361:AX$1971,$A$361:$A$1971,"co2",$C$361:$C$1971,$C2051,$B$361:$B$1971,"&lt;&gt;all")</f>
        <v/>
      </c>
      <c r="AY2051" s="58">
        <f>SUMIFS(AY$361:AY$1971,$A$361:$A$1971,"co2",$C$361:$C$1971,$C2051,$B$361:$B$1971,"&lt;&gt;all")</f>
        <v/>
      </c>
    </row>
    <row r="2052" hidden="1" outlineLevel="1">
      <c r="A2052" s="14" t="inlineStr">
        <is>
          <t>co2.sec</t>
        </is>
      </c>
      <c r="B2052" s="14" t="inlineStr">
        <is>
          <t>all</t>
        </is>
      </c>
      <c r="C2052" s="14" t="inlineStr">
        <is>
          <t>avi</t>
        </is>
      </c>
      <c r="H2052" s="14">
        <f>INDEX(Variables!$B$5:$B$105,MATCH($A2052,Variables!$A$5:$A$105,0))&amp;IF($C2052="",""," | "&amp;INDEX(Mapping!$B$5:$B$26,MATCH($C2052,Mapping!$A$5:$A$26,0))&amp;" | "&amp;INDEX(Mapping!$B$30:$B$41,MATCH($B2052,Mapping!$A$30:$A$41,0)))</f>
        <v/>
      </c>
      <c r="I2052" s="14">
        <f>INDEX(Variables!$C$5:$C$105,MATCH($A2052,Variables!$A$5:$A$105,0))</f>
        <v/>
      </c>
      <c r="J2052" s="14">
        <f>INDEX(Variables!$E$5:$E$105,MATCH($A2052,Variables!$A$5:$A$105,0))</f>
        <v/>
      </c>
      <c r="K2052" s="11">
        <f>LOWER(Settings!$C$4)&amp;".mit."&amp;$A2052&amp;IF($C2052="","","."&amp;$C2052&amp;"."&amp;$B2052)&amp;IF(INDEX(Variables!$D$5:$D$105,MATCH($A2052,Variables!$A$5:$A$105,0))="","","."&amp;INDEX(Variables!$D$5:$D$105,MATCH($A2052,Variables!$A$5:$A$105,0)))&amp;"."&amp;K$5</f>
        <v/>
      </c>
      <c r="L2052" s="57">
        <f>SUMIFS(L$361:L$1971,$A$361:$A$1971,"co2",$C$361:$C$1971,$C2052,$B$361:$B$1971,"&lt;&gt;all")</f>
        <v/>
      </c>
      <c r="M2052" s="58">
        <f>SUMIFS(M$361:M$1971,$A$361:$A$1971,"co2",$C$361:$C$1971,$C2052,$B$361:$B$1971,"&lt;&gt;all")</f>
        <v/>
      </c>
      <c r="N2052" s="58">
        <f>SUMIFS(N$361:N$1971,$A$361:$A$1971,"co2",$C$361:$C$1971,$C2052,$B$361:$B$1971,"&lt;&gt;all")</f>
        <v/>
      </c>
      <c r="O2052" s="58">
        <f>SUMIFS(O$361:O$1971,$A$361:$A$1971,"co2",$C$361:$C$1971,$C2052,$B$361:$B$1971,"&lt;&gt;all")</f>
        <v/>
      </c>
      <c r="P2052" s="58">
        <f>SUMIFS(P$361:P$1971,$A$361:$A$1971,"co2",$C$361:$C$1971,$C2052,$B$361:$B$1971,"&lt;&gt;all")</f>
        <v/>
      </c>
      <c r="Q2052" s="58">
        <f>SUMIFS(Q$361:Q$1971,$A$361:$A$1971,"co2",$C$361:$C$1971,$C2052,$B$361:$B$1971,"&lt;&gt;all")</f>
        <v/>
      </c>
      <c r="R2052" s="58">
        <f>SUMIFS(R$361:R$1971,$A$361:$A$1971,"co2",$C$361:$C$1971,$C2052,$B$361:$B$1971,"&lt;&gt;all")</f>
        <v/>
      </c>
      <c r="S2052" s="58">
        <f>SUMIFS(S$361:S$1971,$A$361:$A$1971,"co2",$C$361:$C$1971,$C2052,$B$361:$B$1971,"&lt;&gt;all")</f>
        <v/>
      </c>
      <c r="T2052" s="58">
        <f>SUMIFS(T$361:T$1971,$A$361:$A$1971,"co2",$C$361:$C$1971,$C2052,$B$361:$B$1971,"&lt;&gt;all")</f>
        <v/>
      </c>
      <c r="U2052" s="58">
        <f>SUMIFS(U$361:U$1971,$A$361:$A$1971,"co2",$C$361:$C$1971,$C2052,$B$361:$B$1971,"&lt;&gt;all")</f>
        <v/>
      </c>
      <c r="V2052" s="58">
        <f>SUMIFS(V$361:V$1971,$A$361:$A$1971,"co2",$C$361:$C$1971,$C2052,$B$361:$B$1971,"&lt;&gt;all")</f>
        <v/>
      </c>
      <c r="W2052" s="58">
        <f>SUMIFS(W$361:W$1971,$A$361:$A$1971,"co2",$C$361:$C$1971,$C2052,$B$361:$B$1971,"&lt;&gt;all")</f>
        <v/>
      </c>
      <c r="X2052" s="58">
        <f>SUMIFS(X$361:X$1971,$A$361:$A$1971,"co2",$C$361:$C$1971,$C2052,$B$361:$B$1971,"&lt;&gt;all")</f>
        <v/>
      </c>
      <c r="Y2052" s="58">
        <f>SUMIFS(Y$361:Y$1971,$A$361:$A$1971,"co2",$C$361:$C$1971,$C2052,$B$361:$B$1971,"&lt;&gt;all")</f>
        <v/>
      </c>
      <c r="Z2052" s="58">
        <f>SUMIFS(Z$361:Z$1971,$A$361:$A$1971,"co2",$C$361:$C$1971,$C2052,$B$361:$B$1971,"&lt;&gt;all")</f>
        <v/>
      </c>
      <c r="AA2052" s="58">
        <f>SUMIFS(AA$361:AA$1971,$A$361:$A$1971,"co2",$C$361:$C$1971,$C2052,$B$361:$B$1971,"&lt;&gt;all")</f>
        <v/>
      </c>
      <c r="AB2052" s="58">
        <f>SUMIFS(AB$361:AB$1971,$A$361:$A$1971,"co2",$C$361:$C$1971,$C2052,$B$361:$B$1971,"&lt;&gt;all")</f>
        <v/>
      </c>
      <c r="AC2052" s="58">
        <f>SUMIFS(AC$361:AC$1971,$A$361:$A$1971,"co2",$C$361:$C$1971,$C2052,$B$361:$B$1971,"&lt;&gt;all")</f>
        <v/>
      </c>
      <c r="AD2052" s="58">
        <f>SUMIFS(AD$361:AD$1971,$A$361:$A$1971,"co2",$C$361:$C$1971,$C2052,$B$361:$B$1971,"&lt;&gt;all")</f>
        <v/>
      </c>
      <c r="AF2052" s="11">
        <f>LOWER(Settings!$C$4)&amp;".mit."&amp;$A2052&amp;IF($C2052="","","."&amp;$C2052&amp;"."&amp;$B2052)&amp;IF(INDEX(Variables!$D$5:$D$105,MATCH($A2052,Variables!$A$5:$A$105,0))="","","."&amp;INDEX(Variables!$D$5:$D$105,MATCH($A2052,Variables!$A$5:$A$105,0)))&amp;"."&amp;AF$5</f>
        <v/>
      </c>
      <c r="AG2052" s="57">
        <f>SUMIFS(AG$361:AG$1971,$A$361:$A$1971,"co2",$C$361:$C$1971,$C2052,$B$361:$B$1971,"&lt;&gt;all")</f>
        <v/>
      </c>
      <c r="AH2052" s="58">
        <f>SUMIFS(AH$361:AH$1971,$A$361:$A$1971,"co2",$C$361:$C$1971,$C2052,$B$361:$B$1971,"&lt;&gt;all")</f>
        <v/>
      </c>
      <c r="AI2052" s="58">
        <f>SUMIFS(AI$361:AI$1971,$A$361:$A$1971,"co2",$C$361:$C$1971,$C2052,$B$361:$B$1971,"&lt;&gt;all")</f>
        <v/>
      </c>
      <c r="AJ2052" s="58">
        <f>SUMIFS(AJ$361:AJ$1971,$A$361:$A$1971,"co2",$C$361:$C$1971,$C2052,$B$361:$B$1971,"&lt;&gt;all")</f>
        <v/>
      </c>
      <c r="AK2052" s="58">
        <f>SUMIFS(AK$361:AK$1971,$A$361:$A$1971,"co2",$C$361:$C$1971,$C2052,$B$361:$B$1971,"&lt;&gt;all")</f>
        <v/>
      </c>
      <c r="AL2052" s="58">
        <f>SUMIFS(AL$361:AL$1971,$A$361:$A$1971,"co2",$C$361:$C$1971,$C2052,$B$361:$B$1971,"&lt;&gt;all")</f>
        <v/>
      </c>
      <c r="AM2052" s="58">
        <f>SUMIFS(AM$361:AM$1971,$A$361:$A$1971,"co2",$C$361:$C$1971,$C2052,$B$361:$B$1971,"&lt;&gt;all")</f>
        <v/>
      </c>
      <c r="AN2052" s="58">
        <f>SUMIFS(AN$361:AN$1971,$A$361:$A$1971,"co2",$C$361:$C$1971,$C2052,$B$361:$B$1971,"&lt;&gt;all")</f>
        <v/>
      </c>
      <c r="AO2052" s="58">
        <f>SUMIFS(AO$361:AO$1971,$A$361:$A$1971,"co2",$C$361:$C$1971,$C2052,$B$361:$B$1971,"&lt;&gt;all")</f>
        <v/>
      </c>
      <c r="AP2052" s="58">
        <f>SUMIFS(AP$361:AP$1971,$A$361:$A$1971,"co2",$C$361:$C$1971,$C2052,$B$361:$B$1971,"&lt;&gt;all")</f>
        <v/>
      </c>
      <c r="AQ2052" s="58">
        <f>SUMIFS(AQ$361:AQ$1971,$A$361:$A$1971,"co2",$C$361:$C$1971,$C2052,$B$361:$B$1971,"&lt;&gt;all")</f>
        <v/>
      </c>
      <c r="AR2052" s="58">
        <f>SUMIFS(AR$361:AR$1971,$A$361:$A$1971,"co2",$C$361:$C$1971,$C2052,$B$361:$B$1971,"&lt;&gt;all")</f>
        <v/>
      </c>
      <c r="AS2052" s="58">
        <f>SUMIFS(AS$361:AS$1971,$A$361:$A$1971,"co2",$C$361:$C$1971,$C2052,$B$361:$B$1971,"&lt;&gt;all")</f>
        <v/>
      </c>
      <c r="AT2052" s="58">
        <f>SUMIFS(AT$361:AT$1971,$A$361:$A$1971,"co2",$C$361:$C$1971,$C2052,$B$361:$B$1971,"&lt;&gt;all")</f>
        <v/>
      </c>
      <c r="AU2052" s="58">
        <f>SUMIFS(AU$361:AU$1971,$A$361:$A$1971,"co2",$C$361:$C$1971,$C2052,$B$361:$B$1971,"&lt;&gt;all")</f>
        <v/>
      </c>
      <c r="AV2052" s="58">
        <f>SUMIFS(AV$361:AV$1971,$A$361:$A$1971,"co2",$C$361:$C$1971,$C2052,$B$361:$B$1971,"&lt;&gt;all")</f>
        <v/>
      </c>
      <c r="AW2052" s="58">
        <f>SUMIFS(AW$361:AW$1971,$A$361:$A$1971,"co2",$C$361:$C$1971,$C2052,$B$361:$B$1971,"&lt;&gt;all")</f>
        <v/>
      </c>
      <c r="AX2052" s="58">
        <f>SUMIFS(AX$361:AX$1971,$A$361:$A$1971,"co2",$C$361:$C$1971,$C2052,$B$361:$B$1971,"&lt;&gt;all")</f>
        <v/>
      </c>
      <c r="AY2052" s="58">
        <f>SUMIFS(AY$361:AY$1971,$A$361:$A$1971,"co2",$C$361:$C$1971,$C2052,$B$361:$B$1971,"&lt;&gt;all")</f>
        <v/>
      </c>
    </row>
    <row r="2053" hidden="1" outlineLevel="1">
      <c r="A2053" s="14" t="inlineStr">
        <is>
          <t>co2.sec</t>
        </is>
      </c>
      <c r="B2053" s="14" t="inlineStr">
        <is>
          <t>all</t>
        </is>
      </c>
      <c r="C2053" s="14" t="inlineStr">
        <is>
          <t>nav</t>
        </is>
      </c>
      <c r="H2053" s="14">
        <f>INDEX(Variables!$B$5:$B$105,MATCH($A2053,Variables!$A$5:$A$105,0))&amp;IF($C2053="",""," | "&amp;INDEX(Mapping!$B$5:$B$26,MATCH($C2053,Mapping!$A$5:$A$26,0))&amp;" | "&amp;INDEX(Mapping!$B$30:$B$41,MATCH($B2053,Mapping!$A$30:$A$41,0)))</f>
        <v/>
      </c>
      <c r="I2053" s="14">
        <f>INDEX(Variables!$C$5:$C$105,MATCH($A2053,Variables!$A$5:$A$105,0))</f>
        <v/>
      </c>
      <c r="J2053" s="14">
        <f>INDEX(Variables!$E$5:$E$105,MATCH($A2053,Variables!$A$5:$A$105,0))</f>
        <v/>
      </c>
      <c r="K2053" s="11">
        <f>LOWER(Settings!$C$4)&amp;".mit."&amp;$A2053&amp;IF($C2053="","","."&amp;$C2053&amp;"."&amp;$B2053)&amp;IF(INDEX(Variables!$D$5:$D$105,MATCH($A2053,Variables!$A$5:$A$105,0))="","","."&amp;INDEX(Variables!$D$5:$D$105,MATCH($A2053,Variables!$A$5:$A$105,0)))&amp;"."&amp;K$5</f>
        <v/>
      </c>
      <c r="L2053" s="57">
        <f>SUMIFS(L$361:L$1971,$A$361:$A$1971,"co2",$C$361:$C$1971,$C2053,$B$361:$B$1971,"&lt;&gt;all")</f>
        <v/>
      </c>
      <c r="M2053" s="58">
        <f>SUMIFS(M$361:M$1971,$A$361:$A$1971,"co2",$C$361:$C$1971,$C2053,$B$361:$B$1971,"&lt;&gt;all")</f>
        <v/>
      </c>
      <c r="N2053" s="58">
        <f>SUMIFS(N$361:N$1971,$A$361:$A$1971,"co2",$C$361:$C$1971,$C2053,$B$361:$B$1971,"&lt;&gt;all")</f>
        <v/>
      </c>
      <c r="O2053" s="58">
        <f>SUMIFS(O$361:O$1971,$A$361:$A$1971,"co2",$C$361:$C$1971,$C2053,$B$361:$B$1971,"&lt;&gt;all")</f>
        <v/>
      </c>
      <c r="P2053" s="58">
        <f>SUMIFS(P$361:P$1971,$A$361:$A$1971,"co2",$C$361:$C$1971,$C2053,$B$361:$B$1971,"&lt;&gt;all")</f>
        <v/>
      </c>
      <c r="Q2053" s="58">
        <f>SUMIFS(Q$361:Q$1971,$A$361:$A$1971,"co2",$C$361:$C$1971,$C2053,$B$361:$B$1971,"&lt;&gt;all")</f>
        <v/>
      </c>
      <c r="R2053" s="58">
        <f>SUMIFS(R$361:R$1971,$A$361:$A$1971,"co2",$C$361:$C$1971,$C2053,$B$361:$B$1971,"&lt;&gt;all")</f>
        <v/>
      </c>
      <c r="S2053" s="58">
        <f>SUMIFS(S$361:S$1971,$A$361:$A$1971,"co2",$C$361:$C$1971,$C2053,$B$361:$B$1971,"&lt;&gt;all")</f>
        <v/>
      </c>
      <c r="T2053" s="58">
        <f>SUMIFS(T$361:T$1971,$A$361:$A$1971,"co2",$C$361:$C$1971,$C2053,$B$361:$B$1971,"&lt;&gt;all")</f>
        <v/>
      </c>
      <c r="U2053" s="58">
        <f>SUMIFS(U$361:U$1971,$A$361:$A$1971,"co2",$C$361:$C$1971,$C2053,$B$361:$B$1971,"&lt;&gt;all")</f>
        <v/>
      </c>
      <c r="V2053" s="58">
        <f>SUMIFS(V$361:V$1971,$A$361:$A$1971,"co2",$C$361:$C$1971,$C2053,$B$361:$B$1971,"&lt;&gt;all")</f>
        <v/>
      </c>
      <c r="W2053" s="58">
        <f>SUMIFS(W$361:W$1971,$A$361:$A$1971,"co2",$C$361:$C$1971,$C2053,$B$361:$B$1971,"&lt;&gt;all")</f>
        <v/>
      </c>
      <c r="X2053" s="58">
        <f>SUMIFS(X$361:X$1971,$A$361:$A$1971,"co2",$C$361:$C$1971,$C2053,$B$361:$B$1971,"&lt;&gt;all")</f>
        <v/>
      </c>
      <c r="Y2053" s="58">
        <f>SUMIFS(Y$361:Y$1971,$A$361:$A$1971,"co2",$C$361:$C$1971,$C2053,$B$361:$B$1971,"&lt;&gt;all")</f>
        <v/>
      </c>
      <c r="Z2053" s="58">
        <f>SUMIFS(Z$361:Z$1971,$A$361:$A$1971,"co2",$C$361:$C$1971,$C2053,$B$361:$B$1971,"&lt;&gt;all")</f>
        <v/>
      </c>
      <c r="AA2053" s="58">
        <f>SUMIFS(AA$361:AA$1971,$A$361:$A$1971,"co2",$C$361:$C$1971,$C2053,$B$361:$B$1971,"&lt;&gt;all")</f>
        <v/>
      </c>
      <c r="AB2053" s="58">
        <f>SUMIFS(AB$361:AB$1971,$A$361:$A$1971,"co2",$C$361:$C$1971,$C2053,$B$361:$B$1971,"&lt;&gt;all")</f>
        <v/>
      </c>
      <c r="AC2053" s="58">
        <f>SUMIFS(AC$361:AC$1971,$A$361:$A$1971,"co2",$C$361:$C$1971,$C2053,$B$361:$B$1971,"&lt;&gt;all")</f>
        <v/>
      </c>
      <c r="AD2053" s="58">
        <f>SUMIFS(AD$361:AD$1971,$A$361:$A$1971,"co2",$C$361:$C$1971,$C2053,$B$361:$B$1971,"&lt;&gt;all")</f>
        <v/>
      </c>
      <c r="AF2053" s="11">
        <f>LOWER(Settings!$C$4)&amp;".mit."&amp;$A2053&amp;IF($C2053="","","."&amp;$C2053&amp;"."&amp;$B2053)&amp;IF(INDEX(Variables!$D$5:$D$105,MATCH($A2053,Variables!$A$5:$A$105,0))="","","."&amp;INDEX(Variables!$D$5:$D$105,MATCH($A2053,Variables!$A$5:$A$105,0)))&amp;"."&amp;AF$5</f>
        <v/>
      </c>
      <c r="AG2053" s="57">
        <f>SUMIFS(AG$361:AG$1971,$A$361:$A$1971,"co2",$C$361:$C$1971,$C2053,$B$361:$B$1971,"&lt;&gt;all")</f>
        <v/>
      </c>
      <c r="AH2053" s="58">
        <f>SUMIFS(AH$361:AH$1971,$A$361:$A$1971,"co2",$C$361:$C$1971,$C2053,$B$361:$B$1971,"&lt;&gt;all")</f>
        <v/>
      </c>
      <c r="AI2053" s="58">
        <f>SUMIFS(AI$361:AI$1971,$A$361:$A$1971,"co2",$C$361:$C$1971,$C2053,$B$361:$B$1971,"&lt;&gt;all")</f>
        <v/>
      </c>
      <c r="AJ2053" s="58">
        <f>SUMIFS(AJ$361:AJ$1971,$A$361:$A$1971,"co2",$C$361:$C$1971,$C2053,$B$361:$B$1971,"&lt;&gt;all")</f>
        <v/>
      </c>
      <c r="AK2053" s="58">
        <f>SUMIFS(AK$361:AK$1971,$A$361:$A$1971,"co2",$C$361:$C$1971,$C2053,$B$361:$B$1971,"&lt;&gt;all")</f>
        <v/>
      </c>
      <c r="AL2053" s="58">
        <f>SUMIFS(AL$361:AL$1971,$A$361:$A$1971,"co2",$C$361:$C$1971,$C2053,$B$361:$B$1971,"&lt;&gt;all")</f>
        <v/>
      </c>
      <c r="AM2053" s="58">
        <f>SUMIFS(AM$361:AM$1971,$A$361:$A$1971,"co2",$C$361:$C$1971,$C2053,$B$361:$B$1971,"&lt;&gt;all")</f>
        <v/>
      </c>
      <c r="AN2053" s="58">
        <f>SUMIFS(AN$361:AN$1971,$A$361:$A$1971,"co2",$C$361:$C$1971,$C2053,$B$361:$B$1971,"&lt;&gt;all")</f>
        <v/>
      </c>
      <c r="AO2053" s="58">
        <f>SUMIFS(AO$361:AO$1971,$A$361:$A$1971,"co2",$C$361:$C$1971,$C2053,$B$361:$B$1971,"&lt;&gt;all")</f>
        <v/>
      </c>
      <c r="AP2053" s="58">
        <f>SUMIFS(AP$361:AP$1971,$A$361:$A$1971,"co2",$C$361:$C$1971,$C2053,$B$361:$B$1971,"&lt;&gt;all")</f>
        <v/>
      </c>
      <c r="AQ2053" s="58">
        <f>SUMIFS(AQ$361:AQ$1971,$A$361:$A$1971,"co2",$C$361:$C$1971,$C2053,$B$361:$B$1971,"&lt;&gt;all")</f>
        <v/>
      </c>
      <c r="AR2053" s="58">
        <f>SUMIFS(AR$361:AR$1971,$A$361:$A$1971,"co2",$C$361:$C$1971,$C2053,$B$361:$B$1971,"&lt;&gt;all")</f>
        <v/>
      </c>
      <c r="AS2053" s="58">
        <f>SUMIFS(AS$361:AS$1971,$A$361:$A$1971,"co2",$C$361:$C$1971,$C2053,$B$361:$B$1971,"&lt;&gt;all")</f>
        <v/>
      </c>
      <c r="AT2053" s="58">
        <f>SUMIFS(AT$361:AT$1971,$A$361:$A$1971,"co2",$C$361:$C$1971,$C2053,$B$361:$B$1971,"&lt;&gt;all")</f>
        <v/>
      </c>
      <c r="AU2053" s="58">
        <f>SUMIFS(AU$361:AU$1971,$A$361:$A$1971,"co2",$C$361:$C$1971,$C2053,$B$361:$B$1971,"&lt;&gt;all")</f>
        <v/>
      </c>
      <c r="AV2053" s="58">
        <f>SUMIFS(AV$361:AV$1971,$A$361:$A$1971,"co2",$C$361:$C$1971,$C2053,$B$361:$B$1971,"&lt;&gt;all")</f>
        <v/>
      </c>
      <c r="AW2053" s="58">
        <f>SUMIFS(AW$361:AW$1971,$A$361:$A$1971,"co2",$C$361:$C$1971,$C2053,$B$361:$B$1971,"&lt;&gt;all")</f>
        <v/>
      </c>
      <c r="AX2053" s="58">
        <f>SUMIFS(AX$361:AX$1971,$A$361:$A$1971,"co2",$C$361:$C$1971,$C2053,$B$361:$B$1971,"&lt;&gt;all")</f>
        <v/>
      </c>
      <c r="AY2053" s="58">
        <f>SUMIFS(AY$361:AY$1971,$A$361:$A$1971,"co2",$C$361:$C$1971,$C2053,$B$361:$B$1971,"&lt;&gt;all")</f>
        <v/>
      </c>
    </row>
    <row r="2054" hidden="1" outlineLevel="1">
      <c r="A2054" s="14" t="inlineStr">
        <is>
          <t>co2.sec</t>
        </is>
      </c>
      <c r="B2054" s="14" t="inlineStr">
        <is>
          <t>all</t>
        </is>
      </c>
      <c r="C2054" s="14" t="inlineStr">
        <is>
          <t>res</t>
        </is>
      </c>
      <c r="H2054" s="14">
        <f>INDEX(Variables!$B$5:$B$105,MATCH($A2054,Variables!$A$5:$A$105,0))&amp;IF($C2054="",""," | "&amp;INDEX(Mapping!$B$5:$B$26,MATCH($C2054,Mapping!$A$5:$A$26,0))&amp;" | "&amp;INDEX(Mapping!$B$30:$B$41,MATCH($B2054,Mapping!$A$30:$A$41,0)))</f>
        <v/>
      </c>
      <c r="I2054" s="14">
        <f>INDEX(Variables!$C$5:$C$105,MATCH($A2054,Variables!$A$5:$A$105,0))</f>
        <v/>
      </c>
      <c r="J2054" s="14">
        <f>INDEX(Variables!$E$5:$E$105,MATCH($A2054,Variables!$A$5:$A$105,0))</f>
        <v/>
      </c>
      <c r="K2054" s="11">
        <f>LOWER(Settings!$C$4)&amp;".mit."&amp;$A2054&amp;IF($C2054="","","."&amp;$C2054&amp;"."&amp;$B2054)&amp;IF(INDEX(Variables!$D$5:$D$105,MATCH($A2054,Variables!$A$5:$A$105,0))="","","."&amp;INDEX(Variables!$D$5:$D$105,MATCH($A2054,Variables!$A$5:$A$105,0)))&amp;"."&amp;K$5</f>
        <v/>
      </c>
      <c r="L2054" s="57">
        <f>SUMIFS(L$361:L$1971,$A$361:$A$1971,"co2",$C$361:$C$1971,$C2054,$B$361:$B$1971,"&lt;&gt;all")</f>
        <v/>
      </c>
      <c r="M2054" s="58">
        <f>SUMIFS(M$361:M$1971,$A$361:$A$1971,"co2",$C$361:$C$1971,$C2054,$B$361:$B$1971,"&lt;&gt;all")</f>
        <v/>
      </c>
      <c r="N2054" s="58">
        <f>SUMIFS(N$361:N$1971,$A$361:$A$1971,"co2",$C$361:$C$1971,$C2054,$B$361:$B$1971,"&lt;&gt;all")</f>
        <v/>
      </c>
      <c r="O2054" s="58">
        <f>SUMIFS(O$361:O$1971,$A$361:$A$1971,"co2",$C$361:$C$1971,$C2054,$B$361:$B$1971,"&lt;&gt;all")</f>
        <v/>
      </c>
      <c r="P2054" s="58">
        <f>SUMIFS(P$361:P$1971,$A$361:$A$1971,"co2",$C$361:$C$1971,$C2054,$B$361:$B$1971,"&lt;&gt;all")</f>
        <v/>
      </c>
      <c r="Q2054" s="58">
        <f>SUMIFS(Q$361:Q$1971,$A$361:$A$1971,"co2",$C$361:$C$1971,$C2054,$B$361:$B$1971,"&lt;&gt;all")</f>
        <v/>
      </c>
      <c r="R2054" s="58">
        <f>SUMIFS(R$361:R$1971,$A$361:$A$1971,"co2",$C$361:$C$1971,$C2054,$B$361:$B$1971,"&lt;&gt;all")</f>
        <v/>
      </c>
      <c r="S2054" s="58">
        <f>SUMIFS(S$361:S$1971,$A$361:$A$1971,"co2",$C$361:$C$1971,$C2054,$B$361:$B$1971,"&lt;&gt;all")</f>
        <v/>
      </c>
      <c r="T2054" s="58">
        <f>SUMIFS(T$361:T$1971,$A$361:$A$1971,"co2",$C$361:$C$1971,$C2054,$B$361:$B$1971,"&lt;&gt;all")</f>
        <v/>
      </c>
      <c r="U2054" s="58">
        <f>SUMIFS(U$361:U$1971,$A$361:$A$1971,"co2",$C$361:$C$1971,$C2054,$B$361:$B$1971,"&lt;&gt;all")</f>
        <v/>
      </c>
      <c r="V2054" s="58">
        <f>SUMIFS(V$361:V$1971,$A$361:$A$1971,"co2",$C$361:$C$1971,$C2054,$B$361:$B$1971,"&lt;&gt;all")</f>
        <v/>
      </c>
      <c r="W2054" s="58">
        <f>SUMIFS(W$361:W$1971,$A$361:$A$1971,"co2",$C$361:$C$1971,$C2054,$B$361:$B$1971,"&lt;&gt;all")</f>
        <v/>
      </c>
      <c r="X2054" s="58">
        <f>SUMIFS(X$361:X$1971,$A$361:$A$1971,"co2",$C$361:$C$1971,$C2054,$B$361:$B$1971,"&lt;&gt;all")</f>
        <v/>
      </c>
      <c r="Y2054" s="58">
        <f>SUMIFS(Y$361:Y$1971,$A$361:$A$1971,"co2",$C$361:$C$1971,$C2054,$B$361:$B$1971,"&lt;&gt;all")</f>
        <v/>
      </c>
      <c r="Z2054" s="58">
        <f>SUMIFS(Z$361:Z$1971,$A$361:$A$1971,"co2",$C$361:$C$1971,$C2054,$B$361:$B$1971,"&lt;&gt;all")</f>
        <v/>
      </c>
      <c r="AA2054" s="58">
        <f>SUMIFS(AA$361:AA$1971,$A$361:$A$1971,"co2",$C$361:$C$1971,$C2054,$B$361:$B$1971,"&lt;&gt;all")</f>
        <v/>
      </c>
      <c r="AB2054" s="58">
        <f>SUMIFS(AB$361:AB$1971,$A$361:$A$1971,"co2",$C$361:$C$1971,$C2054,$B$361:$B$1971,"&lt;&gt;all")</f>
        <v/>
      </c>
      <c r="AC2054" s="58">
        <f>SUMIFS(AC$361:AC$1971,$A$361:$A$1971,"co2",$C$361:$C$1971,$C2054,$B$361:$B$1971,"&lt;&gt;all")</f>
        <v/>
      </c>
      <c r="AD2054" s="58">
        <f>SUMIFS(AD$361:AD$1971,$A$361:$A$1971,"co2",$C$361:$C$1971,$C2054,$B$361:$B$1971,"&lt;&gt;all")</f>
        <v/>
      </c>
      <c r="AF2054" s="11">
        <f>LOWER(Settings!$C$4)&amp;".mit."&amp;$A2054&amp;IF($C2054="","","."&amp;$C2054&amp;"."&amp;$B2054)&amp;IF(INDEX(Variables!$D$5:$D$105,MATCH($A2054,Variables!$A$5:$A$105,0))="","","."&amp;INDEX(Variables!$D$5:$D$105,MATCH($A2054,Variables!$A$5:$A$105,0)))&amp;"."&amp;AF$5</f>
        <v/>
      </c>
      <c r="AG2054" s="57">
        <f>SUMIFS(AG$361:AG$1971,$A$361:$A$1971,"co2",$C$361:$C$1971,$C2054,$B$361:$B$1971,"&lt;&gt;all")</f>
        <v/>
      </c>
      <c r="AH2054" s="58">
        <f>SUMIFS(AH$361:AH$1971,$A$361:$A$1971,"co2",$C$361:$C$1971,$C2054,$B$361:$B$1971,"&lt;&gt;all")</f>
        <v/>
      </c>
      <c r="AI2054" s="58">
        <f>SUMIFS(AI$361:AI$1971,$A$361:$A$1971,"co2",$C$361:$C$1971,$C2054,$B$361:$B$1971,"&lt;&gt;all")</f>
        <v/>
      </c>
      <c r="AJ2054" s="58">
        <f>SUMIFS(AJ$361:AJ$1971,$A$361:$A$1971,"co2",$C$361:$C$1971,$C2054,$B$361:$B$1971,"&lt;&gt;all")</f>
        <v/>
      </c>
      <c r="AK2054" s="58">
        <f>SUMIFS(AK$361:AK$1971,$A$361:$A$1971,"co2",$C$361:$C$1971,$C2054,$B$361:$B$1971,"&lt;&gt;all")</f>
        <v/>
      </c>
      <c r="AL2054" s="58">
        <f>SUMIFS(AL$361:AL$1971,$A$361:$A$1971,"co2",$C$361:$C$1971,$C2054,$B$361:$B$1971,"&lt;&gt;all")</f>
        <v/>
      </c>
      <c r="AM2054" s="58">
        <f>SUMIFS(AM$361:AM$1971,$A$361:$A$1971,"co2",$C$361:$C$1971,$C2054,$B$361:$B$1971,"&lt;&gt;all")</f>
        <v/>
      </c>
      <c r="AN2054" s="58">
        <f>SUMIFS(AN$361:AN$1971,$A$361:$A$1971,"co2",$C$361:$C$1971,$C2054,$B$361:$B$1971,"&lt;&gt;all")</f>
        <v/>
      </c>
      <c r="AO2054" s="58">
        <f>SUMIFS(AO$361:AO$1971,$A$361:$A$1971,"co2",$C$361:$C$1971,$C2054,$B$361:$B$1971,"&lt;&gt;all")</f>
        <v/>
      </c>
      <c r="AP2054" s="58">
        <f>SUMIFS(AP$361:AP$1971,$A$361:$A$1971,"co2",$C$361:$C$1971,$C2054,$B$361:$B$1971,"&lt;&gt;all")</f>
        <v/>
      </c>
      <c r="AQ2054" s="58">
        <f>SUMIFS(AQ$361:AQ$1971,$A$361:$A$1971,"co2",$C$361:$C$1971,$C2054,$B$361:$B$1971,"&lt;&gt;all")</f>
        <v/>
      </c>
      <c r="AR2054" s="58">
        <f>SUMIFS(AR$361:AR$1971,$A$361:$A$1971,"co2",$C$361:$C$1971,$C2054,$B$361:$B$1971,"&lt;&gt;all")</f>
        <v/>
      </c>
      <c r="AS2054" s="58">
        <f>SUMIFS(AS$361:AS$1971,$A$361:$A$1971,"co2",$C$361:$C$1971,$C2054,$B$361:$B$1971,"&lt;&gt;all")</f>
        <v/>
      </c>
      <c r="AT2054" s="58">
        <f>SUMIFS(AT$361:AT$1971,$A$361:$A$1971,"co2",$C$361:$C$1971,$C2054,$B$361:$B$1971,"&lt;&gt;all")</f>
        <v/>
      </c>
      <c r="AU2054" s="58">
        <f>SUMIFS(AU$361:AU$1971,$A$361:$A$1971,"co2",$C$361:$C$1971,$C2054,$B$361:$B$1971,"&lt;&gt;all")</f>
        <v/>
      </c>
      <c r="AV2054" s="58">
        <f>SUMIFS(AV$361:AV$1971,$A$361:$A$1971,"co2",$C$361:$C$1971,$C2054,$B$361:$B$1971,"&lt;&gt;all")</f>
        <v/>
      </c>
      <c r="AW2054" s="58">
        <f>SUMIFS(AW$361:AW$1971,$A$361:$A$1971,"co2",$C$361:$C$1971,$C2054,$B$361:$B$1971,"&lt;&gt;all")</f>
        <v/>
      </c>
      <c r="AX2054" s="58">
        <f>SUMIFS(AX$361:AX$1971,$A$361:$A$1971,"co2",$C$361:$C$1971,$C2054,$B$361:$B$1971,"&lt;&gt;all")</f>
        <v/>
      </c>
      <c r="AY2054" s="58">
        <f>SUMIFS(AY$361:AY$1971,$A$361:$A$1971,"co2",$C$361:$C$1971,$C2054,$B$361:$B$1971,"&lt;&gt;all")</f>
        <v/>
      </c>
    </row>
    <row r="2055" hidden="1" outlineLevel="1">
      <c r="A2055" s="14" t="inlineStr">
        <is>
          <t>co2.sec</t>
        </is>
      </c>
      <c r="B2055" s="14" t="inlineStr">
        <is>
          <t>all</t>
        </is>
      </c>
      <c r="C2055" s="14" t="inlineStr">
        <is>
          <t>foo</t>
        </is>
      </c>
      <c r="H2055" s="14">
        <f>INDEX(Variables!$B$5:$B$105,MATCH($A2055,Variables!$A$5:$A$105,0))&amp;IF($C2055="",""," | "&amp;INDEX(Mapping!$B$5:$B$26,MATCH($C2055,Mapping!$A$5:$A$26,0))&amp;" | "&amp;INDEX(Mapping!$B$30:$B$41,MATCH($B2055,Mapping!$A$30:$A$41,0)))</f>
        <v/>
      </c>
      <c r="I2055" s="14">
        <f>INDEX(Variables!$C$5:$C$105,MATCH($A2055,Variables!$A$5:$A$105,0))</f>
        <v/>
      </c>
      <c r="J2055" s="14">
        <f>INDEX(Variables!$E$5:$E$105,MATCH($A2055,Variables!$A$5:$A$105,0))</f>
        <v/>
      </c>
      <c r="K2055" s="11">
        <f>LOWER(Settings!$C$4)&amp;".mit."&amp;$A2055&amp;IF($C2055="","","."&amp;$C2055&amp;"."&amp;$B2055)&amp;IF(INDEX(Variables!$D$5:$D$105,MATCH($A2055,Variables!$A$5:$A$105,0))="","","."&amp;INDEX(Variables!$D$5:$D$105,MATCH($A2055,Variables!$A$5:$A$105,0)))&amp;"."&amp;K$5</f>
        <v/>
      </c>
      <c r="L2055" s="57">
        <f>SUMIFS(L$361:L$1971,$A$361:$A$1971,"co2",$C$361:$C$1971,$C2055,$B$361:$B$1971,"&lt;&gt;all")</f>
        <v/>
      </c>
      <c r="M2055" s="58">
        <f>SUMIFS(M$361:M$1971,$A$361:$A$1971,"co2",$C$361:$C$1971,$C2055,$B$361:$B$1971,"&lt;&gt;all")</f>
        <v/>
      </c>
      <c r="N2055" s="58">
        <f>SUMIFS(N$361:N$1971,$A$361:$A$1971,"co2",$C$361:$C$1971,$C2055,$B$361:$B$1971,"&lt;&gt;all")</f>
        <v/>
      </c>
      <c r="O2055" s="58">
        <f>SUMIFS(O$361:O$1971,$A$361:$A$1971,"co2",$C$361:$C$1971,$C2055,$B$361:$B$1971,"&lt;&gt;all")</f>
        <v/>
      </c>
      <c r="P2055" s="58">
        <f>SUMIFS(P$361:P$1971,$A$361:$A$1971,"co2",$C$361:$C$1971,$C2055,$B$361:$B$1971,"&lt;&gt;all")</f>
        <v/>
      </c>
      <c r="Q2055" s="58">
        <f>SUMIFS(Q$361:Q$1971,$A$361:$A$1971,"co2",$C$361:$C$1971,$C2055,$B$361:$B$1971,"&lt;&gt;all")</f>
        <v/>
      </c>
      <c r="R2055" s="58">
        <f>SUMIFS(R$361:R$1971,$A$361:$A$1971,"co2",$C$361:$C$1971,$C2055,$B$361:$B$1971,"&lt;&gt;all")</f>
        <v/>
      </c>
      <c r="S2055" s="58">
        <f>SUMIFS(S$361:S$1971,$A$361:$A$1971,"co2",$C$361:$C$1971,$C2055,$B$361:$B$1971,"&lt;&gt;all")</f>
        <v/>
      </c>
      <c r="T2055" s="58">
        <f>SUMIFS(T$361:T$1971,$A$361:$A$1971,"co2",$C$361:$C$1971,$C2055,$B$361:$B$1971,"&lt;&gt;all")</f>
        <v/>
      </c>
      <c r="U2055" s="58">
        <f>SUMIFS(U$361:U$1971,$A$361:$A$1971,"co2",$C$361:$C$1971,$C2055,$B$361:$B$1971,"&lt;&gt;all")</f>
        <v/>
      </c>
      <c r="V2055" s="58">
        <f>SUMIFS(V$361:V$1971,$A$361:$A$1971,"co2",$C$361:$C$1971,$C2055,$B$361:$B$1971,"&lt;&gt;all")</f>
        <v/>
      </c>
      <c r="W2055" s="58">
        <f>SUMIFS(W$361:W$1971,$A$361:$A$1971,"co2",$C$361:$C$1971,$C2055,$B$361:$B$1971,"&lt;&gt;all")</f>
        <v/>
      </c>
      <c r="X2055" s="58">
        <f>SUMIFS(X$361:X$1971,$A$361:$A$1971,"co2",$C$361:$C$1971,$C2055,$B$361:$B$1971,"&lt;&gt;all")</f>
        <v/>
      </c>
      <c r="Y2055" s="58">
        <f>SUMIFS(Y$361:Y$1971,$A$361:$A$1971,"co2",$C$361:$C$1971,$C2055,$B$361:$B$1971,"&lt;&gt;all")</f>
        <v/>
      </c>
      <c r="Z2055" s="58">
        <f>SUMIFS(Z$361:Z$1971,$A$361:$A$1971,"co2",$C$361:$C$1971,$C2055,$B$361:$B$1971,"&lt;&gt;all")</f>
        <v/>
      </c>
      <c r="AA2055" s="58">
        <f>SUMIFS(AA$361:AA$1971,$A$361:$A$1971,"co2",$C$361:$C$1971,$C2055,$B$361:$B$1971,"&lt;&gt;all")</f>
        <v/>
      </c>
      <c r="AB2055" s="58">
        <f>SUMIFS(AB$361:AB$1971,$A$361:$A$1971,"co2",$C$361:$C$1971,$C2055,$B$361:$B$1971,"&lt;&gt;all")</f>
        <v/>
      </c>
      <c r="AC2055" s="58">
        <f>SUMIFS(AC$361:AC$1971,$A$361:$A$1971,"co2",$C$361:$C$1971,$C2055,$B$361:$B$1971,"&lt;&gt;all")</f>
        <v/>
      </c>
      <c r="AD2055" s="58">
        <f>SUMIFS(AD$361:AD$1971,$A$361:$A$1971,"co2",$C$361:$C$1971,$C2055,$B$361:$B$1971,"&lt;&gt;all")</f>
        <v/>
      </c>
      <c r="AF2055" s="11">
        <f>LOWER(Settings!$C$4)&amp;".mit."&amp;$A2055&amp;IF($C2055="","","."&amp;$C2055&amp;"."&amp;$B2055)&amp;IF(INDEX(Variables!$D$5:$D$105,MATCH($A2055,Variables!$A$5:$A$105,0))="","","."&amp;INDEX(Variables!$D$5:$D$105,MATCH($A2055,Variables!$A$5:$A$105,0)))&amp;"."&amp;AF$5</f>
        <v/>
      </c>
      <c r="AG2055" s="57">
        <f>SUMIFS(AG$361:AG$1971,$A$361:$A$1971,"co2",$C$361:$C$1971,$C2055,$B$361:$B$1971,"&lt;&gt;all")</f>
        <v/>
      </c>
      <c r="AH2055" s="58">
        <f>SUMIFS(AH$361:AH$1971,$A$361:$A$1971,"co2",$C$361:$C$1971,$C2055,$B$361:$B$1971,"&lt;&gt;all")</f>
        <v/>
      </c>
      <c r="AI2055" s="58">
        <f>SUMIFS(AI$361:AI$1971,$A$361:$A$1971,"co2",$C$361:$C$1971,$C2055,$B$361:$B$1971,"&lt;&gt;all")</f>
        <v/>
      </c>
      <c r="AJ2055" s="58">
        <f>SUMIFS(AJ$361:AJ$1971,$A$361:$A$1971,"co2",$C$361:$C$1971,$C2055,$B$361:$B$1971,"&lt;&gt;all")</f>
        <v/>
      </c>
      <c r="AK2055" s="58">
        <f>SUMIFS(AK$361:AK$1971,$A$361:$A$1971,"co2",$C$361:$C$1971,$C2055,$B$361:$B$1971,"&lt;&gt;all")</f>
        <v/>
      </c>
      <c r="AL2055" s="58">
        <f>SUMIFS(AL$361:AL$1971,$A$361:$A$1971,"co2",$C$361:$C$1971,$C2055,$B$361:$B$1971,"&lt;&gt;all")</f>
        <v/>
      </c>
      <c r="AM2055" s="58">
        <f>SUMIFS(AM$361:AM$1971,$A$361:$A$1971,"co2",$C$361:$C$1971,$C2055,$B$361:$B$1971,"&lt;&gt;all")</f>
        <v/>
      </c>
      <c r="AN2055" s="58">
        <f>SUMIFS(AN$361:AN$1971,$A$361:$A$1971,"co2",$C$361:$C$1971,$C2055,$B$361:$B$1971,"&lt;&gt;all")</f>
        <v/>
      </c>
      <c r="AO2055" s="58">
        <f>SUMIFS(AO$361:AO$1971,$A$361:$A$1971,"co2",$C$361:$C$1971,$C2055,$B$361:$B$1971,"&lt;&gt;all")</f>
        <v/>
      </c>
      <c r="AP2055" s="58">
        <f>SUMIFS(AP$361:AP$1971,$A$361:$A$1971,"co2",$C$361:$C$1971,$C2055,$B$361:$B$1971,"&lt;&gt;all")</f>
        <v/>
      </c>
      <c r="AQ2055" s="58">
        <f>SUMIFS(AQ$361:AQ$1971,$A$361:$A$1971,"co2",$C$361:$C$1971,$C2055,$B$361:$B$1971,"&lt;&gt;all")</f>
        <v/>
      </c>
      <c r="AR2055" s="58">
        <f>SUMIFS(AR$361:AR$1971,$A$361:$A$1971,"co2",$C$361:$C$1971,$C2055,$B$361:$B$1971,"&lt;&gt;all")</f>
        <v/>
      </c>
      <c r="AS2055" s="58">
        <f>SUMIFS(AS$361:AS$1971,$A$361:$A$1971,"co2",$C$361:$C$1971,$C2055,$B$361:$B$1971,"&lt;&gt;all")</f>
        <v/>
      </c>
      <c r="AT2055" s="58">
        <f>SUMIFS(AT$361:AT$1971,$A$361:$A$1971,"co2",$C$361:$C$1971,$C2055,$B$361:$B$1971,"&lt;&gt;all")</f>
        <v/>
      </c>
      <c r="AU2055" s="58">
        <f>SUMIFS(AU$361:AU$1971,$A$361:$A$1971,"co2",$C$361:$C$1971,$C2055,$B$361:$B$1971,"&lt;&gt;all")</f>
        <v/>
      </c>
      <c r="AV2055" s="58">
        <f>SUMIFS(AV$361:AV$1971,$A$361:$A$1971,"co2",$C$361:$C$1971,$C2055,$B$361:$B$1971,"&lt;&gt;all")</f>
        <v/>
      </c>
      <c r="AW2055" s="58">
        <f>SUMIFS(AW$361:AW$1971,$A$361:$A$1971,"co2",$C$361:$C$1971,$C2055,$B$361:$B$1971,"&lt;&gt;all")</f>
        <v/>
      </c>
      <c r="AX2055" s="58">
        <f>SUMIFS(AX$361:AX$1971,$A$361:$A$1971,"co2",$C$361:$C$1971,$C2055,$B$361:$B$1971,"&lt;&gt;all")</f>
        <v/>
      </c>
      <c r="AY2055" s="58">
        <f>SUMIFS(AY$361:AY$1971,$A$361:$A$1971,"co2",$C$361:$C$1971,$C2055,$B$361:$B$1971,"&lt;&gt;all")</f>
        <v/>
      </c>
    </row>
    <row r="2056" hidden="1" outlineLevel="1">
      <c r="A2056" s="14" t="inlineStr">
        <is>
          <t>co2.sec</t>
        </is>
      </c>
      <c r="B2056" s="14" t="inlineStr">
        <is>
          <t>all</t>
        </is>
      </c>
      <c r="C2056" s="14" t="inlineStr">
        <is>
          <t>srv</t>
        </is>
      </c>
      <c r="H2056" s="14">
        <f>INDEX(Variables!$B$5:$B$105,MATCH($A2056,Variables!$A$5:$A$105,0))&amp;IF($C2056="",""," | "&amp;INDEX(Mapping!$B$5:$B$26,MATCH($C2056,Mapping!$A$5:$A$26,0))&amp;" | "&amp;INDEX(Mapping!$B$30:$B$41,MATCH($B2056,Mapping!$A$30:$A$41,0)))</f>
        <v/>
      </c>
      <c r="I2056" s="14">
        <f>INDEX(Variables!$C$5:$C$105,MATCH($A2056,Variables!$A$5:$A$105,0))</f>
        <v/>
      </c>
      <c r="J2056" s="14">
        <f>INDEX(Variables!$E$5:$E$105,MATCH($A2056,Variables!$A$5:$A$105,0))</f>
        <v/>
      </c>
      <c r="K2056" s="11">
        <f>LOWER(Settings!$C$4)&amp;".mit."&amp;$A2056&amp;IF($C2056="","","."&amp;$C2056&amp;"."&amp;$B2056)&amp;IF(INDEX(Variables!$D$5:$D$105,MATCH($A2056,Variables!$A$5:$A$105,0))="","","."&amp;INDEX(Variables!$D$5:$D$105,MATCH($A2056,Variables!$A$5:$A$105,0)))&amp;"."&amp;K$5</f>
        <v/>
      </c>
      <c r="L2056" s="57">
        <f>SUMIFS(L$361:L$1971,$A$361:$A$1971,"co2",$C$361:$C$1971,$C2056,$B$361:$B$1971,"&lt;&gt;all")</f>
        <v/>
      </c>
      <c r="M2056" s="58">
        <f>SUMIFS(M$361:M$1971,$A$361:$A$1971,"co2",$C$361:$C$1971,$C2056,$B$361:$B$1971,"&lt;&gt;all")</f>
        <v/>
      </c>
      <c r="N2056" s="58">
        <f>SUMIFS(N$361:N$1971,$A$361:$A$1971,"co2",$C$361:$C$1971,$C2056,$B$361:$B$1971,"&lt;&gt;all")</f>
        <v/>
      </c>
      <c r="O2056" s="58">
        <f>SUMIFS(O$361:O$1971,$A$361:$A$1971,"co2",$C$361:$C$1971,$C2056,$B$361:$B$1971,"&lt;&gt;all")</f>
        <v/>
      </c>
      <c r="P2056" s="58">
        <f>SUMIFS(P$361:P$1971,$A$361:$A$1971,"co2",$C$361:$C$1971,$C2056,$B$361:$B$1971,"&lt;&gt;all")</f>
        <v/>
      </c>
      <c r="Q2056" s="58">
        <f>SUMIFS(Q$361:Q$1971,$A$361:$A$1971,"co2",$C$361:$C$1971,$C2056,$B$361:$B$1971,"&lt;&gt;all")</f>
        <v/>
      </c>
      <c r="R2056" s="58">
        <f>SUMIFS(R$361:R$1971,$A$361:$A$1971,"co2",$C$361:$C$1971,$C2056,$B$361:$B$1971,"&lt;&gt;all")</f>
        <v/>
      </c>
      <c r="S2056" s="58">
        <f>SUMIFS(S$361:S$1971,$A$361:$A$1971,"co2",$C$361:$C$1971,$C2056,$B$361:$B$1971,"&lt;&gt;all")</f>
        <v/>
      </c>
      <c r="T2056" s="58">
        <f>SUMIFS(T$361:T$1971,$A$361:$A$1971,"co2",$C$361:$C$1971,$C2056,$B$361:$B$1971,"&lt;&gt;all")</f>
        <v/>
      </c>
      <c r="U2056" s="58">
        <f>SUMIFS(U$361:U$1971,$A$361:$A$1971,"co2",$C$361:$C$1971,$C2056,$B$361:$B$1971,"&lt;&gt;all")</f>
        <v/>
      </c>
      <c r="V2056" s="58">
        <f>SUMIFS(V$361:V$1971,$A$361:$A$1971,"co2",$C$361:$C$1971,$C2056,$B$361:$B$1971,"&lt;&gt;all")</f>
        <v/>
      </c>
      <c r="W2056" s="58">
        <f>SUMIFS(W$361:W$1971,$A$361:$A$1971,"co2",$C$361:$C$1971,$C2056,$B$361:$B$1971,"&lt;&gt;all")</f>
        <v/>
      </c>
      <c r="X2056" s="58">
        <f>SUMIFS(X$361:X$1971,$A$361:$A$1971,"co2",$C$361:$C$1971,$C2056,$B$361:$B$1971,"&lt;&gt;all")</f>
        <v/>
      </c>
      <c r="Y2056" s="58">
        <f>SUMIFS(Y$361:Y$1971,$A$361:$A$1971,"co2",$C$361:$C$1971,$C2056,$B$361:$B$1971,"&lt;&gt;all")</f>
        <v/>
      </c>
      <c r="Z2056" s="58">
        <f>SUMIFS(Z$361:Z$1971,$A$361:$A$1971,"co2",$C$361:$C$1971,$C2056,$B$361:$B$1971,"&lt;&gt;all")</f>
        <v/>
      </c>
      <c r="AA2056" s="58">
        <f>SUMIFS(AA$361:AA$1971,$A$361:$A$1971,"co2",$C$361:$C$1971,$C2056,$B$361:$B$1971,"&lt;&gt;all")</f>
        <v/>
      </c>
      <c r="AB2056" s="58">
        <f>SUMIFS(AB$361:AB$1971,$A$361:$A$1971,"co2",$C$361:$C$1971,$C2056,$B$361:$B$1971,"&lt;&gt;all")</f>
        <v/>
      </c>
      <c r="AC2056" s="58">
        <f>SUMIFS(AC$361:AC$1971,$A$361:$A$1971,"co2",$C$361:$C$1971,$C2056,$B$361:$B$1971,"&lt;&gt;all")</f>
        <v/>
      </c>
      <c r="AD2056" s="58">
        <f>SUMIFS(AD$361:AD$1971,$A$361:$A$1971,"co2",$C$361:$C$1971,$C2056,$B$361:$B$1971,"&lt;&gt;all")</f>
        <v/>
      </c>
      <c r="AF2056" s="11">
        <f>LOWER(Settings!$C$4)&amp;".mit."&amp;$A2056&amp;IF($C2056="","","."&amp;$C2056&amp;"."&amp;$B2056)&amp;IF(INDEX(Variables!$D$5:$D$105,MATCH($A2056,Variables!$A$5:$A$105,0))="","","."&amp;INDEX(Variables!$D$5:$D$105,MATCH($A2056,Variables!$A$5:$A$105,0)))&amp;"."&amp;AF$5</f>
        <v/>
      </c>
      <c r="AG2056" s="57">
        <f>SUMIFS(AG$361:AG$1971,$A$361:$A$1971,"co2",$C$361:$C$1971,$C2056,$B$361:$B$1971,"&lt;&gt;all")</f>
        <v/>
      </c>
      <c r="AH2056" s="58">
        <f>SUMIFS(AH$361:AH$1971,$A$361:$A$1971,"co2",$C$361:$C$1971,$C2056,$B$361:$B$1971,"&lt;&gt;all")</f>
        <v/>
      </c>
      <c r="AI2056" s="58">
        <f>SUMIFS(AI$361:AI$1971,$A$361:$A$1971,"co2",$C$361:$C$1971,$C2056,$B$361:$B$1971,"&lt;&gt;all")</f>
        <v/>
      </c>
      <c r="AJ2056" s="58">
        <f>SUMIFS(AJ$361:AJ$1971,$A$361:$A$1971,"co2",$C$361:$C$1971,$C2056,$B$361:$B$1971,"&lt;&gt;all")</f>
        <v/>
      </c>
      <c r="AK2056" s="58">
        <f>SUMIFS(AK$361:AK$1971,$A$361:$A$1971,"co2",$C$361:$C$1971,$C2056,$B$361:$B$1971,"&lt;&gt;all")</f>
        <v/>
      </c>
      <c r="AL2056" s="58">
        <f>SUMIFS(AL$361:AL$1971,$A$361:$A$1971,"co2",$C$361:$C$1971,$C2056,$B$361:$B$1971,"&lt;&gt;all")</f>
        <v/>
      </c>
      <c r="AM2056" s="58">
        <f>SUMIFS(AM$361:AM$1971,$A$361:$A$1971,"co2",$C$361:$C$1971,$C2056,$B$361:$B$1971,"&lt;&gt;all")</f>
        <v/>
      </c>
      <c r="AN2056" s="58">
        <f>SUMIFS(AN$361:AN$1971,$A$361:$A$1971,"co2",$C$361:$C$1971,$C2056,$B$361:$B$1971,"&lt;&gt;all")</f>
        <v/>
      </c>
      <c r="AO2056" s="58">
        <f>SUMIFS(AO$361:AO$1971,$A$361:$A$1971,"co2",$C$361:$C$1971,$C2056,$B$361:$B$1971,"&lt;&gt;all")</f>
        <v/>
      </c>
      <c r="AP2056" s="58">
        <f>SUMIFS(AP$361:AP$1971,$A$361:$A$1971,"co2",$C$361:$C$1971,$C2056,$B$361:$B$1971,"&lt;&gt;all")</f>
        <v/>
      </c>
      <c r="AQ2056" s="58">
        <f>SUMIFS(AQ$361:AQ$1971,$A$361:$A$1971,"co2",$C$361:$C$1971,$C2056,$B$361:$B$1971,"&lt;&gt;all")</f>
        <v/>
      </c>
      <c r="AR2056" s="58">
        <f>SUMIFS(AR$361:AR$1971,$A$361:$A$1971,"co2",$C$361:$C$1971,$C2056,$B$361:$B$1971,"&lt;&gt;all")</f>
        <v/>
      </c>
      <c r="AS2056" s="58">
        <f>SUMIFS(AS$361:AS$1971,$A$361:$A$1971,"co2",$C$361:$C$1971,$C2056,$B$361:$B$1971,"&lt;&gt;all")</f>
        <v/>
      </c>
      <c r="AT2056" s="58">
        <f>SUMIFS(AT$361:AT$1971,$A$361:$A$1971,"co2",$C$361:$C$1971,$C2056,$B$361:$B$1971,"&lt;&gt;all")</f>
        <v/>
      </c>
      <c r="AU2056" s="58">
        <f>SUMIFS(AU$361:AU$1971,$A$361:$A$1971,"co2",$C$361:$C$1971,$C2056,$B$361:$B$1971,"&lt;&gt;all")</f>
        <v/>
      </c>
      <c r="AV2056" s="58">
        <f>SUMIFS(AV$361:AV$1971,$A$361:$A$1971,"co2",$C$361:$C$1971,$C2056,$B$361:$B$1971,"&lt;&gt;all")</f>
        <v/>
      </c>
      <c r="AW2056" s="58">
        <f>SUMIFS(AW$361:AW$1971,$A$361:$A$1971,"co2",$C$361:$C$1971,$C2056,$B$361:$B$1971,"&lt;&gt;all")</f>
        <v/>
      </c>
      <c r="AX2056" s="58">
        <f>SUMIFS(AX$361:AX$1971,$A$361:$A$1971,"co2",$C$361:$C$1971,$C2056,$B$361:$B$1971,"&lt;&gt;all")</f>
        <v/>
      </c>
      <c r="AY2056" s="58">
        <f>SUMIFS(AY$361:AY$1971,$A$361:$A$1971,"co2",$C$361:$C$1971,$C2056,$B$361:$B$1971,"&lt;&gt;all")</f>
        <v/>
      </c>
    </row>
    <row r="2057" hidden="1" outlineLevel="1">
      <c r="A2057" s="14" t="inlineStr">
        <is>
          <t>co2.sec</t>
        </is>
      </c>
      <c r="B2057" s="14" t="inlineStr">
        <is>
          <t>all</t>
        </is>
      </c>
      <c r="C2057" s="14" t="inlineStr">
        <is>
          <t>mch</t>
        </is>
      </c>
      <c r="H2057" s="14">
        <f>INDEX(Variables!$B$5:$B$105,MATCH($A2057,Variables!$A$5:$A$105,0))&amp;IF($C2057="",""," | "&amp;INDEX(Mapping!$B$5:$B$26,MATCH($C2057,Mapping!$A$5:$A$26,0))&amp;" | "&amp;INDEX(Mapping!$B$30:$B$41,MATCH($B2057,Mapping!$A$30:$A$41,0)))</f>
        <v/>
      </c>
      <c r="I2057" s="14">
        <f>INDEX(Variables!$C$5:$C$105,MATCH($A2057,Variables!$A$5:$A$105,0))</f>
        <v/>
      </c>
      <c r="J2057" s="14">
        <f>INDEX(Variables!$E$5:$E$105,MATCH($A2057,Variables!$A$5:$A$105,0))</f>
        <v/>
      </c>
      <c r="K2057" s="11">
        <f>LOWER(Settings!$C$4)&amp;".mit."&amp;$A2057&amp;IF($C2057="","","."&amp;$C2057&amp;"."&amp;$B2057)&amp;IF(INDEX(Variables!$D$5:$D$105,MATCH($A2057,Variables!$A$5:$A$105,0))="","","."&amp;INDEX(Variables!$D$5:$D$105,MATCH($A2057,Variables!$A$5:$A$105,0)))&amp;"."&amp;K$5</f>
        <v/>
      </c>
      <c r="L2057" s="57">
        <f>SUMIFS(L$361:L$1971,$A$361:$A$1971,"co2",$C$361:$C$1971,$C2057,$B$361:$B$1971,"&lt;&gt;all")</f>
        <v/>
      </c>
      <c r="M2057" s="58">
        <f>SUMIFS(M$361:M$1971,$A$361:$A$1971,"co2",$C$361:$C$1971,$C2057,$B$361:$B$1971,"&lt;&gt;all")</f>
        <v/>
      </c>
      <c r="N2057" s="58">
        <f>SUMIFS(N$361:N$1971,$A$361:$A$1971,"co2",$C$361:$C$1971,$C2057,$B$361:$B$1971,"&lt;&gt;all")</f>
        <v/>
      </c>
      <c r="O2057" s="58">
        <f>SUMIFS(O$361:O$1971,$A$361:$A$1971,"co2",$C$361:$C$1971,$C2057,$B$361:$B$1971,"&lt;&gt;all")</f>
        <v/>
      </c>
      <c r="P2057" s="58">
        <f>SUMIFS(P$361:P$1971,$A$361:$A$1971,"co2",$C$361:$C$1971,$C2057,$B$361:$B$1971,"&lt;&gt;all")</f>
        <v/>
      </c>
      <c r="Q2057" s="58">
        <f>SUMIFS(Q$361:Q$1971,$A$361:$A$1971,"co2",$C$361:$C$1971,$C2057,$B$361:$B$1971,"&lt;&gt;all")</f>
        <v/>
      </c>
      <c r="R2057" s="58">
        <f>SUMIFS(R$361:R$1971,$A$361:$A$1971,"co2",$C$361:$C$1971,$C2057,$B$361:$B$1971,"&lt;&gt;all")</f>
        <v/>
      </c>
      <c r="S2057" s="58">
        <f>SUMIFS(S$361:S$1971,$A$361:$A$1971,"co2",$C$361:$C$1971,$C2057,$B$361:$B$1971,"&lt;&gt;all")</f>
        <v/>
      </c>
      <c r="T2057" s="58">
        <f>SUMIFS(T$361:T$1971,$A$361:$A$1971,"co2",$C$361:$C$1971,$C2057,$B$361:$B$1971,"&lt;&gt;all")</f>
        <v/>
      </c>
      <c r="U2057" s="58">
        <f>SUMIFS(U$361:U$1971,$A$361:$A$1971,"co2",$C$361:$C$1971,$C2057,$B$361:$B$1971,"&lt;&gt;all")</f>
        <v/>
      </c>
      <c r="V2057" s="58">
        <f>SUMIFS(V$361:V$1971,$A$361:$A$1971,"co2",$C$361:$C$1971,$C2057,$B$361:$B$1971,"&lt;&gt;all")</f>
        <v/>
      </c>
      <c r="W2057" s="58">
        <f>SUMIFS(W$361:W$1971,$A$361:$A$1971,"co2",$C$361:$C$1971,$C2057,$B$361:$B$1971,"&lt;&gt;all")</f>
        <v/>
      </c>
      <c r="X2057" s="58">
        <f>SUMIFS(X$361:X$1971,$A$361:$A$1971,"co2",$C$361:$C$1971,$C2057,$B$361:$B$1971,"&lt;&gt;all")</f>
        <v/>
      </c>
      <c r="Y2057" s="58">
        <f>SUMIFS(Y$361:Y$1971,$A$361:$A$1971,"co2",$C$361:$C$1971,$C2057,$B$361:$B$1971,"&lt;&gt;all")</f>
        <v/>
      </c>
      <c r="Z2057" s="58">
        <f>SUMIFS(Z$361:Z$1971,$A$361:$A$1971,"co2",$C$361:$C$1971,$C2057,$B$361:$B$1971,"&lt;&gt;all")</f>
        <v/>
      </c>
      <c r="AA2057" s="58">
        <f>SUMIFS(AA$361:AA$1971,$A$361:$A$1971,"co2",$C$361:$C$1971,$C2057,$B$361:$B$1971,"&lt;&gt;all")</f>
        <v/>
      </c>
      <c r="AB2057" s="58">
        <f>SUMIFS(AB$361:AB$1971,$A$361:$A$1971,"co2",$C$361:$C$1971,$C2057,$B$361:$B$1971,"&lt;&gt;all")</f>
        <v/>
      </c>
      <c r="AC2057" s="58">
        <f>SUMIFS(AC$361:AC$1971,$A$361:$A$1971,"co2",$C$361:$C$1971,$C2057,$B$361:$B$1971,"&lt;&gt;all")</f>
        <v/>
      </c>
      <c r="AD2057" s="58">
        <f>SUMIFS(AD$361:AD$1971,$A$361:$A$1971,"co2",$C$361:$C$1971,$C2057,$B$361:$B$1971,"&lt;&gt;all")</f>
        <v/>
      </c>
      <c r="AF2057" s="11">
        <f>LOWER(Settings!$C$4)&amp;".mit."&amp;$A2057&amp;IF($C2057="","","."&amp;$C2057&amp;"."&amp;$B2057)&amp;IF(INDEX(Variables!$D$5:$D$105,MATCH($A2057,Variables!$A$5:$A$105,0))="","","."&amp;INDEX(Variables!$D$5:$D$105,MATCH($A2057,Variables!$A$5:$A$105,0)))&amp;"."&amp;AF$5</f>
        <v/>
      </c>
      <c r="AG2057" s="57">
        <f>SUMIFS(AG$361:AG$1971,$A$361:$A$1971,"co2",$C$361:$C$1971,$C2057,$B$361:$B$1971,"&lt;&gt;all")</f>
        <v/>
      </c>
      <c r="AH2057" s="58">
        <f>SUMIFS(AH$361:AH$1971,$A$361:$A$1971,"co2",$C$361:$C$1971,$C2057,$B$361:$B$1971,"&lt;&gt;all")</f>
        <v/>
      </c>
      <c r="AI2057" s="58">
        <f>SUMIFS(AI$361:AI$1971,$A$361:$A$1971,"co2",$C$361:$C$1971,$C2057,$B$361:$B$1971,"&lt;&gt;all")</f>
        <v/>
      </c>
      <c r="AJ2057" s="58">
        <f>SUMIFS(AJ$361:AJ$1971,$A$361:$A$1971,"co2",$C$361:$C$1971,$C2057,$B$361:$B$1971,"&lt;&gt;all")</f>
        <v/>
      </c>
      <c r="AK2057" s="58">
        <f>SUMIFS(AK$361:AK$1971,$A$361:$A$1971,"co2",$C$361:$C$1971,$C2057,$B$361:$B$1971,"&lt;&gt;all")</f>
        <v/>
      </c>
      <c r="AL2057" s="58">
        <f>SUMIFS(AL$361:AL$1971,$A$361:$A$1971,"co2",$C$361:$C$1971,$C2057,$B$361:$B$1971,"&lt;&gt;all")</f>
        <v/>
      </c>
      <c r="AM2057" s="58">
        <f>SUMIFS(AM$361:AM$1971,$A$361:$A$1971,"co2",$C$361:$C$1971,$C2057,$B$361:$B$1971,"&lt;&gt;all")</f>
        <v/>
      </c>
      <c r="AN2057" s="58">
        <f>SUMIFS(AN$361:AN$1971,$A$361:$A$1971,"co2",$C$361:$C$1971,$C2057,$B$361:$B$1971,"&lt;&gt;all")</f>
        <v/>
      </c>
      <c r="AO2057" s="58">
        <f>SUMIFS(AO$361:AO$1971,$A$361:$A$1971,"co2",$C$361:$C$1971,$C2057,$B$361:$B$1971,"&lt;&gt;all")</f>
        <v/>
      </c>
      <c r="AP2057" s="58">
        <f>SUMIFS(AP$361:AP$1971,$A$361:$A$1971,"co2",$C$361:$C$1971,$C2057,$B$361:$B$1971,"&lt;&gt;all")</f>
        <v/>
      </c>
      <c r="AQ2057" s="58">
        <f>SUMIFS(AQ$361:AQ$1971,$A$361:$A$1971,"co2",$C$361:$C$1971,$C2057,$B$361:$B$1971,"&lt;&gt;all")</f>
        <v/>
      </c>
      <c r="AR2057" s="58">
        <f>SUMIFS(AR$361:AR$1971,$A$361:$A$1971,"co2",$C$361:$C$1971,$C2057,$B$361:$B$1971,"&lt;&gt;all")</f>
        <v/>
      </c>
      <c r="AS2057" s="58">
        <f>SUMIFS(AS$361:AS$1971,$A$361:$A$1971,"co2",$C$361:$C$1971,$C2057,$B$361:$B$1971,"&lt;&gt;all")</f>
        <v/>
      </c>
      <c r="AT2057" s="58">
        <f>SUMIFS(AT$361:AT$1971,$A$361:$A$1971,"co2",$C$361:$C$1971,$C2057,$B$361:$B$1971,"&lt;&gt;all")</f>
        <v/>
      </c>
      <c r="AU2057" s="58">
        <f>SUMIFS(AU$361:AU$1971,$A$361:$A$1971,"co2",$C$361:$C$1971,$C2057,$B$361:$B$1971,"&lt;&gt;all")</f>
        <v/>
      </c>
      <c r="AV2057" s="58">
        <f>SUMIFS(AV$361:AV$1971,$A$361:$A$1971,"co2",$C$361:$C$1971,$C2057,$B$361:$B$1971,"&lt;&gt;all")</f>
        <v/>
      </c>
      <c r="AW2057" s="58">
        <f>SUMIFS(AW$361:AW$1971,$A$361:$A$1971,"co2",$C$361:$C$1971,$C2057,$B$361:$B$1971,"&lt;&gt;all")</f>
        <v/>
      </c>
      <c r="AX2057" s="58">
        <f>SUMIFS(AX$361:AX$1971,$A$361:$A$1971,"co2",$C$361:$C$1971,$C2057,$B$361:$B$1971,"&lt;&gt;all")</f>
        <v/>
      </c>
      <c r="AY2057" s="58">
        <f>SUMIFS(AY$361:AY$1971,$A$361:$A$1971,"co2",$C$361:$C$1971,$C2057,$B$361:$B$1971,"&lt;&gt;all")</f>
        <v/>
      </c>
    </row>
    <row r="2058" hidden="1" outlineLevel="1">
      <c r="A2058" s="14" t="inlineStr">
        <is>
          <t>co2.sec</t>
        </is>
      </c>
      <c r="B2058" s="14" t="inlineStr">
        <is>
          <t>all</t>
        </is>
      </c>
      <c r="C2058" s="14" t="inlineStr">
        <is>
          <t>irn</t>
        </is>
      </c>
      <c r="H2058" s="14">
        <f>INDEX(Variables!$B$5:$B$105,MATCH($A2058,Variables!$A$5:$A$105,0))&amp;IF($C2058="",""," | "&amp;INDEX(Mapping!$B$5:$B$26,MATCH($C2058,Mapping!$A$5:$A$26,0))&amp;" | "&amp;INDEX(Mapping!$B$30:$B$41,MATCH($B2058,Mapping!$A$30:$A$41,0)))</f>
        <v/>
      </c>
      <c r="I2058" s="14">
        <f>INDEX(Variables!$C$5:$C$105,MATCH($A2058,Variables!$A$5:$A$105,0))</f>
        <v/>
      </c>
      <c r="J2058" s="14">
        <f>INDEX(Variables!$E$5:$E$105,MATCH($A2058,Variables!$A$5:$A$105,0))</f>
        <v/>
      </c>
      <c r="K2058" s="11">
        <f>LOWER(Settings!$C$4)&amp;".mit."&amp;$A2058&amp;IF($C2058="","","."&amp;$C2058&amp;"."&amp;$B2058)&amp;IF(INDEX(Variables!$D$5:$D$105,MATCH($A2058,Variables!$A$5:$A$105,0))="","","."&amp;INDEX(Variables!$D$5:$D$105,MATCH($A2058,Variables!$A$5:$A$105,0)))&amp;"."&amp;K$5</f>
        <v/>
      </c>
      <c r="L2058" s="57">
        <f>SUMIFS(L$361:L$1971,$A$361:$A$1971,"co2",$C$361:$C$1971,$C2058,$B$361:$B$1971,"&lt;&gt;all")</f>
        <v/>
      </c>
      <c r="M2058" s="58">
        <f>SUMIFS(M$361:M$1971,$A$361:$A$1971,"co2",$C$361:$C$1971,$C2058,$B$361:$B$1971,"&lt;&gt;all")</f>
        <v/>
      </c>
      <c r="N2058" s="58">
        <f>SUMIFS(N$361:N$1971,$A$361:$A$1971,"co2",$C$361:$C$1971,$C2058,$B$361:$B$1971,"&lt;&gt;all")</f>
        <v/>
      </c>
      <c r="O2058" s="58">
        <f>SUMIFS(O$361:O$1971,$A$361:$A$1971,"co2",$C$361:$C$1971,$C2058,$B$361:$B$1971,"&lt;&gt;all")</f>
        <v/>
      </c>
      <c r="P2058" s="58">
        <f>SUMIFS(P$361:P$1971,$A$361:$A$1971,"co2",$C$361:$C$1971,$C2058,$B$361:$B$1971,"&lt;&gt;all")</f>
        <v/>
      </c>
      <c r="Q2058" s="58">
        <f>SUMIFS(Q$361:Q$1971,$A$361:$A$1971,"co2",$C$361:$C$1971,$C2058,$B$361:$B$1971,"&lt;&gt;all")</f>
        <v/>
      </c>
      <c r="R2058" s="58">
        <f>SUMIFS(R$361:R$1971,$A$361:$A$1971,"co2",$C$361:$C$1971,$C2058,$B$361:$B$1971,"&lt;&gt;all")</f>
        <v/>
      </c>
      <c r="S2058" s="58">
        <f>SUMIFS(S$361:S$1971,$A$361:$A$1971,"co2",$C$361:$C$1971,$C2058,$B$361:$B$1971,"&lt;&gt;all")</f>
        <v/>
      </c>
      <c r="T2058" s="58">
        <f>SUMIFS(T$361:T$1971,$A$361:$A$1971,"co2",$C$361:$C$1971,$C2058,$B$361:$B$1971,"&lt;&gt;all")</f>
        <v/>
      </c>
      <c r="U2058" s="58">
        <f>SUMIFS(U$361:U$1971,$A$361:$A$1971,"co2",$C$361:$C$1971,$C2058,$B$361:$B$1971,"&lt;&gt;all")</f>
        <v/>
      </c>
      <c r="V2058" s="58">
        <f>SUMIFS(V$361:V$1971,$A$361:$A$1971,"co2",$C$361:$C$1971,$C2058,$B$361:$B$1971,"&lt;&gt;all")</f>
        <v/>
      </c>
      <c r="W2058" s="58">
        <f>SUMIFS(W$361:W$1971,$A$361:$A$1971,"co2",$C$361:$C$1971,$C2058,$B$361:$B$1971,"&lt;&gt;all")</f>
        <v/>
      </c>
      <c r="X2058" s="58">
        <f>SUMIFS(X$361:X$1971,$A$361:$A$1971,"co2",$C$361:$C$1971,$C2058,$B$361:$B$1971,"&lt;&gt;all")</f>
        <v/>
      </c>
      <c r="Y2058" s="58">
        <f>SUMIFS(Y$361:Y$1971,$A$361:$A$1971,"co2",$C$361:$C$1971,$C2058,$B$361:$B$1971,"&lt;&gt;all")</f>
        <v/>
      </c>
      <c r="Z2058" s="58">
        <f>SUMIFS(Z$361:Z$1971,$A$361:$A$1971,"co2",$C$361:$C$1971,$C2058,$B$361:$B$1971,"&lt;&gt;all")</f>
        <v/>
      </c>
      <c r="AA2058" s="58">
        <f>SUMIFS(AA$361:AA$1971,$A$361:$A$1971,"co2",$C$361:$C$1971,$C2058,$B$361:$B$1971,"&lt;&gt;all")</f>
        <v/>
      </c>
      <c r="AB2058" s="58">
        <f>SUMIFS(AB$361:AB$1971,$A$361:$A$1971,"co2",$C$361:$C$1971,$C2058,$B$361:$B$1971,"&lt;&gt;all")</f>
        <v/>
      </c>
      <c r="AC2058" s="58">
        <f>SUMIFS(AC$361:AC$1971,$A$361:$A$1971,"co2",$C$361:$C$1971,$C2058,$B$361:$B$1971,"&lt;&gt;all")</f>
        <v/>
      </c>
      <c r="AD2058" s="58">
        <f>SUMIFS(AD$361:AD$1971,$A$361:$A$1971,"co2",$C$361:$C$1971,$C2058,$B$361:$B$1971,"&lt;&gt;all")</f>
        <v/>
      </c>
      <c r="AF2058" s="11">
        <f>LOWER(Settings!$C$4)&amp;".mit."&amp;$A2058&amp;IF($C2058="","","."&amp;$C2058&amp;"."&amp;$B2058)&amp;IF(INDEX(Variables!$D$5:$D$105,MATCH($A2058,Variables!$A$5:$A$105,0))="","","."&amp;INDEX(Variables!$D$5:$D$105,MATCH($A2058,Variables!$A$5:$A$105,0)))&amp;"."&amp;AF$5</f>
        <v/>
      </c>
      <c r="AG2058" s="57">
        <f>SUMIFS(AG$361:AG$1971,$A$361:$A$1971,"co2",$C$361:$C$1971,$C2058,$B$361:$B$1971,"&lt;&gt;all")</f>
        <v/>
      </c>
      <c r="AH2058" s="58">
        <f>SUMIFS(AH$361:AH$1971,$A$361:$A$1971,"co2",$C$361:$C$1971,$C2058,$B$361:$B$1971,"&lt;&gt;all")</f>
        <v/>
      </c>
      <c r="AI2058" s="58">
        <f>SUMIFS(AI$361:AI$1971,$A$361:$A$1971,"co2",$C$361:$C$1971,$C2058,$B$361:$B$1971,"&lt;&gt;all")</f>
        <v/>
      </c>
      <c r="AJ2058" s="58">
        <f>SUMIFS(AJ$361:AJ$1971,$A$361:$A$1971,"co2",$C$361:$C$1971,$C2058,$B$361:$B$1971,"&lt;&gt;all")</f>
        <v/>
      </c>
      <c r="AK2058" s="58">
        <f>SUMIFS(AK$361:AK$1971,$A$361:$A$1971,"co2",$C$361:$C$1971,$C2058,$B$361:$B$1971,"&lt;&gt;all")</f>
        <v/>
      </c>
      <c r="AL2058" s="58">
        <f>SUMIFS(AL$361:AL$1971,$A$361:$A$1971,"co2",$C$361:$C$1971,$C2058,$B$361:$B$1971,"&lt;&gt;all")</f>
        <v/>
      </c>
      <c r="AM2058" s="58">
        <f>SUMIFS(AM$361:AM$1971,$A$361:$A$1971,"co2",$C$361:$C$1971,$C2058,$B$361:$B$1971,"&lt;&gt;all")</f>
        <v/>
      </c>
      <c r="AN2058" s="58">
        <f>SUMIFS(AN$361:AN$1971,$A$361:$A$1971,"co2",$C$361:$C$1971,$C2058,$B$361:$B$1971,"&lt;&gt;all")</f>
        <v/>
      </c>
      <c r="AO2058" s="58">
        <f>SUMIFS(AO$361:AO$1971,$A$361:$A$1971,"co2",$C$361:$C$1971,$C2058,$B$361:$B$1971,"&lt;&gt;all")</f>
        <v/>
      </c>
      <c r="AP2058" s="58">
        <f>SUMIFS(AP$361:AP$1971,$A$361:$A$1971,"co2",$C$361:$C$1971,$C2058,$B$361:$B$1971,"&lt;&gt;all")</f>
        <v/>
      </c>
      <c r="AQ2058" s="58">
        <f>SUMIFS(AQ$361:AQ$1971,$A$361:$A$1971,"co2",$C$361:$C$1971,$C2058,$B$361:$B$1971,"&lt;&gt;all")</f>
        <v/>
      </c>
      <c r="AR2058" s="58">
        <f>SUMIFS(AR$361:AR$1971,$A$361:$A$1971,"co2",$C$361:$C$1971,$C2058,$B$361:$B$1971,"&lt;&gt;all")</f>
        <v/>
      </c>
      <c r="AS2058" s="58">
        <f>SUMIFS(AS$361:AS$1971,$A$361:$A$1971,"co2",$C$361:$C$1971,$C2058,$B$361:$B$1971,"&lt;&gt;all")</f>
        <v/>
      </c>
      <c r="AT2058" s="58">
        <f>SUMIFS(AT$361:AT$1971,$A$361:$A$1971,"co2",$C$361:$C$1971,$C2058,$B$361:$B$1971,"&lt;&gt;all")</f>
        <v/>
      </c>
      <c r="AU2058" s="58">
        <f>SUMIFS(AU$361:AU$1971,$A$361:$A$1971,"co2",$C$361:$C$1971,$C2058,$B$361:$B$1971,"&lt;&gt;all")</f>
        <v/>
      </c>
      <c r="AV2058" s="58">
        <f>SUMIFS(AV$361:AV$1971,$A$361:$A$1971,"co2",$C$361:$C$1971,$C2058,$B$361:$B$1971,"&lt;&gt;all")</f>
        <v/>
      </c>
      <c r="AW2058" s="58">
        <f>SUMIFS(AW$361:AW$1971,$A$361:$A$1971,"co2",$C$361:$C$1971,$C2058,$B$361:$B$1971,"&lt;&gt;all")</f>
        <v/>
      </c>
      <c r="AX2058" s="58">
        <f>SUMIFS(AX$361:AX$1971,$A$361:$A$1971,"co2",$C$361:$C$1971,$C2058,$B$361:$B$1971,"&lt;&gt;all")</f>
        <v/>
      </c>
      <c r="AY2058" s="58">
        <f>SUMIFS(AY$361:AY$1971,$A$361:$A$1971,"co2",$C$361:$C$1971,$C2058,$B$361:$B$1971,"&lt;&gt;all")</f>
        <v/>
      </c>
    </row>
    <row r="2059" hidden="1" outlineLevel="1">
      <c r="A2059" s="14" t="inlineStr">
        <is>
          <t>co2.sec</t>
        </is>
      </c>
      <c r="B2059" s="14" t="inlineStr">
        <is>
          <t>all</t>
        </is>
      </c>
      <c r="C2059" s="14" t="inlineStr">
        <is>
          <t>nfm</t>
        </is>
      </c>
      <c r="H2059" s="14">
        <f>INDEX(Variables!$B$5:$B$105,MATCH($A2059,Variables!$A$5:$A$105,0))&amp;IF($C2059="",""," | "&amp;INDEX(Mapping!$B$5:$B$26,MATCH($C2059,Mapping!$A$5:$A$26,0))&amp;" | "&amp;INDEX(Mapping!$B$30:$B$41,MATCH($B2059,Mapping!$A$30:$A$41,0)))</f>
        <v/>
      </c>
      <c r="I2059" s="14">
        <f>INDEX(Variables!$C$5:$C$105,MATCH($A2059,Variables!$A$5:$A$105,0))</f>
        <v/>
      </c>
      <c r="J2059" s="14">
        <f>INDEX(Variables!$E$5:$E$105,MATCH($A2059,Variables!$A$5:$A$105,0))</f>
        <v/>
      </c>
      <c r="K2059" s="11">
        <f>LOWER(Settings!$C$4)&amp;".mit."&amp;$A2059&amp;IF($C2059="","","."&amp;$C2059&amp;"."&amp;$B2059)&amp;IF(INDEX(Variables!$D$5:$D$105,MATCH($A2059,Variables!$A$5:$A$105,0))="","","."&amp;INDEX(Variables!$D$5:$D$105,MATCH($A2059,Variables!$A$5:$A$105,0)))&amp;"."&amp;K$5</f>
        <v/>
      </c>
      <c r="L2059" s="57">
        <f>SUMIFS(L$361:L$1971,$A$361:$A$1971,"co2",$C$361:$C$1971,$C2059,$B$361:$B$1971,"&lt;&gt;all")</f>
        <v/>
      </c>
      <c r="M2059" s="58">
        <f>SUMIFS(M$361:M$1971,$A$361:$A$1971,"co2",$C$361:$C$1971,$C2059,$B$361:$B$1971,"&lt;&gt;all")</f>
        <v/>
      </c>
      <c r="N2059" s="58">
        <f>SUMIFS(N$361:N$1971,$A$361:$A$1971,"co2",$C$361:$C$1971,$C2059,$B$361:$B$1971,"&lt;&gt;all")</f>
        <v/>
      </c>
      <c r="O2059" s="58">
        <f>SUMIFS(O$361:O$1971,$A$361:$A$1971,"co2",$C$361:$C$1971,$C2059,$B$361:$B$1971,"&lt;&gt;all")</f>
        <v/>
      </c>
      <c r="P2059" s="58">
        <f>SUMIFS(P$361:P$1971,$A$361:$A$1971,"co2",$C$361:$C$1971,$C2059,$B$361:$B$1971,"&lt;&gt;all")</f>
        <v/>
      </c>
      <c r="Q2059" s="58">
        <f>SUMIFS(Q$361:Q$1971,$A$361:$A$1971,"co2",$C$361:$C$1971,$C2059,$B$361:$B$1971,"&lt;&gt;all")</f>
        <v/>
      </c>
      <c r="R2059" s="58">
        <f>SUMIFS(R$361:R$1971,$A$361:$A$1971,"co2",$C$361:$C$1971,$C2059,$B$361:$B$1971,"&lt;&gt;all")</f>
        <v/>
      </c>
      <c r="S2059" s="58">
        <f>SUMIFS(S$361:S$1971,$A$361:$A$1971,"co2",$C$361:$C$1971,$C2059,$B$361:$B$1971,"&lt;&gt;all")</f>
        <v/>
      </c>
      <c r="T2059" s="58">
        <f>SUMIFS(T$361:T$1971,$A$361:$A$1971,"co2",$C$361:$C$1971,$C2059,$B$361:$B$1971,"&lt;&gt;all")</f>
        <v/>
      </c>
      <c r="U2059" s="58">
        <f>SUMIFS(U$361:U$1971,$A$361:$A$1971,"co2",$C$361:$C$1971,$C2059,$B$361:$B$1971,"&lt;&gt;all")</f>
        <v/>
      </c>
      <c r="V2059" s="58">
        <f>SUMIFS(V$361:V$1971,$A$361:$A$1971,"co2",$C$361:$C$1971,$C2059,$B$361:$B$1971,"&lt;&gt;all")</f>
        <v/>
      </c>
      <c r="W2059" s="58">
        <f>SUMIFS(W$361:W$1971,$A$361:$A$1971,"co2",$C$361:$C$1971,$C2059,$B$361:$B$1971,"&lt;&gt;all")</f>
        <v/>
      </c>
      <c r="X2059" s="58">
        <f>SUMIFS(X$361:X$1971,$A$361:$A$1971,"co2",$C$361:$C$1971,$C2059,$B$361:$B$1971,"&lt;&gt;all")</f>
        <v/>
      </c>
      <c r="Y2059" s="58">
        <f>SUMIFS(Y$361:Y$1971,$A$361:$A$1971,"co2",$C$361:$C$1971,$C2059,$B$361:$B$1971,"&lt;&gt;all")</f>
        <v/>
      </c>
      <c r="Z2059" s="58">
        <f>SUMIFS(Z$361:Z$1971,$A$361:$A$1971,"co2",$C$361:$C$1971,$C2059,$B$361:$B$1971,"&lt;&gt;all")</f>
        <v/>
      </c>
      <c r="AA2059" s="58">
        <f>SUMIFS(AA$361:AA$1971,$A$361:$A$1971,"co2",$C$361:$C$1971,$C2059,$B$361:$B$1971,"&lt;&gt;all")</f>
        <v/>
      </c>
      <c r="AB2059" s="58">
        <f>SUMIFS(AB$361:AB$1971,$A$361:$A$1971,"co2",$C$361:$C$1971,$C2059,$B$361:$B$1971,"&lt;&gt;all")</f>
        <v/>
      </c>
      <c r="AC2059" s="58">
        <f>SUMIFS(AC$361:AC$1971,$A$361:$A$1971,"co2",$C$361:$C$1971,$C2059,$B$361:$B$1971,"&lt;&gt;all")</f>
        <v/>
      </c>
      <c r="AD2059" s="58">
        <f>SUMIFS(AD$361:AD$1971,$A$361:$A$1971,"co2",$C$361:$C$1971,$C2059,$B$361:$B$1971,"&lt;&gt;all")</f>
        <v/>
      </c>
      <c r="AF2059" s="11">
        <f>LOWER(Settings!$C$4)&amp;".mit."&amp;$A2059&amp;IF($C2059="","","."&amp;$C2059&amp;"."&amp;$B2059)&amp;IF(INDEX(Variables!$D$5:$D$105,MATCH($A2059,Variables!$A$5:$A$105,0))="","","."&amp;INDEX(Variables!$D$5:$D$105,MATCH($A2059,Variables!$A$5:$A$105,0)))&amp;"."&amp;AF$5</f>
        <v/>
      </c>
      <c r="AG2059" s="57">
        <f>SUMIFS(AG$361:AG$1971,$A$361:$A$1971,"co2",$C$361:$C$1971,$C2059,$B$361:$B$1971,"&lt;&gt;all")</f>
        <v/>
      </c>
      <c r="AH2059" s="58">
        <f>SUMIFS(AH$361:AH$1971,$A$361:$A$1971,"co2",$C$361:$C$1971,$C2059,$B$361:$B$1971,"&lt;&gt;all")</f>
        <v/>
      </c>
      <c r="AI2059" s="58">
        <f>SUMIFS(AI$361:AI$1971,$A$361:$A$1971,"co2",$C$361:$C$1971,$C2059,$B$361:$B$1971,"&lt;&gt;all")</f>
        <v/>
      </c>
      <c r="AJ2059" s="58">
        <f>SUMIFS(AJ$361:AJ$1971,$A$361:$A$1971,"co2",$C$361:$C$1971,$C2059,$B$361:$B$1971,"&lt;&gt;all")</f>
        <v/>
      </c>
      <c r="AK2059" s="58">
        <f>SUMIFS(AK$361:AK$1971,$A$361:$A$1971,"co2",$C$361:$C$1971,$C2059,$B$361:$B$1971,"&lt;&gt;all")</f>
        <v/>
      </c>
      <c r="AL2059" s="58">
        <f>SUMIFS(AL$361:AL$1971,$A$361:$A$1971,"co2",$C$361:$C$1971,$C2059,$B$361:$B$1971,"&lt;&gt;all")</f>
        <v/>
      </c>
      <c r="AM2059" s="58">
        <f>SUMIFS(AM$361:AM$1971,$A$361:$A$1971,"co2",$C$361:$C$1971,$C2059,$B$361:$B$1971,"&lt;&gt;all")</f>
        <v/>
      </c>
      <c r="AN2059" s="58">
        <f>SUMIFS(AN$361:AN$1971,$A$361:$A$1971,"co2",$C$361:$C$1971,$C2059,$B$361:$B$1971,"&lt;&gt;all")</f>
        <v/>
      </c>
      <c r="AO2059" s="58">
        <f>SUMIFS(AO$361:AO$1971,$A$361:$A$1971,"co2",$C$361:$C$1971,$C2059,$B$361:$B$1971,"&lt;&gt;all")</f>
        <v/>
      </c>
      <c r="AP2059" s="58">
        <f>SUMIFS(AP$361:AP$1971,$A$361:$A$1971,"co2",$C$361:$C$1971,$C2059,$B$361:$B$1971,"&lt;&gt;all")</f>
        <v/>
      </c>
      <c r="AQ2059" s="58">
        <f>SUMIFS(AQ$361:AQ$1971,$A$361:$A$1971,"co2",$C$361:$C$1971,$C2059,$B$361:$B$1971,"&lt;&gt;all")</f>
        <v/>
      </c>
      <c r="AR2059" s="58">
        <f>SUMIFS(AR$361:AR$1971,$A$361:$A$1971,"co2",$C$361:$C$1971,$C2059,$B$361:$B$1971,"&lt;&gt;all")</f>
        <v/>
      </c>
      <c r="AS2059" s="58">
        <f>SUMIFS(AS$361:AS$1971,$A$361:$A$1971,"co2",$C$361:$C$1971,$C2059,$B$361:$B$1971,"&lt;&gt;all")</f>
        <v/>
      </c>
      <c r="AT2059" s="58">
        <f>SUMIFS(AT$361:AT$1971,$A$361:$A$1971,"co2",$C$361:$C$1971,$C2059,$B$361:$B$1971,"&lt;&gt;all")</f>
        <v/>
      </c>
      <c r="AU2059" s="58">
        <f>SUMIFS(AU$361:AU$1971,$A$361:$A$1971,"co2",$C$361:$C$1971,$C2059,$B$361:$B$1971,"&lt;&gt;all")</f>
        <v/>
      </c>
      <c r="AV2059" s="58">
        <f>SUMIFS(AV$361:AV$1971,$A$361:$A$1971,"co2",$C$361:$C$1971,$C2059,$B$361:$B$1971,"&lt;&gt;all")</f>
        <v/>
      </c>
      <c r="AW2059" s="58">
        <f>SUMIFS(AW$361:AW$1971,$A$361:$A$1971,"co2",$C$361:$C$1971,$C2059,$B$361:$B$1971,"&lt;&gt;all")</f>
        <v/>
      </c>
      <c r="AX2059" s="58">
        <f>SUMIFS(AX$361:AX$1971,$A$361:$A$1971,"co2",$C$361:$C$1971,$C2059,$B$361:$B$1971,"&lt;&gt;all")</f>
        <v/>
      </c>
      <c r="AY2059" s="58">
        <f>SUMIFS(AY$361:AY$1971,$A$361:$A$1971,"co2",$C$361:$C$1971,$C2059,$B$361:$B$1971,"&lt;&gt;all")</f>
        <v/>
      </c>
    </row>
    <row r="2060" hidden="1" outlineLevel="1">
      <c r="A2060" s="14" t="inlineStr">
        <is>
          <t>co2.sec</t>
        </is>
      </c>
      <c r="B2060" s="14" t="inlineStr">
        <is>
          <t>all</t>
        </is>
      </c>
      <c r="C2060" s="14" t="inlineStr">
        <is>
          <t>mac</t>
        </is>
      </c>
      <c r="H2060" s="14">
        <f>INDEX(Variables!$B$5:$B$105,MATCH($A2060,Variables!$A$5:$A$105,0))&amp;IF($C2060="",""," | "&amp;INDEX(Mapping!$B$5:$B$26,MATCH($C2060,Mapping!$A$5:$A$26,0))&amp;" | "&amp;INDEX(Mapping!$B$30:$B$41,MATCH($B2060,Mapping!$A$30:$A$41,0)))</f>
        <v/>
      </c>
      <c r="I2060" s="14">
        <f>INDEX(Variables!$C$5:$C$105,MATCH($A2060,Variables!$A$5:$A$105,0))</f>
        <v/>
      </c>
      <c r="J2060" s="14">
        <f>INDEX(Variables!$E$5:$E$105,MATCH($A2060,Variables!$A$5:$A$105,0))</f>
        <v/>
      </c>
      <c r="K2060" s="11">
        <f>LOWER(Settings!$C$4)&amp;".mit."&amp;$A2060&amp;IF($C2060="","","."&amp;$C2060&amp;"."&amp;$B2060)&amp;IF(INDEX(Variables!$D$5:$D$105,MATCH($A2060,Variables!$A$5:$A$105,0))="","","."&amp;INDEX(Variables!$D$5:$D$105,MATCH($A2060,Variables!$A$5:$A$105,0)))&amp;"."&amp;K$5</f>
        <v/>
      </c>
      <c r="L2060" s="57">
        <f>SUMIFS(L$361:L$1971,$A$361:$A$1971,"co2",$C$361:$C$1971,$C2060,$B$361:$B$1971,"&lt;&gt;all")</f>
        <v/>
      </c>
      <c r="M2060" s="58">
        <f>SUMIFS(M$361:M$1971,$A$361:$A$1971,"co2",$C$361:$C$1971,$C2060,$B$361:$B$1971,"&lt;&gt;all")</f>
        <v/>
      </c>
      <c r="N2060" s="58">
        <f>SUMIFS(N$361:N$1971,$A$361:$A$1971,"co2",$C$361:$C$1971,$C2060,$B$361:$B$1971,"&lt;&gt;all")</f>
        <v/>
      </c>
      <c r="O2060" s="58">
        <f>SUMIFS(O$361:O$1971,$A$361:$A$1971,"co2",$C$361:$C$1971,$C2060,$B$361:$B$1971,"&lt;&gt;all")</f>
        <v/>
      </c>
      <c r="P2060" s="58">
        <f>SUMIFS(P$361:P$1971,$A$361:$A$1971,"co2",$C$361:$C$1971,$C2060,$B$361:$B$1971,"&lt;&gt;all")</f>
        <v/>
      </c>
      <c r="Q2060" s="58">
        <f>SUMIFS(Q$361:Q$1971,$A$361:$A$1971,"co2",$C$361:$C$1971,$C2060,$B$361:$B$1971,"&lt;&gt;all")</f>
        <v/>
      </c>
      <c r="R2060" s="58">
        <f>SUMIFS(R$361:R$1971,$A$361:$A$1971,"co2",$C$361:$C$1971,$C2060,$B$361:$B$1971,"&lt;&gt;all")</f>
        <v/>
      </c>
      <c r="S2060" s="58">
        <f>SUMIFS(S$361:S$1971,$A$361:$A$1971,"co2",$C$361:$C$1971,$C2060,$B$361:$B$1971,"&lt;&gt;all")</f>
        <v/>
      </c>
      <c r="T2060" s="58">
        <f>SUMIFS(T$361:T$1971,$A$361:$A$1971,"co2",$C$361:$C$1971,$C2060,$B$361:$B$1971,"&lt;&gt;all")</f>
        <v/>
      </c>
      <c r="U2060" s="58">
        <f>SUMIFS(U$361:U$1971,$A$361:$A$1971,"co2",$C$361:$C$1971,$C2060,$B$361:$B$1971,"&lt;&gt;all")</f>
        <v/>
      </c>
      <c r="V2060" s="58">
        <f>SUMIFS(V$361:V$1971,$A$361:$A$1971,"co2",$C$361:$C$1971,$C2060,$B$361:$B$1971,"&lt;&gt;all")</f>
        <v/>
      </c>
      <c r="W2060" s="58">
        <f>SUMIFS(W$361:W$1971,$A$361:$A$1971,"co2",$C$361:$C$1971,$C2060,$B$361:$B$1971,"&lt;&gt;all")</f>
        <v/>
      </c>
      <c r="X2060" s="58">
        <f>SUMIFS(X$361:X$1971,$A$361:$A$1971,"co2",$C$361:$C$1971,$C2060,$B$361:$B$1971,"&lt;&gt;all")</f>
        <v/>
      </c>
      <c r="Y2060" s="58">
        <f>SUMIFS(Y$361:Y$1971,$A$361:$A$1971,"co2",$C$361:$C$1971,$C2060,$B$361:$B$1971,"&lt;&gt;all")</f>
        <v/>
      </c>
      <c r="Z2060" s="58">
        <f>SUMIFS(Z$361:Z$1971,$A$361:$A$1971,"co2",$C$361:$C$1971,$C2060,$B$361:$B$1971,"&lt;&gt;all")</f>
        <v/>
      </c>
      <c r="AA2060" s="58">
        <f>SUMIFS(AA$361:AA$1971,$A$361:$A$1971,"co2",$C$361:$C$1971,$C2060,$B$361:$B$1971,"&lt;&gt;all")</f>
        <v/>
      </c>
      <c r="AB2060" s="58">
        <f>SUMIFS(AB$361:AB$1971,$A$361:$A$1971,"co2",$C$361:$C$1971,$C2060,$B$361:$B$1971,"&lt;&gt;all")</f>
        <v/>
      </c>
      <c r="AC2060" s="58">
        <f>SUMIFS(AC$361:AC$1971,$A$361:$A$1971,"co2",$C$361:$C$1971,$C2060,$B$361:$B$1971,"&lt;&gt;all")</f>
        <v/>
      </c>
      <c r="AD2060" s="58">
        <f>SUMIFS(AD$361:AD$1971,$A$361:$A$1971,"co2",$C$361:$C$1971,$C2060,$B$361:$B$1971,"&lt;&gt;all")</f>
        <v/>
      </c>
      <c r="AF2060" s="11">
        <f>LOWER(Settings!$C$4)&amp;".mit."&amp;$A2060&amp;IF($C2060="","","."&amp;$C2060&amp;"."&amp;$B2060)&amp;IF(INDEX(Variables!$D$5:$D$105,MATCH($A2060,Variables!$A$5:$A$105,0))="","","."&amp;INDEX(Variables!$D$5:$D$105,MATCH($A2060,Variables!$A$5:$A$105,0)))&amp;"."&amp;AF$5</f>
        <v/>
      </c>
      <c r="AG2060" s="57">
        <f>SUMIFS(AG$361:AG$1971,$A$361:$A$1971,"co2",$C$361:$C$1971,$C2060,$B$361:$B$1971,"&lt;&gt;all")</f>
        <v/>
      </c>
      <c r="AH2060" s="58">
        <f>SUMIFS(AH$361:AH$1971,$A$361:$A$1971,"co2",$C$361:$C$1971,$C2060,$B$361:$B$1971,"&lt;&gt;all")</f>
        <v/>
      </c>
      <c r="AI2060" s="58">
        <f>SUMIFS(AI$361:AI$1971,$A$361:$A$1971,"co2",$C$361:$C$1971,$C2060,$B$361:$B$1971,"&lt;&gt;all")</f>
        <v/>
      </c>
      <c r="AJ2060" s="58">
        <f>SUMIFS(AJ$361:AJ$1971,$A$361:$A$1971,"co2",$C$361:$C$1971,$C2060,$B$361:$B$1971,"&lt;&gt;all")</f>
        <v/>
      </c>
      <c r="AK2060" s="58">
        <f>SUMIFS(AK$361:AK$1971,$A$361:$A$1971,"co2",$C$361:$C$1971,$C2060,$B$361:$B$1971,"&lt;&gt;all")</f>
        <v/>
      </c>
      <c r="AL2060" s="58">
        <f>SUMIFS(AL$361:AL$1971,$A$361:$A$1971,"co2",$C$361:$C$1971,$C2060,$B$361:$B$1971,"&lt;&gt;all")</f>
        <v/>
      </c>
      <c r="AM2060" s="58">
        <f>SUMIFS(AM$361:AM$1971,$A$361:$A$1971,"co2",$C$361:$C$1971,$C2060,$B$361:$B$1971,"&lt;&gt;all")</f>
        <v/>
      </c>
      <c r="AN2060" s="58">
        <f>SUMIFS(AN$361:AN$1971,$A$361:$A$1971,"co2",$C$361:$C$1971,$C2060,$B$361:$B$1971,"&lt;&gt;all")</f>
        <v/>
      </c>
      <c r="AO2060" s="58">
        <f>SUMIFS(AO$361:AO$1971,$A$361:$A$1971,"co2",$C$361:$C$1971,$C2060,$B$361:$B$1971,"&lt;&gt;all")</f>
        <v/>
      </c>
      <c r="AP2060" s="58">
        <f>SUMIFS(AP$361:AP$1971,$A$361:$A$1971,"co2",$C$361:$C$1971,$C2060,$B$361:$B$1971,"&lt;&gt;all")</f>
        <v/>
      </c>
      <c r="AQ2060" s="58">
        <f>SUMIFS(AQ$361:AQ$1971,$A$361:$A$1971,"co2",$C$361:$C$1971,$C2060,$B$361:$B$1971,"&lt;&gt;all")</f>
        <v/>
      </c>
      <c r="AR2060" s="58">
        <f>SUMIFS(AR$361:AR$1971,$A$361:$A$1971,"co2",$C$361:$C$1971,$C2060,$B$361:$B$1971,"&lt;&gt;all")</f>
        <v/>
      </c>
      <c r="AS2060" s="58">
        <f>SUMIFS(AS$361:AS$1971,$A$361:$A$1971,"co2",$C$361:$C$1971,$C2060,$B$361:$B$1971,"&lt;&gt;all")</f>
        <v/>
      </c>
      <c r="AT2060" s="58">
        <f>SUMIFS(AT$361:AT$1971,$A$361:$A$1971,"co2",$C$361:$C$1971,$C2060,$B$361:$B$1971,"&lt;&gt;all")</f>
        <v/>
      </c>
      <c r="AU2060" s="58">
        <f>SUMIFS(AU$361:AU$1971,$A$361:$A$1971,"co2",$C$361:$C$1971,$C2060,$B$361:$B$1971,"&lt;&gt;all")</f>
        <v/>
      </c>
      <c r="AV2060" s="58">
        <f>SUMIFS(AV$361:AV$1971,$A$361:$A$1971,"co2",$C$361:$C$1971,$C2060,$B$361:$B$1971,"&lt;&gt;all")</f>
        <v/>
      </c>
      <c r="AW2060" s="58">
        <f>SUMIFS(AW$361:AW$1971,$A$361:$A$1971,"co2",$C$361:$C$1971,$C2060,$B$361:$B$1971,"&lt;&gt;all")</f>
        <v/>
      </c>
      <c r="AX2060" s="58">
        <f>SUMIFS(AX$361:AX$1971,$A$361:$A$1971,"co2",$C$361:$C$1971,$C2060,$B$361:$B$1971,"&lt;&gt;all")</f>
        <v/>
      </c>
      <c r="AY2060" s="58">
        <f>SUMIFS(AY$361:AY$1971,$A$361:$A$1971,"co2",$C$361:$C$1971,$C2060,$B$361:$B$1971,"&lt;&gt;all")</f>
        <v/>
      </c>
    </row>
    <row r="2061" hidden="1" outlineLevel="1">
      <c r="A2061" s="14" t="inlineStr">
        <is>
          <t>co2.sec</t>
        </is>
      </c>
      <c r="B2061" s="14" t="inlineStr">
        <is>
          <t>all</t>
        </is>
      </c>
      <c r="C2061" s="14" t="inlineStr">
        <is>
          <t>cem</t>
        </is>
      </c>
      <c r="H2061" s="14">
        <f>INDEX(Variables!$B$5:$B$105,MATCH($A2061,Variables!$A$5:$A$105,0))&amp;IF($C2061="",""," | "&amp;INDEX(Mapping!$B$5:$B$26,MATCH($C2061,Mapping!$A$5:$A$26,0))&amp;" | "&amp;INDEX(Mapping!$B$30:$B$41,MATCH($B2061,Mapping!$A$30:$A$41,0)))</f>
        <v/>
      </c>
      <c r="I2061" s="14">
        <f>INDEX(Variables!$C$5:$C$105,MATCH($A2061,Variables!$A$5:$A$105,0))</f>
        <v/>
      </c>
      <c r="J2061" s="14">
        <f>INDEX(Variables!$E$5:$E$105,MATCH($A2061,Variables!$A$5:$A$105,0))</f>
        <v/>
      </c>
      <c r="K2061" s="11">
        <f>LOWER(Settings!$C$4)&amp;".mit."&amp;$A2061&amp;IF($C2061="","","."&amp;$C2061&amp;"."&amp;$B2061)&amp;IF(INDEX(Variables!$D$5:$D$105,MATCH($A2061,Variables!$A$5:$A$105,0))="","","."&amp;INDEX(Variables!$D$5:$D$105,MATCH($A2061,Variables!$A$5:$A$105,0)))&amp;"."&amp;K$5</f>
        <v/>
      </c>
      <c r="L2061" s="57">
        <f>SUMIFS(L$361:L$1971,$A$361:$A$1971,"co2",$C$361:$C$1971,$C2061,$B$361:$B$1971,"&lt;&gt;all")</f>
        <v/>
      </c>
      <c r="M2061" s="58">
        <f>SUMIFS(M$361:M$1971,$A$361:$A$1971,"co2",$C$361:$C$1971,$C2061,$B$361:$B$1971,"&lt;&gt;all")</f>
        <v/>
      </c>
      <c r="N2061" s="58">
        <f>SUMIFS(N$361:N$1971,$A$361:$A$1971,"co2",$C$361:$C$1971,$C2061,$B$361:$B$1971,"&lt;&gt;all")</f>
        <v/>
      </c>
      <c r="O2061" s="58">
        <f>SUMIFS(O$361:O$1971,$A$361:$A$1971,"co2",$C$361:$C$1971,$C2061,$B$361:$B$1971,"&lt;&gt;all")</f>
        <v/>
      </c>
      <c r="P2061" s="58">
        <f>SUMIFS(P$361:P$1971,$A$361:$A$1971,"co2",$C$361:$C$1971,$C2061,$B$361:$B$1971,"&lt;&gt;all")</f>
        <v/>
      </c>
      <c r="Q2061" s="58">
        <f>SUMIFS(Q$361:Q$1971,$A$361:$A$1971,"co2",$C$361:$C$1971,$C2061,$B$361:$B$1971,"&lt;&gt;all")</f>
        <v/>
      </c>
      <c r="R2061" s="58">
        <f>SUMIFS(R$361:R$1971,$A$361:$A$1971,"co2",$C$361:$C$1971,$C2061,$B$361:$B$1971,"&lt;&gt;all")</f>
        <v/>
      </c>
      <c r="S2061" s="58">
        <f>SUMIFS(S$361:S$1971,$A$361:$A$1971,"co2",$C$361:$C$1971,$C2061,$B$361:$B$1971,"&lt;&gt;all")</f>
        <v/>
      </c>
      <c r="T2061" s="58">
        <f>SUMIFS(T$361:T$1971,$A$361:$A$1971,"co2",$C$361:$C$1971,$C2061,$B$361:$B$1971,"&lt;&gt;all")</f>
        <v/>
      </c>
      <c r="U2061" s="58">
        <f>SUMIFS(U$361:U$1971,$A$361:$A$1971,"co2",$C$361:$C$1971,$C2061,$B$361:$B$1971,"&lt;&gt;all")</f>
        <v/>
      </c>
      <c r="V2061" s="58">
        <f>SUMIFS(V$361:V$1971,$A$361:$A$1971,"co2",$C$361:$C$1971,$C2061,$B$361:$B$1971,"&lt;&gt;all")</f>
        <v/>
      </c>
      <c r="W2061" s="58">
        <f>SUMIFS(W$361:W$1971,$A$361:$A$1971,"co2",$C$361:$C$1971,$C2061,$B$361:$B$1971,"&lt;&gt;all")</f>
        <v/>
      </c>
      <c r="X2061" s="58">
        <f>SUMIFS(X$361:X$1971,$A$361:$A$1971,"co2",$C$361:$C$1971,$C2061,$B$361:$B$1971,"&lt;&gt;all")</f>
        <v/>
      </c>
      <c r="Y2061" s="58">
        <f>SUMIFS(Y$361:Y$1971,$A$361:$A$1971,"co2",$C$361:$C$1971,$C2061,$B$361:$B$1971,"&lt;&gt;all")</f>
        <v/>
      </c>
      <c r="Z2061" s="58">
        <f>SUMIFS(Z$361:Z$1971,$A$361:$A$1971,"co2",$C$361:$C$1971,$C2061,$B$361:$B$1971,"&lt;&gt;all")</f>
        <v/>
      </c>
      <c r="AA2061" s="58">
        <f>SUMIFS(AA$361:AA$1971,$A$361:$A$1971,"co2",$C$361:$C$1971,$C2061,$B$361:$B$1971,"&lt;&gt;all")</f>
        <v/>
      </c>
      <c r="AB2061" s="58">
        <f>SUMIFS(AB$361:AB$1971,$A$361:$A$1971,"co2",$C$361:$C$1971,$C2061,$B$361:$B$1971,"&lt;&gt;all")</f>
        <v/>
      </c>
      <c r="AC2061" s="58">
        <f>SUMIFS(AC$361:AC$1971,$A$361:$A$1971,"co2",$C$361:$C$1971,$C2061,$B$361:$B$1971,"&lt;&gt;all")</f>
        <v/>
      </c>
      <c r="AD2061" s="58">
        <f>SUMIFS(AD$361:AD$1971,$A$361:$A$1971,"co2",$C$361:$C$1971,$C2061,$B$361:$B$1971,"&lt;&gt;all")</f>
        <v/>
      </c>
      <c r="AF2061" s="11">
        <f>LOWER(Settings!$C$4)&amp;".mit."&amp;$A2061&amp;IF($C2061="","","."&amp;$C2061&amp;"."&amp;$B2061)&amp;IF(INDEX(Variables!$D$5:$D$105,MATCH($A2061,Variables!$A$5:$A$105,0))="","","."&amp;INDEX(Variables!$D$5:$D$105,MATCH($A2061,Variables!$A$5:$A$105,0)))&amp;"."&amp;AF$5</f>
        <v/>
      </c>
      <c r="AG2061" s="57">
        <f>SUMIFS(AG$361:AG$1971,$A$361:$A$1971,"co2",$C$361:$C$1971,$C2061,$B$361:$B$1971,"&lt;&gt;all")</f>
        <v/>
      </c>
      <c r="AH2061" s="58">
        <f>SUMIFS(AH$361:AH$1971,$A$361:$A$1971,"co2",$C$361:$C$1971,$C2061,$B$361:$B$1971,"&lt;&gt;all")</f>
        <v/>
      </c>
      <c r="AI2061" s="58">
        <f>SUMIFS(AI$361:AI$1971,$A$361:$A$1971,"co2",$C$361:$C$1971,$C2061,$B$361:$B$1971,"&lt;&gt;all")</f>
        <v/>
      </c>
      <c r="AJ2061" s="58">
        <f>SUMIFS(AJ$361:AJ$1971,$A$361:$A$1971,"co2",$C$361:$C$1971,$C2061,$B$361:$B$1971,"&lt;&gt;all")</f>
        <v/>
      </c>
      <c r="AK2061" s="58">
        <f>SUMIFS(AK$361:AK$1971,$A$361:$A$1971,"co2",$C$361:$C$1971,$C2061,$B$361:$B$1971,"&lt;&gt;all")</f>
        <v/>
      </c>
      <c r="AL2061" s="58">
        <f>SUMIFS(AL$361:AL$1971,$A$361:$A$1971,"co2",$C$361:$C$1971,$C2061,$B$361:$B$1971,"&lt;&gt;all")</f>
        <v/>
      </c>
      <c r="AM2061" s="58">
        <f>SUMIFS(AM$361:AM$1971,$A$361:$A$1971,"co2",$C$361:$C$1971,$C2061,$B$361:$B$1971,"&lt;&gt;all")</f>
        <v/>
      </c>
      <c r="AN2061" s="58">
        <f>SUMIFS(AN$361:AN$1971,$A$361:$A$1971,"co2",$C$361:$C$1971,$C2061,$B$361:$B$1971,"&lt;&gt;all")</f>
        <v/>
      </c>
      <c r="AO2061" s="58">
        <f>SUMIFS(AO$361:AO$1971,$A$361:$A$1971,"co2",$C$361:$C$1971,$C2061,$B$361:$B$1971,"&lt;&gt;all")</f>
        <v/>
      </c>
      <c r="AP2061" s="58">
        <f>SUMIFS(AP$361:AP$1971,$A$361:$A$1971,"co2",$C$361:$C$1971,$C2061,$B$361:$B$1971,"&lt;&gt;all")</f>
        <v/>
      </c>
      <c r="AQ2061" s="58">
        <f>SUMIFS(AQ$361:AQ$1971,$A$361:$A$1971,"co2",$C$361:$C$1971,$C2061,$B$361:$B$1971,"&lt;&gt;all")</f>
        <v/>
      </c>
      <c r="AR2061" s="58">
        <f>SUMIFS(AR$361:AR$1971,$A$361:$A$1971,"co2",$C$361:$C$1971,$C2061,$B$361:$B$1971,"&lt;&gt;all")</f>
        <v/>
      </c>
      <c r="AS2061" s="58">
        <f>SUMIFS(AS$361:AS$1971,$A$361:$A$1971,"co2",$C$361:$C$1971,$C2061,$B$361:$B$1971,"&lt;&gt;all")</f>
        <v/>
      </c>
      <c r="AT2061" s="58">
        <f>SUMIFS(AT$361:AT$1971,$A$361:$A$1971,"co2",$C$361:$C$1971,$C2061,$B$361:$B$1971,"&lt;&gt;all")</f>
        <v/>
      </c>
      <c r="AU2061" s="58">
        <f>SUMIFS(AU$361:AU$1971,$A$361:$A$1971,"co2",$C$361:$C$1971,$C2061,$B$361:$B$1971,"&lt;&gt;all")</f>
        <v/>
      </c>
      <c r="AV2061" s="58">
        <f>SUMIFS(AV$361:AV$1971,$A$361:$A$1971,"co2",$C$361:$C$1971,$C2061,$B$361:$B$1971,"&lt;&gt;all")</f>
        <v/>
      </c>
      <c r="AW2061" s="58">
        <f>SUMIFS(AW$361:AW$1971,$A$361:$A$1971,"co2",$C$361:$C$1971,$C2061,$B$361:$B$1971,"&lt;&gt;all")</f>
        <v/>
      </c>
      <c r="AX2061" s="58">
        <f>SUMIFS(AX$361:AX$1971,$A$361:$A$1971,"co2",$C$361:$C$1971,$C2061,$B$361:$B$1971,"&lt;&gt;all")</f>
        <v/>
      </c>
      <c r="AY2061" s="58">
        <f>SUMIFS(AY$361:AY$1971,$A$361:$A$1971,"co2",$C$361:$C$1971,$C2061,$B$361:$B$1971,"&lt;&gt;all")</f>
        <v/>
      </c>
    </row>
    <row r="2062" hidden="1" outlineLevel="1">
      <c r="A2062" s="14" t="inlineStr">
        <is>
          <t>co2.sec</t>
        </is>
      </c>
      <c r="B2062" s="14" t="inlineStr">
        <is>
          <t>all</t>
        </is>
      </c>
      <c r="C2062" s="14" t="inlineStr">
        <is>
          <t>omn</t>
        </is>
      </c>
      <c r="H2062" s="14">
        <f>INDEX(Variables!$B$5:$B$105,MATCH($A2062,Variables!$A$5:$A$105,0))&amp;IF($C2062="",""," | "&amp;INDEX(Mapping!$B$5:$B$26,MATCH($C2062,Mapping!$A$5:$A$26,0))&amp;" | "&amp;INDEX(Mapping!$B$30:$B$41,MATCH($B2062,Mapping!$A$30:$A$41,0)))</f>
        <v/>
      </c>
      <c r="I2062" s="14">
        <f>INDEX(Variables!$C$5:$C$105,MATCH($A2062,Variables!$A$5:$A$105,0))</f>
        <v/>
      </c>
      <c r="J2062" s="14">
        <f>INDEX(Variables!$E$5:$E$105,MATCH($A2062,Variables!$A$5:$A$105,0))</f>
        <v/>
      </c>
      <c r="K2062" s="11">
        <f>LOWER(Settings!$C$4)&amp;".mit."&amp;$A2062&amp;IF($C2062="","","."&amp;$C2062&amp;"."&amp;$B2062)&amp;IF(INDEX(Variables!$D$5:$D$105,MATCH($A2062,Variables!$A$5:$A$105,0))="","","."&amp;INDEX(Variables!$D$5:$D$105,MATCH($A2062,Variables!$A$5:$A$105,0)))&amp;"."&amp;K$5</f>
        <v/>
      </c>
      <c r="L2062" s="57">
        <f>SUMIFS(L$361:L$1971,$A$361:$A$1971,"co2",$C$361:$C$1971,$C2062,$B$361:$B$1971,"&lt;&gt;all")</f>
        <v/>
      </c>
      <c r="M2062" s="58">
        <f>SUMIFS(M$361:M$1971,$A$361:$A$1971,"co2",$C$361:$C$1971,$C2062,$B$361:$B$1971,"&lt;&gt;all")</f>
        <v/>
      </c>
      <c r="N2062" s="58">
        <f>SUMIFS(N$361:N$1971,$A$361:$A$1971,"co2",$C$361:$C$1971,$C2062,$B$361:$B$1971,"&lt;&gt;all")</f>
        <v/>
      </c>
      <c r="O2062" s="58">
        <f>SUMIFS(O$361:O$1971,$A$361:$A$1971,"co2",$C$361:$C$1971,$C2062,$B$361:$B$1971,"&lt;&gt;all")</f>
        <v/>
      </c>
      <c r="P2062" s="58">
        <f>SUMIFS(P$361:P$1971,$A$361:$A$1971,"co2",$C$361:$C$1971,$C2062,$B$361:$B$1971,"&lt;&gt;all")</f>
        <v/>
      </c>
      <c r="Q2062" s="58">
        <f>SUMIFS(Q$361:Q$1971,$A$361:$A$1971,"co2",$C$361:$C$1971,$C2062,$B$361:$B$1971,"&lt;&gt;all")</f>
        <v/>
      </c>
      <c r="R2062" s="58">
        <f>SUMIFS(R$361:R$1971,$A$361:$A$1971,"co2",$C$361:$C$1971,$C2062,$B$361:$B$1971,"&lt;&gt;all")</f>
        <v/>
      </c>
      <c r="S2062" s="58">
        <f>SUMIFS(S$361:S$1971,$A$361:$A$1971,"co2",$C$361:$C$1971,$C2062,$B$361:$B$1971,"&lt;&gt;all")</f>
        <v/>
      </c>
      <c r="T2062" s="58">
        <f>SUMIFS(T$361:T$1971,$A$361:$A$1971,"co2",$C$361:$C$1971,$C2062,$B$361:$B$1971,"&lt;&gt;all")</f>
        <v/>
      </c>
      <c r="U2062" s="58">
        <f>SUMIFS(U$361:U$1971,$A$361:$A$1971,"co2",$C$361:$C$1971,$C2062,$B$361:$B$1971,"&lt;&gt;all")</f>
        <v/>
      </c>
      <c r="V2062" s="58">
        <f>SUMIFS(V$361:V$1971,$A$361:$A$1971,"co2",$C$361:$C$1971,$C2062,$B$361:$B$1971,"&lt;&gt;all")</f>
        <v/>
      </c>
      <c r="W2062" s="58">
        <f>SUMIFS(W$361:W$1971,$A$361:$A$1971,"co2",$C$361:$C$1971,$C2062,$B$361:$B$1971,"&lt;&gt;all")</f>
        <v/>
      </c>
      <c r="X2062" s="58">
        <f>SUMIFS(X$361:X$1971,$A$361:$A$1971,"co2",$C$361:$C$1971,$C2062,$B$361:$B$1971,"&lt;&gt;all")</f>
        <v/>
      </c>
      <c r="Y2062" s="58">
        <f>SUMIFS(Y$361:Y$1971,$A$361:$A$1971,"co2",$C$361:$C$1971,$C2062,$B$361:$B$1971,"&lt;&gt;all")</f>
        <v/>
      </c>
      <c r="Z2062" s="58">
        <f>SUMIFS(Z$361:Z$1971,$A$361:$A$1971,"co2",$C$361:$C$1971,$C2062,$B$361:$B$1971,"&lt;&gt;all")</f>
        <v/>
      </c>
      <c r="AA2062" s="58">
        <f>SUMIFS(AA$361:AA$1971,$A$361:$A$1971,"co2",$C$361:$C$1971,$C2062,$B$361:$B$1971,"&lt;&gt;all")</f>
        <v/>
      </c>
      <c r="AB2062" s="58">
        <f>SUMIFS(AB$361:AB$1971,$A$361:$A$1971,"co2",$C$361:$C$1971,$C2062,$B$361:$B$1971,"&lt;&gt;all")</f>
        <v/>
      </c>
      <c r="AC2062" s="58">
        <f>SUMIFS(AC$361:AC$1971,$A$361:$A$1971,"co2",$C$361:$C$1971,$C2062,$B$361:$B$1971,"&lt;&gt;all")</f>
        <v/>
      </c>
      <c r="AD2062" s="58">
        <f>SUMIFS(AD$361:AD$1971,$A$361:$A$1971,"co2",$C$361:$C$1971,$C2062,$B$361:$B$1971,"&lt;&gt;all")</f>
        <v/>
      </c>
      <c r="AF2062" s="11">
        <f>LOWER(Settings!$C$4)&amp;".mit."&amp;$A2062&amp;IF($C2062="","","."&amp;$C2062&amp;"."&amp;$B2062)&amp;IF(INDEX(Variables!$D$5:$D$105,MATCH($A2062,Variables!$A$5:$A$105,0))="","","."&amp;INDEX(Variables!$D$5:$D$105,MATCH($A2062,Variables!$A$5:$A$105,0)))&amp;"."&amp;AF$5</f>
        <v/>
      </c>
      <c r="AG2062" s="57">
        <f>SUMIFS(AG$361:AG$1971,$A$361:$A$1971,"co2",$C$361:$C$1971,$C2062,$B$361:$B$1971,"&lt;&gt;all")</f>
        <v/>
      </c>
      <c r="AH2062" s="58">
        <f>SUMIFS(AH$361:AH$1971,$A$361:$A$1971,"co2",$C$361:$C$1971,$C2062,$B$361:$B$1971,"&lt;&gt;all")</f>
        <v/>
      </c>
      <c r="AI2062" s="58">
        <f>SUMIFS(AI$361:AI$1971,$A$361:$A$1971,"co2",$C$361:$C$1971,$C2062,$B$361:$B$1971,"&lt;&gt;all")</f>
        <v/>
      </c>
      <c r="AJ2062" s="58">
        <f>SUMIFS(AJ$361:AJ$1971,$A$361:$A$1971,"co2",$C$361:$C$1971,$C2062,$B$361:$B$1971,"&lt;&gt;all")</f>
        <v/>
      </c>
      <c r="AK2062" s="58">
        <f>SUMIFS(AK$361:AK$1971,$A$361:$A$1971,"co2",$C$361:$C$1971,$C2062,$B$361:$B$1971,"&lt;&gt;all")</f>
        <v/>
      </c>
      <c r="AL2062" s="58">
        <f>SUMIFS(AL$361:AL$1971,$A$361:$A$1971,"co2",$C$361:$C$1971,$C2062,$B$361:$B$1971,"&lt;&gt;all")</f>
        <v/>
      </c>
      <c r="AM2062" s="58">
        <f>SUMIFS(AM$361:AM$1971,$A$361:$A$1971,"co2",$C$361:$C$1971,$C2062,$B$361:$B$1971,"&lt;&gt;all")</f>
        <v/>
      </c>
      <c r="AN2062" s="58">
        <f>SUMIFS(AN$361:AN$1971,$A$361:$A$1971,"co2",$C$361:$C$1971,$C2062,$B$361:$B$1971,"&lt;&gt;all")</f>
        <v/>
      </c>
      <c r="AO2062" s="58">
        <f>SUMIFS(AO$361:AO$1971,$A$361:$A$1971,"co2",$C$361:$C$1971,$C2062,$B$361:$B$1971,"&lt;&gt;all")</f>
        <v/>
      </c>
      <c r="AP2062" s="58">
        <f>SUMIFS(AP$361:AP$1971,$A$361:$A$1971,"co2",$C$361:$C$1971,$C2062,$B$361:$B$1971,"&lt;&gt;all")</f>
        <v/>
      </c>
      <c r="AQ2062" s="58">
        <f>SUMIFS(AQ$361:AQ$1971,$A$361:$A$1971,"co2",$C$361:$C$1971,$C2062,$B$361:$B$1971,"&lt;&gt;all")</f>
        <v/>
      </c>
      <c r="AR2062" s="58">
        <f>SUMIFS(AR$361:AR$1971,$A$361:$A$1971,"co2",$C$361:$C$1971,$C2062,$B$361:$B$1971,"&lt;&gt;all")</f>
        <v/>
      </c>
      <c r="AS2062" s="58">
        <f>SUMIFS(AS$361:AS$1971,$A$361:$A$1971,"co2",$C$361:$C$1971,$C2062,$B$361:$B$1971,"&lt;&gt;all")</f>
        <v/>
      </c>
      <c r="AT2062" s="58">
        <f>SUMIFS(AT$361:AT$1971,$A$361:$A$1971,"co2",$C$361:$C$1971,$C2062,$B$361:$B$1971,"&lt;&gt;all")</f>
        <v/>
      </c>
      <c r="AU2062" s="58">
        <f>SUMIFS(AU$361:AU$1971,$A$361:$A$1971,"co2",$C$361:$C$1971,$C2062,$B$361:$B$1971,"&lt;&gt;all")</f>
        <v/>
      </c>
      <c r="AV2062" s="58">
        <f>SUMIFS(AV$361:AV$1971,$A$361:$A$1971,"co2",$C$361:$C$1971,$C2062,$B$361:$B$1971,"&lt;&gt;all")</f>
        <v/>
      </c>
      <c r="AW2062" s="58">
        <f>SUMIFS(AW$361:AW$1971,$A$361:$A$1971,"co2",$C$361:$C$1971,$C2062,$B$361:$B$1971,"&lt;&gt;all")</f>
        <v/>
      </c>
      <c r="AX2062" s="58">
        <f>SUMIFS(AX$361:AX$1971,$A$361:$A$1971,"co2",$C$361:$C$1971,$C2062,$B$361:$B$1971,"&lt;&gt;all")</f>
        <v/>
      </c>
      <c r="AY2062" s="58">
        <f>SUMIFS(AY$361:AY$1971,$A$361:$A$1971,"co2",$C$361:$C$1971,$C2062,$B$361:$B$1971,"&lt;&gt;all")</f>
        <v/>
      </c>
    </row>
    <row r="2063" hidden="1" outlineLevel="1">
      <c r="A2063" s="14" t="inlineStr">
        <is>
          <t>co2.sec</t>
        </is>
      </c>
      <c r="B2063" s="14" t="inlineStr">
        <is>
          <t>all</t>
        </is>
      </c>
      <c r="C2063" s="14" t="inlineStr">
        <is>
          <t>cst</t>
        </is>
      </c>
      <c r="H2063" s="14">
        <f>INDEX(Variables!$B$5:$B$105,MATCH($A2063,Variables!$A$5:$A$105,0))&amp;IF($C2063="",""," | "&amp;INDEX(Mapping!$B$5:$B$26,MATCH($C2063,Mapping!$A$5:$A$26,0))&amp;" | "&amp;INDEX(Mapping!$B$30:$B$41,MATCH($B2063,Mapping!$A$30:$A$41,0)))</f>
        <v/>
      </c>
      <c r="I2063" s="14">
        <f>INDEX(Variables!$C$5:$C$105,MATCH($A2063,Variables!$A$5:$A$105,0))</f>
        <v/>
      </c>
      <c r="J2063" s="14">
        <f>INDEX(Variables!$E$5:$E$105,MATCH($A2063,Variables!$A$5:$A$105,0))</f>
        <v/>
      </c>
      <c r="K2063" s="11">
        <f>LOWER(Settings!$C$4)&amp;".mit."&amp;$A2063&amp;IF($C2063="","","."&amp;$C2063&amp;"."&amp;$B2063)&amp;IF(INDEX(Variables!$D$5:$D$105,MATCH($A2063,Variables!$A$5:$A$105,0))="","","."&amp;INDEX(Variables!$D$5:$D$105,MATCH($A2063,Variables!$A$5:$A$105,0)))&amp;"."&amp;K$5</f>
        <v/>
      </c>
      <c r="L2063" s="57">
        <f>SUMIFS(L$361:L$1971,$A$361:$A$1971,"co2",$C$361:$C$1971,$C2063,$B$361:$B$1971,"&lt;&gt;all")</f>
        <v/>
      </c>
      <c r="M2063" s="58">
        <f>SUMIFS(M$361:M$1971,$A$361:$A$1971,"co2",$C$361:$C$1971,$C2063,$B$361:$B$1971,"&lt;&gt;all")</f>
        <v/>
      </c>
      <c r="N2063" s="58">
        <f>SUMIFS(N$361:N$1971,$A$361:$A$1971,"co2",$C$361:$C$1971,$C2063,$B$361:$B$1971,"&lt;&gt;all")</f>
        <v/>
      </c>
      <c r="O2063" s="58">
        <f>SUMIFS(O$361:O$1971,$A$361:$A$1971,"co2",$C$361:$C$1971,$C2063,$B$361:$B$1971,"&lt;&gt;all")</f>
        <v/>
      </c>
      <c r="P2063" s="58">
        <f>SUMIFS(P$361:P$1971,$A$361:$A$1971,"co2",$C$361:$C$1971,$C2063,$B$361:$B$1971,"&lt;&gt;all")</f>
        <v/>
      </c>
      <c r="Q2063" s="58">
        <f>SUMIFS(Q$361:Q$1971,$A$361:$A$1971,"co2",$C$361:$C$1971,$C2063,$B$361:$B$1971,"&lt;&gt;all")</f>
        <v/>
      </c>
      <c r="R2063" s="58">
        <f>SUMIFS(R$361:R$1971,$A$361:$A$1971,"co2",$C$361:$C$1971,$C2063,$B$361:$B$1971,"&lt;&gt;all")</f>
        <v/>
      </c>
      <c r="S2063" s="58">
        <f>SUMIFS(S$361:S$1971,$A$361:$A$1971,"co2",$C$361:$C$1971,$C2063,$B$361:$B$1971,"&lt;&gt;all")</f>
        <v/>
      </c>
      <c r="T2063" s="58">
        <f>SUMIFS(T$361:T$1971,$A$361:$A$1971,"co2",$C$361:$C$1971,$C2063,$B$361:$B$1971,"&lt;&gt;all")</f>
        <v/>
      </c>
      <c r="U2063" s="58">
        <f>SUMIFS(U$361:U$1971,$A$361:$A$1971,"co2",$C$361:$C$1971,$C2063,$B$361:$B$1971,"&lt;&gt;all")</f>
        <v/>
      </c>
      <c r="V2063" s="58">
        <f>SUMIFS(V$361:V$1971,$A$361:$A$1971,"co2",$C$361:$C$1971,$C2063,$B$361:$B$1971,"&lt;&gt;all")</f>
        <v/>
      </c>
      <c r="W2063" s="58">
        <f>SUMIFS(W$361:W$1971,$A$361:$A$1971,"co2",$C$361:$C$1971,$C2063,$B$361:$B$1971,"&lt;&gt;all")</f>
        <v/>
      </c>
      <c r="X2063" s="58">
        <f>SUMIFS(X$361:X$1971,$A$361:$A$1971,"co2",$C$361:$C$1971,$C2063,$B$361:$B$1971,"&lt;&gt;all")</f>
        <v/>
      </c>
      <c r="Y2063" s="58">
        <f>SUMIFS(Y$361:Y$1971,$A$361:$A$1971,"co2",$C$361:$C$1971,$C2063,$B$361:$B$1971,"&lt;&gt;all")</f>
        <v/>
      </c>
      <c r="Z2063" s="58">
        <f>SUMIFS(Z$361:Z$1971,$A$361:$A$1971,"co2",$C$361:$C$1971,$C2063,$B$361:$B$1971,"&lt;&gt;all")</f>
        <v/>
      </c>
      <c r="AA2063" s="58">
        <f>SUMIFS(AA$361:AA$1971,$A$361:$A$1971,"co2",$C$361:$C$1971,$C2063,$B$361:$B$1971,"&lt;&gt;all")</f>
        <v/>
      </c>
      <c r="AB2063" s="58">
        <f>SUMIFS(AB$361:AB$1971,$A$361:$A$1971,"co2",$C$361:$C$1971,$C2063,$B$361:$B$1971,"&lt;&gt;all")</f>
        <v/>
      </c>
      <c r="AC2063" s="58">
        <f>SUMIFS(AC$361:AC$1971,$A$361:$A$1971,"co2",$C$361:$C$1971,$C2063,$B$361:$B$1971,"&lt;&gt;all")</f>
        <v/>
      </c>
      <c r="AD2063" s="58">
        <f>SUMIFS(AD$361:AD$1971,$A$361:$A$1971,"co2",$C$361:$C$1971,$C2063,$B$361:$B$1971,"&lt;&gt;all")</f>
        <v/>
      </c>
      <c r="AF2063" s="11">
        <f>LOWER(Settings!$C$4)&amp;".mit."&amp;$A2063&amp;IF($C2063="","","."&amp;$C2063&amp;"."&amp;$B2063)&amp;IF(INDEX(Variables!$D$5:$D$105,MATCH($A2063,Variables!$A$5:$A$105,0))="","","."&amp;INDEX(Variables!$D$5:$D$105,MATCH($A2063,Variables!$A$5:$A$105,0)))&amp;"."&amp;AF$5</f>
        <v/>
      </c>
      <c r="AG2063" s="57">
        <f>SUMIFS(AG$361:AG$1971,$A$361:$A$1971,"co2",$C$361:$C$1971,$C2063,$B$361:$B$1971,"&lt;&gt;all")</f>
        <v/>
      </c>
      <c r="AH2063" s="58">
        <f>SUMIFS(AH$361:AH$1971,$A$361:$A$1971,"co2",$C$361:$C$1971,$C2063,$B$361:$B$1971,"&lt;&gt;all")</f>
        <v/>
      </c>
      <c r="AI2063" s="58">
        <f>SUMIFS(AI$361:AI$1971,$A$361:$A$1971,"co2",$C$361:$C$1971,$C2063,$B$361:$B$1971,"&lt;&gt;all")</f>
        <v/>
      </c>
      <c r="AJ2063" s="58">
        <f>SUMIFS(AJ$361:AJ$1971,$A$361:$A$1971,"co2",$C$361:$C$1971,$C2063,$B$361:$B$1971,"&lt;&gt;all")</f>
        <v/>
      </c>
      <c r="AK2063" s="58">
        <f>SUMIFS(AK$361:AK$1971,$A$361:$A$1971,"co2",$C$361:$C$1971,$C2063,$B$361:$B$1971,"&lt;&gt;all")</f>
        <v/>
      </c>
      <c r="AL2063" s="58">
        <f>SUMIFS(AL$361:AL$1971,$A$361:$A$1971,"co2",$C$361:$C$1971,$C2063,$B$361:$B$1971,"&lt;&gt;all")</f>
        <v/>
      </c>
      <c r="AM2063" s="58">
        <f>SUMIFS(AM$361:AM$1971,$A$361:$A$1971,"co2",$C$361:$C$1971,$C2063,$B$361:$B$1971,"&lt;&gt;all")</f>
        <v/>
      </c>
      <c r="AN2063" s="58">
        <f>SUMIFS(AN$361:AN$1971,$A$361:$A$1971,"co2",$C$361:$C$1971,$C2063,$B$361:$B$1971,"&lt;&gt;all")</f>
        <v/>
      </c>
      <c r="AO2063" s="58">
        <f>SUMIFS(AO$361:AO$1971,$A$361:$A$1971,"co2",$C$361:$C$1971,$C2063,$B$361:$B$1971,"&lt;&gt;all")</f>
        <v/>
      </c>
      <c r="AP2063" s="58">
        <f>SUMIFS(AP$361:AP$1971,$A$361:$A$1971,"co2",$C$361:$C$1971,$C2063,$B$361:$B$1971,"&lt;&gt;all")</f>
        <v/>
      </c>
      <c r="AQ2063" s="58">
        <f>SUMIFS(AQ$361:AQ$1971,$A$361:$A$1971,"co2",$C$361:$C$1971,$C2063,$B$361:$B$1971,"&lt;&gt;all")</f>
        <v/>
      </c>
      <c r="AR2063" s="58">
        <f>SUMIFS(AR$361:AR$1971,$A$361:$A$1971,"co2",$C$361:$C$1971,$C2063,$B$361:$B$1971,"&lt;&gt;all")</f>
        <v/>
      </c>
      <c r="AS2063" s="58">
        <f>SUMIFS(AS$361:AS$1971,$A$361:$A$1971,"co2",$C$361:$C$1971,$C2063,$B$361:$B$1971,"&lt;&gt;all")</f>
        <v/>
      </c>
      <c r="AT2063" s="58">
        <f>SUMIFS(AT$361:AT$1971,$A$361:$A$1971,"co2",$C$361:$C$1971,$C2063,$B$361:$B$1971,"&lt;&gt;all")</f>
        <v/>
      </c>
      <c r="AU2063" s="58">
        <f>SUMIFS(AU$361:AU$1971,$A$361:$A$1971,"co2",$C$361:$C$1971,$C2063,$B$361:$B$1971,"&lt;&gt;all")</f>
        <v/>
      </c>
      <c r="AV2063" s="58">
        <f>SUMIFS(AV$361:AV$1971,$A$361:$A$1971,"co2",$C$361:$C$1971,$C2063,$B$361:$B$1971,"&lt;&gt;all")</f>
        <v/>
      </c>
      <c r="AW2063" s="58">
        <f>SUMIFS(AW$361:AW$1971,$A$361:$A$1971,"co2",$C$361:$C$1971,$C2063,$B$361:$B$1971,"&lt;&gt;all")</f>
        <v/>
      </c>
      <c r="AX2063" s="58">
        <f>SUMIFS(AX$361:AX$1971,$A$361:$A$1971,"co2",$C$361:$C$1971,$C2063,$B$361:$B$1971,"&lt;&gt;all")</f>
        <v/>
      </c>
      <c r="AY2063" s="58">
        <f>SUMIFS(AY$361:AY$1971,$A$361:$A$1971,"co2",$C$361:$C$1971,$C2063,$B$361:$B$1971,"&lt;&gt;all")</f>
        <v/>
      </c>
    </row>
    <row r="2064" hidden="1" outlineLevel="1">
      <c r="A2064" s="14" t="inlineStr">
        <is>
          <t>co2.sec</t>
        </is>
      </c>
      <c r="B2064" s="14" t="inlineStr">
        <is>
          <t>all</t>
        </is>
      </c>
      <c r="C2064" s="14" t="inlineStr">
        <is>
          <t>ftr</t>
        </is>
      </c>
      <c r="H2064" s="14">
        <f>INDEX(Variables!$B$5:$B$105,MATCH($A2064,Variables!$A$5:$A$105,0))&amp;IF($C2064="",""," | "&amp;INDEX(Mapping!$B$5:$B$26,MATCH($C2064,Mapping!$A$5:$A$26,0))&amp;" | "&amp;INDEX(Mapping!$B$30:$B$41,MATCH($B2064,Mapping!$A$30:$A$41,0)))</f>
        <v/>
      </c>
      <c r="I2064" s="14">
        <f>INDEX(Variables!$C$5:$C$105,MATCH($A2064,Variables!$A$5:$A$105,0))</f>
        <v/>
      </c>
      <c r="J2064" s="14">
        <f>INDEX(Variables!$E$5:$E$105,MATCH($A2064,Variables!$A$5:$A$105,0))</f>
        <v/>
      </c>
      <c r="K2064" s="11">
        <f>LOWER(Settings!$C$4)&amp;".mit."&amp;$A2064&amp;IF($C2064="","","."&amp;$C2064&amp;"."&amp;$B2064)&amp;IF(INDEX(Variables!$D$5:$D$105,MATCH($A2064,Variables!$A$5:$A$105,0))="","","."&amp;INDEX(Variables!$D$5:$D$105,MATCH($A2064,Variables!$A$5:$A$105,0)))&amp;"."&amp;K$5</f>
        <v/>
      </c>
      <c r="L2064" s="57">
        <f>SUMIFS(L$361:L$1971,$A$361:$A$1971,"co2",$C$361:$C$1971,$C2064,$B$361:$B$1971,"&lt;&gt;all")</f>
        <v/>
      </c>
      <c r="M2064" s="58">
        <f>SUMIFS(M$361:M$1971,$A$361:$A$1971,"co2",$C$361:$C$1971,$C2064,$B$361:$B$1971,"&lt;&gt;all")</f>
        <v/>
      </c>
      <c r="N2064" s="58">
        <f>SUMIFS(N$361:N$1971,$A$361:$A$1971,"co2",$C$361:$C$1971,$C2064,$B$361:$B$1971,"&lt;&gt;all")</f>
        <v/>
      </c>
      <c r="O2064" s="58">
        <f>SUMIFS(O$361:O$1971,$A$361:$A$1971,"co2",$C$361:$C$1971,$C2064,$B$361:$B$1971,"&lt;&gt;all")</f>
        <v/>
      </c>
      <c r="P2064" s="58">
        <f>SUMIFS(P$361:P$1971,$A$361:$A$1971,"co2",$C$361:$C$1971,$C2064,$B$361:$B$1971,"&lt;&gt;all")</f>
        <v/>
      </c>
      <c r="Q2064" s="58">
        <f>SUMIFS(Q$361:Q$1971,$A$361:$A$1971,"co2",$C$361:$C$1971,$C2064,$B$361:$B$1971,"&lt;&gt;all")</f>
        <v/>
      </c>
      <c r="R2064" s="58">
        <f>SUMIFS(R$361:R$1971,$A$361:$A$1971,"co2",$C$361:$C$1971,$C2064,$B$361:$B$1971,"&lt;&gt;all")</f>
        <v/>
      </c>
      <c r="S2064" s="58">
        <f>SUMIFS(S$361:S$1971,$A$361:$A$1971,"co2",$C$361:$C$1971,$C2064,$B$361:$B$1971,"&lt;&gt;all")</f>
        <v/>
      </c>
      <c r="T2064" s="58">
        <f>SUMIFS(T$361:T$1971,$A$361:$A$1971,"co2",$C$361:$C$1971,$C2064,$B$361:$B$1971,"&lt;&gt;all")</f>
        <v/>
      </c>
      <c r="U2064" s="58">
        <f>SUMIFS(U$361:U$1971,$A$361:$A$1971,"co2",$C$361:$C$1971,$C2064,$B$361:$B$1971,"&lt;&gt;all")</f>
        <v/>
      </c>
      <c r="V2064" s="58">
        <f>SUMIFS(V$361:V$1971,$A$361:$A$1971,"co2",$C$361:$C$1971,$C2064,$B$361:$B$1971,"&lt;&gt;all")</f>
        <v/>
      </c>
      <c r="W2064" s="58">
        <f>SUMIFS(W$361:W$1971,$A$361:$A$1971,"co2",$C$361:$C$1971,$C2064,$B$361:$B$1971,"&lt;&gt;all")</f>
        <v/>
      </c>
      <c r="X2064" s="58">
        <f>SUMIFS(X$361:X$1971,$A$361:$A$1971,"co2",$C$361:$C$1971,$C2064,$B$361:$B$1971,"&lt;&gt;all")</f>
        <v/>
      </c>
      <c r="Y2064" s="58">
        <f>SUMIFS(Y$361:Y$1971,$A$361:$A$1971,"co2",$C$361:$C$1971,$C2064,$B$361:$B$1971,"&lt;&gt;all")</f>
        <v/>
      </c>
      <c r="Z2064" s="58">
        <f>SUMIFS(Z$361:Z$1971,$A$361:$A$1971,"co2",$C$361:$C$1971,$C2064,$B$361:$B$1971,"&lt;&gt;all")</f>
        <v/>
      </c>
      <c r="AA2064" s="58">
        <f>SUMIFS(AA$361:AA$1971,$A$361:$A$1971,"co2",$C$361:$C$1971,$C2064,$B$361:$B$1971,"&lt;&gt;all")</f>
        <v/>
      </c>
      <c r="AB2064" s="58">
        <f>SUMIFS(AB$361:AB$1971,$A$361:$A$1971,"co2",$C$361:$C$1971,$C2064,$B$361:$B$1971,"&lt;&gt;all")</f>
        <v/>
      </c>
      <c r="AC2064" s="58">
        <f>SUMIFS(AC$361:AC$1971,$A$361:$A$1971,"co2",$C$361:$C$1971,$C2064,$B$361:$B$1971,"&lt;&gt;all")</f>
        <v/>
      </c>
      <c r="AD2064" s="58">
        <f>SUMIFS(AD$361:AD$1971,$A$361:$A$1971,"co2",$C$361:$C$1971,$C2064,$B$361:$B$1971,"&lt;&gt;all")</f>
        <v/>
      </c>
      <c r="AF2064" s="11">
        <f>LOWER(Settings!$C$4)&amp;".mit."&amp;$A2064&amp;IF($C2064="","","."&amp;$C2064&amp;"."&amp;$B2064)&amp;IF(INDEX(Variables!$D$5:$D$105,MATCH($A2064,Variables!$A$5:$A$105,0))="","","."&amp;INDEX(Variables!$D$5:$D$105,MATCH($A2064,Variables!$A$5:$A$105,0)))&amp;"."&amp;AF$5</f>
        <v/>
      </c>
      <c r="AG2064" s="57">
        <f>SUMIFS(AG$361:AG$1971,$A$361:$A$1971,"co2",$C$361:$C$1971,$C2064,$B$361:$B$1971,"&lt;&gt;all")</f>
        <v/>
      </c>
      <c r="AH2064" s="58">
        <f>SUMIFS(AH$361:AH$1971,$A$361:$A$1971,"co2",$C$361:$C$1971,$C2064,$B$361:$B$1971,"&lt;&gt;all")</f>
        <v/>
      </c>
      <c r="AI2064" s="58">
        <f>SUMIFS(AI$361:AI$1971,$A$361:$A$1971,"co2",$C$361:$C$1971,$C2064,$B$361:$B$1971,"&lt;&gt;all")</f>
        <v/>
      </c>
      <c r="AJ2064" s="58">
        <f>SUMIFS(AJ$361:AJ$1971,$A$361:$A$1971,"co2",$C$361:$C$1971,$C2064,$B$361:$B$1971,"&lt;&gt;all")</f>
        <v/>
      </c>
      <c r="AK2064" s="58">
        <f>SUMIFS(AK$361:AK$1971,$A$361:$A$1971,"co2",$C$361:$C$1971,$C2064,$B$361:$B$1971,"&lt;&gt;all")</f>
        <v/>
      </c>
      <c r="AL2064" s="58">
        <f>SUMIFS(AL$361:AL$1971,$A$361:$A$1971,"co2",$C$361:$C$1971,$C2064,$B$361:$B$1971,"&lt;&gt;all")</f>
        <v/>
      </c>
      <c r="AM2064" s="58">
        <f>SUMIFS(AM$361:AM$1971,$A$361:$A$1971,"co2",$C$361:$C$1971,$C2064,$B$361:$B$1971,"&lt;&gt;all")</f>
        <v/>
      </c>
      <c r="AN2064" s="58">
        <f>SUMIFS(AN$361:AN$1971,$A$361:$A$1971,"co2",$C$361:$C$1971,$C2064,$B$361:$B$1971,"&lt;&gt;all")</f>
        <v/>
      </c>
      <c r="AO2064" s="58">
        <f>SUMIFS(AO$361:AO$1971,$A$361:$A$1971,"co2",$C$361:$C$1971,$C2064,$B$361:$B$1971,"&lt;&gt;all")</f>
        <v/>
      </c>
      <c r="AP2064" s="58">
        <f>SUMIFS(AP$361:AP$1971,$A$361:$A$1971,"co2",$C$361:$C$1971,$C2064,$B$361:$B$1971,"&lt;&gt;all")</f>
        <v/>
      </c>
      <c r="AQ2064" s="58">
        <f>SUMIFS(AQ$361:AQ$1971,$A$361:$A$1971,"co2",$C$361:$C$1971,$C2064,$B$361:$B$1971,"&lt;&gt;all")</f>
        <v/>
      </c>
      <c r="AR2064" s="58">
        <f>SUMIFS(AR$361:AR$1971,$A$361:$A$1971,"co2",$C$361:$C$1971,$C2064,$B$361:$B$1971,"&lt;&gt;all")</f>
        <v/>
      </c>
      <c r="AS2064" s="58">
        <f>SUMIFS(AS$361:AS$1971,$A$361:$A$1971,"co2",$C$361:$C$1971,$C2064,$B$361:$B$1971,"&lt;&gt;all")</f>
        <v/>
      </c>
      <c r="AT2064" s="58">
        <f>SUMIFS(AT$361:AT$1971,$A$361:$A$1971,"co2",$C$361:$C$1971,$C2064,$B$361:$B$1971,"&lt;&gt;all")</f>
        <v/>
      </c>
      <c r="AU2064" s="58">
        <f>SUMIFS(AU$361:AU$1971,$A$361:$A$1971,"co2",$C$361:$C$1971,$C2064,$B$361:$B$1971,"&lt;&gt;all")</f>
        <v/>
      </c>
      <c r="AV2064" s="58">
        <f>SUMIFS(AV$361:AV$1971,$A$361:$A$1971,"co2",$C$361:$C$1971,$C2064,$B$361:$B$1971,"&lt;&gt;all")</f>
        <v/>
      </c>
      <c r="AW2064" s="58">
        <f>SUMIFS(AW$361:AW$1971,$A$361:$A$1971,"co2",$C$361:$C$1971,$C2064,$B$361:$B$1971,"&lt;&gt;all")</f>
        <v/>
      </c>
      <c r="AX2064" s="58">
        <f>SUMIFS(AX$361:AX$1971,$A$361:$A$1971,"co2",$C$361:$C$1971,$C2064,$B$361:$B$1971,"&lt;&gt;all")</f>
        <v/>
      </c>
      <c r="AY2064" s="58">
        <f>SUMIFS(AY$361:AY$1971,$A$361:$A$1971,"co2",$C$361:$C$1971,$C2064,$B$361:$B$1971,"&lt;&gt;all")</f>
        <v/>
      </c>
    </row>
    <row r="2065" hidden="1" outlineLevel="1">
      <c r="A2065" s="14" t="inlineStr">
        <is>
          <t>co2.sec</t>
        </is>
      </c>
      <c r="B2065" s="14" t="inlineStr">
        <is>
          <t>all</t>
        </is>
      </c>
      <c r="C2065" s="14" t="inlineStr">
        <is>
          <t>oen</t>
        </is>
      </c>
      <c r="H2065" s="14">
        <f>INDEX(Variables!$B$5:$B$105,MATCH($A2065,Variables!$A$5:$A$105,0))&amp;IF($C2065="",""," | "&amp;INDEX(Mapping!$B$5:$B$26,MATCH($C2065,Mapping!$A$5:$A$26,0))&amp;" | "&amp;INDEX(Mapping!$B$30:$B$41,MATCH($B2065,Mapping!$A$30:$A$41,0)))</f>
        <v/>
      </c>
      <c r="I2065" s="14">
        <f>INDEX(Variables!$C$5:$C$105,MATCH($A2065,Variables!$A$5:$A$105,0))</f>
        <v/>
      </c>
      <c r="J2065" s="14">
        <f>INDEX(Variables!$E$5:$E$105,MATCH($A2065,Variables!$A$5:$A$105,0))</f>
        <v/>
      </c>
      <c r="K2065" s="11">
        <f>LOWER(Settings!$C$4)&amp;".mit."&amp;$A2065&amp;IF($C2065="","","."&amp;$C2065&amp;"."&amp;$B2065)&amp;IF(INDEX(Variables!$D$5:$D$105,MATCH($A2065,Variables!$A$5:$A$105,0))="","","."&amp;INDEX(Variables!$D$5:$D$105,MATCH($A2065,Variables!$A$5:$A$105,0)))&amp;"."&amp;K$5</f>
        <v/>
      </c>
      <c r="L2065" s="57">
        <f>SUMIFS(L$361:L$1971,$A$361:$A$1971,"co2",$C$361:$C$1971,$C2065,$B$361:$B$1971,"&lt;&gt;all")</f>
        <v/>
      </c>
      <c r="M2065" s="58">
        <f>SUMIFS(M$361:M$1971,$A$361:$A$1971,"co2",$C$361:$C$1971,$C2065,$B$361:$B$1971,"&lt;&gt;all")</f>
        <v/>
      </c>
      <c r="N2065" s="58">
        <f>SUMIFS(N$361:N$1971,$A$361:$A$1971,"co2",$C$361:$C$1971,$C2065,$B$361:$B$1971,"&lt;&gt;all")</f>
        <v/>
      </c>
      <c r="O2065" s="58">
        <f>SUMIFS(O$361:O$1971,$A$361:$A$1971,"co2",$C$361:$C$1971,$C2065,$B$361:$B$1971,"&lt;&gt;all")</f>
        <v/>
      </c>
      <c r="P2065" s="58">
        <f>SUMIFS(P$361:P$1971,$A$361:$A$1971,"co2",$C$361:$C$1971,$C2065,$B$361:$B$1971,"&lt;&gt;all")</f>
        <v/>
      </c>
      <c r="Q2065" s="58">
        <f>SUMIFS(Q$361:Q$1971,$A$361:$A$1971,"co2",$C$361:$C$1971,$C2065,$B$361:$B$1971,"&lt;&gt;all")</f>
        <v/>
      </c>
      <c r="R2065" s="58">
        <f>SUMIFS(R$361:R$1971,$A$361:$A$1971,"co2",$C$361:$C$1971,$C2065,$B$361:$B$1971,"&lt;&gt;all")</f>
        <v/>
      </c>
      <c r="S2065" s="58">
        <f>SUMIFS(S$361:S$1971,$A$361:$A$1971,"co2",$C$361:$C$1971,$C2065,$B$361:$B$1971,"&lt;&gt;all")</f>
        <v/>
      </c>
      <c r="T2065" s="58">
        <f>SUMIFS(T$361:T$1971,$A$361:$A$1971,"co2",$C$361:$C$1971,$C2065,$B$361:$B$1971,"&lt;&gt;all")</f>
        <v/>
      </c>
      <c r="U2065" s="58">
        <f>SUMIFS(U$361:U$1971,$A$361:$A$1971,"co2",$C$361:$C$1971,$C2065,$B$361:$B$1971,"&lt;&gt;all")</f>
        <v/>
      </c>
      <c r="V2065" s="58">
        <f>SUMIFS(V$361:V$1971,$A$361:$A$1971,"co2",$C$361:$C$1971,$C2065,$B$361:$B$1971,"&lt;&gt;all")</f>
        <v/>
      </c>
      <c r="W2065" s="58">
        <f>SUMIFS(W$361:W$1971,$A$361:$A$1971,"co2",$C$361:$C$1971,$C2065,$B$361:$B$1971,"&lt;&gt;all")</f>
        <v/>
      </c>
      <c r="X2065" s="58">
        <f>SUMIFS(X$361:X$1971,$A$361:$A$1971,"co2",$C$361:$C$1971,$C2065,$B$361:$B$1971,"&lt;&gt;all")</f>
        <v/>
      </c>
      <c r="Y2065" s="58">
        <f>SUMIFS(Y$361:Y$1971,$A$361:$A$1971,"co2",$C$361:$C$1971,$C2065,$B$361:$B$1971,"&lt;&gt;all")</f>
        <v/>
      </c>
      <c r="Z2065" s="58">
        <f>SUMIFS(Z$361:Z$1971,$A$361:$A$1971,"co2",$C$361:$C$1971,$C2065,$B$361:$B$1971,"&lt;&gt;all")</f>
        <v/>
      </c>
      <c r="AA2065" s="58">
        <f>SUMIFS(AA$361:AA$1971,$A$361:$A$1971,"co2",$C$361:$C$1971,$C2065,$B$361:$B$1971,"&lt;&gt;all")</f>
        <v/>
      </c>
      <c r="AB2065" s="58">
        <f>SUMIFS(AB$361:AB$1971,$A$361:$A$1971,"co2",$C$361:$C$1971,$C2065,$B$361:$B$1971,"&lt;&gt;all")</f>
        <v/>
      </c>
      <c r="AC2065" s="58">
        <f>SUMIFS(AC$361:AC$1971,$A$361:$A$1971,"co2",$C$361:$C$1971,$C2065,$B$361:$B$1971,"&lt;&gt;all")</f>
        <v/>
      </c>
      <c r="AD2065" s="58">
        <f>SUMIFS(AD$361:AD$1971,$A$361:$A$1971,"co2",$C$361:$C$1971,$C2065,$B$361:$B$1971,"&lt;&gt;all")</f>
        <v/>
      </c>
      <c r="AF2065" s="11">
        <f>LOWER(Settings!$C$4)&amp;".mit."&amp;$A2065&amp;IF($C2065="","","."&amp;$C2065&amp;"."&amp;$B2065)&amp;IF(INDEX(Variables!$D$5:$D$105,MATCH($A2065,Variables!$A$5:$A$105,0))="","","."&amp;INDEX(Variables!$D$5:$D$105,MATCH($A2065,Variables!$A$5:$A$105,0)))&amp;"."&amp;AF$5</f>
        <v/>
      </c>
      <c r="AG2065" s="57">
        <f>SUMIFS(AG$361:AG$1971,$A$361:$A$1971,"co2",$C$361:$C$1971,$C2065,$B$361:$B$1971,"&lt;&gt;all")</f>
        <v/>
      </c>
      <c r="AH2065" s="58">
        <f>SUMIFS(AH$361:AH$1971,$A$361:$A$1971,"co2",$C$361:$C$1971,$C2065,$B$361:$B$1971,"&lt;&gt;all")</f>
        <v/>
      </c>
      <c r="AI2065" s="58">
        <f>SUMIFS(AI$361:AI$1971,$A$361:$A$1971,"co2",$C$361:$C$1971,$C2065,$B$361:$B$1971,"&lt;&gt;all")</f>
        <v/>
      </c>
      <c r="AJ2065" s="58">
        <f>SUMIFS(AJ$361:AJ$1971,$A$361:$A$1971,"co2",$C$361:$C$1971,$C2065,$B$361:$B$1971,"&lt;&gt;all")</f>
        <v/>
      </c>
      <c r="AK2065" s="58">
        <f>SUMIFS(AK$361:AK$1971,$A$361:$A$1971,"co2",$C$361:$C$1971,$C2065,$B$361:$B$1971,"&lt;&gt;all")</f>
        <v/>
      </c>
      <c r="AL2065" s="58">
        <f>SUMIFS(AL$361:AL$1971,$A$361:$A$1971,"co2",$C$361:$C$1971,$C2065,$B$361:$B$1971,"&lt;&gt;all")</f>
        <v/>
      </c>
      <c r="AM2065" s="58">
        <f>SUMIFS(AM$361:AM$1971,$A$361:$A$1971,"co2",$C$361:$C$1971,$C2065,$B$361:$B$1971,"&lt;&gt;all")</f>
        <v/>
      </c>
      <c r="AN2065" s="58">
        <f>SUMIFS(AN$361:AN$1971,$A$361:$A$1971,"co2",$C$361:$C$1971,$C2065,$B$361:$B$1971,"&lt;&gt;all")</f>
        <v/>
      </c>
      <c r="AO2065" s="58">
        <f>SUMIFS(AO$361:AO$1971,$A$361:$A$1971,"co2",$C$361:$C$1971,$C2065,$B$361:$B$1971,"&lt;&gt;all")</f>
        <v/>
      </c>
      <c r="AP2065" s="58">
        <f>SUMIFS(AP$361:AP$1971,$A$361:$A$1971,"co2",$C$361:$C$1971,$C2065,$B$361:$B$1971,"&lt;&gt;all")</f>
        <v/>
      </c>
      <c r="AQ2065" s="58">
        <f>SUMIFS(AQ$361:AQ$1971,$A$361:$A$1971,"co2",$C$361:$C$1971,$C2065,$B$361:$B$1971,"&lt;&gt;all")</f>
        <v/>
      </c>
      <c r="AR2065" s="58">
        <f>SUMIFS(AR$361:AR$1971,$A$361:$A$1971,"co2",$C$361:$C$1971,$C2065,$B$361:$B$1971,"&lt;&gt;all")</f>
        <v/>
      </c>
      <c r="AS2065" s="58">
        <f>SUMIFS(AS$361:AS$1971,$A$361:$A$1971,"co2",$C$361:$C$1971,$C2065,$B$361:$B$1971,"&lt;&gt;all")</f>
        <v/>
      </c>
      <c r="AT2065" s="58">
        <f>SUMIFS(AT$361:AT$1971,$A$361:$A$1971,"co2",$C$361:$C$1971,$C2065,$B$361:$B$1971,"&lt;&gt;all")</f>
        <v/>
      </c>
      <c r="AU2065" s="58">
        <f>SUMIFS(AU$361:AU$1971,$A$361:$A$1971,"co2",$C$361:$C$1971,$C2065,$B$361:$B$1971,"&lt;&gt;all")</f>
        <v/>
      </c>
      <c r="AV2065" s="58">
        <f>SUMIFS(AV$361:AV$1971,$A$361:$A$1971,"co2",$C$361:$C$1971,$C2065,$B$361:$B$1971,"&lt;&gt;all")</f>
        <v/>
      </c>
      <c r="AW2065" s="58">
        <f>SUMIFS(AW$361:AW$1971,$A$361:$A$1971,"co2",$C$361:$C$1971,$C2065,$B$361:$B$1971,"&lt;&gt;all")</f>
        <v/>
      </c>
      <c r="AX2065" s="58">
        <f>SUMIFS(AX$361:AX$1971,$A$361:$A$1971,"co2",$C$361:$C$1971,$C2065,$B$361:$B$1971,"&lt;&gt;all")</f>
        <v/>
      </c>
      <c r="AY2065" s="58">
        <f>SUMIFS(AY$361:AY$1971,$A$361:$A$1971,"co2",$C$361:$C$1971,$C2065,$B$361:$B$1971,"&lt;&gt;all")</f>
        <v/>
      </c>
    </row>
    <row r="2066" hidden="1" outlineLevel="1">
      <c r="A2066" s="14" t="inlineStr">
        <is>
          <t>co2.ets</t>
        </is>
      </c>
      <c r="B2066" s="14" t="inlineStr">
        <is>
          <t>all</t>
        </is>
      </c>
      <c r="C2066" s="14" t="inlineStr">
        <is>
          <t>all</t>
        </is>
      </c>
      <c r="H2066" s="14">
        <f>INDEX(Variables!$B$5:$B$105,MATCH($A2066,Variables!$A$5:$A$105,0))&amp;IF($C2066="",""," | "&amp;INDEX(Mapping!$B$5:$B$26,MATCH($C2066,Mapping!$A$5:$A$26,0))&amp;" | "&amp;INDEX(Mapping!$B$30:$B$41,MATCH($B2066,Mapping!$A$30:$A$41,0)))</f>
        <v/>
      </c>
      <c r="I2066" s="14">
        <f>INDEX(Variables!$C$5:$C$105,MATCH($A2066,Variables!$A$5:$A$105,0))</f>
        <v/>
      </c>
      <c r="J2066" s="14">
        <f>INDEX(Variables!$E$5:$E$105,MATCH($A2066,Variables!$A$5:$A$105,0))</f>
        <v/>
      </c>
      <c r="K2066" s="11">
        <f>LOWER(Settings!$C$4)&amp;".mit."&amp;$A2066&amp;IF($C2066="","","."&amp;$C2066&amp;"."&amp;$B2066)&amp;IF(INDEX(Variables!$D$5:$D$105,MATCH($A2066,Variables!$A$5:$A$105,0))="","","."&amp;INDEX(Variables!$D$5:$D$105,MATCH($A2066,Variables!$A$5:$A$105,0)))&amp;"."&amp;K$5</f>
        <v/>
      </c>
      <c r="L2066" s="57">
        <f>SUMPRODUCT(L$2049:L$2065,L$121:L$137)</f>
        <v/>
      </c>
      <c r="M2066" s="58">
        <f>SUMPRODUCT(M$2049:M$2065,M$121:M$137)</f>
        <v/>
      </c>
      <c r="N2066" s="58">
        <f>SUMPRODUCT(N$2049:N$2065,N$121:N$137)</f>
        <v/>
      </c>
      <c r="O2066" s="58">
        <f>SUMPRODUCT(O$2049:O$2065,O$121:O$137)</f>
        <v/>
      </c>
      <c r="P2066" s="58">
        <f>SUMPRODUCT(P$2049:P$2065,P$121:P$137)</f>
        <v/>
      </c>
      <c r="Q2066" s="58">
        <f>SUMPRODUCT(Q$2049:Q$2065,Q$121:Q$137)</f>
        <v/>
      </c>
      <c r="R2066" s="58">
        <f>SUMPRODUCT(R$2049:R$2065,R$121:R$137)</f>
        <v/>
      </c>
      <c r="S2066" s="58">
        <f>SUMPRODUCT(S$2049:S$2065,S$121:S$137)</f>
        <v/>
      </c>
      <c r="T2066" s="58">
        <f>SUMPRODUCT(T$2049:T$2065,T$121:T$137)</f>
        <v/>
      </c>
      <c r="U2066" s="58">
        <f>SUMPRODUCT(U$2049:U$2065,U$121:U$137)</f>
        <v/>
      </c>
      <c r="V2066" s="58">
        <f>SUMPRODUCT(V$2049:V$2065,V$121:V$137)</f>
        <v/>
      </c>
      <c r="W2066" s="58">
        <f>SUMPRODUCT(W$2049:W$2065,W$121:W$137)</f>
        <v/>
      </c>
      <c r="X2066" s="58">
        <f>SUMPRODUCT(X$2049:X$2065,X$121:X$137)</f>
        <v/>
      </c>
      <c r="Y2066" s="58">
        <f>SUMPRODUCT(Y$2049:Y$2065,Y$121:Y$137)</f>
        <v/>
      </c>
      <c r="Z2066" s="58">
        <f>SUMPRODUCT(Z$2049:Z$2065,Z$121:Z$137)</f>
        <v/>
      </c>
      <c r="AA2066" s="58">
        <f>SUMPRODUCT(AA$2049:AA$2065,AA$121:AA$137)</f>
        <v/>
      </c>
      <c r="AB2066" s="58">
        <f>SUMPRODUCT(AB$2049:AB$2065,AB$121:AB$137)</f>
        <v/>
      </c>
      <c r="AC2066" s="58">
        <f>SUMPRODUCT(AC$2049:AC$2065,AC$121:AC$137)</f>
        <v/>
      </c>
      <c r="AD2066" s="58">
        <f>SUMPRODUCT(AD$2049:AD$2065,AD$121:AD$137)</f>
        <v/>
      </c>
      <c r="AF2066" s="11">
        <f>LOWER(Settings!$C$4)&amp;".mit."&amp;$A2066&amp;IF($C2066="","","."&amp;$C2066&amp;"."&amp;$B2066)&amp;IF(INDEX(Variables!$D$5:$D$105,MATCH($A2066,Variables!$A$5:$A$105,0))="","","."&amp;INDEX(Variables!$D$5:$D$105,MATCH($A2066,Variables!$A$5:$A$105,0)))&amp;"."&amp;AF$5</f>
        <v/>
      </c>
      <c r="AG2066" s="57">
        <f>SUMPRODUCT(AG$2049:AG$2065,AG$121:AG$137)</f>
        <v/>
      </c>
      <c r="AH2066" s="58">
        <f>SUMPRODUCT(AH$2049:AH$2065,AH$121:AH$137)</f>
        <v/>
      </c>
      <c r="AI2066" s="58">
        <f>SUMPRODUCT(AI$2049:AI$2065,AI$121:AI$137)</f>
        <v/>
      </c>
      <c r="AJ2066" s="58">
        <f>SUMPRODUCT(AJ$2049:AJ$2065,AJ$121:AJ$137)</f>
        <v/>
      </c>
      <c r="AK2066" s="58">
        <f>SUMPRODUCT(AK$2049:AK$2065,AK$121:AK$137)</f>
        <v/>
      </c>
      <c r="AL2066" s="58">
        <f>SUMPRODUCT(AL$2049:AL$2065,AL$121:AL$137)</f>
        <v/>
      </c>
      <c r="AM2066" s="58">
        <f>SUMPRODUCT(AM$2049:AM$2065,AM$121:AM$137)</f>
        <v/>
      </c>
      <c r="AN2066" s="58">
        <f>SUMPRODUCT(AN$2049:AN$2065,AN$121:AN$137)</f>
        <v/>
      </c>
      <c r="AO2066" s="58">
        <f>SUMPRODUCT(AO$2049:AO$2065,AO$121:AO$137)</f>
        <v/>
      </c>
      <c r="AP2066" s="58">
        <f>SUMPRODUCT(AP$2049:AP$2065,AP$121:AP$137)</f>
        <v/>
      </c>
      <c r="AQ2066" s="58">
        <f>SUMPRODUCT(AQ$2049:AQ$2065,AQ$121:AQ$137)</f>
        <v/>
      </c>
      <c r="AR2066" s="58">
        <f>SUMPRODUCT(AR$2049:AR$2065,AR$121:AR$137)</f>
        <v/>
      </c>
      <c r="AS2066" s="58">
        <f>SUMPRODUCT(AS$2049:AS$2065,AS$121:AS$137)</f>
        <v/>
      </c>
      <c r="AT2066" s="58">
        <f>SUMPRODUCT(AT$2049:AT$2065,AT$121:AT$137)</f>
        <v/>
      </c>
      <c r="AU2066" s="58">
        <f>SUMPRODUCT(AU$2049:AU$2065,AU$121:AU$137)</f>
        <v/>
      </c>
      <c r="AV2066" s="58">
        <f>SUMPRODUCT(AV$2049:AV$2065,AV$121:AV$137)</f>
        <v/>
      </c>
      <c r="AW2066" s="58">
        <f>SUMPRODUCT(AW$2049:AW$2065,AW$121:AW$137)</f>
        <v/>
      </c>
      <c r="AX2066" s="58">
        <f>SUMPRODUCT(AX$2049:AX$2065,AX$121:AX$137)</f>
        <v/>
      </c>
      <c r="AY2066" s="58">
        <f>SUMPRODUCT(AY$2049:AY$2065,AY$121:AY$137)</f>
        <v/>
      </c>
    </row>
    <row r="2067" hidden="1" outlineLevel="1">
      <c r="A2067" s="14" t="inlineStr">
        <is>
          <t>co2.cap</t>
        </is>
      </c>
      <c r="B2067" s="14" t="inlineStr">
        <is>
          <t>all</t>
        </is>
      </c>
      <c r="C2067" s="14" t="inlineStr">
        <is>
          <t>all</t>
        </is>
      </c>
      <c r="H2067" s="14">
        <f>INDEX(Variables!$B$5:$B$105,MATCH($A2067,Variables!$A$5:$A$105,0))&amp;IF($C2067="",""," | "&amp;INDEX(Mapping!$B$5:$B$26,MATCH($C2067,Mapping!$A$5:$A$26,0))&amp;" | "&amp;INDEX(Mapping!$B$30:$B$41,MATCH($B2067,Mapping!$A$30:$A$41,0)))</f>
        <v/>
      </c>
      <c r="I2067" s="14">
        <f>INDEX(Variables!$C$5:$C$105,MATCH($A2067,Variables!$A$5:$A$105,0))</f>
        <v/>
      </c>
      <c r="J2067" s="14">
        <f>INDEX(Variables!$E$5:$E$105,MATCH($A2067,Variables!$A$5:$A$105,0))</f>
        <v/>
      </c>
      <c r="K2067" s="11">
        <f>LOWER(Settings!$C$4)&amp;".mit."&amp;$A2067&amp;IF($C2067="","","."&amp;$C2067&amp;"."&amp;$B2067)&amp;IF(INDEX(Variables!$D$5:$D$105,MATCH($A2067,Variables!$A$5:$A$105,0))="","","."&amp;INDEX(Variables!$D$5:$D$105,MATCH($A2067,Variables!$A$5:$A$105,0)))&amp;"."&amp;K$5</f>
        <v/>
      </c>
      <c r="L2067" s="57">
        <f>L$189</f>
        <v/>
      </c>
      <c r="M2067" s="58">
        <f>M$189</f>
        <v/>
      </c>
      <c r="N2067" s="58">
        <f>N$189</f>
        <v/>
      </c>
      <c r="O2067" s="58">
        <f>O$189</f>
        <v/>
      </c>
      <c r="P2067" s="58">
        <f>P$189</f>
        <v/>
      </c>
      <c r="Q2067" s="58">
        <f>Q$189</f>
        <v/>
      </c>
      <c r="R2067" s="58">
        <f>R$189</f>
        <v/>
      </c>
      <c r="S2067" s="58">
        <f>S$189</f>
        <v/>
      </c>
      <c r="T2067" s="58">
        <f>T$189</f>
        <v/>
      </c>
      <c r="U2067" s="58">
        <f>U$189</f>
        <v/>
      </c>
      <c r="V2067" s="58">
        <f>V$189</f>
        <v/>
      </c>
      <c r="W2067" s="58">
        <f>W$189</f>
        <v/>
      </c>
      <c r="X2067" s="58">
        <f>X$189</f>
        <v/>
      </c>
      <c r="Y2067" s="58">
        <f>Y$189</f>
        <v/>
      </c>
      <c r="Z2067" s="58">
        <f>Z$189</f>
        <v/>
      </c>
      <c r="AA2067" s="58">
        <f>AA$189</f>
        <v/>
      </c>
      <c r="AB2067" s="58">
        <f>AB$189</f>
        <v/>
      </c>
      <c r="AC2067" s="58">
        <f>AC$189</f>
        <v/>
      </c>
      <c r="AD2067" s="58">
        <f>AD$189</f>
        <v/>
      </c>
      <c r="AF2067" s="11">
        <f>LOWER(Settings!$C$4)&amp;".mit."&amp;$A2067&amp;IF($C2067="","","."&amp;$C2067&amp;"."&amp;$B2067)&amp;IF(INDEX(Variables!$D$5:$D$105,MATCH($A2067,Variables!$A$5:$A$105,0))="","","."&amp;INDEX(Variables!$D$5:$D$105,MATCH($A2067,Variables!$A$5:$A$105,0)))&amp;"."&amp;AF$5</f>
        <v/>
      </c>
      <c r="AG2067" s="57">
        <f>AG$189</f>
        <v/>
      </c>
      <c r="AH2067" s="58">
        <f>AH$189</f>
        <v/>
      </c>
      <c r="AI2067" s="58">
        <f>AI$189</f>
        <v/>
      </c>
      <c r="AJ2067" s="58">
        <f>AJ$189</f>
        <v/>
      </c>
      <c r="AK2067" s="58">
        <f>AK$189</f>
        <v/>
      </c>
      <c r="AL2067" s="58">
        <f>AL$189</f>
        <v/>
      </c>
      <c r="AM2067" s="58">
        <f>AM$189</f>
        <v/>
      </c>
      <c r="AN2067" s="58">
        <f>AN$189</f>
        <v/>
      </c>
      <c r="AO2067" s="58">
        <f>AO$189</f>
        <v/>
      </c>
      <c r="AP2067" s="58">
        <f>AP$189</f>
        <v/>
      </c>
      <c r="AQ2067" s="58">
        <f>AQ$189</f>
        <v/>
      </c>
      <c r="AR2067" s="58">
        <f>AR$189</f>
        <v/>
      </c>
      <c r="AS2067" s="58">
        <f>AS$189</f>
        <v/>
      </c>
      <c r="AT2067" s="58">
        <f>AT$189</f>
        <v/>
      </c>
      <c r="AU2067" s="58">
        <f>AU$189</f>
        <v/>
      </c>
      <c r="AV2067" s="58">
        <f>AV$189</f>
        <v/>
      </c>
      <c r="AW2067" s="58">
        <f>AW$189</f>
        <v/>
      </c>
      <c r="AX2067" s="58">
        <f>AX$189</f>
        <v/>
      </c>
      <c r="AY2067" s="58">
        <f>AY$189</f>
        <v/>
      </c>
    </row>
    <row r="2068" hidden="1" outlineLevel="1">
      <c r="A2068" s="14" t="inlineStr">
        <is>
          <t>co2.gap</t>
        </is>
      </c>
      <c r="B2068" s="14" t="inlineStr">
        <is>
          <t>all</t>
        </is>
      </c>
      <c r="C2068" s="14" t="inlineStr">
        <is>
          <t>all</t>
        </is>
      </c>
      <c r="H2068" s="14">
        <f>INDEX(Variables!$B$5:$B$105,MATCH($A2068,Variables!$A$5:$A$105,0))&amp;IF($C2068="",""," | "&amp;INDEX(Mapping!$B$5:$B$26,MATCH($C2068,Mapping!$A$5:$A$26,0))&amp;" | "&amp;INDEX(Mapping!$B$30:$B$41,MATCH($B2068,Mapping!$A$30:$A$41,0)))</f>
        <v/>
      </c>
      <c r="I2068" s="14">
        <f>INDEX(Variables!$C$5:$C$105,MATCH($A2068,Variables!$A$5:$A$105,0))</f>
        <v/>
      </c>
      <c r="J2068" s="14">
        <f>INDEX(Variables!$E$5:$E$105,MATCH($A2068,Variables!$A$5:$A$105,0))</f>
        <v/>
      </c>
      <c r="K2068" s="11">
        <f>LOWER(Settings!$C$4)&amp;".mit."&amp;$A2068&amp;IF($C2068="","","."&amp;$C2068&amp;"."&amp;$B2068)&amp;IF(INDEX(Variables!$D$5:$D$105,MATCH($A2068,Variables!$A$5:$A$105,0))="","","."&amp;INDEX(Variables!$D$5:$D$105,MATCH($A2068,Variables!$A$5:$A$105,0)))&amp;"."&amp;K$5</f>
        <v/>
      </c>
      <c r="L2068" s="12">
        <f>IF(L2067&gt;0,L2066/L2067-1,0)</f>
        <v/>
      </c>
      <c r="M2068" s="13">
        <f>IF(M2067&gt;0,M2066/M2067-1,0)</f>
        <v/>
      </c>
      <c r="N2068" s="13">
        <f>IF(N2067&gt;0,N2066/N2067-1,0)</f>
        <v/>
      </c>
      <c r="O2068" s="13">
        <f>IF(O2067&gt;0,O2066/O2067-1,0)</f>
        <v/>
      </c>
      <c r="P2068" s="13">
        <f>IF(P2067&gt;0,P2066/P2067-1,0)</f>
        <v/>
      </c>
      <c r="Q2068" s="13">
        <f>IF(Q2067&gt;0,Q2066/Q2067-1,0)</f>
        <v/>
      </c>
      <c r="R2068" s="13">
        <f>IF(R2067&gt;0,R2066/R2067-1,0)</f>
        <v/>
      </c>
      <c r="S2068" s="13">
        <f>IF(S2067&gt;0,S2066/S2067-1,0)</f>
        <v/>
      </c>
      <c r="T2068" s="13">
        <f>IF(T2067&gt;0,T2066/T2067-1,0)</f>
        <v/>
      </c>
      <c r="U2068" s="13">
        <f>IF(U2067&gt;0,U2066/U2067-1,0)</f>
        <v/>
      </c>
      <c r="V2068" s="13">
        <f>IF(V2067&gt;0,V2066/V2067-1,0)</f>
        <v/>
      </c>
      <c r="W2068" s="13">
        <f>IF(W2067&gt;0,W2066/W2067-1,0)</f>
        <v/>
      </c>
      <c r="X2068" s="13">
        <f>IF(X2067&gt;0,X2066/X2067-1,0)</f>
        <v/>
      </c>
      <c r="Y2068" s="13">
        <f>IF(Y2067&gt;0,Y2066/Y2067-1,0)</f>
        <v/>
      </c>
      <c r="Z2068" s="13">
        <f>IF(Z2067&gt;0,Z2066/Z2067-1,0)</f>
        <v/>
      </c>
      <c r="AA2068" s="13">
        <f>IF(AA2067&gt;0,AA2066/AA2067-1,0)</f>
        <v/>
      </c>
      <c r="AB2068" s="13">
        <f>IF(AB2067&gt;0,AB2066/AB2067-1,0)</f>
        <v/>
      </c>
      <c r="AC2068" s="13">
        <f>IF(AC2067&gt;0,AC2066/AC2067-1,0)</f>
        <v/>
      </c>
      <c r="AD2068" s="13">
        <f>IF(AD2067&gt;0,AD2066/AD2067-1,0)</f>
        <v/>
      </c>
      <c r="AF2068" s="11">
        <f>LOWER(Settings!$C$4)&amp;".mit."&amp;$A2068&amp;IF($C2068="","","."&amp;$C2068&amp;"."&amp;$B2068)&amp;IF(INDEX(Variables!$D$5:$D$105,MATCH($A2068,Variables!$A$5:$A$105,0))="","","."&amp;INDEX(Variables!$D$5:$D$105,MATCH($A2068,Variables!$A$5:$A$105,0)))&amp;"."&amp;AF$5</f>
        <v/>
      </c>
      <c r="AG2068" s="12">
        <f>IF(AG2067&gt;0,AG2066/AG2067-1,0)</f>
        <v/>
      </c>
      <c r="AH2068" s="13">
        <f>IF(AH2067&gt;0,AH2066/AH2067-1,0)</f>
        <v/>
      </c>
      <c r="AI2068" s="13">
        <f>IF(AI2067&gt;0,AI2066/AI2067-1,0)</f>
        <v/>
      </c>
      <c r="AJ2068" s="13">
        <f>IF(AJ2067&gt;0,AJ2066/AJ2067-1,0)</f>
        <v/>
      </c>
      <c r="AK2068" s="13">
        <f>IF(AK2067&gt;0,AK2066/AK2067-1,0)</f>
        <v/>
      </c>
      <c r="AL2068" s="13">
        <f>IF(AL2067&gt;0,AL2066/AL2067-1,0)</f>
        <v/>
      </c>
      <c r="AM2068" s="13">
        <f>IF(AM2067&gt;0,AM2066/AM2067-1,0)</f>
        <v/>
      </c>
      <c r="AN2068" s="13">
        <f>IF(AN2067&gt;0,AN2066/AN2067-1,0)</f>
        <v/>
      </c>
      <c r="AO2068" s="13">
        <f>IF(AO2067&gt;0,AO2066/AO2067-1,0)</f>
        <v/>
      </c>
      <c r="AP2068" s="13">
        <f>IF(AP2067&gt;0,AP2066/AP2067-1,0)</f>
        <v/>
      </c>
      <c r="AQ2068" s="13">
        <f>IF(AQ2067&gt;0,AQ2066/AQ2067-1,0)</f>
        <v/>
      </c>
      <c r="AR2068" s="13">
        <f>IF(AR2067&gt;0,AR2066/AR2067-1,0)</f>
        <v/>
      </c>
      <c r="AS2068" s="13">
        <f>IF(AS2067&gt;0,AS2066/AS2067-1,0)</f>
        <v/>
      </c>
      <c r="AT2068" s="13">
        <f>IF(AT2067&gt;0,AT2066/AT2067-1,0)</f>
        <v/>
      </c>
      <c r="AU2068" s="13">
        <f>IF(AU2067&gt;0,AU2066/AU2067-1,0)</f>
        <v/>
      </c>
      <c r="AV2068" s="13">
        <f>IF(AV2067&gt;0,AV2066/AV2067-1,0)</f>
        <v/>
      </c>
      <c r="AW2068" s="13">
        <f>IF(AW2067&gt;0,AW2066/AW2067-1,0)</f>
        <v/>
      </c>
      <c r="AX2068" s="13">
        <f>IF(AX2067&gt;0,AX2066/AX2067-1,0)</f>
        <v/>
      </c>
      <c r="AY2068" s="13">
        <f>IF(AY2067&gt;0,AY2066/AY2067-1,0)</f>
        <v/>
      </c>
    </row>
    <row r="2069" hidden="1" outlineLevel="1">
      <c r="A2069" s="14" t="inlineStr">
        <is>
          <t>ets.next</t>
        </is>
      </c>
      <c r="B2069" s="14" t="inlineStr">
        <is>
          <t>all</t>
        </is>
      </c>
      <c r="C2069" s="14" t="inlineStr">
        <is>
          <t>all</t>
        </is>
      </c>
      <c r="H2069" s="14">
        <f>INDEX(Variables!$B$5:$B$105,MATCH($A2069,Variables!$A$5:$A$105,0))&amp;IF($C2069="",""," | "&amp;INDEX(Mapping!$B$5:$B$26,MATCH($C2069,Mapping!$A$5:$A$26,0))&amp;" | "&amp;INDEX(Mapping!$B$30:$B$41,MATCH($B2069,Mapping!$A$30:$A$41,0)))</f>
        <v/>
      </c>
      <c r="I2069" s="14">
        <f>INDEX(Variables!$C$5:$C$105,MATCH($A2069,Variables!$A$5:$A$105,0))</f>
        <v/>
      </c>
      <c r="J2069" s="14">
        <f>INDEX(Variables!$E$5:$E$105,MATCH($A2069,Variables!$A$5:$A$105,0))</f>
        <v/>
      </c>
      <c r="K2069" s="11">
        <f>LOWER(Settings!$C$4)&amp;".mit."&amp;$A2069&amp;IF($C2069="","","."&amp;$C2069&amp;"."&amp;$B2069)&amp;IF(INDEX(Variables!$D$5:$D$105,MATCH($A2069,Variables!$A$5:$A$105,0))="","","."&amp;INDEX(Variables!$D$5:$D$105,MATCH($A2069,Variables!$A$5:$A$105,0)))&amp;"."&amp;K$5</f>
        <v/>
      </c>
      <c r="L2069" s="23">
        <f>IF(OR(L$193&lt;=0,L$189&lt;=0,L$189&gt;=L$188,L2066&gt;=L$188),L$191,L$193*(LN(L$189/L$188)/LN(L2066/L$188))^Settings!$C$15)</f>
        <v/>
      </c>
      <c r="M2069" s="24">
        <f>IF(OR(M$193&lt;=0,M$189&lt;=0,M$189&gt;=M$188,M2066&gt;=M$188),M$191,M$193*(LN(M$189/M$188)/LN(M2066/M$188))^Settings!$C$15)</f>
        <v/>
      </c>
      <c r="N2069" s="24">
        <f>IF(OR(N$193&lt;=0,N$189&lt;=0,N$189&gt;=N$188,N2066&gt;=N$188),N$191,N$193*(LN(N$189/N$188)/LN(N2066/N$188))^Settings!$C$15)</f>
        <v/>
      </c>
      <c r="O2069" s="24">
        <f>IF(OR(O$193&lt;=0,O$189&lt;=0,O$189&gt;=O$188,O2066&gt;=O$188),O$191,O$193*(LN(O$189/O$188)/LN(O2066/O$188))^Settings!$C$15)</f>
        <v/>
      </c>
      <c r="P2069" s="24">
        <f>IF(OR(P$193&lt;=0,P$189&lt;=0,P$189&gt;=P$188,P2066&gt;=P$188),P$191,P$193*(LN(P$189/P$188)/LN(P2066/P$188))^Settings!$C$15)</f>
        <v/>
      </c>
      <c r="Q2069" s="24">
        <f>IF(OR(Q$193&lt;=0,Q$189&lt;=0,Q$189&gt;=Q$188,Q2066&gt;=Q$188),Q$191,Q$193*(LN(Q$189/Q$188)/LN(Q2066/Q$188))^Settings!$C$15)</f>
        <v/>
      </c>
      <c r="R2069" s="24">
        <f>IF(OR(R$193&lt;=0,R$189&lt;=0,R$189&gt;=R$188,R2066&gt;=R$188),R$191,R$193*(LN(R$189/R$188)/LN(R2066/R$188))^Settings!$C$15)</f>
        <v/>
      </c>
      <c r="S2069" s="24">
        <f>IF(OR(S$193&lt;=0,S$189&lt;=0,S$189&gt;=S$188,S2066&gt;=S$188),S$191,S$193*(LN(S$189/S$188)/LN(S2066/S$188))^Settings!$C$15)</f>
        <v/>
      </c>
      <c r="T2069" s="24">
        <f>IF(OR(T$193&lt;=0,T$189&lt;=0,T$189&gt;=T$188,T2066&gt;=T$188),T$191,T$193*(LN(T$189/T$188)/LN(T2066/T$188))^Settings!$C$15)</f>
        <v/>
      </c>
      <c r="U2069" s="24">
        <f>IF(OR(U$193&lt;=0,U$189&lt;=0,U$189&gt;=U$188,U2066&gt;=U$188),U$191,U$193*(LN(U$189/U$188)/LN(U2066/U$188))^Settings!$C$15)</f>
        <v/>
      </c>
      <c r="V2069" s="24">
        <f>IF(OR(V$193&lt;=0,V$189&lt;=0,V$189&gt;=V$188,V2066&gt;=V$188),V$191,V$193*(LN(V$189/V$188)/LN(V2066/V$188))^Settings!$C$15)</f>
        <v/>
      </c>
      <c r="W2069" s="24">
        <f>IF(OR(W$193&lt;=0,W$189&lt;=0,W$189&gt;=W$188,W2066&gt;=W$188),W$191,W$193*(LN(W$189/W$188)/LN(W2066/W$188))^Settings!$C$15)</f>
        <v/>
      </c>
      <c r="X2069" s="24">
        <f>IF(OR(X$193&lt;=0,X$189&lt;=0,X$189&gt;=X$188,X2066&gt;=X$188),X$191,X$193*(LN(X$189/X$188)/LN(X2066/X$188))^Settings!$C$15)</f>
        <v/>
      </c>
      <c r="Y2069" s="24">
        <f>IF(OR(Y$193&lt;=0,Y$189&lt;=0,Y$189&gt;=Y$188,Y2066&gt;=Y$188),Y$191,Y$193*(LN(Y$189/Y$188)/LN(Y2066/Y$188))^Settings!$C$15)</f>
        <v/>
      </c>
      <c r="Z2069" s="24">
        <f>IF(OR(Z$193&lt;=0,Z$189&lt;=0,Z$189&gt;=Z$188,Z2066&gt;=Z$188),Z$191,Z$193*(LN(Z$189/Z$188)/LN(Z2066/Z$188))^Settings!$C$15)</f>
        <v/>
      </c>
      <c r="AA2069" s="24">
        <f>IF(OR(AA$193&lt;=0,AA$189&lt;=0,AA$189&gt;=AA$188,AA2066&gt;=AA$188),AA$191,AA$193*(LN(AA$189/AA$188)/LN(AA2066/AA$188))^Settings!$C$15)</f>
        <v/>
      </c>
      <c r="AB2069" s="24">
        <f>IF(OR(AB$193&lt;=0,AB$189&lt;=0,AB$189&gt;=AB$188,AB2066&gt;=AB$188),AB$191,AB$193*(LN(AB$189/AB$188)/LN(AB2066/AB$188))^Settings!$C$15)</f>
        <v/>
      </c>
      <c r="AC2069" s="24">
        <f>IF(OR(AC$193&lt;=0,AC$189&lt;=0,AC$189&gt;=AC$188,AC2066&gt;=AC$188),AC$191,AC$193*(LN(AC$189/AC$188)/LN(AC2066/AC$188))^Settings!$C$15)</f>
        <v/>
      </c>
      <c r="AD2069" s="24">
        <f>IF(OR(AD$193&lt;=0,AD$189&lt;=0,AD$189&gt;=AD$188,AD2066&gt;=AD$188),AD$191,AD$193*(LN(AD$189/AD$188)/LN(AD2066/AD$188))^Settings!$C$15)</f>
        <v/>
      </c>
      <c r="AF2069" s="11">
        <f>LOWER(Settings!$C$4)&amp;".mit."&amp;$A2069&amp;IF($C2069="","","."&amp;$C2069&amp;"."&amp;$B2069)&amp;IF(INDEX(Variables!$D$5:$D$105,MATCH($A2069,Variables!$A$5:$A$105,0))="","","."&amp;INDEX(Variables!$D$5:$D$105,MATCH($A2069,Variables!$A$5:$A$105,0)))&amp;"."&amp;AF$5</f>
        <v/>
      </c>
      <c r="AG2069" s="23">
        <f>IF(OR(AG$193&lt;=0,AG$189&lt;=0,AG$189&gt;=AG$188,AG2066&gt;=AG$188),AG$191,AG$193*(LN(AG$189/AG$188)/LN(AG2066/AG$188))^Settings!$C$15)</f>
        <v/>
      </c>
      <c r="AH2069" s="24">
        <f>IF(OR(AH$193&lt;=0,AH$189&lt;=0,AH$189&gt;=AH$188,AH2066&gt;=AH$188),AH$191,AH$193*(LN(AH$189/AH$188)/LN(AH2066/AH$188))^Settings!$C$15)</f>
        <v/>
      </c>
      <c r="AI2069" s="24">
        <f>IF(OR(AI$193&lt;=0,AI$189&lt;=0,AI$189&gt;=AI$188,AI2066&gt;=AI$188),AI$191,AI$193*(LN(AI$189/AI$188)/LN(AI2066/AI$188))^Settings!$C$15)</f>
        <v/>
      </c>
      <c r="AJ2069" s="24">
        <f>IF(OR(AJ$193&lt;=0,AJ$189&lt;=0,AJ$189&gt;=AJ$188,AJ2066&gt;=AJ$188),AJ$191,AJ$193*(LN(AJ$189/AJ$188)/LN(AJ2066/AJ$188))^Settings!$C$15)</f>
        <v/>
      </c>
      <c r="AK2069" s="24">
        <f>IF(OR(AK$193&lt;=0,AK$189&lt;=0,AK$189&gt;=AK$188,AK2066&gt;=AK$188),AK$191,AK$193*(LN(AK$189/AK$188)/LN(AK2066/AK$188))^Settings!$C$15)</f>
        <v/>
      </c>
      <c r="AL2069" s="24">
        <f>IF(OR(AL$193&lt;=0,AL$189&lt;=0,AL$189&gt;=AL$188,AL2066&gt;=AL$188),AL$191,AL$193*(LN(AL$189/AL$188)/LN(AL2066/AL$188))^Settings!$C$15)</f>
        <v/>
      </c>
      <c r="AM2069" s="24">
        <f>IF(OR(AM$193&lt;=0,AM$189&lt;=0,AM$189&gt;=AM$188,AM2066&gt;=AM$188),AM$191,AM$193*(LN(AM$189/AM$188)/LN(AM2066/AM$188))^Settings!$C$15)</f>
        <v/>
      </c>
      <c r="AN2069" s="24">
        <f>IF(OR(AN$193&lt;=0,AN$189&lt;=0,AN$189&gt;=AN$188,AN2066&gt;=AN$188),AN$191,AN$193*(LN(AN$189/AN$188)/LN(AN2066/AN$188))^Settings!$C$15)</f>
        <v/>
      </c>
      <c r="AO2069" s="24">
        <f>IF(OR(AO$193&lt;=0,AO$189&lt;=0,AO$189&gt;=AO$188,AO2066&gt;=AO$188),AO$191,AO$193*(LN(AO$189/AO$188)/LN(AO2066/AO$188))^Settings!$C$15)</f>
        <v/>
      </c>
      <c r="AP2069" s="24">
        <f>IF(OR(AP$193&lt;=0,AP$189&lt;=0,AP$189&gt;=AP$188,AP2066&gt;=AP$188),AP$191,AP$193*(LN(AP$189/AP$188)/LN(AP2066/AP$188))^Settings!$C$15)</f>
        <v/>
      </c>
      <c r="AQ2069" s="24">
        <f>IF(OR(AQ$193&lt;=0,AQ$189&lt;=0,AQ$189&gt;=AQ$188,AQ2066&gt;=AQ$188),AQ$191,AQ$193*(LN(AQ$189/AQ$188)/LN(AQ2066/AQ$188))^Settings!$C$15)</f>
        <v/>
      </c>
      <c r="AR2069" s="24">
        <f>IF(OR(AR$193&lt;=0,AR$189&lt;=0,AR$189&gt;=AR$188,AR2066&gt;=AR$188),AR$191,AR$193*(LN(AR$189/AR$188)/LN(AR2066/AR$188))^Settings!$C$15)</f>
        <v/>
      </c>
      <c r="AS2069" s="24">
        <f>IF(OR(AS$193&lt;=0,AS$189&lt;=0,AS$189&gt;=AS$188,AS2066&gt;=AS$188),AS$191,AS$193*(LN(AS$189/AS$188)/LN(AS2066/AS$188))^Settings!$C$15)</f>
        <v/>
      </c>
      <c r="AT2069" s="24">
        <f>IF(OR(AT$193&lt;=0,AT$189&lt;=0,AT$189&gt;=AT$188,AT2066&gt;=AT$188),AT$191,AT$193*(LN(AT$189/AT$188)/LN(AT2066/AT$188))^Settings!$C$15)</f>
        <v/>
      </c>
      <c r="AU2069" s="24">
        <f>IF(OR(AU$193&lt;=0,AU$189&lt;=0,AU$189&gt;=AU$188,AU2066&gt;=AU$188),AU$191,AU$193*(LN(AU$189/AU$188)/LN(AU2066/AU$188))^Settings!$C$15)</f>
        <v/>
      </c>
      <c r="AV2069" s="24">
        <f>IF(OR(AV$193&lt;=0,AV$189&lt;=0,AV$189&gt;=AV$188,AV2066&gt;=AV$188),AV$191,AV$193*(LN(AV$189/AV$188)/LN(AV2066/AV$188))^Settings!$C$15)</f>
        <v/>
      </c>
      <c r="AW2069" s="24">
        <f>IF(OR(AW$193&lt;=0,AW$189&lt;=0,AW$189&gt;=AW$188,AW2066&gt;=AW$188),AW$191,AW$193*(LN(AW$189/AW$188)/LN(AW2066/AW$188))^Settings!$C$15)</f>
        <v/>
      </c>
      <c r="AX2069" s="24">
        <f>IF(OR(AX$193&lt;=0,AX$189&lt;=0,AX$189&gt;=AX$188,AX2066&gt;=AX$188),AX$191,AX$193*(LN(AX$189/AX$188)/LN(AX2066/AX$188))^Settings!$C$15)</f>
        <v/>
      </c>
      <c r="AY2069" s="24">
        <f>IF(OR(AY$193&lt;=0,AY$189&lt;=0,AY$189&gt;=AY$188,AY2066&gt;=AY$188),AY$191,AY$193*(LN(AY$189/AY$188)/LN(AY2066/AY$188))^Settings!$C$15)</f>
        <v/>
      </c>
    </row>
    <row r="2070" hidden="1" outlineLevel="1">
      <c r="A2070" s="14" t="inlineStr">
        <is>
          <t>bco2.chk</t>
        </is>
      </c>
      <c r="B2070" s="14" t="inlineStr">
        <is>
          <t>all</t>
        </is>
      </c>
      <c r="C2070" s="14" t="inlineStr">
        <is>
          <t>all</t>
        </is>
      </c>
      <c r="H2070" s="14">
        <f>INDEX(Variables!$B$5:$B$105,MATCH($A2070,Variables!$A$5:$A$105,0))&amp;IF($C2070="",""," | "&amp;INDEX(Mapping!$B$5:$B$26,MATCH($C2070,Mapping!$A$5:$A$26,0))&amp;" | "&amp;INDEX(Mapping!$B$30:$B$41,MATCH($B2070,Mapping!$A$30:$A$41,0)))</f>
        <v/>
      </c>
      <c r="I2070" s="14">
        <f>INDEX(Variables!$C$5:$C$105,MATCH($A2070,Variables!$A$5:$A$105,0))</f>
        <v/>
      </c>
      <c r="J2070" s="14">
        <f>INDEX(Variables!$E$5:$E$105,MATCH($A2070,Variables!$A$5:$A$105,0))</f>
        <v/>
      </c>
      <c r="K2070" s="11">
        <f>LOWER(Settings!$C$4)&amp;".mit."&amp;$A2070&amp;IF($C2070="","","."&amp;$C2070&amp;"."&amp;$B2070)&amp;IF(INDEX(Variables!$D$5:$D$105,MATCH($A2070,Variables!$A$5:$A$105,0))="","","."&amp;INDEX(Variables!$D$5:$D$105,MATCH($A2070,Variables!$A$5:$A$105,0)))&amp;"."&amp;K$5</f>
        <v/>
      </c>
      <c r="L2070" s="48">
        <f>SUM(L$169:L$185)-L2046</f>
        <v/>
      </c>
      <c r="M2070" s="48">
        <f>SUM(M$169:M$185)-M2046</f>
        <v/>
      </c>
      <c r="N2070" s="48">
        <f>SUM(N$169:N$185)-N2046</f>
        <v/>
      </c>
      <c r="O2070" s="48">
        <f>SUM(O$169:O$185)-O2046</f>
        <v/>
      </c>
      <c r="P2070" s="48">
        <f>SUM(P$169:P$185)-P2046</f>
        <v/>
      </c>
      <c r="Q2070" s="48">
        <f>SUM(Q$169:Q$185)-Q2046</f>
        <v/>
      </c>
      <c r="R2070" s="48">
        <f>SUM(R$169:R$185)-R2046</f>
        <v/>
      </c>
      <c r="S2070" s="48">
        <f>SUM(S$169:S$185)-S2046</f>
        <v/>
      </c>
      <c r="T2070" s="48">
        <f>SUM(T$169:T$185)-T2046</f>
        <v/>
      </c>
      <c r="U2070" s="48">
        <f>SUM(U$169:U$185)-U2046</f>
        <v/>
      </c>
      <c r="V2070" s="48">
        <f>SUM(V$169:V$185)-V2046</f>
        <v/>
      </c>
      <c r="W2070" s="48">
        <f>SUM(W$169:W$185)-W2046</f>
        <v/>
      </c>
      <c r="X2070" s="48">
        <f>SUM(X$169:X$185)-X2046</f>
        <v/>
      </c>
      <c r="Y2070" s="48">
        <f>SUM(Y$169:Y$185)-Y2046</f>
        <v/>
      </c>
      <c r="Z2070" s="48">
        <f>SUM(Z$169:Z$185)-Z2046</f>
        <v/>
      </c>
      <c r="AA2070" s="48">
        <f>SUM(AA$169:AA$185)-AA2046</f>
        <v/>
      </c>
      <c r="AB2070" s="48">
        <f>SUM(AB$169:AB$185)-AB2046</f>
        <v/>
      </c>
      <c r="AC2070" s="48">
        <f>SUM(AC$169:AC$185)-AC2046</f>
        <v/>
      </c>
      <c r="AD2070" s="48">
        <f>SUM(AD$169:AD$185)-AD2046</f>
        <v/>
      </c>
      <c r="AF2070" s="11">
        <f>LOWER(Settings!$C$4)&amp;".mit."&amp;$A2070&amp;IF($C2070="","","."&amp;$C2070&amp;"."&amp;$B2070)&amp;IF(INDEX(Variables!$D$5:$D$105,MATCH($A2070,Variables!$A$5:$A$105,0))="","","."&amp;INDEX(Variables!$D$5:$D$105,MATCH($A2070,Variables!$A$5:$A$105,0)))&amp;"."&amp;AF$5</f>
        <v/>
      </c>
      <c r="AG2070" s="48">
        <f>SUM(AG$169:AG$185)-AG2046</f>
        <v/>
      </c>
      <c r="AH2070" s="48">
        <f>SUM(AH$169:AH$185)-AH2046</f>
        <v/>
      </c>
      <c r="AI2070" s="48">
        <f>SUM(AI$169:AI$185)-AI2046</f>
        <v/>
      </c>
      <c r="AJ2070" s="48">
        <f>SUM(AJ$169:AJ$185)-AJ2046</f>
        <v/>
      </c>
      <c r="AK2070" s="48">
        <f>SUM(AK$169:AK$185)-AK2046</f>
        <v/>
      </c>
      <c r="AL2070" s="48">
        <f>SUM(AL$169:AL$185)-AL2046</f>
        <v/>
      </c>
      <c r="AM2070" s="48">
        <f>SUM(AM$169:AM$185)-AM2046</f>
        <v/>
      </c>
      <c r="AN2070" s="48">
        <f>SUM(AN$169:AN$185)-AN2046</f>
        <v/>
      </c>
      <c r="AO2070" s="48">
        <f>SUM(AO$169:AO$185)-AO2046</f>
        <v/>
      </c>
      <c r="AP2070" s="48">
        <f>SUM(AP$169:AP$185)-AP2046</f>
        <v/>
      </c>
      <c r="AQ2070" s="48">
        <f>SUM(AQ$169:AQ$185)-AQ2046</f>
        <v/>
      </c>
      <c r="AR2070" s="48">
        <f>SUM(AR$169:AR$185)-AR2046</f>
        <v/>
      </c>
      <c r="AS2070" s="48">
        <f>SUM(AS$169:AS$185)-AS2046</f>
        <v/>
      </c>
      <c r="AT2070" s="48">
        <f>SUM(AT$169:AT$185)-AT2046</f>
        <v/>
      </c>
      <c r="AU2070" s="48">
        <f>SUM(AU$169:AU$185)-AU2046</f>
        <v/>
      </c>
      <c r="AV2070" s="48">
        <f>SUM(AV$169:AV$185)-AV2046</f>
        <v/>
      </c>
      <c r="AW2070" s="48">
        <f>SUM(AW$169:AW$185)-AW2046</f>
        <v/>
      </c>
      <c r="AX2070" s="48">
        <f>SUM(AX$169:AX$185)-AX2046</f>
        <v/>
      </c>
      <c r="AY2070" s="48">
        <f>SUM(AY$169:AY$185)-AY2046</f>
        <v/>
      </c>
    </row>
    <row r="2071" collapsed="1"/>
    <row r="2072">
      <c r="H2072" s="41" t="inlineStr">
        <is>
          <t>Per subsector and fuel: co2 = fuel use (ktoe) x PJ/ktoe x EF (tCO2/GJ, IIASA, EF_GHG sheet; biomass 0). No inventory adjustment, no power sector, no process emissions; CH4, N2O and local pollutants later. ETS rows: co2.sec by ETS sector (power 0 until modelled), co2.ets covered emissions, co2.cap the cap, co2.gap the distance to the cap, ets.next the next price (paste its values into ets.ovr with D_ETSPriceOverride = Yes and repeat, or run ets_goalseek_v0_1.py); bco2.chk = 0 when the baseline data in section 1 match scenario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2:X59"/>
  <sheetViews>
    <sheetView tabSelected="0" zoomScale="85" workbookViewId="0">
      <pane xSplit="5" ySplit="4" topLeftCell="F5" activePane="bottomRight" state="frozen"/>
      <selection pane="topRight"/>
      <selection pane="bottomLeft"/>
      <selection pane="bottomRight" activeCell="A1" sqref="A1"/>
    </sheetView>
  </sheetViews>
  <sheetFormatPr baseColWidth="8" defaultRowHeight="15" outlineLevelCol="0"/>
  <cols>
    <col width="30" customWidth="1" min="1" max="1"/>
    <col width="22" customWidth="1" min="2" max="2"/>
    <col width="52" customWidth="1" min="3" max="3"/>
    <col width="12" customWidth="1" min="4" max="4"/>
    <col width="8"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s>
  <sheetData>
    <row r="2">
      <c r="A2" s="2" t="inlineStr">
        <is>
          <t>MTOutputs - key results by scenario (read from Mitigation by output code)</t>
        </is>
      </c>
      <c r="B2" s="3" t="n"/>
      <c r="C2" s="3" t="n"/>
      <c r="D2" s="3" t="n"/>
      <c r="E2" s="3" t="n"/>
      <c r="F2" s="3" t="n"/>
      <c r="G2" s="3" t="n"/>
      <c r="H2" s="3" t="n"/>
      <c r="I2" s="3" t="n"/>
      <c r="J2" s="3" t="n"/>
      <c r="K2" s="3" t="n"/>
      <c r="L2" s="3" t="n"/>
      <c r="M2" s="3" t="n"/>
      <c r="N2" s="3" t="n"/>
      <c r="O2" s="3" t="n"/>
      <c r="P2" s="3" t="n"/>
      <c r="Q2" s="3" t="n"/>
      <c r="R2" s="3" t="n"/>
      <c r="S2" s="3" t="n"/>
      <c r="T2" s="3" t="n"/>
      <c r="U2" s="3" t="n"/>
      <c r="V2" s="3" t="n"/>
      <c r="W2" s="3" t="n"/>
      <c r="X2" s="3" t="n"/>
    </row>
    <row r="3">
      <c r="A3" s="14" t="inlineStr">
        <is>
          <t>One block per scenario: the number in column E of the block header drives every row. To add a scenario, copy the last block (header to blank row) and paste it directly below: the number goes up by one. Rows: add a code stem in column B and copy a row's formulas. Values follow Mitigation.</t>
        </is>
      </c>
    </row>
    <row r="4">
      <c r="A4" s="59" t="inlineStr">
        <is>
          <t>Output code</t>
        </is>
      </c>
      <c r="B4" s="59" t="inlineStr">
        <is>
          <t>Code stem</t>
        </is>
      </c>
      <c r="C4" s="59" t="inlineStr">
        <is>
          <t>Description (from Mitigation)</t>
        </is>
      </c>
      <c r="D4" s="59" t="inlineStr">
        <is>
          <t>Unit</t>
        </is>
      </c>
      <c r="E4" s="59" t="inlineStr">
        <is>
          <t>Scenario</t>
        </is>
      </c>
      <c r="F4" s="6">
        <f>Settings!$C$7</f>
        <v/>
      </c>
      <c r="G4" s="8">
        <f>F4+1</f>
        <v/>
      </c>
      <c r="H4" s="8">
        <f>G4+1</f>
        <v/>
      </c>
      <c r="I4" s="8">
        <f>H4+1</f>
        <v/>
      </c>
      <c r="J4" s="8">
        <f>I4+1</f>
        <v/>
      </c>
      <c r="K4" s="8">
        <f>J4+1</f>
        <v/>
      </c>
      <c r="L4" s="8">
        <f>K4+1</f>
        <v/>
      </c>
      <c r="M4" s="8">
        <f>L4+1</f>
        <v/>
      </c>
      <c r="N4" s="8">
        <f>M4+1</f>
        <v/>
      </c>
      <c r="O4" s="8">
        <f>N4+1</f>
        <v/>
      </c>
      <c r="P4" s="8">
        <f>O4+1</f>
        <v/>
      </c>
      <c r="Q4" s="8">
        <f>P4+1</f>
        <v/>
      </c>
      <c r="R4" s="8">
        <f>Q4+1</f>
        <v/>
      </c>
      <c r="S4" s="8">
        <f>R4+1</f>
        <v/>
      </c>
      <c r="T4" s="8">
        <f>S4+1</f>
        <v/>
      </c>
      <c r="U4" s="8">
        <f>T4+1</f>
        <v/>
      </c>
      <c r="V4" s="8">
        <f>U4+1</f>
        <v/>
      </c>
      <c r="W4" s="8">
        <f>V4+1</f>
        <v/>
      </c>
      <c r="X4" s="60">
        <f>W4+1</f>
        <v/>
      </c>
    </row>
    <row r="6">
      <c r="A6" s="4" t="inlineStr">
        <is>
          <t>Scenario block</t>
        </is>
      </c>
      <c r="B6" s="5" t="n"/>
      <c r="C6" s="4">
        <f>INDEX(MTInputs!$J$6:$AZ$6,MATCH($E6,MTInputs!$J$5:$AZ$5,0))</f>
        <v/>
      </c>
      <c r="D6" s="5" t="n"/>
      <c r="E6" s="61" t="n">
        <v>1</v>
      </c>
      <c r="F6" s="5" t="n"/>
      <c r="G6" s="5" t="n"/>
      <c r="H6" s="5" t="n"/>
      <c r="I6" s="5" t="n"/>
      <c r="J6" s="5" t="n"/>
      <c r="K6" s="5" t="n"/>
      <c r="L6" s="5" t="n"/>
      <c r="M6" s="5" t="n"/>
      <c r="N6" s="5" t="n"/>
      <c r="O6" s="5" t="n"/>
      <c r="P6" s="5" t="n"/>
      <c r="Q6" s="5" t="n"/>
      <c r="R6" s="5" t="n"/>
      <c r="S6" s="5" t="n"/>
      <c r="T6" s="5" t="n"/>
      <c r="U6" s="5" t="n"/>
      <c r="V6" s="5" t="n"/>
      <c r="W6" s="5" t="n"/>
      <c r="X6" s="5" t="n"/>
    </row>
    <row r="7">
      <c r="A7" s="11">
        <f>LOWER(Settings!$C$4)&amp;"."&amp;$B7&amp;"."&amp;$E7</f>
        <v/>
      </c>
      <c r="B7" s="22" t="inlineStr">
        <is>
          <t>mit.ener.all.all.e</t>
        </is>
      </c>
      <c r="C7" s="14">
        <f>IFERROR(INDEX(Mitigation!$H$1:$H$5000,MATCH($A7,INDEX(Mitigation!$A$1:$ZZ$5000,0,MATCH($E7,Mitigation!$A$5:$ZZ$5,0)),0)),"code not found")</f>
        <v/>
      </c>
      <c r="D7" s="14">
        <f>IFERROR(INDEX(Mitigation!$I$1:$I$5000,MATCH($A7,INDEX(Mitigation!$A$1:$ZZ$5000,0,MATCH($E7,Mitigation!$A$5:$ZZ$5,0)),0)),"")</f>
        <v/>
      </c>
      <c r="E7" s="10">
        <f>E6</f>
        <v/>
      </c>
      <c r="F7" s="62">
        <f>IFERROR(INDEX(Mitigation!$A$1:$ZZ$5000,MATCH($A7,INDEX(Mitigation!$A$1:$ZZ$5000,0,MATCH($E7,Mitigation!$A$5:$ZZ$5,0)),0),MATCH($E7,Mitigation!$A$5:$ZZ$5,0)+1+F$4-Settings!$C$7),"")</f>
        <v/>
      </c>
      <c r="G7" s="63">
        <f>IFERROR(INDEX(Mitigation!$A$1:$ZZ$5000,MATCH($A7,INDEX(Mitigation!$A$1:$ZZ$5000,0,MATCH($E7,Mitigation!$A$5:$ZZ$5,0)),0),MATCH($E7,Mitigation!$A$5:$ZZ$5,0)+1+G$4-Settings!$C$7),"")</f>
        <v/>
      </c>
      <c r="H7" s="63">
        <f>IFERROR(INDEX(Mitigation!$A$1:$ZZ$5000,MATCH($A7,INDEX(Mitigation!$A$1:$ZZ$5000,0,MATCH($E7,Mitigation!$A$5:$ZZ$5,0)),0),MATCH($E7,Mitigation!$A$5:$ZZ$5,0)+1+H$4-Settings!$C$7),"")</f>
        <v/>
      </c>
      <c r="I7" s="63">
        <f>IFERROR(INDEX(Mitigation!$A$1:$ZZ$5000,MATCH($A7,INDEX(Mitigation!$A$1:$ZZ$5000,0,MATCH($E7,Mitigation!$A$5:$ZZ$5,0)),0),MATCH($E7,Mitigation!$A$5:$ZZ$5,0)+1+I$4-Settings!$C$7),"")</f>
        <v/>
      </c>
      <c r="J7" s="63">
        <f>IFERROR(INDEX(Mitigation!$A$1:$ZZ$5000,MATCH($A7,INDEX(Mitigation!$A$1:$ZZ$5000,0,MATCH($E7,Mitigation!$A$5:$ZZ$5,0)),0),MATCH($E7,Mitigation!$A$5:$ZZ$5,0)+1+J$4-Settings!$C$7),"")</f>
        <v/>
      </c>
      <c r="K7" s="63">
        <f>IFERROR(INDEX(Mitigation!$A$1:$ZZ$5000,MATCH($A7,INDEX(Mitigation!$A$1:$ZZ$5000,0,MATCH($E7,Mitigation!$A$5:$ZZ$5,0)),0),MATCH($E7,Mitigation!$A$5:$ZZ$5,0)+1+K$4-Settings!$C$7),"")</f>
        <v/>
      </c>
      <c r="L7" s="63">
        <f>IFERROR(INDEX(Mitigation!$A$1:$ZZ$5000,MATCH($A7,INDEX(Mitigation!$A$1:$ZZ$5000,0,MATCH($E7,Mitigation!$A$5:$ZZ$5,0)),0),MATCH($E7,Mitigation!$A$5:$ZZ$5,0)+1+L$4-Settings!$C$7),"")</f>
        <v/>
      </c>
      <c r="M7" s="63">
        <f>IFERROR(INDEX(Mitigation!$A$1:$ZZ$5000,MATCH($A7,INDEX(Mitigation!$A$1:$ZZ$5000,0,MATCH($E7,Mitigation!$A$5:$ZZ$5,0)),0),MATCH($E7,Mitigation!$A$5:$ZZ$5,0)+1+M$4-Settings!$C$7),"")</f>
        <v/>
      </c>
      <c r="N7" s="63">
        <f>IFERROR(INDEX(Mitigation!$A$1:$ZZ$5000,MATCH($A7,INDEX(Mitigation!$A$1:$ZZ$5000,0,MATCH($E7,Mitigation!$A$5:$ZZ$5,0)),0),MATCH($E7,Mitigation!$A$5:$ZZ$5,0)+1+N$4-Settings!$C$7),"")</f>
        <v/>
      </c>
      <c r="O7" s="63">
        <f>IFERROR(INDEX(Mitigation!$A$1:$ZZ$5000,MATCH($A7,INDEX(Mitigation!$A$1:$ZZ$5000,0,MATCH($E7,Mitigation!$A$5:$ZZ$5,0)),0),MATCH($E7,Mitigation!$A$5:$ZZ$5,0)+1+O$4-Settings!$C$7),"")</f>
        <v/>
      </c>
      <c r="P7" s="63">
        <f>IFERROR(INDEX(Mitigation!$A$1:$ZZ$5000,MATCH($A7,INDEX(Mitigation!$A$1:$ZZ$5000,0,MATCH($E7,Mitigation!$A$5:$ZZ$5,0)),0),MATCH($E7,Mitigation!$A$5:$ZZ$5,0)+1+P$4-Settings!$C$7),"")</f>
        <v/>
      </c>
      <c r="Q7" s="63">
        <f>IFERROR(INDEX(Mitigation!$A$1:$ZZ$5000,MATCH($A7,INDEX(Mitigation!$A$1:$ZZ$5000,0,MATCH($E7,Mitigation!$A$5:$ZZ$5,0)),0),MATCH($E7,Mitigation!$A$5:$ZZ$5,0)+1+Q$4-Settings!$C$7),"")</f>
        <v/>
      </c>
      <c r="R7" s="63">
        <f>IFERROR(INDEX(Mitigation!$A$1:$ZZ$5000,MATCH($A7,INDEX(Mitigation!$A$1:$ZZ$5000,0,MATCH($E7,Mitigation!$A$5:$ZZ$5,0)),0),MATCH($E7,Mitigation!$A$5:$ZZ$5,0)+1+R$4-Settings!$C$7),"")</f>
        <v/>
      </c>
      <c r="S7" s="63">
        <f>IFERROR(INDEX(Mitigation!$A$1:$ZZ$5000,MATCH($A7,INDEX(Mitigation!$A$1:$ZZ$5000,0,MATCH($E7,Mitigation!$A$5:$ZZ$5,0)),0),MATCH($E7,Mitigation!$A$5:$ZZ$5,0)+1+S$4-Settings!$C$7),"")</f>
        <v/>
      </c>
      <c r="T7" s="63">
        <f>IFERROR(INDEX(Mitigation!$A$1:$ZZ$5000,MATCH($A7,INDEX(Mitigation!$A$1:$ZZ$5000,0,MATCH($E7,Mitigation!$A$5:$ZZ$5,0)),0),MATCH($E7,Mitigation!$A$5:$ZZ$5,0)+1+T$4-Settings!$C$7),"")</f>
        <v/>
      </c>
      <c r="U7" s="63">
        <f>IFERROR(INDEX(Mitigation!$A$1:$ZZ$5000,MATCH($A7,INDEX(Mitigation!$A$1:$ZZ$5000,0,MATCH($E7,Mitigation!$A$5:$ZZ$5,0)),0),MATCH($E7,Mitigation!$A$5:$ZZ$5,0)+1+U$4-Settings!$C$7),"")</f>
        <v/>
      </c>
      <c r="V7" s="63">
        <f>IFERROR(INDEX(Mitigation!$A$1:$ZZ$5000,MATCH($A7,INDEX(Mitigation!$A$1:$ZZ$5000,0,MATCH($E7,Mitigation!$A$5:$ZZ$5,0)),0),MATCH($E7,Mitigation!$A$5:$ZZ$5,0)+1+V$4-Settings!$C$7),"")</f>
        <v/>
      </c>
      <c r="W7" s="63">
        <f>IFERROR(INDEX(Mitigation!$A$1:$ZZ$5000,MATCH($A7,INDEX(Mitigation!$A$1:$ZZ$5000,0,MATCH($E7,Mitigation!$A$5:$ZZ$5,0)),0),MATCH($E7,Mitigation!$A$5:$ZZ$5,0)+1+W$4-Settings!$C$7),"")</f>
        <v/>
      </c>
      <c r="X7" s="63">
        <f>IFERROR(INDEX(Mitigation!$A$1:$ZZ$5000,MATCH($A7,INDEX(Mitigation!$A$1:$ZZ$5000,0,MATCH($E7,Mitigation!$A$5:$ZZ$5,0)),0),MATCH($E7,Mitigation!$A$5:$ZZ$5,0)+1+X$4-Settings!$C$7),"")</f>
        <v/>
      </c>
    </row>
    <row r="8">
      <c r="A8" s="11">
        <f>LOWER(Settings!$C$4)&amp;"."&amp;$B8&amp;"."&amp;$E8</f>
        <v/>
      </c>
      <c r="B8" s="22" t="inlineStr">
        <is>
          <t>mit.ener.tra.all.e</t>
        </is>
      </c>
      <c r="C8" s="14">
        <f>IFERROR(INDEX(Mitigation!$H$1:$H$5000,MATCH($A8,INDEX(Mitigation!$A$1:$ZZ$5000,0,MATCH($E8,Mitigation!$A$5:$ZZ$5,0)),0)),"code not found")</f>
        <v/>
      </c>
      <c r="D8" s="14">
        <f>IFERROR(INDEX(Mitigation!$I$1:$I$5000,MATCH($A8,INDEX(Mitigation!$A$1:$ZZ$5000,0,MATCH($E8,Mitigation!$A$5:$ZZ$5,0)),0)),"")</f>
        <v/>
      </c>
      <c r="E8" s="10">
        <f>E7</f>
        <v/>
      </c>
      <c r="F8" s="62">
        <f>IFERROR(INDEX(Mitigation!$A$1:$ZZ$5000,MATCH($A8,INDEX(Mitigation!$A$1:$ZZ$5000,0,MATCH($E8,Mitigation!$A$5:$ZZ$5,0)),0),MATCH($E8,Mitigation!$A$5:$ZZ$5,0)+1+F$4-Settings!$C$7),"")</f>
        <v/>
      </c>
      <c r="G8" s="63">
        <f>IFERROR(INDEX(Mitigation!$A$1:$ZZ$5000,MATCH($A8,INDEX(Mitigation!$A$1:$ZZ$5000,0,MATCH($E8,Mitigation!$A$5:$ZZ$5,0)),0),MATCH($E8,Mitigation!$A$5:$ZZ$5,0)+1+G$4-Settings!$C$7),"")</f>
        <v/>
      </c>
      <c r="H8" s="63">
        <f>IFERROR(INDEX(Mitigation!$A$1:$ZZ$5000,MATCH($A8,INDEX(Mitigation!$A$1:$ZZ$5000,0,MATCH($E8,Mitigation!$A$5:$ZZ$5,0)),0),MATCH($E8,Mitigation!$A$5:$ZZ$5,0)+1+H$4-Settings!$C$7),"")</f>
        <v/>
      </c>
      <c r="I8" s="63">
        <f>IFERROR(INDEX(Mitigation!$A$1:$ZZ$5000,MATCH($A8,INDEX(Mitigation!$A$1:$ZZ$5000,0,MATCH($E8,Mitigation!$A$5:$ZZ$5,0)),0),MATCH($E8,Mitigation!$A$5:$ZZ$5,0)+1+I$4-Settings!$C$7),"")</f>
        <v/>
      </c>
      <c r="J8" s="63">
        <f>IFERROR(INDEX(Mitigation!$A$1:$ZZ$5000,MATCH($A8,INDEX(Mitigation!$A$1:$ZZ$5000,0,MATCH($E8,Mitigation!$A$5:$ZZ$5,0)),0),MATCH($E8,Mitigation!$A$5:$ZZ$5,0)+1+J$4-Settings!$C$7),"")</f>
        <v/>
      </c>
      <c r="K8" s="63">
        <f>IFERROR(INDEX(Mitigation!$A$1:$ZZ$5000,MATCH($A8,INDEX(Mitigation!$A$1:$ZZ$5000,0,MATCH($E8,Mitigation!$A$5:$ZZ$5,0)),0),MATCH($E8,Mitigation!$A$5:$ZZ$5,0)+1+K$4-Settings!$C$7),"")</f>
        <v/>
      </c>
      <c r="L8" s="63">
        <f>IFERROR(INDEX(Mitigation!$A$1:$ZZ$5000,MATCH($A8,INDEX(Mitigation!$A$1:$ZZ$5000,0,MATCH($E8,Mitigation!$A$5:$ZZ$5,0)),0),MATCH($E8,Mitigation!$A$5:$ZZ$5,0)+1+L$4-Settings!$C$7),"")</f>
        <v/>
      </c>
      <c r="M8" s="63">
        <f>IFERROR(INDEX(Mitigation!$A$1:$ZZ$5000,MATCH($A8,INDEX(Mitigation!$A$1:$ZZ$5000,0,MATCH($E8,Mitigation!$A$5:$ZZ$5,0)),0),MATCH($E8,Mitigation!$A$5:$ZZ$5,0)+1+M$4-Settings!$C$7),"")</f>
        <v/>
      </c>
      <c r="N8" s="63">
        <f>IFERROR(INDEX(Mitigation!$A$1:$ZZ$5000,MATCH($A8,INDEX(Mitigation!$A$1:$ZZ$5000,0,MATCH($E8,Mitigation!$A$5:$ZZ$5,0)),0),MATCH($E8,Mitigation!$A$5:$ZZ$5,0)+1+N$4-Settings!$C$7),"")</f>
        <v/>
      </c>
      <c r="O8" s="63">
        <f>IFERROR(INDEX(Mitigation!$A$1:$ZZ$5000,MATCH($A8,INDEX(Mitigation!$A$1:$ZZ$5000,0,MATCH($E8,Mitigation!$A$5:$ZZ$5,0)),0),MATCH($E8,Mitigation!$A$5:$ZZ$5,0)+1+O$4-Settings!$C$7),"")</f>
        <v/>
      </c>
      <c r="P8" s="63">
        <f>IFERROR(INDEX(Mitigation!$A$1:$ZZ$5000,MATCH($A8,INDEX(Mitigation!$A$1:$ZZ$5000,0,MATCH($E8,Mitigation!$A$5:$ZZ$5,0)),0),MATCH($E8,Mitigation!$A$5:$ZZ$5,0)+1+P$4-Settings!$C$7),"")</f>
        <v/>
      </c>
      <c r="Q8" s="63">
        <f>IFERROR(INDEX(Mitigation!$A$1:$ZZ$5000,MATCH($A8,INDEX(Mitigation!$A$1:$ZZ$5000,0,MATCH($E8,Mitigation!$A$5:$ZZ$5,0)),0),MATCH($E8,Mitigation!$A$5:$ZZ$5,0)+1+Q$4-Settings!$C$7),"")</f>
        <v/>
      </c>
      <c r="R8" s="63">
        <f>IFERROR(INDEX(Mitigation!$A$1:$ZZ$5000,MATCH($A8,INDEX(Mitigation!$A$1:$ZZ$5000,0,MATCH($E8,Mitigation!$A$5:$ZZ$5,0)),0),MATCH($E8,Mitigation!$A$5:$ZZ$5,0)+1+R$4-Settings!$C$7),"")</f>
        <v/>
      </c>
      <c r="S8" s="63">
        <f>IFERROR(INDEX(Mitigation!$A$1:$ZZ$5000,MATCH($A8,INDEX(Mitigation!$A$1:$ZZ$5000,0,MATCH($E8,Mitigation!$A$5:$ZZ$5,0)),0),MATCH($E8,Mitigation!$A$5:$ZZ$5,0)+1+S$4-Settings!$C$7),"")</f>
        <v/>
      </c>
      <c r="T8" s="63">
        <f>IFERROR(INDEX(Mitigation!$A$1:$ZZ$5000,MATCH($A8,INDEX(Mitigation!$A$1:$ZZ$5000,0,MATCH($E8,Mitigation!$A$5:$ZZ$5,0)),0),MATCH($E8,Mitigation!$A$5:$ZZ$5,0)+1+T$4-Settings!$C$7),"")</f>
        <v/>
      </c>
      <c r="U8" s="63">
        <f>IFERROR(INDEX(Mitigation!$A$1:$ZZ$5000,MATCH($A8,INDEX(Mitigation!$A$1:$ZZ$5000,0,MATCH($E8,Mitigation!$A$5:$ZZ$5,0)),0),MATCH($E8,Mitigation!$A$5:$ZZ$5,0)+1+U$4-Settings!$C$7),"")</f>
        <v/>
      </c>
      <c r="V8" s="63">
        <f>IFERROR(INDEX(Mitigation!$A$1:$ZZ$5000,MATCH($A8,INDEX(Mitigation!$A$1:$ZZ$5000,0,MATCH($E8,Mitigation!$A$5:$ZZ$5,0)),0),MATCH($E8,Mitigation!$A$5:$ZZ$5,0)+1+V$4-Settings!$C$7),"")</f>
        <v/>
      </c>
      <c r="W8" s="63">
        <f>IFERROR(INDEX(Mitigation!$A$1:$ZZ$5000,MATCH($A8,INDEX(Mitigation!$A$1:$ZZ$5000,0,MATCH($E8,Mitigation!$A$5:$ZZ$5,0)),0),MATCH($E8,Mitigation!$A$5:$ZZ$5,0)+1+W$4-Settings!$C$7),"")</f>
        <v/>
      </c>
      <c r="X8" s="63">
        <f>IFERROR(INDEX(Mitigation!$A$1:$ZZ$5000,MATCH($A8,INDEX(Mitigation!$A$1:$ZZ$5000,0,MATCH($E8,Mitigation!$A$5:$ZZ$5,0)),0),MATCH($E8,Mitigation!$A$5:$ZZ$5,0)+1+X$4-Settings!$C$7),"")</f>
        <v/>
      </c>
    </row>
    <row r="9">
      <c r="A9" s="11">
        <f>LOWER(Settings!$C$4)&amp;"."&amp;$B9&amp;"."&amp;$E9</f>
        <v/>
      </c>
      <c r="B9" s="22" t="inlineStr">
        <is>
          <t>mit.ener.bld.all.e</t>
        </is>
      </c>
      <c r="C9" s="14">
        <f>IFERROR(INDEX(Mitigation!$H$1:$H$5000,MATCH($A9,INDEX(Mitigation!$A$1:$ZZ$5000,0,MATCH($E9,Mitigation!$A$5:$ZZ$5,0)),0)),"code not found")</f>
        <v/>
      </c>
      <c r="D9" s="14">
        <f>IFERROR(INDEX(Mitigation!$I$1:$I$5000,MATCH($A9,INDEX(Mitigation!$A$1:$ZZ$5000,0,MATCH($E9,Mitigation!$A$5:$ZZ$5,0)),0)),"")</f>
        <v/>
      </c>
      <c r="E9" s="10">
        <f>E8</f>
        <v/>
      </c>
      <c r="F9" s="62">
        <f>IFERROR(INDEX(Mitigation!$A$1:$ZZ$5000,MATCH($A9,INDEX(Mitigation!$A$1:$ZZ$5000,0,MATCH($E9,Mitigation!$A$5:$ZZ$5,0)),0),MATCH($E9,Mitigation!$A$5:$ZZ$5,0)+1+F$4-Settings!$C$7),"")</f>
        <v/>
      </c>
      <c r="G9" s="63">
        <f>IFERROR(INDEX(Mitigation!$A$1:$ZZ$5000,MATCH($A9,INDEX(Mitigation!$A$1:$ZZ$5000,0,MATCH($E9,Mitigation!$A$5:$ZZ$5,0)),0),MATCH($E9,Mitigation!$A$5:$ZZ$5,0)+1+G$4-Settings!$C$7),"")</f>
        <v/>
      </c>
      <c r="H9" s="63">
        <f>IFERROR(INDEX(Mitigation!$A$1:$ZZ$5000,MATCH($A9,INDEX(Mitigation!$A$1:$ZZ$5000,0,MATCH($E9,Mitigation!$A$5:$ZZ$5,0)),0),MATCH($E9,Mitigation!$A$5:$ZZ$5,0)+1+H$4-Settings!$C$7),"")</f>
        <v/>
      </c>
      <c r="I9" s="63">
        <f>IFERROR(INDEX(Mitigation!$A$1:$ZZ$5000,MATCH($A9,INDEX(Mitigation!$A$1:$ZZ$5000,0,MATCH($E9,Mitigation!$A$5:$ZZ$5,0)),0),MATCH($E9,Mitigation!$A$5:$ZZ$5,0)+1+I$4-Settings!$C$7),"")</f>
        <v/>
      </c>
      <c r="J9" s="63">
        <f>IFERROR(INDEX(Mitigation!$A$1:$ZZ$5000,MATCH($A9,INDEX(Mitigation!$A$1:$ZZ$5000,0,MATCH($E9,Mitigation!$A$5:$ZZ$5,0)),0),MATCH($E9,Mitigation!$A$5:$ZZ$5,0)+1+J$4-Settings!$C$7),"")</f>
        <v/>
      </c>
      <c r="K9" s="63">
        <f>IFERROR(INDEX(Mitigation!$A$1:$ZZ$5000,MATCH($A9,INDEX(Mitigation!$A$1:$ZZ$5000,0,MATCH($E9,Mitigation!$A$5:$ZZ$5,0)),0),MATCH($E9,Mitigation!$A$5:$ZZ$5,0)+1+K$4-Settings!$C$7),"")</f>
        <v/>
      </c>
      <c r="L9" s="63">
        <f>IFERROR(INDEX(Mitigation!$A$1:$ZZ$5000,MATCH($A9,INDEX(Mitigation!$A$1:$ZZ$5000,0,MATCH($E9,Mitigation!$A$5:$ZZ$5,0)),0),MATCH($E9,Mitigation!$A$5:$ZZ$5,0)+1+L$4-Settings!$C$7),"")</f>
        <v/>
      </c>
      <c r="M9" s="63">
        <f>IFERROR(INDEX(Mitigation!$A$1:$ZZ$5000,MATCH($A9,INDEX(Mitigation!$A$1:$ZZ$5000,0,MATCH($E9,Mitigation!$A$5:$ZZ$5,0)),0),MATCH($E9,Mitigation!$A$5:$ZZ$5,0)+1+M$4-Settings!$C$7),"")</f>
        <v/>
      </c>
      <c r="N9" s="63">
        <f>IFERROR(INDEX(Mitigation!$A$1:$ZZ$5000,MATCH($A9,INDEX(Mitigation!$A$1:$ZZ$5000,0,MATCH($E9,Mitigation!$A$5:$ZZ$5,0)),0),MATCH($E9,Mitigation!$A$5:$ZZ$5,0)+1+N$4-Settings!$C$7),"")</f>
        <v/>
      </c>
      <c r="O9" s="63">
        <f>IFERROR(INDEX(Mitigation!$A$1:$ZZ$5000,MATCH($A9,INDEX(Mitigation!$A$1:$ZZ$5000,0,MATCH($E9,Mitigation!$A$5:$ZZ$5,0)),0),MATCH($E9,Mitigation!$A$5:$ZZ$5,0)+1+O$4-Settings!$C$7),"")</f>
        <v/>
      </c>
      <c r="P9" s="63">
        <f>IFERROR(INDEX(Mitigation!$A$1:$ZZ$5000,MATCH($A9,INDEX(Mitigation!$A$1:$ZZ$5000,0,MATCH($E9,Mitigation!$A$5:$ZZ$5,0)),0),MATCH($E9,Mitigation!$A$5:$ZZ$5,0)+1+P$4-Settings!$C$7),"")</f>
        <v/>
      </c>
      <c r="Q9" s="63">
        <f>IFERROR(INDEX(Mitigation!$A$1:$ZZ$5000,MATCH($A9,INDEX(Mitigation!$A$1:$ZZ$5000,0,MATCH($E9,Mitigation!$A$5:$ZZ$5,0)),0),MATCH($E9,Mitigation!$A$5:$ZZ$5,0)+1+Q$4-Settings!$C$7),"")</f>
        <v/>
      </c>
      <c r="R9" s="63">
        <f>IFERROR(INDEX(Mitigation!$A$1:$ZZ$5000,MATCH($A9,INDEX(Mitigation!$A$1:$ZZ$5000,0,MATCH($E9,Mitigation!$A$5:$ZZ$5,0)),0),MATCH($E9,Mitigation!$A$5:$ZZ$5,0)+1+R$4-Settings!$C$7),"")</f>
        <v/>
      </c>
      <c r="S9" s="63">
        <f>IFERROR(INDEX(Mitigation!$A$1:$ZZ$5000,MATCH($A9,INDEX(Mitigation!$A$1:$ZZ$5000,0,MATCH($E9,Mitigation!$A$5:$ZZ$5,0)),0),MATCH($E9,Mitigation!$A$5:$ZZ$5,0)+1+S$4-Settings!$C$7),"")</f>
        <v/>
      </c>
      <c r="T9" s="63">
        <f>IFERROR(INDEX(Mitigation!$A$1:$ZZ$5000,MATCH($A9,INDEX(Mitigation!$A$1:$ZZ$5000,0,MATCH($E9,Mitigation!$A$5:$ZZ$5,0)),0),MATCH($E9,Mitigation!$A$5:$ZZ$5,0)+1+T$4-Settings!$C$7),"")</f>
        <v/>
      </c>
      <c r="U9" s="63">
        <f>IFERROR(INDEX(Mitigation!$A$1:$ZZ$5000,MATCH($A9,INDEX(Mitigation!$A$1:$ZZ$5000,0,MATCH($E9,Mitigation!$A$5:$ZZ$5,0)),0),MATCH($E9,Mitigation!$A$5:$ZZ$5,0)+1+U$4-Settings!$C$7),"")</f>
        <v/>
      </c>
      <c r="V9" s="63">
        <f>IFERROR(INDEX(Mitigation!$A$1:$ZZ$5000,MATCH($A9,INDEX(Mitigation!$A$1:$ZZ$5000,0,MATCH($E9,Mitigation!$A$5:$ZZ$5,0)),0),MATCH($E9,Mitigation!$A$5:$ZZ$5,0)+1+V$4-Settings!$C$7),"")</f>
        <v/>
      </c>
      <c r="W9" s="63">
        <f>IFERROR(INDEX(Mitigation!$A$1:$ZZ$5000,MATCH($A9,INDEX(Mitigation!$A$1:$ZZ$5000,0,MATCH($E9,Mitigation!$A$5:$ZZ$5,0)),0),MATCH($E9,Mitigation!$A$5:$ZZ$5,0)+1+W$4-Settings!$C$7),"")</f>
        <v/>
      </c>
      <c r="X9" s="63">
        <f>IFERROR(INDEX(Mitigation!$A$1:$ZZ$5000,MATCH($A9,INDEX(Mitigation!$A$1:$ZZ$5000,0,MATCH($E9,Mitigation!$A$5:$ZZ$5,0)),0),MATCH($E9,Mitigation!$A$5:$ZZ$5,0)+1+X$4-Settings!$C$7),"")</f>
        <v/>
      </c>
    </row>
    <row r="10">
      <c r="A10" s="11">
        <f>LOWER(Settings!$C$4)&amp;"."&amp;$B10&amp;"."&amp;$E10</f>
        <v/>
      </c>
      <c r="B10" s="22" t="inlineStr">
        <is>
          <t>mit.ener.ind.all.e</t>
        </is>
      </c>
      <c r="C10" s="14">
        <f>IFERROR(INDEX(Mitigation!$H$1:$H$5000,MATCH($A10,INDEX(Mitigation!$A$1:$ZZ$5000,0,MATCH($E10,Mitigation!$A$5:$ZZ$5,0)),0)),"code not found")</f>
        <v/>
      </c>
      <c r="D10" s="14">
        <f>IFERROR(INDEX(Mitigation!$I$1:$I$5000,MATCH($A10,INDEX(Mitigation!$A$1:$ZZ$5000,0,MATCH($E10,Mitigation!$A$5:$ZZ$5,0)),0)),"")</f>
        <v/>
      </c>
      <c r="E10" s="10">
        <f>E9</f>
        <v/>
      </c>
      <c r="F10" s="62">
        <f>IFERROR(INDEX(Mitigation!$A$1:$ZZ$5000,MATCH($A10,INDEX(Mitigation!$A$1:$ZZ$5000,0,MATCH($E10,Mitigation!$A$5:$ZZ$5,0)),0),MATCH($E10,Mitigation!$A$5:$ZZ$5,0)+1+F$4-Settings!$C$7),"")</f>
        <v/>
      </c>
      <c r="G10" s="63">
        <f>IFERROR(INDEX(Mitigation!$A$1:$ZZ$5000,MATCH($A10,INDEX(Mitigation!$A$1:$ZZ$5000,0,MATCH($E10,Mitigation!$A$5:$ZZ$5,0)),0),MATCH($E10,Mitigation!$A$5:$ZZ$5,0)+1+G$4-Settings!$C$7),"")</f>
        <v/>
      </c>
      <c r="H10" s="63">
        <f>IFERROR(INDEX(Mitigation!$A$1:$ZZ$5000,MATCH($A10,INDEX(Mitigation!$A$1:$ZZ$5000,0,MATCH($E10,Mitigation!$A$5:$ZZ$5,0)),0),MATCH($E10,Mitigation!$A$5:$ZZ$5,0)+1+H$4-Settings!$C$7),"")</f>
        <v/>
      </c>
      <c r="I10" s="63">
        <f>IFERROR(INDEX(Mitigation!$A$1:$ZZ$5000,MATCH($A10,INDEX(Mitigation!$A$1:$ZZ$5000,0,MATCH($E10,Mitigation!$A$5:$ZZ$5,0)),0),MATCH($E10,Mitigation!$A$5:$ZZ$5,0)+1+I$4-Settings!$C$7),"")</f>
        <v/>
      </c>
      <c r="J10" s="63">
        <f>IFERROR(INDEX(Mitigation!$A$1:$ZZ$5000,MATCH($A10,INDEX(Mitigation!$A$1:$ZZ$5000,0,MATCH($E10,Mitigation!$A$5:$ZZ$5,0)),0),MATCH($E10,Mitigation!$A$5:$ZZ$5,0)+1+J$4-Settings!$C$7),"")</f>
        <v/>
      </c>
      <c r="K10" s="63">
        <f>IFERROR(INDEX(Mitigation!$A$1:$ZZ$5000,MATCH($A10,INDEX(Mitigation!$A$1:$ZZ$5000,0,MATCH($E10,Mitigation!$A$5:$ZZ$5,0)),0),MATCH($E10,Mitigation!$A$5:$ZZ$5,0)+1+K$4-Settings!$C$7),"")</f>
        <v/>
      </c>
      <c r="L10" s="63">
        <f>IFERROR(INDEX(Mitigation!$A$1:$ZZ$5000,MATCH($A10,INDEX(Mitigation!$A$1:$ZZ$5000,0,MATCH($E10,Mitigation!$A$5:$ZZ$5,0)),0),MATCH($E10,Mitigation!$A$5:$ZZ$5,0)+1+L$4-Settings!$C$7),"")</f>
        <v/>
      </c>
      <c r="M10" s="63">
        <f>IFERROR(INDEX(Mitigation!$A$1:$ZZ$5000,MATCH($A10,INDEX(Mitigation!$A$1:$ZZ$5000,0,MATCH($E10,Mitigation!$A$5:$ZZ$5,0)),0),MATCH($E10,Mitigation!$A$5:$ZZ$5,0)+1+M$4-Settings!$C$7),"")</f>
        <v/>
      </c>
      <c r="N10" s="63">
        <f>IFERROR(INDEX(Mitigation!$A$1:$ZZ$5000,MATCH($A10,INDEX(Mitigation!$A$1:$ZZ$5000,0,MATCH($E10,Mitigation!$A$5:$ZZ$5,0)),0),MATCH($E10,Mitigation!$A$5:$ZZ$5,0)+1+N$4-Settings!$C$7),"")</f>
        <v/>
      </c>
      <c r="O10" s="63">
        <f>IFERROR(INDEX(Mitigation!$A$1:$ZZ$5000,MATCH($A10,INDEX(Mitigation!$A$1:$ZZ$5000,0,MATCH($E10,Mitigation!$A$5:$ZZ$5,0)),0),MATCH($E10,Mitigation!$A$5:$ZZ$5,0)+1+O$4-Settings!$C$7),"")</f>
        <v/>
      </c>
      <c r="P10" s="63">
        <f>IFERROR(INDEX(Mitigation!$A$1:$ZZ$5000,MATCH($A10,INDEX(Mitigation!$A$1:$ZZ$5000,0,MATCH($E10,Mitigation!$A$5:$ZZ$5,0)),0),MATCH($E10,Mitigation!$A$5:$ZZ$5,0)+1+P$4-Settings!$C$7),"")</f>
        <v/>
      </c>
      <c r="Q10" s="63">
        <f>IFERROR(INDEX(Mitigation!$A$1:$ZZ$5000,MATCH($A10,INDEX(Mitigation!$A$1:$ZZ$5000,0,MATCH($E10,Mitigation!$A$5:$ZZ$5,0)),0),MATCH($E10,Mitigation!$A$5:$ZZ$5,0)+1+Q$4-Settings!$C$7),"")</f>
        <v/>
      </c>
      <c r="R10" s="63">
        <f>IFERROR(INDEX(Mitigation!$A$1:$ZZ$5000,MATCH($A10,INDEX(Mitigation!$A$1:$ZZ$5000,0,MATCH($E10,Mitigation!$A$5:$ZZ$5,0)),0),MATCH($E10,Mitigation!$A$5:$ZZ$5,0)+1+R$4-Settings!$C$7),"")</f>
        <v/>
      </c>
      <c r="S10" s="63">
        <f>IFERROR(INDEX(Mitigation!$A$1:$ZZ$5000,MATCH($A10,INDEX(Mitigation!$A$1:$ZZ$5000,0,MATCH($E10,Mitigation!$A$5:$ZZ$5,0)),0),MATCH($E10,Mitigation!$A$5:$ZZ$5,0)+1+S$4-Settings!$C$7),"")</f>
        <v/>
      </c>
      <c r="T10" s="63">
        <f>IFERROR(INDEX(Mitigation!$A$1:$ZZ$5000,MATCH($A10,INDEX(Mitigation!$A$1:$ZZ$5000,0,MATCH($E10,Mitigation!$A$5:$ZZ$5,0)),0),MATCH($E10,Mitigation!$A$5:$ZZ$5,0)+1+T$4-Settings!$C$7),"")</f>
        <v/>
      </c>
      <c r="U10" s="63">
        <f>IFERROR(INDEX(Mitigation!$A$1:$ZZ$5000,MATCH($A10,INDEX(Mitigation!$A$1:$ZZ$5000,0,MATCH($E10,Mitigation!$A$5:$ZZ$5,0)),0),MATCH($E10,Mitigation!$A$5:$ZZ$5,0)+1+U$4-Settings!$C$7),"")</f>
        <v/>
      </c>
      <c r="V10" s="63">
        <f>IFERROR(INDEX(Mitigation!$A$1:$ZZ$5000,MATCH($A10,INDEX(Mitigation!$A$1:$ZZ$5000,0,MATCH($E10,Mitigation!$A$5:$ZZ$5,0)),0),MATCH($E10,Mitigation!$A$5:$ZZ$5,0)+1+V$4-Settings!$C$7),"")</f>
        <v/>
      </c>
      <c r="W10" s="63">
        <f>IFERROR(INDEX(Mitigation!$A$1:$ZZ$5000,MATCH($A10,INDEX(Mitigation!$A$1:$ZZ$5000,0,MATCH($E10,Mitigation!$A$5:$ZZ$5,0)),0),MATCH($E10,Mitigation!$A$5:$ZZ$5,0)+1+W$4-Settings!$C$7),"")</f>
        <v/>
      </c>
      <c r="X10" s="63">
        <f>IFERROR(INDEX(Mitigation!$A$1:$ZZ$5000,MATCH($A10,INDEX(Mitigation!$A$1:$ZZ$5000,0,MATCH($E10,Mitigation!$A$5:$ZZ$5,0)),0),MATCH($E10,Mitigation!$A$5:$ZZ$5,0)+1+X$4-Settings!$C$7),"")</f>
        <v/>
      </c>
    </row>
    <row r="11">
      <c r="A11" s="11">
        <f>LOWER(Settings!$C$4)&amp;"."&amp;$B11&amp;"."&amp;$E11</f>
        <v/>
      </c>
      <c r="B11" s="22" t="inlineStr">
        <is>
          <t>mit.ener.oen.all.e</t>
        </is>
      </c>
      <c r="C11" s="14">
        <f>IFERROR(INDEX(Mitigation!$H$1:$H$5000,MATCH($A11,INDEX(Mitigation!$A$1:$ZZ$5000,0,MATCH($E11,Mitigation!$A$5:$ZZ$5,0)),0)),"code not found")</f>
        <v/>
      </c>
      <c r="D11" s="14">
        <f>IFERROR(INDEX(Mitigation!$I$1:$I$5000,MATCH($A11,INDEX(Mitigation!$A$1:$ZZ$5000,0,MATCH($E11,Mitigation!$A$5:$ZZ$5,0)),0)),"")</f>
        <v/>
      </c>
      <c r="E11" s="10">
        <f>E10</f>
        <v/>
      </c>
      <c r="F11" s="62">
        <f>IFERROR(INDEX(Mitigation!$A$1:$ZZ$5000,MATCH($A11,INDEX(Mitigation!$A$1:$ZZ$5000,0,MATCH($E11,Mitigation!$A$5:$ZZ$5,0)),0),MATCH($E11,Mitigation!$A$5:$ZZ$5,0)+1+F$4-Settings!$C$7),"")</f>
        <v/>
      </c>
      <c r="G11" s="63">
        <f>IFERROR(INDEX(Mitigation!$A$1:$ZZ$5000,MATCH($A11,INDEX(Mitigation!$A$1:$ZZ$5000,0,MATCH($E11,Mitigation!$A$5:$ZZ$5,0)),0),MATCH($E11,Mitigation!$A$5:$ZZ$5,0)+1+G$4-Settings!$C$7),"")</f>
        <v/>
      </c>
      <c r="H11" s="63">
        <f>IFERROR(INDEX(Mitigation!$A$1:$ZZ$5000,MATCH($A11,INDEX(Mitigation!$A$1:$ZZ$5000,0,MATCH($E11,Mitigation!$A$5:$ZZ$5,0)),0),MATCH($E11,Mitigation!$A$5:$ZZ$5,0)+1+H$4-Settings!$C$7),"")</f>
        <v/>
      </c>
      <c r="I11" s="63">
        <f>IFERROR(INDEX(Mitigation!$A$1:$ZZ$5000,MATCH($A11,INDEX(Mitigation!$A$1:$ZZ$5000,0,MATCH($E11,Mitigation!$A$5:$ZZ$5,0)),0),MATCH($E11,Mitigation!$A$5:$ZZ$5,0)+1+I$4-Settings!$C$7),"")</f>
        <v/>
      </c>
      <c r="J11" s="63">
        <f>IFERROR(INDEX(Mitigation!$A$1:$ZZ$5000,MATCH($A11,INDEX(Mitigation!$A$1:$ZZ$5000,0,MATCH($E11,Mitigation!$A$5:$ZZ$5,0)),0),MATCH($E11,Mitigation!$A$5:$ZZ$5,0)+1+J$4-Settings!$C$7),"")</f>
        <v/>
      </c>
      <c r="K11" s="63">
        <f>IFERROR(INDEX(Mitigation!$A$1:$ZZ$5000,MATCH($A11,INDEX(Mitigation!$A$1:$ZZ$5000,0,MATCH($E11,Mitigation!$A$5:$ZZ$5,0)),0),MATCH($E11,Mitigation!$A$5:$ZZ$5,0)+1+K$4-Settings!$C$7),"")</f>
        <v/>
      </c>
      <c r="L11" s="63">
        <f>IFERROR(INDEX(Mitigation!$A$1:$ZZ$5000,MATCH($A11,INDEX(Mitigation!$A$1:$ZZ$5000,0,MATCH($E11,Mitigation!$A$5:$ZZ$5,0)),0),MATCH($E11,Mitigation!$A$5:$ZZ$5,0)+1+L$4-Settings!$C$7),"")</f>
        <v/>
      </c>
      <c r="M11" s="63">
        <f>IFERROR(INDEX(Mitigation!$A$1:$ZZ$5000,MATCH($A11,INDEX(Mitigation!$A$1:$ZZ$5000,0,MATCH($E11,Mitigation!$A$5:$ZZ$5,0)),0),MATCH($E11,Mitigation!$A$5:$ZZ$5,0)+1+M$4-Settings!$C$7),"")</f>
        <v/>
      </c>
      <c r="N11" s="63">
        <f>IFERROR(INDEX(Mitigation!$A$1:$ZZ$5000,MATCH($A11,INDEX(Mitigation!$A$1:$ZZ$5000,0,MATCH($E11,Mitigation!$A$5:$ZZ$5,0)),0),MATCH($E11,Mitigation!$A$5:$ZZ$5,0)+1+N$4-Settings!$C$7),"")</f>
        <v/>
      </c>
      <c r="O11" s="63">
        <f>IFERROR(INDEX(Mitigation!$A$1:$ZZ$5000,MATCH($A11,INDEX(Mitigation!$A$1:$ZZ$5000,0,MATCH($E11,Mitigation!$A$5:$ZZ$5,0)),0),MATCH($E11,Mitigation!$A$5:$ZZ$5,0)+1+O$4-Settings!$C$7),"")</f>
        <v/>
      </c>
      <c r="P11" s="63">
        <f>IFERROR(INDEX(Mitigation!$A$1:$ZZ$5000,MATCH($A11,INDEX(Mitigation!$A$1:$ZZ$5000,0,MATCH($E11,Mitigation!$A$5:$ZZ$5,0)),0),MATCH($E11,Mitigation!$A$5:$ZZ$5,0)+1+P$4-Settings!$C$7),"")</f>
        <v/>
      </c>
      <c r="Q11" s="63">
        <f>IFERROR(INDEX(Mitigation!$A$1:$ZZ$5000,MATCH($A11,INDEX(Mitigation!$A$1:$ZZ$5000,0,MATCH($E11,Mitigation!$A$5:$ZZ$5,0)),0),MATCH($E11,Mitigation!$A$5:$ZZ$5,0)+1+Q$4-Settings!$C$7),"")</f>
        <v/>
      </c>
      <c r="R11" s="63">
        <f>IFERROR(INDEX(Mitigation!$A$1:$ZZ$5000,MATCH($A11,INDEX(Mitigation!$A$1:$ZZ$5000,0,MATCH($E11,Mitigation!$A$5:$ZZ$5,0)),0),MATCH($E11,Mitigation!$A$5:$ZZ$5,0)+1+R$4-Settings!$C$7),"")</f>
        <v/>
      </c>
      <c r="S11" s="63">
        <f>IFERROR(INDEX(Mitigation!$A$1:$ZZ$5000,MATCH($A11,INDEX(Mitigation!$A$1:$ZZ$5000,0,MATCH($E11,Mitigation!$A$5:$ZZ$5,0)),0),MATCH($E11,Mitigation!$A$5:$ZZ$5,0)+1+S$4-Settings!$C$7),"")</f>
        <v/>
      </c>
      <c r="T11" s="63">
        <f>IFERROR(INDEX(Mitigation!$A$1:$ZZ$5000,MATCH($A11,INDEX(Mitigation!$A$1:$ZZ$5000,0,MATCH($E11,Mitigation!$A$5:$ZZ$5,0)),0),MATCH($E11,Mitigation!$A$5:$ZZ$5,0)+1+T$4-Settings!$C$7),"")</f>
        <v/>
      </c>
      <c r="U11" s="63">
        <f>IFERROR(INDEX(Mitigation!$A$1:$ZZ$5000,MATCH($A11,INDEX(Mitigation!$A$1:$ZZ$5000,0,MATCH($E11,Mitigation!$A$5:$ZZ$5,0)),0),MATCH($E11,Mitigation!$A$5:$ZZ$5,0)+1+U$4-Settings!$C$7),"")</f>
        <v/>
      </c>
      <c r="V11" s="63">
        <f>IFERROR(INDEX(Mitigation!$A$1:$ZZ$5000,MATCH($A11,INDEX(Mitigation!$A$1:$ZZ$5000,0,MATCH($E11,Mitigation!$A$5:$ZZ$5,0)),0),MATCH($E11,Mitigation!$A$5:$ZZ$5,0)+1+V$4-Settings!$C$7),"")</f>
        <v/>
      </c>
      <c r="W11" s="63">
        <f>IFERROR(INDEX(Mitigation!$A$1:$ZZ$5000,MATCH($A11,INDEX(Mitigation!$A$1:$ZZ$5000,0,MATCH($E11,Mitigation!$A$5:$ZZ$5,0)),0),MATCH($E11,Mitigation!$A$5:$ZZ$5,0)+1+W$4-Settings!$C$7),"")</f>
        <v/>
      </c>
      <c r="X11" s="63">
        <f>IFERROR(INDEX(Mitigation!$A$1:$ZZ$5000,MATCH($A11,INDEX(Mitigation!$A$1:$ZZ$5000,0,MATCH($E11,Mitigation!$A$5:$ZZ$5,0)),0),MATCH($E11,Mitigation!$A$5:$ZZ$5,0)+1+X$4-Settings!$C$7),"")</f>
        <v/>
      </c>
    </row>
    <row r="12">
      <c r="A12" s="11">
        <f>LOWER(Settings!$C$4)&amp;"."&amp;$B12&amp;"."&amp;$E12</f>
        <v/>
      </c>
      <c r="B12" s="22" t="inlineStr">
        <is>
          <t>mit.ener.pct.all.all.e</t>
        </is>
      </c>
      <c r="C12" s="14">
        <f>IFERROR(INDEX(Mitigation!$H$1:$H$5000,MATCH($A12,INDEX(Mitigation!$A$1:$ZZ$5000,0,MATCH($E12,Mitigation!$A$5:$ZZ$5,0)),0)),"code not found")</f>
        <v/>
      </c>
      <c r="D12" s="14">
        <f>IFERROR(INDEX(Mitigation!$I$1:$I$5000,MATCH($A12,INDEX(Mitigation!$A$1:$ZZ$5000,0,MATCH($E12,Mitigation!$A$5:$ZZ$5,0)),0)),"")</f>
        <v/>
      </c>
      <c r="E12" s="10">
        <f>E11</f>
        <v/>
      </c>
      <c r="F12" s="12">
        <f>IFERROR(INDEX(Mitigation!$A$1:$ZZ$5000,MATCH($A12,INDEX(Mitigation!$A$1:$ZZ$5000,0,MATCH($E12,Mitigation!$A$5:$ZZ$5,0)),0),MATCH($E12,Mitigation!$A$5:$ZZ$5,0)+1+F$4-Settings!$C$7),"")</f>
        <v/>
      </c>
      <c r="G12" s="13">
        <f>IFERROR(INDEX(Mitigation!$A$1:$ZZ$5000,MATCH($A12,INDEX(Mitigation!$A$1:$ZZ$5000,0,MATCH($E12,Mitigation!$A$5:$ZZ$5,0)),0),MATCH($E12,Mitigation!$A$5:$ZZ$5,0)+1+G$4-Settings!$C$7),"")</f>
        <v/>
      </c>
      <c r="H12" s="13">
        <f>IFERROR(INDEX(Mitigation!$A$1:$ZZ$5000,MATCH($A12,INDEX(Mitigation!$A$1:$ZZ$5000,0,MATCH($E12,Mitigation!$A$5:$ZZ$5,0)),0),MATCH($E12,Mitigation!$A$5:$ZZ$5,0)+1+H$4-Settings!$C$7),"")</f>
        <v/>
      </c>
      <c r="I12" s="13">
        <f>IFERROR(INDEX(Mitigation!$A$1:$ZZ$5000,MATCH($A12,INDEX(Mitigation!$A$1:$ZZ$5000,0,MATCH($E12,Mitigation!$A$5:$ZZ$5,0)),0),MATCH($E12,Mitigation!$A$5:$ZZ$5,0)+1+I$4-Settings!$C$7),"")</f>
        <v/>
      </c>
      <c r="J12" s="13">
        <f>IFERROR(INDEX(Mitigation!$A$1:$ZZ$5000,MATCH($A12,INDEX(Mitigation!$A$1:$ZZ$5000,0,MATCH($E12,Mitigation!$A$5:$ZZ$5,0)),0),MATCH($E12,Mitigation!$A$5:$ZZ$5,0)+1+J$4-Settings!$C$7),"")</f>
        <v/>
      </c>
      <c r="K12" s="13">
        <f>IFERROR(INDEX(Mitigation!$A$1:$ZZ$5000,MATCH($A12,INDEX(Mitigation!$A$1:$ZZ$5000,0,MATCH($E12,Mitigation!$A$5:$ZZ$5,0)),0),MATCH($E12,Mitigation!$A$5:$ZZ$5,0)+1+K$4-Settings!$C$7),"")</f>
        <v/>
      </c>
      <c r="L12" s="13">
        <f>IFERROR(INDEX(Mitigation!$A$1:$ZZ$5000,MATCH($A12,INDEX(Mitigation!$A$1:$ZZ$5000,0,MATCH($E12,Mitigation!$A$5:$ZZ$5,0)),0),MATCH($E12,Mitigation!$A$5:$ZZ$5,0)+1+L$4-Settings!$C$7),"")</f>
        <v/>
      </c>
      <c r="M12" s="13">
        <f>IFERROR(INDEX(Mitigation!$A$1:$ZZ$5000,MATCH($A12,INDEX(Mitigation!$A$1:$ZZ$5000,0,MATCH($E12,Mitigation!$A$5:$ZZ$5,0)),0),MATCH($E12,Mitigation!$A$5:$ZZ$5,0)+1+M$4-Settings!$C$7),"")</f>
        <v/>
      </c>
      <c r="N12" s="13">
        <f>IFERROR(INDEX(Mitigation!$A$1:$ZZ$5000,MATCH($A12,INDEX(Mitigation!$A$1:$ZZ$5000,0,MATCH($E12,Mitigation!$A$5:$ZZ$5,0)),0),MATCH($E12,Mitigation!$A$5:$ZZ$5,0)+1+N$4-Settings!$C$7),"")</f>
        <v/>
      </c>
      <c r="O12" s="13">
        <f>IFERROR(INDEX(Mitigation!$A$1:$ZZ$5000,MATCH($A12,INDEX(Mitigation!$A$1:$ZZ$5000,0,MATCH($E12,Mitigation!$A$5:$ZZ$5,0)),0),MATCH($E12,Mitigation!$A$5:$ZZ$5,0)+1+O$4-Settings!$C$7),"")</f>
        <v/>
      </c>
      <c r="P12" s="13">
        <f>IFERROR(INDEX(Mitigation!$A$1:$ZZ$5000,MATCH($A12,INDEX(Mitigation!$A$1:$ZZ$5000,0,MATCH($E12,Mitigation!$A$5:$ZZ$5,0)),0),MATCH($E12,Mitigation!$A$5:$ZZ$5,0)+1+P$4-Settings!$C$7),"")</f>
        <v/>
      </c>
      <c r="Q12" s="13">
        <f>IFERROR(INDEX(Mitigation!$A$1:$ZZ$5000,MATCH($A12,INDEX(Mitigation!$A$1:$ZZ$5000,0,MATCH($E12,Mitigation!$A$5:$ZZ$5,0)),0),MATCH($E12,Mitigation!$A$5:$ZZ$5,0)+1+Q$4-Settings!$C$7),"")</f>
        <v/>
      </c>
      <c r="R12" s="13">
        <f>IFERROR(INDEX(Mitigation!$A$1:$ZZ$5000,MATCH($A12,INDEX(Mitigation!$A$1:$ZZ$5000,0,MATCH($E12,Mitigation!$A$5:$ZZ$5,0)),0),MATCH($E12,Mitigation!$A$5:$ZZ$5,0)+1+R$4-Settings!$C$7),"")</f>
        <v/>
      </c>
      <c r="S12" s="13">
        <f>IFERROR(INDEX(Mitigation!$A$1:$ZZ$5000,MATCH($A12,INDEX(Mitigation!$A$1:$ZZ$5000,0,MATCH($E12,Mitigation!$A$5:$ZZ$5,0)),0),MATCH($E12,Mitigation!$A$5:$ZZ$5,0)+1+S$4-Settings!$C$7),"")</f>
        <v/>
      </c>
      <c r="T12" s="13">
        <f>IFERROR(INDEX(Mitigation!$A$1:$ZZ$5000,MATCH($A12,INDEX(Mitigation!$A$1:$ZZ$5000,0,MATCH($E12,Mitigation!$A$5:$ZZ$5,0)),0),MATCH($E12,Mitigation!$A$5:$ZZ$5,0)+1+T$4-Settings!$C$7),"")</f>
        <v/>
      </c>
      <c r="U12" s="13">
        <f>IFERROR(INDEX(Mitigation!$A$1:$ZZ$5000,MATCH($A12,INDEX(Mitigation!$A$1:$ZZ$5000,0,MATCH($E12,Mitigation!$A$5:$ZZ$5,0)),0),MATCH($E12,Mitigation!$A$5:$ZZ$5,0)+1+U$4-Settings!$C$7),"")</f>
        <v/>
      </c>
      <c r="V12" s="13">
        <f>IFERROR(INDEX(Mitigation!$A$1:$ZZ$5000,MATCH($A12,INDEX(Mitigation!$A$1:$ZZ$5000,0,MATCH($E12,Mitigation!$A$5:$ZZ$5,0)),0),MATCH($E12,Mitigation!$A$5:$ZZ$5,0)+1+V$4-Settings!$C$7),"")</f>
        <v/>
      </c>
      <c r="W12" s="13">
        <f>IFERROR(INDEX(Mitigation!$A$1:$ZZ$5000,MATCH($A12,INDEX(Mitigation!$A$1:$ZZ$5000,0,MATCH($E12,Mitigation!$A$5:$ZZ$5,0)),0),MATCH($E12,Mitigation!$A$5:$ZZ$5,0)+1+W$4-Settings!$C$7),"")</f>
        <v/>
      </c>
      <c r="X12" s="13">
        <f>IFERROR(INDEX(Mitigation!$A$1:$ZZ$5000,MATCH($A12,INDEX(Mitigation!$A$1:$ZZ$5000,0,MATCH($E12,Mitigation!$A$5:$ZZ$5,0)),0),MATCH($E12,Mitigation!$A$5:$ZZ$5,0)+1+X$4-Settings!$C$7),"")</f>
        <v/>
      </c>
    </row>
    <row r="13">
      <c r="A13" s="11">
        <f>LOWER(Settings!$C$4)&amp;"."&amp;$B13&amp;"."&amp;$E13</f>
        <v/>
      </c>
      <c r="B13" s="22" t="inlineStr">
        <is>
          <t>mit.co2.all.all.e</t>
        </is>
      </c>
      <c r="C13" s="14">
        <f>IFERROR(INDEX(Mitigation!$H$1:$H$5000,MATCH($A13,INDEX(Mitigation!$A$1:$ZZ$5000,0,MATCH($E13,Mitigation!$A$5:$ZZ$5,0)),0)),"code not found")</f>
        <v/>
      </c>
      <c r="D13" s="14">
        <f>IFERROR(INDEX(Mitigation!$I$1:$I$5000,MATCH($A13,INDEX(Mitigation!$A$1:$ZZ$5000,0,MATCH($E13,Mitigation!$A$5:$ZZ$5,0)),0)),"")</f>
        <v/>
      </c>
      <c r="E13" s="10">
        <f>E12</f>
        <v/>
      </c>
      <c r="F13" s="44">
        <f>IFERROR(INDEX(Mitigation!$A$1:$ZZ$5000,MATCH($A13,INDEX(Mitigation!$A$1:$ZZ$5000,0,MATCH($E13,Mitigation!$A$5:$ZZ$5,0)),0),MATCH($E13,Mitigation!$A$5:$ZZ$5,0)+1+F$4-Settings!$C$7),"")</f>
        <v/>
      </c>
      <c r="G13" s="45">
        <f>IFERROR(INDEX(Mitigation!$A$1:$ZZ$5000,MATCH($A13,INDEX(Mitigation!$A$1:$ZZ$5000,0,MATCH($E13,Mitigation!$A$5:$ZZ$5,0)),0),MATCH($E13,Mitigation!$A$5:$ZZ$5,0)+1+G$4-Settings!$C$7),"")</f>
        <v/>
      </c>
      <c r="H13" s="45">
        <f>IFERROR(INDEX(Mitigation!$A$1:$ZZ$5000,MATCH($A13,INDEX(Mitigation!$A$1:$ZZ$5000,0,MATCH($E13,Mitigation!$A$5:$ZZ$5,0)),0),MATCH($E13,Mitigation!$A$5:$ZZ$5,0)+1+H$4-Settings!$C$7),"")</f>
        <v/>
      </c>
      <c r="I13" s="45">
        <f>IFERROR(INDEX(Mitigation!$A$1:$ZZ$5000,MATCH($A13,INDEX(Mitigation!$A$1:$ZZ$5000,0,MATCH($E13,Mitigation!$A$5:$ZZ$5,0)),0),MATCH($E13,Mitigation!$A$5:$ZZ$5,0)+1+I$4-Settings!$C$7),"")</f>
        <v/>
      </c>
      <c r="J13" s="45">
        <f>IFERROR(INDEX(Mitigation!$A$1:$ZZ$5000,MATCH($A13,INDEX(Mitigation!$A$1:$ZZ$5000,0,MATCH($E13,Mitigation!$A$5:$ZZ$5,0)),0),MATCH($E13,Mitigation!$A$5:$ZZ$5,0)+1+J$4-Settings!$C$7),"")</f>
        <v/>
      </c>
      <c r="K13" s="45">
        <f>IFERROR(INDEX(Mitigation!$A$1:$ZZ$5000,MATCH($A13,INDEX(Mitigation!$A$1:$ZZ$5000,0,MATCH($E13,Mitigation!$A$5:$ZZ$5,0)),0),MATCH($E13,Mitigation!$A$5:$ZZ$5,0)+1+K$4-Settings!$C$7),"")</f>
        <v/>
      </c>
      <c r="L13" s="45">
        <f>IFERROR(INDEX(Mitigation!$A$1:$ZZ$5000,MATCH($A13,INDEX(Mitigation!$A$1:$ZZ$5000,0,MATCH($E13,Mitigation!$A$5:$ZZ$5,0)),0),MATCH($E13,Mitigation!$A$5:$ZZ$5,0)+1+L$4-Settings!$C$7),"")</f>
        <v/>
      </c>
      <c r="M13" s="45">
        <f>IFERROR(INDEX(Mitigation!$A$1:$ZZ$5000,MATCH($A13,INDEX(Mitigation!$A$1:$ZZ$5000,0,MATCH($E13,Mitigation!$A$5:$ZZ$5,0)),0),MATCH($E13,Mitigation!$A$5:$ZZ$5,0)+1+M$4-Settings!$C$7),"")</f>
        <v/>
      </c>
      <c r="N13" s="45">
        <f>IFERROR(INDEX(Mitigation!$A$1:$ZZ$5000,MATCH($A13,INDEX(Mitigation!$A$1:$ZZ$5000,0,MATCH($E13,Mitigation!$A$5:$ZZ$5,0)),0),MATCH($E13,Mitigation!$A$5:$ZZ$5,0)+1+N$4-Settings!$C$7),"")</f>
        <v/>
      </c>
      <c r="O13" s="45">
        <f>IFERROR(INDEX(Mitigation!$A$1:$ZZ$5000,MATCH($A13,INDEX(Mitigation!$A$1:$ZZ$5000,0,MATCH($E13,Mitigation!$A$5:$ZZ$5,0)),0),MATCH($E13,Mitigation!$A$5:$ZZ$5,0)+1+O$4-Settings!$C$7),"")</f>
        <v/>
      </c>
      <c r="P13" s="45">
        <f>IFERROR(INDEX(Mitigation!$A$1:$ZZ$5000,MATCH($A13,INDEX(Mitigation!$A$1:$ZZ$5000,0,MATCH($E13,Mitigation!$A$5:$ZZ$5,0)),0),MATCH($E13,Mitigation!$A$5:$ZZ$5,0)+1+P$4-Settings!$C$7),"")</f>
        <v/>
      </c>
      <c r="Q13" s="45">
        <f>IFERROR(INDEX(Mitigation!$A$1:$ZZ$5000,MATCH($A13,INDEX(Mitigation!$A$1:$ZZ$5000,0,MATCH($E13,Mitigation!$A$5:$ZZ$5,0)),0),MATCH($E13,Mitigation!$A$5:$ZZ$5,0)+1+Q$4-Settings!$C$7),"")</f>
        <v/>
      </c>
      <c r="R13" s="45">
        <f>IFERROR(INDEX(Mitigation!$A$1:$ZZ$5000,MATCH($A13,INDEX(Mitigation!$A$1:$ZZ$5000,0,MATCH($E13,Mitigation!$A$5:$ZZ$5,0)),0),MATCH($E13,Mitigation!$A$5:$ZZ$5,0)+1+R$4-Settings!$C$7),"")</f>
        <v/>
      </c>
      <c r="S13" s="45">
        <f>IFERROR(INDEX(Mitigation!$A$1:$ZZ$5000,MATCH($A13,INDEX(Mitigation!$A$1:$ZZ$5000,0,MATCH($E13,Mitigation!$A$5:$ZZ$5,0)),0),MATCH($E13,Mitigation!$A$5:$ZZ$5,0)+1+S$4-Settings!$C$7),"")</f>
        <v/>
      </c>
      <c r="T13" s="45">
        <f>IFERROR(INDEX(Mitigation!$A$1:$ZZ$5000,MATCH($A13,INDEX(Mitigation!$A$1:$ZZ$5000,0,MATCH($E13,Mitigation!$A$5:$ZZ$5,0)),0),MATCH($E13,Mitigation!$A$5:$ZZ$5,0)+1+T$4-Settings!$C$7),"")</f>
        <v/>
      </c>
      <c r="U13" s="45">
        <f>IFERROR(INDEX(Mitigation!$A$1:$ZZ$5000,MATCH($A13,INDEX(Mitigation!$A$1:$ZZ$5000,0,MATCH($E13,Mitigation!$A$5:$ZZ$5,0)),0),MATCH($E13,Mitigation!$A$5:$ZZ$5,0)+1+U$4-Settings!$C$7),"")</f>
        <v/>
      </c>
      <c r="V13" s="45">
        <f>IFERROR(INDEX(Mitigation!$A$1:$ZZ$5000,MATCH($A13,INDEX(Mitigation!$A$1:$ZZ$5000,0,MATCH($E13,Mitigation!$A$5:$ZZ$5,0)),0),MATCH($E13,Mitigation!$A$5:$ZZ$5,0)+1+V$4-Settings!$C$7),"")</f>
        <v/>
      </c>
      <c r="W13" s="45">
        <f>IFERROR(INDEX(Mitigation!$A$1:$ZZ$5000,MATCH($A13,INDEX(Mitigation!$A$1:$ZZ$5000,0,MATCH($E13,Mitigation!$A$5:$ZZ$5,0)),0),MATCH($E13,Mitigation!$A$5:$ZZ$5,0)+1+W$4-Settings!$C$7),"")</f>
        <v/>
      </c>
      <c r="X13" s="45">
        <f>IFERROR(INDEX(Mitigation!$A$1:$ZZ$5000,MATCH($A13,INDEX(Mitigation!$A$1:$ZZ$5000,0,MATCH($E13,Mitigation!$A$5:$ZZ$5,0)),0),MATCH($E13,Mitigation!$A$5:$ZZ$5,0)+1+X$4-Settings!$C$7),"")</f>
        <v/>
      </c>
    </row>
    <row r="14">
      <c r="A14" s="11">
        <f>LOWER(Settings!$C$4)&amp;"."&amp;$B14&amp;"."&amp;$E14</f>
        <v/>
      </c>
      <c r="B14" s="22" t="inlineStr">
        <is>
          <t>mit.co2.tra.all.e</t>
        </is>
      </c>
      <c r="C14" s="14">
        <f>IFERROR(INDEX(Mitigation!$H$1:$H$5000,MATCH($A14,INDEX(Mitigation!$A$1:$ZZ$5000,0,MATCH($E14,Mitigation!$A$5:$ZZ$5,0)),0)),"code not found")</f>
        <v/>
      </c>
      <c r="D14" s="14">
        <f>IFERROR(INDEX(Mitigation!$I$1:$I$5000,MATCH($A14,INDEX(Mitigation!$A$1:$ZZ$5000,0,MATCH($E14,Mitigation!$A$5:$ZZ$5,0)),0)),"")</f>
        <v/>
      </c>
      <c r="E14" s="10">
        <f>E13</f>
        <v/>
      </c>
      <c r="F14" s="44">
        <f>IFERROR(INDEX(Mitigation!$A$1:$ZZ$5000,MATCH($A14,INDEX(Mitigation!$A$1:$ZZ$5000,0,MATCH($E14,Mitigation!$A$5:$ZZ$5,0)),0),MATCH($E14,Mitigation!$A$5:$ZZ$5,0)+1+F$4-Settings!$C$7),"")</f>
        <v/>
      </c>
      <c r="G14" s="45">
        <f>IFERROR(INDEX(Mitigation!$A$1:$ZZ$5000,MATCH($A14,INDEX(Mitigation!$A$1:$ZZ$5000,0,MATCH($E14,Mitigation!$A$5:$ZZ$5,0)),0),MATCH($E14,Mitigation!$A$5:$ZZ$5,0)+1+G$4-Settings!$C$7),"")</f>
        <v/>
      </c>
      <c r="H14" s="45">
        <f>IFERROR(INDEX(Mitigation!$A$1:$ZZ$5000,MATCH($A14,INDEX(Mitigation!$A$1:$ZZ$5000,0,MATCH($E14,Mitigation!$A$5:$ZZ$5,0)),0),MATCH($E14,Mitigation!$A$5:$ZZ$5,0)+1+H$4-Settings!$C$7),"")</f>
        <v/>
      </c>
      <c r="I14" s="45">
        <f>IFERROR(INDEX(Mitigation!$A$1:$ZZ$5000,MATCH($A14,INDEX(Mitigation!$A$1:$ZZ$5000,0,MATCH($E14,Mitigation!$A$5:$ZZ$5,0)),0),MATCH($E14,Mitigation!$A$5:$ZZ$5,0)+1+I$4-Settings!$C$7),"")</f>
        <v/>
      </c>
      <c r="J14" s="45">
        <f>IFERROR(INDEX(Mitigation!$A$1:$ZZ$5000,MATCH($A14,INDEX(Mitigation!$A$1:$ZZ$5000,0,MATCH($E14,Mitigation!$A$5:$ZZ$5,0)),0),MATCH($E14,Mitigation!$A$5:$ZZ$5,0)+1+J$4-Settings!$C$7),"")</f>
        <v/>
      </c>
      <c r="K14" s="45">
        <f>IFERROR(INDEX(Mitigation!$A$1:$ZZ$5000,MATCH($A14,INDEX(Mitigation!$A$1:$ZZ$5000,0,MATCH($E14,Mitigation!$A$5:$ZZ$5,0)),0),MATCH($E14,Mitigation!$A$5:$ZZ$5,0)+1+K$4-Settings!$C$7),"")</f>
        <v/>
      </c>
      <c r="L14" s="45">
        <f>IFERROR(INDEX(Mitigation!$A$1:$ZZ$5000,MATCH($A14,INDEX(Mitigation!$A$1:$ZZ$5000,0,MATCH($E14,Mitigation!$A$5:$ZZ$5,0)),0),MATCH($E14,Mitigation!$A$5:$ZZ$5,0)+1+L$4-Settings!$C$7),"")</f>
        <v/>
      </c>
      <c r="M14" s="45">
        <f>IFERROR(INDEX(Mitigation!$A$1:$ZZ$5000,MATCH($A14,INDEX(Mitigation!$A$1:$ZZ$5000,0,MATCH($E14,Mitigation!$A$5:$ZZ$5,0)),0),MATCH($E14,Mitigation!$A$5:$ZZ$5,0)+1+M$4-Settings!$C$7),"")</f>
        <v/>
      </c>
      <c r="N14" s="45">
        <f>IFERROR(INDEX(Mitigation!$A$1:$ZZ$5000,MATCH($A14,INDEX(Mitigation!$A$1:$ZZ$5000,0,MATCH($E14,Mitigation!$A$5:$ZZ$5,0)),0),MATCH($E14,Mitigation!$A$5:$ZZ$5,0)+1+N$4-Settings!$C$7),"")</f>
        <v/>
      </c>
      <c r="O14" s="45">
        <f>IFERROR(INDEX(Mitigation!$A$1:$ZZ$5000,MATCH($A14,INDEX(Mitigation!$A$1:$ZZ$5000,0,MATCH($E14,Mitigation!$A$5:$ZZ$5,0)),0),MATCH($E14,Mitigation!$A$5:$ZZ$5,0)+1+O$4-Settings!$C$7),"")</f>
        <v/>
      </c>
      <c r="P14" s="45">
        <f>IFERROR(INDEX(Mitigation!$A$1:$ZZ$5000,MATCH($A14,INDEX(Mitigation!$A$1:$ZZ$5000,0,MATCH($E14,Mitigation!$A$5:$ZZ$5,0)),0),MATCH($E14,Mitigation!$A$5:$ZZ$5,0)+1+P$4-Settings!$C$7),"")</f>
        <v/>
      </c>
      <c r="Q14" s="45">
        <f>IFERROR(INDEX(Mitigation!$A$1:$ZZ$5000,MATCH($A14,INDEX(Mitigation!$A$1:$ZZ$5000,0,MATCH($E14,Mitigation!$A$5:$ZZ$5,0)),0),MATCH($E14,Mitigation!$A$5:$ZZ$5,0)+1+Q$4-Settings!$C$7),"")</f>
        <v/>
      </c>
      <c r="R14" s="45">
        <f>IFERROR(INDEX(Mitigation!$A$1:$ZZ$5000,MATCH($A14,INDEX(Mitigation!$A$1:$ZZ$5000,0,MATCH($E14,Mitigation!$A$5:$ZZ$5,0)),0),MATCH($E14,Mitigation!$A$5:$ZZ$5,0)+1+R$4-Settings!$C$7),"")</f>
        <v/>
      </c>
      <c r="S14" s="45">
        <f>IFERROR(INDEX(Mitigation!$A$1:$ZZ$5000,MATCH($A14,INDEX(Mitigation!$A$1:$ZZ$5000,0,MATCH($E14,Mitigation!$A$5:$ZZ$5,0)),0),MATCH($E14,Mitigation!$A$5:$ZZ$5,0)+1+S$4-Settings!$C$7),"")</f>
        <v/>
      </c>
      <c r="T14" s="45">
        <f>IFERROR(INDEX(Mitigation!$A$1:$ZZ$5000,MATCH($A14,INDEX(Mitigation!$A$1:$ZZ$5000,0,MATCH($E14,Mitigation!$A$5:$ZZ$5,0)),0),MATCH($E14,Mitigation!$A$5:$ZZ$5,0)+1+T$4-Settings!$C$7),"")</f>
        <v/>
      </c>
      <c r="U14" s="45">
        <f>IFERROR(INDEX(Mitigation!$A$1:$ZZ$5000,MATCH($A14,INDEX(Mitigation!$A$1:$ZZ$5000,0,MATCH($E14,Mitigation!$A$5:$ZZ$5,0)),0),MATCH($E14,Mitigation!$A$5:$ZZ$5,0)+1+U$4-Settings!$C$7),"")</f>
        <v/>
      </c>
      <c r="V14" s="45">
        <f>IFERROR(INDEX(Mitigation!$A$1:$ZZ$5000,MATCH($A14,INDEX(Mitigation!$A$1:$ZZ$5000,0,MATCH($E14,Mitigation!$A$5:$ZZ$5,0)),0),MATCH($E14,Mitigation!$A$5:$ZZ$5,0)+1+V$4-Settings!$C$7),"")</f>
        <v/>
      </c>
      <c r="W14" s="45">
        <f>IFERROR(INDEX(Mitigation!$A$1:$ZZ$5000,MATCH($A14,INDEX(Mitigation!$A$1:$ZZ$5000,0,MATCH($E14,Mitigation!$A$5:$ZZ$5,0)),0),MATCH($E14,Mitigation!$A$5:$ZZ$5,0)+1+W$4-Settings!$C$7),"")</f>
        <v/>
      </c>
      <c r="X14" s="45">
        <f>IFERROR(INDEX(Mitigation!$A$1:$ZZ$5000,MATCH($A14,INDEX(Mitigation!$A$1:$ZZ$5000,0,MATCH($E14,Mitigation!$A$5:$ZZ$5,0)),0),MATCH($E14,Mitigation!$A$5:$ZZ$5,0)+1+X$4-Settings!$C$7),"")</f>
        <v/>
      </c>
    </row>
    <row r="15">
      <c r="A15" s="11">
        <f>LOWER(Settings!$C$4)&amp;"."&amp;$B15&amp;"."&amp;$E15</f>
        <v/>
      </c>
      <c r="B15" s="22" t="inlineStr">
        <is>
          <t>mit.co2.bld.all.e</t>
        </is>
      </c>
      <c r="C15" s="14">
        <f>IFERROR(INDEX(Mitigation!$H$1:$H$5000,MATCH($A15,INDEX(Mitigation!$A$1:$ZZ$5000,0,MATCH($E15,Mitigation!$A$5:$ZZ$5,0)),0)),"code not found")</f>
        <v/>
      </c>
      <c r="D15" s="14">
        <f>IFERROR(INDEX(Mitigation!$I$1:$I$5000,MATCH($A15,INDEX(Mitigation!$A$1:$ZZ$5000,0,MATCH($E15,Mitigation!$A$5:$ZZ$5,0)),0)),"")</f>
        <v/>
      </c>
      <c r="E15" s="10">
        <f>E14</f>
        <v/>
      </c>
      <c r="F15" s="44">
        <f>IFERROR(INDEX(Mitigation!$A$1:$ZZ$5000,MATCH($A15,INDEX(Mitigation!$A$1:$ZZ$5000,0,MATCH($E15,Mitigation!$A$5:$ZZ$5,0)),0),MATCH($E15,Mitigation!$A$5:$ZZ$5,0)+1+F$4-Settings!$C$7),"")</f>
        <v/>
      </c>
      <c r="G15" s="45">
        <f>IFERROR(INDEX(Mitigation!$A$1:$ZZ$5000,MATCH($A15,INDEX(Mitigation!$A$1:$ZZ$5000,0,MATCH($E15,Mitigation!$A$5:$ZZ$5,0)),0),MATCH($E15,Mitigation!$A$5:$ZZ$5,0)+1+G$4-Settings!$C$7),"")</f>
        <v/>
      </c>
      <c r="H15" s="45">
        <f>IFERROR(INDEX(Mitigation!$A$1:$ZZ$5000,MATCH($A15,INDEX(Mitigation!$A$1:$ZZ$5000,0,MATCH($E15,Mitigation!$A$5:$ZZ$5,0)),0),MATCH($E15,Mitigation!$A$5:$ZZ$5,0)+1+H$4-Settings!$C$7),"")</f>
        <v/>
      </c>
      <c r="I15" s="45">
        <f>IFERROR(INDEX(Mitigation!$A$1:$ZZ$5000,MATCH($A15,INDEX(Mitigation!$A$1:$ZZ$5000,0,MATCH($E15,Mitigation!$A$5:$ZZ$5,0)),0),MATCH($E15,Mitigation!$A$5:$ZZ$5,0)+1+I$4-Settings!$C$7),"")</f>
        <v/>
      </c>
      <c r="J15" s="45">
        <f>IFERROR(INDEX(Mitigation!$A$1:$ZZ$5000,MATCH($A15,INDEX(Mitigation!$A$1:$ZZ$5000,0,MATCH($E15,Mitigation!$A$5:$ZZ$5,0)),0),MATCH($E15,Mitigation!$A$5:$ZZ$5,0)+1+J$4-Settings!$C$7),"")</f>
        <v/>
      </c>
      <c r="K15" s="45">
        <f>IFERROR(INDEX(Mitigation!$A$1:$ZZ$5000,MATCH($A15,INDEX(Mitigation!$A$1:$ZZ$5000,0,MATCH($E15,Mitigation!$A$5:$ZZ$5,0)),0),MATCH($E15,Mitigation!$A$5:$ZZ$5,0)+1+K$4-Settings!$C$7),"")</f>
        <v/>
      </c>
      <c r="L15" s="45">
        <f>IFERROR(INDEX(Mitigation!$A$1:$ZZ$5000,MATCH($A15,INDEX(Mitigation!$A$1:$ZZ$5000,0,MATCH($E15,Mitigation!$A$5:$ZZ$5,0)),0),MATCH($E15,Mitigation!$A$5:$ZZ$5,0)+1+L$4-Settings!$C$7),"")</f>
        <v/>
      </c>
      <c r="M15" s="45">
        <f>IFERROR(INDEX(Mitigation!$A$1:$ZZ$5000,MATCH($A15,INDEX(Mitigation!$A$1:$ZZ$5000,0,MATCH($E15,Mitigation!$A$5:$ZZ$5,0)),0),MATCH($E15,Mitigation!$A$5:$ZZ$5,0)+1+M$4-Settings!$C$7),"")</f>
        <v/>
      </c>
      <c r="N15" s="45">
        <f>IFERROR(INDEX(Mitigation!$A$1:$ZZ$5000,MATCH($A15,INDEX(Mitigation!$A$1:$ZZ$5000,0,MATCH($E15,Mitigation!$A$5:$ZZ$5,0)),0),MATCH($E15,Mitigation!$A$5:$ZZ$5,0)+1+N$4-Settings!$C$7),"")</f>
        <v/>
      </c>
      <c r="O15" s="45">
        <f>IFERROR(INDEX(Mitigation!$A$1:$ZZ$5000,MATCH($A15,INDEX(Mitigation!$A$1:$ZZ$5000,0,MATCH($E15,Mitigation!$A$5:$ZZ$5,0)),0),MATCH($E15,Mitigation!$A$5:$ZZ$5,0)+1+O$4-Settings!$C$7),"")</f>
        <v/>
      </c>
      <c r="P15" s="45">
        <f>IFERROR(INDEX(Mitigation!$A$1:$ZZ$5000,MATCH($A15,INDEX(Mitigation!$A$1:$ZZ$5000,0,MATCH($E15,Mitigation!$A$5:$ZZ$5,0)),0),MATCH($E15,Mitigation!$A$5:$ZZ$5,0)+1+P$4-Settings!$C$7),"")</f>
        <v/>
      </c>
      <c r="Q15" s="45">
        <f>IFERROR(INDEX(Mitigation!$A$1:$ZZ$5000,MATCH($A15,INDEX(Mitigation!$A$1:$ZZ$5000,0,MATCH($E15,Mitigation!$A$5:$ZZ$5,0)),0),MATCH($E15,Mitigation!$A$5:$ZZ$5,0)+1+Q$4-Settings!$C$7),"")</f>
        <v/>
      </c>
      <c r="R15" s="45">
        <f>IFERROR(INDEX(Mitigation!$A$1:$ZZ$5000,MATCH($A15,INDEX(Mitigation!$A$1:$ZZ$5000,0,MATCH($E15,Mitigation!$A$5:$ZZ$5,0)),0),MATCH($E15,Mitigation!$A$5:$ZZ$5,0)+1+R$4-Settings!$C$7),"")</f>
        <v/>
      </c>
      <c r="S15" s="45">
        <f>IFERROR(INDEX(Mitigation!$A$1:$ZZ$5000,MATCH($A15,INDEX(Mitigation!$A$1:$ZZ$5000,0,MATCH($E15,Mitigation!$A$5:$ZZ$5,0)),0),MATCH($E15,Mitigation!$A$5:$ZZ$5,0)+1+S$4-Settings!$C$7),"")</f>
        <v/>
      </c>
      <c r="T15" s="45">
        <f>IFERROR(INDEX(Mitigation!$A$1:$ZZ$5000,MATCH($A15,INDEX(Mitigation!$A$1:$ZZ$5000,0,MATCH($E15,Mitigation!$A$5:$ZZ$5,0)),0),MATCH($E15,Mitigation!$A$5:$ZZ$5,0)+1+T$4-Settings!$C$7),"")</f>
        <v/>
      </c>
      <c r="U15" s="45">
        <f>IFERROR(INDEX(Mitigation!$A$1:$ZZ$5000,MATCH($A15,INDEX(Mitigation!$A$1:$ZZ$5000,0,MATCH($E15,Mitigation!$A$5:$ZZ$5,0)),0),MATCH($E15,Mitigation!$A$5:$ZZ$5,0)+1+U$4-Settings!$C$7),"")</f>
        <v/>
      </c>
      <c r="V15" s="45">
        <f>IFERROR(INDEX(Mitigation!$A$1:$ZZ$5000,MATCH($A15,INDEX(Mitigation!$A$1:$ZZ$5000,0,MATCH($E15,Mitigation!$A$5:$ZZ$5,0)),0),MATCH($E15,Mitigation!$A$5:$ZZ$5,0)+1+V$4-Settings!$C$7),"")</f>
        <v/>
      </c>
      <c r="W15" s="45">
        <f>IFERROR(INDEX(Mitigation!$A$1:$ZZ$5000,MATCH($A15,INDEX(Mitigation!$A$1:$ZZ$5000,0,MATCH($E15,Mitigation!$A$5:$ZZ$5,0)),0),MATCH($E15,Mitigation!$A$5:$ZZ$5,0)+1+W$4-Settings!$C$7),"")</f>
        <v/>
      </c>
      <c r="X15" s="45">
        <f>IFERROR(INDEX(Mitigation!$A$1:$ZZ$5000,MATCH($A15,INDEX(Mitigation!$A$1:$ZZ$5000,0,MATCH($E15,Mitigation!$A$5:$ZZ$5,0)),0),MATCH($E15,Mitigation!$A$5:$ZZ$5,0)+1+X$4-Settings!$C$7),"")</f>
        <v/>
      </c>
    </row>
    <row r="16">
      <c r="A16" s="11">
        <f>LOWER(Settings!$C$4)&amp;"."&amp;$B16&amp;"."&amp;$E16</f>
        <v/>
      </c>
      <c r="B16" s="22" t="inlineStr">
        <is>
          <t>mit.co2.ind.all.e</t>
        </is>
      </c>
      <c r="C16" s="14">
        <f>IFERROR(INDEX(Mitigation!$H$1:$H$5000,MATCH($A16,INDEX(Mitigation!$A$1:$ZZ$5000,0,MATCH($E16,Mitigation!$A$5:$ZZ$5,0)),0)),"code not found")</f>
        <v/>
      </c>
      <c r="D16" s="14">
        <f>IFERROR(INDEX(Mitigation!$I$1:$I$5000,MATCH($A16,INDEX(Mitigation!$A$1:$ZZ$5000,0,MATCH($E16,Mitigation!$A$5:$ZZ$5,0)),0)),"")</f>
        <v/>
      </c>
      <c r="E16" s="10">
        <f>E15</f>
        <v/>
      </c>
      <c r="F16" s="44">
        <f>IFERROR(INDEX(Mitigation!$A$1:$ZZ$5000,MATCH($A16,INDEX(Mitigation!$A$1:$ZZ$5000,0,MATCH($E16,Mitigation!$A$5:$ZZ$5,0)),0),MATCH($E16,Mitigation!$A$5:$ZZ$5,0)+1+F$4-Settings!$C$7),"")</f>
        <v/>
      </c>
      <c r="G16" s="45">
        <f>IFERROR(INDEX(Mitigation!$A$1:$ZZ$5000,MATCH($A16,INDEX(Mitigation!$A$1:$ZZ$5000,0,MATCH($E16,Mitigation!$A$5:$ZZ$5,0)),0),MATCH($E16,Mitigation!$A$5:$ZZ$5,0)+1+G$4-Settings!$C$7),"")</f>
        <v/>
      </c>
      <c r="H16" s="45">
        <f>IFERROR(INDEX(Mitigation!$A$1:$ZZ$5000,MATCH($A16,INDEX(Mitigation!$A$1:$ZZ$5000,0,MATCH($E16,Mitigation!$A$5:$ZZ$5,0)),0),MATCH($E16,Mitigation!$A$5:$ZZ$5,0)+1+H$4-Settings!$C$7),"")</f>
        <v/>
      </c>
      <c r="I16" s="45">
        <f>IFERROR(INDEX(Mitigation!$A$1:$ZZ$5000,MATCH($A16,INDEX(Mitigation!$A$1:$ZZ$5000,0,MATCH($E16,Mitigation!$A$5:$ZZ$5,0)),0),MATCH($E16,Mitigation!$A$5:$ZZ$5,0)+1+I$4-Settings!$C$7),"")</f>
        <v/>
      </c>
      <c r="J16" s="45">
        <f>IFERROR(INDEX(Mitigation!$A$1:$ZZ$5000,MATCH($A16,INDEX(Mitigation!$A$1:$ZZ$5000,0,MATCH($E16,Mitigation!$A$5:$ZZ$5,0)),0),MATCH($E16,Mitigation!$A$5:$ZZ$5,0)+1+J$4-Settings!$C$7),"")</f>
        <v/>
      </c>
      <c r="K16" s="45">
        <f>IFERROR(INDEX(Mitigation!$A$1:$ZZ$5000,MATCH($A16,INDEX(Mitigation!$A$1:$ZZ$5000,0,MATCH($E16,Mitigation!$A$5:$ZZ$5,0)),0),MATCH($E16,Mitigation!$A$5:$ZZ$5,0)+1+K$4-Settings!$C$7),"")</f>
        <v/>
      </c>
      <c r="L16" s="45">
        <f>IFERROR(INDEX(Mitigation!$A$1:$ZZ$5000,MATCH($A16,INDEX(Mitigation!$A$1:$ZZ$5000,0,MATCH($E16,Mitigation!$A$5:$ZZ$5,0)),0),MATCH($E16,Mitigation!$A$5:$ZZ$5,0)+1+L$4-Settings!$C$7),"")</f>
        <v/>
      </c>
      <c r="M16" s="45">
        <f>IFERROR(INDEX(Mitigation!$A$1:$ZZ$5000,MATCH($A16,INDEX(Mitigation!$A$1:$ZZ$5000,0,MATCH($E16,Mitigation!$A$5:$ZZ$5,0)),0),MATCH($E16,Mitigation!$A$5:$ZZ$5,0)+1+M$4-Settings!$C$7),"")</f>
        <v/>
      </c>
      <c r="N16" s="45">
        <f>IFERROR(INDEX(Mitigation!$A$1:$ZZ$5000,MATCH($A16,INDEX(Mitigation!$A$1:$ZZ$5000,0,MATCH($E16,Mitigation!$A$5:$ZZ$5,0)),0),MATCH($E16,Mitigation!$A$5:$ZZ$5,0)+1+N$4-Settings!$C$7),"")</f>
        <v/>
      </c>
      <c r="O16" s="45">
        <f>IFERROR(INDEX(Mitigation!$A$1:$ZZ$5000,MATCH($A16,INDEX(Mitigation!$A$1:$ZZ$5000,0,MATCH($E16,Mitigation!$A$5:$ZZ$5,0)),0),MATCH($E16,Mitigation!$A$5:$ZZ$5,0)+1+O$4-Settings!$C$7),"")</f>
        <v/>
      </c>
      <c r="P16" s="45">
        <f>IFERROR(INDEX(Mitigation!$A$1:$ZZ$5000,MATCH($A16,INDEX(Mitigation!$A$1:$ZZ$5000,0,MATCH($E16,Mitigation!$A$5:$ZZ$5,0)),0),MATCH($E16,Mitigation!$A$5:$ZZ$5,0)+1+P$4-Settings!$C$7),"")</f>
        <v/>
      </c>
      <c r="Q16" s="45">
        <f>IFERROR(INDEX(Mitigation!$A$1:$ZZ$5000,MATCH($A16,INDEX(Mitigation!$A$1:$ZZ$5000,0,MATCH($E16,Mitigation!$A$5:$ZZ$5,0)),0),MATCH($E16,Mitigation!$A$5:$ZZ$5,0)+1+Q$4-Settings!$C$7),"")</f>
        <v/>
      </c>
      <c r="R16" s="45">
        <f>IFERROR(INDEX(Mitigation!$A$1:$ZZ$5000,MATCH($A16,INDEX(Mitigation!$A$1:$ZZ$5000,0,MATCH($E16,Mitigation!$A$5:$ZZ$5,0)),0),MATCH($E16,Mitigation!$A$5:$ZZ$5,0)+1+R$4-Settings!$C$7),"")</f>
        <v/>
      </c>
      <c r="S16" s="45">
        <f>IFERROR(INDEX(Mitigation!$A$1:$ZZ$5000,MATCH($A16,INDEX(Mitigation!$A$1:$ZZ$5000,0,MATCH($E16,Mitigation!$A$5:$ZZ$5,0)),0),MATCH($E16,Mitigation!$A$5:$ZZ$5,0)+1+S$4-Settings!$C$7),"")</f>
        <v/>
      </c>
      <c r="T16" s="45">
        <f>IFERROR(INDEX(Mitigation!$A$1:$ZZ$5000,MATCH($A16,INDEX(Mitigation!$A$1:$ZZ$5000,0,MATCH($E16,Mitigation!$A$5:$ZZ$5,0)),0),MATCH($E16,Mitigation!$A$5:$ZZ$5,0)+1+T$4-Settings!$C$7),"")</f>
        <v/>
      </c>
      <c r="U16" s="45">
        <f>IFERROR(INDEX(Mitigation!$A$1:$ZZ$5000,MATCH($A16,INDEX(Mitigation!$A$1:$ZZ$5000,0,MATCH($E16,Mitigation!$A$5:$ZZ$5,0)),0),MATCH($E16,Mitigation!$A$5:$ZZ$5,0)+1+U$4-Settings!$C$7),"")</f>
        <v/>
      </c>
      <c r="V16" s="45">
        <f>IFERROR(INDEX(Mitigation!$A$1:$ZZ$5000,MATCH($A16,INDEX(Mitigation!$A$1:$ZZ$5000,0,MATCH($E16,Mitigation!$A$5:$ZZ$5,0)),0),MATCH($E16,Mitigation!$A$5:$ZZ$5,0)+1+V$4-Settings!$C$7),"")</f>
        <v/>
      </c>
      <c r="W16" s="45">
        <f>IFERROR(INDEX(Mitigation!$A$1:$ZZ$5000,MATCH($A16,INDEX(Mitigation!$A$1:$ZZ$5000,0,MATCH($E16,Mitigation!$A$5:$ZZ$5,0)),0),MATCH($E16,Mitigation!$A$5:$ZZ$5,0)+1+W$4-Settings!$C$7),"")</f>
        <v/>
      </c>
      <c r="X16" s="45">
        <f>IFERROR(INDEX(Mitigation!$A$1:$ZZ$5000,MATCH($A16,INDEX(Mitigation!$A$1:$ZZ$5000,0,MATCH($E16,Mitigation!$A$5:$ZZ$5,0)),0),MATCH($E16,Mitigation!$A$5:$ZZ$5,0)+1+X$4-Settings!$C$7),"")</f>
        <v/>
      </c>
    </row>
    <row r="17">
      <c r="A17" s="11">
        <f>LOWER(Settings!$C$4)&amp;"."&amp;$B17&amp;"."&amp;$E17</f>
        <v/>
      </c>
      <c r="B17" s="22" t="inlineStr">
        <is>
          <t>mit.co2.chg.all.all</t>
        </is>
      </c>
      <c r="C17" s="14">
        <f>IFERROR(INDEX(Mitigation!$H$1:$H$5000,MATCH($A17,INDEX(Mitigation!$A$1:$ZZ$5000,0,MATCH($E17,Mitigation!$A$5:$ZZ$5,0)),0)),"code not found")</f>
        <v/>
      </c>
      <c r="D17" s="14">
        <f>IFERROR(INDEX(Mitigation!$I$1:$I$5000,MATCH($A17,INDEX(Mitigation!$A$1:$ZZ$5000,0,MATCH($E17,Mitigation!$A$5:$ZZ$5,0)),0)),"")</f>
        <v/>
      </c>
      <c r="E17" s="10">
        <f>E16</f>
        <v/>
      </c>
      <c r="F17" s="44">
        <f>IFERROR(INDEX(Mitigation!$A$1:$ZZ$5000,MATCH($A17,INDEX(Mitigation!$A$1:$ZZ$5000,0,MATCH($E17,Mitigation!$A$5:$ZZ$5,0)),0),MATCH($E17,Mitigation!$A$5:$ZZ$5,0)+1+F$4-Settings!$C$7),"")</f>
        <v/>
      </c>
      <c r="G17" s="45">
        <f>IFERROR(INDEX(Mitigation!$A$1:$ZZ$5000,MATCH($A17,INDEX(Mitigation!$A$1:$ZZ$5000,0,MATCH($E17,Mitigation!$A$5:$ZZ$5,0)),0),MATCH($E17,Mitigation!$A$5:$ZZ$5,0)+1+G$4-Settings!$C$7),"")</f>
        <v/>
      </c>
      <c r="H17" s="45">
        <f>IFERROR(INDEX(Mitigation!$A$1:$ZZ$5000,MATCH($A17,INDEX(Mitigation!$A$1:$ZZ$5000,0,MATCH($E17,Mitigation!$A$5:$ZZ$5,0)),0),MATCH($E17,Mitigation!$A$5:$ZZ$5,0)+1+H$4-Settings!$C$7),"")</f>
        <v/>
      </c>
      <c r="I17" s="45">
        <f>IFERROR(INDEX(Mitigation!$A$1:$ZZ$5000,MATCH($A17,INDEX(Mitigation!$A$1:$ZZ$5000,0,MATCH($E17,Mitigation!$A$5:$ZZ$5,0)),0),MATCH($E17,Mitigation!$A$5:$ZZ$5,0)+1+I$4-Settings!$C$7),"")</f>
        <v/>
      </c>
      <c r="J17" s="45">
        <f>IFERROR(INDEX(Mitigation!$A$1:$ZZ$5000,MATCH($A17,INDEX(Mitigation!$A$1:$ZZ$5000,0,MATCH($E17,Mitigation!$A$5:$ZZ$5,0)),0),MATCH($E17,Mitigation!$A$5:$ZZ$5,0)+1+J$4-Settings!$C$7),"")</f>
        <v/>
      </c>
      <c r="K17" s="45">
        <f>IFERROR(INDEX(Mitigation!$A$1:$ZZ$5000,MATCH($A17,INDEX(Mitigation!$A$1:$ZZ$5000,0,MATCH($E17,Mitigation!$A$5:$ZZ$5,0)),0),MATCH($E17,Mitigation!$A$5:$ZZ$5,0)+1+K$4-Settings!$C$7),"")</f>
        <v/>
      </c>
      <c r="L17" s="45">
        <f>IFERROR(INDEX(Mitigation!$A$1:$ZZ$5000,MATCH($A17,INDEX(Mitigation!$A$1:$ZZ$5000,0,MATCH($E17,Mitigation!$A$5:$ZZ$5,0)),0),MATCH($E17,Mitigation!$A$5:$ZZ$5,0)+1+L$4-Settings!$C$7),"")</f>
        <v/>
      </c>
      <c r="M17" s="45">
        <f>IFERROR(INDEX(Mitigation!$A$1:$ZZ$5000,MATCH($A17,INDEX(Mitigation!$A$1:$ZZ$5000,0,MATCH($E17,Mitigation!$A$5:$ZZ$5,0)),0),MATCH($E17,Mitigation!$A$5:$ZZ$5,0)+1+M$4-Settings!$C$7),"")</f>
        <v/>
      </c>
      <c r="N17" s="45">
        <f>IFERROR(INDEX(Mitigation!$A$1:$ZZ$5000,MATCH($A17,INDEX(Mitigation!$A$1:$ZZ$5000,0,MATCH($E17,Mitigation!$A$5:$ZZ$5,0)),0),MATCH($E17,Mitigation!$A$5:$ZZ$5,0)+1+N$4-Settings!$C$7),"")</f>
        <v/>
      </c>
      <c r="O17" s="45">
        <f>IFERROR(INDEX(Mitigation!$A$1:$ZZ$5000,MATCH($A17,INDEX(Mitigation!$A$1:$ZZ$5000,0,MATCH($E17,Mitigation!$A$5:$ZZ$5,0)),0),MATCH($E17,Mitigation!$A$5:$ZZ$5,0)+1+O$4-Settings!$C$7),"")</f>
        <v/>
      </c>
      <c r="P17" s="45">
        <f>IFERROR(INDEX(Mitigation!$A$1:$ZZ$5000,MATCH($A17,INDEX(Mitigation!$A$1:$ZZ$5000,0,MATCH($E17,Mitigation!$A$5:$ZZ$5,0)),0),MATCH($E17,Mitigation!$A$5:$ZZ$5,0)+1+P$4-Settings!$C$7),"")</f>
        <v/>
      </c>
      <c r="Q17" s="45">
        <f>IFERROR(INDEX(Mitigation!$A$1:$ZZ$5000,MATCH($A17,INDEX(Mitigation!$A$1:$ZZ$5000,0,MATCH($E17,Mitigation!$A$5:$ZZ$5,0)),0),MATCH($E17,Mitigation!$A$5:$ZZ$5,0)+1+Q$4-Settings!$C$7),"")</f>
        <v/>
      </c>
      <c r="R17" s="45">
        <f>IFERROR(INDEX(Mitigation!$A$1:$ZZ$5000,MATCH($A17,INDEX(Mitigation!$A$1:$ZZ$5000,0,MATCH($E17,Mitigation!$A$5:$ZZ$5,0)),0),MATCH($E17,Mitigation!$A$5:$ZZ$5,0)+1+R$4-Settings!$C$7),"")</f>
        <v/>
      </c>
      <c r="S17" s="45">
        <f>IFERROR(INDEX(Mitigation!$A$1:$ZZ$5000,MATCH($A17,INDEX(Mitigation!$A$1:$ZZ$5000,0,MATCH($E17,Mitigation!$A$5:$ZZ$5,0)),0),MATCH($E17,Mitigation!$A$5:$ZZ$5,0)+1+S$4-Settings!$C$7),"")</f>
        <v/>
      </c>
      <c r="T17" s="45">
        <f>IFERROR(INDEX(Mitigation!$A$1:$ZZ$5000,MATCH($A17,INDEX(Mitigation!$A$1:$ZZ$5000,0,MATCH($E17,Mitigation!$A$5:$ZZ$5,0)),0),MATCH($E17,Mitigation!$A$5:$ZZ$5,0)+1+T$4-Settings!$C$7),"")</f>
        <v/>
      </c>
      <c r="U17" s="45">
        <f>IFERROR(INDEX(Mitigation!$A$1:$ZZ$5000,MATCH($A17,INDEX(Mitigation!$A$1:$ZZ$5000,0,MATCH($E17,Mitigation!$A$5:$ZZ$5,0)),0),MATCH($E17,Mitigation!$A$5:$ZZ$5,0)+1+U$4-Settings!$C$7),"")</f>
        <v/>
      </c>
      <c r="V17" s="45">
        <f>IFERROR(INDEX(Mitigation!$A$1:$ZZ$5000,MATCH($A17,INDEX(Mitigation!$A$1:$ZZ$5000,0,MATCH($E17,Mitigation!$A$5:$ZZ$5,0)),0),MATCH($E17,Mitigation!$A$5:$ZZ$5,0)+1+V$4-Settings!$C$7),"")</f>
        <v/>
      </c>
      <c r="W17" s="45">
        <f>IFERROR(INDEX(Mitigation!$A$1:$ZZ$5000,MATCH($A17,INDEX(Mitigation!$A$1:$ZZ$5000,0,MATCH($E17,Mitigation!$A$5:$ZZ$5,0)),0),MATCH($E17,Mitigation!$A$5:$ZZ$5,0)+1+W$4-Settings!$C$7),"")</f>
        <v/>
      </c>
      <c r="X17" s="45">
        <f>IFERROR(INDEX(Mitigation!$A$1:$ZZ$5000,MATCH($A17,INDEX(Mitigation!$A$1:$ZZ$5000,0,MATCH($E17,Mitigation!$A$5:$ZZ$5,0)),0),MATCH($E17,Mitigation!$A$5:$ZZ$5,0)+1+X$4-Settings!$C$7),"")</f>
        <v/>
      </c>
    </row>
    <row r="18">
      <c r="A18" s="11">
        <f>LOWER(Settings!$C$4)&amp;"."&amp;$B18&amp;"."&amp;$E18</f>
        <v/>
      </c>
      <c r="B18" s="22" t="inlineStr">
        <is>
          <t>mit.co2.pct.all.all</t>
        </is>
      </c>
      <c r="C18" s="14">
        <f>IFERROR(INDEX(Mitigation!$H$1:$H$5000,MATCH($A18,INDEX(Mitigation!$A$1:$ZZ$5000,0,MATCH($E18,Mitigation!$A$5:$ZZ$5,0)),0)),"code not found")</f>
        <v/>
      </c>
      <c r="D18" s="14">
        <f>IFERROR(INDEX(Mitigation!$I$1:$I$5000,MATCH($A18,INDEX(Mitigation!$A$1:$ZZ$5000,0,MATCH($E18,Mitigation!$A$5:$ZZ$5,0)),0)),"")</f>
        <v/>
      </c>
      <c r="E18" s="10">
        <f>E17</f>
        <v/>
      </c>
      <c r="F18" s="12">
        <f>IFERROR(INDEX(Mitigation!$A$1:$ZZ$5000,MATCH($A18,INDEX(Mitigation!$A$1:$ZZ$5000,0,MATCH($E18,Mitigation!$A$5:$ZZ$5,0)),0),MATCH($E18,Mitigation!$A$5:$ZZ$5,0)+1+F$4-Settings!$C$7),"")</f>
        <v/>
      </c>
      <c r="G18" s="13">
        <f>IFERROR(INDEX(Mitigation!$A$1:$ZZ$5000,MATCH($A18,INDEX(Mitigation!$A$1:$ZZ$5000,0,MATCH($E18,Mitigation!$A$5:$ZZ$5,0)),0),MATCH($E18,Mitigation!$A$5:$ZZ$5,0)+1+G$4-Settings!$C$7),"")</f>
        <v/>
      </c>
      <c r="H18" s="13">
        <f>IFERROR(INDEX(Mitigation!$A$1:$ZZ$5000,MATCH($A18,INDEX(Mitigation!$A$1:$ZZ$5000,0,MATCH($E18,Mitigation!$A$5:$ZZ$5,0)),0),MATCH($E18,Mitigation!$A$5:$ZZ$5,0)+1+H$4-Settings!$C$7),"")</f>
        <v/>
      </c>
      <c r="I18" s="13">
        <f>IFERROR(INDEX(Mitigation!$A$1:$ZZ$5000,MATCH($A18,INDEX(Mitigation!$A$1:$ZZ$5000,0,MATCH($E18,Mitigation!$A$5:$ZZ$5,0)),0),MATCH($E18,Mitigation!$A$5:$ZZ$5,0)+1+I$4-Settings!$C$7),"")</f>
        <v/>
      </c>
      <c r="J18" s="13">
        <f>IFERROR(INDEX(Mitigation!$A$1:$ZZ$5000,MATCH($A18,INDEX(Mitigation!$A$1:$ZZ$5000,0,MATCH($E18,Mitigation!$A$5:$ZZ$5,0)),0),MATCH($E18,Mitigation!$A$5:$ZZ$5,0)+1+J$4-Settings!$C$7),"")</f>
        <v/>
      </c>
      <c r="K18" s="13">
        <f>IFERROR(INDEX(Mitigation!$A$1:$ZZ$5000,MATCH($A18,INDEX(Mitigation!$A$1:$ZZ$5000,0,MATCH($E18,Mitigation!$A$5:$ZZ$5,0)),0),MATCH($E18,Mitigation!$A$5:$ZZ$5,0)+1+K$4-Settings!$C$7),"")</f>
        <v/>
      </c>
      <c r="L18" s="13">
        <f>IFERROR(INDEX(Mitigation!$A$1:$ZZ$5000,MATCH($A18,INDEX(Mitigation!$A$1:$ZZ$5000,0,MATCH($E18,Mitigation!$A$5:$ZZ$5,0)),0),MATCH($E18,Mitigation!$A$5:$ZZ$5,0)+1+L$4-Settings!$C$7),"")</f>
        <v/>
      </c>
      <c r="M18" s="13">
        <f>IFERROR(INDEX(Mitigation!$A$1:$ZZ$5000,MATCH($A18,INDEX(Mitigation!$A$1:$ZZ$5000,0,MATCH($E18,Mitigation!$A$5:$ZZ$5,0)),0),MATCH($E18,Mitigation!$A$5:$ZZ$5,0)+1+M$4-Settings!$C$7),"")</f>
        <v/>
      </c>
      <c r="N18" s="13">
        <f>IFERROR(INDEX(Mitigation!$A$1:$ZZ$5000,MATCH($A18,INDEX(Mitigation!$A$1:$ZZ$5000,0,MATCH($E18,Mitigation!$A$5:$ZZ$5,0)),0),MATCH($E18,Mitigation!$A$5:$ZZ$5,0)+1+N$4-Settings!$C$7),"")</f>
        <v/>
      </c>
      <c r="O18" s="13">
        <f>IFERROR(INDEX(Mitigation!$A$1:$ZZ$5000,MATCH($A18,INDEX(Mitigation!$A$1:$ZZ$5000,0,MATCH($E18,Mitigation!$A$5:$ZZ$5,0)),0),MATCH($E18,Mitigation!$A$5:$ZZ$5,0)+1+O$4-Settings!$C$7),"")</f>
        <v/>
      </c>
      <c r="P18" s="13">
        <f>IFERROR(INDEX(Mitigation!$A$1:$ZZ$5000,MATCH($A18,INDEX(Mitigation!$A$1:$ZZ$5000,0,MATCH($E18,Mitigation!$A$5:$ZZ$5,0)),0),MATCH($E18,Mitigation!$A$5:$ZZ$5,0)+1+P$4-Settings!$C$7),"")</f>
        <v/>
      </c>
      <c r="Q18" s="13">
        <f>IFERROR(INDEX(Mitigation!$A$1:$ZZ$5000,MATCH($A18,INDEX(Mitigation!$A$1:$ZZ$5000,0,MATCH($E18,Mitigation!$A$5:$ZZ$5,0)),0),MATCH($E18,Mitigation!$A$5:$ZZ$5,0)+1+Q$4-Settings!$C$7),"")</f>
        <v/>
      </c>
      <c r="R18" s="13">
        <f>IFERROR(INDEX(Mitigation!$A$1:$ZZ$5000,MATCH($A18,INDEX(Mitigation!$A$1:$ZZ$5000,0,MATCH($E18,Mitigation!$A$5:$ZZ$5,0)),0),MATCH($E18,Mitigation!$A$5:$ZZ$5,0)+1+R$4-Settings!$C$7),"")</f>
        <v/>
      </c>
      <c r="S18" s="13">
        <f>IFERROR(INDEX(Mitigation!$A$1:$ZZ$5000,MATCH($A18,INDEX(Mitigation!$A$1:$ZZ$5000,0,MATCH($E18,Mitigation!$A$5:$ZZ$5,0)),0),MATCH($E18,Mitigation!$A$5:$ZZ$5,0)+1+S$4-Settings!$C$7),"")</f>
        <v/>
      </c>
      <c r="T18" s="13">
        <f>IFERROR(INDEX(Mitigation!$A$1:$ZZ$5000,MATCH($A18,INDEX(Mitigation!$A$1:$ZZ$5000,0,MATCH($E18,Mitigation!$A$5:$ZZ$5,0)),0),MATCH($E18,Mitigation!$A$5:$ZZ$5,0)+1+T$4-Settings!$C$7),"")</f>
        <v/>
      </c>
      <c r="U18" s="13">
        <f>IFERROR(INDEX(Mitigation!$A$1:$ZZ$5000,MATCH($A18,INDEX(Mitigation!$A$1:$ZZ$5000,0,MATCH($E18,Mitigation!$A$5:$ZZ$5,0)),0),MATCH($E18,Mitigation!$A$5:$ZZ$5,0)+1+U$4-Settings!$C$7),"")</f>
        <v/>
      </c>
      <c r="V18" s="13">
        <f>IFERROR(INDEX(Mitigation!$A$1:$ZZ$5000,MATCH($A18,INDEX(Mitigation!$A$1:$ZZ$5000,0,MATCH($E18,Mitigation!$A$5:$ZZ$5,0)),0),MATCH($E18,Mitigation!$A$5:$ZZ$5,0)+1+V$4-Settings!$C$7),"")</f>
        <v/>
      </c>
      <c r="W18" s="13">
        <f>IFERROR(INDEX(Mitigation!$A$1:$ZZ$5000,MATCH($A18,INDEX(Mitigation!$A$1:$ZZ$5000,0,MATCH($E18,Mitigation!$A$5:$ZZ$5,0)),0),MATCH($E18,Mitigation!$A$5:$ZZ$5,0)+1+W$4-Settings!$C$7),"")</f>
        <v/>
      </c>
      <c r="X18" s="13">
        <f>IFERROR(INDEX(Mitigation!$A$1:$ZZ$5000,MATCH($A18,INDEX(Mitigation!$A$1:$ZZ$5000,0,MATCH($E18,Mitigation!$A$5:$ZZ$5,0)),0),MATCH($E18,Mitigation!$A$5:$ZZ$5,0)+1+X$4-Settings!$C$7),"")</f>
        <v/>
      </c>
    </row>
    <row r="19">
      <c r="A19" s="11">
        <f>LOWER(Settings!$C$4)&amp;"."&amp;$B19&amp;"."&amp;$E19</f>
        <v/>
      </c>
      <c r="B19" s="22" t="inlineStr">
        <is>
          <t>mit.rtx.all.all</t>
        </is>
      </c>
      <c r="C19" s="14">
        <f>IFERROR(INDEX(Mitigation!$H$1:$H$5000,MATCH($A19,INDEX(Mitigation!$A$1:$ZZ$5000,0,MATCH($E19,Mitigation!$A$5:$ZZ$5,0)),0)),"code not found")</f>
        <v/>
      </c>
      <c r="D19" s="14">
        <f>IFERROR(INDEX(Mitigation!$I$1:$I$5000,MATCH($A19,INDEX(Mitigation!$A$1:$ZZ$5000,0,MATCH($E19,Mitigation!$A$5:$ZZ$5,0)),0)),"")</f>
        <v/>
      </c>
      <c r="E19" s="10">
        <f>E18</f>
        <v/>
      </c>
      <c r="F19" s="62">
        <f>IFERROR(INDEX(Mitigation!$A$1:$ZZ$5000,MATCH($A19,INDEX(Mitigation!$A$1:$ZZ$5000,0,MATCH($E19,Mitigation!$A$5:$ZZ$5,0)),0),MATCH($E19,Mitigation!$A$5:$ZZ$5,0)+1+F$4-Settings!$C$7),"")</f>
        <v/>
      </c>
      <c r="G19" s="63">
        <f>IFERROR(INDEX(Mitigation!$A$1:$ZZ$5000,MATCH($A19,INDEX(Mitigation!$A$1:$ZZ$5000,0,MATCH($E19,Mitigation!$A$5:$ZZ$5,0)),0),MATCH($E19,Mitigation!$A$5:$ZZ$5,0)+1+G$4-Settings!$C$7),"")</f>
        <v/>
      </c>
      <c r="H19" s="63">
        <f>IFERROR(INDEX(Mitigation!$A$1:$ZZ$5000,MATCH($A19,INDEX(Mitigation!$A$1:$ZZ$5000,0,MATCH($E19,Mitigation!$A$5:$ZZ$5,0)),0),MATCH($E19,Mitigation!$A$5:$ZZ$5,0)+1+H$4-Settings!$C$7),"")</f>
        <v/>
      </c>
      <c r="I19" s="63">
        <f>IFERROR(INDEX(Mitigation!$A$1:$ZZ$5000,MATCH($A19,INDEX(Mitigation!$A$1:$ZZ$5000,0,MATCH($E19,Mitigation!$A$5:$ZZ$5,0)),0),MATCH($E19,Mitigation!$A$5:$ZZ$5,0)+1+I$4-Settings!$C$7),"")</f>
        <v/>
      </c>
      <c r="J19" s="63">
        <f>IFERROR(INDEX(Mitigation!$A$1:$ZZ$5000,MATCH($A19,INDEX(Mitigation!$A$1:$ZZ$5000,0,MATCH($E19,Mitigation!$A$5:$ZZ$5,0)),0),MATCH($E19,Mitigation!$A$5:$ZZ$5,0)+1+J$4-Settings!$C$7),"")</f>
        <v/>
      </c>
      <c r="K19" s="63">
        <f>IFERROR(INDEX(Mitigation!$A$1:$ZZ$5000,MATCH($A19,INDEX(Mitigation!$A$1:$ZZ$5000,0,MATCH($E19,Mitigation!$A$5:$ZZ$5,0)),0),MATCH($E19,Mitigation!$A$5:$ZZ$5,0)+1+K$4-Settings!$C$7),"")</f>
        <v/>
      </c>
      <c r="L19" s="63">
        <f>IFERROR(INDEX(Mitigation!$A$1:$ZZ$5000,MATCH($A19,INDEX(Mitigation!$A$1:$ZZ$5000,0,MATCH($E19,Mitigation!$A$5:$ZZ$5,0)),0),MATCH($E19,Mitigation!$A$5:$ZZ$5,0)+1+L$4-Settings!$C$7),"")</f>
        <v/>
      </c>
      <c r="M19" s="63">
        <f>IFERROR(INDEX(Mitigation!$A$1:$ZZ$5000,MATCH($A19,INDEX(Mitigation!$A$1:$ZZ$5000,0,MATCH($E19,Mitigation!$A$5:$ZZ$5,0)),0),MATCH($E19,Mitigation!$A$5:$ZZ$5,0)+1+M$4-Settings!$C$7),"")</f>
        <v/>
      </c>
      <c r="N19" s="63">
        <f>IFERROR(INDEX(Mitigation!$A$1:$ZZ$5000,MATCH($A19,INDEX(Mitigation!$A$1:$ZZ$5000,0,MATCH($E19,Mitigation!$A$5:$ZZ$5,0)),0),MATCH($E19,Mitigation!$A$5:$ZZ$5,0)+1+N$4-Settings!$C$7),"")</f>
        <v/>
      </c>
      <c r="O19" s="63">
        <f>IFERROR(INDEX(Mitigation!$A$1:$ZZ$5000,MATCH($A19,INDEX(Mitigation!$A$1:$ZZ$5000,0,MATCH($E19,Mitigation!$A$5:$ZZ$5,0)),0),MATCH($E19,Mitigation!$A$5:$ZZ$5,0)+1+O$4-Settings!$C$7),"")</f>
        <v/>
      </c>
      <c r="P19" s="63">
        <f>IFERROR(INDEX(Mitigation!$A$1:$ZZ$5000,MATCH($A19,INDEX(Mitigation!$A$1:$ZZ$5000,0,MATCH($E19,Mitigation!$A$5:$ZZ$5,0)),0),MATCH($E19,Mitigation!$A$5:$ZZ$5,0)+1+P$4-Settings!$C$7),"")</f>
        <v/>
      </c>
      <c r="Q19" s="63">
        <f>IFERROR(INDEX(Mitigation!$A$1:$ZZ$5000,MATCH($A19,INDEX(Mitigation!$A$1:$ZZ$5000,0,MATCH($E19,Mitigation!$A$5:$ZZ$5,0)),0),MATCH($E19,Mitigation!$A$5:$ZZ$5,0)+1+Q$4-Settings!$C$7),"")</f>
        <v/>
      </c>
      <c r="R19" s="63">
        <f>IFERROR(INDEX(Mitigation!$A$1:$ZZ$5000,MATCH($A19,INDEX(Mitigation!$A$1:$ZZ$5000,0,MATCH($E19,Mitigation!$A$5:$ZZ$5,0)),0),MATCH($E19,Mitigation!$A$5:$ZZ$5,0)+1+R$4-Settings!$C$7),"")</f>
        <v/>
      </c>
      <c r="S19" s="63">
        <f>IFERROR(INDEX(Mitigation!$A$1:$ZZ$5000,MATCH($A19,INDEX(Mitigation!$A$1:$ZZ$5000,0,MATCH($E19,Mitigation!$A$5:$ZZ$5,0)),0),MATCH($E19,Mitigation!$A$5:$ZZ$5,0)+1+S$4-Settings!$C$7),"")</f>
        <v/>
      </c>
      <c r="T19" s="63">
        <f>IFERROR(INDEX(Mitigation!$A$1:$ZZ$5000,MATCH($A19,INDEX(Mitigation!$A$1:$ZZ$5000,0,MATCH($E19,Mitigation!$A$5:$ZZ$5,0)),0),MATCH($E19,Mitigation!$A$5:$ZZ$5,0)+1+T$4-Settings!$C$7),"")</f>
        <v/>
      </c>
      <c r="U19" s="63">
        <f>IFERROR(INDEX(Mitigation!$A$1:$ZZ$5000,MATCH($A19,INDEX(Mitigation!$A$1:$ZZ$5000,0,MATCH($E19,Mitigation!$A$5:$ZZ$5,0)),0),MATCH($E19,Mitigation!$A$5:$ZZ$5,0)+1+U$4-Settings!$C$7),"")</f>
        <v/>
      </c>
      <c r="V19" s="63">
        <f>IFERROR(INDEX(Mitigation!$A$1:$ZZ$5000,MATCH($A19,INDEX(Mitigation!$A$1:$ZZ$5000,0,MATCH($E19,Mitigation!$A$5:$ZZ$5,0)),0),MATCH($E19,Mitigation!$A$5:$ZZ$5,0)+1+V$4-Settings!$C$7),"")</f>
        <v/>
      </c>
      <c r="W19" s="63">
        <f>IFERROR(INDEX(Mitigation!$A$1:$ZZ$5000,MATCH($A19,INDEX(Mitigation!$A$1:$ZZ$5000,0,MATCH($E19,Mitigation!$A$5:$ZZ$5,0)),0),MATCH($E19,Mitigation!$A$5:$ZZ$5,0)+1+W$4-Settings!$C$7),"")</f>
        <v/>
      </c>
      <c r="X19" s="63">
        <f>IFERROR(INDEX(Mitigation!$A$1:$ZZ$5000,MATCH($A19,INDEX(Mitigation!$A$1:$ZZ$5000,0,MATCH($E19,Mitigation!$A$5:$ZZ$5,0)),0),MATCH($E19,Mitigation!$A$5:$ZZ$5,0)+1+X$4-Settings!$C$7),"")</f>
        <v/>
      </c>
    </row>
    <row r="20">
      <c r="A20" s="11">
        <f>LOWER(Settings!$C$4)&amp;"."&amp;$B20&amp;"."&amp;$E20</f>
        <v/>
      </c>
      <c r="B20" s="22" t="inlineStr">
        <is>
          <t>mit.rsub.all.all</t>
        </is>
      </c>
      <c r="C20" s="14">
        <f>IFERROR(INDEX(Mitigation!$H$1:$H$5000,MATCH($A20,INDEX(Mitigation!$A$1:$ZZ$5000,0,MATCH($E20,Mitigation!$A$5:$ZZ$5,0)),0)),"code not found")</f>
        <v/>
      </c>
      <c r="D20" s="14">
        <f>IFERROR(INDEX(Mitigation!$I$1:$I$5000,MATCH($A20,INDEX(Mitigation!$A$1:$ZZ$5000,0,MATCH($E20,Mitigation!$A$5:$ZZ$5,0)),0)),"")</f>
        <v/>
      </c>
      <c r="E20" s="10">
        <f>E19</f>
        <v/>
      </c>
      <c r="F20" s="62">
        <f>IFERROR(INDEX(Mitigation!$A$1:$ZZ$5000,MATCH($A20,INDEX(Mitigation!$A$1:$ZZ$5000,0,MATCH($E20,Mitigation!$A$5:$ZZ$5,0)),0),MATCH($E20,Mitigation!$A$5:$ZZ$5,0)+1+F$4-Settings!$C$7),"")</f>
        <v/>
      </c>
      <c r="G20" s="63">
        <f>IFERROR(INDEX(Mitigation!$A$1:$ZZ$5000,MATCH($A20,INDEX(Mitigation!$A$1:$ZZ$5000,0,MATCH($E20,Mitigation!$A$5:$ZZ$5,0)),0),MATCH($E20,Mitigation!$A$5:$ZZ$5,0)+1+G$4-Settings!$C$7),"")</f>
        <v/>
      </c>
      <c r="H20" s="63">
        <f>IFERROR(INDEX(Mitigation!$A$1:$ZZ$5000,MATCH($A20,INDEX(Mitigation!$A$1:$ZZ$5000,0,MATCH($E20,Mitigation!$A$5:$ZZ$5,0)),0),MATCH($E20,Mitigation!$A$5:$ZZ$5,0)+1+H$4-Settings!$C$7),"")</f>
        <v/>
      </c>
      <c r="I20" s="63">
        <f>IFERROR(INDEX(Mitigation!$A$1:$ZZ$5000,MATCH($A20,INDEX(Mitigation!$A$1:$ZZ$5000,0,MATCH($E20,Mitigation!$A$5:$ZZ$5,0)),0),MATCH($E20,Mitigation!$A$5:$ZZ$5,0)+1+I$4-Settings!$C$7),"")</f>
        <v/>
      </c>
      <c r="J20" s="63">
        <f>IFERROR(INDEX(Mitigation!$A$1:$ZZ$5000,MATCH($A20,INDEX(Mitigation!$A$1:$ZZ$5000,0,MATCH($E20,Mitigation!$A$5:$ZZ$5,0)),0),MATCH($E20,Mitigation!$A$5:$ZZ$5,0)+1+J$4-Settings!$C$7),"")</f>
        <v/>
      </c>
      <c r="K20" s="63">
        <f>IFERROR(INDEX(Mitigation!$A$1:$ZZ$5000,MATCH($A20,INDEX(Mitigation!$A$1:$ZZ$5000,0,MATCH($E20,Mitigation!$A$5:$ZZ$5,0)),0),MATCH($E20,Mitigation!$A$5:$ZZ$5,0)+1+K$4-Settings!$C$7),"")</f>
        <v/>
      </c>
      <c r="L20" s="63">
        <f>IFERROR(INDEX(Mitigation!$A$1:$ZZ$5000,MATCH($A20,INDEX(Mitigation!$A$1:$ZZ$5000,0,MATCH($E20,Mitigation!$A$5:$ZZ$5,0)),0),MATCH($E20,Mitigation!$A$5:$ZZ$5,0)+1+L$4-Settings!$C$7),"")</f>
        <v/>
      </c>
      <c r="M20" s="63">
        <f>IFERROR(INDEX(Mitigation!$A$1:$ZZ$5000,MATCH($A20,INDEX(Mitigation!$A$1:$ZZ$5000,0,MATCH($E20,Mitigation!$A$5:$ZZ$5,0)),0),MATCH($E20,Mitigation!$A$5:$ZZ$5,0)+1+M$4-Settings!$C$7),"")</f>
        <v/>
      </c>
      <c r="N20" s="63">
        <f>IFERROR(INDEX(Mitigation!$A$1:$ZZ$5000,MATCH($A20,INDEX(Mitigation!$A$1:$ZZ$5000,0,MATCH($E20,Mitigation!$A$5:$ZZ$5,0)),0),MATCH($E20,Mitigation!$A$5:$ZZ$5,0)+1+N$4-Settings!$C$7),"")</f>
        <v/>
      </c>
      <c r="O20" s="63">
        <f>IFERROR(INDEX(Mitigation!$A$1:$ZZ$5000,MATCH($A20,INDEX(Mitigation!$A$1:$ZZ$5000,0,MATCH($E20,Mitigation!$A$5:$ZZ$5,0)),0),MATCH($E20,Mitigation!$A$5:$ZZ$5,0)+1+O$4-Settings!$C$7),"")</f>
        <v/>
      </c>
      <c r="P20" s="63">
        <f>IFERROR(INDEX(Mitigation!$A$1:$ZZ$5000,MATCH($A20,INDEX(Mitigation!$A$1:$ZZ$5000,0,MATCH($E20,Mitigation!$A$5:$ZZ$5,0)),0),MATCH($E20,Mitigation!$A$5:$ZZ$5,0)+1+P$4-Settings!$C$7),"")</f>
        <v/>
      </c>
      <c r="Q20" s="63">
        <f>IFERROR(INDEX(Mitigation!$A$1:$ZZ$5000,MATCH($A20,INDEX(Mitigation!$A$1:$ZZ$5000,0,MATCH($E20,Mitigation!$A$5:$ZZ$5,0)),0),MATCH($E20,Mitigation!$A$5:$ZZ$5,0)+1+Q$4-Settings!$C$7),"")</f>
        <v/>
      </c>
      <c r="R20" s="63">
        <f>IFERROR(INDEX(Mitigation!$A$1:$ZZ$5000,MATCH($A20,INDEX(Mitigation!$A$1:$ZZ$5000,0,MATCH($E20,Mitigation!$A$5:$ZZ$5,0)),0),MATCH($E20,Mitigation!$A$5:$ZZ$5,0)+1+R$4-Settings!$C$7),"")</f>
        <v/>
      </c>
      <c r="S20" s="63">
        <f>IFERROR(INDEX(Mitigation!$A$1:$ZZ$5000,MATCH($A20,INDEX(Mitigation!$A$1:$ZZ$5000,0,MATCH($E20,Mitigation!$A$5:$ZZ$5,0)),0),MATCH($E20,Mitigation!$A$5:$ZZ$5,0)+1+S$4-Settings!$C$7),"")</f>
        <v/>
      </c>
      <c r="T20" s="63">
        <f>IFERROR(INDEX(Mitigation!$A$1:$ZZ$5000,MATCH($A20,INDEX(Mitigation!$A$1:$ZZ$5000,0,MATCH($E20,Mitigation!$A$5:$ZZ$5,0)),0),MATCH($E20,Mitigation!$A$5:$ZZ$5,0)+1+T$4-Settings!$C$7),"")</f>
        <v/>
      </c>
      <c r="U20" s="63">
        <f>IFERROR(INDEX(Mitigation!$A$1:$ZZ$5000,MATCH($A20,INDEX(Mitigation!$A$1:$ZZ$5000,0,MATCH($E20,Mitigation!$A$5:$ZZ$5,0)),0),MATCH($E20,Mitigation!$A$5:$ZZ$5,0)+1+U$4-Settings!$C$7),"")</f>
        <v/>
      </c>
      <c r="V20" s="63">
        <f>IFERROR(INDEX(Mitigation!$A$1:$ZZ$5000,MATCH($A20,INDEX(Mitigation!$A$1:$ZZ$5000,0,MATCH($E20,Mitigation!$A$5:$ZZ$5,0)),0),MATCH($E20,Mitigation!$A$5:$ZZ$5,0)+1+V$4-Settings!$C$7),"")</f>
        <v/>
      </c>
      <c r="W20" s="63">
        <f>IFERROR(INDEX(Mitigation!$A$1:$ZZ$5000,MATCH($A20,INDEX(Mitigation!$A$1:$ZZ$5000,0,MATCH($E20,Mitigation!$A$5:$ZZ$5,0)),0),MATCH($E20,Mitigation!$A$5:$ZZ$5,0)+1+W$4-Settings!$C$7),"")</f>
        <v/>
      </c>
      <c r="X20" s="63">
        <f>IFERROR(INDEX(Mitigation!$A$1:$ZZ$5000,MATCH($A20,INDEX(Mitigation!$A$1:$ZZ$5000,0,MATCH($E20,Mitigation!$A$5:$ZZ$5,0)),0),MATCH($E20,Mitigation!$A$5:$ZZ$5,0)+1+X$4-Settings!$C$7),"")</f>
        <v/>
      </c>
    </row>
    <row r="21">
      <c r="A21" s="11">
        <f>LOWER(Settings!$C$4)&amp;"."&amp;$B21&amp;"."&amp;$E21</f>
        <v/>
      </c>
      <c r="B21" s="22" t="inlineStr">
        <is>
          <t>mit.rnew.all.all</t>
        </is>
      </c>
      <c r="C21" s="14">
        <f>IFERROR(INDEX(Mitigation!$H$1:$H$5000,MATCH($A21,INDEX(Mitigation!$A$1:$ZZ$5000,0,MATCH($E21,Mitigation!$A$5:$ZZ$5,0)),0)),"code not found")</f>
        <v/>
      </c>
      <c r="D21" s="14">
        <f>IFERROR(INDEX(Mitigation!$I$1:$I$5000,MATCH($A21,INDEX(Mitigation!$A$1:$ZZ$5000,0,MATCH($E21,Mitigation!$A$5:$ZZ$5,0)),0)),"")</f>
        <v/>
      </c>
      <c r="E21" s="10">
        <f>E20</f>
        <v/>
      </c>
      <c r="F21" s="62">
        <f>IFERROR(INDEX(Mitigation!$A$1:$ZZ$5000,MATCH($A21,INDEX(Mitigation!$A$1:$ZZ$5000,0,MATCH($E21,Mitigation!$A$5:$ZZ$5,0)),0),MATCH($E21,Mitigation!$A$5:$ZZ$5,0)+1+F$4-Settings!$C$7),"")</f>
        <v/>
      </c>
      <c r="G21" s="63">
        <f>IFERROR(INDEX(Mitigation!$A$1:$ZZ$5000,MATCH($A21,INDEX(Mitigation!$A$1:$ZZ$5000,0,MATCH($E21,Mitigation!$A$5:$ZZ$5,0)),0),MATCH($E21,Mitigation!$A$5:$ZZ$5,0)+1+G$4-Settings!$C$7),"")</f>
        <v/>
      </c>
      <c r="H21" s="63">
        <f>IFERROR(INDEX(Mitigation!$A$1:$ZZ$5000,MATCH($A21,INDEX(Mitigation!$A$1:$ZZ$5000,0,MATCH($E21,Mitigation!$A$5:$ZZ$5,0)),0),MATCH($E21,Mitigation!$A$5:$ZZ$5,0)+1+H$4-Settings!$C$7),"")</f>
        <v/>
      </c>
      <c r="I21" s="63">
        <f>IFERROR(INDEX(Mitigation!$A$1:$ZZ$5000,MATCH($A21,INDEX(Mitigation!$A$1:$ZZ$5000,0,MATCH($E21,Mitigation!$A$5:$ZZ$5,0)),0),MATCH($E21,Mitigation!$A$5:$ZZ$5,0)+1+I$4-Settings!$C$7),"")</f>
        <v/>
      </c>
      <c r="J21" s="63">
        <f>IFERROR(INDEX(Mitigation!$A$1:$ZZ$5000,MATCH($A21,INDEX(Mitigation!$A$1:$ZZ$5000,0,MATCH($E21,Mitigation!$A$5:$ZZ$5,0)),0),MATCH($E21,Mitigation!$A$5:$ZZ$5,0)+1+J$4-Settings!$C$7),"")</f>
        <v/>
      </c>
      <c r="K21" s="63">
        <f>IFERROR(INDEX(Mitigation!$A$1:$ZZ$5000,MATCH($A21,INDEX(Mitigation!$A$1:$ZZ$5000,0,MATCH($E21,Mitigation!$A$5:$ZZ$5,0)),0),MATCH($E21,Mitigation!$A$5:$ZZ$5,0)+1+K$4-Settings!$C$7),"")</f>
        <v/>
      </c>
      <c r="L21" s="63">
        <f>IFERROR(INDEX(Mitigation!$A$1:$ZZ$5000,MATCH($A21,INDEX(Mitigation!$A$1:$ZZ$5000,0,MATCH($E21,Mitigation!$A$5:$ZZ$5,0)),0),MATCH($E21,Mitigation!$A$5:$ZZ$5,0)+1+L$4-Settings!$C$7),"")</f>
        <v/>
      </c>
      <c r="M21" s="63">
        <f>IFERROR(INDEX(Mitigation!$A$1:$ZZ$5000,MATCH($A21,INDEX(Mitigation!$A$1:$ZZ$5000,0,MATCH($E21,Mitigation!$A$5:$ZZ$5,0)),0),MATCH($E21,Mitigation!$A$5:$ZZ$5,0)+1+M$4-Settings!$C$7),"")</f>
        <v/>
      </c>
      <c r="N21" s="63">
        <f>IFERROR(INDEX(Mitigation!$A$1:$ZZ$5000,MATCH($A21,INDEX(Mitigation!$A$1:$ZZ$5000,0,MATCH($E21,Mitigation!$A$5:$ZZ$5,0)),0),MATCH($E21,Mitigation!$A$5:$ZZ$5,0)+1+N$4-Settings!$C$7),"")</f>
        <v/>
      </c>
      <c r="O21" s="63">
        <f>IFERROR(INDEX(Mitigation!$A$1:$ZZ$5000,MATCH($A21,INDEX(Mitigation!$A$1:$ZZ$5000,0,MATCH($E21,Mitigation!$A$5:$ZZ$5,0)),0),MATCH($E21,Mitigation!$A$5:$ZZ$5,0)+1+O$4-Settings!$C$7),"")</f>
        <v/>
      </c>
      <c r="P21" s="63">
        <f>IFERROR(INDEX(Mitigation!$A$1:$ZZ$5000,MATCH($A21,INDEX(Mitigation!$A$1:$ZZ$5000,0,MATCH($E21,Mitigation!$A$5:$ZZ$5,0)),0),MATCH($E21,Mitigation!$A$5:$ZZ$5,0)+1+P$4-Settings!$C$7),"")</f>
        <v/>
      </c>
      <c r="Q21" s="63">
        <f>IFERROR(INDEX(Mitigation!$A$1:$ZZ$5000,MATCH($A21,INDEX(Mitigation!$A$1:$ZZ$5000,0,MATCH($E21,Mitigation!$A$5:$ZZ$5,0)),0),MATCH($E21,Mitigation!$A$5:$ZZ$5,0)+1+Q$4-Settings!$C$7),"")</f>
        <v/>
      </c>
      <c r="R21" s="63">
        <f>IFERROR(INDEX(Mitigation!$A$1:$ZZ$5000,MATCH($A21,INDEX(Mitigation!$A$1:$ZZ$5000,0,MATCH($E21,Mitigation!$A$5:$ZZ$5,0)),0),MATCH($E21,Mitigation!$A$5:$ZZ$5,0)+1+R$4-Settings!$C$7),"")</f>
        <v/>
      </c>
      <c r="S21" s="63">
        <f>IFERROR(INDEX(Mitigation!$A$1:$ZZ$5000,MATCH($A21,INDEX(Mitigation!$A$1:$ZZ$5000,0,MATCH($E21,Mitigation!$A$5:$ZZ$5,0)),0),MATCH($E21,Mitigation!$A$5:$ZZ$5,0)+1+S$4-Settings!$C$7),"")</f>
        <v/>
      </c>
      <c r="T21" s="63">
        <f>IFERROR(INDEX(Mitigation!$A$1:$ZZ$5000,MATCH($A21,INDEX(Mitigation!$A$1:$ZZ$5000,0,MATCH($E21,Mitigation!$A$5:$ZZ$5,0)),0),MATCH($E21,Mitigation!$A$5:$ZZ$5,0)+1+T$4-Settings!$C$7),"")</f>
        <v/>
      </c>
      <c r="U21" s="63">
        <f>IFERROR(INDEX(Mitigation!$A$1:$ZZ$5000,MATCH($A21,INDEX(Mitigation!$A$1:$ZZ$5000,0,MATCH($E21,Mitigation!$A$5:$ZZ$5,0)),0),MATCH($E21,Mitigation!$A$5:$ZZ$5,0)+1+U$4-Settings!$C$7),"")</f>
        <v/>
      </c>
      <c r="V21" s="63">
        <f>IFERROR(INDEX(Mitigation!$A$1:$ZZ$5000,MATCH($A21,INDEX(Mitigation!$A$1:$ZZ$5000,0,MATCH($E21,Mitigation!$A$5:$ZZ$5,0)),0),MATCH($E21,Mitigation!$A$5:$ZZ$5,0)+1+V$4-Settings!$C$7),"")</f>
        <v/>
      </c>
      <c r="W21" s="63">
        <f>IFERROR(INDEX(Mitigation!$A$1:$ZZ$5000,MATCH($A21,INDEX(Mitigation!$A$1:$ZZ$5000,0,MATCH($E21,Mitigation!$A$5:$ZZ$5,0)),0),MATCH($E21,Mitigation!$A$5:$ZZ$5,0)+1+W$4-Settings!$C$7),"")</f>
        <v/>
      </c>
      <c r="X21" s="63">
        <f>IFERROR(INDEX(Mitigation!$A$1:$ZZ$5000,MATCH($A21,INDEX(Mitigation!$A$1:$ZZ$5000,0,MATCH($E21,Mitigation!$A$5:$ZZ$5,0)),0),MATCH($E21,Mitigation!$A$5:$ZZ$5,0)+1+X$4-Settings!$C$7),"")</f>
        <v/>
      </c>
    </row>
    <row r="22">
      <c r="A22" s="11">
        <f>LOWER(Settings!$C$4)&amp;"."&amp;$B22&amp;"."&amp;$E22</f>
        <v/>
      </c>
      <c r="B22" s="22" t="inlineStr">
        <is>
          <t>mit.rtot.all.all</t>
        </is>
      </c>
      <c r="C22" s="14">
        <f>IFERROR(INDEX(Mitigation!$H$1:$H$5000,MATCH($A22,INDEX(Mitigation!$A$1:$ZZ$5000,0,MATCH($E22,Mitigation!$A$5:$ZZ$5,0)),0)),"code not found")</f>
        <v/>
      </c>
      <c r="D22" s="14">
        <f>IFERROR(INDEX(Mitigation!$I$1:$I$5000,MATCH($A22,INDEX(Mitigation!$A$1:$ZZ$5000,0,MATCH($E22,Mitigation!$A$5:$ZZ$5,0)),0)),"")</f>
        <v/>
      </c>
      <c r="E22" s="10">
        <f>E21</f>
        <v/>
      </c>
      <c r="F22" s="62">
        <f>IFERROR(INDEX(Mitigation!$A$1:$ZZ$5000,MATCH($A22,INDEX(Mitigation!$A$1:$ZZ$5000,0,MATCH($E22,Mitigation!$A$5:$ZZ$5,0)),0),MATCH($E22,Mitigation!$A$5:$ZZ$5,0)+1+F$4-Settings!$C$7),"")</f>
        <v/>
      </c>
      <c r="G22" s="63">
        <f>IFERROR(INDEX(Mitigation!$A$1:$ZZ$5000,MATCH($A22,INDEX(Mitigation!$A$1:$ZZ$5000,0,MATCH($E22,Mitigation!$A$5:$ZZ$5,0)),0),MATCH($E22,Mitigation!$A$5:$ZZ$5,0)+1+G$4-Settings!$C$7),"")</f>
        <v/>
      </c>
      <c r="H22" s="63">
        <f>IFERROR(INDEX(Mitigation!$A$1:$ZZ$5000,MATCH($A22,INDEX(Mitigation!$A$1:$ZZ$5000,0,MATCH($E22,Mitigation!$A$5:$ZZ$5,0)),0),MATCH($E22,Mitigation!$A$5:$ZZ$5,0)+1+H$4-Settings!$C$7),"")</f>
        <v/>
      </c>
      <c r="I22" s="63">
        <f>IFERROR(INDEX(Mitigation!$A$1:$ZZ$5000,MATCH($A22,INDEX(Mitigation!$A$1:$ZZ$5000,0,MATCH($E22,Mitigation!$A$5:$ZZ$5,0)),0),MATCH($E22,Mitigation!$A$5:$ZZ$5,0)+1+I$4-Settings!$C$7),"")</f>
        <v/>
      </c>
      <c r="J22" s="63">
        <f>IFERROR(INDEX(Mitigation!$A$1:$ZZ$5000,MATCH($A22,INDEX(Mitigation!$A$1:$ZZ$5000,0,MATCH($E22,Mitigation!$A$5:$ZZ$5,0)),0),MATCH($E22,Mitigation!$A$5:$ZZ$5,0)+1+J$4-Settings!$C$7),"")</f>
        <v/>
      </c>
      <c r="K22" s="63">
        <f>IFERROR(INDEX(Mitigation!$A$1:$ZZ$5000,MATCH($A22,INDEX(Mitigation!$A$1:$ZZ$5000,0,MATCH($E22,Mitigation!$A$5:$ZZ$5,0)),0),MATCH($E22,Mitigation!$A$5:$ZZ$5,0)+1+K$4-Settings!$C$7),"")</f>
        <v/>
      </c>
      <c r="L22" s="63">
        <f>IFERROR(INDEX(Mitigation!$A$1:$ZZ$5000,MATCH($A22,INDEX(Mitigation!$A$1:$ZZ$5000,0,MATCH($E22,Mitigation!$A$5:$ZZ$5,0)),0),MATCH($E22,Mitigation!$A$5:$ZZ$5,0)+1+L$4-Settings!$C$7),"")</f>
        <v/>
      </c>
      <c r="M22" s="63">
        <f>IFERROR(INDEX(Mitigation!$A$1:$ZZ$5000,MATCH($A22,INDEX(Mitigation!$A$1:$ZZ$5000,0,MATCH($E22,Mitigation!$A$5:$ZZ$5,0)),0),MATCH($E22,Mitigation!$A$5:$ZZ$5,0)+1+M$4-Settings!$C$7),"")</f>
        <v/>
      </c>
      <c r="N22" s="63">
        <f>IFERROR(INDEX(Mitigation!$A$1:$ZZ$5000,MATCH($A22,INDEX(Mitigation!$A$1:$ZZ$5000,0,MATCH($E22,Mitigation!$A$5:$ZZ$5,0)),0),MATCH($E22,Mitigation!$A$5:$ZZ$5,0)+1+N$4-Settings!$C$7),"")</f>
        <v/>
      </c>
      <c r="O22" s="63">
        <f>IFERROR(INDEX(Mitigation!$A$1:$ZZ$5000,MATCH($A22,INDEX(Mitigation!$A$1:$ZZ$5000,0,MATCH($E22,Mitigation!$A$5:$ZZ$5,0)),0),MATCH($E22,Mitigation!$A$5:$ZZ$5,0)+1+O$4-Settings!$C$7),"")</f>
        <v/>
      </c>
      <c r="P22" s="63">
        <f>IFERROR(INDEX(Mitigation!$A$1:$ZZ$5000,MATCH($A22,INDEX(Mitigation!$A$1:$ZZ$5000,0,MATCH($E22,Mitigation!$A$5:$ZZ$5,0)),0),MATCH($E22,Mitigation!$A$5:$ZZ$5,0)+1+P$4-Settings!$C$7),"")</f>
        <v/>
      </c>
      <c r="Q22" s="63">
        <f>IFERROR(INDEX(Mitigation!$A$1:$ZZ$5000,MATCH($A22,INDEX(Mitigation!$A$1:$ZZ$5000,0,MATCH($E22,Mitigation!$A$5:$ZZ$5,0)),0),MATCH($E22,Mitigation!$A$5:$ZZ$5,0)+1+Q$4-Settings!$C$7),"")</f>
        <v/>
      </c>
      <c r="R22" s="63">
        <f>IFERROR(INDEX(Mitigation!$A$1:$ZZ$5000,MATCH($A22,INDEX(Mitigation!$A$1:$ZZ$5000,0,MATCH($E22,Mitigation!$A$5:$ZZ$5,0)),0),MATCH($E22,Mitigation!$A$5:$ZZ$5,0)+1+R$4-Settings!$C$7),"")</f>
        <v/>
      </c>
      <c r="S22" s="63">
        <f>IFERROR(INDEX(Mitigation!$A$1:$ZZ$5000,MATCH($A22,INDEX(Mitigation!$A$1:$ZZ$5000,0,MATCH($E22,Mitigation!$A$5:$ZZ$5,0)),0),MATCH($E22,Mitigation!$A$5:$ZZ$5,0)+1+S$4-Settings!$C$7),"")</f>
        <v/>
      </c>
      <c r="T22" s="63">
        <f>IFERROR(INDEX(Mitigation!$A$1:$ZZ$5000,MATCH($A22,INDEX(Mitigation!$A$1:$ZZ$5000,0,MATCH($E22,Mitigation!$A$5:$ZZ$5,0)),0),MATCH($E22,Mitigation!$A$5:$ZZ$5,0)+1+T$4-Settings!$C$7),"")</f>
        <v/>
      </c>
      <c r="U22" s="63">
        <f>IFERROR(INDEX(Mitigation!$A$1:$ZZ$5000,MATCH($A22,INDEX(Mitigation!$A$1:$ZZ$5000,0,MATCH($E22,Mitigation!$A$5:$ZZ$5,0)),0),MATCH($E22,Mitigation!$A$5:$ZZ$5,0)+1+U$4-Settings!$C$7),"")</f>
        <v/>
      </c>
      <c r="V22" s="63">
        <f>IFERROR(INDEX(Mitigation!$A$1:$ZZ$5000,MATCH($A22,INDEX(Mitigation!$A$1:$ZZ$5000,0,MATCH($E22,Mitigation!$A$5:$ZZ$5,0)),0),MATCH($E22,Mitigation!$A$5:$ZZ$5,0)+1+V$4-Settings!$C$7),"")</f>
        <v/>
      </c>
      <c r="W22" s="63">
        <f>IFERROR(INDEX(Mitigation!$A$1:$ZZ$5000,MATCH($A22,INDEX(Mitigation!$A$1:$ZZ$5000,0,MATCH($E22,Mitigation!$A$5:$ZZ$5,0)),0),MATCH($E22,Mitigation!$A$5:$ZZ$5,0)+1+W$4-Settings!$C$7),"")</f>
        <v/>
      </c>
      <c r="X22" s="63">
        <f>IFERROR(INDEX(Mitigation!$A$1:$ZZ$5000,MATCH($A22,INDEX(Mitigation!$A$1:$ZZ$5000,0,MATCH($E22,Mitigation!$A$5:$ZZ$5,0)),0),MATCH($E22,Mitigation!$A$5:$ZZ$5,0)+1+X$4-Settings!$C$7),"")</f>
        <v/>
      </c>
    </row>
    <row r="23">
      <c r="A23" s="11">
        <f>LOWER(Settings!$C$4)&amp;"."&amp;$B23&amp;"."&amp;$E23</f>
        <v/>
      </c>
      <c r="B23" s="22" t="inlineStr">
        <is>
          <t>mit.rtot.chg.all.all</t>
        </is>
      </c>
      <c r="C23" s="14">
        <f>IFERROR(INDEX(Mitigation!$H$1:$H$5000,MATCH($A23,INDEX(Mitigation!$A$1:$ZZ$5000,0,MATCH($E23,Mitigation!$A$5:$ZZ$5,0)),0)),"code not found")</f>
        <v/>
      </c>
      <c r="D23" s="14">
        <f>IFERROR(INDEX(Mitigation!$I$1:$I$5000,MATCH($A23,INDEX(Mitigation!$A$1:$ZZ$5000,0,MATCH($E23,Mitigation!$A$5:$ZZ$5,0)),0)),"")</f>
        <v/>
      </c>
      <c r="E23" s="10">
        <f>E22</f>
        <v/>
      </c>
      <c r="F23" s="62">
        <f>IFERROR(INDEX(Mitigation!$A$1:$ZZ$5000,MATCH($A23,INDEX(Mitigation!$A$1:$ZZ$5000,0,MATCH($E23,Mitigation!$A$5:$ZZ$5,0)),0),MATCH($E23,Mitigation!$A$5:$ZZ$5,0)+1+F$4-Settings!$C$7),"")</f>
        <v/>
      </c>
      <c r="G23" s="63">
        <f>IFERROR(INDEX(Mitigation!$A$1:$ZZ$5000,MATCH($A23,INDEX(Mitigation!$A$1:$ZZ$5000,0,MATCH($E23,Mitigation!$A$5:$ZZ$5,0)),0),MATCH($E23,Mitigation!$A$5:$ZZ$5,0)+1+G$4-Settings!$C$7),"")</f>
        <v/>
      </c>
      <c r="H23" s="63">
        <f>IFERROR(INDEX(Mitigation!$A$1:$ZZ$5000,MATCH($A23,INDEX(Mitigation!$A$1:$ZZ$5000,0,MATCH($E23,Mitigation!$A$5:$ZZ$5,0)),0),MATCH($E23,Mitigation!$A$5:$ZZ$5,0)+1+H$4-Settings!$C$7),"")</f>
        <v/>
      </c>
      <c r="I23" s="63">
        <f>IFERROR(INDEX(Mitigation!$A$1:$ZZ$5000,MATCH($A23,INDEX(Mitigation!$A$1:$ZZ$5000,0,MATCH($E23,Mitigation!$A$5:$ZZ$5,0)),0),MATCH($E23,Mitigation!$A$5:$ZZ$5,0)+1+I$4-Settings!$C$7),"")</f>
        <v/>
      </c>
      <c r="J23" s="63">
        <f>IFERROR(INDEX(Mitigation!$A$1:$ZZ$5000,MATCH($A23,INDEX(Mitigation!$A$1:$ZZ$5000,0,MATCH($E23,Mitigation!$A$5:$ZZ$5,0)),0),MATCH($E23,Mitigation!$A$5:$ZZ$5,0)+1+J$4-Settings!$C$7),"")</f>
        <v/>
      </c>
      <c r="K23" s="63">
        <f>IFERROR(INDEX(Mitigation!$A$1:$ZZ$5000,MATCH($A23,INDEX(Mitigation!$A$1:$ZZ$5000,0,MATCH($E23,Mitigation!$A$5:$ZZ$5,0)),0),MATCH($E23,Mitigation!$A$5:$ZZ$5,0)+1+K$4-Settings!$C$7),"")</f>
        <v/>
      </c>
      <c r="L23" s="63">
        <f>IFERROR(INDEX(Mitigation!$A$1:$ZZ$5000,MATCH($A23,INDEX(Mitigation!$A$1:$ZZ$5000,0,MATCH($E23,Mitigation!$A$5:$ZZ$5,0)),0),MATCH($E23,Mitigation!$A$5:$ZZ$5,0)+1+L$4-Settings!$C$7),"")</f>
        <v/>
      </c>
      <c r="M23" s="63">
        <f>IFERROR(INDEX(Mitigation!$A$1:$ZZ$5000,MATCH($A23,INDEX(Mitigation!$A$1:$ZZ$5000,0,MATCH($E23,Mitigation!$A$5:$ZZ$5,0)),0),MATCH($E23,Mitigation!$A$5:$ZZ$5,0)+1+M$4-Settings!$C$7),"")</f>
        <v/>
      </c>
      <c r="N23" s="63">
        <f>IFERROR(INDEX(Mitigation!$A$1:$ZZ$5000,MATCH($A23,INDEX(Mitigation!$A$1:$ZZ$5000,0,MATCH($E23,Mitigation!$A$5:$ZZ$5,0)),0),MATCH($E23,Mitigation!$A$5:$ZZ$5,0)+1+N$4-Settings!$C$7),"")</f>
        <v/>
      </c>
      <c r="O23" s="63">
        <f>IFERROR(INDEX(Mitigation!$A$1:$ZZ$5000,MATCH($A23,INDEX(Mitigation!$A$1:$ZZ$5000,0,MATCH($E23,Mitigation!$A$5:$ZZ$5,0)),0),MATCH($E23,Mitigation!$A$5:$ZZ$5,0)+1+O$4-Settings!$C$7),"")</f>
        <v/>
      </c>
      <c r="P23" s="63">
        <f>IFERROR(INDEX(Mitigation!$A$1:$ZZ$5000,MATCH($A23,INDEX(Mitigation!$A$1:$ZZ$5000,0,MATCH($E23,Mitigation!$A$5:$ZZ$5,0)),0),MATCH($E23,Mitigation!$A$5:$ZZ$5,0)+1+P$4-Settings!$C$7),"")</f>
        <v/>
      </c>
      <c r="Q23" s="63">
        <f>IFERROR(INDEX(Mitigation!$A$1:$ZZ$5000,MATCH($A23,INDEX(Mitigation!$A$1:$ZZ$5000,0,MATCH($E23,Mitigation!$A$5:$ZZ$5,0)),0),MATCH($E23,Mitigation!$A$5:$ZZ$5,0)+1+Q$4-Settings!$C$7),"")</f>
        <v/>
      </c>
      <c r="R23" s="63">
        <f>IFERROR(INDEX(Mitigation!$A$1:$ZZ$5000,MATCH($A23,INDEX(Mitigation!$A$1:$ZZ$5000,0,MATCH($E23,Mitigation!$A$5:$ZZ$5,0)),0),MATCH($E23,Mitigation!$A$5:$ZZ$5,0)+1+R$4-Settings!$C$7),"")</f>
        <v/>
      </c>
      <c r="S23" s="63">
        <f>IFERROR(INDEX(Mitigation!$A$1:$ZZ$5000,MATCH($A23,INDEX(Mitigation!$A$1:$ZZ$5000,0,MATCH($E23,Mitigation!$A$5:$ZZ$5,0)),0),MATCH($E23,Mitigation!$A$5:$ZZ$5,0)+1+S$4-Settings!$C$7),"")</f>
        <v/>
      </c>
      <c r="T23" s="63">
        <f>IFERROR(INDEX(Mitigation!$A$1:$ZZ$5000,MATCH($A23,INDEX(Mitigation!$A$1:$ZZ$5000,0,MATCH($E23,Mitigation!$A$5:$ZZ$5,0)),0),MATCH($E23,Mitigation!$A$5:$ZZ$5,0)+1+T$4-Settings!$C$7),"")</f>
        <v/>
      </c>
      <c r="U23" s="63">
        <f>IFERROR(INDEX(Mitigation!$A$1:$ZZ$5000,MATCH($A23,INDEX(Mitigation!$A$1:$ZZ$5000,0,MATCH($E23,Mitigation!$A$5:$ZZ$5,0)),0),MATCH($E23,Mitigation!$A$5:$ZZ$5,0)+1+U$4-Settings!$C$7),"")</f>
        <v/>
      </c>
      <c r="V23" s="63">
        <f>IFERROR(INDEX(Mitigation!$A$1:$ZZ$5000,MATCH($A23,INDEX(Mitigation!$A$1:$ZZ$5000,0,MATCH($E23,Mitigation!$A$5:$ZZ$5,0)),0),MATCH($E23,Mitigation!$A$5:$ZZ$5,0)+1+V$4-Settings!$C$7),"")</f>
        <v/>
      </c>
      <c r="W23" s="63">
        <f>IFERROR(INDEX(Mitigation!$A$1:$ZZ$5000,MATCH($A23,INDEX(Mitigation!$A$1:$ZZ$5000,0,MATCH($E23,Mitigation!$A$5:$ZZ$5,0)),0),MATCH($E23,Mitigation!$A$5:$ZZ$5,0)+1+W$4-Settings!$C$7),"")</f>
        <v/>
      </c>
      <c r="X23" s="63">
        <f>IFERROR(INDEX(Mitigation!$A$1:$ZZ$5000,MATCH($A23,INDEX(Mitigation!$A$1:$ZZ$5000,0,MATCH($E23,Mitigation!$A$5:$ZZ$5,0)),0),MATCH($E23,Mitigation!$A$5:$ZZ$5,0)+1+X$4-Settings!$C$7),"")</f>
        <v/>
      </c>
    </row>
    <row r="24">
      <c r="A24" s="11">
        <f>LOWER(Settings!$C$4)&amp;"."&amp;$B24&amp;"."&amp;$E24</f>
        <v/>
      </c>
      <c r="B24" s="22" t="inlineStr">
        <is>
          <t>mit.cptraj</t>
        </is>
      </c>
      <c r="C24" s="14">
        <f>IFERROR(INDEX(Mitigation!$H$1:$H$5000,MATCH($A24,INDEX(Mitigation!$A$1:$ZZ$5000,0,MATCH($E24,Mitigation!$A$5:$ZZ$5,0)),0)),"code not found")</f>
        <v/>
      </c>
      <c r="D24" s="14">
        <f>IFERROR(INDEX(Mitigation!$I$1:$I$5000,MATCH($A24,INDEX(Mitigation!$A$1:$ZZ$5000,0,MATCH($E24,Mitigation!$A$5:$ZZ$5,0)),0)),"")</f>
        <v/>
      </c>
      <c r="E24" s="10">
        <f>E23</f>
        <v/>
      </c>
      <c r="F24" s="23">
        <f>IFERROR(INDEX(Mitigation!$A$1:$ZZ$5000,MATCH($A24,INDEX(Mitigation!$A$1:$ZZ$5000,0,MATCH($E24,Mitigation!$A$5:$ZZ$5,0)),0),MATCH($E24,Mitigation!$A$5:$ZZ$5,0)+1+F$4-Settings!$C$7),"")</f>
        <v/>
      </c>
      <c r="G24" s="24">
        <f>IFERROR(INDEX(Mitigation!$A$1:$ZZ$5000,MATCH($A24,INDEX(Mitigation!$A$1:$ZZ$5000,0,MATCH($E24,Mitigation!$A$5:$ZZ$5,0)),0),MATCH($E24,Mitigation!$A$5:$ZZ$5,0)+1+G$4-Settings!$C$7),"")</f>
        <v/>
      </c>
      <c r="H24" s="24">
        <f>IFERROR(INDEX(Mitigation!$A$1:$ZZ$5000,MATCH($A24,INDEX(Mitigation!$A$1:$ZZ$5000,0,MATCH($E24,Mitigation!$A$5:$ZZ$5,0)),0),MATCH($E24,Mitigation!$A$5:$ZZ$5,0)+1+H$4-Settings!$C$7),"")</f>
        <v/>
      </c>
      <c r="I24" s="24">
        <f>IFERROR(INDEX(Mitigation!$A$1:$ZZ$5000,MATCH($A24,INDEX(Mitigation!$A$1:$ZZ$5000,0,MATCH($E24,Mitigation!$A$5:$ZZ$5,0)),0),MATCH($E24,Mitigation!$A$5:$ZZ$5,0)+1+I$4-Settings!$C$7),"")</f>
        <v/>
      </c>
      <c r="J24" s="24">
        <f>IFERROR(INDEX(Mitigation!$A$1:$ZZ$5000,MATCH($A24,INDEX(Mitigation!$A$1:$ZZ$5000,0,MATCH($E24,Mitigation!$A$5:$ZZ$5,0)),0),MATCH($E24,Mitigation!$A$5:$ZZ$5,0)+1+J$4-Settings!$C$7),"")</f>
        <v/>
      </c>
      <c r="K24" s="24">
        <f>IFERROR(INDEX(Mitigation!$A$1:$ZZ$5000,MATCH($A24,INDEX(Mitigation!$A$1:$ZZ$5000,0,MATCH($E24,Mitigation!$A$5:$ZZ$5,0)),0),MATCH($E24,Mitigation!$A$5:$ZZ$5,0)+1+K$4-Settings!$C$7),"")</f>
        <v/>
      </c>
      <c r="L24" s="24">
        <f>IFERROR(INDEX(Mitigation!$A$1:$ZZ$5000,MATCH($A24,INDEX(Mitigation!$A$1:$ZZ$5000,0,MATCH($E24,Mitigation!$A$5:$ZZ$5,0)),0),MATCH($E24,Mitigation!$A$5:$ZZ$5,0)+1+L$4-Settings!$C$7),"")</f>
        <v/>
      </c>
      <c r="M24" s="24">
        <f>IFERROR(INDEX(Mitigation!$A$1:$ZZ$5000,MATCH($A24,INDEX(Mitigation!$A$1:$ZZ$5000,0,MATCH($E24,Mitigation!$A$5:$ZZ$5,0)),0),MATCH($E24,Mitigation!$A$5:$ZZ$5,0)+1+M$4-Settings!$C$7),"")</f>
        <v/>
      </c>
      <c r="N24" s="24">
        <f>IFERROR(INDEX(Mitigation!$A$1:$ZZ$5000,MATCH($A24,INDEX(Mitigation!$A$1:$ZZ$5000,0,MATCH($E24,Mitigation!$A$5:$ZZ$5,0)),0),MATCH($E24,Mitigation!$A$5:$ZZ$5,0)+1+N$4-Settings!$C$7),"")</f>
        <v/>
      </c>
      <c r="O24" s="24">
        <f>IFERROR(INDEX(Mitigation!$A$1:$ZZ$5000,MATCH($A24,INDEX(Mitigation!$A$1:$ZZ$5000,0,MATCH($E24,Mitigation!$A$5:$ZZ$5,0)),0),MATCH($E24,Mitigation!$A$5:$ZZ$5,0)+1+O$4-Settings!$C$7),"")</f>
        <v/>
      </c>
      <c r="P24" s="24">
        <f>IFERROR(INDEX(Mitigation!$A$1:$ZZ$5000,MATCH($A24,INDEX(Mitigation!$A$1:$ZZ$5000,0,MATCH($E24,Mitigation!$A$5:$ZZ$5,0)),0),MATCH($E24,Mitigation!$A$5:$ZZ$5,0)+1+P$4-Settings!$C$7),"")</f>
        <v/>
      </c>
      <c r="Q24" s="24">
        <f>IFERROR(INDEX(Mitigation!$A$1:$ZZ$5000,MATCH($A24,INDEX(Mitigation!$A$1:$ZZ$5000,0,MATCH($E24,Mitigation!$A$5:$ZZ$5,0)),0),MATCH($E24,Mitigation!$A$5:$ZZ$5,0)+1+Q$4-Settings!$C$7),"")</f>
        <v/>
      </c>
      <c r="R24" s="24">
        <f>IFERROR(INDEX(Mitigation!$A$1:$ZZ$5000,MATCH($A24,INDEX(Mitigation!$A$1:$ZZ$5000,0,MATCH($E24,Mitigation!$A$5:$ZZ$5,0)),0),MATCH($E24,Mitigation!$A$5:$ZZ$5,0)+1+R$4-Settings!$C$7),"")</f>
        <v/>
      </c>
      <c r="S24" s="24">
        <f>IFERROR(INDEX(Mitigation!$A$1:$ZZ$5000,MATCH($A24,INDEX(Mitigation!$A$1:$ZZ$5000,0,MATCH($E24,Mitigation!$A$5:$ZZ$5,0)),0),MATCH($E24,Mitigation!$A$5:$ZZ$5,0)+1+S$4-Settings!$C$7),"")</f>
        <v/>
      </c>
      <c r="T24" s="24">
        <f>IFERROR(INDEX(Mitigation!$A$1:$ZZ$5000,MATCH($A24,INDEX(Mitigation!$A$1:$ZZ$5000,0,MATCH($E24,Mitigation!$A$5:$ZZ$5,0)),0),MATCH($E24,Mitigation!$A$5:$ZZ$5,0)+1+T$4-Settings!$C$7),"")</f>
        <v/>
      </c>
      <c r="U24" s="24">
        <f>IFERROR(INDEX(Mitigation!$A$1:$ZZ$5000,MATCH($A24,INDEX(Mitigation!$A$1:$ZZ$5000,0,MATCH($E24,Mitigation!$A$5:$ZZ$5,0)),0),MATCH($E24,Mitigation!$A$5:$ZZ$5,0)+1+U$4-Settings!$C$7),"")</f>
        <v/>
      </c>
      <c r="V24" s="24">
        <f>IFERROR(INDEX(Mitigation!$A$1:$ZZ$5000,MATCH($A24,INDEX(Mitigation!$A$1:$ZZ$5000,0,MATCH($E24,Mitigation!$A$5:$ZZ$5,0)),0),MATCH($E24,Mitigation!$A$5:$ZZ$5,0)+1+V$4-Settings!$C$7),"")</f>
        <v/>
      </c>
      <c r="W24" s="24">
        <f>IFERROR(INDEX(Mitigation!$A$1:$ZZ$5000,MATCH($A24,INDEX(Mitigation!$A$1:$ZZ$5000,0,MATCH($E24,Mitigation!$A$5:$ZZ$5,0)),0),MATCH($E24,Mitigation!$A$5:$ZZ$5,0)+1+W$4-Settings!$C$7),"")</f>
        <v/>
      </c>
      <c r="X24" s="24">
        <f>IFERROR(INDEX(Mitigation!$A$1:$ZZ$5000,MATCH($A24,INDEX(Mitigation!$A$1:$ZZ$5000,0,MATCH($E24,Mitigation!$A$5:$ZZ$5,0)),0),MATCH($E24,Mitigation!$A$5:$ZZ$5,0)+1+X$4-Settings!$C$7),"")</f>
        <v/>
      </c>
    </row>
    <row r="25">
      <c r="A25" s="11">
        <f>LOWER(Settings!$C$4)&amp;"."&amp;$B25&amp;"."&amp;$E25</f>
        <v/>
      </c>
      <c r="B25" s="22" t="inlineStr">
        <is>
          <t>mit.ets.p</t>
        </is>
      </c>
      <c r="C25" s="14">
        <f>IFERROR(INDEX(Mitigation!$H$1:$H$5000,MATCH($A25,INDEX(Mitigation!$A$1:$ZZ$5000,0,MATCH($E25,Mitigation!$A$5:$ZZ$5,0)),0)),"code not found")</f>
        <v/>
      </c>
      <c r="D25" s="14">
        <f>IFERROR(INDEX(Mitigation!$I$1:$I$5000,MATCH($A25,INDEX(Mitigation!$A$1:$ZZ$5000,0,MATCH($E25,Mitigation!$A$5:$ZZ$5,0)),0)),"")</f>
        <v/>
      </c>
      <c r="E25" s="10">
        <f>E24</f>
        <v/>
      </c>
      <c r="F25" s="23">
        <f>IFERROR(INDEX(Mitigation!$A$1:$ZZ$5000,MATCH($A25,INDEX(Mitigation!$A$1:$ZZ$5000,0,MATCH($E25,Mitigation!$A$5:$ZZ$5,0)),0),MATCH($E25,Mitigation!$A$5:$ZZ$5,0)+1+F$4-Settings!$C$7),"")</f>
        <v/>
      </c>
      <c r="G25" s="24">
        <f>IFERROR(INDEX(Mitigation!$A$1:$ZZ$5000,MATCH($A25,INDEX(Mitigation!$A$1:$ZZ$5000,0,MATCH($E25,Mitigation!$A$5:$ZZ$5,0)),0),MATCH($E25,Mitigation!$A$5:$ZZ$5,0)+1+G$4-Settings!$C$7),"")</f>
        <v/>
      </c>
      <c r="H25" s="24">
        <f>IFERROR(INDEX(Mitigation!$A$1:$ZZ$5000,MATCH($A25,INDEX(Mitigation!$A$1:$ZZ$5000,0,MATCH($E25,Mitigation!$A$5:$ZZ$5,0)),0),MATCH($E25,Mitigation!$A$5:$ZZ$5,0)+1+H$4-Settings!$C$7),"")</f>
        <v/>
      </c>
      <c r="I25" s="24">
        <f>IFERROR(INDEX(Mitigation!$A$1:$ZZ$5000,MATCH($A25,INDEX(Mitigation!$A$1:$ZZ$5000,0,MATCH($E25,Mitigation!$A$5:$ZZ$5,0)),0),MATCH($E25,Mitigation!$A$5:$ZZ$5,0)+1+I$4-Settings!$C$7),"")</f>
        <v/>
      </c>
      <c r="J25" s="24">
        <f>IFERROR(INDEX(Mitigation!$A$1:$ZZ$5000,MATCH($A25,INDEX(Mitigation!$A$1:$ZZ$5000,0,MATCH($E25,Mitigation!$A$5:$ZZ$5,0)),0),MATCH($E25,Mitigation!$A$5:$ZZ$5,0)+1+J$4-Settings!$C$7),"")</f>
        <v/>
      </c>
      <c r="K25" s="24">
        <f>IFERROR(INDEX(Mitigation!$A$1:$ZZ$5000,MATCH($A25,INDEX(Mitigation!$A$1:$ZZ$5000,0,MATCH($E25,Mitigation!$A$5:$ZZ$5,0)),0),MATCH($E25,Mitigation!$A$5:$ZZ$5,0)+1+K$4-Settings!$C$7),"")</f>
        <v/>
      </c>
      <c r="L25" s="24">
        <f>IFERROR(INDEX(Mitigation!$A$1:$ZZ$5000,MATCH($A25,INDEX(Mitigation!$A$1:$ZZ$5000,0,MATCH($E25,Mitigation!$A$5:$ZZ$5,0)),0),MATCH($E25,Mitigation!$A$5:$ZZ$5,0)+1+L$4-Settings!$C$7),"")</f>
        <v/>
      </c>
      <c r="M25" s="24">
        <f>IFERROR(INDEX(Mitigation!$A$1:$ZZ$5000,MATCH($A25,INDEX(Mitigation!$A$1:$ZZ$5000,0,MATCH($E25,Mitigation!$A$5:$ZZ$5,0)),0),MATCH($E25,Mitigation!$A$5:$ZZ$5,0)+1+M$4-Settings!$C$7),"")</f>
        <v/>
      </c>
      <c r="N25" s="24">
        <f>IFERROR(INDEX(Mitigation!$A$1:$ZZ$5000,MATCH($A25,INDEX(Mitigation!$A$1:$ZZ$5000,0,MATCH($E25,Mitigation!$A$5:$ZZ$5,0)),0),MATCH($E25,Mitigation!$A$5:$ZZ$5,0)+1+N$4-Settings!$C$7),"")</f>
        <v/>
      </c>
      <c r="O25" s="24">
        <f>IFERROR(INDEX(Mitigation!$A$1:$ZZ$5000,MATCH($A25,INDEX(Mitigation!$A$1:$ZZ$5000,0,MATCH($E25,Mitigation!$A$5:$ZZ$5,0)),0),MATCH($E25,Mitigation!$A$5:$ZZ$5,0)+1+O$4-Settings!$C$7),"")</f>
        <v/>
      </c>
      <c r="P25" s="24">
        <f>IFERROR(INDEX(Mitigation!$A$1:$ZZ$5000,MATCH($A25,INDEX(Mitigation!$A$1:$ZZ$5000,0,MATCH($E25,Mitigation!$A$5:$ZZ$5,0)),0),MATCH($E25,Mitigation!$A$5:$ZZ$5,0)+1+P$4-Settings!$C$7),"")</f>
        <v/>
      </c>
      <c r="Q25" s="24">
        <f>IFERROR(INDEX(Mitigation!$A$1:$ZZ$5000,MATCH($A25,INDEX(Mitigation!$A$1:$ZZ$5000,0,MATCH($E25,Mitigation!$A$5:$ZZ$5,0)),0),MATCH($E25,Mitigation!$A$5:$ZZ$5,0)+1+Q$4-Settings!$C$7),"")</f>
        <v/>
      </c>
      <c r="R25" s="24">
        <f>IFERROR(INDEX(Mitigation!$A$1:$ZZ$5000,MATCH($A25,INDEX(Mitigation!$A$1:$ZZ$5000,0,MATCH($E25,Mitigation!$A$5:$ZZ$5,0)),0),MATCH($E25,Mitigation!$A$5:$ZZ$5,0)+1+R$4-Settings!$C$7),"")</f>
        <v/>
      </c>
      <c r="S25" s="24">
        <f>IFERROR(INDEX(Mitigation!$A$1:$ZZ$5000,MATCH($A25,INDEX(Mitigation!$A$1:$ZZ$5000,0,MATCH($E25,Mitigation!$A$5:$ZZ$5,0)),0),MATCH($E25,Mitigation!$A$5:$ZZ$5,0)+1+S$4-Settings!$C$7),"")</f>
        <v/>
      </c>
      <c r="T25" s="24">
        <f>IFERROR(INDEX(Mitigation!$A$1:$ZZ$5000,MATCH($A25,INDEX(Mitigation!$A$1:$ZZ$5000,0,MATCH($E25,Mitigation!$A$5:$ZZ$5,0)),0),MATCH($E25,Mitigation!$A$5:$ZZ$5,0)+1+T$4-Settings!$C$7),"")</f>
        <v/>
      </c>
      <c r="U25" s="24">
        <f>IFERROR(INDEX(Mitigation!$A$1:$ZZ$5000,MATCH($A25,INDEX(Mitigation!$A$1:$ZZ$5000,0,MATCH($E25,Mitigation!$A$5:$ZZ$5,0)),0),MATCH($E25,Mitigation!$A$5:$ZZ$5,0)+1+U$4-Settings!$C$7),"")</f>
        <v/>
      </c>
      <c r="V25" s="24">
        <f>IFERROR(INDEX(Mitigation!$A$1:$ZZ$5000,MATCH($A25,INDEX(Mitigation!$A$1:$ZZ$5000,0,MATCH($E25,Mitigation!$A$5:$ZZ$5,0)),0),MATCH($E25,Mitigation!$A$5:$ZZ$5,0)+1+V$4-Settings!$C$7),"")</f>
        <v/>
      </c>
      <c r="W25" s="24">
        <f>IFERROR(INDEX(Mitigation!$A$1:$ZZ$5000,MATCH($A25,INDEX(Mitigation!$A$1:$ZZ$5000,0,MATCH($E25,Mitigation!$A$5:$ZZ$5,0)),0),MATCH($E25,Mitigation!$A$5:$ZZ$5,0)+1+W$4-Settings!$C$7),"")</f>
        <v/>
      </c>
      <c r="X25" s="24">
        <f>IFERROR(INDEX(Mitigation!$A$1:$ZZ$5000,MATCH($A25,INDEX(Mitigation!$A$1:$ZZ$5000,0,MATCH($E25,Mitigation!$A$5:$ZZ$5,0)),0),MATCH($E25,Mitigation!$A$5:$ZZ$5,0)+1+X$4-Settings!$C$7),"")</f>
        <v/>
      </c>
    </row>
    <row r="26">
      <c r="A26" s="11">
        <f>LOWER(Settings!$C$4)&amp;"."&amp;$B26&amp;"."&amp;$E26</f>
        <v/>
      </c>
      <c r="B26" s="22" t="inlineStr">
        <is>
          <t>mit.co2.ets.all.all</t>
        </is>
      </c>
      <c r="C26" s="14">
        <f>IFERROR(INDEX(Mitigation!$H$1:$H$5000,MATCH($A26,INDEX(Mitigation!$A$1:$ZZ$5000,0,MATCH($E26,Mitigation!$A$5:$ZZ$5,0)),0)),"code not found")</f>
        <v/>
      </c>
      <c r="D26" s="14">
        <f>IFERROR(INDEX(Mitigation!$I$1:$I$5000,MATCH($A26,INDEX(Mitigation!$A$1:$ZZ$5000,0,MATCH($E26,Mitigation!$A$5:$ZZ$5,0)),0)),"")</f>
        <v/>
      </c>
      <c r="E26" s="10">
        <f>E25</f>
        <v/>
      </c>
      <c r="F26" s="44">
        <f>IFERROR(INDEX(Mitigation!$A$1:$ZZ$5000,MATCH($A26,INDEX(Mitigation!$A$1:$ZZ$5000,0,MATCH($E26,Mitigation!$A$5:$ZZ$5,0)),0),MATCH($E26,Mitigation!$A$5:$ZZ$5,0)+1+F$4-Settings!$C$7),"")</f>
        <v/>
      </c>
      <c r="G26" s="45">
        <f>IFERROR(INDEX(Mitigation!$A$1:$ZZ$5000,MATCH($A26,INDEX(Mitigation!$A$1:$ZZ$5000,0,MATCH($E26,Mitigation!$A$5:$ZZ$5,0)),0),MATCH($E26,Mitigation!$A$5:$ZZ$5,0)+1+G$4-Settings!$C$7),"")</f>
        <v/>
      </c>
      <c r="H26" s="45">
        <f>IFERROR(INDEX(Mitigation!$A$1:$ZZ$5000,MATCH($A26,INDEX(Mitigation!$A$1:$ZZ$5000,0,MATCH($E26,Mitigation!$A$5:$ZZ$5,0)),0),MATCH($E26,Mitigation!$A$5:$ZZ$5,0)+1+H$4-Settings!$C$7),"")</f>
        <v/>
      </c>
      <c r="I26" s="45">
        <f>IFERROR(INDEX(Mitigation!$A$1:$ZZ$5000,MATCH($A26,INDEX(Mitigation!$A$1:$ZZ$5000,0,MATCH($E26,Mitigation!$A$5:$ZZ$5,0)),0),MATCH($E26,Mitigation!$A$5:$ZZ$5,0)+1+I$4-Settings!$C$7),"")</f>
        <v/>
      </c>
      <c r="J26" s="45">
        <f>IFERROR(INDEX(Mitigation!$A$1:$ZZ$5000,MATCH($A26,INDEX(Mitigation!$A$1:$ZZ$5000,0,MATCH($E26,Mitigation!$A$5:$ZZ$5,0)),0),MATCH($E26,Mitigation!$A$5:$ZZ$5,0)+1+J$4-Settings!$C$7),"")</f>
        <v/>
      </c>
      <c r="K26" s="45">
        <f>IFERROR(INDEX(Mitigation!$A$1:$ZZ$5000,MATCH($A26,INDEX(Mitigation!$A$1:$ZZ$5000,0,MATCH($E26,Mitigation!$A$5:$ZZ$5,0)),0),MATCH($E26,Mitigation!$A$5:$ZZ$5,0)+1+K$4-Settings!$C$7),"")</f>
        <v/>
      </c>
      <c r="L26" s="45">
        <f>IFERROR(INDEX(Mitigation!$A$1:$ZZ$5000,MATCH($A26,INDEX(Mitigation!$A$1:$ZZ$5000,0,MATCH($E26,Mitigation!$A$5:$ZZ$5,0)),0),MATCH($E26,Mitigation!$A$5:$ZZ$5,0)+1+L$4-Settings!$C$7),"")</f>
        <v/>
      </c>
      <c r="M26" s="45">
        <f>IFERROR(INDEX(Mitigation!$A$1:$ZZ$5000,MATCH($A26,INDEX(Mitigation!$A$1:$ZZ$5000,0,MATCH($E26,Mitigation!$A$5:$ZZ$5,0)),0),MATCH($E26,Mitigation!$A$5:$ZZ$5,0)+1+M$4-Settings!$C$7),"")</f>
        <v/>
      </c>
      <c r="N26" s="45">
        <f>IFERROR(INDEX(Mitigation!$A$1:$ZZ$5000,MATCH($A26,INDEX(Mitigation!$A$1:$ZZ$5000,0,MATCH($E26,Mitigation!$A$5:$ZZ$5,0)),0),MATCH($E26,Mitigation!$A$5:$ZZ$5,0)+1+N$4-Settings!$C$7),"")</f>
        <v/>
      </c>
      <c r="O26" s="45">
        <f>IFERROR(INDEX(Mitigation!$A$1:$ZZ$5000,MATCH($A26,INDEX(Mitigation!$A$1:$ZZ$5000,0,MATCH($E26,Mitigation!$A$5:$ZZ$5,0)),0),MATCH($E26,Mitigation!$A$5:$ZZ$5,0)+1+O$4-Settings!$C$7),"")</f>
        <v/>
      </c>
      <c r="P26" s="45">
        <f>IFERROR(INDEX(Mitigation!$A$1:$ZZ$5000,MATCH($A26,INDEX(Mitigation!$A$1:$ZZ$5000,0,MATCH($E26,Mitigation!$A$5:$ZZ$5,0)),0),MATCH($E26,Mitigation!$A$5:$ZZ$5,0)+1+P$4-Settings!$C$7),"")</f>
        <v/>
      </c>
      <c r="Q26" s="45">
        <f>IFERROR(INDEX(Mitigation!$A$1:$ZZ$5000,MATCH($A26,INDEX(Mitigation!$A$1:$ZZ$5000,0,MATCH($E26,Mitigation!$A$5:$ZZ$5,0)),0),MATCH($E26,Mitigation!$A$5:$ZZ$5,0)+1+Q$4-Settings!$C$7),"")</f>
        <v/>
      </c>
      <c r="R26" s="45">
        <f>IFERROR(INDEX(Mitigation!$A$1:$ZZ$5000,MATCH($A26,INDEX(Mitigation!$A$1:$ZZ$5000,0,MATCH($E26,Mitigation!$A$5:$ZZ$5,0)),0),MATCH($E26,Mitigation!$A$5:$ZZ$5,0)+1+R$4-Settings!$C$7),"")</f>
        <v/>
      </c>
      <c r="S26" s="45">
        <f>IFERROR(INDEX(Mitigation!$A$1:$ZZ$5000,MATCH($A26,INDEX(Mitigation!$A$1:$ZZ$5000,0,MATCH($E26,Mitigation!$A$5:$ZZ$5,0)),0),MATCH($E26,Mitigation!$A$5:$ZZ$5,0)+1+S$4-Settings!$C$7),"")</f>
        <v/>
      </c>
      <c r="T26" s="45">
        <f>IFERROR(INDEX(Mitigation!$A$1:$ZZ$5000,MATCH($A26,INDEX(Mitigation!$A$1:$ZZ$5000,0,MATCH($E26,Mitigation!$A$5:$ZZ$5,0)),0),MATCH($E26,Mitigation!$A$5:$ZZ$5,0)+1+T$4-Settings!$C$7),"")</f>
        <v/>
      </c>
      <c r="U26" s="45">
        <f>IFERROR(INDEX(Mitigation!$A$1:$ZZ$5000,MATCH($A26,INDEX(Mitigation!$A$1:$ZZ$5000,0,MATCH($E26,Mitigation!$A$5:$ZZ$5,0)),0),MATCH($E26,Mitigation!$A$5:$ZZ$5,0)+1+U$4-Settings!$C$7),"")</f>
        <v/>
      </c>
      <c r="V26" s="45">
        <f>IFERROR(INDEX(Mitigation!$A$1:$ZZ$5000,MATCH($A26,INDEX(Mitigation!$A$1:$ZZ$5000,0,MATCH($E26,Mitigation!$A$5:$ZZ$5,0)),0),MATCH($E26,Mitigation!$A$5:$ZZ$5,0)+1+V$4-Settings!$C$7),"")</f>
        <v/>
      </c>
      <c r="W26" s="45">
        <f>IFERROR(INDEX(Mitigation!$A$1:$ZZ$5000,MATCH($A26,INDEX(Mitigation!$A$1:$ZZ$5000,0,MATCH($E26,Mitigation!$A$5:$ZZ$5,0)),0),MATCH($E26,Mitigation!$A$5:$ZZ$5,0)+1+W$4-Settings!$C$7),"")</f>
        <v/>
      </c>
      <c r="X26" s="45">
        <f>IFERROR(INDEX(Mitigation!$A$1:$ZZ$5000,MATCH($A26,INDEX(Mitigation!$A$1:$ZZ$5000,0,MATCH($E26,Mitigation!$A$5:$ZZ$5,0)),0),MATCH($E26,Mitigation!$A$5:$ZZ$5,0)+1+X$4-Settings!$C$7),"")</f>
        <v/>
      </c>
    </row>
    <row r="27">
      <c r="A27" s="11">
        <f>LOWER(Settings!$C$4)&amp;"."&amp;$B27&amp;"."&amp;$E27</f>
        <v/>
      </c>
      <c r="B27" s="22" t="inlineStr">
        <is>
          <t>mit.co2.cap.all.all</t>
        </is>
      </c>
      <c r="C27" s="14">
        <f>IFERROR(INDEX(Mitigation!$H$1:$H$5000,MATCH($A27,INDEX(Mitigation!$A$1:$ZZ$5000,0,MATCH($E27,Mitigation!$A$5:$ZZ$5,0)),0)),"code not found")</f>
        <v/>
      </c>
      <c r="D27" s="14">
        <f>IFERROR(INDEX(Mitigation!$I$1:$I$5000,MATCH($A27,INDEX(Mitigation!$A$1:$ZZ$5000,0,MATCH($E27,Mitigation!$A$5:$ZZ$5,0)),0)),"")</f>
        <v/>
      </c>
      <c r="E27" s="10">
        <f>E26</f>
        <v/>
      </c>
      <c r="F27" s="44">
        <f>IFERROR(INDEX(Mitigation!$A$1:$ZZ$5000,MATCH($A27,INDEX(Mitigation!$A$1:$ZZ$5000,0,MATCH($E27,Mitigation!$A$5:$ZZ$5,0)),0),MATCH($E27,Mitigation!$A$5:$ZZ$5,0)+1+F$4-Settings!$C$7),"")</f>
        <v/>
      </c>
      <c r="G27" s="45">
        <f>IFERROR(INDEX(Mitigation!$A$1:$ZZ$5000,MATCH($A27,INDEX(Mitigation!$A$1:$ZZ$5000,0,MATCH($E27,Mitigation!$A$5:$ZZ$5,0)),0),MATCH($E27,Mitigation!$A$5:$ZZ$5,0)+1+G$4-Settings!$C$7),"")</f>
        <v/>
      </c>
      <c r="H27" s="45">
        <f>IFERROR(INDEX(Mitigation!$A$1:$ZZ$5000,MATCH($A27,INDEX(Mitigation!$A$1:$ZZ$5000,0,MATCH($E27,Mitigation!$A$5:$ZZ$5,0)),0),MATCH($E27,Mitigation!$A$5:$ZZ$5,0)+1+H$4-Settings!$C$7),"")</f>
        <v/>
      </c>
      <c r="I27" s="45">
        <f>IFERROR(INDEX(Mitigation!$A$1:$ZZ$5000,MATCH($A27,INDEX(Mitigation!$A$1:$ZZ$5000,0,MATCH($E27,Mitigation!$A$5:$ZZ$5,0)),0),MATCH($E27,Mitigation!$A$5:$ZZ$5,0)+1+I$4-Settings!$C$7),"")</f>
        <v/>
      </c>
      <c r="J27" s="45">
        <f>IFERROR(INDEX(Mitigation!$A$1:$ZZ$5000,MATCH($A27,INDEX(Mitigation!$A$1:$ZZ$5000,0,MATCH($E27,Mitigation!$A$5:$ZZ$5,0)),0),MATCH($E27,Mitigation!$A$5:$ZZ$5,0)+1+J$4-Settings!$C$7),"")</f>
        <v/>
      </c>
      <c r="K27" s="45">
        <f>IFERROR(INDEX(Mitigation!$A$1:$ZZ$5000,MATCH($A27,INDEX(Mitigation!$A$1:$ZZ$5000,0,MATCH($E27,Mitigation!$A$5:$ZZ$5,0)),0),MATCH($E27,Mitigation!$A$5:$ZZ$5,0)+1+K$4-Settings!$C$7),"")</f>
        <v/>
      </c>
      <c r="L27" s="45">
        <f>IFERROR(INDEX(Mitigation!$A$1:$ZZ$5000,MATCH($A27,INDEX(Mitigation!$A$1:$ZZ$5000,0,MATCH($E27,Mitigation!$A$5:$ZZ$5,0)),0),MATCH($E27,Mitigation!$A$5:$ZZ$5,0)+1+L$4-Settings!$C$7),"")</f>
        <v/>
      </c>
      <c r="M27" s="45">
        <f>IFERROR(INDEX(Mitigation!$A$1:$ZZ$5000,MATCH($A27,INDEX(Mitigation!$A$1:$ZZ$5000,0,MATCH($E27,Mitigation!$A$5:$ZZ$5,0)),0),MATCH($E27,Mitigation!$A$5:$ZZ$5,0)+1+M$4-Settings!$C$7),"")</f>
        <v/>
      </c>
      <c r="N27" s="45">
        <f>IFERROR(INDEX(Mitigation!$A$1:$ZZ$5000,MATCH($A27,INDEX(Mitigation!$A$1:$ZZ$5000,0,MATCH($E27,Mitigation!$A$5:$ZZ$5,0)),0),MATCH($E27,Mitigation!$A$5:$ZZ$5,0)+1+N$4-Settings!$C$7),"")</f>
        <v/>
      </c>
      <c r="O27" s="45">
        <f>IFERROR(INDEX(Mitigation!$A$1:$ZZ$5000,MATCH($A27,INDEX(Mitigation!$A$1:$ZZ$5000,0,MATCH($E27,Mitigation!$A$5:$ZZ$5,0)),0),MATCH($E27,Mitigation!$A$5:$ZZ$5,0)+1+O$4-Settings!$C$7),"")</f>
        <v/>
      </c>
      <c r="P27" s="45">
        <f>IFERROR(INDEX(Mitigation!$A$1:$ZZ$5000,MATCH($A27,INDEX(Mitigation!$A$1:$ZZ$5000,0,MATCH($E27,Mitigation!$A$5:$ZZ$5,0)),0),MATCH($E27,Mitigation!$A$5:$ZZ$5,0)+1+P$4-Settings!$C$7),"")</f>
        <v/>
      </c>
      <c r="Q27" s="45">
        <f>IFERROR(INDEX(Mitigation!$A$1:$ZZ$5000,MATCH($A27,INDEX(Mitigation!$A$1:$ZZ$5000,0,MATCH($E27,Mitigation!$A$5:$ZZ$5,0)),0),MATCH($E27,Mitigation!$A$5:$ZZ$5,0)+1+Q$4-Settings!$C$7),"")</f>
        <v/>
      </c>
      <c r="R27" s="45">
        <f>IFERROR(INDEX(Mitigation!$A$1:$ZZ$5000,MATCH($A27,INDEX(Mitigation!$A$1:$ZZ$5000,0,MATCH($E27,Mitigation!$A$5:$ZZ$5,0)),0),MATCH($E27,Mitigation!$A$5:$ZZ$5,0)+1+R$4-Settings!$C$7),"")</f>
        <v/>
      </c>
      <c r="S27" s="45">
        <f>IFERROR(INDEX(Mitigation!$A$1:$ZZ$5000,MATCH($A27,INDEX(Mitigation!$A$1:$ZZ$5000,0,MATCH($E27,Mitigation!$A$5:$ZZ$5,0)),0),MATCH($E27,Mitigation!$A$5:$ZZ$5,0)+1+S$4-Settings!$C$7),"")</f>
        <v/>
      </c>
      <c r="T27" s="45">
        <f>IFERROR(INDEX(Mitigation!$A$1:$ZZ$5000,MATCH($A27,INDEX(Mitigation!$A$1:$ZZ$5000,0,MATCH($E27,Mitigation!$A$5:$ZZ$5,0)),0),MATCH($E27,Mitigation!$A$5:$ZZ$5,0)+1+T$4-Settings!$C$7),"")</f>
        <v/>
      </c>
      <c r="U27" s="45">
        <f>IFERROR(INDEX(Mitigation!$A$1:$ZZ$5000,MATCH($A27,INDEX(Mitigation!$A$1:$ZZ$5000,0,MATCH($E27,Mitigation!$A$5:$ZZ$5,0)),0),MATCH($E27,Mitigation!$A$5:$ZZ$5,0)+1+U$4-Settings!$C$7),"")</f>
        <v/>
      </c>
      <c r="V27" s="45">
        <f>IFERROR(INDEX(Mitigation!$A$1:$ZZ$5000,MATCH($A27,INDEX(Mitigation!$A$1:$ZZ$5000,0,MATCH($E27,Mitigation!$A$5:$ZZ$5,0)),0),MATCH($E27,Mitigation!$A$5:$ZZ$5,0)+1+V$4-Settings!$C$7),"")</f>
        <v/>
      </c>
      <c r="W27" s="45">
        <f>IFERROR(INDEX(Mitigation!$A$1:$ZZ$5000,MATCH($A27,INDEX(Mitigation!$A$1:$ZZ$5000,0,MATCH($E27,Mitigation!$A$5:$ZZ$5,0)),0),MATCH($E27,Mitigation!$A$5:$ZZ$5,0)+1+W$4-Settings!$C$7),"")</f>
        <v/>
      </c>
      <c r="X27" s="45">
        <f>IFERROR(INDEX(Mitigation!$A$1:$ZZ$5000,MATCH($A27,INDEX(Mitigation!$A$1:$ZZ$5000,0,MATCH($E27,Mitigation!$A$5:$ZZ$5,0)),0),MATCH($E27,Mitigation!$A$5:$ZZ$5,0)+1+X$4-Settings!$C$7),"")</f>
        <v/>
      </c>
    </row>
    <row r="28">
      <c r="A28" s="11">
        <f>LOWER(Settings!$C$4)&amp;"."&amp;$B28&amp;"."&amp;$E28</f>
        <v/>
      </c>
      <c r="B28" s="22" t="inlineStr">
        <is>
          <t>mit.rpb.all.gso.a</t>
        </is>
      </c>
      <c r="C28" s="14">
        <f>IFERROR(INDEX(Mitigation!$H$1:$H$5000,MATCH($A28,INDEX(Mitigation!$A$1:$ZZ$5000,0,MATCH($E28,Mitigation!$A$5:$ZZ$5,0)),0)),"code not found")</f>
        <v/>
      </c>
      <c r="D28" s="14">
        <f>IFERROR(INDEX(Mitigation!$I$1:$I$5000,MATCH($A28,INDEX(Mitigation!$A$1:$ZZ$5000,0,MATCH($E28,Mitigation!$A$5:$ZZ$5,0)),0)),"")</f>
        <v/>
      </c>
      <c r="E28" s="10">
        <f>E27</f>
        <v/>
      </c>
      <c r="F28" s="23">
        <f>IFERROR(INDEX(Mitigation!$A$1:$ZZ$5000,MATCH($A28,INDEX(Mitigation!$A$1:$ZZ$5000,0,MATCH($E28,Mitigation!$A$5:$ZZ$5,0)),0),MATCH($E28,Mitigation!$A$5:$ZZ$5,0)+1+F$4-Settings!$C$7),"")</f>
        <v/>
      </c>
      <c r="G28" s="24">
        <f>IFERROR(INDEX(Mitigation!$A$1:$ZZ$5000,MATCH($A28,INDEX(Mitigation!$A$1:$ZZ$5000,0,MATCH($E28,Mitigation!$A$5:$ZZ$5,0)),0),MATCH($E28,Mitigation!$A$5:$ZZ$5,0)+1+G$4-Settings!$C$7),"")</f>
        <v/>
      </c>
      <c r="H28" s="24">
        <f>IFERROR(INDEX(Mitigation!$A$1:$ZZ$5000,MATCH($A28,INDEX(Mitigation!$A$1:$ZZ$5000,0,MATCH($E28,Mitigation!$A$5:$ZZ$5,0)),0),MATCH($E28,Mitigation!$A$5:$ZZ$5,0)+1+H$4-Settings!$C$7),"")</f>
        <v/>
      </c>
      <c r="I28" s="24">
        <f>IFERROR(INDEX(Mitigation!$A$1:$ZZ$5000,MATCH($A28,INDEX(Mitigation!$A$1:$ZZ$5000,0,MATCH($E28,Mitigation!$A$5:$ZZ$5,0)),0),MATCH($E28,Mitigation!$A$5:$ZZ$5,0)+1+I$4-Settings!$C$7),"")</f>
        <v/>
      </c>
      <c r="J28" s="24">
        <f>IFERROR(INDEX(Mitigation!$A$1:$ZZ$5000,MATCH($A28,INDEX(Mitigation!$A$1:$ZZ$5000,0,MATCH($E28,Mitigation!$A$5:$ZZ$5,0)),0),MATCH($E28,Mitigation!$A$5:$ZZ$5,0)+1+J$4-Settings!$C$7),"")</f>
        <v/>
      </c>
      <c r="K28" s="24">
        <f>IFERROR(INDEX(Mitigation!$A$1:$ZZ$5000,MATCH($A28,INDEX(Mitigation!$A$1:$ZZ$5000,0,MATCH($E28,Mitigation!$A$5:$ZZ$5,0)),0),MATCH($E28,Mitigation!$A$5:$ZZ$5,0)+1+K$4-Settings!$C$7),"")</f>
        <v/>
      </c>
      <c r="L28" s="24">
        <f>IFERROR(INDEX(Mitigation!$A$1:$ZZ$5000,MATCH($A28,INDEX(Mitigation!$A$1:$ZZ$5000,0,MATCH($E28,Mitigation!$A$5:$ZZ$5,0)),0),MATCH($E28,Mitigation!$A$5:$ZZ$5,0)+1+L$4-Settings!$C$7),"")</f>
        <v/>
      </c>
      <c r="M28" s="24">
        <f>IFERROR(INDEX(Mitigation!$A$1:$ZZ$5000,MATCH($A28,INDEX(Mitigation!$A$1:$ZZ$5000,0,MATCH($E28,Mitigation!$A$5:$ZZ$5,0)),0),MATCH($E28,Mitigation!$A$5:$ZZ$5,0)+1+M$4-Settings!$C$7),"")</f>
        <v/>
      </c>
      <c r="N28" s="24">
        <f>IFERROR(INDEX(Mitigation!$A$1:$ZZ$5000,MATCH($A28,INDEX(Mitigation!$A$1:$ZZ$5000,0,MATCH($E28,Mitigation!$A$5:$ZZ$5,0)),0),MATCH($E28,Mitigation!$A$5:$ZZ$5,0)+1+N$4-Settings!$C$7),"")</f>
        <v/>
      </c>
      <c r="O28" s="24">
        <f>IFERROR(INDEX(Mitigation!$A$1:$ZZ$5000,MATCH($A28,INDEX(Mitigation!$A$1:$ZZ$5000,0,MATCH($E28,Mitigation!$A$5:$ZZ$5,0)),0),MATCH($E28,Mitigation!$A$5:$ZZ$5,0)+1+O$4-Settings!$C$7),"")</f>
        <v/>
      </c>
      <c r="P28" s="24">
        <f>IFERROR(INDEX(Mitigation!$A$1:$ZZ$5000,MATCH($A28,INDEX(Mitigation!$A$1:$ZZ$5000,0,MATCH($E28,Mitigation!$A$5:$ZZ$5,0)),0),MATCH($E28,Mitigation!$A$5:$ZZ$5,0)+1+P$4-Settings!$C$7),"")</f>
        <v/>
      </c>
      <c r="Q28" s="24">
        <f>IFERROR(INDEX(Mitigation!$A$1:$ZZ$5000,MATCH($A28,INDEX(Mitigation!$A$1:$ZZ$5000,0,MATCH($E28,Mitigation!$A$5:$ZZ$5,0)),0),MATCH($E28,Mitigation!$A$5:$ZZ$5,0)+1+Q$4-Settings!$C$7),"")</f>
        <v/>
      </c>
      <c r="R28" s="24">
        <f>IFERROR(INDEX(Mitigation!$A$1:$ZZ$5000,MATCH($A28,INDEX(Mitigation!$A$1:$ZZ$5000,0,MATCH($E28,Mitigation!$A$5:$ZZ$5,0)),0),MATCH($E28,Mitigation!$A$5:$ZZ$5,0)+1+R$4-Settings!$C$7),"")</f>
        <v/>
      </c>
      <c r="S28" s="24">
        <f>IFERROR(INDEX(Mitigation!$A$1:$ZZ$5000,MATCH($A28,INDEX(Mitigation!$A$1:$ZZ$5000,0,MATCH($E28,Mitigation!$A$5:$ZZ$5,0)),0),MATCH($E28,Mitigation!$A$5:$ZZ$5,0)+1+S$4-Settings!$C$7),"")</f>
        <v/>
      </c>
      <c r="T28" s="24">
        <f>IFERROR(INDEX(Mitigation!$A$1:$ZZ$5000,MATCH($A28,INDEX(Mitigation!$A$1:$ZZ$5000,0,MATCH($E28,Mitigation!$A$5:$ZZ$5,0)),0),MATCH($E28,Mitigation!$A$5:$ZZ$5,0)+1+T$4-Settings!$C$7),"")</f>
        <v/>
      </c>
      <c r="U28" s="24">
        <f>IFERROR(INDEX(Mitigation!$A$1:$ZZ$5000,MATCH($A28,INDEX(Mitigation!$A$1:$ZZ$5000,0,MATCH($E28,Mitigation!$A$5:$ZZ$5,0)),0),MATCH($E28,Mitigation!$A$5:$ZZ$5,0)+1+U$4-Settings!$C$7),"")</f>
        <v/>
      </c>
      <c r="V28" s="24">
        <f>IFERROR(INDEX(Mitigation!$A$1:$ZZ$5000,MATCH($A28,INDEX(Mitigation!$A$1:$ZZ$5000,0,MATCH($E28,Mitigation!$A$5:$ZZ$5,0)),0),MATCH($E28,Mitigation!$A$5:$ZZ$5,0)+1+V$4-Settings!$C$7),"")</f>
        <v/>
      </c>
      <c r="W28" s="24">
        <f>IFERROR(INDEX(Mitigation!$A$1:$ZZ$5000,MATCH($A28,INDEX(Mitigation!$A$1:$ZZ$5000,0,MATCH($E28,Mitigation!$A$5:$ZZ$5,0)),0),MATCH($E28,Mitigation!$A$5:$ZZ$5,0)+1+W$4-Settings!$C$7),"")</f>
        <v/>
      </c>
      <c r="X28" s="24">
        <f>IFERROR(INDEX(Mitigation!$A$1:$ZZ$5000,MATCH($A28,INDEX(Mitigation!$A$1:$ZZ$5000,0,MATCH($E28,Mitigation!$A$5:$ZZ$5,0)),0),MATCH($E28,Mitigation!$A$5:$ZZ$5,0)+1+X$4-Settings!$C$7),"")</f>
        <v/>
      </c>
    </row>
    <row r="29">
      <c r="A29" s="11">
        <f>LOWER(Settings!$C$4)&amp;"."&amp;$B29&amp;"."&amp;$E29</f>
        <v/>
      </c>
      <c r="B29" s="22" t="inlineStr">
        <is>
          <t>mit.rpb.all.die.a</t>
        </is>
      </c>
      <c r="C29" s="14">
        <f>IFERROR(INDEX(Mitigation!$H$1:$H$5000,MATCH($A29,INDEX(Mitigation!$A$1:$ZZ$5000,0,MATCH($E29,Mitigation!$A$5:$ZZ$5,0)),0)),"code not found")</f>
        <v/>
      </c>
      <c r="D29" s="14">
        <f>IFERROR(INDEX(Mitigation!$I$1:$I$5000,MATCH($A29,INDEX(Mitigation!$A$1:$ZZ$5000,0,MATCH($E29,Mitigation!$A$5:$ZZ$5,0)),0)),"")</f>
        <v/>
      </c>
      <c r="E29" s="10">
        <f>E28</f>
        <v/>
      </c>
      <c r="F29" s="23">
        <f>IFERROR(INDEX(Mitigation!$A$1:$ZZ$5000,MATCH($A29,INDEX(Mitigation!$A$1:$ZZ$5000,0,MATCH($E29,Mitigation!$A$5:$ZZ$5,0)),0),MATCH($E29,Mitigation!$A$5:$ZZ$5,0)+1+F$4-Settings!$C$7),"")</f>
        <v/>
      </c>
      <c r="G29" s="24">
        <f>IFERROR(INDEX(Mitigation!$A$1:$ZZ$5000,MATCH($A29,INDEX(Mitigation!$A$1:$ZZ$5000,0,MATCH($E29,Mitigation!$A$5:$ZZ$5,0)),0),MATCH($E29,Mitigation!$A$5:$ZZ$5,0)+1+G$4-Settings!$C$7),"")</f>
        <v/>
      </c>
      <c r="H29" s="24">
        <f>IFERROR(INDEX(Mitigation!$A$1:$ZZ$5000,MATCH($A29,INDEX(Mitigation!$A$1:$ZZ$5000,0,MATCH($E29,Mitigation!$A$5:$ZZ$5,0)),0),MATCH($E29,Mitigation!$A$5:$ZZ$5,0)+1+H$4-Settings!$C$7),"")</f>
        <v/>
      </c>
      <c r="I29" s="24">
        <f>IFERROR(INDEX(Mitigation!$A$1:$ZZ$5000,MATCH($A29,INDEX(Mitigation!$A$1:$ZZ$5000,0,MATCH($E29,Mitigation!$A$5:$ZZ$5,0)),0),MATCH($E29,Mitigation!$A$5:$ZZ$5,0)+1+I$4-Settings!$C$7),"")</f>
        <v/>
      </c>
      <c r="J29" s="24">
        <f>IFERROR(INDEX(Mitigation!$A$1:$ZZ$5000,MATCH($A29,INDEX(Mitigation!$A$1:$ZZ$5000,0,MATCH($E29,Mitigation!$A$5:$ZZ$5,0)),0),MATCH($E29,Mitigation!$A$5:$ZZ$5,0)+1+J$4-Settings!$C$7),"")</f>
        <v/>
      </c>
      <c r="K29" s="24">
        <f>IFERROR(INDEX(Mitigation!$A$1:$ZZ$5000,MATCH($A29,INDEX(Mitigation!$A$1:$ZZ$5000,0,MATCH($E29,Mitigation!$A$5:$ZZ$5,0)),0),MATCH($E29,Mitigation!$A$5:$ZZ$5,0)+1+K$4-Settings!$C$7),"")</f>
        <v/>
      </c>
      <c r="L29" s="24">
        <f>IFERROR(INDEX(Mitigation!$A$1:$ZZ$5000,MATCH($A29,INDEX(Mitigation!$A$1:$ZZ$5000,0,MATCH($E29,Mitigation!$A$5:$ZZ$5,0)),0),MATCH($E29,Mitigation!$A$5:$ZZ$5,0)+1+L$4-Settings!$C$7),"")</f>
        <v/>
      </c>
      <c r="M29" s="24">
        <f>IFERROR(INDEX(Mitigation!$A$1:$ZZ$5000,MATCH($A29,INDEX(Mitigation!$A$1:$ZZ$5000,0,MATCH($E29,Mitigation!$A$5:$ZZ$5,0)),0),MATCH($E29,Mitigation!$A$5:$ZZ$5,0)+1+M$4-Settings!$C$7),"")</f>
        <v/>
      </c>
      <c r="N29" s="24">
        <f>IFERROR(INDEX(Mitigation!$A$1:$ZZ$5000,MATCH($A29,INDEX(Mitigation!$A$1:$ZZ$5000,0,MATCH($E29,Mitigation!$A$5:$ZZ$5,0)),0),MATCH($E29,Mitigation!$A$5:$ZZ$5,0)+1+N$4-Settings!$C$7),"")</f>
        <v/>
      </c>
      <c r="O29" s="24">
        <f>IFERROR(INDEX(Mitigation!$A$1:$ZZ$5000,MATCH($A29,INDEX(Mitigation!$A$1:$ZZ$5000,0,MATCH($E29,Mitigation!$A$5:$ZZ$5,0)),0),MATCH($E29,Mitigation!$A$5:$ZZ$5,0)+1+O$4-Settings!$C$7),"")</f>
        <v/>
      </c>
      <c r="P29" s="24">
        <f>IFERROR(INDEX(Mitigation!$A$1:$ZZ$5000,MATCH($A29,INDEX(Mitigation!$A$1:$ZZ$5000,0,MATCH($E29,Mitigation!$A$5:$ZZ$5,0)),0),MATCH($E29,Mitigation!$A$5:$ZZ$5,0)+1+P$4-Settings!$C$7),"")</f>
        <v/>
      </c>
      <c r="Q29" s="24">
        <f>IFERROR(INDEX(Mitigation!$A$1:$ZZ$5000,MATCH($A29,INDEX(Mitigation!$A$1:$ZZ$5000,0,MATCH($E29,Mitigation!$A$5:$ZZ$5,0)),0),MATCH($E29,Mitigation!$A$5:$ZZ$5,0)+1+Q$4-Settings!$C$7),"")</f>
        <v/>
      </c>
      <c r="R29" s="24">
        <f>IFERROR(INDEX(Mitigation!$A$1:$ZZ$5000,MATCH($A29,INDEX(Mitigation!$A$1:$ZZ$5000,0,MATCH($E29,Mitigation!$A$5:$ZZ$5,0)),0),MATCH($E29,Mitigation!$A$5:$ZZ$5,0)+1+R$4-Settings!$C$7),"")</f>
        <v/>
      </c>
      <c r="S29" s="24">
        <f>IFERROR(INDEX(Mitigation!$A$1:$ZZ$5000,MATCH($A29,INDEX(Mitigation!$A$1:$ZZ$5000,0,MATCH($E29,Mitigation!$A$5:$ZZ$5,0)),0),MATCH($E29,Mitigation!$A$5:$ZZ$5,0)+1+S$4-Settings!$C$7),"")</f>
        <v/>
      </c>
      <c r="T29" s="24">
        <f>IFERROR(INDEX(Mitigation!$A$1:$ZZ$5000,MATCH($A29,INDEX(Mitigation!$A$1:$ZZ$5000,0,MATCH($E29,Mitigation!$A$5:$ZZ$5,0)),0),MATCH($E29,Mitigation!$A$5:$ZZ$5,0)+1+T$4-Settings!$C$7),"")</f>
        <v/>
      </c>
      <c r="U29" s="24">
        <f>IFERROR(INDEX(Mitigation!$A$1:$ZZ$5000,MATCH($A29,INDEX(Mitigation!$A$1:$ZZ$5000,0,MATCH($E29,Mitigation!$A$5:$ZZ$5,0)),0),MATCH($E29,Mitigation!$A$5:$ZZ$5,0)+1+U$4-Settings!$C$7),"")</f>
        <v/>
      </c>
      <c r="V29" s="24">
        <f>IFERROR(INDEX(Mitigation!$A$1:$ZZ$5000,MATCH($A29,INDEX(Mitigation!$A$1:$ZZ$5000,0,MATCH($E29,Mitigation!$A$5:$ZZ$5,0)),0),MATCH($E29,Mitigation!$A$5:$ZZ$5,0)+1+V$4-Settings!$C$7),"")</f>
        <v/>
      </c>
      <c r="W29" s="24">
        <f>IFERROR(INDEX(Mitigation!$A$1:$ZZ$5000,MATCH($A29,INDEX(Mitigation!$A$1:$ZZ$5000,0,MATCH($E29,Mitigation!$A$5:$ZZ$5,0)),0),MATCH($E29,Mitigation!$A$5:$ZZ$5,0)+1+W$4-Settings!$C$7),"")</f>
        <v/>
      </c>
      <c r="X29" s="24">
        <f>IFERROR(INDEX(Mitigation!$A$1:$ZZ$5000,MATCH($A29,INDEX(Mitigation!$A$1:$ZZ$5000,0,MATCH($E29,Mitigation!$A$5:$ZZ$5,0)),0),MATCH($E29,Mitigation!$A$5:$ZZ$5,0)+1+X$4-Settings!$C$7),"")</f>
        <v/>
      </c>
    </row>
    <row r="30">
      <c r="A30" s="11">
        <f>LOWER(Settings!$C$4)&amp;"."&amp;$B30&amp;"."&amp;$E30</f>
        <v/>
      </c>
      <c r="B30" s="22" t="inlineStr">
        <is>
          <t>mit.rpb.res.nga.a</t>
        </is>
      </c>
      <c r="C30" s="14">
        <f>IFERROR(INDEX(Mitigation!$H$1:$H$5000,MATCH($A30,INDEX(Mitigation!$A$1:$ZZ$5000,0,MATCH($E30,Mitigation!$A$5:$ZZ$5,0)),0)),"code not found")</f>
        <v/>
      </c>
      <c r="D30" s="14">
        <f>IFERROR(INDEX(Mitigation!$I$1:$I$5000,MATCH($A30,INDEX(Mitigation!$A$1:$ZZ$5000,0,MATCH($E30,Mitigation!$A$5:$ZZ$5,0)),0)),"")</f>
        <v/>
      </c>
      <c r="E30" s="10">
        <f>E29</f>
        <v/>
      </c>
      <c r="F30" s="23">
        <f>IFERROR(INDEX(Mitigation!$A$1:$ZZ$5000,MATCH($A30,INDEX(Mitigation!$A$1:$ZZ$5000,0,MATCH($E30,Mitigation!$A$5:$ZZ$5,0)),0),MATCH($E30,Mitigation!$A$5:$ZZ$5,0)+1+F$4-Settings!$C$7),"")</f>
        <v/>
      </c>
      <c r="G30" s="24">
        <f>IFERROR(INDEX(Mitigation!$A$1:$ZZ$5000,MATCH($A30,INDEX(Mitigation!$A$1:$ZZ$5000,0,MATCH($E30,Mitigation!$A$5:$ZZ$5,0)),0),MATCH($E30,Mitigation!$A$5:$ZZ$5,0)+1+G$4-Settings!$C$7),"")</f>
        <v/>
      </c>
      <c r="H30" s="24">
        <f>IFERROR(INDEX(Mitigation!$A$1:$ZZ$5000,MATCH($A30,INDEX(Mitigation!$A$1:$ZZ$5000,0,MATCH($E30,Mitigation!$A$5:$ZZ$5,0)),0),MATCH($E30,Mitigation!$A$5:$ZZ$5,0)+1+H$4-Settings!$C$7),"")</f>
        <v/>
      </c>
      <c r="I30" s="24">
        <f>IFERROR(INDEX(Mitigation!$A$1:$ZZ$5000,MATCH($A30,INDEX(Mitigation!$A$1:$ZZ$5000,0,MATCH($E30,Mitigation!$A$5:$ZZ$5,0)),0),MATCH($E30,Mitigation!$A$5:$ZZ$5,0)+1+I$4-Settings!$C$7),"")</f>
        <v/>
      </c>
      <c r="J30" s="24">
        <f>IFERROR(INDEX(Mitigation!$A$1:$ZZ$5000,MATCH($A30,INDEX(Mitigation!$A$1:$ZZ$5000,0,MATCH($E30,Mitigation!$A$5:$ZZ$5,0)),0),MATCH($E30,Mitigation!$A$5:$ZZ$5,0)+1+J$4-Settings!$C$7),"")</f>
        <v/>
      </c>
      <c r="K30" s="24">
        <f>IFERROR(INDEX(Mitigation!$A$1:$ZZ$5000,MATCH($A30,INDEX(Mitigation!$A$1:$ZZ$5000,0,MATCH($E30,Mitigation!$A$5:$ZZ$5,0)),0),MATCH($E30,Mitigation!$A$5:$ZZ$5,0)+1+K$4-Settings!$C$7),"")</f>
        <v/>
      </c>
      <c r="L30" s="24">
        <f>IFERROR(INDEX(Mitigation!$A$1:$ZZ$5000,MATCH($A30,INDEX(Mitigation!$A$1:$ZZ$5000,0,MATCH($E30,Mitigation!$A$5:$ZZ$5,0)),0),MATCH($E30,Mitigation!$A$5:$ZZ$5,0)+1+L$4-Settings!$C$7),"")</f>
        <v/>
      </c>
      <c r="M30" s="24">
        <f>IFERROR(INDEX(Mitigation!$A$1:$ZZ$5000,MATCH($A30,INDEX(Mitigation!$A$1:$ZZ$5000,0,MATCH($E30,Mitigation!$A$5:$ZZ$5,0)),0),MATCH($E30,Mitigation!$A$5:$ZZ$5,0)+1+M$4-Settings!$C$7),"")</f>
        <v/>
      </c>
      <c r="N30" s="24">
        <f>IFERROR(INDEX(Mitigation!$A$1:$ZZ$5000,MATCH($A30,INDEX(Mitigation!$A$1:$ZZ$5000,0,MATCH($E30,Mitigation!$A$5:$ZZ$5,0)),0),MATCH($E30,Mitigation!$A$5:$ZZ$5,0)+1+N$4-Settings!$C$7),"")</f>
        <v/>
      </c>
      <c r="O30" s="24">
        <f>IFERROR(INDEX(Mitigation!$A$1:$ZZ$5000,MATCH($A30,INDEX(Mitigation!$A$1:$ZZ$5000,0,MATCH($E30,Mitigation!$A$5:$ZZ$5,0)),0),MATCH($E30,Mitigation!$A$5:$ZZ$5,0)+1+O$4-Settings!$C$7),"")</f>
        <v/>
      </c>
      <c r="P30" s="24">
        <f>IFERROR(INDEX(Mitigation!$A$1:$ZZ$5000,MATCH($A30,INDEX(Mitigation!$A$1:$ZZ$5000,0,MATCH($E30,Mitigation!$A$5:$ZZ$5,0)),0),MATCH($E30,Mitigation!$A$5:$ZZ$5,0)+1+P$4-Settings!$C$7),"")</f>
        <v/>
      </c>
      <c r="Q30" s="24">
        <f>IFERROR(INDEX(Mitigation!$A$1:$ZZ$5000,MATCH($A30,INDEX(Mitigation!$A$1:$ZZ$5000,0,MATCH($E30,Mitigation!$A$5:$ZZ$5,0)),0),MATCH($E30,Mitigation!$A$5:$ZZ$5,0)+1+Q$4-Settings!$C$7),"")</f>
        <v/>
      </c>
      <c r="R30" s="24">
        <f>IFERROR(INDEX(Mitigation!$A$1:$ZZ$5000,MATCH($A30,INDEX(Mitigation!$A$1:$ZZ$5000,0,MATCH($E30,Mitigation!$A$5:$ZZ$5,0)),0),MATCH($E30,Mitigation!$A$5:$ZZ$5,0)+1+R$4-Settings!$C$7),"")</f>
        <v/>
      </c>
      <c r="S30" s="24">
        <f>IFERROR(INDEX(Mitigation!$A$1:$ZZ$5000,MATCH($A30,INDEX(Mitigation!$A$1:$ZZ$5000,0,MATCH($E30,Mitigation!$A$5:$ZZ$5,0)),0),MATCH($E30,Mitigation!$A$5:$ZZ$5,0)+1+S$4-Settings!$C$7),"")</f>
        <v/>
      </c>
      <c r="T30" s="24">
        <f>IFERROR(INDEX(Mitigation!$A$1:$ZZ$5000,MATCH($A30,INDEX(Mitigation!$A$1:$ZZ$5000,0,MATCH($E30,Mitigation!$A$5:$ZZ$5,0)),0),MATCH($E30,Mitigation!$A$5:$ZZ$5,0)+1+T$4-Settings!$C$7),"")</f>
        <v/>
      </c>
      <c r="U30" s="24">
        <f>IFERROR(INDEX(Mitigation!$A$1:$ZZ$5000,MATCH($A30,INDEX(Mitigation!$A$1:$ZZ$5000,0,MATCH($E30,Mitigation!$A$5:$ZZ$5,0)),0),MATCH($E30,Mitigation!$A$5:$ZZ$5,0)+1+U$4-Settings!$C$7),"")</f>
        <v/>
      </c>
      <c r="V30" s="24">
        <f>IFERROR(INDEX(Mitigation!$A$1:$ZZ$5000,MATCH($A30,INDEX(Mitigation!$A$1:$ZZ$5000,0,MATCH($E30,Mitigation!$A$5:$ZZ$5,0)),0),MATCH($E30,Mitigation!$A$5:$ZZ$5,0)+1+V$4-Settings!$C$7),"")</f>
        <v/>
      </c>
      <c r="W30" s="24">
        <f>IFERROR(INDEX(Mitigation!$A$1:$ZZ$5000,MATCH($A30,INDEX(Mitigation!$A$1:$ZZ$5000,0,MATCH($E30,Mitigation!$A$5:$ZZ$5,0)),0),MATCH($E30,Mitigation!$A$5:$ZZ$5,0)+1+W$4-Settings!$C$7),"")</f>
        <v/>
      </c>
      <c r="X30" s="24">
        <f>IFERROR(INDEX(Mitigation!$A$1:$ZZ$5000,MATCH($A30,INDEX(Mitigation!$A$1:$ZZ$5000,0,MATCH($E30,Mitigation!$A$5:$ZZ$5,0)),0),MATCH($E30,Mitigation!$A$5:$ZZ$5,0)+1+X$4-Settings!$C$7),"")</f>
        <v/>
      </c>
    </row>
    <row r="31">
      <c r="A31" s="11">
        <f>LOWER(Settings!$C$4)&amp;"."&amp;$B31&amp;"."&amp;$E31</f>
        <v/>
      </c>
      <c r="B31" s="22" t="inlineStr">
        <is>
          <t>mit.atp.rod.gso.e</t>
        </is>
      </c>
      <c r="C31" s="14">
        <f>IFERROR(INDEX(Mitigation!$H$1:$H$5000,MATCH($A31,INDEX(Mitigation!$A$1:$ZZ$5000,0,MATCH($E31,Mitigation!$A$5:$ZZ$5,0)),0)),"code not found")</f>
        <v/>
      </c>
      <c r="D31" s="14">
        <f>IFERROR(INDEX(Mitigation!$I$1:$I$5000,MATCH($A31,INDEX(Mitigation!$A$1:$ZZ$5000,0,MATCH($E31,Mitigation!$A$5:$ZZ$5,0)),0)),"")</f>
        <v/>
      </c>
      <c r="E31" s="10">
        <f>E30</f>
        <v/>
      </c>
      <c r="F31" s="23">
        <f>IFERROR(INDEX(Mitigation!$A$1:$ZZ$5000,MATCH($A31,INDEX(Mitigation!$A$1:$ZZ$5000,0,MATCH($E31,Mitigation!$A$5:$ZZ$5,0)),0),MATCH($E31,Mitigation!$A$5:$ZZ$5,0)+1+F$4-Settings!$C$7),"")</f>
        <v/>
      </c>
      <c r="G31" s="24">
        <f>IFERROR(INDEX(Mitigation!$A$1:$ZZ$5000,MATCH($A31,INDEX(Mitigation!$A$1:$ZZ$5000,0,MATCH($E31,Mitigation!$A$5:$ZZ$5,0)),0),MATCH($E31,Mitigation!$A$5:$ZZ$5,0)+1+G$4-Settings!$C$7),"")</f>
        <v/>
      </c>
      <c r="H31" s="24">
        <f>IFERROR(INDEX(Mitigation!$A$1:$ZZ$5000,MATCH($A31,INDEX(Mitigation!$A$1:$ZZ$5000,0,MATCH($E31,Mitigation!$A$5:$ZZ$5,0)),0),MATCH($E31,Mitigation!$A$5:$ZZ$5,0)+1+H$4-Settings!$C$7),"")</f>
        <v/>
      </c>
      <c r="I31" s="24">
        <f>IFERROR(INDEX(Mitigation!$A$1:$ZZ$5000,MATCH($A31,INDEX(Mitigation!$A$1:$ZZ$5000,0,MATCH($E31,Mitigation!$A$5:$ZZ$5,0)),0),MATCH($E31,Mitigation!$A$5:$ZZ$5,0)+1+I$4-Settings!$C$7),"")</f>
        <v/>
      </c>
      <c r="J31" s="24">
        <f>IFERROR(INDEX(Mitigation!$A$1:$ZZ$5000,MATCH($A31,INDEX(Mitigation!$A$1:$ZZ$5000,0,MATCH($E31,Mitigation!$A$5:$ZZ$5,0)),0),MATCH($E31,Mitigation!$A$5:$ZZ$5,0)+1+J$4-Settings!$C$7),"")</f>
        <v/>
      </c>
      <c r="K31" s="24">
        <f>IFERROR(INDEX(Mitigation!$A$1:$ZZ$5000,MATCH($A31,INDEX(Mitigation!$A$1:$ZZ$5000,0,MATCH($E31,Mitigation!$A$5:$ZZ$5,0)),0),MATCH($E31,Mitigation!$A$5:$ZZ$5,0)+1+K$4-Settings!$C$7),"")</f>
        <v/>
      </c>
      <c r="L31" s="24">
        <f>IFERROR(INDEX(Mitigation!$A$1:$ZZ$5000,MATCH($A31,INDEX(Mitigation!$A$1:$ZZ$5000,0,MATCH($E31,Mitigation!$A$5:$ZZ$5,0)),0),MATCH($E31,Mitigation!$A$5:$ZZ$5,0)+1+L$4-Settings!$C$7),"")</f>
        <v/>
      </c>
      <c r="M31" s="24">
        <f>IFERROR(INDEX(Mitigation!$A$1:$ZZ$5000,MATCH($A31,INDEX(Mitigation!$A$1:$ZZ$5000,0,MATCH($E31,Mitigation!$A$5:$ZZ$5,0)),0),MATCH($E31,Mitigation!$A$5:$ZZ$5,0)+1+M$4-Settings!$C$7),"")</f>
        <v/>
      </c>
      <c r="N31" s="24">
        <f>IFERROR(INDEX(Mitigation!$A$1:$ZZ$5000,MATCH($A31,INDEX(Mitigation!$A$1:$ZZ$5000,0,MATCH($E31,Mitigation!$A$5:$ZZ$5,0)),0),MATCH($E31,Mitigation!$A$5:$ZZ$5,0)+1+N$4-Settings!$C$7),"")</f>
        <v/>
      </c>
      <c r="O31" s="24">
        <f>IFERROR(INDEX(Mitigation!$A$1:$ZZ$5000,MATCH($A31,INDEX(Mitigation!$A$1:$ZZ$5000,0,MATCH($E31,Mitigation!$A$5:$ZZ$5,0)),0),MATCH($E31,Mitigation!$A$5:$ZZ$5,0)+1+O$4-Settings!$C$7),"")</f>
        <v/>
      </c>
      <c r="P31" s="24">
        <f>IFERROR(INDEX(Mitigation!$A$1:$ZZ$5000,MATCH($A31,INDEX(Mitigation!$A$1:$ZZ$5000,0,MATCH($E31,Mitigation!$A$5:$ZZ$5,0)),0),MATCH($E31,Mitigation!$A$5:$ZZ$5,0)+1+P$4-Settings!$C$7),"")</f>
        <v/>
      </c>
      <c r="Q31" s="24">
        <f>IFERROR(INDEX(Mitigation!$A$1:$ZZ$5000,MATCH($A31,INDEX(Mitigation!$A$1:$ZZ$5000,0,MATCH($E31,Mitigation!$A$5:$ZZ$5,0)),0),MATCH($E31,Mitigation!$A$5:$ZZ$5,0)+1+Q$4-Settings!$C$7),"")</f>
        <v/>
      </c>
      <c r="R31" s="24">
        <f>IFERROR(INDEX(Mitigation!$A$1:$ZZ$5000,MATCH($A31,INDEX(Mitigation!$A$1:$ZZ$5000,0,MATCH($E31,Mitigation!$A$5:$ZZ$5,0)),0),MATCH($E31,Mitigation!$A$5:$ZZ$5,0)+1+R$4-Settings!$C$7),"")</f>
        <v/>
      </c>
      <c r="S31" s="24">
        <f>IFERROR(INDEX(Mitigation!$A$1:$ZZ$5000,MATCH($A31,INDEX(Mitigation!$A$1:$ZZ$5000,0,MATCH($E31,Mitigation!$A$5:$ZZ$5,0)),0),MATCH($E31,Mitigation!$A$5:$ZZ$5,0)+1+S$4-Settings!$C$7),"")</f>
        <v/>
      </c>
      <c r="T31" s="24">
        <f>IFERROR(INDEX(Mitigation!$A$1:$ZZ$5000,MATCH($A31,INDEX(Mitigation!$A$1:$ZZ$5000,0,MATCH($E31,Mitigation!$A$5:$ZZ$5,0)),0),MATCH($E31,Mitigation!$A$5:$ZZ$5,0)+1+T$4-Settings!$C$7),"")</f>
        <v/>
      </c>
      <c r="U31" s="24">
        <f>IFERROR(INDEX(Mitigation!$A$1:$ZZ$5000,MATCH($A31,INDEX(Mitigation!$A$1:$ZZ$5000,0,MATCH($E31,Mitigation!$A$5:$ZZ$5,0)),0),MATCH($E31,Mitigation!$A$5:$ZZ$5,0)+1+U$4-Settings!$C$7),"")</f>
        <v/>
      </c>
      <c r="V31" s="24">
        <f>IFERROR(INDEX(Mitigation!$A$1:$ZZ$5000,MATCH($A31,INDEX(Mitigation!$A$1:$ZZ$5000,0,MATCH($E31,Mitigation!$A$5:$ZZ$5,0)),0),MATCH($E31,Mitigation!$A$5:$ZZ$5,0)+1+V$4-Settings!$C$7),"")</f>
        <v/>
      </c>
      <c r="W31" s="24">
        <f>IFERROR(INDEX(Mitigation!$A$1:$ZZ$5000,MATCH($A31,INDEX(Mitigation!$A$1:$ZZ$5000,0,MATCH($E31,Mitigation!$A$5:$ZZ$5,0)),0),MATCH($E31,Mitigation!$A$5:$ZZ$5,0)+1+W$4-Settings!$C$7),"")</f>
        <v/>
      </c>
      <c r="X31" s="24">
        <f>IFERROR(INDEX(Mitigation!$A$1:$ZZ$5000,MATCH($A31,INDEX(Mitigation!$A$1:$ZZ$5000,0,MATCH($E31,Mitigation!$A$5:$ZZ$5,0)),0),MATCH($E31,Mitigation!$A$5:$ZZ$5,0)+1+X$4-Settings!$C$7),"")</f>
        <v/>
      </c>
    </row>
    <row r="32">
      <c r="E32" s="64">
        <f>E31</f>
        <v/>
      </c>
    </row>
    <row r="33">
      <c r="A33" s="4" t="inlineStr">
        <is>
          <t>Scenario block</t>
        </is>
      </c>
      <c r="B33" s="5" t="n"/>
      <c r="C33" s="4">
        <f>INDEX(MTInputs!$J$6:$AZ$6,MATCH($E33,MTInputs!$J$5:$AZ$5,0))</f>
        <v/>
      </c>
      <c r="D33" s="5" t="n"/>
      <c r="E33" s="61">
        <f>E32+1</f>
        <v/>
      </c>
      <c r="F33" s="5" t="n"/>
      <c r="G33" s="5" t="n"/>
      <c r="H33" s="5" t="n"/>
      <c r="I33" s="5" t="n"/>
      <c r="J33" s="5" t="n"/>
      <c r="K33" s="5" t="n"/>
      <c r="L33" s="5" t="n"/>
      <c r="M33" s="5" t="n"/>
      <c r="N33" s="5" t="n"/>
      <c r="O33" s="5" t="n"/>
      <c r="P33" s="5" t="n"/>
      <c r="Q33" s="5" t="n"/>
      <c r="R33" s="5" t="n"/>
      <c r="S33" s="5" t="n"/>
      <c r="T33" s="5" t="n"/>
      <c r="U33" s="5" t="n"/>
      <c r="V33" s="5" t="n"/>
      <c r="W33" s="5" t="n"/>
      <c r="X33" s="5" t="n"/>
    </row>
    <row r="34">
      <c r="A34" s="11">
        <f>LOWER(Settings!$C$4)&amp;"."&amp;$B34&amp;"."&amp;$E34</f>
        <v/>
      </c>
      <c r="B34" s="22" t="inlineStr">
        <is>
          <t>mit.ener.all.all.e</t>
        </is>
      </c>
      <c r="C34" s="14">
        <f>IFERROR(INDEX(Mitigation!$H$1:$H$5000,MATCH($A34,INDEX(Mitigation!$A$1:$ZZ$5000,0,MATCH($E34,Mitigation!$A$5:$ZZ$5,0)),0)),"code not found")</f>
        <v/>
      </c>
      <c r="D34" s="14">
        <f>IFERROR(INDEX(Mitigation!$I$1:$I$5000,MATCH($A34,INDEX(Mitigation!$A$1:$ZZ$5000,0,MATCH($E34,Mitigation!$A$5:$ZZ$5,0)),0)),"")</f>
        <v/>
      </c>
      <c r="E34" s="10">
        <f>E33</f>
        <v/>
      </c>
      <c r="F34" s="62">
        <f>IFERROR(INDEX(Mitigation!$A$1:$ZZ$5000,MATCH($A34,INDEX(Mitigation!$A$1:$ZZ$5000,0,MATCH($E34,Mitigation!$A$5:$ZZ$5,0)),0),MATCH($E34,Mitigation!$A$5:$ZZ$5,0)+1+F$4-Settings!$C$7),"")</f>
        <v/>
      </c>
      <c r="G34" s="63">
        <f>IFERROR(INDEX(Mitigation!$A$1:$ZZ$5000,MATCH($A34,INDEX(Mitigation!$A$1:$ZZ$5000,0,MATCH($E34,Mitigation!$A$5:$ZZ$5,0)),0),MATCH($E34,Mitigation!$A$5:$ZZ$5,0)+1+G$4-Settings!$C$7),"")</f>
        <v/>
      </c>
      <c r="H34" s="63">
        <f>IFERROR(INDEX(Mitigation!$A$1:$ZZ$5000,MATCH($A34,INDEX(Mitigation!$A$1:$ZZ$5000,0,MATCH($E34,Mitigation!$A$5:$ZZ$5,0)),0),MATCH($E34,Mitigation!$A$5:$ZZ$5,0)+1+H$4-Settings!$C$7),"")</f>
        <v/>
      </c>
      <c r="I34" s="63">
        <f>IFERROR(INDEX(Mitigation!$A$1:$ZZ$5000,MATCH($A34,INDEX(Mitigation!$A$1:$ZZ$5000,0,MATCH($E34,Mitigation!$A$5:$ZZ$5,0)),0),MATCH($E34,Mitigation!$A$5:$ZZ$5,0)+1+I$4-Settings!$C$7),"")</f>
        <v/>
      </c>
      <c r="J34" s="63">
        <f>IFERROR(INDEX(Mitigation!$A$1:$ZZ$5000,MATCH($A34,INDEX(Mitigation!$A$1:$ZZ$5000,0,MATCH($E34,Mitigation!$A$5:$ZZ$5,0)),0),MATCH($E34,Mitigation!$A$5:$ZZ$5,0)+1+J$4-Settings!$C$7),"")</f>
        <v/>
      </c>
      <c r="K34" s="63">
        <f>IFERROR(INDEX(Mitigation!$A$1:$ZZ$5000,MATCH($A34,INDEX(Mitigation!$A$1:$ZZ$5000,0,MATCH($E34,Mitigation!$A$5:$ZZ$5,0)),0),MATCH($E34,Mitigation!$A$5:$ZZ$5,0)+1+K$4-Settings!$C$7),"")</f>
        <v/>
      </c>
      <c r="L34" s="63">
        <f>IFERROR(INDEX(Mitigation!$A$1:$ZZ$5000,MATCH($A34,INDEX(Mitigation!$A$1:$ZZ$5000,0,MATCH($E34,Mitigation!$A$5:$ZZ$5,0)),0),MATCH($E34,Mitigation!$A$5:$ZZ$5,0)+1+L$4-Settings!$C$7),"")</f>
        <v/>
      </c>
      <c r="M34" s="63">
        <f>IFERROR(INDEX(Mitigation!$A$1:$ZZ$5000,MATCH($A34,INDEX(Mitigation!$A$1:$ZZ$5000,0,MATCH($E34,Mitigation!$A$5:$ZZ$5,0)),0),MATCH($E34,Mitigation!$A$5:$ZZ$5,0)+1+M$4-Settings!$C$7),"")</f>
        <v/>
      </c>
      <c r="N34" s="63">
        <f>IFERROR(INDEX(Mitigation!$A$1:$ZZ$5000,MATCH($A34,INDEX(Mitigation!$A$1:$ZZ$5000,0,MATCH($E34,Mitigation!$A$5:$ZZ$5,0)),0),MATCH($E34,Mitigation!$A$5:$ZZ$5,0)+1+N$4-Settings!$C$7),"")</f>
        <v/>
      </c>
      <c r="O34" s="63">
        <f>IFERROR(INDEX(Mitigation!$A$1:$ZZ$5000,MATCH($A34,INDEX(Mitigation!$A$1:$ZZ$5000,0,MATCH($E34,Mitigation!$A$5:$ZZ$5,0)),0),MATCH($E34,Mitigation!$A$5:$ZZ$5,0)+1+O$4-Settings!$C$7),"")</f>
        <v/>
      </c>
      <c r="P34" s="63">
        <f>IFERROR(INDEX(Mitigation!$A$1:$ZZ$5000,MATCH($A34,INDEX(Mitigation!$A$1:$ZZ$5000,0,MATCH($E34,Mitigation!$A$5:$ZZ$5,0)),0),MATCH($E34,Mitigation!$A$5:$ZZ$5,0)+1+P$4-Settings!$C$7),"")</f>
        <v/>
      </c>
      <c r="Q34" s="63">
        <f>IFERROR(INDEX(Mitigation!$A$1:$ZZ$5000,MATCH($A34,INDEX(Mitigation!$A$1:$ZZ$5000,0,MATCH($E34,Mitigation!$A$5:$ZZ$5,0)),0),MATCH($E34,Mitigation!$A$5:$ZZ$5,0)+1+Q$4-Settings!$C$7),"")</f>
        <v/>
      </c>
      <c r="R34" s="63">
        <f>IFERROR(INDEX(Mitigation!$A$1:$ZZ$5000,MATCH($A34,INDEX(Mitigation!$A$1:$ZZ$5000,0,MATCH($E34,Mitigation!$A$5:$ZZ$5,0)),0),MATCH($E34,Mitigation!$A$5:$ZZ$5,0)+1+R$4-Settings!$C$7),"")</f>
        <v/>
      </c>
      <c r="S34" s="63">
        <f>IFERROR(INDEX(Mitigation!$A$1:$ZZ$5000,MATCH($A34,INDEX(Mitigation!$A$1:$ZZ$5000,0,MATCH($E34,Mitigation!$A$5:$ZZ$5,0)),0),MATCH($E34,Mitigation!$A$5:$ZZ$5,0)+1+S$4-Settings!$C$7),"")</f>
        <v/>
      </c>
      <c r="T34" s="63">
        <f>IFERROR(INDEX(Mitigation!$A$1:$ZZ$5000,MATCH($A34,INDEX(Mitigation!$A$1:$ZZ$5000,0,MATCH($E34,Mitigation!$A$5:$ZZ$5,0)),0),MATCH($E34,Mitigation!$A$5:$ZZ$5,0)+1+T$4-Settings!$C$7),"")</f>
        <v/>
      </c>
      <c r="U34" s="63">
        <f>IFERROR(INDEX(Mitigation!$A$1:$ZZ$5000,MATCH($A34,INDEX(Mitigation!$A$1:$ZZ$5000,0,MATCH($E34,Mitigation!$A$5:$ZZ$5,0)),0),MATCH($E34,Mitigation!$A$5:$ZZ$5,0)+1+U$4-Settings!$C$7),"")</f>
        <v/>
      </c>
      <c r="V34" s="63">
        <f>IFERROR(INDEX(Mitigation!$A$1:$ZZ$5000,MATCH($A34,INDEX(Mitigation!$A$1:$ZZ$5000,0,MATCH($E34,Mitigation!$A$5:$ZZ$5,0)),0),MATCH($E34,Mitigation!$A$5:$ZZ$5,0)+1+V$4-Settings!$C$7),"")</f>
        <v/>
      </c>
      <c r="W34" s="63">
        <f>IFERROR(INDEX(Mitigation!$A$1:$ZZ$5000,MATCH($A34,INDEX(Mitigation!$A$1:$ZZ$5000,0,MATCH($E34,Mitigation!$A$5:$ZZ$5,0)),0),MATCH($E34,Mitigation!$A$5:$ZZ$5,0)+1+W$4-Settings!$C$7),"")</f>
        <v/>
      </c>
      <c r="X34" s="63">
        <f>IFERROR(INDEX(Mitigation!$A$1:$ZZ$5000,MATCH($A34,INDEX(Mitigation!$A$1:$ZZ$5000,0,MATCH($E34,Mitigation!$A$5:$ZZ$5,0)),0),MATCH($E34,Mitigation!$A$5:$ZZ$5,0)+1+X$4-Settings!$C$7),"")</f>
        <v/>
      </c>
    </row>
    <row r="35">
      <c r="A35" s="11">
        <f>LOWER(Settings!$C$4)&amp;"."&amp;$B35&amp;"."&amp;$E35</f>
        <v/>
      </c>
      <c r="B35" s="22" t="inlineStr">
        <is>
          <t>mit.ener.tra.all.e</t>
        </is>
      </c>
      <c r="C35" s="14">
        <f>IFERROR(INDEX(Mitigation!$H$1:$H$5000,MATCH($A35,INDEX(Mitigation!$A$1:$ZZ$5000,0,MATCH($E35,Mitigation!$A$5:$ZZ$5,0)),0)),"code not found")</f>
        <v/>
      </c>
      <c r="D35" s="14">
        <f>IFERROR(INDEX(Mitigation!$I$1:$I$5000,MATCH($A35,INDEX(Mitigation!$A$1:$ZZ$5000,0,MATCH($E35,Mitigation!$A$5:$ZZ$5,0)),0)),"")</f>
        <v/>
      </c>
      <c r="E35" s="10">
        <f>E34</f>
        <v/>
      </c>
      <c r="F35" s="62">
        <f>IFERROR(INDEX(Mitigation!$A$1:$ZZ$5000,MATCH($A35,INDEX(Mitigation!$A$1:$ZZ$5000,0,MATCH($E35,Mitigation!$A$5:$ZZ$5,0)),0),MATCH($E35,Mitigation!$A$5:$ZZ$5,0)+1+F$4-Settings!$C$7),"")</f>
        <v/>
      </c>
      <c r="G35" s="63">
        <f>IFERROR(INDEX(Mitigation!$A$1:$ZZ$5000,MATCH($A35,INDEX(Mitigation!$A$1:$ZZ$5000,0,MATCH($E35,Mitigation!$A$5:$ZZ$5,0)),0),MATCH($E35,Mitigation!$A$5:$ZZ$5,0)+1+G$4-Settings!$C$7),"")</f>
        <v/>
      </c>
      <c r="H35" s="63">
        <f>IFERROR(INDEX(Mitigation!$A$1:$ZZ$5000,MATCH($A35,INDEX(Mitigation!$A$1:$ZZ$5000,0,MATCH($E35,Mitigation!$A$5:$ZZ$5,0)),0),MATCH($E35,Mitigation!$A$5:$ZZ$5,0)+1+H$4-Settings!$C$7),"")</f>
        <v/>
      </c>
      <c r="I35" s="63">
        <f>IFERROR(INDEX(Mitigation!$A$1:$ZZ$5000,MATCH($A35,INDEX(Mitigation!$A$1:$ZZ$5000,0,MATCH($E35,Mitigation!$A$5:$ZZ$5,0)),0),MATCH($E35,Mitigation!$A$5:$ZZ$5,0)+1+I$4-Settings!$C$7),"")</f>
        <v/>
      </c>
      <c r="J35" s="63">
        <f>IFERROR(INDEX(Mitigation!$A$1:$ZZ$5000,MATCH($A35,INDEX(Mitigation!$A$1:$ZZ$5000,0,MATCH($E35,Mitigation!$A$5:$ZZ$5,0)),0),MATCH($E35,Mitigation!$A$5:$ZZ$5,0)+1+J$4-Settings!$C$7),"")</f>
        <v/>
      </c>
      <c r="K35" s="63">
        <f>IFERROR(INDEX(Mitigation!$A$1:$ZZ$5000,MATCH($A35,INDEX(Mitigation!$A$1:$ZZ$5000,0,MATCH($E35,Mitigation!$A$5:$ZZ$5,0)),0),MATCH($E35,Mitigation!$A$5:$ZZ$5,0)+1+K$4-Settings!$C$7),"")</f>
        <v/>
      </c>
      <c r="L35" s="63">
        <f>IFERROR(INDEX(Mitigation!$A$1:$ZZ$5000,MATCH($A35,INDEX(Mitigation!$A$1:$ZZ$5000,0,MATCH($E35,Mitigation!$A$5:$ZZ$5,0)),0),MATCH($E35,Mitigation!$A$5:$ZZ$5,0)+1+L$4-Settings!$C$7),"")</f>
        <v/>
      </c>
      <c r="M35" s="63">
        <f>IFERROR(INDEX(Mitigation!$A$1:$ZZ$5000,MATCH($A35,INDEX(Mitigation!$A$1:$ZZ$5000,0,MATCH($E35,Mitigation!$A$5:$ZZ$5,0)),0),MATCH($E35,Mitigation!$A$5:$ZZ$5,0)+1+M$4-Settings!$C$7),"")</f>
        <v/>
      </c>
      <c r="N35" s="63">
        <f>IFERROR(INDEX(Mitigation!$A$1:$ZZ$5000,MATCH($A35,INDEX(Mitigation!$A$1:$ZZ$5000,0,MATCH($E35,Mitigation!$A$5:$ZZ$5,0)),0),MATCH($E35,Mitigation!$A$5:$ZZ$5,0)+1+N$4-Settings!$C$7),"")</f>
        <v/>
      </c>
      <c r="O35" s="63">
        <f>IFERROR(INDEX(Mitigation!$A$1:$ZZ$5000,MATCH($A35,INDEX(Mitigation!$A$1:$ZZ$5000,0,MATCH($E35,Mitigation!$A$5:$ZZ$5,0)),0),MATCH($E35,Mitigation!$A$5:$ZZ$5,0)+1+O$4-Settings!$C$7),"")</f>
        <v/>
      </c>
      <c r="P35" s="63">
        <f>IFERROR(INDEX(Mitigation!$A$1:$ZZ$5000,MATCH($A35,INDEX(Mitigation!$A$1:$ZZ$5000,0,MATCH($E35,Mitigation!$A$5:$ZZ$5,0)),0),MATCH($E35,Mitigation!$A$5:$ZZ$5,0)+1+P$4-Settings!$C$7),"")</f>
        <v/>
      </c>
      <c r="Q35" s="63">
        <f>IFERROR(INDEX(Mitigation!$A$1:$ZZ$5000,MATCH($A35,INDEX(Mitigation!$A$1:$ZZ$5000,0,MATCH($E35,Mitigation!$A$5:$ZZ$5,0)),0),MATCH($E35,Mitigation!$A$5:$ZZ$5,0)+1+Q$4-Settings!$C$7),"")</f>
        <v/>
      </c>
      <c r="R35" s="63">
        <f>IFERROR(INDEX(Mitigation!$A$1:$ZZ$5000,MATCH($A35,INDEX(Mitigation!$A$1:$ZZ$5000,0,MATCH($E35,Mitigation!$A$5:$ZZ$5,0)),0),MATCH($E35,Mitigation!$A$5:$ZZ$5,0)+1+R$4-Settings!$C$7),"")</f>
        <v/>
      </c>
      <c r="S35" s="63">
        <f>IFERROR(INDEX(Mitigation!$A$1:$ZZ$5000,MATCH($A35,INDEX(Mitigation!$A$1:$ZZ$5000,0,MATCH($E35,Mitigation!$A$5:$ZZ$5,0)),0),MATCH($E35,Mitigation!$A$5:$ZZ$5,0)+1+S$4-Settings!$C$7),"")</f>
        <v/>
      </c>
      <c r="T35" s="63">
        <f>IFERROR(INDEX(Mitigation!$A$1:$ZZ$5000,MATCH($A35,INDEX(Mitigation!$A$1:$ZZ$5000,0,MATCH($E35,Mitigation!$A$5:$ZZ$5,0)),0),MATCH($E35,Mitigation!$A$5:$ZZ$5,0)+1+T$4-Settings!$C$7),"")</f>
        <v/>
      </c>
      <c r="U35" s="63">
        <f>IFERROR(INDEX(Mitigation!$A$1:$ZZ$5000,MATCH($A35,INDEX(Mitigation!$A$1:$ZZ$5000,0,MATCH($E35,Mitigation!$A$5:$ZZ$5,0)),0),MATCH($E35,Mitigation!$A$5:$ZZ$5,0)+1+U$4-Settings!$C$7),"")</f>
        <v/>
      </c>
      <c r="V35" s="63">
        <f>IFERROR(INDEX(Mitigation!$A$1:$ZZ$5000,MATCH($A35,INDEX(Mitigation!$A$1:$ZZ$5000,0,MATCH($E35,Mitigation!$A$5:$ZZ$5,0)),0),MATCH($E35,Mitigation!$A$5:$ZZ$5,0)+1+V$4-Settings!$C$7),"")</f>
        <v/>
      </c>
      <c r="W35" s="63">
        <f>IFERROR(INDEX(Mitigation!$A$1:$ZZ$5000,MATCH($A35,INDEX(Mitigation!$A$1:$ZZ$5000,0,MATCH($E35,Mitigation!$A$5:$ZZ$5,0)),0),MATCH($E35,Mitigation!$A$5:$ZZ$5,0)+1+W$4-Settings!$C$7),"")</f>
        <v/>
      </c>
      <c r="X35" s="63">
        <f>IFERROR(INDEX(Mitigation!$A$1:$ZZ$5000,MATCH($A35,INDEX(Mitigation!$A$1:$ZZ$5000,0,MATCH($E35,Mitigation!$A$5:$ZZ$5,0)),0),MATCH($E35,Mitigation!$A$5:$ZZ$5,0)+1+X$4-Settings!$C$7),"")</f>
        <v/>
      </c>
    </row>
    <row r="36">
      <c r="A36" s="11">
        <f>LOWER(Settings!$C$4)&amp;"."&amp;$B36&amp;"."&amp;$E36</f>
        <v/>
      </c>
      <c r="B36" s="22" t="inlineStr">
        <is>
          <t>mit.ener.bld.all.e</t>
        </is>
      </c>
      <c r="C36" s="14">
        <f>IFERROR(INDEX(Mitigation!$H$1:$H$5000,MATCH($A36,INDEX(Mitigation!$A$1:$ZZ$5000,0,MATCH($E36,Mitigation!$A$5:$ZZ$5,0)),0)),"code not found")</f>
        <v/>
      </c>
      <c r="D36" s="14">
        <f>IFERROR(INDEX(Mitigation!$I$1:$I$5000,MATCH($A36,INDEX(Mitigation!$A$1:$ZZ$5000,0,MATCH($E36,Mitigation!$A$5:$ZZ$5,0)),0)),"")</f>
        <v/>
      </c>
      <c r="E36" s="10">
        <f>E35</f>
        <v/>
      </c>
      <c r="F36" s="62">
        <f>IFERROR(INDEX(Mitigation!$A$1:$ZZ$5000,MATCH($A36,INDEX(Mitigation!$A$1:$ZZ$5000,0,MATCH($E36,Mitigation!$A$5:$ZZ$5,0)),0),MATCH($E36,Mitigation!$A$5:$ZZ$5,0)+1+F$4-Settings!$C$7),"")</f>
        <v/>
      </c>
      <c r="G36" s="63">
        <f>IFERROR(INDEX(Mitigation!$A$1:$ZZ$5000,MATCH($A36,INDEX(Mitigation!$A$1:$ZZ$5000,0,MATCH($E36,Mitigation!$A$5:$ZZ$5,0)),0),MATCH($E36,Mitigation!$A$5:$ZZ$5,0)+1+G$4-Settings!$C$7),"")</f>
        <v/>
      </c>
      <c r="H36" s="63">
        <f>IFERROR(INDEX(Mitigation!$A$1:$ZZ$5000,MATCH($A36,INDEX(Mitigation!$A$1:$ZZ$5000,0,MATCH($E36,Mitigation!$A$5:$ZZ$5,0)),0),MATCH($E36,Mitigation!$A$5:$ZZ$5,0)+1+H$4-Settings!$C$7),"")</f>
        <v/>
      </c>
      <c r="I36" s="63">
        <f>IFERROR(INDEX(Mitigation!$A$1:$ZZ$5000,MATCH($A36,INDEX(Mitigation!$A$1:$ZZ$5000,0,MATCH($E36,Mitigation!$A$5:$ZZ$5,0)),0),MATCH($E36,Mitigation!$A$5:$ZZ$5,0)+1+I$4-Settings!$C$7),"")</f>
        <v/>
      </c>
      <c r="J36" s="63">
        <f>IFERROR(INDEX(Mitigation!$A$1:$ZZ$5000,MATCH($A36,INDEX(Mitigation!$A$1:$ZZ$5000,0,MATCH($E36,Mitigation!$A$5:$ZZ$5,0)),0),MATCH($E36,Mitigation!$A$5:$ZZ$5,0)+1+J$4-Settings!$C$7),"")</f>
        <v/>
      </c>
      <c r="K36" s="63">
        <f>IFERROR(INDEX(Mitigation!$A$1:$ZZ$5000,MATCH($A36,INDEX(Mitigation!$A$1:$ZZ$5000,0,MATCH($E36,Mitigation!$A$5:$ZZ$5,0)),0),MATCH($E36,Mitigation!$A$5:$ZZ$5,0)+1+K$4-Settings!$C$7),"")</f>
        <v/>
      </c>
      <c r="L36" s="63">
        <f>IFERROR(INDEX(Mitigation!$A$1:$ZZ$5000,MATCH($A36,INDEX(Mitigation!$A$1:$ZZ$5000,0,MATCH($E36,Mitigation!$A$5:$ZZ$5,0)),0),MATCH($E36,Mitigation!$A$5:$ZZ$5,0)+1+L$4-Settings!$C$7),"")</f>
        <v/>
      </c>
      <c r="M36" s="63">
        <f>IFERROR(INDEX(Mitigation!$A$1:$ZZ$5000,MATCH($A36,INDEX(Mitigation!$A$1:$ZZ$5000,0,MATCH($E36,Mitigation!$A$5:$ZZ$5,0)),0),MATCH($E36,Mitigation!$A$5:$ZZ$5,0)+1+M$4-Settings!$C$7),"")</f>
        <v/>
      </c>
      <c r="N36" s="63">
        <f>IFERROR(INDEX(Mitigation!$A$1:$ZZ$5000,MATCH($A36,INDEX(Mitigation!$A$1:$ZZ$5000,0,MATCH($E36,Mitigation!$A$5:$ZZ$5,0)),0),MATCH($E36,Mitigation!$A$5:$ZZ$5,0)+1+N$4-Settings!$C$7),"")</f>
        <v/>
      </c>
      <c r="O36" s="63">
        <f>IFERROR(INDEX(Mitigation!$A$1:$ZZ$5000,MATCH($A36,INDEX(Mitigation!$A$1:$ZZ$5000,0,MATCH($E36,Mitigation!$A$5:$ZZ$5,0)),0),MATCH($E36,Mitigation!$A$5:$ZZ$5,0)+1+O$4-Settings!$C$7),"")</f>
        <v/>
      </c>
      <c r="P36" s="63">
        <f>IFERROR(INDEX(Mitigation!$A$1:$ZZ$5000,MATCH($A36,INDEX(Mitigation!$A$1:$ZZ$5000,0,MATCH($E36,Mitigation!$A$5:$ZZ$5,0)),0),MATCH($E36,Mitigation!$A$5:$ZZ$5,0)+1+P$4-Settings!$C$7),"")</f>
        <v/>
      </c>
      <c r="Q36" s="63">
        <f>IFERROR(INDEX(Mitigation!$A$1:$ZZ$5000,MATCH($A36,INDEX(Mitigation!$A$1:$ZZ$5000,0,MATCH($E36,Mitigation!$A$5:$ZZ$5,0)),0),MATCH($E36,Mitigation!$A$5:$ZZ$5,0)+1+Q$4-Settings!$C$7),"")</f>
        <v/>
      </c>
      <c r="R36" s="63">
        <f>IFERROR(INDEX(Mitigation!$A$1:$ZZ$5000,MATCH($A36,INDEX(Mitigation!$A$1:$ZZ$5000,0,MATCH($E36,Mitigation!$A$5:$ZZ$5,0)),0),MATCH($E36,Mitigation!$A$5:$ZZ$5,0)+1+R$4-Settings!$C$7),"")</f>
        <v/>
      </c>
      <c r="S36" s="63">
        <f>IFERROR(INDEX(Mitigation!$A$1:$ZZ$5000,MATCH($A36,INDEX(Mitigation!$A$1:$ZZ$5000,0,MATCH($E36,Mitigation!$A$5:$ZZ$5,0)),0),MATCH($E36,Mitigation!$A$5:$ZZ$5,0)+1+S$4-Settings!$C$7),"")</f>
        <v/>
      </c>
      <c r="T36" s="63">
        <f>IFERROR(INDEX(Mitigation!$A$1:$ZZ$5000,MATCH($A36,INDEX(Mitigation!$A$1:$ZZ$5000,0,MATCH($E36,Mitigation!$A$5:$ZZ$5,0)),0),MATCH($E36,Mitigation!$A$5:$ZZ$5,0)+1+T$4-Settings!$C$7),"")</f>
        <v/>
      </c>
      <c r="U36" s="63">
        <f>IFERROR(INDEX(Mitigation!$A$1:$ZZ$5000,MATCH($A36,INDEX(Mitigation!$A$1:$ZZ$5000,0,MATCH($E36,Mitigation!$A$5:$ZZ$5,0)),0),MATCH($E36,Mitigation!$A$5:$ZZ$5,0)+1+U$4-Settings!$C$7),"")</f>
        <v/>
      </c>
      <c r="V36" s="63">
        <f>IFERROR(INDEX(Mitigation!$A$1:$ZZ$5000,MATCH($A36,INDEX(Mitigation!$A$1:$ZZ$5000,0,MATCH($E36,Mitigation!$A$5:$ZZ$5,0)),0),MATCH($E36,Mitigation!$A$5:$ZZ$5,0)+1+V$4-Settings!$C$7),"")</f>
        <v/>
      </c>
      <c r="W36" s="63">
        <f>IFERROR(INDEX(Mitigation!$A$1:$ZZ$5000,MATCH($A36,INDEX(Mitigation!$A$1:$ZZ$5000,0,MATCH($E36,Mitigation!$A$5:$ZZ$5,0)),0),MATCH($E36,Mitigation!$A$5:$ZZ$5,0)+1+W$4-Settings!$C$7),"")</f>
        <v/>
      </c>
      <c r="X36" s="63">
        <f>IFERROR(INDEX(Mitigation!$A$1:$ZZ$5000,MATCH($A36,INDEX(Mitigation!$A$1:$ZZ$5000,0,MATCH($E36,Mitigation!$A$5:$ZZ$5,0)),0),MATCH($E36,Mitigation!$A$5:$ZZ$5,0)+1+X$4-Settings!$C$7),"")</f>
        <v/>
      </c>
    </row>
    <row r="37">
      <c r="A37" s="11">
        <f>LOWER(Settings!$C$4)&amp;"."&amp;$B37&amp;"."&amp;$E37</f>
        <v/>
      </c>
      <c r="B37" s="22" t="inlineStr">
        <is>
          <t>mit.ener.ind.all.e</t>
        </is>
      </c>
      <c r="C37" s="14">
        <f>IFERROR(INDEX(Mitigation!$H$1:$H$5000,MATCH($A37,INDEX(Mitigation!$A$1:$ZZ$5000,0,MATCH($E37,Mitigation!$A$5:$ZZ$5,0)),0)),"code not found")</f>
        <v/>
      </c>
      <c r="D37" s="14">
        <f>IFERROR(INDEX(Mitigation!$I$1:$I$5000,MATCH($A37,INDEX(Mitigation!$A$1:$ZZ$5000,0,MATCH($E37,Mitigation!$A$5:$ZZ$5,0)),0)),"")</f>
        <v/>
      </c>
      <c r="E37" s="10">
        <f>E36</f>
        <v/>
      </c>
      <c r="F37" s="62">
        <f>IFERROR(INDEX(Mitigation!$A$1:$ZZ$5000,MATCH($A37,INDEX(Mitigation!$A$1:$ZZ$5000,0,MATCH($E37,Mitigation!$A$5:$ZZ$5,0)),0),MATCH($E37,Mitigation!$A$5:$ZZ$5,0)+1+F$4-Settings!$C$7),"")</f>
        <v/>
      </c>
      <c r="G37" s="63">
        <f>IFERROR(INDEX(Mitigation!$A$1:$ZZ$5000,MATCH($A37,INDEX(Mitigation!$A$1:$ZZ$5000,0,MATCH($E37,Mitigation!$A$5:$ZZ$5,0)),0),MATCH($E37,Mitigation!$A$5:$ZZ$5,0)+1+G$4-Settings!$C$7),"")</f>
        <v/>
      </c>
      <c r="H37" s="63">
        <f>IFERROR(INDEX(Mitigation!$A$1:$ZZ$5000,MATCH($A37,INDEX(Mitigation!$A$1:$ZZ$5000,0,MATCH($E37,Mitigation!$A$5:$ZZ$5,0)),0),MATCH($E37,Mitigation!$A$5:$ZZ$5,0)+1+H$4-Settings!$C$7),"")</f>
        <v/>
      </c>
      <c r="I37" s="63">
        <f>IFERROR(INDEX(Mitigation!$A$1:$ZZ$5000,MATCH($A37,INDEX(Mitigation!$A$1:$ZZ$5000,0,MATCH($E37,Mitigation!$A$5:$ZZ$5,0)),0),MATCH($E37,Mitigation!$A$5:$ZZ$5,0)+1+I$4-Settings!$C$7),"")</f>
        <v/>
      </c>
      <c r="J37" s="63">
        <f>IFERROR(INDEX(Mitigation!$A$1:$ZZ$5000,MATCH($A37,INDEX(Mitigation!$A$1:$ZZ$5000,0,MATCH($E37,Mitigation!$A$5:$ZZ$5,0)),0),MATCH($E37,Mitigation!$A$5:$ZZ$5,0)+1+J$4-Settings!$C$7),"")</f>
        <v/>
      </c>
      <c r="K37" s="63">
        <f>IFERROR(INDEX(Mitigation!$A$1:$ZZ$5000,MATCH($A37,INDEX(Mitigation!$A$1:$ZZ$5000,0,MATCH($E37,Mitigation!$A$5:$ZZ$5,0)),0),MATCH($E37,Mitigation!$A$5:$ZZ$5,0)+1+K$4-Settings!$C$7),"")</f>
        <v/>
      </c>
      <c r="L37" s="63">
        <f>IFERROR(INDEX(Mitigation!$A$1:$ZZ$5000,MATCH($A37,INDEX(Mitigation!$A$1:$ZZ$5000,0,MATCH($E37,Mitigation!$A$5:$ZZ$5,0)),0),MATCH($E37,Mitigation!$A$5:$ZZ$5,0)+1+L$4-Settings!$C$7),"")</f>
        <v/>
      </c>
      <c r="M37" s="63">
        <f>IFERROR(INDEX(Mitigation!$A$1:$ZZ$5000,MATCH($A37,INDEX(Mitigation!$A$1:$ZZ$5000,0,MATCH($E37,Mitigation!$A$5:$ZZ$5,0)),0),MATCH($E37,Mitigation!$A$5:$ZZ$5,0)+1+M$4-Settings!$C$7),"")</f>
        <v/>
      </c>
      <c r="N37" s="63">
        <f>IFERROR(INDEX(Mitigation!$A$1:$ZZ$5000,MATCH($A37,INDEX(Mitigation!$A$1:$ZZ$5000,0,MATCH($E37,Mitigation!$A$5:$ZZ$5,0)),0),MATCH($E37,Mitigation!$A$5:$ZZ$5,0)+1+N$4-Settings!$C$7),"")</f>
        <v/>
      </c>
      <c r="O37" s="63">
        <f>IFERROR(INDEX(Mitigation!$A$1:$ZZ$5000,MATCH($A37,INDEX(Mitigation!$A$1:$ZZ$5000,0,MATCH($E37,Mitigation!$A$5:$ZZ$5,0)),0),MATCH($E37,Mitigation!$A$5:$ZZ$5,0)+1+O$4-Settings!$C$7),"")</f>
        <v/>
      </c>
      <c r="P37" s="63">
        <f>IFERROR(INDEX(Mitigation!$A$1:$ZZ$5000,MATCH($A37,INDEX(Mitigation!$A$1:$ZZ$5000,0,MATCH($E37,Mitigation!$A$5:$ZZ$5,0)),0),MATCH($E37,Mitigation!$A$5:$ZZ$5,0)+1+P$4-Settings!$C$7),"")</f>
        <v/>
      </c>
      <c r="Q37" s="63">
        <f>IFERROR(INDEX(Mitigation!$A$1:$ZZ$5000,MATCH($A37,INDEX(Mitigation!$A$1:$ZZ$5000,0,MATCH($E37,Mitigation!$A$5:$ZZ$5,0)),0),MATCH($E37,Mitigation!$A$5:$ZZ$5,0)+1+Q$4-Settings!$C$7),"")</f>
        <v/>
      </c>
      <c r="R37" s="63">
        <f>IFERROR(INDEX(Mitigation!$A$1:$ZZ$5000,MATCH($A37,INDEX(Mitigation!$A$1:$ZZ$5000,0,MATCH($E37,Mitigation!$A$5:$ZZ$5,0)),0),MATCH($E37,Mitigation!$A$5:$ZZ$5,0)+1+R$4-Settings!$C$7),"")</f>
        <v/>
      </c>
      <c r="S37" s="63">
        <f>IFERROR(INDEX(Mitigation!$A$1:$ZZ$5000,MATCH($A37,INDEX(Mitigation!$A$1:$ZZ$5000,0,MATCH($E37,Mitigation!$A$5:$ZZ$5,0)),0),MATCH($E37,Mitigation!$A$5:$ZZ$5,0)+1+S$4-Settings!$C$7),"")</f>
        <v/>
      </c>
      <c r="T37" s="63">
        <f>IFERROR(INDEX(Mitigation!$A$1:$ZZ$5000,MATCH($A37,INDEX(Mitigation!$A$1:$ZZ$5000,0,MATCH($E37,Mitigation!$A$5:$ZZ$5,0)),0),MATCH($E37,Mitigation!$A$5:$ZZ$5,0)+1+T$4-Settings!$C$7),"")</f>
        <v/>
      </c>
      <c r="U37" s="63">
        <f>IFERROR(INDEX(Mitigation!$A$1:$ZZ$5000,MATCH($A37,INDEX(Mitigation!$A$1:$ZZ$5000,0,MATCH($E37,Mitigation!$A$5:$ZZ$5,0)),0),MATCH($E37,Mitigation!$A$5:$ZZ$5,0)+1+U$4-Settings!$C$7),"")</f>
        <v/>
      </c>
      <c r="V37" s="63">
        <f>IFERROR(INDEX(Mitigation!$A$1:$ZZ$5000,MATCH($A37,INDEX(Mitigation!$A$1:$ZZ$5000,0,MATCH($E37,Mitigation!$A$5:$ZZ$5,0)),0),MATCH($E37,Mitigation!$A$5:$ZZ$5,0)+1+V$4-Settings!$C$7),"")</f>
        <v/>
      </c>
      <c r="W37" s="63">
        <f>IFERROR(INDEX(Mitigation!$A$1:$ZZ$5000,MATCH($A37,INDEX(Mitigation!$A$1:$ZZ$5000,0,MATCH($E37,Mitigation!$A$5:$ZZ$5,0)),0),MATCH($E37,Mitigation!$A$5:$ZZ$5,0)+1+W$4-Settings!$C$7),"")</f>
        <v/>
      </c>
      <c r="X37" s="63">
        <f>IFERROR(INDEX(Mitigation!$A$1:$ZZ$5000,MATCH($A37,INDEX(Mitigation!$A$1:$ZZ$5000,0,MATCH($E37,Mitigation!$A$5:$ZZ$5,0)),0),MATCH($E37,Mitigation!$A$5:$ZZ$5,0)+1+X$4-Settings!$C$7),"")</f>
        <v/>
      </c>
    </row>
    <row r="38">
      <c r="A38" s="11">
        <f>LOWER(Settings!$C$4)&amp;"."&amp;$B38&amp;"."&amp;$E38</f>
        <v/>
      </c>
      <c r="B38" s="22" t="inlineStr">
        <is>
          <t>mit.ener.oen.all.e</t>
        </is>
      </c>
      <c r="C38" s="14">
        <f>IFERROR(INDEX(Mitigation!$H$1:$H$5000,MATCH($A38,INDEX(Mitigation!$A$1:$ZZ$5000,0,MATCH($E38,Mitigation!$A$5:$ZZ$5,0)),0)),"code not found")</f>
        <v/>
      </c>
      <c r="D38" s="14">
        <f>IFERROR(INDEX(Mitigation!$I$1:$I$5000,MATCH($A38,INDEX(Mitigation!$A$1:$ZZ$5000,0,MATCH($E38,Mitigation!$A$5:$ZZ$5,0)),0)),"")</f>
        <v/>
      </c>
      <c r="E38" s="10">
        <f>E37</f>
        <v/>
      </c>
      <c r="F38" s="62">
        <f>IFERROR(INDEX(Mitigation!$A$1:$ZZ$5000,MATCH($A38,INDEX(Mitigation!$A$1:$ZZ$5000,0,MATCH($E38,Mitigation!$A$5:$ZZ$5,0)),0),MATCH($E38,Mitigation!$A$5:$ZZ$5,0)+1+F$4-Settings!$C$7),"")</f>
        <v/>
      </c>
      <c r="G38" s="63">
        <f>IFERROR(INDEX(Mitigation!$A$1:$ZZ$5000,MATCH($A38,INDEX(Mitigation!$A$1:$ZZ$5000,0,MATCH($E38,Mitigation!$A$5:$ZZ$5,0)),0),MATCH($E38,Mitigation!$A$5:$ZZ$5,0)+1+G$4-Settings!$C$7),"")</f>
        <v/>
      </c>
      <c r="H38" s="63">
        <f>IFERROR(INDEX(Mitigation!$A$1:$ZZ$5000,MATCH($A38,INDEX(Mitigation!$A$1:$ZZ$5000,0,MATCH($E38,Mitigation!$A$5:$ZZ$5,0)),0),MATCH($E38,Mitigation!$A$5:$ZZ$5,0)+1+H$4-Settings!$C$7),"")</f>
        <v/>
      </c>
      <c r="I38" s="63">
        <f>IFERROR(INDEX(Mitigation!$A$1:$ZZ$5000,MATCH($A38,INDEX(Mitigation!$A$1:$ZZ$5000,0,MATCH($E38,Mitigation!$A$5:$ZZ$5,0)),0),MATCH($E38,Mitigation!$A$5:$ZZ$5,0)+1+I$4-Settings!$C$7),"")</f>
        <v/>
      </c>
      <c r="J38" s="63">
        <f>IFERROR(INDEX(Mitigation!$A$1:$ZZ$5000,MATCH($A38,INDEX(Mitigation!$A$1:$ZZ$5000,0,MATCH($E38,Mitigation!$A$5:$ZZ$5,0)),0),MATCH($E38,Mitigation!$A$5:$ZZ$5,0)+1+J$4-Settings!$C$7),"")</f>
        <v/>
      </c>
      <c r="K38" s="63">
        <f>IFERROR(INDEX(Mitigation!$A$1:$ZZ$5000,MATCH($A38,INDEX(Mitigation!$A$1:$ZZ$5000,0,MATCH($E38,Mitigation!$A$5:$ZZ$5,0)),0),MATCH($E38,Mitigation!$A$5:$ZZ$5,0)+1+K$4-Settings!$C$7),"")</f>
        <v/>
      </c>
      <c r="L38" s="63">
        <f>IFERROR(INDEX(Mitigation!$A$1:$ZZ$5000,MATCH($A38,INDEX(Mitigation!$A$1:$ZZ$5000,0,MATCH($E38,Mitigation!$A$5:$ZZ$5,0)),0),MATCH($E38,Mitigation!$A$5:$ZZ$5,0)+1+L$4-Settings!$C$7),"")</f>
        <v/>
      </c>
      <c r="M38" s="63">
        <f>IFERROR(INDEX(Mitigation!$A$1:$ZZ$5000,MATCH($A38,INDEX(Mitigation!$A$1:$ZZ$5000,0,MATCH($E38,Mitigation!$A$5:$ZZ$5,0)),0),MATCH($E38,Mitigation!$A$5:$ZZ$5,0)+1+M$4-Settings!$C$7),"")</f>
        <v/>
      </c>
      <c r="N38" s="63">
        <f>IFERROR(INDEX(Mitigation!$A$1:$ZZ$5000,MATCH($A38,INDEX(Mitigation!$A$1:$ZZ$5000,0,MATCH($E38,Mitigation!$A$5:$ZZ$5,0)),0),MATCH($E38,Mitigation!$A$5:$ZZ$5,0)+1+N$4-Settings!$C$7),"")</f>
        <v/>
      </c>
      <c r="O38" s="63">
        <f>IFERROR(INDEX(Mitigation!$A$1:$ZZ$5000,MATCH($A38,INDEX(Mitigation!$A$1:$ZZ$5000,0,MATCH($E38,Mitigation!$A$5:$ZZ$5,0)),0),MATCH($E38,Mitigation!$A$5:$ZZ$5,0)+1+O$4-Settings!$C$7),"")</f>
        <v/>
      </c>
      <c r="P38" s="63">
        <f>IFERROR(INDEX(Mitigation!$A$1:$ZZ$5000,MATCH($A38,INDEX(Mitigation!$A$1:$ZZ$5000,0,MATCH($E38,Mitigation!$A$5:$ZZ$5,0)),0),MATCH($E38,Mitigation!$A$5:$ZZ$5,0)+1+P$4-Settings!$C$7),"")</f>
        <v/>
      </c>
      <c r="Q38" s="63">
        <f>IFERROR(INDEX(Mitigation!$A$1:$ZZ$5000,MATCH($A38,INDEX(Mitigation!$A$1:$ZZ$5000,0,MATCH($E38,Mitigation!$A$5:$ZZ$5,0)),0),MATCH($E38,Mitigation!$A$5:$ZZ$5,0)+1+Q$4-Settings!$C$7),"")</f>
        <v/>
      </c>
      <c r="R38" s="63">
        <f>IFERROR(INDEX(Mitigation!$A$1:$ZZ$5000,MATCH($A38,INDEX(Mitigation!$A$1:$ZZ$5000,0,MATCH($E38,Mitigation!$A$5:$ZZ$5,0)),0),MATCH($E38,Mitigation!$A$5:$ZZ$5,0)+1+R$4-Settings!$C$7),"")</f>
        <v/>
      </c>
      <c r="S38" s="63">
        <f>IFERROR(INDEX(Mitigation!$A$1:$ZZ$5000,MATCH($A38,INDEX(Mitigation!$A$1:$ZZ$5000,0,MATCH($E38,Mitigation!$A$5:$ZZ$5,0)),0),MATCH($E38,Mitigation!$A$5:$ZZ$5,0)+1+S$4-Settings!$C$7),"")</f>
        <v/>
      </c>
      <c r="T38" s="63">
        <f>IFERROR(INDEX(Mitigation!$A$1:$ZZ$5000,MATCH($A38,INDEX(Mitigation!$A$1:$ZZ$5000,0,MATCH($E38,Mitigation!$A$5:$ZZ$5,0)),0),MATCH($E38,Mitigation!$A$5:$ZZ$5,0)+1+T$4-Settings!$C$7),"")</f>
        <v/>
      </c>
      <c r="U38" s="63">
        <f>IFERROR(INDEX(Mitigation!$A$1:$ZZ$5000,MATCH($A38,INDEX(Mitigation!$A$1:$ZZ$5000,0,MATCH($E38,Mitigation!$A$5:$ZZ$5,0)),0),MATCH($E38,Mitigation!$A$5:$ZZ$5,0)+1+U$4-Settings!$C$7),"")</f>
        <v/>
      </c>
      <c r="V38" s="63">
        <f>IFERROR(INDEX(Mitigation!$A$1:$ZZ$5000,MATCH($A38,INDEX(Mitigation!$A$1:$ZZ$5000,0,MATCH($E38,Mitigation!$A$5:$ZZ$5,0)),0),MATCH($E38,Mitigation!$A$5:$ZZ$5,0)+1+V$4-Settings!$C$7),"")</f>
        <v/>
      </c>
      <c r="W38" s="63">
        <f>IFERROR(INDEX(Mitigation!$A$1:$ZZ$5000,MATCH($A38,INDEX(Mitigation!$A$1:$ZZ$5000,0,MATCH($E38,Mitigation!$A$5:$ZZ$5,0)),0),MATCH($E38,Mitigation!$A$5:$ZZ$5,0)+1+W$4-Settings!$C$7),"")</f>
        <v/>
      </c>
      <c r="X38" s="63">
        <f>IFERROR(INDEX(Mitigation!$A$1:$ZZ$5000,MATCH($A38,INDEX(Mitigation!$A$1:$ZZ$5000,0,MATCH($E38,Mitigation!$A$5:$ZZ$5,0)),0),MATCH($E38,Mitigation!$A$5:$ZZ$5,0)+1+X$4-Settings!$C$7),"")</f>
        <v/>
      </c>
    </row>
    <row r="39">
      <c r="A39" s="11">
        <f>LOWER(Settings!$C$4)&amp;"."&amp;$B39&amp;"."&amp;$E39</f>
        <v/>
      </c>
      <c r="B39" s="22" t="inlineStr">
        <is>
          <t>mit.ener.pct.all.all.e</t>
        </is>
      </c>
      <c r="C39" s="14">
        <f>IFERROR(INDEX(Mitigation!$H$1:$H$5000,MATCH($A39,INDEX(Mitigation!$A$1:$ZZ$5000,0,MATCH($E39,Mitigation!$A$5:$ZZ$5,0)),0)),"code not found")</f>
        <v/>
      </c>
      <c r="D39" s="14">
        <f>IFERROR(INDEX(Mitigation!$I$1:$I$5000,MATCH($A39,INDEX(Mitigation!$A$1:$ZZ$5000,0,MATCH($E39,Mitigation!$A$5:$ZZ$5,0)),0)),"")</f>
        <v/>
      </c>
      <c r="E39" s="10">
        <f>E38</f>
        <v/>
      </c>
      <c r="F39" s="12">
        <f>IFERROR(INDEX(Mitigation!$A$1:$ZZ$5000,MATCH($A39,INDEX(Mitigation!$A$1:$ZZ$5000,0,MATCH($E39,Mitigation!$A$5:$ZZ$5,0)),0),MATCH($E39,Mitigation!$A$5:$ZZ$5,0)+1+F$4-Settings!$C$7),"")</f>
        <v/>
      </c>
      <c r="G39" s="13">
        <f>IFERROR(INDEX(Mitigation!$A$1:$ZZ$5000,MATCH($A39,INDEX(Mitigation!$A$1:$ZZ$5000,0,MATCH($E39,Mitigation!$A$5:$ZZ$5,0)),0),MATCH($E39,Mitigation!$A$5:$ZZ$5,0)+1+G$4-Settings!$C$7),"")</f>
        <v/>
      </c>
      <c r="H39" s="13">
        <f>IFERROR(INDEX(Mitigation!$A$1:$ZZ$5000,MATCH($A39,INDEX(Mitigation!$A$1:$ZZ$5000,0,MATCH($E39,Mitigation!$A$5:$ZZ$5,0)),0),MATCH($E39,Mitigation!$A$5:$ZZ$5,0)+1+H$4-Settings!$C$7),"")</f>
        <v/>
      </c>
      <c r="I39" s="13">
        <f>IFERROR(INDEX(Mitigation!$A$1:$ZZ$5000,MATCH($A39,INDEX(Mitigation!$A$1:$ZZ$5000,0,MATCH($E39,Mitigation!$A$5:$ZZ$5,0)),0),MATCH($E39,Mitigation!$A$5:$ZZ$5,0)+1+I$4-Settings!$C$7),"")</f>
        <v/>
      </c>
      <c r="J39" s="13">
        <f>IFERROR(INDEX(Mitigation!$A$1:$ZZ$5000,MATCH($A39,INDEX(Mitigation!$A$1:$ZZ$5000,0,MATCH($E39,Mitigation!$A$5:$ZZ$5,0)),0),MATCH($E39,Mitigation!$A$5:$ZZ$5,0)+1+J$4-Settings!$C$7),"")</f>
        <v/>
      </c>
      <c r="K39" s="13">
        <f>IFERROR(INDEX(Mitigation!$A$1:$ZZ$5000,MATCH($A39,INDEX(Mitigation!$A$1:$ZZ$5000,0,MATCH($E39,Mitigation!$A$5:$ZZ$5,0)),0),MATCH($E39,Mitigation!$A$5:$ZZ$5,0)+1+K$4-Settings!$C$7),"")</f>
        <v/>
      </c>
      <c r="L39" s="13">
        <f>IFERROR(INDEX(Mitigation!$A$1:$ZZ$5000,MATCH($A39,INDEX(Mitigation!$A$1:$ZZ$5000,0,MATCH($E39,Mitigation!$A$5:$ZZ$5,0)),0),MATCH($E39,Mitigation!$A$5:$ZZ$5,0)+1+L$4-Settings!$C$7),"")</f>
        <v/>
      </c>
      <c r="M39" s="13">
        <f>IFERROR(INDEX(Mitigation!$A$1:$ZZ$5000,MATCH($A39,INDEX(Mitigation!$A$1:$ZZ$5000,0,MATCH($E39,Mitigation!$A$5:$ZZ$5,0)),0),MATCH($E39,Mitigation!$A$5:$ZZ$5,0)+1+M$4-Settings!$C$7),"")</f>
        <v/>
      </c>
      <c r="N39" s="13">
        <f>IFERROR(INDEX(Mitigation!$A$1:$ZZ$5000,MATCH($A39,INDEX(Mitigation!$A$1:$ZZ$5000,0,MATCH($E39,Mitigation!$A$5:$ZZ$5,0)),0),MATCH($E39,Mitigation!$A$5:$ZZ$5,0)+1+N$4-Settings!$C$7),"")</f>
        <v/>
      </c>
      <c r="O39" s="13">
        <f>IFERROR(INDEX(Mitigation!$A$1:$ZZ$5000,MATCH($A39,INDEX(Mitigation!$A$1:$ZZ$5000,0,MATCH($E39,Mitigation!$A$5:$ZZ$5,0)),0),MATCH($E39,Mitigation!$A$5:$ZZ$5,0)+1+O$4-Settings!$C$7),"")</f>
        <v/>
      </c>
      <c r="P39" s="13">
        <f>IFERROR(INDEX(Mitigation!$A$1:$ZZ$5000,MATCH($A39,INDEX(Mitigation!$A$1:$ZZ$5000,0,MATCH($E39,Mitigation!$A$5:$ZZ$5,0)),0),MATCH($E39,Mitigation!$A$5:$ZZ$5,0)+1+P$4-Settings!$C$7),"")</f>
        <v/>
      </c>
      <c r="Q39" s="13">
        <f>IFERROR(INDEX(Mitigation!$A$1:$ZZ$5000,MATCH($A39,INDEX(Mitigation!$A$1:$ZZ$5000,0,MATCH($E39,Mitigation!$A$5:$ZZ$5,0)),0),MATCH($E39,Mitigation!$A$5:$ZZ$5,0)+1+Q$4-Settings!$C$7),"")</f>
        <v/>
      </c>
      <c r="R39" s="13">
        <f>IFERROR(INDEX(Mitigation!$A$1:$ZZ$5000,MATCH($A39,INDEX(Mitigation!$A$1:$ZZ$5000,0,MATCH($E39,Mitigation!$A$5:$ZZ$5,0)),0),MATCH($E39,Mitigation!$A$5:$ZZ$5,0)+1+R$4-Settings!$C$7),"")</f>
        <v/>
      </c>
      <c r="S39" s="13">
        <f>IFERROR(INDEX(Mitigation!$A$1:$ZZ$5000,MATCH($A39,INDEX(Mitigation!$A$1:$ZZ$5000,0,MATCH($E39,Mitigation!$A$5:$ZZ$5,0)),0),MATCH($E39,Mitigation!$A$5:$ZZ$5,0)+1+S$4-Settings!$C$7),"")</f>
        <v/>
      </c>
      <c r="T39" s="13">
        <f>IFERROR(INDEX(Mitigation!$A$1:$ZZ$5000,MATCH($A39,INDEX(Mitigation!$A$1:$ZZ$5000,0,MATCH($E39,Mitigation!$A$5:$ZZ$5,0)),0),MATCH($E39,Mitigation!$A$5:$ZZ$5,0)+1+T$4-Settings!$C$7),"")</f>
        <v/>
      </c>
      <c r="U39" s="13">
        <f>IFERROR(INDEX(Mitigation!$A$1:$ZZ$5000,MATCH($A39,INDEX(Mitigation!$A$1:$ZZ$5000,0,MATCH($E39,Mitigation!$A$5:$ZZ$5,0)),0),MATCH($E39,Mitigation!$A$5:$ZZ$5,0)+1+U$4-Settings!$C$7),"")</f>
        <v/>
      </c>
      <c r="V39" s="13">
        <f>IFERROR(INDEX(Mitigation!$A$1:$ZZ$5000,MATCH($A39,INDEX(Mitigation!$A$1:$ZZ$5000,0,MATCH($E39,Mitigation!$A$5:$ZZ$5,0)),0),MATCH($E39,Mitigation!$A$5:$ZZ$5,0)+1+V$4-Settings!$C$7),"")</f>
        <v/>
      </c>
      <c r="W39" s="13">
        <f>IFERROR(INDEX(Mitigation!$A$1:$ZZ$5000,MATCH($A39,INDEX(Mitigation!$A$1:$ZZ$5000,0,MATCH($E39,Mitigation!$A$5:$ZZ$5,0)),0),MATCH($E39,Mitigation!$A$5:$ZZ$5,0)+1+W$4-Settings!$C$7),"")</f>
        <v/>
      </c>
      <c r="X39" s="13">
        <f>IFERROR(INDEX(Mitigation!$A$1:$ZZ$5000,MATCH($A39,INDEX(Mitigation!$A$1:$ZZ$5000,0,MATCH($E39,Mitigation!$A$5:$ZZ$5,0)),0),MATCH($E39,Mitigation!$A$5:$ZZ$5,0)+1+X$4-Settings!$C$7),"")</f>
        <v/>
      </c>
    </row>
    <row r="40">
      <c r="A40" s="11">
        <f>LOWER(Settings!$C$4)&amp;"."&amp;$B40&amp;"."&amp;$E40</f>
        <v/>
      </c>
      <c r="B40" s="22" t="inlineStr">
        <is>
          <t>mit.co2.all.all.e</t>
        </is>
      </c>
      <c r="C40" s="14">
        <f>IFERROR(INDEX(Mitigation!$H$1:$H$5000,MATCH($A40,INDEX(Mitigation!$A$1:$ZZ$5000,0,MATCH($E40,Mitigation!$A$5:$ZZ$5,0)),0)),"code not found")</f>
        <v/>
      </c>
      <c r="D40" s="14">
        <f>IFERROR(INDEX(Mitigation!$I$1:$I$5000,MATCH($A40,INDEX(Mitigation!$A$1:$ZZ$5000,0,MATCH($E40,Mitigation!$A$5:$ZZ$5,0)),0)),"")</f>
        <v/>
      </c>
      <c r="E40" s="10">
        <f>E39</f>
        <v/>
      </c>
      <c r="F40" s="44">
        <f>IFERROR(INDEX(Mitigation!$A$1:$ZZ$5000,MATCH($A40,INDEX(Mitigation!$A$1:$ZZ$5000,0,MATCH($E40,Mitigation!$A$5:$ZZ$5,0)),0),MATCH($E40,Mitigation!$A$5:$ZZ$5,0)+1+F$4-Settings!$C$7),"")</f>
        <v/>
      </c>
      <c r="G40" s="45">
        <f>IFERROR(INDEX(Mitigation!$A$1:$ZZ$5000,MATCH($A40,INDEX(Mitigation!$A$1:$ZZ$5000,0,MATCH($E40,Mitigation!$A$5:$ZZ$5,0)),0),MATCH($E40,Mitigation!$A$5:$ZZ$5,0)+1+G$4-Settings!$C$7),"")</f>
        <v/>
      </c>
      <c r="H40" s="45">
        <f>IFERROR(INDEX(Mitigation!$A$1:$ZZ$5000,MATCH($A40,INDEX(Mitigation!$A$1:$ZZ$5000,0,MATCH($E40,Mitigation!$A$5:$ZZ$5,0)),0),MATCH($E40,Mitigation!$A$5:$ZZ$5,0)+1+H$4-Settings!$C$7),"")</f>
        <v/>
      </c>
      <c r="I40" s="45">
        <f>IFERROR(INDEX(Mitigation!$A$1:$ZZ$5000,MATCH($A40,INDEX(Mitigation!$A$1:$ZZ$5000,0,MATCH($E40,Mitigation!$A$5:$ZZ$5,0)),0),MATCH($E40,Mitigation!$A$5:$ZZ$5,0)+1+I$4-Settings!$C$7),"")</f>
        <v/>
      </c>
      <c r="J40" s="45">
        <f>IFERROR(INDEX(Mitigation!$A$1:$ZZ$5000,MATCH($A40,INDEX(Mitigation!$A$1:$ZZ$5000,0,MATCH($E40,Mitigation!$A$5:$ZZ$5,0)),0),MATCH($E40,Mitigation!$A$5:$ZZ$5,0)+1+J$4-Settings!$C$7),"")</f>
        <v/>
      </c>
      <c r="K40" s="45">
        <f>IFERROR(INDEX(Mitigation!$A$1:$ZZ$5000,MATCH($A40,INDEX(Mitigation!$A$1:$ZZ$5000,0,MATCH($E40,Mitigation!$A$5:$ZZ$5,0)),0),MATCH($E40,Mitigation!$A$5:$ZZ$5,0)+1+K$4-Settings!$C$7),"")</f>
        <v/>
      </c>
      <c r="L40" s="45">
        <f>IFERROR(INDEX(Mitigation!$A$1:$ZZ$5000,MATCH($A40,INDEX(Mitigation!$A$1:$ZZ$5000,0,MATCH($E40,Mitigation!$A$5:$ZZ$5,0)),0),MATCH($E40,Mitigation!$A$5:$ZZ$5,0)+1+L$4-Settings!$C$7),"")</f>
        <v/>
      </c>
      <c r="M40" s="45">
        <f>IFERROR(INDEX(Mitigation!$A$1:$ZZ$5000,MATCH($A40,INDEX(Mitigation!$A$1:$ZZ$5000,0,MATCH($E40,Mitigation!$A$5:$ZZ$5,0)),0),MATCH($E40,Mitigation!$A$5:$ZZ$5,0)+1+M$4-Settings!$C$7),"")</f>
        <v/>
      </c>
      <c r="N40" s="45">
        <f>IFERROR(INDEX(Mitigation!$A$1:$ZZ$5000,MATCH($A40,INDEX(Mitigation!$A$1:$ZZ$5000,0,MATCH($E40,Mitigation!$A$5:$ZZ$5,0)),0),MATCH($E40,Mitigation!$A$5:$ZZ$5,0)+1+N$4-Settings!$C$7),"")</f>
        <v/>
      </c>
      <c r="O40" s="45">
        <f>IFERROR(INDEX(Mitigation!$A$1:$ZZ$5000,MATCH($A40,INDEX(Mitigation!$A$1:$ZZ$5000,0,MATCH($E40,Mitigation!$A$5:$ZZ$5,0)),0),MATCH($E40,Mitigation!$A$5:$ZZ$5,0)+1+O$4-Settings!$C$7),"")</f>
        <v/>
      </c>
      <c r="P40" s="45">
        <f>IFERROR(INDEX(Mitigation!$A$1:$ZZ$5000,MATCH($A40,INDEX(Mitigation!$A$1:$ZZ$5000,0,MATCH($E40,Mitigation!$A$5:$ZZ$5,0)),0),MATCH($E40,Mitigation!$A$5:$ZZ$5,0)+1+P$4-Settings!$C$7),"")</f>
        <v/>
      </c>
      <c r="Q40" s="45">
        <f>IFERROR(INDEX(Mitigation!$A$1:$ZZ$5000,MATCH($A40,INDEX(Mitigation!$A$1:$ZZ$5000,0,MATCH($E40,Mitigation!$A$5:$ZZ$5,0)),0),MATCH($E40,Mitigation!$A$5:$ZZ$5,0)+1+Q$4-Settings!$C$7),"")</f>
        <v/>
      </c>
      <c r="R40" s="45">
        <f>IFERROR(INDEX(Mitigation!$A$1:$ZZ$5000,MATCH($A40,INDEX(Mitigation!$A$1:$ZZ$5000,0,MATCH($E40,Mitigation!$A$5:$ZZ$5,0)),0),MATCH($E40,Mitigation!$A$5:$ZZ$5,0)+1+R$4-Settings!$C$7),"")</f>
        <v/>
      </c>
      <c r="S40" s="45">
        <f>IFERROR(INDEX(Mitigation!$A$1:$ZZ$5000,MATCH($A40,INDEX(Mitigation!$A$1:$ZZ$5000,0,MATCH($E40,Mitigation!$A$5:$ZZ$5,0)),0),MATCH($E40,Mitigation!$A$5:$ZZ$5,0)+1+S$4-Settings!$C$7),"")</f>
        <v/>
      </c>
      <c r="T40" s="45">
        <f>IFERROR(INDEX(Mitigation!$A$1:$ZZ$5000,MATCH($A40,INDEX(Mitigation!$A$1:$ZZ$5000,0,MATCH($E40,Mitigation!$A$5:$ZZ$5,0)),0),MATCH($E40,Mitigation!$A$5:$ZZ$5,0)+1+T$4-Settings!$C$7),"")</f>
        <v/>
      </c>
      <c r="U40" s="45">
        <f>IFERROR(INDEX(Mitigation!$A$1:$ZZ$5000,MATCH($A40,INDEX(Mitigation!$A$1:$ZZ$5000,0,MATCH($E40,Mitigation!$A$5:$ZZ$5,0)),0),MATCH($E40,Mitigation!$A$5:$ZZ$5,0)+1+U$4-Settings!$C$7),"")</f>
        <v/>
      </c>
      <c r="V40" s="45">
        <f>IFERROR(INDEX(Mitigation!$A$1:$ZZ$5000,MATCH($A40,INDEX(Mitigation!$A$1:$ZZ$5000,0,MATCH($E40,Mitigation!$A$5:$ZZ$5,0)),0),MATCH($E40,Mitigation!$A$5:$ZZ$5,0)+1+V$4-Settings!$C$7),"")</f>
        <v/>
      </c>
      <c r="W40" s="45">
        <f>IFERROR(INDEX(Mitigation!$A$1:$ZZ$5000,MATCH($A40,INDEX(Mitigation!$A$1:$ZZ$5000,0,MATCH($E40,Mitigation!$A$5:$ZZ$5,0)),0),MATCH($E40,Mitigation!$A$5:$ZZ$5,0)+1+W$4-Settings!$C$7),"")</f>
        <v/>
      </c>
      <c r="X40" s="45">
        <f>IFERROR(INDEX(Mitigation!$A$1:$ZZ$5000,MATCH($A40,INDEX(Mitigation!$A$1:$ZZ$5000,0,MATCH($E40,Mitigation!$A$5:$ZZ$5,0)),0),MATCH($E40,Mitigation!$A$5:$ZZ$5,0)+1+X$4-Settings!$C$7),"")</f>
        <v/>
      </c>
    </row>
    <row r="41">
      <c r="A41" s="11">
        <f>LOWER(Settings!$C$4)&amp;"."&amp;$B41&amp;"."&amp;$E41</f>
        <v/>
      </c>
      <c r="B41" s="22" t="inlineStr">
        <is>
          <t>mit.co2.tra.all.e</t>
        </is>
      </c>
      <c r="C41" s="14">
        <f>IFERROR(INDEX(Mitigation!$H$1:$H$5000,MATCH($A41,INDEX(Mitigation!$A$1:$ZZ$5000,0,MATCH($E41,Mitigation!$A$5:$ZZ$5,0)),0)),"code not found")</f>
        <v/>
      </c>
      <c r="D41" s="14">
        <f>IFERROR(INDEX(Mitigation!$I$1:$I$5000,MATCH($A41,INDEX(Mitigation!$A$1:$ZZ$5000,0,MATCH($E41,Mitigation!$A$5:$ZZ$5,0)),0)),"")</f>
        <v/>
      </c>
      <c r="E41" s="10">
        <f>E40</f>
        <v/>
      </c>
      <c r="F41" s="44">
        <f>IFERROR(INDEX(Mitigation!$A$1:$ZZ$5000,MATCH($A41,INDEX(Mitigation!$A$1:$ZZ$5000,0,MATCH($E41,Mitigation!$A$5:$ZZ$5,0)),0),MATCH($E41,Mitigation!$A$5:$ZZ$5,0)+1+F$4-Settings!$C$7),"")</f>
        <v/>
      </c>
      <c r="G41" s="45">
        <f>IFERROR(INDEX(Mitigation!$A$1:$ZZ$5000,MATCH($A41,INDEX(Mitigation!$A$1:$ZZ$5000,0,MATCH($E41,Mitigation!$A$5:$ZZ$5,0)),0),MATCH($E41,Mitigation!$A$5:$ZZ$5,0)+1+G$4-Settings!$C$7),"")</f>
        <v/>
      </c>
      <c r="H41" s="45">
        <f>IFERROR(INDEX(Mitigation!$A$1:$ZZ$5000,MATCH($A41,INDEX(Mitigation!$A$1:$ZZ$5000,0,MATCH($E41,Mitigation!$A$5:$ZZ$5,0)),0),MATCH($E41,Mitigation!$A$5:$ZZ$5,0)+1+H$4-Settings!$C$7),"")</f>
        <v/>
      </c>
      <c r="I41" s="45">
        <f>IFERROR(INDEX(Mitigation!$A$1:$ZZ$5000,MATCH($A41,INDEX(Mitigation!$A$1:$ZZ$5000,0,MATCH($E41,Mitigation!$A$5:$ZZ$5,0)),0),MATCH($E41,Mitigation!$A$5:$ZZ$5,0)+1+I$4-Settings!$C$7),"")</f>
        <v/>
      </c>
      <c r="J41" s="45">
        <f>IFERROR(INDEX(Mitigation!$A$1:$ZZ$5000,MATCH($A41,INDEX(Mitigation!$A$1:$ZZ$5000,0,MATCH($E41,Mitigation!$A$5:$ZZ$5,0)),0),MATCH($E41,Mitigation!$A$5:$ZZ$5,0)+1+J$4-Settings!$C$7),"")</f>
        <v/>
      </c>
      <c r="K41" s="45">
        <f>IFERROR(INDEX(Mitigation!$A$1:$ZZ$5000,MATCH($A41,INDEX(Mitigation!$A$1:$ZZ$5000,0,MATCH($E41,Mitigation!$A$5:$ZZ$5,0)),0),MATCH($E41,Mitigation!$A$5:$ZZ$5,0)+1+K$4-Settings!$C$7),"")</f>
        <v/>
      </c>
      <c r="L41" s="45">
        <f>IFERROR(INDEX(Mitigation!$A$1:$ZZ$5000,MATCH($A41,INDEX(Mitigation!$A$1:$ZZ$5000,0,MATCH($E41,Mitigation!$A$5:$ZZ$5,0)),0),MATCH($E41,Mitigation!$A$5:$ZZ$5,0)+1+L$4-Settings!$C$7),"")</f>
        <v/>
      </c>
      <c r="M41" s="45">
        <f>IFERROR(INDEX(Mitigation!$A$1:$ZZ$5000,MATCH($A41,INDEX(Mitigation!$A$1:$ZZ$5000,0,MATCH($E41,Mitigation!$A$5:$ZZ$5,0)),0),MATCH($E41,Mitigation!$A$5:$ZZ$5,0)+1+M$4-Settings!$C$7),"")</f>
        <v/>
      </c>
      <c r="N41" s="45">
        <f>IFERROR(INDEX(Mitigation!$A$1:$ZZ$5000,MATCH($A41,INDEX(Mitigation!$A$1:$ZZ$5000,0,MATCH($E41,Mitigation!$A$5:$ZZ$5,0)),0),MATCH($E41,Mitigation!$A$5:$ZZ$5,0)+1+N$4-Settings!$C$7),"")</f>
        <v/>
      </c>
      <c r="O41" s="45">
        <f>IFERROR(INDEX(Mitigation!$A$1:$ZZ$5000,MATCH($A41,INDEX(Mitigation!$A$1:$ZZ$5000,0,MATCH($E41,Mitigation!$A$5:$ZZ$5,0)),0),MATCH($E41,Mitigation!$A$5:$ZZ$5,0)+1+O$4-Settings!$C$7),"")</f>
        <v/>
      </c>
      <c r="P41" s="45">
        <f>IFERROR(INDEX(Mitigation!$A$1:$ZZ$5000,MATCH($A41,INDEX(Mitigation!$A$1:$ZZ$5000,0,MATCH($E41,Mitigation!$A$5:$ZZ$5,0)),0),MATCH($E41,Mitigation!$A$5:$ZZ$5,0)+1+P$4-Settings!$C$7),"")</f>
        <v/>
      </c>
      <c r="Q41" s="45">
        <f>IFERROR(INDEX(Mitigation!$A$1:$ZZ$5000,MATCH($A41,INDEX(Mitigation!$A$1:$ZZ$5000,0,MATCH($E41,Mitigation!$A$5:$ZZ$5,0)),0),MATCH($E41,Mitigation!$A$5:$ZZ$5,0)+1+Q$4-Settings!$C$7),"")</f>
        <v/>
      </c>
      <c r="R41" s="45">
        <f>IFERROR(INDEX(Mitigation!$A$1:$ZZ$5000,MATCH($A41,INDEX(Mitigation!$A$1:$ZZ$5000,0,MATCH($E41,Mitigation!$A$5:$ZZ$5,0)),0),MATCH($E41,Mitigation!$A$5:$ZZ$5,0)+1+R$4-Settings!$C$7),"")</f>
        <v/>
      </c>
      <c r="S41" s="45">
        <f>IFERROR(INDEX(Mitigation!$A$1:$ZZ$5000,MATCH($A41,INDEX(Mitigation!$A$1:$ZZ$5000,0,MATCH($E41,Mitigation!$A$5:$ZZ$5,0)),0),MATCH($E41,Mitigation!$A$5:$ZZ$5,0)+1+S$4-Settings!$C$7),"")</f>
        <v/>
      </c>
      <c r="T41" s="45">
        <f>IFERROR(INDEX(Mitigation!$A$1:$ZZ$5000,MATCH($A41,INDEX(Mitigation!$A$1:$ZZ$5000,0,MATCH($E41,Mitigation!$A$5:$ZZ$5,0)),0),MATCH($E41,Mitigation!$A$5:$ZZ$5,0)+1+T$4-Settings!$C$7),"")</f>
        <v/>
      </c>
      <c r="U41" s="45">
        <f>IFERROR(INDEX(Mitigation!$A$1:$ZZ$5000,MATCH($A41,INDEX(Mitigation!$A$1:$ZZ$5000,0,MATCH($E41,Mitigation!$A$5:$ZZ$5,0)),0),MATCH($E41,Mitigation!$A$5:$ZZ$5,0)+1+U$4-Settings!$C$7),"")</f>
        <v/>
      </c>
      <c r="V41" s="45">
        <f>IFERROR(INDEX(Mitigation!$A$1:$ZZ$5000,MATCH($A41,INDEX(Mitigation!$A$1:$ZZ$5000,0,MATCH($E41,Mitigation!$A$5:$ZZ$5,0)),0),MATCH($E41,Mitigation!$A$5:$ZZ$5,0)+1+V$4-Settings!$C$7),"")</f>
        <v/>
      </c>
      <c r="W41" s="45">
        <f>IFERROR(INDEX(Mitigation!$A$1:$ZZ$5000,MATCH($A41,INDEX(Mitigation!$A$1:$ZZ$5000,0,MATCH($E41,Mitigation!$A$5:$ZZ$5,0)),0),MATCH($E41,Mitigation!$A$5:$ZZ$5,0)+1+W$4-Settings!$C$7),"")</f>
        <v/>
      </c>
      <c r="X41" s="45">
        <f>IFERROR(INDEX(Mitigation!$A$1:$ZZ$5000,MATCH($A41,INDEX(Mitigation!$A$1:$ZZ$5000,0,MATCH($E41,Mitigation!$A$5:$ZZ$5,0)),0),MATCH($E41,Mitigation!$A$5:$ZZ$5,0)+1+X$4-Settings!$C$7),"")</f>
        <v/>
      </c>
    </row>
    <row r="42">
      <c r="A42" s="11">
        <f>LOWER(Settings!$C$4)&amp;"."&amp;$B42&amp;"."&amp;$E42</f>
        <v/>
      </c>
      <c r="B42" s="22" t="inlineStr">
        <is>
          <t>mit.co2.bld.all.e</t>
        </is>
      </c>
      <c r="C42" s="14">
        <f>IFERROR(INDEX(Mitigation!$H$1:$H$5000,MATCH($A42,INDEX(Mitigation!$A$1:$ZZ$5000,0,MATCH($E42,Mitigation!$A$5:$ZZ$5,0)),0)),"code not found")</f>
        <v/>
      </c>
      <c r="D42" s="14">
        <f>IFERROR(INDEX(Mitigation!$I$1:$I$5000,MATCH($A42,INDEX(Mitigation!$A$1:$ZZ$5000,0,MATCH($E42,Mitigation!$A$5:$ZZ$5,0)),0)),"")</f>
        <v/>
      </c>
      <c r="E42" s="10">
        <f>E41</f>
        <v/>
      </c>
      <c r="F42" s="44">
        <f>IFERROR(INDEX(Mitigation!$A$1:$ZZ$5000,MATCH($A42,INDEX(Mitigation!$A$1:$ZZ$5000,0,MATCH($E42,Mitigation!$A$5:$ZZ$5,0)),0),MATCH($E42,Mitigation!$A$5:$ZZ$5,0)+1+F$4-Settings!$C$7),"")</f>
        <v/>
      </c>
      <c r="G42" s="45">
        <f>IFERROR(INDEX(Mitigation!$A$1:$ZZ$5000,MATCH($A42,INDEX(Mitigation!$A$1:$ZZ$5000,0,MATCH($E42,Mitigation!$A$5:$ZZ$5,0)),0),MATCH($E42,Mitigation!$A$5:$ZZ$5,0)+1+G$4-Settings!$C$7),"")</f>
        <v/>
      </c>
      <c r="H42" s="45">
        <f>IFERROR(INDEX(Mitigation!$A$1:$ZZ$5000,MATCH($A42,INDEX(Mitigation!$A$1:$ZZ$5000,0,MATCH($E42,Mitigation!$A$5:$ZZ$5,0)),0),MATCH($E42,Mitigation!$A$5:$ZZ$5,0)+1+H$4-Settings!$C$7),"")</f>
        <v/>
      </c>
      <c r="I42" s="45">
        <f>IFERROR(INDEX(Mitigation!$A$1:$ZZ$5000,MATCH($A42,INDEX(Mitigation!$A$1:$ZZ$5000,0,MATCH($E42,Mitigation!$A$5:$ZZ$5,0)),0),MATCH($E42,Mitigation!$A$5:$ZZ$5,0)+1+I$4-Settings!$C$7),"")</f>
        <v/>
      </c>
      <c r="J42" s="45">
        <f>IFERROR(INDEX(Mitigation!$A$1:$ZZ$5000,MATCH($A42,INDEX(Mitigation!$A$1:$ZZ$5000,0,MATCH($E42,Mitigation!$A$5:$ZZ$5,0)),0),MATCH($E42,Mitigation!$A$5:$ZZ$5,0)+1+J$4-Settings!$C$7),"")</f>
        <v/>
      </c>
      <c r="K42" s="45">
        <f>IFERROR(INDEX(Mitigation!$A$1:$ZZ$5000,MATCH($A42,INDEX(Mitigation!$A$1:$ZZ$5000,0,MATCH($E42,Mitigation!$A$5:$ZZ$5,0)),0),MATCH($E42,Mitigation!$A$5:$ZZ$5,0)+1+K$4-Settings!$C$7),"")</f>
        <v/>
      </c>
      <c r="L42" s="45">
        <f>IFERROR(INDEX(Mitigation!$A$1:$ZZ$5000,MATCH($A42,INDEX(Mitigation!$A$1:$ZZ$5000,0,MATCH($E42,Mitigation!$A$5:$ZZ$5,0)),0),MATCH($E42,Mitigation!$A$5:$ZZ$5,0)+1+L$4-Settings!$C$7),"")</f>
        <v/>
      </c>
      <c r="M42" s="45">
        <f>IFERROR(INDEX(Mitigation!$A$1:$ZZ$5000,MATCH($A42,INDEX(Mitigation!$A$1:$ZZ$5000,0,MATCH($E42,Mitigation!$A$5:$ZZ$5,0)),0),MATCH($E42,Mitigation!$A$5:$ZZ$5,0)+1+M$4-Settings!$C$7),"")</f>
        <v/>
      </c>
      <c r="N42" s="45">
        <f>IFERROR(INDEX(Mitigation!$A$1:$ZZ$5000,MATCH($A42,INDEX(Mitigation!$A$1:$ZZ$5000,0,MATCH($E42,Mitigation!$A$5:$ZZ$5,0)),0),MATCH($E42,Mitigation!$A$5:$ZZ$5,0)+1+N$4-Settings!$C$7),"")</f>
        <v/>
      </c>
      <c r="O42" s="45">
        <f>IFERROR(INDEX(Mitigation!$A$1:$ZZ$5000,MATCH($A42,INDEX(Mitigation!$A$1:$ZZ$5000,0,MATCH($E42,Mitigation!$A$5:$ZZ$5,0)),0),MATCH($E42,Mitigation!$A$5:$ZZ$5,0)+1+O$4-Settings!$C$7),"")</f>
        <v/>
      </c>
      <c r="P42" s="45">
        <f>IFERROR(INDEX(Mitigation!$A$1:$ZZ$5000,MATCH($A42,INDEX(Mitigation!$A$1:$ZZ$5000,0,MATCH($E42,Mitigation!$A$5:$ZZ$5,0)),0),MATCH($E42,Mitigation!$A$5:$ZZ$5,0)+1+P$4-Settings!$C$7),"")</f>
        <v/>
      </c>
      <c r="Q42" s="45">
        <f>IFERROR(INDEX(Mitigation!$A$1:$ZZ$5000,MATCH($A42,INDEX(Mitigation!$A$1:$ZZ$5000,0,MATCH($E42,Mitigation!$A$5:$ZZ$5,0)),0),MATCH($E42,Mitigation!$A$5:$ZZ$5,0)+1+Q$4-Settings!$C$7),"")</f>
        <v/>
      </c>
      <c r="R42" s="45">
        <f>IFERROR(INDEX(Mitigation!$A$1:$ZZ$5000,MATCH($A42,INDEX(Mitigation!$A$1:$ZZ$5000,0,MATCH($E42,Mitigation!$A$5:$ZZ$5,0)),0),MATCH($E42,Mitigation!$A$5:$ZZ$5,0)+1+R$4-Settings!$C$7),"")</f>
        <v/>
      </c>
      <c r="S42" s="45">
        <f>IFERROR(INDEX(Mitigation!$A$1:$ZZ$5000,MATCH($A42,INDEX(Mitigation!$A$1:$ZZ$5000,0,MATCH($E42,Mitigation!$A$5:$ZZ$5,0)),0),MATCH($E42,Mitigation!$A$5:$ZZ$5,0)+1+S$4-Settings!$C$7),"")</f>
        <v/>
      </c>
      <c r="T42" s="45">
        <f>IFERROR(INDEX(Mitigation!$A$1:$ZZ$5000,MATCH($A42,INDEX(Mitigation!$A$1:$ZZ$5000,0,MATCH($E42,Mitigation!$A$5:$ZZ$5,0)),0),MATCH($E42,Mitigation!$A$5:$ZZ$5,0)+1+T$4-Settings!$C$7),"")</f>
        <v/>
      </c>
      <c r="U42" s="45">
        <f>IFERROR(INDEX(Mitigation!$A$1:$ZZ$5000,MATCH($A42,INDEX(Mitigation!$A$1:$ZZ$5000,0,MATCH($E42,Mitigation!$A$5:$ZZ$5,0)),0),MATCH($E42,Mitigation!$A$5:$ZZ$5,0)+1+U$4-Settings!$C$7),"")</f>
        <v/>
      </c>
      <c r="V42" s="45">
        <f>IFERROR(INDEX(Mitigation!$A$1:$ZZ$5000,MATCH($A42,INDEX(Mitigation!$A$1:$ZZ$5000,0,MATCH($E42,Mitigation!$A$5:$ZZ$5,0)),0),MATCH($E42,Mitigation!$A$5:$ZZ$5,0)+1+V$4-Settings!$C$7),"")</f>
        <v/>
      </c>
      <c r="W42" s="45">
        <f>IFERROR(INDEX(Mitigation!$A$1:$ZZ$5000,MATCH($A42,INDEX(Mitigation!$A$1:$ZZ$5000,0,MATCH($E42,Mitigation!$A$5:$ZZ$5,0)),0),MATCH($E42,Mitigation!$A$5:$ZZ$5,0)+1+W$4-Settings!$C$7),"")</f>
        <v/>
      </c>
      <c r="X42" s="45">
        <f>IFERROR(INDEX(Mitigation!$A$1:$ZZ$5000,MATCH($A42,INDEX(Mitigation!$A$1:$ZZ$5000,0,MATCH($E42,Mitigation!$A$5:$ZZ$5,0)),0),MATCH($E42,Mitigation!$A$5:$ZZ$5,0)+1+X$4-Settings!$C$7),"")</f>
        <v/>
      </c>
    </row>
    <row r="43">
      <c r="A43" s="11">
        <f>LOWER(Settings!$C$4)&amp;"."&amp;$B43&amp;"."&amp;$E43</f>
        <v/>
      </c>
      <c r="B43" s="22" t="inlineStr">
        <is>
          <t>mit.co2.ind.all.e</t>
        </is>
      </c>
      <c r="C43" s="14">
        <f>IFERROR(INDEX(Mitigation!$H$1:$H$5000,MATCH($A43,INDEX(Mitigation!$A$1:$ZZ$5000,0,MATCH($E43,Mitigation!$A$5:$ZZ$5,0)),0)),"code not found")</f>
        <v/>
      </c>
      <c r="D43" s="14">
        <f>IFERROR(INDEX(Mitigation!$I$1:$I$5000,MATCH($A43,INDEX(Mitigation!$A$1:$ZZ$5000,0,MATCH($E43,Mitigation!$A$5:$ZZ$5,0)),0)),"")</f>
        <v/>
      </c>
      <c r="E43" s="10">
        <f>E42</f>
        <v/>
      </c>
      <c r="F43" s="44">
        <f>IFERROR(INDEX(Mitigation!$A$1:$ZZ$5000,MATCH($A43,INDEX(Mitigation!$A$1:$ZZ$5000,0,MATCH($E43,Mitigation!$A$5:$ZZ$5,0)),0),MATCH($E43,Mitigation!$A$5:$ZZ$5,0)+1+F$4-Settings!$C$7),"")</f>
        <v/>
      </c>
      <c r="G43" s="45">
        <f>IFERROR(INDEX(Mitigation!$A$1:$ZZ$5000,MATCH($A43,INDEX(Mitigation!$A$1:$ZZ$5000,0,MATCH($E43,Mitigation!$A$5:$ZZ$5,0)),0),MATCH($E43,Mitigation!$A$5:$ZZ$5,0)+1+G$4-Settings!$C$7),"")</f>
        <v/>
      </c>
      <c r="H43" s="45">
        <f>IFERROR(INDEX(Mitigation!$A$1:$ZZ$5000,MATCH($A43,INDEX(Mitigation!$A$1:$ZZ$5000,0,MATCH($E43,Mitigation!$A$5:$ZZ$5,0)),0),MATCH($E43,Mitigation!$A$5:$ZZ$5,0)+1+H$4-Settings!$C$7),"")</f>
        <v/>
      </c>
      <c r="I43" s="45">
        <f>IFERROR(INDEX(Mitigation!$A$1:$ZZ$5000,MATCH($A43,INDEX(Mitigation!$A$1:$ZZ$5000,0,MATCH($E43,Mitigation!$A$5:$ZZ$5,0)),0),MATCH($E43,Mitigation!$A$5:$ZZ$5,0)+1+I$4-Settings!$C$7),"")</f>
        <v/>
      </c>
      <c r="J43" s="45">
        <f>IFERROR(INDEX(Mitigation!$A$1:$ZZ$5000,MATCH($A43,INDEX(Mitigation!$A$1:$ZZ$5000,0,MATCH($E43,Mitigation!$A$5:$ZZ$5,0)),0),MATCH($E43,Mitigation!$A$5:$ZZ$5,0)+1+J$4-Settings!$C$7),"")</f>
        <v/>
      </c>
      <c r="K43" s="45">
        <f>IFERROR(INDEX(Mitigation!$A$1:$ZZ$5000,MATCH($A43,INDEX(Mitigation!$A$1:$ZZ$5000,0,MATCH($E43,Mitigation!$A$5:$ZZ$5,0)),0),MATCH($E43,Mitigation!$A$5:$ZZ$5,0)+1+K$4-Settings!$C$7),"")</f>
        <v/>
      </c>
      <c r="L43" s="45">
        <f>IFERROR(INDEX(Mitigation!$A$1:$ZZ$5000,MATCH($A43,INDEX(Mitigation!$A$1:$ZZ$5000,0,MATCH($E43,Mitigation!$A$5:$ZZ$5,0)),0),MATCH($E43,Mitigation!$A$5:$ZZ$5,0)+1+L$4-Settings!$C$7),"")</f>
        <v/>
      </c>
      <c r="M43" s="45">
        <f>IFERROR(INDEX(Mitigation!$A$1:$ZZ$5000,MATCH($A43,INDEX(Mitigation!$A$1:$ZZ$5000,0,MATCH($E43,Mitigation!$A$5:$ZZ$5,0)),0),MATCH($E43,Mitigation!$A$5:$ZZ$5,0)+1+M$4-Settings!$C$7),"")</f>
        <v/>
      </c>
      <c r="N43" s="45">
        <f>IFERROR(INDEX(Mitigation!$A$1:$ZZ$5000,MATCH($A43,INDEX(Mitigation!$A$1:$ZZ$5000,0,MATCH($E43,Mitigation!$A$5:$ZZ$5,0)),0),MATCH($E43,Mitigation!$A$5:$ZZ$5,0)+1+N$4-Settings!$C$7),"")</f>
        <v/>
      </c>
      <c r="O43" s="45">
        <f>IFERROR(INDEX(Mitigation!$A$1:$ZZ$5000,MATCH($A43,INDEX(Mitigation!$A$1:$ZZ$5000,0,MATCH($E43,Mitigation!$A$5:$ZZ$5,0)),0),MATCH($E43,Mitigation!$A$5:$ZZ$5,0)+1+O$4-Settings!$C$7),"")</f>
        <v/>
      </c>
      <c r="P43" s="45">
        <f>IFERROR(INDEX(Mitigation!$A$1:$ZZ$5000,MATCH($A43,INDEX(Mitigation!$A$1:$ZZ$5000,0,MATCH($E43,Mitigation!$A$5:$ZZ$5,0)),0),MATCH($E43,Mitigation!$A$5:$ZZ$5,0)+1+P$4-Settings!$C$7),"")</f>
        <v/>
      </c>
      <c r="Q43" s="45">
        <f>IFERROR(INDEX(Mitigation!$A$1:$ZZ$5000,MATCH($A43,INDEX(Mitigation!$A$1:$ZZ$5000,0,MATCH($E43,Mitigation!$A$5:$ZZ$5,0)),0),MATCH($E43,Mitigation!$A$5:$ZZ$5,0)+1+Q$4-Settings!$C$7),"")</f>
        <v/>
      </c>
      <c r="R43" s="45">
        <f>IFERROR(INDEX(Mitigation!$A$1:$ZZ$5000,MATCH($A43,INDEX(Mitigation!$A$1:$ZZ$5000,0,MATCH($E43,Mitigation!$A$5:$ZZ$5,0)),0),MATCH($E43,Mitigation!$A$5:$ZZ$5,0)+1+R$4-Settings!$C$7),"")</f>
        <v/>
      </c>
      <c r="S43" s="45">
        <f>IFERROR(INDEX(Mitigation!$A$1:$ZZ$5000,MATCH($A43,INDEX(Mitigation!$A$1:$ZZ$5000,0,MATCH($E43,Mitigation!$A$5:$ZZ$5,0)),0),MATCH($E43,Mitigation!$A$5:$ZZ$5,0)+1+S$4-Settings!$C$7),"")</f>
        <v/>
      </c>
      <c r="T43" s="45">
        <f>IFERROR(INDEX(Mitigation!$A$1:$ZZ$5000,MATCH($A43,INDEX(Mitigation!$A$1:$ZZ$5000,0,MATCH($E43,Mitigation!$A$5:$ZZ$5,0)),0),MATCH($E43,Mitigation!$A$5:$ZZ$5,0)+1+T$4-Settings!$C$7),"")</f>
        <v/>
      </c>
      <c r="U43" s="45">
        <f>IFERROR(INDEX(Mitigation!$A$1:$ZZ$5000,MATCH($A43,INDEX(Mitigation!$A$1:$ZZ$5000,0,MATCH($E43,Mitigation!$A$5:$ZZ$5,0)),0),MATCH($E43,Mitigation!$A$5:$ZZ$5,0)+1+U$4-Settings!$C$7),"")</f>
        <v/>
      </c>
      <c r="V43" s="45">
        <f>IFERROR(INDEX(Mitigation!$A$1:$ZZ$5000,MATCH($A43,INDEX(Mitigation!$A$1:$ZZ$5000,0,MATCH($E43,Mitigation!$A$5:$ZZ$5,0)),0),MATCH($E43,Mitigation!$A$5:$ZZ$5,0)+1+V$4-Settings!$C$7),"")</f>
        <v/>
      </c>
      <c r="W43" s="45">
        <f>IFERROR(INDEX(Mitigation!$A$1:$ZZ$5000,MATCH($A43,INDEX(Mitigation!$A$1:$ZZ$5000,0,MATCH($E43,Mitigation!$A$5:$ZZ$5,0)),0),MATCH($E43,Mitigation!$A$5:$ZZ$5,0)+1+W$4-Settings!$C$7),"")</f>
        <v/>
      </c>
      <c r="X43" s="45">
        <f>IFERROR(INDEX(Mitigation!$A$1:$ZZ$5000,MATCH($A43,INDEX(Mitigation!$A$1:$ZZ$5000,0,MATCH($E43,Mitigation!$A$5:$ZZ$5,0)),0),MATCH($E43,Mitigation!$A$5:$ZZ$5,0)+1+X$4-Settings!$C$7),"")</f>
        <v/>
      </c>
    </row>
    <row r="44">
      <c r="A44" s="11">
        <f>LOWER(Settings!$C$4)&amp;"."&amp;$B44&amp;"."&amp;$E44</f>
        <v/>
      </c>
      <c r="B44" s="22" t="inlineStr">
        <is>
          <t>mit.co2.chg.all.all</t>
        </is>
      </c>
      <c r="C44" s="14">
        <f>IFERROR(INDEX(Mitigation!$H$1:$H$5000,MATCH($A44,INDEX(Mitigation!$A$1:$ZZ$5000,0,MATCH($E44,Mitigation!$A$5:$ZZ$5,0)),0)),"code not found")</f>
        <v/>
      </c>
      <c r="D44" s="14">
        <f>IFERROR(INDEX(Mitigation!$I$1:$I$5000,MATCH($A44,INDEX(Mitigation!$A$1:$ZZ$5000,0,MATCH($E44,Mitigation!$A$5:$ZZ$5,0)),0)),"")</f>
        <v/>
      </c>
      <c r="E44" s="10">
        <f>E43</f>
        <v/>
      </c>
      <c r="F44" s="44">
        <f>IFERROR(INDEX(Mitigation!$A$1:$ZZ$5000,MATCH($A44,INDEX(Mitigation!$A$1:$ZZ$5000,0,MATCH($E44,Mitigation!$A$5:$ZZ$5,0)),0),MATCH($E44,Mitigation!$A$5:$ZZ$5,0)+1+F$4-Settings!$C$7),"")</f>
        <v/>
      </c>
      <c r="G44" s="45">
        <f>IFERROR(INDEX(Mitigation!$A$1:$ZZ$5000,MATCH($A44,INDEX(Mitigation!$A$1:$ZZ$5000,0,MATCH($E44,Mitigation!$A$5:$ZZ$5,0)),0),MATCH($E44,Mitigation!$A$5:$ZZ$5,0)+1+G$4-Settings!$C$7),"")</f>
        <v/>
      </c>
      <c r="H44" s="45">
        <f>IFERROR(INDEX(Mitigation!$A$1:$ZZ$5000,MATCH($A44,INDEX(Mitigation!$A$1:$ZZ$5000,0,MATCH($E44,Mitigation!$A$5:$ZZ$5,0)),0),MATCH($E44,Mitigation!$A$5:$ZZ$5,0)+1+H$4-Settings!$C$7),"")</f>
        <v/>
      </c>
      <c r="I44" s="45">
        <f>IFERROR(INDEX(Mitigation!$A$1:$ZZ$5000,MATCH($A44,INDEX(Mitigation!$A$1:$ZZ$5000,0,MATCH($E44,Mitigation!$A$5:$ZZ$5,0)),0),MATCH($E44,Mitigation!$A$5:$ZZ$5,0)+1+I$4-Settings!$C$7),"")</f>
        <v/>
      </c>
      <c r="J44" s="45">
        <f>IFERROR(INDEX(Mitigation!$A$1:$ZZ$5000,MATCH($A44,INDEX(Mitigation!$A$1:$ZZ$5000,0,MATCH($E44,Mitigation!$A$5:$ZZ$5,0)),0),MATCH($E44,Mitigation!$A$5:$ZZ$5,0)+1+J$4-Settings!$C$7),"")</f>
        <v/>
      </c>
      <c r="K44" s="45">
        <f>IFERROR(INDEX(Mitigation!$A$1:$ZZ$5000,MATCH($A44,INDEX(Mitigation!$A$1:$ZZ$5000,0,MATCH($E44,Mitigation!$A$5:$ZZ$5,0)),0),MATCH($E44,Mitigation!$A$5:$ZZ$5,0)+1+K$4-Settings!$C$7),"")</f>
        <v/>
      </c>
      <c r="L44" s="45">
        <f>IFERROR(INDEX(Mitigation!$A$1:$ZZ$5000,MATCH($A44,INDEX(Mitigation!$A$1:$ZZ$5000,0,MATCH($E44,Mitigation!$A$5:$ZZ$5,0)),0),MATCH($E44,Mitigation!$A$5:$ZZ$5,0)+1+L$4-Settings!$C$7),"")</f>
        <v/>
      </c>
      <c r="M44" s="45">
        <f>IFERROR(INDEX(Mitigation!$A$1:$ZZ$5000,MATCH($A44,INDEX(Mitigation!$A$1:$ZZ$5000,0,MATCH($E44,Mitigation!$A$5:$ZZ$5,0)),0),MATCH($E44,Mitigation!$A$5:$ZZ$5,0)+1+M$4-Settings!$C$7),"")</f>
        <v/>
      </c>
      <c r="N44" s="45">
        <f>IFERROR(INDEX(Mitigation!$A$1:$ZZ$5000,MATCH($A44,INDEX(Mitigation!$A$1:$ZZ$5000,0,MATCH($E44,Mitigation!$A$5:$ZZ$5,0)),0),MATCH($E44,Mitigation!$A$5:$ZZ$5,0)+1+N$4-Settings!$C$7),"")</f>
        <v/>
      </c>
      <c r="O44" s="45">
        <f>IFERROR(INDEX(Mitigation!$A$1:$ZZ$5000,MATCH($A44,INDEX(Mitigation!$A$1:$ZZ$5000,0,MATCH($E44,Mitigation!$A$5:$ZZ$5,0)),0),MATCH($E44,Mitigation!$A$5:$ZZ$5,0)+1+O$4-Settings!$C$7),"")</f>
        <v/>
      </c>
      <c r="P44" s="45">
        <f>IFERROR(INDEX(Mitigation!$A$1:$ZZ$5000,MATCH($A44,INDEX(Mitigation!$A$1:$ZZ$5000,0,MATCH($E44,Mitigation!$A$5:$ZZ$5,0)),0),MATCH($E44,Mitigation!$A$5:$ZZ$5,0)+1+P$4-Settings!$C$7),"")</f>
        <v/>
      </c>
      <c r="Q44" s="45">
        <f>IFERROR(INDEX(Mitigation!$A$1:$ZZ$5000,MATCH($A44,INDEX(Mitigation!$A$1:$ZZ$5000,0,MATCH($E44,Mitigation!$A$5:$ZZ$5,0)),0),MATCH($E44,Mitigation!$A$5:$ZZ$5,0)+1+Q$4-Settings!$C$7),"")</f>
        <v/>
      </c>
      <c r="R44" s="45">
        <f>IFERROR(INDEX(Mitigation!$A$1:$ZZ$5000,MATCH($A44,INDEX(Mitigation!$A$1:$ZZ$5000,0,MATCH($E44,Mitigation!$A$5:$ZZ$5,0)),0),MATCH($E44,Mitigation!$A$5:$ZZ$5,0)+1+R$4-Settings!$C$7),"")</f>
        <v/>
      </c>
      <c r="S44" s="45">
        <f>IFERROR(INDEX(Mitigation!$A$1:$ZZ$5000,MATCH($A44,INDEX(Mitigation!$A$1:$ZZ$5000,0,MATCH($E44,Mitigation!$A$5:$ZZ$5,0)),0),MATCH($E44,Mitigation!$A$5:$ZZ$5,0)+1+S$4-Settings!$C$7),"")</f>
        <v/>
      </c>
      <c r="T44" s="45">
        <f>IFERROR(INDEX(Mitigation!$A$1:$ZZ$5000,MATCH($A44,INDEX(Mitigation!$A$1:$ZZ$5000,0,MATCH($E44,Mitigation!$A$5:$ZZ$5,0)),0),MATCH($E44,Mitigation!$A$5:$ZZ$5,0)+1+T$4-Settings!$C$7),"")</f>
        <v/>
      </c>
      <c r="U44" s="45">
        <f>IFERROR(INDEX(Mitigation!$A$1:$ZZ$5000,MATCH($A44,INDEX(Mitigation!$A$1:$ZZ$5000,0,MATCH($E44,Mitigation!$A$5:$ZZ$5,0)),0),MATCH($E44,Mitigation!$A$5:$ZZ$5,0)+1+U$4-Settings!$C$7),"")</f>
        <v/>
      </c>
      <c r="V44" s="45">
        <f>IFERROR(INDEX(Mitigation!$A$1:$ZZ$5000,MATCH($A44,INDEX(Mitigation!$A$1:$ZZ$5000,0,MATCH($E44,Mitigation!$A$5:$ZZ$5,0)),0),MATCH($E44,Mitigation!$A$5:$ZZ$5,0)+1+V$4-Settings!$C$7),"")</f>
        <v/>
      </c>
      <c r="W44" s="45">
        <f>IFERROR(INDEX(Mitigation!$A$1:$ZZ$5000,MATCH($A44,INDEX(Mitigation!$A$1:$ZZ$5000,0,MATCH($E44,Mitigation!$A$5:$ZZ$5,0)),0),MATCH($E44,Mitigation!$A$5:$ZZ$5,0)+1+W$4-Settings!$C$7),"")</f>
        <v/>
      </c>
      <c r="X44" s="45">
        <f>IFERROR(INDEX(Mitigation!$A$1:$ZZ$5000,MATCH($A44,INDEX(Mitigation!$A$1:$ZZ$5000,0,MATCH($E44,Mitigation!$A$5:$ZZ$5,0)),0),MATCH($E44,Mitigation!$A$5:$ZZ$5,0)+1+X$4-Settings!$C$7),"")</f>
        <v/>
      </c>
    </row>
    <row r="45">
      <c r="A45" s="11">
        <f>LOWER(Settings!$C$4)&amp;"."&amp;$B45&amp;"."&amp;$E45</f>
        <v/>
      </c>
      <c r="B45" s="22" t="inlineStr">
        <is>
          <t>mit.co2.pct.all.all</t>
        </is>
      </c>
      <c r="C45" s="14">
        <f>IFERROR(INDEX(Mitigation!$H$1:$H$5000,MATCH($A45,INDEX(Mitigation!$A$1:$ZZ$5000,0,MATCH($E45,Mitigation!$A$5:$ZZ$5,0)),0)),"code not found")</f>
        <v/>
      </c>
      <c r="D45" s="14">
        <f>IFERROR(INDEX(Mitigation!$I$1:$I$5000,MATCH($A45,INDEX(Mitigation!$A$1:$ZZ$5000,0,MATCH($E45,Mitigation!$A$5:$ZZ$5,0)),0)),"")</f>
        <v/>
      </c>
      <c r="E45" s="10">
        <f>E44</f>
        <v/>
      </c>
      <c r="F45" s="12">
        <f>IFERROR(INDEX(Mitigation!$A$1:$ZZ$5000,MATCH($A45,INDEX(Mitigation!$A$1:$ZZ$5000,0,MATCH($E45,Mitigation!$A$5:$ZZ$5,0)),0),MATCH($E45,Mitigation!$A$5:$ZZ$5,0)+1+F$4-Settings!$C$7),"")</f>
        <v/>
      </c>
      <c r="G45" s="13">
        <f>IFERROR(INDEX(Mitigation!$A$1:$ZZ$5000,MATCH($A45,INDEX(Mitigation!$A$1:$ZZ$5000,0,MATCH($E45,Mitigation!$A$5:$ZZ$5,0)),0),MATCH($E45,Mitigation!$A$5:$ZZ$5,0)+1+G$4-Settings!$C$7),"")</f>
        <v/>
      </c>
      <c r="H45" s="13">
        <f>IFERROR(INDEX(Mitigation!$A$1:$ZZ$5000,MATCH($A45,INDEX(Mitigation!$A$1:$ZZ$5000,0,MATCH($E45,Mitigation!$A$5:$ZZ$5,0)),0),MATCH($E45,Mitigation!$A$5:$ZZ$5,0)+1+H$4-Settings!$C$7),"")</f>
        <v/>
      </c>
      <c r="I45" s="13">
        <f>IFERROR(INDEX(Mitigation!$A$1:$ZZ$5000,MATCH($A45,INDEX(Mitigation!$A$1:$ZZ$5000,0,MATCH($E45,Mitigation!$A$5:$ZZ$5,0)),0),MATCH($E45,Mitigation!$A$5:$ZZ$5,0)+1+I$4-Settings!$C$7),"")</f>
        <v/>
      </c>
      <c r="J45" s="13">
        <f>IFERROR(INDEX(Mitigation!$A$1:$ZZ$5000,MATCH($A45,INDEX(Mitigation!$A$1:$ZZ$5000,0,MATCH($E45,Mitigation!$A$5:$ZZ$5,0)),0),MATCH($E45,Mitigation!$A$5:$ZZ$5,0)+1+J$4-Settings!$C$7),"")</f>
        <v/>
      </c>
      <c r="K45" s="13">
        <f>IFERROR(INDEX(Mitigation!$A$1:$ZZ$5000,MATCH($A45,INDEX(Mitigation!$A$1:$ZZ$5000,0,MATCH($E45,Mitigation!$A$5:$ZZ$5,0)),0),MATCH($E45,Mitigation!$A$5:$ZZ$5,0)+1+K$4-Settings!$C$7),"")</f>
        <v/>
      </c>
      <c r="L45" s="13">
        <f>IFERROR(INDEX(Mitigation!$A$1:$ZZ$5000,MATCH($A45,INDEX(Mitigation!$A$1:$ZZ$5000,0,MATCH($E45,Mitigation!$A$5:$ZZ$5,0)),0),MATCH($E45,Mitigation!$A$5:$ZZ$5,0)+1+L$4-Settings!$C$7),"")</f>
        <v/>
      </c>
      <c r="M45" s="13">
        <f>IFERROR(INDEX(Mitigation!$A$1:$ZZ$5000,MATCH($A45,INDEX(Mitigation!$A$1:$ZZ$5000,0,MATCH($E45,Mitigation!$A$5:$ZZ$5,0)),0),MATCH($E45,Mitigation!$A$5:$ZZ$5,0)+1+M$4-Settings!$C$7),"")</f>
        <v/>
      </c>
      <c r="N45" s="13">
        <f>IFERROR(INDEX(Mitigation!$A$1:$ZZ$5000,MATCH($A45,INDEX(Mitigation!$A$1:$ZZ$5000,0,MATCH($E45,Mitigation!$A$5:$ZZ$5,0)),0),MATCH($E45,Mitigation!$A$5:$ZZ$5,0)+1+N$4-Settings!$C$7),"")</f>
        <v/>
      </c>
      <c r="O45" s="13">
        <f>IFERROR(INDEX(Mitigation!$A$1:$ZZ$5000,MATCH($A45,INDEX(Mitigation!$A$1:$ZZ$5000,0,MATCH($E45,Mitigation!$A$5:$ZZ$5,0)),0),MATCH($E45,Mitigation!$A$5:$ZZ$5,0)+1+O$4-Settings!$C$7),"")</f>
        <v/>
      </c>
      <c r="P45" s="13">
        <f>IFERROR(INDEX(Mitigation!$A$1:$ZZ$5000,MATCH($A45,INDEX(Mitigation!$A$1:$ZZ$5000,0,MATCH($E45,Mitigation!$A$5:$ZZ$5,0)),0),MATCH($E45,Mitigation!$A$5:$ZZ$5,0)+1+P$4-Settings!$C$7),"")</f>
        <v/>
      </c>
      <c r="Q45" s="13">
        <f>IFERROR(INDEX(Mitigation!$A$1:$ZZ$5000,MATCH($A45,INDEX(Mitigation!$A$1:$ZZ$5000,0,MATCH($E45,Mitigation!$A$5:$ZZ$5,0)),0),MATCH($E45,Mitigation!$A$5:$ZZ$5,0)+1+Q$4-Settings!$C$7),"")</f>
        <v/>
      </c>
      <c r="R45" s="13">
        <f>IFERROR(INDEX(Mitigation!$A$1:$ZZ$5000,MATCH($A45,INDEX(Mitigation!$A$1:$ZZ$5000,0,MATCH($E45,Mitigation!$A$5:$ZZ$5,0)),0),MATCH($E45,Mitigation!$A$5:$ZZ$5,0)+1+R$4-Settings!$C$7),"")</f>
        <v/>
      </c>
      <c r="S45" s="13">
        <f>IFERROR(INDEX(Mitigation!$A$1:$ZZ$5000,MATCH($A45,INDEX(Mitigation!$A$1:$ZZ$5000,0,MATCH($E45,Mitigation!$A$5:$ZZ$5,0)),0),MATCH($E45,Mitigation!$A$5:$ZZ$5,0)+1+S$4-Settings!$C$7),"")</f>
        <v/>
      </c>
      <c r="T45" s="13">
        <f>IFERROR(INDEX(Mitigation!$A$1:$ZZ$5000,MATCH($A45,INDEX(Mitigation!$A$1:$ZZ$5000,0,MATCH($E45,Mitigation!$A$5:$ZZ$5,0)),0),MATCH($E45,Mitigation!$A$5:$ZZ$5,0)+1+T$4-Settings!$C$7),"")</f>
        <v/>
      </c>
      <c r="U45" s="13">
        <f>IFERROR(INDEX(Mitigation!$A$1:$ZZ$5000,MATCH($A45,INDEX(Mitigation!$A$1:$ZZ$5000,0,MATCH($E45,Mitigation!$A$5:$ZZ$5,0)),0),MATCH($E45,Mitigation!$A$5:$ZZ$5,0)+1+U$4-Settings!$C$7),"")</f>
        <v/>
      </c>
      <c r="V45" s="13">
        <f>IFERROR(INDEX(Mitigation!$A$1:$ZZ$5000,MATCH($A45,INDEX(Mitigation!$A$1:$ZZ$5000,0,MATCH($E45,Mitigation!$A$5:$ZZ$5,0)),0),MATCH($E45,Mitigation!$A$5:$ZZ$5,0)+1+V$4-Settings!$C$7),"")</f>
        <v/>
      </c>
      <c r="W45" s="13">
        <f>IFERROR(INDEX(Mitigation!$A$1:$ZZ$5000,MATCH($A45,INDEX(Mitigation!$A$1:$ZZ$5000,0,MATCH($E45,Mitigation!$A$5:$ZZ$5,0)),0),MATCH($E45,Mitigation!$A$5:$ZZ$5,0)+1+W$4-Settings!$C$7),"")</f>
        <v/>
      </c>
      <c r="X45" s="13">
        <f>IFERROR(INDEX(Mitigation!$A$1:$ZZ$5000,MATCH($A45,INDEX(Mitigation!$A$1:$ZZ$5000,0,MATCH($E45,Mitigation!$A$5:$ZZ$5,0)),0),MATCH($E45,Mitigation!$A$5:$ZZ$5,0)+1+X$4-Settings!$C$7),"")</f>
        <v/>
      </c>
    </row>
    <row r="46">
      <c r="A46" s="11">
        <f>LOWER(Settings!$C$4)&amp;"."&amp;$B46&amp;"."&amp;$E46</f>
        <v/>
      </c>
      <c r="B46" s="22" t="inlineStr">
        <is>
          <t>mit.rtx.all.all</t>
        </is>
      </c>
      <c r="C46" s="14">
        <f>IFERROR(INDEX(Mitigation!$H$1:$H$5000,MATCH($A46,INDEX(Mitigation!$A$1:$ZZ$5000,0,MATCH($E46,Mitigation!$A$5:$ZZ$5,0)),0)),"code not found")</f>
        <v/>
      </c>
      <c r="D46" s="14">
        <f>IFERROR(INDEX(Mitigation!$I$1:$I$5000,MATCH($A46,INDEX(Mitigation!$A$1:$ZZ$5000,0,MATCH($E46,Mitigation!$A$5:$ZZ$5,0)),0)),"")</f>
        <v/>
      </c>
      <c r="E46" s="10">
        <f>E45</f>
        <v/>
      </c>
      <c r="F46" s="62">
        <f>IFERROR(INDEX(Mitigation!$A$1:$ZZ$5000,MATCH($A46,INDEX(Mitigation!$A$1:$ZZ$5000,0,MATCH($E46,Mitigation!$A$5:$ZZ$5,0)),0),MATCH($E46,Mitigation!$A$5:$ZZ$5,0)+1+F$4-Settings!$C$7),"")</f>
        <v/>
      </c>
      <c r="G46" s="63">
        <f>IFERROR(INDEX(Mitigation!$A$1:$ZZ$5000,MATCH($A46,INDEX(Mitigation!$A$1:$ZZ$5000,0,MATCH($E46,Mitigation!$A$5:$ZZ$5,0)),0),MATCH($E46,Mitigation!$A$5:$ZZ$5,0)+1+G$4-Settings!$C$7),"")</f>
        <v/>
      </c>
      <c r="H46" s="63">
        <f>IFERROR(INDEX(Mitigation!$A$1:$ZZ$5000,MATCH($A46,INDEX(Mitigation!$A$1:$ZZ$5000,0,MATCH($E46,Mitigation!$A$5:$ZZ$5,0)),0),MATCH($E46,Mitigation!$A$5:$ZZ$5,0)+1+H$4-Settings!$C$7),"")</f>
        <v/>
      </c>
      <c r="I46" s="63">
        <f>IFERROR(INDEX(Mitigation!$A$1:$ZZ$5000,MATCH($A46,INDEX(Mitigation!$A$1:$ZZ$5000,0,MATCH($E46,Mitigation!$A$5:$ZZ$5,0)),0),MATCH($E46,Mitigation!$A$5:$ZZ$5,0)+1+I$4-Settings!$C$7),"")</f>
        <v/>
      </c>
      <c r="J46" s="63">
        <f>IFERROR(INDEX(Mitigation!$A$1:$ZZ$5000,MATCH($A46,INDEX(Mitigation!$A$1:$ZZ$5000,0,MATCH($E46,Mitigation!$A$5:$ZZ$5,0)),0),MATCH($E46,Mitigation!$A$5:$ZZ$5,0)+1+J$4-Settings!$C$7),"")</f>
        <v/>
      </c>
      <c r="K46" s="63">
        <f>IFERROR(INDEX(Mitigation!$A$1:$ZZ$5000,MATCH($A46,INDEX(Mitigation!$A$1:$ZZ$5000,0,MATCH($E46,Mitigation!$A$5:$ZZ$5,0)),0),MATCH($E46,Mitigation!$A$5:$ZZ$5,0)+1+K$4-Settings!$C$7),"")</f>
        <v/>
      </c>
      <c r="L46" s="63">
        <f>IFERROR(INDEX(Mitigation!$A$1:$ZZ$5000,MATCH($A46,INDEX(Mitigation!$A$1:$ZZ$5000,0,MATCH($E46,Mitigation!$A$5:$ZZ$5,0)),0),MATCH($E46,Mitigation!$A$5:$ZZ$5,0)+1+L$4-Settings!$C$7),"")</f>
        <v/>
      </c>
      <c r="M46" s="63">
        <f>IFERROR(INDEX(Mitigation!$A$1:$ZZ$5000,MATCH($A46,INDEX(Mitigation!$A$1:$ZZ$5000,0,MATCH($E46,Mitigation!$A$5:$ZZ$5,0)),0),MATCH($E46,Mitigation!$A$5:$ZZ$5,0)+1+M$4-Settings!$C$7),"")</f>
        <v/>
      </c>
      <c r="N46" s="63">
        <f>IFERROR(INDEX(Mitigation!$A$1:$ZZ$5000,MATCH($A46,INDEX(Mitigation!$A$1:$ZZ$5000,0,MATCH($E46,Mitigation!$A$5:$ZZ$5,0)),0),MATCH($E46,Mitigation!$A$5:$ZZ$5,0)+1+N$4-Settings!$C$7),"")</f>
        <v/>
      </c>
      <c r="O46" s="63">
        <f>IFERROR(INDEX(Mitigation!$A$1:$ZZ$5000,MATCH($A46,INDEX(Mitigation!$A$1:$ZZ$5000,0,MATCH($E46,Mitigation!$A$5:$ZZ$5,0)),0),MATCH($E46,Mitigation!$A$5:$ZZ$5,0)+1+O$4-Settings!$C$7),"")</f>
        <v/>
      </c>
      <c r="P46" s="63">
        <f>IFERROR(INDEX(Mitigation!$A$1:$ZZ$5000,MATCH($A46,INDEX(Mitigation!$A$1:$ZZ$5000,0,MATCH($E46,Mitigation!$A$5:$ZZ$5,0)),0),MATCH($E46,Mitigation!$A$5:$ZZ$5,0)+1+P$4-Settings!$C$7),"")</f>
        <v/>
      </c>
      <c r="Q46" s="63">
        <f>IFERROR(INDEX(Mitigation!$A$1:$ZZ$5000,MATCH($A46,INDEX(Mitigation!$A$1:$ZZ$5000,0,MATCH($E46,Mitigation!$A$5:$ZZ$5,0)),0),MATCH($E46,Mitigation!$A$5:$ZZ$5,0)+1+Q$4-Settings!$C$7),"")</f>
        <v/>
      </c>
      <c r="R46" s="63">
        <f>IFERROR(INDEX(Mitigation!$A$1:$ZZ$5000,MATCH($A46,INDEX(Mitigation!$A$1:$ZZ$5000,0,MATCH($E46,Mitigation!$A$5:$ZZ$5,0)),0),MATCH($E46,Mitigation!$A$5:$ZZ$5,0)+1+R$4-Settings!$C$7),"")</f>
        <v/>
      </c>
      <c r="S46" s="63">
        <f>IFERROR(INDEX(Mitigation!$A$1:$ZZ$5000,MATCH($A46,INDEX(Mitigation!$A$1:$ZZ$5000,0,MATCH($E46,Mitigation!$A$5:$ZZ$5,0)),0),MATCH($E46,Mitigation!$A$5:$ZZ$5,0)+1+S$4-Settings!$C$7),"")</f>
        <v/>
      </c>
      <c r="T46" s="63">
        <f>IFERROR(INDEX(Mitigation!$A$1:$ZZ$5000,MATCH($A46,INDEX(Mitigation!$A$1:$ZZ$5000,0,MATCH($E46,Mitigation!$A$5:$ZZ$5,0)),0),MATCH($E46,Mitigation!$A$5:$ZZ$5,0)+1+T$4-Settings!$C$7),"")</f>
        <v/>
      </c>
      <c r="U46" s="63">
        <f>IFERROR(INDEX(Mitigation!$A$1:$ZZ$5000,MATCH($A46,INDEX(Mitigation!$A$1:$ZZ$5000,0,MATCH($E46,Mitigation!$A$5:$ZZ$5,0)),0),MATCH($E46,Mitigation!$A$5:$ZZ$5,0)+1+U$4-Settings!$C$7),"")</f>
        <v/>
      </c>
      <c r="V46" s="63">
        <f>IFERROR(INDEX(Mitigation!$A$1:$ZZ$5000,MATCH($A46,INDEX(Mitigation!$A$1:$ZZ$5000,0,MATCH($E46,Mitigation!$A$5:$ZZ$5,0)),0),MATCH($E46,Mitigation!$A$5:$ZZ$5,0)+1+V$4-Settings!$C$7),"")</f>
        <v/>
      </c>
      <c r="W46" s="63">
        <f>IFERROR(INDEX(Mitigation!$A$1:$ZZ$5000,MATCH($A46,INDEX(Mitigation!$A$1:$ZZ$5000,0,MATCH($E46,Mitigation!$A$5:$ZZ$5,0)),0),MATCH($E46,Mitigation!$A$5:$ZZ$5,0)+1+W$4-Settings!$C$7),"")</f>
        <v/>
      </c>
      <c r="X46" s="63">
        <f>IFERROR(INDEX(Mitigation!$A$1:$ZZ$5000,MATCH($A46,INDEX(Mitigation!$A$1:$ZZ$5000,0,MATCH($E46,Mitigation!$A$5:$ZZ$5,0)),0),MATCH($E46,Mitigation!$A$5:$ZZ$5,0)+1+X$4-Settings!$C$7),"")</f>
        <v/>
      </c>
    </row>
    <row r="47">
      <c r="A47" s="11">
        <f>LOWER(Settings!$C$4)&amp;"."&amp;$B47&amp;"."&amp;$E47</f>
        <v/>
      </c>
      <c r="B47" s="22" t="inlineStr">
        <is>
          <t>mit.rsub.all.all</t>
        </is>
      </c>
      <c r="C47" s="14">
        <f>IFERROR(INDEX(Mitigation!$H$1:$H$5000,MATCH($A47,INDEX(Mitigation!$A$1:$ZZ$5000,0,MATCH($E47,Mitigation!$A$5:$ZZ$5,0)),0)),"code not found")</f>
        <v/>
      </c>
      <c r="D47" s="14">
        <f>IFERROR(INDEX(Mitigation!$I$1:$I$5000,MATCH($A47,INDEX(Mitigation!$A$1:$ZZ$5000,0,MATCH($E47,Mitigation!$A$5:$ZZ$5,0)),0)),"")</f>
        <v/>
      </c>
      <c r="E47" s="10">
        <f>E46</f>
        <v/>
      </c>
      <c r="F47" s="62">
        <f>IFERROR(INDEX(Mitigation!$A$1:$ZZ$5000,MATCH($A47,INDEX(Mitigation!$A$1:$ZZ$5000,0,MATCH($E47,Mitigation!$A$5:$ZZ$5,0)),0),MATCH($E47,Mitigation!$A$5:$ZZ$5,0)+1+F$4-Settings!$C$7),"")</f>
        <v/>
      </c>
      <c r="G47" s="63">
        <f>IFERROR(INDEX(Mitigation!$A$1:$ZZ$5000,MATCH($A47,INDEX(Mitigation!$A$1:$ZZ$5000,0,MATCH($E47,Mitigation!$A$5:$ZZ$5,0)),0),MATCH($E47,Mitigation!$A$5:$ZZ$5,0)+1+G$4-Settings!$C$7),"")</f>
        <v/>
      </c>
      <c r="H47" s="63">
        <f>IFERROR(INDEX(Mitigation!$A$1:$ZZ$5000,MATCH($A47,INDEX(Mitigation!$A$1:$ZZ$5000,0,MATCH($E47,Mitigation!$A$5:$ZZ$5,0)),0),MATCH($E47,Mitigation!$A$5:$ZZ$5,0)+1+H$4-Settings!$C$7),"")</f>
        <v/>
      </c>
      <c r="I47" s="63">
        <f>IFERROR(INDEX(Mitigation!$A$1:$ZZ$5000,MATCH($A47,INDEX(Mitigation!$A$1:$ZZ$5000,0,MATCH($E47,Mitigation!$A$5:$ZZ$5,0)),0),MATCH($E47,Mitigation!$A$5:$ZZ$5,0)+1+I$4-Settings!$C$7),"")</f>
        <v/>
      </c>
      <c r="J47" s="63">
        <f>IFERROR(INDEX(Mitigation!$A$1:$ZZ$5000,MATCH($A47,INDEX(Mitigation!$A$1:$ZZ$5000,0,MATCH($E47,Mitigation!$A$5:$ZZ$5,0)),0),MATCH($E47,Mitigation!$A$5:$ZZ$5,0)+1+J$4-Settings!$C$7),"")</f>
        <v/>
      </c>
      <c r="K47" s="63">
        <f>IFERROR(INDEX(Mitigation!$A$1:$ZZ$5000,MATCH($A47,INDEX(Mitigation!$A$1:$ZZ$5000,0,MATCH($E47,Mitigation!$A$5:$ZZ$5,0)),0),MATCH($E47,Mitigation!$A$5:$ZZ$5,0)+1+K$4-Settings!$C$7),"")</f>
        <v/>
      </c>
      <c r="L47" s="63">
        <f>IFERROR(INDEX(Mitigation!$A$1:$ZZ$5000,MATCH($A47,INDEX(Mitigation!$A$1:$ZZ$5000,0,MATCH($E47,Mitigation!$A$5:$ZZ$5,0)),0),MATCH($E47,Mitigation!$A$5:$ZZ$5,0)+1+L$4-Settings!$C$7),"")</f>
        <v/>
      </c>
      <c r="M47" s="63">
        <f>IFERROR(INDEX(Mitigation!$A$1:$ZZ$5000,MATCH($A47,INDEX(Mitigation!$A$1:$ZZ$5000,0,MATCH($E47,Mitigation!$A$5:$ZZ$5,0)),0),MATCH($E47,Mitigation!$A$5:$ZZ$5,0)+1+M$4-Settings!$C$7),"")</f>
        <v/>
      </c>
      <c r="N47" s="63">
        <f>IFERROR(INDEX(Mitigation!$A$1:$ZZ$5000,MATCH($A47,INDEX(Mitigation!$A$1:$ZZ$5000,0,MATCH($E47,Mitigation!$A$5:$ZZ$5,0)),0),MATCH($E47,Mitigation!$A$5:$ZZ$5,0)+1+N$4-Settings!$C$7),"")</f>
        <v/>
      </c>
      <c r="O47" s="63">
        <f>IFERROR(INDEX(Mitigation!$A$1:$ZZ$5000,MATCH($A47,INDEX(Mitigation!$A$1:$ZZ$5000,0,MATCH($E47,Mitigation!$A$5:$ZZ$5,0)),0),MATCH($E47,Mitigation!$A$5:$ZZ$5,0)+1+O$4-Settings!$C$7),"")</f>
        <v/>
      </c>
      <c r="P47" s="63">
        <f>IFERROR(INDEX(Mitigation!$A$1:$ZZ$5000,MATCH($A47,INDEX(Mitigation!$A$1:$ZZ$5000,0,MATCH($E47,Mitigation!$A$5:$ZZ$5,0)),0),MATCH($E47,Mitigation!$A$5:$ZZ$5,0)+1+P$4-Settings!$C$7),"")</f>
        <v/>
      </c>
      <c r="Q47" s="63">
        <f>IFERROR(INDEX(Mitigation!$A$1:$ZZ$5000,MATCH($A47,INDEX(Mitigation!$A$1:$ZZ$5000,0,MATCH($E47,Mitigation!$A$5:$ZZ$5,0)),0),MATCH($E47,Mitigation!$A$5:$ZZ$5,0)+1+Q$4-Settings!$C$7),"")</f>
        <v/>
      </c>
      <c r="R47" s="63">
        <f>IFERROR(INDEX(Mitigation!$A$1:$ZZ$5000,MATCH($A47,INDEX(Mitigation!$A$1:$ZZ$5000,0,MATCH($E47,Mitigation!$A$5:$ZZ$5,0)),0),MATCH($E47,Mitigation!$A$5:$ZZ$5,0)+1+R$4-Settings!$C$7),"")</f>
        <v/>
      </c>
      <c r="S47" s="63">
        <f>IFERROR(INDEX(Mitigation!$A$1:$ZZ$5000,MATCH($A47,INDEX(Mitigation!$A$1:$ZZ$5000,0,MATCH($E47,Mitigation!$A$5:$ZZ$5,0)),0),MATCH($E47,Mitigation!$A$5:$ZZ$5,0)+1+S$4-Settings!$C$7),"")</f>
        <v/>
      </c>
      <c r="T47" s="63">
        <f>IFERROR(INDEX(Mitigation!$A$1:$ZZ$5000,MATCH($A47,INDEX(Mitigation!$A$1:$ZZ$5000,0,MATCH($E47,Mitigation!$A$5:$ZZ$5,0)),0),MATCH($E47,Mitigation!$A$5:$ZZ$5,0)+1+T$4-Settings!$C$7),"")</f>
        <v/>
      </c>
      <c r="U47" s="63">
        <f>IFERROR(INDEX(Mitigation!$A$1:$ZZ$5000,MATCH($A47,INDEX(Mitigation!$A$1:$ZZ$5000,0,MATCH($E47,Mitigation!$A$5:$ZZ$5,0)),0),MATCH($E47,Mitigation!$A$5:$ZZ$5,0)+1+U$4-Settings!$C$7),"")</f>
        <v/>
      </c>
      <c r="V47" s="63">
        <f>IFERROR(INDEX(Mitigation!$A$1:$ZZ$5000,MATCH($A47,INDEX(Mitigation!$A$1:$ZZ$5000,0,MATCH($E47,Mitigation!$A$5:$ZZ$5,0)),0),MATCH($E47,Mitigation!$A$5:$ZZ$5,0)+1+V$4-Settings!$C$7),"")</f>
        <v/>
      </c>
      <c r="W47" s="63">
        <f>IFERROR(INDEX(Mitigation!$A$1:$ZZ$5000,MATCH($A47,INDEX(Mitigation!$A$1:$ZZ$5000,0,MATCH($E47,Mitigation!$A$5:$ZZ$5,0)),0),MATCH($E47,Mitigation!$A$5:$ZZ$5,0)+1+W$4-Settings!$C$7),"")</f>
        <v/>
      </c>
      <c r="X47" s="63">
        <f>IFERROR(INDEX(Mitigation!$A$1:$ZZ$5000,MATCH($A47,INDEX(Mitigation!$A$1:$ZZ$5000,0,MATCH($E47,Mitigation!$A$5:$ZZ$5,0)),0),MATCH($E47,Mitigation!$A$5:$ZZ$5,0)+1+X$4-Settings!$C$7),"")</f>
        <v/>
      </c>
    </row>
    <row r="48">
      <c r="A48" s="11">
        <f>LOWER(Settings!$C$4)&amp;"."&amp;$B48&amp;"."&amp;$E48</f>
        <v/>
      </c>
      <c r="B48" s="22" t="inlineStr">
        <is>
          <t>mit.rnew.all.all</t>
        </is>
      </c>
      <c r="C48" s="14">
        <f>IFERROR(INDEX(Mitigation!$H$1:$H$5000,MATCH($A48,INDEX(Mitigation!$A$1:$ZZ$5000,0,MATCH($E48,Mitigation!$A$5:$ZZ$5,0)),0)),"code not found")</f>
        <v/>
      </c>
      <c r="D48" s="14">
        <f>IFERROR(INDEX(Mitigation!$I$1:$I$5000,MATCH($A48,INDEX(Mitigation!$A$1:$ZZ$5000,0,MATCH($E48,Mitigation!$A$5:$ZZ$5,0)),0)),"")</f>
        <v/>
      </c>
      <c r="E48" s="10">
        <f>E47</f>
        <v/>
      </c>
      <c r="F48" s="62">
        <f>IFERROR(INDEX(Mitigation!$A$1:$ZZ$5000,MATCH($A48,INDEX(Mitigation!$A$1:$ZZ$5000,0,MATCH($E48,Mitigation!$A$5:$ZZ$5,0)),0),MATCH($E48,Mitigation!$A$5:$ZZ$5,0)+1+F$4-Settings!$C$7),"")</f>
        <v/>
      </c>
      <c r="G48" s="63">
        <f>IFERROR(INDEX(Mitigation!$A$1:$ZZ$5000,MATCH($A48,INDEX(Mitigation!$A$1:$ZZ$5000,0,MATCH($E48,Mitigation!$A$5:$ZZ$5,0)),0),MATCH($E48,Mitigation!$A$5:$ZZ$5,0)+1+G$4-Settings!$C$7),"")</f>
        <v/>
      </c>
      <c r="H48" s="63">
        <f>IFERROR(INDEX(Mitigation!$A$1:$ZZ$5000,MATCH($A48,INDEX(Mitigation!$A$1:$ZZ$5000,0,MATCH($E48,Mitigation!$A$5:$ZZ$5,0)),0),MATCH($E48,Mitigation!$A$5:$ZZ$5,0)+1+H$4-Settings!$C$7),"")</f>
        <v/>
      </c>
      <c r="I48" s="63">
        <f>IFERROR(INDEX(Mitigation!$A$1:$ZZ$5000,MATCH($A48,INDEX(Mitigation!$A$1:$ZZ$5000,0,MATCH($E48,Mitigation!$A$5:$ZZ$5,0)),0),MATCH($E48,Mitigation!$A$5:$ZZ$5,0)+1+I$4-Settings!$C$7),"")</f>
        <v/>
      </c>
      <c r="J48" s="63">
        <f>IFERROR(INDEX(Mitigation!$A$1:$ZZ$5000,MATCH($A48,INDEX(Mitigation!$A$1:$ZZ$5000,0,MATCH($E48,Mitigation!$A$5:$ZZ$5,0)),0),MATCH($E48,Mitigation!$A$5:$ZZ$5,0)+1+J$4-Settings!$C$7),"")</f>
        <v/>
      </c>
      <c r="K48" s="63">
        <f>IFERROR(INDEX(Mitigation!$A$1:$ZZ$5000,MATCH($A48,INDEX(Mitigation!$A$1:$ZZ$5000,0,MATCH($E48,Mitigation!$A$5:$ZZ$5,0)),0),MATCH($E48,Mitigation!$A$5:$ZZ$5,0)+1+K$4-Settings!$C$7),"")</f>
        <v/>
      </c>
      <c r="L48" s="63">
        <f>IFERROR(INDEX(Mitigation!$A$1:$ZZ$5000,MATCH($A48,INDEX(Mitigation!$A$1:$ZZ$5000,0,MATCH($E48,Mitigation!$A$5:$ZZ$5,0)),0),MATCH($E48,Mitigation!$A$5:$ZZ$5,0)+1+L$4-Settings!$C$7),"")</f>
        <v/>
      </c>
      <c r="M48" s="63">
        <f>IFERROR(INDEX(Mitigation!$A$1:$ZZ$5000,MATCH($A48,INDEX(Mitigation!$A$1:$ZZ$5000,0,MATCH($E48,Mitigation!$A$5:$ZZ$5,0)),0),MATCH($E48,Mitigation!$A$5:$ZZ$5,0)+1+M$4-Settings!$C$7),"")</f>
        <v/>
      </c>
      <c r="N48" s="63">
        <f>IFERROR(INDEX(Mitigation!$A$1:$ZZ$5000,MATCH($A48,INDEX(Mitigation!$A$1:$ZZ$5000,0,MATCH($E48,Mitigation!$A$5:$ZZ$5,0)),0),MATCH($E48,Mitigation!$A$5:$ZZ$5,0)+1+N$4-Settings!$C$7),"")</f>
        <v/>
      </c>
      <c r="O48" s="63">
        <f>IFERROR(INDEX(Mitigation!$A$1:$ZZ$5000,MATCH($A48,INDEX(Mitigation!$A$1:$ZZ$5000,0,MATCH($E48,Mitigation!$A$5:$ZZ$5,0)),0),MATCH($E48,Mitigation!$A$5:$ZZ$5,0)+1+O$4-Settings!$C$7),"")</f>
        <v/>
      </c>
      <c r="P48" s="63">
        <f>IFERROR(INDEX(Mitigation!$A$1:$ZZ$5000,MATCH($A48,INDEX(Mitigation!$A$1:$ZZ$5000,0,MATCH($E48,Mitigation!$A$5:$ZZ$5,0)),0),MATCH($E48,Mitigation!$A$5:$ZZ$5,0)+1+P$4-Settings!$C$7),"")</f>
        <v/>
      </c>
      <c r="Q48" s="63">
        <f>IFERROR(INDEX(Mitigation!$A$1:$ZZ$5000,MATCH($A48,INDEX(Mitigation!$A$1:$ZZ$5000,0,MATCH($E48,Mitigation!$A$5:$ZZ$5,0)),0),MATCH($E48,Mitigation!$A$5:$ZZ$5,0)+1+Q$4-Settings!$C$7),"")</f>
        <v/>
      </c>
      <c r="R48" s="63">
        <f>IFERROR(INDEX(Mitigation!$A$1:$ZZ$5000,MATCH($A48,INDEX(Mitigation!$A$1:$ZZ$5000,0,MATCH($E48,Mitigation!$A$5:$ZZ$5,0)),0),MATCH($E48,Mitigation!$A$5:$ZZ$5,0)+1+R$4-Settings!$C$7),"")</f>
        <v/>
      </c>
      <c r="S48" s="63">
        <f>IFERROR(INDEX(Mitigation!$A$1:$ZZ$5000,MATCH($A48,INDEX(Mitigation!$A$1:$ZZ$5000,0,MATCH($E48,Mitigation!$A$5:$ZZ$5,0)),0),MATCH($E48,Mitigation!$A$5:$ZZ$5,0)+1+S$4-Settings!$C$7),"")</f>
        <v/>
      </c>
      <c r="T48" s="63">
        <f>IFERROR(INDEX(Mitigation!$A$1:$ZZ$5000,MATCH($A48,INDEX(Mitigation!$A$1:$ZZ$5000,0,MATCH($E48,Mitigation!$A$5:$ZZ$5,0)),0),MATCH($E48,Mitigation!$A$5:$ZZ$5,0)+1+T$4-Settings!$C$7),"")</f>
        <v/>
      </c>
      <c r="U48" s="63">
        <f>IFERROR(INDEX(Mitigation!$A$1:$ZZ$5000,MATCH($A48,INDEX(Mitigation!$A$1:$ZZ$5000,0,MATCH($E48,Mitigation!$A$5:$ZZ$5,0)),0),MATCH($E48,Mitigation!$A$5:$ZZ$5,0)+1+U$4-Settings!$C$7),"")</f>
        <v/>
      </c>
      <c r="V48" s="63">
        <f>IFERROR(INDEX(Mitigation!$A$1:$ZZ$5000,MATCH($A48,INDEX(Mitigation!$A$1:$ZZ$5000,0,MATCH($E48,Mitigation!$A$5:$ZZ$5,0)),0),MATCH($E48,Mitigation!$A$5:$ZZ$5,0)+1+V$4-Settings!$C$7),"")</f>
        <v/>
      </c>
      <c r="W48" s="63">
        <f>IFERROR(INDEX(Mitigation!$A$1:$ZZ$5000,MATCH($A48,INDEX(Mitigation!$A$1:$ZZ$5000,0,MATCH($E48,Mitigation!$A$5:$ZZ$5,0)),0),MATCH($E48,Mitigation!$A$5:$ZZ$5,0)+1+W$4-Settings!$C$7),"")</f>
        <v/>
      </c>
      <c r="X48" s="63">
        <f>IFERROR(INDEX(Mitigation!$A$1:$ZZ$5000,MATCH($A48,INDEX(Mitigation!$A$1:$ZZ$5000,0,MATCH($E48,Mitigation!$A$5:$ZZ$5,0)),0),MATCH($E48,Mitigation!$A$5:$ZZ$5,0)+1+X$4-Settings!$C$7),"")</f>
        <v/>
      </c>
    </row>
    <row r="49">
      <c r="A49" s="11">
        <f>LOWER(Settings!$C$4)&amp;"."&amp;$B49&amp;"."&amp;$E49</f>
        <v/>
      </c>
      <c r="B49" s="22" t="inlineStr">
        <is>
          <t>mit.rtot.all.all</t>
        </is>
      </c>
      <c r="C49" s="14">
        <f>IFERROR(INDEX(Mitigation!$H$1:$H$5000,MATCH($A49,INDEX(Mitigation!$A$1:$ZZ$5000,0,MATCH($E49,Mitigation!$A$5:$ZZ$5,0)),0)),"code not found")</f>
        <v/>
      </c>
      <c r="D49" s="14">
        <f>IFERROR(INDEX(Mitigation!$I$1:$I$5000,MATCH($A49,INDEX(Mitigation!$A$1:$ZZ$5000,0,MATCH($E49,Mitigation!$A$5:$ZZ$5,0)),0)),"")</f>
        <v/>
      </c>
      <c r="E49" s="10">
        <f>E48</f>
        <v/>
      </c>
      <c r="F49" s="62">
        <f>IFERROR(INDEX(Mitigation!$A$1:$ZZ$5000,MATCH($A49,INDEX(Mitigation!$A$1:$ZZ$5000,0,MATCH($E49,Mitigation!$A$5:$ZZ$5,0)),0),MATCH($E49,Mitigation!$A$5:$ZZ$5,0)+1+F$4-Settings!$C$7),"")</f>
        <v/>
      </c>
      <c r="G49" s="63">
        <f>IFERROR(INDEX(Mitigation!$A$1:$ZZ$5000,MATCH($A49,INDEX(Mitigation!$A$1:$ZZ$5000,0,MATCH($E49,Mitigation!$A$5:$ZZ$5,0)),0),MATCH($E49,Mitigation!$A$5:$ZZ$5,0)+1+G$4-Settings!$C$7),"")</f>
        <v/>
      </c>
      <c r="H49" s="63">
        <f>IFERROR(INDEX(Mitigation!$A$1:$ZZ$5000,MATCH($A49,INDEX(Mitigation!$A$1:$ZZ$5000,0,MATCH($E49,Mitigation!$A$5:$ZZ$5,0)),0),MATCH($E49,Mitigation!$A$5:$ZZ$5,0)+1+H$4-Settings!$C$7),"")</f>
        <v/>
      </c>
      <c r="I49" s="63">
        <f>IFERROR(INDEX(Mitigation!$A$1:$ZZ$5000,MATCH($A49,INDEX(Mitigation!$A$1:$ZZ$5000,0,MATCH($E49,Mitigation!$A$5:$ZZ$5,0)),0),MATCH($E49,Mitigation!$A$5:$ZZ$5,0)+1+I$4-Settings!$C$7),"")</f>
        <v/>
      </c>
      <c r="J49" s="63">
        <f>IFERROR(INDEX(Mitigation!$A$1:$ZZ$5000,MATCH($A49,INDEX(Mitigation!$A$1:$ZZ$5000,0,MATCH($E49,Mitigation!$A$5:$ZZ$5,0)),0),MATCH($E49,Mitigation!$A$5:$ZZ$5,0)+1+J$4-Settings!$C$7),"")</f>
        <v/>
      </c>
      <c r="K49" s="63">
        <f>IFERROR(INDEX(Mitigation!$A$1:$ZZ$5000,MATCH($A49,INDEX(Mitigation!$A$1:$ZZ$5000,0,MATCH($E49,Mitigation!$A$5:$ZZ$5,0)),0),MATCH($E49,Mitigation!$A$5:$ZZ$5,0)+1+K$4-Settings!$C$7),"")</f>
        <v/>
      </c>
      <c r="L49" s="63">
        <f>IFERROR(INDEX(Mitigation!$A$1:$ZZ$5000,MATCH($A49,INDEX(Mitigation!$A$1:$ZZ$5000,0,MATCH($E49,Mitigation!$A$5:$ZZ$5,0)),0),MATCH($E49,Mitigation!$A$5:$ZZ$5,0)+1+L$4-Settings!$C$7),"")</f>
        <v/>
      </c>
      <c r="M49" s="63">
        <f>IFERROR(INDEX(Mitigation!$A$1:$ZZ$5000,MATCH($A49,INDEX(Mitigation!$A$1:$ZZ$5000,0,MATCH($E49,Mitigation!$A$5:$ZZ$5,0)),0),MATCH($E49,Mitigation!$A$5:$ZZ$5,0)+1+M$4-Settings!$C$7),"")</f>
        <v/>
      </c>
      <c r="N49" s="63">
        <f>IFERROR(INDEX(Mitigation!$A$1:$ZZ$5000,MATCH($A49,INDEX(Mitigation!$A$1:$ZZ$5000,0,MATCH($E49,Mitigation!$A$5:$ZZ$5,0)),0),MATCH($E49,Mitigation!$A$5:$ZZ$5,0)+1+N$4-Settings!$C$7),"")</f>
        <v/>
      </c>
      <c r="O49" s="63">
        <f>IFERROR(INDEX(Mitigation!$A$1:$ZZ$5000,MATCH($A49,INDEX(Mitigation!$A$1:$ZZ$5000,0,MATCH($E49,Mitigation!$A$5:$ZZ$5,0)),0),MATCH($E49,Mitigation!$A$5:$ZZ$5,0)+1+O$4-Settings!$C$7),"")</f>
        <v/>
      </c>
      <c r="P49" s="63">
        <f>IFERROR(INDEX(Mitigation!$A$1:$ZZ$5000,MATCH($A49,INDEX(Mitigation!$A$1:$ZZ$5000,0,MATCH($E49,Mitigation!$A$5:$ZZ$5,0)),0),MATCH($E49,Mitigation!$A$5:$ZZ$5,0)+1+P$4-Settings!$C$7),"")</f>
        <v/>
      </c>
      <c r="Q49" s="63">
        <f>IFERROR(INDEX(Mitigation!$A$1:$ZZ$5000,MATCH($A49,INDEX(Mitigation!$A$1:$ZZ$5000,0,MATCH($E49,Mitigation!$A$5:$ZZ$5,0)),0),MATCH($E49,Mitigation!$A$5:$ZZ$5,0)+1+Q$4-Settings!$C$7),"")</f>
        <v/>
      </c>
      <c r="R49" s="63">
        <f>IFERROR(INDEX(Mitigation!$A$1:$ZZ$5000,MATCH($A49,INDEX(Mitigation!$A$1:$ZZ$5000,0,MATCH($E49,Mitigation!$A$5:$ZZ$5,0)),0),MATCH($E49,Mitigation!$A$5:$ZZ$5,0)+1+R$4-Settings!$C$7),"")</f>
        <v/>
      </c>
      <c r="S49" s="63">
        <f>IFERROR(INDEX(Mitigation!$A$1:$ZZ$5000,MATCH($A49,INDEX(Mitigation!$A$1:$ZZ$5000,0,MATCH($E49,Mitigation!$A$5:$ZZ$5,0)),0),MATCH($E49,Mitigation!$A$5:$ZZ$5,0)+1+S$4-Settings!$C$7),"")</f>
        <v/>
      </c>
      <c r="T49" s="63">
        <f>IFERROR(INDEX(Mitigation!$A$1:$ZZ$5000,MATCH($A49,INDEX(Mitigation!$A$1:$ZZ$5000,0,MATCH($E49,Mitigation!$A$5:$ZZ$5,0)),0),MATCH($E49,Mitigation!$A$5:$ZZ$5,0)+1+T$4-Settings!$C$7),"")</f>
        <v/>
      </c>
      <c r="U49" s="63">
        <f>IFERROR(INDEX(Mitigation!$A$1:$ZZ$5000,MATCH($A49,INDEX(Mitigation!$A$1:$ZZ$5000,0,MATCH($E49,Mitigation!$A$5:$ZZ$5,0)),0),MATCH($E49,Mitigation!$A$5:$ZZ$5,0)+1+U$4-Settings!$C$7),"")</f>
        <v/>
      </c>
      <c r="V49" s="63">
        <f>IFERROR(INDEX(Mitigation!$A$1:$ZZ$5000,MATCH($A49,INDEX(Mitigation!$A$1:$ZZ$5000,0,MATCH($E49,Mitigation!$A$5:$ZZ$5,0)),0),MATCH($E49,Mitigation!$A$5:$ZZ$5,0)+1+V$4-Settings!$C$7),"")</f>
        <v/>
      </c>
      <c r="W49" s="63">
        <f>IFERROR(INDEX(Mitigation!$A$1:$ZZ$5000,MATCH($A49,INDEX(Mitigation!$A$1:$ZZ$5000,0,MATCH($E49,Mitigation!$A$5:$ZZ$5,0)),0),MATCH($E49,Mitigation!$A$5:$ZZ$5,0)+1+W$4-Settings!$C$7),"")</f>
        <v/>
      </c>
      <c r="X49" s="63">
        <f>IFERROR(INDEX(Mitigation!$A$1:$ZZ$5000,MATCH($A49,INDEX(Mitigation!$A$1:$ZZ$5000,0,MATCH($E49,Mitigation!$A$5:$ZZ$5,0)),0),MATCH($E49,Mitigation!$A$5:$ZZ$5,0)+1+X$4-Settings!$C$7),"")</f>
        <v/>
      </c>
    </row>
    <row r="50">
      <c r="A50" s="11">
        <f>LOWER(Settings!$C$4)&amp;"."&amp;$B50&amp;"."&amp;$E50</f>
        <v/>
      </c>
      <c r="B50" s="22" t="inlineStr">
        <is>
          <t>mit.rtot.chg.all.all</t>
        </is>
      </c>
      <c r="C50" s="14">
        <f>IFERROR(INDEX(Mitigation!$H$1:$H$5000,MATCH($A50,INDEX(Mitigation!$A$1:$ZZ$5000,0,MATCH($E50,Mitigation!$A$5:$ZZ$5,0)),0)),"code not found")</f>
        <v/>
      </c>
      <c r="D50" s="14">
        <f>IFERROR(INDEX(Mitigation!$I$1:$I$5000,MATCH($A50,INDEX(Mitigation!$A$1:$ZZ$5000,0,MATCH($E50,Mitigation!$A$5:$ZZ$5,0)),0)),"")</f>
        <v/>
      </c>
      <c r="E50" s="10">
        <f>E49</f>
        <v/>
      </c>
      <c r="F50" s="62">
        <f>IFERROR(INDEX(Mitigation!$A$1:$ZZ$5000,MATCH($A50,INDEX(Mitigation!$A$1:$ZZ$5000,0,MATCH($E50,Mitigation!$A$5:$ZZ$5,0)),0),MATCH($E50,Mitigation!$A$5:$ZZ$5,0)+1+F$4-Settings!$C$7),"")</f>
        <v/>
      </c>
      <c r="G50" s="63">
        <f>IFERROR(INDEX(Mitigation!$A$1:$ZZ$5000,MATCH($A50,INDEX(Mitigation!$A$1:$ZZ$5000,0,MATCH($E50,Mitigation!$A$5:$ZZ$5,0)),0),MATCH($E50,Mitigation!$A$5:$ZZ$5,0)+1+G$4-Settings!$C$7),"")</f>
        <v/>
      </c>
      <c r="H50" s="63">
        <f>IFERROR(INDEX(Mitigation!$A$1:$ZZ$5000,MATCH($A50,INDEX(Mitigation!$A$1:$ZZ$5000,0,MATCH($E50,Mitigation!$A$5:$ZZ$5,0)),0),MATCH($E50,Mitigation!$A$5:$ZZ$5,0)+1+H$4-Settings!$C$7),"")</f>
        <v/>
      </c>
      <c r="I50" s="63">
        <f>IFERROR(INDEX(Mitigation!$A$1:$ZZ$5000,MATCH($A50,INDEX(Mitigation!$A$1:$ZZ$5000,0,MATCH($E50,Mitigation!$A$5:$ZZ$5,0)),0),MATCH($E50,Mitigation!$A$5:$ZZ$5,0)+1+I$4-Settings!$C$7),"")</f>
        <v/>
      </c>
      <c r="J50" s="63">
        <f>IFERROR(INDEX(Mitigation!$A$1:$ZZ$5000,MATCH($A50,INDEX(Mitigation!$A$1:$ZZ$5000,0,MATCH($E50,Mitigation!$A$5:$ZZ$5,0)),0),MATCH($E50,Mitigation!$A$5:$ZZ$5,0)+1+J$4-Settings!$C$7),"")</f>
        <v/>
      </c>
      <c r="K50" s="63">
        <f>IFERROR(INDEX(Mitigation!$A$1:$ZZ$5000,MATCH($A50,INDEX(Mitigation!$A$1:$ZZ$5000,0,MATCH($E50,Mitigation!$A$5:$ZZ$5,0)),0),MATCH($E50,Mitigation!$A$5:$ZZ$5,0)+1+K$4-Settings!$C$7),"")</f>
        <v/>
      </c>
      <c r="L50" s="63">
        <f>IFERROR(INDEX(Mitigation!$A$1:$ZZ$5000,MATCH($A50,INDEX(Mitigation!$A$1:$ZZ$5000,0,MATCH($E50,Mitigation!$A$5:$ZZ$5,0)),0),MATCH($E50,Mitigation!$A$5:$ZZ$5,0)+1+L$4-Settings!$C$7),"")</f>
        <v/>
      </c>
      <c r="M50" s="63">
        <f>IFERROR(INDEX(Mitigation!$A$1:$ZZ$5000,MATCH($A50,INDEX(Mitigation!$A$1:$ZZ$5000,0,MATCH($E50,Mitigation!$A$5:$ZZ$5,0)),0),MATCH($E50,Mitigation!$A$5:$ZZ$5,0)+1+M$4-Settings!$C$7),"")</f>
        <v/>
      </c>
      <c r="N50" s="63">
        <f>IFERROR(INDEX(Mitigation!$A$1:$ZZ$5000,MATCH($A50,INDEX(Mitigation!$A$1:$ZZ$5000,0,MATCH($E50,Mitigation!$A$5:$ZZ$5,0)),0),MATCH($E50,Mitigation!$A$5:$ZZ$5,0)+1+N$4-Settings!$C$7),"")</f>
        <v/>
      </c>
      <c r="O50" s="63">
        <f>IFERROR(INDEX(Mitigation!$A$1:$ZZ$5000,MATCH($A50,INDEX(Mitigation!$A$1:$ZZ$5000,0,MATCH($E50,Mitigation!$A$5:$ZZ$5,0)),0),MATCH($E50,Mitigation!$A$5:$ZZ$5,0)+1+O$4-Settings!$C$7),"")</f>
        <v/>
      </c>
      <c r="P50" s="63">
        <f>IFERROR(INDEX(Mitigation!$A$1:$ZZ$5000,MATCH($A50,INDEX(Mitigation!$A$1:$ZZ$5000,0,MATCH($E50,Mitigation!$A$5:$ZZ$5,0)),0),MATCH($E50,Mitigation!$A$5:$ZZ$5,0)+1+P$4-Settings!$C$7),"")</f>
        <v/>
      </c>
      <c r="Q50" s="63">
        <f>IFERROR(INDEX(Mitigation!$A$1:$ZZ$5000,MATCH($A50,INDEX(Mitigation!$A$1:$ZZ$5000,0,MATCH($E50,Mitigation!$A$5:$ZZ$5,0)),0),MATCH($E50,Mitigation!$A$5:$ZZ$5,0)+1+Q$4-Settings!$C$7),"")</f>
        <v/>
      </c>
      <c r="R50" s="63">
        <f>IFERROR(INDEX(Mitigation!$A$1:$ZZ$5000,MATCH($A50,INDEX(Mitigation!$A$1:$ZZ$5000,0,MATCH($E50,Mitigation!$A$5:$ZZ$5,0)),0),MATCH($E50,Mitigation!$A$5:$ZZ$5,0)+1+R$4-Settings!$C$7),"")</f>
        <v/>
      </c>
      <c r="S50" s="63">
        <f>IFERROR(INDEX(Mitigation!$A$1:$ZZ$5000,MATCH($A50,INDEX(Mitigation!$A$1:$ZZ$5000,0,MATCH($E50,Mitigation!$A$5:$ZZ$5,0)),0),MATCH($E50,Mitigation!$A$5:$ZZ$5,0)+1+S$4-Settings!$C$7),"")</f>
        <v/>
      </c>
      <c r="T50" s="63">
        <f>IFERROR(INDEX(Mitigation!$A$1:$ZZ$5000,MATCH($A50,INDEX(Mitigation!$A$1:$ZZ$5000,0,MATCH($E50,Mitigation!$A$5:$ZZ$5,0)),0),MATCH($E50,Mitigation!$A$5:$ZZ$5,0)+1+T$4-Settings!$C$7),"")</f>
        <v/>
      </c>
      <c r="U50" s="63">
        <f>IFERROR(INDEX(Mitigation!$A$1:$ZZ$5000,MATCH($A50,INDEX(Mitigation!$A$1:$ZZ$5000,0,MATCH($E50,Mitigation!$A$5:$ZZ$5,0)),0),MATCH($E50,Mitigation!$A$5:$ZZ$5,0)+1+U$4-Settings!$C$7),"")</f>
        <v/>
      </c>
      <c r="V50" s="63">
        <f>IFERROR(INDEX(Mitigation!$A$1:$ZZ$5000,MATCH($A50,INDEX(Mitigation!$A$1:$ZZ$5000,0,MATCH($E50,Mitigation!$A$5:$ZZ$5,0)),0),MATCH($E50,Mitigation!$A$5:$ZZ$5,0)+1+V$4-Settings!$C$7),"")</f>
        <v/>
      </c>
      <c r="W50" s="63">
        <f>IFERROR(INDEX(Mitigation!$A$1:$ZZ$5000,MATCH($A50,INDEX(Mitigation!$A$1:$ZZ$5000,0,MATCH($E50,Mitigation!$A$5:$ZZ$5,0)),0),MATCH($E50,Mitigation!$A$5:$ZZ$5,0)+1+W$4-Settings!$C$7),"")</f>
        <v/>
      </c>
      <c r="X50" s="63">
        <f>IFERROR(INDEX(Mitigation!$A$1:$ZZ$5000,MATCH($A50,INDEX(Mitigation!$A$1:$ZZ$5000,0,MATCH($E50,Mitigation!$A$5:$ZZ$5,0)),0),MATCH($E50,Mitigation!$A$5:$ZZ$5,0)+1+X$4-Settings!$C$7),"")</f>
        <v/>
      </c>
    </row>
    <row r="51">
      <c r="A51" s="11">
        <f>LOWER(Settings!$C$4)&amp;"."&amp;$B51&amp;"."&amp;$E51</f>
        <v/>
      </c>
      <c r="B51" s="22" t="inlineStr">
        <is>
          <t>mit.cptraj</t>
        </is>
      </c>
      <c r="C51" s="14">
        <f>IFERROR(INDEX(Mitigation!$H$1:$H$5000,MATCH($A51,INDEX(Mitigation!$A$1:$ZZ$5000,0,MATCH($E51,Mitigation!$A$5:$ZZ$5,0)),0)),"code not found")</f>
        <v/>
      </c>
      <c r="D51" s="14">
        <f>IFERROR(INDEX(Mitigation!$I$1:$I$5000,MATCH($A51,INDEX(Mitigation!$A$1:$ZZ$5000,0,MATCH($E51,Mitigation!$A$5:$ZZ$5,0)),0)),"")</f>
        <v/>
      </c>
      <c r="E51" s="10">
        <f>E50</f>
        <v/>
      </c>
      <c r="F51" s="23">
        <f>IFERROR(INDEX(Mitigation!$A$1:$ZZ$5000,MATCH($A51,INDEX(Mitigation!$A$1:$ZZ$5000,0,MATCH($E51,Mitigation!$A$5:$ZZ$5,0)),0),MATCH($E51,Mitigation!$A$5:$ZZ$5,0)+1+F$4-Settings!$C$7),"")</f>
        <v/>
      </c>
      <c r="G51" s="24">
        <f>IFERROR(INDEX(Mitigation!$A$1:$ZZ$5000,MATCH($A51,INDEX(Mitigation!$A$1:$ZZ$5000,0,MATCH($E51,Mitigation!$A$5:$ZZ$5,0)),0),MATCH($E51,Mitigation!$A$5:$ZZ$5,0)+1+G$4-Settings!$C$7),"")</f>
        <v/>
      </c>
      <c r="H51" s="24">
        <f>IFERROR(INDEX(Mitigation!$A$1:$ZZ$5000,MATCH($A51,INDEX(Mitigation!$A$1:$ZZ$5000,0,MATCH($E51,Mitigation!$A$5:$ZZ$5,0)),0),MATCH($E51,Mitigation!$A$5:$ZZ$5,0)+1+H$4-Settings!$C$7),"")</f>
        <v/>
      </c>
      <c r="I51" s="24">
        <f>IFERROR(INDEX(Mitigation!$A$1:$ZZ$5000,MATCH($A51,INDEX(Mitigation!$A$1:$ZZ$5000,0,MATCH($E51,Mitigation!$A$5:$ZZ$5,0)),0),MATCH($E51,Mitigation!$A$5:$ZZ$5,0)+1+I$4-Settings!$C$7),"")</f>
        <v/>
      </c>
      <c r="J51" s="24">
        <f>IFERROR(INDEX(Mitigation!$A$1:$ZZ$5000,MATCH($A51,INDEX(Mitigation!$A$1:$ZZ$5000,0,MATCH($E51,Mitigation!$A$5:$ZZ$5,0)),0),MATCH($E51,Mitigation!$A$5:$ZZ$5,0)+1+J$4-Settings!$C$7),"")</f>
        <v/>
      </c>
      <c r="K51" s="24">
        <f>IFERROR(INDEX(Mitigation!$A$1:$ZZ$5000,MATCH($A51,INDEX(Mitigation!$A$1:$ZZ$5000,0,MATCH($E51,Mitigation!$A$5:$ZZ$5,0)),0),MATCH($E51,Mitigation!$A$5:$ZZ$5,0)+1+K$4-Settings!$C$7),"")</f>
        <v/>
      </c>
      <c r="L51" s="24">
        <f>IFERROR(INDEX(Mitigation!$A$1:$ZZ$5000,MATCH($A51,INDEX(Mitigation!$A$1:$ZZ$5000,0,MATCH($E51,Mitigation!$A$5:$ZZ$5,0)),0),MATCH($E51,Mitigation!$A$5:$ZZ$5,0)+1+L$4-Settings!$C$7),"")</f>
        <v/>
      </c>
      <c r="M51" s="24">
        <f>IFERROR(INDEX(Mitigation!$A$1:$ZZ$5000,MATCH($A51,INDEX(Mitigation!$A$1:$ZZ$5000,0,MATCH($E51,Mitigation!$A$5:$ZZ$5,0)),0),MATCH($E51,Mitigation!$A$5:$ZZ$5,0)+1+M$4-Settings!$C$7),"")</f>
        <v/>
      </c>
      <c r="N51" s="24">
        <f>IFERROR(INDEX(Mitigation!$A$1:$ZZ$5000,MATCH($A51,INDEX(Mitigation!$A$1:$ZZ$5000,0,MATCH($E51,Mitigation!$A$5:$ZZ$5,0)),0),MATCH($E51,Mitigation!$A$5:$ZZ$5,0)+1+N$4-Settings!$C$7),"")</f>
        <v/>
      </c>
      <c r="O51" s="24">
        <f>IFERROR(INDEX(Mitigation!$A$1:$ZZ$5000,MATCH($A51,INDEX(Mitigation!$A$1:$ZZ$5000,0,MATCH($E51,Mitigation!$A$5:$ZZ$5,0)),0),MATCH($E51,Mitigation!$A$5:$ZZ$5,0)+1+O$4-Settings!$C$7),"")</f>
        <v/>
      </c>
      <c r="P51" s="24">
        <f>IFERROR(INDEX(Mitigation!$A$1:$ZZ$5000,MATCH($A51,INDEX(Mitigation!$A$1:$ZZ$5000,0,MATCH($E51,Mitigation!$A$5:$ZZ$5,0)),0),MATCH($E51,Mitigation!$A$5:$ZZ$5,0)+1+P$4-Settings!$C$7),"")</f>
        <v/>
      </c>
      <c r="Q51" s="24">
        <f>IFERROR(INDEX(Mitigation!$A$1:$ZZ$5000,MATCH($A51,INDEX(Mitigation!$A$1:$ZZ$5000,0,MATCH($E51,Mitigation!$A$5:$ZZ$5,0)),0),MATCH($E51,Mitigation!$A$5:$ZZ$5,0)+1+Q$4-Settings!$C$7),"")</f>
        <v/>
      </c>
      <c r="R51" s="24">
        <f>IFERROR(INDEX(Mitigation!$A$1:$ZZ$5000,MATCH($A51,INDEX(Mitigation!$A$1:$ZZ$5000,0,MATCH($E51,Mitigation!$A$5:$ZZ$5,0)),0),MATCH($E51,Mitigation!$A$5:$ZZ$5,0)+1+R$4-Settings!$C$7),"")</f>
        <v/>
      </c>
      <c r="S51" s="24">
        <f>IFERROR(INDEX(Mitigation!$A$1:$ZZ$5000,MATCH($A51,INDEX(Mitigation!$A$1:$ZZ$5000,0,MATCH($E51,Mitigation!$A$5:$ZZ$5,0)),0),MATCH($E51,Mitigation!$A$5:$ZZ$5,0)+1+S$4-Settings!$C$7),"")</f>
        <v/>
      </c>
      <c r="T51" s="24">
        <f>IFERROR(INDEX(Mitigation!$A$1:$ZZ$5000,MATCH($A51,INDEX(Mitigation!$A$1:$ZZ$5000,0,MATCH($E51,Mitigation!$A$5:$ZZ$5,0)),0),MATCH($E51,Mitigation!$A$5:$ZZ$5,0)+1+T$4-Settings!$C$7),"")</f>
        <v/>
      </c>
      <c r="U51" s="24">
        <f>IFERROR(INDEX(Mitigation!$A$1:$ZZ$5000,MATCH($A51,INDEX(Mitigation!$A$1:$ZZ$5000,0,MATCH($E51,Mitigation!$A$5:$ZZ$5,0)),0),MATCH($E51,Mitigation!$A$5:$ZZ$5,0)+1+U$4-Settings!$C$7),"")</f>
        <v/>
      </c>
      <c r="V51" s="24">
        <f>IFERROR(INDEX(Mitigation!$A$1:$ZZ$5000,MATCH($A51,INDEX(Mitigation!$A$1:$ZZ$5000,0,MATCH($E51,Mitigation!$A$5:$ZZ$5,0)),0),MATCH($E51,Mitigation!$A$5:$ZZ$5,0)+1+V$4-Settings!$C$7),"")</f>
        <v/>
      </c>
      <c r="W51" s="24">
        <f>IFERROR(INDEX(Mitigation!$A$1:$ZZ$5000,MATCH($A51,INDEX(Mitigation!$A$1:$ZZ$5000,0,MATCH($E51,Mitigation!$A$5:$ZZ$5,0)),0),MATCH($E51,Mitigation!$A$5:$ZZ$5,0)+1+W$4-Settings!$C$7),"")</f>
        <v/>
      </c>
      <c r="X51" s="24">
        <f>IFERROR(INDEX(Mitigation!$A$1:$ZZ$5000,MATCH($A51,INDEX(Mitigation!$A$1:$ZZ$5000,0,MATCH($E51,Mitigation!$A$5:$ZZ$5,0)),0),MATCH($E51,Mitigation!$A$5:$ZZ$5,0)+1+X$4-Settings!$C$7),"")</f>
        <v/>
      </c>
    </row>
    <row r="52">
      <c r="A52" s="11">
        <f>LOWER(Settings!$C$4)&amp;"."&amp;$B52&amp;"."&amp;$E52</f>
        <v/>
      </c>
      <c r="B52" s="22" t="inlineStr">
        <is>
          <t>mit.ets.p</t>
        </is>
      </c>
      <c r="C52" s="14">
        <f>IFERROR(INDEX(Mitigation!$H$1:$H$5000,MATCH($A52,INDEX(Mitigation!$A$1:$ZZ$5000,0,MATCH($E52,Mitigation!$A$5:$ZZ$5,0)),0)),"code not found")</f>
        <v/>
      </c>
      <c r="D52" s="14">
        <f>IFERROR(INDEX(Mitigation!$I$1:$I$5000,MATCH($A52,INDEX(Mitigation!$A$1:$ZZ$5000,0,MATCH($E52,Mitigation!$A$5:$ZZ$5,0)),0)),"")</f>
        <v/>
      </c>
      <c r="E52" s="10">
        <f>E51</f>
        <v/>
      </c>
      <c r="F52" s="23">
        <f>IFERROR(INDEX(Mitigation!$A$1:$ZZ$5000,MATCH($A52,INDEX(Mitigation!$A$1:$ZZ$5000,0,MATCH($E52,Mitigation!$A$5:$ZZ$5,0)),0),MATCH($E52,Mitigation!$A$5:$ZZ$5,0)+1+F$4-Settings!$C$7),"")</f>
        <v/>
      </c>
      <c r="G52" s="24">
        <f>IFERROR(INDEX(Mitigation!$A$1:$ZZ$5000,MATCH($A52,INDEX(Mitigation!$A$1:$ZZ$5000,0,MATCH($E52,Mitigation!$A$5:$ZZ$5,0)),0),MATCH($E52,Mitigation!$A$5:$ZZ$5,0)+1+G$4-Settings!$C$7),"")</f>
        <v/>
      </c>
      <c r="H52" s="24">
        <f>IFERROR(INDEX(Mitigation!$A$1:$ZZ$5000,MATCH($A52,INDEX(Mitigation!$A$1:$ZZ$5000,0,MATCH($E52,Mitigation!$A$5:$ZZ$5,0)),0),MATCH($E52,Mitigation!$A$5:$ZZ$5,0)+1+H$4-Settings!$C$7),"")</f>
        <v/>
      </c>
      <c r="I52" s="24">
        <f>IFERROR(INDEX(Mitigation!$A$1:$ZZ$5000,MATCH($A52,INDEX(Mitigation!$A$1:$ZZ$5000,0,MATCH($E52,Mitigation!$A$5:$ZZ$5,0)),0),MATCH($E52,Mitigation!$A$5:$ZZ$5,0)+1+I$4-Settings!$C$7),"")</f>
        <v/>
      </c>
      <c r="J52" s="24">
        <f>IFERROR(INDEX(Mitigation!$A$1:$ZZ$5000,MATCH($A52,INDEX(Mitigation!$A$1:$ZZ$5000,0,MATCH($E52,Mitigation!$A$5:$ZZ$5,0)),0),MATCH($E52,Mitigation!$A$5:$ZZ$5,0)+1+J$4-Settings!$C$7),"")</f>
        <v/>
      </c>
      <c r="K52" s="24">
        <f>IFERROR(INDEX(Mitigation!$A$1:$ZZ$5000,MATCH($A52,INDEX(Mitigation!$A$1:$ZZ$5000,0,MATCH($E52,Mitigation!$A$5:$ZZ$5,0)),0),MATCH($E52,Mitigation!$A$5:$ZZ$5,0)+1+K$4-Settings!$C$7),"")</f>
        <v/>
      </c>
      <c r="L52" s="24">
        <f>IFERROR(INDEX(Mitigation!$A$1:$ZZ$5000,MATCH($A52,INDEX(Mitigation!$A$1:$ZZ$5000,0,MATCH($E52,Mitigation!$A$5:$ZZ$5,0)),0),MATCH($E52,Mitigation!$A$5:$ZZ$5,0)+1+L$4-Settings!$C$7),"")</f>
        <v/>
      </c>
      <c r="M52" s="24">
        <f>IFERROR(INDEX(Mitigation!$A$1:$ZZ$5000,MATCH($A52,INDEX(Mitigation!$A$1:$ZZ$5000,0,MATCH($E52,Mitigation!$A$5:$ZZ$5,0)),0),MATCH($E52,Mitigation!$A$5:$ZZ$5,0)+1+M$4-Settings!$C$7),"")</f>
        <v/>
      </c>
      <c r="N52" s="24">
        <f>IFERROR(INDEX(Mitigation!$A$1:$ZZ$5000,MATCH($A52,INDEX(Mitigation!$A$1:$ZZ$5000,0,MATCH($E52,Mitigation!$A$5:$ZZ$5,0)),0),MATCH($E52,Mitigation!$A$5:$ZZ$5,0)+1+N$4-Settings!$C$7),"")</f>
        <v/>
      </c>
      <c r="O52" s="24">
        <f>IFERROR(INDEX(Mitigation!$A$1:$ZZ$5000,MATCH($A52,INDEX(Mitigation!$A$1:$ZZ$5000,0,MATCH($E52,Mitigation!$A$5:$ZZ$5,0)),0),MATCH($E52,Mitigation!$A$5:$ZZ$5,0)+1+O$4-Settings!$C$7),"")</f>
        <v/>
      </c>
      <c r="P52" s="24">
        <f>IFERROR(INDEX(Mitigation!$A$1:$ZZ$5000,MATCH($A52,INDEX(Mitigation!$A$1:$ZZ$5000,0,MATCH($E52,Mitigation!$A$5:$ZZ$5,0)),0),MATCH($E52,Mitigation!$A$5:$ZZ$5,0)+1+P$4-Settings!$C$7),"")</f>
        <v/>
      </c>
      <c r="Q52" s="24">
        <f>IFERROR(INDEX(Mitigation!$A$1:$ZZ$5000,MATCH($A52,INDEX(Mitigation!$A$1:$ZZ$5000,0,MATCH($E52,Mitigation!$A$5:$ZZ$5,0)),0),MATCH($E52,Mitigation!$A$5:$ZZ$5,0)+1+Q$4-Settings!$C$7),"")</f>
        <v/>
      </c>
      <c r="R52" s="24">
        <f>IFERROR(INDEX(Mitigation!$A$1:$ZZ$5000,MATCH($A52,INDEX(Mitigation!$A$1:$ZZ$5000,0,MATCH($E52,Mitigation!$A$5:$ZZ$5,0)),0),MATCH($E52,Mitigation!$A$5:$ZZ$5,0)+1+R$4-Settings!$C$7),"")</f>
        <v/>
      </c>
      <c r="S52" s="24">
        <f>IFERROR(INDEX(Mitigation!$A$1:$ZZ$5000,MATCH($A52,INDEX(Mitigation!$A$1:$ZZ$5000,0,MATCH($E52,Mitigation!$A$5:$ZZ$5,0)),0),MATCH($E52,Mitigation!$A$5:$ZZ$5,0)+1+S$4-Settings!$C$7),"")</f>
        <v/>
      </c>
      <c r="T52" s="24">
        <f>IFERROR(INDEX(Mitigation!$A$1:$ZZ$5000,MATCH($A52,INDEX(Mitigation!$A$1:$ZZ$5000,0,MATCH($E52,Mitigation!$A$5:$ZZ$5,0)),0),MATCH($E52,Mitigation!$A$5:$ZZ$5,0)+1+T$4-Settings!$C$7),"")</f>
        <v/>
      </c>
      <c r="U52" s="24">
        <f>IFERROR(INDEX(Mitigation!$A$1:$ZZ$5000,MATCH($A52,INDEX(Mitigation!$A$1:$ZZ$5000,0,MATCH($E52,Mitigation!$A$5:$ZZ$5,0)),0),MATCH($E52,Mitigation!$A$5:$ZZ$5,0)+1+U$4-Settings!$C$7),"")</f>
        <v/>
      </c>
      <c r="V52" s="24">
        <f>IFERROR(INDEX(Mitigation!$A$1:$ZZ$5000,MATCH($A52,INDEX(Mitigation!$A$1:$ZZ$5000,0,MATCH($E52,Mitigation!$A$5:$ZZ$5,0)),0),MATCH($E52,Mitigation!$A$5:$ZZ$5,0)+1+V$4-Settings!$C$7),"")</f>
        <v/>
      </c>
      <c r="W52" s="24">
        <f>IFERROR(INDEX(Mitigation!$A$1:$ZZ$5000,MATCH($A52,INDEX(Mitigation!$A$1:$ZZ$5000,0,MATCH($E52,Mitigation!$A$5:$ZZ$5,0)),0),MATCH($E52,Mitigation!$A$5:$ZZ$5,0)+1+W$4-Settings!$C$7),"")</f>
        <v/>
      </c>
      <c r="X52" s="24">
        <f>IFERROR(INDEX(Mitigation!$A$1:$ZZ$5000,MATCH($A52,INDEX(Mitigation!$A$1:$ZZ$5000,0,MATCH($E52,Mitigation!$A$5:$ZZ$5,0)),0),MATCH($E52,Mitigation!$A$5:$ZZ$5,0)+1+X$4-Settings!$C$7),"")</f>
        <v/>
      </c>
    </row>
    <row r="53">
      <c r="A53" s="11">
        <f>LOWER(Settings!$C$4)&amp;"."&amp;$B53&amp;"."&amp;$E53</f>
        <v/>
      </c>
      <c r="B53" s="22" t="inlineStr">
        <is>
          <t>mit.co2.ets.all.all</t>
        </is>
      </c>
      <c r="C53" s="14">
        <f>IFERROR(INDEX(Mitigation!$H$1:$H$5000,MATCH($A53,INDEX(Mitigation!$A$1:$ZZ$5000,0,MATCH($E53,Mitigation!$A$5:$ZZ$5,0)),0)),"code not found")</f>
        <v/>
      </c>
      <c r="D53" s="14">
        <f>IFERROR(INDEX(Mitigation!$I$1:$I$5000,MATCH($A53,INDEX(Mitigation!$A$1:$ZZ$5000,0,MATCH($E53,Mitigation!$A$5:$ZZ$5,0)),0)),"")</f>
        <v/>
      </c>
      <c r="E53" s="10">
        <f>E52</f>
        <v/>
      </c>
      <c r="F53" s="44">
        <f>IFERROR(INDEX(Mitigation!$A$1:$ZZ$5000,MATCH($A53,INDEX(Mitigation!$A$1:$ZZ$5000,0,MATCH($E53,Mitigation!$A$5:$ZZ$5,0)),0),MATCH($E53,Mitigation!$A$5:$ZZ$5,0)+1+F$4-Settings!$C$7),"")</f>
        <v/>
      </c>
      <c r="G53" s="45">
        <f>IFERROR(INDEX(Mitigation!$A$1:$ZZ$5000,MATCH($A53,INDEX(Mitigation!$A$1:$ZZ$5000,0,MATCH($E53,Mitigation!$A$5:$ZZ$5,0)),0),MATCH($E53,Mitigation!$A$5:$ZZ$5,0)+1+G$4-Settings!$C$7),"")</f>
        <v/>
      </c>
      <c r="H53" s="45">
        <f>IFERROR(INDEX(Mitigation!$A$1:$ZZ$5000,MATCH($A53,INDEX(Mitigation!$A$1:$ZZ$5000,0,MATCH($E53,Mitigation!$A$5:$ZZ$5,0)),0),MATCH($E53,Mitigation!$A$5:$ZZ$5,0)+1+H$4-Settings!$C$7),"")</f>
        <v/>
      </c>
      <c r="I53" s="45">
        <f>IFERROR(INDEX(Mitigation!$A$1:$ZZ$5000,MATCH($A53,INDEX(Mitigation!$A$1:$ZZ$5000,0,MATCH($E53,Mitigation!$A$5:$ZZ$5,0)),0),MATCH($E53,Mitigation!$A$5:$ZZ$5,0)+1+I$4-Settings!$C$7),"")</f>
        <v/>
      </c>
      <c r="J53" s="45">
        <f>IFERROR(INDEX(Mitigation!$A$1:$ZZ$5000,MATCH($A53,INDEX(Mitigation!$A$1:$ZZ$5000,0,MATCH($E53,Mitigation!$A$5:$ZZ$5,0)),0),MATCH($E53,Mitigation!$A$5:$ZZ$5,0)+1+J$4-Settings!$C$7),"")</f>
        <v/>
      </c>
      <c r="K53" s="45">
        <f>IFERROR(INDEX(Mitigation!$A$1:$ZZ$5000,MATCH($A53,INDEX(Mitigation!$A$1:$ZZ$5000,0,MATCH($E53,Mitigation!$A$5:$ZZ$5,0)),0),MATCH($E53,Mitigation!$A$5:$ZZ$5,0)+1+K$4-Settings!$C$7),"")</f>
        <v/>
      </c>
      <c r="L53" s="45">
        <f>IFERROR(INDEX(Mitigation!$A$1:$ZZ$5000,MATCH($A53,INDEX(Mitigation!$A$1:$ZZ$5000,0,MATCH($E53,Mitigation!$A$5:$ZZ$5,0)),0),MATCH($E53,Mitigation!$A$5:$ZZ$5,0)+1+L$4-Settings!$C$7),"")</f>
        <v/>
      </c>
      <c r="M53" s="45">
        <f>IFERROR(INDEX(Mitigation!$A$1:$ZZ$5000,MATCH($A53,INDEX(Mitigation!$A$1:$ZZ$5000,0,MATCH($E53,Mitigation!$A$5:$ZZ$5,0)),0),MATCH($E53,Mitigation!$A$5:$ZZ$5,0)+1+M$4-Settings!$C$7),"")</f>
        <v/>
      </c>
      <c r="N53" s="45">
        <f>IFERROR(INDEX(Mitigation!$A$1:$ZZ$5000,MATCH($A53,INDEX(Mitigation!$A$1:$ZZ$5000,0,MATCH($E53,Mitigation!$A$5:$ZZ$5,0)),0),MATCH($E53,Mitigation!$A$5:$ZZ$5,0)+1+N$4-Settings!$C$7),"")</f>
        <v/>
      </c>
      <c r="O53" s="45">
        <f>IFERROR(INDEX(Mitigation!$A$1:$ZZ$5000,MATCH($A53,INDEX(Mitigation!$A$1:$ZZ$5000,0,MATCH($E53,Mitigation!$A$5:$ZZ$5,0)),0),MATCH($E53,Mitigation!$A$5:$ZZ$5,0)+1+O$4-Settings!$C$7),"")</f>
        <v/>
      </c>
      <c r="P53" s="45">
        <f>IFERROR(INDEX(Mitigation!$A$1:$ZZ$5000,MATCH($A53,INDEX(Mitigation!$A$1:$ZZ$5000,0,MATCH($E53,Mitigation!$A$5:$ZZ$5,0)),0),MATCH($E53,Mitigation!$A$5:$ZZ$5,0)+1+P$4-Settings!$C$7),"")</f>
        <v/>
      </c>
      <c r="Q53" s="45">
        <f>IFERROR(INDEX(Mitigation!$A$1:$ZZ$5000,MATCH($A53,INDEX(Mitigation!$A$1:$ZZ$5000,0,MATCH($E53,Mitigation!$A$5:$ZZ$5,0)),0),MATCH($E53,Mitigation!$A$5:$ZZ$5,0)+1+Q$4-Settings!$C$7),"")</f>
        <v/>
      </c>
      <c r="R53" s="45">
        <f>IFERROR(INDEX(Mitigation!$A$1:$ZZ$5000,MATCH($A53,INDEX(Mitigation!$A$1:$ZZ$5000,0,MATCH($E53,Mitigation!$A$5:$ZZ$5,0)),0),MATCH($E53,Mitigation!$A$5:$ZZ$5,0)+1+R$4-Settings!$C$7),"")</f>
        <v/>
      </c>
      <c r="S53" s="45">
        <f>IFERROR(INDEX(Mitigation!$A$1:$ZZ$5000,MATCH($A53,INDEX(Mitigation!$A$1:$ZZ$5000,0,MATCH($E53,Mitigation!$A$5:$ZZ$5,0)),0),MATCH($E53,Mitigation!$A$5:$ZZ$5,0)+1+S$4-Settings!$C$7),"")</f>
        <v/>
      </c>
      <c r="T53" s="45">
        <f>IFERROR(INDEX(Mitigation!$A$1:$ZZ$5000,MATCH($A53,INDEX(Mitigation!$A$1:$ZZ$5000,0,MATCH($E53,Mitigation!$A$5:$ZZ$5,0)),0),MATCH($E53,Mitigation!$A$5:$ZZ$5,0)+1+T$4-Settings!$C$7),"")</f>
        <v/>
      </c>
      <c r="U53" s="45">
        <f>IFERROR(INDEX(Mitigation!$A$1:$ZZ$5000,MATCH($A53,INDEX(Mitigation!$A$1:$ZZ$5000,0,MATCH($E53,Mitigation!$A$5:$ZZ$5,0)),0),MATCH($E53,Mitigation!$A$5:$ZZ$5,0)+1+U$4-Settings!$C$7),"")</f>
        <v/>
      </c>
      <c r="V53" s="45">
        <f>IFERROR(INDEX(Mitigation!$A$1:$ZZ$5000,MATCH($A53,INDEX(Mitigation!$A$1:$ZZ$5000,0,MATCH($E53,Mitigation!$A$5:$ZZ$5,0)),0),MATCH($E53,Mitigation!$A$5:$ZZ$5,0)+1+V$4-Settings!$C$7),"")</f>
        <v/>
      </c>
      <c r="W53" s="45">
        <f>IFERROR(INDEX(Mitigation!$A$1:$ZZ$5000,MATCH($A53,INDEX(Mitigation!$A$1:$ZZ$5000,0,MATCH($E53,Mitigation!$A$5:$ZZ$5,0)),0),MATCH($E53,Mitigation!$A$5:$ZZ$5,0)+1+W$4-Settings!$C$7),"")</f>
        <v/>
      </c>
      <c r="X53" s="45">
        <f>IFERROR(INDEX(Mitigation!$A$1:$ZZ$5000,MATCH($A53,INDEX(Mitigation!$A$1:$ZZ$5000,0,MATCH($E53,Mitigation!$A$5:$ZZ$5,0)),0),MATCH($E53,Mitigation!$A$5:$ZZ$5,0)+1+X$4-Settings!$C$7),"")</f>
        <v/>
      </c>
    </row>
    <row r="54">
      <c r="A54" s="11">
        <f>LOWER(Settings!$C$4)&amp;"."&amp;$B54&amp;"."&amp;$E54</f>
        <v/>
      </c>
      <c r="B54" s="22" t="inlineStr">
        <is>
          <t>mit.co2.cap.all.all</t>
        </is>
      </c>
      <c r="C54" s="14">
        <f>IFERROR(INDEX(Mitigation!$H$1:$H$5000,MATCH($A54,INDEX(Mitigation!$A$1:$ZZ$5000,0,MATCH($E54,Mitigation!$A$5:$ZZ$5,0)),0)),"code not found")</f>
        <v/>
      </c>
      <c r="D54" s="14">
        <f>IFERROR(INDEX(Mitigation!$I$1:$I$5000,MATCH($A54,INDEX(Mitigation!$A$1:$ZZ$5000,0,MATCH($E54,Mitigation!$A$5:$ZZ$5,0)),0)),"")</f>
        <v/>
      </c>
      <c r="E54" s="10">
        <f>E53</f>
        <v/>
      </c>
      <c r="F54" s="44">
        <f>IFERROR(INDEX(Mitigation!$A$1:$ZZ$5000,MATCH($A54,INDEX(Mitigation!$A$1:$ZZ$5000,0,MATCH($E54,Mitigation!$A$5:$ZZ$5,0)),0),MATCH($E54,Mitigation!$A$5:$ZZ$5,0)+1+F$4-Settings!$C$7),"")</f>
        <v/>
      </c>
      <c r="G54" s="45">
        <f>IFERROR(INDEX(Mitigation!$A$1:$ZZ$5000,MATCH($A54,INDEX(Mitigation!$A$1:$ZZ$5000,0,MATCH($E54,Mitigation!$A$5:$ZZ$5,0)),0),MATCH($E54,Mitigation!$A$5:$ZZ$5,0)+1+G$4-Settings!$C$7),"")</f>
        <v/>
      </c>
      <c r="H54" s="45">
        <f>IFERROR(INDEX(Mitigation!$A$1:$ZZ$5000,MATCH($A54,INDEX(Mitigation!$A$1:$ZZ$5000,0,MATCH($E54,Mitigation!$A$5:$ZZ$5,0)),0),MATCH($E54,Mitigation!$A$5:$ZZ$5,0)+1+H$4-Settings!$C$7),"")</f>
        <v/>
      </c>
      <c r="I54" s="45">
        <f>IFERROR(INDEX(Mitigation!$A$1:$ZZ$5000,MATCH($A54,INDEX(Mitigation!$A$1:$ZZ$5000,0,MATCH($E54,Mitigation!$A$5:$ZZ$5,0)),0),MATCH($E54,Mitigation!$A$5:$ZZ$5,0)+1+I$4-Settings!$C$7),"")</f>
        <v/>
      </c>
      <c r="J54" s="45">
        <f>IFERROR(INDEX(Mitigation!$A$1:$ZZ$5000,MATCH($A54,INDEX(Mitigation!$A$1:$ZZ$5000,0,MATCH($E54,Mitigation!$A$5:$ZZ$5,0)),0),MATCH($E54,Mitigation!$A$5:$ZZ$5,0)+1+J$4-Settings!$C$7),"")</f>
        <v/>
      </c>
      <c r="K54" s="45">
        <f>IFERROR(INDEX(Mitigation!$A$1:$ZZ$5000,MATCH($A54,INDEX(Mitigation!$A$1:$ZZ$5000,0,MATCH($E54,Mitigation!$A$5:$ZZ$5,0)),0),MATCH($E54,Mitigation!$A$5:$ZZ$5,0)+1+K$4-Settings!$C$7),"")</f>
        <v/>
      </c>
      <c r="L54" s="45">
        <f>IFERROR(INDEX(Mitigation!$A$1:$ZZ$5000,MATCH($A54,INDEX(Mitigation!$A$1:$ZZ$5000,0,MATCH($E54,Mitigation!$A$5:$ZZ$5,0)),0),MATCH($E54,Mitigation!$A$5:$ZZ$5,0)+1+L$4-Settings!$C$7),"")</f>
        <v/>
      </c>
      <c r="M54" s="45">
        <f>IFERROR(INDEX(Mitigation!$A$1:$ZZ$5000,MATCH($A54,INDEX(Mitigation!$A$1:$ZZ$5000,0,MATCH($E54,Mitigation!$A$5:$ZZ$5,0)),0),MATCH($E54,Mitigation!$A$5:$ZZ$5,0)+1+M$4-Settings!$C$7),"")</f>
        <v/>
      </c>
      <c r="N54" s="45">
        <f>IFERROR(INDEX(Mitigation!$A$1:$ZZ$5000,MATCH($A54,INDEX(Mitigation!$A$1:$ZZ$5000,0,MATCH($E54,Mitigation!$A$5:$ZZ$5,0)),0),MATCH($E54,Mitigation!$A$5:$ZZ$5,0)+1+N$4-Settings!$C$7),"")</f>
        <v/>
      </c>
      <c r="O54" s="45">
        <f>IFERROR(INDEX(Mitigation!$A$1:$ZZ$5000,MATCH($A54,INDEX(Mitigation!$A$1:$ZZ$5000,0,MATCH($E54,Mitigation!$A$5:$ZZ$5,0)),0),MATCH($E54,Mitigation!$A$5:$ZZ$5,0)+1+O$4-Settings!$C$7),"")</f>
        <v/>
      </c>
      <c r="P54" s="45">
        <f>IFERROR(INDEX(Mitigation!$A$1:$ZZ$5000,MATCH($A54,INDEX(Mitigation!$A$1:$ZZ$5000,0,MATCH($E54,Mitigation!$A$5:$ZZ$5,0)),0),MATCH($E54,Mitigation!$A$5:$ZZ$5,0)+1+P$4-Settings!$C$7),"")</f>
        <v/>
      </c>
      <c r="Q54" s="45">
        <f>IFERROR(INDEX(Mitigation!$A$1:$ZZ$5000,MATCH($A54,INDEX(Mitigation!$A$1:$ZZ$5000,0,MATCH($E54,Mitigation!$A$5:$ZZ$5,0)),0),MATCH($E54,Mitigation!$A$5:$ZZ$5,0)+1+Q$4-Settings!$C$7),"")</f>
        <v/>
      </c>
      <c r="R54" s="45">
        <f>IFERROR(INDEX(Mitigation!$A$1:$ZZ$5000,MATCH($A54,INDEX(Mitigation!$A$1:$ZZ$5000,0,MATCH($E54,Mitigation!$A$5:$ZZ$5,0)),0),MATCH($E54,Mitigation!$A$5:$ZZ$5,0)+1+R$4-Settings!$C$7),"")</f>
        <v/>
      </c>
      <c r="S54" s="45">
        <f>IFERROR(INDEX(Mitigation!$A$1:$ZZ$5000,MATCH($A54,INDEX(Mitigation!$A$1:$ZZ$5000,0,MATCH($E54,Mitigation!$A$5:$ZZ$5,0)),0),MATCH($E54,Mitigation!$A$5:$ZZ$5,0)+1+S$4-Settings!$C$7),"")</f>
        <v/>
      </c>
      <c r="T54" s="45">
        <f>IFERROR(INDEX(Mitigation!$A$1:$ZZ$5000,MATCH($A54,INDEX(Mitigation!$A$1:$ZZ$5000,0,MATCH($E54,Mitigation!$A$5:$ZZ$5,0)),0),MATCH($E54,Mitigation!$A$5:$ZZ$5,0)+1+T$4-Settings!$C$7),"")</f>
        <v/>
      </c>
      <c r="U54" s="45">
        <f>IFERROR(INDEX(Mitigation!$A$1:$ZZ$5000,MATCH($A54,INDEX(Mitigation!$A$1:$ZZ$5000,0,MATCH($E54,Mitigation!$A$5:$ZZ$5,0)),0),MATCH($E54,Mitigation!$A$5:$ZZ$5,0)+1+U$4-Settings!$C$7),"")</f>
        <v/>
      </c>
      <c r="V54" s="45">
        <f>IFERROR(INDEX(Mitigation!$A$1:$ZZ$5000,MATCH($A54,INDEX(Mitigation!$A$1:$ZZ$5000,0,MATCH($E54,Mitigation!$A$5:$ZZ$5,0)),0),MATCH($E54,Mitigation!$A$5:$ZZ$5,0)+1+V$4-Settings!$C$7),"")</f>
        <v/>
      </c>
      <c r="W54" s="45">
        <f>IFERROR(INDEX(Mitigation!$A$1:$ZZ$5000,MATCH($A54,INDEX(Mitigation!$A$1:$ZZ$5000,0,MATCH($E54,Mitigation!$A$5:$ZZ$5,0)),0),MATCH($E54,Mitigation!$A$5:$ZZ$5,0)+1+W$4-Settings!$C$7),"")</f>
        <v/>
      </c>
      <c r="X54" s="45">
        <f>IFERROR(INDEX(Mitigation!$A$1:$ZZ$5000,MATCH($A54,INDEX(Mitigation!$A$1:$ZZ$5000,0,MATCH($E54,Mitigation!$A$5:$ZZ$5,0)),0),MATCH($E54,Mitigation!$A$5:$ZZ$5,0)+1+X$4-Settings!$C$7),"")</f>
        <v/>
      </c>
    </row>
    <row r="55">
      <c r="A55" s="11">
        <f>LOWER(Settings!$C$4)&amp;"."&amp;$B55&amp;"."&amp;$E55</f>
        <v/>
      </c>
      <c r="B55" s="22" t="inlineStr">
        <is>
          <t>mit.rpb.all.gso.a</t>
        </is>
      </c>
      <c r="C55" s="14">
        <f>IFERROR(INDEX(Mitigation!$H$1:$H$5000,MATCH($A55,INDEX(Mitigation!$A$1:$ZZ$5000,0,MATCH($E55,Mitigation!$A$5:$ZZ$5,0)),0)),"code not found")</f>
        <v/>
      </c>
      <c r="D55" s="14">
        <f>IFERROR(INDEX(Mitigation!$I$1:$I$5000,MATCH($A55,INDEX(Mitigation!$A$1:$ZZ$5000,0,MATCH($E55,Mitigation!$A$5:$ZZ$5,0)),0)),"")</f>
        <v/>
      </c>
      <c r="E55" s="10">
        <f>E54</f>
        <v/>
      </c>
      <c r="F55" s="23">
        <f>IFERROR(INDEX(Mitigation!$A$1:$ZZ$5000,MATCH($A55,INDEX(Mitigation!$A$1:$ZZ$5000,0,MATCH($E55,Mitigation!$A$5:$ZZ$5,0)),0),MATCH($E55,Mitigation!$A$5:$ZZ$5,0)+1+F$4-Settings!$C$7),"")</f>
        <v/>
      </c>
      <c r="G55" s="24">
        <f>IFERROR(INDEX(Mitigation!$A$1:$ZZ$5000,MATCH($A55,INDEX(Mitigation!$A$1:$ZZ$5000,0,MATCH($E55,Mitigation!$A$5:$ZZ$5,0)),0),MATCH($E55,Mitigation!$A$5:$ZZ$5,0)+1+G$4-Settings!$C$7),"")</f>
        <v/>
      </c>
      <c r="H55" s="24">
        <f>IFERROR(INDEX(Mitigation!$A$1:$ZZ$5000,MATCH($A55,INDEX(Mitigation!$A$1:$ZZ$5000,0,MATCH($E55,Mitigation!$A$5:$ZZ$5,0)),0),MATCH($E55,Mitigation!$A$5:$ZZ$5,0)+1+H$4-Settings!$C$7),"")</f>
        <v/>
      </c>
      <c r="I55" s="24">
        <f>IFERROR(INDEX(Mitigation!$A$1:$ZZ$5000,MATCH($A55,INDEX(Mitigation!$A$1:$ZZ$5000,0,MATCH($E55,Mitigation!$A$5:$ZZ$5,0)),0),MATCH($E55,Mitigation!$A$5:$ZZ$5,0)+1+I$4-Settings!$C$7),"")</f>
        <v/>
      </c>
      <c r="J55" s="24">
        <f>IFERROR(INDEX(Mitigation!$A$1:$ZZ$5000,MATCH($A55,INDEX(Mitigation!$A$1:$ZZ$5000,0,MATCH($E55,Mitigation!$A$5:$ZZ$5,0)),0),MATCH($E55,Mitigation!$A$5:$ZZ$5,0)+1+J$4-Settings!$C$7),"")</f>
        <v/>
      </c>
      <c r="K55" s="24">
        <f>IFERROR(INDEX(Mitigation!$A$1:$ZZ$5000,MATCH($A55,INDEX(Mitigation!$A$1:$ZZ$5000,0,MATCH($E55,Mitigation!$A$5:$ZZ$5,0)),0),MATCH($E55,Mitigation!$A$5:$ZZ$5,0)+1+K$4-Settings!$C$7),"")</f>
        <v/>
      </c>
      <c r="L55" s="24">
        <f>IFERROR(INDEX(Mitigation!$A$1:$ZZ$5000,MATCH($A55,INDEX(Mitigation!$A$1:$ZZ$5000,0,MATCH($E55,Mitigation!$A$5:$ZZ$5,0)),0),MATCH($E55,Mitigation!$A$5:$ZZ$5,0)+1+L$4-Settings!$C$7),"")</f>
        <v/>
      </c>
      <c r="M55" s="24">
        <f>IFERROR(INDEX(Mitigation!$A$1:$ZZ$5000,MATCH($A55,INDEX(Mitigation!$A$1:$ZZ$5000,0,MATCH($E55,Mitigation!$A$5:$ZZ$5,0)),0),MATCH($E55,Mitigation!$A$5:$ZZ$5,0)+1+M$4-Settings!$C$7),"")</f>
        <v/>
      </c>
      <c r="N55" s="24">
        <f>IFERROR(INDEX(Mitigation!$A$1:$ZZ$5000,MATCH($A55,INDEX(Mitigation!$A$1:$ZZ$5000,0,MATCH($E55,Mitigation!$A$5:$ZZ$5,0)),0),MATCH($E55,Mitigation!$A$5:$ZZ$5,0)+1+N$4-Settings!$C$7),"")</f>
        <v/>
      </c>
      <c r="O55" s="24">
        <f>IFERROR(INDEX(Mitigation!$A$1:$ZZ$5000,MATCH($A55,INDEX(Mitigation!$A$1:$ZZ$5000,0,MATCH($E55,Mitigation!$A$5:$ZZ$5,0)),0),MATCH($E55,Mitigation!$A$5:$ZZ$5,0)+1+O$4-Settings!$C$7),"")</f>
        <v/>
      </c>
      <c r="P55" s="24">
        <f>IFERROR(INDEX(Mitigation!$A$1:$ZZ$5000,MATCH($A55,INDEX(Mitigation!$A$1:$ZZ$5000,0,MATCH($E55,Mitigation!$A$5:$ZZ$5,0)),0),MATCH($E55,Mitigation!$A$5:$ZZ$5,0)+1+P$4-Settings!$C$7),"")</f>
        <v/>
      </c>
      <c r="Q55" s="24">
        <f>IFERROR(INDEX(Mitigation!$A$1:$ZZ$5000,MATCH($A55,INDEX(Mitigation!$A$1:$ZZ$5000,0,MATCH($E55,Mitigation!$A$5:$ZZ$5,0)),0),MATCH($E55,Mitigation!$A$5:$ZZ$5,0)+1+Q$4-Settings!$C$7),"")</f>
        <v/>
      </c>
      <c r="R55" s="24">
        <f>IFERROR(INDEX(Mitigation!$A$1:$ZZ$5000,MATCH($A55,INDEX(Mitigation!$A$1:$ZZ$5000,0,MATCH($E55,Mitigation!$A$5:$ZZ$5,0)),0),MATCH($E55,Mitigation!$A$5:$ZZ$5,0)+1+R$4-Settings!$C$7),"")</f>
        <v/>
      </c>
      <c r="S55" s="24">
        <f>IFERROR(INDEX(Mitigation!$A$1:$ZZ$5000,MATCH($A55,INDEX(Mitigation!$A$1:$ZZ$5000,0,MATCH($E55,Mitigation!$A$5:$ZZ$5,0)),0),MATCH($E55,Mitigation!$A$5:$ZZ$5,0)+1+S$4-Settings!$C$7),"")</f>
        <v/>
      </c>
      <c r="T55" s="24">
        <f>IFERROR(INDEX(Mitigation!$A$1:$ZZ$5000,MATCH($A55,INDEX(Mitigation!$A$1:$ZZ$5000,0,MATCH($E55,Mitigation!$A$5:$ZZ$5,0)),0),MATCH($E55,Mitigation!$A$5:$ZZ$5,0)+1+T$4-Settings!$C$7),"")</f>
        <v/>
      </c>
      <c r="U55" s="24">
        <f>IFERROR(INDEX(Mitigation!$A$1:$ZZ$5000,MATCH($A55,INDEX(Mitigation!$A$1:$ZZ$5000,0,MATCH($E55,Mitigation!$A$5:$ZZ$5,0)),0),MATCH($E55,Mitigation!$A$5:$ZZ$5,0)+1+U$4-Settings!$C$7),"")</f>
        <v/>
      </c>
      <c r="V55" s="24">
        <f>IFERROR(INDEX(Mitigation!$A$1:$ZZ$5000,MATCH($A55,INDEX(Mitigation!$A$1:$ZZ$5000,0,MATCH($E55,Mitigation!$A$5:$ZZ$5,0)),0),MATCH($E55,Mitigation!$A$5:$ZZ$5,0)+1+V$4-Settings!$C$7),"")</f>
        <v/>
      </c>
      <c r="W55" s="24">
        <f>IFERROR(INDEX(Mitigation!$A$1:$ZZ$5000,MATCH($A55,INDEX(Mitigation!$A$1:$ZZ$5000,0,MATCH($E55,Mitigation!$A$5:$ZZ$5,0)),0),MATCH($E55,Mitigation!$A$5:$ZZ$5,0)+1+W$4-Settings!$C$7),"")</f>
        <v/>
      </c>
      <c r="X55" s="24">
        <f>IFERROR(INDEX(Mitigation!$A$1:$ZZ$5000,MATCH($A55,INDEX(Mitigation!$A$1:$ZZ$5000,0,MATCH($E55,Mitigation!$A$5:$ZZ$5,0)),0),MATCH($E55,Mitigation!$A$5:$ZZ$5,0)+1+X$4-Settings!$C$7),"")</f>
        <v/>
      </c>
    </row>
    <row r="56">
      <c r="A56" s="11">
        <f>LOWER(Settings!$C$4)&amp;"."&amp;$B56&amp;"."&amp;$E56</f>
        <v/>
      </c>
      <c r="B56" s="22" t="inlineStr">
        <is>
          <t>mit.rpb.all.die.a</t>
        </is>
      </c>
      <c r="C56" s="14">
        <f>IFERROR(INDEX(Mitigation!$H$1:$H$5000,MATCH($A56,INDEX(Mitigation!$A$1:$ZZ$5000,0,MATCH($E56,Mitigation!$A$5:$ZZ$5,0)),0)),"code not found")</f>
        <v/>
      </c>
      <c r="D56" s="14">
        <f>IFERROR(INDEX(Mitigation!$I$1:$I$5000,MATCH($A56,INDEX(Mitigation!$A$1:$ZZ$5000,0,MATCH($E56,Mitigation!$A$5:$ZZ$5,0)),0)),"")</f>
        <v/>
      </c>
      <c r="E56" s="10">
        <f>E55</f>
        <v/>
      </c>
      <c r="F56" s="23">
        <f>IFERROR(INDEX(Mitigation!$A$1:$ZZ$5000,MATCH($A56,INDEX(Mitigation!$A$1:$ZZ$5000,0,MATCH($E56,Mitigation!$A$5:$ZZ$5,0)),0),MATCH($E56,Mitigation!$A$5:$ZZ$5,0)+1+F$4-Settings!$C$7),"")</f>
        <v/>
      </c>
      <c r="G56" s="24">
        <f>IFERROR(INDEX(Mitigation!$A$1:$ZZ$5000,MATCH($A56,INDEX(Mitigation!$A$1:$ZZ$5000,0,MATCH($E56,Mitigation!$A$5:$ZZ$5,0)),0),MATCH($E56,Mitigation!$A$5:$ZZ$5,0)+1+G$4-Settings!$C$7),"")</f>
        <v/>
      </c>
      <c r="H56" s="24">
        <f>IFERROR(INDEX(Mitigation!$A$1:$ZZ$5000,MATCH($A56,INDEX(Mitigation!$A$1:$ZZ$5000,0,MATCH($E56,Mitigation!$A$5:$ZZ$5,0)),0),MATCH($E56,Mitigation!$A$5:$ZZ$5,0)+1+H$4-Settings!$C$7),"")</f>
        <v/>
      </c>
      <c r="I56" s="24">
        <f>IFERROR(INDEX(Mitigation!$A$1:$ZZ$5000,MATCH($A56,INDEX(Mitigation!$A$1:$ZZ$5000,0,MATCH($E56,Mitigation!$A$5:$ZZ$5,0)),0),MATCH($E56,Mitigation!$A$5:$ZZ$5,0)+1+I$4-Settings!$C$7),"")</f>
        <v/>
      </c>
      <c r="J56" s="24">
        <f>IFERROR(INDEX(Mitigation!$A$1:$ZZ$5000,MATCH($A56,INDEX(Mitigation!$A$1:$ZZ$5000,0,MATCH($E56,Mitigation!$A$5:$ZZ$5,0)),0),MATCH($E56,Mitigation!$A$5:$ZZ$5,0)+1+J$4-Settings!$C$7),"")</f>
        <v/>
      </c>
      <c r="K56" s="24">
        <f>IFERROR(INDEX(Mitigation!$A$1:$ZZ$5000,MATCH($A56,INDEX(Mitigation!$A$1:$ZZ$5000,0,MATCH($E56,Mitigation!$A$5:$ZZ$5,0)),0),MATCH($E56,Mitigation!$A$5:$ZZ$5,0)+1+K$4-Settings!$C$7),"")</f>
        <v/>
      </c>
      <c r="L56" s="24">
        <f>IFERROR(INDEX(Mitigation!$A$1:$ZZ$5000,MATCH($A56,INDEX(Mitigation!$A$1:$ZZ$5000,0,MATCH($E56,Mitigation!$A$5:$ZZ$5,0)),0),MATCH($E56,Mitigation!$A$5:$ZZ$5,0)+1+L$4-Settings!$C$7),"")</f>
        <v/>
      </c>
      <c r="M56" s="24">
        <f>IFERROR(INDEX(Mitigation!$A$1:$ZZ$5000,MATCH($A56,INDEX(Mitigation!$A$1:$ZZ$5000,0,MATCH($E56,Mitigation!$A$5:$ZZ$5,0)),0),MATCH($E56,Mitigation!$A$5:$ZZ$5,0)+1+M$4-Settings!$C$7),"")</f>
        <v/>
      </c>
      <c r="N56" s="24">
        <f>IFERROR(INDEX(Mitigation!$A$1:$ZZ$5000,MATCH($A56,INDEX(Mitigation!$A$1:$ZZ$5000,0,MATCH($E56,Mitigation!$A$5:$ZZ$5,0)),0),MATCH($E56,Mitigation!$A$5:$ZZ$5,0)+1+N$4-Settings!$C$7),"")</f>
        <v/>
      </c>
      <c r="O56" s="24">
        <f>IFERROR(INDEX(Mitigation!$A$1:$ZZ$5000,MATCH($A56,INDEX(Mitigation!$A$1:$ZZ$5000,0,MATCH($E56,Mitigation!$A$5:$ZZ$5,0)),0),MATCH($E56,Mitigation!$A$5:$ZZ$5,0)+1+O$4-Settings!$C$7),"")</f>
        <v/>
      </c>
      <c r="P56" s="24">
        <f>IFERROR(INDEX(Mitigation!$A$1:$ZZ$5000,MATCH($A56,INDEX(Mitigation!$A$1:$ZZ$5000,0,MATCH($E56,Mitigation!$A$5:$ZZ$5,0)),0),MATCH($E56,Mitigation!$A$5:$ZZ$5,0)+1+P$4-Settings!$C$7),"")</f>
        <v/>
      </c>
      <c r="Q56" s="24">
        <f>IFERROR(INDEX(Mitigation!$A$1:$ZZ$5000,MATCH($A56,INDEX(Mitigation!$A$1:$ZZ$5000,0,MATCH($E56,Mitigation!$A$5:$ZZ$5,0)),0),MATCH($E56,Mitigation!$A$5:$ZZ$5,0)+1+Q$4-Settings!$C$7),"")</f>
        <v/>
      </c>
      <c r="R56" s="24">
        <f>IFERROR(INDEX(Mitigation!$A$1:$ZZ$5000,MATCH($A56,INDEX(Mitigation!$A$1:$ZZ$5000,0,MATCH($E56,Mitigation!$A$5:$ZZ$5,0)),0),MATCH($E56,Mitigation!$A$5:$ZZ$5,0)+1+R$4-Settings!$C$7),"")</f>
        <v/>
      </c>
      <c r="S56" s="24">
        <f>IFERROR(INDEX(Mitigation!$A$1:$ZZ$5000,MATCH($A56,INDEX(Mitigation!$A$1:$ZZ$5000,0,MATCH($E56,Mitigation!$A$5:$ZZ$5,0)),0),MATCH($E56,Mitigation!$A$5:$ZZ$5,0)+1+S$4-Settings!$C$7),"")</f>
        <v/>
      </c>
      <c r="T56" s="24">
        <f>IFERROR(INDEX(Mitigation!$A$1:$ZZ$5000,MATCH($A56,INDEX(Mitigation!$A$1:$ZZ$5000,0,MATCH($E56,Mitigation!$A$5:$ZZ$5,0)),0),MATCH($E56,Mitigation!$A$5:$ZZ$5,0)+1+T$4-Settings!$C$7),"")</f>
        <v/>
      </c>
      <c r="U56" s="24">
        <f>IFERROR(INDEX(Mitigation!$A$1:$ZZ$5000,MATCH($A56,INDEX(Mitigation!$A$1:$ZZ$5000,0,MATCH($E56,Mitigation!$A$5:$ZZ$5,0)),0),MATCH($E56,Mitigation!$A$5:$ZZ$5,0)+1+U$4-Settings!$C$7),"")</f>
        <v/>
      </c>
      <c r="V56" s="24">
        <f>IFERROR(INDEX(Mitigation!$A$1:$ZZ$5000,MATCH($A56,INDEX(Mitigation!$A$1:$ZZ$5000,0,MATCH($E56,Mitigation!$A$5:$ZZ$5,0)),0),MATCH($E56,Mitigation!$A$5:$ZZ$5,0)+1+V$4-Settings!$C$7),"")</f>
        <v/>
      </c>
      <c r="W56" s="24">
        <f>IFERROR(INDEX(Mitigation!$A$1:$ZZ$5000,MATCH($A56,INDEX(Mitigation!$A$1:$ZZ$5000,0,MATCH($E56,Mitigation!$A$5:$ZZ$5,0)),0),MATCH($E56,Mitigation!$A$5:$ZZ$5,0)+1+W$4-Settings!$C$7),"")</f>
        <v/>
      </c>
      <c r="X56" s="24">
        <f>IFERROR(INDEX(Mitigation!$A$1:$ZZ$5000,MATCH($A56,INDEX(Mitigation!$A$1:$ZZ$5000,0,MATCH($E56,Mitigation!$A$5:$ZZ$5,0)),0),MATCH($E56,Mitigation!$A$5:$ZZ$5,0)+1+X$4-Settings!$C$7),"")</f>
        <v/>
      </c>
    </row>
    <row r="57">
      <c r="A57" s="11">
        <f>LOWER(Settings!$C$4)&amp;"."&amp;$B57&amp;"."&amp;$E57</f>
        <v/>
      </c>
      <c r="B57" s="22" t="inlineStr">
        <is>
          <t>mit.rpb.res.nga.a</t>
        </is>
      </c>
      <c r="C57" s="14">
        <f>IFERROR(INDEX(Mitigation!$H$1:$H$5000,MATCH($A57,INDEX(Mitigation!$A$1:$ZZ$5000,0,MATCH($E57,Mitigation!$A$5:$ZZ$5,0)),0)),"code not found")</f>
        <v/>
      </c>
      <c r="D57" s="14">
        <f>IFERROR(INDEX(Mitigation!$I$1:$I$5000,MATCH($A57,INDEX(Mitigation!$A$1:$ZZ$5000,0,MATCH($E57,Mitigation!$A$5:$ZZ$5,0)),0)),"")</f>
        <v/>
      </c>
      <c r="E57" s="10">
        <f>E56</f>
        <v/>
      </c>
      <c r="F57" s="23">
        <f>IFERROR(INDEX(Mitigation!$A$1:$ZZ$5000,MATCH($A57,INDEX(Mitigation!$A$1:$ZZ$5000,0,MATCH($E57,Mitigation!$A$5:$ZZ$5,0)),0),MATCH($E57,Mitigation!$A$5:$ZZ$5,0)+1+F$4-Settings!$C$7),"")</f>
        <v/>
      </c>
      <c r="G57" s="24">
        <f>IFERROR(INDEX(Mitigation!$A$1:$ZZ$5000,MATCH($A57,INDEX(Mitigation!$A$1:$ZZ$5000,0,MATCH($E57,Mitigation!$A$5:$ZZ$5,0)),0),MATCH($E57,Mitigation!$A$5:$ZZ$5,0)+1+G$4-Settings!$C$7),"")</f>
        <v/>
      </c>
      <c r="H57" s="24">
        <f>IFERROR(INDEX(Mitigation!$A$1:$ZZ$5000,MATCH($A57,INDEX(Mitigation!$A$1:$ZZ$5000,0,MATCH($E57,Mitigation!$A$5:$ZZ$5,0)),0),MATCH($E57,Mitigation!$A$5:$ZZ$5,0)+1+H$4-Settings!$C$7),"")</f>
        <v/>
      </c>
      <c r="I57" s="24">
        <f>IFERROR(INDEX(Mitigation!$A$1:$ZZ$5000,MATCH($A57,INDEX(Mitigation!$A$1:$ZZ$5000,0,MATCH($E57,Mitigation!$A$5:$ZZ$5,0)),0),MATCH($E57,Mitigation!$A$5:$ZZ$5,0)+1+I$4-Settings!$C$7),"")</f>
        <v/>
      </c>
      <c r="J57" s="24">
        <f>IFERROR(INDEX(Mitigation!$A$1:$ZZ$5000,MATCH($A57,INDEX(Mitigation!$A$1:$ZZ$5000,0,MATCH($E57,Mitigation!$A$5:$ZZ$5,0)),0),MATCH($E57,Mitigation!$A$5:$ZZ$5,0)+1+J$4-Settings!$C$7),"")</f>
        <v/>
      </c>
      <c r="K57" s="24">
        <f>IFERROR(INDEX(Mitigation!$A$1:$ZZ$5000,MATCH($A57,INDEX(Mitigation!$A$1:$ZZ$5000,0,MATCH($E57,Mitigation!$A$5:$ZZ$5,0)),0),MATCH($E57,Mitigation!$A$5:$ZZ$5,0)+1+K$4-Settings!$C$7),"")</f>
        <v/>
      </c>
      <c r="L57" s="24">
        <f>IFERROR(INDEX(Mitigation!$A$1:$ZZ$5000,MATCH($A57,INDEX(Mitigation!$A$1:$ZZ$5000,0,MATCH($E57,Mitigation!$A$5:$ZZ$5,0)),0),MATCH($E57,Mitigation!$A$5:$ZZ$5,0)+1+L$4-Settings!$C$7),"")</f>
        <v/>
      </c>
      <c r="M57" s="24">
        <f>IFERROR(INDEX(Mitigation!$A$1:$ZZ$5000,MATCH($A57,INDEX(Mitigation!$A$1:$ZZ$5000,0,MATCH($E57,Mitigation!$A$5:$ZZ$5,0)),0),MATCH($E57,Mitigation!$A$5:$ZZ$5,0)+1+M$4-Settings!$C$7),"")</f>
        <v/>
      </c>
      <c r="N57" s="24">
        <f>IFERROR(INDEX(Mitigation!$A$1:$ZZ$5000,MATCH($A57,INDEX(Mitigation!$A$1:$ZZ$5000,0,MATCH($E57,Mitigation!$A$5:$ZZ$5,0)),0),MATCH($E57,Mitigation!$A$5:$ZZ$5,0)+1+N$4-Settings!$C$7),"")</f>
        <v/>
      </c>
      <c r="O57" s="24">
        <f>IFERROR(INDEX(Mitigation!$A$1:$ZZ$5000,MATCH($A57,INDEX(Mitigation!$A$1:$ZZ$5000,0,MATCH($E57,Mitigation!$A$5:$ZZ$5,0)),0),MATCH($E57,Mitigation!$A$5:$ZZ$5,0)+1+O$4-Settings!$C$7),"")</f>
        <v/>
      </c>
      <c r="P57" s="24">
        <f>IFERROR(INDEX(Mitigation!$A$1:$ZZ$5000,MATCH($A57,INDEX(Mitigation!$A$1:$ZZ$5000,0,MATCH($E57,Mitigation!$A$5:$ZZ$5,0)),0),MATCH($E57,Mitigation!$A$5:$ZZ$5,0)+1+P$4-Settings!$C$7),"")</f>
        <v/>
      </c>
      <c r="Q57" s="24">
        <f>IFERROR(INDEX(Mitigation!$A$1:$ZZ$5000,MATCH($A57,INDEX(Mitigation!$A$1:$ZZ$5000,0,MATCH($E57,Mitigation!$A$5:$ZZ$5,0)),0),MATCH($E57,Mitigation!$A$5:$ZZ$5,0)+1+Q$4-Settings!$C$7),"")</f>
        <v/>
      </c>
      <c r="R57" s="24">
        <f>IFERROR(INDEX(Mitigation!$A$1:$ZZ$5000,MATCH($A57,INDEX(Mitigation!$A$1:$ZZ$5000,0,MATCH($E57,Mitigation!$A$5:$ZZ$5,0)),0),MATCH($E57,Mitigation!$A$5:$ZZ$5,0)+1+R$4-Settings!$C$7),"")</f>
        <v/>
      </c>
      <c r="S57" s="24">
        <f>IFERROR(INDEX(Mitigation!$A$1:$ZZ$5000,MATCH($A57,INDEX(Mitigation!$A$1:$ZZ$5000,0,MATCH($E57,Mitigation!$A$5:$ZZ$5,0)),0),MATCH($E57,Mitigation!$A$5:$ZZ$5,0)+1+S$4-Settings!$C$7),"")</f>
        <v/>
      </c>
      <c r="T57" s="24">
        <f>IFERROR(INDEX(Mitigation!$A$1:$ZZ$5000,MATCH($A57,INDEX(Mitigation!$A$1:$ZZ$5000,0,MATCH($E57,Mitigation!$A$5:$ZZ$5,0)),0),MATCH($E57,Mitigation!$A$5:$ZZ$5,0)+1+T$4-Settings!$C$7),"")</f>
        <v/>
      </c>
      <c r="U57" s="24">
        <f>IFERROR(INDEX(Mitigation!$A$1:$ZZ$5000,MATCH($A57,INDEX(Mitigation!$A$1:$ZZ$5000,0,MATCH($E57,Mitigation!$A$5:$ZZ$5,0)),0),MATCH($E57,Mitigation!$A$5:$ZZ$5,0)+1+U$4-Settings!$C$7),"")</f>
        <v/>
      </c>
      <c r="V57" s="24">
        <f>IFERROR(INDEX(Mitigation!$A$1:$ZZ$5000,MATCH($A57,INDEX(Mitigation!$A$1:$ZZ$5000,0,MATCH($E57,Mitigation!$A$5:$ZZ$5,0)),0),MATCH($E57,Mitigation!$A$5:$ZZ$5,0)+1+V$4-Settings!$C$7),"")</f>
        <v/>
      </c>
      <c r="W57" s="24">
        <f>IFERROR(INDEX(Mitigation!$A$1:$ZZ$5000,MATCH($A57,INDEX(Mitigation!$A$1:$ZZ$5000,0,MATCH($E57,Mitigation!$A$5:$ZZ$5,0)),0),MATCH($E57,Mitigation!$A$5:$ZZ$5,0)+1+W$4-Settings!$C$7),"")</f>
        <v/>
      </c>
      <c r="X57" s="24">
        <f>IFERROR(INDEX(Mitigation!$A$1:$ZZ$5000,MATCH($A57,INDEX(Mitigation!$A$1:$ZZ$5000,0,MATCH($E57,Mitigation!$A$5:$ZZ$5,0)),0),MATCH($E57,Mitigation!$A$5:$ZZ$5,0)+1+X$4-Settings!$C$7),"")</f>
        <v/>
      </c>
    </row>
    <row r="58">
      <c r="A58" s="11">
        <f>LOWER(Settings!$C$4)&amp;"."&amp;$B58&amp;"."&amp;$E58</f>
        <v/>
      </c>
      <c r="B58" s="22" t="inlineStr">
        <is>
          <t>mit.atp.rod.gso.e</t>
        </is>
      </c>
      <c r="C58" s="14">
        <f>IFERROR(INDEX(Mitigation!$H$1:$H$5000,MATCH($A58,INDEX(Mitigation!$A$1:$ZZ$5000,0,MATCH($E58,Mitigation!$A$5:$ZZ$5,0)),0)),"code not found")</f>
        <v/>
      </c>
      <c r="D58" s="14">
        <f>IFERROR(INDEX(Mitigation!$I$1:$I$5000,MATCH($A58,INDEX(Mitigation!$A$1:$ZZ$5000,0,MATCH($E58,Mitigation!$A$5:$ZZ$5,0)),0)),"")</f>
        <v/>
      </c>
      <c r="E58" s="10">
        <f>E57</f>
        <v/>
      </c>
      <c r="F58" s="23">
        <f>IFERROR(INDEX(Mitigation!$A$1:$ZZ$5000,MATCH($A58,INDEX(Mitigation!$A$1:$ZZ$5000,0,MATCH($E58,Mitigation!$A$5:$ZZ$5,0)),0),MATCH($E58,Mitigation!$A$5:$ZZ$5,0)+1+F$4-Settings!$C$7),"")</f>
        <v/>
      </c>
      <c r="G58" s="24">
        <f>IFERROR(INDEX(Mitigation!$A$1:$ZZ$5000,MATCH($A58,INDEX(Mitigation!$A$1:$ZZ$5000,0,MATCH($E58,Mitigation!$A$5:$ZZ$5,0)),0),MATCH($E58,Mitigation!$A$5:$ZZ$5,0)+1+G$4-Settings!$C$7),"")</f>
        <v/>
      </c>
      <c r="H58" s="24">
        <f>IFERROR(INDEX(Mitigation!$A$1:$ZZ$5000,MATCH($A58,INDEX(Mitigation!$A$1:$ZZ$5000,0,MATCH($E58,Mitigation!$A$5:$ZZ$5,0)),0),MATCH($E58,Mitigation!$A$5:$ZZ$5,0)+1+H$4-Settings!$C$7),"")</f>
        <v/>
      </c>
      <c r="I58" s="24">
        <f>IFERROR(INDEX(Mitigation!$A$1:$ZZ$5000,MATCH($A58,INDEX(Mitigation!$A$1:$ZZ$5000,0,MATCH($E58,Mitigation!$A$5:$ZZ$5,0)),0),MATCH($E58,Mitigation!$A$5:$ZZ$5,0)+1+I$4-Settings!$C$7),"")</f>
        <v/>
      </c>
      <c r="J58" s="24">
        <f>IFERROR(INDEX(Mitigation!$A$1:$ZZ$5000,MATCH($A58,INDEX(Mitigation!$A$1:$ZZ$5000,0,MATCH($E58,Mitigation!$A$5:$ZZ$5,0)),0),MATCH($E58,Mitigation!$A$5:$ZZ$5,0)+1+J$4-Settings!$C$7),"")</f>
        <v/>
      </c>
      <c r="K58" s="24">
        <f>IFERROR(INDEX(Mitigation!$A$1:$ZZ$5000,MATCH($A58,INDEX(Mitigation!$A$1:$ZZ$5000,0,MATCH($E58,Mitigation!$A$5:$ZZ$5,0)),0),MATCH($E58,Mitigation!$A$5:$ZZ$5,0)+1+K$4-Settings!$C$7),"")</f>
        <v/>
      </c>
      <c r="L58" s="24">
        <f>IFERROR(INDEX(Mitigation!$A$1:$ZZ$5000,MATCH($A58,INDEX(Mitigation!$A$1:$ZZ$5000,0,MATCH($E58,Mitigation!$A$5:$ZZ$5,0)),0),MATCH($E58,Mitigation!$A$5:$ZZ$5,0)+1+L$4-Settings!$C$7),"")</f>
        <v/>
      </c>
      <c r="M58" s="24">
        <f>IFERROR(INDEX(Mitigation!$A$1:$ZZ$5000,MATCH($A58,INDEX(Mitigation!$A$1:$ZZ$5000,0,MATCH($E58,Mitigation!$A$5:$ZZ$5,0)),0),MATCH($E58,Mitigation!$A$5:$ZZ$5,0)+1+M$4-Settings!$C$7),"")</f>
        <v/>
      </c>
      <c r="N58" s="24">
        <f>IFERROR(INDEX(Mitigation!$A$1:$ZZ$5000,MATCH($A58,INDEX(Mitigation!$A$1:$ZZ$5000,0,MATCH($E58,Mitigation!$A$5:$ZZ$5,0)),0),MATCH($E58,Mitigation!$A$5:$ZZ$5,0)+1+N$4-Settings!$C$7),"")</f>
        <v/>
      </c>
      <c r="O58" s="24">
        <f>IFERROR(INDEX(Mitigation!$A$1:$ZZ$5000,MATCH($A58,INDEX(Mitigation!$A$1:$ZZ$5000,0,MATCH($E58,Mitigation!$A$5:$ZZ$5,0)),0),MATCH($E58,Mitigation!$A$5:$ZZ$5,0)+1+O$4-Settings!$C$7),"")</f>
        <v/>
      </c>
      <c r="P58" s="24">
        <f>IFERROR(INDEX(Mitigation!$A$1:$ZZ$5000,MATCH($A58,INDEX(Mitigation!$A$1:$ZZ$5000,0,MATCH($E58,Mitigation!$A$5:$ZZ$5,0)),0),MATCH($E58,Mitigation!$A$5:$ZZ$5,0)+1+P$4-Settings!$C$7),"")</f>
        <v/>
      </c>
      <c r="Q58" s="24">
        <f>IFERROR(INDEX(Mitigation!$A$1:$ZZ$5000,MATCH($A58,INDEX(Mitigation!$A$1:$ZZ$5000,0,MATCH($E58,Mitigation!$A$5:$ZZ$5,0)),0),MATCH($E58,Mitigation!$A$5:$ZZ$5,0)+1+Q$4-Settings!$C$7),"")</f>
        <v/>
      </c>
      <c r="R58" s="24">
        <f>IFERROR(INDEX(Mitigation!$A$1:$ZZ$5000,MATCH($A58,INDEX(Mitigation!$A$1:$ZZ$5000,0,MATCH($E58,Mitigation!$A$5:$ZZ$5,0)),0),MATCH($E58,Mitigation!$A$5:$ZZ$5,0)+1+R$4-Settings!$C$7),"")</f>
        <v/>
      </c>
      <c r="S58" s="24">
        <f>IFERROR(INDEX(Mitigation!$A$1:$ZZ$5000,MATCH($A58,INDEX(Mitigation!$A$1:$ZZ$5000,0,MATCH($E58,Mitigation!$A$5:$ZZ$5,0)),0),MATCH($E58,Mitigation!$A$5:$ZZ$5,0)+1+S$4-Settings!$C$7),"")</f>
        <v/>
      </c>
      <c r="T58" s="24">
        <f>IFERROR(INDEX(Mitigation!$A$1:$ZZ$5000,MATCH($A58,INDEX(Mitigation!$A$1:$ZZ$5000,0,MATCH($E58,Mitigation!$A$5:$ZZ$5,0)),0),MATCH($E58,Mitigation!$A$5:$ZZ$5,0)+1+T$4-Settings!$C$7),"")</f>
        <v/>
      </c>
      <c r="U58" s="24">
        <f>IFERROR(INDEX(Mitigation!$A$1:$ZZ$5000,MATCH($A58,INDEX(Mitigation!$A$1:$ZZ$5000,0,MATCH($E58,Mitigation!$A$5:$ZZ$5,0)),0),MATCH($E58,Mitigation!$A$5:$ZZ$5,0)+1+U$4-Settings!$C$7),"")</f>
        <v/>
      </c>
      <c r="V58" s="24">
        <f>IFERROR(INDEX(Mitigation!$A$1:$ZZ$5000,MATCH($A58,INDEX(Mitigation!$A$1:$ZZ$5000,0,MATCH($E58,Mitigation!$A$5:$ZZ$5,0)),0),MATCH($E58,Mitigation!$A$5:$ZZ$5,0)+1+V$4-Settings!$C$7),"")</f>
        <v/>
      </c>
      <c r="W58" s="24">
        <f>IFERROR(INDEX(Mitigation!$A$1:$ZZ$5000,MATCH($A58,INDEX(Mitigation!$A$1:$ZZ$5000,0,MATCH($E58,Mitigation!$A$5:$ZZ$5,0)),0),MATCH($E58,Mitigation!$A$5:$ZZ$5,0)+1+W$4-Settings!$C$7),"")</f>
        <v/>
      </c>
      <c r="X58" s="24">
        <f>IFERROR(INDEX(Mitigation!$A$1:$ZZ$5000,MATCH($A58,INDEX(Mitigation!$A$1:$ZZ$5000,0,MATCH($E58,Mitigation!$A$5:$ZZ$5,0)),0),MATCH($E58,Mitigation!$A$5:$ZZ$5,0)+1+X$4-Settings!$C$7),"")</f>
        <v/>
      </c>
    </row>
    <row r="59">
      <c r="E59" s="64">
        <f>E58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2:T3"/>
  <sheetViews>
    <sheetView tabSelected="0" workbookViewId="0">
      <selection activeCell="A1" sqref="A1"/>
    </sheetView>
  </sheetViews>
  <sheetFormatPr baseColWidth="8" defaultRowHeight="15"/>
  <sheetData>
    <row r="2">
      <c r="A2" s="2" t="inlineStr">
        <is>
          <t>Charts - key results by scenario (from MTOutputs)</t>
        </is>
      </c>
      <c r="B2" s="3" t="n"/>
      <c r="C2" s="3" t="n"/>
      <c r="D2" s="3" t="n"/>
      <c r="E2" s="3" t="n"/>
      <c r="F2" s="3" t="n"/>
      <c r="G2" s="3" t="n"/>
      <c r="H2" s="3" t="n"/>
      <c r="I2" s="3" t="n"/>
      <c r="J2" s="3" t="n"/>
      <c r="K2" s="3" t="n"/>
      <c r="L2" s="3" t="n"/>
      <c r="M2" s="3" t="n"/>
      <c r="N2" s="3" t="n"/>
      <c r="O2" s="3" t="n"/>
      <c r="P2" s="3" t="n"/>
      <c r="Q2" s="3" t="n"/>
      <c r="R2" s="3" t="n"/>
      <c r="S2" s="3" t="n"/>
      <c r="T2" s="3" t="n"/>
    </row>
    <row r="3">
      <c r="A3" s="14" t="inlineStr">
        <is>
          <t>One series per scenario block on MTOutputs. After adding a scenario block, add its row as a new series (Select Data). Values in real 2026 USD where monetary.</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2:C31"/>
  <sheetViews>
    <sheetView tabSelected="0" workbookViewId="0">
      <selection activeCell="A1" sqref="A1"/>
    </sheetView>
  </sheetViews>
  <sheetFormatPr baseColWidth="8" defaultRowHeight="15" outlineLevelCol="0"/>
  <cols>
    <col width="24" customWidth="1" min="1" max="1"/>
    <col width="120" customWidth="1" min="2" max="2"/>
  </cols>
  <sheetData>
    <row r="2">
      <c r="A2" s="2" t="inlineStr">
        <is>
          <t>CPAT-AI-Mitigation-MVP v1.02 - AI-generated, copy-pasteable CPAT mitigation module</t>
        </is>
      </c>
      <c r="B2" s="3" t="n"/>
      <c r="C2" s="3" t="n"/>
    </row>
    <row r="4">
      <c r="A4" s="65" t="inlineStr">
        <is>
          <t>Purpose</t>
        </is>
      </c>
      <c r="B4" s="66" t="inlineStr">
        <is>
          <t>Auditable, copy-pasteable replacement of the CPAT mitigation price -&gt; fuel-use chain. Each variable has one formula across all subsectors, fuels and years, and a whole scenario group copies to a new scenario and keeps working.</t>
        </is>
      </c>
    </row>
    <row r="5">
      <c r="A5" s="65" t="inlineStr">
        <is>
          <t>Status</t>
        </is>
      </c>
      <c r="B5" s="66" t="inlineStr">
        <is>
          <t>v1.02 prototype to 2040: policies (carbon tax, new ETS, fuel price reform, feebates with sectoral shadow prices), domestic prices with existing taxes and subsidies, and price -&gt; fuel use for transport, buildings, industry and other energy use, and revenues (section 12). Power, electricity prices and emissions not yet. Differences with legacy: sheet LegacyDiff.</t>
        </is>
      </c>
    </row>
    <row r="6">
      <c r="A6" s="65" t="inlineStr">
        <is>
          <t>Layout (as legacy CPAT)</t>
        </is>
      </c>
      <c r="B6" s="66" t="inlineStr">
        <is>
          <t>Sections: 1. Policies (row 11), 2. Retail energy prices (row 257), 3. Power sector (row 358, placeholder), 5. Transport (row 361), 6. Buildings (row 764), 7. Industrial (row 1067), 8. Other energy use (row 1870), 11. Results - energy consumption (row 1973). Numbers follow the legacy Mitigation sheet.</t>
        </is>
      </c>
    </row>
    <row r="7">
      <c r="A7" s="65" t="inlineStr">
        <is>
          <t>Nesting</t>
        </is>
      </c>
      <c r="B7" s="66" t="inlineStr">
        <is>
          <t>Across: scenario (outer) &gt; year (inner). Down: sector section &gt; subsector &gt; variable &gt; fuel. Each subsector: a heading line (its total fuel use), then ctxnew, ets, ntx, nce, atp, shp, ener, co2, rtx, rsub, rnew, each over the 8 fuels with one blank row (100 rows per subsector). Section 2: sp, txo, rpb over the 12 price fuels (coal and gas x power / residential / industry; gasoline, diesel, LPG, kerosene, other oil products, biomass for all sectors).</t>
        </is>
      </c>
    </row>
    <row r="8">
      <c r="A8" s="65" t="inlineStr">
        <is>
          <t>ASSUMPTIONS: units</t>
        </is>
      </c>
      <c r="B8" s="66" t="inlineStr">
        <is>
          <t>All prices, taxes and policy values are in REAL US DOLLARS OF THE RESULTS YEAR (MTInputs ResultsYear, 2026; Settings C8), per GJ. There is no inflation after the conversion: a constant real price is a constant number. Fuel use is in ktoe.</t>
        </is>
      </c>
    </row>
    <row r="9">
      <c r="A9" s="65" t="inlineStr">
        <is>
          <t>ASSUMPTIONS: two indices</t>
        </is>
      </c>
      <c r="B9" s="66" t="inlineStr">
        <is>
          <t>Row 8 infl = US CPI(ResultsYear) / US CPI(year) converts nominal DOMESTIC data (IMF price dataset: supply cost, taxes, retail price, margin, production cost) and nominal policy inputs. Row 9 defl = US GDP deflator(ResultsYear) / deflator(year) converts nominal INTERNATIONAL prices (legacy uses the deflator there). The two differ by up to 1.2% before 2030 (2022: 1.137 vs 1.124), so both are kept. The CPI is held flat after 2031 in the legacy data (WEO horizon); results after 2030 are not compared with legacy.</t>
        </is>
      </c>
    </row>
    <row r="10">
      <c r="A10" s="65" t="inlineStr">
        <is>
          <t>ASSUMPTIONS: inputs</t>
        </is>
      </c>
      <c r="B10" s="66" t="inlineStr">
        <is>
          <t>Domestic price data are nominal USD of their year -&gt; x infl of that year. International prices are nominal -&gt; x defl; only their year-on-year ratios move the supply cost, so their units and level drop out. MTInputs policy values are REAL (ResultsYear USD): carbon price, feebate rates and fuel price reform increases. Only the carbon price has a switch: NomorReal = Nominal makes it nominal, then x infl (legacy row 2249). Margins and production costs are base-year (2022) nominal values -&gt; x infl(2022), held constant in real terms.</t>
        </is>
      </c>
    </row>
    <row r="11">
      <c r="A11" s="65" t="inlineStr">
        <is>
          <t>ASSUMPTIONS: history</t>
        </is>
      </c>
      <c r="B11" s="66" t="inlineStr">
        <is>
          <t>Years up to the last historical price year (Settings C10, 2024) take prices from data (Inputs_prices); later years are projected. Base-year (2022) fuel use is data; fuel use from 2023 on is modelled with these prices (also in 2023-2024).</t>
        </is>
      </c>
    </row>
    <row r="12">
      <c r="A12" s="65" t="inlineStr">
        <is>
          <t>ASSUMPTIONS: global vs scenario</t>
        </is>
      </c>
      <c r="B12" s="66" t="inlineStr">
        <is>
          <t>Global (Settings, from MTInputs scenario 1): ResultsYear, government price controls (pass-through), last historical year, gas market of the country. Per scenario (MTInputs column): international price source and adjustment, carbon price and its nominal/real switch, fuel price reform, feebates, coverage.</t>
        </is>
      </c>
    </row>
    <row r="13">
      <c r="A13" s="65" t="inlineStr">
        <is>
          <t>ASSUMPTIONS: legacy quirk</t>
        </is>
      </c>
      <c r="B13" s="66" t="inlineStr">
        <is>
          <t>Legacy rule kept: with pass-through 0.5 or 0.8 txo jumps in the first projected year. See PriceProjection_Method_v0.3.md.</t>
        </is>
      </c>
    </row>
    <row r="14">
      <c r="A14" s="65" t="inlineStr">
        <is>
          <t>DATA CHANGED (v0.14)</t>
        </is>
      </c>
      <c r="B14" s="66" t="inlineStr">
        <is>
          <t>Egypt price block replaced by the corrected block supplied by the user (data/source/Egypt_Price_Data_2026-10-09.xlsx): changed cells are bright yellow in Prices_dom (list: data/prices_dom_changes.csv). Its VAT rates are explicit (0 for gas and oil products), so the v0.10 VAT assumption no longer applies to Egypt.</t>
        </is>
      </c>
    </row>
    <row r="15">
      <c r="A15" s="65" t="inlineStr">
        <is>
          <t>ASSUMPTIONS: DATA CHANGED (v0.10)</t>
        </is>
      </c>
      <c r="B15" s="66" t="inlineStr">
        <is>
          <t>Bright yellow cells with red text in Inputs_prices: (1) other oil products take pass-through and margin from the dataset like the other oil products (legacy hardcodes 1 and 0, which drove their retail price to the 0.01 floor); (2) VAT rate: dataset rate where filled, else the general VAT rate VAT_WEO (Egypt 14%) for residential coal and gas and all-sector oil products; power, industry and biomass 0. New policies pay this VAT.</t>
        </is>
      </c>
    </row>
    <row r="16">
      <c r="A16" s="65" t="inlineStr">
        <is>
          <t>Price projection</t>
        </is>
      </c>
      <c r="B16" s="66" t="inlineStr">
        <is>
          <t>gp = international price (source, gas market, High/Low factor after the last historical year). sp = fixsp + (sp(t-1) - fixsp) x gp(t) / gp(t-1), fixsp = margin + pass-through x production cost (coal, gas). txo = txo_L x pcc + cs, cs = (sp_L - sp + txo_L(1 - pcc)) x (1 - pcc), not below txo_L(1 - pcc) if that is &gt;= 0. rpb = (sp + txo) x (1 + VAT rate). atp = max(rpb + nce x (1 + VAT rate), 0.01): new policies are fully passed through and pay VAT. Pass-through 0 keeps rpb at its last historical value (Egypt gas and oil products); 1 passes supply-cost changes on in full.</t>
        </is>
      </c>
    </row>
    <row r="17">
      <c r="A17" s="65" t="inlineStr">
        <is>
          <t>Variables</t>
        </is>
      </c>
      <c r="B17" s="66" t="inlineStr">
        <is>
          <t>ctxnew new carbon tax = carbon price x EF x fuel coverage x sector coverage x (1 - ETS coverage); ets new ETS = tax-equivalent permit price x EF x effective ETS coverage x (1 - OBR share); ntx new excise = fuel price reform path / GJ per unit; nce = ctxnew + ets + ntx; atp after-tax price; shp shadow price = (sector shadow price x share impacting efficiency + ETS tax-equivalent price x ETS coverage x OBR share) x EF; ener fuel use (CPAT eq. 3.3.3): the usage term uses atp, the efficiency term (atp + shp), as legacy.</t>
        </is>
      </c>
    </row>
    <row r="18">
      <c r="A18" s="65" t="inlineStr">
        <is>
          <t>ETS (v1.02)</t>
        </is>
      </c>
      <c r="B18" s="66" t="inlineStr">
        <is>
          <t>MTInputs rows 84-115 per scenario; in covered sectors the ETS replaces the carbon tax. Cap = baseline covered emissions (bco2 data from scenario 1 x coverage) x (1 + change path). Price: fast estimate LN(cap / baseline) / (effective semi-elasticity x volatility adjustment), or the override row ets.ovr when D_ETSPriceOverride = Yes (blank cell: carbon price path). Benchmarks by sector group (typed rows) give the OBR share; the permit price splits into a tax-equivalent part in the fuel price (x (1 - OBR)) and a shadow price on the efficiency margin (x OBR). Tax-equivalent price = permit price x volatility adjustment; revenue uses the permit price on the auctioned part. Section 13: covered emissions vs cap and the next price (ets.next); ets_goalseek_v0_1.py iterates until the cap is met. See ETS_Legacy_Algorithm_v0_1.md.</t>
        </is>
      </c>
    </row>
    <row r="19">
      <c r="A19" s="65" t="inlineStr">
        <is>
          <t>Emissions (v0.13)</t>
        </is>
      </c>
      <c r="B19" s="66" t="inlineStr">
        <is>
          <t>co2 per subsector and fuel = fuel use x PJ/ktoe x EF (tCO2/GJ), MtCO2. Section 13: total, by sector, by fuel, change vs scenario 1. Fuel combustion only (no power, process emissions, CH4, N2O or local pollutants yet).</t>
        </is>
      </c>
    </row>
    <row r="20">
      <c r="A20" s="65" t="inlineStr">
        <is>
          <t>MTOutputs and Charts (v1.01)</t>
        </is>
      </c>
      <c r="B20" s="66" t="inlineStr">
        <is>
          <t>MTOutputs collects key results (fuel use, CO2, revenues, prices) for every scenario by output code: one row block per scenario, the scenario number in column E of the block header. Copy the last block below to add a scenario. Charts plots them, one series per scenario.</t>
        </is>
      </c>
    </row>
    <row r="21">
      <c r="A21" s="65" t="inlineStr">
        <is>
          <t>Revenues (v0.12)</t>
        </is>
      </c>
      <c r="B21" s="66" t="inlineStr">
        <is>
          <t>Three separate calculations per subsector and fuel, USD million real: rtx existing tax revenue = fuel use x PJ/ktoe x (etx + vat); rsub existing subsidy cost = fuel use x PJ/ktoe x esub; rnew new-policy revenue = fuel use x PJ/ktoe x (ctxnew + ntx + ets x revenue factor + nce x VAT rate). Section 12: totals and sectors, net existing (rtx - rsub), total, and change vs scenario 1. Feebates are revenue-neutral.</t>
        </is>
      </c>
    </row>
    <row r="22">
      <c r="A22" s="65" t="inlineStr">
        <is>
          <t>Existing taxes and subsidies</t>
        </is>
      </c>
      <c r="B22" s="66" t="inlineStr">
        <is>
          <t>Section 2 by price fuel: vat = (sp + txo) x VAT rate; etx = max(txo, 0) existing excise and other taxes; esub = max(-txo, 0) existing consumer subsidy; esubpu = esub in MTInputs price units ($/liter, $/bbl, $/GJ), ready as a per-fuel policy input (subsidy reform) later. (a) For revenue: fuel use x (etx + vat - esub) plus new policies; see section 12.</t>
        </is>
      </c>
    </row>
    <row r="23">
      <c r="A23" s="65" t="inlineStr">
        <is>
          <t>Roll-up</t>
        </is>
      </c>
      <c r="B23" s="66" t="inlineStr">
        <is>
          <t>Mitigation opens fully rolled up (zoom 75%): section bands, sector totals, the carbon price, retail prices, revenue and CO2 totals. Row groups have their + button BELOW the group: level 1 shows subsector headings and inputs, level 2 the variables of each subsector (buttons 1 / 2 / 3 at the top left set all levels). Columns (one level): B:G (fuel, sector, parameters), I:K (unit, source, scenario-1 code) and 2030-2039 in each scenario group; button 2 above the columns opens them.</t>
        </is>
      </c>
    </row>
    <row r="24">
      <c r="A24" s="65" t="inlineStr">
        <is>
          <t>Section 1 (policies)</t>
        </is>
      </c>
      <c r="B24" s="66" t="inlineStr">
        <is>
          <t>Each input row reads MTInputs by its row number (column D, hidden) and the scenario number (row 5). Paths: carbon price as legacy (0 before CPIntro, linear to CPLevelTarget by CPOutro, linear continuation if Linear*); fuel price reform and feebates: 0 before the start year, linear from the starting to the final/target value, continuing linearly afterwards (one default). New ETS: cap-based permit price (fast estimate or override), benchmarks give the OBR share, replaces the carbon tax in covered sectors. Shadow prices by sector ($/tCO2) = feebates + regulations (placeholder 0); share impacting efficiency = feebate coverage x adjustment (1.0).</t>
        </is>
      </c>
    </row>
    <row r="25">
      <c r="A25" s="65" t="inlineStr">
        <is>
          <t>Data step vs formulas</t>
        </is>
      </c>
      <c r="B25" s="66" t="inlineStr">
        <is>
          <t>Lookups happen in Inputs (one row per fuel|subsector), Inputs_prices (one row per price fuel), in Mitigation D:G (hidden; labels per variable in Variables G:J), the base-year column, the top rows, the Section-1 input rows and the gp rows (source is a scenario input). Historical sp and txo read Inputs_prices by position and year. ctxnew, ntx, shp, atp and sp pick a row by position with INDEX(range, position).</t>
        </is>
      </c>
    </row>
    <row r="26">
      <c r="A26" s="65" t="inlineStr">
        <is>
          <t>LAMBDA column</t>
        </is>
      </c>
      <c r="B26" s="66" t="inlineStr">
        <is>
          <t>The right column (2040, light beige) of every calculated row calls a named LAMBDA (plain formulas elsewhere); data lookups and sums stay plain. A LAMBDA may hold the IF between history and projection (SUPPLYCOST, OTHERTAX), so it can be dragged back over the whole row; the plain columns use separate blocks: data up to 2024, projection after. Changing the last historical year (Settings C10) therefore also needs the blocks re-dragged. Or drag 2039 forward. Definitions: Formulas &gt; Name Manager. PATH(year, y0, y1, start, target, cont) = IF(year&lt;y0,0,start+(target-start)/MAX(y1-y0,1)*IF(OR(year&lt;=y1,cont),year-y0,y1-y0)); ETSPRICE(apply, year, start_year, override, override_price, estimate, carbon_price) = IF(AND(LEFT(apply,3)="Yes",year&gt;=start_year),IF(LEFT(override,3)="Yes",IF(override_price="",carbon_price,override_price),estimate),0); OBRSHARE(benchmark) = MIN(1,MAX(0,benchmark)); VOLADJ(volatility, impact, ct_risk) = (1+ct_risk*INDEX(Settings!$C$18:$F$18,MATCH(SUBSTITUTE(impact,"*",""),Settings!$C$16:$F$16,0)))/(1+INDEX(Settings!$C$17:$F$17,MATCH(SUBSTITUTE(volatility,"*",""),Settings!$C$16:$F$16,0))*INDEX(Settings!$C$18:$F$18,MATCH(SUBSTITUTE(impact,"*",""),Settings!$C$16:$F$16,0))); COVERED(emissions, coverage) = SUMPRODUCT(emissions,coverage); ETSCAP(apply, year, y0, y1, change_start, change_target, cont, base, cap_prev) = IF(AND(LEFT(apply,3)="Yes",year&gt;=y0),IF(AND(year&gt;y1,LEFT(cont,8)="Constant"),cap_prev,base*(1+change_start+(change_target-change_start)/MAX(y1-y0,1)*(MIN(year,y1)-y0))),0); ETSSEMI(emissions, coverage, semi, obr, obr_eff) = IF(SUMPRODUCT(emissions,coverage)&gt;0,SUMPRODUCT(emissions,coverage,semi,1-(1-obr_eff)*obr)/SUMPRODUCT(emissions,coverage),0); ETSESTIMATE(apply, year, start_year, cap, base, semi, vadj) = IF(AND(LEFT(apply,3)="Yes",year&gt;=start_year,cap&gt;0,cap&lt;base,semi&lt;0,vadj&gt;0),LN(cap/base)/(semi*vadj),0); TAXEQUIV(price, vadj) = price*vadj; REVFACTOR(vadj) = IF(vadj&gt;0,1/vadj,0); ETSCOVER(apply, year, start_year, covered) = IF(AND(LEFT(apply,3)="Yes",year&gt;=start_year),IF(covered,1,0),0); SHADOWSECTOR(feebate, regulation) = feebate+regulation; SHADOWSHARE(coverage, adjustment) = IF(coverage,1,0)*adjustment; SUPPLYCOST(year, last_hist, hist_sp, fix_sp, sp_prev, gp_now, gp_prev) = IF(year&lt;=last_hist,hist_sp,fix_sp+(sp_prev-fix_sp)*gp_now/gp_prev); OTHERTAX(year, last_hist, hist_txo, txo_last, sp_last, sp_now, pcc) = IF(year&lt;=last_hist,hist_txo,txo_last*pcc+IF(txo_last*(1-pcc)&gt;=0,MAX(txo_last*(1-pcc),(sp_last-sp_now+txo_last*(1-pcc))*(1-pcc)),(sp_last-sp_now+txo_last*(1-pcc))*(1-pcc))); RETAILPRICE(sp, txo, vat_rate) = (sp+txo)*(1+vat_rate); VATPAY(sp, txo, vat_rate) = (sp+txo)*vat_rate; TAXPART(txo) = MAX(txo,0); SUBSIDYPART(txo) = MAX(-txo,0); PERUNIT(value_gj, gj_per_unit) = value_gj*gj_per_unit; CARBONTAX(price, ef, fuel_cov, sector_cov, ets_cov) = price*ef*fuel_cov*sector_cov*(1-ets_cov); ETSCOST(price, ef, ets_cov, obr) = price*ef*ets_cov*(1-obr); NEWEXCISE(increase, gj_per_unit) = increase/gj_per_unit; NEWPOLICY(carbon_tax, ets, excise) = carbon_tax+ets+excise; POSTTAX(pre_policy_p, new_policy, vat_rate) = MAX(pre_policy_p+new_policy*(1+vat_rate),0.01); SHADOWEFF(sector_price, share, ets_price, ets_cov, obr, ef) = (sector_price*share+ets_price*ets_cov*obr)*ef; REVENUE(fuel_use, pj_per_ktoe, rate) = fuel_use*pj_per_ktoe*rate; EMISSIONS(fuel_use, pj_per_ktoe, ef) = fuel_use*pj_per_ktoe*ef; NEWREVRATE(carbon_tax, excise, ets, rev_factor, new_policy, vat_rate) = carbon_tax+excise+ets*rev_factor+new_policy*vat_rate; FUELUSE(f_prev, p_now, p_prev, shp_now, shp_prev, gdp_g, eps_y, eps_u, eps_f, alpha) = f_prev*(1/(1+alpha))^(1+eps_u)*(1+gdp_g)^eps_y*(p_now/p_prev)^eps_u*((p_now+shp_now)/(p_prev+shp_prev))^(eps_f*(1+eps_u)).</t>
        </is>
      </c>
    </row>
    <row r="27">
      <c r="A27" s="65" t="inlineStr">
        <is>
          <t>Codes</t>
        </is>
      </c>
      <c r="B27" s="66" t="inlineStr">
        <is>
          <t>Code column before each scenario group: country.mit.&lt;variable&gt;.&lt;sector&gt;.&lt;fuel&gt;.&lt;suffix&gt;.&lt;scenario&gt; (e.g. egy.mit.ener.rod.gso.e.1). Scenario number at the top (row 5).</t>
        </is>
      </c>
    </row>
    <row r="28">
      <c r="A28" s="65" t="inlineStr">
        <is>
          <t>Add a scenario</t>
        </is>
      </c>
      <c r="B28" s="66" t="inlineStr">
        <is>
          <t>MTInputs: copy the last scenario column one column right (its number updates) and edit its inputs. Mitigation: copy columns AF:AZ and paste at BA; numbers, names, codes and all policy paths follow.</t>
        </is>
      </c>
    </row>
    <row r="29">
      <c r="A29" s="65" t="inlineStr">
        <is>
          <t>Example</t>
        </is>
      </c>
      <c r="B29" s="66" t="inlineStr">
        <is>
          <t>Road (heading row 363): atp rows 400-407, ener rows 418-425.</t>
        </is>
      </c>
    </row>
    <row r="30">
      <c r="A30" s="65" t="inlineStr">
        <is>
          <t>Colours</t>
        </is>
      </c>
      <c r="B30" s="66" t="inlineStr">
        <is>
          <t>Green bands with white text = sections; green = input; beige (darker) = base year; LIGHT BEIGE = a block that is copy-pasteable within itself but not draggable into white or base-year cells: the LAMBDA column (dark red text) and the 2023-2024 history block of supply cost and taxes; light blue = codes; grey = unused parameter slot; pale yellow = check; BRIGHT YELLOW with red text = data changed by assumption or correction.</t>
        </is>
      </c>
    </row>
    <row r="31">
      <c r="A31" s="65" t="inlineStr">
        <is>
          <t>Data</t>
        </is>
      </c>
      <c r="B31" s="66" t="inlineStr">
        <is>
          <t>Countries, Elasticities, Prices_dom, Prices_int, PriceAssump, EnergyCons, WEO, EF_GHG; Mapping; Variables; MTInputs. Built by build_v1_02.py; checked by check_v1_02.py.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2:G29"/>
  <sheetViews>
    <sheetView tabSelected="0" workbookViewId="0">
      <pane xSplit="2" ySplit="4" topLeftCell="C5" activePane="bottomRight" state="frozen"/>
      <selection pane="topRight"/>
      <selection pane="bottomLeft"/>
      <selection pane="bottomRight" activeCell="A1" sqref="A1"/>
    </sheetView>
  </sheetViews>
  <sheetFormatPr baseColWidth="8" defaultRowHeight="15" outlineLevelCol="0"/>
  <cols>
    <col width="4" customWidth="1" min="1" max="1"/>
    <col width="26" customWidth="1" min="2" max="2"/>
    <col width="36" customWidth="1" min="3" max="3"/>
    <col width="44" customWidth="1" min="4" max="4"/>
    <col width="40" customWidth="1" min="5" max="5"/>
    <col width="26" customWidth="1" min="6" max="6"/>
    <col width="14" customWidth="1" min="7" max="7"/>
  </cols>
  <sheetData>
    <row r="2">
      <c r="A2" s="2" t="inlineStr">
        <is>
          <t>Differences with legacy CPAT (decisions, assumptions, simplifications, not yet modelled)</t>
        </is>
      </c>
      <c r="B2" s="3" t="n"/>
      <c r="C2" s="3" t="n"/>
      <c r="D2" s="3" t="n"/>
      <c r="E2" s="3" t="n"/>
      <c r="F2" s="3" t="n"/>
      <c r="G2" s="3" t="n"/>
    </row>
    <row r="3">
      <c r="A3" s="14" t="inlineStr">
        <is>
          <t>Keep this list current with each version. Type: Decision = user decision; Assumption = data assumption (bright yellow in Inputs_prices); Simplification; Not yet; Data; Design; Same.</t>
        </is>
      </c>
    </row>
    <row r="4">
      <c r="A4" s="67" t="inlineStr">
        <is>
          <t>#</t>
        </is>
      </c>
      <c r="B4" s="67" t="inlineStr">
        <is>
          <t>Area</t>
        </is>
      </c>
      <c r="C4" s="67" t="inlineStr">
        <is>
          <t>Legacy CPAT</t>
        </is>
      </c>
      <c r="D4" s="67" t="inlineStr">
        <is>
          <t>This model</t>
        </is>
      </c>
      <c r="E4" s="67" t="inlineStr">
        <is>
          <t>Why</t>
        </is>
      </c>
      <c r="F4" s="67" t="inlineStr">
        <is>
          <t>Effect</t>
        </is>
      </c>
      <c r="G4" s="67" t="inlineStr">
        <is>
          <t>Type</t>
        </is>
      </c>
    </row>
    <row r="5">
      <c r="A5" s="66" t="n">
        <v>1</v>
      </c>
      <c r="B5" s="66" t="inlineStr">
        <is>
          <t>Elasticities: food &amp; forestry</t>
        </is>
      </c>
      <c r="C5" s="66" t="inlineStr">
        <is>
          <t>Industry elasticities (cpat_coded EC_SECTORS)</t>
        </is>
      </c>
      <c r="D5" s="66" t="inlineStr">
        <is>
          <t>Services (buildings) elasticities</t>
        </is>
      </c>
      <c r="E5" s="66" t="inlineStr">
        <is>
          <t>User decision v0.11; legacy groups food &amp; forestry with services as Commercial</t>
        </is>
      </c>
      <c r="F5" s="66" t="inlineStr">
        <is>
          <t>Food &amp; forestry fuel response</t>
        </is>
      </c>
      <c r="G5" s="66" t="inlineStr">
        <is>
          <t>Decision</t>
        </is>
      </c>
    </row>
    <row r="6">
      <c r="A6" s="66" t="n">
        <v>2</v>
      </c>
      <c r="B6" s="66" t="inlineStr">
        <is>
          <t>Other oil products: pass-through and margin</t>
        </is>
      </c>
      <c r="C6" s="66" t="inlineStr">
        <is>
          <t>Hardcoded 1 and 0</t>
        </is>
      </c>
      <c r="D6" s="66" t="inlineStr">
        <is>
          <t>From the IMF dataset like the other oil products (Egypt 0 and 7.95 $/bbl)</t>
        </is>
      </c>
      <c r="E6" s="66" t="inlineStr">
        <is>
          <t>User decision v0.10: the legacy rule drove the retail price to the 0.01 floor and fuel use 10x by 2030</t>
        </is>
      </c>
      <c r="F6" s="66" t="inlineStr">
        <is>
          <t>Large: other oil products, total fuel use</t>
        </is>
      </c>
      <c r="G6" s="66" t="inlineStr">
        <is>
          <t>Decision</t>
        </is>
      </c>
    </row>
    <row r="7">
      <c r="A7" s="66" t="n">
        <v>3</v>
      </c>
      <c r="B7" s="66" t="inlineStr">
        <is>
          <t>VAT rate where the dataset is blank</t>
        </is>
      </c>
      <c r="C7" s="66" t="inlineStr">
        <is>
          <t>0</t>
        </is>
      </c>
      <c r="D7" s="66" t="inlineStr">
        <is>
          <t>General VAT rate VAT_WEO for residential coal and gas and all-sector oil products; 0 for power, industry, biomass. Only for blank cells (v0.14)</t>
        </is>
      </c>
      <c r="E7" s="66" t="inlineStr">
        <is>
          <t>User decision v0.10</t>
        </is>
      </c>
      <c r="F7" s="66" t="inlineStr">
        <is>
          <t>None for Egypt since v0.14 (corrected data fill every VAT cell)</t>
        </is>
      </c>
      <c r="G7" s="68" t="inlineStr">
        <is>
          <t>Assumption</t>
        </is>
      </c>
    </row>
    <row r="8">
      <c r="A8" s="66" t="n">
        <v>4</v>
      </c>
      <c r="B8" s="66" t="inlineStr">
        <is>
          <t>Egypt price data</t>
        </is>
      </c>
      <c r="C8" s="66" t="inlineStr">
        <is>
          <t>Price block in the legacy release</t>
        </is>
      </c>
      <c r="D8" s="66" t="inlineStr">
        <is>
          <t>Corrected Egypt block supplied by the user (2026-10-09; 291 cells, years 2019-2020 added); changed cells bright yellow in Prices_dom</t>
        </is>
      </c>
      <c r="E8" s="66" t="inlineStr">
        <is>
          <t>User data correction</t>
        </is>
      </c>
      <c r="F8" s="66" t="inlineStr">
        <is>
          <t>Taxes and subsidies of gas and oil products; small supply-cost changes</t>
        </is>
      </c>
      <c r="G8" s="66" t="inlineStr">
        <is>
          <t>Data</t>
        </is>
      </c>
    </row>
    <row r="9">
      <c r="A9" s="66" t="n">
        <v>5</v>
      </c>
      <c r="B9" s="66" t="inlineStr">
        <is>
          <t>Oil-product share in the VAT of transport fuels</t>
        </is>
      </c>
      <c r="C9" s="66" t="inlineStr">
        <is>
          <t>VAT rate x oil-product share</t>
        </is>
      </c>
      <c r="D9" s="66" t="inlineStr">
        <is>
          <t>Share = 1</t>
        </is>
      </c>
      <c r="E9" s="66" t="inlineStr">
        <is>
          <t>Not yet extracted</t>
        </is>
      </c>
      <c r="F9" s="66" t="inlineStr">
        <is>
          <t>None for Egypt today</t>
        </is>
      </c>
      <c r="G9" s="66" t="inlineStr">
        <is>
          <t>Simplification</t>
        </is>
      </c>
    </row>
    <row r="10">
      <c r="A10" s="66" t="n">
        <v>6</v>
      </c>
      <c r="B10" s="66" t="inlineStr">
        <is>
          <t>New ETS price</t>
        </is>
      </c>
      <c r="C10" s="66" t="inlineStr">
        <is>
          <t>Cap relative to baseline; quick estimate (linear in the semi-elasticity) and a VBA goal seek on an override row</t>
        </is>
      </c>
      <c r="D10" s="66" t="inlineStr">
        <is>
          <t>Same cap; fast estimate in log form LN(cap/baseline)/(semi x effectiveness x volatility adjustment); override row pasted from ets_goalseek_v0_1.py (Python, same damped log-space step, no VBA); baseline covered emissions are data from scenario 1 (bco2)</t>
        </is>
      </c>
      <c r="E10" s="66" t="inlineStr">
        <is>
          <t>No circular reference; legacy note "arguably exp/ln"</t>
        </is>
      </c>
      <c r="F10" s="66" t="inlineStr">
        <is>
          <t>ETS scenarios</t>
        </is>
      </c>
      <c r="G10" s="66" t="inlineStr">
        <is>
          <t>Method</t>
        </is>
      </c>
    </row>
    <row r="11">
      <c r="A11" s="66" t="n">
        <v>7</v>
      </c>
      <c r="B11" s="66" t="inlineStr">
        <is>
          <t>ETS allocation</t>
        </is>
      </c>
      <c r="C11" s="66" t="inlineStr">
        <is>
          <t>One auctioned proportion for all sectors (MTInputs 90-92)</t>
        </is>
      </c>
      <c r="D11" s="66" t="inlineStr">
        <is>
          <t>Benchmarks by sector group (pow, tra, res, ind; typed rows); OBR share = benchmark; MTInputs 90-92 not used</t>
        </is>
      </c>
      <c r="E11" s="66" t="inlineStr">
        <is>
          <t>User decision v1.02 (benchmarks); the split afterwards is as legacy</t>
        </is>
      </c>
      <c r="F11" s="66" t="inlineStr">
        <is>
          <t>ETS scenarios</t>
        </is>
      </c>
      <c r="G11" s="66" t="inlineStr">
        <is>
          <t>Decision</t>
        </is>
      </c>
    </row>
    <row r="12">
      <c r="A12" s="66" t="n">
        <v>8</v>
      </c>
      <c r="B12" s="66" t="inlineStr">
        <is>
          <t>ETS volatility</t>
        </is>
      </c>
      <c r="C12" s="66" t="inlineStr">
        <is>
          <t>Relative price ETS vs tax hardcoded 1.1 (row 1843); volatility inputs feed a factor not used</t>
        </is>
      </c>
      <c r="D12" s="66" t="inlineStr">
        <is>
          <t>Volatility adjustment (1 + policy risk x impact)/(1 + volatility x impact) from MTInputs 95-97 (1/1.1 at Medium) on the tax-equivalent price and in the fast estimate</t>
        </is>
      </c>
      <c r="E12" s="66" t="inlineStr">
        <is>
          <t>User suggestion v1.02 (volatility-dependent effectiveness)</t>
        </is>
      </c>
      <c r="F12" s="66" t="inlineStr">
        <is>
          <t>ETS scenarios</t>
        </is>
      </c>
      <c r="G12" s="66" t="inlineStr">
        <is>
          <t>Method</t>
        </is>
      </c>
    </row>
    <row r="13">
      <c r="A13" s="66" t="n">
        <v>9</v>
      </c>
      <c r="B13" s="66" t="inlineStr">
        <is>
          <t>Existing ETS and existing carbon taxes</t>
        </is>
      </c>
      <c r="C13" s="66" t="inlineStr">
        <is>
          <t>Included where they exist</t>
        </is>
      </c>
      <c r="D13" s="66" t="inlineStr">
        <is>
          <t>Not modelled</t>
        </is>
      </c>
      <c r="E13" s="66" t="inlineStr">
        <is>
          <t>None for Egypt</t>
        </is>
      </c>
      <c r="F13" s="66" t="inlineStr">
        <is>
          <t>Other countries</t>
        </is>
      </c>
      <c r="G13" s="66" t="inlineStr">
        <is>
          <t>Not yet</t>
        </is>
      </c>
    </row>
    <row r="14">
      <c r="A14" s="66" t="n">
        <v>10</v>
      </c>
      <c r="B14" s="66" t="inlineStr">
        <is>
          <t>Sectoral shadow prices</t>
        </is>
      </c>
      <c r="C14" s="66" t="inlineStr">
        <is>
          <t>Feebates + non-auctioned ETS + regulations</t>
        </is>
      </c>
      <c r="D14" s="66" t="inlineStr">
        <is>
          <t>Feebates + regulations (placeholder 0) + OBR part of the ETS</t>
        </is>
      </c>
      <c r="E14" s="66" t="inlineStr">
        <is>
          <t>Regulations not yet</t>
        </is>
      </c>
      <c r="F14" s="66" t="inlineStr">
        <is>
          <t>Regulation scenarios</t>
        </is>
      </c>
      <c r="G14" s="66" t="inlineStr">
        <is>
          <t>Not yet</t>
        </is>
      </c>
    </row>
    <row r="15">
      <c r="A15" s="66" t="n">
        <v>11</v>
      </c>
      <c r="B15" s="66" t="inlineStr">
        <is>
          <t>Policy paths after the target year</t>
        </is>
      </c>
      <c r="C15" s="66" t="inlineStr">
        <is>
          <t>Per instrument (carbon price: MTInputs switch)</t>
        </is>
      </c>
      <c r="D15" s="66" t="inlineStr">
        <is>
          <t>Linear continuation for fuel price reform and feebates; carbon price keeps the switch; ETS benchmarks constant; ETS cap per MTInputs switch</t>
        </is>
      </c>
      <c r="E15" s="66" t="inlineStr">
        <is>
          <t>User decision v0.8 (one default)</t>
        </is>
      </c>
      <c r="F15" s="66" t="inlineStr">
        <is>
          <t>Post-target years</t>
        </is>
      </c>
      <c r="G15" s="66" t="inlineStr">
        <is>
          <t>Decision</t>
        </is>
      </c>
    </row>
    <row r="16">
      <c r="A16" s="66" t="n">
        <v>12</v>
      </c>
      <c r="B16" s="66" t="inlineStr">
        <is>
          <t>Feebate grouping</t>
        </is>
      </c>
      <c r="C16" s="66" t="inlineStr">
        <is>
          <t>Main grouping (buildings = residential rate)</t>
        </is>
      </c>
      <c r="D16" s="66" t="inlineStr">
        <is>
          <t>Same: food &amp; forestry and services take the residential rate; other energy use the industry rate</t>
        </is>
      </c>
      <c r="E16" s="66" t="inlineStr">
        <is>
          <t>User decision v0.8</t>
        </is>
      </c>
      <c r="F16" s="66" t="inlineStr">
        <is>
          <t>None</t>
        </is>
      </c>
      <c r="G16" s="66" t="inlineStr">
        <is>
          <t>Same</t>
        </is>
      </c>
    </row>
    <row r="17">
      <c r="A17" s="66" t="n">
        <v>13</v>
      </c>
      <c r="B17" s="66" t="inlineStr">
        <is>
          <t>Biomass carbon-tax coverage</t>
        </is>
      </c>
      <c r="C17" s="66" t="inlineStr">
        <is>
          <t>No switch</t>
        </is>
      </c>
      <c r="D17" s="66" t="inlineStr">
        <is>
          <t>TRUE (EF 0)</t>
        </is>
      </c>
      <c r="E17" s="66" t="inlineStr">
        <is>
          <t>User decision v0.8</t>
        </is>
      </c>
      <c r="F17" s="66" t="inlineStr">
        <is>
          <t>None</t>
        </is>
      </c>
      <c r="G17" s="66" t="inlineStr">
        <is>
          <t>Decision</t>
        </is>
      </c>
    </row>
    <row r="18">
      <c r="A18" s="66" t="n">
        <v>14</v>
      </c>
      <c r="B18" s="66" t="inlineStr">
        <is>
          <t>Margins and production costs</t>
        </is>
      </c>
      <c r="C18" s="66" t="inlineStr">
        <is>
          <t>cpat_coded applies no inflation conversion</t>
        </is>
      </c>
      <c r="D18" s="66" t="inlineStr">
        <is>
          <t>x CPI index of the base year</t>
        </is>
      </c>
      <c r="E18" s="66" t="inlineStr">
        <is>
          <t>Consistent real terms (assumption A4)</t>
        </is>
      </c>
      <c r="F18" s="66" t="inlineStr">
        <is>
          <t>Coal and gas supply cost level</t>
        </is>
      </c>
      <c r="G18" s="66" t="inlineStr">
        <is>
          <t>To check (bucket 5)</t>
        </is>
      </c>
    </row>
    <row r="19">
      <c r="A19" s="66" t="n">
        <v>15</v>
      </c>
      <c r="B19" s="66" t="inlineStr">
        <is>
          <t>Existing taxes and subsidies</t>
        </is>
      </c>
      <c r="C19" s="66" t="inlineStr">
        <is>
          <t>txo = fixed tax (fadtx) + fixed subsidy (fixs) + floating part (cs)</t>
        </is>
      </c>
      <c r="D19" s="66" t="inlineStr">
        <is>
          <t>Split by the sign of txo: etx = max(txo, 0), esub = max(-txo, 0)</t>
        </is>
      </c>
      <c r="E19" s="66" t="inlineStr">
        <is>
          <t>Simple and revenue-ready; same totals</t>
        </is>
      </c>
      <c r="F19" s="66" t="inlineStr">
        <is>
          <t>Presentation only</t>
        </is>
      </c>
      <c r="G19" s="66" t="inlineStr">
        <is>
          <t>Simplification</t>
        </is>
      </c>
    </row>
    <row r="20">
      <c r="A20" s="66" t="n">
        <v>16</v>
      </c>
      <c r="B20" s="66" t="inlineStr">
        <is>
          <t>Subsidy and price-control phase-outs</t>
        </is>
      </c>
      <c r="C20" s="66" t="inlineStr">
        <is>
          <t>MTInputs 123-138, 191-195</t>
        </is>
      </c>
      <c r="D20" s="66" t="inlineStr">
        <is>
          <t>Not yet (phase-out factors 1)</t>
        </is>
      </c>
      <c r="E20" s="66" t="inlineStr">
        <is>
          <t>Later per-fuel policy input; esubpu prepared</t>
        </is>
      </c>
      <c r="F20" s="66" t="inlineStr">
        <is>
          <t>Reform scenarios</t>
        </is>
      </c>
      <c r="G20" s="66" t="inlineStr">
        <is>
          <t>Not yet</t>
        </is>
      </c>
    </row>
    <row r="21">
      <c r="A21" s="66" t="n">
        <v>17</v>
      </c>
      <c r="B21" s="66" t="inlineStr">
        <is>
          <t>Producer subsidies</t>
        </is>
      </c>
      <c r="C21" s="66" t="inlineStr">
        <is>
          <t>In the supply cost</t>
        </is>
      </c>
      <c r="D21" s="66" t="inlineStr">
        <is>
          <t>Left out</t>
        </is>
      </c>
      <c r="E21" s="66" t="inlineStr">
        <is>
          <t>Zero for Egypt</t>
        </is>
      </c>
      <c r="F21" s="66" t="inlineStr">
        <is>
          <t>Other countries</t>
        </is>
      </c>
      <c r="G21" s="66" t="inlineStr">
        <is>
          <t>Not yet</t>
        </is>
      </c>
    </row>
    <row r="22">
      <c r="A22" s="66" t="n">
        <v>18</v>
      </c>
      <c r="B22" s="66" t="inlineStr">
        <is>
          <t>Ad-valorem baseline taxes; Europe LNG shift</t>
        </is>
      </c>
      <c r="C22" s="66" t="inlineStr">
        <is>
          <t>Per Prices_int assumptions</t>
        </is>
      </c>
      <c r="D22" s="66" t="inlineStr">
        <is>
          <t>Fixed taxes only; no shift</t>
        </is>
      </c>
      <c r="E22" s="66" t="inlineStr">
        <is>
          <t>Egypt: Fixed taxes, Global gas market</t>
        </is>
      </c>
      <c r="F22" s="66" t="inlineStr">
        <is>
          <t>Other countries</t>
        </is>
      </c>
      <c r="G22" s="66" t="inlineStr">
        <is>
          <t>Not yet</t>
        </is>
      </c>
    </row>
    <row r="23">
      <c r="A23" s="66" t="n">
        <v>19</v>
      </c>
      <c r="B23" s="66" t="inlineStr">
        <is>
          <t>Fuel-use equation</t>
        </is>
      </c>
      <c r="C23" s="66" t="inlineStr">
        <is>
          <t>Includes Covid factor and additional policy efficiency gains (MTInputs 242-245)</t>
        </is>
      </c>
      <c r="D23" s="66" t="inlineStr">
        <is>
          <t>CPAT eq. 3.3.3 without them</t>
        </is>
      </c>
      <c r="E23" s="66" t="inlineStr">
        <is>
          <t>Not yet</t>
        </is>
      </c>
      <c r="F23" s="66" t="inlineStr">
        <is>
          <t>Small</t>
        </is>
      </c>
      <c r="G23" s="66" t="inlineStr">
        <is>
          <t>Not yet</t>
        </is>
      </c>
    </row>
    <row r="24">
      <c r="A24" s="66" t="n">
        <v>20</v>
      </c>
      <c r="B24" s="66" t="inlineStr">
        <is>
          <t>Power, electricity prices, emissions</t>
        </is>
      </c>
      <c r="C24" s="66" t="inlineStr">
        <is>
          <t>Modelled</t>
        </is>
      </c>
      <c r="D24" s="66" t="inlineStr">
        <is>
          <t>Not yet (section 3 placeholder)</t>
        </is>
      </c>
      <c r="E24" s="66" t="inlineStr">
        <is>
          <t>Later buckets</t>
        </is>
      </c>
      <c r="F24" s="66" t="inlineStr">
        <is>
          <t>Totals and revenues exclude power and electricity</t>
        </is>
      </c>
      <c r="G24" s="66" t="inlineStr">
        <is>
          <t>Not yet</t>
        </is>
      </c>
    </row>
    <row r="25">
      <c r="A25" s="66" t="n">
        <v>21</v>
      </c>
      <c r="B25" s="66" t="inlineStr">
        <is>
          <t>Emissions</t>
        </is>
      </c>
      <c r="C25" s="66" t="inlineStr">
        <is>
          <t>All GHGs and local pollutants; inventory-adjusted EFs; power and process emissions</t>
        </is>
      </c>
      <c r="D25" s="66" t="inlineStr">
        <is>
          <t>CO2 from fuel combustion only, IIASA EFs without inventory adjustment; no power, no process emissions</t>
        </is>
      </c>
      <c r="E25" s="66" t="inlineStr">
        <is>
          <t>User decision v0.13: CO2 first</t>
        </is>
      </c>
      <c r="F25" s="66" t="inlineStr">
        <is>
          <t>Emission levels</t>
        </is>
      </c>
      <c r="G25" s="66" t="inlineStr">
        <is>
          <t>Not yet</t>
        </is>
      </c>
    </row>
    <row r="26">
      <c r="A26" s="66" t="n">
        <v>22</v>
      </c>
      <c r="B26" s="66" t="inlineStr">
        <is>
          <t>Revenue structure</t>
        </is>
      </c>
      <c r="C26" s="66" t="inlineStr">
        <is>
          <t>Revenue by instrument incl. electricity, producer subsidies, ETS allowances, GDP feedback</t>
        </is>
      </c>
      <c r="D26" s="66" t="inlineStr">
        <is>
          <t>Three separate calculations per subsector and fuel: existing taxes (txo positive part + VAT), existing consumer subsidies, new policies (carbon tax, excise, auctioned ETS, VAT on them); no power, no producer subsidies, no GDP feedback</t>
        </is>
      </c>
      <c r="E26" s="66" t="inlineStr">
        <is>
          <t>User request v0.12; scope of the prototype</t>
        </is>
      </c>
      <c r="F26" s="66" t="inlineStr">
        <is>
          <t>Revenue levels</t>
        </is>
      </c>
      <c r="G26" s="66" t="inlineStr">
        <is>
          <t>Simplification</t>
        </is>
      </c>
    </row>
    <row r="27">
      <c r="A27" s="66" t="n">
        <v>23</v>
      </c>
      <c r="B27" s="66" t="inlineStr">
        <is>
          <t>Horizon and indices</t>
        </is>
      </c>
      <c r="C27" s="66" t="inlineStr">
        <is>
          <t>To 2050; CPI held flat after 2031</t>
        </is>
      </c>
      <c r="D27" s="66" t="inlineStr">
        <is>
          <t>To 2040; same indices; values after 2030 not a legacy target</t>
        </is>
      </c>
      <c r="E27" s="66" t="inlineStr">
        <is>
          <t>User decision v0.9 / v0.11</t>
        </is>
      </c>
      <c r="F27" s="66" t="inlineStr">
        <is>
          <t>Post-2030</t>
        </is>
      </c>
      <c r="G27" s="66" t="inlineStr">
        <is>
          <t>Decision</t>
        </is>
      </c>
    </row>
    <row r="28">
      <c r="A28" s="66" t="n">
        <v>24</v>
      </c>
      <c r="B28" s="66" t="inlineStr">
        <is>
          <t>Data vintage</t>
        </is>
      </c>
      <c r="C28" s="66" t="inlineStr">
        <is>
          <t>Proprietary price forecasts; IEA balances</t>
        </is>
      </c>
      <c r="D28" s="66" t="inlineStr">
        <is>
          <t>NoPropData extracts; energy use via kernel v1.6; IIASA EFs without inventory adjustment</t>
        </is>
      </c>
      <c r="E28" s="66" t="inlineStr">
        <is>
          <t>No proprietary data</t>
        </is>
      </c>
      <c r="F28" s="66" t="inlineStr">
        <is>
          <t>Levels; legacy price forecasts #N/A</t>
        </is>
      </c>
      <c r="G28" s="66" t="inlineStr">
        <is>
          <t>Data</t>
        </is>
      </c>
    </row>
    <row r="29">
      <c r="A29" s="66" t="n">
        <v>25</v>
      </c>
      <c r="B29" s="66" t="inlineStr">
        <is>
          <t>Formula structure</t>
        </is>
      </c>
      <c r="C29" s="66" t="inlineStr">
        <is>
          <t>Different formulas by block and year</t>
        </is>
      </c>
      <c r="D29" s="66" t="inlineStr">
        <is>
          <t>One formula per variable block; LAMBDA in the right column (2040) with the history/projection IF inside</t>
        </is>
      </c>
      <c r="E29" s="66" t="inlineStr">
        <is>
          <t>Auditability and copy-paste</t>
        </is>
      </c>
      <c r="F29" s="66" t="inlineStr">
        <is>
          <t>None (numerically identical)</t>
        </is>
      </c>
      <c r="G29" s="66" t="inlineStr">
        <is>
          <t>Design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2:F41"/>
  <sheetViews>
    <sheetView tabSelected="0" workbookViewId="0">
      <selection activeCell="A1" sqref="A1"/>
    </sheetView>
  </sheetViews>
  <sheetFormatPr baseColWidth="8" defaultRowHeight="15" outlineLevelCol="0"/>
  <cols>
    <col width="60" customWidth="1" min="2" max="2"/>
    <col width="14" customWidth="1" min="3" max="3"/>
    <col width="100" customWidth="1" min="4" max="4"/>
    <col width="26" customWidth="1" min="5" max="5"/>
  </cols>
  <sheetData>
    <row r="2">
      <c r="A2" s="2" t="inlineStr">
        <is>
          <t>Settings</t>
        </is>
      </c>
      <c r="B2" s="3" t="n"/>
      <c r="C2" s="3" t="n"/>
      <c r="D2" s="3" t="n"/>
      <c r="E2" s="3" t="n"/>
      <c r="F2" s="3" t="n"/>
    </row>
    <row r="4">
      <c r="B4" s="14" t="inlineStr">
        <is>
          <t>Country code</t>
        </is>
      </c>
      <c r="C4" s="22" t="inlineStr">
        <is>
          <t>EGY</t>
        </is>
      </c>
    </row>
    <row r="5">
      <c r="B5" s="14" t="inlineStr">
        <is>
          <t>Country name</t>
        </is>
      </c>
      <c r="C5" s="14">
        <f>INDEX(Countries!$B$4:$B$1000,MATCH($C$4,Countries!$A$4:$A$1000,0))</f>
        <v/>
      </c>
    </row>
    <row r="6">
      <c r="B6" s="14" t="inlineStr">
        <is>
          <t>Income group (selects elasticities)</t>
        </is>
      </c>
      <c r="C6" s="14">
        <f>INDEX(Countries!$D$4:$D$1000,MATCH($C$4,Countries!$A$4:$A$1000,0))</f>
        <v/>
      </c>
    </row>
    <row r="7">
      <c r="B7" s="14" t="inlineStr">
        <is>
          <t>Base year</t>
        </is>
      </c>
      <c r="C7" s="22" t="n">
        <v>2022</v>
      </c>
    </row>
    <row r="8">
      <c r="B8" s="14" t="inlineStr">
        <is>
          <t>Results in real USD of year (MTInputs ResultsYear, scenario 1)</t>
        </is>
      </c>
      <c r="C8" s="14">
        <f>INDEX(MTInputs!$J$8:$J$415,MATCH("ResultsYear",MTInputs!$H$8:$H$415,0))</f>
        <v/>
      </c>
    </row>
    <row r="9">
      <c r="B9" s="14" t="inlineStr">
        <is>
          <t>Government energy price controls (MTInputs GovPriceControls, scenario 1)</t>
        </is>
      </c>
      <c r="C9" s="14">
        <f>INDEX(MTInputs!$J$8:$J$415,MATCH("GovPriceControls",MTInputs!$H$8:$H$415,0))</f>
        <v/>
      </c>
    </row>
    <row r="10">
      <c r="B10" s="14" t="inlineStr">
        <is>
          <t>Last historical price year (IMF price dataset)</t>
        </is>
      </c>
      <c r="C10" s="22" t="n">
        <v>2024</v>
      </c>
    </row>
    <row r="11">
      <c r="B11" s="14" t="inlineStr">
        <is>
          <t>Gas market (PriceAssump, by country name)</t>
        </is>
      </c>
      <c r="C11" s="14">
        <f>INDEX(PriceAssump!$C$4:$C$400,MATCH($C$5,PriceAssump!$A$4:$A$400,0))</f>
        <v/>
      </c>
    </row>
    <row r="12">
      <c r="B12" s="14" t="inlineStr">
        <is>
          <t>Gas price commodity key (Prices_int)</t>
        </is>
      </c>
      <c r="C12" s="14">
        <f>IF($C$11="LNG","lng",IF($C$11="Europe","eur",IF($C$11="North Am","nam","glo")))</f>
        <v/>
      </c>
    </row>
    <row r="13">
      <c r="B13" s="14" t="inlineStr">
        <is>
          <t>PJ per ktoe (ktoe x PJ/ktoe x $/GJ = USD million; x tCO2/GJ = MtCO2)</t>
        </is>
      </c>
      <c r="C13" s="22" t="n">
        <v>0.041868</v>
      </c>
    </row>
    <row r="14">
      <c r="B14" s="14" t="inlineStr">
        <is>
          <t>ETS: relative effectiveness of output-based allocation (fast estimate; auctioned = 1; legacy hardcoded)</t>
        </is>
      </c>
      <c r="C14" s="22" t="n">
        <v>0.5</v>
      </c>
    </row>
    <row r="15">
      <c r="B15" s="14" t="inlineStr">
        <is>
          <t>ETS: convergence exponent of the next-price proposal (legacy convergence factor, row 1966)</t>
        </is>
      </c>
      <c r="C15" s="22" t="n">
        <v>0.5</v>
      </c>
    </row>
    <row r="16">
      <c r="B16" s="1" t="inlineStr">
        <is>
          <t>ETS volatility table (legacy ETS+LTS rows 5-8; MTInputs labels D_ETSVolatility, D_ETSVolImpact)</t>
        </is>
      </c>
      <c r="C16" s="59" t="inlineStr">
        <is>
          <t>Medium</t>
        </is>
      </c>
      <c r="D16" s="59" t="inlineStr">
        <is>
          <t>High</t>
        </is>
      </c>
      <c r="E16" s="59" t="inlineStr">
        <is>
          <t>Low</t>
        </is>
      </c>
      <c r="F16" s="59" t="inlineStr">
        <is>
          <t>Zero</t>
        </is>
      </c>
    </row>
    <row r="17">
      <c r="B17" s="14" t="inlineStr">
        <is>
          <t>Assumed annual price volatility of the ETS</t>
        </is>
      </c>
      <c r="C17" s="25" t="n">
        <v>0.42</v>
      </c>
      <c r="D17" s="25" t="n">
        <v>0.63</v>
      </c>
      <c r="E17" s="25" t="n">
        <v>0.28</v>
      </c>
      <c r="F17" s="25" t="n">
        <v>0</v>
      </c>
    </row>
    <row r="18">
      <c r="B18" s="14" t="inlineStr">
        <is>
          <t>Abatement cost increase per unit of volatility (impact)</t>
        </is>
      </c>
      <c r="C18" s="25" t="n">
        <v>0.5</v>
      </c>
      <c r="D18" s="25" t="n">
        <v>0.75</v>
      </c>
      <c r="E18" s="25" t="n">
        <v>0.3333333333333333</v>
      </c>
      <c r="F18" s="25" t="n">
        <v>0</v>
      </c>
    </row>
    <row r="21">
      <c r="B21" s="1" t="inlineStr">
        <is>
          <t>Version log</t>
        </is>
      </c>
    </row>
    <row r="22">
      <c r="B22" s="59" t="inlineStr">
        <is>
          <t>Version</t>
        </is>
      </c>
      <c r="C22" s="59" t="inlineStr">
        <is>
          <t>Date</t>
        </is>
      </c>
      <c r="D22" s="59" t="inlineStr">
        <is>
          <t>Description</t>
        </is>
      </c>
      <c r="E22" s="59" t="inlineStr">
        <is>
          <t>Max abs regression diff</t>
        </is>
      </c>
    </row>
    <row r="23">
      <c r="B23" s="14" t="inlineStr">
        <is>
          <t>0.1</t>
        </is>
      </c>
      <c r="C23" s="14" t="inlineStr">
        <is>
          <t>2026-10-08</t>
        </is>
      </c>
      <c r="D23" s="14" t="inlineStr">
        <is>
          <t>First build: design 2 price -&gt; fuel-use prototype, Egypt base data, 2 scenarios.</t>
        </is>
      </c>
      <c r="E23" s="14" t="inlineStr">
        <is>
          <t>n/a (first version)</t>
        </is>
      </c>
    </row>
    <row r="24">
      <c r="B24" s="14" t="inlineStr">
        <is>
          <t>0.2</t>
        </is>
      </c>
      <c r="C24" s="14" t="inlineStr">
        <is>
          <t>2026-10-08</t>
        </is>
      </c>
      <c r="D24" s="14" t="inlineStr">
        <is>
          <t>Inputs sheet by fuel|subsector (lookups separated from formulas); 4 hidden parameter columns D:G, global parameters; base year 2022 in column L; named LAMBDAs in 2035.</t>
        </is>
      </c>
      <c r="E24" s="14" t="inlineStr">
        <is>
          <t>0 (vs v0.1)</t>
        </is>
      </c>
    </row>
    <row r="25">
      <c r="B25" s="14" t="inlineStr">
        <is>
          <t>0.3</t>
        </is>
      </c>
      <c r="C25" s="14" t="inlineStr">
        <is>
          <t>2026-10-08</t>
        </is>
      </c>
      <c r="D25" s="14" t="inlineStr">
        <is>
          <t>Variable codes in column A; labels from Variables; code column per scenario with full CPAT codes (auto-numbered).</t>
        </is>
      </c>
      <c r="E25" s="14" t="inlineStr">
        <is>
          <t>0 (vs v0.2)</t>
        </is>
      </c>
    </row>
    <row r="26">
      <c r="B26" s="14" t="inlineStr">
        <is>
          <t>0.4</t>
        </is>
      </c>
      <c r="C26" s="14" t="inlineStr">
        <is>
          <t>2026-10-08</t>
        </is>
      </c>
      <c r="D26" s="14" t="inlineStr">
        <is>
          <t>Row outline: blocks roll up.</t>
        </is>
      </c>
      <c r="E26" s="14" t="inlineStr">
        <is>
          <t>0 (vs v0.3)</t>
        </is>
      </c>
    </row>
    <row r="27">
      <c r="B27" s="14" t="inlineStr">
        <is>
          <t>0.5</t>
        </is>
      </c>
      <c r="C27" s="14" t="inlineStr">
        <is>
          <t>2026-10-08</t>
        </is>
      </c>
      <c r="D27" s="14" t="inlineStr">
        <is>
          <t>White band text; summary lines under bands.</t>
        </is>
      </c>
      <c r="E27" s="14" t="inlineStr">
        <is>
          <t>0 (vs v0.4)</t>
        </is>
      </c>
    </row>
    <row r="28">
      <c r="B28" s="14" t="inlineStr">
        <is>
          <t>0.6</t>
        </is>
      </c>
      <c r="C28" s="14" t="inlineStr">
        <is>
          <t>2026-10-08</t>
        </is>
      </c>
      <c r="D28" s="14" t="inlineStr">
        <is>
          <t>MTInputs sheet per scenario; carbon price from MTInputs.</t>
        </is>
      </c>
      <c r="E28" s="14" t="inlineStr">
        <is>
          <t>0 (vs v0.5)</t>
        </is>
      </c>
    </row>
    <row r="29">
      <c r="B29" s="14" t="inlineStr">
        <is>
          <t>0.7</t>
        </is>
      </c>
      <c r="C29" s="14" t="inlineStr">
        <is>
          <t>2026-10-08</t>
        </is>
      </c>
      <c r="D29" s="14" t="inlineStr">
        <is>
          <t>Legacy CPAT section layout (1 Policies, 3 Power, 5-8 sectors, 11 Results; subsector &gt; variable &gt; fuel); policy wedges: new carbon tax with MTInputs coverage, new excise (fuel price reform), total new policy; feebate shadow price (not yet used).</t>
        </is>
      </c>
      <c r="E29" s="14" t="inlineStr">
        <is>
          <t>0 (common codes vs v0.6)</t>
        </is>
      </c>
    </row>
    <row r="30">
      <c r="B30" s="14" t="inlineStr">
        <is>
          <t>0.8</t>
        </is>
      </c>
      <c r="C30" s="14" t="inlineStr">
        <is>
          <t>2026-10-08</t>
        </is>
      </c>
      <c r="D30" s="14" t="inlineStr">
        <is>
          <t>Shadow price on the efficiency margin of fuel use; shadow prices by sector and share impacting efficiency in section 1; all policy paths continue linearly; biomass carbon-tax coverage TRUE.</t>
        </is>
      </c>
      <c r="E30" s="14" t="inlineStr">
        <is>
          <t>0 (common codes vs v0.7, no feebate)</t>
        </is>
      </c>
    </row>
    <row r="31">
      <c r="B31" s="14" t="inlineStr">
        <is>
          <t>0.9</t>
        </is>
      </c>
      <c r="C31" s="14" t="inlineStr">
        <is>
          <t>2026-10-08</t>
        </is>
      </c>
      <c r="D31" s="14" t="inlineStr">
        <is>
          <t>Domestic price projection (legacy method) in section 2: international prices by source, supply cost, excise and other taxes with pass-through, retail price before new policies; real USD of ResultsYear (CPI and deflator indices); historical prices 2022-2024 from data; per subsector atp = rpb + nce x (1 + VAT).</t>
        </is>
      </c>
      <c r="E31" s="14" t="inlineStr">
        <is>
          <t>intended change: all prices and fuel use (see check report)</t>
        </is>
      </c>
    </row>
    <row r="32">
      <c r="B32" s="14" t="inlineStr">
        <is>
          <t>0.10</t>
        </is>
      </c>
      <c r="C32" s="14" t="inlineStr">
        <is>
          <t>2026-10-08</t>
        </is>
      </c>
      <c r="D32" s="14" t="inlineStr">
        <is>
          <t>Other oil products treated like the other oil products (pass-through and margin from data); VAT-rate assumption where data blank (VAT_WEO for residential and oil products); changed data marked bright yellow.</t>
        </is>
      </c>
      <c r="E32" s="14" t="inlineStr">
        <is>
          <t>intended change: prices with VAT, other oil products, fuel use</t>
        </is>
      </c>
    </row>
    <row r="33">
      <c r="B33" s="14" t="inlineStr">
        <is>
          <t>0.11</t>
        </is>
      </c>
      <c r="C33" s="14" t="inlineStr">
        <is>
          <t>2026-10-09</t>
        </is>
      </c>
      <c r="D33" s="14" t="inlineStr">
        <is>
          <t>Horizon 2040; food &amp; forestry with services elasticities; new ETS (price = carbon price inputs, replaces the carbon tax where it covers); sectoral shadow prices (feebates + regulations placeholder); section 2: VAT payment, existing taxes and subsidies, subsidy per price unit; LAMBDA in the right column of every calculated row; separate history / projection column blocks; LegacyDiff sheet; 12. Revenues prepared.</t>
        </is>
      </c>
      <c r="E33" s="14" t="inlineStr">
        <is>
          <t>0 to 2035 on unaffected codes (see check report); foo and horizon changes intended</t>
        </is>
      </c>
    </row>
    <row r="34">
      <c r="B34" s="14" t="inlineStr">
        <is>
          <t>0.12</t>
        </is>
      </c>
      <c r="C34" s="14" t="inlineStr">
        <is>
          <t>2026-10-09</t>
        </is>
      </c>
      <c r="D34" s="14" t="inlineStr">
        <is>
          <t>Revenues: existing tax revenue, existing subsidy cost and new-policy revenue as separate calculations per subsector and fuel; section 12 totals by sector, net existing, total and change vs scenario 1.</t>
        </is>
      </c>
      <c r="E34" s="14" t="inlineStr">
        <is>
          <t>0 on all v0.11 codes</t>
        </is>
      </c>
    </row>
    <row r="35">
      <c r="B35" s="14" t="inlineStr">
        <is>
          <t>0.13</t>
        </is>
      </c>
      <c r="C35" s="14" t="inlineStr">
        <is>
          <t>2026-10-09</t>
        </is>
      </c>
      <c r="D35" s="14" t="inlineStr">
        <is>
          <t>CO2 emissions from fuel combustion per subsector and fuel (fuel use x EF); section 13 totals by sector and fuel, change vs scenario 1.</t>
        </is>
      </c>
      <c r="E35" s="14" t="inlineStr">
        <is>
          <t>0 on all v0.12 codes</t>
        </is>
      </c>
    </row>
    <row r="36">
      <c r="B36" s="14" t="inlineStr">
        <is>
          <t>0.14</t>
        </is>
      </c>
      <c r="C36" s="14" t="inlineStr">
        <is>
          <t>2026-10-09</t>
        </is>
      </c>
      <c r="D36" s="14" t="inlineStr">
        <is>
          <t>Corrected Egypt price block (user); changed cells bright yellow in Prices_dom; VAT assumption only where the data cell is blank.</t>
        </is>
      </c>
      <c r="E36" s="14" t="inlineStr">
        <is>
          <t>intended: prices, taxes, subsidies, fuel use, revenue, CO2 (see check report)</t>
        </is>
      </c>
    </row>
    <row r="37">
      <c r="B37" s="14" t="inlineStr">
        <is>
          <t>0.15</t>
        </is>
      </c>
      <c r="C37" s="14" t="inlineStr">
        <is>
          <t>2026-10-09</t>
        </is>
      </c>
      <c r="D37" s="14" t="inlineStr">
        <is>
          <t>Layout: columns B:C and I:K grouped (D:G nested), row group buttons below, opens rolled up; Mitigation first tab at 75% zoom.</t>
        </is>
      </c>
      <c r="E37" s="14" t="inlineStr">
        <is>
          <t>0 (all codes vs v0.14)</t>
        </is>
      </c>
    </row>
    <row r="38">
      <c r="B38" s="14" t="inlineStr">
        <is>
          <t>0.16</t>
        </is>
      </c>
      <c r="C38" s="14" t="inlineStr">
        <is>
          <t>2026-10-09</t>
        </is>
      </c>
      <c r="D38" s="14" t="inlineStr">
        <is>
          <t>Layout: one level of column groups (B:G, I:K, 2030-2039 per scenario); light beige for the LAMBDA column and the 2023-2024 price history block; blank column between scenario groups.</t>
        </is>
      </c>
      <c r="E38" s="14" t="inlineStr">
        <is>
          <t>0 (all codes vs v0.15)</t>
        </is>
      </c>
    </row>
    <row r="39">
      <c r="B39" s="14" t="inlineStr">
        <is>
          <t>1.00</t>
        </is>
      </c>
      <c r="C39" s="14" t="inlineStr">
        <is>
          <t>2026-10-09</t>
        </is>
      </c>
      <c r="D39" s="14" t="inlineStr">
        <is>
          <t>Renamed CPAT-AI-Mitigation-MVP and upgraded to v1.00 (content as v0.16).</t>
        </is>
      </c>
      <c r="E39" s="14" t="inlineStr">
        <is>
          <t>0 (all codes vs v0.16)</t>
        </is>
      </c>
    </row>
    <row r="40">
      <c r="B40" s="14" t="inlineStr">
        <is>
          <t>1.01</t>
        </is>
      </c>
      <c r="C40" s="14" t="inlineStr">
        <is>
          <t>2026-10-09</t>
        </is>
      </c>
      <c r="D40" s="14" t="inlineStr">
        <is>
          <t>MTOutputs sheet: key results per scenario by output code (copy-pasteable row blocks); Charts sheet.</t>
        </is>
      </c>
      <c r="E40" s="14" t="inlineStr">
        <is>
          <t>0 (all Mitigation codes vs v1.00)</t>
        </is>
      </c>
    </row>
    <row r="41">
      <c r="B41" s="14" t="inlineStr">
        <is>
          <t>1.02</t>
        </is>
      </c>
      <c r="C41" s="14" t="inlineStr">
        <is>
          <t>2026-10-09</t>
        </is>
      </c>
      <c r="D41" s="14" t="inlineStr">
        <is>
          <t>New ETS with a cap: baseline covered emissions (data from scenario 1), fast price estimate, override row and goal-seek script; benchmarks replace the auction share (OBR part as a shadow price on the efficiency margin); volatility adjustment; cap check in section 13.</t>
        </is>
      </c>
      <c r="E41" s="14" t="inlineStr">
        <is>
          <t>0 (all codes shared with v1.01; ETS scenarios change)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15"/>
  <sheetViews>
    <sheetView tabSelected="0" workbookViewId="0">
      <pane xSplit="3" ySplit="7" topLeftCell="D8" activePane="bottomRight" state="frozen"/>
      <selection pane="topRight"/>
      <selection pane="bottomLeft"/>
      <selection pane="bottomRight" activeCell="A1" sqref="A1"/>
    </sheetView>
  </sheetViews>
  <sheetFormatPr baseColWidth="8" defaultRowHeight="15" outlineLevelCol="0"/>
  <cols>
    <col width="4" customWidth="1" min="1" max="1"/>
    <col width="55" customWidth="1" min="2" max="2"/>
    <col width="16" customWidth="1" min="3" max="3"/>
    <col hidden="1" width="13" customWidth="1" min="4" max="4"/>
    <col hidden="1" width="13" customWidth="1" min="5" max="5"/>
    <col width="22" customWidth="1" min="6" max="6"/>
    <col width="22" customWidth="1" min="7" max="7"/>
    <col width="22" customWidth="1" min="8" max="8"/>
    <col width="3" customWidth="1" min="9" max="9"/>
    <col width="16" customWidth="1" min="10" max="10"/>
    <col width="16" customWidth="1" min="11" max="11"/>
  </cols>
  <sheetData>
    <row r="1">
      <c r="A1" s="69" t="n"/>
      <c r="B1" s="70" t="inlineStr">
        <is>
          <t>MTInputs template - row structure copied exactly from legacy CPAT MTInputs</t>
        </is>
      </c>
      <c r="C1" s="69" t="n"/>
      <c r="D1" s="69" t="n"/>
      <c r="E1" s="69" t="n"/>
      <c r="F1" s="69" t="n"/>
      <c r="G1" s="69" t="n"/>
      <c r="H1" s="69" t="n"/>
    </row>
    <row r="2">
      <c r="A2" s="71" t="n"/>
      <c r="B2" s="71" t="inlineStr">
        <is>
          <t>Do not insert/delete rows. Columns D:E are hidden placeholders (MT values, Dashboard values).</t>
        </is>
      </c>
      <c r="C2" s="71" t="n"/>
      <c r="D2" s="71" t="n"/>
      <c r="E2" s="71" t="n"/>
      <c r="F2" s="71" t="n"/>
      <c r="G2" s="71" t="n"/>
      <c r="H2" s="71" t="n"/>
    </row>
    <row r="3">
      <c r="A3" s="71" t="n"/>
      <c r="B3" s="71" t="inlineStr">
        <is>
          <t>Rows must match legacy exactly. Green (EBF1DE) = used by module; grey (F2F2F2) = unused. See NORMS.md section 4.</t>
        </is>
      </c>
      <c r="C3" s="71" t="n"/>
      <c r="D3" s="71" t="n"/>
      <c r="E3" s="71" t="n"/>
      <c r="F3" s="71" t="n"/>
      <c r="G3" s="71" t="n"/>
      <c r="H3" s="71" t="n"/>
      <c r="J3" s="1" t="inlineStr">
        <is>
          <t>Scenario columns (Used for calculation): number in row 5, name in row 6. Red = changed from the template value. Copy the last column one to the right to add a scenario.</t>
        </is>
      </c>
    </row>
    <row r="4"/>
    <row r="5">
      <c r="C5" t="b">
        <v>0</v>
      </c>
      <c r="D5" t="inlineStr">
        <is>
          <t>&lt;-- Should normally  be "FALSE"!</t>
        </is>
      </c>
      <c r="J5" s="8" t="n">
        <v>1</v>
      </c>
      <c r="K5" s="7">
        <f>J5+1</f>
        <v/>
      </c>
    </row>
    <row r="6">
      <c r="D6" t="n">
        <v>6</v>
      </c>
      <c r="J6" s="59" t="inlineStr">
        <is>
          <t>Baseline (no carbon price)</t>
        </is>
      </c>
      <c r="K6" s="59" t="inlineStr">
        <is>
          <t>Carbon price $20/tCO2 from 2027</t>
        </is>
      </c>
    </row>
    <row r="7">
      <c r="B7" s="72" t="inlineStr">
        <is>
          <t>Parameters</t>
        </is>
      </c>
      <c r="C7" s="72" t="inlineStr">
        <is>
          <t>unit</t>
        </is>
      </c>
      <c r="D7" s="72" t="inlineStr">
        <is>
          <t>MT values</t>
        </is>
      </c>
      <c r="E7" s="72" t="inlineStr">
        <is>
          <t>"Dashboard" values</t>
        </is>
      </c>
      <c r="F7" s="72" t="inlineStr">
        <is>
          <t>Used for calculation</t>
        </is>
      </c>
      <c r="G7" s="72" t="inlineStr">
        <is>
          <t>Defaults</t>
        </is>
      </c>
      <c r="H7" s="72" t="inlineStr">
        <is>
          <t>NameOfParameter</t>
        </is>
      </c>
      <c r="J7" s="73" t="inlineStr">
        <is>
          <t>Used for calculation</t>
        </is>
      </c>
      <c r="K7" s="73" t="inlineStr">
        <is>
          <t>Used for calculation</t>
        </is>
      </c>
    </row>
    <row r="8">
      <c r="B8" s="74" t="inlineStr">
        <is>
          <t>Country</t>
        </is>
      </c>
      <c r="C8" s="74" t="n"/>
      <c r="D8" s="74" t="n"/>
      <c r="E8" s="74" t="n"/>
      <c r="F8" s="74" t="inlineStr">
        <is>
          <t>Egypt</t>
        </is>
      </c>
      <c r="G8" s="74" t="inlineStr">
        <is>
          <t>Egypt</t>
        </is>
      </c>
      <c r="H8" s="74" t="inlineStr">
        <is>
          <t>Countryname</t>
        </is>
      </c>
      <c r="J8" s="22" t="inlineStr">
        <is>
          <t>Egypt</t>
        </is>
      </c>
      <c r="K8" s="22" t="inlineStr">
        <is>
          <t>Egypt</t>
        </is>
      </c>
    </row>
    <row r="9">
      <c r="B9" s="72" t="inlineStr">
        <is>
          <t>Scenario identification</t>
        </is>
      </c>
    </row>
    <row r="10">
      <c r="B10" s="74" t="inlineStr">
        <is>
          <t>Scenario ID</t>
        </is>
      </c>
      <c r="C10" s="74" t="inlineStr">
        <is>
          <t>#</t>
        </is>
      </c>
      <c r="D10" s="74" t="n"/>
      <c r="E10" s="74" t="n"/>
      <c r="F10" s="74" t="inlineStr">
        <is>
          <t>N/A</t>
        </is>
      </c>
      <c r="G10" s="74" t="inlineStr">
        <is>
          <t>N/A</t>
        </is>
      </c>
      <c r="H10" s="74" t="inlineStr">
        <is>
          <t>MSTScenarioID</t>
        </is>
      </c>
      <c r="J10" s="22">
        <f>J$5</f>
        <v/>
      </c>
      <c r="K10" s="22">
        <f>K$5</f>
        <v/>
      </c>
    </row>
    <row r="11">
      <c r="B11" s="74" t="inlineStr">
        <is>
          <t>Scenario status</t>
        </is>
      </c>
      <c r="C11" s="74" t="inlineStr">
        <is>
          <t>switch</t>
        </is>
      </c>
      <c r="D11" s="74" t="n"/>
      <c r="E11" s="74" t="n"/>
      <c r="F11" s="74" t="inlineStr">
        <is>
          <t>N/A</t>
        </is>
      </c>
      <c r="G11" s="74" t="inlineStr">
        <is>
          <t>N/A</t>
        </is>
      </c>
      <c r="H11" s="74" t="n"/>
      <c r="J11" s="22" t="inlineStr">
        <is>
          <t>N/A</t>
        </is>
      </c>
      <c r="K11" s="22" t="inlineStr">
        <is>
          <t>N/A</t>
        </is>
      </c>
    </row>
    <row r="12">
      <c r="B12" s="74" t="inlineStr">
        <is>
          <t>Scenario name</t>
        </is>
      </c>
      <c r="C12" s="74" t="inlineStr">
        <is>
          <t>name</t>
        </is>
      </c>
      <c r="D12" s="74" t="n"/>
      <c r="E12" s="74" t="n"/>
      <c r="F12" s="74" t="inlineStr">
        <is>
          <t>N/A</t>
        </is>
      </c>
      <c r="G12" s="74" t="inlineStr">
        <is>
          <t>N/A</t>
        </is>
      </c>
      <c r="H12" s="74" t="n"/>
      <c r="J12" s="22">
        <f>J$6</f>
        <v/>
      </c>
      <c r="K12" s="22">
        <f>K$6</f>
        <v/>
      </c>
    </row>
    <row r="13">
      <c r="B13" s="74" t="inlineStr">
        <is>
          <t>Chosen policy</t>
        </is>
      </c>
      <c r="C13" s="74" t="inlineStr">
        <is>
          <t>switch</t>
        </is>
      </c>
      <c r="D13" s="74" t="n"/>
      <c r="E13" s="74" t="n"/>
      <c r="F13" s="74" t="inlineStr">
        <is>
          <t xml:space="preserve"> - Carbon tax</t>
        </is>
      </c>
      <c r="G13" s="74" t="inlineStr">
        <is>
          <t xml:space="preserve"> - Carbon tax</t>
        </is>
      </c>
      <c r="H13" s="74" t="inlineStr">
        <is>
          <t>ScenarioSelected</t>
        </is>
      </c>
      <c r="J13" s="22" t="inlineStr">
        <is>
          <t xml:space="preserve"> - Carbon tax</t>
        </is>
      </c>
      <c r="K13" s="22" t="inlineStr">
        <is>
          <t xml:space="preserve"> - Carbon tax</t>
        </is>
      </c>
    </row>
    <row r="14">
      <c r="B14" s="74" t="inlineStr">
        <is>
          <t>Scenario status for macro</t>
        </is>
      </c>
      <c r="C14" s="74" t="inlineStr">
        <is>
          <t>#</t>
        </is>
      </c>
      <c r="D14" s="74" t="n"/>
      <c r="E14" s="74" t="n"/>
      <c r="F14" s="74" t="inlineStr">
        <is>
          <t>N/A</t>
        </is>
      </c>
      <c r="G14" s="74" t="inlineStr">
        <is>
          <t>N/A</t>
        </is>
      </c>
      <c r="H14" s="74" t="n"/>
      <c r="J14" s="22" t="inlineStr">
        <is>
          <t>N/A</t>
        </is>
      </c>
      <c r="K14" s="22" t="inlineStr">
        <is>
          <t>N/A</t>
        </is>
      </c>
    </row>
    <row r="15">
      <c r="B15" s="74" t="inlineStr">
        <is>
          <t>Scenario parameters override?</t>
        </is>
      </c>
      <c r="C15" s="74" t="inlineStr">
        <is>
          <t>#</t>
        </is>
      </c>
      <c r="D15" s="74" t="n"/>
      <c r="E15" s="74" t="n"/>
      <c r="F15" s="74" t="inlineStr">
        <is>
          <t>N/A</t>
        </is>
      </c>
      <c r="G15" s="74" t="inlineStr">
        <is>
          <t>N/A</t>
        </is>
      </c>
      <c r="H15" s="74" t="n"/>
      <c r="J15" s="22" t="inlineStr">
        <is>
          <t>N/A</t>
        </is>
      </c>
      <c r="K15" s="22" t="inlineStr">
        <is>
          <t>N/A</t>
        </is>
      </c>
    </row>
    <row r="16">
      <c r="B16" s="74" t="inlineStr">
        <is>
          <t>CPAT-side parameters override?</t>
        </is>
      </c>
      <c r="C16" s="74" t="inlineStr">
        <is>
          <t>switch</t>
        </is>
      </c>
      <c r="D16" s="74" t="n"/>
      <c r="E16" s="74" t="n"/>
      <c r="F16" s="74" t="inlineStr">
        <is>
          <t>Manual*</t>
        </is>
      </c>
      <c r="G16" s="74" t="inlineStr">
        <is>
          <t>Manual*</t>
        </is>
      </c>
      <c r="H16" s="74" t="inlineStr">
        <is>
          <t>CPATDefaultsOrUserDefined</t>
        </is>
      </c>
      <c r="J16" s="22" t="inlineStr">
        <is>
          <t>Manual*</t>
        </is>
      </c>
      <c r="K16" s="22" t="inlineStr">
        <is>
          <t>Manual*</t>
        </is>
      </c>
    </row>
    <row r="17">
      <c r="B17" s="72" t="inlineStr">
        <is>
          <t>Carbon pricing: main inputs</t>
        </is>
      </c>
    </row>
    <row r="18">
      <c r="A18" t="inlineStr">
        <is>
          <t>X</t>
        </is>
      </c>
      <c r="B18" s="74" t="inlineStr">
        <is>
          <t>Carbon pricing start year</t>
        </is>
      </c>
      <c r="C18" s="74" t="inlineStr">
        <is>
          <t>year</t>
        </is>
      </c>
      <c r="D18" s="74" t="n"/>
      <c r="E18" s="74" t="n"/>
      <c r="F18" s="74" t="n">
        <v>2026</v>
      </c>
      <c r="G18" s="74" t="n">
        <v>2027</v>
      </c>
      <c r="H18" s="74" t="inlineStr">
        <is>
          <t>CPIntro</t>
        </is>
      </c>
      <c r="J18" s="75" t="n">
        <v>2027</v>
      </c>
      <c r="K18" s="75" t="n">
        <v>2027</v>
      </c>
    </row>
    <row r="19">
      <c r="A19" t="inlineStr">
        <is>
          <t>X</t>
        </is>
      </c>
      <c r="B19" s="74" t="inlineStr">
        <is>
          <t>Starting carbon price</t>
        </is>
      </c>
      <c r="C19" s="74" t="inlineStr">
        <is>
          <t>nom. USD/tCO2</t>
        </is>
      </c>
      <c r="D19" s="74" t="n"/>
      <c r="E19" s="74" t="n"/>
      <c r="F19" s="74" t="n">
        <v>0</v>
      </c>
      <c r="G19" s="74" t="n">
        <v>20</v>
      </c>
      <c r="H19" s="74" t="inlineStr">
        <is>
          <t>CPLevelStart</t>
        </is>
      </c>
      <c r="J19" s="75" t="n">
        <v>0</v>
      </c>
      <c r="K19" s="75" t="n">
        <v>20</v>
      </c>
    </row>
    <row r="20">
      <c r="B20" s="74" t="inlineStr">
        <is>
          <t>Target level of carbon price</t>
        </is>
      </c>
      <c r="C20" s="74" t="inlineStr">
        <is>
          <t>nom. USD/tCO2</t>
        </is>
      </c>
      <c r="D20" s="74" t="n"/>
      <c r="E20" s="74" t="n"/>
      <c r="F20" s="74" t="n">
        <v>50</v>
      </c>
      <c r="G20" s="74" t="n">
        <v>50</v>
      </c>
      <c r="H20" s="74" t="inlineStr">
        <is>
          <t>CPLevelTarget</t>
        </is>
      </c>
      <c r="J20" s="75" t="n">
        <v>0</v>
      </c>
      <c r="K20" s="75" t="n">
        <v>20</v>
      </c>
    </row>
    <row r="21">
      <c r="A21" t="inlineStr">
        <is>
          <t>X</t>
        </is>
      </c>
      <c r="B21" s="74" t="inlineStr">
        <is>
          <t>Year to reach target level</t>
        </is>
      </c>
      <c r="C21" s="74" t="inlineStr">
        <is>
          <t>year</t>
        </is>
      </c>
      <c r="D21" s="74" t="n"/>
      <c r="E21" s="74" t="n"/>
      <c r="F21" s="74" t="n">
        <v>2030</v>
      </c>
      <c r="G21" s="74" t="n">
        <v>2035</v>
      </c>
      <c r="H21" s="74" t="inlineStr">
        <is>
          <t>CPOutro</t>
        </is>
      </c>
      <c r="J21" s="75" t="n">
        <v>2030</v>
      </c>
      <c r="K21" s="75" t="n">
        <v>2030</v>
      </c>
    </row>
    <row r="22">
      <c r="B22" s="72" t="inlineStr">
        <is>
          <t>Carbon pricing: fuel coverage</t>
        </is>
      </c>
    </row>
    <row r="23">
      <c r="B23" s="74" t="inlineStr">
        <is>
          <t>Apply tax to coal?</t>
        </is>
      </c>
      <c r="C23" s="74" t="inlineStr">
        <is>
          <t>switch</t>
        </is>
      </c>
      <c r="D23" s="74" t="n"/>
      <c r="E23" s="74" t="n"/>
      <c r="F23" s="74" t="b">
        <v>1</v>
      </c>
      <c r="G23" s="74" t="b">
        <v>1</v>
      </c>
      <c r="H23" s="74" t="inlineStr">
        <is>
          <t>MCovCoa</t>
        </is>
      </c>
      <c r="J23" s="22" t="b">
        <v>1</v>
      </c>
      <c r="K23" s="22" t="b">
        <v>1</v>
      </c>
    </row>
    <row r="24">
      <c r="B24" s="74" t="inlineStr">
        <is>
          <t>Apply tax to natural gas?</t>
        </is>
      </c>
      <c r="C24" s="74" t="inlineStr">
        <is>
          <t>switch</t>
        </is>
      </c>
      <c r="D24" s="74" t="n"/>
      <c r="E24" s="74" t="n"/>
      <c r="F24" s="74" t="b">
        <v>1</v>
      </c>
      <c r="G24" s="74" t="b">
        <v>1</v>
      </c>
      <c r="H24" s="74" t="inlineStr">
        <is>
          <t>MCovNga</t>
        </is>
      </c>
      <c r="J24" s="22" t="b">
        <v>1</v>
      </c>
      <c r="K24" s="22" t="b">
        <v>1</v>
      </c>
    </row>
    <row r="25">
      <c r="B25" s="74" t="inlineStr">
        <is>
          <t>Apply tax to gasoline?</t>
        </is>
      </c>
      <c r="C25" s="74" t="inlineStr">
        <is>
          <t>switch</t>
        </is>
      </c>
      <c r="D25" s="74" t="n"/>
      <c r="E25" s="74" t="n"/>
      <c r="F25" s="74" t="b">
        <v>1</v>
      </c>
      <c r="G25" s="74" t="b">
        <v>1</v>
      </c>
      <c r="H25" s="74" t="inlineStr">
        <is>
          <t>MCovGso</t>
        </is>
      </c>
      <c r="J25" s="22" t="b">
        <v>1</v>
      </c>
      <c r="K25" s="22" t="b">
        <v>1</v>
      </c>
    </row>
    <row r="26">
      <c r="B26" s="74" t="inlineStr">
        <is>
          <t>Apply tax to diesel?</t>
        </is>
      </c>
      <c r="C26" s="74" t="inlineStr">
        <is>
          <t>switch</t>
        </is>
      </c>
      <c r="D26" s="74" t="n"/>
      <c r="E26" s="74" t="n"/>
      <c r="F26" s="74" t="b">
        <v>1</v>
      </c>
      <c r="G26" s="74" t="b">
        <v>1</v>
      </c>
      <c r="H26" s="74" t="inlineStr">
        <is>
          <t>MCovDie</t>
        </is>
      </c>
      <c r="J26" s="22" t="b">
        <v>1</v>
      </c>
      <c r="K26" s="22" t="b">
        <v>1</v>
      </c>
    </row>
    <row r="27">
      <c r="B27" s="74" t="inlineStr">
        <is>
          <t>Apply tax to LPG?</t>
        </is>
      </c>
      <c r="C27" s="74" t="inlineStr">
        <is>
          <t>switch</t>
        </is>
      </c>
      <c r="D27" s="74" t="n"/>
      <c r="E27" s="74" t="n"/>
      <c r="F27" s="74" t="b">
        <v>1</v>
      </c>
      <c r="G27" s="74" t="b">
        <v>1</v>
      </c>
      <c r="H27" s="74" t="inlineStr">
        <is>
          <t>MCovLpg</t>
        </is>
      </c>
      <c r="J27" s="22" t="b">
        <v>1</v>
      </c>
      <c r="K27" s="22" t="b">
        <v>1</v>
      </c>
    </row>
    <row r="28">
      <c r="B28" s="74" t="inlineStr">
        <is>
          <t>Apply tax to kerosene?</t>
        </is>
      </c>
      <c r="C28" s="74" t="inlineStr">
        <is>
          <t>switch</t>
        </is>
      </c>
      <c r="D28" s="74" t="n"/>
      <c r="E28" s="74" t="n"/>
      <c r="F28" s="74" t="b">
        <v>1</v>
      </c>
      <c r="G28" s="74" t="b">
        <v>1</v>
      </c>
      <c r="H28" s="74" t="inlineStr">
        <is>
          <t>MCovKer</t>
        </is>
      </c>
      <c r="J28" s="22" t="b">
        <v>1</v>
      </c>
      <c r="K28" s="22" t="b">
        <v>1</v>
      </c>
    </row>
    <row r="29">
      <c r="B29" s="74" t="inlineStr">
        <is>
          <t>Apply tax to non-road oil products?</t>
        </is>
      </c>
      <c r="C29" s="74" t="inlineStr">
        <is>
          <t>switch</t>
        </is>
      </c>
      <c r="D29" s="74" t="n"/>
      <c r="E29" s="74" t="n"/>
      <c r="F29" s="74" t="b">
        <v>1</v>
      </c>
      <c r="G29" s="74" t="b">
        <v>1</v>
      </c>
      <c r="H29" s="74" t="inlineStr">
        <is>
          <t>MCovOop</t>
        </is>
      </c>
      <c r="J29" s="22" t="b">
        <v>1</v>
      </c>
      <c r="K29" s="22" t="b">
        <v>1</v>
      </c>
    </row>
    <row r="30">
      <c r="B30" s="72" t="inlineStr">
        <is>
          <t>Carbon pricing: sector coverage</t>
        </is>
      </c>
    </row>
    <row r="31">
      <c r="B31" s="74" t="inlineStr">
        <is>
          <t>Apply tax to power sector?</t>
        </is>
      </c>
      <c r="C31" s="74" t="inlineStr">
        <is>
          <t>switch</t>
        </is>
      </c>
      <c r="D31" s="74" t="n"/>
      <c r="E31" s="74" t="n"/>
      <c r="F31" s="74" t="b">
        <v>1</v>
      </c>
      <c r="G31" s="74" t="b">
        <v>1</v>
      </c>
      <c r="H31" s="74" t="inlineStr">
        <is>
          <t>MCovPow</t>
        </is>
      </c>
      <c r="J31" s="22" t="b">
        <v>1</v>
      </c>
      <c r="K31" s="22" t="b">
        <v>1</v>
      </c>
    </row>
    <row r="32">
      <c r="B32" s="74" t="inlineStr">
        <is>
          <t>Apply tax to road transportation?</t>
        </is>
      </c>
      <c r="C32" s="74" t="inlineStr">
        <is>
          <t>switch</t>
        </is>
      </c>
      <c r="D32" s="74" t="n"/>
      <c r="E32" s="74" t="n"/>
      <c r="F32" s="74" t="b">
        <v>1</v>
      </c>
      <c r="G32" s="74" t="b">
        <v>1</v>
      </c>
      <c r="H32" s="74" t="inlineStr">
        <is>
          <t>MCovRod</t>
        </is>
      </c>
      <c r="J32" s="22" t="b">
        <v>1</v>
      </c>
      <c r="K32" s="22" t="b">
        <v>1</v>
      </c>
    </row>
    <row r="33">
      <c r="B33" s="74" t="inlineStr">
        <is>
          <t>Apply tax to rail transportation?</t>
        </is>
      </c>
      <c r="C33" s="74" t="inlineStr">
        <is>
          <t>switch</t>
        </is>
      </c>
      <c r="D33" s="74" t="n"/>
      <c r="E33" s="74" t="n"/>
      <c r="F33" s="74" t="b">
        <v>1</v>
      </c>
      <c r="G33" s="74" t="b">
        <v>1</v>
      </c>
      <c r="H33" s="74" t="inlineStr">
        <is>
          <t>MCovRal</t>
        </is>
      </c>
      <c r="J33" s="22" t="b">
        <v>1</v>
      </c>
      <c r="K33" s="22" t="b">
        <v>1</v>
      </c>
    </row>
    <row r="34">
      <c r="B34" s="74" t="inlineStr">
        <is>
          <t>Apply tax to domestic aviation?</t>
        </is>
      </c>
      <c r="C34" s="74" t="inlineStr">
        <is>
          <t>switch</t>
        </is>
      </c>
      <c r="D34" s="74" t="n"/>
      <c r="E34" s="74" t="n"/>
      <c r="F34" s="74" t="b">
        <v>1</v>
      </c>
      <c r="G34" s="74" t="b">
        <v>1</v>
      </c>
      <c r="H34" s="74" t="inlineStr">
        <is>
          <t>MCovAvi</t>
        </is>
      </c>
      <c r="J34" s="22" t="b">
        <v>1</v>
      </c>
      <c r="K34" s="22" t="b">
        <v>1</v>
      </c>
    </row>
    <row r="35">
      <c r="B35" s="74" t="inlineStr">
        <is>
          <t>Apply tax to domestic shipping?</t>
        </is>
      </c>
      <c r="C35" s="74" t="inlineStr">
        <is>
          <t>switch</t>
        </is>
      </c>
      <c r="D35" s="74" t="n"/>
      <c r="E35" s="74" t="n"/>
      <c r="F35" s="74" t="b">
        <v>1</v>
      </c>
      <c r="G35" s="74" t="b">
        <v>1</v>
      </c>
      <c r="H35" s="74" t="inlineStr">
        <is>
          <t>MCovNav</t>
        </is>
      </c>
      <c r="J35" s="22" t="b">
        <v>1</v>
      </c>
      <c r="K35" s="22" t="b">
        <v>1</v>
      </c>
    </row>
    <row r="36">
      <c r="B36" s="74" t="inlineStr">
        <is>
          <t>Apply tax to residential sector?</t>
        </is>
      </c>
      <c r="C36" s="74" t="inlineStr">
        <is>
          <t>switch</t>
        </is>
      </c>
      <c r="D36" s="74" t="n"/>
      <c r="E36" s="74" t="n"/>
      <c r="F36" s="74" t="b">
        <v>1</v>
      </c>
      <c r="G36" s="74" t="b">
        <v>1</v>
      </c>
      <c r="H36" s="74" t="inlineStr">
        <is>
          <t>MCovRes</t>
        </is>
      </c>
      <c r="J36" s="22" t="b">
        <v>1</v>
      </c>
      <c r="K36" s="22" t="b">
        <v>1</v>
      </c>
    </row>
    <row r="37">
      <c r="B37" s="74" t="inlineStr">
        <is>
          <t>Apply tax to food &amp; forestry?</t>
        </is>
      </c>
      <c r="C37" s="74" t="inlineStr">
        <is>
          <t>switch</t>
        </is>
      </c>
      <c r="D37" s="74" t="n"/>
      <c r="E37" s="74" t="n"/>
      <c r="F37" s="74" t="b">
        <v>1</v>
      </c>
      <c r="G37" s="74" t="b">
        <v>1</v>
      </c>
      <c r="H37" s="74" t="inlineStr">
        <is>
          <t>MCovFoo</t>
        </is>
      </c>
      <c r="J37" s="22" t="b">
        <v>1</v>
      </c>
      <c r="K37" s="22" t="b">
        <v>1</v>
      </c>
    </row>
    <row r="38">
      <c r="B38" s="74" t="inlineStr">
        <is>
          <t>Apply tax to services (private / public)?</t>
        </is>
      </c>
      <c r="C38" s="74" t="inlineStr">
        <is>
          <t>switch</t>
        </is>
      </c>
      <c r="D38" s="74" t="n"/>
      <c r="E38" s="74" t="n"/>
      <c r="F38" s="74" t="b">
        <v>1</v>
      </c>
      <c r="G38" s="74" t="b">
        <v>1</v>
      </c>
      <c r="H38" s="74" t="inlineStr">
        <is>
          <t>MCovSrv</t>
        </is>
      </c>
      <c r="J38" s="22" t="b">
        <v>1</v>
      </c>
      <c r="K38" s="22" t="b">
        <v>1</v>
      </c>
    </row>
    <row r="39">
      <c r="B39" s="74" t="inlineStr">
        <is>
          <t>Apply tax to mining &amp; chemicals?</t>
        </is>
      </c>
      <c r="C39" s="74" t="inlineStr">
        <is>
          <t>switch</t>
        </is>
      </c>
      <c r="D39" s="74" t="n"/>
      <c r="E39" s="74" t="n"/>
      <c r="F39" s="74" t="b">
        <v>1</v>
      </c>
      <c r="G39" s="74" t="b">
        <v>1</v>
      </c>
      <c r="H39" s="74" t="inlineStr">
        <is>
          <t>MCovMch</t>
        </is>
      </c>
      <c r="J39" s="22" t="b">
        <v>1</v>
      </c>
      <c r="K39" s="22" t="b">
        <v>1</v>
      </c>
    </row>
    <row r="40">
      <c r="B40" s="74" t="inlineStr">
        <is>
          <t>Apply tax to iron and steel?</t>
        </is>
      </c>
      <c r="C40" s="74" t="inlineStr">
        <is>
          <t>switch</t>
        </is>
      </c>
      <c r="D40" s="74" t="n"/>
      <c r="E40" s="74" t="n"/>
      <c r="F40" s="74" t="b">
        <v>1</v>
      </c>
      <c r="G40" s="74" t="b">
        <v>1</v>
      </c>
      <c r="H40" s="74" t="inlineStr">
        <is>
          <t>MCovIrn</t>
        </is>
      </c>
      <c r="J40" s="22" t="b">
        <v>1</v>
      </c>
      <c r="K40" s="22" t="b">
        <v>1</v>
      </c>
    </row>
    <row r="41">
      <c r="B41" s="74" t="inlineStr">
        <is>
          <t>Apply tax to non-ferrous metals?</t>
        </is>
      </c>
      <c r="C41" s="74" t="inlineStr">
        <is>
          <t>switch</t>
        </is>
      </c>
      <c r="D41" s="74" t="n"/>
      <c r="E41" s="74" t="n"/>
      <c r="F41" s="74" t="b">
        <v>1</v>
      </c>
      <c r="G41" s="74" t="b">
        <v>1</v>
      </c>
      <c r="H41" s="74" t="inlineStr">
        <is>
          <t>MCovNfm</t>
        </is>
      </c>
      <c r="J41" s="22" t="b">
        <v>1</v>
      </c>
      <c r="K41" s="22" t="b">
        <v>1</v>
      </c>
    </row>
    <row r="42">
      <c r="B42" s="74" t="inlineStr">
        <is>
          <t>Apply tax to machinery?</t>
        </is>
      </c>
      <c r="C42" s="74" t="inlineStr">
        <is>
          <t>switch</t>
        </is>
      </c>
      <c r="D42" s="74" t="n"/>
      <c r="E42" s="74" t="n"/>
      <c r="F42" s="74" t="b">
        <v>1</v>
      </c>
      <c r="G42" s="74" t="b">
        <v>1</v>
      </c>
      <c r="H42" s="74" t="inlineStr">
        <is>
          <t>MCovMac</t>
        </is>
      </c>
      <c r="J42" s="22" t="b">
        <v>1</v>
      </c>
      <c r="K42" s="22" t="b">
        <v>1</v>
      </c>
    </row>
    <row r="43">
      <c r="B43" s="74" t="inlineStr">
        <is>
          <t>Apply tax to cement?</t>
        </is>
      </c>
      <c r="C43" s="74" t="inlineStr">
        <is>
          <t>switch</t>
        </is>
      </c>
      <c r="D43" s="74" t="n"/>
      <c r="E43" s="74" t="n"/>
      <c r="F43" s="74" t="b">
        <v>1</v>
      </c>
      <c r="G43" s="74" t="b">
        <v>1</v>
      </c>
      <c r="H43" s="74" t="inlineStr">
        <is>
          <t>MCovCem</t>
        </is>
      </c>
      <c r="J43" s="22" t="b">
        <v>1</v>
      </c>
      <c r="K43" s="22" t="b">
        <v>1</v>
      </c>
    </row>
    <row r="44">
      <c r="B44" s="74" t="inlineStr">
        <is>
          <t>Apply tax to other manucfacturing?</t>
        </is>
      </c>
      <c r="C44" s="74" t="inlineStr">
        <is>
          <t>switch</t>
        </is>
      </c>
      <c r="D44" s="74" t="n"/>
      <c r="E44" s="74" t="n"/>
      <c r="F44" s="74" t="b">
        <v>1</v>
      </c>
      <c r="G44" s="74" t="b">
        <v>1</v>
      </c>
      <c r="H44" s="74" t="inlineStr">
        <is>
          <t>MCovOmn</t>
        </is>
      </c>
      <c r="J44" s="22" t="b">
        <v>1</v>
      </c>
      <c r="K44" s="22" t="b">
        <v>1</v>
      </c>
    </row>
    <row r="45">
      <c r="B45" s="74" t="inlineStr">
        <is>
          <t>Apply tax to construction?</t>
        </is>
      </c>
      <c r="C45" s="74" t="inlineStr">
        <is>
          <t>switch</t>
        </is>
      </c>
      <c r="D45" s="74" t="n"/>
      <c r="E45" s="74" t="n"/>
      <c r="F45" s="74" t="b">
        <v>1</v>
      </c>
      <c r="G45" s="74" t="b">
        <v>1</v>
      </c>
      <c r="H45" s="74" t="inlineStr">
        <is>
          <t>MCovCst</t>
        </is>
      </c>
      <c r="J45" s="22" t="b">
        <v>1</v>
      </c>
      <c r="K45" s="22" t="b">
        <v>1</v>
      </c>
    </row>
    <row r="46">
      <c r="B46" s="74" t="inlineStr">
        <is>
          <t>Apply tax to fuel transformation?</t>
        </is>
      </c>
      <c r="C46" s="74" t="inlineStr">
        <is>
          <t>switch</t>
        </is>
      </c>
      <c r="D46" s="74" t="n"/>
      <c r="E46" s="74" t="n"/>
      <c r="F46" s="74" t="b">
        <v>1</v>
      </c>
      <c r="G46" s="74" t="b">
        <v>1</v>
      </c>
      <c r="H46" s="74" t="inlineStr">
        <is>
          <t>MCovFtr</t>
        </is>
      </c>
      <c r="J46" s="22" t="b">
        <v>1</v>
      </c>
      <c r="K46" s="22" t="b">
        <v>1</v>
      </c>
    </row>
    <row r="47">
      <c r="B47" s="74" t="inlineStr">
        <is>
          <t>Apply tax to other energy use?</t>
        </is>
      </c>
      <c r="C47" s="74" t="inlineStr">
        <is>
          <t>switch</t>
        </is>
      </c>
      <c r="D47" s="74" t="n"/>
      <c r="E47" s="74" t="n"/>
      <c r="F47" s="74" t="b">
        <v>1</v>
      </c>
      <c r="G47" s="74" t="b">
        <v>1</v>
      </c>
      <c r="H47" s="74" t="inlineStr">
        <is>
          <t>MCovOen</t>
        </is>
      </c>
      <c r="J47" s="75" t="b">
        <v>0</v>
      </c>
      <c r="K47" s="75" t="b">
        <v>0</v>
      </c>
    </row>
    <row r="48">
      <c r="B48" s="72" t="inlineStr">
        <is>
          <t>Exemptions phaseout</t>
        </is>
      </c>
    </row>
    <row r="49">
      <c r="B49" s="74" t="inlineStr">
        <is>
          <t>Apply exemption phaseout?</t>
        </is>
      </c>
      <c r="C49" s="74" t="inlineStr">
        <is>
          <t>switch</t>
        </is>
      </c>
      <c r="D49" s="74" t="n"/>
      <c r="E49" s="74" t="n"/>
      <c r="F49" s="74" t="b">
        <v>0</v>
      </c>
      <c r="G49" s="74" t="b">
        <v>0</v>
      </c>
      <c r="H49" s="74" t="inlineStr">
        <is>
          <t>ExemptPhaseout</t>
        </is>
      </c>
      <c r="J49" s="22" t="b">
        <v>0</v>
      </c>
      <c r="K49" s="22" t="b">
        <v>0</v>
      </c>
    </row>
    <row r="50">
      <c r="B50" s="74" t="inlineStr">
        <is>
          <t>Year to start exemption phaseout (if applicable)</t>
        </is>
      </c>
      <c r="C50" s="74" t="inlineStr">
        <is>
          <t>year</t>
        </is>
      </c>
      <c r="D50" s="74" t="n"/>
      <c r="E50" s="74" t="n"/>
      <c r="F50" s="74" t="n">
        <v>2027</v>
      </c>
      <c r="G50" s="74" t="n">
        <v>2027</v>
      </c>
      <c r="H50" s="74" t="inlineStr">
        <is>
          <t>YearPha</t>
        </is>
      </c>
      <c r="J50" s="22" t="n">
        <v>2027</v>
      </c>
      <c r="K50" s="22" t="n">
        <v>2027</v>
      </c>
    </row>
    <row r="51">
      <c r="B51" s="74" t="inlineStr">
        <is>
          <t>Period to reach full exemption phaseout (if applicable)</t>
        </is>
      </c>
      <c r="C51" s="74" t="inlineStr">
        <is>
          <t>year</t>
        </is>
      </c>
      <c r="D51" s="74" t="n"/>
      <c r="E51" s="74" t="n"/>
      <c r="F51" s="74" t="n">
        <v>5</v>
      </c>
      <c r="G51" s="74" t="n">
        <v>5</v>
      </c>
      <c r="H51" s="74" t="inlineStr">
        <is>
          <t>ExemptPhaseoutPeriod</t>
        </is>
      </c>
      <c r="J51" s="22" t="n">
        <v>5</v>
      </c>
      <c r="K51" s="22" t="n">
        <v>5</v>
      </c>
    </row>
    <row r="52">
      <c r="B52" s="72" t="inlineStr">
        <is>
          <t>Feebates: Starting and End Date</t>
        </is>
      </c>
    </row>
    <row r="53">
      <c r="B53" s="74" t="inlineStr">
        <is>
          <t>Start date</t>
        </is>
      </c>
      <c r="C53" s="74" t="n"/>
      <c r="D53" s="74" t="n"/>
      <c r="E53" s="74" t="n"/>
      <c r="F53" s="74" t="n">
        <v>2027</v>
      </c>
      <c r="G53" s="74" t="n">
        <v>2027</v>
      </c>
      <c r="H53" s="74" t="inlineStr">
        <is>
          <t>D_FeebateIntro</t>
        </is>
      </c>
      <c r="J53" s="22" t="n">
        <v>2027</v>
      </c>
      <c r="K53" s="22" t="n">
        <v>2027</v>
      </c>
    </row>
    <row r="54">
      <c r="B54" s="74" t="inlineStr">
        <is>
          <t>Target date</t>
        </is>
      </c>
      <c r="C54" s="74" t="n"/>
      <c r="D54" s="74" t="n"/>
      <c r="E54" s="74" t="n"/>
      <c r="F54" s="74" t="n">
        <v>2035</v>
      </c>
      <c r="G54" s="74" t="n">
        <v>2035</v>
      </c>
      <c r="H54" s="74" t="inlineStr">
        <is>
          <t>D_FeebateOutro</t>
        </is>
      </c>
      <c r="J54" s="22" t="n">
        <v>2035</v>
      </c>
      <c r="K54" s="22" t="n">
        <v>2035</v>
      </c>
    </row>
    <row r="55">
      <c r="B55" s="72" t="inlineStr">
        <is>
          <t>Feebates: Feebate starting rate</t>
        </is>
      </c>
    </row>
    <row r="56">
      <c r="B56" s="74" t="inlineStr">
        <is>
          <t>Power sector</t>
        </is>
      </c>
      <c r="C56" s="74" t="inlineStr">
        <is>
          <t>USD/tCO2</t>
        </is>
      </c>
      <c r="D56" s="74" t="n"/>
      <c r="E56" s="74" t="n"/>
      <c r="F56" s="74" t="n">
        <v>0</v>
      </c>
      <c r="G56" s="74" t="n">
        <v>0</v>
      </c>
      <c r="H56" s="74" t="inlineStr">
        <is>
          <t>D_Feb_Level_Start_Pow</t>
        </is>
      </c>
      <c r="J56" s="22" t="n">
        <v>0</v>
      </c>
      <c r="K56" s="22" t="n">
        <v>0</v>
      </c>
    </row>
    <row r="57">
      <c r="B57" s="74" t="inlineStr">
        <is>
          <t>Transport</t>
        </is>
      </c>
      <c r="C57" s="74" t="inlineStr">
        <is>
          <t>USD/tCO2</t>
        </is>
      </c>
      <c r="D57" s="74" t="n"/>
      <c r="E57" s="74" t="n"/>
      <c r="F57" s="74" t="n">
        <v>0</v>
      </c>
      <c r="G57" s="74" t="n">
        <v>0</v>
      </c>
      <c r="H57" s="74" t="inlineStr">
        <is>
          <t>D_Feb_Level_Start_Trans</t>
        </is>
      </c>
      <c r="J57" s="22" t="n">
        <v>0</v>
      </c>
      <c r="K57" s="22" t="n">
        <v>0</v>
      </c>
    </row>
    <row r="58">
      <c r="B58" s="74" t="inlineStr">
        <is>
          <t>Residential</t>
        </is>
      </c>
      <c r="C58" s="74" t="inlineStr">
        <is>
          <t>USD/tCO2</t>
        </is>
      </c>
      <c r="D58" s="74" t="n"/>
      <c r="E58" s="74" t="n"/>
      <c r="F58" s="74" t="n">
        <v>0</v>
      </c>
      <c r="G58" s="74" t="n">
        <v>0</v>
      </c>
      <c r="H58" s="74" t="inlineStr">
        <is>
          <t>D_Feb_Level_Start_Res</t>
        </is>
      </c>
      <c r="J58" s="22" t="n">
        <v>0</v>
      </c>
      <c r="K58" s="22" t="n">
        <v>0</v>
      </c>
    </row>
    <row r="59">
      <c r="B59" s="74" t="inlineStr">
        <is>
          <t>Industry</t>
        </is>
      </c>
      <c r="C59" s="74" t="inlineStr">
        <is>
          <t>USD/tCO2</t>
        </is>
      </c>
      <c r="D59" s="74" t="n"/>
      <c r="E59" s="74" t="n"/>
      <c r="F59" s="74" t="n">
        <v>0</v>
      </c>
      <c r="G59" s="74" t="n">
        <v>0</v>
      </c>
      <c r="H59" s="74" t="inlineStr">
        <is>
          <t>D_Feb_Level_Start_Ind</t>
        </is>
      </c>
      <c r="J59" s="22" t="n">
        <v>0</v>
      </c>
      <c r="K59" s="22" t="n">
        <v>0</v>
      </c>
    </row>
    <row r="60">
      <c r="B60" s="72" t="inlineStr">
        <is>
          <t>Feebates: Feebate target rate</t>
        </is>
      </c>
    </row>
    <row r="61">
      <c r="B61" s="74" t="inlineStr">
        <is>
          <t>Power sector</t>
        </is>
      </c>
      <c r="C61" s="74" t="inlineStr">
        <is>
          <t>USD/tCO2</t>
        </is>
      </c>
      <c r="D61" s="74" t="n"/>
      <c r="E61" s="74" t="n"/>
      <c r="F61" s="74" t="n">
        <v>0</v>
      </c>
      <c r="G61" s="74" t="n">
        <v>0</v>
      </c>
      <c r="H61" s="74" t="inlineStr">
        <is>
          <t>D_Feb_Level_Target_Pow</t>
        </is>
      </c>
      <c r="J61" s="22" t="n">
        <v>0</v>
      </c>
      <c r="K61" s="22" t="n">
        <v>0</v>
      </c>
    </row>
    <row r="62">
      <c r="B62" s="74" t="inlineStr">
        <is>
          <t>Transport</t>
        </is>
      </c>
      <c r="C62" s="74" t="inlineStr">
        <is>
          <t>USD/tCO2</t>
        </is>
      </c>
      <c r="D62" s="74" t="n"/>
      <c r="E62" s="74" t="n"/>
      <c r="F62" s="74" t="n">
        <v>0</v>
      </c>
      <c r="G62" s="74" t="n">
        <v>0</v>
      </c>
      <c r="H62" s="74" t="inlineStr">
        <is>
          <t>D_Feb_Level_Target_Trans</t>
        </is>
      </c>
      <c r="J62" s="22" t="n">
        <v>0</v>
      </c>
      <c r="K62" s="22" t="n">
        <v>0</v>
      </c>
    </row>
    <row r="63">
      <c r="B63" s="74" t="inlineStr">
        <is>
          <t>Residential</t>
        </is>
      </c>
      <c r="C63" s="74" t="inlineStr">
        <is>
          <t>USD/tCO2</t>
        </is>
      </c>
      <c r="D63" s="74" t="n"/>
      <c r="E63" s="74" t="n"/>
      <c r="F63" s="74" t="n">
        <v>0</v>
      </c>
      <c r="G63" s="74" t="n">
        <v>0</v>
      </c>
      <c r="H63" s="74" t="inlineStr">
        <is>
          <t>D_Feb_Level_Target_Res</t>
        </is>
      </c>
      <c r="J63" s="22" t="n">
        <v>0</v>
      </c>
      <c r="K63" s="22" t="n">
        <v>0</v>
      </c>
    </row>
    <row r="64">
      <c r="B64" s="74" t="inlineStr">
        <is>
          <t>Industry</t>
        </is>
      </c>
      <c r="C64" s="74" t="inlineStr">
        <is>
          <t>USD/tCO2</t>
        </is>
      </c>
      <c r="D64" s="74" t="n"/>
      <c r="E64" s="74" t="n"/>
      <c r="F64" s="74" t="n">
        <v>0</v>
      </c>
      <c r="G64" s="74" t="n">
        <v>0</v>
      </c>
      <c r="H64" s="74" t="inlineStr">
        <is>
          <t>D_Feb_Level_Target_Ind</t>
        </is>
      </c>
      <c r="J64" s="22" t="n">
        <v>0</v>
      </c>
      <c r="K64" s="22" t="n">
        <v>0</v>
      </c>
    </row>
    <row r="65">
      <c r="B65" s="72" t="inlineStr">
        <is>
          <t>Feebates sector coverage</t>
        </is>
      </c>
    </row>
    <row r="66">
      <c r="B66" s="74" t="inlineStr">
        <is>
          <t>Apply tax to power sector?</t>
        </is>
      </c>
      <c r="C66" s="74" t="inlineStr">
        <is>
          <t>switch</t>
        </is>
      </c>
      <c r="D66" s="74" t="n"/>
      <c r="E66" s="74" t="n"/>
      <c r="F66" s="74" t="b">
        <v>0</v>
      </c>
      <c r="G66" s="74" t="b">
        <v>1</v>
      </c>
      <c r="H66" s="74" t="n"/>
      <c r="J66" s="22" t="b">
        <v>0</v>
      </c>
      <c r="K66" s="22" t="b">
        <v>0</v>
      </c>
    </row>
    <row r="67">
      <c r="B67" s="74" t="inlineStr">
        <is>
          <t>Apply tax to road transportation?</t>
        </is>
      </c>
      <c r="C67" s="74" t="n"/>
      <c r="D67" s="74" t="n"/>
      <c r="E67" s="74" t="n"/>
      <c r="F67" s="74" t="b">
        <v>0</v>
      </c>
      <c r="G67" s="74" t="b">
        <v>0</v>
      </c>
      <c r="H67" s="74" t="n"/>
      <c r="J67" s="22" t="b">
        <v>0</v>
      </c>
      <c r="K67" s="22" t="b">
        <v>0</v>
      </c>
    </row>
    <row r="68">
      <c r="B68" s="74" t="inlineStr">
        <is>
          <t>Apply tax to rail transportation?</t>
        </is>
      </c>
      <c r="C68" s="74" t="n"/>
      <c r="D68" s="74" t="n"/>
      <c r="E68" s="74" t="n"/>
      <c r="F68" s="74" t="b">
        <v>0</v>
      </c>
      <c r="G68" s="74" t="b">
        <v>0</v>
      </c>
      <c r="H68" s="74" t="n"/>
      <c r="J68" s="22" t="b">
        <v>0</v>
      </c>
      <c r="K68" s="22" t="b">
        <v>0</v>
      </c>
    </row>
    <row r="69">
      <c r="B69" s="74" t="inlineStr">
        <is>
          <t>Apply tax to domestic aviation?</t>
        </is>
      </c>
      <c r="C69" s="74" t="n"/>
      <c r="D69" s="74" t="n"/>
      <c r="E69" s="74" t="n"/>
      <c r="F69" s="74" t="b">
        <v>0</v>
      </c>
      <c r="G69" s="74" t="b">
        <v>0</v>
      </c>
      <c r="H69" s="74" t="n"/>
      <c r="J69" s="22" t="b">
        <v>0</v>
      </c>
      <c r="K69" s="22" t="b">
        <v>0</v>
      </c>
    </row>
    <row r="70">
      <c r="B70" s="74" t="inlineStr">
        <is>
          <t>Apply tax to domestic shipping?</t>
        </is>
      </c>
      <c r="C70" s="74" t="n"/>
      <c r="D70" s="74" t="n"/>
      <c r="E70" s="74" t="n"/>
      <c r="F70" s="74" t="b">
        <v>0</v>
      </c>
      <c r="G70" s="74" t="b">
        <v>0</v>
      </c>
      <c r="H70" s="74" t="n"/>
      <c r="J70" s="22" t="b">
        <v>0</v>
      </c>
      <c r="K70" s="22" t="b">
        <v>0</v>
      </c>
    </row>
    <row r="71">
      <c r="B71" s="74" t="inlineStr">
        <is>
          <t>Apply tax to residential sector?</t>
        </is>
      </c>
      <c r="C71" s="74" t="inlineStr">
        <is>
          <t>switch</t>
        </is>
      </c>
      <c r="D71" s="74" t="n"/>
      <c r="E71" s="74" t="n"/>
      <c r="F71" s="74" t="b">
        <v>0</v>
      </c>
      <c r="G71" s="74" t="b">
        <v>1</v>
      </c>
      <c r="H71" s="74" t="n"/>
      <c r="J71" s="22" t="b">
        <v>0</v>
      </c>
      <c r="K71" s="22" t="b">
        <v>0</v>
      </c>
    </row>
    <row r="72">
      <c r="B72" s="74" t="inlineStr">
        <is>
          <t>Apply tax to food &amp; forestry?</t>
        </is>
      </c>
      <c r="C72" s="74" t="n"/>
      <c r="D72" s="74" t="n"/>
      <c r="E72" s="74" t="n"/>
      <c r="F72" s="74" t="b">
        <v>0</v>
      </c>
      <c r="G72" s="74" t="b">
        <v>1</v>
      </c>
      <c r="H72" s="74" t="n"/>
      <c r="J72" s="22" t="b">
        <v>0</v>
      </c>
      <c r="K72" s="22" t="b">
        <v>0</v>
      </c>
    </row>
    <row r="73">
      <c r="B73" s="74" t="inlineStr">
        <is>
          <t>Apply tax to services (private / public)?</t>
        </is>
      </c>
      <c r="C73" s="74" t="n"/>
      <c r="D73" s="74" t="n"/>
      <c r="E73" s="74" t="n"/>
      <c r="F73" s="74" t="b">
        <v>0</v>
      </c>
      <c r="G73" s="74" t="b">
        <v>1</v>
      </c>
      <c r="H73" s="74" t="n"/>
      <c r="J73" s="22" t="b">
        <v>0</v>
      </c>
      <c r="K73" s="22" t="b">
        <v>0</v>
      </c>
    </row>
    <row r="74">
      <c r="B74" s="74" t="inlineStr">
        <is>
          <t>Apply tax to mining &amp; chemicals?</t>
        </is>
      </c>
      <c r="C74" s="74" t="n"/>
      <c r="D74" s="74" t="n"/>
      <c r="E74" s="74" t="n"/>
      <c r="F74" s="74" t="b">
        <v>1</v>
      </c>
      <c r="G74" s="74" t="b">
        <v>1</v>
      </c>
      <c r="H74" s="74" t="n"/>
      <c r="J74" s="22" t="b">
        <v>1</v>
      </c>
      <c r="K74" s="22" t="b">
        <v>1</v>
      </c>
    </row>
    <row r="75">
      <c r="B75" s="74" t="inlineStr">
        <is>
          <t>Apply tax to iron and steel?</t>
        </is>
      </c>
      <c r="C75" s="74" t="n"/>
      <c r="D75" s="74" t="n"/>
      <c r="E75" s="74" t="n"/>
      <c r="F75" s="74" t="b">
        <v>0</v>
      </c>
      <c r="G75" s="74" t="b">
        <v>1</v>
      </c>
      <c r="H75" s="74" t="n"/>
      <c r="J75" s="22" t="b">
        <v>0</v>
      </c>
      <c r="K75" s="22" t="b">
        <v>0</v>
      </c>
    </row>
    <row r="76">
      <c r="B76" s="74" t="inlineStr">
        <is>
          <t>Apply tax to non-ferrous metals?</t>
        </is>
      </c>
      <c r="C76" s="74" t="n"/>
      <c r="D76" s="74" t="n"/>
      <c r="E76" s="74" t="n"/>
      <c r="F76" s="74" t="b">
        <v>1</v>
      </c>
      <c r="G76" s="74" t="b">
        <v>1</v>
      </c>
      <c r="H76" s="74" t="n"/>
      <c r="J76" s="22" t="b">
        <v>1</v>
      </c>
      <c r="K76" s="22" t="b">
        <v>1</v>
      </c>
    </row>
    <row r="77">
      <c r="B77" s="74" t="inlineStr">
        <is>
          <t>Apply tax to machinery?</t>
        </is>
      </c>
      <c r="C77" s="74" t="n"/>
      <c r="D77" s="74" t="n"/>
      <c r="E77" s="74" t="n"/>
      <c r="F77" s="74" t="b">
        <v>1</v>
      </c>
      <c r="G77" s="74" t="b">
        <v>1</v>
      </c>
      <c r="H77" s="74" t="n"/>
      <c r="J77" s="22" t="b">
        <v>1</v>
      </c>
      <c r="K77" s="22" t="b">
        <v>1</v>
      </c>
    </row>
    <row r="78">
      <c r="B78" s="74" t="inlineStr">
        <is>
          <t>Apply tax to cement?</t>
        </is>
      </c>
      <c r="C78" s="74" t="n"/>
      <c r="D78" s="74" t="n"/>
      <c r="E78" s="74" t="n"/>
      <c r="F78" s="74" t="b">
        <v>1</v>
      </c>
      <c r="G78" s="74" t="b">
        <v>1</v>
      </c>
      <c r="H78" s="74" t="n"/>
      <c r="J78" s="22" t="b">
        <v>1</v>
      </c>
      <c r="K78" s="22" t="b">
        <v>1</v>
      </c>
    </row>
    <row r="79">
      <c r="B79" s="74" t="inlineStr">
        <is>
          <t>Apply tax to other manucfacturing?</t>
        </is>
      </c>
      <c r="C79" s="74" t="n"/>
      <c r="D79" s="74" t="n"/>
      <c r="E79" s="74" t="n"/>
      <c r="F79" s="74" t="b">
        <v>1</v>
      </c>
      <c r="G79" s="74" t="b">
        <v>1</v>
      </c>
      <c r="H79" s="74" t="n"/>
      <c r="J79" s="22" t="b">
        <v>1</v>
      </c>
      <c r="K79" s="22" t="b">
        <v>1</v>
      </c>
    </row>
    <row r="80">
      <c r="B80" s="74" t="inlineStr">
        <is>
          <t>Apply tax to construction?</t>
        </is>
      </c>
      <c r="C80" s="74" t="n"/>
      <c r="D80" s="74" t="n"/>
      <c r="E80" s="74" t="n"/>
      <c r="F80" s="74" t="b">
        <v>1</v>
      </c>
      <c r="G80" s="74" t="b">
        <v>1</v>
      </c>
      <c r="H80" s="74" t="n"/>
      <c r="J80" s="22" t="b">
        <v>1</v>
      </c>
      <c r="K80" s="22" t="b">
        <v>1</v>
      </c>
    </row>
    <row r="81">
      <c r="B81" s="74" t="inlineStr">
        <is>
          <t>Apply tax to fuel transformation?</t>
        </is>
      </c>
      <c r="C81" s="74" t="n"/>
      <c r="D81" s="74" t="n"/>
      <c r="E81" s="74" t="n"/>
      <c r="F81" s="74" t="b">
        <v>1</v>
      </c>
      <c r="G81" s="74" t="b">
        <v>1</v>
      </c>
      <c r="H81" s="74" t="n"/>
      <c r="J81" s="22" t="b">
        <v>1</v>
      </c>
      <c r="K81" s="22" t="b">
        <v>1</v>
      </c>
    </row>
    <row r="82">
      <c r="B82" s="74" t="inlineStr">
        <is>
          <t>Apply tax to other energy use?</t>
        </is>
      </c>
      <c r="C82" s="74" t="n"/>
      <c r="D82" s="74" t="n"/>
      <c r="E82" s="74" t="n"/>
      <c r="F82" s="74" t="b">
        <v>1</v>
      </c>
      <c r="G82" s="74" t="b">
        <v>1</v>
      </c>
      <c r="H82" s="74" t="n"/>
      <c r="J82" s="22" t="b">
        <v>1</v>
      </c>
      <c r="K82" s="22" t="b">
        <v>1</v>
      </c>
    </row>
    <row r="83">
      <c r="B83" s="72" t="inlineStr">
        <is>
          <t>ETS Main Characteristics</t>
        </is>
      </c>
    </row>
    <row r="84">
      <c r="B84" s="74" t="inlineStr">
        <is>
          <t>Apply new ETS?</t>
        </is>
      </c>
      <c r="C84" s="74" t="n"/>
      <c r="D84" s="74" t="n"/>
      <c r="E84" s="74" t="n"/>
      <c r="F84" s="74" t="inlineStr">
        <is>
          <t>No</t>
        </is>
      </c>
      <c r="G84" s="74" t="inlineStr">
        <is>
          <t>No</t>
        </is>
      </c>
      <c r="H84" s="74" t="inlineStr">
        <is>
          <t>D_NewETS</t>
        </is>
      </c>
      <c r="J84" s="22" t="inlineStr">
        <is>
          <t>No</t>
        </is>
      </c>
      <c r="K84" s="22" t="inlineStr">
        <is>
          <t>No</t>
        </is>
      </c>
    </row>
    <row r="85">
      <c r="B85" s="74" t="inlineStr">
        <is>
          <t>Change Relative to Baseline in Start Year</t>
        </is>
      </c>
      <c r="C85" s="74" t="n"/>
      <c r="D85" s="74" t="n"/>
      <c r="E85" s="74" t="n"/>
      <c r="F85" s="74" t="n">
        <v>0</v>
      </c>
      <c r="G85" s="74" t="n">
        <v>0</v>
      </c>
      <c r="H85" s="74" t="inlineStr">
        <is>
          <t>D_ETSChangeRelStart</t>
        </is>
      </c>
      <c r="J85" s="22" t="n">
        <v>0</v>
      </c>
      <c r="K85" s="22" t="n">
        <v>0</v>
      </c>
    </row>
    <row r="86">
      <c r="B86" s="74" t="inlineStr">
        <is>
          <t>Change Relative to Baseline in Target Year</t>
        </is>
      </c>
      <c r="C86" s="74" t="n"/>
      <c r="D86" s="74" t="n"/>
      <c r="E86" s="74" t="n"/>
      <c r="F86" s="74" t="n">
        <v>0</v>
      </c>
      <c r="G86" s="74" t="n">
        <v>0</v>
      </c>
      <c r="H86" s="74" t="inlineStr">
        <is>
          <t>D_ETSChangeRelTarget</t>
        </is>
      </c>
      <c r="J86" s="22" t="n">
        <v>0</v>
      </c>
      <c r="K86" s="22" t="n">
        <v>0</v>
      </c>
    </row>
    <row r="87">
      <c r="B87" s="74" t="inlineStr">
        <is>
          <t>Cap continuation after target year?</t>
        </is>
      </c>
      <c r="C87" s="74" t="n"/>
      <c r="D87" s="74" t="n"/>
      <c r="E87" s="74" t="n"/>
      <c r="F87" s="74" t="inlineStr">
        <is>
          <t>Constant</t>
        </is>
      </c>
      <c r="G87" s="74" t="inlineStr">
        <is>
          <t>KeepRelativeCapConstant</t>
        </is>
      </c>
      <c r="H87" s="74" t="inlineStr">
        <is>
          <t>D_ETSCapCont</t>
        </is>
      </c>
      <c r="J87" s="22" t="inlineStr">
        <is>
          <t>Constant</t>
        </is>
      </c>
      <c r="K87" s="22" t="inlineStr">
        <is>
          <t>Constant</t>
        </is>
      </c>
    </row>
    <row r="88">
      <c r="B88" s="74" t="inlineStr">
        <is>
          <t>ETS Start Year</t>
        </is>
      </c>
      <c r="C88" s="74" t="n"/>
      <c r="D88" s="74" t="n"/>
      <c r="E88" s="74" t="n"/>
      <c r="F88" s="74" t="n">
        <v>2027</v>
      </c>
      <c r="G88" s="74" t="n">
        <v>2026</v>
      </c>
      <c r="H88" s="74" t="inlineStr">
        <is>
          <t>D_ETSIntro</t>
        </is>
      </c>
      <c r="J88" s="22" t="n">
        <v>2027</v>
      </c>
      <c r="K88" s="22" t="n">
        <v>2027</v>
      </c>
    </row>
    <row r="89">
      <c r="B89" s="74" t="inlineStr">
        <is>
          <t>ETS Target Year</t>
        </is>
      </c>
      <c r="C89" s="74" t="n"/>
      <c r="D89" s="74" t="n"/>
      <c r="E89" s="74" t="n"/>
      <c r="F89" s="74" t="n">
        <v>2035</v>
      </c>
      <c r="G89" s="74" t="n">
        <v>2035</v>
      </c>
      <c r="H89" s="74" t="inlineStr">
        <is>
          <t>D_ETSOutro</t>
        </is>
      </c>
      <c r="J89" s="22" t="n">
        <v>2035</v>
      </c>
      <c r="K89" s="22" t="n">
        <v>2035</v>
      </c>
    </row>
    <row r="90">
      <c r="B90" s="74" t="inlineStr">
        <is>
          <t>Proportion Auctioned in Starting Year</t>
        </is>
      </c>
      <c r="C90" s="74" t="n"/>
      <c r="D90" s="74" t="n"/>
      <c r="E90" s="74" t="n"/>
      <c r="F90" s="74" t="n">
        <v>0</v>
      </c>
      <c r="G90" s="74" t="n">
        <v>0</v>
      </c>
      <c r="H90" s="74" t="inlineStr">
        <is>
          <t>D_ETSAuctStart</t>
        </is>
      </c>
      <c r="J90" s="22" t="n">
        <v>0</v>
      </c>
      <c r="K90" s="22" t="n">
        <v>0</v>
      </c>
    </row>
    <row r="91">
      <c r="B91" s="74" t="inlineStr">
        <is>
          <t>Proportion Auctioned in Target Year</t>
        </is>
      </c>
      <c r="C91" s="74" t="n"/>
      <c r="D91" s="74" t="n"/>
      <c r="E91" s="74" t="n"/>
      <c r="F91" s="74" t="n">
        <v>0</v>
      </c>
      <c r="G91" s="74" t="n">
        <v>1</v>
      </c>
      <c r="H91" s="74" t="inlineStr">
        <is>
          <t>D_ETSAuctTarget</t>
        </is>
      </c>
      <c r="J91" s="22" t="n">
        <v>0</v>
      </c>
      <c r="K91" s="22" t="n">
        <v>0</v>
      </c>
    </row>
    <row r="92">
      <c r="B92" s="74" t="inlineStr">
        <is>
          <t>Auction proportion continuation after target year?</t>
        </is>
      </c>
      <c r="C92" s="74" t="n"/>
      <c r="D92" s="74" t="n"/>
      <c r="E92" s="74" t="n"/>
      <c r="F92" s="74" t="inlineStr">
        <is>
          <t>Constant</t>
        </is>
      </c>
      <c r="G92" s="74" t="inlineStr">
        <is>
          <t>Constant</t>
        </is>
      </c>
      <c r="H92" s="74" t="inlineStr">
        <is>
          <t>D_ETSAuctCont</t>
        </is>
      </c>
      <c r="J92" s="22" t="inlineStr">
        <is>
          <t>Constant</t>
        </is>
      </c>
      <c r="K92" s="22" t="inlineStr">
        <is>
          <t>Constant</t>
        </is>
      </c>
    </row>
    <row r="93">
      <c r="B93" s="74" t="inlineStr">
        <is>
          <t>Override ETS price</t>
        </is>
      </c>
      <c r="C93" s="74" t="n"/>
      <c r="D93" s="74" t="n"/>
      <c r="E93" s="74" t="n"/>
      <c r="F93" s="74" t="inlineStr">
        <is>
          <t>No</t>
        </is>
      </c>
      <c r="G93" s="74" t="inlineStr">
        <is>
          <t>No</t>
        </is>
      </c>
      <c r="H93" s="74" t="inlineStr">
        <is>
          <t>D_ETSPriceOverride</t>
        </is>
      </c>
      <c r="J93" s="22" t="inlineStr">
        <is>
          <t>No</t>
        </is>
      </c>
      <c r="K93" s="22" t="inlineStr">
        <is>
          <t>No</t>
        </is>
      </c>
    </row>
    <row r="94">
      <c r="B94" s="72" t="inlineStr">
        <is>
          <t>ETS: modelling assumptions</t>
        </is>
      </c>
    </row>
    <row r="95">
      <c r="B95" s="74" t="inlineStr">
        <is>
          <t>ETS Volatility</t>
        </is>
      </c>
      <c r="C95" s="74" t="n"/>
      <c r="D95" s="74" t="n"/>
      <c r="E95" s="74" t="n"/>
      <c r="F95" s="74" t="inlineStr">
        <is>
          <t>Medium*</t>
        </is>
      </c>
      <c r="G95" s="74" t="inlineStr">
        <is>
          <t>Medium*</t>
        </is>
      </c>
      <c r="H95" s="74" t="inlineStr">
        <is>
          <t>D_ETSVolatility</t>
        </is>
      </c>
      <c r="J95" s="22" t="inlineStr">
        <is>
          <t>Medium*</t>
        </is>
      </c>
      <c r="K95" s="22" t="inlineStr">
        <is>
          <t>Medium*</t>
        </is>
      </c>
    </row>
    <row r="96">
      <c r="B96" s="74" t="inlineStr">
        <is>
          <t>Impact of Volatility on Abatement Costs</t>
        </is>
      </c>
      <c r="C96" s="74" t="n"/>
      <c r="D96" s="74" t="n"/>
      <c r="E96" s="74" t="n"/>
      <c r="F96" s="74" t="inlineStr">
        <is>
          <t>Medium*</t>
        </is>
      </c>
      <c r="G96" s="74" t="inlineStr">
        <is>
          <t>Medium*</t>
        </is>
      </c>
      <c r="H96" s="74" t="inlineStr">
        <is>
          <t>D_ETSVolImpact</t>
        </is>
      </c>
      <c r="J96" s="22" t="inlineStr">
        <is>
          <t>Medium*</t>
        </is>
      </c>
      <c r="K96" s="22" t="inlineStr">
        <is>
          <t>Medium*</t>
        </is>
      </c>
    </row>
    <row r="97">
      <c r="B97" s="74" t="inlineStr">
        <is>
          <t>Carbon Tax Policy Risk</t>
        </is>
      </c>
      <c r="C97" s="74" t="n"/>
      <c r="D97" s="74" t="n"/>
      <c r="E97" s="74" t="n"/>
      <c r="F97" s="74" t="n">
        <v>0.2</v>
      </c>
      <c r="G97" s="74" t="n">
        <v>0.2</v>
      </c>
      <c r="H97" s="74" t="inlineStr">
        <is>
          <t>D_ETSCTRisk</t>
        </is>
      </c>
      <c r="J97" s="22" t="n">
        <v>0.2</v>
      </c>
      <c r="K97" s="22" t="n">
        <v>0.2</v>
      </c>
    </row>
    <row r="98">
      <c r="B98" s="72" t="inlineStr">
        <is>
          <t>ETS: sector coverage</t>
        </is>
      </c>
    </row>
    <row r="99">
      <c r="B99" s="74" t="inlineStr">
        <is>
          <t>power sector</t>
        </is>
      </c>
      <c r="C99" s="74" t="inlineStr">
        <is>
          <t>switch</t>
        </is>
      </c>
      <c r="D99" s="74" t="n"/>
      <c r="E99" s="74" t="n"/>
      <c r="F99" s="74" t="b">
        <v>1</v>
      </c>
      <c r="G99" s="74" t="b">
        <v>1</v>
      </c>
      <c r="H99" s="74" t="n"/>
      <c r="J99" s="22" t="b">
        <v>1</v>
      </c>
      <c r="K99" s="22" t="b">
        <v>1</v>
      </c>
    </row>
    <row r="100">
      <c r="B100" s="74" t="inlineStr">
        <is>
          <t>road transportation</t>
        </is>
      </c>
      <c r="C100" s="74" t="n"/>
      <c r="D100" s="74" t="n"/>
      <c r="E100" s="74" t="n"/>
      <c r="F100" s="74" t="b">
        <v>0</v>
      </c>
      <c r="G100" s="74" t="b">
        <v>1</v>
      </c>
      <c r="H100" s="74" t="n"/>
      <c r="J100" s="22" t="b">
        <v>0</v>
      </c>
      <c r="K100" s="22" t="b">
        <v>0</v>
      </c>
    </row>
    <row r="101">
      <c r="B101" s="74" t="inlineStr">
        <is>
          <t>rail transportation</t>
        </is>
      </c>
      <c r="C101" s="74" t="n"/>
      <c r="D101" s="74" t="n"/>
      <c r="E101" s="74" t="n"/>
      <c r="F101" s="74" t="b">
        <v>0</v>
      </c>
      <c r="G101" s="74" t="b">
        <v>1</v>
      </c>
      <c r="H101" s="74" t="n"/>
      <c r="J101" s="22" t="b">
        <v>0</v>
      </c>
      <c r="K101" s="22" t="b">
        <v>0</v>
      </c>
    </row>
    <row r="102">
      <c r="B102" s="74" t="inlineStr">
        <is>
          <t>domestic aviation</t>
        </is>
      </c>
      <c r="C102" s="74" t="n"/>
      <c r="D102" s="74" t="n"/>
      <c r="E102" s="74" t="n"/>
      <c r="F102" s="74" t="b">
        <v>0</v>
      </c>
      <c r="G102" s="74" t="b">
        <v>1</v>
      </c>
      <c r="H102" s="74" t="n"/>
      <c r="J102" s="22" t="b">
        <v>0</v>
      </c>
      <c r="K102" s="22" t="b">
        <v>0</v>
      </c>
    </row>
    <row r="103">
      <c r="B103" s="74" t="inlineStr">
        <is>
          <t>domestic shipping</t>
        </is>
      </c>
      <c r="C103" s="74" t="n"/>
      <c r="D103" s="74" t="n"/>
      <c r="E103" s="74" t="n"/>
      <c r="F103" s="74" t="b">
        <v>0</v>
      </c>
      <c r="G103" s="74" t="b">
        <v>1</v>
      </c>
      <c r="H103" s="74" t="n"/>
      <c r="J103" s="22" t="b">
        <v>0</v>
      </c>
      <c r="K103" s="22" t="b">
        <v>0</v>
      </c>
    </row>
    <row r="104">
      <c r="B104" s="74" t="inlineStr">
        <is>
          <t>residential</t>
        </is>
      </c>
      <c r="C104" s="74" t="inlineStr">
        <is>
          <t>switch</t>
        </is>
      </c>
      <c r="D104" s="74" t="n"/>
      <c r="E104" s="74" t="n"/>
      <c r="F104" s="74" t="b">
        <v>0</v>
      </c>
      <c r="G104" s="74" t="b">
        <v>1</v>
      </c>
      <c r="H104" s="74" t="n"/>
      <c r="J104" s="22" t="b">
        <v>0</v>
      </c>
      <c r="K104" s="22" t="b">
        <v>0</v>
      </c>
    </row>
    <row r="105">
      <c r="B105" s="74" t="inlineStr">
        <is>
          <t>food &amp; forestry</t>
        </is>
      </c>
      <c r="C105" s="74" t="n"/>
      <c r="D105" s="74" t="n"/>
      <c r="E105" s="74" t="n"/>
      <c r="F105" s="74" t="b">
        <v>0</v>
      </c>
      <c r="G105" s="74" t="b">
        <v>1</v>
      </c>
      <c r="H105" s="74" t="n"/>
      <c r="J105" s="22" t="b">
        <v>0</v>
      </c>
      <c r="K105" s="22" t="b">
        <v>0</v>
      </c>
    </row>
    <row r="106">
      <c r="B106" s="74" t="inlineStr">
        <is>
          <t>services (private / public)</t>
        </is>
      </c>
      <c r="C106" s="74" t="n"/>
      <c r="D106" s="74" t="n"/>
      <c r="E106" s="74" t="n"/>
      <c r="F106" s="74" t="b">
        <v>0</v>
      </c>
      <c r="G106" s="74" t="b">
        <v>1</v>
      </c>
      <c r="H106" s="74" t="n"/>
      <c r="J106" s="22" t="b">
        <v>0</v>
      </c>
      <c r="K106" s="22" t="b">
        <v>0</v>
      </c>
    </row>
    <row r="107">
      <c r="B107" s="74" t="inlineStr">
        <is>
          <t>mining &amp; chemicals</t>
        </is>
      </c>
      <c r="C107" s="74" t="n"/>
      <c r="D107" s="74" t="n"/>
      <c r="E107" s="74" t="n"/>
      <c r="F107" s="74" t="b">
        <v>1</v>
      </c>
      <c r="G107" s="74" t="b">
        <v>1</v>
      </c>
      <c r="H107" s="74" t="n"/>
      <c r="J107" s="22" t="b">
        <v>1</v>
      </c>
      <c r="K107" s="22" t="b">
        <v>1</v>
      </c>
    </row>
    <row r="108">
      <c r="B108" s="74" t="inlineStr">
        <is>
          <t>iron and steel</t>
        </is>
      </c>
      <c r="C108" s="74" t="n"/>
      <c r="D108" s="74" t="n"/>
      <c r="E108" s="74" t="n"/>
      <c r="F108" s="74" t="b">
        <v>1</v>
      </c>
      <c r="G108" s="74" t="b">
        <v>1</v>
      </c>
      <c r="H108" s="74" t="n"/>
      <c r="J108" s="22" t="b">
        <v>1</v>
      </c>
      <c r="K108" s="22" t="b">
        <v>1</v>
      </c>
    </row>
    <row r="109">
      <c r="B109" s="74" t="inlineStr">
        <is>
          <t>non-ferrous metals</t>
        </is>
      </c>
      <c r="C109" s="74" t="n"/>
      <c r="D109" s="74" t="n"/>
      <c r="E109" s="74" t="n"/>
      <c r="F109" s="74" t="b">
        <v>1</v>
      </c>
      <c r="G109" s="74" t="b">
        <v>1</v>
      </c>
      <c r="H109" s="74" t="n"/>
      <c r="J109" s="22" t="b">
        <v>1</v>
      </c>
      <c r="K109" s="22" t="b">
        <v>1</v>
      </c>
    </row>
    <row r="110">
      <c r="B110" s="74" t="inlineStr">
        <is>
          <t>machinery</t>
        </is>
      </c>
      <c r="C110" s="74" t="n"/>
      <c r="D110" s="74" t="n"/>
      <c r="E110" s="74" t="n"/>
      <c r="F110" s="74" t="b">
        <v>0</v>
      </c>
      <c r="G110" s="74" t="b">
        <v>1</v>
      </c>
      <c r="H110" s="74" t="n"/>
      <c r="J110" s="22" t="b">
        <v>0</v>
      </c>
      <c r="K110" s="22" t="b">
        <v>0</v>
      </c>
    </row>
    <row r="111">
      <c r="B111" s="74" t="inlineStr">
        <is>
          <t>cement</t>
        </is>
      </c>
      <c r="C111" s="74" t="n"/>
      <c r="D111" s="74" t="n"/>
      <c r="E111" s="74" t="n"/>
      <c r="F111" s="74" t="b">
        <v>1</v>
      </c>
      <c r="G111" s="74" t="b">
        <v>1</v>
      </c>
      <c r="H111" s="74" t="n"/>
      <c r="J111" s="22" t="b">
        <v>1</v>
      </c>
      <c r="K111" s="22" t="b">
        <v>1</v>
      </c>
    </row>
    <row r="112">
      <c r="B112" s="74" t="inlineStr">
        <is>
          <t>other manucfacturing</t>
        </is>
      </c>
      <c r="C112" s="74" t="n"/>
      <c r="D112" s="74" t="n"/>
      <c r="E112" s="74" t="n"/>
      <c r="F112" s="74" t="b">
        <v>0</v>
      </c>
      <c r="G112" s="74" t="b">
        <v>1</v>
      </c>
      <c r="H112" s="74" t="n"/>
      <c r="J112" s="22" t="b">
        <v>0</v>
      </c>
      <c r="K112" s="22" t="b">
        <v>0</v>
      </c>
    </row>
    <row r="113">
      <c r="B113" s="74" t="inlineStr">
        <is>
          <t>construction</t>
        </is>
      </c>
      <c r="C113" s="74" t="n"/>
      <c r="D113" s="74" t="n"/>
      <c r="E113" s="74" t="n"/>
      <c r="F113" s="74" t="b">
        <v>0</v>
      </c>
      <c r="G113" s="74" t="b">
        <v>1</v>
      </c>
      <c r="H113" s="74" t="n"/>
      <c r="J113" s="22" t="b">
        <v>0</v>
      </c>
      <c r="K113" s="22" t="b">
        <v>0</v>
      </c>
    </row>
    <row r="114">
      <c r="B114" s="74" t="inlineStr">
        <is>
          <t>fuel transformation</t>
        </is>
      </c>
      <c r="C114" s="74" t="n"/>
      <c r="D114" s="74" t="n"/>
      <c r="E114" s="74" t="n"/>
      <c r="F114" s="74" t="b">
        <v>0</v>
      </c>
      <c r="G114" s="74" t="b">
        <v>1</v>
      </c>
      <c r="H114" s="74" t="n"/>
      <c r="J114" s="22" t="b">
        <v>0</v>
      </c>
      <c r="K114" s="22" t="b">
        <v>0</v>
      </c>
    </row>
    <row r="115">
      <c r="B115" s="74" t="inlineStr">
        <is>
          <t>other energy use</t>
        </is>
      </c>
      <c r="C115" s="74" t="n"/>
      <c r="D115" s="74" t="n"/>
      <c r="E115" s="74" t="n"/>
      <c r="F115" s="74" t="b">
        <v>0</v>
      </c>
      <c r="G115" s="74" t="b">
        <v>1</v>
      </c>
      <c r="H115" s="74" t="n"/>
      <c r="J115" s="22" t="b">
        <v>0</v>
      </c>
      <c r="K115" s="22" t="b">
        <v>0</v>
      </c>
    </row>
    <row r="116">
      <c r="B116" s="72" t="inlineStr">
        <is>
          <t>CBAM Goods Non-Fuel Process Emissions</t>
        </is>
      </c>
    </row>
    <row r="117">
      <c r="B117" s="74" t="inlineStr">
        <is>
          <t>mining &amp; chemicals</t>
        </is>
      </c>
      <c r="C117" s="74" t="n"/>
      <c r="D117" s="74" t="n"/>
      <c r="E117" s="74" t="n"/>
      <c r="F117" s="74" t="b">
        <v>0</v>
      </c>
      <c r="G117" s="74" t="b">
        <v>1</v>
      </c>
      <c r="H117" s="74" t="n"/>
      <c r="J117" s="22" t="b">
        <v>0</v>
      </c>
      <c r="K117" s="22" t="b">
        <v>0</v>
      </c>
    </row>
    <row r="118">
      <c r="B118" s="74" t="inlineStr">
        <is>
          <t>iron and steel</t>
        </is>
      </c>
      <c r="C118" s="74" t="n"/>
      <c r="D118" s="74" t="n"/>
      <c r="E118" s="74" t="n"/>
      <c r="F118" s="74" t="b">
        <v>0</v>
      </c>
      <c r="G118" s="74" t="b">
        <v>1</v>
      </c>
      <c r="H118" s="74" t="n"/>
      <c r="J118" s="22" t="b">
        <v>0</v>
      </c>
      <c r="K118" s="22" t="b">
        <v>0</v>
      </c>
    </row>
    <row r="119">
      <c r="B119" s="74" t="inlineStr">
        <is>
          <t>non-ferrous metals</t>
        </is>
      </c>
      <c r="C119" s="74" t="n"/>
      <c r="D119" s="74" t="n"/>
      <c r="E119" s="74" t="n"/>
      <c r="F119" s="74" t="b">
        <v>0</v>
      </c>
      <c r="G119" s="74" t="b">
        <v>1</v>
      </c>
      <c r="H119" s="74" t="n"/>
      <c r="J119" s="22" t="b">
        <v>0</v>
      </c>
      <c r="K119" s="22" t="b">
        <v>0</v>
      </c>
    </row>
    <row r="120">
      <c r="B120" s="74" t="inlineStr">
        <is>
          <t>machinery</t>
        </is>
      </c>
      <c r="C120" s="74" t="n"/>
      <c r="D120" s="74" t="n"/>
      <c r="E120" s="74" t="n"/>
      <c r="F120" s="74" t="b">
        <v>0</v>
      </c>
      <c r="G120" s="74" t="b">
        <v>0</v>
      </c>
      <c r="H120" s="74" t="n"/>
      <c r="J120" s="22" t="b">
        <v>0</v>
      </c>
      <c r="K120" s="22" t="b">
        <v>0</v>
      </c>
    </row>
    <row r="121">
      <c r="B121" s="74" t="inlineStr">
        <is>
          <t>cement</t>
        </is>
      </c>
      <c r="C121" s="74" t="n"/>
      <c r="D121" s="74" t="n"/>
      <c r="E121" s="74" t="n"/>
      <c r="F121" s="74" t="b">
        <v>0</v>
      </c>
      <c r="G121" s="74" t="b">
        <v>1</v>
      </c>
      <c r="H121" s="74" t="n"/>
      <c r="J121" s="22" t="b">
        <v>0</v>
      </c>
      <c r="K121" s="22" t="b">
        <v>0</v>
      </c>
    </row>
    <row r="122">
      <c r="B122" s="72" t="inlineStr">
        <is>
          <t>Fossil fuel subsidies (producer-side)</t>
        </is>
      </c>
    </row>
    <row r="123">
      <c r="B123" s="74" t="inlineStr">
        <is>
          <t>Apply producer subsidies phaseout in the policy scenario?</t>
        </is>
      </c>
      <c r="C123" s="74" t="inlineStr">
        <is>
          <t>TRUE/FALSE</t>
        </is>
      </c>
      <c r="D123" s="74" t="n"/>
      <c r="E123" s="74" t="n"/>
      <c r="F123" s="74" t="b">
        <v>0</v>
      </c>
      <c r="G123" s="74" t="b">
        <v>0</v>
      </c>
      <c r="H123" s="74" t="inlineStr">
        <is>
          <t>ProdSubPh</t>
        </is>
      </c>
      <c r="J123" s="22" t="b">
        <v>0</v>
      </c>
      <c r="K123" s="22" t="b">
        <v>0</v>
      </c>
    </row>
    <row r="124">
      <c r="B124" s="74" t="inlineStr">
        <is>
          <t>Year to start producer subsidies phaseout (if applicable)</t>
        </is>
      </c>
      <c r="C124" s="74" t="inlineStr">
        <is>
          <t>year</t>
        </is>
      </c>
      <c r="D124" s="74" t="n"/>
      <c r="E124" s="74" t="n"/>
      <c r="F124" s="74" t="n">
        <v>2027</v>
      </c>
      <c r="G124" s="74" t="n">
        <v>2027</v>
      </c>
      <c r="H124" s="74" t="inlineStr">
        <is>
          <t>YearProdSubPha</t>
        </is>
      </c>
      <c r="J124" s="22" t="n">
        <v>2027</v>
      </c>
      <c r="K124" s="22" t="n">
        <v>2027</v>
      </c>
    </row>
    <row r="125">
      <c r="B125" s="74" t="inlineStr">
        <is>
          <t>Period to reach full producer subsidies phaseout (if applicable)</t>
        </is>
      </c>
      <c r="C125" s="74" t="inlineStr">
        <is>
          <t>year</t>
        </is>
      </c>
      <c r="D125" s="74" t="n"/>
      <c r="E125" s="74" t="n"/>
      <c r="F125" s="74" t="n">
        <v>5</v>
      </c>
      <c r="G125" s="74" t="n">
        <v>5</v>
      </c>
      <c r="H125" s="74" t="inlineStr">
        <is>
          <t>FFSProdPhaseoutPeriod</t>
        </is>
      </c>
      <c r="J125" s="22" t="n">
        <v>5</v>
      </c>
      <c r="K125" s="22" t="n">
        <v>5</v>
      </c>
    </row>
    <row r="126">
      <c r="B126" s="74" t="inlineStr">
        <is>
          <t>Share of producer subsidies to phase-out</t>
        </is>
      </c>
      <c r="C126" s="74" t="inlineStr">
        <is>
          <t>%</t>
        </is>
      </c>
      <c r="D126" s="74" t="n"/>
      <c r="E126" s="74" t="n"/>
      <c r="F126" s="74" t="n">
        <v>1</v>
      </c>
      <c r="G126" s="74" t="n">
        <v>1</v>
      </c>
      <c r="H126" s="74" t="inlineStr">
        <is>
          <t>ShareofProdSubPha</t>
        </is>
      </c>
      <c r="J126" s="22" t="n">
        <v>1</v>
      </c>
      <c r="K126" s="22" t="n">
        <v>1</v>
      </c>
    </row>
    <row r="127">
      <c r="B127" s="74" t="inlineStr">
        <is>
          <t>Apply producer subsidies phaseout in the baseline?</t>
        </is>
      </c>
      <c r="C127" s="74" t="inlineStr">
        <is>
          <t>Yes/No</t>
        </is>
      </c>
      <c r="D127" s="74" t="n"/>
      <c r="E127" s="74" t="n"/>
      <c r="F127" s="74" t="inlineStr">
        <is>
          <t>No</t>
        </is>
      </c>
      <c r="G127" s="74" t="inlineStr">
        <is>
          <t>No</t>
        </is>
      </c>
      <c r="H127" s="74" t="inlineStr">
        <is>
          <t>ProdSubPhaBaseline</t>
        </is>
      </c>
      <c r="J127" s="22" t="inlineStr">
        <is>
          <t>No</t>
        </is>
      </c>
      <c r="K127" s="22" t="inlineStr">
        <is>
          <t>No</t>
        </is>
      </c>
    </row>
    <row r="128">
      <c r="B128" s="74" t="inlineStr">
        <is>
          <t>Period to reach full producer subsidies phaseout (baseline)</t>
        </is>
      </c>
      <c r="C128" s="74" t="inlineStr">
        <is>
          <t>year</t>
        </is>
      </c>
      <c r="D128" s="74" t="n"/>
      <c r="E128" s="74" t="n"/>
      <c r="F128" s="74" t="n">
        <v>5</v>
      </c>
      <c r="G128" s="74" t="n">
        <v>5</v>
      </c>
      <c r="H128" s="74" t="inlineStr">
        <is>
          <t>FFSProdPhaseoutPeriodBA</t>
        </is>
      </c>
      <c r="J128" s="22" t="n">
        <v>5</v>
      </c>
      <c r="K128" s="22" t="n">
        <v>5</v>
      </c>
    </row>
    <row r="129">
      <c r="B129" s="74" t="inlineStr">
        <is>
          <t>Share of producer subsidies to phase-out in the baseline</t>
        </is>
      </c>
      <c r="C129" s="74" t="inlineStr">
        <is>
          <t>%</t>
        </is>
      </c>
      <c r="D129" s="74" t="n"/>
      <c r="E129" s="74" t="n"/>
      <c r="F129" s="74" t="n">
        <v>0</v>
      </c>
      <c r="G129" s="74" t="n">
        <v>0</v>
      </c>
      <c r="H129" s="74" t="inlineStr">
        <is>
          <t>ShareOfProdSubPhaBA</t>
        </is>
      </c>
      <c r="J129" s="22" t="n">
        <v>0</v>
      </c>
      <c r="K129" s="22" t="n">
        <v>0</v>
      </c>
    </row>
    <row r="130">
      <c r="B130" s="72" t="inlineStr">
        <is>
          <t>Fossil fuel subsidies (consumer-side)</t>
        </is>
      </c>
    </row>
    <row r="131">
      <c r="B131" s="74" t="inlineStr">
        <is>
          <t>Apply consumer subsidies phaseout?</t>
        </is>
      </c>
      <c r="C131" s="74" t="inlineStr">
        <is>
          <t>TRUE/FALSE</t>
        </is>
      </c>
      <c r="D131" s="74" t="n"/>
      <c r="E131" s="74" t="n"/>
      <c r="F131" s="74" t="b">
        <v>0</v>
      </c>
      <c r="G131" s="74" t="b">
        <v>0</v>
      </c>
      <c r="H131" s="74" t="inlineStr">
        <is>
          <t>ConsSubPha</t>
        </is>
      </c>
      <c r="J131" s="22" t="b">
        <v>0</v>
      </c>
      <c r="K131" s="22" t="b">
        <v>0</v>
      </c>
    </row>
    <row r="132">
      <c r="B132" s="74" t="inlineStr">
        <is>
          <t>Year to start consumer subsidies phaseout (if applicable)</t>
        </is>
      </c>
      <c r="C132" s="74" t="inlineStr">
        <is>
          <t>year</t>
        </is>
      </c>
      <c r="D132" s="74" t="n"/>
      <c r="E132" s="74" t="n"/>
      <c r="F132" s="74" t="n">
        <v>2027</v>
      </c>
      <c r="G132" s="74" t="n">
        <v>2027</v>
      </c>
      <c r="H132" s="74" t="inlineStr">
        <is>
          <t>YearConsSubPha</t>
        </is>
      </c>
      <c r="J132" s="22" t="n">
        <v>2027</v>
      </c>
      <c r="K132" s="22" t="n">
        <v>2027</v>
      </c>
    </row>
    <row r="133">
      <c r="B133" s="74" t="inlineStr">
        <is>
          <t>Period to reach full consumer subsidies phaseout (if applicable)</t>
        </is>
      </c>
      <c r="C133" s="74" t="inlineStr">
        <is>
          <t>year</t>
        </is>
      </c>
      <c r="D133" s="74" t="n"/>
      <c r="E133" s="74" t="n"/>
      <c r="F133" s="74" t="n">
        <v>5</v>
      </c>
      <c r="G133" s="74" t="n">
        <v>5</v>
      </c>
      <c r="H133" s="74" t="inlineStr">
        <is>
          <t>FFPhaseOut</t>
        </is>
      </c>
      <c r="J133" s="22" t="n">
        <v>5</v>
      </c>
      <c r="K133" s="22" t="n">
        <v>5</v>
      </c>
    </row>
    <row r="134">
      <c r="B134" s="74" t="inlineStr">
        <is>
          <t>Share of consumer subsidies to phase-out</t>
        </is>
      </c>
      <c r="C134" s="74" t="inlineStr">
        <is>
          <t>%</t>
        </is>
      </c>
      <c r="D134" s="74" t="n"/>
      <c r="E134" s="74" t="n"/>
      <c r="F134" s="74" t="n">
        <v>1</v>
      </c>
      <c r="G134" s="74" t="n">
        <v>1</v>
      </c>
      <c r="H134" s="74" t="inlineStr">
        <is>
          <t>ShareOfConsSubPha</t>
        </is>
      </c>
      <c r="J134" s="22" t="n">
        <v>1</v>
      </c>
      <c r="K134" s="22" t="n">
        <v>1</v>
      </c>
    </row>
    <row r="135">
      <c r="B135" s="74" t="inlineStr">
        <is>
          <t>Apply consumer subsidies phaseout in the baseline?</t>
        </is>
      </c>
      <c r="C135" s="74" t="inlineStr">
        <is>
          <t>Yes/No</t>
        </is>
      </c>
      <c r="D135" s="74" t="n"/>
      <c r="E135" s="74" t="n"/>
      <c r="F135" s="74" t="inlineStr">
        <is>
          <t>No</t>
        </is>
      </c>
      <c r="G135" s="74" t="inlineStr">
        <is>
          <t>No</t>
        </is>
      </c>
      <c r="H135" s="74" t="inlineStr">
        <is>
          <t>ConsSubPhaBaseline</t>
        </is>
      </c>
      <c r="J135" s="22" t="inlineStr">
        <is>
          <t>No</t>
        </is>
      </c>
      <c r="K135" s="22" t="inlineStr">
        <is>
          <t>No</t>
        </is>
      </c>
    </row>
    <row r="136">
      <c r="B136" s="74" t="inlineStr">
        <is>
          <t>Period to reach full consumer subsidies phaseout (baseline)</t>
        </is>
      </c>
      <c r="C136" s="74" t="inlineStr">
        <is>
          <t>year</t>
        </is>
      </c>
      <c r="D136" s="74" t="n"/>
      <c r="E136" s="74" t="n"/>
      <c r="F136" s="74" t="n">
        <v>5</v>
      </c>
      <c r="G136" s="74" t="n">
        <v>5</v>
      </c>
      <c r="H136" s="74" t="inlineStr">
        <is>
          <t>FFSConsPhaseoutPeriodBA</t>
        </is>
      </c>
      <c r="J136" s="22" t="n">
        <v>5</v>
      </c>
      <c r="K136" s="22" t="n">
        <v>5</v>
      </c>
    </row>
    <row r="137">
      <c r="B137" s="74" t="inlineStr">
        <is>
          <t>Share of consumer subsidies to phase-out in the baseline</t>
        </is>
      </c>
      <c r="C137" s="74" t="inlineStr">
        <is>
          <t>%</t>
        </is>
      </c>
      <c r="D137" s="74" t="n"/>
      <c r="E137" s="74" t="n"/>
      <c r="F137" s="74" t="n">
        <v>0</v>
      </c>
      <c r="G137" s="74" t="n">
        <v>0</v>
      </c>
      <c r="H137" s="74" t="inlineStr">
        <is>
          <t>ShareofConsSubPhaBA</t>
        </is>
      </c>
      <c r="J137" s="22" t="n">
        <v>0</v>
      </c>
      <c r="K137" s="22" t="n">
        <v>0</v>
      </c>
    </row>
    <row r="138">
      <c r="B138" s="74" t="inlineStr">
        <is>
          <t>Include power subsidies in any phase out?</t>
        </is>
      </c>
      <c r="C138" s="74" t="inlineStr">
        <is>
          <t>Exempt/Include*</t>
        </is>
      </c>
      <c r="D138" s="74" t="n"/>
      <c r="E138" s="74" t="n"/>
      <c r="F138" s="74" t="inlineStr">
        <is>
          <t>DoNotPhaseOut*</t>
        </is>
      </c>
      <c r="G138" s="74" t="inlineStr">
        <is>
          <t>DoNotPhaseOut*</t>
        </is>
      </c>
      <c r="H138" s="74" t="inlineStr">
        <is>
          <t>PowerSubsidyExemptInclude</t>
        </is>
      </c>
      <c r="J138" s="22" t="inlineStr">
        <is>
          <t>DoNotPhaseOut*</t>
        </is>
      </c>
      <c r="K138" s="22" t="inlineStr">
        <is>
          <t>DoNotPhaseOut*</t>
        </is>
      </c>
    </row>
    <row r="139">
      <c r="B139" s="72" t="inlineStr">
        <is>
          <t>Fuel Price Reform</t>
        </is>
      </c>
    </row>
    <row r="140">
      <c r="B140" s="74" t="inlineStr">
        <is>
          <t>Starting year</t>
        </is>
      </c>
      <c r="C140" s="74" t="n"/>
      <c r="D140" s="74" t="n"/>
      <c r="E140" s="74" t="n"/>
      <c r="F140" s="74" t="n">
        <v>2027</v>
      </c>
      <c r="G140" s="74" t="n">
        <v>2027</v>
      </c>
      <c r="H140" s="74" t="n"/>
      <c r="J140" s="22" t="n">
        <v>2027</v>
      </c>
      <c r="K140" s="22" t="n">
        <v>2027</v>
      </c>
    </row>
    <row r="141">
      <c r="B141" s="74" t="inlineStr">
        <is>
          <t>Target year</t>
        </is>
      </c>
      <c r="C141" s="74" t="n"/>
      <c r="D141" s="74" t="n"/>
      <c r="E141" s="74" t="n"/>
      <c r="F141" s="74" t="n">
        <v>2035</v>
      </c>
      <c r="G141" s="74" t="n">
        <v>2035</v>
      </c>
      <c r="H141" s="74" t="n"/>
      <c r="J141" s="22" t="n">
        <v>2035</v>
      </c>
      <c r="K141" s="22" t="n">
        <v>2035</v>
      </c>
    </row>
    <row r="142">
      <c r="B142" s="74" t="inlineStr">
        <is>
          <t>Starting price increase, Coal , Power</t>
        </is>
      </c>
      <c r="C142" s="74" t="n"/>
      <c r="D142" s="74" t="n"/>
      <c r="E142" s="74" t="n"/>
      <c r="F142" s="74" t="n">
        <v>0</v>
      </c>
      <c r="G142" s="74" t="n">
        <v>0</v>
      </c>
      <c r="H142" s="74" t="n"/>
      <c r="J142" s="22" t="n">
        <v>0</v>
      </c>
      <c r="K142" s="22" t="n">
        <v>0</v>
      </c>
    </row>
    <row r="143">
      <c r="B143" s="74" t="inlineStr">
        <is>
          <t>Starting price increase, Coal , Residential</t>
        </is>
      </c>
      <c r="C143" s="74" t="n"/>
      <c r="D143" s="74" t="n"/>
      <c r="E143" s="74" t="n"/>
      <c r="F143" s="74" t="n">
        <v>0</v>
      </c>
      <c r="G143" s="74" t="n">
        <v>0</v>
      </c>
      <c r="H143" s="74" t="n"/>
      <c r="J143" s="22" t="n">
        <v>0</v>
      </c>
      <c r="K143" s="22" t="n">
        <v>0</v>
      </c>
    </row>
    <row r="144">
      <c r="B144" s="74" t="inlineStr">
        <is>
          <t>Starting price increase, Coal , Industry</t>
        </is>
      </c>
      <c r="C144" s="74" t="n"/>
      <c r="D144" s="74" t="n"/>
      <c r="E144" s="74" t="n"/>
      <c r="F144" s="74" t="n">
        <v>0</v>
      </c>
      <c r="G144" s="74" t="n">
        <v>0</v>
      </c>
      <c r="H144" s="74" t="n"/>
      <c r="J144" s="22" t="n">
        <v>0</v>
      </c>
      <c r="K144" s="22" t="n">
        <v>0</v>
      </c>
    </row>
    <row r="145">
      <c r="B145" s="74" t="inlineStr">
        <is>
          <t>Starting price increase, Natural gas , Power</t>
        </is>
      </c>
      <c r="C145" s="74" t="n"/>
      <c r="D145" s="74" t="n"/>
      <c r="E145" s="74" t="n"/>
      <c r="F145" s="74" t="n">
        <v>0</v>
      </c>
      <c r="G145" s="74" t="n">
        <v>0</v>
      </c>
      <c r="H145" s="74" t="n"/>
      <c r="J145" s="22" t="n">
        <v>0</v>
      </c>
      <c r="K145" s="22" t="n">
        <v>0</v>
      </c>
    </row>
    <row r="146">
      <c r="B146" s="74" t="inlineStr">
        <is>
          <t>Starting price increase, Natural gas , Residential</t>
        </is>
      </c>
      <c r="C146" s="74" t="n"/>
      <c r="D146" s="74" t="n"/>
      <c r="E146" s="74" t="n"/>
      <c r="F146" s="74" t="n">
        <v>0</v>
      </c>
      <c r="G146" s="74" t="n">
        <v>0</v>
      </c>
      <c r="H146" s="74" t="n"/>
      <c r="J146" s="22" t="n">
        <v>0</v>
      </c>
      <c r="K146" s="22" t="n">
        <v>0</v>
      </c>
    </row>
    <row r="147">
      <c r="B147" s="74" t="inlineStr">
        <is>
          <t>Starting price increase, Natural gas , Industry</t>
        </is>
      </c>
      <c r="C147" s="74" t="n"/>
      <c r="D147" s="74" t="n"/>
      <c r="E147" s="74" t="n"/>
      <c r="F147" s="74" t="n">
        <v>0</v>
      </c>
      <c r="G147" s="74" t="n">
        <v>0</v>
      </c>
      <c r="H147" s="74" t="n"/>
      <c r="J147" s="22" t="n">
        <v>0</v>
      </c>
      <c r="K147" s="22" t="n">
        <v>0</v>
      </c>
    </row>
    <row r="148">
      <c r="B148" s="74" t="inlineStr">
        <is>
          <t>Starting price increase, Electricity , Residential</t>
        </is>
      </c>
      <c r="C148" s="74" t="n"/>
      <c r="D148" s="74" t="n"/>
      <c r="E148" s="74" t="n"/>
      <c r="F148" s="74" t="n">
        <v>0</v>
      </c>
      <c r="G148" s="74" t="n">
        <v>0</v>
      </c>
      <c r="H148" s="74" t="n"/>
      <c r="J148" s="22" t="n">
        <v>0</v>
      </c>
      <c r="K148" s="22" t="n">
        <v>0</v>
      </c>
    </row>
    <row r="149">
      <c r="B149" s="74" t="inlineStr">
        <is>
          <t>Starting price increase, Electricity , Industry</t>
        </is>
      </c>
      <c r="C149" s="74" t="n"/>
      <c r="D149" s="74" t="n"/>
      <c r="E149" s="74" t="n"/>
      <c r="F149" s="74" t="n">
        <v>0</v>
      </c>
      <c r="G149" s="74" t="n">
        <v>0</v>
      </c>
      <c r="H149" s="74" t="n"/>
      <c r="J149" s="22" t="n">
        <v>0</v>
      </c>
      <c r="K149" s="22" t="n">
        <v>0</v>
      </c>
    </row>
    <row r="150">
      <c r="B150" s="74" t="inlineStr">
        <is>
          <t>Starting price increase, Gasoline , All</t>
        </is>
      </c>
      <c r="C150" s="74" t="n"/>
      <c r="D150" s="74" t="n"/>
      <c r="E150" s="74" t="n"/>
      <c r="F150" s="74" t="n">
        <v>0</v>
      </c>
      <c r="G150" s="74" t="n">
        <v>0</v>
      </c>
      <c r="H150" s="74" t="n"/>
      <c r="J150" s="22" t="n">
        <v>0</v>
      </c>
      <c r="K150" s="22" t="n">
        <v>0</v>
      </c>
    </row>
    <row r="151">
      <c r="B151" s="74" t="inlineStr">
        <is>
          <t>Starting price increase, Diesel  , All</t>
        </is>
      </c>
      <c r="C151" s="74" t="n"/>
      <c r="D151" s="74" t="n"/>
      <c r="E151" s="74" t="n"/>
      <c r="F151" s="74" t="n">
        <v>0</v>
      </c>
      <c r="G151" s="74" t="n">
        <v>0</v>
      </c>
      <c r="H151" s="74" t="n"/>
      <c r="J151" s="22" t="n">
        <v>0</v>
      </c>
      <c r="K151" s="22" t="n">
        <v>0</v>
      </c>
    </row>
    <row r="152">
      <c r="B152" s="74" t="inlineStr">
        <is>
          <t>Starting price increase, LPG , All</t>
        </is>
      </c>
      <c r="C152" s="74" t="n"/>
      <c r="D152" s="74" t="n"/>
      <c r="E152" s="74" t="n"/>
      <c r="F152" s="74" t="n">
        <v>0</v>
      </c>
      <c r="G152" s="74" t="n">
        <v>0</v>
      </c>
      <c r="H152" s="74" t="n"/>
      <c r="J152" s="22" t="n">
        <v>0</v>
      </c>
      <c r="K152" s="22" t="n">
        <v>0</v>
      </c>
    </row>
    <row r="153">
      <c r="B153" s="74" t="inlineStr">
        <is>
          <t>Starting price increase, Kerosene , All</t>
        </is>
      </c>
      <c r="C153" s="74" t="n"/>
      <c r="D153" s="74" t="n"/>
      <c r="E153" s="74" t="n"/>
      <c r="F153" s="74" t="n">
        <v>0</v>
      </c>
      <c r="G153" s="74" t="n">
        <v>0</v>
      </c>
      <c r="H153" s="74" t="n"/>
      <c r="J153" s="22" t="n">
        <v>0</v>
      </c>
      <c r="K153" s="22" t="n">
        <v>0</v>
      </c>
    </row>
    <row r="154">
      <c r="B154" s="74" t="inlineStr">
        <is>
          <t>Starting price increase, Other oil products , All</t>
        </is>
      </c>
      <c r="C154" s="74" t="n"/>
      <c r="D154" s="74" t="n"/>
      <c r="E154" s="74" t="n"/>
      <c r="F154" s="74" t="n">
        <v>0</v>
      </c>
      <c r="G154" s="74" t="n">
        <v>0</v>
      </c>
      <c r="H154" s="74" t="n"/>
      <c r="J154" s="22" t="n">
        <v>0</v>
      </c>
      <c r="K154" s="22" t="n">
        <v>0</v>
      </c>
    </row>
    <row r="155">
      <c r="B155" s="74" t="inlineStr">
        <is>
          <t>Starting price increase, Biomass , All</t>
        </is>
      </c>
      <c r="C155" s="74" t="n"/>
      <c r="D155" s="74" t="n"/>
      <c r="E155" s="74" t="n"/>
      <c r="F155" s="74" t="n">
        <v>0</v>
      </c>
      <c r="G155" s="74" t="n">
        <v>0</v>
      </c>
      <c r="H155" s="74" t="n"/>
      <c r="J155" s="22" t="n">
        <v>0</v>
      </c>
      <c r="K155" s="22" t="n">
        <v>0</v>
      </c>
    </row>
    <row r="156">
      <c r="B156" s="74" t="inlineStr">
        <is>
          <t>Final price increase, Coal , Power</t>
        </is>
      </c>
      <c r="C156" s="74" t="n"/>
      <c r="D156" s="74" t="n"/>
      <c r="E156" s="74" t="n"/>
      <c r="F156" s="74" t="n">
        <v>0</v>
      </c>
      <c r="G156" s="74" t="n">
        <v>0</v>
      </c>
      <c r="H156" s="74" t="n"/>
      <c r="J156" s="22" t="n">
        <v>0</v>
      </c>
      <c r="K156" s="22" t="n">
        <v>0</v>
      </c>
    </row>
    <row r="157">
      <c r="B157" s="74" t="inlineStr">
        <is>
          <t>Final price increase, Coal , Residential</t>
        </is>
      </c>
      <c r="C157" s="74" t="n"/>
      <c r="D157" s="74" t="n"/>
      <c r="E157" s="74" t="n"/>
      <c r="F157" s="74" t="n">
        <v>0</v>
      </c>
      <c r="G157" s="74" t="n">
        <v>0</v>
      </c>
      <c r="H157" s="74" t="n"/>
      <c r="J157" s="22" t="n">
        <v>0</v>
      </c>
      <c r="K157" s="22" t="n">
        <v>0</v>
      </c>
    </row>
    <row r="158">
      <c r="B158" s="74" t="inlineStr">
        <is>
          <t>Final price increase, Coal , Industry</t>
        </is>
      </c>
      <c r="C158" s="74" t="n"/>
      <c r="D158" s="74" t="n"/>
      <c r="E158" s="74" t="n"/>
      <c r="F158" s="74" t="n">
        <v>0</v>
      </c>
      <c r="G158" s="74" t="n">
        <v>0</v>
      </c>
      <c r="H158" s="74" t="n"/>
      <c r="J158" s="22" t="n">
        <v>0</v>
      </c>
      <c r="K158" s="22" t="n">
        <v>0</v>
      </c>
    </row>
    <row r="159">
      <c r="B159" s="74" t="inlineStr">
        <is>
          <t>Final price increase, Natural gas , Power</t>
        </is>
      </c>
      <c r="C159" s="74" t="n"/>
      <c r="D159" s="74" t="n"/>
      <c r="E159" s="74" t="n"/>
      <c r="F159" s="74" t="n">
        <v>0</v>
      </c>
      <c r="G159" s="74" t="n">
        <v>0</v>
      </c>
      <c r="H159" s="74" t="n"/>
      <c r="J159" s="22" t="n">
        <v>0</v>
      </c>
      <c r="K159" s="22" t="n">
        <v>0</v>
      </c>
    </row>
    <row r="160">
      <c r="B160" s="74" t="inlineStr">
        <is>
          <t>Final price increase, Natural gas , Residential</t>
        </is>
      </c>
      <c r="C160" s="74" t="n"/>
      <c r="D160" s="74" t="n"/>
      <c r="E160" s="74" t="n"/>
      <c r="F160" s="74" t="n">
        <v>0</v>
      </c>
      <c r="G160" s="74" t="n">
        <v>0</v>
      </c>
      <c r="H160" s="74" t="n"/>
      <c r="J160" s="22" t="n">
        <v>0</v>
      </c>
      <c r="K160" s="22" t="n">
        <v>0</v>
      </c>
    </row>
    <row r="161">
      <c r="B161" s="74" t="inlineStr">
        <is>
          <t>Final price increase, Natural gas , Industry</t>
        </is>
      </c>
      <c r="C161" s="74" t="n"/>
      <c r="D161" s="74" t="n"/>
      <c r="E161" s="74" t="n"/>
      <c r="F161" s="74" t="n">
        <v>0</v>
      </c>
      <c r="G161" s="74" t="n">
        <v>0</v>
      </c>
      <c r="H161" s="74" t="n"/>
      <c r="J161" s="22" t="n">
        <v>0</v>
      </c>
      <c r="K161" s="22" t="n">
        <v>0</v>
      </c>
    </row>
    <row r="162">
      <c r="B162" s="74" t="inlineStr">
        <is>
          <t>Final price increase, Electricity , Residential</t>
        </is>
      </c>
      <c r="C162" s="74" t="n"/>
      <c r="D162" s="74" t="n"/>
      <c r="E162" s="74" t="n"/>
      <c r="F162" s="74" t="n">
        <v>0</v>
      </c>
      <c r="G162" s="74" t="n">
        <v>0</v>
      </c>
      <c r="H162" s="74" t="n"/>
      <c r="J162" s="22" t="n">
        <v>0</v>
      </c>
      <c r="K162" s="22" t="n">
        <v>0</v>
      </c>
    </row>
    <row r="163">
      <c r="B163" s="74" t="inlineStr">
        <is>
          <t>Final price increase, Electricity , Industry</t>
        </is>
      </c>
      <c r="C163" s="74" t="n"/>
      <c r="D163" s="74" t="n"/>
      <c r="E163" s="74" t="n"/>
      <c r="F163" s="74" t="n">
        <v>0</v>
      </c>
      <c r="G163" s="74" t="n">
        <v>0</v>
      </c>
      <c r="H163" s="74" t="n"/>
      <c r="J163" s="22" t="n">
        <v>0</v>
      </c>
      <c r="K163" s="22" t="n">
        <v>0</v>
      </c>
    </row>
    <row r="164">
      <c r="B164" s="74" t="inlineStr">
        <is>
          <t>Final price increase, Gasoline , All</t>
        </is>
      </c>
      <c r="C164" s="74" t="n"/>
      <c r="D164" s="74" t="n"/>
      <c r="E164" s="74" t="n"/>
      <c r="F164" s="74" t="n">
        <v>0</v>
      </c>
      <c r="G164" s="74" t="n">
        <v>0</v>
      </c>
      <c r="H164" s="74" t="n"/>
      <c r="J164" s="22" t="n">
        <v>0</v>
      </c>
      <c r="K164" s="22" t="n">
        <v>0</v>
      </c>
    </row>
    <row r="165">
      <c r="B165" s="74" t="inlineStr">
        <is>
          <t>Final price increase, Diesel  , All</t>
        </is>
      </c>
      <c r="C165" s="74" t="n"/>
      <c r="D165" s="74" t="n"/>
      <c r="E165" s="74" t="n"/>
      <c r="F165" s="74" t="n">
        <v>0</v>
      </c>
      <c r="G165" s="74" t="n">
        <v>0</v>
      </c>
      <c r="H165" s="74" t="n"/>
      <c r="J165" s="22" t="n">
        <v>0</v>
      </c>
      <c r="K165" s="22" t="n">
        <v>0</v>
      </c>
    </row>
    <row r="166">
      <c r="B166" s="74" t="inlineStr">
        <is>
          <t>Final price increase, LPG , All</t>
        </is>
      </c>
      <c r="C166" s="74" t="n"/>
      <c r="D166" s="74" t="n"/>
      <c r="E166" s="74" t="n"/>
      <c r="F166" s="74" t="n">
        <v>0</v>
      </c>
      <c r="G166" s="74" t="n">
        <v>0</v>
      </c>
      <c r="H166" s="74" t="n"/>
      <c r="J166" s="22" t="n">
        <v>0</v>
      </c>
      <c r="K166" s="22" t="n">
        <v>0</v>
      </c>
    </row>
    <row r="167">
      <c r="B167" s="74" t="inlineStr">
        <is>
          <t>Final price increase, Kerosene , All</t>
        </is>
      </c>
      <c r="C167" s="74" t="n"/>
      <c r="D167" s="74" t="n"/>
      <c r="E167" s="74" t="n"/>
      <c r="F167" s="74" t="n">
        <v>0</v>
      </c>
      <c r="G167" s="74" t="n">
        <v>0</v>
      </c>
      <c r="H167" s="74" t="n"/>
      <c r="J167" s="22" t="n">
        <v>0</v>
      </c>
      <c r="K167" s="22" t="n">
        <v>0</v>
      </c>
    </row>
    <row r="168">
      <c r="B168" s="74" t="inlineStr">
        <is>
          <t>Final price increase, Other oil products , All</t>
        </is>
      </c>
      <c r="C168" s="74" t="n"/>
      <c r="D168" s="74" t="n"/>
      <c r="E168" s="74" t="n"/>
      <c r="F168" s="74" t="n">
        <v>0</v>
      </c>
      <c r="G168" s="74" t="n">
        <v>0</v>
      </c>
      <c r="H168" s="74" t="n"/>
      <c r="J168" s="22" t="n">
        <v>0</v>
      </c>
      <c r="K168" s="22" t="n">
        <v>0</v>
      </c>
    </row>
    <row r="169">
      <c r="B169" s="74" t="inlineStr">
        <is>
          <t>Final price increase, Biomass , All</t>
        </is>
      </c>
      <c r="C169" s="74" t="n"/>
      <c r="D169" s="74" t="n"/>
      <c r="E169" s="74" t="n"/>
      <c r="F169" s="74" t="n">
        <v>0</v>
      </c>
      <c r="G169" s="74" t="n">
        <v>0</v>
      </c>
      <c r="H169" s="74" t="n"/>
      <c r="J169" s="22" t="n">
        <v>0</v>
      </c>
      <c r="K169" s="22" t="n">
        <v>0</v>
      </c>
    </row>
    <row r="170">
      <c r="B170" s="74" t="inlineStr">
        <is>
          <t>Price increase units, Coal , Power</t>
        </is>
      </c>
      <c r="C170" s="74" t="n"/>
      <c r="D170" s="74" t="n"/>
      <c r="E170" s="74" t="n"/>
      <c r="F170" s="74" t="inlineStr">
        <is>
          <t>$/GJ</t>
        </is>
      </c>
      <c r="G170" s="74" t="inlineStr">
        <is>
          <t>$/GJ</t>
        </is>
      </c>
      <c r="H170" s="74" t="n"/>
      <c r="J170" s="22" t="inlineStr">
        <is>
          <t>$/GJ</t>
        </is>
      </c>
      <c r="K170" s="22" t="inlineStr">
        <is>
          <t>$/GJ</t>
        </is>
      </c>
    </row>
    <row r="171">
      <c r="B171" s="74" t="inlineStr">
        <is>
          <t>Price increase units, Coal , Residential</t>
        </is>
      </c>
      <c r="C171" s="74" t="n"/>
      <c r="D171" s="74" t="n"/>
      <c r="E171" s="74" t="n"/>
      <c r="F171" s="74" t="inlineStr">
        <is>
          <t>$/GJ</t>
        </is>
      </c>
      <c r="G171" s="74" t="inlineStr">
        <is>
          <t>$/GJ</t>
        </is>
      </c>
      <c r="H171" s="74" t="n"/>
      <c r="J171" s="22" t="inlineStr">
        <is>
          <t>$/GJ</t>
        </is>
      </c>
      <c r="K171" s="22" t="inlineStr">
        <is>
          <t>$/GJ</t>
        </is>
      </c>
    </row>
    <row r="172">
      <c r="B172" s="74" t="inlineStr">
        <is>
          <t>Price increase units, Coal , Industry</t>
        </is>
      </c>
      <c r="C172" s="74" t="n"/>
      <c r="D172" s="74" t="n"/>
      <c r="E172" s="74" t="n"/>
      <c r="F172" s="74" t="inlineStr">
        <is>
          <t>$/GJ</t>
        </is>
      </c>
      <c r="G172" s="74" t="inlineStr">
        <is>
          <t>$/GJ</t>
        </is>
      </c>
      <c r="H172" s="74" t="n"/>
      <c r="J172" s="22" t="inlineStr">
        <is>
          <t>$/GJ</t>
        </is>
      </c>
      <c r="K172" s="22" t="inlineStr">
        <is>
          <t>$/GJ</t>
        </is>
      </c>
    </row>
    <row r="173">
      <c r="B173" s="74" t="inlineStr">
        <is>
          <t>Price increase units, Natural gas , Power</t>
        </is>
      </c>
      <c r="C173" s="74" t="n"/>
      <c r="D173" s="74" t="n"/>
      <c r="E173" s="74" t="n"/>
      <c r="F173" s="74" t="inlineStr">
        <is>
          <t>$/GJ</t>
        </is>
      </c>
      <c r="G173" s="74" t="inlineStr">
        <is>
          <t>$/GJ</t>
        </is>
      </c>
      <c r="H173" s="74" t="n"/>
      <c r="J173" s="22" t="inlineStr">
        <is>
          <t>$/GJ</t>
        </is>
      </c>
      <c r="K173" s="22" t="inlineStr">
        <is>
          <t>$/GJ</t>
        </is>
      </c>
    </row>
    <row r="174">
      <c r="B174" s="74" t="inlineStr">
        <is>
          <t>Price increase units, Natural gas , Residential</t>
        </is>
      </c>
      <c r="C174" s="74" t="n"/>
      <c r="D174" s="74" t="n"/>
      <c r="E174" s="74" t="n"/>
      <c r="F174" s="74" t="inlineStr">
        <is>
          <t>$/GJ</t>
        </is>
      </c>
      <c r="G174" s="74" t="inlineStr">
        <is>
          <t>$/GJ</t>
        </is>
      </c>
      <c r="H174" s="74" t="n"/>
      <c r="J174" s="22" t="inlineStr">
        <is>
          <t>$/GJ</t>
        </is>
      </c>
      <c r="K174" s="22" t="inlineStr">
        <is>
          <t>$/GJ</t>
        </is>
      </c>
    </row>
    <row r="175">
      <c r="B175" s="74" t="inlineStr">
        <is>
          <t>Price increase units, Natural gas , Industry</t>
        </is>
      </c>
      <c r="C175" s="74" t="n"/>
      <c r="D175" s="74" t="n"/>
      <c r="E175" s="74" t="n"/>
      <c r="F175" s="74" t="inlineStr">
        <is>
          <t>$/GJ</t>
        </is>
      </c>
      <c r="G175" s="74" t="inlineStr">
        <is>
          <t>$/GJ</t>
        </is>
      </c>
      <c r="H175" s="74" t="n"/>
      <c r="J175" s="22" t="inlineStr">
        <is>
          <t>$/GJ</t>
        </is>
      </c>
      <c r="K175" s="22" t="inlineStr">
        <is>
          <t>$/GJ</t>
        </is>
      </c>
    </row>
    <row r="176">
      <c r="B176" s="74" t="inlineStr">
        <is>
          <t>Price increase units, Electricity , Residential</t>
        </is>
      </c>
      <c r="C176" s="74" t="n"/>
      <c r="D176" s="74" t="n"/>
      <c r="E176" s="74" t="n"/>
      <c r="F176" s="74" t="inlineStr">
        <is>
          <t>$/kwh</t>
        </is>
      </c>
      <c r="G176" s="74" t="inlineStr">
        <is>
          <t>$/kwh</t>
        </is>
      </c>
      <c r="H176" s="74" t="n"/>
      <c r="J176" s="22" t="inlineStr">
        <is>
          <t>$/kwh</t>
        </is>
      </c>
      <c r="K176" s="22" t="inlineStr">
        <is>
          <t>$/kwh</t>
        </is>
      </c>
    </row>
    <row r="177">
      <c r="B177" s="74" t="inlineStr">
        <is>
          <t>Price increase units, Electricity , Industry</t>
        </is>
      </c>
      <c r="C177" s="74" t="n"/>
      <c r="D177" s="74" t="n"/>
      <c r="E177" s="74" t="n"/>
      <c r="F177" s="74" t="inlineStr">
        <is>
          <t>$/kwh</t>
        </is>
      </c>
      <c r="G177" s="74" t="inlineStr">
        <is>
          <t>$/kwh</t>
        </is>
      </c>
      <c r="H177" s="74" t="n"/>
      <c r="J177" s="22" t="inlineStr">
        <is>
          <t>$/kwh</t>
        </is>
      </c>
      <c r="K177" s="22" t="inlineStr">
        <is>
          <t>$/kwh</t>
        </is>
      </c>
    </row>
    <row r="178">
      <c r="B178" s="74" t="inlineStr">
        <is>
          <t>Price increase units, Gasoline , All</t>
        </is>
      </c>
      <c r="C178" s="74" t="n"/>
      <c r="D178" s="74" t="n"/>
      <c r="E178" s="74" t="n"/>
      <c r="F178" s="74" t="inlineStr">
        <is>
          <t>$/liter</t>
        </is>
      </c>
      <c r="G178" s="74" t="inlineStr">
        <is>
          <t>$/liter</t>
        </is>
      </c>
      <c r="H178" s="74" t="n"/>
      <c r="J178" s="22" t="inlineStr">
        <is>
          <t>$/liter</t>
        </is>
      </c>
      <c r="K178" s="22" t="inlineStr">
        <is>
          <t>$/liter</t>
        </is>
      </c>
    </row>
    <row r="179">
      <c r="B179" s="74" t="inlineStr">
        <is>
          <t>Price increase units, Diesel  , All</t>
        </is>
      </c>
      <c r="C179" s="74" t="n"/>
      <c r="D179" s="74" t="n"/>
      <c r="E179" s="74" t="n"/>
      <c r="F179" s="74" t="inlineStr">
        <is>
          <t>$/liter</t>
        </is>
      </c>
      <c r="G179" s="74" t="inlineStr">
        <is>
          <t>$/liter</t>
        </is>
      </c>
      <c r="H179" s="74" t="n"/>
      <c r="J179" s="22" t="inlineStr">
        <is>
          <t>$/liter</t>
        </is>
      </c>
      <c r="K179" s="22" t="inlineStr">
        <is>
          <t>$/liter</t>
        </is>
      </c>
    </row>
    <row r="180">
      <c r="B180" s="74" t="inlineStr">
        <is>
          <t>Price increase units, LPG , All</t>
        </is>
      </c>
      <c r="C180" s="74" t="n"/>
      <c r="D180" s="74" t="n"/>
      <c r="E180" s="74" t="n"/>
      <c r="F180" s="74" t="inlineStr">
        <is>
          <t>$/liter</t>
        </is>
      </c>
      <c r="G180" s="74" t="inlineStr">
        <is>
          <t>$/liter</t>
        </is>
      </c>
      <c r="H180" s="74" t="n"/>
      <c r="J180" s="22" t="inlineStr">
        <is>
          <t>$/liter</t>
        </is>
      </c>
      <c r="K180" s="22" t="inlineStr">
        <is>
          <t>$/liter</t>
        </is>
      </c>
    </row>
    <row r="181">
      <c r="B181" s="74" t="inlineStr">
        <is>
          <t>Price increase units, Kerosene , All</t>
        </is>
      </c>
      <c r="C181" s="74" t="n"/>
      <c r="D181" s="74" t="n"/>
      <c r="E181" s="74" t="n"/>
      <c r="F181" s="74" t="inlineStr">
        <is>
          <t>$/liter</t>
        </is>
      </c>
      <c r="G181" s="74" t="inlineStr">
        <is>
          <t>$/liter</t>
        </is>
      </c>
      <c r="H181" s="74" t="n"/>
      <c r="J181" s="22" t="inlineStr">
        <is>
          <t>$/liter</t>
        </is>
      </c>
      <c r="K181" s="22" t="inlineStr">
        <is>
          <t>$/liter</t>
        </is>
      </c>
    </row>
    <row r="182">
      <c r="B182" s="74" t="inlineStr">
        <is>
          <t>Price increase units, Other oil products , All</t>
        </is>
      </c>
      <c r="C182" s="74" t="n"/>
      <c r="D182" s="74" t="n"/>
      <c r="E182" s="74" t="n"/>
      <c r="F182" s="74" t="inlineStr">
        <is>
          <t>$/bbn</t>
        </is>
      </c>
      <c r="G182" s="74" t="inlineStr">
        <is>
          <t>$/liter</t>
        </is>
      </c>
      <c r="H182" s="74" t="n"/>
      <c r="J182" s="22" t="inlineStr">
        <is>
          <t>$/bbn</t>
        </is>
      </c>
      <c r="K182" s="22" t="inlineStr">
        <is>
          <t>$/bbn</t>
        </is>
      </c>
    </row>
    <row r="183">
      <c r="B183" s="74" t="inlineStr">
        <is>
          <t>Price increase units, Biomass , All</t>
        </is>
      </c>
      <c r="C183" s="74" t="n"/>
      <c r="D183" s="74" t="n"/>
      <c r="E183" s="74" t="n"/>
      <c r="F183" s="74" t="inlineStr">
        <is>
          <t>$/GJ</t>
        </is>
      </c>
      <c r="G183" s="74" t="inlineStr">
        <is>
          <t>$/liter</t>
        </is>
      </c>
      <c r="H183" s="74" t="n"/>
      <c r="J183" s="22" t="inlineStr">
        <is>
          <t>$/GJ</t>
        </is>
      </c>
      <c r="K183" s="22" t="inlineStr">
        <is>
          <t>$/GJ</t>
        </is>
      </c>
    </row>
    <row r="184">
      <c r="B184" s="72" t="inlineStr">
        <is>
          <t>Methane tax</t>
        </is>
      </c>
    </row>
    <row r="185">
      <c r="B185" s="74" t="inlineStr">
        <is>
          <t>Apply carbon tax to methane</t>
        </is>
      </c>
      <c r="C185" s="74" t="inlineStr">
        <is>
          <t>switch</t>
        </is>
      </c>
      <c r="D185" s="74" t="n"/>
      <c r="E185" s="74" t="n"/>
      <c r="F185" s="74" t="inlineStr">
        <is>
          <t>No</t>
        </is>
      </c>
      <c r="G185" s="74" t="inlineStr">
        <is>
          <t>No</t>
        </is>
      </c>
      <c r="H185" s="74" t="inlineStr">
        <is>
          <t>CTforMethane</t>
        </is>
      </c>
      <c r="J185" s="22" t="inlineStr">
        <is>
          <t>No</t>
        </is>
      </c>
      <c r="K185" s="22" t="inlineStr">
        <is>
          <t>No</t>
        </is>
      </c>
    </row>
    <row r="186">
      <c r="B186" s="74" t="inlineStr">
        <is>
          <t>Year of methane fee introduction</t>
        </is>
      </c>
      <c r="C186" s="74" t="inlineStr">
        <is>
          <t>year</t>
        </is>
      </c>
      <c r="D186" s="74" t="n"/>
      <c r="E186" s="74" t="n"/>
      <c r="F186" s="74" t="n">
        <v>2027</v>
      </c>
      <c r="G186" s="74" t="n">
        <v>2027</v>
      </c>
      <c r="H186" s="74" t="inlineStr">
        <is>
          <t>MPIntro</t>
        </is>
      </c>
      <c r="J186" s="22" t="n">
        <v>2027</v>
      </c>
      <c r="K186" s="22" t="n">
        <v>2027</v>
      </c>
    </row>
    <row r="187">
      <c r="B187" s="74" t="inlineStr">
        <is>
          <t>Starting methane fee (real USD per ton CO2eq)</t>
        </is>
      </c>
      <c r="C187" s="74" t="inlineStr">
        <is>
          <t>USD per ton of CO2 eq</t>
        </is>
      </c>
      <c r="D187" s="74" t="n"/>
      <c r="E187" s="74" t="n"/>
      <c r="F187" s="74" t="n">
        <v>0</v>
      </c>
      <c r="G187" s="74" t="n">
        <v>0</v>
      </c>
      <c r="H187" s="74" t="inlineStr">
        <is>
          <t>MPLevelStart</t>
        </is>
      </c>
      <c r="J187" s="22" t="n">
        <v>0</v>
      </c>
      <c r="K187" s="22" t="n">
        <v>0</v>
      </c>
    </row>
    <row r="188">
      <c r="B188" s="74" t="inlineStr">
        <is>
          <t>Target level of methane fee</t>
        </is>
      </c>
      <c r="C188" s="74" t="inlineStr">
        <is>
          <t>USD per ton of CO2 eq</t>
        </is>
      </c>
      <c r="D188" s="74" t="n"/>
      <c r="E188" s="74" t="n"/>
      <c r="F188" s="74" t="n">
        <v>0</v>
      </c>
      <c r="G188" s="74" t="n">
        <v>0</v>
      </c>
      <c r="H188" s="74" t="inlineStr">
        <is>
          <t>MPLevelTarget</t>
        </is>
      </c>
      <c r="J188" s="22" t="n">
        <v>0</v>
      </c>
      <c r="K188" s="22" t="n">
        <v>0</v>
      </c>
    </row>
    <row r="189">
      <c r="B189" s="74" t="inlineStr">
        <is>
          <t>Year to reach target methane fee level</t>
        </is>
      </c>
      <c r="C189" s="74" t="inlineStr">
        <is>
          <t>year</t>
        </is>
      </c>
      <c r="D189" s="74" t="n"/>
      <c r="E189" s="74" t="n"/>
      <c r="F189" s="74" t="n">
        <v>2030</v>
      </c>
      <c r="G189" s="74" t="n">
        <v>2030</v>
      </c>
      <c r="H189" s="74" t="inlineStr">
        <is>
          <t>MPOutro</t>
        </is>
      </c>
      <c r="J189" s="22" t="n">
        <v>2030</v>
      </c>
      <c r="K189" s="22" t="n">
        <v>2030</v>
      </c>
    </row>
    <row r="190">
      <c r="B190" s="72" t="inlineStr">
        <is>
          <t>Price liberalization</t>
        </is>
      </c>
    </row>
    <row r="191">
      <c r="B191" s="74" t="inlineStr">
        <is>
          <t>Apply price controls phaseout?</t>
        </is>
      </c>
      <c r="C191" s="74" t="inlineStr">
        <is>
          <t>switch</t>
        </is>
      </c>
      <c r="D191" s="74" t="n"/>
      <c r="E191" s="74" t="n"/>
      <c r="F191" s="74" t="b">
        <v>0</v>
      </c>
      <c r="G191" s="74" t="b">
        <v>0</v>
      </c>
      <c r="H191" s="74" t="inlineStr">
        <is>
          <t>PrcContPha</t>
        </is>
      </c>
      <c r="J191" s="22" t="b">
        <v>0</v>
      </c>
      <c r="K191" s="22" t="b">
        <v>0</v>
      </c>
    </row>
    <row r="192">
      <c r="B192" s="74" t="inlineStr">
        <is>
          <t>Year to start price controls phaseout (if applicable)</t>
        </is>
      </c>
      <c r="C192" s="74" t="inlineStr">
        <is>
          <t>year</t>
        </is>
      </c>
      <c r="D192" s="74" t="n"/>
      <c r="E192" s="74" t="n"/>
      <c r="F192" s="74" t="n">
        <v>2027</v>
      </c>
      <c r="G192" s="74" t="n">
        <v>2027</v>
      </c>
      <c r="H192" s="74" t="inlineStr">
        <is>
          <t>YearPrcContPha</t>
        </is>
      </c>
      <c r="J192" s="22" t="n">
        <v>2027</v>
      </c>
      <c r="K192" s="22" t="n">
        <v>2027</v>
      </c>
    </row>
    <row r="193">
      <c r="B193" s="74" t="inlineStr">
        <is>
          <t>Period to reach full price controls phaseout (if applicable)</t>
        </is>
      </c>
      <c r="C193" s="74" t="inlineStr">
        <is>
          <t>year</t>
        </is>
      </c>
      <c r="D193" s="74" t="n"/>
      <c r="E193" s="74" t="n"/>
      <c r="F193" s="74" t="n">
        <v>5</v>
      </c>
      <c r="G193" s="74" t="n">
        <v>5</v>
      </c>
      <c r="H193" s="74" t="inlineStr">
        <is>
          <t>PrcControlPhaseout</t>
        </is>
      </c>
      <c r="J193" s="22" t="n">
        <v>5</v>
      </c>
      <c r="K193" s="22" t="n">
        <v>5</v>
      </c>
    </row>
    <row r="194">
      <c r="B194" s="74" t="inlineStr">
        <is>
          <t>Government energy price controls</t>
        </is>
      </c>
      <c r="C194" s="74" t="inlineStr">
        <is>
          <t>switch</t>
        </is>
      </c>
      <c r="D194" s="74" t="n"/>
      <c r="E194" s="74" t="n"/>
      <c r="F194" s="74" t="inlineStr">
        <is>
          <t>Bucketed*</t>
        </is>
      </c>
      <c r="G194" s="74" t="inlineStr">
        <is>
          <t>Bucketed*</t>
        </is>
      </c>
      <c r="H194" s="74" t="inlineStr">
        <is>
          <t>GovPriceControls</t>
        </is>
      </c>
      <c r="J194" s="22" t="inlineStr">
        <is>
          <t>Bucketed*</t>
        </is>
      </c>
      <c r="K194" s="22" t="inlineStr">
        <is>
          <t>Bucketed*</t>
        </is>
      </c>
    </row>
    <row r="195">
      <c r="B195" s="74" t="inlineStr">
        <is>
          <t>Apply price controls phaseout in the baseline scenario?</t>
        </is>
      </c>
      <c r="C195" s="74" t="inlineStr">
        <is>
          <t>switch</t>
        </is>
      </c>
      <c r="D195" s="74" t="n"/>
      <c r="E195" s="74" t="n"/>
      <c r="F195" s="74" t="inlineStr">
        <is>
          <t>No</t>
        </is>
      </c>
      <c r="G195" s="74" t="inlineStr">
        <is>
          <t>No</t>
        </is>
      </c>
      <c r="H195" s="74" t="inlineStr">
        <is>
          <t>PrcContPhaBaseline</t>
        </is>
      </c>
      <c r="J195" s="22" t="inlineStr">
        <is>
          <t>No</t>
        </is>
      </c>
      <c r="K195" s="22" t="inlineStr">
        <is>
          <t>No</t>
        </is>
      </c>
    </row>
    <row r="196">
      <c r="B196" s="72" t="inlineStr">
        <is>
          <t>Revenues use</t>
        </is>
      </c>
    </row>
    <row r="197">
      <c r="B197" s="74" t="inlineStr">
        <is>
          <t>Labor tax reductions</t>
        </is>
      </c>
      <c r="C197" s="74" t="inlineStr">
        <is>
          <t>% of revenues</t>
        </is>
      </c>
      <c r="D197" s="74" t="n"/>
      <c r="E197" s="74" t="n"/>
      <c r="F197" s="74" t="n">
        <v>30</v>
      </c>
      <c r="G197" s="74" t="n">
        <v>30</v>
      </c>
      <c r="H197" s="74" t="inlineStr">
        <is>
          <t>EXPLabortax</t>
        </is>
      </c>
      <c r="J197" s="22" t="n">
        <v>30</v>
      </c>
      <c r="K197" s="22" t="n">
        <v>30</v>
      </c>
    </row>
    <row r="198">
      <c r="B198" s="74" t="inlineStr">
        <is>
          <t>Corporate taxes</t>
        </is>
      </c>
      <c r="C198" s="74" t="inlineStr">
        <is>
          <t>% of revenues</t>
        </is>
      </c>
      <c r="D198" s="74" t="n"/>
      <c r="E198" s="74" t="n"/>
      <c r="F198" s="74" t="n">
        <v>0</v>
      </c>
      <c r="G198" s="74" t="n">
        <v>0</v>
      </c>
      <c r="H198" s="74" t="inlineStr">
        <is>
          <t>EXPCIT</t>
        </is>
      </c>
      <c r="J198" s="22" t="n">
        <v>0</v>
      </c>
      <c r="K198" s="22" t="n">
        <v>0</v>
      </c>
    </row>
    <row r="199">
      <c r="B199" s="74" t="inlineStr">
        <is>
          <t>Public investment</t>
        </is>
      </c>
      <c r="C199" s="74" t="inlineStr">
        <is>
          <t>% of revenues</t>
        </is>
      </c>
      <c r="D199" s="74" t="n"/>
      <c r="E199" s="74" t="n"/>
      <c r="F199" s="74" t="n">
        <v>50</v>
      </c>
      <c r="G199" s="74" t="n">
        <v>50</v>
      </c>
      <c r="H199" s="74" t="inlineStr">
        <is>
          <t>EXPCapex</t>
        </is>
      </c>
      <c r="J199" s="22" t="n">
        <v>50</v>
      </c>
      <c r="K199" s="22" t="n">
        <v>50</v>
      </c>
    </row>
    <row r="200">
      <c r="B200" s="74" t="inlineStr">
        <is>
          <t>Current spending</t>
        </is>
      </c>
      <c r="C200" s="74" t="inlineStr">
        <is>
          <t>% of revenues</t>
        </is>
      </c>
      <c r="D200" s="74" t="n"/>
      <c r="E200" s="74" t="n"/>
      <c r="F200" s="74" t="n">
        <v>0</v>
      </c>
      <c r="G200" s="74" t="n">
        <v>0</v>
      </c>
      <c r="H200" s="74" t="inlineStr">
        <is>
          <t>EXPGoodsandserv</t>
        </is>
      </c>
      <c r="J200" s="22" t="n">
        <v>0</v>
      </c>
      <c r="K200" s="22" t="n">
        <v>0</v>
      </c>
    </row>
    <row r="201">
      <c r="B201" s="74" t="inlineStr">
        <is>
          <t>Targeted transfers</t>
        </is>
      </c>
      <c r="C201" s="74" t="inlineStr">
        <is>
          <t>% of revenues</t>
        </is>
      </c>
      <c r="D201" s="74" t="n"/>
      <c r="E201" s="74" t="n"/>
      <c r="F201" s="74" t="n">
        <v>20</v>
      </c>
      <c r="G201" s="74" t="n">
        <v>20</v>
      </c>
      <c r="H201" s="74" t="inlineStr">
        <is>
          <t>EXPTransfers</t>
        </is>
      </c>
      <c r="J201" s="22" t="n">
        <v>20</v>
      </c>
      <c r="K201" s="22" t="n">
        <v>20</v>
      </c>
    </row>
    <row r="202">
      <c r="B202" s="72" t="inlineStr">
        <is>
          <t>of which:</t>
        </is>
      </c>
    </row>
    <row r="203">
      <c r="B203" s="74" t="inlineStr">
        <is>
          <t>targeted percentile</t>
        </is>
      </c>
      <c r="C203" s="74" t="inlineStr">
        <is>
          <t>% bottom targetting (from bottom of distribution)</t>
        </is>
      </c>
      <c r="D203" s="74" t="n"/>
      <c r="E203" s="74" t="n"/>
      <c r="F203" s="74" t="n">
        <v>40</v>
      </c>
      <c r="G203" s="74" t="n">
        <v>40</v>
      </c>
      <c r="H203" s="74" t="inlineStr">
        <is>
          <t>TargettedPercentile</t>
        </is>
      </c>
      <c r="J203" s="22" t="n">
        <v>40</v>
      </c>
      <c r="K203" s="22" t="n">
        <v>40</v>
      </c>
    </row>
    <row r="204">
      <c r="B204" s="74" t="inlineStr">
        <is>
          <t>coverage rate</t>
        </is>
      </c>
      <c r="C204" s="74" t="inlineStr">
        <is>
          <t>% of targeted percentile that receive transfers</t>
        </is>
      </c>
      <c r="D204" s="74" t="n"/>
      <c r="E204" s="74" t="n"/>
      <c r="F204" s="74" t="n">
        <v>100</v>
      </c>
      <c r="G204" s="74" t="n">
        <v>100</v>
      </c>
      <c r="H204" s="74" t="inlineStr">
        <is>
          <t>CoverageRate</t>
        </is>
      </c>
      <c r="J204" s="22" t="n">
        <v>100</v>
      </c>
      <c r="K204" s="22" t="n">
        <v>100</v>
      </c>
    </row>
    <row r="205">
      <c r="B205" s="74" t="inlineStr">
        <is>
          <t>leakage rate</t>
        </is>
      </c>
      <c r="C205" s="74" t="inlineStr">
        <is>
          <t>% of untargeted percentile that receive transfers</t>
        </is>
      </c>
      <c r="D205" s="74" t="n"/>
      <c r="E205" s="74" t="n"/>
      <c r="F205" s="74" t="n">
        <v>0</v>
      </c>
      <c r="G205" s="74" t="n">
        <v>0</v>
      </c>
      <c r="H205" s="74" t="inlineStr">
        <is>
          <t>LeakageRate</t>
        </is>
      </c>
      <c r="J205" s="22" t="n">
        <v>0</v>
      </c>
      <c r="K205" s="22" t="n">
        <v>0</v>
      </c>
    </row>
    <row r="206">
      <c r="B206" s="72" t="inlineStr">
        <is>
          <t>Policy options</t>
        </is>
      </c>
    </row>
    <row r="207">
      <c r="A207" t="inlineStr">
        <is>
          <t>X</t>
        </is>
      </c>
      <c r="B207" s="74" t="inlineStr">
        <is>
          <t>Additional mitigation policies in non-energy sectors?</t>
        </is>
      </c>
      <c r="C207" s="74" t="inlineStr">
        <is>
          <t>switch</t>
        </is>
      </c>
      <c r="D207" s="74" t="n"/>
      <c r="E207" s="74" t="n"/>
      <c r="F207" s="74" t="inlineStr">
        <is>
          <t>No*</t>
        </is>
      </c>
      <c r="G207" s="74" t="inlineStr">
        <is>
          <t>Yes*</t>
        </is>
      </c>
      <c r="H207" s="74" t="inlineStr">
        <is>
          <t>AdditionMitigationPoliciesNonEnergy</t>
        </is>
      </c>
      <c r="J207" s="22" t="inlineStr">
        <is>
          <t>No*</t>
        </is>
      </c>
      <c r="K207" s="22" t="inlineStr">
        <is>
          <t>No*</t>
        </is>
      </c>
    </row>
    <row r="208">
      <c r="B208" s="74" t="inlineStr">
        <is>
          <t>Apply existing ETS (if exists)?</t>
        </is>
      </c>
      <c r="C208" s="74" t="inlineStr">
        <is>
          <t>switch</t>
        </is>
      </c>
      <c r="D208" s="74" t="n"/>
      <c r="E208" s="74" t="n"/>
      <c r="F208" s="74" t="inlineStr">
        <is>
          <t>Yes*</t>
        </is>
      </c>
      <c r="G208" s="74" t="inlineStr">
        <is>
          <t>Yes*</t>
        </is>
      </c>
      <c r="H208" s="74" t="inlineStr">
        <is>
          <t>ExistingETSApply</t>
        </is>
      </c>
      <c r="J208" s="22" t="inlineStr">
        <is>
          <t>Yes*</t>
        </is>
      </c>
      <c r="K208" s="22" t="inlineStr">
        <is>
          <t>Yes*</t>
        </is>
      </c>
    </row>
    <row r="209">
      <c r="B209" s="74" t="inlineStr">
        <is>
          <t>Existing ETS permit price growth per annum (real terms)</t>
        </is>
      </c>
      <c r="C209" s="74" t="inlineStr">
        <is>
          <t>%, real</t>
        </is>
      </c>
      <c r="D209" s="74" t="n"/>
      <c r="E209" s="74" t="n"/>
      <c r="F209" s="74" t="n">
        <v>0</v>
      </c>
      <c r="G209" s="74" t="n">
        <v>0</v>
      </c>
      <c r="H209" s="74" t="inlineStr">
        <is>
          <t>ExistingETSGrowth</t>
        </is>
      </c>
      <c r="J209" s="22" t="n">
        <v>0</v>
      </c>
      <c r="K209" s="22" t="n">
        <v>0</v>
      </c>
    </row>
    <row r="210">
      <c r="B210" s="74" t="inlineStr">
        <is>
          <t>New carbon tax complementary to existing ETS coverage</t>
        </is>
      </c>
      <c r="C210" s="74" t="inlineStr">
        <is>
          <t>switch</t>
        </is>
      </c>
      <c r="D210" s="74" t="n"/>
      <c r="E210" s="74" t="n"/>
      <c r="F210" s="74" t="inlineStr">
        <is>
          <t>No*</t>
        </is>
      </c>
      <c r="G210" s="74" t="inlineStr">
        <is>
          <t>No*</t>
        </is>
      </c>
      <c r="H210" s="74" t="inlineStr">
        <is>
          <t>CTaxComplimentaryToETS</t>
        </is>
      </c>
      <c r="J210" s="22" t="inlineStr">
        <is>
          <t>No*</t>
        </is>
      </c>
      <c r="K210" s="22" t="inlineStr">
        <is>
          <t>No*</t>
        </is>
      </c>
    </row>
    <row r="211">
      <c r="B211" s="74" t="inlineStr">
        <is>
          <t>ETS behavioral responses and revenues adjustment</t>
        </is>
      </c>
      <c r="C211" s="74" t="inlineStr">
        <is>
          <t>%</t>
        </is>
      </c>
      <c r="D211" s="74" t="n"/>
      <c r="E211" s="74" t="n"/>
      <c r="F211" s="74" t="n">
        <v>0.9</v>
      </c>
      <c r="G211" s="74" t="n">
        <v>0.9</v>
      </c>
      <c r="H211" s="74" t="inlineStr">
        <is>
          <t>ETSBehavioralAdjustment</t>
        </is>
      </c>
      <c r="J211" s="22" t="n">
        <v>0.9</v>
      </c>
      <c r="K211" s="22" t="n">
        <v>0.9</v>
      </c>
    </row>
    <row r="212">
      <c r="B212" s="74" t="inlineStr">
        <is>
          <t>Years to phase in Pigouvian tax?</t>
        </is>
      </c>
      <c r="C212" s="74" t="inlineStr">
        <is>
          <t>year</t>
        </is>
      </c>
      <c r="D212" s="74" t="n"/>
      <c r="E212" s="74" t="n"/>
      <c r="F212" s="74" t="n">
        <v>5</v>
      </c>
      <c r="G212" s="74" t="n">
        <v>5</v>
      </c>
      <c r="H212" s="74" t="inlineStr">
        <is>
          <t>AddEfficientTaxesPhaseInYears</t>
        </is>
      </c>
      <c r="J212" s="22" t="n">
        <v>5</v>
      </c>
      <c r="K212" s="22" t="n">
        <v>5</v>
      </c>
    </row>
    <row r="213">
      <c r="B213" s="74" t="inlineStr">
        <is>
          <t>Apply existing carbon tax (if exists)?</t>
        </is>
      </c>
      <c r="C213" s="74" t="inlineStr">
        <is>
          <t>switch</t>
        </is>
      </c>
      <c r="D213" s="74" t="n"/>
      <c r="E213" s="74" t="n"/>
      <c r="F213" s="74" t="inlineStr">
        <is>
          <t>Yes*</t>
        </is>
      </c>
      <c r="G213" s="74" t="inlineStr">
        <is>
          <t>Yes*</t>
        </is>
      </c>
      <c r="H213" s="74" t="inlineStr">
        <is>
          <t>ExistingCTApply</t>
        </is>
      </c>
      <c r="J213" s="22" t="inlineStr">
        <is>
          <t>Yes*</t>
        </is>
      </c>
      <c r="K213" s="22" t="inlineStr">
        <is>
          <t>Yes*</t>
        </is>
      </c>
    </row>
    <row r="214">
      <c r="B214" s="74" t="inlineStr">
        <is>
          <t>Assumed existing carbon tax growth per annum (real terms)</t>
        </is>
      </c>
      <c r="C214" s="74" t="inlineStr">
        <is>
          <t>%, real</t>
        </is>
      </c>
      <c r="D214" s="74" t="n"/>
      <c r="E214" s="74" t="n"/>
      <c r="F214" s="74" t="n">
        <v>0</v>
      </c>
      <c r="G214" s="74" t="n">
        <v>0</v>
      </c>
      <c r="H214" s="74" t="inlineStr">
        <is>
          <t>ExistingCTGrowth</t>
        </is>
      </c>
      <c r="J214" s="22" t="n">
        <v>0</v>
      </c>
      <c r="K214" s="22" t="n">
        <v>0</v>
      </c>
    </row>
    <row r="215">
      <c r="B215" s="74" t="inlineStr">
        <is>
          <t>Add additional excise tax (see 'Manual inputs' tab)?</t>
        </is>
      </c>
      <c r="C215" s="74" t="inlineStr">
        <is>
          <t>switch</t>
        </is>
      </c>
      <c r="D215" s="74" t="n"/>
      <c r="E215" s="74" t="n"/>
      <c r="F215" s="74" t="inlineStr">
        <is>
          <t>No*</t>
        </is>
      </c>
      <c r="G215" s="74" t="inlineStr">
        <is>
          <t>No*</t>
        </is>
      </c>
      <c r="H215" s="74" t="inlineStr">
        <is>
          <t>AdditionalExcise</t>
        </is>
      </c>
      <c r="J215" s="22" t="inlineStr">
        <is>
          <t>No*</t>
        </is>
      </c>
      <c r="K215" s="22" t="inlineStr">
        <is>
          <t>No*</t>
        </is>
      </c>
    </row>
    <row r="216">
      <c r="B216" s="74" t="inlineStr">
        <is>
          <t>Include climate externality in Pigouvian tax?</t>
        </is>
      </c>
      <c r="C216" s="74" t="inlineStr">
        <is>
          <t>switch</t>
        </is>
      </c>
      <c r="D216" s="74" t="n"/>
      <c r="E216" s="74" t="n"/>
      <c r="F216" s="74" t="inlineStr">
        <is>
          <t>Yes*</t>
        </is>
      </c>
      <c r="G216" s="74" t="inlineStr">
        <is>
          <t>Yes*</t>
        </is>
      </c>
      <c r="H216" s="74" t="inlineStr">
        <is>
          <t>ClimateEffTax</t>
        </is>
      </c>
      <c r="J216" s="22" t="inlineStr">
        <is>
          <t>Yes*</t>
        </is>
      </c>
      <c r="K216" s="22" t="inlineStr">
        <is>
          <t>Yes*</t>
        </is>
      </c>
    </row>
    <row r="217">
      <c r="B217" s="74" t="inlineStr">
        <is>
          <t>Add Pigouvian tax on top?</t>
        </is>
      </c>
      <c r="C217" s="74" t="inlineStr">
        <is>
          <t>switch</t>
        </is>
      </c>
      <c r="D217" s="74" t="n"/>
      <c r="E217" s="74" t="n"/>
      <c r="F217" s="74" t="inlineStr">
        <is>
          <t>No*</t>
        </is>
      </c>
      <c r="G217" s="74" t="inlineStr">
        <is>
          <t>No*</t>
        </is>
      </c>
      <c r="H217" s="74" t="inlineStr">
        <is>
          <t>AddEfficientTaxes</t>
        </is>
      </c>
      <c r="J217" s="22" t="inlineStr">
        <is>
          <t>No*</t>
        </is>
      </c>
      <c r="K217" s="22" t="inlineStr">
        <is>
          <t>No*</t>
        </is>
      </c>
    </row>
    <row r="218">
      <c r="B218" s="74" t="inlineStr">
        <is>
          <t>Externalities are part of VAT base for optimal taxes?</t>
        </is>
      </c>
      <c r="C218" s="74" t="inlineStr">
        <is>
          <t>switch</t>
        </is>
      </c>
      <c r="D218" s="74" t="n"/>
      <c r="E218" s="74" t="n"/>
      <c r="F218" s="74" t="inlineStr">
        <is>
          <t>Yes*</t>
        </is>
      </c>
      <c r="G218" s="74" t="inlineStr">
        <is>
          <t>Yes*</t>
        </is>
      </c>
      <c r="H218" s="74" t="inlineStr">
        <is>
          <t>ExternalityAddVAT</t>
        </is>
      </c>
      <c r="J218" s="22" t="inlineStr">
        <is>
          <t>Yes*</t>
        </is>
      </c>
      <c r="K218" s="22" t="inlineStr">
        <is>
          <t>Yes*</t>
        </is>
      </c>
    </row>
    <row r="219">
      <c r="B219" s="72" t="inlineStr">
        <is>
          <t>Sources for key inputs</t>
        </is>
      </c>
    </row>
    <row r="220">
      <c r="A220" t="inlineStr">
        <is>
          <t>X</t>
        </is>
      </c>
      <c r="B220" s="74" t="inlineStr">
        <is>
          <t>International energy price forecasts</t>
        </is>
      </c>
      <c r="C220" s="74" t="inlineStr">
        <is>
          <t>switch</t>
        </is>
      </c>
      <c r="D220" s="74" t="n"/>
      <c r="E220" s="74" t="n"/>
      <c r="F220" s="74" t="inlineStr">
        <is>
          <t>IMF</t>
        </is>
      </c>
      <c r="G220" s="74" t="inlineStr">
        <is>
          <t>IMF-WB*</t>
        </is>
      </c>
      <c r="H220" s="74" t="inlineStr">
        <is>
          <t>IntEnerPricForeSource</t>
        </is>
      </c>
      <c r="J220" s="22" t="inlineStr">
        <is>
          <t>IMF</t>
        </is>
      </c>
      <c r="K220" s="22" t="inlineStr">
        <is>
          <t>IMF</t>
        </is>
      </c>
    </row>
    <row r="221">
      <c r="B221" s="74" t="inlineStr">
        <is>
          <t>Global energy demand scenario</t>
        </is>
      </c>
      <c r="C221" s="74" t="inlineStr">
        <is>
          <t>switch</t>
        </is>
      </c>
      <c r="D221" s="74" t="n"/>
      <c r="E221" s="74" t="n"/>
      <c r="F221" s="74" t="inlineStr">
        <is>
          <t>Stated Policies*</t>
        </is>
      </c>
      <c r="G221" s="74" t="inlineStr">
        <is>
          <t>Stated Policies*</t>
        </is>
      </c>
      <c r="H221" s="74" t="inlineStr">
        <is>
          <t>GlobalEnergyDemand</t>
        </is>
      </c>
      <c r="J221" s="22" t="inlineStr">
        <is>
          <t>Stated Policies*</t>
        </is>
      </c>
      <c r="K221" s="22" t="inlineStr">
        <is>
          <t>Stated Policies*</t>
        </is>
      </c>
    </row>
    <row r="222">
      <c r="B222" s="74" t="inlineStr">
        <is>
          <t>GDP growth forecasts</t>
        </is>
      </c>
      <c r="C222" s="74" t="inlineStr">
        <is>
          <t>switch</t>
        </is>
      </c>
      <c r="D222" s="74" t="n"/>
      <c r="E222" s="74" t="n"/>
      <c r="F222" s="74" t="inlineStr">
        <is>
          <t>WEO*</t>
        </is>
      </c>
      <c r="G222" s="74" t="inlineStr">
        <is>
          <t>WEO*</t>
        </is>
      </c>
      <c r="H222" s="74" t="inlineStr">
        <is>
          <t>GDPScenario</t>
        </is>
      </c>
      <c r="J222" s="22" t="inlineStr">
        <is>
          <t>WEO*</t>
        </is>
      </c>
      <c r="K222" s="22" t="inlineStr">
        <is>
          <t>WEO*</t>
        </is>
      </c>
    </row>
    <row r="223">
      <c r="B223" s="74" t="inlineStr">
        <is>
          <t>Primary source for price elasticities of demand</t>
        </is>
      </c>
      <c r="C223" s="74" t="inlineStr">
        <is>
          <t>switch</t>
        </is>
      </c>
      <c r="D223" s="74" t="n"/>
      <c r="E223" s="74" t="n"/>
      <c r="F223" s="74" t="inlineStr">
        <is>
          <t>Simple*</t>
        </is>
      </c>
      <c r="G223" s="74" t="inlineStr">
        <is>
          <t>Simple*</t>
        </is>
      </c>
      <c r="H223" s="74" t="inlineStr">
        <is>
          <t>ElPrcMainSrc</t>
        </is>
      </c>
      <c r="J223" s="22" t="inlineStr">
        <is>
          <t>Simple*</t>
        </is>
      </c>
      <c r="K223" s="22" t="inlineStr">
        <is>
          <t>Simple*</t>
        </is>
      </c>
    </row>
    <row r="224">
      <c r="B224" s="74" t="inlineStr">
        <is>
          <t>Primary source for income elasticities of demand</t>
        </is>
      </c>
      <c r="C224" s="74" t="inlineStr">
        <is>
          <t>switch</t>
        </is>
      </c>
      <c r="D224" s="74" t="n"/>
      <c r="E224" s="74" t="n"/>
      <c r="F224" s="74" t="inlineStr">
        <is>
          <t>Simple*</t>
        </is>
      </c>
      <c r="G224" s="74" t="inlineStr">
        <is>
          <t>Simple*</t>
        </is>
      </c>
      <c r="H224" s="74" t="inlineStr">
        <is>
          <t>ElIncMainSrc</t>
        </is>
      </c>
      <c r="J224" s="22" t="inlineStr">
        <is>
          <t>Simple*</t>
        </is>
      </c>
      <c r="K224" s="22" t="inlineStr">
        <is>
          <t>Simple*</t>
        </is>
      </c>
    </row>
    <row r="225">
      <c r="B225" s="74" t="inlineStr">
        <is>
          <t>CO2 emissions factors</t>
        </is>
      </c>
      <c r="C225" s="74" t="inlineStr">
        <is>
          <t>switch</t>
        </is>
      </c>
      <c r="D225" s="74" t="n"/>
      <c r="E225" s="74" t="n"/>
      <c r="F225" s="74" t="inlineStr">
        <is>
          <t>IIASA*</t>
        </is>
      </c>
      <c r="G225" s="74" t="inlineStr">
        <is>
          <t>IIASA*</t>
        </is>
      </c>
      <c r="H225" s="74" t="inlineStr">
        <is>
          <t>EmissionsFactCO2</t>
        </is>
      </c>
      <c r="J225" s="22" t="inlineStr">
        <is>
          <t>IIASA*</t>
        </is>
      </c>
      <c r="K225" s="22" t="inlineStr">
        <is>
          <t>IIASA*</t>
        </is>
      </c>
    </row>
    <row r="226">
      <c r="B226" s="74" t="inlineStr">
        <is>
          <t>Fiscal multipliers</t>
        </is>
      </c>
      <c r="C226" s="74" t="inlineStr">
        <is>
          <t>switch</t>
        </is>
      </c>
      <c r="D226" s="74" t="n"/>
      <c r="E226" s="74" t="n"/>
      <c r="F226" s="74" t="inlineStr">
        <is>
          <t>Income-grp*</t>
        </is>
      </c>
      <c r="G226" s="74" t="inlineStr">
        <is>
          <t>Income-grp*</t>
        </is>
      </c>
      <c r="H226" s="74" t="inlineStr">
        <is>
          <t>MultipliersSource</t>
        </is>
      </c>
      <c r="J226" s="22" t="inlineStr">
        <is>
          <t>Income-grp*</t>
        </is>
      </c>
      <c r="K226" s="22" t="inlineStr">
        <is>
          <t>Income-grp*</t>
        </is>
      </c>
    </row>
    <row r="227">
      <c r="B227" s="74" t="inlineStr">
        <is>
          <t>Power sector model (elasticity or engineering)?</t>
        </is>
      </c>
      <c r="C227" s="74" t="inlineStr">
        <is>
          <t>switch</t>
        </is>
      </c>
      <c r="D227" s="74" t="n"/>
      <c r="E227" s="74" t="n"/>
      <c r="F227" s="74" t="inlineStr">
        <is>
          <t>Engineer</t>
        </is>
      </c>
      <c r="G227" s="74" t="inlineStr">
        <is>
          <t>Engineer</t>
        </is>
      </c>
      <c r="H227" s="74" t="inlineStr">
        <is>
          <t>PowModelSelected</t>
        </is>
      </c>
      <c r="J227" s="22" t="inlineStr">
        <is>
          <t>Engineer</t>
        </is>
      </c>
      <c r="K227" s="22" t="inlineStr">
        <is>
          <t>Engineer</t>
        </is>
      </c>
    </row>
    <row r="228">
      <c r="B228" s="74" t="inlineStr">
        <is>
          <t>NDC submission</t>
        </is>
      </c>
      <c r="C228" s="74" t="inlineStr">
        <is>
          <t>switch</t>
        </is>
      </c>
      <c r="D228" s="74" t="n"/>
      <c r="E228" s="74" t="n"/>
      <c r="F228" s="74" t="inlineStr">
        <is>
          <t>Latest*</t>
        </is>
      </c>
      <c r="G228" s="74" t="inlineStr">
        <is>
          <t>Latest*</t>
        </is>
      </c>
      <c r="H228" s="74" t="inlineStr">
        <is>
          <t>NDCs</t>
        </is>
      </c>
      <c r="J228" s="22" t="inlineStr">
        <is>
          <t>Latest*</t>
        </is>
      </c>
      <c r="K228" s="22" t="inlineStr">
        <is>
          <t>Latest*</t>
        </is>
      </c>
    </row>
    <row r="229">
      <c r="B229" s="74" t="inlineStr">
        <is>
          <t>NDC target year</t>
        </is>
      </c>
      <c r="C229" s="74" t="inlineStr">
        <is>
          <t>switch</t>
        </is>
      </c>
      <c r="D229" s="74" t="n"/>
      <c r="E229" s="74" t="n"/>
      <c r="F229" s="74" t="inlineStr">
        <is>
          <t>Main*</t>
        </is>
      </c>
      <c r="G229" s="74" t="inlineStr">
        <is>
          <t>Main*</t>
        </is>
      </c>
      <c r="H229" s="74" t="inlineStr">
        <is>
          <t>NDCTargetYear</t>
        </is>
      </c>
      <c r="J229" s="22" t="inlineStr">
        <is>
          <t>Main*</t>
        </is>
      </c>
      <c r="K229" s="22" t="inlineStr">
        <is>
          <t>Main*</t>
        </is>
      </c>
    </row>
    <row r="230">
      <c r="B230" s="74" t="inlineStr">
        <is>
          <t>If conditional NDC, use:</t>
        </is>
      </c>
      <c r="C230" s="74" t="inlineStr">
        <is>
          <t>switch</t>
        </is>
      </c>
      <c r="D230" s="74" t="n"/>
      <c r="E230" s="74" t="n"/>
      <c r="F230" s="74" t="inlineStr">
        <is>
          <t>Average*</t>
        </is>
      </c>
      <c r="G230" s="74" t="inlineStr">
        <is>
          <t>Average*</t>
        </is>
      </c>
      <c r="H230" s="74" t="inlineStr">
        <is>
          <t>Conditionality</t>
        </is>
      </c>
      <c r="J230" s="22" t="inlineStr">
        <is>
          <t>Average*</t>
        </is>
      </c>
      <c r="K230" s="22" t="inlineStr">
        <is>
          <t>Average*</t>
        </is>
      </c>
    </row>
    <row r="231">
      <c r="B231" s="72" t="inlineStr">
        <is>
          <t>General assumptions</t>
        </is>
      </c>
    </row>
    <row r="232">
      <c r="B232" s="74" t="inlineStr">
        <is>
          <t>First year of model calculations?</t>
        </is>
      </c>
      <c r="C232" s="74" t="inlineStr">
        <is>
          <t>year</t>
        </is>
      </c>
      <c r="D232" s="74" t="n"/>
      <c r="E232" s="74" t="n"/>
      <c r="F232" s="74" t="n">
        <v>2022</v>
      </c>
      <c r="G232" s="74" t="n">
        <v>2022</v>
      </c>
      <c r="H232" s="74" t="inlineStr">
        <is>
          <t>FirstYearCalculations</t>
        </is>
      </c>
      <c r="J232" s="22" t="n">
        <v>2022</v>
      </c>
      <c r="K232" s="22" t="n">
        <v>2022</v>
      </c>
    </row>
    <row r="233">
      <c r="B233" s="74" t="inlineStr">
        <is>
          <t>Nominal results in real terms of which year?</t>
        </is>
      </c>
      <c r="C233" s="74" t="inlineStr">
        <is>
          <t>year</t>
        </is>
      </c>
      <c r="D233" s="74" t="n"/>
      <c r="E233" s="74" t="n"/>
      <c r="F233" s="74" t="n">
        <v>2026</v>
      </c>
      <c r="G233" s="74" t="n">
        <v>2026</v>
      </c>
      <c r="H233" s="74" t="inlineStr">
        <is>
          <t>ResultsYear</t>
        </is>
      </c>
      <c r="J233" s="22" t="n">
        <v>2026</v>
      </c>
      <c r="K233" s="22" t="n">
        <v>2026</v>
      </c>
    </row>
    <row r="234">
      <c r="B234" s="74" t="inlineStr">
        <is>
          <t>Use energy balances or (CPAT) energy consumption data</t>
        </is>
      </c>
      <c r="C234" s="74" t="inlineStr">
        <is>
          <t>year</t>
        </is>
      </c>
      <c r="D234" s="74" t="n"/>
      <c r="E234" s="74" t="n"/>
      <c r="F234" s="74" t="inlineStr">
        <is>
          <t>Balances</t>
        </is>
      </c>
      <c r="G234" s="74" t="inlineStr">
        <is>
          <t>Balances</t>
        </is>
      </c>
      <c r="H234" s="74" t="inlineStr">
        <is>
          <t>BalancesOrConsumption</t>
        </is>
      </c>
      <c r="J234" s="22" t="inlineStr">
        <is>
          <t>Balances</t>
        </is>
      </c>
      <c r="K234" s="22" t="inlineStr">
        <is>
          <t>Balances</t>
        </is>
      </c>
    </row>
    <row r="235">
      <c r="B235" s="74" t="inlineStr">
        <is>
          <t>Generate Matrix of Energy Consumption Projections for Year</t>
        </is>
      </c>
      <c r="C235" s="74" t="inlineStr">
        <is>
          <t>year</t>
        </is>
      </c>
      <c r="D235" s="74" t="n"/>
      <c r="E235" s="74" t="n"/>
      <c r="F235" s="74" t="n">
        <v>2026</v>
      </c>
      <c r="G235" s="74" t="n">
        <v>2026</v>
      </c>
      <c r="H235" s="74" t="inlineStr">
        <is>
          <t>EnergyConsumptionsMatrixProjectionsYear</t>
        </is>
      </c>
      <c r="J235" s="22" t="n">
        <v>2026</v>
      </c>
      <c r="K235" s="22" t="n">
        <v>2026</v>
      </c>
    </row>
    <row r="236">
      <c r="A236" t="inlineStr">
        <is>
          <t>X</t>
        </is>
      </c>
      <c r="B236" s="74" t="inlineStr">
        <is>
          <t>Start year for GDP calculations</t>
        </is>
      </c>
      <c r="C236" s="74" t="inlineStr">
        <is>
          <t>year</t>
        </is>
      </c>
      <c r="D236" s="74" t="n"/>
      <c r="E236" s="74" t="n"/>
      <c r="F236" s="74" t="n">
        <v>2025</v>
      </c>
      <c r="G236" s="74" t="n">
        <v>2024</v>
      </c>
      <c r="H236" s="74" t="inlineStr">
        <is>
          <t>GDPStartYear</t>
        </is>
      </c>
      <c r="J236" s="22" t="n">
        <v>2025</v>
      </c>
      <c r="K236" s="22" t="n">
        <v>2025</v>
      </c>
    </row>
    <row r="237">
      <c r="B237" s="74" t="inlineStr">
        <is>
          <t>Adjust Annex I country energy-related CO2 EFs to match UNFCCC GHG inventories?</t>
        </is>
      </c>
      <c r="C237" s="74" t="inlineStr">
        <is>
          <t>switch</t>
        </is>
      </c>
      <c r="D237" s="74" t="n"/>
      <c r="E237" s="74" t="n"/>
      <c r="F237" s="74" t="inlineStr">
        <is>
          <t>Yes*</t>
        </is>
      </c>
      <c r="G237" s="74" t="inlineStr">
        <is>
          <t>Yes*</t>
        </is>
      </c>
      <c r="H237" s="74" t="inlineStr">
        <is>
          <t>EFsAdjustmentAnnexI</t>
        </is>
      </c>
      <c r="J237" s="22" t="inlineStr">
        <is>
          <t>Yes*</t>
        </is>
      </c>
      <c r="K237" s="22" t="inlineStr">
        <is>
          <t>Yes*</t>
        </is>
      </c>
    </row>
    <row r="238">
      <c r="B238" s="74" t="inlineStr">
        <is>
          <t>Adjust non-Annex I country energy-related CO2 EFs to match CAIT GHG inventories?</t>
        </is>
      </c>
      <c r="C238" s="74" t="inlineStr">
        <is>
          <t>switch</t>
        </is>
      </c>
      <c r="D238" s="74" t="n"/>
      <c r="E238" s="74" t="n"/>
      <c r="F238" s="74" t="inlineStr">
        <is>
          <t>Yes*</t>
        </is>
      </c>
      <c r="G238" s="74" t="inlineStr">
        <is>
          <t>Yes*</t>
        </is>
      </c>
      <c r="H238" s="74" t="inlineStr">
        <is>
          <t>EFsAdjustmentNonAnnexI</t>
        </is>
      </c>
      <c r="J238" s="22" t="inlineStr">
        <is>
          <t>Yes*</t>
        </is>
      </c>
      <c r="K238" s="22" t="inlineStr">
        <is>
          <t>Yes*</t>
        </is>
      </c>
    </row>
    <row r="239">
      <c r="B239" s="74" t="inlineStr">
        <is>
          <t>Industrial process emissions scale with industrial CO2 energy emissions?</t>
        </is>
      </c>
      <c r="C239" s="74" t="inlineStr">
        <is>
          <t>switch</t>
        </is>
      </c>
      <c r="D239" s="74" t="n"/>
      <c r="E239" s="74" t="n"/>
      <c r="F239" s="74" t="inlineStr">
        <is>
          <t>Yes*</t>
        </is>
      </c>
      <c r="G239" s="74" t="inlineStr">
        <is>
          <t>Yes*</t>
        </is>
      </c>
      <c r="H239" s="74" t="inlineStr">
        <is>
          <t>IndustrialProcessEmissionsScaleEner</t>
        </is>
      </c>
      <c r="J239" s="22" t="inlineStr">
        <is>
          <t>Yes*</t>
        </is>
      </c>
      <c r="K239" s="22" t="inlineStr">
        <is>
          <t>Yes*</t>
        </is>
      </c>
    </row>
    <row r="240">
      <c r="B240" s="74" t="inlineStr">
        <is>
          <t>LULUCF emissions decline at % pa (in absolute value of start year)?</t>
        </is>
      </c>
      <c r="C240" s="74" t="inlineStr">
        <is>
          <t>%</t>
        </is>
      </c>
      <c r="D240" s="74" t="n"/>
      <c r="E240" s="74" t="n"/>
      <c r="F240" s="74" t="n">
        <v>0.025</v>
      </c>
      <c r="G240" s="74" t="n">
        <v>0.025</v>
      </c>
      <c r="H240" s="74" t="inlineStr">
        <is>
          <t>LULUCFAnnualEmissionsDecline</t>
        </is>
      </c>
      <c r="J240" s="22" t="n">
        <v>0.025</v>
      </c>
      <c r="K240" s="22" t="n">
        <v>0.025</v>
      </c>
    </row>
    <row r="241">
      <c r="B241" s="72" t="inlineStr">
        <is>
          <t>Additional policy-induced efficiency gains pa by sector:</t>
        </is>
      </c>
    </row>
    <row r="242">
      <c r="B242" s="74" t="inlineStr">
        <is>
          <t>Power</t>
        </is>
      </c>
      <c r="C242" s="74" t="n"/>
      <c r="D242" s="74" t="n"/>
      <c r="E242" s="74" t="n"/>
      <c r="F242" s="74" t="n">
        <v>0</v>
      </c>
      <c r="G242" s="74" t="n">
        <v>0</v>
      </c>
      <c r="H242" s="74" t="inlineStr">
        <is>
          <t>AdditionalEfficiencyPower</t>
        </is>
      </c>
      <c r="J242" s="22" t="n">
        <v>0</v>
      </c>
      <c r="K242" s="22" t="n">
        <v>0</v>
      </c>
    </row>
    <row r="243">
      <c r="B243" s="74" t="inlineStr">
        <is>
          <t>Road vehicles</t>
        </is>
      </c>
      <c r="C243" s="74" t="n"/>
      <c r="D243" s="74" t="n"/>
      <c r="E243" s="74" t="n"/>
      <c r="F243" s="74" t="n">
        <v>0</v>
      </c>
      <c r="G243" s="74" t="n">
        <v>0</v>
      </c>
      <c r="H243" s="74" t="inlineStr">
        <is>
          <t>AdditionalEfficiencyRoadVehicle</t>
        </is>
      </c>
      <c r="J243" s="22" t="n">
        <v>0</v>
      </c>
      <c r="K243" s="22" t="n">
        <v>0</v>
      </c>
    </row>
    <row r="244">
      <c r="B244" s="74" t="inlineStr">
        <is>
          <t>Residential</t>
        </is>
      </c>
      <c r="C244" s="74" t="n"/>
      <c r="D244" s="74" t="n"/>
      <c r="E244" s="74" t="n"/>
      <c r="F244" s="74" t="n">
        <v>0</v>
      </c>
      <c r="G244" s="74" t="n">
        <v>0</v>
      </c>
      <c r="H244" s="74" t="inlineStr">
        <is>
          <t>AdditionalEfficiencyResidential</t>
        </is>
      </c>
      <c r="J244" s="22" t="n">
        <v>0</v>
      </c>
      <c r="K244" s="22" t="n">
        <v>0</v>
      </c>
    </row>
    <row r="245">
      <c r="B245" s="74" t="inlineStr">
        <is>
          <t>Industrial</t>
        </is>
      </c>
      <c r="C245" s="74" t="n"/>
      <c r="D245" s="74" t="n"/>
      <c r="E245" s="74" t="n"/>
      <c r="F245" s="74" t="n">
        <v>0</v>
      </c>
      <c r="G245" s="74" t="n">
        <v>0</v>
      </c>
      <c r="H245" s="74" t="inlineStr">
        <is>
          <t>AdditionalEfficiencyIndustrial</t>
        </is>
      </c>
      <c r="J245" s="22" t="n">
        <v>0</v>
      </c>
      <c r="K245" s="22" t="n">
        <v>0</v>
      </c>
    </row>
    <row r="246">
      <c r="B246" s="72" t="inlineStr">
        <is>
          <t>Adjustment to efficiency margins for shadow pricing policies:</t>
        </is>
      </c>
    </row>
    <row r="247">
      <c r="B247" s="74" t="inlineStr">
        <is>
          <t>Energy efficiency regulations</t>
        </is>
      </c>
      <c r="C247" s="74" t="n"/>
      <c r="D247" s="74" t="n"/>
      <c r="E247" s="74" t="n"/>
      <c r="F247" s="74" t="n">
        <v>0.7</v>
      </c>
      <c r="G247" s="74" t="n">
        <v>0.7</v>
      </c>
      <c r="H247" s="74" t="inlineStr">
        <is>
          <t>SPPEffAdjEnergyEfficiencyRegulations</t>
        </is>
      </c>
      <c r="J247" s="22" t="n">
        <v>0.7</v>
      </c>
      <c r="K247" s="22" t="n">
        <v>0.7</v>
      </c>
    </row>
    <row r="248">
      <c r="B248" s="74" t="inlineStr">
        <is>
          <t>Vehicle fuel economy</t>
        </is>
      </c>
      <c r="C248" s="74" t="n"/>
      <c r="D248" s="74" t="n"/>
      <c r="E248" s="74" t="n"/>
      <c r="F248" s="74" t="n">
        <v>0.7</v>
      </c>
      <c r="G248" s="74" t="n">
        <v>0.7</v>
      </c>
      <c r="H248" s="74" t="inlineStr">
        <is>
          <t>SPPEffAdjVehicleFuelEconomy</t>
        </is>
      </c>
      <c r="J248" s="22" t="n">
        <v>0.7</v>
      </c>
      <c r="K248" s="22" t="n">
        <v>0.7</v>
      </c>
    </row>
    <row r="249">
      <c r="B249" s="74" t="inlineStr">
        <is>
          <t>Residential efficiency regulations</t>
        </is>
      </c>
      <c r="C249" s="74" t="n"/>
      <c r="D249" s="74" t="n"/>
      <c r="E249" s="74" t="n"/>
      <c r="F249" s="74" t="n">
        <v>0.7</v>
      </c>
      <c r="G249" s="74" t="n">
        <v>0.7</v>
      </c>
      <c r="H249" s="74" t="inlineStr">
        <is>
          <t>SPPEffAdjRes</t>
        </is>
      </c>
      <c r="J249" s="22" t="n">
        <v>0.7</v>
      </c>
      <c r="K249" s="22" t="n">
        <v>0.7</v>
      </c>
    </row>
    <row r="250">
      <c r="B250" s="74" t="inlineStr">
        <is>
          <t>Industrial efficiency regulations</t>
        </is>
      </c>
      <c r="C250" s="74" t="n"/>
      <c r="D250" s="74" t="n"/>
      <c r="E250" s="74" t="n"/>
      <c r="F250" s="74" t="n">
        <v>0.7</v>
      </c>
      <c r="G250" s="74" t="n">
        <v>0.7</v>
      </c>
      <c r="H250" s="74" t="inlineStr">
        <is>
          <t>SPPEffAdjInd</t>
        </is>
      </c>
      <c r="J250" s="22" t="n">
        <v>0.7</v>
      </c>
      <c r="K250" s="22" t="n">
        <v>0.7</v>
      </c>
    </row>
    <row r="251">
      <c r="B251" s="74" t="inlineStr">
        <is>
          <t>Feebates</t>
        </is>
      </c>
      <c r="C251" s="74" t="n"/>
      <c r="D251" s="74" t="n"/>
      <c r="E251" s="74" t="n"/>
      <c r="F251" s="74" t="n">
        <v>1</v>
      </c>
      <c r="G251" s="74" t="n">
        <v>1</v>
      </c>
      <c r="H251" s="74" t="inlineStr">
        <is>
          <t>SPPEffAdjFeebates</t>
        </is>
      </c>
      <c r="J251" s="22" t="n">
        <v>1</v>
      </c>
      <c r="K251" s="22" t="n">
        <v>1</v>
      </c>
    </row>
    <row r="252">
      <c r="B252" s="72" t="inlineStr">
        <is>
          <t>Residential Substitution Implicit Efficiencies</t>
        </is>
      </c>
    </row>
    <row r="253">
      <c r="B253" s="74" t="inlineStr">
        <is>
          <t>LPG</t>
        </is>
      </c>
      <c r="C253" s="74" t="n"/>
      <c r="D253" s="74" t="n"/>
      <c r="E253" s="74" t="n"/>
      <c r="F253" s="74" t="n">
        <v>0.5600000000000001</v>
      </c>
      <c r="G253" s="74" t="n">
        <v>0.5600000000000001</v>
      </c>
      <c r="H253" s="74" t="inlineStr">
        <is>
          <t>ResSubstLPGEff</t>
        </is>
      </c>
      <c r="J253" s="22" t="n">
        <v>0.5600000000000001</v>
      </c>
      <c r="K253" s="22" t="n">
        <v>0.5600000000000001</v>
      </c>
    </row>
    <row r="254">
      <c r="B254" s="74" t="inlineStr">
        <is>
          <t>Kerosene</t>
        </is>
      </c>
      <c r="C254" s="74" t="n"/>
      <c r="D254" s="74" t="n"/>
      <c r="E254" s="74" t="n"/>
      <c r="F254" s="74" t="n">
        <v>0.45</v>
      </c>
      <c r="G254" s="74" t="n">
        <v>0.45</v>
      </c>
      <c r="H254" s="74" t="inlineStr">
        <is>
          <t>ResSubstKerEff</t>
        </is>
      </c>
      <c r="J254" s="22" t="n">
        <v>0.45</v>
      </c>
      <c r="K254" s="22" t="n">
        <v>0.45</v>
      </c>
    </row>
    <row r="255">
      <c r="B255" s="74" t="inlineStr">
        <is>
          <t>Biomass</t>
        </is>
      </c>
      <c r="C255" s="74" t="n"/>
      <c r="D255" s="74" t="n"/>
      <c r="E255" s="74" t="n"/>
      <c r="F255" s="74" t="n">
        <v>0.2</v>
      </c>
      <c r="G255" s="74" t="n">
        <v>0.2</v>
      </c>
      <c r="H255" s="74" t="inlineStr">
        <is>
          <t>ResSubstBioEff</t>
        </is>
      </c>
      <c r="J255" s="22" t="n">
        <v>0.2</v>
      </c>
      <c r="K255" s="22" t="n">
        <v>0.2</v>
      </c>
    </row>
    <row r="256">
      <c r="B256" s="74" t="inlineStr">
        <is>
          <t>NatGas</t>
        </is>
      </c>
      <c r="C256" s="74" t="n"/>
      <c r="D256" s="74" t="n"/>
      <c r="E256" s="74" t="n"/>
      <c r="F256" s="74" t="n">
        <v>0.58</v>
      </c>
      <c r="G256" s="74" t="n">
        <v>0.58</v>
      </c>
      <c r="H256" s="74" t="inlineStr">
        <is>
          <t>ResSubstNatGasEff</t>
        </is>
      </c>
      <c r="J256" s="22" t="n">
        <v>0.58</v>
      </c>
      <c r="K256" s="22" t="n">
        <v>0.58</v>
      </c>
    </row>
    <row r="257">
      <c r="B257" s="72" t="inlineStr">
        <is>
          <t>Uncertainty adjustments</t>
        </is>
      </c>
    </row>
    <row r="258">
      <c r="B258" s="74" t="inlineStr">
        <is>
          <t>International energy prices adjustment</t>
        </is>
      </c>
      <c r="C258" s="74" t="inlineStr">
        <is>
          <t>switch</t>
        </is>
      </c>
      <c r="D258" s="74" t="n"/>
      <c r="E258" s="74" t="n"/>
      <c r="F258" s="74" t="inlineStr">
        <is>
          <t>Base*</t>
        </is>
      </c>
      <c r="G258" s="74" t="inlineStr">
        <is>
          <t>Base*</t>
        </is>
      </c>
      <c r="H258" s="74" t="inlineStr">
        <is>
          <t>IntEnerPricForecastAdjustment</t>
        </is>
      </c>
      <c r="J258" s="22" t="inlineStr">
        <is>
          <t>Base*</t>
        </is>
      </c>
      <c r="K258" s="22" t="inlineStr">
        <is>
          <t>Base*</t>
        </is>
      </c>
    </row>
    <row r="259">
      <c r="B259" s="74" t="inlineStr">
        <is>
          <t>GDP growth adjustment</t>
        </is>
      </c>
      <c r="C259" s="74" t="inlineStr">
        <is>
          <t>switch</t>
        </is>
      </c>
      <c r="D259" s="74" t="n"/>
      <c r="E259" s="74" t="n"/>
      <c r="F259" s="74" t="inlineStr">
        <is>
          <t>Base*</t>
        </is>
      </c>
      <c r="G259" s="74" t="inlineStr">
        <is>
          <t>Base*</t>
        </is>
      </c>
      <c r="H259" s="74" t="inlineStr">
        <is>
          <t>GdpAdj</t>
        </is>
      </c>
      <c r="J259" s="22" t="inlineStr">
        <is>
          <t>Base*</t>
        </is>
      </c>
      <c r="K259" s="22" t="inlineStr">
        <is>
          <t>Base*</t>
        </is>
      </c>
    </row>
    <row r="260">
      <c r="B260" s="74" t="inlineStr">
        <is>
          <t>Price elasticities adjustment</t>
        </is>
      </c>
      <c r="C260" s="74" t="inlineStr">
        <is>
          <t>switch</t>
        </is>
      </c>
      <c r="D260" s="74" t="n"/>
      <c r="E260" s="74" t="n"/>
      <c r="F260" s="74" t="inlineStr">
        <is>
          <t>Base*</t>
        </is>
      </c>
      <c r="G260" s="74" t="inlineStr">
        <is>
          <t>Base*</t>
        </is>
      </c>
      <c r="H260" s="74" t="inlineStr">
        <is>
          <t>ElastPriceAdjustment</t>
        </is>
      </c>
      <c r="J260" s="22" t="inlineStr">
        <is>
          <t>Base*</t>
        </is>
      </c>
      <c r="K260" s="22" t="inlineStr">
        <is>
          <t>Base*</t>
        </is>
      </c>
    </row>
    <row r="261">
      <c r="B261" s="74" t="inlineStr">
        <is>
          <t>Income elasticities adjustment</t>
        </is>
      </c>
      <c r="C261" s="74" t="inlineStr">
        <is>
          <t>switch</t>
        </is>
      </c>
      <c r="D261" s="74" t="n"/>
      <c r="E261" s="74" t="n"/>
      <c r="F261" s="74" t="inlineStr">
        <is>
          <t>Base*</t>
        </is>
      </c>
      <c r="G261" s="74" t="inlineStr">
        <is>
          <t>Base*</t>
        </is>
      </c>
      <c r="H261" s="74" t="inlineStr">
        <is>
          <t>ElastIncAdjustment</t>
        </is>
      </c>
      <c r="J261" s="22" t="inlineStr">
        <is>
          <t>Base*</t>
        </is>
      </c>
      <c r="K261" s="22" t="inlineStr">
        <is>
          <t>Base*</t>
        </is>
      </c>
    </row>
    <row r="262">
      <c r="B262" s="74" t="inlineStr">
        <is>
          <t>Adjust income elasticities for GDP levels?</t>
        </is>
      </c>
      <c r="C262" s="74" t="inlineStr">
        <is>
          <t>switch</t>
        </is>
      </c>
      <c r="D262" s="74" t="n"/>
      <c r="E262" s="74" t="n"/>
      <c r="F262" s="74" t="inlineStr">
        <is>
          <t>Yes*</t>
        </is>
      </c>
      <c r="G262" s="74" t="inlineStr">
        <is>
          <t>Yes*</t>
        </is>
      </c>
      <c r="H262" s="74" t="inlineStr">
        <is>
          <t>IncElAdj</t>
        </is>
      </c>
      <c r="J262" s="22" t="inlineStr">
        <is>
          <t>Yes*</t>
        </is>
      </c>
      <c r="K262" s="22" t="inlineStr">
        <is>
          <t>Yes*</t>
        </is>
      </c>
    </row>
    <row r="263">
      <c r="B263" s="74" t="inlineStr">
        <is>
          <t>Fiscal multipliers adjustment</t>
        </is>
      </c>
      <c r="C263" s="74" t="inlineStr">
        <is>
          <t>switch</t>
        </is>
      </c>
      <c r="D263" s="74" t="n"/>
      <c r="E263" s="74" t="n"/>
      <c r="F263" s="74" t="inlineStr">
        <is>
          <t>Base*</t>
        </is>
      </c>
      <c r="G263" s="74" t="inlineStr">
        <is>
          <t>Base*</t>
        </is>
      </c>
      <c r="H263" s="74" t="inlineStr">
        <is>
          <t>FmAdj</t>
        </is>
      </c>
      <c r="J263" s="22" t="inlineStr">
        <is>
          <t>Base*</t>
        </is>
      </c>
      <c r="K263" s="22" t="inlineStr">
        <is>
          <t>Base*</t>
        </is>
      </c>
    </row>
    <row r="264">
      <c r="B264" s="72" t="inlineStr">
        <is>
          <t>Miscellaneous</t>
        </is>
      </c>
    </row>
    <row r="265">
      <c r="B265" s="74" t="inlineStr">
        <is>
          <t>Price pathway continues to rise after target year?</t>
        </is>
      </c>
      <c r="C265" s="74" t="inlineStr">
        <is>
          <t>switch</t>
        </is>
      </c>
      <c r="D265" s="74" t="n"/>
      <c r="E265" s="74" t="n"/>
      <c r="F265" s="74" t="inlineStr">
        <is>
          <t>Linear*</t>
        </is>
      </c>
      <c r="G265" s="74" t="inlineStr">
        <is>
          <t>Linear*</t>
        </is>
      </c>
      <c r="H265" s="74" t="inlineStr">
        <is>
          <t>ExtendCarbonPriceBeyondOutro</t>
        </is>
      </c>
      <c r="J265" s="22" t="inlineStr">
        <is>
          <t>Linear*</t>
        </is>
      </c>
      <c r="K265" s="22" t="inlineStr">
        <is>
          <t>Linear*</t>
        </is>
      </c>
    </row>
    <row r="266">
      <c r="B266" s="74" t="inlineStr">
        <is>
          <t>Tax pathway is in nominal or real terms?</t>
        </is>
      </c>
      <c r="C266" s="74" t="inlineStr">
        <is>
          <t>switch</t>
        </is>
      </c>
      <c r="D266" s="74" t="n"/>
      <c r="E266" s="74" t="n"/>
      <c r="F266" s="74" t="inlineStr">
        <is>
          <t>Real*</t>
        </is>
      </c>
      <c r="G266" s="74" t="inlineStr">
        <is>
          <t>Real*</t>
        </is>
      </c>
      <c r="H266" s="74" t="inlineStr">
        <is>
          <t>NomorReal</t>
        </is>
      </c>
      <c r="J266" s="22" t="inlineStr">
        <is>
          <t>Real*</t>
        </is>
      </c>
      <c r="K266" s="22" t="inlineStr">
        <is>
          <t>Real*</t>
        </is>
      </c>
    </row>
    <row r="267">
      <c r="B267" s="74" t="inlineStr">
        <is>
          <t>Include endogenous GDP effects?</t>
        </is>
      </c>
      <c r="C267" s="74" t="inlineStr">
        <is>
          <t>switch</t>
        </is>
      </c>
      <c r="D267" s="74" t="n"/>
      <c r="E267" s="74" t="n"/>
      <c r="F267" s="74" t="inlineStr">
        <is>
          <t>Yes*</t>
        </is>
      </c>
      <c r="G267" s="74" t="inlineStr">
        <is>
          <t>Yes*</t>
        </is>
      </c>
      <c r="H267" s="74" t="inlineStr">
        <is>
          <t>GDPEndogenous</t>
        </is>
      </c>
      <c r="J267" s="22" t="inlineStr">
        <is>
          <t>Yes*</t>
        </is>
      </c>
      <c r="K267" s="22" t="inlineStr">
        <is>
          <t>Yes*</t>
        </is>
      </c>
    </row>
    <row r="268">
      <c r="B268" s="74" t="inlineStr">
        <is>
          <t>Residential LPG/kerosene always exempted</t>
        </is>
      </c>
      <c r="C268" s="74" t="inlineStr">
        <is>
          <t>switch</t>
        </is>
      </c>
      <c r="D268" s="74" t="n"/>
      <c r="E268" s="74" t="n"/>
      <c r="F268" s="74" t="inlineStr">
        <is>
          <t>No*</t>
        </is>
      </c>
      <c r="G268" s="74" t="inlineStr">
        <is>
          <t>No*</t>
        </is>
      </c>
      <c r="H268" s="74" t="inlineStr">
        <is>
          <t>AlwaysExemptResLPGKer</t>
        </is>
      </c>
      <c r="J268" s="22" t="inlineStr">
        <is>
          <t>No*</t>
        </is>
      </c>
      <c r="K268" s="22" t="inlineStr">
        <is>
          <t>No*</t>
        </is>
      </c>
    </row>
    <row r="269">
      <c r="B269" s="74" t="inlineStr">
        <is>
          <t>National social cost of carbon (NSCC) source</t>
        </is>
      </c>
      <c r="C269" s="74" t="inlineStr">
        <is>
          <t>switch</t>
        </is>
      </c>
      <c r="D269" s="74" t="n"/>
      <c r="E269" s="74" t="n"/>
      <c r="F269" s="74" t="inlineStr">
        <is>
          <t>Target*</t>
        </is>
      </c>
      <c r="G269" s="74" t="inlineStr">
        <is>
          <t>Target*</t>
        </is>
      </c>
      <c r="H269" s="74" t="inlineStr">
        <is>
          <t>NSCCSource</t>
        </is>
      </c>
      <c r="J269" s="22" t="inlineStr">
        <is>
          <t>Target*</t>
        </is>
      </c>
      <c r="K269" s="22" t="inlineStr">
        <is>
          <t>Target*</t>
        </is>
      </c>
    </row>
    <row r="270">
      <c r="B270" s="74" t="inlineStr">
        <is>
          <t>Override dashboard and impose a linear or exponential carbon price trajectory?</t>
        </is>
      </c>
      <c r="C270" s="74" t="n"/>
      <c r="D270" s="74" t="n"/>
      <c r="E270" s="74" t="n"/>
      <c r="F270" s="74" t="inlineStr">
        <is>
          <t>Linear*</t>
        </is>
      </c>
      <c r="G270" s="74" t="inlineStr">
        <is>
          <t>Linear*</t>
        </is>
      </c>
      <c r="H270" s="74" t="inlineStr">
        <is>
          <t>CTaxTrajectoryType</t>
        </is>
      </c>
      <c r="J270" s="22" t="inlineStr">
        <is>
          <t>Linear*</t>
        </is>
      </c>
      <c r="K270" s="22" t="inlineStr">
        <is>
          <t>Linear*</t>
        </is>
      </c>
    </row>
    <row r="271">
      <c r="B271" s="74" t="inlineStr">
        <is>
          <t>If overridden and exponential, what is the real escalation rate per year?</t>
        </is>
      </c>
      <c r="C271" s="74" t="n"/>
      <c r="D271" s="74" t="n"/>
      <c r="E271" s="74" t="n"/>
      <c r="F271" s="74" t="n">
        <v>0</v>
      </c>
      <c r="G271" s="74" t="n">
        <v>0</v>
      </c>
      <c r="H271" s="74" t="inlineStr">
        <is>
          <t>CtaxExponentialEscalationRate</t>
        </is>
      </c>
      <c r="J271" s="22" t="n">
        <v>0</v>
      </c>
      <c r="K271" s="22" t="n">
        <v>0</v>
      </c>
    </row>
    <row r="272">
      <c r="B272" s="72" t="inlineStr">
        <is>
          <t xml:space="preserve">Social cost of carbon </t>
        </is>
      </c>
    </row>
    <row r="273">
      <c r="B273" s="74" t="inlineStr">
        <is>
          <t>NSCC discount rate (ρ)</t>
        </is>
      </c>
      <c r="C273" s="74" t="inlineStr">
        <is>
          <t>%</t>
        </is>
      </c>
      <c r="D273" s="74" t="n"/>
      <c r="E273" s="74" t="n"/>
      <c r="F273" s="74" t="inlineStr">
        <is>
          <t>2%*</t>
        </is>
      </c>
      <c r="G273" s="74" t="inlineStr">
        <is>
          <t>2%*</t>
        </is>
      </c>
      <c r="H273" s="74" t="inlineStr">
        <is>
          <t>NSCCDiscountRate</t>
        </is>
      </c>
      <c r="J273" s="22" t="inlineStr">
        <is>
          <t>2%*</t>
        </is>
      </c>
      <c r="K273" s="22" t="inlineStr">
        <is>
          <t>2%*</t>
        </is>
      </c>
    </row>
    <row r="274">
      <c r="B274" s="74" t="inlineStr">
        <is>
          <t>NSCC elasticity of marginal utility (μ)</t>
        </is>
      </c>
      <c r="C274" s="74" t="inlineStr">
        <is>
          <t>%</t>
        </is>
      </c>
      <c r="D274" s="74" t="n"/>
      <c r="E274" s="74" t="n"/>
      <c r="F274" s="74" t="inlineStr">
        <is>
          <t>1.5%*</t>
        </is>
      </c>
      <c r="G274" s="74" t="inlineStr">
        <is>
          <t>1.5%*</t>
        </is>
      </c>
      <c r="H274" s="74" t="inlineStr">
        <is>
          <t>NSCCMargUtilofCons</t>
        </is>
      </c>
      <c r="J274" s="22" t="inlineStr">
        <is>
          <t>1.5%*</t>
        </is>
      </c>
      <c r="K274" s="22" t="inlineStr">
        <is>
          <t>1.5%*</t>
        </is>
      </c>
    </row>
    <row r="275">
      <c r="B275" s="74" t="inlineStr">
        <is>
          <t>Global social cost of carbon (GSCC) source</t>
        </is>
      </c>
      <c r="C275" s="74" t="inlineStr">
        <is>
          <t>switch</t>
        </is>
      </c>
      <c r="D275" s="74" t="n"/>
      <c r="E275" s="74" t="n"/>
      <c r="F275" s="74" t="inlineStr">
        <is>
          <t>Target*</t>
        </is>
      </c>
      <c r="G275" s="74" t="inlineStr">
        <is>
          <t>Target*</t>
        </is>
      </c>
      <c r="H275" s="74" t="inlineStr">
        <is>
          <t>GSCCSource</t>
        </is>
      </c>
      <c r="J275" s="22" t="inlineStr">
        <is>
          <t>Target*</t>
        </is>
      </c>
      <c r="K275" s="22" t="inlineStr">
        <is>
          <t>Target*</t>
        </is>
      </c>
    </row>
    <row r="276">
      <c r="B276" s="72" t="inlineStr">
        <is>
          <t xml:space="preserve">Manual - assumed starting in year 2021 </t>
        </is>
      </c>
    </row>
    <row r="277">
      <c r="B277" s="74" t="inlineStr">
        <is>
          <t>SCC (both NSCC and GSCC)</t>
        </is>
      </c>
      <c r="C277" s="74" t="inlineStr">
        <is>
          <t>real growth, %</t>
        </is>
      </c>
      <c r="D277" s="74" t="n"/>
      <c r="E277" s="74" t="n"/>
      <c r="F277" s="74" t="n">
        <v>0.04</v>
      </c>
      <c r="G277" s="74" t="n">
        <v>0.04</v>
      </c>
      <c r="H277" s="74" t="inlineStr">
        <is>
          <t>SCCRise</t>
        </is>
      </c>
      <c r="J277" s="22" t="n">
        <v>0.04</v>
      </c>
      <c r="K277" s="22" t="n">
        <v>0.04</v>
      </c>
    </row>
    <row r="278">
      <c r="B278" s="74" t="inlineStr">
        <is>
          <t>Target-consistent carbon price by 2030 (for 'Target' option)</t>
        </is>
      </c>
      <c r="C278" s="74" t="n"/>
      <c r="D278" s="74" t="n"/>
      <c r="E278" s="74" t="n"/>
      <c r="F278" s="74" t="n">
        <v>75</v>
      </c>
      <c r="G278" s="74" t="n">
        <v>75</v>
      </c>
      <c r="H278" s="74" t="inlineStr">
        <is>
          <t>SCCTargetConsistentCP</t>
        </is>
      </c>
      <c r="J278" s="22" t="n">
        <v>75</v>
      </c>
      <c r="K278" s="22" t="n">
        <v>75</v>
      </c>
    </row>
    <row r="279">
      <c r="B279" s="72" t="inlineStr">
        <is>
          <t>Energy pricing assumptions</t>
        </is>
      </c>
    </row>
    <row r="280">
      <c r="B280" s="74" t="inlineStr">
        <is>
          <t>Use manual domestic prices?</t>
        </is>
      </c>
      <c r="C280" s="74" t="inlineStr">
        <is>
          <t>switch</t>
        </is>
      </c>
      <c r="D280" s="74" t="n"/>
      <c r="E280" s="74" t="n"/>
      <c r="F280" s="74" t="inlineStr">
        <is>
          <t>No</t>
        </is>
      </c>
      <c r="G280" s="74" t="inlineStr">
        <is>
          <t>No</t>
        </is>
      </c>
      <c r="H280" s="74" t="inlineStr">
        <is>
          <t>DomPrTax</t>
        </is>
      </c>
      <c r="J280" s="22" t="inlineStr">
        <is>
          <t>No</t>
        </is>
      </c>
      <c r="K280" s="22" t="inlineStr">
        <is>
          <t>No</t>
        </is>
      </c>
    </row>
    <row r="281">
      <c r="B281" s="74" t="inlineStr">
        <is>
          <t>Use uniform global assumption for fuel prices (normally 'No')</t>
        </is>
      </c>
      <c r="C281" s="74" t="inlineStr">
        <is>
          <t>switch</t>
        </is>
      </c>
      <c r="D281" s="74" t="n"/>
      <c r="E281" s="74" t="n"/>
      <c r="F281" s="74" t="inlineStr">
        <is>
          <t>No</t>
        </is>
      </c>
      <c r="G281" s="74" t="inlineStr">
        <is>
          <t>No</t>
        </is>
      </c>
      <c r="H281" s="74" t="inlineStr">
        <is>
          <t>UseGlobalPrices</t>
        </is>
      </c>
      <c r="J281" s="22" t="inlineStr">
        <is>
          <t>No</t>
        </is>
      </c>
      <c r="K281" s="22" t="inlineStr">
        <is>
          <t>No</t>
        </is>
      </c>
    </row>
    <row r="282">
      <c r="A282" t="inlineStr">
        <is>
          <t>X</t>
        </is>
      </c>
      <c r="B282" s="74" t="inlineStr">
        <is>
          <t>Year of interest for energy externalities &amp; prices</t>
        </is>
      </c>
      <c r="C282" s="74" t="inlineStr">
        <is>
          <t>year</t>
        </is>
      </c>
      <c r="D282" s="74" t="n"/>
      <c r="E282" s="74" t="n"/>
      <c r="F282" s="74" t="n">
        <v>2025</v>
      </c>
      <c r="G282" s="74" t="n">
        <v>2030</v>
      </c>
      <c r="H282" s="74" t="inlineStr">
        <is>
          <t>YearFuelPrices</t>
        </is>
      </c>
      <c r="J282" s="22" t="n">
        <v>2025</v>
      </c>
      <c r="K282" s="22" t="n">
        <v>2025</v>
      </c>
    </row>
    <row r="283">
      <c r="B283" s="72" t="inlineStr">
        <is>
          <t>VAT reform</t>
        </is>
      </c>
    </row>
    <row r="284">
      <c r="B284" s="74" t="inlineStr">
        <is>
          <t>Apply general VAT rate on residential and transport consumption?</t>
        </is>
      </c>
      <c r="C284" s="74" t="inlineStr">
        <is>
          <t>switch</t>
        </is>
      </c>
      <c r="D284" s="74" t="n"/>
      <c r="E284" s="74" t="n"/>
      <c r="F284" s="74" t="inlineStr">
        <is>
          <t>No*</t>
        </is>
      </c>
      <c r="G284" s="74" t="inlineStr">
        <is>
          <t>No*</t>
        </is>
      </c>
      <c r="H284" s="74" t="inlineStr">
        <is>
          <t>VatRef</t>
        </is>
      </c>
      <c r="J284" s="22" t="inlineStr">
        <is>
          <t>No*</t>
        </is>
      </c>
      <c r="K284" s="22" t="inlineStr">
        <is>
          <t>No*</t>
        </is>
      </c>
    </row>
    <row r="285">
      <c r="B285" s="72" t="inlineStr">
        <is>
          <t>Existing non-carbon taxes</t>
        </is>
      </c>
    </row>
    <row r="286">
      <c r="B286" s="74" t="inlineStr">
        <is>
          <t>Apply existing non-carbon taxes on coal?</t>
        </is>
      </c>
      <c r="C286" s="74" t="inlineStr">
        <is>
          <t>switch</t>
        </is>
      </c>
      <c r="D286" s="74" t="n"/>
      <c r="E286" s="74" t="n"/>
      <c r="F286" s="74" t="inlineStr">
        <is>
          <t>Yes*</t>
        </is>
      </c>
      <c r="G286" s="74" t="inlineStr">
        <is>
          <t>Yes*</t>
        </is>
      </c>
      <c r="H286" s="74" t="inlineStr">
        <is>
          <t>ApplyExistingNonCarbonTaxCoa</t>
        </is>
      </c>
      <c r="J286" s="22" t="inlineStr">
        <is>
          <t>Yes*</t>
        </is>
      </c>
      <c r="K286" s="22" t="inlineStr">
        <is>
          <t>Yes*</t>
        </is>
      </c>
    </row>
    <row r="287">
      <c r="B287" s="74" t="inlineStr">
        <is>
          <t>Apply existing non-carbon taxes on natural gas?</t>
        </is>
      </c>
      <c r="C287" s="74" t="inlineStr">
        <is>
          <t>switch</t>
        </is>
      </c>
      <c r="D287" s="74" t="n"/>
      <c r="E287" s="74" t="n"/>
      <c r="F287" s="74" t="inlineStr">
        <is>
          <t>Yes*</t>
        </is>
      </c>
      <c r="G287" s="74" t="inlineStr">
        <is>
          <t>Yes*</t>
        </is>
      </c>
      <c r="H287" s="74" t="inlineStr">
        <is>
          <t>ApplyExistingNonCarbonTaxNga</t>
        </is>
      </c>
      <c r="J287" s="22" t="inlineStr">
        <is>
          <t>Yes*</t>
        </is>
      </c>
      <c r="K287" s="22" t="inlineStr">
        <is>
          <t>Yes*</t>
        </is>
      </c>
    </row>
    <row r="288">
      <c r="B288" s="74" t="inlineStr">
        <is>
          <t>Apply existing non-carbon taxes on gasoline?</t>
        </is>
      </c>
      <c r="C288" s="74" t="inlineStr">
        <is>
          <t>switch</t>
        </is>
      </c>
      <c r="D288" s="74" t="n"/>
      <c r="E288" s="74" t="n"/>
      <c r="F288" s="74" t="inlineStr">
        <is>
          <t>Yes*</t>
        </is>
      </c>
      <c r="G288" s="74" t="inlineStr">
        <is>
          <t>Yes*</t>
        </is>
      </c>
      <c r="H288" s="74" t="inlineStr">
        <is>
          <t>ApplyExistingNonCarbonTaxGso</t>
        </is>
      </c>
      <c r="J288" s="22" t="inlineStr">
        <is>
          <t>Yes*</t>
        </is>
      </c>
      <c r="K288" s="22" t="inlineStr">
        <is>
          <t>Yes*</t>
        </is>
      </c>
    </row>
    <row r="289">
      <c r="B289" s="74" t="inlineStr">
        <is>
          <t>Apply existing non-carbon taxes on diesel?</t>
        </is>
      </c>
      <c r="C289" s="74" t="inlineStr">
        <is>
          <t>switch</t>
        </is>
      </c>
      <c r="D289" s="74" t="n"/>
      <c r="E289" s="74" t="n"/>
      <c r="F289" s="74" t="inlineStr">
        <is>
          <t>Yes*</t>
        </is>
      </c>
      <c r="G289" s="74" t="inlineStr">
        <is>
          <t>Yes*</t>
        </is>
      </c>
      <c r="H289" s="74" t="inlineStr">
        <is>
          <t>ApplyExistingNonCarbonTaxDie</t>
        </is>
      </c>
      <c r="J289" s="22" t="inlineStr">
        <is>
          <t>Yes*</t>
        </is>
      </c>
      <c r="K289" s="22" t="inlineStr">
        <is>
          <t>Yes*</t>
        </is>
      </c>
    </row>
    <row r="290">
      <c r="B290" s="74" t="inlineStr">
        <is>
          <t>Apply existing non-carbon taxes on other oil products?</t>
        </is>
      </c>
      <c r="C290" s="74" t="inlineStr">
        <is>
          <t>switch</t>
        </is>
      </c>
      <c r="D290" s="74" t="n"/>
      <c r="E290" s="74" t="n"/>
      <c r="F290" s="74" t="inlineStr">
        <is>
          <t>Yes*</t>
        </is>
      </c>
      <c r="G290" s="74" t="inlineStr">
        <is>
          <t>Yes*</t>
        </is>
      </c>
      <c r="H290" s="74" t="inlineStr">
        <is>
          <t>ApplyExistingNonCarbonTaxOop</t>
        </is>
      </c>
      <c r="J290" s="22" t="inlineStr">
        <is>
          <t>Yes*</t>
        </is>
      </c>
      <c r="K290" s="22" t="inlineStr">
        <is>
          <t>Yes*</t>
        </is>
      </c>
    </row>
    <row r="291">
      <c r="B291" s="74" t="inlineStr">
        <is>
          <t>Apply existing non-carbon taxes on LPG?</t>
        </is>
      </c>
      <c r="C291" s="74" t="inlineStr">
        <is>
          <t>switch</t>
        </is>
      </c>
      <c r="D291" s="74" t="n"/>
      <c r="E291" s="74" t="n"/>
      <c r="F291" s="74" t="inlineStr">
        <is>
          <t>Yes*</t>
        </is>
      </c>
      <c r="G291" s="74" t="inlineStr">
        <is>
          <t>Yes*</t>
        </is>
      </c>
      <c r="H291" s="74" t="inlineStr">
        <is>
          <t>ApplyExistingNonCarbonTaxLpg</t>
        </is>
      </c>
      <c r="J291" s="22" t="inlineStr">
        <is>
          <t>Yes*</t>
        </is>
      </c>
      <c r="K291" s="22" t="inlineStr">
        <is>
          <t>Yes*</t>
        </is>
      </c>
    </row>
    <row r="292">
      <c r="B292" s="74" t="inlineStr">
        <is>
          <t>Apply existing non-carbon taxes on kerosene?</t>
        </is>
      </c>
      <c r="C292" s="74" t="inlineStr">
        <is>
          <t>switch</t>
        </is>
      </c>
      <c r="D292" s="74" t="n"/>
      <c r="E292" s="74" t="n"/>
      <c r="F292" s="74" t="inlineStr">
        <is>
          <t>Yes*</t>
        </is>
      </c>
      <c r="G292" s="74" t="inlineStr">
        <is>
          <t>Yes*</t>
        </is>
      </c>
      <c r="H292" s="74" t="inlineStr">
        <is>
          <t>ApplyExistingNonCarbonTaxKer</t>
        </is>
      </c>
      <c r="J292" s="22" t="inlineStr">
        <is>
          <t>Yes*</t>
        </is>
      </c>
      <c r="K292" s="22" t="inlineStr">
        <is>
          <t>Yes*</t>
        </is>
      </c>
    </row>
    <row r="293">
      <c r="B293" s="74" t="inlineStr">
        <is>
          <t>Apply existing non-carbon taxes on biomass?</t>
        </is>
      </c>
      <c r="C293" s="74" t="inlineStr">
        <is>
          <t>switch</t>
        </is>
      </c>
      <c r="D293" s="74" t="n"/>
      <c r="E293" s="74" t="n"/>
      <c r="F293" s="74" t="inlineStr">
        <is>
          <t>Yes*</t>
        </is>
      </c>
      <c r="G293" s="74" t="inlineStr">
        <is>
          <t>Yes*</t>
        </is>
      </c>
      <c r="H293" s="74" t="inlineStr">
        <is>
          <t>ApplyExistingNonCarbonTaxBio</t>
        </is>
      </c>
      <c r="J293" s="22" t="inlineStr">
        <is>
          <t>Yes*</t>
        </is>
      </c>
      <c r="K293" s="22" t="inlineStr">
        <is>
          <t>Yes*</t>
        </is>
      </c>
    </row>
    <row r="294">
      <c r="B294" s="74" t="inlineStr">
        <is>
          <t>Apply existing non-carbon taxes on electricity?</t>
        </is>
      </c>
      <c r="C294" s="74" t="inlineStr">
        <is>
          <t>switch</t>
        </is>
      </c>
      <c r="D294" s="74" t="n"/>
      <c r="E294" s="74" t="n"/>
      <c r="F294" s="74" t="inlineStr">
        <is>
          <t>Yes*</t>
        </is>
      </c>
      <c r="G294" s="74" t="inlineStr">
        <is>
          <t>Yes*</t>
        </is>
      </c>
      <c r="H294" s="74" t="inlineStr">
        <is>
          <t>ApplyExistingNonCarbonTaxEcy</t>
        </is>
      </c>
      <c r="J294" s="22" t="inlineStr">
        <is>
          <t>Yes*</t>
        </is>
      </c>
      <c r="K294" s="22" t="inlineStr">
        <is>
          <t>Yes*</t>
        </is>
      </c>
    </row>
    <row r="295">
      <c r="B295" s="74" t="inlineStr">
        <is>
          <t>Other assumptions: mitigation module</t>
        </is>
      </c>
      <c r="C295" s="74" t="n"/>
      <c r="D295" s="74" t="n"/>
      <c r="E295" s="74" t="n"/>
      <c r="F295" s="74" t="n">
        <v>0</v>
      </c>
      <c r="G295" s="74" t="n"/>
      <c r="H295" s="74" t="n"/>
      <c r="J295" s="22" t="n">
        <v>0</v>
      </c>
      <c r="K295" s="22" t="n">
        <v>0</v>
      </c>
    </row>
    <row r="296">
      <c r="B296" s="74" t="inlineStr">
        <is>
          <t>Use 'world' (USA) or country-specific discount factors?</t>
        </is>
      </c>
      <c r="C296" s="74" t="inlineStr">
        <is>
          <t>switch</t>
        </is>
      </c>
      <c r="D296" s="74" t="n"/>
      <c r="E296" s="74" t="n"/>
      <c r="F296" s="74" t="inlineStr">
        <is>
          <t>World</t>
        </is>
      </c>
      <c r="G296" s="74" t="inlineStr">
        <is>
          <t>World</t>
        </is>
      </c>
      <c r="H296" s="74" t="inlineStr">
        <is>
          <t>DfSelection</t>
        </is>
      </c>
      <c r="J296" s="22" t="inlineStr">
        <is>
          <t>World</t>
        </is>
      </c>
      <c r="K296" s="22" t="inlineStr">
        <is>
          <t>World</t>
        </is>
      </c>
    </row>
    <row r="297">
      <c r="B297" s="74" t="inlineStr">
        <is>
          <t>Sum all oil products in industrial transformation sector</t>
        </is>
      </c>
      <c r="C297" s="74" t="inlineStr">
        <is>
          <t>switch</t>
        </is>
      </c>
      <c r="D297" s="74" t="n"/>
      <c r="E297" s="74" t="n"/>
      <c r="F297" s="74" t="inlineStr">
        <is>
          <t>Converted</t>
        </is>
      </c>
      <c r="G297" s="74" t="inlineStr">
        <is>
          <t>Converted</t>
        </is>
      </c>
      <c r="H297" s="74" t="inlineStr">
        <is>
          <t>NonEnergyTransformationMethod</t>
        </is>
      </c>
      <c r="J297" s="22" t="inlineStr">
        <is>
          <t>Converted</t>
        </is>
      </c>
      <c r="K297" s="22" t="inlineStr">
        <is>
          <t>Converted</t>
        </is>
      </c>
    </row>
    <row r="298">
      <c r="B298" s="74" t="inlineStr">
        <is>
          <t>LPG in residential implicit (cookstove) efficiency</t>
        </is>
      </c>
      <c r="C298" s="74" t="n"/>
      <c r="D298" s="74" t="n"/>
      <c r="E298" s="74" t="n"/>
      <c r="F298" s="74" t="n">
        <v>0.5600000000000001</v>
      </c>
      <c r="G298" s="74" t="n">
        <v>0.5600000000000001</v>
      </c>
      <c r="H298" s="74" t="inlineStr">
        <is>
          <t>LPGEff</t>
        </is>
      </c>
      <c r="J298" s="22" t="n">
        <v>0.5600000000000001</v>
      </c>
      <c r="K298" s="22" t="n">
        <v>0.5600000000000001</v>
      </c>
    </row>
    <row r="299">
      <c r="B299" s="74" t="inlineStr">
        <is>
          <t>Kerosene in residential implicit (cookstove) efficiency</t>
        </is>
      </c>
      <c r="C299" s="74" t="n"/>
      <c r="D299" s="74" t="n"/>
      <c r="E299" s="74" t="n"/>
      <c r="F299" s="74" t="n">
        <v>0.45</v>
      </c>
      <c r="G299" s="74" t="n">
        <v>0.45</v>
      </c>
      <c r="H299" s="74" t="inlineStr">
        <is>
          <t>KerEff</t>
        </is>
      </c>
      <c r="J299" s="22" t="n">
        <v>0.45</v>
      </c>
      <c r="K299" s="22" t="n">
        <v>0.45</v>
      </c>
    </row>
    <row r="300">
      <c r="B300" s="74" t="inlineStr">
        <is>
          <t>Biomass in residential implicit (cookstove) efficiency</t>
        </is>
      </c>
      <c r="C300" s="74" t="n"/>
      <c r="D300" s="74" t="n"/>
      <c r="E300" s="74" t="n"/>
      <c r="F300" s="74" t="n">
        <v>0.2</v>
      </c>
      <c r="G300" s="74" t="n">
        <v>0.2</v>
      </c>
      <c r="H300" s="74" t="inlineStr">
        <is>
          <t>BioEff</t>
        </is>
      </c>
      <c r="J300" s="22" t="n">
        <v>0.2</v>
      </c>
      <c r="K300" s="22" t="n">
        <v>0.2</v>
      </c>
    </row>
    <row r="301">
      <c r="B301" s="74" t="inlineStr">
        <is>
          <t>Natural gas in residential implicit (cookstove) efficiency</t>
        </is>
      </c>
      <c r="C301" s="74" t="n"/>
      <c r="D301" s="74" t="n"/>
      <c r="E301" s="74" t="n"/>
      <c r="F301" s="74" t="n">
        <v>0.58</v>
      </c>
      <c r="G301" s="74" t="n">
        <v>0.58</v>
      </c>
      <c r="H301" s="74" t="inlineStr">
        <is>
          <t>NatGasEff</t>
        </is>
      </c>
      <c r="J301" s="22" t="n">
        <v>0.58</v>
      </c>
      <c r="K301" s="22" t="n">
        <v>0.58</v>
      </c>
    </row>
    <row r="302">
      <c r="B302" s="74" t="inlineStr">
        <is>
          <t>Include producer-side subsidies as part of TCP measure</t>
        </is>
      </c>
      <c r="C302" s="74" t="inlineStr">
        <is>
          <t>switch</t>
        </is>
      </c>
      <c r="D302" s="74" t="n"/>
      <c r="E302" s="74" t="n"/>
      <c r="F302" s="74" t="inlineStr">
        <is>
          <t>No*</t>
        </is>
      </c>
      <c r="G302" s="74" t="inlineStr">
        <is>
          <t>No*</t>
        </is>
      </c>
      <c r="H302" s="74" t="inlineStr">
        <is>
          <t>PsInTCP</t>
        </is>
      </c>
      <c r="J302" s="22" t="inlineStr">
        <is>
          <t>No*</t>
        </is>
      </c>
      <c r="K302" s="22" t="inlineStr">
        <is>
          <t>No*</t>
        </is>
      </c>
    </row>
    <row r="303">
      <c r="B303" s="72" t="inlineStr">
        <is>
          <t>Distributional module assumptions</t>
        </is>
      </c>
    </row>
    <row r="304">
      <c r="B304" s="74" t="inlineStr">
        <is>
          <t>Analysis year for distributional module</t>
        </is>
      </c>
      <c r="C304" s="74" t="inlineStr">
        <is>
          <t>year</t>
        </is>
      </c>
      <c r="D304" s="74" t="n"/>
      <c r="E304" s="74" t="n"/>
      <c r="F304" s="74" t="n">
        <v>2030</v>
      </c>
      <c r="G304" s="74" t="n">
        <v>2030</v>
      </c>
      <c r="H304" s="74" t="inlineStr">
        <is>
          <t>YearDistn</t>
        </is>
      </c>
      <c r="J304" s="22" t="n">
        <v>2030</v>
      </c>
      <c r="K304" s="22" t="n">
        <v>2030</v>
      </c>
    </row>
    <row r="305">
      <c r="B305" s="74" t="inlineStr">
        <is>
          <t>Targeted transfer type</t>
        </is>
      </c>
      <c r="C305" s="74" t="inlineStr">
        <is>
          <t>switch</t>
        </is>
      </c>
      <c r="D305" s="74" t="n"/>
      <c r="E305" s="74" t="n"/>
      <c r="F305" s="74" t="inlineStr">
        <is>
          <t>Cash</t>
        </is>
      </c>
      <c r="G305" s="74" t="inlineStr">
        <is>
          <t>Cash</t>
        </is>
      </c>
      <c r="H305" s="74" t="inlineStr">
        <is>
          <t>TransferType</t>
        </is>
      </c>
      <c r="J305" s="22" t="inlineStr">
        <is>
          <t>Cash</t>
        </is>
      </c>
      <c r="K305" s="22" t="inlineStr">
        <is>
          <t>Cash</t>
        </is>
      </c>
    </row>
    <row r="306">
      <c r="B306" s="74" t="inlineStr">
        <is>
          <t>Target households below poverty line (2011 PPP$/day)</t>
        </is>
      </c>
      <c r="C306" s="74" t="inlineStr">
        <is>
          <t>number</t>
        </is>
      </c>
      <c r="D306" s="74" t="n"/>
      <c r="E306" s="74" t="n"/>
      <c r="F306" s="74" t="inlineStr">
        <is>
          <t>No</t>
        </is>
      </c>
      <c r="G306" s="74" t="inlineStr">
        <is>
          <t>No</t>
        </is>
      </c>
      <c r="H306" s="74" t="inlineStr">
        <is>
          <t>TargetBelow</t>
        </is>
      </c>
      <c r="J306" s="22" t="inlineStr">
        <is>
          <t>No</t>
        </is>
      </c>
      <c r="K306" s="22" t="inlineStr">
        <is>
          <t>No</t>
        </is>
      </c>
    </row>
    <row r="307">
      <c r="B307" s="74" t="inlineStr">
        <is>
          <t>Public/infrastructure investment type</t>
        </is>
      </c>
      <c r="C307" s="74" t="inlineStr">
        <is>
          <t>switch</t>
        </is>
      </c>
      <c r="D307" s="74" t="n"/>
      <c r="E307" s="74" t="n"/>
      <c r="F307" s="74" t="inlineStr">
        <is>
          <t>All Infr.</t>
        </is>
      </c>
      <c r="G307" s="74" t="inlineStr">
        <is>
          <t>All Infr.</t>
        </is>
      </c>
      <c r="H307" s="74" t="inlineStr">
        <is>
          <t>PublicInfrastructureInvType</t>
        </is>
      </c>
      <c r="J307" s="22" t="inlineStr">
        <is>
          <t>All Infr.</t>
        </is>
      </c>
      <c r="K307" s="22" t="inlineStr">
        <is>
          <t>All Infr.</t>
        </is>
      </c>
    </row>
    <row r="308">
      <c r="B308" s="74" t="inlineStr">
        <is>
          <t>Current spending type</t>
        </is>
      </c>
      <c r="C308" s="74" t="inlineStr">
        <is>
          <t>switch</t>
        </is>
      </c>
      <c r="D308" s="74" t="n"/>
      <c r="E308" s="74" t="n"/>
      <c r="F308" s="74" t="inlineStr">
        <is>
          <t>All Social Protection and Labor</t>
        </is>
      </c>
      <c r="G308" s="74" t="inlineStr">
        <is>
          <t>All Social Protection and Labor</t>
        </is>
      </c>
      <c r="H308" s="74" t="inlineStr">
        <is>
          <t>CurrentSpendingType</t>
        </is>
      </c>
      <c r="J308" s="22" t="inlineStr">
        <is>
          <t>All Social Protection and Labor</t>
        </is>
      </c>
      <c r="K308" s="22" t="inlineStr">
        <is>
          <t>All Social Protection and Labor</t>
        </is>
      </c>
    </row>
    <row r="309">
      <c r="B309" s="74" t="inlineStr">
        <is>
          <t>Personal Income Tax (PIT) reduction type</t>
        </is>
      </c>
      <c r="C309" s="74" t="inlineStr">
        <is>
          <t>switch</t>
        </is>
      </c>
      <c r="D309" s="74" t="n"/>
      <c r="E309" s="74" t="n"/>
      <c r="F309" s="74" t="inlineStr">
        <is>
          <t>Personal Allowance</t>
        </is>
      </c>
      <c r="G309" s="74" t="inlineStr">
        <is>
          <t>Personal Allowance</t>
        </is>
      </c>
      <c r="H309" s="74" t="inlineStr">
        <is>
          <t>PITReductionType</t>
        </is>
      </c>
      <c r="J309" s="22" t="inlineStr">
        <is>
          <t>Personal Allowance</t>
        </is>
      </c>
      <c r="K309" s="22" t="inlineStr">
        <is>
          <t>Personal Allowance</t>
        </is>
      </c>
    </row>
    <row r="310">
      <c r="B310" s="74" t="inlineStr">
        <is>
          <t>"Targeted Exemption" for bottom XX deciles</t>
        </is>
      </c>
      <c r="C310" s="74" t="inlineStr">
        <is>
          <t>number</t>
        </is>
      </c>
      <c r="D310" s="74" t="n"/>
      <c r="E310" s="74" t="n"/>
      <c r="F310" s="74" t="n">
        <v>4</v>
      </c>
      <c r="G310" s="74" t="n">
        <v>4</v>
      </c>
      <c r="H310" s="74" t="inlineStr">
        <is>
          <t>DistExcCfDec</t>
        </is>
      </c>
      <c r="J310" s="22" t="n">
        <v>4</v>
      </c>
      <c r="K310" s="22" t="n">
        <v>4</v>
      </c>
    </row>
    <row r="311">
      <c r="B311" s="74" t="inlineStr">
        <is>
          <t>Replace missing labor tax data, grouping by country</t>
        </is>
      </c>
      <c r="C311" s="74" t="inlineStr">
        <is>
          <t>switch</t>
        </is>
      </c>
      <c r="D311" s="74" t="n"/>
      <c r="E311" s="74" t="n"/>
      <c r="F311" s="74" t="inlineStr">
        <is>
          <t>income</t>
        </is>
      </c>
      <c r="G311" s="74" t="inlineStr">
        <is>
          <t>income</t>
        </is>
      </c>
      <c r="H311" s="74" t="inlineStr">
        <is>
          <t>MissingDataReplacement</t>
        </is>
      </c>
      <c r="J311" s="22" t="inlineStr">
        <is>
          <t>income</t>
        </is>
      </c>
      <c r="K311" s="22" t="inlineStr">
        <is>
          <t>income</t>
        </is>
      </c>
    </row>
    <row r="312">
      <c r="B312" s="74" t="inlineStr">
        <is>
          <t>Exempt most-used cooking fossil fuel?</t>
        </is>
      </c>
      <c r="C312" s="74" t="inlineStr">
        <is>
          <t>switch</t>
        </is>
      </c>
      <c r="D312" s="74" t="n"/>
      <c r="E312" s="74" t="n"/>
      <c r="F312" s="74" t="inlineStr">
        <is>
          <t>No</t>
        </is>
      </c>
      <c r="G312" s="74" t="inlineStr">
        <is>
          <t>No</t>
        </is>
      </c>
      <c r="H312" s="74" t="inlineStr">
        <is>
          <t>ExemptMostCook</t>
        </is>
      </c>
      <c r="J312" s="22" t="inlineStr">
        <is>
          <t>No</t>
        </is>
      </c>
      <c r="K312" s="22" t="inlineStr">
        <is>
          <t>No</t>
        </is>
      </c>
    </row>
    <row r="313">
      <c r="B313" s="74" t="inlineStr">
        <is>
          <t>Exempt cooking fossil fuel for bottom XX deciles:</t>
        </is>
      </c>
      <c r="C313" s="74" t="inlineStr">
        <is>
          <t>switch</t>
        </is>
      </c>
      <c r="D313" s="74" t="n"/>
      <c r="E313" s="74" t="n"/>
      <c r="F313" s="74" t="n">
        <v>4</v>
      </c>
      <c r="G313" s="74" t="n">
        <v>4</v>
      </c>
      <c r="H313" s="74" t="inlineStr">
        <is>
          <t>ExemptCookDeciles</t>
        </is>
      </c>
      <c r="J313" s="22" t="n">
        <v>4</v>
      </c>
      <c r="K313" s="22" t="n">
        <v>4</v>
      </c>
    </row>
    <row r="314">
      <c r="B314" s="74" t="inlineStr">
        <is>
          <t>Adjust for behavioral &amp; structural change?</t>
        </is>
      </c>
      <c r="C314" s="74" t="inlineStr">
        <is>
          <t>switch</t>
        </is>
      </c>
      <c r="D314" s="74" t="n"/>
      <c r="E314" s="74" t="n"/>
      <c r="F314" s="74" t="inlineStr">
        <is>
          <t>No</t>
        </is>
      </c>
      <c r="G314" s="74" t="inlineStr">
        <is>
          <t>No</t>
        </is>
      </c>
      <c r="H314" s="74" t="inlineStr">
        <is>
          <t>InferredDist</t>
        </is>
      </c>
      <c r="J314" s="22" t="inlineStr">
        <is>
          <t>No</t>
        </is>
      </c>
      <c r="K314" s="22" t="inlineStr">
        <is>
          <t>No</t>
        </is>
      </c>
    </row>
    <row r="315">
      <c r="B315" s="74" t="inlineStr">
        <is>
          <t>Include decile-specific price elasticities?</t>
        </is>
      </c>
      <c r="C315" s="74" t="inlineStr">
        <is>
          <t>switch</t>
        </is>
      </c>
      <c r="D315" s="74" t="n"/>
      <c r="E315" s="74" t="n"/>
      <c r="F315" s="74" t="inlineStr">
        <is>
          <t>Yes</t>
        </is>
      </c>
      <c r="G315" s="74" t="inlineStr">
        <is>
          <t>Yes</t>
        </is>
      </c>
      <c r="H315" s="74" t="inlineStr">
        <is>
          <t>PEDs</t>
        </is>
      </c>
      <c r="J315" s="22" t="inlineStr">
        <is>
          <t>Yes</t>
        </is>
      </c>
      <c r="K315" s="22" t="inlineStr">
        <is>
          <t>Yes</t>
        </is>
      </c>
    </row>
    <row r="316">
      <c r="B316" s="74" t="inlineStr">
        <is>
          <t>Adjust GTAP-implied CP revenues to CPAT?</t>
        </is>
      </c>
      <c r="C316" s="74" t="inlineStr">
        <is>
          <t>switch</t>
        </is>
      </c>
      <c r="D316" s="74" t="n"/>
      <c r="E316" s="74" t="n"/>
      <c r="F316" s="74" t="inlineStr">
        <is>
          <t>Yes</t>
        </is>
      </c>
      <c r="G316" s="74" t="inlineStr">
        <is>
          <t>Yes</t>
        </is>
      </c>
      <c r="H316" s="74" t="inlineStr">
        <is>
          <t>ScaleGTAP</t>
        </is>
      </c>
      <c r="J316" s="22" t="inlineStr">
        <is>
          <t>Yes</t>
        </is>
      </c>
      <c r="K316" s="22" t="inlineStr">
        <is>
          <t>Yes</t>
        </is>
      </c>
    </row>
    <row r="317">
      <c r="B317" s="74" t="inlineStr">
        <is>
          <t>Adjust for deadweight losses?</t>
        </is>
      </c>
      <c r="C317" s="74" t="inlineStr">
        <is>
          <t>switch</t>
        </is>
      </c>
      <c r="D317" s="74" t="n"/>
      <c r="E317" s="74" t="n"/>
      <c r="F317" s="74" t="inlineStr">
        <is>
          <t>No</t>
        </is>
      </c>
      <c r="G317" s="74" t="inlineStr">
        <is>
          <t>No</t>
        </is>
      </c>
      <c r="H317" s="74" t="inlineStr">
        <is>
          <t>DWLs</t>
        </is>
      </c>
      <c r="J317" s="22" t="inlineStr">
        <is>
          <t>No</t>
        </is>
      </c>
      <c r="K317" s="22" t="inlineStr">
        <is>
          <t>No</t>
        </is>
      </c>
    </row>
    <row r="318">
      <c r="B318" s="74" t="inlineStr">
        <is>
          <t>Imperfect pass-through?</t>
        </is>
      </c>
      <c r="C318" s="74" t="inlineStr">
        <is>
          <t>switch</t>
        </is>
      </c>
      <c r="D318" s="74" t="n"/>
      <c r="E318" s="74" t="n"/>
      <c r="F318" s="74" t="inlineStr">
        <is>
          <t>No</t>
        </is>
      </c>
      <c r="G318" s="74" t="inlineStr">
        <is>
          <t>No</t>
        </is>
      </c>
      <c r="H318" s="74" t="inlineStr">
        <is>
          <t>PassthroughDist</t>
        </is>
      </c>
      <c r="J318" s="22" t="inlineStr">
        <is>
          <t>No</t>
        </is>
      </c>
      <c r="K318" s="22" t="inlineStr">
        <is>
          <t>No</t>
        </is>
      </c>
    </row>
    <row r="319">
      <c r="B319" s="74" t="inlineStr">
        <is>
          <t>Impacts for average, median, p25, or p75?</t>
        </is>
      </c>
      <c r="C319" s="74" t="inlineStr">
        <is>
          <t>switch</t>
        </is>
      </c>
      <c r="D319" s="74" t="n"/>
      <c r="E319" s="74" t="n"/>
      <c r="F319" s="74" t="inlineStr">
        <is>
          <t>mean</t>
        </is>
      </c>
      <c r="G319" s="74" t="inlineStr">
        <is>
          <t>mean</t>
        </is>
      </c>
      <c r="H319" s="74" t="inlineStr">
        <is>
          <t>QuantilesStatistic</t>
        </is>
      </c>
      <c r="J319" s="22" t="inlineStr">
        <is>
          <t>mean</t>
        </is>
      </c>
      <c r="K319" s="22" t="inlineStr">
        <is>
          <t>mean</t>
        </is>
      </c>
    </row>
    <row r="320">
      <c r="B320" s="74" t="inlineStr">
        <is>
          <t>Quantiles in LCU?</t>
        </is>
      </c>
      <c r="C320" s="74" t="inlineStr">
        <is>
          <t>switch</t>
        </is>
      </c>
      <c r="D320" s="74" t="n"/>
      <c r="E320" s="74" t="n"/>
      <c r="F320" s="74" t="inlineStr">
        <is>
          <t>No</t>
        </is>
      </c>
      <c r="G320" s="74" t="inlineStr">
        <is>
          <t>No</t>
        </is>
      </c>
      <c r="H320" s="74" t="inlineStr">
        <is>
          <t>QuantilesLCU</t>
        </is>
      </c>
      <c r="J320" s="22" t="inlineStr">
        <is>
          <t>No</t>
        </is>
      </c>
      <c r="K320" s="22" t="inlineStr">
        <is>
          <t>No</t>
        </is>
      </c>
    </row>
    <row r="321">
      <c r="B321" s="72" t="inlineStr">
        <is>
          <t>Air pollution module assumptions</t>
        </is>
      </c>
    </row>
    <row r="322">
      <c r="A322" t="inlineStr">
        <is>
          <t>X</t>
        </is>
      </c>
      <c r="B322" s="74" t="inlineStr">
        <is>
          <t>Emissions to concentrations, PM2.5</t>
        </is>
      </c>
      <c r="C322" s="74" t="inlineStr">
        <is>
          <t>switch</t>
        </is>
      </c>
      <c r="D322" s="74" t="n"/>
      <c r="E322" s="74" t="n"/>
      <c r="F322" s="74" t="inlineStr">
        <is>
          <t>Local study-FASST</t>
        </is>
      </c>
      <c r="G322" s="74" t="inlineStr">
        <is>
          <t>Avg. iF and LS FASST*</t>
        </is>
      </c>
      <c r="H322" s="74" t="inlineStr">
        <is>
          <t>SourceAppSel</t>
        </is>
      </c>
      <c r="J322" s="22" t="inlineStr">
        <is>
          <t>Local study-FASST</t>
        </is>
      </c>
      <c r="K322" s="22" t="inlineStr">
        <is>
          <t>Local study-FASST</t>
        </is>
      </c>
    </row>
    <row r="323">
      <c r="B323" s="74" t="inlineStr">
        <is>
          <t>Emissions to concentrations, Ozone</t>
        </is>
      </c>
      <c r="C323" s="74" t="inlineStr">
        <is>
          <t>switch</t>
        </is>
      </c>
      <c r="D323" s="74" t="n"/>
      <c r="E323" s="74" t="n"/>
      <c r="F323" s="74" t="inlineStr">
        <is>
          <t>TM5-FASST</t>
        </is>
      </c>
      <c r="G323" s="74" t="inlineStr">
        <is>
          <t>TM5-FASST</t>
        </is>
      </c>
      <c r="H323" s="74" t="inlineStr">
        <is>
          <t>SourceAppO3</t>
        </is>
      </c>
      <c r="J323" s="22" t="inlineStr">
        <is>
          <t>TM5-FASST</t>
        </is>
      </c>
      <c r="K323" s="22" t="inlineStr">
        <is>
          <t>TM5-FASST</t>
        </is>
      </c>
    </row>
    <row r="324">
      <c r="B324" s="74" t="inlineStr">
        <is>
          <t>Emission factors</t>
        </is>
      </c>
      <c r="C324" s="74" t="inlineStr">
        <is>
          <t>switch</t>
        </is>
      </c>
      <c r="D324" s="74" t="n"/>
      <c r="E324" s="74" t="n"/>
      <c r="F324" s="74" t="inlineStr">
        <is>
          <t>Average</t>
        </is>
      </c>
      <c r="G324" s="74" t="inlineStr">
        <is>
          <t>Average</t>
        </is>
      </c>
      <c r="H324" s="74" t="inlineStr">
        <is>
          <t>EFSel</t>
        </is>
      </c>
      <c r="J324" s="22" t="inlineStr">
        <is>
          <t>Average</t>
        </is>
      </c>
      <c r="K324" s="22" t="inlineStr">
        <is>
          <t>Average</t>
        </is>
      </c>
    </row>
    <row r="325">
      <c r="B325" s="74" t="inlineStr">
        <is>
          <t>Include leakage to biomass in residential sector</t>
        </is>
      </c>
      <c r="C325" s="74" t="inlineStr">
        <is>
          <t>switch</t>
        </is>
      </c>
      <c r="D325" s="74" t="n"/>
      <c r="E325" s="74" t="n"/>
      <c r="F325" s="74" t="inlineStr">
        <is>
          <t>No</t>
        </is>
      </c>
      <c r="G325" s="74" t="inlineStr">
        <is>
          <t>No</t>
        </is>
      </c>
      <c r="H325" s="74" t="inlineStr">
        <is>
          <t>BiomassLeakage</t>
        </is>
      </c>
      <c r="J325" s="22" t="inlineStr">
        <is>
          <t>No</t>
        </is>
      </c>
      <c r="K325" s="22" t="inlineStr">
        <is>
          <t>No</t>
        </is>
      </c>
    </row>
    <row r="326">
      <c r="B326" s="74" t="inlineStr">
        <is>
          <t>Biomass is a normal good</t>
        </is>
      </c>
      <c r="C326" s="74" t="inlineStr">
        <is>
          <t>switch</t>
        </is>
      </c>
      <c r="D326" s="74" t="n"/>
      <c r="E326" s="74" t="n"/>
      <c r="F326" s="74" t="inlineStr">
        <is>
          <t>No</t>
        </is>
      </c>
      <c r="G326" s="74" t="inlineStr">
        <is>
          <t>No</t>
        </is>
      </c>
      <c r="H326" s="74" t="inlineStr">
        <is>
          <t>BiomassNormal</t>
        </is>
      </c>
      <c r="J326" s="22" t="inlineStr">
        <is>
          <t>No</t>
        </is>
      </c>
      <c r="K326" s="22" t="inlineStr">
        <is>
          <t>No</t>
        </is>
      </c>
    </row>
    <row r="327">
      <c r="A327" t="inlineStr">
        <is>
          <t>X</t>
        </is>
      </c>
      <c r="B327" s="74" t="inlineStr">
        <is>
          <t>VSL source</t>
        </is>
      </c>
      <c r="C327" s="74" t="inlineStr">
        <is>
          <t>switch</t>
        </is>
      </c>
      <c r="D327" s="74" t="n"/>
      <c r="E327" s="74" t="n"/>
      <c r="F327" s="74" t="inlineStr">
        <is>
          <t>Transfer from Group</t>
        </is>
      </c>
      <c r="G327" s="74" t="inlineStr">
        <is>
          <t>Transfer from OECD</t>
        </is>
      </c>
      <c r="H327" s="74" t="inlineStr">
        <is>
          <t>VSLMethod</t>
        </is>
      </c>
      <c r="J327" s="22" t="inlineStr">
        <is>
          <t>Transfer from Group</t>
        </is>
      </c>
      <c r="K327" s="22" t="inlineStr">
        <is>
          <t>Transfer from Group</t>
        </is>
      </c>
    </row>
    <row r="328">
      <c r="B328" s="74" t="inlineStr">
        <is>
          <t>VSL (where manual source)</t>
        </is>
      </c>
      <c r="C328" s="74" t="inlineStr">
        <is>
          <t>switch</t>
        </is>
      </c>
      <c r="D328" s="74" t="n"/>
      <c r="E328" s="74" t="n"/>
      <c r="F328" s="74" t="n">
        <v>500000</v>
      </c>
      <c r="G328" s="74" t="n">
        <v>500000</v>
      </c>
      <c r="H328" s="74" t="inlineStr">
        <is>
          <t>VSLManual</t>
        </is>
      </c>
      <c r="J328" s="22" t="n">
        <v>500000</v>
      </c>
      <c r="K328" s="22" t="n">
        <v>500000</v>
      </c>
    </row>
    <row r="329">
      <c r="B329" s="74" t="inlineStr">
        <is>
          <t>VSL elasticity source</t>
        </is>
      </c>
      <c r="C329" s="74" t="inlineStr">
        <is>
          <t>switch</t>
        </is>
      </c>
      <c r="D329" s="74" t="n"/>
      <c r="E329" s="74" t="n"/>
      <c r="F329" s="74" t="inlineStr">
        <is>
          <t>0x17</t>
        </is>
      </c>
      <c r="G329" s="74" t="inlineStr">
        <is>
          <t>Income group</t>
        </is>
      </c>
      <c r="H329" s="74" t="inlineStr">
        <is>
          <t>VslElSource</t>
        </is>
      </c>
      <c r="J329" s="22" t="inlineStr">
        <is>
          <t>0x17</t>
        </is>
      </c>
      <c r="K329" s="22" t="inlineStr">
        <is>
          <t>0x17</t>
        </is>
      </c>
    </row>
    <row r="330">
      <c r="B330" s="74" t="inlineStr">
        <is>
          <t>VSL elasticity (where manual source)</t>
        </is>
      </c>
      <c r="C330" s="74" t="inlineStr">
        <is>
          <t>switch</t>
        </is>
      </c>
      <c r="D330" s="74" t="n"/>
      <c r="E330" s="74" t="n"/>
      <c r="F330" s="74" t="inlineStr">
        <is>
          <t>0x17</t>
        </is>
      </c>
      <c r="G330" s="74" t="n">
        <v>1</v>
      </c>
      <c r="H330" s="74" t="inlineStr">
        <is>
          <t>VslEl</t>
        </is>
      </c>
      <c r="J330" s="22" t="inlineStr">
        <is>
          <t>0x17</t>
        </is>
      </c>
      <c r="K330" s="22" t="inlineStr">
        <is>
          <t>0x17</t>
        </is>
      </c>
    </row>
    <row r="331">
      <c r="B331" s="74" t="inlineStr">
        <is>
          <t>Discount rate selection</t>
        </is>
      </c>
      <c r="C331" s="74" t="inlineStr">
        <is>
          <t>switch</t>
        </is>
      </c>
      <c r="D331" s="74" t="n"/>
      <c r="E331" s="74" t="n"/>
      <c r="F331" s="74" t="inlineStr">
        <is>
          <t>3% (Robinson 2019)</t>
        </is>
      </c>
      <c r="G331" s="74" t="inlineStr">
        <is>
          <t>3% (Robinson 2019)</t>
        </is>
      </c>
      <c r="H331" s="74" t="inlineStr">
        <is>
          <t>DiscSel</t>
        </is>
      </c>
      <c r="J331" s="22" t="inlineStr">
        <is>
          <t>3% (Robinson 2019)</t>
        </is>
      </c>
      <c r="K331" s="22" t="inlineStr">
        <is>
          <t>3% (Robinson 2019)</t>
        </is>
      </c>
    </row>
    <row r="332">
      <c r="B332" s="74" t="inlineStr">
        <is>
          <t>Discount rate (where manual source)</t>
        </is>
      </c>
      <c r="C332" s="74" t="inlineStr">
        <is>
          <t>switch</t>
        </is>
      </c>
      <c r="D332" s="74" t="n"/>
      <c r="E332" s="74" t="n"/>
      <c r="F332" s="74" t="n">
        <v>0.03</v>
      </c>
      <c r="G332" s="74" t="n">
        <v>0.03</v>
      </c>
      <c r="H332" s="74" t="inlineStr">
        <is>
          <t>DiscRate</t>
        </is>
      </c>
      <c r="J332" s="22" t="n">
        <v>0.03</v>
      </c>
      <c r="K332" s="22" t="n">
        <v>0.03</v>
      </c>
    </row>
    <row r="333">
      <c r="B333" s="72" t="inlineStr">
        <is>
          <t>Other assumptions: air pollution module</t>
        </is>
      </c>
    </row>
    <row r="334">
      <c r="B334" s="74" t="inlineStr">
        <is>
          <t>Number of working days per month</t>
        </is>
      </c>
      <c r="C334" s="74" t="inlineStr">
        <is>
          <t>days</t>
        </is>
      </c>
      <c r="D334" s="74" t="n"/>
      <c r="E334" s="74" t="n"/>
      <c r="F334" s="74" t="n">
        <v>20</v>
      </c>
      <c r="G334" s="74" t="n">
        <v>20</v>
      </c>
      <c r="H334" s="74" t="inlineStr">
        <is>
          <t>WorkDays</t>
        </is>
      </c>
      <c r="J334" s="22" t="n">
        <v>20</v>
      </c>
      <c r="K334" s="22" t="n">
        <v>20</v>
      </c>
    </row>
    <row r="335">
      <c r="B335" s="74" t="inlineStr">
        <is>
          <t>Labor share of GDP, default value</t>
        </is>
      </c>
      <c r="C335" s="74" t="inlineStr">
        <is>
          <t>%</t>
        </is>
      </c>
      <c r="D335" s="74" t="n"/>
      <c r="E335" s="74" t="n"/>
      <c r="F335" s="74" t="n">
        <v>0.65</v>
      </c>
      <c r="G335" s="74" t="n">
        <v>0.65</v>
      </c>
      <c r="H335" s="74" t="inlineStr">
        <is>
          <t>ApLabSh</t>
        </is>
      </c>
      <c r="J335" s="22" t="n">
        <v>0.65</v>
      </c>
      <c r="K335" s="22" t="n">
        <v>0.65</v>
      </c>
    </row>
    <row r="336">
      <c r="B336" s="74" t="inlineStr">
        <is>
          <t>Max % of households using solid fuels</t>
        </is>
      </c>
      <c r="C336" s="74" t="inlineStr">
        <is>
          <t>%</t>
        </is>
      </c>
      <c r="D336" s="74" t="n"/>
      <c r="E336" s="74" t="n"/>
      <c r="F336" s="74" t="n">
        <v>0.99</v>
      </c>
      <c r="G336" s="74" t="n">
        <v>0.99</v>
      </c>
      <c r="H336" s="74" t="inlineStr">
        <is>
          <t>ApMaxSs</t>
        </is>
      </c>
      <c r="J336" s="22" t="n">
        <v>0.99</v>
      </c>
      <c r="K336" s="22" t="n">
        <v>0.99</v>
      </c>
    </row>
    <row r="337">
      <c r="B337" s="74" t="inlineStr">
        <is>
          <t>Leakage converted into % HH using solid fuels</t>
        </is>
      </c>
      <c r="C337" s="74" t="inlineStr">
        <is>
          <t>%</t>
        </is>
      </c>
      <c r="D337" s="74" t="n"/>
      <c r="E337" s="74" t="n"/>
      <c r="F337" s="74" t="n">
        <v>0.5</v>
      </c>
      <c r="G337" s="74" t="n">
        <v>0.5</v>
      </c>
      <c r="H337" s="74" t="inlineStr">
        <is>
          <t>ApLeakHh</t>
        </is>
      </c>
      <c r="J337" s="22" t="n">
        <v>0.5</v>
      </c>
      <c r="K337" s="22" t="n">
        <v>0.5</v>
      </c>
    </row>
    <row r="338">
      <c r="B338" s="74" t="inlineStr">
        <is>
          <t>Apply cessation lag when discounting averted deaths</t>
        </is>
      </c>
      <c r="C338" s="74" t="inlineStr">
        <is>
          <t>switch</t>
        </is>
      </c>
      <c r="D338" s="74" t="n"/>
      <c r="E338" s="74" t="n"/>
      <c r="F338" s="74" t="inlineStr">
        <is>
          <t>Yes</t>
        </is>
      </c>
      <c r="G338" s="74" t="inlineStr">
        <is>
          <t>Yes</t>
        </is>
      </c>
      <c r="H338" s="74" t="inlineStr">
        <is>
          <t>ApCessLag</t>
        </is>
      </c>
      <c r="J338" s="22" t="inlineStr">
        <is>
          <t>Yes</t>
        </is>
      </c>
      <c r="K338" s="22" t="inlineStr">
        <is>
          <t>Yes</t>
        </is>
      </c>
    </row>
    <row r="339">
      <c r="B339" s="72" t="inlineStr">
        <is>
          <t>Transportation</t>
        </is>
      </c>
    </row>
    <row r="340">
      <c r="B340" s="74" t="inlineStr">
        <is>
          <t>Engineering or elasticity model</t>
        </is>
      </c>
      <c r="C340" s="74" t="inlineStr">
        <is>
          <t>option</t>
        </is>
      </c>
      <c r="D340" s="74" t="n"/>
      <c r="E340" s="74" t="n"/>
      <c r="F340" s="74" t="inlineStr">
        <is>
          <t>Elasticity</t>
        </is>
      </c>
      <c r="G340" s="74" t="inlineStr">
        <is>
          <t>Engineer</t>
        </is>
      </c>
      <c r="H340" s="74" t="inlineStr">
        <is>
          <t>TrModel</t>
        </is>
      </c>
      <c r="J340" s="22" t="inlineStr">
        <is>
          <t>Elasticity</t>
        </is>
      </c>
      <c r="K340" s="22" t="inlineStr">
        <is>
          <t>Elasticity</t>
        </is>
      </c>
    </row>
    <row r="341">
      <c r="B341" s="72" t="inlineStr">
        <is>
          <t>Power Sector</t>
        </is>
      </c>
    </row>
    <row r="342">
      <c r="B342" s="74" t="inlineStr">
        <is>
          <t>Power Rebate</t>
        </is>
      </c>
      <c r="C342" s="74" t="inlineStr">
        <is>
          <t>switch</t>
        </is>
      </c>
      <c r="D342" s="74" t="n"/>
      <c r="E342" s="74" t="n"/>
      <c r="F342" s="74" t="inlineStr">
        <is>
          <t>No*</t>
        </is>
      </c>
      <c r="G342" s="74" t="inlineStr">
        <is>
          <t>No*</t>
        </is>
      </c>
      <c r="H342" s="74" t="inlineStr">
        <is>
          <t>PowerRebates</t>
        </is>
      </c>
      <c r="J342" s="22" t="inlineStr">
        <is>
          <t>No*</t>
        </is>
      </c>
      <c r="K342" s="22" t="inlineStr">
        <is>
          <t>No*</t>
        </is>
      </c>
    </row>
    <row r="343">
      <c r="B343" s="74" t="inlineStr">
        <is>
          <t>Power price: portion of cost change passed-on:</t>
        </is>
      </c>
      <c r="C343" s="74" t="n"/>
      <c r="D343" s="74" t="n"/>
      <c r="E343" s="74" t="n"/>
      <c r="F343" s="74" t="n">
        <v>1</v>
      </c>
      <c r="G343" s="74" t="n">
        <v>1</v>
      </c>
      <c r="H343" s="74" t="inlineStr">
        <is>
          <t>PowerSectorPriceChangePassOn</t>
        </is>
      </c>
      <c r="J343" s="22" t="n">
        <v>1</v>
      </c>
      <c r="K343" s="22" t="n">
        <v>1</v>
      </c>
    </row>
    <row r="344">
      <c r="B344" s="74" t="inlineStr">
        <is>
          <t>Year of interest for power sector costs</t>
        </is>
      </c>
      <c r="C344" s="74" t="inlineStr">
        <is>
          <t>year</t>
        </is>
      </c>
      <c r="D344" s="74" t="n"/>
      <c r="E344" s="74" t="n"/>
      <c r="F344" s="74" t="n">
        <v>2030</v>
      </c>
      <c r="G344" s="74" t="n">
        <v>2030</v>
      </c>
      <c r="H344" s="74" t="inlineStr">
        <is>
          <t>CostBreakdownYear</t>
        </is>
      </c>
      <c r="J344" s="22" t="n">
        <v>2030</v>
      </c>
      <c r="K344" s="22" t="n">
        <v>2030</v>
      </c>
    </row>
    <row r="345">
      <c r="B345" s="74" t="inlineStr">
        <is>
          <t>Estimate economy-wide or sectoral power demand?</t>
        </is>
      </c>
      <c r="C345" s="74" t="inlineStr">
        <is>
          <t>switch</t>
        </is>
      </c>
      <c r="D345" s="74" t="n"/>
      <c r="E345" s="74" t="n"/>
      <c r="F345" s="74" t="inlineStr">
        <is>
          <t>Economy-wide</t>
        </is>
      </c>
      <c r="G345" s="74" t="inlineStr">
        <is>
          <t>Economy-wide</t>
        </is>
      </c>
      <c r="H345" s="74" t="inlineStr">
        <is>
          <t xml:space="preserve">ElasticityModel </t>
        </is>
      </c>
      <c r="J345" s="22" t="inlineStr">
        <is>
          <t>Economy-wide</t>
        </is>
      </c>
      <c r="K345" s="22" t="inlineStr">
        <is>
          <t>Economy-wide</t>
        </is>
      </c>
    </row>
    <row r="346">
      <c r="B346" s="74" t="inlineStr">
        <is>
          <t>k Parameter dispatch</t>
        </is>
      </c>
      <c r="C346" s="74" t="inlineStr">
        <is>
          <t>coefficient</t>
        </is>
      </c>
      <c r="D346" s="74" t="n"/>
      <c r="E346" s="74" t="n"/>
      <c r="F346" s="74" t="n">
        <v>2</v>
      </c>
      <c r="G346" s="74" t="n">
        <v>2</v>
      </c>
      <c r="H346" s="74" t="inlineStr">
        <is>
          <t>kDispatch</t>
        </is>
      </c>
      <c r="J346" s="22" t="n">
        <v>2</v>
      </c>
      <c r="K346" s="22" t="n">
        <v>2</v>
      </c>
    </row>
    <row r="347">
      <c r="B347" s="74" t="inlineStr">
        <is>
          <t>k Parameter investment</t>
        </is>
      </c>
      <c r="C347" s="74" t="inlineStr">
        <is>
          <t>coefficient</t>
        </is>
      </c>
      <c r="D347" s="74" t="n"/>
      <c r="E347" s="74" t="n"/>
      <c r="F347" s="74" t="n">
        <v>2</v>
      </c>
      <c r="G347" s="74" t="n">
        <v>2</v>
      </c>
      <c r="H347" s="74" t="inlineStr">
        <is>
          <t>kInvestment</t>
        </is>
      </c>
      <c r="J347" s="22" t="n">
        <v>2</v>
      </c>
      <c r="K347" s="22" t="n">
        <v>2</v>
      </c>
    </row>
    <row r="348">
      <c r="B348" s="74" t="inlineStr">
        <is>
          <t>Minimum WACC</t>
        </is>
      </c>
      <c r="C348" s="74" t="n"/>
      <c r="D348" s="74" t="n"/>
      <c r="E348" s="74" t="n"/>
      <c r="F348" s="74" t="n">
        <v>0.01</v>
      </c>
      <c r="G348" s="74" t="n">
        <v>0.01</v>
      </c>
      <c r="H348" s="74" t="inlineStr">
        <is>
          <t>MinimumWACC</t>
        </is>
      </c>
      <c r="J348" s="22" t="n">
        <v>0.01</v>
      </c>
      <c r="K348" s="22" t="n">
        <v>0.01</v>
      </c>
    </row>
    <row r="349">
      <c r="B349" s="74" t="inlineStr">
        <is>
          <t>Use old or new generation costs in elasticity model?</t>
        </is>
      </c>
      <c r="C349" s="74" t="inlineStr">
        <is>
          <t>switch</t>
        </is>
      </c>
      <c r="D349" s="74" t="n"/>
      <c r="E349" s="74" t="n"/>
      <c r="F349" s="74" t="inlineStr">
        <is>
          <t>New*</t>
        </is>
      </c>
      <c r="G349" s="74" t="inlineStr">
        <is>
          <t>New*</t>
        </is>
      </c>
      <c r="H349" s="74" t="inlineStr">
        <is>
          <t>PowGenCostsOldNew</t>
        </is>
      </c>
      <c r="J349" s="22" t="inlineStr">
        <is>
          <t>New*</t>
        </is>
      </c>
      <c r="K349" s="22" t="inlineStr">
        <is>
          <t>New*</t>
        </is>
      </c>
    </row>
    <row r="350">
      <c r="B350" s="74" t="inlineStr">
        <is>
          <t>Hydro retirement rate set to zero</t>
        </is>
      </c>
      <c r="C350" s="74" t="n"/>
      <c r="D350" s="74" t="n"/>
      <c r="E350" s="74" t="n"/>
      <c r="F350" s="74" t="inlineStr">
        <is>
          <t>Yes</t>
        </is>
      </c>
      <c r="G350" s="74" t="inlineStr">
        <is>
          <t>Yes</t>
        </is>
      </c>
      <c r="H350" s="74" t="inlineStr">
        <is>
          <t>HydroDoesntRetire</t>
        </is>
      </c>
      <c r="J350" s="22" t="inlineStr">
        <is>
          <t>Yes</t>
        </is>
      </c>
      <c r="K350" s="22" t="inlineStr">
        <is>
          <t>Yes</t>
        </is>
      </c>
    </row>
    <row r="351">
      <c r="B351" s="74" t="inlineStr">
        <is>
          <t>Minimum (post subsidy) generation cost $/kwh real</t>
        </is>
      </c>
      <c r="C351" s="74" t="n"/>
      <c r="D351" s="74" t="n"/>
      <c r="E351" s="74" t="n"/>
      <c r="F351" s="74" t="n">
        <v>0.01</v>
      </c>
      <c r="G351" s="74" t="n">
        <v>0.01</v>
      </c>
      <c r="H351" s="74" t="inlineStr">
        <is>
          <t>MinPostSubsidyPowerPrice</t>
        </is>
      </c>
      <c r="J351" s="22" t="n">
        <v>0.01</v>
      </c>
      <c r="K351" s="22" t="n">
        <v>0.01</v>
      </c>
    </row>
    <row r="352">
      <c r="B352" s="72" t="inlineStr">
        <is>
          <t>RE Subsidies</t>
        </is>
      </c>
    </row>
    <row r="353">
      <c r="B353" s="74" t="inlineStr">
        <is>
          <t>Treat over/underestimate of supply costs as subsidy/tax</t>
        </is>
      </c>
      <c r="C353" s="74" t="inlineStr">
        <is>
          <t>switch</t>
        </is>
      </c>
      <c r="D353" s="74" t="n"/>
      <c r="E353" s="74" t="n"/>
      <c r="F353" s="74" t="inlineStr">
        <is>
          <t>No</t>
        </is>
      </c>
      <c r="G353" s="74" t="inlineStr">
        <is>
          <t>No</t>
        </is>
      </c>
      <c r="H353" s="74" t="inlineStr">
        <is>
          <t>SupplyCostDeltaSubsidy</t>
        </is>
      </c>
      <c r="J353" s="22" t="inlineStr">
        <is>
          <t>No</t>
        </is>
      </c>
      <c r="K353" s="22" t="inlineStr">
        <is>
          <t>No</t>
        </is>
      </c>
    </row>
    <row r="354">
      <c r="B354" s="74" t="inlineStr">
        <is>
          <t>Baseline renewable energy subsidy, $/kwh nom</t>
        </is>
      </c>
      <c r="C354" s="74" t="inlineStr">
        <is>
          <t>$/kwh nom</t>
        </is>
      </c>
      <c r="D354" s="74" t="n"/>
      <c r="E354" s="74" t="n"/>
      <c r="F354" s="74" t="n">
        <v>0</v>
      </c>
      <c r="G354" s="74" t="n">
        <v>0</v>
      </c>
      <c r="H354" s="74" t="inlineStr">
        <is>
          <t>RenewableSubsidyBL</t>
        </is>
      </c>
      <c r="J354" s="22" t="n">
        <v>0</v>
      </c>
      <c r="K354" s="22" t="n">
        <v>0</v>
      </c>
    </row>
    <row r="355">
      <c r="B355" s="74" t="inlineStr">
        <is>
          <t>New renewable energy subsidy, $/kwh nom</t>
        </is>
      </c>
      <c r="C355" s="74" t="inlineStr">
        <is>
          <t>$/kwh nom</t>
        </is>
      </c>
      <c r="D355" s="74" t="n"/>
      <c r="E355" s="74" t="n"/>
      <c r="F355" s="74" t="n">
        <v>0</v>
      </c>
      <c r="G355" s="74" t="n">
        <v>0</v>
      </c>
      <c r="H355" s="74" t="inlineStr">
        <is>
          <t>RenSubsidyAddUSDkwh</t>
        </is>
      </c>
      <c r="J355" s="22" t="n">
        <v>0</v>
      </c>
      <c r="K355" s="22" t="n">
        <v>0</v>
      </c>
    </row>
    <row r="356">
      <c r="B356" s="74" t="inlineStr">
        <is>
          <t>New renewable energy subsidy, phaseout</t>
        </is>
      </c>
      <c r="C356" s="74" t="inlineStr">
        <is>
          <t>years</t>
        </is>
      </c>
      <c r="D356" s="74" t="n"/>
      <c r="E356" s="74" t="n"/>
      <c r="F356" s="74" t="n">
        <v>10</v>
      </c>
      <c r="G356" s="74" t="n">
        <v>10</v>
      </c>
      <c r="H356" s="74" t="inlineStr">
        <is>
          <t>RenSubsidyAddPhaseoutYrs</t>
        </is>
      </c>
      <c r="J356" s="22" t="n">
        <v>10</v>
      </c>
      <c r="K356" s="22" t="n">
        <v>10</v>
      </c>
    </row>
    <row r="357">
      <c r="B357" s="74" t="inlineStr">
        <is>
          <t>Apply additional RE subsidy to hydroelectric power?</t>
        </is>
      </c>
      <c r="C357" s="74" t="inlineStr">
        <is>
          <t>switch</t>
        </is>
      </c>
      <c r="D357" s="74" t="n"/>
      <c r="E357" s="74" t="n"/>
      <c r="F357" s="74" t="inlineStr">
        <is>
          <t>No</t>
        </is>
      </c>
      <c r="G357" s="74" t="inlineStr">
        <is>
          <t>No</t>
        </is>
      </c>
      <c r="H357" s="74" t="inlineStr">
        <is>
          <t>RenewableSubsidyHydro</t>
        </is>
      </c>
      <c r="J357" s="22" t="inlineStr">
        <is>
          <t>No</t>
        </is>
      </c>
      <c r="K357" s="22" t="inlineStr">
        <is>
          <t>No</t>
        </is>
      </c>
    </row>
    <row r="358">
      <c r="B358" s="72" t="inlineStr">
        <is>
          <t>Electrical Generation Scale-up limits</t>
        </is>
      </c>
    </row>
    <row r="359">
      <c r="B359" s="74" t="inlineStr">
        <is>
          <t>Max new investment in coal/gas/hyd as a percentage of total generation</t>
        </is>
      </c>
      <c r="C359" s="74" t="n"/>
      <c r="D359" s="74" t="n"/>
      <c r="E359" s="74" t="n"/>
      <c r="F359" s="74" t="n">
        <v>0.05</v>
      </c>
      <c r="G359" s="74" t="n">
        <v>0.05</v>
      </c>
      <c r="H359" s="74" t="inlineStr">
        <is>
          <t>MaxNonVREAsPCOfTotalGen</t>
        </is>
      </c>
      <c r="J359" s="22" t="n">
        <v>0.05</v>
      </c>
      <c r="K359" s="22" t="n">
        <v>0.05</v>
      </c>
    </row>
    <row r="360">
      <c r="B360" s="74" t="inlineStr">
        <is>
          <t>Max new investment oil/nucl/ore/bio as a percentage of total generation</t>
        </is>
      </c>
      <c r="C360" s="74" t="n"/>
      <c r="D360" s="74" t="n"/>
      <c r="E360" s="74" t="n"/>
      <c r="F360" s="74" t="n">
        <v>0.02</v>
      </c>
      <c r="G360" s="74" t="n">
        <v>0.02</v>
      </c>
      <c r="H360" s="74" t="inlineStr">
        <is>
          <t>MaxNonNucOreBioAsPCOfTotalGen</t>
        </is>
      </c>
      <c r="J360" s="22" t="n">
        <v>0.02</v>
      </c>
      <c r="K360" s="22" t="n">
        <v>0.02</v>
      </c>
    </row>
    <row r="361">
      <c r="B361" s="74" t="inlineStr">
        <is>
          <t>User-Defined Setting for VRE Max-Scale up (if used)</t>
        </is>
      </c>
      <c r="C361" s="74" t="n"/>
      <c r="D361" s="74" t="n"/>
      <c r="E361" s="74" t="n"/>
      <c r="F361" s="74" t="n">
        <v>0.05</v>
      </c>
      <c r="G361" s="74" t="n">
        <v>0.05</v>
      </c>
      <c r="H361" s="74" t="inlineStr">
        <is>
          <t>MaxWindSolarScaleup</t>
        </is>
      </c>
      <c r="J361" s="22" t="n">
        <v>0.05</v>
      </c>
      <c r="K361" s="22" t="n">
        <v>0.05</v>
      </c>
    </row>
    <row r="362">
      <c r="B362" s="74" t="inlineStr">
        <is>
          <t>Max renewable scaleup rate setting</t>
        </is>
      </c>
      <c r="C362" s="74" t="inlineStr">
        <is>
          <t>switch</t>
        </is>
      </c>
      <c r="D362" s="74" t="n"/>
      <c r="E362" s="74" t="n"/>
      <c r="F362" s="74" t="inlineStr">
        <is>
          <t>CtryDefault*</t>
        </is>
      </c>
      <c r="G362" s="74" t="inlineStr">
        <is>
          <t>CtryDefault*</t>
        </is>
      </c>
      <c r="H362" s="74" t="inlineStr">
        <is>
          <t>MaxScaleUpRateCategory</t>
        </is>
      </c>
      <c r="J362" s="22" t="inlineStr">
        <is>
          <t>CtryDefault*</t>
        </is>
      </c>
      <c r="K362" s="22" t="inlineStr">
        <is>
          <t>CtryDefault*</t>
        </is>
      </c>
    </row>
    <row r="363">
      <c r="B363" s="72" t="inlineStr">
        <is>
          <t>More Power Generation Settings</t>
        </is>
      </c>
    </row>
    <row r="364">
      <c r="B364" s="74" t="inlineStr">
        <is>
          <t>Use Elasticity Model Power Demand In Engineer Model</t>
        </is>
      </c>
      <c r="C364" s="74" t="n"/>
      <c r="D364" s="74" t="n"/>
      <c r="E364" s="74" t="n"/>
      <c r="F364" s="74" t="inlineStr">
        <is>
          <t>No*</t>
        </is>
      </c>
      <c r="G364" s="74" t="inlineStr">
        <is>
          <t>No*</t>
        </is>
      </c>
      <c r="H364" s="74" t="inlineStr">
        <is>
          <t>UseElasticityModelPowerDemandInEngineerModel</t>
        </is>
      </c>
      <c r="J364" s="22" t="inlineStr">
        <is>
          <t>No*</t>
        </is>
      </c>
      <c r="K364" s="22" t="inlineStr">
        <is>
          <t>No*</t>
        </is>
      </c>
    </row>
    <row r="365">
      <c r="A365" t="inlineStr">
        <is>
          <t>X</t>
        </is>
      </c>
      <c r="B365" s="74" t="inlineStr">
        <is>
          <t>Cost of capital: User-defined, Inc-dep,  or Tech-dep?</t>
        </is>
      </c>
      <c r="C365" s="74" t="n"/>
      <c r="D365" s="74" t="n"/>
      <c r="E365" s="74" t="n"/>
      <c r="F365" s="74" t="inlineStr">
        <is>
          <t>Tech</t>
        </is>
      </c>
      <c r="G365" s="74" t="inlineStr">
        <is>
          <t>Income*</t>
        </is>
      </c>
      <c r="H365" s="74" t="inlineStr">
        <is>
          <t>WACCSource</t>
        </is>
      </c>
      <c r="J365" s="22" t="inlineStr">
        <is>
          <t>Tech</t>
        </is>
      </c>
      <c r="K365" s="22" t="inlineStr">
        <is>
          <t>Tech</t>
        </is>
      </c>
    </row>
    <row r="366">
      <c r="B366" s="74" t="inlineStr">
        <is>
          <t>If Global, what Value?</t>
        </is>
      </c>
      <c r="C366" s="74" t="n"/>
      <c r="D366" s="74" t="n"/>
      <c r="E366" s="74" t="n"/>
      <c r="F366" s="74" t="n">
        <v>0.075</v>
      </c>
      <c r="G366" s="74" t="n">
        <v>0.075</v>
      </c>
      <c r="H366" s="74" t="inlineStr">
        <is>
          <t>WACCUserGlobal</t>
        </is>
      </c>
      <c r="J366" s="22" t="n">
        <v>0.075</v>
      </c>
      <c r="K366" s="22" t="n">
        <v>0.075</v>
      </c>
    </row>
    <row r="367">
      <c r="B367" s="74" t="inlineStr">
        <is>
          <t>Renewable Cost Declines</t>
        </is>
      </c>
      <c r="C367" s="74" t="n"/>
      <c r="D367" s="74" t="n"/>
      <c r="E367" s="74" t="n"/>
      <c r="F367" s="74" t="inlineStr">
        <is>
          <t>Medium*</t>
        </is>
      </c>
      <c r="G367" s="74" t="inlineStr">
        <is>
          <t>Medium*</t>
        </is>
      </c>
      <c r="H367" s="74" t="inlineStr">
        <is>
          <t>RenewableCostDeclineRate</t>
        </is>
      </c>
      <c r="J367" s="22" t="inlineStr">
        <is>
          <t>Medium*</t>
        </is>
      </c>
      <c r="K367" s="22" t="inlineStr">
        <is>
          <t>Medium*</t>
        </is>
      </c>
    </row>
    <row r="368">
      <c r="B368" s="74" t="inlineStr">
        <is>
          <t>Use Spot Fuel Prices in Engineer Power Model</t>
        </is>
      </c>
      <c r="C368" s="74" t="n"/>
      <c r="D368" s="74" t="n"/>
      <c r="E368" s="74" t="n"/>
      <c r="F368" s="74" t="inlineStr">
        <is>
          <t>No*</t>
        </is>
      </c>
      <c r="G368" s="74" t="inlineStr">
        <is>
          <t>No*</t>
        </is>
      </c>
      <c r="H368" s="74" t="inlineStr">
        <is>
          <t>UseSpotFuelPricesInEngineerModel</t>
        </is>
      </c>
      <c r="J368" s="22" t="inlineStr">
        <is>
          <t>No*</t>
        </is>
      </c>
      <c r="K368" s="22" t="inlineStr">
        <is>
          <t>No*</t>
        </is>
      </c>
    </row>
    <row r="369">
      <c r="B369" s="74" t="inlineStr">
        <is>
          <t>Use Additional Coal Intangible Cost</t>
        </is>
      </c>
      <c r="C369" s="74" t="n"/>
      <c r="D369" s="74" t="n"/>
      <c r="E369" s="74" t="n"/>
      <c r="F369" s="74" t="inlineStr">
        <is>
          <t>Yes*</t>
        </is>
      </c>
      <c r="G369" s="74" t="inlineStr">
        <is>
          <t>Yes*</t>
        </is>
      </c>
      <c r="H369" s="74" t="inlineStr">
        <is>
          <t>AdditionalCoalIntangibleCost</t>
        </is>
      </c>
      <c r="J369" s="22" t="inlineStr">
        <is>
          <t>Yes*</t>
        </is>
      </c>
      <c r="K369" s="22" t="inlineStr">
        <is>
          <t>Yes*</t>
        </is>
      </c>
    </row>
    <row r="370">
      <c r="B370" s="74" t="inlineStr">
        <is>
          <t>Manual Coal Intangible Cost (short term)</t>
        </is>
      </c>
      <c r="C370" s="74" t="n"/>
      <c r="D370" s="74" t="n"/>
      <c r="E370" s="74" t="n"/>
      <c r="F370" s="74" t="n">
        <v>0</v>
      </c>
      <c r="G370" s="74" t="n">
        <v>0</v>
      </c>
      <c r="H370" s="74" t="inlineStr">
        <is>
          <t>ManualCoalIntangibleCostST</t>
        </is>
      </c>
      <c r="J370" s="22" t="n">
        <v>0</v>
      </c>
      <c r="K370" s="22" t="n">
        <v>0</v>
      </c>
    </row>
    <row r="371">
      <c r="B371" s="74" t="inlineStr">
        <is>
          <t>Manual Coal Intangible Cost (long term)</t>
        </is>
      </c>
      <c r="C371" s="74" t="n"/>
      <c r="D371" s="74" t="n"/>
      <c r="E371" s="74" t="n"/>
      <c r="F371" s="74" t="n">
        <v>0</v>
      </c>
      <c r="G371" s="74" t="n">
        <v>0</v>
      </c>
      <c r="H371" s="74" t="inlineStr">
        <is>
          <t>ManualCoalIntangibleCostLT</t>
        </is>
      </c>
      <c r="J371" s="22" t="n">
        <v>0</v>
      </c>
      <c r="K371" s="22" t="n">
        <v>0</v>
      </c>
    </row>
    <row r="372">
      <c r="B372" s="74" t="inlineStr">
        <is>
          <t>Maximum Coal Capacity Factor</t>
        </is>
      </c>
      <c r="C372" s="74" t="n"/>
      <c r="D372" s="74" t="n"/>
      <c r="E372" s="74" t="n"/>
      <c r="F372" s="74" t="n">
        <v>0.9</v>
      </c>
      <c r="G372" s="74" t="n">
        <v>0.9</v>
      </c>
      <c r="H372" s="74" t="inlineStr">
        <is>
          <t>MaximumCoalCF</t>
        </is>
      </c>
      <c r="J372" s="22" t="n">
        <v>0.9</v>
      </c>
      <c r="K372" s="22" t="n">
        <v>0.9</v>
      </c>
    </row>
    <row r="373">
      <c r="B373" s="74" t="inlineStr">
        <is>
          <t>Maximum Gas Capacity Factor</t>
        </is>
      </c>
      <c r="C373" s="74" t="n"/>
      <c r="D373" s="74" t="n"/>
      <c r="E373" s="74" t="n"/>
      <c r="F373" s="74" t="n">
        <v>0.9</v>
      </c>
      <c r="G373" s="74" t="n">
        <v>0.9</v>
      </c>
      <c r="H373" s="74" t="inlineStr">
        <is>
          <t>MaximumGasCF</t>
        </is>
      </c>
      <c r="J373" s="22" t="n">
        <v>0.9</v>
      </c>
      <c r="K373" s="22" t="n">
        <v>0.9</v>
      </c>
    </row>
    <row r="374">
      <c r="B374" s="74" t="inlineStr">
        <is>
          <t>Proportion of GHG adjustment passed on to engineer model power demand</t>
        </is>
      </c>
      <c r="C374" s="74" t="n"/>
      <c r="D374" s="74" t="n"/>
      <c r="E374" s="74" t="n"/>
      <c r="F374" s="74" t="n">
        <v>1</v>
      </c>
      <c r="G374" s="74" t="n">
        <v>1</v>
      </c>
      <c r="H374" s="74" t="inlineStr">
        <is>
          <t>EngineerModelProportionOfCovidFactor</t>
        </is>
      </c>
      <c r="J374" s="22" t="n">
        <v>1</v>
      </c>
      <c r="K374" s="22" t="n">
        <v>1</v>
      </c>
    </row>
    <row r="375">
      <c r="B375" s="74" t="inlineStr">
        <is>
          <t>Override Capacity Factor if below (Wind and Solar)</t>
        </is>
      </c>
      <c r="C375" s="74" t="n"/>
      <c r="D375" s="74" t="n"/>
      <c r="E375" s="74" t="n"/>
      <c r="F375" s="74" t="n">
        <v>0.1</v>
      </c>
      <c r="G375" s="74" t="n">
        <v>0.1</v>
      </c>
      <c r="H375" s="74" t="inlineStr">
        <is>
          <t>CFOverrideIfBelowWndSol</t>
        </is>
      </c>
      <c r="J375" s="22" t="n">
        <v>0.1</v>
      </c>
      <c r="K375" s="22" t="n">
        <v>0.1</v>
      </c>
    </row>
    <row r="376">
      <c r="B376" s="74" t="inlineStr">
        <is>
          <t>Override Capacity Factor if below (Others)</t>
        </is>
      </c>
      <c r="C376" s="74" t="n"/>
      <c r="D376" s="74" t="n"/>
      <c r="E376" s="74" t="n"/>
      <c r="F376" s="74" t="n">
        <v>0.01</v>
      </c>
      <c r="G376" s="74" t="n">
        <v>0.01</v>
      </c>
      <c r="H376" s="74" t="inlineStr">
        <is>
          <t>CFOverrideIfBelowFosOth</t>
        </is>
      </c>
      <c r="J376" s="22" t="n">
        <v>0.01</v>
      </c>
      <c r="K376" s="22" t="n">
        <v>0.01</v>
      </c>
    </row>
    <row r="377">
      <c r="B377" s="74" t="inlineStr">
        <is>
          <t>Override Capacity Factor if below (All)</t>
        </is>
      </c>
      <c r="C377" s="74" t="n"/>
      <c r="D377" s="74" t="n"/>
      <c r="E377" s="74" t="n"/>
      <c r="F377" s="74" t="n">
        <v>1</v>
      </c>
      <c r="G377" s="74" t="n">
        <v>1</v>
      </c>
      <c r="H377" s="74" t="inlineStr">
        <is>
          <t>CFOverrideIfAbove</t>
        </is>
      </c>
      <c r="J377" s="22" t="n">
        <v>1</v>
      </c>
      <c r="K377" s="22" t="n">
        <v>1</v>
      </c>
    </row>
    <row r="378">
      <c r="B378" s="74" t="inlineStr">
        <is>
          <t>Proportion of coal capacity that can be retired</t>
        </is>
      </c>
      <c r="C378" s="74" t="n"/>
      <c r="D378" s="74" t="n"/>
      <c r="E378" s="74" t="n"/>
      <c r="F378" s="74" t="n">
        <v>0.8</v>
      </c>
      <c r="G378" s="74" t="n">
        <v>0.8</v>
      </c>
      <c r="H378" s="74" t="inlineStr">
        <is>
          <t>MaxCostBasedEarlyRetirement</t>
        </is>
      </c>
      <c r="J378" s="22" t="n">
        <v>0.8</v>
      </c>
      <c r="K378" s="22" t="n">
        <v>0.8</v>
      </c>
    </row>
    <row r="379">
      <c r="B379" s="74" t="inlineStr">
        <is>
          <t>Allow cost-based coal phaseout in baseline?</t>
        </is>
      </c>
      <c r="C379" s="74" t="n"/>
      <c r="D379" s="74" t="n"/>
      <c r="E379" s="74" t="n"/>
      <c r="F379" s="74" t="inlineStr">
        <is>
          <t>Yes</t>
        </is>
      </c>
      <c r="G379" s="74" t="inlineStr">
        <is>
          <t>Yes</t>
        </is>
      </c>
      <c r="H379" s="74" t="inlineStr">
        <is>
          <t>EarlyRetirementInBaseline</t>
        </is>
      </c>
      <c r="J379" s="22" t="inlineStr">
        <is>
          <t>Yes</t>
        </is>
      </c>
      <c r="K379" s="22" t="inlineStr">
        <is>
          <t>Yes</t>
        </is>
      </c>
    </row>
    <row r="380">
      <c r="B380" s="74" t="inlineStr">
        <is>
          <t>Minimum Thermal Efficiency</t>
        </is>
      </c>
      <c r="C380" s="74" t="n"/>
      <c r="D380" s="74" t="n"/>
      <c r="E380" s="74" t="n"/>
      <c r="F380" s="74" t="n">
        <v>0.1</v>
      </c>
      <c r="G380" s="74" t="n">
        <v>0.1</v>
      </c>
      <c r="H380" s="74" t="inlineStr">
        <is>
          <t>MinimumThermalEfficiency</t>
        </is>
      </c>
      <c r="J380" s="22" t="n">
        <v>0.1</v>
      </c>
      <c r="K380" s="22" t="n">
        <v>0.1</v>
      </c>
    </row>
    <row r="381">
      <c r="B381" s="72" t="inlineStr">
        <is>
          <t>Coal and Gas Power Purchase Agreements</t>
        </is>
      </c>
    </row>
    <row r="382">
      <c r="B382" s="74" t="inlineStr">
        <is>
          <t>Proportion of PPAs in Coal and Gas Generation</t>
        </is>
      </c>
      <c r="C382" s="74" t="n"/>
      <c r="D382" s="74" t="n"/>
      <c r="E382" s="74" t="n"/>
      <c r="F382" s="74" t="n">
        <v>0</v>
      </c>
      <c r="G382" s="74" t="n">
        <v>0</v>
      </c>
      <c r="H382" s="74" t="inlineStr">
        <is>
          <t>PPAProportionCoalGas</t>
        </is>
      </c>
      <c r="J382" s="22" t="n">
        <v>0</v>
      </c>
      <c r="K382" s="22" t="n">
        <v>0</v>
      </c>
    </row>
    <row r="383">
      <c r="B383" s="74" t="inlineStr">
        <is>
          <t>Phase out any coal and gas PPAs? (Baseline)</t>
        </is>
      </c>
      <c r="C383" s="74" t="n"/>
      <c r="D383" s="74" t="n"/>
      <c r="E383" s="74" t="n"/>
      <c r="F383" s="74" t="inlineStr">
        <is>
          <t>Yes*</t>
        </is>
      </c>
      <c r="G383" s="74" t="inlineStr">
        <is>
          <t>Yes*</t>
        </is>
      </c>
      <c r="H383" s="74" t="inlineStr">
        <is>
          <t>PhaseOutCoalAndGasPPAsBaseline</t>
        </is>
      </c>
      <c r="J383" s="22" t="inlineStr">
        <is>
          <t>Yes*</t>
        </is>
      </c>
      <c r="K383" s="22" t="inlineStr">
        <is>
          <t>Yes*</t>
        </is>
      </c>
    </row>
    <row r="384">
      <c r="B384" s="74" t="inlineStr">
        <is>
          <t>Phase out any coal and gas PPAs? (Policy)</t>
        </is>
      </c>
      <c r="C384" s="74" t="n"/>
      <c r="D384" s="74" t="n"/>
      <c r="E384" s="74" t="n"/>
      <c r="F384" s="74" t="inlineStr">
        <is>
          <t>Yes*</t>
        </is>
      </c>
      <c r="G384" s="74" t="inlineStr">
        <is>
          <t>Yes*</t>
        </is>
      </c>
      <c r="H384" s="74" t="inlineStr">
        <is>
          <t>PhaseOutCoalAndGasPPAsPolicy</t>
        </is>
      </c>
      <c r="J384" s="22" t="inlineStr">
        <is>
          <t>Yes*</t>
        </is>
      </c>
      <c r="K384" s="22" t="inlineStr">
        <is>
          <t>Yes*</t>
        </is>
      </c>
    </row>
    <row r="385">
      <c r="B385" s="74" t="inlineStr">
        <is>
          <t>Phase begins when?</t>
        </is>
      </c>
      <c r="C385" s="74" t="n"/>
      <c r="D385" s="74" t="n"/>
      <c r="E385" s="74" t="n"/>
      <c r="F385" s="74" t="n">
        <v>2027</v>
      </c>
      <c r="G385" s="74" t="n">
        <v>2027</v>
      </c>
      <c r="H385" s="74" t="inlineStr">
        <is>
          <t>YearPPACoalGas</t>
        </is>
      </c>
      <c r="J385" s="22" t="n">
        <v>2027</v>
      </c>
      <c r="K385" s="22" t="n">
        <v>2027</v>
      </c>
    </row>
    <row r="386">
      <c r="B386" s="74" t="inlineStr">
        <is>
          <t>Phase out coal and gas PPAs over n years?</t>
        </is>
      </c>
      <c r="C386" s="74" t="n"/>
      <c r="D386" s="74" t="n"/>
      <c r="E386" s="74" t="n"/>
      <c r="F386" s="74" t="n">
        <v>5</v>
      </c>
      <c r="G386" s="74" t="n">
        <v>5</v>
      </c>
      <c r="H386" s="74" t="inlineStr">
        <is>
          <t>YearsToPhaseOutPPAs</t>
        </is>
      </c>
      <c r="J386" s="22" t="n">
        <v>5</v>
      </c>
      <c r="K386" s="22" t="n">
        <v>5</v>
      </c>
    </row>
    <row r="387">
      <c r="B387" s="72" t="inlineStr">
        <is>
          <t>Short Term Storage Parameters</t>
        </is>
      </c>
    </row>
    <row r="388">
      <c r="B388" s="74" t="inlineStr">
        <is>
          <t>Percent allocation of ST storage costs to VRE</t>
        </is>
      </c>
      <c r="C388" s="74" t="inlineStr">
        <is>
          <t>%</t>
        </is>
      </c>
      <c r="D388" s="74" t="n"/>
      <c r="E388" s="74" t="n"/>
      <c r="F388" s="74" t="n">
        <v>1</v>
      </c>
      <c r="G388" s="74" t="n">
        <v>1</v>
      </c>
      <c r="H388" s="74" t="inlineStr">
        <is>
          <t>AllocateSTStorageToVRE</t>
        </is>
      </c>
      <c r="J388" s="22" t="n">
        <v>1</v>
      </c>
      <c r="K388" s="22" t="n">
        <v>1</v>
      </c>
    </row>
    <row r="389">
      <c r="B389" s="74" t="inlineStr">
        <is>
          <t>Total hours short term strorage for 100% VRE</t>
        </is>
      </c>
      <c r="C389" s="74" t="n"/>
      <c r="D389" s="74" t="n"/>
      <c r="E389" s="74" t="n"/>
      <c r="F389" s="74" t="n">
        <v>9</v>
      </c>
      <c r="G389" s="74" t="n">
        <v>9</v>
      </c>
      <c r="H389" s="74" t="inlineStr">
        <is>
          <t>TotalHoursStorageFor100pcVRE</t>
        </is>
      </c>
      <c r="J389" s="22" t="n">
        <v>9</v>
      </c>
      <c r="K389" s="22" t="n">
        <v>9</v>
      </c>
    </row>
    <row r="390">
      <c r="B390" s="74" t="inlineStr">
        <is>
          <t>kwh storage to kw interface ratio (hours)</t>
        </is>
      </c>
      <c r="C390" s="74" t="n"/>
      <c r="D390" s="74" t="n"/>
      <c r="E390" s="74" t="n"/>
      <c r="F390" s="74" t="n">
        <v>2</v>
      </c>
      <c r="G390" s="74" t="n">
        <v>2</v>
      </c>
      <c r="H390" s="74" t="inlineStr">
        <is>
          <t>StorageToInterfaceRatioSTStorage</t>
        </is>
      </c>
      <c r="J390" s="22" t="n">
        <v>2</v>
      </c>
      <c r="K390" s="22" t="n">
        <v>2</v>
      </c>
    </row>
    <row r="391">
      <c r="B391" s="72" t="inlineStr">
        <is>
          <t>Long Term Storage Parameters</t>
        </is>
      </c>
    </row>
    <row r="392">
      <c r="B392" s="74" t="inlineStr">
        <is>
          <t>Percent allocation of LT storage costs to VRE</t>
        </is>
      </c>
      <c r="C392" s="74" t="n"/>
      <c r="D392" s="74" t="n"/>
      <c r="E392" s="74" t="n"/>
      <c r="F392" s="74" t="n">
        <v>0.33</v>
      </c>
      <c r="G392" s="74" t="n">
        <v>0.33</v>
      </c>
      <c r="H392" s="74" t="inlineStr">
        <is>
          <t>AllocateLTStorageToVRE</t>
        </is>
      </c>
      <c r="J392" s="22" t="n">
        <v>0.33</v>
      </c>
      <c r="K392" s="22" t="n">
        <v>0.33</v>
      </c>
    </row>
    <row r="393">
      <c r="B393" s="74" t="inlineStr">
        <is>
          <t>Starting point of long term storage requirement (%VRE)</t>
        </is>
      </c>
      <c r="C393" s="74" t="inlineStr">
        <is>
          <t>%</t>
        </is>
      </c>
      <c r="D393" s="74" t="n"/>
      <c r="E393" s="74" t="n"/>
      <c r="F393" s="74" t="n">
        <v>0.75</v>
      </c>
      <c r="G393" s="74" t="n">
        <v>0.75</v>
      </c>
      <c r="H393" s="74" t="inlineStr">
        <is>
          <t>StartingPointWhenLTStorageIsNeeded</t>
        </is>
      </c>
      <c r="J393" s="22" t="n">
        <v>0.75</v>
      </c>
      <c r="K393" s="22" t="n">
        <v>0.75</v>
      </c>
    </row>
    <row r="394">
      <c r="B394" s="74" t="inlineStr">
        <is>
          <t>GW electrolyzer per Gwy/y for 100% VRE (%)</t>
        </is>
      </c>
      <c r="C394" s="74" t="inlineStr">
        <is>
          <t>%</t>
        </is>
      </c>
      <c r="D394" s="74" t="n"/>
      <c r="E394" s="74" t="n"/>
      <c r="F394" s="74" t="n">
        <v>1</v>
      </c>
      <c r="G394" s="74" t="n">
        <v>1</v>
      </c>
      <c r="H394" s="74" t="inlineStr">
        <is>
          <t>LongTermStorageFor100pcVRE</t>
        </is>
      </c>
      <c r="J394" s="22" t="n">
        <v>1</v>
      </c>
      <c r="K394" s="22" t="n">
        <v>1</v>
      </c>
    </row>
    <row r="395">
      <c r="B395" s="74" t="inlineStr">
        <is>
          <t>Storage hours for LT storage</t>
        </is>
      </c>
      <c r="C395" s="74" t="n"/>
      <c r="D395" s="74" t="n"/>
      <c r="E395" s="74" t="n"/>
      <c r="F395" s="74" t="n">
        <v>1000</v>
      </c>
      <c r="G395" s="74" t="n">
        <v>1000</v>
      </c>
      <c r="H395" s="74" t="inlineStr">
        <is>
          <t>StorageHoursForLTStorage</t>
        </is>
      </c>
      <c r="J395" s="22" t="n">
        <v>1000</v>
      </c>
      <c r="K395" s="22" t="n">
        <v>1000</v>
      </c>
    </row>
    <row r="396">
      <c r="B396" s="72" t="inlineStr">
        <is>
          <t>Allowed New Investments Override if selected</t>
        </is>
      </c>
    </row>
    <row r="397">
      <c r="B397" s="74" t="inlineStr">
        <is>
          <t>Coal - New Investment Override</t>
        </is>
      </c>
      <c r="C397" s="74" t="inlineStr">
        <is>
          <t>Switch</t>
        </is>
      </c>
      <c r="D397" s="74" t="n"/>
      <c r="E397" s="74" t="n"/>
      <c r="F397" s="74" t="inlineStr">
        <is>
          <t>If Present*</t>
        </is>
      </c>
      <c r="G397" s="74" t="inlineStr">
        <is>
          <t>If Present*</t>
        </is>
      </c>
      <c r="H397" s="74" t="inlineStr">
        <is>
          <t>NewInvCoa</t>
        </is>
      </c>
      <c r="J397" s="22" t="inlineStr">
        <is>
          <t>If Present*</t>
        </is>
      </c>
      <c r="K397" s="22" t="inlineStr">
        <is>
          <t>If Present*</t>
        </is>
      </c>
    </row>
    <row r="398">
      <c r="B398" s="74" t="inlineStr">
        <is>
          <t>Natural gas - New Investment Override</t>
        </is>
      </c>
      <c r="C398" s="74" t="inlineStr">
        <is>
          <t>Switch</t>
        </is>
      </c>
      <c r="D398" s="74" t="n"/>
      <c r="E398" s="74" t="n"/>
      <c r="F398" s="74" t="inlineStr">
        <is>
          <t>If Present*</t>
        </is>
      </c>
      <c r="G398" s="74" t="inlineStr">
        <is>
          <t>If Present*</t>
        </is>
      </c>
      <c r="H398" s="74" t="inlineStr">
        <is>
          <t>NewInvNga</t>
        </is>
      </c>
      <c r="J398" s="22" t="inlineStr">
        <is>
          <t>If Present*</t>
        </is>
      </c>
      <c r="K398" s="22" t="inlineStr">
        <is>
          <t>If Present*</t>
        </is>
      </c>
    </row>
    <row r="399">
      <c r="B399" s="74" t="inlineStr">
        <is>
          <t>Oil - New Investment Override</t>
        </is>
      </c>
      <c r="C399" s="74" t="inlineStr">
        <is>
          <t>Switch</t>
        </is>
      </c>
      <c r="D399" s="74" t="n"/>
      <c r="E399" s="74" t="n"/>
      <c r="F399" s="74" t="inlineStr">
        <is>
          <t>If Present*</t>
        </is>
      </c>
      <c r="G399" s="74" t="inlineStr">
        <is>
          <t>If Present*</t>
        </is>
      </c>
      <c r="H399" s="74" t="inlineStr">
        <is>
          <t>NewInvOil</t>
        </is>
      </c>
      <c r="J399" s="22" t="inlineStr">
        <is>
          <t>If Present*</t>
        </is>
      </c>
      <c r="K399" s="22" t="inlineStr">
        <is>
          <t>If Present*</t>
        </is>
      </c>
    </row>
    <row r="400">
      <c r="B400" s="74" t="inlineStr">
        <is>
          <t>Nuclear - New Investment Override</t>
        </is>
      </c>
      <c r="C400" s="74" t="inlineStr">
        <is>
          <t>Switch</t>
        </is>
      </c>
      <c r="D400" s="74" t="n"/>
      <c r="E400" s="74" t="n"/>
      <c r="F400" s="74" t="inlineStr">
        <is>
          <t>If Present*</t>
        </is>
      </c>
      <c r="G400" s="74" t="inlineStr">
        <is>
          <t>If Present*</t>
        </is>
      </c>
      <c r="H400" s="74" t="inlineStr">
        <is>
          <t>NewInvNuc</t>
        </is>
      </c>
      <c r="J400" s="22" t="inlineStr">
        <is>
          <t>If Present*</t>
        </is>
      </c>
      <c r="K400" s="22" t="inlineStr">
        <is>
          <t>If Present*</t>
        </is>
      </c>
    </row>
    <row r="401">
      <c r="B401" s="74" t="inlineStr">
        <is>
          <t>Wind - New Investment Override</t>
        </is>
      </c>
      <c r="C401" s="74" t="inlineStr">
        <is>
          <t>Switch</t>
        </is>
      </c>
      <c r="D401" s="74" t="n"/>
      <c r="E401" s="74" t="n"/>
      <c r="F401" s="74" t="inlineStr">
        <is>
          <t>Yes</t>
        </is>
      </c>
      <c r="G401" s="74" t="inlineStr">
        <is>
          <t>Yes</t>
        </is>
      </c>
      <c r="H401" s="74" t="inlineStr">
        <is>
          <t>NewInvWnd</t>
        </is>
      </c>
      <c r="J401" s="22" t="inlineStr">
        <is>
          <t>Yes</t>
        </is>
      </c>
      <c r="K401" s="22" t="inlineStr">
        <is>
          <t>Yes</t>
        </is>
      </c>
    </row>
    <row r="402">
      <c r="B402" s="74" t="inlineStr">
        <is>
          <t>Solar - New Investment Override</t>
        </is>
      </c>
      <c r="C402" s="74" t="inlineStr">
        <is>
          <t>Switch</t>
        </is>
      </c>
      <c r="D402" s="74" t="n"/>
      <c r="E402" s="74" t="n"/>
      <c r="F402" s="74" t="inlineStr">
        <is>
          <t>Yes</t>
        </is>
      </c>
      <c r="G402" s="74" t="inlineStr">
        <is>
          <t>Yes</t>
        </is>
      </c>
      <c r="H402" s="74" t="inlineStr">
        <is>
          <t>NewInvSol</t>
        </is>
      </c>
      <c r="J402" s="22" t="inlineStr">
        <is>
          <t>Yes</t>
        </is>
      </c>
      <c r="K402" s="22" t="inlineStr">
        <is>
          <t>Yes</t>
        </is>
      </c>
    </row>
    <row r="403">
      <c r="B403" s="74" t="inlineStr">
        <is>
          <t>Hydro - New Investment Override</t>
        </is>
      </c>
      <c r="C403" s="74" t="inlineStr">
        <is>
          <t>Switch</t>
        </is>
      </c>
      <c r="D403" s="74" t="n"/>
      <c r="E403" s="74" t="n"/>
      <c r="F403" s="74" t="inlineStr">
        <is>
          <t>If Present*</t>
        </is>
      </c>
      <c r="G403" s="74" t="inlineStr">
        <is>
          <t>If Present*</t>
        </is>
      </c>
      <c r="H403" s="74" t="inlineStr">
        <is>
          <t>NewInvHyd</t>
        </is>
      </c>
      <c r="J403" s="22" t="inlineStr">
        <is>
          <t>If Present*</t>
        </is>
      </c>
      <c r="K403" s="22" t="inlineStr">
        <is>
          <t>If Present*</t>
        </is>
      </c>
    </row>
    <row r="404">
      <c r="B404" s="74" t="inlineStr">
        <is>
          <t>Other renewables - New Investment Override</t>
        </is>
      </c>
      <c r="C404" s="74" t="inlineStr">
        <is>
          <t>Switch</t>
        </is>
      </c>
      <c r="D404" s="74" t="n"/>
      <c r="E404" s="74" t="n"/>
      <c r="F404" s="74" t="inlineStr">
        <is>
          <t>If Present*</t>
        </is>
      </c>
      <c r="G404" s="74" t="inlineStr">
        <is>
          <t>If Present*</t>
        </is>
      </c>
      <c r="H404" s="74" t="inlineStr">
        <is>
          <t>NewInvOre</t>
        </is>
      </c>
      <c r="J404" s="22" t="inlineStr">
        <is>
          <t>If Present*</t>
        </is>
      </c>
      <c r="K404" s="22" t="inlineStr">
        <is>
          <t>If Present*</t>
        </is>
      </c>
    </row>
    <row r="405">
      <c r="B405" s="74" t="inlineStr">
        <is>
          <t>Biomass - New Investment Override</t>
        </is>
      </c>
      <c r="C405" s="74" t="inlineStr">
        <is>
          <t>Switch</t>
        </is>
      </c>
      <c r="D405" s="74" t="n"/>
      <c r="E405" s="74" t="n"/>
      <c r="F405" s="74" t="inlineStr">
        <is>
          <t>If Present*</t>
        </is>
      </c>
      <c r="G405" s="74" t="inlineStr">
        <is>
          <t>If Present*</t>
        </is>
      </c>
      <c r="H405" s="74" t="inlineStr">
        <is>
          <t>NewInvBio</t>
        </is>
      </c>
      <c r="J405" s="22" t="inlineStr">
        <is>
          <t>If Present*</t>
        </is>
      </c>
      <c r="K405" s="22" t="inlineStr">
        <is>
          <t>If Present*</t>
        </is>
      </c>
    </row>
    <row r="406">
      <c r="B406" t="inlineStr">
        <is>
          <t>Allowed New Investments (Date of Coming Online)</t>
        </is>
      </c>
    </row>
    <row r="407">
      <c r="B407" s="74" t="inlineStr">
        <is>
          <t>Coal</t>
        </is>
      </c>
      <c r="C407" s="74" t="inlineStr">
        <is>
          <t>Year</t>
        </is>
      </c>
      <c r="D407" s="74" t="n"/>
      <c r="E407" s="74" t="n"/>
      <c r="F407" s="74" t="n">
        <v>2022</v>
      </c>
      <c r="G407" s="74" t="n">
        <v>2022</v>
      </c>
      <c r="H407" s="74" t="inlineStr">
        <is>
          <t>NewInvCoaYear</t>
        </is>
      </c>
      <c r="J407" s="22" t="n">
        <v>2022</v>
      </c>
      <c r="K407" s="22" t="n">
        <v>2022</v>
      </c>
    </row>
    <row r="408">
      <c r="B408" s="74" t="inlineStr">
        <is>
          <t>Natural gas</t>
        </is>
      </c>
      <c r="C408" s="74" t="inlineStr">
        <is>
          <t>Year</t>
        </is>
      </c>
      <c r="D408" s="74" t="n"/>
      <c r="E408" s="74" t="n"/>
      <c r="F408" s="74" t="n">
        <v>2022</v>
      </c>
      <c r="G408" s="74" t="n">
        <v>2022</v>
      </c>
      <c r="H408" s="74" t="inlineStr">
        <is>
          <t>NewInvNgaYear</t>
        </is>
      </c>
      <c r="J408" s="22" t="n">
        <v>2022</v>
      </c>
      <c r="K408" s="22" t="n">
        <v>2022</v>
      </c>
    </row>
    <row r="409">
      <c r="B409" s="74" t="inlineStr">
        <is>
          <t>Oil</t>
        </is>
      </c>
      <c r="C409" s="74" t="inlineStr">
        <is>
          <t>Year</t>
        </is>
      </c>
      <c r="D409" s="74" t="n"/>
      <c r="E409" s="74" t="n"/>
      <c r="F409" s="74" t="n">
        <v>2022</v>
      </c>
      <c r="G409" s="74" t="n">
        <v>2022</v>
      </c>
      <c r="H409" s="74" t="inlineStr">
        <is>
          <t>NewInvOilYear</t>
        </is>
      </c>
      <c r="J409" s="22" t="n">
        <v>2022</v>
      </c>
      <c r="K409" s="22" t="n">
        <v>2022</v>
      </c>
    </row>
    <row r="410">
      <c r="B410" s="74" t="inlineStr">
        <is>
          <t>Nuclear</t>
        </is>
      </c>
      <c r="C410" s="74" t="inlineStr">
        <is>
          <t>Year</t>
        </is>
      </c>
      <c r="D410" s="74" t="n"/>
      <c r="E410" s="74" t="n"/>
      <c r="F410" s="74" t="n">
        <v>2030</v>
      </c>
      <c r="G410" s="74" t="n">
        <v>2030</v>
      </c>
      <c r="H410" s="74" t="inlineStr">
        <is>
          <t>NewInvNucYear</t>
        </is>
      </c>
      <c r="J410" s="22" t="n">
        <v>2030</v>
      </c>
      <c r="K410" s="22" t="n">
        <v>2030</v>
      </c>
    </row>
    <row r="411">
      <c r="B411" s="74" t="inlineStr">
        <is>
          <t>Wind</t>
        </is>
      </c>
      <c r="C411" s="74" t="inlineStr">
        <is>
          <t>Year</t>
        </is>
      </c>
      <c r="D411" s="74" t="n"/>
      <c r="E411" s="74" t="n"/>
      <c r="F411" s="74" t="n">
        <v>2022</v>
      </c>
      <c r="G411" s="74" t="n">
        <v>2022</v>
      </c>
      <c r="H411" s="74" t="inlineStr">
        <is>
          <t>NewInvWndYear</t>
        </is>
      </c>
      <c r="J411" s="22" t="n">
        <v>2022</v>
      </c>
      <c r="K411" s="22" t="n">
        <v>2022</v>
      </c>
    </row>
    <row r="412">
      <c r="B412" s="74" t="inlineStr">
        <is>
          <t>Solar</t>
        </is>
      </c>
      <c r="C412" s="74" t="inlineStr">
        <is>
          <t>Year</t>
        </is>
      </c>
      <c r="D412" s="74" t="n"/>
      <c r="E412" s="74" t="n"/>
      <c r="F412" s="74" t="n">
        <v>2022</v>
      </c>
      <c r="G412" s="74" t="n">
        <v>2022</v>
      </c>
      <c r="H412" s="74" t="inlineStr">
        <is>
          <t>NewInvSolYear</t>
        </is>
      </c>
      <c r="J412" s="22" t="n">
        <v>2022</v>
      </c>
      <c r="K412" s="22" t="n">
        <v>2022</v>
      </c>
    </row>
    <row r="413">
      <c r="B413" s="74" t="inlineStr">
        <is>
          <t>Hydro</t>
        </is>
      </c>
      <c r="C413" s="74" t="inlineStr">
        <is>
          <t>Year</t>
        </is>
      </c>
      <c r="D413" s="74" t="n"/>
      <c r="E413" s="74" t="n"/>
      <c r="F413" s="74" t="n">
        <v>2030</v>
      </c>
      <c r="G413" s="74" t="n">
        <v>2030</v>
      </c>
      <c r="H413" s="74" t="inlineStr">
        <is>
          <t>NewInvHydYear</t>
        </is>
      </c>
      <c r="J413" s="22" t="n">
        <v>2030</v>
      </c>
      <c r="K413" s="22" t="n">
        <v>2030</v>
      </c>
    </row>
    <row r="414">
      <c r="B414" s="74" t="inlineStr">
        <is>
          <t>Other renewables</t>
        </is>
      </c>
      <c r="C414" s="74" t="inlineStr">
        <is>
          <t>Year</t>
        </is>
      </c>
      <c r="D414" s="74" t="n"/>
      <c r="E414" s="74" t="n"/>
      <c r="F414" s="74" t="n">
        <v>2030</v>
      </c>
      <c r="G414" s="74" t="n">
        <v>2030</v>
      </c>
      <c r="H414" s="74" t="inlineStr">
        <is>
          <t>NewInvOreYear</t>
        </is>
      </c>
      <c r="J414" s="22" t="n">
        <v>2030</v>
      </c>
      <c r="K414" s="22" t="n">
        <v>2030</v>
      </c>
    </row>
    <row r="415">
      <c r="B415" s="74" t="inlineStr">
        <is>
          <t>Biomass</t>
        </is>
      </c>
      <c r="C415" s="74" t="inlineStr">
        <is>
          <t>Year</t>
        </is>
      </c>
      <c r="D415" s="74" t="n"/>
      <c r="E415" s="74" t="n"/>
      <c r="F415" s="74" t="n">
        <v>2022</v>
      </c>
      <c r="G415" s="74" t="n">
        <v>2022</v>
      </c>
      <c r="H415" s="74" t="inlineStr">
        <is>
          <t>NewInvBioYear</t>
        </is>
      </c>
      <c r="J415" s="22" t="n">
        <v>2022</v>
      </c>
      <c r="K415" s="22" t="n">
        <v>2022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2:U132"/>
  <sheetViews>
    <sheetView tabSelected="0" workbookViewId="0">
      <pane xSplit="3" ySplit="4" topLeftCell="D5" activePane="bottomRight" state="frozen"/>
      <selection pane="topRight"/>
      <selection pane="bottomLeft"/>
      <selection pane="bottomRight" activeCell="A1" sqref="A1"/>
    </sheetView>
  </sheetViews>
  <sheetFormatPr baseColWidth="8" defaultRowHeight="15" outlineLevelCol="0"/>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s>
  <sheetData>
    <row r="2">
      <c r="A2" s="2" t="inlineStr">
        <is>
          <t>Inputs by fuel | subsector: every lookup used by Mitigation (data step, no calculations)</t>
        </is>
      </c>
      <c r="B2" s="3" t="n"/>
      <c r="C2" s="3" t="n"/>
      <c r="D2" s="3" t="n"/>
      <c r="E2" s="3" t="n"/>
      <c r="F2" s="3" t="n"/>
      <c r="G2" s="3" t="n"/>
      <c r="H2" s="3" t="n"/>
      <c r="I2" s="3" t="n"/>
      <c r="J2" s="3" t="n"/>
      <c r="K2" s="3" t="n"/>
      <c r="L2" s="3" t="n"/>
      <c r="M2" s="3" t="n"/>
      <c r="N2" s="3" t="n"/>
      <c r="O2" s="3" t="n"/>
      <c r="P2" s="3" t="n"/>
      <c r="Q2" s="3" t="n"/>
      <c r="R2" s="3" t="n"/>
      <c r="S2" s="3" t="n"/>
      <c r="T2" s="3" t="n"/>
      <c r="U2" s="3" t="n"/>
    </row>
    <row r="3">
      <c r="A3" s="14" t="inlineStr">
        <is>
          <t>One row per fuel | subsector (same taxonomy as Mitigation columns B:C). Mitigation reads these columns with INDEX/MATCH on the key. Green = input.</t>
        </is>
      </c>
    </row>
    <row r="4" ht="48" customHeight="1">
      <c r="A4" s="67" t="inlineStr">
        <is>
          <t>Key (fuel|subsector)</t>
        </is>
      </c>
      <c r="B4" s="67" t="inlineStr">
        <is>
          <t>Fuel</t>
        </is>
      </c>
      <c r="C4" s="67" t="inlineStr">
        <is>
          <t>Subsector</t>
        </is>
      </c>
      <c r="D4" s="67" t="inlineStr">
        <is>
          <t>Elasticity sector</t>
        </is>
      </c>
      <c r="E4" s="67" t="inlineStr">
        <is>
          <t>Elasticity fuel</t>
        </is>
      </c>
      <c r="F4" s="67" t="inlineStr">
        <is>
          <t>AEEI fuel</t>
        </is>
      </c>
      <c r="G4" s="67" t="inlineStr">
        <is>
          <t>Price code</t>
        </is>
      </c>
      <c r="H4" s="67" t="inlineStr">
        <is>
          <t>EF sector</t>
        </is>
      </c>
      <c r="I4" s="67" t="inlineStr">
        <is>
          <t>GJ per price unit</t>
        </is>
      </c>
      <c r="J4" s="67" t="inlineStr">
        <is>
          <t>Fuel position (coverage)</t>
        </is>
      </c>
      <c r="K4" s="67" t="inlineStr">
        <is>
          <t>Sector position (coverage)</t>
        </is>
      </c>
      <c r="L4" s="67" t="inlineStr">
        <is>
          <t>Price-fuel position (fuel price reform)</t>
        </is>
      </c>
      <c r="M4" s="67" t="inlineStr">
        <is>
          <t>Feebate sector position</t>
        </is>
      </c>
      <c r="N4" s="67" t="inlineStr">
        <is>
          <t>eps_Y GDP</t>
        </is>
      </c>
      <c r="O4" s="67" t="inlineStr">
        <is>
          <t>eps_U usage</t>
        </is>
      </c>
      <c r="P4" s="67" t="inlineStr">
        <is>
          <t>eps_F efficiency</t>
        </is>
      </c>
      <c r="Q4" s="67" t="inlineStr">
        <is>
          <t>alpha AEEI</t>
        </is>
      </c>
      <c r="R4" s="67" t="inlineStr">
        <is>
          <t>Price position (section 2)</t>
        </is>
      </c>
      <c r="S4" s="67" t="inlineStr">
        <is>
          <t>VAT rate</t>
        </is>
      </c>
      <c r="T4" s="67" t="inlineStr">
        <is>
          <t>EF (tCO2/GJ)</t>
        </is>
      </c>
      <c r="U4" s="67" t="inlineStr">
        <is>
          <t>Base-year fuel use (ktoe)</t>
        </is>
      </c>
    </row>
    <row r="5">
      <c r="A5" s="14">
        <f>$B5&amp;"|"&amp;$C5</f>
        <v/>
      </c>
      <c r="B5" s="22" t="inlineStr">
        <is>
          <t>coa</t>
        </is>
      </c>
      <c r="C5" s="22" t="inlineStr">
        <is>
          <t>rod</t>
        </is>
      </c>
      <c r="D5" s="14">
        <f>INDEX(Mapping!$D$5:$D$20,MATCH($C5,Mapping!$A$5:$A$20,0))</f>
        <v/>
      </c>
      <c r="E5" s="14">
        <f>INDEX(Mapping!$C$30:$C$37,MATCH($B5,Mapping!$A$30:$A$37,0))</f>
        <v/>
      </c>
      <c r="F5" s="14">
        <f>INDEX(Mapping!$D$30:$D$37,MATCH($B5,Mapping!$A$30:$A$37,0))</f>
        <v/>
      </c>
      <c r="G5" s="14">
        <f>$B5&amp;"."&amp;IF(INDEX(Mapping!$E$30:$E$37,MATCH($B5,Mapping!$A$30:$A$37,0))="sub",INDEX(Mapping!$F$5:$F$20,MATCH($C5,Mapping!$A$5:$A$20,0)),"all")</f>
        <v/>
      </c>
      <c r="H5" s="14">
        <f>INDEX(Mapping!$E$5:$E$20,MATCH($C5,Mapping!$A$5:$A$20,0))</f>
        <v/>
      </c>
      <c r="I5" s="14">
        <f>INDEX(Mapping!$G$30:$G$37,MATCH($B5,Mapping!$A$30:$A$37,0))</f>
        <v/>
      </c>
      <c r="J5" s="14">
        <f>INDEX(Mapping!$H$30:$H$37,MATCH($B5,Mapping!$A$30:$A$37,0))</f>
        <v/>
      </c>
      <c r="K5" s="14">
        <f>INDEX(Mapping!$H$5:$H$20,MATCH($C5,Mapping!$A$5:$A$20,0))</f>
        <v/>
      </c>
      <c r="L5" s="14">
        <f>INDEX(Mapping!$E$45:$E$58,MATCH($G5,Mapping!$A$45:$A$58,0))</f>
        <v/>
      </c>
      <c r="M5" s="14">
        <f>INDEX(Mapping!$D$62:$D$65,MATCH(INDEX(Mapping!$G$5:$G$20,MATCH($C5,Mapping!$A$5:$A$20,0)),Mapping!$A$62:$A$65,0))</f>
        <v/>
      </c>
      <c r="N5" s="24">
        <f>INDEX(Elasticities!$F$4:$I$200,MATCH("inc|"&amp;$E5&amp;"|"&amp;$D5,Elasticities!$A$4:$A$200,0),MATCH(Settings!$C$6,Elasticities!$F$3:$I$3,0))</f>
        <v/>
      </c>
      <c r="O5" s="24">
        <f>INDEX(Elasticities!$F$4:$I$200,MATCH("usg|"&amp;$E5&amp;"|"&amp;$D5,Elasticities!$A$4:$A$200,0),MATCH(Settings!$C$6,Elasticities!$F$3:$I$3,0))</f>
        <v/>
      </c>
      <c r="P5" s="24">
        <f>INDEX(Elasticities!$F$4:$I$200,MATCH("eff|"&amp;$E5&amp;"|"&amp;$D5,Elasticities!$A$4:$A$200,0),MATCH(Settings!$C$6,Elasticities!$F$3:$I$3,0))</f>
        <v/>
      </c>
      <c r="Q5" s="13">
        <f>INDEX(Elasticities!$F$4:$I$200,MATCH("aei|"&amp;$F5&amp;"|"&amp;$D5,Elasticities!$A$4:$A$200,0),MATCH(Settings!$C$6,Elasticities!$F$3:$I$3,0))</f>
        <v/>
      </c>
      <c r="R5" s="14">
        <f>INDEX(Inputs_prices!$E$5:$E$16,MATCH($G5,Inputs_prices!$A$5:$A$16,0))</f>
        <v/>
      </c>
      <c r="S5" s="13">
        <f>INDEX(Inputs_prices!$Q$5:$Q$16,MATCH($G5,Inputs_prices!$A$5:$A$16,0))</f>
        <v/>
      </c>
      <c r="T5" s="16">
        <f>INDEX(EF_GHG!$E$4:$E$1000,MATCH(Settings!$C$4&amp;"|"&amp;$B5&amp;"|"&amp;$H5,EF_GHG!$A$4:$A$1000,0))</f>
        <v/>
      </c>
      <c r="U5" s="45">
        <f>INDEX(EnergyCons!$F$4:$F$5000,MATCH(Settings!$C$4&amp;"|"&amp;Settings!$C$7&amp;"|"&amp;$C5&amp;"|"&amp;$B5,EnergyCons!$A$4:$A$5000,0))</f>
        <v/>
      </c>
    </row>
    <row r="6">
      <c r="A6" s="14">
        <f>$B6&amp;"|"&amp;$C6</f>
        <v/>
      </c>
      <c r="B6" s="22" t="inlineStr">
        <is>
          <t>nga</t>
        </is>
      </c>
      <c r="C6" s="22" t="inlineStr">
        <is>
          <t>rod</t>
        </is>
      </c>
      <c r="D6" s="14">
        <f>INDEX(Mapping!$D$5:$D$20,MATCH($C6,Mapping!$A$5:$A$20,0))</f>
        <v/>
      </c>
      <c r="E6" s="14">
        <f>INDEX(Mapping!$C$30:$C$37,MATCH($B6,Mapping!$A$30:$A$37,0))</f>
        <v/>
      </c>
      <c r="F6" s="14">
        <f>INDEX(Mapping!$D$30:$D$37,MATCH($B6,Mapping!$A$30:$A$37,0))</f>
        <v/>
      </c>
      <c r="G6" s="14">
        <f>$B6&amp;"."&amp;IF(INDEX(Mapping!$E$30:$E$37,MATCH($B6,Mapping!$A$30:$A$37,0))="sub",INDEX(Mapping!$F$5:$F$20,MATCH($C6,Mapping!$A$5:$A$20,0)),"all")</f>
        <v/>
      </c>
      <c r="H6" s="14">
        <f>INDEX(Mapping!$E$5:$E$20,MATCH($C6,Mapping!$A$5:$A$20,0))</f>
        <v/>
      </c>
      <c r="I6" s="14">
        <f>INDEX(Mapping!$G$30:$G$37,MATCH($B6,Mapping!$A$30:$A$37,0))</f>
        <v/>
      </c>
      <c r="J6" s="14">
        <f>INDEX(Mapping!$H$30:$H$37,MATCH($B6,Mapping!$A$30:$A$37,0))</f>
        <v/>
      </c>
      <c r="K6" s="14">
        <f>INDEX(Mapping!$H$5:$H$20,MATCH($C6,Mapping!$A$5:$A$20,0))</f>
        <v/>
      </c>
      <c r="L6" s="14">
        <f>INDEX(Mapping!$E$45:$E$58,MATCH($G6,Mapping!$A$45:$A$58,0))</f>
        <v/>
      </c>
      <c r="M6" s="14">
        <f>INDEX(Mapping!$D$62:$D$65,MATCH(INDEX(Mapping!$G$5:$G$20,MATCH($C6,Mapping!$A$5:$A$20,0)),Mapping!$A$62:$A$65,0))</f>
        <v/>
      </c>
      <c r="N6" s="24">
        <f>INDEX(Elasticities!$F$4:$I$200,MATCH("inc|"&amp;$E6&amp;"|"&amp;$D6,Elasticities!$A$4:$A$200,0),MATCH(Settings!$C$6,Elasticities!$F$3:$I$3,0))</f>
        <v/>
      </c>
      <c r="O6" s="24">
        <f>INDEX(Elasticities!$F$4:$I$200,MATCH("usg|"&amp;$E6&amp;"|"&amp;$D6,Elasticities!$A$4:$A$200,0),MATCH(Settings!$C$6,Elasticities!$F$3:$I$3,0))</f>
        <v/>
      </c>
      <c r="P6" s="24">
        <f>INDEX(Elasticities!$F$4:$I$200,MATCH("eff|"&amp;$E6&amp;"|"&amp;$D6,Elasticities!$A$4:$A$200,0),MATCH(Settings!$C$6,Elasticities!$F$3:$I$3,0))</f>
        <v/>
      </c>
      <c r="Q6" s="13">
        <f>INDEX(Elasticities!$F$4:$I$200,MATCH("aei|"&amp;$F6&amp;"|"&amp;$D6,Elasticities!$A$4:$A$200,0),MATCH(Settings!$C$6,Elasticities!$F$3:$I$3,0))</f>
        <v/>
      </c>
      <c r="R6" s="14">
        <f>INDEX(Inputs_prices!$E$5:$E$16,MATCH($G6,Inputs_prices!$A$5:$A$16,0))</f>
        <v/>
      </c>
      <c r="S6" s="13">
        <f>INDEX(Inputs_prices!$Q$5:$Q$16,MATCH($G6,Inputs_prices!$A$5:$A$16,0))</f>
        <v/>
      </c>
      <c r="T6" s="16">
        <f>INDEX(EF_GHG!$E$4:$E$1000,MATCH(Settings!$C$4&amp;"|"&amp;$B6&amp;"|"&amp;$H6,EF_GHG!$A$4:$A$1000,0))</f>
        <v/>
      </c>
      <c r="U6" s="45">
        <f>INDEX(EnergyCons!$F$4:$F$5000,MATCH(Settings!$C$4&amp;"|"&amp;Settings!$C$7&amp;"|"&amp;$C6&amp;"|"&amp;$B6,EnergyCons!$A$4:$A$5000,0))</f>
        <v/>
      </c>
    </row>
    <row r="7">
      <c r="A7" s="14">
        <f>$B7&amp;"|"&amp;$C7</f>
        <v/>
      </c>
      <c r="B7" s="22" t="inlineStr">
        <is>
          <t>gso</t>
        </is>
      </c>
      <c r="C7" s="22" t="inlineStr">
        <is>
          <t>rod</t>
        </is>
      </c>
      <c r="D7" s="14">
        <f>INDEX(Mapping!$D$5:$D$20,MATCH($C7,Mapping!$A$5:$A$20,0))</f>
        <v/>
      </c>
      <c r="E7" s="14">
        <f>INDEX(Mapping!$C$30:$C$37,MATCH($B7,Mapping!$A$30:$A$37,0))</f>
        <v/>
      </c>
      <c r="F7" s="14">
        <f>INDEX(Mapping!$D$30:$D$37,MATCH($B7,Mapping!$A$30:$A$37,0))</f>
        <v/>
      </c>
      <c r="G7" s="14">
        <f>$B7&amp;"."&amp;IF(INDEX(Mapping!$E$30:$E$37,MATCH($B7,Mapping!$A$30:$A$37,0))="sub",INDEX(Mapping!$F$5:$F$20,MATCH($C7,Mapping!$A$5:$A$20,0)),"all")</f>
        <v/>
      </c>
      <c r="H7" s="14">
        <f>INDEX(Mapping!$E$5:$E$20,MATCH($C7,Mapping!$A$5:$A$20,0))</f>
        <v/>
      </c>
      <c r="I7" s="14">
        <f>INDEX(Mapping!$G$30:$G$37,MATCH($B7,Mapping!$A$30:$A$37,0))</f>
        <v/>
      </c>
      <c r="J7" s="14">
        <f>INDEX(Mapping!$H$30:$H$37,MATCH($B7,Mapping!$A$30:$A$37,0))</f>
        <v/>
      </c>
      <c r="K7" s="14">
        <f>INDEX(Mapping!$H$5:$H$20,MATCH($C7,Mapping!$A$5:$A$20,0))</f>
        <v/>
      </c>
      <c r="L7" s="14">
        <f>INDEX(Mapping!$E$45:$E$58,MATCH($G7,Mapping!$A$45:$A$58,0))</f>
        <v/>
      </c>
      <c r="M7" s="14">
        <f>INDEX(Mapping!$D$62:$D$65,MATCH(INDEX(Mapping!$G$5:$G$20,MATCH($C7,Mapping!$A$5:$A$20,0)),Mapping!$A$62:$A$65,0))</f>
        <v/>
      </c>
      <c r="N7" s="24">
        <f>INDEX(Elasticities!$F$4:$I$200,MATCH("inc|"&amp;$E7&amp;"|"&amp;$D7,Elasticities!$A$4:$A$200,0),MATCH(Settings!$C$6,Elasticities!$F$3:$I$3,0))</f>
        <v/>
      </c>
      <c r="O7" s="24">
        <f>INDEX(Elasticities!$F$4:$I$200,MATCH("usg|"&amp;$E7&amp;"|"&amp;$D7,Elasticities!$A$4:$A$200,0),MATCH(Settings!$C$6,Elasticities!$F$3:$I$3,0))</f>
        <v/>
      </c>
      <c r="P7" s="24">
        <f>INDEX(Elasticities!$F$4:$I$200,MATCH("eff|"&amp;$E7&amp;"|"&amp;$D7,Elasticities!$A$4:$A$200,0),MATCH(Settings!$C$6,Elasticities!$F$3:$I$3,0))</f>
        <v/>
      </c>
      <c r="Q7" s="13">
        <f>INDEX(Elasticities!$F$4:$I$200,MATCH("aei|"&amp;$F7&amp;"|"&amp;$D7,Elasticities!$A$4:$A$200,0),MATCH(Settings!$C$6,Elasticities!$F$3:$I$3,0))</f>
        <v/>
      </c>
      <c r="R7" s="14">
        <f>INDEX(Inputs_prices!$E$5:$E$16,MATCH($G7,Inputs_prices!$A$5:$A$16,0))</f>
        <v/>
      </c>
      <c r="S7" s="13">
        <f>INDEX(Inputs_prices!$Q$5:$Q$16,MATCH($G7,Inputs_prices!$A$5:$A$16,0))</f>
        <v/>
      </c>
      <c r="T7" s="16">
        <f>INDEX(EF_GHG!$E$4:$E$1000,MATCH(Settings!$C$4&amp;"|"&amp;$B7&amp;"|"&amp;$H7,EF_GHG!$A$4:$A$1000,0))</f>
        <v/>
      </c>
      <c r="U7" s="45">
        <f>INDEX(EnergyCons!$F$4:$F$5000,MATCH(Settings!$C$4&amp;"|"&amp;Settings!$C$7&amp;"|"&amp;$C7&amp;"|"&amp;$B7,EnergyCons!$A$4:$A$5000,0))</f>
        <v/>
      </c>
    </row>
    <row r="8">
      <c r="A8" s="14">
        <f>$B8&amp;"|"&amp;$C8</f>
        <v/>
      </c>
      <c r="B8" s="22" t="inlineStr">
        <is>
          <t>die</t>
        </is>
      </c>
      <c r="C8" s="22" t="inlineStr">
        <is>
          <t>rod</t>
        </is>
      </c>
      <c r="D8" s="14">
        <f>INDEX(Mapping!$D$5:$D$20,MATCH($C8,Mapping!$A$5:$A$20,0))</f>
        <v/>
      </c>
      <c r="E8" s="14">
        <f>INDEX(Mapping!$C$30:$C$37,MATCH($B8,Mapping!$A$30:$A$37,0))</f>
        <v/>
      </c>
      <c r="F8" s="14">
        <f>INDEX(Mapping!$D$30:$D$37,MATCH($B8,Mapping!$A$30:$A$37,0))</f>
        <v/>
      </c>
      <c r="G8" s="14">
        <f>$B8&amp;"."&amp;IF(INDEX(Mapping!$E$30:$E$37,MATCH($B8,Mapping!$A$30:$A$37,0))="sub",INDEX(Mapping!$F$5:$F$20,MATCH($C8,Mapping!$A$5:$A$20,0)),"all")</f>
        <v/>
      </c>
      <c r="H8" s="14">
        <f>INDEX(Mapping!$E$5:$E$20,MATCH($C8,Mapping!$A$5:$A$20,0))</f>
        <v/>
      </c>
      <c r="I8" s="14">
        <f>INDEX(Mapping!$G$30:$G$37,MATCH($B8,Mapping!$A$30:$A$37,0))</f>
        <v/>
      </c>
      <c r="J8" s="14">
        <f>INDEX(Mapping!$H$30:$H$37,MATCH($B8,Mapping!$A$30:$A$37,0))</f>
        <v/>
      </c>
      <c r="K8" s="14">
        <f>INDEX(Mapping!$H$5:$H$20,MATCH($C8,Mapping!$A$5:$A$20,0))</f>
        <v/>
      </c>
      <c r="L8" s="14">
        <f>INDEX(Mapping!$E$45:$E$58,MATCH($G8,Mapping!$A$45:$A$58,0))</f>
        <v/>
      </c>
      <c r="M8" s="14">
        <f>INDEX(Mapping!$D$62:$D$65,MATCH(INDEX(Mapping!$G$5:$G$20,MATCH($C8,Mapping!$A$5:$A$20,0)),Mapping!$A$62:$A$65,0))</f>
        <v/>
      </c>
      <c r="N8" s="24">
        <f>INDEX(Elasticities!$F$4:$I$200,MATCH("inc|"&amp;$E8&amp;"|"&amp;$D8,Elasticities!$A$4:$A$200,0),MATCH(Settings!$C$6,Elasticities!$F$3:$I$3,0))</f>
        <v/>
      </c>
      <c r="O8" s="24">
        <f>INDEX(Elasticities!$F$4:$I$200,MATCH("usg|"&amp;$E8&amp;"|"&amp;$D8,Elasticities!$A$4:$A$200,0),MATCH(Settings!$C$6,Elasticities!$F$3:$I$3,0))</f>
        <v/>
      </c>
      <c r="P8" s="24">
        <f>INDEX(Elasticities!$F$4:$I$200,MATCH("eff|"&amp;$E8&amp;"|"&amp;$D8,Elasticities!$A$4:$A$200,0),MATCH(Settings!$C$6,Elasticities!$F$3:$I$3,0))</f>
        <v/>
      </c>
      <c r="Q8" s="13">
        <f>INDEX(Elasticities!$F$4:$I$200,MATCH("aei|"&amp;$F8&amp;"|"&amp;$D8,Elasticities!$A$4:$A$200,0),MATCH(Settings!$C$6,Elasticities!$F$3:$I$3,0))</f>
        <v/>
      </c>
      <c r="R8" s="14">
        <f>INDEX(Inputs_prices!$E$5:$E$16,MATCH($G8,Inputs_prices!$A$5:$A$16,0))</f>
        <v/>
      </c>
      <c r="S8" s="13">
        <f>INDEX(Inputs_prices!$Q$5:$Q$16,MATCH($G8,Inputs_prices!$A$5:$A$16,0))</f>
        <v/>
      </c>
      <c r="T8" s="16">
        <f>INDEX(EF_GHG!$E$4:$E$1000,MATCH(Settings!$C$4&amp;"|"&amp;$B8&amp;"|"&amp;$H8,EF_GHG!$A$4:$A$1000,0))</f>
        <v/>
      </c>
      <c r="U8" s="45">
        <f>INDEX(EnergyCons!$F$4:$F$5000,MATCH(Settings!$C$4&amp;"|"&amp;Settings!$C$7&amp;"|"&amp;$C8&amp;"|"&amp;$B8,EnergyCons!$A$4:$A$5000,0))</f>
        <v/>
      </c>
    </row>
    <row r="9">
      <c r="A9" s="14">
        <f>$B9&amp;"|"&amp;$C9</f>
        <v/>
      </c>
      <c r="B9" s="22" t="inlineStr">
        <is>
          <t>lpg</t>
        </is>
      </c>
      <c r="C9" s="22" t="inlineStr">
        <is>
          <t>rod</t>
        </is>
      </c>
      <c r="D9" s="14">
        <f>INDEX(Mapping!$D$5:$D$20,MATCH($C9,Mapping!$A$5:$A$20,0))</f>
        <v/>
      </c>
      <c r="E9" s="14">
        <f>INDEX(Mapping!$C$30:$C$37,MATCH($B9,Mapping!$A$30:$A$37,0))</f>
        <v/>
      </c>
      <c r="F9" s="14">
        <f>INDEX(Mapping!$D$30:$D$37,MATCH($B9,Mapping!$A$30:$A$37,0))</f>
        <v/>
      </c>
      <c r="G9" s="14">
        <f>$B9&amp;"."&amp;IF(INDEX(Mapping!$E$30:$E$37,MATCH($B9,Mapping!$A$30:$A$37,0))="sub",INDEX(Mapping!$F$5:$F$20,MATCH($C9,Mapping!$A$5:$A$20,0)),"all")</f>
        <v/>
      </c>
      <c r="H9" s="14">
        <f>INDEX(Mapping!$E$5:$E$20,MATCH($C9,Mapping!$A$5:$A$20,0))</f>
        <v/>
      </c>
      <c r="I9" s="14">
        <f>INDEX(Mapping!$G$30:$G$37,MATCH($B9,Mapping!$A$30:$A$37,0))</f>
        <v/>
      </c>
      <c r="J9" s="14">
        <f>INDEX(Mapping!$H$30:$H$37,MATCH($B9,Mapping!$A$30:$A$37,0))</f>
        <v/>
      </c>
      <c r="K9" s="14">
        <f>INDEX(Mapping!$H$5:$H$20,MATCH($C9,Mapping!$A$5:$A$20,0))</f>
        <v/>
      </c>
      <c r="L9" s="14">
        <f>INDEX(Mapping!$E$45:$E$58,MATCH($G9,Mapping!$A$45:$A$58,0))</f>
        <v/>
      </c>
      <c r="M9" s="14">
        <f>INDEX(Mapping!$D$62:$D$65,MATCH(INDEX(Mapping!$G$5:$G$20,MATCH($C9,Mapping!$A$5:$A$20,0)),Mapping!$A$62:$A$65,0))</f>
        <v/>
      </c>
      <c r="N9" s="24">
        <f>INDEX(Elasticities!$F$4:$I$200,MATCH("inc|"&amp;$E9&amp;"|"&amp;$D9,Elasticities!$A$4:$A$200,0),MATCH(Settings!$C$6,Elasticities!$F$3:$I$3,0))</f>
        <v/>
      </c>
      <c r="O9" s="24">
        <f>INDEX(Elasticities!$F$4:$I$200,MATCH("usg|"&amp;$E9&amp;"|"&amp;$D9,Elasticities!$A$4:$A$200,0),MATCH(Settings!$C$6,Elasticities!$F$3:$I$3,0))</f>
        <v/>
      </c>
      <c r="P9" s="24">
        <f>INDEX(Elasticities!$F$4:$I$200,MATCH("eff|"&amp;$E9&amp;"|"&amp;$D9,Elasticities!$A$4:$A$200,0),MATCH(Settings!$C$6,Elasticities!$F$3:$I$3,0))</f>
        <v/>
      </c>
      <c r="Q9" s="13">
        <f>INDEX(Elasticities!$F$4:$I$200,MATCH("aei|"&amp;$F9&amp;"|"&amp;$D9,Elasticities!$A$4:$A$200,0),MATCH(Settings!$C$6,Elasticities!$F$3:$I$3,0))</f>
        <v/>
      </c>
      <c r="R9" s="14">
        <f>INDEX(Inputs_prices!$E$5:$E$16,MATCH($G9,Inputs_prices!$A$5:$A$16,0))</f>
        <v/>
      </c>
      <c r="S9" s="13">
        <f>INDEX(Inputs_prices!$Q$5:$Q$16,MATCH($G9,Inputs_prices!$A$5:$A$16,0))</f>
        <v/>
      </c>
      <c r="T9" s="16">
        <f>INDEX(EF_GHG!$E$4:$E$1000,MATCH(Settings!$C$4&amp;"|"&amp;$B9&amp;"|"&amp;$H9,EF_GHG!$A$4:$A$1000,0))</f>
        <v/>
      </c>
      <c r="U9" s="45">
        <f>INDEX(EnergyCons!$F$4:$F$5000,MATCH(Settings!$C$4&amp;"|"&amp;Settings!$C$7&amp;"|"&amp;$C9&amp;"|"&amp;$B9,EnergyCons!$A$4:$A$5000,0))</f>
        <v/>
      </c>
    </row>
    <row r="10">
      <c r="A10" s="14">
        <f>$B10&amp;"|"&amp;$C10</f>
        <v/>
      </c>
      <c r="B10" s="22" t="inlineStr">
        <is>
          <t>ker</t>
        </is>
      </c>
      <c r="C10" s="22" t="inlineStr">
        <is>
          <t>rod</t>
        </is>
      </c>
      <c r="D10" s="14">
        <f>INDEX(Mapping!$D$5:$D$20,MATCH($C10,Mapping!$A$5:$A$20,0))</f>
        <v/>
      </c>
      <c r="E10" s="14">
        <f>INDEX(Mapping!$C$30:$C$37,MATCH($B10,Mapping!$A$30:$A$37,0))</f>
        <v/>
      </c>
      <c r="F10" s="14">
        <f>INDEX(Mapping!$D$30:$D$37,MATCH($B10,Mapping!$A$30:$A$37,0))</f>
        <v/>
      </c>
      <c r="G10" s="14">
        <f>$B10&amp;"."&amp;IF(INDEX(Mapping!$E$30:$E$37,MATCH($B10,Mapping!$A$30:$A$37,0))="sub",INDEX(Mapping!$F$5:$F$20,MATCH($C10,Mapping!$A$5:$A$20,0)),"all")</f>
        <v/>
      </c>
      <c r="H10" s="14">
        <f>INDEX(Mapping!$E$5:$E$20,MATCH($C10,Mapping!$A$5:$A$20,0))</f>
        <v/>
      </c>
      <c r="I10" s="14">
        <f>INDEX(Mapping!$G$30:$G$37,MATCH($B10,Mapping!$A$30:$A$37,0))</f>
        <v/>
      </c>
      <c r="J10" s="14">
        <f>INDEX(Mapping!$H$30:$H$37,MATCH($B10,Mapping!$A$30:$A$37,0))</f>
        <v/>
      </c>
      <c r="K10" s="14">
        <f>INDEX(Mapping!$H$5:$H$20,MATCH($C10,Mapping!$A$5:$A$20,0))</f>
        <v/>
      </c>
      <c r="L10" s="14">
        <f>INDEX(Mapping!$E$45:$E$58,MATCH($G10,Mapping!$A$45:$A$58,0))</f>
        <v/>
      </c>
      <c r="M10" s="14">
        <f>INDEX(Mapping!$D$62:$D$65,MATCH(INDEX(Mapping!$G$5:$G$20,MATCH($C10,Mapping!$A$5:$A$20,0)),Mapping!$A$62:$A$65,0))</f>
        <v/>
      </c>
      <c r="N10" s="24">
        <f>INDEX(Elasticities!$F$4:$I$200,MATCH("inc|"&amp;$E10&amp;"|"&amp;$D10,Elasticities!$A$4:$A$200,0),MATCH(Settings!$C$6,Elasticities!$F$3:$I$3,0))</f>
        <v/>
      </c>
      <c r="O10" s="24">
        <f>INDEX(Elasticities!$F$4:$I$200,MATCH("usg|"&amp;$E10&amp;"|"&amp;$D10,Elasticities!$A$4:$A$200,0),MATCH(Settings!$C$6,Elasticities!$F$3:$I$3,0))</f>
        <v/>
      </c>
      <c r="P10" s="24">
        <f>INDEX(Elasticities!$F$4:$I$200,MATCH("eff|"&amp;$E10&amp;"|"&amp;$D10,Elasticities!$A$4:$A$200,0),MATCH(Settings!$C$6,Elasticities!$F$3:$I$3,0))</f>
        <v/>
      </c>
      <c r="Q10" s="13">
        <f>INDEX(Elasticities!$F$4:$I$200,MATCH("aei|"&amp;$F10&amp;"|"&amp;$D10,Elasticities!$A$4:$A$200,0),MATCH(Settings!$C$6,Elasticities!$F$3:$I$3,0))</f>
        <v/>
      </c>
      <c r="R10" s="14">
        <f>INDEX(Inputs_prices!$E$5:$E$16,MATCH($G10,Inputs_prices!$A$5:$A$16,0))</f>
        <v/>
      </c>
      <c r="S10" s="13">
        <f>INDEX(Inputs_prices!$Q$5:$Q$16,MATCH($G10,Inputs_prices!$A$5:$A$16,0))</f>
        <v/>
      </c>
      <c r="T10" s="16">
        <f>INDEX(EF_GHG!$E$4:$E$1000,MATCH(Settings!$C$4&amp;"|"&amp;$B10&amp;"|"&amp;$H10,EF_GHG!$A$4:$A$1000,0))</f>
        <v/>
      </c>
      <c r="U10" s="45">
        <f>INDEX(EnergyCons!$F$4:$F$5000,MATCH(Settings!$C$4&amp;"|"&amp;Settings!$C$7&amp;"|"&amp;$C10&amp;"|"&amp;$B10,EnergyCons!$A$4:$A$5000,0))</f>
        <v/>
      </c>
    </row>
    <row r="11">
      <c r="A11" s="14">
        <f>$B11&amp;"|"&amp;$C11</f>
        <v/>
      </c>
      <c r="B11" s="22" t="inlineStr">
        <is>
          <t>oop</t>
        </is>
      </c>
      <c r="C11" s="22" t="inlineStr">
        <is>
          <t>rod</t>
        </is>
      </c>
      <c r="D11" s="14">
        <f>INDEX(Mapping!$D$5:$D$20,MATCH($C11,Mapping!$A$5:$A$20,0))</f>
        <v/>
      </c>
      <c r="E11" s="14">
        <f>INDEX(Mapping!$C$30:$C$37,MATCH($B11,Mapping!$A$30:$A$37,0))</f>
        <v/>
      </c>
      <c r="F11" s="14">
        <f>INDEX(Mapping!$D$30:$D$37,MATCH($B11,Mapping!$A$30:$A$37,0))</f>
        <v/>
      </c>
      <c r="G11" s="14">
        <f>$B11&amp;"."&amp;IF(INDEX(Mapping!$E$30:$E$37,MATCH($B11,Mapping!$A$30:$A$37,0))="sub",INDEX(Mapping!$F$5:$F$20,MATCH($C11,Mapping!$A$5:$A$20,0)),"all")</f>
        <v/>
      </c>
      <c r="H11" s="14">
        <f>INDEX(Mapping!$E$5:$E$20,MATCH($C11,Mapping!$A$5:$A$20,0))</f>
        <v/>
      </c>
      <c r="I11" s="14">
        <f>INDEX(Mapping!$G$30:$G$37,MATCH($B11,Mapping!$A$30:$A$37,0))</f>
        <v/>
      </c>
      <c r="J11" s="14">
        <f>INDEX(Mapping!$H$30:$H$37,MATCH($B11,Mapping!$A$30:$A$37,0))</f>
        <v/>
      </c>
      <c r="K11" s="14">
        <f>INDEX(Mapping!$H$5:$H$20,MATCH($C11,Mapping!$A$5:$A$20,0))</f>
        <v/>
      </c>
      <c r="L11" s="14">
        <f>INDEX(Mapping!$E$45:$E$58,MATCH($G11,Mapping!$A$45:$A$58,0))</f>
        <v/>
      </c>
      <c r="M11" s="14">
        <f>INDEX(Mapping!$D$62:$D$65,MATCH(INDEX(Mapping!$G$5:$G$20,MATCH($C11,Mapping!$A$5:$A$20,0)),Mapping!$A$62:$A$65,0))</f>
        <v/>
      </c>
      <c r="N11" s="24">
        <f>INDEX(Elasticities!$F$4:$I$200,MATCH("inc|"&amp;$E11&amp;"|"&amp;$D11,Elasticities!$A$4:$A$200,0),MATCH(Settings!$C$6,Elasticities!$F$3:$I$3,0))</f>
        <v/>
      </c>
      <c r="O11" s="24">
        <f>INDEX(Elasticities!$F$4:$I$200,MATCH("usg|"&amp;$E11&amp;"|"&amp;$D11,Elasticities!$A$4:$A$200,0),MATCH(Settings!$C$6,Elasticities!$F$3:$I$3,0))</f>
        <v/>
      </c>
      <c r="P11" s="24">
        <f>INDEX(Elasticities!$F$4:$I$200,MATCH("eff|"&amp;$E11&amp;"|"&amp;$D11,Elasticities!$A$4:$A$200,0),MATCH(Settings!$C$6,Elasticities!$F$3:$I$3,0))</f>
        <v/>
      </c>
      <c r="Q11" s="13">
        <f>INDEX(Elasticities!$F$4:$I$200,MATCH("aei|"&amp;$F11&amp;"|"&amp;$D11,Elasticities!$A$4:$A$200,0),MATCH(Settings!$C$6,Elasticities!$F$3:$I$3,0))</f>
        <v/>
      </c>
      <c r="R11" s="14">
        <f>INDEX(Inputs_prices!$E$5:$E$16,MATCH($G11,Inputs_prices!$A$5:$A$16,0))</f>
        <v/>
      </c>
      <c r="S11" s="13">
        <f>INDEX(Inputs_prices!$Q$5:$Q$16,MATCH($G11,Inputs_prices!$A$5:$A$16,0))</f>
        <v/>
      </c>
      <c r="T11" s="16">
        <f>INDEX(EF_GHG!$E$4:$E$1000,MATCH(Settings!$C$4&amp;"|"&amp;$B11&amp;"|"&amp;$H11,EF_GHG!$A$4:$A$1000,0))</f>
        <v/>
      </c>
      <c r="U11" s="45">
        <f>INDEX(EnergyCons!$F$4:$F$5000,MATCH(Settings!$C$4&amp;"|"&amp;Settings!$C$7&amp;"|"&amp;$C11&amp;"|"&amp;$B11,EnergyCons!$A$4:$A$5000,0))</f>
        <v/>
      </c>
    </row>
    <row r="12">
      <c r="A12" s="14">
        <f>$B12&amp;"|"&amp;$C12</f>
        <v/>
      </c>
      <c r="B12" s="22" t="inlineStr">
        <is>
          <t>bio</t>
        </is>
      </c>
      <c r="C12" s="22" t="inlineStr">
        <is>
          <t>rod</t>
        </is>
      </c>
      <c r="D12" s="14">
        <f>INDEX(Mapping!$D$5:$D$20,MATCH($C12,Mapping!$A$5:$A$20,0))</f>
        <v/>
      </c>
      <c r="E12" s="14">
        <f>INDEX(Mapping!$C$30:$C$37,MATCH($B12,Mapping!$A$30:$A$37,0))</f>
        <v/>
      </c>
      <c r="F12" s="14">
        <f>INDEX(Mapping!$D$30:$D$37,MATCH($B12,Mapping!$A$30:$A$37,0))</f>
        <v/>
      </c>
      <c r="G12" s="14">
        <f>$B12&amp;"."&amp;IF(INDEX(Mapping!$E$30:$E$37,MATCH($B12,Mapping!$A$30:$A$37,0))="sub",INDEX(Mapping!$F$5:$F$20,MATCH($C12,Mapping!$A$5:$A$20,0)),"all")</f>
        <v/>
      </c>
      <c r="H12" s="14">
        <f>INDEX(Mapping!$E$5:$E$20,MATCH($C12,Mapping!$A$5:$A$20,0))</f>
        <v/>
      </c>
      <c r="I12" s="14">
        <f>INDEX(Mapping!$G$30:$G$37,MATCH($B12,Mapping!$A$30:$A$37,0))</f>
        <v/>
      </c>
      <c r="J12" s="14">
        <f>INDEX(Mapping!$H$30:$H$37,MATCH($B12,Mapping!$A$30:$A$37,0))</f>
        <v/>
      </c>
      <c r="K12" s="14">
        <f>INDEX(Mapping!$H$5:$H$20,MATCH($C12,Mapping!$A$5:$A$20,0))</f>
        <v/>
      </c>
      <c r="L12" s="14">
        <f>INDEX(Mapping!$E$45:$E$58,MATCH($G12,Mapping!$A$45:$A$58,0))</f>
        <v/>
      </c>
      <c r="M12" s="14">
        <f>INDEX(Mapping!$D$62:$D$65,MATCH(INDEX(Mapping!$G$5:$G$20,MATCH($C12,Mapping!$A$5:$A$20,0)),Mapping!$A$62:$A$65,0))</f>
        <v/>
      </c>
      <c r="N12" s="24">
        <f>INDEX(Elasticities!$F$4:$I$200,MATCH("inc|"&amp;$E12&amp;"|"&amp;$D12,Elasticities!$A$4:$A$200,0),MATCH(Settings!$C$6,Elasticities!$F$3:$I$3,0))</f>
        <v/>
      </c>
      <c r="O12" s="24">
        <f>INDEX(Elasticities!$F$4:$I$200,MATCH("usg|"&amp;$E12&amp;"|"&amp;$D12,Elasticities!$A$4:$A$200,0),MATCH(Settings!$C$6,Elasticities!$F$3:$I$3,0))</f>
        <v/>
      </c>
      <c r="P12" s="24">
        <f>INDEX(Elasticities!$F$4:$I$200,MATCH("eff|"&amp;$E12&amp;"|"&amp;$D12,Elasticities!$A$4:$A$200,0),MATCH(Settings!$C$6,Elasticities!$F$3:$I$3,0))</f>
        <v/>
      </c>
      <c r="Q12" s="13">
        <f>INDEX(Elasticities!$F$4:$I$200,MATCH("aei|"&amp;$F12&amp;"|"&amp;$D12,Elasticities!$A$4:$A$200,0),MATCH(Settings!$C$6,Elasticities!$F$3:$I$3,0))</f>
        <v/>
      </c>
      <c r="R12" s="14">
        <f>INDEX(Inputs_prices!$E$5:$E$16,MATCH($G12,Inputs_prices!$A$5:$A$16,0))</f>
        <v/>
      </c>
      <c r="S12" s="13">
        <f>INDEX(Inputs_prices!$Q$5:$Q$16,MATCH($G12,Inputs_prices!$A$5:$A$16,0))</f>
        <v/>
      </c>
      <c r="T12" s="16">
        <f>INDEX(EF_GHG!$E$4:$E$1000,MATCH(Settings!$C$4&amp;"|"&amp;$B12&amp;"|"&amp;$H12,EF_GHG!$A$4:$A$1000,0))</f>
        <v/>
      </c>
      <c r="U12" s="45">
        <f>INDEX(EnergyCons!$F$4:$F$5000,MATCH(Settings!$C$4&amp;"|"&amp;Settings!$C$7&amp;"|"&amp;$C12&amp;"|"&amp;$B12,EnergyCons!$A$4:$A$5000,0))</f>
        <v/>
      </c>
    </row>
    <row r="13">
      <c r="A13" s="14">
        <f>$B13&amp;"|"&amp;$C13</f>
        <v/>
      </c>
      <c r="B13" s="22" t="inlineStr">
        <is>
          <t>coa</t>
        </is>
      </c>
      <c r="C13" s="22" t="inlineStr">
        <is>
          <t>ral</t>
        </is>
      </c>
      <c r="D13" s="14">
        <f>INDEX(Mapping!$D$5:$D$20,MATCH($C13,Mapping!$A$5:$A$20,0))</f>
        <v/>
      </c>
      <c r="E13" s="14">
        <f>INDEX(Mapping!$C$30:$C$37,MATCH($B13,Mapping!$A$30:$A$37,0))</f>
        <v/>
      </c>
      <c r="F13" s="14">
        <f>INDEX(Mapping!$D$30:$D$37,MATCH($B13,Mapping!$A$30:$A$37,0))</f>
        <v/>
      </c>
      <c r="G13" s="14">
        <f>$B13&amp;"."&amp;IF(INDEX(Mapping!$E$30:$E$37,MATCH($B13,Mapping!$A$30:$A$37,0))="sub",INDEX(Mapping!$F$5:$F$20,MATCH($C13,Mapping!$A$5:$A$20,0)),"all")</f>
        <v/>
      </c>
      <c r="H13" s="14">
        <f>INDEX(Mapping!$E$5:$E$20,MATCH($C13,Mapping!$A$5:$A$20,0))</f>
        <v/>
      </c>
      <c r="I13" s="14">
        <f>INDEX(Mapping!$G$30:$G$37,MATCH($B13,Mapping!$A$30:$A$37,0))</f>
        <v/>
      </c>
      <c r="J13" s="14">
        <f>INDEX(Mapping!$H$30:$H$37,MATCH($B13,Mapping!$A$30:$A$37,0))</f>
        <v/>
      </c>
      <c r="K13" s="14">
        <f>INDEX(Mapping!$H$5:$H$20,MATCH($C13,Mapping!$A$5:$A$20,0))</f>
        <v/>
      </c>
      <c r="L13" s="14">
        <f>INDEX(Mapping!$E$45:$E$58,MATCH($G13,Mapping!$A$45:$A$58,0))</f>
        <v/>
      </c>
      <c r="M13" s="14">
        <f>INDEX(Mapping!$D$62:$D$65,MATCH(INDEX(Mapping!$G$5:$G$20,MATCH($C13,Mapping!$A$5:$A$20,0)),Mapping!$A$62:$A$65,0))</f>
        <v/>
      </c>
      <c r="N13" s="24">
        <f>INDEX(Elasticities!$F$4:$I$200,MATCH("inc|"&amp;$E13&amp;"|"&amp;$D13,Elasticities!$A$4:$A$200,0),MATCH(Settings!$C$6,Elasticities!$F$3:$I$3,0))</f>
        <v/>
      </c>
      <c r="O13" s="24">
        <f>INDEX(Elasticities!$F$4:$I$200,MATCH("usg|"&amp;$E13&amp;"|"&amp;$D13,Elasticities!$A$4:$A$200,0),MATCH(Settings!$C$6,Elasticities!$F$3:$I$3,0))</f>
        <v/>
      </c>
      <c r="P13" s="24">
        <f>INDEX(Elasticities!$F$4:$I$200,MATCH("eff|"&amp;$E13&amp;"|"&amp;$D13,Elasticities!$A$4:$A$200,0),MATCH(Settings!$C$6,Elasticities!$F$3:$I$3,0))</f>
        <v/>
      </c>
      <c r="Q13" s="13">
        <f>INDEX(Elasticities!$F$4:$I$200,MATCH("aei|"&amp;$F13&amp;"|"&amp;$D13,Elasticities!$A$4:$A$200,0),MATCH(Settings!$C$6,Elasticities!$F$3:$I$3,0))</f>
        <v/>
      </c>
      <c r="R13" s="14">
        <f>INDEX(Inputs_prices!$E$5:$E$16,MATCH($G13,Inputs_prices!$A$5:$A$16,0))</f>
        <v/>
      </c>
      <c r="S13" s="13">
        <f>INDEX(Inputs_prices!$Q$5:$Q$16,MATCH($G13,Inputs_prices!$A$5:$A$16,0))</f>
        <v/>
      </c>
      <c r="T13" s="16">
        <f>INDEX(EF_GHG!$E$4:$E$1000,MATCH(Settings!$C$4&amp;"|"&amp;$B13&amp;"|"&amp;$H13,EF_GHG!$A$4:$A$1000,0))</f>
        <v/>
      </c>
      <c r="U13" s="45">
        <f>INDEX(EnergyCons!$F$4:$F$5000,MATCH(Settings!$C$4&amp;"|"&amp;Settings!$C$7&amp;"|"&amp;$C13&amp;"|"&amp;$B13,EnergyCons!$A$4:$A$5000,0))</f>
        <v/>
      </c>
    </row>
    <row r="14">
      <c r="A14" s="14">
        <f>$B14&amp;"|"&amp;$C14</f>
        <v/>
      </c>
      <c r="B14" s="22" t="inlineStr">
        <is>
          <t>nga</t>
        </is>
      </c>
      <c r="C14" s="22" t="inlineStr">
        <is>
          <t>ral</t>
        </is>
      </c>
      <c r="D14" s="14">
        <f>INDEX(Mapping!$D$5:$D$20,MATCH($C14,Mapping!$A$5:$A$20,0))</f>
        <v/>
      </c>
      <c r="E14" s="14">
        <f>INDEX(Mapping!$C$30:$C$37,MATCH($B14,Mapping!$A$30:$A$37,0))</f>
        <v/>
      </c>
      <c r="F14" s="14">
        <f>INDEX(Mapping!$D$30:$D$37,MATCH($B14,Mapping!$A$30:$A$37,0))</f>
        <v/>
      </c>
      <c r="G14" s="14">
        <f>$B14&amp;"."&amp;IF(INDEX(Mapping!$E$30:$E$37,MATCH($B14,Mapping!$A$30:$A$37,0))="sub",INDEX(Mapping!$F$5:$F$20,MATCH($C14,Mapping!$A$5:$A$20,0)),"all")</f>
        <v/>
      </c>
      <c r="H14" s="14">
        <f>INDEX(Mapping!$E$5:$E$20,MATCH($C14,Mapping!$A$5:$A$20,0))</f>
        <v/>
      </c>
      <c r="I14" s="14">
        <f>INDEX(Mapping!$G$30:$G$37,MATCH($B14,Mapping!$A$30:$A$37,0))</f>
        <v/>
      </c>
      <c r="J14" s="14">
        <f>INDEX(Mapping!$H$30:$H$37,MATCH($B14,Mapping!$A$30:$A$37,0))</f>
        <v/>
      </c>
      <c r="K14" s="14">
        <f>INDEX(Mapping!$H$5:$H$20,MATCH($C14,Mapping!$A$5:$A$20,0))</f>
        <v/>
      </c>
      <c r="L14" s="14">
        <f>INDEX(Mapping!$E$45:$E$58,MATCH($G14,Mapping!$A$45:$A$58,0))</f>
        <v/>
      </c>
      <c r="M14" s="14">
        <f>INDEX(Mapping!$D$62:$D$65,MATCH(INDEX(Mapping!$G$5:$G$20,MATCH($C14,Mapping!$A$5:$A$20,0)),Mapping!$A$62:$A$65,0))</f>
        <v/>
      </c>
      <c r="N14" s="24">
        <f>INDEX(Elasticities!$F$4:$I$200,MATCH("inc|"&amp;$E14&amp;"|"&amp;$D14,Elasticities!$A$4:$A$200,0),MATCH(Settings!$C$6,Elasticities!$F$3:$I$3,0))</f>
        <v/>
      </c>
      <c r="O14" s="24">
        <f>INDEX(Elasticities!$F$4:$I$200,MATCH("usg|"&amp;$E14&amp;"|"&amp;$D14,Elasticities!$A$4:$A$200,0),MATCH(Settings!$C$6,Elasticities!$F$3:$I$3,0))</f>
        <v/>
      </c>
      <c r="P14" s="24">
        <f>INDEX(Elasticities!$F$4:$I$200,MATCH("eff|"&amp;$E14&amp;"|"&amp;$D14,Elasticities!$A$4:$A$200,0),MATCH(Settings!$C$6,Elasticities!$F$3:$I$3,0))</f>
        <v/>
      </c>
      <c r="Q14" s="13">
        <f>INDEX(Elasticities!$F$4:$I$200,MATCH("aei|"&amp;$F14&amp;"|"&amp;$D14,Elasticities!$A$4:$A$200,0),MATCH(Settings!$C$6,Elasticities!$F$3:$I$3,0))</f>
        <v/>
      </c>
      <c r="R14" s="14">
        <f>INDEX(Inputs_prices!$E$5:$E$16,MATCH($G14,Inputs_prices!$A$5:$A$16,0))</f>
        <v/>
      </c>
      <c r="S14" s="13">
        <f>INDEX(Inputs_prices!$Q$5:$Q$16,MATCH($G14,Inputs_prices!$A$5:$A$16,0))</f>
        <v/>
      </c>
      <c r="T14" s="16">
        <f>INDEX(EF_GHG!$E$4:$E$1000,MATCH(Settings!$C$4&amp;"|"&amp;$B14&amp;"|"&amp;$H14,EF_GHG!$A$4:$A$1000,0))</f>
        <v/>
      </c>
      <c r="U14" s="45">
        <f>INDEX(EnergyCons!$F$4:$F$5000,MATCH(Settings!$C$4&amp;"|"&amp;Settings!$C$7&amp;"|"&amp;$C14&amp;"|"&amp;$B14,EnergyCons!$A$4:$A$5000,0))</f>
        <v/>
      </c>
    </row>
    <row r="15">
      <c r="A15" s="14">
        <f>$B15&amp;"|"&amp;$C15</f>
        <v/>
      </c>
      <c r="B15" s="22" t="inlineStr">
        <is>
          <t>gso</t>
        </is>
      </c>
      <c r="C15" s="22" t="inlineStr">
        <is>
          <t>ral</t>
        </is>
      </c>
      <c r="D15" s="14">
        <f>INDEX(Mapping!$D$5:$D$20,MATCH($C15,Mapping!$A$5:$A$20,0))</f>
        <v/>
      </c>
      <c r="E15" s="14">
        <f>INDEX(Mapping!$C$30:$C$37,MATCH($B15,Mapping!$A$30:$A$37,0))</f>
        <v/>
      </c>
      <c r="F15" s="14">
        <f>INDEX(Mapping!$D$30:$D$37,MATCH($B15,Mapping!$A$30:$A$37,0))</f>
        <v/>
      </c>
      <c r="G15" s="14">
        <f>$B15&amp;"."&amp;IF(INDEX(Mapping!$E$30:$E$37,MATCH($B15,Mapping!$A$30:$A$37,0))="sub",INDEX(Mapping!$F$5:$F$20,MATCH($C15,Mapping!$A$5:$A$20,0)),"all")</f>
        <v/>
      </c>
      <c r="H15" s="14">
        <f>INDEX(Mapping!$E$5:$E$20,MATCH($C15,Mapping!$A$5:$A$20,0))</f>
        <v/>
      </c>
      <c r="I15" s="14">
        <f>INDEX(Mapping!$G$30:$G$37,MATCH($B15,Mapping!$A$30:$A$37,0))</f>
        <v/>
      </c>
      <c r="J15" s="14">
        <f>INDEX(Mapping!$H$30:$H$37,MATCH($B15,Mapping!$A$30:$A$37,0))</f>
        <v/>
      </c>
      <c r="K15" s="14">
        <f>INDEX(Mapping!$H$5:$H$20,MATCH($C15,Mapping!$A$5:$A$20,0))</f>
        <v/>
      </c>
      <c r="L15" s="14">
        <f>INDEX(Mapping!$E$45:$E$58,MATCH($G15,Mapping!$A$45:$A$58,0))</f>
        <v/>
      </c>
      <c r="M15" s="14">
        <f>INDEX(Mapping!$D$62:$D$65,MATCH(INDEX(Mapping!$G$5:$G$20,MATCH($C15,Mapping!$A$5:$A$20,0)),Mapping!$A$62:$A$65,0))</f>
        <v/>
      </c>
      <c r="N15" s="24">
        <f>INDEX(Elasticities!$F$4:$I$200,MATCH("inc|"&amp;$E15&amp;"|"&amp;$D15,Elasticities!$A$4:$A$200,0),MATCH(Settings!$C$6,Elasticities!$F$3:$I$3,0))</f>
        <v/>
      </c>
      <c r="O15" s="24">
        <f>INDEX(Elasticities!$F$4:$I$200,MATCH("usg|"&amp;$E15&amp;"|"&amp;$D15,Elasticities!$A$4:$A$200,0),MATCH(Settings!$C$6,Elasticities!$F$3:$I$3,0))</f>
        <v/>
      </c>
      <c r="P15" s="24">
        <f>INDEX(Elasticities!$F$4:$I$200,MATCH("eff|"&amp;$E15&amp;"|"&amp;$D15,Elasticities!$A$4:$A$200,0),MATCH(Settings!$C$6,Elasticities!$F$3:$I$3,0))</f>
        <v/>
      </c>
      <c r="Q15" s="13">
        <f>INDEX(Elasticities!$F$4:$I$200,MATCH("aei|"&amp;$F15&amp;"|"&amp;$D15,Elasticities!$A$4:$A$200,0),MATCH(Settings!$C$6,Elasticities!$F$3:$I$3,0))</f>
        <v/>
      </c>
      <c r="R15" s="14">
        <f>INDEX(Inputs_prices!$E$5:$E$16,MATCH($G15,Inputs_prices!$A$5:$A$16,0))</f>
        <v/>
      </c>
      <c r="S15" s="13">
        <f>INDEX(Inputs_prices!$Q$5:$Q$16,MATCH($G15,Inputs_prices!$A$5:$A$16,0))</f>
        <v/>
      </c>
      <c r="T15" s="16">
        <f>INDEX(EF_GHG!$E$4:$E$1000,MATCH(Settings!$C$4&amp;"|"&amp;$B15&amp;"|"&amp;$H15,EF_GHG!$A$4:$A$1000,0))</f>
        <v/>
      </c>
      <c r="U15" s="45">
        <f>INDEX(EnergyCons!$F$4:$F$5000,MATCH(Settings!$C$4&amp;"|"&amp;Settings!$C$7&amp;"|"&amp;$C15&amp;"|"&amp;$B15,EnergyCons!$A$4:$A$5000,0))</f>
        <v/>
      </c>
    </row>
    <row r="16">
      <c r="A16" s="14">
        <f>$B16&amp;"|"&amp;$C16</f>
        <v/>
      </c>
      <c r="B16" s="22" t="inlineStr">
        <is>
          <t>die</t>
        </is>
      </c>
      <c r="C16" s="22" t="inlineStr">
        <is>
          <t>ral</t>
        </is>
      </c>
      <c r="D16" s="14">
        <f>INDEX(Mapping!$D$5:$D$20,MATCH($C16,Mapping!$A$5:$A$20,0))</f>
        <v/>
      </c>
      <c r="E16" s="14">
        <f>INDEX(Mapping!$C$30:$C$37,MATCH($B16,Mapping!$A$30:$A$37,0))</f>
        <v/>
      </c>
      <c r="F16" s="14">
        <f>INDEX(Mapping!$D$30:$D$37,MATCH($B16,Mapping!$A$30:$A$37,0))</f>
        <v/>
      </c>
      <c r="G16" s="14">
        <f>$B16&amp;"."&amp;IF(INDEX(Mapping!$E$30:$E$37,MATCH($B16,Mapping!$A$30:$A$37,0))="sub",INDEX(Mapping!$F$5:$F$20,MATCH($C16,Mapping!$A$5:$A$20,0)),"all")</f>
        <v/>
      </c>
      <c r="H16" s="14">
        <f>INDEX(Mapping!$E$5:$E$20,MATCH($C16,Mapping!$A$5:$A$20,0))</f>
        <v/>
      </c>
      <c r="I16" s="14">
        <f>INDEX(Mapping!$G$30:$G$37,MATCH($B16,Mapping!$A$30:$A$37,0))</f>
        <v/>
      </c>
      <c r="J16" s="14">
        <f>INDEX(Mapping!$H$30:$H$37,MATCH($B16,Mapping!$A$30:$A$37,0))</f>
        <v/>
      </c>
      <c r="K16" s="14">
        <f>INDEX(Mapping!$H$5:$H$20,MATCH($C16,Mapping!$A$5:$A$20,0))</f>
        <v/>
      </c>
      <c r="L16" s="14">
        <f>INDEX(Mapping!$E$45:$E$58,MATCH($G16,Mapping!$A$45:$A$58,0))</f>
        <v/>
      </c>
      <c r="M16" s="14">
        <f>INDEX(Mapping!$D$62:$D$65,MATCH(INDEX(Mapping!$G$5:$G$20,MATCH($C16,Mapping!$A$5:$A$20,0)),Mapping!$A$62:$A$65,0))</f>
        <v/>
      </c>
      <c r="N16" s="24">
        <f>INDEX(Elasticities!$F$4:$I$200,MATCH("inc|"&amp;$E16&amp;"|"&amp;$D16,Elasticities!$A$4:$A$200,0),MATCH(Settings!$C$6,Elasticities!$F$3:$I$3,0))</f>
        <v/>
      </c>
      <c r="O16" s="24">
        <f>INDEX(Elasticities!$F$4:$I$200,MATCH("usg|"&amp;$E16&amp;"|"&amp;$D16,Elasticities!$A$4:$A$200,0),MATCH(Settings!$C$6,Elasticities!$F$3:$I$3,0))</f>
        <v/>
      </c>
      <c r="P16" s="24">
        <f>INDEX(Elasticities!$F$4:$I$200,MATCH("eff|"&amp;$E16&amp;"|"&amp;$D16,Elasticities!$A$4:$A$200,0),MATCH(Settings!$C$6,Elasticities!$F$3:$I$3,0))</f>
        <v/>
      </c>
      <c r="Q16" s="13">
        <f>INDEX(Elasticities!$F$4:$I$200,MATCH("aei|"&amp;$F16&amp;"|"&amp;$D16,Elasticities!$A$4:$A$200,0),MATCH(Settings!$C$6,Elasticities!$F$3:$I$3,0))</f>
        <v/>
      </c>
      <c r="R16" s="14">
        <f>INDEX(Inputs_prices!$E$5:$E$16,MATCH($G16,Inputs_prices!$A$5:$A$16,0))</f>
        <v/>
      </c>
      <c r="S16" s="13">
        <f>INDEX(Inputs_prices!$Q$5:$Q$16,MATCH($G16,Inputs_prices!$A$5:$A$16,0))</f>
        <v/>
      </c>
      <c r="T16" s="16">
        <f>INDEX(EF_GHG!$E$4:$E$1000,MATCH(Settings!$C$4&amp;"|"&amp;$B16&amp;"|"&amp;$H16,EF_GHG!$A$4:$A$1000,0))</f>
        <v/>
      </c>
      <c r="U16" s="45">
        <f>INDEX(EnergyCons!$F$4:$F$5000,MATCH(Settings!$C$4&amp;"|"&amp;Settings!$C$7&amp;"|"&amp;$C16&amp;"|"&amp;$B16,EnergyCons!$A$4:$A$5000,0))</f>
        <v/>
      </c>
    </row>
    <row r="17">
      <c r="A17" s="14">
        <f>$B17&amp;"|"&amp;$C17</f>
        <v/>
      </c>
      <c r="B17" s="22" t="inlineStr">
        <is>
          <t>lpg</t>
        </is>
      </c>
      <c r="C17" s="22" t="inlineStr">
        <is>
          <t>ral</t>
        </is>
      </c>
      <c r="D17" s="14">
        <f>INDEX(Mapping!$D$5:$D$20,MATCH($C17,Mapping!$A$5:$A$20,0))</f>
        <v/>
      </c>
      <c r="E17" s="14">
        <f>INDEX(Mapping!$C$30:$C$37,MATCH($B17,Mapping!$A$30:$A$37,0))</f>
        <v/>
      </c>
      <c r="F17" s="14">
        <f>INDEX(Mapping!$D$30:$D$37,MATCH($B17,Mapping!$A$30:$A$37,0))</f>
        <v/>
      </c>
      <c r="G17" s="14">
        <f>$B17&amp;"."&amp;IF(INDEX(Mapping!$E$30:$E$37,MATCH($B17,Mapping!$A$30:$A$37,0))="sub",INDEX(Mapping!$F$5:$F$20,MATCH($C17,Mapping!$A$5:$A$20,0)),"all")</f>
        <v/>
      </c>
      <c r="H17" s="14">
        <f>INDEX(Mapping!$E$5:$E$20,MATCH($C17,Mapping!$A$5:$A$20,0))</f>
        <v/>
      </c>
      <c r="I17" s="14">
        <f>INDEX(Mapping!$G$30:$G$37,MATCH($B17,Mapping!$A$30:$A$37,0))</f>
        <v/>
      </c>
      <c r="J17" s="14">
        <f>INDEX(Mapping!$H$30:$H$37,MATCH($B17,Mapping!$A$30:$A$37,0))</f>
        <v/>
      </c>
      <c r="K17" s="14">
        <f>INDEX(Mapping!$H$5:$H$20,MATCH($C17,Mapping!$A$5:$A$20,0))</f>
        <v/>
      </c>
      <c r="L17" s="14">
        <f>INDEX(Mapping!$E$45:$E$58,MATCH($G17,Mapping!$A$45:$A$58,0))</f>
        <v/>
      </c>
      <c r="M17" s="14">
        <f>INDEX(Mapping!$D$62:$D$65,MATCH(INDEX(Mapping!$G$5:$G$20,MATCH($C17,Mapping!$A$5:$A$20,0)),Mapping!$A$62:$A$65,0))</f>
        <v/>
      </c>
      <c r="N17" s="24">
        <f>INDEX(Elasticities!$F$4:$I$200,MATCH("inc|"&amp;$E17&amp;"|"&amp;$D17,Elasticities!$A$4:$A$200,0),MATCH(Settings!$C$6,Elasticities!$F$3:$I$3,0))</f>
        <v/>
      </c>
      <c r="O17" s="24">
        <f>INDEX(Elasticities!$F$4:$I$200,MATCH("usg|"&amp;$E17&amp;"|"&amp;$D17,Elasticities!$A$4:$A$200,0),MATCH(Settings!$C$6,Elasticities!$F$3:$I$3,0))</f>
        <v/>
      </c>
      <c r="P17" s="24">
        <f>INDEX(Elasticities!$F$4:$I$200,MATCH("eff|"&amp;$E17&amp;"|"&amp;$D17,Elasticities!$A$4:$A$200,0),MATCH(Settings!$C$6,Elasticities!$F$3:$I$3,0))</f>
        <v/>
      </c>
      <c r="Q17" s="13">
        <f>INDEX(Elasticities!$F$4:$I$200,MATCH("aei|"&amp;$F17&amp;"|"&amp;$D17,Elasticities!$A$4:$A$200,0),MATCH(Settings!$C$6,Elasticities!$F$3:$I$3,0))</f>
        <v/>
      </c>
      <c r="R17" s="14">
        <f>INDEX(Inputs_prices!$E$5:$E$16,MATCH($G17,Inputs_prices!$A$5:$A$16,0))</f>
        <v/>
      </c>
      <c r="S17" s="13">
        <f>INDEX(Inputs_prices!$Q$5:$Q$16,MATCH($G17,Inputs_prices!$A$5:$A$16,0))</f>
        <v/>
      </c>
      <c r="T17" s="16">
        <f>INDEX(EF_GHG!$E$4:$E$1000,MATCH(Settings!$C$4&amp;"|"&amp;$B17&amp;"|"&amp;$H17,EF_GHG!$A$4:$A$1000,0))</f>
        <v/>
      </c>
      <c r="U17" s="45">
        <f>INDEX(EnergyCons!$F$4:$F$5000,MATCH(Settings!$C$4&amp;"|"&amp;Settings!$C$7&amp;"|"&amp;$C17&amp;"|"&amp;$B17,EnergyCons!$A$4:$A$5000,0))</f>
        <v/>
      </c>
    </row>
    <row r="18">
      <c r="A18" s="14">
        <f>$B18&amp;"|"&amp;$C18</f>
        <v/>
      </c>
      <c r="B18" s="22" t="inlineStr">
        <is>
          <t>ker</t>
        </is>
      </c>
      <c r="C18" s="22" t="inlineStr">
        <is>
          <t>ral</t>
        </is>
      </c>
      <c r="D18" s="14">
        <f>INDEX(Mapping!$D$5:$D$20,MATCH($C18,Mapping!$A$5:$A$20,0))</f>
        <v/>
      </c>
      <c r="E18" s="14">
        <f>INDEX(Mapping!$C$30:$C$37,MATCH($B18,Mapping!$A$30:$A$37,0))</f>
        <v/>
      </c>
      <c r="F18" s="14">
        <f>INDEX(Mapping!$D$30:$D$37,MATCH($B18,Mapping!$A$30:$A$37,0))</f>
        <v/>
      </c>
      <c r="G18" s="14">
        <f>$B18&amp;"."&amp;IF(INDEX(Mapping!$E$30:$E$37,MATCH($B18,Mapping!$A$30:$A$37,0))="sub",INDEX(Mapping!$F$5:$F$20,MATCH($C18,Mapping!$A$5:$A$20,0)),"all")</f>
        <v/>
      </c>
      <c r="H18" s="14">
        <f>INDEX(Mapping!$E$5:$E$20,MATCH($C18,Mapping!$A$5:$A$20,0))</f>
        <v/>
      </c>
      <c r="I18" s="14">
        <f>INDEX(Mapping!$G$30:$G$37,MATCH($B18,Mapping!$A$30:$A$37,0))</f>
        <v/>
      </c>
      <c r="J18" s="14">
        <f>INDEX(Mapping!$H$30:$H$37,MATCH($B18,Mapping!$A$30:$A$37,0))</f>
        <v/>
      </c>
      <c r="K18" s="14">
        <f>INDEX(Mapping!$H$5:$H$20,MATCH($C18,Mapping!$A$5:$A$20,0))</f>
        <v/>
      </c>
      <c r="L18" s="14">
        <f>INDEX(Mapping!$E$45:$E$58,MATCH($G18,Mapping!$A$45:$A$58,0))</f>
        <v/>
      </c>
      <c r="M18" s="14">
        <f>INDEX(Mapping!$D$62:$D$65,MATCH(INDEX(Mapping!$G$5:$G$20,MATCH($C18,Mapping!$A$5:$A$20,0)),Mapping!$A$62:$A$65,0))</f>
        <v/>
      </c>
      <c r="N18" s="24">
        <f>INDEX(Elasticities!$F$4:$I$200,MATCH("inc|"&amp;$E18&amp;"|"&amp;$D18,Elasticities!$A$4:$A$200,0),MATCH(Settings!$C$6,Elasticities!$F$3:$I$3,0))</f>
        <v/>
      </c>
      <c r="O18" s="24">
        <f>INDEX(Elasticities!$F$4:$I$200,MATCH("usg|"&amp;$E18&amp;"|"&amp;$D18,Elasticities!$A$4:$A$200,0),MATCH(Settings!$C$6,Elasticities!$F$3:$I$3,0))</f>
        <v/>
      </c>
      <c r="P18" s="24">
        <f>INDEX(Elasticities!$F$4:$I$200,MATCH("eff|"&amp;$E18&amp;"|"&amp;$D18,Elasticities!$A$4:$A$200,0),MATCH(Settings!$C$6,Elasticities!$F$3:$I$3,0))</f>
        <v/>
      </c>
      <c r="Q18" s="13">
        <f>INDEX(Elasticities!$F$4:$I$200,MATCH("aei|"&amp;$F18&amp;"|"&amp;$D18,Elasticities!$A$4:$A$200,0),MATCH(Settings!$C$6,Elasticities!$F$3:$I$3,0))</f>
        <v/>
      </c>
      <c r="R18" s="14">
        <f>INDEX(Inputs_prices!$E$5:$E$16,MATCH($G18,Inputs_prices!$A$5:$A$16,0))</f>
        <v/>
      </c>
      <c r="S18" s="13">
        <f>INDEX(Inputs_prices!$Q$5:$Q$16,MATCH($G18,Inputs_prices!$A$5:$A$16,0))</f>
        <v/>
      </c>
      <c r="T18" s="16">
        <f>INDEX(EF_GHG!$E$4:$E$1000,MATCH(Settings!$C$4&amp;"|"&amp;$B18&amp;"|"&amp;$H18,EF_GHG!$A$4:$A$1000,0))</f>
        <v/>
      </c>
      <c r="U18" s="45">
        <f>INDEX(EnergyCons!$F$4:$F$5000,MATCH(Settings!$C$4&amp;"|"&amp;Settings!$C$7&amp;"|"&amp;$C18&amp;"|"&amp;$B18,EnergyCons!$A$4:$A$5000,0))</f>
        <v/>
      </c>
    </row>
    <row r="19">
      <c r="A19" s="14">
        <f>$B19&amp;"|"&amp;$C19</f>
        <v/>
      </c>
      <c r="B19" s="22" t="inlineStr">
        <is>
          <t>oop</t>
        </is>
      </c>
      <c r="C19" s="22" t="inlineStr">
        <is>
          <t>ral</t>
        </is>
      </c>
      <c r="D19" s="14">
        <f>INDEX(Mapping!$D$5:$D$20,MATCH($C19,Mapping!$A$5:$A$20,0))</f>
        <v/>
      </c>
      <c r="E19" s="14">
        <f>INDEX(Mapping!$C$30:$C$37,MATCH($B19,Mapping!$A$30:$A$37,0))</f>
        <v/>
      </c>
      <c r="F19" s="14">
        <f>INDEX(Mapping!$D$30:$D$37,MATCH($B19,Mapping!$A$30:$A$37,0))</f>
        <v/>
      </c>
      <c r="G19" s="14">
        <f>$B19&amp;"."&amp;IF(INDEX(Mapping!$E$30:$E$37,MATCH($B19,Mapping!$A$30:$A$37,0))="sub",INDEX(Mapping!$F$5:$F$20,MATCH($C19,Mapping!$A$5:$A$20,0)),"all")</f>
        <v/>
      </c>
      <c r="H19" s="14">
        <f>INDEX(Mapping!$E$5:$E$20,MATCH($C19,Mapping!$A$5:$A$20,0))</f>
        <v/>
      </c>
      <c r="I19" s="14">
        <f>INDEX(Mapping!$G$30:$G$37,MATCH($B19,Mapping!$A$30:$A$37,0))</f>
        <v/>
      </c>
      <c r="J19" s="14">
        <f>INDEX(Mapping!$H$30:$H$37,MATCH($B19,Mapping!$A$30:$A$37,0))</f>
        <v/>
      </c>
      <c r="K19" s="14">
        <f>INDEX(Mapping!$H$5:$H$20,MATCH($C19,Mapping!$A$5:$A$20,0))</f>
        <v/>
      </c>
      <c r="L19" s="14">
        <f>INDEX(Mapping!$E$45:$E$58,MATCH($G19,Mapping!$A$45:$A$58,0))</f>
        <v/>
      </c>
      <c r="M19" s="14">
        <f>INDEX(Mapping!$D$62:$D$65,MATCH(INDEX(Mapping!$G$5:$G$20,MATCH($C19,Mapping!$A$5:$A$20,0)),Mapping!$A$62:$A$65,0))</f>
        <v/>
      </c>
      <c r="N19" s="24">
        <f>INDEX(Elasticities!$F$4:$I$200,MATCH("inc|"&amp;$E19&amp;"|"&amp;$D19,Elasticities!$A$4:$A$200,0),MATCH(Settings!$C$6,Elasticities!$F$3:$I$3,0))</f>
        <v/>
      </c>
      <c r="O19" s="24">
        <f>INDEX(Elasticities!$F$4:$I$200,MATCH("usg|"&amp;$E19&amp;"|"&amp;$D19,Elasticities!$A$4:$A$200,0),MATCH(Settings!$C$6,Elasticities!$F$3:$I$3,0))</f>
        <v/>
      </c>
      <c r="P19" s="24">
        <f>INDEX(Elasticities!$F$4:$I$200,MATCH("eff|"&amp;$E19&amp;"|"&amp;$D19,Elasticities!$A$4:$A$200,0),MATCH(Settings!$C$6,Elasticities!$F$3:$I$3,0))</f>
        <v/>
      </c>
      <c r="Q19" s="13">
        <f>INDEX(Elasticities!$F$4:$I$200,MATCH("aei|"&amp;$F19&amp;"|"&amp;$D19,Elasticities!$A$4:$A$200,0),MATCH(Settings!$C$6,Elasticities!$F$3:$I$3,0))</f>
        <v/>
      </c>
      <c r="R19" s="14">
        <f>INDEX(Inputs_prices!$E$5:$E$16,MATCH($G19,Inputs_prices!$A$5:$A$16,0))</f>
        <v/>
      </c>
      <c r="S19" s="13">
        <f>INDEX(Inputs_prices!$Q$5:$Q$16,MATCH($G19,Inputs_prices!$A$5:$A$16,0))</f>
        <v/>
      </c>
      <c r="T19" s="16">
        <f>INDEX(EF_GHG!$E$4:$E$1000,MATCH(Settings!$C$4&amp;"|"&amp;$B19&amp;"|"&amp;$H19,EF_GHG!$A$4:$A$1000,0))</f>
        <v/>
      </c>
      <c r="U19" s="45">
        <f>INDEX(EnergyCons!$F$4:$F$5000,MATCH(Settings!$C$4&amp;"|"&amp;Settings!$C$7&amp;"|"&amp;$C19&amp;"|"&amp;$B19,EnergyCons!$A$4:$A$5000,0))</f>
        <v/>
      </c>
    </row>
    <row r="20">
      <c r="A20" s="14">
        <f>$B20&amp;"|"&amp;$C20</f>
        <v/>
      </c>
      <c r="B20" s="22" t="inlineStr">
        <is>
          <t>bio</t>
        </is>
      </c>
      <c r="C20" s="22" t="inlineStr">
        <is>
          <t>ral</t>
        </is>
      </c>
      <c r="D20" s="14">
        <f>INDEX(Mapping!$D$5:$D$20,MATCH($C20,Mapping!$A$5:$A$20,0))</f>
        <v/>
      </c>
      <c r="E20" s="14">
        <f>INDEX(Mapping!$C$30:$C$37,MATCH($B20,Mapping!$A$30:$A$37,0))</f>
        <v/>
      </c>
      <c r="F20" s="14">
        <f>INDEX(Mapping!$D$30:$D$37,MATCH($B20,Mapping!$A$30:$A$37,0))</f>
        <v/>
      </c>
      <c r="G20" s="14">
        <f>$B20&amp;"."&amp;IF(INDEX(Mapping!$E$30:$E$37,MATCH($B20,Mapping!$A$30:$A$37,0))="sub",INDEX(Mapping!$F$5:$F$20,MATCH($C20,Mapping!$A$5:$A$20,0)),"all")</f>
        <v/>
      </c>
      <c r="H20" s="14">
        <f>INDEX(Mapping!$E$5:$E$20,MATCH($C20,Mapping!$A$5:$A$20,0))</f>
        <v/>
      </c>
      <c r="I20" s="14">
        <f>INDEX(Mapping!$G$30:$G$37,MATCH($B20,Mapping!$A$30:$A$37,0))</f>
        <v/>
      </c>
      <c r="J20" s="14">
        <f>INDEX(Mapping!$H$30:$H$37,MATCH($B20,Mapping!$A$30:$A$37,0))</f>
        <v/>
      </c>
      <c r="K20" s="14">
        <f>INDEX(Mapping!$H$5:$H$20,MATCH($C20,Mapping!$A$5:$A$20,0))</f>
        <v/>
      </c>
      <c r="L20" s="14">
        <f>INDEX(Mapping!$E$45:$E$58,MATCH($G20,Mapping!$A$45:$A$58,0))</f>
        <v/>
      </c>
      <c r="M20" s="14">
        <f>INDEX(Mapping!$D$62:$D$65,MATCH(INDEX(Mapping!$G$5:$G$20,MATCH($C20,Mapping!$A$5:$A$20,0)),Mapping!$A$62:$A$65,0))</f>
        <v/>
      </c>
      <c r="N20" s="24">
        <f>INDEX(Elasticities!$F$4:$I$200,MATCH("inc|"&amp;$E20&amp;"|"&amp;$D20,Elasticities!$A$4:$A$200,0),MATCH(Settings!$C$6,Elasticities!$F$3:$I$3,0))</f>
        <v/>
      </c>
      <c r="O20" s="24">
        <f>INDEX(Elasticities!$F$4:$I$200,MATCH("usg|"&amp;$E20&amp;"|"&amp;$D20,Elasticities!$A$4:$A$200,0),MATCH(Settings!$C$6,Elasticities!$F$3:$I$3,0))</f>
        <v/>
      </c>
      <c r="P20" s="24">
        <f>INDEX(Elasticities!$F$4:$I$200,MATCH("eff|"&amp;$E20&amp;"|"&amp;$D20,Elasticities!$A$4:$A$200,0),MATCH(Settings!$C$6,Elasticities!$F$3:$I$3,0))</f>
        <v/>
      </c>
      <c r="Q20" s="13">
        <f>INDEX(Elasticities!$F$4:$I$200,MATCH("aei|"&amp;$F20&amp;"|"&amp;$D20,Elasticities!$A$4:$A$200,0),MATCH(Settings!$C$6,Elasticities!$F$3:$I$3,0))</f>
        <v/>
      </c>
      <c r="R20" s="14">
        <f>INDEX(Inputs_prices!$E$5:$E$16,MATCH($G20,Inputs_prices!$A$5:$A$16,0))</f>
        <v/>
      </c>
      <c r="S20" s="13">
        <f>INDEX(Inputs_prices!$Q$5:$Q$16,MATCH($G20,Inputs_prices!$A$5:$A$16,0))</f>
        <v/>
      </c>
      <c r="T20" s="16">
        <f>INDEX(EF_GHG!$E$4:$E$1000,MATCH(Settings!$C$4&amp;"|"&amp;$B20&amp;"|"&amp;$H20,EF_GHG!$A$4:$A$1000,0))</f>
        <v/>
      </c>
      <c r="U20" s="45">
        <f>INDEX(EnergyCons!$F$4:$F$5000,MATCH(Settings!$C$4&amp;"|"&amp;Settings!$C$7&amp;"|"&amp;$C20&amp;"|"&amp;$B20,EnergyCons!$A$4:$A$5000,0))</f>
        <v/>
      </c>
    </row>
    <row r="21">
      <c r="A21" s="14">
        <f>$B21&amp;"|"&amp;$C21</f>
        <v/>
      </c>
      <c r="B21" s="22" t="inlineStr">
        <is>
          <t>coa</t>
        </is>
      </c>
      <c r="C21" s="22" t="inlineStr">
        <is>
          <t>avi</t>
        </is>
      </c>
      <c r="D21" s="14">
        <f>INDEX(Mapping!$D$5:$D$20,MATCH($C21,Mapping!$A$5:$A$20,0))</f>
        <v/>
      </c>
      <c r="E21" s="14">
        <f>INDEX(Mapping!$C$30:$C$37,MATCH($B21,Mapping!$A$30:$A$37,0))</f>
        <v/>
      </c>
      <c r="F21" s="14">
        <f>INDEX(Mapping!$D$30:$D$37,MATCH($B21,Mapping!$A$30:$A$37,0))</f>
        <v/>
      </c>
      <c r="G21" s="14">
        <f>$B21&amp;"."&amp;IF(INDEX(Mapping!$E$30:$E$37,MATCH($B21,Mapping!$A$30:$A$37,0))="sub",INDEX(Mapping!$F$5:$F$20,MATCH($C21,Mapping!$A$5:$A$20,0)),"all")</f>
        <v/>
      </c>
      <c r="H21" s="14">
        <f>INDEX(Mapping!$E$5:$E$20,MATCH($C21,Mapping!$A$5:$A$20,0))</f>
        <v/>
      </c>
      <c r="I21" s="14">
        <f>INDEX(Mapping!$G$30:$G$37,MATCH($B21,Mapping!$A$30:$A$37,0))</f>
        <v/>
      </c>
      <c r="J21" s="14">
        <f>INDEX(Mapping!$H$30:$H$37,MATCH($B21,Mapping!$A$30:$A$37,0))</f>
        <v/>
      </c>
      <c r="K21" s="14">
        <f>INDEX(Mapping!$H$5:$H$20,MATCH($C21,Mapping!$A$5:$A$20,0))</f>
        <v/>
      </c>
      <c r="L21" s="14">
        <f>INDEX(Mapping!$E$45:$E$58,MATCH($G21,Mapping!$A$45:$A$58,0))</f>
        <v/>
      </c>
      <c r="M21" s="14">
        <f>INDEX(Mapping!$D$62:$D$65,MATCH(INDEX(Mapping!$G$5:$G$20,MATCH($C21,Mapping!$A$5:$A$20,0)),Mapping!$A$62:$A$65,0))</f>
        <v/>
      </c>
      <c r="N21" s="24">
        <f>INDEX(Elasticities!$F$4:$I$200,MATCH("inc|"&amp;$E21&amp;"|"&amp;$D21,Elasticities!$A$4:$A$200,0),MATCH(Settings!$C$6,Elasticities!$F$3:$I$3,0))</f>
        <v/>
      </c>
      <c r="O21" s="24">
        <f>INDEX(Elasticities!$F$4:$I$200,MATCH("usg|"&amp;$E21&amp;"|"&amp;$D21,Elasticities!$A$4:$A$200,0),MATCH(Settings!$C$6,Elasticities!$F$3:$I$3,0))</f>
        <v/>
      </c>
      <c r="P21" s="24">
        <f>INDEX(Elasticities!$F$4:$I$200,MATCH("eff|"&amp;$E21&amp;"|"&amp;$D21,Elasticities!$A$4:$A$200,0),MATCH(Settings!$C$6,Elasticities!$F$3:$I$3,0))</f>
        <v/>
      </c>
      <c r="Q21" s="13">
        <f>INDEX(Elasticities!$F$4:$I$200,MATCH("aei|"&amp;$F21&amp;"|"&amp;$D21,Elasticities!$A$4:$A$200,0),MATCH(Settings!$C$6,Elasticities!$F$3:$I$3,0))</f>
        <v/>
      </c>
      <c r="R21" s="14">
        <f>INDEX(Inputs_prices!$E$5:$E$16,MATCH($G21,Inputs_prices!$A$5:$A$16,0))</f>
        <v/>
      </c>
      <c r="S21" s="13">
        <f>INDEX(Inputs_prices!$Q$5:$Q$16,MATCH($G21,Inputs_prices!$A$5:$A$16,0))</f>
        <v/>
      </c>
      <c r="T21" s="16">
        <f>INDEX(EF_GHG!$E$4:$E$1000,MATCH(Settings!$C$4&amp;"|"&amp;$B21&amp;"|"&amp;$H21,EF_GHG!$A$4:$A$1000,0))</f>
        <v/>
      </c>
      <c r="U21" s="45">
        <f>INDEX(EnergyCons!$F$4:$F$5000,MATCH(Settings!$C$4&amp;"|"&amp;Settings!$C$7&amp;"|"&amp;$C21&amp;"|"&amp;$B21,EnergyCons!$A$4:$A$5000,0))</f>
        <v/>
      </c>
    </row>
    <row r="22">
      <c r="A22" s="14">
        <f>$B22&amp;"|"&amp;$C22</f>
        <v/>
      </c>
      <c r="B22" s="22" t="inlineStr">
        <is>
          <t>nga</t>
        </is>
      </c>
      <c r="C22" s="22" t="inlineStr">
        <is>
          <t>avi</t>
        </is>
      </c>
      <c r="D22" s="14">
        <f>INDEX(Mapping!$D$5:$D$20,MATCH($C22,Mapping!$A$5:$A$20,0))</f>
        <v/>
      </c>
      <c r="E22" s="14">
        <f>INDEX(Mapping!$C$30:$C$37,MATCH($B22,Mapping!$A$30:$A$37,0))</f>
        <v/>
      </c>
      <c r="F22" s="14">
        <f>INDEX(Mapping!$D$30:$D$37,MATCH($B22,Mapping!$A$30:$A$37,0))</f>
        <v/>
      </c>
      <c r="G22" s="14">
        <f>$B22&amp;"."&amp;IF(INDEX(Mapping!$E$30:$E$37,MATCH($B22,Mapping!$A$30:$A$37,0))="sub",INDEX(Mapping!$F$5:$F$20,MATCH($C22,Mapping!$A$5:$A$20,0)),"all")</f>
        <v/>
      </c>
      <c r="H22" s="14">
        <f>INDEX(Mapping!$E$5:$E$20,MATCH($C22,Mapping!$A$5:$A$20,0))</f>
        <v/>
      </c>
      <c r="I22" s="14">
        <f>INDEX(Mapping!$G$30:$G$37,MATCH($B22,Mapping!$A$30:$A$37,0))</f>
        <v/>
      </c>
      <c r="J22" s="14">
        <f>INDEX(Mapping!$H$30:$H$37,MATCH($B22,Mapping!$A$30:$A$37,0))</f>
        <v/>
      </c>
      <c r="K22" s="14">
        <f>INDEX(Mapping!$H$5:$H$20,MATCH($C22,Mapping!$A$5:$A$20,0))</f>
        <v/>
      </c>
      <c r="L22" s="14">
        <f>INDEX(Mapping!$E$45:$E$58,MATCH($G22,Mapping!$A$45:$A$58,0))</f>
        <v/>
      </c>
      <c r="M22" s="14">
        <f>INDEX(Mapping!$D$62:$D$65,MATCH(INDEX(Mapping!$G$5:$G$20,MATCH($C22,Mapping!$A$5:$A$20,0)),Mapping!$A$62:$A$65,0))</f>
        <v/>
      </c>
      <c r="N22" s="24">
        <f>INDEX(Elasticities!$F$4:$I$200,MATCH("inc|"&amp;$E22&amp;"|"&amp;$D22,Elasticities!$A$4:$A$200,0),MATCH(Settings!$C$6,Elasticities!$F$3:$I$3,0))</f>
        <v/>
      </c>
      <c r="O22" s="24">
        <f>INDEX(Elasticities!$F$4:$I$200,MATCH("usg|"&amp;$E22&amp;"|"&amp;$D22,Elasticities!$A$4:$A$200,0),MATCH(Settings!$C$6,Elasticities!$F$3:$I$3,0))</f>
        <v/>
      </c>
      <c r="P22" s="24">
        <f>INDEX(Elasticities!$F$4:$I$200,MATCH("eff|"&amp;$E22&amp;"|"&amp;$D22,Elasticities!$A$4:$A$200,0),MATCH(Settings!$C$6,Elasticities!$F$3:$I$3,0))</f>
        <v/>
      </c>
      <c r="Q22" s="13">
        <f>INDEX(Elasticities!$F$4:$I$200,MATCH("aei|"&amp;$F22&amp;"|"&amp;$D22,Elasticities!$A$4:$A$200,0),MATCH(Settings!$C$6,Elasticities!$F$3:$I$3,0))</f>
        <v/>
      </c>
      <c r="R22" s="14">
        <f>INDEX(Inputs_prices!$E$5:$E$16,MATCH($G22,Inputs_prices!$A$5:$A$16,0))</f>
        <v/>
      </c>
      <c r="S22" s="13">
        <f>INDEX(Inputs_prices!$Q$5:$Q$16,MATCH($G22,Inputs_prices!$A$5:$A$16,0))</f>
        <v/>
      </c>
      <c r="T22" s="16">
        <f>INDEX(EF_GHG!$E$4:$E$1000,MATCH(Settings!$C$4&amp;"|"&amp;$B22&amp;"|"&amp;$H22,EF_GHG!$A$4:$A$1000,0))</f>
        <v/>
      </c>
      <c r="U22" s="45">
        <f>INDEX(EnergyCons!$F$4:$F$5000,MATCH(Settings!$C$4&amp;"|"&amp;Settings!$C$7&amp;"|"&amp;$C22&amp;"|"&amp;$B22,EnergyCons!$A$4:$A$5000,0))</f>
        <v/>
      </c>
    </row>
    <row r="23">
      <c r="A23" s="14">
        <f>$B23&amp;"|"&amp;$C23</f>
        <v/>
      </c>
      <c r="B23" s="22" t="inlineStr">
        <is>
          <t>gso</t>
        </is>
      </c>
      <c r="C23" s="22" t="inlineStr">
        <is>
          <t>avi</t>
        </is>
      </c>
      <c r="D23" s="14">
        <f>INDEX(Mapping!$D$5:$D$20,MATCH($C23,Mapping!$A$5:$A$20,0))</f>
        <v/>
      </c>
      <c r="E23" s="14">
        <f>INDEX(Mapping!$C$30:$C$37,MATCH($B23,Mapping!$A$30:$A$37,0))</f>
        <v/>
      </c>
      <c r="F23" s="14">
        <f>INDEX(Mapping!$D$30:$D$37,MATCH($B23,Mapping!$A$30:$A$37,0))</f>
        <v/>
      </c>
      <c r="G23" s="14">
        <f>$B23&amp;"."&amp;IF(INDEX(Mapping!$E$30:$E$37,MATCH($B23,Mapping!$A$30:$A$37,0))="sub",INDEX(Mapping!$F$5:$F$20,MATCH($C23,Mapping!$A$5:$A$20,0)),"all")</f>
        <v/>
      </c>
      <c r="H23" s="14">
        <f>INDEX(Mapping!$E$5:$E$20,MATCH($C23,Mapping!$A$5:$A$20,0))</f>
        <v/>
      </c>
      <c r="I23" s="14">
        <f>INDEX(Mapping!$G$30:$G$37,MATCH($B23,Mapping!$A$30:$A$37,0))</f>
        <v/>
      </c>
      <c r="J23" s="14">
        <f>INDEX(Mapping!$H$30:$H$37,MATCH($B23,Mapping!$A$30:$A$37,0))</f>
        <v/>
      </c>
      <c r="K23" s="14">
        <f>INDEX(Mapping!$H$5:$H$20,MATCH($C23,Mapping!$A$5:$A$20,0))</f>
        <v/>
      </c>
      <c r="L23" s="14">
        <f>INDEX(Mapping!$E$45:$E$58,MATCH($G23,Mapping!$A$45:$A$58,0))</f>
        <v/>
      </c>
      <c r="M23" s="14">
        <f>INDEX(Mapping!$D$62:$D$65,MATCH(INDEX(Mapping!$G$5:$G$20,MATCH($C23,Mapping!$A$5:$A$20,0)),Mapping!$A$62:$A$65,0))</f>
        <v/>
      </c>
      <c r="N23" s="24">
        <f>INDEX(Elasticities!$F$4:$I$200,MATCH("inc|"&amp;$E23&amp;"|"&amp;$D23,Elasticities!$A$4:$A$200,0),MATCH(Settings!$C$6,Elasticities!$F$3:$I$3,0))</f>
        <v/>
      </c>
      <c r="O23" s="24">
        <f>INDEX(Elasticities!$F$4:$I$200,MATCH("usg|"&amp;$E23&amp;"|"&amp;$D23,Elasticities!$A$4:$A$200,0),MATCH(Settings!$C$6,Elasticities!$F$3:$I$3,0))</f>
        <v/>
      </c>
      <c r="P23" s="24">
        <f>INDEX(Elasticities!$F$4:$I$200,MATCH("eff|"&amp;$E23&amp;"|"&amp;$D23,Elasticities!$A$4:$A$200,0),MATCH(Settings!$C$6,Elasticities!$F$3:$I$3,0))</f>
        <v/>
      </c>
      <c r="Q23" s="13">
        <f>INDEX(Elasticities!$F$4:$I$200,MATCH("aei|"&amp;$F23&amp;"|"&amp;$D23,Elasticities!$A$4:$A$200,0),MATCH(Settings!$C$6,Elasticities!$F$3:$I$3,0))</f>
        <v/>
      </c>
      <c r="R23" s="14">
        <f>INDEX(Inputs_prices!$E$5:$E$16,MATCH($G23,Inputs_prices!$A$5:$A$16,0))</f>
        <v/>
      </c>
      <c r="S23" s="13">
        <f>INDEX(Inputs_prices!$Q$5:$Q$16,MATCH($G23,Inputs_prices!$A$5:$A$16,0))</f>
        <v/>
      </c>
      <c r="T23" s="16">
        <f>INDEX(EF_GHG!$E$4:$E$1000,MATCH(Settings!$C$4&amp;"|"&amp;$B23&amp;"|"&amp;$H23,EF_GHG!$A$4:$A$1000,0))</f>
        <v/>
      </c>
      <c r="U23" s="45">
        <f>INDEX(EnergyCons!$F$4:$F$5000,MATCH(Settings!$C$4&amp;"|"&amp;Settings!$C$7&amp;"|"&amp;$C23&amp;"|"&amp;$B23,EnergyCons!$A$4:$A$5000,0))</f>
        <v/>
      </c>
    </row>
    <row r="24">
      <c r="A24" s="14">
        <f>$B24&amp;"|"&amp;$C24</f>
        <v/>
      </c>
      <c r="B24" s="22" t="inlineStr">
        <is>
          <t>die</t>
        </is>
      </c>
      <c r="C24" s="22" t="inlineStr">
        <is>
          <t>avi</t>
        </is>
      </c>
      <c r="D24" s="14">
        <f>INDEX(Mapping!$D$5:$D$20,MATCH($C24,Mapping!$A$5:$A$20,0))</f>
        <v/>
      </c>
      <c r="E24" s="14">
        <f>INDEX(Mapping!$C$30:$C$37,MATCH($B24,Mapping!$A$30:$A$37,0))</f>
        <v/>
      </c>
      <c r="F24" s="14">
        <f>INDEX(Mapping!$D$30:$D$37,MATCH($B24,Mapping!$A$30:$A$37,0))</f>
        <v/>
      </c>
      <c r="G24" s="14">
        <f>$B24&amp;"."&amp;IF(INDEX(Mapping!$E$30:$E$37,MATCH($B24,Mapping!$A$30:$A$37,0))="sub",INDEX(Mapping!$F$5:$F$20,MATCH($C24,Mapping!$A$5:$A$20,0)),"all")</f>
        <v/>
      </c>
      <c r="H24" s="14">
        <f>INDEX(Mapping!$E$5:$E$20,MATCH($C24,Mapping!$A$5:$A$20,0))</f>
        <v/>
      </c>
      <c r="I24" s="14">
        <f>INDEX(Mapping!$G$30:$G$37,MATCH($B24,Mapping!$A$30:$A$37,0))</f>
        <v/>
      </c>
      <c r="J24" s="14">
        <f>INDEX(Mapping!$H$30:$H$37,MATCH($B24,Mapping!$A$30:$A$37,0))</f>
        <v/>
      </c>
      <c r="K24" s="14">
        <f>INDEX(Mapping!$H$5:$H$20,MATCH($C24,Mapping!$A$5:$A$20,0))</f>
        <v/>
      </c>
      <c r="L24" s="14">
        <f>INDEX(Mapping!$E$45:$E$58,MATCH($G24,Mapping!$A$45:$A$58,0))</f>
        <v/>
      </c>
      <c r="M24" s="14">
        <f>INDEX(Mapping!$D$62:$D$65,MATCH(INDEX(Mapping!$G$5:$G$20,MATCH($C24,Mapping!$A$5:$A$20,0)),Mapping!$A$62:$A$65,0))</f>
        <v/>
      </c>
      <c r="N24" s="24">
        <f>INDEX(Elasticities!$F$4:$I$200,MATCH("inc|"&amp;$E24&amp;"|"&amp;$D24,Elasticities!$A$4:$A$200,0),MATCH(Settings!$C$6,Elasticities!$F$3:$I$3,0))</f>
        <v/>
      </c>
      <c r="O24" s="24">
        <f>INDEX(Elasticities!$F$4:$I$200,MATCH("usg|"&amp;$E24&amp;"|"&amp;$D24,Elasticities!$A$4:$A$200,0),MATCH(Settings!$C$6,Elasticities!$F$3:$I$3,0))</f>
        <v/>
      </c>
      <c r="P24" s="24">
        <f>INDEX(Elasticities!$F$4:$I$200,MATCH("eff|"&amp;$E24&amp;"|"&amp;$D24,Elasticities!$A$4:$A$200,0),MATCH(Settings!$C$6,Elasticities!$F$3:$I$3,0))</f>
        <v/>
      </c>
      <c r="Q24" s="13">
        <f>INDEX(Elasticities!$F$4:$I$200,MATCH("aei|"&amp;$F24&amp;"|"&amp;$D24,Elasticities!$A$4:$A$200,0),MATCH(Settings!$C$6,Elasticities!$F$3:$I$3,0))</f>
        <v/>
      </c>
      <c r="R24" s="14">
        <f>INDEX(Inputs_prices!$E$5:$E$16,MATCH($G24,Inputs_prices!$A$5:$A$16,0))</f>
        <v/>
      </c>
      <c r="S24" s="13">
        <f>INDEX(Inputs_prices!$Q$5:$Q$16,MATCH($G24,Inputs_prices!$A$5:$A$16,0))</f>
        <v/>
      </c>
      <c r="T24" s="16">
        <f>INDEX(EF_GHG!$E$4:$E$1000,MATCH(Settings!$C$4&amp;"|"&amp;$B24&amp;"|"&amp;$H24,EF_GHG!$A$4:$A$1000,0))</f>
        <v/>
      </c>
      <c r="U24" s="45">
        <f>INDEX(EnergyCons!$F$4:$F$5000,MATCH(Settings!$C$4&amp;"|"&amp;Settings!$C$7&amp;"|"&amp;$C24&amp;"|"&amp;$B24,EnergyCons!$A$4:$A$5000,0))</f>
        <v/>
      </c>
    </row>
    <row r="25">
      <c r="A25" s="14">
        <f>$B25&amp;"|"&amp;$C25</f>
        <v/>
      </c>
      <c r="B25" s="22" t="inlineStr">
        <is>
          <t>lpg</t>
        </is>
      </c>
      <c r="C25" s="22" t="inlineStr">
        <is>
          <t>avi</t>
        </is>
      </c>
      <c r="D25" s="14">
        <f>INDEX(Mapping!$D$5:$D$20,MATCH($C25,Mapping!$A$5:$A$20,0))</f>
        <v/>
      </c>
      <c r="E25" s="14">
        <f>INDEX(Mapping!$C$30:$C$37,MATCH($B25,Mapping!$A$30:$A$37,0))</f>
        <v/>
      </c>
      <c r="F25" s="14">
        <f>INDEX(Mapping!$D$30:$D$37,MATCH($B25,Mapping!$A$30:$A$37,0))</f>
        <v/>
      </c>
      <c r="G25" s="14">
        <f>$B25&amp;"."&amp;IF(INDEX(Mapping!$E$30:$E$37,MATCH($B25,Mapping!$A$30:$A$37,0))="sub",INDEX(Mapping!$F$5:$F$20,MATCH($C25,Mapping!$A$5:$A$20,0)),"all")</f>
        <v/>
      </c>
      <c r="H25" s="14">
        <f>INDEX(Mapping!$E$5:$E$20,MATCH($C25,Mapping!$A$5:$A$20,0))</f>
        <v/>
      </c>
      <c r="I25" s="14">
        <f>INDEX(Mapping!$G$30:$G$37,MATCH($B25,Mapping!$A$30:$A$37,0))</f>
        <v/>
      </c>
      <c r="J25" s="14">
        <f>INDEX(Mapping!$H$30:$H$37,MATCH($B25,Mapping!$A$30:$A$37,0))</f>
        <v/>
      </c>
      <c r="K25" s="14">
        <f>INDEX(Mapping!$H$5:$H$20,MATCH($C25,Mapping!$A$5:$A$20,0))</f>
        <v/>
      </c>
      <c r="L25" s="14">
        <f>INDEX(Mapping!$E$45:$E$58,MATCH($G25,Mapping!$A$45:$A$58,0))</f>
        <v/>
      </c>
      <c r="M25" s="14">
        <f>INDEX(Mapping!$D$62:$D$65,MATCH(INDEX(Mapping!$G$5:$G$20,MATCH($C25,Mapping!$A$5:$A$20,0)),Mapping!$A$62:$A$65,0))</f>
        <v/>
      </c>
      <c r="N25" s="24">
        <f>INDEX(Elasticities!$F$4:$I$200,MATCH("inc|"&amp;$E25&amp;"|"&amp;$D25,Elasticities!$A$4:$A$200,0),MATCH(Settings!$C$6,Elasticities!$F$3:$I$3,0))</f>
        <v/>
      </c>
      <c r="O25" s="24">
        <f>INDEX(Elasticities!$F$4:$I$200,MATCH("usg|"&amp;$E25&amp;"|"&amp;$D25,Elasticities!$A$4:$A$200,0),MATCH(Settings!$C$6,Elasticities!$F$3:$I$3,0))</f>
        <v/>
      </c>
      <c r="P25" s="24">
        <f>INDEX(Elasticities!$F$4:$I$200,MATCH("eff|"&amp;$E25&amp;"|"&amp;$D25,Elasticities!$A$4:$A$200,0),MATCH(Settings!$C$6,Elasticities!$F$3:$I$3,0))</f>
        <v/>
      </c>
      <c r="Q25" s="13">
        <f>INDEX(Elasticities!$F$4:$I$200,MATCH("aei|"&amp;$F25&amp;"|"&amp;$D25,Elasticities!$A$4:$A$200,0),MATCH(Settings!$C$6,Elasticities!$F$3:$I$3,0))</f>
        <v/>
      </c>
      <c r="R25" s="14">
        <f>INDEX(Inputs_prices!$E$5:$E$16,MATCH($G25,Inputs_prices!$A$5:$A$16,0))</f>
        <v/>
      </c>
      <c r="S25" s="13">
        <f>INDEX(Inputs_prices!$Q$5:$Q$16,MATCH($G25,Inputs_prices!$A$5:$A$16,0))</f>
        <v/>
      </c>
      <c r="T25" s="16">
        <f>INDEX(EF_GHG!$E$4:$E$1000,MATCH(Settings!$C$4&amp;"|"&amp;$B25&amp;"|"&amp;$H25,EF_GHG!$A$4:$A$1000,0))</f>
        <v/>
      </c>
      <c r="U25" s="45">
        <f>INDEX(EnergyCons!$F$4:$F$5000,MATCH(Settings!$C$4&amp;"|"&amp;Settings!$C$7&amp;"|"&amp;$C25&amp;"|"&amp;$B25,EnergyCons!$A$4:$A$5000,0))</f>
        <v/>
      </c>
    </row>
    <row r="26">
      <c r="A26" s="14">
        <f>$B26&amp;"|"&amp;$C26</f>
        <v/>
      </c>
      <c r="B26" s="22" t="inlineStr">
        <is>
          <t>ker</t>
        </is>
      </c>
      <c r="C26" s="22" t="inlineStr">
        <is>
          <t>avi</t>
        </is>
      </c>
      <c r="D26" s="14">
        <f>INDEX(Mapping!$D$5:$D$20,MATCH($C26,Mapping!$A$5:$A$20,0))</f>
        <v/>
      </c>
      <c r="E26" s="14">
        <f>INDEX(Mapping!$C$30:$C$37,MATCH($B26,Mapping!$A$30:$A$37,0))</f>
        <v/>
      </c>
      <c r="F26" s="14">
        <f>INDEX(Mapping!$D$30:$D$37,MATCH($B26,Mapping!$A$30:$A$37,0))</f>
        <v/>
      </c>
      <c r="G26" s="14">
        <f>$B26&amp;"."&amp;IF(INDEX(Mapping!$E$30:$E$37,MATCH($B26,Mapping!$A$30:$A$37,0))="sub",INDEX(Mapping!$F$5:$F$20,MATCH($C26,Mapping!$A$5:$A$20,0)),"all")</f>
        <v/>
      </c>
      <c r="H26" s="14">
        <f>INDEX(Mapping!$E$5:$E$20,MATCH($C26,Mapping!$A$5:$A$20,0))</f>
        <v/>
      </c>
      <c r="I26" s="14">
        <f>INDEX(Mapping!$G$30:$G$37,MATCH($B26,Mapping!$A$30:$A$37,0))</f>
        <v/>
      </c>
      <c r="J26" s="14">
        <f>INDEX(Mapping!$H$30:$H$37,MATCH($B26,Mapping!$A$30:$A$37,0))</f>
        <v/>
      </c>
      <c r="K26" s="14">
        <f>INDEX(Mapping!$H$5:$H$20,MATCH($C26,Mapping!$A$5:$A$20,0))</f>
        <v/>
      </c>
      <c r="L26" s="14">
        <f>INDEX(Mapping!$E$45:$E$58,MATCH($G26,Mapping!$A$45:$A$58,0))</f>
        <v/>
      </c>
      <c r="M26" s="14">
        <f>INDEX(Mapping!$D$62:$D$65,MATCH(INDEX(Mapping!$G$5:$G$20,MATCH($C26,Mapping!$A$5:$A$20,0)),Mapping!$A$62:$A$65,0))</f>
        <v/>
      </c>
      <c r="N26" s="24">
        <f>INDEX(Elasticities!$F$4:$I$200,MATCH("inc|"&amp;$E26&amp;"|"&amp;$D26,Elasticities!$A$4:$A$200,0),MATCH(Settings!$C$6,Elasticities!$F$3:$I$3,0))</f>
        <v/>
      </c>
      <c r="O26" s="24">
        <f>INDEX(Elasticities!$F$4:$I$200,MATCH("usg|"&amp;$E26&amp;"|"&amp;$D26,Elasticities!$A$4:$A$200,0),MATCH(Settings!$C$6,Elasticities!$F$3:$I$3,0))</f>
        <v/>
      </c>
      <c r="P26" s="24">
        <f>INDEX(Elasticities!$F$4:$I$200,MATCH("eff|"&amp;$E26&amp;"|"&amp;$D26,Elasticities!$A$4:$A$200,0),MATCH(Settings!$C$6,Elasticities!$F$3:$I$3,0))</f>
        <v/>
      </c>
      <c r="Q26" s="13">
        <f>INDEX(Elasticities!$F$4:$I$200,MATCH("aei|"&amp;$F26&amp;"|"&amp;$D26,Elasticities!$A$4:$A$200,0),MATCH(Settings!$C$6,Elasticities!$F$3:$I$3,0))</f>
        <v/>
      </c>
      <c r="R26" s="14">
        <f>INDEX(Inputs_prices!$E$5:$E$16,MATCH($G26,Inputs_prices!$A$5:$A$16,0))</f>
        <v/>
      </c>
      <c r="S26" s="13">
        <f>INDEX(Inputs_prices!$Q$5:$Q$16,MATCH($G26,Inputs_prices!$A$5:$A$16,0))</f>
        <v/>
      </c>
      <c r="T26" s="16">
        <f>INDEX(EF_GHG!$E$4:$E$1000,MATCH(Settings!$C$4&amp;"|"&amp;$B26&amp;"|"&amp;$H26,EF_GHG!$A$4:$A$1000,0))</f>
        <v/>
      </c>
      <c r="U26" s="45">
        <f>INDEX(EnergyCons!$F$4:$F$5000,MATCH(Settings!$C$4&amp;"|"&amp;Settings!$C$7&amp;"|"&amp;$C26&amp;"|"&amp;$B26,EnergyCons!$A$4:$A$5000,0))</f>
        <v/>
      </c>
    </row>
    <row r="27">
      <c r="A27" s="14">
        <f>$B27&amp;"|"&amp;$C27</f>
        <v/>
      </c>
      <c r="B27" s="22" t="inlineStr">
        <is>
          <t>oop</t>
        </is>
      </c>
      <c r="C27" s="22" t="inlineStr">
        <is>
          <t>avi</t>
        </is>
      </c>
      <c r="D27" s="14">
        <f>INDEX(Mapping!$D$5:$D$20,MATCH($C27,Mapping!$A$5:$A$20,0))</f>
        <v/>
      </c>
      <c r="E27" s="14">
        <f>INDEX(Mapping!$C$30:$C$37,MATCH($B27,Mapping!$A$30:$A$37,0))</f>
        <v/>
      </c>
      <c r="F27" s="14">
        <f>INDEX(Mapping!$D$30:$D$37,MATCH($B27,Mapping!$A$30:$A$37,0))</f>
        <v/>
      </c>
      <c r="G27" s="14">
        <f>$B27&amp;"."&amp;IF(INDEX(Mapping!$E$30:$E$37,MATCH($B27,Mapping!$A$30:$A$37,0))="sub",INDEX(Mapping!$F$5:$F$20,MATCH($C27,Mapping!$A$5:$A$20,0)),"all")</f>
        <v/>
      </c>
      <c r="H27" s="14">
        <f>INDEX(Mapping!$E$5:$E$20,MATCH($C27,Mapping!$A$5:$A$20,0))</f>
        <v/>
      </c>
      <c r="I27" s="14">
        <f>INDEX(Mapping!$G$30:$G$37,MATCH($B27,Mapping!$A$30:$A$37,0))</f>
        <v/>
      </c>
      <c r="J27" s="14">
        <f>INDEX(Mapping!$H$30:$H$37,MATCH($B27,Mapping!$A$30:$A$37,0))</f>
        <v/>
      </c>
      <c r="K27" s="14">
        <f>INDEX(Mapping!$H$5:$H$20,MATCH($C27,Mapping!$A$5:$A$20,0))</f>
        <v/>
      </c>
      <c r="L27" s="14">
        <f>INDEX(Mapping!$E$45:$E$58,MATCH($G27,Mapping!$A$45:$A$58,0))</f>
        <v/>
      </c>
      <c r="M27" s="14">
        <f>INDEX(Mapping!$D$62:$D$65,MATCH(INDEX(Mapping!$G$5:$G$20,MATCH($C27,Mapping!$A$5:$A$20,0)),Mapping!$A$62:$A$65,0))</f>
        <v/>
      </c>
      <c r="N27" s="24">
        <f>INDEX(Elasticities!$F$4:$I$200,MATCH("inc|"&amp;$E27&amp;"|"&amp;$D27,Elasticities!$A$4:$A$200,0),MATCH(Settings!$C$6,Elasticities!$F$3:$I$3,0))</f>
        <v/>
      </c>
      <c r="O27" s="24">
        <f>INDEX(Elasticities!$F$4:$I$200,MATCH("usg|"&amp;$E27&amp;"|"&amp;$D27,Elasticities!$A$4:$A$200,0),MATCH(Settings!$C$6,Elasticities!$F$3:$I$3,0))</f>
        <v/>
      </c>
      <c r="P27" s="24">
        <f>INDEX(Elasticities!$F$4:$I$200,MATCH("eff|"&amp;$E27&amp;"|"&amp;$D27,Elasticities!$A$4:$A$200,0),MATCH(Settings!$C$6,Elasticities!$F$3:$I$3,0))</f>
        <v/>
      </c>
      <c r="Q27" s="13">
        <f>INDEX(Elasticities!$F$4:$I$200,MATCH("aei|"&amp;$F27&amp;"|"&amp;$D27,Elasticities!$A$4:$A$200,0),MATCH(Settings!$C$6,Elasticities!$F$3:$I$3,0))</f>
        <v/>
      </c>
      <c r="R27" s="14">
        <f>INDEX(Inputs_prices!$E$5:$E$16,MATCH($G27,Inputs_prices!$A$5:$A$16,0))</f>
        <v/>
      </c>
      <c r="S27" s="13">
        <f>INDEX(Inputs_prices!$Q$5:$Q$16,MATCH($G27,Inputs_prices!$A$5:$A$16,0))</f>
        <v/>
      </c>
      <c r="T27" s="16">
        <f>INDEX(EF_GHG!$E$4:$E$1000,MATCH(Settings!$C$4&amp;"|"&amp;$B27&amp;"|"&amp;$H27,EF_GHG!$A$4:$A$1000,0))</f>
        <v/>
      </c>
      <c r="U27" s="45">
        <f>INDEX(EnergyCons!$F$4:$F$5000,MATCH(Settings!$C$4&amp;"|"&amp;Settings!$C$7&amp;"|"&amp;$C27&amp;"|"&amp;$B27,EnergyCons!$A$4:$A$5000,0))</f>
        <v/>
      </c>
    </row>
    <row r="28">
      <c r="A28" s="14">
        <f>$B28&amp;"|"&amp;$C28</f>
        <v/>
      </c>
      <c r="B28" s="22" t="inlineStr">
        <is>
          <t>bio</t>
        </is>
      </c>
      <c r="C28" s="22" t="inlineStr">
        <is>
          <t>avi</t>
        </is>
      </c>
      <c r="D28" s="14">
        <f>INDEX(Mapping!$D$5:$D$20,MATCH($C28,Mapping!$A$5:$A$20,0))</f>
        <v/>
      </c>
      <c r="E28" s="14">
        <f>INDEX(Mapping!$C$30:$C$37,MATCH($B28,Mapping!$A$30:$A$37,0))</f>
        <v/>
      </c>
      <c r="F28" s="14">
        <f>INDEX(Mapping!$D$30:$D$37,MATCH($B28,Mapping!$A$30:$A$37,0))</f>
        <v/>
      </c>
      <c r="G28" s="14">
        <f>$B28&amp;"."&amp;IF(INDEX(Mapping!$E$30:$E$37,MATCH($B28,Mapping!$A$30:$A$37,0))="sub",INDEX(Mapping!$F$5:$F$20,MATCH($C28,Mapping!$A$5:$A$20,0)),"all")</f>
        <v/>
      </c>
      <c r="H28" s="14">
        <f>INDEX(Mapping!$E$5:$E$20,MATCH($C28,Mapping!$A$5:$A$20,0))</f>
        <v/>
      </c>
      <c r="I28" s="14">
        <f>INDEX(Mapping!$G$30:$G$37,MATCH($B28,Mapping!$A$30:$A$37,0))</f>
        <v/>
      </c>
      <c r="J28" s="14">
        <f>INDEX(Mapping!$H$30:$H$37,MATCH($B28,Mapping!$A$30:$A$37,0))</f>
        <v/>
      </c>
      <c r="K28" s="14">
        <f>INDEX(Mapping!$H$5:$H$20,MATCH($C28,Mapping!$A$5:$A$20,0))</f>
        <v/>
      </c>
      <c r="L28" s="14">
        <f>INDEX(Mapping!$E$45:$E$58,MATCH($G28,Mapping!$A$45:$A$58,0))</f>
        <v/>
      </c>
      <c r="M28" s="14">
        <f>INDEX(Mapping!$D$62:$D$65,MATCH(INDEX(Mapping!$G$5:$G$20,MATCH($C28,Mapping!$A$5:$A$20,0)),Mapping!$A$62:$A$65,0))</f>
        <v/>
      </c>
      <c r="N28" s="24">
        <f>INDEX(Elasticities!$F$4:$I$200,MATCH("inc|"&amp;$E28&amp;"|"&amp;$D28,Elasticities!$A$4:$A$200,0),MATCH(Settings!$C$6,Elasticities!$F$3:$I$3,0))</f>
        <v/>
      </c>
      <c r="O28" s="24">
        <f>INDEX(Elasticities!$F$4:$I$200,MATCH("usg|"&amp;$E28&amp;"|"&amp;$D28,Elasticities!$A$4:$A$200,0),MATCH(Settings!$C$6,Elasticities!$F$3:$I$3,0))</f>
        <v/>
      </c>
      <c r="P28" s="24">
        <f>INDEX(Elasticities!$F$4:$I$200,MATCH("eff|"&amp;$E28&amp;"|"&amp;$D28,Elasticities!$A$4:$A$200,0),MATCH(Settings!$C$6,Elasticities!$F$3:$I$3,0))</f>
        <v/>
      </c>
      <c r="Q28" s="13">
        <f>INDEX(Elasticities!$F$4:$I$200,MATCH("aei|"&amp;$F28&amp;"|"&amp;$D28,Elasticities!$A$4:$A$200,0),MATCH(Settings!$C$6,Elasticities!$F$3:$I$3,0))</f>
        <v/>
      </c>
      <c r="R28" s="14">
        <f>INDEX(Inputs_prices!$E$5:$E$16,MATCH($G28,Inputs_prices!$A$5:$A$16,0))</f>
        <v/>
      </c>
      <c r="S28" s="13">
        <f>INDEX(Inputs_prices!$Q$5:$Q$16,MATCH($G28,Inputs_prices!$A$5:$A$16,0))</f>
        <v/>
      </c>
      <c r="T28" s="16">
        <f>INDEX(EF_GHG!$E$4:$E$1000,MATCH(Settings!$C$4&amp;"|"&amp;$B28&amp;"|"&amp;$H28,EF_GHG!$A$4:$A$1000,0))</f>
        <v/>
      </c>
      <c r="U28" s="45">
        <f>INDEX(EnergyCons!$F$4:$F$5000,MATCH(Settings!$C$4&amp;"|"&amp;Settings!$C$7&amp;"|"&amp;$C28&amp;"|"&amp;$B28,EnergyCons!$A$4:$A$5000,0))</f>
        <v/>
      </c>
    </row>
    <row r="29">
      <c r="A29" s="14">
        <f>$B29&amp;"|"&amp;$C29</f>
        <v/>
      </c>
      <c r="B29" s="22" t="inlineStr">
        <is>
          <t>coa</t>
        </is>
      </c>
      <c r="C29" s="22" t="inlineStr">
        <is>
          <t>nav</t>
        </is>
      </c>
      <c r="D29" s="14">
        <f>INDEX(Mapping!$D$5:$D$20,MATCH($C29,Mapping!$A$5:$A$20,0))</f>
        <v/>
      </c>
      <c r="E29" s="14">
        <f>INDEX(Mapping!$C$30:$C$37,MATCH($B29,Mapping!$A$30:$A$37,0))</f>
        <v/>
      </c>
      <c r="F29" s="14">
        <f>INDEX(Mapping!$D$30:$D$37,MATCH($B29,Mapping!$A$30:$A$37,0))</f>
        <v/>
      </c>
      <c r="G29" s="14">
        <f>$B29&amp;"."&amp;IF(INDEX(Mapping!$E$30:$E$37,MATCH($B29,Mapping!$A$30:$A$37,0))="sub",INDEX(Mapping!$F$5:$F$20,MATCH($C29,Mapping!$A$5:$A$20,0)),"all")</f>
        <v/>
      </c>
      <c r="H29" s="14">
        <f>INDEX(Mapping!$E$5:$E$20,MATCH($C29,Mapping!$A$5:$A$20,0))</f>
        <v/>
      </c>
      <c r="I29" s="14">
        <f>INDEX(Mapping!$G$30:$G$37,MATCH($B29,Mapping!$A$30:$A$37,0))</f>
        <v/>
      </c>
      <c r="J29" s="14">
        <f>INDEX(Mapping!$H$30:$H$37,MATCH($B29,Mapping!$A$30:$A$37,0))</f>
        <v/>
      </c>
      <c r="K29" s="14">
        <f>INDEX(Mapping!$H$5:$H$20,MATCH($C29,Mapping!$A$5:$A$20,0))</f>
        <v/>
      </c>
      <c r="L29" s="14">
        <f>INDEX(Mapping!$E$45:$E$58,MATCH($G29,Mapping!$A$45:$A$58,0))</f>
        <v/>
      </c>
      <c r="M29" s="14">
        <f>INDEX(Mapping!$D$62:$D$65,MATCH(INDEX(Mapping!$G$5:$G$20,MATCH($C29,Mapping!$A$5:$A$20,0)),Mapping!$A$62:$A$65,0))</f>
        <v/>
      </c>
      <c r="N29" s="24">
        <f>INDEX(Elasticities!$F$4:$I$200,MATCH("inc|"&amp;$E29&amp;"|"&amp;$D29,Elasticities!$A$4:$A$200,0),MATCH(Settings!$C$6,Elasticities!$F$3:$I$3,0))</f>
        <v/>
      </c>
      <c r="O29" s="24">
        <f>INDEX(Elasticities!$F$4:$I$200,MATCH("usg|"&amp;$E29&amp;"|"&amp;$D29,Elasticities!$A$4:$A$200,0),MATCH(Settings!$C$6,Elasticities!$F$3:$I$3,0))</f>
        <v/>
      </c>
      <c r="P29" s="24">
        <f>INDEX(Elasticities!$F$4:$I$200,MATCH("eff|"&amp;$E29&amp;"|"&amp;$D29,Elasticities!$A$4:$A$200,0),MATCH(Settings!$C$6,Elasticities!$F$3:$I$3,0))</f>
        <v/>
      </c>
      <c r="Q29" s="13">
        <f>INDEX(Elasticities!$F$4:$I$200,MATCH("aei|"&amp;$F29&amp;"|"&amp;$D29,Elasticities!$A$4:$A$200,0),MATCH(Settings!$C$6,Elasticities!$F$3:$I$3,0))</f>
        <v/>
      </c>
      <c r="R29" s="14">
        <f>INDEX(Inputs_prices!$E$5:$E$16,MATCH($G29,Inputs_prices!$A$5:$A$16,0))</f>
        <v/>
      </c>
      <c r="S29" s="13">
        <f>INDEX(Inputs_prices!$Q$5:$Q$16,MATCH($G29,Inputs_prices!$A$5:$A$16,0))</f>
        <v/>
      </c>
      <c r="T29" s="16">
        <f>INDEX(EF_GHG!$E$4:$E$1000,MATCH(Settings!$C$4&amp;"|"&amp;$B29&amp;"|"&amp;$H29,EF_GHG!$A$4:$A$1000,0))</f>
        <v/>
      </c>
      <c r="U29" s="45">
        <f>INDEX(EnergyCons!$F$4:$F$5000,MATCH(Settings!$C$4&amp;"|"&amp;Settings!$C$7&amp;"|"&amp;$C29&amp;"|"&amp;$B29,EnergyCons!$A$4:$A$5000,0))</f>
        <v/>
      </c>
    </row>
    <row r="30">
      <c r="A30" s="14">
        <f>$B30&amp;"|"&amp;$C30</f>
        <v/>
      </c>
      <c r="B30" s="22" t="inlineStr">
        <is>
          <t>nga</t>
        </is>
      </c>
      <c r="C30" s="22" t="inlineStr">
        <is>
          <t>nav</t>
        </is>
      </c>
      <c r="D30" s="14">
        <f>INDEX(Mapping!$D$5:$D$20,MATCH($C30,Mapping!$A$5:$A$20,0))</f>
        <v/>
      </c>
      <c r="E30" s="14">
        <f>INDEX(Mapping!$C$30:$C$37,MATCH($B30,Mapping!$A$30:$A$37,0))</f>
        <v/>
      </c>
      <c r="F30" s="14">
        <f>INDEX(Mapping!$D$30:$D$37,MATCH($B30,Mapping!$A$30:$A$37,0))</f>
        <v/>
      </c>
      <c r="G30" s="14">
        <f>$B30&amp;"."&amp;IF(INDEX(Mapping!$E$30:$E$37,MATCH($B30,Mapping!$A$30:$A$37,0))="sub",INDEX(Mapping!$F$5:$F$20,MATCH($C30,Mapping!$A$5:$A$20,0)),"all")</f>
        <v/>
      </c>
      <c r="H30" s="14">
        <f>INDEX(Mapping!$E$5:$E$20,MATCH($C30,Mapping!$A$5:$A$20,0))</f>
        <v/>
      </c>
      <c r="I30" s="14">
        <f>INDEX(Mapping!$G$30:$G$37,MATCH($B30,Mapping!$A$30:$A$37,0))</f>
        <v/>
      </c>
      <c r="J30" s="14">
        <f>INDEX(Mapping!$H$30:$H$37,MATCH($B30,Mapping!$A$30:$A$37,0))</f>
        <v/>
      </c>
      <c r="K30" s="14">
        <f>INDEX(Mapping!$H$5:$H$20,MATCH($C30,Mapping!$A$5:$A$20,0))</f>
        <v/>
      </c>
      <c r="L30" s="14">
        <f>INDEX(Mapping!$E$45:$E$58,MATCH($G30,Mapping!$A$45:$A$58,0))</f>
        <v/>
      </c>
      <c r="M30" s="14">
        <f>INDEX(Mapping!$D$62:$D$65,MATCH(INDEX(Mapping!$G$5:$G$20,MATCH($C30,Mapping!$A$5:$A$20,0)),Mapping!$A$62:$A$65,0))</f>
        <v/>
      </c>
      <c r="N30" s="24">
        <f>INDEX(Elasticities!$F$4:$I$200,MATCH("inc|"&amp;$E30&amp;"|"&amp;$D30,Elasticities!$A$4:$A$200,0),MATCH(Settings!$C$6,Elasticities!$F$3:$I$3,0))</f>
        <v/>
      </c>
      <c r="O30" s="24">
        <f>INDEX(Elasticities!$F$4:$I$200,MATCH("usg|"&amp;$E30&amp;"|"&amp;$D30,Elasticities!$A$4:$A$200,0),MATCH(Settings!$C$6,Elasticities!$F$3:$I$3,0))</f>
        <v/>
      </c>
      <c r="P30" s="24">
        <f>INDEX(Elasticities!$F$4:$I$200,MATCH("eff|"&amp;$E30&amp;"|"&amp;$D30,Elasticities!$A$4:$A$200,0),MATCH(Settings!$C$6,Elasticities!$F$3:$I$3,0))</f>
        <v/>
      </c>
      <c r="Q30" s="13">
        <f>INDEX(Elasticities!$F$4:$I$200,MATCH("aei|"&amp;$F30&amp;"|"&amp;$D30,Elasticities!$A$4:$A$200,0),MATCH(Settings!$C$6,Elasticities!$F$3:$I$3,0))</f>
        <v/>
      </c>
      <c r="R30" s="14">
        <f>INDEX(Inputs_prices!$E$5:$E$16,MATCH($G30,Inputs_prices!$A$5:$A$16,0))</f>
        <v/>
      </c>
      <c r="S30" s="13">
        <f>INDEX(Inputs_prices!$Q$5:$Q$16,MATCH($G30,Inputs_prices!$A$5:$A$16,0))</f>
        <v/>
      </c>
      <c r="T30" s="16">
        <f>INDEX(EF_GHG!$E$4:$E$1000,MATCH(Settings!$C$4&amp;"|"&amp;$B30&amp;"|"&amp;$H30,EF_GHG!$A$4:$A$1000,0))</f>
        <v/>
      </c>
      <c r="U30" s="45">
        <f>INDEX(EnergyCons!$F$4:$F$5000,MATCH(Settings!$C$4&amp;"|"&amp;Settings!$C$7&amp;"|"&amp;$C30&amp;"|"&amp;$B30,EnergyCons!$A$4:$A$5000,0))</f>
        <v/>
      </c>
    </row>
    <row r="31">
      <c r="A31" s="14">
        <f>$B31&amp;"|"&amp;$C31</f>
        <v/>
      </c>
      <c r="B31" s="22" t="inlineStr">
        <is>
          <t>gso</t>
        </is>
      </c>
      <c r="C31" s="22" t="inlineStr">
        <is>
          <t>nav</t>
        </is>
      </c>
      <c r="D31" s="14">
        <f>INDEX(Mapping!$D$5:$D$20,MATCH($C31,Mapping!$A$5:$A$20,0))</f>
        <v/>
      </c>
      <c r="E31" s="14">
        <f>INDEX(Mapping!$C$30:$C$37,MATCH($B31,Mapping!$A$30:$A$37,0))</f>
        <v/>
      </c>
      <c r="F31" s="14">
        <f>INDEX(Mapping!$D$30:$D$37,MATCH($B31,Mapping!$A$30:$A$37,0))</f>
        <v/>
      </c>
      <c r="G31" s="14">
        <f>$B31&amp;"."&amp;IF(INDEX(Mapping!$E$30:$E$37,MATCH($B31,Mapping!$A$30:$A$37,0))="sub",INDEX(Mapping!$F$5:$F$20,MATCH($C31,Mapping!$A$5:$A$20,0)),"all")</f>
        <v/>
      </c>
      <c r="H31" s="14">
        <f>INDEX(Mapping!$E$5:$E$20,MATCH($C31,Mapping!$A$5:$A$20,0))</f>
        <v/>
      </c>
      <c r="I31" s="14">
        <f>INDEX(Mapping!$G$30:$G$37,MATCH($B31,Mapping!$A$30:$A$37,0))</f>
        <v/>
      </c>
      <c r="J31" s="14">
        <f>INDEX(Mapping!$H$30:$H$37,MATCH($B31,Mapping!$A$30:$A$37,0))</f>
        <v/>
      </c>
      <c r="K31" s="14">
        <f>INDEX(Mapping!$H$5:$H$20,MATCH($C31,Mapping!$A$5:$A$20,0))</f>
        <v/>
      </c>
      <c r="L31" s="14">
        <f>INDEX(Mapping!$E$45:$E$58,MATCH($G31,Mapping!$A$45:$A$58,0))</f>
        <v/>
      </c>
      <c r="M31" s="14">
        <f>INDEX(Mapping!$D$62:$D$65,MATCH(INDEX(Mapping!$G$5:$G$20,MATCH($C31,Mapping!$A$5:$A$20,0)),Mapping!$A$62:$A$65,0))</f>
        <v/>
      </c>
      <c r="N31" s="24">
        <f>INDEX(Elasticities!$F$4:$I$200,MATCH("inc|"&amp;$E31&amp;"|"&amp;$D31,Elasticities!$A$4:$A$200,0),MATCH(Settings!$C$6,Elasticities!$F$3:$I$3,0))</f>
        <v/>
      </c>
      <c r="O31" s="24">
        <f>INDEX(Elasticities!$F$4:$I$200,MATCH("usg|"&amp;$E31&amp;"|"&amp;$D31,Elasticities!$A$4:$A$200,0),MATCH(Settings!$C$6,Elasticities!$F$3:$I$3,0))</f>
        <v/>
      </c>
      <c r="P31" s="24">
        <f>INDEX(Elasticities!$F$4:$I$200,MATCH("eff|"&amp;$E31&amp;"|"&amp;$D31,Elasticities!$A$4:$A$200,0),MATCH(Settings!$C$6,Elasticities!$F$3:$I$3,0))</f>
        <v/>
      </c>
      <c r="Q31" s="13">
        <f>INDEX(Elasticities!$F$4:$I$200,MATCH("aei|"&amp;$F31&amp;"|"&amp;$D31,Elasticities!$A$4:$A$200,0),MATCH(Settings!$C$6,Elasticities!$F$3:$I$3,0))</f>
        <v/>
      </c>
      <c r="R31" s="14">
        <f>INDEX(Inputs_prices!$E$5:$E$16,MATCH($G31,Inputs_prices!$A$5:$A$16,0))</f>
        <v/>
      </c>
      <c r="S31" s="13">
        <f>INDEX(Inputs_prices!$Q$5:$Q$16,MATCH($G31,Inputs_prices!$A$5:$A$16,0))</f>
        <v/>
      </c>
      <c r="T31" s="16">
        <f>INDEX(EF_GHG!$E$4:$E$1000,MATCH(Settings!$C$4&amp;"|"&amp;$B31&amp;"|"&amp;$H31,EF_GHG!$A$4:$A$1000,0))</f>
        <v/>
      </c>
      <c r="U31" s="45">
        <f>INDEX(EnergyCons!$F$4:$F$5000,MATCH(Settings!$C$4&amp;"|"&amp;Settings!$C$7&amp;"|"&amp;$C31&amp;"|"&amp;$B31,EnergyCons!$A$4:$A$5000,0))</f>
        <v/>
      </c>
    </row>
    <row r="32">
      <c r="A32" s="14">
        <f>$B32&amp;"|"&amp;$C32</f>
        <v/>
      </c>
      <c r="B32" s="22" t="inlineStr">
        <is>
          <t>die</t>
        </is>
      </c>
      <c r="C32" s="22" t="inlineStr">
        <is>
          <t>nav</t>
        </is>
      </c>
      <c r="D32" s="14">
        <f>INDEX(Mapping!$D$5:$D$20,MATCH($C32,Mapping!$A$5:$A$20,0))</f>
        <v/>
      </c>
      <c r="E32" s="14">
        <f>INDEX(Mapping!$C$30:$C$37,MATCH($B32,Mapping!$A$30:$A$37,0))</f>
        <v/>
      </c>
      <c r="F32" s="14">
        <f>INDEX(Mapping!$D$30:$D$37,MATCH($B32,Mapping!$A$30:$A$37,0))</f>
        <v/>
      </c>
      <c r="G32" s="14">
        <f>$B32&amp;"."&amp;IF(INDEX(Mapping!$E$30:$E$37,MATCH($B32,Mapping!$A$30:$A$37,0))="sub",INDEX(Mapping!$F$5:$F$20,MATCH($C32,Mapping!$A$5:$A$20,0)),"all")</f>
        <v/>
      </c>
      <c r="H32" s="14">
        <f>INDEX(Mapping!$E$5:$E$20,MATCH($C32,Mapping!$A$5:$A$20,0))</f>
        <v/>
      </c>
      <c r="I32" s="14">
        <f>INDEX(Mapping!$G$30:$G$37,MATCH($B32,Mapping!$A$30:$A$37,0))</f>
        <v/>
      </c>
      <c r="J32" s="14">
        <f>INDEX(Mapping!$H$30:$H$37,MATCH($B32,Mapping!$A$30:$A$37,0))</f>
        <v/>
      </c>
      <c r="K32" s="14">
        <f>INDEX(Mapping!$H$5:$H$20,MATCH($C32,Mapping!$A$5:$A$20,0))</f>
        <v/>
      </c>
      <c r="L32" s="14">
        <f>INDEX(Mapping!$E$45:$E$58,MATCH($G32,Mapping!$A$45:$A$58,0))</f>
        <v/>
      </c>
      <c r="M32" s="14">
        <f>INDEX(Mapping!$D$62:$D$65,MATCH(INDEX(Mapping!$G$5:$G$20,MATCH($C32,Mapping!$A$5:$A$20,0)),Mapping!$A$62:$A$65,0))</f>
        <v/>
      </c>
      <c r="N32" s="24">
        <f>INDEX(Elasticities!$F$4:$I$200,MATCH("inc|"&amp;$E32&amp;"|"&amp;$D32,Elasticities!$A$4:$A$200,0),MATCH(Settings!$C$6,Elasticities!$F$3:$I$3,0))</f>
        <v/>
      </c>
      <c r="O32" s="24">
        <f>INDEX(Elasticities!$F$4:$I$200,MATCH("usg|"&amp;$E32&amp;"|"&amp;$D32,Elasticities!$A$4:$A$200,0),MATCH(Settings!$C$6,Elasticities!$F$3:$I$3,0))</f>
        <v/>
      </c>
      <c r="P32" s="24">
        <f>INDEX(Elasticities!$F$4:$I$200,MATCH("eff|"&amp;$E32&amp;"|"&amp;$D32,Elasticities!$A$4:$A$200,0),MATCH(Settings!$C$6,Elasticities!$F$3:$I$3,0))</f>
        <v/>
      </c>
      <c r="Q32" s="13">
        <f>INDEX(Elasticities!$F$4:$I$200,MATCH("aei|"&amp;$F32&amp;"|"&amp;$D32,Elasticities!$A$4:$A$200,0),MATCH(Settings!$C$6,Elasticities!$F$3:$I$3,0))</f>
        <v/>
      </c>
      <c r="R32" s="14">
        <f>INDEX(Inputs_prices!$E$5:$E$16,MATCH($G32,Inputs_prices!$A$5:$A$16,0))</f>
        <v/>
      </c>
      <c r="S32" s="13">
        <f>INDEX(Inputs_prices!$Q$5:$Q$16,MATCH($G32,Inputs_prices!$A$5:$A$16,0))</f>
        <v/>
      </c>
      <c r="T32" s="16">
        <f>INDEX(EF_GHG!$E$4:$E$1000,MATCH(Settings!$C$4&amp;"|"&amp;$B32&amp;"|"&amp;$H32,EF_GHG!$A$4:$A$1000,0))</f>
        <v/>
      </c>
      <c r="U32" s="45">
        <f>INDEX(EnergyCons!$F$4:$F$5000,MATCH(Settings!$C$4&amp;"|"&amp;Settings!$C$7&amp;"|"&amp;$C32&amp;"|"&amp;$B32,EnergyCons!$A$4:$A$5000,0))</f>
        <v/>
      </c>
    </row>
    <row r="33">
      <c r="A33" s="14">
        <f>$B33&amp;"|"&amp;$C33</f>
        <v/>
      </c>
      <c r="B33" s="22" t="inlineStr">
        <is>
          <t>lpg</t>
        </is>
      </c>
      <c r="C33" s="22" t="inlineStr">
        <is>
          <t>nav</t>
        </is>
      </c>
      <c r="D33" s="14">
        <f>INDEX(Mapping!$D$5:$D$20,MATCH($C33,Mapping!$A$5:$A$20,0))</f>
        <v/>
      </c>
      <c r="E33" s="14">
        <f>INDEX(Mapping!$C$30:$C$37,MATCH($B33,Mapping!$A$30:$A$37,0))</f>
        <v/>
      </c>
      <c r="F33" s="14">
        <f>INDEX(Mapping!$D$30:$D$37,MATCH($B33,Mapping!$A$30:$A$37,0))</f>
        <v/>
      </c>
      <c r="G33" s="14">
        <f>$B33&amp;"."&amp;IF(INDEX(Mapping!$E$30:$E$37,MATCH($B33,Mapping!$A$30:$A$37,0))="sub",INDEX(Mapping!$F$5:$F$20,MATCH($C33,Mapping!$A$5:$A$20,0)),"all")</f>
        <v/>
      </c>
      <c r="H33" s="14">
        <f>INDEX(Mapping!$E$5:$E$20,MATCH($C33,Mapping!$A$5:$A$20,0))</f>
        <v/>
      </c>
      <c r="I33" s="14">
        <f>INDEX(Mapping!$G$30:$G$37,MATCH($B33,Mapping!$A$30:$A$37,0))</f>
        <v/>
      </c>
      <c r="J33" s="14">
        <f>INDEX(Mapping!$H$30:$H$37,MATCH($B33,Mapping!$A$30:$A$37,0))</f>
        <v/>
      </c>
      <c r="K33" s="14">
        <f>INDEX(Mapping!$H$5:$H$20,MATCH($C33,Mapping!$A$5:$A$20,0))</f>
        <v/>
      </c>
      <c r="L33" s="14">
        <f>INDEX(Mapping!$E$45:$E$58,MATCH($G33,Mapping!$A$45:$A$58,0))</f>
        <v/>
      </c>
      <c r="M33" s="14">
        <f>INDEX(Mapping!$D$62:$D$65,MATCH(INDEX(Mapping!$G$5:$G$20,MATCH($C33,Mapping!$A$5:$A$20,0)),Mapping!$A$62:$A$65,0))</f>
        <v/>
      </c>
      <c r="N33" s="24">
        <f>INDEX(Elasticities!$F$4:$I$200,MATCH("inc|"&amp;$E33&amp;"|"&amp;$D33,Elasticities!$A$4:$A$200,0),MATCH(Settings!$C$6,Elasticities!$F$3:$I$3,0))</f>
        <v/>
      </c>
      <c r="O33" s="24">
        <f>INDEX(Elasticities!$F$4:$I$200,MATCH("usg|"&amp;$E33&amp;"|"&amp;$D33,Elasticities!$A$4:$A$200,0),MATCH(Settings!$C$6,Elasticities!$F$3:$I$3,0))</f>
        <v/>
      </c>
      <c r="P33" s="24">
        <f>INDEX(Elasticities!$F$4:$I$200,MATCH("eff|"&amp;$E33&amp;"|"&amp;$D33,Elasticities!$A$4:$A$200,0),MATCH(Settings!$C$6,Elasticities!$F$3:$I$3,0))</f>
        <v/>
      </c>
      <c r="Q33" s="13">
        <f>INDEX(Elasticities!$F$4:$I$200,MATCH("aei|"&amp;$F33&amp;"|"&amp;$D33,Elasticities!$A$4:$A$200,0),MATCH(Settings!$C$6,Elasticities!$F$3:$I$3,0))</f>
        <v/>
      </c>
      <c r="R33" s="14">
        <f>INDEX(Inputs_prices!$E$5:$E$16,MATCH($G33,Inputs_prices!$A$5:$A$16,0))</f>
        <v/>
      </c>
      <c r="S33" s="13">
        <f>INDEX(Inputs_prices!$Q$5:$Q$16,MATCH($G33,Inputs_prices!$A$5:$A$16,0))</f>
        <v/>
      </c>
      <c r="T33" s="16">
        <f>INDEX(EF_GHG!$E$4:$E$1000,MATCH(Settings!$C$4&amp;"|"&amp;$B33&amp;"|"&amp;$H33,EF_GHG!$A$4:$A$1000,0))</f>
        <v/>
      </c>
      <c r="U33" s="45">
        <f>INDEX(EnergyCons!$F$4:$F$5000,MATCH(Settings!$C$4&amp;"|"&amp;Settings!$C$7&amp;"|"&amp;$C33&amp;"|"&amp;$B33,EnergyCons!$A$4:$A$5000,0))</f>
        <v/>
      </c>
    </row>
    <row r="34">
      <c r="A34" s="14">
        <f>$B34&amp;"|"&amp;$C34</f>
        <v/>
      </c>
      <c r="B34" s="22" t="inlineStr">
        <is>
          <t>ker</t>
        </is>
      </c>
      <c r="C34" s="22" t="inlineStr">
        <is>
          <t>nav</t>
        </is>
      </c>
      <c r="D34" s="14">
        <f>INDEX(Mapping!$D$5:$D$20,MATCH($C34,Mapping!$A$5:$A$20,0))</f>
        <v/>
      </c>
      <c r="E34" s="14">
        <f>INDEX(Mapping!$C$30:$C$37,MATCH($B34,Mapping!$A$30:$A$37,0))</f>
        <v/>
      </c>
      <c r="F34" s="14">
        <f>INDEX(Mapping!$D$30:$D$37,MATCH($B34,Mapping!$A$30:$A$37,0))</f>
        <v/>
      </c>
      <c r="G34" s="14">
        <f>$B34&amp;"."&amp;IF(INDEX(Mapping!$E$30:$E$37,MATCH($B34,Mapping!$A$30:$A$37,0))="sub",INDEX(Mapping!$F$5:$F$20,MATCH($C34,Mapping!$A$5:$A$20,0)),"all")</f>
        <v/>
      </c>
      <c r="H34" s="14">
        <f>INDEX(Mapping!$E$5:$E$20,MATCH($C34,Mapping!$A$5:$A$20,0))</f>
        <v/>
      </c>
      <c r="I34" s="14">
        <f>INDEX(Mapping!$G$30:$G$37,MATCH($B34,Mapping!$A$30:$A$37,0))</f>
        <v/>
      </c>
      <c r="J34" s="14">
        <f>INDEX(Mapping!$H$30:$H$37,MATCH($B34,Mapping!$A$30:$A$37,0))</f>
        <v/>
      </c>
      <c r="K34" s="14">
        <f>INDEX(Mapping!$H$5:$H$20,MATCH($C34,Mapping!$A$5:$A$20,0))</f>
        <v/>
      </c>
      <c r="L34" s="14">
        <f>INDEX(Mapping!$E$45:$E$58,MATCH($G34,Mapping!$A$45:$A$58,0))</f>
        <v/>
      </c>
      <c r="M34" s="14">
        <f>INDEX(Mapping!$D$62:$D$65,MATCH(INDEX(Mapping!$G$5:$G$20,MATCH($C34,Mapping!$A$5:$A$20,0)),Mapping!$A$62:$A$65,0))</f>
        <v/>
      </c>
      <c r="N34" s="24">
        <f>INDEX(Elasticities!$F$4:$I$200,MATCH("inc|"&amp;$E34&amp;"|"&amp;$D34,Elasticities!$A$4:$A$200,0),MATCH(Settings!$C$6,Elasticities!$F$3:$I$3,0))</f>
        <v/>
      </c>
      <c r="O34" s="24">
        <f>INDEX(Elasticities!$F$4:$I$200,MATCH("usg|"&amp;$E34&amp;"|"&amp;$D34,Elasticities!$A$4:$A$200,0),MATCH(Settings!$C$6,Elasticities!$F$3:$I$3,0))</f>
        <v/>
      </c>
      <c r="P34" s="24">
        <f>INDEX(Elasticities!$F$4:$I$200,MATCH("eff|"&amp;$E34&amp;"|"&amp;$D34,Elasticities!$A$4:$A$200,0),MATCH(Settings!$C$6,Elasticities!$F$3:$I$3,0))</f>
        <v/>
      </c>
      <c r="Q34" s="13">
        <f>INDEX(Elasticities!$F$4:$I$200,MATCH("aei|"&amp;$F34&amp;"|"&amp;$D34,Elasticities!$A$4:$A$200,0),MATCH(Settings!$C$6,Elasticities!$F$3:$I$3,0))</f>
        <v/>
      </c>
      <c r="R34" s="14">
        <f>INDEX(Inputs_prices!$E$5:$E$16,MATCH($G34,Inputs_prices!$A$5:$A$16,0))</f>
        <v/>
      </c>
      <c r="S34" s="13">
        <f>INDEX(Inputs_prices!$Q$5:$Q$16,MATCH($G34,Inputs_prices!$A$5:$A$16,0))</f>
        <v/>
      </c>
      <c r="T34" s="16">
        <f>INDEX(EF_GHG!$E$4:$E$1000,MATCH(Settings!$C$4&amp;"|"&amp;$B34&amp;"|"&amp;$H34,EF_GHG!$A$4:$A$1000,0))</f>
        <v/>
      </c>
      <c r="U34" s="45">
        <f>INDEX(EnergyCons!$F$4:$F$5000,MATCH(Settings!$C$4&amp;"|"&amp;Settings!$C$7&amp;"|"&amp;$C34&amp;"|"&amp;$B34,EnergyCons!$A$4:$A$5000,0))</f>
        <v/>
      </c>
    </row>
    <row r="35">
      <c r="A35" s="14">
        <f>$B35&amp;"|"&amp;$C35</f>
        <v/>
      </c>
      <c r="B35" s="22" t="inlineStr">
        <is>
          <t>oop</t>
        </is>
      </c>
      <c r="C35" s="22" t="inlineStr">
        <is>
          <t>nav</t>
        </is>
      </c>
      <c r="D35" s="14">
        <f>INDEX(Mapping!$D$5:$D$20,MATCH($C35,Mapping!$A$5:$A$20,0))</f>
        <v/>
      </c>
      <c r="E35" s="14">
        <f>INDEX(Mapping!$C$30:$C$37,MATCH($B35,Mapping!$A$30:$A$37,0))</f>
        <v/>
      </c>
      <c r="F35" s="14">
        <f>INDEX(Mapping!$D$30:$D$37,MATCH($B35,Mapping!$A$30:$A$37,0))</f>
        <v/>
      </c>
      <c r="G35" s="14">
        <f>$B35&amp;"."&amp;IF(INDEX(Mapping!$E$30:$E$37,MATCH($B35,Mapping!$A$30:$A$37,0))="sub",INDEX(Mapping!$F$5:$F$20,MATCH($C35,Mapping!$A$5:$A$20,0)),"all")</f>
        <v/>
      </c>
      <c r="H35" s="14">
        <f>INDEX(Mapping!$E$5:$E$20,MATCH($C35,Mapping!$A$5:$A$20,0))</f>
        <v/>
      </c>
      <c r="I35" s="14">
        <f>INDEX(Mapping!$G$30:$G$37,MATCH($B35,Mapping!$A$30:$A$37,0))</f>
        <v/>
      </c>
      <c r="J35" s="14">
        <f>INDEX(Mapping!$H$30:$H$37,MATCH($B35,Mapping!$A$30:$A$37,0))</f>
        <v/>
      </c>
      <c r="K35" s="14">
        <f>INDEX(Mapping!$H$5:$H$20,MATCH($C35,Mapping!$A$5:$A$20,0))</f>
        <v/>
      </c>
      <c r="L35" s="14">
        <f>INDEX(Mapping!$E$45:$E$58,MATCH($G35,Mapping!$A$45:$A$58,0))</f>
        <v/>
      </c>
      <c r="M35" s="14">
        <f>INDEX(Mapping!$D$62:$D$65,MATCH(INDEX(Mapping!$G$5:$G$20,MATCH($C35,Mapping!$A$5:$A$20,0)),Mapping!$A$62:$A$65,0))</f>
        <v/>
      </c>
      <c r="N35" s="24">
        <f>INDEX(Elasticities!$F$4:$I$200,MATCH("inc|"&amp;$E35&amp;"|"&amp;$D35,Elasticities!$A$4:$A$200,0),MATCH(Settings!$C$6,Elasticities!$F$3:$I$3,0))</f>
        <v/>
      </c>
      <c r="O35" s="24">
        <f>INDEX(Elasticities!$F$4:$I$200,MATCH("usg|"&amp;$E35&amp;"|"&amp;$D35,Elasticities!$A$4:$A$200,0),MATCH(Settings!$C$6,Elasticities!$F$3:$I$3,0))</f>
        <v/>
      </c>
      <c r="P35" s="24">
        <f>INDEX(Elasticities!$F$4:$I$200,MATCH("eff|"&amp;$E35&amp;"|"&amp;$D35,Elasticities!$A$4:$A$200,0),MATCH(Settings!$C$6,Elasticities!$F$3:$I$3,0))</f>
        <v/>
      </c>
      <c r="Q35" s="13">
        <f>INDEX(Elasticities!$F$4:$I$200,MATCH("aei|"&amp;$F35&amp;"|"&amp;$D35,Elasticities!$A$4:$A$200,0),MATCH(Settings!$C$6,Elasticities!$F$3:$I$3,0))</f>
        <v/>
      </c>
      <c r="R35" s="14">
        <f>INDEX(Inputs_prices!$E$5:$E$16,MATCH($G35,Inputs_prices!$A$5:$A$16,0))</f>
        <v/>
      </c>
      <c r="S35" s="13">
        <f>INDEX(Inputs_prices!$Q$5:$Q$16,MATCH($G35,Inputs_prices!$A$5:$A$16,0))</f>
        <v/>
      </c>
      <c r="T35" s="16">
        <f>INDEX(EF_GHG!$E$4:$E$1000,MATCH(Settings!$C$4&amp;"|"&amp;$B35&amp;"|"&amp;$H35,EF_GHG!$A$4:$A$1000,0))</f>
        <v/>
      </c>
      <c r="U35" s="45">
        <f>INDEX(EnergyCons!$F$4:$F$5000,MATCH(Settings!$C$4&amp;"|"&amp;Settings!$C$7&amp;"|"&amp;$C35&amp;"|"&amp;$B35,EnergyCons!$A$4:$A$5000,0))</f>
        <v/>
      </c>
    </row>
    <row r="36">
      <c r="A36" s="14">
        <f>$B36&amp;"|"&amp;$C36</f>
        <v/>
      </c>
      <c r="B36" s="22" t="inlineStr">
        <is>
          <t>bio</t>
        </is>
      </c>
      <c r="C36" s="22" t="inlineStr">
        <is>
          <t>nav</t>
        </is>
      </c>
      <c r="D36" s="14">
        <f>INDEX(Mapping!$D$5:$D$20,MATCH($C36,Mapping!$A$5:$A$20,0))</f>
        <v/>
      </c>
      <c r="E36" s="14">
        <f>INDEX(Mapping!$C$30:$C$37,MATCH($B36,Mapping!$A$30:$A$37,0))</f>
        <v/>
      </c>
      <c r="F36" s="14">
        <f>INDEX(Mapping!$D$30:$D$37,MATCH($B36,Mapping!$A$30:$A$37,0))</f>
        <v/>
      </c>
      <c r="G36" s="14">
        <f>$B36&amp;"."&amp;IF(INDEX(Mapping!$E$30:$E$37,MATCH($B36,Mapping!$A$30:$A$37,0))="sub",INDEX(Mapping!$F$5:$F$20,MATCH($C36,Mapping!$A$5:$A$20,0)),"all")</f>
        <v/>
      </c>
      <c r="H36" s="14">
        <f>INDEX(Mapping!$E$5:$E$20,MATCH($C36,Mapping!$A$5:$A$20,0))</f>
        <v/>
      </c>
      <c r="I36" s="14">
        <f>INDEX(Mapping!$G$30:$G$37,MATCH($B36,Mapping!$A$30:$A$37,0))</f>
        <v/>
      </c>
      <c r="J36" s="14">
        <f>INDEX(Mapping!$H$30:$H$37,MATCH($B36,Mapping!$A$30:$A$37,0))</f>
        <v/>
      </c>
      <c r="K36" s="14">
        <f>INDEX(Mapping!$H$5:$H$20,MATCH($C36,Mapping!$A$5:$A$20,0))</f>
        <v/>
      </c>
      <c r="L36" s="14">
        <f>INDEX(Mapping!$E$45:$E$58,MATCH($G36,Mapping!$A$45:$A$58,0))</f>
        <v/>
      </c>
      <c r="M36" s="14">
        <f>INDEX(Mapping!$D$62:$D$65,MATCH(INDEX(Mapping!$G$5:$G$20,MATCH($C36,Mapping!$A$5:$A$20,0)),Mapping!$A$62:$A$65,0))</f>
        <v/>
      </c>
      <c r="N36" s="24">
        <f>INDEX(Elasticities!$F$4:$I$200,MATCH("inc|"&amp;$E36&amp;"|"&amp;$D36,Elasticities!$A$4:$A$200,0),MATCH(Settings!$C$6,Elasticities!$F$3:$I$3,0))</f>
        <v/>
      </c>
      <c r="O36" s="24">
        <f>INDEX(Elasticities!$F$4:$I$200,MATCH("usg|"&amp;$E36&amp;"|"&amp;$D36,Elasticities!$A$4:$A$200,0),MATCH(Settings!$C$6,Elasticities!$F$3:$I$3,0))</f>
        <v/>
      </c>
      <c r="P36" s="24">
        <f>INDEX(Elasticities!$F$4:$I$200,MATCH("eff|"&amp;$E36&amp;"|"&amp;$D36,Elasticities!$A$4:$A$200,0),MATCH(Settings!$C$6,Elasticities!$F$3:$I$3,0))</f>
        <v/>
      </c>
      <c r="Q36" s="13">
        <f>INDEX(Elasticities!$F$4:$I$200,MATCH("aei|"&amp;$F36&amp;"|"&amp;$D36,Elasticities!$A$4:$A$200,0),MATCH(Settings!$C$6,Elasticities!$F$3:$I$3,0))</f>
        <v/>
      </c>
      <c r="R36" s="14">
        <f>INDEX(Inputs_prices!$E$5:$E$16,MATCH($G36,Inputs_prices!$A$5:$A$16,0))</f>
        <v/>
      </c>
      <c r="S36" s="13">
        <f>INDEX(Inputs_prices!$Q$5:$Q$16,MATCH($G36,Inputs_prices!$A$5:$A$16,0))</f>
        <v/>
      </c>
      <c r="T36" s="16">
        <f>INDEX(EF_GHG!$E$4:$E$1000,MATCH(Settings!$C$4&amp;"|"&amp;$B36&amp;"|"&amp;$H36,EF_GHG!$A$4:$A$1000,0))</f>
        <v/>
      </c>
      <c r="U36" s="45">
        <f>INDEX(EnergyCons!$F$4:$F$5000,MATCH(Settings!$C$4&amp;"|"&amp;Settings!$C$7&amp;"|"&amp;$C36&amp;"|"&amp;$B36,EnergyCons!$A$4:$A$5000,0))</f>
        <v/>
      </c>
    </row>
    <row r="37">
      <c r="A37" s="14">
        <f>$B37&amp;"|"&amp;$C37</f>
        <v/>
      </c>
      <c r="B37" s="22" t="inlineStr">
        <is>
          <t>coa</t>
        </is>
      </c>
      <c r="C37" s="22" t="inlineStr">
        <is>
          <t>res</t>
        </is>
      </c>
      <c r="D37" s="14">
        <f>INDEX(Mapping!$D$5:$D$20,MATCH($C37,Mapping!$A$5:$A$20,0))</f>
        <v/>
      </c>
      <c r="E37" s="14">
        <f>INDEX(Mapping!$C$30:$C$37,MATCH($B37,Mapping!$A$30:$A$37,0))</f>
        <v/>
      </c>
      <c r="F37" s="14">
        <f>INDEX(Mapping!$D$30:$D$37,MATCH($B37,Mapping!$A$30:$A$37,0))</f>
        <v/>
      </c>
      <c r="G37" s="14">
        <f>$B37&amp;"."&amp;IF(INDEX(Mapping!$E$30:$E$37,MATCH($B37,Mapping!$A$30:$A$37,0))="sub",INDEX(Mapping!$F$5:$F$20,MATCH($C37,Mapping!$A$5:$A$20,0)),"all")</f>
        <v/>
      </c>
      <c r="H37" s="14">
        <f>INDEX(Mapping!$E$5:$E$20,MATCH($C37,Mapping!$A$5:$A$20,0))</f>
        <v/>
      </c>
      <c r="I37" s="14">
        <f>INDEX(Mapping!$G$30:$G$37,MATCH($B37,Mapping!$A$30:$A$37,0))</f>
        <v/>
      </c>
      <c r="J37" s="14">
        <f>INDEX(Mapping!$H$30:$H$37,MATCH($B37,Mapping!$A$30:$A$37,0))</f>
        <v/>
      </c>
      <c r="K37" s="14">
        <f>INDEX(Mapping!$H$5:$H$20,MATCH($C37,Mapping!$A$5:$A$20,0))</f>
        <v/>
      </c>
      <c r="L37" s="14">
        <f>INDEX(Mapping!$E$45:$E$58,MATCH($G37,Mapping!$A$45:$A$58,0))</f>
        <v/>
      </c>
      <c r="M37" s="14">
        <f>INDEX(Mapping!$D$62:$D$65,MATCH(INDEX(Mapping!$G$5:$G$20,MATCH($C37,Mapping!$A$5:$A$20,0)),Mapping!$A$62:$A$65,0))</f>
        <v/>
      </c>
      <c r="N37" s="24">
        <f>INDEX(Elasticities!$F$4:$I$200,MATCH("inc|"&amp;$E37&amp;"|"&amp;$D37,Elasticities!$A$4:$A$200,0),MATCH(Settings!$C$6,Elasticities!$F$3:$I$3,0))</f>
        <v/>
      </c>
      <c r="O37" s="24">
        <f>INDEX(Elasticities!$F$4:$I$200,MATCH("usg|"&amp;$E37&amp;"|"&amp;$D37,Elasticities!$A$4:$A$200,0),MATCH(Settings!$C$6,Elasticities!$F$3:$I$3,0))</f>
        <v/>
      </c>
      <c r="P37" s="24">
        <f>INDEX(Elasticities!$F$4:$I$200,MATCH("eff|"&amp;$E37&amp;"|"&amp;$D37,Elasticities!$A$4:$A$200,0),MATCH(Settings!$C$6,Elasticities!$F$3:$I$3,0))</f>
        <v/>
      </c>
      <c r="Q37" s="13">
        <f>INDEX(Elasticities!$F$4:$I$200,MATCH("aei|"&amp;$F37&amp;"|"&amp;$D37,Elasticities!$A$4:$A$200,0),MATCH(Settings!$C$6,Elasticities!$F$3:$I$3,0))</f>
        <v/>
      </c>
      <c r="R37" s="14">
        <f>INDEX(Inputs_prices!$E$5:$E$16,MATCH($G37,Inputs_prices!$A$5:$A$16,0))</f>
        <v/>
      </c>
      <c r="S37" s="13">
        <f>INDEX(Inputs_prices!$Q$5:$Q$16,MATCH($G37,Inputs_prices!$A$5:$A$16,0))</f>
        <v/>
      </c>
      <c r="T37" s="16">
        <f>INDEX(EF_GHG!$E$4:$E$1000,MATCH(Settings!$C$4&amp;"|"&amp;$B37&amp;"|"&amp;$H37,EF_GHG!$A$4:$A$1000,0))</f>
        <v/>
      </c>
      <c r="U37" s="45">
        <f>INDEX(EnergyCons!$F$4:$F$5000,MATCH(Settings!$C$4&amp;"|"&amp;Settings!$C$7&amp;"|"&amp;$C37&amp;"|"&amp;$B37,EnergyCons!$A$4:$A$5000,0))</f>
        <v/>
      </c>
    </row>
    <row r="38">
      <c r="A38" s="14">
        <f>$B38&amp;"|"&amp;$C38</f>
        <v/>
      </c>
      <c r="B38" s="22" t="inlineStr">
        <is>
          <t>nga</t>
        </is>
      </c>
      <c r="C38" s="22" t="inlineStr">
        <is>
          <t>res</t>
        </is>
      </c>
      <c r="D38" s="14">
        <f>INDEX(Mapping!$D$5:$D$20,MATCH($C38,Mapping!$A$5:$A$20,0))</f>
        <v/>
      </c>
      <c r="E38" s="14">
        <f>INDEX(Mapping!$C$30:$C$37,MATCH($B38,Mapping!$A$30:$A$37,0))</f>
        <v/>
      </c>
      <c r="F38" s="14">
        <f>INDEX(Mapping!$D$30:$D$37,MATCH($B38,Mapping!$A$30:$A$37,0))</f>
        <v/>
      </c>
      <c r="G38" s="14">
        <f>$B38&amp;"."&amp;IF(INDEX(Mapping!$E$30:$E$37,MATCH($B38,Mapping!$A$30:$A$37,0))="sub",INDEX(Mapping!$F$5:$F$20,MATCH($C38,Mapping!$A$5:$A$20,0)),"all")</f>
        <v/>
      </c>
      <c r="H38" s="14">
        <f>INDEX(Mapping!$E$5:$E$20,MATCH($C38,Mapping!$A$5:$A$20,0))</f>
        <v/>
      </c>
      <c r="I38" s="14">
        <f>INDEX(Mapping!$G$30:$G$37,MATCH($B38,Mapping!$A$30:$A$37,0))</f>
        <v/>
      </c>
      <c r="J38" s="14">
        <f>INDEX(Mapping!$H$30:$H$37,MATCH($B38,Mapping!$A$30:$A$37,0))</f>
        <v/>
      </c>
      <c r="K38" s="14">
        <f>INDEX(Mapping!$H$5:$H$20,MATCH($C38,Mapping!$A$5:$A$20,0))</f>
        <v/>
      </c>
      <c r="L38" s="14">
        <f>INDEX(Mapping!$E$45:$E$58,MATCH($G38,Mapping!$A$45:$A$58,0))</f>
        <v/>
      </c>
      <c r="M38" s="14">
        <f>INDEX(Mapping!$D$62:$D$65,MATCH(INDEX(Mapping!$G$5:$G$20,MATCH($C38,Mapping!$A$5:$A$20,0)),Mapping!$A$62:$A$65,0))</f>
        <v/>
      </c>
      <c r="N38" s="24">
        <f>INDEX(Elasticities!$F$4:$I$200,MATCH("inc|"&amp;$E38&amp;"|"&amp;$D38,Elasticities!$A$4:$A$200,0),MATCH(Settings!$C$6,Elasticities!$F$3:$I$3,0))</f>
        <v/>
      </c>
      <c r="O38" s="24">
        <f>INDEX(Elasticities!$F$4:$I$200,MATCH("usg|"&amp;$E38&amp;"|"&amp;$D38,Elasticities!$A$4:$A$200,0),MATCH(Settings!$C$6,Elasticities!$F$3:$I$3,0))</f>
        <v/>
      </c>
      <c r="P38" s="24">
        <f>INDEX(Elasticities!$F$4:$I$200,MATCH("eff|"&amp;$E38&amp;"|"&amp;$D38,Elasticities!$A$4:$A$200,0),MATCH(Settings!$C$6,Elasticities!$F$3:$I$3,0))</f>
        <v/>
      </c>
      <c r="Q38" s="13">
        <f>INDEX(Elasticities!$F$4:$I$200,MATCH("aei|"&amp;$F38&amp;"|"&amp;$D38,Elasticities!$A$4:$A$200,0),MATCH(Settings!$C$6,Elasticities!$F$3:$I$3,0))</f>
        <v/>
      </c>
      <c r="R38" s="14">
        <f>INDEX(Inputs_prices!$E$5:$E$16,MATCH($G38,Inputs_prices!$A$5:$A$16,0))</f>
        <v/>
      </c>
      <c r="S38" s="13">
        <f>INDEX(Inputs_prices!$Q$5:$Q$16,MATCH($G38,Inputs_prices!$A$5:$A$16,0))</f>
        <v/>
      </c>
      <c r="T38" s="16">
        <f>INDEX(EF_GHG!$E$4:$E$1000,MATCH(Settings!$C$4&amp;"|"&amp;$B38&amp;"|"&amp;$H38,EF_GHG!$A$4:$A$1000,0))</f>
        <v/>
      </c>
      <c r="U38" s="45">
        <f>INDEX(EnergyCons!$F$4:$F$5000,MATCH(Settings!$C$4&amp;"|"&amp;Settings!$C$7&amp;"|"&amp;$C38&amp;"|"&amp;$B38,EnergyCons!$A$4:$A$5000,0))</f>
        <v/>
      </c>
    </row>
    <row r="39">
      <c r="A39" s="14">
        <f>$B39&amp;"|"&amp;$C39</f>
        <v/>
      </c>
      <c r="B39" s="22" t="inlineStr">
        <is>
          <t>gso</t>
        </is>
      </c>
      <c r="C39" s="22" t="inlineStr">
        <is>
          <t>res</t>
        </is>
      </c>
      <c r="D39" s="14">
        <f>INDEX(Mapping!$D$5:$D$20,MATCH($C39,Mapping!$A$5:$A$20,0))</f>
        <v/>
      </c>
      <c r="E39" s="14">
        <f>INDEX(Mapping!$C$30:$C$37,MATCH($B39,Mapping!$A$30:$A$37,0))</f>
        <v/>
      </c>
      <c r="F39" s="14">
        <f>INDEX(Mapping!$D$30:$D$37,MATCH($B39,Mapping!$A$30:$A$37,0))</f>
        <v/>
      </c>
      <c r="G39" s="14">
        <f>$B39&amp;"."&amp;IF(INDEX(Mapping!$E$30:$E$37,MATCH($B39,Mapping!$A$30:$A$37,0))="sub",INDEX(Mapping!$F$5:$F$20,MATCH($C39,Mapping!$A$5:$A$20,0)),"all")</f>
        <v/>
      </c>
      <c r="H39" s="14">
        <f>INDEX(Mapping!$E$5:$E$20,MATCH($C39,Mapping!$A$5:$A$20,0))</f>
        <v/>
      </c>
      <c r="I39" s="14">
        <f>INDEX(Mapping!$G$30:$G$37,MATCH($B39,Mapping!$A$30:$A$37,0))</f>
        <v/>
      </c>
      <c r="J39" s="14">
        <f>INDEX(Mapping!$H$30:$H$37,MATCH($B39,Mapping!$A$30:$A$37,0))</f>
        <v/>
      </c>
      <c r="K39" s="14">
        <f>INDEX(Mapping!$H$5:$H$20,MATCH($C39,Mapping!$A$5:$A$20,0))</f>
        <v/>
      </c>
      <c r="L39" s="14">
        <f>INDEX(Mapping!$E$45:$E$58,MATCH($G39,Mapping!$A$45:$A$58,0))</f>
        <v/>
      </c>
      <c r="M39" s="14">
        <f>INDEX(Mapping!$D$62:$D$65,MATCH(INDEX(Mapping!$G$5:$G$20,MATCH($C39,Mapping!$A$5:$A$20,0)),Mapping!$A$62:$A$65,0))</f>
        <v/>
      </c>
      <c r="N39" s="24">
        <f>INDEX(Elasticities!$F$4:$I$200,MATCH("inc|"&amp;$E39&amp;"|"&amp;$D39,Elasticities!$A$4:$A$200,0),MATCH(Settings!$C$6,Elasticities!$F$3:$I$3,0))</f>
        <v/>
      </c>
      <c r="O39" s="24">
        <f>INDEX(Elasticities!$F$4:$I$200,MATCH("usg|"&amp;$E39&amp;"|"&amp;$D39,Elasticities!$A$4:$A$200,0),MATCH(Settings!$C$6,Elasticities!$F$3:$I$3,0))</f>
        <v/>
      </c>
      <c r="P39" s="24">
        <f>INDEX(Elasticities!$F$4:$I$200,MATCH("eff|"&amp;$E39&amp;"|"&amp;$D39,Elasticities!$A$4:$A$200,0),MATCH(Settings!$C$6,Elasticities!$F$3:$I$3,0))</f>
        <v/>
      </c>
      <c r="Q39" s="13">
        <f>INDEX(Elasticities!$F$4:$I$200,MATCH("aei|"&amp;$F39&amp;"|"&amp;$D39,Elasticities!$A$4:$A$200,0),MATCH(Settings!$C$6,Elasticities!$F$3:$I$3,0))</f>
        <v/>
      </c>
      <c r="R39" s="14">
        <f>INDEX(Inputs_prices!$E$5:$E$16,MATCH($G39,Inputs_prices!$A$5:$A$16,0))</f>
        <v/>
      </c>
      <c r="S39" s="13">
        <f>INDEX(Inputs_prices!$Q$5:$Q$16,MATCH($G39,Inputs_prices!$A$5:$A$16,0))</f>
        <v/>
      </c>
      <c r="T39" s="16">
        <f>INDEX(EF_GHG!$E$4:$E$1000,MATCH(Settings!$C$4&amp;"|"&amp;$B39&amp;"|"&amp;$H39,EF_GHG!$A$4:$A$1000,0))</f>
        <v/>
      </c>
      <c r="U39" s="45">
        <f>INDEX(EnergyCons!$F$4:$F$5000,MATCH(Settings!$C$4&amp;"|"&amp;Settings!$C$7&amp;"|"&amp;$C39&amp;"|"&amp;$B39,EnergyCons!$A$4:$A$5000,0))</f>
        <v/>
      </c>
    </row>
    <row r="40">
      <c r="A40" s="14">
        <f>$B40&amp;"|"&amp;$C40</f>
        <v/>
      </c>
      <c r="B40" s="22" t="inlineStr">
        <is>
          <t>die</t>
        </is>
      </c>
      <c r="C40" s="22" t="inlineStr">
        <is>
          <t>res</t>
        </is>
      </c>
      <c r="D40" s="14">
        <f>INDEX(Mapping!$D$5:$D$20,MATCH($C40,Mapping!$A$5:$A$20,0))</f>
        <v/>
      </c>
      <c r="E40" s="14">
        <f>INDEX(Mapping!$C$30:$C$37,MATCH($B40,Mapping!$A$30:$A$37,0))</f>
        <v/>
      </c>
      <c r="F40" s="14">
        <f>INDEX(Mapping!$D$30:$D$37,MATCH($B40,Mapping!$A$30:$A$37,0))</f>
        <v/>
      </c>
      <c r="G40" s="14">
        <f>$B40&amp;"."&amp;IF(INDEX(Mapping!$E$30:$E$37,MATCH($B40,Mapping!$A$30:$A$37,0))="sub",INDEX(Mapping!$F$5:$F$20,MATCH($C40,Mapping!$A$5:$A$20,0)),"all")</f>
        <v/>
      </c>
      <c r="H40" s="14">
        <f>INDEX(Mapping!$E$5:$E$20,MATCH($C40,Mapping!$A$5:$A$20,0))</f>
        <v/>
      </c>
      <c r="I40" s="14">
        <f>INDEX(Mapping!$G$30:$G$37,MATCH($B40,Mapping!$A$30:$A$37,0))</f>
        <v/>
      </c>
      <c r="J40" s="14">
        <f>INDEX(Mapping!$H$30:$H$37,MATCH($B40,Mapping!$A$30:$A$37,0))</f>
        <v/>
      </c>
      <c r="K40" s="14">
        <f>INDEX(Mapping!$H$5:$H$20,MATCH($C40,Mapping!$A$5:$A$20,0))</f>
        <v/>
      </c>
      <c r="L40" s="14">
        <f>INDEX(Mapping!$E$45:$E$58,MATCH($G40,Mapping!$A$45:$A$58,0))</f>
        <v/>
      </c>
      <c r="M40" s="14">
        <f>INDEX(Mapping!$D$62:$D$65,MATCH(INDEX(Mapping!$G$5:$G$20,MATCH($C40,Mapping!$A$5:$A$20,0)),Mapping!$A$62:$A$65,0))</f>
        <v/>
      </c>
      <c r="N40" s="24">
        <f>INDEX(Elasticities!$F$4:$I$200,MATCH("inc|"&amp;$E40&amp;"|"&amp;$D40,Elasticities!$A$4:$A$200,0),MATCH(Settings!$C$6,Elasticities!$F$3:$I$3,0))</f>
        <v/>
      </c>
      <c r="O40" s="24">
        <f>INDEX(Elasticities!$F$4:$I$200,MATCH("usg|"&amp;$E40&amp;"|"&amp;$D40,Elasticities!$A$4:$A$200,0),MATCH(Settings!$C$6,Elasticities!$F$3:$I$3,0))</f>
        <v/>
      </c>
      <c r="P40" s="24">
        <f>INDEX(Elasticities!$F$4:$I$200,MATCH("eff|"&amp;$E40&amp;"|"&amp;$D40,Elasticities!$A$4:$A$200,0),MATCH(Settings!$C$6,Elasticities!$F$3:$I$3,0))</f>
        <v/>
      </c>
      <c r="Q40" s="13">
        <f>INDEX(Elasticities!$F$4:$I$200,MATCH("aei|"&amp;$F40&amp;"|"&amp;$D40,Elasticities!$A$4:$A$200,0),MATCH(Settings!$C$6,Elasticities!$F$3:$I$3,0))</f>
        <v/>
      </c>
      <c r="R40" s="14">
        <f>INDEX(Inputs_prices!$E$5:$E$16,MATCH($G40,Inputs_prices!$A$5:$A$16,0))</f>
        <v/>
      </c>
      <c r="S40" s="13">
        <f>INDEX(Inputs_prices!$Q$5:$Q$16,MATCH($G40,Inputs_prices!$A$5:$A$16,0))</f>
        <v/>
      </c>
      <c r="T40" s="16">
        <f>INDEX(EF_GHG!$E$4:$E$1000,MATCH(Settings!$C$4&amp;"|"&amp;$B40&amp;"|"&amp;$H40,EF_GHG!$A$4:$A$1000,0))</f>
        <v/>
      </c>
      <c r="U40" s="45">
        <f>INDEX(EnergyCons!$F$4:$F$5000,MATCH(Settings!$C$4&amp;"|"&amp;Settings!$C$7&amp;"|"&amp;$C40&amp;"|"&amp;$B40,EnergyCons!$A$4:$A$5000,0))</f>
        <v/>
      </c>
    </row>
    <row r="41">
      <c r="A41" s="14">
        <f>$B41&amp;"|"&amp;$C41</f>
        <v/>
      </c>
      <c r="B41" s="22" t="inlineStr">
        <is>
          <t>lpg</t>
        </is>
      </c>
      <c r="C41" s="22" t="inlineStr">
        <is>
          <t>res</t>
        </is>
      </c>
      <c r="D41" s="14">
        <f>INDEX(Mapping!$D$5:$D$20,MATCH($C41,Mapping!$A$5:$A$20,0))</f>
        <v/>
      </c>
      <c r="E41" s="14">
        <f>INDEX(Mapping!$C$30:$C$37,MATCH($B41,Mapping!$A$30:$A$37,0))</f>
        <v/>
      </c>
      <c r="F41" s="14">
        <f>INDEX(Mapping!$D$30:$D$37,MATCH($B41,Mapping!$A$30:$A$37,0))</f>
        <v/>
      </c>
      <c r="G41" s="14">
        <f>$B41&amp;"."&amp;IF(INDEX(Mapping!$E$30:$E$37,MATCH($B41,Mapping!$A$30:$A$37,0))="sub",INDEX(Mapping!$F$5:$F$20,MATCH($C41,Mapping!$A$5:$A$20,0)),"all")</f>
        <v/>
      </c>
      <c r="H41" s="14">
        <f>INDEX(Mapping!$E$5:$E$20,MATCH($C41,Mapping!$A$5:$A$20,0))</f>
        <v/>
      </c>
      <c r="I41" s="14">
        <f>INDEX(Mapping!$G$30:$G$37,MATCH($B41,Mapping!$A$30:$A$37,0))</f>
        <v/>
      </c>
      <c r="J41" s="14">
        <f>INDEX(Mapping!$H$30:$H$37,MATCH($B41,Mapping!$A$30:$A$37,0))</f>
        <v/>
      </c>
      <c r="K41" s="14">
        <f>INDEX(Mapping!$H$5:$H$20,MATCH($C41,Mapping!$A$5:$A$20,0))</f>
        <v/>
      </c>
      <c r="L41" s="14">
        <f>INDEX(Mapping!$E$45:$E$58,MATCH($G41,Mapping!$A$45:$A$58,0))</f>
        <v/>
      </c>
      <c r="M41" s="14">
        <f>INDEX(Mapping!$D$62:$D$65,MATCH(INDEX(Mapping!$G$5:$G$20,MATCH($C41,Mapping!$A$5:$A$20,0)),Mapping!$A$62:$A$65,0))</f>
        <v/>
      </c>
      <c r="N41" s="24">
        <f>INDEX(Elasticities!$F$4:$I$200,MATCH("inc|"&amp;$E41&amp;"|"&amp;$D41,Elasticities!$A$4:$A$200,0),MATCH(Settings!$C$6,Elasticities!$F$3:$I$3,0))</f>
        <v/>
      </c>
      <c r="O41" s="24">
        <f>INDEX(Elasticities!$F$4:$I$200,MATCH("usg|"&amp;$E41&amp;"|"&amp;$D41,Elasticities!$A$4:$A$200,0),MATCH(Settings!$C$6,Elasticities!$F$3:$I$3,0))</f>
        <v/>
      </c>
      <c r="P41" s="24">
        <f>INDEX(Elasticities!$F$4:$I$200,MATCH("eff|"&amp;$E41&amp;"|"&amp;$D41,Elasticities!$A$4:$A$200,0),MATCH(Settings!$C$6,Elasticities!$F$3:$I$3,0))</f>
        <v/>
      </c>
      <c r="Q41" s="13">
        <f>INDEX(Elasticities!$F$4:$I$200,MATCH("aei|"&amp;$F41&amp;"|"&amp;$D41,Elasticities!$A$4:$A$200,0),MATCH(Settings!$C$6,Elasticities!$F$3:$I$3,0))</f>
        <v/>
      </c>
      <c r="R41" s="14">
        <f>INDEX(Inputs_prices!$E$5:$E$16,MATCH($G41,Inputs_prices!$A$5:$A$16,0))</f>
        <v/>
      </c>
      <c r="S41" s="13">
        <f>INDEX(Inputs_prices!$Q$5:$Q$16,MATCH($G41,Inputs_prices!$A$5:$A$16,0))</f>
        <v/>
      </c>
      <c r="T41" s="16">
        <f>INDEX(EF_GHG!$E$4:$E$1000,MATCH(Settings!$C$4&amp;"|"&amp;$B41&amp;"|"&amp;$H41,EF_GHG!$A$4:$A$1000,0))</f>
        <v/>
      </c>
      <c r="U41" s="45">
        <f>INDEX(EnergyCons!$F$4:$F$5000,MATCH(Settings!$C$4&amp;"|"&amp;Settings!$C$7&amp;"|"&amp;$C41&amp;"|"&amp;$B41,EnergyCons!$A$4:$A$5000,0))</f>
        <v/>
      </c>
    </row>
    <row r="42">
      <c r="A42" s="14">
        <f>$B42&amp;"|"&amp;$C42</f>
        <v/>
      </c>
      <c r="B42" s="22" t="inlineStr">
        <is>
          <t>ker</t>
        </is>
      </c>
      <c r="C42" s="22" t="inlineStr">
        <is>
          <t>res</t>
        </is>
      </c>
      <c r="D42" s="14">
        <f>INDEX(Mapping!$D$5:$D$20,MATCH($C42,Mapping!$A$5:$A$20,0))</f>
        <v/>
      </c>
      <c r="E42" s="14">
        <f>INDEX(Mapping!$C$30:$C$37,MATCH($B42,Mapping!$A$30:$A$37,0))</f>
        <v/>
      </c>
      <c r="F42" s="14">
        <f>INDEX(Mapping!$D$30:$D$37,MATCH($B42,Mapping!$A$30:$A$37,0))</f>
        <v/>
      </c>
      <c r="G42" s="14">
        <f>$B42&amp;"."&amp;IF(INDEX(Mapping!$E$30:$E$37,MATCH($B42,Mapping!$A$30:$A$37,0))="sub",INDEX(Mapping!$F$5:$F$20,MATCH($C42,Mapping!$A$5:$A$20,0)),"all")</f>
        <v/>
      </c>
      <c r="H42" s="14">
        <f>INDEX(Mapping!$E$5:$E$20,MATCH($C42,Mapping!$A$5:$A$20,0))</f>
        <v/>
      </c>
      <c r="I42" s="14">
        <f>INDEX(Mapping!$G$30:$G$37,MATCH($B42,Mapping!$A$30:$A$37,0))</f>
        <v/>
      </c>
      <c r="J42" s="14">
        <f>INDEX(Mapping!$H$30:$H$37,MATCH($B42,Mapping!$A$30:$A$37,0))</f>
        <v/>
      </c>
      <c r="K42" s="14">
        <f>INDEX(Mapping!$H$5:$H$20,MATCH($C42,Mapping!$A$5:$A$20,0))</f>
        <v/>
      </c>
      <c r="L42" s="14">
        <f>INDEX(Mapping!$E$45:$E$58,MATCH($G42,Mapping!$A$45:$A$58,0))</f>
        <v/>
      </c>
      <c r="M42" s="14">
        <f>INDEX(Mapping!$D$62:$D$65,MATCH(INDEX(Mapping!$G$5:$G$20,MATCH($C42,Mapping!$A$5:$A$20,0)),Mapping!$A$62:$A$65,0))</f>
        <v/>
      </c>
      <c r="N42" s="24">
        <f>INDEX(Elasticities!$F$4:$I$200,MATCH("inc|"&amp;$E42&amp;"|"&amp;$D42,Elasticities!$A$4:$A$200,0),MATCH(Settings!$C$6,Elasticities!$F$3:$I$3,0))</f>
        <v/>
      </c>
      <c r="O42" s="24">
        <f>INDEX(Elasticities!$F$4:$I$200,MATCH("usg|"&amp;$E42&amp;"|"&amp;$D42,Elasticities!$A$4:$A$200,0),MATCH(Settings!$C$6,Elasticities!$F$3:$I$3,0))</f>
        <v/>
      </c>
      <c r="P42" s="24">
        <f>INDEX(Elasticities!$F$4:$I$200,MATCH("eff|"&amp;$E42&amp;"|"&amp;$D42,Elasticities!$A$4:$A$200,0),MATCH(Settings!$C$6,Elasticities!$F$3:$I$3,0))</f>
        <v/>
      </c>
      <c r="Q42" s="13">
        <f>INDEX(Elasticities!$F$4:$I$200,MATCH("aei|"&amp;$F42&amp;"|"&amp;$D42,Elasticities!$A$4:$A$200,0),MATCH(Settings!$C$6,Elasticities!$F$3:$I$3,0))</f>
        <v/>
      </c>
      <c r="R42" s="14">
        <f>INDEX(Inputs_prices!$E$5:$E$16,MATCH($G42,Inputs_prices!$A$5:$A$16,0))</f>
        <v/>
      </c>
      <c r="S42" s="13">
        <f>INDEX(Inputs_prices!$Q$5:$Q$16,MATCH($G42,Inputs_prices!$A$5:$A$16,0))</f>
        <v/>
      </c>
      <c r="T42" s="16">
        <f>INDEX(EF_GHG!$E$4:$E$1000,MATCH(Settings!$C$4&amp;"|"&amp;$B42&amp;"|"&amp;$H42,EF_GHG!$A$4:$A$1000,0))</f>
        <v/>
      </c>
      <c r="U42" s="45">
        <f>INDEX(EnergyCons!$F$4:$F$5000,MATCH(Settings!$C$4&amp;"|"&amp;Settings!$C$7&amp;"|"&amp;$C42&amp;"|"&amp;$B42,EnergyCons!$A$4:$A$5000,0))</f>
        <v/>
      </c>
    </row>
    <row r="43">
      <c r="A43" s="14">
        <f>$B43&amp;"|"&amp;$C43</f>
        <v/>
      </c>
      <c r="B43" s="22" t="inlineStr">
        <is>
          <t>oop</t>
        </is>
      </c>
      <c r="C43" s="22" t="inlineStr">
        <is>
          <t>res</t>
        </is>
      </c>
      <c r="D43" s="14">
        <f>INDEX(Mapping!$D$5:$D$20,MATCH($C43,Mapping!$A$5:$A$20,0))</f>
        <v/>
      </c>
      <c r="E43" s="14">
        <f>INDEX(Mapping!$C$30:$C$37,MATCH($B43,Mapping!$A$30:$A$37,0))</f>
        <v/>
      </c>
      <c r="F43" s="14">
        <f>INDEX(Mapping!$D$30:$D$37,MATCH($B43,Mapping!$A$30:$A$37,0))</f>
        <v/>
      </c>
      <c r="G43" s="14">
        <f>$B43&amp;"."&amp;IF(INDEX(Mapping!$E$30:$E$37,MATCH($B43,Mapping!$A$30:$A$37,0))="sub",INDEX(Mapping!$F$5:$F$20,MATCH($C43,Mapping!$A$5:$A$20,0)),"all")</f>
        <v/>
      </c>
      <c r="H43" s="14">
        <f>INDEX(Mapping!$E$5:$E$20,MATCH($C43,Mapping!$A$5:$A$20,0))</f>
        <v/>
      </c>
      <c r="I43" s="14">
        <f>INDEX(Mapping!$G$30:$G$37,MATCH($B43,Mapping!$A$30:$A$37,0))</f>
        <v/>
      </c>
      <c r="J43" s="14">
        <f>INDEX(Mapping!$H$30:$H$37,MATCH($B43,Mapping!$A$30:$A$37,0))</f>
        <v/>
      </c>
      <c r="K43" s="14">
        <f>INDEX(Mapping!$H$5:$H$20,MATCH($C43,Mapping!$A$5:$A$20,0))</f>
        <v/>
      </c>
      <c r="L43" s="14">
        <f>INDEX(Mapping!$E$45:$E$58,MATCH($G43,Mapping!$A$45:$A$58,0))</f>
        <v/>
      </c>
      <c r="M43" s="14">
        <f>INDEX(Mapping!$D$62:$D$65,MATCH(INDEX(Mapping!$G$5:$G$20,MATCH($C43,Mapping!$A$5:$A$20,0)),Mapping!$A$62:$A$65,0))</f>
        <v/>
      </c>
      <c r="N43" s="24">
        <f>INDEX(Elasticities!$F$4:$I$200,MATCH("inc|"&amp;$E43&amp;"|"&amp;$D43,Elasticities!$A$4:$A$200,0),MATCH(Settings!$C$6,Elasticities!$F$3:$I$3,0))</f>
        <v/>
      </c>
      <c r="O43" s="24">
        <f>INDEX(Elasticities!$F$4:$I$200,MATCH("usg|"&amp;$E43&amp;"|"&amp;$D43,Elasticities!$A$4:$A$200,0),MATCH(Settings!$C$6,Elasticities!$F$3:$I$3,0))</f>
        <v/>
      </c>
      <c r="P43" s="24">
        <f>INDEX(Elasticities!$F$4:$I$200,MATCH("eff|"&amp;$E43&amp;"|"&amp;$D43,Elasticities!$A$4:$A$200,0),MATCH(Settings!$C$6,Elasticities!$F$3:$I$3,0))</f>
        <v/>
      </c>
      <c r="Q43" s="13">
        <f>INDEX(Elasticities!$F$4:$I$200,MATCH("aei|"&amp;$F43&amp;"|"&amp;$D43,Elasticities!$A$4:$A$200,0),MATCH(Settings!$C$6,Elasticities!$F$3:$I$3,0))</f>
        <v/>
      </c>
      <c r="R43" s="14">
        <f>INDEX(Inputs_prices!$E$5:$E$16,MATCH($G43,Inputs_prices!$A$5:$A$16,0))</f>
        <v/>
      </c>
      <c r="S43" s="13">
        <f>INDEX(Inputs_prices!$Q$5:$Q$16,MATCH($G43,Inputs_prices!$A$5:$A$16,0))</f>
        <v/>
      </c>
      <c r="T43" s="16">
        <f>INDEX(EF_GHG!$E$4:$E$1000,MATCH(Settings!$C$4&amp;"|"&amp;$B43&amp;"|"&amp;$H43,EF_GHG!$A$4:$A$1000,0))</f>
        <v/>
      </c>
      <c r="U43" s="45">
        <f>INDEX(EnergyCons!$F$4:$F$5000,MATCH(Settings!$C$4&amp;"|"&amp;Settings!$C$7&amp;"|"&amp;$C43&amp;"|"&amp;$B43,EnergyCons!$A$4:$A$5000,0))</f>
        <v/>
      </c>
    </row>
    <row r="44">
      <c r="A44" s="14">
        <f>$B44&amp;"|"&amp;$C44</f>
        <v/>
      </c>
      <c r="B44" s="22" t="inlineStr">
        <is>
          <t>bio</t>
        </is>
      </c>
      <c r="C44" s="22" t="inlineStr">
        <is>
          <t>res</t>
        </is>
      </c>
      <c r="D44" s="14">
        <f>INDEX(Mapping!$D$5:$D$20,MATCH($C44,Mapping!$A$5:$A$20,0))</f>
        <v/>
      </c>
      <c r="E44" s="14">
        <f>INDEX(Mapping!$C$30:$C$37,MATCH($B44,Mapping!$A$30:$A$37,0))</f>
        <v/>
      </c>
      <c r="F44" s="14">
        <f>INDEX(Mapping!$D$30:$D$37,MATCH($B44,Mapping!$A$30:$A$37,0))</f>
        <v/>
      </c>
      <c r="G44" s="14">
        <f>$B44&amp;"."&amp;IF(INDEX(Mapping!$E$30:$E$37,MATCH($B44,Mapping!$A$30:$A$37,0))="sub",INDEX(Mapping!$F$5:$F$20,MATCH($C44,Mapping!$A$5:$A$20,0)),"all")</f>
        <v/>
      </c>
      <c r="H44" s="14">
        <f>INDEX(Mapping!$E$5:$E$20,MATCH($C44,Mapping!$A$5:$A$20,0))</f>
        <v/>
      </c>
      <c r="I44" s="14">
        <f>INDEX(Mapping!$G$30:$G$37,MATCH($B44,Mapping!$A$30:$A$37,0))</f>
        <v/>
      </c>
      <c r="J44" s="14">
        <f>INDEX(Mapping!$H$30:$H$37,MATCH($B44,Mapping!$A$30:$A$37,0))</f>
        <v/>
      </c>
      <c r="K44" s="14">
        <f>INDEX(Mapping!$H$5:$H$20,MATCH($C44,Mapping!$A$5:$A$20,0))</f>
        <v/>
      </c>
      <c r="L44" s="14">
        <f>INDEX(Mapping!$E$45:$E$58,MATCH($G44,Mapping!$A$45:$A$58,0))</f>
        <v/>
      </c>
      <c r="M44" s="14">
        <f>INDEX(Mapping!$D$62:$D$65,MATCH(INDEX(Mapping!$G$5:$G$20,MATCH($C44,Mapping!$A$5:$A$20,0)),Mapping!$A$62:$A$65,0))</f>
        <v/>
      </c>
      <c r="N44" s="24">
        <f>INDEX(Elasticities!$F$4:$I$200,MATCH("inc|"&amp;$E44&amp;"|"&amp;$D44,Elasticities!$A$4:$A$200,0),MATCH(Settings!$C$6,Elasticities!$F$3:$I$3,0))</f>
        <v/>
      </c>
      <c r="O44" s="24">
        <f>INDEX(Elasticities!$F$4:$I$200,MATCH("usg|"&amp;$E44&amp;"|"&amp;$D44,Elasticities!$A$4:$A$200,0),MATCH(Settings!$C$6,Elasticities!$F$3:$I$3,0))</f>
        <v/>
      </c>
      <c r="P44" s="24">
        <f>INDEX(Elasticities!$F$4:$I$200,MATCH("eff|"&amp;$E44&amp;"|"&amp;$D44,Elasticities!$A$4:$A$200,0),MATCH(Settings!$C$6,Elasticities!$F$3:$I$3,0))</f>
        <v/>
      </c>
      <c r="Q44" s="13">
        <f>INDEX(Elasticities!$F$4:$I$200,MATCH("aei|"&amp;$F44&amp;"|"&amp;$D44,Elasticities!$A$4:$A$200,0),MATCH(Settings!$C$6,Elasticities!$F$3:$I$3,0))</f>
        <v/>
      </c>
      <c r="R44" s="14">
        <f>INDEX(Inputs_prices!$E$5:$E$16,MATCH($G44,Inputs_prices!$A$5:$A$16,0))</f>
        <v/>
      </c>
      <c r="S44" s="13">
        <f>INDEX(Inputs_prices!$Q$5:$Q$16,MATCH($G44,Inputs_prices!$A$5:$A$16,0))</f>
        <v/>
      </c>
      <c r="T44" s="16">
        <f>INDEX(EF_GHG!$E$4:$E$1000,MATCH(Settings!$C$4&amp;"|"&amp;$B44&amp;"|"&amp;$H44,EF_GHG!$A$4:$A$1000,0))</f>
        <v/>
      </c>
      <c r="U44" s="45">
        <f>INDEX(EnergyCons!$F$4:$F$5000,MATCH(Settings!$C$4&amp;"|"&amp;Settings!$C$7&amp;"|"&amp;$C44&amp;"|"&amp;$B44,EnergyCons!$A$4:$A$5000,0))</f>
        <v/>
      </c>
    </row>
    <row r="45">
      <c r="A45" s="14">
        <f>$B45&amp;"|"&amp;$C45</f>
        <v/>
      </c>
      <c r="B45" s="22" t="inlineStr">
        <is>
          <t>coa</t>
        </is>
      </c>
      <c r="C45" s="22" t="inlineStr">
        <is>
          <t>foo</t>
        </is>
      </c>
      <c r="D45" s="14">
        <f>INDEX(Mapping!$D$5:$D$20,MATCH($C45,Mapping!$A$5:$A$20,0))</f>
        <v/>
      </c>
      <c r="E45" s="14">
        <f>INDEX(Mapping!$C$30:$C$37,MATCH($B45,Mapping!$A$30:$A$37,0))</f>
        <v/>
      </c>
      <c r="F45" s="14">
        <f>INDEX(Mapping!$D$30:$D$37,MATCH($B45,Mapping!$A$30:$A$37,0))</f>
        <v/>
      </c>
      <c r="G45" s="14">
        <f>$B45&amp;"."&amp;IF(INDEX(Mapping!$E$30:$E$37,MATCH($B45,Mapping!$A$30:$A$37,0))="sub",INDEX(Mapping!$F$5:$F$20,MATCH($C45,Mapping!$A$5:$A$20,0)),"all")</f>
        <v/>
      </c>
      <c r="H45" s="14">
        <f>INDEX(Mapping!$E$5:$E$20,MATCH($C45,Mapping!$A$5:$A$20,0))</f>
        <v/>
      </c>
      <c r="I45" s="14">
        <f>INDEX(Mapping!$G$30:$G$37,MATCH($B45,Mapping!$A$30:$A$37,0))</f>
        <v/>
      </c>
      <c r="J45" s="14">
        <f>INDEX(Mapping!$H$30:$H$37,MATCH($B45,Mapping!$A$30:$A$37,0))</f>
        <v/>
      </c>
      <c r="K45" s="14">
        <f>INDEX(Mapping!$H$5:$H$20,MATCH($C45,Mapping!$A$5:$A$20,0))</f>
        <v/>
      </c>
      <c r="L45" s="14">
        <f>INDEX(Mapping!$E$45:$E$58,MATCH($G45,Mapping!$A$45:$A$58,0))</f>
        <v/>
      </c>
      <c r="M45" s="14">
        <f>INDEX(Mapping!$D$62:$D$65,MATCH(INDEX(Mapping!$G$5:$G$20,MATCH($C45,Mapping!$A$5:$A$20,0)),Mapping!$A$62:$A$65,0))</f>
        <v/>
      </c>
      <c r="N45" s="24">
        <f>INDEX(Elasticities!$F$4:$I$200,MATCH("inc|"&amp;$E45&amp;"|"&amp;$D45,Elasticities!$A$4:$A$200,0),MATCH(Settings!$C$6,Elasticities!$F$3:$I$3,0))</f>
        <v/>
      </c>
      <c r="O45" s="24">
        <f>INDEX(Elasticities!$F$4:$I$200,MATCH("usg|"&amp;$E45&amp;"|"&amp;$D45,Elasticities!$A$4:$A$200,0),MATCH(Settings!$C$6,Elasticities!$F$3:$I$3,0))</f>
        <v/>
      </c>
      <c r="P45" s="24">
        <f>INDEX(Elasticities!$F$4:$I$200,MATCH("eff|"&amp;$E45&amp;"|"&amp;$D45,Elasticities!$A$4:$A$200,0),MATCH(Settings!$C$6,Elasticities!$F$3:$I$3,0))</f>
        <v/>
      </c>
      <c r="Q45" s="13">
        <f>INDEX(Elasticities!$F$4:$I$200,MATCH("aei|"&amp;$F45&amp;"|"&amp;$D45,Elasticities!$A$4:$A$200,0),MATCH(Settings!$C$6,Elasticities!$F$3:$I$3,0))</f>
        <v/>
      </c>
      <c r="R45" s="14">
        <f>INDEX(Inputs_prices!$E$5:$E$16,MATCH($G45,Inputs_prices!$A$5:$A$16,0))</f>
        <v/>
      </c>
      <c r="S45" s="13">
        <f>INDEX(Inputs_prices!$Q$5:$Q$16,MATCH($G45,Inputs_prices!$A$5:$A$16,0))</f>
        <v/>
      </c>
      <c r="T45" s="16">
        <f>INDEX(EF_GHG!$E$4:$E$1000,MATCH(Settings!$C$4&amp;"|"&amp;$B45&amp;"|"&amp;$H45,EF_GHG!$A$4:$A$1000,0))</f>
        <v/>
      </c>
      <c r="U45" s="45">
        <f>INDEX(EnergyCons!$F$4:$F$5000,MATCH(Settings!$C$4&amp;"|"&amp;Settings!$C$7&amp;"|"&amp;$C45&amp;"|"&amp;$B45,EnergyCons!$A$4:$A$5000,0))</f>
        <v/>
      </c>
    </row>
    <row r="46">
      <c r="A46" s="14">
        <f>$B46&amp;"|"&amp;$C46</f>
        <v/>
      </c>
      <c r="B46" s="22" t="inlineStr">
        <is>
          <t>nga</t>
        </is>
      </c>
      <c r="C46" s="22" t="inlineStr">
        <is>
          <t>foo</t>
        </is>
      </c>
      <c r="D46" s="14">
        <f>INDEX(Mapping!$D$5:$D$20,MATCH($C46,Mapping!$A$5:$A$20,0))</f>
        <v/>
      </c>
      <c r="E46" s="14">
        <f>INDEX(Mapping!$C$30:$C$37,MATCH($B46,Mapping!$A$30:$A$37,0))</f>
        <v/>
      </c>
      <c r="F46" s="14">
        <f>INDEX(Mapping!$D$30:$D$37,MATCH($B46,Mapping!$A$30:$A$37,0))</f>
        <v/>
      </c>
      <c r="G46" s="14">
        <f>$B46&amp;"."&amp;IF(INDEX(Mapping!$E$30:$E$37,MATCH($B46,Mapping!$A$30:$A$37,0))="sub",INDEX(Mapping!$F$5:$F$20,MATCH($C46,Mapping!$A$5:$A$20,0)),"all")</f>
        <v/>
      </c>
      <c r="H46" s="14">
        <f>INDEX(Mapping!$E$5:$E$20,MATCH($C46,Mapping!$A$5:$A$20,0))</f>
        <v/>
      </c>
      <c r="I46" s="14">
        <f>INDEX(Mapping!$G$30:$G$37,MATCH($B46,Mapping!$A$30:$A$37,0))</f>
        <v/>
      </c>
      <c r="J46" s="14">
        <f>INDEX(Mapping!$H$30:$H$37,MATCH($B46,Mapping!$A$30:$A$37,0))</f>
        <v/>
      </c>
      <c r="K46" s="14">
        <f>INDEX(Mapping!$H$5:$H$20,MATCH($C46,Mapping!$A$5:$A$20,0))</f>
        <v/>
      </c>
      <c r="L46" s="14">
        <f>INDEX(Mapping!$E$45:$E$58,MATCH($G46,Mapping!$A$45:$A$58,0))</f>
        <v/>
      </c>
      <c r="M46" s="14">
        <f>INDEX(Mapping!$D$62:$D$65,MATCH(INDEX(Mapping!$G$5:$G$20,MATCH($C46,Mapping!$A$5:$A$20,0)),Mapping!$A$62:$A$65,0))</f>
        <v/>
      </c>
      <c r="N46" s="24">
        <f>INDEX(Elasticities!$F$4:$I$200,MATCH("inc|"&amp;$E46&amp;"|"&amp;$D46,Elasticities!$A$4:$A$200,0),MATCH(Settings!$C$6,Elasticities!$F$3:$I$3,0))</f>
        <v/>
      </c>
      <c r="O46" s="24">
        <f>INDEX(Elasticities!$F$4:$I$200,MATCH("usg|"&amp;$E46&amp;"|"&amp;$D46,Elasticities!$A$4:$A$200,0),MATCH(Settings!$C$6,Elasticities!$F$3:$I$3,0))</f>
        <v/>
      </c>
      <c r="P46" s="24">
        <f>INDEX(Elasticities!$F$4:$I$200,MATCH("eff|"&amp;$E46&amp;"|"&amp;$D46,Elasticities!$A$4:$A$200,0),MATCH(Settings!$C$6,Elasticities!$F$3:$I$3,0))</f>
        <v/>
      </c>
      <c r="Q46" s="13">
        <f>INDEX(Elasticities!$F$4:$I$200,MATCH("aei|"&amp;$F46&amp;"|"&amp;$D46,Elasticities!$A$4:$A$200,0),MATCH(Settings!$C$6,Elasticities!$F$3:$I$3,0))</f>
        <v/>
      </c>
      <c r="R46" s="14">
        <f>INDEX(Inputs_prices!$E$5:$E$16,MATCH($G46,Inputs_prices!$A$5:$A$16,0))</f>
        <v/>
      </c>
      <c r="S46" s="13">
        <f>INDEX(Inputs_prices!$Q$5:$Q$16,MATCH($G46,Inputs_prices!$A$5:$A$16,0))</f>
        <v/>
      </c>
      <c r="T46" s="16">
        <f>INDEX(EF_GHG!$E$4:$E$1000,MATCH(Settings!$C$4&amp;"|"&amp;$B46&amp;"|"&amp;$H46,EF_GHG!$A$4:$A$1000,0))</f>
        <v/>
      </c>
      <c r="U46" s="45">
        <f>INDEX(EnergyCons!$F$4:$F$5000,MATCH(Settings!$C$4&amp;"|"&amp;Settings!$C$7&amp;"|"&amp;$C46&amp;"|"&amp;$B46,EnergyCons!$A$4:$A$5000,0))</f>
        <v/>
      </c>
    </row>
    <row r="47">
      <c r="A47" s="14">
        <f>$B47&amp;"|"&amp;$C47</f>
        <v/>
      </c>
      <c r="B47" s="22" t="inlineStr">
        <is>
          <t>gso</t>
        </is>
      </c>
      <c r="C47" s="22" t="inlineStr">
        <is>
          <t>foo</t>
        </is>
      </c>
      <c r="D47" s="14">
        <f>INDEX(Mapping!$D$5:$D$20,MATCH($C47,Mapping!$A$5:$A$20,0))</f>
        <v/>
      </c>
      <c r="E47" s="14">
        <f>INDEX(Mapping!$C$30:$C$37,MATCH($B47,Mapping!$A$30:$A$37,0))</f>
        <v/>
      </c>
      <c r="F47" s="14">
        <f>INDEX(Mapping!$D$30:$D$37,MATCH($B47,Mapping!$A$30:$A$37,0))</f>
        <v/>
      </c>
      <c r="G47" s="14">
        <f>$B47&amp;"."&amp;IF(INDEX(Mapping!$E$30:$E$37,MATCH($B47,Mapping!$A$30:$A$37,0))="sub",INDEX(Mapping!$F$5:$F$20,MATCH($C47,Mapping!$A$5:$A$20,0)),"all")</f>
        <v/>
      </c>
      <c r="H47" s="14">
        <f>INDEX(Mapping!$E$5:$E$20,MATCH($C47,Mapping!$A$5:$A$20,0))</f>
        <v/>
      </c>
      <c r="I47" s="14">
        <f>INDEX(Mapping!$G$30:$G$37,MATCH($B47,Mapping!$A$30:$A$37,0))</f>
        <v/>
      </c>
      <c r="J47" s="14">
        <f>INDEX(Mapping!$H$30:$H$37,MATCH($B47,Mapping!$A$30:$A$37,0))</f>
        <v/>
      </c>
      <c r="K47" s="14">
        <f>INDEX(Mapping!$H$5:$H$20,MATCH($C47,Mapping!$A$5:$A$20,0))</f>
        <v/>
      </c>
      <c r="L47" s="14">
        <f>INDEX(Mapping!$E$45:$E$58,MATCH($G47,Mapping!$A$45:$A$58,0))</f>
        <v/>
      </c>
      <c r="M47" s="14">
        <f>INDEX(Mapping!$D$62:$D$65,MATCH(INDEX(Mapping!$G$5:$G$20,MATCH($C47,Mapping!$A$5:$A$20,0)),Mapping!$A$62:$A$65,0))</f>
        <v/>
      </c>
      <c r="N47" s="24">
        <f>INDEX(Elasticities!$F$4:$I$200,MATCH("inc|"&amp;$E47&amp;"|"&amp;$D47,Elasticities!$A$4:$A$200,0),MATCH(Settings!$C$6,Elasticities!$F$3:$I$3,0))</f>
        <v/>
      </c>
      <c r="O47" s="24">
        <f>INDEX(Elasticities!$F$4:$I$200,MATCH("usg|"&amp;$E47&amp;"|"&amp;$D47,Elasticities!$A$4:$A$200,0),MATCH(Settings!$C$6,Elasticities!$F$3:$I$3,0))</f>
        <v/>
      </c>
      <c r="P47" s="24">
        <f>INDEX(Elasticities!$F$4:$I$200,MATCH("eff|"&amp;$E47&amp;"|"&amp;$D47,Elasticities!$A$4:$A$200,0),MATCH(Settings!$C$6,Elasticities!$F$3:$I$3,0))</f>
        <v/>
      </c>
      <c r="Q47" s="13">
        <f>INDEX(Elasticities!$F$4:$I$200,MATCH("aei|"&amp;$F47&amp;"|"&amp;$D47,Elasticities!$A$4:$A$200,0),MATCH(Settings!$C$6,Elasticities!$F$3:$I$3,0))</f>
        <v/>
      </c>
      <c r="R47" s="14">
        <f>INDEX(Inputs_prices!$E$5:$E$16,MATCH($G47,Inputs_prices!$A$5:$A$16,0))</f>
        <v/>
      </c>
      <c r="S47" s="13">
        <f>INDEX(Inputs_prices!$Q$5:$Q$16,MATCH($G47,Inputs_prices!$A$5:$A$16,0))</f>
        <v/>
      </c>
      <c r="T47" s="16">
        <f>INDEX(EF_GHG!$E$4:$E$1000,MATCH(Settings!$C$4&amp;"|"&amp;$B47&amp;"|"&amp;$H47,EF_GHG!$A$4:$A$1000,0))</f>
        <v/>
      </c>
      <c r="U47" s="45">
        <f>INDEX(EnergyCons!$F$4:$F$5000,MATCH(Settings!$C$4&amp;"|"&amp;Settings!$C$7&amp;"|"&amp;$C47&amp;"|"&amp;$B47,EnergyCons!$A$4:$A$5000,0))</f>
        <v/>
      </c>
    </row>
    <row r="48">
      <c r="A48" s="14">
        <f>$B48&amp;"|"&amp;$C48</f>
        <v/>
      </c>
      <c r="B48" s="22" t="inlineStr">
        <is>
          <t>die</t>
        </is>
      </c>
      <c r="C48" s="22" t="inlineStr">
        <is>
          <t>foo</t>
        </is>
      </c>
      <c r="D48" s="14">
        <f>INDEX(Mapping!$D$5:$D$20,MATCH($C48,Mapping!$A$5:$A$20,0))</f>
        <v/>
      </c>
      <c r="E48" s="14">
        <f>INDEX(Mapping!$C$30:$C$37,MATCH($B48,Mapping!$A$30:$A$37,0))</f>
        <v/>
      </c>
      <c r="F48" s="14">
        <f>INDEX(Mapping!$D$30:$D$37,MATCH($B48,Mapping!$A$30:$A$37,0))</f>
        <v/>
      </c>
      <c r="G48" s="14">
        <f>$B48&amp;"."&amp;IF(INDEX(Mapping!$E$30:$E$37,MATCH($B48,Mapping!$A$30:$A$37,0))="sub",INDEX(Mapping!$F$5:$F$20,MATCH($C48,Mapping!$A$5:$A$20,0)),"all")</f>
        <v/>
      </c>
      <c r="H48" s="14">
        <f>INDEX(Mapping!$E$5:$E$20,MATCH($C48,Mapping!$A$5:$A$20,0))</f>
        <v/>
      </c>
      <c r="I48" s="14">
        <f>INDEX(Mapping!$G$30:$G$37,MATCH($B48,Mapping!$A$30:$A$37,0))</f>
        <v/>
      </c>
      <c r="J48" s="14">
        <f>INDEX(Mapping!$H$30:$H$37,MATCH($B48,Mapping!$A$30:$A$37,0))</f>
        <v/>
      </c>
      <c r="K48" s="14">
        <f>INDEX(Mapping!$H$5:$H$20,MATCH($C48,Mapping!$A$5:$A$20,0))</f>
        <v/>
      </c>
      <c r="L48" s="14">
        <f>INDEX(Mapping!$E$45:$E$58,MATCH($G48,Mapping!$A$45:$A$58,0))</f>
        <v/>
      </c>
      <c r="M48" s="14">
        <f>INDEX(Mapping!$D$62:$D$65,MATCH(INDEX(Mapping!$G$5:$G$20,MATCH($C48,Mapping!$A$5:$A$20,0)),Mapping!$A$62:$A$65,0))</f>
        <v/>
      </c>
      <c r="N48" s="24">
        <f>INDEX(Elasticities!$F$4:$I$200,MATCH("inc|"&amp;$E48&amp;"|"&amp;$D48,Elasticities!$A$4:$A$200,0),MATCH(Settings!$C$6,Elasticities!$F$3:$I$3,0))</f>
        <v/>
      </c>
      <c r="O48" s="24">
        <f>INDEX(Elasticities!$F$4:$I$200,MATCH("usg|"&amp;$E48&amp;"|"&amp;$D48,Elasticities!$A$4:$A$200,0),MATCH(Settings!$C$6,Elasticities!$F$3:$I$3,0))</f>
        <v/>
      </c>
      <c r="P48" s="24">
        <f>INDEX(Elasticities!$F$4:$I$200,MATCH("eff|"&amp;$E48&amp;"|"&amp;$D48,Elasticities!$A$4:$A$200,0),MATCH(Settings!$C$6,Elasticities!$F$3:$I$3,0))</f>
        <v/>
      </c>
      <c r="Q48" s="13">
        <f>INDEX(Elasticities!$F$4:$I$200,MATCH("aei|"&amp;$F48&amp;"|"&amp;$D48,Elasticities!$A$4:$A$200,0),MATCH(Settings!$C$6,Elasticities!$F$3:$I$3,0))</f>
        <v/>
      </c>
      <c r="R48" s="14">
        <f>INDEX(Inputs_prices!$E$5:$E$16,MATCH($G48,Inputs_prices!$A$5:$A$16,0))</f>
        <v/>
      </c>
      <c r="S48" s="13">
        <f>INDEX(Inputs_prices!$Q$5:$Q$16,MATCH($G48,Inputs_prices!$A$5:$A$16,0))</f>
        <v/>
      </c>
      <c r="T48" s="16">
        <f>INDEX(EF_GHG!$E$4:$E$1000,MATCH(Settings!$C$4&amp;"|"&amp;$B48&amp;"|"&amp;$H48,EF_GHG!$A$4:$A$1000,0))</f>
        <v/>
      </c>
      <c r="U48" s="45">
        <f>INDEX(EnergyCons!$F$4:$F$5000,MATCH(Settings!$C$4&amp;"|"&amp;Settings!$C$7&amp;"|"&amp;$C48&amp;"|"&amp;$B48,EnergyCons!$A$4:$A$5000,0))</f>
        <v/>
      </c>
    </row>
    <row r="49">
      <c r="A49" s="14">
        <f>$B49&amp;"|"&amp;$C49</f>
        <v/>
      </c>
      <c r="B49" s="22" t="inlineStr">
        <is>
          <t>lpg</t>
        </is>
      </c>
      <c r="C49" s="22" t="inlineStr">
        <is>
          <t>foo</t>
        </is>
      </c>
      <c r="D49" s="14">
        <f>INDEX(Mapping!$D$5:$D$20,MATCH($C49,Mapping!$A$5:$A$20,0))</f>
        <v/>
      </c>
      <c r="E49" s="14">
        <f>INDEX(Mapping!$C$30:$C$37,MATCH($B49,Mapping!$A$30:$A$37,0))</f>
        <v/>
      </c>
      <c r="F49" s="14">
        <f>INDEX(Mapping!$D$30:$D$37,MATCH($B49,Mapping!$A$30:$A$37,0))</f>
        <v/>
      </c>
      <c r="G49" s="14">
        <f>$B49&amp;"."&amp;IF(INDEX(Mapping!$E$30:$E$37,MATCH($B49,Mapping!$A$30:$A$37,0))="sub",INDEX(Mapping!$F$5:$F$20,MATCH($C49,Mapping!$A$5:$A$20,0)),"all")</f>
        <v/>
      </c>
      <c r="H49" s="14">
        <f>INDEX(Mapping!$E$5:$E$20,MATCH($C49,Mapping!$A$5:$A$20,0))</f>
        <v/>
      </c>
      <c r="I49" s="14">
        <f>INDEX(Mapping!$G$30:$G$37,MATCH($B49,Mapping!$A$30:$A$37,0))</f>
        <v/>
      </c>
      <c r="J49" s="14">
        <f>INDEX(Mapping!$H$30:$H$37,MATCH($B49,Mapping!$A$30:$A$37,0))</f>
        <v/>
      </c>
      <c r="K49" s="14">
        <f>INDEX(Mapping!$H$5:$H$20,MATCH($C49,Mapping!$A$5:$A$20,0))</f>
        <v/>
      </c>
      <c r="L49" s="14">
        <f>INDEX(Mapping!$E$45:$E$58,MATCH($G49,Mapping!$A$45:$A$58,0))</f>
        <v/>
      </c>
      <c r="M49" s="14">
        <f>INDEX(Mapping!$D$62:$D$65,MATCH(INDEX(Mapping!$G$5:$G$20,MATCH($C49,Mapping!$A$5:$A$20,0)),Mapping!$A$62:$A$65,0))</f>
        <v/>
      </c>
      <c r="N49" s="24">
        <f>INDEX(Elasticities!$F$4:$I$200,MATCH("inc|"&amp;$E49&amp;"|"&amp;$D49,Elasticities!$A$4:$A$200,0),MATCH(Settings!$C$6,Elasticities!$F$3:$I$3,0))</f>
        <v/>
      </c>
      <c r="O49" s="24">
        <f>INDEX(Elasticities!$F$4:$I$200,MATCH("usg|"&amp;$E49&amp;"|"&amp;$D49,Elasticities!$A$4:$A$200,0),MATCH(Settings!$C$6,Elasticities!$F$3:$I$3,0))</f>
        <v/>
      </c>
      <c r="P49" s="24">
        <f>INDEX(Elasticities!$F$4:$I$200,MATCH("eff|"&amp;$E49&amp;"|"&amp;$D49,Elasticities!$A$4:$A$200,0),MATCH(Settings!$C$6,Elasticities!$F$3:$I$3,0))</f>
        <v/>
      </c>
      <c r="Q49" s="13">
        <f>INDEX(Elasticities!$F$4:$I$200,MATCH("aei|"&amp;$F49&amp;"|"&amp;$D49,Elasticities!$A$4:$A$200,0),MATCH(Settings!$C$6,Elasticities!$F$3:$I$3,0))</f>
        <v/>
      </c>
      <c r="R49" s="14">
        <f>INDEX(Inputs_prices!$E$5:$E$16,MATCH($G49,Inputs_prices!$A$5:$A$16,0))</f>
        <v/>
      </c>
      <c r="S49" s="13">
        <f>INDEX(Inputs_prices!$Q$5:$Q$16,MATCH($G49,Inputs_prices!$A$5:$A$16,0))</f>
        <v/>
      </c>
      <c r="T49" s="16">
        <f>INDEX(EF_GHG!$E$4:$E$1000,MATCH(Settings!$C$4&amp;"|"&amp;$B49&amp;"|"&amp;$H49,EF_GHG!$A$4:$A$1000,0))</f>
        <v/>
      </c>
      <c r="U49" s="45">
        <f>INDEX(EnergyCons!$F$4:$F$5000,MATCH(Settings!$C$4&amp;"|"&amp;Settings!$C$7&amp;"|"&amp;$C49&amp;"|"&amp;$B49,EnergyCons!$A$4:$A$5000,0))</f>
        <v/>
      </c>
    </row>
    <row r="50">
      <c r="A50" s="14">
        <f>$B50&amp;"|"&amp;$C50</f>
        <v/>
      </c>
      <c r="B50" s="22" t="inlineStr">
        <is>
          <t>ker</t>
        </is>
      </c>
      <c r="C50" s="22" t="inlineStr">
        <is>
          <t>foo</t>
        </is>
      </c>
      <c r="D50" s="14">
        <f>INDEX(Mapping!$D$5:$D$20,MATCH($C50,Mapping!$A$5:$A$20,0))</f>
        <v/>
      </c>
      <c r="E50" s="14">
        <f>INDEX(Mapping!$C$30:$C$37,MATCH($B50,Mapping!$A$30:$A$37,0))</f>
        <v/>
      </c>
      <c r="F50" s="14">
        <f>INDEX(Mapping!$D$30:$D$37,MATCH($B50,Mapping!$A$30:$A$37,0))</f>
        <v/>
      </c>
      <c r="G50" s="14">
        <f>$B50&amp;"."&amp;IF(INDEX(Mapping!$E$30:$E$37,MATCH($B50,Mapping!$A$30:$A$37,0))="sub",INDEX(Mapping!$F$5:$F$20,MATCH($C50,Mapping!$A$5:$A$20,0)),"all")</f>
        <v/>
      </c>
      <c r="H50" s="14">
        <f>INDEX(Mapping!$E$5:$E$20,MATCH($C50,Mapping!$A$5:$A$20,0))</f>
        <v/>
      </c>
      <c r="I50" s="14">
        <f>INDEX(Mapping!$G$30:$G$37,MATCH($B50,Mapping!$A$30:$A$37,0))</f>
        <v/>
      </c>
      <c r="J50" s="14">
        <f>INDEX(Mapping!$H$30:$H$37,MATCH($B50,Mapping!$A$30:$A$37,0))</f>
        <v/>
      </c>
      <c r="K50" s="14">
        <f>INDEX(Mapping!$H$5:$H$20,MATCH($C50,Mapping!$A$5:$A$20,0))</f>
        <v/>
      </c>
      <c r="L50" s="14">
        <f>INDEX(Mapping!$E$45:$E$58,MATCH($G50,Mapping!$A$45:$A$58,0))</f>
        <v/>
      </c>
      <c r="M50" s="14">
        <f>INDEX(Mapping!$D$62:$D$65,MATCH(INDEX(Mapping!$G$5:$G$20,MATCH($C50,Mapping!$A$5:$A$20,0)),Mapping!$A$62:$A$65,0))</f>
        <v/>
      </c>
      <c r="N50" s="24">
        <f>INDEX(Elasticities!$F$4:$I$200,MATCH("inc|"&amp;$E50&amp;"|"&amp;$D50,Elasticities!$A$4:$A$200,0),MATCH(Settings!$C$6,Elasticities!$F$3:$I$3,0))</f>
        <v/>
      </c>
      <c r="O50" s="24">
        <f>INDEX(Elasticities!$F$4:$I$200,MATCH("usg|"&amp;$E50&amp;"|"&amp;$D50,Elasticities!$A$4:$A$200,0),MATCH(Settings!$C$6,Elasticities!$F$3:$I$3,0))</f>
        <v/>
      </c>
      <c r="P50" s="24">
        <f>INDEX(Elasticities!$F$4:$I$200,MATCH("eff|"&amp;$E50&amp;"|"&amp;$D50,Elasticities!$A$4:$A$200,0),MATCH(Settings!$C$6,Elasticities!$F$3:$I$3,0))</f>
        <v/>
      </c>
      <c r="Q50" s="13">
        <f>INDEX(Elasticities!$F$4:$I$200,MATCH("aei|"&amp;$F50&amp;"|"&amp;$D50,Elasticities!$A$4:$A$200,0),MATCH(Settings!$C$6,Elasticities!$F$3:$I$3,0))</f>
        <v/>
      </c>
      <c r="R50" s="14">
        <f>INDEX(Inputs_prices!$E$5:$E$16,MATCH($G50,Inputs_prices!$A$5:$A$16,0))</f>
        <v/>
      </c>
      <c r="S50" s="13">
        <f>INDEX(Inputs_prices!$Q$5:$Q$16,MATCH($G50,Inputs_prices!$A$5:$A$16,0))</f>
        <v/>
      </c>
      <c r="T50" s="16">
        <f>INDEX(EF_GHG!$E$4:$E$1000,MATCH(Settings!$C$4&amp;"|"&amp;$B50&amp;"|"&amp;$H50,EF_GHG!$A$4:$A$1000,0))</f>
        <v/>
      </c>
      <c r="U50" s="45">
        <f>INDEX(EnergyCons!$F$4:$F$5000,MATCH(Settings!$C$4&amp;"|"&amp;Settings!$C$7&amp;"|"&amp;$C50&amp;"|"&amp;$B50,EnergyCons!$A$4:$A$5000,0))</f>
        <v/>
      </c>
    </row>
    <row r="51">
      <c r="A51" s="14">
        <f>$B51&amp;"|"&amp;$C51</f>
        <v/>
      </c>
      <c r="B51" s="22" t="inlineStr">
        <is>
          <t>oop</t>
        </is>
      </c>
      <c r="C51" s="22" t="inlineStr">
        <is>
          <t>foo</t>
        </is>
      </c>
      <c r="D51" s="14">
        <f>INDEX(Mapping!$D$5:$D$20,MATCH($C51,Mapping!$A$5:$A$20,0))</f>
        <v/>
      </c>
      <c r="E51" s="14">
        <f>INDEX(Mapping!$C$30:$C$37,MATCH($B51,Mapping!$A$30:$A$37,0))</f>
        <v/>
      </c>
      <c r="F51" s="14">
        <f>INDEX(Mapping!$D$30:$D$37,MATCH($B51,Mapping!$A$30:$A$37,0))</f>
        <v/>
      </c>
      <c r="G51" s="14">
        <f>$B51&amp;"."&amp;IF(INDEX(Mapping!$E$30:$E$37,MATCH($B51,Mapping!$A$30:$A$37,0))="sub",INDEX(Mapping!$F$5:$F$20,MATCH($C51,Mapping!$A$5:$A$20,0)),"all")</f>
        <v/>
      </c>
      <c r="H51" s="14">
        <f>INDEX(Mapping!$E$5:$E$20,MATCH($C51,Mapping!$A$5:$A$20,0))</f>
        <v/>
      </c>
      <c r="I51" s="14">
        <f>INDEX(Mapping!$G$30:$G$37,MATCH($B51,Mapping!$A$30:$A$37,0))</f>
        <v/>
      </c>
      <c r="J51" s="14">
        <f>INDEX(Mapping!$H$30:$H$37,MATCH($B51,Mapping!$A$30:$A$37,0))</f>
        <v/>
      </c>
      <c r="K51" s="14">
        <f>INDEX(Mapping!$H$5:$H$20,MATCH($C51,Mapping!$A$5:$A$20,0))</f>
        <v/>
      </c>
      <c r="L51" s="14">
        <f>INDEX(Mapping!$E$45:$E$58,MATCH($G51,Mapping!$A$45:$A$58,0))</f>
        <v/>
      </c>
      <c r="M51" s="14">
        <f>INDEX(Mapping!$D$62:$D$65,MATCH(INDEX(Mapping!$G$5:$G$20,MATCH($C51,Mapping!$A$5:$A$20,0)),Mapping!$A$62:$A$65,0))</f>
        <v/>
      </c>
      <c r="N51" s="24">
        <f>INDEX(Elasticities!$F$4:$I$200,MATCH("inc|"&amp;$E51&amp;"|"&amp;$D51,Elasticities!$A$4:$A$200,0),MATCH(Settings!$C$6,Elasticities!$F$3:$I$3,0))</f>
        <v/>
      </c>
      <c r="O51" s="24">
        <f>INDEX(Elasticities!$F$4:$I$200,MATCH("usg|"&amp;$E51&amp;"|"&amp;$D51,Elasticities!$A$4:$A$200,0),MATCH(Settings!$C$6,Elasticities!$F$3:$I$3,0))</f>
        <v/>
      </c>
      <c r="P51" s="24">
        <f>INDEX(Elasticities!$F$4:$I$200,MATCH("eff|"&amp;$E51&amp;"|"&amp;$D51,Elasticities!$A$4:$A$200,0),MATCH(Settings!$C$6,Elasticities!$F$3:$I$3,0))</f>
        <v/>
      </c>
      <c r="Q51" s="13">
        <f>INDEX(Elasticities!$F$4:$I$200,MATCH("aei|"&amp;$F51&amp;"|"&amp;$D51,Elasticities!$A$4:$A$200,0),MATCH(Settings!$C$6,Elasticities!$F$3:$I$3,0))</f>
        <v/>
      </c>
      <c r="R51" s="14">
        <f>INDEX(Inputs_prices!$E$5:$E$16,MATCH($G51,Inputs_prices!$A$5:$A$16,0))</f>
        <v/>
      </c>
      <c r="S51" s="13">
        <f>INDEX(Inputs_prices!$Q$5:$Q$16,MATCH($G51,Inputs_prices!$A$5:$A$16,0))</f>
        <v/>
      </c>
      <c r="T51" s="16">
        <f>INDEX(EF_GHG!$E$4:$E$1000,MATCH(Settings!$C$4&amp;"|"&amp;$B51&amp;"|"&amp;$H51,EF_GHG!$A$4:$A$1000,0))</f>
        <v/>
      </c>
      <c r="U51" s="45">
        <f>INDEX(EnergyCons!$F$4:$F$5000,MATCH(Settings!$C$4&amp;"|"&amp;Settings!$C$7&amp;"|"&amp;$C51&amp;"|"&amp;$B51,EnergyCons!$A$4:$A$5000,0))</f>
        <v/>
      </c>
    </row>
    <row r="52">
      <c r="A52" s="14">
        <f>$B52&amp;"|"&amp;$C52</f>
        <v/>
      </c>
      <c r="B52" s="22" t="inlineStr">
        <is>
          <t>bio</t>
        </is>
      </c>
      <c r="C52" s="22" t="inlineStr">
        <is>
          <t>foo</t>
        </is>
      </c>
      <c r="D52" s="14">
        <f>INDEX(Mapping!$D$5:$D$20,MATCH($C52,Mapping!$A$5:$A$20,0))</f>
        <v/>
      </c>
      <c r="E52" s="14">
        <f>INDEX(Mapping!$C$30:$C$37,MATCH($B52,Mapping!$A$30:$A$37,0))</f>
        <v/>
      </c>
      <c r="F52" s="14">
        <f>INDEX(Mapping!$D$30:$D$37,MATCH($B52,Mapping!$A$30:$A$37,0))</f>
        <v/>
      </c>
      <c r="G52" s="14">
        <f>$B52&amp;"."&amp;IF(INDEX(Mapping!$E$30:$E$37,MATCH($B52,Mapping!$A$30:$A$37,0))="sub",INDEX(Mapping!$F$5:$F$20,MATCH($C52,Mapping!$A$5:$A$20,0)),"all")</f>
        <v/>
      </c>
      <c r="H52" s="14">
        <f>INDEX(Mapping!$E$5:$E$20,MATCH($C52,Mapping!$A$5:$A$20,0))</f>
        <v/>
      </c>
      <c r="I52" s="14">
        <f>INDEX(Mapping!$G$30:$G$37,MATCH($B52,Mapping!$A$30:$A$37,0))</f>
        <v/>
      </c>
      <c r="J52" s="14">
        <f>INDEX(Mapping!$H$30:$H$37,MATCH($B52,Mapping!$A$30:$A$37,0))</f>
        <v/>
      </c>
      <c r="K52" s="14">
        <f>INDEX(Mapping!$H$5:$H$20,MATCH($C52,Mapping!$A$5:$A$20,0))</f>
        <v/>
      </c>
      <c r="L52" s="14">
        <f>INDEX(Mapping!$E$45:$E$58,MATCH($G52,Mapping!$A$45:$A$58,0))</f>
        <v/>
      </c>
      <c r="M52" s="14">
        <f>INDEX(Mapping!$D$62:$D$65,MATCH(INDEX(Mapping!$G$5:$G$20,MATCH($C52,Mapping!$A$5:$A$20,0)),Mapping!$A$62:$A$65,0))</f>
        <v/>
      </c>
      <c r="N52" s="24">
        <f>INDEX(Elasticities!$F$4:$I$200,MATCH("inc|"&amp;$E52&amp;"|"&amp;$D52,Elasticities!$A$4:$A$200,0),MATCH(Settings!$C$6,Elasticities!$F$3:$I$3,0))</f>
        <v/>
      </c>
      <c r="O52" s="24">
        <f>INDEX(Elasticities!$F$4:$I$200,MATCH("usg|"&amp;$E52&amp;"|"&amp;$D52,Elasticities!$A$4:$A$200,0),MATCH(Settings!$C$6,Elasticities!$F$3:$I$3,0))</f>
        <v/>
      </c>
      <c r="P52" s="24">
        <f>INDEX(Elasticities!$F$4:$I$200,MATCH("eff|"&amp;$E52&amp;"|"&amp;$D52,Elasticities!$A$4:$A$200,0),MATCH(Settings!$C$6,Elasticities!$F$3:$I$3,0))</f>
        <v/>
      </c>
      <c r="Q52" s="13">
        <f>INDEX(Elasticities!$F$4:$I$200,MATCH("aei|"&amp;$F52&amp;"|"&amp;$D52,Elasticities!$A$4:$A$200,0),MATCH(Settings!$C$6,Elasticities!$F$3:$I$3,0))</f>
        <v/>
      </c>
      <c r="R52" s="14">
        <f>INDEX(Inputs_prices!$E$5:$E$16,MATCH($G52,Inputs_prices!$A$5:$A$16,0))</f>
        <v/>
      </c>
      <c r="S52" s="13">
        <f>INDEX(Inputs_prices!$Q$5:$Q$16,MATCH($G52,Inputs_prices!$A$5:$A$16,0))</f>
        <v/>
      </c>
      <c r="T52" s="16">
        <f>INDEX(EF_GHG!$E$4:$E$1000,MATCH(Settings!$C$4&amp;"|"&amp;$B52&amp;"|"&amp;$H52,EF_GHG!$A$4:$A$1000,0))</f>
        <v/>
      </c>
      <c r="U52" s="45">
        <f>INDEX(EnergyCons!$F$4:$F$5000,MATCH(Settings!$C$4&amp;"|"&amp;Settings!$C$7&amp;"|"&amp;$C52&amp;"|"&amp;$B52,EnergyCons!$A$4:$A$5000,0))</f>
        <v/>
      </c>
    </row>
    <row r="53">
      <c r="A53" s="14">
        <f>$B53&amp;"|"&amp;$C53</f>
        <v/>
      </c>
      <c r="B53" s="22" t="inlineStr">
        <is>
          <t>coa</t>
        </is>
      </c>
      <c r="C53" s="22" t="inlineStr">
        <is>
          <t>srv</t>
        </is>
      </c>
      <c r="D53" s="14">
        <f>INDEX(Mapping!$D$5:$D$20,MATCH($C53,Mapping!$A$5:$A$20,0))</f>
        <v/>
      </c>
      <c r="E53" s="14">
        <f>INDEX(Mapping!$C$30:$C$37,MATCH($B53,Mapping!$A$30:$A$37,0))</f>
        <v/>
      </c>
      <c r="F53" s="14">
        <f>INDEX(Mapping!$D$30:$D$37,MATCH($B53,Mapping!$A$30:$A$37,0))</f>
        <v/>
      </c>
      <c r="G53" s="14">
        <f>$B53&amp;"."&amp;IF(INDEX(Mapping!$E$30:$E$37,MATCH($B53,Mapping!$A$30:$A$37,0))="sub",INDEX(Mapping!$F$5:$F$20,MATCH($C53,Mapping!$A$5:$A$20,0)),"all")</f>
        <v/>
      </c>
      <c r="H53" s="14">
        <f>INDEX(Mapping!$E$5:$E$20,MATCH($C53,Mapping!$A$5:$A$20,0))</f>
        <v/>
      </c>
      <c r="I53" s="14">
        <f>INDEX(Mapping!$G$30:$G$37,MATCH($B53,Mapping!$A$30:$A$37,0))</f>
        <v/>
      </c>
      <c r="J53" s="14">
        <f>INDEX(Mapping!$H$30:$H$37,MATCH($B53,Mapping!$A$30:$A$37,0))</f>
        <v/>
      </c>
      <c r="K53" s="14">
        <f>INDEX(Mapping!$H$5:$H$20,MATCH($C53,Mapping!$A$5:$A$20,0))</f>
        <v/>
      </c>
      <c r="L53" s="14">
        <f>INDEX(Mapping!$E$45:$E$58,MATCH($G53,Mapping!$A$45:$A$58,0))</f>
        <v/>
      </c>
      <c r="M53" s="14">
        <f>INDEX(Mapping!$D$62:$D$65,MATCH(INDEX(Mapping!$G$5:$G$20,MATCH($C53,Mapping!$A$5:$A$20,0)),Mapping!$A$62:$A$65,0))</f>
        <v/>
      </c>
      <c r="N53" s="24">
        <f>INDEX(Elasticities!$F$4:$I$200,MATCH("inc|"&amp;$E53&amp;"|"&amp;$D53,Elasticities!$A$4:$A$200,0),MATCH(Settings!$C$6,Elasticities!$F$3:$I$3,0))</f>
        <v/>
      </c>
      <c r="O53" s="24">
        <f>INDEX(Elasticities!$F$4:$I$200,MATCH("usg|"&amp;$E53&amp;"|"&amp;$D53,Elasticities!$A$4:$A$200,0),MATCH(Settings!$C$6,Elasticities!$F$3:$I$3,0))</f>
        <v/>
      </c>
      <c r="P53" s="24">
        <f>INDEX(Elasticities!$F$4:$I$200,MATCH("eff|"&amp;$E53&amp;"|"&amp;$D53,Elasticities!$A$4:$A$200,0),MATCH(Settings!$C$6,Elasticities!$F$3:$I$3,0))</f>
        <v/>
      </c>
      <c r="Q53" s="13">
        <f>INDEX(Elasticities!$F$4:$I$200,MATCH("aei|"&amp;$F53&amp;"|"&amp;$D53,Elasticities!$A$4:$A$200,0),MATCH(Settings!$C$6,Elasticities!$F$3:$I$3,0))</f>
        <v/>
      </c>
      <c r="R53" s="14">
        <f>INDEX(Inputs_prices!$E$5:$E$16,MATCH($G53,Inputs_prices!$A$5:$A$16,0))</f>
        <v/>
      </c>
      <c r="S53" s="13">
        <f>INDEX(Inputs_prices!$Q$5:$Q$16,MATCH($G53,Inputs_prices!$A$5:$A$16,0))</f>
        <v/>
      </c>
      <c r="T53" s="16">
        <f>INDEX(EF_GHG!$E$4:$E$1000,MATCH(Settings!$C$4&amp;"|"&amp;$B53&amp;"|"&amp;$H53,EF_GHG!$A$4:$A$1000,0))</f>
        <v/>
      </c>
      <c r="U53" s="45">
        <f>INDEX(EnergyCons!$F$4:$F$5000,MATCH(Settings!$C$4&amp;"|"&amp;Settings!$C$7&amp;"|"&amp;$C53&amp;"|"&amp;$B53,EnergyCons!$A$4:$A$5000,0))</f>
        <v/>
      </c>
    </row>
    <row r="54">
      <c r="A54" s="14">
        <f>$B54&amp;"|"&amp;$C54</f>
        <v/>
      </c>
      <c r="B54" s="22" t="inlineStr">
        <is>
          <t>nga</t>
        </is>
      </c>
      <c r="C54" s="22" t="inlineStr">
        <is>
          <t>srv</t>
        </is>
      </c>
      <c r="D54" s="14">
        <f>INDEX(Mapping!$D$5:$D$20,MATCH($C54,Mapping!$A$5:$A$20,0))</f>
        <v/>
      </c>
      <c r="E54" s="14">
        <f>INDEX(Mapping!$C$30:$C$37,MATCH($B54,Mapping!$A$30:$A$37,0))</f>
        <v/>
      </c>
      <c r="F54" s="14">
        <f>INDEX(Mapping!$D$30:$D$37,MATCH($B54,Mapping!$A$30:$A$37,0))</f>
        <v/>
      </c>
      <c r="G54" s="14">
        <f>$B54&amp;"."&amp;IF(INDEX(Mapping!$E$30:$E$37,MATCH($B54,Mapping!$A$30:$A$37,0))="sub",INDEX(Mapping!$F$5:$F$20,MATCH($C54,Mapping!$A$5:$A$20,0)),"all")</f>
        <v/>
      </c>
      <c r="H54" s="14">
        <f>INDEX(Mapping!$E$5:$E$20,MATCH($C54,Mapping!$A$5:$A$20,0))</f>
        <v/>
      </c>
      <c r="I54" s="14">
        <f>INDEX(Mapping!$G$30:$G$37,MATCH($B54,Mapping!$A$30:$A$37,0))</f>
        <v/>
      </c>
      <c r="J54" s="14">
        <f>INDEX(Mapping!$H$30:$H$37,MATCH($B54,Mapping!$A$30:$A$37,0))</f>
        <v/>
      </c>
      <c r="K54" s="14">
        <f>INDEX(Mapping!$H$5:$H$20,MATCH($C54,Mapping!$A$5:$A$20,0))</f>
        <v/>
      </c>
      <c r="L54" s="14">
        <f>INDEX(Mapping!$E$45:$E$58,MATCH($G54,Mapping!$A$45:$A$58,0))</f>
        <v/>
      </c>
      <c r="M54" s="14">
        <f>INDEX(Mapping!$D$62:$D$65,MATCH(INDEX(Mapping!$G$5:$G$20,MATCH($C54,Mapping!$A$5:$A$20,0)),Mapping!$A$62:$A$65,0))</f>
        <v/>
      </c>
      <c r="N54" s="24">
        <f>INDEX(Elasticities!$F$4:$I$200,MATCH("inc|"&amp;$E54&amp;"|"&amp;$D54,Elasticities!$A$4:$A$200,0),MATCH(Settings!$C$6,Elasticities!$F$3:$I$3,0))</f>
        <v/>
      </c>
      <c r="O54" s="24">
        <f>INDEX(Elasticities!$F$4:$I$200,MATCH("usg|"&amp;$E54&amp;"|"&amp;$D54,Elasticities!$A$4:$A$200,0),MATCH(Settings!$C$6,Elasticities!$F$3:$I$3,0))</f>
        <v/>
      </c>
      <c r="P54" s="24">
        <f>INDEX(Elasticities!$F$4:$I$200,MATCH("eff|"&amp;$E54&amp;"|"&amp;$D54,Elasticities!$A$4:$A$200,0),MATCH(Settings!$C$6,Elasticities!$F$3:$I$3,0))</f>
        <v/>
      </c>
      <c r="Q54" s="13">
        <f>INDEX(Elasticities!$F$4:$I$200,MATCH("aei|"&amp;$F54&amp;"|"&amp;$D54,Elasticities!$A$4:$A$200,0),MATCH(Settings!$C$6,Elasticities!$F$3:$I$3,0))</f>
        <v/>
      </c>
      <c r="R54" s="14">
        <f>INDEX(Inputs_prices!$E$5:$E$16,MATCH($G54,Inputs_prices!$A$5:$A$16,0))</f>
        <v/>
      </c>
      <c r="S54" s="13">
        <f>INDEX(Inputs_prices!$Q$5:$Q$16,MATCH($G54,Inputs_prices!$A$5:$A$16,0))</f>
        <v/>
      </c>
      <c r="T54" s="16">
        <f>INDEX(EF_GHG!$E$4:$E$1000,MATCH(Settings!$C$4&amp;"|"&amp;$B54&amp;"|"&amp;$H54,EF_GHG!$A$4:$A$1000,0))</f>
        <v/>
      </c>
      <c r="U54" s="45">
        <f>INDEX(EnergyCons!$F$4:$F$5000,MATCH(Settings!$C$4&amp;"|"&amp;Settings!$C$7&amp;"|"&amp;$C54&amp;"|"&amp;$B54,EnergyCons!$A$4:$A$5000,0))</f>
        <v/>
      </c>
    </row>
    <row r="55">
      <c r="A55" s="14">
        <f>$B55&amp;"|"&amp;$C55</f>
        <v/>
      </c>
      <c r="B55" s="22" t="inlineStr">
        <is>
          <t>gso</t>
        </is>
      </c>
      <c r="C55" s="22" t="inlineStr">
        <is>
          <t>srv</t>
        </is>
      </c>
      <c r="D55" s="14">
        <f>INDEX(Mapping!$D$5:$D$20,MATCH($C55,Mapping!$A$5:$A$20,0))</f>
        <v/>
      </c>
      <c r="E55" s="14">
        <f>INDEX(Mapping!$C$30:$C$37,MATCH($B55,Mapping!$A$30:$A$37,0))</f>
        <v/>
      </c>
      <c r="F55" s="14">
        <f>INDEX(Mapping!$D$30:$D$37,MATCH($B55,Mapping!$A$30:$A$37,0))</f>
        <v/>
      </c>
      <c r="G55" s="14">
        <f>$B55&amp;"."&amp;IF(INDEX(Mapping!$E$30:$E$37,MATCH($B55,Mapping!$A$30:$A$37,0))="sub",INDEX(Mapping!$F$5:$F$20,MATCH($C55,Mapping!$A$5:$A$20,0)),"all")</f>
        <v/>
      </c>
      <c r="H55" s="14">
        <f>INDEX(Mapping!$E$5:$E$20,MATCH($C55,Mapping!$A$5:$A$20,0))</f>
        <v/>
      </c>
      <c r="I55" s="14">
        <f>INDEX(Mapping!$G$30:$G$37,MATCH($B55,Mapping!$A$30:$A$37,0))</f>
        <v/>
      </c>
      <c r="J55" s="14">
        <f>INDEX(Mapping!$H$30:$H$37,MATCH($B55,Mapping!$A$30:$A$37,0))</f>
        <v/>
      </c>
      <c r="K55" s="14">
        <f>INDEX(Mapping!$H$5:$H$20,MATCH($C55,Mapping!$A$5:$A$20,0))</f>
        <v/>
      </c>
      <c r="L55" s="14">
        <f>INDEX(Mapping!$E$45:$E$58,MATCH($G55,Mapping!$A$45:$A$58,0))</f>
        <v/>
      </c>
      <c r="M55" s="14">
        <f>INDEX(Mapping!$D$62:$D$65,MATCH(INDEX(Mapping!$G$5:$G$20,MATCH($C55,Mapping!$A$5:$A$20,0)),Mapping!$A$62:$A$65,0))</f>
        <v/>
      </c>
      <c r="N55" s="24">
        <f>INDEX(Elasticities!$F$4:$I$200,MATCH("inc|"&amp;$E55&amp;"|"&amp;$D55,Elasticities!$A$4:$A$200,0),MATCH(Settings!$C$6,Elasticities!$F$3:$I$3,0))</f>
        <v/>
      </c>
      <c r="O55" s="24">
        <f>INDEX(Elasticities!$F$4:$I$200,MATCH("usg|"&amp;$E55&amp;"|"&amp;$D55,Elasticities!$A$4:$A$200,0),MATCH(Settings!$C$6,Elasticities!$F$3:$I$3,0))</f>
        <v/>
      </c>
      <c r="P55" s="24">
        <f>INDEX(Elasticities!$F$4:$I$200,MATCH("eff|"&amp;$E55&amp;"|"&amp;$D55,Elasticities!$A$4:$A$200,0),MATCH(Settings!$C$6,Elasticities!$F$3:$I$3,0))</f>
        <v/>
      </c>
      <c r="Q55" s="13">
        <f>INDEX(Elasticities!$F$4:$I$200,MATCH("aei|"&amp;$F55&amp;"|"&amp;$D55,Elasticities!$A$4:$A$200,0),MATCH(Settings!$C$6,Elasticities!$F$3:$I$3,0))</f>
        <v/>
      </c>
      <c r="R55" s="14">
        <f>INDEX(Inputs_prices!$E$5:$E$16,MATCH($G55,Inputs_prices!$A$5:$A$16,0))</f>
        <v/>
      </c>
      <c r="S55" s="13">
        <f>INDEX(Inputs_prices!$Q$5:$Q$16,MATCH($G55,Inputs_prices!$A$5:$A$16,0))</f>
        <v/>
      </c>
      <c r="T55" s="16">
        <f>INDEX(EF_GHG!$E$4:$E$1000,MATCH(Settings!$C$4&amp;"|"&amp;$B55&amp;"|"&amp;$H55,EF_GHG!$A$4:$A$1000,0))</f>
        <v/>
      </c>
      <c r="U55" s="45">
        <f>INDEX(EnergyCons!$F$4:$F$5000,MATCH(Settings!$C$4&amp;"|"&amp;Settings!$C$7&amp;"|"&amp;$C55&amp;"|"&amp;$B55,EnergyCons!$A$4:$A$5000,0))</f>
        <v/>
      </c>
    </row>
    <row r="56">
      <c r="A56" s="14">
        <f>$B56&amp;"|"&amp;$C56</f>
        <v/>
      </c>
      <c r="B56" s="22" t="inlineStr">
        <is>
          <t>die</t>
        </is>
      </c>
      <c r="C56" s="22" t="inlineStr">
        <is>
          <t>srv</t>
        </is>
      </c>
      <c r="D56" s="14">
        <f>INDEX(Mapping!$D$5:$D$20,MATCH($C56,Mapping!$A$5:$A$20,0))</f>
        <v/>
      </c>
      <c r="E56" s="14">
        <f>INDEX(Mapping!$C$30:$C$37,MATCH($B56,Mapping!$A$30:$A$37,0))</f>
        <v/>
      </c>
      <c r="F56" s="14">
        <f>INDEX(Mapping!$D$30:$D$37,MATCH($B56,Mapping!$A$30:$A$37,0))</f>
        <v/>
      </c>
      <c r="G56" s="14">
        <f>$B56&amp;"."&amp;IF(INDEX(Mapping!$E$30:$E$37,MATCH($B56,Mapping!$A$30:$A$37,0))="sub",INDEX(Mapping!$F$5:$F$20,MATCH($C56,Mapping!$A$5:$A$20,0)),"all")</f>
        <v/>
      </c>
      <c r="H56" s="14">
        <f>INDEX(Mapping!$E$5:$E$20,MATCH($C56,Mapping!$A$5:$A$20,0))</f>
        <v/>
      </c>
      <c r="I56" s="14">
        <f>INDEX(Mapping!$G$30:$G$37,MATCH($B56,Mapping!$A$30:$A$37,0))</f>
        <v/>
      </c>
      <c r="J56" s="14">
        <f>INDEX(Mapping!$H$30:$H$37,MATCH($B56,Mapping!$A$30:$A$37,0))</f>
        <v/>
      </c>
      <c r="K56" s="14">
        <f>INDEX(Mapping!$H$5:$H$20,MATCH($C56,Mapping!$A$5:$A$20,0))</f>
        <v/>
      </c>
      <c r="L56" s="14">
        <f>INDEX(Mapping!$E$45:$E$58,MATCH($G56,Mapping!$A$45:$A$58,0))</f>
        <v/>
      </c>
      <c r="M56" s="14">
        <f>INDEX(Mapping!$D$62:$D$65,MATCH(INDEX(Mapping!$G$5:$G$20,MATCH($C56,Mapping!$A$5:$A$20,0)),Mapping!$A$62:$A$65,0))</f>
        <v/>
      </c>
      <c r="N56" s="24">
        <f>INDEX(Elasticities!$F$4:$I$200,MATCH("inc|"&amp;$E56&amp;"|"&amp;$D56,Elasticities!$A$4:$A$200,0),MATCH(Settings!$C$6,Elasticities!$F$3:$I$3,0))</f>
        <v/>
      </c>
      <c r="O56" s="24">
        <f>INDEX(Elasticities!$F$4:$I$200,MATCH("usg|"&amp;$E56&amp;"|"&amp;$D56,Elasticities!$A$4:$A$200,0),MATCH(Settings!$C$6,Elasticities!$F$3:$I$3,0))</f>
        <v/>
      </c>
      <c r="P56" s="24">
        <f>INDEX(Elasticities!$F$4:$I$200,MATCH("eff|"&amp;$E56&amp;"|"&amp;$D56,Elasticities!$A$4:$A$200,0),MATCH(Settings!$C$6,Elasticities!$F$3:$I$3,0))</f>
        <v/>
      </c>
      <c r="Q56" s="13">
        <f>INDEX(Elasticities!$F$4:$I$200,MATCH("aei|"&amp;$F56&amp;"|"&amp;$D56,Elasticities!$A$4:$A$200,0),MATCH(Settings!$C$6,Elasticities!$F$3:$I$3,0))</f>
        <v/>
      </c>
      <c r="R56" s="14">
        <f>INDEX(Inputs_prices!$E$5:$E$16,MATCH($G56,Inputs_prices!$A$5:$A$16,0))</f>
        <v/>
      </c>
      <c r="S56" s="13">
        <f>INDEX(Inputs_prices!$Q$5:$Q$16,MATCH($G56,Inputs_prices!$A$5:$A$16,0))</f>
        <v/>
      </c>
      <c r="T56" s="16">
        <f>INDEX(EF_GHG!$E$4:$E$1000,MATCH(Settings!$C$4&amp;"|"&amp;$B56&amp;"|"&amp;$H56,EF_GHG!$A$4:$A$1000,0))</f>
        <v/>
      </c>
      <c r="U56" s="45">
        <f>INDEX(EnergyCons!$F$4:$F$5000,MATCH(Settings!$C$4&amp;"|"&amp;Settings!$C$7&amp;"|"&amp;$C56&amp;"|"&amp;$B56,EnergyCons!$A$4:$A$5000,0))</f>
        <v/>
      </c>
    </row>
    <row r="57">
      <c r="A57" s="14">
        <f>$B57&amp;"|"&amp;$C57</f>
        <v/>
      </c>
      <c r="B57" s="22" t="inlineStr">
        <is>
          <t>lpg</t>
        </is>
      </c>
      <c r="C57" s="22" t="inlineStr">
        <is>
          <t>srv</t>
        </is>
      </c>
      <c r="D57" s="14">
        <f>INDEX(Mapping!$D$5:$D$20,MATCH($C57,Mapping!$A$5:$A$20,0))</f>
        <v/>
      </c>
      <c r="E57" s="14">
        <f>INDEX(Mapping!$C$30:$C$37,MATCH($B57,Mapping!$A$30:$A$37,0))</f>
        <v/>
      </c>
      <c r="F57" s="14">
        <f>INDEX(Mapping!$D$30:$D$37,MATCH($B57,Mapping!$A$30:$A$37,0))</f>
        <v/>
      </c>
      <c r="G57" s="14">
        <f>$B57&amp;"."&amp;IF(INDEX(Mapping!$E$30:$E$37,MATCH($B57,Mapping!$A$30:$A$37,0))="sub",INDEX(Mapping!$F$5:$F$20,MATCH($C57,Mapping!$A$5:$A$20,0)),"all")</f>
        <v/>
      </c>
      <c r="H57" s="14">
        <f>INDEX(Mapping!$E$5:$E$20,MATCH($C57,Mapping!$A$5:$A$20,0))</f>
        <v/>
      </c>
      <c r="I57" s="14">
        <f>INDEX(Mapping!$G$30:$G$37,MATCH($B57,Mapping!$A$30:$A$37,0))</f>
        <v/>
      </c>
      <c r="J57" s="14">
        <f>INDEX(Mapping!$H$30:$H$37,MATCH($B57,Mapping!$A$30:$A$37,0))</f>
        <v/>
      </c>
      <c r="K57" s="14">
        <f>INDEX(Mapping!$H$5:$H$20,MATCH($C57,Mapping!$A$5:$A$20,0))</f>
        <v/>
      </c>
      <c r="L57" s="14">
        <f>INDEX(Mapping!$E$45:$E$58,MATCH($G57,Mapping!$A$45:$A$58,0))</f>
        <v/>
      </c>
      <c r="M57" s="14">
        <f>INDEX(Mapping!$D$62:$D$65,MATCH(INDEX(Mapping!$G$5:$G$20,MATCH($C57,Mapping!$A$5:$A$20,0)),Mapping!$A$62:$A$65,0))</f>
        <v/>
      </c>
      <c r="N57" s="24">
        <f>INDEX(Elasticities!$F$4:$I$200,MATCH("inc|"&amp;$E57&amp;"|"&amp;$D57,Elasticities!$A$4:$A$200,0),MATCH(Settings!$C$6,Elasticities!$F$3:$I$3,0))</f>
        <v/>
      </c>
      <c r="O57" s="24">
        <f>INDEX(Elasticities!$F$4:$I$200,MATCH("usg|"&amp;$E57&amp;"|"&amp;$D57,Elasticities!$A$4:$A$200,0),MATCH(Settings!$C$6,Elasticities!$F$3:$I$3,0))</f>
        <v/>
      </c>
      <c r="P57" s="24">
        <f>INDEX(Elasticities!$F$4:$I$200,MATCH("eff|"&amp;$E57&amp;"|"&amp;$D57,Elasticities!$A$4:$A$200,0),MATCH(Settings!$C$6,Elasticities!$F$3:$I$3,0))</f>
        <v/>
      </c>
      <c r="Q57" s="13">
        <f>INDEX(Elasticities!$F$4:$I$200,MATCH("aei|"&amp;$F57&amp;"|"&amp;$D57,Elasticities!$A$4:$A$200,0),MATCH(Settings!$C$6,Elasticities!$F$3:$I$3,0))</f>
        <v/>
      </c>
      <c r="R57" s="14">
        <f>INDEX(Inputs_prices!$E$5:$E$16,MATCH($G57,Inputs_prices!$A$5:$A$16,0))</f>
        <v/>
      </c>
      <c r="S57" s="13">
        <f>INDEX(Inputs_prices!$Q$5:$Q$16,MATCH($G57,Inputs_prices!$A$5:$A$16,0))</f>
        <v/>
      </c>
      <c r="T57" s="16">
        <f>INDEX(EF_GHG!$E$4:$E$1000,MATCH(Settings!$C$4&amp;"|"&amp;$B57&amp;"|"&amp;$H57,EF_GHG!$A$4:$A$1000,0))</f>
        <v/>
      </c>
      <c r="U57" s="45">
        <f>INDEX(EnergyCons!$F$4:$F$5000,MATCH(Settings!$C$4&amp;"|"&amp;Settings!$C$7&amp;"|"&amp;$C57&amp;"|"&amp;$B57,EnergyCons!$A$4:$A$5000,0))</f>
        <v/>
      </c>
    </row>
    <row r="58">
      <c r="A58" s="14">
        <f>$B58&amp;"|"&amp;$C58</f>
        <v/>
      </c>
      <c r="B58" s="22" t="inlineStr">
        <is>
          <t>ker</t>
        </is>
      </c>
      <c r="C58" s="22" t="inlineStr">
        <is>
          <t>srv</t>
        </is>
      </c>
      <c r="D58" s="14">
        <f>INDEX(Mapping!$D$5:$D$20,MATCH($C58,Mapping!$A$5:$A$20,0))</f>
        <v/>
      </c>
      <c r="E58" s="14">
        <f>INDEX(Mapping!$C$30:$C$37,MATCH($B58,Mapping!$A$30:$A$37,0))</f>
        <v/>
      </c>
      <c r="F58" s="14">
        <f>INDEX(Mapping!$D$30:$D$37,MATCH($B58,Mapping!$A$30:$A$37,0))</f>
        <v/>
      </c>
      <c r="G58" s="14">
        <f>$B58&amp;"."&amp;IF(INDEX(Mapping!$E$30:$E$37,MATCH($B58,Mapping!$A$30:$A$37,0))="sub",INDEX(Mapping!$F$5:$F$20,MATCH($C58,Mapping!$A$5:$A$20,0)),"all")</f>
        <v/>
      </c>
      <c r="H58" s="14">
        <f>INDEX(Mapping!$E$5:$E$20,MATCH($C58,Mapping!$A$5:$A$20,0))</f>
        <v/>
      </c>
      <c r="I58" s="14">
        <f>INDEX(Mapping!$G$30:$G$37,MATCH($B58,Mapping!$A$30:$A$37,0))</f>
        <v/>
      </c>
      <c r="J58" s="14">
        <f>INDEX(Mapping!$H$30:$H$37,MATCH($B58,Mapping!$A$30:$A$37,0))</f>
        <v/>
      </c>
      <c r="K58" s="14">
        <f>INDEX(Mapping!$H$5:$H$20,MATCH($C58,Mapping!$A$5:$A$20,0))</f>
        <v/>
      </c>
      <c r="L58" s="14">
        <f>INDEX(Mapping!$E$45:$E$58,MATCH($G58,Mapping!$A$45:$A$58,0))</f>
        <v/>
      </c>
      <c r="M58" s="14">
        <f>INDEX(Mapping!$D$62:$D$65,MATCH(INDEX(Mapping!$G$5:$G$20,MATCH($C58,Mapping!$A$5:$A$20,0)),Mapping!$A$62:$A$65,0))</f>
        <v/>
      </c>
      <c r="N58" s="24">
        <f>INDEX(Elasticities!$F$4:$I$200,MATCH("inc|"&amp;$E58&amp;"|"&amp;$D58,Elasticities!$A$4:$A$200,0),MATCH(Settings!$C$6,Elasticities!$F$3:$I$3,0))</f>
        <v/>
      </c>
      <c r="O58" s="24">
        <f>INDEX(Elasticities!$F$4:$I$200,MATCH("usg|"&amp;$E58&amp;"|"&amp;$D58,Elasticities!$A$4:$A$200,0),MATCH(Settings!$C$6,Elasticities!$F$3:$I$3,0))</f>
        <v/>
      </c>
      <c r="P58" s="24">
        <f>INDEX(Elasticities!$F$4:$I$200,MATCH("eff|"&amp;$E58&amp;"|"&amp;$D58,Elasticities!$A$4:$A$200,0),MATCH(Settings!$C$6,Elasticities!$F$3:$I$3,0))</f>
        <v/>
      </c>
      <c r="Q58" s="13">
        <f>INDEX(Elasticities!$F$4:$I$200,MATCH("aei|"&amp;$F58&amp;"|"&amp;$D58,Elasticities!$A$4:$A$200,0),MATCH(Settings!$C$6,Elasticities!$F$3:$I$3,0))</f>
        <v/>
      </c>
      <c r="R58" s="14">
        <f>INDEX(Inputs_prices!$E$5:$E$16,MATCH($G58,Inputs_prices!$A$5:$A$16,0))</f>
        <v/>
      </c>
      <c r="S58" s="13">
        <f>INDEX(Inputs_prices!$Q$5:$Q$16,MATCH($G58,Inputs_prices!$A$5:$A$16,0))</f>
        <v/>
      </c>
      <c r="T58" s="16">
        <f>INDEX(EF_GHG!$E$4:$E$1000,MATCH(Settings!$C$4&amp;"|"&amp;$B58&amp;"|"&amp;$H58,EF_GHG!$A$4:$A$1000,0))</f>
        <v/>
      </c>
      <c r="U58" s="45">
        <f>INDEX(EnergyCons!$F$4:$F$5000,MATCH(Settings!$C$4&amp;"|"&amp;Settings!$C$7&amp;"|"&amp;$C58&amp;"|"&amp;$B58,EnergyCons!$A$4:$A$5000,0))</f>
        <v/>
      </c>
    </row>
    <row r="59">
      <c r="A59" s="14">
        <f>$B59&amp;"|"&amp;$C59</f>
        <v/>
      </c>
      <c r="B59" s="22" t="inlineStr">
        <is>
          <t>oop</t>
        </is>
      </c>
      <c r="C59" s="22" t="inlineStr">
        <is>
          <t>srv</t>
        </is>
      </c>
      <c r="D59" s="14">
        <f>INDEX(Mapping!$D$5:$D$20,MATCH($C59,Mapping!$A$5:$A$20,0))</f>
        <v/>
      </c>
      <c r="E59" s="14">
        <f>INDEX(Mapping!$C$30:$C$37,MATCH($B59,Mapping!$A$30:$A$37,0))</f>
        <v/>
      </c>
      <c r="F59" s="14">
        <f>INDEX(Mapping!$D$30:$D$37,MATCH($B59,Mapping!$A$30:$A$37,0))</f>
        <v/>
      </c>
      <c r="G59" s="14">
        <f>$B59&amp;"."&amp;IF(INDEX(Mapping!$E$30:$E$37,MATCH($B59,Mapping!$A$30:$A$37,0))="sub",INDEX(Mapping!$F$5:$F$20,MATCH($C59,Mapping!$A$5:$A$20,0)),"all")</f>
        <v/>
      </c>
      <c r="H59" s="14">
        <f>INDEX(Mapping!$E$5:$E$20,MATCH($C59,Mapping!$A$5:$A$20,0))</f>
        <v/>
      </c>
      <c r="I59" s="14">
        <f>INDEX(Mapping!$G$30:$G$37,MATCH($B59,Mapping!$A$30:$A$37,0))</f>
        <v/>
      </c>
      <c r="J59" s="14">
        <f>INDEX(Mapping!$H$30:$H$37,MATCH($B59,Mapping!$A$30:$A$37,0))</f>
        <v/>
      </c>
      <c r="K59" s="14">
        <f>INDEX(Mapping!$H$5:$H$20,MATCH($C59,Mapping!$A$5:$A$20,0))</f>
        <v/>
      </c>
      <c r="L59" s="14">
        <f>INDEX(Mapping!$E$45:$E$58,MATCH($G59,Mapping!$A$45:$A$58,0))</f>
        <v/>
      </c>
      <c r="M59" s="14">
        <f>INDEX(Mapping!$D$62:$D$65,MATCH(INDEX(Mapping!$G$5:$G$20,MATCH($C59,Mapping!$A$5:$A$20,0)),Mapping!$A$62:$A$65,0))</f>
        <v/>
      </c>
      <c r="N59" s="24">
        <f>INDEX(Elasticities!$F$4:$I$200,MATCH("inc|"&amp;$E59&amp;"|"&amp;$D59,Elasticities!$A$4:$A$200,0),MATCH(Settings!$C$6,Elasticities!$F$3:$I$3,0))</f>
        <v/>
      </c>
      <c r="O59" s="24">
        <f>INDEX(Elasticities!$F$4:$I$200,MATCH("usg|"&amp;$E59&amp;"|"&amp;$D59,Elasticities!$A$4:$A$200,0),MATCH(Settings!$C$6,Elasticities!$F$3:$I$3,0))</f>
        <v/>
      </c>
      <c r="P59" s="24">
        <f>INDEX(Elasticities!$F$4:$I$200,MATCH("eff|"&amp;$E59&amp;"|"&amp;$D59,Elasticities!$A$4:$A$200,0),MATCH(Settings!$C$6,Elasticities!$F$3:$I$3,0))</f>
        <v/>
      </c>
      <c r="Q59" s="13">
        <f>INDEX(Elasticities!$F$4:$I$200,MATCH("aei|"&amp;$F59&amp;"|"&amp;$D59,Elasticities!$A$4:$A$200,0),MATCH(Settings!$C$6,Elasticities!$F$3:$I$3,0))</f>
        <v/>
      </c>
      <c r="R59" s="14">
        <f>INDEX(Inputs_prices!$E$5:$E$16,MATCH($G59,Inputs_prices!$A$5:$A$16,0))</f>
        <v/>
      </c>
      <c r="S59" s="13">
        <f>INDEX(Inputs_prices!$Q$5:$Q$16,MATCH($G59,Inputs_prices!$A$5:$A$16,0))</f>
        <v/>
      </c>
      <c r="T59" s="16">
        <f>INDEX(EF_GHG!$E$4:$E$1000,MATCH(Settings!$C$4&amp;"|"&amp;$B59&amp;"|"&amp;$H59,EF_GHG!$A$4:$A$1000,0))</f>
        <v/>
      </c>
      <c r="U59" s="45">
        <f>INDEX(EnergyCons!$F$4:$F$5000,MATCH(Settings!$C$4&amp;"|"&amp;Settings!$C$7&amp;"|"&amp;$C59&amp;"|"&amp;$B59,EnergyCons!$A$4:$A$5000,0))</f>
        <v/>
      </c>
    </row>
    <row r="60">
      <c r="A60" s="14">
        <f>$B60&amp;"|"&amp;$C60</f>
        <v/>
      </c>
      <c r="B60" s="22" t="inlineStr">
        <is>
          <t>bio</t>
        </is>
      </c>
      <c r="C60" s="22" t="inlineStr">
        <is>
          <t>srv</t>
        </is>
      </c>
      <c r="D60" s="14">
        <f>INDEX(Mapping!$D$5:$D$20,MATCH($C60,Mapping!$A$5:$A$20,0))</f>
        <v/>
      </c>
      <c r="E60" s="14">
        <f>INDEX(Mapping!$C$30:$C$37,MATCH($B60,Mapping!$A$30:$A$37,0))</f>
        <v/>
      </c>
      <c r="F60" s="14">
        <f>INDEX(Mapping!$D$30:$D$37,MATCH($B60,Mapping!$A$30:$A$37,0))</f>
        <v/>
      </c>
      <c r="G60" s="14">
        <f>$B60&amp;"."&amp;IF(INDEX(Mapping!$E$30:$E$37,MATCH($B60,Mapping!$A$30:$A$37,0))="sub",INDEX(Mapping!$F$5:$F$20,MATCH($C60,Mapping!$A$5:$A$20,0)),"all")</f>
        <v/>
      </c>
      <c r="H60" s="14">
        <f>INDEX(Mapping!$E$5:$E$20,MATCH($C60,Mapping!$A$5:$A$20,0))</f>
        <v/>
      </c>
      <c r="I60" s="14">
        <f>INDEX(Mapping!$G$30:$G$37,MATCH($B60,Mapping!$A$30:$A$37,0))</f>
        <v/>
      </c>
      <c r="J60" s="14">
        <f>INDEX(Mapping!$H$30:$H$37,MATCH($B60,Mapping!$A$30:$A$37,0))</f>
        <v/>
      </c>
      <c r="K60" s="14">
        <f>INDEX(Mapping!$H$5:$H$20,MATCH($C60,Mapping!$A$5:$A$20,0))</f>
        <v/>
      </c>
      <c r="L60" s="14">
        <f>INDEX(Mapping!$E$45:$E$58,MATCH($G60,Mapping!$A$45:$A$58,0))</f>
        <v/>
      </c>
      <c r="M60" s="14">
        <f>INDEX(Mapping!$D$62:$D$65,MATCH(INDEX(Mapping!$G$5:$G$20,MATCH($C60,Mapping!$A$5:$A$20,0)),Mapping!$A$62:$A$65,0))</f>
        <v/>
      </c>
      <c r="N60" s="24">
        <f>INDEX(Elasticities!$F$4:$I$200,MATCH("inc|"&amp;$E60&amp;"|"&amp;$D60,Elasticities!$A$4:$A$200,0),MATCH(Settings!$C$6,Elasticities!$F$3:$I$3,0))</f>
        <v/>
      </c>
      <c r="O60" s="24">
        <f>INDEX(Elasticities!$F$4:$I$200,MATCH("usg|"&amp;$E60&amp;"|"&amp;$D60,Elasticities!$A$4:$A$200,0),MATCH(Settings!$C$6,Elasticities!$F$3:$I$3,0))</f>
        <v/>
      </c>
      <c r="P60" s="24">
        <f>INDEX(Elasticities!$F$4:$I$200,MATCH("eff|"&amp;$E60&amp;"|"&amp;$D60,Elasticities!$A$4:$A$200,0),MATCH(Settings!$C$6,Elasticities!$F$3:$I$3,0))</f>
        <v/>
      </c>
      <c r="Q60" s="13">
        <f>INDEX(Elasticities!$F$4:$I$200,MATCH("aei|"&amp;$F60&amp;"|"&amp;$D60,Elasticities!$A$4:$A$200,0),MATCH(Settings!$C$6,Elasticities!$F$3:$I$3,0))</f>
        <v/>
      </c>
      <c r="R60" s="14">
        <f>INDEX(Inputs_prices!$E$5:$E$16,MATCH($G60,Inputs_prices!$A$5:$A$16,0))</f>
        <v/>
      </c>
      <c r="S60" s="13">
        <f>INDEX(Inputs_prices!$Q$5:$Q$16,MATCH($G60,Inputs_prices!$A$5:$A$16,0))</f>
        <v/>
      </c>
      <c r="T60" s="16">
        <f>INDEX(EF_GHG!$E$4:$E$1000,MATCH(Settings!$C$4&amp;"|"&amp;$B60&amp;"|"&amp;$H60,EF_GHG!$A$4:$A$1000,0))</f>
        <v/>
      </c>
      <c r="U60" s="45">
        <f>INDEX(EnergyCons!$F$4:$F$5000,MATCH(Settings!$C$4&amp;"|"&amp;Settings!$C$7&amp;"|"&amp;$C60&amp;"|"&amp;$B60,EnergyCons!$A$4:$A$5000,0))</f>
        <v/>
      </c>
    </row>
    <row r="61">
      <c r="A61" s="14">
        <f>$B61&amp;"|"&amp;$C61</f>
        <v/>
      </c>
      <c r="B61" s="22" t="inlineStr">
        <is>
          <t>coa</t>
        </is>
      </c>
      <c r="C61" s="22" t="inlineStr">
        <is>
          <t>mch</t>
        </is>
      </c>
      <c r="D61" s="14">
        <f>INDEX(Mapping!$D$5:$D$20,MATCH($C61,Mapping!$A$5:$A$20,0))</f>
        <v/>
      </c>
      <c r="E61" s="14">
        <f>INDEX(Mapping!$C$30:$C$37,MATCH($B61,Mapping!$A$30:$A$37,0))</f>
        <v/>
      </c>
      <c r="F61" s="14">
        <f>INDEX(Mapping!$D$30:$D$37,MATCH($B61,Mapping!$A$30:$A$37,0))</f>
        <v/>
      </c>
      <c r="G61" s="14">
        <f>$B61&amp;"."&amp;IF(INDEX(Mapping!$E$30:$E$37,MATCH($B61,Mapping!$A$30:$A$37,0))="sub",INDEX(Mapping!$F$5:$F$20,MATCH($C61,Mapping!$A$5:$A$20,0)),"all")</f>
        <v/>
      </c>
      <c r="H61" s="14">
        <f>INDEX(Mapping!$E$5:$E$20,MATCH($C61,Mapping!$A$5:$A$20,0))</f>
        <v/>
      </c>
      <c r="I61" s="14">
        <f>INDEX(Mapping!$G$30:$G$37,MATCH($B61,Mapping!$A$30:$A$37,0))</f>
        <v/>
      </c>
      <c r="J61" s="14">
        <f>INDEX(Mapping!$H$30:$H$37,MATCH($B61,Mapping!$A$30:$A$37,0))</f>
        <v/>
      </c>
      <c r="K61" s="14">
        <f>INDEX(Mapping!$H$5:$H$20,MATCH($C61,Mapping!$A$5:$A$20,0))</f>
        <v/>
      </c>
      <c r="L61" s="14">
        <f>INDEX(Mapping!$E$45:$E$58,MATCH($G61,Mapping!$A$45:$A$58,0))</f>
        <v/>
      </c>
      <c r="M61" s="14">
        <f>INDEX(Mapping!$D$62:$D$65,MATCH(INDEX(Mapping!$G$5:$G$20,MATCH($C61,Mapping!$A$5:$A$20,0)),Mapping!$A$62:$A$65,0))</f>
        <v/>
      </c>
      <c r="N61" s="24">
        <f>INDEX(Elasticities!$F$4:$I$200,MATCH("inc|"&amp;$E61&amp;"|"&amp;$D61,Elasticities!$A$4:$A$200,0),MATCH(Settings!$C$6,Elasticities!$F$3:$I$3,0))</f>
        <v/>
      </c>
      <c r="O61" s="24">
        <f>INDEX(Elasticities!$F$4:$I$200,MATCH("usg|"&amp;$E61&amp;"|"&amp;$D61,Elasticities!$A$4:$A$200,0),MATCH(Settings!$C$6,Elasticities!$F$3:$I$3,0))</f>
        <v/>
      </c>
      <c r="P61" s="24">
        <f>INDEX(Elasticities!$F$4:$I$200,MATCH("eff|"&amp;$E61&amp;"|"&amp;$D61,Elasticities!$A$4:$A$200,0),MATCH(Settings!$C$6,Elasticities!$F$3:$I$3,0))</f>
        <v/>
      </c>
      <c r="Q61" s="13">
        <f>INDEX(Elasticities!$F$4:$I$200,MATCH("aei|"&amp;$F61&amp;"|"&amp;$D61,Elasticities!$A$4:$A$200,0),MATCH(Settings!$C$6,Elasticities!$F$3:$I$3,0))</f>
        <v/>
      </c>
      <c r="R61" s="14">
        <f>INDEX(Inputs_prices!$E$5:$E$16,MATCH($G61,Inputs_prices!$A$5:$A$16,0))</f>
        <v/>
      </c>
      <c r="S61" s="13">
        <f>INDEX(Inputs_prices!$Q$5:$Q$16,MATCH($G61,Inputs_prices!$A$5:$A$16,0))</f>
        <v/>
      </c>
      <c r="T61" s="16">
        <f>INDEX(EF_GHG!$E$4:$E$1000,MATCH(Settings!$C$4&amp;"|"&amp;$B61&amp;"|"&amp;$H61,EF_GHG!$A$4:$A$1000,0))</f>
        <v/>
      </c>
      <c r="U61" s="45">
        <f>INDEX(EnergyCons!$F$4:$F$5000,MATCH(Settings!$C$4&amp;"|"&amp;Settings!$C$7&amp;"|"&amp;$C61&amp;"|"&amp;$B61,EnergyCons!$A$4:$A$5000,0))</f>
        <v/>
      </c>
    </row>
    <row r="62">
      <c r="A62" s="14">
        <f>$B62&amp;"|"&amp;$C62</f>
        <v/>
      </c>
      <c r="B62" s="22" t="inlineStr">
        <is>
          <t>nga</t>
        </is>
      </c>
      <c r="C62" s="22" t="inlineStr">
        <is>
          <t>mch</t>
        </is>
      </c>
      <c r="D62" s="14">
        <f>INDEX(Mapping!$D$5:$D$20,MATCH($C62,Mapping!$A$5:$A$20,0))</f>
        <v/>
      </c>
      <c r="E62" s="14">
        <f>INDEX(Mapping!$C$30:$C$37,MATCH($B62,Mapping!$A$30:$A$37,0))</f>
        <v/>
      </c>
      <c r="F62" s="14">
        <f>INDEX(Mapping!$D$30:$D$37,MATCH($B62,Mapping!$A$30:$A$37,0))</f>
        <v/>
      </c>
      <c r="G62" s="14">
        <f>$B62&amp;"."&amp;IF(INDEX(Mapping!$E$30:$E$37,MATCH($B62,Mapping!$A$30:$A$37,0))="sub",INDEX(Mapping!$F$5:$F$20,MATCH($C62,Mapping!$A$5:$A$20,0)),"all")</f>
        <v/>
      </c>
      <c r="H62" s="14">
        <f>INDEX(Mapping!$E$5:$E$20,MATCH($C62,Mapping!$A$5:$A$20,0))</f>
        <v/>
      </c>
      <c r="I62" s="14">
        <f>INDEX(Mapping!$G$30:$G$37,MATCH($B62,Mapping!$A$30:$A$37,0))</f>
        <v/>
      </c>
      <c r="J62" s="14">
        <f>INDEX(Mapping!$H$30:$H$37,MATCH($B62,Mapping!$A$30:$A$37,0))</f>
        <v/>
      </c>
      <c r="K62" s="14">
        <f>INDEX(Mapping!$H$5:$H$20,MATCH($C62,Mapping!$A$5:$A$20,0))</f>
        <v/>
      </c>
      <c r="L62" s="14">
        <f>INDEX(Mapping!$E$45:$E$58,MATCH($G62,Mapping!$A$45:$A$58,0))</f>
        <v/>
      </c>
      <c r="M62" s="14">
        <f>INDEX(Mapping!$D$62:$D$65,MATCH(INDEX(Mapping!$G$5:$G$20,MATCH($C62,Mapping!$A$5:$A$20,0)),Mapping!$A$62:$A$65,0))</f>
        <v/>
      </c>
      <c r="N62" s="24">
        <f>INDEX(Elasticities!$F$4:$I$200,MATCH("inc|"&amp;$E62&amp;"|"&amp;$D62,Elasticities!$A$4:$A$200,0),MATCH(Settings!$C$6,Elasticities!$F$3:$I$3,0))</f>
        <v/>
      </c>
      <c r="O62" s="24">
        <f>INDEX(Elasticities!$F$4:$I$200,MATCH("usg|"&amp;$E62&amp;"|"&amp;$D62,Elasticities!$A$4:$A$200,0),MATCH(Settings!$C$6,Elasticities!$F$3:$I$3,0))</f>
        <v/>
      </c>
      <c r="P62" s="24">
        <f>INDEX(Elasticities!$F$4:$I$200,MATCH("eff|"&amp;$E62&amp;"|"&amp;$D62,Elasticities!$A$4:$A$200,0),MATCH(Settings!$C$6,Elasticities!$F$3:$I$3,0))</f>
        <v/>
      </c>
      <c r="Q62" s="13">
        <f>INDEX(Elasticities!$F$4:$I$200,MATCH("aei|"&amp;$F62&amp;"|"&amp;$D62,Elasticities!$A$4:$A$200,0),MATCH(Settings!$C$6,Elasticities!$F$3:$I$3,0))</f>
        <v/>
      </c>
      <c r="R62" s="14">
        <f>INDEX(Inputs_prices!$E$5:$E$16,MATCH($G62,Inputs_prices!$A$5:$A$16,0))</f>
        <v/>
      </c>
      <c r="S62" s="13">
        <f>INDEX(Inputs_prices!$Q$5:$Q$16,MATCH($G62,Inputs_prices!$A$5:$A$16,0))</f>
        <v/>
      </c>
      <c r="T62" s="16">
        <f>INDEX(EF_GHG!$E$4:$E$1000,MATCH(Settings!$C$4&amp;"|"&amp;$B62&amp;"|"&amp;$H62,EF_GHG!$A$4:$A$1000,0))</f>
        <v/>
      </c>
      <c r="U62" s="45">
        <f>INDEX(EnergyCons!$F$4:$F$5000,MATCH(Settings!$C$4&amp;"|"&amp;Settings!$C$7&amp;"|"&amp;$C62&amp;"|"&amp;$B62,EnergyCons!$A$4:$A$5000,0))</f>
        <v/>
      </c>
    </row>
    <row r="63">
      <c r="A63" s="14">
        <f>$B63&amp;"|"&amp;$C63</f>
        <v/>
      </c>
      <c r="B63" s="22" t="inlineStr">
        <is>
          <t>gso</t>
        </is>
      </c>
      <c r="C63" s="22" t="inlineStr">
        <is>
          <t>mch</t>
        </is>
      </c>
      <c r="D63" s="14">
        <f>INDEX(Mapping!$D$5:$D$20,MATCH($C63,Mapping!$A$5:$A$20,0))</f>
        <v/>
      </c>
      <c r="E63" s="14">
        <f>INDEX(Mapping!$C$30:$C$37,MATCH($B63,Mapping!$A$30:$A$37,0))</f>
        <v/>
      </c>
      <c r="F63" s="14">
        <f>INDEX(Mapping!$D$30:$D$37,MATCH($B63,Mapping!$A$30:$A$37,0))</f>
        <v/>
      </c>
      <c r="G63" s="14">
        <f>$B63&amp;"."&amp;IF(INDEX(Mapping!$E$30:$E$37,MATCH($B63,Mapping!$A$30:$A$37,0))="sub",INDEX(Mapping!$F$5:$F$20,MATCH($C63,Mapping!$A$5:$A$20,0)),"all")</f>
        <v/>
      </c>
      <c r="H63" s="14">
        <f>INDEX(Mapping!$E$5:$E$20,MATCH($C63,Mapping!$A$5:$A$20,0))</f>
        <v/>
      </c>
      <c r="I63" s="14">
        <f>INDEX(Mapping!$G$30:$G$37,MATCH($B63,Mapping!$A$30:$A$37,0))</f>
        <v/>
      </c>
      <c r="J63" s="14">
        <f>INDEX(Mapping!$H$30:$H$37,MATCH($B63,Mapping!$A$30:$A$37,0))</f>
        <v/>
      </c>
      <c r="K63" s="14">
        <f>INDEX(Mapping!$H$5:$H$20,MATCH($C63,Mapping!$A$5:$A$20,0))</f>
        <v/>
      </c>
      <c r="L63" s="14">
        <f>INDEX(Mapping!$E$45:$E$58,MATCH($G63,Mapping!$A$45:$A$58,0))</f>
        <v/>
      </c>
      <c r="M63" s="14">
        <f>INDEX(Mapping!$D$62:$D$65,MATCH(INDEX(Mapping!$G$5:$G$20,MATCH($C63,Mapping!$A$5:$A$20,0)),Mapping!$A$62:$A$65,0))</f>
        <v/>
      </c>
      <c r="N63" s="24">
        <f>INDEX(Elasticities!$F$4:$I$200,MATCH("inc|"&amp;$E63&amp;"|"&amp;$D63,Elasticities!$A$4:$A$200,0),MATCH(Settings!$C$6,Elasticities!$F$3:$I$3,0))</f>
        <v/>
      </c>
      <c r="O63" s="24">
        <f>INDEX(Elasticities!$F$4:$I$200,MATCH("usg|"&amp;$E63&amp;"|"&amp;$D63,Elasticities!$A$4:$A$200,0),MATCH(Settings!$C$6,Elasticities!$F$3:$I$3,0))</f>
        <v/>
      </c>
      <c r="P63" s="24">
        <f>INDEX(Elasticities!$F$4:$I$200,MATCH("eff|"&amp;$E63&amp;"|"&amp;$D63,Elasticities!$A$4:$A$200,0),MATCH(Settings!$C$6,Elasticities!$F$3:$I$3,0))</f>
        <v/>
      </c>
      <c r="Q63" s="13">
        <f>INDEX(Elasticities!$F$4:$I$200,MATCH("aei|"&amp;$F63&amp;"|"&amp;$D63,Elasticities!$A$4:$A$200,0),MATCH(Settings!$C$6,Elasticities!$F$3:$I$3,0))</f>
        <v/>
      </c>
      <c r="R63" s="14">
        <f>INDEX(Inputs_prices!$E$5:$E$16,MATCH($G63,Inputs_prices!$A$5:$A$16,0))</f>
        <v/>
      </c>
      <c r="S63" s="13">
        <f>INDEX(Inputs_prices!$Q$5:$Q$16,MATCH($G63,Inputs_prices!$A$5:$A$16,0))</f>
        <v/>
      </c>
      <c r="T63" s="16">
        <f>INDEX(EF_GHG!$E$4:$E$1000,MATCH(Settings!$C$4&amp;"|"&amp;$B63&amp;"|"&amp;$H63,EF_GHG!$A$4:$A$1000,0))</f>
        <v/>
      </c>
      <c r="U63" s="45">
        <f>INDEX(EnergyCons!$F$4:$F$5000,MATCH(Settings!$C$4&amp;"|"&amp;Settings!$C$7&amp;"|"&amp;$C63&amp;"|"&amp;$B63,EnergyCons!$A$4:$A$5000,0))</f>
        <v/>
      </c>
    </row>
    <row r="64">
      <c r="A64" s="14">
        <f>$B64&amp;"|"&amp;$C64</f>
        <v/>
      </c>
      <c r="B64" s="22" t="inlineStr">
        <is>
          <t>die</t>
        </is>
      </c>
      <c r="C64" s="22" t="inlineStr">
        <is>
          <t>mch</t>
        </is>
      </c>
      <c r="D64" s="14">
        <f>INDEX(Mapping!$D$5:$D$20,MATCH($C64,Mapping!$A$5:$A$20,0))</f>
        <v/>
      </c>
      <c r="E64" s="14">
        <f>INDEX(Mapping!$C$30:$C$37,MATCH($B64,Mapping!$A$30:$A$37,0))</f>
        <v/>
      </c>
      <c r="F64" s="14">
        <f>INDEX(Mapping!$D$30:$D$37,MATCH($B64,Mapping!$A$30:$A$37,0))</f>
        <v/>
      </c>
      <c r="G64" s="14">
        <f>$B64&amp;"."&amp;IF(INDEX(Mapping!$E$30:$E$37,MATCH($B64,Mapping!$A$30:$A$37,0))="sub",INDEX(Mapping!$F$5:$F$20,MATCH($C64,Mapping!$A$5:$A$20,0)),"all")</f>
        <v/>
      </c>
      <c r="H64" s="14">
        <f>INDEX(Mapping!$E$5:$E$20,MATCH($C64,Mapping!$A$5:$A$20,0))</f>
        <v/>
      </c>
      <c r="I64" s="14">
        <f>INDEX(Mapping!$G$30:$G$37,MATCH($B64,Mapping!$A$30:$A$37,0))</f>
        <v/>
      </c>
      <c r="J64" s="14">
        <f>INDEX(Mapping!$H$30:$H$37,MATCH($B64,Mapping!$A$30:$A$37,0))</f>
        <v/>
      </c>
      <c r="K64" s="14">
        <f>INDEX(Mapping!$H$5:$H$20,MATCH($C64,Mapping!$A$5:$A$20,0))</f>
        <v/>
      </c>
      <c r="L64" s="14">
        <f>INDEX(Mapping!$E$45:$E$58,MATCH($G64,Mapping!$A$45:$A$58,0))</f>
        <v/>
      </c>
      <c r="M64" s="14">
        <f>INDEX(Mapping!$D$62:$D$65,MATCH(INDEX(Mapping!$G$5:$G$20,MATCH($C64,Mapping!$A$5:$A$20,0)),Mapping!$A$62:$A$65,0))</f>
        <v/>
      </c>
      <c r="N64" s="24">
        <f>INDEX(Elasticities!$F$4:$I$200,MATCH("inc|"&amp;$E64&amp;"|"&amp;$D64,Elasticities!$A$4:$A$200,0),MATCH(Settings!$C$6,Elasticities!$F$3:$I$3,0))</f>
        <v/>
      </c>
      <c r="O64" s="24">
        <f>INDEX(Elasticities!$F$4:$I$200,MATCH("usg|"&amp;$E64&amp;"|"&amp;$D64,Elasticities!$A$4:$A$200,0),MATCH(Settings!$C$6,Elasticities!$F$3:$I$3,0))</f>
        <v/>
      </c>
      <c r="P64" s="24">
        <f>INDEX(Elasticities!$F$4:$I$200,MATCH("eff|"&amp;$E64&amp;"|"&amp;$D64,Elasticities!$A$4:$A$200,0),MATCH(Settings!$C$6,Elasticities!$F$3:$I$3,0))</f>
        <v/>
      </c>
      <c r="Q64" s="13">
        <f>INDEX(Elasticities!$F$4:$I$200,MATCH("aei|"&amp;$F64&amp;"|"&amp;$D64,Elasticities!$A$4:$A$200,0),MATCH(Settings!$C$6,Elasticities!$F$3:$I$3,0))</f>
        <v/>
      </c>
      <c r="R64" s="14">
        <f>INDEX(Inputs_prices!$E$5:$E$16,MATCH($G64,Inputs_prices!$A$5:$A$16,0))</f>
        <v/>
      </c>
      <c r="S64" s="13">
        <f>INDEX(Inputs_prices!$Q$5:$Q$16,MATCH($G64,Inputs_prices!$A$5:$A$16,0))</f>
        <v/>
      </c>
      <c r="T64" s="16">
        <f>INDEX(EF_GHG!$E$4:$E$1000,MATCH(Settings!$C$4&amp;"|"&amp;$B64&amp;"|"&amp;$H64,EF_GHG!$A$4:$A$1000,0))</f>
        <v/>
      </c>
      <c r="U64" s="45">
        <f>INDEX(EnergyCons!$F$4:$F$5000,MATCH(Settings!$C$4&amp;"|"&amp;Settings!$C$7&amp;"|"&amp;$C64&amp;"|"&amp;$B64,EnergyCons!$A$4:$A$5000,0))</f>
        <v/>
      </c>
    </row>
    <row r="65">
      <c r="A65" s="14">
        <f>$B65&amp;"|"&amp;$C65</f>
        <v/>
      </c>
      <c r="B65" s="22" t="inlineStr">
        <is>
          <t>lpg</t>
        </is>
      </c>
      <c r="C65" s="22" t="inlineStr">
        <is>
          <t>mch</t>
        </is>
      </c>
      <c r="D65" s="14">
        <f>INDEX(Mapping!$D$5:$D$20,MATCH($C65,Mapping!$A$5:$A$20,0))</f>
        <v/>
      </c>
      <c r="E65" s="14">
        <f>INDEX(Mapping!$C$30:$C$37,MATCH($B65,Mapping!$A$30:$A$37,0))</f>
        <v/>
      </c>
      <c r="F65" s="14">
        <f>INDEX(Mapping!$D$30:$D$37,MATCH($B65,Mapping!$A$30:$A$37,0))</f>
        <v/>
      </c>
      <c r="G65" s="14">
        <f>$B65&amp;"."&amp;IF(INDEX(Mapping!$E$30:$E$37,MATCH($B65,Mapping!$A$30:$A$37,0))="sub",INDEX(Mapping!$F$5:$F$20,MATCH($C65,Mapping!$A$5:$A$20,0)),"all")</f>
        <v/>
      </c>
      <c r="H65" s="14">
        <f>INDEX(Mapping!$E$5:$E$20,MATCH($C65,Mapping!$A$5:$A$20,0))</f>
        <v/>
      </c>
      <c r="I65" s="14">
        <f>INDEX(Mapping!$G$30:$G$37,MATCH($B65,Mapping!$A$30:$A$37,0))</f>
        <v/>
      </c>
      <c r="J65" s="14">
        <f>INDEX(Mapping!$H$30:$H$37,MATCH($B65,Mapping!$A$30:$A$37,0))</f>
        <v/>
      </c>
      <c r="K65" s="14">
        <f>INDEX(Mapping!$H$5:$H$20,MATCH($C65,Mapping!$A$5:$A$20,0))</f>
        <v/>
      </c>
      <c r="L65" s="14">
        <f>INDEX(Mapping!$E$45:$E$58,MATCH($G65,Mapping!$A$45:$A$58,0))</f>
        <v/>
      </c>
      <c r="M65" s="14">
        <f>INDEX(Mapping!$D$62:$D$65,MATCH(INDEX(Mapping!$G$5:$G$20,MATCH($C65,Mapping!$A$5:$A$20,0)),Mapping!$A$62:$A$65,0))</f>
        <v/>
      </c>
      <c r="N65" s="24">
        <f>INDEX(Elasticities!$F$4:$I$200,MATCH("inc|"&amp;$E65&amp;"|"&amp;$D65,Elasticities!$A$4:$A$200,0),MATCH(Settings!$C$6,Elasticities!$F$3:$I$3,0))</f>
        <v/>
      </c>
      <c r="O65" s="24">
        <f>INDEX(Elasticities!$F$4:$I$200,MATCH("usg|"&amp;$E65&amp;"|"&amp;$D65,Elasticities!$A$4:$A$200,0),MATCH(Settings!$C$6,Elasticities!$F$3:$I$3,0))</f>
        <v/>
      </c>
      <c r="P65" s="24">
        <f>INDEX(Elasticities!$F$4:$I$200,MATCH("eff|"&amp;$E65&amp;"|"&amp;$D65,Elasticities!$A$4:$A$200,0),MATCH(Settings!$C$6,Elasticities!$F$3:$I$3,0))</f>
        <v/>
      </c>
      <c r="Q65" s="13">
        <f>INDEX(Elasticities!$F$4:$I$200,MATCH("aei|"&amp;$F65&amp;"|"&amp;$D65,Elasticities!$A$4:$A$200,0),MATCH(Settings!$C$6,Elasticities!$F$3:$I$3,0))</f>
        <v/>
      </c>
      <c r="R65" s="14">
        <f>INDEX(Inputs_prices!$E$5:$E$16,MATCH($G65,Inputs_prices!$A$5:$A$16,0))</f>
        <v/>
      </c>
      <c r="S65" s="13">
        <f>INDEX(Inputs_prices!$Q$5:$Q$16,MATCH($G65,Inputs_prices!$A$5:$A$16,0))</f>
        <v/>
      </c>
      <c r="T65" s="16">
        <f>INDEX(EF_GHG!$E$4:$E$1000,MATCH(Settings!$C$4&amp;"|"&amp;$B65&amp;"|"&amp;$H65,EF_GHG!$A$4:$A$1000,0))</f>
        <v/>
      </c>
      <c r="U65" s="45">
        <f>INDEX(EnergyCons!$F$4:$F$5000,MATCH(Settings!$C$4&amp;"|"&amp;Settings!$C$7&amp;"|"&amp;$C65&amp;"|"&amp;$B65,EnergyCons!$A$4:$A$5000,0))</f>
        <v/>
      </c>
    </row>
    <row r="66">
      <c r="A66" s="14">
        <f>$B66&amp;"|"&amp;$C66</f>
        <v/>
      </c>
      <c r="B66" s="22" t="inlineStr">
        <is>
          <t>ker</t>
        </is>
      </c>
      <c r="C66" s="22" t="inlineStr">
        <is>
          <t>mch</t>
        </is>
      </c>
      <c r="D66" s="14">
        <f>INDEX(Mapping!$D$5:$D$20,MATCH($C66,Mapping!$A$5:$A$20,0))</f>
        <v/>
      </c>
      <c r="E66" s="14">
        <f>INDEX(Mapping!$C$30:$C$37,MATCH($B66,Mapping!$A$30:$A$37,0))</f>
        <v/>
      </c>
      <c r="F66" s="14">
        <f>INDEX(Mapping!$D$30:$D$37,MATCH($B66,Mapping!$A$30:$A$37,0))</f>
        <v/>
      </c>
      <c r="G66" s="14">
        <f>$B66&amp;"."&amp;IF(INDEX(Mapping!$E$30:$E$37,MATCH($B66,Mapping!$A$30:$A$37,0))="sub",INDEX(Mapping!$F$5:$F$20,MATCH($C66,Mapping!$A$5:$A$20,0)),"all")</f>
        <v/>
      </c>
      <c r="H66" s="14">
        <f>INDEX(Mapping!$E$5:$E$20,MATCH($C66,Mapping!$A$5:$A$20,0))</f>
        <v/>
      </c>
      <c r="I66" s="14">
        <f>INDEX(Mapping!$G$30:$G$37,MATCH($B66,Mapping!$A$30:$A$37,0))</f>
        <v/>
      </c>
      <c r="J66" s="14">
        <f>INDEX(Mapping!$H$30:$H$37,MATCH($B66,Mapping!$A$30:$A$37,0))</f>
        <v/>
      </c>
      <c r="K66" s="14">
        <f>INDEX(Mapping!$H$5:$H$20,MATCH($C66,Mapping!$A$5:$A$20,0))</f>
        <v/>
      </c>
      <c r="L66" s="14">
        <f>INDEX(Mapping!$E$45:$E$58,MATCH($G66,Mapping!$A$45:$A$58,0))</f>
        <v/>
      </c>
      <c r="M66" s="14">
        <f>INDEX(Mapping!$D$62:$D$65,MATCH(INDEX(Mapping!$G$5:$G$20,MATCH($C66,Mapping!$A$5:$A$20,0)),Mapping!$A$62:$A$65,0))</f>
        <v/>
      </c>
      <c r="N66" s="24">
        <f>INDEX(Elasticities!$F$4:$I$200,MATCH("inc|"&amp;$E66&amp;"|"&amp;$D66,Elasticities!$A$4:$A$200,0),MATCH(Settings!$C$6,Elasticities!$F$3:$I$3,0))</f>
        <v/>
      </c>
      <c r="O66" s="24">
        <f>INDEX(Elasticities!$F$4:$I$200,MATCH("usg|"&amp;$E66&amp;"|"&amp;$D66,Elasticities!$A$4:$A$200,0),MATCH(Settings!$C$6,Elasticities!$F$3:$I$3,0))</f>
        <v/>
      </c>
      <c r="P66" s="24">
        <f>INDEX(Elasticities!$F$4:$I$200,MATCH("eff|"&amp;$E66&amp;"|"&amp;$D66,Elasticities!$A$4:$A$200,0),MATCH(Settings!$C$6,Elasticities!$F$3:$I$3,0))</f>
        <v/>
      </c>
      <c r="Q66" s="13">
        <f>INDEX(Elasticities!$F$4:$I$200,MATCH("aei|"&amp;$F66&amp;"|"&amp;$D66,Elasticities!$A$4:$A$200,0),MATCH(Settings!$C$6,Elasticities!$F$3:$I$3,0))</f>
        <v/>
      </c>
      <c r="R66" s="14">
        <f>INDEX(Inputs_prices!$E$5:$E$16,MATCH($G66,Inputs_prices!$A$5:$A$16,0))</f>
        <v/>
      </c>
      <c r="S66" s="13">
        <f>INDEX(Inputs_prices!$Q$5:$Q$16,MATCH($G66,Inputs_prices!$A$5:$A$16,0))</f>
        <v/>
      </c>
      <c r="T66" s="16">
        <f>INDEX(EF_GHG!$E$4:$E$1000,MATCH(Settings!$C$4&amp;"|"&amp;$B66&amp;"|"&amp;$H66,EF_GHG!$A$4:$A$1000,0))</f>
        <v/>
      </c>
      <c r="U66" s="45">
        <f>INDEX(EnergyCons!$F$4:$F$5000,MATCH(Settings!$C$4&amp;"|"&amp;Settings!$C$7&amp;"|"&amp;$C66&amp;"|"&amp;$B66,EnergyCons!$A$4:$A$5000,0))</f>
        <v/>
      </c>
    </row>
    <row r="67">
      <c r="A67" s="14">
        <f>$B67&amp;"|"&amp;$C67</f>
        <v/>
      </c>
      <c r="B67" s="22" t="inlineStr">
        <is>
          <t>oop</t>
        </is>
      </c>
      <c r="C67" s="22" t="inlineStr">
        <is>
          <t>mch</t>
        </is>
      </c>
      <c r="D67" s="14">
        <f>INDEX(Mapping!$D$5:$D$20,MATCH($C67,Mapping!$A$5:$A$20,0))</f>
        <v/>
      </c>
      <c r="E67" s="14">
        <f>INDEX(Mapping!$C$30:$C$37,MATCH($B67,Mapping!$A$30:$A$37,0))</f>
        <v/>
      </c>
      <c r="F67" s="14">
        <f>INDEX(Mapping!$D$30:$D$37,MATCH($B67,Mapping!$A$30:$A$37,0))</f>
        <v/>
      </c>
      <c r="G67" s="14">
        <f>$B67&amp;"."&amp;IF(INDEX(Mapping!$E$30:$E$37,MATCH($B67,Mapping!$A$30:$A$37,0))="sub",INDEX(Mapping!$F$5:$F$20,MATCH($C67,Mapping!$A$5:$A$20,0)),"all")</f>
        <v/>
      </c>
      <c r="H67" s="14">
        <f>INDEX(Mapping!$E$5:$E$20,MATCH($C67,Mapping!$A$5:$A$20,0))</f>
        <v/>
      </c>
      <c r="I67" s="14">
        <f>INDEX(Mapping!$G$30:$G$37,MATCH($B67,Mapping!$A$30:$A$37,0))</f>
        <v/>
      </c>
      <c r="J67" s="14">
        <f>INDEX(Mapping!$H$30:$H$37,MATCH($B67,Mapping!$A$30:$A$37,0))</f>
        <v/>
      </c>
      <c r="K67" s="14">
        <f>INDEX(Mapping!$H$5:$H$20,MATCH($C67,Mapping!$A$5:$A$20,0))</f>
        <v/>
      </c>
      <c r="L67" s="14">
        <f>INDEX(Mapping!$E$45:$E$58,MATCH($G67,Mapping!$A$45:$A$58,0))</f>
        <v/>
      </c>
      <c r="M67" s="14">
        <f>INDEX(Mapping!$D$62:$D$65,MATCH(INDEX(Mapping!$G$5:$G$20,MATCH($C67,Mapping!$A$5:$A$20,0)),Mapping!$A$62:$A$65,0))</f>
        <v/>
      </c>
      <c r="N67" s="24">
        <f>INDEX(Elasticities!$F$4:$I$200,MATCH("inc|"&amp;$E67&amp;"|"&amp;$D67,Elasticities!$A$4:$A$200,0),MATCH(Settings!$C$6,Elasticities!$F$3:$I$3,0))</f>
        <v/>
      </c>
      <c r="O67" s="24">
        <f>INDEX(Elasticities!$F$4:$I$200,MATCH("usg|"&amp;$E67&amp;"|"&amp;$D67,Elasticities!$A$4:$A$200,0),MATCH(Settings!$C$6,Elasticities!$F$3:$I$3,0))</f>
        <v/>
      </c>
      <c r="P67" s="24">
        <f>INDEX(Elasticities!$F$4:$I$200,MATCH("eff|"&amp;$E67&amp;"|"&amp;$D67,Elasticities!$A$4:$A$200,0),MATCH(Settings!$C$6,Elasticities!$F$3:$I$3,0))</f>
        <v/>
      </c>
      <c r="Q67" s="13">
        <f>INDEX(Elasticities!$F$4:$I$200,MATCH("aei|"&amp;$F67&amp;"|"&amp;$D67,Elasticities!$A$4:$A$200,0),MATCH(Settings!$C$6,Elasticities!$F$3:$I$3,0))</f>
        <v/>
      </c>
      <c r="R67" s="14">
        <f>INDEX(Inputs_prices!$E$5:$E$16,MATCH($G67,Inputs_prices!$A$5:$A$16,0))</f>
        <v/>
      </c>
      <c r="S67" s="13">
        <f>INDEX(Inputs_prices!$Q$5:$Q$16,MATCH($G67,Inputs_prices!$A$5:$A$16,0))</f>
        <v/>
      </c>
      <c r="T67" s="16">
        <f>INDEX(EF_GHG!$E$4:$E$1000,MATCH(Settings!$C$4&amp;"|"&amp;$B67&amp;"|"&amp;$H67,EF_GHG!$A$4:$A$1000,0))</f>
        <v/>
      </c>
      <c r="U67" s="45">
        <f>INDEX(EnergyCons!$F$4:$F$5000,MATCH(Settings!$C$4&amp;"|"&amp;Settings!$C$7&amp;"|"&amp;$C67&amp;"|"&amp;$B67,EnergyCons!$A$4:$A$5000,0))</f>
        <v/>
      </c>
    </row>
    <row r="68">
      <c r="A68" s="14">
        <f>$B68&amp;"|"&amp;$C68</f>
        <v/>
      </c>
      <c r="B68" s="22" t="inlineStr">
        <is>
          <t>bio</t>
        </is>
      </c>
      <c r="C68" s="22" t="inlineStr">
        <is>
          <t>mch</t>
        </is>
      </c>
      <c r="D68" s="14">
        <f>INDEX(Mapping!$D$5:$D$20,MATCH($C68,Mapping!$A$5:$A$20,0))</f>
        <v/>
      </c>
      <c r="E68" s="14">
        <f>INDEX(Mapping!$C$30:$C$37,MATCH($B68,Mapping!$A$30:$A$37,0))</f>
        <v/>
      </c>
      <c r="F68" s="14">
        <f>INDEX(Mapping!$D$30:$D$37,MATCH($B68,Mapping!$A$30:$A$37,0))</f>
        <v/>
      </c>
      <c r="G68" s="14">
        <f>$B68&amp;"."&amp;IF(INDEX(Mapping!$E$30:$E$37,MATCH($B68,Mapping!$A$30:$A$37,0))="sub",INDEX(Mapping!$F$5:$F$20,MATCH($C68,Mapping!$A$5:$A$20,0)),"all")</f>
        <v/>
      </c>
      <c r="H68" s="14">
        <f>INDEX(Mapping!$E$5:$E$20,MATCH($C68,Mapping!$A$5:$A$20,0))</f>
        <v/>
      </c>
      <c r="I68" s="14">
        <f>INDEX(Mapping!$G$30:$G$37,MATCH($B68,Mapping!$A$30:$A$37,0))</f>
        <v/>
      </c>
      <c r="J68" s="14">
        <f>INDEX(Mapping!$H$30:$H$37,MATCH($B68,Mapping!$A$30:$A$37,0))</f>
        <v/>
      </c>
      <c r="K68" s="14">
        <f>INDEX(Mapping!$H$5:$H$20,MATCH($C68,Mapping!$A$5:$A$20,0))</f>
        <v/>
      </c>
      <c r="L68" s="14">
        <f>INDEX(Mapping!$E$45:$E$58,MATCH($G68,Mapping!$A$45:$A$58,0))</f>
        <v/>
      </c>
      <c r="M68" s="14">
        <f>INDEX(Mapping!$D$62:$D$65,MATCH(INDEX(Mapping!$G$5:$G$20,MATCH($C68,Mapping!$A$5:$A$20,0)),Mapping!$A$62:$A$65,0))</f>
        <v/>
      </c>
      <c r="N68" s="24">
        <f>INDEX(Elasticities!$F$4:$I$200,MATCH("inc|"&amp;$E68&amp;"|"&amp;$D68,Elasticities!$A$4:$A$200,0),MATCH(Settings!$C$6,Elasticities!$F$3:$I$3,0))</f>
        <v/>
      </c>
      <c r="O68" s="24">
        <f>INDEX(Elasticities!$F$4:$I$200,MATCH("usg|"&amp;$E68&amp;"|"&amp;$D68,Elasticities!$A$4:$A$200,0),MATCH(Settings!$C$6,Elasticities!$F$3:$I$3,0))</f>
        <v/>
      </c>
      <c r="P68" s="24">
        <f>INDEX(Elasticities!$F$4:$I$200,MATCH("eff|"&amp;$E68&amp;"|"&amp;$D68,Elasticities!$A$4:$A$200,0),MATCH(Settings!$C$6,Elasticities!$F$3:$I$3,0))</f>
        <v/>
      </c>
      <c r="Q68" s="13">
        <f>INDEX(Elasticities!$F$4:$I$200,MATCH("aei|"&amp;$F68&amp;"|"&amp;$D68,Elasticities!$A$4:$A$200,0),MATCH(Settings!$C$6,Elasticities!$F$3:$I$3,0))</f>
        <v/>
      </c>
      <c r="R68" s="14">
        <f>INDEX(Inputs_prices!$E$5:$E$16,MATCH($G68,Inputs_prices!$A$5:$A$16,0))</f>
        <v/>
      </c>
      <c r="S68" s="13">
        <f>INDEX(Inputs_prices!$Q$5:$Q$16,MATCH($G68,Inputs_prices!$A$5:$A$16,0))</f>
        <v/>
      </c>
      <c r="T68" s="16">
        <f>INDEX(EF_GHG!$E$4:$E$1000,MATCH(Settings!$C$4&amp;"|"&amp;$B68&amp;"|"&amp;$H68,EF_GHG!$A$4:$A$1000,0))</f>
        <v/>
      </c>
      <c r="U68" s="45">
        <f>INDEX(EnergyCons!$F$4:$F$5000,MATCH(Settings!$C$4&amp;"|"&amp;Settings!$C$7&amp;"|"&amp;$C68&amp;"|"&amp;$B68,EnergyCons!$A$4:$A$5000,0))</f>
        <v/>
      </c>
    </row>
    <row r="69">
      <c r="A69" s="14">
        <f>$B69&amp;"|"&amp;$C69</f>
        <v/>
      </c>
      <c r="B69" s="22" t="inlineStr">
        <is>
          <t>coa</t>
        </is>
      </c>
      <c r="C69" s="22" t="inlineStr">
        <is>
          <t>irn</t>
        </is>
      </c>
      <c r="D69" s="14">
        <f>INDEX(Mapping!$D$5:$D$20,MATCH($C69,Mapping!$A$5:$A$20,0))</f>
        <v/>
      </c>
      <c r="E69" s="14">
        <f>INDEX(Mapping!$C$30:$C$37,MATCH($B69,Mapping!$A$30:$A$37,0))</f>
        <v/>
      </c>
      <c r="F69" s="14">
        <f>INDEX(Mapping!$D$30:$D$37,MATCH($B69,Mapping!$A$30:$A$37,0))</f>
        <v/>
      </c>
      <c r="G69" s="14">
        <f>$B69&amp;"."&amp;IF(INDEX(Mapping!$E$30:$E$37,MATCH($B69,Mapping!$A$30:$A$37,0))="sub",INDEX(Mapping!$F$5:$F$20,MATCH($C69,Mapping!$A$5:$A$20,0)),"all")</f>
        <v/>
      </c>
      <c r="H69" s="14">
        <f>INDEX(Mapping!$E$5:$E$20,MATCH($C69,Mapping!$A$5:$A$20,0))</f>
        <v/>
      </c>
      <c r="I69" s="14">
        <f>INDEX(Mapping!$G$30:$G$37,MATCH($B69,Mapping!$A$30:$A$37,0))</f>
        <v/>
      </c>
      <c r="J69" s="14">
        <f>INDEX(Mapping!$H$30:$H$37,MATCH($B69,Mapping!$A$30:$A$37,0))</f>
        <v/>
      </c>
      <c r="K69" s="14">
        <f>INDEX(Mapping!$H$5:$H$20,MATCH($C69,Mapping!$A$5:$A$20,0))</f>
        <v/>
      </c>
      <c r="L69" s="14">
        <f>INDEX(Mapping!$E$45:$E$58,MATCH($G69,Mapping!$A$45:$A$58,0))</f>
        <v/>
      </c>
      <c r="M69" s="14">
        <f>INDEX(Mapping!$D$62:$D$65,MATCH(INDEX(Mapping!$G$5:$G$20,MATCH($C69,Mapping!$A$5:$A$20,0)),Mapping!$A$62:$A$65,0))</f>
        <v/>
      </c>
      <c r="N69" s="24">
        <f>INDEX(Elasticities!$F$4:$I$200,MATCH("inc|"&amp;$E69&amp;"|"&amp;$D69,Elasticities!$A$4:$A$200,0),MATCH(Settings!$C$6,Elasticities!$F$3:$I$3,0))</f>
        <v/>
      </c>
      <c r="O69" s="24">
        <f>INDEX(Elasticities!$F$4:$I$200,MATCH("usg|"&amp;$E69&amp;"|"&amp;$D69,Elasticities!$A$4:$A$200,0),MATCH(Settings!$C$6,Elasticities!$F$3:$I$3,0))</f>
        <v/>
      </c>
      <c r="P69" s="24">
        <f>INDEX(Elasticities!$F$4:$I$200,MATCH("eff|"&amp;$E69&amp;"|"&amp;$D69,Elasticities!$A$4:$A$200,0),MATCH(Settings!$C$6,Elasticities!$F$3:$I$3,0))</f>
        <v/>
      </c>
      <c r="Q69" s="13">
        <f>INDEX(Elasticities!$F$4:$I$200,MATCH("aei|"&amp;$F69&amp;"|"&amp;$D69,Elasticities!$A$4:$A$200,0),MATCH(Settings!$C$6,Elasticities!$F$3:$I$3,0))</f>
        <v/>
      </c>
      <c r="R69" s="14">
        <f>INDEX(Inputs_prices!$E$5:$E$16,MATCH($G69,Inputs_prices!$A$5:$A$16,0))</f>
        <v/>
      </c>
      <c r="S69" s="13">
        <f>INDEX(Inputs_prices!$Q$5:$Q$16,MATCH($G69,Inputs_prices!$A$5:$A$16,0))</f>
        <v/>
      </c>
      <c r="T69" s="16">
        <f>INDEX(EF_GHG!$E$4:$E$1000,MATCH(Settings!$C$4&amp;"|"&amp;$B69&amp;"|"&amp;$H69,EF_GHG!$A$4:$A$1000,0))</f>
        <v/>
      </c>
      <c r="U69" s="45">
        <f>INDEX(EnergyCons!$F$4:$F$5000,MATCH(Settings!$C$4&amp;"|"&amp;Settings!$C$7&amp;"|"&amp;$C69&amp;"|"&amp;$B69,EnergyCons!$A$4:$A$5000,0))</f>
        <v/>
      </c>
    </row>
    <row r="70">
      <c r="A70" s="14">
        <f>$B70&amp;"|"&amp;$C70</f>
        <v/>
      </c>
      <c r="B70" s="22" t="inlineStr">
        <is>
          <t>nga</t>
        </is>
      </c>
      <c r="C70" s="22" t="inlineStr">
        <is>
          <t>irn</t>
        </is>
      </c>
      <c r="D70" s="14">
        <f>INDEX(Mapping!$D$5:$D$20,MATCH($C70,Mapping!$A$5:$A$20,0))</f>
        <v/>
      </c>
      <c r="E70" s="14">
        <f>INDEX(Mapping!$C$30:$C$37,MATCH($B70,Mapping!$A$30:$A$37,0))</f>
        <v/>
      </c>
      <c r="F70" s="14">
        <f>INDEX(Mapping!$D$30:$D$37,MATCH($B70,Mapping!$A$30:$A$37,0))</f>
        <v/>
      </c>
      <c r="G70" s="14">
        <f>$B70&amp;"."&amp;IF(INDEX(Mapping!$E$30:$E$37,MATCH($B70,Mapping!$A$30:$A$37,0))="sub",INDEX(Mapping!$F$5:$F$20,MATCH($C70,Mapping!$A$5:$A$20,0)),"all")</f>
        <v/>
      </c>
      <c r="H70" s="14">
        <f>INDEX(Mapping!$E$5:$E$20,MATCH($C70,Mapping!$A$5:$A$20,0))</f>
        <v/>
      </c>
      <c r="I70" s="14">
        <f>INDEX(Mapping!$G$30:$G$37,MATCH($B70,Mapping!$A$30:$A$37,0))</f>
        <v/>
      </c>
      <c r="J70" s="14">
        <f>INDEX(Mapping!$H$30:$H$37,MATCH($B70,Mapping!$A$30:$A$37,0))</f>
        <v/>
      </c>
      <c r="K70" s="14">
        <f>INDEX(Mapping!$H$5:$H$20,MATCH($C70,Mapping!$A$5:$A$20,0))</f>
        <v/>
      </c>
      <c r="L70" s="14">
        <f>INDEX(Mapping!$E$45:$E$58,MATCH($G70,Mapping!$A$45:$A$58,0))</f>
        <v/>
      </c>
      <c r="M70" s="14">
        <f>INDEX(Mapping!$D$62:$D$65,MATCH(INDEX(Mapping!$G$5:$G$20,MATCH($C70,Mapping!$A$5:$A$20,0)),Mapping!$A$62:$A$65,0))</f>
        <v/>
      </c>
      <c r="N70" s="24">
        <f>INDEX(Elasticities!$F$4:$I$200,MATCH("inc|"&amp;$E70&amp;"|"&amp;$D70,Elasticities!$A$4:$A$200,0),MATCH(Settings!$C$6,Elasticities!$F$3:$I$3,0))</f>
        <v/>
      </c>
      <c r="O70" s="24">
        <f>INDEX(Elasticities!$F$4:$I$200,MATCH("usg|"&amp;$E70&amp;"|"&amp;$D70,Elasticities!$A$4:$A$200,0),MATCH(Settings!$C$6,Elasticities!$F$3:$I$3,0))</f>
        <v/>
      </c>
      <c r="P70" s="24">
        <f>INDEX(Elasticities!$F$4:$I$200,MATCH("eff|"&amp;$E70&amp;"|"&amp;$D70,Elasticities!$A$4:$A$200,0),MATCH(Settings!$C$6,Elasticities!$F$3:$I$3,0))</f>
        <v/>
      </c>
      <c r="Q70" s="13">
        <f>INDEX(Elasticities!$F$4:$I$200,MATCH("aei|"&amp;$F70&amp;"|"&amp;$D70,Elasticities!$A$4:$A$200,0),MATCH(Settings!$C$6,Elasticities!$F$3:$I$3,0))</f>
        <v/>
      </c>
      <c r="R70" s="14">
        <f>INDEX(Inputs_prices!$E$5:$E$16,MATCH($G70,Inputs_prices!$A$5:$A$16,0))</f>
        <v/>
      </c>
      <c r="S70" s="13">
        <f>INDEX(Inputs_prices!$Q$5:$Q$16,MATCH($G70,Inputs_prices!$A$5:$A$16,0))</f>
        <v/>
      </c>
      <c r="T70" s="16">
        <f>INDEX(EF_GHG!$E$4:$E$1000,MATCH(Settings!$C$4&amp;"|"&amp;$B70&amp;"|"&amp;$H70,EF_GHG!$A$4:$A$1000,0))</f>
        <v/>
      </c>
      <c r="U70" s="45">
        <f>INDEX(EnergyCons!$F$4:$F$5000,MATCH(Settings!$C$4&amp;"|"&amp;Settings!$C$7&amp;"|"&amp;$C70&amp;"|"&amp;$B70,EnergyCons!$A$4:$A$5000,0))</f>
        <v/>
      </c>
    </row>
    <row r="71">
      <c r="A71" s="14">
        <f>$B71&amp;"|"&amp;$C71</f>
        <v/>
      </c>
      <c r="B71" s="22" t="inlineStr">
        <is>
          <t>gso</t>
        </is>
      </c>
      <c r="C71" s="22" t="inlineStr">
        <is>
          <t>irn</t>
        </is>
      </c>
      <c r="D71" s="14">
        <f>INDEX(Mapping!$D$5:$D$20,MATCH($C71,Mapping!$A$5:$A$20,0))</f>
        <v/>
      </c>
      <c r="E71" s="14">
        <f>INDEX(Mapping!$C$30:$C$37,MATCH($B71,Mapping!$A$30:$A$37,0))</f>
        <v/>
      </c>
      <c r="F71" s="14">
        <f>INDEX(Mapping!$D$30:$D$37,MATCH($B71,Mapping!$A$30:$A$37,0))</f>
        <v/>
      </c>
      <c r="G71" s="14">
        <f>$B71&amp;"."&amp;IF(INDEX(Mapping!$E$30:$E$37,MATCH($B71,Mapping!$A$30:$A$37,0))="sub",INDEX(Mapping!$F$5:$F$20,MATCH($C71,Mapping!$A$5:$A$20,0)),"all")</f>
        <v/>
      </c>
      <c r="H71" s="14">
        <f>INDEX(Mapping!$E$5:$E$20,MATCH($C71,Mapping!$A$5:$A$20,0))</f>
        <v/>
      </c>
      <c r="I71" s="14">
        <f>INDEX(Mapping!$G$30:$G$37,MATCH($B71,Mapping!$A$30:$A$37,0))</f>
        <v/>
      </c>
      <c r="J71" s="14">
        <f>INDEX(Mapping!$H$30:$H$37,MATCH($B71,Mapping!$A$30:$A$37,0))</f>
        <v/>
      </c>
      <c r="K71" s="14">
        <f>INDEX(Mapping!$H$5:$H$20,MATCH($C71,Mapping!$A$5:$A$20,0))</f>
        <v/>
      </c>
      <c r="L71" s="14">
        <f>INDEX(Mapping!$E$45:$E$58,MATCH($G71,Mapping!$A$45:$A$58,0))</f>
        <v/>
      </c>
      <c r="M71" s="14">
        <f>INDEX(Mapping!$D$62:$D$65,MATCH(INDEX(Mapping!$G$5:$G$20,MATCH($C71,Mapping!$A$5:$A$20,0)),Mapping!$A$62:$A$65,0))</f>
        <v/>
      </c>
      <c r="N71" s="24">
        <f>INDEX(Elasticities!$F$4:$I$200,MATCH("inc|"&amp;$E71&amp;"|"&amp;$D71,Elasticities!$A$4:$A$200,0),MATCH(Settings!$C$6,Elasticities!$F$3:$I$3,0))</f>
        <v/>
      </c>
      <c r="O71" s="24">
        <f>INDEX(Elasticities!$F$4:$I$200,MATCH("usg|"&amp;$E71&amp;"|"&amp;$D71,Elasticities!$A$4:$A$200,0),MATCH(Settings!$C$6,Elasticities!$F$3:$I$3,0))</f>
        <v/>
      </c>
      <c r="P71" s="24">
        <f>INDEX(Elasticities!$F$4:$I$200,MATCH("eff|"&amp;$E71&amp;"|"&amp;$D71,Elasticities!$A$4:$A$200,0),MATCH(Settings!$C$6,Elasticities!$F$3:$I$3,0))</f>
        <v/>
      </c>
      <c r="Q71" s="13">
        <f>INDEX(Elasticities!$F$4:$I$200,MATCH("aei|"&amp;$F71&amp;"|"&amp;$D71,Elasticities!$A$4:$A$200,0),MATCH(Settings!$C$6,Elasticities!$F$3:$I$3,0))</f>
        <v/>
      </c>
      <c r="R71" s="14">
        <f>INDEX(Inputs_prices!$E$5:$E$16,MATCH($G71,Inputs_prices!$A$5:$A$16,0))</f>
        <v/>
      </c>
      <c r="S71" s="13">
        <f>INDEX(Inputs_prices!$Q$5:$Q$16,MATCH($G71,Inputs_prices!$A$5:$A$16,0))</f>
        <v/>
      </c>
      <c r="T71" s="16">
        <f>INDEX(EF_GHG!$E$4:$E$1000,MATCH(Settings!$C$4&amp;"|"&amp;$B71&amp;"|"&amp;$H71,EF_GHG!$A$4:$A$1000,0))</f>
        <v/>
      </c>
      <c r="U71" s="45">
        <f>INDEX(EnergyCons!$F$4:$F$5000,MATCH(Settings!$C$4&amp;"|"&amp;Settings!$C$7&amp;"|"&amp;$C71&amp;"|"&amp;$B71,EnergyCons!$A$4:$A$5000,0))</f>
        <v/>
      </c>
    </row>
    <row r="72">
      <c r="A72" s="14">
        <f>$B72&amp;"|"&amp;$C72</f>
        <v/>
      </c>
      <c r="B72" s="22" t="inlineStr">
        <is>
          <t>die</t>
        </is>
      </c>
      <c r="C72" s="22" t="inlineStr">
        <is>
          <t>irn</t>
        </is>
      </c>
      <c r="D72" s="14">
        <f>INDEX(Mapping!$D$5:$D$20,MATCH($C72,Mapping!$A$5:$A$20,0))</f>
        <v/>
      </c>
      <c r="E72" s="14">
        <f>INDEX(Mapping!$C$30:$C$37,MATCH($B72,Mapping!$A$30:$A$37,0))</f>
        <v/>
      </c>
      <c r="F72" s="14">
        <f>INDEX(Mapping!$D$30:$D$37,MATCH($B72,Mapping!$A$30:$A$37,0))</f>
        <v/>
      </c>
      <c r="G72" s="14">
        <f>$B72&amp;"."&amp;IF(INDEX(Mapping!$E$30:$E$37,MATCH($B72,Mapping!$A$30:$A$37,0))="sub",INDEX(Mapping!$F$5:$F$20,MATCH($C72,Mapping!$A$5:$A$20,0)),"all")</f>
        <v/>
      </c>
      <c r="H72" s="14">
        <f>INDEX(Mapping!$E$5:$E$20,MATCH($C72,Mapping!$A$5:$A$20,0))</f>
        <v/>
      </c>
      <c r="I72" s="14">
        <f>INDEX(Mapping!$G$30:$G$37,MATCH($B72,Mapping!$A$30:$A$37,0))</f>
        <v/>
      </c>
      <c r="J72" s="14">
        <f>INDEX(Mapping!$H$30:$H$37,MATCH($B72,Mapping!$A$30:$A$37,0))</f>
        <v/>
      </c>
      <c r="K72" s="14">
        <f>INDEX(Mapping!$H$5:$H$20,MATCH($C72,Mapping!$A$5:$A$20,0))</f>
        <v/>
      </c>
      <c r="L72" s="14">
        <f>INDEX(Mapping!$E$45:$E$58,MATCH($G72,Mapping!$A$45:$A$58,0))</f>
        <v/>
      </c>
      <c r="M72" s="14">
        <f>INDEX(Mapping!$D$62:$D$65,MATCH(INDEX(Mapping!$G$5:$G$20,MATCH($C72,Mapping!$A$5:$A$20,0)),Mapping!$A$62:$A$65,0))</f>
        <v/>
      </c>
      <c r="N72" s="24">
        <f>INDEX(Elasticities!$F$4:$I$200,MATCH("inc|"&amp;$E72&amp;"|"&amp;$D72,Elasticities!$A$4:$A$200,0),MATCH(Settings!$C$6,Elasticities!$F$3:$I$3,0))</f>
        <v/>
      </c>
      <c r="O72" s="24">
        <f>INDEX(Elasticities!$F$4:$I$200,MATCH("usg|"&amp;$E72&amp;"|"&amp;$D72,Elasticities!$A$4:$A$200,0),MATCH(Settings!$C$6,Elasticities!$F$3:$I$3,0))</f>
        <v/>
      </c>
      <c r="P72" s="24">
        <f>INDEX(Elasticities!$F$4:$I$200,MATCH("eff|"&amp;$E72&amp;"|"&amp;$D72,Elasticities!$A$4:$A$200,0),MATCH(Settings!$C$6,Elasticities!$F$3:$I$3,0))</f>
        <v/>
      </c>
      <c r="Q72" s="13">
        <f>INDEX(Elasticities!$F$4:$I$200,MATCH("aei|"&amp;$F72&amp;"|"&amp;$D72,Elasticities!$A$4:$A$200,0),MATCH(Settings!$C$6,Elasticities!$F$3:$I$3,0))</f>
        <v/>
      </c>
      <c r="R72" s="14">
        <f>INDEX(Inputs_prices!$E$5:$E$16,MATCH($G72,Inputs_prices!$A$5:$A$16,0))</f>
        <v/>
      </c>
      <c r="S72" s="13">
        <f>INDEX(Inputs_prices!$Q$5:$Q$16,MATCH($G72,Inputs_prices!$A$5:$A$16,0))</f>
        <v/>
      </c>
      <c r="T72" s="16">
        <f>INDEX(EF_GHG!$E$4:$E$1000,MATCH(Settings!$C$4&amp;"|"&amp;$B72&amp;"|"&amp;$H72,EF_GHG!$A$4:$A$1000,0))</f>
        <v/>
      </c>
      <c r="U72" s="45">
        <f>INDEX(EnergyCons!$F$4:$F$5000,MATCH(Settings!$C$4&amp;"|"&amp;Settings!$C$7&amp;"|"&amp;$C72&amp;"|"&amp;$B72,EnergyCons!$A$4:$A$5000,0))</f>
        <v/>
      </c>
    </row>
    <row r="73">
      <c r="A73" s="14">
        <f>$B73&amp;"|"&amp;$C73</f>
        <v/>
      </c>
      <c r="B73" s="22" t="inlineStr">
        <is>
          <t>lpg</t>
        </is>
      </c>
      <c r="C73" s="22" t="inlineStr">
        <is>
          <t>irn</t>
        </is>
      </c>
      <c r="D73" s="14">
        <f>INDEX(Mapping!$D$5:$D$20,MATCH($C73,Mapping!$A$5:$A$20,0))</f>
        <v/>
      </c>
      <c r="E73" s="14">
        <f>INDEX(Mapping!$C$30:$C$37,MATCH($B73,Mapping!$A$30:$A$37,0))</f>
        <v/>
      </c>
      <c r="F73" s="14">
        <f>INDEX(Mapping!$D$30:$D$37,MATCH($B73,Mapping!$A$30:$A$37,0))</f>
        <v/>
      </c>
      <c r="G73" s="14">
        <f>$B73&amp;"."&amp;IF(INDEX(Mapping!$E$30:$E$37,MATCH($B73,Mapping!$A$30:$A$37,0))="sub",INDEX(Mapping!$F$5:$F$20,MATCH($C73,Mapping!$A$5:$A$20,0)),"all")</f>
        <v/>
      </c>
      <c r="H73" s="14">
        <f>INDEX(Mapping!$E$5:$E$20,MATCH($C73,Mapping!$A$5:$A$20,0))</f>
        <v/>
      </c>
      <c r="I73" s="14">
        <f>INDEX(Mapping!$G$30:$G$37,MATCH($B73,Mapping!$A$30:$A$37,0))</f>
        <v/>
      </c>
      <c r="J73" s="14">
        <f>INDEX(Mapping!$H$30:$H$37,MATCH($B73,Mapping!$A$30:$A$37,0))</f>
        <v/>
      </c>
      <c r="K73" s="14">
        <f>INDEX(Mapping!$H$5:$H$20,MATCH($C73,Mapping!$A$5:$A$20,0))</f>
        <v/>
      </c>
      <c r="L73" s="14">
        <f>INDEX(Mapping!$E$45:$E$58,MATCH($G73,Mapping!$A$45:$A$58,0))</f>
        <v/>
      </c>
      <c r="M73" s="14">
        <f>INDEX(Mapping!$D$62:$D$65,MATCH(INDEX(Mapping!$G$5:$G$20,MATCH($C73,Mapping!$A$5:$A$20,0)),Mapping!$A$62:$A$65,0))</f>
        <v/>
      </c>
      <c r="N73" s="24">
        <f>INDEX(Elasticities!$F$4:$I$200,MATCH("inc|"&amp;$E73&amp;"|"&amp;$D73,Elasticities!$A$4:$A$200,0),MATCH(Settings!$C$6,Elasticities!$F$3:$I$3,0))</f>
        <v/>
      </c>
      <c r="O73" s="24">
        <f>INDEX(Elasticities!$F$4:$I$200,MATCH("usg|"&amp;$E73&amp;"|"&amp;$D73,Elasticities!$A$4:$A$200,0),MATCH(Settings!$C$6,Elasticities!$F$3:$I$3,0))</f>
        <v/>
      </c>
      <c r="P73" s="24">
        <f>INDEX(Elasticities!$F$4:$I$200,MATCH("eff|"&amp;$E73&amp;"|"&amp;$D73,Elasticities!$A$4:$A$200,0),MATCH(Settings!$C$6,Elasticities!$F$3:$I$3,0))</f>
        <v/>
      </c>
      <c r="Q73" s="13">
        <f>INDEX(Elasticities!$F$4:$I$200,MATCH("aei|"&amp;$F73&amp;"|"&amp;$D73,Elasticities!$A$4:$A$200,0),MATCH(Settings!$C$6,Elasticities!$F$3:$I$3,0))</f>
        <v/>
      </c>
      <c r="R73" s="14">
        <f>INDEX(Inputs_prices!$E$5:$E$16,MATCH($G73,Inputs_prices!$A$5:$A$16,0))</f>
        <v/>
      </c>
      <c r="S73" s="13">
        <f>INDEX(Inputs_prices!$Q$5:$Q$16,MATCH($G73,Inputs_prices!$A$5:$A$16,0))</f>
        <v/>
      </c>
      <c r="T73" s="16">
        <f>INDEX(EF_GHG!$E$4:$E$1000,MATCH(Settings!$C$4&amp;"|"&amp;$B73&amp;"|"&amp;$H73,EF_GHG!$A$4:$A$1000,0))</f>
        <v/>
      </c>
      <c r="U73" s="45">
        <f>INDEX(EnergyCons!$F$4:$F$5000,MATCH(Settings!$C$4&amp;"|"&amp;Settings!$C$7&amp;"|"&amp;$C73&amp;"|"&amp;$B73,EnergyCons!$A$4:$A$5000,0))</f>
        <v/>
      </c>
    </row>
    <row r="74">
      <c r="A74" s="14">
        <f>$B74&amp;"|"&amp;$C74</f>
        <v/>
      </c>
      <c r="B74" s="22" t="inlineStr">
        <is>
          <t>ker</t>
        </is>
      </c>
      <c r="C74" s="22" t="inlineStr">
        <is>
          <t>irn</t>
        </is>
      </c>
      <c r="D74" s="14">
        <f>INDEX(Mapping!$D$5:$D$20,MATCH($C74,Mapping!$A$5:$A$20,0))</f>
        <v/>
      </c>
      <c r="E74" s="14">
        <f>INDEX(Mapping!$C$30:$C$37,MATCH($B74,Mapping!$A$30:$A$37,0))</f>
        <v/>
      </c>
      <c r="F74" s="14">
        <f>INDEX(Mapping!$D$30:$D$37,MATCH($B74,Mapping!$A$30:$A$37,0))</f>
        <v/>
      </c>
      <c r="G74" s="14">
        <f>$B74&amp;"."&amp;IF(INDEX(Mapping!$E$30:$E$37,MATCH($B74,Mapping!$A$30:$A$37,0))="sub",INDEX(Mapping!$F$5:$F$20,MATCH($C74,Mapping!$A$5:$A$20,0)),"all")</f>
        <v/>
      </c>
      <c r="H74" s="14">
        <f>INDEX(Mapping!$E$5:$E$20,MATCH($C74,Mapping!$A$5:$A$20,0))</f>
        <v/>
      </c>
      <c r="I74" s="14">
        <f>INDEX(Mapping!$G$30:$G$37,MATCH($B74,Mapping!$A$30:$A$37,0))</f>
        <v/>
      </c>
      <c r="J74" s="14">
        <f>INDEX(Mapping!$H$30:$H$37,MATCH($B74,Mapping!$A$30:$A$37,0))</f>
        <v/>
      </c>
      <c r="K74" s="14">
        <f>INDEX(Mapping!$H$5:$H$20,MATCH($C74,Mapping!$A$5:$A$20,0))</f>
        <v/>
      </c>
      <c r="L74" s="14">
        <f>INDEX(Mapping!$E$45:$E$58,MATCH($G74,Mapping!$A$45:$A$58,0))</f>
        <v/>
      </c>
      <c r="M74" s="14">
        <f>INDEX(Mapping!$D$62:$D$65,MATCH(INDEX(Mapping!$G$5:$G$20,MATCH($C74,Mapping!$A$5:$A$20,0)),Mapping!$A$62:$A$65,0))</f>
        <v/>
      </c>
      <c r="N74" s="24">
        <f>INDEX(Elasticities!$F$4:$I$200,MATCH("inc|"&amp;$E74&amp;"|"&amp;$D74,Elasticities!$A$4:$A$200,0),MATCH(Settings!$C$6,Elasticities!$F$3:$I$3,0))</f>
        <v/>
      </c>
      <c r="O74" s="24">
        <f>INDEX(Elasticities!$F$4:$I$200,MATCH("usg|"&amp;$E74&amp;"|"&amp;$D74,Elasticities!$A$4:$A$200,0),MATCH(Settings!$C$6,Elasticities!$F$3:$I$3,0))</f>
        <v/>
      </c>
      <c r="P74" s="24">
        <f>INDEX(Elasticities!$F$4:$I$200,MATCH("eff|"&amp;$E74&amp;"|"&amp;$D74,Elasticities!$A$4:$A$200,0),MATCH(Settings!$C$6,Elasticities!$F$3:$I$3,0))</f>
        <v/>
      </c>
      <c r="Q74" s="13">
        <f>INDEX(Elasticities!$F$4:$I$200,MATCH("aei|"&amp;$F74&amp;"|"&amp;$D74,Elasticities!$A$4:$A$200,0),MATCH(Settings!$C$6,Elasticities!$F$3:$I$3,0))</f>
        <v/>
      </c>
      <c r="R74" s="14">
        <f>INDEX(Inputs_prices!$E$5:$E$16,MATCH($G74,Inputs_prices!$A$5:$A$16,0))</f>
        <v/>
      </c>
      <c r="S74" s="13">
        <f>INDEX(Inputs_prices!$Q$5:$Q$16,MATCH($G74,Inputs_prices!$A$5:$A$16,0))</f>
        <v/>
      </c>
      <c r="T74" s="16">
        <f>INDEX(EF_GHG!$E$4:$E$1000,MATCH(Settings!$C$4&amp;"|"&amp;$B74&amp;"|"&amp;$H74,EF_GHG!$A$4:$A$1000,0))</f>
        <v/>
      </c>
      <c r="U74" s="45">
        <f>INDEX(EnergyCons!$F$4:$F$5000,MATCH(Settings!$C$4&amp;"|"&amp;Settings!$C$7&amp;"|"&amp;$C74&amp;"|"&amp;$B74,EnergyCons!$A$4:$A$5000,0))</f>
        <v/>
      </c>
    </row>
    <row r="75">
      <c r="A75" s="14">
        <f>$B75&amp;"|"&amp;$C75</f>
        <v/>
      </c>
      <c r="B75" s="22" t="inlineStr">
        <is>
          <t>oop</t>
        </is>
      </c>
      <c r="C75" s="22" t="inlineStr">
        <is>
          <t>irn</t>
        </is>
      </c>
      <c r="D75" s="14">
        <f>INDEX(Mapping!$D$5:$D$20,MATCH($C75,Mapping!$A$5:$A$20,0))</f>
        <v/>
      </c>
      <c r="E75" s="14">
        <f>INDEX(Mapping!$C$30:$C$37,MATCH($B75,Mapping!$A$30:$A$37,0))</f>
        <v/>
      </c>
      <c r="F75" s="14">
        <f>INDEX(Mapping!$D$30:$D$37,MATCH($B75,Mapping!$A$30:$A$37,0))</f>
        <v/>
      </c>
      <c r="G75" s="14">
        <f>$B75&amp;"."&amp;IF(INDEX(Mapping!$E$30:$E$37,MATCH($B75,Mapping!$A$30:$A$37,0))="sub",INDEX(Mapping!$F$5:$F$20,MATCH($C75,Mapping!$A$5:$A$20,0)),"all")</f>
        <v/>
      </c>
      <c r="H75" s="14">
        <f>INDEX(Mapping!$E$5:$E$20,MATCH($C75,Mapping!$A$5:$A$20,0))</f>
        <v/>
      </c>
      <c r="I75" s="14">
        <f>INDEX(Mapping!$G$30:$G$37,MATCH($B75,Mapping!$A$30:$A$37,0))</f>
        <v/>
      </c>
      <c r="J75" s="14">
        <f>INDEX(Mapping!$H$30:$H$37,MATCH($B75,Mapping!$A$30:$A$37,0))</f>
        <v/>
      </c>
      <c r="K75" s="14">
        <f>INDEX(Mapping!$H$5:$H$20,MATCH($C75,Mapping!$A$5:$A$20,0))</f>
        <v/>
      </c>
      <c r="L75" s="14">
        <f>INDEX(Mapping!$E$45:$E$58,MATCH($G75,Mapping!$A$45:$A$58,0))</f>
        <v/>
      </c>
      <c r="M75" s="14">
        <f>INDEX(Mapping!$D$62:$D$65,MATCH(INDEX(Mapping!$G$5:$G$20,MATCH($C75,Mapping!$A$5:$A$20,0)),Mapping!$A$62:$A$65,0))</f>
        <v/>
      </c>
      <c r="N75" s="24">
        <f>INDEX(Elasticities!$F$4:$I$200,MATCH("inc|"&amp;$E75&amp;"|"&amp;$D75,Elasticities!$A$4:$A$200,0),MATCH(Settings!$C$6,Elasticities!$F$3:$I$3,0))</f>
        <v/>
      </c>
      <c r="O75" s="24">
        <f>INDEX(Elasticities!$F$4:$I$200,MATCH("usg|"&amp;$E75&amp;"|"&amp;$D75,Elasticities!$A$4:$A$200,0),MATCH(Settings!$C$6,Elasticities!$F$3:$I$3,0))</f>
        <v/>
      </c>
      <c r="P75" s="24">
        <f>INDEX(Elasticities!$F$4:$I$200,MATCH("eff|"&amp;$E75&amp;"|"&amp;$D75,Elasticities!$A$4:$A$200,0),MATCH(Settings!$C$6,Elasticities!$F$3:$I$3,0))</f>
        <v/>
      </c>
      <c r="Q75" s="13">
        <f>INDEX(Elasticities!$F$4:$I$200,MATCH("aei|"&amp;$F75&amp;"|"&amp;$D75,Elasticities!$A$4:$A$200,0),MATCH(Settings!$C$6,Elasticities!$F$3:$I$3,0))</f>
        <v/>
      </c>
      <c r="R75" s="14">
        <f>INDEX(Inputs_prices!$E$5:$E$16,MATCH($G75,Inputs_prices!$A$5:$A$16,0))</f>
        <v/>
      </c>
      <c r="S75" s="13">
        <f>INDEX(Inputs_prices!$Q$5:$Q$16,MATCH($G75,Inputs_prices!$A$5:$A$16,0))</f>
        <v/>
      </c>
      <c r="T75" s="16">
        <f>INDEX(EF_GHG!$E$4:$E$1000,MATCH(Settings!$C$4&amp;"|"&amp;$B75&amp;"|"&amp;$H75,EF_GHG!$A$4:$A$1000,0))</f>
        <v/>
      </c>
      <c r="U75" s="45">
        <f>INDEX(EnergyCons!$F$4:$F$5000,MATCH(Settings!$C$4&amp;"|"&amp;Settings!$C$7&amp;"|"&amp;$C75&amp;"|"&amp;$B75,EnergyCons!$A$4:$A$5000,0))</f>
        <v/>
      </c>
    </row>
    <row r="76">
      <c r="A76" s="14">
        <f>$B76&amp;"|"&amp;$C76</f>
        <v/>
      </c>
      <c r="B76" s="22" t="inlineStr">
        <is>
          <t>bio</t>
        </is>
      </c>
      <c r="C76" s="22" t="inlineStr">
        <is>
          <t>irn</t>
        </is>
      </c>
      <c r="D76" s="14">
        <f>INDEX(Mapping!$D$5:$D$20,MATCH($C76,Mapping!$A$5:$A$20,0))</f>
        <v/>
      </c>
      <c r="E76" s="14">
        <f>INDEX(Mapping!$C$30:$C$37,MATCH($B76,Mapping!$A$30:$A$37,0))</f>
        <v/>
      </c>
      <c r="F76" s="14">
        <f>INDEX(Mapping!$D$30:$D$37,MATCH($B76,Mapping!$A$30:$A$37,0))</f>
        <v/>
      </c>
      <c r="G76" s="14">
        <f>$B76&amp;"."&amp;IF(INDEX(Mapping!$E$30:$E$37,MATCH($B76,Mapping!$A$30:$A$37,0))="sub",INDEX(Mapping!$F$5:$F$20,MATCH($C76,Mapping!$A$5:$A$20,0)),"all")</f>
        <v/>
      </c>
      <c r="H76" s="14">
        <f>INDEX(Mapping!$E$5:$E$20,MATCH($C76,Mapping!$A$5:$A$20,0))</f>
        <v/>
      </c>
      <c r="I76" s="14">
        <f>INDEX(Mapping!$G$30:$G$37,MATCH($B76,Mapping!$A$30:$A$37,0))</f>
        <v/>
      </c>
      <c r="J76" s="14">
        <f>INDEX(Mapping!$H$30:$H$37,MATCH($B76,Mapping!$A$30:$A$37,0))</f>
        <v/>
      </c>
      <c r="K76" s="14">
        <f>INDEX(Mapping!$H$5:$H$20,MATCH($C76,Mapping!$A$5:$A$20,0))</f>
        <v/>
      </c>
      <c r="L76" s="14">
        <f>INDEX(Mapping!$E$45:$E$58,MATCH($G76,Mapping!$A$45:$A$58,0))</f>
        <v/>
      </c>
      <c r="M76" s="14">
        <f>INDEX(Mapping!$D$62:$D$65,MATCH(INDEX(Mapping!$G$5:$G$20,MATCH($C76,Mapping!$A$5:$A$20,0)),Mapping!$A$62:$A$65,0))</f>
        <v/>
      </c>
      <c r="N76" s="24">
        <f>INDEX(Elasticities!$F$4:$I$200,MATCH("inc|"&amp;$E76&amp;"|"&amp;$D76,Elasticities!$A$4:$A$200,0),MATCH(Settings!$C$6,Elasticities!$F$3:$I$3,0))</f>
        <v/>
      </c>
      <c r="O76" s="24">
        <f>INDEX(Elasticities!$F$4:$I$200,MATCH("usg|"&amp;$E76&amp;"|"&amp;$D76,Elasticities!$A$4:$A$200,0),MATCH(Settings!$C$6,Elasticities!$F$3:$I$3,0))</f>
        <v/>
      </c>
      <c r="P76" s="24">
        <f>INDEX(Elasticities!$F$4:$I$200,MATCH("eff|"&amp;$E76&amp;"|"&amp;$D76,Elasticities!$A$4:$A$200,0),MATCH(Settings!$C$6,Elasticities!$F$3:$I$3,0))</f>
        <v/>
      </c>
      <c r="Q76" s="13">
        <f>INDEX(Elasticities!$F$4:$I$200,MATCH("aei|"&amp;$F76&amp;"|"&amp;$D76,Elasticities!$A$4:$A$200,0),MATCH(Settings!$C$6,Elasticities!$F$3:$I$3,0))</f>
        <v/>
      </c>
      <c r="R76" s="14">
        <f>INDEX(Inputs_prices!$E$5:$E$16,MATCH($G76,Inputs_prices!$A$5:$A$16,0))</f>
        <v/>
      </c>
      <c r="S76" s="13">
        <f>INDEX(Inputs_prices!$Q$5:$Q$16,MATCH($G76,Inputs_prices!$A$5:$A$16,0))</f>
        <v/>
      </c>
      <c r="T76" s="16">
        <f>INDEX(EF_GHG!$E$4:$E$1000,MATCH(Settings!$C$4&amp;"|"&amp;$B76&amp;"|"&amp;$H76,EF_GHG!$A$4:$A$1000,0))</f>
        <v/>
      </c>
      <c r="U76" s="45">
        <f>INDEX(EnergyCons!$F$4:$F$5000,MATCH(Settings!$C$4&amp;"|"&amp;Settings!$C$7&amp;"|"&amp;$C76&amp;"|"&amp;$B76,EnergyCons!$A$4:$A$5000,0))</f>
        <v/>
      </c>
    </row>
    <row r="77">
      <c r="A77" s="14">
        <f>$B77&amp;"|"&amp;$C77</f>
        <v/>
      </c>
      <c r="B77" s="22" t="inlineStr">
        <is>
          <t>coa</t>
        </is>
      </c>
      <c r="C77" s="22" t="inlineStr">
        <is>
          <t>nfm</t>
        </is>
      </c>
      <c r="D77" s="14">
        <f>INDEX(Mapping!$D$5:$D$20,MATCH($C77,Mapping!$A$5:$A$20,0))</f>
        <v/>
      </c>
      <c r="E77" s="14">
        <f>INDEX(Mapping!$C$30:$C$37,MATCH($B77,Mapping!$A$30:$A$37,0))</f>
        <v/>
      </c>
      <c r="F77" s="14">
        <f>INDEX(Mapping!$D$30:$D$37,MATCH($B77,Mapping!$A$30:$A$37,0))</f>
        <v/>
      </c>
      <c r="G77" s="14">
        <f>$B77&amp;"."&amp;IF(INDEX(Mapping!$E$30:$E$37,MATCH($B77,Mapping!$A$30:$A$37,0))="sub",INDEX(Mapping!$F$5:$F$20,MATCH($C77,Mapping!$A$5:$A$20,0)),"all")</f>
        <v/>
      </c>
      <c r="H77" s="14">
        <f>INDEX(Mapping!$E$5:$E$20,MATCH($C77,Mapping!$A$5:$A$20,0))</f>
        <v/>
      </c>
      <c r="I77" s="14">
        <f>INDEX(Mapping!$G$30:$G$37,MATCH($B77,Mapping!$A$30:$A$37,0))</f>
        <v/>
      </c>
      <c r="J77" s="14">
        <f>INDEX(Mapping!$H$30:$H$37,MATCH($B77,Mapping!$A$30:$A$37,0))</f>
        <v/>
      </c>
      <c r="K77" s="14">
        <f>INDEX(Mapping!$H$5:$H$20,MATCH($C77,Mapping!$A$5:$A$20,0))</f>
        <v/>
      </c>
      <c r="L77" s="14">
        <f>INDEX(Mapping!$E$45:$E$58,MATCH($G77,Mapping!$A$45:$A$58,0))</f>
        <v/>
      </c>
      <c r="M77" s="14">
        <f>INDEX(Mapping!$D$62:$D$65,MATCH(INDEX(Mapping!$G$5:$G$20,MATCH($C77,Mapping!$A$5:$A$20,0)),Mapping!$A$62:$A$65,0))</f>
        <v/>
      </c>
      <c r="N77" s="24">
        <f>INDEX(Elasticities!$F$4:$I$200,MATCH("inc|"&amp;$E77&amp;"|"&amp;$D77,Elasticities!$A$4:$A$200,0),MATCH(Settings!$C$6,Elasticities!$F$3:$I$3,0))</f>
        <v/>
      </c>
      <c r="O77" s="24">
        <f>INDEX(Elasticities!$F$4:$I$200,MATCH("usg|"&amp;$E77&amp;"|"&amp;$D77,Elasticities!$A$4:$A$200,0),MATCH(Settings!$C$6,Elasticities!$F$3:$I$3,0))</f>
        <v/>
      </c>
      <c r="P77" s="24">
        <f>INDEX(Elasticities!$F$4:$I$200,MATCH("eff|"&amp;$E77&amp;"|"&amp;$D77,Elasticities!$A$4:$A$200,0),MATCH(Settings!$C$6,Elasticities!$F$3:$I$3,0))</f>
        <v/>
      </c>
      <c r="Q77" s="13">
        <f>INDEX(Elasticities!$F$4:$I$200,MATCH("aei|"&amp;$F77&amp;"|"&amp;$D77,Elasticities!$A$4:$A$200,0),MATCH(Settings!$C$6,Elasticities!$F$3:$I$3,0))</f>
        <v/>
      </c>
      <c r="R77" s="14">
        <f>INDEX(Inputs_prices!$E$5:$E$16,MATCH($G77,Inputs_prices!$A$5:$A$16,0))</f>
        <v/>
      </c>
      <c r="S77" s="13">
        <f>INDEX(Inputs_prices!$Q$5:$Q$16,MATCH($G77,Inputs_prices!$A$5:$A$16,0))</f>
        <v/>
      </c>
      <c r="T77" s="16">
        <f>INDEX(EF_GHG!$E$4:$E$1000,MATCH(Settings!$C$4&amp;"|"&amp;$B77&amp;"|"&amp;$H77,EF_GHG!$A$4:$A$1000,0))</f>
        <v/>
      </c>
      <c r="U77" s="45">
        <f>INDEX(EnergyCons!$F$4:$F$5000,MATCH(Settings!$C$4&amp;"|"&amp;Settings!$C$7&amp;"|"&amp;$C77&amp;"|"&amp;$B77,EnergyCons!$A$4:$A$5000,0))</f>
        <v/>
      </c>
    </row>
    <row r="78">
      <c r="A78" s="14">
        <f>$B78&amp;"|"&amp;$C78</f>
        <v/>
      </c>
      <c r="B78" s="22" t="inlineStr">
        <is>
          <t>nga</t>
        </is>
      </c>
      <c r="C78" s="22" t="inlineStr">
        <is>
          <t>nfm</t>
        </is>
      </c>
      <c r="D78" s="14">
        <f>INDEX(Mapping!$D$5:$D$20,MATCH($C78,Mapping!$A$5:$A$20,0))</f>
        <v/>
      </c>
      <c r="E78" s="14">
        <f>INDEX(Mapping!$C$30:$C$37,MATCH($B78,Mapping!$A$30:$A$37,0))</f>
        <v/>
      </c>
      <c r="F78" s="14">
        <f>INDEX(Mapping!$D$30:$D$37,MATCH($B78,Mapping!$A$30:$A$37,0))</f>
        <v/>
      </c>
      <c r="G78" s="14">
        <f>$B78&amp;"."&amp;IF(INDEX(Mapping!$E$30:$E$37,MATCH($B78,Mapping!$A$30:$A$37,0))="sub",INDEX(Mapping!$F$5:$F$20,MATCH($C78,Mapping!$A$5:$A$20,0)),"all")</f>
        <v/>
      </c>
      <c r="H78" s="14">
        <f>INDEX(Mapping!$E$5:$E$20,MATCH($C78,Mapping!$A$5:$A$20,0))</f>
        <v/>
      </c>
      <c r="I78" s="14">
        <f>INDEX(Mapping!$G$30:$G$37,MATCH($B78,Mapping!$A$30:$A$37,0))</f>
        <v/>
      </c>
      <c r="J78" s="14">
        <f>INDEX(Mapping!$H$30:$H$37,MATCH($B78,Mapping!$A$30:$A$37,0))</f>
        <v/>
      </c>
      <c r="K78" s="14">
        <f>INDEX(Mapping!$H$5:$H$20,MATCH($C78,Mapping!$A$5:$A$20,0))</f>
        <v/>
      </c>
      <c r="L78" s="14">
        <f>INDEX(Mapping!$E$45:$E$58,MATCH($G78,Mapping!$A$45:$A$58,0))</f>
        <v/>
      </c>
      <c r="M78" s="14">
        <f>INDEX(Mapping!$D$62:$D$65,MATCH(INDEX(Mapping!$G$5:$G$20,MATCH($C78,Mapping!$A$5:$A$20,0)),Mapping!$A$62:$A$65,0))</f>
        <v/>
      </c>
      <c r="N78" s="24">
        <f>INDEX(Elasticities!$F$4:$I$200,MATCH("inc|"&amp;$E78&amp;"|"&amp;$D78,Elasticities!$A$4:$A$200,0),MATCH(Settings!$C$6,Elasticities!$F$3:$I$3,0))</f>
        <v/>
      </c>
      <c r="O78" s="24">
        <f>INDEX(Elasticities!$F$4:$I$200,MATCH("usg|"&amp;$E78&amp;"|"&amp;$D78,Elasticities!$A$4:$A$200,0),MATCH(Settings!$C$6,Elasticities!$F$3:$I$3,0))</f>
        <v/>
      </c>
      <c r="P78" s="24">
        <f>INDEX(Elasticities!$F$4:$I$200,MATCH("eff|"&amp;$E78&amp;"|"&amp;$D78,Elasticities!$A$4:$A$200,0),MATCH(Settings!$C$6,Elasticities!$F$3:$I$3,0))</f>
        <v/>
      </c>
      <c r="Q78" s="13">
        <f>INDEX(Elasticities!$F$4:$I$200,MATCH("aei|"&amp;$F78&amp;"|"&amp;$D78,Elasticities!$A$4:$A$200,0),MATCH(Settings!$C$6,Elasticities!$F$3:$I$3,0))</f>
        <v/>
      </c>
      <c r="R78" s="14">
        <f>INDEX(Inputs_prices!$E$5:$E$16,MATCH($G78,Inputs_prices!$A$5:$A$16,0))</f>
        <v/>
      </c>
      <c r="S78" s="13">
        <f>INDEX(Inputs_prices!$Q$5:$Q$16,MATCH($G78,Inputs_prices!$A$5:$A$16,0))</f>
        <v/>
      </c>
      <c r="T78" s="16">
        <f>INDEX(EF_GHG!$E$4:$E$1000,MATCH(Settings!$C$4&amp;"|"&amp;$B78&amp;"|"&amp;$H78,EF_GHG!$A$4:$A$1000,0))</f>
        <v/>
      </c>
      <c r="U78" s="45">
        <f>INDEX(EnergyCons!$F$4:$F$5000,MATCH(Settings!$C$4&amp;"|"&amp;Settings!$C$7&amp;"|"&amp;$C78&amp;"|"&amp;$B78,EnergyCons!$A$4:$A$5000,0))</f>
        <v/>
      </c>
    </row>
    <row r="79">
      <c r="A79" s="14">
        <f>$B79&amp;"|"&amp;$C79</f>
        <v/>
      </c>
      <c r="B79" s="22" t="inlineStr">
        <is>
          <t>gso</t>
        </is>
      </c>
      <c r="C79" s="22" t="inlineStr">
        <is>
          <t>nfm</t>
        </is>
      </c>
      <c r="D79" s="14">
        <f>INDEX(Mapping!$D$5:$D$20,MATCH($C79,Mapping!$A$5:$A$20,0))</f>
        <v/>
      </c>
      <c r="E79" s="14">
        <f>INDEX(Mapping!$C$30:$C$37,MATCH($B79,Mapping!$A$30:$A$37,0))</f>
        <v/>
      </c>
      <c r="F79" s="14">
        <f>INDEX(Mapping!$D$30:$D$37,MATCH($B79,Mapping!$A$30:$A$37,0))</f>
        <v/>
      </c>
      <c r="G79" s="14">
        <f>$B79&amp;"."&amp;IF(INDEX(Mapping!$E$30:$E$37,MATCH($B79,Mapping!$A$30:$A$37,0))="sub",INDEX(Mapping!$F$5:$F$20,MATCH($C79,Mapping!$A$5:$A$20,0)),"all")</f>
        <v/>
      </c>
      <c r="H79" s="14">
        <f>INDEX(Mapping!$E$5:$E$20,MATCH($C79,Mapping!$A$5:$A$20,0))</f>
        <v/>
      </c>
      <c r="I79" s="14">
        <f>INDEX(Mapping!$G$30:$G$37,MATCH($B79,Mapping!$A$30:$A$37,0))</f>
        <v/>
      </c>
      <c r="J79" s="14">
        <f>INDEX(Mapping!$H$30:$H$37,MATCH($B79,Mapping!$A$30:$A$37,0))</f>
        <v/>
      </c>
      <c r="K79" s="14">
        <f>INDEX(Mapping!$H$5:$H$20,MATCH($C79,Mapping!$A$5:$A$20,0))</f>
        <v/>
      </c>
      <c r="L79" s="14">
        <f>INDEX(Mapping!$E$45:$E$58,MATCH($G79,Mapping!$A$45:$A$58,0))</f>
        <v/>
      </c>
      <c r="M79" s="14">
        <f>INDEX(Mapping!$D$62:$D$65,MATCH(INDEX(Mapping!$G$5:$G$20,MATCH($C79,Mapping!$A$5:$A$20,0)),Mapping!$A$62:$A$65,0))</f>
        <v/>
      </c>
      <c r="N79" s="24">
        <f>INDEX(Elasticities!$F$4:$I$200,MATCH("inc|"&amp;$E79&amp;"|"&amp;$D79,Elasticities!$A$4:$A$200,0),MATCH(Settings!$C$6,Elasticities!$F$3:$I$3,0))</f>
        <v/>
      </c>
      <c r="O79" s="24">
        <f>INDEX(Elasticities!$F$4:$I$200,MATCH("usg|"&amp;$E79&amp;"|"&amp;$D79,Elasticities!$A$4:$A$200,0),MATCH(Settings!$C$6,Elasticities!$F$3:$I$3,0))</f>
        <v/>
      </c>
      <c r="P79" s="24">
        <f>INDEX(Elasticities!$F$4:$I$200,MATCH("eff|"&amp;$E79&amp;"|"&amp;$D79,Elasticities!$A$4:$A$200,0),MATCH(Settings!$C$6,Elasticities!$F$3:$I$3,0))</f>
        <v/>
      </c>
      <c r="Q79" s="13">
        <f>INDEX(Elasticities!$F$4:$I$200,MATCH("aei|"&amp;$F79&amp;"|"&amp;$D79,Elasticities!$A$4:$A$200,0),MATCH(Settings!$C$6,Elasticities!$F$3:$I$3,0))</f>
        <v/>
      </c>
      <c r="R79" s="14">
        <f>INDEX(Inputs_prices!$E$5:$E$16,MATCH($G79,Inputs_prices!$A$5:$A$16,0))</f>
        <v/>
      </c>
      <c r="S79" s="13">
        <f>INDEX(Inputs_prices!$Q$5:$Q$16,MATCH($G79,Inputs_prices!$A$5:$A$16,0))</f>
        <v/>
      </c>
      <c r="T79" s="16">
        <f>INDEX(EF_GHG!$E$4:$E$1000,MATCH(Settings!$C$4&amp;"|"&amp;$B79&amp;"|"&amp;$H79,EF_GHG!$A$4:$A$1000,0))</f>
        <v/>
      </c>
      <c r="U79" s="45">
        <f>INDEX(EnergyCons!$F$4:$F$5000,MATCH(Settings!$C$4&amp;"|"&amp;Settings!$C$7&amp;"|"&amp;$C79&amp;"|"&amp;$B79,EnergyCons!$A$4:$A$5000,0))</f>
        <v/>
      </c>
    </row>
    <row r="80">
      <c r="A80" s="14">
        <f>$B80&amp;"|"&amp;$C80</f>
        <v/>
      </c>
      <c r="B80" s="22" t="inlineStr">
        <is>
          <t>die</t>
        </is>
      </c>
      <c r="C80" s="22" t="inlineStr">
        <is>
          <t>nfm</t>
        </is>
      </c>
      <c r="D80" s="14">
        <f>INDEX(Mapping!$D$5:$D$20,MATCH($C80,Mapping!$A$5:$A$20,0))</f>
        <v/>
      </c>
      <c r="E80" s="14">
        <f>INDEX(Mapping!$C$30:$C$37,MATCH($B80,Mapping!$A$30:$A$37,0))</f>
        <v/>
      </c>
      <c r="F80" s="14">
        <f>INDEX(Mapping!$D$30:$D$37,MATCH($B80,Mapping!$A$30:$A$37,0))</f>
        <v/>
      </c>
      <c r="G80" s="14">
        <f>$B80&amp;"."&amp;IF(INDEX(Mapping!$E$30:$E$37,MATCH($B80,Mapping!$A$30:$A$37,0))="sub",INDEX(Mapping!$F$5:$F$20,MATCH($C80,Mapping!$A$5:$A$20,0)),"all")</f>
        <v/>
      </c>
      <c r="H80" s="14">
        <f>INDEX(Mapping!$E$5:$E$20,MATCH($C80,Mapping!$A$5:$A$20,0))</f>
        <v/>
      </c>
      <c r="I80" s="14">
        <f>INDEX(Mapping!$G$30:$G$37,MATCH($B80,Mapping!$A$30:$A$37,0))</f>
        <v/>
      </c>
      <c r="J80" s="14">
        <f>INDEX(Mapping!$H$30:$H$37,MATCH($B80,Mapping!$A$30:$A$37,0))</f>
        <v/>
      </c>
      <c r="K80" s="14">
        <f>INDEX(Mapping!$H$5:$H$20,MATCH($C80,Mapping!$A$5:$A$20,0))</f>
        <v/>
      </c>
      <c r="L80" s="14">
        <f>INDEX(Mapping!$E$45:$E$58,MATCH($G80,Mapping!$A$45:$A$58,0))</f>
        <v/>
      </c>
      <c r="M80" s="14">
        <f>INDEX(Mapping!$D$62:$D$65,MATCH(INDEX(Mapping!$G$5:$G$20,MATCH($C80,Mapping!$A$5:$A$20,0)),Mapping!$A$62:$A$65,0))</f>
        <v/>
      </c>
      <c r="N80" s="24">
        <f>INDEX(Elasticities!$F$4:$I$200,MATCH("inc|"&amp;$E80&amp;"|"&amp;$D80,Elasticities!$A$4:$A$200,0),MATCH(Settings!$C$6,Elasticities!$F$3:$I$3,0))</f>
        <v/>
      </c>
      <c r="O80" s="24">
        <f>INDEX(Elasticities!$F$4:$I$200,MATCH("usg|"&amp;$E80&amp;"|"&amp;$D80,Elasticities!$A$4:$A$200,0),MATCH(Settings!$C$6,Elasticities!$F$3:$I$3,0))</f>
        <v/>
      </c>
      <c r="P80" s="24">
        <f>INDEX(Elasticities!$F$4:$I$200,MATCH("eff|"&amp;$E80&amp;"|"&amp;$D80,Elasticities!$A$4:$A$200,0),MATCH(Settings!$C$6,Elasticities!$F$3:$I$3,0))</f>
        <v/>
      </c>
      <c r="Q80" s="13">
        <f>INDEX(Elasticities!$F$4:$I$200,MATCH("aei|"&amp;$F80&amp;"|"&amp;$D80,Elasticities!$A$4:$A$200,0),MATCH(Settings!$C$6,Elasticities!$F$3:$I$3,0))</f>
        <v/>
      </c>
      <c r="R80" s="14">
        <f>INDEX(Inputs_prices!$E$5:$E$16,MATCH($G80,Inputs_prices!$A$5:$A$16,0))</f>
        <v/>
      </c>
      <c r="S80" s="13">
        <f>INDEX(Inputs_prices!$Q$5:$Q$16,MATCH($G80,Inputs_prices!$A$5:$A$16,0))</f>
        <v/>
      </c>
      <c r="T80" s="16">
        <f>INDEX(EF_GHG!$E$4:$E$1000,MATCH(Settings!$C$4&amp;"|"&amp;$B80&amp;"|"&amp;$H80,EF_GHG!$A$4:$A$1000,0))</f>
        <v/>
      </c>
      <c r="U80" s="45">
        <f>INDEX(EnergyCons!$F$4:$F$5000,MATCH(Settings!$C$4&amp;"|"&amp;Settings!$C$7&amp;"|"&amp;$C80&amp;"|"&amp;$B80,EnergyCons!$A$4:$A$5000,0))</f>
        <v/>
      </c>
    </row>
    <row r="81">
      <c r="A81" s="14">
        <f>$B81&amp;"|"&amp;$C81</f>
        <v/>
      </c>
      <c r="B81" s="22" t="inlineStr">
        <is>
          <t>lpg</t>
        </is>
      </c>
      <c r="C81" s="22" t="inlineStr">
        <is>
          <t>nfm</t>
        </is>
      </c>
      <c r="D81" s="14">
        <f>INDEX(Mapping!$D$5:$D$20,MATCH($C81,Mapping!$A$5:$A$20,0))</f>
        <v/>
      </c>
      <c r="E81" s="14">
        <f>INDEX(Mapping!$C$30:$C$37,MATCH($B81,Mapping!$A$30:$A$37,0))</f>
        <v/>
      </c>
      <c r="F81" s="14">
        <f>INDEX(Mapping!$D$30:$D$37,MATCH($B81,Mapping!$A$30:$A$37,0))</f>
        <v/>
      </c>
      <c r="G81" s="14">
        <f>$B81&amp;"."&amp;IF(INDEX(Mapping!$E$30:$E$37,MATCH($B81,Mapping!$A$30:$A$37,0))="sub",INDEX(Mapping!$F$5:$F$20,MATCH($C81,Mapping!$A$5:$A$20,0)),"all")</f>
        <v/>
      </c>
      <c r="H81" s="14">
        <f>INDEX(Mapping!$E$5:$E$20,MATCH($C81,Mapping!$A$5:$A$20,0))</f>
        <v/>
      </c>
      <c r="I81" s="14">
        <f>INDEX(Mapping!$G$30:$G$37,MATCH($B81,Mapping!$A$30:$A$37,0))</f>
        <v/>
      </c>
      <c r="J81" s="14">
        <f>INDEX(Mapping!$H$30:$H$37,MATCH($B81,Mapping!$A$30:$A$37,0))</f>
        <v/>
      </c>
      <c r="K81" s="14">
        <f>INDEX(Mapping!$H$5:$H$20,MATCH($C81,Mapping!$A$5:$A$20,0))</f>
        <v/>
      </c>
      <c r="L81" s="14">
        <f>INDEX(Mapping!$E$45:$E$58,MATCH($G81,Mapping!$A$45:$A$58,0))</f>
        <v/>
      </c>
      <c r="M81" s="14">
        <f>INDEX(Mapping!$D$62:$D$65,MATCH(INDEX(Mapping!$G$5:$G$20,MATCH($C81,Mapping!$A$5:$A$20,0)),Mapping!$A$62:$A$65,0))</f>
        <v/>
      </c>
      <c r="N81" s="24">
        <f>INDEX(Elasticities!$F$4:$I$200,MATCH("inc|"&amp;$E81&amp;"|"&amp;$D81,Elasticities!$A$4:$A$200,0),MATCH(Settings!$C$6,Elasticities!$F$3:$I$3,0))</f>
        <v/>
      </c>
      <c r="O81" s="24">
        <f>INDEX(Elasticities!$F$4:$I$200,MATCH("usg|"&amp;$E81&amp;"|"&amp;$D81,Elasticities!$A$4:$A$200,0),MATCH(Settings!$C$6,Elasticities!$F$3:$I$3,0))</f>
        <v/>
      </c>
      <c r="P81" s="24">
        <f>INDEX(Elasticities!$F$4:$I$200,MATCH("eff|"&amp;$E81&amp;"|"&amp;$D81,Elasticities!$A$4:$A$200,0),MATCH(Settings!$C$6,Elasticities!$F$3:$I$3,0))</f>
        <v/>
      </c>
      <c r="Q81" s="13">
        <f>INDEX(Elasticities!$F$4:$I$200,MATCH("aei|"&amp;$F81&amp;"|"&amp;$D81,Elasticities!$A$4:$A$200,0),MATCH(Settings!$C$6,Elasticities!$F$3:$I$3,0))</f>
        <v/>
      </c>
      <c r="R81" s="14">
        <f>INDEX(Inputs_prices!$E$5:$E$16,MATCH($G81,Inputs_prices!$A$5:$A$16,0))</f>
        <v/>
      </c>
      <c r="S81" s="13">
        <f>INDEX(Inputs_prices!$Q$5:$Q$16,MATCH($G81,Inputs_prices!$A$5:$A$16,0))</f>
        <v/>
      </c>
      <c r="T81" s="16">
        <f>INDEX(EF_GHG!$E$4:$E$1000,MATCH(Settings!$C$4&amp;"|"&amp;$B81&amp;"|"&amp;$H81,EF_GHG!$A$4:$A$1000,0))</f>
        <v/>
      </c>
      <c r="U81" s="45">
        <f>INDEX(EnergyCons!$F$4:$F$5000,MATCH(Settings!$C$4&amp;"|"&amp;Settings!$C$7&amp;"|"&amp;$C81&amp;"|"&amp;$B81,EnergyCons!$A$4:$A$5000,0))</f>
        <v/>
      </c>
    </row>
    <row r="82">
      <c r="A82" s="14">
        <f>$B82&amp;"|"&amp;$C82</f>
        <v/>
      </c>
      <c r="B82" s="22" t="inlineStr">
        <is>
          <t>ker</t>
        </is>
      </c>
      <c r="C82" s="22" t="inlineStr">
        <is>
          <t>nfm</t>
        </is>
      </c>
      <c r="D82" s="14">
        <f>INDEX(Mapping!$D$5:$D$20,MATCH($C82,Mapping!$A$5:$A$20,0))</f>
        <v/>
      </c>
      <c r="E82" s="14">
        <f>INDEX(Mapping!$C$30:$C$37,MATCH($B82,Mapping!$A$30:$A$37,0))</f>
        <v/>
      </c>
      <c r="F82" s="14">
        <f>INDEX(Mapping!$D$30:$D$37,MATCH($B82,Mapping!$A$30:$A$37,0))</f>
        <v/>
      </c>
      <c r="G82" s="14">
        <f>$B82&amp;"."&amp;IF(INDEX(Mapping!$E$30:$E$37,MATCH($B82,Mapping!$A$30:$A$37,0))="sub",INDEX(Mapping!$F$5:$F$20,MATCH($C82,Mapping!$A$5:$A$20,0)),"all")</f>
        <v/>
      </c>
      <c r="H82" s="14">
        <f>INDEX(Mapping!$E$5:$E$20,MATCH($C82,Mapping!$A$5:$A$20,0))</f>
        <v/>
      </c>
      <c r="I82" s="14">
        <f>INDEX(Mapping!$G$30:$G$37,MATCH($B82,Mapping!$A$30:$A$37,0))</f>
        <v/>
      </c>
      <c r="J82" s="14">
        <f>INDEX(Mapping!$H$30:$H$37,MATCH($B82,Mapping!$A$30:$A$37,0))</f>
        <v/>
      </c>
      <c r="K82" s="14">
        <f>INDEX(Mapping!$H$5:$H$20,MATCH($C82,Mapping!$A$5:$A$20,0))</f>
        <v/>
      </c>
      <c r="L82" s="14">
        <f>INDEX(Mapping!$E$45:$E$58,MATCH($G82,Mapping!$A$45:$A$58,0))</f>
        <v/>
      </c>
      <c r="M82" s="14">
        <f>INDEX(Mapping!$D$62:$D$65,MATCH(INDEX(Mapping!$G$5:$G$20,MATCH($C82,Mapping!$A$5:$A$20,0)),Mapping!$A$62:$A$65,0))</f>
        <v/>
      </c>
      <c r="N82" s="24">
        <f>INDEX(Elasticities!$F$4:$I$200,MATCH("inc|"&amp;$E82&amp;"|"&amp;$D82,Elasticities!$A$4:$A$200,0),MATCH(Settings!$C$6,Elasticities!$F$3:$I$3,0))</f>
        <v/>
      </c>
      <c r="O82" s="24">
        <f>INDEX(Elasticities!$F$4:$I$200,MATCH("usg|"&amp;$E82&amp;"|"&amp;$D82,Elasticities!$A$4:$A$200,0),MATCH(Settings!$C$6,Elasticities!$F$3:$I$3,0))</f>
        <v/>
      </c>
      <c r="P82" s="24">
        <f>INDEX(Elasticities!$F$4:$I$200,MATCH("eff|"&amp;$E82&amp;"|"&amp;$D82,Elasticities!$A$4:$A$200,0),MATCH(Settings!$C$6,Elasticities!$F$3:$I$3,0))</f>
        <v/>
      </c>
      <c r="Q82" s="13">
        <f>INDEX(Elasticities!$F$4:$I$200,MATCH("aei|"&amp;$F82&amp;"|"&amp;$D82,Elasticities!$A$4:$A$200,0),MATCH(Settings!$C$6,Elasticities!$F$3:$I$3,0))</f>
        <v/>
      </c>
      <c r="R82" s="14">
        <f>INDEX(Inputs_prices!$E$5:$E$16,MATCH($G82,Inputs_prices!$A$5:$A$16,0))</f>
        <v/>
      </c>
      <c r="S82" s="13">
        <f>INDEX(Inputs_prices!$Q$5:$Q$16,MATCH($G82,Inputs_prices!$A$5:$A$16,0))</f>
        <v/>
      </c>
      <c r="T82" s="16">
        <f>INDEX(EF_GHG!$E$4:$E$1000,MATCH(Settings!$C$4&amp;"|"&amp;$B82&amp;"|"&amp;$H82,EF_GHG!$A$4:$A$1000,0))</f>
        <v/>
      </c>
      <c r="U82" s="45">
        <f>INDEX(EnergyCons!$F$4:$F$5000,MATCH(Settings!$C$4&amp;"|"&amp;Settings!$C$7&amp;"|"&amp;$C82&amp;"|"&amp;$B82,EnergyCons!$A$4:$A$5000,0))</f>
        <v/>
      </c>
    </row>
    <row r="83">
      <c r="A83" s="14">
        <f>$B83&amp;"|"&amp;$C83</f>
        <v/>
      </c>
      <c r="B83" s="22" t="inlineStr">
        <is>
          <t>oop</t>
        </is>
      </c>
      <c r="C83" s="22" t="inlineStr">
        <is>
          <t>nfm</t>
        </is>
      </c>
      <c r="D83" s="14">
        <f>INDEX(Mapping!$D$5:$D$20,MATCH($C83,Mapping!$A$5:$A$20,0))</f>
        <v/>
      </c>
      <c r="E83" s="14">
        <f>INDEX(Mapping!$C$30:$C$37,MATCH($B83,Mapping!$A$30:$A$37,0))</f>
        <v/>
      </c>
      <c r="F83" s="14">
        <f>INDEX(Mapping!$D$30:$D$37,MATCH($B83,Mapping!$A$30:$A$37,0))</f>
        <v/>
      </c>
      <c r="G83" s="14">
        <f>$B83&amp;"."&amp;IF(INDEX(Mapping!$E$30:$E$37,MATCH($B83,Mapping!$A$30:$A$37,0))="sub",INDEX(Mapping!$F$5:$F$20,MATCH($C83,Mapping!$A$5:$A$20,0)),"all")</f>
        <v/>
      </c>
      <c r="H83" s="14">
        <f>INDEX(Mapping!$E$5:$E$20,MATCH($C83,Mapping!$A$5:$A$20,0))</f>
        <v/>
      </c>
      <c r="I83" s="14">
        <f>INDEX(Mapping!$G$30:$G$37,MATCH($B83,Mapping!$A$30:$A$37,0))</f>
        <v/>
      </c>
      <c r="J83" s="14">
        <f>INDEX(Mapping!$H$30:$H$37,MATCH($B83,Mapping!$A$30:$A$37,0))</f>
        <v/>
      </c>
      <c r="K83" s="14">
        <f>INDEX(Mapping!$H$5:$H$20,MATCH($C83,Mapping!$A$5:$A$20,0))</f>
        <v/>
      </c>
      <c r="L83" s="14">
        <f>INDEX(Mapping!$E$45:$E$58,MATCH($G83,Mapping!$A$45:$A$58,0))</f>
        <v/>
      </c>
      <c r="M83" s="14">
        <f>INDEX(Mapping!$D$62:$D$65,MATCH(INDEX(Mapping!$G$5:$G$20,MATCH($C83,Mapping!$A$5:$A$20,0)),Mapping!$A$62:$A$65,0))</f>
        <v/>
      </c>
      <c r="N83" s="24">
        <f>INDEX(Elasticities!$F$4:$I$200,MATCH("inc|"&amp;$E83&amp;"|"&amp;$D83,Elasticities!$A$4:$A$200,0),MATCH(Settings!$C$6,Elasticities!$F$3:$I$3,0))</f>
        <v/>
      </c>
      <c r="O83" s="24">
        <f>INDEX(Elasticities!$F$4:$I$200,MATCH("usg|"&amp;$E83&amp;"|"&amp;$D83,Elasticities!$A$4:$A$200,0),MATCH(Settings!$C$6,Elasticities!$F$3:$I$3,0))</f>
        <v/>
      </c>
      <c r="P83" s="24">
        <f>INDEX(Elasticities!$F$4:$I$200,MATCH("eff|"&amp;$E83&amp;"|"&amp;$D83,Elasticities!$A$4:$A$200,0),MATCH(Settings!$C$6,Elasticities!$F$3:$I$3,0))</f>
        <v/>
      </c>
      <c r="Q83" s="13">
        <f>INDEX(Elasticities!$F$4:$I$200,MATCH("aei|"&amp;$F83&amp;"|"&amp;$D83,Elasticities!$A$4:$A$200,0),MATCH(Settings!$C$6,Elasticities!$F$3:$I$3,0))</f>
        <v/>
      </c>
      <c r="R83" s="14">
        <f>INDEX(Inputs_prices!$E$5:$E$16,MATCH($G83,Inputs_prices!$A$5:$A$16,0))</f>
        <v/>
      </c>
      <c r="S83" s="13">
        <f>INDEX(Inputs_prices!$Q$5:$Q$16,MATCH($G83,Inputs_prices!$A$5:$A$16,0))</f>
        <v/>
      </c>
      <c r="T83" s="16">
        <f>INDEX(EF_GHG!$E$4:$E$1000,MATCH(Settings!$C$4&amp;"|"&amp;$B83&amp;"|"&amp;$H83,EF_GHG!$A$4:$A$1000,0))</f>
        <v/>
      </c>
      <c r="U83" s="45">
        <f>INDEX(EnergyCons!$F$4:$F$5000,MATCH(Settings!$C$4&amp;"|"&amp;Settings!$C$7&amp;"|"&amp;$C83&amp;"|"&amp;$B83,EnergyCons!$A$4:$A$5000,0))</f>
        <v/>
      </c>
    </row>
    <row r="84">
      <c r="A84" s="14">
        <f>$B84&amp;"|"&amp;$C84</f>
        <v/>
      </c>
      <c r="B84" s="22" t="inlineStr">
        <is>
          <t>bio</t>
        </is>
      </c>
      <c r="C84" s="22" t="inlineStr">
        <is>
          <t>nfm</t>
        </is>
      </c>
      <c r="D84" s="14">
        <f>INDEX(Mapping!$D$5:$D$20,MATCH($C84,Mapping!$A$5:$A$20,0))</f>
        <v/>
      </c>
      <c r="E84" s="14">
        <f>INDEX(Mapping!$C$30:$C$37,MATCH($B84,Mapping!$A$30:$A$37,0))</f>
        <v/>
      </c>
      <c r="F84" s="14">
        <f>INDEX(Mapping!$D$30:$D$37,MATCH($B84,Mapping!$A$30:$A$37,0))</f>
        <v/>
      </c>
      <c r="G84" s="14">
        <f>$B84&amp;"."&amp;IF(INDEX(Mapping!$E$30:$E$37,MATCH($B84,Mapping!$A$30:$A$37,0))="sub",INDEX(Mapping!$F$5:$F$20,MATCH($C84,Mapping!$A$5:$A$20,0)),"all")</f>
        <v/>
      </c>
      <c r="H84" s="14">
        <f>INDEX(Mapping!$E$5:$E$20,MATCH($C84,Mapping!$A$5:$A$20,0))</f>
        <v/>
      </c>
      <c r="I84" s="14">
        <f>INDEX(Mapping!$G$30:$G$37,MATCH($B84,Mapping!$A$30:$A$37,0))</f>
        <v/>
      </c>
      <c r="J84" s="14">
        <f>INDEX(Mapping!$H$30:$H$37,MATCH($B84,Mapping!$A$30:$A$37,0))</f>
        <v/>
      </c>
      <c r="K84" s="14">
        <f>INDEX(Mapping!$H$5:$H$20,MATCH($C84,Mapping!$A$5:$A$20,0))</f>
        <v/>
      </c>
      <c r="L84" s="14">
        <f>INDEX(Mapping!$E$45:$E$58,MATCH($G84,Mapping!$A$45:$A$58,0))</f>
        <v/>
      </c>
      <c r="M84" s="14">
        <f>INDEX(Mapping!$D$62:$D$65,MATCH(INDEX(Mapping!$G$5:$G$20,MATCH($C84,Mapping!$A$5:$A$20,0)),Mapping!$A$62:$A$65,0))</f>
        <v/>
      </c>
      <c r="N84" s="24">
        <f>INDEX(Elasticities!$F$4:$I$200,MATCH("inc|"&amp;$E84&amp;"|"&amp;$D84,Elasticities!$A$4:$A$200,0),MATCH(Settings!$C$6,Elasticities!$F$3:$I$3,0))</f>
        <v/>
      </c>
      <c r="O84" s="24">
        <f>INDEX(Elasticities!$F$4:$I$200,MATCH("usg|"&amp;$E84&amp;"|"&amp;$D84,Elasticities!$A$4:$A$200,0),MATCH(Settings!$C$6,Elasticities!$F$3:$I$3,0))</f>
        <v/>
      </c>
      <c r="P84" s="24">
        <f>INDEX(Elasticities!$F$4:$I$200,MATCH("eff|"&amp;$E84&amp;"|"&amp;$D84,Elasticities!$A$4:$A$200,0),MATCH(Settings!$C$6,Elasticities!$F$3:$I$3,0))</f>
        <v/>
      </c>
      <c r="Q84" s="13">
        <f>INDEX(Elasticities!$F$4:$I$200,MATCH("aei|"&amp;$F84&amp;"|"&amp;$D84,Elasticities!$A$4:$A$200,0),MATCH(Settings!$C$6,Elasticities!$F$3:$I$3,0))</f>
        <v/>
      </c>
      <c r="R84" s="14">
        <f>INDEX(Inputs_prices!$E$5:$E$16,MATCH($G84,Inputs_prices!$A$5:$A$16,0))</f>
        <v/>
      </c>
      <c r="S84" s="13">
        <f>INDEX(Inputs_prices!$Q$5:$Q$16,MATCH($G84,Inputs_prices!$A$5:$A$16,0))</f>
        <v/>
      </c>
      <c r="T84" s="16">
        <f>INDEX(EF_GHG!$E$4:$E$1000,MATCH(Settings!$C$4&amp;"|"&amp;$B84&amp;"|"&amp;$H84,EF_GHG!$A$4:$A$1000,0))</f>
        <v/>
      </c>
      <c r="U84" s="45">
        <f>INDEX(EnergyCons!$F$4:$F$5000,MATCH(Settings!$C$4&amp;"|"&amp;Settings!$C$7&amp;"|"&amp;$C84&amp;"|"&amp;$B84,EnergyCons!$A$4:$A$5000,0))</f>
        <v/>
      </c>
    </row>
    <row r="85">
      <c r="A85" s="14">
        <f>$B85&amp;"|"&amp;$C85</f>
        <v/>
      </c>
      <c r="B85" s="22" t="inlineStr">
        <is>
          <t>coa</t>
        </is>
      </c>
      <c r="C85" s="22" t="inlineStr">
        <is>
          <t>mac</t>
        </is>
      </c>
      <c r="D85" s="14">
        <f>INDEX(Mapping!$D$5:$D$20,MATCH($C85,Mapping!$A$5:$A$20,0))</f>
        <v/>
      </c>
      <c r="E85" s="14">
        <f>INDEX(Mapping!$C$30:$C$37,MATCH($B85,Mapping!$A$30:$A$37,0))</f>
        <v/>
      </c>
      <c r="F85" s="14">
        <f>INDEX(Mapping!$D$30:$D$37,MATCH($B85,Mapping!$A$30:$A$37,0))</f>
        <v/>
      </c>
      <c r="G85" s="14">
        <f>$B85&amp;"."&amp;IF(INDEX(Mapping!$E$30:$E$37,MATCH($B85,Mapping!$A$30:$A$37,0))="sub",INDEX(Mapping!$F$5:$F$20,MATCH($C85,Mapping!$A$5:$A$20,0)),"all")</f>
        <v/>
      </c>
      <c r="H85" s="14">
        <f>INDEX(Mapping!$E$5:$E$20,MATCH($C85,Mapping!$A$5:$A$20,0))</f>
        <v/>
      </c>
      <c r="I85" s="14">
        <f>INDEX(Mapping!$G$30:$G$37,MATCH($B85,Mapping!$A$30:$A$37,0))</f>
        <v/>
      </c>
      <c r="J85" s="14">
        <f>INDEX(Mapping!$H$30:$H$37,MATCH($B85,Mapping!$A$30:$A$37,0))</f>
        <v/>
      </c>
      <c r="K85" s="14">
        <f>INDEX(Mapping!$H$5:$H$20,MATCH($C85,Mapping!$A$5:$A$20,0))</f>
        <v/>
      </c>
      <c r="L85" s="14">
        <f>INDEX(Mapping!$E$45:$E$58,MATCH($G85,Mapping!$A$45:$A$58,0))</f>
        <v/>
      </c>
      <c r="M85" s="14">
        <f>INDEX(Mapping!$D$62:$D$65,MATCH(INDEX(Mapping!$G$5:$G$20,MATCH($C85,Mapping!$A$5:$A$20,0)),Mapping!$A$62:$A$65,0))</f>
        <v/>
      </c>
      <c r="N85" s="24">
        <f>INDEX(Elasticities!$F$4:$I$200,MATCH("inc|"&amp;$E85&amp;"|"&amp;$D85,Elasticities!$A$4:$A$200,0),MATCH(Settings!$C$6,Elasticities!$F$3:$I$3,0))</f>
        <v/>
      </c>
      <c r="O85" s="24">
        <f>INDEX(Elasticities!$F$4:$I$200,MATCH("usg|"&amp;$E85&amp;"|"&amp;$D85,Elasticities!$A$4:$A$200,0),MATCH(Settings!$C$6,Elasticities!$F$3:$I$3,0))</f>
        <v/>
      </c>
      <c r="P85" s="24">
        <f>INDEX(Elasticities!$F$4:$I$200,MATCH("eff|"&amp;$E85&amp;"|"&amp;$D85,Elasticities!$A$4:$A$200,0),MATCH(Settings!$C$6,Elasticities!$F$3:$I$3,0))</f>
        <v/>
      </c>
      <c r="Q85" s="13">
        <f>INDEX(Elasticities!$F$4:$I$200,MATCH("aei|"&amp;$F85&amp;"|"&amp;$D85,Elasticities!$A$4:$A$200,0),MATCH(Settings!$C$6,Elasticities!$F$3:$I$3,0))</f>
        <v/>
      </c>
      <c r="R85" s="14">
        <f>INDEX(Inputs_prices!$E$5:$E$16,MATCH($G85,Inputs_prices!$A$5:$A$16,0))</f>
        <v/>
      </c>
      <c r="S85" s="13">
        <f>INDEX(Inputs_prices!$Q$5:$Q$16,MATCH($G85,Inputs_prices!$A$5:$A$16,0))</f>
        <v/>
      </c>
      <c r="T85" s="16">
        <f>INDEX(EF_GHG!$E$4:$E$1000,MATCH(Settings!$C$4&amp;"|"&amp;$B85&amp;"|"&amp;$H85,EF_GHG!$A$4:$A$1000,0))</f>
        <v/>
      </c>
      <c r="U85" s="45">
        <f>INDEX(EnergyCons!$F$4:$F$5000,MATCH(Settings!$C$4&amp;"|"&amp;Settings!$C$7&amp;"|"&amp;$C85&amp;"|"&amp;$B85,EnergyCons!$A$4:$A$5000,0))</f>
        <v/>
      </c>
    </row>
    <row r="86">
      <c r="A86" s="14">
        <f>$B86&amp;"|"&amp;$C86</f>
        <v/>
      </c>
      <c r="B86" s="22" t="inlineStr">
        <is>
          <t>nga</t>
        </is>
      </c>
      <c r="C86" s="22" t="inlineStr">
        <is>
          <t>mac</t>
        </is>
      </c>
      <c r="D86" s="14">
        <f>INDEX(Mapping!$D$5:$D$20,MATCH($C86,Mapping!$A$5:$A$20,0))</f>
        <v/>
      </c>
      <c r="E86" s="14">
        <f>INDEX(Mapping!$C$30:$C$37,MATCH($B86,Mapping!$A$30:$A$37,0))</f>
        <v/>
      </c>
      <c r="F86" s="14">
        <f>INDEX(Mapping!$D$30:$D$37,MATCH($B86,Mapping!$A$30:$A$37,0))</f>
        <v/>
      </c>
      <c r="G86" s="14">
        <f>$B86&amp;"."&amp;IF(INDEX(Mapping!$E$30:$E$37,MATCH($B86,Mapping!$A$30:$A$37,0))="sub",INDEX(Mapping!$F$5:$F$20,MATCH($C86,Mapping!$A$5:$A$20,0)),"all")</f>
        <v/>
      </c>
      <c r="H86" s="14">
        <f>INDEX(Mapping!$E$5:$E$20,MATCH($C86,Mapping!$A$5:$A$20,0))</f>
        <v/>
      </c>
      <c r="I86" s="14">
        <f>INDEX(Mapping!$G$30:$G$37,MATCH($B86,Mapping!$A$30:$A$37,0))</f>
        <v/>
      </c>
      <c r="J86" s="14">
        <f>INDEX(Mapping!$H$30:$H$37,MATCH($B86,Mapping!$A$30:$A$37,0))</f>
        <v/>
      </c>
      <c r="K86" s="14">
        <f>INDEX(Mapping!$H$5:$H$20,MATCH($C86,Mapping!$A$5:$A$20,0))</f>
        <v/>
      </c>
      <c r="L86" s="14">
        <f>INDEX(Mapping!$E$45:$E$58,MATCH($G86,Mapping!$A$45:$A$58,0))</f>
        <v/>
      </c>
      <c r="M86" s="14">
        <f>INDEX(Mapping!$D$62:$D$65,MATCH(INDEX(Mapping!$G$5:$G$20,MATCH($C86,Mapping!$A$5:$A$20,0)),Mapping!$A$62:$A$65,0))</f>
        <v/>
      </c>
      <c r="N86" s="24">
        <f>INDEX(Elasticities!$F$4:$I$200,MATCH("inc|"&amp;$E86&amp;"|"&amp;$D86,Elasticities!$A$4:$A$200,0),MATCH(Settings!$C$6,Elasticities!$F$3:$I$3,0))</f>
        <v/>
      </c>
      <c r="O86" s="24">
        <f>INDEX(Elasticities!$F$4:$I$200,MATCH("usg|"&amp;$E86&amp;"|"&amp;$D86,Elasticities!$A$4:$A$200,0),MATCH(Settings!$C$6,Elasticities!$F$3:$I$3,0))</f>
        <v/>
      </c>
      <c r="P86" s="24">
        <f>INDEX(Elasticities!$F$4:$I$200,MATCH("eff|"&amp;$E86&amp;"|"&amp;$D86,Elasticities!$A$4:$A$200,0),MATCH(Settings!$C$6,Elasticities!$F$3:$I$3,0))</f>
        <v/>
      </c>
      <c r="Q86" s="13">
        <f>INDEX(Elasticities!$F$4:$I$200,MATCH("aei|"&amp;$F86&amp;"|"&amp;$D86,Elasticities!$A$4:$A$200,0),MATCH(Settings!$C$6,Elasticities!$F$3:$I$3,0))</f>
        <v/>
      </c>
      <c r="R86" s="14">
        <f>INDEX(Inputs_prices!$E$5:$E$16,MATCH($G86,Inputs_prices!$A$5:$A$16,0))</f>
        <v/>
      </c>
      <c r="S86" s="13">
        <f>INDEX(Inputs_prices!$Q$5:$Q$16,MATCH($G86,Inputs_prices!$A$5:$A$16,0))</f>
        <v/>
      </c>
      <c r="T86" s="16">
        <f>INDEX(EF_GHG!$E$4:$E$1000,MATCH(Settings!$C$4&amp;"|"&amp;$B86&amp;"|"&amp;$H86,EF_GHG!$A$4:$A$1000,0))</f>
        <v/>
      </c>
      <c r="U86" s="45">
        <f>INDEX(EnergyCons!$F$4:$F$5000,MATCH(Settings!$C$4&amp;"|"&amp;Settings!$C$7&amp;"|"&amp;$C86&amp;"|"&amp;$B86,EnergyCons!$A$4:$A$5000,0))</f>
        <v/>
      </c>
    </row>
    <row r="87">
      <c r="A87" s="14">
        <f>$B87&amp;"|"&amp;$C87</f>
        <v/>
      </c>
      <c r="B87" s="22" t="inlineStr">
        <is>
          <t>gso</t>
        </is>
      </c>
      <c r="C87" s="22" t="inlineStr">
        <is>
          <t>mac</t>
        </is>
      </c>
      <c r="D87" s="14">
        <f>INDEX(Mapping!$D$5:$D$20,MATCH($C87,Mapping!$A$5:$A$20,0))</f>
        <v/>
      </c>
      <c r="E87" s="14">
        <f>INDEX(Mapping!$C$30:$C$37,MATCH($B87,Mapping!$A$30:$A$37,0))</f>
        <v/>
      </c>
      <c r="F87" s="14">
        <f>INDEX(Mapping!$D$30:$D$37,MATCH($B87,Mapping!$A$30:$A$37,0))</f>
        <v/>
      </c>
      <c r="G87" s="14">
        <f>$B87&amp;"."&amp;IF(INDEX(Mapping!$E$30:$E$37,MATCH($B87,Mapping!$A$30:$A$37,0))="sub",INDEX(Mapping!$F$5:$F$20,MATCH($C87,Mapping!$A$5:$A$20,0)),"all")</f>
        <v/>
      </c>
      <c r="H87" s="14">
        <f>INDEX(Mapping!$E$5:$E$20,MATCH($C87,Mapping!$A$5:$A$20,0))</f>
        <v/>
      </c>
      <c r="I87" s="14">
        <f>INDEX(Mapping!$G$30:$G$37,MATCH($B87,Mapping!$A$30:$A$37,0))</f>
        <v/>
      </c>
      <c r="J87" s="14">
        <f>INDEX(Mapping!$H$30:$H$37,MATCH($B87,Mapping!$A$30:$A$37,0))</f>
        <v/>
      </c>
      <c r="K87" s="14">
        <f>INDEX(Mapping!$H$5:$H$20,MATCH($C87,Mapping!$A$5:$A$20,0))</f>
        <v/>
      </c>
      <c r="L87" s="14">
        <f>INDEX(Mapping!$E$45:$E$58,MATCH($G87,Mapping!$A$45:$A$58,0))</f>
        <v/>
      </c>
      <c r="M87" s="14">
        <f>INDEX(Mapping!$D$62:$D$65,MATCH(INDEX(Mapping!$G$5:$G$20,MATCH($C87,Mapping!$A$5:$A$20,0)),Mapping!$A$62:$A$65,0))</f>
        <v/>
      </c>
      <c r="N87" s="24">
        <f>INDEX(Elasticities!$F$4:$I$200,MATCH("inc|"&amp;$E87&amp;"|"&amp;$D87,Elasticities!$A$4:$A$200,0),MATCH(Settings!$C$6,Elasticities!$F$3:$I$3,0))</f>
        <v/>
      </c>
      <c r="O87" s="24">
        <f>INDEX(Elasticities!$F$4:$I$200,MATCH("usg|"&amp;$E87&amp;"|"&amp;$D87,Elasticities!$A$4:$A$200,0),MATCH(Settings!$C$6,Elasticities!$F$3:$I$3,0))</f>
        <v/>
      </c>
      <c r="P87" s="24">
        <f>INDEX(Elasticities!$F$4:$I$200,MATCH("eff|"&amp;$E87&amp;"|"&amp;$D87,Elasticities!$A$4:$A$200,0),MATCH(Settings!$C$6,Elasticities!$F$3:$I$3,0))</f>
        <v/>
      </c>
      <c r="Q87" s="13">
        <f>INDEX(Elasticities!$F$4:$I$200,MATCH("aei|"&amp;$F87&amp;"|"&amp;$D87,Elasticities!$A$4:$A$200,0),MATCH(Settings!$C$6,Elasticities!$F$3:$I$3,0))</f>
        <v/>
      </c>
      <c r="R87" s="14">
        <f>INDEX(Inputs_prices!$E$5:$E$16,MATCH($G87,Inputs_prices!$A$5:$A$16,0))</f>
        <v/>
      </c>
      <c r="S87" s="13">
        <f>INDEX(Inputs_prices!$Q$5:$Q$16,MATCH($G87,Inputs_prices!$A$5:$A$16,0))</f>
        <v/>
      </c>
      <c r="T87" s="16">
        <f>INDEX(EF_GHG!$E$4:$E$1000,MATCH(Settings!$C$4&amp;"|"&amp;$B87&amp;"|"&amp;$H87,EF_GHG!$A$4:$A$1000,0))</f>
        <v/>
      </c>
      <c r="U87" s="45">
        <f>INDEX(EnergyCons!$F$4:$F$5000,MATCH(Settings!$C$4&amp;"|"&amp;Settings!$C$7&amp;"|"&amp;$C87&amp;"|"&amp;$B87,EnergyCons!$A$4:$A$5000,0))</f>
        <v/>
      </c>
    </row>
    <row r="88">
      <c r="A88" s="14">
        <f>$B88&amp;"|"&amp;$C88</f>
        <v/>
      </c>
      <c r="B88" s="22" t="inlineStr">
        <is>
          <t>die</t>
        </is>
      </c>
      <c r="C88" s="22" t="inlineStr">
        <is>
          <t>mac</t>
        </is>
      </c>
      <c r="D88" s="14">
        <f>INDEX(Mapping!$D$5:$D$20,MATCH($C88,Mapping!$A$5:$A$20,0))</f>
        <v/>
      </c>
      <c r="E88" s="14">
        <f>INDEX(Mapping!$C$30:$C$37,MATCH($B88,Mapping!$A$30:$A$37,0))</f>
        <v/>
      </c>
      <c r="F88" s="14">
        <f>INDEX(Mapping!$D$30:$D$37,MATCH($B88,Mapping!$A$30:$A$37,0))</f>
        <v/>
      </c>
      <c r="G88" s="14">
        <f>$B88&amp;"."&amp;IF(INDEX(Mapping!$E$30:$E$37,MATCH($B88,Mapping!$A$30:$A$37,0))="sub",INDEX(Mapping!$F$5:$F$20,MATCH($C88,Mapping!$A$5:$A$20,0)),"all")</f>
        <v/>
      </c>
      <c r="H88" s="14">
        <f>INDEX(Mapping!$E$5:$E$20,MATCH($C88,Mapping!$A$5:$A$20,0))</f>
        <v/>
      </c>
      <c r="I88" s="14">
        <f>INDEX(Mapping!$G$30:$G$37,MATCH($B88,Mapping!$A$30:$A$37,0))</f>
        <v/>
      </c>
      <c r="J88" s="14">
        <f>INDEX(Mapping!$H$30:$H$37,MATCH($B88,Mapping!$A$30:$A$37,0))</f>
        <v/>
      </c>
      <c r="K88" s="14">
        <f>INDEX(Mapping!$H$5:$H$20,MATCH($C88,Mapping!$A$5:$A$20,0))</f>
        <v/>
      </c>
      <c r="L88" s="14">
        <f>INDEX(Mapping!$E$45:$E$58,MATCH($G88,Mapping!$A$45:$A$58,0))</f>
        <v/>
      </c>
      <c r="M88" s="14">
        <f>INDEX(Mapping!$D$62:$D$65,MATCH(INDEX(Mapping!$G$5:$G$20,MATCH($C88,Mapping!$A$5:$A$20,0)),Mapping!$A$62:$A$65,0))</f>
        <v/>
      </c>
      <c r="N88" s="24">
        <f>INDEX(Elasticities!$F$4:$I$200,MATCH("inc|"&amp;$E88&amp;"|"&amp;$D88,Elasticities!$A$4:$A$200,0),MATCH(Settings!$C$6,Elasticities!$F$3:$I$3,0))</f>
        <v/>
      </c>
      <c r="O88" s="24">
        <f>INDEX(Elasticities!$F$4:$I$200,MATCH("usg|"&amp;$E88&amp;"|"&amp;$D88,Elasticities!$A$4:$A$200,0),MATCH(Settings!$C$6,Elasticities!$F$3:$I$3,0))</f>
        <v/>
      </c>
      <c r="P88" s="24">
        <f>INDEX(Elasticities!$F$4:$I$200,MATCH("eff|"&amp;$E88&amp;"|"&amp;$D88,Elasticities!$A$4:$A$200,0),MATCH(Settings!$C$6,Elasticities!$F$3:$I$3,0))</f>
        <v/>
      </c>
      <c r="Q88" s="13">
        <f>INDEX(Elasticities!$F$4:$I$200,MATCH("aei|"&amp;$F88&amp;"|"&amp;$D88,Elasticities!$A$4:$A$200,0),MATCH(Settings!$C$6,Elasticities!$F$3:$I$3,0))</f>
        <v/>
      </c>
      <c r="R88" s="14">
        <f>INDEX(Inputs_prices!$E$5:$E$16,MATCH($G88,Inputs_prices!$A$5:$A$16,0))</f>
        <v/>
      </c>
      <c r="S88" s="13">
        <f>INDEX(Inputs_prices!$Q$5:$Q$16,MATCH($G88,Inputs_prices!$A$5:$A$16,0))</f>
        <v/>
      </c>
      <c r="T88" s="16">
        <f>INDEX(EF_GHG!$E$4:$E$1000,MATCH(Settings!$C$4&amp;"|"&amp;$B88&amp;"|"&amp;$H88,EF_GHG!$A$4:$A$1000,0))</f>
        <v/>
      </c>
      <c r="U88" s="45">
        <f>INDEX(EnergyCons!$F$4:$F$5000,MATCH(Settings!$C$4&amp;"|"&amp;Settings!$C$7&amp;"|"&amp;$C88&amp;"|"&amp;$B88,EnergyCons!$A$4:$A$5000,0))</f>
        <v/>
      </c>
    </row>
    <row r="89">
      <c r="A89" s="14">
        <f>$B89&amp;"|"&amp;$C89</f>
        <v/>
      </c>
      <c r="B89" s="22" t="inlineStr">
        <is>
          <t>lpg</t>
        </is>
      </c>
      <c r="C89" s="22" t="inlineStr">
        <is>
          <t>mac</t>
        </is>
      </c>
      <c r="D89" s="14">
        <f>INDEX(Mapping!$D$5:$D$20,MATCH($C89,Mapping!$A$5:$A$20,0))</f>
        <v/>
      </c>
      <c r="E89" s="14">
        <f>INDEX(Mapping!$C$30:$C$37,MATCH($B89,Mapping!$A$30:$A$37,0))</f>
        <v/>
      </c>
      <c r="F89" s="14">
        <f>INDEX(Mapping!$D$30:$D$37,MATCH($B89,Mapping!$A$30:$A$37,0))</f>
        <v/>
      </c>
      <c r="G89" s="14">
        <f>$B89&amp;"."&amp;IF(INDEX(Mapping!$E$30:$E$37,MATCH($B89,Mapping!$A$30:$A$37,0))="sub",INDEX(Mapping!$F$5:$F$20,MATCH($C89,Mapping!$A$5:$A$20,0)),"all")</f>
        <v/>
      </c>
      <c r="H89" s="14">
        <f>INDEX(Mapping!$E$5:$E$20,MATCH($C89,Mapping!$A$5:$A$20,0))</f>
        <v/>
      </c>
      <c r="I89" s="14">
        <f>INDEX(Mapping!$G$30:$G$37,MATCH($B89,Mapping!$A$30:$A$37,0))</f>
        <v/>
      </c>
      <c r="J89" s="14">
        <f>INDEX(Mapping!$H$30:$H$37,MATCH($B89,Mapping!$A$30:$A$37,0))</f>
        <v/>
      </c>
      <c r="K89" s="14">
        <f>INDEX(Mapping!$H$5:$H$20,MATCH($C89,Mapping!$A$5:$A$20,0))</f>
        <v/>
      </c>
      <c r="L89" s="14">
        <f>INDEX(Mapping!$E$45:$E$58,MATCH($G89,Mapping!$A$45:$A$58,0))</f>
        <v/>
      </c>
      <c r="M89" s="14">
        <f>INDEX(Mapping!$D$62:$D$65,MATCH(INDEX(Mapping!$G$5:$G$20,MATCH($C89,Mapping!$A$5:$A$20,0)),Mapping!$A$62:$A$65,0))</f>
        <v/>
      </c>
      <c r="N89" s="24">
        <f>INDEX(Elasticities!$F$4:$I$200,MATCH("inc|"&amp;$E89&amp;"|"&amp;$D89,Elasticities!$A$4:$A$200,0),MATCH(Settings!$C$6,Elasticities!$F$3:$I$3,0))</f>
        <v/>
      </c>
      <c r="O89" s="24">
        <f>INDEX(Elasticities!$F$4:$I$200,MATCH("usg|"&amp;$E89&amp;"|"&amp;$D89,Elasticities!$A$4:$A$200,0),MATCH(Settings!$C$6,Elasticities!$F$3:$I$3,0))</f>
        <v/>
      </c>
      <c r="P89" s="24">
        <f>INDEX(Elasticities!$F$4:$I$200,MATCH("eff|"&amp;$E89&amp;"|"&amp;$D89,Elasticities!$A$4:$A$200,0),MATCH(Settings!$C$6,Elasticities!$F$3:$I$3,0))</f>
        <v/>
      </c>
      <c r="Q89" s="13">
        <f>INDEX(Elasticities!$F$4:$I$200,MATCH("aei|"&amp;$F89&amp;"|"&amp;$D89,Elasticities!$A$4:$A$200,0),MATCH(Settings!$C$6,Elasticities!$F$3:$I$3,0))</f>
        <v/>
      </c>
      <c r="R89" s="14">
        <f>INDEX(Inputs_prices!$E$5:$E$16,MATCH($G89,Inputs_prices!$A$5:$A$16,0))</f>
        <v/>
      </c>
      <c r="S89" s="13">
        <f>INDEX(Inputs_prices!$Q$5:$Q$16,MATCH($G89,Inputs_prices!$A$5:$A$16,0))</f>
        <v/>
      </c>
      <c r="T89" s="16">
        <f>INDEX(EF_GHG!$E$4:$E$1000,MATCH(Settings!$C$4&amp;"|"&amp;$B89&amp;"|"&amp;$H89,EF_GHG!$A$4:$A$1000,0))</f>
        <v/>
      </c>
      <c r="U89" s="45">
        <f>INDEX(EnergyCons!$F$4:$F$5000,MATCH(Settings!$C$4&amp;"|"&amp;Settings!$C$7&amp;"|"&amp;$C89&amp;"|"&amp;$B89,EnergyCons!$A$4:$A$5000,0))</f>
        <v/>
      </c>
    </row>
    <row r="90">
      <c r="A90" s="14">
        <f>$B90&amp;"|"&amp;$C90</f>
        <v/>
      </c>
      <c r="B90" s="22" t="inlineStr">
        <is>
          <t>ker</t>
        </is>
      </c>
      <c r="C90" s="22" t="inlineStr">
        <is>
          <t>mac</t>
        </is>
      </c>
      <c r="D90" s="14">
        <f>INDEX(Mapping!$D$5:$D$20,MATCH($C90,Mapping!$A$5:$A$20,0))</f>
        <v/>
      </c>
      <c r="E90" s="14">
        <f>INDEX(Mapping!$C$30:$C$37,MATCH($B90,Mapping!$A$30:$A$37,0))</f>
        <v/>
      </c>
      <c r="F90" s="14">
        <f>INDEX(Mapping!$D$30:$D$37,MATCH($B90,Mapping!$A$30:$A$37,0))</f>
        <v/>
      </c>
      <c r="G90" s="14">
        <f>$B90&amp;"."&amp;IF(INDEX(Mapping!$E$30:$E$37,MATCH($B90,Mapping!$A$30:$A$37,0))="sub",INDEX(Mapping!$F$5:$F$20,MATCH($C90,Mapping!$A$5:$A$20,0)),"all")</f>
        <v/>
      </c>
      <c r="H90" s="14">
        <f>INDEX(Mapping!$E$5:$E$20,MATCH($C90,Mapping!$A$5:$A$20,0))</f>
        <v/>
      </c>
      <c r="I90" s="14">
        <f>INDEX(Mapping!$G$30:$G$37,MATCH($B90,Mapping!$A$30:$A$37,0))</f>
        <v/>
      </c>
      <c r="J90" s="14">
        <f>INDEX(Mapping!$H$30:$H$37,MATCH($B90,Mapping!$A$30:$A$37,0))</f>
        <v/>
      </c>
      <c r="K90" s="14">
        <f>INDEX(Mapping!$H$5:$H$20,MATCH($C90,Mapping!$A$5:$A$20,0))</f>
        <v/>
      </c>
      <c r="L90" s="14">
        <f>INDEX(Mapping!$E$45:$E$58,MATCH($G90,Mapping!$A$45:$A$58,0))</f>
        <v/>
      </c>
      <c r="M90" s="14">
        <f>INDEX(Mapping!$D$62:$D$65,MATCH(INDEX(Mapping!$G$5:$G$20,MATCH($C90,Mapping!$A$5:$A$20,0)),Mapping!$A$62:$A$65,0))</f>
        <v/>
      </c>
      <c r="N90" s="24">
        <f>INDEX(Elasticities!$F$4:$I$200,MATCH("inc|"&amp;$E90&amp;"|"&amp;$D90,Elasticities!$A$4:$A$200,0),MATCH(Settings!$C$6,Elasticities!$F$3:$I$3,0))</f>
        <v/>
      </c>
      <c r="O90" s="24">
        <f>INDEX(Elasticities!$F$4:$I$200,MATCH("usg|"&amp;$E90&amp;"|"&amp;$D90,Elasticities!$A$4:$A$200,0),MATCH(Settings!$C$6,Elasticities!$F$3:$I$3,0))</f>
        <v/>
      </c>
      <c r="P90" s="24">
        <f>INDEX(Elasticities!$F$4:$I$200,MATCH("eff|"&amp;$E90&amp;"|"&amp;$D90,Elasticities!$A$4:$A$200,0),MATCH(Settings!$C$6,Elasticities!$F$3:$I$3,0))</f>
        <v/>
      </c>
      <c r="Q90" s="13">
        <f>INDEX(Elasticities!$F$4:$I$200,MATCH("aei|"&amp;$F90&amp;"|"&amp;$D90,Elasticities!$A$4:$A$200,0),MATCH(Settings!$C$6,Elasticities!$F$3:$I$3,0))</f>
        <v/>
      </c>
      <c r="R90" s="14">
        <f>INDEX(Inputs_prices!$E$5:$E$16,MATCH($G90,Inputs_prices!$A$5:$A$16,0))</f>
        <v/>
      </c>
      <c r="S90" s="13">
        <f>INDEX(Inputs_prices!$Q$5:$Q$16,MATCH($G90,Inputs_prices!$A$5:$A$16,0))</f>
        <v/>
      </c>
      <c r="T90" s="16">
        <f>INDEX(EF_GHG!$E$4:$E$1000,MATCH(Settings!$C$4&amp;"|"&amp;$B90&amp;"|"&amp;$H90,EF_GHG!$A$4:$A$1000,0))</f>
        <v/>
      </c>
      <c r="U90" s="45">
        <f>INDEX(EnergyCons!$F$4:$F$5000,MATCH(Settings!$C$4&amp;"|"&amp;Settings!$C$7&amp;"|"&amp;$C90&amp;"|"&amp;$B90,EnergyCons!$A$4:$A$5000,0))</f>
        <v/>
      </c>
    </row>
    <row r="91">
      <c r="A91" s="14">
        <f>$B91&amp;"|"&amp;$C91</f>
        <v/>
      </c>
      <c r="B91" s="22" t="inlineStr">
        <is>
          <t>oop</t>
        </is>
      </c>
      <c r="C91" s="22" t="inlineStr">
        <is>
          <t>mac</t>
        </is>
      </c>
      <c r="D91" s="14">
        <f>INDEX(Mapping!$D$5:$D$20,MATCH($C91,Mapping!$A$5:$A$20,0))</f>
        <v/>
      </c>
      <c r="E91" s="14">
        <f>INDEX(Mapping!$C$30:$C$37,MATCH($B91,Mapping!$A$30:$A$37,0))</f>
        <v/>
      </c>
      <c r="F91" s="14">
        <f>INDEX(Mapping!$D$30:$D$37,MATCH($B91,Mapping!$A$30:$A$37,0))</f>
        <v/>
      </c>
      <c r="G91" s="14">
        <f>$B91&amp;"."&amp;IF(INDEX(Mapping!$E$30:$E$37,MATCH($B91,Mapping!$A$30:$A$37,0))="sub",INDEX(Mapping!$F$5:$F$20,MATCH($C91,Mapping!$A$5:$A$20,0)),"all")</f>
        <v/>
      </c>
      <c r="H91" s="14">
        <f>INDEX(Mapping!$E$5:$E$20,MATCH($C91,Mapping!$A$5:$A$20,0))</f>
        <v/>
      </c>
      <c r="I91" s="14">
        <f>INDEX(Mapping!$G$30:$G$37,MATCH($B91,Mapping!$A$30:$A$37,0))</f>
        <v/>
      </c>
      <c r="J91" s="14">
        <f>INDEX(Mapping!$H$30:$H$37,MATCH($B91,Mapping!$A$30:$A$37,0))</f>
        <v/>
      </c>
      <c r="K91" s="14">
        <f>INDEX(Mapping!$H$5:$H$20,MATCH($C91,Mapping!$A$5:$A$20,0))</f>
        <v/>
      </c>
      <c r="L91" s="14">
        <f>INDEX(Mapping!$E$45:$E$58,MATCH($G91,Mapping!$A$45:$A$58,0))</f>
        <v/>
      </c>
      <c r="M91" s="14">
        <f>INDEX(Mapping!$D$62:$D$65,MATCH(INDEX(Mapping!$G$5:$G$20,MATCH($C91,Mapping!$A$5:$A$20,0)),Mapping!$A$62:$A$65,0))</f>
        <v/>
      </c>
      <c r="N91" s="24">
        <f>INDEX(Elasticities!$F$4:$I$200,MATCH("inc|"&amp;$E91&amp;"|"&amp;$D91,Elasticities!$A$4:$A$200,0),MATCH(Settings!$C$6,Elasticities!$F$3:$I$3,0))</f>
        <v/>
      </c>
      <c r="O91" s="24">
        <f>INDEX(Elasticities!$F$4:$I$200,MATCH("usg|"&amp;$E91&amp;"|"&amp;$D91,Elasticities!$A$4:$A$200,0),MATCH(Settings!$C$6,Elasticities!$F$3:$I$3,0))</f>
        <v/>
      </c>
      <c r="P91" s="24">
        <f>INDEX(Elasticities!$F$4:$I$200,MATCH("eff|"&amp;$E91&amp;"|"&amp;$D91,Elasticities!$A$4:$A$200,0),MATCH(Settings!$C$6,Elasticities!$F$3:$I$3,0))</f>
        <v/>
      </c>
      <c r="Q91" s="13">
        <f>INDEX(Elasticities!$F$4:$I$200,MATCH("aei|"&amp;$F91&amp;"|"&amp;$D91,Elasticities!$A$4:$A$200,0),MATCH(Settings!$C$6,Elasticities!$F$3:$I$3,0))</f>
        <v/>
      </c>
      <c r="R91" s="14">
        <f>INDEX(Inputs_prices!$E$5:$E$16,MATCH($G91,Inputs_prices!$A$5:$A$16,0))</f>
        <v/>
      </c>
      <c r="S91" s="13">
        <f>INDEX(Inputs_prices!$Q$5:$Q$16,MATCH($G91,Inputs_prices!$A$5:$A$16,0))</f>
        <v/>
      </c>
      <c r="T91" s="16">
        <f>INDEX(EF_GHG!$E$4:$E$1000,MATCH(Settings!$C$4&amp;"|"&amp;$B91&amp;"|"&amp;$H91,EF_GHG!$A$4:$A$1000,0))</f>
        <v/>
      </c>
      <c r="U91" s="45">
        <f>INDEX(EnergyCons!$F$4:$F$5000,MATCH(Settings!$C$4&amp;"|"&amp;Settings!$C$7&amp;"|"&amp;$C91&amp;"|"&amp;$B91,EnergyCons!$A$4:$A$5000,0))</f>
        <v/>
      </c>
    </row>
    <row r="92">
      <c r="A92" s="14">
        <f>$B92&amp;"|"&amp;$C92</f>
        <v/>
      </c>
      <c r="B92" s="22" t="inlineStr">
        <is>
          <t>bio</t>
        </is>
      </c>
      <c r="C92" s="22" t="inlineStr">
        <is>
          <t>mac</t>
        </is>
      </c>
      <c r="D92" s="14">
        <f>INDEX(Mapping!$D$5:$D$20,MATCH($C92,Mapping!$A$5:$A$20,0))</f>
        <v/>
      </c>
      <c r="E92" s="14">
        <f>INDEX(Mapping!$C$30:$C$37,MATCH($B92,Mapping!$A$30:$A$37,0))</f>
        <v/>
      </c>
      <c r="F92" s="14">
        <f>INDEX(Mapping!$D$30:$D$37,MATCH($B92,Mapping!$A$30:$A$37,0))</f>
        <v/>
      </c>
      <c r="G92" s="14">
        <f>$B92&amp;"."&amp;IF(INDEX(Mapping!$E$30:$E$37,MATCH($B92,Mapping!$A$30:$A$37,0))="sub",INDEX(Mapping!$F$5:$F$20,MATCH($C92,Mapping!$A$5:$A$20,0)),"all")</f>
        <v/>
      </c>
      <c r="H92" s="14">
        <f>INDEX(Mapping!$E$5:$E$20,MATCH($C92,Mapping!$A$5:$A$20,0))</f>
        <v/>
      </c>
      <c r="I92" s="14">
        <f>INDEX(Mapping!$G$30:$G$37,MATCH($B92,Mapping!$A$30:$A$37,0))</f>
        <v/>
      </c>
      <c r="J92" s="14">
        <f>INDEX(Mapping!$H$30:$H$37,MATCH($B92,Mapping!$A$30:$A$37,0))</f>
        <v/>
      </c>
      <c r="K92" s="14">
        <f>INDEX(Mapping!$H$5:$H$20,MATCH($C92,Mapping!$A$5:$A$20,0))</f>
        <v/>
      </c>
      <c r="L92" s="14">
        <f>INDEX(Mapping!$E$45:$E$58,MATCH($G92,Mapping!$A$45:$A$58,0))</f>
        <v/>
      </c>
      <c r="M92" s="14">
        <f>INDEX(Mapping!$D$62:$D$65,MATCH(INDEX(Mapping!$G$5:$G$20,MATCH($C92,Mapping!$A$5:$A$20,0)),Mapping!$A$62:$A$65,0))</f>
        <v/>
      </c>
      <c r="N92" s="24">
        <f>INDEX(Elasticities!$F$4:$I$200,MATCH("inc|"&amp;$E92&amp;"|"&amp;$D92,Elasticities!$A$4:$A$200,0),MATCH(Settings!$C$6,Elasticities!$F$3:$I$3,0))</f>
        <v/>
      </c>
      <c r="O92" s="24">
        <f>INDEX(Elasticities!$F$4:$I$200,MATCH("usg|"&amp;$E92&amp;"|"&amp;$D92,Elasticities!$A$4:$A$200,0),MATCH(Settings!$C$6,Elasticities!$F$3:$I$3,0))</f>
        <v/>
      </c>
      <c r="P92" s="24">
        <f>INDEX(Elasticities!$F$4:$I$200,MATCH("eff|"&amp;$E92&amp;"|"&amp;$D92,Elasticities!$A$4:$A$200,0),MATCH(Settings!$C$6,Elasticities!$F$3:$I$3,0))</f>
        <v/>
      </c>
      <c r="Q92" s="13">
        <f>INDEX(Elasticities!$F$4:$I$200,MATCH("aei|"&amp;$F92&amp;"|"&amp;$D92,Elasticities!$A$4:$A$200,0),MATCH(Settings!$C$6,Elasticities!$F$3:$I$3,0))</f>
        <v/>
      </c>
      <c r="R92" s="14">
        <f>INDEX(Inputs_prices!$E$5:$E$16,MATCH($G92,Inputs_prices!$A$5:$A$16,0))</f>
        <v/>
      </c>
      <c r="S92" s="13">
        <f>INDEX(Inputs_prices!$Q$5:$Q$16,MATCH($G92,Inputs_prices!$A$5:$A$16,0))</f>
        <v/>
      </c>
      <c r="T92" s="16">
        <f>INDEX(EF_GHG!$E$4:$E$1000,MATCH(Settings!$C$4&amp;"|"&amp;$B92&amp;"|"&amp;$H92,EF_GHG!$A$4:$A$1000,0))</f>
        <v/>
      </c>
      <c r="U92" s="45">
        <f>INDEX(EnergyCons!$F$4:$F$5000,MATCH(Settings!$C$4&amp;"|"&amp;Settings!$C$7&amp;"|"&amp;$C92&amp;"|"&amp;$B92,EnergyCons!$A$4:$A$5000,0))</f>
        <v/>
      </c>
    </row>
    <row r="93">
      <c r="A93" s="14">
        <f>$B93&amp;"|"&amp;$C93</f>
        <v/>
      </c>
      <c r="B93" s="22" t="inlineStr">
        <is>
          <t>coa</t>
        </is>
      </c>
      <c r="C93" s="22" t="inlineStr">
        <is>
          <t>cem</t>
        </is>
      </c>
      <c r="D93" s="14">
        <f>INDEX(Mapping!$D$5:$D$20,MATCH($C93,Mapping!$A$5:$A$20,0))</f>
        <v/>
      </c>
      <c r="E93" s="14">
        <f>INDEX(Mapping!$C$30:$C$37,MATCH($B93,Mapping!$A$30:$A$37,0))</f>
        <v/>
      </c>
      <c r="F93" s="14">
        <f>INDEX(Mapping!$D$30:$D$37,MATCH($B93,Mapping!$A$30:$A$37,0))</f>
        <v/>
      </c>
      <c r="G93" s="14">
        <f>$B93&amp;"."&amp;IF(INDEX(Mapping!$E$30:$E$37,MATCH($B93,Mapping!$A$30:$A$37,0))="sub",INDEX(Mapping!$F$5:$F$20,MATCH($C93,Mapping!$A$5:$A$20,0)),"all")</f>
        <v/>
      </c>
      <c r="H93" s="14">
        <f>INDEX(Mapping!$E$5:$E$20,MATCH($C93,Mapping!$A$5:$A$20,0))</f>
        <v/>
      </c>
      <c r="I93" s="14">
        <f>INDEX(Mapping!$G$30:$G$37,MATCH($B93,Mapping!$A$30:$A$37,0))</f>
        <v/>
      </c>
      <c r="J93" s="14">
        <f>INDEX(Mapping!$H$30:$H$37,MATCH($B93,Mapping!$A$30:$A$37,0))</f>
        <v/>
      </c>
      <c r="K93" s="14">
        <f>INDEX(Mapping!$H$5:$H$20,MATCH($C93,Mapping!$A$5:$A$20,0))</f>
        <v/>
      </c>
      <c r="L93" s="14">
        <f>INDEX(Mapping!$E$45:$E$58,MATCH($G93,Mapping!$A$45:$A$58,0))</f>
        <v/>
      </c>
      <c r="M93" s="14">
        <f>INDEX(Mapping!$D$62:$D$65,MATCH(INDEX(Mapping!$G$5:$G$20,MATCH($C93,Mapping!$A$5:$A$20,0)),Mapping!$A$62:$A$65,0))</f>
        <v/>
      </c>
      <c r="N93" s="24">
        <f>INDEX(Elasticities!$F$4:$I$200,MATCH("inc|"&amp;$E93&amp;"|"&amp;$D93,Elasticities!$A$4:$A$200,0),MATCH(Settings!$C$6,Elasticities!$F$3:$I$3,0))</f>
        <v/>
      </c>
      <c r="O93" s="24">
        <f>INDEX(Elasticities!$F$4:$I$200,MATCH("usg|"&amp;$E93&amp;"|"&amp;$D93,Elasticities!$A$4:$A$200,0),MATCH(Settings!$C$6,Elasticities!$F$3:$I$3,0))</f>
        <v/>
      </c>
      <c r="P93" s="24">
        <f>INDEX(Elasticities!$F$4:$I$200,MATCH("eff|"&amp;$E93&amp;"|"&amp;$D93,Elasticities!$A$4:$A$200,0),MATCH(Settings!$C$6,Elasticities!$F$3:$I$3,0))</f>
        <v/>
      </c>
      <c r="Q93" s="13">
        <f>INDEX(Elasticities!$F$4:$I$200,MATCH("aei|"&amp;$F93&amp;"|"&amp;$D93,Elasticities!$A$4:$A$200,0),MATCH(Settings!$C$6,Elasticities!$F$3:$I$3,0))</f>
        <v/>
      </c>
      <c r="R93" s="14">
        <f>INDEX(Inputs_prices!$E$5:$E$16,MATCH($G93,Inputs_prices!$A$5:$A$16,0))</f>
        <v/>
      </c>
      <c r="S93" s="13">
        <f>INDEX(Inputs_prices!$Q$5:$Q$16,MATCH($G93,Inputs_prices!$A$5:$A$16,0))</f>
        <v/>
      </c>
      <c r="T93" s="16">
        <f>INDEX(EF_GHG!$E$4:$E$1000,MATCH(Settings!$C$4&amp;"|"&amp;$B93&amp;"|"&amp;$H93,EF_GHG!$A$4:$A$1000,0))</f>
        <v/>
      </c>
      <c r="U93" s="45">
        <f>INDEX(EnergyCons!$F$4:$F$5000,MATCH(Settings!$C$4&amp;"|"&amp;Settings!$C$7&amp;"|"&amp;$C93&amp;"|"&amp;$B93,EnergyCons!$A$4:$A$5000,0))</f>
        <v/>
      </c>
    </row>
    <row r="94">
      <c r="A94" s="14">
        <f>$B94&amp;"|"&amp;$C94</f>
        <v/>
      </c>
      <c r="B94" s="22" t="inlineStr">
        <is>
          <t>nga</t>
        </is>
      </c>
      <c r="C94" s="22" t="inlineStr">
        <is>
          <t>cem</t>
        </is>
      </c>
      <c r="D94" s="14">
        <f>INDEX(Mapping!$D$5:$D$20,MATCH($C94,Mapping!$A$5:$A$20,0))</f>
        <v/>
      </c>
      <c r="E94" s="14">
        <f>INDEX(Mapping!$C$30:$C$37,MATCH($B94,Mapping!$A$30:$A$37,0))</f>
        <v/>
      </c>
      <c r="F94" s="14">
        <f>INDEX(Mapping!$D$30:$D$37,MATCH($B94,Mapping!$A$30:$A$37,0))</f>
        <v/>
      </c>
      <c r="G94" s="14">
        <f>$B94&amp;"."&amp;IF(INDEX(Mapping!$E$30:$E$37,MATCH($B94,Mapping!$A$30:$A$37,0))="sub",INDEX(Mapping!$F$5:$F$20,MATCH($C94,Mapping!$A$5:$A$20,0)),"all")</f>
        <v/>
      </c>
      <c r="H94" s="14">
        <f>INDEX(Mapping!$E$5:$E$20,MATCH($C94,Mapping!$A$5:$A$20,0))</f>
        <v/>
      </c>
      <c r="I94" s="14">
        <f>INDEX(Mapping!$G$30:$G$37,MATCH($B94,Mapping!$A$30:$A$37,0))</f>
        <v/>
      </c>
      <c r="J94" s="14">
        <f>INDEX(Mapping!$H$30:$H$37,MATCH($B94,Mapping!$A$30:$A$37,0))</f>
        <v/>
      </c>
      <c r="K94" s="14">
        <f>INDEX(Mapping!$H$5:$H$20,MATCH($C94,Mapping!$A$5:$A$20,0))</f>
        <v/>
      </c>
      <c r="L94" s="14">
        <f>INDEX(Mapping!$E$45:$E$58,MATCH($G94,Mapping!$A$45:$A$58,0))</f>
        <v/>
      </c>
      <c r="M94" s="14">
        <f>INDEX(Mapping!$D$62:$D$65,MATCH(INDEX(Mapping!$G$5:$G$20,MATCH($C94,Mapping!$A$5:$A$20,0)),Mapping!$A$62:$A$65,0))</f>
        <v/>
      </c>
      <c r="N94" s="24">
        <f>INDEX(Elasticities!$F$4:$I$200,MATCH("inc|"&amp;$E94&amp;"|"&amp;$D94,Elasticities!$A$4:$A$200,0),MATCH(Settings!$C$6,Elasticities!$F$3:$I$3,0))</f>
        <v/>
      </c>
      <c r="O94" s="24">
        <f>INDEX(Elasticities!$F$4:$I$200,MATCH("usg|"&amp;$E94&amp;"|"&amp;$D94,Elasticities!$A$4:$A$200,0),MATCH(Settings!$C$6,Elasticities!$F$3:$I$3,0))</f>
        <v/>
      </c>
      <c r="P94" s="24">
        <f>INDEX(Elasticities!$F$4:$I$200,MATCH("eff|"&amp;$E94&amp;"|"&amp;$D94,Elasticities!$A$4:$A$200,0),MATCH(Settings!$C$6,Elasticities!$F$3:$I$3,0))</f>
        <v/>
      </c>
      <c r="Q94" s="13">
        <f>INDEX(Elasticities!$F$4:$I$200,MATCH("aei|"&amp;$F94&amp;"|"&amp;$D94,Elasticities!$A$4:$A$200,0),MATCH(Settings!$C$6,Elasticities!$F$3:$I$3,0))</f>
        <v/>
      </c>
      <c r="R94" s="14">
        <f>INDEX(Inputs_prices!$E$5:$E$16,MATCH($G94,Inputs_prices!$A$5:$A$16,0))</f>
        <v/>
      </c>
      <c r="S94" s="13">
        <f>INDEX(Inputs_prices!$Q$5:$Q$16,MATCH($G94,Inputs_prices!$A$5:$A$16,0))</f>
        <v/>
      </c>
      <c r="T94" s="16">
        <f>INDEX(EF_GHG!$E$4:$E$1000,MATCH(Settings!$C$4&amp;"|"&amp;$B94&amp;"|"&amp;$H94,EF_GHG!$A$4:$A$1000,0))</f>
        <v/>
      </c>
      <c r="U94" s="45">
        <f>INDEX(EnergyCons!$F$4:$F$5000,MATCH(Settings!$C$4&amp;"|"&amp;Settings!$C$7&amp;"|"&amp;$C94&amp;"|"&amp;$B94,EnergyCons!$A$4:$A$5000,0))</f>
        <v/>
      </c>
    </row>
    <row r="95">
      <c r="A95" s="14">
        <f>$B95&amp;"|"&amp;$C95</f>
        <v/>
      </c>
      <c r="B95" s="22" t="inlineStr">
        <is>
          <t>gso</t>
        </is>
      </c>
      <c r="C95" s="22" t="inlineStr">
        <is>
          <t>cem</t>
        </is>
      </c>
      <c r="D95" s="14">
        <f>INDEX(Mapping!$D$5:$D$20,MATCH($C95,Mapping!$A$5:$A$20,0))</f>
        <v/>
      </c>
      <c r="E95" s="14">
        <f>INDEX(Mapping!$C$30:$C$37,MATCH($B95,Mapping!$A$30:$A$37,0))</f>
        <v/>
      </c>
      <c r="F95" s="14">
        <f>INDEX(Mapping!$D$30:$D$37,MATCH($B95,Mapping!$A$30:$A$37,0))</f>
        <v/>
      </c>
      <c r="G95" s="14">
        <f>$B95&amp;"."&amp;IF(INDEX(Mapping!$E$30:$E$37,MATCH($B95,Mapping!$A$30:$A$37,0))="sub",INDEX(Mapping!$F$5:$F$20,MATCH($C95,Mapping!$A$5:$A$20,0)),"all")</f>
        <v/>
      </c>
      <c r="H95" s="14">
        <f>INDEX(Mapping!$E$5:$E$20,MATCH($C95,Mapping!$A$5:$A$20,0))</f>
        <v/>
      </c>
      <c r="I95" s="14">
        <f>INDEX(Mapping!$G$30:$G$37,MATCH($B95,Mapping!$A$30:$A$37,0))</f>
        <v/>
      </c>
      <c r="J95" s="14">
        <f>INDEX(Mapping!$H$30:$H$37,MATCH($B95,Mapping!$A$30:$A$37,0))</f>
        <v/>
      </c>
      <c r="K95" s="14">
        <f>INDEX(Mapping!$H$5:$H$20,MATCH($C95,Mapping!$A$5:$A$20,0))</f>
        <v/>
      </c>
      <c r="L95" s="14">
        <f>INDEX(Mapping!$E$45:$E$58,MATCH($G95,Mapping!$A$45:$A$58,0))</f>
        <v/>
      </c>
      <c r="M95" s="14">
        <f>INDEX(Mapping!$D$62:$D$65,MATCH(INDEX(Mapping!$G$5:$G$20,MATCH($C95,Mapping!$A$5:$A$20,0)),Mapping!$A$62:$A$65,0))</f>
        <v/>
      </c>
      <c r="N95" s="24">
        <f>INDEX(Elasticities!$F$4:$I$200,MATCH("inc|"&amp;$E95&amp;"|"&amp;$D95,Elasticities!$A$4:$A$200,0),MATCH(Settings!$C$6,Elasticities!$F$3:$I$3,0))</f>
        <v/>
      </c>
      <c r="O95" s="24">
        <f>INDEX(Elasticities!$F$4:$I$200,MATCH("usg|"&amp;$E95&amp;"|"&amp;$D95,Elasticities!$A$4:$A$200,0),MATCH(Settings!$C$6,Elasticities!$F$3:$I$3,0))</f>
        <v/>
      </c>
      <c r="P95" s="24">
        <f>INDEX(Elasticities!$F$4:$I$200,MATCH("eff|"&amp;$E95&amp;"|"&amp;$D95,Elasticities!$A$4:$A$200,0),MATCH(Settings!$C$6,Elasticities!$F$3:$I$3,0))</f>
        <v/>
      </c>
      <c r="Q95" s="13">
        <f>INDEX(Elasticities!$F$4:$I$200,MATCH("aei|"&amp;$F95&amp;"|"&amp;$D95,Elasticities!$A$4:$A$200,0),MATCH(Settings!$C$6,Elasticities!$F$3:$I$3,0))</f>
        <v/>
      </c>
      <c r="R95" s="14">
        <f>INDEX(Inputs_prices!$E$5:$E$16,MATCH($G95,Inputs_prices!$A$5:$A$16,0))</f>
        <v/>
      </c>
      <c r="S95" s="13">
        <f>INDEX(Inputs_prices!$Q$5:$Q$16,MATCH($G95,Inputs_prices!$A$5:$A$16,0))</f>
        <v/>
      </c>
      <c r="T95" s="16">
        <f>INDEX(EF_GHG!$E$4:$E$1000,MATCH(Settings!$C$4&amp;"|"&amp;$B95&amp;"|"&amp;$H95,EF_GHG!$A$4:$A$1000,0))</f>
        <v/>
      </c>
      <c r="U95" s="45">
        <f>INDEX(EnergyCons!$F$4:$F$5000,MATCH(Settings!$C$4&amp;"|"&amp;Settings!$C$7&amp;"|"&amp;$C95&amp;"|"&amp;$B95,EnergyCons!$A$4:$A$5000,0))</f>
        <v/>
      </c>
    </row>
    <row r="96">
      <c r="A96" s="14">
        <f>$B96&amp;"|"&amp;$C96</f>
        <v/>
      </c>
      <c r="B96" s="22" t="inlineStr">
        <is>
          <t>die</t>
        </is>
      </c>
      <c r="C96" s="22" t="inlineStr">
        <is>
          <t>cem</t>
        </is>
      </c>
      <c r="D96" s="14">
        <f>INDEX(Mapping!$D$5:$D$20,MATCH($C96,Mapping!$A$5:$A$20,0))</f>
        <v/>
      </c>
      <c r="E96" s="14">
        <f>INDEX(Mapping!$C$30:$C$37,MATCH($B96,Mapping!$A$30:$A$37,0))</f>
        <v/>
      </c>
      <c r="F96" s="14">
        <f>INDEX(Mapping!$D$30:$D$37,MATCH($B96,Mapping!$A$30:$A$37,0))</f>
        <v/>
      </c>
      <c r="G96" s="14">
        <f>$B96&amp;"."&amp;IF(INDEX(Mapping!$E$30:$E$37,MATCH($B96,Mapping!$A$30:$A$37,0))="sub",INDEX(Mapping!$F$5:$F$20,MATCH($C96,Mapping!$A$5:$A$20,0)),"all")</f>
        <v/>
      </c>
      <c r="H96" s="14">
        <f>INDEX(Mapping!$E$5:$E$20,MATCH($C96,Mapping!$A$5:$A$20,0))</f>
        <v/>
      </c>
      <c r="I96" s="14">
        <f>INDEX(Mapping!$G$30:$G$37,MATCH($B96,Mapping!$A$30:$A$37,0))</f>
        <v/>
      </c>
      <c r="J96" s="14">
        <f>INDEX(Mapping!$H$30:$H$37,MATCH($B96,Mapping!$A$30:$A$37,0))</f>
        <v/>
      </c>
      <c r="K96" s="14">
        <f>INDEX(Mapping!$H$5:$H$20,MATCH($C96,Mapping!$A$5:$A$20,0))</f>
        <v/>
      </c>
      <c r="L96" s="14">
        <f>INDEX(Mapping!$E$45:$E$58,MATCH($G96,Mapping!$A$45:$A$58,0))</f>
        <v/>
      </c>
      <c r="M96" s="14">
        <f>INDEX(Mapping!$D$62:$D$65,MATCH(INDEX(Mapping!$G$5:$G$20,MATCH($C96,Mapping!$A$5:$A$20,0)),Mapping!$A$62:$A$65,0))</f>
        <v/>
      </c>
      <c r="N96" s="24">
        <f>INDEX(Elasticities!$F$4:$I$200,MATCH("inc|"&amp;$E96&amp;"|"&amp;$D96,Elasticities!$A$4:$A$200,0),MATCH(Settings!$C$6,Elasticities!$F$3:$I$3,0))</f>
        <v/>
      </c>
      <c r="O96" s="24">
        <f>INDEX(Elasticities!$F$4:$I$200,MATCH("usg|"&amp;$E96&amp;"|"&amp;$D96,Elasticities!$A$4:$A$200,0),MATCH(Settings!$C$6,Elasticities!$F$3:$I$3,0))</f>
        <v/>
      </c>
      <c r="P96" s="24">
        <f>INDEX(Elasticities!$F$4:$I$200,MATCH("eff|"&amp;$E96&amp;"|"&amp;$D96,Elasticities!$A$4:$A$200,0),MATCH(Settings!$C$6,Elasticities!$F$3:$I$3,0))</f>
        <v/>
      </c>
      <c r="Q96" s="13">
        <f>INDEX(Elasticities!$F$4:$I$200,MATCH("aei|"&amp;$F96&amp;"|"&amp;$D96,Elasticities!$A$4:$A$200,0),MATCH(Settings!$C$6,Elasticities!$F$3:$I$3,0))</f>
        <v/>
      </c>
      <c r="R96" s="14">
        <f>INDEX(Inputs_prices!$E$5:$E$16,MATCH($G96,Inputs_prices!$A$5:$A$16,0))</f>
        <v/>
      </c>
      <c r="S96" s="13">
        <f>INDEX(Inputs_prices!$Q$5:$Q$16,MATCH($G96,Inputs_prices!$A$5:$A$16,0))</f>
        <v/>
      </c>
      <c r="T96" s="16">
        <f>INDEX(EF_GHG!$E$4:$E$1000,MATCH(Settings!$C$4&amp;"|"&amp;$B96&amp;"|"&amp;$H96,EF_GHG!$A$4:$A$1000,0))</f>
        <v/>
      </c>
      <c r="U96" s="45">
        <f>INDEX(EnergyCons!$F$4:$F$5000,MATCH(Settings!$C$4&amp;"|"&amp;Settings!$C$7&amp;"|"&amp;$C96&amp;"|"&amp;$B96,EnergyCons!$A$4:$A$5000,0))</f>
        <v/>
      </c>
    </row>
    <row r="97">
      <c r="A97" s="14">
        <f>$B97&amp;"|"&amp;$C97</f>
        <v/>
      </c>
      <c r="B97" s="22" t="inlineStr">
        <is>
          <t>lpg</t>
        </is>
      </c>
      <c r="C97" s="22" t="inlineStr">
        <is>
          <t>cem</t>
        </is>
      </c>
      <c r="D97" s="14">
        <f>INDEX(Mapping!$D$5:$D$20,MATCH($C97,Mapping!$A$5:$A$20,0))</f>
        <v/>
      </c>
      <c r="E97" s="14">
        <f>INDEX(Mapping!$C$30:$C$37,MATCH($B97,Mapping!$A$30:$A$37,0))</f>
        <v/>
      </c>
      <c r="F97" s="14">
        <f>INDEX(Mapping!$D$30:$D$37,MATCH($B97,Mapping!$A$30:$A$37,0))</f>
        <v/>
      </c>
      <c r="G97" s="14">
        <f>$B97&amp;"."&amp;IF(INDEX(Mapping!$E$30:$E$37,MATCH($B97,Mapping!$A$30:$A$37,0))="sub",INDEX(Mapping!$F$5:$F$20,MATCH($C97,Mapping!$A$5:$A$20,0)),"all")</f>
        <v/>
      </c>
      <c r="H97" s="14">
        <f>INDEX(Mapping!$E$5:$E$20,MATCH($C97,Mapping!$A$5:$A$20,0))</f>
        <v/>
      </c>
      <c r="I97" s="14">
        <f>INDEX(Mapping!$G$30:$G$37,MATCH($B97,Mapping!$A$30:$A$37,0))</f>
        <v/>
      </c>
      <c r="J97" s="14">
        <f>INDEX(Mapping!$H$30:$H$37,MATCH($B97,Mapping!$A$30:$A$37,0))</f>
        <v/>
      </c>
      <c r="K97" s="14">
        <f>INDEX(Mapping!$H$5:$H$20,MATCH($C97,Mapping!$A$5:$A$20,0))</f>
        <v/>
      </c>
      <c r="L97" s="14">
        <f>INDEX(Mapping!$E$45:$E$58,MATCH($G97,Mapping!$A$45:$A$58,0))</f>
        <v/>
      </c>
      <c r="M97" s="14">
        <f>INDEX(Mapping!$D$62:$D$65,MATCH(INDEX(Mapping!$G$5:$G$20,MATCH($C97,Mapping!$A$5:$A$20,0)),Mapping!$A$62:$A$65,0))</f>
        <v/>
      </c>
      <c r="N97" s="24">
        <f>INDEX(Elasticities!$F$4:$I$200,MATCH("inc|"&amp;$E97&amp;"|"&amp;$D97,Elasticities!$A$4:$A$200,0),MATCH(Settings!$C$6,Elasticities!$F$3:$I$3,0))</f>
        <v/>
      </c>
      <c r="O97" s="24">
        <f>INDEX(Elasticities!$F$4:$I$200,MATCH("usg|"&amp;$E97&amp;"|"&amp;$D97,Elasticities!$A$4:$A$200,0),MATCH(Settings!$C$6,Elasticities!$F$3:$I$3,0))</f>
        <v/>
      </c>
      <c r="P97" s="24">
        <f>INDEX(Elasticities!$F$4:$I$200,MATCH("eff|"&amp;$E97&amp;"|"&amp;$D97,Elasticities!$A$4:$A$200,0),MATCH(Settings!$C$6,Elasticities!$F$3:$I$3,0))</f>
        <v/>
      </c>
      <c r="Q97" s="13">
        <f>INDEX(Elasticities!$F$4:$I$200,MATCH("aei|"&amp;$F97&amp;"|"&amp;$D97,Elasticities!$A$4:$A$200,0),MATCH(Settings!$C$6,Elasticities!$F$3:$I$3,0))</f>
        <v/>
      </c>
      <c r="R97" s="14">
        <f>INDEX(Inputs_prices!$E$5:$E$16,MATCH($G97,Inputs_prices!$A$5:$A$16,0))</f>
        <v/>
      </c>
      <c r="S97" s="13">
        <f>INDEX(Inputs_prices!$Q$5:$Q$16,MATCH($G97,Inputs_prices!$A$5:$A$16,0))</f>
        <v/>
      </c>
      <c r="T97" s="16">
        <f>INDEX(EF_GHG!$E$4:$E$1000,MATCH(Settings!$C$4&amp;"|"&amp;$B97&amp;"|"&amp;$H97,EF_GHG!$A$4:$A$1000,0))</f>
        <v/>
      </c>
      <c r="U97" s="45">
        <f>INDEX(EnergyCons!$F$4:$F$5000,MATCH(Settings!$C$4&amp;"|"&amp;Settings!$C$7&amp;"|"&amp;$C97&amp;"|"&amp;$B97,EnergyCons!$A$4:$A$5000,0))</f>
        <v/>
      </c>
    </row>
    <row r="98">
      <c r="A98" s="14">
        <f>$B98&amp;"|"&amp;$C98</f>
        <v/>
      </c>
      <c r="B98" s="22" t="inlineStr">
        <is>
          <t>ker</t>
        </is>
      </c>
      <c r="C98" s="22" t="inlineStr">
        <is>
          <t>cem</t>
        </is>
      </c>
      <c r="D98" s="14">
        <f>INDEX(Mapping!$D$5:$D$20,MATCH($C98,Mapping!$A$5:$A$20,0))</f>
        <v/>
      </c>
      <c r="E98" s="14">
        <f>INDEX(Mapping!$C$30:$C$37,MATCH($B98,Mapping!$A$30:$A$37,0))</f>
        <v/>
      </c>
      <c r="F98" s="14">
        <f>INDEX(Mapping!$D$30:$D$37,MATCH($B98,Mapping!$A$30:$A$37,0))</f>
        <v/>
      </c>
      <c r="G98" s="14">
        <f>$B98&amp;"."&amp;IF(INDEX(Mapping!$E$30:$E$37,MATCH($B98,Mapping!$A$30:$A$37,0))="sub",INDEX(Mapping!$F$5:$F$20,MATCH($C98,Mapping!$A$5:$A$20,0)),"all")</f>
        <v/>
      </c>
      <c r="H98" s="14">
        <f>INDEX(Mapping!$E$5:$E$20,MATCH($C98,Mapping!$A$5:$A$20,0))</f>
        <v/>
      </c>
      <c r="I98" s="14">
        <f>INDEX(Mapping!$G$30:$G$37,MATCH($B98,Mapping!$A$30:$A$37,0))</f>
        <v/>
      </c>
      <c r="J98" s="14">
        <f>INDEX(Mapping!$H$30:$H$37,MATCH($B98,Mapping!$A$30:$A$37,0))</f>
        <v/>
      </c>
      <c r="K98" s="14">
        <f>INDEX(Mapping!$H$5:$H$20,MATCH($C98,Mapping!$A$5:$A$20,0))</f>
        <v/>
      </c>
      <c r="L98" s="14">
        <f>INDEX(Mapping!$E$45:$E$58,MATCH($G98,Mapping!$A$45:$A$58,0))</f>
        <v/>
      </c>
      <c r="M98" s="14">
        <f>INDEX(Mapping!$D$62:$D$65,MATCH(INDEX(Mapping!$G$5:$G$20,MATCH($C98,Mapping!$A$5:$A$20,0)),Mapping!$A$62:$A$65,0))</f>
        <v/>
      </c>
      <c r="N98" s="24">
        <f>INDEX(Elasticities!$F$4:$I$200,MATCH("inc|"&amp;$E98&amp;"|"&amp;$D98,Elasticities!$A$4:$A$200,0),MATCH(Settings!$C$6,Elasticities!$F$3:$I$3,0))</f>
        <v/>
      </c>
      <c r="O98" s="24">
        <f>INDEX(Elasticities!$F$4:$I$200,MATCH("usg|"&amp;$E98&amp;"|"&amp;$D98,Elasticities!$A$4:$A$200,0),MATCH(Settings!$C$6,Elasticities!$F$3:$I$3,0))</f>
        <v/>
      </c>
      <c r="P98" s="24">
        <f>INDEX(Elasticities!$F$4:$I$200,MATCH("eff|"&amp;$E98&amp;"|"&amp;$D98,Elasticities!$A$4:$A$200,0),MATCH(Settings!$C$6,Elasticities!$F$3:$I$3,0))</f>
        <v/>
      </c>
      <c r="Q98" s="13">
        <f>INDEX(Elasticities!$F$4:$I$200,MATCH("aei|"&amp;$F98&amp;"|"&amp;$D98,Elasticities!$A$4:$A$200,0),MATCH(Settings!$C$6,Elasticities!$F$3:$I$3,0))</f>
        <v/>
      </c>
      <c r="R98" s="14">
        <f>INDEX(Inputs_prices!$E$5:$E$16,MATCH($G98,Inputs_prices!$A$5:$A$16,0))</f>
        <v/>
      </c>
      <c r="S98" s="13">
        <f>INDEX(Inputs_prices!$Q$5:$Q$16,MATCH($G98,Inputs_prices!$A$5:$A$16,0))</f>
        <v/>
      </c>
      <c r="T98" s="16">
        <f>INDEX(EF_GHG!$E$4:$E$1000,MATCH(Settings!$C$4&amp;"|"&amp;$B98&amp;"|"&amp;$H98,EF_GHG!$A$4:$A$1000,0))</f>
        <v/>
      </c>
      <c r="U98" s="45">
        <f>INDEX(EnergyCons!$F$4:$F$5000,MATCH(Settings!$C$4&amp;"|"&amp;Settings!$C$7&amp;"|"&amp;$C98&amp;"|"&amp;$B98,EnergyCons!$A$4:$A$5000,0))</f>
        <v/>
      </c>
    </row>
    <row r="99">
      <c r="A99" s="14">
        <f>$B99&amp;"|"&amp;$C99</f>
        <v/>
      </c>
      <c r="B99" s="22" t="inlineStr">
        <is>
          <t>oop</t>
        </is>
      </c>
      <c r="C99" s="22" t="inlineStr">
        <is>
          <t>cem</t>
        </is>
      </c>
      <c r="D99" s="14">
        <f>INDEX(Mapping!$D$5:$D$20,MATCH($C99,Mapping!$A$5:$A$20,0))</f>
        <v/>
      </c>
      <c r="E99" s="14">
        <f>INDEX(Mapping!$C$30:$C$37,MATCH($B99,Mapping!$A$30:$A$37,0))</f>
        <v/>
      </c>
      <c r="F99" s="14">
        <f>INDEX(Mapping!$D$30:$D$37,MATCH($B99,Mapping!$A$30:$A$37,0))</f>
        <v/>
      </c>
      <c r="G99" s="14">
        <f>$B99&amp;"."&amp;IF(INDEX(Mapping!$E$30:$E$37,MATCH($B99,Mapping!$A$30:$A$37,0))="sub",INDEX(Mapping!$F$5:$F$20,MATCH($C99,Mapping!$A$5:$A$20,0)),"all")</f>
        <v/>
      </c>
      <c r="H99" s="14">
        <f>INDEX(Mapping!$E$5:$E$20,MATCH($C99,Mapping!$A$5:$A$20,0))</f>
        <v/>
      </c>
      <c r="I99" s="14">
        <f>INDEX(Mapping!$G$30:$G$37,MATCH($B99,Mapping!$A$30:$A$37,0))</f>
        <v/>
      </c>
      <c r="J99" s="14">
        <f>INDEX(Mapping!$H$30:$H$37,MATCH($B99,Mapping!$A$30:$A$37,0))</f>
        <v/>
      </c>
      <c r="K99" s="14">
        <f>INDEX(Mapping!$H$5:$H$20,MATCH($C99,Mapping!$A$5:$A$20,0))</f>
        <v/>
      </c>
      <c r="L99" s="14">
        <f>INDEX(Mapping!$E$45:$E$58,MATCH($G99,Mapping!$A$45:$A$58,0))</f>
        <v/>
      </c>
      <c r="M99" s="14">
        <f>INDEX(Mapping!$D$62:$D$65,MATCH(INDEX(Mapping!$G$5:$G$20,MATCH($C99,Mapping!$A$5:$A$20,0)),Mapping!$A$62:$A$65,0))</f>
        <v/>
      </c>
      <c r="N99" s="24">
        <f>INDEX(Elasticities!$F$4:$I$200,MATCH("inc|"&amp;$E99&amp;"|"&amp;$D99,Elasticities!$A$4:$A$200,0),MATCH(Settings!$C$6,Elasticities!$F$3:$I$3,0))</f>
        <v/>
      </c>
      <c r="O99" s="24">
        <f>INDEX(Elasticities!$F$4:$I$200,MATCH("usg|"&amp;$E99&amp;"|"&amp;$D99,Elasticities!$A$4:$A$200,0),MATCH(Settings!$C$6,Elasticities!$F$3:$I$3,0))</f>
        <v/>
      </c>
      <c r="P99" s="24">
        <f>INDEX(Elasticities!$F$4:$I$200,MATCH("eff|"&amp;$E99&amp;"|"&amp;$D99,Elasticities!$A$4:$A$200,0),MATCH(Settings!$C$6,Elasticities!$F$3:$I$3,0))</f>
        <v/>
      </c>
      <c r="Q99" s="13">
        <f>INDEX(Elasticities!$F$4:$I$200,MATCH("aei|"&amp;$F99&amp;"|"&amp;$D99,Elasticities!$A$4:$A$200,0),MATCH(Settings!$C$6,Elasticities!$F$3:$I$3,0))</f>
        <v/>
      </c>
      <c r="R99" s="14">
        <f>INDEX(Inputs_prices!$E$5:$E$16,MATCH($G99,Inputs_prices!$A$5:$A$16,0))</f>
        <v/>
      </c>
      <c r="S99" s="13">
        <f>INDEX(Inputs_prices!$Q$5:$Q$16,MATCH($G99,Inputs_prices!$A$5:$A$16,0))</f>
        <v/>
      </c>
      <c r="T99" s="16">
        <f>INDEX(EF_GHG!$E$4:$E$1000,MATCH(Settings!$C$4&amp;"|"&amp;$B99&amp;"|"&amp;$H99,EF_GHG!$A$4:$A$1000,0))</f>
        <v/>
      </c>
      <c r="U99" s="45">
        <f>INDEX(EnergyCons!$F$4:$F$5000,MATCH(Settings!$C$4&amp;"|"&amp;Settings!$C$7&amp;"|"&amp;$C99&amp;"|"&amp;$B99,EnergyCons!$A$4:$A$5000,0))</f>
        <v/>
      </c>
    </row>
    <row r="100">
      <c r="A100" s="14">
        <f>$B100&amp;"|"&amp;$C100</f>
        <v/>
      </c>
      <c r="B100" s="22" t="inlineStr">
        <is>
          <t>bio</t>
        </is>
      </c>
      <c r="C100" s="22" t="inlineStr">
        <is>
          <t>cem</t>
        </is>
      </c>
      <c r="D100" s="14">
        <f>INDEX(Mapping!$D$5:$D$20,MATCH($C100,Mapping!$A$5:$A$20,0))</f>
        <v/>
      </c>
      <c r="E100" s="14">
        <f>INDEX(Mapping!$C$30:$C$37,MATCH($B100,Mapping!$A$30:$A$37,0))</f>
        <v/>
      </c>
      <c r="F100" s="14">
        <f>INDEX(Mapping!$D$30:$D$37,MATCH($B100,Mapping!$A$30:$A$37,0))</f>
        <v/>
      </c>
      <c r="G100" s="14">
        <f>$B100&amp;"."&amp;IF(INDEX(Mapping!$E$30:$E$37,MATCH($B100,Mapping!$A$30:$A$37,0))="sub",INDEX(Mapping!$F$5:$F$20,MATCH($C100,Mapping!$A$5:$A$20,0)),"all")</f>
        <v/>
      </c>
      <c r="H100" s="14">
        <f>INDEX(Mapping!$E$5:$E$20,MATCH($C100,Mapping!$A$5:$A$20,0))</f>
        <v/>
      </c>
      <c r="I100" s="14">
        <f>INDEX(Mapping!$G$30:$G$37,MATCH($B100,Mapping!$A$30:$A$37,0))</f>
        <v/>
      </c>
      <c r="J100" s="14">
        <f>INDEX(Mapping!$H$30:$H$37,MATCH($B100,Mapping!$A$30:$A$37,0))</f>
        <v/>
      </c>
      <c r="K100" s="14">
        <f>INDEX(Mapping!$H$5:$H$20,MATCH($C100,Mapping!$A$5:$A$20,0))</f>
        <v/>
      </c>
      <c r="L100" s="14">
        <f>INDEX(Mapping!$E$45:$E$58,MATCH($G100,Mapping!$A$45:$A$58,0))</f>
        <v/>
      </c>
      <c r="M100" s="14">
        <f>INDEX(Mapping!$D$62:$D$65,MATCH(INDEX(Mapping!$G$5:$G$20,MATCH($C100,Mapping!$A$5:$A$20,0)),Mapping!$A$62:$A$65,0))</f>
        <v/>
      </c>
      <c r="N100" s="24">
        <f>INDEX(Elasticities!$F$4:$I$200,MATCH("inc|"&amp;$E100&amp;"|"&amp;$D100,Elasticities!$A$4:$A$200,0),MATCH(Settings!$C$6,Elasticities!$F$3:$I$3,0))</f>
        <v/>
      </c>
      <c r="O100" s="24">
        <f>INDEX(Elasticities!$F$4:$I$200,MATCH("usg|"&amp;$E100&amp;"|"&amp;$D100,Elasticities!$A$4:$A$200,0),MATCH(Settings!$C$6,Elasticities!$F$3:$I$3,0))</f>
        <v/>
      </c>
      <c r="P100" s="24">
        <f>INDEX(Elasticities!$F$4:$I$200,MATCH("eff|"&amp;$E100&amp;"|"&amp;$D100,Elasticities!$A$4:$A$200,0),MATCH(Settings!$C$6,Elasticities!$F$3:$I$3,0))</f>
        <v/>
      </c>
      <c r="Q100" s="13">
        <f>INDEX(Elasticities!$F$4:$I$200,MATCH("aei|"&amp;$F100&amp;"|"&amp;$D100,Elasticities!$A$4:$A$200,0),MATCH(Settings!$C$6,Elasticities!$F$3:$I$3,0))</f>
        <v/>
      </c>
      <c r="R100" s="14">
        <f>INDEX(Inputs_prices!$E$5:$E$16,MATCH($G100,Inputs_prices!$A$5:$A$16,0))</f>
        <v/>
      </c>
      <c r="S100" s="13">
        <f>INDEX(Inputs_prices!$Q$5:$Q$16,MATCH($G100,Inputs_prices!$A$5:$A$16,0))</f>
        <v/>
      </c>
      <c r="T100" s="16">
        <f>INDEX(EF_GHG!$E$4:$E$1000,MATCH(Settings!$C$4&amp;"|"&amp;$B100&amp;"|"&amp;$H100,EF_GHG!$A$4:$A$1000,0))</f>
        <v/>
      </c>
      <c r="U100" s="45">
        <f>INDEX(EnergyCons!$F$4:$F$5000,MATCH(Settings!$C$4&amp;"|"&amp;Settings!$C$7&amp;"|"&amp;$C100&amp;"|"&amp;$B100,EnergyCons!$A$4:$A$5000,0))</f>
        <v/>
      </c>
    </row>
    <row r="101">
      <c r="A101" s="14">
        <f>$B101&amp;"|"&amp;$C101</f>
        <v/>
      </c>
      <c r="B101" s="22" t="inlineStr">
        <is>
          <t>coa</t>
        </is>
      </c>
      <c r="C101" s="22" t="inlineStr">
        <is>
          <t>omn</t>
        </is>
      </c>
      <c r="D101" s="14">
        <f>INDEX(Mapping!$D$5:$D$20,MATCH($C101,Mapping!$A$5:$A$20,0))</f>
        <v/>
      </c>
      <c r="E101" s="14">
        <f>INDEX(Mapping!$C$30:$C$37,MATCH($B101,Mapping!$A$30:$A$37,0))</f>
        <v/>
      </c>
      <c r="F101" s="14">
        <f>INDEX(Mapping!$D$30:$D$37,MATCH($B101,Mapping!$A$30:$A$37,0))</f>
        <v/>
      </c>
      <c r="G101" s="14">
        <f>$B101&amp;"."&amp;IF(INDEX(Mapping!$E$30:$E$37,MATCH($B101,Mapping!$A$30:$A$37,0))="sub",INDEX(Mapping!$F$5:$F$20,MATCH($C101,Mapping!$A$5:$A$20,0)),"all")</f>
        <v/>
      </c>
      <c r="H101" s="14">
        <f>INDEX(Mapping!$E$5:$E$20,MATCH($C101,Mapping!$A$5:$A$20,0))</f>
        <v/>
      </c>
      <c r="I101" s="14">
        <f>INDEX(Mapping!$G$30:$G$37,MATCH($B101,Mapping!$A$30:$A$37,0))</f>
        <v/>
      </c>
      <c r="J101" s="14">
        <f>INDEX(Mapping!$H$30:$H$37,MATCH($B101,Mapping!$A$30:$A$37,0))</f>
        <v/>
      </c>
      <c r="K101" s="14">
        <f>INDEX(Mapping!$H$5:$H$20,MATCH($C101,Mapping!$A$5:$A$20,0))</f>
        <v/>
      </c>
      <c r="L101" s="14">
        <f>INDEX(Mapping!$E$45:$E$58,MATCH($G101,Mapping!$A$45:$A$58,0))</f>
        <v/>
      </c>
      <c r="M101" s="14">
        <f>INDEX(Mapping!$D$62:$D$65,MATCH(INDEX(Mapping!$G$5:$G$20,MATCH($C101,Mapping!$A$5:$A$20,0)),Mapping!$A$62:$A$65,0))</f>
        <v/>
      </c>
      <c r="N101" s="24">
        <f>INDEX(Elasticities!$F$4:$I$200,MATCH("inc|"&amp;$E101&amp;"|"&amp;$D101,Elasticities!$A$4:$A$200,0),MATCH(Settings!$C$6,Elasticities!$F$3:$I$3,0))</f>
        <v/>
      </c>
      <c r="O101" s="24">
        <f>INDEX(Elasticities!$F$4:$I$200,MATCH("usg|"&amp;$E101&amp;"|"&amp;$D101,Elasticities!$A$4:$A$200,0),MATCH(Settings!$C$6,Elasticities!$F$3:$I$3,0))</f>
        <v/>
      </c>
      <c r="P101" s="24">
        <f>INDEX(Elasticities!$F$4:$I$200,MATCH("eff|"&amp;$E101&amp;"|"&amp;$D101,Elasticities!$A$4:$A$200,0),MATCH(Settings!$C$6,Elasticities!$F$3:$I$3,0))</f>
        <v/>
      </c>
      <c r="Q101" s="13">
        <f>INDEX(Elasticities!$F$4:$I$200,MATCH("aei|"&amp;$F101&amp;"|"&amp;$D101,Elasticities!$A$4:$A$200,0),MATCH(Settings!$C$6,Elasticities!$F$3:$I$3,0))</f>
        <v/>
      </c>
      <c r="R101" s="14">
        <f>INDEX(Inputs_prices!$E$5:$E$16,MATCH($G101,Inputs_prices!$A$5:$A$16,0))</f>
        <v/>
      </c>
      <c r="S101" s="13">
        <f>INDEX(Inputs_prices!$Q$5:$Q$16,MATCH($G101,Inputs_prices!$A$5:$A$16,0))</f>
        <v/>
      </c>
      <c r="T101" s="16">
        <f>INDEX(EF_GHG!$E$4:$E$1000,MATCH(Settings!$C$4&amp;"|"&amp;$B101&amp;"|"&amp;$H101,EF_GHG!$A$4:$A$1000,0))</f>
        <v/>
      </c>
      <c r="U101" s="45">
        <f>INDEX(EnergyCons!$F$4:$F$5000,MATCH(Settings!$C$4&amp;"|"&amp;Settings!$C$7&amp;"|"&amp;$C101&amp;"|"&amp;$B101,EnergyCons!$A$4:$A$5000,0))</f>
        <v/>
      </c>
    </row>
    <row r="102">
      <c r="A102" s="14">
        <f>$B102&amp;"|"&amp;$C102</f>
        <v/>
      </c>
      <c r="B102" s="22" t="inlineStr">
        <is>
          <t>nga</t>
        </is>
      </c>
      <c r="C102" s="22" t="inlineStr">
        <is>
          <t>omn</t>
        </is>
      </c>
      <c r="D102" s="14">
        <f>INDEX(Mapping!$D$5:$D$20,MATCH($C102,Mapping!$A$5:$A$20,0))</f>
        <v/>
      </c>
      <c r="E102" s="14">
        <f>INDEX(Mapping!$C$30:$C$37,MATCH($B102,Mapping!$A$30:$A$37,0))</f>
        <v/>
      </c>
      <c r="F102" s="14">
        <f>INDEX(Mapping!$D$30:$D$37,MATCH($B102,Mapping!$A$30:$A$37,0))</f>
        <v/>
      </c>
      <c r="G102" s="14">
        <f>$B102&amp;"."&amp;IF(INDEX(Mapping!$E$30:$E$37,MATCH($B102,Mapping!$A$30:$A$37,0))="sub",INDEX(Mapping!$F$5:$F$20,MATCH($C102,Mapping!$A$5:$A$20,0)),"all")</f>
        <v/>
      </c>
      <c r="H102" s="14">
        <f>INDEX(Mapping!$E$5:$E$20,MATCH($C102,Mapping!$A$5:$A$20,0))</f>
        <v/>
      </c>
      <c r="I102" s="14">
        <f>INDEX(Mapping!$G$30:$G$37,MATCH($B102,Mapping!$A$30:$A$37,0))</f>
        <v/>
      </c>
      <c r="J102" s="14">
        <f>INDEX(Mapping!$H$30:$H$37,MATCH($B102,Mapping!$A$30:$A$37,0))</f>
        <v/>
      </c>
      <c r="K102" s="14">
        <f>INDEX(Mapping!$H$5:$H$20,MATCH($C102,Mapping!$A$5:$A$20,0))</f>
        <v/>
      </c>
      <c r="L102" s="14">
        <f>INDEX(Mapping!$E$45:$E$58,MATCH($G102,Mapping!$A$45:$A$58,0))</f>
        <v/>
      </c>
      <c r="M102" s="14">
        <f>INDEX(Mapping!$D$62:$D$65,MATCH(INDEX(Mapping!$G$5:$G$20,MATCH($C102,Mapping!$A$5:$A$20,0)),Mapping!$A$62:$A$65,0))</f>
        <v/>
      </c>
      <c r="N102" s="24">
        <f>INDEX(Elasticities!$F$4:$I$200,MATCH("inc|"&amp;$E102&amp;"|"&amp;$D102,Elasticities!$A$4:$A$200,0),MATCH(Settings!$C$6,Elasticities!$F$3:$I$3,0))</f>
        <v/>
      </c>
      <c r="O102" s="24">
        <f>INDEX(Elasticities!$F$4:$I$200,MATCH("usg|"&amp;$E102&amp;"|"&amp;$D102,Elasticities!$A$4:$A$200,0),MATCH(Settings!$C$6,Elasticities!$F$3:$I$3,0))</f>
        <v/>
      </c>
      <c r="P102" s="24">
        <f>INDEX(Elasticities!$F$4:$I$200,MATCH("eff|"&amp;$E102&amp;"|"&amp;$D102,Elasticities!$A$4:$A$200,0),MATCH(Settings!$C$6,Elasticities!$F$3:$I$3,0))</f>
        <v/>
      </c>
      <c r="Q102" s="13">
        <f>INDEX(Elasticities!$F$4:$I$200,MATCH("aei|"&amp;$F102&amp;"|"&amp;$D102,Elasticities!$A$4:$A$200,0),MATCH(Settings!$C$6,Elasticities!$F$3:$I$3,0))</f>
        <v/>
      </c>
      <c r="R102" s="14">
        <f>INDEX(Inputs_prices!$E$5:$E$16,MATCH($G102,Inputs_prices!$A$5:$A$16,0))</f>
        <v/>
      </c>
      <c r="S102" s="13">
        <f>INDEX(Inputs_prices!$Q$5:$Q$16,MATCH($G102,Inputs_prices!$A$5:$A$16,0))</f>
        <v/>
      </c>
      <c r="T102" s="16">
        <f>INDEX(EF_GHG!$E$4:$E$1000,MATCH(Settings!$C$4&amp;"|"&amp;$B102&amp;"|"&amp;$H102,EF_GHG!$A$4:$A$1000,0))</f>
        <v/>
      </c>
      <c r="U102" s="45">
        <f>INDEX(EnergyCons!$F$4:$F$5000,MATCH(Settings!$C$4&amp;"|"&amp;Settings!$C$7&amp;"|"&amp;$C102&amp;"|"&amp;$B102,EnergyCons!$A$4:$A$5000,0))</f>
        <v/>
      </c>
    </row>
    <row r="103">
      <c r="A103" s="14">
        <f>$B103&amp;"|"&amp;$C103</f>
        <v/>
      </c>
      <c r="B103" s="22" t="inlineStr">
        <is>
          <t>gso</t>
        </is>
      </c>
      <c r="C103" s="22" t="inlineStr">
        <is>
          <t>omn</t>
        </is>
      </c>
      <c r="D103" s="14">
        <f>INDEX(Mapping!$D$5:$D$20,MATCH($C103,Mapping!$A$5:$A$20,0))</f>
        <v/>
      </c>
      <c r="E103" s="14">
        <f>INDEX(Mapping!$C$30:$C$37,MATCH($B103,Mapping!$A$30:$A$37,0))</f>
        <v/>
      </c>
      <c r="F103" s="14">
        <f>INDEX(Mapping!$D$30:$D$37,MATCH($B103,Mapping!$A$30:$A$37,0))</f>
        <v/>
      </c>
      <c r="G103" s="14">
        <f>$B103&amp;"."&amp;IF(INDEX(Mapping!$E$30:$E$37,MATCH($B103,Mapping!$A$30:$A$37,0))="sub",INDEX(Mapping!$F$5:$F$20,MATCH($C103,Mapping!$A$5:$A$20,0)),"all")</f>
        <v/>
      </c>
      <c r="H103" s="14">
        <f>INDEX(Mapping!$E$5:$E$20,MATCH($C103,Mapping!$A$5:$A$20,0))</f>
        <v/>
      </c>
      <c r="I103" s="14">
        <f>INDEX(Mapping!$G$30:$G$37,MATCH($B103,Mapping!$A$30:$A$37,0))</f>
        <v/>
      </c>
      <c r="J103" s="14">
        <f>INDEX(Mapping!$H$30:$H$37,MATCH($B103,Mapping!$A$30:$A$37,0))</f>
        <v/>
      </c>
      <c r="K103" s="14">
        <f>INDEX(Mapping!$H$5:$H$20,MATCH($C103,Mapping!$A$5:$A$20,0))</f>
        <v/>
      </c>
      <c r="L103" s="14">
        <f>INDEX(Mapping!$E$45:$E$58,MATCH($G103,Mapping!$A$45:$A$58,0))</f>
        <v/>
      </c>
      <c r="M103" s="14">
        <f>INDEX(Mapping!$D$62:$D$65,MATCH(INDEX(Mapping!$G$5:$G$20,MATCH($C103,Mapping!$A$5:$A$20,0)),Mapping!$A$62:$A$65,0))</f>
        <v/>
      </c>
      <c r="N103" s="24">
        <f>INDEX(Elasticities!$F$4:$I$200,MATCH("inc|"&amp;$E103&amp;"|"&amp;$D103,Elasticities!$A$4:$A$200,0),MATCH(Settings!$C$6,Elasticities!$F$3:$I$3,0))</f>
        <v/>
      </c>
      <c r="O103" s="24">
        <f>INDEX(Elasticities!$F$4:$I$200,MATCH("usg|"&amp;$E103&amp;"|"&amp;$D103,Elasticities!$A$4:$A$200,0),MATCH(Settings!$C$6,Elasticities!$F$3:$I$3,0))</f>
        <v/>
      </c>
      <c r="P103" s="24">
        <f>INDEX(Elasticities!$F$4:$I$200,MATCH("eff|"&amp;$E103&amp;"|"&amp;$D103,Elasticities!$A$4:$A$200,0),MATCH(Settings!$C$6,Elasticities!$F$3:$I$3,0))</f>
        <v/>
      </c>
      <c r="Q103" s="13">
        <f>INDEX(Elasticities!$F$4:$I$200,MATCH("aei|"&amp;$F103&amp;"|"&amp;$D103,Elasticities!$A$4:$A$200,0),MATCH(Settings!$C$6,Elasticities!$F$3:$I$3,0))</f>
        <v/>
      </c>
      <c r="R103" s="14">
        <f>INDEX(Inputs_prices!$E$5:$E$16,MATCH($G103,Inputs_prices!$A$5:$A$16,0))</f>
        <v/>
      </c>
      <c r="S103" s="13">
        <f>INDEX(Inputs_prices!$Q$5:$Q$16,MATCH($G103,Inputs_prices!$A$5:$A$16,0))</f>
        <v/>
      </c>
      <c r="T103" s="16">
        <f>INDEX(EF_GHG!$E$4:$E$1000,MATCH(Settings!$C$4&amp;"|"&amp;$B103&amp;"|"&amp;$H103,EF_GHG!$A$4:$A$1000,0))</f>
        <v/>
      </c>
      <c r="U103" s="45">
        <f>INDEX(EnergyCons!$F$4:$F$5000,MATCH(Settings!$C$4&amp;"|"&amp;Settings!$C$7&amp;"|"&amp;$C103&amp;"|"&amp;$B103,EnergyCons!$A$4:$A$5000,0))</f>
        <v/>
      </c>
    </row>
    <row r="104">
      <c r="A104" s="14">
        <f>$B104&amp;"|"&amp;$C104</f>
        <v/>
      </c>
      <c r="B104" s="22" t="inlineStr">
        <is>
          <t>die</t>
        </is>
      </c>
      <c r="C104" s="22" t="inlineStr">
        <is>
          <t>omn</t>
        </is>
      </c>
      <c r="D104" s="14">
        <f>INDEX(Mapping!$D$5:$D$20,MATCH($C104,Mapping!$A$5:$A$20,0))</f>
        <v/>
      </c>
      <c r="E104" s="14">
        <f>INDEX(Mapping!$C$30:$C$37,MATCH($B104,Mapping!$A$30:$A$37,0))</f>
        <v/>
      </c>
      <c r="F104" s="14">
        <f>INDEX(Mapping!$D$30:$D$37,MATCH($B104,Mapping!$A$30:$A$37,0))</f>
        <v/>
      </c>
      <c r="G104" s="14">
        <f>$B104&amp;"."&amp;IF(INDEX(Mapping!$E$30:$E$37,MATCH($B104,Mapping!$A$30:$A$37,0))="sub",INDEX(Mapping!$F$5:$F$20,MATCH($C104,Mapping!$A$5:$A$20,0)),"all")</f>
        <v/>
      </c>
      <c r="H104" s="14">
        <f>INDEX(Mapping!$E$5:$E$20,MATCH($C104,Mapping!$A$5:$A$20,0))</f>
        <v/>
      </c>
      <c r="I104" s="14">
        <f>INDEX(Mapping!$G$30:$G$37,MATCH($B104,Mapping!$A$30:$A$37,0))</f>
        <v/>
      </c>
      <c r="J104" s="14">
        <f>INDEX(Mapping!$H$30:$H$37,MATCH($B104,Mapping!$A$30:$A$37,0))</f>
        <v/>
      </c>
      <c r="K104" s="14">
        <f>INDEX(Mapping!$H$5:$H$20,MATCH($C104,Mapping!$A$5:$A$20,0))</f>
        <v/>
      </c>
      <c r="L104" s="14">
        <f>INDEX(Mapping!$E$45:$E$58,MATCH($G104,Mapping!$A$45:$A$58,0))</f>
        <v/>
      </c>
      <c r="M104" s="14">
        <f>INDEX(Mapping!$D$62:$D$65,MATCH(INDEX(Mapping!$G$5:$G$20,MATCH($C104,Mapping!$A$5:$A$20,0)),Mapping!$A$62:$A$65,0))</f>
        <v/>
      </c>
      <c r="N104" s="24">
        <f>INDEX(Elasticities!$F$4:$I$200,MATCH("inc|"&amp;$E104&amp;"|"&amp;$D104,Elasticities!$A$4:$A$200,0),MATCH(Settings!$C$6,Elasticities!$F$3:$I$3,0))</f>
        <v/>
      </c>
      <c r="O104" s="24">
        <f>INDEX(Elasticities!$F$4:$I$200,MATCH("usg|"&amp;$E104&amp;"|"&amp;$D104,Elasticities!$A$4:$A$200,0),MATCH(Settings!$C$6,Elasticities!$F$3:$I$3,0))</f>
        <v/>
      </c>
      <c r="P104" s="24">
        <f>INDEX(Elasticities!$F$4:$I$200,MATCH("eff|"&amp;$E104&amp;"|"&amp;$D104,Elasticities!$A$4:$A$200,0),MATCH(Settings!$C$6,Elasticities!$F$3:$I$3,0))</f>
        <v/>
      </c>
      <c r="Q104" s="13">
        <f>INDEX(Elasticities!$F$4:$I$200,MATCH("aei|"&amp;$F104&amp;"|"&amp;$D104,Elasticities!$A$4:$A$200,0),MATCH(Settings!$C$6,Elasticities!$F$3:$I$3,0))</f>
        <v/>
      </c>
      <c r="R104" s="14">
        <f>INDEX(Inputs_prices!$E$5:$E$16,MATCH($G104,Inputs_prices!$A$5:$A$16,0))</f>
        <v/>
      </c>
      <c r="S104" s="13">
        <f>INDEX(Inputs_prices!$Q$5:$Q$16,MATCH($G104,Inputs_prices!$A$5:$A$16,0))</f>
        <v/>
      </c>
      <c r="T104" s="16">
        <f>INDEX(EF_GHG!$E$4:$E$1000,MATCH(Settings!$C$4&amp;"|"&amp;$B104&amp;"|"&amp;$H104,EF_GHG!$A$4:$A$1000,0))</f>
        <v/>
      </c>
      <c r="U104" s="45">
        <f>INDEX(EnergyCons!$F$4:$F$5000,MATCH(Settings!$C$4&amp;"|"&amp;Settings!$C$7&amp;"|"&amp;$C104&amp;"|"&amp;$B104,EnergyCons!$A$4:$A$5000,0))</f>
        <v/>
      </c>
    </row>
    <row r="105">
      <c r="A105" s="14">
        <f>$B105&amp;"|"&amp;$C105</f>
        <v/>
      </c>
      <c r="B105" s="22" t="inlineStr">
        <is>
          <t>lpg</t>
        </is>
      </c>
      <c r="C105" s="22" t="inlineStr">
        <is>
          <t>omn</t>
        </is>
      </c>
      <c r="D105" s="14">
        <f>INDEX(Mapping!$D$5:$D$20,MATCH($C105,Mapping!$A$5:$A$20,0))</f>
        <v/>
      </c>
      <c r="E105" s="14">
        <f>INDEX(Mapping!$C$30:$C$37,MATCH($B105,Mapping!$A$30:$A$37,0))</f>
        <v/>
      </c>
      <c r="F105" s="14">
        <f>INDEX(Mapping!$D$30:$D$37,MATCH($B105,Mapping!$A$30:$A$37,0))</f>
        <v/>
      </c>
      <c r="G105" s="14">
        <f>$B105&amp;"."&amp;IF(INDEX(Mapping!$E$30:$E$37,MATCH($B105,Mapping!$A$30:$A$37,0))="sub",INDEX(Mapping!$F$5:$F$20,MATCH($C105,Mapping!$A$5:$A$20,0)),"all")</f>
        <v/>
      </c>
      <c r="H105" s="14">
        <f>INDEX(Mapping!$E$5:$E$20,MATCH($C105,Mapping!$A$5:$A$20,0))</f>
        <v/>
      </c>
      <c r="I105" s="14">
        <f>INDEX(Mapping!$G$30:$G$37,MATCH($B105,Mapping!$A$30:$A$37,0))</f>
        <v/>
      </c>
      <c r="J105" s="14">
        <f>INDEX(Mapping!$H$30:$H$37,MATCH($B105,Mapping!$A$30:$A$37,0))</f>
        <v/>
      </c>
      <c r="K105" s="14">
        <f>INDEX(Mapping!$H$5:$H$20,MATCH($C105,Mapping!$A$5:$A$20,0))</f>
        <v/>
      </c>
      <c r="L105" s="14">
        <f>INDEX(Mapping!$E$45:$E$58,MATCH($G105,Mapping!$A$45:$A$58,0))</f>
        <v/>
      </c>
      <c r="M105" s="14">
        <f>INDEX(Mapping!$D$62:$D$65,MATCH(INDEX(Mapping!$G$5:$G$20,MATCH($C105,Mapping!$A$5:$A$20,0)),Mapping!$A$62:$A$65,0))</f>
        <v/>
      </c>
      <c r="N105" s="24">
        <f>INDEX(Elasticities!$F$4:$I$200,MATCH("inc|"&amp;$E105&amp;"|"&amp;$D105,Elasticities!$A$4:$A$200,0),MATCH(Settings!$C$6,Elasticities!$F$3:$I$3,0))</f>
        <v/>
      </c>
      <c r="O105" s="24">
        <f>INDEX(Elasticities!$F$4:$I$200,MATCH("usg|"&amp;$E105&amp;"|"&amp;$D105,Elasticities!$A$4:$A$200,0),MATCH(Settings!$C$6,Elasticities!$F$3:$I$3,0))</f>
        <v/>
      </c>
      <c r="P105" s="24">
        <f>INDEX(Elasticities!$F$4:$I$200,MATCH("eff|"&amp;$E105&amp;"|"&amp;$D105,Elasticities!$A$4:$A$200,0),MATCH(Settings!$C$6,Elasticities!$F$3:$I$3,0))</f>
        <v/>
      </c>
      <c r="Q105" s="13">
        <f>INDEX(Elasticities!$F$4:$I$200,MATCH("aei|"&amp;$F105&amp;"|"&amp;$D105,Elasticities!$A$4:$A$200,0),MATCH(Settings!$C$6,Elasticities!$F$3:$I$3,0))</f>
        <v/>
      </c>
      <c r="R105" s="14">
        <f>INDEX(Inputs_prices!$E$5:$E$16,MATCH($G105,Inputs_prices!$A$5:$A$16,0))</f>
        <v/>
      </c>
      <c r="S105" s="13">
        <f>INDEX(Inputs_prices!$Q$5:$Q$16,MATCH($G105,Inputs_prices!$A$5:$A$16,0))</f>
        <v/>
      </c>
      <c r="T105" s="16">
        <f>INDEX(EF_GHG!$E$4:$E$1000,MATCH(Settings!$C$4&amp;"|"&amp;$B105&amp;"|"&amp;$H105,EF_GHG!$A$4:$A$1000,0))</f>
        <v/>
      </c>
      <c r="U105" s="45">
        <f>INDEX(EnergyCons!$F$4:$F$5000,MATCH(Settings!$C$4&amp;"|"&amp;Settings!$C$7&amp;"|"&amp;$C105&amp;"|"&amp;$B105,EnergyCons!$A$4:$A$5000,0))</f>
        <v/>
      </c>
    </row>
    <row r="106">
      <c r="A106" s="14">
        <f>$B106&amp;"|"&amp;$C106</f>
        <v/>
      </c>
      <c r="B106" s="22" t="inlineStr">
        <is>
          <t>ker</t>
        </is>
      </c>
      <c r="C106" s="22" t="inlineStr">
        <is>
          <t>omn</t>
        </is>
      </c>
      <c r="D106" s="14">
        <f>INDEX(Mapping!$D$5:$D$20,MATCH($C106,Mapping!$A$5:$A$20,0))</f>
        <v/>
      </c>
      <c r="E106" s="14">
        <f>INDEX(Mapping!$C$30:$C$37,MATCH($B106,Mapping!$A$30:$A$37,0))</f>
        <v/>
      </c>
      <c r="F106" s="14">
        <f>INDEX(Mapping!$D$30:$D$37,MATCH($B106,Mapping!$A$30:$A$37,0))</f>
        <v/>
      </c>
      <c r="G106" s="14">
        <f>$B106&amp;"."&amp;IF(INDEX(Mapping!$E$30:$E$37,MATCH($B106,Mapping!$A$30:$A$37,0))="sub",INDEX(Mapping!$F$5:$F$20,MATCH($C106,Mapping!$A$5:$A$20,0)),"all")</f>
        <v/>
      </c>
      <c r="H106" s="14">
        <f>INDEX(Mapping!$E$5:$E$20,MATCH($C106,Mapping!$A$5:$A$20,0))</f>
        <v/>
      </c>
      <c r="I106" s="14">
        <f>INDEX(Mapping!$G$30:$G$37,MATCH($B106,Mapping!$A$30:$A$37,0))</f>
        <v/>
      </c>
      <c r="J106" s="14">
        <f>INDEX(Mapping!$H$30:$H$37,MATCH($B106,Mapping!$A$30:$A$37,0))</f>
        <v/>
      </c>
      <c r="K106" s="14">
        <f>INDEX(Mapping!$H$5:$H$20,MATCH($C106,Mapping!$A$5:$A$20,0))</f>
        <v/>
      </c>
      <c r="L106" s="14">
        <f>INDEX(Mapping!$E$45:$E$58,MATCH($G106,Mapping!$A$45:$A$58,0))</f>
        <v/>
      </c>
      <c r="M106" s="14">
        <f>INDEX(Mapping!$D$62:$D$65,MATCH(INDEX(Mapping!$G$5:$G$20,MATCH($C106,Mapping!$A$5:$A$20,0)),Mapping!$A$62:$A$65,0))</f>
        <v/>
      </c>
      <c r="N106" s="24">
        <f>INDEX(Elasticities!$F$4:$I$200,MATCH("inc|"&amp;$E106&amp;"|"&amp;$D106,Elasticities!$A$4:$A$200,0),MATCH(Settings!$C$6,Elasticities!$F$3:$I$3,0))</f>
        <v/>
      </c>
      <c r="O106" s="24">
        <f>INDEX(Elasticities!$F$4:$I$200,MATCH("usg|"&amp;$E106&amp;"|"&amp;$D106,Elasticities!$A$4:$A$200,0),MATCH(Settings!$C$6,Elasticities!$F$3:$I$3,0))</f>
        <v/>
      </c>
      <c r="P106" s="24">
        <f>INDEX(Elasticities!$F$4:$I$200,MATCH("eff|"&amp;$E106&amp;"|"&amp;$D106,Elasticities!$A$4:$A$200,0),MATCH(Settings!$C$6,Elasticities!$F$3:$I$3,0))</f>
        <v/>
      </c>
      <c r="Q106" s="13">
        <f>INDEX(Elasticities!$F$4:$I$200,MATCH("aei|"&amp;$F106&amp;"|"&amp;$D106,Elasticities!$A$4:$A$200,0),MATCH(Settings!$C$6,Elasticities!$F$3:$I$3,0))</f>
        <v/>
      </c>
      <c r="R106" s="14">
        <f>INDEX(Inputs_prices!$E$5:$E$16,MATCH($G106,Inputs_prices!$A$5:$A$16,0))</f>
        <v/>
      </c>
      <c r="S106" s="13">
        <f>INDEX(Inputs_prices!$Q$5:$Q$16,MATCH($G106,Inputs_prices!$A$5:$A$16,0))</f>
        <v/>
      </c>
      <c r="T106" s="16">
        <f>INDEX(EF_GHG!$E$4:$E$1000,MATCH(Settings!$C$4&amp;"|"&amp;$B106&amp;"|"&amp;$H106,EF_GHG!$A$4:$A$1000,0))</f>
        <v/>
      </c>
      <c r="U106" s="45">
        <f>INDEX(EnergyCons!$F$4:$F$5000,MATCH(Settings!$C$4&amp;"|"&amp;Settings!$C$7&amp;"|"&amp;$C106&amp;"|"&amp;$B106,EnergyCons!$A$4:$A$5000,0))</f>
        <v/>
      </c>
    </row>
    <row r="107">
      <c r="A107" s="14">
        <f>$B107&amp;"|"&amp;$C107</f>
        <v/>
      </c>
      <c r="B107" s="22" t="inlineStr">
        <is>
          <t>oop</t>
        </is>
      </c>
      <c r="C107" s="22" t="inlineStr">
        <is>
          <t>omn</t>
        </is>
      </c>
      <c r="D107" s="14">
        <f>INDEX(Mapping!$D$5:$D$20,MATCH($C107,Mapping!$A$5:$A$20,0))</f>
        <v/>
      </c>
      <c r="E107" s="14">
        <f>INDEX(Mapping!$C$30:$C$37,MATCH($B107,Mapping!$A$30:$A$37,0))</f>
        <v/>
      </c>
      <c r="F107" s="14">
        <f>INDEX(Mapping!$D$30:$D$37,MATCH($B107,Mapping!$A$30:$A$37,0))</f>
        <v/>
      </c>
      <c r="G107" s="14">
        <f>$B107&amp;"."&amp;IF(INDEX(Mapping!$E$30:$E$37,MATCH($B107,Mapping!$A$30:$A$37,0))="sub",INDEX(Mapping!$F$5:$F$20,MATCH($C107,Mapping!$A$5:$A$20,0)),"all")</f>
        <v/>
      </c>
      <c r="H107" s="14">
        <f>INDEX(Mapping!$E$5:$E$20,MATCH($C107,Mapping!$A$5:$A$20,0))</f>
        <v/>
      </c>
      <c r="I107" s="14">
        <f>INDEX(Mapping!$G$30:$G$37,MATCH($B107,Mapping!$A$30:$A$37,0))</f>
        <v/>
      </c>
      <c r="J107" s="14">
        <f>INDEX(Mapping!$H$30:$H$37,MATCH($B107,Mapping!$A$30:$A$37,0))</f>
        <v/>
      </c>
      <c r="K107" s="14">
        <f>INDEX(Mapping!$H$5:$H$20,MATCH($C107,Mapping!$A$5:$A$20,0))</f>
        <v/>
      </c>
      <c r="L107" s="14">
        <f>INDEX(Mapping!$E$45:$E$58,MATCH($G107,Mapping!$A$45:$A$58,0))</f>
        <v/>
      </c>
      <c r="M107" s="14">
        <f>INDEX(Mapping!$D$62:$D$65,MATCH(INDEX(Mapping!$G$5:$G$20,MATCH($C107,Mapping!$A$5:$A$20,0)),Mapping!$A$62:$A$65,0))</f>
        <v/>
      </c>
      <c r="N107" s="24">
        <f>INDEX(Elasticities!$F$4:$I$200,MATCH("inc|"&amp;$E107&amp;"|"&amp;$D107,Elasticities!$A$4:$A$200,0),MATCH(Settings!$C$6,Elasticities!$F$3:$I$3,0))</f>
        <v/>
      </c>
      <c r="O107" s="24">
        <f>INDEX(Elasticities!$F$4:$I$200,MATCH("usg|"&amp;$E107&amp;"|"&amp;$D107,Elasticities!$A$4:$A$200,0),MATCH(Settings!$C$6,Elasticities!$F$3:$I$3,0))</f>
        <v/>
      </c>
      <c r="P107" s="24">
        <f>INDEX(Elasticities!$F$4:$I$200,MATCH("eff|"&amp;$E107&amp;"|"&amp;$D107,Elasticities!$A$4:$A$200,0),MATCH(Settings!$C$6,Elasticities!$F$3:$I$3,0))</f>
        <v/>
      </c>
      <c r="Q107" s="13">
        <f>INDEX(Elasticities!$F$4:$I$200,MATCH("aei|"&amp;$F107&amp;"|"&amp;$D107,Elasticities!$A$4:$A$200,0),MATCH(Settings!$C$6,Elasticities!$F$3:$I$3,0))</f>
        <v/>
      </c>
      <c r="R107" s="14">
        <f>INDEX(Inputs_prices!$E$5:$E$16,MATCH($G107,Inputs_prices!$A$5:$A$16,0))</f>
        <v/>
      </c>
      <c r="S107" s="13">
        <f>INDEX(Inputs_prices!$Q$5:$Q$16,MATCH($G107,Inputs_prices!$A$5:$A$16,0))</f>
        <v/>
      </c>
      <c r="T107" s="16">
        <f>INDEX(EF_GHG!$E$4:$E$1000,MATCH(Settings!$C$4&amp;"|"&amp;$B107&amp;"|"&amp;$H107,EF_GHG!$A$4:$A$1000,0))</f>
        <v/>
      </c>
      <c r="U107" s="45">
        <f>INDEX(EnergyCons!$F$4:$F$5000,MATCH(Settings!$C$4&amp;"|"&amp;Settings!$C$7&amp;"|"&amp;$C107&amp;"|"&amp;$B107,EnergyCons!$A$4:$A$5000,0))</f>
        <v/>
      </c>
    </row>
    <row r="108">
      <c r="A108" s="14">
        <f>$B108&amp;"|"&amp;$C108</f>
        <v/>
      </c>
      <c r="B108" s="22" t="inlineStr">
        <is>
          <t>bio</t>
        </is>
      </c>
      <c r="C108" s="22" t="inlineStr">
        <is>
          <t>omn</t>
        </is>
      </c>
      <c r="D108" s="14">
        <f>INDEX(Mapping!$D$5:$D$20,MATCH($C108,Mapping!$A$5:$A$20,0))</f>
        <v/>
      </c>
      <c r="E108" s="14">
        <f>INDEX(Mapping!$C$30:$C$37,MATCH($B108,Mapping!$A$30:$A$37,0))</f>
        <v/>
      </c>
      <c r="F108" s="14">
        <f>INDEX(Mapping!$D$30:$D$37,MATCH($B108,Mapping!$A$30:$A$37,0))</f>
        <v/>
      </c>
      <c r="G108" s="14">
        <f>$B108&amp;"."&amp;IF(INDEX(Mapping!$E$30:$E$37,MATCH($B108,Mapping!$A$30:$A$37,0))="sub",INDEX(Mapping!$F$5:$F$20,MATCH($C108,Mapping!$A$5:$A$20,0)),"all")</f>
        <v/>
      </c>
      <c r="H108" s="14">
        <f>INDEX(Mapping!$E$5:$E$20,MATCH($C108,Mapping!$A$5:$A$20,0))</f>
        <v/>
      </c>
      <c r="I108" s="14">
        <f>INDEX(Mapping!$G$30:$G$37,MATCH($B108,Mapping!$A$30:$A$37,0))</f>
        <v/>
      </c>
      <c r="J108" s="14">
        <f>INDEX(Mapping!$H$30:$H$37,MATCH($B108,Mapping!$A$30:$A$37,0))</f>
        <v/>
      </c>
      <c r="K108" s="14">
        <f>INDEX(Mapping!$H$5:$H$20,MATCH($C108,Mapping!$A$5:$A$20,0))</f>
        <v/>
      </c>
      <c r="L108" s="14">
        <f>INDEX(Mapping!$E$45:$E$58,MATCH($G108,Mapping!$A$45:$A$58,0))</f>
        <v/>
      </c>
      <c r="M108" s="14">
        <f>INDEX(Mapping!$D$62:$D$65,MATCH(INDEX(Mapping!$G$5:$G$20,MATCH($C108,Mapping!$A$5:$A$20,0)),Mapping!$A$62:$A$65,0))</f>
        <v/>
      </c>
      <c r="N108" s="24">
        <f>INDEX(Elasticities!$F$4:$I$200,MATCH("inc|"&amp;$E108&amp;"|"&amp;$D108,Elasticities!$A$4:$A$200,0),MATCH(Settings!$C$6,Elasticities!$F$3:$I$3,0))</f>
        <v/>
      </c>
      <c r="O108" s="24">
        <f>INDEX(Elasticities!$F$4:$I$200,MATCH("usg|"&amp;$E108&amp;"|"&amp;$D108,Elasticities!$A$4:$A$200,0),MATCH(Settings!$C$6,Elasticities!$F$3:$I$3,0))</f>
        <v/>
      </c>
      <c r="P108" s="24">
        <f>INDEX(Elasticities!$F$4:$I$200,MATCH("eff|"&amp;$E108&amp;"|"&amp;$D108,Elasticities!$A$4:$A$200,0),MATCH(Settings!$C$6,Elasticities!$F$3:$I$3,0))</f>
        <v/>
      </c>
      <c r="Q108" s="13">
        <f>INDEX(Elasticities!$F$4:$I$200,MATCH("aei|"&amp;$F108&amp;"|"&amp;$D108,Elasticities!$A$4:$A$200,0),MATCH(Settings!$C$6,Elasticities!$F$3:$I$3,0))</f>
        <v/>
      </c>
      <c r="R108" s="14">
        <f>INDEX(Inputs_prices!$E$5:$E$16,MATCH($G108,Inputs_prices!$A$5:$A$16,0))</f>
        <v/>
      </c>
      <c r="S108" s="13">
        <f>INDEX(Inputs_prices!$Q$5:$Q$16,MATCH($G108,Inputs_prices!$A$5:$A$16,0))</f>
        <v/>
      </c>
      <c r="T108" s="16">
        <f>INDEX(EF_GHG!$E$4:$E$1000,MATCH(Settings!$C$4&amp;"|"&amp;$B108&amp;"|"&amp;$H108,EF_GHG!$A$4:$A$1000,0))</f>
        <v/>
      </c>
      <c r="U108" s="45">
        <f>INDEX(EnergyCons!$F$4:$F$5000,MATCH(Settings!$C$4&amp;"|"&amp;Settings!$C$7&amp;"|"&amp;$C108&amp;"|"&amp;$B108,EnergyCons!$A$4:$A$5000,0))</f>
        <v/>
      </c>
    </row>
    <row r="109">
      <c r="A109" s="14">
        <f>$B109&amp;"|"&amp;$C109</f>
        <v/>
      </c>
      <c r="B109" s="22" t="inlineStr">
        <is>
          <t>coa</t>
        </is>
      </c>
      <c r="C109" s="22" t="inlineStr">
        <is>
          <t>cst</t>
        </is>
      </c>
      <c r="D109" s="14">
        <f>INDEX(Mapping!$D$5:$D$20,MATCH($C109,Mapping!$A$5:$A$20,0))</f>
        <v/>
      </c>
      <c r="E109" s="14">
        <f>INDEX(Mapping!$C$30:$C$37,MATCH($B109,Mapping!$A$30:$A$37,0))</f>
        <v/>
      </c>
      <c r="F109" s="14">
        <f>INDEX(Mapping!$D$30:$D$37,MATCH($B109,Mapping!$A$30:$A$37,0))</f>
        <v/>
      </c>
      <c r="G109" s="14">
        <f>$B109&amp;"."&amp;IF(INDEX(Mapping!$E$30:$E$37,MATCH($B109,Mapping!$A$30:$A$37,0))="sub",INDEX(Mapping!$F$5:$F$20,MATCH($C109,Mapping!$A$5:$A$20,0)),"all")</f>
        <v/>
      </c>
      <c r="H109" s="14">
        <f>INDEX(Mapping!$E$5:$E$20,MATCH($C109,Mapping!$A$5:$A$20,0))</f>
        <v/>
      </c>
      <c r="I109" s="14">
        <f>INDEX(Mapping!$G$30:$G$37,MATCH($B109,Mapping!$A$30:$A$37,0))</f>
        <v/>
      </c>
      <c r="J109" s="14">
        <f>INDEX(Mapping!$H$30:$H$37,MATCH($B109,Mapping!$A$30:$A$37,0))</f>
        <v/>
      </c>
      <c r="K109" s="14">
        <f>INDEX(Mapping!$H$5:$H$20,MATCH($C109,Mapping!$A$5:$A$20,0))</f>
        <v/>
      </c>
      <c r="L109" s="14">
        <f>INDEX(Mapping!$E$45:$E$58,MATCH($G109,Mapping!$A$45:$A$58,0))</f>
        <v/>
      </c>
      <c r="M109" s="14">
        <f>INDEX(Mapping!$D$62:$D$65,MATCH(INDEX(Mapping!$G$5:$G$20,MATCH($C109,Mapping!$A$5:$A$20,0)),Mapping!$A$62:$A$65,0))</f>
        <v/>
      </c>
      <c r="N109" s="24">
        <f>INDEX(Elasticities!$F$4:$I$200,MATCH("inc|"&amp;$E109&amp;"|"&amp;$D109,Elasticities!$A$4:$A$200,0),MATCH(Settings!$C$6,Elasticities!$F$3:$I$3,0))</f>
        <v/>
      </c>
      <c r="O109" s="24">
        <f>INDEX(Elasticities!$F$4:$I$200,MATCH("usg|"&amp;$E109&amp;"|"&amp;$D109,Elasticities!$A$4:$A$200,0),MATCH(Settings!$C$6,Elasticities!$F$3:$I$3,0))</f>
        <v/>
      </c>
      <c r="P109" s="24">
        <f>INDEX(Elasticities!$F$4:$I$200,MATCH("eff|"&amp;$E109&amp;"|"&amp;$D109,Elasticities!$A$4:$A$200,0),MATCH(Settings!$C$6,Elasticities!$F$3:$I$3,0))</f>
        <v/>
      </c>
      <c r="Q109" s="13">
        <f>INDEX(Elasticities!$F$4:$I$200,MATCH("aei|"&amp;$F109&amp;"|"&amp;$D109,Elasticities!$A$4:$A$200,0),MATCH(Settings!$C$6,Elasticities!$F$3:$I$3,0))</f>
        <v/>
      </c>
      <c r="R109" s="14">
        <f>INDEX(Inputs_prices!$E$5:$E$16,MATCH($G109,Inputs_prices!$A$5:$A$16,0))</f>
        <v/>
      </c>
      <c r="S109" s="13">
        <f>INDEX(Inputs_prices!$Q$5:$Q$16,MATCH($G109,Inputs_prices!$A$5:$A$16,0))</f>
        <v/>
      </c>
      <c r="T109" s="16">
        <f>INDEX(EF_GHG!$E$4:$E$1000,MATCH(Settings!$C$4&amp;"|"&amp;$B109&amp;"|"&amp;$H109,EF_GHG!$A$4:$A$1000,0))</f>
        <v/>
      </c>
      <c r="U109" s="45">
        <f>INDEX(EnergyCons!$F$4:$F$5000,MATCH(Settings!$C$4&amp;"|"&amp;Settings!$C$7&amp;"|"&amp;$C109&amp;"|"&amp;$B109,EnergyCons!$A$4:$A$5000,0))</f>
        <v/>
      </c>
    </row>
    <row r="110">
      <c r="A110" s="14">
        <f>$B110&amp;"|"&amp;$C110</f>
        <v/>
      </c>
      <c r="B110" s="22" t="inlineStr">
        <is>
          <t>nga</t>
        </is>
      </c>
      <c r="C110" s="22" t="inlineStr">
        <is>
          <t>cst</t>
        </is>
      </c>
      <c r="D110" s="14">
        <f>INDEX(Mapping!$D$5:$D$20,MATCH($C110,Mapping!$A$5:$A$20,0))</f>
        <v/>
      </c>
      <c r="E110" s="14">
        <f>INDEX(Mapping!$C$30:$C$37,MATCH($B110,Mapping!$A$30:$A$37,0))</f>
        <v/>
      </c>
      <c r="F110" s="14">
        <f>INDEX(Mapping!$D$30:$D$37,MATCH($B110,Mapping!$A$30:$A$37,0))</f>
        <v/>
      </c>
      <c r="G110" s="14">
        <f>$B110&amp;"."&amp;IF(INDEX(Mapping!$E$30:$E$37,MATCH($B110,Mapping!$A$30:$A$37,0))="sub",INDEX(Mapping!$F$5:$F$20,MATCH($C110,Mapping!$A$5:$A$20,0)),"all")</f>
        <v/>
      </c>
      <c r="H110" s="14">
        <f>INDEX(Mapping!$E$5:$E$20,MATCH($C110,Mapping!$A$5:$A$20,0))</f>
        <v/>
      </c>
      <c r="I110" s="14">
        <f>INDEX(Mapping!$G$30:$G$37,MATCH($B110,Mapping!$A$30:$A$37,0))</f>
        <v/>
      </c>
      <c r="J110" s="14">
        <f>INDEX(Mapping!$H$30:$H$37,MATCH($B110,Mapping!$A$30:$A$37,0))</f>
        <v/>
      </c>
      <c r="K110" s="14">
        <f>INDEX(Mapping!$H$5:$H$20,MATCH($C110,Mapping!$A$5:$A$20,0))</f>
        <v/>
      </c>
      <c r="L110" s="14">
        <f>INDEX(Mapping!$E$45:$E$58,MATCH($G110,Mapping!$A$45:$A$58,0))</f>
        <v/>
      </c>
      <c r="M110" s="14">
        <f>INDEX(Mapping!$D$62:$D$65,MATCH(INDEX(Mapping!$G$5:$G$20,MATCH($C110,Mapping!$A$5:$A$20,0)),Mapping!$A$62:$A$65,0))</f>
        <v/>
      </c>
      <c r="N110" s="24">
        <f>INDEX(Elasticities!$F$4:$I$200,MATCH("inc|"&amp;$E110&amp;"|"&amp;$D110,Elasticities!$A$4:$A$200,0),MATCH(Settings!$C$6,Elasticities!$F$3:$I$3,0))</f>
        <v/>
      </c>
      <c r="O110" s="24">
        <f>INDEX(Elasticities!$F$4:$I$200,MATCH("usg|"&amp;$E110&amp;"|"&amp;$D110,Elasticities!$A$4:$A$200,0),MATCH(Settings!$C$6,Elasticities!$F$3:$I$3,0))</f>
        <v/>
      </c>
      <c r="P110" s="24">
        <f>INDEX(Elasticities!$F$4:$I$200,MATCH("eff|"&amp;$E110&amp;"|"&amp;$D110,Elasticities!$A$4:$A$200,0),MATCH(Settings!$C$6,Elasticities!$F$3:$I$3,0))</f>
        <v/>
      </c>
      <c r="Q110" s="13">
        <f>INDEX(Elasticities!$F$4:$I$200,MATCH("aei|"&amp;$F110&amp;"|"&amp;$D110,Elasticities!$A$4:$A$200,0),MATCH(Settings!$C$6,Elasticities!$F$3:$I$3,0))</f>
        <v/>
      </c>
      <c r="R110" s="14">
        <f>INDEX(Inputs_prices!$E$5:$E$16,MATCH($G110,Inputs_prices!$A$5:$A$16,0))</f>
        <v/>
      </c>
      <c r="S110" s="13">
        <f>INDEX(Inputs_prices!$Q$5:$Q$16,MATCH($G110,Inputs_prices!$A$5:$A$16,0))</f>
        <v/>
      </c>
      <c r="T110" s="16">
        <f>INDEX(EF_GHG!$E$4:$E$1000,MATCH(Settings!$C$4&amp;"|"&amp;$B110&amp;"|"&amp;$H110,EF_GHG!$A$4:$A$1000,0))</f>
        <v/>
      </c>
      <c r="U110" s="45">
        <f>INDEX(EnergyCons!$F$4:$F$5000,MATCH(Settings!$C$4&amp;"|"&amp;Settings!$C$7&amp;"|"&amp;$C110&amp;"|"&amp;$B110,EnergyCons!$A$4:$A$5000,0))</f>
        <v/>
      </c>
    </row>
    <row r="111">
      <c r="A111" s="14">
        <f>$B111&amp;"|"&amp;$C111</f>
        <v/>
      </c>
      <c r="B111" s="22" t="inlineStr">
        <is>
          <t>gso</t>
        </is>
      </c>
      <c r="C111" s="22" t="inlineStr">
        <is>
          <t>cst</t>
        </is>
      </c>
      <c r="D111" s="14">
        <f>INDEX(Mapping!$D$5:$D$20,MATCH($C111,Mapping!$A$5:$A$20,0))</f>
        <v/>
      </c>
      <c r="E111" s="14">
        <f>INDEX(Mapping!$C$30:$C$37,MATCH($B111,Mapping!$A$30:$A$37,0))</f>
        <v/>
      </c>
      <c r="F111" s="14">
        <f>INDEX(Mapping!$D$30:$D$37,MATCH($B111,Mapping!$A$30:$A$37,0))</f>
        <v/>
      </c>
      <c r="G111" s="14">
        <f>$B111&amp;"."&amp;IF(INDEX(Mapping!$E$30:$E$37,MATCH($B111,Mapping!$A$30:$A$37,0))="sub",INDEX(Mapping!$F$5:$F$20,MATCH($C111,Mapping!$A$5:$A$20,0)),"all")</f>
        <v/>
      </c>
      <c r="H111" s="14">
        <f>INDEX(Mapping!$E$5:$E$20,MATCH($C111,Mapping!$A$5:$A$20,0))</f>
        <v/>
      </c>
      <c r="I111" s="14">
        <f>INDEX(Mapping!$G$30:$G$37,MATCH($B111,Mapping!$A$30:$A$37,0))</f>
        <v/>
      </c>
      <c r="J111" s="14">
        <f>INDEX(Mapping!$H$30:$H$37,MATCH($B111,Mapping!$A$30:$A$37,0))</f>
        <v/>
      </c>
      <c r="K111" s="14">
        <f>INDEX(Mapping!$H$5:$H$20,MATCH($C111,Mapping!$A$5:$A$20,0))</f>
        <v/>
      </c>
      <c r="L111" s="14">
        <f>INDEX(Mapping!$E$45:$E$58,MATCH($G111,Mapping!$A$45:$A$58,0))</f>
        <v/>
      </c>
      <c r="M111" s="14">
        <f>INDEX(Mapping!$D$62:$D$65,MATCH(INDEX(Mapping!$G$5:$G$20,MATCH($C111,Mapping!$A$5:$A$20,0)),Mapping!$A$62:$A$65,0))</f>
        <v/>
      </c>
      <c r="N111" s="24">
        <f>INDEX(Elasticities!$F$4:$I$200,MATCH("inc|"&amp;$E111&amp;"|"&amp;$D111,Elasticities!$A$4:$A$200,0),MATCH(Settings!$C$6,Elasticities!$F$3:$I$3,0))</f>
        <v/>
      </c>
      <c r="O111" s="24">
        <f>INDEX(Elasticities!$F$4:$I$200,MATCH("usg|"&amp;$E111&amp;"|"&amp;$D111,Elasticities!$A$4:$A$200,0),MATCH(Settings!$C$6,Elasticities!$F$3:$I$3,0))</f>
        <v/>
      </c>
      <c r="P111" s="24">
        <f>INDEX(Elasticities!$F$4:$I$200,MATCH("eff|"&amp;$E111&amp;"|"&amp;$D111,Elasticities!$A$4:$A$200,0),MATCH(Settings!$C$6,Elasticities!$F$3:$I$3,0))</f>
        <v/>
      </c>
      <c r="Q111" s="13">
        <f>INDEX(Elasticities!$F$4:$I$200,MATCH("aei|"&amp;$F111&amp;"|"&amp;$D111,Elasticities!$A$4:$A$200,0),MATCH(Settings!$C$6,Elasticities!$F$3:$I$3,0))</f>
        <v/>
      </c>
      <c r="R111" s="14">
        <f>INDEX(Inputs_prices!$E$5:$E$16,MATCH($G111,Inputs_prices!$A$5:$A$16,0))</f>
        <v/>
      </c>
      <c r="S111" s="13">
        <f>INDEX(Inputs_prices!$Q$5:$Q$16,MATCH($G111,Inputs_prices!$A$5:$A$16,0))</f>
        <v/>
      </c>
      <c r="T111" s="16">
        <f>INDEX(EF_GHG!$E$4:$E$1000,MATCH(Settings!$C$4&amp;"|"&amp;$B111&amp;"|"&amp;$H111,EF_GHG!$A$4:$A$1000,0))</f>
        <v/>
      </c>
      <c r="U111" s="45">
        <f>INDEX(EnergyCons!$F$4:$F$5000,MATCH(Settings!$C$4&amp;"|"&amp;Settings!$C$7&amp;"|"&amp;$C111&amp;"|"&amp;$B111,EnergyCons!$A$4:$A$5000,0))</f>
        <v/>
      </c>
    </row>
    <row r="112">
      <c r="A112" s="14">
        <f>$B112&amp;"|"&amp;$C112</f>
        <v/>
      </c>
      <c r="B112" s="22" t="inlineStr">
        <is>
          <t>die</t>
        </is>
      </c>
      <c r="C112" s="22" t="inlineStr">
        <is>
          <t>cst</t>
        </is>
      </c>
      <c r="D112" s="14">
        <f>INDEX(Mapping!$D$5:$D$20,MATCH($C112,Mapping!$A$5:$A$20,0))</f>
        <v/>
      </c>
      <c r="E112" s="14">
        <f>INDEX(Mapping!$C$30:$C$37,MATCH($B112,Mapping!$A$30:$A$37,0))</f>
        <v/>
      </c>
      <c r="F112" s="14">
        <f>INDEX(Mapping!$D$30:$D$37,MATCH($B112,Mapping!$A$30:$A$37,0))</f>
        <v/>
      </c>
      <c r="G112" s="14">
        <f>$B112&amp;"."&amp;IF(INDEX(Mapping!$E$30:$E$37,MATCH($B112,Mapping!$A$30:$A$37,0))="sub",INDEX(Mapping!$F$5:$F$20,MATCH($C112,Mapping!$A$5:$A$20,0)),"all")</f>
        <v/>
      </c>
      <c r="H112" s="14">
        <f>INDEX(Mapping!$E$5:$E$20,MATCH($C112,Mapping!$A$5:$A$20,0))</f>
        <v/>
      </c>
      <c r="I112" s="14">
        <f>INDEX(Mapping!$G$30:$G$37,MATCH($B112,Mapping!$A$30:$A$37,0))</f>
        <v/>
      </c>
      <c r="J112" s="14">
        <f>INDEX(Mapping!$H$30:$H$37,MATCH($B112,Mapping!$A$30:$A$37,0))</f>
        <v/>
      </c>
      <c r="K112" s="14">
        <f>INDEX(Mapping!$H$5:$H$20,MATCH($C112,Mapping!$A$5:$A$20,0))</f>
        <v/>
      </c>
      <c r="L112" s="14">
        <f>INDEX(Mapping!$E$45:$E$58,MATCH($G112,Mapping!$A$45:$A$58,0))</f>
        <v/>
      </c>
      <c r="M112" s="14">
        <f>INDEX(Mapping!$D$62:$D$65,MATCH(INDEX(Mapping!$G$5:$G$20,MATCH($C112,Mapping!$A$5:$A$20,0)),Mapping!$A$62:$A$65,0))</f>
        <v/>
      </c>
      <c r="N112" s="24">
        <f>INDEX(Elasticities!$F$4:$I$200,MATCH("inc|"&amp;$E112&amp;"|"&amp;$D112,Elasticities!$A$4:$A$200,0),MATCH(Settings!$C$6,Elasticities!$F$3:$I$3,0))</f>
        <v/>
      </c>
      <c r="O112" s="24">
        <f>INDEX(Elasticities!$F$4:$I$200,MATCH("usg|"&amp;$E112&amp;"|"&amp;$D112,Elasticities!$A$4:$A$200,0),MATCH(Settings!$C$6,Elasticities!$F$3:$I$3,0))</f>
        <v/>
      </c>
      <c r="P112" s="24">
        <f>INDEX(Elasticities!$F$4:$I$200,MATCH("eff|"&amp;$E112&amp;"|"&amp;$D112,Elasticities!$A$4:$A$200,0),MATCH(Settings!$C$6,Elasticities!$F$3:$I$3,0))</f>
        <v/>
      </c>
      <c r="Q112" s="13">
        <f>INDEX(Elasticities!$F$4:$I$200,MATCH("aei|"&amp;$F112&amp;"|"&amp;$D112,Elasticities!$A$4:$A$200,0),MATCH(Settings!$C$6,Elasticities!$F$3:$I$3,0))</f>
        <v/>
      </c>
      <c r="R112" s="14">
        <f>INDEX(Inputs_prices!$E$5:$E$16,MATCH($G112,Inputs_prices!$A$5:$A$16,0))</f>
        <v/>
      </c>
      <c r="S112" s="13">
        <f>INDEX(Inputs_prices!$Q$5:$Q$16,MATCH($G112,Inputs_prices!$A$5:$A$16,0))</f>
        <v/>
      </c>
      <c r="T112" s="16">
        <f>INDEX(EF_GHG!$E$4:$E$1000,MATCH(Settings!$C$4&amp;"|"&amp;$B112&amp;"|"&amp;$H112,EF_GHG!$A$4:$A$1000,0))</f>
        <v/>
      </c>
      <c r="U112" s="45">
        <f>INDEX(EnergyCons!$F$4:$F$5000,MATCH(Settings!$C$4&amp;"|"&amp;Settings!$C$7&amp;"|"&amp;$C112&amp;"|"&amp;$B112,EnergyCons!$A$4:$A$5000,0))</f>
        <v/>
      </c>
    </row>
    <row r="113">
      <c r="A113" s="14">
        <f>$B113&amp;"|"&amp;$C113</f>
        <v/>
      </c>
      <c r="B113" s="22" t="inlineStr">
        <is>
          <t>lpg</t>
        </is>
      </c>
      <c r="C113" s="22" t="inlineStr">
        <is>
          <t>cst</t>
        </is>
      </c>
      <c r="D113" s="14">
        <f>INDEX(Mapping!$D$5:$D$20,MATCH($C113,Mapping!$A$5:$A$20,0))</f>
        <v/>
      </c>
      <c r="E113" s="14">
        <f>INDEX(Mapping!$C$30:$C$37,MATCH($B113,Mapping!$A$30:$A$37,0))</f>
        <v/>
      </c>
      <c r="F113" s="14">
        <f>INDEX(Mapping!$D$30:$D$37,MATCH($B113,Mapping!$A$30:$A$37,0))</f>
        <v/>
      </c>
      <c r="G113" s="14">
        <f>$B113&amp;"."&amp;IF(INDEX(Mapping!$E$30:$E$37,MATCH($B113,Mapping!$A$30:$A$37,0))="sub",INDEX(Mapping!$F$5:$F$20,MATCH($C113,Mapping!$A$5:$A$20,0)),"all")</f>
        <v/>
      </c>
      <c r="H113" s="14">
        <f>INDEX(Mapping!$E$5:$E$20,MATCH($C113,Mapping!$A$5:$A$20,0))</f>
        <v/>
      </c>
      <c r="I113" s="14">
        <f>INDEX(Mapping!$G$30:$G$37,MATCH($B113,Mapping!$A$30:$A$37,0))</f>
        <v/>
      </c>
      <c r="J113" s="14">
        <f>INDEX(Mapping!$H$30:$H$37,MATCH($B113,Mapping!$A$30:$A$37,0))</f>
        <v/>
      </c>
      <c r="K113" s="14">
        <f>INDEX(Mapping!$H$5:$H$20,MATCH($C113,Mapping!$A$5:$A$20,0))</f>
        <v/>
      </c>
      <c r="L113" s="14">
        <f>INDEX(Mapping!$E$45:$E$58,MATCH($G113,Mapping!$A$45:$A$58,0))</f>
        <v/>
      </c>
      <c r="M113" s="14">
        <f>INDEX(Mapping!$D$62:$D$65,MATCH(INDEX(Mapping!$G$5:$G$20,MATCH($C113,Mapping!$A$5:$A$20,0)),Mapping!$A$62:$A$65,0))</f>
        <v/>
      </c>
      <c r="N113" s="24">
        <f>INDEX(Elasticities!$F$4:$I$200,MATCH("inc|"&amp;$E113&amp;"|"&amp;$D113,Elasticities!$A$4:$A$200,0),MATCH(Settings!$C$6,Elasticities!$F$3:$I$3,0))</f>
        <v/>
      </c>
      <c r="O113" s="24">
        <f>INDEX(Elasticities!$F$4:$I$200,MATCH("usg|"&amp;$E113&amp;"|"&amp;$D113,Elasticities!$A$4:$A$200,0),MATCH(Settings!$C$6,Elasticities!$F$3:$I$3,0))</f>
        <v/>
      </c>
      <c r="P113" s="24">
        <f>INDEX(Elasticities!$F$4:$I$200,MATCH("eff|"&amp;$E113&amp;"|"&amp;$D113,Elasticities!$A$4:$A$200,0),MATCH(Settings!$C$6,Elasticities!$F$3:$I$3,0))</f>
        <v/>
      </c>
      <c r="Q113" s="13">
        <f>INDEX(Elasticities!$F$4:$I$200,MATCH("aei|"&amp;$F113&amp;"|"&amp;$D113,Elasticities!$A$4:$A$200,0),MATCH(Settings!$C$6,Elasticities!$F$3:$I$3,0))</f>
        <v/>
      </c>
      <c r="R113" s="14">
        <f>INDEX(Inputs_prices!$E$5:$E$16,MATCH($G113,Inputs_prices!$A$5:$A$16,0))</f>
        <v/>
      </c>
      <c r="S113" s="13">
        <f>INDEX(Inputs_prices!$Q$5:$Q$16,MATCH($G113,Inputs_prices!$A$5:$A$16,0))</f>
        <v/>
      </c>
      <c r="T113" s="16">
        <f>INDEX(EF_GHG!$E$4:$E$1000,MATCH(Settings!$C$4&amp;"|"&amp;$B113&amp;"|"&amp;$H113,EF_GHG!$A$4:$A$1000,0))</f>
        <v/>
      </c>
      <c r="U113" s="45">
        <f>INDEX(EnergyCons!$F$4:$F$5000,MATCH(Settings!$C$4&amp;"|"&amp;Settings!$C$7&amp;"|"&amp;$C113&amp;"|"&amp;$B113,EnergyCons!$A$4:$A$5000,0))</f>
        <v/>
      </c>
    </row>
    <row r="114">
      <c r="A114" s="14">
        <f>$B114&amp;"|"&amp;$C114</f>
        <v/>
      </c>
      <c r="B114" s="22" t="inlineStr">
        <is>
          <t>ker</t>
        </is>
      </c>
      <c r="C114" s="22" t="inlineStr">
        <is>
          <t>cst</t>
        </is>
      </c>
      <c r="D114" s="14">
        <f>INDEX(Mapping!$D$5:$D$20,MATCH($C114,Mapping!$A$5:$A$20,0))</f>
        <v/>
      </c>
      <c r="E114" s="14">
        <f>INDEX(Mapping!$C$30:$C$37,MATCH($B114,Mapping!$A$30:$A$37,0))</f>
        <v/>
      </c>
      <c r="F114" s="14">
        <f>INDEX(Mapping!$D$30:$D$37,MATCH($B114,Mapping!$A$30:$A$37,0))</f>
        <v/>
      </c>
      <c r="G114" s="14">
        <f>$B114&amp;"."&amp;IF(INDEX(Mapping!$E$30:$E$37,MATCH($B114,Mapping!$A$30:$A$37,0))="sub",INDEX(Mapping!$F$5:$F$20,MATCH($C114,Mapping!$A$5:$A$20,0)),"all")</f>
        <v/>
      </c>
      <c r="H114" s="14">
        <f>INDEX(Mapping!$E$5:$E$20,MATCH($C114,Mapping!$A$5:$A$20,0))</f>
        <v/>
      </c>
      <c r="I114" s="14">
        <f>INDEX(Mapping!$G$30:$G$37,MATCH($B114,Mapping!$A$30:$A$37,0))</f>
        <v/>
      </c>
      <c r="J114" s="14">
        <f>INDEX(Mapping!$H$30:$H$37,MATCH($B114,Mapping!$A$30:$A$37,0))</f>
        <v/>
      </c>
      <c r="K114" s="14">
        <f>INDEX(Mapping!$H$5:$H$20,MATCH($C114,Mapping!$A$5:$A$20,0))</f>
        <v/>
      </c>
      <c r="L114" s="14">
        <f>INDEX(Mapping!$E$45:$E$58,MATCH($G114,Mapping!$A$45:$A$58,0))</f>
        <v/>
      </c>
      <c r="M114" s="14">
        <f>INDEX(Mapping!$D$62:$D$65,MATCH(INDEX(Mapping!$G$5:$G$20,MATCH($C114,Mapping!$A$5:$A$20,0)),Mapping!$A$62:$A$65,0))</f>
        <v/>
      </c>
      <c r="N114" s="24">
        <f>INDEX(Elasticities!$F$4:$I$200,MATCH("inc|"&amp;$E114&amp;"|"&amp;$D114,Elasticities!$A$4:$A$200,0),MATCH(Settings!$C$6,Elasticities!$F$3:$I$3,0))</f>
        <v/>
      </c>
      <c r="O114" s="24">
        <f>INDEX(Elasticities!$F$4:$I$200,MATCH("usg|"&amp;$E114&amp;"|"&amp;$D114,Elasticities!$A$4:$A$200,0),MATCH(Settings!$C$6,Elasticities!$F$3:$I$3,0))</f>
        <v/>
      </c>
      <c r="P114" s="24">
        <f>INDEX(Elasticities!$F$4:$I$200,MATCH("eff|"&amp;$E114&amp;"|"&amp;$D114,Elasticities!$A$4:$A$200,0),MATCH(Settings!$C$6,Elasticities!$F$3:$I$3,0))</f>
        <v/>
      </c>
      <c r="Q114" s="13">
        <f>INDEX(Elasticities!$F$4:$I$200,MATCH("aei|"&amp;$F114&amp;"|"&amp;$D114,Elasticities!$A$4:$A$200,0),MATCH(Settings!$C$6,Elasticities!$F$3:$I$3,0))</f>
        <v/>
      </c>
      <c r="R114" s="14">
        <f>INDEX(Inputs_prices!$E$5:$E$16,MATCH($G114,Inputs_prices!$A$5:$A$16,0))</f>
        <v/>
      </c>
      <c r="S114" s="13">
        <f>INDEX(Inputs_prices!$Q$5:$Q$16,MATCH($G114,Inputs_prices!$A$5:$A$16,0))</f>
        <v/>
      </c>
      <c r="T114" s="16">
        <f>INDEX(EF_GHG!$E$4:$E$1000,MATCH(Settings!$C$4&amp;"|"&amp;$B114&amp;"|"&amp;$H114,EF_GHG!$A$4:$A$1000,0))</f>
        <v/>
      </c>
      <c r="U114" s="45">
        <f>INDEX(EnergyCons!$F$4:$F$5000,MATCH(Settings!$C$4&amp;"|"&amp;Settings!$C$7&amp;"|"&amp;$C114&amp;"|"&amp;$B114,EnergyCons!$A$4:$A$5000,0))</f>
        <v/>
      </c>
    </row>
    <row r="115">
      <c r="A115" s="14">
        <f>$B115&amp;"|"&amp;$C115</f>
        <v/>
      </c>
      <c r="B115" s="22" t="inlineStr">
        <is>
          <t>oop</t>
        </is>
      </c>
      <c r="C115" s="22" t="inlineStr">
        <is>
          <t>cst</t>
        </is>
      </c>
      <c r="D115" s="14">
        <f>INDEX(Mapping!$D$5:$D$20,MATCH($C115,Mapping!$A$5:$A$20,0))</f>
        <v/>
      </c>
      <c r="E115" s="14">
        <f>INDEX(Mapping!$C$30:$C$37,MATCH($B115,Mapping!$A$30:$A$37,0))</f>
        <v/>
      </c>
      <c r="F115" s="14">
        <f>INDEX(Mapping!$D$30:$D$37,MATCH($B115,Mapping!$A$30:$A$37,0))</f>
        <v/>
      </c>
      <c r="G115" s="14">
        <f>$B115&amp;"."&amp;IF(INDEX(Mapping!$E$30:$E$37,MATCH($B115,Mapping!$A$30:$A$37,0))="sub",INDEX(Mapping!$F$5:$F$20,MATCH($C115,Mapping!$A$5:$A$20,0)),"all")</f>
        <v/>
      </c>
      <c r="H115" s="14">
        <f>INDEX(Mapping!$E$5:$E$20,MATCH($C115,Mapping!$A$5:$A$20,0))</f>
        <v/>
      </c>
      <c r="I115" s="14">
        <f>INDEX(Mapping!$G$30:$G$37,MATCH($B115,Mapping!$A$30:$A$37,0))</f>
        <v/>
      </c>
      <c r="J115" s="14">
        <f>INDEX(Mapping!$H$30:$H$37,MATCH($B115,Mapping!$A$30:$A$37,0))</f>
        <v/>
      </c>
      <c r="K115" s="14">
        <f>INDEX(Mapping!$H$5:$H$20,MATCH($C115,Mapping!$A$5:$A$20,0))</f>
        <v/>
      </c>
      <c r="L115" s="14">
        <f>INDEX(Mapping!$E$45:$E$58,MATCH($G115,Mapping!$A$45:$A$58,0))</f>
        <v/>
      </c>
      <c r="M115" s="14">
        <f>INDEX(Mapping!$D$62:$D$65,MATCH(INDEX(Mapping!$G$5:$G$20,MATCH($C115,Mapping!$A$5:$A$20,0)),Mapping!$A$62:$A$65,0))</f>
        <v/>
      </c>
      <c r="N115" s="24">
        <f>INDEX(Elasticities!$F$4:$I$200,MATCH("inc|"&amp;$E115&amp;"|"&amp;$D115,Elasticities!$A$4:$A$200,0),MATCH(Settings!$C$6,Elasticities!$F$3:$I$3,0))</f>
        <v/>
      </c>
      <c r="O115" s="24">
        <f>INDEX(Elasticities!$F$4:$I$200,MATCH("usg|"&amp;$E115&amp;"|"&amp;$D115,Elasticities!$A$4:$A$200,0),MATCH(Settings!$C$6,Elasticities!$F$3:$I$3,0))</f>
        <v/>
      </c>
      <c r="P115" s="24">
        <f>INDEX(Elasticities!$F$4:$I$200,MATCH("eff|"&amp;$E115&amp;"|"&amp;$D115,Elasticities!$A$4:$A$200,0),MATCH(Settings!$C$6,Elasticities!$F$3:$I$3,0))</f>
        <v/>
      </c>
      <c r="Q115" s="13">
        <f>INDEX(Elasticities!$F$4:$I$200,MATCH("aei|"&amp;$F115&amp;"|"&amp;$D115,Elasticities!$A$4:$A$200,0),MATCH(Settings!$C$6,Elasticities!$F$3:$I$3,0))</f>
        <v/>
      </c>
      <c r="R115" s="14">
        <f>INDEX(Inputs_prices!$E$5:$E$16,MATCH($G115,Inputs_prices!$A$5:$A$16,0))</f>
        <v/>
      </c>
      <c r="S115" s="13">
        <f>INDEX(Inputs_prices!$Q$5:$Q$16,MATCH($G115,Inputs_prices!$A$5:$A$16,0))</f>
        <v/>
      </c>
      <c r="T115" s="16">
        <f>INDEX(EF_GHG!$E$4:$E$1000,MATCH(Settings!$C$4&amp;"|"&amp;$B115&amp;"|"&amp;$H115,EF_GHG!$A$4:$A$1000,0))</f>
        <v/>
      </c>
      <c r="U115" s="45">
        <f>INDEX(EnergyCons!$F$4:$F$5000,MATCH(Settings!$C$4&amp;"|"&amp;Settings!$C$7&amp;"|"&amp;$C115&amp;"|"&amp;$B115,EnergyCons!$A$4:$A$5000,0))</f>
        <v/>
      </c>
    </row>
    <row r="116">
      <c r="A116" s="14">
        <f>$B116&amp;"|"&amp;$C116</f>
        <v/>
      </c>
      <c r="B116" s="22" t="inlineStr">
        <is>
          <t>bio</t>
        </is>
      </c>
      <c r="C116" s="22" t="inlineStr">
        <is>
          <t>cst</t>
        </is>
      </c>
      <c r="D116" s="14">
        <f>INDEX(Mapping!$D$5:$D$20,MATCH($C116,Mapping!$A$5:$A$20,0))</f>
        <v/>
      </c>
      <c r="E116" s="14">
        <f>INDEX(Mapping!$C$30:$C$37,MATCH($B116,Mapping!$A$30:$A$37,0))</f>
        <v/>
      </c>
      <c r="F116" s="14">
        <f>INDEX(Mapping!$D$30:$D$37,MATCH($B116,Mapping!$A$30:$A$37,0))</f>
        <v/>
      </c>
      <c r="G116" s="14">
        <f>$B116&amp;"."&amp;IF(INDEX(Mapping!$E$30:$E$37,MATCH($B116,Mapping!$A$30:$A$37,0))="sub",INDEX(Mapping!$F$5:$F$20,MATCH($C116,Mapping!$A$5:$A$20,0)),"all")</f>
        <v/>
      </c>
      <c r="H116" s="14">
        <f>INDEX(Mapping!$E$5:$E$20,MATCH($C116,Mapping!$A$5:$A$20,0))</f>
        <v/>
      </c>
      <c r="I116" s="14">
        <f>INDEX(Mapping!$G$30:$G$37,MATCH($B116,Mapping!$A$30:$A$37,0))</f>
        <v/>
      </c>
      <c r="J116" s="14">
        <f>INDEX(Mapping!$H$30:$H$37,MATCH($B116,Mapping!$A$30:$A$37,0))</f>
        <v/>
      </c>
      <c r="K116" s="14">
        <f>INDEX(Mapping!$H$5:$H$20,MATCH($C116,Mapping!$A$5:$A$20,0))</f>
        <v/>
      </c>
      <c r="L116" s="14">
        <f>INDEX(Mapping!$E$45:$E$58,MATCH($G116,Mapping!$A$45:$A$58,0))</f>
        <v/>
      </c>
      <c r="M116" s="14">
        <f>INDEX(Mapping!$D$62:$D$65,MATCH(INDEX(Mapping!$G$5:$G$20,MATCH($C116,Mapping!$A$5:$A$20,0)),Mapping!$A$62:$A$65,0))</f>
        <v/>
      </c>
      <c r="N116" s="24">
        <f>INDEX(Elasticities!$F$4:$I$200,MATCH("inc|"&amp;$E116&amp;"|"&amp;$D116,Elasticities!$A$4:$A$200,0),MATCH(Settings!$C$6,Elasticities!$F$3:$I$3,0))</f>
        <v/>
      </c>
      <c r="O116" s="24">
        <f>INDEX(Elasticities!$F$4:$I$200,MATCH("usg|"&amp;$E116&amp;"|"&amp;$D116,Elasticities!$A$4:$A$200,0),MATCH(Settings!$C$6,Elasticities!$F$3:$I$3,0))</f>
        <v/>
      </c>
      <c r="P116" s="24">
        <f>INDEX(Elasticities!$F$4:$I$200,MATCH("eff|"&amp;$E116&amp;"|"&amp;$D116,Elasticities!$A$4:$A$200,0),MATCH(Settings!$C$6,Elasticities!$F$3:$I$3,0))</f>
        <v/>
      </c>
      <c r="Q116" s="13">
        <f>INDEX(Elasticities!$F$4:$I$200,MATCH("aei|"&amp;$F116&amp;"|"&amp;$D116,Elasticities!$A$4:$A$200,0),MATCH(Settings!$C$6,Elasticities!$F$3:$I$3,0))</f>
        <v/>
      </c>
      <c r="R116" s="14">
        <f>INDEX(Inputs_prices!$E$5:$E$16,MATCH($G116,Inputs_prices!$A$5:$A$16,0))</f>
        <v/>
      </c>
      <c r="S116" s="13">
        <f>INDEX(Inputs_prices!$Q$5:$Q$16,MATCH($G116,Inputs_prices!$A$5:$A$16,0))</f>
        <v/>
      </c>
      <c r="T116" s="16">
        <f>INDEX(EF_GHG!$E$4:$E$1000,MATCH(Settings!$C$4&amp;"|"&amp;$B116&amp;"|"&amp;$H116,EF_GHG!$A$4:$A$1000,0))</f>
        <v/>
      </c>
      <c r="U116" s="45">
        <f>INDEX(EnergyCons!$F$4:$F$5000,MATCH(Settings!$C$4&amp;"|"&amp;Settings!$C$7&amp;"|"&amp;$C116&amp;"|"&amp;$B116,EnergyCons!$A$4:$A$5000,0))</f>
        <v/>
      </c>
    </row>
    <row r="117">
      <c r="A117" s="14">
        <f>$B117&amp;"|"&amp;$C117</f>
        <v/>
      </c>
      <c r="B117" s="22" t="inlineStr">
        <is>
          <t>coa</t>
        </is>
      </c>
      <c r="C117" s="22" t="inlineStr">
        <is>
          <t>ftr</t>
        </is>
      </c>
      <c r="D117" s="14">
        <f>INDEX(Mapping!$D$5:$D$20,MATCH($C117,Mapping!$A$5:$A$20,0))</f>
        <v/>
      </c>
      <c r="E117" s="14">
        <f>INDEX(Mapping!$C$30:$C$37,MATCH($B117,Mapping!$A$30:$A$37,0))</f>
        <v/>
      </c>
      <c r="F117" s="14">
        <f>INDEX(Mapping!$D$30:$D$37,MATCH($B117,Mapping!$A$30:$A$37,0))</f>
        <v/>
      </c>
      <c r="G117" s="14">
        <f>$B117&amp;"."&amp;IF(INDEX(Mapping!$E$30:$E$37,MATCH($B117,Mapping!$A$30:$A$37,0))="sub",INDEX(Mapping!$F$5:$F$20,MATCH($C117,Mapping!$A$5:$A$20,0)),"all")</f>
        <v/>
      </c>
      <c r="H117" s="14">
        <f>INDEX(Mapping!$E$5:$E$20,MATCH($C117,Mapping!$A$5:$A$20,0))</f>
        <v/>
      </c>
      <c r="I117" s="14">
        <f>INDEX(Mapping!$G$30:$G$37,MATCH($B117,Mapping!$A$30:$A$37,0))</f>
        <v/>
      </c>
      <c r="J117" s="14">
        <f>INDEX(Mapping!$H$30:$H$37,MATCH($B117,Mapping!$A$30:$A$37,0))</f>
        <v/>
      </c>
      <c r="K117" s="14">
        <f>INDEX(Mapping!$H$5:$H$20,MATCH($C117,Mapping!$A$5:$A$20,0))</f>
        <v/>
      </c>
      <c r="L117" s="14">
        <f>INDEX(Mapping!$E$45:$E$58,MATCH($G117,Mapping!$A$45:$A$58,0))</f>
        <v/>
      </c>
      <c r="M117" s="14">
        <f>INDEX(Mapping!$D$62:$D$65,MATCH(INDEX(Mapping!$G$5:$G$20,MATCH($C117,Mapping!$A$5:$A$20,0)),Mapping!$A$62:$A$65,0))</f>
        <v/>
      </c>
      <c r="N117" s="24">
        <f>INDEX(Elasticities!$F$4:$I$200,MATCH("inc|"&amp;$E117&amp;"|"&amp;$D117,Elasticities!$A$4:$A$200,0),MATCH(Settings!$C$6,Elasticities!$F$3:$I$3,0))</f>
        <v/>
      </c>
      <c r="O117" s="24">
        <f>INDEX(Elasticities!$F$4:$I$200,MATCH("usg|"&amp;$E117&amp;"|"&amp;$D117,Elasticities!$A$4:$A$200,0),MATCH(Settings!$C$6,Elasticities!$F$3:$I$3,0))</f>
        <v/>
      </c>
      <c r="P117" s="24">
        <f>INDEX(Elasticities!$F$4:$I$200,MATCH("eff|"&amp;$E117&amp;"|"&amp;$D117,Elasticities!$A$4:$A$200,0),MATCH(Settings!$C$6,Elasticities!$F$3:$I$3,0))</f>
        <v/>
      </c>
      <c r="Q117" s="13">
        <f>INDEX(Elasticities!$F$4:$I$200,MATCH("aei|"&amp;$F117&amp;"|"&amp;$D117,Elasticities!$A$4:$A$200,0),MATCH(Settings!$C$6,Elasticities!$F$3:$I$3,0))</f>
        <v/>
      </c>
      <c r="R117" s="14">
        <f>INDEX(Inputs_prices!$E$5:$E$16,MATCH($G117,Inputs_prices!$A$5:$A$16,0))</f>
        <v/>
      </c>
      <c r="S117" s="13">
        <f>INDEX(Inputs_prices!$Q$5:$Q$16,MATCH($G117,Inputs_prices!$A$5:$A$16,0))</f>
        <v/>
      </c>
      <c r="T117" s="16">
        <f>INDEX(EF_GHG!$E$4:$E$1000,MATCH(Settings!$C$4&amp;"|"&amp;$B117&amp;"|"&amp;$H117,EF_GHG!$A$4:$A$1000,0))</f>
        <v/>
      </c>
      <c r="U117" s="45">
        <f>INDEX(EnergyCons!$F$4:$F$5000,MATCH(Settings!$C$4&amp;"|"&amp;Settings!$C$7&amp;"|"&amp;$C117&amp;"|"&amp;$B117,EnergyCons!$A$4:$A$5000,0))</f>
        <v/>
      </c>
    </row>
    <row r="118">
      <c r="A118" s="14">
        <f>$B118&amp;"|"&amp;$C118</f>
        <v/>
      </c>
      <c r="B118" s="22" t="inlineStr">
        <is>
          <t>nga</t>
        </is>
      </c>
      <c r="C118" s="22" t="inlineStr">
        <is>
          <t>ftr</t>
        </is>
      </c>
      <c r="D118" s="14">
        <f>INDEX(Mapping!$D$5:$D$20,MATCH($C118,Mapping!$A$5:$A$20,0))</f>
        <v/>
      </c>
      <c r="E118" s="14">
        <f>INDEX(Mapping!$C$30:$C$37,MATCH($B118,Mapping!$A$30:$A$37,0))</f>
        <v/>
      </c>
      <c r="F118" s="14">
        <f>INDEX(Mapping!$D$30:$D$37,MATCH($B118,Mapping!$A$30:$A$37,0))</f>
        <v/>
      </c>
      <c r="G118" s="14">
        <f>$B118&amp;"."&amp;IF(INDEX(Mapping!$E$30:$E$37,MATCH($B118,Mapping!$A$30:$A$37,0))="sub",INDEX(Mapping!$F$5:$F$20,MATCH($C118,Mapping!$A$5:$A$20,0)),"all")</f>
        <v/>
      </c>
      <c r="H118" s="14">
        <f>INDEX(Mapping!$E$5:$E$20,MATCH($C118,Mapping!$A$5:$A$20,0))</f>
        <v/>
      </c>
      <c r="I118" s="14">
        <f>INDEX(Mapping!$G$30:$G$37,MATCH($B118,Mapping!$A$30:$A$37,0))</f>
        <v/>
      </c>
      <c r="J118" s="14">
        <f>INDEX(Mapping!$H$30:$H$37,MATCH($B118,Mapping!$A$30:$A$37,0))</f>
        <v/>
      </c>
      <c r="K118" s="14">
        <f>INDEX(Mapping!$H$5:$H$20,MATCH($C118,Mapping!$A$5:$A$20,0))</f>
        <v/>
      </c>
      <c r="L118" s="14">
        <f>INDEX(Mapping!$E$45:$E$58,MATCH($G118,Mapping!$A$45:$A$58,0))</f>
        <v/>
      </c>
      <c r="M118" s="14">
        <f>INDEX(Mapping!$D$62:$D$65,MATCH(INDEX(Mapping!$G$5:$G$20,MATCH($C118,Mapping!$A$5:$A$20,0)),Mapping!$A$62:$A$65,0))</f>
        <v/>
      </c>
      <c r="N118" s="24">
        <f>INDEX(Elasticities!$F$4:$I$200,MATCH("inc|"&amp;$E118&amp;"|"&amp;$D118,Elasticities!$A$4:$A$200,0),MATCH(Settings!$C$6,Elasticities!$F$3:$I$3,0))</f>
        <v/>
      </c>
      <c r="O118" s="24">
        <f>INDEX(Elasticities!$F$4:$I$200,MATCH("usg|"&amp;$E118&amp;"|"&amp;$D118,Elasticities!$A$4:$A$200,0),MATCH(Settings!$C$6,Elasticities!$F$3:$I$3,0))</f>
        <v/>
      </c>
      <c r="P118" s="24">
        <f>INDEX(Elasticities!$F$4:$I$200,MATCH("eff|"&amp;$E118&amp;"|"&amp;$D118,Elasticities!$A$4:$A$200,0),MATCH(Settings!$C$6,Elasticities!$F$3:$I$3,0))</f>
        <v/>
      </c>
      <c r="Q118" s="13">
        <f>INDEX(Elasticities!$F$4:$I$200,MATCH("aei|"&amp;$F118&amp;"|"&amp;$D118,Elasticities!$A$4:$A$200,0),MATCH(Settings!$C$6,Elasticities!$F$3:$I$3,0))</f>
        <v/>
      </c>
      <c r="R118" s="14">
        <f>INDEX(Inputs_prices!$E$5:$E$16,MATCH($G118,Inputs_prices!$A$5:$A$16,0))</f>
        <v/>
      </c>
      <c r="S118" s="13">
        <f>INDEX(Inputs_prices!$Q$5:$Q$16,MATCH($G118,Inputs_prices!$A$5:$A$16,0))</f>
        <v/>
      </c>
      <c r="T118" s="16">
        <f>INDEX(EF_GHG!$E$4:$E$1000,MATCH(Settings!$C$4&amp;"|"&amp;$B118&amp;"|"&amp;$H118,EF_GHG!$A$4:$A$1000,0))</f>
        <v/>
      </c>
      <c r="U118" s="45">
        <f>INDEX(EnergyCons!$F$4:$F$5000,MATCH(Settings!$C$4&amp;"|"&amp;Settings!$C$7&amp;"|"&amp;$C118&amp;"|"&amp;$B118,EnergyCons!$A$4:$A$5000,0))</f>
        <v/>
      </c>
    </row>
    <row r="119">
      <c r="A119" s="14">
        <f>$B119&amp;"|"&amp;$C119</f>
        <v/>
      </c>
      <c r="B119" s="22" t="inlineStr">
        <is>
          <t>gso</t>
        </is>
      </c>
      <c r="C119" s="22" t="inlineStr">
        <is>
          <t>ftr</t>
        </is>
      </c>
      <c r="D119" s="14">
        <f>INDEX(Mapping!$D$5:$D$20,MATCH($C119,Mapping!$A$5:$A$20,0))</f>
        <v/>
      </c>
      <c r="E119" s="14">
        <f>INDEX(Mapping!$C$30:$C$37,MATCH($B119,Mapping!$A$30:$A$37,0))</f>
        <v/>
      </c>
      <c r="F119" s="14">
        <f>INDEX(Mapping!$D$30:$D$37,MATCH($B119,Mapping!$A$30:$A$37,0))</f>
        <v/>
      </c>
      <c r="G119" s="14">
        <f>$B119&amp;"."&amp;IF(INDEX(Mapping!$E$30:$E$37,MATCH($B119,Mapping!$A$30:$A$37,0))="sub",INDEX(Mapping!$F$5:$F$20,MATCH($C119,Mapping!$A$5:$A$20,0)),"all")</f>
        <v/>
      </c>
      <c r="H119" s="14">
        <f>INDEX(Mapping!$E$5:$E$20,MATCH($C119,Mapping!$A$5:$A$20,0))</f>
        <v/>
      </c>
      <c r="I119" s="14">
        <f>INDEX(Mapping!$G$30:$G$37,MATCH($B119,Mapping!$A$30:$A$37,0))</f>
        <v/>
      </c>
      <c r="J119" s="14">
        <f>INDEX(Mapping!$H$30:$H$37,MATCH($B119,Mapping!$A$30:$A$37,0))</f>
        <v/>
      </c>
      <c r="K119" s="14">
        <f>INDEX(Mapping!$H$5:$H$20,MATCH($C119,Mapping!$A$5:$A$20,0))</f>
        <v/>
      </c>
      <c r="L119" s="14">
        <f>INDEX(Mapping!$E$45:$E$58,MATCH($G119,Mapping!$A$45:$A$58,0))</f>
        <v/>
      </c>
      <c r="M119" s="14">
        <f>INDEX(Mapping!$D$62:$D$65,MATCH(INDEX(Mapping!$G$5:$G$20,MATCH($C119,Mapping!$A$5:$A$20,0)),Mapping!$A$62:$A$65,0))</f>
        <v/>
      </c>
      <c r="N119" s="24">
        <f>INDEX(Elasticities!$F$4:$I$200,MATCH("inc|"&amp;$E119&amp;"|"&amp;$D119,Elasticities!$A$4:$A$200,0),MATCH(Settings!$C$6,Elasticities!$F$3:$I$3,0))</f>
        <v/>
      </c>
      <c r="O119" s="24">
        <f>INDEX(Elasticities!$F$4:$I$200,MATCH("usg|"&amp;$E119&amp;"|"&amp;$D119,Elasticities!$A$4:$A$200,0),MATCH(Settings!$C$6,Elasticities!$F$3:$I$3,0))</f>
        <v/>
      </c>
      <c r="P119" s="24">
        <f>INDEX(Elasticities!$F$4:$I$200,MATCH("eff|"&amp;$E119&amp;"|"&amp;$D119,Elasticities!$A$4:$A$200,0),MATCH(Settings!$C$6,Elasticities!$F$3:$I$3,0))</f>
        <v/>
      </c>
      <c r="Q119" s="13">
        <f>INDEX(Elasticities!$F$4:$I$200,MATCH("aei|"&amp;$F119&amp;"|"&amp;$D119,Elasticities!$A$4:$A$200,0),MATCH(Settings!$C$6,Elasticities!$F$3:$I$3,0))</f>
        <v/>
      </c>
      <c r="R119" s="14">
        <f>INDEX(Inputs_prices!$E$5:$E$16,MATCH($G119,Inputs_prices!$A$5:$A$16,0))</f>
        <v/>
      </c>
      <c r="S119" s="13">
        <f>INDEX(Inputs_prices!$Q$5:$Q$16,MATCH($G119,Inputs_prices!$A$5:$A$16,0))</f>
        <v/>
      </c>
      <c r="T119" s="16">
        <f>INDEX(EF_GHG!$E$4:$E$1000,MATCH(Settings!$C$4&amp;"|"&amp;$B119&amp;"|"&amp;$H119,EF_GHG!$A$4:$A$1000,0))</f>
        <v/>
      </c>
      <c r="U119" s="45">
        <f>INDEX(EnergyCons!$F$4:$F$5000,MATCH(Settings!$C$4&amp;"|"&amp;Settings!$C$7&amp;"|"&amp;$C119&amp;"|"&amp;$B119,EnergyCons!$A$4:$A$5000,0))</f>
        <v/>
      </c>
    </row>
    <row r="120">
      <c r="A120" s="14">
        <f>$B120&amp;"|"&amp;$C120</f>
        <v/>
      </c>
      <c r="B120" s="22" t="inlineStr">
        <is>
          <t>die</t>
        </is>
      </c>
      <c r="C120" s="22" t="inlineStr">
        <is>
          <t>ftr</t>
        </is>
      </c>
      <c r="D120" s="14">
        <f>INDEX(Mapping!$D$5:$D$20,MATCH($C120,Mapping!$A$5:$A$20,0))</f>
        <v/>
      </c>
      <c r="E120" s="14">
        <f>INDEX(Mapping!$C$30:$C$37,MATCH($B120,Mapping!$A$30:$A$37,0))</f>
        <v/>
      </c>
      <c r="F120" s="14">
        <f>INDEX(Mapping!$D$30:$D$37,MATCH($B120,Mapping!$A$30:$A$37,0))</f>
        <v/>
      </c>
      <c r="G120" s="14">
        <f>$B120&amp;"."&amp;IF(INDEX(Mapping!$E$30:$E$37,MATCH($B120,Mapping!$A$30:$A$37,0))="sub",INDEX(Mapping!$F$5:$F$20,MATCH($C120,Mapping!$A$5:$A$20,0)),"all")</f>
        <v/>
      </c>
      <c r="H120" s="14">
        <f>INDEX(Mapping!$E$5:$E$20,MATCH($C120,Mapping!$A$5:$A$20,0))</f>
        <v/>
      </c>
      <c r="I120" s="14">
        <f>INDEX(Mapping!$G$30:$G$37,MATCH($B120,Mapping!$A$30:$A$37,0))</f>
        <v/>
      </c>
      <c r="J120" s="14">
        <f>INDEX(Mapping!$H$30:$H$37,MATCH($B120,Mapping!$A$30:$A$37,0))</f>
        <v/>
      </c>
      <c r="K120" s="14">
        <f>INDEX(Mapping!$H$5:$H$20,MATCH($C120,Mapping!$A$5:$A$20,0))</f>
        <v/>
      </c>
      <c r="L120" s="14">
        <f>INDEX(Mapping!$E$45:$E$58,MATCH($G120,Mapping!$A$45:$A$58,0))</f>
        <v/>
      </c>
      <c r="M120" s="14">
        <f>INDEX(Mapping!$D$62:$D$65,MATCH(INDEX(Mapping!$G$5:$G$20,MATCH($C120,Mapping!$A$5:$A$20,0)),Mapping!$A$62:$A$65,0))</f>
        <v/>
      </c>
      <c r="N120" s="24">
        <f>INDEX(Elasticities!$F$4:$I$200,MATCH("inc|"&amp;$E120&amp;"|"&amp;$D120,Elasticities!$A$4:$A$200,0),MATCH(Settings!$C$6,Elasticities!$F$3:$I$3,0))</f>
        <v/>
      </c>
      <c r="O120" s="24">
        <f>INDEX(Elasticities!$F$4:$I$200,MATCH("usg|"&amp;$E120&amp;"|"&amp;$D120,Elasticities!$A$4:$A$200,0),MATCH(Settings!$C$6,Elasticities!$F$3:$I$3,0))</f>
        <v/>
      </c>
      <c r="P120" s="24">
        <f>INDEX(Elasticities!$F$4:$I$200,MATCH("eff|"&amp;$E120&amp;"|"&amp;$D120,Elasticities!$A$4:$A$200,0),MATCH(Settings!$C$6,Elasticities!$F$3:$I$3,0))</f>
        <v/>
      </c>
      <c r="Q120" s="13">
        <f>INDEX(Elasticities!$F$4:$I$200,MATCH("aei|"&amp;$F120&amp;"|"&amp;$D120,Elasticities!$A$4:$A$200,0),MATCH(Settings!$C$6,Elasticities!$F$3:$I$3,0))</f>
        <v/>
      </c>
      <c r="R120" s="14">
        <f>INDEX(Inputs_prices!$E$5:$E$16,MATCH($G120,Inputs_prices!$A$5:$A$16,0))</f>
        <v/>
      </c>
      <c r="S120" s="13">
        <f>INDEX(Inputs_prices!$Q$5:$Q$16,MATCH($G120,Inputs_prices!$A$5:$A$16,0))</f>
        <v/>
      </c>
      <c r="T120" s="16">
        <f>INDEX(EF_GHG!$E$4:$E$1000,MATCH(Settings!$C$4&amp;"|"&amp;$B120&amp;"|"&amp;$H120,EF_GHG!$A$4:$A$1000,0))</f>
        <v/>
      </c>
      <c r="U120" s="45">
        <f>INDEX(EnergyCons!$F$4:$F$5000,MATCH(Settings!$C$4&amp;"|"&amp;Settings!$C$7&amp;"|"&amp;$C120&amp;"|"&amp;$B120,EnergyCons!$A$4:$A$5000,0))</f>
        <v/>
      </c>
    </row>
    <row r="121">
      <c r="A121" s="14">
        <f>$B121&amp;"|"&amp;$C121</f>
        <v/>
      </c>
      <c r="B121" s="22" t="inlineStr">
        <is>
          <t>lpg</t>
        </is>
      </c>
      <c r="C121" s="22" t="inlineStr">
        <is>
          <t>ftr</t>
        </is>
      </c>
      <c r="D121" s="14">
        <f>INDEX(Mapping!$D$5:$D$20,MATCH($C121,Mapping!$A$5:$A$20,0))</f>
        <v/>
      </c>
      <c r="E121" s="14">
        <f>INDEX(Mapping!$C$30:$C$37,MATCH($B121,Mapping!$A$30:$A$37,0))</f>
        <v/>
      </c>
      <c r="F121" s="14">
        <f>INDEX(Mapping!$D$30:$D$37,MATCH($B121,Mapping!$A$30:$A$37,0))</f>
        <v/>
      </c>
      <c r="G121" s="14">
        <f>$B121&amp;"."&amp;IF(INDEX(Mapping!$E$30:$E$37,MATCH($B121,Mapping!$A$30:$A$37,0))="sub",INDEX(Mapping!$F$5:$F$20,MATCH($C121,Mapping!$A$5:$A$20,0)),"all")</f>
        <v/>
      </c>
      <c r="H121" s="14">
        <f>INDEX(Mapping!$E$5:$E$20,MATCH($C121,Mapping!$A$5:$A$20,0))</f>
        <v/>
      </c>
      <c r="I121" s="14">
        <f>INDEX(Mapping!$G$30:$G$37,MATCH($B121,Mapping!$A$30:$A$37,0))</f>
        <v/>
      </c>
      <c r="J121" s="14">
        <f>INDEX(Mapping!$H$30:$H$37,MATCH($B121,Mapping!$A$30:$A$37,0))</f>
        <v/>
      </c>
      <c r="K121" s="14">
        <f>INDEX(Mapping!$H$5:$H$20,MATCH($C121,Mapping!$A$5:$A$20,0))</f>
        <v/>
      </c>
      <c r="L121" s="14">
        <f>INDEX(Mapping!$E$45:$E$58,MATCH($G121,Mapping!$A$45:$A$58,0))</f>
        <v/>
      </c>
      <c r="M121" s="14">
        <f>INDEX(Mapping!$D$62:$D$65,MATCH(INDEX(Mapping!$G$5:$G$20,MATCH($C121,Mapping!$A$5:$A$20,0)),Mapping!$A$62:$A$65,0))</f>
        <v/>
      </c>
      <c r="N121" s="24">
        <f>INDEX(Elasticities!$F$4:$I$200,MATCH("inc|"&amp;$E121&amp;"|"&amp;$D121,Elasticities!$A$4:$A$200,0),MATCH(Settings!$C$6,Elasticities!$F$3:$I$3,0))</f>
        <v/>
      </c>
      <c r="O121" s="24">
        <f>INDEX(Elasticities!$F$4:$I$200,MATCH("usg|"&amp;$E121&amp;"|"&amp;$D121,Elasticities!$A$4:$A$200,0),MATCH(Settings!$C$6,Elasticities!$F$3:$I$3,0))</f>
        <v/>
      </c>
      <c r="P121" s="24">
        <f>INDEX(Elasticities!$F$4:$I$200,MATCH("eff|"&amp;$E121&amp;"|"&amp;$D121,Elasticities!$A$4:$A$200,0),MATCH(Settings!$C$6,Elasticities!$F$3:$I$3,0))</f>
        <v/>
      </c>
      <c r="Q121" s="13">
        <f>INDEX(Elasticities!$F$4:$I$200,MATCH("aei|"&amp;$F121&amp;"|"&amp;$D121,Elasticities!$A$4:$A$200,0),MATCH(Settings!$C$6,Elasticities!$F$3:$I$3,0))</f>
        <v/>
      </c>
      <c r="R121" s="14">
        <f>INDEX(Inputs_prices!$E$5:$E$16,MATCH($G121,Inputs_prices!$A$5:$A$16,0))</f>
        <v/>
      </c>
      <c r="S121" s="13">
        <f>INDEX(Inputs_prices!$Q$5:$Q$16,MATCH($G121,Inputs_prices!$A$5:$A$16,0))</f>
        <v/>
      </c>
      <c r="T121" s="16">
        <f>INDEX(EF_GHG!$E$4:$E$1000,MATCH(Settings!$C$4&amp;"|"&amp;$B121&amp;"|"&amp;$H121,EF_GHG!$A$4:$A$1000,0))</f>
        <v/>
      </c>
      <c r="U121" s="45">
        <f>INDEX(EnergyCons!$F$4:$F$5000,MATCH(Settings!$C$4&amp;"|"&amp;Settings!$C$7&amp;"|"&amp;$C121&amp;"|"&amp;$B121,EnergyCons!$A$4:$A$5000,0))</f>
        <v/>
      </c>
    </row>
    <row r="122">
      <c r="A122" s="14">
        <f>$B122&amp;"|"&amp;$C122</f>
        <v/>
      </c>
      <c r="B122" s="22" t="inlineStr">
        <is>
          <t>ker</t>
        </is>
      </c>
      <c r="C122" s="22" t="inlineStr">
        <is>
          <t>ftr</t>
        </is>
      </c>
      <c r="D122" s="14">
        <f>INDEX(Mapping!$D$5:$D$20,MATCH($C122,Mapping!$A$5:$A$20,0))</f>
        <v/>
      </c>
      <c r="E122" s="14">
        <f>INDEX(Mapping!$C$30:$C$37,MATCH($B122,Mapping!$A$30:$A$37,0))</f>
        <v/>
      </c>
      <c r="F122" s="14">
        <f>INDEX(Mapping!$D$30:$D$37,MATCH($B122,Mapping!$A$30:$A$37,0))</f>
        <v/>
      </c>
      <c r="G122" s="14">
        <f>$B122&amp;"."&amp;IF(INDEX(Mapping!$E$30:$E$37,MATCH($B122,Mapping!$A$30:$A$37,0))="sub",INDEX(Mapping!$F$5:$F$20,MATCH($C122,Mapping!$A$5:$A$20,0)),"all")</f>
        <v/>
      </c>
      <c r="H122" s="14">
        <f>INDEX(Mapping!$E$5:$E$20,MATCH($C122,Mapping!$A$5:$A$20,0))</f>
        <v/>
      </c>
      <c r="I122" s="14">
        <f>INDEX(Mapping!$G$30:$G$37,MATCH($B122,Mapping!$A$30:$A$37,0))</f>
        <v/>
      </c>
      <c r="J122" s="14">
        <f>INDEX(Mapping!$H$30:$H$37,MATCH($B122,Mapping!$A$30:$A$37,0))</f>
        <v/>
      </c>
      <c r="K122" s="14">
        <f>INDEX(Mapping!$H$5:$H$20,MATCH($C122,Mapping!$A$5:$A$20,0))</f>
        <v/>
      </c>
      <c r="L122" s="14">
        <f>INDEX(Mapping!$E$45:$E$58,MATCH($G122,Mapping!$A$45:$A$58,0))</f>
        <v/>
      </c>
      <c r="M122" s="14">
        <f>INDEX(Mapping!$D$62:$D$65,MATCH(INDEX(Mapping!$G$5:$G$20,MATCH($C122,Mapping!$A$5:$A$20,0)),Mapping!$A$62:$A$65,0))</f>
        <v/>
      </c>
      <c r="N122" s="24">
        <f>INDEX(Elasticities!$F$4:$I$200,MATCH("inc|"&amp;$E122&amp;"|"&amp;$D122,Elasticities!$A$4:$A$200,0),MATCH(Settings!$C$6,Elasticities!$F$3:$I$3,0))</f>
        <v/>
      </c>
      <c r="O122" s="24">
        <f>INDEX(Elasticities!$F$4:$I$200,MATCH("usg|"&amp;$E122&amp;"|"&amp;$D122,Elasticities!$A$4:$A$200,0),MATCH(Settings!$C$6,Elasticities!$F$3:$I$3,0))</f>
        <v/>
      </c>
      <c r="P122" s="24">
        <f>INDEX(Elasticities!$F$4:$I$200,MATCH("eff|"&amp;$E122&amp;"|"&amp;$D122,Elasticities!$A$4:$A$200,0),MATCH(Settings!$C$6,Elasticities!$F$3:$I$3,0))</f>
        <v/>
      </c>
      <c r="Q122" s="13">
        <f>INDEX(Elasticities!$F$4:$I$200,MATCH("aei|"&amp;$F122&amp;"|"&amp;$D122,Elasticities!$A$4:$A$200,0),MATCH(Settings!$C$6,Elasticities!$F$3:$I$3,0))</f>
        <v/>
      </c>
      <c r="R122" s="14">
        <f>INDEX(Inputs_prices!$E$5:$E$16,MATCH($G122,Inputs_prices!$A$5:$A$16,0))</f>
        <v/>
      </c>
      <c r="S122" s="13">
        <f>INDEX(Inputs_prices!$Q$5:$Q$16,MATCH($G122,Inputs_prices!$A$5:$A$16,0))</f>
        <v/>
      </c>
      <c r="T122" s="16">
        <f>INDEX(EF_GHG!$E$4:$E$1000,MATCH(Settings!$C$4&amp;"|"&amp;$B122&amp;"|"&amp;$H122,EF_GHG!$A$4:$A$1000,0))</f>
        <v/>
      </c>
      <c r="U122" s="45">
        <f>INDEX(EnergyCons!$F$4:$F$5000,MATCH(Settings!$C$4&amp;"|"&amp;Settings!$C$7&amp;"|"&amp;$C122&amp;"|"&amp;$B122,EnergyCons!$A$4:$A$5000,0))</f>
        <v/>
      </c>
    </row>
    <row r="123">
      <c r="A123" s="14">
        <f>$B123&amp;"|"&amp;$C123</f>
        <v/>
      </c>
      <c r="B123" s="22" t="inlineStr">
        <is>
          <t>oop</t>
        </is>
      </c>
      <c r="C123" s="22" t="inlineStr">
        <is>
          <t>ftr</t>
        </is>
      </c>
      <c r="D123" s="14">
        <f>INDEX(Mapping!$D$5:$D$20,MATCH($C123,Mapping!$A$5:$A$20,0))</f>
        <v/>
      </c>
      <c r="E123" s="14">
        <f>INDEX(Mapping!$C$30:$C$37,MATCH($B123,Mapping!$A$30:$A$37,0))</f>
        <v/>
      </c>
      <c r="F123" s="14">
        <f>INDEX(Mapping!$D$30:$D$37,MATCH($B123,Mapping!$A$30:$A$37,0))</f>
        <v/>
      </c>
      <c r="G123" s="14">
        <f>$B123&amp;"."&amp;IF(INDEX(Mapping!$E$30:$E$37,MATCH($B123,Mapping!$A$30:$A$37,0))="sub",INDEX(Mapping!$F$5:$F$20,MATCH($C123,Mapping!$A$5:$A$20,0)),"all")</f>
        <v/>
      </c>
      <c r="H123" s="14">
        <f>INDEX(Mapping!$E$5:$E$20,MATCH($C123,Mapping!$A$5:$A$20,0))</f>
        <v/>
      </c>
      <c r="I123" s="14">
        <f>INDEX(Mapping!$G$30:$G$37,MATCH($B123,Mapping!$A$30:$A$37,0))</f>
        <v/>
      </c>
      <c r="J123" s="14">
        <f>INDEX(Mapping!$H$30:$H$37,MATCH($B123,Mapping!$A$30:$A$37,0))</f>
        <v/>
      </c>
      <c r="K123" s="14">
        <f>INDEX(Mapping!$H$5:$H$20,MATCH($C123,Mapping!$A$5:$A$20,0))</f>
        <v/>
      </c>
      <c r="L123" s="14">
        <f>INDEX(Mapping!$E$45:$E$58,MATCH($G123,Mapping!$A$45:$A$58,0))</f>
        <v/>
      </c>
      <c r="M123" s="14">
        <f>INDEX(Mapping!$D$62:$D$65,MATCH(INDEX(Mapping!$G$5:$G$20,MATCH($C123,Mapping!$A$5:$A$20,0)),Mapping!$A$62:$A$65,0))</f>
        <v/>
      </c>
      <c r="N123" s="24">
        <f>INDEX(Elasticities!$F$4:$I$200,MATCH("inc|"&amp;$E123&amp;"|"&amp;$D123,Elasticities!$A$4:$A$200,0),MATCH(Settings!$C$6,Elasticities!$F$3:$I$3,0))</f>
        <v/>
      </c>
      <c r="O123" s="24">
        <f>INDEX(Elasticities!$F$4:$I$200,MATCH("usg|"&amp;$E123&amp;"|"&amp;$D123,Elasticities!$A$4:$A$200,0),MATCH(Settings!$C$6,Elasticities!$F$3:$I$3,0))</f>
        <v/>
      </c>
      <c r="P123" s="24">
        <f>INDEX(Elasticities!$F$4:$I$200,MATCH("eff|"&amp;$E123&amp;"|"&amp;$D123,Elasticities!$A$4:$A$200,0),MATCH(Settings!$C$6,Elasticities!$F$3:$I$3,0))</f>
        <v/>
      </c>
      <c r="Q123" s="13">
        <f>INDEX(Elasticities!$F$4:$I$200,MATCH("aei|"&amp;$F123&amp;"|"&amp;$D123,Elasticities!$A$4:$A$200,0),MATCH(Settings!$C$6,Elasticities!$F$3:$I$3,0))</f>
        <v/>
      </c>
      <c r="R123" s="14">
        <f>INDEX(Inputs_prices!$E$5:$E$16,MATCH($G123,Inputs_prices!$A$5:$A$16,0))</f>
        <v/>
      </c>
      <c r="S123" s="13">
        <f>INDEX(Inputs_prices!$Q$5:$Q$16,MATCH($G123,Inputs_prices!$A$5:$A$16,0))</f>
        <v/>
      </c>
      <c r="T123" s="16">
        <f>INDEX(EF_GHG!$E$4:$E$1000,MATCH(Settings!$C$4&amp;"|"&amp;$B123&amp;"|"&amp;$H123,EF_GHG!$A$4:$A$1000,0))</f>
        <v/>
      </c>
      <c r="U123" s="45">
        <f>INDEX(EnergyCons!$F$4:$F$5000,MATCH(Settings!$C$4&amp;"|"&amp;Settings!$C$7&amp;"|"&amp;$C123&amp;"|"&amp;$B123,EnergyCons!$A$4:$A$5000,0))</f>
        <v/>
      </c>
    </row>
    <row r="124">
      <c r="A124" s="14">
        <f>$B124&amp;"|"&amp;$C124</f>
        <v/>
      </c>
      <c r="B124" s="22" t="inlineStr">
        <is>
          <t>bio</t>
        </is>
      </c>
      <c r="C124" s="22" t="inlineStr">
        <is>
          <t>ftr</t>
        </is>
      </c>
      <c r="D124" s="14">
        <f>INDEX(Mapping!$D$5:$D$20,MATCH($C124,Mapping!$A$5:$A$20,0))</f>
        <v/>
      </c>
      <c r="E124" s="14">
        <f>INDEX(Mapping!$C$30:$C$37,MATCH($B124,Mapping!$A$30:$A$37,0))</f>
        <v/>
      </c>
      <c r="F124" s="14">
        <f>INDEX(Mapping!$D$30:$D$37,MATCH($B124,Mapping!$A$30:$A$37,0))</f>
        <v/>
      </c>
      <c r="G124" s="14">
        <f>$B124&amp;"."&amp;IF(INDEX(Mapping!$E$30:$E$37,MATCH($B124,Mapping!$A$30:$A$37,0))="sub",INDEX(Mapping!$F$5:$F$20,MATCH($C124,Mapping!$A$5:$A$20,0)),"all")</f>
        <v/>
      </c>
      <c r="H124" s="14">
        <f>INDEX(Mapping!$E$5:$E$20,MATCH($C124,Mapping!$A$5:$A$20,0))</f>
        <v/>
      </c>
      <c r="I124" s="14">
        <f>INDEX(Mapping!$G$30:$G$37,MATCH($B124,Mapping!$A$30:$A$37,0))</f>
        <v/>
      </c>
      <c r="J124" s="14">
        <f>INDEX(Mapping!$H$30:$H$37,MATCH($B124,Mapping!$A$30:$A$37,0))</f>
        <v/>
      </c>
      <c r="K124" s="14">
        <f>INDEX(Mapping!$H$5:$H$20,MATCH($C124,Mapping!$A$5:$A$20,0))</f>
        <v/>
      </c>
      <c r="L124" s="14">
        <f>INDEX(Mapping!$E$45:$E$58,MATCH($G124,Mapping!$A$45:$A$58,0))</f>
        <v/>
      </c>
      <c r="M124" s="14">
        <f>INDEX(Mapping!$D$62:$D$65,MATCH(INDEX(Mapping!$G$5:$G$20,MATCH($C124,Mapping!$A$5:$A$20,0)),Mapping!$A$62:$A$65,0))</f>
        <v/>
      </c>
      <c r="N124" s="24">
        <f>INDEX(Elasticities!$F$4:$I$200,MATCH("inc|"&amp;$E124&amp;"|"&amp;$D124,Elasticities!$A$4:$A$200,0),MATCH(Settings!$C$6,Elasticities!$F$3:$I$3,0))</f>
        <v/>
      </c>
      <c r="O124" s="24">
        <f>INDEX(Elasticities!$F$4:$I$200,MATCH("usg|"&amp;$E124&amp;"|"&amp;$D124,Elasticities!$A$4:$A$200,0),MATCH(Settings!$C$6,Elasticities!$F$3:$I$3,0))</f>
        <v/>
      </c>
      <c r="P124" s="24">
        <f>INDEX(Elasticities!$F$4:$I$200,MATCH("eff|"&amp;$E124&amp;"|"&amp;$D124,Elasticities!$A$4:$A$200,0),MATCH(Settings!$C$6,Elasticities!$F$3:$I$3,0))</f>
        <v/>
      </c>
      <c r="Q124" s="13">
        <f>INDEX(Elasticities!$F$4:$I$200,MATCH("aei|"&amp;$F124&amp;"|"&amp;$D124,Elasticities!$A$4:$A$200,0),MATCH(Settings!$C$6,Elasticities!$F$3:$I$3,0))</f>
        <v/>
      </c>
      <c r="R124" s="14">
        <f>INDEX(Inputs_prices!$E$5:$E$16,MATCH($G124,Inputs_prices!$A$5:$A$16,0))</f>
        <v/>
      </c>
      <c r="S124" s="13">
        <f>INDEX(Inputs_prices!$Q$5:$Q$16,MATCH($G124,Inputs_prices!$A$5:$A$16,0))</f>
        <v/>
      </c>
      <c r="T124" s="16">
        <f>INDEX(EF_GHG!$E$4:$E$1000,MATCH(Settings!$C$4&amp;"|"&amp;$B124&amp;"|"&amp;$H124,EF_GHG!$A$4:$A$1000,0))</f>
        <v/>
      </c>
      <c r="U124" s="45">
        <f>INDEX(EnergyCons!$F$4:$F$5000,MATCH(Settings!$C$4&amp;"|"&amp;Settings!$C$7&amp;"|"&amp;$C124&amp;"|"&amp;$B124,EnergyCons!$A$4:$A$5000,0))</f>
        <v/>
      </c>
    </row>
    <row r="125">
      <c r="A125" s="14">
        <f>$B125&amp;"|"&amp;$C125</f>
        <v/>
      </c>
      <c r="B125" s="22" t="inlineStr">
        <is>
          <t>coa</t>
        </is>
      </c>
      <c r="C125" s="22" t="inlineStr">
        <is>
          <t>oen</t>
        </is>
      </c>
      <c r="D125" s="14">
        <f>INDEX(Mapping!$D$5:$D$20,MATCH($C125,Mapping!$A$5:$A$20,0))</f>
        <v/>
      </c>
      <c r="E125" s="14">
        <f>INDEX(Mapping!$C$30:$C$37,MATCH($B125,Mapping!$A$30:$A$37,0))</f>
        <v/>
      </c>
      <c r="F125" s="14">
        <f>INDEX(Mapping!$D$30:$D$37,MATCH($B125,Mapping!$A$30:$A$37,0))</f>
        <v/>
      </c>
      <c r="G125" s="14">
        <f>$B125&amp;"."&amp;IF(INDEX(Mapping!$E$30:$E$37,MATCH($B125,Mapping!$A$30:$A$37,0))="sub",INDEX(Mapping!$F$5:$F$20,MATCH($C125,Mapping!$A$5:$A$20,0)),"all")</f>
        <v/>
      </c>
      <c r="H125" s="14">
        <f>INDEX(Mapping!$E$5:$E$20,MATCH($C125,Mapping!$A$5:$A$20,0))</f>
        <v/>
      </c>
      <c r="I125" s="14">
        <f>INDEX(Mapping!$G$30:$G$37,MATCH($B125,Mapping!$A$30:$A$37,0))</f>
        <v/>
      </c>
      <c r="J125" s="14">
        <f>INDEX(Mapping!$H$30:$H$37,MATCH($B125,Mapping!$A$30:$A$37,0))</f>
        <v/>
      </c>
      <c r="K125" s="14">
        <f>INDEX(Mapping!$H$5:$H$20,MATCH($C125,Mapping!$A$5:$A$20,0))</f>
        <v/>
      </c>
      <c r="L125" s="14">
        <f>INDEX(Mapping!$E$45:$E$58,MATCH($G125,Mapping!$A$45:$A$58,0))</f>
        <v/>
      </c>
      <c r="M125" s="14">
        <f>INDEX(Mapping!$D$62:$D$65,MATCH(INDEX(Mapping!$G$5:$G$20,MATCH($C125,Mapping!$A$5:$A$20,0)),Mapping!$A$62:$A$65,0))</f>
        <v/>
      </c>
      <c r="N125" s="24">
        <f>INDEX(Elasticities!$F$4:$I$200,MATCH("inc|"&amp;$E125&amp;"|"&amp;$D125,Elasticities!$A$4:$A$200,0),MATCH(Settings!$C$6,Elasticities!$F$3:$I$3,0))</f>
        <v/>
      </c>
      <c r="O125" s="24">
        <f>INDEX(Elasticities!$F$4:$I$200,MATCH("usg|"&amp;$E125&amp;"|"&amp;$D125,Elasticities!$A$4:$A$200,0),MATCH(Settings!$C$6,Elasticities!$F$3:$I$3,0))</f>
        <v/>
      </c>
      <c r="P125" s="24">
        <f>INDEX(Elasticities!$F$4:$I$200,MATCH("eff|"&amp;$E125&amp;"|"&amp;$D125,Elasticities!$A$4:$A$200,0),MATCH(Settings!$C$6,Elasticities!$F$3:$I$3,0))</f>
        <v/>
      </c>
      <c r="Q125" s="13">
        <f>INDEX(Elasticities!$F$4:$I$200,MATCH("aei|"&amp;$F125&amp;"|"&amp;$D125,Elasticities!$A$4:$A$200,0),MATCH(Settings!$C$6,Elasticities!$F$3:$I$3,0))</f>
        <v/>
      </c>
      <c r="R125" s="14">
        <f>INDEX(Inputs_prices!$E$5:$E$16,MATCH($G125,Inputs_prices!$A$5:$A$16,0))</f>
        <v/>
      </c>
      <c r="S125" s="13">
        <f>INDEX(Inputs_prices!$Q$5:$Q$16,MATCH($G125,Inputs_prices!$A$5:$A$16,0))</f>
        <v/>
      </c>
      <c r="T125" s="16">
        <f>INDEX(EF_GHG!$E$4:$E$1000,MATCH(Settings!$C$4&amp;"|"&amp;$B125&amp;"|"&amp;$H125,EF_GHG!$A$4:$A$1000,0))</f>
        <v/>
      </c>
      <c r="U125" s="45">
        <f>INDEX(EnergyCons!$F$4:$F$5000,MATCH(Settings!$C$4&amp;"|"&amp;Settings!$C$7&amp;"|"&amp;$C125&amp;"|"&amp;$B125,EnergyCons!$A$4:$A$5000,0))</f>
        <v/>
      </c>
    </row>
    <row r="126">
      <c r="A126" s="14">
        <f>$B126&amp;"|"&amp;$C126</f>
        <v/>
      </c>
      <c r="B126" s="22" t="inlineStr">
        <is>
          <t>nga</t>
        </is>
      </c>
      <c r="C126" s="22" t="inlineStr">
        <is>
          <t>oen</t>
        </is>
      </c>
      <c r="D126" s="14">
        <f>INDEX(Mapping!$D$5:$D$20,MATCH($C126,Mapping!$A$5:$A$20,0))</f>
        <v/>
      </c>
      <c r="E126" s="14">
        <f>INDEX(Mapping!$C$30:$C$37,MATCH($B126,Mapping!$A$30:$A$37,0))</f>
        <v/>
      </c>
      <c r="F126" s="14">
        <f>INDEX(Mapping!$D$30:$D$37,MATCH($B126,Mapping!$A$30:$A$37,0))</f>
        <v/>
      </c>
      <c r="G126" s="14">
        <f>$B126&amp;"."&amp;IF(INDEX(Mapping!$E$30:$E$37,MATCH($B126,Mapping!$A$30:$A$37,0))="sub",INDEX(Mapping!$F$5:$F$20,MATCH($C126,Mapping!$A$5:$A$20,0)),"all")</f>
        <v/>
      </c>
      <c r="H126" s="14">
        <f>INDEX(Mapping!$E$5:$E$20,MATCH($C126,Mapping!$A$5:$A$20,0))</f>
        <v/>
      </c>
      <c r="I126" s="14">
        <f>INDEX(Mapping!$G$30:$G$37,MATCH($B126,Mapping!$A$30:$A$37,0))</f>
        <v/>
      </c>
      <c r="J126" s="14">
        <f>INDEX(Mapping!$H$30:$H$37,MATCH($B126,Mapping!$A$30:$A$37,0))</f>
        <v/>
      </c>
      <c r="K126" s="14">
        <f>INDEX(Mapping!$H$5:$H$20,MATCH($C126,Mapping!$A$5:$A$20,0))</f>
        <v/>
      </c>
      <c r="L126" s="14">
        <f>INDEX(Mapping!$E$45:$E$58,MATCH($G126,Mapping!$A$45:$A$58,0))</f>
        <v/>
      </c>
      <c r="M126" s="14">
        <f>INDEX(Mapping!$D$62:$D$65,MATCH(INDEX(Mapping!$G$5:$G$20,MATCH($C126,Mapping!$A$5:$A$20,0)),Mapping!$A$62:$A$65,0))</f>
        <v/>
      </c>
      <c r="N126" s="24">
        <f>INDEX(Elasticities!$F$4:$I$200,MATCH("inc|"&amp;$E126&amp;"|"&amp;$D126,Elasticities!$A$4:$A$200,0),MATCH(Settings!$C$6,Elasticities!$F$3:$I$3,0))</f>
        <v/>
      </c>
      <c r="O126" s="24">
        <f>INDEX(Elasticities!$F$4:$I$200,MATCH("usg|"&amp;$E126&amp;"|"&amp;$D126,Elasticities!$A$4:$A$200,0),MATCH(Settings!$C$6,Elasticities!$F$3:$I$3,0))</f>
        <v/>
      </c>
      <c r="P126" s="24">
        <f>INDEX(Elasticities!$F$4:$I$200,MATCH("eff|"&amp;$E126&amp;"|"&amp;$D126,Elasticities!$A$4:$A$200,0),MATCH(Settings!$C$6,Elasticities!$F$3:$I$3,0))</f>
        <v/>
      </c>
      <c r="Q126" s="13">
        <f>INDEX(Elasticities!$F$4:$I$200,MATCH("aei|"&amp;$F126&amp;"|"&amp;$D126,Elasticities!$A$4:$A$200,0),MATCH(Settings!$C$6,Elasticities!$F$3:$I$3,0))</f>
        <v/>
      </c>
      <c r="R126" s="14">
        <f>INDEX(Inputs_prices!$E$5:$E$16,MATCH($G126,Inputs_prices!$A$5:$A$16,0))</f>
        <v/>
      </c>
      <c r="S126" s="13">
        <f>INDEX(Inputs_prices!$Q$5:$Q$16,MATCH($G126,Inputs_prices!$A$5:$A$16,0))</f>
        <v/>
      </c>
      <c r="T126" s="16">
        <f>INDEX(EF_GHG!$E$4:$E$1000,MATCH(Settings!$C$4&amp;"|"&amp;$B126&amp;"|"&amp;$H126,EF_GHG!$A$4:$A$1000,0))</f>
        <v/>
      </c>
      <c r="U126" s="45">
        <f>INDEX(EnergyCons!$F$4:$F$5000,MATCH(Settings!$C$4&amp;"|"&amp;Settings!$C$7&amp;"|"&amp;$C126&amp;"|"&amp;$B126,EnergyCons!$A$4:$A$5000,0))</f>
        <v/>
      </c>
    </row>
    <row r="127">
      <c r="A127" s="14">
        <f>$B127&amp;"|"&amp;$C127</f>
        <v/>
      </c>
      <c r="B127" s="22" t="inlineStr">
        <is>
          <t>gso</t>
        </is>
      </c>
      <c r="C127" s="22" t="inlineStr">
        <is>
          <t>oen</t>
        </is>
      </c>
      <c r="D127" s="14">
        <f>INDEX(Mapping!$D$5:$D$20,MATCH($C127,Mapping!$A$5:$A$20,0))</f>
        <v/>
      </c>
      <c r="E127" s="14">
        <f>INDEX(Mapping!$C$30:$C$37,MATCH($B127,Mapping!$A$30:$A$37,0))</f>
        <v/>
      </c>
      <c r="F127" s="14">
        <f>INDEX(Mapping!$D$30:$D$37,MATCH($B127,Mapping!$A$30:$A$37,0))</f>
        <v/>
      </c>
      <c r="G127" s="14">
        <f>$B127&amp;"."&amp;IF(INDEX(Mapping!$E$30:$E$37,MATCH($B127,Mapping!$A$30:$A$37,0))="sub",INDEX(Mapping!$F$5:$F$20,MATCH($C127,Mapping!$A$5:$A$20,0)),"all")</f>
        <v/>
      </c>
      <c r="H127" s="14">
        <f>INDEX(Mapping!$E$5:$E$20,MATCH($C127,Mapping!$A$5:$A$20,0))</f>
        <v/>
      </c>
      <c r="I127" s="14">
        <f>INDEX(Mapping!$G$30:$G$37,MATCH($B127,Mapping!$A$30:$A$37,0))</f>
        <v/>
      </c>
      <c r="J127" s="14">
        <f>INDEX(Mapping!$H$30:$H$37,MATCH($B127,Mapping!$A$30:$A$37,0))</f>
        <v/>
      </c>
      <c r="K127" s="14">
        <f>INDEX(Mapping!$H$5:$H$20,MATCH($C127,Mapping!$A$5:$A$20,0))</f>
        <v/>
      </c>
      <c r="L127" s="14">
        <f>INDEX(Mapping!$E$45:$E$58,MATCH($G127,Mapping!$A$45:$A$58,0))</f>
        <v/>
      </c>
      <c r="M127" s="14">
        <f>INDEX(Mapping!$D$62:$D$65,MATCH(INDEX(Mapping!$G$5:$G$20,MATCH($C127,Mapping!$A$5:$A$20,0)),Mapping!$A$62:$A$65,0))</f>
        <v/>
      </c>
      <c r="N127" s="24">
        <f>INDEX(Elasticities!$F$4:$I$200,MATCH("inc|"&amp;$E127&amp;"|"&amp;$D127,Elasticities!$A$4:$A$200,0),MATCH(Settings!$C$6,Elasticities!$F$3:$I$3,0))</f>
        <v/>
      </c>
      <c r="O127" s="24">
        <f>INDEX(Elasticities!$F$4:$I$200,MATCH("usg|"&amp;$E127&amp;"|"&amp;$D127,Elasticities!$A$4:$A$200,0),MATCH(Settings!$C$6,Elasticities!$F$3:$I$3,0))</f>
        <v/>
      </c>
      <c r="P127" s="24">
        <f>INDEX(Elasticities!$F$4:$I$200,MATCH("eff|"&amp;$E127&amp;"|"&amp;$D127,Elasticities!$A$4:$A$200,0),MATCH(Settings!$C$6,Elasticities!$F$3:$I$3,0))</f>
        <v/>
      </c>
      <c r="Q127" s="13">
        <f>INDEX(Elasticities!$F$4:$I$200,MATCH("aei|"&amp;$F127&amp;"|"&amp;$D127,Elasticities!$A$4:$A$200,0),MATCH(Settings!$C$6,Elasticities!$F$3:$I$3,0))</f>
        <v/>
      </c>
      <c r="R127" s="14">
        <f>INDEX(Inputs_prices!$E$5:$E$16,MATCH($G127,Inputs_prices!$A$5:$A$16,0))</f>
        <v/>
      </c>
      <c r="S127" s="13">
        <f>INDEX(Inputs_prices!$Q$5:$Q$16,MATCH($G127,Inputs_prices!$A$5:$A$16,0))</f>
        <v/>
      </c>
      <c r="T127" s="16">
        <f>INDEX(EF_GHG!$E$4:$E$1000,MATCH(Settings!$C$4&amp;"|"&amp;$B127&amp;"|"&amp;$H127,EF_GHG!$A$4:$A$1000,0))</f>
        <v/>
      </c>
      <c r="U127" s="45">
        <f>INDEX(EnergyCons!$F$4:$F$5000,MATCH(Settings!$C$4&amp;"|"&amp;Settings!$C$7&amp;"|"&amp;$C127&amp;"|"&amp;$B127,EnergyCons!$A$4:$A$5000,0))</f>
        <v/>
      </c>
    </row>
    <row r="128">
      <c r="A128" s="14">
        <f>$B128&amp;"|"&amp;$C128</f>
        <v/>
      </c>
      <c r="B128" s="22" t="inlineStr">
        <is>
          <t>die</t>
        </is>
      </c>
      <c r="C128" s="22" t="inlineStr">
        <is>
          <t>oen</t>
        </is>
      </c>
      <c r="D128" s="14">
        <f>INDEX(Mapping!$D$5:$D$20,MATCH($C128,Mapping!$A$5:$A$20,0))</f>
        <v/>
      </c>
      <c r="E128" s="14">
        <f>INDEX(Mapping!$C$30:$C$37,MATCH($B128,Mapping!$A$30:$A$37,0))</f>
        <v/>
      </c>
      <c r="F128" s="14">
        <f>INDEX(Mapping!$D$30:$D$37,MATCH($B128,Mapping!$A$30:$A$37,0))</f>
        <v/>
      </c>
      <c r="G128" s="14">
        <f>$B128&amp;"."&amp;IF(INDEX(Mapping!$E$30:$E$37,MATCH($B128,Mapping!$A$30:$A$37,0))="sub",INDEX(Mapping!$F$5:$F$20,MATCH($C128,Mapping!$A$5:$A$20,0)),"all")</f>
        <v/>
      </c>
      <c r="H128" s="14">
        <f>INDEX(Mapping!$E$5:$E$20,MATCH($C128,Mapping!$A$5:$A$20,0))</f>
        <v/>
      </c>
      <c r="I128" s="14">
        <f>INDEX(Mapping!$G$30:$G$37,MATCH($B128,Mapping!$A$30:$A$37,0))</f>
        <v/>
      </c>
      <c r="J128" s="14">
        <f>INDEX(Mapping!$H$30:$H$37,MATCH($B128,Mapping!$A$30:$A$37,0))</f>
        <v/>
      </c>
      <c r="K128" s="14">
        <f>INDEX(Mapping!$H$5:$H$20,MATCH($C128,Mapping!$A$5:$A$20,0))</f>
        <v/>
      </c>
      <c r="L128" s="14">
        <f>INDEX(Mapping!$E$45:$E$58,MATCH($G128,Mapping!$A$45:$A$58,0))</f>
        <v/>
      </c>
      <c r="M128" s="14">
        <f>INDEX(Mapping!$D$62:$D$65,MATCH(INDEX(Mapping!$G$5:$G$20,MATCH($C128,Mapping!$A$5:$A$20,0)),Mapping!$A$62:$A$65,0))</f>
        <v/>
      </c>
      <c r="N128" s="24">
        <f>INDEX(Elasticities!$F$4:$I$200,MATCH("inc|"&amp;$E128&amp;"|"&amp;$D128,Elasticities!$A$4:$A$200,0),MATCH(Settings!$C$6,Elasticities!$F$3:$I$3,0))</f>
        <v/>
      </c>
      <c r="O128" s="24">
        <f>INDEX(Elasticities!$F$4:$I$200,MATCH("usg|"&amp;$E128&amp;"|"&amp;$D128,Elasticities!$A$4:$A$200,0),MATCH(Settings!$C$6,Elasticities!$F$3:$I$3,0))</f>
        <v/>
      </c>
      <c r="P128" s="24">
        <f>INDEX(Elasticities!$F$4:$I$200,MATCH("eff|"&amp;$E128&amp;"|"&amp;$D128,Elasticities!$A$4:$A$200,0),MATCH(Settings!$C$6,Elasticities!$F$3:$I$3,0))</f>
        <v/>
      </c>
      <c r="Q128" s="13">
        <f>INDEX(Elasticities!$F$4:$I$200,MATCH("aei|"&amp;$F128&amp;"|"&amp;$D128,Elasticities!$A$4:$A$200,0),MATCH(Settings!$C$6,Elasticities!$F$3:$I$3,0))</f>
        <v/>
      </c>
      <c r="R128" s="14">
        <f>INDEX(Inputs_prices!$E$5:$E$16,MATCH($G128,Inputs_prices!$A$5:$A$16,0))</f>
        <v/>
      </c>
      <c r="S128" s="13">
        <f>INDEX(Inputs_prices!$Q$5:$Q$16,MATCH($G128,Inputs_prices!$A$5:$A$16,0))</f>
        <v/>
      </c>
      <c r="T128" s="16">
        <f>INDEX(EF_GHG!$E$4:$E$1000,MATCH(Settings!$C$4&amp;"|"&amp;$B128&amp;"|"&amp;$H128,EF_GHG!$A$4:$A$1000,0))</f>
        <v/>
      </c>
      <c r="U128" s="45">
        <f>INDEX(EnergyCons!$F$4:$F$5000,MATCH(Settings!$C$4&amp;"|"&amp;Settings!$C$7&amp;"|"&amp;$C128&amp;"|"&amp;$B128,EnergyCons!$A$4:$A$5000,0))</f>
        <v/>
      </c>
    </row>
    <row r="129">
      <c r="A129" s="14">
        <f>$B129&amp;"|"&amp;$C129</f>
        <v/>
      </c>
      <c r="B129" s="22" t="inlineStr">
        <is>
          <t>lpg</t>
        </is>
      </c>
      <c r="C129" s="22" t="inlineStr">
        <is>
          <t>oen</t>
        </is>
      </c>
      <c r="D129" s="14">
        <f>INDEX(Mapping!$D$5:$D$20,MATCH($C129,Mapping!$A$5:$A$20,0))</f>
        <v/>
      </c>
      <c r="E129" s="14">
        <f>INDEX(Mapping!$C$30:$C$37,MATCH($B129,Mapping!$A$30:$A$37,0))</f>
        <v/>
      </c>
      <c r="F129" s="14">
        <f>INDEX(Mapping!$D$30:$D$37,MATCH($B129,Mapping!$A$30:$A$37,0))</f>
        <v/>
      </c>
      <c r="G129" s="14">
        <f>$B129&amp;"."&amp;IF(INDEX(Mapping!$E$30:$E$37,MATCH($B129,Mapping!$A$30:$A$37,0))="sub",INDEX(Mapping!$F$5:$F$20,MATCH($C129,Mapping!$A$5:$A$20,0)),"all")</f>
        <v/>
      </c>
      <c r="H129" s="14">
        <f>INDEX(Mapping!$E$5:$E$20,MATCH($C129,Mapping!$A$5:$A$20,0))</f>
        <v/>
      </c>
      <c r="I129" s="14">
        <f>INDEX(Mapping!$G$30:$G$37,MATCH($B129,Mapping!$A$30:$A$37,0))</f>
        <v/>
      </c>
      <c r="J129" s="14">
        <f>INDEX(Mapping!$H$30:$H$37,MATCH($B129,Mapping!$A$30:$A$37,0))</f>
        <v/>
      </c>
      <c r="K129" s="14">
        <f>INDEX(Mapping!$H$5:$H$20,MATCH($C129,Mapping!$A$5:$A$20,0))</f>
        <v/>
      </c>
      <c r="L129" s="14">
        <f>INDEX(Mapping!$E$45:$E$58,MATCH($G129,Mapping!$A$45:$A$58,0))</f>
        <v/>
      </c>
      <c r="M129" s="14">
        <f>INDEX(Mapping!$D$62:$D$65,MATCH(INDEX(Mapping!$G$5:$G$20,MATCH($C129,Mapping!$A$5:$A$20,0)),Mapping!$A$62:$A$65,0))</f>
        <v/>
      </c>
      <c r="N129" s="24">
        <f>INDEX(Elasticities!$F$4:$I$200,MATCH("inc|"&amp;$E129&amp;"|"&amp;$D129,Elasticities!$A$4:$A$200,0),MATCH(Settings!$C$6,Elasticities!$F$3:$I$3,0))</f>
        <v/>
      </c>
      <c r="O129" s="24">
        <f>INDEX(Elasticities!$F$4:$I$200,MATCH("usg|"&amp;$E129&amp;"|"&amp;$D129,Elasticities!$A$4:$A$200,0),MATCH(Settings!$C$6,Elasticities!$F$3:$I$3,0))</f>
        <v/>
      </c>
      <c r="P129" s="24">
        <f>INDEX(Elasticities!$F$4:$I$200,MATCH("eff|"&amp;$E129&amp;"|"&amp;$D129,Elasticities!$A$4:$A$200,0),MATCH(Settings!$C$6,Elasticities!$F$3:$I$3,0))</f>
        <v/>
      </c>
      <c r="Q129" s="13">
        <f>INDEX(Elasticities!$F$4:$I$200,MATCH("aei|"&amp;$F129&amp;"|"&amp;$D129,Elasticities!$A$4:$A$200,0),MATCH(Settings!$C$6,Elasticities!$F$3:$I$3,0))</f>
        <v/>
      </c>
      <c r="R129" s="14">
        <f>INDEX(Inputs_prices!$E$5:$E$16,MATCH($G129,Inputs_prices!$A$5:$A$16,0))</f>
        <v/>
      </c>
      <c r="S129" s="13">
        <f>INDEX(Inputs_prices!$Q$5:$Q$16,MATCH($G129,Inputs_prices!$A$5:$A$16,0))</f>
        <v/>
      </c>
      <c r="T129" s="16">
        <f>INDEX(EF_GHG!$E$4:$E$1000,MATCH(Settings!$C$4&amp;"|"&amp;$B129&amp;"|"&amp;$H129,EF_GHG!$A$4:$A$1000,0))</f>
        <v/>
      </c>
      <c r="U129" s="45">
        <f>INDEX(EnergyCons!$F$4:$F$5000,MATCH(Settings!$C$4&amp;"|"&amp;Settings!$C$7&amp;"|"&amp;$C129&amp;"|"&amp;$B129,EnergyCons!$A$4:$A$5000,0))</f>
        <v/>
      </c>
    </row>
    <row r="130">
      <c r="A130" s="14">
        <f>$B130&amp;"|"&amp;$C130</f>
        <v/>
      </c>
      <c r="B130" s="22" t="inlineStr">
        <is>
          <t>ker</t>
        </is>
      </c>
      <c r="C130" s="22" t="inlineStr">
        <is>
          <t>oen</t>
        </is>
      </c>
      <c r="D130" s="14">
        <f>INDEX(Mapping!$D$5:$D$20,MATCH($C130,Mapping!$A$5:$A$20,0))</f>
        <v/>
      </c>
      <c r="E130" s="14">
        <f>INDEX(Mapping!$C$30:$C$37,MATCH($B130,Mapping!$A$30:$A$37,0))</f>
        <v/>
      </c>
      <c r="F130" s="14">
        <f>INDEX(Mapping!$D$30:$D$37,MATCH($B130,Mapping!$A$30:$A$37,0))</f>
        <v/>
      </c>
      <c r="G130" s="14">
        <f>$B130&amp;"."&amp;IF(INDEX(Mapping!$E$30:$E$37,MATCH($B130,Mapping!$A$30:$A$37,0))="sub",INDEX(Mapping!$F$5:$F$20,MATCH($C130,Mapping!$A$5:$A$20,0)),"all")</f>
        <v/>
      </c>
      <c r="H130" s="14">
        <f>INDEX(Mapping!$E$5:$E$20,MATCH($C130,Mapping!$A$5:$A$20,0))</f>
        <v/>
      </c>
      <c r="I130" s="14">
        <f>INDEX(Mapping!$G$30:$G$37,MATCH($B130,Mapping!$A$30:$A$37,0))</f>
        <v/>
      </c>
      <c r="J130" s="14">
        <f>INDEX(Mapping!$H$30:$H$37,MATCH($B130,Mapping!$A$30:$A$37,0))</f>
        <v/>
      </c>
      <c r="K130" s="14">
        <f>INDEX(Mapping!$H$5:$H$20,MATCH($C130,Mapping!$A$5:$A$20,0))</f>
        <v/>
      </c>
      <c r="L130" s="14">
        <f>INDEX(Mapping!$E$45:$E$58,MATCH($G130,Mapping!$A$45:$A$58,0))</f>
        <v/>
      </c>
      <c r="M130" s="14">
        <f>INDEX(Mapping!$D$62:$D$65,MATCH(INDEX(Mapping!$G$5:$G$20,MATCH($C130,Mapping!$A$5:$A$20,0)),Mapping!$A$62:$A$65,0))</f>
        <v/>
      </c>
      <c r="N130" s="24">
        <f>INDEX(Elasticities!$F$4:$I$200,MATCH("inc|"&amp;$E130&amp;"|"&amp;$D130,Elasticities!$A$4:$A$200,0),MATCH(Settings!$C$6,Elasticities!$F$3:$I$3,0))</f>
        <v/>
      </c>
      <c r="O130" s="24">
        <f>INDEX(Elasticities!$F$4:$I$200,MATCH("usg|"&amp;$E130&amp;"|"&amp;$D130,Elasticities!$A$4:$A$200,0),MATCH(Settings!$C$6,Elasticities!$F$3:$I$3,0))</f>
        <v/>
      </c>
      <c r="P130" s="24">
        <f>INDEX(Elasticities!$F$4:$I$200,MATCH("eff|"&amp;$E130&amp;"|"&amp;$D130,Elasticities!$A$4:$A$200,0),MATCH(Settings!$C$6,Elasticities!$F$3:$I$3,0))</f>
        <v/>
      </c>
      <c r="Q130" s="13">
        <f>INDEX(Elasticities!$F$4:$I$200,MATCH("aei|"&amp;$F130&amp;"|"&amp;$D130,Elasticities!$A$4:$A$200,0),MATCH(Settings!$C$6,Elasticities!$F$3:$I$3,0))</f>
        <v/>
      </c>
      <c r="R130" s="14">
        <f>INDEX(Inputs_prices!$E$5:$E$16,MATCH($G130,Inputs_prices!$A$5:$A$16,0))</f>
        <v/>
      </c>
      <c r="S130" s="13">
        <f>INDEX(Inputs_prices!$Q$5:$Q$16,MATCH($G130,Inputs_prices!$A$5:$A$16,0))</f>
        <v/>
      </c>
      <c r="T130" s="16">
        <f>INDEX(EF_GHG!$E$4:$E$1000,MATCH(Settings!$C$4&amp;"|"&amp;$B130&amp;"|"&amp;$H130,EF_GHG!$A$4:$A$1000,0))</f>
        <v/>
      </c>
      <c r="U130" s="45">
        <f>INDEX(EnergyCons!$F$4:$F$5000,MATCH(Settings!$C$4&amp;"|"&amp;Settings!$C$7&amp;"|"&amp;$C130&amp;"|"&amp;$B130,EnergyCons!$A$4:$A$5000,0))</f>
        <v/>
      </c>
    </row>
    <row r="131">
      <c r="A131" s="14">
        <f>$B131&amp;"|"&amp;$C131</f>
        <v/>
      </c>
      <c r="B131" s="22" t="inlineStr">
        <is>
          <t>oop</t>
        </is>
      </c>
      <c r="C131" s="22" t="inlineStr">
        <is>
          <t>oen</t>
        </is>
      </c>
      <c r="D131" s="14">
        <f>INDEX(Mapping!$D$5:$D$20,MATCH($C131,Mapping!$A$5:$A$20,0))</f>
        <v/>
      </c>
      <c r="E131" s="14">
        <f>INDEX(Mapping!$C$30:$C$37,MATCH($B131,Mapping!$A$30:$A$37,0))</f>
        <v/>
      </c>
      <c r="F131" s="14">
        <f>INDEX(Mapping!$D$30:$D$37,MATCH($B131,Mapping!$A$30:$A$37,0))</f>
        <v/>
      </c>
      <c r="G131" s="14">
        <f>$B131&amp;"."&amp;IF(INDEX(Mapping!$E$30:$E$37,MATCH($B131,Mapping!$A$30:$A$37,0))="sub",INDEX(Mapping!$F$5:$F$20,MATCH($C131,Mapping!$A$5:$A$20,0)),"all")</f>
        <v/>
      </c>
      <c r="H131" s="14">
        <f>INDEX(Mapping!$E$5:$E$20,MATCH($C131,Mapping!$A$5:$A$20,0))</f>
        <v/>
      </c>
      <c r="I131" s="14">
        <f>INDEX(Mapping!$G$30:$G$37,MATCH($B131,Mapping!$A$30:$A$37,0))</f>
        <v/>
      </c>
      <c r="J131" s="14">
        <f>INDEX(Mapping!$H$30:$H$37,MATCH($B131,Mapping!$A$30:$A$37,0))</f>
        <v/>
      </c>
      <c r="K131" s="14">
        <f>INDEX(Mapping!$H$5:$H$20,MATCH($C131,Mapping!$A$5:$A$20,0))</f>
        <v/>
      </c>
      <c r="L131" s="14">
        <f>INDEX(Mapping!$E$45:$E$58,MATCH($G131,Mapping!$A$45:$A$58,0))</f>
        <v/>
      </c>
      <c r="M131" s="14">
        <f>INDEX(Mapping!$D$62:$D$65,MATCH(INDEX(Mapping!$G$5:$G$20,MATCH($C131,Mapping!$A$5:$A$20,0)),Mapping!$A$62:$A$65,0))</f>
        <v/>
      </c>
      <c r="N131" s="24">
        <f>INDEX(Elasticities!$F$4:$I$200,MATCH("inc|"&amp;$E131&amp;"|"&amp;$D131,Elasticities!$A$4:$A$200,0),MATCH(Settings!$C$6,Elasticities!$F$3:$I$3,0))</f>
        <v/>
      </c>
      <c r="O131" s="24">
        <f>INDEX(Elasticities!$F$4:$I$200,MATCH("usg|"&amp;$E131&amp;"|"&amp;$D131,Elasticities!$A$4:$A$200,0),MATCH(Settings!$C$6,Elasticities!$F$3:$I$3,0))</f>
        <v/>
      </c>
      <c r="P131" s="24">
        <f>INDEX(Elasticities!$F$4:$I$200,MATCH("eff|"&amp;$E131&amp;"|"&amp;$D131,Elasticities!$A$4:$A$200,0),MATCH(Settings!$C$6,Elasticities!$F$3:$I$3,0))</f>
        <v/>
      </c>
      <c r="Q131" s="13">
        <f>INDEX(Elasticities!$F$4:$I$200,MATCH("aei|"&amp;$F131&amp;"|"&amp;$D131,Elasticities!$A$4:$A$200,0),MATCH(Settings!$C$6,Elasticities!$F$3:$I$3,0))</f>
        <v/>
      </c>
      <c r="R131" s="14">
        <f>INDEX(Inputs_prices!$E$5:$E$16,MATCH($G131,Inputs_prices!$A$5:$A$16,0))</f>
        <v/>
      </c>
      <c r="S131" s="13">
        <f>INDEX(Inputs_prices!$Q$5:$Q$16,MATCH($G131,Inputs_prices!$A$5:$A$16,0))</f>
        <v/>
      </c>
      <c r="T131" s="16">
        <f>INDEX(EF_GHG!$E$4:$E$1000,MATCH(Settings!$C$4&amp;"|"&amp;$B131&amp;"|"&amp;$H131,EF_GHG!$A$4:$A$1000,0))</f>
        <v/>
      </c>
      <c r="U131" s="45">
        <f>INDEX(EnergyCons!$F$4:$F$5000,MATCH(Settings!$C$4&amp;"|"&amp;Settings!$C$7&amp;"|"&amp;$C131&amp;"|"&amp;$B131,EnergyCons!$A$4:$A$5000,0))</f>
        <v/>
      </c>
    </row>
    <row r="132">
      <c r="A132" s="14">
        <f>$B132&amp;"|"&amp;$C132</f>
        <v/>
      </c>
      <c r="B132" s="22" t="inlineStr">
        <is>
          <t>bio</t>
        </is>
      </c>
      <c r="C132" s="22" t="inlineStr">
        <is>
          <t>oen</t>
        </is>
      </c>
      <c r="D132" s="14">
        <f>INDEX(Mapping!$D$5:$D$20,MATCH($C132,Mapping!$A$5:$A$20,0))</f>
        <v/>
      </c>
      <c r="E132" s="14">
        <f>INDEX(Mapping!$C$30:$C$37,MATCH($B132,Mapping!$A$30:$A$37,0))</f>
        <v/>
      </c>
      <c r="F132" s="14">
        <f>INDEX(Mapping!$D$30:$D$37,MATCH($B132,Mapping!$A$30:$A$37,0))</f>
        <v/>
      </c>
      <c r="G132" s="14">
        <f>$B132&amp;"."&amp;IF(INDEX(Mapping!$E$30:$E$37,MATCH($B132,Mapping!$A$30:$A$37,0))="sub",INDEX(Mapping!$F$5:$F$20,MATCH($C132,Mapping!$A$5:$A$20,0)),"all")</f>
        <v/>
      </c>
      <c r="H132" s="14">
        <f>INDEX(Mapping!$E$5:$E$20,MATCH($C132,Mapping!$A$5:$A$20,0))</f>
        <v/>
      </c>
      <c r="I132" s="14">
        <f>INDEX(Mapping!$G$30:$G$37,MATCH($B132,Mapping!$A$30:$A$37,0))</f>
        <v/>
      </c>
      <c r="J132" s="14">
        <f>INDEX(Mapping!$H$30:$H$37,MATCH($B132,Mapping!$A$30:$A$37,0))</f>
        <v/>
      </c>
      <c r="K132" s="14">
        <f>INDEX(Mapping!$H$5:$H$20,MATCH($C132,Mapping!$A$5:$A$20,0))</f>
        <v/>
      </c>
      <c r="L132" s="14">
        <f>INDEX(Mapping!$E$45:$E$58,MATCH($G132,Mapping!$A$45:$A$58,0))</f>
        <v/>
      </c>
      <c r="M132" s="14">
        <f>INDEX(Mapping!$D$62:$D$65,MATCH(INDEX(Mapping!$G$5:$G$20,MATCH($C132,Mapping!$A$5:$A$20,0)),Mapping!$A$62:$A$65,0))</f>
        <v/>
      </c>
      <c r="N132" s="24">
        <f>INDEX(Elasticities!$F$4:$I$200,MATCH("inc|"&amp;$E132&amp;"|"&amp;$D132,Elasticities!$A$4:$A$200,0),MATCH(Settings!$C$6,Elasticities!$F$3:$I$3,0))</f>
        <v/>
      </c>
      <c r="O132" s="24">
        <f>INDEX(Elasticities!$F$4:$I$200,MATCH("usg|"&amp;$E132&amp;"|"&amp;$D132,Elasticities!$A$4:$A$200,0),MATCH(Settings!$C$6,Elasticities!$F$3:$I$3,0))</f>
        <v/>
      </c>
      <c r="P132" s="24">
        <f>INDEX(Elasticities!$F$4:$I$200,MATCH("eff|"&amp;$E132&amp;"|"&amp;$D132,Elasticities!$A$4:$A$200,0),MATCH(Settings!$C$6,Elasticities!$F$3:$I$3,0))</f>
        <v/>
      </c>
      <c r="Q132" s="13">
        <f>INDEX(Elasticities!$F$4:$I$200,MATCH("aei|"&amp;$F132&amp;"|"&amp;$D132,Elasticities!$A$4:$A$200,0),MATCH(Settings!$C$6,Elasticities!$F$3:$I$3,0))</f>
        <v/>
      </c>
      <c r="R132" s="14">
        <f>INDEX(Inputs_prices!$E$5:$E$16,MATCH($G132,Inputs_prices!$A$5:$A$16,0))</f>
        <v/>
      </c>
      <c r="S132" s="13">
        <f>INDEX(Inputs_prices!$Q$5:$Q$16,MATCH($G132,Inputs_prices!$A$5:$A$16,0))</f>
        <v/>
      </c>
      <c r="T132" s="16">
        <f>INDEX(EF_GHG!$E$4:$E$1000,MATCH(Settings!$C$4&amp;"|"&amp;$B132&amp;"|"&amp;$H132,EF_GHG!$A$4:$A$1000,0))</f>
        <v/>
      </c>
      <c r="U132" s="45">
        <f>INDEX(EnergyCons!$F$4:$F$5000,MATCH(Settings!$C$4&amp;"|"&amp;Settings!$C$7&amp;"|"&amp;$C132&amp;"|"&amp;$B132,EnergyCons!$A$4:$A$5000,0))</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2:AA23"/>
  <sheetViews>
    <sheetView tabSelected="0" workbookViewId="0">
      <pane xSplit="2" ySplit="4" topLeftCell="C5" activePane="bottomRight" state="frozen"/>
      <selection pane="topRight"/>
      <selection pane="bottomLeft"/>
      <selection pane="bottomRight" activeCell="A1" sqref="A1"/>
    </sheetView>
  </sheetViews>
  <sheetFormatPr baseColWidth="8" defaultRowHeight="15" outlineLevelCol="0"/>
  <cols>
    <col width="10" customWidth="1" min="1" max="1"/>
    <col width="2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s>
  <sheetData>
    <row r="2">
      <c r="A2" s="2" t="inlineStr">
        <is>
          <t>Inputs by price fuel: historical prices (real $/GJ) and forecasting coefficients (data step)</t>
        </is>
      </c>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row>
    <row r="3">
      <c r="A3" s="1" t="inlineStr">
        <is>
          <t>CPI index of the column year (ResultsYear = 1) -&gt;</t>
        </is>
      </c>
      <c r="T3" s="16">
        <f>INDEX(WEO!$F$4:$AZ$1000,MATCH("USA|pcpi",WEO!$A$4:$A$1000,0),MATCH(Settings!$C$8,WEO!$F$3:$AZ$3,0))/INDEX(WEO!$F$4:$AZ$1000,MATCH("USA|pcpi",WEO!$A$4:$A$1000,0),MATCH(T$4,WEO!$F$3:$AZ$3,0))</f>
        <v/>
      </c>
      <c r="U3" s="16">
        <f>INDEX(WEO!$F$4:$AZ$1000,MATCH("USA|pcpi",WEO!$A$4:$A$1000,0),MATCH(Settings!$C$8,WEO!$F$3:$AZ$3,0))/INDEX(WEO!$F$4:$AZ$1000,MATCH("USA|pcpi",WEO!$A$4:$A$1000,0),MATCH(U$4,WEO!$F$3:$AZ$3,0))</f>
        <v/>
      </c>
      <c r="V3" s="16">
        <f>INDEX(WEO!$F$4:$AZ$1000,MATCH("USA|pcpi",WEO!$A$4:$A$1000,0),MATCH(Settings!$C$8,WEO!$F$3:$AZ$3,0))/INDEX(WEO!$F$4:$AZ$1000,MATCH("USA|pcpi",WEO!$A$4:$A$1000,0),MATCH(V$4,WEO!$F$3:$AZ$3,0))</f>
        <v/>
      </c>
      <c r="W3" s="16">
        <f>INDEX(WEO!$F$4:$AZ$1000,MATCH("USA|pcpi",WEO!$A$4:$A$1000,0),MATCH(Settings!$C$8,WEO!$F$3:$AZ$3,0))/INDEX(WEO!$F$4:$AZ$1000,MATCH("USA|pcpi",WEO!$A$4:$A$1000,0),MATCH(W$4,WEO!$F$3:$AZ$3,0))</f>
        <v/>
      </c>
      <c r="X3" s="16">
        <f>INDEX(WEO!$F$4:$AZ$1000,MATCH("USA|pcpi",WEO!$A$4:$A$1000,0),MATCH(Settings!$C$8,WEO!$F$3:$AZ$3,0))/INDEX(WEO!$F$4:$AZ$1000,MATCH("USA|pcpi",WEO!$A$4:$A$1000,0),MATCH(X$4,WEO!$F$3:$AZ$3,0))</f>
        <v/>
      </c>
      <c r="Y3" s="16">
        <f>INDEX(WEO!$F$4:$AZ$1000,MATCH("USA|pcpi",WEO!$A$4:$A$1000,0),MATCH(Settings!$C$8,WEO!$F$3:$AZ$3,0))/INDEX(WEO!$F$4:$AZ$1000,MATCH("USA|pcpi",WEO!$A$4:$A$1000,0),MATCH(Y$4,WEO!$F$3:$AZ$3,0))</f>
        <v/>
      </c>
      <c r="Z3" s="16">
        <f>INDEX(WEO!$F$4:$AZ$1000,MATCH("USA|pcpi",WEO!$A$4:$A$1000,0),MATCH(Settings!$C$8,WEO!$F$3:$AZ$3,0))/INDEX(WEO!$F$4:$AZ$1000,MATCH("USA|pcpi",WEO!$A$4:$A$1000,0),MATCH(Z$4,WEO!$F$3:$AZ$3,0))</f>
        <v/>
      </c>
      <c r="AA3" s="16">
        <f>INDEX(WEO!$F$4:$AZ$1000,MATCH("USA|pcpi",WEO!$A$4:$A$1000,0),MATCH(Settings!$C$8,WEO!$F$3:$AZ$3,0))/INDEX(WEO!$F$4:$AZ$1000,MATCH("USA|pcpi",WEO!$A$4:$A$1000,0),MATCH(AA$4,WEO!$F$3:$AZ$3,0))</f>
        <v/>
      </c>
    </row>
    <row r="4" ht="72" customHeight="1">
      <c r="A4" s="67" t="inlineStr">
        <is>
          <t>Price code (fuel.sector)</t>
        </is>
      </c>
      <c r="B4" s="67" t="inlineStr">
        <is>
          <t>Label</t>
        </is>
      </c>
      <c r="C4" s="67" t="inlineStr">
        <is>
          <t>Fuel</t>
        </is>
      </c>
      <c r="D4" s="67" t="inlineStr">
        <is>
          <t>Sector</t>
        </is>
      </c>
      <c r="E4" s="67" t="inlineStr">
        <is>
          <t>Position (section 2 row)</t>
        </is>
      </c>
      <c r="F4" s="67" t="inlineStr">
        <is>
          <t>International price position (gp row)</t>
        </is>
      </c>
      <c r="G4" s="67" t="inlineStr">
        <is>
          <t>GJ per price unit</t>
        </is>
      </c>
      <c r="H4" s="67" t="inlineStr">
        <is>
          <t>Retail price from data? (1 = coal, gas, biomass)</t>
        </is>
      </c>
      <c r="I4" s="67" t="inlineStr">
        <is>
          <t>Raw pass-through coefficient (mit.ps, base year)</t>
        </is>
      </c>
      <c r="J4" s="67" t="inlineStr">
        <is>
          <t>Bucketed pass-through</t>
        </is>
      </c>
      <c r="K4" s="67" t="inlineStr">
        <is>
          <t>Chosen pass-through (Settings: price controls)</t>
        </is>
      </c>
      <c r="L4" s="67" t="inlineStr">
        <is>
          <t>Margin (mit.mar, base year, nominal price unit)</t>
        </is>
      </c>
      <c r="M4" s="67" t="inlineStr">
        <is>
          <t>Domestic production cost (base year, nominal $/GJ)</t>
        </is>
      </c>
      <c r="N4" s="67" t="inlineStr">
        <is>
          <t>Fixed supply cost fixsp (real $/GJ)</t>
        </is>
      </c>
      <c r="O4" s="67" t="inlineStr">
        <is>
          <t>VAT applies to final consumers? (assumption: residential and all-sector oil products)</t>
        </is>
      </c>
      <c r="P4" s="67" t="inlineStr">
        <is>
          <t>VAT rate assumption = general VAT rate (VAT_WEO) x consumer flag, used only where the data cell is blank</t>
        </is>
      </c>
      <c r="Q4" s="67" t="inlineStr">
        <is>
          <t>VAT rate used (data where filled, 0 included; else assumption), last historical year</t>
        </is>
      </c>
      <c r="R4" s="67" t="inlineStr">
        <is>
          <t>Supply cost, last historical year (real $/GJ)</t>
        </is>
      </c>
      <c r="S4" s="67" t="inlineStr">
        <is>
          <t>Excise and other taxes, last historical year (real $/GJ)</t>
        </is>
      </c>
      <c r="T4" s="76" t="n">
        <v>2021</v>
      </c>
      <c r="U4" s="76" t="n">
        <v>2022</v>
      </c>
      <c r="V4" s="76" t="n">
        <v>2023</v>
      </c>
      <c r="W4" s="76" t="n">
        <v>2024</v>
      </c>
      <c r="X4" s="76" t="n">
        <v>2021</v>
      </c>
      <c r="Y4" s="76" t="n">
        <v>2022</v>
      </c>
      <c r="Z4" s="76" t="n">
        <v>2023</v>
      </c>
      <c r="AA4" s="76" t="n">
        <v>2024</v>
      </c>
    </row>
    <row r="5">
      <c r="A5" s="77" t="inlineStr">
        <is>
          <t>coa.pow</t>
        </is>
      </c>
      <c r="B5" s="77" t="inlineStr">
        <is>
          <t>Coal, Power</t>
        </is>
      </c>
      <c r="C5" s="77" t="inlineStr">
        <is>
          <t>coa</t>
        </is>
      </c>
      <c r="D5" s="77" t="inlineStr">
        <is>
          <t>pow</t>
        </is>
      </c>
      <c r="E5" s="26" t="n">
        <v>1</v>
      </c>
      <c r="F5" s="26" t="n">
        <v>2</v>
      </c>
      <c r="G5" s="37">
        <f>INDEX(Mapping!$G$30:$G$37,MATCH($C5,Mapping!$A$30:$A$37,0))</f>
        <v/>
      </c>
      <c r="H5" s="26" t="n">
        <v>1</v>
      </c>
      <c r="I5" s="24">
        <f>IFERROR(INDEX(Prices_dom!$A$6:$CU$2000,MATCH(Settings!$C$4&amp;Settings!$C$7,Prices_dom!$A$6:$A$2000,0),MATCH("mit.ps."&amp;$A5,Prices_dom!$A$5:$CU$5,0))+0,0)</f>
        <v/>
      </c>
      <c r="J5" s="24">
        <f>IF($I5&lt;=0.25,0,IF($I5&lt;=0.5,0.5,1))</f>
        <v/>
      </c>
      <c r="K5" s="24">
        <f>IF(LEFT(Settings!$C$9,6)="Manual",0.8,IF(LEFT(Settings!$C$9,4)="None",1,$J5))</f>
        <v/>
      </c>
      <c r="L5" s="37">
        <f>IFERROR(INDEX(Prices_dom!$A$6:$CU$2000,MATCH(Settings!$C$4&amp;Settings!$C$7,Prices_dom!$A$6:$A$2000,0),MATCH("mit.mar."&amp;$A5,Prices_dom!$A$5:$CU$5,0))+0,0)</f>
        <v/>
      </c>
      <c r="M5" s="37">
        <f>IFERROR(INDEX(Prices_dom!$A$6:$CU$2000,MATCH(Settings!$C$4&amp;Settings!$C$7,Prices_dom!$A$6:$A$2000,0),MATCH("mit.coa.prod.cost",Prices_dom!$A$5:$CU$5,0))+0,0)</f>
        <v/>
      </c>
      <c r="N5" s="37">
        <f>($L5+$J5*$M5)*INDEX($T$3:$W$3,MATCH(Settings!$C$7,$T$4:$W$4,0))/$G5</f>
        <v/>
      </c>
      <c r="O5" s="78" t="n">
        <v>0</v>
      </c>
      <c r="P5" s="79">
        <f>$O5*IFERROR(INDEX(Prices_dom!$A$6:$CU$2000,MATCH(Settings!$C$4&amp;Settings!$C$10,Prices_dom!$A$6:$A$2000,0),MATCH("VAT_WEO",Prices_dom!$A$5:$CU$5,0))+0,0)</f>
        <v/>
      </c>
      <c r="Q5" s="13">
        <f>IF(IFERROR(ISBLANK(INDEX(Prices_dom!$A$6:$CU$2000,MATCH(Settings!$C$4&amp;Settings!$C$10,Prices_dom!$A$6:$A$2000,0),MATCH("mit.vatrate."&amp;$A5,Prices_dom!$A$5:$CU$5,0))),TRUE),$P5,IFERROR(INDEX(Prices_dom!$A$6:$CU$2000,MATCH(Settings!$C$4&amp;Settings!$C$10,Prices_dom!$A$6:$A$2000,0),MATCH("mit.vatrate."&amp;$A5,Prices_dom!$A$5:$CU$5,0))+0,0))</f>
        <v/>
      </c>
      <c r="R5" s="37">
        <f>INDEX($T5:$W5,MATCH(Settings!$C$10,$T$4:$W$4,0))</f>
        <v/>
      </c>
      <c r="S5" s="37">
        <f>INDEX($X5:$AA5,MATCH(Settings!$C$10,$X$4:$AA$4,0))</f>
        <v/>
      </c>
      <c r="T5" s="37">
        <f>IFERROR(INDEX(Prices_dom!$A$6:$CU$2000,MATCH(Settings!$C$4&amp;T$4,Prices_dom!$A$6:$A$2000,0),MATCH("mit.sp."&amp;$A5,Prices_dom!$A$5:$CU$5,0))+0,0)*T$3/$G5</f>
        <v/>
      </c>
      <c r="U5" s="37">
        <f>IFERROR(INDEX(Prices_dom!$A$6:$CU$2000,MATCH(Settings!$C$4&amp;U$4,Prices_dom!$A$6:$A$2000,0),MATCH("mit.sp."&amp;$A5,Prices_dom!$A$5:$CU$5,0))+0,0)*U$3/$G5</f>
        <v/>
      </c>
      <c r="V5" s="37">
        <f>IFERROR(INDEX(Prices_dom!$A$6:$CU$2000,MATCH(Settings!$C$4&amp;V$4,Prices_dom!$A$6:$A$2000,0),MATCH("mit.sp."&amp;$A5,Prices_dom!$A$5:$CU$5,0))+0,0)*V$3/$G5</f>
        <v/>
      </c>
      <c r="W5" s="37">
        <f>IFERROR(INDEX(Prices_dom!$A$6:$CU$2000,MATCH(Settings!$C$4&amp;W$4,Prices_dom!$A$6:$A$2000,0),MATCH("mit.sp."&amp;$A5,Prices_dom!$A$5:$CU$5,0))+0,0)*W$3/$G5</f>
        <v/>
      </c>
      <c r="X5" s="37">
        <f>IF($H5=1,IFERROR(INDEX(Prices_dom!$A$6:$CU$2000,MATCH(Settings!$C$4&amp;X$4,Prices_dom!$A$6:$A$2000,0),MATCH("mit.rp."&amp;$A5,Prices_dom!$A$5:$CU$5,0))+0,0)/(1+IF(IFERROR(ISBLANK(INDEX(Prices_dom!$A$6:$CU$2000,MATCH(Settings!$C$4&amp;X$4,Prices_dom!$A$6:$A$2000,0),MATCH("mit.vatrate."&amp;$A5,Prices_dom!$A$5:$CU$5,0))),TRUE),$O5*IFERROR(INDEX(Prices_dom!$A$6:$CU$2000,MATCH(Settings!$C$4&amp;X$4,Prices_dom!$A$6:$A$2000,0),MATCH("VAT_WEO",Prices_dom!$A$5:$CU$5,0))+0,0),IFERROR(INDEX(Prices_dom!$A$6:$CU$2000,MATCH(Settings!$C$4&amp;X$4,Prices_dom!$A$6:$A$2000,0),MATCH("mit.vatrate."&amp;$A5,Prices_dom!$A$5:$CU$5,0))+0,0)))-IFERROR(INDEX(Prices_dom!$A$6:$CU$2000,MATCH(Settings!$C$4&amp;X$4,Prices_dom!$A$6:$A$2000,0),MATCH("mit.sp."&amp;$A5,Prices_dom!$A$5:$CU$5,0))+0,0),IFERROR(INDEX(Prices_dom!$A$6:$CU$2000,MATCH(Settings!$C$4&amp;X$4,Prices_dom!$A$6:$A$2000,0),MATCH("mit.txo."&amp;$A5,Prices_dom!$A$5:$CU$5,0))+0,0))*X$3/$G5</f>
        <v/>
      </c>
      <c r="Y5" s="37">
        <f>IF($H5=1,IFERROR(INDEX(Prices_dom!$A$6:$CU$2000,MATCH(Settings!$C$4&amp;Y$4,Prices_dom!$A$6:$A$2000,0),MATCH("mit.rp."&amp;$A5,Prices_dom!$A$5:$CU$5,0))+0,0)/(1+IF(IFERROR(ISBLANK(INDEX(Prices_dom!$A$6:$CU$2000,MATCH(Settings!$C$4&amp;Y$4,Prices_dom!$A$6:$A$2000,0),MATCH("mit.vatrate."&amp;$A5,Prices_dom!$A$5:$CU$5,0))),TRUE),$O5*IFERROR(INDEX(Prices_dom!$A$6:$CU$2000,MATCH(Settings!$C$4&amp;Y$4,Prices_dom!$A$6:$A$2000,0),MATCH("VAT_WEO",Prices_dom!$A$5:$CU$5,0))+0,0),IFERROR(INDEX(Prices_dom!$A$6:$CU$2000,MATCH(Settings!$C$4&amp;Y$4,Prices_dom!$A$6:$A$2000,0),MATCH("mit.vatrate."&amp;$A5,Prices_dom!$A$5:$CU$5,0))+0,0)))-IFERROR(INDEX(Prices_dom!$A$6:$CU$2000,MATCH(Settings!$C$4&amp;Y$4,Prices_dom!$A$6:$A$2000,0),MATCH("mit.sp."&amp;$A5,Prices_dom!$A$5:$CU$5,0))+0,0),IFERROR(INDEX(Prices_dom!$A$6:$CU$2000,MATCH(Settings!$C$4&amp;Y$4,Prices_dom!$A$6:$A$2000,0),MATCH("mit.txo."&amp;$A5,Prices_dom!$A$5:$CU$5,0))+0,0))*Y$3/$G5</f>
        <v/>
      </c>
      <c r="Z5" s="37">
        <f>IF($H5=1,IFERROR(INDEX(Prices_dom!$A$6:$CU$2000,MATCH(Settings!$C$4&amp;Z$4,Prices_dom!$A$6:$A$2000,0),MATCH("mit.rp."&amp;$A5,Prices_dom!$A$5:$CU$5,0))+0,0)/(1+IF(IFERROR(ISBLANK(INDEX(Prices_dom!$A$6:$CU$2000,MATCH(Settings!$C$4&amp;Z$4,Prices_dom!$A$6:$A$2000,0),MATCH("mit.vatrate."&amp;$A5,Prices_dom!$A$5:$CU$5,0))),TRUE),$O5*IFERROR(INDEX(Prices_dom!$A$6:$CU$2000,MATCH(Settings!$C$4&amp;Z$4,Prices_dom!$A$6:$A$2000,0),MATCH("VAT_WEO",Prices_dom!$A$5:$CU$5,0))+0,0),IFERROR(INDEX(Prices_dom!$A$6:$CU$2000,MATCH(Settings!$C$4&amp;Z$4,Prices_dom!$A$6:$A$2000,0),MATCH("mit.vatrate."&amp;$A5,Prices_dom!$A$5:$CU$5,0))+0,0)))-IFERROR(INDEX(Prices_dom!$A$6:$CU$2000,MATCH(Settings!$C$4&amp;Z$4,Prices_dom!$A$6:$A$2000,0),MATCH("mit.sp."&amp;$A5,Prices_dom!$A$5:$CU$5,0))+0,0),IFERROR(INDEX(Prices_dom!$A$6:$CU$2000,MATCH(Settings!$C$4&amp;Z$4,Prices_dom!$A$6:$A$2000,0),MATCH("mit.txo."&amp;$A5,Prices_dom!$A$5:$CU$5,0))+0,0))*Z$3/$G5</f>
        <v/>
      </c>
      <c r="AA5" s="37">
        <f>IF($H5=1,IFERROR(INDEX(Prices_dom!$A$6:$CU$2000,MATCH(Settings!$C$4&amp;AA$4,Prices_dom!$A$6:$A$2000,0),MATCH("mit.rp."&amp;$A5,Prices_dom!$A$5:$CU$5,0))+0,0)/(1+IF(IFERROR(ISBLANK(INDEX(Prices_dom!$A$6:$CU$2000,MATCH(Settings!$C$4&amp;AA$4,Prices_dom!$A$6:$A$2000,0),MATCH("mit.vatrate."&amp;$A5,Prices_dom!$A$5:$CU$5,0))),TRUE),$O5*IFERROR(INDEX(Prices_dom!$A$6:$CU$2000,MATCH(Settings!$C$4&amp;AA$4,Prices_dom!$A$6:$A$2000,0),MATCH("VAT_WEO",Prices_dom!$A$5:$CU$5,0))+0,0),IFERROR(INDEX(Prices_dom!$A$6:$CU$2000,MATCH(Settings!$C$4&amp;AA$4,Prices_dom!$A$6:$A$2000,0),MATCH("mit.vatrate."&amp;$A5,Prices_dom!$A$5:$CU$5,0))+0,0)))-IFERROR(INDEX(Prices_dom!$A$6:$CU$2000,MATCH(Settings!$C$4&amp;AA$4,Prices_dom!$A$6:$A$2000,0),MATCH("mit.sp."&amp;$A5,Prices_dom!$A$5:$CU$5,0))+0,0),IFERROR(INDEX(Prices_dom!$A$6:$CU$2000,MATCH(Settings!$C$4&amp;AA$4,Prices_dom!$A$6:$A$2000,0),MATCH("mit.txo."&amp;$A5,Prices_dom!$A$5:$CU$5,0))+0,0))*AA$3/$G5</f>
        <v/>
      </c>
    </row>
    <row r="6">
      <c r="A6" s="77" t="inlineStr">
        <is>
          <t>coa.res</t>
        </is>
      </c>
      <c r="B6" s="77" t="inlineStr">
        <is>
          <t>Coal, Residential</t>
        </is>
      </c>
      <c r="C6" s="77" t="inlineStr">
        <is>
          <t>coa</t>
        </is>
      </c>
      <c r="D6" s="77" t="inlineStr">
        <is>
          <t>res</t>
        </is>
      </c>
      <c r="E6" s="26" t="n">
        <v>2</v>
      </c>
      <c r="F6" s="26" t="n">
        <v>2</v>
      </c>
      <c r="G6" s="37">
        <f>INDEX(Mapping!$G$30:$G$37,MATCH($C6,Mapping!$A$30:$A$37,0))</f>
        <v/>
      </c>
      <c r="H6" s="26" t="n">
        <v>1</v>
      </c>
      <c r="I6" s="24">
        <f>IFERROR(INDEX(Prices_dom!$A$6:$CU$2000,MATCH(Settings!$C$4&amp;Settings!$C$7,Prices_dom!$A$6:$A$2000,0),MATCH("mit.ps."&amp;$A6,Prices_dom!$A$5:$CU$5,0))+0,0)</f>
        <v/>
      </c>
      <c r="J6" s="24">
        <f>IF($I6&lt;=0.25,0,IF($I6&lt;=0.5,0.5,1))</f>
        <v/>
      </c>
      <c r="K6" s="24">
        <f>IF(LEFT(Settings!$C$9,6)="Manual",0.8,IF(LEFT(Settings!$C$9,4)="None",1,$J6))</f>
        <v/>
      </c>
      <c r="L6" s="37">
        <f>IFERROR(INDEX(Prices_dom!$A$6:$CU$2000,MATCH(Settings!$C$4&amp;Settings!$C$7,Prices_dom!$A$6:$A$2000,0),MATCH("mit.mar."&amp;$A6,Prices_dom!$A$5:$CU$5,0))+0,0)</f>
        <v/>
      </c>
      <c r="M6" s="37">
        <f>IFERROR(INDEX(Prices_dom!$A$6:$CU$2000,MATCH(Settings!$C$4&amp;Settings!$C$7,Prices_dom!$A$6:$A$2000,0),MATCH("mit.coa.prod.cost",Prices_dom!$A$5:$CU$5,0))+0,0)</f>
        <v/>
      </c>
      <c r="N6" s="37">
        <f>($L6+$J6*$M6)*INDEX($T$3:$W$3,MATCH(Settings!$C$7,$T$4:$W$4,0))/$G6</f>
        <v/>
      </c>
      <c r="O6" s="78" t="n">
        <v>1</v>
      </c>
      <c r="P6" s="79">
        <f>$O6*IFERROR(INDEX(Prices_dom!$A$6:$CU$2000,MATCH(Settings!$C$4&amp;Settings!$C$10,Prices_dom!$A$6:$A$2000,0),MATCH("VAT_WEO",Prices_dom!$A$5:$CU$5,0))+0,0)</f>
        <v/>
      </c>
      <c r="Q6" s="13">
        <f>IF(IFERROR(ISBLANK(INDEX(Prices_dom!$A$6:$CU$2000,MATCH(Settings!$C$4&amp;Settings!$C$10,Prices_dom!$A$6:$A$2000,0),MATCH("mit.vatrate."&amp;$A6,Prices_dom!$A$5:$CU$5,0))),TRUE),$P6,IFERROR(INDEX(Prices_dom!$A$6:$CU$2000,MATCH(Settings!$C$4&amp;Settings!$C$10,Prices_dom!$A$6:$A$2000,0),MATCH("mit.vatrate."&amp;$A6,Prices_dom!$A$5:$CU$5,0))+0,0))</f>
        <v/>
      </c>
      <c r="R6" s="37">
        <f>INDEX($T6:$W6,MATCH(Settings!$C$10,$T$4:$W$4,0))</f>
        <v/>
      </c>
      <c r="S6" s="37">
        <f>INDEX($X6:$AA6,MATCH(Settings!$C$10,$X$4:$AA$4,0))</f>
        <v/>
      </c>
      <c r="T6" s="37">
        <f>IFERROR(INDEX(Prices_dom!$A$6:$CU$2000,MATCH(Settings!$C$4&amp;T$4,Prices_dom!$A$6:$A$2000,0),MATCH("mit.sp."&amp;$A6,Prices_dom!$A$5:$CU$5,0))+0,0)*T$3/$G6</f>
        <v/>
      </c>
      <c r="U6" s="37">
        <f>IFERROR(INDEX(Prices_dom!$A$6:$CU$2000,MATCH(Settings!$C$4&amp;U$4,Prices_dom!$A$6:$A$2000,0),MATCH("mit.sp."&amp;$A6,Prices_dom!$A$5:$CU$5,0))+0,0)*U$3/$G6</f>
        <v/>
      </c>
      <c r="V6" s="37">
        <f>IFERROR(INDEX(Prices_dom!$A$6:$CU$2000,MATCH(Settings!$C$4&amp;V$4,Prices_dom!$A$6:$A$2000,0),MATCH("mit.sp."&amp;$A6,Prices_dom!$A$5:$CU$5,0))+0,0)*V$3/$G6</f>
        <v/>
      </c>
      <c r="W6" s="37">
        <f>IFERROR(INDEX(Prices_dom!$A$6:$CU$2000,MATCH(Settings!$C$4&amp;W$4,Prices_dom!$A$6:$A$2000,0),MATCH("mit.sp."&amp;$A6,Prices_dom!$A$5:$CU$5,0))+0,0)*W$3/$G6</f>
        <v/>
      </c>
      <c r="X6" s="37">
        <f>IF($H6=1,IFERROR(INDEX(Prices_dom!$A$6:$CU$2000,MATCH(Settings!$C$4&amp;X$4,Prices_dom!$A$6:$A$2000,0),MATCH("mit.rp."&amp;$A6,Prices_dom!$A$5:$CU$5,0))+0,0)/(1+IF(IFERROR(ISBLANK(INDEX(Prices_dom!$A$6:$CU$2000,MATCH(Settings!$C$4&amp;X$4,Prices_dom!$A$6:$A$2000,0),MATCH("mit.vatrate."&amp;$A6,Prices_dom!$A$5:$CU$5,0))),TRUE),$O6*IFERROR(INDEX(Prices_dom!$A$6:$CU$2000,MATCH(Settings!$C$4&amp;X$4,Prices_dom!$A$6:$A$2000,0),MATCH("VAT_WEO",Prices_dom!$A$5:$CU$5,0))+0,0),IFERROR(INDEX(Prices_dom!$A$6:$CU$2000,MATCH(Settings!$C$4&amp;X$4,Prices_dom!$A$6:$A$2000,0),MATCH("mit.vatrate."&amp;$A6,Prices_dom!$A$5:$CU$5,0))+0,0)))-IFERROR(INDEX(Prices_dom!$A$6:$CU$2000,MATCH(Settings!$C$4&amp;X$4,Prices_dom!$A$6:$A$2000,0),MATCH("mit.sp."&amp;$A6,Prices_dom!$A$5:$CU$5,0))+0,0),IFERROR(INDEX(Prices_dom!$A$6:$CU$2000,MATCH(Settings!$C$4&amp;X$4,Prices_dom!$A$6:$A$2000,0),MATCH("mit.txo."&amp;$A6,Prices_dom!$A$5:$CU$5,0))+0,0))*X$3/$G6</f>
        <v/>
      </c>
      <c r="Y6" s="37">
        <f>IF($H6=1,IFERROR(INDEX(Prices_dom!$A$6:$CU$2000,MATCH(Settings!$C$4&amp;Y$4,Prices_dom!$A$6:$A$2000,0),MATCH("mit.rp."&amp;$A6,Prices_dom!$A$5:$CU$5,0))+0,0)/(1+IF(IFERROR(ISBLANK(INDEX(Prices_dom!$A$6:$CU$2000,MATCH(Settings!$C$4&amp;Y$4,Prices_dom!$A$6:$A$2000,0),MATCH("mit.vatrate."&amp;$A6,Prices_dom!$A$5:$CU$5,0))),TRUE),$O6*IFERROR(INDEX(Prices_dom!$A$6:$CU$2000,MATCH(Settings!$C$4&amp;Y$4,Prices_dom!$A$6:$A$2000,0),MATCH("VAT_WEO",Prices_dom!$A$5:$CU$5,0))+0,0),IFERROR(INDEX(Prices_dom!$A$6:$CU$2000,MATCH(Settings!$C$4&amp;Y$4,Prices_dom!$A$6:$A$2000,0),MATCH("mit.vatrate."&amp;$A6,Prices_dom!$A$5:$CU$5,0))+0,0)))-IFERROR(INDEX(Prices_dom!$A$6:$CU$2000,MATCH(Settings!$C$4&amp;Y$4,Prices_dom!$A$6:$A$2000,0),MATCH("mit.sp."&amp;$A6,Prices_dom!$A$5:$CU$5,0))+0,0),IFERROR(INDEX(Prices_dom!$A$6:$CU$2000,MATCH(Settings!$C$4&amp;Y$4,Prices_dom!$A$6:$A$2000,0),MATCH("mit.txo."&amp;$A6,Prices_dom!$A$5:$CU$5,0))+0,0))*Y$3/$G6</f>
        <v/>
      </c>
      <c r="Z6" s="37">
        <f>IF($H6=1,IFERROR(INDEX(Prices_dom!$A$6:$CU$2000,MATCH(Settings!$C$4&amp;Z$4,Prices_dom!$A$6:$A$2000,0),MATCH("mit.rp."&amp;$A6,Prices_dom!$A$5:$CU$5,0))+0,0)/(1+IF(IFERROR(ISBLANK(INDEX(Prices_dom!$A$6:$CU$2000,MATCH(Settings!$C$4&amp;Z$4,Prices_dom!$A$6:$A$2000,0),MATCH("mit.vatrate."&amp;$A6,Prices_dom!$A$5:$CU$5,0))),TRUE),$O6*IFERROR(INDEX(Prices_dom!$A$6:$CU$2000,MATCH(Settings!$C$4&amp;Z$4,Prices_dom!$A$6:$A$2000,0),MATCH("VAT_WEO",Prices_dom!$A$5:$CU$5,0))+0,0),IFERROR(INDEX(Prices_dom!$A$6:$CU$2000,MATCH(Settings!$C$4&amp;Z$4,Prices_dom!$A$6:$A$2000,0),MATCH("mit.vatrate."&amp;$A6,Prices_dom!$A$5:$CU$5,0))+0,0)))-IFERROR(INDEX(Prices_dom!$A$6:$CU$2000,MATCH(Settings!$C$4&amp;Z$4,Prices_dom!$A$6:$A$2000,0),MATCH("mit.sp."&amp;$A6,Prices_dom!$A$5:$CU$5,0))+0,0),IFERROR(INDEX(Prices_dom!$A$6:$CU$2000,MATCH(Settings!$C$4&amp;Z$4,Prices_dom!$A$6:$A$2000,0),MATCH("mit.txo."&amp;$A6,Prices_dom!$A$5:$CU$5,0))+0,0))*Z$3/$G6</f>
        <v/>
      </c>
      <c r="AA6" s="37">
        <f>IF($H6=1,IFERROR(INDEX(Prices_dom!$A$6:$CU$2000,MATCH(Settings!$C$4&amp;AA$4,Prices_dom!$A$6:$A$2000,0),MATCH("mit.rp."&amp;$A6,Prices_dom!$A$5:$CU$5,0))+0,0)/(1+IF(IFERROR(ISBLANK(INDEX(Prices_dom!$A$6:$CU$2000,MATCH(Settings!$C$4&amp;AA$4,Prices_dom!$A$6:$A$2000,0),MATCH("mit.vatrate."&amp;$A6,Prices_dom!$A$5:$CU$5,0))),TRUE),$O6*IFERROR(INDEX(Prices_dom!$A$6:$CU$2000,MATCH(Settings!$C$4&amp;AA$4,Prices_dom!$A$6:$A$2000,0),MATCH("VAT_WEO",Prices_dom!$A$5:$CU$5,0))+0,0),IFERROR(INDEX(Prices_dom!$A$6:$CU$2000,MATCH(Settings!$C$4&amp;AA$4,Prices_dom!$A$6:$A$2000,0),MATCH("mit.vatrate."&amp;$A6,Prices_dom!$A$5:$CU$5,0))+0,0)))-IFERROR(INDEX(Prices_dom!$A$6:$CU$2000,MATCH(Settings!$C$4&amp;AA$4,Prices_dom!$A$6:$A$2000,0),MATCH("mit.sp."&amp;$A6,Prices_dom!$A$5:$CU$5,0))+0,0),IFERROR(INDEX(Prices_dom!$A$6:$CU$2000,MATCH(Settings!$C$4&amp;AA$4,Prices_dom!$A$6:$A$2000,0),MATCH("mit.txo."&amp;$A6,Prices_dom!$A$5:$CU$5,0))+0,0))*AA$3/$G6</f>
        <v/>
      </c>
    </row>
    <row r="7">
      <c r="A7" s="77" t="inlineStr">
        <is>
          <t>coa.ind</t>
        </is>
      </c>
      <c r="B7" s="77" t="inlineStr">
        <is>
          <t>Coal, Industry</t>
        </is>
      </c>
      <c r="C7" s="77" t="inlineStr">
        <is>
          <t>coa</t>
        </is>
      </c>
      <c r="D7" s="77" t="inlineStr">
        <is>
          <t>ind</t>
        </is>
      </c>
      <c r="E7" s="26" t="n">
        <v>3</v>
      </c>
      <c r="F7" s="26" t="n">
        <v>2</v>
      </c>
      <c r="G7" s="37">
        <f>INDEX(Mapping!$G$30:$G$37,MATCH($C7,Mapping!$A$30:$A$37,0))</f>
        <v/>
      </c>
      <c r="H7" s="26" t="n">
        <v>1</v>
      </c>
      <c r="I7" s="24">
        <f>IFERROR(INDEX(Prices_dom!$A$6:$CU$2000,MATCH(Settings!$C$4&amp;Settings!$C$7,Prices_dom!$A$6:$A$2000,0),MATCH("mit.ps."&amp;$A7,Prices_dom!$A$5:$CU$5,0))+0,0)</f>
        <v/>
      </c>
      <c r="J7" s="24">
        <f>IF($I7&lt;=0.25,0,IF($I7&lt;=0.5,0.5,1))</f>
        <v/>
      </c>
      <c r="K7" s="24">
        <f>IF(LEFT(Settings!$C$9,6)="Manual",0.8,IF(LEFT(Settings!$C$9,4)="None",1,$J7))</f>
        <v/>
      </c>
      <c r="L7" s="37">
        <f>IFERROR(INDEX(Prices_dom!$A$6:$CU$2000,MATCH(Settings!$C$4&amp;Settings!$C$7,Prices_dom!$A$6:$A$2000,0),MATCH("mit.mar."&amp;$A7,Prices_dom!$A$5:$CU$5,0))+0,0)</f>
        <v/>
      </c>
      <c r="M7" s="37">
        <f>IFERROR(INDEX(Prices_dom!$A$6:$CU$2000,MATCH(Settings!$C$4&amp;Settings!$C$7,Prices_dom!$A$6:$A$2000,0),MATCH("mit.coa.prod.cost",Prices_dom!$A$5:$CU$5,0))+0,0)</f>
        <v/>
      </c>
      <c r="N7" s="37">
        <f>($L7+$J7*$M7)*INDEX($T$3:$W$3,MATCH(Settings!$C$7,$T$4:$W$4,0))/$G7</f>
        <v/>
      </c>
      <c r="O7" s="78" t="n">
        <v>0</v>
      </c>
      <c r="P7" s="79">
        <f>$O7*IFERROR(INDEX(Prices_dom!$A$6:$CU$2000,MATCH(Settings!$C$4&amp;Settings!$C$10,Prices_dom!$A$6:$A$2000,0),MATCH("VAT_WEO",Prices_dom!$A$5:$CU$5,0))+0,0)</f>
        <v/>
      </c>
      <c r="Q7" s="13">
        <f>IF(IFERROR(ISBLANK(INDEX(Prices_dom!$A$6:$CU$2000,MATCH(Settings!$C$4&amp;Settings!$C$10,Prices_dom!$A$6:$A$2000,0),MATCH("mit.vatrate."&amp;$A7,Prices_dom!$A$5:$CU$5,0))),TRUE),$P7,IFERROR(INDEX(Prices_dom!$A$6:$CU$2000,MATCH(Settings!$C$4&amp;Settings!$C$10,Prices_dom!$A$6:$A$2000,0),MATCH("mit.vatrate."&amp;$A7,Prices_dom!$A$5:$CU$5,0))+0,0))</f>
        <v/>
      </c>
      <c r="R7" s="37">
        <f>INDEX($T7:$W7,MATCH(Settings!$C$10,$T$4:$W$4,0))</f>
        <v/>
      </c>
      <c r="S7" s="37">
        <f>INDEX($X7:$AA7,MATCH(Settings!$C$10,$X$4:$AA$4,0))</f>
        <v/>
      </c>
      <c r="T7" s="37">
        <f>IFERROR(INDEX(Prices_dom!$A$6:$CU$2000,MATCH(Settings!$C$4&amp;T$4,Prices_dom!$A$6:$A$2000,0),MATCH("mit.sp."&amp;$A7,Prices_dom!$A$5:$CU$5,0))+0,0)*T$3/$G7</f>
        <v/>
      </c>
      <c r="U7" s="37">
        <f>IFERROR(INDEX(Prices_dom!$A$6:$CU$2000,MATCH(Settings!$C$4&amp;U$4,Prices_dom!$A$6:$A$2000,0),MATCH("mit.sp."&amp;$A7,Prices_dom!$A$5:$CU$5,0))+0,0)*U$3/$G7</f>
        <v/>
      </c>
      <c r="V7" s="37">
        <f>IFERROR(INDEX(Prices_dom!$A$6:$CU$2000,MATCH(Settings!$C$4&amp;V$4,Prices_dom!$A$6:$A$2000,0),MATCH("mit.sp."&amp;$A7,Prices_dom!$A$5:$CU$5,0))+0,0)*V$3/$G7</f>
        <v/>
      </c>
      <c r="W7" s="37">
        <f>IFERROR(INDEX(Prices_dom!$A$6:$CU$2000,MATCH(Settings!$C$4&amp;W$4,Prices_dom!$A$6:$A$2000,0),MATCH("mit.sp."&amp;$A7,Prices_dom!$A$5:$CU$5,0))+0,0)*W$3/$G7</f>
        <v/>
      </c>
      <c r="X7" s="37">
        <f>IF($H7=1,IFERROR(INDEX(Prices_dom!$A$6:$CU$2000,MATCH(Settings!$C$4&amp;X$4,Prices_dom!$A$6:$A$2000,0),MATCH("mit.rp."&amp;$A7,Prices_dom!$A$5:$CU$5,0))+0,0)/(1+IF(IFERROR(ISBLANK(INDEX(Prices_dom!$A$6:$CU$2000,MATCH(Settings!$C$4&amp;X$4,Prices_dom!$A$6:$A$2000,0),MATCH("mit.vatrate."&amp;$A7,Prices_dom!$A$5:$CU$5,0))),TRUE),$O7*IFERROR(INDEX(Prices_dom!$A$6:$CU$2000,MATCH(Settings!$C$4&amp;X$4,Prices_dom!$A$6:$A$2000,0),MATCH("VAT_WEO",Prices_dom!$A$5:$CU$5,0))+0,0),IFERROR(INDEX(Prices_dom!$A$6:$CU$2000,MATCH(Settings!$C$4&amp;X$4,Prices_dom!$A$6:$A$2000,0),MATCH("mit.vatrate."&amp;$A7,Prices_dom!$A$5:$CU$5,0))+0,0)))-IFERROR(INDEX(Prices_dom!$A$6:$CU$2000,MATCH(Settings!$C$4&amp;X$4,Prices_dom!$A$6:$A$2000,0),MATCH("mit.sp."&amp;$A7,Prices_dom!$A$5:$CU$5,0))+0,0),IFERROR(INDEX(Prices_dom!$A$6:$CU$2000,MATCH(Settings!$C$4&amp;X$4,Prices_dom!$A$6:$A$2000,0),MATCH("mit.txo."&amp;$A7,Prices_dom!$A$5:$CU$5,0))+0,0))*X$3/$G7</f>
        <v/>
      </c>
      <c r="Y7" s="37">
        <f>IF($H7=1,IFERROR(INDEX(Prices_dom!$A$6:$CU$2000,MATCH(Settings!$C$4&amp;Y$4,Prices_dom!$A$6:$A$2000,0),MATCH("mit.rp."&amp;$A7,Prices_dom!$A$5:$CU$5,0))+0,0)/(1+IF(IFERROR(ISBLANK(INDEX(Prices_dom!$A$6:$CU$2000,MATCH(Settings!$C$4&amp;Y$4,Prices_dom!$A$6:$A$2000,0),MATCH("mit.vatrate."&amp;$A7,Prices_dom!$A$5:$CU$5,0))),TRUE),$O7*IFERROR(INDEX(Prices_dom!$A$6:$CU$2000,MATCH(Settings!$C$4&amp;Y$4,Prices_dom!$A$6:$A$2000,0),MATCH("VAT_WEO",Prices_dom!$A$5:$CU$5,0))+0,0),IFERROR(INDEX(Prices_dom!$A$6:$CU$2000,MATCH(Settings!$C$4&amp;Y$4,Prices_dom!$A$6:$A$2000,0),MATCH("mit.vatrate."&amp;$A7,Prices_dom!$A$5:$CU$5,0))+0,0)))-IFERROR(INDEX(Prices_dom!$A$6:$CU$2000,MATCH(Settings!$C$4&amp;Y$4,Prices_dom!$A$6:$A$2000,0),MATCH("mit.sp."&amp;$A7,Prices_dom!$A$5:$CU$5,0))+0,0),IFERROR(INDEX(Prices_dom!$A$6:$CU$2000,MATCH(Settings!$C$4&amp;Y$4,Prices_dom!$A$6:$A$2000,0),MATCH("mit.txo."&amp;$A7,Prices_dom!$A$5:$CU$5,0))+0,0))*Y$3/$G7</f>
        <v/>
      </c>
      <c r="Z7" s="37">
        <f>IF($H7=1,IFERROR(INDEX(Prices_dom!$A$6:$CU$2000,MATCH(Settings!$C$4&amp;Z$4,Prices_dom!$A$6:$A$2000,0),MATCH("mit.rp."&amp;$A7,Prices_dom!$A$5:$CU$5,0))+0,0)/(1+IF(IFERROR(ISBLANK(INDEX(Prices_dom!$A$6:$CU$2000,MATCH(Settings!$C$4&amp;Z$4,Prices_dom!$A$6:$A$2000,0),MATCH("mit.vatrate."&amp;$A7,Prices_dom!$A$5:$CU$5,0))),TRUE),$O7*IFERROR(INDEX(Prices_dom!$A$6:$CU$2000,MATCH(Settings!$C$4&amp;Z$4,Prices_dom!$A$6:$A$2000,0),MATCH("VAT_WEO",Prices_dom!$A$5:$CU$5,0))+0,0),IFERROR(INDEX(Prices_dom!$A$6:$CU$2000,MATCH(Settings!$C$4&amp;Z$4,Prices_dom!$A$6:$A$2000,0),MATCH("mit.vatrate."&amp;$A7,Prices_dom!$A$5:$CU$5,0))+0,0)))-IFERROR(INDEX(Prices_dom!$A$6:$CU$2000,MATCH(Settings!$C$4&amp;Z$4,Prices_dom!$A$6:$A$2000,0),MATCH("mit.sp."&amp;$A7,Prices_dom!$A$5:$CU$5,0))+0,0),IFERROR(INDEX(Prices_dom!$A$6:$CU$2000,MATCH(Settings!$C$4&amp;Z$4,Prices_dom!$A$6:$A$2000,0),MATCH("mit.txo."&amp;$A7,Prices_dom!$A$5:$CU$5,0))+0,0))*Z$3/$G7</f>
        <v/>
      </c>
      <c r="AA7" s="37">
        <f>IF($H7=1,IFERROR(INDEX(Prices_dom!$A$6:$CU$2000,MATCH(Settings!$C$4&amp;AA$4,Prices_dom!$A$6:$A$2000,0),MATCH("mit.rp."&amp;$A7,Prices_dom!$A$5:$CU$5,0))+0,0)/(1+IF(IFERROR(ISBLANK(INDEX(Prices_dom!$A$6:$CU$2000,MATCH(Settings!$C$4&amp;AA$4,Prices_dom!$A$6:$A$2000,0),MATCH("mit.vatrate."&amp;$A7,Prices_dom!$A$5:$CU$5,0))),TRUE),$O7*IFERROR(INDEX(Prices_dom!$A$6:$CU$2000,MATCH(Settings!$C$4&amp;AA$4,Prices_dom!$A$6:$A$2000,0),MATCH("VAT_WEO",Prices_dom!$A$5:$CU$5,0))+0,0),IFERROR(INDEX(Prices_dom!$A$6:$CU$2000,MATCH(Settings!$C$4&amp;AA$4,Prices_dom!$A$6:$A$2000,0),MATCH("mit.vatrate."&amp;$A7,Prices_dom!$A$5:$CU$5,0))+0,0)))-IFERROR(INDEX(Prices_dom!$A$6:$CU$2000,MATCH(Settings!$C$4&amp;AA$4,Prices_dom!$A$6:$A$2000,0),MATCH("mit.sp."&amp;$A7,Prices_dom!$A$5:$CU$5,0))+0,0),IFERROR(INDEX(Prices_dom!$A$6:$CU$2000,MATCH(Settings!$C$4&amp;AA$4,Prices_dom!$A$6:$A$2000,0),MATCH("mit.txo."&amp;$A7,Prices_dom!$A$5:$CU$5,0))+0,0))*AA$3/$G7</f>
        <v/>
      </c>
    </row>
    <row r="8">
      <c r="A8" s="77" t="inlineStr">
        <is>
          <t>nga.pow</t>
        </is>
      </c>
      <c r="B8" s="77" t="inlineStr">
        <is>
          <t>Natural gas, Power</t>
        </is>
      </c>
      <c r="C8" s="77" t="inlineStr">
        <is>
          <t>nga</t>
        </is>
      </c>
      <c r="D8" s="77" t="inlineStr">
        <is>
          <t>pow</t>
        </is>
      </c>
      <c r="E8" s="26" t="n">
        <v>4</v>
      </c>
      <c r="F8" s="26" t="n">
        <v>3</v>
      </c>
      <c r="G8" s="37">
        <f>INDEX(Mapping!$G$30:$G$37,MATCH($C8,Mapping!$A$30:$A$37,0))</f>
        <v/>
      </c>
      <c r="H8" s="26" t="n">
        <v>1</v>
      </c>
      <c r="I8" s="24">
        <f>IFERROR(INDEX(Prices_dom!$A$6:$CU$2000,MATCH(Settings!$C$4&amp;Settings!$C$7,Prices_dom!$A$6:$A$2000,0),MATCH("mit.ps."&amp;$A8,Prices_dom!$A$5:$CU$5,0))+0,0)</f>
        <v/>
      </c>
      <c r="J8" s="24">
        <f>IF($I8&lt;=0.25,0,IF($I8&lt;=0.5,0.5,1))</f>
        <v/>
      </c>
      <c r="K8" s="24">
        <f>IF(LEFT(Settings!$C$9,6)="Manual",0.8,IF(LEFT(Settings!$C$9,4)="None",1,$J8))</f>
        <v/>
      </c>
      <c r="L8" s="37">
        <f>IFERROR(INDEX(Prices_dom!$A$6:$CU$2000,MATCH(Settings!$C$4&amp;Settings!$C$7,Prices_dom!$A$6:$A$2000,0),MATCH("mit.mar."&amp;$A8,Prices_dom!$A$5:$CU$5,0))+0,0)</f>
        <v/>
      </c>
      <c r="M8" s="37">
        <f>IFERROR(INDEX(Prices_dom!$A$6:$CU$2000,MATCH(Settings!$C$4&amp;Settings!$C$7,Prices_dom!$A$6:$A$2000,0),MATCH("mit.nga.prod.cost",Prices_dom!$A$5:$CU$5,0))+0,0)</f>
        <v/>
      </c>
      <c r="N8" s="37">
        <f>($L8+$J8*$M8)*INDEX($T$3:$W$3,MATCH(Settings!$C$7,$T$4:$W$4,0))/$G8</f>
        <v/>
      </c>
      <c r="O8" s="78" t="n">
        <v>0</v>
      </c>
      <c r="P8" s="79">
        <f>$O8*IFERROR(INDEX(Prices_dom!$A$6:$CU$2000,MATCH(Settings!$C$4&amp;Settings!$C$10,Prices_dom!$A$6:$A$2000,0),MATCH("VAT_WEO",Prices_dom!$A$5:$CU$5,0))+0,0)</f>
        <v/>
      </c>
      <c r="Q8" s="13">
        <f>IF(IFERROR(ISBLANK(INDEX(Prices_dom!$A$6:$CU$2000,MATCH(Settings!$C$4&amp;Settings!$C$10,Prices_dom!$A$6:$A$2000,0),MATCH("mit.vatrate."&amp;$A8,Prices_dom!$A$5:$CU$5,0))),TRUE),$P8,IFERROR(INDEX(Prices_dom!$A$6:$CU$2000,MATCH(Settings!$C$4&amp;Settings!$C$10,Prices_dom!$A$6:$A$2000,0),MATCH("mit.vatrate."&amp;$A8,Prices_dom!$A$5:$CU$5,0))+0,0))</f>
        <v/>
      </c>
      <c r="R8" s="37">
        <f>INDEX($T8:$W8,MATCH(Settings!$C$10,$T$4:$W$4,0))</f>
        <v/>
      </c>
      <c r="S8" s="37">
        <f>INDEX($X8:$AA8,MATCH(Settings!$C$10,$X$4:$AA$4,0))</f>
        <v/>
      </c>
      <c r="T8" s="37">
        <f>IFERROR(INDEX(Prices_dom!$A$6:$CU$2000,MATCH(Settings!$C$4&amp;T$4,Prices_dom!$A$6:$A$2000,0),MATCH("mit.sp."&amp;$A8,Prices_dom!$A$5:$CU$5,0))+0,0)*T$3/$G8</f>
        <v/>
      </c>
      <c r="U8" s="37">
        <f>IFERROR(INDEX(Prices_dom!$A$6:$CU$2000,MATCH(Settings!$C$4&amp;U$4,Prices_dom!$A$6:$A$2000,0),MATCH("mit.sp."&amp;$A8,Prices_dom!$A$5:$CU$5,0))+0,0)*U$3/$G8</f>
        <v/>
      </c>
      <c r="V8" s="37">
        <f>IFERROR(INDEX(Prices_dom!$A$6:$CU$2000,MATCH(Settings!$C$4&amp;V$4,Prices_dom!$A$6:$A$2000,0),MATCH("mit.sp."&amp;$A8,Prices_dom!$A$5:$CU$5,0))+0,0)*V$3/$G8</f>
        <v/>
      </c>
      <c r="W8" s="37">
        <f>IFERROR(INDEX(Prices_dom!$A$6:$CU$2000,MATCH(Settings!$C$4&amp;W$4,Prices_dom!$A$6:$A$2000,0),MATCH("mit.sp."&amp;$A8,Prices_dom!$A$5:$CU$5,0))+0,0)*W$3/$G8</f>
        <v/>
      </c>
      <c r="X8" s="37">
        <f>IF($H8=1,IFERROR(INDEX(Prices_dom!$A$6:$CU$2000,MATCH(Settings!$C$4&amp;X$4,Prices_dom!$A$6:$A$2000,0),MATCH("mit.rp."&amp;$A8,Prices_dom!$A$5:$CU$5,0))+0,0)/(1+IF(IFERROR(ISBLANK(INDEX(Prices_dom!$A$6:$CU$2000,MATCH(Settings!$C$4&amp;X$4,Prices_dom!$A$6:$A$2000,0),MATCH("mit.vatrate."&amp;$A8,Prices_dom!$A$5:$CU$5,0))),TRUE),$O8*IFERROR(INDEX(Prices_dom!$A$6:$CU$2000,MATCH(Settings!$C$4&amp;X$4,Prices_dom!$A$6:$A$2000,0),MATCH("VAT_WEO",Prices_dom!$A$5:$CU$5,0))+0,0),IFERROR(INDEX(Prices_dom!$A$6:$CU$2000,MATCH(Settings!$C$4&amp;X$4,Prices_dom!$A$6:$A$2000,0),MATCH("mit.vatrate."&amp;$A8,Prices_dom!$A$5:$CU$5,0))+0,0)))-IFERROR(INDEX(Prices_dom!$A$6:$CU$2000,MATCH(Settings!$C$4&amp;X$4,Prices_dom!$A$6:$A$2000,0),MATCH("mit.sp."&amp;$A8,Prices_dom!$A$5:$CU$5,0))+0,0),IFERROR(INDEX(Prices_dom!$A$6:$CU$2000,MATCH(Settings!$C$4&amp;X$4,Prices_dom!$A$6:$A$2000,0),MATCH("mit.txo."&amp;$A8,Prices_dom!$A$5:$CU$5,0))+0,0))*X$3/$G8</f>
        <v/>
      </c>
      <c r="Y8" s="37">
        <f>IF($H8=1,IFERROR(INDEX(Prices_dom!$A$6:$CU$2000,MATCH(Settings!$C$4&amp;Y$4,Prices_dom!$A$6:$A$2000,0),MATCH("mit.rp."&amp;$A8,Prices_dom!$A$5:$CU$5,0))+0,0)/(1+IF(IFERROR(ISBLANK(INDEX(Prices_dom!$A$6:$CU$2000,MATCH(Settings!$C$4&amp;Y$4,Prices_dom!$A$6:$A$2000,0),MATCH("mit.vatrate."&amp;$A8,Prices_dom!$A$5:$CU$5,0))),TRUE),$O8*IFERROR(INDEX(Prices_dom!$A$6:$CU$2000,MATCH(Settings!$C$4&amp;Y$4,Prices_dom!$A$6:$A$2000,0),MATCH("VAT_WEO",Prices_dom!$A$5:$CU$5,0))+0,0),IFERROR(INDEX(Prices_dom!$A$6:$CU$2000,MATCH(Settings!$C$4&amp;Y$4,Prices_dom!$A$6:$A$2000,0),MATCH("mit.vatrate."&amp;$A8,Prices_dom!$A$5:$CU$5,0))+0,0)))-IFERROR(INDEX(Prices_dom!$A$6:$CU$2000,MATCH(Settings!$C$4&amp;Y$4,Prices_dom!$A$6:$A$2000,0),MATCH("mit.sp."&amp;$A8,Prices_dom!$A$5:$CU$5,0))+0,0),IFERROR(INDEX(Prices_dom!$A$6:$CU$2000,MATCH(Settings!$C$4&amp;Y$4,Prices_dom!$A$6:$A$2000,0),MATCH("mit.txo."&amp;$A8,Prices_dom!$A$5:$CU$5,0))+0,0))*Y$3/$G8</f>
        <v/>
      </c>
      <c r="Z8" s="37">
        <f>IF($H8=1,IFERROR(INDEX(Prices_dom!$A$6:$CU$2000,MATCH(Settings!$C$4&amp;Z$4,Prices_dom!$A$6:$A$2000,0),MATCH("mit.rp."&amp;$A8,Prices_dom!$A$5:$CU$5,0))+0,0)/(1+IF(IFERROR(ISBLANK(INDEX(Prices_dom!$A$6:$CU$2000,MATCH(Settings!$C$4&amp;Z$4,Prices_dom!$A$6:$A$2000,0),MATCH("mit.vatrate."&amp;$A8,Prices_dom!$A$5:$CU$5,0))),TRUE),$O8*IFERROR(INDEX(Prices_dom!$A$6:$CU$2000,MATCH(Settings!$C$4&amp;Z$4,Prices_dom!$A$6:$A$2000,0),MATCH("VAT_WEO",Prices_dom!$A$5:$CU$5,0))+0,0),IFERROR(INDEX(Prices_dom!$A$6:$CU$2000,MATCH(Settings!$C$4&amp;Z$4,Prices_dom!$A$6:$A$2000,0),MATCH("mit.vatrate."&amp;$A8,Prices_dom!$A$5:$CU$5,0))+0,0)))-IFERROR(INDEX(Prices_dom!$A$6:$CU$2000,MATCH(Settings!$C$4&amp;Z$4,Prices_dom!$A$6:$A$2000,0),MATCH("mit.sp."&amp;$A8,Prices_dom!$A$5:$CU$5,0))+0,0),IFERROR(INDEX(Prices_dom!$A$6:$CU$2000,MATCH(Settings!$C$4&amp;Z$4,Prices_dom!$A$6:$A$2000,0),MATCH("mit.txo."&amp;$A8,Prices_dom!$A$5:$CU$5,0))+0,0))*Z$3/$G8</f>
        <v/>
      </c>
      <c r="AA8" s="37">
        <f>IF($H8=1,IFERROR(INDEX(Prices_dom!$A$6:$CU$2000,MATCH(Settings!$C$4&amp;AA$4,Prices_dom!$A$6:$A$2000,0),MATCH("mit.rp."&amp;$A8,Prices_dom!$A$5:$CU$5,0))+0,0)/(1+IF(IFERROR(ISBLANK(INDEX(Prices_dom!$A$6:$CU$2000,MATCH(Settings!$C$4&amp;AA$4,Prices_dom!$A$6:$A$2000,0),MATCH("mit.vatrate."&amp;$A8,Prices_dom!$A$5:$CU$5,0))),TRUE),$O8*IFERROR(INDEX(Prices_dom!$A$6:$CU$2000,MATCH(Settings!$C$4&amp;AA$4,Prices_dom!$A$6:$A$2000,0),MATCH("VAT_WEO",Prices_dom!$A$5:$CU$5,0))+0,0),IFERROR(INDEX(Prices_dom!$A$6:$CU$2000,MATCH(Settings!$C$4&amp;AA$4,Prices_dom!$A$6:$A$2000,0),MATCH("mit.vatrate."&amp;$A8,Prices_dom!$A$5:$CU$5,0))+0,0)))-IFERROR(INDEX(Prices_dom!$A$6:$CU$2000,MATCH(Settings!$C$4&amp;AA$4,Prices_dom!$A$6:$A$2000,0),MATCH("mit.sp."&amp;$A8,Prices_dom!$A$5:$CU$5,0))+0,0),IFERROR(INDEX(Prices_dom!$A$6:$CU$2000,MATCH(Settings!$C$4&amp;AA$4,Prices_dom!$A$6:$A$2000,0),MATCH("mit.txo."&amp;$A8,Prices_dom!$A$5:$CU$5,0))+0,0))*AA$3/$G8</f>
        <v/>
      </c>
    </row>
    <row r="9">
      <c r="A9" s="77" t="inlineStr">
        <is>
          <t>nga.res</t>
        </is>
      </c>
      <c r="B9" s="77" t="inlineStr">
        <is>
          <t>Natural gas, Residential</t>
        </is>
      </c>
      <c r="C9" s="77" t="inlineStr">
        <is>
          <t>nga</t>
        </is>
      </c>
      <c r="D9" s="77" t="inlineStr">
        <is>
          <t>res</t>
        </is>
      </c>
      <c r="E9" s="26" t="n">
        <v>5</v>
      </c>
      <c r="F9" s="26" t="n">
        <v>3</v>
      </c>
      <c r="G9" s="37">
        <f>INDEX(Mapping!$G$30:$G$37,MATCH($C9,Mapping!$A$30:$A$37,0))</f>
        <v/>
      </c>
      <c r="H9" s="26" t="n">
        <v>1</v>
      </c>
      <c r="I9" s="24">
        <f>IFERROR(INDEX(Prices_dom!$A$6:$CU$2000,MATCH(Settings!$C$4&amp;Settings!$C$7,Prices_dom!$A$6:$A$2000,0),MATCH("mit.ps."&amp;$A9,Prices_dom!$A$5:$CU$5,0))+0,0)</f>
        <v/>
      </c>
      <c r="J9" s="24">
        <f>IF($I9&lt;=0.25,0,IF($I9&lt;=0.5,0.5,1))</f>
        <v/>
      </c>
      <c r="K9" s="24">
        <f>IF(LEFT(Settings!$C$9,6)="Manual",0.8,IF(LEFT(Settings!$C$9,4)="None",1,$J9))</f>
        <v/>
      </c>
      <c r="L9" s="37">
        <f>IFERROR(INDEX(Prices_dom!$A$6:$CU$2000,MATCH(Settings!$C$4&amp;Settings!$C$7,Prices_dom!$A$6:$A$2000,0),MATCH("mit.mar."&amp;$A9,Prices_dom!$A$5:$CU$5,0))+0,0)</f>
        <v/>
      </c>
      <c r="M9" s="37">
        <f>IFERROR(INDEX(Prices_dom!$A$6:$CU$2000,MATCH(Settings!$C$4&amp;Settings!$C$7,Prices_dom!$A$6:$A$2000,0),MATCH("mit.nga.prod.cost",Prices_dom!$A$5:$CU$5,0))+0,0)</f>
        <v/>
      </c>
      <c r="N9" s="37">
        <f>($L9+$J9*$M9)*INDEX($T$3:$W$3,MATCH(Settings!$C$7,$T$4:$W$4,0))/$G9</f>
        <v/>
      </c>
      <c r="O9" s="78" t="n">
        <v>1</v>
      </c>
      <c r="P9" s="79">
        <f>$O9*IFERROR(INDEX(Prices_dom!$A$6:$CU$2000,MATCH(Settings!$C$4&amp;Settings!$C$10,Prices_dom!$A$6:$A$2000,0),MATCH("VAT_WEO",Prices_dom!$A$5:$CU$5,0))+0,0)</f>
        <v/>
      </c>
      <c r="Q9" s="13">
        <f>IF(IFERROR(ISBLANK(INDEX(Prices_dom!$A$6:$CU$2000,MATCH(Settings!$C$4&amp;Settings!$C$10,Prices_dom!$A$6:$A$2000,0),MATCH("mit.vatrate."&amp;$A9,Prices_dom!$A$5:$CU$5,0))),TRUE),$P9,IFERROR(INDEX(Prices_dom!$A$6:$CU$2000,MATCH(Settings!$C$4&amp;Settings!$C$10,Prices_dom!$A$6:$A$2000,0),MATCH("mit.vatrate."&amp;$A9,Prices_dom!$A$5:$CU$5,0))+0,0))</f>
        <v/>
      </c>
      <c r="R9" s="37">
        <f>INDEX($T9:$W9,MATCH(Settings!$C$10,$T$4:$W$4,0))</f>
        <v/>
      </c>
      <c r="S9" s="37">
        <f>INDEX($X9:$AA9,MATCH(Settings!$C$10,$X$4:$AA$4,0))</f>
        <v/>
      </c>
      <c r="T9" s="37">
        <f>IFERROR(INDEX(Prices_dom!$A$6:$CU$2000,MATCH(Settings!$C$4&amp;T$4,Prices_dom!$A$6:$A$2000,0),MATCH("mit.sp."&amp;$A9,Prices_dom!$A$5:$CU$5,0))+0,0)*T$3/$G9</f>
        <v/>
      </c>
      <c r="U9" s="37">
        <f>IFERROR(INDEX(Prices_dom!$A$6:$CU$2000,MATCH(Settings!$C$4&amp;U$4,Prices_dom!$A$6:$A$2000,0),MATCH("mit.sp."&amp;$A9,Prices_dom!$A$5:$CU$5,0))+0,0)*U$3/$G9</f>
        <v/>
      </c>
      <c r="V9" s="37">
        <f>IFERROR(INDEX(Prices_dom!$A$6:$CU$2000,MATCH(Settings!$C$4&amp;V$4,Prices_dom!$A$6:$A$2000,0),MATCH("mit.sp."&amp;$A9,Prices_dom!$A$5:$CU$5,0))+0,0)*V$3/$G9</f>
        <v/>
      </c>
      <c r="W9" s="37">
        <f>IFERROR(INDEX(Prices_dom!$A$6:$CU$2000,MATCH(Settings!$C$4&amp;W$4,Prices_dom!$A$6:$A$2000,0),MATCH("mit.sp."&amp;$A9,Prices_dom!$A$5:$CU$5,0))+0,0)*W$3/$G9</f>
        <v/>
      </c>
      <c r="X9" s="37">
        <f>IF($H9=1,IFERROR(INDEX(Prices_dom!$A$6:$CU$2000,MATCH(Settings!$C$4&amp;X$4,Prices_dom!$A$6:$A$2000,0),MATCH("mit.rp."&amp;$A9,Prices_dom!$A$5:$CU$5,0))+0,0)/(1+IF(IFERROR(ISBLANK(INDEX(Prices_dom!$A$6:$CU$2000,MATCH(Settings!$C$4&amp;X$4,Prices_dom!$A$6:$A$2000,0),MATCH("mit.vatrate."&amp;$A9,Prices_dom!$A$5:$CU$5,0))),TRUE),$O9*IFERROR(INDEX(Prices_dom!$A$6:$CU$2000,MATCH(Settings!$C$4&amp;X$4,Prices_dom!$A$6:$A$2000,0),MATCH("VAT_WEO",Prices_dom!$A$5:$CU$5,0))+0,0),IFERROR(INDEX(Prices_dom!$A$6:$CU$2000,MATCH(Settings!$C$4&amp;X$4,Prices_dom!$A$6:$A$2000,0),MATCH("mit.vatrate."&amp;$A9,Prices_dom!$A$5:$CU$5,0))+0,0)))-IFERROR(INDEX(Prices_dom!$A$6:$CU$2000,MATCH(Settings!$C$4&amp;X$4,Prices_dom!$A$6:$A$2000,0),MATCH("mit.sp."&amp;$A9,Prices_dom!$A$5:$CU$5,0))+0,0),IFERROR(INDEX(Prices_dom!$A$6:$CU$2000,MATCH(Settings!$C$4&amp;X$4,Prices_dom!$A$6:$A$2000,0),MATCH("mit.txo."&amp;$A9,Prices_dom!$A$5:$CU$5,0))+0,0))*X$3/$G9</f>
        <v/>
      </c>
      <c r="Y9" s="37">
        <f>IF($H9=1,IFERROR(INDEX(Prices_dom!$A$6:$CU$2000,MATCH(Settings!$C$4&amp;Y$4,Prices_dom!$A$6:$A$2000,0),MATCH("mit.rp."&amp;$A9,Prices_dom!$A$5:$CU$5,0))+0,0)/(1+IF(IFERROR(ISBLANK(INDEX(Prices_dom!$A$6:$CU$2000,MATCH(Settings!$C$4&amp;Y$4,Prices_dom!$A$6:$A$2000,0),MATCH("mit.vatrate."&amp;$A9,Prices_dom!$A$5:$CU$5,0))),TRUE),$O9*IFERROR(INDEX(Prices_dom!$A$6:$CU$2000,MATCH(Settings!$C$4&amp;Y$4,Prices_dom!$A$6:$A$2000,0),MATCH("VAT_WEO",Prices_dom!$A$5:$CU$5,0))+0,0),IFERROR(INDEX(Prices_dom!$A$6:$CU$2000,MATCH(Settings!$C$4&amp;Y$4,Prices_dom!$A$6:$A$2000,0),MATCH("mit.vatrate."&amp;$A9,Prices_dom!$A$5:$CU$5,0))+0,0)))-IFERROR(INDEX(Prices_dom!$A$6:$CU$2000,MATCH(Settings!$C$4&amp;Y$4,Prices_dom!$A$6:$A$2000,0),MATCH("mit.sp."&amp;$A9,Prices_dom!$A$5:$CU$5,0))+0,0),IFERROR(INDEX(Prices_dom!$A$6:$CU$2000,MATCH(Settings!$C$4&amp;Y$4,Prices_dom!$A$6:$A$2000,0),MATCH("mit.txo."&amp;$A9,Prices_dom!$A$5:$CU$5,0))+0,0))*Y$3/$G9</f>
        <v/>
      </c>
      <c r="Z9" s="37">
        <f>IF($H9=1,IFERROR(INDEX(Prices_dom!$A$6:$CU$2000,MATCH(Settings!$C$4&amp;Z$4,Prices_dom!$A$6:$A$2000,0),MATCH("mit.rp."&amp;$A9,Prices_dom!$A$5:$CU$5,0))+0,0)/(1+IF(IFERROR(ISBLANK(INDEX(Prices_dom!$A$6:$CU$2000,MATCH(Settings!$C$4&amp;Z$4,Prices_dom!$A$6:$A$2000,0),MATCH("mit.vatrate."&amp;$A9,Prices_dom!$A$5:$CU$5,0))),TRUE),$O9*IFERROR(INDEX(Prices_dom!$A$6:$CU$2000,MATCH(Settings!$C$4&amp;Z$4,Prices_dom!$A$6:$A$2000,0),MATCH("VAT_WEO",Prices_dom!$A$5:$CU$5,0))+0,0),IFERROR(INDEX(Prices_dom!$A$6:$CU$2000,MATCH(Settings!$C$4&amp;Z$4,Prices_dom!$A$6:$A$2000,0),MATCH("mit.vatrate."&amp;$A9,Prices_dom!$A$5:$CU$5,0))+0,0)))-IFERROR(INDEX(Prices_dom!$A$6:$CU$2000,MATCH(Settings!$C$4&amp;Z$4,Prices_dom!$A$6:$A$2000,0),MATCH("mit.sp."&amp;$A9,Prices_dom!$A$5:$CU$5,0))+0,0),IFERROR(INDEX(Prices_dom!$A$6:$CU$2000,MATCH(Settings!$C$4&amp;Z$4,Prices_dom!$A$6:$A$2000,0),MATCH("mit.txo."&amp;$A9,Prices_dom!$A$5:$CU$5,0))+0,0))*Z$3/$G9</f>
        <v/>
      </c>
      <c r="AA9" s="37">
        <f>IF($H9=1,IFERROR(INDEX(Prices_dom!$A$6:$CU$2000,MATCH(Settings!$C$4&amp;AA$4,Prices_dom!$A$6:$A$2000,0),MATCH("mit.rp."&amp;$A9,Prices_dom!$A$5:$CU$5,0))+0,0)/(1+IF(IFERROR(ISBLANK(INDEX(Prices_dom!$A$6:$CU$2000,MATCH(Settings!$C$4&amp;AA$4,Prices_dom!$A$6:$A$2000,0),MATCH("mit.vatrate."&amp;$A9,Prices_dom!$A$5:$CU$5,0))),TRUE),$O9*IFERROR(INDEX(Prices_dom!$A$6:$CU$2000,MATCH(Settings!$C$4&amp;AA$4,Prices_dom!$A$6:$A$2000,0),MATCH("VAT_WEO",Prices_dom!$A$5:$CU$5,0))+0,0),IFERROR(INDEX(Prices_dom!$A$6:$CU$2000,MATCH(Settings!$C$4&amp;AA$4,Prices_dom!$A$6:$A$2000,0),MATCH("mit.vatrate."&amp;$A9,Prices_dom!$A$5:$CU$5,0))+0,0)))-IFERROR(INDEX(Prices_dom!$A$6:$CU$2000,MATCH(Settings!$C$4&amp;AA$4,Prices_dom!$A$6:$A$2000,0),MATCH("mit.sp."&amp;$A9,Prices_dom!$A$5:$CU$5,0))+0,0),IFERROR(INDEX(Prices_dom!$A$6:$CU$2000,MATCH(Settings!$C$4&amp;AA$4,Prices_dom!$A$6:$A$2000,0),MATCH("mit.txo."&amp;$A9,Prices_dom!$A$5:$CU$5,0))+0,0))*AA$3/$G9</f>
        <v/>
      </c>
    </row>
    <row r="10">
      <c r="A10" s="77" t="inlineStr">
        <is>
          <t>nga.ind</t>
        </is>
      </c>
      <c r="B10" s="77" t="inlineStr">
        <is>
          <t>Natural gas, Industry</t>
        </is>
      </c>
      <c r="C10" s="77" t="inlineStr">
        <is>
          <t>nga</t>
        </is>
      </c>
      <c r="D10" s="77" t="inlineStr">
        <is>
          <t>ind</t>
        </is>
      </c>
      <c r="E10" s="26" t="n">
        <v>6</v>
      </c>
      <c r="F10" s="26" t="n">
        <v>3</v>
      </c>
      <c r="G10" s="37">
        <f>INDEX(Mapping!$G$30:$G$37,MATCH($C10,Mapping!$A$30:$A$37,0))</f>
        <v/>
      </c>
      <c r="H10" s="26" t="n">
        <v>1</v>
      </c>
      <c r="I10" s="24">
        <f>IFERROR(INDEX(Prices_dom!$A$6:$CU$2000,MATCH(Settings!$C$4&amp;Settings!$C$7,Prices_dom!$A$6:$A$2000,0),MATCH("mit.ps."&amp;$A10,Prices_dom!$A$5:$CU$5,0))+0,0)</f>
        <v/>
      </c>
      <c r="J10" s="24">
        <f>IF($I10&lt;=0.25,0,IF($I10&lt;=0.5,0.5,1))</f>
        <v/>
      </c>
      <c r="K10" s="24">
        <f>IF(LEFT(Settings!$C$9,6)="Manual",0.8,IF(LEFT(Settings!$C$9,4)="None",1,$J10))</f>
        <v/>
      </c>
      <c r="L10" s="37">
        <f>IFERROR(INDEX(Prices_dom!$A$6:$CU$2000,MATCH(Settings!$C$4&amp;Settings!$C$7,Prices_dom!$A$6:$A$2000,0),MATCH("mit.mar."&amp;$A10,Prices_dom!$A$5:$CU$5,0))+0,0)</f>
        <v/>
      </c>
      <c r="M10" s="37">
        <f>IFERROR(INDEX(Prices_dom!$A$6:$CU$2000,MATCH(Settings!$C$4&amp;Settings!$C$7,Prices_dom!$A$6:$A$2000,0),MATCH("mit.nga.prod.cost",Prices_dom!$A$5:$CU$5,0))+0,0)</f>
        <v/>
      </c>
      <c r="N10" s="37">
        <f>($L10+$J10*$M10)*INDEX($T$3:$W$3,MATCH(Settings!$C$7,$T$4:$W$4,0))/$G10</f>
        <v/>
      </c>
      <c r="O10" s="78" t="n">
        <v>0</v>
      </c>
      <c r="P10" s="79">
        <f>$O10*IFERROR(INDEX(Prices_dom!$A$6:$CU$2000,MATCH(Settings!$C$4&amp;Settings!$C$10,Prices_dom!$A$6:$A$2000,0),MATCH("VAT_WEO",Prices_dom!$A$5:$CU$5,0))+0,0)</f>
        <v/>
      </c>
      <c r="Q10" s="13">
        <f>IF(IFERROR(ISBLANK(INDEX(Prices_dom!$A$6:$CU$2000,MATCH(Settings!$C$4&amp;Settings!$C$10,Prices_dom!$A$6:$A$2000,0),MATCH("mit.vatrate."&amp;$A10,Prices_dom!$A$5:$CU$5,0))),TRUE),$P10,IFERROR(INDEX(Prices_dom!$A$6:$CU$2000,MATCH(Settings!$C$4&amp;Settings!$C$10,Prices_dom!$A$6:$A$2000,0),MATCH("mit.vatrate."&amp;$A10,Prices_dom!$A$5:$CU$5,0))+0,0))</f>
        <v/>
      </c>
      <c r="R10" s="37">
        <f>INDEX($T10:$W10,MATCH(Settings!$C$10,$T$4:$W$4,0))</f>
        <v/>
      </c>
      <c r="S10" s="37">
        <f>INDEX($X10:$AA10,MATCH(Settings!$C$10,$X$4:$AA$4,0))</f>
        <v/>
      </c>
      <c r="T10" s="37">
        <f>IFERROR(INDEX(Prices_dom!$A$6:$CU$2000,MATCH(Settings!$C$4&amp;T$4,Prices_dom!$A$6:$A$2000,0),MATCH("mit.sp."&amp;$A10,Prices_dom!$A$5:$CU$5,0))+0,0)*T$3/$G10</f>
        <v/>
      </c>
      <c r="U10" s="37">
        <f>IFERROR(INDEX(Prices_dom!$A$6:$CU$2000,MATCH(Settings!$C$4&amp;U$4,Prices_dom!$A$6:$A$2000,0),MATCH("mit.sp."&amp;$A10,Prices_dom!$A$5:$CU$5,0))+0,0)*U$3/$G10</f>
        <v/>
      </c>
      <c r="V10" s="37">
        <f>IFERROR(INDEX(Prices_dom!$A$6:$CU$2000,MATCH(Settings!$C$4&amp;V$4,Prices_dom!$A$6:$A$2000,0),MATCH("mit.sp."&amp;$A10,Prices_dom!$A$5:$CU$5,0))+0,0)*V$3/$G10</f>
        <v/>
      </c>
      <c r="W10" s="37">
        <f>IFERROR(INDEX(Prices_dom!$A$6:$CU$2000,MATCH(Settings!$C$4&amp;W$4,Prices_dom!$A$6:$A$2000,0),MATCH("mit.sp."&amp;$A10,Prices_dom!$A$5:$CU$5,0))+0,0)*W$3/$G10</f>
        <v/>
      </c>
      <c r="X10" s="37">
        <f>IF($H10=1,IFERROR(INDEX(Prices_dom!$A$6:$CU$2000,MATCH(Settings!$C$4&amp;X$4,Prices_dom!$A$6:$A$2000,0),MATCH("mit.rp."&amp;$A10,Prices_dom!$A$5:$CU$5,0))+0,0)/(1+IF(IFERROR(ISBLANK(INDEX(Prices_dom!$A$6:$CU$2000,MATCH(Settings!$C$4&amp;X$4,Prices_dom!$A$6:$A$2000,0),MATCH("mit.vatrate."&amp;$A10,Prices_dom!$A$5:$CU$5,0))),TRUE),$O10*IFERROR(INDEX(Prices_dom!$A$6:$CU$2000,MATCH(Settings!$C$4&amp;X$4,Prices_dom!$A$6:$A$2000,0),MATCH("VAT_WEO",Prices_dom!$A$5:$CU$5,0))+0,0),IFERROR(INDEX(Prices_dom!$A$6:$CU$2000,MATCH(Settings!$C$4&amp;X$4,Prices_dom!$A$6:$A$2000,0),MATCH("mit.vatrate."&amp;$A10,Prices_dom!$A$5:$CU$5,0))+0,0)))-IFERROR(INDEX(Prices_dom!$A$6:$CU$2000,MATCH(Settings!$C$4&amp;X$4,Prices_dom!$A$6:$A$2000,0),MATCH("mit.sp."&amp;$A10,Prices_dom!$A$5:$CU$5,0))+0,0),IFERROR(INDEX(Prices_dom!$A$6:$CU$2000,MATCH(Settings!$C$4&amp;X$4,Prices_dom!$A$6:$A$2000,0),MATCH("mit.txo."&amp;$A10,Prices_dom!$A$5:$CU$5,0))+0,0))*X$3/$G10</f>
        <v/>
      </c>
      <c r="Y10" s="37">
        <f>IF($H10=1,IFERROR(INDEX(Prices_dom!$A$6:$CU$2000,MATCH(Settings!$C$4&amp;Y$4,Prices_dom!$A$6:$A$2000,0),MATCH("mit.rp."&amp;$A10,Prices_dom!$A$5:$CU$5,0))+0,0)/(1+IF(IFERROR(ISBLANK(INDEX(Prices_dom!$A$6:$CU$2000,MATCH(Settings!$C$4&amp;Y$4,Prices_dom!$A$6:$A$2000,0),MATCH("mit.vatrate."&amp;$A10,Prices_dom!$A$5:$CU$5,0))),TRUE),$O10*IFERROR(INDEX(Prices_dom!$A$6:$CU$2000,MATCH(Settings!$C$4&amp;Y$4,Prices_dom!$A$6:$A$2000,0),MATCH("VAT_WEO",Prices_dom!$A$5:$CU$5,0))+0,0),IFERROR(INDEX(Prices_dom!$A$6:$CU$2000,MATCH(Settings!$C$4&amp;Y$4,Prices_dom!$A$6:$A$2000,0),MATCH("mit.vatrate."&amp;$A10,Prices_dom!$A$5:$CU$5,0))+0,0)))-IFERROR(INDEX(Prices_dom!$A$6:$CU$2000,MATCH(Settings!$C$4&amp;Y$4,Prices_dom!$A$6:$A$2000,0),MATCH("mit.sp."&amp;$A10,Prices_dom!$A$5:$CU$5,0))+0,0),IFERROR(INDEX(Prices_dom!$A$6:$CU$2000,MATCH(Settings!$C$4&amp;Y$4,Prices_dom!$A$6:$A$2000,0),MATCH("mit.txo."&amp;$A10,Prices_dom!$A$5:$CU$5,0))+0,0))*Y$3/$G10</f>
        <v/>
      </c>
      <c r="Z10" s="37">
        <f>IF($H10=1,IFERROR(INDEX(Prices_dom!$A$6:$CU$2000,MATCH(Settings!$C$4&amp;Z$4,Prices_dom!$A$6:$A$2000,0),MATCH("mit.rp."&amp;$A10,Prices_dom!$A$5:$CU$5,0))+0,0)/(1+IF(IFERROR(ISBLANK(INDEX(Prices_dom!$A$6:$CU$2000,MATCH(Settings!$C$4&amp;Z$4,Prices_dom!$A$6:$A$2000,0),MATCH("mit.vatrate."&amp;$A10,Prices_dom!$A$5:$CU$5,0))),TRUE),$O10*IFERROR(INDEX(Prices_dom!$A$6:$CU$2000,MATCH(Settings!$C$4&amp;Z$4,Prices_dom!$A$6:$A$2000,0),MATCH("VAT_WEO",Prices_dom!$A$5:$CU$5,0))+0,0),IFERROR(INDEX(Prices_dom!$A$6:$CU$2000,MATCH(Settings!$C$4&amp;Z$4,Prices_dom!$A$6:$A$2000,0),MATCH("mit.vatrate."&amp;$A10,Prices_dom!$A$5:$CU$5,0))+0,0)))-IFERROR(INDEX(Prices_dom!$A$6:$CU$2000,MATCH(Settings!$C$4&amp;Z$4,Prices_dom!$A$6:$A$2000,0),MATCH("mit.sp."&amp;$A10,Prices_dom!$A$5:$CU$5,0))+0,0),IFERROR(INDEX(Prices_dom!$A$6:$CU$2000,MATCH(Settings!$C$4&amp;Z$4,Prices_dom!$A$6:$A$2000,0),MATCH("mit.txo."&amp;$A10,Prices_dom!$A$5:$CU$5,0))+0,0))*Z$3/$G10</f>
        <v/>
      </c>
      <c r="AA10" s="37">
        <f>IF($H10=1,IFERROR(INDEX(Prices_dom!$A$6:$CU$2000,MATCH(Settings!$C$4&amp;AA$4,Prices_dom!$A$6:$A$2000,0),MATCH("mit.rp."&amp;$A10,Prices_dom!$A$5:$CU$5,0))+0,0)/(1+IF(IFERROR(ISBLANK(INDEX(Prices_dom!$A$6:$CU$2000,MATCH(Settings!$C$4&amp;AA$4,Prices_dom!$A$6:$A$2000,0),MATCH("mit.vatrate."&amp;$A10,Prices_dom!$A$5:$CU$5,0))),TRUE),$O10*IFERROR(INDEX(Prices_dom!$A$6:$CU$2000,MATCH(Settings!$C$4&amp;AA$4,Prices_dom!$A$6:$A$2000,0),MATCH("VAT_WEO",Prices_dom!$A$5:$CU$5,0))+0,0),IFERROR(INDEX(Prices_dom!$A$6:$CU$2000,MATCH(Settings!$C$4&amp;AA$4,Prices_dom!$A$6:$A$2000,0),MATCH("mit.vatrate."&amp;$A10,Prices_dom!$A$5:$CU$5,0))+0,0)))-IFERROR(INDEX(Prices_dom!$A$6:$CU$2000,MATCH(Settings!$C$4&amp;AA$4,Prices_dom!$A$6:$A$2000,0),MATCH("mit.sp."&amp;$A10,Prices_dom!$A$5:$CU$5,0))+0,0),IFERROR(INDEX(Prices_dom!$A$6:$CU$2000,MATCH(Settings!$C$4&amp;AA$4,Prices_dom!$A$6:$A$2000,0),MATCH("mit.txo."&amp;$A10,Prices_dom!$A$5:$CU$5,0))+0,0))*AA$3/$G10</f>
        <v/>
      </c>
    </row>
    <row r="11">
      <c r="A11" s="77" t="inlineStr">
        <is>
          <t>gso.all</t>
        </is>
      </c>
      <c r="B11" s="77" t="inlineStr">
        <is>
          <t>Gasoline, All</t>
        </is>
      </c>
      <c r="C11" s="77" t="inlineStr">
        <is>
          <t>gso</t>
        </is>
      </c>
      <c r="D11" s="77" t="inlineStr">
        <is>
          <t>all</t>
        </is>
      </c>
      <c r="E11" s="26" t="n">
        <v>7</v>
      </c>
      <c r="F11" s="26" t="n">
        <v>1</v>
      </c>
      <c r="G11" s="37">
        <f>INDEX(Mapping!$G$30:$G$37,MATCH($C11,Mapping!$A$30:$A$37,0))</f>
        <v/>
      </c>
      <c r="H11" s="26" t="n">
        <v>0</v>
      </c>
      <c r="I11" s="24">
        <f>IFERROR(INDEX(Prices_dom!$A$6:$CU$2000,MATCH(Settings!$C$4&amp;Settings!$C$7,Prices_dom!$A$6:$A$2000,0),MATCH("mit.ps."&amp;$A11,Prices_dom!$A$5:$CU$5,0))+0,0)</f>
        <v/>
      </c>
      <c r="J11" s="24">
        <f>IF($I11&lt;=0.25,0,IF($I11&lt;=0.5,0.5,1))</f>
        <v/>
      </c>
      <c r="K11" s="24">
        <f>IF(LEFT(Settings!$C$9,6)="Manual",0.8,IF(LEFT(Settings!$C$9,4)="None",1,$J11))</f>
        <v/>
      </c>
      <c r="L11" s="37">
        <f>IFERROR(INDEX(Prices_dom!$A$6:$CU$2000,MATCH(Settings!$C$4&amp;Settings!$C$7,Prices_dom!$A$6:$A$2000,0),MATCH("mit.mar."&amp;$A11,Prices_dom!$A$5:$CU$5,0))+0,0)</f>
        <v/>
      </c>
      <c r="M11" s="77" t="n">
        <v>0</v>
      </c>
      <c r="N11" s="37">
        <f>($L11+$J11*$M11)*INDEX($T$3:$W$3,MATCH(Settings!$C$7,$T$4:$W$4,0))/$G11</f>
        <v/>
      </c>
      <c r="O11" s="78" t="n">
        <v>1</v>
      </c>
      <c r="P11" s="79">
        <f>$O11*IFERROR(INDEX(Prices_dom!$A$6:$CU$2000,MATCH(Settings!$C$4&amp;Settings!$C$10,Prices_dom!$A$6:$A$2000,0),MATCH("VAT_WEO",Prices_dom!$A$5:$CU$5,0))+0,0)</f>
        <v/>
      </c>
      <c r="Q11" s="13">
        <f>IF(IFERROR(ISBLANK(INDEX(Prices_dom!$A$6:$CU$2000,MATCH(Settings!$C$4&amp;Settings!$C$10,Prices_dom!$A$6:$A$2000,0),MATCH("mit.vatrate."&amp;$A11,Prices_dom!$A$5:$CU$5,0))),TRUE),$P11,IFERROR(INDEX(Prices_dom!$A$6:$CU$2000,MATCH(Settings!$C$4&amp;Settings!$C$10,Prices_dom!$A$6:$A$2000,0),MATCH("mit.vatrate."&amp;$A11,Prices_dom!$A$5:$CU$5,0))+0,0))</f>
        <v/>
      </c>
      <c r="R11" s="37">
        <f>INDEX($T11:$W11,MATCH(Settings!$C$10,$T$4:$W$4,0))</f>
        <v/>
      </c>
      <c r="S11" s="37">
        <f>INDEX($X11:$AA11,MATCH(Settings!$C$10,$X$4:$AA$4,0))</f>
        <v/>
      </c>
      <c r="T11" s="37">
        <f>IFERROR(INDEX(Prices_dom!$A$6:$CU$2000,MATCH(Settings!$C$4&amp;T$4,Prices_dom!$A$6:$A$2000,0),MATCH("mit.sp."&amp;$A11,Prices_dom!$A$5:$CU$5,0))+0,0)*T$3/$G11</f>
        <v/>
      </c>
      <c r="U11" s="37">
        <f>IFERROR(INDEX(Prices_dom!$A$6:$CU$2000,MATCH(Settings!$C$4&amp;U$4,Prices_dom!$A$6:$A$2000,0),MATCH("mit.sp."&amp;$A11,Prices_dom!$A$5:$CU$5,0))+0,0)*U$3/$G11</f>
        <v/>
      </c>
      <c r="V11" s="37">
        <f>IFERROR(INDEX(Prices_dom!$A$6:$CU$2000,MATCH(Settings!$C$4&amp;V$4,Prices_dom!$A$6:$A$2000,0),MATCH("mit.sp."&amp;$A11,Prices_dom!$A$5:$CU$5,0))+0,0)*V$3/$G11</f>
        <v/>
      </c>
      <c r="W11" s="37">
        <f>IFERROR(INDEX(Prices_dom!$A$6:$CU$2000,MATCH(Settings!$C$4&amp;W$4,Prices_dom!$A$6:$A$2000,0),MATCH("mit.sp."&amp;$A11,Prices_dom!$A$5:$CU$5,0))+0,0)*W$3/$G11</f>
        <v/>
      </c>
      <c r="X11" s="37">
        <f>IF($H11=1,IFERROR(INDEX(Prices_dom!$A$6:$CU$2000,MATCH(Settings!$C$4&amp;X$4,Prices_dom!$A$6:$A$2000,0),MATCH("mit.rp."&amp;$A11,Prices_dom!$A$5:$CU$5,0))+0,0)/(1+IF(IFERROR(ISBLANK(INDEX(Prices_dom!$A$6:$CU$2000,MATCH(Settings!$C$4&amp;X$4,Prices_dom!$A$6:$A$2000,0),MATCH("mit.vatrate."&amp;$A11,Prices_dom!$A$5:$CU$5,0))),TRUE),$O11*IFERROR(INDEX(Prices_dom!$A$6:$CU$2000,MATCH(Settings!$C$4&amp;X$4,Prices_dom!$A$6:$A$2000,0),MATCH("VAT_WEO",Prices_dom!$A$5:$CU$5,0))+0,0),IFERROR(INDEX(Prices_dom!$A$6:$CU$2000,MATCH(Settings!$C$4&amp;X$4,Prices_dom!$A$6:$A$2000,0),MATCH("mit.vatrate."&amp;$A11,Prices_dom!$A$5:$CU$5,0))+0,0)))-IFERROR(INDEX(Prices_dom!$A$6:$CU$2000,MATCH(Settings!$C$4&amp;X$4,Prices_dom!$A$6:$A$2000,0),MATCH("mit.sp."&amp;$A11,Prices_dom!$A$5:$CU$5,0))+0,0),IFERROR(INDEX(Prices_dom!$A$6:$CU$2000,MATCH(Settings!$C$4&amp;X$4,Prices_dom!$A$6:$A$2000,0),MATCH("mit.txo."&amp;$A11,Prices_dom!$A$5:$CU$5,0))+0,0))*X$3/$G11</f>
        <v/>
      </c>
      <c r="Y11" s="37">
        <f>IF($H11=1,IFERROR(INDEX(Prices_dom!$A$6:$CU$2000,MATCH(Settings!$C$4&amp;Y$4,Prices_dom!$A$6:$A$2000,0),MATCH("mit.rp."&amp;$A11,Prices_dom!$A$5:$CU$5,0))+0,0)/(1+IF(IFERROR(ISBLANK(INDEX(Prices_dom!$A$6:$CU$2000,MATCH(Settings!$C$4&amp;Y$4,Prices_dom!$A$6:$A$2000,0),MATCH("mit.vatrate."&amp;$A11,Prices_dom!$A$5:$CU$5,0))),TRUE),$O11*IFERROR(INDEX(Prices_dom!$A$6:$CU$2000,MATCH(Settings!$C$4&amp;Y$4,Prices_dom!$A$6:$A$2000,0),MATCH("VAT_WEO",Prices_dom!$A$5:$CU$5,0))+0,0),IFERROR(INDEX(Prices_dom!$A$6:$CU$2000,MATCH(Settings!$C$4&amp;Y$4,Prices_dom!$A$6:$A$2000,0),MATCH("mit.vatrate."&amp;$A11,Prices_dom!$A$5:$CU$5,0))+0,0)))-IFERROR(INDEX(Prices_dom!$A$6:$CU$2000,MATCH(Settings!$C$4&amp;Y$4,Prices_dom!$A$6:$A$2000,0),MATCH("mit.sp."&amp;$A11,Prices_dom!$A$5:$CU$5,0))+0,0),IFERROR(INDEX(Prices_dom!$A$6:$CU$2000,MATCH(Settings!$C$4&amp;Y$4,Prices_dom!$A$6:$A$2000,0),MATCH("mit.txo."&amp;$A11,Prices_dom!$A$5:$CU$5,0))+0,0))*Y$3/$G11</f>
        <v/>
      </c>
      <c r="Z11" s="37">
        <f>IF($H11=1,IFERROR(INDEX(Prices_dom!$A$6:$CU$2000,MATCH(Settings!$C$4&amp;Z$4,Prices_dom!$A$6:$A$2000,0),MATCH("mit.rp."&amp;$A11,Prices_dom!$A$5:$CU$5,0))+0,0)/(1+IF(IFERROR(ISBLANK(INDEX(Prices_dom!$A$6:$CU$2000,MATCH(Settings!$C$4&amp;Z$4,Prices_dom!$A$6:$A$2000,0),MATCH("mit.vatrate."&amp;$A11,Prices_dom!$A$5:$CU$5,0))),TRUE),$O11*IFERROR(INDEX(Prices_dom!$A$6:$CU$2000,MATCH(Settings!$C$4&amp;Z$4,Prices_dom!$A$6:$A$2000,0),MATCH("VAT_WEO",Prices_dom!$A$5:$CU$5,0))+0,0),IFERROR(INDEX(Prices_dom!$A$6:$CU$2000,MATCH(Settings!$C$4&amp;Z$4,Prices_dom!$A$6:$A$2000,0),MATCH("mit.vatrate."&amp;$A11,Prices_dom!$A$5:$CU$5,0))+0,0)))-IFERROR(INDEX(Prices_dom!$A$6:$CU$2000,MATCH(Settings!$C$4&amp;Z$4,Prices_dom!$A$6:$A$2000,0),MATCH("mit.sp."&amp;$A11,Prices_dom!$A$5:$CU$5,0))+0,0),IFERROR(INDEX(Prices_dom!$A$6:$CU$2000,MATCH(Settings!$C$4&amp;Z$4,Prices_dom!$A$6:$A$2000,0),MATCH("mit.txo."&amp;$A11,Prices_dom!$A$5:$CU$5,0))+0,0))*Z$3/$G11</f>
        <v/>
      </c>
      <c r="AA11" s="37">
        <f>IF($H11=1,IFERROR(INDEX(Prices_dom!$A$6:$CU$2000,MATCH(Settings!$C$4&amp;AA$4,Prices_dom!$A$6:$A$2000,0),MATCH("mit.rp."&amp;$A11,Prices_dom!$A$5:$CU$5,0))+0,0)/(1+IF(IFERROR(ISBLANK(INDEX(Prices_dom!$A$6:$CU$2000,MATCH(Settings!$C$4&amp;AA$4,Prices_dom!$A$6:$A$2000,0),MATCH("mit.vatrate."&amp;$A11,Prices_dom!$A$5:$CU$5,0))),TRUE),$O11*IFERROR(INDEX(Prices_dom!$A$6:$CU$2000,MATCH(Settings!$C$4&amp;AA$4,Prices_dom!$A$6:$A$2000,0),MATCH("VAT_WEO",Prices_dom!$A$5:$CU$5,0))+0,0),IFERROR(INDEX(Prices_dom!$A$6:$CU$2000,MATCH(Settings!$C$4&amp;AA$4,Prices_dom!$A$6:$A$2000,0),MATCH("mit.vatrate."&amp;$A11,Prices_dom!$A$5:$CU$5,0))+0,0)))-IFERROR(INDEX(Prices_dom!$A$6:$CU$2000,MATCH(Settings!$C$4&amp;AA$4,Prices_dom!$A$6:$A$2000,0),MATCH("mit.sp."&amp;$A11,Prices_dom!$A$5:$CU$5,0))+0,0),IFERROR(INDEX(Prices_dom!$A$6:$CU$2000,MATCH(Settings!$C$4&amp;AA$4,Prices_dom!$A$6:$A$2000,0),MATCH("mit.txo."&amp;$A11,Prices_dom!$A$5:$CU$5,0))+0,0))*AA$3/$G11</f>
        <v/>
      </c>
    </row>
    <row r="12">
      <c r="A12" s="77" t="inlineStr">
        <is>
          <t>die.all</t>
        </is>
      </c>
      <c r="B12" s="77" t="inlineStr">
        <is>
          <t>Diesel, All</t>
        </is>
      </c>
      <c r="C12" s="77" t="inlineStr">
        <is>
          <t>die</t>
        </is>
      </c>
      <c r="D12" s="77" t="inlineStr">
        <is>
          <t>all</t>
        </is>
      </c>
      <c r="E12" s="26" t="n">
        <v>8</v>
      </c>
      <c r="F12" s="26" t="n">
        <v>1</v>
      </c>
      <c r="G12" s="37">
        <f>INDEX(Mapping!$G$30:$G$37,MATCH($C12,Mapping!$A$30:$A$37,0))</f>
        <v/>
      </c>
      <c r="H12" s="26" t="n">
        <v>0</v>
      </c>
      <c r="I12" s="24">
        <f>IFERROR(INDEX(Prices_dom!$A$6:$CU$2000,MATCH(Settings!$C$4&amp;Settings!$C$7,Prices_dom!$A$6:$A$2000,0),MATCH("mit.ps."&amp;$A12,Prices_dom!$A$5:$CU$5,0))+0,0)</f>
        <v/>
      </c>
      <c r="J12" s="24">
        <f>IF($I12&lt;=0.25,0,IF($I12&lt;=0.5,0.5,1))</f>
        <v/>
      </c>
      <c r="K12" s="24">
        <f>IF(LEFT(Settings!$C$9,6)="Manual",0.8,IF(LEFT(Settings!$C$9,4)="None",1,$J12))</f>
        <v/>
      </c>
      <c r="L12" s="37">
        <f>IFERROR(INDEX(Prices_dom!$A$6:$CU$2000,MATCH(Settings!$C$4&amp;Settings!$C$7,Prices_dom!$A$6:$A$2000,0),MATCH("mit.mar."&amp;$A12,Prices_dom!$A$5:$CU$5,0))+0,0)</f>
        <v/>
      </c>
      <c r="M12" s="77" t="n">
        <v>0</v>
      </c>
      <c r="N12" s="37">
        <f>($L12+$J12*$M12)*INDEX($T$3:$W$3,MATCH(Settings!$C$7,$T$4:$W$4,0))/$G12</f>
        <v/>
      </c>
      <c r="O12" s="78" t="n">
        <v>1</v>
      </c>
      <c r="P12" s="79">
        <f>$O12*IFERROR(INDEX(Prices_dom!$A$6:$CU$2000,MATCH(Settings!$C$4&amp;Settings!$C$10,Prices_dom!$A$6:$A$2000,0),MATCH("VAT_WEO",Prices_dom!$A$5:$CU$5,0))+0,0)</f>
        <v/>
      </c>
      <c r="Q12" s="13">
        <f>IF(IFERROR(ISBLANK(INDEX(Prices_dom!$A$6:$CU$2000,MATCH(Settings!$C$4&amp;Settings!$C$10,Prices_dom!$A$6:$A$2000,0),MATCH("mit.vatrate."&amp;$A12,Prices_dom!$A$5:$CU$5,0))),TRUE),$P12,IFERROR(INDEX(Prices_dom!$A$6:$CU$2000,MATCH(Settings!$C$4&amp;Settings!$C$10,Prices_dom!$A$6:$A$2000,0),MATCH("mit.vatrate."&amp;$A12,Prices_dom!$A$5:$CU$5,0))+0,0))</f>
        <v/>
      </c>
      <c r="R12" s="37">
        <f>INDEX($T12:$W12,MATCH(Settings!$C$10,$T$4:$W$4,0))</f>
        <v/>
      </c>
      <c r="S12" s="37">
        <f>INDEX($X12:$AA12,MATCH(Settings!$C$10,$X$4:$AA$4,0))</f>
        <v/>
      </c>
      <c r="T12" s="37">
        <f>IFERROR(INDEX(Prices_dom!$A$6:$CU$2000,MATCH(Settings!$C$4&amp;T$4,Prices_dom!$A$6:$A$2000,0),MATCH("mit.sp."&amp;$A12,Prices_dom!$A$5:$CU$5,0))+0,0)*T$3/$G12</f>
        <v/>
      </c>
      <c r="U12" s="37">
        <f>IFERROR(INDEX(Prices_dom!$A$6:$CU$2000,MATCH(Settings!$C$4&amp;U$4,Prices_dom!$A$6:$A$2000,0),MATCH("mit.sp."&amp;$A12,Prices_dom!$A$5:$CU$5,0))+0,0)*U$3/$G12</f>
        <v/>
      </c>
      <c r="V12" s="37">
        <f>IFERROR(INDEX(Prices_dom!$A$6:$CU$2000,MATCH(Settings!$C$4&amp;V$4,Prices_dom!$A$6:$A$2000,0),MATCH("mit.sp."&amp;$A12,Prices_dom!$A$5:$CU$5,0))+0,0)*V$3/$G12</f>
        <v/>
      </c>
      <c r="W12" s="37">
        <f>IFERROR(INDEX(Prices_dom!$A$6:$CU$2000,MATCH(Settings!$C$4&amp;W$4,Prices_dom!$A$6:$A$2000,0),MATCH("mit.sp."&amp;$A12,Prices_dom!$A$5:$CU$5,0))+0,0)*W$3/$G12</f>
        <v/>
      </c>
      <c r="X12" s="37">
        <f>IF($H12=1,IFERROR(INDEX(Prices_dom!$A$6:$CU$2000,MATCH(Settings!$C$4&amp;X$4,Prices_dom!$A$6:$A$2000,0),MATCH("mit.rp."&amp;$A12,Prices_dom!$A$5:$CU$5,0))+0,0)/(1+IF(IFERROR(ISBLANK(INDEX(Prices_dom!$A$6:$CU$2000,MATCH(Settings!$C$4&amp;X$4,Prices_dom!$A$6:$A$2000,0),MATCH("mit.vatrate."&amp;$A12,Prices_dom!$A$5:$CU$5,0))),TRUE),$O12*IFERROR(INDEX(Prices_dom!$A$6:$CU$2000,MATCH(Settings!$C$4&amp;X$4,Prices_dom!$A$6:$A$2000,0),MATCH("VAT_WEO",Prices_dom!$A$5:$CU$5,0))+0,0),IFERROR(INDEX(Prices_dom!$A$6:$CU$2000,MATCH(Settings!$C$4&amp;X$4,Prices_dom!$A$6:$A$2000,0),MATCH("mit.vatrate."&amp;$A12,Prices_dom!$A$5:$CU$5,0))+0,0)))-IFERROR(INDEX(Prices_dom!$A$6:$CU$2000,MATCH(Settings!$C$4&amp;X$4,Prices_dom!$A$6:$A$2000,0),MATCH("mit.sp."&amp;$A12,Prices_dom!$A$5:$CU$5,0))+0,0),IFERROR(INDEX(Prices_dom!$A$6:$CU$2000,MATCH(Settings!$C$4&amp;X$4,Prices_dom!$A$6:$A$2000,0),MATCH("mit.txo."&amp;$A12,Prices_dom!$A$5:$CU$5,0))+0,0))*X$3/$G12</f>
        <v/>
      </c>
      <c r="Y12" s="37">
        <f>IF($H12=1,IFERROR(INDEX(Prices_dom!$A$6:$CU$2000,MATCH(Settings!$C$4&amp;Y$4,Prices_dom!$A$6:$A$2000,0),MATCH("mit.rp."&amp;$A12,Prices_dom!$A$5:$CU$5,0))+0,0)/(1+IF(IFERROR(ISBLANK(INDEX(Prices_dom!$A$6:$CU$2000,MATCH(Settings!$C$4&amp;Y$4,Prices_dom!$A$6:$A$2000,0),MATCH("mit.vatrate."&amp;$A12,Prices_dom!$A$5:$CU$5,0))),TRUE),$O12*IFERROR(INDEX(Prices_dom!$A$6:$CU$2000,MATCH(Settings!$C$4&amp;Y$4,Prices_dom!$A$6:$A$2000,0),MATCH("VAT_WEO",Prices_dom!$A$5:$CU$5,0))+0,0),IFERROR(INDEX(Prices_dom!$A$6:$CU$2000,MATCH(Settings!$C$4&amp;Y$4,Prices_dom!$A$6:$A$2000,0),MATCH("mit.vatrate."&amp;$A12,Prices_dom!$A$5:$CU$5,0))+0,0)))-IFERROR(INDEX(Prices_dom!$A$6:$CU$2000,MATCH(Settings!$C$4&amp;Y$4,Prices_dom!$A$6:$A$2000,0),MATCH("mit.sp."&amp;$A12,Prices_dom!$A$5:$CU$5,0))+0,0),IFERROR(INDEX(Prices_dom!$A$6:$CU$2000,MATCH(Settings!$C$4&amp;Y$4,Prices_dom!$A$6:$A$2000,0),MATCH("mit.txo."&amp;$A12,Prices_dom!$A$5:$CU$5,0))+0,0))*Y$3/$G12</f>
        <v/>
      </c>
      <c r="Z12" s="37">
        <f>IF($H12=1,IFERROR(INDEX(Prices_dom!$A$6:$CU$2000,MATCH(Settings!$C$4&amp;Z$4,Prices_dom!$A$6:$A$2000,0),MATCH("mit.rp."&amp;$A12,Prices_dom!$A$5:$CU$5,0))+0,0)/(1+IF(IFERROR(ISBLANK(INDEX(Prices_dom!$A$6:$CU$2000,MATCH(Settings!$C$4&amp;Z$4,Prices_dom!$A$6:$A$2000,0),MATCH("mit.vatrate."&amp;$A12,Prices_dom!$A$5:$CU$5,0))),TRUE),$O12*IFERROR(INDEX(Prices_dom!$A$6:$CU$2000,MATCH(Settings!$C$4&amp;Z$4,Prices_dom!$A$6:$A$2000,0),MATCH("VAT_WEO",Prices_dom!$A$5:$CU$5,0))+0,0),IFERROR(INDEX(Prices_dom!$A$6:$CU$2000,MATCH(Settings!$C$4&amp;Z$4,Prices_dom!$A$6:$A$2000,0),MATCH("mit.vatrate."&amp;$A12,Prices_dom!$A$5:$CU$5,0))+0,0)))-IFERROR(INDEX(Prices_dom!$A$6:$CU$2000,MATCH(Settings!$C$4&amp;Z$4,Prices_dom!$A$6:$A$2000,0),MATCH("mit.sp."&amp;$A12,Prices_dom!$A$5:$CU$5,0))+0,0),IFERROR(INDEX(Prices_dom!$A$6:$CU$2000,MATCH(Settings!$C$4&amp;Z$4,Prices_dom!$A$6:$A$2000,0),MATCH("mit.txo."&amp;$A12,Prices_dom!$A$5:$CU$5,0))+0,0))*Z$3/$G12</f>
        <v/>
      </c>
      <c r="AA12" s="37">
        <f>IF($H12=1,IFERROR(INDEX(Prices_dom!$A$6:$CU$2000,MATCH(Settings!$C$4&amp;AA$4,Prices_dom!$A$6:$A$2000,0),MATCH("mit.rp."&amp;$A12,Prices_dom!$A$5:$CU$5,0))+0,0)/(1+IF(IFERROR(ISBLANK(INDEX(Prices_dom!$A$6:$CU$2000,MATCH(Settings!$C$4&amp;AA$4,Prices_dom!$A$6:$A$2000,0),MATCH("mit.vatrate."&amp;$A12,Prices_dom!$A$5:$CU$5,0))),TRUE),$O12*IFERROR(INDEX(Prices_dom!$A$6:$CU$2000,MATCH(Settings!$C$4&amp;AA$4,Prices_dom!$A$6:$A$2000,0),MATCH("VAT_WEO",Prices_dom!$A$5:$CU$5,0))+0,0),IFERROR(INDEX(Prices_dom!$A$6:$CU$2000,MATCH(Settings!$C$4&amp;AA$4,Prices_dom!$A$6:$A$2000,0),MATCH("mit.vatrate."&amp;$A12,Prices_dom!$A$5:$CU$5,0))+0,0)))-IFERROR(INDEX(Prices_dom!$A$6:$CU$2000,MATCH(Settings!$C$4&amp;AA$4,Prices_dom!$A$6:$A$2000,0),MATCH("mit.sp."&amp;$A12,Prices_dom!$A$5:$CU$5,0))+0,0),IFERROR(INDEX(Prices_dom!$A$6:$CU$2000,MATCH(Settings!$C$4&amp;AA$4,Prices_dom!$A$6:$A$2000,0),MATCH("mit.txo."&amp;$A12,Prices_dom!$A$5:$CU$5,0))+0,0))*AA$3/$G12</f>
        <v/>
      </c>
    </row>
    <row r="13">
      <c r="A13" s="77" t="inlineStr">
        <is>
          <t>lpg.all</t>
        </is>
      </c>
      <c r="B13" s="77" t="inlineStr">
        <is>
          <t>LPG, All</t>
        </is>
      </c>
      <c r="C13" s="77" t="inlineStr">
        <is>
          <t>lpg</t>
        </is>
      </c>
      <c r="D13" s="77" t="inlineStr">
        <is>
          <t>all</t>
        </is>
      </c>
      <c r="E13" s="26" t="n">
        <v>9</v>
      </c>
      <c r="F13" s="26" t="n">
        <v>1</v>
      </c>
      <c r="G13" s="37">
        <f>INDEX(Mapping!$G$30:$G$37,MATCH($C13,Mapping!$A$30:$A$37,0))</f>
        <v/>
      </c>
      <c r="H13" s="26" t="n">
        <v>0</v>
      </c>
      <c r="I13" s="24">
        <f>IFERROR(INDEX(Prices_dom!$A$6:$CU$2000,MATCH(Settings!$C$4&amp;Settings!$C$7,Prices_dom!$A$6:$A$2000,0),MATCH("mit.ps."&amp;$A13,Prices_dom!$A$5:$CU$5,0))+0,0)</f>
        <v/>
      </c>
      <c r="J13" s="24">
        <f>IF($I13&lt;=0.25,0,IF($I13&lt;=0.5,0.5,1))</f>
        <v/>
      </c>
      <c r="K13" s="24">
        <f>IF(LEFT(Settings!$C$9,6)="Manual",0.8,IF(LEFT(Settings!$C$9,4)="None",1,$J13))</f>
        <v/>
      </c>
      <c r="L13" s="37">
        <f>IFERROR(INDEX(Prices_dom!$A$6:$CU$2000,MATCH(Settings!$C$4&amp;Settings!$C$7,Prices_dom!$A$6:$A$2000,0),MATCH("mit.mar."&amp;$A13,Prices_dom!$A$5:$CU$5,0))+0,0)</f>
        <v/>
      </c>
      <c r="M13" s="77" t="n">
        <v>0</v>
      </c>
      <c r="N13" s="37">
        <f>($L13+$J13*$M13)*INDEX($T$3:$W$3,MATCH(Settings!$C$7,$T$4:$W$4,0))/$G13</f>
        <v/>
      </c>
      <c r="O13" s="78" t="n">
        <v>1</v>
      </c>
      <c r="P13" s="79">
        <f>$O13*IFERROR(INDEX(Prices_dom!$A$6:$CU$2000,MATCH(Settings!$C$4&amp;Settings!$C$10,Prices_dom!$A$6:$A$2000,0),MATCH("VAT_WEO",Prices_dom!$A$5:$CU$5,0))+0,0)</f>
        <v/>
      </c>
      <c r="Q13" s="13">
        <f>IF(IFERROR(ISBLANK(INDEX(Prices_dom!$A$6:$CU$2000,MATCH(Settings!$C$4&amp;Settings!$C$10,Prices_dom!$A$6:$A$2000,0),MATCH("mit.vatrate."&amp;$A13,Prices_dom!$A$5:$CU$5,0))),TRUE),$P13,IFERROR(INDEX(Prices_dom!$A$6:$CU$2000,MATCH(Settings!$C$4&amp;Settings!$C$10,Prices_dom!$A$6:$A$2000,0),MATCH("mit.vatrate."&amp;$A13,Prices_dom!$A$5:$CU$5,0))+0,0))</f>
        <v/>
      </c>
      <c r="R13" s="37">
        <f>INDEX($T13:$W13,MATCH(Settings!$C$10,$T$4:$W$4,0))</f>
        <v/>
      </c>
      <c r="S13" s="37">
        <f>INDEX($X13:$AA13,MATCH(Settings!$C$10,$X$4:$AA$4,0))</f>
        <v/>
      </c>
      <c r="T13" s="37">
        <f>IFERROR(INDEX(Prices_dom!$A$6:$CU$2000,MATCH(Settings!$C$4&amp;T$4,Prices_dom!$A$6:$A$2000,0),MATCH("mit.sp."&amp;$A13,Prices_dom!$A$5:$CU$5,0))+0,0)*T$3/$G13</f>
        <v/>
      </c>
      <c r="U13" s="37">
        <f>IFERROR(INDEX(Prices_dom!$A$6:$CU$2000,MATCH(Settings!$C$4&amp;U$4,Prices_dom!$A$6:$A$2000,0),MATCH("mit.sp."&amp;$A13,Prices_dom!$A$5:$CU$5,0))+0,0)*U$3/$G13</f>
        <v/>
      </c>
      <c r="V13" s="37">
        <f>IFERROR(INDEX(Prices_dom!$A$6:$CU$2000,MATCH(Settings!$C$4&amp;V$4,Prices_dom!$A$6:$A$2000,0),MATCH("mit.sp."&amp;$A13,Prices_dom!$A$5:$CU$5,0))+0,0)*V$3/$G13</f>
        <v/>
      </c>
      <c r="W13" s="37">
        <f>IFERROR(INDEX(Prices_dom!$A$6:$CU$2000,MATCH(Settings!$C$4&amp;W$4,Prices_dom!$A$6:$A$2000,0),MATCH("mit.sp."&amp;$A13,Prices_dom!$A$5:$CU$5,0))+0,0)*W$3/$G13</f>
        <v/>
      </c>
      <c r="X13" s="37">
        <f>IF($H13=1,IFERROR(INDEX(Prices_dom!$A$6:$CU$2000,MATCH(Settings!$C$4&amp;X$4,Prices_dom!$A$6:$A$2000,0),MATCH("mit.rp."&amp;$A13,Prices_dom!$A$5:$CU$5,0))+0,0)/(1+IF(IFERROR(ISBLANK(INDEX(Prices_dom!$A$6:$CU$2000,MATCH(Settings!$C$4&amp;X$4,Prices_dom!$A$6:$A$2000,0),MATCH("mit.vatrate."&amp;$A13,Prices_dom!$A$5:$CU$5,0))),TRUE),$O13*IFERROR(INDEX(Prices_dom!$A$6:$CU$2000,MATCH(Settings!$C$4&amp;X$4,Prices_dom!$A$6:$A$2000,0),MATCH("VAT_WEO",Prices_dom!$A$5:$CU$5,0))+0,0),IFERROR(INDEX(Prices_dom!$A$6:$CU$2000,MATCH(Settings!$C$4&amp;X$4,Prices_dom!$A$6:$A$2000,0),MATCH("mit.vatrate."&amp;$A13,Prices_dom!$A$5:$CU$5,0))+0,0)))-IFERROR(INDEX(Prices_dom!$A$6:$CU$2000,MATCH(Settings!$C$4&amp;X$4,Prices_dom!$A$6:$A$2000,0),MATCH("mit.sp."&amp;$A13,Prices_dom!$A$5:$CU$5,0))+0,0),IFERROR(INDEX(Prices_dom!$A$6:$CU$2000,MATCH(Settings!$C$4&amp;X$4,Prices_dom!$A$6:$A$2000,0),MATCH("mit.txo."&amp;$A13,Prices_dom!$A$5:$CU$5,0))+0,0))*X$3/$G13</f>
        <v/>
      </c>
      <c r="Y13" s="37">
        <f>IF($H13=1,IFERROR(INDEX(Prices_dom!$A$6:$CU$2000,MATCH(Settings!$C$4&amp;Y$4,Prices_dom!$A$6:$A$2000,0),MATCH("mit.rp."&amp;$A13,Prices_dom!$A$5:$CU$5,0))+0,0)/(1+IF(IFERROR(ISBLANK(INDEX(Prices_dom!$A$6:$CU$2000,MATCH(Settings!$C$4&amp;Y$4,Prices_dom!$A$6:$A$2000,0),MATCH("mit.vatrate."&amp;$A13,Prices_dom!$A$5:$CU$5,0))),TRUE),$O13*IFERROR(INDEX(Prices_dom!$A$6:$CU$2000,MATCH(Settings!$C$4&amp;Y$4,Prices_dom!$A$6:$A$2000,0),MATCH("VAT_WEO",Prices_dom!$A$5:$CU$5,0))+0,0),IFERROR(INDEX(Prices_dom!$A$6:$CU$2000,MATCH(Settings!$C$4&amp;Y$4,Prices_dom!$A$6:$A$2000,0),MATCH("mit.vatrate."&amp;$A13,Prices_dom!$A$5:$CU$5,0))+0,0)))-IFERROR(INDEX(Prices_dom!$A$6:$CU$2000,MATCH(Settings!$C$4&amp;Y$4,Prices_dom!$A$6:$A$2000,0),MATCH("mit.sp."&amp;$A13,Prices_dom!$A$5:$CU$5,0))+0,0),IFERROR(INDEX(Prices_dom!$A$6:$CU$2000,MATCH(Settings!$C$4&amp;Y$4,Prices_dom!$A$6:$A$2000,0),MATCH("mit.txo."&amp;$A13,Prices_dom!$A$5:$CU$5,0))+0,0))*Y$3/$G13</f>
        <v/>
      </c>
      <c r="Z13" s="37">
        <f>IF($H13=1,IFERROR(INDEX(Prices_dom!$A$6:$CU$2000,MATCH(Settings!$C$4&amp;Z$4,Prices_dom!$A$6:$A$2000,0),MATCH("mit.rp."&amp;$A13,Prices_dom!$A$5:$CU$5,0))+0,0)/(1+IF(IFERROR(ISBLANK(INDEX(Prices_dom!$A$6:$CU$2000,MATCH(Settings!$C$4&amp;Z$4,Prices_dom!$A$6:$A$2000,0),MATCH("mit.vatrate."&amp;$A13,Prices_dom!$A$5:$CU$5,0))),TRUE),$O13*IFERROR(INDEX(Prices_dom!$A$6:$CU$2000,MATCH(Settings!$C$4&amp;Z$4,Prices_dom!$A$6:$A$2000,0),MATCH("VAT_WEO",Prices_dom!$A$5:$CU$5,0))+0,0),IFERROR(INDEX(Prices_dom!$A$6:$CU$2000,MATCH(Settings!$C$4&amp;Z$4,Prices_dom!$A$6:$A$2000,0),MATCH("mit.vatrate."&amp;$A13,Prices_dom!$A$5:$CU$5,0))+0,0)))-IFERROR(INDEX(Prices_dom!$A$6:$CU$2000,MATCH(Settings!$C$4&amp;Z$4,Prices_dom!$A$6:$A$2000,0),MATCH("mit.sp."&amp;$A13,Prices_dom!$A$5:$CU$5,0))+0,0),IFERROR(INDEX(Prices_dom!$A$6:$CU$2000,MATCH(Settings!$C$4&amp;Z$4,Prices_dom!$A$6:$A$2000,0),MATCH("mit.txo."&amp;$A13,Prices_dom!$A$5:$CU$5,0))+0,0))*Z$3/$G13</f>
        <v/>
      </c>
      <c r="AA13" s="37">
        <f>IF($H13=1,IFERROR(INDEX(Prices_dom!$A$6:$CU$2000,MATCH(Settings!$C$4&amp;AA$4,Prices_dom!$A$6:$A$2000,0),MATCH("mit.rp."&amp;$A13,Prices_dom!$A$5:$CU$5,0))+0,0)/(1+IF(IFERROR(ISBLANK(INDEX(Prices_dom!$A$6:$CU$2000,MATCH(Settings!$C$4&amp;AA$4,Prices_dom!$A$6:$A$2000,0),MATCH("mit.vatrate."&amp;$A13,Prices_dom!$A$5:$CU$5,0))),TRUE),$O13*IFERROR(INDEX(Prices_dom!$A$6:$CU$2000,MATCH(Settings!$C$4&amp;AA$4,Prices_dom!$A$6:$A$2000,0),MATCH("VAT_WEO",Prices_dom!$A$5:$CU$5,0))+0,0),IFERROR(INDEX(Prices_dom!$A$6:$CU$2000,MATCH(Settings!$C$4&amp;AA$4,Prices_dom!$A$6:$A$2000,0),MATCH("mit.vatrate."&amp;$A13,Prices_dom!$A$5:$CU$5,0))+0,0)))-IFERROR(INDEX(Prices_dom!$A$6:$CU$2000,MATCH(Settings!$C$4&amp;AA$4,Prices_dom!$A$6:$A$2000,0),MATCH("mit.sp."&amp;$A13,Prices_dom!$A$5:$CU$5,0))+0,0),IFERROR(INDEX(Prices_dom!$A$6:$CU$2000,MATCH(Settings!$C$4&amp;AA$4,Prices_dom!$A$6:$A$2000,0),MATCH("mit.txo."&amp;$A13,Prices_dom!$A$5:$CU$5,0))+0,0))*AA$3/$G13</f>
        <v/>
      </c>
    </row>
    <row r="14">
      <c r="A14" s="77" t="inlineStr">
        <is>
          <t>ker.all</t>
        </is>
      </c>
      <c r="B14" s="77" t="inlineStr">
        <is>
          <t>Kerosene, All</t>
        </is>
      </c>
      <c r="C14" s="77" t="inlineStr">
        <is>
          <t>ker</t>
        </is>
      </c>
      <c r="D14" s="77" t="inlineStr">
        <is>
          <t>all</t>
        </is>
      </c>
      <c r="E14" s="26" t="n">
        <v>10</v>
      </c>
      <c r="F14" s="26" t="n">
        <v>1</v>
      </c>
      <c r="G14" s="37">
        <f>INDEX(Mapping!$G$30:$G$37,MATCH($C14,Mapping!$A$30:$A$37,0))</f>
        <v/>
      </c>
      <c r="H14" s="26" t="n">
        <v>0</v>
      </c>
      <c r="I14" s="24">
        <f>IFERROR(INDEX(Prices_dom!$A$6:$CU$2000,MATCH(Settings!$C$4&amp;Settings!$C$7,Prices_dom!$A$6:$A$2000,0),MATCH("mit.ps."&amp;$A14,Prices_dom!$A$5:$CU$5,0))+0,0)</f>
        <v/>
      </c>
      <c r="J14" s="24">
        <f>IF($I14&lt;=0.25,0,IF($I14&lt;=0.5,0.5,1))</f>
        <v/>
      </c>
      <c r="K14" s="24">
        <f>IF(LEFT(Settings!$C$9,6)="Manual",0.8,IF(LEFT(Settings!$C$9,4)="None",1,$J14))</f>
        <v/>
      </c>
      <c r="L14" s="37">
        <f>IFERROR(INDEX(Prices_dom!$A$6:$CU$2000,MATCH(Settings!$C$4&amp;Settings!$C$7,Prices_dom!$A$6:$A$2000,0),MATCH("mit.mar."&amp;$A14,Prices_dom!$A$5:$CU$5,0))+0,0)</f>
        <v/>
      </c>
      <c r="M14" s="77" t="n">
        <v>0</v>
      </c>
      <c r="N14" s="37">
        <f>($L14+$J14*$M14)*INDEX($T$3:$W$3,MATCH(Settings!$C$7,$T$4:$W$4,0))/$G14</f>
        <v/>
      </c>
      <c r="O14" s="78" t="n">
        <v>1</v>
      </c>
      <c r="P14" s="79">
        <f>$O14*IFERROR(INDEX(Prices_dom!$A$6:$CU$2000,MATCH(Settings!$C$4&amp;Settings!$C$10,Prices_dom!$A$6:$A$2000,0),MATCH("VAT_WEO",Prices_dom!$A$5:$CU$5,0))+0,0)</f>
        <v/>
      </c>
      <c r="Q14" s="13">
        <f>IF(IFERROR(ISBLANK(INDEX(Prices_dom!$A$6:$CU$2000,MATCH(Settings!$C$4&amp;Settings!$C$10,Prices_dom!$A$6:$A$2000,0),MATCH("mit.vatrate."&amp;$A14,Prices_dom!$A$5:$CU$5,0))),TRUE),$P14,IFERROR(INDEX(Prices_dom!$A$6:$CU$2000,MATCH(Settings!$C$4&amp;Settings!$C$10,Prices_dom!$A$6:$A$2000,0),MATCH("mit.vatrate."&amp;$A14,Prices_dom!$A$5:$CU$5,0))+0,0))</f>
        <v/>
      </c>
      <c r="R14" s="37">
        <f>INDEX($T14:$W14,MATCH(Settings!$C$10,$T$4:$W$4,0))</f>
        <v/>
      </c>
      <c r="S14" s="37">
        <f>INDEX($X14:$AA14,MATCH(Settings!$C$10,$X$4:$AA$4,0))</f>
        <v/>
      </c>
      <c r="T14" s="37">
        <f>IFERROR(INDEX(Prices_dom!$A$6:$CU$2000,MATCH(Settings!$C$4&amp;T$4,Prices_dom!$A$6:$A$2000,0),MATCH("mit.sp."&amp;$A14,Prices_dom!$A$5:$CU$5,0))+0,0)*T$3/$G14</f>
        <v/>
      </c>
      <c r="U14" s="37">
        <f>IFERROR(INDEX(Prices_dom!$A$6:$CU$2000,MATCH(Settings!$C$4&amp;U$4,Prices_dom!$A$6:$A$2000,0),MATCH("mit.sp."&amp;$A14,Prices_dom!$A$5:$CU$5,0))+0,0)*U$3/$G14</f>
        <v/>
      </c>
      <c r="V14" s="37">
        <f>IFERROR(INDEX(Prices_dom!$A$6:$CU$2000,MATCH(Settings!$C$4&amp;V$4,Prices_dom!$A$6:$A$2000,0),MATCH("mit.sp."&amp;$A14,Prices_dom!$A$5:$CU$5,0))+0,0)*V$3/$G14</f>
        <v/>
      </c>
      <c r="W14" s="37">
        <f>IFERROR(INDEX(Prices_dom!$A$6:$CU$2000,MATCH(Settings!$C$4&amp;W$4,Prices_dom!$A$6:$A$2000,0),MATCH("mit.sp."&amp;$A14,Prices_dom!$A$5:$CU$5,0))+0,0)*W$3/$G14</f>
        <v/>
      </c>
      <c r="X14" s="37">
        <f>IF($H14=1,IFERROR(INDEX(Prices_dom!$A$6:$CU$2000,MATCH(Settings!$C$4&amp;X$4,Prices_dom!$A$6:$A$2000,0),MATCH("mit.rp."&amp;$A14,Prices_dom!$A$5:$CU$5,0))+0,0)/(1+IF(IFERROR(ISBLANK(INDEX(Prices_dom!$A$6:$CU$2000,MATCH(Settings!$C$4&amp;X$4,Prices_dom!$A$6:$A$2000,0),MATCH("mit.vatrate."&amp;$A14,Prices_dom!$A$5:$CU$5,0))),TRUE),$O14*IFERROR(INDEX(Prices_dom!$A$6:$CU$2000,MATCH(Settings!$C$4&amp;X$4,Prices_dom!$A$6:$A$2000,0),MATCH("VAT_WEO",Prices_dom!$A$5:$CU$5,0))+0,0),IFERROR(INDEX(Prices_dom!$A$6:$CU$2000,MATCH(Settings!$C$4&amp;X$4,Prices_dom!$A$6:$A$2000,0),MATCH("mit.vatrate."&amp;$A14,Prices_dom!$A$5:$CU$5,0))+0,0)))-IFERROR(INDEX(Prices_dom!$A$6:$CU$2000,MATCH(Settings!$C$4&amp;X$4,Prices_dom!$A$6:$A$2000,0),MATCH("mit.sp."&amp;$A14,Prices_dom!$A$5:$CU$5,0))+0,0),IFERROR(INDEX(Prices_dom!$A$6:$CU$2000,MATCH(Settings!$C$4&amp;X$4,Prices_dom!$A$6:$A$2000,0),MATCH("mit.txo."&amp;$A14,Prices_dom!$A$5:$CU$5,0))+0,0))*X$3/$G14</f>
        <v/>
      </c>
      <c r="Y14" s="37">
        <f>IF($H14=1,IFERROR(INDEX(Prices_dom!$A$6:$CU$2000,MATCH(Settings!$C$4&amp;Y$4,Prices_dom!$A$6:$A$2000,0),MATCH("mit.rp."&amp;$A14,Prices_dom!$A$5:$CU$5,0))+0,0)/(1+IF(IFERROR(ISBLANK(INDEX(Prices_dom!$A$6:$CU$2000,MATCH(Settings!$C$4&amp;Y$4,Prices_dom!$A$6:$A$2000,0),MATCH("mit.vatrate."&amp;$A14,Prices_dom!$A$5:$CU$5,0))),TRUE),$O14*IFERROR(INDEX(Prices_dom!$A$6:$CU$2000,MATCH(Settings!$C$4&amp;Y$4,Prices_dom!$A$6:$A$2000,0),MATCH("VAT_WEO",Prices_dom!$A$5:$CU$5,0))+0,0),IFERROR(INDEX(Prices_dom!$A$6:$CU$2000,MATCH(Settings!$C$4&amp;Y$4,Prices_dom!$A$6:$A$2000,0),MATCH("mit.vatrate."&amp;$A14,Prices_dom!$A$5:$CU$5,0))+0,0)))-IFERROR(INDEX(Prices_dom!$A$6:$CU$2000,MATCH(Settings!$C$4&amp;Y$4,Prices_dom!$A$6:$A$2000,0),MATCH("mit.sp."&amp;$A14,Prices_dom!$A$5:$CU$5,0))+0,0),IFERROR(INDEX(Prices_dom!$A$6:$CU$2000,MATCH(Settings!$C$4&amp;Y$4,Prices_dom!$A$6:$A$2000,0),MATCH("mit.txo."&amp;$A14,Prices_dom!$A$5:$CU$5,0))+0,0))*Y$3/$G14</f>
        <v/>
      </c>
      <c r="Z14" s="37">
        <f>IF($H14=1,IFERROR(INDEX(Prices_dom!$A$6:$CU$2000,MATCH(Settings!$C$4&amp;Z$4,Prices_dom!$A$6:$A$2000,0),MATCH("mit.rp."&amp;$A14,Prices_dom!$A$5:$CU$5,0))+0,0)/(1+IF(IFERROR(ISBLANK(INDEX(Prices_dom!$A$6:$CU$2000,MATCH(Settings!$C$4&amp;Z$4,Prices_dom!$A$6:$A$2000,0),MATCH("mit.vatrate."&amp;$A14,Prices_dom!$A$5:$CU$5,0))),TRUE),$O14*IFERROR(INDEX(Prices_dom!$A$6:$CU$2000,MATCH(Settings!$C$4&amp;Z$4,Prices_dom!$A$6:$A$2000,0),MATCH("VAT_WEO",Prices_dom!$A$5:$CU$5,0))+0,0),IFERROR(INDEX(Prices_dom!$A$6:$CU$2000,MATCH(Settings!$C$4&amp;Z$4,Prices_dom!$A$6:$A$2000,0),MATCH("mit.vatrate."&amp;$A14,Prices_dom!$A$5:$CU$5,0))+0,0)))-IFERROR(INDEX(Prices_dom!$A$6:$CU$2000,MATCH(Settings!$C$4&amp;Z$4,Prices_dom!$A$6:$A$2000,0),MATCH("mit.sp."&amp;$A14,Prices_dom!$A$5:$CU$5,0))+0,0),IFERROR(INDEX(Prices_dom!$A$6:$CU$2000,MATCH(Settings!$C$4&amp;Z$4,Prices_dom!$A$6:$A$2000,0),MATCH("mit.txo."&amp;$A14,Prices_dom!$A$5:$CU$5,0))+0,0))*Z$3/$G14</f>
        <v/>
      </c>
      <c r="AA14" s="37">
        <f>IF($H14=1,IFERROR(INDEX(Prices_dom!$A$6:$CU$2000,MATCH(Settings!$C$4&amp;AA$4,Prices_dom!$A$6:$A$2000,0),MATCH("mit.rp."&amp;$A14,Prices_dom!$A$5:$CU$5,0))+0,0)/(1+IF(IFERROR(ISBLANK(INDEX(Prices_dom!$A$6:$CU$2000,MATCH(Settings!$C$4&amp;AA$4,Prices_dom!$A$6:$A$2000,0),MATCH("mit.vatrate."&amp;$A14,Prices_dom!$A$5:$CU$5,0))),TRUE),$O14*IFERROR(INDEX(Prices_dom!$A$6:$CU$2000,MATCH(Settings!$C$4&amp;AA$4,Prices_dom!$A$6:$A$2000,0),MATCH("VAT_WEO",Prices_dom!$A$5:$CU$5,0))+0,0),IFERROR(INDEX(Prices_dom!$A$6:$CU$2000,MATCH(Settings!$C$4&amp;AA$4,Prices_dom!$A$6:$A$2000,0),MATCH("mit.vatrate."&amp;$A14,Prices_dom!$A$5:$CU$5,0))+0,0)))-IFERROR(INDEX(Prices_dom!$A$6:$CU$2000,MATCH(Settings!$C$4&amp;AA$4,Prices_dom!$A$6:$A$2000,0),MATCH("mit.sp."&amp;$A14,Prices_dom!$A$5:$CU$5,0))+0,0),IFERROR(INDEX(Prices_dom!$A$6:$CU$2000,MATCH(Settings!$C$4&amp;AA$4,Prices_dom!$A$6:$A$2000,0),MATCH("mit.txo."&amp;$A14,Prices_dom!$A$5:$CU$5,0))+0,0))*AA$3/$G14</f>
        <v/>
      </c>
    </row>
    <row r="15">
      <c r="A15" s="77" t="inlineStr">
        <is>
          <t>oop.all</t>
        </is>
      </c>
      <c r="B15" s="77" t="inlineStr">
        <is>
          <t>Other oil products, All</t>
        </is>
      </c>
      <c r="C15" s="77" t="inlineStr">
        <is>
          <t>oop</t>
        </is>
      </c>
      <c r="D15" s="77" t="inlineStr">
        <is>
          <t>all</t>
        </is>
      </c>
      <c r="E15" s="26" t="n">
        <v>11</v>
      </c>
      <c r="F15" s="26" t="n">
        <v>1</v>
      </c>
      <c r="G15" s="37">
        <f>INDEX(Mapping!$G$30:$G$37,MATCH($C15,Mapping!$A$30:$A$37,0))</f>
        <v/>
      </c>
      <c r="H15" s="26" t="n">
        <v>0</v>
      </c>
      <c r="I15" s="80">
        <f>IFERROR(INDEX(Prices_dom!$A$6:$CU$2000,MATCH(Settings!$C$4&amp;Settings!$C$7,Prices_dom!$A$6:$A$2000,0),MATCH("mit.ps."&amp;$A15,Prices_dom!$A$5:$CU$5,0))+0,0)</f>
        <v/>
      </c>
      <c r="J15" s="24">
        <f>IF($I15&lt;=0.25,0,IF($I15&lt;=0.5,0.5,1))</f>
        <v/>
      </c>
      <c r="K15" s="24">
        <f>IF(LEFT(Settings!$C$9,6)="Manual",0.8,IF(LEFT(Settings!$C$9,4)="None",1,$J15))</f>
        <v/>
      </c>
      <c r="L15" s="81">
        <f>IFERROR(INDEX(Prices_dom!$A$6:$CU$2000,MATCH(Settings!$C$4&amp;Settings!$C$7,Prices_dom!$A$6:$A$2000,0),MATCH("mit.mar."&amp;$A15,Prices_dom!$A$5:$CU$5,0))+0,0)</f>
        <v/>
      </c>
      <c r="M15" s="77" t="n">
        <v>0</v>
      </c>
      <c r="N15" s="37">
        <f>($L15+$J15*$M15)*INDEX($T$3:$W$3,MATCH(Settings!$C$7,$T$4:$W$4,0))/$G15</f>
        <v/>
      </c>
      <c r="O15" s="78" t="n">
        <v>1</v>
      </c>
      <c r="P15" s="79">
        <f>$O15*IFERROR(INDEX(Prices_dom!$A$6:$CU$2000,MATCH(Settings!$C$4&amp;Settings!$C$10,Prices_dom!$A$6:$A$2000,0),MATCH("VAT_WEO",Prices_dom!$A$5:$CU$5,0))+0,0)</f>
        <v/>
      </c>
      <c r="Q15" s="13">
        <f>IF(IFERROR(ISBLANK(INDEX(Prices_dom!$A$6:$CU$2000,MATCH(Settings!$C$4&amp;Settings!$C$10,Prices_dom!$A$6:$A$2000,0),MATCH("mit.vatrate."&amp;$A15,Prices_dom!$A$5:$CU$5,0))),TRUE),$P15,IFERROR(INDEX(Prices_dom!$A$6:$CU$2000,MATCH(Settings!$C$4&amp;Settings!$C$10,Prices_dom!$A$6:$A$2000,0),MATCH("mit.vatrate."&amp;$A15,Prices_dom!$A$5:$CU$5,0))+0,0))</f>
        <v/>
      </c>
      <c r="R15" s="37">
        <f>INDEX($T15:$W15,MATCH(Settings!$C$10,$T$4:$W$4,0))</f>
        <v/>
      </c>
      <c r="S15" s="37">
        <f>INDEX($X15:$AA15,MATCH(Settings!$C$10,$X$4:$AA$4,0))</f>
        <v/>
      </c>
      <c r="T15" s="37">
        <f>IFERROR(INDEX(Prices_dom!$A$6:$CU$2000,MATCH(Settings!$C$4&amp;T$4,Prices_dom!$A$6:$A$2000,0),MATCH("mit.sp."&amp;$A15,Prices_dom!$A$5:$CU$5,0))+0,0)*T$3/$G15</f>
        <v/>
      </c>
      <c r="U15" s="37">
        <f>IFERROR(INDEX(Prices_dom!$A$6:$CU$2000,MATCH(Settings!$C$4&amp;U$4,Prices_dom!$A$6:$A$2000,0),MATCH("mit.sp."&amp;$A15,Prices_dom!$A$5:$CU$5,0))+0,0)*U$3/$G15</f>
        <v/>
      </c>
      <c r="V15" s="37">
        <f>IFERROR(INDEX(Prices_dom!$A$6:$CU$2000,MATCH(Settings!$C$4&amp;V$4,Prices_dom!$A$6:$A$2000,0),MATCH("mit.sp."&amp;$A15,Prices_dom!$A$5:$CU$5,0))+0,0)*V$3/$G15</f>
        <v/>
      </c>
      <c r="W15" s="37">
        <f>IFERROR(INDEX(Prices_dom!$A$6:$CU$2000,MATCH(Settings!$C$4&amp;W$4,Prices_dom!$A$6:$A$2000,0),MATCH("mit.sp."&amp;$A15,Prices_dom!$A$5:$CU$5,0))+0,0)*W$3/$G15</f>
        <v/>
      </c>
      <c r="X15" s="37">
        <f>IF($H15=1,IFERROR(INDEX(Prices_dom!$A$6:$CU$2000,MATCH(Settings!$C$4&amp;X$4,Prices_dom!$A$6:$A$2000,0),MATCH("mit.rp."&amp;$A15,Prices_dom!$A$5:$CU$5,0))+0,0)/(1+IF(IFERROR(ISBLANK(INDEX(Prices_dom!$A$6:$CU$2000,MATCH(Settings!$C$4&amp;X$4,Prices_dom!$A$6:$A$2000,0),MATCH("mit.vatrate."&amp;$A15,Prices_dom!$A$5:$CU$5,0))),TRUE),$O15*IFERROR(INDEX(Prices_dom!$A$6:$CU$2000,MATCH(Settings!$C$4&amp;X$4,Prices_dom!$A$6:$A$2000,0),MATCH("VAT_WEO",Prices_dom!$A$5:$CU$5,0))+0,0),IFERROR(INDEX(Prices_dom!$A$6:$CU$2000,MATCH(Settings!$C$4&amp;X$4,Prices_dom!$A$6:$A$2000,0),MATCH("mit.vatrate."&amp;$A15,Prices_dom!$A$5:$CU$5,0))+0,0)))-IFERROR(INDEX(Prices_dom!$A$6:$CU$2000,MATCH(Settings!$C$4&amp;X$4,Prices_dom!$A$6:$A$2000,0),MATCH("mit.sp."&amp;$A15,Prices_dom!$A$5:$CU$5,0))+0,0),IFERROR(INDEX(Prices_dom!$A$6:$CU$2000,MATCH(Settings!$C$4&amp;X$4,Prices_dom!$A$6:$A$2000,0),MATCH("mit.txo."&amp;$A15,Prices_dom!$A$5:$CU$5,0))+0,0))*X$3/$G15</f>
        <v/>
      </c>
      <c r="Y15" s="37">
        <f>IF($H15=1,IFERROR(INDEX(Prices_dom!$A$6:$CU$2000,MATCH(Settings!$C$4&amp;Y$4,Prices_dom!$A$6:$A$2000,0),MATCH("mit.rp."&amp;$A15,Prices_dom!$A$5:$CU$5,0))+0,0)/(1+IF(IFERROR(ISBLANK(INDEX(Prices_dom!$A$6:$CU$2000,MATCH(Settings!$C$4&amp;Y$4,Prices_dom!$A$6:$A$2000,0),MATCH("mit.vatrate."&amp;$A15,Prices_dom!$A$5:$CU$5,0))),TRUE),$O15*IFERROR(INDEX(Prices_dom!$A$6:$CU$2000,MATCH(Settings!$C$4&amp;Y$4,Prices_dom!$A$6:$A$2000,0),MATCH("VAT_WEO",Prices_dom!$A$5:$CU$5,0))+0,0),IFERROR(INDEX(Prices_dom!$A$6:$CU$2000,MATCH(Settings!$C$4&amp;Y$4,Prices_dom!$A$6:$A$2000,0),MATCH("mit.vatrate."&amp;$A15,Prices_dom!$A$5:$CU$5,0))+0,0)))-IFERROR(INDEX(Prices_dom!$A$6:$CU$2000,MATCH(Settings!$C$4&amp;Y$4,Prices_dom!$A$6:$A$2000,0),MATCH("mit.sp."&amp;$A15,Prices_dom!$A$5:$CU$5,0))+0,0),IFERROR(INDEX(Prices_dom!$A$6:$CU$2000,MATCH(Settings!$C$4&amp;Y$4,Prices_dom!$A$6:$A$2000,0),MATCH("mit.txo."&amp;$A15,Prices_dom!$A$5:$CU$5,0))+0,0))*Y$3/$G15</f>
        <v/>
      </c>
      <c r="Z15" s="37">
        <f>IF($H15=1,IFERROR(INDEX(Prices_dom!$A$6:$CU$2000,MATCH(Settings!$C$4&amp;Z$4,Prices_dom!$A$6:$A$2000,0),MATCH("mit.rp."&amp;$A15,Prices_dom!$A$5:$CU$5,0))+0,0)/(1+IF(IFERROR(ISBLANK(INDEX(Prices_dom!$A$6:$CU$2000,MATCH(Settings!$C$4&amp;Z$4,Prices_dom!$A$6:$A$2000,0),MATCH("mit.vatrate."&amp;$A15,Prices_dom!$A$5:$CU$5,0))),TRUE),$O15*IFERROR(INDEX(Prices_dom!$A$6:$CU$2000,MATCH(Settings!$C$4&amp;Z$4,Prices_dom!$A$6:$A$2000,0),MATCH("VAT_WEO",Prices_dom!$A$5:$CU$5,0))+0,0),IFERROR(INDEX(Prices_dom!$A$6:$CU$2000,MATCH(Settings!$C$4&amp;Z$4,Prices_dom!$A$6:$A$2000,0),MATCH("mit.vatrate."&amp;$A15,Prices_dom!$A$5:$CU$5,0))+0,0)))-IFERROR(INDEX(Prices_dom!$A$6:$CU$2000,MATCH(Settings!$C$4&amp;Z$4,Prices_dom!$A$6:$A$2000,0),MATCH("mit.sp."&amp;$A15,Prices_dom!$A$5:$CU$5,0))+0,0),IFERROR(INDEX(Prices_dom!$A$6:$CU$2000,MATCH(Settings!$C$4&amp;Z$4,Prices_dom!$A$6:$A$2000,0),MATCH("mit.txo."&amp;$A15,Prices_dom!$A$5:$CU$5,0))+0,0))*Z$3/$G15</f>
        <v/>
      </c>
      <c r="AA15" s="37">
        <f>IF($H15=1,IFERROR(INDEX(Prices_dom!$A$6:$CU$2000,MATCH(Settings!$C$4&amp;AA$4,Prices_dom!$A$6:$A$2000,0),MATCH("mit.rp."&amp;$A15,Prices_dom!$A$5:$CU$5,0))+0,0)/(1+IF(IFERROR(ISBLANK(INDEX(Prices_dom!$A$6:$CU$2000,MATCH(Settings!$C$4&amp;AA$4,Prices_dom!$A$6:$A$2000,0),MATCH("mit.vatrate."&amp;$A15,Prices_dom!$A$5:$CU$5,0))),TRUE),$O15*IFERROR(INDEX(Prices_dom!$A$6:$CU$2000,MATCH(Settings!$C$4&amp;AA$4,Prices_dom!$A$6:$A$2000,0),MATCH("VAT_WEO",Prices_dom!$A$5:$CU$5,0))+0,0),IFERROR(INDEX(Prices_dom!$A$6:$CU$2000,MATCH(Settings!$C$4&amp;AA$4,Prices_dom!$A$6:$A$2000,0),MATCH("mit.vatrate."&amp;$A15,Prices_dom!$A$5:$CU$5,0))+0,0)))-IFERROR(INDEX(Prices_dom!$A$6:$CU$2000,MATCH(Settings!$C$4&amp;AA$4,Prices_dom!$A$6:$A$2000,0),MATCH("mit.sp."&amp;$A15,Prices_dom!$A$5:$CU$5,0))+0,0),IFERROR(INDEX(Prices_dom!$A$6:$CU$2000,MATCH(Settings!$C$4&amp;AA$4,Prices_dom!$A$6:$A$2000,0),MATCH("mit.txo."&amp;$A15,Prices_dom!$A$5:$CU$5,0))+0,0))*AA$3/$G15</f>
        <v/>
      </c>
    </row>
    <row r="16">
      <c r="A16" s="77" t="inlineStr">
        <is>
          <t>bio.all</t>
        </is>
      </c>
      <c r="B16" s="77" t="inlineStr">
        <is>
          <t>Biomass, All</t>
        </is>
      </c>
      <c r="C16" s="77" t="inlineStr">
        <is>
          <t>bio</t>
        </is>
      </c>
      <c r="D16" s="77" t="inlineStr">
        <is>
          <t>all</t>
        </is>
      </c>
      <c r="E16" s="26" t="n">
        <v>12</v>
      </c>
      <c r="F16" s="26" t="n">
        <v>4</v>
      </c>
      <c r="G16" s="37">
        <f>INDEX(Mapping!$G$30:$G$37,MATCH($C16,Mapping!$A$30:$A$37,0))</f>
        <v/>
      </c>
      <c r="H16" s="26" t="n">
        <v>1</v>
      </c>
      <c r="I16" s="25" t="n">
        <v>1</v>
      </c>
      <c r="J16" s="24">
        <f>IF($I16&lt;=0.25,0,IF($I16&lt;=0.5,0.5,1))</f>
        <v/>
      </c>
      <c r="K16" s="24">
        <f>IF(LEFT(Settings!$C$9,6)="Manual",0.8,IF(LEFT(Settings!$C$9,4)="None",1,$J16))</f>
        <v/>
      </c>
      <c r="L16" s="77" t="n">
        <v>0</v>
      </c>
      <c r="M16" s="77" t="n">
        <v>0</v>
      </c>
      <c r="N16" s="37">
        <f>($L16+$J16*$M16)*INDEX($T$3:$W$3,MATCH(Settings!$C$7,$T$4:$W$4,0))/$G16</f>
        <v/>
      </c>
      <c r="O16" s="78" t="n">
        <v>0</v>
      </c>
      <c r="P16" s="79">
        <f>$O16*IFERROR(INDEX(Prices_dom!$A$6:$CU$2000,MATCH(Settings!$C$4&amp;Settings!$C$10,Prices_dom!$A$6:$A$2000,0),MATCH("VAT_WEO",Prices_dom!$A$5:$CU$5,0))+0,0)</f>
        <v/>
      </c>
      <c r="Q16" s="13">
        <f>IF(IFERROR(ISBLANK(INDEX(Prices_dom!$A$6:$CU$2000,MATCH(Settings!$C$4&amp;Settings!$C$10,Prices_dom!$A$6:$A$2000,0),MATCH("mit.vatrate."&amp;$A16,Prices_dom!$A$5:$CU$5,0))),TRUE),$P16,IFERROR(INDEX(Prices_dom!$A$6:$CU$2000,MATCH(Settings!$C$4&amp;Settings!$C$10,Prices_dom!$A$6:$A$2000,0),MATCH("mit.vatrate."&amp;$A16,Prices_dom!$A$5:$CU$5,0))+0,0))</f>
        <v/>
      </c>
      <c r="R16" s="37">
        <f>INDEX($T16:$W16,MATCH(Settings!$C$10,$T$4:$W$4,0))</f>
        <v/>
      </c>
      <c r="S16" s="37">
        <f>INDEX($X16:$AA16,MATCH(Settings!$C$10,$X$4:$AA$4,0))</f>
        <v/>
      </c>
      <c r="T16" s="37">
        <f>IFERROR(INDEX(Prices_dom!$A$6:$CU$2000,MATCH(Settings!$C$4&amp;T$4,Prices_dom!$A$6:$A$2000,0),MATCH("mit.sp."&amp;$A16,Prices_dom!$A$5:$CU$5,0))+0,0)*T$3/$G16</f>
        <v/>
      </c>
      <c r="U16" s="37">
        <f>IFERROR(INDEX(Prices_dom!$A$6:$CU$2000,MATCH(Settings!$C$4&amp;U$4,Prices_dom!$A$6:$A$2000,0),MATCH("mit.sp."&amp;$A16,Prices_dom!$A$5:$CU$5,0))+0,0)*U$3/$G16</f>
        <v/>
      </c>
      <c r="V16" s="37">
        <f>IFERROR(INDEX(Prices_dom!$A$6:$CU$2000,MATCH(Settings!$C$4&amp;V$4,Prices_dom!$A$6:$A$2000,0),MATCH("mit.sp."&amp;$A16,Prices_dom!$A$5:$CU$5,0))+0,0)*V$3/$G16</f>
        <v/>
      </c>
      <c r="W16" s="37">
        <f>IFERROR(INDEX(Prices_dom!$A$6:$CU$2000,MATCH(Settings!$C$4&amp;W$4,Prices_dom!$A$6:$A$2000,0),MATCH("mit.sp."&amp;$A16,Prices_dom!$A$5:$CU$5,0))+0,0)*W$3/$G16</f>
        <v/>
      </c>
      <c r="X16" s="37">
        <f>IF($H16=1,IFERROR(INDEX(Prices_dom!$A$6:$CU$2000,MATCH(Settings!$C$4&amp;X$4,Prices_dom!$A$6:$A$2000,0),MATCH("mit.rp."&amp;$A16,Prices_dom!$A$5:$CU$5,0))+0,0)/(1+IF(IFERROR(ISBLANK(INDEX(Prices_dom!$A$6:$CU$2000,MATCH(Settings!$C$4&amp;X$4,Prices_dom!$A$6:$A$2000,0),MATCH("mit.vatrate."&amp;$A16,Prices_dom!$A$5:$CU$5,0))),TRUE),$O16*IFERROR(INDEX(Prices_dom!$A$6:$CU$2000,MATCH(Settings!$C$4&amp;X$4,Prices_dom!$A$6:$A$2000,0),MATCH("VAT_WEO",Prices_dom!$A$5:$CU$5,0))+0,0),IFERROR(INDEX(Prices_dom!$A$6:$CU$2000,MATCH(Settings!$C$4&amp;X$4,Prices_dom!$A$6:$A$2000,0),MATCH("mit.vatrate."&amp;$A16,Prices_dom!$A$5:$CU$5,0))+0,0)))-IFERROR(INDEX(Prices_dom!$A$6:$CU$2000,MATCH(Settings!$C$4&amp;X$4,Prices_dom!$A$6:$A$2000,0),MATCH("mit.sp."&amp;$A16,Prices_dom!$A$5:$CU$5,0))+0,0),IFERROR(INDEX(Prices_dom!$A$6:$CU$2000,MATCH(Settings!$C$4&amp;X$4,Prices_dom!$A$6:$A$2000,0),MATCH("mit.txo."&amp;$A16,Prices_dom!$A$5:$CU$5,0))+0,0))*X$3/$G16</f>
        <v/>
      </c>
      <c r="Y16" s="37">
        <f>IF($H16=1,IFERROR(INDEX(Prices_dom!$A$6:$CU$2000,MATCH(Settings!$C$4&amp;Y$4,Prices_dom!$A$6:$A$2000,0),MATCH("mit.rp."&amp;$A16,Prices_dom!$A$5:$CU$5,0))+0,0)/(1+IF(IFERROR(ISBLANK(INDEX(Prices_dom!$A$6:$CU$2000,MATCH(Settings!$C$4&amp;Y$4,Prices_dom!$A$6:$A$2000,0),MATCH("mit.vatrate."&amp;$A16,Prices_dom!$A$5:$CU$5,0))),TRUE),$O16*IFERROR(INDEX(Prices_dom!$A$6:$CU$2000,MATCH(Settings!$C$4&amp;Y$4,Prices_dom!$A$6:$A$2000,0),MATCH("VAT_WEO",Prices_dom!$A$5:$CU$5,0))+0,0),IFERROR(INDEX(Prices_dom!$A$6:$CU$2000,MATCH(Settings!$C$4&amp;Y$4,Prices_dom!$A$6:$A$2000,0),MATCH("mit.vatrate."&amp;$A16,Prices_dom!$A$5:$CU$5,0))+0,0)))-IFERROR(INDEX(Prices_dom!$A$6:$CU$2000,MATCH(Settings!$C$4&amp;Y$4,Prices_dom!$A$6:$A$2000,0),MATCH("mit.sp."&amp;$A16,Prices_dom!$A$5:$CU$5,0))+0,0),IFERROR(INDEX(Prices_dom!$A$6:$CU$2000,MATCH(Settings!$C$4&amp;Y$4,Prices_dom!$A$6:$A$2000,0),MATCH("mit.txo."&amp;$A16,Prices_dom!$A$5:$CU$5,0))+0,0))*Y$3/$G16</f>
        <v/>
      </c>
      <c r="Z16" s="37">
        <f>IF($H16=1,IFERROR(INDEX(Prices_dom!$A$6:$CU$2000,MATCH(Settings!$C$4&amp;Z$4,Prices_dom!$A$6:$A$2000,0),MATCH("mit.rp."&amp;$A16,Prices_dom!$A$5:$CU$5,0))+0,0)/(1+IF(IFERROR(ISBLANK(INDEX(Prices_dom!$A$6:$CU$2000,MATCH(Settings!$C$4&amp;Z$4,Prices_dom!$A$6:$A$2000,0),MATCH("mit.vatrate."&amp;$A16,Prices_dom!$A$5:$CU$5,0))),TRUE),$O16*IFERROR(INDEX(Prices_dom!$A$6:$CU$2000,MATCH(Settings!$C$4&amp;Z$4,Prices_dom!$A$6:$A$2000,0),MATCH("VAT_WEO",Prices_dom!$A$5:$CU$5,0))+0,0),IFERROR(INDEX(Prices_dom!$A$6:$CU$2000,MATCH(Settings!$C$4&amp;Z$4,Prices_dom!$A$6:$A$2000,0),MATCH("mit.vatrate."&amp;$A16,Prices_dom!$A$5:$CU$5,0))+0,0)))-IFERROR(INDEX(Prices_dom!$A$6:$CU$2000,MATCH(Settings!$C$4&amp;Z$4,Prices_dom!$A$6:$A$2000,0),MATCH("mit.sp."&amp;$A16,Prices_dom!$A$5:$CU$5,0))+0,0),IFERROR(INDEX(Prices_dom!$A$6:$CU$2000,MATCH(Settings!$C$4&amp;Z$4,Prices_dom!$A$6:$A$2000,0),MATCH("mit.txo."&amp;$A16,Prices_dom!$A$5:$CU$5,0))+0,0))*Z$3/$G16</f>
        <v/>
      </c>
      <c r="AA16" s="37">
        <f>IF($H16=1,IFERROR(INDEX(Prices_dom!$A$6:$CU$2000,MATCH(Settings!$C$4&amp;AA$4,Prices_dom!$A$6:$A$2000,0),MATCH("mit.rp."&amp;$A16,Prices_dom!$A$5:$CU$5,0))+0,0)/(1+IF(IFERROR(ISBLANK(INDEX(Prices_dom!$A$6:$CU$2000,MATCH(Settings!$C$4&amp;AA$4,Prices_dom!$A$6:$A$2000,0),MATCH("mit.vatrate."&amp;$A16,Prices_dom!$A$5:$CU$5,0))),TRUE),$O16*IFERROR(INDEX(Prices_dom!$A$6:$CU$2000,MATCH(Settings!$C$4&amp;AA$4,Prices_dom!$A$6:$A$2000,0),MATCH("VAT_WEO",Prices_dom!$A$5:$CU$5,0))+0,0),IFERROR(INDEX(Prices_dom!$A$6:$CU$2000,MATCH(Settings!$C$4&amp;AA$4,Prices_dom!$A$6:$A$2000,0),MATCH("mit.vatrate."&amp;$A16,Prices_dom!$A$5:$CU$5,0))+0,0)))-IFERROR(INDEX(Prices_dom!$A$6:$CU$2000,MATCH(Settings!$C$4&amp;AA$4,Prices_dom!$A$6:$A$2000,0),MATCH("mit.sp."&amp;$A16,Prices_dom!$A$5:$CU$5,0))+0,0),IFERROR(INDEX(Prices_dom!$A$6:$CU$2000,MATCH(Settings!$C$4&amp;AA$4,Prices_dom!$A$6:$A$2000,0),MATCH("mit.txo."&amp;$A16,Prices_dom!$A$5:$CU$5,0))+0,0))*AA$3/$G16</f>
        <v/>
      </c>
    </row>
    <row r="18">
      <c r="A18" s="14" t="inlineStr">
        <is>
          <t>Units: $/GJ in real USD of ResultsYear (Settings C8). Data (Prices_dom) are nominal USD per price unit ($/GJ coal, gas, biomass; $/liter gasoline, diesel, LPG, kerosene; $/bbl other oil products): x CPI index of the data year (row 3) / GJ per price unit.</t>
        </is>
      </c>
    </row>
    <row r="19">
      <c r="A19" s="14" t="inlineStr">
        <is>
          <t>Historical excise and other taxes (legacy): coal, gas, biomass = retail price / (1 + VAT rate) - supply cost; oil products = txo of the dataset (legacy builds their retail price as sp + txo, x (1 + VAT rate)).</t>
        </is>
      </c>
    </row>
    <row r="20">
      <c r="A20" s="14" t="inlineStr">
        <is>
          <t>Pass-through: raw = mit.ps of the base year (blank = 0; biomass = 1); bucketed: &lt;= 0.25 -&gt; 0, &lt;= 0.5 -&gt; 0.5, else 1; chosen: Bucketed (default), Manual = 0.8, None = 1.</t>
        </is>
      </c>
    </row>
    <row r="21">
      <c r="A21" s="14" t="inlineStr">
        <is>
          <t>fixsp = (margin + bucketed pass-through x domestic production cost [coal, gas]) x CPI index of the base year / GJ per unit; margin of biomass = 0 (legacy hardcode).</t>
        </is>
      </c>
    </row>
    <row r="22">
      <c r="A22" s="14" t="inlineStr">
        <is>
          <t>BRIGHT YELLOW / RED = DATA CHANGED BY ASSUMPTION (v0.10, user decisions): (1) other oil products take pass-through and margin from the dataset like the other oil products (legacy hardcodes 1 and 0; Egypt: pass-through 0, margin 7.95 $/bbl); (2) VAT rate: the dataset rate where it is filled, otherwise the general VAT rate VAT_WEO for residential coal and gas and all-sector oil products, 0 for power, industry and biomass. v0.14: the corrected Egypt block fills every VAT cell (explicit 0 for gas and oil products, 14% residential coal; any VAT sits inside txo), so the assumption no longer applies to Egypt.</t>
        </is>
      </c>
    </row>
    <row r="23">
      <c r="A23" s="14" t="inlineStr">
        <is>
          <t>VAT rate used = dataset mit.vatrate wherever the cell is filled, explicit 0 included; the assumption only for blank cells (same rule for each historical year).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2:J93"/>
  <sheetViews>
    <sheetView tabSelected="0" workbookViewId="0">
      <selection activeCell="A1" sqref="A1"/>
    </sheetView>
  </sheetViews>
  <sheetFormatPr baseColWidth="8" defaultRowHeight="15" outlineLevelCol="0"/>
  <cols>
    <col width="14" customWidth="1" min="1" max="1"/>
    <col width="46" customWidth="1" min="2" max="2"/>
    <col width="9" customWidth="1" min="3" max="3"/>
    <col width="9" customWidth="1" min="4" max="4"/>
    <col width="34" customWidth="1" min="5" max="5"/>
    <col width="60" customWidth="1" min="6" max="6"/>
    <col width="16" customWidth="1" min="7" max="7"/>
    <col width="16" customWidth="1" min="8" max="8"/>
    <col width="16" customWidth="1" min="9" max="9"/>
    <col width="16" customWidth="1" min="10" max="10"/>
  </cols>
  <sheetData>
    <row r="2">
      <c r="A2" s="2" t="inlineStr">
        <is>
          <t>Variables: label, unit, code suffix, source and parameter columns by variable code</t>
        </is>
      </c>
      <c r="B2" s="3" t="n"/>
      <c r="C2" s="3" t="n"/>
      <c r="D2" s="3" t="n"/>
      <c r="E2" s="3" t="n"/>
      <c r="F2" s="3" t="n"/>
      <c r="G2" s="3" t="n"/>
      <c r="H2" s="3" t="n"/>
      <c r="I2" s="3" t="n"/>
      <c r="J2" s="3" t="n"/>
    </row>
    <row r="3">
      <c r="A3" s="14" t="inlineStr">
        <is>
          <t>Mitigation looks up Description, Unit and Source here and builds the output code country.mit.&lt;variable&gt;.&lt;subsector&gt;.&lt;fuel&gt;.&lt;suffix&gt;.&lt;scenario&gt;. Param 1-4 = Mitigation D:G.</t>
        </is>
      </c>
    </row>
    <row r="4">
      <c r="A4" s="59" t="inlineStr">
        <is>
          <t>Variable code</t>
        </is>
      </c>
      <c r="B4" s="59" t="inlineStr">
        <is>
          <t>Label</t>
        </is>
      </c>
      <c r="C4" s="59" t="inlineStr">
        <is>
          <t>Unit</t>
        </is>
      </c>
      <c r="D4" s="59" t="inlineStr">
        <is>
          <t>Code suffix</t>
        </is>
      </c>
      <c r="E4" s="59" t="inlineStr">
        <is>
          <t>Source</t>
        </is>
      </c>
      <c r="F4" s="59" t="inlineStr">
        <is>
          <t>Legacy reference</t>
        </is>
      </c>
      <c r="G4" s="59" t="inlineStr">
        <is>
          <t>Param 1 (D)</t>
        </is>
      </c>
      <c r="H4" s="59" t="inlineStr">
        <is>
          <t>Param 2 (E)</t>
        </is>
      </c>
      <c r="I4" s="59" t="inlineStr">
        <is>
          <t>Param 3 (F)</t>
        </is>
      </c>
      <c r="J4" s="59" t="inlineStr">
        <is>
          <t>Param 4 (G)</t>
        </is>
      </c>
    </row>
    <row r="5">
      <c r="A5" s="22" t="inlineStr">
        <is>
          <t>gdp.pos.pct</t>
        </is>
      </c>
      <c r="B5" s="22" t="inlineStr">
        <is>
          <t>Real GDP growth</t>
        </is>
      </c>
      <c r="C5" s="22" t="inlineStr">
        <is>
          <t>%</t>
        </is>
      </c>
      <c r="D5" s="22" t="inlineStr"/>
      <c r="E5" s="22" t="inlineStr">
        <is>
          <t>WEO (lookup by country)</t>
        </is>
      </c>
      <c r="F5" s="14" t="inlineStr">
        <is>
          <t>legacy Mitigation row 2446</t>
        </is>
      </c>
    </row>
    <row r="6">
      <c r="A6" s="22" t="inlineStr">
        <is>
          <t>infl</t>
        </is>
      </c>
      <c r="B6" s="22" t="inlineStr">
        <is>
          <t>Inflation index: US CPI, ResultsYear = 1 (nominal -&gt; real for domestic prices and nominal policy inputs)</t>
        </is>
      </c>
      <c r="C6" s="22" t="inlineStr">
        <is>
          <t>index</t>
        </is>
      </c>
      <c r="D6" s="22" t="inlineStr"/>
      <c r="E6" s="22" t="inlineStr">
        <is>
          <t>WEO USA|pcpi: CPI(ResultsYear) / CPI(year)</t>
        </is>
      </c>
      <c r="F6" s="14" t="inlineStr">
        <is>
          <t>legacy Mitigation rows 456 / 725 (inflation index, 2026 = 100)</t>
        </is>
      </c>
    </row>
    <row r="7">
      <c r="A7" s="22" t="inlineStr">
        <is>
          <t>defl</t>
        </is>
      </c>
      <c r="B7" s="22" t="inlineStr">
        <is>
          <t>Deflator index: US GDP deflator, ResultsYear = 1 (nominal -&gt; real for international prices)</t>
        </is>
      </c>
      <c r="C7" s="22" t="inlineStr">
        <is>
          <t>index</t>
        </is>
      </c>
      <c r="D7" s="22" t="inlineStr"/>
      <c r="E7" s="22" t="inlineStr">
        <is>
          <t>WEO USA|ngdp_d: deflator(ResultsYear) / deflator(year)</t>
        </is>
      </c>
      <c r="F7" s="14" t="inlineStr">
        <is>
          <t>legacy Mitigation row 467 (row 630 = 1 / it)</t>
        </is>
      </c>
    </row>
    <row r="8">
      <c r="A8" s="22" t="inlineStr">
        <is>
          <t>CPIntro</t>
        </is>
      </c>
      <c r="B8" s="14">
        <f>INDEX(MTInputs!$B$8:$B$415,MATCH($A8,MTInputs!$H$8:$H$415,0))&amp;""</f>
        <v/>
      </c>
      <c r="C8" s="14">
        <f>INDEX(MTInputs!$C$8:$C$415,MATCH($A8,MTInputs!$H$8:$H$415,0))&amp;""</f>
        <v/>
      </c>
      <c r="D8" s="22" t="inlineStr"/>
      <c r="E8" s="22" t="inlineStr">
        <is>
          <t>MTInputs (scenario column)</t>
        </is>
      </c>
      <c r="F8" s="14" t="inlineStr">
        <is>
          <t>MTInputs row 18</t>
        </is>
      </c>
    </row>
    <row r="9">
      <c r="A9" s="22" t="inlineStr">
        <is>
          <t>CPLevelStart</t>
        </is>
      </c>
      <c r="B9" s="14">
        <f>INDEX(MTInputs!$B$8:$B$415,MATCH($A9,MTInputs!$H$8:$H$415,0))&amp;""</f>
        <v/>
      </c>
      <c r="C9" s="14">
        <f>INDEX(MTInputs!$C$8:$C$415,MATCH($A9,MTInputs!$H$8:$H$415,0))&amp;""</f>
        <v/>
      </c>
      <c r="D9" s="22" t="inlineStr"/>
      <c r="E9" s="22" t="inlineStr">
        <is>
          <t>MTInputs (scenario column)</t>
        </is>
      </c>
      <c r="F9" s="14" t="inlineStr">
        <is>
          <t>MTInputs row 19</t>
        </is>
      </c>
    </row>
    <row r="10">
      <c r="A10" s="22" t="inlineStr">
        <is>
          <t>CPLevelTarget</t>
        </is>
      </c>
      <c r="B10" s="14">
        <f>INDEX(MTInputs!$B$8:$B$415,MATCH($A10,MTInputs!$H$8:$H$415,0))&amp;""</f>
        <v/>
      </c>
      <c r="C10" s="14">
        <f>INDEX(MTInputs!$C$8:$C$415,MATCH($A10,MTInputs!$H$8:$H$415,0))&amp;""</f>
        <v/>
      </c>
      <c r="D10" s="22" t="inlineStr"/>
      <c r="E10" s="22" t="inlineStr">
        <is>
          <t>MTInputs (scenario column)</t>
        </is>
      </c>
      <c r="F10" s="14" t="inlineStr">
        <is>
          <t>MTInputs row 20</t>
        </is>
      </c>
    </row>
    <row r="11">
      <c r="A11" s="22" t="inlineStr">
        <is>
          <t>CPOutro</t>
        </is>
      </c>
      <c r="B11" s="14">
        <f>INDEX(MTInputs!$B$8:$B$415,MATCH($A11,MTInputs!$H$8:$H$415,0))&amp;""</f>
        <v/>
      </c>
      <c r="C11" s="14">
        <f>INDEX(MTInputs!$C$8:$C$415,MATCH($A11,MTInputs!$H$8:$H$415,0))&amp;""</f>
        <v/>
      </c>
      <c r="D11" s="22" t="inlineStr"/>
      <c r="E11" s="22" t="inlineStr">
        <is>
          <t>MTInputs (scenario column)</t>
        </is>
      </c>
      <c r="F11" s="14" t="inlineStr">
        <is>
          <t>MTInputs row 21</t>
        </is>
      </c>
    </row>
    <row r="12">
      <c r="A12" s="22" t="inlineStr">
        <is>
          <t>ExtendCarbonPriceBeyondOutro</t>
        </is>
      </c>
      <c r="B12" s="14">
        <f>INDEX(MTInputs!$B$8:$B$415,MATCH($A12,MTInputs!$H$8:$H$415,0))&amp;""</f>
        <v/>
      </c>
      <c r="C12" s="14">
        <f>INDEX(MTInputs!$C$8:$C$415,MATCH($A12,MTInputs!$H$8:$H$415,0))&amp;""</f>
        <v/>
      </c>
      <c r="D12" s="22" t="inlineStr"/>
      <c r="E12" s="22" t="inlineStr">
        <is>
          <t>MTInputs (scenario column)</t>
        </is>
      </c>
      <c r="F12" s="14" t="inlineStr">
        <is>
          <t>MTInputs row 265</t>
        </is>
      </c>
    </row>
    <row r="13">
      <c r="A13" s="22" t="inlineStr">
        <is>
          <t>NomorReal</t>
        </is>
      </c>
      <c r="B13" s="14">
        <f>INDEX(MTInputs!$B$8:$B$415,MATCH($A13,MTInputs!$H$8:$H$415,0))&amp;""</f>
        <v/>
      </c>
      <c r="C13" s="14">
        <f>INDEX(MTInputs!$C$8:$C$415,MATCH($A13,MTInputs!$H$8:$H$415,0))&amp;""</f>
        <v/>
      </c>
      <c r="D13" s="22" t="inlineStr"/>
      <c r="E13" s="22" t="inlineStr">
        <is>
          <t>MTInputs (scenario column)</t>
        </is>
      </c>
      <c r="F13" s="14" t="inlineStr">
        <is>
          <t>MTInputs row 266</t>
        </is>
      </c>
    </row>
    <row r="14">
      <c r="A14" s="22" t="inlineStr">
        <is>
          <t>IntEnerPricForeSource</t>
        </is>
      </c>
      <c r="B14" s="14">
        <f>INDEX(MTInputs!$B$8:$B$415,MATCH($A14,MTInputs!$H$8:$H$415,0))&amp;""</f>
        <v/>
      </c>
      <c r="C14" s="14">
        <f>INDEX(MTInputs!$C$8:$C$415,MATCH($A14,MTInputs!$H$8:$H$415,0))&amp;""</f>
        <v/>
      </c>
      <c r="D14" s="22" t="inlineStr"/>
      <c r="E14" s="22" t="inlineStr">
        <is>
          <t>MTInputs (scenario column)</t>
        </is>
      </c>
      <c r="F14" s="14" t="inlineStr">
        <is>
          <t>MTInputs row 220</t>
        </is>
      </c>
    </row>
    <row r="15">
      <c r="A15" s="22" t="inlineStr">
        <is>
          <t>IntEnerPricForecastAdjustment</t>
        </is>
      </c>
      <c r="B15" s="14">
        <f>INDEX(MTInputs!$B$8:$B$415,MATCH($A15,MTInputs!$H$8:$H$415,0))&amp;""</f>
        <v/>
      </c>
      <c r="C15" s="14">
        <f>INDEX(MTInputs!$C$8:$C$415,MATCH($A15,MTInputs!$H$8:$H$415,0))&amp;""</f>
        <v/>
      </c>
      <c r="D15" s="22" t="inlineStr"/>
      <c r="E15" s="22" t="inlineStr">
        <is>
          <t>MTInputs (scenario column)</t>
        </is>
      </c>
      <c r="F15" s="14" t="inlineStr">
        <is>
          <t>MTInputs row 258</t>
        </is>
      </c>
    </row>
    <row r="16">
      <c r="A16" s="22" t="inlineStr">
        <is>
          <t>D_NewETS</t>
        </is>
      </c>
      <c r="B16" s="14">
        <f>INDEX(MTInputs!$B$8:$B$415,MATCH($A16,MTInputs!$H$8:$H$415,0))&amp;""</f>
        <v/>
      </c>
      <c r="C16" s="14">
        <f>INDEX(MTInputs!$C$8:$C$415,MATCH($A16,MTInputs!$H$8:$H$415,0))&amp;""</f>
        <v/>
      </c>
      <c r="D16" s="22" t="inlineStr"/>
      <c r="E16" s="22" t="inlineStr">
        <is>
          <t>MTInputs (scenario column)</t>
        </is>
      </c>
      <c r="F16" s="14" t="inlineStr">
        <is>
          <t>MTInputs row 84</t>
        </is>
      </c>
    </row>
    <row r="17">
      <c r="A17" s="22" t="inlineStr">
        <is>
          <t>D_ETSChangeRelStart</t>
        </is>
      </c>
      <c r="B17" s="14">
        <f>INDEX(MTInputs!$B$8:$B$415,MATCH($A17,MTInputs!$H$8:$H$415,0))&amp;""</f>
        <v/>
      </c>
      <c r="C17" s="14">
        <f>INDEX(MTInputs!$C$8:$C$415,MATCH($A17,MTInputs!$H$8:$H$415,0))&amp;""</f>
        <v/>
      </c>
      <c r="D17" s="22" t="inlineStr"/>
      <c r="E17" s="22" t="inlineStr">
        <is>
          <t>MTInputs (scenario column)</t>
        </is>
      </c>
      <c r="F17" s="14" t="inlineStr">
        <is>
          <t>MTInputs row 85</t>
        </is>
      </c>
    </row>
    <row r="18">
      <c r="A18" s="22" t="inlineStr">
        <is>
          <t>D_ETSChangeRelTarget</t>
        </is>
      </c>
      <c r="B18" s="14">
        <f>INDEX(MTInputs!$B$8:$B$415,MATCH($A18,MTInputs!$H$8:$H$415,0))&amp;""</f>
        <v/>
      </c>
      <c r="C18" s="14">
        <f>INDEX(MTInputs!$C$8:$C$415,MATCH($A18,MTInputs!$H$8:$H$415,0))&amp;""</f>
        <v/>
      </c>
      <c r="D18" s="22" t="inlineStr"/>
      <c r="E18" s="22" t="inlineStr">
        <is>
          <t>MTInputs (scenario column)</t>
        </is>
      </c>
      <c r="F18" s="14" t="inlineStr">
        <is>
          <t>MTInputs row 86</t>
        </is>
      </c>
    </row>
    <row r="19">
      <c r="A19" s="22" t="inlineStr">
        <is>
          <t>D_ETSCapCont</t>
        </is>
      </c>
      <c r="B19" s="14">
        <f>INDEX(MTInputs!$B$8:$B$415,MATCH($A19,MTInputs!$H$8:$H$415,0))&amp;""</f>
        <v/>
      </c>
      <c r="C19" s="14">
        <f>INDEX(MTInputs!$C$8:$C$415,MATCH($A19,MTInputs!$H$8:$H$415,0))&amp;""</f>
        <v/>
      </c>
      <c r="D19" s="22" t="inlineStr"/>
      <c r="E19" s="22" t="inlineStr">
        <is>
          <t>MTInputs (scenario column)</t>
        </is>
      </c>
      <c r="F19" s="14" t="inlineStr">
        <is>
          <t>MTInputs row 87</t>
        </is>
      </c>
    </row>
    <row r="20">
      <c r="A20" s="22" t="inlineStr">
        <is>
          <t>D_ETSIntro</t>
        </is>
      </c>
      <c r="B20" s="14">
        <f>INDEX(MTInputs!$B$8:$B$415,MATCH($A20,MTInputs!$H$8:$H$415,0))&amp;""</f>
        <v/>
      </c>
      <c r="C20" s="14">
        <f>INDEX(MTInputs!$C$8:$C$415,MATCH($A20,MTInputs!$H$8:$H$415,0))&amp;""</f>
        <v/>
      </c>
      <c r="D20" s="22" t="inlineStr"/>
      <c r="E20" s="22" t="inlineStr">
        <is>
          <t>MTInputs (scenario column)</t>
        </is>
      </c>
      <c r="F20" s="14" t="inlineStr">
        <is>
          <t>MTInputs row 88</t>
        </is>
      </c>
    </row>
    <row r="21">
      <c r="A21" s="22" t="inlineStr">
        <is>
          <t>D_ETSOutro</t>
        </is>
      </c>
      <c r="B21" s="14">
        <f>INDEX(MTInputs!$B$8:$B$415,MATCH($A21,MTInputs!$H$8:$H$415,0))&amp;""</f>
        <v/>
      </c>
      <c r="C21" s="14">
        <f>INDEX(MTInputs!$C$8:$C$415,MATCH($A21,MTInputs!$H$8:$H$415,0))&amp;""</f>
        <v/>
      </c>
      <c r="D21" s="22" t="inlineStr"/>
      <c r="E21" s="22" t="inlineStr">
        <is>
          <t>MTInputs (scenario column)</t>
        </is>
      </c>
      <c r="F21" s="14" t="inlineStr">
        <is>
          <t>MTInputs row 89</t>
        </is>
      </c>
    </row>
    <row r="22">
      <c r="A22" s="22" t="inlineStr">
        <is>
          <t>D_ETSPriceOverride</t>
        </is>
      </c>
      <c r="B22" s="14">
        <f>INDEX(MTInputs!$B$8:$B$415,MATCH($A22,MTInputs!$H$8:$H$415,0))&amp;""</f>
        <v/>
      </c>
      <c r="C22" s="14">
        <f>INDEX(MTInputs!$C$8:$C$415,MATCH($A22,MTInputs!$H$8:$H$415,0))&amp;""</f>
        <v/>
      </c>
      <c r="D22" s="22" t="inlineStr"/>
      <c r="E22" s="22" t="inlineStr">
        <is>
          <t>MTInputs (scenario column)</t>
        </is>
      </c>
      <c r="F22" s="14" t="inlineStr">
        <is>
          <t>MTInputs row 93</t>
        </is>
      </c>
    </row>
    <row r="23">
      <c r="A23" s="22" t="inlineStr">
        <is>
          <t>D_ETSVolatility</t>
        </is>
      </c>
      <c r="B23" s="14">
        <f>INDEX(MTInputs!$B$8:$B$415,MATCH($A23,MTInputs!$H$8:$H$415,0))&amp;""</f>
        <v/>
      </c>
      <c r="C23" s="14">
        <f>INDEX(MTInputs!$C$8:$C$415,MATCH($A23,MTInputs!$H$8:$H$415,0))&amp;""</f>
        <v/>
      </c>
      <c r="D23" s="22" t="inlineStr"/>
      <c r="E23" s="22" t="inlineStr">
        <is>
          <t>MTInputs (scenario column)</t>
        </is>
      </c>
      <c r="F23" s="14" t="inlineStr">
        <is>
          <t>MTInputs row 95</t>
        </is>
      </c>
    </row>
    <row r="24">
      <c r="A24" s="22" t="inlineStr">
        <is>
          <t>D_ETSVolImpact</t>
        </is>
      </c>
      <c r="B24" s="14">
        <f>INDEX(MTInputs!$B$8:$B$415,MATCH($A24,MTInputs!$H$8:$H$415,0))&amp;""</f>
        <v/>
      </c>
      <c r="C24" s="14">
        <f>INDEX(MTInputs!$C$8:$C$415,MATCH($A24,MTInputs!$H$8:$H$415,0))&amp;""</f>
        <v/>
      </c>
      <c r="D24" s="22" t="inlineStr"/>
      <c r="E24" s="22" t="inlineStr">
        <is>
          <t>MTInputs (scenario column)</t>
        </is>
      </c>
      <c r="F24" s="14" t="inlineStr">
        <is>
          <t>MTInputs row 96</t>
        </is>
      </c>
    </row>
    <row r="25">
      <c r="A25" s="22" t="inlineStr">
        <is>
          <t>D_ETSCTRisk</t>
        </is>
      </c>
      <c r="B25" s="14">
        <f>INDEX(MTInputs!$B$8:$B$415,MATCH($A25,MTInputs!$H$8:$H$415,0))&amp;""</f>
        <v/>
      </c>
      <c r="C25" s="14">
        <f>INDEX(MTInputs!$C$8:$C$415,MATCH($A25,MTInputs!$H$8:$H$415,0))&amp;""</f>
        <v/>
      </c>
      <c r="D25" s="22" t="inlineStr"/>
      <c r="E25" s="22" t="inlineStr">
        <is>
          <t>MTInputs (scenario column)</t>
        </is>
      </c>
      <c r="F25" s="14" t="inlineStr">
        <is>
          <t>MTInputs row 97</t>
        </is>
      </c>
    </row>
    <row r="26">
      <c r="A26" s="22" t="inlineStr">
        <is>
          <t>cptraj</t>
        </is>
      </c>
      <c r="B26" s="22" t="inlineStr">
        <is>
          <t>Carbon price trajectory used</t>
        </is>
      </c>
      <c r="C26" s="22" t="inlineStr">
        <is>
          <t>$/tCO2 real</t>
        </is>
      </c>
      <c r="D26" s="22" t="inlineStr"/>
      <c r="E26" s="22" t="inlineStr">
        <is>
          <t>Calculation (legacy rows 2248, 2251); x infl if NomorReal = Nominal</t>
        </is>
      </c>
      <c r="F26" s="14" t="inlineStr">
        <is>
          <t>legacy Mitigation row 2251: egy.mit.cptraj.1</t>
        </is>
      </c>
    </row>
    <row r="27">
      <c r="A27" s="22" t="inlineStr">
        <is>
          <t>ctcov</t>
        </is>
      </c>
      <c r="B27" s="22" t="inlineStr">
        <is>
          <t>Carbon tax coverage (Apply tax?)</t>
        </is>
      </c>
      <c r="C27" s="22" t="inlineStr">
        <is>
          <t>switch</t>
        </is>
      </c>
      <c r="D27" s="22" t="inlineStr"/>
      <c r="E27" s="22" t="inlineStr">
        <is>
          <t>MTInputs (scenario column)</t>
        </is>
      </c>
      <c r="F27" s="14" t="inlineStr">
        <is>
          <t>MTInputs MCov* rows 23-47; biomass has no switch (EF 0)</t>
        </is>
      </c>
    </row>
    <row r="28">
      <c r="A28" s="22" t="inlineStr">
        <is>
          <t>fpr.yr0</t>
        </is>
      </c>
      <c r="B28" s="22" t="inlineStr">
        <is>
          <t>Fuel price reform: starting year</t>
        </is>
      </c>
      <c r="C28" s="22" t="inlineStr">
        <is>
          <t>year</t>
        </is>
      </c>
      <c r="D28" s="22" t="inlineStr"/>
      <c r="E28" s="22" t="inlineStr">
        <is>
          <t>MTInputs (scenario column)</t>
        </is>
      </c>
      <c r="F28" s="14" t="inlineStr">
        <is>
          <t>MTInputs row 140</t>
        </is>
      </c>
    </row>
    <row r="29">
      <c r="A29" s="22" t="inlineStr">
        <is>
          <t>fpr.yr1</t>
        </is>
      </c>
      <c r="B29" s="22" t="inlineStr">
        <is>
          <t>Fuel price reform: target year</t>
        </is>
      </c>
      <c r="C29" s="22" t="inlineStr">
        <is>
          <t>year</t>
        </is>
      </c>
      <c r="D29" s="22" t="inlineStr"/>
      <c r="E29" s="22" t="inlineStr">
        <is>
          <t>MTInputs (scenario column)</t>
        </is>
      </c>
      <c r="F29" s="14" t="inlineStr">
        <is>
          <t>MTInputs row 141</t>
        </is>
      </c>
    </row>
    <row r="30">
      <c r="A30" s="22" t="inlineStr">
        <is>
          <t>fpr.s</t>
        </is>
      </c>
      <c r="B30" s="22" t="inlineStr">
        <is>
          <t>Fuel price reform: starting price increase</t>
        </is>
      </c>
      <c r="C30" s="22" t="inlineStr">
        <is>
          <t>price unit</t>
        </is>
      </c>
      <c r="D30" s="22" t="inlineStr"/>
      <c r="E30" s="22" t="inlineStr">
        <is>
          <t>MTInputs (scenario column)</t>
        </is>
      </c>
      <c r="F30" s="14" t="inlineStr">
        <is>
          <t>MTInputs rows 142-155</t>
        </is>
      </c>
    </row>
    <row r="31">
      <c r="A31" s="22" t="inlineStr">
        <is>
          <t>fpr.f</t>
        </is>
      </c>
      <c r="B31" s="22" t="inlineStr">
        <is>
          <t>Fuel price reform: final price increase</t>
        </is>
      </c>
      <c r="C31" s="22" t="inlineStr">
        <is>
          <t>price unit</t>
        </is>
      </c>
      <c r="D31" s="22" t="inlineStr"/>
      <c r="E31" s="22" t="inlineStr">
        <is>
          <t>MTInputs (scenario column)</t>
        </is>
      </c>
      <c r="F31" s="14" t="inlineStr">
        <is>
          <t>MTInputs rows 156-169</t>
        </is>
      </c>
    </row>
    <row r="32">
      <c r="A32" s="22" t="inlineStr">
        <is>
          <t>fpr</t>
        </is>
      </c>
      <c r="B32" s="22" t="inlineStr">
        <is>
          <t>Fuel price reform: price increase path</t>
        </is>
      </c>
      <c r="C32" s="22" t="inlineStr">
        <is>
          <t>price unit</t>
        </is>
      </c>
      <c r="D32" s="22" t="inlineStr"/>
      <c r="E32" s="22" t="inlineStr">
        <is>
          <t>Calculation (assumed linear)</t>
        </is>
      </c>
      <c r="F32" s="14" t="inlineStr">
        <is>
          <t>new</t>
        </is>
      </c>
    </row>
    <row r="33">
      <c r="A33" s="22" t="inlineStr">
        <is>
          <t>etscov</t>
        </is>
      </c>
      <c r="B33" s="22" t="inlineStr">
        <is>
          <t>ETS sector coverage (Apply?)</t>
        </is>
      </c>
      <c r="C33" s="22" t="inlineStr">
        <is>
          <t>switch</t>
        </is>
      </c>
      <c r="D33" s="22" t="inlineStr"/>
      <c r="E33" s="22" t="inlineStr">
        <is>
          <t>MTInputs (scenario column)</t>
        </is>
      </c>
      <c r="F33" s="14" t="inlineStr">
        <is>
          <t>MTInputs rows 99-115</t>
        </is>
      </c>
    </row>
    <row r="34">
      <c r="A34" s="22" t="inlineStr">
        <is>
          <t>etsc</t>
        </is>
      </c>
      <c r="B34" s="22" t="inlineStr">
        <is>
          <t>Effective ETS coverage (new ETS applied, started, sector covered)</t>
        </is>
      </c>
      <c r="C34" s="22" t="inlineStr">
        <is>
          <t>0/1</t>
        </is>
      </c>
      <c r="D34" s="22" t="inlineStr"/>
      <c r="E34" s="22" t="inlineStr">
        <is>
          <t>Calculation</t>
        </is>
      </c>
      <c r="F34" s="14" t="inlineStr">
        <is>
          <t>new</t>
        </is>
      </c>
    </row>
    <row r="35">
      <c r="A35" s="22" t="inlineStr">
        <is>
          <t>etsb.s</t>
        </is>
      </c>
      <c r="B35" s="22" t="inlineStr">
        <is>
          <t>ETS benchmark at the start year (share of emission intensity allocated free)</t>
        </is>
      </c>
      <c r="C35" s="22" t="inlineStr">
        <is>
          <t>share</t>
        </is>
      </c>
      <c r="D35" s="22" t="inlineStr"/>
      <c r="E35" s="22" t="inlineStr">
        <is>
          <t>Typed input (assumption 1.0)</t>
        </is>
      </c>
      <c r="F35" s="14" t="inlineStr">
        <is>
          <t>new: replaces the auctioned proportion (MTInputs rows 90-92)</t>
        </is>
      </c>
    </row>
    <row r="36">
      <c r="A36" s="22" t="inlineStr">
        <is>
          <t>etsb.t</t>
        </is>
      </c>
      <c r="B36" s="22" t="inlineStr">
        <is>
          <t>ETS benchmark at the target year (share of emission intensity allocated free)</t>
        </is>
      </c>
      <c r="C36" s="22" t="inlineStr">
        <is>
          <t>share</t>
        </is>
      </c>
      <c r="D36" s="22" t="inlineStr"/>
      <c r="E36" s="22" t="inlineStr">
        <is>
          <t>Typed input (assumption 0.8)</t>
        </is>
      </c>
      <c r="F36" s="14" t="inlineStr">
        <is>
          <t>new: replaces the auctioned proportion (MTInputs rows 90-92)</t>
        </is>
      </c>
    </row>
    <row r="37">
      <c r="A37" s="22" t="inlineStr">
        <is>
          <t>etsb</t>
        </is>
      </c>
      <c r="B37" s="22" t="inlineStr">
        <is>
          <t>ETS benchmark path</t>
        </is>
      </c>
      <c r="C37" s="22" t="inlineStr">
        <is>
          <t>share</t>
        </is>
      </c>
      <c r="D37" s="22" t="inlineStr"/>
      <c r="E37" s="22" t="inlineStr">
        <is>
          <t>Linear from D_ETSIntro to D_ETSOutro, flat after</t>
        </is>
      </c>
      <c r="F37" s="14" t="inlineStr">
        <is>
          <t>new</t>
        </is>
      </c>
    </row>
    <row r="38">
      <c r="A38" s="22" t="inlineStr">
        <is>
          <t>obr</t>
        </is>
      </c>
      <c r="B38" s="22" t="inlineStr">
        <is>
          <t>ETS output-based (OBR) share = benchmark (auctioned share = 1 - OBR)</t>
        </is>
      </c>
      <c r="C38" s="22" t="inlineStr">
        <is>
          <t>share</t>
        </is>
      </c>
      <c r="D38" s="22" t="inlineStr"/>
      <c r="E38" s="22" t="inlineStr">
        <is>
          <t>MIN(1, MAX(0, benchmark of the sector group))</t>
        </is>
      </c>
      <c r="F38" s="14" t="inlineStr">
        <is>
          <t>legacy rows 1863-1864 (one auctioned proportion)</t>
        </is>
      </c>
    </row>
    <row r="39">
      <c r="A39" s="22" t="inlineStr">
        <is>
          <t>bco2</t>
        </is>
      </c>
      <c r="B39" s="22" t="inlineStr">
        <is>
          <t>Baseline CO2 by ETS sector (data from scenario 1)</t>
        </is>
      </c>
      <c r="C39" s="22" t="inlineStr">
        <is>
          <t>MtCO2</t>
        </is>
      </c>
      <c r="D39" s="22" t="inlineStr"/>
      <c r="E39" s="22" t="inlineStr">
        <is>
          <t>Values of scenario 1 co2.sec</t>
        </is>
      </c>
      <c r="F39" s="14" t="inlineStr">
        <is>
          <t>legacy rows 1888-1919 (baseline emissions)</t>
        </is>
      </c>
    </row>
    <row r="40">
      <c r="A40" s="22" t="inlineStr">
        <is>
          <t>ets.vadj</t>
        </is>
      </c>
      <c r="B40" s="22" t="inlineStr">
        <is>
          <t>ETS volatility adjustment (tax-equivalent price per $ of permit price)</t>
        </is>
      </c>
      <c r="C40" s="22" t="inlineStr">
        <is>
          <t>factor</t>
        </is>
      </c>
      <c r="D40" s="22" t="inlineStr"/>
      <c r="E40" s="22" t="inlineStr">
        <is>
          <t>(1 + carbon tax policy risk x impact) / (1 + ETS volatility x impact); Settings table</t>
        </is>
      </c>
      <c r="F40" s="14" t="inlineStr">
        <is>
          <t>legacy row 2191 (1/1.1); ETS+LTS rows 5-9</t>
        </is>
      </c>
    </row>
    <row r="41">
      <c r="A41" s="22" t="inlineStr">
        <is>
          <t>ets.bce</t>
        </is>
      </c>
      <c r="B41" s="22" t="inlineStr">
        <is>
          <t>Baseline covered emissions</t>
        </is>
      </c>
      <c r="C41" s="22" t="inlineStr">
        <is>
          <t>MtCO2</t>
        </is>
      </c>
      <c r="D41" s="22" t="inlineStr"/>
      <c r="E41" s="22" t="inlineStr">
        <is>
          <t>SUMPRODUCT(bco2, etsc)</t>
        </is>
      </c>
      <c r="F41" s="14" t="inlineStr">
        <is>
          <t>legacy row 1956</t>
        </is>
      </c>
    </row>
    <row r="42">
      <c r="A42" s="22" t="inlineStr">
        <is>
          <t>ets.cap</t>
        </is>
      </c>
      <c r="B42" s="22" t="inlineStr">
        <is>
          <t>ETS cap</t>
        </is>
      </c>
      <c r="C42" s="22" t="inlineStr">
        <is>
          <t>MtCO2</t>
        </is>
      </c>
      <c r="D42" s="22" t="inlineStr"/>
      <c r="E42" s="22" t="inlineStr">
        <is>
          <t>Baseline covered emissions x (1 + change path); constant after the target year if D_ETSCapCont = Constant</t>
        </is>
      </c>
      <c r="F42" s="14" t="inlineStr">
        <is>
          <t>legacy rows 1958-1960</t>
        </is>
      </c>
    </row>
    <row r="43">
      <c r="A43" s="22" t="inlineStr">
        <is>
          <t>ets.se</t>
        </is>
      </c>
      <c r="B43" s="22" t="inlineStr">
        <is>
          <t>Effective covered semi-elasticity (allocation effectiveness: auctioned 1, OBR 0.5)</t>
        </is>
      </c>
      <c r="C43" s="22" t="inlineStr">
        <is>
          <t>per $/tCO2</t>
        </is>
      </c>
      <c r="D43" s="22" t="inlineStr"/>
      <c r="E43" s="22" t="inlineStr">
        <is>
          <t>Baseline-weighted semi-elasticities x (1 - 0.5 OBR)</t>
        </is>
      </c>
      <c r="F43" s="14" t="inlineStr">
        <is>
          <t>legacy rows 1845, 1866-1867</t>
        </is>
      </c>
    </row>
    <row r="44">
      <c r="A44" s="22" t="inlineStr">
        <is>
          <t>ets.est</t>
        </is>
      </c>
      <c r="B44" s="22" t="inlineStr">
        <is>
          <t>ETS price, fast estimate</t>
        </is>
      </c>
      <c r="C44" s="22" t="inlineStr">
        <is>
          <t>$/tCO2 real</t>
        </is>
      </c>
      <c r="D44" s="22" t="inlineStr"/>
      <c r="E44" s="22" t="inlineStr">
        <is>
          <t>LN(cap / baseline) / (semi-elasticity x volatility adjustment)</t>
        </is>
      </c>
      <c r="F44" s="14" t="inlineStr">
        <is>
          <t>legacy row 1868 (QuickEstimateOfETSPrices; linear there)</t>
        </is>
      </c>
    </row>
    <row r="45">
      <c r="A45" s="22" t="inlineStr">
        <is>
          <t>ets.ovr</t>
        </is>
      </c>
      <c r="B45" s="22" t="inlineStr">
        <is>
          <t>ETS price override (pasted values, e.g. from ets_goalseek_v0_1.py)</t>
        </is>
      </c>
      <c r="C45" s="22" t="inlineStr">
        <is>
          <t>$/tCO2 real</t>
        </is>
      </c>
      <c r="D45" s="22" t="inlineStr"/>
      <c r="E45" s="22" t="inlineStr">
        <is>
          <t>Typed / pasted values</t>
        </is>
      </c>
      <c r="F45" s="14" t="inlineStr">
        <is>
          <t>legacy Manual inputs O15:AB15 (OverrideOfETSPrices)</t>
        </is>
      </c>
    </row>
    <row r="46">
      <c r="A46" s="22" t="inlineStr">
        <is>
          <t>ets.p</t>
        </is>
      </c>
      <c r="B46" s="22" t="inlineStr">
        <is>
          <t>ETS permit price used</t>
        </is>
      </c>
      <c r="C46" s="22" t="inlineStr">
        <is>
          <t>$/tCO2 real</t>
        </is>
      </c>
      <c r="D46" s="22" t="inlineStr"/>
      <c r="E46" s="22" t="inlineStr">
        <is>
          <t>Override row if D_ETSPriceOverride = Yes (blank: carbon price path), else the fast estimate</t>
        </is>
      </c>
      <c r="F46" s="14" t="inlineStr">
        <is>
          <t>legacy row 1873</t>
        </is>
      </c>
    </row>
    <row r="47">
      <c r="A47" s="22" t="inlineStr">
        <is>
          <t>ets.pe</t>
        </is>
      </c>
      <c r="B47" s="22" t="inlineStr">
        <is>
          <t>ETS tax-equivalent price (permit price x volatility adjustment)</t>
        </is>
      </c>
      <c r="C47" s="22" t="inlineStr">
        <is>
          <t>$/tCO2 real</t>
        </is>
      </c>
      <c r="D47" s="22" t="inlineStr"/>
      <c r="E47" s="22" t="inlineStr">
        <is>
          <t>ets.p x ets.vadj</t>
        </is>
      </c>
      <c r="F47" s="14" t="inlineStr">
        <is>
          <t>legacy row 2191 applied to the ETS price</t>
        </is>
      </c>
    </row>
    <row r="48">
      <c r="A48" s="22" t="inlineStr">
        <is>
          <t>ets.rf</t>
        </is>
      </c>
      <c r="B48" s="22" t="inlineStr">
        <is>
          <t>ETS revenue factor (permit price per $ of tax-equivalent price)</t>
        </is>
      </c>
      <c r="C48" s="22" t="inlineStr">
        <is>
          <t>factor</t>
        </is>
      </c>
      <c r="D48" s="22" t="inlineStr"/>
      <c r="E48" s="22" t="inlineStr">
        <is>
          <t>1 / ets.vadj</t>
        </is>
      </c>
      <c r="F48" s="14" t="inlineStr">
        <is>
          <t>new</t>
        </is>
      </c>
    </row>
    <row r="49">
      <c r="A49" s="22" t="inlineStr">
        <is>
          <t>reg</t>
        </is>
      </c>
      <c r="B49" s="22" t="inlineStr">
        <is>
          <t>Shadow price from regulations (placeholder)</t>
        </is>
      </c>
      <c r="C49" s="22" t="inlineStr">
        <is>
          <t>USD/tCO2</t>
        </is>
      </c>
      <c r="D49" s="22" t="inlineStr"/>
      <c r="E49" s="22" t="inlineStr">
        <is>
          <t>Constant 0 (not yet)</t>
        </is>
      </c>
      <c r="F49" s="14" t="inlineStr">
        <is>
          <t>legacy rows 2345-2349 include regulations</t>
        </is>
      </c>
    </row>
    <row r="50">
      <c r="A50" s="22" t="inlineStr">
        <is>
          <t>fb.yr0</t>
        </is>
      </c>
      <c r="B50" s="22" t="inlineStr">
        <is>
          <t>Feebates: start date</t>
        </is>
      </c>
      <c r="C50" s="22" t="inlineStr">
        <is>
          <t>year</t>
        </is>
      </c>
      <c r="D50" s="22" t="inlineStr"/>
      <c r="E50" s="22" t="inlineStr">
        <is>
          <t>MTInputs (scenario column)</t>
        </is>
      </c>
      <c r="F50" s="14" t="inlineStr">
        <is>
          <t>MTInputs row 53</t>
        </is>
      </c>
    </row>
    <row r="51">
      <c r="A51" s="22" t="inlineStr">
        <is>
          <t>fb.yr1</t>
        </is>
      </c>
      <c r="B51" s="22" t="inlineStr">
        <is>
          <t>Feebates: target date</t>
        </is>
      </c>
      <c r="C51" s="22" t="inlineStr">
        <is>
          <t>year</t>
        </is>
      </c>
      <c r="D51" s="22" t="inlineStr"/>
      <c r="E51" s="22" t="inlineStr">
        <is>
          <t>MTInputs (scenario column)</t>
        </is>
      </c>
      <c r="F51" s="14" t="inlineStr">
        <is>
          <t>MTInputs row 54</t>
        </is>
      </c>
    </row>
    <row r="52">
      <c r="A52" s="22" t="inlineStr">
        <is>
          <t>fb.s</t>
        </is>
      </c>
      <c r="B52" s="22" t="inlineStr">
        <is>
          <t>Feebates: starting rate</t>
        </is>
      </c>
      <c r="C52" s="22" t="inlineStr">
        <is>
          <t>USD/tCO2</t>
        </is>
      </c>
      <c r="D52" s="22" t="inlineStr"/>
      <c r="E52" s="22" t="inlineStr">
        <is>
          <t>MTInputs (scenario column)</t>
        </is>
      </c>
      <c r="F52" s="14" t="inlineStr">
        <is>
          <t>MTInputs rows 56-59</t>
        </is>
      </c>
    </row>
    <row r="53">
      <c r="A53" s="22" t="inlineStr">
        <is>
          <t>fb.t</t>
        </is>
      </c>
      <c r="B53" s="22" t="inlineStr">
        <is>
          <t>Feebates: target rate</t>
        </is>
      </c>
      <c r="C53" s="22" t="inlineStr">
        <is>
          <t>USD/tCO2</t>
        </is>
      </c>
      <c r="D53" s="22" t="inlineStr"/>
      <c r="E53" s="22" t="inlineStr">
        <is>
          <t>MTInputs (scenario column)</t>
        </is>
      </c>
      <c r="F53" s="14" t="inlineStr">
        <is>
          <t>MTInputs rows 61-64</t>
        </is>
      </c>
    </row>
    <row r="54">
      <c r="A54" s="22" t="inlineStr">
        <is>
          <t>fb</t>
        </is>
      </c>
      <c r="B54" s="22" t="inlineStr">
        <is>
          <t>Feebates: rate path</t>
        </is>
      </c>
      <c r="C54" s="22" t="inlineStr">
        <is>
          <t>USD/tCO2</t>
        </is>
      </c>
      <c r="D54" s="22" t="inlineStr"/>
      <c r="E54" s="22" t="inlineStr">
        <is>
          <t>Calculation (assumed linear)</t>
        </is>
      </c>
      <c r="F54" s="14" t="inlineStr">
        <is>
          <t>legacy rows 2000-2004</t>
        </is>
      </c>
    </row>
    <row r="55">
      <c r="A55" s="22" t="inlineStr">
        <is>
          <t>fbcov</t>
        </is>
      </c>
      <c r="B55" s="22" t="inlineStr">
        <is>
          <t>Feebates sector coverage (Apply?)</t>
        </is>
      </c>
      <c r="C55" s="22" t="inlineStr">
        <is>
          <t>switch</t>
        </is>
      </c>
      <c r="D55" s="22" t="inlineStr"/>
      <c r="E55" s="22" t="inlineStr">
        <is>
          <t>MTInputs (scenario column)</t>
        </is>
      </c>
      <c r="F55" s="14" t="inlineStr">
        <is>
          <t>MTInputs rows 66-82</t>
        </is>
      </c>
    </row>
    <row r="56">
      <c r="A56" s="22" t="inlineStr">
        <is>
          <t>ssc.adj</t>
        </is>
      </c>
      <c r="B56" s="22" t="inlineStr">
        <is>
          <t>Efficiency-margin adjustment, feebates</t>
        </is>
      </c>
      <c r="C56" s="22" t="inlineStr">
        <is>
          <t>share</t>
        </is>
      </c>
      <c r="D56" s="22" t="inlineStr"/>
      <c r="E56" s="22" t="inlineStr">
        <is>
          <t>cpat_coded default (feebates 1.0)</t>
        </is>
      </c>
      <c r="F56" s="14" t="inlineStr">
        <is>
          <t>MTInputs rows 247-250 hold the adjustments for regulations (not yet used)</t>
        </is>
      </c>
    </row>
    <row r="57">
      <c r="A57" s="22" t="inlineStr">
        <is>
          <t>shps</t>
        </is>
      </c>
      <c r="B57" s="22" t="inlineStr">
        <is>
          <t>Shadow price by sector (feebates + regulations; the ETS acts through the price)</t>
        </is>
      </c>
      <c r="C57" s="22" t="inlineStr">
        <is>
          <t>USD/tCO2</t>
        </is>
      </c>
      <c r="D57" s="22" t="inlineStr"/>
      <c r="E57" s="22" t="inlineStr">
        <is>
          <t>Calculation</t>
        </is>
      </c>
      <c r="F57" s="14" t="inlineStr">
        <is>
          <t>legacy Mitigation rows 2345-2349</t>
        </is>
      </c>
    </row>
    <row r="58">
      <c r="A58" s="22" t="inlineStr">
        <is>
          <t>ssc</t>
        </is>
      </c>
      <c r="B58" s="22" t="inlineStr">
        <is>
          <t>Share of shadow price impacting efficiency</t>
        </is>
      </c>
      <c r="C58" s="22" t="inlineStr">
        <is>
          <t>share</t>
        </is>
      </c>
      <c r="D58" s="22" t="inlineStr"/>
      <c r="E58" s="22" t="inlineStr">
        <is>
          <t>Feebate coverage x adjustment</t>
        </is>
      </c>
      <c r="F58" s="14" t="inlineStr">
        <is>
          <t>legacy Mitigation rows 2403-2419: egy.mit.ssc.rod.1</t>
        </is>
      </c>
    </row>
    <row r="59">
      <c r="A59" s="22" t="inlineStr">
        <is>
          <t>gp</t>
        </is>
      </c>
      <c r="B59" s="22" t="inlineStr">
        <is>
          <t>International energy price (real; source and adjustment from MTInputs)</t>
        </is>
      </c>
      <c r="C59" s="22" t="inlineStr">
        <is>
          <t>source unit</t>
        </is>
      </c>
      <c r="D59" s="22" t="inlineStr"/>
      <c r="E59" s="22" t="inlineStr">
        <is>
          <t>Prices_int (nominal) x defl x High/Low factor after the last historical year</t>
        </is>
      </c>
      <c r="F59" s="14" t="inlineStr">
        <is>
          <t>legacy Mitigation rows 633-695 (sources by year)</t>
        </is>
      </c>
      <c r="G59" s="14" t="inlineStr">
        <is>
          <t>commodity key</t>
        </is>
      </c>
      <c r="H59" s="14" t="inlineStr">
        <is>
          <t>High factor</t>
        </is>
      </c>
      <c r="I59" s="14" t="inlineStr">
        <is>
          <t>Low factor</t>
        </is>
      </c>
    </row>
    <row r="60">
      <c r="A60" s="22" t="inlineStr">
        <is>
          <t>sp</t>
        </is>
      </c>
      <c r="B60" s="22" t="inlineStr">
        <is>
          <t>Supply cost (pre-tax price)</t>
        </is>
      </c>
      <c r="C60" s="22" t="inlineStr">
        <is>
          <t>$/GJ real</t>
        </is>
      </c>
      <c r="D60" s="22" t="inlineStr">
        <is>
          <t>a</t>
        </is>
      </c>
      <c r="E60" s="22" t="inlineStr">
        <is>
          <t>Historical: Inputs_prices; then fixsp + floating part x gp(t) / gp(t-1)</t>
        </is>
      </c>
      <c r="F60" s="14" t="inlineStr">
        <is>
          <t>legacy Mitigation row 2498: egy.mit.sp.ind.coa.a.1; cpat_coded prices.py</t>
        </is>
      </c>
      <c r="G60" s="14" t="inlineStr">
        <is>
          <t>fixed supply cost</t>
        </is>
      </c>
      <c r="H60" s="14" t="inlineStr">
        <is>
          <t>gp position</t>
        </is>
      </c>
      <c r="I60" s="14" t="inlineStr">
        <is>
          <t>price position</t>
        </is>
      </c>
    </row>
    <row r="61">
      <c r="A61" s="22" t="inlineStr">
        <is>
          <t>txo</t>
        </is>
      </c>
      <c r="B61" s="22" t="inlineStr">
        <is>
          <t>Excise and other taxes (before new policies)</t>
        </is>
      </c>
      <c r="C61" s="22" t="inlineStr">
        <is>
          <t>$/GJ real</t>
        </is>
      </c>
      <c r="D61" s="22" t="inlineStr">
        <is>
          <t>a</t>
        </is>
      </c>
      <c r="E61" s="22" t="inlineStr">
        <is>
          <t>Historical: Inputs_prices; then fixed part txo_L x pcc + floating part (pass-through rule)</t>
        </is>
      </c>
      <c r="F61" s="14" t="inlineStr">
        <is>
          <t>legacy txo = fadtx + fixs + cs (+ nce); cpat_coded prices.py</t>
        </is>
      </c>
      <c r="G61" s="14" t="inlineStr">
        <is>
          <t>txo last hist. year</t>
        </is>
      </c>
      <c r="H61" s="14" t="inlineStr">
        <is>
          <t>sp last hist. year</t>
        </is>
      </c>
      <c r="I61" s="14" t="inlineStr">
        <is>
          <t>pass-through</t>
        </is>
      </c>
      <c r="J61" s="14" t="inlineStr">
        <is>
          <t>price position</t>
        </is>
      </c>
    </row>
    <row r="62">
      <c r="A62" s="22" t="inlineStr">
        <is>
          <t>rpb</t>
        </is>
      </c>
      <c r="B62" s="22" t="inlineStr">
        <is>
          <t>Retail price before new policies</t>
        </is>
      </c>
      <c r="C62" s="22" t="inlineStr">
        <is>
          <t>$/GJ real</t>
        </is>
      </c>
      <c r="D62" s="22" t="inlineStr">
        <is>
          <t>a</t>
        </is>
      </c>
      <c r="E62" s="22" t="inlineStr">
        <is>
          <t>(sp + txo) x (1 + VAT rate)</t>
        </is>
      </c>
      <c r="F62" s="14" t="inlineStr">
        <is>
          <t>legacy retail price rp without nce; cpat_coded prices.py</t>
        </is>
      </c>
      <c r="G62" s="14" t="inlineStr">
        <is>
          <t>VAT rate</t>
        </is>
      </c>
    </row>
    <row r="63">
      <c r="A63" s="22" t="inlineStr">
        <is>
          <t>ets</t>
        </is>
      </c>
      <c r="B63" s="22" t="inlineStr">
        <is>
          <t>New ETS cost in the fuel price (tax-equivalent, auctioned part)</t>
        </is>
      </c>
      <c r="C63" s="22" t="inlineStr">
        <is>
          <t>$/GJ</t>
        </is>
      </c>
      <c r="D63" s="22" t="inlineStr">
        <is>
          <t>a</t>
        </is>
      </c>
      <c r="E63" s="22" t="inlineStr">
        <is>
          <t>ETS tax-equivalent price x EF x effective ETS coverage x (1 - OBR share)</t>
        </is>
      </c>
      <c r="F63" s="14" t="inlineStr">
        <is>
          <t>legacy ets inside txo; cpat_coded prices/ets.py</t>
        </is>
      </c>
      <c r="G63" s="14" t="inlineStr">
        <is>
          <t>EF</t>
        </is>
      </c>
      <c r="H63" s="14" t="inlineStr">
        <is>
          <t>sector position</t>
        </is>
      </c>
    </row>
    <row r="64">
      <c r="A64" s="22" t="inlineStr">
        <is>
          <t>vat</t>
        </is>
      </c>
      <c r="B64" s="22" t="inlineStr">
        <is>
          <t>VAT payment before new policies</t>
        </is>
      </c>
      <c r="C64" s="22" t="inlineStr">
        <is>
          <t>$/GJ real</t>
        </is>
      </c>
      <c r="D64" s="22" t="inlineStr">
        <is>
          <t>a</t>
        </is>
      </c>
      <c r="E64" s="22" t="inlineStr">
        <is>
          <t>(sp + txo) x VAT rate</t>
        </is>
      </c>
      <c r="F64" s="14" t="inlineStr">
        <is>
          <t>legacy vat; cpat_coded prices.py</t>
        </is>
      </c>
      <c r="G64" s="14" t="inlineStr">
        <is>
          <t>VAT rate</t>
        </is>
      </c>
    </row>
    <row r="65">
      <c r="A65" s="22" t="inlineStr">
        <is>
          <t>etx</t>
        </is>
      </c>
      <c r="B65" s="22" t="inlineStr">
        <is>
          <t>Existing excise and other taxes (positive part of txo)</t>
        </is>
      </c>
      <c r="C65" s="22" t="inlineStr">
        <is>
          <t>$/GJ real</t>
        </is>
      </c>
      <c r="D65" s="22" t="inlineStr">
        <is>
          <t>a</t>
        </is>
      </c>
      <c r="E65" s="22" t="inlineStr">
        <is>
          <t>max(txo, 0)</t>
        </is>
      </c>
      <c r="F65" s="14" t="inlineStr">
        <is>
          <t>legacy fadtx + positive cs (split here by sign)</t>
        </is>
      </c>
    </row>
    <row r="66">
      <c r="A66" s="22" t="inlineStr">
        <is>
          <t>esub</t>
        </is>
      </c>
      <c r="B66" s="22" t="inlineStr">
        <is>
          <t>Existing consumer subsidy (negative part of txo, positive number)</t>
        </is>
      </c>
      <c r="C66" s="22" t="inlineStr">
        <is>
          <t>$/GJ real</t>
        </is>
      </c>
      <c r="D66" s="22" t="inlineStr">
        <is>
          <t>a</t>
        </is>
      </c>
      <c r="E66" s="22" t="inlineStr">
        <is>
          <t>max(-txo, 0)</t>
        </is>
      </c>
      <c r="F66" s="14" t="inlineStr">
        <is>
          <t>legacy fixs + negative cs (split here by sign)</t>
        </is>
      </c>
    </row>
    <row r="67">
      <c r="A67" s="22" t="inlineStr">
        <is>
          <t>esubpu</t>
        </is>
      </c>
      <c r="B67" s="22" t="inlineStr">
        <is>
          <t>Existing consumer subsidy per price unit (input for a later per-fuel policy)</t>
        </is>
      </c>
      <c r="C67" s="22" t="inlineStr">
        <is>
          <t>price unit real</t>
        </is>
      </c>
      <c r="D67" s="22" t="inlineStr">
        <is>
          <t>a</t>
        </is>
      </c>
      <c r="E67" s="22" t="inlineStr">
        <is>
          <t>esub x GJ per price unit</t>
        </is>
      </c>
      <c r="F67" s="14" t="inlineStr">
        <is>
          <t>new (units as MTInputs rows 142-169)</t>
        </is>
      </c>
      <c r="G67" s="14" t="inlineStr">
        <is>
          <t>GJ per unit</t>
        </is>
      </c>
    </row>
    <row r="68">
      <c r="A68" s="22" t="inlineStr">
        <is>
          <t>ctxnew</t>
        </is>
      </c>
      <c r="B68" s="22" t="inlineStr">
        <is>
          <t>New carbon tax</t>
        </is>
      </c>
      <c r="C68" s="22" t="inlineStr">
        <is>
          <t>$/GJ</t>
        </is>
      </c>
      <c r="D68" s="22" t="inlineStr">
        <is>
          <t>a</t>
        </is>
      </c>
      <c r="E68" s="22" t="inlineStr">
        <is>
          <t>Carbon price x EF x fuel and sector coverage x (1 - ETS coverage)</t>
        </is>
      </c>
      <c r="F68" s="14" t="inlineStr">
        <is>
          <t>legacy Mitigation row 2510: egy.mit.ctxnew.ind.coa.a.1</t>
        </is>
      </c>
      <c r="G68" s="14" t="inlineStr">
        <is>
          <t>EF</t>
        </is>
      </c>
      <c r="H68" s="14" t="inlineStr">
        <is>
          <t>fuel position</t>
        </is>
      </c>
      <c r="I68" s="14" t="inlineStr">
        <is>
          <t>sector position</t>
        </is>
      </c>
    </row>
    <row r="69">
      <c r="A69" s="22" t="inlineStr">
        <is>
          <t>ntx</t>
        </is>
      </c>
      <c r="B69" s="22" t="inlineStr">
        <is>
          <t>New excise tax (fuel price reform)</t>
        </is>
      </c>
      <c r="C69" s="22" t="inlineStr">
        <is>
          <t>$/GJ</t>
        </is>
      </c>
      <c r="D69" s="22" t="inlineStr">
        <is>
          <t>a</t>
        </is>
      </c>
      <c r="E69" s="22" t="inlineStr">
        <is>
          <t>Fuel price reform path / GJ per unit</t>
        </is>
      </c>
      <c r="F69" s="14" t="inlineStr">
        <is>
          <t>legacy Mitigation row 2512: egy.mit.ntx.ind.coa.a.1</t>
        </is>
      </c>
      <c r="G69" s="14" t="inlineStr">
        <is>
          <t>price-fuel position</t>
        </is>
      </c>
      <c r="H69" s="14" t="inlineStr">
        <is>
          <t>GJ per unit</t>
        </is>
      </c>
    </row>
    <row r="70">
      <c r="A70" s="22" t="inlineStr">
        <is>
          <t>nce</t>
        </is>
      </c>
      <c r="B70" s="22" t="inlineStr">
        <is>
          <t>Total new policy</t>
        </is>
      </c>
      <c r="C70" s="22" t="inlineStr">
        <is>
          <t>$/GJ</t>
        </is>
      </c>
      <c r="D70" s="22" t="inlineStr">
        <is>
          <t>a</t>
        </is>
      </c>
      <c r="E70" s="22" t="inlineStr">
        <is>
          <t>New carbon tax + new excise tax</t>
        </is>
      </c>
      <c r="F70" s="14" t="inlineStr">
        <is>
          <t>legacy Mitigation row 2514: egy.mit.nce.ind.coa.a.1</t>
        </is>
      </c>
    </row>
    <row r="71">
      <c r="A71" s="22" t="inlineStr">
        <is>
          <t>atp</t>
        </is>
      </c>
      <c r="B71" s="22" t="inlineStr">
        <is>
          <t>After-tax price</t>
        </is>
      </c>
      <c r="C71" s="22" t="inlineStr">
        <is>
          <t>$/GJ real</t>
        </is>
      </c>
      <c r="D71" s="22" t="inlineStr">
        <is>
          <t>e</t>
        </is>
      </c>
      <c r="E71" s="22" t="inlineStr">
        <is>
          <t>max(rpb of the price fuel + nce x (1 + VAT rate), 0.01)</t>
        </is>
      </c>
      <c r="F71" s="14" t="inlineStr">
        <is>
          <t>legacy Mitigation row 5416: egy.mit.atp.rod.gso.e.1 (legacy unit $/liter for liquids)</t>
        </is>
      </c>
      <c r="G71" s="14" t="inlineStr">
        <is>
          <t>price position</t>
        </is>
      </c>
      <c r="H71" s="14" t="inlineStr">
        <is>
          <t>VAT rate</t>
        </is>
      </c>
    </row>
    <row r="72">
      <c r="A72" s="22" t="inlineStr">
        <is>
          <t>shp</t>
        </is>
      </c>
      <c r="B72" s="22" t="inlineStr">
        <is>
          <t>Shadow price on the efficiency margin</t>
        </is>
      </c>
      <c r="C72" s="22" t="inlineStr">
        <is>
          <t>$/GJ</t>
        </is>
      </c>
      <c r="D72" s="22" t="inlineStr"/>
      <c r="E72" s="22" t="inlineStr">
        <is>
          <t>(Sector shadow price x share + ETS tax-equivalent price x ETS coverage x OBR share) x EF</t>
        </is>
      </c>
      <c r="F72" s="14" t="inlineStr">
        <is>
          <t>legacy Mitigation row 2377: egy.mit.shp.coa.pow.1</t>
        </is>
      </c>
      <c r="G72" s="14" t="inlineStr">
        <is>
          <t>feebate sector position</t>
        </is>
      </c>
      <c r="H72" s="14" t="inlineStr">
        <is>
          <t>EF</t>
        </is>
      </c>
      <c r="I72" s="14" t="inlineStr">
        <is>
          <t>sector position</t>
        </is>
      </c>
    </row>
    <row r="73">
      <c r="A73" s="22" t="inlineStr">
        <is>
          <t>ener</t>
        </is>
      </c>
      <c r="B73" s="22" t="inlineStr">
        <is>
          <t>Fuel use</t>
        </is>
      </c>
      <c r="C73" s="22" t="inlineStr">
        <is>
          <t>ktoe</t>
        </is>
      </c>
      <c r="D73" s="22" t="inlineStr">
        <is>
          <t>e</t>
        </is>
      </c>
      <c r="E73" s="22" t="inlineStr">
        <is>
          <t>Inputs (base year), CPAT eq. 3.3.3</t>
        </is>
      </c>
      <c r="F73" s="14" t="inlineStr">
        <is>
          <t>legacy Mitigation row 5430: egy.mit.ener.rod.gso.e.1</t>
        </is>
      </c>
      <c r="G73" s="14" t="inlineStr">
        <is>
          <t>eps_Y</t>
        </is>
      </c>
      <c r="H73" s="14" t="inlineStr">
        <is>
          <t>eps_U</t>
        </is>
      </c>
      <c r="I73" s="14" t="inlineStr">
        <is>
          <t>eps_F</t>
        </is>
      </c>
      <c r="J73" s="14" t="inlineStr">
        <is>
          <t>alpha</t>
        </is>
      </c>
    </row>
    <row r="74">
      <c r="A74" s="22" t="inlineStr">
        <is>
          <t>co2</t>
        </is>
      </c>
      <c r="B74" s="22" t="inlineStr">
        <is>
          <t>CO2 emissions from fuel combustion</t>
        </is>
      </c>
      <c r="C74" s="22" t="inlineStr">
        <is>
          <t>MtCO2</t>
        </is>
      </c>
      <c r="D74" s="22" t="inlineStr">
        <is>
          <t>e</t>
        </is>
      </c>
      <c r="E74" s="22" t="inlineStr">
        <is>
          <t>Fuel use x PJ/ktoe x EF</t>
        </is>
      </c>
      <c r="F74" s="14" t="inlineStr">
        <is>
          <t>legacy CO2 emissions by sector and fuel (inventory-adjusted EFs)</t>
        </is>
      </c>
      <c r="G74" s="14" t="inlineStr">
        <is>
          <t>EF</t>
        </is>
      </c>
    </row>
    <row r="75">
      <c r="A75" s="22" t="inlineStr">
        <is>
          <t>co2.ref</t>
        </is>
      </c>
      <c r="B75" s="22" t="inlineStr">
        <is>
          <t>CO2 emissions, scenario 1 (same year)</t>
        </is>
      </c>
      <c r="C75" s="22" t="inlineStr">
        <is>
          <t>MtCO2</t>
        </is>
      </c>
      <c r="D75" s="22" t="inlineStr"/>
      <c r="E75" s="22" t="inlineStr">
        <is>
          <t>Lookup</t>
        </is>
      </c>
      <c r="F75" s="14" t="inlineStr">
        <is>
          <t>new</t>
        </is>
      </c>
    </row>
    <row r="76">
      <c r="A76" s="22" t="inlineStr">
        <is>
          <t>co2.chg</t>
        </is>
      </c>
      <c r="B76" s="22" t="inlineStr">
        <is>
          <t>Change in CO2 emissions vs scenario 1</t>
        </is>
      </c>
      <c r="C76" s="22" t="inlineStr">
        <is>
          <t>MtCO2</t>
        </is>
      </c>
      <c r="D76" s="22" t="inlineStr"/>
      <c r="E76" s="22" t="inlineStr">
        <is>
          <t>co2 - co2.ref</t>
        </is>
      </c>
      <c r="F76" s="14" t="inlineStr">
        <is>
          <t>new</t>
        </is>
      </c>
    </row>
    <row r="77">
      <c r="A77" s="22" t="inlineStr">
        <is>
          <t>co2.pct</t>
        </is>
      </c>
      <c r="B77" s="22" t="inlineStr">
        <is>
          <t>Change in CO2 emissions vs scenario 1</t>
        </is>
      </c>
      <c r="C77" s="22" t="inlineStr">
        <is>
          <t>%</t>
        </is>
      </c>
      <c r="D77" s="22" t="inlineStr"/>
      <c r="E77" s="22" t="inlineStr">
        <is>
          <t>co2 / co2.ref - 1</t>
        </is>
      </c>
      <c r="F77" s="14" t="inlineStr">
        <is>
          <t>new</t>
        </is>
      </c>
    </row>
    <row r="78">
      <c r="A78" s="22" t="inlineStr">
        <is>
          <t>co2.sec</t>
        </is>
      </c>
      <c r="B78" s="22" t="inlineStr">
        <is>
          <t>CO2 emissions by ETS sector</t>
        </is>
      </c>
      <c r="C78" s="22" t="inlineStr">
        <is>
          <t>MtCO2</t>
        </is>
      </c>
      <c r="D78" s="22" t="inlineStr"/>
      <c r="E78" s="22" t="inlineStr">
        <is>
          <t>Sum over fuels (power: not yet modelled, 0)</t>
        </is>
      </c>
      <c r="F78" s="14" t="inlineStr">
        <is>
          <t>new</t>
        </is>
      </c>
    </row>
    <row r="79">
      <c r="A79" s="22" t="inlineStr">
        <is>
          <t>co2.ets</t>
        </is>
      </c>
      <c r="B79" s="22" t="inlineStr">
        <is>
          <t>CO2 emissions covered by the new ETS</t>
        </is>
      </c>
      <c r="C79" s="22" t="inlineStr">
        <is>
          <t>MtCO2</t>
        </is>
      </c>
      <c r="D79" s="22" t="inlineStr"/>
      <c r="E79" s="22" t="inlineStr">
        <is>
          <t>SUMPRODUCT(co2.sec, etsc)</t>
        </is>
      </c>
      <c r="F79" s="14" t="inlineStr">
        <is>
          <t>legacy row 1959</t>
        </is>
      </c>
    </row>
    <row r="80">
      <c r="A80" s="22" t="inlineStr">
        <is>
          <t>co2.cap</t>
        </is>
      </c>
      <c r="B80" s="22" t="inlineStr">
        <is>
          <t>ETS cap</t>
        </is>
      </c>
      <c r="C80" s="22" t="inlineStr">
        <is>
          <t>MtCO2</t>
        </is>
      </c>
      <c r="D80" s="22" t="inlineStr"/>
      <c r="E80" s="22" t="inlineStr">
        <is>
          <t>ets.cap (section 1)</t>
        </is>
      </c>
      <c r="F80" s="14" t="inlineStr">
        <is>
          <t>legacy row 1960</t>
        </is>
      </c>
    </row>
    <row r="81">
      <c r="A81" s="22" t="inlineStr">
        <is>
          <t>co2.gap</t>
        </is>
      </c>
      <c r="B81" s="22" t="inlineStr">
        <is>
          <t>Covered emissions vs cap (0 = cap met)</t>
        </is>
      </c>
      <c r="C81" s="22" t="inlineStr">
        <is>
          <t>%</t>
        </is>
      </c>
      <c r="D81" s="22" t="inlineStr"/>
      <c r="E81" s="22" t="inlineStr">
        <is>
          <t>co2.ets / co2.cap - 1</t>
        </is>
      </c>
      <c r="F81" s="14" t="inlineStr">
        <is>
          <t>legacy rows 1961-1963</t>
        </is>
      </c>
    </row>
    <row r="82">
      <c r="A82" s="22" t="inlineStr">
        <is>
          <t>ets.next</t>
        </is>
      </c>
      <c r="B82" s="22" t="inlineStr">
        <is>
          <t>ETS price proposal for the next iteration</t>
        </is>
      </c>
      <c r="C82" s="22" t="inlineStr">
        <is>
          <t>$/tCO2 real</t>
        </is>
      </c>
      <c r="D82" s="22" t="inlineStr"/>
      <c r="E82" s="22" t="inlineStr">
        <is>
          <t>p x (LN(cap/baseline) / LN(covered/baseline)) ^ convergence exponent (Settings); fast estimate if no price yet</t>
        </is>
      </c>
      <c r="F82" s="14" t="inlineStr">
        <is>
          <t>legacy PricesAdjustedByErrorFactor (row 1966)</t>
        </is>
      </c>
    </row>
    <row r="83">
      <c r="A83" s="22" t="inlineStr">
        <is>
          <t>bco2.chk</t>
        </is>
      </c>
      <c r="B83" s="22" t="inlineStr">
        <is>
          <t>Check: baseline CO2 data minus scenario 1 CO2 (0 = data up to date)</t>
        </is>
      </c>
      <c r="C83" s="22" t="inlineStr">
        <is>
          <t>MtCO2</t>
        </is>
      </c>
      <c r="D83" s="22" t="inlineStr"/>
      <c r="E83" s="22" t="inlineStr">
        <is>
          <t>SUM(bco2) - co2.ref</t>
        </is>
      </c>
      <c r="F83" s="14" t="inlineStr">
        <is>
          <t>new</t>
        </is>
      </c>
    </row>
    <row r="84">
      <c r="A84" s="22" t="inlineStr">
        <is>
          <t>rtx</t>
        </is>
      </c>
      <c r="B84" s="22" t="inlineStr">
        <is>
          <t>Revenue from existing taxes (excise and other taxes + VAT)</t>
        </is>
      </c>
      <c r="C84" s="22" t="inlineStr">
        <is>
          <t>USD m real</t>
        </is>
      </c>
      <c r="D84" s="22" t="inlineStr"/>
      <c r="E84" s="22" t="inlineStr">
        <is>
          <t>Fuel use x PJ/ktoe x (etx + vat)</t>
        </is>
      </c>
      <c r="F84" s="14" t="inlineStr">
        <is>
          <t>legacy revenue block (existing taxes)</t>
        </is>
      </c>
      <c r="G84" s="14" t="inlineStr">
        <is>
          <t>price position</t>
        </is>
      </c>
    </row>
    <row r="85">
      <c r="A85" s="22" t="inlineStr">
        <is>
          <t>rsub</t>
        </is>
      </c>
      <c r="B85" s="22" t="inlineStr">
        <is>
          <t>Cost of existing consumer subsidies (positive = cost)</t>
        </is>
      </c>
      <c r="C85" s="22" t="inlineStr">
        <is>
          <t>USD m real</t>
        </is>
      </c>
      <c r="D85" s="22" t="inlineStr"/>
      <c r="E85" s="22" t="inlineStr">
        <is>
          <t>Fuel use x PJ/ktoe x esub</t>
        </is>
      </c>
      <c r="F85" s="14" t="inlineStr">
        <is>
          <t>legacy subsidy cost</t>
        </is>
      </c>
      <c r="G85" s="14" t="inlineStr">
        <is>
          <t>price position</t>
        </is>
      </c>
    </row>
    <row r="86">
      <c r="A86" s="22" t="inlineStr">
        <is>
          <t>rnew</t>
        </is>
      </c>
      <c r="B86" s="22" t="inlineStr">
        <is>
          <t>Revenue from new policies (carbon tax, excise, auctioned ETS, VAT on them)</t>
        </is>
      </c>
      <c r="C86" s="22" t="inlineStr">
        <is>
          <t>USD m real</t>
        </is>
      </c>
      <c r="D86" s="22" t="inlineStr"/>
      <c r="E86" s="22" t="inlineStr">
        <is>
          <t>Fuel use x PJ/ktoe x (ctxnew + ntx + ets x revenue factor + nce x VAT rate)</t>
        </is>
      </c>
      <c r="F86" s="14" t="inlineStr">
        <is>
          <t>legacy new revenue</t>
        </is>
      </c>
      <c r="G86" s="14" t="inlineStr">
        <is>
          <t>VAT rate</t>
        </is>
      </c>
    </row>
    <row r="87">
      <c r="A87" s="22" t="inlineStr">
        <is>
          <t>rnet</t>
        </is>
      </c>
      <c r="B87" s="22" t="inlineStr">
        <is>
          <t>Net revenue from existing taxes and subsidies</t>
        </is>
      </c>
      <c r="C87" s="22" t="inlineStr">
        <is>
          <t>USD m real</t>
        </is>
      </c>
      <c r="D87" s="22" t="inlineStr"/>
      <c r="E87" s="22" t="inlineStr">
        <is>
          <t>rtx - rsub</t>
        </is>
      </c>
      <c r="F87" s="14" t="inlineStr">
        <is>
          <t>new</t>
        </is>
      </c>
    </row>
    <row r="88">
      <c r="A88" s="22" t="inlineStr">
        <is>
          <t>rtot</t>
        </is>
      </c>
      <c r="B88" s="22" t="inlineStr">
        <is>
          <t>Total revenue (net existing + new policies)</t>
        </is>
      </c>
      <c r="C88" s="22" t="inlineStr">
        <is>
          <t>USD m real</t>
        </is>
      </c>
      <c r="D88" s="22" t="inlineStr"/>
      <c r="E88" s="22" t="inlineStr">
        <is>
          <t>rnet + rnew</t>
        </is>
      </c>
      <c r="F88" s="14" t="inlineStr">
        <is>
          <t>new</t>
        </is>
      </c>
    </row>
    <row r="89">
      <c r="A89" s="22" t="inlineStr">
        <is>
          <t>rtot.ref</t>
        </is>
      </c>
      <c r="B89" s="22" t="inlineStr">
        <is>
          <t>Total revenue, scenario 1 (same year)</t>
        </is>
      </c>
      <c r="C89" s="22" t="inlineStr">
        <is>
          <t>USD m real</t>
        </is>
      </c>
      <c r="D89" s="22" t="inlineStr"/>
      <c r="E89" s="22" t="inlineStr">
        <is>
          <t>Lookup</t>
        </is>
      </c>
      <c r="F89" s="14" t="inlineStr">
        <is>
          <t>new</t>
        </is>
      </c>
    </row>
    <row r="90">
      <c r="A90" s="22" t="inlineStr">
        <is>
          <t>rtot.chg</t>
        </is>
      </c>
      <c r="B90" s="22" t="inlineStr">
        <is>
          <t>Change in total revenue vs scenario 1 (fiscal effect)</t>
        </is>
      </c>
      <c r="C90" s="22" t="inlineStr">
        <is>
          <t>USD m real</t>
        </is>
      </c>
      <c r="D90" s="22" t="inlineStr"/>
      <c r="E90" s="22" t="inlineStr">
        <is>
          <t>rtot - rtot.ref</t>
        </is>
      </c>
      <c r="F90" s="14" t="inlineStr">
        <is>
          <t>new</t>
        </is>
      </c>
    </row>
    <row r="91">
      <c r="A91" s="22" t="inlineStr">
        <is>
          <t>ener.chk</t>
        </is>
      </c>
      <c r="B91" s="22" t="inlineStr">
        <is>
          <t>Check: totals by subsector and by fuel minus total fuel use (should be 0)</t>
        </is>
      </c>
      <c r="C91" s="22" t="inlineStr">
        <is>
          <t>ktoe</t>
        </is>
      </c>
      <c r="D91" s="22" t="inlineStr"/>
      <c r="E91" s="22" t="inlineStr">
        <is>
          <t>Check</t>
        </is>
      </c>
      <c r="F91" s="14" t="inlineStr">
        <is>
          <t>new</t>
        </is>
      </c>
    </row>
    <row r="92">
      <c r="A92" s="22" t="inlineStr">
        <is>
          <t>ener.ref</t>
        </is>
      </c>
      <c r="B92" s="22" t="inlineStr">
        <is>
          <t>Fuel use, scenario 1 (same year)</t>
        </is>
      </c>
      <c r="C92" s="22" t="inlineStr">
        <is>
          <t>ktoe</t>
        </is>
      </c>
      <c r="D92" s="22" t="inlineStr">
        <is>
          <t>e</t>
        </is>
      </c>
      <c r="E92" s="22" t="inlineStr">
        <is>
          <t>Lookup</t>
        </is>
      </c>
      <c r="F92" s="14" t="inlineStr">
        <is>
          <t>new</t>
        </is>
      </c>
    </row>
    <row r="93">
      <c r="A93" s="22" t="inlineStr">
        <is>
          <t>ener.pct</t>
        </is>
      </c>
      <c r="B93" s="22" t="inlineStr">
        <is>
          <t>Change in fuel use vs scenario 1</t>
        </is>
      </c>
      <c r="C93" s="22" t="inlineStr">
        <is>
          <t>%</t>
        </is>
      </c>
      <c r="D93" s="22" t="inlineStr">
        <is>
          <t>e</t>
        </is>
      </c>
      <c r="E93" s="22" t="inlineStr">
        <is>
          <t>Calculation</t>
        </is>
      </c>
      <c r="F93" s="14" t="inlineStr">
        <is>
          <t>new</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2:H72"/>
  <sheetViews>
    <sheetView tabSelected="0" workbookViewId="0">
      <selection activeCell="A1" sqref="A1"/>
    </sheetView>
  </sheetViews>
  <sheetFormatPr baseColWidth="8" defaultRowHeight="15" outlineLevelCol="0"/>
  <cols>
    <col width="26" customWidth="1" min="2" max="2"/>
    <col width="16" customWidth="1" min="3" max="3"/>
    <col width="16" customWidth="1" min="4" max="4"/>
    <col width="16" customWidth="1" min="5" max="5"/>
    <col width="16" customWidth="1" min="6" max="6"/>
    <col width="16" customWidth="1" min="7" max="7"/>
    <col width="16" customWidth="1" min="8" max="8"/>
  </cols>
  <sheetData>
    <row r="2">
      <c r="A2" s="2" t="inlineStr">
        <is>
          <t>Mapping: subsectors, fuels and policy keys to CPAT parameter groups</t>
        </is>
      </c>
      <c r="B2" s="3" t="n"/>
      <c r="C2" s="3" t="n"/>
      <c r="D2" s="3" t="n"/>
      <c r="E2" s="3" t="n"/>
      <c r="F2" s="3" t="n"/>
      <c r="G2" s="3" t="n"/>
      <c r="H2" s="3" t="n"/>
    </row>
    <row r="3">
      <c r="A3" s="1" t="inlineStr">
        <is>
          <t>Subsectors</t>
        </is>
      </c>
    </row>
    <row r="4">
      <c r="A4" s="59" t="inlineStr">
        <is>
          <t>Code</t>
        </is>
      </c>
      <c r="B4" s="59" t="inlineStr">
        <is>
          <t>Name</t>
        </is>
      </c>
      <c r="C4" s="59" t="inlineStr">
        <is>
          <t>Group</t>
        </is>
      </c>
      <c r="D4" s="59" t="inlineStr">
        <is>
          <t>Elasticity sector</t>
        </is>
      </c>
      <c r="E4" s="59" t="inlineStr">
        <is>
          <t>EF sector</t>
        </is>
      </c>
      <c r="F4" s="59" t="inlineStr">
        <is>
          <t>Coal/gas price sector</t>
        </is>
      </c>
      <c r="G4" s="59" t="inlineStr">
        <is>
          <t>Feebate sector</t>
        </is>
      </c>
      <c r="H4" s="59" t="inlineStr">
        <is>
          <t>Coverage position</t>
        </is>
      </c>
    </row>
    <row r="5">
      <c r="A5" s="14" t="inlineStr">
        <is>
          <t>rod</t>
        </is>
      </c>
      <c r="B5" s="14" t="inlineStr">
        <is>
          <t>Road</t>
        </is>
      </c>
      <c r="C5" s="22" t="inlineStr">
        <is>
          <t>tra</t>
        </is>
      </c>
      <c r="D5" s="22" t="inlineStr">
        <is>
          <t>tra</t>
        </is>
      </c>
      <c r="E5" s="22" t="inlineStr">
        <is>
          <t>rod</t>
        </is>
      </c>
      <c r="F5" s="22" t="inlineStr">
        <is>
          <t>res</t>
        </is>
      </c>
      <c r="G5" s="22" t="inlineStr">
        <is>
          <t>tra</t>
        </is>
      </c>
      <c r="H5" s="22" t="n">
        <v>2</v>
      </c>
    </row>
    <row r="6">
      <c r="A6" s="14" t="inlineStr">
        <is>
          <t>ral</t>
        </is>
      </c>
      <c r="B6" s="14" t="inlineStr">
        <is>
          <t>Rail</t>
        </is>
      </c>
      <c r="C6" s="22" t="inlineStr">
        <is>
          <t>tra</t>
        </is>
      </c>
      <c r="D6" s="22" t="inlineStr">
        <is>
          <t>tra</t>
        </is>
      </c>
      <c r="E6" s="22" t="inlineStr">
        <is>
          <t>rod</t>
        </is>
      </c>
      <c r="F6" s="22" t="inlineStr">
        <is>
          <t>ind</t>
        </is>
      </c>
      <c r="G6" s="22" t="inlineStr">
        <is>
          <t>tra</t>
        </is>
      </c>
      <c r="H6" s="22" t="n">
        <v>3</v>
      </c>
    </row>
    <row r="7">
      <c r="A7" s="14" t="inlineStr">
        <is>
          <t>avi</t>
        </is>
      </c>
      <c r="B7" s="14" t="inlineStr">
        <is>
          <t>Domestic aviation</t>
        </is>
      </c>
      <c r="C7" s="22" t="inlineStr">
        <is>
          <t>tra</t>
        </is>
      </c>
      <c r="D7" s="22" t="inlineStr">
        <is>
          <t>tra</t>
        </is>
      </c>
      <c r="E7" s="22" t="inlineStr">
        <is>
          <t>rod</t>
        </is>
      </c>
      <c r="F7" s="22" t="inlineStr">
        <is>
          <t>ind</t>
        </is>
      </c>
      <c r="G7" s="22" t="inlineStr">
        <is>
          <t>tra</t>
        </is>
      </c>
      <c r="H7" s="22" t="n">
        <v>4</v>
      </c>
    </row>
    <row r="8">
      <c r="A8" s="14" t="inlineStr">
        <is>
          <t>nav</t>
        </is>
      </c>
      <c r="B8" s="14" t="inlineStr">
        <is>
          <t>Domestic navigation</t>
        </is>
      </c>
      <c r="C8" s="22" t="inlineStr">
        <is>
          <t>tra</t>
        </is>
      </c>
      <c r="D8" s="22" t="inlineStr">
        <is>
          <t>tra</t>
        </is>
      </c>
      <c r="E8" s="22" t="inlineStr">
        <is>
          <t>rod</t>
        </is>
      </c>
      <c r="F8" s="22" t="inlineStr">
        <is>
          <t>ind</t>
        </is>
      </c>
      <c r="G8" s="22" t="inlineStr">
        <is>
          <t>tra</t>
        </is>
      </c>
      <c r="H8" s="22" t="n">
        <v>5</v>
      </c>
    </row>
    <row r="9">
      <c r="A9" s="14" t="inlineStr">
        <is>
          <t>res</t>
        </is>
      </c>
      <c r="B9" s="14" t="inlineStr">
        <is>
          <t>Residential</t>
        </is>
      </c>
      <c r="C9" s="22" t="inlineStr">
        <is>
          <t>bld</t>
        </is>
      </c>
      <c r="D9" s="22" t="inlineStr">
        <is>
          <t>res</t>
        </is>
      </c>
      <c r="E9" s="22" t="inlineStr">
        <is>
          <t>res</t>
        </is>
      </c>
      <c r="F9" s="22" t="inlineStr">
        <is>
          <t>res</t>
        </is>
      </c>
      <c r="G9" s="22" t="inlineStr">
        <is>
          <t>res</t>
        </is>
      </c>
      <c r="H9" s="22" t="n">
        <v>6</v>
      </c>
    </row>
    <row r="10">
      <c r="A10" s="14" t="inlineStr">
        <is>
          <t>foo</t>
        </is>
      </c>
      <c r="B10" s="14" t="inlineStr">
        <is>
          <t>Food &amp; forestry</t>
        </is>
      </c>
      <c r="C10" s="22" t="inlineStr">
        <is>
          <t>bld</t>
        </is>
      </c>
      <c r="D10" s="22" t="inlineStr">
        <is>
          <t>srv</t>
        </is>
      </c>
      <c r="E10" s="22" t="inlineStr">
        <is>
          <t>res</t>
        </is>
      </c>
      <c r="F10" s="22" t="inlineStr">
        <is>
          <t>ind</t>
        </is>
      </c>
      <c r="G10" s="22" t="inlineStr">
        <is>
          <t>res</t>
        </is>
      </c>
      <c r="H10" s="22" t="n">
        <v>7</v>
      </c>
    </row>
    <row r="11">
      <c r="A11" s="14" t="inlineStr">
        <is>
          <t>srv</t>
        </is>
      </c>
      <c r="B11" s="14" t="inlineStr">
        <is>
          <t>Services (public &amp; private)</t>
        </is>
      </c>
      <c r="C11" s="22" t="inlineStr">
        <is>
          <t>bld</t>
        </is>
      </c>
      <c r="D11" s="22" t="inlineStr">
        <is>
          <t>srv</t>
        </is>
      </c>
      <c r="E11" s="22" t="inlineStr">
        <is>
          <t>res</t>
        </is>
      </c>
      <c r="F11" s="22" t="inlineStr">
        <is>
          <t>ind</t>
        </is>
      </c>
      <c r="G11" s="22" t="inlineStr">
        <is>
          <t>res</t>
        </is>
      </c>
      <c r="H11" s="22" t="n">
        <v>8</v>
      </c>
    </row>
    <row r="12">
      <c r="A12" s="14" t="inlineStr">
        <is>
          <t>mch</t>
        </is>
      </c>
      <c r="B12" s="14" t="inlineStr">
        <is>
          <t>Mining &amp; chemicals</t>
        </is>
      </c>
      <c r="C12" s="22" t="inlineStr">
        <is>
          <t>ind</t>
        </is>
      </c>
      <c r="D12" s="22" t="inlineStr">
        <is>
          <t>ind</t>
        </is>
      </c>
      <c r="E12" s="22" t="inlineStr">
        <is>
          <t>ind</t>
        </is>
      </c>
      <c r="F12" s="22" t="inlineStr">
        <is>
          <t>ind</t>
        </is>
      </c>
      <c r="G12" s="22" t="inlineStr">
        <is>
          <t>ind</t>
        </is>
      </c>
      <c r="H12" s="22" t="n">
        <v>9</v>
      </c>
    </row>
    <row r="13">
      <c r="A13" s="14" t="inlineStr">
        <is>
          <t>irn</t>
        </is>
      </c>
      <c r="B13" s="14" t="inlineStr">
        <is>
          <t>Iron &amp; steel</t>
        </is>
      </c>
      <c r="C13" s="22" t="inlineStr">
        <is>
          <t>ind</t>
        </is>
      </c>
      <c r="D13" s="22" t="inlineStr">
        <is>
          <t>ind</t>
        </is>
      </c>
      <c r="E13" s="22" t="inlineStr">
        <is>
          <t>ind</t>
        </is>
      </c>
      <c r="F13" s="22" t="inlineStr">
        <is>
          <t>ind</t>
        </is>
      </c>
      <c r="G13" s="22" t="inlineStr">
        <is>
          <t>ind</t>
        </is>
      </c>
      <c r="H13" s="22" t="n">
        <v>10</v>
      </c>
    </row>
    <row r="14">
      <c r="A14" s="14" t="inlineStr">
        <is>
          <t>nfm</t>
        </is>
      </c>
      <c r="B14" s="14" t="inlineStr">
        <is>
          <t>Other metals</t>
        </is>
      </c>
      <c r="C14" s="22" t="inlineStr">
        <is>
          <t>ind</t>
        </is>
      </c>
      <c r="D14" s="22" t="inlineStr">
        <is>
          <t>ind</t>
        </is>
      </c>
      <c r="E14" s="22" t="inlineStr">
        <is>
          <t>ind</t>
        </is>
      </c>
      <c r="F14" s="22" t="inlineStr">
        <is>
          <t>ind</t>
        </is>
      </c>
      <c r="G14" s="22" t="inlineStr">
        <is>
          <t>ind</t>
        </is>
      </c>
      <c r="H14" s="22" t="n">
        <v>11</v>
      </c>
    </row>
    <row r="15">
      <c r="A15" s="14" t="inlineStr">
        <is>
          <t>mac</t>
        </is>
      </c>
      <c r="B15" s="14" t="inlineStr">
        <is>
          <t>Machinery</t>
        </is>
      </c>
      <c r="C15" s="22" t="inlineStr">
        <is>
          <t>ind</t>
        </is>
      </c>
      <c r="D15" s="22" t="inlineStr">
        <is>
          <t>ind</t>
        </is>
      </c>
      <c r="E15" s="22" t="inlineStr">
        <is>
          <t>ind</t>
        </is>
      </c>
      <c r="F15" s="22" t="inlineStr">
        <is>
          <t>ind</t>
        </is>
      </c>
      <c r="G15" s="22" t="inlineStr">
        <is>
          <t>ind</t>
        </is>
      </c>
      <c r="H15" s="22" t="n">
        <v>12</v>
      </c>
    </row>
    <row r="16">
      <c r="A16" s="14" t="inlineStr">
        <is>
          <t>cem</t>
        </is>
      </c>
      <c r="B16" s="14" t="inlineStr">
        <is>
          <t>Cement</t>
        </is>
      </c>
      <c r="C16" s="22" t="inlineStr">
        <is>
          <t>ind</t>
        </is>
      </c>
      <c r="D16" s="22" t="inlineStr">
        <is>
          <t>ind</t>
        </is>
      </c>
      <c r="E16" s="22" t="inlineStr">
        <is>
          <t>ind</t>
        </is>
      </c>
      <c r="F16" s="22" t="inlineStr">
        <is>
          <t>ind</t>
        </is>
      </c>
      <c r="G16" s="22" t="inlineStr">
        <is>
          <t>ind</t>
        </is>
      </c>
      <c r="H16" s="22" t="n">
        <v>13</v>
      </c>
    </row>
    <row r="17">
      <c r="A17" s="14" t="inlineStr">
        <is>
          <t>omn</t>
        </is>
      </c>
      <c r="B17" s="14" t="inlineStr">
        <is>
          <t>Other manufacturing</t>
        </is>
      </c>
      <c r="C17" s="22" t="inlineStr">
        <is>
          <t>ind</t>
        </is>
      </c>
      <c r="D17" s="22" t="inlineStr">
        <is>
          <t>ind</t>
        </is>
      </c>
      <c r="E17" s="22" t="inlineStr">
        <is>
          <t>ind</t>
        </is>
      </c>
      <c r="F17" s="22" t="inlineStr">
        <is>
          <t>ind</t>
        </is>
      </c>
      <c r="G17" s="22" t="inlineStr">
        <is>
          <t>ind</t>
        </is>
      </c>
      <c r="H17" s="22" t="n">
        <v>14</v>
      </c>
    </row>
    <row r="18">
      <c r="A18" s="14" t="inlineStr">
        <is>
          <t>cst</t>
        </is>
      </c>
      <c r="B18" s="14" t="inlineStr">
        <is>
          <t>Construction</t>
        </is>
      </c>
      <c r="C18" s="22" t="inlineStr">
        <is>
          <t>ind</t>
        </is>
      </c>
      <c r="D18" s="22" t="inlineStr">
        <is>
          <t>ind</t>
        </is>
      </c>
      <c r="E18" s="22" t="inlineStr">
        <is>
          <t>ind</t>
        </is>
      </c>
      <c r="F18" s="22" t="inlineStr">
        <is>
          <t>ind</t>
        </is>
      </c>
      <c r="G18" s="22" t="inlineStr">
        <is>
          <t>ind</t>
        </is>
      </c>
      <c r="H18" s="22" t="n">
        <v>15</v>
      </c>
    </row>
    <row r="19">
      <c r="A19" s="14" t="inlineStr">
        <is>
          <t>ftr</t>
        </is>
      </c>
      <c r="B19" s="14" t="inlineStr">
        <is>
          <t>Fuel transformation</t>
        </is>
      </c>
      <c r="C19" s="22" t="inlineStr">
        <is>
          <t>ind</t>
        </is>
      </c>
      <c r="D19" s="22" t="inlineStr">
        <is>
          <t>ind</t>
        </is>
      </c>
      <c r="E19" s="22" t="inlineStr">
        <is>
          <t>ind</t>
        </is>
      </c>
      <c r="F19" s="22" t="inlineStr">
        <is>
          <t>ind</t>
        </is>
      </c>
      <c r="G19" s="22" t="inlineStr">
        <is>
          <t>ind</t>
        </is>
      </c>
      <c r="H19" s="22" t="n">
        <v>16</v>
      </c>
    </row>
    <row r="20">
      <c r="A20" s="14" t="inlineStr">
        <is>
          <t>oen</t>
        </is>
      </c>
      <c r="B20" s="14" t="inlineStr">
        <is>
          <t>Other energy use</t>
        </is>
      </c>
      <c r="C20" s="22" t="inlineStr">
        <is>
          <t>oen</t>
        </is>
      </c>
      <c r="D20" s="22" t="inlineStr">
        <is>
          <t>ind</t>
        </is>
      </c>
      <c r="E20" s="22" t="inlineStr">
        <is>
          <t>ind</t>
        </is>
      </c>
      <c r="F20" s="22" t="inlineStr">
        <is>
          <t>ind</t>
        </is>
      </c>
      <c r="G20" s="22" t="inlineStr">
        <is>
          <t>ind</t>
        </is>
      </c>
      <c r="H20" s="22" t="n">
        <v>17</v>
      </c>
    </row>
    <row r="21">
      <c r="A21" s="14" t="inlineStr">
        <is>
          <t>all</t>
        </is>
      </c>
      <c r="B21" s="14" t="inlineStr">
        <is>
          <t>All subsectors</t>
        </is>
      </c>
    </row>
    <row r="22">
      <c r="A22" s="14" t="inlineStr">
        <is>
          <t>pow</t>
        </is>
      </c>
      <c r="B22" s="14" t="inlineStr">
        <is>
          <t>Power</t>
        </is>
      </c>
    </row>
    <row r="23">
      <c r="A23" s="14" t="inlineStr">
        <is>
          <t>tra</t>
        </is>
      </c>
      <c r="B23" s="14" t="inlineStr">
        <is>
          <t>Transport</t>
        </is>
      </c>
    </row>
    <row r="24">
      <c r="A24" s="14" t="inlineStr">
        <is>
          <t>bld</t>
        </is>
      </c>
      <c r="B24" s="14" t="inlineStr">
        <is>
          <t>Buildings</t>
        </is>
      </c>
    </row>
    <row r="25">
      <c r="A25" s="14" t="inlineStr">
        <is>
          <t>ind</t>
        </is>
      </c>
      <c r="B25" s="14" t="inlineStr">
        <is>
          <t>Industry</t>
        </is>
      </c>
    </row>
    <row r="26">
      <c r="A26" s="14" t="inlineStr">
        <is>
          <t>int</t>
        </is>
      </c>
      <c r="B26" s="14" t="inlineStr">
        <is>
          <t>International</t>
        </is>
      </c>
    </row>
    <row r="28">
      <c r="A28" s="1" t="inlineStr">
        <is>
          <t>Fuels</t>
        </is>
      </c>
    </row>
    <row r="29">
      <c r="A29" s="59" t="inlineStr">
        <is>
          <t>Code</t>
        </is>
      </c>
      <c r="B29" s="59" t="inlineStr">
        <is>
          <t>Name</t>
        </is>
      </c>
      <c r="C29" s="59" t="inlineStr">
        <is>
          <t>Elasticity fuel</t>
        </is>
      </c>
      <c r="D29" s="59" t="inlineStr">
        <is>
          <t>AEEI fuel</t>
        </is>
      </c>
      <c r="E29" s="59" t="inlineStr">
        <is>
          <t>Price sector rule</t>
        </is>
      </c>
      <c r="F29" s="59" t="inlineStr">
        <is>
          <t>Price unit</t>
        </is>
      </c>
      <c r="G29" s="59" t="inlineStr">
        <is>
          <t>GJ per price unit</t>
        </is>
      </c>
      <c r="H29" s="59" t="inlineStr">
        <is>
          <t>Fuel position</t>
        </is>
      </c>
    </row>
    <row r="30">
      <c r="A30" s="14" t="inlineStr">
        <is>
          <t>coa</t>
        </is>
      </c>
      <c r="B30" s="14" t="inlineStr">
        <is>
          <t>Coal</t>
        </is>
      </c>
      <c r="C30" s="22" t="inlineStr">
        <is>
          <t>coa</t>
        </is>
      </c>
      <c r="D30" s="22" t="inlineStr">
        <is>
          <t>coa</t>
        </is>
      </c>
      <c r="E30" s="22" t="inlineStr">
        <is>
          <t>sub</t>
        </is>
      </c>
      <c r="F30" s="22" t="inlineStr">
        <is>
          <t>$/GJ</t>
        </is>
      </c>
      <c r="G30" s="22" t="n">
        <v>1</v>
      </c>
      <c r="H30" s="22" t="n">
        <v>1</v>
      </c>
    </row>
    <row r="31">
      <c r="A31" s="14" t="inlineStr">
        <is>
          <t>nga</t>
        </is>
      </c>
      <c r="B31" s="14" t="inlineStr">
        <is>
          <t>Natural gas</t>
        </is>
      </c>
      <c r="C31" s="22" t="inlineStr">
        <is>
          <t>nga</t>
        </is>
      </c>
      <c r="D31" s="22" t="inlineStr">
        <is>
          <t>nga</t>
        </is>
      </c>
      <c r="E31" s="22" t="inlineStr">
        <is>
          <t>sub</t>
        </is>
      </c>
      <c r="F31" s="22" t="inlineStr">
        <is>
          <t>$/GJ</t>
        </is>
      </c>
      <c r="G31" s="22" t="n">
        <v>1</v>
      </c>
      <c r="H31" s="22" t="n">
        <v>2</v>
      </c>
    </row>
    <row r="32">
      <c r="A32" s="14" t="inlineStr">
        <is>
          <t>gso</t>
        </is>
      </c>
      <c r="B32" s="14" t="inlineStr">
        <is>
          <t>Gasoline</t>
        </is>
      </c>
      <c r="C32" s="22" t="inlineStr">
        <is>
          <t>gso</t>
        </is>
      </c>
      <c r="D32" s="22" t="inlineStr">
        <is>
          <t>oil</t>
        </is>
      </c>
      <c r="E32" s="22" t="inlineStr">
        <is>
          <t>all</t>
        </is>
      </c>
      <c r="F32" s="22" t="inlineStr">
        <is>
          <t>$/liter</t>
        </is>
      </c>
      <c r="G32" s="22" t="n">
        <v>0.03496974000000001</v>
      </c>
      <c r="H32" s="22" t="n">
        <v>3</v>
      </c>
    </row>
    <row r="33">
      <c r="A33" s="14" t="inlineStr">
        <is>
          <t>die</t>
        </is>
      </c>
      <c r="B33" s="14" t="inlineStr">
        <is>
          <t>Diesel</t>
        </is>
      </c>
      <c r="C33" s="22" t="inlineStr">
        <is>
          <t>die</t>
        </is>
      </c>
      <c r="D33" s="22" t="inlineStr">
        <is>
          <t>oil</t>
        </is>
      </c>
      <c r="E33" s="22" t="inlineStr">
        <is>
          <t>all</t>
        </is>
      </c>
      <c r="F33" s="22" t="inlineStr">
        <is>
          <t>$/liter</t>
        </is>
      </c>
      <c r="G33" s="22" t="n">
        <v>0.03729519000000001</v>
      </c>
      <c r="H33" s="22" t="n">
        <v>4</v>
      </c>
    </row>
    <row r="34">
      <c r="A34" s="14" t="inlineStr">
        <is>
          <t>lpg</t>
        </is>
      </c>
      <c r="B34" s="14" t="inlineStr">
        <is>
          <t>LPG</t>
        </is>
      </c>
      <c r="C34" s="22" t="inlineStr">
        <is>
          <t>oil</t>
        </is>
      </c>
      <c r="D34" s="22" t="inlineStr">
        <is>
          <t>oil</t>
        </is>
      </c>
      <c r="E34" s="22" t="inlineStr">
        <is>
          <t>all</t>
        </is>
      </c>
      <c r="F34" s="22" t="inlineStr">
        <is>
          <t>$/liter</t>
        </is>
      </c>
      <c r="G34" s="22" t="n">
        <v>0.02577968854495125</v>
      </c>
      <c r="H34" s="22" t="n">
        <v>5</v>
      </c>
    </row>
    <row r="35">
      <c r="A35" s="14" t="inlineStr">
        <is>
          <t>ker</t>
        </is>
      </c>
      <c r="B35" s="14" t="inlineStr">
        <is>
          <t>Kerosene</t>
        </is>
      </c>
      <c r="C35" s="22" t="inlineStr">
        <is>
          <t>oil</t>
        </is>
      </c>
      <c r="D35" s="22" t="inlineStr">
        <is>
          <t>oil</t>
        </is>
      </c>
      <c r="E35" s="22" t="inlineStr">
        <is>
          <t>all</t>
        </is>
      </c>
      <c r="F35" s="22" t="inlineStr">
        <is>
          <t>$/liter</t>
        </is>
      </c>
      <c r="G35" s="22" t="n">
        <v>0.03774882965510715</v>
      </c>
      <c r="H35" s="22" t="n">
        <v>6</v>
      </c>
    </row>
    <row r="36">
      <c r="A36" s="14" t="inlineStr">
        <is>
          <t>oop</t>
        </is>
      </c>
      <c r="B36" s="14" t="inlineStr">
        <is>
          <t>Other oil products</t>
        </is>
      </c>
      <c r="C36" s="22" t="inlineStr">
        <is>
          <t>oil</t>
        </is>
      </c>
      <c r="D36" s="22" t="inlineStr">
        <is>
          <t>oil</t>
        </is>
      </c>
      <c r="E36" s="22" t="inlineStr">
        <is>
          <t>all</t>
        </is>
      </c>
      <c r="F36" s="22" t="inlineStr">
        <is>
          <t>$/bbl</t>
        </is>
      </c>
      <c r="G36" s="22" t="n">
        <v>6.12</v>
      </c>
      <c r="H36" s="22" t="n">
        <v>7</v>
      </c>
    </row>
    <row r="37">
      <c r="A37" s="14" t="inlineStr">
        <is>
          <t>bio</t>
        </is>
      </c>
      <c r="B37" s="14" t="inlineStr">
        <is>
          <t>Biomass</t>
        </is>
      </c>
      <c r="C37" s="22" t="inlineStr">
        <is>
          <t>bio</t>
        </is>
      </c>
      <c r="D37" s="22" t="inlineStr">
        <is>
          <t>bio</t>
        </is>
      </c>
      <c r="E37" s="22" t="inlineStr">
        <is>
          <t>all</t>
        </is>
      </c>
      <c r="F37" s="22" t="inlineStr">
        <is>
          <t>$/GJ</t>
        </is>
      </c>
      <c r="G37" s="22" t="n">
        <v>1</v>
      </c>
      <c r="H37" s="22" t="n">
        <v>8</v>
      </c>
    </row>
    <row r="38">
      <c r="A38" s="14" t="inlineStr">
        <is>
          <t>all</t>
        </is>
      </c>
      <c r="B38" s="14" t="inlineStr">
        <is>
          <t>All fuels</t>
        </is>
      </c>
    </row>
    <row r="39">
      <c r="A39" s="14" t="inlineStr">
        <is>
          <t>ecy</t>
        </is>
      </c>
      <c r="B39" s="14" t="inlineStr">
        <is>
          <t>Electricity</t>
        </is>
      </c>
    </row>
    <row r="40">
      <c r="A40" s="14" t="inlineStr">
        <is>
          <t>oil</t>
        </is>
      </c>
      <c r="B40" s="14" t="inlineStr">
        <is>
          <t>Crude oil</t>
        </is>
      </c>
    </row>
    <row r="41">
      <c r="A41" s="14" t="inlineStr">
        <is>
          <t>one</t>
        </is>
      </c>
      <c r="B41" s="14" t="inlineStr">
        <is>
          <t>Flat (no change)</t>
        </is>
      </c>
    </row>
    <row r="43">
      <c r="A43" s="1" t="inlineStr">
        <is>
          <t>Price fuels (fuel price reform, MTInputs rows 142-169)</t>
        </is>
      </c>
    </row>
    <row r="44">
      <c r="A44" s="59" t="inlineStr">
        <is>
          <t>Price code</t>
        </is>
      </c>
      <c r="B44" s="59" t="inlineStr">
        <is>
          <t>Label</t>
        </is>
      </c>
      <c r="C44" s="59" t="inlineStr">
        <is>
          <t>MTInputs row: starting increase</t>
        </is>
      </c>
      <c r="D44" s="59" t="inlineStr">
        <is>
          <t>MTInputs row: final increase</t>
        </is>
      </c>
      <c r="E44" s="59" t="inlineStr">
        <is>
          <t>Position</t>
        </is>
      </c>
    </row>
    <row r="45">
      <c r="A45" s="14" t="inlineStr">
        <is>
          <t>coa.pow</t>
        </is>
      </c>
      <c r="B45" s="14" t="inlineStr">
        <is>
          <t>Coal, Power</t>
        </is>
      </c>
      <c r="C45" s="14" t="n">
        <v>142</v>
      </c>
      <c r="D45" s="14" t="n">
        <v>156</v>
      </c>
      <c r="E45" s="14" t="n">
        <v>1</v>
      </c>
    </row>
    <row r="46">
      <c r="A46" s="14" t="inlineStr">
        <is>
          <t>coa.res</t>
        </is>
      </c>
      <c r="B46" s="14" t="inlineStr">
        <is>
          <t>Coal, Residential</t>
        </is>
      </c>
      <c r="C46" s="14" t="n">
        <v>143</v>
      </c>
      <c r="D46" s="14" t="n">
        <v>157</v>
      </c>
      <c r="E46" s="14" t="n">
        <v>2</v>
      </c>
    </row>
    <row r="47">
      <c r="A47" s="14" t="inlineStr">
        <is>
          <t>coa.ind</t>
        </is>
      </c>
      <c r="B47" s="14" t="inlineStr">
        <is>
          <t>Coal, Industry</t>
        </is>
      </c>
      <c r="C47" s="14" t="n">
        <v>144</v>
      </c>
      <c r="D47" s="14" t="n">
        <v>158</v>
      </c>
      <c r="E47" s="14" t="n">
        <v>3</v>
      </c>
    </row>
    <row r="48">
      <c r="A48" s="14" t="inlineStr">
        <is>
          <t>nga.pow</t>
        </is>
      </c>
      <c r="B48" s="14" t="inlineStr">
        <is>
          <t>Natural gas, Power</t>
        </is>
      </c>
      <c r="C48" s="14" t="n">
        <v>145</v>
      </c>
      <c r="D48" s="14" t="n">
        <v>159</v>
      </c>
      <c r="E48" s="14" t="n">
        <v>4</v>
      </c>
    </row>
    <row r="49">
      <c r="A49" s="14" t="inlineStr">
        <is>
          <t>nga.res</t>
        </is>
      </c>
      <c r="B49" s="14" t="inlineStr">
        <is>
          <t>Natural gas, Residential</t>
        </is>
      </c>
      <c r="C49" s="14" t="n">
        <v>146</v>
      </c>
      <c r="D49" s="14" t="n">
        <v>160</v>
      </c>
      <c r="E49" s="14" t="n">
        <v>5</v>
      </c>
    </row>
    <row r="50">
      <c r="A50" s="14" t="inlineStr">
        <is>
          <t>nga.ind</t>
        </is>
      </c>
      <c r="B50" s="14" t="inlineStr">
        <is>
          <t>Natural gas, Industry</t>
        </is>
      </c>
      <c r="C50" s="14" t="n">
        <v>147</v>
      </c>
      <c r="D50" s="14" t="n">
        <v>161</v>
      </c>
      <c r="E50" s="14" t="n">
        <v>6</v>
      </c>
    </row>
    <row r="51">
      <c r="A51" s="14" t="inlineStr">
        <is>
          <t>ecy.res</t>
        </is>
      </c>
      <c r="B51" s="14" t="inlineStr">
        <is>
          <t>Electricity, Residential</t>
        </is>
      </c>
      <c r="C51" s="14" t="n">
        <v>148</v>
      </c>
      <c r="D51" s="14" t="n">
        <v>162</v>
      </c>
      <c r="E51" s="14" t="n">
        <v>7</v>
      </c>
    </row>
    <row r="52">
      <c r="A52" s="14" t="inlineStr">
        <is>
          <t>ecy.ind</t>
        </is>
      </c>
      <c r="B52" s="14" t="inlineStr">
        <is>
          <t>Electricity, Industry</t>
        </is>
      </c>
      <c r="C52" s="14" t="n">
        <v>149</v>
      </c>
      <c r="D52" s="14" t="n">
        <v>163</v>
      </c>
      <c r="E52" s="14" t="n">
        <v>8</v>
      </c>
    </row>
    <row r="53">
      <c r="A53" s="14" t="inlineStr">
        <is>
          <t>gso.all</t>
        </is>
      </c>
      <c r="B53" s="14" t="inlineStr">
        <is>
          <t>Gasoline, All</t>
        </is>
      </c>
      <c r="C53" s="14" t="n">
        <v>150</v>
      </c>
      <c r="D53" s="14" t="n">
        <v>164</v>
      </c>
      <c r="E53" s="14" t="n">
        <v>9</v>
      </c>
    </row>
    <row r="54">
      <c r="A54" s="14" t="inlineStr">
        <is>
          <t>die.all</t>
        </is>
      </c>
      <c r="B54" s="14" t="inlineStr">
        <is>
          <t>Diesel, All</t>
        </is>
      </c>
      <c r="C54" s="14" t="n">
        <v>151</v>
      </c>
      <c r="D54" s="14" t="n">
        <v>165</v>
      </c>
      <c r="E54" s="14" t="n">
        <v>10</v>
      </c>
    </row>
    <row r="55">
      <c r="A55" s="14" t="inlineStr">
        <is>
          <t>lpg.all</t>
        </is>
      </c>
      <c r="B55" s="14" t="inlineStr">
        <is>
          <t>LPG, All</t>
        </is>
      </c>
      <c r="C55" s="14" t="n">
        <v>152</v>
      </c>
      <c r="D55" s="14" t="n">
        <v>166</v>
      </c>
      <c r="E55" s="14" t="n">
        <v>11</v>
      </c>
    </row>
    <row r="56">
      <c r="A56" s="14" t="inlineStr">
        <is>
          <t>ker.all</t>
        </is>
      </c>
      <c r="B56" s="14" t="inlineStr">
        <is>
          <t>Kerosene, All</t>
        </is>
      </c>
      <c r="C56" s="14" t="n">
        <v>153</v>
      </c>
      <c r="D56" s="14" t="n">
        <v>167</v>
      </c>
      <c r="E56" s="14" t="n">
        <v>12</v>
      </c>
    </row>
    <row r="57">
      <c r="A57" s="14" t="inlineStr">
        <is>
          <t>oop.all</t>
        </is>
      </c>
      <c r="B57" s="14" t="inlineStr">
        <is>
          <t>Other oil products, All</t>
        </is>
      </c>
      <c r="C57" s="14" t="n">
        <v>154</v>
      </c>
      <c r="D57" s="14" t="n">
        <v>168</v>
      </c>
      <c r="E57" s="14" t="n">
        <v>13</v>
      </c>
    </row>
    <row r="58">
      <c r="A58" s="14" t="inlineStr">
        <is>
          <t>bio.all</t>
        </is>
      </c>
      <c r="B58" s="14" t="inlineStr">
        <is>
          <t>Biomass, All</t>
        </is>
      </c>
      <c r="C58" s="14" t="n">
        <v>155</v>
      </c>
      <c r="D58" s="14" t="n">
        <v>169</v>
      </c>
      <c r="E58" s="14" t="n">
        <v>14</v>
      </c>
    </row>
    <row r="60">
      <c r="A60" s="1" t="inlineStr">
        <is>
          <t>Feebate sectors (MTInputs rows 56-64)</t>
        </is>
      </c>
    </row>
    <row r="61">
      <c r="A61" s="59" t="inlineStr">
        <is>
          <t>Code</t>
        </is>
      </c>
      <c r="B61" s="59" t="inlineStr">
        <is>
          <t>Starting rate (NameOfParameter)</t>
        </is>
      </c>
      <c r="C61" s="59" t="inlineStr">
        <is>
          <t>Target rate (NameOfParameter)</t>
        </is>
      </c>
      <c r="D61" s="59" t="inlineStr">
        <is>
          <t>Position</t>
        </is>
      </c>
    </row>
    <row r="62">
      <c r="A62" s="14" t="inlineStr">
        <is>
          <t>pow</t>
        </is>
      </c>
      <c r="B62" s="14" t="inlineStr">
        <is>
          <t>D_Feb_Level_Start_Pow</t>
        </is>
      </c>
      <c r="C62" s="14" t="inlineStr">
        <is>
          <t>D_Feb_Level_Target_Pow</t>
        </is>
      </c>
      <c r="D62" s="14" t="n">
        <v>1</v>
      </c>
    </row>
    <row r="63">
      <c r="A63" s="14" t="inlineStr">
        <is>
          <t>tra</t>
        </is>
      </c>
      <c r="B63" s="14" t="inlineStr">
        <is>
          <t>D_Feb_Level_Start_Trans</t>
        </is>
      </c>
      <c r="C63" s="14" t="inlineStr">
        <is>
          <t>D_Feb_Level_Target_Trans</t>
        </is>
      </c>
      <c r="D63" s="14" t="n">
        <v>2</v>
      </c>
    </row>
    <row r="64">
      <c r="A64" s="14" t="inlineStr">
        <is>
          <t>res</t>
        </is>
      </c>
      <c r="B64" s="14" t="inlineStr">
        <is>
          <t>D_Feb_Level_Start_Res</t>
        </is>
      </c>
      <c r="C64" s="14" t="inlineStr">
        <is>
          <t>D_Feb_Level_Target_Res</t>
        </is>
      </c>
      <c r="D64" s="14" t="n">
        <v>3</v>
      </c>
    </row>
    <row r="65">
      <c r="A65" s="14" t="inlineStr">
        <is>
          <t>ind</t>
        </is>
      </c>
      <c r="B65" s="14" t="inlineStr">
        <is>
          <t>D_Feb_Level_Start_Ind</t>
        </is>
      </c>
      <c r="C65" s="14" t="inlineStr">
        <is>
          <t>D_Feb_Level_Target_Ind</t>
        </is>
      </c>
      <c r="D65" s="14" t="n">
        <v>4</v>
      </c>
    </row>
    <row r="68">
      <c r="A68" s="14" t="inlineStr">
        <is>
          <t>Price sector rule: 'sub' = the subsector's coal/gas price sector (rod and res use residential coal/gas prices, as CPAT); 'all' = the fuel's single price.</t>
        </is>
      </c>
    </row>
    <row r="69">
      <c r="A69" s="14" t="inlineStr">
        <is>
          <t>GJ per price unit: legacy Mitigation rows 980-1009 (conversion factor, volume unit to GJ).</t>
        </is>
      </c>
    </row>
    <row r="70">
      <c r="A70" s="14" t="inlineStr">
        <is>
          <t>Coverage position: order of the MTInputs sector switches (power first, then the 16 subsectors).</t>
        </is>
      </c>
    </row>
    <row r="71">
      <c r="A71" s="14" t="inlineStr">
        <is>
          <t>Feebate sector for food &amp; forestry and services = residential (assumption; legacy groups them as Commercial).</t>
        </is>
      </c>
    </row>
    <row r="72">
      <c r="A72" s="14" t="inlineStr">
        <is>
          <t>Rows 21-26 and 38-41: labels only (totals, policy rows).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tabSelected="0" workbookViewId="0">
      <selection activeCell="A1" sqref="A1"/>
    </sheetView>
  </sheetViews>
  <sheetFormatPr baseColWidth="8" defaultRowHeight="15"/>
  <sheetData>
    <row r="1">
      <c r="A1" s="1" t="inlineStr">
        <is>
          <t>Data sheets follow</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25"/>
  <sheetViews>
    <sheetView tabSelected="0" workbookViewId="0">
      <pane xSplit="1" ySplit="3" topLeftCell="B4" activePane="bottomRight" state="frozen"/>
      <selection pane="topRight"/>
      <selection pane="bottomLeft"/>
      <selection pane="bottomRight" activeCell="A1" sqref="A1"/>
    </sheetView>
  </sheetViews>
  <sheetFormatPr baseColWidth="8" defaultRowHeight="15" outlineLevelCol="0"/>
  <cols>
    <col width="18" customWidth="1" min="1" max="1"/>
  </cols>
  <sheetData>
    <row r="1">
      <c r="A1" s="14" t="inlineStr">
        <is>
          <t>Source: legacy Elasticities rows 138-141 (country columns)</t>
        </is>
      </c>
    </row>
    <row r="2">
      <c r="A2" s="2" t="inlineStr">
        <is>
          <t>Countries: code, region and income group</t>
        </is>
      </c>
      <c r="B2" s="3" t="n"/>
      <c r="C2" s="3" t="n"/>
      <c r="D2" s="3" t="n"/>
      <c r="E2" s="3" t="n"/>
    </row>
    <row r="3">
      <c r="A3" s="59" t="inlineStr">
        <is>
          <t>code</t>
        </is>
      </c>
      <c r="B3" s="59" t="inlineStr">
        <is>
          <t>name</t>
        </is>
      </c>
      <c r="C3" s="59" t="inlineStr">
        <is>
          <t>region</t>
        </is>
      </c>
      <c r="D3" s="59" t="inlineStr">
        <is>
          <t>income_group</t>
        </is>
      </c>
      <c r="E3" s="59" t="inlineStr">
        <is>
          <t>source</t>
        </is>
      </c>
    </row>
    <row r="4">
      <c r="A4" s="14" t="inlineStr">
        <is>
          <t>ABW</t>
        </is>
      </c>
      <c r="B4" s="14" t="inlineStr">
        <is>
          <t>Aruba</t>
        </is>
      </c>
      <c r="C4" s="14" t="inlineStr">
        <is>
          <t>LCN</t>
        </is>
      </c>
      <c r="D4" s="14" t="inlineStr">
        <is>
          <t>HIC</t>
        </is>
      </c>
      <c r="E4" s="14" t="inlineStr">
        <is>
          <t>Elasticities!13:138-141</t>
        </is>
      </c>
    </row>
    <row r="5">
      <c r="A5" s="14" t="inlineStr">
        <is>
          <t>AFG</t>
        </is>
      </c>
      <c r="B5" s="14" t="inlineStr">
        <is>
          <t>Afghanistan</t>
        </is>
      </c>
      <c r="C5" s="14" t="inlineStr">
        <is>
          <t>SAS</t>
        </is>
      </c>
      <c r="D5" s="14" t="inlineStr">
        <is>
          <t>LIC</t>
        </is>
      </c>
      <c r="E5" s="14" t="inlineStr">
        <is>
          <t>Elasticities!14:138-141</t>
        </is>
      </c>
    </row>
    <row r="6">
      <c r="A6" s="14" t="inlineStr">
        <is>
          <t>AGO</t>
        </is>
      </c>
      <c r="B6" s="14" t="inlineStr">
        <is>
          <t>Angola</t>
        </is>
      </c>
      <c r="C6" s="14" t="inlineStr">
        <is>
          <t>SSF</t>
        </is>
      </c>
      <c r="D6" s="14" t="inlineStr">
        <is>
          <t>LMIC</t>
        </is>
      </c>
      <c r="E6" s="14" t="inlineStr">
        <is>
          <t>Elasticities!15:138-141</t>
        </is>
      </c>
    </row>
    <row r="7">
      <c r="A7" s="14" t="inlineStr">
        <is>
          <t>ALB</t>
        </is>
      </c>
      <c r="B7" s="14" t="inlineStr">
        <is>
          <t>Albania</t>
        </is>
      </c>
      <c r="C7" s="14" t="inlineStr">
        <is>
          <t>ECS</t>
        </is>
      </c>
      <c r="D7" s="14" t="inlineStr">
        <is>
          <t>UMIC</t>
        </is>
      </c>
      <c r="E7" s="14" t="inlineStr">
        <is>
          <t>Elasticities!16:138-141</t>
        </is>
      </c>
    </row>
    <row r="8">
      <c r="A8" s="14" t="inlineStr">
        <is>
          <t>AND</t>
        </is>
      </c>
      <c r="B8" s="14" t="inlineStr">
        <is>
          <t>Andorra</t>
        </is>
      </c>
      <c r="C8" s="14" t="inlineStr">
        <is>
          <t>ECS</t>
        </is>
      </c>
      <c r="D8" s="14" t="inlineStr">
        <is>
          <t>HIC</t>
        </is>
      </c>
      <c r="E8" s="14" t="inlineStr">
        <is>
          <t>Elasticities!17:138-141</t>
        </is>
      </c>
    </row>
    <row r="9">
      <c r="A9" s="14" t="inlineStr">
        <is>
          <t>ARE</t>
        </is>
      </c>
      <c r="B9" s="14" t="inlineStr">
        <is>
          <t>United Arab Emirates</t>
        </is>
      </c>
      <c r="C9" s="14" t="inlineStr">
        <is>
          <t>MEA</t>
        </is>
      </c>
      <c r="D9" s="14" t="inlineStr">
        <is>
          <t>HIC</t>
        </is>
      </c>
      <c r="E9" s="14" t="inlineStr">
        <is>
          <t>Elasticities!18:138-141</t>
        </is>
      </c>
    </row>
    <row r="10">
      <c r="A10" s="14" t="inlineStr">
        <is>
          <t>ARG</t>
        </is>
      </c>
      <c r="B10" s="14" t="inlineStr">
        <is>
          <t>Argentina</t>
        </is>
      </c>
      <c r="C10" s="14" t="inlineStr">
        <is>
          <t>LCN</t>
        </is>
      </c>
      <c r="D10" s="14" t="inlineStr">
        <is>
          <t>HIC</t>
        </is>
      </c>
      <c r="E10" s="14" t="inlineStr">
        <is>
          <t>Elasticities!19:138-141</t>
        </is>
      </c>
    </row>
    <row r="11">
      <c r="A11" s="14" t="inlineStr">
        <is>
          <t>ARM</t>
        </is>
      </c>
      <c r="B11" s="14" t="inlineStr">
        <is>
          <t>Armenia</t>
        </is>
      </c>
      <c r="C11" s="14" t="inlineStr">
        <is>
          <t>ECS</t>
        </is>
      </c>
      <c r="D11" s="14" t="inlineStr">
        <is>
          <t>UMIC</t>
        </is>
      </c>
      <c r="E11" s="14" t="inlineStr">
        <is>
          <t>Elasticities!20:138-141</t>
        </is>
      </c>
    </row>
    <row r="12">
      <c r="A12" s="14" t="inlineStr">
        <is>
          <t>ASM</t>
        </is>
      </c>
      <c r="B12" s="14" t="inlineStr">
        <is>
          <t>American Samoa</t>
        </is>
      </c>
      <c r="C12" s="14" t="inlineStr">
        <is>
          <t>EAS</t>
        </is>
      </c>
      <c r="D12" s="14" t="inlineStr">
        <is>
          <t>UMIC</t>
        </is>
      </c>
      <c r="E12" s="14" t="inlineStr">
        <is>
          <t>Elasticities!21:138-141</t>
        </is>
      </c>
    </row>
    <row r="13">
      <c r="A13" s="14" t="inlineStr">
        <is>
          <t>ATG</t>
        </is>
      </c>
      <c r="B13" s="14" t="inlineStr">
        <is>
          <t>Antigua and Barbuda</t>
        </is>
      </c>
      <c r="C13" s="14" t="inlineStr">
        <is>
          <t>LCN</t>
        </is>
      </c>
      <c r="D13" s="14" t="inlineStr">
        <is>
          <t>HIC</t>
        </is>
      </c>
      <c r="E13" s="14" t="inlineStr">
        <is>
          <t>Elasticities!22:138-141</t>
        </is>
      </c>
    </row>
    <row r="14">
      <c r="A14" s="14" t="inlineStr">
        <is>
          <t>AUS</t>
        </is>
      </c>
      <c r="B14" s="14" t="inlineStr">
        <is>
          <t>Australia</t>
        </is>
      </c>
      <c r="C14" s="14" t="inlineStr">
        <is>
          <t>EAS</t>
        </is>
      </c>
      <c r="D14" s="14" t="inlineStr">
        <is>
          <t>HIC</t>
        </is>
      </c>
      <c r="E14" s="14" t="inlineStr">
        <is>
          <t>Elasticities!23:138-141</t>
        </is>
      </c>
    </row>
    <row r="15">
      <c r="A15" s="14" t="inlineStr">
        <is>
          <t>AUT</t>
        </is>
      </c>
      <c r="B15" s="14" t="inlineStr">
        <is>
          <t>Austria</t>
        </is>
      </c>
      <c r="C15" s="14" t="inlineStr">
        <is>
          <t>ECS</t>
        </is>
      </c>
      <c r="D15" s="14" t="inlineStr">
        <is>
          <t>HIC</t>
        </is>
      </c>
      <c r="E15" s="14" t="inlineStr">
        <is>
          <t>Elasticities!24:138-141</t>
        </is>
      </c>
    </row>
    <row r="16">
      <c r="A16" s="14" t="inlineStr">
        <is>
          <t>AZE</t>
        </is>
      </c>
      <c r="B16" s="14" t="inlineStr">
        <is>
          <t>Azerbaijan</t>
        </is>
      </c>
      <c r="C16" s="14" t="inlineStr">
        <is>
          <t>ECS</t>
        </is>
      </c>
      <c r="D16" s="14" t="inlineStr">
        <is>
          <t>UMIC</t>
        </is>
      </c>
      <c r="E16" s="14" t="inlineStr">
        <is>
          <t>Elasticities!25:138-141</t>
        </is>
      </c>
    </row>
    <row r="17">
      <c r="A17" s="14" t="inlineStr">
        <is>
          <t>BDI</t>
        </is>
      </c>
      <c r="B17" s="14" t="inlineStr">
        <is>
          <t>Burundi</t>
        </is>
      </c>
      <c r="C17" s="14" t="inlineStr">
        <is>
          <t>SSF</t>
        </is>
      </c>
      <c r="D17" s="14" t="inlineStr">
        <is>
          <t>LIC</t>
        </is>
      </c>
      <c r="E17" s="14" t="inlineStr">
        <is>
          <t>Elasticities!26:138-141</t>
        </is>
      </c>
    </row>
    <row r="18">
      <c r="A18" s="14" t="inlineStr">
        <is>
          <t>BEL</t>
        </is>
      </c>
      <c r="B18" s="14" t="inlineStr">
        <is>
          <t>Belgium</t>
        </is>
      </c>
      <c r="C18" s="14" t="inlineStr">
        <is>
          <t>ECS</t>
        </is>
      </c>
      <c r="D18" s="14" t="inlineStr">
        <is>
          <t>HIC</t>
        </is>
      </c>
      <c r="E18" s="14" t="inlineStr">
        <is>
          <t>Elasticities!27:138-141</t>
        </is>
      </c>
    </row>
    <row r="19">
      <c r="A19" s="14" t="inlineStr">
        <is>
          <t>BEN</t>
        </is>
      </c>
      <c r="B19" s="14" t="inlineStr">
        <is>
          <t>Benin</t>
        </is>
      </c>
      <c r="C19" s="14" t="inlineStr">
        <is>
          <t>SSF</t>
        </is>
      </c>
      <c r="D19" s="14" t="inlineStr">
        <is>
          <t>LIC</t>
        </is>
      </c>
      <c r="E19" s="14" t="inlineStr">
        <is>
          <t>Elasticities!28:138-141</t>
        </is>
      </c>
    </row>
    <row r="20">
      <c r="A20" s="14" t="inlineStr">
        <is>
          <t>BFA</t>
        </is>
      </c>
      <c r="B20" s="14" t="inlineStr">
        <is>
          <t>Burkina Faso</t>
        </is>
      </c>
      <c r="C20" s="14" t="inlineStr">
        <is>
          <t>SSF</t>
        </is>
      </c>
      <c r="D20" s="14" t="inlineStr">
        <is>
          <t>LIC</t>
        </is>
      </c>
      <c r="E20" s="14" t="inlineStr">
        <is>
          <t>Elasticities!29:138-141</t>
        </is>
      </c>
    </row>
    <row r="21">
      <c r="A21" s="14" t="inlineStr">
        <is>
          <t>BGD</t>
        </is>
      </c>
      <c r="B21" s="14" t="inlineStr">
        <is>
          <t>Bangladesh</t>
        </is>
      </c>
      <c r="C21" s="14" t="inlineStr">
        <is>
          <t>SAS</t>
        </is>
      </c>
      <c r="D21" s="14" t="inlineStr">
        <is>
          <t>LMIC</t>
        </is>
      </c>
      <c r="E21" s="14" t="inlineStr">
        <is>
          <t>Elasticities!30:138-141</t>
        </is>
      </c>
    </row>
    <row r="22">
      <c r="A22" s="14" t="inlineStr">
        <is>
          <t>BGR</t>
        </is>
      </c>
      <c r="B22" s="14" t="inlineStr">
        <is>
          <t>Bulgaria</t>
        </is>
      </c>
      <c r="C22" s="14" t="inlineStr">
        <is>
          <t>ECS</t>
        </is>
      </c>
      <c r="D22" s="14" t="inlineStr">
        <is>
          <t>UMIC</t>
        </is>
      </c>
      <c r="E22" s="14" t="inlineStr">
        <is>
          <t>Elasticities!31:138-141</t>
        </is>
      </c>
    </row>
    <row r="23">
      <c r="A23" s="14" t="inlineStr">
        <is>
          <t>BHR</t>
        </is>
      </c>
      <c r="B23" s="14" t="inlineStr">
        <is>
          <t>Bahrain</t>
        </is>
      </c>
      <c r="C23" s="14" t="inlineStr">
        <is>
          <t>MEA</t>
        </is>
      </c>
      <c r="D23" s="14" t="inlineStr">
        <is>
          <t>HIC</t>
        </is>
      </c>
      <c r="E23" s="14" t="inlineStr">
        <is>
          <t>Elasticities!32:138-141</t>
        </is>
      </c>
    </row>
    <row r="24">
      <c r="A24" s="14" t="inlineStr">
        <is>
          <t>BHS</t>
        </is>
      </c>
      <c r="B24" s="14" t="inlineStr">
        <is>
          <t>Bahamas, The</t>
        </is>
      </c>
      <c r="C24" s="14" t="inlineStr">
        <is>
          <t>LCN</t>
        </is>
      </c>
      <c r="D24" s="14" t="inlineStr">
        <is>
          <t>HIC</t>
        </is>
      </c>
      <c r="E24" s="14" t="inlineStr">
        <is>
          <t>Elasticities!33:138-141</t>
        </is>
      </c>
    </row>
    <row r="25">
      <c r="A25" s="14" t="inlineStr">
        <is>
          <t>BIH</t>
        </is>
      </c>
      <c r="B25" s="14" t="inlineStr">
        <is>
          <t>Bosnia and Herzegovina</t>
        </is>
      </c>
      <c r="C25" s="14" t="inlineStr">
        <is>
          <t>ECS</t>
        </is>
      </c>
      <c r="D25" s="14" t="inlineStr">
        <is>
          <t>UMIC</t>
        </is>
      </c>
      <c r="E25" s="14" t="inlineStr">
        <is>
          <t>Elasticities!34:138-141</t>
        </is>
      </c>
    </row>
    <row r="26">
      <c r="A26" s="14" t="inlineStr">
        <is>
          <t>BLR</t>
        </is>
      </c>
      <c r="B26" s="14" t="inlineStr">
        <is>
          <t>Belarus</t>
        </is>
      </c>
      <c r="C26" s="14" t="inlineStr">
        <is>
          <t>ECS</t>
        </is>
      </c>
      <c r="D26" s="14" t="inlineStr">
        <is>
          <t>UMIC</t>
        </is>
      </c>
      <c r="E26" s="14" t="inlineStr">
        <is>
          <t>Elasticities!35:138-141</t>
        </is>
      </c>
    </row>
    <row r="27">
      <c r="A27" s="14" t="inlineStr">
        <is>
          <t>BLZ</t>
        </is>
      </c>
      <c r="B27" s="14" t="inlineStr">
        <is>
          <t>Belize</t>
        </is>
      </c>
      <c r="C27" s="14" t="inlineStr">
        <is>
          <t>LCN</t>
        </is>
      </c>
      <c r="D27" s="14" t="inlineStr">
        <is>
          <t>UMIC</t>
        </is>
      </c>
      <c r="E27" s="14" t="inlineStr">
        <is>
          <t>Elasticities!36:138-141</t>
        </is>
      </c>
    </row>
    <row r="28">
      <c r="A28" s="14" t="inlineStr">
        <is>
          <t>BMU</t>
        </is>
      </c>
      <c r="B28" s="14" t="inlineStr">
        <is>
          <t>Bermuda</t>
        </is>
      </c>
      <c r="C28" s="14" t="inlineStr">
        <is>
          <t>NAC</t>
        </is>
      </c>
      <c r="D28" s="14" t="inlineStr">
        <is>
          <t>HIC</t>
        </is>
      </c>
      <c r="E28" s="14" t="inlineStr">
        <is>
          <t>Elasticities!37:138-141</t>
        </is>
      </c>
    </row>
    <row r="29">
      <c r="A29" s="14" t="inlineStr">
        <is>
          <t>BOL</t>
        </is>
      </c>
      <c r="B29" s="14" t="inlineStr">
        <is>
          <t>Bolivia</t>
        </is>
      </c>
      <c r="C29" s="14" t="inlineStr">
        <is>
          <t>LCN</t>
        </is>
      </c>
      <c r="D29" s="14" t="inlineStr">
        <is>
          <t>LMIC</t>
        </is>
      </c>
      <c r="E29" s="14" t="inlineStr">
        <is>
          <t>Elasticities!38:138-141</t>
        </is>
      </c>
    </row>
    <row r="30">
      <c r="A30" s="14" t="inlineStr">
        <is>
          <t>BRA</t>
        </is>
      </c>
      <c r="B30" s="14" t="inlineStr">
        <is>
          <t>Brazil</t>
        </is>
      </c>
      <c r="C30" s="14" t="inlineStr">
        <is>
          <t>LCN</t>
        </is>
      </c>
      <c r="D30" s="14" t="inlineStr">
        <is>
          <t>UMIC</t>
        </is>
      </c>
      <c r="E30" s="14" t="inlineStr">
        <is>
          <t>Elasticities!39:138-141</t>
        </is>
      </c>
    </row>
    <row r="31">
      <c r="A31" s="14" t="inlineStr">
        <is>
          <t>BRB</t>
        </is>
      </c>
      <c r="B31" s="14" t="inlineStr">
        <is>
          <t>Barbados</t>
        </is>
      </c>
      <c r="C31" s="14" t="inlineStr">
        <is>
          <t>LCN</t>
        </is>
      </c>
      <c r="D31" s="14" t="inlineStr">
        <is>
          <t>HIC</t>
        </is>
      </c>
      <c r="E31" s="14" t="inlineStr">
        <is>
          <t>Elasticities!40:138-141</t>
        </is>
      </c>
    </row>
    <row r="32">
      <c r="A32" s="14" t="inlineStr">
        <is>
          <t>BRN</t>
        </is>
      </c>
      <c r="B32" s="14" t="inlineStr">
        <is>
          <t>Brunei Darussalam</t>
        </is>
      </c>
      <c r="C32" s="14" t="inlineStr">
        <is>
          <t>EAS</t>
        </is>
      </c>
      <c r="D32" s="14" t="inlineStr">
        <is>
          <t>HIC</t>
        </is>
      </c>
      <c r="E32" s="14" t="inlineStr">
        <is>
          <t>Elasticities!41:138-141</t>
        </is>
      </c>
    </row>
    <row r="33">
      <c r="A33" s="14" t="inlineStr">
        <is>
          <t>BTN</t>
        </is>
      </c>
      <c r="B33" s="14" t="inlineStr">
        <is>
          <t>Bhutan</t>
        </is>
      </c>
      <c r="C33" s="14" t="inlineStr">
        <is>
          <t>SAS</t>
        </is>
      </c>
      <c r="D33" s="14" t="inlineStr">
        <is>
          <t>LMIC</t>
        </is>
      </c>
      <c r="E33" s="14" t="inlineStr">
        <is>
          <t>Elasticities!42:138-141</t>
        </is>
      </c>
    </row>
    <row r="34">
      <c r="A34" s="14" t="inlineStr">
        <is>
          <t>BWA</t>
        </is>
      </c>
      <c r="B34" s="14" t="inlineStr">
        <is>
          <t>Botswana</t>
        </is>
      </c>
      <c r="C34" s="14" t="inlineStr">
        <is>
          <t>SSF</t>
        </is>
      </c>
      <c r="D34" s="14" t="inlineStr">
        <is>
          <t>UMIC</t>
        </is>
      </c>
      <c r="E34" s="14" t="inlineStr">
        <is>
          <t>Elasticities!43:138-141</t>
        </is>
      </c>
    </row>
    <row r="35">
      <c r="A35" s="14" t="inlineStr">
        <is>
          <t>CAF</t>
        </is>
      </c>
      <c r="B35" s="14" t="inlineStr">
        <is>
          <t>Central African Republic</t>
        </is>
      </c>
      <c r="C35" s="14" t="inlineStr">
        <is>
          <t>SSF</t>
        </is>
      </c>
      <c r="D35" s="14" t="inlineStr">
        <is>
          <t>LIC</t>
        </is>
      </c>
      <c r="E35" s="14" t="inlineStr">
        <is>
          <t>Elasticities!44:138-141</t>
        </is>
      </c>
    </row>
    <row r="36">
      <c r="A36" s="14" t="inlineStr">
        <is>
          <t>CAN</t>
        </is>
      </c>
      <c r="B36" s="14" t="inlineStr">
        <is>
          <t>Canada</t>
        </is>
      </c>
      <c r="C36" s="14" t="inlineStr">
        <is>
          <t>NAC</t>
        </is>
      </c>
      <c r="D36" s="14" t="inlineStr">
        <is>
          <t>HIC</t>
        </is>
      </c>
      <c r="E36" s="14" t="inlineStr">
        <is>
          <t>Elasticities!45:138-141</t>
        </is>
      </c>
    </row>
    <row r="37">
      <c r="A37" s="14" t="inlineStr">
        <is>
          <t>CHE</t>
        </is>
      </c>
      <c r="B37" s="14" t="inlineStr">
        <is>
          <t>Switzerland</t>
        </is>
      </c>
      <c r="C37" s="14" t="inlineStr">
        <is>
          <t>ECS</t>
        </is>
      </c>
      <c r="D37" s="14" t="inlineStr">
        <is>
          <t>HIC</t>
        </is>
      </c>
      <c r="E37" s="14" t="inlineStr">
        <is>
          <t>Elasticities!46:138-141</t>
        </is>
      </c>
    </row>
    <row r="38">
      <c r="A38" s="14" t="inlineStr">
        <is>
          <t>CHI</t>
        </is>
      </c>
      <c r="B38" s="14" t="inlineStr">
        <is>
          <t>Channel Islands</t>
        </is>
      </c>
      <c r="C38" s="14" t="inlineStr">
        <is>
          <t>ECS</t>
        </is>
      </c>
      <c r="D38" s="14" t="inlineStr">
        <is>
          <t>HIC</t>
        </is>
      </c>
      <c r="E38" s="14" t="inlineStr">
        <is>
          <t>Elasticities!47:138-141</t>
        </is>
      </c>
    </row>
    <row r="39">
      <c r="A39" s="14" t="inlineStr">
        <is>
          <t>CHL</t>
        </is>
      </c>
      <c r="B39" s="14" t="inlineStr">
        <is>
          <t>Chile</t>
        </is>
      </c>
      <c r="C39" s="14" t="inlineStr">
        <is>
          <t>LCN</t>
        </is>
      </c>
      <c r="D39" s="14" t="inlineStr">
        <is>
          <t>HIC</t>
        </is>
      </c>
      <c r="E39" s="14" t="inlineStr">
        <is>
          <t>Elasticities!48:138-141</t>
        </is>
      </c>
    </row>
    <row r="40">
      <c r="A40" s="14" t="inlineStr">
        <is>
          <t>CHN</t>
        </is>
      </c>
      <c r="B40" s="14" t="inlineStr">
        <is>
          <t>China</t>
        </is>
      </c>
      <c r="C40" s="14" t="inlineStr">
        <is>
          <t>EAS</t>
        </is>
      </c>
      <c r="D40" s="14" t="inlineStr">
        <is>
          <t>UMIC</t>
        </is>
      </c>
      <c r="E40" s="14" t="inlineStr">
        <is>
          <t>Elasticities!49:138-141</t>
        </is>
      </c>
    </row>
    <row r="41">
      <c r="A41" s="14" t="inlineStr">
        <is>
          <t>CIV</t>
        </is>
      </c>
      <c r="B41" s="14" t="inlineStr">
        <is>
          <t>Côte d'Ivoire</t>
        </is>
      </c>
      <c r="C41" s="14" t="inlineStr">
        <is>
          <t>SSF</t>
        </is>
      </c>
      <c r="D41" s="14" t="inlineStr">
        <is>
          <t>LMIC</t>
        </is>
      </c>
      <c r="E41" s="14" t="inlineStr">
        <is>
          <t>Elasticities!50:138-141</t>
        </is>
      </c>
    </row>
    <row r="42">
      <c r="A42" s="14" t="inlineStr">
        <is>
          <t>CMR</t>
        </is>
      </c>
      <c r="B42" s="14" t="inlineStr">
        <is>
          <t>Cameroon</t>
        </is>
      </c>
      <c r="C42" s="14" t="inlineStr">
        <is>
          <t>SSF</t>
        </is>
      </c>
      <c r="D42" s="14" t="inlineStr">
        <is>
          <t>LMIC</t>
        </is>
      </c>
      <c r="E42" s="14" t="inlineStr">
        <is>
          <t>Elasticities!51:138-141</t>
        </is>
      </c>
    </row>
    <row r="43">
      <c r="A43" s="14" t="inlineStr">
        <is>
          <t>COD</t>
        </is>
      </c>
      <c r="B43" s="14" t="inlineStr">
        <is>
          <t>Congo, Democratic Republic of the</t>
        </is>
      </c>
      <c r="C43" s="14" t="inlineStr">
        <is>
          <t>SSF</t>
        </is>
      </c>
      <c r="D43" s="14" t="inlineStr">
        <is>
          <t>LIC</t>
        </is>
      </c>
      <c r="E43" s="14" t="inlineStr">
        <is>
          <t>Elasticities!52:138-141</t>
        </is>
      </c>
    </row>
    <row r="44">
      <c r="A44" s="14" t="inlineStr">
        <is>
          <t>COG</t>
        </is>
      </c>
      <c r="B44" s="14" t="inlineStr">
        <is>
          <t>Congo, Republic of</t>
        </is>
      </c>
      <c r="C44" s="14" t="inlineStr">
        <is>
          <t>SSF</t>
        </is>
      </c>
      <c r="D44" s="14" t="inlineStr">
        <is>
          <t>LMIC</t>
        </is>
      </c>
      <c r="E44" s="14" t="inlineStr">
        <is>
          <t>Elasticities!53:138-141</t>
        </is>
      </c>
    </row>
    <row r="45">
      <c r="A45" s="14" t="inlineStr">
        <is>
          <t>COL</t>
        </is>
      </c>
      <c r="B45" s="14" t="inlineStr">
        <is>
          <t>Colombia</t>
        </is>
      </c>
      <c r="C45" s="14" t="inlineStr">
        <is>
          <t>LCN</t>
        </is>
      </c>
      <c r="D45" s="14" t="inlineStr">
        <is>
          <t>UMIC</t>
        </is>
      </c>
      <c r="E45" s="14" t="inlineStr">
        <is>
          <t>Elasticities!54:138-141</t>
        </is>
      </c>
    </row>
    <row r="46">
      <c r="A46" s="14" t="inlineStr">
        <is>
          <t>COM</t>
        </is>
      </c>
      <c r="B46" s="14" t="inlineStr">
        <is>
          <t>Comoros</t>
        </is>
      </c>
      <c r="C46" s="14" t="inlineStr">
        <is>
          <t>SSF</t>
        </is>
      </c>
      <c r="D46" s="14" t="inlineStr">
        <is>
          <t>LIC</t>
        </is>
      </c>
      <c r="E46" s="14" t="inlineStr">
        <is>
          <t>Elasticities!55:138-141</t>
        </is>
      </c>
    </row>
    <row r="47">
      <c r="A47" s="14" t="inlineStr">
        <is>
          <t>CPV</t>
        </is>
      </c>
      <c r="B47" s="14" t="inlineStr">
        <is>
          <t>Cabo Verde</t>
        </is>
      </c>
      <c r="C47" s="14" t="inlineStr">
        <is>
          <t>SSF</t>
        </is>
      </c>
      <c r="D47" s="14" t="inlineStr">
        <is>
          <t>LMIC</t>
        </is>
      </c>
      <c r="E47" s="14" t="inlineStr">
        <is>
          <t>Elasticities!56:138-141</t>
        </is>
      </c>
    </row>
    <row r="48">
      <c r="A48" s="14" t="inlineStr">
        <is>
          <t>CRI</t>
        </is>
      </c>
      <c r="B48" s="14" t="inlineStr">
        <is>
          <t>Costa Rica</t>
        </is>
      </c>
      <c r="C48" s="14" t="inlineStr">
        <is>
          <t>LCN</t>
        </is>
      </c>
      <c r="D48" s="14" t="inlineStr">
        <is>
          <t>UMIC</t>
        </is>
      </c>
      <c r="E48" s="14" t="inlineStr">
        <is>
          <t>Elasticities!57:138-141</t>
        </is>
      </c>
    </row>
    <row r="49">
      <c r="A49" s="14" t="inlineStr">
        <is>
          <t>CUB</t>
        </is>
      </c>
      <c r="B49" s="14" t="inlineStr">
        <is>
          <t>Cuba</t>
        </is>
      </c>
      <c r="C49" s="14" t="inlineStr">
        <is>
          <t>LCN</t>
        </is>
      </c>
      <c r="D49" s="14" t="inlineStr">
        <is>
          <t>UMIC</t>
        </is>
      </c>
      <c r="E49" s="14" t="inlineStr">
        <is>
          <t>Elasticities!58:138-141</t>
        </is>
      </c>
    </row>
    <row r="50">
      <c r="A50" s="14" t="inlineStr">
        <is>
          <t>CUW</t>
        </is>
      </c>
      <c r="B50" s="14" t="inlineStr">
        <is>
          <t>Curaçao</t>
        </is>
      </c>
      <c r="C50" s="14" t="inlineStr">
        <is>
          <t>LCN</t>
        </is>
      </c>
      <c r="D50" s="14" t="inlineStr">
        <is>
          <t>HIC</t>
        </is>
      </c>
      <c r="E50" s="14" t="inlineStr">
        <is>
          <t>Elasticities!59:138-141</t>
        </is>
      </c>
    </row>
    <row r="51">
      <c r="A51" s="14" t="inlineStr">
        <is>
          <t>CYM</t>
        </is>
      </c>
      <c r="B51" s="14" t="inlineStr">
        <is>
          <t>Cayman Islands</t>
        </is>
      </c>
      <c r="C51" s="14" t="inlineStr">
        <is>
          <t>LCN</t>
        </is>
      </c>
      <c r="D51" s="14" t="inlineStr">
        <is>
          <t>HIC</t>
        </is>
      </c>
      <c r="E51" s="14" t="inlineStr">
        <is>
          <t>Elasticities!60:138-141</t>
        </is>
      </c>
    </row>
    <row r="52">
      <c r="A52" s="14" t="inlineStr">
        <is>
          <t>CYP</t>
        </is>
      </c>
      <c r="B52" s="14" t="inlineStr">
        <is>
          <t>Cyprus</t>
        </is>
      </c>
      <c r="C52" s="14" t="inlineStr">
        <is>
          <t>ECS</t>
        </is>
      </c>
      <c r="D52" s="14" t="inlineStr">
        <is>
          <t>HIC</t>
        </is>
      </c>
      <c r="E52" s="14" t="inlineStr">
        <is>
          <t>Elasticities!61:138-141</t>
        </is>
      </c>
    </row>
    <row r="53">
      <c r="A53" s="14" t="inlineStr">
        <is>
          <t>CZE</t>
        </is>
      </c>
      <c r="B53" s="14" t="inlineStr">
        <is>
          <t>Czechia</t>
        </is>
      </c>
      <c r="C53" s="14" t="inlineStr">
        <is>
          <t>ECS</t>
        </is>
      </c>
      <c r="D53" s="14" t="inlineStr">
        <is>
          <t>HIC</t>
        </is>
      </c>
      <c r="E53" s="14" t="inlineStr">
        <is>
          <t>Elasticities!62:138-141</t>
        </is>
      </c>
    </row>
    <row r="54">
      <c r="A54" s="14" t="inlineStr">
        <is>
          <t>DEU</t>
        </is>
      </c>
      <c r="B54" s="14" t="inlineStr">
        <is>
          <t>Germany</t>
        </is>
      </c>
      <c r="C54" s="14" t="inlineStr">
        <is>
          <t>ECS</t>
        </is>
      </c>
      <c r="D54" s="14" t="inlineStr">
        <is>
          <t>HIC</t>
        </is>
      </c>
      <c r="E54" s="14" t="inlineStr">
        <is>
          <t>Elasticities!63:138-141</t>
        </is>
      </c>
    </row>
    <row r="55">
      <c r="A55" s="14" t="inlineStr">
        <is>
          <t>DJI</t>
        </is>
      </c>
      <c r="B55" s="14" t="inlineStr">
        <is>
          <t>Djibouti</t>
        </is>
      </c>
      <c r="C55" s="14" t="inlineStr">
        <is>
          <t>MEA</t>
        </is>
      </c>
      <c r="D55" s="14" t="inlineStr">
        <is>
          <t>LMIC</t>
        </is>
      </c>
      <c r="E55" s="14" t="inlineStr">
        <is>
          <t>Elasticities!64:138-141</t>
        </is>
      </c>
    </row>
    <row r="56">
      <c r="A56" s="14" t="inlineStr">
        <is>
          <t>DMA</t>
        </is>
      </c>
      <c r="B56" s="14" t="inlineStr">
        <is>
          <t>Dominica</t>
        </is>
      </c>
      <c r="C56" s="14" t="inlineStr">
        <is>
          <t>LCN</t>
        </is>
      </c>
      <c r="D56" s="14" t="inlineStr">
        <is>
          <t>UMIC</t>
        </is>
      </c>
      <c r="E56" s="14" t="inlineStr">
        <is>
          <t>Elasticities!65:138-141</t>
        </is>
      </c>
    </row>
    <row r="57">
      <c r="A57" s="14" t="inlineStr">
        <is>
          <t>DNK</t>
        </is>
      </c>
      <c r="B57" s="14" t="inlineStr">
        <is>
          <t>Denmark</t>
        </is>
      </c>
      <c r="C57" s="14" t="inlineStr">
        <is>
          <t>ECS</t>
        </is>
      </c>
      <c r="D57" s="14" t="inlineStr">
        <is>
          <t>HIC</t>
        </is>
      </c>
      <c r="E57" s="14" t="inlineStr">
        <is>
          <t>Elasticities!66:138-141</t>
        </is>
      </c>
    </row>
    <row r="58">
      <c r="A58" s="14" t="inlineStr">
        <is>
          <t>DOM</t>
        </is>
      </c>
      <c r="B58" s="14" t="inlineStr">
        <is>
          <t>Dominican Republic</t>
        </is>
      </c>
      <c r="C58" s="14" t="inlineStr">
        <is>
          <t>LCN</t>
        </is>
      </c>
      <c r="D58" s="14" t="inlineStr">
        <is>
          <t>UMIC</t>
        </is>
      </c>
      <c r="E58" s="14" t="inlineStr">
        <is>
          <t>Elasticities!67:138-141</t>
        </is>
      </c>
    </row>
    <row r="59">
      <c r="A59" s="14" t="inlineStr">
        <is>
          <t>DZA</t>
        </is>
      </c>
      <c r="B59" s="14" t="inlineStr">
        <is>
          <t>Algeria</t>
        </is>
      </c>
      <c r="C59" s="14" t="inlineStr">
        <is>
          <t>MEA</t>
        </is>
      </c>
      <c r="D59" s="14" t="inlineStr">
        <is>
          <t>UMIC</t>
        </is>
      </c>
      <c r="E59" s="14" t="inlineStr">
        <is>
          <t>Elasticities!68:138-141</t>
        </is>
      </c>
    </row>
    <row r="60">
      <c r="A60" s="14" t="inlineStr">
        <is>
          <t>ECU</t>
        </is>
      </c>
      <c r="B60" s="14" t="inlineStr">
        <is>
          <t>Ecuador</t>
        </is>
      </c>
      <c r="C60" s="14" t="inlineStr">
        <is>
          <t>LCN</t>
        </is>
      </c>
      <c r="D60" s="14" t="inlineStr">
        <is>
          <t>UMIC</t>
        </is>
      </c>
      <c r="E60" s="14" t="inlineStr">
        <is>
          <t>Elasticities!69:138-141</t>
        </is>
      </c>
    </row>
    <row r="61">
      <c r="A61" s="14" t="inlineStr">
        <is>
          <t>EGY</t>
        </is>
      </c>
      <c r="B61" s="14" t="inlineStr">
        <is>
          <t>Egypt</t>
        </is>
      </c>
      <c r="C61" s="14" t="inlineStr">
        <is>
          <t>MEA</t>
        </is>
      </c>
      <c r="D61" s="14" t="inlineStr">
        <is>
          <t>LMIC</t>
        </is>
      </c>
      <c r="E61" s="14" t="inlineStr">
        <is>
          <t>Elasticities!70:138-141</t>
        </is>
      </c>
    </row>
    <row r="62">
      <c r="A62" s="14" t="inlineStr">
        <is>
          <t>ERI</t>
        </is>
      </c>
      <c r="B62" s="14" t="inlineStr">
        <is>
          <t>Eritrea</t>
        </is>
      </c>
      <c r="C62" s="14" t="inlineStr">
        <is>
          <t>SSF</t>
        </is>
      </c>
      <c r="D62" s="14" t="inlineStr">
        <is>
          <t>LIC</t>
        </is>
      </c>
      <c r="E62" s="14" t="inlineStr">
        <is>
          <t>Elasticities!71:138-141</t>
        </is>
      </c>
    </row>
    <row r="63">
      <c r="A63" s="14" t="inlineStr">
        <is>
          <t>ESP</t>
        </is>
      </c>
      <c r="B63" s="14" t="inlineStr">
        <is>
          <t>Spain</t>
        </is>
      </c>
      <c r="C63" s="14" t="inlineStr">
        <is>
          <t>ECS</t>
        </is>
      </c>
      <c r="D63" s="14" t="inlineStr">
        <is>
          <t>HIC</t>
        </is>
      </c>
      <c r="E63" s="14" t="inlineStr">
        <is>
          <t>Elasticities!72:138-141</t>
        </is>
      </c>
    </row>
    <row r="64">
      <c r="A64" s="14" t="inlineStr">
        <is>
          <t>EST</t>
        </is>
      </c>
      <c r="B64" s="14" t="inlineStr">
        <is>
          <t>Estonia</t>
        </is>
      </c>
      <c r="C64" s="14" t="inlineStr">
        <is>
          <t>ECS</t>
        </is>
      </c>
      <c r="D64" s="14" t="inlineStr">
        <is>
          <t>HIC</t>
        </is>
      </c>
      <c r="E64" s="14" t="inlineStr">
        <is>
          <t>Elasticities!73:138-141</t>
        </is>
      </c>
    </row>
    <row r="65">
      <c r="A65" s="14" t="inlineStr">
        <is>
          <t>ETH</t>
        </is>
      </c>
      <c r="B65" s="14" t="inlineStr">
        <is>
          <t>Ethiopia</t>
        </is>
      </c>
      <c r="C65" s="14" t="inlineStr">
        <is>
          <t>SSF</t>
        </is>
      </c>
      <c r="D65" s="14" t="inlineStr">
        <is>
          <t>LIC</t>
        </is>
      </c>
      <c r="E65" s="14" t="inlineStr">
        <is>
          <t>Elasticities!74:138-141</t>
        </is>
      </c>
    </row>
    <row r="66">
      <c r="A66" s="14" t="inlineStr">
        <is>
          <t>FIN</t>
        </is>
      </c>
      <c r="B66" s="14" t="inlineStr">
        <is>
          <t>Finland</t>
        </is>
      </c>
      <c r="C66" s="14" t="inlineStr">
        <is>
          <t>ECS</t>
        </is>
      </c>
      <c r="D66" s="14" t="inlineStr">
        <is>
          <t>HIC</t>
        </is>
      </c>
      <c r="E66" s="14" t="inlineStr">
        <is>
          <t>Elasticities!75:138-141</t>
        </is>
      </c>
    </row>
    <row r="67">
      <c r="A67" s="14" t="inlineStr">
        <is>
          <t>FJI</t>
        </is>
      </c>
      <c r="B67" s="14" t="inlineStr">
        <is>
          <t>Fiji</t>
        </is>
      </c>
      <c r="C67" s="14" t="inlineStr">
        <is>
          <t>EAS</t>
        </is>
      </c>
      <c r="D67" s="14" t="inlineStr">
        <is>
          <t>UMIC</t>
        </is>
      </c>
      <c r="E67" s="14" t="inlineStr">
        <is>
          <t>Elasticities!76:138-141</t>
        </is>
      </c>
    </row>
    <row r="68">
      <c r="A68" s="14" t="inlineStr">
        <is>
          <t>FRA</t>
        </is>
      </c>
      <c r="B68" s="14" t="inlineStr">
        <is>
          <t>France</t>
        </is>
      </c>
      <c r="C68" s="14" t="inlineStr">
        <is>
          <t>ECS</t>
        </is>
      </c>
      <c r="D68" s="14" t="inlineStr">
        <is>
          <t>HIC</t>
        </is>
      </c>
      <c r="E68" s="14" t="inlineStr">
        <is>
          <t>Elasticities!77:138-141</t>
        </is>
      </c>
    </row>
    <row r="69">
      <c r="A69" s="14" t="inlineStr">
        <is>
          <t>FRO</t>
        </is>
      </c>
      <c r="B69" s="14" t="inlineStr">
        <is>
          <t>Faroe Islands</t>
        </is>
      </c>
      <c r="C69" s="14" t="inlineStr">
        <is>
          <t>ECS</t>
        </is>
      </c>
      <c r="D69" s="14" t="inlineStr">
        <is>
          <t>HIC</t>
        </is>
      </c>
      <c r="E69" s="14" t="inlineStr">
        <is>
          <t>Elasticities!78:138-141</t>
        </is>
      </c>
    </row>
    <row r="70">
      <c r="A70" s="14" t="inlineStr">
        <is>
          <t>FSM</t>
        </is>
      </c>
      <c r="B70" s="14" t="inlineStr">
        <is>
          <t>Micronesia</t>
        </is>
      </c>
      <c r="C70" s="14" t="inlineStr">
        <is>
          <t>EAS</t>
        </is>
      </c>
      <c r="D70" s="14" t="inlineStr">
        <is>
          <t>LMIC</t>
        </is>
      </c>
      <c r="E70" s="14" t="inlineStr">
        <is>
          <t>Elasticities!79:138-141</t>
        </is>
      </c>
    </row>
    <row r="71">
      <c r="A71" s="14" t="inlineStr">
        <is>
          <t>GAB</t>
        </is>
      </c>
      <c r="B71" s="14" t="inlineStr">
        <is>
          <t>Gabon</t>
        </is>
      </c>
      <c r="C71" s="14" t="inlineStr">
        <is>
          <t>SSF</t>
        </is>
      </c>
      <c r="D71" s="14" t="inlineStr">
        <is>
          <t>UMIC</t>
        </is>
      </c>
      <c r="E71" s="14" t="inlineStr">
        <is>
          <t>Elasticities!80:138-141</t>
        </is>
      </c>
    </row>
    <row r="72">
      <c r="A72" s="14" t="inlineStr">
        <is>
          <t>GBR</t>
        </is>
      </c>
      <c r="B72" s="14" t="inlineStr">
        <is>
          <t>United Kingdom</t>
        </is>
      </c>
      <c r="C72" s="14" t="inlineStr">
        <is>
          <t>ECS</t>
        </is>
      </c>
      <c r="D72" s="14" t="inlineStr">
        <is>
          <t>HIC</t>
        </is>
      </c>
      <c r="E72" s="14" t="inlineStr">
        <is>
          <t>Elasticities!81:138-141</t>
        </is>
      </c>
    </row>
    <row r="73">
      <c r="A73" s="14" t="inlineStr">
        <is>
          <t>GEO</t>
        </is>
      </c>
      <c r="B73" s="14" t="inlineStr">
        <is>
          <t>Georgia</t>
        </is>
      </c>
      <c r="C73" s="14" t="inlineStr">
        <is>
          <t>ECS</t>
        </is>
      </c>
      <c r="D73" s="14" t="inlineStr">
        <is>
          <t>LMIC</t>
        </is>
      </c>
      <c r="E73" s="14" t="inlineStr">
        <is>
          <t>Elasticities!82:138-141</t>
        </is>
      </c>
    </row>
    <row r="74">
      <c r="A74" s="14" t="inlineStr">
        <is>
          <t>GHA</t>
        </is>
      </c>
      <c r="B74" s="14" t="inlineStr">
        <is>
          <t>Ghana</t>
        </is>
      </c>
      <c r="C74" s="14" t="inlineStr">
        <is>
          <t>SSF</t>
        </is>
      </c>
      <c r="D74" s="14" t="inlineStr">
        <is>
          <t>LMIC</t>
        </is>
      </c>
      <c r="E74" s="14" t="inlineStr">
        <is>
          <t>Elasticities!83:138-141</t>
        </is>
      </c>
    </row>
    <row r="75">
      <c r="A75" s="14" t="inlineStr">
        <is>
          <t>GIB</t>
        </is>
      </c>
      <c r="B75" s="14" t="inlineStr">
        <is>
          <t>Gibraltar</t>
        </is>
      </c>
      <c r="C75" s="14" t="inlineStr">
        <is>
          <t>ECS</t>
        </is>
      </c>
      <c r="D75" s="14" t="inlineStr">
        <is>
          <t>HIC</t>
        </is>
      </c>
      <c r="E75" s="14" t="inlineStr">
        <is>
          <t>Elasticities!84:138-141</t>
        </is>
      </c>
    </row>
    <row r="76">
      <c r="A76" s="14" t="inlineStr">
        <is>
          <t>GIN</t>
        </is>
      </c>
      <c r="B76" s="14" t="inlineStr">
        <is>
          <t>Guinea</t>
        </is>
      </c>
      <c r="C76" s="14" t="inlineStr">
        <is>
          <t>SSF</t>
        </is>
      </c>
      <c r="D76" s="14" t="inlineStr">
        <is>
          <t>LIC</t>
        </is>
      </c>
      <c r="E76" s="14" t="inlineStr">
        <is>
          <t>Elasticities!85:138-141</t>
        </is>
      </c>
    </row>
    <row r="77">
      <c r="A77" s="14" t="inlineStr">
        <is>
          <t>GMB</t>
        </is>
      </c>
      <c r="B77" s="14" t="inlineStr">
        <is>
          <t>Gambia, The</t>
        </is>
      </c>
      <c r="C77" s="14" t="inlineStr">
        <is>
          <t>SSF</t>
        </is>
      </c>
      <c r="D77" s="14" t="inlineStr">
        <is>
          <t>LIC</t>
        </is>
      </c>
      <c r="E77" s="14" t="inlineStr">
        <is>
          <t>Elasticities!86:138-141</t>
        </is>
      </c>
    </row>
    <row r="78">
      <c r="A78" s="14" t="inlineStr">
        <is>
          <t>GNB</t>
        </is>
      </c>
      <c r="B78" s="14" t="inlineStr">
        <is>
          <t>Guinea-Bissau</t>
        </is>
      </c>
      <c r="C78" s="14" t="inlineStr">
        <is>
          <t>SSF</t>
        </is>
      </c>
      <c r="D78" s="14" t="inlineStr">
        <is>
          <t>LIC</t>
        </is>
      </c>
      <c r="E78" s="14" t="inlineStr">
        <is>
          <t>Elasticities!87:138-141</t>
        </is>
      </c>
    </row>
    <row r="79">
      <c r="A79" s="14" t="inlineStr">
        <is>
          <t>GNQ</t>
        </is>
      </c>
      <c r="B79" s="14" t="inlineStr">
        <is>
          <t>Equatorial Guinea</t>
        </is>
      </c>
      <c r="C79" s="14" t="inlineStr">
        <is>
          <t>SSF</t>
        </is>
      </c>
      <c r="D79" s="14" t="inlineStr">
        <is>
          <t>UMIC</t>
        </is>
      </c>
      <c r="E79" s="14" t="inlineStr">
        <is>
          <t>Elasticities!88:138-141</t>
        </is>
      </c>
    </row>
    <row r="80">
      <c r="A80" s="14" t="inlineStr">
        <is>
          <t>GRC</t>
        </is>
      </c>
      <c r="B80" s="14" t="inlineStr">
        <is>
          <t>Greece</t>
        </is>
      </c>
      <c r="C80" s="14" t="inlineStr">
        <is>
          <t>ECS</t>
        </is>
      </c>
      <c r="D80" s="14" t="inlineStr">
        <is>
          <t>HIC</t>
        </is>
      </c>
      <c r="E80" s="14" t="inlineStr">
        <is>
          <t>Elasticities!89:138-141</t>
        </is>
      </c>
    </row>
    <row r="81">
      <c r="A81" s="14" t="inlineStr">
        <is>
          <t>GRD</t>
        </is>
      </c>
      <c r="B81" s="14" t="inlineStr">
        <is>
          <t>Grenada</t>
        </is>
      </c>
      <c r="C81" s="14" t="inlineStr">
        <is>
          <t>LCN</t>
        </is>
      </c>
      <c r="D81" s="14" t="inlineStr">
        <is>
          <t>UMIC</t>
        </is>
      </c>
      <c r="E81" s="14" t="inlineStr">
        <is>
          <t>Elasticities!90:138-141</t>
        </is>
      </c>
    </row>
    <row r="82">
      <c r="A82" s="14" t="inlineStr">
        <is>
          <t>GRL</t>
        </is>
      </c>
      <c r="B82" s="14" t="inlineStr">
        <is>
          <t>Greenland</t>
        </is>
      </c>
      <c r="C82" s="14" t="inlineStr">
        <is>
          <t>ECS</t>
        </is>
      </c>
      <c r="D82" s="14" t="inlineStr">
        <is>
          <t>HIC</t>
        </is>
      </c>
      <c r="E82" s="14" t="inlineStr">
        <is>
          <t>Elasticities!91:138-141</t>
        </is>
      </c>
    </row>
    <row r="83">
      <c r="A83" s="14" t="inlineStr">
        <is>
          <t>GTM</t>
        </is>
      </c>
      <c r="B83" s="14" t="inlineStr">
        <is>
          <t>Guatemala</t>
        </is>
      </c>
      <c r="C83" s="14" t="inlineStr">
        <is>
          <t>LCN</t>
        </is>
      </c>
      <c r="D83" s="14" t="inlineStr">
        <is>
          <t>UMIC</t>
        </is>
      </c>
      <c r="E83" s="14" t="inlineStr">
        <is>
          <t>Elasticities!92:138-141</t>
        </is>
      </c>
    </row>
    <row r="84">
      <c r="A84" s="14" t="inlineStr">
        <is>
          <t>GUM</t>
        </is>
      </c>
      <c r="B84" s="14" t="inlineStr">
        <is>
          <t>Guam</t>
        </is>
      </c>
      <c r="C84" s="14" t="inlineStr">
        <is>
          <t>EAS</t>
        </is>
      </c>
      <c r="D84" s="14" t="inlineStr">
        <is>
          <t>HIC</t>
        </is>
      </c>
      <c r="E84" s="14" t="inlineStr">
        <is>
          <t>Elasticities!93:138-141</t>
        </is>
      </c>
    </row>
    <row r="85">
      <c r="A85" s="14" t="inlineStr">
        <is>
          <t>GUY</t>
        </is>
      </c>
      <c r="B85" s="14" t="inlineStr">
        <is>
          <t>Guyana</t>
        </is>
      </c>
      <c r="C85" s="14" t="inlineStr">
        <is>
          <t>LCN</t>
        </is>
      </c>
      <c r="D85" s="14" t="inlineStr">
        <is>
          <t>UMIC</t>
        </is>
      </c>
      <c r="E85" s="14" t="inlineStr">
        <is>
          <t>Elasticities!94:138-141</t>
        </is>
      </c>
    </row>
    <row r="86">
      <c r="A86" s="14" t="inlineStr">
        <is>
          <t>HIC</t>
        </is>
      </c>
      <c r="B86" s="14" t="inlineStr">
        <is>
          <t>HIC</t>
        </is>
      </c>
      <c r="C86" s="14" t="inlineStr">
        <is>
          <t>N/A</t>
        </is>
      </c>
      <c r="D86" s="14" t="inlineStr">
        <is>
          <t>HIC</t>
        </is>
      </c>
      <c r="E86" s="14" t="inlineStr">
        <is>
          <t>Elasticities!95:138-141</t>
        </is>
      </c>
    </row>
    <row r="87">
      <c r="A87" s="14" t="inlineStr">
        <is>
          <t>HKG</t>
        </is>
      </c>
      <c r="B87" s="14" t="inlineStr">
        <is>
          <t>Hong Kong SAR</t>
        </is>
      </c>
      <c r="C87" s="14" t="inlineStr">
        <is>
          <t>EAS</t>
        </is>
      </c>
      <c r="D87" s="14" t="inlineStr">
        <is>
          <t>HIC</t>
        </is>
      </c>
      <c r="E87" s="14" t="inlineStr">
        <is>
          <t>Elasticities!96:138-141</t>
        </is>
      </c>
    </row>
    <row r="88">
      <c r="A88" s="14" t="inlineStr">
        <is>
          <t>HND</t>
        </is>
      </c>
      <c r="B88" s="14" t="inlineStr">
        <is>
          <t>Honduras</t>
        </is>
      </c>
      <c r="C88" s="14" t="inlineStr">
        <is>
          <t>LCN</t>
        </is>
      </c>
      <c r="D88" s="14" t="inlineStr">
        <is>
          <t>LMIC</t>
        </is>
      </c>
      <c r="E88" s="14" t="inlineStr">
        <is>
          <t>Elasticities!97:138-141</t>
        </is>
      </c>
    </row>
    <row r="89">
      <c r="A89" s="14" t="inlineStr">
        <is>
          <t>HRV</t>
        </is>
      </c>
      <c r="B89" s="14" t="inlineStr">
        <is>
          <t>Croatia</t>
        </is>
      </c>
      <c r="C89" s="14" t="inlineStr">
        <is>
          <t>ECS</t>
        </is>
      </c>
      <c r="D89" s="14" t="inlineStr">
        <is>
          <t>HIC</t>
        </is>
      </c>
      <c r="E89" s="14" t="inlineStr">
        <is>
          <t>Elasticities!98:138-141</t>
        </is>
      </c>
    </row>
    <row r="90">
      <c r="A90" s="14" t="inlineStr">
        <is>
          <t>HTI</t>
        </is>
      </c>
      <c r="B90" s="14" t="inlineStr">
        <is>
          <t>Haiti</t>
        </is>
      </c>
      <c r="C90" s="14" t="inlineStr">
        <is>
          <t>LCN</t>
        </is>
      </c>
      <c r="D90" s="14" t="inlineStr">
        <is>
          <t>LIC</t>
        </is>
      </c>
      <c r="E90" s="14" t="inlineStr">
        <is>
          <t>Elasticities!99:138-141</t>
        </is>
      </c>
    </row>
    <row r="91">
      <c r="A91" s="14" t="inlineStr">
        <is>
          <t>HUN</t>
        </is>
      </c>
      <c r="B91" s="14" t="inlineStr">
        <is>
          <t>Hungary</t>
        </is>
      </c>
      <c r="C91" s="14" t="inlineStr">
        <is>
          <t>ECS</t>
        </is>
      </c>
      <c r="D91" s="14" t="inlineStr">
        <is>
          <t>HIC</t>
        </is>
      </c>
      <c r="E91" s="14" t="inlineStr">
        <is>
          <t>Elasticities!100:138-141</t>
        </is>
      </c>
    </row>
    <row r="92">
      <c r="A92" s="14" t="inlineStr">
        <is>
          <t>IDN</t>
        </is>
      </c>
      <c r="B92" s="14" t="inlineStr">
        <is>
          <t>Indonesia</t>
        </is>
      </c>
      <c r="C92" s="14" t="inlineStr">
        <is>
          <t>EAS</t>
        </is>
      </c>
      <c r="D92" s="14" t="inlineStr">
        <is>
          <t>LMIC</t>
        </is>
      </c>
      <c r="E92" s="14" t="inlineStr">
        <is>
          <t>Elasticities!101:138-141</t>
        </is>
      </c>
    </row>
    <row r="93">
      <c r="A93" s="14" t="inlineStr">
        <is>
          <t>IMN</t>
        </is>
      </c>
      <c r="B93" s="14" t="inlineStr">
        <is>
          <t>Isle of Man</t>
        </is>
      </c>
      <c r="C93" s="14" t="inlineStr">
        <is>
          <t>ECS</t>
        </is>
      </c>
      <c r="D93" s="14" t="inlineStr">
        <is>
          <t>HIC</t>
        </is>
      </c>
      <c r="E93" s="14" t="inlineStr">
        <is>
          <t>Elasticities!102:138-141</t>
        </is>
      </c>
    </row>
    <row r="94">
      <c r="A94" s="14" t="inlineStr">
        <is>
          <t>IND</t>
        </is>
      </c>
      <c r="B94" s="14" t="inlineStr">
        <is>
          <t>India</t>
        </is>
      </c>
      <c r="C94" s="14" t="inlineStr">
        <is>
          <t>SAS</t>
        </is>
      </c>
      <c r="D94" s="14" t="inlineStr">
        <is>
          <t>LMIC</t>
        </is>
      </c>
      <c r="E94" s="14" t="inlineStr">
        <is>
          <t>Elasticities!103:138-141</t>
        </is>
      </c>
    </row>
    <row r="95">
      <c r="A95" s="14" t="inlineStr">
        <is>
          <t>IRL</t>
        </is>
      </c>
      <c r="B95" s="14" t="inlineStr">
        <is>
          <t>Ireland</t>
        </is>
      </c>
      <c r="C95" s="14" t="inlineStr">
        <is>
          <t>ECS</t>
        </is>
      </c>
      <c r="D95" s="14" t="inlineStr">
        <is>
          <t>HIC</t>
        </is>
      </c>
      <c r="E95" s="14" t="inlineStr">
        <is>
          <t>Elasticities!104:138-141</t>
        </is>
      </c>
    </row>
    <row r="96">
      <c r="A96" s="14" t="inlineStr">
        <is>
          <t>IRN</t>
        </is>
      </c>
      <c r="B96" s="14" t="inlineStr">
        <is>
          <t>Iran</t>
        </is>
      </c>
      <c r="C96" s="14" t="inlineStr">
        <is>
          <t>MEA</t>
        </is>
      </c>
      <c r="D96" s="14" t="inlineStr">
        <is>
          <t>UMIC</t>
        </is>
      </c>
      <c r="E96" s="14" t="inlineStr">
        <is>
          <t>Elasticities!105:138-141</t>
        </is>
      </c>
    </row>
    <row r="97">
      <c r="A97" s="14" t="inlineStr">
        <is>
          <t>IRQ</t>
        </is>
      </c>
      <c r="B97" s="14" t="inlineStr">
        <is>
          <t>Iraq</t>
        </is>
      </c>
      <c r="C97" s="14" t="inlineStr">
        <is>
          <t>MEA</t>
        </is>
      </c>
      <c r="D97" s="14" t="inlineStr">
        <is>
          <t>UMIC</t>
        </is>
      </c>
      <c r="E97" s="14" t="inlineStr">
        <is>
          <t>Elasticities!106:138-141</t>
        </is>
      </c>
    </row>
    <row r="98">
      <c r="A98" s="14" t="inlineStr">
        <is>
          <t>ISL</t>
        </is>
      </c>
      <c r="B98" s="14" t="inlineStr">
        <is>
          <t>Iceland</t>
        </is>
      </c>
      <c r="C98" s="14" t="inlineStr">
        <is>
          <t>ECS</t>
        </is>
      </c>
      <c r="D98" s="14" t="inlineStr">
        <is>
          <t>HIC</t>
        </is>
      </c>
      <c r="E98" s="14" t="inlineStr">
        <is>
          <t>Elasticities!107:138-141</t>
        </is>
      </c>
    </row>
    <row r="99">
      <c r="A99" s="14" t="inlineStr">
        <is>
          <t>ISR</t>
        </is>
      </c>
      <c r="B99" s="14" t="inlineStr">
        <is>
          <t>Israel</t>
        </is>
      </c>
      <c r="C99" s="14" t="inlineStr">
        <is>
          <t>MEA</t>
        </is>
      </c>
      <c r="D99" s="14" t="inlineStr">
        <is>
          <t>HIC</t>
        </is>
      </c>
      <c r="E99" s="14" t="inlineStr">
        <is>
          <t>Elasticities!108:138-141</t>
        </is>
      </c>
    </row>
    <row r="100">
      <c r="A100" s="14" t="inlineStr">
        <is>
          <t>ITA</t>
        </is>
      </c>
      <c r="B100" s="14" t="inlineStr">
        <is>
          <t>Italy</t>
        </is>
      </c>
      <c r="C100" s="14" t="inlineStr">
        <is>
          <t>ECS</t>
        </is>
      </c>
      <c r="D100" s="14" t="inlineStr">
        <is>
          <t>HIC</t>
        </is>
      </c>
      <c r="E100" s="14" t="inlineStr">
        <is>
          <t>Elasticities!109:138-141</t>
        </is>
      </c>
    </row>
    <row r="101">
      <c r="A101" s="14" t="inlineStr">
        <is>
          <t>JAM</t>
        </is>
      </c>
      <c r="B101" s="14" t="inlineStr">
        <is>
          <t>Jamaica</t>
        </is>
      </c>
      <c r="C101" s="14" t="inlineStr">
        <is>
          <t>LCN</t>
        </is>
      </c>
      <c r="D101" s="14" t="inlineStr">
        <is>
          <t>UMIC</t>
        </is>
      </c>
      <c r="E101" s="14" t="inlineStr">
        <is>
          <t>Elasticities!110:138-141</t>
        </is>
      </c>
    </row>
    <row r="102">
      <c r="A102" s="14" t="inlineStr">
        <is>
          <t>JOR</t>
        </is>
      </c>
      <c r="B102" s="14" t="inlineStr">
        <is>
          <t>Jordan</t>
        </is>
      </c>
      <c r="C102" s="14" t="inlineStr">
        <is>
          <t>MEA</t>
        </is>
      </c>
      <c r="D102" s="14" t="inlineStr">
        <is>
          <t>UMIC</t>
        </is>
      </c>
      <c r="E102" s="14" t="inlineStr">
        <is>
          <t>Elasticities!111:138-141</t>
        </is>
      </c>
    </row>
    <row r="103">
      <c r="A103" s="14" t="inlineStr">
        <is>
          <t>JPN</t>
        </is>
      </c>
      <c r="B103" s="14" t="inlineStr">
        <is>
          <t>Japan</t>
        </is>
      </c>
      <c r="C103" s="14" t="inlineStr">
        <is>
          <t>EAS</t>
        </is>
      </c>
      <c r="D103" s="14" t="inlineStr">
        <is>
          <t>HIC</t>
        </is>
      </c>
      <c r="E103" s="14" t="inlineStr">
        <is>
          <t>Elasticities!112:138-141</t>
        </is>
      </c>
    </row>
    <row r="104">
      <c r="A104" s="14" t="inlineStr">
        <is>
          <t>KAZ</t>
        </is>
      </c>
      <c r="B104" s="14" t="inlineStr">
        <is>
          <t>Kazakhstan</t>
        </is>
      </c>
      <c r="C104" s="14" t="inlineStr">
        <is>
          <t>ECS</t>
        </is>
      </c>
      <c r="D104" s="14" t="inlineStr">
        <is>
          <t>UMIC</t>
        </is>
      </c>
      <c r="E104" s="14" t="inlineStr">
        <is>
          <t>Elasticities!113:138-141</t>
        </is>
      </c>
    </row>
    <row r="105">
      <c r="A105" s="14" t="inlineStr">
        <is>
          <t>KEN</t>
        </is>
      </c>
      <c r="B105" s="14" t="inlineStr">
        <is>
          <t>Kenya</t>
        </is>
      </c>
      <c r="C105" s="14" t="inlineStr">
        <is>
          <t>SSF</t>
        </is>
      </c>
      <c r="D105" s="14" t="inlineStr">
        <is>
          <t>LMIC</t>
        </is>
      </c>
      <c r="E105" s="14" t="inlineStr">
        <is>
          <t>Elasticities!114:138-141</t>
        </is>
      </c>
    </row>
    <row r="106">
      <c r="A106" s="14" t="inlineStr">
        <is>
          <t>KGZ</t>
        </is>
      </c>
      <c r="B106" s="14" t="inlineStr">
        <is>
          <t>Kyrgyz Republic</t>
        </is>
      </c>
      <c r="C106" s="14" t="inlineStr">
        <is>
          <t>ECS</t>
        </is>
      </c>
      <c r="D106" s="14" t="inlineStr">
        <is>
          <t>LMIC</t>
        </is>
      </c>
      <c r="E106" s="14" t="inlineStr">
        <is>
          <t>Elasticities!115:138-141</t>
        </is>
      </c>
    </row>
    <row r="107">
      <c r="A107" s="14" t="inlineStr">
        <is>
          <t>KHM</t>
        </is>
      </c>
      <c r="B107" s="14" t="inlineStr">
        <is>
          <t>Cambodia</t>
        </is>
      </c>
      <c r="C107" s="14" t="inlineStr">
        <is>
          <t>EAS</t>
        </is>
      </c>
      <c r="D107" s="14" t="inlineStr">
        <is>
          <t>LMIC</t>
        </is>
      </c>
      <c r="E107" s="14" t="inlineStr">
        <is>
          <t>Elasticities!116:138-141</t>
        </is>
      </c>
    </row>
    <row r="108">
      <c r="A108" s="14" t="inlineStr">
        <is>
          <t>KIR</t>
        </is>
      </c>
      <c r="B108" s="14" t="inlineStr">
        <is>
          <t>Kiribati</t>
        </is>
      </c>
      <c r="C108" s="14" t="inlineStr">
        <is>
          <t>EAS</t>
        </is>
      </c>
      <c r="D108" s="14" t="inlineStr">
        <is>
          <t>LMIC</t>
        </is>
      </c>
      <c r="E108" s="14" t="inlineStr">
        <is>
          <t>Elasticities!117:138-141</t>
        </is>
      </c>
    </row>
    <row r="109">
      <c r="A109" s="14" t="inlineStr">
        <is>
          <t>KNA</t>
        </is>
      </c>
      <c r="B109" s="14" t="inlineStr">
        <is>
          <t>St. Kitts and Nevis</t>
        </is>
      </c>
      <c r="C109" s="14" t="inlineStr">
        <is>
          <t>LCN</t>
        </is>
      </c>
      <c r="D109" s="14" t="inlineStr">
        <is>
          <t>HIC</t>
        </is>
      </c>
      <c r="E109" s="14" t="inlineStr">
        <is>
          <t>Elasticities!118:138-141</t>
        </is>
      </c>
    </row>
    <row r="110">
      <c r="A110" s="14" t="inlineStr">
        <is>
          <t>KOR</t>
        </is>
      </c>
      <c r="B110" s="14" t="inlineStr">
        <is>
          <t>Korea</t>
        </is>
      </c>
      <c r="C110" s="14" t="inlineStr">
        <is>
          <t>EAS</t>
        </is>
      </c>
      <c r="D110" s="14" t="inlineStr">
        <is>
          <t>HIC</t>
        </is>
      </c>
      <c r="E110" s="14" t="inlineStr">
        <is>
          <t>Elasticities!119:138-141</t>
        </is>
      </c>
    </row>
    <row r="111">
      <c r="A111" s="14" t="inlineStr">
        <is>
          <t>KWT</t>
        </is>
      </c>
      <c r="B111" s="14" t="inlineStr">
        <is>
          <t>Kuwait</t>
        </is>
      </c>
      <c r="C111" s="14" t="inlineStr">
        <is>
          <t>MEA</t>
        </is>
      </c>
      <c r="D111" s="14" t="inlineStr">
        <is>
          <t>HIC</t>
        </is>
      </c>
      <c r="E111" s="14" t="inlineStr">
        <is>
          <t>Elasticities!120:138-141</t>
        </is>
      </c>
    </row>
    <row r="112">
      <c r="A112" s="14" t="inlineStr">
        <is>
          <t>LAO</t>
        </is>
      </c>
      <c r="B112" s="14" t="inlineStr">
        <is>
          <t>Lao P.D.R.</t>
        </is>
      </c>
      <c r="C112" s="14" t="inlineStr">
        <is>
          <t>EAS</t>
        </is>
      </c>
      <c r="D112" s="14" t="inlineStr">
        <is>
          <t>LMIC</t>
        </is>
      </c>
      <c r="E112" s="14" t="inlineStr">
        <is>
          <t>Elasticities!121:138-141</t>
        </is>
      </c>
    </row>
    <row r="113">
      <c r="A113" s="14" t="inlineStr">
        <is>
          <t>LBN</t>
        </is>
      </c>
      <c r="B113" s="14" t="inlineStr">
        <is>
          <t>Lebanon</t>
        </is>
      </c>
      <c r="C113" s="14" t="inlineStr">
        <is>
          <t>MEA</t>
        </is>
      </c>
      <c r="D113" s="14" t="inlineStr">
        <is>
          <t>UMIC</t>
        </is>
      </c>
      <c r="E113" s="14" t="inlineStr">
        <is>
          <t>Elasticities!122:138-141</t>
        </is>
      </c>
    </row>
    <row r="114">
      <c r="A114" s="14" t="inlineStr">
        <is>
          <t>LBR</t>
        </is>
      </c>
      <c r="B114" s="14" t="inlineStr">
        <is>
          <t>Liberia</t>
        </is>
      </c>
      <c r="C114" s="14" t="inlineStr">
        <is>
          <t>SSF</t>
        </is>
      </c>
      <c r="D114" s="14" t="inlineStr">
        <is>
          <t>LIC</t>
        </is>
      </c>
      <c r="E114" s="14" t="inlineStr">
        <is>
          <t>Elasticities!123:138-141</t>
        </is>
      </c>
    </row>
    <row r="115">
      <c r="A115" s="14" t="inlineStr">
        <is>
          <t>LBY</t>
        </is>
      </c>
      <c r="B115" s="14" t="inlineStr">
        <is>
          <t>Libya</t>
        </is>
      </c>
      <c r="C115" s="14" t="inlineStr">
        <is>
          <t>MEA</t>
        </is>
      </c>
      <c r="D115" s="14" t="inlineStr">
        <is>
          <t>UMIC</t>
        </is>
      </c>
      <c r="E115" s="14" t="inlineStr">
        <is>
          <t>Elasticities!124:138-141</t>
        </is>
      </c>
    </row>
    <row r="116">
      <c r="A116" s="14" t="inlineStr">
        <is>
          <t>LCA</t>
        </is>
      </c>
      <c r="B116" s="14" t="inlineStr">
        <is>
          <t>St. Lucia</t>
        </is>
      </c>
      <c r="C116" s="14" t="inlineStr">
        <is>
          <t>LCN</t>
        </is>
      </c>
      <c r="D116" s="14" t="inlineStr">
        <is>
          <t>UMIC</t>
        </is>
      </c>
      <c r="E116" s="14" t="inlineStr">
        <is>
          <t>Elasticities!125:138-141</t>
        </is>
      </c>
    </row>
    <row r="117">
      <c r="A117" s="14" t="inlineStr">
        <is>
          <t>LIE</t>
        </is>
      </c>
      <c r="B117" s="14" t="inlineStr">
        <is>
          <t>Liechtenstein</t>
        </is>
      </c>
      <c r="C117" s="14" t="inlineStr">
        <is>
          <t>ECS</t>
        </is>
      </c>
      <c r="D117" s="14" t="inlineStr">
        <is>
          <t>HIC</t>
        </is>
      </c>
      <c r="E117" s="14" t="inlineStr">
        <is>
          <t>Elasticities!126:138-141</t>
        </is>
      </c>
    </row>
    <row r="118">
      <c r="A118" s="14" t="inlineStr">
        <is>
          <t>LKA</t>
        </is>
      </c>
      <c r="B118" s="14" t="inlineStr">
        <is>
          <t>Sri Lanka</t>
        </is>
      </c>
      <c r="C118" s="14" t="inlineStr">
        <is>
          <t>SAS</t>
        </is>
      </c>
      <c r="D118" s="14" t="inlineStr">
        <is>
          <t>LMIC</t>
        </is>
      </c>
      <c r="E118" s="14" t="inlineStr">
        <is>
          <t>Elasticities!127:138-141</t>
        </is>
      </c>
    </row>
    <row r="119">
      <c r="A119" s="14" t="inlineStr">
        <is>
          <t>LSO</t>
        </is>
      </c>
      <c r="B119" s="14" t="inlineStr">
        <is>
          <t>Lesotho</t>
        </is>
      </c>
      <c r="C119" s="14" t="inlineStr">
        <is>
          <t>SSF</t>
        </is>
      </c>
      <c r="D119" s="14" t="inlineStr">
        <is>
          <t>LMIC</t>
        </is>
      </c>
      <c r="E119" s="14" t="inlineStr">
        <is>
          <t>Elasticities!128:138-141</t>
        </is>
      </c>
    </row>
    <row r="120">
      <c r="A120" s="14" t="inlineStr">
        <is>
          <t>LTU</t>
        </is>
      </c>
      <c r="B120" s="14" t="inlineStr">
        <is>
          <t>Lithuania</t>
        </is>
      </c>
      <c r="C120" s="14" t="inlineStr">
        <is>
          <t>ECS</t>
        </is>
      </c>
      <c r="D120" s="14" t="inlineStr">
        <is>
          <t>HIC</t>
        </is>
      </c>
      <c r="E120" s="14" t="inlineStr">
        <is>
          <t>Elasticities!129:138-141</t>
        </is>
      </c>
    </row>
    <row r="121">
      <c r="A121" s="14" t="inlineStr">
        <is>
          <t>LUX</t>
        </is>
      </c>
      <c r="B121" s="14" t="inlineStr">
        <is>
          <t>Luxembourg</t>
        </is>
      </c>
      <c r="C121" s="14" t="inlineStr">
        <is>
          <t>ECS</t>
        </is>
      </c>
      <c r="D121" s="14" t="inlineStr">
        <is>
          <t>HIC</t>
        </is>
      </c>
      <c r="E121" s="14" t="inlineStr">
        <is>
          <t>Elasticities!130:138-141</t>
        </is>
      </c>
    </row>
    <row r="122">
      <c r="A122" s="14" t="inlineStr">
        <is>
          <t>LVA</t>
        </is>
      </c>
      <c r="B122" s="14" t="inlineStr">
        <is>
          <t>Latvia</t>
        </is>
      </c>
      <c r="C122" s="14" t="inlineStr">
        <is>
          <t>ECS</t>
        </is>
      </c>
      <c r="D122" s="14" t="inlineStr">
        <is>
          <t>HIC</t>
        </is>
      </c>
      <c r="E122" s="14" t="inlineStr">
        <is>
          <t>Elasticities!131:138-141</t>
        </is>
      </c>
    </row>
    <row r="123">
      <c r="A123" s="14" t="inlineStr">
        <is>
          <t>MAC</t>
        </is>
      </c>
      <c r="B123" s="14" t="inlineStr">
        <is>
          <t>Macao SAR</t>
        </is>
      </c>
      <c r="C123" s="14" t="inlineStr">
        <is>
          <t>EAS</t>
        </is>
      </c>
      <c r="D123" s="14" t="inlineStr">
        <is>
          <t>HIC</t>
        </is>
      </c>
      <c r="E123" s="14" t="inlineStr">
        <is>
          <t>Elasticities!132:138-141</t>
        </is>
      </c>
    </row>
    <row r="124">
      <c r="A124" s="14" t="inlineStr">
        <is>
          <t>MAF</t>
        </is>
      </c>
      <c r="B124" s="14" t="inlineStr">
        <is>
          <t>St. Martin (French part)</t>
        </is>
      </c>
      <c r="C124" s="14" t="inlineStr">
        <is>
          <t>LCN</t>
        </is>
      </c>
      <c r="D124" s="14" t="inlineStr">
        <is>
          <t>HIC</t>
        </is>
      </c>
      <c r="E124" s="14" t="inlineStr">
        <is>
          <t>Elasticities!133:138-141</t>
        </is>
      </c>
    </row>
    <row r="125">
      <c r="A125" s="14" t="inlineStr">
        <is>
          <t>MAR</t>
        </is>
      </c>
      <c r="B125" s="14" t="inlineStr">
        <is>
          <t>Morocco</t>
        </is>
      </c>
      <c r="C125" s="14" t="inlineStr">
        <is>
          <t>MEA</t>
        </is>
      </c>
      <c r="D125" s="14" t="inlineStr">
        <is>
          <t>LMIC</t>
        </is>
      </c>
      <c r="E125" s="14" t="inlineStr">
        <is>
          <t>Elasticities!134:138-141</t>
        </is>
      </c>
    </row>
    <row r="126">
      <c r="A126" s="14" t="inlineStr">
        <is>
          <t>MCO</t>
        </is>
      </c>
      <c r="B126" s="14" t="inlineStr">
        <is>
          <t>Monaco</t>
        </is>
      </c>
      <c r="C126" s="14" t="inlineStr">
        <is>
          <t>ECS</t>
        </is>
      </c>
      <c r="D126" s="14" t="inlineStr">
        <is>
          <t>HIC</t>
        </is>
      </c>
      <c r="E126" s="14" t="inlineStr">
        <is>
          <t>Elasticities!135:138-141</t>
        </is>
      </c>
    </row>
    <row r="127">
      <c r="A127" s="14" t="inlineStr">
        <is>
          <t>MDA</t>
        </is>
      </c>
      <c r="B127" s="14" t="inlineStr">
        <is>
          <t>Moldova</t>
        </is>
      </c>
      <c r="C127" s="14" t="inlineStr">
        <is>
          <t>ECS</t>
        </is>
      </c>
      <c r="D127" s="14" t="inlineStr">
        <is>
          <t>LMIC</t>
        </is>
      </c>
      <c r="E127" s="14" t="inlineStr">
        <is>
          <t>Elasticities!136:138-141</t>
        </is>
      </c>
    </row>
    <row r="128">
      <c r="A128" s="14" t="inlineStr">
        <is>
          <t>MDG</t>
        </is>
      </c>
      <c r="B128" s="14" t="inlineStr">
        <is>
          <t>Madagascar</t>
        </is>
      </c>
      <c r="C128" s="14" t="inlineStr">
        <is>
          <t>SSF</t>
        </is>
      </c>
      <c r="D128" s="14" t="inlineStr">
        <is>
          <t>LIC</t>
        </is>
      </c>
      <c r="E128" s="14" t="inlineStr">
        <is>
          <t>Elasticities!137:138-141</t>
        </is>
      </c>
    </row>
    <row r="129">
      <c r="A129" s="14" t="inlineStr">
        <is>
          <t>MDV</t>
        </is>
      </c>
      <c r="B129" s="14" t="inlineStr">
        <is>
          <t>Maldives</t>
        </is>
      </c>
      <c r="C129" s="14" t="inlineStr">
        <is>
          <t>SAS</t>
        </is>
      </c>
      <c r="D129" s="14" t="inlineStr">
        <is>
          <t>UMIC</t>
        </is>
      </c>
      <c r="E129" s="14" t="inlineStr">
        <is>
          <t>Elasticities!138:138-141</t>
        </is>
      </c>
    </row>
    <row r="130">
      <c r="A130" s="14" t="inlineStr">
        <is>
          <t>MEX</t>
        </is>
      </c>
      <c r="B130" s="14" t="inlineStr">
        <is>
          <t>Mexico</t>
        </is>
      </c>
      <c r="C130" s="14" t="inlineStr">
        <is>
          <t>LCN</t>
        </is>
      </c>
      <c r="D130" s="14" t="inlineStr">
        <is>
          <t>UMIC</t>
        </is>
      </c>
      <c r="E130" s="14" t="inlineStr">
        <is>
          <t>Elasticities!139:138-141</t>
        </is>
      </c>
    </row>
    <row r="131">
      <c r="A131" s="14" t="inlineStr">
        <is>
          <t>MHL</t>
        </is>
      </c>
      <c r="B131" s="14" t="inlineStr">
        <is>
          <t>Marshall Islands</t>
        </is>
      </c>
      <c r="C131" s="14" t="inlineStr">
        <is>
          <t>EAS</t>
        </is>
      </c>
      <c r="D131" s="14" t="inlineStr">
        <is>
          <t>UMIC</t>
        </is>
      </c>
      <c r="E131" s="14" t="inlineStr">
        <is>
          <t>Elasticities!140:138-141</t>
        </is>
      </c>
    </row>
    <row r="132">
      <c r="A132" s="14" t="inlineStr">
        <is>
          <t>MKD</t>
        </is>
      </c>
      <c r="B132" s="14" t="inlineStr">
        <is>
          <t>North Macedonia</t>
        </is>
      </c>
      <c r="C132" s="14" t="inlineStr">
        <is>
          <t>ECS</t>
        </is>
      </c>
      <c r="D132" s="14" t="inlineStr">
        <is>
          <t>UMIC</t>
        </is>
      </c>
      <c r="E132" s="14" t="inlineStr">
        <is>
          <t>Elasticities!141:138-141</t>
        </is>
      </c>
    </row>
    <row r="133">
      <c r="A133" s="14" t="inlineStr">
        <is>
          <t>MLI</t>
        </is>
      </c>
      <c r="B133" s="14" t="inlineStr">
        <is>
          <t>Mali</t>
        </is>
      </c>
      <c r="C133" s="14" t="inlineStr">
        <is>
          <t>SSF</t>
        </is>
      </c>
      <c r="D133" s="14" t="inlineStr">
        <is>
          <t>LIC</t>
        </is>
      </c>
      <c r="E133" s="14" t="inlineStr">
        <is>
          <t>Elasticities!142:138-141</t>
        </is>
      </c>
    </row>
    <row r="134">
      <c r="A134" s="14" t="inlineStr">
        <is>
          <t>MLT</t>
        </is>
      </c>
      <c r="B134" s="14" t="inlineStr">
        <is>
          <t>Malta</t>
        </is>
      </c>
      <c r="C134" s="14" t="inlineStr">
        <is>
          <t>MEA</t>
        </is>
      </c>
      <c r="D134" s="14" t="inlineStr">
        <is>
          <t>HIC</t>
        </is>
      </c>
      <c r="E134" s="14" t="inlineStr">
        <is>
          <t>Elasticities!143:138-141</t>
        </is>
      </c>
    </row>
    <row r="135">
      <c r="A135" s="14" t="inlineStr">
        <is>
          <t>MMR</t>
        </is>
      </c>
      <c r="B135" s="14" t="inlineStr">
        <is>
          <t>Myanmar</t>
        </is>
      </c>
      <c r="C135" s="14" t="inlineStr">
        <is>
          <t>EAS</t>
        </is>
      </c>
      <c r="D135" s="14" t="inlineStr">
        <is>
          <t>LMIC</t>
        </is>
      </c>
      <c r="E135" s="14" t="inlineStr">
        <is>
          <t>Elasticities!144:138-141</t>
        </is>
      </c>
    </row>
    <row r="136">
      <c r="A136" s="14" t="inlineStr">
        <is>
          <t>MNE</t>
        </is>
      </c>
      <c r="B136" s="14" t="inlineStr">
        <is>
          <t>Montenegro, Rep. of</t>
        </is>
      </c>
      <c r="C136" s="14" t="inlineStr">
        <is>
          <t>ECS</t>
        </is>
      </c>
      <c r="D136" s="14" t="inlineStr">
        <is>
          <t>UMIC</t>
        </is>
      </c>
      <c r="E136" s="14" t="inlineStr">
        <is>
          <t>Elasticities!145:138-141</t>
        </is>
      </c>
    </row>
    <row r="137">
      <c r="A137" s="14" t="inlineStr">
        <is>
          <t>MNG</t>
        </is>
      </c>
      <c r="B137" s="14" t="inlineStr">
        <is>
          <t>Mongolia</t>
        </is>
      </c>
      <c r="C137" s="14" t="inlineStr">
        <is>
          <t>EAS</t>
        </is>
      </c>
      <c r="D137" s="14" t="inlineStr">
        <is>
          <t>LMIC</t>
        </is>
      </c>
      <c r="E137" s="14" t="inlineStr">
        <is>
          <t>Elasticities!146:138-141</t>
        </is>
      </c>
    </row>
    <row r="138">
      <c r="A138" s="14" t="inlineStr">
        <is>
          <t>MNP</t>
        </is>
      </c>
      <c r="B138" s="14" t="inlineStr">
        <is>
          <t>Northern Mariana Islands</t>
        </is>
      </c>
      <c r="C138" s="14" t="inlineStr">
        <is>
          <t>EAS</t>
        </is>
      </c>
      <c r="D138" s="14" t="inlineStr">
        <is>
          <t>HIC</t>
        </is>
      </c>
      <c r="E138" s="14" t="inlineStr">
        <is>
          <t>Elasticities!147:138-141</t>
        </is>
      </c>
    </row>
    <row r="139">
      <c r="A139" s="14" t="inlineStr">
        <is>
          <t>MOZ</t>
        </is>
      </c>
      <c r="B139" s="14" t="inlineStr">
        <is>
          <t>Mozambique</t>
        </is>
      </c>
      <c r="C139" s="14" t="inlineStr">
        <is>
          <t>SSF</t>
        </is>
      </c>
      <c r="D139" s="14" t="inlineStr">
        <is>
          <t>LIC</t>
        </is>
      </c>
      <c r="E139" s="14" t="inlineStr">
        <is>
          <t>Elasticities!148:138-141</t>
        </is>
      </c>
    </row>
    <row r="140">
      <c r="A140" s="14" t="inlineStr">
        <is>
          <t>MRT</t>
        </is>
      </c>
      <c r="B140" s="14" t="inlineStr">
        <is>
          <t>Mauritania</t>
        </is>
      </c>
      <c r="C140" s="14" t="inlineStr">
        <is>
          <t>SSF</t>
        </is>
      </c>
      <c r="D140" s="14" t="inlineStr">
        <is>
          <t>LMIC</t>
        </is>
      </c>
      <c r="E140" s="14" t="inlineStr">
        <is>
          <t>Elasticities!149:138-141</t>
        </is>
      </c>
    </row>
    <row r="141">
      <c r="A141" s="14" t="inlineStr">
        <is>
          <t>MUS</t>
        </is>
      </c>
      <c r="B141" s="14" t="inlineStr">
        <is>
          <t>Mauritius</t>
        </is>
      </c>
      <c r="C141" s="14" t="inlineStr">
        <is>
          <t>SSF</t>
        </is>
      </c>
      <c r="D141" s="14" t="inlineStr">
        <is>
          <t>UMIC</t>
        </is>
      </c>
      <c r="E141" s="14" t="inlineStr">
        <is>
          <t>Elasticities!150:138-141</t>
        </is>
      </c>
    </row>
    <row r="142">
      <c r="A142" s="14" t="inlineStr">
        <is>
          <t>MWI</t>
        </is>
      </c>
      <c r="B142" s="14" t="inlineStr">
        <is>
          <t>Malawi</t>
        </is>
      </c>
      <c r="C142" s="14" t="inlineStr">
        <is>
          <t>SSF</t>
        </is>
      </c>
      <c r="D142" s="14" t="inlineStr">
        <is>
          <t>LIC</t>
        </is>
      </c>
      <c r="E142" s="14" t="inlineStr">
        <is>
          <t>Elasticities!151:138-141</t>
        </is>
      </c>
    </row>
    <row r="143">
      <c r="A143" s="14" t="inlineStr">
        <is>
          <t>MYS</t>
        </is>
      </c>
      <c r="B143" s="14" t="inlineStr">
        <is>
          <t>Malaysia</t>
        </is>
      </c>
      <c r="C143" s="14" t="inlineStr">
        <is>
          <t>EAS</t>
        </is>
      </c>
      <c r="D143" s="14" t="inlineStr">
        <is>
          <t>UMIC</t>
        </is>
      </c>
      <c r="E143" s="14" t="inlineStr">
        <is>
          <t>Elasticities!152:138-141</t>
        </is>
      </c>
    </row>
    <row r="144">
      <c r="A144" s="14" t="inlineStr">
        <is>
          <t>NAM</t>
        </is>
      </c>
      <c r="B144" s="14" t="inlineStr">
        <is>
          <t>Namibia</t>
        </is>
      </c>
      <c r="C144" s="14" t="inlineStr">
        <is>
          <t>SSF</t>
        </is>
      </c>
      <c r="D144" s="14" t="inlineStr">
        <is>
          <t>UMIC</t>
        </is>
      </c>
      <c r="E144" s="14" t="inlineStr">
        <is>
          <t>Elasticities!153:138-141</t>
        </is>
      </c>
    </row>
    <row r="145">
      <c r="A145" s="14" t="inlineStr">
        <is>
          <t>NCL</t>
        </is>
      </c>
      <c r="B145" s="14" t="inlineStr">
        <is>
          <t>New Caledonia</t>
        </is>
      </c>
      <c r="C145" s="14" t="inlineStr">
        <is>
          <t>EAS</t>
        </is>
      </c>
      <c r="D145" s="14" t="inlineStr">
        <is>
          <t>HIC</t>
        </is>
      </c>
      <c r="E145" s="14" t="inlineStr">
        <is>
          <t>Elasticities!154:138-141</t>
        </is>
      </c>
    </row>
    <row r="146">
      <c r="A146" s="14" t="inlineStr">
        <is>
          <t>NER</t>
        </is>
      </c>
      <c r="B146" s="14" t="inlineStr">
        <is>
          <t>Niger</t>
        </is>
      </c>
      <c r="C146" s="14" t="inlineStr">
        <is>
          <t>SSF</t>
        </is>
      </c>
      <c r="D146" s="14" t="inlineStr">
        <is>
          <t>LIC</t>
        </is>
      </c>
      <c r="E146" s="14" t="inlineStr">
        <is>
          <t>Elasticities!155:138-141</t>
        </is>
      </c>
    </row>
    <row r="147">
      <c r="A147" s="14" t="inlineStr">
        <is>
          <t>NGA</t>
        </is>
      </c>
      <c r="B147" s="14" t="inlineStr">
        <is>
          <t>Nigeria</t>
        </is>
      </c>
      <c r="C147" s="14" t="inlineStr">
        <is>
          <t>SSF</t>
        </is>
      </c>
      <c r="D147" s="14" t="inlineStr">
        <is>
          <t>LMIC</t>
        </is>
      </c>
      <c r="E147" s="14" t="inlineStr">
        <is>
          <t>Elasticities!156:138-141</t>
        </is>
      </c>
    </row>
    <row r="148">
      <c r="A148" s="14" t="inlineStr">
        <is>
          <t>NIC</t>
        </is>
      </c>
      <c r="B148" s="14" t="inlineStr">
        <is>
          <t>Nicaragua</t>
        </is>
      </c>
      <c r="C148" s="14" t="inlineStr">
        <is>
          <t>LCN</t>
        </is>
      </c>
      <c r="D148" s="14" t="inlineStr">
        <is>
          <t>LMIC</t>
        </is>
      </c>
      <c r="E148" s="14" t="inlineStr">
        <is>
          <t>Elasticities!157:138-141</t>
        </is>
      </c>
    </row>
    <row r="149">
      <c r="A149" s="14" t="inlineStr">
        <is>
          <t>NLD</t>
        </is>
      </c>
      <c r="B149" s="14" t="inlineStr">
        <is>
          <t>Netherlands</t>
        </is>
      </c>
      <c r="C149" s="14" t="inlineStr">
        <is>
          <t>ECS</t>
        </is>
      </c>
      <c r="D149" s="14" t="inlineStr">
        <is>
          <t>HIC</t>
        </is>
      </c>
      <c r="E149" s="14" t="inlineStr">
        <is>
          <t>Elasticities!158:138-141</t>
        </is>
      </c>
    </row>
    <row r="150">
      <c r="A150" s="14" t="inlineStr">
        <is>
          <t>NOR</t>
        </is>
      </c>
      <c r="B150" s="14" t="inlineStr">
        <is>
          <t>Norway</t>
        </is>
      </c>
      <c r="C150" s="14" t="inlineStr">
        <is>
          <t>ECS</t>
        </is>
      </c>
      <c r="D150" s="14" t="inlineStr">
        <is>
          <t>HIC</t>
        </is>
      </c>
      <c r="E150" s="14" t="inlineStr">
        <is>
          <t>Elasticities!159:138-141</t>
        </is>
      </c>
    </row>
    <row r="151">
      <c r="A151" s="14" t="inlineStr">
        <is>
          <t>NPL</t>
        </is>
      </c>
      <c r="B151" s="14" t="inlineStr">
        <is>
          <t>Nepal</t>
        </is>
      </c>
      <c r="C151" s="14" t="inlineStr">
        <is>
          <t>SAS</t>
        </is>
      </c>
      <c r="D151" s="14" t="inlineStr">
        <is>
          <t>LIC</t>
        </is>
      </c>
      <c r="E151" s="14" t="inlineStr">
        <is>
          <t>Elasticities!160:138-141</t>
        </is>
      </c>
    </row>
    <row r="152">
      <c r="A152" s="14" t="inlineStr">
        <is>
          <t>NRU</t>
        </is>
      </c>
      <c r="B152" s="14" t="inlineStr">
        <is>
          <t>Nauru</t>
        </is>
      </c>
      <c r="C152" s="14" t="inlineStr">
        <is>
          <t>EAS</t>
        </is>
      </c>
      <c r="D152" s="14" t="inlineStr">
        <is>
          <t>UMIC</t>
        </is>
      </c>
      <c r="E152" s="14" t="inlineStr">
        <is>
          <t>Elasticities!161:138-141</t>
        </is>
      </c>
    </row>
    <row r="153">
      <c r="A153" s="14" t="inlineStr">
        <is>
          <t>NZL</t>
        </is>
      </c>
      <c r="B153" s="14" t="inlineStr">
        <is>
          <t>New Zealand</t>
        </is>
      </c>
      <c r="C153" s="14" t="inlineStr">
        <is>
          <t>EAS</t>
        </is>
      </c>
      <c r="D153" s="14" t="inlineStr">
        <is>
          <t>HIC</t>
        </is>
      </c>
      <c r="E153" s="14" t="inlineStr">
        <is>
          <t>Elasticities!162:138-141</t>
        </is>
      </c>
    </row>
    <row r="154">
      <c r="A154" s="14" t="inlineStr">
        <is>
          <t>OMN</t>
        </is>
      </c>
      <c r="B154" s="14" t="inlineStr">
        <is>
          <t>Oman</t>
        </is>
      </c>
      <c r="C154" s="14" t="inlineStr">
        <is>
          <t>MEA</t>
        </is>
      </c>
      <c r="D154" s="14" t="inlineStr">
        <is>
          <t>HIC</t>
        </is>
      </c>
      <c r="E154" s="14" t="inlineStr">
        <is>
          <t>Elasticities!163:138-141</t>
        </is>
      </c>
    </row>
    <row r="155">
      <c r="A155" s="14" t="inlineStr">
        <is>
          <t>PAK</t>
        </is>
      </c>
      <c r="B155" s="14" t="inlineStr">
        <is>
          <t>Pakistan</t>
        </is>
      </c>
      <c r="C155" s="14" t="inlineStr">
        <is>
          <t>SAS</t>
        </is>
      </c>
      <c r="D155" s="14" t="inlineStr">
        <is>
          <t>LMIC</t>
        </is>
      </c>
      <c r="E155" s="14" t="inlineStr">
        <is>
          <t>Elasticities!164:138-141</t>
        </is>
      </c>
    </row>
    <row r="156">
      <c r="A156" s="14" t="inlineStr">
        <is>
          <t>PAN</t>
        </is>
      </c>
      <c r="B156" s="14" t="inlineStr">
        <is>
          <t>Panama</t>
        </is>
      </c>
      <c r="C156" s="14" t="inlineStr">
        <is>
          <t>LCN</t>
        </is>
      </c>
      <c r="D156" s="14" t="inlineStr">
        <is>
          <t>HIC</t>
        </is>
      </c>
      <c r="E156" s="14" t="inlineStr">
        <is>
          <t>Elasticities!165:138-141</t>
        </is>
      </c>
    </row>
    <row r="157">
      <c r="A157" s="14" t="inlineStr">
        <is>
          <t>PER</t>
        </is>
      </c>
      <c r="B157" s="14" t="inlineStr">
        <is>
          <t>Peru</t>
        </is>
      </c>
      <c r="C157" s="14" t="inlineStr">
        <is>
          <t>LCN</t>
        </is>
      </c>
      <c r="D157" s="14" t="inlineStr">
        <is>
          <t>UMIC</t>
        </is>
      </c>
      <c r="E157" s="14" t="inlineStr">
        <is>
          <t>Elasticities!166:138-141</t>
        </is>
      </c>
    </row>
    <row r="158">
      <c r="A158" s="14" t="inlineStr">
        <is>
          <t>PHL</t>
        </is>
      </c>
      <c r="B158" s="14" t="inlineStr">
        <is>
          <t>Philippines</t>
        </is>
      </c>
      <c r="C158" s="14" t="inlineStr">
        <is>
          <t>EAS</t>
        </is>
      </c>
      <c r="D158" s="14" t="inlineStr">
        <is>
          <t>LMIC</t>
        </is>
      </c>
      <c r="E158" s="14" t="inlineStr">
        <is>
          <t>Elasticities!167:138-141</t>
        </is>
      </c>
    </row>
    <row r="159">
      <c r="A159" s="14" t="inlineStr">
        <is>
          <t>PLW</t>
        </is>
      </c>
      <c r="B159" s="14" t="inlineStr">
        <is>
          <t>Palau</t>
        </is>
      </c>
      <c r="C159" s="14" t="inlineStr">
        <is>
          <t>EAS</t>
        </is>
      </c>
      <c r="D159" s="14" t="inlineStr">
        <is>
          <t>HIC</t>
        </is>
      </c>
      <c r="E159" s="14" t="inlineStr">
        <is>
          <t>Elasticities!168:138-141</t>
        </is>
      </c>
    </row>
    <row r="160">
      <c r="A160" s="14" t="inlineStr">
        <is>
          <t>PNG</t>
        </is>
      </c>
      <c r="B160" s="14" t="inlineStr">
        <is>
          <t>Papua New Guinea</t>
        </is>
      </c>
      <c r="C160" s="14" t="inlineStr">
        <is>
          <t>EAS</t>
        </is>
      </c>
      <c r="D160" s="14" t="inlineStr">
        <is>
          <t>LMIC</t>
        </is>
      </c>
      <c r="E160" s="14" t="inlineStr">
        <is>
          <t>Elasticities!169:138-141</t>
        </is>
      </c>
    </row>
    <row r="161">
      <c r="A161" s="14" t="inlineStr">
        <is>
          <t>POL</t>
        </is>
      </c>
      <c r="B161" s="14" t="inlineStr">
        <is>
          <t>Poland</t>
        </is>
      </c>
      <c r="C161" s="14" t="inlineStr">
        <is>
          <t>ECS</t>
        </is>
      </c>
      <c r="D161" s="14" t="inlineStr">
        <is>
          <t>HIC</t>
        </is>
      </c>
      <c r="E161" s="14" t="inlineStr">
        <is>
          <t>Elasticities!170:138-141</t>
        </is>
      </c>
    </row>
    <row r="162">
      <c r="A162" s="14" t="inlineStr">
        <is>
          <t>PRI</t>
        </is>
      </c>
      <c r="B162" s="14" t="inlineStr">
        <is>
          <t>Puerto Rico</t>
        </is>
      </c>
      <c r="C162" s="14" t="inlineStr">
        <is>
          <t>LCN</t>
        </is>
      </c>
      <c r="D162" s="14" t="inlineStr">
        <is>
          <t>HIC</t>
        </is>
      </c>
      <c r="E162" s="14" t="inlineStr">
        <is>
          <t>Elasticities!171:138-141</t>
        </is>
      </c>
    </row>
    <row r="163">
      <c r="A163" s="14" t="inlineStr">
        <is>
          <t>PRK</t>
        </is>
      </c>
      <c r="B163" s="14" t="inlineStr">
        <is>
          <t>Korea, Dem. People's Rep.</t>
        </is>
      </c>
      <c r="C163" s="14" t="inlineStr">
        <is>
          <t>EAS</t>
        </is>
      </c>
      <c r="D163" s="14" t="inlineStr">
        <is>
          <t>LIC</t>
        </is>
      </c>
      <c r="E163" s="14" t="inlineStr">
        <is>
          <t>Elasticities!172:138-141</t>
        </is>
      </c>
    </row>
    <row r="164">
      <c r="A164" s="14" t="inlineStr">
        <is>
          <t>PRT</t>
        </is>
      </c>
      <c r="B164" s="14" t="inlineStr">
        <is>
          <t>Portugal</t>
        </is>
      </c>
      <c r="C164" s="14" t="inlineStr">
        <is>
          <t>ECS</t>
        </is>
      </c>
      <c r="D164" s="14" t="inlineStr">
        <is>
          <t>HIC</t>
        </is>
      </c>
      <c r="E164" s="14" t="inlineStr">
        <is>
          <t>Elasticities!173:138-141</t>
        </is>
      </c>
    </row>
    <row r="165">
      <c r="A165" s="14" t="inlineStr">
        <is>
          <t>PRY</t>
        </is>
      </c>
      <c r="B165" s="14" t="inlineStr">
        <is>
          <t>Paraguay</t>
        </is>
      </c>
      <c r="C165" s="14" t="inlineStr">
        <is>
          <t>LCN</t>
        </is>
      </c>
      <c r="D165" s="14" t="inlineStr">
        <is>
          <t>UMIC</t>
        </is>
      </c>
      <c r="E165" s="14" t="inlineStr">
        <is>
          <t>Elasticities!174:138-141</t>
        </is>
      </c>
    </row>
    <row r="166">
      <c r="A166" s="14" t="inlineStr">
        <is>
          <t>PSE</t>
        </is>
      </c>
      <c r="B166" s="14" t="inlineStr">
        <is>
          <t>West Bank and Gaza</t>
        </is>
      </c>
      <c r="C166" s="14" t="inlineStr">
        <is>
          <t>MEA</t>
        </is>
      </c>
      <c r="D166" s="14" t="inlineStr">
        <is>
          <t>LMIC</t>
        </is>
      </c>
      <c r="E166" s="14" t="inlineStr">
        <is>
          <t>Elasticities!175:138-141</t>
        </is>
      </c>
    </row>
    <row r="167">
      <c r="A167" s="14" t="inlineStr">
        <is>
          <t>PYF</t>
        </is>
      </c>
      <c r="B167" s="14" t="inlineStr">
        <is>
          <t>French Polynesia</t>
        </is>
      </c>
      <c r="C167" s="14" t="inlineStr">
        <is>
          <t>EAS</t>
        </is>
      </c>
      <c r="D167" s="14" t="inlineStr">
        <is>
          <t>HIC</t>
        </is>
      </c>
      <c r="E167" s="14" t="inlineStr">
        <is>
          <t>Elasticities!176:138-141</t>
        </is>
      </c>
    </row>
    <row r="168">
      <c r="A168" s="14" t="inlineStr">
        <is>
          <t>QAT</t>
        </is>
      </c>
      <c r="B168" s="14" t="inlineStr">
        <is>
          <t>Qatar</t>
        </is>
      </c>
      <c r="C168" s="14" t="inlineStr">
        <is>
          <t>MEA</t>
        </is>
      </c>
      <c r="D168" s="14" t="inlineStr">
        <is>
          <t>HIC</t>
        </is>
      </c>
      <c r="E168" s="14" t="inlineStr">
        <is>
          <t>Elasticities!177:138-141</t>
        </is>
      </c>
    </row>
    <row r="169">
      <c r="A169" s="14" t="inlineStr">
        <is>
          <t>ROU</t>
        </is>
      </c>
      <c r="B169" s="14" t="inlineStr">
        <is>
          <t>Romania</t>
        </is>
      </c>
      <c r="C169" s="14" t="inlineStr">
        <is>
          <t>ECS</t>
        </is>
      </c>
      <c r="D169" s="14" t="inlineStr">
        <is>
          <t>UMIC</t>
        </is>
      </c>
      <c r="E169" s="14" t="inlineStr">
        <is>
          <t>Elasticities!178:138-141</t>
        </is>
      </c>
    </row>
    <row r="170">
      <c r="A170" s="14" t="inlineStr">
        <is>
          <t>RUS</t>
        </is>
      </c>
      <c r="B170" s="14" t="inlineStr">
        <is>
          <t>Russia</t>
        </is>
      </c>
      <c r="C170" s="14" t="inlineStr">
        <is>
          <t>ECS</t>
        </is>
      </c>
      <c r="D170" s="14" t="inlineStr">
        <is>
          <t>UMIC</t>
        </is>
      </c>
      <c r="E170" s="14" t="inlineStr">
        <is>
          <t>Elasticities!179:138-141</t>
        </is>
      </c>
    </row>
    <row r="171">
      <c r="A171" s="14" t="inlineStr">
        <is>
          <t>RWA</t>
        </is>
      </c>
      <c r="B171" s="14" t="inlineStr">
        <is>
          <t>Rwanda</t>
        </is>
      </c>
      <c r="C171" s="14" t="inlineStr">
        <is>
          <t>SSF</t>
        </is>
      </c>
      <c r="D171" s="14" t="inlineStr">
        <is>
          <t>LIC</t>
        </is>
      </c>
      <c r="E171" s="14" t="inlineStr">
        <is>
          <t>Elasticities!180:138-141</t>
        </is>
      </c>
    </row>
    <row r="172">
      <c r="A172" s="14" t="inlineStr">
        <is>
          <t>SAU</t>
        </is>
      </c>
      <c r="B172" s="14" t="inlineStr">
        <is>
          <t>Saudi Arabia</t>
        </is>
      </c>
      <c r="C172" s="14" t="inlineStr">
        <is>
          <t>MEA</t>
        </is>
      </c>
      <c r="D172" s="14" t="inlineStr">
        <is>
          <t>HIC</t>
        </is>
      </c>
      <c r="E172" s="14" t="inlineStr">
        <is>
          <t>Elasticities!181:138-141</t>
        </is>
      </c>
    </row>
    <row r="173">
      <c r="A173" s="14" t="inlineStr">
        <is>
          <t>SDN</t>
        </is>
      </c>
      <c r="B173" s="14" t="inlineStr">
        <is>
          <t>Sudan</t>
        </is>
      </c>
      <c r="C173" s="14" t="inlineStr">
        <is>
          <t>SSF</t>
        </is>
      </c>
      <c r="D173" s="14" t="inlineStr">
        <is>
          <t>LMIC</t>
        </is>
      </c>
      <c r="E173" s="14" t="inlineStr">
        <is>
          <t>Elasticities!182:138-141</t>
        </is>
      </c>
    </row>
    <row r="174">
      <c r="A174" s="14" t="inlineStr">
        <is>
          <t>SEN</t>
        </is>
      </c>
      <c r="B174" s="14" t="inlineStr">
        <is>
          <t>Senegal</t>
        </is>
      </c>
      <c r="C174" s="14" t="inlineStr">
        <is>
          <t>SSF</t>
        </is>
      </c>
      <c r="D174" s="14" t="inlineStr">
        <is>
          <t>LIC</t>
        </is>
      </c>
      <c r="E174" s="14" t="inlineStr">
        <is>
          <t>Elasticities!183:138-141</t>
        </is>
      </c>
    </row>
    <row r="175">
      <c r="A175" s="14" t="inlineStr">
        <is>
          <t>SGP</t>
        </is>
      </c>
      <c r="B175" s="14" t="inlineStr">
        <is>
          <t>Singapore</t>
        </is>
      </c>
      <c r="C175" s="14" t="inlineStr">
        <is>
          <t>EAS</t>
        </is>
      </c>
      <c r="D175" s="14" t="inlineStr">
        <is>
          <t>HIC</t>
        </is>
      </c>
      <c r="E175" s="14" t="inlineStr">
        <is>
          <t>Elasticities!184:138-141</t>
        </is>
      </c>
    </row>
    <row r="176">
      <c r="A176" s="14" t="inlineStr">
        <is>
          <t>SLB</t>
        </is>
      </c>
      <c r="B176" s="14" t="inlineStr">
        <is>
          <t>Solomon Islands</t>
        </is>
      </c>
      <c r="C176" s="14" t="inlineStr">
        <is>
          <t>EAS</t>
        </is>
      </c>
      <c r="D176" s="14" t="inlineStr">
        <is>
          <t>LMIC</t>
        </is>
      </c>
      <c r="E176" s="14" t="inlineStr">
        <is>
          <t>Elasticities!185:138-141</t>
        </is>
      </c>
    </row>
    <row r="177">
      <c r="A177" s="14" t="inlineStr">
        <is>
          <t>SLE</t>
        </is>
      </c>
      <c r="B177" s="14" t="inlineStr">
        <is>
          <t>Sierra Leone</t>
        </is>
      </c>
      <c r="C177" s="14" t="inlineStr">
        <is>
          <t>SSF</t>
        </is>
      </c>
      <c r="D177" s="14" t="inlineStr">
        <is>
          <t>LIC</t>
        </is>
      </c>
      <c r="E177" s="14" t="inlineStr">
        <is>
          <t>Elasticities!186:138-141</t>
        </is>
      </c>
    </row>
    <row r="178">
      <c r="A178" s="14" t="inlineStr">
        <is>
          <t>SLV</t>
        </is>
      </c>
      <c r="B178" s="14" t="inlineStr">
        <is>
          <t>El Salvador</t>
        </is>
      </c>
      <c r="C178" s="14" t="inlineStr">
        <is>
          <t>LCN</t>
        </is>
      </c>
      <c r="D178" s="14" t="inlineStr">
        <is>
          <t>LMIC</t>
        </is>
      </c>
      <c r="E178" s="14" t="inlineStr">
        <is>
          <t>Elasticities!187:138-141</t>
        </is>
      </c>
    </row>
    <row r="179">
      <c r="A179" s="14" t="inlineStr">
        <is>
          <t>SMR</t>
        </is>
      </c>
      <c r="B179" s="14" t="inlineStr">
        <is>
          <t>San Marino</t>
        </is>
      </c>
      <c r="C179" s="14" t="inlineStr">
        <is>
          <t>ECS</t>
        </is>
      </c>
      <c r="D179" s="14" t="inlineStr">
        <is>
          <t>HIC</t>
        </is>
      </c>
      <c r="E179" s="14" t="inlineStr">
        <is>
          <t>Elasticities!188:138-141</t>
        </is>
      </c>
    </row>
    <row r="180">
      <c r="A180" s="14" t="inlineStr">
        <is>
          <t>SOM</t>
        </is>
      </c>
      <c r="B180" s="14" t="inlineStr">
        <is>
          <t>Somalia</t>
        </is>
      </c>
      <c r="C180" s="14" t="inlineStr">
        <is>
          <t>SSF</t>
        </is>
      </c>
      <c r="D180" s="14" t="inlineStr">
        <is>
          <t>LIC</t>
        </is>
      </c>
      <c r="E180" s="14" t="inlineStr">
        <is>
          <t>Elasticities!189:138-141</t>
        </is>
      </c>
    </row>
    <row r="181">
      <c r="A181" s="14" t="inlineStr">
        <is>
          <t>SRB</t>
        </is>
      </c>
      <c r="B181" s="14" t="inlineStr">
        <is>
          <t>Serbia</t>
        </is>
      </c>
      <c r="C181" s="14" t="inlineStr">
        <is>
          <t>ECS</t>
        </is>
      </c>
      <c r="D181" s="14" t="inlineStr">
        <is>
          <t>UMIC</t>
        </is>
      </c>
      <c r="E181" s="14" t="inlineStr">
        <is>
          <t>Elasticities!190:138-141</t>
        </is>
      </c>
    </row>
    <row r="182">
      <c r="A182" s="14" t="inlineStr">
        <is>
          <t>SSD</t>
        </is>
      </c>
      <c r="B182" s="14" t="inlineStr">
        <is>
          <t>South Sudan</t>
        </is>
      </c>
      <c r="C182" s="14" t="inlineStr">
        <is>
          <t>SSF</t>
        </is>
      </c>
      <c r="D182" s="14" t="inlineStr">
        <is>
          <t>LIC</t>
        </is>
      </c>
      <c r="E182" s="14" t="inlineStr">
        <is>
          <t>Elasticities!191:138-141</t>
        </is>
      </c>
    </row>
    <row r="183">
      <c r="A183" s="14" t="inlineStr">
        <is>
          <t>SSF</t>
        </is>
      </c>
      <c r="B183" s="14" t="inlineStr">
        <is>
          <t>Sub-Saharan Africa</t>
        </is>
      </c>
      <c r="C183" s="14" t="inlineStr">
        <is>
          <t>SSF</t>
        </is>
      </c>
      <c r="D183" s="14" t="inlineStr">
        <is>
          <t>N/A</t>
        </is>
      </c>
      <c r="E183" s="14" t="inlineStr">
        <is>
          <t>Elasticities!192:138-141</t>
        </is>
      </c>
    </row>
    <row r="184">
      <c r="A184" s="14" t="inlineStr">
        <is>
          <t>STP</t>
        </is>
      </c>
      <c r="B184" s="14" t="inlineStr">
        <is>
          <t>São Tomé and Príncipe</t>
        </is>
      </c>
      <c r="C184" s="14" t="inlineStr">
        <is>
          <t>SSF</t>
        </is>
      </c>
      <c r="D184" s="14" t="inlineStr">
        <is>
          <t>LMIC</t>
        </is>
      </c>
      <c r="E184" s="14" t="inlineStr">
        <is>
          <t>Elasticities!193:138-141</t>
        </is>
      </c>
    </row>
    <row r="185">
      <c r="A185" s="14" t="inlineStr">
        <is>
          <t>SUR</t>
        </is>
      </c>
      <c r="B185" s="14" t="inlineStr">
        <is>
          <t>Suriname</t>
        </is>
      </c>
      <c r="C185" s="14" t="inlineStr">
        <is>
          <t>LCN</t>
        </is>
      </c>
      <c r="D185" s="14" t="inlineStr">
        <is>
          <t>UMIC</t>
        </is>
      </c>
      <c r="E185" s="14" t="inlineStr">
        <is>
          <t>Elasticities!194:138-141</t>
        </is>
      </c>
    </row>
    <row r="186">
      <c r="A186" s="14" t="inlineStr">
        <is>
          <t>SVK</t>
        </is>
      </c>
      <c r="B186" s="14" t="inlineStr">
        <is>
          <t>Slovak Republic</t>
        </is>
      </c>
      <c r="C186" s="14" t="inlineStr">
        <is>
          <t>ECS</t>
        </is>
      </c>
      <c r="D186" s="14" t="inlineStr">
        <is>
          <t>HIC</t>
        </is>
      </c>
      <c r="E186" s="14" t="inlineStr">
        <is>
          <t>Elasticities!195:138-141</t>
        </is>
      </c>
    </row>
    <row r="187">
      <c r="A187" s="14" t="inlineStr">
        <is>
          <t>SVN</t>
        </is>
      </c>
      <c r="B187" s="14" t="inlineStr">
        <is>
          <t>Slovenia</t>
        </is>
      </c>
      <c r="C187" s="14" t="inlineStr">
        <is>
          <t>ECS</t>
        </is>
      </c>
      <c r="D187" s="14" t="inlineStr">
        <is>
          <t>HIC</t>
        </is>
      </c>
      <c r="E187" s="14" t="inlineStr">
        <is>
          <t>Elasticities!196:138-141</t>
        </is>
      </c>
    </row>
    <row r="188">
      <c r="A188" s="14" t="inlineStr">
        <is>
          <t>SWE</t>
        </is>
      </c>
      <c r="B188" s="14" t="inlineStr">
        <is>
          <t>Sweden</t>
        </is>
      </c>
      <c r="C188" s="14" t="inlineStr">
        <is>
          <t>ECS</t>
        </is>
      </c>
      <c r="D188" s="14" t="inlineStr">
        <is>
          <t>HIC</t>
        </is>
      </c>
      <c r="E188" s="14" t="inlineStr">
        <is>
          <t>Elasticities!197:138-141</t>
        </is>
      </c>
    </row>
    <row r="189">
      <c r="A189" s="14" t="inlineStr">
        <is>
          <t>SWZ</t>
        </is>
      </c>
      <c r="B189" s="14" t="inlineStr">
        <is>
          <t>Eswatini</t>
        </is>
      </c>
      <c r="C189" s="14" t="inlineStr">
        <is>
          <t>SSF</t>
        </is>
      </c>
      <c r="D189" s="14" t="inlineStr">
        <is>
          <t>LMIC</t>
        </is>
      </c>
      <c r="E189" s="14" t="inlineStr">
        <is>
          <t>Elasticities!198:138-141</t>
        </is>
      </c>
    </row>
    <row r="190">
      <c r="A190" s="14" t="inlineStr">
        <is>
          <t>SXM</t>
        </is>
      </c>
      <c r="B190" s="14" t="inlineStr">
        <is>
          <t>Sint Maarten (Dutch part)</t>
        </is>
      </c>
      <c r="C190" s="14" t="inlineStr">
        <is>
          <t>LCN</t>
        </is>
      </c>
      <c r="D190" s="14" t="inlineStr">
        <is>
          <t>HIC</t>
        </is>
      </c>
      <c r="E190" s="14" t="inlineStr">
        <is>
          <t>Elasticities!199:138-141</t>
        </is>
      </c>
    </row>
    <row r="191">
      <c r="A191" s="14" t="inlineStr">
        <is>
          <t>SYC</t>
        </is>
      </c>
      <c r="B191" s="14" t="inlineStr">
        <is>
          <t>Seychelles</t>
        </is>
      </c>
      <c r="C191" s="14" t="inlineStr">
        <is>
          <t>SSF</t>
        </is>
      </c>
      <c r="D191" s="14" t="inlineStr">
        <is>
          <t>HIC</t>
        </is>
      </c>
      <c r="E191" s="14" t="inlineStr">
        <is>
          <t>Elasticities!200:138-141</t>
        </is>
      </c>
    </row>
    <row r="192">
      <c r="A192" s="14" t="inlineStr">
        <is>
          <t>SYR</t>
        </is>
      </c>
      <c r="B192" s="14" t="inlineStr">
        <is>
          <t>Syria</t>
        </is>
      </c>
      <c r="C192" s="14" t="inlineStr">
        <is>
          <t>MEA</t>
        </is>
      </c>
      <c r="D192" s="14" t="inlineStr">
        <is>
          <t>LIC</t>
        </is>
      </c>
      <c r="E192" s="14" t="inlineStr">
        <is>
          <t>Elasticities!201:138-141</t>
        </is>
      </c>
    </row>
    <row r="193">
      <c r="A193" s="14" t="inlineStr">
        <is>
          <t>TCA</t>
        </is>
      </c>
      <c r="B193" s="14" t="inlineStr">
        <is>
          <t>Turks and Caicos Islands</t>
        </is>
      </c>
      <c r="C193" s="14" t="inlineStr">
        <is>
          <t>LCN</t>
        </is>
      </c>
      <c r="D193" s="14" t="inlineStr">
        <is>
          <t>HIC</t>
        </is>
      </c>
      <c r="E193" s="14" t="inlineStr">
        <is>
          <t>Elasticities!202:138-141</t>
        </is>
      </c>
    </row>
    <row r="194">
      <c r="A194" s="14" t="inlineStr">
        <is>
          <t>TCD</t>
        </is>
      </c>
      <c r="B194" s="14" t="inlineStr">
        <is>
          <t>Chad</t>
        </is>
      </c>
      <c r="C194" s="14" t="inlineStr">
        <is>
          <t>SSF</t>
        </is>
      </c>
      <c r="D194" s="14" t="inlineStr">
        <is>
          <t>LIC</t>
        </is>
      </c>
      <c r="E194" s="14" t="inlineStr">
        <is>
          <t>Elasticities!203:138-141</t>
        </is>
      </c>
    </row>
    <row r="195">
      <c r="A195" s="14" t="inlineStr">
        <is>
          <t>TGO</t>
        </is>
      </c>
      <c r="B195" s="14" t="inlineStr">
        <is>
          <t>Togo</t>
        </is>
      </c>
      <c r="C195" s="14" t="inlineStr">
        <is>
          <t>SSF</t>
        </is>
      </c>
      <c r="D195" s="14" t="inlineStr">
        <is>
          <t>LIC</t>
        </is>
      </c>
      <c r="E195" s="14" t="inlineStr">
        <is>
          <t>Elasticities!204:138-141</t>
        </is>
      </c>
    </row>
    <row r="196">
      <c r="A196" s="14" t="inlineStr">
        <is>
          <t>THA</t>
        </is>
      </c>
      <c r="B196" s="14" t="inlineStr">
        <is>
          <t>Thailand</t>
        </is>
      </c>
      <c r="C196" s="14" t="inlineStr">
        <is>
          <t>EAS</t>
        </is>
      </c>
      <c r="D196" s="14" t="inlineStr">
        <is>
          <t>UMIC</t>
        </is>
      </c>
      <c r="E196" s="14" t="inlineStr">
        <is>
          <t>Elasticities!205:138-141</t>
        </is>
      </c>
    </row>
    <row r="197">
      <c r="A197" s="14" t="inlineStr">
        <is>
          <t>TJK</t>
        </is>
      </c>
      <c r="B197" s="14" t="inlineStr">
        <is>
          <t>Tajikistan</t>
        </is>
      </c>
      <c r="C197" s="14" t="inlineStr">
        <is>
          <t>ECS</t>
        </is>
      </c>
      <c r="D197" s="14" t="inlineStr">
        <is>
          <t>LIC</t>
        </is>
      </c>
      <c r="E197" s="14" t="inlineStr">
        <is>
          <t>Elasticities!206:138-141</t>
        </is>
      </c>
    </row>
    <row r="198">
      <c r="A198" s="14" t="inlineStr">
        <is>
          <t>TKM</t>
        </is>
      </c>
      <c r="B198" s="14" t="inlineStr">
        <is>
          <t>Turkmenistan</t>
        </is>
      </c>
      <c r="C198" s="14" t="inlineStr">
        <is>
          <t>ECS</t>
        </is>
      </c>
      <c r="D198" s="14" t="inlineStr">
        <is>
          <t>UMIC</t>
        </is>
      </c>
      <c r="E198" s="14" t="inlineStr">
        <is>
          <t>Elasticities!207:138-141</t>
        </is>
      </c>
    </row>
    <row r="199">
      <c r="A199" s="14" t="inlineStr">
        <is>
          <t>TLS</t>
        </is>
      </c>
      <c r="B199" s="14" t="inlineStr">
        <is>
          <t>Timor-Leste</t>
        </is>
      </c>
      <c r="C199" s="14" t="inlineStr">
        <is>
          <t>EAS</t>
        </is>
      </c>
      <c r="D199" s="14" t="inlineStr">
        <is>
          <t>LMIC</t>
        </is>
      </c>
      <c r="E199" s="14" t="inlineStr">
        <is>
          <t>Elasticities!208:138-141</t>
        </is>
      </c>
    </row>
    <row r="200">
      <c r="A200" s="14" t="inlineStr">
        <is>
          <t>TON</t>
        </is>
      </c>
      <c r="B200" s="14" t="inlineStr">
        <is>
          <t>Tonga</t>
        </is>
      </c>
      <c r="C200" s="14" t="inlineStr">
        <is>
          <t>EAS</t>
        </is>
      </c>
      <c r="D200" s="14" t="inlineStr">
        <is>
          <t>UMIC</t>
        </is>
      </c>
      <c r="E200" s="14" t="inlineStr">
        <is>
          <t>Elasticities!209:138-141</t>
        </is>
      </c>
    </row>
    <row r="201">
      <c r="A201" s="14" t="inlineStr">
        <is>
          <t>TTO</t>
        </is>
      </c>
      <c r="B201" s="14" t="inlineStr">
        <is>
          <t>Trinidad and Tobago</t>
        </is>
      </c>
      <c r="C201" s="14" t="inlineStr">
        <is>
          <t>LCN</t>
        </is>
      </c>
      <c r="D201" s="14" t="inlineStr">
        <is>
          <t>HIC</t>
        </is>
      </c>
      <c r="E201" s="14" t="inlineStr">
        <is>
          <t>Elasticities!210:138-141</t>
        </is>
      </c>
    </row>
    <row r="202">
      <c r="A202" s="14" t="inlineStr">
        <is>
          <t>TUN</t>
        </is>
      </c>
      <c r="B202" s="14" t="inlineStr">
        <is>
          <t>Tunisia</t>
        </is>
      </c>
      <c r="C202" s="14" t="inlineStr">
        <is>
          <t>MEA</t>
        </is>
      </c>
      <c r="D202" s="14" t="inlineStr">
        <is>
          <t>LMIC</t>
        </is>
      </c>
      <c r="E202" s="14" t="inlineStr">
        <is>
          <t>Elasticities!211:138-141</t>
        </is>
      </c>
    </row>
    <row r="203">
      <c r="A203" s="14" t="inlineStr">
        <is>
          <t>TUR</t>
        </is>
      </c>
      <c r="B203" s="14" t="inlineStr">
        <is>
          <t>Turkiye</t>
        </is>
      </c>
      <c r="C203" s="14" t="inlineStr">
        <is>
          <t>ECS</t>
        </is>
      </c>
      <c r="D203" s="14" t="inlineStr">
        <is>
          <t>UMIC</t>
        </is>
      </c>
      <c r="E203" s="14" t="inlineStr">
        <is>
          <t>Elasticities!212:138-141</t>
        </is>
      </c>
    </row>
    <row r="204">
      <c r="A204" s="14" t="inlineStr">
        <is>
          <t>TUV</t>
        </is>
      </c>
      <c r="B204" s="14" t="inlineStr">
        <is>
          <t>Tuvalu</t>
        </is>
      </c>
      <c r="C204" s="14" t="inlineStr">
        <is>
          <t>EAS</t>
        </is>
      </c>
      <c r="D204" s="14" t="inlineStr">
        <is>
          <t>UMIC</t>
        </is>
      </c>
      <c r="E204" s="14" t="inlineStr">
        <is>
          <t>Elasticities!213:138-141</t>
        </is>
      </c>
    </row>
    <row r="205">
      <c r="A205" s="14" t="inlineStr">
        <is>
          <t>TWN</t>
        </is>
      </c>
      <c r="B205" s="14" t="inlineStr">
        <is>
          <t>Taiwan Province of China</t>
        </is>
      </c>
      <c r="C205" s="14" t="inlineStr">
        <is>
          <t>EAS</t>
        </is>
      </c>
      <c r="D205" s="14" t="inlineStr">
        <is>
          <t>HIC</t>
        </is>
      </c>
      <c r="E205" s="14" t="inlineStr">
        <is>
          <t>Elasticities!214:138-141</t>
        </is>
      </c>
    </row>
    <row r="206">
      <c r="A206" s="14" t="inlineStr">
        <is>
          <t>TZA</t>
        </is>
      </c>
      <c r="B206" s="14" t="inlineStr">
        <is>
          <t>Tanzania</t>
        </is>
      </c>
      <c r="C206" s="14" t="inlineStr">
        <is>
          <t>SSF</t>
        </is>
      </c>
      <c r="D206" s="14" t="inlineStr">
        <is>
          <t>LIC</t>
        </is>
      </c>
      <c r="E206" s="14" t="inlineStr">
        <is>
          <t>Elasticities!215:138-141</t>
        </is>
      </c>
    </row>
    <row r="207">
      <c r="A207" s="14" t="inlineStr">
        <is>
          <t>UGA</t>
        </is>
      </c>
      <c r="B207" s="14" t="inlineStr">
        <is>
          <t>Uganda</t>
        </is>
      </c>
      <c r="C207" s="14" t="inlineStr">
        <is>
          <t>SSF</t>
        </is>
      </c>
      <c r="D207" s="14" t="inlineStr">
        <is>
          <t>LIC</t>
        </is>
      </c>
      <c r="E207" s="14" t="inlineStr">
        <is>
          <t>Elasticities!216:138-141</t>
        </is>
      </c>
    </row>
    <row r="208">
      <c r="A208" s="14" t="inlineStr">
        <is>
          <t>UKR</t>
        </is>
      </c>
      <c r="B208" s="14" t="inlineStr">
        <is>
          <t>Ukraine</t>
        </is>
      </c>
      <c r="C208" s="14" t="inlineStr">
        <is>
          <t>ECS</t>
        </is>
      </c>
      <c r="D208" s="14" t="inlineStr">
        <is>
          <t>LMIC</t>
        </is>
      </c>
      <c r="E208" s="14" t="inlineStr">
        <is>
          <t>Elasticities!217:138-141</t>
        </is>
      </c>
    </row>
    <row r="209">
      <c r="A209" s="14" t="inlineStr">
        <is>
          <t>URY</t>
        </is>
      </c>
      <c r="B209" s="14" t="inlineStr">
        <is>
          <t>Uruguay</t>
        </is>
      </c>
      <c r="C209" s="14" t="inlineStr">
        <is>
          <t>LCN</t>
        </is>
      </c>
      <c r="D209" s="14" t="inlineStr">
        <is>
          <t>HIC</t>
        </is>
      </c>
      <c r="E209" s="14" t="inlineStr">
        <is>
          <t>Elasticities!218:138-141</t>
        </is>
      </c>
    </row>
    <row r="210">
      <c r="A210" s="14" t="inlineStr">
        <is>
          <t>USA</t>
        </is>
      </c>
      <c r="B210" s="14" t="inlineStr">
        <is>
          <t>United States</t>
        </is>
      </c>
      <c r="C210" s="14" t="inlineStr">
        <is>
          <t>NAC</t>
        </is>
      </c>
      <c r="D210" s="14" t="inlineStr">
        <is>
          <t>HIC</t>
        </is>
      </c>
      <c r="E210" s="14" t="inlineStr">
        <is>
          <t>Elasticities!219:138-141</t>
        </is>
      </c>
    </row>
    <row r="211">
      <c r="A211" s="14" t="inlineStr">
        <is>
          <t>UZB</t>
        </is>
      </c>
      <c r="B211" s="14" t="inlineStr">
        <is>
          <t>Uzbekistan</t>
        </is>
      </c>
      <c r="C211" s="14" t="inlineStr">
        <is>
          <t>ECS</t>
        </is>
      </c>
      <c r="D211" s="14" t="inlineStr">
        <is>
          <t>LMIC</t>
        </is>
      </c>
      <c r="E211" s="14" t="inlineStr">
        <is>
          <t>Elasticities!220:138-141</t>
        </is>
      </c>
    </row>
    <row r="212">
      <c r="A212" s="14" t="inlineStr">
        <is>
          <t>VCT</t>
        </is>
      </c>
      <c r="B212" s="14" t="inlineStr">
        <is>
          <t>St. Vincent and the Grenadines</t>
        </is>
      </c>
      <c r="C212" s="14" t="inlineStr">
        <is>
          <t>LCN</t>
        </is>
      </c>
      <c r="D212" s="14" t="inlineStr">
        <is>
          <t>UMIC</t>
        </is>
      </c>
      <c r="E212" s="14" t="inlineStr">
        <is>
          <t>Elasticities!221:138-141</t>
        </is>
      </c>
    </row>
    <row r="213">
      <c r="A213" s="14" t="inlineStr">
        <is>
          <t>VEN</t>
        </is>
      </c>
      <c r="B213" s="14" t="inlineStr">
        <is>
          <t>Venezuela</t>
        </is>
      </c>
      <c r="C213" s="14" t="inlineStr">
        <is>
          <t>LCN</t>
        </is>
      </c>
      <c r="D213" s="14" t="inlineStr">
        <is>
          <t>UMIC</t>
        </is>
      </c>
      <c r="E213" s="14" t="inlineStr">
        <is>
          <t>Elasticities!222:138-141</t>
        </is>
      </c>
    </row>
    <row r="214">
      <c r="A214" s="14" t="inlineStr">
        <is>
          <t>VGB</t>
        </is>
      </c>
      <c r="B214" s="14" t="inlineStr">
        <is>
          <t>British Virgin Islands</t>
        </is>
      </c>
      <c r="C214" s="14" t="inlineStr">
        <is>
          <t>LCN</t>
        </is>
      </c>
      <c r="D214" s="14" t="inlineStr">
        <is>
          <t>HIC</t>
        </is>
      </c>
      <c r="E214" s="14" t="inlineStr">
        <is>
          <t>Elasticities!223:138-141</t>
        </is>
      </c>
    </row>
    <row r="215">
      <c r="A215" s="14" t="inlineStr">
        <is>
          <t>VIR</t>
        </is>
      </c>
      <c r="B215" s="14" t="inlineStr">
        <is>
          <t>Virgin Islands (U.S.)</t>
        </is>
      </c>
      <c r="C215" s="14" t="inlineStr">
        <is>
          <t>LCN</t>
        </is>
      </c>
      <c r="D215" s="14" t="inlineStr">
        <is>
          <t>HIC</t>
        </is>
      </c>
      <c r="E215" s="14" t="inlineStr">
        <is>
          <t>Elasticities!224:138-141</t>
        </is>
      </c>
    </row>
    <row r="216">
      <c r="A216" s="14" t="inlineStr">
        <is>
          <t>VNM</t>
        </is>
      </c>
      <c r="B216" s="14" t="inlineStr">
        <is>
          <t>Vietnam</t>
        </is>
      </c>
      <c r="C216" s="14" t="inlineStr">
        <is>
          <t>EAS</t>
        </is>
      </c>
      <c r="D216" s="14" t="inlineStr">
        <is>
          <t>LMIC</t>
        </is>
      </c>
      <c r="E216" s="14" t="inlineStr">
        <is>
          <t>Elasticities!225:138-141</t>
        </is>
      </c>
    </row>
    <row r="217">
      <c r="A217" s="14" t="inlineStr">
        <is>
          <t>VUT</t>
        </is>
      </c>
      <c r="B217" s="14" t="inlineStr">
        <is>
          <t>Vanuatu</t>
        </is>
      </c>
      <c r="C217" s="14" t="inlineStr">
        <is>
          <t>EAS</t>
        </is>
      </c>
      <c r="D217" s="14" t="inlineStr">
        <is>
          <t>LMIC</t>
        </is>
      </c>
      <c r="E217" s="14" t="inlineStr">
        <is>
          <t>Elasticities!226:138-141</t>
        </is>
      </c>
    </row>
    <row r="218">
      <c r="A218" s="14" t="inlineStr">
        <is>
          <t>WAV</t>
        </is>
      </c>
      <c r="B218" s="14" t="inlineStr">
        <is>
          <t>World aviation bunkers</t>
        </is>
      </c>
      <c r="C218" s="14" t="inlineStr">
        <is>
          <t>NA</t>
        </is>
      </c>
      <c r="D218" s="14" t="inlineStr">
        <is>
          <t>NA</t>
        </is>
      </c>
      <c r="E218" s="14" t="inlineStr">
        <is>
          <t>Elasticities!227:138-141</t>
        </is>
      </c>
    </row>
    <row r="219">
      <c r="A219" s="14" t="inlineStr">
        <is>
          <t>WMR</t>
        </is>
      </c>
      <c r="B219" s="14" t="inlineStr">
        <is>
          <t>World marine bunkers</t>
        </is>
      </c>
      <c r="C219" s="14" t="inlineStr">
        <is>
          <t>NA</t>
        </is>
      </c>
      <c r="D219" s="14" t="inlineStr">
        <is>
          <t>NA</t>
        </is>
      </c>
      <c r="E219" s="14" t="inlineStr">
        <is>
          <t>Elasticities!228:138-141</t>
        </is>
      </c>
    </row>
    <row r="220">
      <c r="A220" s="14" t="inlineStr">
        <is>
          <t>WSM</t>
        </is>
      </c>
      <c r="B220" s="14" t="inlineStr">
        <is>
          <t>Samoa</t>
        </is>
      </c>
      <c r="C220" s="14" t="inlineStr">
        <is>
          <t>EAS</t>
        </is>
      </c>
      <c r="D220" s="14" t="inlineStr">
        <is>
          <t>UMIC</t>
        </is>
      </c>
      <c r="E220" s="14" t="inlineStr">
        <is>
          <t>Elasticities!229:138-141</t>
        </is>
      </c>
    </row>
    <row r="221">
      <c r="A221" s="14" t="inlineStr">
        <is>
          <t>XKX</t>
        </is>
      </c>
      <c r="B221" s="14" t="inlineStr">
        <is>
          <t>Kosovo</t>
        </is>
      </c>
      <c r="C221" s="14" t="inlineStr">
        <is>
          <t>ECS</t>
        </is>
      </c>
      <c r="D221" s="14" t="inlineStr">
        <is>
          <t>LMIC</t>
        </is>
      </c>
      <c r="E221" s="14" t="inlineStr">
        <is>
          <t>Elasticities!230:138-141</t>
        </is>
      </c>
    </row>
    <row r="222">
      <c r="A222" s="14" t="inlineStr">
        <is>
          <t>YEM</t>
        </is>
      </c>
      <c r="B222" s="14" t="inlineStr">
        <is>
          <t>Yemen</t>
        </is>
      </c>
      <c r="C222" s="14" t="inlineStr">
        <is>
          <t>MEA</t>
        </is>
      </c>
      <c r="D222" s="14" t="inlineStr">
        <is>
          <t>LIC</t>
        </is>
      </c>
      <c r="E222" s="14" t="inlineStr">
        <is>
          <t>Elasticities!231:138-141</t>
        </is>
      </c>
    </row>
    <row r="223">
      <c r="A223" s="14" t="inlineStr">
        <is>
          <t>ZAF</t>
        </is>
      </c>
      <c r="B223" s="14" t="inlineStr">
        <is>
          <t>South Africa</t>
        </is>
      </c>
      <c r="C223" s="14" t="inlineStr">
        <is>
          <t>SSF</t>
        </is>
      </c>
      <c r="D223" s="14" t="inlineStr">
        <is>
          <t>UMIC</t>
        </is>
      </c>
      <c r="E223" s="14" t="inlineStr">
        <is>
          <t>Elasticities!232:138-141</t>
        </is>
      </c>
    </row>
    <row r="224">
      <c r="A224" s="14" t="inlineStr">
        <is>
          <t>ZMB</t>
        </is>
      </c>
      <c r="B224" s="14" t="inlineStr">
        <is>
          <t>Zambia</t>
        </is>
      </c>
      <c r="C224" s="14" t="inlineStr">
        <is>
          <t>SSF</t>
        </is>
      </c>
      <c r="D224" s="14" t="inlineStr">
        <is>
          <t>LMIC</t>
        </is>
      </c>
      <c r="E224" s="14" t="inlineStr">
        <is>
          <t>Elasticities!233:138-141</t>
        </is>
      </c>
    </row>
    <row r="225">
      <c r="A225" s="14" t="inlineStr">
        <is>
          <t>ZWE</t>
        </is>
      </c>
      <c r="B225" s="14" t="inlineStr">
        <is>
          <t>Zimbabwe</t>
        </is>
      </c>
      <c r="C225" s="14" t="inlineStr">
        <is>
          <t>SSF</t>
        </is>
      </c>
      <c r="D225" s="14" t="inlineStr">
        <is>
          <t>LIC</t>
        </is>
      </c>
      <c r="E225" s="14" t="inlineStr">
        <is>
          <t>Elasticities!234:138-141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23"/>
  <sheetViews>
    <sheetView tabSelected="0" workbookViewId="0">
      <pane xSplit="1" ySplit="3" topLeftCell="B4" activePane="bottomRight" state="frozen"/>
      <selection pane="topRight"/>
      <selection pane="bottomLeft"/>
      <selection pane="bottomRight" activeCell="A1" sqref="A1"/>
    </sheetView>
  </sheetViews>
  <sheetFormatPr baseColWidth="8" defaultRowHeight="15" outlineLevelCol="0"/>
  <cols>
    <col width="18" customWidth="1" min="1" max="1"/>
  </cols>
  <sheetData>
    <row r="1">
      <c r="A1" s="14" t="inlineStr">
        <is>
          <t>Source: legacy Elasticities rows 143-282 ('Simple' option, income-group specific)</t>
        </is>
      </c>
    </row>
    <row r="2">
      <c r="A2" s="2" t="inlineStr">
        <is>
          <t>Elasticities by income group (legacy CPAT values, CPAT sector and fuel groups)</t>
        </is>
      </c>
      <c r="B2" s="3" t="n"/>
      <c r="C2" s="3" t="n"/>
      <c r="D2" s="3" t="n"/>
      <c r="E2" s="3" t="n"/>
      <c r="F2" s="3" t="n"/>
      <c r="G2" s="3" t="n"/>
      <c r="H2" s="3" t="n"/>
      <c r="I2" s="3" t="n"/>
      <c r="J2" s="3" t="n"/>
    </row>
    <row r="3">
      <c r="A3" s="59" t="inlineStr">
        <is>
          <t>key</t>
        </is>
      </c>
      <c r="B3" s="59" t="inlineStr">
        <is>
          <t>type</t>
        </is>
      </c>
      <c r="C3" s="59" t="inlineStr">
        <is>
          <t>fuel_group</t>
        </is>
      </c>
      <c r="D3" s="59" t="inlineStr">
        <is>
          <t>sector_group</t>
        </is>
      </c>
      <c r="E3" s="59" t="inlineStr">
        <is>
          <t>legacy_code</t>
        </is>
      </c>
      <c r="F3" s="59" t="inlineStr">
        <is>
          <t>LIC</t>
        </is>
      </c>
      <c r="G3" s="59" t="inlineStr">
        <is>
          <t>LMIC</t>
        </is>
      </c>
      <c r="H3" s="59" t="inlineStr">
        <is>
          <t>UMIC</t>
        </is>
      </c>
      <c r="I3" s="59" t="inlineStr">
        <is>
          <t>HIC</t>
        </is>
      </c>
      <c r="J3" s="59" t="inlineStr">
        <is>
          <t>source</t>
        </is>
      </c>
    </row>
    <row r="4">
      <c r="A4" s="14" t="inlineStr">
        <is>
          <t>inc|coa|tra</t>
        </is>
      </c>
      <c r="B4" s="14" t="inlineStr">
        <is>
          <t>inc</t>
        </is>
      </c>
      <c r="C4" s="14" t="inlineStr">
        <is>
          <t>coa</t>
        </is>
      </c>
      <c r="D4" s="14" t="inlineStr">
        <is>
          <t>tra</t>
        </is>
      </c>
      <c r="E4" s="14" t="inlineStr">
        <is>
          <t>coa_inc_tot</t>
        </is>
      </c>
      <c r="F4" s="14" t="n">
        <v>0</v>
      </c>
      <c r="G4" s="14" t="n">
        <v>0</v>
      </c>
      <c r="H4" s="14" t="n">
        <v>0</v>
      </c>
      <c r="I4" s="14" t="n">
        <v>0</v>
      </c>
      <c r="J4" s="14" t="inlineStr">
        <is>
          <t>Elasticities row 143</t>
        </is>
      </c>
    </row>
    <row r="5">
      <c r="A5" s="14" t="inlineStr">
        <is>
          <t>inc|nga|tra</t>
        </is>
      </c>
      <c r="B5" s="14" t="inlineStr">
        <is>
          <t>inc</t>
        </is>
      </c>
      <c r="C5" s="14" t="inlineStr">
        <is>
          <t>nga</t>
        </is>
      </c>
      <c r="D5" s="14" t="inlineStr">
        <is>
          <t>tra</t>
        </is>
      </c>
      <c r="E5" s="14" t="inlineStr">
        <is>
          <t>nga_inc_tot</t>
        </is>
      </c>
      <c r="F5" s="14" t="n">
        <v>0.5</v>
      </c>
      <c r="G5" s="14" t="n">
        <v>0.5</v>
      </c>
      <c r="H5" s="14" t="n">
        <v>0.5</v>
      </c>
      <c r="I5" s="14" t="n">
        <v>0.5</v>
      </c>
      <c r="J5" s="14" t="inlineStr">
        <is>
          <t>Elasticities row 144</t>
        </is>
      </c>
    </row>
    <row r="6">
      <c r="A6" s="14" t="inlineStr">
        <is>
          <t>inc|gso|tra</t>
        </is>
      </c>
      <c r="B6" s="14" t="inlineStr">
        <is>
          <t>inc</t>
        </is>
      </c>
      <c r="C6" s="14" t="inlineStr">
        <is>
          <t>gso</t>
        </is>
      </c>
      <c r="D6" s="14" t="inlineStr">
        <is>
          <t>tra</t>
        </is>
      </c>
      <c r="E6" s="14" t="inlineStr">
        <is>
          <t>oil_inc_res</t>
        </is>
      </c>
      <c r="F6" s="14" t="n">
        <v>0.7</v>
      </c>
      <c r="G6" s="14" t="n">
        <v>0.7</v>
      </c>
      <c r="H6" s="14" t="n">
        <v>0.7</v>
      </c>
      <c r="I6" s="14" t="n">
        <v>0.7</v>
      </c>
      <c r="J6" s="14" t="inlineStr">
        <is>
          <t>Elasticities row 145</t>
        </is>
      </c>
    </row>
    <row r="7">
      <c r="A7" s="14" t="inlineStr">
        <is>
          <t>inc|die|tra</t>
        </is>
      </c>
      <c r="B7" s="14" t="inlineStr">
        <is>
          <t>inc</t>
        </is>
      </c>
      <c r="C7" s="14" t="inlineStr">
        <is>
          <t>die</t>
        </is>
      </c>
      <c r="D7" s="14" t="inlineStr">
        <is>
          <t>tra</t>
        </is>
      </c>
      <c r="E7" s="14" t="inlineStr">
        <is>
          <t>bio_inc_res</t>
        </is>
      </c>
      <c r="F7" s="14" t="n">
        <v>0.6</v>
      </c>
      <c r="G7" s="14" t="n">
        <v>0.6</v>
      </c>
      <c r="H7" s="14" t="n">
        <v>0.6</v>
      </c>
      <c r="I7" s="14" t="n">
        <v>0.6</v>
      </c>
      <c r="J7" s="14" t="inlineStr">
        <is>
          <t>Elasticities row 146</t>
        </is>
      </c>
    </row>
    <row r="8">
      <c r="A8" s="14" t="inlineStr">
        <is>
          <t>inc|oil|tra</t>
        </is>
      </c>
      <c r="B8" s="14" t="inlineStr">
        <is>
          <t>inc</t>
        </is>
      </c>
      <c r="C8" s="14" t="inlineStr">
        <is>
          <t>oil</t>
        </is>
      </c>
      <c r="D8" s="14" t="inlineStr">
        <is>
          <t>tra</t>
        </is>
      </c>
      <c r="E8" s="14" t="inlineStr">
        <is>
          <t>oil_inc_tot</t>
        </is>
      </c>
      <c r="F8" s="14" t="n">
        <v>0.8</v>
      </c>
      <c r="G8" s="14" t="n">
        <v>0.8</v>
      </c>
      <c r="H8" s="14" t="n">
        <v>0.8</v>
      </c>
      <c r="I8" s="14" t="n">
        <v>0.8</v>
      </c>
      <c r="J8" s="14" t="inlineStr">
        <is>
          <t>Elasticities row 147</t>
        </is>
      </c>
    </row>
    <row r="9">
      <c r="A9" s="14" t="inlineStr">
        <is>
          <t>inc|bio|tra</t>
        </is>
      </c>
      <c r="B9" s="14" t="inlineStr">
        <is>
          <t>inc</t>
        </is>
      </c>
      <c r="C9" s="14" t="inlineStr">
        <is>
          <t>bio</t>
        </is>
      </c>
      <c r="D9" s="14" t="inlineStr">
        <is>
          <t>tra</t>
        </is>
      </c>
      <c r="E9" s="14" t="inlineStr">
        <is>
          <t>die_inc_res</t>
        </is>
      </c>
      <c r="F9" s="14" t="n">
        <v>0</v>
      </c>
      <c r="G9" s="14" t="n">
        <v>0</v>
      </c>
      <c r="H9" s="14" t="n">
        <v>0</v>
      </c>
      <c r="I9" s="14" t="n">
        <v>0</v>
      </c>
      <c r="J9" s="14" t="inlineStr">
        <is>
          <t>Elasticities row 148</t>
        </is>
      </c>
    </row>
    <row r="10">
      <c r="A10" s="14" t="inlineStr">
        <is>
          <t>inc|ren|tra</t>
        </is>
      </c>
      <c r="B10" s="14" t="inlineStr">
        <is>
          <t>inc</t>
        </is>
      </c>
      <c r="C10" s="14" t="inlineStr">
        <is>
          <t>ren</t>
        </is>
      </c>
      <c r="D10" s="14" t="inlineStr">
        <is>
          <t>tra</t>
        </is>
      </c>
      <c r="E10" s="14" t="inlineStr">
        <is>
          <t>rnw_inc_tot</t>
        </is>
      </c>
      <c r="F10" s="14" t="n">
        <v>1</v>
      </c>
      <c r="G10" s="14" t="n">
        <v>1</v>
      </c>
      <c r="H10" s="14" t="n">
        <v>1</v>
      </c>
      <c r="I10" s="14" t="n">
        <v>1</v>
      </c>
      <c r="J10" s="14" t="inlineStr">
        <is>
          <t>Elasticities row 149</t>
        </is>
      </c>
    </row>
    <row r="11">
      <c r="A11" s="14" t="inlineStr">
        <is>
          <t>inc|ecy|tra</t>
        </is>
      </c>
      <c r="B11" s="14" t="inlineStr">
        <is>
          <t>inc</t>
        </is>
      </c>
      <c r="C11" s="14" t="inlineStr">
        <is>
          <t>ecy</t>
        </is>
      </c>
      <c r="D11" s="14" t="inlineStr">
        <is>
          <t>tra</t>
        </is>
      </c>
      <c r="E11" s="14" t="inlineStr">
        <is>
          <t>ecy_inc_tot</t>
        </is>
      </c>
      <c r="F11" s="14" t="n">
        <v>1.2</v>
      </c>
      <c r="G11" s="14" t="n">
        <v>1.2</v>
      </c>
      <c r="H11" s="14" t="n">
        <v>1.2</v>
      </c>
      <c r="I11" s="14" t="n">
        <v>1.2</v>
      </c>
      <c r="J11" s="14" t="inlineStr">
        <is>
          <t>Elasticities row 150</t>
        </is>
      </c>
    </row>
    <row r="12">
      <c r="A12" s="14" t="inlineStr">
        <is>
          <t>inc|coa|res</t>
        </is>
      </c>
      <c r="B12" s="14" t="inlineStr">
        <is>
          <t>inc</t>
        </is>
      </c>
      <c r="C12" s="14" t="inlineStr">
        <is>
          <t>coa</t>
        </is>
      </c>
      <c r="D12" s="14" t="inlineStr">
        <is>
          <t>res</t>
        </is>
      </c>
      <c r="E12" s="14" t="inlineStr">
        <is>
          <t>coa_inc_res</t>
        </is>
      </c>
      <c r="F12" s="14" t="n">
        <v>0.3</v>
      </c>
      <c r="G12" s="14" t="n">
        <v>0.3</v>
      </c>
      <c r="H12" s="14" t="n">
        <v>0.3</v>
      </c>
      <c r="I12" s="14" t="n">
        <v>0.3</v>
      </c>
      <c r="J12" s="14" t="inlineStr">
        <is>
          <t>Elasticities row 151</t>
        </is>
      </c>
    </row>
    <row r="13">
      <c r="A13" s="14" t="inlineStr">
        <is>
          <t>inc|nga|res</t>
        </is>
      </c>
      <c r="B13" s="14" t="inlineStr">
        <is>
          <t>inc</t>
        </is>
      </c>
      <c r="C13" s="14" t="inlineStr">
        <is>
          <t>nga</t>
        </is>
      </c>
      <c r="D13" s="14" t="inlineStr">
        <is>
          <t>res</t>
        </is>
      </c>
      <c r="E13" s="14" t="inlineStr">
        <is>
          <t>nga_inc_res</t>
        </is>
      </c>
      <c r="F13" s="14" t="n">
        <v>0.3</v>
      </c>
      <c r="G13" s="14" t="n">
        <v>0.3</v>
      </c>
      <c r="H13" s="14" t="n">
        <v>0.3</v>
      </c>
      <c r="I13" s="14" t="n">
        <v>0.3</v>
      </c>
      <c r="J13" s="14" t="inlineStr">
        <is>
          <t>Elasticities row 152</t>
        </is>
      </c>
    </row>
    <row r="14">
      <c r="A14" s="14" t="inlineStr">
        <is>
          <t>inc|gso|res</t>
        </is>
      </c>
      <c r="B14" s="14" t="inlineStr">
        <is>
          <t>inc</t>
        </is>
      </c>
      <c r="C14" s="14" t="inlineStr">
        <is>
          <t>gso</t>
        </is>
      </c>
      <c r="D14" s="14" t="inlineStr">
        <is>
          <t>res</t>
        </is>
      </c>
      <c r="E14" s="14" t="inlineStr">
        <is>
          <t>oil_inc_res</t>
        </is>
      </c>
      <c r="F14" s="14" t="n">
        <v>0.5</v>
      </c>
      <c r="G14" s="14" t="n">
        <v>0.5</v>
      </c>
      <c r="H14" s="14" t="n">
        <v>0.5</v>
      </c>
      <c r="I14" s="14" t="n">
        <v>0.5</v>
      </c>
      <c r="J14" s="14" t="inlineStr">
        <is>
          <t>Elasticities row 153</t>
        </is>
      </c>
    </row>
    <row r="15">
      <c r="A15" s="14" t="inlineStr">
        <is>
          <t>inc|die|res</t>
        </is>
      </c>
      <c r="B15" s="14" t="inlineStr">
        <is>
          <t>inc</t>
        </is>
      </c>
      <c r="C15" s="14" t="inlineStr">
        <is>
          <t>die</t>
        </is>
      </c>
      <c r="D15" s="14" t="inlineStr">
        <is>
          <t>res</t>
        </is>
      </c>
      <c r="E15" s="14" t="inlineStr">
        <is>
          <t>bio_inc_res</t>
        </is>
      </c>
      <c r="F15" s="14" t="n">
        <v>0.5</v>
      </c>
      <c r="G15" s="14" t="n">
        <v>0.5</v>
      </c>
      <c r="H15" s="14" t="n">
        <v>0.5</v>
      </c>
      <c r="I15" s="14" t="n">
        <v>0.5</v>
      </c>
      <c r="J15" s="14" t="inlineStr">
        <is>
          <t>Elasticities row 154</t>
        </is>
      </c>
    </row>
    <row r="16">
      <c r="A16" s="14" t="inlineStr">
        <is>
          <t>inc|oil|res</t>
        </is>
      </c>
      <c r="B16" s="14" t="inlineStr">
        <is>
          <t>inc</t>
        </is>
      </c>
      <c r="C16" s="14" t="inlineStr">
        <is>
          <t>oil</t>
        </is>
      </c>
      <c r="D16" s="14" t="inlineStr">
        <is>
          <t>res</t>
        </is>
      </c>
      <c r="E16" s="14" t="inlineStr">
        <is>
          <t>oil_inc_res</t>
        </is>
      </c>
      <c r="F16" s="14" t="n">
        <v>0.5</v>
      </c>
      <c r="G16" s="14" t="n">
        <v>0.5</v>
      </c>
      <c r="H16" s="14" t="n">
        <v>0.5</v>
      </c>
      <c r="I16" s="14" t="n">
        <v>0.5</v>
      </c>
      <c r="J16" s="14" t="inlineStr">
        <is>
          <t>Elasticities row 155</t>
        </is>
      </c>
    </row>
    <row r="17">
      <c r="A17" s="14" t="inlineStr">
        <is>
          <t>inc|bio|res</t>
        </is>
      </c>
      <c r="B17" s="14" t="inlineStr">
        <is>
          <t>inc</t>
        </is>
      </c>
      <c r="C17" s="14" t="inlineStr">
        <is>
          <t>bio</t>
        </is>
      </c>
      <c r="D17" s="14" t="inlineStr">
        <is>
          <t>res</t>
        </is>
      </c>
      <c r="E17" s="14" t="inlineStr">
        <is>
          <t>bio_inc_res</t>
        </is>
      </c>
      <c r="F17" s="14" t="n">
        <v>0.1</v>
      </c>
      <c r="G17" s="14" t="n">
        <v>0.1</v>
      </c>
      <c r="H17" s="14" t="n">
        <v>0.1</v>
      </c>
      <c r="I17" s="14" t="n">
        <v>0.1</v>
      </c>
      <c r="J17" s="14" t="inlineStr">
        <is>
          <t>Elasticities row 156</t>
        </is>
      </c>
    </row>
    <row r="18">
      <c r="A18" s="14" t="inlineStr">
        <is>
          <t>inc|ren|res</t>
        </is>
      </c>
      <c r="B18" s="14" t="inlineStr">
        <is>
          <t>inc</t>
        </is>
      </c>
      <c r="C18" s="14" t="inlineStr">
        <is>
          <t>ren</t>
        </is>
      </c>
      <c r="D18" s="14" t="inlineStr">
        <is>
          <t>res</t>
        </is>
      </c>
      <c r="E18" s="14" t="inlineStr">
        <is>
          <t>rnw_inc_tot</t>
        </is>
      </c>
      <c r="F18" s="14" t="n">
        <v>0.8</v>
      </c>
      <c r="G18" s="14" t="n">
        <v>0.8</v>
      </c>
      <c r="H18" s="14" t="n">
        <v>0.8</v>
      </c>
      <c r="I18" s="14" t="n">
        <v>0.8</v>
      </c>
      <c r="J18" s="14" t="inlineStr">
        <is>
          <t>Elasticities row 157</t>
        </is>
      </c>
    </row>
    <row r="19">
      <c r="A19" s="14" t="inlineStr">
        <is>
          <t>inc|ecy|res</t>
        </is>
      </c>
      <c r="B19" s="14" t="inlineStr">
        <is>
          <t>inc</t>
        </is>
      </c>
      <c r="C19" s="14" t="inlineStr">
        <is>
          <t>ecy</t>
        </is>
      </c>
      <c r="D19" s="14" t="inlineStr">
        <is>
          <t>res</t>
        </is>
      </c>
      <c r="E19" s="14" t="inlineStr">
        <is>
          <t>ecy_inc_res</t>
        </is>
      </c>
      <c r="F19" s="14" t="n">
        <v>0.8</v>
      </c>
      <c r="G19" s="14" t="n">
        <v>0.8</v>
      </c>
      <c r="H19" s="14" t="n">
        <v>0.8</v>
      </c>
      <c r="I19" s="14" t="n">
        <v>0.8</v>
      </c>
      <c r="J19" s="14" t="inlineStr">
        <is>
          <t>Elasticities row 158</t>
        </is>
      </c>
    </row>
    <row r="20">
      <c r="A20" s="14" t="inlineStr">
        <is>
          <t>inc|coa|ind</t>
        </is>
      </c>
      <c r="B20" s="14" t="inlineStr">
        <is>
          <t>inc</t>
        </is>
      </c>
      <c r="C20" s="14" t="inlineStr">
        <is>
          <t>coa</t>
        </is>
      </c>
      <c r="D20" s="14" t="inlineStr">
        <is>
          <t>ind</t>
        </is>
      </c>
      <c r="E20" s="14" t="inlineStr">
        <is>
          <t>coa_inc_ind</t>
        </is>
      </c>
      <c r="F20" s="14" t="n">
        <v>0.5</v>
      </c>
      <c r="G20" s="14" t="n">
        <v>0.5</v>
      </c>
      <c r="H20" s="14" t="n">
        <v>0.5</v>
      </c>
      <c r="I20" s="14" t="n">
        <v>0.5</v>
      </c>
      <c r="J20" s="14" t="inlineStr">
        <is>
          <t>Elasticities row 159</t>
        </is>
      </c>
    </row>
    <row r="21">
      <c r="A21" s="14" t="inlineStr">
        <is>
          <t>inc|nga|ind</t>
        </is>
      </c>
      <c r="B21" s="14" t="inlineStr">
        <is>
          <t>inc</t>
        </is>
      </c>
      <c r="C21" s="14" t="inlineStr">
        <is>
          <t>nga</t>
        </is>
      </c>
      <c r="D21" s="14" t="inlineStr">
        <is>
          <t>ind</t>
        </is>
      </c>
      <c r="E21" s="14" t="inlineStr">
        <is>
          <t>nga_inc_ind</t>
        </is>
      </c>
      <c r="F21" s="14" t="n">
        <v>1</v>
      </c>
      <c r="G21" s="14" t="n">
        <v>1</v>
      </c>
      <c r="H21" s="14" t="n">
        <v>1</v>
      </c>
      <c r="I21" s="14" t="n">
        <v>1</v>
      </c>
      <c r="J21" s="14" t="inlineStr">
        <is>
          <t>Elasticities row 160</t>
        </is>
      </c>
    </row>
    <row r="22">
      <c r="A22" s="14" t="inlineStr">
        <is>
          <t>inc|gso|ind</t>
        </is>
      </c>
      <c r="B22" s="14" t="inlineStr">
        <is>
          <t>inc</t>
        </is>
      </c>
      <c r="C22" s="14" t="inlineStr">
        <is>
          <t>gso</t>
        </is>
      </c>
      <c r="D22" s="14" t="inlineStr">
        <is>
          <t>ind</t>
        </is>
      </c>
      <c r="E22" s="14" t="inlineStr">
        <is>
          <t>oil_inc_res</t>
        </is>
      </c>
      <c r="F22" s="14" t="n">
        <v>0.5</v>
      </c>
      <c r="G22" s="14" t="n">
        <v>0.5</v>
      </c>
      <c r="H22" s="14" t="n">
        <v>0.5</v>
      </c>
      <c r="I22" s="14" t="n">
        <v>0.5</v>
      </c>
      <c r="J22" s="14" t="inlineStr">
        <is>
          <t>Elasticities row 161</t>
        </is>
      </c>
    </row>
    <row r="23">
      <c r="A23" s="14" t="inlineStr">
        <is>
          <t>inc|die|ind</t>
        </is>
      </c>
      <c r="B23" s="14" t="inlineStr">
        <is>
          <t>inc</t>
        </is>
      </c>
      <c r="C23" s="14" t="inlineStr">
        <is>
          <t>die</t>
        </is>
      </c>
      <c r="D23" s="14" t="inlineStr">
        <is>
          <t>ind</t>
        </is>
      </c>
      <c r="E23" s="14" t="inlineStr">
        <is>
          <t>die_inc_res</t>
        </is>
      </c>
      <c r="F23" s="14" t="n">
        <v>0.5</v>
      </c>
      <c r="G23" s="14" t="n">
        <v>0.5</v>
      </c>
      <c r="H23" s="14" t="n">
        <v>0.5</v>
      </c>
      <c r="I23" s="14" t="n">
        <v>0.5</v>
      </c>
      <c r="J23" s="14" t="inlineStr">
        <is>
          <t>Elasticities row 162</t>
        </is>
      </c>
    </row>
    <row r="24">
      <c r="A24" s="14" t="inlineStr">
        <is>
          <t>inc|oil|ind</t>
        </is>
      </c>
      <c r="B24" s="14" t="inlineStr">
        <is>
          <t>inc</t>
        </is>
      </c>
      <c r="C24" s="14" t="inlineStr">
        <is>
          <t>oil</t>
        </is>
      </c>
      <c r="D24" s="14" t="inlineStr">
        <is>
          <t>ind</t>
        </is>
      </c>
      <c r="E24" s="14" t="inlineStr">
        <is>
          <t>oil_inc_ind</t>
        </is>
      </c>
      <c r="F24" s="14" t="n">
        <v>0.8</v>
      </c>
      <c r="G24" s="14" t="n">
        <v>0.8</v>
      </c>
      <c r="H24" s="14" t="n">
        <v>0.8</v>
      </c>
      <c r="I24" s="14" t="n">
        <v>0.8</v>
      </c>
      <c r="J24" s="14" t="inlineStr">
        <is>
          <t>Elasticities row 163</t>
        </is>
      </c>
    </row>
    <row r="25">
      <c r="A25" s="14" t="inlineStr">
        <is>
          <t>inc|bio|ind</t>
        </is>
      </c>
      <c r="B25" s="14" t="inlineStr">
        <is>
          <t>inc</t>
        </is>
      </c>
      <c r="C25" s="14" t="inlineStr">
        <is>
          <t>bio</t>
        </is>
      </c>
      <c r="D25" s="14" t="inlineStr">
        <is>
          <t>ind</t>
        </is>
      </c>
      <c r="E25" s="14" t="inlineStr">
        <is>
          <t>bio_inc_res</t>
        </is>
      </c>
      <c r="F25" s="14" t="n">
        <v>0.1</v>
      </c>
      <c r="G25" s="14" t="n">
        <v>0.1</v>
      </c>
      <c r="H25" s="14" t="n">
        <v>0.1</v>
      </c>
      <c r="I25" s="14" t="n">
        <v>0.1</v>
      </c>
      <c r="J25" s="14" t="inlineStr">
        <is>
          <t>Elasticities row 164</t>
        </is>
      </c>
    </row>
    <row r="26">
      <c r="A26" s="14" t="inlineStr">
        <is>
          <t>inc|ren|ind</t>
        </is>
      </c>
      <c r="B26" s="14" t="inlineStr">
        <is>
          <t>inc</t>
        </is>
      </c>
      <c r="C26" s="14" t="inlineStr">
        <is>
          <t>ren</t>
        </is>
      </c>
      <c r="D26" s="14" t="inlineStr">
        <is>
          <t>ind</t>
        </is>
      </c>
      <c r="E26" s="14" t="inlineStr">
        <is>
          <t>rnw_inc_tot</t>
        </is>
      </c>
      <c r="F26" s="14" t="n">
        <v>0.8</v>
      </c>
      <c r="G26" s="14" t="n">
        <v>0.8</v>
      </c>
      <c r="H26" s="14" t="n">
        <v>0.8</v>
      </c>
      <c r="I26" s="14" t="n">
        <v>0.8</v>
      </c>
      <c r="J26" s="14" t="inlineStr">
        <is>
          <t>Elasticities row 165</t>
        </is>
      </c>
    </row>
    <row r="27">
      <c r="A27" s="14" t="inlineStr">
        <is>
          <t>inc|ecy|ind</t>
        </is>
      </c>
      <c r="B27" s="14" t="inlineStr">
        <is>
          <t>inc</t>
        </is>
      </c>
      <c r="C27" s="14" t="inlineStr">
        <is>
          <t>ecy</t>
        </is>
      </c>
      <c r="D27" s="14" t="inlineStr">
        <is>
          <t>ind</t>
        </is>
      </c>
      <c r="E27" s="14" t="inlineStr">
        <is>
          <t>ecy_inc_ind</t>
        </is>
      </c>
      <c r="F27" s="14" t="n">
        <v>0.8</v>
      </c>
      <c r="G27" s="14" t="n">
        <v>0.8</v>
      </c>
      <c r="H27" s="14" t="n">
        <v>0.8</v>
      </c>
      <c r="I27" s="14" t="n">
        <v>0.8</v>
      </c>
      <c r="J27" s="14" t="inlineStr">
        <is>
          <t>Elasticities row 166</t>
        </is>
      </c>
    </row>
    <row r="28">
      <c r="A28" s="14" t="inlineStr">
        <is>
          <t>inc|coa|srv</t>
        </is>
      </c>
      <c r="B28" s="14" t="inlineStr">
        <is>
          <t>inc</t>
        </is>
      </c>
      <c r="C28" s="14" t="inlineStr">
        <is>
          <t>coa</t>
        </is>
      </c>
      <c r="D28" s="14" t="inlineStr">
        <is>
          <t>srv</t>
        </is>
      </c>
      <c r="E28" s="14" t="inlineStr">
        <is>
          <t>coa_inc_srv</t>
        </is>
      </c>
      <c r="F28" s="14" t="n">
        <v>0.7</v>
      </c>
      <c r="G28" s="14" t="n">
        <v>0.7</v>
      </c>
      <c r="H28" s="14" t="n">
        <v>0.7</v>
      </c>
      <c r="I28" s="14" t="n">
        <v>0.7</v>
      </c>
      <c r="J28" s="14" t="inlineStr">
        <is>
          <t>Elasticities row 167</t>
        </is>
      </c>
    </row>
    <row r="29">
      <c r="A29" s="14" t="inlineStr">
        <is>
          <t>inc|nga|srv</t>
        </is>
      </c>
      <c r="B29" s="14" t="inlineStr">
        <is>
          <t>inc</t>
        </is>
      </c>
      <c r="C29" s="14" t="inlineStr">
        <is>
          <t>nga</t>
        </is>
      </c>
      <c r="D29" s="14" t="inlineStr">
        <is>
          <t>srv</t>
        </is>
      </c>
      <c r="E29" s="14" t="inlineStr">
        <is>
          <t>nga_inc_srv</t>
        </is>
      </c>
      <c r="F29" s="14" t="n">
        <v>1</v>
      </c>
      <c r="G29" s="14" t="n">
        <v>1</v>
      </c>
      <c r="H29" s="14" t="n">
        <v>1</v>
      </c>
      <c r="I29" s="14" t="n">
        <v>1</v>
      </c>
      <c r="J29" s="14" t="inlineStr">
        <is>
          <t>Elasticities row 168</t>
        </is>
      </c>
    </row>
    <row r="30">
      <c r="A30" s="14" t="inlineStr">
        <is>
          <t>inc|gso|srv</t>
        </is>
      </c>
      <c r="B30" s="14" t="inlineStr">
        <is>
          <t>inc</t>
        </is>
      </c>
      <c r="C30" s="14" t="inlineStr">
        <is>
          <t>gso</t>
        </is>
      </c>
      <c r="D30" s="14" t="inlineStr">
        <is>
          <t>srv</t>
        </is>
      </c>
      <c r="E30" s="14" t="inlineStr">
        <is>
          <t>oil_inc_res</t>
        </is>
      </c>
      <c r="F30" s="14" t="n">
        <v>0.5</v>
      </c>
      <c r="G30" s="14" t="n">
        <v>0.5</v>
      </c>
      <c r="H30" s="14" t="n">
        <v>0.5</v>
      </c>
      <c r="I30" s="14" t="n">
        <v>0.5</v>
      </c>
      <c r="J30" s="14" t="inlineStr">
        <is>
          <t>Elasticities row 169</t>
        </is>
      </c>
    </row>
    <row r="31">
      <c r="A31" s="14" t="inlineStr">
        <is>
          <t>inc|die|srv</t>
        </is>
      </c>
      <c r="B31" s="14" t="inlineStr">
        <is>
          <t>inc</t>
        </is>
      </c>
      <c r="C31" s="14" t="inlineStr">
        <is>
          <t>die</t>
        </is>
      </c>
      <c r="D31" s="14" t="inlineStr">
        <is>
          <t>srv</t>
        </is>
      </c>
      <c r="E31" s="14" t="inlineStr">
        <is>
          <t>die_inc_res</t>
        </is>
      </c>
      <c r="F31" s="14" t="n">
        <v>0.5</v>
      </c>
      <c r="G31" s="14" t="n">
        <v>0.5</v>
      </c>
      <c r="H31" s="14" t="n">
        <v>0.5</v>
      </c>
      <c r="I31" s="14" t="n">
        <v>0.5</v>
      </c>
      <c r="J31" s="14" t="inlineStr">
        <is>
          <t>Elasticities row 170</t>
        </is>
      </c>
    </row>
    <row r="32">
      <c r="A32" s="14" t="inlineStr">
        <is>
          <t>inc|oil|srv</t>
        </is>
      </c>
      <c r="B32" s="14" t="inlineStr">
        <is>
          <t>inc</t>
        </is>
      </c>
      <c r="C32" s="14" t="inlineStr">
        <is>
          <t>oil</t>
        </is>
      </c>
      <c r="D32" s="14" t="inlineStr">
        <is>
          <t>srv</t>
        </is>
      </c>
      <c r="E32" s="14" t="inlineStr">
        <is>
          <t>oil_inc_srv</t>
        </is>
      </c>
      <c r="F32" s="14" t="n">
        <v>1.2</v>
      </c>
      <c r="G32" s="14" t="n">
        <v>1.2</v>
      </c>
      <c r="H32" s="14" t="n">
        <v>1.2</v>
      </c>
      <c r="I32" s="14" t="n">
        <v>1.2</v>
      </c>
      <c r="J32" s="14" t="inlineStr">
        <is>
          <t>Elasticities row 171</t>
        </is>
      </c>
    </row>
    <row r="33">
      <c r="A33" s="14" t="inlineStr">
        <is>
          <t>inc|bio|srv</t>
        </is>
      </c>
      <c r="B33" s="14" t="inlineStr">
        <is>
          <t>inc</t>
        </is>
      </c>
      <c r="C33" s="14" t="inlineStr">
        <is>
          <t>bio</t>
        </is>
      </c>
      <c r="D33" s="14" t="inlineStr">
        <is>
          <t>srv</t>
        </is>
      </c>
      <c r="E33" s="14" t="inlineStr">
        <is>
          <t>bio_inc_res</t>
        </is>
      </c>
      <c r="F33" s="14" t="n">
        <v>0.1</v>
      </c>
      <c r="G33" s="14" t="n">
        <v>0.1</v>
      </c>
      <c r="H33" s="14" t="n">
        <v>0.1</v>
      </c>
      <c r="I33" s="14" t="n">
        <v>0.1</v>
      </c>
      <c r="J33" s="14" t="inlineStr">
        <is>
          <t>Elasticities row 172</t>
        </is>
      </c>
    </row>
    <row r="34">
      <c r="A34" s="14" t="inlineStr">
        <is>
          <t>inc|ren|srv</t>
        </is>
      </c>
      <c r="B34" s="14" t="inlineStr">
        <is>
          <t>inc</t>
        </is>
      </c>
      <c r="C34" s="14" t="inlineStr">
        <is>
          <t>ren</t>
        </is>
      </c>
      <c r="D34" s="14" t="inlineStr">
        <is>
          <t>srv</t>
        </is>
      </c>
      <c r="E34" s="14" t="inlineStr">
        <is>
          <t>rnw_inc_tot</t>
        </is>
      </c>
      <c r="F34" s="14" t="n">
        <v>1</v>
      </c>
      <c r="G34" s="14" t="n">
        <v>1</v>
      </c>
      <c r="H34" s="14" t="n">
        <v>1</v>
      </c>
      <c r="I34" s="14" t="n">
        <v>1</v>
      </c>
      <c r="J34" s="14" t="inlineStr">
        <is>
          <t>Elasticities row 173</t>
        </is>
      </c>
    </row>
    <row r="35">
      <c r="A35" s="14" t="inlineStr">
        <is>
          <t>inc|ecy|srv</t>
        </is>
      </c>
      <c r="B35" s="14" t="inlineStr">
        <is>
          <t>inc</t>
        </is>
      </c>
      <c r="C35" s="14" t="inlineStr">
        <is>
          <t>ecy</t>
        </is>
      </c>
      <c r="D35" s="14" t="inlineStr">
        <is>
          <t>srv</t>
        </is>
      </c>
      <c r="E35" s="14" t="inlineStr">
        <is>
          <t>ecy_inc_srv</t>
        </is>
      </c>
      <c r="F35" s="14" t="n">
        <v>1.1</v>
      </c>
      <c r="G35" s="14" t="n">
        <v>1.1</v>
      </c>
      <c r="H35" s="14" t="n">
        <v>1.1</v>
      </c>
      <c r="I35" s="14" t="n">
        <v>1.1</v>
      </c>
      <c r="J35" s="14" t="inlineStr">
        <is>
          <t>Elasticities row 174</t>
        </is>
      </c>
    </row>
    <row r="36">
      <c r="A36" s="14" t="inlineStr">
        <is>
          <t>usg|coa|tra</t>
        </is>
      </c>
      <c r="B36" s="14" t="inlineStr">
        <is>
          <t>usg</t>
        </is>
      </c>
      <c r="C36" s="14" t="inlineStr">
        <is>
          <t>coa</t>
        </is>
      </c>
      <c r="D36" s="14" t="inlineStr">
        <is>
          <t>tra</t>
        </is>
      </c>
      <c r="E36" s="14" t="inlineStr">
        <is>
          <t>coa_owp_tot_sr</t>
        </is>
      </c>
      <c r="F36" s="14" t="n">
        <v>-0.3</v>
      </c>
      <c r="G36" s="14" t="n">
        <v>-0.3</v>
      </c>
      <c r="H36" s="14" t="n">
        <v>-0.3</v>
      </c>
      <c r="I36" s="14" t="n">
        <v>-0.2</v>
      </c>
      <c r="J36" s="14" t="inlineStr">
        <is>
          <t>Elasticities row 178</t>
        </is>
      </c>
    </row>
    <row r="37">
      <c r="A37" s="14" t="inlineStr">
        <is>
          <t>usg|nga|tra</t>
        </is>
      </c>
      <c r="B37" s="14" t="inlineStr">
        <is>
          <t>usg</t>
        </is>
      </c>
      <c r="C37" s="14" t="inlineStr">
        <is>
          <t>nga</t>
        </is>
      </c>
      <c r="D37" s="14" t="inlineStr">
        <is>
          <t>tra</t>
        </is>
      </c>
      <c r="E37" s="14" t="inlineStr">
        <is>
          <t>nga_owp_tot_sr</t>
        </is>
      </c>
      <c r="F37" s="14" t="n">
        <v>-0.5</v>
      </c>
      <c r="G37" s="14" t="n">
        <v>-0.5</v>
      </c>
      <c r="H37" s="14" t="n">
        <v>-0.5</v>
      </c>
      <c r="I37" s="14" t="n">
        <v>-0.4</v>
      </c>
      <c r="J37" s="14" t="inlineStr">
        <is>
          <t>Elasticities row 179</t>
        </is>
      </c>
    </row>
    <row r="38">
      <c r="A38" s="14" t="inlineStr">
        <is>
          <t>usg|gso|tra</t>
        </is>
      </c>
      <c r="B38" s="14" t="inlineStr">
        <is>
          <t>usg</t>
        </is>
      </c>
      <c r="C38" s="14" t="inlineStr">
        <is>
          <t>gso</t>
        </is>
      </c>
      <c r="D38" s="14" t="inlineStr">
        <is>
          <t>tra</t>
        </is>
      </c>
      <c r="E38" s="14" t="inlineStr">
        <is>
          <t>gso_owp_tot_sr</t>
        </is>
      </c>
      <c r="F38" s="14" t="n">
        <v>-0.4</v>
      </c>
      <c r="G38" s="14" t="n">
        <v>-0.4</v>
      </c>
      <c r="H38" s="14" t="n">
        <v>-0.4</v>
      </c>
      <c r="I38" s="14" t="n">
        <v>-0.3</v>
      </c>
      <c r="J38" s="14" t="inlineStr">
        <is>
          <t>Elasticities row 180</t>
        </is>
      </c>
    </row>
    <row r="39">
      <c r="A39" s="14" t="inlineStr">
        <is>
          <t>usg|die|tra</t>
        </is>
      </c>
      <c r="B39" s="14" t="inlineStr">
        <is>
          <t>usg</t>
        </is>
      </c>
      <c r="C39" s="14" t="inlineStr">
        <is>
          <t>die</t>
        </is>
      </c>
      <c r="D39" s="14" t="inlineStr">
        <is>
          <t>tra</t>
        </is>
      </c>
      <c r="E39" s="14" t="inlineStr">
        <is>
          <t>die_owp_tot_sr</t>
        </is>
      </c>
      <c r="F39" s="14" t="n">
        <v>-0.3</v>
      </c>
      <c r="G39" s="14" t="n">
        <v>-0.3</v>
      </c>
      <c r="H39" s="14" t="n">
        <v>-0.3</v>
      </c>
      <c r="I39" s="14" t="n">
        <v>-0.2</v>
      </c>
      <c r="J39" s="14" t="inlineStr">
        <is>
          <t>Elasticities row 181</t>
        </is>
      </c>
    </row>
    <row r="40">
      <c r="A40" s="14" t="inlineStr">
        <is>
          <t>usg|oil|tra</t>
        </is>
      </c>
      <c r="B40" s="14" t="inlineStr">
        <is>
          <t>usg</t>
        </is>
      </c>
      <c r="C40" s="14" t="inlineStr">
        <is>
          <t>oil</t>
        </is>
      </c>
      <c r="D40" s="14" t="inlineStr">
        <is>
          <t>tra</t>
        </is>
      </c>
      <c r="E40" s="14" t="inlineStr">
        <is>
          <t>oil_owp_tot_sr</t>
        </is>
      </c>
      <c r="F40" s="14" t="n">
        <v>-0.3</v>
      </c>
      <c r="G40" s="14" t="n">
        <v>-0.3</v>
      </c>
      <c r="H40" s="14" t="n">
        <v>-0.3</v>
      </c>
      <c r="I40" s="14" t="n">
        <v>-0.2</v>
      </c>
      <c r="J40" s="14" t="inlineStr">
        <is>
          <t>Elasticities row 182</t>
        </is>
      </c>
    </row>
    <row r="41">
      <c r="A41" s="14" t="inlineStr">
        <is>
          <t>usg|bio|tra</t>
        </is>
      </c>
      <c r="B41" s="14" t="inlineStr">
        <is>
          <t>usg</t>
        </is>
      </c>
      <c r="C41" s="14" t="inlineStr">
        <is>
          <t>bio</t>
        </is>
      </c>
      <c r="D41" s="14" t="inlineStr">
        <is>
          <t>tra</t>
        </is>
      </c>
      <c r="E41" s="14" t="inlineStr">
        <is>
          <t>bio_owp_ind_sr</t>
        </is>
      </c>
      <c r="F41" s="14" t="n">
        <v>-0.3</v>
      </c>
      <c r="G41" s="14" t="n">
        <v>-0.3</v>
      </c>
      <c r="H41" s="14" t="n">
        <v>-0.3</v>
      </c>
      <c r="I41" s="14" t="n">
        <v>-0.2</v>
      </c>
      <c r="J41" s="14" t="inlineStr">
        <is>
          <t>Elasticities row 183</t>
        </is>
      </c>
    </row>
    <row r="42">
      <c r="A42" s="14" t="inlineStr">
        <is>
          <t>usg|ren|tra</t>
        </is>
      </c>
      <c r="B42" s="14" t="inlineStr">
        <is>
          <t>usg</t>
        </is>
      </c>
      <c r="C42" s="14" t="inlineStr">
        <is>
          <t>ren</t>
        </is>
      </c>
      <c r="D42" s="14" t="inlineStr">
        <is>
          <t>tra</t>
        </is>
      </c>
      <c r="E42" s="14" t="inlineStr">
        <is>
          <t>rnw_owp_tot_lr</t>
        </is>
      </c>
      <c r="F42" s="14" t="n">
        <v>-0.5</v>
      </c>
      <c r="G42" s="14" t="n">
        <v>-0.5</v>
      </c>
      <c r="H42" s="14" t="n">
        <v>-0.5</v>
      </c>
      <c r="I42" s="14" t="n">
        <v>-0.4</v>
      </c>
      <c r="J42" s="14" t="inlineStr">
        <is>
          <t>Elasticities row 184</t>
        </is>
      </c>
    </row>
    <row r="43">
      <c r="A43" s="14" t="inlineStr">
        <is>
          <t>usg|ecy|tra</t>
        </is>
      </c>
      <c r="B43" s="14" t="inlineStr">
        <is>
          <t>usg</t>
        </is>
      </c>
      <c r="C43" s="14" t="inlineStr">
        <is>
          <t>ecy</t>
        </is>
      </c>
      <c r="D43" s="14" t="inlineStr">
        <is>
          <t>tra</t>
        </is>
      </c>
      <c r="E43" s="14" t="inlineStr">
        <is>
          <t>ecy_owp_tot_sr</t>
        </is>
      </c>
      <c r="F43" s="14" t="n">
        <v>-0.2</v>
      </c>
      <c r="G43" s="14" t="n">
        <v>-0.2</v>
      </c>
      <c r="H43" s="14" t="n">
        <v>-0.2</v>
      </c>
      <c r="I43" s="14" t="n">
        <v>-0.1</v>
      </c>
      <c r="J43" s="14" t="inlineStr">
        <is>
          <t>Elasticities row 185</t>
        </is>
      </c>
    </row>
    <row r="44">
      <c r="A44" s="14" t="inlineStr">
        <is>
          <t>usg|coa|res</t>
        </is>
      </c>
      <c r="B44" s="14" t="inlineStr">
        <is>
          <t>usg</t>
        </is>
      </c>
      <c r="C44" s="14" t="inlineStr">
        <is>
          <t>coa</t>
        </is>
      </c>
      <c r="D44" s="14" t="inlineStr">
        <is>
          <t>res</t>
        </is>
      </c>
      <c r="E44" s="14" t="inlineStr">
        <is>
          <t>coa_owp_res_sr</t>
        </is>
      </c>
      <c r="F44" s="14" t="n">
        <v>-0.3</v>
      </c>
      <c r="G44" s="14" t="n">
        <v>-0.3</v>
      </c>
      <c r="H44" s="14" t="n">
        <v>-0.3</v>
      </c>
      <c r="I44" s="14" t="n">
        <v>-0.2</v>
      </c>
      <c r="J44" s="14" t="inlineStr">
        <is>
          <t>Elasticities row 186</t>
        </is>
      </c>
    </row>
    <row r="45">
      <c r="A45" s="14" t="inlineStr">
        <is>
          <t>usg|nga|res</t>
        </is>
      </c>
      <c r="B45" s="14" t="inlineStr">
        <is>
          <t>usg</t>
        </is>
      </c>
      <c r="C45" s="14" t="inlineStr">
        <is>
          <t>nga</t>
        </is>
      </c>
      <c r="D45" s="14" t="inlineStr">
        <is>
          <t>res</t>
        </is>
      </c>
      <c r="E45" s="14" t="inlineStr">
        <is>
          <t>nga_owp_res_sr</t>
        </is>
      </c>
      <c r="F45" s="14" t="n">
        <v>-0.4</v>
      </c>
      <c r="G45" s="14" t="n">
        <v>-0.4</v>
      </c>
      <c r="H45" s="14" t="n">
        <v>-0.4</v>
      </c>
      <c r="I45" s="14" t="n">
        <v>-0.3</v>
      </c>
      <c r="J45" s="14" t="inlineStr">
        <is>
          <t>Elasticities row 187</t>
        </is>
      </c>
    </row>
    <row r="46">
      <c r="A46" s="14" t="inlineStr">
        <is>
          <t>usg|gso|res</t>
        </is>
      </c>
      <c r="B46" s="14" t="inlineStr">
        <is>
          <t>usg</t>
        </is>
      </c>
      <c r="C46" s="14" t="inlineStr">
        <is>
          <t>gso</t>
        </is>
      </c>
      <c r="D46" s="14" t="inlineStr">
        <is>
          <t>res</t>
        </is>
      </c>
      <c r="E46" s="14" t="inlineStr">
        <is>
          <t>gso_owp_tot_sr</t>
        </is>
      </c>
      <c r="F46" s="14" t="n">
        <v>-0.5</v>
      </c>
      <c r="G46" s="14" t="n">
        <v>-0.5</v>
      </c>
      <c r="H46" s="14" t="n">
        <v>-0.5</v>
      </c>
      <c r="I46" s="14" t="n">
        <v>-0.4</v>
      </c>
      <c r="J46" s="14" t="inlineStr">
        <is>
          <t>Elasticities row 188</t>
        </is>
      </c>
    </row>
    <row r="47">
      <c r="A47" s="14" t="inlineStr">
        <is>
          <t>usg|die|res</t>
        </is>
      </c>
      <c r="B47" s="14" t="inlineStr">
        <is>
          <t>usg</t>
        </is>
      </c>
      <c r="C47" s="14" t="inlineStr">
        <is>
          <t>die</t>
        </is>
      </c>
      <c r="D47" s="14" t="inlineStr">
        <is>
          <t>res</t>
        </is>
      </c>
      <c r="E47" s="14" t="inlineStr">
        <is>
          <t>die_owp_tot_sr</t>
        </is>
      </c>
      <c r="F47" s="14" t="n">
        <v>-0.3</v>
      </c>
      <c r="G47" s="14" t="n">
        <v>-0.3</v>
      </c>
      <c r="H47" s="14" t="n">
        <v>-0.3</v>
      </c>
      <c r="I47" s="14" t="n">
        <v>-0.2</v>
      </c>
      <c r="J47" s="14" t="inlineStr">
        <is>
          <t>Elasticities row 189</t>
        </is>
      </c>
    </row>
    <row r="48">
      <c r="A48" s="14" t="inlineStr">
        <is>
          <t>usg|oil|res</t>
        </is>
      </c>
      <c r="B48" s="14" t="inlineStr">
        <is>
          <t>usg</t>
        </is>
      </c>
      <c r="C48" s="14" t="inlineStr">
        <is>
          <t>oil</t>
        </is>
      </c>
      <c r="D48" s="14" t="inlineStr">
        <is>
          <t>res</t>
        </is>
      </c>
      <c r="E48" s="14" t="inlineStr">
        <is>
          <t>oil_owp_tot_sr</t>
        </is>
      </c>
      <c r="F48" s="14" t="n">
        <v>-0.3</v>
      </c>
      <c r="G48" s="14" t="n">
        <v>-0.3</v>
      </c>
      <c r="H48" s="14" t="n">
        <v>-0.3</v>
      </c>
      <c r="I48" s="14" t="n">
        <v>-0.2</v>
      </c>
      <c r="J48" s="14" t="inlineStr">
        <is>
          <t>Elasticities row 190</t>
        </is>
      </c>
    </row>
    <row r="49">
      <c r="A49" s="14" t="inlineStr">
        <is>
          <t>usg|bio|res</t>
        </is>
      </c>
      <c r="B49" s="14" t="inlineStr">
        <is>
          <t>usg</t>
        </is>
      </c>
      <c r="C49" s="14" t="inlineStr">
        <is>
          <t>bio</t>
        </is>
      </c>
      <c r="D49" s="14" t="inlineStr">
        <is>
          <t>res</t>
        </is>
      </c>
      <c r="E49" s="14" t="inlineStr">
        <is>
          <t>bio_owp_ind_sr</t>
        </is>
      </c>
      <c r="F49" s="14" t="n">
        <v>-0.3</v>
      </c>
      <c r="G49" s="14" t="n">
        <v>-0.3</v>
      </c>
      <c r="H49" s="14" t="n">
        <v>-0.3</v>
      </c>
      <c r="I49" s="14" t="n">
        <v>-0.2</v>
      </c>
      <c r="J49" s="14" t="inlineStr">
        <is>
          <t>Elasticities row 191</t>
        </is>
      </c>
    </row>
    <row r="50">
      <c r="A50" s="14" t="inlineStr">
        <is>
          <t>usg|ren|res</t>
        </is>
      </c>
      <c r="B50" s="14" t="inlineStr">
        <is>
          <t>usg</t>
        </is>
      </c>
      <c r="C50" s="14" t="inlineStr">
        <is>
          <t>ren</t>
        </is>
      </c>
      <c r="D50" s="14" t="inlineStr">
        <is>
          <t>res</t>
        </is>
      </c>
      <c r="E50" s="14" t="inlineStr">
        <is>
          <t>rnw_owp_tot_lr</t>
        </is>
      </c>
      <c r="F50" s="14" t="n">
        <v>-0.5</v>
      </c>
      <c r="G50" s="14" t="n">
        <v>-0.5</v>
      </c>
      <c r="H50" s="14" t="n">
        <v>-0.5</v>
      </c>
      <c r="I50" s="14" t="n">
        <v>-0.4</v>
      </c>
      <c r="J50" s="14" t="inlineStr">
        <is>
          <t>Elasticities row 192</t>
        </is>
      </c>
    </row>
    <row r="51">
      <c r="A51" s="14" t="inlineStr">
        <is>
          <t>usg|ecy|res</t>
        </is>
      </c>
      <c r="B51" s="14" t="inlineStr">
        <is>
          <t>usg</t>
        </is>
      </c>
      <c r="C51" s="14" t="inlineStr">
        <is>
          <t>ecy</t>
        </is>
      </c>
      <c r="D51" s="14" t="inlineStr">
        <is>
          <t>res</t>
        </is>
      </c>
      <c r="E51" s="14" t="inlineStr">
        <is>
          <t>ecy_owp_res_sr</t>
        </is>
      </c>
      <c r="F51" s="14" t="n">
        <v>-0.3</v>
      </c>
      <c r="G51" s="14" t="n">
        <v>-0.3</v>
      </c>
      <c r="H51" s="14" t="n">
        <v>-0.3</v>
      </c>
      <c r="I51" s="14" t="n">
        <v>-0.2</v>
      </c>
      <c r="J51" s="14" t="inlineStr">
        <is>
          <t>Elasticities row 193</t>
        </is>
      </c>
    </row>
    <row r="52">
      <c r="A52" s="14" t="inlineStr">
        <is>
          <t>usg|coa|ind</t>
        </is>
      </c>
      <c r="B52" s="14" t="inlineStr">
        <is>
          <t>usg</t>
        </is>
      </c>
      <c r="C52" s="14" t="inlineStr">
        <is>
          <t>coa</t>
        </is>
      </c>
      <c r="D52" s="14" t="inlineStr">
        <is>
          <t>ind</t>
        </is>
      </c>
      <c r="E52" s="14" t="inlineStr">
        <is>
          <t>coa_owp_ind_sr</t>
        </is>
      </c>
      <c r="F52" s="14" t="n">
        <v>-0.3</v>
      </c>
      <c r="G52" s="14" t="n">
        <v>-0.3</v>
      </c>
      <c r="H52" s="14" t="n">
        <v>-0.3</v>
      </c>
      <c r="I52" s="14" t="n">
        <v>-0.2</v>
      </c>
      <c r="J52" s="14" t="inlineStr">
        <is>
          <t>Elasticities row 194</t>
        </is>
      </c>
    </row>
    <row r="53">
      <c r="A53" s="14" t="inlineStr">
        <is>
          <t>usg|nga|ind</t>
        </is>
      </c>
      <c r="B53" s="14" t="inlineStr">
        <is>
          <t>usg</t>
        </is>
      </c>
      <c r="C53" s="14" t="inlineStr">
        <is>
          <t>nga</t>
        </is>
      </c>
      <c r="D53" s="14" t="inlineStr">
        <is>
          <t>ind</t>
        </is>
      </c>
      <c r="E53" s="14" t="inlineStr">
        <is>
          <t>nga_owp_ind_sr</t>
        </is>
      </c>
      <c r="F53" s="14" t="n">
        <v>-0.5</v>
      </c>
      <c r="G53" s="14" t="n">
        <v>-0.5</v>
      </c>
      <c r="H53" s="14" t="n">
        <v>-0.5</v>
      </c>
      <c r="I53" s="14" t="n">
        <v>-0.4</v>
      </c>
      <c r="J53" s="14" t="inlineStr">
        <is>
          <t>Elasticities row 195</t>
        </is>
      </c>
    </row>
    <row r="54">
      <c r="A54" s="14" t="inlineStr">
        <is>
          <t>usg|gso|ind</t>
        </is>
      </c>
      <c r="B54" s="14" t="inlineStr">
        <is>
          <t>usg</t>
        </is>
      </c>
      <c r="C54" s="14" t="inlineStr">
        <is>
          <t>gso</t>
        </is>
      </c>
      <c r="D54" s="14" t="inlineStr">
        <is>
          <t>ind</t>
        </is>
      </c>
      <c r="E54" s="14" t="inlineStr">
        <is>
          <t>gso_owp_tot_sr</t>
        </is>
      </c>
      <c r="F54" s="14" t="n">
        <v>-0.4</v>
      </c>
      <c r="G54" s="14" t="n">
        <v>-0.4</v>
      </c>
      <c r="H54" s="14" t="n">
        <v>-0.4</v>
      </c>
      <c r="I54" s="14" t="n">
        <v>-0.3</v>
      </c>
      <c r="J54" s="14" t="inlineStr">
        <is>
          <t>Elasticities row 196</t>
        </is>
      </c>
    </row>
    <row r="55">
      <c r="A55" s="14" t="inlineStr">
        <is>
          <t>usg|die|ind</t>
        </is>
      </c>
      <c r="B55" s="14" t="inlineStr">
        <is>
          <t>usg</t>
        </is>
      </c>
      <c r="C55" s="14" t="inlineStr">
        <is>
          <t>die</t>
        </is>
      </c>
      <c r="D55" s="14" t="inlineStr">
        <is>
          <t>ind</t>
        </is>
      </c>
      <c r="E55" s="14" t="inlineStr">
        <is>
          <t>die_owp_tot_sr</t>
        </is>
      </c>
      <c r="F55" s="14" t="n">
        <v>-0.7</v>
      </c>
      <c r="G55" s="14" t="n">
        <v>-0.7</v>
      </c>
      <c r="H55" s="14" t="n">
        <v>-0.7</v>
      </c>
      <c r="I55" s="14" t="n">
        <v>-0.6</v>
      </c>
      <c r="J55" s="14" t="inlineStr">
        <is>
          <t>Elasticities row 197</t>
        </is>
      </c>
    </row>
    <row r="56">
      <c r="A56" s="14" t="inlineStr">
        <is>
          <t>usg|oil|ind</t>
        </is>
      </c>
      <c r="B56" s="14" t="inlineStr">
        <is>
          <t>usg</t>
        </is>
      </c>
      <c r="C56" s="14" t="inlineStr">
        <is>
          <t>oil</t>
        </is>
      </c>
      <c r="D56" s="14" t="inlineStr">
        <is>
          <t>ind</t>
        </is>
      </c>
      <c r="E56" s="14" t="inlineStr">
        <is>
          <t>oil_owp_ind_sr</t>
        </is>
      </c>
      <c r="F56" s="14" t="n">
        <v>-0.4</v>
      </c>
      <c r="G56" s="14" t="n">
        <v>-0.4</v>
      </c>
      <c r="H56" s="14" t="n">
        <v>-0.4</v>
      </c>
      <c r="I56" s="14" t="n">
        <v>-0.3</v>
      </c>
      <c r="J56" s="14" t="inlineStr">
        <is>
          <t>Elasticities row 198</t>
        </is>
      </c>
    </row>
    <row r="57">
      <c r="A57" s="14" t="inlineStr">
        <is>
          <t>usg|bio|ind</t>
        </is>
      </c>
      <c r="B57" s="14" t="inlineStr">
        <is>
          <t>usg</t>
        </is>
      </c>
      <c r="C57" s="14" t="inlineStr">
        <is>
          <t>bio</t>
        </is>
      </c>
      <c r="D57" s="14" t="inlineStr">
        <is>
          <t>ind</t>
        </is>
      </c>
      <c r="E57" s="14" t="inlineStr">
        <is>
          <t>bio_owp_ind_sr</t>
        </is>
      </c>
      <c r="F57" s="14" t="n">
        <v>-0.3</v>
      </c>
      <c r="G57" s="14" t="n">
        <v>-0.3</v>
      </c>
      <c r="H57" s="14" t="n">
        <v>-0.3</v>
      </c>
      <c r="I57" s="14" t="n">
        <v>-0.2</v>
      </c>
      <c r="J57" s="14" t="inlineStr">
        <is>
          <t>Elasticities row 199</t>
        </is>
      </c>
    </row>
    <row r="58">
      <c r="A58" s="14" t="inlineStr">
        <is>
          <t>usg|ren|ind</t>
        </is>
      </c>
      <c r="B58" s="14" t="inlineStr">
        <is>
          <t>usg</t>
        </is>
      </c>
      <c r="C58" s="14" t="inlineStr">
        <is>
          <t>ren</t>
        </is>
      </c>
      <c r="D58" s="14" t="inlineStr">
        <is>
          <t>ind</t>
        </is>
      </c>
      <c r="E58" s="14" t="inlineStr">
        <is>
          <t>rnw_owp_tot_lr</t>
        </is>
      </c>
      <c r="F58" s="14" t="n">
        <v>-0.5</v>
      </c>
      <c r="G58" s="14" t="n">
        <v>-0.5</v>
      </c>
      <c r="H58" s="14" t="n">
        <v>-0.5</v>
      </c>
      <c r="I58" s="14" t="n">
        <v>-0.4</v>
      </c>
      <c r="J58" s="14" t="inlineStr">
        <is>
          <t>Elasticities row 200</t>
        </is>
      </c>
    </row>
    <row r="59">
      <c r="A59" s="14" t="inlineStr">
        <is>
          <t>usg|ecy|ind</t>
        </is>
      </c>
      <c r="B59" s="14" t="inlineStr">
        <is>
          <t>usg</t>
        </is>
      </c>
      <c r="C59" s="14" t="inlineStr">
        <is>
          <t>ecy</t>
        </is>
      </c>
      <c r="D59" s="14" t="inlineStr">
        <is>
          <t>ind</t>
        </is>
      </c>
      <c r="E59" s="14" t="inlineStr">
        <is>
          <t>ecy_owp_ind_sr</t>
        </is>
      </c>
      <c r="F59" s="14" t="n">
        <v>-0.3</v>
      </c>
      <c r="G59" s="14" t="n">
        <v>-0.3</v>
      </c>
      <c r="H59" s="14" t="n">
        <v>-0.3</v>
      </c>
      <c r="I59" s="14" t="n">
        <v>-0.2</v>
      </c>
      <c r="J59" s="14" t="inlineStr">
        <is>
          <t>Elasticities row 201</t>
        </is>
      </c>
    </row>
    <row r="60">
      <c r="A60" s="14" t="inlineStr">
        <is>
          <t>usg|coa|srv</t>
        </is>
      </c>
      <c r="B60" s="14" t="inlineStr">
        <is>
          <t>usg</t>
        </is>
      </c>
      <c r="C60" s="14" t="inlineStr">
        <is>
          <t>coa</t>
        </is>
      </c>
      <c r="D60" s="14" t="inlineStr">
        <is>
          <t>srv</t>
        </is>
      </c>
      <c r="E60" s="14" t="inlineStr">
        <is>
          <t>coa_owp_ind_sr</t>
        </is>
      </c>
      <c r="F60" s="14" t="n">
        <v>-0.4</v>
      </c>
      <c r="G60" s="14" t="n">
        <v>-0.4</v>
      </c>
      <c r="H60" s="14" t="n">
        <v>-0.4</v>
      </c>
      <c r="I60" s="14" t="n">
        <v>-0.3</v>
      </c>
      <c r="J60" s="14" t="inlineStr">
        <is>
          <t>Elasticities row 202</t>
        </is>
      </c>
    </row>
    <row r="61">
      <c r="A61" s="14" t="inlineStr">
        <is>
          <t>usg|nga|srv</t>
        </is>
      </c>
      <c r="B61" s="14" t="inlineStr">
        <is>
          <t>usg</t>
        </is>
      </c>
      <c r="C61" s="14" t="inlineStr">
        <is>
          <t>nga</t>
        </is>
      </c>
      <c r="D61" s="14" t="inlineStr">
        <is>
          <t>srv</t>
        </is>
      </c>
      <c r="E61" s="14" t="inlineStr">
        <is>
          <t>nga_owp_ind_sr</t>
        </is>
      </c>
      <c r="F61" s="14" t="n">
        <v>-0.6</v>
      </c>
      <c r="G61" s="14" t="n">
        <v>-0.6</v>
      </c>
      <c r="H61" s="14" t="n">
        <v>-0.6</v>
      </c>
      <c r="I61" s="14" t="n">
        <v>-0.5</v>
      </c>
      <c r="J61" s="14" t="inlineStr">
        <is>
          <t>Elasticities row 203</t>
        </is>
      </c>
    </row>
    <row r="62">
      <c r="A62" s="14" t="inlineStr">
        <is>
          <t>usg|gso|srv</t>
        </is>
      </c>
      <c r="B62" s="14" t="inlineStr">
        <is>
          <t>usg</t>
        </is>
      </c>
      <c r="C62" s="14" t="inlineStr">
        <is>
          <t>gso</t>
        </is>
      </c>
      <c r="D62" s="14" t="inlineStr">
        <is>
          <t>srv</t>
        </is>
      </c>
      <c r="E62" s="14" t="inlineStr">
        <is>
          <t>gso_owp_tot_sr</t>
        </is>
      </c>
      <c r="F62" s="14" t="n">
        <v>-0.6</v>
      </c>
      <c r="G62" s="14" t="n">
        <v>-0.6</v>
      </c>
      <c r="H62" s="14" t="n">
        <v>-0.6</v>
      </c>
      <c r="I62" s="14" t="n">
        <v>-0.5</v>
      </c>
      <c r="J62" s="14" t="inlineStr">
        <is>
          <t>Elasticities row 204</t>
        </is>
      </c>
    </row>
    <row r="63">
      <c r="A63" s="14" t="inlineStr">
        <is>
          <t>usg|die|srv</t>
        </is>
      </c>
      <c r="B63" s="14" t="inlineStr">
        <is>
          <t>usg</t>
        </is>
      </c>
      <c r="C63" s="14" t="inlineStr">
        <is>
          <t>die</t>
        </is>
      </c>
      <c r="D63" s="14" t="inlineStr">
        <is>
          <t>srv</t>
        </is>
      </c>
      <c r="E63" s="14" t="inlineStr">
        <is>
          <t>die_owp_tot_sr</t>
        </is>
      </c>
      <c r="F63" s="14" t="n">
        <v>-0.5</v>
      </c>
      <c r="G63" s="14" t="n">
        <v>-0.5</v>
      </c>
      <c r="H63" s="14" t="n">
        <v>-0.5</v>
      </c>
      <c r="I63" s="14" t="n">
        <v>-0.4</v>
      </c>
      <c r="J63" s="14" t="inlineStr">
        <is>
          <t>Elasticities row 205</t>
        </is>
      </c>
    </row>
    <row r="64">
      <c r="A64" s="14" t="inlineStr">
        <is>
          <t>usg|oil|srv</t>
        </is>
      </c>
      <c r="B64" s="14" t="inlineStr">
        <is>
          <t>usg</t>
        </is>
      </c>
      <c r="C64" s="14" t="inlineStr">
        <is>
          <t>oil</t>
        </is>
      </c>
      <c r="D64" s="14" t="inlineStr">
        <is>
          <t>srv</t>
        </is>
      </c>
      <c r="E64" s="14" t="inlineStr">
        <is>
          <t>oil_owp_ind_sr</t>
        </is>
      </c>
      <c r="F64" s="14" t="n">
        <v>-0.5</v>
      </c>
      <c r="G64" s="14" t="n">
        <v>-0.5</v>
      </c>
      <c r="H64" s="14" t="n">
        <v>-0.5</v>
      </c>
      <c r="I64" s="14" t="n">
        <v>-0.4</v>
      </c>
      <c r="J64" s="14" t="inlineStr">
        <is>
          <t>Elasticities row 206</t>
        </is>
      </c>
    </row>
    <row r="65">
      <c r="A65" s="14" t="inlineStr">
        <is>
          <t>usg|bio|srv</t>
        </is>
      </c>
      <c r="B65" s="14" t="inlineStr">
        <is>
          <t>usg</t>
        </is>
      </c>
      <c r="C65" s="14" t="inlineStr">
        <is>
          <t>bio</t>
        </is>
      </c>
      <c r="D65" s="14" t="inlineStr">
        <is>
          <t>srv</t>
        </is>
      </c>
      <c r="E65" s="14" t="inlineStr">
        <is>
          <t>bio_owp_ind_sr</t>
        </is>
      </c>
      <c r="F65" s="14" t="n">
        <v>-0.4</v>
      </c>
      <c r="G65" s="14" t="n">
        <v>-0.4</v>
      </c>
      <c r="H65" s="14" t="n">
        <v>-0.4</v>
      </c>
      <c r="I65" s="14" t="n">
        <v>-0.3</v>
      </c>
      <c r="J65" s="14" t="inlineStr">
        <is>
          <t>Elasticities row 207</t>
        </is>
      </c>
    </row>
    <row r="66">
      <c r="A66" s="14" t="inlineStr">
        <is>
          <t>usg|ren|srv</t>
        </is>
      </c>
      <c r="B66" s="14" t="inlineStr">
        <is>
          <t>usg</t>
        </is>
      </c>
      <c r="C66" s="14" t="inlineStr">
        <is>
          <t>ren</t>
        </is>
      </c>
      <c r="D66" s="14" t="inlineStr">
        <is>
          <t>srv</t>
        </is>
      </c>
      <c r="E66" s="14" t="inlineStr">
        <is>
          <t>rnw_owp_tot_lr</t>
        </is>
      </c>
      <c r="F66" s="14" t="n">
        <v>-0.7</v>
      </c>
      <c r="G66" s="14" t="n">
        <v>-0.7</v>
      </c>
      <c r="H66" s="14" t="n">
        <v>-0.7</v>
      </c>
      <c r="I66" s="14" t="n">
        <v>-0.6</v>
      </c>
      <c r="J66" s="14" t="inlineStr">
        <is>
          <t>Elasticities row 208</t>
        </is>
      </c>
    </row>
    <row r="67">
      <c r="A67" s="14" t="inlineStr">
        <is>
          <t>usg|ecy|srv</t>
        </is>
      </c>
      <c r="B67" s="14" t="inlineStr">
        <is>
          <t>usg</t>
        </is>
      </c>
      <c r="C67" s="14" t="inlineStr">
        <is>
          <t>ecy</t>
        </is>
      </c>
      <c r="D67" s="14" t="inlineStr">
        <is>
          <t>srv</t>
        </is>
      </c>
      <c r="E67" s="14" t="inlineStr">
        <is>
          <t>ecy_owp_ind_sr</t>
        </is>
      </c>
      <c r="F67" s="14" t="n">
        <v>-0.5</v>
      </c>
      <c r="G67" s="14" t="n">
        <v>-0.5</v>
      </c>
      <c r="H67" s="14" t="n">
        <v>-0.5</v>
      </c>
      <c r="I67" s="14" t="n">
        <v>-0.4</v>
      </c>
      <c r="J67" s="14" t="inlineStr">
        <is>
          <t>Elasticities row 209</t>
        </is>
      </c>
    </row>
    <row r="68">
      <c r="A68" s="14" t="inlineStr">
        <is>
          <t>eff|coa|tra</t>
        </is>
      </c>
      <c r="B68" s="14" t="inlineStr">
        <is>
          <t>eff</t>
        </is>
      </c>
      <c r="C68" s="14" t="inlineStr">
        <is>
          <t>coa</t>
        </is>
      </c>
      <c r="D68" s="14" t="inlineStr">
        <is>
          <t>tra</t>
        </is>
      </c>
      <c r="E68" s="14" t="inlineStr">
        <is>
          <t>coa_owp_tot_lr</t>
        </is>
      </c>
      <c r="F68" s="14" t="n">
        <v>-0.4</v>
      </c>
      <c r="G68" s="14" t="n">
        <v>-0.4</v>
      </c>
      <c r="H68" s="14" t="n">
        <v>-0.4</v>
      </c>
      <c r="I68" s="14" t="n">
        <v>-0.4</v>
      </c>
      <c r="J68" s="14" t="inlineStr">
        <is>
          <t>Elasticities row 211</t>
        </is>
      </c>
    </row>
    <row r="69">
      <c r="A69" s="14" t="inlineStr">
        <is>
          <t>eff|nga|tra</t>
        </is>
      </c>
      <c r="B69" s="14" t="inlineStr">
        <is>
          <t>eff</t>
        </is>
      </c>
      <c r="C69" s="14" t="inlineStr">
        <is>
          <t>nga</t>
        </is>
      </c>
      <c r="D69" s="14" t="inlineStr">
        <is>
          <t>tra</t>
        </is>
      </c>
      <c r="E69" s="14" t="inlineStr">
        <is>
          <t>nga_owp_tot_lr</t>
        </is>
      </c>
      <c r="F69" s="14" t="n">
        <v>-0.4</v>
      </c>
      <c r="G69" s="14" t="n">
        <v>-0.4</v>
      </c>
      <c r="H69" s="14" t="n">
        <v>-0.4</v>
      </c>
      <c r="I69" s="14" t="n">
        <v>-0.4</v>
      </c>
      <c r="J69" s="14" t="inlineStr">
        <is>
          <t>Elasticities row 212</t>
        </is>
      </c>
    </row>
    <row r="70">
      <c r="A70" s="14" t="inlineStr">
        <is>
          <t>eff|gso|tra</t>
        </is>
      </c>
      <c r="B70" s="14" t="inlineStr">
        <is>
          <t>eff</t>
        </is>
      </c>
      <c r="C70" s="14" t="inlineStr">
        <is>
          <t>gso</t>
        </is>
      </c>
      <c r="D70" s="14" t="inlineStr">
        <is>
          <t>tra</t>
        </is>
      </c>
      <c r="E70" s="14" t="inlineStr">
        <is>
          <t>gso_owp_tot_lr</t>
        </is>
      </c>
      <c r="F70" s="14" t="n">
        <v>-0.4</v>
      </c>
      <c r="G70" s="14" t="n">
        <v>-0.4</v>
      </c>
      <c r="H70" s="14" t="n">
        <v>-0.4</v>
      </c>
      <c r="I70" s="14" t="n">
        <v>-0.4</v>
      </c>
      <c r="J70" s="14" t="inlineStr">
        <is>
          <t>Elasticities row 213</t>
        </is>
      </c>
    </row>
    <row r="71">
      <c r="A71" s="14" t="inlineStr">
        <is>
          <t>eff|die|tra</t>
        </is>
      </c>
      <c r="B71" s="14" t="inlineStr">
        <is>
          <t>eff</t>
        </is>
      </c>
      <c r="C71" s="14" t="inlineStr">
        <is>
          <t>die</t>
        </is>
      </c>
      <c r="D71" s="14" t="inlineStr">
        <is>
          <t>tra</t>
        </is>
      </c>
      <c r="E71" s="14" t="inlineStr">
        <is>
          <t>die_owp_tot_lr</t>
        </is>
      </c>
      <c r="F71" s="14" t="n">
        <v>-0.3</v>
      </c>
      <c r="G71" s="14" t="n">
        <v>-0.3</v>
      </c>
      <c r="H71" s="14" t="n">
        <v>-0.3</v>
      </c>
      <c r="I71" s="14" t="n">
        <v>-0.3</v>
      </c>
      <c r="J71" s="14" t="inlineStr">
        <is>
          <t>Elasticities row 214</t>
        </is>
      </c>
    </row>
    <row r="72">
      <c r="A72" s="14" t="inlineStr">
        <is>
          <t>eff|oil|tra</t>
        </is>
      </c>
      <c r="B72" s="14" t="inlineStr">
        <is>
          <t>eff</t>
        </is>
      </c>
      <c r="C72" s="14" t="inlineStr">
        <is>
          <t>oil</t>
        </is>
      </c>
      <c r="D72" s="14" t="inlineStr">
        <is>
          <t>tra</t>
        </is>
      </c>
      <c r="E72" s="14" t="inlineStr">
        <is>
          <t>oil_owp_tot_lr</t>
        </is>
      </c>
      <c r="F72" s="14" t="n">
        <v>-0.4</v>
      </c>
      <c r="G72" s="14" t="n">
        <v>-0.4</v>
      </c>
      <c r="H72" s="14" t="n">
        <v>-0.4</v>
      </c>
      <c r="I72" s="14" t="n">
        <v>-0.4</v>
      </c>
      <c r="J72" s="14" t="inlineStr">
        <is>
          <t>Elasticities row 215</t>
        </is>
      </c>
    </row>
    <row r="73">
      <c r="A73" s="14" t="inlineStr">
        <is>
          <t>eff|bio|tra</t>
        </is>
      </c>
      <c r="B73" s="14" t="inlineStr">
        <is>
          <t>eff</t>
        </is>
      </c>
      <c r="C73" s="14" t="inlineStr">
        <is>
          <t>bio</t>
        </is>
      </c>
      <c r="D73" s="14" t="inlineStr">
        <is>
          <t>tra</t>
        </is>
      </c>
      <c r="E73" s="14" t="inlineStr">
        <is>
          <t>bio_owp_ind_lr</t>
        </is>
      </c>
      <c r="F73" s="14" t="n">
        <v>-0.2</v>
      </c>
      <c r="G73" s="14" t="n">
        <v>-0.2</v>
      </c>
      <c r="H73" s="14" t="n">
        <v>-0.2</v>
      </c>
      <c r="I73" s="14" t="n">
        <v>-0.2</v>
      </c>
      <c r="J73" s="14" t="inlineStr">
        <is>
          <t>Elasticities row 216</t>
        </is>
      </c>
    </row>
    <row r="74">
      <c r="A74" s="14" t="inlineStr">
        <is>
          <t>eff|ren|tra</t>
        </is>
      </c>
      <c r="B74" s="14" t="inlineStr">
        <is>
          <t>eff</t>
        </is>
      </c>
      <c r="C74" s="14" t="inlineStr">
        <is>
          <t>ren</t>
        </is>
      </c>
      <c r="D74" s="14" t="inlineStr">
        <is>
          <t>tra</t>
        </is>
      </c>
      <c r="E74" s="14" t="inlineStr">
        <is>
          <t>rnw_owp_tot_lr</t>
        </is>
      </c>
      <c r="F74" s="14" t="n">
        <v>-0.4</v>
      </c>
      <c r="G74" s="14" t="n">
        <v>-0.4</v>
      </c>
      <c r="H74" s="14" t="n">
        <v>-0.4</v>
      </c>
      <c r="I74" s="14" t="n">
        <v>-0.4</v>
      </c>
      <c r="J74" s="14" t="inlineStr">
        <is>
          <t>Elasticities row 217</t>
        </is>
      </c>
    </row>
    <row r="75">
      <c r="A75" s="14" t="inlineStr">
        <is>
          <t>eff|ecy|tra</t>
        </is>
      </c>
      <c r="B75" s="14" t="inlineStr">
        <is>
          <t>eff</t>
        </is>
      </c>
      <c r="C75" s="14" t="inlineStr">
        <is>
          <t>ecy</t>
        </is>
      </c>
      <c r="D75" s="14" t="inlineStr">
        <is>
          <t>tra</t>
        </is>
      </c>
      <c r="E75" s="14" t="inlineStr">
        <is>
          <t>ecy_owp_tot_lr</t>
        </is>
      </c>
      <c r="F75" s="14" t="n">
        <v>-0.2</v>
      </c>
      <c r="G75" s="14" t="n">
        <v>-0.2</v>
      </c>
      <c r="H75" s="14" t="n">
        <v>-0.2</v>
      </c>
      <c r="I75" s="14" t="n">
        <v>-0.2</v>
      </c>
      <c r="J75" s="14" t="inlineStr">
        <is>
          <t>Elasticities row 218</t>
        </is>
      </c>
    </row>
    <row r="76">
      <c r="A76" s="14" t="inlineStr">
        <is>
          <t>eff|coa|res</t>
        </is>
      </c>
      <c r="B76" s="14" t="inlineStr">
        <is>
          <t>eff</t>
        </is>
      </c>
      <c r="C76" s="14" t="inlineStr">
        <is>
          <t>coa</t>
        </is>
      </c>
      <c r="D76" s="14" t="inlineStr">
        <is>
          <t>res</t>
        </is>
      </c>
      <c r="E76" s="14" t="inlineStr">
        <is>
          <t>coa_owp_res_lr</t>
        </is>
      </c>
      <c r="F76" s="14" t="n">
        <v>-0.4</v>
      </c>
      <c r="G76" s="14" t="n">
        <v>-0.4</v>
      </c>
      <c r="H76" s="14" t="n">
        <v>-0.4</v>
      </c>
      <c r="I76" s="14" t="n">
        <v>-0.4</v>
      </c>
      <c r="J76" s="14" t="inlineStr">
        <is>
          <t>Elasticities row 219</t>
        </is>
      </c>
    </row>
    <row r="77">
      <c r="A77" s="14" t="inlineStr">
        <is>
          <t>eff|nga|res</t>
        </is>
      </c>
      <c r="B77" s="14" t="inlineStr">
        <is>
          <t>eff</t>
        </is>
      </c>
      <c r="C77" s="14" t="inlineStr">
        <is>
          <t>nga</t>
        </is>
      </c>
      <c r="D77" s="14" t="inlineStr">
        <is>
          <t>res</t>
        </is>
      </c>
      <c r="E77" s="14" t="inlineStr">
        <is>
          <t>nga_owp_res_lr</t>
        </is>
      </c>
      <c r="F77" s="14" t="n">
        <v>-0.5</v>
      </c>
      <c r="G77" s="14" t="n">
        <v>-0.5</v>
      </c>
      <c r="H77" s="14" t="n">
        <v>-0.5</v>
      </c>
      <c r="I77" s="14" t="n">
        <v>-0.5</v>
      </c>
      <c r="J77" s="14" t="inlineStr">
        <is>
          <t>Elasticities row 220</t>
        </is>
      </c>
    </row>
    <row r="78">
      <c r="A78" s="14" t="inlineStr">
        <is>
          <t>eff|gso|res</t>
        </is>
      </c>
      <c r="B78" s="14" t="inlineStr">
        <is>
          <t>eff</t>
        </is>
      </c>
      <c r="C78" s="14" t="inlineStr">
        <is>
          <t>gso</t>
        </is>
      </c>
      <c r="D78" s="14" t="inlineStr">
        <is>
          <t>res</t>
        </is>
      </c>
      <c r="E78" s="14" t="inlineStr">
        <is>
          <t>gso_owp_tot_lr</t>
        </is>
      </c>
      <c r="F78" s="14" t="n">
        <v>-0.6</v>
      </c>
      <c r="G78" s="14" t="n">
        <v>-0.6</v>
      </c>
      <c r="H78" s="14" t="n">
        <v>-0.6</v>
      </c>
      <c r="I78" s="14" t="n">
        <v>-0.6</v>
      </c>
      <c r="J78" s="14" t="inlineStr">
        <is>
          <t>Elasticities row 221</t>
        </is>
      </c>
    </row>
    <row r="79">
      <c r="A79" s="14" t="inlineStr">
        <is>
          <t>eff|die|res</t>
        </is>
      </c>
      <c r="B79" s="14" t="inlineStr">
        <is>
          <t>eff</t>
        </is>
      </c>
      <c r="C79" s="14" t="inlineStr">
        <is>
          <t>die</t>
        </is>
      </c>
      <c r="D79" s="14" t="inlineStr">
        <is>
          <t>res</t>
        </is>
      </c>
      <c r="E79" s="14" t="inlineStr">
        <is>
          <t>die_owp_tot_lr</t>
        </is>
      </c>
      <c r="F79" s="14" t="n">
        <v>-0.3</v>
      </c>
      <c r="G79" s="14" t="n">
        <v>-0.3</v>
      </c>
      <c r="H79" s="14" t="n">
        <v>-0.3</v>
      </c>
      <c r="I79" s="14" t="n">
        <v>-0.3</v>
      </c>
      <c r="J79" s="14" t="inlineStr">
        <is>
          <t>Elasticities row 222</t>
        </is>
      </c>
    </row>
    <row r="80">
      <c r="A80" s="14" t="inlineStr">
        <is>
          <t>eff|oil|res</t>
        </is>
      </c>
      <c r="B80" s="14" t="inlineStr">
        <is>
          <t>eff</t>
        </is>
      </c>
      <c r="C80" s="14" t="inlineStr">
        <is>
          <t>oil</t>
        </is>
      </c>
      <c r="D80" s="14" t="inlineStr">
        <is>
          <t>res</t>
        </is>
      </c>
      <c r="E80" s="14" t="inlineStr">
        <is>
          <t>oil_owp_tot_lr</t>
        </is>
      </c>
      <c r="F80" s="14" t="n">
        <v>-0.4</v>
      </c>
      <c r="G80" s="14" t="n">
        <v>-0.4</v>
      </c>
      <c r="H80" s="14" t="n">
        <v>-0.4</v>
      </c>
      <c r="I80" s="14" t="n">
        <v>-0.4</v>
      </c>
      <c r="J80" s="14" t="inlineStr">
        <is>
          <t>Elasticities row 223</t>
        </is>
      </c>
    </row>
    <row r="81">
      <c r="A81" s="14" t="inlineStr">
        <is>
          <t>eff|bio|res</t>
        </is>
      </c>
      <c r="B81" s="14" t="inlineStr">
        <is>
          <t>eff</t>
        </is>
      </c>
      <c r="C81" s="14" t="inlineStr">
        <is>
          <t>bio</t>
        </is>
      </c>
      <c r="D81" s="14" t="inlineStr">
        <is>
          <t>res</t>
        </is>
      </c>
      <c r="E81" s="14" t="inlineStr">
        <is>
          <t>bio_owp_ind_lr</t>
        </is>
      </c>
      <c r="F81" s="14" t="n">
        <v>-0.2</v>
      </c>
      <c r="G81" s="14" t="n">
        <v>-0.2</v>
      </c>
      <c r="H81" s="14" t="n">
        <v>-0.2</v>
      </c>
      <c r="I81" s="14" t="n">
        <v>-0.2</v>
      </c>
      <c r="J81" s="14" t="inlineStr">
        <is>
          <t>Elasticities row 224</t>
        </is>
      </c>
    </row>
    <row r="82">
      <c r="A82" s="14" t="inlineStr">
        <is>
          <t>eff|ren|res</t>
        </is>
      </c>
      <c r="B82" s="14" t="inlineStr">
        <is>
          <t>eff</t>
        </is>
      </c>
      <c r="C82" s="14" t="inlineStr">
        <is>
          <t>ren</t>
        </is>
      </c>
      <c r="D82" s="14" t="inlineStr">
        <is>
          <t>res</t>
        </is>
      </c>
      <c r="E82" s="14" t="inlineStr">
        <is>
          <t>rnw_owp_tot_lr</t>
        </is>
      </c>
      <c r="F82" s="14" t="n">
        <v>-0.4</v>
      </c>
      <c r="G82" s="14" t="n">
        <v>-0.4</v>
      </c>
      <c r="H82" s="14" t="n">
        <v>-0.4</v>
      </c>
      <c r="I82" s="14" t="n">
        <v>-0.4</v>
      </c>
      <c r="J82" s="14" t="inlineStr">
        <is>
          <t>Elasticities row 225</t>
        </is>
      </c>
    </row>
    <row r="83">
      <c r="A83" s="14" t="inlineStr">
        <is>
          <t>eff|ecy|res</t>
        </is>
      </c>
      <c r="B83" s="14" t="inlineStr">
        <is>
          <t>eff</t>
        </is>
      </c>
      <c r="C83" s="14" t="inlineStr">
        <is>
          <t>ecy</t>
        </is>
      </c>
      <c r="D83" s="14" t="inlineStr">
        <is>
          <t>res</t>
        </is>
      </c>
      <c r="E83" s="14" t="inlineStr">
        <is>
          <t>ecy_owp_res_lr</t>
        </is>
      </c>
      <c r="F83" s="14" t="n">
        <v>-0.2</v>
      </c>
      <c r="G83" s="14" t="n">
        <v>-0.2</v>
      </c>
      <c r="H83" s="14" t="n">
        <v>-0.2</v>
      </c>
      <c r="I83" s="14" t="n">
        <v>-0.2</v>
      </c>
      <c r="J83" s="14" t="inlineStr">
        <is>
          <t>Elasticities row 226</t>
        </is>
      </c>
    </row>
    <row r="84">
      <c r="A84" s="14" t="inlineStr">
        <is>
          <t>eff|coa|ind</t>
        </is>
      </c>
      <c r="B84" s="14" t="inlineStr">
        <is>
          <t>eff</t>
        </is>
      </c>
      <c r="C84" s="14" t="inlineStr">
        <is>
          <t>coa</t>
        </is>
      </c>
      <c r="D84" s="14" t="inlineStr">
        <is>
          <t>ind</t>
        </is>
      </c>
      <c r="E84" s="14" t="inlineStr">
        <is>
          <t>coa_owp_ind_lr</t>
        </is>
      </c>
      <c r="F84" s="14" t="n">
        <v>-0.4</v>
      </c>
      <c r="G84" s="14" t="n">
        <v>-0.4</v>
      </c>
      <c r="H84" s="14" t="n">
        <v>-0.4</v>
      </c>
      <c r="I84" s="14" t="n">
        <v>-0.4</v>
      </c>
      <c r="J84" s="14" t="inlineStr">
        <is>
          <t>Elasticities row 227</t>
        </is>
      </c>
    </row>
    <row r="85">
      <c r="A85" s="14" t="inlineStr">
        <is>
          <t>eff|nga|ind</t>
        </is>
      </c>
      <c r="B85" s="14" t="inlineStr">
        <is>
          <t>eff</t>
        </is>
      </c>
      <c r="C85" s="14" t="inlineStr">
        <is>
          <t>nga</t>
        </is>
      </c>
      <c r="D85" s="14" t="inlineStr">
        <is>
          <t>ind</t>
        </is>
      </c>
      <c r="E85" s="14" t="inlineStr">
        <is>
          <t>nga_owp_ind_lr</t>
        </is>
      </c>
      <c r="F85" s="14" t="n">
        <v>-0.5</v>
      </c>
      <c r="G85" s="14" t="n">
        <v>-0.5</v>
      </c>
      <c r="H85" s="14" t="n">
        <v>-0.5</v>
      </c>
      <c r="I85" s="14" t="n">
        <v>-0.5</v>
      </c>
      <c r="J85" s="14" t="inlineStr">
        <is>
          <t>Elasticities row 228</t>
        </is>
      </c>
    </row>
    <row r="86">
      <c r="A86" s="14" t="inlineStr">
        <is>
          <t>eff|gso|ind</t>
        </is>
      </c>
      <c r="B86" s="14" t="inlineStr">
        <is>
          <t>eff</t>
        </is>
      </c>
      <c r="C86" s="14" t="inlineStr">
        <is>
          <t>gso</t>
        </is>
      </c>
      <c r="D86" s="14" t="inlineStr">
        <is>
          <t>ind</t>
        </is>
      </c>
      <c r="E86" s="14" t="inlineStr">
        <is>
          <t>gso_owp_tot_lr</t>
        </is>
      </c>
      <c r="F86" s="14" t="n">
        <v>-0.7</v>
      </c>
      <c r="G86" s="14" t="n">
        <v>-0.7</v>
      </c>
      <c r="H86" s="14" t="n">
        <v>-0.7</v>
      </c>
      <c r="I86" s="14" t="n">
        <v>-0.7</v>
      </c>
      <c r="J86" s="14" t="inlineStr">
        <is>
          <t>Elasticities row 229</t>
        </is>
      </c>
    </row>
    <row r="87">
      <c r="A87" s="14" t="inlineStr">
        <is>
          <t>eff|die|ind</t>
        </is>
      </c>
      <c r="B87" s="14" t="inlineStr">
        <is>
          <t>eff</t>
        </is>
      </c>
      <c r="C87" s="14" t="inlineStr">
        <is>
          <t>die</t>
        </is>
      </c>
      <c r="D87" s="14" t="inlineStr">
        <is>
          <t>ind</t>
        </is>
      </c>
      <c r="E87" s="14" t="inlineStr">
        <is>
          <t>die_owp_tot_lr</t>
        </is>
      </c>
      <c r="F87" s="14" t="n">
        <v>-1.2</v>
      </c>
      <c r="G87" s="14" t="n">
        <v>-1.2</v>
      </c>
      <c r="H87" s="14" t="n">
        <v>-1.2</v>
      </c>
      <c r="I87" s="14" t="n">
        <v>-1.2</v>
      </c>
      <c r="J87" s="14" t="inlineStr">
        <is>
          <t>Elasticities row 230</t>
        </is>
      </c>
    </row>
    <row r="88">
      <c r="A88" s="14" t="inlineStr">
        <is>
          <t>eff|oil|ind</t>
        </is>
      </c>
      <c r="B88" s="14" t="inlineStr">
        <is>
          <t>eff</t>
        </is>
      </c>
      <c r="C88" s="14" t="inlineStr">
        <is>
          <t>oil</t>
        </is>
      </c>
      <c r="D88" s="14" t="inlineStr">
        <is>
          <t>ind</t>
        </is>
      </c>
      <c r="E88" s="14" t="inlineStr">
        <is>
          <t>oil_owp_ind_lr</t>
        </is>
      </c>
      <c r="F88" s="14" t="n">
        <v>-0.4</v>
      </c>
      <c r="G88" s="14" t="n">
        <v>-0.4</v>
      </c>
      <c r="H88" s="14" t="n">
        <v>-0.4</v>
      </c>
      <c r="I88" s="14" t="n">
        <v>-0.4</v>
      </c>
      <c r="J88" s="14" t="inlineStr">
        <is>
          <t>Elasticities row 231</t>
        </is>
      </c>
    </row>
    <row r="89">
      <c r="A89" s="14" t="inlineStr">
        <is>
          <t>eff|bio|ind</t>
        </is>
      </c>
      <c r="B89" s="14" t="inlineStr">
        <is>
          <t>eff</t>
        </is>
      </c>
      <c r="C89" s="14" t="inlineStr">
        <is>
          <t>bio</t>
        </is>
      </c>
      <c r="D89" s="14" t="inlineStr">
        <is>
          <t>ind</t>
        </is>
      </c>
      <c r="E89" s="14" t="inlineStr">
        <is>
          <t>bio_owp_ind_lr</t>
        </is>
      </c>
      <c r="F89" s="14" t="n">
        <v>-0.2</v>
      </c>
      <c r="G89" s="14" t="n">
        <v>-0.2</v>
      </c>
      <c r="H89" s="14" t="n">
        <v>-0.2</v>
      </c>
      <c r="I89" s="14" t="n">
        <v>-0.2</v>
      </c>
      <c r="J89" s="14" t="inlineStr">
        <is>
          <t>Elasticities row 232</t>
        </is>
      </c>
    </row>
    <row r="90">
      <c r="A90" s="14" t="inlineStr">
        <is>
          <t>eff|ren|ind</t>
        </is>
      </c>
      <c r="B90" s="14" t="inlineStr">
        <is>
          <t>eff</t>
        </is>
      </c>
      <c r="C90" s="14" t="inlineStr">
        <is>
          <t>ren</t>
        </is>
      </c>
      <c r="D90" s="14" t="inlineStr">
        <is>
          <t>ind</t>
        </is>
      </c>
      <c r="E90" s="14" t="inlineStr">
        <is>
          <t>rnw_owp_tot_lr</t>
        </is>
      </c>
      <c r="F90" s="14" t="n">
        <v>-0.4</v>
      </c>
      <c r="G90" s="14" t="n">
        <v>-0.4</v>
      </c>
      <c r="H90" s="14" t="n">
        <v>-0.4</v>
      </c>
      <c r="I90" s="14" t="n">
        <v>-0.4</v>
      </c>
      <c r="J90" s="14" t="inlineStr">
        <is>
          <t>Elasticities row 233</t>
        </is>
      </c>
    </row>
    <row r="91">
      <c r="A91" s="14" t="inlineStr">
        <is>
          <t>eff|ecy|ind</t>
        </is>
      </c>
      <c r="B91" s="14" t="inlineStr">
        <is>
          <t>eff</t>
        </is>
      </c>
      <c r="C91" s="14" t="inlineStr">
        <is>
          <t>ecy</t>
        </is>
      </c>
      <c r="D91" s="14" t="inlineStr">
        <is>
          <t>ind</t>
        </is>
      </c>
      <c r="E91" s="14" t="inlineStr">
        <is>
          <t>ecy_owp_ind_lr</t>
        </is>
      </c>
      <c r="F91" s="14" t="n">
        <v>-0.2</v>
      </c>
      <c r="G91" s="14" t="n">
        <v>-0.2</v>
      </c>
      <c r="H91" s="14" t="n">
        <v>-0.2</v>
      </c>
      <c r="I91" s="14" t="n">
        <v>-0.2</v>
      </c>
      <c r="J91" s="14" t="inlineStr">
        <is>
          <t>Elasticities row 234</t>
        </is>
      </c>
    </row>
    <row r="92">
      <c r="A92" s="14" t="inlineStr">
        <is>
          <t>eff|coa|srv</t>
        </is>
      </c>
      <c r="B92" s="14" t="inlineStr">
        <is>
          <t>eff</t>
        </is>
      </c>
      <c r="C92" s="14" t="inlineStr">
        <is>
          <t>coa</t>
        </is>
      </c>
      <c r="D92" s="14" t="inlineStr">
        <is>
          <t>srv</t>
        </is>
      </c>
      <c r="E92" s="14" t="inlineStr">
        <is>
          <t>coa_owp_ind_lr</t>
        </is>
      </c>
      <c r="F92" s="14" t="n">
        <v>-0.6</v>
      </c>
      <c r="G92" s="14" t="n">
        <v>-0.6</v>
      </c>
      <c r="H92" s="14" t="n">
        <v>-0.6</v>
      </c>
      <c r="I92" s="14" t="n">
        <v>-0.6</v>
      </c>
      <c r="J92" s="14" t="inlineStr">
        <is>
          <t>Elasticities row 235</t>
        </is>
      </c>
    </row>
    <row r="93">
      <c r="A93" s="14" t="inlineStr">
        <is>
          <t>eff|nga|srv</t>
        </is>
      </c>
      <c r="B93" s="14" t="inlineStr">
        <is>
          <t>eff</t>
        </is>
      </c>
      <c r="C93" s="14" t="inlineStr">
        <is>
          <t>nga</t>
        </is>
      </c>
      <c r="D93" s="14" t="inlineStr">
        <is>
          <t>srv</t>
        </is>
      </c>
      <c r="E93" s="14" t="inlineStr">
        <is>
          <t>nga_owp_ind_lr</t>
        </is>
      </c>
      <c r="F93" s="14" t="n">
        <v>-1</v>
      </c>
      <c r="G93" s="14" t="n">
        <v>-1</v>
      </c>
      <c r="H93" s="14" t="n">
        <v>-1</v>
      </c>
      <c r="I93" s="14" t="n">
        <v>-1</v>
      </c>
      <c r="J93" s="14" t="inlineStr">
        <is>
          <t>Elasticities row 236</t>
        </is>
      </c>
    </row>
    <row r="94">
      <c r="A94" s="14" t="inlineStr">
        <is>
          <t>eff|gso|srv</t>
        </is>
      </c>
      <c r="B94" s="14" t="inlineStr">
        <is>
          <t>eff</t>
        </is>
      </c>
      <c r="C94" s="14" t="inlineStr">
        <is>
          <t>gso</t>
        </is>
      </c>
      <c r="D94" s="14" t="inlineStr">
        <is>
          <t>srv</t>
        </is>
      </c>
      <c r="E94" s="14" t="inlineStr">
        <is>
          <t>gso_owp_tot_lr</t>
        </is>
      </c>
      <c r="F94" s="14" t="n">
        <v>-1.1</v>
      </c>
      <c r="G94" s="14" t="n">
        <v>-1.1</v>
      </c>
      <c r="H94" s="14" t="n">
        <v>-1.1</v>
      </c>
      <c r="I94" s="14" t="n">
        <v>-1.1</v>
      </c>
      <c r="J94" s="14" t="inlineStr">
        <is>
          <t>Elasticities row 237</t>
        </is>
      </c>
    </row>
    <row r="95">
      <c r="A95" s="14" t="inlineStr">
        <is>
          <t>eff|die|srv</t>
        </is>
      </c>
      <c r="B95" s="14" t="inlineStr">
        <is>
          <t>eff</t>
        </is>
      </c>
      <c r="C95" s="14" t="inlineStr">
        <is>
          <t>die</t>
        </is>
      </c>
      <c r="D95" s="14" t="inlineStr">
        <is>
          <t>srv</t>
        </is>
      </c>
      <c r="E95" s="14" t="inlineStr">
        <is>
          <t>die_owp_tot_lr</t>
        </is>
      </c>
      <c r="F95" s="14" t="n">
        <v>-0.4</v>
      </c>
      <c r="G95" s="14" t="n">
        <v>-0.4</v>
      </c>
      <c r="H95" s="14" t="n">
        <v>-0.4</v>
      </c>
      <c r="I95" s="14" t="n">
        <v>-0.4</v>
      </c>
      <c r="J95" s="14" t="inlineStr">
        <is>
          <t>Elasticities row 238</t>
        </is>
      </c>
    </row>
    <row r="96">
      <c r="A96" s="14" t="inlineStr">
        <is>
          <t>eff|oil|srv</t>
        </is>
      </c>
      <c r="B96" s="14" t="inlineStr">
        <is>
          <t>eff</t>
        </is>
      </c>
      <c r="C96" s="14" t="inlineStr">
        <is>
          <t>oil</t>
        </is>
      </c>
      <c r="D96" s="14" t="inlineStr">
        <is>
          <t>srv</t>
        </is>
      </c>
      <c r="E96" s="14" t="inlineStr">
        <is>
          <t>oil_owp_ind_lr</t>
        </is>
      </c>
      <c r="F96" s="14" t="n">
        <v>-0.6</v>
      </c>
      <c r="G96" s="14" t="n">
        <v>-0.6</v>
      </c>
      <c r="H96" s="14" t="n">
        <v>-0.6</v>
      </c>
      <c r="I96" s="14" t="n">
        <v>-0.6</v>
      </c>
      <c r="J96" s="14" t="inlineStr">
        <is>
          <t>Elasticities row 239</t>
        </is>
      </c>
    </row>
    <row r="97">
      <c r="A97" s="14" t="inlineStr">
        <is>
          <t>eff|bio|srv</t>
        </is>
      </c>
      <c r="B97" s="14" t="inlineStr">
        <is>
          <t>eff</t>
        </is>
      </c>
      <c r="C97" s="14" t="inlineStr">
        <is>
          <t>bio</t>
        </is>
      </c>
      <c r="D97" s="14" t="inlineStr">
        <is>
          <t>srv</t>
        </is>
      </c>
      <c r="E97" s="14" t="inlineStr">
        <is>
          <t>bio_owp_ind_lr</t>
        </is>
      </c>
      <c r="F97" s="14" t="n">
        <v>-0.3</v>
      </c>
      <c r="G97" s="14" t="n">
        <v>-0.3</v>
      </c>
      <c r="H97" s="14" t="n">
        <v>-0.3</v>
      </c>
      <c r="I97" s="14" t="n">
        <v>-0.3</v>
      </c>
      <c r="J97" s="14" t="inlineStr">
        <is>
          <t>Elasticities row 240</t>
        </is>
      </c>
    </row>
    <row r="98">
      <c r="A98" s="14" t="inlineStr">
        <is>
          <t>eff|ren|srv</t>
        </is>
      </c>
      <c r="B98" s="14" t="inlineStr">
        <is>
          <t>eff</t>
        </is>
      </c>
      <c r="C98" s="14" t="inlineStr">
        <is>
          <t>ren</t>
        </is>
      </c>
      <c r="D98" s="14" t="inlineStr">
        <is>
          <t>srv</t>
        </is>
      </c>
      <c r="E98" s="14" t="inlineStr">
        <is>
          <t>rnw_owp_tot_lr</t>
        </is>
      </c>
      <c r="F98" s="14" t="n">
        <v>-0.6</v>
      </c>
      <c r="G98" s="14" t="n">
        <v>-0.6</v>
      </c>
      <c r="H98" s="14" t="n">
        <v>-0.6</v>
      </c>
      <c r="I98" s="14" t="n">
        <v>-0.6</v>
      </c>
      <c r="J98" s="14" t="inlineStr">
        <is>
          <t>Elasticities row 241</t>
        </is>
      </c>
    </row>
    <row r="99">
      <c r="A99" s="14" t="inlineStr">
        <is>
          <t>eff|ecy|srv</t>
        </is>
      </c>
      <c r="B99" s="14" t="inlineStr">
        <is>
          <t>eff</t>
        </is>
      </c>
      <c r="C99" s="14" t="inlineStr">
        <is>
          <t>ecy</t>
        </is>
      </c>
      <c r="D99" s="14" t="inlineStr">
        <is>
          <t>srv</t>
        </is>
      </c>
      <c r="E99" s="14" t="inlineStr">
        <is>
          <t>ecy_owp_ind_lr</t>
        </is>
      </c>
      <c r="F99" s="14" t="n">
        <v>-0.4</v>
      </c>
      <c r="G99" s="14" t="n">
        <v>-0.4</v>
      </c>
      <c r="H99" s="14" t="n">
        <v>-0.4</v>
      </c>
      <c r="I99" s="14" t="n">
        <v>-0.4</v>
      </c>
      <c r="J99" s="14" t="inlineStr">
        <is>
          <t>Elasticities row 242</t>
        </is>
      </c>
    </row>
    <row r="100">
      <c r="A100" s="14" t="inlineStr">
        <is>
          <t>aei|coa|tra</t>
        </is>
      </c>
      <c r="B100" s="14" t="inlineStr">
        <is>
          <t>aei</t>
        </is>
      </c>
      <c r="C100" s="14" t="inlineStr">
        <is>
          <t>coa</t>
        </is>
      </c>
      <c r="D100" s="14" t="inlineStr">
        <is>
          <t>tra</t>
        </is>
      </c>
      <c r="E100" s="14" t="inlineStr">
        <is>
          <t>eff_imp_coa_rod</t>
        </is>
      </c>
      <c r="F100" s="14" t="n">
        <v>0.01</v>
      </c>
      <c r="G100" s="14" t="n">
        <v>0.01</v>
      </c>
      <c r="H100" s="14" t="n">
        <v>0.01</v>
      </c>
      <c r="I100" s="14" t="n">
        <v>0.01</v>
      </c>
      <c r="J100" s="14" t="inlineStr">
        <is>
          <t>Elasticities row 256</t>
        </is>
      </c>
    </row>
    <row r="101">
      <c r="A101" s="14" t="inlineStr">
        <is>
          <t>aei|nga|tra</t>
        </is>
      </c>
      <c r="B101" s="14" t="inlineStr">
        <is>
          <t>aei</t>
        </is>
      </c>
      <c r="C101" s="14" t="inlineStr">
        <is>
          <t>nga</t>
        </is>
      </c>
      <c r="D101" s="14" t="inlineStr">
        <is>
          <t>tra</t>
        </is>
      </c>
      <c r="E101" s="14" t="inlineStr">
        <is>
          <t>eff_imp_nga_rod</t>
        </is>
      </c>
      <c r="F101" s="14" t="n">
        <v>0.01</v>
      </c>
      <c r="G101" s="14" t="n">
        <v>0.01</v>
      </c>
      <c r="H101" s="14" t="n">
        <v>0.01</v>
      </c>
      <c r="I101" s="14" t="n">
        <v>0.01</v>
      </c>
      <c r="J101" s="14" t="inlineStr">
        <is>
          <t>Elasticities row 257</t>
        </is>
      </c>
    </row>
    <row r="102">
      <c r="A102" s="14" t="inlineStr">
        <is>
          <t>aei|oil|tra</t>
        </is>
      </c>
      <c r="B102" s="14" t="inlineStr">
        <is>
          <t>aei</t>
        </is>
      </c>
      <c r="C102" s="14" t="inlineStr">
        <is>
          <t>oil</t>
        </is>
      </c>
      <c r="D102" s="14" t="inlineStr">
        <is>
          <t>tra</t>
        </is>
      </c>
      <c r="E102" s="14" t="inlineStr">
        <is>
          <t>eff_imp_oil_rod</t>
        </is>
      </c>
      <c r="F102" s="14" t="n">
        <v>0.01</v>
      </c>
      <c r="G102" s="14" t="n">
        <v>0.01</v>
      </c>
      <c r="H102" s="14" t="n">
        <v>0.01</v>
      </c>
      <c r="I102" s="14" t="n">
        <v>0.01</v>
      </c>
      <c r="J102" s="14" t="inlineStr">
        <is>
          <t>Elasticities row 258</t>
        </is>
      </c>
    </row>
    <row r="103">
      <c r="A103" s="14" t="inlineStr">
        <is>
          <t>aei|bio|tra</t>
        </is>
      </c>
      <c r="B103" s="14" t="inlineStr">
        <is>
          <t>aei</t>
        </is>
      </c>
      <c r="C103" s="14" t="inlineStr">
        <is>
          <t>bio</t>
        </is>
      </c>
      <c r="D103" s="14" t="inlineStr">
        <is>
          <t>tra</t>
        </is>
      </c>
      <c r="E103" s="14" t="inlineStr">
        <is>
          <t>eff_imp_bio_rod</t>
        </is>
      </c>
      <c r="F103" s="14" t="n">
        <v>0.01</v>
      </c>
      <c r="G103" s="14" t="n">
        <v>0.01</v>
      </c>
      <c r="H103" s="14" t="n">
        <v>0.01</v>
      </c>
      <c r="I103" s="14" t="n">
        <v>0.01</v>
      </c>
      <c r="J103" s="14" t="inlineStr">
        <is>
          <t>Elasticities row 259</t>
        </is>
      </c>
    </row>
    <row r="104">
      <c r="A104" s="14" t="inlineStr">
        <is>
          <t>aei|ren|tra</t>
        </is>
      </c>
      <c r="B104" s="14" t="inlineStr">
        <is>
          <t>aei</t>
        </is>
      </c>
      <c r="C104" s="14" t="inlineStr">
        <is>
          <t>ren</t>
        </is>
      </c>
      <c r="D104" s="14" t="inlineStr">
        <is>
          <t>tra</t>
        </is>
      </c>
      <c r="E104" s="14" t="inlineStr">
        <is>
          <t>eff_imp_ren_rod</t>
        </is>
      </c>
      <c r="F104" s="14" t="n">
        <v>0.01</v>
      </c>
      <c r="G104" s="14" t="n">
        <v>0.01</v>
      </c>
      <c r="H104" s="14" t="n">
        <v>0.01</v>
      </c>
      <c r="I104" s="14" t="n">
        <v>0.01</v>
      </c>
      <c r="J104" s="14" t="inlineStr">
        <is>
          <t>Elasticities row 260</t>
        </is>
      </c>
    </row>
    <row r="105">
      <c r="A105" s="14" t="inlineStr">
        <is>
          <t>aei|ecy|tra</t>
        </is>
      </c>
      <c r="B105" s="14" t="inlineStr">
        <is>
          <t>aei</t>
        </is>
      </c>
      <c r="C105" s="14" t="inlineStr">
        <is>
          <t>ecy</t>
        </is>
      </c>
      <c r="D105" s="14" t="inlineStr">
        <is>
          <t>tra</t>
        </is>
      </c>
      <c r="E105" s="14" t="inlineStr">
        <is>
          <t>eff_imp_ecy_rod</t>
        </is>
      </c>
      <c r="F105" s="14" t="n">
        <v>0.01</v>
      </c>
      <c r="G105" s="14" t="n">
        <v>0.01</v>
      </c>
      <c r="H105" s="14" t="n">
        <v>0.01</v>
      </c>
      <c r="I105" s="14" t="n">
        <v>0.01</v>
      </c>
      <c r="J105" s="14" t="inlineStr">
        <is>
          <t>Elasticities row 261</t>
        </is>
      </c>
    </row>
    <row r="106">
      <c r="A106" s="14" t="inlineStr">
        <is>
          <t>aei|coa|res</t>
        </is>
      </c>
      <c r="B106" s="14" t="inlineStr">
        <is>
          <t>aei</t>
        </is>
      </c>
      <c r="C106" s="14" t="inlineStr">
        <is>
          <t>coa</t>
        </is>
      </c>
      <c r="D106" s="14" t="inlineStr">
        <is>
          <t>res</t>
        </is>
      </c>
      <c r="E106" s="14" t="inlineStr">
        <is>
          <t>eff_imp_coa</t>
        </is>
      </c>
      <c r="F106" s="14" t="n">
        <v>0.005</v>
      </c>
      <c r="G106" s="14" t="n">
        <v>0.005</v>
      </c>
      <c r="H106" s="14" t="n">
        <v>0.005</v>
      </c>
      <c r="I106" s="14" t="n">
        <v>0.005</v>
      </c>
      <c r="J106" s="14" t="inlineStr">
        <is>
          <t>Elasticities row 263</t>
        </is>
      </c>
    </row>
    <row r="107">
      <c r="A107" s="14" t="inlineStr">
        <is>
          <t>aei|nga|res</t>
        </is>
      </c>
      <c r="B107" s="14" t="inlineStr">
        <is>
          <t>aei</t>
        </is>
      </c>
      <c r="C107" s="14" t="inlineStr">
        <is>
          <t>nga</t>
        </is>
      </c>
      <c r="D107" s="14" t="inlineStr">
        <is>
          <t>res</t>
        </is>
      </c>
      <c r="E107" s="14" t="inlineStr">
        <is>
          <t>eff_imp_nga</t>
        </is>
      </c>
      <c r="F107" s="14" t="n">
        <v>0.01</v>
      </c>
      <c r="G107" s="14" t="n">
        <v>0.01</v>
      </c>
      <c r="H107" s="14" t="n">
        <v>0.01</v>
      </c>
      <c r="I107" s="14" t="n">
        <v>0.01</v>
      </c>
      <c r="J107" s="14" t="inlineStr">
        <is>
          <t>Elasticities row 264</t>
        </is>
      </c>
    </row>
    <row r="108">
      <c r="A108" s="14" t="inlineStr">
        <is>
          <t>aei|oil|res</t>
        </is>
      </c>
      <c r="B108" s="14" t="inlineStr">
        <is>
          <t>aei</t>
        </is>
      </c>
      <c r="C108" s="14" t="inlineStr">
        <is>
          <t>oil</t>
        </is>
      </c>
      <c r="D108" s="14" t="inlineStr">
        <is>
          <t>res</t>
        </is>
      </c>
      <c r="E108" s="14" t="inlineStr">
        <is>
          <t>eff_imp_oil</t>
        </is>
      </c>
      <c r="F108" s="14" t="n">
        <v>0.005</v>
      </c>
      <c r="G108" s="14" t="n">
        <v>0.005</v>
      </c>
      <c r="H108" s="14" t="n">
        <v>0.005</v>
      </c>
      <c r="I108" s="14" t="n">
        <v>0.005</v>
      </c>
      <c r="J108" s="14" t="inlineStr">
        <is>
          <t>Elasticities row 265</t>
        </is>
      </c>
    </row>
    <row r="109">
      <c r="A109" s="14" t="inlineStr">
        <is>
          <t>aei|bio|res</t>
        </is>
      </c>
      <c r="B109" s="14" t="inlineStr">
        <is>
          <t>aei</t>
        </is>
      </c>
      <c r="C109" s="14" t="inlineStr">
        <is>
          <t>bio</t>
        </is>
      </c>
      <c r="D109" s="14" t="inlineStr">
        <is>
          <t>res</t>
        </is>
      </c>
      <c r="E109" s="14" t="inlineStr">
        <is>
          <t>eff_imp_bio</t>
        </is>
      </c>
      <c r="F109" s="14" t="n">
        <v>0.005</v>
      </c>
      <c r="G109" s="14" t="n">
        <v>0.005</v>
      </c>
      <c r="H109" s="14" t="n">
        <v>0.005</v>
      </c>
      <c r="I109" s="14" t="n">
        <v>0.005</v>
      </c>
      <c r="J109" s="14" t="inlineStr">
        <is>
          <t>Elasticities row 266</t>
        </is>
      </c>
    </row>
    <row r="110">
      <c r="A110" s="14" t="inlineStr">
        <is>
          <t>aei|ren|res</t>
        </is>
      </c>
      <c r="B110" s="14" t="inlineStr">
        <is>
          <t>aei</t>
        </is>
      </c>
      <c r="C110" s="14" t="inlineStr">
        <is>
          <t>ren</t>
        </is>
      </c>
      <c r="D110" s="14" t="inlineStr">
        <is>
          <t>res</t>
        </is>
      </c>
      <c r="E110" s="14" t="inlineStr">
        <is>
          <t>eff_imp_ren</t>
        </is>
      </c>
      <c r="F110" s="14" t="n">
        <v>0.005</v>
      </c>
      <c r="G110" s="14" t="n">
        <v>0.005</v>
      </c>
      <c r="H110" s="14" t="n">
        <v>0.005</v>
      </c>
      <c r="I110" s="14" t="n">
        <v>0.005</v>
      </c>
      <c r="J110" s="14" t="inlineStr">
        <is>
          <t>Elasticities row 267</t>
        </is>
      </c>
    </row>
    <row r="111">
      <c r="A111" s="14" t="inlineStr">
        <is>
          <t>aei|ecy|res</t>
        </is>
      </c>
      <c r="B111" s="14" t="inlineStr">
        <is>
          <t>aei</t>
        </is>
      </c>
      <c r="C111" s="14" t="inlineStr">
        <is>
          <t>ecy</t>
        </is>
      </c>
      <c r="D111" s="14" t="inlineStr">
        <is>
          <t>res</t>
        </is>
      </c>
      <c r="E111" s="14" t="inlineStr">
        <is>
          <t>eff_imp_ecy</t>
        </is>
      </c>
      <c r="F111" s="14" t="n">
        <v>0.005</v>
      </c>
      <c r="G111" s="14" t="n">
        <v>0.005</v>
      </c>
      <c r="H111" s="14" t="n">
        <v>0.005</v>
      </c>
      <c r="I111" s="14" t="n">
        <v>0.005</v>
      </c>
      <c r="J111" s="14" t="inlineStr">
        <is>
          <t>Elasticities row 268</t>
        </is>
      </c>
    </row>
    <row r="112">
      <c r="A112" s="14" t="inlineStr">
        <is>
          <t>aei|coa|ind</t>
        </is>
      </c>
      <c r="B112" s="14" t="inlineStr">
        <is>
          <t>aei</t>
        </is>
      </c>
      <c r="C112" s="14" t="inlineStr">
        <is>
          <t>coa</t>
        </is>
      </c>
      <c r="D112" s="14" t="inlineStr">
        <is>
          <t>ind</t>
        </is>
      </c>
      <c r="E112" s="14" t="inlineStr">
        <is>
          <t>eff_imp_coa</t>
        </is>
      </c>
      <c r="F112" s="14" t="n">
        <v>0.005</v>
      </c>
      <c r="G112" s="14" t="n">
        <v>0.005</v>
      </c>
      <c r="H112" s="14" t="n">
        <v>0.005</v>
      </c>
      <c r="I112" s="14" t="n">
        <v>0.005</v>
      </c>
      <c r="J112" s="14" t="inlineStr">
        <is>
          <t>Elasticities row 270</t>
        </is>
      </c>
    </row>
    <row r="113">
      <c r="A113" s="14" t="inlineStr">
        <is>
          <t>aei|nga|ind</t>
        </is>
      </c>
      <c r="B113" s="14" t="inlineStr">
        <is>
          <t>aei</t>
        </is>
      </c>
      <c r="C113" s="14" t="inlineStr">
        <is>
          <t>nga</t>
        </is>
      </c>
      <c r="D113" s="14" t="inlineStr">
        <is>
          <t>ind</t>
        </is>
      </c>
      <c r="E113" s="14" t="inlineStr">
        <is>
          <t>eff_imp_nga</t>
        </is>
      </c>
      <c r="F113" s="14" t="n">
        <v>0.01</v>
      </c>
      <c r="G113" s="14" t="n">
        <v>0.01</v>
      </c>
      <c r="H113" s="14" t="n">
        <v>0.01</v>
      </c>
      <c r="I113" s="14" t="n">
        <v>0.01</v>
      </c>
      <c r="J113" s="14" t="inlineStr">
        <is>
          <t>Elasticities row 271</t>
        </is>
      </c>
    </row>
    <row r="114">
      <c r="A114" s="14" t="inlineStr">
        <is>
          <t>aei|oil|ind</t>
        </is>
      </c>
      <c r="B114" s="14" t="inlineStr">
        <is>
          <t>aei</t>
        </is>
      </c>
      <c r="C114" s="14" t="inlineStr">
        <is>
          <t>oil</t>
        </is>
      </c>
      <c r="D114" s="14" t="inlineStr">
        <is>
          <t>ind</t>
        </is>
      </c>
      <c r="E114" s="14" t="inlineStr">
        <is>
          <t>eff_imp_oil</t>
        </is>
      </c>
      <c r="F114" s="14" t="n">
        <v>0.005</v>
      </c>
      <c r="G114" s="14" t="n">
        <v>0.005</v>
      </c>
      <c r="H114" s="14" t="n">
        <v>0.005</v>
      </c>
      <c r="I114" s="14" t="n">
        <v>0.005</v>
      </c>
      <c r="J114" s="14" t="inlineStr">
        <is>
          <t>Elasticities row 272</t>
        </is>
      </c>
    </row>
    <row r="115">
      <c r="A115" s="14" t="inlineStr">
        <is>
          <t>aei|bio|ind</t>
        </is>
      </c>
      <c r="B115" s="14" t="inlineStr">
        <is>
          <t>aei</t>
        </is>
      </c>
      <c r="C115" s="14" t="inlineStr">
        <is>
          <t>bio</t>
        </is>
      </c>
      <c r="D115" s="14" t="inlineStr">
        <is>
          <t>ind</t>
        </is>
      </c>
      <c r="E115" s="14" t="inlineStr">
        <is>
          <t>eff_imp_bio</t>
        </is>
      </c>
      <c r="F115" s="14" t="n">
        <v>0.005</v>
      </c>
      <c r="G115" s="14" t="n">
        <v>0.005</v>
      </c>
      <c r="H115" s="14" t="n">
        <v>0.005</v>
      </c>
      <c r="I115" s="14" t="n">
        <v>0.005</v>
      </c>
      <c r="J115" s="14" t="inlineStr">
        <is>
          <t>Elasticities row 273</t>
        </is>
      </c>
    </row>
    <row r="116">
      <c r="A116" s="14" t="inlineStr">
        <is>
          <t>aei|ren|ind</t>
        </is>
      </c>
      <c r="B116" s="14" t="inlineStr">
        <is>
          <t>aei</t>
        </is>
      </c>
      <c r="C116" s="14" t="inlineStr">
        <is>
          <t>ren</t>
        </is>
      </c>
      <c r="D116" s="14" t="inlineStr">
        <is>
          <t>ind</t>
        </is>
      </c>
      <c r="E116" s="14" t="inlineStr">
        <is>
          <t>eff_imp_ren</t>
        </is>
      </c>
      <c r="F116" s="14" t="n">
        <v>0.005</v>
      </c>
      <c r="G116" s="14" t="n">
        <v>0.005</v>
      </c>
      <c r="H116" s="14" t="n">
        <v>0.005</v>
      </c>
      <c r="I116" s="14" t="n">
        <v>0.005</v>
      </c>
      <c r="J116" s="14" t="inlineStr">
        <is>
          <t>Elasticities row 274</t>
        </is>
      </c>
    </row>
    <row r="117">
      <c r="A117" s="14" t="inlineStr">
        <is>
          <t>aei|ecy|ind</t>
        </is>
      </c>
      <c r="B117" s="14" t="inlineStr">
        <is>
          <t>aei</t>
        </is>
      </c>
      <c r="C117" s="14" t="inlineStr">
        <is>
          <t>ecy</t>
        </is>
      </c>
      <c r="D117" s="14" t="inlineStr">
        <is>
          <t>ind</t>
        </is>
      </c>
      <c r="E117" s="14" t="inlineStr">
        <is>
          <t>eff_imp_ecy</t>
        </is>
      </c>
      <c r="F117" s="14" t="n">
        <v>0.005</v>
      </c>
      <c r="G117" s="14" t="n">
        <v>0.005</v>
      </c>
      <c r="H117" s="14" t="n">
        <v>0.005</v>
      </c>
      <c r="I117" s="14" t="n">
        <v>0.005</v>
      </c>
      <c r="J117" s="14" t="inlineStr">
        <is>
          <t>Elasticities row 275</t>
        </is>
      </c>
    </row>
    <row r="118">
      <c r="A118" s="14" t="inlineStr">
        <is>
          <t>aei|coa|srv</t>
        </is>
      </c>
      <c r="B118" s="14" t="inlineStr">
        <is>
          <t>aei</t>
        </is>
      </c>
      <c r="C118" s="14" t="inlineStr">
        <is>
          <t>coa</t>
        </is>
      </c>
      <c r="D118" s="14" t="inlineStr">
        <is>
          <t>srv</t>
        </is>
      </c>
      <c r="E118" s="14" t="inlineStr">
        <is>
          <t>eff_imp_coa</t>
        </is>
      </c>
      <c r="F118" s="14" t="n">
        <v>0.005</v>
      </c>
      <c r="G118" s="14" t="n">
        <v>0.005</v>
      </c>
      <c r="H118" s="14" t="n">
        <v>0.005</v>
      </c>
      <c r="I118" s="14" t="n">
        <v>0.005</v>
      </c>
      <c r="J118" s="14" t="inlineStr">
        <is>
          <t>Elasticities row 277</t>
        </is>
      </c>
    </row>
    <row r="119">
      <c r="A119" s="14" t="inlineStr">
        <is>
          <t>aei|nga|srv</t>
        </is>
      </c>
      <c r="B119" s="14" t="inlineStr">
        <is>
          <t>aei</t>
        </is>
      </c>
      <c r="C119" s="14" t="inlineStr">
        <is>
          <t>nga</t>
        </is>
      </c>
      <c r="D119" s="14" t="inlineStr">
        <is>
          <t>srv</t>
        </is>
      </c>
      <c r="E119" s="14" t="inlineStr">
        <is>
          <t>eff_imp_nga</t>
        </is>
      </c>
      <c r="F119" s="14" t="n">
        <v>0.01</v>
      </c>
      <c r="G119" s="14" t="n">
        <v>0.01</v>
      </c>
      <c r="H119" s="14" t="n">
        <v>0.01</v>
      </c>
      <c r="I119" s="14" t="n">
        <v>0.01</v>
      </c>
      <c r="J119" s="14" t="inlineStr">
        <is>
          <t>Elasticities row 278</t>
        </is>
      </c>
    </row>
    <row r="120">
      <c r="A120" s="14" t="inlineStr">
        <is>
          <t>aei|oil|srv</t>
        </is>
      </c>
      <c r="B120" s="14" t="inlineStr">
        <is>
          <t>aei</t>
        </is>
      </c>
      <c r="C120" s="14" t="inlineStr">
        <is>
          <t>oil</t>
        </is>
      </c>
      <c r="D120" s="14" t="inlineStr">
        <is>
          <t>srv</t>
        </is>
      </c>
      <c r="E120" s="14" t="inlineStr">
        <is>
          <t>eff_imp_oil</t>
        </is>
      </c>
      <c r="F120" s="14" t="n">
        <v>0.005</v>
      </c>
      <c r="G120" s="14" t="n">
        <v>0.005</v>
      </c>
      <c r="H120" s="14" t="n">
        <v>0.005</v>
      </c>
      <c r="I120" s="14" t="n">
        <v>0.005</v>
      </c>
      <c r="J120" s="14" t="inlineStr">
        <is>
          <t>Elasticities row 279</t>
        </is>
      </c>
    </row>
    <row r="121">
      <c r="A121" s="14" t="inlineStr">
        <is>
          <t>aei|bio|srv</t>
        </is>
      </c>
      <c r="B121" s="14" t="inlineStr">
        <is>
          <t>aei</t>
        </is>
      </c>
      <c r="C121" s="14" t="inlineStr">
        <is>
          <t>bio</t>
        </is>
      </c>
      <c r="D121" s="14" t="inlineStr">
        <is>
          <t>srv</t>
        </is>
      </c>
      <c r="E121" s="14" t="inlineStr">
        <is>
          <t>eff_imp_bio</t>
        </is>
      </c>
      <c r="F121" s="14" t="n">
        <v>0.005</v>
      </c>
      <c r="G121" s="14" t="n">
        <v>0.005</v>
      </c>
      <c r="H121" s="14" t="n">
        <v>0.005</v>
      </c>
      <c r="I121" s="14" t="n">
        <v>0.005</v>
      </c>
      <c r="J121" s="14" t="inlineStr">
        <is>
          <t>Elasticities row 280</t>
        </is>
      </c>
    </row>
    <row r="122">
      <c r="A122" s="14" t="inlineStr">
        <is>
          <t>aei|ren|srv</t>
        </is>
      </c>
      <c r="B122" s="14" t="inlineStr">
        <is>
          <t>aei</t>
        </is>
      </c>
      <c r="C122" s="14" t="inlineStr">
        <is>
          <t>ren</t>
        </is>
      </c>
      <c r="D122" s="14" t="inlineStr">
        <is>
          <t>srv</t>
        </is>
      </c>
      <c r="E122" s="14" t="inlineStr">
        <is>
          <t>eff_imp_ren</t>
        </is>
      </c>
      <c r="F122" s="14" t="n">
        <v>0.005</v>
      </c>
      <c r="G122" s="14" t="n">
        <v>0.005</v>
      </c>
      <c r="H122" s="14" t="n">
        <v>0.005</v>
      </c>
      <c r="I122" s="14" t="n">
        <v>0.005</v>
      </c>
      <c r="J122" s="14" t="inlineStr">
        <is>
          <t>Elasticities row 281</t>
        </is>
      </c>
    </row>
    <row r="123">
      <c r="A123" s="14" t="inlineStr">
        <is>
          <t>aei|ecy|srv</t>
        </is>
      </c>
      <c r="B123" s="14" t="inlineStr">
        <is>
          <t>aei</t>
        </is>
      </c>
      <c r="C123" s="14" t="inlineStr">
        <is>
          <t>ecy</t>
        </is>
      </c>
      <c r="D123" s="14" t="inlineStr">
        <is>
          <t>srv</t>
        </is>
      </c>
      <c r="E123" s="14" t="inlineStr">
        <is>
          <t>eff_imp_ecy</t>
        </is>
      </c>
      <c r="F123" s="14" t="n">
        <v>0.005</v>
      </c>
      <c r="G123" s="14" t="n">
        <v>0.005</v>
      </c>
      <c r="H123" s="14" t="n">
        <v>0.005</v>
      </c>
      <c r="I123" s="14" t="n">
        <v>0.005</v>
      </c>
      <c r="J123" s="14" t="inlineStr">
        <is>
          <t>Elasticities row 282</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U887"/>
  <sheetViews>
    <sheetView tabSelected="0" workbookViewId="0">
      <pane xSplit="5" ySplit="5" topLeftCell="F6" activePane="bottomRight" state="frozen"/>
      <selection pane="topRight"/>
      <selection pane="bottomLeft"/>
      <selection pane="bottomRight" activeCell="A1" sqref="A1"/>
    </sheetView>
  </sheetViews>
  <sheetFormatPr baseColWidth="8" defaultRowHeight="15"/>
  <sheetData>
    <row r="1">
      <c r="A1" s="14" t="inlineStr">
        <is>
          <t>Fuels:</t>
        </is>
      </c>
      <c r="B1" s="82" t="inlineStr">
        <is>
          <t>Bright yellow / red = 291 cells changed or added from the corrected Egypt price block (user, 2026-10-09; data/prices_dom_changes.csv)</t>
        </is>
      </c>
      <c r="F1" s="14" t="inlineStr">
        <is>
          <t>all</t>
        </is>
      </c>
      <c r="G1" s="14" t="inlineStr">
        <is>
          <t>Coal</t>
        </is>
      </c>
      <c r="Y1" s="14" t="inlineStr">
        <is>
          <t>Natural gas</t>
        </is>
      </c>
      <c r="AQ1" s="14" t="inlineStr">
        <is>
          <t>Gasoline</t>
        </is>
      </c>
      <c r="AW1" s="14" t="inlineStr">
        <is>
          <t>Diesel</t>
        </is>
      </c>
      <c r="BC1" s="14" t="inlineStr">
        <is>
          <t>LPG</t>
        </is>
      </c>
      <c r="BI1" s="14" t="inlineStr">
        <is>
          <t>Kerosene</t>
        </is>
      </c>
      <c r="BO1" s="14" t="inlineStr">
        <is>
          <t>Electricity</t>
        </is>
      </c>
      <c r="BY1" s="14" t="inlineStr">
        <is>
          <t>Biomass</t>
        </is>
      </c>
      <c r="CC1" s="14" t="inlineStr">
        <is>
          <t>Other oil products</t>
        </is>
      </c>
      <c r="CI1" s="14" t="inlineStr">
        <is>
          <t>Override - no subsidy</t>
        </is>
      </c>
      <c r="CK1" s="14" t="inlineStr">
        <is>
          <t>Producer subsidies</t>
        </is>
      </c>
      <c r="CP1" s="14" t="inlineStr">
        <is>
          <t>Portion from domestic production and costs</t>
        </is>
      </c>
      <c r="CT1" s="14" t="inlineStr">
        <is>
          <t>International prices</t>
        </is>
      </c>
    </row>
    <row r="2">
      <c r="A2" s="14" t="inlineStr">
        <is>
          <t>Sectors:</t>
        </is>
      </c>
      <c r="F2" s="14" t="inlineStr">
        <is>
          <t>all</t>
        </is>
      </c>
      <c r="G2" s="14" t="inlineStr">
        <is>
          <t>Power sector</t>
        </is>
      </c>
      <c r="M2" s="14" t="inlineStr">
        <is>
          <t>Industry</t>
        </is>
      </c>
      <c r="S2" s="14" t="inlineStr">
        <is>
          <t>Residential</t>
        </is>
      </c>
      <c r="Y2" s="14" t="inlineStr">
        <is>
          <t>Power sector</t>
        </is>
      </c>
      <c r="AE2" s="14" t="inlineStr">
        <is>
          <t>Industry</t>
        </is>
      </c>
      <c r="AK2" s="14" t="inlineStr">
        <is>
          <t>Residential sector</t>
        </is>
      </c>
      <c r="AQ2" s="14" t="inlineStr">
        <is>
          <t>All</t>
        </is>
      </c>
      <c r="AW2" s="14" t="inlineStr">
        <is>
          <t>All</t>
        </is>
      </c>
      <c r="BC2" s="14" t="inlineStr">
        <is>
          <t>All</t>
        </is>
      </c>
      <c r="BI2" s="14" t="inlineStr">
        <is>
          <t>All</t>
        </is>
      </c>
      <c r="BO2" s="14" t="inlineStr">
        <is>
          <t>Industry</t>
        </is>
      </c>
      <c r="BT2" s="14" t="inlineStr">
        <is>
          <t>Residential sector</t>
        </is>
      </c>
      <c r="BY2" s="14" t="inlineStr">
        <is>
          <t>All</t>
        </is>
      </c>
      <c r="CC2" s="14" t="inlineStr">
        <is>
          <t>All</t>
        </is>
      </c>
      <c r="CI2" s="14" t="inlineStr">
        <is>
          <t>Electricity</t>
        </is>
      </c>
      <c r="CK2" s="14" t="inlineStr">
        <is>
          <t>Biomass</t>
        </is>
      </c>
      <c r="CL2" s="14" t="inlineStr">
        <is>
          <t>Coal</t>
        </is>
      </c>
      <c r="CM2" s="14" t="inlineStr">
        <is>
          <t>Electricity</t>
        </is>
      </c>
      <c r="CN2" s="14" t="inlineStr">
        <is>
          <t>Natural gas</t>
        </is>
      </c>
      <c r="CO2" s="14" t="inlineStr">
        <is>
          <t>Oil</t>
        </is>
      </c>
      <c r="CP2" s="14" t="inlineStr">
        <is>
          <t>Coal</t>
        </is>
      </c>
      <c r="CR2" s="14" t="inlineStr">
        <is>
          <t>Natural gas</t>
        </is>
      </c>
      <c r="CT2" s="14" t="inlineStr">
        <is>
          <t>Coal</t>
        </is>
      </c>
      <c r="CU2" s="14" t="inlineStr">
        <is>
          <t>Natural gas</t>
        </is>
      </c>
    </row>
    <row r="3">
      <c r="A3" s="14" t="inlineStr">
        <is>
          <t>Indicators:</t>
        </is>
      </c>
      <c r="F3" s="14" t="inlineStr">
        <is>
          <t>General 
VAT rate</t>
        </is>
      </c>
      <c r="G3" s="14" t="inlineStr">
        <is>
          <t>supply cost</t>
        </is>
      </c>
      <c r="H3" s="14" t="inlineStr">
        <is>
          <t>margin over int. prices</t>
        </is>
      </c>
      <c r="I3" s="14" t="inlineStr">
        <is>
          <t>Excise &amp; other taxes</t>
        </is>
      </c>
      <c r="J3" s="14" t="inlineStr">
        <is>
          <t>retail price</t>
        </is>
      </c>
      <c r="K3" s="14" t="inlineStr">
        <is>
          <t>VAT rate</t>
        </is>
      </c>
      <c r="L3" s="14" t="inlineStr">
        <is>
          <t>Passthrough</t>
        </is>
      </c>
      <c r="M3" s="14" t="inlineStr">
        <is>
          <t>supply cost</t>
        </is>
      </c>
      <c r="N3" s="14" t="inlineStr">
        <is>
          <t>margin over int. prices</t>
        </is>
      </c>
      <c r="O3" s="14" t="inlineStr">
        <is>
          <t>Excise &amp; other taxes</t>
        </is>
      </c>
      <c r="P3" s="14" t="inlineStr">
        <is>
          <t>retail price</t>
        </is>
      </c>
      <c r="Q3" s="14" t="inlineStr">
        <is>
          <t>VAT rate</t>
        </is>
      </c>
      <c r="R3" s="14" t="inlineStr">
        <is>
          <t>Passthrough</t>
        </is>
      </c>
      <c r="S3" s="14" t="inlineStr">
        <is>
          <t>supply cost</t>
        </is>
      </c>
      <c r="T3" s="14" t="inlineStr">
        <is>
          <t>margin over int. prices</t>
        </is>
      </c>
      <c r="U3" s="14" t="inlineStr">
        <is>
          <t>Excise &amp; other taxes</t>
        </is>
      </c>
      <c r="V3" s="14" t="inlineStr">
        <is>
          <t>retail price</t>
        </is>
      </c>
      <c r="W3" s="14" t="inlineStr">
        <is>
          <t>VAT rate</t>
        </is>
      </c>
      <c r="X3" s="14" t="inlineStr">
        <is>
          <t>Passthrough</t>
        </is>
      </c>
      <c r="Y3" s="14" t="inlineStr">
        <is>
          <t>supply cost</t>
        </is>
      </c>
      <c r="Z3" s="14" t="inlineStr">
        <is>
          <t>margin over int. prices</t>
        </is>
      </c>
      <c r="AA3" s="14" t="inlineStr">
        <is>
          <t>Excise &amp; other taxes</t>
        </is>
      </c>
      <c r="AB3" s="14" t="inlineStr">
        <is>
          <t>retail price</t>
        </is>
      </c>
      <c r="AC3" s="14" t="inlineStr">
        <is>
          <t>VAT rate</t>
        </is>
      </c>
      <c r="AD3" s="14" t="inlineStr">
        <is>
          <t>Passthrough</t>
        </is>
      </c>
      <c r="AE3" s="14" t="inlineStr">
        <is>
          <t>supply cost</t>
        </is>
      </c>
      <c r="AF3" s="14" t="inlineStr">
        <is>
          <t>margin over int. prices</t>
        </is>
      </c>
      <c r="AG3" s="14" t="inlineStr">
        <is>
          <t>Excise &amp; other taxes</t>
        </is>
      </c>
      <c r="AH3" s="14" t="inlineStr">
        <is>
          <t>retail price</t>
        </is>
      </c>
      <c r="AI3" s="14" t="inlineStr">
        <is>
          <t>VAT rate</t>
        </is>
      </c>
      <c r="AJ3" s="14" t="inlineStr">
        <is>
          <t>Passthrough</t>
        </is>
      </c>
      <c r="AK3" s="14" t="inlineStr">
        <is>
          <t>supply cost</t>
        </is>
      </c>
      <c r="AL3" s="14" t="inlineStr">
        <is>
          <t>margin over int. prices</t>
        </is>
      </c>
      <c r="AM3" s="14" t="inlineStr">
        <is>
          <t>Excise &amp; other taxes</t>
        </is>
      </c>
      <c r="AN3" s="14" t="inlineStr">
        <is>
          <t>retail price</t>
        </is>
      </c>
      <c r="AO3" s="14" t="inlineStr">
        <is>
          <t>VAT rate</t>
        </is>
      </c>
      <c r="AP3" s="14" t="inlineStr">
        <is>
          <t>Passthrough</t>
        </is>
      </c>
      <c r="AQ3" s="14" t="inlineStr">
        <is>
          <t>supply cost</t>
        </is>
      </c>
      <c r="AR3" s="14" t="inlineStr">
        <is>
          <t>margin over int. prices</t>
        </is>
      </c>
      <c r="AS3" s="14" t="inlineStr">
        <is>
          <t>Excise &amp; other taxes</t>
        </is>
      </c>
      <c r="AT3" s="14" t="inlineStr">
        <is>
          <t>retail price</t>
        </is>
      </c>
      <c r="AU3" s="14" t="inlineStr">
        <is>
          <t>VAT rate</t>
        </is>
      </c>
      <c r="AV3" s="14" t="inlineStr">
        <is>
          <t>Passthrough</t>
        </is>
      </c>
      <c r="AW3" s="14" t="inlineStr">
        <is>
          <t>supply cost</t>
        </is>
      </c>
      <c r="AX3" s="14" t="inlineStr">
        <is>
          <t>margin over int. prices</t>
        </is>
      </c>
      <c r="AY3" s="14" t="inlineStr">
        <is>
          <t>Excise &amp; other taxes</t>
        </is>
      </c>
      <c r="AZ3" s="14" t="inlineStr">
        <is>
          <t>retail price</t>
        </is>
      </c>
      <c r="BA3" s="14" t="inlineStr">
        <is>
          <t>VAT rate</t>
        </is>
      </c>
      <c r="BB3" s="14" t="inlineStr">
        <is>
          <t>Passthrough</t>
        </is>
      </c>
      <c r="BC3" s="14" t="inlineStr">
        <is>
          <t>supply cost</t>
        </is>
      </c>
      <c r="BD3" s="14" t="inlineStr">
        <is>
          <t>margin over int. prices</t>
        </is>
      </c>
      <c r="BE3" s="14" t="inlineStr">
        <is>
          <t>Excise &amp; other taxes</t>
        </is>
      </c>
      <c r="BF3" s="14" t="inlineStr">
        <is>
          <t>retail price</t>
        </is>
      </c>
      <c r="BG3" s="14" t="inlineStr">
        <is>
          <t>VAT rate</t>
        </is>
      </c>
      <c r="BH3" s="14" t="inlineStr">
        <is>
          <t>Passthrough</t>
        </is>
      </c>
      <c r="BI3" s="14" t="inlineStr">
        <is>
          <t>supply cost</t>
        </is>
      </c>
      <c r="BJ3" s="14" t="inlineStr">
        <is>
          <t>margin over int. prices</t>
        </is>
      </c>
      <c r="BK3" s="14" t="inlineStr">
        <is>
          <t>Excise &amp; other taxes</t>
        </is>
      </c>
      <c r="BL3" s="14" t="inlineStr">
        <is>
          <t>retail price</t>
        </is>
      </c>
      <c r="BM3" s="14" t="inlineStr">
        <is>
          <t>VAT rate</t>
        </is>
      </c>
      <c r="BN3" s="14" t="inlineStr">
        <is>
          <t>Passthrough</t>
        </is>
      </c>
      <c r="BO3" s="14" t="inlineStr">
        <is>
          <t>supply cost</t>
        </is>
      </c>
      <c r="BP3" s="14" t="inlineStr">
        <is>
          <t>Excise &amp; other taxes</t>
        </is>
      </c>
      <c r="BQ3" s="14" t="inlineStr">
        <is>
          <t>retail price</t>
        </is>
      </c>
      <c r="BR3" s="14" t="inlineStr">
        <is>
          <t>VAT rate</t>
        </is>
      </c>
      <c r="BS3" s="14" t="inlineStr">
        <is>
          <t>Passthrough</t>
        </is>
      </c>
      <c r="BT3" s="14" t="inlineStr">
        <is>
          <t>supply cost</t>
        </is>
      </c>
      <c r="BU3" s="14" t="inlineStr">
        <is>
          <t>Excise &amp; other taxes</t>
        </is>
      </c>
      <c r="BV3" s="14" t="inlineStr">
        <is>
          <t>retail price</t>
        </is>
      </c>
      <c r="BW3" s="14" t="inlineStr">
        <is>
          <t>VAT rate</t>
        </is>
      </c>
      <c r="BX3" s="14" t="inlineStr">
        <is>
          <t>Passthrough</t>
        </is>
      </c>
      <c r="BY3" s="14" t="inlineStr">
        <is>
          <t>supply cost</t>
        </is>
      </c>
      <c r="BZ3" s="14" t="inlineStr">
        <is>
          <t>Excise &amp; other taxes</t>
        </is>
      </c>
      <c r="CA3" s="14" t="inlineStr">
        <is>
          <t>retail price</t>
        </is>
      </c>
      <c r="CB3" s="14" t="inlineStr">
        <is>
          <t>VAT rate</t>
        </is>
      </c>
      <c r="CC3" s="14" t="inlineStr">
        <is>
          <t>supply cost</t>
        </is>
      </c>
      <c r="CD3" s="14" t="inlineStr">
        <is>
          <t>margin over int. prices</t>
        </is>
      </c>
      <c r="CE3" s="14" t="inlineStr">
        <is>
          <t>Excise &amp; other taxes</t>
        </is>
      </c>
      <c r="CF3" s="14" t="inlineStr">
        <is>
          <t>retail price</t>
        </is>
      </c>
      <c r="CG3" s="14" t="inlineStr">
        <is>
          <t>VAT rate</t>
        </is>
      </c>
      <c r="CH3" s="14" t="inlineStr">
        <is>
          <t>Passthrough</t>
        </is>
      </c>
      <c r="CI3" s="14" t="inlineStr">
        <is>
          <t>Residential</t>
        </is>
      </c>
      <c r="CJ3" s="14" t="inlineStr">
        <is>
          <t>Industry</t>
        </is>
      </c>
      <c r="CK3" s="14" t="inlineStr">
        <is>
          <t>All</t>
        </is>
      </c>
      <c r="CL3" s="14" t="inlineStr">
        <is>
          <t>All</t>
        </is>
      </c>
      <c r="CM3" s="14" t="inlineStr">
        <is>
          <t>All</t>
        </is>
      </c>
      <c r="CN3" s="14" t="inlineStr">
        <is>
          <t>All</t>
        </is>
      </c>
      <c r="CO3" s="14" t="inlineStr">
        <is>
          <t>All</t>
        </is>
      </c>
      <c r="CP3" s="14" t="inlineStr">
        <is>
          <t>Portion from dom. prod.</t>
        </is>
      </c>
      <c r="CQ3" s="14" t="inlineStr">
        <is>
          <t>Dom. prod. costs</t>
        </is>
      </c>
      <c r="CR3" s="14" t="inlineStr">
        <is>
          <t>Portion from dom. prod.</t>
        </is>
      </c>
      <c r="CS3" s="14" t="inlineStr">
        <is>
          <t>Dom. prod. costs</t>
        </is>
      </c>
    </row>
    <row r="4">
      <c r="A4" s="14" t="inlineStr">
        <is>
          <t>Units:</t>
        </is>
      </c>
      <c r="F4" s="14" t="inlineStr">
        <is>
          <t>%</t>
        </is>
      </c>
      <c r="G4" s="14" t="inlineStr">
        <is>
          <t>current USD/GJ</t>
        </is>
      </c>
      <c r="H4" s="14" t="inlineStr">
        <is>
          <t>current USD/GJ</t>
        </is>
      </c>
      <c r="I4" s="14" t="inlineStr">
        <is>
          <t>current USD/GJ</t>
        </is>
      </c>
      <c r="J4" s="14" t="inlineStr">
        <is>
          <t>current USD/GJ</t>
        </is>
      </c>
      <c r="K4" s="14" t="inlineStr">
        <is>
          <t>%</t>
        </is>
      </c>
      <c r="L4" s="14" t="inlineStr">
        <is>
          <t>%</t>
        </is>
      </c>
      <c r="M4" s="14" t="inlineStr">
        <is>
          <t>current USD/GJ</t>
        </is>
      </c>
      <c r="N4" s="14" t="inlineStr">
        <is>
          <t>current USD/GJ</t>
        </is>
      </c>
      <c r="O4" s="14" t="inlineStr">
        <is>
          <t>current USD/GJ</t>
        </is>
      </c>
      <c r="P4" s="14" t="inlineStr">
        <is>
          <t>current USD/GJ</t>
        </is>
      </c>
      <c r="Q4" s="14" t="inlineStr">
        <is>
          <t>%</t>
        </is>
      </c>
      <c r="R4" s="14" t="inlineStr">
        <is>
          <t>%</t>
        </is>
      </c>
      <c r="S4" s="14" t="inlineStr">
        <is>
          <t>current USD/GJ</t>
        </is>
      </c>
      <c r="T4" s="14" t="inlineStr">
        <is>
          <t>current USD/GJ</t>
        </is>
      </c>
      <c r="U4" s="14" t="inlineStr">
        <is>
          <t>current USD/GJ</t>
        </is>
      </c>
      <c r="V4" s="14" t="inlineStr">
        <is>
          <t>current USD/GJ</t>
        </is>
      </c>
      <c r="W4" s="14" t="inlineStr">
        <is>
          <t>%</t>
        </is>
      </c>
      <c r="X4" s="14" t="inlineStr">
        <is>
          <t>%</t>
        </is>
      </c>
      <c r="Y4" s="14" t="inlineStr">
        <is>
          <t>current USD/GJ</t>
        </is>
      </c>
      <c r="Z4" s="14" t="inlineStr">
        <is>
          <t>current USD/GJ</t>
        </is>
      </c>
      <c r="AA4" s="14" t="inlineStr">
        <is>
          <t>current USD/GJ</t>
        </is>
      </c>
      <c r="AB4" s="14" t="inlineStr">
        <is>
          <t>current USD/GJ</t>
        </is>
      </c>
      <c r="AC4" s="14" t="inlineStr">
        <is>
          <t>%</t>
        </is>
      </c>
      <c r="AD4" s="14" t="inlineStr">
        <is>
          <t>%</t>
        </is>
      </c>
      <c r="AE4" s="14" t="inlineStr">
        <is>
          <t>current USD/GJ</t>
        </is>
      </c>
      <c r="AF4" s="14" t="inlineStr">
        <is>
          <t>current USD/GJ</t>
        </is>
      </c>
      <c r="AG4" s="14" t="inlineStr">
        <is>
          <t>current USD/GJ</t>
        </is>
      </c>
      <c r="AH4" s="14" t="inlineStr">
        <is>
          <t>current USD/GJ</t>
        </is>
      </c>
      <c r="AI4" s="14" t="inlineStr">
        <is>
          <t>%</t>
        </is>
      </c>
      <c r="AJ4" s="14" t="inlineStr">
        <is>
          <t>%</t>
        </is>
      </c>
      <c r="AK4" s="14" t="inlineStr">
        <is>
          <t>current USD/GJ</t>
        </is>
      </c>
      <c r="AL4" s="14" t="inlineStr">
        <is>
          <t>current USD/GJ</t>
        </is>
      </c>
      <c r="AM4" s="14" t="inlineStr">
        <is>
          <t>current USD/GJ</t>
        </is>
      </c>
      <c r="AN4" s="14" t="inlineStr">
        <is>
          <t>current USD/GJ</t>
        </is>
      </c>
      <c r="AO4" s="14" t="inlineStr">
        <is>
          <t>%</t>
        </is>
      </c>
      <c r="AP4" s="14" t="inlineStr">
        <is>
          <t>%</t>
        </is>
      </c>
      <c r="AQ4" s="14" t="inlineStr">
        <is>
          <t>current USD/lit</t>
        </is>
      </c>
      <c r="AR4" s="14" t="inlineStr">
        <is>
          <t>current USD/lit</t>
        </is>
      </c>
      <c r="AS4" s="14" t="inlineStr">
        <is>
          <t>current USD/lit</t>
        </is>
      </c>
      <c r="AT4" s="14" t="inlineStr">
        <is>
          <t>current USD/lit</t>
        </is>
      </c>
      <c r="AU4" s="14" t="inlineStr">
        <is>
          <t>%</t>
        </is>
      </c>
      <c r="AV4" s="14" t="inlineStr">
        <is>
          <t>%</t>
        </is>
      </c>
      <c r="AW4" s="14" t="inlineStr">
        <is>
          <t>current USD/lit</t>
        </is>
      </c>
      <c r="AX4" s="14" t="inlineStr">
        <is>
          <t>current USD/lit</t>
        </is>
      </c>
      <c r="AY4" s="14" t="inlineStr">
        <is>
          <t>current USD/lit</t>
        </is>
      </c>
      <c r="AZ4" s="14" t="inlineStr">
        <is>
          <t>current USD/lit</t>
        </is>
      </c>
      <c r="BA4" s="14" t="inlineStr">
        <is>
          <t>%</t>
        </is>
      </c>
      <c r="BB4" s="14" t="inlineStr">
        <is>
          <t>%</t>
        </is>
      </c>
      <c r="BC4" s="14" t="inlineStr">
        <is>
          <t>current USD/lit</t>
        </is>
      </c>
      <c r="BD4" s="14" t="inlineStr">
        <is>
          <t>current USD/lit</t>
        </is>
      </c>
      <c r="BE4" s="14" t="inlineStr">
        <is>
          <t>current USD/lit</t>
        </is>
      </c>
      <c r="BF4" s="14" t="inlineStr">
        <is>
          <t>current USD/lit</t>
        </is>
      </c>
      <c r="BG4" s="14" t="inlineStr">
        <is>
          <t>%</t>
        </is>
      </c>
      <c r="BH4" s="14" t="inlineStr">
        <is>
          <t>%</t>
        </is>
      </c>
      <c r="BI4" s="14" t="inlineStr">
        <is>
          <t>current USD/lit</t>
        </is>
      </c>
      <c r="BJ4" s="14" t="inlineStr">
        <is>
          <t>current USD/lit</t>
        </is>
      </c>
      <c r="BK4" s="14" t="inlineStr">
        <is>
          <t>current USD/lit</t>
        </is>
      </c>
      <c r="BL4" s="14" t="inlineStr">
        <is>
          <t>current USD/lit</t>
        </is>
      </c>
      <c r="BM4" s="14" t="inlineStr">
        <is>
          <t>%</t>
        </is>
      </c>
      <c r="BN4" s="14" t="inlineStr">
        <is>
          <t>%</t>
        </is>
      </c>
      <c r="BO4" s="14" t="inlineStr">
        <is>
          <t>current USD/kWh</t>
        </is>
      </c>
      <c r="BP4" s="14" t="inlineStr">
        <is>
          <t>current USD/kWh</t>
        </is>
      </c>
      <c r="BQ4" s="14" t="inlineStr">
        <is>
          <t>current USD/kWh</t>
        </is>
      </c>
      <c r="BR4" s="14" t="inlineStr">
        <is>
          <t>%</t>
        </is>
      </c>
      <c r="BS4" s="14" t="inlineStr">
        <is>
          <t>%</t>
        </is>
      </c>
      <c r="BT4" s="14" t="inlineStr">
        <is>
          <t>current USD/kWh</t>
        </is>
      </c>
      <c r="BU4" s="14" t="inlineStr">
        <is>
          <t>current USD/kWh</t>
        </is>
      </c>
      <c r="BV4" s="14" t="inlineStr">
        <is>
          <t>current USD/kWh</t>
        </is>
      </c>
      <c r="BW4" s="14" t="inlineStr">
        <is>
          <t>%</t>
        </is>
      </c>
      <c r="BX4" s="14" t="inlineStr">
        <is>
          <t>%</t>
        </is>
      </c>
      <c r="BY4" s="14" t="inlineStr">
        <is>
          <t>current USD/GJ</t>
        </is>
      </c>
      <c r="BZ4" s="14" t="inlineStr">
        <is>
          <t>current USD/GJ</t>
        </is>
      </c>
      <c r="CA4" s="14" t="inlineStr">
        <is>
          <t>current USD/GJ</t>
        </is>
      </c>
      <c r="CB4" s="14" t="inlineStr">
        <is>
          <t>%</t>
        </is>
      </c>
      <c r="CC4" s="14" t="inlineStr">
        <is>
          <t>current USD/bbl</t>
        </is>
      </c>
      <c r="CD4" s="14" t="inlineStr">
        <is>
          <t>current USD/bbl</t>
        </is>
      </c>
      <c r="CE4" s="14" t="inlineStr">
        <is>
          <t>current USD/bbl</t>
        </is>
      </c>
      <c r="CF4" s="14" t="inlineStr">
        <is>
          <t>current USD/bbl</t>
        </is>
      </c>
      <c r="CG4" s="14" t="inlineStr">
        <is>
          <t>%</t>
        </is>
      </c>
      <c r="CH4" s="14" t="inlineStr">
        <is>
          <t>%</t>
        </is>
      </c>
      <c r="CI4" s="14" t="inlineStr">
        <is>
          <t>1 = override</t>
        </is>
      </c>
      <c r="CK4" s="14" t="inlineStr">
        <is>
          <t>USD bln</t>
        </is>
      </c>
      <c r="CL4" s="14" t="inlineStr">
        <is>
          <t>USD bln</t>
        </is>
      </c>
      <c r="CM4" s="14" t="inlineStr">
        <is>
          <t>USD bln</t>
        </is>
      </c>
      <c r="CN4" s="14" t="inlineStr">
        <is>
          <t>USD bln</t>
        </is>
      </c>
      <c r="CO4" s="14" t="inlineStr">
        <is>
          <t>USD bln</t>
        </is>
      </c>
      <c r="CP4" s="14" t="inlineStr">
        <is>
          <t>%</t>
        </is>
      </c>
      <c r="CQ4" s="14" t="inlineStr">
        <is>
          <t>$/GJ</t>
        </is>
      </c>
      <c r="CR4" s="14" t="inlineStr">
        <is>
          <t>%</t>
        </is>
      </c>
      <c r="CS4" s="14" t="inlineStr">
        <is>
          <t>$/GJ</t>
        </is>
      </c>
      <c r="CT4" s="14" t="inlineStr">
        <is>
          <t>$/GJ</t>
        </is>
      </c>
      <c r="CU4" s="14" t="inlineStr">
        <is>
          <t>$/GJ</t>
        </is>
      </c>
    </row>
    <row r="5">
      <c r="A5" s="59" t="inlineStr">
        <is>
          <t>country_year</t>
        </is>
      </c>
      <c r="B5" s="59" t="inlineStr">
        <is>
          <t>countrycode_weo</t>
        </is>
      </c>
      <c r="C5" s="59" t="inlineStr">
        <is>
          <t>countrycode</t>
        </is>
      </c>
      <c r="D5" s="59" t="inlineStr">
        <is>
          <t>countryname</t>
        </is>
      </c>
      <c r="E5" s="59" t="inlineStr">
        <is>
          <t>year</t>
        </is>
      </c>
      <c r="F5" s="59" t="inlineStr">
        <is>
          <t>VAT_WEO</t>
        </is>
      </c>
      <c r="G5" s="59" t="inlineStr">
        <is>
          <t>mit.sp.coa.pow</t>
        </is>
      </c>
      <c r="H5" s="59" t="inlineStr">
        <is>
          <t>mit.mar.coa.pow</t>
        </is>
      </c>
      <c r="I5" s="59" t="inlineStr">
        <is>
          <t>mit.txo.coa.pow</t>
        </is>
      </c>
      <c r="J5" s="59" t="inlineStr">
        <is>
          <t>mit.rp.coa.pow</t>
        </is>
      </c>
      <c r="K5" s="59" t="inlineStr">
        <is>
          <t>mit.vatrate.coa.pow</t>
        </is>
      </c>
      <c r="L5" s="59" t="inlineStr">
        <is>
          <t>mit.ps.coa.pow</t>
        </is>
      </c>
      <c r="M5" s="59" t="inlineStr">
        <is>
          <t>mit.sp.coa.ind</t>
        </is>
      </c>
      <c r="N5" s="59" t="inlineStr">
        <is>
          <t>mit.mar.coa.ind</t>
        </is>
      </c>
      <c r="O5" s="59" t="inlineStr">
        <is>
          <t>mit.txo.coa.ind</t>
        </is>
      </c>
      <c r="P5" s="59" t="inlineStr">
        <is>
          <t>mit.rp.coa.ind</t>
        </is>
      </c>
      <c r="Q5" s="59" t="inlineStr">
        <is>
          <t>mit.vatrate.coa.ind</t>
        </is>
      </c>
      <c r="R5" s="59" t="inlineStr">
        <is>
          <t>mit.ps.coa.ind</t>
        </is>
      </c>
      <c r="S5" s="59" t="inlineStr">
        <is>
          <t>mit.sp.coa.res</t>
        </is>
      </c>
      <c r="T5" s="59" t="inlineStr">
        <is>
          <t>mit.mar.coa.res</t>
        </is>
      </c>
      <c r="U5" s="59" t="inlineStr">
        <is>
          <t>mit.txo.coa.res</t>
        </is>
      </c>
      <c r="V5" s="59" t="inlineStr">
        <is>
          <t>mit.rp.coa.res</t>
        </is>
      </c>
      <c r="W5" s="59" t="inlineStr">
        <is>
          <t>mit.vatrate.coa.res</t>
        </is>
      </c>
      <c r="X5" s="59" t="inlineStr">
        <is>
          <t>mit.ps.coa.res</t>
        </is>
      </c>
      <c r="Y5" s="59" t="inlineStr">
        <is>
          <t>mit.sp.nga.pow</t>
        </is>
      </c>
      <c r="Z5" s="59" t="inlineStr">
        <is>
          <t>mit.mar.nga.pow</t>
        </is>
      </c>
      <c r="AA5" s="59" t="inlineStr">
        <is>
          <t>mit.txo.nga.pow</t>
        </is>
      </c>
      <c r="AB5" s="59" t="inlineStr">
        <is>
          <t>mit.rp.nga.pow</t>
        </is>
      </c>
      <c r="AC5" s="59" t="inlineStr">
        <is>
          <t>mit.vatrate.nga.pow</t>
        </is>
      </c>
      <c r="AD5" s="59" t="inlineStr">
        <is>
          <t>mit.ps.nga.pow</t>
        </is>
      </c>
      <c r="AE5" s="59" t="inlineStr">
        <is>
          <t>mit.sp.nga.ind</t>
        </is>
      </c>
      <c r="AF5" s="59" t="inlineStr">
        <is>
          <t>mit.mar.nga.ind</t>
        </is>
      </c>
      <c r="AG5" s="59" t="inlineStr">
        <is>
          <t>mit.txo.nga.ind</t>
        </is>
      </c>
      <c r="AH5" s="59" t="inlineStr">
        <is>
          <t>mit.rp.nga.ind</t>
        </is>
      </c>
      <c r="AI5" s="59" t="inlineStr">
        <is>
          <t>mit.vatrate.nga.ind</t>
        </is>
      </c>
      <c r="AJ5" s="59" t="inlineStr">
        <is>
          <t>mit.ps.nga.ind</t>
        </is>
      </c>
      <c r="AK5" s="59" t="inlineStr">
        <is>
          <t>mit.sp.nga.res</t>
        </is>
      </c>
      <c r="AL5" s="59" t="inlineStr">
        <is>
          <t>mit.mar.nga.res</t>
        </is>
      </c>
      <c r="AM5" s="59" t="inlineStr">
        <is>
          <t>mit.txo.nga.res</t>
        </is>
      </c>
      <c r="AN5" s="59" t="inlineStr">
        <is>
          <t>mit.rp.nga.res</t>
        </is>
      </c>
      <c r="AO5" s="59" t="inlineStr">
        <is>
          <t>mit.vatrate.nga.res</t>
        </is>
      </c>
      <c r="AP5" s="59" t="inlineStr">
        <is>
          <t>mit.ps.nga.res</t>
        </is>
      </c>
      <c r="AQ5" s="59" t="inlineStr">
        <is>
          <t>mit.sp.gso.all</t>
        </is>
      </c>
      <c r="AR5" s="59" t="inlineStr">
        <is>
          <t>mit.mar.gso.all</t>
        </is>
      </c>
      <c r="AS5" s="59" t="inlineStr">
        <is>
          <t>mit.txo.gso.all</t>
        </is>
      </c>
      <c r="AT5" s="59" t="inlineStr">
        <is>
          <t>mit.rp.gso.all</t>
        </is>
      </c>
      <c r="AU5" s="59" t="inlineStr">
        <is>
          <t>mit.vatrate.gso.all</t>
        </is>
      </c>
      <c r="AV5" s="59" t="inlineStr">
        <is>
          <t>mit.ps.gso.all</t>
        </is>
      </c>
      <c r="AW5" s="59" t="inlineStr">
        <is>
          <t>mit.sp.die.all</t>
        </is>
      </c>
      <c r="AX5" s="59" t="inlineStr">
        <is>
          <t>mit.mar.die.all</t>
        </is>
      </c>
      <c r="AY5" s="59" t="inlineStr">
        <is>
          <t>mit.txo.die.all</t>
        </is>
      </c>
      <c r="AZ5" s="59" t="inlineStr">
        <is>
          <t>mit.rp.die.all</t>
        </is>
      </c>
      <c r="BA5" s="59" t="inlineStr">
        <is>
          <t>mit.vatrate.die.all</t>
        </is>
      </c>
      <c r="BB5" s="59" t="inlineStr">
        <is>
          <t>mit.ps.die.all</t>
        </is>
      </c>
      <c r="BC5" s="59" t="inlineStr">
        <is>
          <t>mit.sp.lpg.all</t>
        </is>
      </c>
      <c r="BD5" s="59" t="inlineStr">
        <is>
          <t>mit.mar.lpg.all</t>
        </is>
      </c>
      <c r="BE5" s="59" t="inlineStr">
        <is>
          <t>mit.txo.lpg.all</t>
        </is>
      </c>
      <c r="BF5" s="59" t="inlineStr">
        <is>
          <t>mit.rp.lpg.all</t>
        </is>
      </c>
      <c r="BG5" s="59" t="inlineStr">
        <is>
          <t>mit.vatrate.lpg.all</t>
        </is>
      </c>
      <c r="BH5" s="59" t="inlineStr">
        <is>
          <t>mit.ps.lpg.all</t>
        </is>
      </c>
      <c r="BI5" s="59" t="inlineStr">
        <is>
          <t>mit.sp.ker.all</t>
        </is>
      </c>
      <c r="BJ5" s="59" t="inlineStr">
        <is>
          <t>mit.mar.ker.all</t>
        </is>
      </c>
      <c r="BK5" s="59" t="inlineStr">
        <is>
          <t>mit.txo.ker.all</t>
        </is>
      </c>
      <c r="BL5" s="59" t="inlineStr">
        <is>
          <t>mit.rp.ker.all</t>
        </is>
      </c>
      <c r="BM5" s="59" t="inlineStr">
        <is>
          <t>mit.vatrate.ker.all</t>
        </is>
      </c>
      <c r="BN5" s="59" t="inlineStr">
        <is>
          <t>mit.ps.ker.all</t>
        </is>
      </c>
      <c r="BO5" s="59" t="inlineStr">
        <is>
          <t>mit.sp.ecy.ind</t>
        </is>
      </c>
      <c r="BP5" s="59" t="inlineStr">
        <is>
          <t>mit.txo.ecy.ind</t>
        </is>
      </c>
      <c r="BQ5" s="59" t="inlineStr">
        <is>
          <t>mit.rp.ecy.ind</t>
        </is>
      </c>
      <c r="BR5" s="59" t="inlineStr">
        <is>
          <t>mit.vatrate.ecy.ind</t>
        </is>
      </c>
      <c r="BS5" s="59" t="inlineStr">
        <is>
          <t>mit.ps.ecy.ind</t>
        </is>
      </c>
      <c r="BT5" s="59" t="inlineStr">
        <is>
          <t>mit.sp.ecy.res</t>
        </is>
      </c>
      <c r="BU5" s="59" t="inlineStr">
        <is>
          <t>mit.txo.ecy.res</t>
        </is>
      </c>
      <c r="BV5" s="59" t="inlineStr">
        <is>
          <t>mit.rp.ecy.res</t>
        </is>
      </c>
      <c r="BW5" s="59" t="inlineStr">
        <is>
          <t>mit.vatrate.ecy.res</t>
        </is>
      </c>
      <c r="BX5" s="59" t="inlineStr">
        <is>
          <t>mit.ps.ecy.res</t>
        </is>
      </c>
      <c r="BY5" s="59" t="inlineStr">
        <is>
          <t>mit.sp.bio.all</t>
        </is>
      </c>
      <c r="BZ5" s="59" t="inlineStr">
        <is>
          <t>mit.txo.bio.all</t>
        </is>
      </c>
      <c r="CA5" s="59" t="inlineStr">
        <is>
          <t>mit.rp.bio.all</t>
        </is>
      </c>
      <c r="CB5" s="59" t="inlineStr">
        <is>
          <t>mit.vatrate.bio.all</t>
        </is>
      </c>
      <c r="CC5" s="59" t="inlineStr">
        <is>
          <t>mit.sp.oop.all</t>
        </is>
      </c>
      <c r="CD5" s="59" t="inlineStr">
        <is>
          <t>mit.mar.oop.all</t>
        </is>
      </c>
      <c r="CE5" s="59" t="inlineStr">
        <is>
          <t>mit.txo.oop.all</t>
        </is>
      </c>
      <c r="CF5" s="59" t="inlineStr">
        <is>
          <t>mit.rp.oop.all</t>
        </is>
      </c>
      <c r="CG5" s="59" t="inlineStr">
        <is>
          <t>mit.vatrate.oop.all</t>
        </is>
      </c>
      <c r="CH5" s="59" t="inlineStr">
        <is>
          <t>mit.ps.oop.all</t>
        </is>
      </c>
      <c r="CI5" s="59" t="inlineStr">
        <is>
          <t>mit.sub.or.ecy.res</t>
        </is>
      </c>
      <c r="CJ5" s="59" t="inlineStr">
        <is>
          <t>mit.sub.or.ecy.ind</t>
        </is>
      </c>
      <c r="CK5" s="59" t="inlineStr">
        <is>
          <t>mit.pros.bio.all</t>
        </is>
      </c>
      <c r="CL5" s="59" t="inlineStr">
        <is>
          <t>mit.pros.coa.all</t>
        </is>
      </c>
      <c r="CM5" s="59" t="inlineStr">
        <is>
          <t>mit.pros.ecy.all</t>
        </is>
      </c>
      <c r="CN5" s="59" t="inlineStr">
        <is>
          <t>mit.pros.nga.all</t>
        </is>
      </c>
      <c r="CO5" s="59" t="inlineStr">
        <is>
          <t>mit.pros.oil.all</t>
        </is>
      </c>
      <c r="CP5" s="59" t="inlineStr">
        <is>
          <t>mit.coa.prod</t>
        </is>
      </c>
      <c r="CQ5" s="59" t="inlineStr">
        <is>
          <t>mit.coa.prod.cost</t>
        </is>
      </c>
      <c r="CR5" s="59" t="inlineStr">
        <is>
          <t>mit.nga.prod</t>
        </is>
      </c>
      <c r="CS5" s="59" t="inlineStr">
        <is>
          <t>mit.nga.prod.cost</t>
        </is>
      </c>
      <c r="CT5" s="59" t="inlineStr">
        <is>
          <t>mit.spot.coa</t>
        </is>
      </c>
      <c r="CU5" s="59" t="inlineStr">
        <is>
          <t>mit.spot.nga</t>
        </is>
      </c>
    </row>
    <row r="6">
      <c r="A6" s="14" t="inlineStr">
        <is>
          <t>AFG2021</t>
        </is>
      </c>
      <c r="B6" s="14" t="inlineStr">
        <is>
          <t>AFG</t>
        </is>
      </c>
      <c r="C6" s="14" t="inlineStr">
        <is>
          <t>AFG</t>
        </is>
      </c>
      <c r="D6" s="14" t="inlineStr">
        <is>
          <t>Afghanistan</t>
        </is>
      </c>
      <c r="E6" s="14" t="n">
        <v>2021</v>
      </c>
      <c r="F6" s="14" t="n">
        <v>0.1</v>
      </c>
      <c r="G6" s="14" t="n">
        <v>4.747</v>
      </c>
      <c r="H6" s="14" t="n">
        <v>1.143</v>
      </c>
      <c r="I6" s="14" t="n">
        <v>0</v>
      </c>
      <c r="J6" s="14" t="n">
        <v>4.747</v>
      </c>
      <c r="K6" s="14" t="n">
        <v>0</v>
      </c>
      <c r="L6" s="14" t="n">
        <v>1</v>
      </c>
      <c r="M6" s="14" t="n">
        <v>7.964</v>
      </c>
      <c r="N6" s="14" t="n">
        <v>3.43</v>
      </c>
      <c r="O6" s="14" t="n">
        <v>0</v>
      </c>
      <c r="P6" s="14" t="n">
        <v>7.964</v>
      </c>
      <c r="Q6" s="14" t="n">
        <v>0</v>
      </c>
      <c r="R6" s="14" t="n">
        <v>1</v>
      </c>
      <c r="S6" s="14" t="n">
        <v>10.464</v>
      </c>
      <c r="T6" s="14" t="n">
        <v>6.86</v>
      </c>
      <c r="U6" s="14" t="n">
        <v>8.237</v>
      </c>
      <c r="V6" s="14" t="n">
        <v>20.572</v>
      </c>
      <c r="W6" s="14" t="n">
        <v>0.1</v>
      </c>
      <c r="X6" s="14" t="n">
        <v>1</v>
      </c>
      <c r="Y6" s="14" t="n">
        <v>4.427</v>
      </c>
      <c r="Z6" s="14" t="n">
        <v>0.517</v>
      </c>
      <c r="AA6" s="14" t="n">
        <v>0</v>
      </c>
      <c r="AB6" s="14" t="n">
        <v>4.427</v>
      </c>
      <c r="AC6" s="14" t="n">
        <v>0</v>
      </c>
      <c r="AD6" s="14" t="n">
        <v>1</v>
      </c>
      <c r="AE6" s="14" t="n">
        <v>5.57</v>
      </c>
      <c r="AF6" s="14" t="n">
        <v>1.152</v>
      </c>
      <c r="AG6" s="14" t="n">
        <v>0</v>
      </c>
      <c r="AH6" s="14" t="n">
        <v>5.57</v>
      </c>
      <c r="AI6" s="14" t="n">
        <v>0</v>
      </c>
      <c r="AJ6" s="14" t="n">
        <v>1</v>
      </c>
      <c r="AK6" s="14" t="n">
        <v>12.43</v>
      </c>
      <c r="AL6" s="14" t="n">
        <v>6.195</v>
      </c>
      <c r="AM6" s="14" t="n">
        <v>0</v>
      </c>
      <c r="AN6" s="14" t="n">
        <v>13.673</v>
      </c>
      <c r="AO6" s="14" t="n">
        <v>0.1</v>
      </c>
      <c r="AP6" s="14" t="n">
        <v>1</v>
      </c>
      <c r="AQ6" s="14" t="n">
        <v>0.621</v>
      </c>
      <c r="AR6" s="14" t="n">
        <v>0.114</v>
      </c>
      <c r="AS6" s="14" t="n">
        <v>-0.045</v>
      </c>
      <c r="AT6" s="14" t="n">
        <v>0.633</v>
      </c>
      <c r="AU6" s="14" t="n">
        <v>0.1</v>
      </c>
      <c r="AV6" s="14" t="n">
        <v>1</v>
      </c>
      <c r="AW6" s="14" t="n">
        <v>0.593</v>
      </c>
      <c r="AX6" s="14" t="n">
        <v>0.114</v>
      </c>
      <c r="AY6" s="14" t="n">
        <v>-0.034</v>
      </c>
      <c r="AZ6" s="14" t="n">
        <v>0.615</v>
      </c>
      <c r="BA6" s="14" t="n">
        <v>0.1</v>
      </c>
      <c r="BB6" s="14" t="n">
        <v>1</v>
      </c>
      <c r="BC6" s="14" t="n">
        <v>0.44</v>
      </c>
      <c r="BD6" s="14" t="n">
        <v>0.114</v>
      </c>
      <c r="BE6" s="14" t="n">
        <v>-0.068</v>
      </c>
      <c r="BF6" s="14" t="n">
        <v>0.409</v>
      </c>
      <c r="BG6" s="14" t="n">
        <v>0</v>
      </c>
      <c r="BH6" s="14" t="n">
        <v>0</v>
      </c>
      <c r="BI6" s="14" t="n">
        <v>0.5600000000000001</v>
      </c>
      <c r="BJ6" s="14" t="n">
        <v>0.114</v>
      </c>
      <c r="BK6" s="14" t="n">
        <v>0</v>
      </c>
      <c r="BL6" s="14" t="n">
        <v>0.616</v>
      </c>
      <c r="BM6" s="14" t="n">
        <v>0.1</v>
      </c>
      <c r="BN6" s="14" t="n">
        <v>1</v>
      </c>
      <c r="BO6" s="14" t="n">
        <v>0</v>
      </c>
      <c r="BP6" s="14" t="n">
        <v>0</v>
      </c>
      <c r="BQ6" s="14" t="n">
        <v>0.025</v>
      </c>
      <c r="BR6" s="14" t="n">
        <v>0</v>
      </c>
      <c r="BS6" s="14" t="n">
        <v>1</v>
      </c>
      <c r="BT6" s="14" t="n">
        <v>0</v>
      </c>
      <c r="BU6" s="14" t="n">
        <v>0</v>
      </c>
      <c r="BV6" s="14" t="n">
        <v>0.051</v>
      </c>
      <c r="BW6" s="14" t="n">
        <v>0</v>
      </c>
      <c r="BX6" s="14" t="n">
        <v>0.833</v>
      </c>
      <c r="BY6" s="14" t="n">
        <v>11.787</v>
      </c>
      <c r="BZ6" s="14" t="n">
        <v>0</v>
      </c>
      <c r="CA6" s="14" t="n">
        <v>11.787</v>
      </c>
      <c r="CB6" s="14" t="n">
        <v>0</v>
      </c>
      <c r="CC6" s="14" t="n">
        <v>81.69499999999999</v>
      </c>
      <c r="CD6" s="14" t="n">
        <v>7.95</v>
      </c>
      <c r="CE6" s="14" t="n">
        <v>0</v>
      </c>
      <c r="CF6" s="14" t="n">
        <v>89.86499999999999</v>
      </c>
      <c r="CG6" s="14" t="n">
        <v>0.1</v>
      </c>
      <c r="CH6" s="14" t="n">
        <v>1</v>
      </c>
      <c r="CI6" s="14" t="n">
        <v>0</v>
      </c>
      <c r="CJ6" s="14" t="n">
        <v>0</v>
      </c>
      <c r="CK6" s="14" t="n">
        <v>0</v>
      </c>
      <c r="CL6" s="14" t="n">
        <v>0</v>
      </c>
      <c r="CM6" s="14" t="n">
        <v>0</v>
      </c>
      <c r="CN6" s="14" t="n">
        <v>0</v>
      </c>
      <c r="CO6" s="14" t="n">
        <v>0</v>
      </c>
      <c r="CP6" s="14" t="n">
        <v>0</v>
      </c>
      <c r="CQ6" s="14" t="n">
        <v>1.198</v>
      </c>
      <c r="CR6" s="14" t="n">
        <v>0</v>
      </c>
      <c r="CS6" s="14" t="n">
        <v>8.686999999999999</v>
      </c>
      <c r="CT6" s="14" t="n">
        <v>3.604</v>
      </c>
      <c r="CU6" s="14" t="n">
        <v>16.843</v>
      </c>
    </row>
    <row r="7">
      <c r="A7" s="14" t="inlineStr">
        <is>
          <t>AFG2022</t>
        </is>
      </c>
      <c r="B7" s="14" t="inlineStr">
        <is>
          <t>AFG</t>
        </is>
      </c>
      <c r="C7" s="14" t="inlineStr">
        <is>
          <t>AFG</t>
        </is>
      </c>
      <c r="D7" s="14" t="inlineStr">
        <is>
          <t>Afghanistan</t>
        </is>
      </c>
      <c r="E7" s="14" t="n">
        <v>2022</v>
      </c>
      <c r="F7" s="14" t="n">
        <v>0.1</v>
      </c>
      <c r="G7" s="14" t="n">
        <v>8.788</v>
      </c>
      <c r="H7" s="14" t="n">
        <v>1.235</v>
      </c>
      <c r="I7" s="14" t="n">
        <v>0</v>
      </c>
      <c r="J7" s="14" t="n">
        <v>8.788</v>
      </c>
      <c r="K7" s="14" t="n">
        <v>0</v>
      </c>
      <c r="L7" s="14" t="n">
        <v>1</v>
      </c>
      <c r="M7" s="14" t="n">
        <v>9.782999999999999</v>
      </c>
      <c r="N7" s="14" t="n">
        <v>3.704</v>
      </c>
      <c r="O7" s="14" t="n">
        <v>0</v>
      </c>
      <c r="P7" s="14" t="n">
        <v>9.782999999999999</v>
      </c>
      <c r="Q7" s="14" t="n">
        <v>0</v>
      </c>
      <c r="R7" s="14" t="n">
        <v>1</v>
      </c>
      <c r="S7" s="14" t="n">
        <v>14.962</v>
      </c>
      <c r="T7" s="14" t="n">
        <v>7.408</v>
      </c>
      <c r="U7" s="14" t="n">
        <v>9.071999999999999</v>
      </c>
      <c r="V7" s="14" t="n">
        <v>26.243</v>
      </c>
      <c r="W7" s="14" t="n">
        <v>0.1</v>
      </c>
      <c r="X7" s="14" t="n">
        <v>1</v>
      </c>
      <c r="Y7" s="14" t="n">
        <v>4.781</v>
      </c>
      <c r="Z7" s="14" t="n">
        <v>0.5580000000000001</v>
      </c>
      <c r="AA7" s="14" t="n">
        <v>0</v>
      </c>
      <c r="AB7" s="14" t="n">
        <v>4.781</v>
      </c>
      <c r="AC7" s="14" t="n">
        <v>0</v>
      </c>
      <c r="AD7" s="14" t="n">
        <v>1</v>
      </c>
      <c r="AE7" s="14" t="n">
        <v>6.015</v>
      </c>
      <c r="AF7" s="14" t="n">
        <v>1.244</v>
      </c>
      <c r="AG7" s="14" t="n">
        <v>0</v>
      </c>
      <c r="AH7" s="14" t="n">
        <v>6.015</v>
      </c>
      <c r="AI7" s="14" t="n">
        <v>0</v>
      </c>
      <c r="AJ7" s="14" t="n">
        <v>1</v>
      </c>
      <c r="AK7" s="14" t="n">
        <v>13.424</v>
      </c>
      <c r="AL7" s="14" t="n">
        <v>6.69</v>
      </c>
      <c r="AM7" s="14" t="n">
        <v>0.099</v>
      </c>
      <c r="AN7" s="14" t="n">
        <v>14.766</v>
      </c>
      <c r="AO7" s="14" t="n">
        <v>0.1</v>
      </c>
      <c r="AP7" s="14" t="n">
        <v>1</v>
      </c>
      <c r="AQ7" s="14" t="n">
        <v>0.847</v>
      </c>
      <c r="AR7" s="14" t="n">
        <v>0.123</v>
      </c>
      <c r="AS7" s="14" t="n">
        <v>-0.04</v>
      </c>
      <c r="AT7" s="14" t="n">
        <v>0.887</v>
      </c>
      <c r="AU7" s="14" t="n">
        <v>0.1</v>
      </c>
      <c r="AV7" s="14" t="n">
        <v>1</v>
      </c>
      <c r="AW7" s="14" t="n">
        <v>0.947</v>
      </c>
      <c r="AX7" s="14" t="n">
        <v>0.123</v>
      </c>
      <c r="AY7" s="14" t="n">
        <v>-0.017</v>
      </c>
      <c r="AZ7" s="14" t="n">
        <v>1.022</v>
      </c>
      <c r="BA7" s="14" t="n">
        <v>0.1</v>
      </c>
      <c r="BB7" s="14" t="n">
        <v>1</v>
      </c>
      <c r="BC7" s="14" t="n">
        <v>0.589</v>
      </c>
      <c r="BD7" s="14" t="n">
        <v>0.123</v>
      </c>
      <c r="BE7" s="14" t="n">
        <v>-0.185</v>
      </c>
      <c r="BF7" s="14" t="n">
        <v>0.444</v>
      </c>
      <c r="BG7" s="14" t="n">
        <v>0</v>
      </c>
      <c r="BH7" s="14" t="n">
        <v>0</v>
      </c>
      <c r="BI7" s="14" t="n">
        <v>0.6889999999999999</v>
      </c>
      <c r="BJ7" s="14" t="n">
        <v>0.123</v>
      </c>
      <c r="BK7" s="14" t="n">
        <v>0.005</v>
      </c>
      <c r="BL7" s="14" t="n">
        <v>0.758</v>
      </c>
      <c r="BM7" s="14" t="n">
        <v>0.1</v>
      </c>
      <c r="BN7" s="14" t="n">
        <v>1</v>
      </c>
      <c r="BO7" s="14" t="n">
        <v>0</v>
      </c>
      <c r="BP7" s="14" t="n">
        <v>0</v>
      </c>
      <c r="BQ7" s="14" t="n">
        <v>0.027</v>
      </c>
      <c r="BR7" s="14" t="n">
        <v>0</v>
      </c>
      <c r="BS7" s="14" t="n">
        <v>1</v>
      </c>
      <c r="BT7" s="14" t="n">
        <v>0</v>
      </c>
      <c r="BU7" s="14" t="n">
        <v>0</v>
      </c>
      <c r="BV7" s="14" t="n">
        <v>0.055</v>
      </c>
      <c r="BW7" s="14" t="n">
        <v>0</v>
      </c>
      <c r="BX7" s="14" t="n">
        <v>0.833</v>
      </c>
      <c r="BY7" s="14" t="n">
        <v>12.729</v>
      </c>
      <c r="BZ7" s="14" t="n">
        <v>0</v>
      </c>
      <c r="CA7" s="14" t="n">
        <v>12.729</v>
      </c>
      <c r="CB7" s="14" t="n">
        <v>0</v>
      </c>
      <c r="CC7" s="14" t="n">
        <v>102.477</v>
      </c>
      <c r="CD7" s="14" t="n">
        <v>7.95</v>
      </c>
      <c r="CE7" s="14" t="n">
        <v>0.758</v>
      </c>
      <c r="CF7" s="14" t="n">
        <v>112.724</v>
      </c>
      <c r="CG7" s="14" t="n">
        <v>0.1</v>
      </c>
      <c r="CH7" s="14" t="n">
        <v>1</v>
      </c>
      <c r="CI7" s="14" t="n">
        <v>0</v>
      </c>
      <c r="CJ7" s="14" t="n">
        <v>0</v>
      </c>
      <c r="CK7" s="14" t="n">
        <v>0</v>
      </c>
      <c r="CL7" s="14" t="n">
        <v>0</v>
      </c>
      <c r="CM7" s="14" t="n">
        <v>0</v>
      </c>
      <c r="CN7" s="14" t="n">
        <v>0</v>
      </c>
      <c r="CO7" s="14" t="n">
        <v>0</v>
      </c>
      <c r="CP7" s="14" t="n">
        <v>0</v>
      </c>
      <c r="CQ7" s="14" t="n">
        <v>1.294</v>
      </c>
      <c r="CR7" s="14" t="n">
        <v>0</v>
      </c>
      <c r="CS7" s="14" t="n">
        <v>9.381</v>
      </c>
      <c r="CT7" s="14" t="n">
        <v>7.554</v>
      </c>
      <c r="CU7" s="14" t="n">
        <v>30.149</v>
      </c>
    </row>
    <row r="8">
      <c r="A8" s="14" t="inlineStr">
        <is>
          <t>AFG2023</t>
        </is>
      </c>
      <c r="B8" s="14" t="inlineStr">
        <is>
          <t>AFG</t>
        </is>
      </c>
      <c r="C8" s="14" t="inlineStr">
        <is>
          <t>AFG</t>
        </is>
      </c>
      <c r="D8" s="14" t="inlineStr">
        <is>
          <t>Afghanistan</t>
        </is>
      </c>
      <c r="E8" s="14" t="n">
        <v>2023</v>
      </c>
      <c r="F8" s="14" t="n">
        <v>0.1</v>
      </c>
      <c r="G8" s="14" t="n">
        <v>5.77</v>
      </c>
      <c r="H8" s="14" t="n">
        <v>1.286</v>
      </c>
      <c r="I8" s="14" t="n">
        <v>0</v>
      </c>
      <c r="J8" s="14" t="n">
        <v>5.77</v>
      </c>
      <c r="K8" s="14" t="n">
        <v>0</v>
      </c>
      <c r="L8" s="14" t="n">
        <v>1</v>
      </c>
      <c r="M8" s="14" t="n">
        <v>7.886</v>
      </c>
      <c r="N8" s="14" t="n">
        <v>3.857</v>
      </c>
      <c r="O8" s="14" t="n">
        <v>0</v>
      </c>
      <c r="P8" s="14" t="n">
        <v>7.886</v>
      </c>
      <c r="Q8" s="14" t="n">
        <v>0</v>
      </c>
      <c r="R8" s="14" t="n">
        <v>1</v>
      </c>
      <c r="S8" s="14" t="n">
        <v>12.198</v>
      </c>
      <c r="T8" s="14" t="n">
        <v>7.714</v>
      </c>
      <c r="U8" s="14" t="n">
        <v>9.500999999999999</v>
      </c>
      <c r="V8" s="14" t="n">
        <v>23.608</v>
      </c>
      <c r="W8" s="14" t="n">
        <v>0.1</v>
      </c>
      <c r="X8" s="14" t="n">
        <v>1</v>
      </c>
      <c r="Y8" s="14" t="n">
        <v>4.978</v>
      </c>
      <c r="Z8" s="14" t="n">
        <v>0.581</v>
      </c>
      <c r="AA8" s="14" t="n">
        <v>0</v>
      </c>
      <c r="AB8" s="14" t="n">
        <v>4.978</v>
      </c>
      <c r="AC8" s="14" t="n">
        <v>0</v>
      </c>
      <c r="AD8" s="14" t="n">
        <v>1</v>
      </c>
      <c r="AE8" s="14" t="n">
        <v>6.264</v>
      </c>
      <c r="AF8" s="14" t="n">
        <v>1.295</v>
      </c>
      <c r="AG8" s="14" t="n">
        <v>0</v>
      </c>
      <c r="AH8" s="14" t="n">
        <v>6.264</v>
      </c>
      <c r="AI8" s="14" t="n">
        <v>0</v>
      </c>
      <c r="AJ8" s="14" t="n">
        <v>1</v>
      </c>
      <c r="AK8" s="14" t="n">
        <v>13.978</v>
      </c>
      <c r="AL8" s="14" t="n">
        <v>6.966</v>
      </c>
      <c r="AM8" s="14" t="n">
        <v>0.155</v>
      </c>
      <c r="AN8" s="14" t="n">
        <v>15.375</v>
      </c>
      <c r="AO8" s="14" t="n">
        <v>0.1</v>
      </c>
      <c r="AP8" s="14" t="n">
        <v>1</v>
      </c>
      <c r="AQ8" s="14" t="n">
        <v>0.749</v>
      </c>
      <c r="AR8" s="14" t="n">
        <v>0.129</v>
      </c>
      <c r="AS8" s="14" t="n">
        <v>0.065</v>
      </c>
      <c r="AT8" s="14" t="n">
        <v>0.895</v>
      </c>
      <c r="AU8" s="14" t="n">
        <v>0.1</v>
      </c>
      <c r="AV8" s="14" t="n">
        <v>1</v>
      </c>
      <c r="AW8" s="14" t="n">
        <v>0.783</v>
      </c>
      <c r="AX8" s="14" t="n">
        <v>0.129</v>
      </c>
      <c r="AY8" s="14" t="n">
        <v>0.041</v>
      </c>
      <c r="AZ8" s="14" t="n">
        <v>0.905</v>
      </c>
      <c r="BA8" s="14" t="n">
        <v>0.1</v>
      </c>
      <c r="BB8" s="14" t="n">
        <v>1</v>
      </c>
      <c r="BC8" s="14" t="n">
        <v>0.527</v>
      </c>
      <c r="BD8" s="14" t="n">
        <v>0.129</v>
      </c>
      <c r="BE8" s="14" t="n">
        <v>-0.143</v>
      </c>
      <c r="BF8" s="14" t="n">
        <v>0.423</v>
      </c>
      <c r="BG8" s="14" t="n">
        <v>0</v>
      </c>
      <c r="BH8" s="14" t="n">
        <v>0</v>
      </c>
      <c r="BI8" s="14" t="n">
        <v>0.64</v>
      </c>
      <c r="BJ8" s="14" t="n">
        <v>0.129</v>
      </c>
      <c r="BK8" s="14" t="n">
        <v>0.007</v>
      </c>
      <c r="BL8" s="14" t="n">
        <v>0.704</v>
      </c>
      <c r="BM8" s="14" t="n">
        <v>0.1</v>
      </c>
      <c r="BN8" s="14" t="n">
        <v>1</v>
      </c>
      <c r="BO8" s="14" t="n">
        <v>0</v>
      </c>
      <c r="BP8" s="14" t="n">
        <v>0</v>
      </c>
      <c r="BQ8" s="14" t="n">
        <v>0.028</v>
      </c>
      <c r="BR8" s="14" t="n">
        <v>0</v>
      </c>
      <c r="BS8" s="14" t="n">
        <v>1</v>
      </c>
      <c r="BT8" s="14" t="n">
        <v>0</v>
      </c>
      <c r="BU8" s="14" t="n">
        <v>0</v>
      </c>
      <c r="BV8" s="14" t="n">
        <v>0.057</v>
      </c>
      <c r="BW8" s="14" t="n">
        <v>0</v>
      </c>
      <c r="BX8" s="14" t="n">
        <v>0.833</v>
      </c>
      <c r="BY8" s="14" t="n">
        <v>13.254</v>
      </c>
      <c r="BZ8" s="14" t="n">
        <v>0</v>
      </c>
      <c r="CA8" s="14" t="n">
        <v>13.254</v>
      </c>
      <c r="CB8" s="14" t="n">
        <v>0</v>
      </c>
      <c r="CC8" s="14" t="n">
        <v>87.07899999999999</v>
      </c>
      <c r="CD8" s="14" t="n">
        <v>7.95</v>
      </c>
      <c r="CE8" s="14" t="n">
        <v>0.964</v>
      </c>
      <c r="CF8" s="14" t="n">
        <v>95.78700000000001</v>
      </c>
      <c r="CG8" s="14" t="n">
        <v>0.1</v>
      </c>
      <c r="CH8" s="14" t="n">
        <v>1</v>
      </c>
      <c r="CI8" s="14" t="n">
        <v>0</v>
      </c>
      <c r="CJ8" s="14" t="n">
        <v>0</v>
      </c>
      <c r="CK8" s="14" t="n">
        <v>0</v>
      </c>
      <c r="CL8" s="14" t="n">
        <v>0</v>
      </c>
      <c r="CM8" s="14" t="n">
        <v>0</v>
      </c>
      <c r="CN8" s="14" t="n">
        <v>0</v>
      </c>
      <c r="CO8" s="14" t="n">
        <v>0</v>
      </c>
      <c r="CP8" s="14" t="n">
        <v>0</v>
      </c>
      <c r="CQ8" s="14" t="n">
        <v>1.348</v>
      </c>
      <c r="CR8" s="14" t="n">
        <v>0</v>
      </c>
      <c r="CS8" s="14" t="n">
        <v>9.769</v>
      </c>
      <c r="CT8" s="14" t="n">
        <v>4.484</v>
      </c>
      <c r="CU8" s="14" t="n">
        <v>12.392</v>
      </c>
    </row>
    <row r="9">
      <c r="A9" s="14" t="inlineStr">
        <is>
          <t>AFG2024</t>
        </is>
      </c>
      <c r="B9" s="14" t="inlineStr">
        <is>
          <t>AFG</t>
        </is>
      </c>
      <c r="C9" s="14" t="inlineStr">
        <is>
          <t>AFG</t>
        </is>
      </c>
      <c r="D9" s="14" t="inlineStr">
        <is>
          <t>Afghanistan</t>
        </is>
      </c>
      <c r="E9" s="14" t="n">
        <v>2024</v>
      </c>
      <c r="F9" s="14" t="n">
        <v>0.1</v>
      </c>
      <c r="G9" s="14" t="n">
        <v>4.833</v>
      </c>
      <c r="H9" s="14" t="n">
        <v>1.324</v>
      </c>
      <c r="I9" s="14" t="n">
        <v>0</v>
      </c>
      <c r="J9" s="14" t="n">
        <v>4.833</v>
      </c>
      <c r="K9" s="14" t="n">
        <v>0</v>
      </c>
      <c r="L9" s="14" t="n">
        <v>1</v>
      </c>
      <c r="M9" s="14" t="n">
        <v>7.124</v>
      </c>
      <c r="N9" s="14" t="n">
        <v>3.971</v>
      </c>
      <c r="O9" s="14" t="n">
        <v>0</v>
      </c>
      <c r="P9" s="14" t="n">
        <v>7.124</v>
      </c>
      <c r="Q9" s="14" t="n">
        <v>0</v>
      </c>
      <c r="R9" s="14" t="n">
        <v>1</v>
      </c>
      <c r="S9" s="14" t="n">
        <v>11.451</v>
      </c>
      <c r="T9" s="14" t="n">
        <v>7.942</v>
      </c>
      <c r="U9" s="14" t="n">
        <v>9.821999999999999</v>
      </c>
      <c r="V9" s="14" t="n">
        <v>23.086</v>
      </c>
      <c r="W9" s="14" t="n">
        <v>0.1</v>
      </c>
      <c r="X9" s="14" t="n">
        <v>1</v>
      </c>
      <c r="Y9" s="14" t="n">
        <v>5.125</v>
      </c>
      <c r="Z9" s="14" t="n">
        <v>0.598</v>
      </c>
      <c r="AA9" s="14" t="n">
        <v>0</v>
      </c>
      <c r="AB9" s="14" t="n">
        <v>5.125</v>
      </c>
      <c r="AC9" s="14" t="n">
        <v>0</v>
      </c>
      <c r="AD9" s="14" t="n">
        <v>1</v>
      </c>
      <c r="AE9" s="14" t="n">
        <v>6.449</v>
      </c>
      <c r="AF9" s="14" t="n">
        <v>1.333</v>
      </c>
      <c r="AG9" s="14" t="n">
        <v>0</v>
      </c>
      <c r="AH9" s="14" t="n">
        <v>6.449</v>
      </c>
      <c r="AI9" s="14" t="n">
        <v>0</v>
      </c>
      <c r="AJ9" s="14" t="n">
        <v>1</v>
      </c>
      <c r="AK9" s="14" t="n">
        <v>14.39</v>
      </c>
      <c r="AL9" s="14" t="n">
        <v>7.172</v>
      </c>
      <c r="AM9" s="14" t="n">
        <v>0.196</v>
      </c>
      <c r="AN9" s="14" t="n">
        <v>15.829</v>
      </c>
      <c r="AO9" s="14" t="n">
        <v>0.1</v>
      </c>
      <c r="AP9" s="14" t="n">
        <v>1</v>
      </c>
      <c r="AQ9" s="14" t="n">
        <v>0.72</v>
      </c>
      <c r="AR9" s="14" t="n">
        <v>0.132</v>
      </c>
      <c r="AS9" s="14" t="n">
        <v>0.078</v>
      </c>
      <c r="AT9" s="14" t="n">
        <v>0.878</v>
      </c>
      <c r="AU9" s="14" t="n">
        <v>0.1</v>
      </c>
      <c r="AV9" s="14" t="n">
        <v>1</v>
      </c>
      <c r="AW9" s="14" t="n">
        <v>0.734</v>
      </c>
      <c r="AX9" s="14" t="n">
        <v>0.132</v>
      </c>
      <c r="AY9" s="14" t="n">
        <v>0.043</v>
      </c>
      <c r="AZ9" s="14" t="n">
        <v>0.855</v>
      </c>
      <c r="BA9" s="14" t="n">
        <v>0.1</v>
      </c>
      <c r="BB9" s="14" t="n">
        <v>1</v>
      </c>
      <c r="BC9" s="14" t="n">
        <v>0.51</v>
      </c>
      <c r="BD9" s="14" t="n">
        <v>0.132</v>
      </c>
      <c r="BE9" s="14" t="n">
        <v>-0.134</v>
      </c>
      <c r="BF9" s="14" t="n">
        <v>0.414</v>
      </c>
      <c r="BG9" s="14" t="n">
        <v>0</v>
      </c>
      <c r="BH9" s="14" t="n">
        <v>0</v>
      </c>
      <c r="BI9" s="14" t="n">
        <v>0.652</v>
      </c>
      <c r="BJ9" s="14" t="n">
        <v>0.132</v>
      </c>
      <c r="BK9" s="14" t="n">
        <v>0.008999999999999999</v>
      </c>
      <c r="BL9" s="14" t="n">
        <v>0.717</v>
      </c>
      <c r="BM9" s="14" t="n">
        <v>0.1</v>
      </c>
      <c r="BN9" s="14" t="n">
        <v>1</v>
      </c>
      <c r="BO9" s="14" t="n">
        <v>0</v>
      </c>
      <c r="BP9" s="14" t="n">
        <v>0</v>
      </c>
      <c r="BQ9" s="14" t="n">
        <v>0.029</v>
      </c>
      <c r="BR9" s="14" t="n">
        <v>0</v>
      </c>
      <c r="BS9" s="14" t="n">
        <v>1</v>
      </c>
      <c r="BT9" s="14" t="n">
        <v>0</v>
      </c>
      <c r="BU9" s="14" t="n">
        <v>0</v>
      </c>
      <c r="BV9" s="14" t="n">
        <v>0.059</v>
      </c>
      <c r="BW9" s="14" t="n">
        <v>0</v>
      </c>
      <c r="BX9" s="14" t="n">
        <v>0.833</v>
      </c>
      <c r="BY9" s="14" t="n">
        <v>13.646</v>
      </c>
      <c r="BZ9" s="14" t="n">
        <v>0</v>
      </c>
      <c r="CA9" s="14" t="n">
        <v>13.646</v>
      </c>
      <c r="CB9" s="14" t="n">
        <v>0</v>
      </c>
      <c r="CC9" s="14" t="n">
        <v>86.38500000000001</v>
      </c>
      <c r="CD9" s="14" t="n">
        <v>7.95</v>
      </c>
      <c r="CE9" s="14" t="n">
        <v>1.177</v>
      </c>
      <c r="CF9" s="14" t="n">
        <v>95.024</v>
      </c>
      <c r="CG9" s="14" t="n">
        <v>0.1</v>
      </c>
      <c r="CH9" s="14" t="n">
        <v>1</v>
      </c>
      <c r="CI9" s="14" t="n">
        <v>0</v>
      </c>
      <c r="CJ9" s="14" t="n">
        <v>0</v>
      </c>
      <c r="CK9" s="14" t="n">
        <v>0</v>
      </c>
      <c r="CL9" s="14" t="n">
        <v>0</v>
      </c>
      <c r="CM9" s="14" t="n">
        <v>0</v>
      </c>
      <c r="CN9" s="14" t="n">
        <v>0</v>
      </c>
      <c r="CO9" s="14" t="n">
        <v>0</v>
      </c>
      <c r="CP9" s="14" t="n">
        <v>0</v>
      </c>
      <c r="CQ9" s="14" t="n">
        <v>1.387</v>
      </c>
      <c r="CR9" s="14" t="n">
        <v>0</v>
      </c>
      <c r="CS9" s="14" t="n">
        <v>10.057</v>
      </c>
      <c r="CT9" s="14" t="n">
        <v>3.509</v>
      </c>
      <c r="CU9" s="14" t="n">
        <v>10.792</v>
      </c>
    </row>
    <row r="10">
      <c r="A10" s="14" t="inlineStr">
        <is>
          <t>ALB2021</t>
        </is>
      </c>
      <c r="B10" s="14" t="inlineStr">
        <is>
          <t>ALB</t>
        </is>
      </c>
      <c r="C10" s="14" t="inlineStr">
        <is>
          <t>ALB</t>
        </is>
      </c>
      <c r="D10" s="14" t="inlineStr">
        <is>
          <t>Albania</t>
        </is>
      </c>
      <c r="E10" s="14" t="n">
        <v>2021</v>
      </c>
      <c r="F10" s="14" t="n">
        <v>0.2</v>
      </c>
      <c r="G10" s="14" t="n">
        <v>3.369</v>
      </c>
      <c r="H10" s="14" t="n">
        <v>0.8129999999999999</v>
      </c>
      <c r="I10" s="14" t="n">
        <v>0.112</v>
      </c>
      <c r="J10" s="14" t="n">
        <v>3.481</v>
      </c>
      <c r="K10" s="14" t="n">
        <v>0</v>
      </c>
      <c r="L10" s="14" t="n">
        <v>1</v>
      </c>
      <c r="M10" s="14" t="n">
        <v>5.048</v>
      </c>
      <c r="N10" s="14" t="n">
        <v>2.44</v>
      </c>
      <c r="O10" s="14" t="n">
        <v>0</v>
      </c>
      <c r="P10" s="14" t="n">
        <v>5.048</v>
      </c>
      <c r="Q10" s="14" t="n">
        <v>0</v>
      </c>
      <c r="R10" s="14" t="n">
        <v>1</v>
      </c>
      <c r="S10" s="14" t="n">
        <v>7.435</v>
      </c>
      <c r="T10" s="14" t="n">
        <v>4.88</v>
      </c>
      <c r="U10" s="14" t="n">
        <v>0.112</v>
      </c>
      <c r="V10" s="14" t="n">
        <v>9.055999999999999</v>
      </c>
      <c r="W10" s="14" t="n">
        <v>0.2</v>
      </c>
      <c r="X10" s="14" t="n">
        <v>1</v>
      </c>
      <c r="Y10" s="14" t="n">
        <v>5.347</v>
      </c>
      <c r="Z10" s="14" t="n">
        <v>0.393</v>
      </c>
      <c r="AA10" s="14" t="n">
        <v>0</v>
      </c>
      <c r="AB10" s="14" t="n">
        <v>5.347</v>
      </c>
      <c r="AC10" s="14" t="n">
        <v>0</v>
      </c>
      <c r="AD10" s="14" t="n">
        <v>1</v>
      </c>
      <c r="AE10" s="14" t="n">
        <v>5.919</v>
      </c>
      <c r="AF10" s="14" t="n">
        <v>0.8</v>
      </c>
      <c r="AG10" s="14" t="n">
        <v>0</v>
      </c>
      <c r="AH10" s="14" t="n">
        <v>5.919</v>
      </c>
      <c r="AI10" s="14" t="n">
        <v>0</v>
      </c>
      <c r="AJ10" s="14" t="n">
        <v>1</v>
      </c>
      <c r="AK10" s="14" t="n">
        <v>9.349</v>
      </c>
      <c r="AL10" s="14" t="n">
        <v>3.473</v>
      </c>
      <c r="AM10" s="14" t="n">
        <v>0</v>
      </c>
      <c r="AN10" s="14" t="n">
        <v>11.219</v>
      </c>
      <c r="AO10" s="14" t="n">
        <v>0.2</v>
      </c>
      <c r="AP10" s="14" t="n">
        <v>1</v>
      </c>
      <c r="AQ10" s="14" t="n">
        <v>0.619</v>
      </c>
      <c r="AR10" s="14" t="n">
        <v>0.114</v>
      </c>
      <c r="AS10" s="14" t="n">
        <v>0.732</v>
      </c>
      <c r="AT10" s="14" t="n">
        <v>1.621</v>
      </c>
      <c r="AU10" s="14" t="n">
        <v>0.2</v>
      </c>
      <c r="AV10" s="14" t="n">
        <v>1</v>
      </c>
      <c r="AW10" s="14" t="n">
        <v>0.599</v>
      </c>
      <c r="AX10" s="14" t="n">
        <v>0.114</v>
      </c>
      <c r="AY10" s="14" t="n">
        <v>0.705</v>
      </c>
      <c r="AZ10" s="14" t="n">
        <v>1.565</v>
      </c>
      <c r="BA10" s="14" t="n">
        <v>0.2</v>
      </c>
      <c r="BB10" s="14" t="n">
        <v>1</v>
      </c>
      <c r="BC10" s="14" t="n">
        <v>0.439</v>
      </c>
      <c r="BD10" s="14" t="n">
        <v>0.114</v>
      </c>
      <c r="BE10" s="14" t="n">
        <v>0</v>
      </c>
      <c r="BF10" s="14" t="n">
        <v>0.527</v>
      </c>
      <c r="BG10" s="14" t="n">
        <v>0.2</v>
      </c>
      <c r="BH10" s="14" t="n">
        <v>1</v>
      </c>
      <c r="BI10" s="14" t="n">
        <v>0.505</v>
      </c>
      <c r="BJ10" s="14" t="n">
        <v>0.114</v>
      </c>
      <c r="BK10" s="14" t="n">
        <v>0</v>
      </c>
      <c r="BL10" s="14" t="n">
        <v>0.606</v>
      </c>
      <c r="BM10" s="14" t="n">
        <v>0.2</v>
      </c>
      <c r="BN10" s="14" t="n">
        <v>1</v>
      </c>
      <c r="BO10" s="14" t="n">
        <v>0</v>
      </c>
      <c r="BP10" s="14" t="n">
        <v>0</v>
      </c>
      <c r="BQ10" s="14" t="n">
        <v>0.124</v>
      </c>
      <c r="BR10" s="14" t="n">
        <v>0</v>
      </c>
      <c r="BS10" s="14" t="n">
        <v>0.667</v>
      </c>
      <c r="BT10" s="14" t="n">
        <v>0</v>
      </c>
      <c r="BU10" s="14" t="n">
        <v>0</v>
      </c>
      <c r="BV10" s="14" t="n">
        <v>0.11</v>
      </c>
      <c r="BW10" s="14" t="n">
        <v>0.2</v>
      </c>
      <c r="BX10" s="14" t="n">
        <v>0.5</v>
      </c>
      <c r="BY10" s="14" t="n">
        <v>11.787</v>
      </c>
      <c r="BZ10" s="14" t="n">
        <v>0</v>
      </c>
      <c r="CA10" s="14" t="n">
        <v>11.787</v>
      </c>
      <c r="CB10" s="14" t="n">
        <v>0</v>
      </c>
      <c r="CC10" s="14" t="n">
        <v>78.125</v>
      </c>
      <c r="CD10" s="14" t="n">
        <v>7.95</v>
      </c>
      <c r="CE10" s="14" t="n">
        <v>0</v>
      </c>
      <c r="CF10" s="14" t="n">
        <v>93.75</v>
      </c>
      <c r="CG10" s="14" t="n">
        <v>0.2</v>
      </c>
      <c r="CH10" s="14" t="n">
        <v>1</v>
      </c>
      <c r="CI10" s="14" t="n">
        <v>0</v>
      </c>
      <c r="CJ10" s="14" t="n">
        <v>0</v>
      </c>
      <c r="CK10" s="14" t="n">
        <v>0</v>
      </c>
      <c r="CL10" s="14" t="n">
        <v>0</v>
      </c>
      <c r="CM10" s="14" t="n">
        <v>0</v>
      </c>
      <c r="CN10" s="14" t="n">
        <v>0</v>
      </c>
      <c r="CO10" s="14" t="n">
        <v>0</v>
      </c>
      <c r="CP10" s="14" t="n">
        <v>0.577</v>
      </c>
      <c r="CQ10" s="14" t="n">
        <v>1.198</v>
      </c>
      <c r="CR10" s="14" t="n">
        <v>1</v>
      </c>
      <c r="CS10" s="14" t="n">
        <v>4.776</v>
      </c>
      <c r="CT10" s="14" t="n">
        <v>4.41</v>
      </c>
      <c r="CU10" s="14" t="n">
        <v>15.162</v>
      </c>
    </row>
    <row r="11">
      <c r="A11" s="14" t="inlineStr">
        <is>
          <t>ALB2022</t>
        </is>
      </c>
      <c r="B11" s="14" t="inlineStr">
        <is>
          <t>ALB</t>
        </is>
      </c>
      <c r="C11" s="14" t="inlineStr">
        <is>
          <t>ALB</t>
        </is>
      </c>
      <c r="D11" s="14" t="inlineStr">
        <is>
          <t>Albania</t>
        </is>
      </c>
      <c r="E11" s="14" t="n">
        <v>2022</v>
      </c>
      <c r="F11" s="14" t="n">
        <v>0.2</v>
      </c>
      <c r="G11" s="14" t="n">
        <v>3.776</v>
      </c>
      <c r="H11" s="14" t="n">
        <v>0.84</v>
      </c>
      <c r="I11" s="14" t="n">
        <v>0.127</v>
      </c>
      <c r="J11" s="14" t="n">
        <v>3.903</v>
      </c>
      <c r="K11" s="14" t="n">
        <v>0</v>
      </c>
      <c r="L11" s="14" t="n">
        <v>1</v>
      </c>
      <c r="M11" s="14" t="n">
        <v>5.542</v>
      </c>
      <c r="N11" s="14" t="n">
        <v>2.521</v>
      </c>
      <c r="O11" s="14" t="n">
        <v>0</v>
      </c>
      <c r="P11" s="14" t="n">
        <v>5.542</v>
      </c>
      <c r="Q11" s="14" t="n">
        <v>0</v>
      </c>
      <c r="R11" s="14" t="n">
        <v>1</v>
      </c>
      <c r="S11" s="14" t="n">
        <v>7.977</v>
      </c>
      <c r="T11" s="14" t="n">
        <v>5.041</v>
      </c>
      <c r="U11" s="14" t="n">
        <v>0.247</v>
      </c>
      <c r="V11" s="14" t="n">
        <v>9.725</v>
      </c>
      <c r="W11" s="14" t="n">
        <v>0.2</v>
      </c>
      <c r="X11" s="14" t="n">
        <v>1</v>
      </c>
      <c r="Y11" s="14" t="n">
        <v>5.775</v>
      </c>
      <c r="Z11" s="14" t="n">
        <v>0.425</v>
      </c>
      <c r="AA11" s="14" t="n">
        <v>0</v>
      </c>
      <c r="AB11" s="14" t="n">
        <v>5.775</v>
      </c>
      <c r="AC11" s="14" t="n">
        <v>0</v>
      </c>
      <c r="AD11" s="14" t="n">
        <v>1</v>
      </c>
      <c r="AE11" s="14" t="n">
        <v>6.392</v>
      </c>
      <c r="AF11" s="14" t="n">
        <v>0.864</v>
      </c>
      <c r="AG11" s="14" t="n">
        <v>0</v>
      </c>
      <c r="AH11" s="14" t="n">
        <v>6.392</v>
      </c>
      <c r="AI11" s="14" t="n">
        <v>0</v>
      </c>
      <c r="AJ11" s="14" t="n">
        <v>1</v>
      </c>
      <c r="AK11" s="14" t="n">
        <v>10.096</v>
      </c>
      <c r="AL11" s="14" t="n">
        <v>3.751</v>
      </c>
      <c r="AM11" s="14" t="n">
        <v>0.149</v>
      </c>
      <c r="AN11" s="14" t="n">
        <v>12.116</v>
      </c>
      <c r="AO11" s="14" t="n">
        <v>0.2</v>
      </c>
      <c r="AP11" s="14" t="n">
        <v>1</v>
      </c>
      <c r="AQ11" s="14" t="n">
        <v>0.861</v>
      </c>
      <c r="AR11" s="14" t="n">
        <v>0.123</v>
      </c>
      <c r="AS11" s="14" t="n">
        <v>0.676</v>
      </c>
      <c r="AT11" s="14" t="n">
        <v>1.845</v>
      </c>
      <c r="AU11" s="14" t="n">
        <v>0.2</v>
      </c>
      <c r="AV11" s="14" t="n">
        <v>1</v>
      </c>
      <c r="AW11" s="14" t="n">
        <v>0.986</v>
      </c>
      <c r="AX11" s="14" t="n">
        <v>0.123</v>
      </c>
      <c r="AY11" s="14" t="n">
        <v>0.619</v>
      </c>
      <c r="AZ11" s="14" t="n">
        <v>1.926</v>
      </c>
      <c r="BA11" s="14" t="n">
        <v>0.2</v>
      </c>
      <c r="BB11" s="14" t="n">
        <v>1</v>
      </c>
      <c r="BC11" s="14" t="n">
        <v>0.598</v>
      </c>
      <c r="BD11" s="14" t="n">
        <v>0.123</v>
      </c>
      <c r="BE11" s="14" t="n">
        <v>0.008999999999999999</v>
      </c>
      <c r="BF11" s="14" t="n">
        <v>0.717</v>
      </c>
      <c r="BG11" s="14" t="n">
        <v>0.2</v>
      </c>
      <c r="BH11" s="14" t="n">
        <v>1</v>
      </c>
      <c r="BI11" s="14" t="n">
        <v>0.612</v>
      </c>
      <c r="BJ11" s="14" t="n">
        <v>0.123</v>
      </c>
      <c r="BK11" s="14" t="n">
        <v>0.008999999999999999</v>
      </c>
      <c r="BL11" s="14" t="n">
        <v>0.735</v>
      </c>
      <c r="BM11" s="14" t="n">
        <v>0.2</v>
      </c>
      <c r="BN11" s="14" t="n">
        <v>1</v>
      </c>
      <c r="BO11" s="14" t="n">
        <v>0</v>
      </c>
      <c r="BP11" s="14" t="n">
        <v>0</v>
      </c>
      <c r="BQ11" s="14" t="n">
        <v>0.113</v>
      </c>
      <c r="BR11" s="14" t="n">
        <v>0</v>
      </c>
      <c r="BS11" s="14" t="n">
        <v>0.667</v>
      </c>
      <c r="BT11" s="14" t="n">
        <v>0</v>
      </c>
      <c r="BU11" s="14" t="n">
        <v>0</v>
      </c>
      <c r="BV11" s="14" t="n">
        <v>0.101</v>
      </c>
      <c r="BW11" s="14" t="n">
        <v>0.2</v>
      </c>
      <c r="BX11" s="14" t="n">
        <v>0.5</v>
      </c>
      <c r="BY11" s="14" t="n">
        <v>12.729</v>
      </c>
      <c r="BZ11" s="14" t="n">
        <v>0</v>
      </c>
      <c r="CA11" s="14" t="n">
        <v>12.729</v>
      </c>
      <c r="CB11" s="14" t="n">
        <v>0</v>
      </c>
      <c r="CC11" s="14" t="n">
        <v>97.90000000000001</v>
      </c>
      <c r="CD11" s="14" t="n">
        <v>7.95</v>
      </c>
      <c r="CE11" s="14" t="n">
        <v>1.449</v>
      </c>
      <c r="CF11" s="14" t="n">
        <v>117.48</v>
      </c>
      <c r="CG11" s="14" t="n">
        <v>0.2</v>
      </c>
      <c r="CH11" s="14" t="n">
        <v>1</v>
      </c>
      <c r="CI11" s="14" t="n">
        <v>0</v>
      </c>
      <c r="CJ11" s="14" t="n">
        <v>0</v>
      </c>
      <c r="CK11" s="14" t="n">
        <v>0</v>
      </c>
      <c r="CL11" s="14" t="n">
        <v>0</v>
      </c>
      <c r="CM11" s="14" t="n">
        <v>0</v>
      </c>
      <c r="CN11" s="14" t="n">
        <v>0</v>
      </c>
      <c r="CO11" s="14" t="n">
        <v>0</v>
      </c>
      <c r="CP11" s="14" t="n">
        <v>0.639</v>
      </c>
      <c r="CQ11" s="14" t="n">
        <v>1.294</v>
      </c>
      <c r="CR11" s="14" t="n">
        <v>1</v>
      </c>
      <c r="CS11" s="14" t="n">
        <v>5.158</v>
      </c>
      <c r="CT11" s="14" t="n">
        <v>5.842</v>
      </c>
      <c r="CU11" s="14" t="n">
        <v>31.326</v>
      </c>
    </row>
    <row r="12">
      <c r="A12" s="14" t="inlineStr">
        <is>
          <t>ALB2023</t>
        </is>
      </c>
      <c r="B12" s="14" t="inlineStr">
        <is>
          <t>ALB</t>
        </is>
      </c>
      <c r="C12" s="14" t="inlineStr">
        <is>
          <t>ALB</t>
        </is>
      </c>
      <c r="D12" s="14" t="inlineStr">
        <is>
          <t>Albania</t>
        </is>
      </c>
      <c r="E12" s="14" t="n">
        <v>2023</v>
      </c>
      <c r="F12" s="14" t="n">
        <v>0.2</v>
      </c>
      <c r="G12" s="14" t="n">
        <v>3.433</v>
      </c>
      <c r="H12" s="14" t="n">
        <v>0.979</v>
      </c>
      <c r="I12" s="14" t="n">
        <v>1.436</v>
      </c>
      <c r="J12" s="14" t="n">
        <v>4.869</v>
      </c>
      <c r="K12" s="14" t="n">
        <v>0</v>
      </c>
      <c r="L12" s="14" t="n">
        <v>1</v>
      </c>
      <c r="M12" s="14" t="n">
        <v>5.685</v>
      </c>
      <c r="N12" s="14" t="n">
        <v>2.936</v>
      </c>
      <c r="O12" s="14" t="n">
        <v>0</v>
      </c>
      <c r="P12" s="14" t="n">
        <v>5.685</v>
      </c>
      <c r="Q12" s="14" t="n">
        <v>0</v>
      </c>
      <c r="R12" s="14" t="n">
        <v>1</v>
      </c>
      <c r="S12" s="14" t="n">
        <v>8.327</v>
      </c>
      <c r="T12" s="14" t="n">
        <v>5.872</v>
      </c>
      <c r="U12" s="14" t="n">
        <v>1.651</v>
      </c>
      <c r="V12" s="14" t="n">
        <v>11.714</v>
      </c>
      <c r="W12" s="14" t="n">
        <v>0.2</v>
      </c>
      <c r="X12" s="14" t="n">
        <v>1</v>
      </c>
      <c r="Y12" s="14" t="n">
        <v>6.013</v>
      </c>
      <c r="Z12" s="14" t="n">
        <v>0.442</v>
      </c>
      <c r="AA12" s="14" t="n">
        <v>0.762</v>
      </c>
      <c r="AB12" s="14" t="n">
        <v>6.775</v>
      </c>
      <c r="AC12" s="14" t="n">
        <v>0</v>
      </c>
      <c r="AD12" s="14" t="n">
        <v>1</v>
      </c>
      <c r="AE12" s="14" t="n">
        <v>6.656</v>
      </c>
      <c r="AF12" s="14" t="n">
        <v>0.9</v>
      </c>
      <c r="AG12" s="14" t="n">
        <v>0</v>
      </c>
      <c r="AH12" s="14" t="n">
        <v>6.656</v>
      </c>
      <c r="AI12" s="14" t="n">
        <v>0</v>
      </c>
      <c r="AJ12" s="14" t="n">
        <v>1</v>
      </c>
      <c r="AK12" s="14" t="n">
        <v>10.513</v>
      </c>
      <c r="AL12" s="14" t="n">
        <v>3.906</v>
      </c>
      <c r="AM12" s="14" t="n">
        <v>1.012</v>
      </c>
      <c r="AN12" s="14" t="n">
        <v>13.53</v>
      </c>
      <c r="AO12" s="14" t="n">
        <v>0.2</v>
      </c>
      <c r="AP12" s="14" t="n">
        <v>1</v>
      </c>
      <c r="AQ12" s="14" t="n">
        <v>0.76</v>
      </c>
      <c r="AR12" s="14" t="n">
        <v>0.129</v>
      </c>
      <c r="AS12" s="14" t="n">
        <v>0.8169999999999999</v>
      </c>
      <c r="AT12" s="14" t="n">
        <v>1.892</v>
      </c>
      <c r="AU12" s="14" t="n">
        <v>0.2</v>
      </c>
      <c r="AV12" s="14" t="n">
        <v>1</v>
      </c>
      <c r="AW12" s="14" t="n">
        <v>0.8110000000000001</v>
      </c>
      <c r="AX12" s="14" t="n">
        <v>0.129</v>
      </c>
      <c r="AY12" s="14" t="n">
        <v>0.738</v>
      </c>
      <c r="AZ12" s="14" t="n">
        <v>1.859</v>
      </c>
      <c r="BA12" s="14" t="n">
        <v>0.2</v>
      </c>
      <c r="BB12" s="14" t="n">
        <v>1</v>
      </c>
      <c r="BC12" s="14" t="n">
        <v>0.535</v>
      </c>
      <c r="BD12" s="14" t="n">
        <v>0.129</v>
      </c>
      <c r="BE12" s="14" t="n">
        <v>0.012</v>
      </c>
      <c r="BF12" s="14" t="n">
        <v>0.642</v>
      </c>
      <c r="BG12" s="14" t="n">
        <v>0.2</v>
      </c>
      <c r="BH12" s="14" t="n">
        <v>1</v>
      </c>
      <c r="BI12" s="14" t="n">
        <v>0.579</v>
      </c>
      <c r="BJ12" s="14" t="n">
        <v>0.129</v>
      </c>
      <c r="BK12" s="14" t="n">
        <v>0.013</v>
      </c>
      <c r="BL12" s="14" t="n">
        <v>0.695</v>
      </c>
      <c r="BM12" s="14" t="n">
        <v>0.2</v>
      </c>
      <c r="BN12" s="14" t="n">
        <v>1</v>
      </c>
      <c r="BO12" s="14" t="n">
        <v>0</v>
      </c>
      <c r="BP12" s="14" t="n">
        <v>0</v>
      </c>
      <c r="BQ12" s="14" t="n">
        <v>0.127</v>
      </c>
      <c r="BR12" s="14" t="n">
        <v>0</v>
      </c>
      <c r="BS12" s="14" t="n">
        <v>0.667</v>
      </c>
      <c r="BT12" s="14" t="n">
        <v>0</v>
      </c>
      <c r="BU12" s="14" t="n">
        <v>0</v>
      </c>
      <c r="BV12" s="14" t="n">
        <v>0.113</v>
      </c>
      <c r="BW12" s="14" t="n">
        <v>0.2</v>
      </c>
      <c r="BX12" s="14" t="n">
        <v>0.5</v>
      </c>
      <c r="BY12" s="14" t="n">
        <v>13.254</v>
      </c>
      <c r="BZ12" s="14" t="n">
        <v>0</v>
      </c>
      <c r="CA12" s="14" t="n">
        <v>13.254</v>
      </c>
      <c r="CB12" s="14" t="n">
        <v>0</v>
      </c>
      <c r="CC12" s="14" t="n">
        <v>83.248</v>
      </c>
      <c r="CD12" s="14" t="n">
        <v>7.95</v>
      </c>
      <c r="CE12" s="14" t="n">
        <v>1.843</v>
      </c>
      <c r="CF12" s="14" t="n">
        <v>99.898</v>
      </c>
      <c r="CG12" s="14" t="n">
        <v>0.2</v>
      </c>
      <c r="CH12" s="14" t="n">
        <v>1</v>
      </c>
      <c r="CI12" s="14" t="n">
        <v>0</v>
      </c>
      <c r="CJ12" s="14" t="n">
        <v>0</v>
      </c>
      <c r="CK12" s="14" t="n">
        <v>0</v>
      </c>
      <c r="CL12" s="14" t="n">
        <v>0</v>
      </c>
      <c r="CM12" s="14" t="n">
        <v>0</v>
      </c>
      <c r="CN12" s="14" t="n">
        <v>0</v>
      </c>
      <c r="CO12" s="14" t="n">
        <v>0</v>
      </c>
      <c r="CP12" s="14" t="n">
        <v>0.478</v>
      </c>
      <c r="CQ12" s="14" t="n">
        <v>1.348</v>
      </c>
      <c r="CR12" s="14" t="n">
        <v>1</v>
      </c>
      <c r="CS12" s="14" t="n">
        <v>5.37</v>
      </c>
      <c r="CT12" s="14" t="n">
        <v>3.466</v>
      </c>
      <c r="CU12" s="14" t="n">
        <v>11.622</v>
      </c>
    </row>
    <row r="13">
      <c r="A13" s="14" t="inlineStr">
        <is>
          <t>ALB2024</t>
        </is>
      </c>
      <c r="B13" s="14" t="inlineStr">
        <is>
          <t>ALB</t>
        </is>
      </c>
      <c r="C13" s="14" t="inlineStr">
        <is>
          <t>ALB</t>
        </is>
      </c>
      <c r="D13" s="14" t="inlineStr">
        <is>
          <t>Albania</t>
        </is>
      </c>
      <c r="E13" s="14" t="n">
        <v>2024</v>
      </c>
      <c r="F13" s="14" t="n">
        <v>0.2</v>
      </c>
      <c r="G13" s="14" t="n">
        <v>3.252</v>
      </c>
      <c r="H13" s="14" t="n">
        <v>1.008</v>
      </c>
      <c r="I13" s="14" t="n">
        <v>1.462</v>
      </c>
      <c r="J13" s="14" t="n">
        <v>4.713</v>
      </c>
      <c r="K13" s="14" t="n">
        <v>0</v>
      </c>
      <c r="L13" s="14" t="n">
        <v>1</v>
      </c>
      <c r="M13" s="14" t="n">
        <v>5.333</v>
      </c>
      <c r="N13" s="14" t="n">
        <v>3.023</v>
      </c>
      <c r="O13" s="14" t="n">
        <v>0</v>
      </c>
      <c r="P13" s="14" t="n">
        <v>5.333</v>
      </c>
      <c r="Q13" s="14" t="n">
        <v>0</v>
      </c>
      <c r="R13" s="14" t="n">
        <v>1</v>
      </c>
      <c r="S13" s="14" t="n">
        <v>8.289</v>
      </c>
      <c r="T13" s="14" t="n">
        <v>6.045</v>
      </c>
      <c r="U13" s="14" t="n">
        <v>1.726</v>
      </c>
      <c r="V13" s="14" t="n">
        <v>11.7</v>
      </c>
      <c r="W13" s="14" t="n">
        <v>0.2</v>
      </c>
      <c r="X13" s="14" t="n">
        <v>1</v>
      </c>
      <c r="Y13" s="14" t="n">
        <v>6.191</v>
      </c>
      <c r="Z13" s="14" t="n">
        <v>0.455</v>
      </c>
      <c r="AA13" s="14" t="n">
        <v>0.785</v>
      </c>
      <c r="AB13" s="14" t="n">
        <v>6.975</v>
      </c>
      <c r="AC13" s="14" t="n">
        <v>0</v>
      </c>
      <c r="AD13" s="14" t="n">
        <v>1</v>
      </c>
      <c r="AE13" s="14" t="n">
        <v>6.853</v>
      </c>
      <c r="AF13" s="14" t="n">
        <v>0.926</v>
      </c>
      <c r="AG13" s="14" t="n">
        <v>0</v>
      </c>
      <c r="AH13" s="14" t="n">
        <v>6.853</v>
      </c>
      <c r="AI13" s="14" t="n">
        <v>0</v>
      </c>
      <c r="AJ13" s="14" t="n">
        <v>1</v>
      </c>
      <c r="AK13" s="14" t="n">
        <v>10.823</v>
      </c>
      <c r="AL13" s="14" t="n">
        <v>4.021</v>
      </c>
      <c r="AM13" s="14" t="n">
        <v>1.101</v>
      </c>
      <c r="AN13" s="14" t="n">
        <v>13.93</v>
      </c>
      <c r="AO13" s="14" t="n">
        <v>0.2</v>
      </c>
      <c r="AP13" s="14" t="n">
        <v>1</v>
      </c>
      <c r="AQ13" s="14" t="n">
        <v>0.724</v>
      </c>
      <c r="AR13" s="14" t="n">
        <v>0.132</v>
      </c>
      <c r="AS13" s="14" t="n">
        <v>0.91</v>
      </c>
      <c r="AT13" s="14" t="n">
        <v>1.961</v>
      </c>
      <c r="AU13" s="14" t="n">
        <v>0.2</v>
      </c>
      <c r="AV13" s="14" t="n">
        <v>1</v>
      </c>
      <c r="AW13" s="14" t="n">
        <v>0.75</v>
      </c>
      <c r="AX13" s="14" t="n">
        <v>0.132</v>
      </c>
      <c r="AY13" s="14" t="n">
        <v>0.846</v>
      </c>
      <c r="AZ13" s="14" t="n">
        <v>1.915</v>
      </c>
      <c r="BA13" s="14" t="n">
        <v>0.2</v>
      </c>
      <c r="BB13" s="14" t="n">
        <v>1</v>
      </c>
      <c r="BC13" s="14" t="n">
        <v>0.513</v>
      </c>
      <c r="BD13" s="14" t="n">
        <v>0.132</v>
      </c>
      <c r="BE13" s="14" t="n">
        <v>0.014</v>
      </c>
      <c r="BF13" s="14" t="n">
        <v>0.616</v>
      </c>
      <c r="BG13" s="14" t="n">
        <v>0.2</v>
      </c>
      <c r="BH13" s="14" t="n">
        <v>1</v>
      </c>
      <c r="BI13" s="14" t="n">
        <v>0.591</v>
      </c>
      <c r="BJ13" s="14" t="n">
        <v>0.132</v>
      </c>
      <c r="BK13" s="14" t="n">
        <v>0.016</v>
      </c>
      <c r="BL13" s="14" t="n">
        <v>0.71</v>
      </c>
      <c r="BM13" s="14" t="n">
        <v>0.2</v>
      </c>
      <c r="BN13" s="14" t="n">
        <v>1</v>
      </c>
      <c r="BO13" s="14" t="n">
        <v>0</v>
      </c>
      <c r="BP13" s="14" t="n">
        <v>0</v>
      </c>
      <c r="BQ13" s="14" t="n">
        <v>0.138</v>
      </c>
      <c r="BR13" s="14" t="n">
        <v>0</v>
      </c>
      <c r="BS13" s="14" t="n">
        <v>0.667</v>
      </c>
      <c r="BT13" s="14" t="n">
        <v>0</v>
      </c>
      <c r="BU13" s="14" t="n">
        <v>0</v>
      </c>
      <c r="BV13" s="14" t="n">
        <v>0.123</v>
      </c>
      <c r="BW13" s="14" t="n">
        <v>0.2</v>
      </c>
      <c r="BX13" s="14" t="n">
        <v>0.5</v>
      </c>
      <c r="BY13" s="14" t="n">
        <v>13.646</v>
      </c>
      <c r="BZ13" s="14" t="n">
        <v>0</v>
      </c>
      <c r="CA13" s="14" t="n">
        <v>13.646</v>
      </c>
      <c r="CB13" s="14" t="n">
        <v>0</v>
      </c>
      <c r="CC13" s="14" t="n">
        <v>82.58799999999999</v>
      </c>
      <c r="CD13" s="14" t="n">
        <v>7.95</v>
      </c>
      <c r="CE13" s="14" t="n">
        <v>2.25</v>
      </c>
      <c r="CF13" s="14" t="n">
        <v>99.10599999999999</v>
      </c>
      <c r="CG13" s="14" t="n">
        <v>0.2</v>
      </c>
      <c r="CH13" s="14" t="n">
        <v>1</v>
      </c>
      <c r="CI13" s="14" t="n">
        <v>0</v>
      </c>
      <c r="CJ13" s="14" t="n">
        <v>0</v>
      </c>
      <c r="CK13" s="14" t="n">
        <v>0</v>
      </c>
      <c r="CL13" s="14" t="n">
        <v>0</v>
      </c>
      <c r="CM13" s="14" t="n">
        <v>0</v>
      </c>
      <c r="CN13" s="14" t="n">
        <v>0</v>
      </c>
      <c r="CO13" s="14" t="n">
        <v>0</v>
      </c>
      <c r="CP13" s="14" t="n">
        <v>0.478</v>
      </c>
      <c r="CQ13" s="14" t="n">
        <v>1.387</v>
      </c>
      <c r="CR13" s="14" t="n">
        <v>1</v>
      </c>
      <c r="CS13" s="14" t="n">
        <v>5.529</v>
      </c>
      <c r="CT13" s="14" t="n">
        <v>3.027</v>
      </c>
      <c r="CU13" s="14" t="n">
        <v>10.168</v>
      </c>
    </row>
    <row r="14">
      <c r="A14" s="14" t="inlineStr">
        <is>
          <t>DZA2021</t>
        </is>
      </c>
      <c r="B14" s="14" t="inlineStr">
        <is>
          <t>DZA</t>
        </is>
      </c>
      <c r="C14" s="14" t="inlineStr">
        <is>
          <t>DZA</t>
        </is>
      </c>
      <c r="D14" s="14" t="inlineStr">
        <is>
          <t>Algeria</t>
        </is>
      </c>
      <c r="E14" s="14" t="n">
        <v>2021</v>
      </c>
      <c r="F14" s="14" t="n">
        <v>0.19</v>
      </c>
      <c r="G14" s="14" t="n">
        <v>5.897</v>
      </c>
      <c r="H14" s="14" t="n">
        <v>1.143</v>
      </c>
      <c r="I14" s="14" t="n">
        <v>0.238</v>
      </c>
      <c r="J14" s="14" t="n">
        <v>6.134</v>
      </c>
      <c r="K14" s="14" t="n">
        <v>0</v>
      </c>
      <c r="L14" s="14" t="n">
        <v>1</v>
      </c>
      <c r="M14" s="14" t="n">
        <v>7.964</v>
      </c>
      <c r="N14" s="14" t="n">
        <v>3.43</v>
      </c>
      <c r="O14" s="14" t="n">
        <v>0.227</v>
      </c>
      <c r="P14" s="14" t="n">
        <v>8.191000000000001</v>
      </c>
      <c r="Q14" s="14" t="n">
        <v>0</v>
      </c>
      <c r="R14" s="14" t="n">
        <v>1</v>
      </c>
      <c r="S14" s="14" t="n">
        <v>11.613</v>
      </c>
      <c r="T14" s="14" t="n">
        <v>6.86</v>
      </c>
      <c r="U14" s="14" t="n">
        <v>0.238</v>
      </c>
      <c r="V14" s="14" t="n">
        <v>14.103</v>
      </c>
      <c r="W14" s="14" t="n">
        <v>0.19</v>
      </c>
      <c r="X14" s="14" t="n">
        <v>1</v>
      </c>
      <c r="Y14" s="14" t="n">
        <v>3.799</v>
      </c>
      <c r="Z14" s="14" t="n">
        <v>0.417</v>
      </c>
      <c r="AA14" s="14" t="n">
        <v>-2.687</v>
      </c>
      <c r="AB14" s="14" t="n">
        <v>1.112</v>
      </c>
      <c r="AC14" s="14" t="n">
        <v>0</v>
      </c>
      <c r="AD14" s="14" t="n">
        <v>0</v>
      </c>
      <c r="AE14" s="14" t="n">
        <v>4.371</v>
      </c>
      <c r="AF14" s="14" t="n">
        <v>0.85</v>
      </c>
      <c r="AG14" s="14" t="n">
        <v>-3.388</v>
      </c>
      <c r="AH14" s="14" t="n">
        <v>0.983</v>
      </c>
      <c r="AI14" s="14" t="n">
        <v>0</v>
      </c>
      <c r="AJ14" s="14" t="n">
        <v>0</v>
      </c>
      <c r="AK14" s="14" t="n">
        <v>7.801</v>
      </c>
      <c r="AL14" s="14" t="n">
        <v>3.68</v>
      </c>
      <c r="AM14" s="14" t="n">
        <v>-7.137</v>
      </c>
      <c r="AN14" s="14" t="n">
        <v>0.79</v>
      </c>
      <c r="AO14" s="14" t="n">
        <v>0</v>
      </c>
      <c r="AP14" s="14" t="n">
        <v>0</v>
      </c>
      <c r="AQ14" s="14" t="n">
        <v>0.621</v>
      </c>
      <c r="AR14" s="14" t="n">
        <v>0.114</v>
      </c>
      <c r="AS14" s="14" t="n">
        <v>-0.335</v>
      </c>
      <c r="AT14" s="14" t="n">
        <v>0.34</v>
      </c>
      <c r="AU14" s="14" t="n">
        <v>0</v>
      </c>
      <c r="AV14" s="14" t="n">
        <v>0</v>
      </c>
      <c r="AW14" s="14" t="n">
        <v>0.593</v>
      </c>
      <c r="AX14" s="14" t="n">
        <v>0.114</v>
      </c>
      <c r="AY14" s="14" t="n">
        <v>-0.413</v>
      </c>
      <c r="AZ14" s="14" t="n">
        <v>0.215</v>
      </c>
      <c r="BA14" s="14" t="n">
        <v>0</v>
      </c>
      <c r="BB14" s="14" t="n">
        <v>0</v>
      </c>
      <c r="BC14" s="14" t="n">
        <v>0.44</v>
      </c>
      <c r="BD14" s="14" t="n">
        <v>0.114</v>
      </c>
      <c r="BE14" s="14" t="n">
        <v>-0.384</v>
      </c>
      <c r="BF14" s="14" t="n">
        <v>0.067</v>
      </c>
      <c r="BG14" s="14" t="n">
        <v>0</v>
      </c>
      <c r="BH14" s="14" t="n">
        <v>0</v>
      </c>
      <c r="BI14" s="14" t="n">
        <v>0.5600000000000001</v>
      </c>
      <c r="BJ14" s="14" t="n">
        <v>0.114</v>
      </c>
      <c r="BK14" s="14" t="n">
        <v>0</v>
      </c>
      <c r="BL14" s="14" t="n">
        <v>0.667</v>
      </c>
      <c r="BM14" s="14" t="n">
        <v>0.19</v>
      </c>
      <c r="BN14" s="14" t="n">
        <v>1</v>
      </c>
      <c r="BO14" s="14" t="n">
        <v>0</v>
      </c>
      <c r="BP14" s="14" t="n">
        <v>-0.067</v>
      </c>
      <c r="BQ14" s="14" t="n">
        <v>0.013</v>
      </c>
      <c r="BR14" s="14" t="n">
        <v>0</v>
      </c>
      <c r="BS14" s="14" t="n">
        <v>0.667</v>
      </c>
      <c r="BT14" s="14" t="n">
        <v>0</v>
      </c>
      <c r="BU14" s="14" t="n">
        <v>-0.067</v>
      </c>
      <c r="BV14" s="14" t="n">
        <v>0.04</v>
      </c>
      <c r="BW14" s="14" t="n">
        <v>0</v>
      </c>
      <c r="BX14" s="14" t="n">
        <v>0.667</v>
      </c>
      <c r="BY14" s="14" t="n">
        <v>11.787</v>
      </c>
      <c r="BZ14" s="14" t="n">
        <v>0</v>
      </c>
      <c r="CA14" s="14" t="n">
        <v>11.787</v>
      </c>
      <c r="CB14" s="14" t="n">
        <v>0</v>
      </c>
      <c r="CC14" s="14" t="n">
        <v>81.69499999999999</v>
      </c>
      <c r="CD14" s="14" t="n">
        <v>7.95</v>
      </c>
      <c r="CE14" s="14" t="n">
        <v>-68.24299999999999</v>
      </c>
      <c r="CF14" s="14" t="n">
        <v>16.009</v>
      </c>
      <c r="CG14" s="14" t="n">
        <v>0</v>
      </c>
      <c r="CH14" s="14" t="n">
        <v>0</v>
      </c>
      <c r="CI14" s="14" t="n">
        <v>0</v>
      </c>
      <c r="CJ14" s="14" t="n">
        <v>0</v>
      </c>
      <c r="CK14" s="14" t="n">
        <v>0</v>
      </c>
      <c r="CL14" s="14" t="n">
        <v>0</v>
      </c>
      <c r="CM14" s="14" t="n">
        <v>0</v>
      </c>
      <c r="CN14" s="14" t="n">
        <v>0</v>
      </c>
      <c r="CO14" s="14" t="n">
        <v>0</v>
      </c>
      <c r="CP14" s="14" t="n">
        <v>0</v>
      </c>
      <c r="CQ14" s="14" t="n">
        <v>1.198</v>
      </c>
      <c r="CR14" s="14" t="n">
        <v>1</v>
      </c>
      <c r="CS14" s="14" t="n">
        <v>3.228</v>
      </c>
      <c r="CT14" s="14" t="n">
        <v>4.753</v>
      </c>
      <c r="CU14" s="14" t="n">
        <v>14.129</v>
      </c>
    </row>
    <row r="15">
      <c r="A15" s="14" t="inlineStr">
        <is>
          <t>DZA2022</t>
        </is>
      </c>
      <c r="B15" s="14" t="inlineStr">
        <is>
          <t>DZA</t>
        </is>
      </c>
      <c r="C15" s="14" t="inlineStr">
        <is>
          <t>DZA</t>
        </is>
      </c>
      <c r="D15" s="14" t="inlineStr">
        <is>
          <t>Algeria</t>
        </is>
      </c>
      <c r="E15" s="14" t="n">
        <v>2022</v>
      </c>
      <c r="F15" s="14" t="n">
        <v>0.19</v>
      </c>
      <c r="G15" s="14" t="n">
        <v>11.667</v>
      </c>
      <c r="H15" s="14" t="n">
        <v>1.231</v>
      </c>
      <c r="I15" s="14" t="n">
        <v>0.5629999999999999</v>
      </c>
      <c r="J15" s="14" t="n">
        <v>12.23</v>
      </c>
      <c r="K15" s="14" t="n">
        <v>0</v>
      </c>
      <c r="L15" s="14" t="n">
        <v>1</v>
      </c>
      <c r="M15" s="14" t="n">
        <v>9.747</v>
      </c>
      <c r="N15" s="14" t="n">
        <v>3.694</v>
      </c>
      <c r="O15" s="14" t="n">
        <v>0.326</v>
      </c>
      <c r="P15" s="14" t="n">
        <v>10.073</v>
      </c>
      <c r="Q15" s="14" t="n">
        <v>0</v>
      </c>
      <c r="R15" s="14" t="n">
        <v>1</v>
      </c>
      <c r="S15" s="14" t="n">
        <v>17.824</v>
      </c>
      <c r="T15" s="14" t="n">
        <v>7.388</v>
      </c>
      <c r="U15" s="14" t="n">
        <v>0.822</v>
      </c>
      <c r="V15" s="14" t="n">
        <v>21.881</v>
      </c>
      <c r="W15" s="14" t="n">
        <v>0.19</v>
      </c>
      <c r="X15" s="14" t="n">
        <v>1</v>
      </c>
      <c r="Y15" s="14" t="n">
        <v>4.103</v>
      </c>
      <c r="Z15" s="14" t="n">
        <v>0.45</v>
      </c>
      <c r="AA15" s="14" t="n">
        <v>-2.902</v>
      </c>
      <c r="AB15" s="14" t="n">
        <v>1.201</v>
      </c>
      <c r="AC15" s="14" t="n">
        <v>0</v>
      </c>
      <c r="AD15" s="14" t="n">
        <v>0</v>
      </c>
      <c r="AE15" s="14" t="n">
        <v>4.72</v>
      </c>
      <c r="AF15" s="14" t="n">
        <v>0.918</v>
      </c>
      <c r="AG15" s="14" t="n">
        <v>-3.785</v>
      </c>
      <c r="AH15" s="14" t="n">
        <v>0.9350000000000001</v>
      </c>
      <c r="AI15" s="14" t="n">
        <v>0</v>
      </c>
      <c r="AJ15" s="14" t="n">
        <v>0</v>
      </c>
      <c r="AK15" s="14" t="n">
        <v>8.423999999999999</v>
      </c>
      <c r="AL15" s="14" t="n">
        <v>3.974</v>
      </c>
      <c r="AM15" s="14" t="n">
        <v>-7.793</v>
      </c>
      <c r="AN15" s="14" t="n">
        <v>0.751</v>
      </c>
      <c r="AO15" s="14" t="n">
        <v>0</v>
      </c>
      <c r="AP15" s="14" t="n">
        <v>0</v>
      </c>
      <c r="AQ15" s="14" t="n">
        <v>0.847</v>
      </c>
      <c r="AR15" s="14" t="n">
        <v>0.123</v>
      </c>
      <c r="AS15" s="14" t="n">
        <v>-0.575</v>
      </c>
      <c r="AT15" s="14" t="n">
        <v>0.324</v>
      </c>
      <c r="AU15" s="14" t="n">
        <v>0</v>
      </c>
      <c r="AV15" s="14" t="n">
        <v>0</v>
      </c>
      <c r="AW15" s="14" t="n">
        <v>0.947</v>
      </c>
      <c r="AX15" s="14" t="n">
        <v>0.123</v>
      </c>
      <c r="AY15" s="14" t="n">
        <v>-0.775</v>
      </c>
      <c r="AZ15" s="14" t="n">
        <v>0.204</v>
      </c>
      <c r="BA15" s="14" t="n">
        <v>0</v>
      </c>
      <c r="BB15" s="14" t="n">
        <v>0</v>
      </c>
      <c r="BC15" s="14" t="n">
        <v>0.589</v>
      </c>
      <c r="BD15" s="14" t="n">
        <v>0.123</v>
      </c>
      <c r="BE15" s="14" t="n">
        <v>-0.535</v>
      </c>
      <c r="BF15" s="14" t="n">
        <v>0.063</v>
      </c>
      <c r="BG15" s="14" t="n">
        <v>0</v>
      </c>
      <c r="BH15" s="14" t="n">
        <v>0</v>
      </c>
      <c r="BI15" s="14" t="n">
        <v>0.6889999999999999</v>
      </c>
      <c r="BJ15" s="14" t="n">
        <v>0.123</v>
      </c>
      <c r="BK15" s="14" t="n">
        <v>0.01</v>
      </c>
      <c r="BL15" s="14" t="n">
        <v>0.82</v>
      </c>
      <c r="BM15" s="14" t="n">
        <v>0.19</v>
      </c>
      <c r="BN15" s="14" t="n">
        <v>1</v>
      </c>
      <c r="BO15" s="14" t="n">
        <v>0</v>
      </c>
      <c r="BP15" s="14" t="n">
        <v>-0.067</v>
      </c>
      <c r="BQ15" s="14" t="n">
        <v>0.012</v>
      </c>
      <c r="BR15" s="14" t="n">
        <v>0</v>
      </c>
      <c r="BS15" s="14" t="n">
        <v>0.667</v>
      </c>
      <c r="BT15" s="14" t="n">
        <v>0</v>
      </c>
      <c r="BU15" s="14" t="n">
        <v>-0.067</v>
      </c>
      <c r="BV15" s="14" t="n">
        <v>0.038</v>
      </c>
      <c r="BW15" s="14" t="n">
        <v>0</v>
      </c>
      <c r="BX15" s="14" t="n">
        <v>0.667</v>
      </c>
      <c r="BY15" s="14" t="n">
        <v>12.729</v>
      </c>
      <c r="BZ15" s="14" t="n">
        <v>0</v>
      </c>
      <c r="CA15" s="14" t="n">
        <v>12.729</v>
      </c>
      <c r="CB15" s="14" t="n">
        <v>0</v>
      </c>
      <c r="CC15" s="14" t="n">
        <v>102.477</v>
      </c>
      <c r="CD15" s="14" t="n">
        <v>7.95</v>
      </c>
      <c r="CE15" s="14" t="n">
        <v>-89.68000000000001</v>
      </c>
      <c r="CF15" s="14" t="n">
        <v>15.227</v>
      </c>
      <c r="CG15" s="14" t="n">
        <v>0</v>
      </c>
      <c r="CH15" s="14" t="n">
        <v>0</v>
      </c>
      <c r="CI15" s="14" t="n">
        <v>0</v>
      </c>
      <c r="CJ15" s="14" t="n">
        <v>0</v>
      </c>
      <c r="CK15" s="14" t="n">
        <v>0</v>
      </c>
      <c r="CL15" s="14" t="n">
        <v>0</v>
      </c>
      <c r="CM15" s="14" t="n">
        <v>0</v>
      </c>
      <c r="CN15" s="14" t="n">
        <v>0</v>
      </c>
      <c r="CO15" s="14" t="n">
        <v>0</v>
      </c>
      <c r="CP15" s="14" t="n">
        <v>0.005</v>
      </c>
      <c r="CQ15" s="14" t="n">
        <v>1.294</v>
      </c>
      <c r="CR15" s="14" t="n">
        <v>1</v>
      </c>
      <c r="CS15" s="14" t="n">
        <v>3.486</v>
      </c>
      <c r="CT15" s="14" t="n">
        <v>10.485</v>
      </c>
      <c r="CU15" s="14" t="n">
        <v>28.059</v>
      </c>
    </row>
    <row r="16">
      <c r="A16" s="14" t="inlineStr">
        <is>
          <t>DZA2023</t>
        </is>
      </c>
      <c r="B16" s="14" t="inlineStr">
        <is>
          <t>DZA</t>
        </is>
      </c>
      <c r="C16" s="14" t="inlineStr">
        <is>
          <t>DZA</t>
        </is>
      </c>
      <c r="D16" s="14" t="inlineStr">
        <is>
          <t>Algeria</t>
        </is>
      </c>
      <c r="E16" s="14" t="n">
        <v>2023</v>
      </c>
      <c r="F16" s="14" t="n">
        <v>0.19</v>
      </c>
      <c r="G16" s="14" t="n">
        <v>6.147</v>
      </c>
      <c r="H16" s="14" t="n">
        <v>1.286</v>
      </c>
      <c r="I16" s="14" t="n">
        <v>0.273</v>
      </c>
      <c r="J16" s="14" t="n">
        <v>6.42</v>
      </c>
      <c r="K16" s="14" t="n">
        <v>0</v>
      </c>
      <c r="L16" s="14" t="n">
        <v>1</v>
      </c>
      <c r="M16" s="14" t="n">
        <v>7.886</v>
      </c>
      <c r="N16" s="14" t="n">
        <v>3.857</v>
      </c>
      <c r="O16" s="14" t="n">
        <v>0.227</v>
      </c>
      <c r="P16" s="14" t="n">
        <v>8.113</v>
      </c>
      <c r="Q16" s="14" t="n">
        <v>0</v>
      </c>
      <c r="R16" s="14" t="n">
        <v>1</v>
      </c>
      <c r="S16" s="14" t="n">
        <v>12.575</v>
      </c>
      <c r="T16" s="14" t="n">
        <v>7.714</v>
      </c>
      <c r="U16" s="14" t="n">
        <v>0.544</v>
      </c>
      <c r="V16" s="14" t="n">
        <v>15.29</v>
      </c>
      <c r="W16" s="14" t="n">
        <v>0.19</v>
      </c>
      <c r="X16" s="14" t="n">
        <v>1</v>
      </c>
      <c r="Y16" s="14" t="n">
        <v>4.272</v>
      </c>
      <c r="Z16" s="14" t="n">
        <v>0.469</v>
      </c>
      <c r="AA16" s="14" t="n">
        <v>-3.047</v>
      </c>
      <c r="AB16" s="14" t="n">
        <v>1.225</v>
      </c>
      <c r="AC16" s="14" t="n">
        <v>0</v>
      </c>
      <c r="AD16" s="14" t="n">
        <v>0</v>
      </c>
      <c r="AE16" s="14" t="n">
        <v>4.915</v>
      </c>
      <c r="AF16" s="14" t="n">
        <v>0.956</v>
      </c>
      <c r="AG16" s="14" t="n">
        <v>-3.938</v>
      </c>
      <c r="AH16" s="14" t="n">
        <v>0.977</v>
      </c>
      <c r="AI16" s="14" t="n">
        <v>0</v>
      </c>
      <c r="AJ16" s="14" t="n">
        <v>0</v>
      </c>
      <c r="AK16" s="14" t="n">
        <v>8.772</v>
      </c>
      <c r="AL16" s="14" t="n">
        <v>4.138</v>
      </c>
      <c r="AM16" s="14" t="n">
        <v>-8.112</v>
      </c>
      <c r="AN16" s="14" t="n">
        <v>0.785</v>
      </c>
      <c r="AO16" s="14" t="n">
        <v>0</v>
      </c>
      <c r="AP16" s="14" t="n">
        <v>0</v>
      </c>
      <c r="AQ16" s="14" t="n">
        <v>0.749</v>
      </c>
      <c r="AR16" s="14" t="n">
        <v>0.129</v>
      </c>
      <c r="AS16" s="14" t="n">
        <v>-0.464</v>
      </c>
      <c r="AT16" s="14" t="n">
        <v>0.338</v>
      </c>
      <c r="AU16" s="14" t="n">
        <v>0</v>
      </c>
      <c r="AV16" s="14" t="n">
        <v>0</v>
      </c>
      <c r="AW16" s="14" t="n">
        <v>0.783</v>
      </c>
      <c r="AX16" s="14" t="n">
        <v>0.129</v>
      </c>
      <c r="AY16" s="14" t="n">
        <v>-0.603</v>
      </c>
      <c r="AZ16" s="14" t="n">
        <v>0.214</v>
      </c>
      <c r="BA16" s="14" t="n">
        <v>0</v>
      </c>
      <c r="BB16" s="14" t="n">
        <v>0</v>
      </c>
      <c r="BC16" s="14" t="n">
        <v>0.527</v>
      </c>
      <c r="BD16" s="14" t="n">
        <v>0.129</v>
      </c>
      <c r="BE16" s="14" t="n">
        <v>-0.472</v>
      </c>
      <c r="BF16" s="14" t="n">
        <v>0.066</v>
      </c>
      <c r="BG16" s="14" t="n">
        <v>0</v>
      </c>
      <c r="BH16" s="14" t="n">
        <v>0</v>
      </c>
      <c r="BI16" s="14" t="n">
        <v>0.64</v>
      </c>
      <c r="BJ16" s="14" t="n">
        <v>0.129</v>
      </c>
      <c r="BK16" s="14" t="n">
        <v>0.013</v>
      </c>
      <c r="BL16" s="14" t="n">
        <v>0.761</v>
      </c>
      <c r="BM16" s="14" t="n">
        <v>0.19</v>
      </c>
      <c r="BN16" s="14" t="n">
        <v>1</v>
      </c>
      <c r="BO16" s="14" t="n">
        <v>0</v>
      </c>
      <c r="BP16" s="14" t="n">
        <v>-0.067</v>
      </c>
      <c r="BQ16" s="14" t="n">
        <v>0.013</v>
      </c>
      <c r="BR16" s="14" t="n">
        <v>0</v>
      </c>
      <c r="BS16" s="14" t="n">
        <v>0.667</v>
      </c>
      <c r="BT16" s="14" t="n">
        <v>0</v>
      </c>
      <c r="BU16" s="14" t="n">
        <v>-0.067</v>
      </c>
      <c r="BV16" s="14" t="n">
        <v>0.039</v>
      </c>
      <c r="BW16" s="14" t="n">
        <v>0</v>
      </c>
      <c r="BX16" s="14" t="n">
        <v>0.667</v>
      </c>
      <c r="BY16" s="14" t="n">
        <v>13.254</v>
      </c>
      <c r="BZ16" s="14" t="n">
        <v>0</v>
      </c>
      <c r="CA16" s="14" t="n">
        <v>13.254</v>
      </c>
      <c r="CB16" s="14" t="n">
        <v>0</v>
      </c>
      <c r="CC16" s="14" t="n">
        <v>87.07899999999999</v>
      </c>
      <c r="CD16" s="14" t="n">
        <v>7.95</v>
      </c>
      <c r="CE16" s="14" t="n">
        <v>-73.703</v>
      </c>
      <c r="CF16" s="14" t="n">
        <v>15.917</v>
      </c>
      <c r="CG16" s="14" t="n">
        <v>0</v>
      </c>
      <c r="CH16" s="14" t="n">
        <v>0</v>
      </c>
      <c r="CI16" s="14" t="n">
        <v>0</v>
      </c>
      <c r="CJ16" s="14" t="n">
        <v>0</v>
      </c>
      <c r="CK16" s="14" t="n">
        <v>0</v>
      </c>
      <c r="CL16" s="14" t="n">
        <v>0</v>
      </c>
      <c r="CM16" s="14" t="n">
        <v>0</v>
      </c>
      <c r="CN16" s="14" t="n">
        <v>0</v>
      </c>
      <c r="CO16" s="14" t="n">
        <v>0</v>
      </c>
      <c r="CP16" s="14" t="n">
        <v>0</v>
      </c>
      <c r="CQ16" s="14" t="n">
        <v>1.348</v>
      </c>
      <c r="CR16" s="14" t="n">
        <v>1</v>
      </c>
      <c r="CS16" s="14" t="n">
        <v>3.629</v>
      </c>
      <c r="CT16" s="14" t="n">
        <v>4.861</v>
      </c>
      <c r="CU16" s="14" t="n">
        <v>9.260999999999999</v>
      </c>
    </row>
    <row r="17">
      <c r="A17" s="14" t="inlineStr">
        <is>
          <t>DZA2024</t>
        </is>
      </c>
      <c r="B17" s="14" t="inlineStr">
        <is>
          <t>DZA</t>
        </is>
      </c>
      <c r="C17" s="14" t="inlineStr">
        <is>
          <t>DZA</t>
        </is>
      </c>
      <c r="D17" s="14" t="inlineStr">
        <is>
          <t>Algeria</t>
        </is>
      </c>
      <c r="E17" s="14" t="n">
        <v>2024</v>
      </c>
      <c r="F17" s="14" t="n">
        <v>0.19</v>
      </c>
      <c r="G17" s="14" t="n">
        <v>5.575</v>
      </c>
      <c r="H17" s="14" t="n">
        <v>1.324</v>
      </c>
      <c r="I17" s="14" t="n">
        <v>0.213</v>
      </c>
      <c r="J17" s="14" t="n">
        <v>5.787</v>
      </c>
      <c r="K17" s="14" t="n">
        <v>0</v>
      </c>
      <c r="L17" s="14" t="n">
        <v>1</v>
      </c>
      <c r="M17" s="14" t="n">
        <v>7.124</v>
      </c>
      <c r="N17" s="14" t="n">
        <v>3.971</v>
      </c>
      <c r="O17" s="14" t="n">
        <v>0.158</v>
      </c>
      <c r="P17" s="14" t="n">
        <v>7.281</v>
      </c>
      <c r="Q17" s="14" t="n">
        <v>0</v>
      </c>
      <c r="R17" s="14" t="n">
        <v>1</v>
      </c>
      <c r="S17" s="14" t="n">
        <v>12.193</v>
      </c>
      <c r="T17" s="14" t="n">
        <v>7.942</v>
      </c>
      <c r="U17" s="14" t="n">
        <v>0.534</v>
      </c>
      <c r="V17" s="14" t="n">
        <v>14.762</v>
      </c>
      <c r="W17" s="14" t="n">
        <v>0.19</v>
      </c>
      <c r="X17" s="14" t="n">
        <v>1</v>
      </c>
      <c r="Y17" s="14" t="n">
        <v>4.398</v>
      </c>
      <c r="Z17" s="14" t="n">
        <v>0.483</v>
      </c>
      <c r="AA17" s="14" t="n">
        <v>-3.137</v>
      </c>
      <c r="AB17" s="14" t="n">
        <v>1.262</v>
      </c>
      <c r="AC17" s="14" t="n">
        <v>0</v>
      </c>
      <c r="AD17" s="14" t="n">
        <v>0</v>
      </c>
      <c r="AE17" s="14" t="n">
        <v>5.06</v>
      </c>
      <c r="AF17" s="14" t="n">
        <v>0.984</v>
      </c>
      <c r="AG17" s="14" t="n">
        <v>-4.07</v>
      </c>
      <c r="AH17" s="14" t="n">
        <v>0.99</v>
      </c>
      <c r="AI17" s="14" t="n">
        <v>0</v>
      </c>
      <c r="AJ17" s="14" t="n">
        <v>0</v>
      </c>
      <c r="AK17" s="14" t="n">
        <v>9.031000000000001</v>
      </c>
      <c r="AL17" s="14" t="n">
        <v>4.26</v>
      </c>
      <c r="AM17" s="14" t="n">
        <v>-8.362</v>
      </c>
      <c r="AN17" s="14" t="n">
        <v>0.796</v>
      </c>
      <c r="AO17" s="14" t="n">
        <v>0</v>
      </c>
      <c r="AP17" s="14" t="n">
        <v>0</v>
      </c>
      <c r="AQ17" s="14" t="n">
        <v>0.72</v>
      </c>
      <c r="AR17" s="14" t="n">
        <v>0.132</v>
      </c>
      <c r="AS17" s="14" t="n">
        <v>-0.432</v>
      </c>
      <c r="AT17" s="14" t="n">
        <v>0.343</v>
      </c>
      <c r="AU17" s="14" t="n">
        <v>0</v>
      </c>
      <c r="AV17" s="14" t="n">
        <v>0</v>
      </c>
      <c r="AW17" s="14" t="n">
        <v>0.734</v>
      </c>
      <c r="AX17" s="14" t="n">
        <v>0.132</v>
      </c>
      <c r="AY17" s="14" t="n">
        <v>-0.552</v>
      </c>
      <c r="AZ17" s="14" t="n">
        <v>0.216</v>
      </c>
      <c r="BA17" s="14" t="n">
        <v>0</v>
      </c>
      <c r="BB17" s="14" t="n">
        <v>0</v>
      </c>
      <c r="BC17" s="14" t="n">
        <v>0.51</v>
      </c>
      <c r="BD17" s="14" t="n">
        <v>0.132</v>
      </c>
      <c r="BE17" s="14" t="n">
        <v>-0.454</v>
      </c>
      <c r="BF17" s="14" t="n">
        <v>0.067</v>
      </c>
      <c r="BG17" s="14" t="n">
        <v>0</v>
      </c>
      <c r="BH17" s="14" t="n">
        <v>0</v>
      </c>
      <c r="BI17" s="14" t="n">
        <v>0.652</v>
      </c>
      <c r="BJ17" s="14" t="n">
        <v>0.132</v>
      </c>
      <c r="BK17" s="14" t="n">
        <v>0.017</v>
      </c>
      <c r="BL17" s="14" t="n">
        <v>0.776</v>
      </c>
      <c r="BM17" s="14" t="n">
        <v>0.19</v>
      </c>
      <c r="BN17" s="14" t="n">
        <v>1</v>
      </c>
      <c r="BO17" s="14" t="n">
        <v>0</v>
      </c>
      <c r="BP17" s="14" t="n">
        <v>-0.06900000000000001</v>
      </c>
      <c r="BQ17" s="14" t="n">
        <v>0.013</v>
      </c>
      <c r="BR17" s="14" t="n">
        <v>0</v>
      </c>
      <c r="BS17" s="14" t="n">
        <v>0.667</v>
      </c>
      <c r="BT17" s="14" t="n">
        <v>0</v>
      </c>
      <c r="BU17" s="14" t="n">
        <v>-0.06900000000000001</v>
      </c>
      <c r="BV17" s="14" t="n">
        <v>0.036</v>
      </c>
      <c r="BW17" s="14" t="n">
        <v>0</v>
      </c>
      <c r="BX17" s="14" t="n">
        <v>0.667</v>
      </c>
      <c r="BY17" s="14" t="n">
        <v>13.646</v>
      </c>
      <c r="BZ17" s="14" t="n">
        <v>0</v>
      </c>
      <c r="CA17" s="14" t="n">
        <v>13.646</v>
      </c>
      <c r="CB17" s="14" t="n">
        <v>0</v>
      </c>
      <c r="CC17" s="14" t="n">
        <v>86.38500000000001</v>
      </c>
      <c r="CD17" s="14" t="n">
        <v>7.95</v>
      </c>
      <c r="CE17" s="14" t="n">
        <v>-72.831</v>
      </c>
      <c r="CF17" s="14" t="n">
        <v>16.129</v>
      </c>
      <c r="CG17" s="14" t="n">
        <v>0</v>
      </c>
      <c r="CH17" s="14" t="n">
        <v>0</v>
      </c>
      <c r="CI17" s="14" t="n">
        <v>0</v>
      </c>
      <c r="CJ17" s="14" t="n">
        <v>0</v>
      </c>
      <c r="CK17" s="14" t="n">
        <v>0</v>
      </c>
      <c r="CL17" s="14" t="n">
        <v>0</v>
      </c>
      <c r="CM17" s="14" t="n">
        <v>0</v>
      </c>
      <c r="CN17" s="14" t="n">
        <v>0</v>
      </c>
      <c r="CO17" s="14" t="n">
        <v>0</v>
      </c>
      <c r="CP17" s="14" t="n">
        <v>0</v>
      </c>
      <c r="CQ17" s="14" t="n">
        <v>1.387</v>
      </c>
      <c r="CR17" s="14" t="n">
        <v>1</v>
      </c>
      <c r="CS17" s="14" t="n">
        <v>3.737</v>
      </c>
      <c r="CT17" s="14" t="n">
        <v>4.251</v>
      </c>
      <c r="CU17" s="14" t="n">
        <v>7.598</v>
      </c>
    </row>
    <row r="18">
      <c r="A18" s="14" t="inlineStr">
        <is>
          <t>ASM2021</t>
        </is>
      </c>
      <c r="B18" s="14" t="inlineStr">
        <is>
          <t>ASM</t>
        </is>
      </c>
      <c r="C18" s="14" t="inlineStr">
        <is>
          <t>ASM</t>
        </is>
      </c>
      <c r="D18" s="14" t="inlineStr">
        <is>
          <t>American Samoa</t>
        </is>
      </c>
      <c r="E18" s="14" t="n">
        <v>2021</v>
      </c>
      <c r="F18" s="14" t="n">
        <v>0</v>
      </c>
      <c r="G18" s="14" t="n">
        <v>4.747</v>
      </c>
      <c r="H18" s="14" t="n">
        <v>1.143</v>
      </c>
      <c r="I18" s="14" t="n">
        <v>0</v>
      </c>
      <c r="J18" s="14" t="n">
        <v>4.747</v>
      </c>
      <c r="K18" s="14" t="n">
        <v>0</v>
      </c>
      <c r="L18" s="14" t="n">
        <v>1</v>
      </c>
      <c r="M18" s="14" t="n">
        <v>7.964</v>
      </c>
      <c r="N18" s="14" t="n">
        <v>3.43</v>
      </c>
      <c r="O18" s="14" t="n">
        <v>0</v>
      </c>
      <c r="P18" s="14" t="n">
        <v>7.964</v>
      </c>
      <c r="Q18" s="14" t="n">
        <v>0</v>
      </c>
      <c r="R18" s="14" t="n">
        <v>1</v>
      </c>
      <c r="S18" s="14" t="n">
        <v>10.464</v>
      </c>
      <c r="T18" s="14" t="n">
        <v>6.86</v>
      </c>
      <c r="U18" s="14" t="n">
        <v>0</v>
      </c>
      <c r="V18" s="14" t="n">
        <v>10.464</v>
      </c>
      <c r="W18" s="14" t="n">
        <v>0</v>
      </c>
      <c r="X18" s="14" t="n">
        <v>1</v>
      </c>
      <c r="Y18" s="14" t="n">
        <v>10.551</v>
      </c>
      <c r="Z18" s="14" t="n">
        <v>1.302</v>
      </c>
      <c r="AA18" s="14" t="n">
        <v>0</v>
      </c>
      <c r="AB18" s="14" t="n">
        <v>10.551</v>
      </c>
      <c r="AC18" s="14" t="n">
        <v>0</v>
      </c>
      <c r="AD18" s="14" t="n">
        <v>1</v>
      </c>
      <c r="AE18" s="14" t="n">
        <v>11.694</v>
      </c>
      <c r="AF18" s="14" t="n">
        <v>2.549</v>
      </c>
      <c r="AG18" s="14" t="n">
        <v>0</v>
      </c>
      <c r="AH18" s="14" t="n">
        <v>11.694</v>
      </c>
      <c r="AI18" s="14" t="n">
        <v>0</v>
      </c>
      <c r="AJ18" s="14" t="n">
        <v>1</v>
      </c>
      <c r="AK18" s="14" t="n">
        <v>18.554</v>
      </c>
      <c r="AL18" s="14" t="n">
        <v>9.627000000000001</v>
      </c>
      <c r="AM18" s="14" t="n">
        <v>0</v>
      </c>
      <c r="AN18" s="14" t="n">
        <v>18.554</v>
      </c>
      <c r="AO18" s="14" t="n">
        <v>0</v>
      </c>
      <c r="AP18" s="14" t="n">
        <v>1</v>
      </c>
      <c r="AQ18" s="14" t="n">
        <v>0.621</v>
      </c>
      <c r="AR18" s="14" t="n">
        <v>0.114</v>
      </c>
      <c r="AS18" s="14" t="n">
        <v>0</v>
      </c>
      <c r="AT18" s="14" t="n">
        <v>0.621</v>
      </c>
      <c r="AU18" s="14" t="n">
        <v>0</v>
      </c>
      <c r="AV18" s="14" t="n">
        <v>1</v>
      </c>
      <c r="AW18" s="14" t="n">
        <v>0.593</v>
      </c>
      <c r="AX18" s="14" t="n">
        <v>0.114</v>
      </c>
      <c r="AY18" s="14" t="n">
        <v>0</v>
      </c>
      <c r="AZ18" s="14" t="n">
        <v>0.593</v>
      </c>
      <c r="BA18" s="14" t="n">
        <v>0</v>
      </c>
      <c r="BB18" s="14" t="n">
        <v>1</v>
      </c>
      <c r="BC18" s="14" t="n">
        <v>0.44</v>
      </c>
      <c r="BD18" s="14" t="n">
        <v>0.114</v>
      </c>
      <c r="BE18" s="14" t="n">
        <v>0</v>
      </c>
      <c r="BF18" s="14" t="n">
        <v>0.44</v>
      </c>
      <c r="BG18" s="14" t="n">
        <v>0</v>
      </c>
      <c r="BH18" s="14" t="n">
        <v>1</v>
      </c>
      <c r="BI18" s="14" t="n">
        <v>0.5600000000000001</v>
      </c>
      <c r="BJ18" s="14" t="n">
        <v>0.114</v>
      </c>
      <c r="BK18" s="14" t="n">
        <v>0</v>
      </c>
      <c r="BL18" s="14" t="n">
        <v>0.5600000000000001</v>
      </c>
      <c r="BM18" s="14" t="n">
        <v>0</v>
      </c>
      <c r="BN18" s="14" t="n">
        <v>1</v>
      </c>
      <c r="BO18" s="14" t="n">
        <v>0</v>
      </c>
      <c r="BP18" s="14" t="n">
        <v>0</v>
      </c>
      <c r="BQ18" s="14" t="n">
        <v>0</v>
      </c>
      <c r="BR18" s="14" t="n">
        <v>0</v>
      </c>
      <c r="BS18" s="14" t="n">
        <v>1</v>
      </c>
      <c r="BT18" s="14" t="n">
        <v>0</v>
      </c>
      <c r="BU18" s="14" t="n">
        <v>0</v>
      </c>
      <c r="BV18" s="14" t="n">
        <v>0</v>
      </c>
      <c r="BW18" s="14" t="n">
        <v>0</v>
      </c>
      <c r="BX18" s="14" t="n">
        <v>1</v>
      </c>
      <c r="BY18" s="14" t="n">
        <v>11.787</v>
      </c>
      <c r="BZ18" s="14" t="n">
        <v>0</v>
      </c>
      <c r="CA18" s="14" t="n">
        <v>11.787</v>
      </c>
      <c r="CB18" s="14" t="n">
        <v>0</v>
      </c>
      <c r="CC18" s="14" t="n">
        <v>81.69499999999999</v>
      </c>
      <c r="CD18" s="14" t="n">
        <v>7.95</v>
      </c>
      <c r="CE18" s="14" t="n">
        <v>0</v>
      </c>
      <c r="CF18" s="14" t="n">
        <v>81.69499999999999</v>
      </c>
      <c r="CG18" s="14" t="n">
        <v>0</v>
      </c>
      <c r="CH18" s="14" t="n">
        <v>1</v>
      </c>
      <c r="CI18" s="14" t="n">
        <v>0</v>
      </c>
      <c r="CJ18" s="14" t="n">
        <v>0</v>
      </c>
      <c r="CK18" s="14" t="n">
        <v>0</v>
      </c>
      <c r="CL18" s="14" t="n">
        <v>0</v>
      </c>
      <c r="CM18" s="14" t="n">
        <v>0</v>
      </c>
      <c r="CN18" s="14" t="n">
        <v>0</v>
      </c>
      <c r="CO18" s="14" t="n">
        <v>0</v>
      </c>
      <c r="CP18" s="14" t="n">
        <v>0</v>
      </c>
      <c r="CQ18" s="14" t="n">
        <v>1.198</v>
      </c>
      <c r="CR18" s="14" t="n">
        <v>0</v>
      </c>
      <c r="CS18" s="14" t="n">
        <v>4.776</v>
      </c>
      <c r="CT18" s="14" t="n">
        <v>3.604</v>
      </c>
      <c r="CU18" s="14" t="n">
        <v>9.407999999999999</v>
      </c>
    </row>
    <row r="19">
      <c r="A19" s="14" t="inlineStr">
        <is>
          <t>ASM2022</t>
        </is>
      </c>
      <c r="B19" s="14" t="inlineStr">
        <is>
          <t>ASM</t>
        </is>
      </c>
      <c r="C19" s="14" t="inlineStr">
        <is>
          <t>ASM</t>
        </is>
      </c>
      <c r="D19" s="14" t="inlineStr">
        <is>
          <t>American Samoa</t>
        </is>
      </c>
      <c r="E19" s="14" t="n">
        <v>2022</v>
      </c>
      <c r="F19" s="14" t="n">
        <v>0</v>
      </c>
      <c r="G19" s="14" t="n">
        <v>8.788</v>
      </c>
      <c r="H19" s="14" t="n">
        <v>1.235</v>
      </c>
      <c r="I19" s="14" t="n">
        <v>0</v>
      </c>
      <c r="J19" s="14" t="n">
        <v>8.788</v>
      </c>
      <c r="K19" s="14" t="n">
        <v>0</v>
      </c>
      <c r="L19" s="14" t="n">
        <v>1</v>
      </c>
      <c r="M19" s="14" t="n">
        <v>9.782999999999999</v>
      </c>
      <c r="N19" s="14" t="n">
        <v>3.704</v>
      </c>
      <c r="O19" s="14" t="n">
        <v>0</v>
      </c>
      <c r="P19" s="14" t="n">
        <v>9.782999999999999</v>
      </c>
      <c r="Q19" s="14" t="n">
        <v>0</v>
      </c>
      <c r="R19" s="14" t="n">
        <v>1</v>
      </c>
      <c r="S19" s="14" t="n">
        <v>14.962</v>
      </c>
      <c r="T19" s="14" t="n">
        <v>7.408</v>
      </c>
      <c r="U19" s="14" t="n">
        <v>0</v>
      </c>
      <c r="V19" s="14" t="n">
        <v>14.962</v>
      </c>
      <c r="W19" s="14" t="n">
        <v>0</v>
      </c>
      <c r="X19" s="14" t="n">
        <v>1</v>
      </c>
      <c r="Y19" s="14" t="n">
        <v>17.332</v>
      </c>
      <c r="Z19" s="14" t="n">
        <v>2.139</v>
      </c>
      <c r="AA19" s="14" t="n">
        <v>0</v>
      </c>
      <c r="AB19" s="14" t="n">
        <v>17.332</v>
      </c>
      <c r="AC19" s="14" t="n">
        <v>0</v>
      </c>
      <c r="AD19" s="14" t="n">
        <v>1</v>
      </c>
      <c r="AE19" s="14" t="n">
        <v>18.566</v>
      </c>
      <c r="AF19" s="14" t="n">
        <v>4.048</v>
      </c>
      <c r="AG19" s="14" t="n">
        <v>0</v>
      </c>
      <c r="AH19" s="14" t="n">
        <v>18.566</v>
      </c>
      <c r="AI19" s="14" t="n">
        <v>0</v>
      </c>
      <c r="AJ19" s="14" t="n">
        <v>1</v>
      </c>
      <c r="AK19" s="14" t="n">
        <v>25.974</v>
      </c>
      <c r="AL19" s="14" t="n">
        <v>13.478</v>
      </c>
      <c r="AM19" s="14" t="n">
        <v>0</v>
      </c>
      <c r="AN19" s="14" t="n">
        <v>25.974</v>
      </c>
      <c r="AO19" s="14" t="n">
        <v>0</v>
      </c>
      <c r="AP19" s="14" t="n">
        <v>1</v>
      </c>
      <c r="AQ19" s="14" t="n">
        <v>0.847</v>
      </c>
      <c r="AR19" s="14" t="n">
        <v>0.123</v>
      </c>
      <c r="AS19" s="14" t="n">
        <v>0</v>
      </c>
      <c r="AT19" s="14" t="n">
        <v>0.847</v>
      </c>
      <c r="AU19" s="14" t="n">
        <v>0</v>
      </c>
      <c r="AV19" s="14" t="n">
        <v>1</v>
      </c>
      <c r="AW19" s="14" t="n">
        <v>0.947</v>
      </c>
      <c r="AX19" s="14" t="n">
        <v>0.123</v>
      </c>
      <c r="AY19" s="14" t="n">
        <v>0</v>
      </c>
      <c r="AZ19" s="14" t="n">
        <v>0.947</v>
      </c>
      <c r="BA19" s="14" t="n">
        <v>0</v>
      </c>
      <c r="BB19" s="14" t="n">
        <v>1</v>
      </c>
      <c r="BC19" s="14" t="n">
        <v>0.589</v>
      </c>
      <c r="BD19" s="14" t="n">
        <v>0.123</v>
      </c>
      <c r="BE19" s="14" t="n">
        <v>0</v>
      </c>
      <c r="BF19" s="14" t="n">
        <v>0.589</v>
      </c>
      <c r="BG19" s="14" t="n">
        <v>0</v>
      </c>
      <c r="BH19" s="14" t="n">
        <v>1</v>
      </c>
      <c r="BI19" s="14" t="n">
        <v>0.6889999999999999</v>
      </c>
      <c r="BJ19" s="14" t="n">
        <v>0.123</v>
      </c>
      <c r="BK19" s="14" t="n">
        <v>0</v>
      </c>
      <c r="BL19" s="14" t="n">
        <v>0.6889999999999999</v>
      </c>
      <c r="BM19" s="14" t="n">
        <v>0</v>
      </c>
      <c r="BN19" s="14" t="n">
        <v>1</v>
      </c>
      <c r="BO19" s="14" t="n">
        <v>0</v>
      </c>
      <c r="BP19" s="14" t="n">
        <v>0</v>
      </c>
      <c r="BQ19" s="14" t="n">
        <v>0</v>
      </c>
      <c r="BR19" s="14" t="n">
        <v>0</v>
      </c>
      <c r="BS19" s="14" t="n">
        <v>1</v>
      </c>
      <c r="BT19" s="14" t="n">
        <v>0</v>
      </c>
      <c r="BU19" s="14" t="n">
        <v>0</v>
      </c>
      <c r="BV19" s="14" t="n">
        <v>0</v>
      </c>
      <c r="BW19" s="14" t="n">
        <v>0</v>
      </c>
      <c r="BX19" s="14" t="n">
        <v>1</v>
      </c>
      <c r="BY19" s="14" t="n">
        <v>12.729</v>
      </c>
      <c r="BZ19" s="14" t="n">
        <v>0</v>
      </c>
      <c r="CA19" s="14" t="n">
        <v>12.729</v>
      </c>
      <c r="CB19" s="14" t="n">
        <v>0</v>
      </c>
      <c r="CC19" s="14" t="n">
        <v>102.477</v>
      </c>
      <c r="CD19" s="14" t="n">
        <v>7.95</v>
      </c>
      <c r="CE19" s="14" t="n">
        <v>0</v>
      </c>
      <c r="CF19" s="14" t="n">
        <v>102.477</v>
      </c>
      <c r="CG19" s="14" t="n">
        <v>0</v>
      </c>
      <c r="CH19" s="14" t="n">
        <v>1</v>
      </c>
      <c r="CI19" s="14" t="n">
        <v>0</v>
      </c>
      <c r="CJ19" s="14" t="n">
        <v>0</v>
      </c>
      <c r="CK19" s="14" t="n">
        <v>0</v>
      </c>
      <c r="CL19" s="14" t="n">
        <v>0</v>
      </c>
      <c r="CM19" s="14" t="n">
        <v>0</v>
      </c>
      <c r="CN19" s="14" t="n">
        <v>0</v>
      </c>
      <c r="CO19" s="14" t="n">
        <v>0</v>
      </c>
      <c r="CP19" s="14" t="n">
        <v>0</v>
      </c>
      <c r="CQ19" s="14" t="n">
        <v>1.294</v>
      </c>
      <c r="CR19" s="14" t="n">
        <v>0</v>
      </c>
      <c r="CS19" s="14" t="n">
        <v>5.158</v>
      </c>
      <c r="CT19" s="14" t="n">
        <v>7.554</v>
      </c>
      <c r="CU19" s="14" t="n">
        <v>16.097</v>
      </c>
    </row>
    <row r="20">
      <c r="A20" s="14" t="inlineStr">
        <is>
          <t>ASM2023</t>
        </is>
      </c>
      <c r="B20" s="14" t="inlineStr">
        <is>
          <t>ASM</t>
        </is>
      </c>
      <c r="C20" s="14" t="inlineStr">
        <is>
          <t>ASM</t>
        </is>
      </c>
      <c r="D20" s="14" t="inlineStr">
        <is>
          <t>American Samoa</t>
        </is>
      </c>
      <c r="E20" s="14" t="n">
        <v>2023</v>
      </c>
      <c r="F20" s="14" t="n">
        <v>0</v>
      </c>
      <c r="G20" s="14" t="n">
        <v>5.77</v>
      </c>
      <c r="H20" s="14" t="n">
        <v>1.286</v>
      </c>
      <c r="I20" s="14" t="n">
        <v>0</v>
      </c>
      <c r="J20" s="14" t="n">
        <v>5.77</v>
      </c>
      <c r="K20" s="14" t="n">
        <v>0</v>
      </c>
      <c r="L20" s="14" t="n">
        <v>1</v>
      </c>
      <c r="M20" s="14" t="n">
        <v>7.886</v>
      </c>
      <c r="N20" s="14" t="n">
        <v>3.857</v>
      </c>
      <c r="O20" s="14" t="n">
        <v>0</v>
      </c>
      <c r="P20" s="14" t="n">
        <v>7.886</v>
      </c>
      <c r="Q20" s="14" t="n">
        <v>0</v>
      </c>
      <c r="R20" s="14" t="n">
        <v>1</v>
      </c>
      <c r="S20" s="14" t="n">
        <v>12.198</v>
      </c>
      <c r="T20" s="14" t="n">
        <v>7.714</v>
      </c>
      <c r="U20" s="14" t="n">
        <v>0</v>
      </c>
      <c r="V20" s="14" t="n">
        <v>12.198</v>
      </c>
      <c r="W20" s="14" t="n">
        <v>0</v>
      </c>
      <c r="X20" s="14" t="n">
        <v>1</v>
      </c>
      <c r="Y20" s="14" t="n">
        <v>13.814</v>
      </c>
      <c r="Z20" s="14" t="n">
        <v>1.705</v>
      </c>
      <c r="AA20" s="14" t="n">
        <v>0</v>
      </c>
      <c r="AB20" s="14" t="n">
        <v>13.814</v>
      </c>
      <c r="AC20" s="14" t="n">
        <v>0</v>
      </c>
      <c r="AD20" s="14" t="n">
        <v>1</v>
      </c>
      <c r="AE20" s="14" t="n">
        <v>15.1</v>
      </c>
      <c r="AF20" s="14" t="n">
        <v>3.292</v>
      </c>
      <c r="AG20" s="14" t="n">
        <v>0</v>
      </c>
      <c r="AH20" s="14" t="n">
        <v>15.1</v>
      </c>
      <c r="AI20" s="14" t="n">
        <v>0</v>
      </c>
      <c r="AJ20" s="14" t="n">
        <v>1</v>
      </c>
      <c r="AK20" s="14" t="n">
        <v>22.814</v>
      </c>
      <c r="AL20" s="14" t="n">
        <v>11.838</v>
      </c>
      <c r="AM20" s="14" t="n">
        <v>0</v>
      </c>
      <c r="AN20" s="14" t="n">
        <v>22.814</v>
      </c>
      <c r="AO20" s="14" t="n">
        <v>0</v>
      </c>
      <c r="AP20" s="14" t="n">
        <v>1</v>
      </c>
      <c r="AQ20" s="14" t="n">
        <v>0.749</v>
      </c>
      <c r="AR20" s="14" t="n">
        <v>0.129</v>
      </c>
      <c r="AS20" s="14" t="n">
        <v>0</v>
      </c>
      <c r="AT20" s="14" t="n">
        <v>0.749</v>
      </c>
      <c r="AU20" s="14" t="n">
        <v>0</v>
      </c>
      <c r="AV20" s="14" t="n">
        <v>1</v>
      </c>
      <c r="AW20" s="14" t="n">
        <v>0.783</v>
      </c>
      <c r="AX20" s="14" t="n">
        <v>0.129</v>
      </c>
      <c r="AY20" s="14" t="n">
        <v>0</v>
      </c>
      <c r="AZ20" s="14" t="n">
        <v>0.783</v>
      </c>
      <c r="BA20" s="14" t="n">
        <v>0</v>
      </c>
      <c r="BB20" s="14" t="n">
        <v>1</v>
      </c>
      <c r="BC20" s="14" t="n">
        <v>0.527</v>
      </c>
      <c r="BD20" s="14" t="n">
        <v>0.129</v>
      </c>
      <c r="BE20" s="14" t="n">
        <v>0</v>
      </c>
      <c r="BF20" s="14" t="n">
        <v>0.527</v>
      </c>
      <c r="BG20" s="14" t="n">
        <v>0</v>
      </c>
      <c r="BH20" s="14" t="n">
        <v>1</v>
      </c>
      <c r="BI20" s="14" t="n">
        <v>0.64</v>
      </c>
      <c r="BJ20" s="14" t="n">
        <v>0.129</v>
      </c>
      <c r="BK20" s="14" t="n">
        <v>0</v>
      </c>
      <c r="BL20" s="14" t="n">
        <v>0.64</v>
      </c>
      <c r="BM20" s="14" t="n">
        <v>0</v>
      </c>
      <c r="BN20" s="14" t="n">
        <v>1</v>
      </c>
      <c r="BO20" s="14" t="n">
        <v>0</v>
      </c>
      <c r="BP20" s="14" t="n">
        <v>0</v>
      </c>
      <c r="BQ20" s="14" t="n">
        <v>0</v>
      </c>
      <c r="BR20" s="14" t="n">
        <v>0</v>
      </c>
      <c r="BS20" s="14" t="n">
        <v>1</v>
      </c>
      <c r="BT20" s="14" t="n">
        <v>0</v>
      </c>
      <c r="BU20" s="14" t="n">
        <v>0</v>
      </c>
      <c r="BV20" s="14" t="n">
        <v>0</v>
      </c>
      <c r="BW20" s="14" t="n">
        <v>0</v>
      </c>
      <c r="BX20" s="14" t="n">
        <v>1</v>
      </c>
      <c r="BY20" s="14" t="n">
        <v>13.254</v>
      </c>
      <c r="BZ20" s="14" t="n">
        <v>0</v>
      </c>
      <c r="CA20" s="14" t="n">
        <v>13.254</v>
      </c>
      <c r="CB20" s="14" t="n">
        <v>0</v>
      </c>
      <c r="CC20" s="14" t="n">
        <v>87.07899999999999</v>
      </c>
      <c r="CD20" s="14" t="n">
        <v>7.95</v>
      </c>
      <c r="CE20" s="14" t="n">
        <v>0</v>
      </c>
      <c r="CF20" s="14" t="n">
        <v>87.07899999999999</v>
      </c>
      <c r="CG20" s="14" t="n">
        <v>0</v>
      </c>
      <c r="CH20" s="14" t="n">
        <v>1</v>
      </c>
      <c r="CI20" s="14" t="n">
        <v>0</v>
      </c>
      <c r="CJ20" s="14" t="n">
        <v>0</v>
      </c>
      <c r="CK20" s="14" t="n">
        <v>0</v>
      </c>
      <c r="CL20" s="14" t="n">
        <v>0</v>
      </c>
      <c r="CM20" s="14" t="n">
        <v>0</v>
      </c>
      <c r="CN20" s="14" t="n">
        <v>0</v>
      </c>
      <c r="CO20" s="14" t="n">
        <v>0</v>
      </c>
      <c r="CP20" s="14" t="n">
        <v>0</v>
      </c>
      <c r="CQ20" s="14" t="n">
        <v>1.348</v>
      </c>
      <c r="CR20" s="14" t="n">
        <v>0</v>
      </c>
      <c r="CS20" s="14" t="n">
        <v>5.37</v>
      </c>
      <c r="CT20" s="14" t="n">
        <v>4.484</v>
      </c>
      <c r="CU20" s="14" t="n">
        <v>12.529</v>
      </c>
    </row>
    <row r="21">
      <c r="A21" s="14" t="inlineStr">
        <is>
          <t>ASM2024</t>
        </is>
      </c>
      <c r="B21" s="14" t="inlineStr">
        <is>
          <t>ASM</t>
        </is>
      </c>
      <c r="C21" s="14" t="inlineStr">
        <is>
          <t>ASM</t>
        </is>
      </c>
      <c r="D21" s="14" t="inlineStr">
        <is>
          <t>American Samoa</t>
        </is>
      </c>
      <c r="E21" s="14" t="n">
        <v>2024</v>
      </c>
      <c r="F21" s="14" t="n">
        <v>0</v>
      </c>
      <c r="G21" s="14" t="n">
        <v>4.833</v>
      </c>
      <c r="H21" s="14" t="n">
        <v>1.324</v>
      </c>
      <c r="I21" s="14" t="n">
        <v>0</v>
      </c>
      <c r="J21" s="14" t="n">
        <v>4.833</v>
      </c>
      <c r="K21" s="14" t="n">
        <v>0</v>
      </c>
      <c r="L21" s="14" t="n">
        <v>1</v>
      </c>
      <c r="M21" s="14" t="n">
        <v>7.124</v>
      </c>
      <c r="N21" s="14" t="n">
        <v>3.971</v>
      </c>
      <c r="O21" s="14" t="n">
        <v>0</v>
      </c>
      <c r="P21" s="14" t="n">
        <v>7.124</v>
      </c>
      <c r="Q21" s="14" t="n">
        <v>0</v>
      </c>
      <c r="R21" s="14" t="n">
        <v>1</v>
      </c>
      <c r="S21" s="14" t="n">
        <v>11.451</v>
      </c>
      <c r="T21" s="14" t="n">
        <v>7.942</v>
      </c>
      <c r="U21" s="14" t="n">
        <v>0</v>
      </c>
      <c r="V21" s="14" t="n">
        <v>11.451</v>
      </c>
      <c r="W21" s="14" t="n">
        <v>0</v>
      </c>
      <c r="X21" s="14" t="n">
        <v>1</v>
      </c>
      <c r="Y21" s="14" t="n">
        <v>12.219</v>
      </c>
      <c r="Z21" s="14" t="n">
        <v>1.508</v>
      </c>
      <c r="AA21" s="14" t="n">
        <v>0</v>
      </c>
      <c r="AB21" s="14" t="n">
        <v>12.219</v>
      </c>
      <c r="AC21" s="14" t="n">
        <v>0</v>
      </c>
      <c r="AD21" s="14" t="n">
        <v>1</v>
      </c>
      <c r="AE21" s="14" t="n">
        <v>13.543</v>
      </c>
      <c r="AF21" s="14" t="n">
        <v>2.952</v>
      </c>
      <c r="AG21" s="14" t="n">
        <v>0</v>
      </c>
      <c r="AH21" s="14" t="n">
        <v>13.543</v>
      </c>
      <c r="AI21" s="14" t="n">
        <v>0</v>
      </c>
      <c r="AJ21" s="14" t="n">
        <v>1</v>
      </c>
      <c r="AK21" s="14" t="n">
        <v>21.484</v>
      </c>
      <c r="AL21" s="14" t="n">
        <v>11.148</v>
      </c>
      <c r="AM21" s="14" t="n">
        <v>0</v>
      </c>
      <c r="AN21" s="14" t="n">
        <v>21.484</v>
      </c>
      <c r="AO21" s="14" t="n">
        <v>0</v>
      </c>
      <c r="AP21" s="14" t="n">
        <v>1</v>
      </c>
      <c r="AQ21" s="14" t="n">
        <v>0.72</v>
      </c>
      <c r="AR21" s="14" t="n">
        <v>0.132</v>
      </c>
      <c r="AS21" s="14" t="n">
        <v>0</v>
      </c>
      <c r="AT21" s="14" t="n">
        <v>0.72</v>
      </c>
      <c r="AU21" s="14" t="n">
        <v>0</v>
      </c>
      <c r="AV21" s="14" t="n">
        <v>1</v>
      </c>
      <c r="AW21" s="14" t="n">
        <v>0.734</v>
      </c>
      <c r="AX21" s="14" t="n">
        <v>0.132</v>
      </c>
      <c r="AY21" s="14" t="n">
        <v>0</v>
      </c>
      <c r="AZ21" s="14" t="n">
        <v>0.734</v>
      </c>
      <c r="BA21" s="14" t="n">
        <v>0</v>
      </c>
      <c r="BB21" s="14" t="n">
        <v>1</v>
      </c>
      <c r="BC21" s="14" t="n">
        <v>0.51</v>
      </c>
      <c r="BD21" s="14" t="n">
        <v>0.132</v>
      </c>
      <c r="BE21" s="14" t="n">
        <v>0</v>
      </c>
      <c r="BF21" s="14" t="n">
        <v>0.51</v>
      </c>
      <c r="BG21" s="14" t="n">
        <v>0</v>
      </c>
      <c r="BH21" s="14" t="n">
        <v>1</v>
      </c>
      <c r="BI21" s="14" t="n">
        <v>0.652</v>
      </c>
      <c r="BJ21" s="14" t="n">
        <v>0.132</v>
      </c>
      <c r="BK21" s="14" t="n">
        <v>0</v>
      </c>
      <c r="BL21" s="14" t="n">
        <v>0.652</v>
      </c>
      <c r="BM21" s="14" t="n">
        <v>0</v>
      </c>
      <c r="BN21" s="14" t="n">
        <v>1</v>
      </c>
      <c r="BO21" s="14" t="n">
        <v>0</v>
      </c>
      <c r="BP21" s="14" t="n">
        <v>0</v>
      </c>
      <c r="BQ21" s="14" t="n">
        <v>0</v>
      </c>
      <c r="BR21" s="14" t="n">
        <v>0</v>
      </c>
      <c r="BS21" s="14" t="n">
        <v>1</v>
      </c>
      <c r="BT21" s="14" t="n">
        <v>0</v>
      </c>
      <c r="BU21" s="14" t="n">
        <v>0</v>
      </c>
      <c r="BV21" s="14" t="n">
        <v>0</v>
      </c>
      <c r="BW21" s="14" t="n">
        <v>0</v>
      </c>
      <c r="BX21" s="14" t="n">
        <v>1</v>
      </c>
      <c r="BY21" s="14" t="n">
        <v>13.646</v>
      </c>
      <c r="BZ21" s="14" t="n">
        <v>0</v>
      </c>
      <c r="CA21" s="14" t="n">
        <v>13.646</v>
      </c>
      <c r="CB21" s="14" t="n">
        <v>0</v>
      </c>
      <c r="CC21" s="14" t="n">
        <v>86.38500000000001</v>
      </c>
      <c r="CD21" s="14" t="n">
        <v>7.95</v>
      </c>
      <c r="CE21" s="14" t="n">
        <v>0</v>
      </c>
      <c r="CF21" s="14" t="n">
        <v>86.38500000000001</v>
      </c>
      <c r="CG21" s="14" t="n">
        <v>0</v>
      </c>
      <c r="CH21" s="14" t="n">
        <v>1</v>
      </c>
      <c r="CI21" s="14" t="n">
        <v>0</v>
      </c>
      <c r="CJ21" s="14" t="n">
        <v>0</v>
      </c>
      <c r="CK21" s="14" t="n">
        <v>0</v>
      </c>
      <c r="CL21" s="14" t="n">
        <v>0</v>
      </c>
      <c r="CM21" s="14" t="n">
        <v>0</v>
      </c>
      <c r="CN21" s="14" t="n">
        <v>0</v>
      </c>
      <c r="CO21" s="14" t="n">
        <v>0</v>
      </c>
      <c r="CP21" s="14" t="n">
        <v>0</v>
      </c>
      <c r="CQ21" s="14" t="n">
        <v>1.387</v>
      </c>
      <c r="CR21" s="14" t="n">
        <v>0</v>
      </c>
      <c r="CS21" s="14" t="n">
        <v>5.529</v>
      </c>
      <c r="CT21" s="14" t="n">
        <v>3.509</v>
      </c>
      <c r="CU21" s="14" t="n">
        <v>10.896</v>
      </c>
    </row>
    <row r="22">
      <c r="A22" s="14" t="inlineStr">
        <is>
          <t>AND2021</t>
        </is>
      </c>
      <c r="B22" s="14" t="inlineStr">
        <is>
          <t>AND</t>
        </is>
      </c>
      <c r="C22" s="14" t="inlineStr">
        <is>
          <t>AND</t>
        </is>
      </c>
      <c r="D22" s="14" t="inlineStr">
        <is>
          <t>Andorra</t>
        </is>
      </c>
      <c r="E22" s="14" t="n">
        <v>2021</v>
      </c>
      <c r="F22" s="14" t="n">
        <v>0.045</v>
      </c>
      <c r="G22" s="14" t="n">
        <v>5.553</v>
      </c>
      <c r="H22" s="14" t="n">
        <v>1.143</v>
      </c>
      <c r="I22" s="14" t="n">
        <v>0</v>
      </c>
      <c r="J22" s="14" t="n">
        <v>5.553</v>
      </c>
      <c r="K22" s="14" t="n">
        <v>0</v>
      </c>
      <c r="L22" s="14" t="n">
        <v>1</v>
      </c>
      <c r="M22" s="14" t="n">
        <v>7.964</v>
      </c>
      <c r="N22" s="14" t="n">
        <v>3.43</v>
      </c>
      <c r="O22" s="14" t="n">
        <v>0</v>
      </c>
      <c r="P22" s="14" t="n">
        <v>7.964</v>
      </c>
      <c r="Q22" s="14" t="n">
        <v>0</v>
      </c>
      <c r="R22" s="14" t="n">
        <v>1</v>
      </c>
      <c r="S22" s="14" t="n">
        <v>11.27</v>
      </c>
      <c r="T22" s="14" t="n">
        <v>6.86</v>
      </c>
      <c r="U22" s="14" t="n">
        <v>0</v>
      </c>
      <c r="V22" s="14" t="n">
        <v>11.777</v>
      </c>
      <c r="W22" s="14" t="n">
        <v>0.045</v>
      </c>
      <c r="X22" s="14" t="n">
        <v>1</v>
      </c>
      <c r="Y22" s="14" t="n">
        <v>16.296</v>
      </c>
      <c r="Z22" s="14" t="n">
        <v>2.202</v>
      </c>
      <c r="AA22" s="14" t="n">
        <v>0</v>
      </c>
      <c r="AB22" s="14" t="n">
        <v>16.296</v>
      </c>
      <c r="AC22" s="14" t="n">
        <v>0</v>
      </c>
      <c r="AD22" s="14" t="n">
        <v>1</v>
      </c>
      <c r="AE22" s="14" t="n">
        <v>17.439</v>
      </c>
      <c r="AF22" s="14" t="n">
        <v>4.078</v>
      </c>
      <c r="AG22" s="14" t="n">
        <v>0</v>
      </c>
      <c r="AH22" s="14" t="n">
        <v>17.439</v>
      </c>
      <c r="AI22" s="14" t="n">
        <v>0</v>
      </c>
      <c r="AJ22" s="14" t="n">
        <v>1</v>
      </c>
      <c r="AK22" s="14" t="n">
        <v>24.299</v>
      </c>
      <c r="AL22" s="14" t="n">
        <v>12.942</v>
      </c>
      <c r="AM22" s="14" t="n">
        <v>0</v>
      </c>
      <c r="AN22" s="14" t="n">
        <v>25.393</v>
      </c>
      <c r="AO22" s="14" t="n">
        <v>0.045</v>
      </c>
      <c r="AP22" s="14" t="n">
        <v>1</v>
      </c>
      <c r="AQ22" s="14" t="n">
        <v>0.619</v>
      </c>
      <c r="AR22" s="14" t="n">
        <v>0.114</v>
      </c>
      <c r="AS22" s="14" t="n">
        <v>0</v>
      </c>
      <c r="AT22" s="14" t="n">
        <v>0.647</v>
      </c>
      <c r="AU22" s="14" t="n">
        <v>0.045</v>
      </c>
      <c r="AV22" s="14" t="n">
        <v>1</v>
      </c>
      <c r="AW22" s="14" t="n">
        <v>0.599</v>
      </c>
      <c r="AX22" s="14" t="n">
        <v>0.114</v>
      </c>
      <c r="AY22" s="14" t="n">
        <v>0</v>
      </c>
      <c r="AZ22" s="14" t="n">
        <v>0.626</v>
      </c>
      <c r="BA22" s="14" t="n">
        <v>0.045</v>
      </c>
      <c r="BB22" s="14" t="n">
        <v>1</v>
      </c>
      <c r="BC22" s="14" t="n">
        <v>0.439</v>
      </c>
      <c r="BD22" s="14" t="n">
        <v>0.114</v>
      </c>
      <c r="BE22" s="14" t="n">
        <v>0</v>
      </c>
      <c r="BF22" s="14" t="n">
        <v>0.459</v>
      </c>
      <c r="BG22" s="14" t="n">
        <v>0.045</v>
      </c>
      <c r="BH22" s="14" t="n">
        <v>1</v>
      </c>
      <c r="BI22" s="14" t="n">
        <v>0.505</v>
      </c>
      <c r="BJ22" s="14" t="n">
        <v>0.114</v>
      </c>
      <c r="BK22" s="14" t="n">
        <v>0</v>
      </c>
      <c r="BL22" s="14" t="n">
        <v>0.527</v>
      </c>
      <c r="BM22" s="14" t="n">
        <v>0.045</v>
      </c>
      <c r="BN22" s="14" t="n">
        <v>1</v>
      </c>
      <c r="BO22" s="14" t="n">
        <v>0</v>
      </c>
      <c r="BP22" s="14" t="n">
        <v>0</v>
      </c>
      <c r="BQ22" s="14" t="n">
        <v>0</v>
      </c>
      <c r="BR22" s="14" t="n">
        <v>0</v>
      </c>
      <c r="BS22" s="14" t="n">
        <v>1</v>
      </c>
      <c r="BT22" s="14" t="n">
        <v>0</v>
      </c>
      <c r="BU22" s="14" t="n">
        <v>0</v>
      </c>
      <c r="BV22" s="14" t="n">
        <v>0</v>
      </c>
      <c r="BW22" s="14" t="n">
        <v>0.045</v>
      </c>
      <c r="BX22" s="14" t="n">
        <v>1</v>
      </c>
      <c r="BY22" s="14" t="n">
        <v>11.787</v>
      </c>
      <c r="BZ22" s="14" t="n">
        <v>0</v>
      </c>
      <c r="CA22" s="14" t="n">
        <v>11.787</v>
      </c>
      <c r="CB22" s="14" t="n">
        <v>0</v>
      </c>
      <c r="CC22" s="14" t="n">
        <v>78.125</v>
      </c>
      <c r="CD22" s="14" t="n">
        <v>7.95</v>
      </c>
      <c r="CE22" s="14" t="n">
        <v>0</v>
      </c>
      <c r="CF22" s="14" t="n">
        <v>81.64100000000001</v>
      </c>
      <c r="CG22" s="14" t="n">
        <v>0.045</v>
      </c>
      <c r="CH22" s="14" t="n">
        <v>1</v>
      </c>
      <c r="CI22" s="14" t="n">
        <v>0</v>
      </c>
      <c r="CJ22" s="14" t="n">
        <v>0</v>
      </c>
      <c r="CK22" s="14" t="n">
        <v>0</v>
      </c>
      <c r="CL22" s="14" t="n">
        <v>0</v>
      </c>
      <c r="CM22" s="14" t="n">
        <v>0</v>
      </c>
      <c r="CN22" s="14" t="n">
        <v>0</v>
      </c>
      <c r="CO22" s="14" t="n">
        <v>0</v>
      </c>
      <c r="CP22" s="14" t="n">
        <v>0</v>
      </c>
      <c r="CQ22" s="14" t="n">
        <v>1.198</v>
      </c>
      <c r="CR22" s="14" t="n">
        <v>0</v>
      </c>
      <c r="CS22" s="14" t="n">
        <v>4.776</v>
      </c>
      <c r="CT22" s="14" t="n">
        <v>4.41</v>
      </c>
      <c r="CU22" s="14" t="n">
        <v>15.162</v>
      </c>
    </row>
    <row r="23">
      <c r="A23" s="14" t="inlineStr">
        <is>
          <t>AND2022</t>
        </is>
      </c>
      <c r="B23" s="14" t="inlineStr">
        <is>
          <t>AND</t>
        </is>
      </c>
      <c r="C23" s="14" t="inlineStr">
        <is>
          <t>AND</t>
        </is>
      </c>
      <c r="D23" s="14" t="inlineStr">
        <is>
          <t>Andorra</t>
        </is>
      </c>
      <c r="E23" s="14" t="n">
        <v>2022</v>
      </c>
      <c r="F23" s="14" t="n">
        <v>0.045</v>
      </c>
      <c r="G23" s="14" t="n">
        <v>7.077</v>
      </c>
      <c r="H23" s="14" t="n">
        <v>1.235</v>
      </c>
      <c r="I23" s="14" t="n">
        <v>0</v>
      </c>
      <c r="J23" s="14" t="n">
        <v>7.077</v>
      </c>
      <c r="K23" s="14" t="n">
        <v>0</v>
      </c>
      <c r="L23" s="14" t="n">
        <v>1</v>
      </c>
      <c r="M23" s="14" t="n">
        <v>9.782999999999999</v>
      </c>
      <c r="N23" s="14" t="n">
        <v>3.704</v>
      </c>
      <c r="O23" s="14" t="n">
        <v>0</v>
      </c>
      <c r="P23" s="14" t="n">
        <v>9.782999999999999</v>
      </c>
      <c r="Q23" s="14" t="n">
        <v>0</v>
      </c>
      <c r="R23" s="14" t="n">
        <v>1</v>
      </c>
      <c r="S23" s="14" t="n">
        <v>13.25</v>
      </c>
      <c r="T23" s="14" t="n">
        <v>7.408</v>
      </c>
      <c r="U23" s="14" t="n">
        <v>0.044</v>
      </c>
      <c r="V23" s="14" t="n">
        <v>13.847</v>
      </c>
      <c r="W23" s="14" t="n">
        <v>0.045</v>
      </c>
      <c r="X23" s="14" t="n">
        <v>1</v>
      </c>
      <c r="Y23" s="14" t="n">
        <v>32.537</v>
      </c>
      <c r="Z23" s="14" t="n">
        <v>4.398</v>
      </c>
      <c r="AA23" s="14" t="n">
        <v>0</v>
      </c>
      <c r="AB23" s="14" t="n">
        <v>32.537</v>
      </c>
      <c r="AC23" s="14" t="n">
        <v>0</v>
      </c>
      <c r="AD23" s="14" t="n">
        <v>1</v>
      </c>
      <c r="AE23" s="14" t="n">
        <v>33.772</v>
      </c>
      <c r="AF23" s="14" t="n">
        <v>7.897</v>
      </c>
      <c r="AG23" s="14" t="n">
        <v>0</v>
      </c>
      <c r="AH23" s="14" t="n">
        <v>33.772</v>
      </c>
      <c r="AI23" s="14" t="n">
        <v>0</v>
      </c>
      <c r="AJ23" s="14" t="n">
        <v>1</v>
      </c>
      <c r="AK23" s="14" t="n">
        <v>41.18</v>
      </c>
      <c r="AL23" s="14" t="n">
        <v>21.932</v>
      </c>
      <c r="AM23" s="14" t="n">
        <v>0.137</v>
      </c>
      <c r="AN23" s="14" t="n">
        <v>43.033</v>
      </c>
      <c r="AO23" s="14" t="n">
        <v>0.045</v>
      </c>
      <c r="AP23" s="14" t="n">
        <v>1</v>
      </c>
      <c r="AQ23" s="14" t="n">
        <v>0.861</v>
      </c>
      <c r="AR23" s="14" t="n">
        <v>0.123</v>
      </c>
      <c r="AS23" s="14" t="n">
        <v>0.003</v>
      </c>
      <c r="AT23" s="14" t="n">
        <v>0.9</v>
      </c>
      <c r="AU23" s="14" t="n">
        <v>0.045</v>
      </c>
      <c r="AV23" s="14" t="n">
        <v>1</v>
      </c>
      <c r="AW23" s="14" t="n">
        <v>0.986</v>
      </c>
      <c r="AX23" s="14" t="n">
        <v>0.123</v>
      </c>
      <c r="AY23" s="14" t="n">
        <v>0.003</v>
      </c>
      <c r="AZ23" s="14" t="n">
        <v>1.031</v>
      </c>
      <c r="BA23" s="14" t="n">
        <v>0.045</v>
      </c>
      <c r="BB23" s="14" t="n">
        <v>1</v>
      </c>
      <c r="BC23" s="14" t="n">
        <v>0.598</v>
      </c>
      <c r="BD23" s="14" t="n">
        <v>0.123</v>
      </c>
      <c r="BE23" s="14" t="n">
        <v>0.002</v>
      </c>
      <c r="BF23" s="14" t="n">
        <v>0.625</v>
      </c>
      <c r="BG23" s="14" t="n">
        <v>0.045</v>
      </c>
      <c r="BH23" s="14" t="n">
        <v>1</v>
      </c>
      <c r="BI23" s="14" t="n">
        <v>0.612</v>
      </c>
      <c r="BJ23" s="14" t="n">
        <v>0.123</v>
      </c>
      <c r="BK23" s="14" t="n">
        <v>0.002</v>
      </c>
      <c r="BL23" s="14" t="n">
        <v>0.64</v>
      </c>
      <c r="BM23" s="14" t="n">
        <v>0.045</v>
      </c>
      <c r="BN23" s="14" t="n">
        <v>1</v>
      </c>
      <c r="BO23" s="14" t="n">
        <v>0</v>
      </c>
      <c r="BP23" s="14" t="n">
        <v>0</v>
      </c>
      <c r="BQ23" s="14" t="n">
        <v>0</v>
      </c>
      <c r="BR23" s="14" t="n">
        <v>0</v>
      </c>
      <c r="BS23" s="14" t="n">
        <v>1</v>
      </c>
      <c r="BT23" s="14" t="n">
        <v>0</v>
      </c>
      <c r="BU23" s="14" t="n">
        <v>0</v>
      </c>
      <c r="BV23" s="14" t="n">
        <v>0</v>
      </c>
      <c r="BW23" s="14" t="n">
        <v>0.045</v>
      </c>
      <c r="BX23" s="14" t="n">
        <v>1</v>
      </c>
      <c r="BY23" s="14" t="n">
        <v>12.729</v>
      </c>
      <c r="BZ23" s="14" t="n">
        <v>0</v>
      </c>
      <c r="CA23" s="14" t="n">
        <v>12.729</v>
      </c>
      <c r="CB23" s="14" t="n">
        <v>0</v>
      </c>
      <c r="CC23" s="14" t="n">
        <v>97.90000000000001</v>
      </c>
      <c r="CD23" s="14" t="n">
        <v>7.95</v>
      </c>
      <c r="CE23" s="14" t="n">
        <v>0.326</v>
      </c>
      <c r="CF23" s="14" t="n">
        <v>102.306</v>
      </c>
      <c r="CG23" s="14" t="n">
        <v>0.045</v>
      </c>
      <c r="CH23" s="14" t="n">
        <v>1</v>
      </c>
      <c r="CI23" s="14" t="n">
        <v>0</v>
      </c>
      <c r="CJ23" s="14" t="n">
        <v>0</v>
      </c>
      <c r="CK23" s="14" t="n">
        <v>0</v>
      </c>
      <c r="CL23" s="14" t="n">
        <v>0</v>
      </c>
      <c r="CM23" s="14" t="n">
        <v>0</v>
      </c>
      <c r="CN23" s="14" t="n">
        <v>0</v>
      </c>
      <c r="CO23" s="14" t="n">
        <v>0</v>
      </c>
      <c r="CP23" s="14" t="n">
        <v>0</v>
      </c>
      <c r="CQ23" s="14" t="n">
        <v>1.294</v>
      </c>
      <c r="CR23" s="14" t="n">
        <v>0</v>
      </c>
      <c r="CS23" s="14" t="n">
        <v>5.158</v>
      </c>
      <c r="CT23" s="14" t="n">
        <v>5.842</v>
      </c>
      <c r="CU23" s="14" t="n">
        <v>31.326</v>
      </c>
    </row>
    <row r="24">
      <c r="A24" s="14" t="inlineStr">
        <is>
          <t>AND2023</t>
        </is>
      </c>
      <c r="B24" s="14" t="inlineStr">
        <is>
          <t>AND</t>
        </is>
      </c>
      <c r="C24" s="14" t="inlineStr">
        <is>
          <t>AND</t>
        </is>
      </c>
      <c r="D24" s="14" t="inlineStr">
        <is>
          <t>Andorra</t>
        </is>
      </c>
      <c r="E24" s="14" t="n">
        <v>2023</v>
      </c>
      <c r="F24" s="14" t="n">
        <v>0.045</v>
      </c>
      <c r="G24" s="14" t="n">
        <v>4.752</v>
      </c>
      <c r="H24" s="14" t="n">
        <v>1.286</v>
      </c>
      <c r="I24" s="14" t="n">
        <v>0</v>
      </c>
      <c r="J24" s="14" t="n">
        <v>4.752</v>
      </c>
      <c r="K24" s="14" t="n">
        <v>0</v>
      </c>
      <c r="L24" s="14" t="n">
        <v>1</v>
      </c>
      <c r="M24" s="14" t="n">
        <v>7.886</v>
      </c>
      <c r="N24" s="14" t="n">
        <v>3.857</v>
      </c>
      <c r="O24" s="14" t="n">
        <v>0</v>
      </c>
      <c r="P24" s="14" t="n">
        <v>7.886</v>
      </c>
      <c r="Q24" s="14" t="n">
        <v>0</v>
      </c>
      <c r="R24" s="14" t="n">
        <v>1</v>
      </c>
      <c r="S24" s="14" t="n">
        <v>11.18</v>
      </c>
      <c r="T24" s="14" t="n">
        <v>7.714</v>
      </c>
      <c r="U24" s="14" t="n">
        <v>0.056</v>
      </c>
      <c r="V24" s="14" t="n">
        <v>11.683</v>
      </c>
      <c r="W24" s="14" t="n">
        <v>0.045</v>
      </c>
      <c r="X24" s="14" t="n">
        <v>1</v>
      </c>
      <c r="Y24" s="14" t="n">
        <v>12.903</v>
      </c>
      <c r="Z24" s="14" t="n">
        <v>1.744</v>
      </c>
      <c r="AA24" s="14" t="n">
        <v>0</v>
      </c>
      <c r="AB24" s="14" t="n">
        <v>12.903</v>
      </c>
      <c r="AC24" s="14" t="n">
        <v>0</v>
      </c>
      <c r="AD24" s="14" t="n">
        <v>1</v>
      </c>
      <c r="AE24" s="14" t="n">
        <v>14.188</v>
      </c>
      <c r="AF24" s="14" t="n">
        <v>3.318</v>
      </c>
      <c r="AG24" s="14" t="n">
        <v>0</v>
      </c>
      <c r="AH24" s="14" t="n">
        <v>14.188</v>
      </c>
      <c r="AI24" s="14" t="n">
        <v>0</v>
      </c>
      <c r="AJ24" s="14" t="n">
        <v>1</v>
      </c>
      <c r="AK24" s="14" t="n">
        <v>21.902</v>
      </c>
      <c r="AL24" s="14" t="n">
        <v>11.665</v>
      </c>
      <c r="AM24" s="14" t="n">
        <v>0.109</v>
      </c>
      <c r="AN24" s="14" t="n">
        <v>22.888</v>
      </c>
      <c r="AO24" s="14" t="n">
        <v>0.045</v>
      </c>
      <c r="AP24" s="14" t="n">
        <v>1</v>
      </c>
      <c r="AQ24" s="14" t="n">
        <v>0.76</v>
      </c>
      <c r="AR24" s="14" t="n">
        <v>0.129</v>
      </c>
      <c r="AS24" s="14" t="n">
        <v>0.004</v>
      </c>
      <c r="AT24" s="14" t="n">
        <v>0.795</v>
      </c>
      <c r="AU24" s="14" t="n">
        <v>0.045</v>
      </c>
      <c r="AV24" s="14" t="n">
        <v>1</v>
      </c>
      <c r="AW24" s="14" t="n">
        <v>0.8110000000000001</v>
      </c>
      <c r="AX24" s="14" t="n">
        <v>0.129</v>
      </c>
      <c r="AY24" s="14" t="n">
        <v>0.004</v>
      </c>
      <c r="AZ24" s="14" t="n">
        <v>0.848</v>
      </c>
      <c r="BA24" s="14" t="n">
        <v>0.045</v>
      </c>
      <c r="BB24" s="14" t="n">
        <v>1</v>
      </c>
      <c r="BC24" s="14" t="n">
        <v>0.535</v>
      </c>
      <c r="BD24" s="14" t="n">
        <v>0.129</v>
      </c>
      <c r="BE24" s="14" t="n">
        <v>0.003</v>
      </c>
      <c r="BF24" s="14" t="n">
        <v>0.5590000000000001</v>
      </c>
      <c r="BG24" s="14" t="n">
        <v>0.045</v>
      </c>
      <c r="BH24" s="14" t="n">
        <v>1</v>
      </c>
      <c r="BI24" s="14" t="n">
        <v>0.579</v>
      </c>
      <c r="BJ24" s="14" t="n">
        <v>0.129</v>
      </c>
      <c r="BK24" s="14" t="n">
        <v>0.003</v>
      </c>
      <c r="BL24" s="14" t="n">
        <v>0.605</v>
      </c>
      <c r="BM24" s="14" t="n">
        <v>0.045</v>
      </c>
      <c r="BN24" s="14" t="n">
        <v>1</v>
      </c>
      <c r="BO24" s="14" t="n">
        <v>0</v>
      </c>
      <c r="BP24" s="14" t="n">
        <v>0</v>
      </c>
      <c r="BQ24" s="14" t="n">
        <v>0</v>
      </c>
      <c r="BR24" s="14" t="n">
        <v>0</v>
      </c>
      <c r="BS24" s="14" t="n">
        <v>1</v>
      </c>
      <c r="BT24" s="14" t="n">
        <v>0</v>
      </c>
      <c r="BU24" s="14" t="n">
        <v>0</v>
      </c>
      <c r="BV24" s="14" t="n">
        <v>0</v>
      </c>
      <c r="BW24" s="14" t="n">
        <v>0.045</v>
      </c>
      <c r="BX24" s="14" t="n">
        <v>1</v>
      </c>
      <c r="BY24" s="14" t="n">
        <v>13.254</v>
      </c>
      <c r="BZ24" s="14" t="n">
        <v>0</v>
      </c>
      <c r="CA24" s="14" t="n">
        <v>13.254</v>
      </c>
      <c r="CB24" s="14" t="n">
        <v>0</v>
      </c>
      <c r="CC24" s="14" t="n">
        <v>83.248</v>
      </c>
      <c r="CD24" s="14" t="n">
        <v>7.95</v>
      </c>
      <c r="CE24" s="14" t="n">
        <v>0.415</v>
      </c>
      <c r="CF24" s="14" t="n">
        <v>86.994</v>
      </c>
      <c r="CG24" s="14" t="n">
        <v>0.045</v>
      </c>
      <c r="CH24" s="14" t="n">
        <v>1</v>
      </c>
      <c r="CI24" s="14" t="n">
        <v>0</v>
      </c>
      <c r="CJ24" s="14" t="n">
        <v>0</v>
      </c>
      <c r="CK24" s="14" t="n">
        <v>0</v>
      </c>
      <c r="CL24" s="14" t="n">
        <v>0</v>
      </c>
      <c r="CM24" s="14" t="n">
        <v>0</v>
      </c>
      <c r="CN24" s="14" t="n">
        <v>0</v>
      </c>
      <c r="CO24" s="14" t="n">
        <v>0</v>
      </c>
      <c r="CP24" s="14" t="n">
        <v>0</v>
      </c>
      <c r="CQ24" s="14" t="n">
        <v>1.348</v>
      </c>
      <c r="CR24" s="14" t="n">
        <v>0</v>
      </c>
      <c r="CS24" s="14" t="n">
        <v>5.37</v>
      </c>
      <c r="CT24" s="14" t="n">
        <v>3.466</v>
      </c>
      <c r="CU24" s="14" t="n">
        <v>11.622</v>
      </c>
    </row>
    <row r="25">
      <c r="A25" s="14" t="inlineStr">
        <is>
          <t>AND2024</t>
        </is>
      </c>
      <c r="B25" s="14" t="inlineStr">
        <is>
          <t>AND</t>
        </is>
      </c>
      <c r="C25" s="14" t="inlineStr">
        <is>
          <t>AND</t>
        </is>
      </c>
      <c r="D25" s="14" t="inlineStr">
        <is>
          <t>Andorra</t>
        </is>
      </c>
      <c r="E25" s="14" t="n">
        <v>2024</v>
      </c>
      <c r="F25" s="14" t="n">
        <v>0.045</v>
      </c>
      <c r="G25" s="14" t="n">
        <v>4.351</v>
      </c>
      <c r="H25" s="14" t="n">
        <v>1.324</v>
      </c>
      <c r="I25" s="14" t="n">
        <v>0</v>
      </c>
      <c r="J25" s="14" t="n">
        <v>4.351</v>
      </c>
      <c r="K25" s="14" t="n">
        <v>0</v>
      </c>
      <c r="L25" s="14" t="n">
        <v>1</v>
      </c>
      <c r="M25" s="14" t="n">
        <v>7.124</v>
      </c>
      <c r="N25" s="14" t="n">
        <v>3.971</v>
      </c>
      <c r="O25" s="14" t="n">
        <v>0</v>
      </c>
      <c r="P25" s="14" t="n">
        <v>7.124</v>
      </c>
      <c r="Q25" s="14" t="n">
        <v>0</v>
      </c>
      <c r="R25" s="14" t="n">
        <v>1</v>
      </c>
      <c r="S25" s="14" t="n">
        <v>10.969</v>
      </c>
      <c r="T25" s="14" t="n">
        <v>7.942</v>
      </c>
      <c r="U25" s="14" t="n">
        <v>0.067</v>
      </c>
      <c r="V25" s="14" t="n">
        <v>11.462</v>
      </c>
      <c r="W25" s="14" t="n">
        <v>0.045</v>
      </c>
      <c r="X25" s="14" t="n">
        <v>1</v>
      </c>
      <c r="Y25" s="14" t="n">
        <v>11.488</v>
      </c>
      <c r="Z25" s="14" t="n">
        <v>1.553</v>
      </c>
      <c r="AA25" s="14" t="n">
        <v>0</v>
      </c>
      <c r="AB25" s="14" t="n">
        <v>11.488</v>
      </c>
      <c r="AC25" s="14" t="n">
        <v>0</v>
      </c>
      <c r="AD25" s="14" t="n">
        <v>1</v>
      </c>
      <c r="AE25" s="14" t="n">
        <v>12.811</v>
      </c>
      <c r="AF25" s="14" t="n">
        <v>2.996</v>
      </c>
      <c r="AG25" s="14" t="n">
        <v>0</v>
      </c>
      <c r="AH25" s="14" t="n">
        <v>12.811</v>
      </c>
      <c r="AI25" s="14" t="n">
        <v>0</v>
      </c>
      <c r="AJ25" s="14" t="n">
        <v>1</v>
      </c>
      <c r="AK25" s="14" t="n">
        <v>20.753</v>
      </c>
      <c r="AL25" s="14" t="n">
        <v>11.053</v>
      </c>
      <c r="AM25" s="14" t="n">
        <v>0.127</v>
      </c>
      <c r="AN25" s="14" t="n">
        <v>21.687</v>
      </c>
      <c r="AO25" s="14" t="n">
        <v>0.045</v>
      </c>
      <c r="AP25" s="14" t="n">
        <v>1</v>
      </c>
      <c r="AQ25" s="14" t="n">
        <v>0.724</v>
      </c>
      <c r="AR25" s="14" t="n">
        <v>0.132</v>
      </c>
      <c r="AS25" s="14" t="n">
        <v>0.004</v>
      </c>
      <c r="AT25" s="14" t="n">
        <v>0.757</v>
      </c>
      <c r="AU25" s="14" t="n">
        <v>0.045</v>
      </c>
      <c r="AV25" s="14" t="n">
        <v>1</v>
      </c>
      <c r="AW25" s="14" t="n">
        <v>0.75</v>
      </c>
      <c r="AX25" s="14" t="n">
        <v>0.132</v>
      </c>
      <c r="AY25" s="14" t="n">
        <v>0.005</v>
      </c>
      <c r="AZ25" s="14" t="n">
        <v>0.784</v>
      </c>
      <c r="BA25" s="14" t="n">
        <v>0.045</v>
      </c>
      <c r="BB25" s="14" t="n">
        <v>1</v>
      </c>
      <c r="BC25" s="14" t="n">
        <v>0.513</v>
      </c>
      <c r="BD25" s="14" t="n">
        <v>0.132</v>
      </c>
      <c r="BE25" s="14" t="n">
        <v>0.003</v>
      </c>
      <c r="BF25" s="14" t="n">
        <v>0.536</v>
      </c>
      <c r="BG25" s="14" t="n">
        <v>0.045</v>
      </c>
      <c r="BH25" s="14" t="n">
        <v>1</v>
      </c>
      <c r="BI25" s="14" t="n">
        <v>0.591</v>
      </c>
      <c r="BJ25" s="14" t="n">
        <v>0.132</v>
      </c>
      <c r="BK25" s="14" t="n">
        <v>0.004</v>
      </c>
      <c r="BL25" s="14" t="n">
        <v>0.618</v>
      </c>
      <c r="BM25" s="14" t="n">
        <v>0.045</v>
      </c>
      <c r="BN25" s="14" t="n">
        <v>1</v>
      </c>
      <c r="BO25" s="14" t="n">
        <v>0</v>
      </c>
      <c r="BP25" s="14" t="n">
        <v>0</v>
      </c>
      <c r="BQ25" s="14" t="n">
        <v>0</v>
      </c>
      <c r="BR25" s="14" t="n">
        <v>0</v>
      </c>
      <c r="BS25" s="14" t="n">
        <v>1</v>
      </c>
      <c r="BT25" s="14" t="n">
        <v>0</v>
      </c>
      <c r="BU25" s="14" t="n">
        <v>0</v>
      </c>
      <c r="BV25" s="14" t="n">
        <v>0</v>
      </c>
      <c r="BW25" s="14" t="n">
        <v>0.045</v>
      </c>
      <c r="BX25" s="14" t="n">
        <v>1</v>
      </c>
      <c r="BY25" s="14" t="n">
        <v>13.646</v>
      </c>
      <c r="BZ25" s="14" t="n">
        <v>0</v>
      </c>
      <c r="CA25" s="14" t="n">
        <v>13.646</v>
      </c>
      <c r="CB25" s="14" t="n">
        <v>0</v>
      </c>
      <c r="CC25" s="14" t="n">
        <v>82.58799999999999</v>
      </c>
      <c r="CD25" s="14" t="n">
        <v>7.95</v>
      </c>
      <c r="CE25" s="14" t="n">
        <v>0.506</v>
      </c>
      <c r="CF25" s="14" t="n">
        <v>86.304</v>
      </c>
      <c r="CG25" s="14" t="n">
        <v>0.045</v>
      </c>
      <c r="CH25" s="14" t="n">
        <v>1</v>
      </c>
      <c r="CI25" s="14" t="n">
        <v>0</v>
      </c>
      <c r="CJ25" s="14" t="n">
        <v>0</v>
      </c>
      <c r="CK25" s="14" t="n">
        <v>0</v>
      </c>
      <c r="CL25" s="14" t="n">
        <v>0</v>
      </c>
      <c r="CM25" s="14" t="n">
        <v>0</v>
      </c>
      <c r="CN25" s="14" t="n">
        <v>0</v>
      </c>
      <c r="CO25" s="14" t="n">
        <v>0</v>
      </c>
      <c r="CP25" s="14" t="n">
        <v>0</v>
      </c>
      <c r="CQ25" s="14" t="n">
        <v>1.387</v>
      </c>
      <c r="CR25" s="14" t="n">
        <v>0</v>
      </c>
      <c r="CS25" s="14" t="n">
        <v>5.529</v>
      </c>
      <c r="CT25" s="14" t="n">
        <v>3.027</v>
      </c>
      <c r="CU25" s="14" t="n">
        <v>10.168</v>
      </c>
    </row>
    <row r="26">
      <c r="A26" s="14" t="inlineStr">
        <is>
          <t>AGO2021</t>
        </is>
      </c>
      <c r="B26" s="14" t="inlineStr">
        <is>
          <t>AGO</t>
        </is>
      </c>
      <c r="C26" s="14" t="inlineStr">
        <is>
          <t>AGO</t>
        </is>
      </c>
      <c r="D26" s="14" t="inlineStr">
        <is>
          <t>Angola</t>
        </is>
      </c>
      <c r="E26" s="14" t="n">
        <v>2021</v>
      </c>
      <c r="F26" s="14" t="n">
        <v>0.14</v>
      </c>
      <c r="G26" s="14" t="n">
        <v>5.897</v>
      </c>
      <c r="H26" s="14" t="n">
        <v>1.143</v>
      </c>
      <c r="I26" s="14" t="n">
        <v>0.095</v>
      </c>
      <c r="J26" s="14" t="n">
        <v>5.992</v>
      </c>
      <c r="K26" s="14" t="n">
        <v>0</v>
      </c>
      <c r="L26" s="14" t="n">
        <v>1</v>
      </c>
      <c r="M26" s="14" t="n">
        <v>7.964</v>
      </c>
      <c r="N26" s="14" t="n">
        <v>3.43</v>
      </c>
      <c r="O26" s="14" t="n">
        <v>0.091</v>
      </c>
      <c r="P26" s="14" t="n">
        <v>8.055</v>
      </c>
      <c r="Q26" s="14" t="n">
        <v>0</v>
      </c>
      <c r="R26" s="14" t="n">
        <v>1</v>
      </c>
      <c r="S26" s="14" t="n">
        <v>11.613</v>
      </c>
      <c r="T26" s="14" t="n">
        <v>6.86</v>
      </c>
      <c r="U26" s="14" t="n">
        <v>0.095</v>
      </c>
      <c r="V26" s="14" t="n">
        <v>13.348</v>
      </c>
      <c r="W26" s="14" t="n">
        <v>0.14</v>
      </c>
      <c r="X26" s="14" t="n">
        <v>1</v>
      </c>
      <c r="Y26" s="14" t="n">
        <v>5.213</v>
      </c>
      <c r="Z26" s="14" t="n">
        <v>0.572</v>
      </c>
      <c r="AA26" s="14" t="n">
        <v>0</v>
      </c>
      <c r="AB26" s="14" t="n">
        <v>5.213</v>
      </c>
      <c r="AC26" s="14" t="n">
        <v>0</v>
      </c>
      <c r="AD26" s="14" t="n">
        <v>1</v>
      </c>
      <c r="AE26" s="14" t="n">
        <v>5.784</v>
      </c>
      <c r="AF26" s="14" t="n">
        <v>1.125</v>
      </c>
      <c r="AG26" s="14" t="n">
        <v>0</v>
      </c>
      <c r="AH26" s="14" t="n">
        <v>5.784</v>
      </c>
      <c r="AI26" s="14" t="n">
        <v>0</v>
      </c>
      <c r="AJ26" s="14" t="n">
        <v>1</v>
      </c>
      <c r="AK26" s="14" t="n">
        <v>9.214</v>
      </c>
      <c r="AL26" s="14" t="n">
        <v>4.347</v>
      </c>
      <c r="AM26" s="14" t="n">
        <v>0</v>
      </c>
      <c r="AN26" s="14" t="n">
        <v>10.504</v>
      </c>
      <c r="AO26" s="14" t="n">
        <v>0.14</v>
      </c>
      <c r="AP26" s="14" t="n">
        <v>1</v>
      </c>
      <c r="AQ26" s="14" t="n">
        <v>0.619</v>
      </c>
      <c r="AR26" s="14" t="n">
        <v>0.114</v>
      </c>
      <c r="AS26" s="14" t="n">
        <v>-0.395</v>
      </c>
      <c r="AT26" s="14" t="n">
        <v>0.256</v>
      </c>
      <c r="AU26" s="14" t="n">
        <v>0</v>
      </c>
      <c r="AV26" s="14" t="n">
        <v>0</v>
      </c>
      <c r="AW26" s="14" t="n">
        <v>0.599</v>
      </c>
      <c r="AX26" s="14" t="n">
        <v>0.114</v>
      </c>
      <c r="AY26" s="14" t="n">
        <v>-0.41</v>
      </c>
      <c r="AZ26" s="14" t="n">
        <v>0.216</v>
      </c>
      <c r="BA26" s="14" t="n">
        <v>0</v>
      </c>
      <c r="BB26" s="14" t="n">
        <v>0</v>
      </c>
      <c r="BC26" s="14" t="n">
        <v>0.439</v>
      </c>
      <c r="BD26" s="14" t="n">
        <v>0.114</v>
      </c>
      <c r="BE26" s="14" t="n">
        <v>-0.267</v>
      </c>
      <c r="BF26" s="14" t="n">
        <v>0.196</v>
      </c>
      <c r="BG26" s="14" t="n">
        <v>0</v>
      </c>
      <c r="BH26" s="14" t="n">
        <v>0</v>
      </c>
      <c r="BI26" s="14" t="n">
        <v>0.505</v>
      </c>
      <c r="BJ26" s="14" t="n">
        <v>0.114</v>
      </c>
      <c r="BK26" s="14" t="n">
        <v>-0.408</v>
      </c>
      <c r="BL26" s="14" t="n">
        <v>0.111</v>
      </c>
      <c r="BM26" s="14" t="n">
        <v>0</v>
      </c>
      <c r="BN26" s="14" t="n">
        <v>0</v>
      </c>
      <c r="BO26" s="14" t="n">
        <v>0</v>
      </c>
      <c r="BP26" s="14" t="n">
        <v>-0.1</v>
      </c>
      <c r="BQ26" s="14" t="n">
        <v>0.012</v>
      </c>
      <c r="BR26" s="14" t="n">
        <v>0</v>
      </c>
      <c r="BS26" s="14" t="n">
        <v>1</v>
      </c>
      <c r="BT26" s="14" t="n">
        <v>0</v>
      </c>
      <c r="BU26" s="14" t="n">
        <v>-0.1</v>
      </c>
      <c r="BV26" s="14" t="n">
        <v>0.017</v>
      </c>
      <c r="BW26" s="14" t="n">
        <v>0</v>
      </c>
      <c r="BX26" s="14" t="n">
        <v>1</v>
      </c>
      <c r="BY26" s="14" t="n">
        <v>11.787</v>
      </c>
      <c r="BZ26" s="14" t="n">
        <v>0</v>
      </c>
      <c r="CA26" s="14" t="n">
        <v>11.787</v>
      </c>
      <c r="CB26" s="14" t="n">
        <v>0</v>
      </c>
      <c r="CC26" s="14" t="n">
        <v>78.125</v>
      </c>
      <c r="CD26" s="14" t="n">
        <v>7.95</v>
      </c>
      <c r="CE26" s="14" t="n">
        <v>0</v>
      </c>
      <c r="CF26" s="14" t="n">
        <v>89.063</v>
      </c>
      <c r="CG26" s="14" t="n">
        <v>0.14</v>
      </c>
      <c r="CH26" s="14" t="n">
        <v>1</v>
      </c>
      <c r="CI26" s="14" t="n">
        <v>0</v>
      </c>
      <c r="CJ26" s="14" t="n">
        <v>0</v>
      </c>
      <c r="CK26" s="14" t="n">
        <v>0</v>
      </c>
      <c r="CL26" s="14" t="n">
        <v>0</v>
      </c>
      <c r="CM26" s="14" t="n">
        <v>0</v>
      </c>
      <c r="CN26" s="14" t="n">
        <v>0</v>
      </c>
      <c r="CO26" s="14" t="n">
        <v>0</v>
      </c>
      <c r="CP26" s="14" t="n">
        <v>0</v>
      </c>
      <c r="CQ26" s="14" t="n">
        <v>1.198</v>
      </c>
      <c r="CR26" s="14" t="n">
        <v>1</v>
      </c>
      <c r="CS26" s="14" t="n">
        <v>4.641</v>
      </c>
      <c r="CT26" s="14" t="n">
        <v>4.753</v>
      </c>
      <c r="CU26" s="14" t="n">
        <v>14.129</v>
      </c>
    </row>
    <row r="27">
      <c r="A27" s="14" t="inlineStr">
        <is>
          <t>AGO2022</t>
        </is>
      </c>
      <c r="B27" s="14" t="inlineStr">
        <is>
          <t>AGO</t>
        </is>
      </c>
      <c r="C27" s="14" t="inlineStr">
        <is>
          <t>AGO</t>
        </is>
      </c>
      <c r="D27" s="14" t="inlineStr">
        <is>
          <t>Angola</t>
        </is>
      </c>
      <c r="E27" s="14" t="n">
        <v>2022</v>
      </c>
      <c r="F27" s="14" t="n">
        <v>0.14</v>
      </c>
      <c r="G27" s="14" t="n">
        <v>11.72</v>
      </c>
      <c r="H27" s="14" t="n">
        <v>1.235</v>
      </c>
      <c r="I27" s="14" t="n">
        <v>0.226</v>
      </c>
      <c r="J27" s="14" t="n">
        <v>11.946</v>
      </c>
      <c r="K27" s="14" t="n">
        <v>0</v>
      </c>
      <c r="L27" s="14" t="n">
        <v>1</v>
      </c>
      <c r="M27" s="14" t="n">
        <v>9.782999999999999</v>
      </c>
      <c r="N27" s="14" t="n">
        <v>3.704</v>
      </c>
      <c r="O27" s="14" t="n">
        <v>0.131</v>
      </c>
      <c r="P27" s="14" t="n">
        <v>9.914</v>
      </c>
      <c r="Q27" s="14" t="n">
        <v>0</v>
      </c>
      <c r="R27" s="14" t="n">
        <v>1</v>
      </c>
      <c r="S27" s="14" t="n">
        <v>17.893</v>
      </c>
      <c r="T27" s="14" t="n">
        <v>7.408</v>
      </c>
      <c r="U27" s="14" t="n">
        <v>0.414</v>
      </c>
      <c r="V27" s="14" t="n">
        <v>20.657</v>
      </c>
      <c r="W27" s="14" t="n">
        <v>0.14</v>
      </c>
      <c r="X27" s="14" t="n">
        <v>1</v>
      </c>
      <c r="Y27" s="14" t="n">
        <v>5.629</v>
      </c>
      <c r="Z27" s="14" t="n">
        <v>0.618</v>
      </c>
      <c r="AA27" s="14" t="n">
        <v>0</v>
      </c>
      <c r="AB27" s="14" t="n">
        <v>5.629</v>
      </c>
      <c r="AC27" s="14" t="n">
        <v>0</v>
      </c>
      <c r="AD27" s="14" t="n">
        <v>1</v>
      </c>
      <c r="AE27" s="14" t="n">
        <v>6.246</v>
      </c>
      <c r="AF27" s="14" t="n">
        <v>1.215</v>
      </c>
      <c r="AG27" s="14" t="n">
        <v>0</v>
      </c>
      <c r="AH27" s="14" t="n">
        <v>6.246</v>
      </c>
      <c r="AI27" s="14" t="n">
        <v>0</v>
      </c>
      <c r="AJ27" s="14" t="n">
        <v>1</v>
      </c>
      <c r="AK27" s="14" t="n">
        <v>9.951000000000001</v>
      </c>
      <c r="AL27" s="14" t="n">
        <v>4.694</v>
      </c>
      <c r="AM27" s="14" t="n">
        <v>0.103</v>
      </c>
      <c r="AN27" s="14" t="n">
        <v>11.344</v>
      </c>
      <c r="AO27" s="14" t="n">
        <v>0.14</v>
      </c>
      <c r="AP27" s="14" t="n">
        <v>1</v>
      </c>
      <c r="AQ27" s="14" t="n">
        <v>0.861</v>
      </c>
      <c r="AR27" s="14" t="n">
        <v>0.123</v>
      </c>
      <c r="AS27" s="14" t="n">
        <v>-0.554</v>
      </c>
      <c r="AT27" s="14" t="n">
        <v>0.35</v>
      </c>
      <c r="AU27" s="14" t="n">
        <v>0</v>
      </c>
      <c r="AV27" s="14" t="n">
        <v>0</v>
      </c>
      <c r="AW27" s="14" t="n">
        <v>0.986</v>
      </c>
      <c r="AX27" s="14" t="n">
        <v>0.123</v>
      </c>
      <c r="AY27" s="14" t="n">
        <v>-0.727</v>
      </c>
      <c r="AZ27" s="14" t="n">
        <v>0.295</v>
      </c>
      <c r="BA27" s="14" t="n">
        <v>0</v>
      </c>
      <c r="BB27" s="14" t="n">
        <v>0</v>
      </c>
      <c r="BC27" s="14" t="n">
        <v>0.598</v>
      </c>
      <c r="BD27" s="14" t="n">
        <v>0.123</v>
      </c>
      <c r="BE27" s="14" t="n">
        <v>-0.399</v>
      </c>
      <c r="BF27" s="14" t="n">
        <v>0.226</v>
      </c>
      <c r="BG27" s="14" t="n">
        <v>0</v>
      </c>
      <c r="BH27" s="14" t="n">
        <v>0</v>
      </c>
      <c r="BI27" s="14" t="n">
        <v>0.612</v>
      </c>
      <c r="BJ27" s="14" t="n">
        <v>0.123</v>
      </c>
      <c r="BK27" s="14" t="n">
        <v>-0.479</v>
      </c>
      <c r="BL27" s="14" t="n">
        <v>0.152</v>
      </c>
      <c r="BM27" s="14" t="n">
        <v>0</v>
      </c>
      <c r="BN27" s="14" t="n">
        <v>0</v>
      </c>
      <c r="BO27" s="14" t="n">
        <v>0</v>
      </c>
      <c r="BP27" s="14" t="n">
        <v>-0.113</v>
      </c>
      <c r="BQ27" s="14" t="n">
        <v>0.016</v>
      </c>
      <c r="BR27" s="14" t="n">
        <v>0</v>
      </c>
      <c r="BS27" s="14" t="n">
        <v>1</v>
      </c>
      <c r="BT27" s="14" t="n">
        <v>0</v>
      </c>
      <c r="BU27" s="14" t="n">
        <v>-0.113</v>
      </c>
      <c r="BV27" s="14" t="n">
        <v>0.024</v>
      </c>
      <c r="BW27" s="14" t="n">
        <v>0</v>
      </c>
      <c r="BX27" s="14" t="n">
        <v>1</v>
      </c>
      <c r="BY27" s="14" t="n">
        <v>12.729</v>
      </c>
      <c r="BZ27" s="14" t="n">
        <v>0</v>
      </c>
      <c r="CA27" s="14" t="n">
        <v>12.729</v>
      </c>
      <c r="CB27" s="14" t="n">
        <v>0</v>
      </c>
      <c r="CC27" s="14" t="n">
        <v>97.90000000000001</v>
      </c>
      <c r="CD27" s="14" t="n">
        <v>7.95</v>
      </c>
      <c r="CE27" s="14" t="n">
        <v>1.014</v>
      </c>
      <c r="CF27" s="14" t="n">
        <v>111.606</v>
      </c>
      <c r="CG27" s="14" t="n">
        <v>0.14</v>
      </c>
      <c r="CH27" s="14" t="n">
        <v>1</v>
      </c>
      <c r="CI27" s="14" t="n">
        <v>0</v>
      </c>
      <c r="CJ27" s="14" t="n">
        <v>0</v>
      </c>
      <c r="CK27" s="14" t="n">
        <v>0</v>
      </c>
      <c r="CL27" s="14" t="n">
        <v>0</v>
      </c>
      <c r="CM27" s="14" t="n">
        <v>0</v>
      </c>
      <c r="CN27" s="14" t="n">
        <v>0</v>
      </c>
      <c r="CO27" s="14" t="n">
        <v>0</v>
      </c>
      <c r="CP27" s="14" t="n">
        <v>0</v>
      </c>
      <c r="CQ27" s="14" t="n">
        <v>1.294</v>
      </c>
      <c r="CR27" s="14" t="n">
        <v>1</v>
      </c>
      <c r="CS27" s="14" t="n">
        <v>5.012</v>
      </c>
      <c r="CT27" s="14" t="n">
        <v>10.485</v>
      </c>
      <c r="CU27" s="14" t="n">
        <v>28.059</v>
      </c>
    </row>
    <row r="28">
      <c r="A28" s="14" t="inlineStr">
        <is>
          <t>AGO2023</t>
        </is>
      </c>
      <c r="B28" s="14" t="inlineStr">
        <is>
          <t>AGO</t>
        </is>
      </c>
      <c r="C28" s="14" t="inlineStr">
        <is>
          <t>AGO</t>
        </is>
      </c>
      <c r="D28" s="14" t="inlineStr">
        <is>
          <t>Angola</t>
        </is>
      </c>
      <c r="E28" s="14" t="n">
        <v>2023</v>
      </c>
      <c r="F28" s="14" t="n">
        <v>0.14</v>
      </c>
      <c r="G28" s="14" t="n">
        <v>6.147</v>
      </c>
      <c r="H28" s="14" t="n">
        <v>1.286</v>
      </c>
      <c r="I28" s="14" t="n">
        <v>0.109</v>
      </c>
      <c r="J28" s="14" t="n">
        <v>6.256</v>
      </c>
      <c r="K28" s="14" t="n">
        <v>0</v>
      </c>
      <c r="L28" s="14" t="n">
        <v>1</v>
      </c>
      <c r="M28" s="14" t="n">
        <v>7.886</v>
      </c>
      <c r="N28" s="14" t="n">
        <v>3.857</v>
      </c>
      <c r="O28" s="14" t="n">
        <v>0.091</v>
      </c>
      <c r="P28" s="14" t="n">
        <v>7.977</v>
      </c>
      <c r="Q28" s="14" t="n">
        <v>0</v>
      </c>
      <c r="R28" s="14" t="n">
        <v>1</v>
      </c>
      <c r="S28" s="14" t="n">
        <v>12.575</v>
      </c>
      <c r="T28" s="14" t="n">
        <v>7.714</v>
      </c>
      <c r="U28" s="14" t="n">
        <v>0.306</v>
      </c>
      <c r="V28" s="14" t="n">
        <v>14.46</v>
      </c>
      <c r="W28" s="14" t="n">
        <v>0.14</v>
      </c>
      <c r="X28" s="14" t="n">
        <v>1</v>
      </c>
      <c r="Y28" s="14" t="n">
        <v>5.861</v>
      </c>
      <c r="Z28" s="14" t="n">
        <v>0.643</v>
      </c>
      <c r="AA28" s="14" t="n">
        <v>0</v>
      </c>
      <c r="AB28" s="14" t="n">
        <v>5.861</v>
      </c>
      <c r="AC28" s="14" t="n">
        <v>0</v>
      </c>
      <c r="AD28" s="14" t="n">
        <v>1</v>
      </c>
      <c r="AE28" s="14" t="n">
        <v>6.504</v>
      </c>
      <c r="AF28" s="14" t="n">
        <v>1.265</v>
      </c>
      <c r="AG28" s="14" t="n">
        <v>0</v>
      </c>
      <c r="AH28" s="14" t="n">
        <v>6.504</v>
      </c>
      <c r="AI28" s="14" t="n">
        <v>0</v>
      </c>
      <c r="AJ28" s="14" t="n">
        <v>1</v>
      </c>
      <c r="AK28" s="14" t="n">
        <v>10.361</v>
      </c>
      <c r="AL28" s="14" t="n">
        <v>4.888</v>
      </c>
      <c r="AM28" s="14" t="n">
        <v>0.161</v>
      </c>
      <c r="AN28" s="14" t="n">
        <v>11.812</v>
      </c>
      <c r="AO28" s="14" t="n">
        <v>0.14</v>
      </c>
      <c r="AP28" s="14" t="n">
        <v>1</v>
      </c>
      <c r="AQ28" s="14" t="n">
        <v>0.76</v>
      </c>
      <c r="AR28" s="14" t="n">
        <v>0.129</v>
      </c>
      <c r="AS28" s="14" t="n">
        <v>-0.456</v>
      </c>
      <c r="AT28" s="14" t="n">
        <v>0.347</v>
      </c>
      <c r="AU28" s="14" t="n">
        <v>0</v>
      </c>
      <c r="AV28" s="14" t="n">
        <v>0</v>
      </c>
      <c r="AW28" s="14" t="n">
        <v>0.8110000000000001</v>
      </c>
      <c r="AX28" s="14" t="n">
        <v>0.129</v>
      </c>
      <c r="AY28" s="14" t="n">
        <v>-0.629</v>
      </c>
      <c r="AZ28" s="14" t="n">
        <v>0.208</v>
      </c>
      <c r="BA28" s="14" t="n">
        <v>0</v>
      </c>
      <c r="BB28" s="14" t="n">
        <v>0</v>
      </c>
      <c r="BC28" s="14" t="n">
        <v>0.535</v>
      </c>
      <c r="BD28" s="14" t="n">
        <v>0.129</v>
      </c>
      <c r="BE28" s="14" t="n">
        <v>-0.366</v>
      </c>
      <c r="BF28" s="14" t="n">
        <v>0.193</v>
      </c>
      <c r="BG28" s="14" t="n">
        <v>0</v>
      </c>
      <c r="BH28" s="14" t="n">
        <v>0</v>
      </c>
      <c r="BI28" s="14" t="n">
        <v>0.579</v>
      </c>
      <c r="BJ28" s="14" t="n">
        <v>0.129</v>
      </c>
      <c r="BK28" s="14" t="n">
        <v>-0.486</v>
      </c>
      <c r="BL28" s="14" t="n">
        <v>0.106</v>
      </c>
      <c r="BM28" s="14" t="n">
        <v>0</v>
      </c>
      <c r="BN28" s="14" t="n">
        <v>0</v>
      </c>
      <c r="BO28" s="14" t="n">
        <v>0</v>
      </c>
      <c r="BP28" s="14" t="n">
        <v>-0.109</v>
      </c>
      <c r="BQ28" s="14" t="n">
        <v>0.011</v>
      </c>
      <c r="BR28" s="14" t="n">
        <v>0</v>
      </c>
      <c r="BS28" s="14" t="n">
        <v>1</v>
      </c>
      <c r="BT28" s="14" t="n">
        <v>0</v>
      </c>
      <c r="BU28" s="14" t="n">
        <v>-0.109</v>
      </c>
      <c r="BV28" s="14" t="n">
        <v>0.016</v>
      </c>
      <c r="BW28" s="14" t="n">
        <v>0</v>
      </c>
      <c r="BX28" s="14" t="n">
        <v>1</v>
      </c>
      <c r="BY28" s="14" t="n">
        <v>13.254</v>
      </c>
      <c r="BZ28" s="14" t="n">
        <v>0</v>
      </c>
      <c r="CA28" s="14" t="n">
        <v>13.254</v>
      </c>
      <c r="CB28" s="14" t="n">
        <v>0</v>
      </c>
      <c r="CC28" s="14" t="n">
        <v>83.248</v>
      </c>
      <c r="CD28" s="14" t="n">
        <v>7.95</v>
      </c>
      <c r="CE28" s="14" t="n">
        <v>1.29</v>
      </c>
      <c r="CF28" s="14" t="n">
        <v>94.90300000000001</v>
      </c>
      <c r="CG28" s="14" t="n">
        <v>0.14</v>
      </c>
      <c r="CH28" s="14" t="n">
        <v>1</v>
      </c>
      <c r="CI28" s="14" t="n">
        <v>0</v>
      </c>
      <c r="CJ28" s="14" t="n">
        <v>0</v>
      </c>
      <c r="CK28" s="14" t="n">
        <v>0</v>
      </c>
      <c r="CL28" s="14" t="n">
        <v>0</v>
      </c>
      <c r="CM28" s="14" t="n">
        <v>0</v>
      </c>
      <c r="CN28" s="14" t="n">
        <v>0</v>
      </c>
      <c r="CO28" s="14" t="n">
        <v>0</v>
      </c>
      <c r="CP28" s="14" t="n">
        <v>0</v>
      </c>
      <c r="CQ28" s="14" t="n">
        <v>1.348</v>
      </c>
      <c r="CR28" s="14" t="n">
        <v>1</v>
      </c>
      <c r="CS28" s="14" t="n">
        <v>5.219</v>
      </c>
      <c r="CT28" s="14" t="n">
        <v>4.861</v>
      </c>
      <c r="CU28" s="14" t="n">
        <v>9.260999999999999</v>
      </c>
    </row>
    <row r="29">
      <c r="A29" s="14" t="inlineStr">
        <is>
          <t>AGO2024</t>
        </is>
      </c>
      <c r="B29" s="14" t="inlineStr">
        <is>
          <t>AGO</t>
        </is>
      </c>
      <c r="C29" s="14" t="inlineStr">
        <is>
          <t>AGO</t>
        </is>
      </c>
      <c r="D29" s="14" t="inlineStr">
        <is>
          <t>Angola</t>
        </is>
      </c>
      <c r="E29" s="14" t="n">
        <v>2024</v>
      </c>
      <c r="F29" s="14" t="n">
        <v>0.14</v>
      </c>
      <c r="G29" s="14" t="n">
        <v>5.575</v>
      </c>
      <c r="H29" s="14" t="n">
        <v>1.324</v>
      </c>
      <c r="I29" s="14" t="n">
        <v>0.08500000000000001</v>
      </c>
      <c r="J29" s="14" t="n">
        <v>5.66</v>
      </c>
      <c r="K29" s="14" t="n">
        <v>0</v>
      </c>
      <c r="L29" s="14" t="n">
        <v>1</v>
      </c>
      <c r="M29" s="14" t="n">
        <v>7.124</v>
      </c>
      <c r="N29" s="14" t="n">
        <v>3.971</v>
      </c>
      <c r="O29" s="14" t="n">
        <v>0.063</v>
      </c>
      <c r="P29" s="14" t="n">
        <v>7.187</v>
      </c>
      <c r="Q29" s="14" t="n">
        <v>0</v>
      </c>
      <c r="R29" s="14" t="n">
        <v>1</v>
      </c>
      <c r="S29" s="14" t="n">
        <v>12.193</v>
      </c>
      <c r="T29" s="14" t="n">
        <v>7.942</v>
      </c>
      <c r="U29" s="14" t="n">
        <v>0.319</v>
      </c>
      <c r="V29" s="14" t="n">
        <v>13.997</v>
      </c>
      <c r="W29" s="14" t="n">
        <v>0.14</v>
      </c>
      <c r="X29" s="14" t="n">
        <v>1</v>
      </c>
      <c r="Y29" s="14" t="n">
        <v>6.034</v>
      </c>
      <c r="Z29" s="14" t="n">
        <v>0.662</v>
      </c>
      <c r="AA29" s="14" t="n">
        <v>0</v>
      </c>
      <c r="AB29" s="14" t="n">
        <v>6.034</v>
      </c>
      <c r="AC29" s="14" t="n">
        <v>0</v>
      </c>
      <c r="AD29" s="14" t="n">
        <v>1</v>
      </c>
      <c r="AE29" s="14" t="n">
        <v>6.696</v>
      </c>
      <c r="AF29" s="14" t="n">
        <v>1.302</v>
      </c>
      <c r="AG29" s="14" t="n">
        <v>0</v>
      </c>
      <c r="AH29" s="14" t="n">
        <v>6.696</v>
      </c>
      <c r="AI29" s="14" t="n">
        <v>0</v>
      </c>
      <c r="AJ29" s="14" t="n">
        <v>1</v>
      </c>
      <c r="AK29" s="14" t="n">
        <v>10.667</v>
      </c>
      <c r="AL29" s="14" t="n">
        <v>5.032</v>
      </c>
      <c r="AM29" s="14" t="n">
        <v>0.203</v>
      </c>
      <c r="AN29" s="14" t="n">
        <v>12.161</v>
      </c>
      <c r="AO29" s="14" t="n">
        <v>0.14</v>
      </c>
      <c r="AP29" s="14" t="n">
        <v>1</v>
      </c>
      <c r="AQ29" s="14" t="n">
        <v>0.724</v>
      </c>
      <c r="AR29" s="14" t="n">
        <v>0.132</v>
      </c>
      <c r="AS29" s="14" t="n">
        <v>-0.421</v>
      </c>
      <c r="AT29" s="14" t="n">
        <v>0.345</v>
      </c>
      <c r="AU29" s="14" t="n">
        <v>0</v>
      </c>
      <c r="AV29" s="14" t="n">
        <v>0</v>
      </c>
      <c r="AW29" s="14" t="n">
        <v>0.75</v>
      </c>
      <c r="AX29" s="14" t="n">
        <v>0.132</v>
      </c>
      <c r="AY29" s="14" t="n">
        <v>-0.5649999999999999</v>
      </c>
      <c r="AZ29" s="14" t="n">
        <v>0.211</v>
      </c>
      <c r="BA29" s="14" t="n">
        <v>0</v>
      </c>
      <c r="BB29" s="14" t="n">
        <v>0</v>
      </c>
      <c r="BC29" s="14" t="n">
        <v>0.513</v>
      </c>
      <c r="BD29" s="14" t="n">
        <v>0.132</v>
      </c>
      <c r="BE29" s="14" t="n">
        <v>-0.361</v>
      </c>
      <c r="BF29" s="14" t="n">
        <v>0.173</v>
      </c>
      <c r="BG29" s="14" t="n">
        <v>0</v>
      </c>
      <c r="BH29" s="14" t="n">
        <v>0</v>
      </c>
      <c r="BI29" s="14" t="n">
        <v>0.591</v>
      </c>
      <c r="BJ29" s="14" t="n">
        <v>0.132</v>
      </c>
      <c r="BK29" s="14" t="n">
        <v>-0.522</v>
      </c>
      <c r="BL29" s="14" t="n">
        <v>0.079</v>
      </c>
      <c r="BM29" s="14" t="n">
        <v>0</v>
      </c>
      <c r="BN29" s="14" t="n">
        <v>0</v>
      </c>
      <c r="BO29" s="14" t="n">
        <v>0</v>
      </c>
      <c r="BP29" s="14" t="n">
        <v>-0.112</v>
      </c>
      <c r="BQ29" s="14" t="n">
        <v>0.007</v>
      </c>
      <c r="BR29" s="14" t="n">
        <v>0</v>
      </c>
      <c r="BS29" s="14" t="n">
        <v>1</v>
      </c>
      <c r="BT29" s="14" t="n">
        <v>0</v>
      </c>
      <c r="BU29" s="14" t="n">
        <v>-0.112</v>
      </c>
      <c r="BV29" s="14" t="n">
        <v>0.012</v>
      </c>
      <c r="BW29" s="14" t="n">
        <v>0</v>
      </c>
      <c r="BX29" s="14" t="n">
        <v>1</v>
      </c>
      <c r="BY29" s="14" t="n">
        <v>13.646</v>
      </c>
      <c r="BZ29" s="14" t="n">
        <v>0</v>
      </c>
      <c r="CA29" s="14" t="n">
        <v>13.646</v>
      </c>
      <c r="CB29" s="14" t="n">
        <v>0</v>
      </c>
      <c r="CC29" s="14" t="n">
        <v>82.58799999999999</v>
      </c>
      <c r="CD29" s="14" t="n">
        <v>7.95</v>
      </c>
      <c r="CE29" s="14" t="n">
        <v>1.575</v>
      </c>
      <c r="CF29" s="14" t="n">
        <v>94.15000000000001</v>
      </c>
      <c r="CG29" s="14" t="n">
        <v>0.14</v>
      </c>
      <c r="CH29" s="14" t="n">
        <v>1</v>
      </c>
      <c r="CI29" s="14" t="n">
        <v>0</v>
      </c>
      <c r="CJ29" s="14" t="n">
        <v>0</v>
      </c>
      <c r="CK29" s="14" t="n">
        <v>0</v>
      </c>
      <c r="CL29" s="14" t="n">
        <v>0</v>
      </c>
      <c r="CM29" s="14" t="n">
        <v>0</v>
      </c>
      <c r="CN29" s="14" t="n">
        <v>0</v>
      </c>
      <c r="CO29" s="14" t="n">
        <v>0</v>
      </c>
      <c r="CP29" s="14" t="n">
        <v>0</v>
      </c>
      <c r="CQ29" s="14" t="n">
        <v>1.387</v>
      </c>
      <c r="CR29" s="14" t="n">
        <v>1</v>
      </c>
      <c r="CS29" s="14" t="n">
        <v>5.373</v>
      </c>
      <c r="CT29" s="14" t="n">
        <v>4.251</v>
      </c>
      <c r="CU29" s="14" t="n">
        <v>7.598</v>
      </c>
    </row>
    <row r="30">
      <c r="A30" s="14" t="inlineStr">
        <is>
          <t>AIA2021</t>
        </is>
      </c>
      <c r="B30" s="14" t="inlineStr">
        <is>
          <t>AIA</t>
        </is>
      </c>
      <c r="C30" s="14" t="inlineStr">
        <is>
          <t>AIA</t>
        </is>
      </c>
      <c r="D30" s="14" t="inlineStr">
        <is>
          <t>Anguilla</t>
        </is>
      </c>
      <c r="E30" s="14" t="n">
        <v>2021</v>
      </c>
      <c r="F30" s="14" t="n">
        <v>0</v>
      </c>
      <c r="G30" s="14" t="n">
        <v>5.897</v>
      </c>
      <c r="H30" s="14" t="n">
        <v>1.143</v>
      </c>
      <c r="I30" s="14" t="n">
        <v>0</v>
      </c>
      <c r="J30" s="14" t="n">
        <v>5.897</v>
      </c>
      <c r="K30" s="14" t="n">
        <v>0</v>
      </c>
      <c r="L30" s="14" t="n">
        <v>1</v>
      </c>
      <c r="M30" s="14" t="n">
        <v>7.964</v>
      </c>
      <c r="N30" s="14" t="n">
        <v>3.43</v>
      </c>
      <c r="O30" s="14" t="n">
        <v>0</v>
      </c>
      <c r="P30" s="14" t="n">
        <v>7.964</v>
      </c>
      <c r="Q30" s="14" t="n">
        <v>0</v>
      </c>
      <c r="R30" s="14" t="n">
        <v>1</v>
      </c>
      <c r="S30" s="14" t="n">
        <v>11.613</v>
      </c>
      <c r="T30" s="14" t="n">
        <v>6.86</v>
      </c>
      <c r="U30" s="14" t="n">
        <v>0</v>
      </c>
      <c r="V30" s="14" t="n">
        <v>11.613</v>
      </c>
      <c r="W30" s="14" t="n">
        <v>0</v>
      </c>
      <c r="X30" s="14" t="n">
        <v>1</v>
      </c>
      <c r="Y30" s="14" t="n">
        <v>17.127</v>
      </c>
      <c r="Z30" s="14" t="n">
        <v>2.304</v>
      </c>
      <c r="AA30" s="14" t="n">
        <v>0</v>
      </c>
      <c r="AB30" s="14" t="n">
        <v>17.127</v>
      </c>
      <c r="AC30" s="14" t="n">
        <v>0</v>
      </c>
      <c r="AD30" s="14" t="n">
        <v>1</v>
      </c>
      <c r="AE30" s="14" t="n">
        <v>18.27</v>
      </c>
      <c r="AF30" s="14" t="n">
        <v>4.278</v>
      </c>
      <c r="AG30" s="14" t="n">
        <v>0</v>
      </c>
      <c r="AH30" s="14" t="n">
        <v>18.27</v>
      </c>
      <c r="AI30" s="14" t="n">
        <v>0</v>
      </c>
      <c r="AJ30" s="14" t="n">
        <v>1</v>
      </c>
      <c r="AK30" s="14" t="n">
        <v>25.13</v>
      </c>
      <c r="AL30" s="14" t="n">
        <v>13.503</v>
      </c>
      <c r="AM30" s="14" t="n">
        <v>0</v>
      </c>
      <c r="AN30" s="14" t="n">
        <v>25.13</v>
      </c>
      <c r="AO30" s="14" t="n">
        <v>0</v>
      </c>
      <c r="AP30" s="14" t="n">
        <v>1</v>
      </c>
      <c r="AQ30" s="14" t="n">
        <v>0.649</v>
      </c>
      <c r="AR30" s="14" t="n">
        <v>0.114</v>
      </c>
      <c r="AS30" s="14" t="n">
        <v>0</v>
      </c>
      <c r="AT30" s="14" t="n">
        <v>0.649</v>
      </c>
      <c r="AU30" s="14" t="n">
        <v>0</v>
      </c>
      <c r="AV30" s="14" t="n">
        <v>1</v>
      </c>
      <c r="AW30" s="14" t="n">
        <v>0.577</v>
      </c>
      <c r="AX30" s="14" t="n">
        <v>0.114</v>
      </c>
      <c r="AY30" s="14" t="n">
        <v>0</v>
      </c>
      <c r="AZ30" s="14" t="n">
        <v>0.577</v>
      </c>
      <c r="BA30" s="14" t="n">
        <v>0</v>
      </c>
      <c r="BB30" s="14" t="n">
        <v>1</v>
      </c>
      <c r="BC30" s="14" t="n">
        <v>0.458</v>
      </c>
      <c r="BD30" s="14" t="n">
        <v>0.114</v>
      </c>
      <c r="BE30" s="14" t="n">
        <v>0</v>
      </c>
      <c r="BF30" s="14" t="n">
        <v>0.458</v>
      </c>
      <c r="BG30" s="14" t="n">
        <v>0</v>
      </c>
      <c r="BH30" s="14" t="n">
        <v>1</v>
      </c>
      <c r="BI30" s="14" t="n">
        <v>0.491</v>
      </c>
      <c r="BJ30" s="14" t="n">
        <v>0.114</v>
      </c>
      <c r="BK30" s="14" t="n">
        <v>0</v>
      </c>
      <c r="BL30" s="14" t="n">
        <v>0.491</v>
      </c>
      <c r="BM30" s="14" t="n">
        <v>0</v>
      </c>
      <c r="BN30" s="14" t="n">
        <v>1</v>
      </c>
      <c r="BO30" s="14" t="n">
        <v>0</v>
      </c>
      <c r="BP30" s="14" t="n">
        <v>0</v>
      </c>
      <c r="BQ30" s="14" t="n">
        <v>0</v>
      </c>
      <c r="BR30" s="14" t="n">
        <v>0</v>
      </c>
      <c r="BS30" s="14" t="n">
        <v>1</v>
      </c>
      <c r="BT30" s="14" t="n">
        <v>0</v>
      </c>
      <c r="BU30" s="14" t="n">
        <v>0</v>
      </c>
      <c r="BV30" s="14" t="n">
        <v>0</v>
      </c>
      <c r="BW30" s="14" t="n">
        <v>0</v>
      </c>
      <c r="BX30" s="14" t="n">
        <v>1</v>
      </c>
      <c r="BY30" s="14" t="n">
        <v>11.787</v>
      </c>
      <c r="BZ30" s="14" t="n">
        <v>0</v>
      </c>
      <c r="CA30" s="14" t="n">
        <v>11.787</v>
      </c>
      <c r="CB30" s="14" t="n">
        <v>0</v>
      </c>
      <c r="CC30" s="14" t="n">
        <v>78.125</v>
      </c>
      <c r="CD30" s="14" t="n">
        <v>7.95</v>
      </c>
      <c r="CE30" s="14" t="n">
        <v>0</v>
      </c>
      <c r="CF30" s="14" t="n">
        <v>78.125</v>
      </c>
      <c r="CG30" s="14" t="n">
        <v>0</v>
      </c>
      <c r="CH30" s="14" t="n">
        <v>1</v>
      </c>
      <c r="CI30" s="14" t="n">
        <v>0</v>
      </c>
      <c r="CJ30" s="14" t="n">
        <v>0</v>
      </c>
      <c r="CK30" s="14" t="n">
        <v>0</v>
      </c>
      <c r="CL30" s="14" t="n">
        <v>0</v>
      </c>
      <c r="CM30" s="14" t="n">
        <v>0</v>
      </c>
      <c r="CN30" s="14" t="n">
        <v>0</v>
      </c>
      <c r="CO30" s="14" t="n">
        <v>0</v>
      </c>
      <c r="CP30" s="14" t="n">
        <v>0</v>
      </c>
      <c r="CQ30" s="14" t="n">
        <v>1.198</v>
      </c>
      <c r="CR30" s="14" t="n">
        <v>0</v>
      </c>
      <c r="CS30" s="14" t="n">
        <v>4.776</v>
      </c>
      <c r="CT30" s="14" t="n">
        <v>4.753</v>
      </c>
      <c r="CU30" s="14" t="n">
        <v>15.983</v>
      </c>
    </row>
    <row r="31">
      <c r="A31" s="14" t="inlineStr">
        <is>
          <t>AIA2022</t>
        </is>
      </c>
      <c r="B31" s="14" t="inlineStr">
        <is>
          <t>AIA</t>
        </is>
      </c>
      <c r="C31" s="14" t="inlineStr">
        <is>
          <t>AIA</t>
        </is>
      </c>
      <c r="D31" s="14" t="inlineStr">
        <is>
          <t>Anguilla</t>
        </is>
      </c>
      <c r="E31" s="14" t="n">
        <v>2022</v>
      </c>
      <c r="F31" s="14" t="n">
        <v>0</v>
      </c>
      <c r="G31" s="14" t="n">
        <v>11.72</v>
      </c>
      <c r="H31" s="14" t="n">
        <v>1.235</v>
      </c>
      <c r="I31" s="14" t="n">
        <v>0</v>
      </c>
      <c r="J31" s="14" t="n">
        <v>11.72</v>
      </c>
      <c r="K31" s="14" t="n">
        <v>0</v>
      </c>
      <c r="L31" s="14" t="n">
        <v>1</v>
      </c>
      <c r="M31" s="14" t="n">
        <v>9.782999999999999</v>
      </c>
      <c r="N31" s="14" t="n">
        <v>3.704</v>
      </c>
      <c r="O31" s="14" t="n">
        <v>0</v>
      </c>
      <c r="P31" s="14" t="n">
        <v>9.782999999999999</v>
      </c>
      <c r="Q31" s="14" t="n">
        <v>0</v>
      </c>
      <c r="R31" s="14" t="n">
        <v>1</v>
      </c>
      <c r="S31" s="14" t="n">
        <v>17.893</v>
      </c>
      <c r="T31" s="14" t="n">
        <v>7.408</v>
      </c>
      <c r="U31" s="14" t="n">
        <v>0</v>
      </c>
      <c r="V31" s="14" t="n">
        <v>17.893</v>
      </c>
      <c r="W31" s="14" t="n">
        <v>0</v>
      </c>
      <c r="X31" s="14" t="n">
        <v>1</v>
      </c>
      <c r="Y31" s="14" t="n">
        <v>30.728</v>
      </c>
      <c r="Z31" s="14" t="n">
        <v>4.133</v>
      </c>
      <c r="AA31" s="14" t="n">
        <v>0</v>
      </c>
      <c r="AB31" s="14" t="n">
        <v>30.728</v>
      </c>
      <c r="AC31" s="14" t="n">
        <v>0</v>
      </c>
      <c r="AD31" s="14" t="n">
        <v>1</v>
      </c>
      <c r="AE31" s="14" t="n">
        <v>31.963</v>
      </c>
      <c r="AF31" s="14" t="n">
        <v>7.485</v>
      </c>
      <c r="AG31" s="14" t="n">
        <v>0</v>
      </c>
      <c r="AH31" s="14" t="n">
        <v>31.963</v>
      </c>
      <c r="AI31" s="14" t="n">
        <v>0</v>
      </c>
      <c r="AJ31" s="14" t="n">
        <v>1</v>
      </c>
      <c r="AK31" s="14" t="n">
        <v>39.371</v>
      </c>
      <c r="AL31" s="14" t="n">
        <v>21.155</v>
      </c>
      <c r="AM31" s="14" t="n">
        <v>0</v>
      </c>
      <c r="AN31" s="14" t="n">
        <v>39.371</v>
      </c>
      <c r="AO31" s="14" t="n">
        <v>0</v>
      </c>
      <c r="AP31" s="14" t="n">
        <v>1</v>
      </c>
      <c r="AQ31" s="14" t="n">
        <v>0.896</v>
      </c>
      <c r="AR31" s="14" t="n">
        <v>0.123</v>
      </c>
      <c r="AS31" s="14" t="n">
        <v>0</v>
      </c>
      <c r="AT31" s="14" t="n">
        <v>0.896</v>
      </c>
      <c r="AU31" s="14" t="n">
        <v>0</v>
      </c>
      <c r="AV31" s="14" t="n">
        <v>1</v>
      </c>
      <c r="AW31" s="14" t="n">
        <v>0.89</v>
      </c>
      <c r="AX31" s="14" t="n">
        <v>0.123</v>
      </c>
      <c r="AY31" s="14" t="n">
        <v>0</v>
      </c>
      <c r="AZ31" s="14" t="n">
        <v>0.89</v>
      </c>
      <c r="BA31" s="14" t="n">
        <v>0</v>
      </c>
      <c r="BB31" s="14" t="n">
        <v>1</v>
      </c>
      <c r="BC31" s="14" t="n">
        <v>0.62</v>
      </c>
      <c r="BD31" s="14" t="n">
        <v>0.123</v>
      </c>
      <c r="BE31" s="14" t="n">
        <v>0</v>
      </c>
      <c r="BF31" s="14" t="n">
        <v>0.62</v>
      </c>
      <c r="BG31" s="14" t="n">
        <v>0</v>
      </c>
      <c r="BH31" s="14" t="n">
        <v>1</v>
      </c>
      <c r="BI31" s="14" t="n">
        <v>0.608</v>
      </c>
      <c r="BJ31" s="14" t="n">
        <v>0.123</v>
      </c>
      <c r="BK31" s="14" t="n">
        <v>0</v>
      </c>
      <c r="BL31" s="14" t="n">
        <v>0.608</v>
      </c>
      <c r="BM31" s="14" t="n">
        <v>0</v>
      </c>
      <c r="BN31" s="14" t="n">
        <v>1</v>
      </c>
      <c r="BO31" s="14" t="n">
        <v>0</v>
      </c>
      <c r="BP31" s="14" t="n">
        <v>0</v>
      </c>
      <c r="BQ31" s="14" t="n">
        <v>0</v>
      </c>
      <c r="BR31" s="14" t="n">
        <v>0</v>
      </c>
      <c r="BS31" s="14" t="n">
        <v>1</v>
      </c>
      <c r="BT31" s="14" t="n">
        <v>0</v>
      </c>
      <c r="BU31" s="14" t="n">
        <v>0</v>
      </c>
      <c r="BV31" s="14" t="n">
        <v>0</v>
      </c>
      <c r="BW31" s="14" t="n">
        <v>0</v>
      </c>
      <c r="BX31" s="14" t="n">
        <v>1</v>
      </c>
      <c r="BY31" s="14" t="n">
        <v>12.729</v>
      </c>
      <c r="BZ31" s="14" t="n">
        <v>0</v>
      </c>
      <c r="CA31" s="14" t="n">
        <v>12.729</v>
      </c>
      <c r="CB31" s="14" t="n">
        <v>0</v>
      </c>
      <c r="CC31" s="14" t="n">
        <v>97.90000000000001</v>
      </c>
      <c r="CD31" s="14" t="n">
        <v>7.95</v>
      </c>
      <c r="CE31" s="14" t="n">
        <v>0</v>
      </c>
      <c r="CF31" s="14" t="n">
        <v>97.90000000000001</v>
      </c>
      <c r="CG31" s="14" t="n">
        <v>0</v>
      </c>
      <c r="CH31" s="14" t="n">
        <v>1</v>
      </c>
      <c r="CI31" s="14" t="n">
        <v>0</v>
      </c>
      <c r="CJ31" s="14" t="n">
        <v>0</v>
      </c>
      <c r="CK31" s="14" t="n">
        <v>0</v>
      </c>
      <c r="CL31" s="14" t="n">
        <v>0</v>
      </c>
      <c r="CM31" s="14" t="n">
        <v>0</v>
      </c>
      <c r="CN31" s="14" t="n">
        <v>0</v>
      </c>
      <c r="CO31" s="14" t="n">
        <v>0</v>
      </c>
      <c r="CP31" s="14" t="n">
        <v>0</v>
      </c>
      <c r="CQ31" s="14" t="n">
        <v>1.294</v>
      </c>
      <c r="CR31" s="14" t="n">
        <v>0</v>
      </c>
      <c r="CS31" s="14" t="n">
        <v>5.158</v>
      </c>
      <c r="CT31" s="14" t="n">
        <v>10.485</v>
      </c>
      <c r="CU31" s="14" t="n">
        <v>29.494</v>
      </c>
    </row>
    <row r="32">
      <c r="A32" s="14" t="inlineStr">
        <is>
          <t>AIA2023</t>
        </is>
      </c>
      <c r="B32" s="14" t="inlineStr">
        <is>
          <t>AIA</t>
        </is>
      </c>
      <c r="C32" s="14" t="inlineStr">
        <is>
          <t>AIA</t>
        </is>
      </c>
      <c r="D32" s="14" t="inlineStr">
        <is>
          <t>Anguilla</t>
        </is>
      </c>
      <c r="E32" s="14" t="n">
        <v>2023</v>
      </c>
      <c r="F32" s="14" t="n">
        <v>0</v>
      </c>
      <c r="G32" s="14" t="n">
        <v>6.147</v>
      </c>
      <c r="H32" s="14" t="n">
        <v>1.286</v>
      </c>
      <c r="I32" s="14" t="n">
        <v>0</v>
      </c>
      <c r="J32" s="14" t="n">
        <v>6.147</v>
      </c>
      <c r="K32" s="14" t="n">
        <v>0</v>
      </c>
      <c r="L32" s="14" t="n">
        <v>1</v>
      </c>
      <c r="M32" s="14" t="n">
        <v>7.886</v>
      </c>
      <c r="N32" s="14" t="n">
        <v>3.857</v>
      </c>
      <c r="O32" s="14" t="n">
        <v>0</v>
      </c>
      <c r="P32" s="14" t="n">
        <v>7.886</v>
      </c>
      <c r="Q32" s="14" t="n">
        <v>0</v>
      </c>
      <c r="R32" s="14" t="n">
        <v>1</v>
      </c>
      <c r="S32" s="14" t="n">
        <v>12.575</v>
      </c>
      <c r="T32" s="14" t="n">
        <v>7.714</v>
      </c>
      <c r="U32" s="14" t="n">
        <v>0</v>
      </c>
      <c r="V32" s="14" t="n">
        <v>12.575</v>
      </c>
      <c r="W32" s="14" t="n">
        <v>0</v>
      </c>
      <c r="X32" s="14" t="n">
        <v>1</v>
      </c>
      <c r="Y32" s="14" t="n">
        <v>12.478</v>
      </c>
      <c r="Z32" s="14" t="n">
        <v>1.678</v>
      </c>
      <c r="AA32" s="14" t="n">
        <v>0</v>
      </c>
      <c r="AB32" s="14" t="n">
        <v>12.478</v>
      </c>
      <c r="AC32" s="14" t="n">
        <v>0</v>
      </c>
      <c r="AD32" s="14" t="n">
        <v>1</v>
      </c>
      <c r="AE32" s="14" t="n">
        <v>13.763</v>
      </c>
      <c r="AF32" s="14" t="n">
        <v>3.223</v>
      </c>
      <c r="AG32" s="14" t="n">
        <v>0</v>
      </c>
      <c r="AH32" s="14" t="n">
        <v>13.763</v>
      </c>
      <c r="AI32" s="14" t="n">
        <v>0</v>
      </c>
      <c r="AJ32" s="14" t="n">
        <v>1</v>
      </c>
      <c r="AK32" s="14" t="n">
        <v>21.477</v>
      </c>
      <c r="AL32" s="14" t="n">
        <v>11.54</v>
      </c>
      <c r="AM32" s="14" t="n">
        <v>0</v>
      </c>
      <c r="AN32" s="14" t="n">
        <v>21.477</v>
      </c>
      <c r="AO32" s="14" t="n">
        <v>0</v>
      </c>
      <c r="AP32" s="14" t="n">
        <v>1</v>
      </c>
      <c r="AQ32" s="14" t="n">
        <v>0.791</v>
      </c>
      <c r="AR32" s="14" t="n">
        <v>0.129</v>
      </c>
      <c r="AS32" s="14" t="n">
        <v>0</v>
      </c>
      <c r="AT32" s="14" t="n">
        <v>0.791</v>
      </c>
      <c r="AU32" s="14" t="n">
        <v>0</v>
      </c>
      <c r="AV32" s="14" t="n">
        <v>1</v>
      </c>
      <c r="AW32" s="14" t="n">
        <v>0.618</v>
      </c>
      <c r="AX32" s="14" t="n">
        <v>0.129</v>
      </c>
      <c r="AY32" s="14" t="n">
        <v>0</v>
      </c>
      <c r="AZ32" s="14" t="n">
        <v>0.618</v>
      </c>
      <c r="BA32" s="14" t="n">
        <v>0</v>
      </c>
      <c r="BB32" s="14" t="n">
        <v>1</v>
      </c>
      <c r="BC32" s="14" t="n">
        <v>0.554</v>
      </c>
      <c r="BD32" s="14" t="n">
        <v>0.129</v>
      </c>
      <c r="BE32" s="14" t="n">
        <v>0</v>
      </c>
      <c r="BF32" s="14" t="n">
        <v>0.554</v>
      </c>
      <c r="BG32" s="14" t="n">
        <v>0</v>
      </c>
      <c r="BH32" s="14" t="n">
        <v>1</v>
      </c>
      <c r="BI32" s="14" t="n">
        <v>0.5570000000000001</v>
      </c>
      <c r="BJ32" s="14" t="n">
        <v>0.129</v>
      </c>
      <c r="BK32" s="14" t="n">
        <v>0</v>
      </c>
      <c r="BL32" s="14" t="n">
        <v>0.5570000000000001</v>
      </c>
      <c r="BM32" s="14" t="n">
        <v>0</v>
      </c>
      <c r="BN32" s="14" t="n">
        <v>1</v>
      </c>
      <c r="BO32" s="14" t="n">
        <v>0</v>
      </c>
      <c r="BP32" s="14" t="n">
        <v>0</v>
      </c>
      <c r="BQ32" s="14" t="n">
        <v>0</v>
      </c>
      <c r="BR32" s="14" t="n">
        <v>0</v>
      </c>
      <c r="BS32" s="14" t="n">
        <v>1</v>
      </c>
      <c r="BT32" s="14" t="n">
        <v>0</v>
      </c>
      <c r="BU32" s="14" t="n">
        <v>0</v>
      </c>
      <c r="BV32" s="14" t="n">
        <v>0</v>
      </c>
      <c r="BW32" s="14" t="n">
        <v>0</v>
      </c>
      <c r="BX32" s="14" t="n">
        <v>1</v>
      </c>
      <c r="BY32" s="14" t="n">
        <v>13.254</v>
      </c>
      <c r="BZ32" s="14" t="n">
        <v>0</v>
      </c>
      <c r="CA32" s="14" t="n">
        <v>13.254</v>
      </c>
      <c r="CB32" s="14" t="n">
        <v>0</v>
      </c>
      <c r="CC32" s="14" t="n">
        <v>83.248</v>
      </c>
      <c r="CD32" s="14" t="n">
        <v>7.95</v>
      </c>
      <c r="CE32" s="14" t="n">
        <v>0</v>
      </c>
      <c r="CF32" s="14" t="n">
        <v>83.248</v>
      </c>
      <c r="CG32" s="14" t="n">
        <v>0</v>
      </c>
      <c r="CH32" s="14" t="n">
        <v>1</v>
      </c>
      <c r="CI32" s="14" t="n">
        <v>0</v>
      </c>
      <c r="CJ32" s="14" t="n">
        <v>0</v>
      </c>
      <c r="CK32" s="14" t="n">
        <v>0</v>
      </c>
      <c r="CL32" s="14" t="n">
        <v>0</v>
      </c>
      <c r="CM32" s="14" t="n">
        <v>0</v>
      </c>
      <c r="CN32" s="14" t="n">
        <v>0</v>
      </c>
      <c r="CO32" s="14" t="n">
        <v>0</v>
      </c>
      <c r="CP32" s="14" t="n">
        <v>0</v>
      </c>
      <c r="CQ32" s="14" t="n">
        <v>1.348</v>
      </c>
      <c r="CR32" s="14" t="n">
        <v>0</v>
      </c>
      <c r="CS32" s="14" t="n">
        <v>5.37</v>
      </c>
      <c r="CT32" s="14" t="n">
        <v>4.861</v>
      </c>
      <c r="CU32" s="14" t="n">
        <v>11.192</v>
      </c>
    </row>
    <row r="33">
      <c r="A33" s="14" t="inlineStr">
        <is>
          <t>AIA2024</t>
        </is>
      </c>
      <c r="B33" s="14" t="inlineStr">
        <is>
          <t>AIA</t>
        </is>
      </c>
      <c r="C33" s="14" t="inlineStr">
        <is>
          <t>AIA</t>
        </is>
      </c>
      <c r="D33" s="14" t="inlineStr">
        <is>
          <t>Anguilla</t>
        </is>
      </c>
      <c r="E33" s="14" t="n">
        <v>2024</v>
      </c>
      <c r="F33" s="14" t="n">
        <v>0</v>
      </c>
      <c r="G33" s="14" t="n">
        <v>5.575</v>
      </c>
      <c r="H33" s="14" t="n">
        <v>1.324</v>
      </c>
      <c r="I33" s="14" t="n">
        <v>0</v>
      </c>
      <c r="J33" s="14" t="n">
        <v>5.575</v>
      </c>
      <c r="K33" s="14" t="n">
        <v>0</v>
      </c>
      <c r="L33" s="14" t="n">
        <v>1</v>
      </c>
      <c r="M33" s="14" t="n">
        <v>7.124</v>
      </c>
      <c r="N33" s="14" t="n">
        <v>3.971</v>
      </c>
      <c r="O33" s="14" t="n">
        <v>0</v>
      </c>
      <c r="P33" s="14" t="n">
        <v>7.124</v>
      </c>
      <c r="Q33" s="14" t="n">
        <v>0</v>
      </c>
      <c r="R33" s="14" t="n">
        <v>1</v>
      </c>
      <c r="S33" s="14" t="n">
        <v>12.193</v>
      </c>
      <c r="T33" s="14" t="n">
        <v>7.942</v>
      </c>
      <c r="U33" s="14" t="n">
        <v>0</v>
      </c>
      <c r="V33" s="14" t="n">
        <v>12.193</v>
      </c>
      <c r="W33" s="14" t="n">
        <v>0</v>
      </c>
      <c r="X33" s="14" t="n">
        <v>1</v>
      </c>
      <c r="Y33" s="14" t="n">
        <v>11.447</v>
      </c>
      <c r="Z33" s="14" t="n">
        <v>1.54</v>
      </c>
      <c r="AA33" s="14" t="n">
        <v>0</v>
      </c>
      <c r="AB33" s="14" t="n">
        <v>11.447</v>
      </c>
      <c r="AC33" s="14" t="n">
        <v>0</v>
      </c>
      <c r="AD33" s="14" t="n">
        <v>1</v>
      </c>
      <c r="AE33" s="14" t="n">
        <v>12.771</v>
      </c>
      <c r="AF33" s="14" t="n">
        <v>2.991</v>
      </c>
      <c r="AG33" s="14" t="n">
        <v>0</v>
      </c>
      <c r="AH33" s="14" t="n">
        <v>12.771</v>
      </c>
      <c r="AI33" s="14" t="n">
        <v>0</v>
      </c>
      <c r="AJ33" s="14" t="n">
        <v>1</v>
      </c>
      <c r="AK33" s="14" t="n">
        <v>20.712</v>
      </c>
      <c r="AL33" s="14" t="n">
        <v>11.129</v>
      </c>
      <c r="AM33" s="14" t="n">
        <v>0</v>
      </c>
      <c r="AN33" s="14" t="n">
        <v>20.712</v>
      </c>
      <c r="AO33" s="14" t="n">
        <v>0</v>
      </c>
      <c r="AP33" s="14" t="n">
        <v>1</v>
      </c>
      <c r="AQ33" s="14" t="n">
        <v>0.756</v>
      </c>
      <c r="AR33" s="14" t="n">
        <v>0.132</v>
      </c>
      <c r="AS33" s="14" t="n">
        <v>0</v>
      </c>
      <c r="AT33" s="14" t="n">
        <v>0.756</v>
      </c>
      <c r="AU33" s="14" t="n">
        <v>0</v>
      </c>
      <c r="AV33" s="14" t="n">
        <v>1</v>
      </c>
      <c r="AW33" s="14" t="n">
        <v>0.655</v>
      </c>
      <c r="AX33" s="14" t="n">
        <v>0.132</v>
      </c>
      <c r="AY33" s="14" t="n">
        <v>0</v>
      </c>
      <c r="AZ33" s="14" t="n">
        <v>0.655</v>
      </c>
      <c r="BA33" s="14" t="n">
        <v>0</v>
      </c>
      <c r="BB33" s="14" t="n">
        <v>1</v>
      </c>
      <c r="BC33" s="14" t="n">
        <v>0.534</v>
      </c>
      <c r="BD33" s="14" t="n">
        <v>0.132</v>
      </c>
      <c r="BE33" s="14" t="n">
        <v>0</v>
      </c>
      <c r="BF33" s="14" t="n">
        <v>0.534</v>
      </c>
      <c r="BG33" s="14" t="n">
        <v>0</v>
      </c>
      <c r="BH33" s="14" t="n">
        <v>1</v>
      </c>
      <c r="BI33" s="14" t="n">
        <v>0.5679999999999999</v>
      </c>
      <c r="BJ33" s="14" t="n">
        <v>0.132</v>
      </c>
      <c r="BK33" s="14" t="n">
        <v>0</v>
      </c>
      <c r="BL33" s="14" t="n">
        <v>0.5679999999999999</v>
      </c>
      <c r="BM33" s="14" t="n">
        <v>0</v>
      </c>
      <c r="BN33" s="14" t="n">
        <v>1</v>
      </c>
      <c r="BO33" s="14" t="n">
        <v>0</v>
      </c>
      <c r="BP33" s="14" t="n">
        <v>0</v>
      </c>
      <c r="BQ33" s="14" t="n">
        <v>0</v>
      </c>
      <c r="BR33" s="14" t="n">
        <v>0</v>
      </c>
      <c r="BS33" s="14" t="n">
        <v>1</v>
      </c>
      <c r="BT33" s="14" t="n">
        <v>0</v>
      </c>
      <c r="BU33" s="14" t="n">
        <v>0</v>
      </c>
      <c r="BV33" s="14" t="n">
        <v>0</v>
      </c>
      <c r="BW33" s="14" t="n">
        <v>0</v>
      </c>
      <c r="BX33" s="14" t="n">
        <v>1</v>
      </c>
      <c r="BY33" s="14" t="n">
        <v>13.646</v>
      </c>
      <c r="BZ33" s="14" t="n">
        <v>0</v>
      </c>
      <c r="CA33" s="14" t="n">
        <v>13.646</v>
      </c>
      <c r="CB33" s="14" t="n">
        <v>0</v>
      </c>
      <c r="CC33" s="14" t="n">
        <v>82.58799999999999</v>
      </c>
      <c r="CD33" s="14" t="n">
        <v>7.95</v>
      </c>
      <c r="CE33" s="14" t="n">
        <v>0</v>
      </c>
      <c r="CF33" s="14" t="n">
        <v>82.58799999999999</v>
      </c>
      <c r="CG33" s="14" t="n">
        <v>0</v>
      </c>
      <c r="CH33" s="14" t="n">
        <v>1</v>
      </c>
      <c r="CI33" s="14" t="n">
        <v>0</v>
      </c>
      <c r="CJ33" s="14" t="n">
        <v>0</v>
      </c>
      <c r="CK33" s="14" t="n">
        <v>0</v>
      </c>
      <c r="CL33" s="14" t="n">
        <v>0</v>
      </c>
      <c r="CM33" s="14" t="n">
        <v>0</v>
      </c>
      <c r="CN33" s="14" t="n">
        <v>0</v>
      </c>
      <c r="CO33" s="14" t="n">
        <v>0</v>
      </c>
      <c r="CP33" s="14" t="n">
        <v>0</v>
      </c>
      <c r="CQ33" s="14" t="n">
        <v>1.387</v>
      </c>
      <c r="CR33" s="14" t="n">
        <v>0</v>
      </c>
      <c r="CS33" s="14" t="n">
        <v>5.529</v>
      </c>
      <c r="CT33" s="14" t="n">
        <v>4.251</v>
      </c>
      <c r="CU33" s="14" t="n">
        <v>10.123</v>
      </c>
    </row>
    <row r="34">
      <c r="A34" s="14" t="inlineStr">
        <is>
          <t>ATG2021</t>
        </is>
      </c>
      <c r="B34" s="14" t="inlineStr">
        <is>
          <t>ATG</t>
        </is>
      </c>
      <c r="C34" s="14" t="inlineStr">
        <is>
          <t>ATG</t>
        </is>
      </c>
      <c r="D34" s="14" t="inlineStr">
        <is>
          <t>Antigua and Barbuda</t>
        </is>
      </c>
      <c r="E34" s="14" t="n">
        <v>2021</v>
      </c>
      <c r="F34" s="14" t="n">
        <v>0.15</v>
      </c>
      <c r="G34" s="14" t="n">
        <v>5.897</v>
      </c>
      <c r="H34" s="14" t="n">
        <v>1.143</v>
      </c>
      <c r="I34" s="14" t="n">
        <v>0</v>
      </c>
      <c r="J34" s="14" t="n">
        <v>5.897</v>
      </c>
      <c r="K34" s="14" t="n">
        <v>0</v>
      </c>
      <c r="L34" s="14" t="n">
        <v>1</v>
      </c>
      <c r="M34" s="14" t="n">
        <v>7.964</v>
      </c>
      <c r="N34" s="14" t="n">
        <v>3.43</v>
      </c>
      <c r="O34" s="14" t="n">
        <v>0</v>
      </c>
      <c r="P34" s="14" t="n">
        <v>7.964</v>
      </c>
      <c r="Q34" s="14" t="n">
        <v>0</v>
      </c>
      <c r="R34" s="14" t="n">
        <v>1</v>
      </c>
      <c r="S34" s="14" t="n">
        <v>11.613</v>
      </c>
      <c r="T34" s="14" t="n">
        <v>6.86</v>
      </c>
      <c r="U34" s="14" t="n">
        <v>0</v>
      </c>
      <c r="V34" s="14" t="n">
        <v>13.588</v>
      </c>
      <c r="W34" s="14" t="n">
        <v>0.17</v>
      </c>
      <c r="X34" s="14" t="n">
        <v>1</v>
      </c>
      <c r="Y34" s="14" t="n">
        <v>17.127</v>
      </c>
      <c r="Z34" s="14" t="n">
        <v>2.304</v>
      </c>
      <c r="AA34" s="14" t="n">
        <v>0</v>
      </c>
      <c r="AB34" s="14" t="n">
        <v>17.127</v>
      </c>
      <c r="AC34" s="14" t="n">
        <v>0</v>
      </c>
      <c r="AD34" s="14" t="n">
        <v>1</v>
      </c>
      <c r="AE34" s="14" t="n">
        <v>18.27</v>
      </c>
      <c r="AF34" s="14" t="n">
        <v>4.278</v>
      </c>
      <c r="AG34" s="14" t="n">
        <v>0</v>
      </c>
      <c r="AH34" s="14" t="n">
        <v>18.27</v>
      </c>
      <c r="AI34" s="14" t="n">
        <v>0</v>
      </c>
      <c r="AJ34" s="14" t="n">
        <v>1</v>
      </c>
      <c r="AK34" s="14" t="n">
        <v>25.13</v>
      </c>
      <c r="AL34" s="14" t="n">
        <v>13.503</v>
      </c>
      <c r="AM34" s="14" t="n">
        <v>0</v>
      </c>
      <c r="AN34" s="14" t="n">
        <v>29.402</v>
      </c>
      <c r="AO34" s="14" t="n">
        <v>0.17</v>
      </c>
      <c r="AP34" s="14" t="n">
        <v>1</v>
      </c>
      <c r="AQ34" s="14" t="n">
        <v>0.649</v>
      </c>
      <c r="AR34" s="14" t="n">
        <v>0.114</v>
      </c>
      <c r="AS34" s="14" t="n">
        <v>0.554</v>
      </c>
      <c r="AT34" s="14" t="n">
        <v>1.218</v>
      </c>
      <c r="AU34" s="14" t="n">
        <v>0.013</v>
      </c>
      <c r="AV34" s="14" t="n">
        <v>1</v>
      </c>
      <c r="AW34" s="14" t="n">
        <v>0.577</v>
      </c>
      <c r="AX34" s="14" t="n">
        <v>0.114</v>
      </c>
      <c r="AY34" s="14" t="n">
        <v>0.202</v>
      </c>
      <c r="AZ34" s="14" t="n">
        <v>0.911</v>
      </c>
      <c r="BA34" s="14" t="n">
        <v>0.17</v>
      </c>
      <c r="BB34" s="14" t="n">
        <v>1</v>
      </c>
      <c r="BC34" s="14" t="n">
        <v>0.458</v>
      </c>
      <c r="BD34" s="14" t="n">
        <v>0.114</v>
      </c>
      <c r="BE34" s="14" t="n">
        <v>0.158</v>
      </c>
      <c r="BF34" s="14" t="n">
        <v>0.721</v>
      </c>
      <c r="BG34" s="14" t="n">
        <v>0.17</v>
      </c>
      <c r="BH34" s="14" t="n">
        <v>0</v>
      </c>
      <c r="BI34" s="14" t="n">
        <v>0.491</v>
      </c>
      <c r="BJ34" s="14" t="n">
        <v>0.114</v>
      </c>
      <c r="BK34" s="14" t="n">
        <v>0.018</v>
      </c>
      <c r="BL34" s="14" t="n">
        <v>0.595</v>
      </c>
      <c r="BM34" s="14" t="n">
        <v>0.17</v>
      </c>
      <c r="BN34" s="14" t="n">
        <v>1</v>
      </c>
      <c r="BO34" s="14" t="n">
        <v>0</v>
      </c>
      <c r="BP34" s="14" t="n">
        <v>0.126</v>
      </c>
      <c r="BQ34" s="14" t="n">
        <v>0.71</v>
      </c>
      <c r="BR34" s="14" t="n">
        <v>0</v>
      </c>
      <c r="BS34" s="14" t="n">
        <v>1</v>
      </c>
      <c r="BT34" s="14" t="n">
        <v>0</v>
      </c>
      <c r="BU34" s="14" t="n">
        <v>0</v>
      </c>
      <c r="BV34" s="14" t="n">
        <v>0.388</v>
      </c>
      <c r="BW34" s="14" t="n">
        <v>0</v>
      </c>
      <c r="BX34" s="14" t="n">
        <v>0.667</v>
      </c>
      <c r="BY34" s="14" t="n">
        <v>11.787</v>
      </c>
      <c r="BZ34" s="14" t="n">
        <v>0</v>
      </c>
      <c r="CA34" s="14" t="n">
        <v>11.787</v>
      </c>
      <c r="CB34" s="14" t="n">
        <v>0</v>
      </c>
      <c r="CC34" s="14" t="n">
        <v>78.125</v>
      </c>
      <c r="CD34" s="14" t="n">
        <v>7.95</v>
      </c>
      <c r="CE34" s="14" t="n">
        <v>0</v>
      </c>
      <c r="CF34" s="14" t="n">
        <v>91.40600000000001</v>
      </c>
      <c r="CG34" s="14" t="n">
        <v>0.17</v>
      </c>
      <c r="CH34" s="14" t="n">
        <v>1</v>
      </c>
      <c r="CI34" s="14" t="n">
        <v>0</v>
      </c>
      <c r="CJ34" s="14" t="n">
        <v>0</v>
      </c>
      <c r="CK34" s="14" t="n">
        <v>0</v>
      </c>
      <c r="CL34" s="14" t="n">
        <v>0</v>
      </c>
      <c r="CM34" s="14" t="n">
        <v>0</v>
      </c>
      <c r="CN34" s="14" t="n">
        <v>0</v>
      </c>
      <c r="CO34" s="14" t="n">
        <v>0</v>
      </c>
      <c r="CP34" s="14" t="n">
        <v>0</v>
      </c>
      <c r="CQ34" s="14" t="n">
        <v>1.198</v>
      </c>
      <c r="CR34" s="14" t="n">
        <v>0</v>
      </c>
      <c r="CS34" s="14" t="n">
        <v>4.776</v>
      </c>
      <c r="CT34" s="14" t="n">
        <v>4.753</v>
      </c>
      <c r="CU34" s="14" t="n">
        <v>15.983</v>
      </c>
    </row>
    <row r="35">
      <c r="A35" s="14" t="inlineStr">
        <is>
          <t>ATG2022</t>
        </is>
      </c>
      <c r="B35" s="14" t="inlineStr">
        <is>
          <t>ATG</t>
        </is>
      </c>
      <c r="C35" s="14" t="inlineStr">
        <is>
          <t>ATG</t>
        </is>
      </c>
      <c r="D35" s="14" t="inlineStr">
        <is>
          <t>Antigua and Barbuda</t>
        </is>
      </c>
      <c r="E35" s="14" t="n">
        <v>2022</v>
      </c>
      <c r="F35" s="14" t="n">
        <v>0.15</v>
      </c>
      <c r="G35" s="14" t="n">
        <v>11.72</v>
      </c>
      <c r="H35" s="14" t="n">
        <v>1.235</v>
      </c>
      <c r="I35" s="14" t="n">
        <v>0</v>
      </c>
      <c r="J35" s="14" t="n">
        <v>11.72</v>
      </c>
      <c r="K35" s="14" t="n">
        <v>0</v>
      </c>
      <c r="L35" s="14" t="n">
        <v>1</v>
      </c>
      <c r="M35" s="14" t="n">
        <v>9.782999999999999</v>
      </c>
      <c r="N35" s="14" t="n">
        <v>3.704</v>
      </c>
      <c r="O35" s="14" t="n">
        <v>0</v>
      </c>
      <c r="P35" s="14" t="n">
        <v>9.782999999999999</v>
      </c>
      <c r="Q35" s="14" t="n">
        <v>0</v>
      </c>
      <c r="R35" s="14" t="n">
        <v>1</v>
      </c>
      <c r="S35" s="14" t="n">
        <v>17.893</v>
      </c>
      <c r="T35" s="14" t="n">
        <v>7.408</v>
      </c>
      <c r="U35" s="14" t="n">
        <v>0.225</v>
      </c>
      <c r="V35" s="14" t="n">
        <v>20.935</v>
      </c>
      <c r="W35" s="14" t="n">
        <v>0.17</v>
      </c>
      <c r="X35" s="14" t="n">
        <v>1</v>
      </c>
      <c r="Y35" s="14" t="n">
        <v>30.728</v>
      </c>
      <c r="Z35" s="14" t="n">
        <v>4.133</v>
      </c>
      <c r="AA35" s="14" t="n">
        <v>0</v>
      </c>
      <c r="AB35" s="14" t="n">
        <v>30.728</v>
      </c>
      <c r="AC35" s="14" t="n">
        <v>0</v>
      </c>
      <c r="AD35" s="14" t="n">
        <v>1</v>
      </c>
      <c r="AE35" s="14" t="n">
        <v>31.963</v>
      </c>
      <c r="AF35" s="14" t="n">
        <v>7.485</v>
      </c>
      <c r="AG35" s="14" t="n">
        <v>0</v>
      </c>
      <c r="AH35" s="14" t="n">
        <v>31.963</v>
      </c>
      <c r="AI35" s="14" t="n">
        <v>0</v>
      </c>
      <c r="AJ35" s="14" t="n">
        <v>1</v>
      </c>
      <c r="AK35" s="14" t="n">
        <v>39.371</v>
      </c>
      <c r="AL35" s="14" t="n">
        <v>21.155</v>
      </c>
      <c r="AM35" s="14" t="n">
        <v>0.495</v>
      </c>
      <c r="AN35" s="14" t="n">
        <v>46.064</v>
      </c>
      <c r="AO35" s="14" t="n">
        <v>0.17</v>
      </c>
      <c r="AP35" s="14" t="n">
        <v>1</v>
      </c>
      <c r="AQ35" s="14" t="n">
        <v>0.896</v>
      </c>
      <c r="AR35" s="14" t="n">
        <v>0.123</v>
      </c>
      <c r="AS35" s="14" t="n">
        <v>0.5629999999999999</v>
      </c>
      <c r="AT35" s="14" t="n">
        <v>1.479</v>
      </c>
      <c r="AU35" s="14" t="n">
        <v>0.013</v>
      </c>
      <c r="AV35" s="14" t="n">
        <v>1</v>
      </c>
      <c r="AW35" s="14" t="n">
        <v>0.89</v>
      </c>
      <c r="AX35" s="14" t="n">
        <v>0.123</v>
      </c>
      <c r="AY35" s="14" t="n">
        <v>0.105</v>
      </c>
      <c r="AZ35" s="14" t="n">
        <v>1.165</v>
      </c>
      <c r="BA35" s="14" t="n">
        <v>0.17</v>
      </c>
      <c r="BB35" s="14" t="n">
        <v>1</v>
      </c>
      <c r="BC35" s="14" t="n">
        <v>0.62</v>
      </c>
      <c r="BD35" s="14" t="n">
        <v>0.123</v>
      </c>
      <c r="BE35" s="14" t="n">
        <v>-0.004</v>
      </c>
      <c r="BF35" s="14" t="n">
        <v>0.721</v>
      </c>
      <c r="BG35" s="14" t="n">
        <v>0.17</v>
      </c>
      <c r="BH35" s="14" t="n">
        <v>0</v>
      </c>
      <c r="BI35" s="14" t="n">
        <v>0.608</v>
      </c>
      <c r="BJ35" s="14" t="n">
        <v>0.123</v>
      </c>
      <c r="BK35" s="14" t="n">
        <v>0.016</v>
      </c>
      <c r="BL35" s="14" t="n">
        <v>0.72</v>
      </c>
      <c r="BM35" s="14" t="n">
        <v>0.17</v>
      </c>
      <c r="BN35" s="14" t="n">
        <v>1</v>
      </c>
      <c r="BO35" s="14" t="n">
        <v>0</v>
      </c>
      <c r="BP35" s="14" t="n">
        <v>0.136</v>
      </c>
      <c r="BQ35" s="14" t="n">
        <v>0.767</v>
      </c>
      <c r="BR35" s="14" t="n">
        <v>0</v>
      </c>
      <c r="BS35" s="14" t="n">
        <v>1</v>
      </c>
      <c r="BT35" s="14" t="n">
        <v>0</v>
      </c>
      <c r="BU35" s="14" t="n">
        <v>0</v>
      </c>
      <c r="BV35" s="14" t="n">
        <v>0.419</v>
      </c>
      <c r="BW35" s="14" t="n">
        <v>0</v>
      </c>
      <c r="BX35" s="14" t="n">
        <v>0.667</v>
      </c>
      <c r="BY35" s="14" t="n">
        <v>12.729</v>
      </c>
      <c r="BZ35" s="14" t="n">
        <v>0</v>
      </c>
      <c r="CA35" s="14" t="n">
        <v>12.729</v>
      </c>
      <c r="CB35" s="14" t="n">
        <v>0</v>
      </c>
      <c r="CC35" s="14" t="n">
        <v>97.90000000000001</v>
      </c>
      <c r="CD35" s="14" t="n">
        <v>7.95</v>
      </c>
      <c r="CE35" s="14" t="n">
        <v>1.232</v>
      </c>
      <c r="CF35" s="14" t="n">
        <v>114.543</v>
      </c>
      <c r="CG35" s="14" t="n">
        <v>0.17</v>
      </c>
      <c r="CH35" s="14" t="n">
        <v>1</v>
      </c>
      <c r="CI35" s="14" t="n">
        <v>0</v>
      </c>
      <c r="CJ35" s="14" t="n">
        <v>0</v>
      </c>
      <c r="CK35" s="14" t="n">
        <v>0</v>
      </c>
      <c r="CL35" s="14" t="n">
        <v>0</v>
      </c>
      <c r="CM35" s="14" t="n">
        <v>0</v>
      </c>
      <c r="CN35" s="14" t="n">
        <v>0</v>
      </c>
      <c r="CO35" s="14" t="n">
        <v>0</v>
      </c>
      <c r="CP35" s="14" t="n">
        <v>0</v>
      </c>
      <c r="CQ35" s="14" t="n">
        <v>1.294</v>
      </c>
      <c r="CR35" s="14" t="n">
        <v>0</v>
      </c>
      <c r="CS35" s="14" t="n">
        <v>5.158</v>
      </c>
      <c r="CT35" s="14" t="n">
        <v>10.485</v>
      </c>
      <c r="CU35" s="14" t="n">
        <v>29.494</v>
      </c>
    </row>
    <row r="36">
      <c r="A36" s="14" t="inlineStr">
        <is>
          <t>ATG2023</t>
        </is>
      </c>
      <c r="B36" s="14" t="inlineStr">
        <is>
          <t>ATG</t>
        </is>
      </c>
      <c r="C36" s="14" t="inlineStr">
        <is>
          <t>ATG</t>
        </is>
      </c>
      <c r="D36" s="14" t="inlineStr">
        <is>
          <t>Antigua and Barbuda</t>
        </is>
      </c>
      <c r="E36" s="14" t="n">
        <v>2023</v>
      </c>
      <c r="F36" s="14" t="n">
        <v>0.15</v>
      </c>
      <c r="G36" s="14" t="n">
        <v>6.147</v>
      </c>
      <c r="H36" s="14" t="n">
        <v>1.286</v>
      </c>
      <c r="I36" s="14" t="n">
        <v>0</v>
      </c>
      <c r="J36" s="14" t="n">
        <v>6.147</v>
      </c>
      <c r="K36" s="14" t="n">
        <v>0</v>
      </c>
      <c r="L36" s="14" t="n">
        <v>1</v>
      </c>
      <c r="M36" s="14" t="n">
        <v>7.886</v>
      </c>
      <c r="N36" s="14" t="n">
        <v>3.857</v>
      </c>
      <c r="O36" s="14" t="n">
        <v>0</v>
      </c>
      <c r="P36" s="14" t="n">
        <v>7.886</v>
      </c>
      <c r="Q36" s="14" t="n">
        <v>0</v>
      </c>
      <c r="R36" s="14" t="n">
        <v>1</v>
      </c>
      <c r="S36" s="14" t="n">
        <v>12.575</v>
      </c>
      <c r="T36" s="14" t="n">
        <v>7.714</v>
      </c>
      <c r="U36" s="14" t="n">
        <v>0.237</v>
      </c>
      <c r="V36" s="14" t="n">
        <v>14.713</v>
      </c>
      <c r="W36" s="14" t="n">
        <v>0.17</v>
      </c>
      <c r="X36" s="14" t="n">
        <v>1</v>
      </c>
      <c r="Y36" s="14" t="n">
        <v>12.478</v>
      </c>
      <c r="Z36" s="14" t="n">
        <v>1.678</v>
      </c>
      <c r="AA36" s="14" t="n">
        <v>0</v>
      </c>
      <c r="AB36" s="14" t="n">
        <v>12.478</v>
      </c>
      <c r="AC36" s="14" t="n">
        <v>0</v>
      </c>
      <c r="AD36" s="14" t="n">
        <v>1</v>
      </c>
      <c r="AE36" s="14" t="n">
        <v>13.763</v>
      </c>
      <c r="AF36" s="14" t="n">
        <v>3.223</v>
      </c>
      <c r="AG36" s="14" t="n">
        <v>0</v>
      </c>
      <c r="AH36" s="14" t="n">
        <v>13.763</v>
      </c>
      <c r="AI36" s="14" t="n">
        <v>0</v>
      </c>
      <c r="AJ36" s="14" t="n">
        <v>1</v>
      </c>
      <c r="AK36" s="14" t="n">
        <v>21.477</v>
      </c>
      <c r="AL36" s="14" t="n">
        <v>11.54</v>
      </c>
      <c r="AM36" s="14" t="n">
        <v>0.404</v>
      </c>
      <c r="AN36" s="14" t="n">
        <v>25.129</v>
      </c>
      <c r="AO36" s="14" t="n">
        <v>0.17</v>
      </c>
      <c r="AP36" s="14" t="n">
        <v>1</v>
      </c>
      <c r="AQ36" s="14" t="n">
        <v>0.791</v>
      </c>
      <c r="AR36" s="14" t="n">
        <v>0.129</v>
      </c>
      <c r="AS36" s="14" t="n">
        <v>0.713</v>
      </c>
      <c r="AT36" s="14" t="n">
        <v>1.521</v>
      </c>
      <c r="AU36" s="14" t="n">
        <v>0.013</v>
      </c>
      <c r="AV36" s="14" t="n">
        <v>1</v>
      </c>
      <c r="AW36" s="14" t="n">
        <v>0.618</v>
      </c>
      <c r="AX36" s="14" t="n">
        <v>0.129</v>
      </c>
      <c r="AY36" s="14" t="n">
        <v>0.527</v>
      </c>
      <c r="AZ36" s="14" t="n">
        <v>1.34</v>
      </c>
      <c r="BA36" s="14" t="n">
        <v>0.17</v>
      </c>
      <c r="BB36" s="14" t="n">
        <v>1</v>
      </c>
      <c r="BC36" s="14" t="n">
        <v>0.554</v>
      </c>
      <c r="BD36" s="14" t="n">
        <v>0.129</v>
      </c>
      <c r="BE36" s="14" t="n">
        <v>-0.236</v>
      </c>
      <c r="BF36" s="14" t="n">
        <v>0.372</v>
      </c>
      <c r="BG36" s="14" t="n">
        <v>0.17</v>
      </c>
      <c r="BH36" s="14" t="n">
        <v>0</v>
      </c>
      <c r="BI36" s="14" t="n">
        <v>0.5570000000000001</v>
      </c>
      <c r="BJ36" s="14" t="n">
        <v>0.129</v>
      </c>
      <c r="BK36" s="14" t="n">
        <v>0.03</v>
      </c>
      <c r="BL36" s="14" t="n">
        <v>0.675</v>
      </c>
      <c r="BM36" s="14" t="n">
        <v>0.17</v>
      </c>
      <c r="BN36" s="14" t="n">
        <v>1</v>
      </c>
      <c r="BO36" s="14" t="n">
        <v>0</v>
      </c>
      <c r="BP36" s="14" t="n">
        <v>0.142</v>
      </c>
      <c r="BQ36" s="14" t="n">
        <v>0.799</v>
      </c>
      <c r="BR36" s="14" t="n">
        <v>0</v>
      </c>
      <c r="BS36" s="14" t="n">
        <v>1</v>
      </c>
      <c r="BT36" s="14" t="n">
        <v>0</v>
      </c>
      <c r="BU36" s="14" t="n">
        <v>0</v>
      </c>
      <c r="BV36" s="14" t="n">
        <v>0.436</v>
      </c>
      <c r="BW36" s="14" t="n">
        <v>0</v>
      </c>
      <c r="BX36" s="14" t="n">
        <v>0.667</v>
      </c>
      <c r="BY36" s="14" t="n">
        <v>13.254</v>
      </c>
      <c r="BZ36" s="14" t="n">
        <v>0</v>
      </c>
      <c r="CA36" s="14" t="n">
        <v>13.254</v>
      </c>
      <c r="CB36" s="14" t="n">
        <v>0</v>
      </c>
      <c r="CC36" s="14" t="n">
        <v>83.248</v>
      </c>
      <c r="CD36" s="14" t="n">
        <v>7.95</v>
      </c>
      <c r="CE36" s="14" t="n">
        <v>1.567</v>
      </c>
      <c r="CF36" s="14" t="n">
        <v>97.40000000000001</v>
      </c>
      <c r="CG36" s="14" t="n">
        <v>0.17</v>
      </c>
      <c r="CH36" s="14" t="n">
        <v>1</v>
      </c>
      <c r="CI36" s="14" t="n">
        <v>0</v>
      </c>
      <c r="CJ36" s="14" t="n">
        <v>0</v>
      </c>
      <c r="CK36" s="14" t="n">
        <v>0</v>
      </c>
      <c r="CL36" s="14" t="n">
        <v>0</v>
      </c>
      <c r="CM36" s="14" t="n">
        <v>0</v>
      </c>
      <c r="CN36" s="14" t="n">
        <v>0</v>
      </c>
      <c r="CO36" s="14" t="n">
        <v>0</v>
      </c>
      <c r="CP36" s="14" t="n">
        <v>0</v>
      </c>
      <c r="CQ36" s="14" t="n">
        <v>1.348</v>
      </c>
      <c r="CR36" s="14" t="n">
        <v>0</v>
      </c>
      <c r="CS36" s="14" t="n">
        <v>5.37</v>
      </c>
      <c r="CT36" s="14" t="n">
        <v>4.861</v>
      </c>
      <c r="CU36" s="14" t="n">
        <v>11.192</v>
      </c>
    </row>
    <row r="37">
      <c r="A37" s="14" t="inlineStr">
        <is>
          <t>ATG2024</t>
        </is>
      </c>
      <c r="B37" s="14" t="inlineStr">
        <is>
          <t>ATG</t>
        </is>
      </c>
      <c r="C37" s="14" t="inlineStr">
        <is>
          <t>ATG</t>
        </is>
      </c>
      <c r="D37" s="14" t="inlineStr">
        <is>
          <t>Antigua and Barbuda</t>
        </is>
      </c>
      <c r="E37" s="14" t="n">
        <v>2024</v>
      </c>
      <c r="F37" s="14" t="n">
        <v>0.15</v>
      </c>
      <c r="G37" s="14" t="n">
        <v>5.575</v>
      </c>
      <c r="H37" s="14" t="n">
        <v>1.324</v>
      </c>
      <c r="I37" s="14" t="n">
        <v>0</v>
      </c>
      <c r="J37" s="14" t="n">
        <v>5.575</v>
      </c>
      <c r="K37" s="14" t="n">
        <v>0</v>
      </c>
      <c r="L37" s="14" t="n">
        <v>1</v>
      </c>
      <c r="M37" s="14" t="n">
        <v>7.124</v>
      </c>
      <c r="N37" s="14" t="n">
        <v>3.971</v>
      </c>
      <c r="O37" s="14" t="n">
        <v>0</v>
      </c>
      <c r="P37" s="14" t="n">
        <v>7.124</v>
      </c>
      <c r="Q37" s="14" t="n">
        <v>0</v>
      </c>
      <c r="R37" s="14" t="n">
        <v>1</v>
      </c>
      <c r="S37" s="14" t="n">
        <v>12.193</v>
      </c>
      <c r="T37" s="14" t="n">
        <v>7.942</v>
      </c>
      <c r="U37" s="14" t="n">
        <v>0.282</v>
      </c>
      <c r="V37" s="14" t="n">
        <v>14.266</v>
      </c>
      <c r="W37" s="14" t="n">
        <v>0.17</v>
      </c>
      <c r="X37" s="14" t="n">
        <v>1</v>
      </c>
      <c r="Y37" s="14" t="n">
        <v>11.447</v>
      </c>
      <c r="Z37" s="14" t="n">
        <v>1.54</v>
      </c>
      <c r="AA37" s="14" t="n">
        <v>0</v>
      </c>
      <c r="AB37" s="14" t="n">
        <v>11.447</v>
      </c>
      <c r="AC37" s="14" t="n">
        <v>0</v>
      </c>
      <c r="AD37" s="14" t="n">
        <v>1</v>
      </c>
      <c r="AE37" s="14" t="n">
        <v>12.771</v>
      </c>
      <c r="AF37" s="14" t="n">
        <v>2.991</v>
      </c>
      <c r="AG37" s="14" t="n">
        <v>0</v>
      </c>
      <c r="AH37" s="14" t="n">
        <v>12.771</v>
      </c>
      <c r="AI37" s="14" t="n">
        <v>0</v>
      </c>
      <c r="AJ37" s="14" t="n">
        <v>1</v>
      </c>
      <c r="AK37" s="14" t="n">
        <v>20.712</v>
      </c>
      <c r="AL37" s="14" t="n">
        <v>11.129</v>
      </c>
      <c r="AM37" s="14" t="n">
        <v>0.48</v>
      </c>
      <c r="AN37" s="14" t="n">
        <v>24.233</v>
      </c>
      <c r="AO37" s="14" t="n">
        <v>0.17</v>
      </c>
      <c r="AP37" s="14" t="n">
        <v>1</v>
      </c>
      <c r="AQ37" s="14" t="n">
        <v>0.756</v>
      </c>
      <c r="AR37" s="14" t="n">
        <v>0.132</v>
      </c>
      <c r="AS37" s="14" t="n">
        <v>0.784</v>
      </c>
      <c r="AT37" s="14" t="n">
        <v>1.558</v>
      </c>
      <c r="AU37" s="14" t="n">
        <v>0.014</v>
      </c>
      <c r="AV37" s="14" t="n">
        <v>1</v>
      </c>
      <c r="AW37" s="14" t="n">
        <v>0.655</v>
      </c>
      <c r="AX37" s="14" t="n">
        <v>0.132</v>
      </c>
      <c r="AY37" s="14" t="n">
        <v>0.507</v>
      </c>
      <c r="AZ37" s="14" t="n">
        <v>1.36</v>
      </c>
      <c r="BA37" s="14" t="n">
        <v>0.17</v>
      </c>
      <c r="BB37" s="14" t="n">
        <v>1</v>
      </c>
      <c r="BC37" s="14" t="n">
        <v>0.534</v>
      </c>
      <c r="BD37" s="14" t="n">
        <v>0.132</v>
      </c>
      <c r="BE37" s="14" t="n">
        <v>-0.211</v>
      </c>
      <c r="BF37" s="14" t="n">
        <v>0.378</v>
      </c>
      <c r="BG37" s="14" t="n">
        <v>0.17</v>
      </c>
      <c r="BH37" s="14" t="n">
        <v>0</v>
      </c>
      <c r="BI37" s="14" t="n">
        <v>0.5679999999999999</v>
      </c>
      <c r="BJ37" s="14" t="n">
        <v>0.132</v>
      </c>
      <c r="BK37" s="14" t="n">
        <v>0.034</v>
      </c>
      <c r="BL37" s="14" t="n">
        <v>0.6889999999999999</v>
      </c>
      <c r="BM37" s="14" t="n">
        <v>0.17</v>
      </c>
      <c r="BN37" s="14" t="n">
        <v>1</v>
      </c>
      <c r="BO37" s="14" t="n">
        <v>0</v>
      </c>
      <c r="BP37" s="14" t="n">
        <v>0.146</v>
      </c>
      <c r="BQ37" s="14" t="n">
        <v>0.822</v>
      </c>
      <c r="BR37" s="14" t="n">
        <v>0</v>
      </c>
      <c r="BS37" s="14" t="n">
        <v>1</v>
      </c>
      <c r="BT37" s="14" t="n">
        <v>0</v>
      </c>
      <c r="BU37" s="14" t="n">
        <v>0</v>
      </c>
      <c r="BV37" s="14" t="n">
        <v>0.449</v>
      </c>
      <c r="BW37" s="14" t="n">
        <v>0</v>
      </c>
      <c r="BX37" s="14" t="n">
        <v>0.667</v>
      </c>
      <c r="BY37" s="14" t="n">
        <v>13.646</v>
      </c>
      <c r="BZ37" s="14" t="n">
        <v>0</v>
      </c>
      <c r="CA37" s="14" t="n">
        <v>13.646</v>
      </c>
      <c r="CB37" s="14" t="n">
        <v>0</v>
      </c>
      <c r="CC37" s="14" t="n">
        <v>82.58799999999999</v>
      </c>
      <c r="CD37" s="14" t="n">
        <v>7.95</v>
      </c>
      <c r="CE37" s="14" t="n">
        <v>1.912</v>
      </c>
      <c r="CF37" s="14" t="n">
        <v>96.628</v>
      </c>
      <c r="CG37" s="14" t="n">
        <v>0.17</v>
      </c>
      <c r="CH37" s="14" t="n">
        <v>1</v>
      </c>
      <c r="CI37" s="14" t="n">
        <v>0</v>
      </c>
      <c r="CJ37" s="14" t="n">
        <v>0</v>
      </c>
      <c r="CK37" s="14" t="n">
        <v>0</v>
      </c>
      <c r="CL37" s="14" t="n">
        <v>0</v>
      </c>
      <c r="CM37" s="14" t="n">
        <v>0</v>
      </c>
      <c r="CN37" s="14" t="n">
        <v>0</v>
      </c>
      <c r="CO37" s="14" t="n">
        <v>0</v>
      </c>
      <c r="CP37" s="14" t="n">
        <v>0</v>
      </c>
      <c r="CQ37" s="14" t="n">
        <v>1.387</v>
      </c>
      <c r="CR37" s="14" t="n">
        <v>0</v>
      </c>
      <c r="CS37" s="14" t="n">
        <v>5.529</v>
      </c>
      <c r="CT37" s="14" t="n">
        <v>4.251</v>
      </c>
      <c r="CU37" s="14" t="n">
        <v>10.123</v>
      </c>
    </row>
    <row r="38">
      <c r="A38" s="14" t="inlineStr">
        <is>
          <t>ARG2021</t>
        </is>
      </c>
      <c r="B38" s="14" t="inlineStr">
        <is>
          <t>ARG</t>
        </is>
      </c>
      <c r="C38" s="14" t="inlineStr">
        <is>
          <t>ARG</t>
        </is>
      </c>
      <c r="D38" s="14" t="inlineStr">
        <is>
          <t>Argentina</t>
        </is>
      </c>
      <c r="E38" s="14" t="n">
        <v>2021</v>
      </c>
      <c r="F38" s="14" t="n">
        <v>0.21</v>
      </c>
      <c r="G38" s="14" t="n">
        <v>5.857</v>
      </c>
      <c r="H38" s="14" t="n">
        <v>1.138</v>
      </c>
      <c r="I38" s="14" t="n">
        <v>0.382</v>
      </c>
      <c r="J38" s="14" t="n">
        <v>6.239</v>
      </c>
      <c r="K38" s="14" t="n">
        <v>0</v>
      </c>
      <c r="L38" s="14" t="n">
        <v>1</v>
      </c>
      <c r="M38" s="14" t="n">
        <v>7.915</v>
      </c>
      <c r="N38" s="14" t="n">
        <v>3.413</v>
      </c>
      <c r="O38" s="14" t="n">
        <v>0.405</v>
      </c>
      <c r="P38" s="14" t="n">
        <v>8.321</v>
      </c>
      <c r="Q38" s="14" t="n">
        <v>0</v>
      </c>
      <c r="R38" s="14" t="n">
        <v>1</v>
      </c>
      <c r="S38" s="14" t="n">
        <v>11.546</v>
      </c>
      <c r="T38" s="14" t="n">
        <v>6.827</v>
      </c>
      <c r="U38" s="14" t="n">
        <v>0.382</v>
      </c>
      <c r="V38" s="14" t="n">
        <v>14.433</v>
      </c>
      <c r="W38" s="14" t="n">
        <v>0.21</v>
      </c>
      <c r="X38" s="14" t="n">
        <v>1</v>
      </c>
      <c r="Y38" s="14" t="n">
        <v>7.825</v>
      </c>
      <c r="Z38" s="14" t="n">
        <v>0.656</v>
      </c>
      <c r="AA38" s="14" t="n">
        <v>-3.795</v>
      </c>
      <c r="AB38" s="14" t="n">
        <v>4.029</v>
      </c>
      <c r="AC38" s="14" t="n">
        <v>0</v>
      </c>
      <c r="AD38" s="14" t="n">
        <v>0</v>
      </c>
      <c r="AE38" s="14" t="n">
        <v>8.494</v>
      </c>
      <c r="AF38" s="14" t="n">
        <v>1.3</v>
      </c>
      <c r="AG38" s="14" t="n">
        <v>-1.102</v>
      </c>
      <c r="AH38" s="14" t="n">
        <v>7.393</v>
      </c>
      <c r="AI38" s="14" t="n">
        <v>0</v>
      </c>
      <c r="AJ38" s="14" t="n">
        <v>0</v>
      </c>
      <c r="AK38" s="14" t="n">
        <v>12.51</v>
      </c>
      <c r="AL38" s="14" t="n">
        <v>5.115</v>
      </c>
      <c r="AM38" s="14" t="n">
        <v>-6.83</v>
      </c>
      <c r="AN38" s="14" t="n">
        <v>6.873</v>
      </c>
      <c r="AO38" s="14" t="n">
        <v>0</v>
      </c>
      <c r="AP38" s="14" t="n">
        <v>0</v>
      </c>
      <c r="AQ38" s="14" t="n">
        <v>0.649</v>
      </c>
      <c r="AR38" s="14" t="n">
        <v>0.114</v>
      </c>
      <c r="AS38" s="14" t="n">
        <v>0.101</v>
      </c>
      <c r="AT38" s="14" t="n">
        <v>0.908</v>
      </c>
      <c r="AU38" s="14" t="n">
        <v>0.21</v>
      </c>
      <c r="AV38" s="14" t="n">
        <v>1</v>
      </c>
      <c r="AW38" s="14" t="n">
        <v>0.577</v>
      </c>
      <c r="AX38" s="14" t="n">
        <v>0.114</v>
      </c>
      <c r="AY38" s="14" t="n">
        <v>0.127</v>
      </c>
      <c r="AZ38" s="14" t="n">
        <v>0.852</v>
      </c>
      <c r="BA38" s="14" t="n">
        <v>0.21</v>
      </c>
      <c r="BB38" s="14" t="n">
        <v>1</v>
      </c>
      <c r="BC38" s="14" t="n">
        <v>0.458</v>
      </c>
      <c r="BD38" s="14" t="n">
        <v>0.114</v>
      </c>
      <c r="BE38" s="14" t="n">
        <v>-0.334</v>
      </c>
      <c r="BF38" s="14" t="n">
        <v>0.15</v>
      </c>
      <c r="BG38" s="14" t="n">
        <v>0</v>
      </c>
      <c r="BH38" s="14" t="n">
        <v>0</v>
      </c>
      <c r="BI38" s="14" t="n">
        <v>0.491</v>
      </c>
      <c r="BJ38" s="14" t="n">
        <v>0.114</v>
      </c>
      <c r="BK38" s="14" t="n">
        <v>0.292</v>
      </c>
      <c r="BL38" s="14" t="n">
        <v>0.948</v>
      </c>
      <c r="BM38" s="14" t="n">
        <v>0.21</v>
      </c>
      <c r="BN38" s="14" t="n">
        <v>1</v>
      </c>
      <c r="BO38" s="14" t="n">
        <v>0</v>
      </c>
      <c r="BP38" s="14" t="n">
        <v>-0.04</v>
      </c>
      <c r="BQ38" s="14" t="n">
        <v>0.059</v>
      </c>
      <c r="BR38" s="14" t="n">
        <v>0</v>
      </c>
      <c r="BS38" s="14" t="n">
        <v>1</v>
      </c>
      <c r="BT38" s="14" t="n">
        <v>0</v>
      </c>
      <c r="BU38" s="14" t="n">
        <v>-0.04</v>
      </c>
      <c r="BV38" s="14" t="n">
        <v>0.056</v>
      </c>
      <c r="BW38" s="14" t="n">
        <v>0</v>
      </c>
      <c r="BX38" s="14" t="n">
        <v>1</v>
      </c>
      <c r="BY38" s="14" t="n">
        <v>11.787</v>
      </c>
      <c r="BZ38" s="14" t="n">
        <v>0</v>
      </c>
      <c r="CA38" s="14" t="n">
        <v>11.787</v>
      </c>
      <c r="CB38" s="14" t="n">
        <v>0</v>
      </c>
      <c r="CC38" s="14" t="n">
        <v>78.125</v>
      </c>
      <c r="CD38" s="14" t="n">
        <v>7.95</v>
      </c>
      <c r="CE38" s="14" t="n">
        <v>-21.704</v>
      </c>
      <c r="CF38" s="14" t="n">
        <v>68.27</v>
      </c>
      <c r="CG38" s="14" t="n">
        <v>0</v>
      </c>
      <c r="CH38" s="14" t="n">
        <v>1</v>
      </c>
      <c r="CI38" s="14" t="n">
        <v>0</v>
      </c>
      <c r="CJ38" s="14" t="n">
        <v>0</v>
      </c>
      <c r="CK38" s="14" t="n">
        <v>0</v>
      </c>
      <c r="CL38" s="14" t="n">
        <v>0.102</v>
      </c>
      <c r="CM38" s="14" t="n">
        <v>0.835</v>
      </c>
      <c r="CN38" s="14" t="n">
        <v>2.043</v>
      </c>
      <c r="CO38" s="14" t="n">
        <v>0.604</v>
      </c>
      <c r="CP38" s="14" t="n">
        <v>0.01</v>
      </c>
      <c r="CQ38" s="14" t="n">
        <v>1.198</v>
      </c>
      <c r="CR38" s="14" t="n">
        <v>0.829</v>
      </c>
      <c r="CS38" s="14" t="n">
        <v>6.22</v>
      </c>
      <c r="CT38" s="14" t="n">
        <v>4.753</v>
      </c>
      <c r="CU38" s="14" t="n">
        <v>16.171</v>
      </c>
    </row>
    <row r="39">
      <c r="A39" s="14" t="inlineStr">
        <is>
          <t>ARG2022</t>
        </is>
      </c>
      <c r="B39" s="14" t="inlineStr">
        <is>
          <t>ARG</t>
        </is>
      </c>
      <c r="C39" s="14" t="inlineStr">
        <is>
          <t>ARG</t>
        </is>
      </c>
      <c r="D39" s="14" t="inlineStr">
        <is>
          <t>Argentina</t>
        </is>
      </c>
      <c r="E39" s="14" t="n">
        <v>2022</v>
      </c>
      <c r="F39" s="14" t="n">
        <v>0.21</v>
      </c>
      <c r="G39" s="14" t="n">
        <v>11.627</v>
      </c>
      <c r="H39" s="14" t="n">
        <v>1.229</v>
      </c>
      <c r="I39" s="14" t="n">
        <v>0.278</v>
      </c>
      <c r="J39" s="14" t="n">
        <v>11.905</v>
      </c>
      <c r="K39" s="14" t="n">
        <v>0</v>
      </c>
      <c r="L39" s="14" t="n">
        <v>1</v>
      </c>
      <c r="M39" s="14" t="n">
        <v>9.720000000000001</v>
      </c>
      <c r="N39" s="14" t="n">
        <v>3.687</v>
      </c>
      <c r="O39" s="14" t="n">
        <v>0.295</v>
      </c>
      <c r="P39" s="14" t="n">
        <v>10.015</v>
      </c>
      <c r="Q39" s="14" t="n">
        <v>0</v>
      </c>
      <c r="R39" s="14" t="n">
        <v>1</v>
      </c>
      <c r="S39" s="14" t="n">
        <v>17.771</v>
      </c>
      <c r="T39" s="14" t="n">
        <v>7.373</v>
      </c>
      <c r="U39" s="14" t="n">
        <v>0.5590000000000001</v>
      </c>
      <c r="V39" s="14" t="n">
        <v>21.84</v>
      </c>
      <c r="W39" s="14" t="n">
        <v>0.21</v>
      </c>
      <c r="X39" s="14" t="n">
        <v>1</v>
      </c>
      <c r="Y39" s="14" t="n">
        <v>9.192</v>
      </c>
      <c r="Z39" s="14" t="n">
        <v>0.77</v>
      </c>
      <c r="AA39" s="14" t="n">
        <v>-5.312</v>
      </c>
      <c r="AB39" s="14" t="n">
        <v>3.879</v>
      </c>
      <c r="AC39" s="14" t="n">
        <v>0</v>
      </c>
      <c r="AD39" s="14" t="n">
        <v>0</v>
      </c>
      <c r="AE39" s="14" t="n">
        <v>9.888</v>
      </c>
      <c r="AF39" s="14" t="n">
        <v>1.514</v>
      </c>
      <c r="AG39" s="14" t="n">
        <v>-1.19</v>
      </c>
      <c r="AH39" s="14" t="n">
        <v>8.699</v>
      </c>
      <c r="AI39" s="14" t="n">
        <v>0</v>
      </c>
      <c r="AJ39" s="14" t="n">
        <v>0</v>
      </c>
      <c r="AK39" s="14" t="n">
        <v>14.068</v>
      </c>
      <c r="AL39" s="14" t="n">
        <v>5.752</v>
      </c>
      <c r="AM39" s="14" t="n">
        <v>-7.717</v>
      </c>
      <c r="AN39" s="14" t="n">
        <v>7.684</v>
      </c>
      <c r="AO39" s="14" t="n">
        <v>0</v>
      </c>
      <c r="AP39" s="14" t="n">
        <v>0</v>
      </c>
      <c r="AQ39" s="14" t="n">
        <v>0.896</v>
      </c>
      <c r="AR39" s="14" t="n">
        <v>0.123</v>
      </c>
      <c r="AS39" s="14" t="n">
        <v>-0.099</v>
      </c>
      <c r="AT39" s="14" t="n">
        <v>0.964</v>
      </c>
      <c r="AU39" s="14" t="n">
        <v>0.21</v>
      </c>
      <c r="AV39" s="14" t="n">
        <v>1</v>
      </c>
      <c r="AW39" s="14" t="n">
        <v>0.89</v>
      </c>
      <c r="AX39" s="14" t="n">
        <v>0.123</v>
      </c>
      <c r="AY39" s="14" t="n">
        <v>-0.124</v>
      </c>
      <c r="AZ39" s="14" t="n">
        <v>0.927</v>
      </c>
      <c r="BA39" s="14" t="n">
        <v>0.21</v>
      </c>
      <c r="BB39" s="14" t="n">
        <v>1</v>
      </c>
      <c r="BC39" s="14" t="n">
        <v>0.62</v>
      </c>
      <c r="BD39" s="14" t="n">
        <v>0.123</v>
      </c>
      <c r="BE39" s="14" t="n">
        <v>-0.474</v>
      </c>
      <c r="BF39" s="14" t="n">
        <v>0.177</v>
      </c>
      <c r="BG39" s="14" t="n">
        <v>0</v>
      </c>
      <c r="BH39" s="14" t="n">
        <v>0</v>
      </c>
      <c r="BI39" s="14" t="n">
        <v>0.608</v>
      </c>
      <c r="BJ39" s="14" t="n">
        <v>0.123</v>
      </c>
      <c r="BK39" s="14" t="n">
        <v>0.245</v>
      </c>
      <c r="BL39" s="14" t="n">
        <v>1.032</v>
      </c>
      <c r="BM39" s="14" t="n">
        <v>0.21</v>
      </c>
      <c r="BN39" s="14" t="n">
        <v>1</v>
      </c>
      <c r="BO39" s="14" t="n">
        <v>0</v>
      </c>
      <c r="BP39" s="14" t="n">
        <v>-0.032</v>
      </c>
      <c r="BQ39" s="14" t="n">
        <v>0.096</v>
      </c>
      <c r="BR39" s="14" t="n">
        <v>0</v>
      </c>
      <c r="BS39" s="14" t="n">
        <v>1</v>
      </c>
      <c r="BT39" s="14" t="n">
        <v>0</v>
      </c>
      <c r="BU39" s="14" t="n">
        <v>-0.032</v>
      </c>
      <c r="BV39" s="14" t="n">
        <v>0.096</v>
      </c>
      <c r="BW39" s="14" t="n">
        <v>0</v>
      </c>
      <c r="BX39" s="14" t="n">
        <v>1</v>
      </c>
      <c r="BY39" s="14" t="n">
        <v>12.729</v>
      </c>
      <c r="BZ39" s="14" t="n">
        <v>0</v>
      </c>
      <c r="CA39" s="14" t="n">
        <v>12.729</v>
      </c>
      <c r="CB39" s="14" t="n">
        <v>0</v>
      </c>
      <c r="CC39" s="14" t="n">
        <v>97.90000000000001</v>
      </c>
      <c r="CD39" s="14" t="n">
        <v>7.95</v>
      </c>
      <c r="CE39" s="14" t="n">
        <v>-18.689</v>
      </c>
      <c r="CF39" s="14" t="n">
        <v>95.845</v>
      </c>
      <c r="CG39" s="14" t="n">
        <v>0</v>
      </c>
      <c r="CH39" s="14" t="n">
        <v>1</v>
      </c>
      <c r="CI39" s="14" t="n">
        <v>0</v>
      </c>
      <c r="CJ39" s="14" t="n">
        <v>0</v>
      </c>
      <c r="CK39" s="14" t="n">
        <v>0</v>
      </c>
      <c r="CL39" s="14" t="n">
        <v>0.11</v>
      </c>
      <c r="CM39" s="14" t="n">
        <v>0.902</v>
      </c>
      <c r="CN39" s="14" t="n">
        <v>2.368</v>
      </c>
      <c r="CO39" s="14" t="n">
        <v>0.745</v>
      </c>
      <c r="CP39" s="14" t="n">
        <v>0.008999999999999999</v>
      </c>
      <c r="CQ39" s="14" t="n">
        <v>1.294</v>
      </c>
      <c r="CR39" s="14" t="n">
        <v>0.872</v>
      </c>
      <c r="CS39" s="14" t="n">
        <v>6.717</v>
      </c>
      <c r="CT39" s="14" t="n">
        <v>10.485</v>
      </c>
      <c r="CU39" s="14" t="n">
        <v>29.688</v>
      </c>
    </row>
    <row r="40">
      <c r="A40" s="14" t="inlineStr">
        <is>
          <t>ARG2023</t>
        </is>
      </c>
      <c r="B40" s="14" t="inlineStr">
        <is>
          <t>ARG</t>
        </is>
      </c>
      <c r="C40" s="14" t="inlineStr">
        <is>
          <t>ARG</t>
        </is>
      </c>
      <c r="D40" s="14" t="inlineStr">
        <is>
          <t>Argentina</t>
        </is>
      </c>
      <c r="E40" s="14" t="n">
        <v>2023</v>
      </c>
      <c r="F40" s="14" t="n">
        <v>0.21</v>
      </c>
      <c r="G40" s="14" t="n">
        <v>6.103</v>
      </c>
      <c r="H40" s="14" t="n">
        <v>1.279</v>
      </c>
      <c r="I40" s="14" t="n">
        <v>0.321</v>
      </c>
      <c r="J40" s="14" t="n">
        <v>6.424</v>
      </c>
      <c r="K40" s="14" t="n">
        <v>0</v>
      </c>
      <c r="L40" s="14" t="n">
        <v>1</v>
      </c>
      <c r="M40" s="14" t="n">
        <v>7.838</v>
      </c>
      <c r="N40" s="14" t="n">
        <v>3.837</v>
      </c>
      <c r="O40" s="14" t="n">
        <v>0.34</v>
      </c>
      <c r="P40" s="14" t="n">
        <v>8.178000000000001</v>
      </c>
      <c r="Q40" s="14" t="n">
        <v>0</v>
      </c>
      <c r="R40" s="14" t="n">
        <v>1</v>
      </c>
      <c r="S40" s="14" t="n">
        <v>12.498</v>
      </c>
      <c r="T40" s="14" t="n">
        <v>7.674</v>
      </c>
      <c r="U40" s="14" t="n">
        <v>0.619</v>
      </c>
      <c r="V40" s="14" t="n">
        <v>15.511</v>
      </c>
      <c r="W40" s="14" t="n">
        <v>0.21</v>
      </c>
      <c r="X40" s="14" t="n">
        <v>1</v>
      </c>
      <c r="Y40" s="14" t="n">
        <v>8.051</v>
      </c>
      <c r="Z40" s="14" t="n">
        <v>0.675</v>
      </c>
      <c r="AA40" s="14" t="n">
        <v>-4.199</v>
      </c>
      <c r="AB40" s="14" t="n">
        <v>3.851</v>
      </c>
      <c r="AC40" s="14" t="n">
        <v>0</v>
      </c>
      <c r="AD40" s="14" t="n">
        <v>0</v>
      </c>
      <c r="AE40" s="14" t="n">
        <v>8.763999999999999</v>
      </c>
      <c r="AF40" s="14" t="n">
        <v>1.342</v>
      </c>
      <c r="AG40" s="14" t="n">
        <v>-1.239</v>
      </c>
      <c r="AH40" s="14" t="n">
        <v>7.525</v>
      </c>
      <c r="AI40" s="14" t="n">
        <v>0</v>
      </c>
      <c r="AJ40" s="14" t="n">
        <v>0</v>
      </c>
      <c r="AK40" s="14" t="n">
        <v>13.043</v>
      </c>
      <c r="AL40" s="14" t="n">
        <v>5.333</v>
      </c>
      <c r="AM40" s="14" t="n">
        <v>-5.547</v>
      </c>
      <c r="AN40" s="14" t="n">
        <v>9.07</v>
      </c>
      <c r="AO40" s="14" t="n">
        <v>0</v>
      </c>
      <c r="AP40" s="14" t="n">
        <v>0</v>
      </c>
      <c r="AQ40" s="14" t="n">
        <v>0.791</v>
      </c>
      <c r="AR40" s="14" t="n">
        <v>0.129</v>
      </c>
      <c r="AS40" s="14" t="n">
        <v>-0.074</v>
      </c>
      <c r="AT40" s="14" t="n">
        <v>0.868</v>
      </c>
      <c r="AU40" s="14" t="n">
        <v>0.21</v>
      </c>
      <c r="AV40" s="14" t="n">
        <v>1</v>
      </c>
      <c r="AW40" s="14" t="n">
        <v>0.618</v>
      </c>
      <c r="AX40" s="14" t="n">
        <v>0.129</v>
      </c>
      <c r="AY40" s="14" t="n">
        <v>0.176</v>
      </c>
      <c r="AZ40" s="14" t="n">
        <v>0.961</v>
      </c>
      <c r="BA40" s="14" t="n">
        <v>0.21</v>
      </c>
      <c r="BB40" s="14" t="n">
        <v>1</v>
      </c>
      <c r="BC40" s="14" t="n">
        <v>0.554</v>
      </c>
      <c r="BD40" s="14" t="n">
        <v>0.129</v>
      </c>
      <c r="BE40" s="14" t="n">
        <v>-0.42</v>
      </c>
      <c r="BF40" s="14" t="n">
        <v>0.162</v>
      </c>
      <c r="BG40" s="14" t="n">
        <v>0</v>
      </c>
      <c r="BH40" s="14" t="n">
        <v>0</v>
      </c>
      <c r="BI40" s="14" t="n">
        <v>0.5570000000000001</v>
      </c>
      <c r="BJ40" s="14" t="n">
        <v>0.129</v>
      </c>
      <c r="BK40" s="14" t="n">
        <v>0.393</v>
      </c>
      <c r="BL40" s="14" t="n">
        <v>1.149</v>
      </c>
      <c r="BM40" s="14" t="n">
        <v>0.21</v>
      </c>
      <c r="BN40" s="14" t="n">
        <v>1</v>
      </c>
      <c r="BO40" s="14" t="n">
        <v>0</v>
      </c>
      <c r="BP40" s="14" t="n">
        <v>-0.038</v>
      </c>
      <c r="BQ40" s="14" t="n">
        <v>0.091</v>
      </c>
      <c r="BR40" s="14" t="n">
        <v>0</v>
      </c>
      <c r="BS40" s="14" t="n">
        <v>1</v>
      </c>
      <c r="BT40" s="14" t="n">
        <v>0</v>
      </c>
      <c r="BU40" s="14" t="n">
        <v>-0.038</v>
      </c>
      <c r="BV40" s="14" t="n">
        <v>0.093</v>
      </c>
      <c r="BW40" s="14" t="n">
        <v>0</v>
      </c>
      <c r="BX40" s="14" t="n">
        <v>1</v>
      </c>
      <c r="BY40" s="14" t="n">
        <v>13.254</v>
      </c>
      <c r="BZ40" s="14" t="n">
        <v>0</v>
      </c>
      <c r="CA40" s="14" t="n">
        <v>13.254</v>
      </c>
      <c r="CB40" s="14" t="n">
        <v>0</v>
      </c>
      <c r="CC40" s="14" t="n">
        <v>83.248</v>
      </c>
      <c r="CD40" s="14" t="n">
        <v>7.95</v>
      </c>
      <c r="CE40" s="14" t="n">
        <v>-0.74</v>
      </c>
      <c r="CF40" s="14" t="n">
        <v>99.83499999999999</v>
      </c>
      <c r="CG40" s="14" t="n">
        <v>0</v>
      </c>
      <c r="CH40" s="14" t="n">
        <v>1</v>
      </c>
      <c r="CI40" s="14" t="n">
        <v>0</v>
      </c>
      <c r="CJ40" s="14" t="n">
        <v>0</v>
      </c>
      <c r="CK40" s="14" t="n">
        <v>0</v>
      </c>
      <c r="CL40" s="14" t="n">
        <v>0.115</v>
      </c>
      <c r="CM40" s="14" t="n">
        <v>0.9389999999999999</v>
      </c>
      <c r="CN40" s="14" t="n">
        <v>2.585</v>
      </c>
      <c r="CO40" s="14" t="n">
        <v>0.836</v>
      </c>
      <c r="CP40" s="14" t="n">
        <v>0.01</v>
      </c>
      <c r="CQ40" s="14" t="n">
        <v>1.348</v>
      </c>
      <c r="CR40" s="14" t="n">
        <v>0.891</v>
      </c>
      <c r="CS40" s="14" t="n">
        <v>6.995</v>
      </c>
      <c r="CT40" s="14" t="n">
        <v>4.861</v>
      </c>
      <c r="CU40" s="14" t="n">
        <v>11.658</v>
      </c>
    </row>
    <row r="41">
      <c r="A41" s="14" t="inlineStr">
        <is>
          <t>ARG2024</t>
        </is>
      </c>
      <c r="B41" s="14" t="inlineStr">
        <is>
          <t>ARG</t>
        </is>
      </c>
      <c r="C41" s="14" t="inlineStr">
        <is>
          <t>ARG</t>
        </is>
      </c>
      <c r="D41" s="14" t="inlineStr">
        <is>
          <t>Argentina</t>
        </is>
      </c>
      <c r="E41" s="14" t="n">
        <v>2024</v>
      </c>
      <c r="F41" s="14" t="n">
        <v>0.21</v>
      </c>
      <c r="G41" s="14" t="n">
        <v>5.538</v>
      </c>
      <c r="H41" s="14" t="n">
        <v>1.317</v>
      </c>
      <c r="I41" s="14" t="n">
        <v>0.229</v>
      </c>
      <c r="J41" s="14" t="n">
        <v>5.767</v>
      </c>
      <c r="K41" s="14" t="n">
        <v>0</v>
      </c>
      <c r="L41" s="14" t="n">
        <v>1</v>
      </c>
      <c r="M41" s="14" t="n">
        <v>7.084</v>
      </c>
      <c r="N41" s="14" t="n">
        <v>3.95</v>
      </c>
      <c r="O41" s="14" t="n">
        <v>0.243</v>
      </c>
      <c r="P41" s="14" t="n">
        <v>7.328</v>
      </c>
      <c r="Q41" s="14" t="n">
        <v>0</v>
      </c>
      <c r="R41" s="14" t="n">
        <v>1</v>
      </c>
      <c r="S41" s="14" t="n">
        <v>12.121</v>
      </c>
      <c r="T41" s="14" t="n">
        <v>7.9</v>
      </c>
      <c r="U41" s="14" t="n">
        <v>0.583</v>
      </c>
      <c r="V41" s="14" t="n">
        <v>14.944</v>
      </c>
      <c r="W41" s="14" t="n">
        <v>0.21</v>
      </c>
      <c r="X41" s="14" t="n">
        <v>1</v>
      </c>
      <c r="Y41" s="14" t="n">
        <v>8.117000000000001</v>
      </c>
      <c r="Z41" s="14" t="n">
        <v>0.68</v>
      </c>
      <c r="AA41" s="14" t="n">
        <v>-3.715</v>
      </c>
      <c r="AB41" s="14" t="n">
        <v>4.402</v>
      </c>
      <c r="AC41" s="14" t="n">
        <v>0</v>
      </c>
      <c r="AD41" s="14" t="n">
        <v>0</v>
      </c>
      <c r="AE41" s="14" t="n">
        <v>8.851000000000001</v>
      </c>
      <c r="AF41" s="14" t="n">
        <v>1.355</v>
      </c>
      <c r="AG41" s="14" t="n">
        <v>-1.275</v>
      </c>
      <c r="AH41" s="14" t="n">
        <v>7.576</v>
      </c>
      <c r="AI41" s="14" t="n">
        <v>0</v>
      </c>
      <c r="AJ41" s="14" t="n">
        <v>0</v>
      </c>
      <c r="AK41" s="14" t="n">
        <v>13.257</v>
      </c>
      <c r="AL41" s="14" t="n">
        <v>5.42</v>
      </c>
      <c r="AM41" s="14" t="n">
        <v>-5.211</v>
      </c>
      <c r="AN41" s="14" t="n">
        <v>9.734999999999999</v>
      </c>
      <c r="AO41" s="14" t="n">
        <v>0</v>
      </c>
      <c r="AP41" s="14" t="n">
        <v>0</v>
      </c>
      <c r="AQ41" s="14" t="n">
        <v>0.756</v>
      </c>
      <c r="AR41" s="14" t="n">
        <v>0.132</v>
      </c>
      <c r="AS41" s="14" t="n">
        <v>0.129</v>
      </c>
      <c r="AT41" s="14" t="n">
        <v>1.071</v>
      </c>
      <c r="AU41" s="14" t="n">
        <v>0.21</v>
      </c>
      <c r="AV41" s="14" t="n">
        <v>1</v>
      </c>
      <c r="AW41" s="14" t="n">
        <v>0.655</v>
      </c>
      <c r="AX41" s="14" t="n">
        <v>0.132</v>
      </c>
      <c r="AY41" s="14" t="n">
        <v>0.249</v>
      </c>
      <c r="AZ41" s="14" t="n">
        <v>1.094</v>
      </c>
      <c r="BA41" s="14" t="n">
        <v>0.21</v>
      </c>
      <c r="BB41" s="14" t="n">
        <v>1</v>
      </c>
      <c r="BC41" s="14" t="n">
        <v>0.534</v>
      </c>
      <c r="BD41" s="14" t="n">
        <v>0.132</v>
      </c>
      <c r="BE41" s="14" t="n">
        <v>-0.368</v>
      </c>
      <c r="BF41" s="14" t="n">
        <v>0.166</v>
      </c>
      <c r="BG41" s="14" t="n">
        <v>0</v>
      </c>
      <c r="BH41" s="14" t="n">
        <v>0</v>
      </c>
      <c r="BI41" s="14" t="n">
        <v>0.5679999999999999</v>
      </c>
      <c r="BJ41" s="14" t="n">
        <v>0.132</v>
      </c>
      <c r="BK41" s="14" t="n">
        <v>0.604</v>
      </c>
      <c r="BL41" s="14" t="n">
        <v>1.418</v>
      </c>
      <c r="BM41" s="14" t="n">
        <v>0.21</v>
      </c>
      <c r="BN41" s="14" t="n">
        <v>1</v>
      </c>
      <c r="BO41" s="14" t="n">
        <v>0</v>
      </c>
      <c r="BP41" s="14" t="n">
        <v>-0.017</v>
      </c>
      <c r="BQ41" s="14" t="n">
        <v>0.121</v>
      </c>
      <c r="BR41" s="14" t="n">
        <v>0</v>
      </c>
      <c r="BS41" s="14" t="n">
        <v>1</v>
      </c>
      <c r="BT41" s="14" t="n">
        <v>0</v>
      </c>
      <c r="BU41" s="14" t="n">
        <v>-0.016</v>
      </c>
      <c r="BV41" s="14" t="n">
        <v>0.08799999999999999</v>
      </c>
      <c r="BW41" s="14" t="n">
        <v>0</v>
      </c>
      <c r="BX41" s="14" t="n">
        <v>1</v>
      </c>
      <c r="BY41" s="14" t="n">
        <v>13.646</v>
      </c>
      <c r="BZ41" s="14" t="n">
        <v>0</v>
      </c>
      <c r="CA41" s="14" t="n">
        <v>13.646</v>
      </c>
      <c r="CB41" s="14" t="n">
        <v>0</v>
      </c>
      <c r="CC41" s="14" t="n">
        <v>82.58799999999999</v>
      </c>
      <c r="CD41" s="14" t="n">
        <v>7.95</v>
      </c>
      <c r="CE41" s="14" t="n">
        <v>-18.722</v>
      </c>
      <c r="CF41" s="14" t="n">
        <v>77.277</v>
      </c>
      <c r="CG41" s="14" t="n">
        <v>0</v>
      </c>
      <c r="CH41" s="14" t="n">
        <v>1</v>
      </c>
      <c r="CI41" s="14" t="n">
        <v>0</v>
      </c>
      <c r="CJ41" s="14" t="n">
        <v>0</v>
      </c>
      <c r="CK41" s="14" t="n">
        <v>0</v>
      </c>
      <c r="CL41" s="14" t="n">
        <v>0.118</v>
      </c>
      <c r="CM41" s="14" t="n">
        <v>0.966</v>
      </c>
      <c r="CN41" s="14" t="n">
        <v>2.82</v>
      </c>
      <c r="CO41" s="14" t="n">
        <v>0.921</v>
      </c>
      <c r="CP41" s="14" t="n">
        <v>0.01</v>
      </c>
      <c r="CQ41" s="14" t="n">
        <v>1.387</v>
      </c>
      <c r="CR41" s="14" t="n">
        <v>0.891</v>
      </c>
      <c r="CS41" s="14" t="n">
        <v>7.201</v>
      </c>
      <c r="CT41" s="14" t="n">
        <v>4.251</v>
      </c>
      <c r="CU41" s="14" t="n">
        <v>10.306</v>
      </c>
    </row>
    <row r="42">
      <c r="A42" s="14" t="inlineStr">
        <is>
          <t>ARM2021</t>
        </is>
      </c>
      <c r="B42" s="14" t="inlineStr">
        <is>
          <t>ARM</t>
        </is>
      </c>
      <c r="C42" s="14" t="inlineStr">
        <is>
          <t>ARM</t>
        </is>
      </c>
      <c r="D42" s="14" t="inlineStr">
        <is>
          <t>Armenia</t>
        </is>
      </c>
      <c r="E42" s="14" t="n">
        <v>2021</v>
      </c>
      <c r="F42" s="14" t="n">
        <v>0.2</v>
      </c>
      <c r="G42" s="14" t="n">
        <v>5.548</v>
      </c>
      <c r="H42" s="14" t="n">
        <v>1.142</v>
      </c>
      <c r="I42" s="14" t="n">
        <v>0</v>
      </c>
      <c r="J42" s="14" t="n">
        <v>5.548</v>
      </c>
      <c r="K42" s="14" t="n">
        <v>0</v>
      </c>
      <c r="L42" s="14" t="n">
        <v>1</v>
      </c>
      <c r="M42" s="14" t="n">
        <v>7.957</v>
      </c>
      <c r="N42" s="14" t="n">
        <v>3.427</v>
      </c>
      <c r="O42" s="14" t="n">
        <v>0</v>
      </c>
      <c r="P42" s="14" t="n">
        <v>7.957</v>
      </c>
      <c r="Q42" s="14" t="n">
        <v>0</v>
      </c>
      <c r="R42" s="14" t="n">
        <v>1</v>
      </c>
      <c r="S42" s="14" t="n">
        <v>11.26</v>
      </c>
      <c r="T42" s="14" t="n">
        <v>6.855</v>
      </c>
      <c r="U42" s="14" t="n">
        <v>0</v>
      </c>
      <c r="V42" s="14" t="n">
        <v>13.512</v>
      </c>
      <c r="W42" s="14" t="n">
        <v>0.2</v>
      </c>
      <c r="X42" s="14" t="n">
        <v>1</v>
      </c>
      <c r="Y42" s="14" t="n">
        <v>5.306</v>
      </c>
      <c r="Z42" s="14" t="n">
        <v>0.586</v>
      </c>
      <c r="AA42" s="14" t="n">
        <v>1.151</v>
      </c>
      <c r="AB42" s="14" t="n">
        <v>6.458</v>
      </c>
      <c r="AC42" s="14" t="n">
        <v>0</v>
      </c>
      <c r="AD42" s="14" t="n">
        <v>1</v>
      </c>
      <c r="AE42" s="14" t="n">
        <v>6.448</v>
      </c>
      <c r="AF42" s="14" t="n">
        <v>1.269</v>
      </c>
      <c r="AG42" s="14" t="n">
        <v>0.035</v>
      </c>
      <c r="AH42" s="14" t="n">
        <v>6.483</v>
      </c>
      <c r="AI42" s="14" t="n">
        <v>0</v>
      </c>
      <c r="AJ42" s="14" t="n">
        <v>1</v>
      </c>
      <c r="AK42" s="14" t="n">
        <v>13.298</v>
      </c>
      <c r="AL42" s="14" t="n">
        <v>6.527</v>
      </c>
      <c r="AM42" s="14" t="n">
        <v>1.291</v>
      </c>
      <c r="AN42" s="14" t="n">
        <v>15.957</v>
      </c>
      <c r="AO42" s="14" t="n">
        <v>0.2</v>
      </c>
      <c r="AP42" s="14" t="n">
        <v>1</v>
      </c>
      <c r="AQ42" s="14" t="n">
        <v>0.619</v>
      </c>
      <c r="AR42" s="14" t="n">
        <v>0.114</v>
      </c>
      <c r="AS42" s="14" t="n">
        <v>0.17</v>
      </c>
      <c r="AT42" s="14" t="n">
        <v>0.947</v>
      </c>
      <c r="AU42" s="14" t="n">
        <v>0.2</v>
      </c>
      <c r="AV42" s="14" t="n">
        <v>1</v>
      </c>
      <c r="AW42" s="14" t="n">
        <v>0.599</v>
      </c>
      <c r="AX42" s="14" t="n">
        <v>0.114</v>
      </c>
      <c r="AY42" s="14" t="n">
        <v>0.13</v>
      </c>
      <c r="AZ42" s="14" t="n">
        <v>0.876</v>
      </c>
      <c r="BA42" s="14" t="n">
        <v>0.2</v>
      </c>
      <c r="BB42" s="14" t="n">
        <v>1</v>
      </c>
      <c r="BC42" s="14" t="n">
        <v>0.439</v>
      </c>
      <c r="BD42" s="14" t="n">
        <v>0.114</v>
      </c>
      <c r="BE42" s="14" t="n">
        <v>0</v>
      </c>
      <c r="BF42" s="14" t="n">
        <v>0.527</v>
      </c>
      <c r="BG42" s="14" t="n">
        <v>0.2</v>
      </c>
      <c r="BH42" s="14" t="n">
        <v>1</v>
      </c>
      <c r="BI42" s="14" t="n">
        <v>0.505</v>
      </c>
      <c r="BJ42" s="14" t="n">
        <v>0.114</v>
      </c>
      <c r="BK42" s="14" t="n">
        <v>0</v>
      </c>
      <c r="BL42" s="14" t="n">
        <v>0.606</v>
      </c>
      <c r="BM42" s="14" t="n">
        <v>0.2</v>
      </c>
      <c r="BN42" s="14" t="n">
        <v>1</v>
      </c>
      <c r="BO42" s="14" t="n">
        <v>0</v>
      </c>
      <c r="BP42" s="14" t="n">
        <v>0</v>
      </c>
      <c r="BQ42" s="14" t="n">
        <v>0.08400000000000001</v>
      </c>
      <c r="BR42" s="14" t="n">
        <v>0</v>
      </c>
      <c r="BS42" s="14" t="n">
        <v>0.5</v>
      </c>
      <c r="BT42" s="14" t="n">
        <v>0</v>
      </c>
      <c r="BU42" s="14" t="n">
        <v>0</v>
      </c>
      <c r="BV42" s="14" t="n">
        <v>0.08599999999999999</v>
      </c>
      <c r="BW42" s="14" t="n">
        <v>0.2</v>
      </c>
      <c r="BX42" s="14" t="n">
        <v>0.5</v>
      </c>
      <c r="BY42" s="14" t="n">
        <v>11.787</v>
      </c>
      <c r="BZ42" s="14" t="n">
        <v>0</v>
      </c>
      <c r="CA42" s="14" t="n">
        <v>11.787</v>
      </c>
      <c r="CB42" s="14" t="n">
        <v>0</v>
      </c>
      <c r="CC42" s="14" t="n">
        <v>78.125</v>
      </c>
      <c r="CD42" s="14" t="n">
        <v>7.95</v>
      </c>
      <c r="CE42" s="14" t="n">
        <v>0</v>
      </c>
      <c r="CF42" s="14" t="n">
        <v>93.75</v>
      </c>
      <c r="CG42" s="14" t="n">
        <v>0.2</v>
      </c>
      <c r="CH42" s="14" t="n">
        <v>1</v>
      </c>
      <c r="CI42" s="14" t="n">
        <v>1</v>
      </c>
      <c r="CJ42" s="14" t="n">
        <v>1</v>
      </c>
      <c r="CK42" s="14" t="n">
        <v>0</v>
      </c>
      <c r="CL42" s="14" t="n">
        <v>0</v>
      </c>
      <c r="CM42" s="14" t="n">
        <v>0</v>
      </c>
      <c r="CN42" s="14" t="n">
        <v>0</v>
      </c>
      <c r="CO42" s="14" t="n">
        <v>0</v>
      </c>
      <c r="CP42" s="14" t="n">
        <v>0.001</v>
      </c>
      <c r="CQ42" s="14" t="n">
        <v>1.198</v>
      </c>
      <c r="CR42" s="14" t="n">
        <v>0</v>
      </c>
      <c r="CS42" s="14" t="n">
        <v>4.165</v>
      </c>
      <c r="CT42" s="14" t="n">
        <v>4.41</v>
      </c>
      <c r="CU42" s="14" t="n">
        <v>4.165</v>
      </c>
    </row>
    <row r="43">
      <c r="A43" s="14" t="inlineStr">
        <is>
          <t>ARM2022</t>
        </is>
      </c>
      <c r="B43" s="14" t="inlineStr">
        <is>
          <t>ARM</t>
        </is>
      </c>
      <c r="C43" s="14" t="inlineStr">
        <is>
          <t>ARM</t>
        </is>
      </c>
      <c r="D43" s="14" t="inlineStr">
        <is>
          <t>Armenia</t>
        </is>
      </c>
      <c r="E43" s="14" t="n">
        <v>2022</v>
      </c>
      <c r="F43" s="14" t="n">
        <v>0.2</v>
      </c>
      <c r="G43" s="14" t="n">
        <v>7.075</v>
      </c>
      <c r="H43" s="14" t="n">
        <v>1.235</v>
      </c>
      <c r="I43" s="14" t="n">
        <v>0</v>
      </c>
      <c r="J43" s="14" t="n">
        <v>7.075</v>
      </c>
      <c r="K43" s="14" t="n">
        <v>0</v>
      </c>
      <c r="L43" s="14" t="n">
        <v>1</v>
      </c>
      <c r="M43" s="14" t="n">
        <v>9.781000000000001</v>
      </c>
      <c r="N43" s="14" t="n">
        <v>3.704</v>
      </c>
      <c r="O43" s="14" t="n">
        <v>0</v>
      </c>
      <c r="P43" s="14" t="n">
        <v>9.781000000000001</v>
      </c>
      <c r="Q43" s="14" t="n">
        <v>0</v>
      </c>
      <c r="R43" s="14" t="n">
        <v>1</v>
      </c>
      <c r="S43" s="14" t="n">
        <v>13.248</v>
      </c>
      <c r="T43" s="14" t="n">
        <v>7.407</v>
      </c>
      <c r="U43" s="14" t="n">
        <v>0.196</v>
      </c>
      <c r="V43" s="14" t="n">
        <v>15.898</v>
      </c>
      <c r="W43" s="14" t="n">
        <v>0.2</v>
      </c>
      <c r="X43" s="14" t="n">
        <v>1</v>
      </c>
      <c r="Y43" s="14" t="n">
        <v>5.627</v>
      </c>
      <c r="Z43" s="14" t="n">
        <v>0.59</v>
      </c>
      <c r="AA43" s="14" t="n">
        <v>0</v>
      </c>
      <c r="AB43" s="14" t="n">
        <v>5.627</v>
      </c>
      <c r="AC43" s="14" t="n">
        <v>0</v>
      </c>
      <c r="AD43" s="14" t="n">
        <v>1</v>
      </c>
      <c r="AE43" s="14" t="n">
        <v>6.862</v>
      </c>
      <c r="AF43" s="14" t="n">
        <v>1.272</v>
      </c>
      <c r="AG43" s="14" t="n">
        <v>0.06</v>
      </c>
      <c r="AH43" s="14" t="n">
        <v>6.922</v>
      </c>
      <c r="AI43" s="14" t="n">
        <v>0</v>
      </c>
      <c r="AJ43" s="14" t="n">
        <v>1</v>
      </c>
      <c r="AK43" s="14" t="n">
        <v>14.27</v>
      </c>
      <c r="AL43" s="14" t="n">
        <v>6.815</v>
      </c>
      <c r="AM43" s="14" t="n">
        <v>1.256</v>
      </c>
      <c r="AN43" s="14" t="n">
        <v>17.124</v>
      </c>
      <c r="AO43" s="14" t="n">
        <v>0.2</v>
      </c>
      <c r="AP43" s="14" t="n">
        <v>1</v>
      </c>
      <c r="AQ43" s="14" t="n">
        <v>0.861</v>
      </c>
      <c r="AR43" s="14" t="n">
        <v>0.123</v>
      </c>
      <c r="AS43" s="14" t="n">
        <v>0.154</v>
      </c>
      <c r="AT43" s="14" t="n">
        <v>1.218</v>
      </c>
      <c r="AU43" s="14" t="n">
        <v>0.2</v>
      </c>
      <c r="AV43" s="14" t="n">
        <v>1</v>
      </c>
      <c r="AW43" s="14" t="n">
        <v>0.986</v>
      </c>
      <c r="AX43" s="14" t="n">
        <v>0.123</v>
      </c>
      <c r="AY43" s="14" t="n">
        <v>0.167</v>
      </c>
      <c r="AZ43" s="14" t="n">
        <v>1.384</v>
      </c>
      <c r="BA43" s="14" t="n">
        <v>0.2</v>
      </c>
      <c r="BB43" s="14" t="n">
        <v>1</v>
      </c>
      <c r="BC43" s="14" t="n">
        <v>0.598</v>
      </c>
      <c r="BD43" s="14" t="n">
        <v>0.123</v>
      </c>
      <c r="BE43" s="14" t="n">
        <v>0.008999999999999999</v>
      </c>
      <c r="BF43" s="14" t="n">
        <v>0.717</v>
      </c>
      <c r="BG43" s="14" t="n">
        <v>0.2</v>
      </c>
      <c r="BH43" s="14" t="n">
        <v>1</v>
      </c>
      <c r="BI43" s="14" t="n">
        <v>0.612</v>
      </c>
      <c r="BJ43" s="14" t="n">
        <v>0.123</v>
      </c>
      <c r="BK43" s="14" t="n">
        <v>0.008999999999999999</v>
      </c>
      <c r="BL43" s="14" t="n">
        <v>0.735</v>
      </c>
      <c r="BM43" s="14" t="n">
        <v>0.2</v>
      </c>
      <c r="BN43" s="14" t="n">
        <v>1</v>
      </c>
      <c r="BO43" s="14" t="n">
        <v>0</v>
      </c>
      <c r="BP43" s="14" t="n">
        <v>0</v>
      </c>
      <c r="BQ43" s="14" t="n">
        <v>0.123</v>
      </c>
      <c r="BR43" s="14" t="n">
        <v>0</v>
      </c>
      <c r="BS43" s="14" t="n">
        <v>0.5</v>
      </c>
      <c r="BT43" s="14" t="n">
        <v>0</v>
      </c>
      <c r="BU43" s="14" t="n">
        <v>0</v>
      </c>
      <c r="BV43" s="14" t="n">
        <v>0.107</v>
      </c>
      <c r="BW43" s="14" t="n">
        <v>0.2</v>
      </c>
      <c r="BX43" s="14" t="n">
        <v>0.5</v>
      </c>
      <c r="BY43" s="14" t="n">
        <v>12.729</v>
      </c>
      <c r="BZ43" s="14" t="n">
        <v>0</v>
      </c>
      <c r="CA43" s="14" t="n">
        <v>12.729</v>
      </c>
      <c r="CB43" s="14" t="n">
        <v>0</v>
      </c>
      <c r="CC43" s="14" t="n">
        <v>97.90000000000001</v>
      </c>
      <c r="CD43" s="14" t="n">
        <v>7.95</v>
      </c>
      <c r="CE43" s="14" t="n">
        <v>1.449</v>
      </c>
      <c r="CF43" s="14" t="n">
        <v>117.48</v>
      </c>
      <c r="CG43" s="14" t="n">
        <v>0.2</v>
      </c>
      <c r="CH43" s="14" t="n">
        <v>1</v>
      </c>
      <c r="CI43" s="14" t="n">
        <v>1</v>
      </c>
      <c r="CJ43" s="14" t="n">
        <v>1</v>
      </c>
      <c r="CK43" s="14" t="n">
        <v>0</v>
      </c>
      <c r="CL43" s="14" t="n">
        <v>0</v>
      </c>
      <c r="CM43" s="14" t="n">
        <v>0</v>
      </c>
      <c r="CN43" s="14" t="n">
        <v>0</v>
      </c>
      <c r="CO43" s="14" t="n">
        <v>0</v>
      </c>
      <c r="CP43" s="14" t="n">
        <v>0</v>
      </c>
      <c r="CQ43" s="14" t="n">
        <v>1.294</v>
      </c>
      <c r="CR43" s="14" t="n">
        <v>0</v>
      </c>
      <c r="CS43" s="14" t="n">
        <v>4.393</v>
      </c>
      <c r="CT43" s="14" t="n">
        <v>5.842</v>
      </c>
      <c r="CU43" s="14" t="n">
        <v>4.393</v>
      </c>
    </row>
    <row r="44">
      <c r="A44" s="14" t="inlineStr">
        <is>
          <t>ARM2023</t>
        </is>
      </c>
      <c r="B44" s="14" t="inlineStr">
        <is>
          <t>ARM</t>
        </is>
      </c>
      <c r="C44" s="14" t="inlineStr">
        <is>
          <t>ARM</t>
        </is>
      </c>
      <c r="D44" s="14" t="inlineStr">
        <is>
          <t>Armenia</t>
        </is>
      </c>
      <c r="E44" s="14" t="n">
        <v>2023</v>
      </c>
      <c r="F44" s="14" t="n">
        <v>0.2</v>
      </c>
      <c r="G44" s="14" t="n">
        <v>4.751</v>
      </c>
      <c r="H44" s="14" t="n">
        <v>1.285</v>
      </c>
      <c r="I44" s="14" t="n">
        <v>0</v>
      </c>
      <c r="J44" s="14" t="n">
        <v>4.751</v>
      </c>
      <c r="K44" s="14" t="n">
        <v>0</v>
      </c>
      <c r="L44" s="14" t="n">
        <v>1</v>
      </c>
      <c r="M44" s="14" t="n">
        <v>7.885</v>
      </c>
      <c r="N44" s="14" t="n">
        <v>3.856</v>
      </c>
      <c r="O44" s="14" t="n">
        <v>0</v>
      </c>
      <c r="P44" s="14" t="n">
        <v>7.885</v>
      </c>
      <c r="Q44" s="14" t="n">
        <v>0</v>
      </c>
      <c r="R44" s="14" t="n">
        <v>1</v>
      </c>
      <c r="S44" s="14" t="n">
        <v>11.178</v>
      </c>
      <c r="T44" s="14" t="n">
        <v>7.713</v>
      </c>
      <c r="U44" s="14" t="n">
        <v>0.248</v>
      </c>
      <c r="V44" s="14" t="n">
        <v>13.414</v>
      </c>
      <c r="W44" s="14" t="n">
        <v>0.2</v>
      </c>
      <c r="X44" s="14" t="n">
        <v>1</v>
      </c>
      <c r="Y44" s="14" t="n">
        <v>2.794</v>
      </c>
      <c r="Z44" s="14" t="n">
        <v>0.313</v>
      </c>
      <c r="AA44" s="14" t="n">
        <v>1.001</v>
      </c>
      <c r="AB44" s="14" t="n">
        <v>3.795</v>
      </c>
      <c r="AC44" s="14" t="n">
        <v>0</v>
      </c>
      <c r="AD44" s="14" t="n">
        <v>1</v>
      </c>
      <c r="AE44" s="14" t="n">
        <v>4.08</v>
      </c>
      <c r="AF44" s="14" t="n">
        <v>0.8120000000000001</v>
      </c>
      <c r="AG44" s="14" t="n">
        <v>2.871</v>
      </c>
      <c r="AH44" s="14" t="n">
        <v>6.951</v>
      </c>
      <c r="AI44" s="14" t="n">
        <v>0</v>
      </c>
      <c r="AJ44" s="14" t="n">
        <v>1</v>
      </c>
      <c r="AK44" s="14" t="n">
        <v>11.794</v>
      </c>
      <c r="AL44" s="14" t="n">
        <v>5.842</v>
      </c>
      <c r="AM44" s="14" t="n">
        <v>0.584</v>
      </c>
      <c r="AN44" s="14" t="n">
        <v>14.152</v>
      </c>
      <c r="AO44" s="14" t="n">
        <v>0.2</v>
      </c>
      <c r="AP44" s="14" t="n">
        <v>1</v>
      </c>
      <c r="AQ44" s="14" t="n">
        <v>0.76</v>
      </c>
      <c r="AR44" s="14" t="n">
        <v>0.129</v>
      </c>
      <c r="AS44" s="14" t="n">
        <v>0.223</v>
      </c>
      <c r="AT44" s="14" t="n">
        <v>1.181</v>
      </c>
      <c r="AU44" s="14" t="n">
        <v>0.2</v>
      </c>
      <c r="AV44" s="14" t="n">
        <v>1</v>
      </c>
      <c r="AW44" s="14" t="n">
        <v>0.8110000000000001</v>
      </c>
      <c r="AX44" s="14" t="n">
        <v>0.129</v>
      </c>
      <c r="AY44" s="14" t="n">
        <v>0.308</v>
      </c>
      <c r="AZ44" s="14" t="n">
        <v>1.343</v>
      </c>
      <c r="BA44" s="14" t="n">
        <v>0.2</v>
      </c>
      <c r="BB44" s="14" t="n">
        <v>1</v>
      </c>
      <c r="BC44" s="14" t="n">
        <v>0.535</v>
      </c>
      <c r="BD44" s="14" t="n">
        <v>0.129</v>
      </c>
      <c r="BE44" s="14" t="n">
        <v>0.012</v>
      </c>
      <c r="BF44" s="14" t="n">
        <v>0.642</v>
      </c>
      <c r="BG44" s="14" t="n">
        <v>0.2</v>
      </c>
      <c r="BH44" s="14" t="n">
        <v>1</v>
      </c>
      <c r="BI44" s="14" t="n">
        <v>0.579</v>
      </c>
      <c r="BJ44" s="14" t="n">
        <v>0.129</v>
      </c>
      <c r="BK44" s="14" t="n">
        <v>0.013</v>
      </c>
      <c r="BL44" s="14" t="n">
        <v>0.695</v>
      </c>
      <c r="BM44" s="14" t="n">
        <v>0.2</v>
      </c>
      <c r="BN44" s="14" t="n">
        <v>1</v>
      </c>
      <c r="BO44" s="14" t="n">
        <v>0</v>
      </c>
      <c r="BP44" s="14" t="n">
        <v>0</v>
      </c>
      <c r="BQ44" s="14" t="n">
        <v>0.136</v>
      </c>
      <c r="BR44" s="14" t="n">
        <v>0</v>
      </c>
      <c r="BS44" s="14" t="n">
        <v>0.5</v>
      </c>
      <c r="BT44" s="14" t="n">
        <v>0</v>
      </c>
      <c r="BU44" s="14" t="n">
        <v>0</v>
      </c>
      <c r="BV44" s="14" t="n">
        <v>0.119</v>
      </c>
      <c r="BW44" s="14" t="n">
        <v>0.2</v>
      </c>
      <c r="BX44" s="14" t="n">
        <v>0.5</v>
      </c>
      <c r="BY44" s="14" t="n">
        <v>13.254</v>
      </c>
      <c r="BZ44" s="14" t="n">
        <v>0</v>
      </c>
      <c r="CA44" s="14" t="n">
        <v>13.254</v>
      </c>
      <c r="CB44" s="14" t="n">
        <v>0</v>
      </c>
      <c r="CC44" s="14" t="n">
        <v>83.248</v>
      </c>
      <c r="CD44" s="14" t="n">
        <v>7.95</v>
      </c>
      <c r="CE44" s="14" t="n">
        <v>1.843</v>
      </c>
      <c r="CF44" s="14" t="n">
        <v>99.898</v>
      </c>
      <c r="CG44" s="14" t="n">
        <v>0.2</v>
      </c>
      <c r="CH44" s="14" t="n">
        <v>1</v>
      </c>
      <c r="CI44" s="14" t="n">
        <v>1</v>
      </c>
      <c r="CJ44" s="14" t="n">
        <v>1</v>
      </c>
      <c r="CK44" s="14" t="n">
        <v>0</v>
      </c>
      <c r="CL44" s="14" t="n">
        <v>0</v>
      </c>
      <c r="CM44" s="14" t="n">
        <v>0</v>
      </c>
      <c r="CN44" s="14" t="n">
        <v>0</v>
      </c>
      <c r="CO44" s="14" t="n">
        <v>0</v>
      </c>
      <c r="CP44" s="14" t="n">
        <v>0</v>
      </c>
      <c r="CQ44" s="14" t="n">
        <v>1.348</v>
      </c>
      <c r="CR44" s="14" t="n">
        <v>0</v>
      </c>
      <c r="CS44" s="14" t="n">
        <v>1.508</v>
      </c>
      <c r="CT44" s="14" t="n">
        <v>3.466</v>
      </c>
      <c r="CU44" s="14" t="n">
        <v>1.508</v>
      </c>
    </row>
    <row r="45">
      <c r="A45" s="14" t="inlineStr">
        <is>
          <t>ARM2024</t>
        </is>
      </c>
      <c r="B45" s="14" t="inlineStr">
        <is>
          <t>ARM</t>
        </is>
      </c>
      <c r="C45" s="14" t="inlineStr">
        <is>
          <t>ARM</t>
        </is>
      </c>
      <c r="D45" s="14" t="inlineStr">
        <is>
          <t>Armenia</t>
        </is>
      </c>
      <c r="E45" s="14" t="n">
        <v>2024</v>
      </c>
      <c r="F45" s="14" t="n">
        <v>0.2</v>
      </c>
      <c r="G45" s="14" t="n">
        <v>4.35</v>
      </c>
      <c r="H45" s="14" t="n">
        <v>1.323</v>
      </c>
      <c r="I45" s="14" t="n">
        <v>0</v>
      </c>
      <c r="J45" s="14" t="n">
        <v>4.35</v>
      </c>
      <c r="K45" s="14" t="n">
        <v>0</v>
      </c>
      <c r="L45" s="14" t="n">
        <v>1</v>
      </c>
      <c r="M45" s="14" t="n">
        <v>7.123</v>
      </c>
      <c r="N45" s="14" t="n">
        <v>3.97</v>
      </c>
      <c r="O45" s="14" t="n">
        <v>0</v>
      </c>
      <c r="P45" s="14" t="n">
        <v>7.123</v>
      </c>
      <c r="Q45" s="14" t="n">
        <v>0</v>
      </c>
      <c r="R45" s="14" t="n">
        <v>1</v>
      </c>
      <c r="S45" s="14" t="n">
        <v>10.967</v>
      </c>
      <c r="T45" s="14" t="n">
        <v>7.941</v>
      </c>
      <c r="U45" s="14" t="n">
        <v>0.299</v>
      </c>
      <c r="V45" s="14" t="n">
        <v>13.161</v>
      </c>
      <c r="W45" s="14" t="n">
        <v>0.2</v>
      </c>
      <c r="X45" s="14" t="n">
        <v>1</v>
      </c>
      <c r="Y45" s="14" t="n">
        <v>2.599</v>
      </c>
      <c r="Z45" s="14" t="n">
        <v>0.328</v>
      </c>
      <c r="AA45" s="14" t="n">
        <v>0</v>
      </c>
      <c r="AB45" s="14" t="n">
        <v>2.599</v>
      </c>
      <c r="AC45" s="14" t="n">
        <v>0</v>
      </c>
      <c r="AD45" s="14" t="n">
        <v>1</v>
      </c>
      <c r="AE45" s="14" t="n">
        <v>3.922</v>
      </c>
      <c r="AF45" s="14" t="n">
        <v>0.859</v>
      </c>
      <c r="AG45" s="14" t="n">
        <v>3.225</v>
      </c>
      <c r="AH45" s="14" t="n">
        <v>7.147</v>
      </c>
      <c r="AI45" s="14" t="n">
        <v>0</v>
      </c>
      <c r="AJ45" s="14" t="n">
        <v>1</v>
      </c>
      <c r="AK45" s="14" t="n">
        <v>11.864</v>
      </c>
      <c r="AL45" s="14" t="n">
        <v>6.034</v>
      </c>
      <c r="AM45" s="14" t="n">
        <v>0.598</v>
      </c>
      <c r="AN45" s="14" t="n">
        <v>14.237</v>
      </c>
      <c r="AO45" s="14" t="n">
        <v>0.2</v>
      </c>
      <c r="AP45" s="14" t="n">
        <v>1</v>
      </c>
      <c r="AQ45" s="14" t="n">
        <v>0.724</v>
      </c>
      <c r="AR45" s="14" t="n">
        <v>0.132</v>
      </c>
      <c r="AS45" s="14" t="n">
        <v>0.401</v>
      </c>
      <c r="AT45" s="14" t="n">
        <v>1.35</v>
      </c>
      <c r="AU45" s="14" t="n">
        <v>0.2</v>
      </c>
      <c r="AV45" s="14" t="n">
        <v>1</v>
      </c>
      <c r="AW45" s="14" t="n">
        <v>0.75</v>
      </c>
      <c r="AX45" s="14" t="n">
        <v>0.132</v>
      </c>
      <c r="AY45" s="14" t="n">
        <v>0.389</v>
      </c>
      <c r="AZ45" s="14" t="n">
        <v>1.368</v>
      </c>
      <c r="BA45" s="14" t="n">
        <v>0.2</v>
      </c>
      <c r="BB45" s="14" t="n">
        <v>1</v>
      </c>
      <c r="BC45" s="14" t="n">
        <v>0.513</v>
      </c>
      <c r="BD45" s="14" t="n">
        <v>0.132</v>
      </c>
      <c r="BE45" s="14" t="n">
        <v>0.014</v>
      </c>
      <c r="BF45" s="14" t="n">
        <v>0.616</v>
      </c>
      <c r="BG45" s="14" t="n">
        <v>0.2</v>
      </c>
      <c r="BH45" s="14" t="n">
        <v>1</v>
      </c>
      <c r="BI45" s="14" t="n">
        <v>0.591</v>
      </c>
      <c r="BJ45" s="14" t="n">
        <v>0.132</v>
      </c>
      <c r="BK45" s="14" t="n">
        <v>0.016</v>
      </c>
      <c r="BL45" s="14" t="n">
        <v>0.71</v>
      </c>
      <c r="BM45" s="14" t="n">
        <v>0.2</v>
      </c>
      <c r="BN45" s="14" t="n">
        <v>1</v>
      </c>
      <c r="BO45" s="14" t="n">
        <v>0</v>
      </c>
      <c r="BP45" s="14" t="n">
        <v>0</v>
      </c>
      <c r="BQ45" s="14" t="n">
        <v>0.123</v>
      </c>
      <c r="BR45" s="14" t="n">
        <v>0</v>
      </c>
      <c r="BS45" s="14" t="n">
        <v>0.5</v>
      </c>
      <c r="BT45" s="14" t="n">
        <v>0</v>
      </c>
      <c r="BU45" s="14" t="n">
        <v>0</v>
      </c>
      <c r="BV45" s="14" t="n">
        <v>0.111</v>
      </c>
      <c r="BW45" s="14" t="n">
        <v>0.2</v>
      </c>
      <c r="BX45" s="14" t="n">
        <v>0.5</v>
      </c>
      <c r="BY45" s="14" t="n">
        <v>13.646</v>
      </c>
      <c r="BZ45" s="14" t="n">
        <v>0</v>
      </c>
      <c r="CA45" s="14" t="n">
        <v>13.646</v>
      </c>
      <c r="CB45" s="14" t="n">
        <v>0</v>
      </c>
      <c r="CC45" s="14" t="n">
        <v>82.58799999999999</v>
      </c>
      <c r="CD45" s="14" t="n">
        <v>7.95</v>
      </c>
      <c r="CE45" s="14" t="n">
        <v>2.25</v>
      </c>
      <c r="CF45" s="14" t="n">
        <v>99.10599999999999</v>
      </c>
      <c r="CG45" s="14" t="n">
        <v>0.2</v>
      </c>
      <c r="CH45" s="14" t="n">
        <v>1</v>
      </c>
      <c r="CI45" s="14" t="n">
        <v>1</v>
      </c>
      <c r="CJ45" s="14" t="n">
        <v>1</v>
      </c>
      <c r="CK45" s="14" t="n">
        <v>0</v>
      </c>
      <c r="CL45" s="14" t="n">
        <v>0</v>
      </c>
      <c r="CM45" s="14" t="n">
        <v>0</v>
      </c>
      <c r="CN45" s="14" t="n">
        <v>0</v>
      </c>
      <c r="CO45" s="14" t="n">
        <v>0</v>
      </c>
      <c r="CP45" s="14" t="n">
        <v>0</v>
      </c>
      <c r="CQ45" s="14" t="n">
        <v>1.387</v>
      </c>
      <c r="CR45" s="14" t="n">
        <v>0</v>
      </c>
      <c r="CS45" s="14" t="n">
        <v>1.275</v>
      </c>
      <c r="CT45" s="14" t="n">
        <v>3.027</v>
      </c>
      <c r="CU45" s="14" t="n">
        <v>1.275</v>
      </c>
    </row>
    <row r="46">
      <c r="A46" s="14" t="inlineStr">
        <is>
          <t>ABW2021</t>
        </is>
      </c>
      <c r="B46" s="14" t="inlineStr">
        <is>
          <t>ABW</t>
        </is>
      </c>
      <c r="C46" s="14" t="inlineStr">
        <is>
          <t>ABW</t>
        </is>
      </c>
      <c r="D46" s="14" t="inlineStr">
        <is>
          <t>Aruba</t>
        </is>
      </c>
      <c r="E46" s="14" t="n">
        <v>2021</v>
      </c>
      <c r="F46" s="14" t="n">
        <v>0.02</v>
      </c>
      <c r="G46" s="14" t="n">
        <v>5.897</v>
      </c>
      <c r="H46" s="14" t="n">
        <v>1.143</v>
      </c>
      <c r="I46" s="14" t="n">
        <v>0</v>
      </c>
      <c r="J46" s="14" t="n">
        <v>5.897</v>
      </c>
      <c r="K46" s="14" t="n">
        <v>0</v>
      </c>
      <c r="L46" s="14" t="n">
        <v>1</v>
      </c>
      <c r="M46" s="14" t="n">
        <v>7.964</v>
      </c>
      <c r="N46" s="14" t="n">
        <v>3.43</v>
      </c>
      <c r="O46" s="14" t="n">
        <v>0</v>
      </c>
      <c r="P46" s="14" t="n">
        <v>7.964</v>
      </c>
      <c r="Q46" s="14" t="n">
        <v>0</v>
      </c>
      <c r="R46" s="14" t="n">
        <v>1</v>
      </c>
      <c r="S46" s="14" t="n">
        <v>11.613</v>
      </c>
      <c r="T46" s="14" t="n">
        <v>6.86</v>
      </c>
      <c r="U46" s="14" t="n">
        <v>0</v>
      </c>
      <c r="V46" s="14" t="n">
        <v>11.846</v>
      </c>
      <c r="W46" s="14" t="n">
        <v>0.02</v>
      </c>
      <c r="X46" s="14" t="n">
        <v>1</v>
      </c>
      <c r="Y46" s="14" t="n">
        <v>5.919</v>
      </c>
      <c r="Z46" s="14" t="n">
        <v>0.796</v>
      </c>
      <c r="AA46" s="14" t="n">
        <v>-3.796</v>
      </c>
      <c r="AB46" s="14" t="n">
        <v>2.123</v>
      </c>
      <c r="AC46" s="14" t="n">
        <v>0</v>
      </c>
      <c r="AD46" s="14" t="n">
        <v>0</v>
      </c>
      <c r="AE46" s="14" t="n">
        <v>7.062</v>
      </c>
      <c r="AF46" s="14" t="n">
        <v>1.654</v>
      </c>
      <c r="AG46" s="14" t="n">
        <v>-4.94</v>
      </c>
      <c r="AH46" s="14" t="n">
        <v>2.123</v>
      </c>
      <c r="AI46" s="14" t="n">
        <v>0</v>
      </c>
      <c r="AJ46" s="14" t="n">
        <v>0</v>
      </c>
      <c r="AK46" s="14" t="n">
        <v>13.922</v>
      </c>
      <c r="AL46" s="14" t="n">
        <v>7.481</v>
      </c>
      <c r="AM46" s="14" t="n">
        <v>-4.96</v>
      </c>
      <c r="AN46" s="14" t="n">
        <v>8.962</v>
      </c>
      <c r="AO46" s="14" t="n">
        <v>0</v>
      </c>
      <c r="AP46" s="14" t="n">
        <v>0</v>
      </c>
      <c r="AQ46" s="14" t="n">
        <v>0.649</v>
      </c>
      <c r="AR46" s="14" t="n">
        <v>0.114</v>
      </c>
      <c r="AS46" s="14" t="n">
        <v>0.656</v>
      </c>
      <c r="AT46" s="14" t="n">
        <v>1.305</v>
      </c>
      <c r="AU46" s="14" t="n">
        <v>0</v>
      </c>
      <c r="AV46" s="14" t="n">
        <v>1</v>
      </c>
      <c r="AW46" s="14" t="n">
        <v>0.577</v>
      </c>
      <c r="AX46" s="14" t="n">
        <v>0.114</v>
      </c>
      <c r="AY46" s="14" t="n">
        <v>0.529</v>
      </c>
      <c r="AZ46" s="14" t="n">
        <v>1.128</v>
      </c>
      <c r="BA46" s="14" t="n">
        <v>0.02</v>
      </c>
      <c r="BB46" s="14" t="n">
        <v>1</v>
      </c>
      <c r="BC46" s="14" t="n">
        <v>0.458</v>
      </c>
      <c r="BD46" s="14" t="n">
        <v>0.114</v>
      </c>
      <c r="BE46" s="14" t="n">
        <v>0</v>
      </c>
      <c r="BF46" s="14" t="n">
        <v>0.467</v>
      </c>
      <c r="BG46" s="14" t="n">
        <v>0.02</v>
      </c>
      <c r="BH46" s="14" t="n">
        <v>1</v>
      </c>
      <c r="BI46" s="14" t="n">
        <v>0.491</v>
      </c>
      <c r="BJ46" s="14" t="n">
        <v>0.114</v>
      </c>
      <c r="BK46" s="14" t="n">
        <v>0.384</v>
      </c>
      <c r="BL46" s="14" t="n">
        <v>0.893</v>
      </c>
      <c r="BM46" s="14" t="n">
        <v>0.02</v>
      </c>
      <c r="BN46" s="14" t="n">
        <v>1</v>
      </c>
      <c r="BO46" s="14" t="n">
        <v>0</v>
      </c>
      <c r="BP46" s="14" t="n">
        <v>0</v>
      </c>
      <c r="BQ46" s="14" t="n">
        <v>0.276</v>
      </c>
      <c r="BR46" s="14" t="n">
        <v>0</v>
      </c>
      <c r="BS46" s="14" t="n">
        <v>0.833</v>
      </c>
      <c r="BT46" s="14" t="n">
        <v>0</v>
      </c>
      <c r="BU46" s="14" t="n">
        <v>0</v>
      </c>
      <c r="BV46" s="14" t="n">
        <v>0.248</v>
      </c>
      <c r="BW46" s="14" t="n">
        <v>0.02</v>
      </c>
      <c r="BX46" s="14" t="n">
        <v>0.833</v>
      </c>
      <c r="BY46" s="14" t="n">
        <v>11.787</v>
      </c>
      <c r="BZ46" s="14" t="n">
        <v>0</v>
      </c>
      <c r="CA46" s="14" t="n">
        <v>11.787</v>
      </c>
      <c r="CB46" s="14" t="n">
        <v>0</v>
      </c>
      <c r="CC46" s="14" t="n">
        <v>78.125</v>
      </c>
      <c r="CD46" s="14" t="n">
        <v>7.95</v>
      </c>
      <c r="CE46" s="14" t="n">
        <v>0</v>
      </c>
      <c r="CF46" s="14" t="n">
        <v>79.688</v>
      </c>
      <c r="CG46" s="14" t="n">
        <v>0.02</v>
      </c>
      <c r="CH46" s="14" t="n">
        <v>1</v>
      </c>
      <c r="CI46" s="14" t="n">
        <v>0</v>
      </c>
      <c r="CJ46" s="14" t="n">
        <v>0</v>
      </c>
      <c r="CK46" s="14" t="n">
        <v>0</v>
      </c>
      <c r="CL46" s="14" t="n">
        <v>0</v>
      </c>
      <c r="CM46" s="14" t="n">
        <v>0</v>
      </c>
      <c r="CN46" s="14" t="n">
        <v>0</v>
      </c>
      <c r="CO46" s="14" t="n">
        <v>0</v>
      </c>
      <c r="CP46" s="14" t="n">
        <v>0</v>
      </c>
      <c r="CQ46" s="14" t="n">
        <v>1.198</v>
      </c>
      <c r="CR46" s="14" t="n">
        <v>0</v>
      </c>
      <c r="CS46" s="14" t="n">
        <v>4.776</v>
      </c>
      <c r="CT46" s="14" t="n">
        <v>4.753</v>
      </c>
      <c r="CU46" s="14" t="n">
        <v>15.983</v>
      </c>
    </row>
    <row r="47">
      <c r="A47" s="14" t="inlineStr">
        <is>
          <t>ABW2022</t>
        </is>
      </c>
      <c r="B47" s="14" t="inlineStr">
        <is>
          <t>ABW</t>
        </is>
      </c>
      <c r="C47" s="14" t="inlineStr">
        <is>
          <t>ABW</t>
        </is>
      </c>
      <c r="D47" s="14" t="inlineStr">
        <is>
          <t>Aruba</t>
        </is>
      </c>
      <c r="E47" s="14" t="n">
        <v>2022</v>
      </c>
      <c r="F47" s="14" t="n">
        <v>0.015</v>
      </c>
      <c r="G47" s="14" t="n">
        <v>11.72</v>
      </c>
      <c r="H47" s="14" t="n">
        <v>1.235</v>
      </c>
      <c r="I47" s="14" t="n">
        <v>0</v>
      </c>
      <c r="J47" s="14" t="n">
        <v>11.72</v>
      </c>
      <c r="K47" s="14" t="n">
        <v>0</v>
      </c>
      <c r="L47" s="14" t="n">
        <v>1</v>
      </c>
      <c r="M47" s="14" t="n">
        <v>9.782999999999999</v>
      </c>
      <c r="N47" s="14" t="n">
        <v>3.704</v>
      </c>
      <c r="O47" s="14" t="n">
        <v>0</v>
      </c>
      <c r="P47" s="14" t="n">
        <v>9.782999999999999</v>
      </c>
      <c r="Q47" s="14" t="n">
        <v>0</v>
      </c>
      <c r="R47" s="14" t="n">
        <v>1</v>
      </c>
      <c r="S47" s="14" t="n">
        <v>17.893</v>
      </c>
      <c r="T47" s="14" t="n">
        <v>7.408</v>
      </c>
      <c r="U47" s="14" t="n">
        <v>0.02</v>
      </c>
      <c r="V47" s="14" t="n">
        <v>18.162</v>
      </c>
      <c r="W47" s="14" t="n">
        <v>0.015</v>
      </c>
      <c r="X47" s="14" t="n">
        <v>1</v>
      </c>
      <c r="Y47" s="14" t="n">
        <v>6.392</v>
      </c>
      <c r="Z47" s="14" t="n">
        <v>0.86</v>
      </c>
      <c r="AA47" s="14" t="n">
        <v>-4.1</v>
      </c>
      <c r="AB47" s="14" t="n">
        <v>2.292</v>
      </c>
      <c r="AC47" s="14" t="n">
        <v>0</v>
      </c>
      <c r="AD47" s="14" t="n">
        <v>0</v>
      </c>
      <c r="AE47" s="14" t="n">
        <v>7.627</v>
      </c>
      <c r="AF47" s="14" t="n">
        <v>1.786</v>
      </c>
      <c r="AG47" s="14" t="n">
        <v>-5.334</v>
      </c>
      <c r="AH47" s="14" t="n">
        <v>2.292</v>
      </c>
      <c r="AI47" s="14" t="n">
        <v>0</v>
      </c>
      <c r="AJ47" s="14" t="n">
        <v>0</v>
      </c>
      <c r="AK47" s="14" t="n">
        <v>15.035</v>
      </c>
      <c r="AL47" s="14" t="n">
        <v>8.079000000000001</v>
      </c>
      <c r="AM47" s="14" t="n">
        <v>-5.357</v>
      </c>
      <c r="AN47" s="14" t="n">
        <v>9.678000000000001</v>
      </c>
      <c r="AO47" s="14" t="n">
        <v>0</v>
      </c>
      <c r="AP47" s="14" t="n">
        <v>0</v>
      </c>
      <c r="AQ47" s="14" t="n">
        <v>0.896</v>
      </c>
      <c r="AR47" s="14" t="n">
        <v>0.123</v>
      </c>
      <c r="AS47" s="14" t="n">
        <v>0.711</v>
      </c>
      <c r="AT47" s="14" t="n">
        <v>1.607</v>
      </c>
      <c r="AU47" s="14" t="n">
        <v>0</v>
      </c>
      <c r="AV47" s="14" t="n">
        <v>1</v>
      </c>
      <c r="AW47" s="14" t="n">
        <v>0.89</v>
      </c>
      <c r="AX47" s="14" t="n">
        <v>0.123</v>
      </c>
      <c r="AY47" s="14" t="n">
        <v>0.673</v>
      </c>
      <c r="AZ47" s="14" t="n">
        <v>1.586</v>
      </c>
      <c r="BA47" s="14" t="n">
        <v>0.015</v>
      </c>
      <c r="BB47" s="14" t="n">
        <v>1</v>
      </c>
      <c r="BC47" s="14" t="n">
        <v>0.62</v>
      </c>
      <c r="BD47" s="14" t="n">
        <v>0.123</v>
      </c>
      <c r="BE47" s="14" t="n">
        <v>0.001</v>
      </c>
      <c r="BF47" s="14" t="n">
        <v>0.63</v>
      </c>
      <c r="BG47" s="14" t="n">
        <v>0.015</v>
      </c>
      <c r="BH47" s="14" t="n">
        <v>1</v>
      </c>
      <c r="BI47" s="14" t="n">
        <v>0.608</v>
      </c>
      <c r="BJ47" s="14" t="n">
        <v>0.123</v>
      </c>
      <c r="BK47" s="14" t="n">
        <v>0.728</v>
      </c>
      <c r="BL47" s="14" t="n">
        <v>1.355</v>
      </c>
      <c r="BM47" s="14" t="n">
        <v>0.015</v>
      </c>
      <c r="BN47" s="14" t="n">
        <v>1</v>
      </c>
      <c r="BO47" s="14" t="n">
        <v>0</v>
      </c>
      <c r="BP47" s="14" t="n">
        <v>0</v>
      </c>
      <c r="BQ47" s="14" t="n">
        <v>0.309</v>
      </c>
      <c r="BR47" s="14" t="n">
        <v>0</v>
      </c>
      <c r="BS47" s="14" t="n">
        <v>0.833</v>
      </c>
      <c r="BT47" s="14" t="n">
        <v>0</v>
      </c>
      <c r="BU47" s="14" t="n">
        <v>0</v>
      </c>
      <c r="BV47" s="14" t="n">
        <v>0.259</v>
      </c>
      <c r="BW47" s="14" t="n">
        <v>0.015</v>
      </c>
      <c r="BX47" s="14" t="n">
        <v>0.833</v>
      </c>
      <c r="BY47" s="14" t="n">
        <v>12.729</v>
      </c>
      <c r="BZ47" s="14" t="n">
        <v>0</v>
      </c>
      <c r="CA47" s="14" t="n">
        <v>12.729</v>
      </c>
      <c r="CB47" s="14" t="n">
        <v>0</v>
      </c>
      <c r="CC47" s="14" t="n">
        <v>97.90000000000001</v>
      </c>
      <c r="CD47" s="14" t="n">
        <v>7.95</v>
      </c>
      <c r="CE47" s="14" t="n">
        <v>0.109</v>
      </c>
      <c r="CF47" s="14" t="n">
        <v>99.36799999999999</v>
      </c>
      <c r="CG47" s="14" t="n">
        <v>0.015</v>
      </c>
      <c r="CH47" s="14" t="n">
        <v>1</v>
      </c>
      <c r="CI47" s="14" t="n">
        <v>0</v>
      </c>
      <c r="CJ47" s="14" t="n">
        <v>0</v>
      </c>
      <c r="CK47" s="14" t="n">
        <v>0</v>
      </c>
      <c r="CL47" s="14" t="n">
        <v>0</v>
      </c>
      <c r="CM47" s="14" t="n">
        <v>0</v>
      </c>
      <c r="CN47" s="14" t="n">
        <v>0</v>
      </c>
      <c r="CO47" s="14" t="n">
        <v>0</v>
      </c>
      <c r="CP47" s="14" t="n">
        <v>0</v>
      </c>
      <c r="CQ47" s="14" t="n">
        <v>1.294</v>
      </c>
      <c r="CR47" s="14" t="n">
        <v>0</v>
      </c>
      <c r="CS47" s="14" t="n">
        <v>5.158</v>
      </c>
      <c r="CT47" s="14" t="n">
        <v>10.485</v>
      </c>
      <c r="CU47" s="14" t="n">
        <v>29.494</v>
      </c>
    </row>
    <row r="48">
      <c r="A48" s="14" t="inlineStr">
        <is>
          <t>ABW2023</t>
        </is>
      </c>
      <c r="B48" s="14" t="inlineStr">
        <is>
          <t>ABW</t>
        </is>
      </c>
      <c r="C48" s="14" t="inlineStr">
        <is>
          <t>ABW</t>
        </is>
      </c>
      <c r="D48" s="14" t="inlineStr">
        <is>
          <t>Aruba</t>
        </is>
      </c>
      <c r="E48" s="14" t="n">
        <v>2023</v>
      </c>
      <c r="F48" s="14" t="n">
        <v>0.015</v>
      </c>
      <c r="G48" s="14" t="n">
        <v>6.147</v>
      </c>
      <c r="H48" s="14" t="n">
        <v>1.286</v>
      </c>
      <c r="I48" s="14" t="n">
        <v>0</v>
      </c>
      <c r="J48" s="14" t="n">
        <v>6.147</v>
      </c>
      <c r="K48" s="14" t="n">
        <v>0</v>
      </c>
      <c r="L48" s="14" t="n">
        <v>1</v>
      </c>
      <c r="M48" s="14" t="n">
        <v>7.886</v>
      </c>
      <c r="N48" s="14" t="n">
        <v>3.857</v>
      </c>
      <c r="O48" s="14" t="n">
        <v>0</v>
      </c>
      <c r="P48" s="14" t="n">
        <v>7.886</v>
      </c>
      <c r="Q48" s="14" t="n">
        <v>0</v>
      </c>
      <c r="R48" s="14" t="n">
        <v>1</v>
      </c>
      <c r="S48" s="14" t="n">
        <v>12.575</v>
      </c>
      <c r="T48" s="14" t="n">
        <v>7.714</v>
      </c>
      <c r="U48" s="14" t="n">
        <v>0.021</v>
      </c>
      <c r="V48" s="14" t="n">
        <v>12.764</v>
      </c>
      <c r="W48" s="14" t="n">
        <v>0.015</v>
      </c>
      <c r="X48" s="14" t="n">
        <v>1</v>
      </c>
      <c r="Y48" s="14" t="n">
        <v>6.656</v>
      </c>
      <c r="Z48" s="14" t="n">
        <v>0.895</v>
      </c>
      <c r="AA48" s="14" t="n">
        <v>-4.269</v>
      </c>
      <c r="AB48" s="14" t="n">
        <v>2.387</v>
      </c>
      <c r="AC48" s="14" t="n">
        <v>0</v>
      </c>
      <c r="AD48" s="14" t="n">
        <v>0</v>
      </c>
      <c r="AE48" s="14" t="n">
        <v>7.942</v>
      </c>
      <c r="AF48" s="14" t="n">
        <v>1.86</v>
      </c>
      <c r="AG48" s="14" t="n">
        <v>-5.555</v>
      </c>
      <c r="AH48" s="14" t="n">
        <v>2.387</v>
      </c>
      <c r="AI48" s="14" t="n">
        <v>0</v>
      </c>
      <c r="AJ48" s="14" t="n">
        <v>0</v>
      </c>
      <c r="AK48" s="14" t="n">
        <v>15.656</v>
      </c>
      <c r="AL48" s="14" t="n">
        <v>8.412000000000001</v>
      </c>
      <c r="AM48" s="14" t="n">
        <v>-5.578</v>
      </c>
      <c r="AN48" s="14" t="n">
        <v>10.078</v>
      </c>
      <c r="AO48" s="14" t="n">
        <v>0</v>
      </c>
      <c r="AP48" s="14" t="n">
        <v>0</v>
      </c>
      <c r="AQ48" s="14" t="n">
        <v>0.791</v>
      </c>
      <c r="AR48" s="14" t="n">
        <v>0.129</v>
      </c>
      <c r="AS48" s="14" t="n">
        <v>0.731</v>
      </c>
      <c r="AT48" s="14" t="n">
        <v>1.522</v>
      </c>
      <c r="AU48" s="14" t="n">
        <v>0</v>
      </c>
      <c r="AV48" s="14" t="n">
        <v>1</v>
      </c>
      <c r="AW48" s="14" t="n">
        <v>0.618</v>
      </c>
      <c r="AX48" s="14" t="n">
        <v>0.129</v>
      </c>
      <c r="AY48" s="14" t="n">
        <v>0.8</v>
      </c>
      <c r="AZ48" s="14" t="n">
        <v>1.439</v>
      </c>
      <c r="BA48" s="14" t="n">
        <v>0.015</v>
      </c>
      <c r="BB48" s="14" t="n">
        <v>1</v>
      </c>
      <c r="BC48" s="14" t="n">
        <v>0.554</v>
      </c>
      <c r="BD48" s="14" t="n">
        <v>0.129</v>
      </c>
      <c r="BE48" s="14" t="n">
        <v>0.001</v>
      </c>
      <c r="BF48" s="14" t="n">
        <v>0.5629999999999999</v>
      </c>
      <c r="BG48" s="14" t="n">
        <v>0.015</v>
      </c>
      <c r="BH48" s="14" t="n">
        <v>1</v>
      </c>
      <c r="BI48" s="14" t="n">
        <v>0.5570000000000001</v>
      </c>
      <c r="BJ48" s="14" t="n">
        <v>0.129</v>
      </c>
      <c r="BK48" s="14" t="n">
        <v>0.65</v>
      </c>
      <c r="BL48" s="14" t="n">
        <v>1.225</v>
      </c>
      <c r="BM48" s="14" t="n">
        <v>0.015</v>
      </c>
      <c r="BN48" s="14" t="n">
        <v>1</v>
      </c>
      <c r="BO48" s="14" t="n">
        <v>0</v>
      </c>
      <c r="BP48" s="14" t="n">
        <v>0</v>
      </c>
      <c r="BQ48" s="14" t="n">
        <v>0.33</v>
      </c>
      <c r="BR48" s="14" t="n">
        <v>0</v>
      </c>
      <c r="BS48" s="14" t="n">
        <v>0.833</v>
      </c>
      <c r="BT48" s="14" t="n">
        <v>0</v>
      </c>
      <c r="BU48" s="14" t="n">
        <v>0</v>
      </c>
      <c r="BV48" s="14" t="n">
        <v>0.283</v>
      </c>
      <c r="BW48" s="14" t="n">
        <v>0.015</v>
      </c>
      <c r="BX48" s="14" t="n">
        <v>0.833</v>
      </c>
      <c r="BY48" s="14" t="n">
        <v>13.254</v>
      </c>
      <c r="BZ48" s="14" t="n">
        <v>0</v>
      </c>
      <c r="CA48" s="14" t="n">
        <v>13.254</v>
      </c>
      <c r="CB48" s="14" t="n">
        <v>0</v>
      </c>
      <c r="CC48" s="14" t="n">
        <v>83.248</v>
      </c>
      <c r="CD48" s="14" t="n">
        <v>7.95</v>
      </c>
      <c r="CE48" s="14" t="n">
        <v>0.138</v>
      </c>
      <c r="CF48" s="14" t="n">
        <v>84.497</v>
      </c>
      <c r="CG48" s="14" t="n">
        <v>0.015</v>
      </c>
      <c r="CH48" s="14" t="n">
        <v>1</v>
      </c>
      <c r="CI48" s="14" t="n">
        <v>0</v>
      </c>
      <c r="CJ48" s="14" t="n">
        <v>0</v>
      </c>
      <c r="CK48" s="14" t="n">
        <v>0</v>
      </c>
      <c r="CL48" s="14" t="n">
        <v>0</v>
      </c>
      <c r="CM48" s="14" t="n">
        <v>0</v>
      </c>
      <c r="CN48" s="14" t="n">
        <v>0</v>
      </c>
      <c r="CO48" s="14" t="n">
        <v>0</v>
      </c>
      <c r="CP48" s="14" t="n">
        <v>0</v>
      </c>
      <c r="CQ48" s="14" t="n">
        <v>1.348</v>
      </c>
      <c r="CR48" s="14" t="n">
        <v>0</v>
      </c>
      <c r="CS48" s="14" t="n">
        <v>5.37</v>
      </c>
      <c r="CT48" s="14" t="n">
        <v>4.861</v>
      </c>
      <c r="CU48" s="14" t="n">
        <v>11.192</v>
      </c>
    </row>
    <row r="49">
      <c r="A49" s="14" t="inlineStr">
        <is>
          <t>ABW2024</t>
        </is>
      </c>
      <c r="B49" s="14" t="inlineStr">
        <is>
          <t>ABW</t>
        </is>
      </c>
      <c r="C49" s="14" t="inlineStr">
        <is>
          <t>ABW</t>
        </is>
      </c>
      <c r="D49" s="14" t="inlineStr">
        <is>
          <t>Aruba</t>
        </is>
      </c>
      <c r="E49" s="14" t="n">
        <v>2024</v>
      </c>
      <c r="F49" s="14" t="n">
        <v>0.015</v>
      </c>
      <c r="G49" s="14" t="n">
        <v>5.575</v>
      </c>
      <c r="H49" s="14" t="n">
        <v>1.324</v>
      </c>
      <c r="I49" s="14" t="n">
        <v>0</v>
      </c>
      <c r="J49" s="14" t="n">
        <v>5.575</v>
      </c>
      <c r="K49" s="14" t="n">
        <v>0</v>
      </c>
      <c r="L49" s="14" t="n">
        <v>1</v>
      </c>
      <c r="M49" s="14" t="n">
        <v>7.124</v>
      </c>
      <c r="N49" s="14" t="n">
        <v>3.971</v>
      </c>
      <c r="O49" s="14" t="n">
        <v>0</v>
      </c>
      <c r="P49" s="14" t="n">
        <v>7.124</v>
      </c>
      <c r="Q49" s="14" t="n">
        <v>0</v>
      </c>
      <c r="R49" s="14" t="n">
        <v>1</v>
      </c>
      <c r="S49" s="14" t="n">
        <v>12.193</v>
      </c>
      <c r="T49" s="14" t="n">
        <v>7.942</v>
      </c>
      <c r="U49" s="14" t="n">
        <v>0.025</v>
      </c>
      <c r="V49" s="14" t="n">
        <v>12.376</v>
      </c>
      <c r="W49" s="14" t="n">
        <v>0.015</v>
      </c>
      <c r="X49" s="14" t="n">
        <v>1</v>
      </c>
      <c r="Y49" s="14" t="n">
        <v>6.853</v>
      </c>
      <c r="Z49" s="14" t="n">
        <v>0.922</v>
      </c>
      <c r="AA49" s="14" t="n">
        <v>-4.395</v>
      </c>
      <c r="AB49" s="14" t="n">
        <v>2.458</v>
      </c>
      <c r="AC49" s="14" t="n">
        <v>0</v>
      </c>
      <c r="AD49" s="14" t="n">
        <v>0</v>
      </c>
      <c r="AE49" s="14" t="n">
        <v>8.176</v>
      </c>
      <c r="AF49" s="14" t="n">
        <v>1.915</v>
      </c>
      <c r="AG49" s="14" t="n">
        <v>-5.719</v>
      </c>
      <c r="AH49" s="14" t="n">
        <v>2.458</v>
      </c>
      <c r="AI49" s="14" t="n">
        <v>0</v>
      </c>
      <c r="AJ49" s="14" t="n">
        <v>0</v>
      </c>
      <c r="AK49" s="14" t="n">
        <v>16.118</v>
      </c>
      <c r="AL49" s="14" t="n">
        <v>8.66</v>
      </c>
      <c r="AM49" s="14" t="n">
        <v>-5.743</v>
      </c>
      <c r="AN49" s="14" t="n">
        <v>10.375</v>
      </c>
      <c r="AO49" s="14" t="n">
        <v>0</v>
      </c>
      <c r="AP49" s="14" t="n">
        <v>0</v>
      </c>
      <c r="AQ49" s="14" t="n">
        <v>0.756</v>
      </c>
      <c r="AR49" s="14" t="n">
        <v>0.132</v>
      </c>
      <c r="AS49" s="14" t="n">
        <v>0.706</v>
      </c>
      <c r="AT49" s="14" t="n">
        <v>1.462</v>
      </c>
      <c r="AU49" s="14" t="n">
        <v>0</v>
      </c>
      <c r="AV49" s="14" t="n">
        <v>1</v>
      </c>
      <c r="AW49" s="14" t="n">
        <v>0.655</v>
      </c>
      <c r="AX49" s="14" t="n">
        <v>0.132</v>
      </c>
      <c r="AY49" s="14" t="n">
        <v>0.666</v>
      </c>
      <c r="AZ49" s="14" t="n">
        <v>1.341</v>
      </c>
      <c r="BA49" s="14" t="n">
        <v>0.015</v>
      </c>
      <c r="BB49" s="14" t="n">
        <v>1</v>
      </c>
      <c r="BC49" s="14" t="n">
        <v>0.534</v>
      </c>
      <c r="BD49" s="14" t="n">
        <v>0.132</v>
      </c>
      <c r="BE49" s="14" t="n">
        <v>0.001</v>
      </c>
      <c r="BF49" s="14" t="n">
        <v>0.542</v>
      </c>
      <c r="BG49" s="14" t="n">
        <v>0.015</v>
      </c>
      <c r="BH49" s="14" t="n">
        <v>1</v>
      </c>
      <c r="BI49" s="14" t="n">
        <v>0.5679999999999999</v>
      </c>
      <c r="BJ49" s="14" t="n">
        <v>0.132</v>
      </c>
      <c r="BK49" s="14" t="n">
        <v>0.525</v>
      </c>
      <c r="BL49" s="14" t="n">
        <v>1.109</v>
      </c>
      <c r="BM49" s="14" t="n">
        <v>0.015</v>
      </c>
      <c r="BN49" s="14" t="n">
        <v>1</v>
      </c>
      <c r="BO49" s="14" t="n">
        <v>0</v>
      </c>
      <c r="BP49" s="14" t="n">
        <v>0</v>
      </c>
      <c r="BQ49" s="14" t="n">
        <v>0.318</v>
      </c>
      <c r="BR49" s="14" t="n">
        <v>0</v>
      </c>
      <c r="BS49" s="14" t="n">
        <v>0.833</v>
      </c>
      <c r="BT49" s="14" t="n">
        <v>0</v>
      </c>
      <c r="BU49" s="14" t="n">
        <v>0</v>
      </c>
      <c r="BV49" s="14" t="n">
        <v>0.275</v>
      </c>
      <c r="BW49" s="14" t="n">
        <v>0.015</v>
      </c>
      <c r="BX49" s="14" t="n">
        <v>0.833</v>
      </c>
      <c r="BY49" s="14" t="n">
        <v>13.646</v>
      </c>
      <c r="BZ49" s="14" t="n">
        <v>0</v>
      </c>
      <c r="CA49" s="14" t="n">
        <v>13.646</v>
      </c>
      <c r="CB49" s="14" t="n">
        <v>0</v>
      </c>
      <c r="CC49" s="14" t="n">
        <v>82.58799999999999</v>
      </c>
      <c r="CD49" s="14" t="n">
        <v>7.95</v>
      </c>
      <c r="CE49" s="14" t="n">
        <v>0.169</v>
      </c>
      <c r="CF49" s="14" t="n">
        <v>83.827</v>
      </c>
      <c r="CG49" s="14" t="n">
        <v>0.015</v>
      </c>
      <c r="CH49" s="14" t="n">
        <v>1</v>
      </c>
      <c r="CI49" s="14" t="n">
        <v>0</v>
      </c>
      <c r="CJ49" s="14" t="n">
        <v>0</v>
      </c>
      <c r="CK49" s="14" t="n">
        <v>0</v>
      </c>
      <c r="CL49" s="14" t="n">
        <v>0</v>
      </c>
      <c r="CM49" s="14" t="n">
        <v>0</v>
      </c>
      <c r="CN49" s="14" t="n">
        <v>0</v>
      </c>
      <c r="CO49" s="14" t="n">
        <v>0</v>
      </c>
      <c r="CP49" s="14" t="n">
        <v>0</v>
      </c>
      <c r="CQ49" s="14" t="n">
        <v>1.387</v>
      </c>
      <c r="CR49" s="14" t="n">
        <v>0</v>
      </c>
      <c r="CS49" s="14" t="n">
        <v>5.529</v>
      </c>
      <c r="CT49" s="14" t="n">
        <v>4.251</v>
      </c>
      <c r="CU49" s="14" t="n">
        <v>10.123</v>
      </c>
    </row>
    <row r="50">
      <c r="A50" s="14" t="inlineStr">
        <is>
          <t>AUS2021</t>
        </is>
      </c>
      <c r="B50" s="14" t="inlineStr">
        <is>
          <t>AUS</t>
        </is>
      </c>
      <c r="C50" s="14" t="inlineStr">
        <is>
          <t>AUS</t>
        </is>
      </c>
      <c r="D50" s="14" t="inlineStr">
        <is>
          <t>Australia</t>
        </is>
      </c>
      <c r="E50" s="14" t="n">
        <v>2021</v>
      </c>
      <c r="F50" s="14" t="n">
        <v>0.1</v>
      </c>
      <c r="G50" s="14" t="n">
        <v>1.895</v>
      </c>
      <c r="H50" s="14" t="n">
        <v>0.576</v>
      </c>
      <c r="I50" s="14" t="n">
        <v>0</v>
      </c>
      <c r="J50" s="14" t="n">
        <v>1.895</v>
      </c>
      <c r="K50" s="14" t="n">
        <v>0</v>
      </c>
      <c r="L50" s="14" t="n">
        <v>1</v>
      </c>
      <c r="M50" s="14" t="n">
        <v>3.047</v>
      </c>
      <c r="N50" s="14" t="n">
        <v>1.728</v>
      </c>
      <c r="O50" s="14" t="n">
        <v>0</v>
      </c>
      <c r="P50" s="14" t="n">
        <v>3.047</v>
      </c>
      <c r="Q50" s="14" t="n">
        <v>0</v>
      </c>
      <c r="R50" s="14" t="n">
        <v>1</v>
      </c>
      <c r="S50" s="14" t="n">
        <v>4.774</v>
      </c>
      <c r="T50" s="14" t="n">
        <v>3.455</v>
      </c>
      <c r="U50" s="14" t="n">
        <v>0</v>
      </c>
      <c r="V50" s="14" t="n">
        <v>5.252</v>
      </c>
      <c r="W50" s="14" t="n">
        <v>0.1</v>
      </c>
      <c r="X50" s="14" t="n">
        <v>1</v>
      </c>
      <c r="Y50" s="14" t="n">
        <v>7.323</v>
      </c>
      <c r="Z50" s="14" t="n">
        <v>0.641</v>
      </c>
      <c r="AA50" s="14" t="n">
        <v>0</v>
      </c>
      <c r="AB50" s="14" t="n">
        <v>7.323</v>
      </c>
      <c r="AC50" s="14" t="n">
        <v>0</v>
      </c>
      <c r="AD50" s="14" t="n">
        <v>1</v>
      </c>
      <c r="AE50" s="14" t="n">
        <v>8.465999999999999</v>
      </c>
      <c r="AF50" s="14" t="n">
        <v>1.283</v>
      </c>
      <c r="AG50" s="14" t="n">
        <v>0</v>
      </c>
      <c r="AH50" s="14" t="n">
        <v>8.465999999999999</v>
      </c>
      <c r="AI50" s="14" t="n">
        <v>0</v>
      </c>
      <c r="AJ50" s="14" t="n">
        <v>1</v>
      </c>
      <c r="AK50" s="14" t="n">
        <v>15.326</v>
      </c>
      <c r="AL50" s="14" t="n">
        <v>5.132</v>
      </c>
      <c r="AM50" s="14" t="n">
        <v>-0.265</v>
      </c>
      <c r="AN50" s="14" t="n">
        <v>16.568</v>
      </c>
      <c r="AO50" s="14" t="n">
        <v>0.1</v>
      </c>
      <c r="AP50" s="14" t="n">
        <v>1</v>
      </c>
      <c r="AQ50" s="14" t="n">
        <v>0.621</v>
      </c>
      <c r="AR50" s="14" t="n">
        <v>0.114</v>
      </c>
      <c r="AS50" s="14" t="n">
        <v>0.396</v>
      </c>
      <c r="AT50" s="14" t="n">
        <v>1.119</v>
      </c>
      <c r="AU50" s="14" t="n">
        <v>0.1</v>
      </c>
      <c r="AV50" s="14" t="n">
        <v>1</v>
      </c>
      <c r="AW50" s="14" t="n">
        <v>0.593</v>
      </c>
      <c r="AX50" s="14" t="n">
        <v>0.114</v>
      </c>
      <c r="AY50" s="14" t="n">
        <v>0.382</v>
      </c>
      <c r="AZ50" s="14" t="n">
        <v>1.073</v>
      </c>
      <c r="BA50" s="14" t="n">
        <v>0.1</v>
      </c>
      <c r="BB50" s="14" t="n">
        <v>1</v>
      </c>
      <c r="BC50" s="14" t="n">
        <v>0.44</v>
      </c>
      <c r="BD50" s="14" t="n">
        <v>0.114</v>
      </c>
      <c r="BE50" s="14" t="n">
        <v>0.131</v>
      </c>
      <c r="BF50" s="14" t="n">
        <v>0.628</v>
      </c>
      <c r="BG50" s="14" t="n">
        <v>0.1</v>
      </c>
      <c r="BH50" s="14" t="n">
        <v>1</v>
      </c>
      <c r="BI50" s="14" t="n">
        <v>0.5600000000000001</v>
      </c>
      <c r="BJ50" s="14" t="n">
        <v>0.114</v>
      </c>
      <c r="BK50" s="14" t="n">
        <v>0.027</v>
      </c>
      <c r="BL50" s="14" t="n">
        <v>0.646</v>
      </c>
      <c r="BM50" s="14" t="n">
        <v>0.1</v>
      </c>
      <c r="BN50" s="14" t="n">
        <v>1</v>
      </c>
      <c r="BO50" s="14" t="n">
        <v>0</v>
      </c>
      <c r="BP50" s="14" t="n">
        <v>0</v>
      </c>
      <c r="BQ50" s="14" t="n">
        <v>0.163</v>
      </c>
      <c r="BR50" s="14" t="n">
        <v>0</v>
      </c>
      <c r="BS50" s="14" t="n">
        <v>1</v>
      </c>
      <c r="BT50" s="14" t="n">
        <v>0</v>
      </c>
      <c r="BU50" s="14" t="n">
        <v>0</v>
      </c>
      <c r="BV50" s="14" t="n">
        <v>0.236</v>
      </c>
      <c r="BW50" s="14" t="n">
        <v>0.1</v>
      </c>
      <c r="BX50" s="14" t="n">
        <v>1</v>
      </c>
      <c r="BY50" s="14" t="n">
        <v>11.787</v>
      </c>
      <c r="BZ50" s="14" t="n">
        <v>0</v>
      </c>
      <c r="CA50" s="14" t="n">
        <v>11.787</v>
      </c>
      <c r="CB50" s="14" t="n">
        <v>0</v>
      </c>
      <c r="CC50" s="14" t="n">
        <v>81.69499999999999</v>
      </c>
      <c r="CD50" s="14" t="n">
        <v>7.95</v>
      </c>
      <c r="CE50" s="14" t="n">
        <v>0</v>
      </c>
      <c r="CF50" s="14" t="n">
        <v>89.86499999999999</v>
      </c>
      <c r="CG50" s="14" t="n">
        <v>0.1</v>
      </c>
      <c r="CH50" s="14" t="n">
        <v>1</v>
      </c>
      <c r="CI50" s="14" t="n">
        <v>0</v>
      </c>
      <c r="CJ50" s="14" t="n">
        <v>0</v>
      </c>
      <c r="CK50" s="14" t="n">
        <v>0</v>
      </c>
      <c r="CL50" s="14" t="n">
        <v>0.001</v>
      </c>
      <c r="CM50" s="14" t="n">
        <v>0</v>
      </c>
      <c r="CN50" s="14" t="n">
        <v>0.021</v>
      </c>
      <c r="CO50" s="14" t="n">
        <v>2.211</v>
      </c>
      <c r="CP50" s="14" t="n">
        <v>0.993</v>
      </c>
      <c r="CQ50" s="14" t="n">
        <v>1.296</v>
      </c>
      <c r="CR50" s="14" t="n">
        <v>0</v>
      </c>
      <c r="CS50" s="14" t="n">
        <v>4.005</v>
      </c>
      <c r="CT50" s="14" t="n">
        <v>4.466</v>
      </c>
      <c r="CU50" s="14" t="n">
        <v>6.18</v>
      </c>
    </row>
    <row r="51">
      <c r="A51" s="14" t="inlineStr">
        <is>
          <t>AUS2022</t>
        </is>
      </c>
      <c r="B51" s="14" t="inlineStr">
        <is>
          <t>AUS</t>
        </is>
      </c>
      <c r="C51" s="14" t="inlineStr">
        <is>
          <t>AUS</t>
        </is>
      </c>
      <c r="D51" s="14" t="inlineStr">
        <is>
          <t>Australia</t>
        </is>
      </c>
      <c r="E51" s="14" t="n">
        <v>2022</v>
      </c>
      <c r="F51" s="14" t="n">
        <v>0.1</v>
      </c>
      <c r="G51" s="14" t="n">
        <v>2.107</v>
      </c>
      <c r="H51" s="14" t="n">
        <v>0.623</v>
      </c>
      <c r="I51" s="14" t="n">
        <v>0</v>
      </c>
      <c r="J51" s="14" t="n">
        <v>2.107</v>
      </c>
      <c r="K51" s="14" t="n">
        <v>0</v>
      </c>
      <c r="L51" s="14" t="n">
        <v>1</v>
      </c>
      <c r="M51" s="14" t="n">
        <v>3.354</v>
      </c>
      <c r="N51" s="14" t="n">
        <v>1.87</v>
      </c>
      <c r="O51" s="14" t="n">
        <v>0</v>
      </c>
      <c r="P51" s="14" t="n">
        <v>3.354</v>
      </c>
      <c r="Q51" s="14" t="n">
        <v>0</v>
      </c>
      <c r="R51" s="14" t="n">
        <v>1</v>
      </c>
      <c r="S51" s="14" t="n">
        <v>5.223</v>
      </c>
      <c r="T51" s="14" t="n">
        <v>3.74</v>
      </c>
      <c r="U51" s="14" t="n">
        <v>0.039</v>
      </c>
      <c r="V51" s="14" t="n">
        <v>5.746</v>
      </c>
      <c r="W51" s="14" t="n">
        <v>0.1</v>
      </c>
      <c r="X51" s="14" t="n">
        <v>1</v>
      </c>
      <c r="Y51" s="14" t="n">
        <v>12.903</v>
      </c>
      <c r="Z51" s="14" t="n">
        <v>0.676</v>
      </c>
      <c r="AA51" s="14" t="n">
        <v>0</v>
      </c>
      <c r="AB51" s="14" t="n">
        <v>12.903</v>
      </c>
      <c r="AC51" s="14" t="n">
        <v>0</v>
      </c>
      <c r="AD51" s="14" t="n">
        <v>1</v>
      </c>
      <c r="AE51" s="14" t="n">
        <v>14.138</v>
      </c>
      <c r="AF51" s="14" t="n">
        <v>1.352</v>
      </c>
      <c r="AG51" s="14" t="n">
        <v>0</v>
      </c>
      <c r="AH51" s="14" t="n">
        <v>14.138</v>
      </c>
      <c r="AI51" s="14" t="n">
        <v>0</v>
      </c>
      <c r="AJ51" s="14" t="n">
        <v>1</v>
      </c>
      <c r="AK51" s="14" t="n">
        <v>21.546</v>
      </c>
      <c r="AL51" s="14" t="n">
        <v>5.408</v>
      </c>
      <c r="AM51" s="14" t="n">
        <v>0.026</v>
      </c>
      <c r="AN51" s="14" t="n">
        <v>23.555</v>
      </c>
      <c r="AO51" s="14" t="n">
        <v>0.1</v>
      </c>
      <c r="AP51" s="14" t="n">
        <v>1</v>
      </c>
      <c r="AQ51" s="14" t="n">
        <v>0.847</v>
      </c>
      <c r="AR51" s="14" t="n">
        <v>0.123</v>
      </c>
      <c r="AS51" s="14" t="n">
        <v>0.304</v>
      </c>
      <c r="AT51" s="14" t="n">
        <v>1.266</v>
      </c>
      <c r="AU51" s="14" t="n">
        <v>0.1</v>
      </c>
      <c r="AV51" s="14" t="n">
        <v>1</v>
      </c>
      <c r="AW51" s="14" t="n">
        <v>0.947</v>
      </c>
      <c r="AX51" s="14" t="n">
        <v>0.123</v>
      </c>
      <c r="AY51" s="14" t="n">
        <v>0.343</v>
      </c>
      <c r="AZ51" s="14" t="n">
        <v>1.419</v>
      </c>
      <c r="BA51" s="14" t="n">
        <v>0.1</v>
      </c>
      <c r="BB51" s="14" t="n">
        <v>1</v>
      </c>
      <c r="BC51" s="14" t="n">
        <v>0.589</v>
      </c>
      <c r="BD51" s="14" t="n">
        <v>0.123</v>
      </c>
      <c r="BE51" s="14" t="n">
        <v>0.031</v>
      </c>
      <c r="BF51" s="14" t="n">
        <v>0.681</v>
      </c>
      <c r="BG51" s="14" t="n">
        <v>0.1</v>
      </c>
      <c r="BH51" s="14" t="n">
        <v>1</v>
      </c>
      <c r="BI51" s="14" t="n">
        <v>0.6889999999999999</v>
      </c>
      <c r="BJ51" s="14" t="n">
        <v>0.123</v>
      </c>
      <c r="BK51" s="14" t="n">
        <v>0.031</v>
      </c>
      <c r="BL51" s="14" t="n">
        <v>0.786</v>
      </c>
      <c r="BM51" s="14" t="n">
        <v>0.1</v>
      </c>
      <c r="BN51" s="14" t="n">
        <v>1</v>
      </c>
      <c r="BO51" s="14" t="n">
        <v>0</v>
      </c>
      <c r="BP51" s="14" t="n">
        <v>0</v>
      </c>
      <c r="BQ51" s="14" t="n">
        <v>0.27</v>
      </c>
      <c r="BR51" s="14" t="n">
        <v>0</v>
      </c>
      <c r="BS51" s="14" t="n">
        <v>1</v>
      </c>
      <c r="BT51" s="14" t="n">
        <v>0</v>
      </c>
      <c r="BU51" s="14" t="n">
        <v>0</v>
      </c>
      <c r="BV51" s="14" t="n">
        <v>0.233</v>
      </c>
      <c r="BW51" s="14" t="n">
        <v>0.1</v>
      </c>
      <c r="BX51" s="14" t="n">
        <v>1</v>
      </c>
      <c r="BY51" s="14" t="n">
        <v>12.729</v>
      </c>
      <c r="BZ51" s="14" t="n">
        <v>0</v>
      </c>
      <c r="CA51" s="14" t="n">
        <v>12.729</v>
      </c>
      <c r="CB51" s="14" t="n">
        <v>0</v>
      </c>
      <c r="CC51" s="14" t="n">
        <v>102.477</v>
      </c>
      <c r="CD51" s="14" t="n">
        <v>7.95</v>
      </c>
      <c r="CE51" s="14" t="n">
        <v>0.758</v>
      </c>
      <c r="CF51" s="14" t="n">
        <v>112.724</v>
      </c>
      <c r="CG51" s="14" t="n">
        <v>0.1</v>
      </c>
      <c r="CH51" s="14" t="n">
        <v>1</v>
      </c>
      <c r="CI51" s="14" t="n">
        <v>0</v>
      </c>
      <c r="CJ51" s="14" t="n">
        <v>0</v>
      </c>
      <c r="CK51" s="14" t="n">
        <v>0</v>
      </c>
      <c r="CL51" s="14" t="n">
        <v>0.001</v>
      </c>
      <c r="CM51" s="14" t="n">
        <v>0</v>
      </c>
      <c r="CN51" s="14" t="n">
        <v>0.023</v>
      </c>
      <c r="CO51" s="14" t="n">
        <v>2.308</v>
      </c>
      <c r="CP51" s="14" t="n">
        <v>0.99</v>
      </c>
      <c r="CQ51" s="14" t="n">
        <v>1.399</v>
      </c>
      <c r="CR51" s="14" t="n">
        <v>0</v>
      </c>
      <c r="CS51" s="14" t="n">
        <v>4.325</v>
      </c>
      <c r="CT51" s="14" t="n">
        <v>10.204</v>
      </c>
      <c r="CU51" s="14" t="n">
        <v>11.669</v>
      </c>
    </row>
    <row r="52">
      <c r="A52" s="14" t="inlineStr">
        <is>
          <t>AUS2023</t>
        </is>
      </c>
      <c r="B52" s="14" t="inlineStr">
        <is>
          <t>AUS</t>
        </is>
      </c>
      <c r="C52" s="14" t="inlineStr">
        <is>
          <t>AUS</t>
        </is>
      </c>
      <c r="D52" s="14" t="inlineStr">
        <is>
          <t>Australia</t>
        </is>
      </c>
      <c r="E52" s="14" t="n">
        <v>2023</v>
      </c>
      <c r="F52" s="14" t="n">
        <v>0.1</v>
      </c>
      <c r="G52" s="14" t="n">
        <v>2.147</v>
      </c>
      <c r="H52" s="14" t="n">
        <v>0.649</v>
      </c>
      <c r="I52" s="14" t="n">
        <v>0</v>
      </c>
      <c r="J52" s="14" t="n">
        <v>2.147</v>
      </c>
      <c r="K52" s="14" t="n">
        <v>0</v>
      </c>
      <c r="L52" s="14" t="n">
        <v>1</v>
      </c>
      <c r="M52" s="14" t="n">
        <v>3.45</v>
      </c>
      <c r="N52" s="14" t="n">
        <v>1.948</v>
      </c>
      <c r="O52" s="14" t="n">
        <v>0</v>
      </c>
      <c r="P52" s="14" t="n">
        <v>3.45</v>
      </c>
      <c r="Q52" s="14" t="n">
        <v>0</v>
      </c>
      <c r="R52" s="14" t="n">
        <v>1</v>
      </c>
      <c r="S52" s="14" t="n">
        <v>5.394</v>
      </c>
      <c r="T52" s="14" t="n">
        <v>3.896</v>
      </c>
      <c r="U52" s="14" t="n">
        <v>0.06</v>
      </c>
      <c r="V52" s="14" t="n">
        <v>5.934</v>
      </c>
      <c r="W52" s="14" t="n">
        <v>0.1</v>
      </c>
      <c r="X52" s="14" t="n">
        <v>1</v>
      </c>
      <c r="Y52" s="14" t="n">
        <v>8.851000000000001</v>
      </c>
      <c r="Z52" s="14" t="n">
        <v>0.661</v>
      </c>
      <c r="AA52" s="14" t="n">
        <v>0</v>
      </c>
      <c r="AB52" s="14" t="n">
        <v>8.851000000000001</v>
      </c>
      <c r="AC52" s="14" t="n">
        <v>0</v>
      </c>
      <c r="AD52" s="14" t="n">
        <v>1</v>
      </c>
      <c r="AE52" s="14" t="n">
        <v>10.136</v>
      </c>
      <c r="AF52" s="14" t="n">
        <v>1.322</v>
      </c>
      <c r="AG52" s="14" t="n">
        <v>0</v>
      </c>
      <c r="AH52" s="14" t="n">
        <v>10.136</v>
      </c>
      <c r="AI52" s="14" t="n">
        <v>0</v>
      </c>
      <c r="AJ52" s="14" t="n">
        <v>1</v>
      </c>
      <c r="AK52" s="14" t="n">
        <v>17.85</v>
      </c>
      <c r="AL52" s="14" t="n">
        <v>5.289</v>
      </c>
      <c r="AM52" s="14" t="n">
        <v>0.198</v>
      </c>
      <c r="AN52" s="14" t="n">
        <v>19.635</v>
      </c>
      <c r="AO52" s="14" t="n">
        <v>0.1</v>
      </c>
      <c r="AP52" s="14" t="n">
        <v>1</v>
      </c>
      <c r="AQ52" s="14" t="n">
        <v>0.749</v>
      </c>
      <c r="AR52" s="14" t="n">
        <v>0.129</v>
      </c>
      <c r="AS52" s="14" t="n">
        <v>0.365</v>
      </c>
      <c r="AT52" s="14" t="n">
        <v>1.225</v>
      </c>
      <c r="AU52" s="14" t="n">
        <v>0.1</v>
      </c>
      <c r="AV52" s="14" t="n">
        <v>1</v>
      </c>
      <c r="AW52" s="14" t="n">
        <v>0.783</v>
      </c>
      <c r="AX52" s="14" t="n">
        <v>0.129</v>
      </c>
      <c r="AY52" s="14" t="n">
        <v>0.4</v>
      </c>
      <c r="AZ52" s="14" t="n">
        <v>1.301</v>
      </c>
      <c r="BA52" s="14" t="n">
        <v>0.1</v>
      </c>
      <c r="BB52" s="14" t="n">
        <v>1</v>
      </c>
      <c r="BC52" s="14" t="n">
        <v>0.527</v>
      </c>
      <c r="BD52" s="14" t="n">
        <v>0.129</v>
      </c>
      <c r="BE52" s="14" t="n">
        <v>0.058</v>
      </c>
      <c r="BF52" s="14" t="n">
        <v>0.644</v>
      </c>
      <c r="BG52" s="14" t="n">
        <v>0.1</v>
      </c>
      <c r="BH52" s="14" t="n">
        <v>1</v>
      </c>
      <c r="BI52" s="14" t="n">
        <v>0.64</v>
      </c>
      <c r="BJ52" s="14" t="n">
        <v>0.129</v>
      </c>
      <c r="BK52" s="14" t="n">
        <v>0.031</v>
      </c>
      <c r="BL52" s="14" t="n">
        <v>0.73</v>
      </c>
      <c r="BM52" s="14" t="n">
        <v>0.1</v>
      </c>
      <c r="BN52" s="14" t="n">
        <v>1</v>
      </c>
      <c r="BO52" s="14" t="n">
        <v>0</v>
      </c>
      <c r="BP52" s="14" t="n">
        <v>0</v>
      </c>
      <c r="BQ52" s="14" t="n">
        <v>0.228</v>
      </c>
      <c r="BR52" s="14" t="n">
        <v>0</v>
      </c>
      <c r="BS52" s="14" t="n">
        <v>1</v>
      </c>
      <c r="BT52" s="14" t="n">
        <v>0</v>
      </c>
      <c r="BU52" s="14" t="n">
        <v>0</v>
      </c>
      <c r="BV52" s="14" t="n">
        <v>0.255</v>
      </c>
      <c r="BW52" s="14" t="n">
        <v>0.1</v>
      </c>
      <c r="BX52" s="14" t="n">
        <v>1</v>
      </c>
      <c r="BY52" s="14" t="n">
        <v>13.254</v>
      </c>
      <c r="BZ52" s="14" t="n">
        <v>0</v>
      </c>
      <c r="CA52" s="14" t="n">
        <v>13.254</v>
      </c>
      <c r="CB52" s="14" t="n">
        <v>0</v>
      </c>
      <c r="CC52" s="14" t="n">
        <v>87.07899999999999</v>
      </c>
      <c r="CD52" s="14" t="n">
        <v>7.95</v>
      </c>
      <c r="CE52" s="14" t="n">
        <v>0.964</v>
      </c>
      <c r="CF52" s="14" t="n">
        <v>95.78700000000001</v>
      </c>
      <c r="CG52" s="14" t="n">
        <v>0.1</v>
      </c>
      <c r="CH52" s="14" t="n">
        <v>1</v>
      </c>
      <c r="CI52" s="14" t="n">
        <v>0</v>
      </c>
      <c r="CJ52" s="14" t="n">
        <v>0</v>
      </c>
      <c r="CK52" s="14" t="n">
        <v>0</v>
      </c>
      <c r="CL52" s="14" t="n">
        <v>0.001</v>
      </c>
      <c r="CM52" s="14" t="n">
        <v>0</v>
      </c>
      <c r="CN52" s="14" t="n">
        <v>0.024</v>
      </c>
      <c r="CO52" s="14" t="n">
        <v>2.168</v>
      </c>
      <c r="CP52" s="14" t="n">
        <v>0.99</v>
      </c>
      <c r="CQ52" s="14" t="n">
        <v>1.457</v>
      </c>
      <c r="CR52" s="14" t="n">
        <v>0</v>
      </c>
      <c r="CS52" s="14" t="n">
        <v>4.504</v>
      </c>
      <c r="CT52" s="14" t="n">
        <v>5.487</v>
      </c>
      <c r="CU52" s="14" t="n">
        <v>7.565</v>
      </c>
    </row>
    <row r="53">
      <c r="A53" s="14" t="inlineStr">
        <is>
          <t>AUS2024</t>
        </is>
      </c>
      <c r="B53" s="14" t="inlineStr">
        <is>
          <t>AUS</t>
        </is>
      </c>
      <c r="C53" s="14" t="inlineStr">
        <is>
          <t>AUS</t>
        </is>
      </c>
      <c r="D53" s="14" t="inlineStr">
        <is>
          <t>Australia</t>
        </is>
      </c>
      <c r="E53" s="14" t="n">
        <v>2024</v>
      </c>
      <c r="F53" s="14" t="n">
        <v>0.1</v>
      </c>
      <c r="G53" s="14" t="n">
        <v>2.199</v>
      </c>
      <c r="H53" s="14" t="n">
        <v>0.669</v>
      </c>
      <c r="I53" s="14" t="n">
        <v>2.262</v>
      </c>
      <c r="J53" s="14" t="n">
        <v>4.461</v>
      </c>
      <c r="K53" s="14" t="n">
        <v>0</v>
      </c>
      <c r="L53" s="14" t="n">
        <v>1</v>
      </c>
      <c r="M53" s="14" t="n">
        <v>3.54</v>
      </c>
      <c r="N53" s="14" t="n">
        <v>2.006</v>
      </c>
      <c r="O53" s="14" t="n">
        <v>2.237</v>
      </c>
      <c r="P53" s="14" t="n">
        <v>5.777</v>
      </c>
      <c r="Q53" s="14" t="n">
        <v>0</v>
      </c>
      <c r="R53" s="14" t="n">
        <v>1</v>
      </c>
      <c r="S53" s="14" t="n">
        <v>5.542</v>
      </c>
      <c r="T53" s="14" t="n">
        <v>4.011</v>
      </c>
      <c r="U53" s="14" t="n">
        <v>0.075</v>
      </c>
      <c r="V53" s="14" t="n">
        <v>6.096</v>
      </c>
      <c r="W53" s="14" t="n">
        <v>0.1</v>
      </c>
      <c r="X53" s="14" t="n">
        <v>1</v>
      </c>
      <c r="Y53" s="14" t="n">
        <v>8.603999999999999</v>
      </c>
      <c r="Z53" s="14" t="n">
        <v>0.681</v>
      </c>
      <c r="AA53" s="14" t="n">
        <v>1.31</v>
      </c>
      <c r="AB53" s="14" t="n">
        <v>9.914</v>
      </c>
      <c r="AC53" s="14" t="n">
        <v>0</v>
      </c>
      <c r="AD53" s="14" t="n">
        <v>1</v>
      </c>
      <c r="AE53" s="14" t="n">
        <v>9.928000000000001</v>
      </c>
      <c r="AF53" s="14" t="n">
        <v>1.361</v>
      </c>
      <c r="AG53" s="14" t="n">
        <v>1.31</v>
      </c>
      <c r="AH53" s="14" t="n">
        <v>11.238</v>
      </c>
      <c r="AI53" s="14" t="n">
        <v>0</v>
      </c>
      <c r="AJ53" s="14" t="n">
        <v>1</v>
      </c>
      <c r="AK53" s="14" t="n">
        <v>17.87</v>
      </c>
      <c r="AL53" s="14" t="n">
        <v>5.445</v>
      </c>
      <c r="AM53" s="14" t="n">
        <v>0.286</v>
      </c>
      <c r="AN53" s="14" t="n">
        <v>19.703</v>
      </c>
      <c r="AO53" s="14" t="n">
        <v>0.1</v>
      </c>
      <c r="AP53" s="14" t="n">
        <v>1</v>
      </c>
      <c r="AQ53" s="14" t="n">
        <v>0.72</v>
      </c>
      <c r="AR53" s="14" t="n">
        <v>0.132</v>
      </c>
      <c r="AS53" s="14" t="n">
        <v>0.365</v>
      </c>
      <c r="AT53" s="14" t="n">
        <v>1.194</v>
      </c>
      <c r="AU53" s="14" t="n">
        <v>0.1</v>
      </c>
      <c r="AV53" s="14" t="n">
        <v>1</v>
      </c>
      <c r="AW53" s="14" t="n">
        <v>0.734</v>
      </c>
      <c r="AX53" s="14" t="n">
        <v>0.132</v>
      </c>
      <c r="AY53" s="14" t="n">
        <v>0.368</v>
      </c>
      <c r="AZ53" s="14" t="n">
        <v>1.211</v>
      </c>
      <c r="BA53" s="14" t="n">
        <v>0.1</v>
      </c>
      <c r="BB53" s="14" t="n">
        <v>1</v>
      </c>
      <c r="BC53" s="14" t="n">
        <v>0.51</v>
      </c>
      <c r="BD53" s="14" t="n">
        <v>0.132</v>
      </c>
      <c r="BE53" s="14" t="n">
        <v>0.054</v>
      </c>
      <c r="BF53" s="14" t="n">
        <v>0.621</v>
      </c>
      <c r="BG53" s="14" t="n">
        <v>0.1</v>
      </c>
      <c r="BH53" s="14" t="n">
        <v>1</v>
      </c>
      <c r="BI53" s="14" t="n">
        <v>0.652</v>
      </c>
      <c r="BJ53" s="14" t="n">
        <v>0.132</v>
      </c>
      <c r="BK53" s="14" t="n">
        <v>0.092</v>
      </c>
      <c r="BL53" s="14" t="n">
        <v>0.8080000000000001</v>
      </c>
      <c r="BM53" s="14" t="n">
        <v>0.1</v>
      </c>
      <c r="BN53" s="14" t="n">
        <v>1</v>
      </c>
      <c r="BO53" s="14" t="n">
        <v>0</v>
      </c>
      <c r="BP53" s="14" t="n">
        <v>0</v>
      </c>
      <c r="BQ53" s="14" t="n">
        <v>0.235</v>
      </c>
      <c r="BR53" s="14" t="n">
        <v>0</v>
      </c>
      <c r="BS53" s="14" t="n">
        <v>1</v>
      </c>
      <c r="BT53" s="14" t="n">
        <v>0</v>
      </c>
      <c r="BU53" s="14" t="n">
        <v>0</v>
      </c>
      <c r="BV53" s="14" t="n">
        <v>0.257</v>
      </c>
      <c r="BW53" s="14" t="n">
        <v>0.1</v>
      </c>
      <c r="BX53" s="14" t="n">
        <v>1</v>
      </c>
      <c r="BY53" s="14" t="n">
        <v>13.646</v>
      </c>
      <c r="BZ53" s="14" t="n">
        <v>0</v>
      </c>
      <c r="CA53" s="14" t="n">
        <v>13.646</v>
      </c>
      <c r="CB53" s="14" t="n">
        <v>0</v>
      </c>
      <c r="CC53" s="14" t="n">
        <v>86.38500000000001</v>
      </c>
      <c r="CD53" s="14" t="n">
        <v>7.95</v>
      </c>
      <c r="CE53" s="14" t="n">
        <v>12.349</v>
      </c>
      <c r="CF53" s="14" t="n">
        <v>107.149</v>
      </c>
      <c r="CG53" s="14" t="n">
        <v>0.1</v>
      </c>
      <c r="CH53" s="14" t="n">
        <v>1</v>
      </c>
      <c r="CI53" s="14" t="n">
        <v>0</v>
      </c>
      <c r="CJ53" s="14" t="n">
        <v>0</v>
      </c>
      <c r="CK53" s="14" t="n">
        <v>0</v>
      </c>
      <c r="CL53" s="14" t="n">
        <v>0.001</v>
      </c>
      <c r="CM53" s="14" t="n">
        <v>0</v>
      </c>
      <c r="CN53" s="14" t="n">
        <v>0.025</v>
      </c>
      <c r="CO53" s="14" t="n">
        <v>2.037</v>
      </c>
      <c r="CP53" s="14" t="n">
        <v>0.99</v>
      </c>
      <c r="CQ53" s="14" t="n">
        <v>1.5</v>
      </c>
      <c r="CR53" s="14" t="n">
        <v>0</v>
      </c>
      <c r="CS53" s="14" t="n">
        <v>4.637</v>
      </c>
      <c r="CT53" s="14" t="n">
        <v>4.509</v>
      </c>
      <c r="CU53" s="14" t="n">
        <v>7.281</v>
      </c>
    </row>
    <row r="54">
      <c r="A54" s="14" t="inlineStr">
        <is>
          <t>AUT2021</t>
        </is>
      </c>
      <c r="B54" s="14" t="inlineStr">
        <is>
          <t>AUT</t>
        </is>
      </c>
      <c r="C54" s="14" t="inlineStr">
        <is>
          <t>AUT</t>
        </is>
      </c>
      <c r="D54" s="14" t="inlineStr">
        <is>
          <t>Austria</t>
        </is>
      </c>
      <c r="E54" s="14" t="n">
        <v>2021</v>
      </c>
      <c r="F54" s="14" t="n">
        <v>0.2</v>
      </c>
      <c r="G54" s="14" t="n">
        <v>5.326</v>
      </c>
      <c r="H54" s="14" t="n">
        <v>1.165</v>
      </c>
      <c r="I54" s="14" t="n">
        <v>1.894</v>
      </c>
      <c r="J54" s="14" t="n">
        <v>7.22</v>
      </c>
      <c r="K54" s="14" t="n">
        <v>0</v>
      </c>
      <c r="L54" s="14" t="n">
        <v>1</v>
      </c>
      <c r="M54" s="14" t="n">
        <v>7.305</v>
      </c>
      <c r="N54" s="14" t="n">
        <v>3.311</v>
      </c>
      <c r="O54" s="14" t="n">
        <v>2.459</v>
      </c>
      <c r="P54" s="14" t="n">
        <v>9.765000000000001</v>
      </c>
      <c r="Q54" s="14" t="n">
        <v>0</v>
      </c>
      <c r="R54" s="14" t="n">
        <v>1</v>
      </c>
      <c r="S54" s="14" t="n">
        <v>11.27</v>
      </c>
      <c r="T54" s="14" t="n">
        <v>6.86</v>
      </c>
      <c r="U54" s="14" t="n">
        <v>2.566</v>
      </c>
      <c r="V54" s="14" t="n">
        <v>16.603</v>
      </c>
      <c r="W54" s="14" t="n">
        <v>0.2</v>
      </c>
      <c r="X54" s="14" t="n">
        <v>1</v>
      </c>
      <c r="Y54" s="14" t="n">
        <v>19.207</v>
      </c>
      <c r="Z54" s="14" t="n">
        <v>2.122</v>
      </c>
      <c r="AA54" s="14" t="n">
        <v>-5.131</v>
      </c>
      <c r="AB54" s="14" t="n">
        <v>14.076</v>
      </c>
      <c r="AC54" s="14" t="n">
        <v>0</v>
      </c>
      <c r="AD54" s="14" t="n">
        <v>1</v>
      </c>
      <c r="AE54" s="14" t="n">
        <v>19.163</v>
      </c>
      <c r="AF54" s="14" t="n">
        <v>3.771</v>
      </c>
      <c r="AG54" s="14" t="n">
        <v>-5.087</v>
      </c>
      <c r="AH54" s="14" t="n">
        <v>14.076</v>
      </c>
      <c r="AI54" s="14" t="n">
        <v>0</v>
      </c>
      <c r="AJ54" s="14" t="n">
        <v>1</v>
      </c>
      <c r="AK54" s="14" t="n">
        <v>30.123</v>
      </c>
      <c r="AL54" s="14" t="n">
        <v>14.784</v>
      </c>
      <c r="AM54" s="14" t="n">
        <v>-11.904</v>
      </c>
      <c r="AN54" s="14" t="n">
        <v>21.862</v>
      </c>
      <c r="AO54" s="14" t="n">
        <v>0.2</v>
      </c>
      <c r="AP54" s="14" t="n">
        <v>1</v>
      </c>
      <c r="AQ54" s="14" t="n">
        <v>0.619</v>
      </c>
      <c r="AR54" s="14" t="n">
        <v>0.114</v>
      </c>
      <c r="AS54" s="14" t="n">
        <v>0.646</v>
      </c>
      <c r="AT54" s="14" t="n">
        <v>1.518</v>
      </c>
      <c r="AU54" s="14" t="n">
        <v>0.2</v>
      </c>
      <c r="AV54" s="14" t="n">
        <v>1</v>
      </c>
      <c r="AW54" s="14" t="n">
        <v>0.599</v>
      </c>
      <c r="AX54" s="14" t="n">
        <v>0.114</v>
      </c>
      <c r="AY54" s="14" t="n">
        <v>0.62</v>
      </c>
      <c r="AZ54" s="14" t="n">
        <v>1.463</v>
      </c>
      <c r="BA54" s="14" t="n">
        <v>0.2</v>
      </c>
      <c r="BB54" s="14" t="n">
        <v>1</v>
      </c>
      <c r="BC54" s="14" t="n">
        <v>0.439</v>
      </c>
      <c r="BD54" s="14" t="n">
        <v>0.114</v>
      </c>
      <c r="BE54" s="14" t="n">
        <v>0.357</v>
      </c>
      <c r="BF54" s="14" t="n">
        <v>0.955</v>
      </c>
      <c r="BG54" s="14" t="n">
        <v>0.2</v>
      </c>
      <c r="BH54" s="14" t="n">
        <v>1</v>
      </c>
      <c r="BI54" s="14" t="n">
        <v>0.505</v>
      </c>
      <c r="BJ54" s="14" t="n">
        <v>0.114</v>
      </c>
      <c r="BK54" s="14" t="n">
        <v>0.235</v>
      </c>
      <c r="BL54" s="14" t="n">
        <v>0.887</v>
      </c>
      <c r="BM54" s="14" t="n">
        <v>0.2</v>
      </c>
      <c r="BN54" s="14" t="n">
        <v>1</v>
      </c>
      <c r="BO54" s="14" t="n">
        <v>0</v>
      </c>
      <c r="BP54" s="14" t="n">
        <v>0.029</v>
      </c>
      <c r="BQ54" s="14" t="n">
        <v>0.128</v>
      </c>
      <c r="BR54" s="14" t="n">
        <v>0</v>
      </c>
      <c r="BS54" s="14" t="n">
        <v>1</v>
      </c>
      <c r="BT54" s="14" t="n">
        <v>0</v>
      </c>
      <c r="BU54" s="14" t="n">
        <v>0.054</v>
      </c>
      <c r="BV54" s="14" t="n">
        <v>0.266</v>
      </c>
      <c r="BW54" s="14" t="n">
        <v>0.2</v>
      </c>
      <c r="BX54" s="14" t="n">
        <v>1</v>
      </c>
      <c r="BY54" s="14" t="n">
        <v>11.787</v>
      </c>
      <c r="BZ54" s="14" t="n">
        <v>0</v>
      </c>
      <c r="CA54" s="14" t="n">
        <v>11.787</v>
      </c>
      <c r="CB54" s="14" t="n">
        <v>0</v>
      </c>
      <c r="CC54" s="14" t="n">
        <v>78.125</v>
      </c>
      <c r="CD54" s="14" t="n">
        <v>7.95</v>
      </c>
      <c r="CE54" s="14" t="n">
        <v>47.305</v>
      </c>
      <c r="CF54" s="14" t="n">
        <v>150.516</v>
      </c>
      <c r="CG54" s="14" t="n">
        <v>0.2</v>
      </c>
      <c r="CH54" s="14" t="n">
        <v>1</v>
      </c>
      <c r="CI54" s="14" t="n">
        <v>0</v>
      </c>
      <c r="CJ54" s="14" t="n">
        <v>0</v>
      </c>
      <c r="CK54" s="14" t="n">
        <v>0</v>
      </c>
      <c r="CL54" s="14" t="n">
        <v>0</v>
      </c>
      <c r="CM54" s="14" t="n">
        <v>0</v>
      </c>
      <c r="CN54" s="14" t="n">
        <v>0.035</v>
      </c>
      <c r="CO54" s="14" t="n">
        <v>0</v>
      </c>
      <c r="CP54" s="14" t="n">
        <v>0</v>
      </c>
      <c r="CQ54" s="14" t="n">
        <v>1.198</v>
      </c>
      <c r="CR54" s="14" t="n">
        <v>0</v>
      </c>
      <c r="CS54" s="14" t="n">
        <v>5.154</v>
      </c>
      <c r="CT54" s="14" t="n">
        <v>4.41</v>
      </c>
      <c r="CU54" s="14" t="n">
        <v>14.942</v>
      </c>
    </row>
    <row r="55">
      <c r="A55" s="14" t="inlineStr">
        <is>
          <t>AUT2022</t>
        </is>
      </c>
      <c r="B55" s="14" t="inlineStr">
        <is>
          <t>AUT</t>
        </is>
      </c>
      <c r="C55" s="14" t="inlineStr">
        <is>
          <t>AUT</t>
        </is>
      </c>
      <c r="D55" s="14" t="inlineStr">
        <is>
          <t>Austria</t>
        </is>
      </c>
      <c r="E55" s="14" t="n">
        <v>2022</v>
      </c>
      <c r="F55" s="14" t="n">
        <v>0.2</v>
      </c>
      <c r="G55" s="14" t="n">
        <v>9.805999999999999</v>
      </c>
      <c r="H55" s="14" t="n">
        <v>1.523</v>
      </c>
      <c r="I55" s="14" t="n">
        <v>8.159000000000001</v>
      </c>
      <c r="J55" s="14" t="n">
        <v>17.965</v>
      </c>
      <c r="K55" s="14" t="n">
        <v>0</v>
      </c>
      <c r="L55" s="14" t="n">
        <v>1</v>
      </c>
      <c r="M55" s="14" t="n">
        <v>11.604</v>
      </c>
      <c r="N55" s="14" t="n">
        <v>4.792</v>
      </c>
      <c r="O55" s="14" t="n">
        <v>9.045</v>
      </c>
      <c r="P55" s="14" t="n">
        <v>20.649</v>
      </c>
      <c r="Q55" s="14" t="n">
        <v>0</v>
      </c>
      <c r="R55" s="14" t="n">
        <v>1</v>
      </c>
      <c r="S55" s="14" t="n">
        <v>13.25</v>
      </c>
      <c r="T55" s="14" t="n">
        <v>7.408</v>
      </c>
      <c r="U55" s="14" t="n">
        <v>2.688</v>
      </c>
      <c r="V55" s="14" t="n">
        <v>18.847</v>
      </c>
      <c r="W55" s="14" t="n">
        <v>0.2</v>
      </c>
      <c r="X55" s="14" t="n">
        <v>1</v>
      </c>
      <c r="Y55" s="14" t="n">
        <v>41.829</v>
      </c>
      <c r="Z55" s="14" t="n">
        <v>4.388</v>
      </c>
      <c r="AA55" s="14" t="n">
        <v>-15.291</v>
      </c>
      <c r="AB55" s="14" t="n">
        <v>26.538</v>
      </c>
      <c r="AC55" s="14" t="n">
        <v>0</v>
      </c>
      <c r="AD55" s="14" t="n">
        <v>1</v>
      </c>
      <c r="AE55" s="14" t="n">
        <v>41.877</v>
      </c>
      <c r="AF55" s="14" t="n">
        <v>7.763</v>
      </c>
      <c r="AG55" s="14" t="n">
        <v>-15.339</v>
      </c>
      <c r="AH55" s="14" t="n">
        <v>26.538</v>
      </c>
      <c r="AI55" s="14" t="n">
        <v>0</v>
      </c>
      <c r="AJ55" s="14" t="n">
        <v>1</v>
      </c>
      <c r="AK55" s="14" t="n">
        <v>53.385</v>
      </c>
      <c r="AL55" s="14" t="n">
        <v>25.493</v>
      </c>
      <c r="AM55" s="14" t="n">
        <v>-28.988</v>
      </c>
      <c r="AN55" s="14" t="n">
        <v>29.277</v>
      </c>
      <c r="AO55" s="14" t="n">
        <v>0.2</v>
      </c>
      <c r="AP55" s="14" t="n">
        <v>1</v>
      </c>
      <c r="AQ55" s="14" t="n">
        <v>0.861</v>
      </c>
      <c r="AR55" s="14" t="n">
        <v>0.123</v>
      </c>
      <c r="AS55" s="14" t="n">
        <v>0.655</v>
      </c>
      <c r="AT55" s="14" t="n">
        <v>1.819</v>
      </c>
      <c r="AU55" s="14" t="n">
        <v>0.2</v>
      </c>
      <c r="AV55" s="14" t="n">
        <v>1</v>
      </c>
      <c r="AW55" s="14" t="n">
        <v>0.986</v>
      </c>
      <c r="AX55" s="14" t="n">
        <v>0.123</v>
      </c>
      <c r="AY55" s="14" t="n">
        <v>0.611</v>
      </c>
      <c r="AZ55" s="14" t="n">
        <v>1.917</v>
      </c>
      <c r="BA55" s="14" t="n">
        <v>0.2</v>
      </c>
      <c r="BB55" s="14" t="n">
        <v>1</v>
      </c>
      <c r="BC55" s="14" t="n">
        <v>0.598</v>
      </c>
      <c r="BD55" s="14" t="n">
        <v>0.123</v>
      </c>
      <c r="BE55" s="14" t="n">
        <v>0.436</v>
      </c>
      <c r="BF55" s="14" t="n">
        <v>1.241</v>
      </c>
      <c r="BG55" s="14" t="n">
        <v>0.2</v>
      </c>
      <c r="BH55" s="14" t="n">
        <v>1</v>
      </c>
      <c r="BI55" s="14" t="n">
        <v>0.612</v>
      </c>
      <c r="BJ55" s="14" t="n">
        <v>0.123</v>
      </c>
      <c r="BK55" s="14" t="n">
        <v>0.633</v>
      </c>
      <c r="BL55" s="14" t="n">
        <v>1.494</v>
      </c>
      <c r="BM55" s="14" t="n">
        <v>0.2</v>
      </c>
      <c r="BN55" s="14" t="n">
        <v>1</v>
      </c>
      <c r="BO55" s="14" t="n">
        <v>0</v>
      </c>
      <c r="BP55" s="14" t="n">
        <v>0.01</v>
      </c>
      <c r="BQ55" s="14" t="n">
        <v>0.195</v>
      </c>
      <c r="BR55" s="14" t="n">
        <v>0</v>
      </c>
      <c r="BS55" s="14" t="n">
        <v>1</v>
      </c>
      <c r="BT55" s="14" t="n">
        <v>0</v>
      </c>
      <c r="BU55" s="14" t="n">
        <v>0.008999999999999999</v>
      </c>
      <c r="BV55" s="14" t="n">
        <v>0.243</v>
      </c>
      <c r="BW55" s="14" t="n">
        <v>0.2</v>
      </c>
      <c r="BX55" s="14" t="n">
        <v>1</v>
      </c>
      <c r="BY55" s="14" t="n">
        <v>12.729</v>
      </c>
      <c r="BZ55" s="14" t="n">
        <v>0</v>
      </c>
      <c r="CA55" s="14" t="n">
        <v>12.729</v>
      </c>
      <c r="CB55" s="14" t="n">
        <v>0</v>
      </c>
      <c r="CC55" s="14" t="n">
        <v>97.90000000000001</v>
      </c>
      <c r="CD55" s="14" t="n">
        <v>7.95</v>
      </c>
      <c r="CE55" s="14" t="n">
        <v>133.885</v>
      </c>
      <c r="CF55" s="14" t="n">
        <v>278.142</v>
      </c>
      <c r="CG55" s="14" t="n">
        <v>0.2</v>
      </c>
      <c r="CH55" s="14" t="n">
        <v>1</v>
      </c>
      <c r="CI55" s="14" t="n">
        <v>0</v>
      </c>
      <c r="CJ55" s="14" t="n">
        <v>0</v>
      </c>
      <c r="CK55" s="14" t="n">
        <v>0</v>
      </c>
      <c r="CL55" s="14" t="n">
        <v>0</v>
      </c>
      <c r="CM55" s="14" t="n">
        <v>0</v>
      </c>
      <c r="CN55" s="14" t="n">
        <v>0.039</v>
      </c>
      <c r="CO55" s="14" t="n">
        <v>0</v>
      </c>
      <c r="CP55" s="14" t="n">
        <v>0</v>
      </c>
      <c r="CQ55" s="14" t="n">
        <v>1.294</v>
      </c>
      <c r="CR55" s="14" t="n">
        <v>0</v>
      </c>
      <c r="CS55" s="14" t="n">
        <v>5.566</v>
      </c>
      <c r="CT55" s="14" t="n">
        <v>5.842</v>
      </c>
      <c r="CU55" s="14" t="n">
        <v>37.473</v>
      </c>
    </row>
    <row r="56">
      <c r="A56" s="14" t="inlineStr">
        <is>
          <t>AUT2023</t>
        </is>
      </c>
      <c r="B56" s="14" t="inlineStr">
        <is>
          <t>AUT</t>
        </is>
      </c>
      <c r="C56" s="14" t="inlineStr">
        <is>
          <t>AUT</t>
        </is>
      </c>
      <c r="D56" s="14" t="inlineStr">
        <is>
          <t>Austria</t>
        </is>
      </c>
      <c r="E56" s="14" t="n">
        <v>2023</v>
      </c>
      <c r="F56" s="14" t="n">
        <v>0.2</v>
      </c>
      <c r="G56" s="14" t="n">
        <v>12.441</v>
      </c>
      <c r="H56" s="14" t="n">
        <v>2.834</v>
      </c>
      <c r="I56" s="14" t="n">
        <v>9.456</v>
      </c>
      <c r="J56" s="14" t="n">
        <v>21.897</v>
      </c>
      <c r="K56" s="14" t="n">
        <v>0</v>
      </c>
      <c r="L56" s="14" t="n">
        <v>1</v>
      </c>
      <c r="M56" s="14" t="n">
        <v>10.478</v>
      </c>
      <c r="N56" s="14" t="n">
        <v>5.197</v>
      </c>
      <c r="O56" s="14" t="n">
        <v>10.392</v>
      </c>
      <c r="P56" s="14" t="n">
        <v>20.869</v>
      </c>
      <c r="Q56" s="14" t="n">
        <v>0</v>
      </c>
      <c r="R56" s="14" t="n">
        <v>1</v>
      </c>
      <c r="S56" s="14" t="n">
        <v>11.18</v>
      </c>
      <c r="T56" s="14" t="n">
        <v>7.714</v>
      </c>
      <c r="U56" s="14" t="n">
        <v>6.234</v>
      </c>
      <c r="V56" s="14" t="n">
        <v>20.444</v>
      </c>
      <c r="W56" s="14" t="n">
        <v>0.2</v>
      </c>
      <c r="X56" s="14" t="n">
        <v>1</v>
      </c>
      <c r="Y56" s="14" t="n">
        <v>17.014</v>
      </c>
      <c r="Z56" s="14" t="n">
        <v>1.906</v>
      </c>
      <c r="AA56" s="14" t="n">
        <v>9.558999999999999</v>
      </c>
      <c r="AB56" s="14" t="n">
        <v>26.573</v>
      </c>
      <c r="AC56" s="14" t="n">
        <v>0</v>
      </c>
      <c r="AD56" s="14" t="n">
        <v>1</v>
      </c>
      <c r="AE56" s="14" t="n">
        <v>17.113</v>
      </c>
      <c r="AF56" s="14" t="n">
        <v>3.408</v>
      </c>
      <c r="AG56" s="14" t="n">
        <v>9.460000000000001</v>
      </c>
      <c r="AH56" s="14" t="n">
        <v>26.573</v>
      </c>
      <c r="AI56" s="14" t="n">
        <v>0</v>
      </c>
      <c r="AJ56" s="14" t="n">
        <v>1</v>
      </c>
      <c r="AK56" s="14" t="n">
        <v>28.927</v>
      </c>
      <c r="AL56" s="14" t="n">
        <v>14.33</v>
      </c>
      <c r="AM56" s="14" t="n">
        <v>9.08</v>
      </c>
      <c r="AN56" s="14" t="n">
        <v>45.609</v>
      </c>
      <c r="AO56" s="14" t="n">
        <v>0.2</v>
      </c>
      <c r="AP56" s="14" t="n">
        <v>1</v>
      </c>
      <c r="AQ56" s="14" t="n">
        <v>0.76</v>
      </c>
      <c r="AR56" s="14" t="n">
        <v>0.129</v>
      </c>
      <c r="AS56" s="14" t="n">
        <v>0.677</v>
      </c>
      <c r="AT56" s="14" t="n">
        <v>1.725</v>
      </c>
      <c r="AU56" s="14" t="n">
        <v>0.2</v>
      </c>
      <c r="AV56" s="14" t="n">
        <v>1</v>
      </c>
      <c r="AW56" s="14" t="n">
        <v>0.8110000000000001</v>
      </c>
      <c r="AX56" s="14" t="n">
        <v>0.129</v>
      </c>
      <c r="AY56" s="14" t="n">
        <v>0.668</v>
      </c>
      <c r="AZ56" s="14" t="n">
        <v>1.776</v>
      </c>
      <c r="BA56" s="14" t="n">
        <v>0.2</v>
      </c>
      <c r="BB56" s="14" t="n">
        <v>1</v>
      </c>
      <c r="BC56" s="14" t="n">
        <v>0.535</v>
      </c>
      <c r="BD56" s="14" t="n">
        <v>0.129</v>
      </c>
      <c r="BE56" s="14" t="n">
        <v>0.505</v>
      </c>
      <c r="BF56" s="14" t="n">
        <v>1.248</v>
      </c>
      <c r="BG56" s="14" t="n">
        <v>0.2</v>
      </c>
      <c r="BH56" s="14" t="n">
        <v>1</v>
      </c>
      <c r="BI56" s="14" t="n">
        <v>0.579</v>
      </c>
      <c r="BJ56" s="14" t="n">
        <v>0.129</v>
      </c>
      <c r="BK56" s="14" t="n">
        <v>0.515</v>
      </c>
      <c r="BL56" s="14" t="n">
        <v>1.313</v>
      </c>
      <c r="BM56" s="14" t="n">
        <v>0.2</v>
      </c>
      <c r="BN56" s="14" t="n">
        <v>1</v>
      </c>
      <c r="BO56" s="14" t="n">
        <v>0</v>
      </c>
      <c r="BP56" s="14" t="n">
        <v>0.005</v>
      </c>
      <c r="BQ56" s="14" t="n">
        <v>0.238</v>
      </c>
      <c r="BR56" s="14" t="n">
        <v>0</v>
      </c>
      <c r="BS56" s="14" t="n">
        <v>1</v>
      </c>
      <c r="BT56" s="14" t="n">
        <v>0</v>
      </c>
      <c r="BU56" s="14" t="n">
        <v>-0.064</v>
      </c>
      <c r="BV56" s="14" t="n">
        <v>0.292</v>
      </c>
      <c r="BW56" s="14" t="n">
        <v>0.2</v>
      </c>
      <c r="BX56" s="14" t="n">
        <v>1</v>
      </c>
      <c r="BY56" s="14" t="n">
        <v>13.254</v>
      </c>
      <c r="BZ56" s="14" t="n">
        <v>0</v>
      </c>
      <c r="CA56" s="14" t="n">
        <v>13.254</v>
      </c>
      <c r="CB56" s="14" t="n">
        <v>0</v>
      </c>
      <c r="CC56" s="14" t="n">
        <v>83.248</v>
      </c>
      <c r="CD56" s="14" t="n">
        <v>7.95</v>
      </c>
      <c r="CE56" s="14" t="n">
        <v>129.924</v>
      </c>
      <c r="CF56" s="14" t="n">
        <v>255.807</v>
      </c>
      <c r="CG56" s="14" t="n">
        <v>0.2</v>
      </c>
      <c r="CH56" s="14" t="n">
        <v>1</v>
      </c>
      <c r="CI56" s="14" t="n">
        <v>0</v>
      </c>
      <c r="CJ56" s="14" t="n">
        <v>0</v>
      </c>
      <c r="CK56" s="14" t="n">
        <v>0</v>
      </c>
      <c r="CL56" s="14" t="n">
        <v>0</v>
      </c>
      <c r="CM56" s="14" t="n">
        <v>0</v>
      </c>
      <c r="CN56" s="14" t="n">
        <v>0.038</v>
      </c>
      <c r="CO56" s="14" t="n">
        <v>0</v>
      </c>
      <c r="CP56" s="14" t="n">
        <v>0</v>
      </c>
      <c r="CQ56" s="14" t="n">
        <v>1.348</v>
      </c>
      <c r="CR56" s="14" t="n">
        <v>0</v>
      </c>
      <c r="CS56" s="14" t="n">
        <v>5.796</v>
      </c>
      <c r="CT56" s="14" t="n">
        <v>3.466</v>
      </c>
      <c r="CU56" s="14" t="n">
        <v>12.608</v>
      </c>
    </row>
    <row r="57">
      <c r="A57" s="14" t="inlineStr">
        <is>
          <t>AUT2024</t>
        </is>
      </c>
      <c r="B57" s="14" t="inlineStr">
        <is>
          <t>AUT</t>
        </is>
      </c>
      <c r="C57" s="14" t="inlineStr">
        <is>
          <t>AUT</t>
        </is>
      </c>
      <c r="D57" s="14" t="inlineStr">
        <is>
          <t>Austria</t>
        </is>
      </c>
      <c r="E57" s="14" t="n">
        <v>2024</v>
      </c>
      <c r="F57" s="14" t="n">
        <v>0.2</v>
      </c>
      <c r="G57" s="14" t="n">
        <v>12.129</v>
      </c>
      <c r="H57" s="14" t="n">
        <v>3.073</v>
      </c>
      <c r="I57" s="14" t="n">
        <v>6.197</v>
      </c>
      <c r="J57" s="14" t="n">
        <v>18.327</v>
      </c>
      <c r="K57" s="14" t="n">
        <v>0</v>
      </c>
      <c r="L57" s="14" t="n">
        <v>1</v>
      </c>
      <c r="M57" s="14" t="n">
        <v>19.923</v>
      </c>
      <c r="N57" s="14" t="n">
        <v>10.853</v>
      </c>
      <c r="O57" s="14" t="n">
        <v>6.956</v>
      </c>
      <c r="P57" s="14" t="n">
        <v>26.879</v>
      </c>
      <c r="Q57" s="14" t="n">
        <v>0</v>
      </c>
      <c r="R57" s="14" t="n">
        <v>1</v>
      </c>
      <c r="S57" s="14" t="n">
        <v>10.969</v>
      </c>
      <c r="T57" s="14" t="n">
        <v>7.942</v>
      </c>
      <c r="U57" s="14" t="n">
        <v>7.79</v>
      </c>
      <c r="V57" s="14" t="n">
        <v>21.913</v>
      </c>
      <c r="W57" s="14" t="n">
        <v>0.2</v>
      </c>
      <c r="X57" s="14" t="n">
        <v>1</v>
      </c>
      <c r="Y57" s="14" t="n">
        <v>15.793</v>
      </c>
      <c r="Z57" s="14" t="n">
        <v>1.994</v>
      </c>
      <c r="AA57" s="14" t="n">
        <v>5.103</v>
      </c>
      <c r="AB57" s="14" t="n">
        <v>20.896</v>
      </c>
      <c r="AC57" s="14" t="n">
        <v>0</v>
      </c>
      <c r="AD57" s="14" t="n">
        <v>1</v>
      </c>
      <c r="AE57" s="14" t="n">
        <v>15.793</v>
      </c>
      <c r="AF57" s="14" t="n">
        <v>3.46</v>
      </c>
      <c r="AG57" s="14" t="n">
        <v>5.103</v>
      </c>
      <c r="AH57" s="14" t="n">
        <v>20.896</v>
      </c>
      <c r="AI57" s="14" t="n">
        <v>0</v>
      </c>
      <c r="AJ57" s="14" t="n">
        <v>1</v>
      </c>
      <c r="AK57" s="14" t="n">
        <v>29.728</v>
      </c>
      <c r="AL57" s="14" t="n">
        <v>15.12</v>
      </c>
      <c r="AM57" s="14" t="n">
        <v>3.051</v>
      </c>
      <c r="AN57" s="14" t="n">
        <v>39.334</v>
      </c>
      <c r="AO57" s="14" t="n">
        <v>0.2</v>
      </c>
      <c r="AP57" s="14" t="n">
        <v>1</v>
      </c>
      <c r="AQ57" s="14" t="n">
        <v>0.724</v>
      </c>
      <c r="AR57" s="14" t="n">
        <v>0.132</v>
      </c>
      <c r="AS57" s="14" t="n">
        <v>0.6899999999999999</v>
      </c>
      <c r="AT57" s="14" t="n">
        <v>1.697</v>
      </c>
      <c r="AU57" s="14" t="n">
        <v>0.2</v>
      </c>
      <c r="AV57" s="14" t="n">
        <v>1</v>
      </c>
      <c r="AW57" s="14" t="n">
        <v>0.75</v>
      </c>
      <c r="AX57" s="14" t="n">
        <v>0.132</v>
      </c>
      <c r="AY57" s="14" t="n">
        <v>0.6899999999999999</v>
      </c>
      <c r="AZ57" s="14" t="n">
        <v>1.729</v>
      </c>
      <c r="BA57" s="14" t="n">
        <v>0.2</v>
      </c>
      <c r="BB57" s="14" t="n">
        <v>1</v>
      </c>
      <c r="BC57" s="14" t="n">
        <v>0.513</v>
      </c>
      <c r="BD57" s="14" t="n">
        <v>0.132</v>
      </c>
      <c r="BE57" s="14" t="n">
        <v>0.332</v>
      </c>
      <c r="BF57" s="14" t="n">
        <v>1.015</v>
      </c>
      <c r="BG57" s="14" t="n">
        <v>0.2</v>
      </c>
      <c r="BH57" s="14" t="n">
        <v>1</v>
      </c>
      <c r="BI57" s="14" t="n">
        <v>0.591</v>
      </c>
      <c r="BJ57" s="14" t="n">
        <v>0.132</v>
      </c>
      <c r="BK57" s="14" t="n">
        <v>0.298</v>
      </c>
      <c r="BL57" s="14" t="n">
        <v>1.067</v>
      </c>
      <c r="BM57" s="14" t="n">
        <v>0.2</v>
      </c>
      <c r="BN57" s="14" t="n">
        <v>1</v>
      </c>
      <c r="BO57" s="14" t="n">
        <v>0</v>
      </c>
      <c r="BP57" s="14" t="n">
        <v>0.004</v>
      </c>
      <c r="BQ57" s="14" t="n">
        <v>0.167</v>
      </c>
      <c r="BR57" s="14" t="n">
        <v>0</v>
      </c>
      <c r="BS57" s="14" t="n">
        <v>1</v>
      </c>
      <c r="BT57" s="14" t="n">
        <v>0</v>
      </c>
      <c r="BU57" s="14" t="n">
        <v>-0.07099999999999999</v>
      </c>
      <c r="BV57" s="14" t="n">
        <v>0.28</v>
      </c>
      <c r="BW57" s="14" t="n">
        <v>0.2</v>
      </c>
      <c r="BX57" s="14" t="n">
        <v>1</v>
      </c>
      <c r="BY57" s="14" t="n">
        <v>13.646</v>
      </c>
      <c r="BZ57" s="14" t="n">
        <v>0</v>
      </c>
      <c r="CA57" s="14" t="n">
        <v>13.646</v>
      </c>
      <c r="CB57" s="14" t="n">
        <v>0</v>
      </c>
      <c r="CC57" s="14" t="n">
        <v>82.58799999999999</v>
      </c>
      <c r="CD57" s="14" t="n">
        <v>7.95</v>
      </c>
      <c r="CE57" s="14" t="n">
        <v>109.01</v>
      </c>
      <c r="CF57" s="14" t="n">
        <v>229.918</v>
      </c>
      <c r="CG57" s="14" t="n">
        <v>0.2</v>
      </c>
      <c r="CH57" s="14" t="n">
        <v>1</v>
      </c>
      <c r="CI57" s="14" t="n">
        <v>0</v>
      </c>
      <c r="CJ57" s="14" t="n">
        <v>0</v>
      </c>
      <c r="CK57" s="14" t="n">
        <v>0</v>
      </c>
      <c r="CL57" s="14" t="n">
        <v>0</v>
      </c>
      <c r="CM57" s="14" t="n">
        <v>0</v>
      </c>
      <c r="CN57" s="14" t="n">
        <v>0.038</v>
      </c>
      <c r="CO57" s="14" t="n">
        <v>0</v>
      </c>
      <c r="CP57" s="14" t="n">
        <v>0</v>
      </c>
      <c r="CQ57" s="14" t="n">
        <v>1.387</v>
      </c>
      <c r="CR57" s="14" t="n">
        <v>0</v>
      </c>
      <c r="CS57" s="14" t="n">
        <v>5.967</v>
      </c>
      <c r="CT57" s="14" t="n">
        <v>3.027</v>
      </c>
      <c r="CU57" s="14" t="n">
        <v>10.564</v>
      </c>
    </row>
    <row r="58">
      <c r="A58" s="14" t="inlineStr">
        <is>
          <t>AZE2021</t>
        </is>
      </c>
      <c r="B58" s="14" t="inlineStr">
        <is>
          <t>AZE</t>
        </is>
      </c>
      <c r="C58" s="14" t="inlineStr">
        <is>
          <t>AZE</t>
        </is>
      </c>
      <c r="D58" s="14" t="inlineStr">
        <is>
          <t>Azerbaijan</t>
        </is>
      </c>
      <c r="E58" s="14" t="n">
        <v>2021</v>
      </c>
      <c r="F58" s="14" t="n">
        <v>0.18</v>
      </c>
      <c r="G58" s="14" t="n">
        <v>5.553</v>
      </c>
      <c r="H58" s="14" t="n">
        <v>1.143</v>
      </c>
      <c r="I58" s="14" t="n">
        <v>0.028</v>
      </c>
      <c r="J58" s="14" t="n">
        <v>5.581</v>
      </c>
      <c r="K58" s="14" t="n">
        <v>0</v>
      </c>
      <c r="L58" s="14" t="n">
        <v>1</v>
      </c>
      <c r="M58" s="14" t="n">
        <v>7.964</v>
      </c>
      <c r="N58" s="14" t="n">
        <v>3.43</v>
      </c>
      <c r="O58" s="14" t="n">
        <v>0.04</v>
      </c>
      <c r="P58" s="14" t="n">
        <v>8.005000000000001</v>
      </c>
      <c r="Q58" s="14" t="n">
        <v>0</v>
      </c>
      <c r="R58" s="14" t="n">
        <v>1</v>
      </c>
      <c r="S58" s="14" t="n">
        <v>11.27</v>
      </c>
      <c r="T58" s="14" t="n">
        <v>6.86</v>
      </c>
      <c r="U58" s="14" t="n">
        <v>0.028</v>
      </c>
      <c r="V58" s="14" t="n">
        <v>13.331</v>
      </c>
      <c r="W58" s="14" t="n">
        <v>0.18</v>
      </c>
      <c r="X58" s="14" t="n">
        <v>1</v>
      </c>
      <c r="Y58" s="14" t="n">
        <v>4.275</v>
      </c>
      <c r="Z58" s="14" t="n">
        <v>0.485</v>
      </c>
      <c r="AA58" s="14" t="n">
        <v>-1.129</v>
      </c>
      <c r="AB58" s="14" t="n">
        <v>3.145</v>
      </c>
      <c r="AC58" s="14" t="n">
        <v>0</v>
      </c>
      <c r="AD58" s="14" t="n">
        <v>0</v>
      </c>
      <c r="AE58" s="14" t="n">
        <v>4.846</v>
      </c>
      <c r="AF58" s="14" t="n">
        <v>0.972</v>
      </c>
      <c r="AG58" s="14" t="n">
        <v>-1.701</v>
      </c>
      <c r="AH58" s="14" t="n">
        <v>3.145</v>
      </c>
      <c r="AI58" s="14" t="n">
        <v>0</v>
      </c>
      <c r="AJ58" s="14" t="n">
        <v>0</v>
      </c>
      <c r="AK58" s="14" t="n">
        <v>8.276</v>
      </c>
      <c r="AL58" s="14" t="n">
        <v>3.986</v>
      </c>
      <c r="AM58" s="14" t="n">
        <v>-5.611</v>
      </c>
      <c r="AN58" s="14" t="n">
        <v>3.145</v>
      </c>
      <c r="AO58" s="14" t="n">
        <v>0</v>
      </c>
      <c r="AP58" s="14" t="n">
        <v>0</v>
      </c>
      <c r="AQ58" s="14" t="n">
        <v>0.619</v>
      </c>
      <c r="AR58" s="14" t="n">
        <v>0.114</v>
      </c>
      <c r="AS58" s="14" t="n">
        <v>-0.121</v>
      </c>
      <c r="AT58" s="14" t="n">
        <v>0.588</v>
      </c>
      <c r="AU58" s="14" t="n">
        <v>0</v>
      </c>
      <c r="AV58" s="14" t="n">
        <v>0</v>
      </c>
      <c r="AW58" s="14" t="n">
        <v>0.599</v>
      </c>
      <c r="AX58" s="14" t="n">
        <v>0.114</v>
      </c>
      <c r="AY58" s="14" t="n">
        <v>-0.235</v>
      </c>
      <c r="AZ58" s="14" t="n">
        <v>0.429</v>
      </c>
      <c r="BA58" s="14" t="n">
        <v>0</v>
      </c>
      <c r="BB58" s="14" t="n">
        <v>0</v>
      </c>
      <c r="BC58" s="14" t="n">
        <v>0.439</v>
      </c>
      <c r="BD58" s="14" t="n">
        <v>0.114</v>
      </c>
      <c r="BE58" s="14" t="n">
        <v>-0.113</v>
      </c>
      <c r="BF58" s="14" t="n">
        <v>0.326</v>
      </c>
      <c r="BG58" s="14" t="n">
        <v>0</v>
      </c>
      <c r="BH58" s="14" t="n">
        <v>0</v>
      </c>
      <c r="BI58" s="14" t="n">
        <v>0.505</v>
      </c>
      <c r="BJ58" s="14" t="n">
        <v>0.114</v>
      </c>
      <c r="BK58" s="14" t="n">
        <v>0</v>
      </c>
      <c r="BL58" s="14" t="n">
        <v>0.596</v>
      </c>
      <c r="BM58" s="14" t="n">
        <v>0.18</v>
      </c>
      <c r="BN58" s="14" t="n">
        <v>1</v>
      </c>
      <c r="BO58" s="14" t="n">
        <v>0</v>
      </c>
      <c r="BP58" s="14" t="n">
        <v>-0.064</v>
      </c>
      <c r="BQ58" s="14" t="n">
        <v>0.053</v>
      </c>
      <c r="BR58" s="14" t="n">
        <v>0</v>
      </c>
      <c r="BS58" s="14" t="n">
        <v>0.333</v>
      </c>
      <c r="BT58" s="14" t="n">
        <v>0</v>
      </c>
      <c r="BU58" s="14" t="n">
        <v>-0.064</v>
      </c>
      <c r="BV58" s="14" t="n">
        <v>0.053</v>
      </c>
      <c r="BW58" s="14" t="n">
        <v>0</v>
      </c>
      <c r="BX58" s="14" t="n">
        <v>0.5</v>
      </c>
      <c r="BY58" s="14" t="n">
        <v>11.787</v>
      </c>
      <c r="BZ58" s="14" t="n">
        <v>0</v>
      </c>
      <c r="CA58" s="14" t="n">
        <v>11.787</v>
      </c>
      <c r="CB58" s="14" t="n">
        <v>0</v>
      </c>
      <c r="CC58" s="14" t="n">
        <v>78.125</v>
      </c>
      <c r="CD58" s="14" t="n">
        <v>7.95</v>
      </c>
      <c r="CE58" s="14" t="n">
        <v>0</v>
      </c>
      <c r="CF58" s="14" t="n">
        <v>92.188</v>
      </c>
      <c r="CG58" s="14" t="n">
        <v>0.18</v>
      </c>
      <c r="CH58" s="14" t="n">
        <v>1</v>
      </c>
      <c r="CI58" s="14" t="n">
        <v>0</v>
      </c>
      <c r="CJ58" s="14" t="n">
        <v>0</v>
      </c>
      <c r="CK58" s="14" t="n">
        <v>0</v>
      </c>
      <c r="CL58" s="14" t="n">
        <v>0</v>
      </c>
      <c r="CM58" s="14" t="n">
        <v>0</v>
      </c>
      <c r="CN58" s="14" t="n">
        <v>0.02</v>
      </c>
      <c r="CO58" s="14" t="n">
        <v>0.01</v>
      </c>
      <c r="CP58" s="14" t="n">
        <v>0</v>
      </c>
      <c r="CQ58" s="14" t="n">
        <v>1.198</v>
      </c>
      <c r="CR58" s="14" t="n">
        <v>1</v>
      </c>
      <c r="CS58" s="14" t="n">
        <v>3.703</v>
      </c>
      <c r="CT58" s="14" t="n">
        <v>4.41</v>
      </c>
      <c r="CU58" s="14" t="n">
        <v>14.129</v>
      </c>
    </row>
    <row r="59">
      <c r="A59" s="14" t="inlineStr">
        <is>
          <t>AZE2022</t>
        </is>
      </c>
      <c r="B59" s="14" t="inlineStr">
        <is>
          <t>AZE</t>
        </is>
      </c>
      <c r="C59" s="14" t="inlineStr">
        <is>
          <t>AZE</t>
        </is>
      </c>
      <c r="D59" s="14" t="inlineStr">
        <is>
          <t>Azerbaijan</t>
        </is>
      </c>
      <c r="E59" s="14" t="n">
        <v>2022</v>
      </c>
      <c r="F59" s="14" t="n">
        <v>0.18</v>
      </c>
      <c r="G59" s="14" t="n">
        <v>7.077</v>
      </c>
      <c r="H59" s="14" t="n">
        <v>1.235</v>
      </c>
      <c r="I59" s="14" t="n">
        <v>0.043</v>
      </c>
      <c r="J59" s="14" t="n">
        <v>7.12</v>
      </c>
      <c r="K59" s="14" t="n">
        <v>0</v>
      </c>
      <c r="L59" s="14" t="n">
        <v>1</v>
      </c>
      <c r="M59" s="14" t="n">
        <v>9.782999999999999</v>
      </c>
      <c r="N59" s="14" t="n">
        <v>3.704</v>
      </c>
      <c r="O59" s="14" t="n">
        <v>0.058</v>
      </c>
      <c r="P59" s="14" t="n">
        <v>9.84</v>
      </c>
      <c r="Q59" s="14" t="n">
        <v>0</v>
      </c>
      <c r="R59" s="14" t="n">
        <v>1</v>
      </c>
      <c r="S59" s="14" t="n">
        <v>13.25</v>
      </c>
      <c r="T59" s="14" t="n">
        <v>7.408</v>
      </c>
      <c r="U59" s="14" t="n">
        <v>0.22</v>
      </c>
      <c r="V59" s="14" t="n">
        <v>15.686</v>
      </c>
      <c r="W59" s="14" t="n">
        <v>0.18</v>
      </c>
      <c r="X59" s="14" t="n">
        <v>1</v>
      </c>
      <c r="Y59" s="14" t="n">
        <v>4.591</v>
      </c>
      <c r="Z59" s="14" t="n">
        <v>0.521</v>
      </c>
      <c r="AA59" s="14" t="n">
        <v>-0.833</v>
      </c>
      <c r="AB59" s="14" t="n">
        <v>3.758</v>
      </c>
      <c r="AC59" s="14" t="n">
        <v>0</v>
      </c>
      <c r="AD59" s="14" t="n">
        <v>0</v>
      </c>
      <c r="AE59" s="14" t="n">
        <v>5.277</v>
      </c>
      <c r="AF59" s="14" t="n">
        <v>1.058</v>
      </c>
      <c r="AG59" s="14" t="n">
        <v>-1.519</v>
      </c>
      <c r="AH59" s="14" t="n">
        <v>3.758</v>
      </c>
      <c r="AI59" s="14" t="n">
        <v>0</v>
      </c>
      <c r="AJ59" s="14" t="n">
        <v>0</v>
      </c>
      <c r="AK59" s="14" t="n">
        <v>9.394</v>
      </c>
      <c r="AL59" s="14" t="n">
        <v>4.524</v>
      </c>
      <c r="AM59" s="14" t="n">
        <v>-6.209</v>
      </c>
      <c r="AN59" s="14" t="n">
        <v>3.758</v>
      </c>
      <c r="AO59" s="14" t="n">
        <v>0</v>
      </c>
      <c r="AP59" s="14" t="n">
        <v>0</v>
      </c>
      <c r="AQ59" s="14" t="n">
        <v>0.861</v>
      </c>
      <c r="AR59" s="14" t="n">
        <v>0.123</v>
      </c>
      <c r="AS59" s="14" t="n">
        <v>-0.363</v>
      </c>
      <c r="AT59" s="14" t="n">
        <v>0.588</v>
      </c>
      <c r="AU59" s="14" t="n">
        <v>0</v>
      </c>
      <c r="AV59" s="14" t="n">
        <v>0</v>
      </c>
      <c r="AW59" s="14" t="n">
        <v>0.986</v>
      </c>
      <c r="AX59" s="14" t="n">
        <v>0.123</v>
      </c>
      <c r="AY59" s="14" t="n">
        <v>-0.622</v>
      </c>
      <c r="AZ59" s="14" t="n">
        <v>0.43</v>
      </c>
      <c r="BA59" s="14" t="n">
        <v>0</v>
      </c>
      <c r="BB59" s="14" t="n">
        <v>0</v>
      </c>
      <c r="BC59" s="14" t="n">
        <v>0.598</v>
      </c>
      <c r="BD59" s="14" t="n">
        <v>0.123</v>
      </c>
      <c r="BE59" s="14" t="n">
        <v>-0.122</v>
      </c>
      <c r="BF59" s="14" t="n">
        <v>0.476</v>
      </c>
      <c r="BG59" s="14" t="n">
        <v>0</v>
      </c>
      <c r="BH59" s="14" t="n">
        <v>0</v>
      </c>
      <c r="BI59" s="14" t="n">
        <v>0.612</v>
      </c>
      <c r="BJ59" s="14" t="n">
        <v>0.123</v>
      </c>
      <c r="BK59" s="14" t="n">
        <v>0.008</v>
      </c>
      <c r="BL59" s="14" t="n">
        <v>0.723</v>
      </c>
      <c r="BM59" s="14" t="n">
        <v>0.18</v>
      </c>
      <c r="BN59" s="14" t="n">
        <v>1</v>
      </c>
      <c r="BO59" s="14" t="n">
        <v>0</v>
      </c>
      <c r="BP59" s="14" t="n">
        <v>-0.064</v>
      </c>
      <c r="BQ59" s="14" t="n">
        <v>0.065</v>
      </c>
      <c r="BR59" s="14" t="n">
        <v>0</v>
      </c>
      <c r="BS59" s="14" t="n">
        <v>0.333</v>
      </c>
      <c r="BT59" s="14" t="n">
        <v>0</v>
      </c>
      <c r="BU59" s="14" t="n">
        <v>-0.064</v>
      </c>
      <c r="BV59" s="14" t="n">
        <v>0.047</v>
      </c>
      <c r="BW59" s="14" t="n">
        <v>0</v>
      </c>
      <c r="BX59" s="14" t="n">
        <v>0.5</v>
      </c>
      <c r="BY59" s="14" t="n">
        <v>12.729</v>
      </c>
      <c r="BZ59" s="14" t="n">
        <v>0</v>
      </c>
      <c r="CA59" s="14" t="n">
        <v>12.729</v>
      </c>
      <c r="CB59" s="14" t="n">
        <v>0</v>
      </c>
      <c r="CC59" s="14" t="n">
        <v>97.90000000000001</v>
      </c>
      <c r="CD59" s="14" t="n">
        <v>7.95</v>
      </c>
      <c r="CE59" s="14" t="n">
        <v>1.304</v>
      </c>
      <c r="CF59" s="14" t="n">
        <v>115.522</v>
      </c>
      <c r="CG59" s="14" t="n">
        <v>0.18</v>
      </c>
      <c r="CH59" s="14" t="n">
        <v>1</v>
      </c>
      <c r="CI59" s="14" t="n">
        <v>0</v>
      </c>
      <c r="CJ59" s="14" t="n">
        <v>0</v>
      </c>
      <c r="CK59" s="14" t="n">
        <v>0</v>
      </c>
      <c r="CL59" s="14" t="n">
        <v>0</v>
      </c>
      <c r="CM59" s="14" t="n">
        <v>0</v>
      </c>
      <c r="CN59" s="14" t="n">
        <v>0.023</v>
      </c>
      <c r="CO59" s="14" t="n">
        <v>0.011</v>
      </c>
      <c r="CP59" s="14" t="n">
        <v>0</v>
      </c>
      <c r="CQ59" s="14" t="n">
        <v>1.294</v>
      </c>
      <c r="CR59" s="14" t="n">
        <v>0.889</v>
      </c>
      <c r="CS59" s="14" t="n">
        <v>3.999</v>
      </c>
      <c r="CT59" s="14" t="n">
        <v>5.842</v>
      </c>
      <c r="CU59" s="14" t="n">
        <v>28.059</v>
      </c>
    </row>
    <row r="60">
      <c r="A60" s="14" t="inlineStr">
        <is>
          <t>AZE2023</t>
        </is>
      </c>
      <c r="B60" s="14" t="inlineStr">
        <is>
          <t>AZE</t>
        </is>
      </c>
      <c r="C60" s="14" t="inlineStr">
        <is>
          <t>AZE</t>
        </is>
      </c>
      <c r="D60" s="14" t="inlineStr">
        <is>
          <t>Azerbaijan</t>
        </is>
      </c>
      <c r="E60" s="14" t="n">
        <v>2023</v>
      </c>
      <c r="F60" s="14" t="n">
        <v>0.18</v>
      </c>
      <c r="G60" s="14" t="n">
        <v>4.752</v>
      </c>
      <c r="H60" s="14" t="n">
        <v>1.286</v>
      </c>
      <c r="I60" s="14" t="n">
        <v>0.027</v>
      </c>
      <c r="J60" s="14" t="n">
        <v>4.778</v>
      </c>
      <c r="K60" s="14" t="n">
        <v>0</v>
      </c>
      <c r="L60" s="14" t="n">
        <v>1</v>
      </c>
      <c r="M60" s="14" t="n">
        <v>7.886</v>
      </c>
      <c r="N60" s="14" t="n">
        <v>3.857</v>
      </c>
      <c r="O60" s="14" t="n">
        <v>0.04</v>
      </c>
      <c r="P60" s="14" t="n">
        <v>7.926</v>
      </c>
      <c r="Q60" s="14" t="n">
        <v>0</v>
      </c>
      <c r="R60" s="14" t="n">
        <v>1</v>
      </c>
      <c r="S60" s="14" t="n">
        <v>11.18</v>
      </c>
      <c r="T60" s="14" t="n">
        <v>7.714</v>
      </c>
      <c r="U60" s="14" t="n">
        <v>0.25</v>
      </c>
      <c r="V60" s="14" t="n">
        <v>13.224</v>
      </c>
      <c r="W60" s="14" t="n">
        <v>0.18</v>
      </c>
      <c r="X60" s="14" t="n">
        <v>1</v>
      </c>
      <c r="Y60" s="14" t="n">
        <v>4.685</v>
      </c>
      <c r="Z60" s="14" t="n">
        <v>0.532</v>
      </c>
      <c r="AA60" s="14" t="n">
        <v>-0.927</v>
      </c>
      <c r="AB60" s="14" t="n">
        <v>3.758</v>
      </c>
      <c r="AC60" s="14" t="n">
        <v>0</v>
      </c>
      <c r="AD60" s="14" t="n">
        <v>0</v>
      </c>
      <c r="AE60" s="14" t="n">
        <v>5.429</v>
      </c>
      <c r="AF60" s="14" t="n">
        <v>1.089</v>
      </c>
      <c r="AG60" s="14" t="n">
        <v>-1.671</v>
      </c>
      <c r="AH60" s="14" t="n">
        <v>3.758</v>
      </c>
      <c r="AI60" s="14" t="n">
        <v>0</v>
      </c>
      <c r="AJ60" s="14" t="n">
        <v>0</v>
      </c>
      <c r="AK60" s="14" t="n">
        <v>9.890000000000001</v>
      </c>
      <c r="AL60" s="14" t="n">
        <v>4.763</v>
      </c>
      <c r="AM60" s="14" t="n">
        <v>-6.705</v>
      </c>
      <c r="AN60" s="14" t="n">
        <v>3.758</v>
      </c>
      <c r="AO60" s="14" t="n">
        <v>0</v>
      </c>
      <c r="AP60" s="14" t="n">
        <v>0</v>
      </c>
      <c r="AQ60" s="14" t="n">
        <v>0.76</v>
      </c>
      <c r="AR60" s="14" t="n">
        <v>0.129</v>
      </c>
      <c r="AS60" s="14" t="n">
        <v>-0.262</v>
      </c>
      <c r="AT60" s="14" t="n">
        <v>0.588</v>
      </c>
      <c r="AU60" s="14" t="n">
        <v>0</v>
      </c>
      <c r="AV60" s="14" t="n">
        <v>0</v>
      </c>
      <c r="AW60" s="14" t="n">
        <v>0.8110000000000001</v>
      </c>
      <c r="AX60" s="14" t="n">
        <v>0.129</v>
      </c>
      <c r="AY60" s="14" t="n">
        <v>-0.447</v>
      </c>
      <c r="AZ60" s="14" t="n">
        <v>0.43</v>
      </c>
      <c r="BA60" s="14" t="n">
        <v>0</v>
      </c>
      <c r="BB60" s="14" t="n">
        <v>0</v>
      </c>
      <c r="BC60" s="14" t="n">
        <v>0.535</v>
      </c>
      <c r="BD60" s="14" t="n">
        <v>0.129</v>
      </c>
      <c r="BE60" s="14" t="n">
        <v>-0.127</v>
      </c>
      <c r="BF60" s="14" t="n">
        <v>0.408</v>
      </c>
      <c r="BG60" s="14" t="n">
        <v>0</v>
      </c>
      <c r="BH60" s="14" t="n">
        <v>0</v>
      </c>
      <c r="BI60" s="14" t="n">
        <v>0.579</v>
      </c>
      <c r="BJ60" s="14" t="n">
        <v>0.129</v>
      </c>
      <c r="BK60" s="14" t="n">
        <v>0.012</v>
      </c>
      <c r="BL60" s="14" t="n">
        <v>0.6840000000000001</v>
      </c>
      <c r="BM60" s="14" t="n">
        <v>0.18</v>
      </c>
      <c r="BN60" s="14" t="n">
        <v>1</v>
      </c>
      <c r="BO60" s="14" t="n">
        <v>0</v>
      </c>
      <c r="BP60" s="14" t="n">
        <v>-0.064</v>
      </c>
      <c r="BQ60" s="14" t="n">
        <v>0.065</v>
      </c>
      <c r="BR60" s="14" t="n">
        <v>0</v>
      </c>
      <c r="BS60" s="14" t="n">
        <v>0.333</v>
      </c>
      <c r="BT60" s="14" t="n">
        <v>0</v>
      </c>
      <c r="BU60" s="14" t="n">
        <v>-0.064</v>
      </c>
      <c r="BV60" s="14" t="n">
        <v>0.047</v>
      </c>
      <c r="BW60" s="14" t="n">
        <v>0</v>
      </c>
      <c r="BX60" s="14" t="n">
        <v>0.5</v>
      </c>
      <c r="BY60" s="14" t="n">
        <v>13.254</v>
      </c>
      <c r="BZ60" s="14" t="n">
        <v>0</v>
      </c>
      <c r="CA60" s="14" t="n">
        <v>13.254</v>
      </c>
      <c r="CB60" s="14" t="n">
        <v>0</v>
      </c>
      <c r="CC60" s="14" t="n">
        <v>83.248</v>
      </c>
      <c r="CD60" s="14" t="n">
        <v>7.95</v>
      </c>
      <c r="CE60" s="14" t="n">
        <v>1.659</v>
      </c>
      <c r="CF60" s="14" t="n">
        <v>98.233</v>
      </c>
      <c r="CG60" s="14" t="n">
        <v>0.18</v>
      </c>
      <c r="CH60" s="14" t="n">
        <v>1</v>
      </c>
      <c r="CI60" s="14" t="n">
        <v>0</v>
      </c>
      <c r="CJ60" s="14" t="n">
        <v>0</v>
      </c>
      <c r="CK60" s="14" t="n">
        <v>0</v>
      </c>
      <c r="CL60" s="14" t="n">
        <v>0</v>
      </c>
      <c r="CM60" s="14" t="n">
        <v>0</v>
      </c>
      <c r="CN60" s="14" t="n">
        <v>0.025</v>
      </c>
      <c r="CO60" s="14" t="n">
        <v>0.01</v>
      </c>
      <c r="CP60" s="14" t="n">
        <v>0</v>
      </c>
      <c r="CQ60" s="14" t="n">
        <v>1.348</v>
      </c>
      <c r="CR60" s="14" t="n">
        <v>0.843</v>
      </c>
      <c r="CS60" s="14" t="n">
        <v>4.164</v>
      </c>
      <c r="CT60" s="14" t="n">
        <v>3.466</v>
      </c>
      <c r="CU60" s="14" t="n">
        <v>9.260999999999999</v>
      </c>
    </row>
    <row r="61">
      <c r="A61" s="14" t="inlineStr">
        <is>
          <t>AZE2024</t>
        </is>
      </c>
      <c r="B61" s="14" t="inlineStr">
        <is>
          <t>AZE</t>
        </is>
      </c>
      <c r="C61" s="14" t="inlineStr">
        <is>
          <t>AZE</t>
        </is>
      </c>
      <c r="D61" s="14" t="inlineStr">
        <is>
          <t>Azerbaijan</t>
        </is>
      </c>
      <c r="E61" s="14" t="n">
        <v>2024</v>
      </c>
      <c r="F61" s="14" t="n">
        <v>0.18</v>
      </c>
      <c r="G61" s="14" t="n">
        <v>4.351</v>
      </c>
      <c r="H61" s="14" t="n">
        <v>1.324</v>
      </c>
      <c r="I61" s="14" t="n">
        <v>0.021</v>
      </c>
      <c r="J61" s="14" t="n">
        <v>4.371</v>
      </c>
      <c r="K61" s="14" t="n">
        <v>0</v>
      </c>
      <c r="L61" s="14" t="n">
        <v>1</v>
      </c>
      <c r="M61" s="14" t="n">
        <v>7.124</v>
      </c>
      <c r="N61" s="14" t="n">
        <v>3.971</v>
      </c>
      <c r="O61" s="14" t="n">
        <v>0.028</v>
      </c>
      <c r="P61" s="14" t="n">
        <v>7.151</v>
      </c>
      <c r="Q61" s="14" t="n">
        <v>0</v>
      </c>
      <c r="R61" s="14" t="n">
        <v>1</v>
      </c>
      <c r="S61" s="14" t="n">
        <v>10.969</v>
      </c>
      <c r="T61" s="14" t="n">
        <v>7.942</v>
      </c>
      <c r="U61" s="14" t="n">
        <v>0.29</v>
      </c>
      <c r="V61" s="14" t="n">
        <v>12.967</v>
      </c>
      <c r="W61" s="14" t="n">
        <v>0.18</v>
      </c>
      <c r="X61" s="14" t="n">
        <v>1</v>
      </c>
      <c r="Y61" s="14" t="n">
        <v>4.794</v>
      </c>
      <c r="Z61" s="14" t="n">
        <v>0.544</v>
      </c>
      <c r="AA61" s="14" t="n">
        <v>-1.036</v>
      </c>
      <c r="AB61" s="14" t="n">
        <v>3.758</v>
      </c>
      <c r="AC61" s="14" t="n">
        <v>0</v>
      </c>
      <c r="AD61" s="14" t="n">
        <v>0</v>
      </c>
      <c r="AE61" s="14" t="n">
        <v>5.56</v>
      </c>
      <c r="AF61" s="14" t="n">
        <v>1.115</v>
      </c>
      <c r="AG61" s="14" t="n">
        <v>-1.802</v>
      </c>
      <c r="AH61" s="14" t="n">
        <v>3.758</v>
      </c>
      <c r="AI61" s="14" t="n">
        <v>0</v>
      </c>
      <c r="AJ61" s="14" t="n">
        <v>0</v>
      </c>
      <c r="AK61" s="14" t="n">
        <v>10.153</v>
      </c>
      <c r="AL61" s="14" t="n">
        <v>4.89</v>
      </c>
      <c r="AM61" s="14" t="n">
        <v>-6.968</v>
      </c>
      <c r="AN61" s="14" t="n">
        <v>3.758</v>
      </c>
      <c r="AO61" s="14" t="n">
        <v>0</v>
      </c>
      <c r="AP61" s="14" t="n">
        <v>0</v>
      </c>
      <c r="AQ61" s="14" t="n">
        <v>0.724</v>
      </c>
      <c r="AR61" s="14" t="n">
        <v>0.132</v>
      </c>
      <c r="AS61" s="14" t="n">
        <v>-0.187</v>
      </c>
      <c r="AT61" s="14" t="n">
        <v>0.634</v>
      </c>
      <c r="AU61" s="14" t="n">
        <v>0</v>
      </c>
      <c r="AV61" s="14" t="n">
        <v>0</v>
      </c>
      <c r="AW61" s="14" t="n">
        <v>0.75</v>
      </c>
      <c r="AX61" s="14" t="n">
        <v>0.132</v>
      </c>
      <c r="AY61" s="14" t="n">
        <v>-0.303</v>
      </c>
      <c r="AZ61" s="14" t="n">
        <v>0.528</v>
      </c>
      <c r="BA61" s="14" t="n">
        <v>0</v>
      </c>
      <c r="BB61" s="14" t="n">
        <v>0</v>
      </c>
      <c r="BC61" s="14" t="n">
        <v>0.513</v>
      </c>
      <c r="BD61" s="14" t="n">
        <v>0.132</v>
      </c>
      <c r="BE61" s="14" t="n">
        <v>-0.189</v>
      </c>
      <c r="BF61" s="14" t="n">
        <v>0.382</v>
      </c>
      <c r="BG61" s="14" t="n">
        <v>0</v>
      </c>
      <c r="BH61" s="14" t="n">
        <v>0</v>
      </c>
      <c r="BI61" s="14" t="n">
        <v>0.591</v>
      </c>
      <c r="BJ61" s="14" t="n">
        <v>0.132</v>
      </c>
      <c r="BK61" s="14" t="n">
        <v>0.014</v>
      </c>
      <c r="BL61" s="14" t="n">
        <v>0.698</v>
      </c>
      <c r="BM61" s="14" t="n">
        <v>0.18</v>
      </c>
      <c r="BN61" s="14" t="n">
        <v>1</v>
      </c>
      <c r="BO61" s="14" t="n">
        <v>0</v>
      </c>
      <c r="BP61" s="14" t="n">
        <v>-0.066</v>
      </c>
      <c r="BQ61" s="14" t="n">
        <v>0.063</v>
      </c>
      <c r="BR61" s="14" t="n">
        <v>0</v>
      </c>
      <c r="BS61" s="14" t="n">
        <v>0.333</v>
      </c>
      <c r="BT61" s="14" t="n">
        <v>0</v>
      </c>
      <c r="BU61" s="14" t="n">
        <v>-0.066</v>
      </c>
      <c r="BV61" s="14" t="n">
        <v>0.046</v>
      </c>
      <c r="BW61" s="14" t="n">
        <v>0</v>
      </c>
      <c r="BX61" s="14" t="n">
        <v>0.5</v>
      </c>
      <c r="BY61" s="14" t="n">
        <v>13.646</v>
      </c>
      <c r="BZ61" s="14" t="n">
        <v>0</v>
      </c>
      <c r="CA61" s="14" t="n">
        <v>13.646</v>
      </c>
      <c r="CB61" s="14" t="n">
        <v>0</v>
      </c>
      <c r="CC61" s="14" t="n">
        <v>82.58799999999999</v>
      </c>
      <c r="CD61" s="14" t="n">
        <v>7.95</v>
      </c>
      <c r="CE61" s="14" t="n">
        <v>2.025</v>
      </c>
      <c r="CF61" s="14" t="n">
        <v>97.45399999999999</v>
      </c>
      <c r="CG61" s="14" t="n">
        <v>0.18</v>
      </c>
      <c r="CH61" s="14" t="n">
        <v>1</v>
      </c>
      <c r="CI61" s="14" t="n">
        <v>0</v>
      </c>
      <c r="CJ61" s="14" t="n">
        <v>0</v>
      </c>
      <c r="CK61" s="14" t="n">
        <v>0</v>
      </c>
      <c r="CL61" s="14" t="n">
        <v>0</v>
      </c>
      <c r="CM61" s="14" t="n">
        <v>0</v>
      </c>
      <c r="CN61" s="14" t="n">
        <v>0.026</v>
      </c>
      <c r="CO61" s="14" t="n">
        <v>0.01</v>
      </c>
      <c r="CP61" s="14" t="n">
        <v>0</v>
      </c>
      <c r="CQ61" s="14" t="n">
        <v>1.387</v>
      </c>
      <c r="CR61" s="14" t="n">
        <v>0.843</v>
      </c>
      <c r="CS61" s="14" t="n">
        <v>4.287</v>
      </c>
      <c r="CT61" s="14" t="n">
        <v>3.027</v>
      </c>
      <c r="CU61" s="14" t="n">
        <v>7.598</v>
      </c>
    </row>
    <row r="62">
      <c r="A62" s="14" t="inlineStr">
        <is>
          <t>BHS2021</t>
        </is>
      </c>
      <c r="B62" s="14" t="inlineStr">
        <is>
          <t>BHS</t>
        </is>
      </c>
      <c r="C62" s="14" t="inlineStr">
        <is>
          <t>BHS</t>
        </is>
      </c>
      <c r="D62" s="14" t="inlineStr">
        <is>
          <t>Bahamas, The</t>
        </is>
      </c>
      <c r="E62" s="14" t="n">
        <v>2021</v>
      </c>
      <c r="F62" s="14" t="n">
        <v>0.12</v>
      </c>
      <c r="G62" s="14" t="n">
        <v>5.897</v>
      </c>
      <c r="H62" s="14" t="n">
        <v>1.143</v>
      </c>
      <c r="I62" s="14" t="n">
        <v>0</v>
      </c>
      <c r="J62" s="14" t="n">
        <v>5.897</v>
      </c>
      <c r="K62" s="14" t="n">
        <v>0</v>
      </c>
      <c r="L62" s="14" t="n">
        <v>1</v>
      </c>
      <c r="M62" s="14" t="n">
        <v>7.964</v>
      </c>
      <c r="N62" s="14" t="n">
        <v>3.43</v>
      </c>
      <c r="O62" s="14" t="n">
        <v>0</v>
      </c>
      <c r="P62" s="14" t="n">
        <v>7.964</v>
      </c>
      <c r="Q62" s="14" t="n">
        <v>0</v>
      </c>
      <c r="R62" s="14" t="n">
        <v>1</v>
      </c>
      <c r="S62" s="14" t="n">
        <v>11.613</v>
      </c>
      <c r="T62" s="14" t="n">
        <v>6.86</v>
      </c>
      <c r="U62" s="14" t="n">
        <v>0</v>
      </c>
      <c r="V62" s="14" t="n">
        <v>13.007</v>
      </c>
      <c r="W62" s="14" t="n">
        <v>0.12</v>
      </c>
      <c r="X62" s="14" t="n">
        <v>1</v>
      </c>
      <c r="Y62" s="14" t="n">
        <v>16.985</v>
      </c>
      <c r="Z62" s="14" t="n">
        <v>2.285</v>
      </c>
      <c r="AA62" s="14" t="n">
        <v>0</v>
      </c>
      <c r="AB62" s="14" t="n">
        <v>16.985</v>
      </c>
      <c r="AC62" s="14" t="n">
        <v>0</v>
      </c>
      <c r="AD62" s="14" t="n">
        <v>1</v>
      </c>
      <c r="AE62" s="14" t="n">
        <v>18.128</v>
      </c>
      <c r="AF62" s="14" t="n">
        <v>4.245</v>
      </c>
      <c r="AG62" s="14" t="n">
        <v>0</v>
      </c>
      <c r="AH62" s="14" t="n">
        <v>18.128</v>
      </c>
      <c r="AI62" s="14" t="n">
        <v>0</v>
      </c>
      <c r="AJ62" s="14" t="n">
        <v>1</v>
      </c>
      <c r="AK62" s="14" t="n">
        <v>24.988</v>
      </c>
      <c r="AL62" s="14" t="n">
        <v>13.427</v>
      </c>
      <c r="AM62" s="14" t="n">
        <v>0</v>
      </c>
      <c r="AN62" s="14" t="n">
        <v>27.987</v>
      </c>
      <c r="AO62" s="14" t="n">
        <v>0.12</v>
      </c>
      <c r="AP62" s="14" t="n">
        <v>1</v>
      </c>
      <c r="AQ62" s="14" t="n">
        <v>0.649</v>
      </c>
      <c r="AR62" s="14" t="n">
        <v>0.114</v>
      </c>
      <c r="AS62" s="14" t="n">
        <v>0.609</v>
      </c>
      <c r="AT62" s="14" t="n">
        <v>1.409</v>
      </c>
      <c r="AU62" s="14" t="n">
        <v>0.12</v>
      </c>
      <c r="AV62" s="14" t="n">
        <v>1</v>
      </c>
      <c r="AW62" s="14" t="n">
        <v>0.577</v>
      </c>
      <c r="AX62" s="14" t="n">
        <v>0.114</v>
      </c>
      <c r="AY62" s="14" t="n">
        <v>0.498</v>
      </c>
      <c r="AZ62" s="14" t="n">
        <v>1.204</v>
      </c>
      <c r="BA62" s="14" t="n">
        <v>0.12</v>
      </c>
      <c r="BB62" s="14" t="n">
        <v>1</v>
      </c>
      <c r="BC62" s="14" t="n">
        <v>0.458</v>
      </c>
      <c r="BD62" s="14" t="n">
        <v>0.114</v>
      </c>
      <c r="BE62" s="14" t="n">
        <v>0.002</v>
      </c>
      <c r="BF62" s="14" t="n">
        <v>0.515</v>
      </c>
      <c r="BG62" s="14" t="n">
        <v>0.12</v>
      </c>
      <c r="BH62" s="14" t="n">
        <v>1</v>
      </c>
      <c r="BI62" s="14" t="n">
        <v>0.491</v>
      </c>
      <c r="BJ62" s="14" t="n">
        <v>0.114</v>
      </c>
      <c r="BK62" s="14" t="n">
        <v>0.022</v>
      </c>
      <c r="BL62" s="14" t="n">
        <v>0.575</v>
      </c>
      <c r="BM62" s="14" t="n">
        <v>0.12</v>
      </c>
      <c r="BN62" s="14" t="n">
        <v>1</v>
      </c>
      <c r="BO62" s="14" t="n">
        <v>0</v>
      </c>
      <c r="BP62" s="14" t="n">
        <v>0</v>
      </c>
      <c r="BQ62" s="14" t="n">
        <v>0.253</v>
      </c>
      <c r="BR62" s="14" t="n">
        <v>0</v>
      </c>
      <c r="BS62" s="14" t="n">
        <v>1</v>
      </c>
      <c r="BT62" s="14" t="n">
        <v>0</v>
      </c>
      <c r="BU62" s="14" t="n">
        <v>0</v>
      </c>
      <c r="BV62" s="14" t="n">
        <v>0.262</v>
      </c>
      <c r="BW62" s="14" t="n">
        <v>0.12</v>
      </c>
      <c r="BX62" s="14" t="n">
        <v>1</v>
      </c>
      <c r="BY62" s="14" t="n">
        <v>11.787</v>
      </c>
      <c r="BZ62" s="14" t="n">
        <v>0</v>
      </c>
      <c r="CA62" s="14" t="n">
        <v>11.787</v>
      </c>
      <c r="CB62" s="14" t="n">
        <v>0</v>
      </c>
      <c r="CC62" s="14" t="n">
        <v>78.125</v>
      </c>
      <c r="CD62" s="14" t="n">
        <v>7.95</v>
      </c>
      <c r="CE62" s="14" t="n">
        <v>0</v>
      </c>
      <c r="CF62" s="14" t="n">
        <v>87.5</v>
      </c>
      <c r="CG62" s="14" t="n">
        <v>0.12</v>
      </c>
      <c r="CH62" s="14" t="n">
        <v>1</v>
      </c>
      <c r="CI62" s="14" t="n">
        <v>0</v>
      </c>
      <c r="CJ62" s="14" t="n">
        <v>0</v>
      </c>
      <c r="CK62" s="14" t="n">
        <v>0</v>
      </c>
      <c r="CL62" s="14" t="n">
        <v>0</v>
      </c>
      <c r="CM62" s="14" t="n">
        <v>0</v>
      </c>
      <c r="CN62" s="14" t="n">
        <v>0</v>
      </c>
      <c r="CO62" s="14" t="n">
        <v>0</v>
      </c>
      <c r="CP62" s="14" t="n">
        <v>0</v>
      </c>
      <c r="CQ62" s="14" t="n">
        <v>1.198</v>
      </c>
      <c r="CR62" s="14" t="n">
        <v>0</v>
      </c>
      <c r="CS62" s="14" t="n">
        <v>4.776</v>
      </c>
      <c r="CT62" s="14" t="n">
        <v>4.753</v>
      </c>
      <c r="CU62" s="14" t="n">
        <v>15.983</v>
      </c>
    </row>
    <row r="63">
      <c r="A63" s="14" t="inlineStr">
        <is>
          <t>BHS2022</t>
        </is>
      </c>
      <c r="B63" s="14" t="inlineStr">
        <is>
          <t>BHS</t>
        </is>
      </c>
      <c r="C63" s="14" t="inlineStr">
        <is>
          <t>BHS</t>
        </is>
      </c>
      <c r="D63" s="14" t="inlineStr">
        <is>
          <t>Bahamas, The</t>
        </is>
      </c>
      <c r="E63" s="14" t="n">
        <v>2022</v>
      </c>
      <c r="F63" s="14" t="n">
        <v>0.1</v>
      </c>
      <c r="G63" s="14" t="n">
        <v>11.72</v>
      </c>
      <c r="H63" s="14" t="n">
        <v>1.235</v>
      </c>
      <c r="I63" s="14" t="n">
        <v>0</v>
      </c>
      <c r="J63" s="14" t="n">
        <v>11.72</v>
      </c>
      <c r="K63" s="14" t="n">
        <v>0</v>
      </c>
      <c r="L63" s="14" t="n">
        <v>1</v>
      </c>
      <c r="M63" s="14" t="n">
        <v>9.782999999999999</v>
      </c>
      <c r="N63" s="14" t="n">
        <v>3.704</v>
      </c>
      <c r="O63" s="14" t="n">
        <v>0</v>
      </c>
      <c r="P63" s="14" t="n">
        <v>9.782999999999999</v>
      </c>
      <c r="Q63" s="14" t="n">
        <v>0</v>
      </c>
      <c r="R63" s="14" t="n">
        <v>1</v>
      </c>
      <c r="S63" s="14" t="n">
        <v>17.893</v>
      </c>
      <c r="T63" s="14" t="n">
        <v>7.408</v>
      </c>
      <c r="U63" s="14" t="n">
        <v>0.132</v>
      </c>
      <c r="V63" s="14" t="n">
        <v>19.683</v>
      </c>
      <c r="W63" s="14" t="n">
        <v>0.1</v>
      </c>
      <c r="X63" s="14" t="n">
        <v>1</v>
      </c>
      <c r="Y63" s="14" t="n">
        <v>30.435</v>
      </c>
      <c r="Z63" s="14" t="n">
        <v>4.094</v>
      </c>
      <c r="AA63" s="14" t="n">
        <v>0</v>
      </c>
      <c r="AB63" s="14" t="n">
        <v>30.435</v>
      </c>
      <c r="AC63" s="14" t="n">
        <v>0</v>
      </c>
      <c r="AD63" s="14" t="n">
        <v>1</v>
      </c>
      <c r="AE63" s="14" t="n">
        <v>31.67</v>
      </c>
      <c r="AF63" s="14" t="n">
        <v>7.416</v>
      </c>
      <c r="AG63" s="14" t="n">
        <v>0</v>
      </c>
      <c r="AH63" s="14" t="n">
        <v>31.67</v>
      </c>
      <c r="AI63" s="14" t="n">
        <v>0</v>
      </c>
      <c r="AJ63" s="14" t="n">
        <v>1</v>
      </c>
      <c r="AK63" s="14" t="n">
        <v>39.078</v>
      </c>
      <c r="AL63" s="14" t="n">
        <v>20.998</v>
      </c>
      <c r="AM63" s="14" t="n">
        <v>0.289</v>
      </c>
      <c r="AN63" s="14" t="n">
        <v>42.986</v>
      </c>
      <c r="AO63" s="14" t="n">
        <v>0.1</v>
      </c>
      <c r="AP63" s="14" t="n">
        <v>1</v>
      </c>
      <c r="AQ63" s="14" t="n">
        <v>0.896</v>
      </c>
      <c r="AR63" s="14" t="n">
        <v>0.123</v>
      </c>
      <c r="AS63" s="14" t="n">
        <v>0.676</v>
      </c>
      <c r="AT63" s="14" t="n">
        <v>1.716</v>
      </c>
      <c r="AU63" s="14" t="n">
        <v>0.1</v>
      </c>
      <c r="AV63" s="14" t="n">
        <v>1</v>
      </c>
      <c r="AW63" s="14" t="n">
        <v>0.89</v>
      </c>
      <c r="AX63" s="14" t="n">
        <v>0.123</v>
      </c>
      <c r="AY63" s="14" t="n">
        <v>0.545</v>
      </c>
      <c r="AZ63" s="14" t="n">
        <v>1.567</v>
      </c>
      <c r="BA63" s="14" t="n">
        <v>0.1</v>
      </c>
      <c r="BB63" s="14" t="n">
        <v>1</v>
      </c>
      <c r="BC63" s="14" t="n">
        <v>0.62</v>
      </c>
      <c r="BD63" s="14" t="n">
        <v>0.123</v>
      </c>
      <c r="BE63" s="14" t="n">
        <v>0.007</v>
      </c>
      <c r="BF63" s="14" t="n">
        <v>0.6850000000000001</v>
      </c>
      <c r="BG63" s="14" t="n">
        <v>0.1</v>
      </c>
      <c r="BH63" s="14" t="n">
        <v>1</v>
      </c>
      <c r="BI63" s="14" t="n">
        <v>0.608</v>
      </c>
      <c r="BJ63" s="14" t="n">
        <v>0.123</v>
      </c>
      <c r="BK63" s="14" t="n">
        <v>0.037</v>
      </c>
      <c r="BL63" s="14" t="n">
        <v>0.703</v>
      </c>
      <c r="BM63" s="14" t="n">
        <v>0.1</v>
      </c>
      <c r="BN63" s="14" t="n">
        <v>1</v>
      </c>
      <c r="BO63" s="14" t="n">
        <v>0</v>
      </c>
      <c r="BP63" s="14" t="n">
        <v>0</v>
      </c>
      <c r="BQ63" s="14" t="n">
        <v>0.264</v>
      </c>
      <c r="BR63" s="14" t="n">
        <v>0</v>
      </c>
      <c r="BS63" s="14" t="n">
        <v>1</v>
      </c>
      <c r="BT63" s="14" t="n">
        <v>0</v>
      </c>
      <c r="BU63" s="14" t="n">
        <v>0</v>
      </c>
      <c r="BV63" s="14" t="n">
        <v>0.273</v>
      </c>
      <c r="BW63" s="14" t="n">
        <v>0.1</v>
      </c>
      <c r="BX63" s="14" t="n">
        <v>1</v>
      </c>
      <c r="BY63" s="14" t="n">
        <v>12.729</v>
      </c>
      <c r="BZ63" s="14" t="n">
        <v>0</v>
      </c>
      <c r="CA63" s="14" t="n">
        <v>12.729</v>
      </c>
      <c r="CB63" s="14" t="n">
        <v>0</v>
      </c>
      <c r="CC63" s="14" t="n">
        <v>97.90000000000001</v>
      </c>
      <c r="CD63" s="14" t="n">
        <v>7.95</v>
      </c>
      <c r="CE63" s="14" t="n">
        <v>0.725</v>
      </c>
      <c r="CF63" s="14" t="n">
        <v>107.69</v>
      </c>
      <c r="CG63" s="14" t="n">
        <v>0.1</v>
      </c>
      <c r="CH63" s="14" t="n">
        <v>1</v>
      </c>
      <c r="CI63" s="14" t="n">
        <v>0</v>
      </c>
      <c r="CJ63" s="14" t="n">
        <v>0</v>
      </c>
      <c r="CK63" s="14" t="n">
        <v>0</v>
      </c>
      <c r="CL63" s="14" t="n">
        <v>0</v>
      </c>
      <c r="CM63" s="14" t="n">
        <v>0</v>
      </c>
      <c r="CN63" s="14" t="n">
        <v>0</v>
      </c>
      <c r="CO63" s="14" t="n">
        <v>0</v>
      </c>
      <c r="CP63" s="14" t="n">
        <v>0</v>
      </c>
      <c r="CQ63" s="14" t="n">
        <v>1.294</v>
      </c>
      <c r="CR63" s="14" t="n">
        <v>0</v>
      </c>
      <c r="CS63" s="14" t="n">
        <v>5.158</v>
      </c>
      <c r="CT63" s="14" t="n">
        <v>10.485</v>
      </c>
      <c r="CU63" s="14" t="n">
        <v>29.494</v>
      </c>
    </row>
    <row r="64">
      <c r="A64" s="14" t="inlineStr">
        <is>
          <t>BHS2023</t>
        </is>
      </c>
      <c r="B64" s="14" t="inlineStr">
        <is>
          <t>BHS</t>
        </is>
      </c>
      <c r="C64" s="14" t="inlineStr">
        <is>
          <t>BHS</t>
        </is>
      </c>
      <c r="D64" s="14" t="inlineStr">
        <is>
          <t>Bahamas, The</t>
        </is>
      </c>
      <c r="E64" s="14" t="n">
        <v>2023</v>
      </c>
      <c r="F64" s="14" t="n">
        <v>0.1</v>
      </c>
      <c r="G64" s="14" t="n">
        <v>6.147</v>
      </c>
      <c r="H64" s="14" t="n">
        <v>1.286</v>
      </c>
      <c r="I64" s="14" t="n">
        <v>0</v>
      </c>
      <c r="J64" s="14" t="n">
        <v>6.147</v>
      </c>
      <c r="K64" s="14" t="n">
        <v>0</v>
      </c>
      <c r="L64" s="14" t="n">
        <v>1</v>
      </c>
      <c r="M64" s="14" t="n">
        <v>7.886</v>
      </c>
      <c r="N64" s="14" t="n">
        <v>3.857</v>
      </c>
      <c r="O64" s="14" t="n">
        <v>0</v>
      </c>
      <c r="P64" s="14" t="n">
        <v>7.886</v>
      </c>
      <c r="Q64" s="14" t="n">
        <v>0</v>
      </c>
      <c r="R64" s="14" t="n">
        <v>1</v>
      </c>
      <c r="S64" s="14" t="n">
        <v>12.575</v>
      </c>
      <c r="T64" s="14" t="n">
        <v>7.714</v>
      </c>
      <c r="U64" s="14" t="n">
        <v>0.139</v>
      </c>
      <c r="V64" s="14" t="n">
        <v>13.833</v>
      </c>
      <c r="W64" s="14" t="n">
        <v>0.1</v>
      </c>
      <c r="X64" s="14" t="n">
        <v>1</v>
      </c>
      <c r="Y64" s="14" t="n">
        <v>12.477</v>
      </c>
      <c r="Z64" s="14" t="n">
        <v>1.678</v>
      </c>
      <c r="AA64" s="14" t="n">
        <v>0</v>
      </c>
      <c r="AB64" s="14" t="n">
        <v>12.477</v>
      </c>
      <c r="AC64" s="14" t="n">
        <v>0</v>
      </c>
      <c r="AD64" s="14" t="n">
        <v>1</v>
      </c>
      <c r="AE64" s="14" t="n">
        <v>13.763</v>
      </c>
      <c r="AF64" s="14" t="n">
        <v>3.223</v>
      </c>
      <c r="AG64" s="14" t="n">
        <v>0</v>
      </c>
      <c r="AH64" s="14" t="n">
        <v>13.763</v>
      </c>
      <c r="AI64" s="14" t="n">
        <v>0</v>
      </c>
      <c r="AJ64" s="14" t="n">
        <v>1</v>
      </c>
      <c r="AK64" s="14" t="n">
        <v>21.477</v>
      </c>
      <c r="AL64" s="14" t="n">
        <v>11.54</v>
      </c>
      <c r="AM64" s="14" t="n">
        <v>0.238</v>
      </c>
      <c r="AN64" s="14" t="n">
        <v>23.624</v>
      </c>
      <c r="AO64" s="14" t="n">
        <v>0.1</v>
      </c>
      <c r="AP64" s="14" t="n">
        <v>1</v>
      </c>
      <c r="AQ64" s="14" t="n">
        <v>0.791</v>
      </c>
      <c r="AR64" s="14" t="n">
        <v>0.129</v>
      </c>
      <c r="AS64" s="14" t="n">
        <v>0.721</v>
      </c>
      <c r="AT64" s="14" t="n">
        <v>1.645</v>
      </c>
      <c r="AU64" s="14" t="n">
        <v>0.1</v>
      </c>
      <c r="AV64" s="14" t="n">
        <v>1</v>
      </c>
      <c r="AW64" s="14" t="n">
        <v>0.618</v>
      </c>
      <c r="AX64" s="14" t="n">
        <v>0.129</v>
      </c>
      <c r="AY64" s="14" t="n">
        <v>0.598</v>
      </c>
      <c r="AZ64" s="14" t="n">
        <v>1.323</v>
      </c>
      <c r="BA64" s="14" t="n">
        <v>0.1</v>
      </c>
      <c r="BB64" s="14" t="n">
        <v>1</v>
      </c>
      <c r="BC64" s="14" t="n">
        <v>0.554</v>
      </c>
      <c r="BD64" s="14" t="n">
        <v>0.129</v>
      </c>
      <c r="BE64" s="14" t="n">
        <v>0.008</v>
      </c>
      <c r="BF64" s="14" t="n">
        <v>0.612</v>
      </c>
      <c r="BG64" s="14" t="n">
        <v>0.1</v>
      </c>
      <c r="BH64" s="14" t="n">
        <v>1</v>
      </c>
      <c r="BI64" s="14" t="n">
        <v>0.5570000000000001</v>
      </c>
      <c r="BJ64" s="14" t="n">
        <v>0.129</v>
      </c>
      <c r="BK64" s="14" t="n">
        <v>0.035</v>
      </c>
      <c r="BL64" s="14" t="n">
        <v>0.644</v>
      </c>
      <c r="BM64" s="14" t="n">
        <v>0.1</v>
      </c>
      <c r="BN64" s="14" t="n">
        <v>1</v>
      </c>
      <c r="BO64" s="14" t="n">
        <v>0</v>
      </c>
      <c r="BP64" s="14" t="n">
        <v>0</v>
      </c>
      <c r="BQ64" s="14" t="n">
        <v>0.402</v>
      </c>
      <c r="BR64" s="14" t="n">
        <v>0</v>
      </c>
      <c r="BS64" s="14" t="n">
        <v>1</v>
      </c>
      <c r="BT64" s="14" t="n">
        <v>0</v>
      </c>
      <c r="BU64" s="14" t="n">
        <v>0</v>
      </c>
      <c r="BV64" s="14" t="n">
        <v>0.41</v>
      </c>
      <c r="BW64" s="14" t="n">
        <v>0.1</v>
      </c>
      <c r="BX64" s="14" t="n">
        <v>1</v>
      </c>
      <c r="BY64" s="14" t="n">
        <v>13.254</v>
      </c>
      <c r="BZ64" s="14" t="n">
        <v>0</v>
      </c>
      <c r="CA64" s="14" t="n">
        <v>13.254</v>
      </c>
      <c r="CB64" s="14" t="n">
        <v>0</v>
      </c>
      <c r="CC64" s="14" t="n">
        <v>83.248</v>
      </c>
      <c r="CD64" s="14" t="n">
        <v>7.95</v>
      </c>
      <c r="CE64" s="14" t="n">
        <v>0.922</v>
      </c>
      <c r="CF64" s="14" t="n">
        <v>91.57299999999999</v>
      </c>
      <c r="CG64" s="14" t="n">
        <v>0.1</v>
      </c>
      <c r="CH64" s="14" t="n">
        <v>1</v>
      </c>
      <c r="CI64" s="14" t="n">
        <v>0</v>
      </c>
      <c r="CJ64" s="14" t="n">
        <v>0</v>
      </c>
      <c r="CK64" s="14" t="n">
        <v>0</v>
      </c>
      <c r="CL64" s="14" t="n">
        <v>0</v>
      </c>
      <c r="CM64" s="14" t="n">
        <v>0</v>
      </c>
      <c r="CN64" s="14" t="n">
        <v>0</v>
      </c>
      <c r="CO64" s="14" t="n">
        <v>0</v>
      </c>
      <c r="CP64" s="14" t="n">
        <v>0</v>
      </c>
      <c r="CQ64" s="14" t="n">
        <v>1.348</v>
      </c>
      <c r="CR64" s="14" t="n">
        <v>0</v>
      </c>
      <c r="CS64" s="14" t="n">
        <v>5.37</v>
      </c>
      <c r="CT64" s="14" t="n">
        <v>4.861</v>
      </c>
      <c r="CU64" s="14" t="n">
        <v>11.192</v>
      </c>
    </row>
    <row r="65">
      <c r="A65" s="14" t="inlineStr">
        <is>
          <t>BHS2024</t>
        </is>
      </c>
      <c r="B65" s="14" t="inlineStr">
        <is>
          <t>BHS</t>
        </is>
      </c>
      <c r="C65" s="14" t="inlineStr">
        <is>
          <t>BHS</t>
        </is>
      </c>
      <c r="D65" s="14" t="inlineStr">
        <is>
          <t>Bahamas, The</t>
        </is>
      </c>
      <c r="E65" s="14" t="n">
        <v>2024</v>
      </c>
      <c r="F65" s="14" t="n">
        <v>0.1</v>
      </c>
      <c r="G65" s="14" t="n">
        <v>5.575</v>
      </c>
      <c r="H65" s="14" t="n">
        <v>1.324</v>
      </c>
      <c r="I65" s="14" t="n">
        <v>0</v>
      </c>
      <c r="J65" s="14" t="n">
        <v>5.575</v>
      </c>
      <c r="K65" s="14" t="n">
        <v>0</v>
      </c>
      <c r="L65" s="14" t="n">
        <v>1</v>
      </c>
      <c r="M65" s="14" t="n">
        <v>7.124</v>
      </c>
      <c r="N65" s="14" t="n">
        <v>3.971</v>
      </c>
      <c r="O65" s="14" t="n">
        <v>0</v>
      </c>
      <c r="P65" s="14" t="n">
        <v>7.124</v>
      </c>
      <c r="Q65" s="14" t="n">
        <v>0</v>
      </c>
      <c r="R65" s="14" t="n">
        <v>1</v>
      </c>
      <c r="S65" s="14" t="n">
        <v>12.193</v>
      </c>
      <c r="T65" s="14" t="n">
        <v>7.942</v>
      </c>
      <c r="U65" s="14" t="n">
        <v>0.166</v>
      </c>
      <c r="V65" s="14" t="n">
        <v>13.412</v>
      </c>
      <c r="W65" s="14" t="n">
        <v>0.1</v>
      </c>
      <c r="X65" s="14" t="n">
        <v>1</v>
      </c>
      <c r="Y65" s="14" t="n">
        <v>11.446</v>
      </c>
      <c r="Z65" s="14" t="n">
        <v>1.54</v>
      </c>
      <c r="AA65" s="14" t="n">
        <v>0</v>
      </c>
      <c r="AB65" s="14" t="n">
        <v>11.446</v>
      </c>
      <c r="AC65" s="14" t="n">
        <v>0</v>
      </c>
      <c r="AD65" s="14" t="n">
        <v>1</v>
      </c>
      <c r="AE65" s="14" t="n">
        <v>12.77</v>
      </c>
      <c r="AF65" s="14" t="n">
        <v>2.99</v>
      </c>
      <c r="AG65" s="14" t="n">
        <v>0</v>
      </c>
      <c r="AH65" s="14" t="n">
        <v>12.77</v>
      </c>
      <c r="AI65" s="14" t="n">
        <v>0</v>
      </c>
      <c r="AJ65" s="14" t="n">
        <v>1</v>
      </c>
      <c r="AK65" s="14" t="n">
        <v>20.712</v>
      </c>
      <c r="AL65" s="14" t="n">
        <v>11.129</v>
      </c>
      <c r="AM65" s="14" t="n">
        <v>0.282</v>
      </c>
      <c r="AN65" s="14" t="n">
        <v>22.783</v>
      </c>
      <c r="AO65" s="14" t="n">
        <v>0.1</v>
      </c>
      <c r="AP65" s="14" t="n">
        <v>1</v>
      </c>
      <c r="AQ65" s="14" t="n">
        <v>0.756</v>
      </c>
      <c r="AR65" s="14" t="n">
        <v>0.132</v>
      </c>
      <c r="AS65" s="14" t="n">
        <v>0.751</v>
      </c>
      <c r="AT65" s="14" t="n">
        <v>1.635</v>
      </c>
      <c r="AU65" s="14" t="n">
        <v>0.1</v>
      </c>
      <c r="AV65" s="14" t="n">
        <v>1</v>
      </c>
      <c r="AW65" s="14" t="n">
        <v>0.655</v>
      </c>
      <c r="AX65" s="14" t="n">
        <v>0.132</v>
      </c>
      <c r="AY65" s="14" t="n">
        <v>0.617</v>
      </c>
      <c r="AZ65" s="14" t="n">
        <v>1.381</v>
      </c>
      <c r="BA65" s="14" t="n">
        <v>0.1</v>
      </c>
      <c r="BB65" s="14" t="n">
        <v>1</v>
      </c>
      <c r="BC65" s="14" t="n">
        <v>0.534</v>
      </c>
      <c r="BD65" s="14" t="n">
        <v>0.132</v>
      </c>
      <c r="BE65" s="14" t="n">
        <v>0.008999999999999999</v>
      </c>
      <c r="BF65" s="14" t="n">
        <v>0.589</v>
      </c>
      <c r="BG65" s="14" t="n">
        <v>0.1</v>
      </c>
      <c r="BH65" s="14" t="n">
        <v>1</v>
      </c>
      <c r="BI65" s="14" t="n">
        <v>0.5679999999999999</v>
      </c>
      <c r="BJ65" s="14" t="n">
        <v>0.132</v>
      </c>
      <c r="BK65" s="14" t="n">
        <v>0.037</v>
      </c>
      <c r="BL65" s="14" t="n">
        <v>0.656</v>
      </c>
      <c r="BM65" s="14" t="n">
        <v>0.1</v>
      </c>
      <c r="BN65" s="14" t="n">
        <v>1</v>
      </c>
      <c r="BO65" s="14" t="n">
        <v>0</v>
      </c>
      <c r="BP65" s="14" t="n">
        <v>0</v>
      </c>
      <c r="BQ65" s="14" t="n">
        <v>0.357</v>
      </c>
      <c r="BR65" s="14" t="n">
        <v>0</v>
      </c>
      <c r="BS65" s="14" t="n">
        <v>1</v>
      </c>
      <c r="BT65" s="14" t="n">
        <v>0</v>
      </c>
      <c r="BU65" s="14" t="n">
        <v>0</v>
      </c>
      <c r="BV65" s="14" t="n">
        <v>0.331</v>
      </c>
      <c r="BW65" s="14" t="n">
        <v>0.1</v>
      </c>
      <c r="BX65" s="14" t="n">
        <v>1</v>
      </c>
      <c r="BY65" s="14" t="n">
        <v>13.646</v>
      </c>
      <c r="BZ65" s="14" t="n">
        <v>0</v>
      </c>
      <c r="CA65" s="14" t="n">
        <v>13.646</v>
      </c>
      <c r="CB65" s="14" t="n">
        <v>0</v>
      </c>
      <c r="CC65" s="14" t="n">
        <v>82.58799999999999</v>
      </c>
      <c r="CD65" s="14" t="n">
        <v>7.95</v>
      </c>
      <c r="CE65" s="14" t="n">
        <v>1.125</v>
      </c>
      <c r="CF65" s="14" t="n">
        <v>90.84699999999999</v>
      </c>
      <c r="CG65" s="14" t="n">
        <v>0.1</v>
      </c>
      <c r="CH65" s="14" t="n">
        <v>1</v>
      </c>
      <c r="CI65" s="14" t="n">
        <v>0</v>
      </c>
      <c r="CJ65" s="14" t="n">
        <v>0</v>
      </c>
      <c r="CK65" s="14" t="n">
        <v>0</v>
      </c>
      <c r="CL65" s="14" t="n">
        <v>0</v>
      </c>
      <c r="CM65" s="14" t="n">
        <v>0</v>
      </c>
      <c r="CN65" s="14" t="n">
        <v>0</v>
      </c>
      <c r="CO65" s="14" t="n">
        <v>0</v>
      </c>
      <c r="CP65" s="14" t="n">
        <v>0</v>
      </c>
      <c r="CQ65" s="14" t="n">
        <v>1.387</v>
      </c>
      <c r="CR65" s="14" t="n">
        <v>0</v>
      </c>
      <c r="CS65" s="14" t="n">
        <v>5.529</v>
      </c>
      <c r="CT65" s="14" t="n">
        <v>4.251</v>
      </c>
      <c r="CU65" s="14" t="n">
        <v>10.123</v>
      </c>
    </row>
    <row r="66">
      <c r="A66" s="14" t="inlineStr">
        <is>
          <t>BHR2021</t>
        </is>
      </c>
      <c r="B66" s="14" t="inlineStr">
        <is>
          <t>BHR</t>
        </is>
      </c>
      <c r="C66" s="14" t="inlineStr">
        <is>
          <t>BHR</t>
        </is>
      </c>
      <c r="D66" s="14" t="inlineStr">
        <is>
          <t>Bahrain</t>
        </is>
      </c>
      <c r="E66" s="14" t="n">
        <v>2021</v>
      </c>
      <c r="F66" s="14" t="n">
        <v>0.05</v>
      </c>
      <c r="G66" s="14" t="n">
        <v>5.897</v>
      </c>
      <c r="H66" s="14" t="n">
        <v>1.143</v>
      </c>
      <c r="I66" s="14" t="n">
        <v>0.238</v>
      </c>
      <c r="J66" s="14" t="n">
        <v>6.134</v>
      </c>
      <c r="K66" s="14" t="n">
        <v>0</v>
      </c>
      <c r="L66" s="14" t="n">
        <v>1</v>
      </c>
      <c r="M66" s="14" t="n">
        <v>7.964</v>
      </c>
      <c r="N66" s="14" t="n">
        <v>3.43</v>
      </c>
      <c r="O66" s="14" t="n">
        <v>0.227</v>
      </c>
      <c r="P66" s="14" t="n">
        <v>8.191000000000001</v>
      </c>
      <c r="Q66" s="14" t="n">
        <v>0</v>
      </c>
      <c r="R66" s="14" t="n">
        <v>1</v>
      </c>
      <c r="S66" s="14" t="n">
        <v>11.613</v>
      </c>
      <c r="T66" s="14" t="n">
        <v>6.86</v>
      </c>
      <c r="U66" s="14" t="n">
        <v>0.238</v>
      </c>
      <c r="V66" s="14" t="n">
        <v>12.444</v>
      </c>
      <c r="W66" s="14" t="n">
        <v>0.05</v>
      </c>
      <c r="X66" s="14" t="n">
        <v>1</v>
      </c>
      <c r="Y66" s="14" t="n">
        <v>2.611</v>
      </c>
      <c r="Z66" s="14" t="n">
        <v>0.236</v>
      </c>
      <c r="AA66" s="14" t="n">
        <v>1.345</v>
      </c>
      <c r="AB66" s="14" t="n">
        <v>3.956</v>
      </c>
      <c r="AC66" s="14" t="n">
        <v>0</v>
      </c>
      <c r="AD66" s="14" t="n">
        <v>1</v>
      </c>
      <c r="AE66" s="14" t="n">
        <v>3.182</v>
      </c>
      <c r="AF66" s="14" t="n">
        <v>0.519</v>
      </c>
      <c r="AG66" s="14" t="n">
        <v>0.774</v>
      </c>
      <c r="AH66" s="14" t="n">
        <v>3.956</v>
      </c>
      <c r="AI66" s="14" t="n">
        <v>0</v>
      </c>
      <c r="AJ66" s="14" t="n">
        <v>1</v>
      </c>
      <c r="AK66" s="14" t="n">
        <v>6.612</v>
      </c>
      <c r="AL66" s="14" t="n">
        <v>2.78</v>
      </c>
      <c r="AM66" s="14" t="n">
        <v>-3.094</v>
      </c>
      <c r="AN66" s="14" t="n">
        <v>3.694</v>
      </c>
      <c r="AO66" s="14" t="n">
        <v>0</v>
      </c>
      <c r="AP66" s="14" t="n">
        <v>0</v>
      </c>
      <c r="AQ66" s="14" t="n">
        <v>0.621</v>
      </c>
      <c r="AR66" s="14" t="n">
        <v>0.114</v>
      </c>
      <c r="AS66" s="14" t="n">
        <v>-0.2</v>
      </c>
      <c r="AT66" s="14" t="n">
        <v>0.42</v>
      </c>
      <c r="AU66" s="14" t="n">
        <v>0</v>
      </c>
      <c r="AV66" s="14" t="n">
        <v>0</v>
      </c>
      <c r="AW66" s="14" t="n">
        <v>0.593</v>
      </c>
      <c r="AX66" s="14" t="n">
        <v>0.114</v>
      </c>
      <c r="AY66" s="14" t="n">
        <v>-0.115</v>
      </c>
      <c r="AZ66" s="14" t="n">
        <v>0.478</v>
      </c>
      <c r="BA66" s="14" t="n">
        <v>0</v>
      </c>
      <c r="BB66" s="14" t="n">
        <v>0</v>
      </c>
      <c r="BC66" s="14" t="n">
        <v>0.44</v>
      </c>
      <c r="BD66" s="14" t="n">
        <v>0.114</v>
      </c>
      <c r="BE66" s="14" t="n">
        <v>-0.289</v>
      </c>
      <c r="BF66" s="14" t="n">
        <v>0.151</v>
      </c>
      <c r="BG66" s="14" t="n">
        <v>0</v>
      </c>
      <c r="BH66" s="14" t="n">
        <v>0</v>
      </c>
      <c r="BI66" s="14" t="n">
        <v>0.5600000000000001</v>
      </c>
      <c r="BJ66" s="14" t="n">
        <v>0.114</v>
      </c>
      <c r="BK66" s="14" t="n">
        <v>-0.132</v>
      </c>
      <c r="BL66" s="14" t="n">
        <v>0.428</v>
      </c>
      <c r="BM66" s="14" t="n">
        <v>0</v>
      </c>
      <c r="BN66" s="14" t="n">
        <v>0</v>
      </c>
      <c r="BO66" s="14" t="n">
        <v>0</v>
      </c>
      <c r="BP66" s="14" t="n">
        <v>-0.054</v>
      </c>
      <c r="BQ66" s="14" t="n">
        <v>0.037</v>
      </c>
      <c r="BR66" s="14" t="n">
        <v>0</v>
      </c>
      <c r="BS66" s="14" t="n">
        <v>0.167</v>
      </c>
      <c r="BT66" s="14" t="n">
        <v>0</v>
      </c>
      <c r="BU66" s="14" t="n">
        <v>-0.054</v>
      </c>
      <c r="BV66" s="14" t="n">
        <v>0.021</v>
      </c>
      <c r="BW66" s="14" t="n">
        <v>0</v>
      </c>
      <c r="BX66" s="14" t="n">
        <v>0.167</v>
      </c>
      <c r="BY66" s="14" t="n">
        <v>11.787</v>
      </c>
      <c r="BZ66" s="14" t="n">
        <v>0</v>
      </c>
      <c r="CA66" s="14" t="n">
        <v>11.787</v>
      </c>
      <c r="CB66" s="14" t="n">
        <v>0</v>
      </c>
      <c r="CC66" s="14" t="n">
        <v>81.69499999999999</v>
      </c>
      <c r="CD66" s="14" t="n">
        <v>7.95</v>
      </c>
      <c r="CE66" s="14" t="n">
        <v>-17.258</v>
      </c>
      <c r="CF66" s="14" t="n">
        <v>67.66</v>
      </c>
      <c r="CG66" s="14" t="n">
        <v>0</v>
      </c>
      <c r="CH66" s="14" t="n">
        <v>0</v>
      </c>
      <c r="CI66" s="14" t="n">
        <v>0</v>
      </c>
      <c r="CJ66" s="14" t="n">
        <v>0</v>
      </c>
      <c r="CK66" s="14" t="n">
        <v>0</v>
      </c>
      <c r="CL66" s="14" t="n">
        <v>0</v>
      </c>
      <c r="CM66" s="14" t="n">
        <v>0</v>
      </c>
      <c r="CN66" s="14" t="n">
        <v>0</v>
      </c>
      <c r="CO66" s="14" t="n">
        <v>0</v>
      </c>
      <c r="CP66" s="14" t="n">
        <v>0</v>
      </c>
      <c r="CQ66" s="14" t="n">
        <v>1.198</v>
      </c>
      <c r="CR66" s="14" t="n">
        <v>1</v>
      </c>
      <c r="CS66" s="14" t="n">
        <v>2.039</v>
      </c>
      <c r="CT66" s="14" t="n">
        <v>4.753</v>
      </c>
      <c r="CU66" s="14" t="n">
        <v>14.162</v>
      </c>
    </row>
    <row r="67">
      <c r="A67" s="14" t="inlineStr">
        <is>
          <t>BHR2022</t>
        </is>
      </c>
      <c r="B67" s="14" t="inlineStr">
        <is>
          <t>BHR</t>
        </is>
      </c>
      <c r="C67" s="14" t="inlineStr">
        <is>
          <t>BHR</t>
        </is>
      </c>
      <c r="D67" s="14" t="inlineStr">
        <is>
          <t>Bahrain</t>
        </is>
      </c>
      <c r="E67" s="14" t="n">
        <v>2022</v>
      </c>
      <c r="F67" s="14" t="n">
        <v>0.1</v>
      </c>
      <c r="G67" s="14" t="n">
        <v>11.72</v>
      </c>
      <c r="H67" s="14" t="n">
        <v>1.235</v>
      </c>
      <c r="I67" s="14" t="n">
        <v>0.5659999999999999</v>
      </c>
      <c r="J67" s="14" t="n">
        <v>12.286</v>
      </c>
      <c r="K67" s="14" t="n">
        <v>0</v>
      </c>
      <c r="L67" s="14" t="n">
        <v>1</v>
      </c>
      <c r="M67" s="14" t="n">
        <v>9.782999999999999</v>
      </c>
      <c r="N67" s="14" t="n">
        <v>3.704</v>
      </c>
      <c r="O67" s="14" t="n">
        <v>0.328</v>
      </c>
      <c r="P67" s="14" t="n">
        <v>10.111</v>
      </c>
      <c r="Q67" s="14" t="n">
        <v>0</v>
      </c>
      <c r="R67" s="14" t="n">
        <v>1</v>
      </c>
      <c r="S67" s="14" t="n">
        <v>17.893</v>
      </c>
      <c r="T67" s="14" t="n">
        <v>7.408</v>
      </c>
      <c r="U67" s="14" t="n">
        <v>0.703</v>
      </c>
      <c r="V67" s="14" t="n">
        <v>20.305</v>
      </c>
      <c r="W67" s="14" t="n">
        <v>0.1</v>
      </c>
      <c r="X67" s="14" t="n">
        <v>1</v>
      </c>
      <c r="Y67" s="14" t="n">
        <v>2.819</v>
      </c>
      <c r="Z67" s="14" t="n">
        <v>0.255</v>
      </c>
      <c r="AA67" s="14" t="n">
        <v>1.401</v>
      </c>
      <c r="AB67" s="14" t="n">
        <v>4.22</v>
      </c>
      <c r="AC67" s="14" t="n">
        <v>0</v>
      </c>
      <c r="AD67" s="14" t="n">
        <v>1</v>
      </c>
      <c r="AE67" s="14" t="n">
        <v>3.437</v>
      </c>
      <c r="AF67" s="14" t="n">
        <v>0.5610000000000001</v>
      </c>
      <c r="AG67" s="14" t="n">
        <v>0.783</v>
      </c>
      <c r="AH67" s="14" t="n">
        <v>4.22</v>
      </c>
      <c r="AI67" s="14" t="n">
        <v>0</v>
      </c>
      <c r="AJ67" s="14" t="n">
        <v>1</v>
      </c>
      <c r="AK67" s="14" t="n">
        <v>7.141</v>
      </c>
      <c r="AL67" s="14" t="n">
        <v>3.002</v>
      </c>
      <c r="AM67" s="14" t="n">
        <v>-3.783</v>
      </c>
      <c r="AN67" s="14" t="n">
        <v>3.694</v>
      </c>
      <c r="AO67" s="14" t="n">
        <v>0</v>
      </c>
      <c r="AP67" s="14" t="n">
        <v>0</v>
      </c>
      <c r="AQ67" s="14" t="n">
        <v>0.847</v>
      </c>
      <c r="AR67" s="14" t="n">
        <v>0.123</v>
      </c>
      <c r="AS67" s="14" t="n">
        <v>-0.427</v>
      </c>
      <c r="AT67" s="14" t="n">
        <v>0.42</v>
      </c>
      <c r="AU67" s="14" t="n">
        <v>0</v>
      </c>
      <c r="AV67" s="14" t="n">
        <v>0</v>
      </c>
      <c r="AW67" s="14" t="n">
        <v>0.947</v>
      </c>
      <c r="AX67" s="14" t="n">
        <v>0.123</v>
      </c>
      <c r="AY67" s="14" t="n">
        <v>-0.469</v>
      </c>
      <c r="AZ67" s="14" t="n">
        <v>0.478</v>
      </c>
      <c r="BA67" s="14" t="n">
        <v>0</v>
      </c>
      <c r="BB67" s="14" t="n">
        <v>0</v>
      </c>
      <c r="BC67" s="14" t="n">
        <v>0.589</v>
      </c>
      <c r="BD67" s="14" t="n">
        <v>0.123</v>
      </c>
      <c r="BE67" s="14" t="n">
        <v>-0.438</v>
      </c>
      <c r="BF67" s="14" t="n">
        <v>0.151</v>
      </c>
      <c r="BG67" s="14" t="n">
        <v>0</v>
      </c>
      <c r="BH67" s="14" t="n">
        <v>0</v>
      </c>
      <c r="BI67" s="14" t="n">
        <v>0.6889999999999999</v>
      </c>
      <c r="BJ67" s="14" t="n">
        <v>0.123</v>
      </c>
      <c r="BK67" s="14" t="n">
        <v>-0.261</v>
      </c>
      <c r="BL67" s="14" t="n">
        <v>0.428</v>
      </c>
      <c r="BM67" s="14" t="n">
        <v>0</v>
      </c>
      <c r="BN67" s="14" t="n">
        <v>0</v>
      </c>
      <c r="BO67" s="14" t="n">
        <v>0</v>
      </c>
      <c r="BP67" s="14" t="n">
        <v>-0.1</v>
      </c>
      <c r="BQ67" s="14" t="n">
        <v>0.037</v>
      </c>
      <c r="BR67" s="14" t="n">
        <v>0</v>
      </c>
      <c r="BS67" s="14" t="n">
        <v>0.167</v>
      </c>
      <c r="BT67" s="14" t="n">
        <v>0</v>
      </c>
      <c r="BU67" s="14" t="n">
        <v>-0.1</v>
      </c>
      <c r="BV67" s="14" t="n">
        <v>0.021</v>
      </c>
      <c r="BW67" s="14" t="n">
        <v>0</v>
      </c>
      <c r="BX67" s="14" t="n">
        <v>0.167</v>
      </c>
      <c r="BY67" s="14" t="n">
        <v>12.729</v>
      </c>
      <c r="BZ67" s="14" t="n">
        <v>0</v>
      </c>
      <c r="CA67" s="14" t="n">
        <v>12.729</v>
      </c>
      <c r="CB67" s="14" t="n">
        <v>0</v>
      </c>
      <c r="CC67" s="14" t="n">
        <v>102.477</v>
      </c>
      <c r="CD67" s="14" t="n">
        <v>7.95</v>
      </c>
      <c r="CE67" s="14" t="n">
        <v>-40.968</v>
      </c>
      <c r="CF67" s="14" t="n">
        <v>67.66</v>
      </c>
      <c r="CG67" s="14" t="n">
        <v>0</v>
      </c>
      <c r="CH67" s="14" t="n">
        <v>0</v>
      </c>
      <c r="CI67" s="14" t="n">
        <v>0</v>
      </c>
      <c r="CJ67" s="14" t="n">
        <v>0</v>
      </c>
      <c r="CK67" s="14" t="n">
        <v>0</v>
      </c>
      <c r="CL67" s="14" t="n">
        <v>0</v>
      </c>
      <c r="CM67" s="14" t="n">
        <v>0</v>
      </c>
      <c r="CN67" s="14" t="n">
        <v>0</v>
      </c>
      <c r="CO67" s="14" t="n">
        <v>0</v>
      </c>
      <c r="CP67" s="14" t="n">
        <v>0</v>
      </c>
      <c r="CQ67" s="14" t="n">
        <v>1.294</v>
      </c>
      <c r="CR67" s="14" t="n">
        <v>1</v>
      </c>
      <c r="CS67" s="14" t="n">
        <v>2.202</v>
      </c>
      <c r="CT67" s="14" t="n">
        <v>10.485</v>
      </c>
      <c r="CU67" s="14" t="n">
        <v>30.326</v>
      </c>
    </row>
    <row r="68">
      <c r="A68" s="14" t="inlineStr">
        <is>
          <t>BHR2023</t>
        </is>
      </c>
      <c r="B68" s="14" t="inlineStr">
        <is>
          <t>BHR</t>
        </is>
      </c>
      <c r="C68" s="14" t="inlineStr">
        <is>
          <t>BHR</t>
        </is>
      </c>
      <c r="D68" s="14" t="inlineStr">
        <is>
          <t>Bahrain</t>
        </is>
      </c>
      <c r="E68" s="14" t="n">
        <v>2023</v>
      </c>
      <c r="F68" s="14" t="n">
        <v>0.1</v>
      </c>
      <c r="G68" s="14" t="n">
        <v>6.147</v>
      </c>
      <c r="H68" s="14" t="n">
        <v>1.286</v>
      </c>
      <c r="I68" s="14" t="n">
        <v>0.273</v>
      </c>
      <c r="J68" s="14" t="n">
        <v>6.42</v>
      </c>
      <c r="K68" s="14" t="n">
        <v>0</v>
      </c>
      <c r="L68" s="14" t="n">
        <v>1</v>
      </c>
      <c r="M68" s="14" t="n">
        <v>7.886</v>
      </c>
      <c r="N68" s="14" t="n">
        <v>3.857</v>
      </c>
      <c r="O68" s="14" t="n">
        <v>0.227</v>
      </c>
      <c r="P68" s="14" t="n">
        <v>8.113</v>
      </c>
      <c r="Q68" s="14" t="n">
        <v>0</v>
      </c>
      <c r="R68" s="14" t="n">
        <v>1</v>
      </c>
      <c r="S68" s="14" t="n">
        <v>12.575</v>
      </c>
      <c r="T68" s="14" t="n">
        <v>7.714</v>
      </c>
      <c r="U68" s="14" t="n">
        <v>0.416</v>
      </c>
      <c r="V68" s="14" t="n">
        <v>14.133</v>
      </c>
      <c r="W68" s="14" t="n">
        <v>0.1</v>
      </c>
      <c r="X68" s="14" t="n">
        <v>1</v>
      </c>
      <c r="Y68" s="14" t="n">
        <v>2.936</v>
      </c>
      <c r="Z68" s="14" t="n">
        <v>0.266</v>
      </c>
      <c r="AA68" s="14" t="n">
        <v>1.284</v>
      </c>
      <c r="AB68" s="14" t="n">
        <v>4.22</v>
      </c>
      <c r="AC68" s="14" t="n">
        <v>0</v>
      </c>
      <c r="AD68" s="14" t="n">
        <v>1</v>
      </c>
      <c r="AE68" s="14" t="n">
        <v>3.579</v>
      </c>
      <c r="AF68" s="14" t="n">
        <v>0.584</v>
      </c>
      <c r="AG68" s="14" t="n">
        <v>0.641</v>
      </c>
      <c r="AH68" s="14" t="n">
        <v>4.22</v>
      </c>
      <c r="AI68" s="14" t="n">
        <v>0</v>
      </c>
      <c r="AJ68" s="14" t="n">
        <v>1</v>
      </c>
      <c r="AK68" s="14" t="n">
        <v>7.436</v>
      </c>
      <c r="AL68" s="14" t="n">
        <v>3.126</v>
      </c>
      <c r="AM68" s="14" t="n">
        <v>-4.078</v>
      </c>
      <c r="AN68" s="14" t="n">
        <v>3.694</v>
      </c>
      <c r="AO68" s="14" t="n">
        <v>0</v>
      </c>
      <c r="AP68" s="14" t="n">
        <v>0</v>
      </c>
      <c r="AQ68" s="14" t="n">
        <v>0.749</v>
      </c>
      <c r="AR68" s="14" t="n">
        <v>0.129</v>
      </c>
      <c r="AS68" s="14" t="n">
        <v>-0.329</v>
      </c>
      <c r="AT68" s="14" t="n">
        <v>0.42</v>
      </c>
      <c r="AU68" s="14" t="n">
        <v>0</v>
      </c>
      <c r="AV68" s="14" t="n">
        <v>0</v>
      </c>
      <c r="AW68" s="14" t="n">
        <v>0.783</v>
      </c>
      <c r="AX68" s="14" t="n">
        <v>0.129</v>
      </c>
      <c r="AY68" s="14" t="n">
        <v>-0.305</v>
      </c>
      <c r="AZ68" s="14" t="n">
        <v>0.478</v>
      </c>
      <c r="BA68" s="14" t="n">
        <v>0</v>
      </c>
      <c r="BB68" s="14" t="n">
        <v>0</v>
      </c>
      <c r="BC68" s="14" t="n">
        <v>0.527</v>
      </c>
      <c r="BD68" s="14" t="n">
        <v>0.129</v>
      </c>
      <c r="BE68" s="14" t="n">
        <v>-0.374</v>
      </c>
      <c r="BF68" s="14" t="n">
        <v>0.153</v>
      </c>
      <c r="BG68" s="14" t="n">
        <v>0</v>
      </c>
      <c r="BH68" s="14" t="n">
        <v>0</v>
      </c>
      <c r="BI68" s="14" t="n">
        <v>0.64</v>
      </c>
      <c r="BJ68" s="14" t="n">
        <v>0.129</v>
      </c>
      <c r="BK68" s="14" t="n">
        <v>-0.215</v>
      </c>
      <c r="BL68" s="14" t="n">
        <v>0.425</v>
      </c>
      <c r="BM68" s="14" t="n">
        <v>0</v>
      </c>
      <c r="BN68" s="14" t="n">
        <v>0</v>
      </c>
      <c r="BO68" s="14" t="n">
        <v>0</v>
      </c>
      <c r="BP68" s="14" t="n">
        <v>-0.07199999999999999</v>
      </c>
      <c r="BQ68" s="14" t="n">
        <v>0.037</v>
      </c>
      <c r="BR68" s="14" t="n">
        <v>0</v>
      </c>
      <c r="BS68" s="14" t="n">
        <v>0.167</v>
      </c>
      <c r="BT68" s="14" t="n">
        <v>0</v>
      </c>
      <c r="BU68" s="14" t="n">
        <v>-0.07199999999999999</v>
      </c>
      <c r="BV68" s="14" t="n">
        <v>0.021</v>
      </c>
      <c r="BW68" s="14" t="n">
        <v>0</v>
      </c>
      <c r="BX68" s="14" t="n">
        <v>0.167</v>
      </c>
      <c r="BY68" s="14" t="n">
        <v>13.254</v>
      </c>
      <c r="BZ68" s="14" t="n">
        <v>0</v>
      </c>
      <c r="CA68" s="14" t="n">
        <v>13.254</v>
      </c>
      <c r="CB68" s="14" t="n">
        <v>0</v>
      </c>
      <c r="CC68" s="14" t="n">
        <v>87.07899999999999</v>
      </c>
      <c r="CD68" s="14" t="n">
        <v>7.95</v>
      </c>
      <c r="CE68" s="14" t="n">
        <v>-25.57</v>
      </c>
      <c r="CF68" s="14" t="n">
        <v>67.66</v>
      </c>
      <c r="CG68" s="14" t="n">
        <v>0</v>
      </c>
      <c r="CH68" s="14" t="n">
        <v>0</v>
      </c>
      <c r="CI68" s="14" t="n">
        <v>0</v>
      </c>
      <c r="CJ68" s="14" t="n">
        <v>0</v>
      </c>
      <c r="CK68" s="14" t="n">
        <v>0</v>
      </c>
      <c r="CL68" s="14" t="n">
        <v>0</v>
      </c>
      <c r="CM68" s="14" t="n">
        <v>0</v>
      </c>
      <c r="CN68" s="14" t="n">
        <v>0</v>
      </c>
      <c r="CO68" s="14" t="n">
        <v>0</v>
      </c>
      <c r="CP68" s="14" t="n">
        <v>0</v>
      </c>
      <c r="CQ68" s="14" t="n">
        <v>1.348</v>
      </c>
      <c r="CR68" s="14" t="n">
        <v>1</v>
      </c>
      <c r="CS68" s="14" t="n">
        <v>2.293</v>
      </c>
      <c r="CT68" s="14" t="n">
        <v>4.861</v>
      </c>
      <c r="CU68" s="14" t="n">
        <v>10.622</v>
      </c>
    </row>
    <row r="69">
      <c r="A69" s="14" t="inlineStr">
        <is>
          <t>BHR2024</t>
        </is>
      </c>
      <c r="B69" s="14" t="inlineStr">
        <is>
          <t>BHR</t>
        </is>
      </c>
      <c r="C69" s="14" t="inlineStr">
        <is>
          <t>BHR</t>
        </is>
      </c>
      <c r="D69" s="14" t="inlineStr">
        <is>
          <t>Bahrain</t>
        </is>
      </c>
      <c r="E69" s="14" t="n">
        <v>2024</v>
      </c>
      <c r="F69" s="14" t="n">
        <v>0.1</v>
      </c>
      <c r="G69" s="14" t="n">
        <v>5.575</v>
      </c>
      <c r="H69" s="14" t="n">
        <v>1.324</v>
      </c>
      <c r="I69" s="14" t="n">
        <v>0.213</v>
      </c>
      <c r="J69" s="14" t="n">
        <v>5.787</v>
      </c>
      <c r="K69" s="14" t="n">
        <v>0</v>
      </c>
      <c r="L69" s="14" t="n">
        <v>1</v>
      </c>
      <c r="M69" s="14" t="n">
        <v>7.124</v>
      </c>
      <c r="N69" s="14" t="n">
        <v>3.971</v>
      </c>
      <c r="O69" s="14" t="n">
        <v>0.158</v>
      </c>
      <c r="P69" s="14" t="n">
        <v>7.281</v>
      </c>
      <c r="Q69" s="14" t="n">
        <v>0</v>
      </c>
      <c r="R69" s="14" t="n">
        <v>1</v>
      </c>
      <c r="S69" s="14" t="n">
        <v>12.193</v>
      </c>
      <c r="T69" s="14" t="n">
        <v>7.942</v>
      </c>
      <c r="U69" s="14" t="n">
        <v>0.382</v>
      </c>
      <c r="V69" s="14" t="n">
        <v>13.646</v>
      </c>
      <c r="W69" s="14" t="n">
        <v>0.1</v>
      </c>
      <c r="X69" s="14" t="n">
        <v>1</v>
      </c>
      <c r="Y69" s="14" t="n">
        <v>3.022</v>
      </c>
      <c r="Z69" s="14" t="n">
        <v>0.274</v>
      </c>
      <c r="AA69" s="14" t="n">
        <v>1.198</v>
      </c>
      <c r="AB69" s="14" t="n">
        <v>4.22</v>
      </c>
      <c r="AC69" s="14" t="n">
        <v>0</v>
      </c>
      <c r="AD69" s="14" t="n">
        <v>1</v>
      </c>
      <c r="AE69" s="14" t="n">
        <v>3.684</v>
      </c>
      <c r="AF69" s="14" t="n">
        <v>0.601</v>
      </c>
      <c r="AG69" s="14" t="n">
        <v>0.536</v>
      </c>
      <c r="AH69" s="14" t="n">
        <v>4.22</v>
      </c>
      <c r="AI69" s="14" t="n">
        <v>0</v>
      </c>
      <c r="AJ69" s="14" t="n">
        <v>1</v>
      </c>
      <c r="AK69" s="14" t="n">
        <v>7.655</v>
      </c>
      <c r="AL69" s="14" t="n">
        <v>3.218</v>
      </c>
      <c r="AM69" s="14" t="n">
        <v>-4.297</v>
      </c>
      <c r="AN69" s="14" t="n">
        <v>3.694</v>
      </c>
      <c r="AO69" s="14" t="n">
        <v>0</v>
      </c>
      <c r="AP69" s="14" t="n">
        <v>0</v>
      </c>
      <c r="AQ69" s="14" t="n">
        <v>0.72</v>
      </c>
      <c r="AR69" s="14" t="n">
        <v>0.132</v>
      </c>
      <c r="AS69" s="14" t="n">
        <v>-0.3</v>
      </c>
      <c r="AT69" s="14" t="n">
        <v>0.42</v>
      </c>
      <c r="AU69" s="14" t="n">
        <v>0</v>
      </c>
      <c r="AV69" s="14" t="n">
        <v>0</v>
      </c>
      <c r="AW69" s="14" t="n">
        <v>0.734</v>
      </c>
      <c r="AX69" s="14" t="n">
        <v>0.132</v>
      </c>
      <c r="AY69" s="14" t="n">
        <v>-0.256</v>
      </c>
      <c r="AZ69" s="14" t="n">
        <v>0.478</v>
      </c>
      <c r="BA69" s="14" t="n">
        <v>0</v>
      </c>
      <c r="BB69" s="14" t="n">
        <v>0</v>
      </c>
      <c r="BC69" s="14" t="n">
        <v>0.51</v>
      </c>
      <c r="BD69" s="14" t="n">
        <v>0.132</v>
      </c>
      <c r="BE69" s="14" t="n">
        <v>-0.357</v>
      </c>
      <c r="BF69" s="14" t="n">
        <v>0.153</v>
      </c>
      <c r="BG69" s="14" t="n">
        <v>0</v>
      </c>
      <c r="BH69" s="14" t="n">
        <v>0</v>
      </c>
      <c r="BI69" s="14" t="n">
        <v>0.652</v>
      </c>
      <c r="BJ69" s="14" t="n">
        <v>0.132</v>
      </c>
      <c r="BK69" s="14" t="n">
        <v>-0.227</v>
      </c>
      <c r="BL69" s="14" t="n">
        <v>0.425</v>
      </c>
      <c r="BM69" s="14" t="n">
        <v>0</v>
      </c>
      <c r="BN69" s="14" t="n">
        <v>0</v>
      </c>
      <c r="BO69" s="14" t="n">
        <v>0</v>
      </c>
      <c r="BP69" s="14" t="n">
        <v>-0.074</v>
      </c>
      <c r="BQ69" s="14" t="n">
        <v>0.037</v>
      </c>
      <c r="BR69" s="14" t="n">
        <v>0</v>
      </c>
      <c r="BS69" s="14" t="n">
        <v>0.167</v>
      </c>
      <c r="BT69" s="14" t="n">
        <v>0</v>
      </c>
      <c r="BU69" s="14" t="n">
        <v>-0.074</v>
      </c>
      <c r="BV69" s="14" t="n">
        <v>0.021</v>
      </c>
      <c r="BW69" s="14" t="n">
        <v>0</v>
      </c>
      <c r="BX69" s="14" t="n">
        <v>0.167</v>
      </c>
      <c r="BY69" s="14" t="n">
        <v>13.646</v>
      </c>
      <c r="BZ69" s="14" t="n">
        <v>0</v>
      </c>
      <c r="CA69" s="14" t="n">
        <v>13.646</v>
      </c>
      <c r="CB69" s="14" t="n">
        <v>0</v>
      </c>
      <c r="CC69" s="14" t="n">
        <v>86.38500000000001</v>
      </c>
      <c r="CD69" s="14" t="n">
        <v>7.95</v>
      </c>
      <c r="CE69" s="14" t="n">
        <v>-24.877</v>
      </c>
      <c r="CF69" s="14" t="n">
        <v>67.66</v>
      </c>
      <c r="CG69" s="14" t="n">
        <v>0</v>
      </c>
      <c r="CH69" s="14" t="n">
        <v>0</v>
      </c>
      <c r="CI69" s="14" t="n">
        <v>0</v>
      </c>
      <c r="CJ69" s="14" t="n">
        <v>0</v>
      </c>
      <c r="CK69" s="14" t="n">
        <v>0</v>
      </c>
      <c r="CL69" s="14" t="n">
        <v>0</v>
      </c>
      <c r="CM69" s="14" t="n">
        <v>0</v>
      </c>
      <c r="CN69" s="14" t="n">
        <v>0</v>
      </c>
      <c r="CO69" s="14" t="n">
        <v>0</v>
      </c>
      <c r="CP69" s="14" t="n">
        <v>0</v>
      </c>
      <c r="CQ69" s="14" t="n">
        <v>1.387</v>
      </c>
      <c r="CR69" s="14" t="n">
        <v>1</v>
      </c>
      <c r="CS69" s="14" t="n">
        <v>2.361</v>
      </c>
      <c r="CT69" s="14" t="n">
        <v>4.251</v>
      </c>
      <c r="CU69" s="14" t="n">
        <v>9.167999999999999</v>
      </c>
    </row>
    <row r="70">
      <c r="A70" s="14" t="inlineStr">
        <is>
          <t>BGD2021</t>
        </is>
      </c>
      <c r="B70" s="14" t="inlineStr">
        <is>
          <t>BGD</t>
        </is>
      </c>
      <c r="C70" s="14" t="inlineStr">
        <is>
          <t>BGD</t>
        </is>
      </c>
      <c r="D70" s="14" t="inlineStr">
        <is>
          <t>Bangladesh</t>
        </is>
      </c>
      <c r="E70" s="14" t="n">
        <v>2021</v>
      </c>
      <c r="F70" s="14" t="n">
        <v>0.15</v>
      </c>
      <c r="G70" s="14" t="n">
        <v>4.388</v>
      </c>
      <c r="H70" s="14" t="n">
        <v>1.074</v>
      </c>
      <c r="I70" s="14" t="n">
        <v>0</v>
      </c>
      <c r="J70" s="14" t="n">
        <v>4.388</v>
      </c>
      <c r="K70" s="14" t="n">
        <v>0</v>
      </c>
      <c r="L70" s="14" t="n">
        <v>1</v>
      </c>
      <c r="M70" s="14" t="n">
        <v>7.355</v>
      </c>
      <c r="N70" s="14" t="n">
        <v>3.223</v>
      </c>
      <c r="O70" s="14" t="n">
        <v>0.199</v>
      </c>
      <c r="P70" s="14" t="n">
        <v>7.554</v>
      </c>
      <c r="Q70" s="14" t="n">
        <v>0</v>
      </c>
      <c r="R70" s="14" t="n">
        <v>1</v>
      </c>
      <c r="S70" s="14" t="n">
        <v>9.76</v>
      </c>
      <c r="T70" s="14" t="n">
        <v>6.446</v>
      </c>
      <c r="U70" s="14" t="n">
        <v>0</v>
      </c>
      <c r="V70" s="14" t="n">
        <v>11.223</v>
      </c>
      <c r="W70" s="14" t="n">
        <v>0.15</v>
      </c>
      <c r="X70" s="14" t="n">
        <v>1</v>
      </c>
      <c r="Y70" s="14" t="n">
        <v>4.113</v>
      </c>
      <c r="Z70" s="14" t="n">
        <v>0.278</v>
      </c>
      <c r="AA70" s="14" t="n">
        <v>-2.759</v>
      </c>
      <c r="AB70" s="14" t="n">
        <v>1.354</v>
      </c>
      <c r="AC70" s="14" t="n">
        <v>0</v>
      </c>
      <c r="AD70" s="14" t="n">
        <v>0</v>
      </c>
      <c r="AE70" s="14" t="n">
        <v>4.796</v>
      </c>
      <c r="AF70" s="14" t="n">
        <v>0.601</v>
      </c>
      <c r="AG70" s="14" t="n">
        <v>-1.54</v>
      </c>
      <c r="AH70" s="14" t="n">
        <v>3.256</v>
      </c>
      <c r="AI70" s="14" t="n">
        <v>0</v>
      </c>
      <c r="AJ70" s="14" t="n">
        <v>1</v>
      </c>
      <c r="AK70" s="14" t="n">
        <v>8.894</v>
      </c>
      <c r="AL70" s="14" t="n">
        <v>3.159</v>
      </c>
      <c r="AM70" s="14" t="n">
        <v>-5.56</v>
      </c>
      <c r="AN70" s="14" t="n">
        <v>3.834</v>
      </c>
      <c r="AO70" s="14" t="n">
        <v>0</v>
      </c>
      <c r="AP70" s="14" t="n">
        <v>0</v>
      </c>
      <c r="AQ70" s="14" t="n">
        <v>0.621</v>
      </c>
      <c r="AR70" s="14" t="n">
        <v>0.114</v>
      </c>
      <c r="AS70" s="14" t="n">
        <v>0.289</v>
      </c>
      <c r="AT70" s="14" t="n">
        <v>1.046</v>
      </c>
      <c r="AU70" s="14" t="n">
        <v>0.15</v>
      </c>
      <c r="AV70" s="14" t="n">
        <v>1</v>
      </c>
      <c r="AW70" s="14" t="n">
        <v>0.593</v>
      </c>
      <c r="AX70" s="14" t="n">
        <v>0.114</v>
      </c>
      <c r="AY70" s="14" t="n">
        <v>0.225</v>
      </c>
      <c r="AZ70" s="14" t="n">
        <v>0.9399999999999999</v>
      </c>
      <c r="BA70" s="14" t="n">
        <v>0.15</v>
      </c>
      <c r="BB70" s="14" t="n">
        <v>1</v>
      </c>
      <c r="BC70" s="14" t="n">
        <v>0.44</v>
      </c>
      <c r="BD70" s="14" t="n">
        <v>0.114</v>
      </c>
      <c r="BE70" s="14" t="n">
        <v>-0.138</v>
      </c>
      <c r="BF70" s="14" t="n">
        <v>0.323</v>
      </c>
      <c r="BG70" s="14" t="n">
        <v>0</v>
      </c>
      <c r="BH70" s="14" t="n">
        <v>0</v>
      </c>
      <c r="BI70" s="14" t="n">
        <v>0.5600000000000001</v>
      </c>
      <c r="BJ70" s="14" t="n">
        <v>0.114</v>
      </c>
      <c r="BK70" s="14" t="n">
        <v>0.243</v>
      </c>
      <c r="BL70" s="14" t="n">
        <v>0.9399999999999999</v>
      </c>
      <c r="BM70" s="14" t="n">
        <v>0.17</v>
      </c>
      <c r="BN70" s="14" t="n">
        <v>1</v>
      </c>
      <c r="BO70" s="14" t="n">
        <v>0</v>
      </c>
      <c r="BP70" s="14" t="n">
        <v>-0.032</v>
      </c>
      <c r="BQ70" s="14" t="n">
        <v>0.099</v>
      </c>
      <c r="BR70" s="14" t="n">
        <v>0</v>
      </c>
      <c r="BS70" s="14" t="n">
        <v>0.833</v>
      </c>
      <c r="BT70" s="14" t="n">
        <v>0</v>
      </c>
      <c r="BU70" s="14" t="n">
        <v>-0.032</v>
      </c>
      <c r="BV70" s="14" t="n">
        <v>0.073</v>
      </c>
      <c r="BW70" s="14" t="n">
        <v>0</v>
      </c>
      <c r="BX70" s="14" t="n">
        <v>0.833</v>
      </c>
      <c r="BY70" s="14" t="n">
        <v>11.787</v>
      </c>
      <c r="BZ70" s="14" t="n">
        <v>0</v>
      </c>
      <c r="CA70" s="14" t="n">
        <v>11.787</v>
      </c>
      <c r="CB70" s="14" t="n">
        <v>0</v>
      </c>
      <c r="CC70" s="14" t="n">
        <v>81.69499999999999</v>
      </c>
      <c r="CD70" s="14" t="n">
        <v>7.95</v>
      </c>
      <c r="CE70" s="14" t="n">
        <v>10.145</v>
      </c>
      <c r="CF70" s="14" t="n">
        <v>107.453</v>
      </c>
      <c r="CG70" s="14" t="n">
        <v>0.17</v>
      </c>
      <c r="CH70" s="14" t="n">
        <v>1</v>
      </c>
      <c r="CI70" s="14" t="n">
        <v>0</v>
      </c>
      <c r="CJ70" s="14" t="n">
        <v>0</v>
      </c>
      <c r="CK70" s="14" t="n">
        <v>0</v>
      </c>
      <c r="CL70" s="14" t="n">
        <v>0</v>
      </c>
      <c r="CM70" s="14" t="n">
        <v>1.051</v>
      </c>
      <c r="CN70" s="14" t="n">
        <v>0</v>
      </c>
      <c r="CO70" s="14" t="n">
        <v>0</v>
      </c>
      <c r="CP70" s="14" t="n">
        <v>0.121</v>
      </c>
      <c r="CQ70" s="14" t="n">
        <v>1.198</v>
      </c>
      <c r="CR70" s="14" t="n">
        <v>0.805</v>
      </c>
      <c r="CS70" s="14" t="n">
        <v>1.314</v>
      </c>
      <c r="CT70" s="14" t="n">
        <v>3.604</v>
      </c>
      <c r="CU70" s="14" t="n">
        <v>16.843</v>
      </c>
    </row>
    <row r="71">
      <c r="A71" s="14" t="inlineStr">
        <is>
          <t>BGD2022</t>
        </is>
      </c>
      <c r="B71" s="14" t="inlineStr">
        <is>
          <t>BGD</t>
        </is>
      </c>
      <c r="C71" s="14" t="inlineStr">
        <is>
          <t>BGD</t>
        </is>
      </c>
      <c r="D71" s="14" t="inlineStr">
        <is>
          <t>Bangladesh</t>
        </is>
      </c>
      <c r="E71" s="14" t="n">
        <v>2022</v>
      </c>
      <c r="F71" s="14" t="n">
        <v>0.15</v>
      </c>
      <c r="G71" s="14" t="n">
        <v>8.175000000000001</v>
      </c>
      <c r="H71" s="14" t="n">
        <v>1.18</v>
      </c>
      <c r="I71" s="14" t="n">
        <v>0</v>
      </c>
      <c r="J71" s="14" t="n">
        <v>8.175000000000001</v>
      </c>
      <c r="K71" s="14" t="n">
        <v>0</v>
      </c>
      <c r="L71" s="14" t="n">
        <v>1</v>
      </c>
      <c r="M71" s="14" t="n">
        <v>9.19</v>
      </c>
      <c r="N71" s="14" t="n">
        <v>3.539</v>
      </c>
      <c r="O71" s="14" t="n">
        <v>0.277</v>
      </c>
      <c r="P71" s="14" t="n">
        <v>9.467000000000001</v>
      </c>
      <c r="Q71" s="14" t="n">
        <v>0</v>
      </c>
      <c r="R71" s="14" t="n">
        <v>1</v>
      </c>
      <c r="S71" s="14" t="n">
        <v>14.073</v>
      </c>
      <c r="T71" s="14" t="n">
        <v>7.078</v>
      </c>
      <c r="U71" s="14" t="n">
        <v>0.156</v>
      </c>
      <c r="V71" s="14" t="n">
        <v>16.184</v>
      </c>
      <c r="W71" s="14" t="n">
        <v>0.15</v>
      </c>
      <c r="X71" s="14" t="n">
        <v>1</v>
      </c>
      <c r="Y71" s="14" t="n">
        <v>6.64</v>
      </c>
      <c r="Z71" s="14" t="n">
        <v>0.448</v>
      </c>
      <c r="AA71" s="14" t="n">
        <v>-5.224</v>
      </c>
      <c r="AB71" s="14" t="n">
        <v>1.417</v>
      </c>
      <c r="AC71" s="14" t="n">
        <v>0</v>
      </c>
      <c r="AD71" s="14" t="n">
        <v>0</v>
      </c>
      <c r="AE71" s="14" t="n">
        <v>7.395</v>
      </c>
      <c r="AF71" s="14" t="n">
        <v>0.927</v>
      </c>
      <c r="AG71" s="14" t="n">
        <v>-4.07</v>
      </c>
      <c r="AH71" s="14" t="n">
        <v>3.325</v>
      </c>
      <c r="AI71" s="14" t="n">
        <v>0</v>
      </c>
      <c r="AJ71" s="14" t="n">
        <v>1</v>
      </c>
      <c r="AK71" s="14" t="n">
        <v>11.922</v>
      </c>
      <c r="AL71" s="14" t="n">
        <v>4.235</v>
      </c>
      <c r="AM71" s="14" t="n">
        <v>-7.505</v>
      </c>
      <c r="AN71" s="14" t="n">
        <v>5.08</v>
      </c>
      <c r="AO71" s="14" t="n">
        <v>0</v>
      </c>
      <c r="AP71" s="14" t="n">
        <v>0</v>
      </c>
      <c r="AQ71" s="14" t="n">
        <v>0.847</v>
      </c>
      <c r="AR71" s="14" t="n">
        <v>0.123</v>
      </c>
      <c r="AS71" s="14" t="n">
        <v>0.159</v>
      </c>
      <c r="AT71" s="14" t="n">
        <v>1.157</v>
      </c>
      <c r="AU71" s="14" t="n">
        <v>0.15</v>
      </c>
      <c r="AV71" s="14" t="n">
        <v>1</v>
      </c>
      <c r="AW71" s="14" t="n">
        <v>0.947</v>
      </c>
      <c r="AX71" s="14" t="n">
        <v>0.123</v>
      </c>
      <c r="AY71" s="14" t="n">
        <v>-0.081</v>
      </c>
      <c r="AZ71" s="14" t="n">
        <v>0.996</v>
      </c>
      <c r="BA71" s="14" t="n">
        <v>0.15</v>
      </c>
      <c r="BB71" s="14" t="n">
        <v>1</v>
      </c>
      <c r="BC71" s="14" t="n">
        <v>0.589</v>
      </c>
      <c r="BD71" s="14" t="n">
        <v>0.123</v>
      </c>
      <c r="BE71" s="14" t="n">
        <v>-0.272</v>
      </c>
      <c r="BF71" s="14" t="n">
        <v>0.339</v>
      </c>
      <c r="BG71" s="14" t="n">
        <v>0</v>
      </c>
      <c r="BH71" s="14" t="n">
        <v>0</v>
      </c>
      <c r="BI71" s="14" t="n">
        <v>0.6889999999999999</v>
      </c>
      <c r="BJ71" s="14" t="n">
        <v>0.123</v>
      </c>
      <c r="BK71" s="14" t="n">
        <v>0.191</v>
      </c>
      <c r="BL71" s="14" t="n">
        <v>1.03</v>
      </c>
      <c r="BM71" s="14" t="n">
        <v>0.17</v>
      </c>
      <c r="BN71" s="14" t="n">
        <v>1</v>
      </c>
      <c r="BO71" s="14" t="n">
        <v>0</v>
      </c>
      <c r="BP71" s="14" t="n">
        <v>-0.032</v>
      </c>
      <c r="BQ71" s="14" t="n">
        <v>0.09</v>
      </c>
      <c r="BR71" s="14" t="n">
        <v>0</v>
      </c>
      <c r="BS71" s="14" t="n">
        <v>0.833</v>
      </c>
      <c r="BT71" s="14" t="n">
        <v>0</v>
      </c>
      <c r="BU71" s="14" t="n">
        <v>-0.032</v>
      </c>
      <c r="BV71" s="14" t="n">
        <v>0.066</v>
      </c>
      <c r="BW71" s="14" t="n">
        <v>0</v>
      </c>
      <c r="BX71" s="14" t="n">
        <v>0.833</v>
      </c>
      <c r="BY71" s="14" t="n">
        <v>12.729</v>
      </c>
      <c r="BZ71" s="14" t="n">
        <v>0</v>
      </c>
      <c r="CA71" s="14" t="n">
        <v>12.729</v>
      </c>
      <c r="CB71" s="14" t="n">
        <v>0</v>
      </c>
      <c r="CC71" s="14" t="n">
        <v>102.477</v>
      </c>
      <c r="CD71" s="14" t="n">
        <v>7.95</v>
      </c>
      <c r="CE71" s="14" t="n">
        <v>5.486</v>
      </c>
      <c r="CF71" s="14" t="n">
        <v>126.317</v>
      </c>
      <c r="CG71" s="14" t="n">
        <v>0.17</v>
      </c>
      <c r="CH71" s="14" t="n">
        <v>1</v>
      </c>
      <c r="CI71" s="14" t="n">
        <v>0</v>
      </c>
      <c r="CJ71" s="14" t="n">
        <v>0</v>
      </c>
      <c r="CK71" s="14" t="n">
        <v>0</v>
      </c>
      <c r="CL71" s="14" t="n">
        <v>0</v>
      </c>
      <c r="CM71" s="14" t="n">
        <v>1.395</v>
      </c>
      <c r="CN71" s="14" t="n">
        <v>0</v>
      </c>
      <c r="CO71" s="14" t="n">
        <v>0</v>
      </c>
      <c r="CP71" s="14" t="n">
        <v>0.089</v>
      </c>
      <c r="CQ71" s="14" t="n">
        <v>1.294</v>
      </c>
      <c r="CR71" s="14" t="n">
        <v>0.778</v>
      </c>
      <c r="CS71" s="14" t="n">
        <v>1.419</v>
      </c>
      <c r="CT71" s="14" t="n">
        <v>7.554</v>
      </c>
      <c r="CU71" s="14" t="n">
        <v>30.149</v>
      </c>
    </row>
    <row r="72">
      <c r="A72" s="14" t="inlineStr">
        <is>
          <t>BGD2023</t>
        </is>
      </c>
      <c r="B72" s="14" t="inlineStr">
        <is>
          <t>BGD</t>
        </is>
      </c>
      <c r="C72" s="14" t="inlineStr">
        <is>
          <t>BGD</t>
        </is>
      </c>
      <c r="D72" s="14" t="inlineStr">
        <is>
          <t>Bangladesh</t>
        </is>
      </c>
      <c r="E72" s="14" t="n">
        <v>2023</v>
      </c>
      <c r="F72" s="14" t="n">
        <v>0.15</v>
      </c>
      <c r="G72" s="14" t="n">
        <v>5.326</v>
      </c>
      <c r="H72" s="14" t="n">
        <v>1.21</v>
      </c>
      <c r="I72" s="14" t="n">
        <v>0</v>
      </c>
      <c r="J72" s="14" t="n">
        <v>5.326</v>
      </c>
      <c r="K72" s="14" t="n">
        <v>0</v>
      </c>
      <c r="L72" s="14" t="n">
        <v>1</v>
      </c>
      <c r="M72" s="14" t="n">
        <v>7.344</v>
      </c>
      <c r="N72" s="14" t="n">
        <v>3.63</v>
      </c>
      <c r="O72" s="14" t="n">
        <v>0.178</v>
      </c>
      <c r="P72" s="14" t="n">
        <v>7.522</v>
      </c>
      <c r="Q72" s="14" t="n">
        <v>0</v>
      </c>
      <c r="R72" s="14" t="n">
        <v>1</v>
      </c>
      <c r="S72" s="14" t="n">
        <v>11.377</v>
      </c>
      <c r="T72" s="14" t="n">
        <v>7.261</v>
      </c>
      <c r="U72" s="14" t="n">
        <v>0.189</v>
      </c>
      <c r="V72" s="14" t="n">
        <v>13.083</v>
      </c>
      <c r="W72" s="14" t="n">
        <v>0.15</v>
      </c>
      <c r="X72" s="14" t="n">
        <v>1</v>
      </c>
      <c r="Y72" s="14" t="n">
        <v>4.267</v>
      </c>
      <c r="Z72" s="14" t="n">
        <v>0.288</v>
      </c>
      <c r="AA72" s="14" t="n">
        <v>-0.857</v>
      </c>
      <c r="AB72" s="14" t="n">
        <v>3.41</v>
      </c>
      <c r="AC72" s="14" t="n">
        <v>0</v>
      </c>
      <c r="AD72" s="14" t="n">
        <v>0</v>
      </c>
      <c r="AE72" s="14" t="n">
        <v>5.076</v>
      </c>
      <c r="AF72" s="14" t="n">
        <v>0.636</v>
      </c>
      <c r="AG72" s="14" t="n">
        <v>2.23</v>
      </c>
      <c r="AH72" s="14" t="n">
        <v>7.307</v>
      </c>
      <c r="AI72" s="14" t="n">
        <v>0</v>
      </c>
      <c r="AJ72" s="14" t="n">
        <v>1</v>
      </c>
      <c r="AK72" s="14" t="n">
        <v>9.933</v>
      </c>
      <c r="AL72" s="14" t="n">
        <v>3.528</v>
      </c>
      <c r="AM72" s="14" t="n">
        <v>-6.121</v>
      </c>
      <c r="AN72" s="14" t="n">
        <v>4.384</v>
      </c>
      <c r="AO72" s="14" t="n">
        <v>0</v>
      </c>
      <c r="AP72" s="14" t="n">
        <v>0</v>
      </c>
      <c r="AQ72" s="14" t="n">
        <v>0.749</v>
      </c>
      <c r="AR72" s="14" t="n">
        <v>0.129</v>
      </c>
      <c r="AS72" s="14" t="n">
        <v>0.302</v>
      </c>
      <c r="AT72" s="14" t="n">
        <v>1.209</v>
      </c>
      <c r="AU72" s="14" t="n">
        <v>0.15</v>
      </c>
      <c r="AV72" s="14" t="n">
        <v>1</v>
      </c>
      <c r="AW72" s="14" t="n">
        <v>0.783</v>
      </c>
      <c r="AX72" s="14" t="n">
        <v>0.129</v>
      </c>
      <c r="AY72" s="14" t="n">
        <v>0.185</v>
      </c>
      <c r="AZ72" s="14" t="n">
        <v>1.113</v>
      </c>
      <c r="BA72" s="14" t="n">
        <v>0.15</v>
      </c>
      <c r="BB72" s="14" t="n">
        <v>1</v>
      </c>
      <c r="BC72" s="14" t="n">
        <v>0.527</v>
      </c>
      <c r="BD72" s="14" t="n">
        <v>0.129</v>
      </c>
      <c r="BE72" s="14" t="n">
        <v>-0.268</v>
      </c>
      <c r="BF72" s="14" t="n">
        <v>0.277</v>
      </c>
      <c r="BG72" s="14" t="n">
        <v>0</v>
      </c>
      <c r="BH72" s="14" t="n">
        <v>0</v>
      </c>
      <c r="BI72" s="14" t="n">
        <v>0.64</v>
      </c>
      <c r="BJ72" s="14" t="n">
        <v>0.129</v>
      </c>
      <c r="BK72" s="14" t="n">
        <v>0.216</v>
      </c>
      <c r="BL72" s="14" t="n">
        <v>1.002</v>
      </c>
      <c r="BM72" s="14" t="n">
        <v>0.17</v>
      </c>
      <c r="BN72" s="14" t="n">
        <v>1</v>
      </c>
      <c r="BO72" s="14" t="n">
        <v>0</v>
      </c>
      <c r="BP72" s="14" t="n">
        <v>-0.032</v>
      </c>
      <c r="BQ72" s="14" t="n">
        <v>0.08799999999999999</v>
      </c>
      <c r="BR72" s="14" t="n">
        <v>0</v>
      </c>
      <c r="BS72" s="14" t="n">
        <v>0.833</v>
      </c>
      <c r="BT72" s="14" t="n">
        <v>0</v>
      </c>
      <c r="BU72" s="14" t="n">
        <v>-0.032</v>
      </c>
      <c r="BV72" s="14" t="n">
        <v>0.063</v>
      </c>
      <c r="BW72" s="14" t="n">
        <v>0</v>
      </c>
      <c r="BX72" s="14" t="n">
        <v>0.833</v>
      </c>
      <c r="BY72" s="14" t="n">
        <v>13.254</v>
      </c>
      <c r="BZ72" s="14" t="n">
        <v>0</v>
      </c>
      <c r="CA72" s="14" t="n">
        <v>13.254</v>
      </c>
      <c r="CB72" s="14" t="n">
        <v>0</v>
      </c>
      <c r="CC72" s="14" t="n">
        <v>87.07899999999999</v>
      </c>
      <c r="CD72" s="14" t="n">
        <v>7.95</v>
      </c>
      <c r="CE72" s="14" t="n">
        <v>14.039</v>
      </c>
      <c r="CF72" s="14" t="n">
        <v>118.308</v>
      </c>
      <c r="CG72" s="14" t="n">
        <v>0.17</v>
      </c>
      <c r="CH72" s="14" t="n">
        <v>1</v>
      </c>
      <c r="CI72" s="14" t="n">
        <v>0</v>
      </c>
      <c r="CJ72" s="14" t="n">
        <v>0</v>
      </c>
      <c r="CK72" s="14" t="n">
        <v>0</v>
      </c>
      <c r="CL72" s="14" t="n">
        <v>0</v>
      </c>
      <c r="CM72" s="14" t="n">
        <v>2.776</v>
      </c>
      <c r="CN72" s="14" t="n">
        <v>0</v>
      </c>
      <c r="CO72" s="14" t="n">
        <v>0</v>
      </c>
      <c r="CP72" s="14" t="n">
        <v>0.118</v>
      </c>
      <c r="CQ72" s="14" t="n">
        <v>1.348</v>
      </c>
      <c r="CR72" s="14" t="n">
        <v>0.741</v>
      </c>
      <c r="CS72" s="14" t="n">
        <v>1.477</v>
      </c>
      <c r="CT72" s="14" t="n">
        <v>4.484</v>
      </c>
      <c r="CU72" s="14" t="n">
        <v>12.392</v>
      </c>
    </row>
    <row r="73">
      <c r="A73" s="14" t="inlineStr">
        <is>
          <t>BGD2024</t>
        </is>
      </c>
      <c r="B73" s="14" t="inlineStr">
        <is>
          <t>BGD</t>
        </is>
      </c>
      <c r="C73" s="14" t="inlineStr">
        <is>
          <t>BGD</t>
        </is>
      </c>
      <c r="D73" s="14" t="inlineStr">
        <is>
          <t>Bangladesh</t>
        </is>
      </c>
      <c r="E73" s="14" t="n">
        <v>2024</v>
      </c>
      <c r="F73" s="14" t="n">
        <v>0.15</v>
      </c>
      <c r="G73" s="14" t="n">
        <v>4.506</v>
      </c>
      <c r="H73" s="14" t="n">
        <v>1.246</v>
      </c>
      <c r="I73" s="14" t="n">
        <v>0</v>
      </c>
      <c r="J73" s="14" t="n">
        <v>4.506</v>
      </c>
      <c r="K73" s="14" t="n">
        <v>0</v>
      </c>
      <c r="L73" s="14" t="n">
        <v>1</v>
      </c>
      <c r="M73" s="14" t="n">
        <v>6.683</v>
      </c>
      <c r="N73" s="14" t="n">
        <v>3.738</v>
      </c>
      <c r="O73" s="14" t="n">
        <v>0.139</v>
      </c>
      <c r="P73" s="14" t="n">
        <v>6.822</v>
      </c>
      <c r="Q73" s="14" t="n">
        <v>0</v>
      </c>
      <c r="R73" s="14" t="n">
        <v>1</v>
      </c>
      <c r="S73" s="14" t="n">
        <v>10.735</v>
      </c>
      <c r="T73" s="14" t="n">
        <v>7.475</v>
      </c>
      <c r="U73" s="14" t="n">
        <v>0.219</v>
      </c>
      <c r="V73" s="14" t="n">
        <v>12.345</v>
      </c>
      <c r="W73" s="14" t="n">
        <v>0.15</v>
      </c>
      <c r="X73" s="14" t="n">
        <v>1</v>
      </c>
      <c r="Y73" s="14" t="n">
        <v>4.036</v>
      </c>
      <c r="Z73" s="14" t="n">
        <v>0.272</v>
      </c>
      <c r="AA73" s="14" t="n">
        <v>-0.5649999999999999</v>
      </c>
      <c r="AB73" s="14" t="n">
        <v>3.472</v>
      </c>
      <c r="AC73" s="14" t="n">
        <v>0</v>
      </c>
      <c r="AD73" s="14" t="n">
        <v>0</v>
      </c>
      <c r="AE73" s="14" t="n">
        <v>4.869</v>
      </c>
      <c r="AF73" s="14" t="n">
        <v>0.61</v>
      </c>
      <c r="AG73" s="14" t="n">
        <v>1.85</v>
      </c>
      <c r="AH73" s="14" t="n">
        <v>6.719</v>
      </c>
      <c r="AI73" s="14" t="n">
        <v>0</v>
      </c>
      <c r="AJ73" s="14" t="n">
        <v>1</v>
      </c>
      <c r="AK73" s="14" t="n">
        <v>9.869</v>
      </c>
      <c r="AL73" s="14" t="n">
        <v>3.506</v>
      </c>
      <c r="AM73" s="14" t="n">
        <v>-6.364</v>
      </c>
      <c r="AN73" s="14" t="n">
        <v>4.031</v>
      </c>
      <c r="AO73" s="14" t="n">
        <v>0</v>
      </c>
      <c r="AP73" s="14" t="n">
        <v>0</v>
      </c>
      <c r="AQ73" s="14" t="n">
        <v>0.72</v>
      </c>
      <c r="AR73" s="14" t="n">
        <v>0.132</v>
      </c>
      <c r="AS73" s="14" t="n">
        <v>0.456</v>
      </c>
      <c r="AT73" s="14" t="n">
        <v>1.376</v>
      </c>
      <c r="AU73" s="14" t="n">
        <v>0.17</v>
      </c>
      <c r="AV73" s="14" t="n">
        <v>1</v>
      </c>
      <c r="AW73" s="14" t="n">
        <v>0.734</v>
      </c>
      <c r="AX73" s="14" t="n">
        <v>0.132</v>
      </c>
      <c r="AY73" s="14" t="n">
        <v>0.138</v>
      </c>
      <c r="AZ73" s="14" t="n">
        <v>1.019</v>
      </c>
      <c r="BA73" s="14" t="n">
        <v>0.17</v>
      </c>
      <c r="BB73" s="14" t="n">
        <v>1</v>
      </c>
      <c r="BC73" s="14" t="n">
        <v>0.51</v>
      </c>
      <c r="BD73" s="14" t="n">
        <v>0.132</v>
      </c>
      <c r="BE73" s="14" t="n">
        <v>-0.257</v>
      </c>
      <c r="BF73" s="14" t="n">
        <v>0.296</v>
      </c>
      <c r="BG73" s="14" t="n">
        <v>0</v>
      </c>
      <c r="BH73" s="14" t="n">
        <v>0</v>
      </c>
      <c r="BI73" s="14" t="n">
        <v>0.652</v>
      </c>
      <c r="BJ73" s="14" t="n">
        <v>0.132</v>
      </c>
      <c r="BK73" s="14" t="n">
        <v>0.1</v>
      </c>
      <c r="BL73" s="14" t="n">
        <v>0.88</v>
      </c>
      <c r="BM73" s="14" t="n">
        <v>0.17</v>
      </c>
      <c r="BN73" s="14" t="n">
        <v>1</v>
      </c>
      <c r="BO73" s="14" t="n">
        <v>0</v>
      </c>
      <c r="BP73" s="14" t="n">
        <v>-0.033</v>
      </c>
      <c r="BQ73" s="14" t="n">
        <v>0.097</v>
      </c>
      <c r="BR73" s="14" t="n">
        <v>0</v>
      </c>
      <c r="BS73" s="14" t="n">
        <v>0.833</v>
      </c>
      <c r="BT73" s="14" t="n">
        <v>0</v>
      </c>
      <c r="BU73" s="14" t="n">
        <v>-0.033</v>
      </c>
      <c r="BV73" s="14" t="n">
        <v>0.068</v>
      </c>
      <c r="BW73" s="14" t="n">
        <v>0</v>
      </c>
      <c r="BX73" s="14" t="n">
        <v>0.833</v>
      </c>
      <c r="BY73" s="14" t="n">
        <v>13.646</v>
      </c>
      <c r="BZ73" s="14" t="n">
        <v>0</v>
      </c>
      <c r="CA73" s="14" t="n">
        <v>13.646</v>
      </c>
      <c r="CB73" s="14" t="n">
        <v>0</v>
      </c>
      <c r="CC73" s="14" t="n">
        <v>86.38500000000001</v>
      </c>
      <c r="CD73" s="14" t="n">
        <v>7.95</v>
      </c>
      <c r="CE73" s="14" t="n">
        <v>8.976000000000001</v>
      </c>
      <c r="CF73" s="14" t="n">
        <v>111.573</v>
      </c>
      <c r="CG73" s="14" t="n">
        <v>0.17</v>
      </c>
      <c r="CH73" s="14" t="n">
        <v>1</v>
      </c>
      <c r="CI73" s="14" t="n">
        <v>0</v>
      </c>
      <c r="CJ73" s="14" t="n">
        <v>0</v>
      </c>
      <c r="CK73" s="14" t="n">
        <v>0</v>
      </c>
      <c r="CL73" s="14" t="n">
        <v>0</v>
      </c>
      <c r="CM73" s="14" t="n">
        <v>2.855</v>
      </c>
      <c r="CN73" s="14" t="n">
        <v>0</v>
      </c>
      <c r="CO73" s="14" t="n">
        <v>0</v>
      </c>
      <c r="CP73" s="14" t="n">
        <v>0.118</v>
      </c>
      <c r="CQ73" s="14" t="n">
        <v>1.387</v>
      </c>
      <c r="CR73" s="14" t="n">
        <v>0.741</v>
      </c>
      <c r="CS73" s="14" t="n">
        <v>1.521</v>
      </c>
      <c r="CT73" s="14" t="n">
        <v>3.509</v>
      </c>
      <c r="CU73" s="14" t="n">
        <v>10.792</v>
      </c>
    </row>
    <row r="74">
      <c r="A74" s="14" t="inlineStr">
        <is>
          <t>BRB2021</t>
        </is>
      </c>
      <c r="B74" s="14" t="inlineStr">
        <is>
          <t>BRB</t>
        </is>
      </c>
      <c r="C74" s="14" t="inlineStr">
        <is>
          <t>BRB</t>
        </is>
      </c>
      <c r="D74" s="14" t="inlineStr">
        <is>
          <t>Barbados</t>
        </is>
      </c>
      <c r="E74" s="14" t="n">
        <v>2021</v>
      </c>
      <c r="F74" s="14" t="n">
        <v>0.175</v>
      </c>
      <c r="G74" s="14" t="n">
        <v>5.897</v>
      </c>
      <c r="H74" s="14" t="n">
        <v>1.143</v>
      </c>
      <c r="I74" s="14" t="n">
        <v>0</v>
      </c>
      <c r="J74" s="14" t="n">
        <v>5.897</v>
      </c>
      <c r="K74" s="14" t="n">
        <v>0</v>
      </c>
      <c r="L74" s="14" t="n">
        <v>1</v>
      </c>
      <c r="M74" s="14" t="n">
        <v>7.964</v>
      </c>
      <c r="N74" s="14" t="n">
        <v>3.43</v>
      </c>
      <c r="O74" s="14" t="n">
        <v>0</v>
      </c>
      <c r="P74" s="14" t="n">
        <v>7.964</v>
      </c>
      <c r="Q74" s="14" t="n">
        <v>0</v>
      </c>
      <c r="R74" s="14" t="n">
        <v>1</v>
      </c>
      <c r="S74" s="14" t="n">
        <v>11.613</v>
      </c>
      <c r="T74" s="14" t="n">
        <v>6.86</v>
      </c>
      <c r="U74" s="14" t="n">
        <v>0</v>
      </c>
      <c r="V74" s="14" t="n">
        <v>13.646</v>
      </c>
      <c r="W74" s="14" t="n">
        <v>0.175</v>
      </c>
      <c r="X74" s="14" t="n">
        <v>1</v>
      </c>
      <c r="Y74" s="14" t="n">
        <v>9.228</v>
      </c>
      <c r="Z74" s="14" t="n">
        <v>1.241</v>
      </c>
      <c r="AA74" s="14" t="n">
        <v>12.499</v>
      </c>
      <c r="AB74" s="14" t="n">
        <v>21.728</v>
      </c>
      <c r="AC74" s="14" t="n">
        <v>0</v>
      </c>
      <c r="AD74" s="14" t="n">
        <v>1</v>
      </c>
      <c r="AE74" s="14" t="n">
        <v>10.372</v>
      </c>
      <c r="AF74" s="14" t="n">
        <v>2.429</v>
      </c>
      <c r="AG74" s="14" t="n">
        <v>11.356</v>
      </c>
      <c r="AH74" s="14" t="n">
        <v>21.728</v>
      </c>
      <c r="AI74" s="14" t="n">
        <v>0</v>
      </c>
      <c r="AJ74" s="14" t="n">
        <v>1</v>
      </c>
      <c r="AK74" s="14" t="n">
        <v>17.232</v>
      </c>
      <c r="AL74" s="14" t="n">
        <v>9.259</v>
      </c>
      <c r="AM74" s="14" t="n">
        <v>3.566</v>
      </c>
      <c r="AN74" s="14" t="n">
        <v>24.437</v>
      </c>
      <c r="AO74" s="14" t="n">
        <v>0.175</v>
      </c>
      <c r="AP74" s="14" t="n">
        <v>1</v>
      </c>
      <c r="AQ74" s="14" t="n">
        <v>0.649</v>
      </c>
      <c r="AR74" s="14" t="n">
        <v>0.114</v>
      </c>
      <c r="AS74" s="14" t="n">
        <v>0.9360000000000001</v>
      </c>
      <c r="AT74" s="14" t="n">
        <v>1.863</v>
      </c>
      <c r="AU74" s="14" t="n">
        <v>0.175</v>
      </c>
      <c r="AV74" s="14" t="n">
        <v>1</v>
      </c>
      <c r="AW74" s="14" t="n">
        <v>0.577</v>
      </c>
      <c r="AX74" s="14" t="n">
        <v>0.114</v>
      </c>
      <c r="AY74" s="14" t="n">
        <v>0.6909999999999999</v>
      </c>
      <c r="AZ74" s="14" t="n">
        <v>1.49</v>
      </c>
      <c r="BA74" s="14" t="n">
        <v>0.175</v>
      </c>
      <c r="BB74" s="14" t="n">
        <v>1</v>
      </c>
      <c r="BC74" s="14" t="n">
        <v>0.458</v>
      </c>
      <c r="BD74" s="14" t="n">
        <v>0.114</v>
      </c>
      <c r="BE74" s="14" t="n">
        <v>0.291</v>
      </c>
      <c r="BF74" s="14" t="n">
        <v>0.88</v>
      </c>
      <c r="BG74" s="14" t="n">
        <v>0.175</v>
      </c>
      <c r="BH74" s="14" t="n">
        <v>1</v>
      </c>
      <c r="BI74" s="14" t="n">
        <v>0.491</v>
      </c>
      <c r="BJ74" s="14" t="n">
        <v>0.114</v>
      </c>
      <c r="BK74" s="14" t="n">
        <v>0.148</v>
      </c>
      <c r="BL74" s="14" t="n">
        <v>0.639</v>
      </c>
      <c r="BM74" s="14" t="n">
        <v>0</v>
      </c>
      <c r="BN74" s="14" t="n">
        <v>1</v>
      </c>
      <c r="BO74" s="14" t="n">
        <v>0</v>
      </c>
      <c r="BP74" s="14" t="n">
        <v>0</v>
      </c>
      <c r="BQ74" s="14" t="n">
        <v>0.261</v>
      </c>
      <c r="BR74" s="14" t="n">
        <v>0</v>
      </c>
      <c r="BS74" s="14" t="n">
        <v>1</v>
      </c>
      <c r="BT74" s="14" t="n">
        <v>0</v>
      </c>
      <c r="BU74" s="14" t="n">
        <v>0</v>
      </c>
      <c r="BV74" s="14" t="n">
        <v>0.279</v>
      </c>
      <c r="BW74" s="14" t="n">
        <v>0</v>
      </c>
      <c r="BX74" s="14" t="n">
        <v>1</v>
      </c>
      <c r="BY74" s="14" t="n">
        <v>11.787</v>
      </c>
      <c r="BZ74" s="14" t="n">
        <v>0</v>
      </c>
      <c r="CA74" s="14" t="n">
        <v>11.787</v>
      </c>
      <c r="CB74" s="14" t="n">
        <v>0</v>
      </c>
      <c r="CC74" s="14" t="n">
        <v>78.125</v>
      </c>
      <c r="CD74" s="14" t="n">
        <v>7.95</v>
      </c>
      <c r="CE74" s="14" t="n">
        <v>31.732</v>
      </c>
      <c r="CF74" s="14" t="n">
        <v>129.081</v>
      </c>
      <c r="CG74" s="14" t="n">
        <v>0.175</v>
      </c>
      <c r="CH74" s="14" t="n">
        <v>1</v>
      </c>
      <c r="CI74" s="14" t="n">
        <v>0</v>
      </c>
      <c r="CJ74" s="14" t="n">
        <v>0</v>
      </c>
      <c r="CK74" s="14" t="n">
        <v>0</v>
      </c>
      <c r="CL74" s="14" t="n">
        <v>0</v>
      </c>
      <c r="CM74" s="14" t="n">
        <v>0</v>
      </c>
      <c r="CN74" s="14" t="n">
        <v>0</v>
      </c>
      <c r="CO74" s="14" t="n">
        <v>0</v>
      </c>
      <c r="CP74" s="14" t="n">
        <v>0</v>
      </c>
      <c r="CQ74" s="14" t="n">
        <v>1.198</v>
      </c>
      <c r="CR74" s="14" t="n">
        <v>0</v>
      </c>
      <c r="CS74" s="14" t="n">
        <v>4.776</v>
      </c>
      <c r="CT74" s="14" t="n">
        <v>4.753</v>
      </c>
      <c r="CU74" s="14" t="n">
        <v>15.983</v>
      </c>
    </row>
    <row r="75">
      <c r="A75" s="14" t="inlineStr">
        <is>
          <t>BRB2022</t>
        </is>
      </c>
      <c r="B75" s="14" t="inlineStr">
        <is>
          <t>BRB</t>
        </is>
      </c>
      <c r="C75" s="14" t="inlineStr">
        <is>
          <t>BRB</t>
        </is>
      </c>
      <c r="D75" s="14" t="inlineStr">
        <is>
          <t>Barbados</t>
        </is>
      </c>
      <c r="E75" s="14" t="n">
        <v>2022</v>
      </c>
      <c r="F75" s="14" t="n">
        <v>0.175</v>
      </c>
      <c r="G75" s="14" t="n">
        <v>11.72</v>
      </c>
      <c r="H75" s="14" t="n">
        <v>1.235</v>
      </c>
      <c r="I75" s="14" t="n">
        <v>0</v>
      </c>
      <c r="J75" s="14" t="n">
        <v>11.72</v>
      </c>
      <c r="K75" s="14" t="n">
        <v>0</v>
      </c>
      <c r="L75" s="14" t="n">
        <v>1</v>
      </c>
      <c r="M75" s="14" t="n">
        <v>9.782999999999999</v>
      </c>
      <c r="N75" s="14" t="n">
        <v>3.704</v>
      </c>
      <c r="O75" s="14" t="n">
        <v>0</v>
      </c>
      <c r="P75" s="14" t="n">
        <v>9.782999999999999</v>
      </c>
      <c r="Q75" s="14" t="n">
        <v>0</v>
      </c>
      <c r="R75" s="14" t="n">
        <v>1</v>
      </c>
      <c r="S75" s="14" t="n">
        <v>17.893</v>
      </c>
      <c r="T75" s="14" t="n">
        <v>7.408</v>
      </c>
      <c r="U75" s="14" t="n">
        <v>0.232</v>
      </c>
      <c r="V75" s="14" t="n">
        <v>21.025</v>
      </c>
      <c r="W75" s="14" t="n">
        <v>0.175</v>
      </c>
      <c r="X75" s="14" t="n">
        <v>1</v>
      </c>
      <c r="Y75" s="14" t="n">
        <v>13.632</v>
      </c>
      <c r="Z75" s="14" t="n">
        <v>1.834</v>
      </c>
      <c r="AA75" s="14" t="n">
        <v>11.082</v>
      </c>
      <c r="AB75" s="14" t="n">
        <v>24.714</v>
      </c>
      <c r="AC75" s="14" t="n">
        <v>0</v>
      </c>
      <c r="AD75" s="14" t="n">
        <v>1</v>
      </c>
      <c r="AE75" s="14" t="n">
        <v>14.867</v>
      </c>
      <c r="AF75" s="14" t="n">
        <v>3.481</v>
      </c>
      <c r="AG75" s="14" t="n">
        <v>9.847</v>
      </c>
      <c r="AH75" s="14" t="n">
        <v>24.714</v>
      </c>
      <c r="AI75" s="14" t="n">
        <v>0</v>
      </c>
      <c r="AJ75" s="14" t="n">
        <v>1</v>
      </c>
      <c r="AK75" s="14" t="n">
        <v>22.275</v>
      </c>
      <c r="AL75" s="14" t="n">
        <v>11.969</v>
      </c>
      <c r="AM75" s="14" t="n">
        <v>-1.33</v>
      </c>
      <c r="AN75" s="14" t="n">
        <v>24.61</v>
      </c>
      <c r="AO75" s="14" t="n">
        <v>0.175</v>
      </c>
      <c r="AP75" s="14" t="n">
        <v>1</v>
      </c>
      <c r="AQ75" s="14" t="n">
        <v>0.896</v>
      </c>
      <c r="AR75" s="14" t="n">
        <v>0.123</v>
      </c>
      <c r="AS75" s="14" t="n">
        <v>0.899</v>
      </c>
      <c r="AT75" s="14" t="n">
        <v>2.109</v>
      </c>
      <c r="AU75" s="14" t="n">
        <v>0.175</v>
      </c>
      <c r="AV75" s="14" t="n">
        <v>1</v>
      </c>
      <c r="AW75" s="14" t="n">
        <v>0.89</v>
      </c>
      <c r="AX75" s="14" t="n">
        <v>0.123</v>
      </c>
      <c r="AY75" s="14" t="n">
        <v>0.703</v>
      </c>
      <c r="AZ75" s="14" t="n">
        <v>1.872</v>
      </c>
      <c r="BA75" s="14" t="n">
        <v>0.175</v>
      </c>
      <c r="BB75" s="14" t="n">
        <v>1</v>
      </c>
      <c r="BC75" s="14" t="n">
        <v>0.62</v>
      </c>
      <c r="BD75" s="14" t="n">
        <v>0.123</v>
      </c>
      <c r="BE75" s="14" t="n">
        <v>0.151</v>
      </c>
      <c r="BF75" s="14" t="n">
        <v>0.906</v>
      </c>
      <c r="BG75" s="14" t="n">
        <v>0.175</v>
      </c>
      <c r="BH75" s="14" t="n">
        <v>1</v>
      </c>
      <c r="BI75" s="14" t="n">
        <v>0.608</v>
      </c>
      <c r="BJ75" s="14" t="n">
        <v>0.123</v>
      </c>
      <c r="BK75" s="14" t="n">
        <v>0.466</v>
      </c>
      <c r="BL75" s="14" t="n">
        <v>1.073</v>
      </c>
      <c r="BM75" s="14" t="n">
        <v>0</v>
      </c>
      <c r="BN75" s="14" t="n">
        <v>1</v>
      </c>
      <c r="BO75" s="14" t="n">
        <v>0</v>
      </c>
      <c r="BP75" s="14" t="n">
        <v>0</v>
      </c>
      <c r="BQ75" s="14" t="n">
        <v>0.347</v>
      </c>
      <c r="BR75" s="14" t="n">
        <v>0</v>
      </c>
      <c r="BS75" s="14" t="n">
        <v>1</v>
      </c>
      <c r="BT75" s="14" t="n">
        <v>0</v>
      </c>
      <c r="BU75" s="14" t="n">
        <v>0</v>
      </c>
      <c r="BV75" s="14" t="n">
        <v>0.305</v>
      </c>
      <c r="BW75" s="14" t="n">
        <v>0</v>
      </c>
      <c r="BX75" s="14" t="n">
        <v>1</v>
      </c>
      <c r="BY75" s="14" t="n">
        <v>12.729</v>
      </c>
      <c r="BZ75" s="14" t="n">
        <v>0</v>
      </c>
      <c r="CA75" s="14" t="n">
        <v>12.729</v>
      </c>
      <c r="CB75" s="14" t="n">
        <v>0</v>
      </c>
      <c r="CC75" s="14" t="n">
        <v>97.90000000000001</v>
      </c>
      <c r="CD75" s="14" t="n">
        <v>7.95</v>
      </c>
      <c r="CE75" s="14" t="n">
        <v>33.938</v>
      </c>
      <c r="CF75" s="14" t="n">
        <v>152.929</v>
      </c>
      <c r="CG75" s="14" t="n">
        <v>0.175</v>
      </c>
      <c r="CH75" s="14" t="n">
        <v>1</v>
      </c>
      <c r="CI75" s="14" t="n">
        <v>0</v>
      </c>
      <c r="CJ75" s="14" t="n">
        <v>0</v>
      </c>
      <c r="CK75" s="14" t="n">
        <v>0</v>
      </c>
      <c r="CL75" s="14" t="n">
        <v>0</v>
      </c>
      <c r="CM75" s="14" t="n">
        <v>0</v>
      </c>
      <c r="CN75" s="14" t="n">
        <v>0</v>
      </c>
      <c r="CO75" s="14" t="n">
        <v>0</v>
      </c>
      <c r="CP75" s="14" t="n">
        <v>0</v>
      </c>
      <c r="CQ75" s="14" t="n">
        <v>1.294</v>
      </c>
      <c r="CR75" s="14" t="n">
        <v>0</v>
      </c>
      <c r="CS75" s="14" t="n">
        <v>5.158</v>
      </c>
      <c r="CT75" s="14" t="n">
        <v>10.485</v>
      </c>
      <c r="CU75" s="14" t="n">
        <v>29.494</v>
      </c>
    </row>
    <row r="76">
      <c r="A76" s="14" t="inlineStr">
        <is>
          <t>BRB2023</t>
        </is>
      </c>
      <c r="B76" s="14" t="inlineStr">
        <is>
          <t>BRB</t>
        </is>
      </c>
      <c r="C76" s="14" t="inlineStr">
        <is>
          <t>BRB</t>
        </is>
      </c>
      <c r="D76" s="14" t="inlineStr">
        <is>
          <t>Barbados</t>
        </is>
      </c>
      <c r="E76" s="14" t="n">
        <v>2023</v>
      </c>
      <c r="F76" s="14" t="n">
        <v>0.175</v>
      </c>
      <c r="G76" s="14" t="n">
        <v>6.147</v>
      </c>
      <c r="H76" s="14" t="n">
        <v>1.286</v>
      </c>
      <c r="I76" s="14" t="n">
        <v>0</v>
      </c>
      <c r="J76" s="14" t="n">
        <v>6.147</v>
      </c>
      <c r="K76" s="14" t="n">
        <v>0</v>
      </c>
      <c r="L76" s="14" t="n">
        <v>1</v>
      </c>
      <c r="M76" s="14" t="n">
        <v>7.886</v>
      </c>
      <c r="N76" s="14" t="n">
        <v>3.857</v>
      </c>
      <c r="O76" s="14" t="n">
        <v>0</v>
      </c>
      <c r="P76" s="14" t="n">
        <v>7.886</v>
      </c>
      <c r="Q76" s="14" t="n">
        <v>0</v>
      </c>
      <c r="R76" s="14" t="n">
        <v>1</v>
      </c>
      <c r="S76" s="14" t="n">
        <v>12.575</v>
      </c>
      <c r="T76" s="14" t="n">
        <v>7.714</v>
      </c>
      <c r="U76" s="14" t="n">
        <v>0.244</v>
      </c>
      <c r="V76" s="14" t="n">
        <v>14.776</v>
      </c>
      <c r="W76" s="14" t="n">
        <v>0.175</v>
      </c>
      <c r="X76" s="14" t="n">
        <v>1</v>
      </c>
      <c r="Y76" s="14" t="n">
        <v>8.345000000000001</v>
      </c>
      <c r="Z76" s="14" t="n">
        <v>1.122</v>
      </c>
      <c r="AA76" s="14" t="n">
        <v>24.771</v>
      </c>
      <c r="AB76" s="14" t="n">
        <v>33.116</v>
      </c>
      <c r="AC76" s="14" t="n">
        <v>0</v>
      </c>
      <c r="AD76" s="14" t="n">
        <v>1</v>
      </c>
      <c r="AE76" s="14" t="n">
        <v>9.631</v>
      </c>
      <c r="AF76" s="14" t="n">
        <v>2.255</v>
      </c>
      <c r="AG76" s="14" t="n">
        <v>23.486</v>
      </c>
      <c r="AH76" s="14" t="n">
        <v>33.116</v>
      </c>
      <c r="AI76" s="14" t="n">
        <v>0</v>
      </c>
      <c r="AJ76" s="14" t="n">
        <v>1</v>
      </c>
      <c r="AK76" s="14" t="n">
        <v>17.345</v>
      </c>
      <c r="AL76" s="14" t="n">
        <v>9.32</v>
      </c>
      <c r="AM76" s="14" t="n">
        <v>4.28</v>
      </c>
      <c r="AN76" s="14" t="n">
        <v>25.409</v>
      </c>
      <c r="AO76" s="14" t="n">
        <v>0.175</v>
      </c>
      <c r="AP76" s="14" t="n">
        <v>1</v>
      </c>
      <c r="AQ76" s="14" t="n">
        <v>0.791</v>
      </c>
      <c r="AR76" s="14" t="n">
        <v>0.129</v>
      </c>
      <c r="AS76" s="14" t="n">
        <v>0.9350000000000001</v>
      </c>
      <c r="AT76" s="14" t="n">
        <v>2.027</v>
      </c>
      <c r="AU76" s="14" t="n">
        <v>0.175</v>
      </c>
      <c r="AV76" s="14" t="n">
        <v>1</v>
      </c>
      <c r="AW76" s="14" t="n">
        <v>0.618</v>
      </c>
      <c r="AX76" s="14" t="n">
        <v>0.129</v>
      </c>
      <c r="AY76" s="14" t="n">
        <v>0.857</v>
      </c>
      <c r="AZ76" s="14" t="n">
        <v>1.733</v>
      </c>
      <c r="BA76" s="14" t="n">
        <v>0.175</v>
      </c>
      <c r="BB76" s="14" t="n">
        <v>1</v>
      </c>
      <c r="BC76" s="14" t="n">
        <v>0.554</v>
      </c>
      <c r="BD76" s="14" t="n">
        <v>0.129</v>
      </c>
      <c r="BE76" s="14" t="n">
        <v>0.206</v>
      </c>
      <c r="BF76" s="14" t="n">
        <v>0.893</v>
      </c>
      <c r="BG76" s="14" t="n">
        <v>0.175</v>
      </c>
      <c r="BH76" s="14" t="n">
        <v>1</v>
      </c>
      <c r="BI76" s="14" t="n">
        <v>0.5570000000000001</v>
      </c>
      <c r="BJ76" s="14" t="n">
        <v>0.129</v>
      </c>
      <c r="BK76" s="14" t="n">
        <v>0.373</v>
      </c>
      <c r="BL76" s="14" t="n">
        <v>0.931</v>
      </c>
      <c r="BM76" s="14" t="n">
        <v>0</v>
      </c>
      <c r="BN76" s="14" t="n">
        <v>1</v>
      </c>
      <c r="BO76" s="14" t="n">
        <v>0</v>
      </c>
      <c r="BP76" s="14" t="n">
        <v>0</v>
      </c>
      <c r="BQ76" s="14" t="n">
        <v>0.325</v>
      </c>
      <c r="BR76" s="14" t="n">
        <v>0</v>
      </c>
      <c r="BS76" s="14" t="n">
        <v>1</v>
      </c>
      <c r="BT76" s="14" t="n">
        <v>0</v>
      </c>
      <c r="BU76" s="14" t="n">
        <v>0</v>
      </c>
      <c r="BV76" s="14" t="n">
        <v>0.294</v>
      </c>
      <c r="BW76" s="14" t="n">
        <v>0</v>
      </c>
      <c r="BX76" s="14" t="n">
        <v>1</v>
      </c>
      <c r="BY76" s="14" t="n">
        <v>13.254</v>
      </c>
      <c r="BZ76" s="14" t="n">
        <v>0</v>
      </c>
      <c r="CA76" s="14" t="n">
        <v>13.254</v>
      </c>
      <c r="CB76" s="14" t="n">
        <v>0</v>
      </c>
      <c r="CC76" s="14" t="n">
        <v>83.248</v>
      </c>
      <c r="CD76" s="14" t="n">
        <v>7.95</v>
      </c>
      <c r="CE76" s="14" t="n">
        <v>38.685</v>
      </c>
      <c r="CF76" s="14" t="n">
        <v>140.549</v>
      </c>
      <c r="CG76" s="14" t="n">
        <v>0.175</v>
      </c>
      <c r="CH76" s="14" t="n">
        <v>1</v>
      </c>
      <c r="CI76" s="14" t="n">
        <v>0</v>
      </c>
      <c r="CJ76" s="14" t="n">
        <v>0</v>
      </c>
      <c r="CK76" s="14" t="n">
        <v>0</v>
      </c>
      <c r="CL76" s="14" t="n">
        <v>0</v>
      </c>
      <c r="CM76" s="14" t="n">
        <v>0</v>
      </c>
      <c r="CN76" s="14" t="n">
        <v>0</v>
      </c>
      <c r="CO76" s="14" t="n">
        <v>0</v>
      </c>
      <c r="CP76" s="14" t="n">
        <v>0</v>
      </c>
      <c r="CQ76" s="14" t="n">
        <v>1.348</v>
      </c>
      <c r="CR76" s="14" t="n">
        <v>0</v>
      </c>
      <c r="CS76" s="14" t="n">
        <v>5.37</v>
      </c>
      <c r="CT76" s="14" t="n">
        <v>4.861</v>
      </c>
      <c r="CU76" s="14" t="n">
        <v>11.192</v>
      </c>
    </row>
    <row r="77">
      <c r="A77" s="14" t="inlineStr">
        <is>
          <t>BRB2024</t>
        </is>
      </c>
      <c r="B77" s="14" t="inlineStr">
        <is>
          <t>BRB</t>
        </is>
      </c>
      <c r="C77" s="14" t="inlineStr">
        <is>
          <t>BRB</t>
        </is>
      </c>
      <c r="D77" s="14" t="inlineStr">
        <is>
          <t>Barbados</t>
        </is>
      </c>
      <c r="E77" s="14" t="n">
        <v>2024</v>
      </c>
      <c r="F77" s="14" t="n">
        <v>0.175</v>
      </c>
      <c r="G77" s="14" t="n">
        <v>5.575</v>
      </c>
      <c r="H77" s="14" t="n">
        <v>1.324</v>
      </c>
      <c r="I77" s="14" t="n">
        <v>0</v>
      </c>
      <c r="J77" s="14" t="n">
        <v>5.575</v>
      </c>
      <c r="K77" s="14" t="n">
        <v>0</v>
      </c>
      <c r="L77" s="14" t="n">
        <v>1</v>
      </c>
      <c r="M77" s="14" t="n">
        <v>7.124</v>
      </c>
      <c r="N77" s="14" t="n">
        <v>3.971</v>
      </c>
      <c r="O77" s="14" t="n">
        <v>0</v>
      </c>
      <c r="P77" s="14" t="n">
        <v>7.124</v>
      </c>
      <c r="Q77" s="14" t="n">
        <v>0</v>
      </c>
      <c r="R77" s="14" t="n">
        <v>1</v>
      </c>
      <c r="S77" s="14" t="n">
        <v>12.193</v>
      </c>
      <c r="T77" s="14" t="n">
        <v>7.942</v>
      </c>
      <c r="U77" s="14" t="n">
        <v>0.291</v>
      </c>
      <c r="V77" s="14" t="n">
        <v>14.327</v>
      </c>
      <c r="W77" s="14" t="n">
        <v>0.175</v>
      </c>
      <c r="X77" s="14" t="n">
        <v>1</v>
      </c>
      <c r="Y77" s="14" t="n">
        <v>8.172000000000001</v>
      </c>
      <c r="Z77" s="14" t="n">
        <v>1.099</v>
      </c>
      <c r="AA77" s="14" t="n">
        <v>24.944</v>
      </c>
      <c r="AB77" s="14" t="n">
        <v>33.116</v>
      </c>
      <c r="AC77" s="14" t="n">
        <v>0</v>
      </c>
      <c r="AD77" s="14" t="n">
        <v>1</v>
      </c>
      <c r="AE77" s="14" t="n">
        <v>9.496</v>
      </c>
      <c r="AF77" s="14" t="n">
        <v>2.224</v>
      </c>
      <c r="AG77" s="14" t="n">
        <v>23.62</v>
      </c>
      <c r="AH77" s="14" t="n">
        <v>33.116</v>
      </c>
      <c r="AI77" s="14" t="n">
        <v>0</v>
      </c>
      <c r="AJ77" s="14" t="n">
        <v>1</v>
      </c>
      <c r="AK77" s="14" t="n">
        <v>17.438</v>
      </c>
      <c r="AL77" s="14" t="n">
        <v>9.369999999999999</v>
      </c>
      <c r="AM77" s="14" t="n">
        <v>4.187</v>
      </c>
      <c r="AN77" s="14" t="n">
        <v>25.409</v>
      </c>
      <c r="AO77" s="14" t="n">
        <v>0.175</v>
      </c>
      <c r="AP77" s="14" t="n">
        <v>1</v>
      </c>
      <c r="AQ77" s="14" t="n">
        <v>0.756</v>
      </c>
      <c r="AR77" s="14" t="n">
        <v>0.132</v>
      </c>
      <c r="AS77" s="14" t="n">
        <v>1.006</v>
      </c>
      <c r="AT77" s="14" t="n">
        <v>2.071</v>
      </c>
      <c r="AU77" s="14" t="n">
        <v>0.175</v>
      </c>
      <c r="AV77" s="14" t="n">
        <v>1</v>
      </c>
      <c r="AW77" s="14" t="n">
        <v>0.655</v>
      </c>
      <c r="AX77" s="14" t="n">
        <v>0.132</v>
      </c>
      <c r="AY77" s="14" t="n">
        <v>0.799</v>
      </c>
      <c r="AZ77" s="14" t="n">
        <v>1.709</v>
      </c>
      <c r="BA77" s="14" t="n">
        <v>0.175</v>
      </c>
      <c r="BB77" s="14" t="n">
        <v>1</v>
      </c>
      <c r="BC77" s="14" t="n">
        <v>0.534</v>
      </c>
      <c r="BD77" s="14" t="n">
        <v>0.132</v>
      </c>
      <c r="BE77" s="14" t="n">
        <v>0.224</v>
      </c>
      <c r="BF77" s="14" t="n">
        <v>0.89</v>
      </c>
      <c r="BG77" s="14" t="n">
        <v>0.175</v>
      </c>
      <c r="BH77" s="14" t="n">
        <v>1</v>
      </c>
      <c r="BI77" s="14" t="n">
        <v>0.5679999999999999</v>
      </c>
      <c r="BJ77" s="14" t="n">
        <v>0.132</v>
      </c>
      <c r="BK77" s="14" t="n">
        <v>0.416</v>
      </c>
      <c r="BL77" s="14" t="n">
        <v>0.984</v>
      </c>
      <c r="BM77" s="14" t="n">
        <v>0</v>
      </c>
      <c r="BN77" s="14" t="n">
        <v>1</v>
      </c>
      <c r="BO77" s="14" t="n">
        <v>0</v>
      </c>
      <c r="BP77" s="14" t="n">
        <v>0</v>
      </c>
      <c r="BQ77" s="14" t="n">
        <v>0.336</v>
      </c>
      <c r="BR77" s="14" t="n">
        <v>0</v>
      </c>
      <c r="BS77" s="14" t="n">
        <v>1</v>
      </c>
      <c r="BT77" s="14" t="n">
        <v>0</v>
      </c>
      <c r="BU77" s="14" t="n">
        <v>0</v>
      </c>
      <c r="BV77" s="14" t="n">
        <v>0.344</v>
      </c>
      <c r="BW77" s="14" t="n">
        <v>0</v>
      </c>
      <c r="BX77" s="14" t="n">
        <v>1</v>
      </c>
      <c r="BY77" s="14" t="n">
        <v>13.646</v>
      </c>
      <c r="BZ77" s="14" t="n">
        <v>0</v>
      </c>
      <c r="CA77" s="14" t="n">
        <v>13.646</v>
      </c>
      <c r="CB77" s="14" t="n">
        <v>0</v>
      </c>
      <c r="CC77" s="14" t="n">
        <v>82.58799999999999</v>
      </c>
      <c r="CD77" s="14" t="n">
        <v>7.95</v>
      </c>
      <c r="CE77" s="14" t="n">
        <v>40.778</v>
      </c>
      <c r="CF77" s="14" t="n">
        <v>141.58</v>
      </c>
      <c r="CG77" s="14" t="n">
        <v>0.175</v>
      </c>
      <c r="CH77" s="14" t="n">
        <v>1</v>
      </c>
      <c r="CI77" s="14" t="n">
        <v>0</v>
      </c>
      <c r="CJ77" s="14" t="n">
        <v>0</v>
      </c>
      <c r="CK77" s="14" t="n">
        <v>0</v>
      </c>
      <c r="CL77" s="14" t="n">
        <v>0</v>
      </c>
      <c r="CM77" s="14" t="n">
        <v>0</v>
      </c>
      <c r="CN77" s="14" t="n">
        <v>0</v>
      </c>
      <c r="CO77" s="14" t="n">
        <v>0</v>
      </c>
      <c r="CP77" s="14" t="n">
        <v>0</v>
      </c>
      <c r="CQ77" s="14" t="n">
        <v>1.387</v>
      </c>
      <c r="CR77" s="14" t="n">
        <v>0</v>
      </c>
      <c r="CS77" s="14" t="n">
        <v>5.529</v>
      </c>
      <c r="CT77" s="14" t="n">
        <v>4.251</v>
      </c>
      <c r="CU77" s="14" t="n">
        <v>10.123</v>
      </c>
    </row>
    <row r="78">
      <c r="A78" s="14" t="inlineStr">
        <is>
          <t>BLR2021</t>
        </is>
      </c>
      <c r="B78" s="14" t="inlineStr">
        <is>
          <t>BLR</t>
        </is>
      </c>
      <c r="C78" s="14" t="inlineStr">
        <is>
          <t>BLR</t>
        </is>
      </c>
      <c r="D78" s="14" t="inlineStr">
        <is>
          <t>Belarus</t>
        </is>
      </c>
      <c r="E78" s="14" t="n">
        <v>2021</v>
      </c>
      <c r="F78" s="14" t="n">
        <v>0.2</v>
      </c>
      <c r="G78" s="14" t="n">
        <v>5.553</v>
      </c>
      <c r="H78" s="14" t="n">
        <v>1.143</v>
      </c>
      <c r="I78" s="14" t="n">
        <v>0</v>
      </c>
      <c r="J78" s="14" t="n">
        <v>5.553</v>
      </c>
      <c r="K78" s="14" t="n">
        <v>0</v>
      </c>
      <c r="L78" s="14" t="n">
        <v>1</v>
      </c>
      <c r="M78" s="14" t="n">
        <v>7.964</v>
      </c>
      <c r="N78" s="14" t="n">
        <v>3.43</v>
      </c>
      <c r="O78" s="14" t="n">
        <v>0</v>
      </c>
      <c r="P78" s="14" t="n">
        <v>7.964</v>
      </c>
      <c r="Q78" s="14" t="n">
        <v>0</v>
      </c>
      <c r="R78" s="14" t="n">
        <v>1</v>
      </c>
      <c r="S78" s="14" t="n">
        <v>13.63</v>
      </c>
      <c r="T78" s="14" t="n">
        <v>6.86</v>
      </c>
      <c r="U78" s="14" t="n">
        <v>-9.984999999999999</v>
      </c>
      <c r="V78" s="14" t="n">
        <v>3.703</v>
      </c>
      <c r="W78" s="14" t="n">
        <v>0</v>
      </c>
      <c r="X78" s="14" t="n">
        <v>0</v>
      </c>
      <c r="Y78" s="14" t="n">
        <v>5.914</v>
      </c>
      <c r="Z78" s="14" t="n">
        <v>0.795</v>
      </c>
      <c r="AA78" s="14" t="n">
        <v>0.979</v>
      </c>
      <c r="AB78" s="14" t="n">
        <v>6.893</v>
      </c>
      <c r="AC78" s="14" t="n">
        <v>0</v>
      </c>
      <c r="AD78" s="14" t="n">
        <v>0</v>
      </c>
      <c r="AE78" s="14" t="n">
        <v>7.053</v>
      </c>
      <c r="AF78" s="14" t="n">
        <v>1.641</v>
      </c>
      <c r="AG78" s="14" t="n">
        <v>-0.159</v>
      </c>
      <c r="AH78" s="14" t="n">
        <v>6.893</v>
      </c>
      <c r="AI78" s="14" t="n">
        <v>0</v>
      </c>
      <c r="AJ78" s="14" t="n">
        <v>0</v>
      </c>
      <c r="AK78" s="14" t="n">
        <v>13.883</v>
      </c>
      <c r="AL78" s="14" t="n">
        <v>7.373</v>
      </c>
      <c r="AM78" s="14" t="n">
        <v>-12.698</v>
      </c>
      <c r="AN78" s="14" t="n">
        <v>1.422</v>
      </c>
      <c r="AO78" s="14" t="n">
        <v>0</v>
      </c>
      <c r="AP78" s="14" t="n">
        <v>0</v>
      </c>
      <c r="AQ78" s="14" t="n">
        <v>0.619</v>
      </c>
      <c r="AR78" s="14" t="n">
        <v>0.114</v>
      </c>
      <c r="AS78" s="14" t="n">
        <v>0.03</v>
      </c>
      <c r="AT78" s="14" t="n">
        <v>0.779</v>
      </c>
      <c r="AU78" s="14" t="n">
        <v>0.2</v>
      </c>
      <c r="AV78" s="14" t="n">
        <v>1</v>
      </c>
      <c r="AW78" s="14" t="n">
        <v>0.599</v>
      </c>
      <c r="AX78" s="14" t="n">
        <v>0.114</v>
      </c>
      <c r="AY78" s="14" t="n">
        <v>0.05</v>
      </c>
      <c r="AZ78" s="14" t="n">
        <v>0.779</v>
      </c>
      <c r="BA78" s="14" t="n">
        <v>0.2</v>
      </c>
      <c r="BB78" s="14" t="n">
        <v>1</v>
      </c>
      <c r="BC78" s="14" t="n">
        <v>0.439</v>
      </c>
      <c r="BD78" s="14" t="n">
        <v>0.114</v>
      </c>
      <c r="BE78" s="14" t="n">
        <v>-0.092</v>
      </c>
      <c r="BF78" s="14" t="n">
        <v>0.416</v>
      </c>
      <c r="BG78" s="14" t="n">
        <v>0</v>
      </c>
      <c r="BH78" s="14" t="n">
        <v>0</v>
      </c>
      <c r="BI78" s="14" t="n">
        <v>0.505</v>
      </c>
      <c r="BJ78" s="14" t="n">
        <v>0.114</v>
      </c>
      <c r="BK78" s="14" t="n">
        <v>0</v>
      </c>
      <c r="BL78" s="14" t="n">
        <v>0.606</v>
      </c>
      <c r="BM78" s="14" t="n">
        <v>0.2</v>
      </c>
      <c r="BN78" s="14" t="n">
        <v>1</v>
      </c>
      <c r="BO78" s="14" t="n">
        <v>0</v>
      </c>
      <c r="BP78" s="14" t="n">
        <v>0</v>
      </c>
      <c r="BQ78" s="14" t="n">
        <v>0.093</v>
      </c>
      <c r="BR78" s="14" t="n">
        <v>0</v>
      </c>
      <c r="BS78" s="14" t="n">
        <v>1</v>
      </c>
      <c r="BT78" s="14" t="n">
        <v>0</v>
      </c>
      <c r="BU78" s="14" t="n">
        <v>0</v>
      </c>
      <c r="BV78" s="14" t="n">
        <v>0.077</v>
      </c>
      <c r="BW78" s="14" t="n">
        <v>0.2</v>
      </c>
      <c r="BX78" s="14" t="n">
        <v>1</v>
      </c>
      <c r="BY78" s="14" t="n">
        <v>11.787</v>
      </c>
      <c r="BZ78" s="14" t="n">
        <v>0</v>
      </c>
      <c r="CA78" s="14" t="n">
        <v>11.787</v>
      </c>
      <c r="CB78" s="14" t="n">
        <v>0</v>
      </c>
      <c r="CC78" s="14" t="n">
        <v>78.125</v>
      </c>
      <c r="CD78" s="14" t="n">
        <v>7.95</v>
      </c>
      <c r="CE78" s="14" t="n">
        <v>0</v>
      </c>
      <c r="CF78" s="14" t="n">
        <v>93.75</v>
      </c>
      <c r="CG78" s="14" t="n">
        <v>0.2</v>
      </c>
      <c r="CH78" s="14" t="n">
        <v>1</v>
      </c>
      <c r="CI78" s="14" t="n">
        <v>0</v>
      </c>
      <c r="CJ78" s="14" t="n">
        <v>0</v>
      </c>
      <c r="CK78" s="14" t="n">
        <v>0</v>
      </c>
      <c r="CL78" s="14" t="n">
        <v>0</v>
      </c>
      <c r="CM78" s="14" t="n">
        <v>0.019</v>
      </c>
      <c r="CN78" s="14" t="n">
        <v>0.041</v>
      </c>
      <c r="CO78" s="14" t="n">
        <v>0</v>
      </c>
      <c r="CP78" s="14" t="n">
        <v>0</v>
      </c>
      <c r="CQ78" s="14" t="n">
        <v>1.198</v>
      </c>
      <c r="CR78" s="14" t="n">
        <v>0.008999999999999999</v>
      </c>
      <c r="CS78" s="14" t="n">
        <v>4.776</v>
      </c>
      <c r="CT78" s="14" t="n">
        <v>4.41</v>
      </c>
      <c r="CU78" s="14" t="n">
        <v>15.162</v>
      </c>
    </row>
    <row r="79">
      <c r="A79" s="14" t="inlineStr">
        <is>
          <t>BLR2022</t>
        </is>
      </c>
      <c r="B79" s="14" t="inlineStr">
        <is>
          <t>BLR</t>
        </is>
      </c>
      <c r="C79" s="14" t="inlineStr">
        <is>
          <t>BLR</t>
        </is>
      </c>
      <c r="D79" s="14" t="inlineStr">
        <is>
          <t>Belarus</t>
        </is>
      </c>
      <c r="E79" s="14" t="n">
        <v>2022</v>
      </c>
      <c r="F79" s="14" t="n">
        <v>0.2</v>
      </c>
      <c r="G79" s="14" t="n">
        <v>7.077</v>
      </c>
      <c r="H79" s="14" t="n">
        <v>1.235</v>
      </c>
      <c r="I79" s="14" t="n">
        <v>0</v>
      </c>
      <c r="J79" s="14" t="n">
        <v>7.077</v>
      </c>
      <c r="K79" s="14" t="n">
        <v>0</v>
      </c>
      <c r="L79" s="14" t="n">
        <v>1</v>
      </c>
      <c r="M79" s="14" t="n">
        <v>9.782999999999999</v>
      </c>
      <c r="N79" s="14" t="n">
        <v>3.704</v>
      </c>
      <c r="O79" s="14" t="n">
        <v>0</v>
      </c>
      <c r="P79" s="14" t="n">
        <v>9.782999999999999</v>
      </c>
      <c r="Q79" s="14" t="n">
        <v>0</v>
      </c>
      <c r="R79" s="14" t="n">
        <v>1</v>
      </c>
      <c r="S79" s="14" t="n">
        <v>15.8</v>
      </c>
      <c r="T79" s="14" t="n">
        <v>7.408</v>
      </c>
      <c r="U79" s="14" t="n">
        <v>-11.888</v>
      </c>
      <c r="V79" s="14" t="n">
        <v>3.968</v>
      </c>
      <c r="W79" s="14" t="n">
        <v>0</v>
      </c>
      <c r="X79" s="14" t="n">
        <v>0</v>
      </c>
      <c r="Y79" s="14" t="n">
        <v>6.387</v>
      </c>
      <c r="Z79" s="14" t="n">
        <v>0.859</v>
      </c>
      <c r="AA79" s="14" t="n">
        <v>0.171</v>
      </c>
      <c r="AB79" s="14" t="n">
        <v>6.558</v>
      </c>
      <c r="AC79" s="14" t="n">
        <v>0</v>
      </c>
      <c r="AD79" s="14" t="n">
        <v>0</v>
      </c>
      <c r="AE79" s="14" t="n">
        <v>7.616</v>
      </c>
      <c r="AF79" s="14" t="n">
        <v>1.773</v>
      </c>
      <c r="AG79" s="14" t="n">
        <v>-1.058</v>
      </c>
      <c r="AH79" s="14" t="n">
        <v>6.558</v>
      </c>
      <c r="AI79" s="14" t="n">
        <v>0</v>
      </c>
      <c r="AJ79" s="14" t="n">
        <v>0</v>
      </c>
      <c r="AK79" s="14" t="n">
        <v>14.993</v>
      </c>
      <c r="AL79" s="14" t="n">
        <v>7.962</v>
      </c>
      <c r="AM79" s="14" t="n">
        <v>-13.472</v>
      </c>
      <c r="AN79" s="14" t="n">
        <v>1.825</v>
      </c>
      <c r="AO79" s="14" t="n">
        <v>0</v>
      </c>
      <c r="AP79" s="14" t="n">
        <v>0</v>
      </c>
      <c r="AQ79" s="14" t="n">
        <v>0.861</v>
      </c>
      <c r="AR79" s="14" t="n">
        <v>0.123</v>
      </c>
      <c r="AS79" s="14" t="n">
        <v>-0.118</v>
      </c>
      <c r="AT79" s="14" t="n">
        <v>0.892</v>
      </c>
      <c r="AU79" s="14" t="n">
        <v>0.2</v>
      </c>
      <c r="AV79" s="14" t="n">
        <v>1</v>
      </c>
      <c r="AW79" s="14" t="n">
        <v>0.986</v>
      </c>
      <c r="AX79" s="14" t="n">
        <v>0.123</v>
      </c>
      <c r="AY79" s="14" t="n">
        <v>-0.243</v>
      </c>
      <c r="AZ79" s="14" t="n">
        <v>0.892</v>
      </c>
      <c r="BA79" s="14" t="n">
        <v>0.2</v>
      </c>
      <c r="BB79" s="14" t="n">
        <v>1</v>
      </c>
      <c r="BC79" s="14" t="n">
        <v>0.598</v>
      </c>
      <c r="BD79" s="14" t="n">
        <v>0.123</v>
      </c>
      <c r="BE79" s="14" t="n">
        <v>-0.189</v>
      </c>
      <c r="BF79" s="14" t="n">
        <v>0.491</v>
      </c>
      <c r="BG79" s="14" t="n">
        <v>0</v>
      </c>
      <c r="BH79" s="14" t="n">
        <v>0</v>
      </c>
      <c r="BI79" s="14" t="n">
        <v>0.612</v>
      </c>
      <c r="BJ79" s="14" t="n">
        <v>0.123</v>
      </c>
      <c r="BK79" s="14" t="n">
        <v>0.008999999999999999</v>
      </c>
      <c r="BL79" s="14" t="n">
        <v>0.735</v>
      </c>
      <c r="BM79" s="14" t="n">
        <v>0.2</v>
      </c>
      <c r="BN79" s="14" t="n">
        <v>1</v>
      </c>
      <c r="BO79" s="14" t="n">
        <v>0</v>
      </c>
      <c r="BP79" s="14" t="n">
        <v>0</v>
      </c>
      <c r="BQ79" s="14" t="n">
        <v>0.098</v>
      </c>
      <c r="BR79" s="14" t="n">
        <v>0</v>
      </c>
      <c r="BS79" s="14" t="n">
        <v>1</v>
      </c>
      <c r="BT79" s="14" t="n">
        <v>0</v>
      </c>
      <c r="BU79" s="14" t="n">
        <v>0</v>
      </c>
      <c r="BV79" s="14" t="n">
        <v>0.064</v>
      </c>
      <c r="BW79" s="14" t="n">
        <v>0.2</v>
      </c>
      <c r="BX79" s="14" t="n">
        <v>1</v>
      </c>
      <c r="BY79" s="14" t="n">
        <v>12.729</v>
      </c>
      <c r="BZ79" s="14" t="n">
        <v>0</v>
      </c>
      <c r="CA79" s="14" t="n">
        <v>12.729</v>
      </c>
      <c r="CB79" s="14" t="n">
        <v>0</v>
      </c>
      <c r="CC79" s="14" t="n">
        <v>97.90000000000001</v>
      </c>
      <c r="CD79" s="14" t="n">
        <v>7.95</v>
      </c>
      <c r="CE79" s="14" t="n">
        <v>1.449</v>
      </c>
      <c r="CF79" s="14" t="n">
        <v>117.48</v>
      </c>
      <c r="CG79" s="14" t="n">
        <v>0.2</v>
      </c>
      <c r="CH79" s="14" t="n">
        <v>1</v>
      </c>
      <c r="CI79" s="14" t="n">
        <v>0</v>
      </c>
      <c r="CJ79" s="14" t="n">
        <v>0</v>
      </c>
      <c r="CK79" s="14" t="n">
        <v>0</v>
      </c>
      <c r="CL79" s="14" t="n">
        <v>0</v>
      </c>
      <c r="CM79" s="14" t="n">
        <v>0.021</v>
      </c>
      <c r="CN79" s="14" t="n">
        <v>0.044</v>
      </c>
      <c r="CO79" s="14" t="n">
        <v>0</v>
      </c>
      <c r="CP79" s="14" t="n">
        <v>0</v>
      </c>
      <c r="CQ79" s="14" t="n">
        <v>1.294</v>
      </c>
      <c r="CR79" s="14" t="n">
        <v>0.008999999999999999</v>
      </c>
      <c r="CS79" s="14" t="n">
        <v>5.158</v>
      </c>
      <c r="CT79" s="14" t="n">
        <v>5.842</v>
      </c>
      <c r="CU79" s="14" t="n">
        <v>31.326</v>
      </c>
    </row>
    <row r="80">
      <c r="A80" s="14" t="inlineStr">
        <is>
          <t>BLR2023</t>
        </is>
      </c>
      <c r="B80" s="14" t="inlineStr">
        <is>
          <t>BLR</t>
        </is>
      </c>
      <c r="C80" s="14" t="inlineStr">
        <is>
          <t>BLR</t>
        </is>
      </c>
      <c r="D80" s="14" t="inlineStr">
        <is>
          <t>Belarus</t>
        </is>
      </c>
      <c r="E80" s="14" t="n">
        <v>2023</v>
      </c>
      <c r="F80" s="14" t="n">
        <v>0.2</v>
      </c>
      <c r="G80" s="14" t="n">
        <v>4.752</v>
      </c>
      <c r="H80" s="14" t="n">
        <v>1.286</v>
      </c>
      <c r="I80" s="14" t="n">
        <v>0</v>
      </c>
      <c r="J80" s="14" t="n">
        <v>4.752</v>
      </c>
      <c r="K80" s="14" t="n">
        <v>0</v>
      </c>
      <c r="L80" s="14" t="n">
        <v>1</v>
      </c>
      <c r="M80" s="14" t="n">
        <v>7.886</v>
      </c>
      <c r="N80" s="14" t="n">
        <v>3.857</v>
      </c>
      <c r="O80" s="14" t="n">
        <v>0</v>
      </c>
      <c r="P80" s="14" t="n">
        <v>7.886</v>
      </c>
      <c r="Q80" s="14" t="n">
        <v>0</v>
      </c>
      <c r="R80" s="14" t="n">
        <v>1</v>
      </c>
      <c r="S80" s="14" t="n">
        <v>13.834</v>
      </c>
      <c r="T80" s="14" t="n">
        <v>7.714</v>
      </c>
      <c r="U80" s="14" t="n">
        <v>-9.807</v>
      </c>
      <c r="V80" s="14" t="n">
        <v>4.078</v>
      </c>
      <c r="W80" s="14" t="n">
        <v>0</v>
      </c>
      <c r="X80" s="14" t="n">
        <v>0</v>
      </c>
      <c r="Y80" s="14" t="n">
        <v>6.65</v>
      </c>
      <c r="Z80" s="14" t="n">
        <v>0.894</v>
      </c>
      <c r="AA80" s="14" t="n">
        <v>-0.485</v>
      </c>
      <c r="AB80" s="14" t="n">
        <v>6.165</v>
      </c>
      <c r="AC80" s="14" t="n">
        <v>0</v>
      </c>
      <c r="AD80" s="14" t="n">
        <v>0</v>
      </c>
      <c r="AE80" s="14" t="n">
        <v>7.93</v>
      </c>
      <c r="AF80" s="14" t="n">
        <v>1.845</v>
      </c>
      <c r="AG80" s="14" t="n">
        <v>-1.764</v>
      </c>
      <c r="AH80" s="14" t="n">
        <v>6.165</v>
      </c>
      <c r="AI80" s="14" t="n">
        <v>0</v>
      </c>
      <c r="AJ80" s="14" t="n">
        <v>0</v>
      </c>
      <c r="AK80" s="14" t="n">
        <v>15.607</v>
      </c>
      <c r="AL80" s="14" t="n">
        <v>8.289</v>
      </c>
      <c r="AM80" s="14" t="n">
        <v>-14.222</v>
      </c>
      <c r="AN80" s="14" t="n">
        <v>1.663</v>
      </c>
      <c r="AO80" s="14" t="n">
        <v>0</v>
      </c>
      <c r="AP80" s="14" t="n">
        <v>0</v>
      </c>
      <c r="AQ80" s="14" t="n">
        <v>0.76</v>
      </c>
      <c r="AR80" s="14" t="n">
        <v>0.129</v>
      </c>
      <c r="AS80" s="14" t="n">
        <v>-0.099</v>
      </c>
      <c r="AT80" s="14" t="n">
        <v>0.793</v>
      </c>
      <c r="AU80" s="14" t="n">
        <v>0.2</v>
      </c>
      <c r="AV80" s="14" t="n">
        <v>1</v>
      </c>
      <c r="AW80" s="14" t="n">
        <v>0.8110000000000001</v>
      </c>
      <c r="AX80" s="14" t="n">
        <v>0.129</v>
      </c>
      <c r="AY80" s="14" t="n">
        <v>-0.15</v>
      </c>
      <c r="AZ80" s="14" t="n">
        <v>0.793</v>
      </c>
      <c r="BA80" s="14" t="n">
        <v>0.2</v>
      </c>
      <c r="BB80" s="14" t="n">
        <v>1</v>
      </c>
      <c r="BC80" s="14" t="n">
        <v>0.535</v>
      </c>
      <c r="BD80" s="14" t="n">
        <v>0.129</v>
      </c>
      <c r="BE80" s="14" t="n">
        <v>-0.187</v>
      </c>
      <c r="BF80" s="14" t="n">
        <v>0.417</v>
      </c>
      <c r="BG80" s="14" t="n">
        <v>0</v>
      </c>
      <c r="BH80" s="14" t="n">
        <v>0</v>
      </c>
      <c r="BI80" s="14" t="n">
        <v>0.579</v>
      </c>
      <c r="BJ80" s="14" t="n">
        <v>0.129</v>
      </c>
      <c r="BK80" s="14" t="n">
        <v>0.013</v>
      </c>
      <c r="BL80" s="14" t="n">
        <v>0.695</v>
      </c>
      <c r="BM80" s="14" t="n">
        <v>0.2</v>
      </c>
      <c r="BN80" s="14" t="n">
        <v>1</v>
      </c>
      <c r="BO80" s="14" t="n">
        <v>0</v>
      </c>
      <c r="BP80" s="14" t="n">
        <v>0</v>
      </c>
      <c r="BQ80" s="14" t="n">
        <v>0.128</v>
      </c>
      <c r="BR80" s="14" t="n">
        <v>0</v>
      </c>
      <c r="BS80" s="14" t="n">
        <v>1</v>
      </c>
      <c r="BT80" s="14" t="n">
        <v>0</v>
      </c>
      <c r="BU80" s="14" t="n">
        <v>0</v>
      </c>
      <c r="BV80" s="14" t="n">
        <v>0.083</v>
      </c>
      <c r="BW80" s="14" t="n">
        <v>0.2</v>
      </c>
      <c r="BX80" s="14" t="n">
        <v>1</v>
      </c>
      <c r="BY80" s="14" t="n">
        <v>13.254</v>
      </c>
      <c r="BZ80" s="14" t="n">
        <v>0</v>
      </c>
      <c r="CA80" s="14" t="n">
        <v>13.254</v>
      </c>
      <c r="CB80" s="14" t="n">
        <v>0</v>
      </c>
      <c r="CC80" s="14" t="n">
        <v>83.248</v>
      </c>
      <c r="CD80" s="14" t="n">
        <v>7.95</v>
      </c>
      <c r="CE80" s="14" t="n">
        <v>1.843</v>
      </c>
      <c r="CF80" s="14" t="n">
        <v>99.898</v>
      </c>
      <c r="CG80" s="14" t="n">
        <v>0.2</v>
      </c>
      <c r="CH80" s="14" t="n">
        <v>1</v>
      </c>
      <c r="CI80" s="14" t="n">
        <v>0</v>
      </c>
      <c r="CJ80" s="14" t="n">
        <v>0</v>
      </c>
      <c r="CK80" s="14" t="n">
        <v>0</v>
      </c>
      <c r="CL80" s="14" t="n">
        <v>0</v>
      </c>
      <c r="CM80" s="14" t="n">
        <v>0.022</v>
      </c>
      <c r="CN80" s="14" t="n">
        <v>0.046</v>
      </c>
      <c r="CO80" s="14" t="n">
        <v>0</v>
      </c>
      <c r="CP80" s="14" t="n">
        <v>0</v>
      </c>
      <c r="CQ80" s="14" t="n">
        <v>1.348</v>
      </c>
      <c r="CR80" s="14" t="n">
        <v>0.008999999999999999</v>
      </c>
      <c r="CS80" s="14" t="n">
        <v>5.37</v>
      </c>
      <c r="CT80" s="14" t="n">
        <v>3.466</v>
      </c>
      <c r="CU80" s="14" t="n">
        <v>11.622</v>
      </c>
    </row>
    <row r="81">
      <c r="A81" s="14" t="inlineStr">
        <is>
          <t>BLR2024</t>
        </is>
      </c>
      <c r="B81" s="14" t="inlineStr">
        <is>
          <t>BLR</t>
        </is>
      </c>
      <c r="C81" s="14" t="inlineStr">
        <is>
          <t>BLR</t>
        </is>
      </c>
      <c r="D81" s="14" t="inlineStr">
        <is>
          <t>Belarus</t>
        </is>
      </c>
      <c r="E81" s="14" t="n">
        <v>2024</v>
      </c>
      <c r="F81" s="14" t="n">
        <v>0.2</v>
      </c>
      <c r="G81" s="14" t="n">
        <v>4.351</v>
      </c>
      <c r="H81" s="14" t="n">
        <v>1.324</v>
      </c>
      <c r="I81" s="14" t="n">
        <v>0</v>
      </c>
      <c r="J81" s="14" t="n">
        <v>4.351</v>
      </c>
      <c r="K81" s="14" t="n">
        <v>0</v>
      </c>
      <c r="L81" s="14" t="n">
        <v>1</v>
      </c>
      <c r="M81" s="14" t="n">
        <v>7.124</v>
      </c>
      <c r="N81" s="14" t="n">
        <v>3.971</v>
      </c>
      <c r="O81" s="14" t="n">
        <v>0</v>
      </c>
      <c r="P81" s="14" t="n">
        <v>7.124</v>
      </c>
      <c r="Q81" s="14" t="n">
        <v>0</v>
      </c>
      <c r="R81" s="14" t="n">
        <v>1</v>
      </c>
      <c r="S81" s="14" t="n">
        <v>13.702</v>
      </c>
      <c r="T81" s="14" t="n">
        <v>7.942</v>
      </c>
      <c r="U81" s="14" t="n">
        <v>-9.58</v>
      </c>
      <c r="V81" s="14" t="n">
        <v>4.167</v>
      </c>
      <c r="W81" s="14" t="n">
        <v>0</v>
      </c>
      <c r="X81" s="14" t="n">
        <v>0</v>
      </c>
      <c r="Y81" s="14" t="n">
        <v>6.846</v>
      </c>
      <c r="Z81" s="14" t="n">
        <v>0.92</v>
      </c>
      <c r="AA81" s="14" t="n">
        <v>-1.092</v>
      </c>
      <c r="AB81" s="14" t="n">
        <v>5.755</v>
      </c>
      <c r="AC81" s="14" t="n">
        <v>0</v>
      </c>
      <c r="AD81" s="14" t="n">
        <v>0</v>
      </c>
      <c r="AE81" s="14" t="n">
        <v>8.164</v>
      </c>
      <c r="AF81" s="14" t="n">
        <v>1.9</v>
      </c>
      <c r="AG81" s="14" t="n">
        <v>-2.409</v>
      </c>
      <c r="AH81" s="14" t="n">
        <v>5.755</v>
      </c>
      <c r="AI81" s="14" t="n">
        <v>0</v>
      </c>
      <c r="AJ81" s="14" t="n">
        <v>0</v>
      </c>
      <c r="AK81" s="14" t="n">
        <v>16.068</v>
      </c>
      <c r="AL81" s="14" t="n">
        <v>8.532999999999999</v>
      </c>
      <c r="AM81" s="14" t="n">
        <v>-14.57</v>
      </c>
      <c r="AN81" s="14" t="n">
        <v>1.797</v>
      </c>
      <c r="AO81" s="14" t="n">
        <v>0</v>
      </c>
      <c r="AP81" s="14" t="n">
        <v>0</v>
      </c>
      <c r="AQ81" s="14" t="n">
        <v>0.724</v>
      </c>
      <c r="AR81" s="14" t="n">
        <v>0.132</v>
      </c>
      <c r="AS81" s="14" t="n">
        <v>-0.107</v>
      </c>
      <c r="AT81" s="14" t="n">
        <v>0.741</v>
      </c>
      <c r="AU81" s="14" t="n">
        <v>0.2</v>
      </c>
      <c r="AV81" s="14" t="n">
        <v>1</v>
      </c>
      <c r="AW81" s="14" t="n">
        <v>0.75</v>
      </c>
      <c r="AX81" s="14" t="n">
        <v>0.132</v>
      </c>
      <c r="AY81" s="14" t="n">
        <v>-0.133</v>
      </c>
      <c r="AZ81" s="14" t="n">
        <v>0.741</v>
      </c>
      <c r="BA81" s="14" t="n">
        <v>0.2</v>
      </c>
      <c r="BB81" s="14" t="n">
        <v>1</v>
      </c>
      <c r="BC81" s="14" t="n">
        <v>0.513</v>
      </c>
      <c r="BD81" s="14" t="n">
        <v>0.132</v>
      </c>
      <c r="BE81" s="14" t="n">
        <v>-0.196</v>
      </c>
      <c r="BF81" s="14" t="n">
        <v>0.38</v>
      </c>
      <c r="BG81" s="14" t="n">
        <v>0</v>
      </c>
      <c r="BH81" s="14" t="n">
        <v>0</v>
      </c>
      <c r="BI81" s="14" t="n">
        <v>0.591</v>
      </c>
      <c r="BJ81" s="14" t="n">
        <v>0.132</v>
      </c>
      <c r="BK81" s="14" t="n">
        <v>0.016</v>
      </c>
      <c r="BL81" s="14" t="n">
        <v>0.71</v>
      </c>
      <c r="BM81" s="14" t="n">
        <v>0.2</v>
      </c>
      <c r="BN81" s="14" t="n">
        <v>1</v>
      </c>
      <c r="BO81" s="14" t="n">
        <v>0</v>
      </c>
      <c r="BP81" s="14" t="n">
        <v>0</v>
      </c>
      <c r="BQ81" s="14" t="n">
        <v>0.097</v>
      </c>
      <c r="BR81" s="14" t="n">
        <v>0</v>
      </c>
      <c r="BS81" s="14" t="n">
        <v>1</v>
      </c>
      <c r="BT81" s="14" t="n">
        <v>0</v>
      </c>
      <c r="BU81" s="14" t="n">
        <v>0</v>
      </c>
      <c r="BV81" s="14" t="n">
        <v>0.073</v>
      </c>
      <c r="BW81" s="14" t="n">
        <v>0.2</v>
      </c>
      <c r="BX81" s="14" t="n">
        <v>1</v>
      </c>
      <c r="BY81" s="14" t="n">
        <v>13.646</v>
      </c>
      <c r="BZ81" s="14" t="n">
        <v>0</v>
      </c>
      <c r="CA81" s="14" t="n">
        <v>13.646</v>
      </c>
      <c r="CB81" s="14" t="n">
        <v>0</v>
      </c>
      <c r="CC81" s="14" t="n">
        <v>82.58799999999999</v>
      </c>
      <c r="CD81" s="14" t="n">
        <v>7.95</v>
      </c>
      <c r="CE81" s="14" t="n">
        <v>2.25</v>
      </c>
      <c r="CF81" s="14" t="n">
        <v>99.10599999999999</v>
      </c>
      <c r="CG81" s="14" t="n">
        <v>0.2</v>
      </c>
      <c r="CH81" s="14" t="n">
        <v>1</v>
      </c>
      <c r="CI81" s="14" t="n">
        <v>0</v>
      </c>
      <c r="CJ81" s="14" t="n">
        <v>0</v>
      </c>
      <c r="CK81" s="14" t="n">
        <v>0</v>
      </c>
      <c r="CL81" s="14" t="n">
        <v>0</v>
      </c>
      <c r="CM81" s="14" t="n">
        <v>0.022</v>
      </c>
      <c r="CN81" s="14" t="n">
        <v>0.048</v>
      </c>
      <c r="CO81" s="14" t="n">
        <v>0</v>
      </c>
      <c r="CP81" s="14" t="n">
        <v>0</v>
      </c>
      <c r="CQ81" s="14" t="n">
        <v>1.387</v>
      </c>
      <c r="CR81" s="14" t="n">
        <v>0.008999999999999999</v>
      </c>
      <c r="CS81" s="14" t="n">
        <v>5.529</v>
      </c>
      <c r="CT81" s="14" t="n">
        <v>3.027</v>
      </c>
      <c r="CU81" s="14" t="n">
        <v>10.168</v>
      </c>
    </row>
    <row r="82">
      <c r="A82" s="14" t="inlineStr">
        <is>
          <t>BEL2021</t>
        </is>
      </c>
      <c r="B82" s="14" t="inlineStr">
        <is>
          <t>BEL</t>
        </is>
      </c>
      <c r="C82" s="14" t="inlineStr">
        <is>
          <t>BEL</t>
        </is>
      </c>
      <c r="D82" s="14" t="inlineStr">
        <is>
          <t>Belgium</t>
        </is>
      </c>
      <c r="E82" s="14" t="n">
        <v>2021</v>
      </c>
      <c r="F82" s="14" t="n">
        <v>0.21</v>
      </c>
      <c r="G82" s="14" t="n">
        <v>4.698</v>
      </c>
      <c r="H82" s="14" t="n">
        <v>1.028</v>
      </c>
      <c r="I82" s="14" t="n">
        <v>1.866</v>
      </c>
      <c r="J82" s="14" t="n">
        <v>6.564</v>
      </c>
      <c r="K82" s="14" t="n">
        <v>0</v>
      </c>
      <c r="L82" s="14" t="n">
        <v>1</v>
      </c>
      <c r="M82" s="14" t="n">
        <v>4.654</v>
      </c>
      <c r="N82" s="14" t="n">
        <v>2.109</v>
      </c>
      <c r="O82" s="14" t="n">
        <v>1.91</v>
      </c>
      <c r="P82" s="14" t="n">
        <v>6.564</v>
      </c>
      <c r="Q82" s="14" t="n">
        <v>0</v>
      </c>
      <c r="R82" s="14" t="n">
        <v>1</v>
      </c>
      <c r="S82" s="14" t="n">
        <v>11.101</v>
      </c>
      <c r="T82" s="14" t="n">
        <v>6.698</v>
      </c>
      <c r="U82" s="14" t="n">
        <v>0</v>
      </c>
      <c r="V82" s="14" t="n">
        <v>13.433</v>
      </c>
      <c r="W82" s="14" t="n">
        <v>0.21</v>
      </c>
      <c r="X82" s="14" t="n">
        <v>1</v>
      </c>
      <c r="Y82" s="14" t="n">
        <v>17.859</v>
      </c>
      <c r="Z82" s="14" t="n">
        <v>1.973</v>
      </c>
      <c r="AA82" s="14" t="n">
        <v>-7.544</v>
      </c>
      <c r="AB82" s="14" t="n">
        <v>10.315</v>
      </c>
      <c r="AC82" s="14" t="n">
        <v>0</v>
      </c>
      <c r="AD82" s="14" t="n">
        <v>1</v>
      </c>
      <c r="AE82" s="14" t="n">
        <v>17.815</v>
      </c>
      <c r="AF82" s="14" t="n">
        <v>3.506</v>
      </c>
      <c r="AG82" s="14" t="n">
        <v>-7.5</v>
      </c>
      <c r="AH82" s="14" t="n">
        <v>10.315</v>
      </c>
      <c r="AI82" s="14" t="n">
        <v>0</v>
      </c>
      <c r="AJ82" s="14" t="n">
        <v>1</v>
      </c>
      <c r="AK82" s="14" t="n">
        <v>24.137</v>
      </c>
      <c r="AL82" s="14" t="n">
        <v>11.846</v>
      </c>
      <c r="AM82" s="14" t="n">
        <v>-8.603</v>
      </c>
      <c r="AN82" s="14" t="n">
        <v>18.796</v>
      </c>
      <c r="AO82" s="14" t="n">
        <v>0.21</v>
      </c>
      <c r="AP82" s="14" t="n">
        <v>1</v>
      </c>
      <c r="AQ82" s="14" t="n">
        <v>0.619</v>
      </c>
      <c r="AR82" s="14" t="n">
        <v>0.114</v>
      </c>
      <c r="AS82" s="14" t="n">
        <v>0.833</v>
      </c>
      <c r="AT82" s="14" t="n">
        <v>1.757</v>
      </c>
      <c r="AU82" s="14" t="n">
        <v>0.21</v>
      </c>
      <c r="AV82" s="14" t="n">
        <v>1</v>
      </c>
      <c r="AW82" s="14" t="n">
        <v>0.599</v>
      </c>
      <c r="AX82" s="14" t="n">
        <v>0.114</v>
      </c>
      <c r="AY82" s="14" t="n">
        <v>0.864</v>
      </c>
      <c r="AZ82" s="14" t="n">
        <v>1.77</v>
      </c>
      <c r="BA82" s="14" t="n">
        <v>0.21</v>
      </c>
      <c r="BB82" s="14" t="n">
        <v>1</v>
      </c>
      <c r="BC82" s="14" t="n">
        <v>0.439</v>
      </c>
      <c r="BD82" s="14" t="n">
        <v>0.114</v>
      </c>
      <c r="BE82" s="14" t="n">
        <v>0.192</v>
      </c>
      <c r="BF82" s="14" t="n">
        <v>0.763</v>
      </c>
      <c r="BG82" s="14" t="n">
        <v>0.21</v>
      </c>
      <c r="BH82" s="14" t="n">
        <v>1</v>
      </c>
      <c r="BI82" s="14" t="n">
        <v>0.505</v>
      </c>
      <c r="BJ82" s="14" t="n">
        <v>0.114</v>
      </c>
      <c r="BK82" s="14" t="n">
        <v>0.309</v>
      </c>
      <c r="BL82" s="14" t="n">
        <v>0.984</v>
      </c>
      <c r="BM82" s="14" t="n">
        <v>0.21</v>
      </c>
      <c r="BN82" s="14" t="n">
        <v>1</v>
      </c>
      <c r="BO82" s="14" t="n">
        <v>0</v>
      </c>
      <c r="BP82" s="14" t="n">
        <v>0.026</v>
      </c>
      <c r="BQ82" s="14" t="n">
        <v>0.118</v>
      </c>
      <c r="BR82" s="14" t="n">
        <v>0</v>
      </c>
      <c r="BS82" s="14" t="n">
        <v>1</v>
      </c>
      <c r="BT82" s="14" t="n">
        <v>0</v>
      </c>
      <c r="BU82" s="14" t="n">
        <v>0.056</v>
      </c>
      <c r="BV82" s="14" t="n">
        <v>0.337</v>
      </c>
      <c r="BW82" s="14" t="n">
        <v>0.21</v>
      </c>
      <c r="BX82" s="14" t="n">
        <v>1</v>
      </c>
      <c r="BY82" s="14" t="n">
        <v>11.787</v>
      </c>
      <c r="BZ82" s="14" t="n">
        <v>0</v>
      </c>
      <c r="CA82" s="14" t="n">
        <v>11.787</v>
      </c>
      <c r="CB82" s="14" t="n">
        <v>0</v>
      </c>
      <c r="CC82" s="14" t="n">
        <v>78.125</v>
      </c>
      <c r="CD82" s="14" t="n">
        <v>7.95</v>
      </c>
      <c r="CE82" s="14" t="n">
        <v>28.91</v>
      </c>
      <c r="CF82" s="14" t="n">
        <v>129.512</v>
      </c>
      <c r="CG82" s="14" t="n">
        <v>0.21</v>
      </c>
      <c r="CH82" s="14" t="n">
        <v>1</v>
      </c>
      <c r="CI82" s="14" t="n">
        <v>0</v>
      </c>
      <c r="CJ82" s="14" t="n">
        <v>0</v>
      </c>
      <c r="CK82" s="14" t="n">
        <v>0</v>
      </c>
      <c r="CL82" s="14" t="n">
        <v>0</v>
      </c>
      <c r="CM82" s="14" t="n">
        <v>0</v>
      </c>
      <c r="CN82" s="14" t="n">
        <v>0</v>
      </c>
      <c r="CO82" s="14" t="n">
        <v>0</v>
      </c>
      <c r="CP82" s="14" t="n">
        <v>0</v>
      </c>
      <c r="CQ82" s="14" t="n">
        <v>1.198</v>
      </c>
      <c r="CR82" s="14" t="n">
        <v>0</v>
      </c>
      <c r="CS82" s="14" t="n">
        <v>4.776</v>
      </c>
      <c r="CT82" s="14" t="n">
        <v>4.561</v>
      </c>
      <c r="CU82" s="14" t="n">
        <v>15.107</v>
      </c>
    </row>
    <row r="83">
      <c r="A83" s="14" t="inlineStr">
        <is>
          <t>BEL2022</t>
        </is>
      </c>
      <c r="B83" s="14" t="inlineStr">
        <is>
          <t>BEL</t>
        </is>
      </c>
      <c r="C83" s="14" t="inlineStr">
        <is>
          <t>BEL</t>
        </is>
      </c>
      <c r="D83" s="14" t="inlineStr">
        <is>
          <t>Belgium</t>
        </is>
      </c>
      <c r="E83" s="14" t="n">
        <v>2022</v>
      </c>
      <c r="F83" s="14" t="n">
        <v>0.21</v>
      </c>
      <c r="G83" s="14" t="n">
        <v>10.197</v>
      </c>
      <c r="H83" s="14" t="n">
        <v>1.583</v>
      </c>
      <c r="I83" s="14" t="n">
        <v>8.159000000000001</v>
      </c>
      <c r="J83" s="14" t="n">
        <v>18.356</v>
      </c>
      <c r="K83" s="14" t="n">
        <v>0</v>
      </c>
      <c r="L83" s="14" t="n">
        <v>1</v>
      </c>
      <c r="M83" s="14" t="n">
        <v>10.039</v>
      </c>
      <c r="N83" s="14" t="n">
        <v>4.146</v>
      </c>
      <c r="O83" s="14" t="n">
        <v>8.317</v>
      </c>
      <c r="P83" s="14" t="n">
        <v>18.356</v>
      </c>
      <c r="Q83" s="14" t="n">
        <v>0</v>
      </c>
      <c r="R83" s="14" t="n">
        <v>1</v>
      </c>
      <c r="S83" s="14" t="n">
        <v>18.108</v>
      </c>
      <c r="T83" s="14" t="n">
        <v>7.408</v>
      </c>
      <c r="U83" s="14" t="n">
        <v>0.288</v>
      </c>
      <c r="V83" s="14" t="n">
        <v>21.918</v>
      </c>
      <c r="W83" s="14" t="n">
        <v>0.21</v>
      </c>
      <c r="X83" s="14" t="n">
        <v>1</v>
      </c>
      <c r="Y83" s="14" t="n">
        <v>34.07</v>
      </c>
      <c r="Z83" s="14" t="n">
        <v>3.574</v>
      </c>
      <c r="AA83" s="14" t="n">
        <v>-12.795</v>
      </c>
      <c r="AB83" s="14" t="n">
        <v>21.275</v>
      </c>
      <c r="AC83" s="14" t="n">
        <v>0</v>
      </c>
      <c r="AD83" s="14" t="n">
        <v>1</v>
      </c>
      <c r="AE83" s="14" t="n">
        <v>34.118</v>
      </c>
      <c r="AF83" s="14" t="n">
        <v>6.325</v>
      </c>
      <c r="AG83" s="14" t="n">
        <v>-12.843</v>
      </c>
      <c r="AH83" s="14" t="n">
        <v>21.275</v>
      </c>
      <c r="AI83" s="14" t="n">
        <v>0</v>
      </c>
      <c r="AJ83" s="14" t="n">
        <v>1</v>
      </c>
      <c r="AK83" s="14" t="n">
        <v>40.988</v>
      </c>
      <c r="AL83" s="14" t="n">
        <v>19.573</v>
      </c>
      <c r="AM83" s="14" t="n">
        <v>-13.124</v>
      </c>
      <c r="AN83" s="14" t="n">
        <v>33.715</v>
      </c>
      <c r="AO83" s="14" t="n">
        <v>0.21</v>
      </c>
      <c r="AP83" s="14" t="n">
        <v>1</v>
      </c>
      <c r="AQ83" s="14" t="n">
        <v>0.861</v>
      </c>
      <c r="AR83" s="14" t="n">
        <v>0.123</v>
      </c>
      <c r="AS83" s="14" t="n">
        <v>0.704</v>
      </c>
      <c r="AT83" s="14" t="n">
        <v>1.893</v>
      </c>
      <c r="AU83" s="14" t="n">
        <v>0.21</v>
      </c>
      <c r="AV83" s="14" t="n">
        <v>1</v>
      </c>
      <c r="AW83" s="14" t="n">
        <v>0.986</v>
      </c>
      <c r="AX83" s="14" t="n">
        <v>0.123</v>
      </c>
      <c r="AY83" s="14" t="n">
        <v>0.6899999999999999</v>
      </c>
      <c r="AZ83" s="14" t="n">
        <v>2.028</v>
      </c>
      <c r="BA83" s="14" t="n">
        <v>0.21</v>
      </c>
      <c r="BB83" s="14" t="n">
        <v>1</v>
      </c>
      <c r="BC83" s="14" t="n">
        <v>0.598</v>
      </c>
      <c r="BD83" s="14" t="n">
        <v>0.123</v>
      </c>
      <c r="BE83" s="14" t="n">
        <v>0.11</v>
      </c>
      <c r="BF83" s="14" t="n">
        <v>0.856</v>
      </c>
      <c r="BG83" s="14" t="n">
        <v>0.21</v>
      </c>
      <c r="BH83" s="14" t="n">
        <v>1</v>
      </c>
      <c r="BI83" s="14" t="n">
        <v>0.612</v>
      </c>
      <c r="BJ83" s="14" t="n">
        <v>0.123</v>
      </c>
      <c r="BK83" s="14" t="n">
        <v>0.65</v>
      </c>
      <c r="BL83" s="14" t="n">
        <v>1.528</v>
      </c>
      <c r="BM83" s="14" t="n">
        <v>0.21</v>
      </c>
      <c r="BN83" s="14" t="n">
        <v>1</v>
      </c>
      <c r="BO83" s="14" t="n">
        <v>0</v>
      </c>
      <c r="BP83" s="14" t="n">
        <v>0.021</v>
      </c>
      <c r="BQ83" s="14" t="n">
        <v>0.173</v>
      </c>
      <c r="BR83" s="14" t="n">
        <v>0</v>
      </c>
      <c r="BS83" s="14" t="n">
        <v>1</v>
      </c>
      <c r="BT83" s="14" t="n">
        <v>0</v>
      </c>
      <c r="BU83" s="14" t="n">
        <v>0.047</v>
      </c>
      <c r="BV83" s="14" t="n">
        <v>0.417</v>
      </c>
      <c r="BW83" s="14" t="n">
        <v>0.21</v>
      </c>
      <c r="BX83" s="14" t="n">
        <v>1</v>
      </c>
      <c r="BY83" s="14" t="n">
        <v>12.729</v>
      </c>
      <c r="BZ83" s="14" t="n">
        <v>0</v>
      </c>
      <c r="CA83" s="14" t="n">
        <v>12.729</v>
      </c>
      <c r="CB83" s="14" t="n">
        <v>0</v>
      </c>
      <c r="CC83" s="14" t="n">
        <v>97.90000000000001</v>
      </c>
      <c r="CD83" s="14" t="n">
        <v>7.95</v>
      </c>
      <c r="CE83" s="14" t="n">
        <v>98.408</v>
      </c>
      <c r="CF83" s="14" t="n">
        <v>237.532</v>
      </c>
      <c r="CG83" s="14" t="n">
        <v>0.21</v>
      </c>
      <c r="CH83" s="14" t="n">
        <v>1</v>
      </c>
      <c r="CI83" s="14" t="n">
        <v>0</v>
      </c>
      <c r="CJ83" s="14" t="n">
        <v>0</v>
      </c>
      <c r="CK83" s="14" t="n">
        <v>0</v>
      </c>
      <c r="CL83" s="14" t="n">
        <v>0</v>
      </c>
      <c r="CM83" s="14" t="n">
        <v>0</v>
      </c>
      <c r="CN83" s="14" t="n">
        <v>0</v>
      </c>
      <c r="CO83" s="14" t="n">
        <v>0</v>
      </c>
      <c r="CP83" s="14" t="n">
        <v>0</v>
      </c>
      <c r="CQ83" s="14" t="n">
        <v>1.294</v>
      </c>
      <c r="CR83" s="14" t="n">
        <v>0</v>
      </c>
      <c r="CS83" s="14" t="n">
        <v>5.158</v>
      </c>
      <c r="CT83" s="14" t="n">
        <v>10.7</v>
      </c>
      <c r="CU83" s="14" t="n">
        <v>31.227</v>
      </c>
    </row>
    <row r="84">
      <c r="A84" s="14" t="inlineStr">
        <is>
          <t>BEL2023</t>
        </is>
      </c>
      <c r="B84" s="14" t="inlineStr">
        <is>
          <t>BEL</t>
        </is>
      </c>
      <c r="C84" s="14" t="inlineStr">
        <is>
          <t>BEL</t>
        </is>
      </c>
      <c r="D84" s="14" t="inlineStr">
        <is>
          <t>Belgium</t>
        </is>
      </c>
      <c r="E84" s="14" t="n">
        <v>2023</v>
      </c>
      <c r="F84" s="14" t="n">
        <v>0.21</v>
      </c>
      <c r="G84" s="14" t="n">
        <v>8.573</v>
      </c>
      <c r="H84" s="14" t="n">
        <v>1.953</v>
      </c>
      <c r="I84" s="14" t="n">
        <v>9.456</v>
      </c>
      <c r="J84" s="14" t="n">
        <v>18.029</v>
      </c>
      <c r="K84" s="14" t="n">
        <v>0</v>
      </c>
      <c r="L84" s="14" t="n">
        <v>1</v>
      </c>
      <c r="M84" s="14" t="n">
        <v>8.393000000000001</v>
      </c>
      <c r="N84" s="14" t="n">
        <v>4.163</v>
      </c>
      <c r="O84" s="14" t="n">
        <v>9.635999999999999</v>
      </c>
      <c r="P84" s="14" t="n">
        <v>18.029</v>
      </c>
      <c r="Q84" s="14" t="n">
        <v>0</v>
      </c>
      <c r="R84" s="14" t="n">
        <v>1</v>
      </c>
      <c r="S84" s="14" t="n">
        <v>19.078</v>
      </c>
      <c r="T84" s="14" t="n">
        <v>7.714</v>
      </c>
      <c r="U84" s="14" t="n">
        <v>0.455</v>
      </c>
      <c r="V84" s="14" t="n">
        <v>23.099</v>
      </c>
      <c r="W84" s="14" t="n">
        <v>0.21</v>
      </c>
      <c r="X84" s="14" t="n">
        <v>1</v>
      </c>
      <c r="Y84" s="14" t="n">
        <v>15.019</v>
      </c>
      <c r="Z84" s="14" t="n">
        <v>1.682</v>
      </c>
      <c r="AA84" s="14" t="n">
        <v>8.029999999999999</v>
      </c>
      <c r="AB84" s="14" t="n">
        <v>23.049</v>
      </c>
      <c r="AC84" s="14" t="n">
        <v>0</v>
      </c>
      <c r="AD84" s="14" t="n">
        <v>1</v>
      </c>
      <c r="AE84" s="14" t="n">
        <v>15.117</v>
      </c>
      <c r="AF84" s="14" t="n">
        <v>3.011</v>
      </c>
      <c r="AG84" s="14" t="n">
        <v>7.931</v>
      </c>
      <c r="AH84" s="14" t="n">
        <v>23.049</v>
      </c>
      <c r="AI84" s="14" t="n">
        <v>0</v>
      </c>
      <c r="AJ84" s="14" t="n">
        <v>1</v>
      </c>
      <c r="AK84" s="14" t="n">
        <v>22.293</v>
      </c>
      <c r="AL84" s="14" t="n">
        <v>11.043</v>
      </c>
      <c r="AM84" s="14" t="n">
        <v>4.26</v>
      </c>
      <c r="AN84" s="14" t="n">
        <v>32.129</v>
      </c>
      <c r="AO84" s="14" t="n">
        <v>0.21</v>
      </c>
      <c r="AP84" s="14" t="n">
        <v>1</v>
      </c>
      <c r="AQ84" s="14" t="n">
        <v>0.76</v>
      </c>
      <c r="AR84" s="14" t="n">
        <v>0.129</v>
      </c>
      <c r="AS84" s="14" t="n">
        <v>0.779</v>
      </c>
      <c r="AT84" s="14" t="n">
        <v>1.863</v>
      </c>
      <c r="AU84" s="14" t="n">
        <v>0.21</v>
      </c>
      <c r="AV84" s="14" t="n">
        <v>1</v>
      </c>
      <c r="AW84" s="14" t="n">
        <v>0.8110000000000001</v>
      </c>
      <c r="AX84" s="14" t="n">
        <v>0.129</v>
      </c>
      <c r="AY84" s="14" t="n">
        <v>0.769</v>
      </c>
      <c r="AZ84" s="14" t="n">
        <v>1.912</v>
      </c>
      <c r="BA84" s="14" t="n">
        <v>0.21</v>
      </c>
      <c r="BB84" s="14" t="n">
        <v>1</v>
      </c>
      <c r="BC84" s="14" t="n">
        <v>0.535</v>
      </c>
      <c r="BD84" s="14" t="n">
        <v>0.129</v>
      </c>
      <c r="BE84" s="14" t="n">
        <v>0.076</v>
      </c>
      <c r="BF84" s="14" t="n">
        <v>0.739</v>
      </c>
      <c r="BG84" s="14" t="n">
        <v>0.21</v>
      </c>
      <c r="BH84" s="14" t="n">
        <v>1</v>
      </c>
      <c r="BI84" s="14" t="n">
        <v>0.579</v>
      </c>
      <c r="BJ84" s="14" t="n">
        <v>0.129</v>
      </c>
      <c r="BK84" s="14" t="n">
        <v>0.515</v>
      </c>
      <c r="BL84" s="14" t="n">
        <v>1.325</v>
      </c>
      <c r="BM84" s="14" t="n">
        <v>0.21</v>
      </c>
      <c r="BN84" s="14" t="n">
        <v>1</v>
      </c>
      <c r="BO84" s="14" t="n">
        <v>0</v>
      </c>
      <c r="BP84" s="14" t="n">
        <v>0.019</v>
      </c>
      <c r="BQ84" s="14" t="n">
        <v>0.193</v>
      </c>
      <c r="BR84" s="14" t="n">
        <v>0</v>
      </c>
      <c r="BS84" s="14" t="n">
        <v>1</v>
      </c>
      <c r="BT84" s="14" t="n">
        <v>0</v>
      </c>
      <c r="BU84" s="14" t="n">
        <v>0.07000000000000001</v>
      </c>
      <c r="BV84" s="14" t="n">
        <v>0.439</v>
      </c>
      <c r="BW84" s="14" t="n">
        <v>0.21</v>
      </c>
      <c r="BX84" s="14" t="n">
        <v>1</v>
      </c>
      <c r="BY84" s="14" t="n">
        <v>13.254</v>
      </c>
      <c r="BZ84" s="14" t="n">
        <v>0</v>
      </c>
      <c r="CA84" s="14" t="n">
        <v>13.254</v>
      </c>
      <c r="CB84" s="14" t="n">
        <v>0</v>
      </c>
      <c r="CC84" s="14" t="n">
        <v>83.248</v>
      </c>
      <c r="CD84" s="14" t="n">
        <v>7.95</v>
      </c>
      <c r="CE84" s="14" t="n">
        <v>90.292</v>
      </c>
      <c r="CF84" s="14" t="n">
        <v>209.983</v>
      </c>
      <c r="CG84" s="14" t="n">
        <v>0.21</v>
      </c>
      <c r="CH84" s="14" t="n">
        <v>1</v>
      </c>
      <c r="CI84" s="14" t="n">
        <v>0</v>
      </c>
      <c r="CJ84" s="14" t="n">
        <v>0</v>
      </c>
      <c r="CK84" s="14" t="n">
        <v>0</v>
      </c>
      <c r="CL84" s="14" t="n">
        <v>0</v>
      </c>
      <c r="CM84" s="14" t="n">
        <v>0</v>
      </c>
      <c r="CN84" s="14" t="n">
        <v>0</v>
      </c>
      <c r="CO84" s="14" t="n">
        <v>0</v>
      </c>
      <c r="CP84" s="14" t="n">
        <v>0</v>
      </c>
      <c r="CQ84" s="14" t="n">
        <v>1.348</v>
      </c>
      <c r="CR84" s="14" t="n">
        <v>0</v>
      </c>
      <c r="CS84" s="14" t="n">
        <v>5.37</v>
      </c>
      <c r="CT84" s="14" t="n">
        <v>11.365</v>
      </c>
      <c r="CU84" s="14" t="n">
        <v>12.124</v>
      </c>
    </row>
    <row r="85">
      <c r="A85" s="14" t="inlineStr">
        <is>
          <t>BEL2024</t>
        </is>
      </c>
      <c r="B85" s="14" t="inlineStr">
        <is>
          <t>BEL</t>
        </is>
      </c>
      <c r="C85" s="14" t="inlineStr">
        <is>
          <t>BEL</t>
        </is>
      </c>
      <c r="D85" s="14" t="inlineStr">
        <is>
          <t>Belgium</t>
        </is>
      </c>
      <c r="E85" s="14" t="n">
        <v>2024</v>
      </c>
      <c r="F85" s="14" t="n">
        <v>0.21</v>
      </c>
      <c r="G85" s="14" t="n">
        <v>15.168</v>
      </c>
      <c r="H85" s="14" t="n">
        <v>3.843</v>
      </c>
      <c r="I85" s="14" t="n">
        <v>6.197</v>
      </c>
      <c r="J85" s="14" t="n">
        <v>21.366</v>
      </c>
      <c r="K85" s="14" t="n">
        <v>0</v>
      </c>
      <c r="L85" s="14" t="n">
        <v>1</v>
      </c>
      <c r="M85" s="14" t="n">
        <v>15.048</v>
      </c>
      <c r="N85" s="14" t="n">
        <v>8.196999999999999</v>
      </c>
      <c r="O85" s="14" t="n">
        <v>6.318</v>
      </c>
      <c r="P85" s="14" t="n">
        <v>21.366</v>
      </c>
      <c r="Q85" s="14" t="n">
        <v>0</v>
      </c>
      <c r="R85" s="14" t="n">
        <v>1</v>
      </c>
      <c r="S85" s="14" t="n">
        <v>15.416</v>
      </c>
      <c r="T85" s="14" t="n">
        <v>7.942</v>
      </c>
      <c r="U85" s="14" t="n">
        <v>0.453</v>
      </c>
      <c r="V85" s="14" t="n">
        <v>18.668</v>
      </c>
      <c r="W85" s="14" t="n">
        <v>0.21</v>
      </c>
      <c r="X85" s="14" t="n">
        <v>1</v>
      </c>
      <c r="Y85" s="14" t="n">
        <v>14.196</v>
      </c>
      <c r="Z85" s="14" t="n">
        <v>1.793</v>
      </c>
      <c r="AA85" s="14" t="n">
        <v>4.198</v>
      </c>
      <c r="AB85" s="14" t="n">
        <v>18.394</v>
      </c>
      <c r="AC85" s="14" t="n">
        <v>0</v>
      </c>
      <c r="AD85" s="14" t="n">
        <v>1</v>
      </c>
      <c r="AE85" s="14" t="n">
        <v>14.196</v>
      </c>
      <c r="AF85" s="14" t="n">
        <v>3.11</v>
      </c>
      <c r="AG85" s="14" t="n">
        <v>4.198</v>
      </c>
      <c r="AH85" s="14" t="n">
        <v>18.394</v>
      </c>
      <c r="AI85" s="14" t="n">
        <v>0</v>
      </c>
      <c r="AJ85" s="14" t="n">
        <v>1</v>
      </c>
      <c r="AK85" s="14" t="n">
        <v>18.243</v>
      </c>
      <c r="AL85" s="14" t="n">
        <v>9.279</v>
      </c>
      <c r="AM85" s="14" t="n">
        <v>2.929</v>
      </c>
      <c r="AN85" s="14" t="n">
        <v>25.619</v>
      </c>
      <c r="AO85" s="14" t="n">
        <v>0.21</v>
      </c>
      <c r="AP85" s="14" t="n">
        <v>1</v>
      </c>
      <c r="AQ85" s="14" t="n">
        <v>0.724</v>
      </c>
      <c r="AR85" s="14" t="n">
        <v>0.132</v>
      </c>
      <c r="AS85" s="14" t="n">
        <v>0.739</v>
      </c>
      <c r="AT85" s="14" t="n">
        <v>1.771</v>
      </c>
      <c r="AU85" s="14" t="n">
        <v>0.21</v>
      </c>
      <c r="AV85" s="14" t="n">
        <v>1</v>
      </c>
      <c r="AW85" s="14" t="n">
        <v>0.75</v>
      </c>
      <c r="AX85" s="14" t="n">
        <v>0.132</v>
      </c>
      <c r="AY85" s="14" t="n">
        <v>0.788</v>
      </c>
      <c r="AZ85" s="14" t="n">
        <v>1.861</v>
      </c>
      <c r="BA85" s="14" t="n">
        <v>0.21</v>
      </c>
      <c r="BB85" s="14" t="n">
        <v>1</v>
      </c>
      <c r="BC85" s="14" t="n">
        <v>0.513</v>
      </c>
      <c r="BD85" s="14" t="n">
        <v>0.132</v>
      </c>
      <c r="BE85" s="14" t="n">
        <v>0.157</v>
      </c>
      <c r="BF85" s="14" t="n">
        <v>0.8110000000000001</v>
      </c>
      <c r="BG85" s="14" t="n">
        <v>0.21</v>
      </c>
      <c r="BH85" s="14" t="n">
        <v>1</v>
      </c>
      <c r="BI85" s="14" t="n">
        <v>0.591</v>
      </c>
      <c r="BJ85" s="14" t="n">
        <v>0.132</v>
      </c>
      <c r="BK85" s="14" t="n">
        <v>0.43</v>
      </c>
      <c r="BL85" s="14" t="n">
        <v>1.236</v>
      </c>
      <c r="BM85" s="14" t="n">
        <v>0.21</v>
      </c>
      <c r="BN85" s="14" t="n">
        <v>1</v>
      </c>
      <c r="BO85" s="14" t="n">
        <v>0</v>
      </c>
      <c r="BP85" s="14" t="n">
        <v>0.019</v>
      </c>
      <c r="BQ85" s="14" t="n">
        <v>0.141</v>
      </c>
      <c r="BR85" s="14" t="n">
        <v>0</v>
      </c>
      <c r="BS85" s="14" t="n">
        <v>1</v>
      </c>
      <c r="BT85" s="14" t="n">
        <v>0</v>
      </c>
      <c r="BU85" s="14" t="n">
        <v>0.077</v>
      </c>
      <c r="BV85" s="14" t="n">
        <v>0.361</v>
      </c>
      <c r="BW85" s="14" t="n">
        <v>0.21</v>
      </c>
      <c r="BX85" s="14" t="n">
        <v>1</v>
      </c>
      <c r="BY85" s="14" t="n">
        <v>13.646</v>
      </c>
      <c r="BZ85" s="14" t="n">
        <v>0</v>
      </c>
      <c r="CA85" s="14" t="n">
        <v>13.646</v>
      </c>
      <c r="CB85" s="14" t="n">
        <v>0</v>
      </c>
      <c r="CC85" s="14" t="n">
        <v>82.58799999999999</v>
      </c>
      <c r="CD85" s="14" t="n">
        <v>7.95</v>
      </c>
      <c r="CE85" s="14" t="n">
        <v>69.15300000000001</v>
      </c>
      <c r="CF85" s="14" t="n">
        <v>183.607</v>
      </c>
      <c r="CG85" s="14" t="n">
        <v>0.21</v>
      </c>
      <c r="CH85" s="14" t="n">
        <v>1</v>
      </c>
      <c r="CI85" s="14" t="n">
        <v>0</v>
      </c>
      <c r="CJ85" s="14" t="n">
        <v>0</v>
      </c>
      <c r="CK85" s="14" t="n">
        <v>0</v>
      </c>
      <c r="CL85" s="14" t="n">
        <v>0</v>
      </c>
      <c r="CM85" s="14" t="n">
        <v>0</v>
      </c>
      <c r="CN85" s="14" t="n">
        <v>0</v>
      </c>
      <c r="CO85" s="14" t="n">
        <v>0</v>
      </c>
      <c r="CP85" s="14" t="n">
        <v>0</v>
      </c>
      <c r="CQ85" s="14" t="n">
        <v>1.387</v>
      </c>
      <c r="CR85" s="14" t="n">
        <v>0</v>
      </c>
      <c r="CS85" s="14" t="n">
        <v>5.529</v>
      </c>
      <c r="CT85" s="14" t="n">
        <v>7.474</v>
      </c>
      <c r="CU85" s="14" t="n">
        <v>10.304</v>
      </c>
    </row>
    <row r="86">
      <c r="A86" s="14" t="inlineStr">
        <is>
          <t>BLZ2021</t>
        </is>
      </c>
      <c r="B86" s="14" t="inlineStr">
        <is>
          <t>BLZ</t>
        </is>
      </c>
      <c r="C86" s="14" t="inlineStr">
        <is>
          <t>BLZ</t>
        </is>
      </c>
      <c r="D86" s="14" t="inlineStr">
        <is>
          <t>Belize</t>
        </is>
      </c>
      <c r="E86" s="14" t="n">
        <v>2021</v>
      </c>
      <c r="F86" s="14" t="n">
        <v>0.125</v>
      </c>
      <c r="G86" s="14" t="n">
        <v>5.897</v>
      </c>
      <c r="H86" s="14" t="n">
        <v>1.143</v>
      </c>
      <c r="I86" s="14" t="n">
        <v>0</v>
      </c>
      <c r="J86" s="14" t="n">
        <v>5.897</v>
      </c>
      <c r="K86" s="14" t="n">
        <v>0</v>
      </c>
      <c r="L86" s="14" t="n">
        <v>1</v>
      </c>
      <c r="M86" s="14" t="n">
        <v>7.964</v>
      </c>
      <c r="N86" s="14" t="n">
        <v>3.43</v>
      </c>
      <c r="O86" s="14" t="n">
        <v>0</v>
      </c>
      <c r="P86" s="14" t="n">
        <v>7.964</v>
      </c>
      <c r="Q86" s="14" t="n">
        <v>0</v>
      </c>
      <c r="R86" s="14" t="n">
        <v>1</v>
      </c>
      <c r="S86" s="14" t="n">
        <v>11.613</v>
      </c>
      <c r="T86" s="14" t="n">
        <v>6.86</v>
      </c>
      <c r="U86" s="14" t="n">
        <v>0</v>
      </c>
      <c r="V86" s="14" t="n">
        <v>13.065</v>
      </c>
      <c r="W86" s="14" t="n">
        <v>0.125</v>
      </c>
      <c r="X86" s="14" t="n">
        <v>1</v>
      </c>
      <c r="Y86" s="14" t="n">
        <v>5.919</v>
      </c>
      <c r="Z86" s="14" t="n">
        <v>0.796</v>
      </c>
      <c r="AA86" s="14" t="n">
        <v>0</v>
      </c>
      <c r="AB86" s="14" t="n">
        <v>5.919</v>
      </c>
      <c r="AC86" s="14" t="n">
        <v>0</v>
      </c>
      <c r="AD86" s="14" t="n">
        <v>1</v>
      </c>
      <c r="AE86" s="14" t="n">
        <v>7.062</v>
      </c>
      <c r="AF86" s="14" t="n">
        <v>1.654</v>
      </c>
      <c r="AG86" s="14" t="n">
        <v>0</v>
      </c>
      <c r="AH86" s="14" t="n">
        <v>7.062</v>
      </c>
      <c r="AI86" s="14" t="n">
        <v>0</v>
      </c>
      <c r="AJ86" s="14" t="n">
        <v>1</v>
      </c>
      <c r="AK86" s="14" t="n">
        <v>13.922</v>
      </c>
      <c r="AL86" s="14" t="n">
        <v>7.481</v>
      </c>
      <c r="AM86" s="14" t="n">
        <v>0</v>
      </c>
      <c r="AN86" s="14" t="n">
        <v>15.663</v>
      </c>
      <c r="AO86" s="14" t="n">
        <v>0.125</v>
      </c>
      <c r="AP86" s="14" t="n">
        <v>1</v>
      </c>
      <c r="AQ86" s="14" t="n">
        <v>0.649</v>
      </c>
      <c r="AR86" s="14" t="n">
        <v>0.114</v>
      </c>
      <c r="AS86" s="14" t="n">
        <v>0.628</v>
      </c>
      <c r="AT86" s="14" t="n">
        <v>1.437</v>
      </c>
      <c r="AU86" s="14" t="n">
        <v>0.125</v>
      </c>
      <c r="AV86" s="14" t="n">
        <v>1</v>
      </c>
      <c r="AW86" s="14" t="n">
        <v>0.577</v>
      </c>
      <c r="AX86" s="14" t="n">
        <v>0.114</v>
      </c>
      <c r="AY86" s="14" t="n">
        <v>0.616</v>
      </c>
      <c r="AZ86" s="14" t="n">
        <v>1.342</v>
      </c>
      <c r="BA86" s="14" t="n">
        <v>0.125</v>
      </c>
      <c r="BB86" s="14" t="n">
        <v>1</v>
      </c>
      <c r="BC86" s="14" t="n">
        <v>0.458</v>
      </c>
      <c r="BD86" s="14" t="n">
        <v>0.114</v>
      </c>
      <c r="BE86" s="14" t="n">
        <v>0</v>
      </c>
      <c r="BF86" s="14" t="n">
        <v>0.515</v>
      </c>
      <c r="BG86" s="14" t="n">
        <v>0.125</v>
      </c>
      <c r="BH86" s="14" t="n">
        <v>1</v>
      </c>
      <c r="BI86" s="14" t="n">
        <v>0.491</v>
      </c>
      <c r="BJ86" s="14" t="n">
        <v>0.114</v>
      </c>
      <c r="BK86" s="14" t="n">
        <v>0.366</v>
      </c>
      <c r="BL86" s="14" t="n">
        <v>0.964</v>
      </c>
      <c r="BM86" s="14" t="n">
        <v>0.125</v>
      </c>
      <c r="BN86" s="14" t="n">
        <v>1</v>
      </c>
      <c r="BO86" s="14" t="n">
        <v>0</v>
      </c>
      <c r="BP86" s="14" t="n">
        <v>0</v>
      </c>
      <c r="BQ86" s="14" t="n">
        <v>0.175</v>
      </c>
      <c r="BR86" s="14" t="n">
        <v>0</v>
      </c>
      <c r="BS86" s="14" t="n">
        <v>0.333</v>
      </c>
      <c r="BT86" s="14" t="n">
        <v>0</v>
      </c>
      <c r="BU86" s="14" t="n">
        <v>0</v>
      </c>
      <c r="BV86" s="14" t="n">
        <v>0.222</v>
      </c>
      <c r="BW86" s="14" t="n">
        <v>0.125</v>
      </c>
      <c r="BX86" s="14" t="n">
        <v>0.667</v>
      </c>
      <c r="BY86" s="14" t="n">
        <v>11.787</v>
      </c>
      <c r="BZ86" s="14" t="n">
        <v>0</v>
      </c>
      <c r="CA86" s="14" t="n">
        <v>11.787</v>
      </c>
      <c r="CB86" s="14" t="n">
        <v>0</v>
      </c>
      <c r="CC86" s="14" t="n">
        <v>78.125</v>
      </c>
      <c r="CD86" s="14" t="n">
        <v>7.95</v>
      </c>
      <c r="CE86" s="14" t="n">
        <v>68.08799999999999</v>
      </c>
      <c r="CF86" s="14" t="n">
        <v>164.49</v>
      </c>
      <c r="CG86" s="14" t="n">
        <v>0.125</v>
      </c>
      <c r="CH86" s="14" t="n">
        <v>1</v>
      </c>
      <c r="CI86" s="14" t="n">
        <v>0</v>
      </c>
      <c r="CJ86" s="14" t="n">
        <v>0</v>
      </c>
      <c r="CK86" s="14" t="n">
        <v>0</v>
      </c>
      <c r="CL86" s="14" t="n">
        <v>0</v>
      </c>
      <c r="CM86" s="14" t="n">
        <v>0</v>
      </c>
      <c r="CN86" s="14" t="n">
        <v>0</v>
      </c>
      <c r="CO86" s="14" t="n">
        <v>0</v>
      </c>
      <c r="CP86" s="14" t="n">
        <v>0</v>
      </c>
      <c r="CQ86" s="14" t="n">
        <v>1.198</v>
      </c>
      <c r="CR86" s="14" t="n">
        <v>0</v>
      </c>
      <c r="CS86" s="14" t="n">
        <v>4.776</v>
      </c>
      <c r="CT86" s="14" t="n">
        <v>4.753</v>
      </c>
      <c r="CU86" s="14" t="n">
        <v>15.983</v>
      </c>
    </row>
    <row r="87">
      <c r="A87" s="14" t="inlineStr">
        <is>
          <t>BLZ2022</t>
        </is>
      </c>
      <c r="B87" s="14" t="inlineStr">
        <is>
          <t>BLZ</t>
        </is>
      </c>
      <c r="C87" s="14" t="inlineStr">
        <is>
          <t>BLZ</t>
        </is>
      </c>
      <c r="D87" s="14" t="inlineStr">
        <is>
          <t>Belize</t>
        </is>
      </c>
      <c r="E87" s="14" t="n">
        <v>2022</v>
      </c>
      <c r="F87" s="14" t="n">
        <v>0.125</v>
      </c>
      <c r="G87" s="14" t="n">
        <v>11.72</v>
      </c>
      <c r="H87" s="14" t="n">
        <v>1.235</v>
      </c>
      <c r="I87" s="14" t="n">
        <v>0</v>
      </c>
      <c r="J87" s="14" t="n">
        <v>11.72</v>
      </c>
      <c r="K87" s="14" t="n">
        <v>0</v>
      </c>
      <c r="L87" s="14" t="n">
        <v>1</v>
      </c>
      <c r="M87" s="14" t="n">
        <v>9.782999999999999</v>
      </c>
      <c r="N87" s="14" t="n">
        <v>3.704</v>
      </c>
      <c r="O87" s="14" t="n">
        <v>0</v>
      </c>
      <c r="P87" s="14" t="n">
        <v>9.782999999999999</v>
      </c>
      <c r="Q87" s="14" t="n">
        <v>0</v>
      </c>
      <c r="R87" s="14" t="n">
        <v>1</v>
      </c>
      <c r="S87" s="14" t="n">
        <v>17.893</v>
      </c>
      <c r="T87" s="14" t="n">
        <v>7.408</v>
      </c>
      <c r="U87" s="14" t="n">
        <v>0.166</v>
      </c>
      <c r="V87" s="14" t="n">
        <v>20.13</v>
      </c>
      <c r="W87" s="14" t="n">
        <v>0.125</v>
      </c>
      <c r="X87" s="14" t="n">
        <v>1</v>
      </c>
      <c r="Y87" s="14" t="n">
        <v>6.392</v>
      </c>
      <c r="Z87" s="14" t="n">
        <v>0.86</v>
      </c>
      <c r="AA87" s="14" t="n">
        <v>0</v>
      </c>
      <c r="AB87" s="14" t="n">
        <v>6.392</v>
      </c>
      <c r="AC87" s="14" t="n">
        <v>0</v>
      </c>
      <c r="AD87" s="14" t="n">
        <v>1</v>
      </c>
      <c r="AE87" s="14" t="n">
        <v>7.627</v>
      </c>
      <c r="AF87" s="14" t="n">
        <v>1.786</v>
      </c>
      <c r="AG87" s="14" t="n">
        <v>0</v>
      </c>
      <c r="AH87" s="14" t="n">
        <v>7.627</v>
      </c>
      <c r="AI87" s="14" t="n">
        <v>0</v>
      </c>
      <c r="AJ87" s="14" t="n">
        <v>1</v>
      </c>
      <c r="AK87" s="14" t="n">
        <v>15.035</v>
      </c>
      <c r="AL87" s="14" t="n">
        <v>8.079000000000001</v>
      </c>
      <c r="AM87" s="14" t="n">
        <v>0.139</v>
      </c>
      <c r="AN87" s="14" t="n">
        <v>16.914</v>
      </c>
      <c r="AO87" s="14" t="n">
        <v>0.125</v>
      </c>
      <c r="AP87" s="14" t="n">
        <v>1</v>
      </c>
      <c r="AQ87" s="14" t="n">
        <v>0.896</v>
      </c>
      <c r="AR87" s="14" t="n">
        <v>0.123</v>
      </c>
      <c r="AS87" s="14" t="n">
        <v>0.351</v>
      </c>
      <c r="AT87" s="14" t="n">
        <v>1.403</v>
      </c>
      <c r="AU87" s="14" t="n">
        <v>0.125</v>
      </c>
      <c r="AV87" s="14" t="n">
        <v>1</v>
      </c>
      <c r="AW87" s="14" t="n">
        <v>0.89</v>
      </c>
      <c r="AX87" s="14" t="n">
        <v>0.123</v>
      </c>
      <c r="AY87" s="14" t="n">
        <v>0.35</v>
      </c>
      <c r="AZ87" s="14" t="n">
        <v>1.395</v>
      </c>
      <c r="BA87" s="14" t="n">
        <v>0.125</v>
      </c>
      <c r="BB87" s="14" t="n">
        <v>1</v>
      </c>
      <c r="BC87" s="14" t="n">
        <v>0.62</v>
      </c>
      <c r="BD87" s="14" t="n">
        <v>0.123</v>
      </c>
      <c r="BE87" s="14" t="n">
        <v>0.006</v>
      </c>
      <c r="BF87" s="14" t="n">
        <v>0.698</v>
      </c>
      <c r="BG87" s="14" t="n">
        <v>0.125</v>
      </c>
      <c r="BH87" s="14" t="n">
        <v>1</v>
      </c>
      <c r="BI87" s="14" t="n">
        <v>0.608</v>
      </c>
      <c r="BJ87" s="14" t="n">
        <v>0.123</v>
      </c>
      <c r="BK87" s="14" t="n">
        <v>0.712</v>
      </c>
      <c r="BL87" s="14" t="n">
        <v>1.484</v>
      </c>
      <c r="BM87" s="14" t="n">
        <v>0.125</v>
      </c>
      <c r="BN87" s="14" t="n">
        <v>1</v>
      </c>
      <c r="BO87" s="14" t="n">
        <v>0</v>
      </c>
      <c r="BP87" s="14" t="n">
        <v>0</v>
      </c>
      <c r="BQ87" s="14" t="n">
        <v>0.175</v>
      </c>
      <c r="BR87" s="14" t="n">
        <v>0</v>
      </c>
      <c r="BS87" s="14" t="n">
        <v>0.333</v>
      </c>
      <c r="BT87" s="14" t="n">
        <v>0</v>
      </c>
      <c r="BU87" s="14" t="n">
        <v>0</v>
      </c>
      <c r="BV87" s="14" t="n">
        <v>0.219</v>
      </c>
      <c r="BW87" s="14" t="n">
        <v>0.125</v>
      </c>
      <c r="BX87" s="14" t="n">
        <v>0.667</v>
      </c>
      <c r="BY87" s="14" t="n">
        <v>12.729</v>
      </c>
      <c r="BZ87" s="14" t="n">
        <v>0</v>
      </c>
      <c r="CA87" s="14" t="n">
        <v>12.729</v>
      </c>
      <c r="CB87" s="14" t="n">
        <v>0</v>
      </c>
      <c r="CC87" s="14" t="n">
        <v>97.90000000000001</v>
      </c>
      <c r="CD87" s="14" t="n">
        <v>7.95</v>
      </c>
      <c r="CE87" s="14" t="n">
        <v>73.599</v>
      </c>
      <c r="CF87" s="14" t="n">
        <v>191.168</v>
      </c>
      <c r="CG87" s="14" t="n">
        <v>0.125</v>
      </c>
      <c r="CH87" s="14" t="n">
        <v>1</v>
      </c>
      <c r="CI87" s="14" t="n">
        <v>0</v>
      </c>
      <c r="CJ87" s="14" t="n">
        <v>0</v>
      </c>
      <c r="CK87" s="14" t="n">
        <v>0</v>
      </c>
      <c r="CL87" s="14" t="n">
        <v>0</v>
      </c>
      <c r="CM87" s="14" t="n">
        <v>0</v>
      </c>
      <c r="CN87" s="14" t="n">
        <v>0</v>
      </c>
      <c r="CO87" s="14" t="n">
        <v>0</v>
      </c>
      <c r="CP87" s="14" t="n">
        <v>0</v>
      </c>
      <c r="CQ87" s="14" t="n">
        <v>1.294</v>
      </c>
      <c r="CR87" s="14" t="n">
        <v>0</v>
      </c>
      <c r="CS87" s="14" t="n">
        <v>5.158</v>
      </c>
      <c r="CT87" s="14" t="n">
        <v>10.485</v>
      </c>
      <c r="CU87" s="14" t="n">
        <v>29.494</v>
      </c>
    </row>
    <row r="88">
      <c r="A88" s="14" t="inlineStr">
        <is>
          <t>BLZ2023</t>
        </is>
      </c>
      <c r="B88" s="14" t="inlineStr">
        <is>
          <t>BLZ</t>
        </is>
      </c>
      <c r="C88" s="14" t="inlineStr">
        <is>
          <t>BLZ</t>
        </is>
      </c>
      <c r="D88" s="14" t="inlineStr">
        <is>
          <t>Belize</t>
        </is>
      </c>
      <c r="E88" s="14" t="n">
        <v>2023</v>
      </c>
      <c r="F88" s="14" t="n">
        <v>0.125</v>
      </c>
      <c r="G88" s="14" t="n">
        <v>6.147</v>
      </c>
      <c r="H88" s="14" t="n">
        <v>1.286</v>
      </c>
      <c r="I88" s="14" t="n">
        <v>0</v>
      </c>
      <c r="J88" s="14" t="n">
        <v>6.147</v>
      </c>
      <c r="K88" s="14" t="n">
        <v>0</v>
      </c>
      <c r="L88" s="14" t="n">
        <v>1</v>
      </c>
      <c r="M88" s="14" t="n">
        <v>7.886</v>
      </c>
      <c r="N88" s="14" t="n">
        <v>3.857</v>
      </c>
      <c r="O88" s="14" t="n">
        <v>0</v>
      </c>
      <c r="P88" s="14" t="n">
        <v>7.886</v>
      </c>
      <c r="Q88" s="14" t="n">
        <v>0</v>
      </c>
      <c r="R88" s="14" t="n">
        <v>1</v>
      </c>
      <c r="S88" s="14" t="n">
        <v>12.575</v>
      </c>
      <c r="T88" s="14" t="n">
        <v>7.714</v>
      </c>
      <c r="U88" s="14" t="n">
        <v>0.174</v>
      </c>
      <c r="V88" s="14" t="n">
        <v>14.147</v>
      </c>
      <c r="W88" s="14" t="n">
        <v>0.125</v>
      </c>
      <c r="X88" s="14" t="n">
        <v>1</v>
      </c>
      <c r="Y88" s="14" t="n">
        <v>3.731</v>
      </c>
      <c r="Z88" s="14" t="n">
        <v>0.502</v>
      </c>
      <c r="AA88" s="14" t="n">
        <v>0</v>
      </c>
      <c r="AB88" s="14" t="n">
        <v>3.731</v>
      </c>
      <c r="AC88" s="14" t="n">
        <v>0</v>
      </c>
      <c r="AD88" s="14" t="n">
        <v>1</v>
      </c>
      <c r="AE88" s="14" t="n">
        <v>5.016</v>
      </c>
      <c r="AF88" s="14" t="n">
        <v>1.175</v>
      </c>
      <c r="AG88" s="14" t="n">
        <v>0</v>
      </c>
      <c r="AH88" s="14" t="n">
        <v>5.016</v>
      </c>
      <c r="AI88" s="14" t="n">
        <v>0</v>
      </c>
      <c r="AJ88" s="14" t="n">
        <v>1</v>
      </c>
      <c r="AK88" s="14" t="n">
        <v>12.73</v>
      </c>
      <c r="AL88" s="14" t="n">
        <v>6.84</v>
      </c>
      <c r="AM88" s="14" t="n">
        <v>0.176</v>
      </c>
      <c r="AN88" s="14" t="n">
        <v>14.322</v>
      </c>
      <c r="AO88" s="14" t="n">
        <v>0.125</v>
      </c>
      <c r="AP88" s="14" t="n">
        <v>1</v>
      </c>
      <c r="AQ88" s="14" t="n">
        <v>0.791</v>
      </c>
      <c r="AR88" s="14" t="n">
        <v>0.129</v>
      </c>
      <c r="AS88" s="14" t="n">
        <v>0.4</v>
      </c>
      <c r="AT88" s="14" t="n">
        <v>1.339</v>
      </c>
      <c r="AU88" s="14" t="n">
        <v>0.125</v>
      </c>
      <c r="AV88" s="14" t="n">
        <v>1</v>
      </c>
      <c r="AW88" s="14" t="n">
        <v>0.618</v>
      </c>
      <c r="AX88" s="14" t="n">
        <v>0.129</v>
      </c>
      <c r="AY88" s="14" t="n">
        <v>0.55</v>
      </c>
      <c r="AZ88" s="14" t="n">
        <v>1.314</v>
      </c>
      <c r="BA88" s="14" t="n">
        <v>0.125</v>
      </c>
      <c r="BB88" s="14" t="n">
        <v>1</v>
      </c>
      <c r="BC88" s="14" t="n">
        <v>0.554</v>
      </c>
      <c r="BD88" s="14" t="n">
        <v>0.129</v>
      </c>
      <c r="BE88" s="14" t="n">
        <v>0.008</v>
      </c>
      <c r="BF88" s="14" t="n">
        <v>0.624</v>
      </c>
      <c r="BG88" s="14" t="n">
        <v>0.125</v>
      </c>
      <c r="BH88" s="14" t="n">
        <v>1</v>
      </c>
      <c r="BI88" s="14" t="n">
        <v>0.5570000000000001</v>
      </c>
      <c r="BJ88" s="14" t="n">
        <v>0.129</v>
      </c>
      <c r="BK88" s="14" t="n">
        <v>0.613</v>
      </c>
      <c r="BL88" s="14" t="n">
        <v>1.317</v>
      </c>
      <c r="BM88" s="14" t="n">
        <v>0.125</v>
      </c>
      <c r="BN88" s="14" t="n">
        <v>1</v>
      </c>
      <c r="BO88" s="14" t="n">
        <v>0</v>
      </c>
      <c r="BP88" s="14" t="n">
        <v>0</v>
      </c>
      <c r="BQ88" s="14" t="n">
        <v>0.175</v>
      </c>
      <c r="BR88" s="14" t="n">
        <v>0</v>
      </c>
      <c r="BS88" s="14" t="n">
        <v>0.333</v>
      </c>
      <c r="BT88" s="14" t="n">
        <v>0</v>
      </c>
      <c r="BU88" s="14" t="n">
        <v>0</v>
      </c>
      <c r="BV88" s="14" t="n">
        <v>0.219</v>
      </c>
      <c r="BW88" s="14" t="n">
        <v>0.125</v>
      </c>
      <c r="BX88" s="14" t="n">
        <v>0.667</v>
      </c>
      <c r="BY88" s="14" t="n">
        <v>13.254</v>
      </c>
      <c r="BZ88" s="14" t="n">
        <v>0</v>
      </c>
      <c r="CA88" s="14" t="n">
        <v>13.254</v>
      </c>
      <c r="CB88" s="14" t="n">
        <v>0</v>
      </c>
      <c r="CC88" s="14" t="n">
        <v>83.248</v>
      </c>
      <c r="CD88" s="14" t="n">
        <v>7.95</v>
      </c>
      <c r="CE88" s="14" t="n">
        <v>79.29600000000001</v>
      </c>
      <c r="CF88" s="14" t="n">
        <v>180.366</v>
      </c>
      <c r="CG88" s="14" t="n">
        <v>0.125</v>
      </c>
      <c r="CH88" s="14" t="n">
        <v>1</v>
      </c>
      <c r="CI88" s="14" t="n">
        <v>0</v>
      </c>
      <c r="CJ88" s="14" t="n">
        <v>0</v>
      </c>
      <c r="CK88" s="14" t="n">
        <v>0</v>
      </c>
      <c r="CL88" s="14" t="n">
        <v>0</v>
      </c>
      <c r="CM88" s="14" t="n">
        <v>0</v>
      </c>
      <c r="CN88" s="14" t="n">
        <v>0</v>
      </c>
      <c r="CO88" s="14" t="n">
        <v>0</v>
      </c>
      <c r="CP88" s="14" t="n">
        <v>0</v>
      </c>
      <c r="CQ88" s="14" t="n">
        <v>1.348</v>
      </c>
      <c r="CR88" s="14" t="n">
        <v>0</v>
      </c>
      <c r="CS88" s="14" t="n">
        <v>5.37</v>
      </c>
      <c r="CT88" s="14" t="n">
        <v>4.861</v>
      </c>
      <c r="CU88" s="14" t="n">
        <v>11.192</v>
      </c>
    </row>
    <row r="89">
      <c r="A89" s="14" t="inlineStr">
        <is>
          <t>BLZ2024</t>
        </is>
      </c>
      <c r="B89" s="14" t="inlineStr">
        <is>
          <t>BLZ</t>
        </is>
      </c>
      <c r="C89" s="14" t="inlineStr">
        <is>
          <t>BLZ</t>
        </is>
      </c>
      <c r="D89" s="14" t="inlineStr">
        <is>
          <t>Belize</t>
        </is>
      </c>
      <c r="E89" s="14" t="n">
        <v>2024</v>
      </c>
      <c r="F89" s="14" t="n">
        <v>0.125</v>
      </c>
      <c r="G89" s="14" t="n">
        <v>5.575</v>
      </c>
      <c r="H89" s="14" t="n">
        <v>1.324</v>
      </c>
      <c r="I89" s="14" t="n">
        <v>0</v>
      </c>
      <c r="J89" s="14" t="n">
        <v>5.575</v>
      </c>
      <c r="K89" s="14" t="n">
        <v>0</v>
      </c>
      <c r="L89" s="14" t="n">
        <v>1</v>
      </c>
      <c r="M89" s="14" t="n">
        <v>7.124</v>
      </c>
      <c r="N89" s="14" t="n">
        <v>3.971</v>
      </c>
      <c r="O89" s="14" t="n">
        <v>0</v>
      </c>
      <c r="P89" s="14" t="n">
        <v>7.124</v>
      </c>
      <c r="Q89" s="14" t="n">
        <v>0</v>
      </c>
      <c r="R89" s="14" t="n">
        <v>1</v>
      </c>
      <c r="S89" s="14" t="n">
        <v>12.193</v>
      </c>
      <c r="T89" s="14" t="n">
        <v>7.942</v>
      </c>
      <c r="U89" s="14" t="n">
        <v>0.208</v>
      </c>
      <c r="V89" s="14" t="n">
        <v>13.717</v>
      </c>
      <c r="W89" s="14" t="n">
        <v>0.125</v>
      </c>
      <c r="X89" s="14" t="n">
        <v>1</v>
      </c>
      <c r="Y89" s="14" t="n">
        <v>3.841</v>
      </c>
      <c r="Z89" s="14" t="n">
        <v>0.517</v>
      </c>
      <c r="AA89" s="14" t="n">
        <v>0</v>
      </c>
      <c r="AB89" s="14" t="n">
        <v>3.841</v>
      </c>
      <c r="AC89" s="14" t="n">
        <v>0</v>
      </c>
      <c r="AD89" s="14" t="n">
        <v>1</v>
      </c>
      <c r="AE89" s="14" t="n">
        <v>5.164</v>
      </c>
      <c r="AF89" s="14" t="n">
        <v>1.209</v>
      </c>
      <c r="AG89" s="14" t="n">
        <v>0</v>
      </c>
      <c r="AH89" s="14" t="n">
        <v>5.164</v>
      </c>
      <c r="AI89" s="14" t="n">
        <v>0</v>
      </c>
      <c r="AJ89" s="14" t="n">
        <v>1</v>
      </c>
      <c r="AK89" s="14" t="n">
        <v>13.106</v>
      </c>
      <c r="AL89" s="14" t="n">
        <v>7.042</v>
      </c>
      <c r="AM89" s="14" t="n">
        <v>0.223</v>
      </c>
      <c r="AN89" s="14" t="n">
        <v>14.744</v>
      </c>
      <c r="AO89" s="14" t="n">
        <v>0.125</v>
      </c>
      <c r="AP89" s="14" t="n">
        <v>1</v>
      </c>
      <c r="AQ89" s="14" t="n">
        <v>0.756</v>
      </c>
      <c r="AR89" s="14" t="n">
        <v>0.132</v>
      </c>
      <c r="AS89" s="14" t="n">
        <v>0.153</v>
      </c>
      <c r="AT89" s="14" t="n">
        <v>1.023</v>
      </c>
      <c r="AU89" s="14" t="n">
        <v>0.125</v>
      </c>
      <c r="AV89" s="14" t="n">
        <v>1</v>
      </c>
      <c r="AW89" s="14" t="n">
        <v>0.655</v>
      </c>
      <c r="AX89" s="14" t="n">
        <v>0.132</v>
      </c>
      <c r="AY89" s="14" t="n">
        <v>0.489</v>
      </c>
      <c r="AZ89" s="14" t="n">
        <v>1.287</v>
      </c>
      <c r="BA89" s="14" t="n">
        <v>0.125</v>
      </c>
      <c r="BB89" s="14" t="n">
        <v>1</v>
      </c>
      <c r="BC89" s="14" t="n">
        <v>0.534</v>
      </c>
      <c r="BD89" s="14" t="n">
        <v>0.132</v>
      </c>
      <c r="BE89" s="14" t="n">
        <v>0.008999999999999999</v>
      </c>
      <c r="BF89" s="14" t="n">
        <v>0.6</v>
      </c>
      <c r="BG89" s="14" t="n">
        <v>0.125</v>
      </c>
      <c r="BH89" s="14" t="n">
        <v>1</v>
      </c>
      <c r="BI89" s="14" t="n">
        <v>0.5679999999999999</v>
      </c>
      <c r="BJ89" s="14" t="n">
        <v>0.132</v>
      </c>
      <c r="BK89" s="14" t="n">
        <v>0.652</v>
      </c>
      <c r="BL89" s="14" t="n">
        <v>1.35</v>
      </c>
      <c r="BM89" s="14" t="n">
        <v>0.125</v>
      </c>
      <c r="BN89" s="14" t="n">
        <v>1</v>
      </c>
      <c r="BO89" s="14" t="n">
        <v>0</v>
      </c>
      <c r="BP89" s="14" t="n">
        <v>0</v>
      </c>
      <c r="BQ89" s="14" t="n">
        <v>0.175</v>
      </c>
      <c r="BR89" s="14" t="n">
        <v>0</v>
      </c>
      <c r="BS89" s="14" t="n">
        <v>0.333</v>
      </c>
      <c r="BT89" s="14" t="n">
        <v>0</v>
      </c>
      <c r="BU89" s="14" t="n">
        <v>0</v>
      </c>
      <c r="BV89" s="14" t="n">
        <v>0.219</v>
      </c>
      <c r="BW89" s="14" t="n">
        <v>0.125</v>
      </c>
      <c r="BX89" s="14" t="n">
        <v>0.667</v>
      </c>
      <c r="BY89" s="14" t="n">
        <v>13.646</v>
      </c>
      <c r="BZ89" s="14" t="n">
        <v>0</v>
      </c>
      <c r="CA89" s="14" t="n">
        <v>13.646</v>
      </c>
      <c r="CB89" s="14" t="n">
        <v>0</v>
      </c>
      <c r="CC89" s="14" t="n">
        <v>82.58799999999999</v>
      </c>
      <c r="CD89" s="14" t="n">
        <v>7.95</v>
      </c>
      <c r="CE89" s="14" t="n">
        <v>82.462</v>
      </c>
      <c r="CF89" s="14" t="n">
        <v>182.572</v>
      </c>
      <c r="CG89" s="14" t="n">
        <v>0.125</v>
      </c>
      <c r="CH89" s="14" t="n">
        <v>1</v>
      </c>
      <c r="CI89" s="14" t="n">
        <v>0</v>
      </c>
      <c r="CJ89" s="14" t="n">
        <v>0</v>
      </c>
      <c r="CK89" s="14" t="n">
        <v>0</v>
      </c>
      <c r="CL89" s="14" t="n">
        <v>0</v>
      </c>
      <c r="CM89" s="14" t="n">
        <v>0</v>
      </c>
      <c r="CN89" s="14" t="n">
        <v>0</v>
      </c>
      <c r="CO89" s="14" t="n">
        <v>0</v>
      </c>
      <c r="CP89" s="14" t="n">
        <v>0</v>
      </c>
      <c r="CQ89" s="14" t="n">
        <v>1.387</v>
      </c>
      <c r="CR89" s="14" t="n">
        <v>0</v>
      </c>
      <c r="CS89" s="14" t="n">
        <v>5.529</v>
      </c>
      <c r="CT89" s="14" t="n">
        <v>4.251</v>
      </c>
      <c r="CU89" s="14" t="n">
        <v>10.123</v>
      </c>
    </row>
    <row r="90">
      <c r="A90" s="14" t="inlineStr">
        <is>
          <t>BEN2021</t>
        </is>
      </c>
      <c r="B90" s="14" t="inlineStr">
        <is>
          <t>BEN</t>
        </is>
      </c>
      <c r="C90" s="14" t="inlineStr">
        <is>
          <t>BEN</t>
        </is>
      </c>
      <c r="D90" s="14" t="inlineStr">
        <is>
          <t>Benin</t>
        </is>
      </c>
      <c r="E90" s="14" t="n">
        <v>2021</v>
      </c>
      <c r="F90" s="14" t="n">
        <v>0.18</v>
      </c>
      <c r="G90" s="14" t="n">
        <v>5.897</v>
      </c>
      <c r="H90" s="14" t="n">
        <v>1.143</v>
      </c>
      <c r="I90" s="14" t="n">
        <v>0</v>
      </c>
      <c r="J90" s="14" t="n">
        <v>5.897</v>
      </c>
      <c r="K90" s="14" t="n">
        <v>0</v>
      </c>
      <c r="L90" s="14" t="n">
        <v>1</v>
      </c>
      <c r="M90" s="14" t="n">
        <v>7.964</v>
      </c>
      <c r="N90" s="14" t="n">
        <v>3.43</v>
      </c>
      <c r="O90" s="14" t="n">
        <v>0</v>
      </c>
      <c r="P90" s="14" t="n">
        <v>7.964</v>
      </c>
      <c r="Q90" s="14" t="n">
        <v>0</v>
      </c>
      <c r="R90" s="14" t="n">
        <v>1</v>
      </c>
      <c r="S90" s="14" t="n">
        <v>11.613</v>
      </c>
      <c r="T90" s="14" t="n">
        <v>6.86</v>
      </c>
      <c r="U90" s="14" t="n">
        <v>0</v>
      </c>
      <c r="V90" s="14" t="n">
        <v>13.704</v>
      </c>
      <c r="W90" s="14" t="n">
        <v>0.18</v>
      </c>
      <c r="X90" s="14" t="n">
        <v>1</v>
      </c>
      <c r="Y90" s="14" t="n">
        <v>5.721</v>
      </c>
      <c r="Z90" s="14" t="n">
        <v>0.773</v>
      </c>
      <c r="AA90" s="14" t="n">
        <v>0</v>
      </c>
      <c r="AB90" s="14" t="n">
        <v>5.721</v>
      </c>
      <c r="AC90" s="14" t="n">
        <v>0</v>
      </c>
      <c r="AD90" s="14" t="n">
        <v>1</v>
      </c>
      <c r="AE90" s="14" t="n">
        <v>6.864</v>
      </c>
      <c r="AF90" s="14" t="n">
        <v>1.605</v>
      </c>
      <c r="AG90" s="14" t="n">
        <v>0</v>
      </c>
      <c r="AH90" s="14" t="n">
        <v>6.864</v>
      </c>
      <c r="AI90" s="14" t="n">
        <v>0</v>
      </c>
      <c r="AJ90" s="14" t="n">
        <v>1</v>
      </c>
      <c r="AK90" s="14" t="n">
        <v>13.724</v>
      </c>
      <c r="AL90" s="14" t="n">
        <v>7.309</v>
      </c>
      <c r="AM90" s="14" t="n">
        <v>0</v>
      </c>
      <c r="AN90" s="14" t="n">
        <v>16.195</v>
      </c>
      <c r="AO90" s="14" t="n">
        <v>0.18</v>
      </c>
      <c r="AP90" s="14" t="n">
        <v>1</v>
      </c>
      <c r="AQ90" s="14" t="n">
        <v>0.619</v>
      </c>
      <c r="AR90" s="14" t="n">
        <v>0.114</v>
      </c>
      <c r="AS90" s="14" t="n">
        <v>0.158</v>
      </c>
      <c r="AT90" s="14" t="n">
        <v>0.917</v>
      </c>
      <c r="AU90" s="14" t="n">
        <v>0.18</v>
      </c>
      <c r="AV90" s="14" t="n">
        <v>1</v>
      </c>
      <c r="AW90" s="14" t="n">
        <v>0.599</v>
      </c>
      <c r="AX90" s="14" t="n">
        <v>0.114</v>
      </c>
      <c r="AY90" s="14" t="n">
        <v>0.197</v>
      </c>
      <c r="AZ90" s="14" t="n">
        <v>0.9399999999999999</v>
      </c>
      <c r="BA90" s="14" t="n">
        <v>0.18</v>
      </c>
      <c r="BB90" s="14" t="n">
        <v>1</v>
      </c>
      <c r="BC90" s="14" t="n">
        <v>0.439</v>
      </c>
      <c r="BD90" s="14" t="n">
        <v>0.114</v>
      </c>
      <c r="BE90" s="14" t="n">
        <v>0.055</v>
      </c>
      <c r="BF90" s="14" t="n">
        <v>0.583</v>
      </c>
      <c r="BG90" s="14" t="n">
        <v>0.18</v>
      </c>
      <c r="BH90" s="14" t="n">
        <v>1</v>
      </c>
      <c r="BI90" s="14" t="n">
        <v>0.505</v>
      </c>
      <c r="BJ90" s="14" t="n">
        <v>0.114</v>
      </c>
      <c r="BK90" s="14" t="n">
        <v>0.282</v>
      </c>
      <c r="BL90" s="14" t="n">
        <v>0.928</v>
      </c>
      <c r="BM90" s="14" t="n">
        <v>0.18</v>
      </c>
      <c r="BN90" s="14" t="n">
        <v>1</v>
      </c>
      <c r="BO90" s="14" t="n">
        <v>0</v>
      </c>
      <c r="BP90" s="14" t="n">
        <v>0</v>
      </c>
      <c r="BQ90" s="14" t="n">
        <v>0.214</v>
      </c>
      <c r="BR90" s="14" t="n">
        <v>0</v>
      </c>
      <c r="BS90" s="14" t="n">
        <v>0.667</v>
      </c>
      <c r="BT90" s="14" t="n">
        <v>0</v>
      </c>
      <c r="BU90" s="14" t="n">
        <v>0</v>
      </c>
      <c r="BV90" s="14" t="n">
        <v>0.216</v>
      </c>
      <c r="BW90" s="14" t="n">
        <v>0.18</v>
      </c>
      <c r="BX90" s="14" t="n">
        <v>0.667</v>
      </c>
      <c r="BY90" s="14" t="n">
        <v>11.787</v>
      </c>
      <c r="BZ90" s="14" t="n">
        <v>0</v>
      </c>
      <c r="CA90" s="14" t="n">
        <v>11.787</v>
      </c>
      <c r="CB90" s="14" t="n">
        <v>0</v>
      </c>
      <c r="CC90" s="14" t="n">
        <v>78.125</v>
      </c>
      <c r="CD90" s="14" t="n">
        <v>7.95</v>
      </c>
      <c r="CE90" s="14" t="n">
        <v>71.617</v>
      </c>
      <c r="CF90" s="14" t="n">
        <v>176.696</v>
      </c>
      <c r="CG90" s="14" t="n">
        <v>0.18</v>
      </c>
      <c r="CH90" s="14" t="n">
        <v>1</v>
      </c>
      <c r="CI90" s="14" t="n">
        <v>0</v>
      </c>
      <c r="CJ90" s="14" t="n">
        <v>0</v>
      </c>
      <c r="CK90" s="14" t="n">
        <v>0</v>
      </c>
      <c r="CL90" s="14" t="n">
        <v>0</v>
      </c>
      <c r="CM90" s="14" t="n">
        <v>0</v>
      </c>
      <c r="CN90" s="14" t="n">
        <v>0</v>
      </c>
      <c r="CO90" s="14" t="n">
        <v>0</v>
      </c>
      <c r="CP90" s="14" t="n">
        <v>0</v>
      </c>
      <c r="CQ90" s="14" t="n">
        <v>1.198</v>
      </c>
      <c r="CR90" s="14" t="n">
        <v>0</v>
      </c>
      <c r="CS90" s="14" t="n">
        <v>4.776</v>
      </c>
      <c r="CT90" s="14" t="n">
        <v>4.753</v>
      </c>
      <c r="CU90" s="14" t="n">
        <v>15.162</v>
      </c>
    </row>
    <row r="91">
      <c r="A91" s="14" t="inlineStr">
        <is>
          <t>BEN2022</t>
        </is>
      </c>
      <c r="B91" s="14" t="inlineStr">
        <is>
          <t>BEN</t>
        </is>
      </c>
      <c r="C91" s="14" t="inlineStr">
        <is>
          <t>BEN</t>
        </is>
      </c>
      <c r="D91" s="14" t="inlineStr">
        <is>
          <t>Benin</t>
        </is>
      </c>
      <c r="E91" s="14" t="n">
        <v>2022</v>
      </c>
      <c r="F91" s="14" t="n">
        <v>0.18</v>
      </c>
      <c r="G91" s="14" t="n">
        <v>11.72</v>
      </c>
      <c r="H91" s="14" t="n">
        <v>1.235</v>
      </c>
      <c r="I91" s="14" t="n">
        <v>0</v>
      </c>
      <c r="J91" s="14" t="n">
        <v>11.72</v>
      </c>
      <c r="K91" s="14" t="n">
        <v>0</v>
      </c>
      <c r="L91" s="14" t="n">
        <v>1</v>
      </c>
      <c r="M91" s="14" t="n">
        <v>9.782999999999999</v>
      </c>
      <c r="N91" s="14" t="n">
        <v>3.704</v>
      </c>
      <c r="O91" s="14" t="n">
        <v>0</v>
      </c>
      <c r="P91" s="14" t="n">
        <v>9.782999999999999</v>
      </c>
      <c r="Q91" s="14" t="n">
        <v>0</v>
      </c>
      <c r="R91" s="14" t="n">
        <v>1</v>
      </c>
      <c r="S91" s="14" t="n">
        <v>17.893</v>
      </c>
      <c r="T91" s="14" t="n">
        <v>7.408</v>
      </c>
      <c r="U91" s="14" t="n">
        <v>0.238</v>
      </c>
      <c r="V91" s="14" t="n">
        <v>21.114</v>
      </c>
      <c r="W91" s="14" t="n">
        <v>0.18</v>
      </c>
      <c r="X91" s="14" t="n">
        <v>1</v>
      </c>
      <c r="Y91" s="14" t="n">
        <v>6.488</v>
      </c>
      <c r="Z91" s="14" t="n">
        <v>0.877</v>
      </c>
      <c r="AA91" s="14" t="n">
        <v>0</v>
      </c>
      <c r="AB91" s="14" t="n">
        <v>6.488</v>
      </c>
      <c r="AC91" s="14" t="n">
        <v>0</v>
      </c>
      <c r="AD91" s="14" t="n">
        <v>1</v>
      </c>
      <c r="AE91" s="14" t="n">
        <v>7.723</v>
      </c>
      <c r="AF91" s="14" t="n">
        <v>1.806</v>
      </c>
      <c r="AG91" s="14" t="n">
        <v>0</v>
      </c>
      <c r="AH91" s="14" t="n">
        <v>7.723</v>
      </c>
      <c r="AI91" s="14" t="n">
        <v>0</v>
      </c>
      <c r="AJ91" s="14" t="n">
        <v>1</v>
      </c>
      <c r="AK91" s="14" t="n">
        <v>15.131</v>
      </c>
      <c r="AL91" s="14" t="n">
        <v>8.058999999999999</v>
      </c>
      <c r="AM91" s="14" t="n">
        <v>0.202</v>
      </c>
      <c r="AN91" s="14" t="n">
        <v>17.855</v>
      </c>
      <c r="AO91" s="14" t="n">
        <v>0.18</v>
      </c>
      <c r="AP91" s="14" t="n">
        <v>1</v>
      </c>
      <c r="AQ91" s="14" t="n">
        <v>0.861</v>
      </c>
      <c r="AR91" s="14" t="n">
        <v>0.123</v>
      </c>
      <c r="AS91" s="14" t="n">
        <v>-0.047</v>
      </c>
      <c r="AT91" s="14" t="n">
        <v>0.961</v>
      </c>
      <c r="AU91" s="14" t="n">
        <v>0.18</v>
      </c>
      <c r="AV91" s="14" t="n">
        <v>1</v>
      </c>
      <c r="AW91" s="14" t="n">
        <v>0.986</v>
      </c>
      <c r="AX91" s="14" t="n">
        <v>0.123</v>
      </c>
      <c r="AY91" s="14" t="n">
        <v>-0.112</v>
      </c>
      <c r="AZ91" s="14" t="n">
        <v>1.032</v>
      </c>
      <c r="BA91" s="14" t="n">
        <v>0.18</v>
      </c>
      <c r="BB91" s="14" t="n">
        <v>1</v>
      </c>
      <c r="BC91" s="14" t="n">
        <v>0.598</v>
      </c>
      <c r="BD91" s="14" t="n">
        <v>0.123</v>
      </c>
      <c r="BE91" s="14" t="n">
        <v>-0.005</v>
      </c>
      <c r="BF91" s="14" t="n">
        <v>0.699</v>
      </c>
      <c r="BG91" s="14" t="n">
        <v>0.18</v>
      </c>
      <c r="BH91" s="14" t="n">
        <v>1</v>
      </c>
      <c r="BI91" s="14" t="n">
        <v>0.612</v>
      </c>
      <c r="BJ91" s="14" t="n">
        <v>0.123</v>
      </c>
      <c r="BK91" s="14" t="n">
        <v>0.444</v>
      </c>
      <c r="BL91" s="14" t="n">
        <v>1.246</v>
      </c>
      <c r="BM91" s="14" t="n">
        <v>0.18</v>
      </c>
      <c r="BN91" s="14" t="n">
        <v>1</v>
      </c>
      <c r="BO91" s="14" t="n">
        <v>0</v>
      </c>
      <c r="BP91" s="14" t="n">
        <v>0</v>
      </c>
      <c r="BQ91" s="14" t="n">
        <v>0.191</v>
      </c>
      <c r="BR91" s="14" t="n">
        <v>0</v>
      </c>
      <c r="BS91" s="14" t="n">
        <v>0.667</v>
      </c>
      <c r="BT91" s="14" t="n">
        <v>0</v>
      </c>
      <c r="BU91" s="14" t="n">
        <v>0</v>
      </c>
      <c r="BV91" s="14" t="n">
        <v>0.192</v>
      </c>
      <c r="BW91" s="14" t="n">
        <v>0.18</v>
      </c>
      <c r="BX91" s="14" t="n">
        <v>0.667</v>
      </c>
      <c r="BY91" s="14" t="n">
        <v>12.729</v>
      </c>
      <c r="BZ91" s="14" t="n">
        <v>0</v>
      </c>
      <c r="CA91" s="14" t="n">
        <v>12.729</v>
      </c>
      <c r="CB91" s="14" t="n">
        <v>0</v>
      </c>
      <c r="CC91" s="14" t="n">
        <v>97.90000000000001</v>
      </c>
      <c r="CD91" s="14" t="n">
        <v>7.95</v>
      </c>
      <c r="CE91" s="14" t="n">
        <v>94.369</v>
      </c>
      <c r="CF91" s="14" t="n">
        <v>226.877</v>
      </c>
      <c r="CG91" s="14" t="n">
        <v>0.18</v>
      </c>
      <c r="CH91" s="14" t="n">
        <v>1</v>
      </c>
      <c r="CI91" s="14" t="n">
        <v>0</v>
      </c>
      <c r="CJ91" s="14" t="n">
        <v>0</v>
      </c>
      <c r="CK91" s="14" t="n">
        <v>0</v>
      </c>
      <c r="CL91" s="14" t="n">
        <v>0</v>
      </c>
      <c r="CM91" s="14" t="n">
        <v>0</v>
      </c>
      <c r="CN91" s="14" t="n">
        <v>0</v>
      </c>
      <c r="CO91" s="14" t="n">
        <v>0</v>
      </c>
      <c r="CP91" s="14" t="n">
        <v>0</v>
      </c>
      <c r="CQ91" s="14" t="n">
        <v>1.294</v>
      </c>
      <c r="CR91" s="14" t="n">
        <v>0</v>
      </c>
      <c r="CS91" s="14" t="n">
        <v>5.158</v>
      </c>
      <c r="CT91" s="14" t="n">
        <v>10.485</v>
      </c>
      <c r="CU91" s="14" t="n">
        <v>31.326</v>
      </c>
    </row>
    <row r="92">
      <c r="A92" s="14" t="inlineStr">
        <is>
          <t>BEN2023</t>
        </is>
      </c>
      <c r="B92" s="14" t="inlineStr">
        <is>
          <t>BEN</t>
        </is>
      </c>
      <c r="C92" s="14" t="inlineStr">
        <is>
          <t>BEN</t>
        </is>
      </c>
      <c r="D92" s="14" t="inlineStr">
        <is>
          <t>Benin</t>
        </is>
      </c>
      <c r="E92" s="14" t="n">
        <v>2023</v>
      </c>
      <c r="F92" s="14" t="n">
        <v>0.18</v>
      </c>
      <c r="G92" s="14" t="n">
        <v>6.147</v>
      </c>
      <c r="H92" s="14" t="n">
        <v>1.286</v>
      </c>
      <c r="I92" s="14" t="n">
        <v>0</v>
      </c>
      <c r="J92" s="14" t="n">
        <v>6.147</v>
      </c>
      <c r="K92" s="14" t="n">
        <v>0</v>
      </c>
      <c r="L92" s="14" t="n">
        <v>1</v>
      </c>
      <c r="M92" s="14" t="n">
        <v>7.886</v>
      </c>
      <c r="N92" s="14" t="n">
        <v>3.857</v>
      </c>
      <c r="O92" s="14" t="n">
        <v>0</v>
      </c>
      <c r="P92" s="14" t="n">
        <v>7.886</v>
      </c>
      <c r="Q92" s="14" t="n">
        <v>0</v>
      </c>
      <c r="R92" s="14" t="n">
        <v>1</v>
      </c>
      <c r="S92" s="14" t="n">
        <v>12.575</v>
      </c>
      <c r="T92" s="14" t="n">
        <v>7.714</v>
      </c>
      <c r="U92" s="14" t="n">
        <v>0.251</v>
      </c>
      <c r="V92" s="14" t="n">
        <v>14.839</v>
      </c>
      <c r="W92" s="14" t="n">
        <v>0.18</v>
      </c>
      <c r="X92" s="14" t="n">
        <v>1</v>
      </c>
      <c r="Y92" s="14" t="n">
        <v>6.433</v>
      </c>
      <c r="Z92" s="14" t="n">
        <v>0.869</v>
      </c>
      <c r="AA92" s="14" t="n">
        <v>0</v>
      </c>
      <c r="AB92" s="14" t="n">
        <v>6.433</v>
      </c>
      <c r="AC92" s="14" t="n">
        <v>0</v>
      </c>
      <c r="AD92" s="14" t="n">
        <v>1</v>
      </c>
      <c r="AE92" s="14" t="n">
        <v>7.719</v>
      </c>
      <c r="AF92" s="14" t="n">
        <v>1.805</v>
      </c>
      <c r="AG92" s="14" t="n">
        <v>0</v>
      </c>
      <c r="AH92" s="14" t="n">
        <v>7.719</v>
      </c>
      <c r="AI92" s="14" t="n">
        <v>0</v>
      </c>
      <c r="AJ92" s="14" t="n">
        <v>1</v>
      </c>
      <c r="AK92" s="14" t="n">
        <v>15.433</v>
      </c>
      <c r="AL92" s="14" t="n">
        <v>8.218999999999999</v>
      </c>
      <c r="AM92" s="14" t="n">
        <v>0.308</v>
      </c>
      <c r="AN92" s="14" t="n">
        <v>18.211</v>
      </c>
      <c r="AO92" s="14" t="n">
        <v>0.18</v>
      </c>
      <c r="AP92" s="14" t="n">
        <v>1</v>
      </c>
      <c r="AQ92" s="14" t="n">
        <v>0.76</v>
      </c>
      <c r="AR92" s="14" t="n">
        <v>0.129</v>
      </c>
      <c r="AS92" s="14" t="n">
        <v>0.164</v>
      </c>
      <c r="AT92" s="14" t="n">
        <v>1.091</v>
      </c>
      <c r="AU92" s="14" t="n">
        <v>0.18</v>
      </c>
      <c r="AV92" s="14" t="n">
        <v>1</v>
      </c>
      <c r="AW92" s="14" t="n">
        <v>0.8110000000000001</v>
      </c>
      <c r="AX92" s="14" t="n">
        <v>0.129</v>
      </c>
      <c r="AY92" s="14" t="n">
        <v>0.166</v>
      </c>
      <c r="AZ92" s="14" t="n">
        <v>1.154</v>
      </c>
      <c r="BA92" s="14" t="n">
        <v>0.18</v>
      </c>
      <c r="BB92" s="14" t="n">
        <v>1</v>
      </c>
      <c r="BC92" s="14" t="n">
        <v>0.535</v>
      </c>
      <c r="BD92" s="14" t="n">
        <v>0.129</v>
      </c>
      <c r="BE92" s="14" t="n">
        <v>0.116</v>
      </c>
      <c r="BF92" s="14" t="n">
        <v>0.768</v>
      </c>
      <c r="BG92" s="14" t="n">
        <v>0.18</v>
      </c>
      <c r="BH92" s="14" t="n">
        <v>1</v>
      </c>
      <c r="BI92" s="14" t="n">
        <v>0.579</v>
      </c>
      <c r="BJ92" s="14" t="n">
        <v>0.129</v>
      </c>
      <c r="BK92" s="14" t="n">
        <v>0.609</v>
      </c>
      <c r="BL92" s="14" t="n">
        <v>1.403</v>
      </c>
      <c r="BM92" s="14" t="n">
        <v>0.18</v>
      </c>
      <c r="BN92" s="14" t="n">
        <v>1</v>
      </c>
      <c r="BO92" s="14" t="n">
        <v>0</v>
      </c>
      <c r="BP92" s="14" t="n">
        <v>0</v>
      </c>
      <c r="BQ92" s="14" t="n">
        <v>0.196</v>
      </c>
      <c r="BR92" s="14" t="n">
        <v>0</v>
      </c>
      <c r="BS92" s="14" t="n">
        <v>0.667</v>
      </c>
      <c r="BT92" s="14" t="n">
        <v>0</v>
      </c>
      <c r="BU92" s="14" t="n">
        <v>0</v>
      </c>
      <c r="BV92" s="14" t="n">
        <v>0.197</v>
      </c>
      <c r="BW92" s="14" t="n">
        <v>0.18</v>
      </c>
      <c r="BX92" s="14" t="n">
        <v>0.667</v>
      </c>
      <c r="BY92" s="14" t="n">
        <v>13.254</v>
      </c>
      <c r="BZ92" s="14" t="n">
        <v>0</v>
      </c>
      <c r="CA92" s="14" t="n">
        <v>13.254</v>
      </c>
      <c r="CB92" s="14" t="n">
        <v>0</v>
      </c>
      <c r="CC92" s="14" t="n">
        <v>83.248</v>
      </c>
      <c r="CD92" s="14" t="n">
        <v>7.95</v>
      </c>
      <c r="CE92" s="14" t="n">
        <v>161.243</v>
      </c>
      <c r="CF92" s="14" t="n">
        <v>288.499</v>
      </c>
      <c r="CG92" s="14" t="n">
        <v>0.18</v>
      </c>
      <c r="CH92" s="14" t="n">
        <v>1</v>
      </c>
      <c r="CI92" s="14" t="n">
        <v>0</v>
      </c>
      <c r="CJ92" s="14" t="n">
        <v>0</v>
      </c>
      <c r="CK92" s="14" t="n">
        <v>0</v>
      </c>
      <c r="CL92" s="14" t="n">
        <v>0</v>
      </c>
      <c r="CM92" s="14" t="n">
        <v>0</v>
      </c>
      <c r="CN92" s="14" t="n">
        <v>0</v>
      </c>
      <c r="CO92" s="14" t="n">
        <v>0</v>
      </c>
      <c r="CP92" s="14" t="n">
        <v>0</v>
      </c>
      <c r="CQ92" s="14" t="n">
        <v>1.348</v>
      </c>
      <c r="CR92" s="14" t="n">
        <v>0</v>
      </c>
      <c r="CS92" s="14" t="n">
        <v>5.37</v>
      </c>
      <c r="CT92" s="14" t="n">
        <v>4.861</v>
      </c>
      <c r="CU92" s="14" t="n">
        <v>11.622</v>
      </c>
    </row>
    <row r="93">
      <c r="A93" s="14" t="inlineStr">
        <is>
          <t>BEN2024</t>
        </is>
      </c>
      <c r="B93" s="14" t="inlineStr">
        <is>
          <t>BEN</t>
        </is>
      </c>
      <c r="C93" s="14" t="inlineStr">
        <is>
          <t>BEN</t>
        </is>
      </c>
      <c r="D93" s="14" t="inlineStr">
        <is>
          <t>Benin</t>
        </is>
      </c>
      <c r="E93" s="14" t="n">
        <v>2024</v>
      </c>
      <c r="F93" s="14" t="n">
        <v>0.18</v>
      </c>
      <c r="G93" s="14" t="n">
        <v>5.575</v>
      </c>
      <c r="H93" s="14" t="n">
        <v>1.324</v>
      </c>
      <c r="I93" s="14" t="n">
        <v>0</v>
      </c>
      <c r="J93" s="14" t="n">
        <v>5.575</v>
      </c>
      <c r="K93" s="14" t="n">
        <v>0</v>
      </c>
      <c r="L93" s="14" t="n">
        <v>1</v>
      </c>
      <c r="M93" s="14" t="n">
        <v>7.124</v>
      </c>
      <c r="N93" s="14" t="n">
        <v>3.971</v>
      </c>
      <c r="O93" s="14" t="n">
        <v>0</v>
      </c>
      <c r="P93" s="14" t="n">
        <v>7.124</v>
      </c>
      <c r="Q93" s="14" t="n">
        <v>0</v>
      </c>
      <c r="R93" s="14" t="n">
        <v>1</v>
      </c>
      <c r="S93" s="14" t="n">
        <v>12.193</v>
      </c>
      <c r="T93" s="14" t="n">
        <v>7.942</v>
      </c>
      <c r="U93" s="14" t="n">
        <v>0.299</v>
      </c>
      <c r="V93" s="14" t="n">
        <v>14.388</v>
      </c>
      <c r="W93" s="14" t="n">
        <v>0.18</v>
      </c>
      <c r="X93" s="14" t="n">
        <v>1</v>
      </c>
      <c r="Y93" s="14" t="n">
        <v>6.623</v>
      </c>
      <c r="Z93" s="14" t="n">
        <v>0.895</v>
      </c>
      <c r="AA93" s="14" t="n">
        <v>0</v>
      </c>
      <c r="AB93" s="14" t="n">
        <v>6.623</v>
      </c>
      <c r="AC93" s="14" t="n">
        <v>0</v>
      </c>
      <c r="AD93" s="14" t="n">
        <v>1</v>
      </c>
      <c r="AE93" s="14" t="n">
        <v>7.947</v>
      </c>
      <c r="AF93" s="14" t="n">
        <v>1.858</v>
      </c>
      <c r="AG93" s="14" t="n">
        <v>0</v>
      </c>
      <c r="AH93" s="14" t="n">
        <v>7.947</v>
      </c>
      <c r="AI93" s="14" t="n">
        <v>0</v>
      </c>
      <c r="AJ93" s="14" t="n">
        <v>1</v>
      </c>
      <c r="AK93" s="14" t="n">
        <v>15.888</v>
      </c>
      <c r="AL93" s="14" t="n">
        <v>8.462</v>
      </c>
      <c r="AM93" s="14" t="n">
        <v>0.39</v>
      </c>
      <c r="AN93" s="14" t="n">
        <v>18.748</v>
      </c>
      <c r="AO93" s="14" t="n">
        <v>0.18</v>
      </c>
      <c r="AP93" s="14" t="n">
        <v>1</v>
      </c>
      <c r="AQ93" s="14" t="n">
        <v>0.724</v>
      </c>
      <c r="AR93" s="14" t="n">
        <v>0.132</v>
      </c>
      <c r="AS93" s="14" t="n">
        <v>0.223</v>
      </c>
      <c r="AT93" s="14" t="n">
        <v>1.118</v>
      </c>
      <c r="AU93" s="14" t="n">
        <v>0.18</v>
      </c>
      <c r="AV93" s="14" t="n">
        <v>1</v>
      </c>
      <c r="AW93" s="14" t="n">
        <v>0.75</v>
      </c>
      <c r="AX93" s="14" t="n">
        <v>0.132</v>
      </c>
      <c r="AY93" s="14" t="n">
        <v>0.228</v>
      </c>
      <c r="AZ93" s="14" t="n">
        <v>1.154</v>
      </c>
      <c r="BA93" s="14" t="n">
        <v>0.18</v>
      </c>
      <c r="BB93" s="14" t="n">
        <v>1</v>
      </c>
      <c r="BC93" s="14" t="n">
        <v>0.513</v>
      </c>
      <c r="BD93" s="14" t="n">
        <v>0.132</v>
      </c>
      <c r="BE93" s="14" t="n">
        <v>0.158</v>
      </c>
      <c r="BF93" s="14" t="n">
        <v>0.792</v>
      </c>
      <c r="BG93" s="14" t="n">
        <v>0.18</v>
      </c>
      <c r="BH93" s="14" t="n">
        <v>1</v>
      </c>
      <c r="BI93" s="14" t="n">
        <v>0.591</v>
      </c>
      <c r="BJ93" s="14" t="n">
        <v>0.132</v>
      </c>
      <c r="BK93" s="14" t="n">
        <v>0.598</v>
      </c>
      <c r="BL93" s="14" t="n">
        <v>1.403</v>
      </c>
      <c r="BM93" s="14" t="n">
        <v>0.18</v>
      </c>
      <c r="BN93" s="14" t="n">
        <v>1</v>
      </c>
      <c r="BO93" s="14" t="n">
        <v>0</v>
      </c>
      <c r="BP93" s="14" t="n">
        <v>0</v>
      </c>
      <c r="BQ93" s="14" t="n">
        <v>0.202</v>
      </c>
      <c r="BR93" s="14" t="n">
        <v>0</v>
      </c>
      <c r="BS93" s="14" t="n">
        <v>0.667</v>
      </c>
      <c r="BT93" s="14" t="n">
        <v>0</v>
      </c>
      <c r="BU93" s="14" t="n">
        <v>0</v>
      </c>
      <c r="BV93" s="14" t="n">
        <v>0.203</v>
      </c>
      <c r="BW93" s="14" t="n">
        <v>0.18</v>
      </c>
      <c r="BX93" s="14" t="n">
        <v>0.667</v>
      </c>
      <c r="BY93" s="14" t="n">
        <v>13.646</v>
      </c>
      <c r="BZ93" s="14" t="n">
        <v>0</v>
      </c>
      <c r="CA93" s="14" t="n">
        <v>13.646</v>
      </c>
      <c r="CB93" s="14" t="n">
        <v>0</v>
      </c>
      <c r="CC93" s="14" t="n">
        <v>82.58799999999999</v>
      </c>
      <c r="CD93" s="14" t="n">
        <v>7.95</v>
      </c>
      <c r="CE93" s="14" t="n">
        <v>173.791</v>
      </c>
      <c r="CF93" s="14" t="n">
        <v>295.287</v>
      </c>
      <c r="CG93" s="14" t="n">
        <v>0.18</v>
      </c>
      <c r="CH93" s="14" t="n">
        <v>1</v>
      </c>
      <c r="CI93" s="14" t="n">
        <v>0</v>
      </c>
      <c r="CJ93" s="14" t="n">
        <v>0</v>
      </c>
      <c r="CK93" s="14" t="n">
        <v>0</v>
      </c>
      <c r="CL93" s="14" t="n">
        <v>0</v>
      </c>
      <c r="CM93" s="14" t="n">
        <v>0</v>
      </c>
      <c r="CN93" s="14" t="n">
        <v>0</v>
      </c>
      <c r="CO93" s="14" t="n">
        <v>0</v>
      </c>
      <c r="CP93" s="14" t="n">
        <v>0</v>
      </c>
      <c r="CQ93" s="14" t="n">
        <v>1.387</v>
      </c>
      <c r="CR93" s="14" t="n">
        <v>0</v>
      </c>
      <c r="CS93" s="14" t="n">
        <v>5.529</v>
      </c>
      <c r="CT93" s="14" t="n">
        <v>4.251</v>
      </c>
      <c r="CU93" s="14" t="n">
        <v>10.168</v>
      </c>
    </row>
    <row r="94">
      <c r="A94" s="14" t="inlineStr">
        <is>
          <t>BMU2021</t>
        </is>
      </c>
      <c r="B94" s="14" t="inlineStr">
        <is>
          <t>BMU</t>
        </is>
      </c>
      <c r="C94" s="14" t="inlineStr">
        <is>
          <t>BMU</t>
        </is>
      </c>
      <c r="D94" s="14" t="inlineStr">
        <is>
          <t>Bermuda</t>
        </is>
      </c>
      <c r="E94" s="14" t="n">
        <v>2021</v>
      </c>
      <c r="F94" s="14" t="n">
        <v>0</v>
      </c>
      <c r="G94" s="14" t="n">
        <v>3.885</v>
      </c>
      <c r="H94" s="14" t="n">
        <v>1.143</v>
      </c>
      <c r="I94" s="14" t="n">
        <v>0</v>
      </c>
      <c r="J94" s="14" t="n">
        <v>3.885</v>
      </c>
      <c r="K94" s="14" t="n">
        <v>0</v>
      </c>
      <c r="L94" s="14" t="n">
        <v>1</v>
      </c>
      <c r="M94" s="14" t="n">
        <v>7.964</v>
      </c>
      <c r="N94" s="14" t="n">
        <v>3.43</v>
      </c>
      <c r="O94" s="14" t="n">
        <v>0</v>
      </c>
      <c r="P94" s="14" t="n">
        <v>7.964</v>
      </c>
      <c r="Q94" s="14" t="n">
        <v>0</v>
      </c>
      <c r="R94" s="14" t="n">
        <v>1</v>
      </c>
      <c r="S94" s="14" t="n">
        <v>9.601000000000001</v>
      </c>
      <c r="T94" s="14" t="n">
        <v>6.86</v>
      </c>
      <c r="U94" s="14" t="n">
        <v>0</v>
      </c>
      <c r="V94" s="14" t="n">
        <v>9.601000000000001</v>
      </c>
      <c r="W94" s="14" t="n">
        <v>0</v>
      </c>
      <c r="X94" s="14" t="n">
        <v>1</v>
      </c>
      <c r="Y94" s="14" t="n">
        <v>4.665</v>
      </c>
      <c r="Z94" s="14" t="n">
        <v>1.091</v>
      </c>
      <c r="AA94" s="14" t="n">
        <v>0</v>
      </c>
      <c r="AB94" s="14" t="n">
        <v>4.665</v>
      </c>
      <c r="AC94" s="14" t="n">
        <v>0</v>
      </c>
      <c r="AD94" s="14" t="n">
        <v>1</v>
      </c>
      <c r="AE94" s="14" t="n">
        <v>5.809</v>
      </c>
      <c r="AF94" s="14" t="n">
        <v>2.169</v>
      </c>
      <c r="AG94" s="14" t="n">
        <v>0</v>
      </c>
      <c r="AH94" s="14" t="n">
        <v>5.809</v>
      </c>
      <c r="AI94" s="14" t="n">
        <v>0</v>
      </c>
      <c r="AJ94" s="14" t="n">
        <v>1</v>
      </c>
      <c r="AK94" s="14" t="n">
        <v>12.669</v>
      </c>
      <c r="AL94" s="14" t="n">
        <v>8.759</v>
      </c>
      <c r="AM94" s="14" t="n">
        <v>0</v>
      </c>
      <c r="AN94" s="14" t="n">
        <v>12.669</v>
      </c>
      <c r="AO94" s="14" t="n">
        <v>0</v>
      </c>
      <c r="AP94" s="14" t="n">
        <v>1</v>
      </c>
      <c r="AQ94" s="14" t="n">
        <v>0.649</v>
      </c>
      <c r="AR94" s="14" t="n">
        <v>0.114</v>
      </c>
      <c r="AS94" s="14" t="n">
        <v>0</v>
      </c>
      <c r="AT94" s="14" t="n">
        <v>0.649</v>
      </c>
      <c r="AU94" s="14" t="n">
        <v>0</v>
      </c>
      <c r="AV94" s="14" t="n">
        <v>1</v>
      </c>
      <c r="AW94" s="14" t="n">
        <v>0.577</v>
      </c>
      <c r="AX94" s="14" t="n">
        <v>0.114</v>
      </c>
      <c r="AY94" s="14" t="n">
        <v>0</v>
      </c>
      <c r="AZ94" s="14" t="n">
        <v>0.577</v>
      </c>
      <c r="BA94" s="14" t="n">
        <v>0</v>
      </c>
      <c r="BB94" s="14" t="n">
        <v>1</v>
      </c>
      <c r="BC94" s="14" t="n">
        <v>0.458</v>
      </c>
      <c r="BD94" s="14" t="n">
        <v>0.114</v>
      </c>
      <c r="BE94" s="14" t="n">
        <v>0</v>
      </c>
      <c r="BF94" s="14" t="n">
        <v>0.458</v>
      </c>
      <c r="BG94" s="14" t="n">
        <v>0</v>
      </c>
      <c r="BH94" s="14" t="n">
        <v>1</v>
      </c>
      <c r="BI94" s="14" t="n">
        <v>0.491</v>
      </c>
      <c r="BJ94" s="14" t="n">
        <v>0.114</v>
      </c>
      <c r="BK94" s="14" t="n">
        <v>0</v>
      </c>
      <c r="BL94" s="14" t="n">
        <v>0.491</v>
      </c>
      <c r="BM94" s="14" t="n">
        <v>0</v>
      </c>
      <c r="BN94" s="14" t="n">
        <v>1</v>
      </c>
      <c r="BO94" s="14" t="n">
        <v>0</v>
      </c>
      <c r="BP94" s="14" t="n">
        <v>0</v>
      </c>
      <c r="BQ94" s="14" t="n">
        <v>0.218</v>
      </c>
      <c r="BR94" s="14" t="n">
        <v>0</v>
      </c>
      <c r="BS94" s="14" t="n">
        <v>0.833</v>
      </c>
      <c r="BT94" s="14" t="n">
        <v>0</v>
      </c>
      <c r="BU94" s="14" t="n">
        <v>0</v>
      </c>
      <c r="BV94" s="14" t="n">
        <v>0.378</v>
      </c>
      <c r="BW94" s="14" t="n">
        <v>0</v>
      </c>
      <c r="BX94" s="14" t="n">
        <v>1</v>
      </c>
      <c r="BY94" s="14" t="n">
        <v>11.787</v>
      </c>
      <c r="BZ94" s="14" t="n">
        <v>0</v>
      </c>
      <c r="CA94" s="14" t="n">
        <v>11.787</v>
      </c>
      <c r="CB94" s="14" t="n">
        <v>0</v>
      </c>
      <c r="CC94" s="14" t="n">
        <v>78.125</v>
      </c>
      <c r="CD94" s="14" t="n">
        <v>7.95</v>
      </c>
      <c r="CE94" s="14" t="n">
        <v>0</v>
      </c>
      <c r="CF94" s="14" t="n">
        <v>78.125</v>
      </c>
      <c r="CG94" s="14" t="n">
        <v>0</v>
      </c>
      <c r="CH94" s="14" t="n">
        <v>1</v>
      </c>
      <c r="CI94" s="14" t="n">
        <v>0</v>
      </c>
      <c r="CJ94" s="14" t="n">
        <v>0</v>
      </c>
      <c r="CK94" s="14" t="n">
        <v>0</v>
      </c>
      <c r="CL94" s="14" t="n">
        <v>0</v>
      </c>
      <c r="CM94" s="14" t="n">
        <v>0</v>
      </c>
      <c r="CN94" s="14" t="n">
        <v>0</v>
      </c>
      <c r="CO94" s="14" t="n">
        <v>0</v>
      </c>
      <c r="CP94" s="14" t="n">
        <v>0</v>
      </c>
      <c r="CQ94" s="14" t="n">
        <v>1.198</v>
      </c>
      <c r="CR94" s="14" t="n">
        <v>0</v>
      </c>
      <c r="CS94" s="14" t="n">
        <v>3.522</v>
      </c>
      <c r="CT94" s="14" t="n">
        <v>2.742</v>
      </c>
      <c r="CU94" s="14" t="n">
        <v>3.522</v>
      </c>
    </row>
    <row r="95">
      <c r="A95" s="14" t="inlineStr">
        <is>
          <t>BMU2022</t>
        </is>
      </c>
      <c r="B95" s="14" t="inlineStr">
        <is>
          <t>BMU</t>
        </is>
      </c>
      <c r="C95" s="14" t="inlineStr">
        <is>
          <t>BMU</t>
        </is>
      </c>
      <c r="D95" s="14" t="inlineStr">
        <is>
          <t>Bermuda</t>
        </is>
      </c>
      <c r="E95" s="14" t="n">
        <v>2022</v>
      </c>
      <c r="F95" s="14" t="n">
        <v>0</v>
      </c>
      <c r="G95" s="14" t="n">
        <v>7.537</v>
      </c>
      <c r="H95" s="14" t="n">
        <v>1.235</v>
      </c>
      <c r="I95" s="14" t="n">
        <v>0</v>
      </c>
      <c r="J95" s="14" t="n">
        <v>7.537</v>
      </c>
      <c r="K95" s="14" t="n">
        <v>0</v>
      </c>
      <c r="L95" s="14" t="n">
        <v>1</v>
      </c>
      <c r="M95" s="14" t="n">
        <v>9.782999999999999</v>
      </c>
      <c r="N95" s="14" t="n">
        <v>3.704</v>
      </c>
      <c r="O95" s="14" t="n">
        <v>0</v>
      </c>
      <c r="P95" s="14" t="n">
        <v>9.782999999999999</v>
      </c>
      <c r="Q95" s="14" t="n">
        <v>0</v>
      </c>
      <c r="R95" s="14" t="n">
        <v>1</v>
      </c>
      <c r="S95" s="14" t="n">
        <v>13.711</v>
      </c>
      <c r="T95" s="14" t="n">
        <v>7.408</v>
      </c>
      <c r="U95" s="14" t="n">
        <v>0</v>
      </c>
      <c r="V95" s="14" t="n">
        <v>13.711</v>
      </c>
      <c r="W95" s="14" t="n">
        <v>0</v>
      </c>
      <c r="X95" s="14" t="n">
        <v>1</v>
      </c>
      <c r="Y95" s="14" t="n">
        <v>6.392</v>
      </c>
      <c r="Z95" s="14" t="n">
        <v>1.495</v>
      </c>
      <c r="AA95" s="14" t="n">
        <v>0</v>
      </c>
      <c r="AB95" s="14" t="n">
        <v>6.392</v>
      </c>
      <c r="AC95" s="14" t="n">
        <v>0</v>
      </c>
      <c r="AD95" s="14" t="n">
        <v>1</v>
      </c>
      <c r="AE95" s="14" t="n">
        <v>7.627</v>
      </c>
      <c r="AF95" s="14" t="n">
        <v>2.848</v>
      </c>
      <c r="AG95" s="14" t="n">
        <v>0</v>
      </c>
      <c r="AH95" s="14" t="n">
        <v>7.627</v>
      </c>
      <c r="AI95" s="14" t="n">
        <v>0</v>
      </c>
      <c r="AJ95" s="14" t="n">
        <v>1</v>
      </c>
      <c r="AK95" s="14" t="n">
        <v>15.035</v>
      </c>
      <c r="AL95" s="14" t="n">
        <v>10.395</v>
      </c>
      <c r="AM95" s="14" t="n">
        <v>0</v>
      </c>
      <c r="AN95" s="14" t="n">
        <v>15.035</v>
      </c>
      <c r="AO95" s="14" t="n">
        <v>0</v>
      </c>
      <c r="AP95" s="14" t="n">
        <v>1</v>
      </c>
      <c r="AQ95" s="14" t="n">
        <v>0.896</v>
      </c>
      <c r="AR95" s="14" t="n">
        <v>0.123</v>
      </c>
      <c r="AS95" s="14" t="n">
        <v>0</v>
      </c>
      <c r="AT95" s="14" t="n">
        <v>0.896</v>
      </c>
      <c r="AU95" s="14" t="n">
        <v>0</v>
      </c>
      <c r="AV95" s="14" t="n">
        <v>1</v>
      </c>
      <c r="AW95" s="14" t="n">
        <v>0.89</v>
      </c>
      <c r="AX95" s="14" t="n">
        <v>0.123</v>
      </c>
      <c r="AY95" s="14" t="n">
        <v>0</v>
      </c>
      <c r="AZ95" s="14" t="n">
        <v>0.89</v>
      </c>
      <c r="BA95" s="14" t="n">
        <v>0</v>
      </c>
      <c r="BB95" s="14" t="n">
        <v>1</v>
      </c>
      <c r="BC95" s="14" t="n">
        <v>0.62</v>
      </c>
      <c r="BD95" s="14" t="n">
        <v>0.123</v>
      </c>
      <c r="BE95" s="14" t="n">
        <v>0</v>
      </c>
      <c r="BF95" s="14" t="n">
        <v>0.62</v>
      </c>
      <c r="BG95" s="14" t="n">
        <v>0</v>
      </c>
      <c r="BH95" s="14" t="n">
        <v>1</v>
      </c>
      <c r="BI95" s="14" t="n">
        <v>0.608</v>
      </c>
      <c r="BJ95" s="14" t="n">
        <v>0.123</v>
      </c>
      <c r="BK95" s="14" t="n">
        <v>0</v>
      </c>
      <c r="BL95" s="14" t="n">
        <v>0.608</v>
      </c>
      <c r="BM95" s="14" t="n">
        <v>0</v>
      </c>
      <c r="BN95" s="14" t="n">
        <v>1</v>
      </c>
      <c r="BO95" s="14" t="n">
        <v>0</v>
      </c>
      <c r="BP95" s="14" t="n">
        <v>0</v>
      </c>
      <c r="BQ95" s="14" t="n">
        <v>0.264</v>
      </c>
      <c r="BR95" s="14" t="n">
        <v>0</v>
      </c>
      <c r="BS95" s="14" t="n">
        <v>0.833</v>
      </c>
      <c r="BT95" s="14" t="n">
        <v>0</v>
      </c>
      <c r="BU95" s="14" t="n">
        <v>0</v>
      </c>
      <c r="BV95" s="14" t="n">
        <v>0.419</v>
      </c>
      <c r="BW95" s="14" t="n">
        <v>0</v>
      </c>
      <c r="BX95" s="14" t="n">
        <v>1</v>
      </c>
      <c r="BY95" s="14" t="n">
        <v>12.729</v>
      </c>
      <c r="BZ95" s="14" t="n">
        <v>0</v>
      </c>
      <c r="CA95" s="14" t="n">
        <v>12.729</v>
      </c>
      <c r="CB95" s="14" t="n">
        <v>0</v>
      </c>
      <c r="CC95" s="14" t="n">
        <v>97.90000000000001</v>
      </c>
      <c r="CD95" s="14" t="n">
        <v>7.95</v>
      </c>
      <c r="CE95" s="14" t="n">
        <v>0</v>
      </c>
      <c r="CF95" s="14" t="n">
        <v>97.90000000000001</v>
      </c>
      <c r="CG95" s="14" t="n">
        <v>0</v>
      </c>
      <c r="CH95" s="14" t="n">
        <v>1</v>
      </c>
      <c r="CI95" s="14" t="n">
        <v>0</v>
      </c>
      <c r="CJ95" s="14" t="n">
        <v>0</v>
      </c>
      <c r="CK95" s="14" t="n">
        <v>0</v>
      </c>
      <c r="CL95" s="14" t="n">
        <v>0</v>
      </c>
      <c r="CM95" s="14" t="n">
        <v>0</v>
      </c>
      <c r="CN95" s="14" t="n">
        <v>0</v>
      </c>
      <c r="CO95" s="14" t="n">
        <v>0</v>
      </c>
      <c r="CP95" s="14" t="n">
        <v>0</v>
      </c>
      <c r="CQ95" s="14" t="n">
        <v>1.294</v>
      </c>
      <c r="CR95" s="14" t="n">
        <v>0</v>
      </c>
      <c r="CS95" s="14" t="n">
        <v>5.158</v>
      </c>
      <c r="CT95" s="14" t="n">
        <v>6.303</v>
      </c>
      <c r="CU95" s="14" t="n">
        <v>6.176</v>
      </c>
    </row>
    <row r="96">
      <c r="A96" s="14" t="inlineStr">
        <is>
          <t>BMU2023</t>
        </is>
      </c>
      <c r="B96" s="14" t="inlineStr">
        <is>
          <t>BMU</t>
        </is>
      </c>
      <c r="C96" s="14" t="inlineStr">
        <is>
          <t>BMU</t>
        </is>
      </c>
      <c r="D96" s="14" t="inlineStr">
        <is>
          <t>Bermuda</t>
        </is>
      </c>
      <c r="E96" s="14" t="n">
        <v>2023</v>
      </c>
      <c r="F96" s="14" t="n">
        <v>0</v>
      </c>
      <c r="G96" s="14" t="n">
        <v>4.229</v>
      </c>
      <c r="H96" s="14" t="n">
        <v>1.286</v>
      </c>
      <c r="I96" s="14" t="n">
        <v>0</v>
      </c>
      <c r="J96" s="14" t="n">
        <v>4.229</v>
      </c>
      <c r="K96" s="14" t="n">
        <v>0</v>
      </c>
      <c r="L96" s="14" t="n">
        <v>1</v>
      </c>
      <c r="M96" s="14" t="n">
        <v>7.886</v>
      </c>
      <c r="N96" s="14" t="n">
        <v>3.857</v>
      </c>
      <c r="O96" s="14" t="n">
        <v>0</v>
      </c>
      <c r="P96" s="14" t="n">
        <v>7.886</v>
      </c>
      <c r="Q96" s="14" t="n">
        <v>0</v>
      </c>
      <c r="R96" s="14" t="n">
        <v>1</v>
      </c>
      <c r="S96" s="14" t="n">
        <v>10.657</v>
      </c>
      <c r="T96" s="14" t="n">
        <v>7.714</v>
      </c>
      <c r="U96" s="14" t="n">
        <v>0</v>
      </c>
      <c r="V96" s="14" t="n">
        <v>10.657</v>
      </c>
      <c r="W96" s="14" t="n">
        <v>0</v>
      </c>
      <c r="X96" s="14" t="n">
        <v>1</v>
      </c>
      <c r="Y96" s="14" t="n">
        <v>3.817</v>
      </c>
      <c r="Z96" s="14" t="n">
        <v>0.893</v>
      </c>
      <c r="AA96" s="14" t="n">
        <v>0</v>
      </c>
      <c r="AB96" s="14" t="n">
        <v>3.817</v>
      </c>
      <c r="AC96" s="14" t="n">
        <v>0</v>
      </c>
      <c r="AD96" s="14" t="n">
        <v>1</v>
      </c>
      <c r="AE96" s="14" t="n">
        <v>5.103</v>
      </c>
      <c r="AF96" s="14" t="n">
        <v>1.906</v>
      </c>
      <c r="AG96" s="14" t="n">
        <v>0</v>
      </c>
      <c r="AH96" s="14" t="n">
        <v>5.103</v>
      </c>
      <c r="AI96" s="14" t="n">
        <v>0</v>
      </c>
      <c r="AJ96" s="14" t="n">
        <v>1</v>
      </c>
      <c r="AK96" s="14" t="n">
        <v>12.817</v>
      </c>
      <c r="AL96" s="14" t="n">
        <v>8.862</v>
      </c>
      <c r="AM96" s="14" t="n">
        <v>0</v>
      </c>
      <c r="AN96" s="14" t="n">
        <v>12.817</v>
      </c>
      <c r="AO96" s="14" t="n">
        <v>0</v>
      </c>
      <c r="AP96" s="14" t="n">
        <v>1</v>
      </c>
      <c r="AQ96" s="14" t="n">
        <v>0.791</v>
      </c>
      <c r="AR96" s="14" t="n">
        <v>0.129</v>
      </c>
      <c r="AS96" s="14" t="n">
        <v>0</v>
      </c>
      <c r="AT96" s="14" t="n">
        <v>0.791</v>
      </c>
      <c r="AU96" s="14" t="n">
        <v>0</v>
      </c>
      <c r="AV96" s="14" t="n">
        <v>1</v>
      </c>
      <c r="AW96" s="14" t="n">
        <v>0.618</v>
      </c>
      <c r="AX96" s="14" t="n">
        <v>0.129</v>
      </c>
      <c r="AY96" s="14" t="n">
        <v>0</v>
      </c>
      <c r="AZ96" s="14" t="n">
        <v>0.618</v>
      </c>
      <c r="BA96" s="14" t="n">
        <v>0</v>
      </c>
      <c r="BB96" s="14" t="n">
        <v>1</v>
      </c>
      <c r="BC96" s="14" t="n">
        <v>0.554</v>
      </c>
      <c r="BD96" s="14" t="n">
        <v>0.129</v>
      </c>
      <c r="BE96" s="14" t="n">
        <v>0</v>
      </c>
      <c r="BF96" s="14" t="n">
        <v>0.554</v>
      </c>
      <c r="BG96" s="14" t="n">
        <v>0</v>
      </c>
      <c r="BH96" s="14" t="n">
        <v>1</v>
      </c>
      <c r="BI96" s="14" t="n">
        <v>0.5570000000000001</v>
      </c>
      <c r="BJ96" s="14" t="n">
        <v>0.129</v>
      </c>
      <c r="BK96" s="14" t="n">
        <v>0</v>
      </c>
      <c r="BL96" s="14" t="n">
        <v>0.5570000000000001</v>
      </c>
      <c r="BM96" s="14" t="n">
        <v>0</v>
      </c>
      <c r="BN96" s="14" t="n">
        <v>1</v>
      </c>
      <c r="BO96" s="14" t="n">
        <v>0</v>
      </c>
      <c r="BP96" s="14" t="n">
        <v>0</v>
      </c>
      <c r="BQ96" s="14" t="n">
        <v>0.265</v>
      </c>
      <c r="BR96" s="14" t="n">
        <v>0</v>
      </c>
      <c r="BS96" s="14" t="n">
        <v>0.833</v>
      </c>
      <c r="BT96" s="14" t="n">
        <v>0</v>
      </c>
      <c r="BU96" s="14" t="n">
        <v>0</v>
      </c>
      <c r="BV96" s="14" t="n">
        <v>0.44</v>
      </c>
      <c r="BW96" s="14" t="n">
        <v>0</v>
      </c>
      <c r="BX96" s="14" t="n">
        <v>1</v>
      </c>
      <c r="BY96" s="14" t="n">
        <v>13.254</v>
      </c>
      <c r="BZ96" s="14" t="n">
        <v>0</v>
      </c>
      <c r="CA96" s="14" t="n">
        <v>13.254</v>
      </c>
      <c r="CB96" s="14" t="n">
        <v>0</v>
      </c>
      <c r="CC96" s="14" t="n">
        <v>83.248</v>
      </c>
      <c r="CD96" s="14" t="n">
        <v>7.95</v>
      </c>
      <c r="CE96" s="14" t="n">
        <v>0</v>
      </c>
      <c r="CF96" s="14" t="n">
        <v>83.248</v>
      </c>
      <c r="CG96" s="14" t="n">
        <v>0</v>
      </c>
      <c r="CH96" s="14" t="n">
        <v>1</v>
      </c>
      <c r="CI96" s="14" t="n">
        <v>0</v>
      </c>
      <c r="CJ96" s="14" t="n">
        <v>0</v>
      </c>
      <c r="CK96" s="14" t="n">
        <v>0</v>
      </c>
      <c r="CL96" s="14" t="n">
        <v>0</v>
      </c>
      <c r="CM96" s="14" t="n">
        <v>0</v>
      </c>
      <c r="CN96" s="14" t="n">
        <v>0</v>
      </c>
      <c r="CO96" s="14" t="n">
        <v>0</v>
      </c>
      <c r="CP96" s="14" t="n">
        <v>0</v>
      </c>
      <c r="CQ96" s="14" t="n">
        <v>1.348</v>
      </c>
      <c r="CR96" s="14" t="n">
        <v>0</v>
      </c>
      <c r="CS96" s="14" t="n">
        <v>2.532</v>
      </c>
      <c r="CT96" s="14" t="n">
        <v>2.943</v>
      </c>
      <c r="CU96" s="14" t="n">
        <v>2.532</v>
      </c>
    </row>
    <row r="97">
      <c r="A97" s="14" t="inlineStr">
        <is>
          <t>BMU2024</t>
        </is>
      </c>
      <c r="B97" s="14" t="inlineStr">
        <is>
          <t>BMU</t>
        </is>
      </c>
      <c r="C97" s="14" t="inlineStr">
        <is>
          <t>BMU</t>
        </is>
      </c>
      <c r="D97" s="14" t="inlineStr">
        <is>
          <t>Bermuda</t>
        </is>
      </c>
      <c r="E97" s="14" t="n">
        <v>2024</v>
      </c>
      <c r="F97" s="14" t="n">
        <v>0</v>
      </c>
      <c r="G97" s="14" t="n">
        <v>3.627</v>
      </c>
      <c r="H97" s="14" t="n">
        <v>1.324</v>
      </c>
      <c r="I97" s="14" t="n">
        <v>0</v>
      </c>
      <c r="J97" s="14" t="n">
        <v>3.627</v>
      </c>
      <c r="K97" s="14" t="n">
        <v>0</v>
      </c>
      <c r="L97" s="14" t="n">
        <v>1</v>
      </c>
      <c r="M97" s="14" t="n">
        <v>7.124</v>
      </c>
      <c r="N97" s="14" t="n">
        <v>3.971</v>
      </c>
      <c r="O97" s="14" t="n">
        <v>0</v>
      </c>
      <c r="P97" s="14" t="n">
        <v>7.124</v>
      </c>
      <c r="Q97" s="14" t="n">
        <v>0</v>
      </c>
      <c r="R97" s="14" t="n">
        <v>1</v>
      </c>
      <c r="S97" s="14" t="n">
        <v>10.245</v>
      </c>
      <c r="T97" s="14" t="n">
        <v>7.942</v>
      </c>
      <c r="U97" s="14" t="n">
        <v>0</v>
      </c>
      <c r="V97" s="14" t="n">
        <v>10.245</v>
      </c>
      <c r="W97" s="14" t="n">
        <v>0</v>
      </c>
      <c r="X97" s="14" t="n">
        <v>1</v>
      </c>
      <c r="Y97" s="14" t="n">
        <v>3.615</v>
      </c>
      <c r="Z97" s="14" t="n">
        <v>0.845</v>
      </c>
      <c r="AA97" s="14" t="n">
        <v>0</v>
      </c>
      <c r="AB97" s="14" t="n">
        <v>3.615</v>
      </c>
      <c r="AC97" s="14" t="n">
        <v>0</v>
      </c>
      <c r="AD97" s="14" t="n">
        <v>1</v>
      </c>
      <c r="AE97" s="14" t="n">
        <v>4.939</v>
      </c>
      <c r="AF97" s="14" t="n">
        <v>1.845</v>
      </c>
      <c r="AG97" s="14" t="n">
        <v>0</v>
      </c>
      <c r="AH97" s="14" t="n">
        <v>4.939</v>
      </c>
      <c r="AI97" s="14" t="n">
        <v>0</v>
      </c>
      <c r="AJ97" s="14" t="n">
        <v>1</v>
      </c>
      <c r="AK97" s="14" t="n">
        <v>12.881</v>
      </c>
      <c r="AL97" s="14" t="n">
        <v>8.906000000000001</v>
      </c>
      <c r="AM97" s="14" t="n">
        <v>0</v>
      </c>
      <c r="AN97" s="14" t="n">
        <v>12.881</v>
      </c>
      <c r="AO97" s="14" t="n">
        <v>0</v>
      </c>
      <c r="AP97" s="14" t="n">
        <v>1</v>
      </c>
      <c r="AQ97" s="14" t="n">
        <v>0.756</v>
      </c>
      <c r="AR97" s="14" t="n">
        <v>0.132</v>
      </c>
      <c r="AS97" s="14" t="n">
        <v>0</v>
      </c>
      <c r="AT97" s="14" t="n">
        <v>0.756</v>
      </c>
      <c r="AU97" s="14" t="n">
        <v>0</v>
      </c>
      <c r="AV97" s="14" t="n">
        <v>1</v>
      </c>
      <c r="AW97" s="14" t="n">
        <v>0.655</v>
      </c>
      <c r="AX97" s="14" t="n">
        <v>0.132</v>
      </c>
      <c r="AY97" s="14" t="n">
        <v>0</v>
      </c>
      <c r="AZ97" s="14" t="n">
        <v>0.655</v>
      </c>
      <c r="BA97" s="14" t="n">
        <v>0</v>
      </c>
      <c r="BB97" s="14" t="n">
        <v>1</v>
      </c>
      <c r="BC97" s="14" t="n">
        <v>0.534</v>
      </c>
      <c r="BD97" s="14" t="n">
        <v>0.132</v>
      </c>
      <c r="BE97" s="14" t="n">
        <v>0</v>
      </c>
      <c r="BF97" s="14" t="n">
        <v>0.534</v>
      </c>
      <c r="BG97" s="14" t="n">
        <v>0</v>
      </c>
      <c r="BH97" s="14" t="n">
        <v>1</v>
      </c>
      <c r="BI97" s="14" t="n">
        <v>0.5679999999999999</v>
      </c>
      <c r="BJ97" s="14" t="n">
        <v>0.132</v>
      </c>
      <c r="BK97" s="14" t="n">
        <v>0</v>
      </c>
      <c r="BL97" s="14" t="n">
        <v>0.5679999999999999</v>
      </c>
      <c r="BM97" s="14" t="n">
        <v>0</v>
      </c>
      <c r="BN97" s="14" t="n">
        <v>1</v>
      </c>
      <c r="BO97" s="14" t="n">
        <v>0</v>
      </c>
      <c r="BP97" s="14" t="n">
        <v>0</v>
      </c>
      <c r="BQ97" s="14" t="n">
        <v>0.279</v>
      </c>
      <c r="BR97" s="14" t="n">
        <v>0</v>
      </c>
      <c r="BS97" s="14" t="n">
        <v>0.833</v>
      </c>
      <c r="BT97" s="14" t="n">
        <v>0</v>
      </c>
      <c r="BU97" s="14" t="n">
        <v>0</v>
      </c>
      <c r="BV97" s="14" t="n">
        <v>0.47</v>
      </c>
      <c r="BW97" s="14" t="n">
        <v>0</v>
      </c>
      <c r="BX97" s="14" t="n">
        <v>1</v>
      </c>
      <c r="BY97" s="14" t="n">
        <v>13.646</v>
      </c>
      <c r="BZ97" s="14" t="n">
        <v>0</v>
      </c>
      <c r="CA97" s="14" t="n">
        <v>13.646</v>
      </c>
      <c r="CB97" s="14" t="n">
        <v>0</v>
      </c>
      <c r="CC97" s="14" t="n">
        <v>82.58799999999999</v>
      </c>
      <c r="CD97" s="14" t="n">
        <v>7.95</v>
      </c>
      <c r="CE97" s="14" t="n">
        <v>0</v>
      </c>
      <c r="CF97" s="14" t="n">
        <v>82.58799999999999</v>
      </c>
      <c r="CG97" s="14" t="n">
        <v>0</v>
      </c>
      <c r="CH97" s="14" t="n">
        <v>1</v>
      </c>
      <c r="CI97" s="14" t="n">
        <v>0</v>
      </c>
      <c r="CJ97" s="14" t="n">
        <v>0</v>
      </c>
      <c r="CK97" s="14" t="n">
        <v>0</v>
      </c>
      <c r="CL97" s="14" t="n">
        <v>0</v>
      </c>
      <c r="CM97" s="14" t="n">
        <v>0</v>
      </c>
      <c r="CN97" s="14" t="n">
        <v>0</v>
      </c>
      <c r="CO97" s="14" t="n">
        <v>0</v>
      </c>
      <c r="CP97" s="14" t="n">
        <v>0</v>
      </c>
      <c r="CQ97" s="14" t="n">
        <v>1.387</v>
      </c>
      <c r="CR97" s="14" t="n">
        <v>0</v>
      </c>
      <c r="CS97" s="14" t="n">
        <v>2.292</v>
      </c>
      <c r="CT97" s="14" t="n">
        <v>2.303</v>
      </c>
      <c r="CU97" s="14" t="n">
        <v>2.292</v>
      </c>
    </row>
    <row r="98">
      <c r="A98" s="14" t="inlineStr">
        <is>
          <t>BTN2021</t>
        </is>
      </c>
      <c r="B98" s="14" t="inlineStr">
        <is>
          <t>BTN</t>
        </is>
      </c>
      <c r="C98" s="14" t="inlineStr">
        <is>
          <t>BTN</t>
        </is>
      </c>
      <c r="D98" s="14" t="inlineStr">
        <is>
          <t>Bhutan</t>
        </is>
      </c>
      <c r="E98" s="14" t="n">
        <v>2021</v>
      </c>
      <c r="F98" s="14" t="n">
        <v>0.1</v>
      </c>
      <c r="G98" s="14" t="n">
        <v>4.747</v>
      </c>
      <c r="H98" s="14" t="n">
        <v>1.143</v>
      </c>
      <c r="I98" s="14" t="n">
        <v>0</v>
      </c>
      <c r="J98" s="14" t="n">
        <v>4.747</v>
      </c>
      <c r="K98" s="14" t="n">
        <v>0</v>
      </c>
      <c r="L98" s="14" t="n">
        <v>1</v>
      </c>
      <c r="M98" s="14" t="n">
        <v>7.964</v>
      </c>
      <c r="N98" s="14" t="n">
        <v>3.43</v>
      </c>
      <c r="O98" s="14" t="n">
        <v>0</v>
      </c>
      <c r="P98" s="14" t="n">
        <v>7.964</v>
      </c>
      <c r="Q98" s="14" t="n">
        <v>0</v>
      </c>
      <c r="R98" s="14" t="n">
        <v>1</v>
      </c>
      <c r="S98" s="14" t="n">
        <v>10.464</v>
      </c>
      <c r="T98" s="14" t="n">
        <v>6.86</v>
      </c>
      <c r="U98" s="14" t="n">
        <v>0</v>
      </c>
      <c r="V98" s="14" t="n">
        <v>11.51</v>
      </c>
      <c r="W98" s="14" t="n">
        <v>0.1</v>
      </c>
      <c r="X98" s="14" t="n">
        <v>1</v>
      </c>
      <c r="Y98" s="14" t="n">
        <v>17.987</v>
      </c>
      <c r="Z98" s="14" t="n">
        <v>2.1</v>
      </c>
      <c r="AA98" s="14" t="n">
        <v>0</v>
      </c>
      <c r="AB98" s="14" t="n">
        <v>17.987</v>
      </c>
      <c r="AC98" s="14" t="n">
        <v>0</v>
      </c>
      <c r="AD98" s="14" t="n">
        <v>1</v>
      </c>
      <c r="AE98" s="14" t="n">
        <v>19.13</v>
      </c>
      <c r="AF98" s="14" t="n">
        <v>3.956</v>
      </c>
      <c r="AG98" s="14" t="n">
        <v>0</v>
      </c>
      <c r="AH98" s="14" t="n">
        <v>19.13</v>
      </c>
      <c r="AI98" s="14" t="n">
        <v>0</v>
      </c>
      <c r="AJ98" s="14" t="n">
        <v>1</v>
      </c>
      <c r="AK98" s="14" t="n">
        <v>25.99</v>
      </c>
      <c r="AL98" s="14" t="n">
        <v>12.953</v>
      </c>
      <c r="AM98" s="14" t="n">
        <v>0</v>
      </c>
      <c r="AN98" s="14" t="n">
        <v>28.589</v>
      </c>
      <c r="AO98" s="14" t="n">
        <v>0.1</v>
      </c>
      <c r="AP98" s="14" t="n">
        <v>1</v>
      </c>
      <c r="AQ98" s="14" t="n">
        <v>0.621</v>
      </c>
      <c r="AR98" s="14" t="n">
        <v>0.114</v>
      </c>
      <c r="AS98" s="14" t="n">
        <v>0.533</v>
      </c>
      <c r="AT98" s="14" t="n">
        <v>1.269</v>
      </c>
      <c r="AU98" s="14" t="n">
        <v>0.1</v>
      </c>
      <c r="AV98" s="14" t="n">
        <v>1</v>
      </c>
      <c r="AW98" s="14" t="n">
        <v>0.593</v>
      </c>
      <c r="AX98" s="14" t="n">
        <v>0.114</v>
      </c>
      <c r="AY98" s="14" t="n">
        <v>0.335</v>
      </c>
      <c r="AZ98" s="14" t="n">
        <v>1.021</v>
      </c>
      <c r="BA98" s="14" t="n">
        <v>0.1</v>
      </c>
      <c r="BB98" s="14" t="n">
        <v>1</v>
      </c>
      <c r="BC98" s="14" t="n">
        <v>0.44</v>
      </c>
      <c r="BD98" s="14" t="n">
        <v>0.114</v>
      </c>
      <c r="BE98" s="14" t="n">
        <v>0</v>
      </c>
      <c r="BF98" s="14" t="n">
        <v>0.484</v>
      </c>
      <c r="BG98" s="14" t="n">
        <v>0.1</v>
      </c>
      <c r="BH98" s="14" t="n">
        <v>1</v>
      </c>
      <c r="BI98" s="14" t="n">
        <v>0.5600000000000001</v>
      </c>
      <c r="BJ98" s="14" t="n">
        <v>0.114</v>
      </c>
      <c r="BK98" s="14" t="n">
        <v>0</v>
      </c>
      <c r="BL98" s="14" t="n">
        <v>0.616</v>
      </c>
      <c r="BM98" s="14" t="n">
        <v>0.1</v>
      </c>
      <c r="BN98" s="14" t="n">
        <v>1</v>
      </c>
      <c r="BO98" s="14" t="n">
        <v>0</v>
      </c>
      <c r="BP98" s="14" t="n">
        <v>0</v>
      </c>
      <c r="BQ98" s="14" t="n">
        <v>0.035</v>
      </c>
      <c r="BR98" s="14" t="n">
        <v>0</v>
      </c>
      <c r="BS98" s="14" t="n">
        <v>1</v>
      </c>
      <c r="BT98" s="14" t="n">
        <v>0</v>
      </c>
      <c r="BU98" s="14" t="n">
        <v>0</v>
      </c>
      <c r="BV98" s="14" t="n">
        <v>0.017</v>
      </c>
      <c r="BW98" s="14" t="n">
        <v>0.1</v>
      </c>
      <c r="BX98" s="14" t="n">
        <v>0.833</v>
      </c>
      <c r="BY98" s="14" t="n">
        <v>11.787</v>
      </c>
      <c r="BZ98" s="14" t="n">
        <v>0</v>
      </c>
      <c r="CA98" s="14" t="n">
        <v>11.787</v>
      </c>
      <c r="CB98" s="14" t="n">
        <v>0</v>
      </c>
      <c r="CC98" s="14" t="n">
        <v>81.69499999999999</v>
      </c>
      <c r="CD98" s="14" t="n">
        <v>7.95</v>
      </c>
      <c r="CE98" s="14" t="n">
        <v>0</v>
      </c>
      <c r="CF98" s="14" t="n">
        <v>89.86499999999999</v>
      </c>
      <c r="CG98" s="14" t="n">
        <v>0.1</v>
      </c>
      <c r="CH98" s="14" t="n">
        <v>1</v>
      </c>
      <c r="CI98" s="14" t="n">
        <v>0</v>
      </c>
      <c r="CJ98" s="14" t="n">
        <v>0</v>
      </c>
      <c r="CK98" s="14" t="n">
        <v>0</v>
      </c>
      <c r="CL98" s="14" t="n">
        <v>0</v>
      </c>
      <c r="CM98" s="14" t="n">
        <v>0</v>
      </c>
      <c r="CN98" s="14" t="n">
        <v>0</v>
      </c>
      <c r="CO98" s="14" t="n">
        <v>0</v>
      </c>
      <c r="CP98" s="14" t="n">
        <v>0</v>
      </c>
      <c r="CQ98" s="14" t="n">
        <v>1.198</v>
      </c>
      <c r="CR98" s="14" t="n">
        <v>0</v>
      </c>
      <c r="CS98" s="14" t="n">
        <v>4.776</v>
      </c>
      <c r="CT98" s="14" t="n">
        <v>3.604</v>
      </c>
      <c r="CU98" s="14" t="n">
        <v>16.843</v>
      </c>
    </row>
    <row r="99">
      <c r="A99" s="14" t="inlineStr">
        <is>
          <t>BTN2022</t>
        </is>
      </c>
      <c r="B99" s="14" t="inlineStr">
        <is>
          <t>BTN</t>
        </is>
      </c>
      <c r="C99" s="14" t="inlineStr">
        <is>
          <t>BTN</t>
        </is>
      </c>
      <c r="D99" s="14" t="inlineStr">
        <is>
          <t>Bhutan</t>
        </is>
      </c>
      <c r="E99" s="14" t="n">
        <v>2022</v>
      </c>
      <c r="F99" s="14" t="n">
        <v>0.1</v>
      </c>
      <c r="G99" s="14" t="n">
        <v>8.788</v>
      </c>
      <c r="H99" s="14" t="n">
        <v>1.235</v>
      </c>
      <c r="I99" s="14" t="n">
        <v>0</v>
      </c>
      <c r="J99" s="14" t="n">
        <v>8.788</v>
      </c>
      <c r="K99" s="14" t="n">
        <v>0</v>
      </c>
      <c r="L99" s="14" t="n">
        <v>1</v>
      </c>
      <c r="M99" s="14" t="n">
        <v>9.782999999999999</v>
      </c>
      <c r="N99" s="14" t="n">
        <v>3.704</v>
      </c>
      <c r="O99" s="14" t="n">
        <v>0</v>
      </c>
      <c r="P99" s="14" t="n">
        <v>9.782999999999999</v>
      </c>
      <c r="Q99" s="14" t="n">
        <v>0</v>
      </c>
      <c r="R99" s="14" t="n">
        <v>1</v>
      </c>
      <c r="S99" s="14" t="n">
        <v>14.962</v>
      </c>
      <c r="T99" s="14" t="n">
        <v>7.408</v>
      </c>
      <c r="U99" s="14" t="n">
        <v>0.111</v>
      </c>
      <c r="V99" s="14" t="n">
        <v>16.458</v>
      </c>
      <c r="W99" s="14" t="n">
        <v>0.1</v>
      </c>
      <c r="X99" s="14" t="n">
        <v>1</v>
      </c>
      <c r="Y99" s="14" t="n">
        <v>31.383</v>
      </c>
      <c r="Z99" s="14" t="n">
        <v>3.665</v>
      </c>
      <c r="AA99" s="14" t="n">
        <v>0</v>
      </c>
      <c r="AB99" s="14" t="n">
        <v>31.383</v>
      </c>
      <c r="AC99" s="14" t="n">
        <v>0</v>
      </c>
      <c r="AD99" s="14" t="n">
        <v>1</v>
      </c>
      <c r="AE99" s="14" t="n">
        <v>32.618</v>
      </c>
      <c r="AF99" s="14" t="n">
        <v>6.745</v>
      </c>
      <c r="AG99" s="14" t="n">
        <v>0</v>
      </c>
      <c r="AH99" s="14" t="n">
        <v>32.618</v>
      </c>
      <c r="AI99" s="14" t="n">
        <v>0</v>
      </c>
      <c r="AJ99" s="14" t="n">
        <v>1</v>
      </c>
      <c r="AK99" s="14" t="n">
        <v>40.026</v>
      </c>
      <c r="AL99" s="14" t="n">
        <v>19.948</v>
      </c>
      <c r="AM99" s="14" t="n">
        <v>0.296</v>
      </c>
      <c r="AN99" s="14" t="n">
        <v>44.029</v>
      </c>
      <c r="AO99" s="14" t="n">
        <v>0.1</v>
      </c>
      <c r="AP99" s="14" t="n">
        <v>1</v>
      </c>
      <c r="AQ99" s="14" t="n">
        <v>0.847</v>
      </c>
      <c r="AR99" s="14" t="n">
        <v>0.123</v>
      </c>
      <c r="AS99" s="14" t="n">
        <v>0.57</v>
      </c>
      <c r="AT99" s="14" t="n">
        <v>1.547</v>
      </c>
      <c r="AU99" s="14" t="n">
        <v>0.1</v>
      </c>
      <c r="AV99" s="14" t="n">
        <v>1</v>
      </c>
      <c r="AW99" s="14" t="n">
        <v>0.947</v>
      </c>
      <c r="AX99" s="14" t="n">
        <v>0.123</v>
      </c>
      <c r="AY99" s="14" t="n">
        <v>0.343</v>
      </c>
      <c r="AZ99" s="14" t="n">
        <v>1.409</v>
      </c>
      <c r="BA99" s="14" t="n">
        <v>0.1</v>
      </c>
      <c r="BB99" s="14" t="n">
        <v>1</v>
      </c>
      <c r="BC99" s="14" t="n">
        <v>0.589</v>
      </c>
      <c r="BD99" s="14" t="n">
        <v>0.123</v>
      </c>
      <c r="BE99" s="14" t="n">
        <v>0.004</v>
      </c>
      <c r="BF99" s="14" t="n">
        <v>0.647</v>
      </c>
      <c r="BG99" s="14" t="n">
        <v>0.1</v>
      </c>
      <c r="BH99" s="14" t="n">
        <v>1</v>
      </c>
      <c r="BI99" s="14" t="n">
        <v>0.6889999999999999</v>
      </c>
      <c r="BJ99" s="14" t="n">
        <v>0.123</v>
      </c>
      <c r="BK99" s="14" t="n">
        <v>0.005</v>
      </c>
      <c r="BL99" s="14" t="n">
        <v>0.758</v>
      </c>
      <c r="BM99" s="14" t="n">
        <v>0.1</v>
      </c>
      <c r="BN99" s="14" t="n">
        <v>1</v>
      </c>
      <c r="BO99" s="14" t="n">
        <v>0</v>
      </c>
      <c r="BP99" s="14" t="n">
        <v>0</v>
      </c>
      <c r="BQ99" s="14" t="n">
        <v>0.031</v>
      </c>
      <c r="BR99" s="14" t="n">
        <v>0</v>
      </c>
      <c r="BS99" s="14" t="n">
        <v>1</v>
      </c>
      <c r="BT99" s="14" t="n">
        <v>0</v>
      </c>
      <c r="BU99" s="14" t="n">
        <v>0</v>
      </c>
      <c r="BV99" s="14" t="n">
        <v>0.016</v>
      </c>
      <c r="BW99" s="14" t="n">
        <v>0.1</v>
      </c>
      <c r="BX99" s="14" t="n">
        <v>0.833</v>
      </c>
      <c r="BY99" s="14" t="n">
        <v>12.729</v>
      </c>
      <c r="BZ99" s="14" t="n">
        <v>0</v>
      </c>
      <c r="CA99" s="14" t="n">
        <v>12.729</v>
      </c>
      <c r="CB99" s="14" t="n">
        <v>0</v>
      </c>
      <c r="CC99" s="14" t="n">
        <v>102.477</v>
      </c>
      <c r="CD99" s="14" t="n">
        <v>7.95</v>
      </c>
      <c r="CE99" s="14" t="n">
        <v>0.758</v>
      </c>
      <c r="CF99" s="14" t="n">
        <v>112.724</v>
      </c>
      <c r="CG99" s="14" t="n">
        <v>0.1</v>
      </c>
      <c r="CH99" s="14" t="n">
        <v>1</v>
      </c>
      <c r="CI99" s="14" t="n">
        <v>0</v>
      </c>
      <c r="CJ99" s="14" t="n">
        <v>0</v>
      </c>
      <c r="CK99" s="14" t="n">
        <v>0</v>
      </c>
      <c r="CL99" s="14" t="n">
        <v>0</v>
      </c>
      <c r="CM99" s="14" t="n">
        <v>0</v>
      </c>
      <c r="CN99" s="14" t="n">
        <v>0</v>
      </c>
      <c r="CO99" s="14" t="n">
        <v>0</v>
      </c>
      <c r="CP99" s="14" t="n">
        <v>0</v>
      </c>
      <c r="CQ99" s="14" t="n">
        <v>1.294</v>
      </c>
      <c r="CR99" s="14" t="n">
        <v>0</v>
      </c>
      <c r="CS99" s="14" t="n">
        <v>5.158</v>
      </c>
      <c r="CT99" s="14" t="n">
        <v>7.554</v>
      </c>
      <c r="CU99" s="14" t="n">
        <v>30.149</v>
      </c>
    </row>
    <row r="100">
      <c r="A100" s="14" t="inlineStr">
        <is>
          <t>BTN2023</t>
        </is>
      </c>
      <c r="B100" s="14" t="inlineStr">
        <is>
          <t>BTN</t>
        </is>
      </c>
      <c r="C100" s="14" t="inlineStr">
        <is>
          <t>BTN</t>
        </is>
      </c>
      <c r="D100" s="14" t="inlineStr">
        <is>
          <t>Bhutan</t>
        </is>
      </c>
      <c r="E100" s="14" t="n">
        <v>2023</v>
      </c>
      <c r="F100" s="14" t="n">
        <v>0.1</v>
      </c>
      <c r="G100" s="14" t="n">
        <v>5.77</v>
      </c>
      <c r="H100" s="14" t="n">
        <v>1.286</v>
      </c>
      <c r="I100" s="14" t="n">
        <v>0</v>
      </c>
      <c r="J100" s="14" t="n">
        <v>5.77</v>
      </c>
      <c r="K100" s="14" t="n">
        <v>0</v>
      </c>
      <c r="L100" s="14" t="n">
        <v>1</v>
      </c>
      <c r="M100" s="14" t="n">
        <v>7.886</v>
      </c>
      <c r="N100" s="14" t="n">
        <v>3.857</v>
      </c>
      <c r="O100" s="14" t="n">
        <v>0</v>
      </c>
      <c r="P100" s="14" t="n">
        <v>7.886</v>
      </c>
      <c r="Q100" s="14" t="n">
        <v>0</v>
      </c>
      <c r="R100" s="14" t="n">
        <v>1</v>
      </c>
      <c r="S100" s="14" t="n">
        <v>12.198</v>
      </c>
      <c r="T100" s="14" t="n">
        <v>7.714</v>
      </c>
      <c r="U100" s="14" t="n">
        <v>0.135</v>
      </c>
      <c r="V100" s="14" t="n">
        <v>13.418</v>
      </c>
      <c r="W100" s="14" t="n">
        <v>0.1</v>
      </c>
      <c r="X100" s="14" t="n">
        <v>1</v>
      </c>
      <c r="Y100" s="14" t="n">
        <v>13.678</v>
      </c>
      <c r="Z100" s="14" t="n">
        <v>1.597</v>
      </c>
      <c r="AA100" s="14" t="n">
        <v>0</v>
      </c>
      <c r="AB100" s="14" t="n">
        <v>13.678</v>
      </c>
      <c r="AC100" s="14" t="n">
        <v>0</v>
      </c>
      <c r="AD100" s="14" t="n">
        <v>1</v>
      </c>
      <c r="AE100" s="14" t="n">
        <v>14.963</v>
      </c>
      <c r="AF100" s="14" t="n">
        <v>3.094</v>
      </c>
      <c r="AG100" s="14" t="n">
        <v>0</v>
      </c>
      <c r="AH100" s="14" t="n">
        <v>14.963</v>
      </c>
      <c r="AI100" s="14" t="n">
        <v>0</v>
      </c>
      <c r="AJ100" s="14" t="n">
        <v>1</v>
      </c>
      <c r="AK100" s="14" t="n">
        <v>22.677</v>
      </c>
      <c r="AL100" s="14" t="n">
        <v>11.302</v>
      </c>
      <c r="AM100" s="14" t="n">
        <v>0.251</v>
      </c>
      <c r="AN100" s="14" t="n">
        <v>24.945</v>
      </c>
      <c r="AO100" s="14" t="n">
        <v>0.1</v>
      </c>
      <c r="AP100" s="14" t="n">
        <v>1</v>
      </c>
      <c r="AQ100" s="14" t="n">
        <v>0.749</v>
      </c>
      <c r="AR100" s="14" t="n">
        <v>0.129</v>
      </c>
      <c r="AS100" s="14" t="n">
        <v>0.609</v>
      </c>
      <c r="AT100" s="14" t="n">
        <v>1.478</v>
      </c>
      <c r="AU100" s="14" t="n">
        <v>0.1</v>
      </c>
      <c r="AV100" s="14" t="n">
        <v>1</v>
      </c>
      <c r="AW100" s="14" t="n">
        <v>0.783</v>
      </c>
      <c r="AX100" s="14" t="n">
        <v>0.129</v>
      </c>
      <c r="AY100" s="14" t="n">
        <v>0.379</v>
      </c>
      <c r="AZ100" s="14" t="n">
        <v>1.264</v>
      </c>
      <c r="BA100" s="14" t="n">
        <v>0.1</v>
      </c>
      <c r="BB100" s="14" t="n">
        <v>1</v>
      </c>
      <c r="BC100" s="14" t="n">
        <v>0.527</v>
      </c>
      <c r="BD100" s="14" t="n">
        <v>0.129</v>
      </c>
      <c r="BE100" s="14" t="n">
        <v>0.006</v>
      </c>
      <c r="BF100" s="14" t="n">
        <v>0.58</v>
      </c>
      <c r="BG100" s="14" t="n">
        <v>0.1</v>
      </c>
      <c r="BH100" s="14" t="n">
        <v>1</v>
      </c>
      <c r="BI100" s="14" t="n">
        <v>0.64</v>
      </c>
      <c r="BJ100" s="14" t="n">
        <v>0.129</v>
      </c>
      <c r="BK100" s="14" t="n">
        <v>0.007</v>
      </c>
      <c r="BL100" s="14" t="n">
        <v>0.704</v>
      </c>
      <c r="BM100" s="14" t="n">
        <v>0.1</v>
      </c>
      <c r="BN100" s="14" t="n">
        <v>1</v>
      </c>
      <c r="BO100" s="14" t="n">
        <v>0</v>
      </c>
      <c r="BP100" s="14" t="n">
        <v>0</v>
      </c>
      <c r="BQ100" s="14" t="n">
        <v>0.02</v>
      </c>
      <c r="BR100" s="14" t="n">
        <v>0</v>
      </c>
      <c r="BS100" s="14" t="n">
        <v>1</v>
      </c>
      <c r="BT100" s="14" t="n">
        <v>0</v>
      </c>
      <c r="BU100" s="14" t="n">
        <v>0</v>
      </c>
      <c r="BV100" s="14" t="n">
        <v>0.015</v>
      </c>
      <c r="BW100" s="14" t="n">
        <v>0.1</v>
      </c>
      <c r="BX100" s="14" t="n">
        <v>0.833</v>
      </c>
      <c r="BY100" s="14" t="n">
        <v>13.254</v>
      </c>
      <c r="BZ100" s="14" t="n">
        <v>0</v>
      </c>
      <c r="CA100" s="14" t="n">
        <v>13.254</v>
      </c>
      <c r="CB100" s="14" t="n">
        <v>0</v>
      </c>
      <c r="CC100" s="14" t="n">
        <v>87.07899999999999</v>
      </c>
      <c r="CD100" s="14" t="n">
        <v>7.95</v>
      </c>
      <c r="CE100" s="14" t="n">
        <v>0.964</v>
      </c>
      <c r="CF100" s="14" t="n">
        <v>95.78700000000001</v>
      </c>
      <c r="CG100" s="14" t="n">
        <v>0.1</v>
      </c>
      <c r="CH100" s="14" t="n">
        <v>1</v>
      </c>
      <c r="CI100" s="14" t="n">
        <v>0</v>
      </c>
      <c r="CJ100" s="14" t="n">
        <v>0</v>
      </c>
      <c r="CK100" s="14" t="n">
        <v>0</v>
      </c>
      <c r="CL100" s="14" t="n">
        <v>0</v>
      </c>
      <c r="CM100" s="14" t="n">
        <v>0</v>
      </c>
      <c r="CN100" s="14" t="n">
        <v>0</v>
      </c>
      <c r="CO100" s="14" t="n">
        <v>0</v>
      </c>
      <c r="CP100" s="14" t="n">
        <v>0</v>
      </c>
      <c r="CQ100" s="14" t="n">
        <v>1.348</v>
      </c>
      <c r="CR100" s="14" t="n">
        <v>0</v>
      </c>
      <c r="CS100" s="14" t="n">
        <v>5.37</v>
      </c>
      <c r="CT100" s="14" t="n">
        <v>4.484</v>
      </c>
      <c r="CU100" s="14" t="n">
        <v>12.392</v>
      </c>
    </row>
    <row r="101">
      <c r="A101" s="14" t="inlineStr">
        <is>
          <t>BTN2024</t>
        </is>
      </c>
      <c r="B101" s="14" t="inlineStr">
        <is>
          <t>BTN</t>
        </is>
      </c>
      <c r="C101" s="14" t="inlineStr">
        <is>
          <t>BTN</t>
        </is>
      </c>
      <c r="D101" s="14" t="inlineStr">
        <is>
          <t>Bhutan</t>
        </is>
      </c>
      <c r="E101" s="14" t="n">
        <v>2024</v>
      </c>
      <c r="F101" s="14" t="n">
        <v>0.1</v>
      </c>
      <c r="G101" s="14" t="n">
        <v>4.833</v>
      </c>
      <c r="H101" s="14" t="n">
        <v>1.324</v>
      </c>
      <c r="I101" s="14" t="n">
        <v>0</v>
      </c>
      <c r="J101" s="14" t="n">
        <v>4.833</v>
      </c>
      <c r="K101" s="14" t="n">
        <v>0</v>
      </c>
      <c r="L101" s="14" t="n">
        <v>1</v>
      </c>
      <c r="M101" s="14" t="n">
        <v>7.124</v>
      </c>
      <c r="N101" s="14" t="n">
        <v>3.971</v>
      </c>
      <c r="O101" s="14" t="n">
        <v>0</v>
      </c>
      <c r="P101" s="14" t="n">
        <v>7.124</v>
      </c>
      <c r="Q101" s="14" t="n">
        <v>0</v>
      </c>
      <c r="R101" s="14" t="n">
        <v>1</v>
      </c>
      <c r="S101" s="14" t="n">
        <v>11.451</v>
      </c>
      <c r="T101" s="14" t="n">
        <v>7.942</v>
      </c>
      <c r="U101" s="14" t="n">
        <v>0.156</v>
      </c>
      <c r="V101" s="14" t="n">
        <v>12.596</v>
      </c>
      <c r="W101" s="14" t="n">
        <v>0.1</v>
      </c>
      <c r="X101" s="14" t="n">
        <v>1</v>
      </c>
      <c r="Y101" s="14" t="n">
        <v>12.116</v>
      </c>
      <c r="Z101" s="14" t="n">
        <v>1.415</v>
      </c>
      <c r="AA101" s="14" t="n">
        <v>0</v>
      </c>
      <c r="AB101" s="14" t="n">
        <v>12.116</v>
      </c>
      <c r="AC101" s="14" t="n">
        <v>0</v>
      </c>
      <c r="AD101" s="14" t="n">
        <v>1</v>
      </c>
      <c r="AE101" s="14" t="n">
        <v>13.439</v>
      </c>
      <c r="AF101" s="14" t="n">
        <v>2.779</v>
      </c>
      <c r="AG101" s="14" t="n">
        <v>0</v>
      </c>
      <c r="AH101" s="14" t="n">
        <v>13.439</v>
      </c>
      <c r="AI101" s="14" t="n">
        <v>0</v>
      </c>
      <c r="AJ101" s="14" t="n">
        <v>1</v>
      </c>
      <c r="AK101" s="14" t="n">
        <v>21.381</v>
      </c>
      <c r="AL101" s="14" t="n">
        <v>10.656</v>
      </c>
      <c r="AM101" s="14" t="n">
        <v>0.291</v>
      </c>
      <c r="AN101" s="14" t="n">
        <v>23.519</v>
      </c>
      <c r="AO101" s="14" t="n">
        <v>0.1</v>
      </c>
      <c r="AP101" s="14" t="n">
        <v>1</v>
      </c>
      <c r="AQ101" s="14" t="n">
        <v>0.72</v>
      </c>
      <c r="AR101" s="14" t="n">
        <v>0.132</v>
      </c>
      <c r="AS101" s="14" t="n">
        <v>0.635</v>
      </c>
      <c r="AT101" s="14" t="n">
        <v>1.47</v>
      </c>
      <c r="AU101" s="14" t="n">
        <v>0.1</v>
      </c>
      <c r="AV101" s="14" t="n">
        <v>1</v>
      </c>
      <c r="AW101" s="14" t="n">
        <v>0.734</v>
      </c>
      <c r="AX101" s="14" t="n">
        <v>0.132</v>
      </c>
      <c r="AY101" s="14" t="n">
        <v>0.399</v>
      </c>
      <c r="AZ101" s="14" t="n">
        <v>1.229</v>
      </c>
      <c r="BA101" s="14" t="n">
        <v>0.1</v>
      </c>
      <c r="BB101" s="14" t="n">
        <v>1</v>
      </c>
      <c r="BC101" s="14" t="n">
        <v>0.51</v>
      </c>
      <c r="BD101" s="14" t="n">
        <v>0.132</v>
      </c>
      <c r="BE101" s="14" t="n">
        <v>0.007</v>
      </c>
      <c r="BF101" s="14" t="n">
        <v>0.5610000000000001</v>
      </c>
      <c r="BG101" s="14" t="n">
        <v>0.1</v>
      </c>
      <c r="BH101" s="14" t="n">
        <v>1</v>
      </c>
      <c r="BI101" s="14" t="n">
        <v>0.652</v>
      </c>
      <c r="BJ101" s="14" t="n">
        <v>0.132</v>
      </c>
      <c r="BK101" s="14" t="n">
        <v>0.008999999999999999</v>
      </c>
      <c r="BL101" s="14" t="n">
        <v>0.717</v>
      </c>
      <c r="BM101" s="14" t="n">
        <v>0.1</v>
      </c>
      <c r="BN101" s="14" t="n">
        <v>1</v>
      </c>
      <c r="BO101" s="14" t="n">
        <v>0</v>
      </c>
      <c r="BP101" s="14" t="n">
        <v>0</v>
      </c>
      <c r="BQ101" s="14" t="n">
        <v>0.019</v>
      </c>
      <c r="BR101" s="14" t="n">
        <v>0</v>
      </c>
      <c r="BS101" s="14" t="n">
        <v>1</v>
      </c>
      <c r="BT101" s="14" t="n">
        <v>0</v>
      </c>
      <c r="BU101" s="14" t="n">
        <v>0</v>
      </c>
      <c r="BV101" s="14" t="n">
        <v>0.015</v>
      </c>
      <c r="BW101" s="14" t="n">
        <v>0.1</v>
      </c>
      <c r="BX101" s="14" t="n">
        <v>0.833</v>
      </c>
      <c r="BY101" s="14" t="n">
        <v>13.646</v>
      </c>
      <c r="BZ101" s="14" t="n">
        <v>0</v>
      </c>
      <c r="CA101" s="14" t="n">
        <v>13.646</v>
      </c>
      <c r="CB101" s="14" t="n">
        <v>0</v>
      </c>
      <c r="CC101" s="14" t="n">
        <v>86.38500000000001</v>
      </c>
      <c r="CD101" s="14" t="n">
        <v>7.95</v>
      </c>
      <c r="CE101" s="14" t="n">
        <v>1.177</v>
      </c>
      <c r="CF101" s="14" t="n">
        <v>95.024</v>
      </c>
      <c r="CG101" s="14" t="n">
        <v>0.1</v>
      </c>
      <c r="CH101" s="14" t="n">
        <v>1</v>
      </c>
      <c r="CI101" s="14" t="n">
        <v>0</v>
      </c>
      <c r="CJ101" s="14" t="n">
        <v>0</v>
      </c>
      <c r="CK101" s="14" t="n">
        <v>0</v>
      </c>
      <c r="CL101" s="14" t="n">
        <v>0</v>
      </c>
      <c r="CM101" s="14" t="n">
        <v>0</v>
      </c>
      <c r="CN101" s="14" t="n">
        <v>0</v>
      </c>
      <c r="CO101" s="14" t="n">
        <v>0</v>
      </c>
      <c r="CP101" s="14" t="n">
        <v>0</v>
      </c>
      <c r="CQ101" s="14" t="n">
        <v>1.387</v>
      </c>
      <c r="CR101" s="14" t="n">
        <v>0</v>
      </c>
      <c r="CS101" s="14" t="n">
        <v>5.529</v>
      </c>
      <c r="CT101" s="14" t="n">
        <v>3.509</v>
      </c>
      <c r="CU101" s="14" t="n">
        <v>10.792</v>
      </c>
    </row>
    <row r="102">
      <c r="A102" s="14" t="inlineStr">
        <is>
          <t>BOL2021</t>
        </is>
      </c>
      <c r="B102" s="14" t="inlineStr">
        <is>
          <t>BOL</t>
        </is>
      </c>
      <c r="C102" s="14" t="inlineStr">
        <is>
          <t>BOL</t>
        </is>
      </c>
      <c r="D102" s="14" t="inlineStr">
        <is>
          <t>Bolivia</t>
        </is>
      </c>
      <c r="E102" s="14" t="n">
        <v>2021</v>
      </c>
      <c r="F102" s="14" t="n">
        <v>0.149</v>
      </c>
      <c r="G102" s="14" t="n">
        <v>5.897</v>
      </c>
      <c r="H102" s="14" t="n">
        <v>1.143</v>
      </c>
      <c r="I102" s="14" t="n">
        <v>0.238</v>
      </c>
      <c r="J102" s="14" t="n">
        <v>6.134</v>
      </c>
      <c r="K102" s="14" t="n">
        <v>0</v>
      </c>
      <c r="L102" s="14" t="n">
        <v>1</v>
      </c>
      <c r="M102" s="14" t="n">
        <v>7.964</v>
      </c>
      <c r="N102" s="14" t="n">
        <v>3.43</v>
      </c>
      <c r="O102" s="14" t="n">
        <v>0.227</v>
      </c>
      <c r="P102" s="14" t="n">
        <v>8.191000000000001</v>
      </c>
      <c r="Q102" s="14" t="n">
        <v>0</v>
      </c>
      <c r="R102" s="14" t="n">
        <v>1</v>
      </c>
      <c r="S102" s="14" t="n">
        <v>11.613</v>
      </c>
      <c r="T102" s="14" t="n">
        <v>6.86</v>
      </c>
      <c r="U102" s="14" t="n">
        <v>0.238</v>
      </c>
      <c r="V102" s="14" t="n">
        <v>13.622</v>
      </c>
      <c r="W102" s="14" t="n">
        <v>0.149</v>
      </c>
      <c r="X102" s="14" t="n">
        <v>1</v>
      </c>
      <c r="Y102" s="14" t="n">
        <v>9.832000000000001</v>
      </c>
      <c r="Z102" s="14" t="n">
        <v>1.079</v>
      </c>
      <c r="AA102" s="14" t="n">
        <v>-7.712</v>
      </c>
      <c r="AB102" s="14" t="n">
        <v>2.12</v>
      </c>
      <c r="AC102" s="14" t="n">
        <v>0</v>
      </c>
      <c r="AD102" s="14" t="n">
        <v>0</v>
      </c>
      <c r="AE102" s="14" t="n">
        <v>10.404</v>
      </c>
      <c r="AF102" s="14" t="n">
        <v>2.023</v>
      </c>
      <c r="AG102" s="14" t="n">
        <v>-2.788</v>
      </c>
      <c r="AH102" s="14" t="n">
        <v>7.616</v>
      </c>
      <c r="AI102" s="14" t="n">
        <v>0</v>
      </c>
      <c r="AJ102" s="14" t="n">
        <v>0</v>
      </c>
      <c r="AK102" s="14" t="n">
        <v>13.834</v>
      </c>
      <c r="AL102" s="14" t="n">
        <v>6.526</v>
      </c>
      <c r="AM102" s="14" t="n">
        <v>-6.162</v>
      </c>
      <c r="AN102" s="14" t="n">
        <v>7.671</v>
      </c>
      <c r="AO102" s="14" t="n">
        <v>0</v>
      </c>
      <c r="AP102" s="14" t="n">
        <v>0</v>
      </c>
      <c r="AQ102" s="14" t="n">
        <v>0.649</v>
      </c>
      <c r="AR102" s="14" t="n">
        <v>0.114</v>
      </c>
      <c r="AS102" s="14" t="n">
        <v>-0.175</v>
      </c>
      <c r="AT102" s="14" t="n">
        <v>0.545</v>
      </c>
      <c r="AU102" s="14" t="n">
        <v>0</v>
      </c>
      <c r="AV102" s="14" t="n">
        <v>0</v>
      </c>
      <c r="AW102" s="14" t="n">
        <v>0.577</v>
      </c>
      <c r="AX102" s="14" t="n">
        <v>0.114</v>
      </c>
      <c r="AY102" s="14" t="n">
        <v>-0.105</v>
      </c>
      <c r="AZ102" s="14" t="n">
        <v>0.542</v>
      </c>
      <c r="BA102" s="14" t="n">
        <v>0</v>
      </c>
      <c r="BB102" s="14" t="n">
        <v>0</v>
      </c>
      <c r="BC102" s="14" t="n">
        <v>0.458</v>
      </c>
      <c r="BD102" s="14" t="n">
        <v>0.114</v>
      </c>
      <c r="BE102" s="14" t="n">
        <v>-0.313</v>
      </c>
      <c r="BF102" s="14" t="n">
        <v>0.167</v>
      </c>
      <c r="BG102" s="14" t="n">
        <v>0</v>
      </c>
      <c r="BH102" s="14" t="n">
        <v>0</v>
      </c>
      <c r="BI102" s="14" t="n">
        <v>0.491</v>
      </c>
      <c r="BJ102" s="14" t="n">
        <v>0.114</v>
      </c>
      <c r="BK102" s="14" t="n">
        <v>-0.146</v>
      </c>
      <c r="BL102" s="14" t="n">
        <v>0.397</v>
      </c>
      <c r="BM102" s="14" t="n">
        <v>0</v>
      </c>
      <c r="BN102" s="14" t="n">
        <v>0</v>
      </c>
      <c r="BO102" s="14" t="n">
        <v>0</v>
      </c>
      <c r="BP102" s="14" t="n">
        <v>-0.004</v>
      </c>
      <c r="BQ102" s="14" t="n">
        <v>0.08</v>
      </c>
      <c r="BR102" s="14" t="n">
        <v>0</v>
      </c>
      <c r="BS102" s="14" t="n">
        <v>0.5</v>
      </c>
      <c r="BT102" s="14" t="n">
        <v>0</v>
      </c>
      <c r="BU102" s="14" t="n">
        <v>-0.004</v>
      </c>
      <c r="BV102" s="14" t="n">
        <v>0.102</v>
      </c>
      <c r="BW102" s="14" t="n">
        <v>0.149</v>
      </c>
      <c r="BX102" s="14" t="n">
        <v>0.833</v>
      </c>
      <c r="BY102" s="14" t="n">
        <v>11.787</v>
      </c>
      <c r="BZ102" s="14" t="n">
        <v>0</v>
      </c>
      <c r="CA102" s="14" t="n">
        <v>11.787</v>
      </c>
      <c r="CB102" s="14" t="n">
        <v>0</v>
      </c>
      <c r="CC102" s="14" t="n">
        <v>78.125</v>
      </c>
      <c r="CD102" s="14" t="n">
        <v>7.95</v>
      </c>
      <c r="CE102" s="14" t="n">
        <v>-22.1</v>
      </c>
      <c r="CF102" s="14" t="n">
        <v>64.395</v>
      </c>
      <c r="CG102" s="14" t="n">
        <v>0</v>
      </c>
      <c r="CH102" s="14" t="n">
        <v>0</v>
      </c>
      <c r="CI102" s="14" t="n">
        <v>0</v>
      </c>
      <c r="CJ102" s="14" t="n">
        <v>0</v>
      </c>
      <c r="CK102" s="14" t="n">
        <v>0</v>
      </c>
      <c r="CL102" s="14" t="n">
        <v>0</v>
      </c>
      <c r="CM102" s="14" t="n">
        <v>0</v>
      </c>
      <c r="CN102" s="14" t="n">
        <v>0</v>
      </c>
      <c r="CO102" s="14" t="n">
        <v>0</v>
      </c>
      <c r="CP102" s="14" t="n">
        <v>0</v>
      </c>
      <c r="CQ102" s="14" t="n">
        <v>1.198</v>
      </c>
      <c r="CR102" s="14" t="n">
        <v>1</v>
      </c>
      <c r="CS102" s="14" t="n">
        <v>9.260999999999999</v>
      </c>
      <c r="CT102" s="14" t="n">
        <v>4.753</v>
      </c>
      <c r="CU102" s="14" t="n">
        <v>14.129</v>
      </c>
    </row>
    <row r="103">
      <c r="A103" s="14" t="inlineStr">
        <is>
          <t>BOL2022</t>
        </is>
      </c>
      <c r="B103" s="14" t="inlineStr">
        <is>
          <t>BOL</t>
        </is>
      </c>
      <c r="C103" s="14" t="inlineStr">
        <is>
          <t>BOL</t>
        </is>
      </c>
      <c r="D103" s="14" t="inlineStr">
        <is>
          <t>Bolivia</t>
        </is>
      </c>
      <c r="E103" s="14" t="n">
        <v>2022</v>
      </c>
      <c r="F103" s="14" t="n">
        <v>0.149</v>
      </c>
      <c r="G103" s="14" t="n">
        <v>11.72</v>
      </c>
      <c r="H103" s="14" t="n">
        <v>1.235</v>
      </c>
      <c r="I103" s="14" t="n">
        <v>0.5659999999999999</v>
      </c>
      <c r="J103" s="14" t="n">
        <v>12.286</v>
      </c>
      <c r="K103" s="14" t="n">
        <v>0</v>
      </c>
      <c r="L103" s="14" t="n">
        <v>1</v>
      </c>
      <c r="M103" s="14" t="n">
        <v>9.782999999999999</v>
      </c>
      <c r="N103" s="14" t="n">
        <v>3.704</v>
      </c>
      <c r="O103" s="14" t="n">
        <v>0.328</v>
      </c>
      <c r="P103" s="14" t="n">
        <v>10.111</v>
      </c>
      <c r="Q103" s="14" t="n">
        <v>0</v>
      </c>
      <c r="R103" s="14" t="n">
        <v>1</v>
      </c>
      <c r="S103" s="14" t="n">
        <v>17.893</v>
      </c>
      <c r="T103" s="14" t="n">
        <v>7.408</v>
      </c>
      <c r="U103" s="14" t="n">
        <v>0.77</v>
      </c>
      <c r="V103" s="14" t="n">
        <v>21.217</v>
      </c>
      <c r="W103" s="14" t="n">
        <v>0.149</v>
      </c>
      <c r="X103" s="14" t="n">
        <v>1</v>
      </c>
      <c r="Y103" s="14" t="n">
        <v>10.618</v>
      </c>
      <c r="Z103" s="14" t="n">
        <v>1.165</v>
      </c>
      <c r="AA103" s="14" t="n">
        <v>-8.329000000000001</v>
      </c>
      <c r="AB103" s="14" t="n">
        <v>2.289</v>
      </c>
      <c r="AC103" s="14" t="n">
        <v>0</v>
      </c>
      <c r="AD103" s="14" t="n">
        <v>0</v>
      </c>
      <c r="AE103" s="14" t="n">
        <v>11.235</v>
      </c>
      <c r="AF103" s="14" t="n">
        <v>2.185</v>
      </c>
      <c r="AG103" s="14" t="n">
        <v>-3.011</v>
      </c>
      <c r="AH103" s="14" t="n">
        <v>8.225</v>
      </c>
      <c r="AI103" s="14" t="n">
        <v>0</v>
      </c>
      <c r="AJ103" s="14" t="n">
        <v>0</v>
      </c>
      <c r="AK103" s="14" t="n">
        <v>14.94</v>
      </c>
      <c r="AL103" s="14" t="n">
        <v>7.047</v>
      </c>
      <c r="AM103" s="14" t="n">
        <v>-6.655</v>
      </c>
      <c r="AN103" s="14" t="n">
        <v>8.285</v>
      </c>
      <c r="AO103" s="14" t="n">
        <v>0</v>
      </c>
      <c r="AP103" s="14" t="n">
        <v>0</v>
      </c>
      <c r="AQ103" s="14" t="n">
        <v>0.896</v>
      </c>
      <c r="AR103" s="14" t="n">
        <v>0.123</v>
      </c>
      <c r="AS103" s="14" t="n">
        <v>-0.422</v>
      </c>
      <c r="AT103" s="14" t="n">
        <v>0.545</v>
      </c>
      <c r="AU103" s="14" t="n">
        <v>0</v>
      </c>
      <c r="AV103" s="14" t="n">
        <v>0</v>
      </c>
      <c r="AW103" s="14" t="n">
        <v>0.89</v>
      </c>
      <c r="AX103" s="14" t="n">
        <v>0.123</v>
      </c>
      <c r="AY103" s="14" t="n">
        <v>-0.419</v>
      </c>
      <c r="AZ103" s="14" t="n">
        <v>0.542</v>
      </c>
      <c r="BA103" s="14" t="n">
        <v>0</v>
      </c>
      <c r="BB103" s="14" t="n">
        <v>0</v>
      </c>
      <c r="BC103" s="14" t="n">
        <v>0.62</v>
      </c>
      <c r="BD103" s="14" t="n">
        <v>0.123</v>
      </c>
      <c r="BE103" s="14" t="n">
        <v>-0.475</v>
      </c>
      <c r="BF103" s="14" t="n">
        <v>0.167</v>
      </c>
      <c r="BG103" s="14" t="n">
        <v>0</v>
      </c>
      <c r="BH103" s="14" t="n">
        <v>0</v>
      </c>
      <c r="BI103" s="14" t="n">
        <v>0.608</v>
      </c>
      <c r="BJ103" s="14" t="n">
        <v>0.123</v>
      </c>
      <c r="BK103" s="14" t="n">
        <v>-0.262</v>
      </c>
      <c r="BL103" s="14" t="n">
        <v>0.397</v>
      </c>
      <c r="BM103" s="14" t="n">
        <v>0</v>
      </c>
      <c r="BN103" s="14" t="n">
        <v>0</v>
      </c>
      <c r="BO103" s="14" t="n">
        <v>0</v>
      </c>
      <c r="BP103" s="14" t="n">
        <v>-0.005</v>
      </c>
      <c r="BQ103" s="14" t="n">
        <v>0.081</v>
      </c>
      <c r="BR103" s="14" t="n">
        <v>0</v>
      </c>
      <c r="BS103" s="14" t="n">
        <v>0.5</v>
      </c>
      <c r="BT103" s="14" t="n">
        <v>0</v>
      </c>
      <c r="BU103" s="14" t="n">
        <v>-0.005</v>
      </c>
      <c r="BV103" s="14" t="n">
        <v>0.106</v>
      </c>
      <c r="BW103" s="14" t="n">
        <v>0.149</v>
      </c>
      <c r="BX103" s="14" t="n">
        <v>0.833</v>
      </c>
      <c r="BY103" s="14" t="n">
        <v>12.729</v>
      </c>
      <c r="BZ103" s="14" t="n">
        <v>0</v>
      </c>
      <c r="CA103" s="14" t="n">
        <v>12.729</v>
      </c>
      <c r="CB103" s="14" t="n">
        <v>0</v>
      </c>
      <c r="CC103" s="14" t="n">
        <v>97.90000000000001</v>
      </c>
      <c r="CD103" s="14" t="n">
        <v>7.95</v>
      </c>
      <c r="CE103" s="14" t="n">
        <v>-41.875</v>
      </c>
      <c r="CF103" s="14" t="n">
        <v>64.395</v>
      </c>
      <c r="CG103" s="14" t="n">
        <v>0</v>
      </c>
      <c r="CH103" s="14" t="n">
        <v>0</v>
      </c>
      <c r="CI103" s="14" t="n">
        <v>0</v>
      </c>
      <c r="CJ103" s="14" t="n">
        <v>0</v>
      </c>
      <c r="CK103" s="14" t="n">
        <v>0</v>
      </c>
      <c r="CL103" s="14" t="n">
        <v>0</v>
      </c>
      <c r="CM103" s="14" t="n">
        <v>0</v>
      </c>
      <c r="CN103" s="14" t="n">
        <v>0</v>
      </c>
      <c r="CO103" s="14" t="n">
        <v>0</v>
      </c>
      <c r="CP103" s="14" t="n">
        <v>0</v>
      </c>
      <c r="CQ103" s="14" t="n">
        <v>1.294</v>
      </c>
      <c r="CR103" s="14" t="n">
        <v>1</v>
      </c>
      <c r="CS103" s="14" t="n">
        <v>10.001</v>
      </c>
      <c r="CT103" s="14" t="n">
        <v>10.485</v>
      </c>
      <c r="CU103" s="14" t="n">
        <v>28.059</v>
      </c>
    </row>
    <row r="104">
      <c r="A104" s="14" t="inlineStr">
        <is>
          <t>BOL2023</t>
        </is>
      </c>
      <c r="B104" s="14" t="inlineStr">
        <is>
          <t>BOL</t>
        </is>
      </c>
      <c r="C104" s="14" t="inlineStr">
        <is>
          <t>BOL</t>
        </is>
      </c>
      <c r="D104" s="14" t="inlineStr">
        <is>
          <t>Bolivia</t>
        </is>
      </c>
      <c r="E104" s="14" t="n">
        <v>2023</v>
      </c>
      <c r="F104" s="14" t="n">
        <v>0.149</v>
      </c>
      <c r="G104" s="14" t="n">
        <v>6.147</v>
      </c>
      <c r="H104" s="14" t="n">
        <v>1.286</v>
      </c>
      <c r="I104" s="14" t="n">
        <v>0.273</v>
      </c>
      <c r="J104" s="14" t="n">
        <v>6.42</v>
      </c>
      <c r="K104" s="14" t="n">
        <v>0</v>
      </c>
      <c r="L104" s="14" t="n">
        <v>1</v>
      </c>
      <c r="M104" s="14" t="n">
        <v>7.886</v>
      </c>
      <c r="N104" s="14" t="n">
        <v>3.857</v>
      </c>
      <c r="O104" s="14" t="n">
        <v>0.227</v>
      </c>
      <c r="P104" s="14" t="n">
        <v>8.113</v>
      </c>
      <c r="Q104" s="14" t="n">
        <v>0</v>
      </c>
      <c r="R104" s="14" t="n">
        <v>1</v>
      </c>
      <c r="S104" s="14" t="n">
        <v>12.575</v>
      </c>
      <c r="T104" s="14" t="n">
        <v>7.714</v>
      </c>
      <c r="U104" s="14" t="n">
        <v>0.486</v>
      </c>
      <c r="V104" s="14" t="n">
        <v>14.768</v>
      </c>
      <c r="W104" s="14" t="n">
        <v>0.149</v>
      </c>
      <c r="X104" s="14" t="n">
        <v>1</v>
      </c>
      <c r="Y104" s="14" t="n">
        <v>9.904</v>
      </c>
      <c r="Z104" s="14" t="n">
        <v>1.087</v>
      </c>
      <c r="AA104" s="14" t="n">
        <v>-7.521</v>
      </c>
      <c r="AB104" s="14" t="n">
        <v>2.384</v>
      </c>
      <c r="AC104" s="14" t="n">
        <v>0</v>
      </c>
      <c r="AD104" s="14" t="n">
        <v>0</v>
      </c>
      <c r="AE104" s="14" t="n">
        <v>10.547</v>
      </c>
      <c r="AF104" s="14" t="n">
        <v>2.051</v>
      </c>
      <c r="AG104" s="14" t="n">
        <v>-3.135</v>
      </c>
      <c r="AH104" s="14" t="n">
        <v>7.412</v>
      </c>
      <c r="AI104" s="14" t="n">
        <v>0</v>
      </c>
      <c r="AJ104" s="14" t="n">
        <v>0</v>
      </c>
      <c r="AK104" s="14" t="n">
        <v>14.404</v>
      </c>
      <c r="AL104" s="14" t="n">
        <v>6.795</v>
      </c>
      <c r="AM104" s="14" t="n">
        <v>-5.969</v>
      </c>
      <c r="AN104" s="14" t="n">
        <v>8.435</v>
      </c>
      <c r="AO104" s="14" t="n">
        <v>0</v>
      </c>
      <c r="AP104" s="14" t="n">
        <v>0</v>
      </c>
      <c r="AQ104" s="14" t="n">
        <v>0.791</v>
      </c>
      <c r="AR104" s="14" t="n">
        <v>0.129</v>
      </c>
      <c r="AS104" s="14" t="n">
        <v>-0.314</v>
      </c>
      <c r="AT104" s="14" t="n">
        <v>0.548</v>
      </c>
      <c r="AU104" s="14" t="n">
        <v>0</v>
      </c>
      <c r="AV104" s="14" t="n">
        <v>0</v>
      </c>
      <c r="AW104" s="14" t="n">
        <v>0.618</v>
      </c>
      <c r="AX104" s="14" t="n">
        <v>0.129</v>
      </c>
      <c r="AY104" s="14" t="n">
        <v>-0.124</v>
      </c>
      <c r="AZ104" s="14" t="n">
        <v>0.5679999999999999</v>
      </c>
      <c r="BA104" s="14" t="n">
        <v>0</v>
      </c>
      <c r="BB104" s="14" t="n">
        <v>0</v>
      </c>
      <c r="BC104" s="14" t="n">
        <v>0.554</v>
      </c>
      <c r="BD104" s="14" t="n">
        <v>0.129</v>
      </c>
      <c r="BE104" s="14" t="n">
        <v>-0.409</v>
      </c>
      <c r="BF104" s="14" t="n">
        <v>0.167</v>
      </c>
      <c r="BG104" s="14" t="n">
        <v>0</v>
      </c>
      <c r="BH104" s="14" t="n">
        <v>0</v>
      </c>
      <c r="BI104" s="14" t="n">
        <v>0.5570000000000001</v>
      </c>
      <c r="BJ104" s="14" t="n">
        <v>0.129</v>
      </c>
      <c r="BK104" s="14" t="n">
        <v>-0.212</v>
      </c>
      <c r="BL104" s="14" t="n">
        <v>0.397</v>
      </c>
      <c r="BM104" s="14" t="n">
        <v>0</v>
      </c>
      <c r="BN104" s="14" t="n">
        <v>0</v>
      </c>
      <c r="BO104" s="14" t="n">
        <v>0</v>
      </c>
      <c r="BP104" s="14" t="n">
        <v>0</v>
      </c>
      <c r="BQ104" s="14" t="n">
        <v>0.082</v>
      </c>
      <c r="BR104" s="14" t="n">
        <v>0</v>
      </c>
      <c r="BS104" s="14" t="n">
        <v>0.5</v>
      </c>
      <c r="BT104" s="14" t="n">
        <v>0</v>
      </c>
      <c r="BU104" s="14" t="n">
        <v>0</v>
      </c>
      <c r="BV104" s="14" t="n">
        <v>0.11</v>
      </c>
      <c r="BW104" s="14" t="n">
        <v>0.149</v>
      </c>
      <c r="BX104" s="14" t="n">
        <v>0.833</v>
      </c>
      <c r="BY104" s="14" t="n">
        <v>13.254</v>
      </c>
      <c r="BZ104" s="14" t="n">
        <v>0</v>
      </c>
      <c r="CA104" s="14" t="n">
        <v>13.254</v>
      </c>
      <c r="CB104" s="14" t="n">
        <v>0</v>
      </c>
      <c r="CC104" s="14" t="n">
        <v>83.248</v>
      </c>
      <c r="CD104" s="14" t="n">
        <v>7.95</v>
      </c>
      <c r="CE104" s="14" t="n">
        <v>-27.61</v>
      </c>
      <c r="CF104" s="14" t="n">
        <v>63.95</v>
      </c>
      <c r="CG104" s="14" t="n">
        <v>0</v>
      </c>
      <c r="CH104" s="14" t="n">
        <v>0</v>
      </c>
      <c r="CI104" s="14" t="n">
        <v>0</v>
      </c>
      <c r="CJ104" s="14" t="n">
        <v>0</v>
      </c>
      <c r="CK104" s="14" t="n">
        <v>0</v>
      </c>
      <c r="CL104" s="14" t="n">
        <v>0</v>
      </c>
      <c r="CM104" s="14" t="n">
        <v>0</v>
      </c>
      <c r="CN104" s="14" t="n">
        <v>0</v>
      </c>
      <c r="CO104" s="14" t="n">
        <v>0</v>
      </c>
      <c r="CP104" s="14" t="n">
        <v>0</v>
      </c>
      <c r="CQ104" s="14" t="n">
        <v>1.348</v>
      </c>
      <c r="CR104" s="14" t="n">
        <v>1</v>
      </c>
      <c r="CS104" s="14" t="n">
        <v>9.260999999999999</v>
      </c>
      <c r="CT104" s="14" t="n">
        <v>4.861</v>
      </c>
      <c r="CU104" s="14" t="n">
        <v>9.260999999999999</v>
      </c>
    </row>
    <row r="105">
      <c r="A105" s="14" t="inlineStr">
        <is>
          <t>BOL2024</t>
        </is>
      </c>
      <c r="B105" s="14" t="inlineStr">
        <is>
          <t>BOL</t>
        </is>
      </c>
      <c r="C105" s="14" t="inlineStr">
        <is>
          <t>BOL</t>
        </is>
      </c>
      <c r="D105" s="14" t="inlineStr">
        <is>
          <t>Bolivia</t>
        </is>
      </c>
      <c r="E105" s="14" t="n">
        <v>2024</v>
      </c>
      <c r="F105" s="14" t="n">
        <v>0.149</v>
      </c>
      <c r="G105" s="14" t="n">
        <v>5.575</v>
      </c>
      <c r="H105" s="14" t="n">
        <v>1.324</v>
      </c>
      <c r="I105" s="14" t="n">
        <v>0.213</v>
      </c>
      <c r="J105" s="14" t="n">
        <v>5.787</v>
      </c>
      <c r="K105" s="14" t="n">
        <v>0</v>
      </c>
      <c r="L105" s="14" t="n">
        <v>1</v>
      </c>
      <c r="M105" s="14" t="n">
        <v>7.124</v>
      </c>
      <c r="N105" s="14" t="n">
        <v>3.971</v>
      </c>
      <c r="O105" s="14" t="n">
        <v>0.158</v>
      </c>
      <c r="P105" s="14" t="n">
        <v>7.281</v>
      </c>
      <c r="Q105" s="14" t="n">
        <v>0</v>
      </c>
      <c r="R105" s="14" t="n">
        <v>1</v>
      </c>
      <c r="S105" s="14" t="n">
        <v>12.193</v>
      </c>
      <c r="T105" s="14" t="n">
        <v>7.942</v>
      </c>
      <c r="U105" s="14" t="n">
        <v>0.465</v>
      </c>
      <c r="V105" s="14" t="n">
        <v>14.259</v>
      </c>
      <c r="W105" s="14" t="n">
        <v>0.149</v>
      </c>
      <c r="X105" s="14" t="n">
        <v>1</v>
      </c>
      <c r="Y105" s="14" t="n">
        <v>8.26</v>
      </c>
      <c r="Z105" s="14" t="n">
        <v>0.906</v>
      </c>
      <c r="AA105" s="14" t="n">
        <v>-5.806</v>
      </c>
      <c r="AB105" s="14" t="n">
        <v>2.454</v>
      </c>
      <c r="AC105" s="14" t="n">
        <v>0</v>
      </c>
      <c r="AD105" s="14" t="n">
        <v>0</v>
      </c>
      <c r="AE105" s="14" t="n">
        <v>8.922000000000001</v>
      </c>
      <c r="AF105" s="14" t="n">
        <v>1.735</v>
      </c>
      <c r="AG105" s="14" t="n">
        <v>-3.227</v>
      </c>
      <c r="AH105" s="14" t="n">
        <v>5.694</v>
      </c>
      <c r="AI105" s="14" t="n">
        <v>0</v>
      </c>
      <c r="AJ105" s="14" t="n">
        <v>0</v>
      </c>
      <c r="AK105" s="14" t="n">
        <v>12.892</v>
      </c>
      <c r="AL105" s="14" t="n">
        <v>6.082</v>
      </c>
      <c r="AM105" s="14" t="n">
        <v>-4.531</v>
      </c>
      <c r="AN105" s="14" t="n">
        <v>8.362</v>
      </c>
      <c r="AO105" s="14" t="n">
        <v>0</v>
      </c>
      <c r="AP105" s="14" t="n">
        <v>0</v>
      </c>
      <c r="AQ105" s="14" t="n">
        <v>0.756</v>
      </c>
      <c r="AR105" s="14" t="n">
        <v>0.132</v>
      </c>
      <c r="AS105" s="14" t="n">
        <v>-0.268</v>
      </c>
      <c r="AT105" s="14" t="n">
        <v>0.5610000000000001</v>
      </c>
      <c r="AU105" s="14" t="n">
        <v>0</v>
      </c>
      <c r="AV105" s="14" t="n">
        <v>0</v>
      </c>
      <c r="AW105" s="14" t="n">
        <v>0.655</v>
      </c>
      <c r="AX105" s="14" t="n">
        <v>0.132</v>
      </c>
      <c r="AY105" s="14" t="n">
        <v>-0.167</v>
      </c>
      <c r="AZ105" s="14" t="n">
        <v>0.5610000000000001</v>
      </c>
      <c r="BA105" s="14" t="n">
        <v>0</v>
      </c>
      <c r="BB105" s="14" t="n">
        <v>0</v>
      </c>
      <c r="BC105" s="14" t="n">
        <v>0.534</v>
      </c>
      <c r="BD105" s="14" t="n">
        <v>0.132</v>
      </c>
      <c r="BE105" s="14" t="n">
        <v>-0.388</v>
      </c>
      <c r="BF105" s="14" t="n">
        <v>0.167</v>
      </c>
      <c r="BG105" s="14" t="n">
        <v>0</v>
      </c>
      <c r="BH105" s="14" t="n">
        <v>0</v>
      </c>
      <c r="BI105" s="14" t="n">
        <v>0.5679999999999999</v>
      </c>
      <c r="BJ105" s="14" t="n">
        <v>0.132</v>
      </c>
      <c r="BK105" s="14" t="n">
        <v>-0.223</v>
      </c>
      <c r="BL105" s="14" t="n">
        <v>0.397</v>
      </c>
      <c r="BM105" s="14" t="n">
        <v>0</v>
      </c>
      <c r="BN105" s="14" t="n">
        <v>0</v>
      </c>
      <c r="BO105" s="14" t="n">
        <v>0</v>
      </c>
      <c r="BP105" s="14" t="n">
        <v>0</v>
      </c>
      <c r="BQ105" s="14" t="n">
        <v>0.08400000000000001</v>
      </c>
      <c r="BR105" s="14" t="n">
        <v>0</v>
      </c>
      <c r="BS105" s="14" t="n">
        <v>0.5</v>
      </c>
      <c r="BT105" s="14" t="n">
        <v>0</v>
      </c>
      <c r="BU105" s="14" t="n">
        <v>0</v>
      </c>
      <c r="BV105" s="14" t="n">
        <v>0.113</v>
      </c>
      <c r="BW105" s="14" t="n">
        <v>0.149</v>
      </c>
      <c r="BX105" s="14" t="n">
        <v>0.833</v>
      </c>
      <c r="BY105" s="14" t="n">
        <v>13.646</v>
      </c>
      <c r="BZ105" s="14" t="n">
        <v>0</v>
      </c>
      <c r="CA105" s="14" t="n">
        <v>13.646</v>
      </c>
      <c r="CB105" s="14" t="n">
        <v>0</v>
      </c>
      <c r="CC105" s="14" t="n">
        <v>82.58799999999999</v>
      </c>
      <c r="CD105" s="14" t="n">
        <v>7.95</v>
      </c>
      <c r="CE105" s="14" t="n">
        <v>-26.95</v>
      </c>
      <c r="CF105" s="14" t="n">
        <v>63.95</v>
      </c>
      <c r="CG105" s="14" t="n">
        <v>0</v>
      </c>
      <c r="CH105" s="14" t="n">
        <v>0</v>
      </c>
      <c r="CI105" s="14" t="n">
        <v>0</v>
      </c>
      <c r="CJ105" s="14" t="n">
        <v>0</v>
      </c>
      <c r="CK105" s="14" t="n">
        <v>0</v>
      </c>
      <c r="CL105" s="14" t="n">
        <v>0</v>
      </c>
      <c r="CM105" s="14" t="n">
        <v>0</v>
      </c>
      <c r="CN105" s="14" t="n">
        <v>0</v>
      </c>
      <c r="CO105" s="14" t="n">
        <v>0</v>
      </c>
      <c r="CP105" s="14" t="n">
        <v>0</v>
      </c>
      <c r="CQ105" s="14" t="n">
        <v>1.387</v>
      </c>
      <c r="CR105" s="14" t="n">
        <v>1</v>
      </c>
      <c r="CS105" s="14" t="n">
        <v>7.598</v>
      </c>
      <c r="CT105" s="14" t="n">
        <v>4.251</v>
      </c>
      <c r="CU105" s="14" t="n">
        <v>7.598</v>
      </c>
    </row>
    <row r="106">
      <c r="A106" s="14" t="inlineStr">
        <is>
          <t>BIH2021</t>
        </is>
      </c>
      <c r="B106" s="14" t="inlineStr">
        <is>
          <t>BIH</t>
        </is>
      </c>
      <c r="C106" s="14" t="inlineStr">
        <is>
          <t>BIH</t>
        </is>
      </c>
      <c r="D106" s="14" t="inlineStr">
        <is>
          <t>Bosnia and Herzegovina</t>
        </is>
      </c>
      <c r="E106" s="14" t="n">
        <v>2021</v>
      </c>
      <c r="F106" s="14" t="n">
        <v>0.17</v>
      </c>
      <c r="G106" s="14" t="n">
        <v>2.809</v>
      </c>
      <c r="H106" s="14" t="n">
        <v>0.729</v>
      </c>
      <c r="I106" s="14" t="n">
        <v>0.124</v>
      </c>
      <c r="J106" s="14" t="n">
        <v>2.933</v>
      </c>
      <c r="K106" s="14" t="n">
        <v>0</v>
      </c>
      <c r="L106" s="14" t="n">
        <v>1</v>
      </c>
      <c r="M106" s="14" t="n">
        <v>4.301</v>
      </c>
      <c r="N106" s="14" t="n">
        <v>2.186</v>
      </c>
      <c r="O106" s="14" t="n">
        <v>-1.368</v>
      </c>
      <c r="P106" s="14" t="n">
        <v>2.933</v>
      </c>
      <c r="Q106" s="14" t="n">
        <v>0</v>
      </c>
      <c r="R106" s="14" t="n">
        <v>0</v>
      </c>
      <c r="S106" s="14" t="n">
        <v>6.452</v>
      </c>
      <c r="T106" s="14" t="n">
        <v>4.372</v>
      </c>
      <c r="U106" s="14" t="n">
        <v>0</v>
      </c>
      <c r="V106" s="14" t="n">
        <v>7.549</v>
      </c>
      <c r="W106" s="14" t="n">
        <v>0.17</v>
      </c>
      <c r="X106" s="14" t="n">
        <v>1</v>
      </c>
      <c r="Y106" s="14" t="n">
        <v>22.51</v>
      </c>
      <c r="Z106" s="14" t="n">
        <v>2.486</v>
      </c>
      <c r="AA106" s="14" t="n">
        <v>-10.342</v>
      </c>
      <c r="AB106" s="14" t="n">
        <v>12.168</v>
      </c>
      <c r="AC106" s="14" t="n">
        <v>0</v>
      </c>
      <c r="AD106" s="14" t="n">
        <v>1</v>
      </c>
      <c r="AE106" s="14" t="n">
        <v>22.467</v>
      </c>
      <c r="AF106" s="14" t="n">
        <v>4.421</v>
      </c>
      <c r="AG106" s="14" t="n">
        <v>-10.298</v>
      </c>
      <c r="AH106" s="14" t="n">
        <v>12.168</v>
      </c>
      <c r="AI106" s="14" t="n">
        <v>0</v>
      </c>
      <c r="AJ106" s="14" t="n">
        <v>1</v>
      </c>
      <c r="AK106" s="14" t="n">
        <v>26.868</v>
      </c>
      <c r="AL106" s="14" t="n">
        <v>13.187</v>
      </c>
      <c r="AM106" s="14" t="n">
        <v>-17.256</v>
      </c>
      <c r="AN106" s="14" t="n">
        <v>11.246</v>
      </c>
      <c r="AO106" s="14" t="n">
        <v>0</v>
      </c>
      <c r="AP106" s="14" t="n">
        <v>0</v>
      </c>
      <c r="AQ106" s="14" t="n">
        <v>0.619</v>
      </c>
      <c r="AR106" s="14" t="n">
        <v>0.114</v>
      </c>
      <c r="AS106" s="14" t="n">
        <v>0.5</v>
      </c>
      <c r="AT106" s="14" t="n">
        <v>1.31</v>
      </c>
      <c r="AU106" s="14" t="n">
        <v>0.17</v>
      </c>
      <c r="AV106" s="14" t="n">
        <v>1</v>
      </c>
      <c r="AW106" s="14" t="n">
        <v>0.599</v>
      </c>
      <c r="AX106" s="14" t="n">
        <v>0.114</v>
      </c>
      <c r="AY106" s="14" t="n">
        <v>0.486</v>
      </c>
      <c r="AZ106" s="14" t="n">
        <v>1.27</v>
      </c>
      <c r="BA106" s="14" t="n">
        <v>0.17</v>
      </c>
      <c r="BB106" s="14" t="n">
        <v>1</v>
      </c>
      <c r="BC106" s="14" t="n">
        <v>0.439</v>
      </c>
      <c r="BD106" s="14" t="n">
        <v>0.114</v>
      </c>
      <c r="BE106" s="14" t="n">
        <v>0.184</v>
      </c>
      <c r="BF106" s="14" t="n">
        <v>0.729</v>
      </c>
      <c r="BG106" s="14" t="n">
        <v>0.17</v>
      </c>
      <c r="BH106" s="14" t="n">
        <v>1</v>
      </c>
      <c r="BI106" s="14" t="n">
        <v>0.505</v>
      </c>
      <c r="BJ106" s="14" t="n">
        <v>0.114</v>
      </c>
      <c r="BK106" s="14" t="n">
        <v>0.19</v>
      </c>
      <c r="BL106" s="14" t="n">
        <v>0.8129999999999999</v>
      </c>
      <c r="BM106" s="14" t="n">
        <v>0.17</v>
      </c>
      <c r="BN106" s="14" t="n">
        <v>1</v>
      </c>
      <c r="BO106" s="14" t="n">
        <v>0</v>
      </c>
      <c r="BP106" s="14" t="n">
        <v>0.003</v>
      </c>
      <c r="BQ106" s="14" t="n">
        <v>0.07199999999999999</v>
      </c>
      <c r="BR106" s="14" t="n">
        <v>0</v>
      </c>
      <c r="BS106" s="14" t="n">
        <v>1</v>
      </c>
      <c r="BT106" s="14" t="n">
        <v>0</v>
      </c>
      <c r="BU106" s="14" t="n">
        <v>0.003</v>
      </c>
      <c r="BV106" s="14" t="n">
        <v>0.103</v>
      </c>
      <c r="BW106" s="14" t="n">
        <v>0.17</v>
      </c>
      <c r="BX106" s="14" t="n">
        <v>1</v>
      </c>
      <c r="BY106" s="14" t="n">
        <v>11.787</v>
      </c>
      <c r="BZ106" s="14" t="n">
        <v>0</v>
      </c>
      <c r="CA106" s="14" t="n">
        <v>11.787</v>
      </c>
      <c r="CB106" s="14" t="n">
        <v>0</v>
      </c>
      <c r="CC106" s="14" t="n">
        <v>78.125</v>
      </c>
      <c r="CD106" s="14" t="n">
        <v>7.95</v>
      </c>
      <c r="CE106" s="14" t="n">
        <v>0</v>
      </c>
      <c r="CF106" s="14" t="n">
        <v>91.40600000000001</v>
      </c>
      <c r="CG106" s="14" t="n">
        <v>0.17</v>
      </c>
      <c r="CH106" s="14" t="n">
        <v>1</v>
      </c>
      <c r="CI106" s="14" t="n">
        <v>0</v>
      </c>
      <c r="CJ106" s="14" t="n">
        <v>0</v>
      </c>
      <c r="CK106" s="14" t="n">
        <v>0</v>
      </c>
      <c r="CL106" s="14" t="n">
        <v>0</v>
      </c>
      <c r="CM106" s="14" t="n">
        <v>0</v>
      </c>
      <c r="CN106" s="14" t="n">
        <v>0</v>
      </c>
      <c r="CO106" s="14" t="n">
        <v>0</v>
      </c>
      <c r="CP106" s="14" t="n">
        <v>0.725</v>
      </c>
      <c r="CQ106" s="14" t="n">
        <v>1.198</v>
      </c>
      <c r="CR106" s="14" t="n">
        <v>0</v>
      </c>
      <c r="CS106" s="14" t="n">
        <v>4.776</v>
      </c>
      <c r="CT106" s="14" t="n">
        <v>4.41</v>
      </c>
      <c r="CU106" s="14" t="n">
        <v>20.363</v>
      </c>
    </row>
    <row r="107">
      <c r="A107" s="14" t="inlineStr">
        <is>
          <t>BIH2022</t>
        </is>
      </c>
      <c r="B107" s="14" t="inlineStr">
        <is>
          <t>BIH</t>
        </is>
      </c>
      <c r="C107" s="14" t="inlineStr">
        <is>
          <t>BIH</t>
        </is>
      </c>
      <c r="D107" s="14" t="inlineStr">
        <is>
          <t>Bosnia and Herzegovina</t>
        </is>
      </c>
      <c r="E107" s="14" t="n">
        <v>2022</v>
      </c>
      <c r="F107" s="14" t="n">
        <v>0.17</v>
      </c>
      <c r="G107" s="14" t="n">
        <v>3.179</v>
      </c>
      <c r="H107" s="14" t="n">
        <v>0.769</v>
      </c>
      <c r="I107" s="14" t="n">
        <v>0.134</v>
      </c>
      <c r="J107" s="14" t="n">
        <v>3.313</v>
      </c>
      <c r="K107" s="14" t="n">
        <v>0</v>
      </c>
      <c r="L107" s="14" t="n">
        <v>1</v>
      </c>
      <c r="M107" s="14" t="n">
        <v>4.775</v>
      </c>
      <c r="N107" s="14" t="n">
        <v>2.307</v>
      </c>
      <c r="O107" s="14" t="n">
        <v>-1.477</v>
      </c>
      <c r="P107" s="14" t="n">
        <v>3.298</v>
      </c>
      <c r="Q107" s="14" t="n">
        <v>0</v>
      </c>
      <c r="R107" s="14" t="n">
        <v>0</v>
      </c>
      <c r="S107" s="14" t="n">
        <v>7.023</v>
      </c>
      <c r="T107" s="14" t="n">
        <v>4.613</v>
      </c>
      <c r="U107" s="14" t="n">
        <v>0.08799999999999999</v>
      </c>
      <c r="V107" s="14" t="n">
        <v>8.217000000000001</v>
      </c>
      <c r="W107" s="14" t="n">
        <v>0.17</v>
      </c>
      <c r="X107" s="14" t="n">
        <v>1</v>
      </c>
      <c r="Y107" s="14" t="n">
        <v>50.269</v>
      </c>
      <c r="Z107" s="14" t="n">
        <v>5.273</v>
      </c>
      <c r="AA107" s="14" t="n">
        <v>-34.302</v>
      </c>
      <c r="AB107" s="14" t="n">
        <v>15.967</v>
      </c>
      <c r="AC107" s="14" t="n">
        <v>0</v>
      </c>
      <c r="AD107" s="14" t="n">
        <v>1</v>
      </c>
      <c r="AE107" s="14" t="n">
        <v>50.317</v>
      </c>
      <c r="AF107" s="14" t="n">
        <v>9.327999999999999</v>
      </c>
      <c r="AG107" s="14" t="n">
        <v>-34.349</v>
      </c>
      <c r="AH107" s="14" t="n">
        <v>15.967</v>
      </c>
      <c r="AI107" s="14" t="n">
        <v>0</v>
      </c>
      <c r="AJ107" s="14" t="n">
        <v>1</v>
      </c>
      <c r="AK107" s="14" t="n">
        <v>55.255</v>
      </c>
      <c r="AL107" s="14" t="n">
        <v>26.386</v>
      </c>
      <c r="AM107" s="14" t="n">
        <v>-41.591</v>
      </c>
      <c r="AN107" s="14" t="n">
        <v>15.987</v>
      </c>
      <c r="AO107" s="14" t="n">
        <v>0</v>
      </c>
      <c r="AP107" s="14" t="n">
        <v>0</v>
      </c>
      <c r="AQ107" s="14" t="n">
        <v>0.861</v>
      </c>
      <c r="AR107" s="14" t="n">
        <v>0.123</v>
      </c>
      <c r="AS107" s="14" t="n">
        <v>0.473</v>
      </c>
      <c r="AT107" s="14" t="n">
        <v>1.561</v>
      </c>
      <c r="AU107" s="14" t="n">
        <v>0.17</v>
      </c>
      <c r="AV107" s="14" t="n">
        <v>1</v>
      </c>
      <c r="AW107" s="14" t="n">
        <v>0.986</v>
      </c>
      <c r="AX107" s="14" t="n">
        <v>0.123</v>
      </c>
      <c r="AY107" s="14" t="n">
        <v>0.452</v>
      </c>
      <c r="AZ107" s="14" t="n">
        <v>1.683</v>
      </c>
      <c r="BA107" s="14" t="n">
        <v>0.17</v>
      </c>
      <c r="BB107" s="14" t="n">
        <v>1</v>
      </c>
      <c r="BC107" s="14" t="n">
        <v>0.598</v>
      </c>
      <c r="BD107" s="14" t="n">
        <v>0.123</v>
      </c>
      <c r="BE107" s="14" t="n">
        <v>0.135</v>
      </c>
      <c r="BF107" s="14" t="n">
        <v>0.857</v>
      </c>
      <c r="BG107" s="14" t="n">
        <v>0.17</v>
      </c>
      <c r="BH107" s="14" t="n">
        <v>1</v>
      </c>
      <c r="BI107" s="14" t="n">
        <v>0.612</v>
      </c>
      <c r="BJ107" s="14" t="n">
        <v>0.123</v>
      </c>
      <c r="BK107" s="14" t="n">
        <v>0.217</v>
      </c>
      <c r="BL107" s="14" t="n">
        <v>0.959</v>
      </c>
      <c r="BM107" s="14" t="n">
        <v>0.17</v>
      </c>
      <c r="BN107" s="14" t="n">
        <v>1</v>
      </c>
      <c r="BO107" s="14" t="n">
        <v>0</v>
      </c>
      <c r="BP107" s="14" t="n">
        <v>0.003</v>
      </c>
      <c r="BQ107" s="14" t="n">
        <v>0.08599999999999999</v>
      </c>
      <c r="BR107" s="14" t="n">
        <v>0</v>
      </c>
      <c r="BS107" s="14" t="n">
        <v>1</v>
      </c>
      <c r="BT107" s="14" t="n">
        <v>0</v>
      </c>
      <c r="BU107" s="14" t="n">
        <v>0.003</v>
      </c>
      <c r="BV107" s="14" t="n">
        <v>0.094</v>
      </c>
      <c r="BW107" s="14" t="n">
        <v>0.17</v>
      </c>
      <c r="BX107" s="14" t="n">
        <v>1</v>
      </c>
      <c r="BY107" s="14" t="n">
        <v>12.729</v>
      </c>
      <c r="BZ107" s="14" t="n">
        <v>0</v>
      </c>
      <c r="CA107" s="14" t="n">
        <v>12.729</v>
      </c>
      <c r="CB107" s="14" t="n">
        <v>0</v>
      </c>
      <c r="CC107" s="14" t="n">
        <v>97.90000000000001</v>
      </c>
      <c r="CD107" s="14" t="n">
        <v>7.95</v>
      </c>
      <c r="CE107" s="14" t="n">
        <v>1.232</v>
      </c>
      <c r="CF107" s="14" t="n">
        <v>114.543</v>
      </c>
      <c r="CG107" s="14" t="n">
        <v>0.17</v>
      </c>
      <c r="CH107" s="14" t="n">
        <v>1</v>
      </c>
      <c r="CI107" s="14" t="n">
        <v>0</v>
      </c>
      <c r="CJ107" s="14" t="n">
        <v>0</v>
      </c>
      <c r="CK107" s="14" t="n">
        <v>0</v>
      </c>
      <c r="CL107" s="14" t="n">
        <v>0</v>
      </c>
      <c r="CM107" s="14" t="n">
        <v>0</v>
      </c>
      <c r="CN107" s="14" t="n">
        <v>0</v>
      </c>
      <c r="CO107" s="14" t="n">
        <v>0</v>
      </c>
      <c r="CP107" s="14" t="n">
        <v>0.755</v>
      </c>
      <c r="CQ107" s="14" t="n">
        <v>1.294</v>
      </c>
      <c r="CR107" s="14" t="n">
        <v>0</v>
      </c>
      <c r="CS107" s="14" t="n">
        <v>5.158</v>
      </c>
      <c r="CT107" s="14" t="n">
        <v>5.842</v>
      </c>
      <c r="CU107" s="14" t="n">
        <v>48.03</v>
      </c>
    </row>
    <row r="108">
      <c r="A108" s="14" t="inlineStr">
        <is>
          <t>BIH2023</t>
        </is>
      </c>
      <c r="B108" s="14" t="inlineStr">
        <is>
          <t>BIH</t>
        </is>
      </c>
      <c r="C108" s="14" t="inlineStr">
        <is>
          <t>BIH</t>
        </is>
      </c>
      <c r="D108" s="14" t="inlineStr">
        <is>
          <t>Bosnia and Herzegovina</t>
        </is>
      </c>
      <c r="E108" s="14" t="n">
        <v>2023</v>
      </c>
      <c r="F108" s="14" t="n">
        <v>0.17</v>
      </c>
      <c r="G108" s="14" t="n">
        <v>2.595</v>
      </c>
      <c r="H108" s="14" t="n">
        <v>0.784</v>
      </c>
      <c r="I108" s="14" t="n">
        <v>0.139</v>
      </c>
      <c r="J108" s="14" t="n">
        <v>2.734</v>
      </c>
      <c r="K108" s="14" t="n">
        <v>0</v>
      </c>
      <c r="L108" s="14" t="n">
        <v>1</v>
      </c>
      <c r="M108" s="14" t="n">
        <v>4.285</v>
      </c>
      <c r="N108" s="14" t="n">
        <v>2.351</v>
      </c>
      <c r="O108" s="14" t="n">
        <v>-1.538</v>
      </c>
      <c r="P108" s="14" t="n">
        <v>2.747</v>
      </c>
      <c r="Q108" s="14" t="n">
        <v>0</v>
      </c>
      <c r="R108" s="14" t="n">
        <v>0</v>
      </c>
      <c r="S108" s="14" t="n">
        <v>6.513</v>
      </c>
      <c r="T108" s="14" t="n">
        <v>4.701</v>
      </c>
      <c r="U108" s="14" t="n">
        <v>0.123</v>
      </c>
      <c r="V108" s="14" t="n">
        <v>7.62</v>
      </c>
      <c r="W108" s="14" t="n">
        <v>0.17</v>
      </c>
      <c r="X108" s="14" t="n">
        <v>1</v>
      </c>
      <c r="Y108" s="14" t="n">
        <v>18.781</v>
      </c>
      <c r="Z108" s="14" t="n">
        <v>2.104</v>
      </c>
      <c r="AA108" s="14" t="n">
        <v>-2.333</v>
      </c>
      <c r="AB108" s="14" t="n">
        <v>16.448</v>
      </c>
      <c r="AC108" s="14" t="n">
        <v>0</v>
      </c>
      <c r="AD108" s="14" t="n">
        <v>1</v>
      </c>
      <c r="AE108" s="14" t="n">
        <v>18.88</v>
      </c>
      <c r="AF108" s="14" t="n">
        <v>3.76</v>
      </c>
      <c r="AG108" s="14" t="n">
        <v>-2.432</v>
      </c>
      <c r="AH108" s="14" t="n">
        <v>16.448</v>
      </c>
      <c r="AI108" s="14" t="n">
        <v>0</v>
      </c>
      <c r="AJ108" s="14" t="n">
        <v>1</v>
      </c>
      <c r="AK108" s="14" t="n">
        <v>24.023</v>
      </c>
      <c r="AL108" s="14" t="n">
        <v>11.9</v>
      </c>
      <c r="AM108" s="14" t="n">
        <v>-9.874000000000001</v>
      </c>
      <c r="AN108" s="14" t="n">
        <v>16.554</v>
      </c>
      <c r="AO108" s="14" t="n">
        <v>0</v>
      </c>
      <c r="AP108" s="14" t="n">
        <v>0</v>
      </c>
      <c r="AQ108" s="14" t="n">
        <v>0.76</v>
      </c>
      <c r="AR108" s="14" t="n">
        <v>0.129</v>
      </c>
      <c r="AS108" s="14" t="n">
        <v>0.49</v>
      </c>
      <c r="AT108" s="14" t="n">
        <v>1.463</v>
      </c>
      <c r="AU108" s="14" t="n">
        <v>0.17</v>
      </c>
      <c r="AV108" s="14" t="n">
        <v>1</v>
      </c>
      <c r="AW108" s="14" t="n">
        <v>0.8110000000000001</v>
      </c>
      <c r="AX108" s="14" t="n">
        <v>0.129</v>
      </c>
      <c r="AY108" s="14" t="n">
        <v>0.456</v>
      </c>
      <c r="AZ108" s="14" t="n">
        <v>1.482</v>
      </c>
      <c r="BA108" s="14" t="n">
        <v>0.17</v>
      </c>
      <c r="BB108" s="14" t="n">
        <v>1</v>
      </c>
      <c r="BC108" s="14" t="n">
        <v>0.535</v>
      </c>
      <c r="BD108" s="14" t="n">
        <v>0.129</v>
      </c>
      <c r="BE108" s="14" t="n">
        <v>0.095</v>
      </c>
      <c r="BF108" s="14" t="n">
        <v>0.737</v>
      </c>
      <c r="BG108" s="14" t="n">
        <v>0.17</v>
      </c>
      <c r="BH108" s="14" t="n">
        <v>1</v>
      </c>
      <c r="BI108" s="14" t="n">
        <v>0.579</v>
      </c>
      <c r="BJ108" s="14" t="n">
        <v>0.129</v>
      </c>
      <c r="BK108" s="14" t="n">
        <v>0.229</v>
      </c>
      <c r="BL108" s="14" t="n">
        <v>0.929</v>
      </c>
      <c r="BM108" s="14" t="n">
        <v>0.17</v>
      </c>
      <c r="BN108" s="14" t="n">
        <v>1</v>
      </c>
      <c r="BO108" s="14" t="n">
        <v>0</v>
      </c>
      <c r="BP108" s="14" t="n">
        <v>0.001</v>
      </c>
      <c r="BQ108" s="14" t="n">
        <v>0.092</v>
      </c>
      <c r="BR108" s="14" t="n">
        <v>0</v>
      </c>
      <c r="BS108" s="14" t="n">
        <v>1</v>
      </c>
      <c r="BT108" s="14" t="n">
        <v>0</v>
      </c>
      <c r="BU108" s="14" t="n">
        <v>0.001</v>
      </c>
      <c r="BV108" s="14" t="n">
        <v>0.093</v>
      </c>
      <c r="BW108" s="14" t="n">
        <v>0.17</v>
      </c>
      <c r="BX108" s="14" t="n">
        <v>1</v>
      </c>
      <c r="BY108" s="14" t="n">
        <v>13.254</v>
      </c>
      <c r="BZ108" s="14" t="n">
        <v>0</v>
      </c>
      <c r="CA108" s="14" t="n">
        <v>13.254</v>
      </c>
      <c r="CB108" s="14" t="n">
        <v>0</v>
      </c>
      <c r="CC108" s="14" t="n">
        <v>83.248</v>
      </c>
      <c r="CD108" s="14" t="n">
        <v>7.95</v>
      </c>
      <c r="CE108" s="14" t="n">
        <v>1.567</v>
      </c>
      <c r="CF108" s="14" t="n">
        <v>97.40000000000001</v>
      </c>
      <c r="CG108" s="14" t="n">
        <v>0.17</v>
      </c>
      <c r="CH108" s="14" t="n">
        <v>1</v>
      </c>
      <c r="CI108" s="14" t="n">
        <v>0</v>
      </c>
      <c r="CJ108" s="14" t="n">
        <v>0</v>
      </c>
      <c r="CK108" s="14" t="n">
        <v>0</v>
      </c>
      <c r="CL108" s="14" t="n">
        <v>0</v>
      </c>
      <c r="CM108" s="14" t="n">
        <v>0</v>
      </c>
      <c r="CN108" s="14" t="n">
        <v>0</v>
      </c>
      <c r="CO108" s="14" t="n">
        <v>0</v>
      </c>
      <c r="CP108" s="14" t="n">
        <v>0.781</v>
      </c>
      <c r="CQ108" s="14" t="n">
        <v>1.348</v>
      </c>
      <c r="CR108" s="14" t="n">
        <v>0</v>
      </c>
      <c r="CS108" s="14" t="n">
        <v>5.37</v>
      </c>
      <c r="CT108" s="14" t="n">
        <v>3.466</v>
      </c>
      <c r="CU108" s="14" t="n">
        <v>16.492</v>
      </c>
    </row>
    <row r="109">
      <c r="A109" s="14" t="inlineStr">
        <is>
          <t>BIH2024</t>
        </is>
      </c>
      <c r="B109" s="14" t="inlineStr">
        <is>
          <t>BIH</t>
        </is>
      </c>
      <c r="C109" s="14" t="inlineStr">
        <is>
          <t>BIH</t>
        </is>
      </c>
      <c r="D109" s="14" t="inlineStr">
        <is>
          <t>Bosnia and Herzegovina</t>
        </is>
      </c>
      <c r="E109" s="14" t="n">
        <v>2024</v>
      </c>
      <c r="F109" s="14" t="n">
        <v>0.17</v>
      </c>
      <c r="G109" s="14" t="n">
        <v>2.553</v>
      </c>
      <c r="H109" s="14" t="n">
        <v>0.8070000000000001</v>
      </c>
      <c r="I109" s="14" t="n">
        <v>0.143</v>
      </c>
      <c r="J109" s="14" t="n">
        <v>2.696</v>
      </c>
      <c r="K109" s="14" t="n">
        <v>0</v>
      </c>
      <c r="L109" s="14" t="n">
        <v>1</v>
      </c>
      <c r="M109" s="14" t="n">
        <v>4.194</v>
      </c>
      <c r="N109" s="14" t="n">
        <v>2.42</v>
      </c>
      <c r="O109" s="14" t="n">
        <v>-1.583</v>
      </c>
      <c r="P109" s="14" t="n">
        <v>2.61</v>
      </c>
      <c r="Q109" s="14" t="n">
        <v>0</v>
      </c>
      <c r="R109" s="14" t="n">
        <v>0</v>
      </c>
      <c r="S109" s="14" t="n">
        <v>6.586</v>
      </c>
      <c r="T109" s="14" t="n">
        <v>4.84</v>
      </c>
      <c r="U109" s="14" t="n">
        <v>0.153</v>
      </c>
      <c r="V109" s="14" t="n">
        <v>7.706</v>
      </c>
      <c r="W109" s="14" t="n">
        <v>0.17</v>
      </c>
      <c r="X109" s="14" t="n">
        <v>1</v>
      </c>
      <c r="Y109" s="14" t="n">
        <v>15.707</v>
      </c>
      <c r="Z109" s="14" t="n">
        <v>1.983</v>
      </c>
      <c r="AA109" s="14" t="n">
        <v>0.138</v>
      </c>
      <c r="AB109" s="14" t="n">
        <v>15.846</v>
      </c>
      <c r="AC109" s="14" t="n">
        <v>0</v>
      </c>
      <c r="AD109" s="14" t="n">
        <v>1</v>
      </c>
      <c r="AE109" s="14" t="n">
        <v>15.707</v>
      </c>
      <c r="AF109" s="14" t="n">
        <v>3.441</v>
      </c>
      <c r="AG109" s="14" t="n">
        <v>0.138</v>
      </c>
      <c r="AH109" s="14" t="n">
        <v>15.846</v>
      </c>
      <c r="AI109" s="14" t="n">
        <v>0</v>
      </c>
      <c r="AJ109" s="14" t="n">
        <v>1</v>
      </c>
      <c r="AK109" s="14" t="n">
        <v>20.479</v>
      </c>
      <c r="AL109" s="14" t="n">
        <v>10.416</v>
      </c>
      <c r="AM109" s="14" t="n">
        <v>-6.978</v>
      </c>
      <c r="AN109" s="14" t="n">
        <v>15.796</v>
      </c>
      <c r="AO109" s="14" t="n">
        <v>0</v>
      </c>
      <c r="AP109" s="14" t="n">
        <v>0</v>
      </c>
      <c r="AQ109" s="14" t="n">
        <v>0.724</v>
      </c>
      <c r="AR109" s="14" t="n">
        <v>0.132</v>
      </c>
      <c r="AS109" s="14" t="n">
        <v>0.486</v>
      </c>
      <c r="AT109" s="14" t="n">
        <v>1.416</v>
      </c>
      <c r="AU109" s="14" t="n">
        <v>0.17</v>
      </c>
      <c r="AV109" s="14" t="n">
        <v>1</v>
      </c>
      <c r="AW109" s="14" t="n">
        <v>0.75</v>
      </c>
      <c r="AX109" s="14" t="n">
        <v>0.132</v>
      </c>
      <c r="AY109" s="14" t="n">
        <v>0.448</v>
      </c>
      <c r="AZ109" s="14" t="n">
        <v>1.402</v>
      </c>
      <c r="BA109" s="14" t="n">
        <v>0.17</v>
      </c>
      <c r="BB109" s="14" t="n">
        <v>1</v>
      </c>
      <c r="BC109" s="14" t="n">
        <v>0.513</v>
      </c>
      <c r="BD109" s="14" t="n">
        <v>0.132</v>
      </c>
      <c r="BE109" s="14" t="n">
        <v>0.08799999999999999</v>
      </c>
      <c r="BF109" s="14" t="n">
        <v>0.703</v>
      </c>
      <c r="BG109" s="14" t="n">
        <v>0.17</v>
      </c>
      <c r="BH109" s="14" t="n">
        <v>1</v>
      </c>
      <c r="BI109" s="14" t="n">
        <v>0.591</v>
      </c>
      <c r="BJ109" s="14" t="n">
        <v>0.132</v>
      </c>
      <c r="BK109" s="14" t="n">
        <v>0.239</v>
      </c>
      <c r="BL109" s="14" t="n">
        <v>0.95</v>
      </c>
      <c r="BM109" s="14" t="n">
        <v>0.17</v>
      </c>
      <c r="BN109" s="14" t="n">
        <v>1</v>
      </c>
      <c r="BO109" s="14" t="n">
        <v>0</v>
      </c>
      <c r="BP109" s="14" t="n">
        <v>0</v>
      </c>
      <c r="BQ109" s="14" t="n">
        <v>0.096</v>
      </c>
      <c r="BR109" s="14" t="n">
        <v>0</v>
      </c>
      <c r="BS109" s="14" t="n">
        <v>1</v>
      </c>
      <c r="BT109" s="14" t="n">
        <v>0</v>
      </c>
      <c r="BU109" s="14" t="n">
        <v>0.001</v>
      </c>
      <c r="BV109" s="14" t="n">
        <v>0.095</v>
      </c>
      <c r="BW109" s="14" t="n">
        <v>0.17</v>
      </c>
      <c r="BX109" s="14" t="n">
        <v>1</v>
      </c>
      <c r="BY109" s="14" t="n">
        <v>13.646</v>
      </c>
      <c r="BZ109" s="14" t="n">
        <v>0</v>
      </c>
      <c r="CA109" s="14" t="n">
        <v>13.646</v>
      </c>
      <c r="CB109" s="14" t="n">
        <v>0</v>
      </c>
      <c r="CC109" s="14" t="n">
        <v>82.58799999999999</v>
      </c>
      <c r="CD109" s="14" t="n">
        <v>7.95</v>
      </c>
      <c r="CE109" s="14" t="n">
        <v>1.912</v>
      </c>
      <c r="CF109" s="14" t="n">
        <v>96.628</v>
      </c>
      <c r="CG109" s="14" t="n">
        <v>0.17</v>
      </c>
      <c r="CH109" s="14" t="n">
        <v>1</v>
      </c>
      <c r="CI109" s="14" t="n">
        <v>0</v>
      </c>
      <c r="CJ109" s="14" t="n">
        <v>0</v>
      </c>
      <c r="CK109" s="14" t="n">
        <v>0</v>
      </c>
      <c r="CL109" s="14" t="n">
        <v>0</v>
      </c>
      <c r="CM109" s="14" t="n">
        <v>0</v>
      </c>
      <c r="CN109" s="14" t="n">
        <v>0</v>
      </c>
      <c r="CO109" s="14" t="n">
        <v>0</v>
      </c>
      <c r="CP109" s="14" t="n">
        <v>0.781</v>
      </c>
      <c r="CQ109" s="14" t="n">
        <v>1.387</v>
      </c>
      <c r="CR109" s="14" t="n">
        <v>0</v>
      </c>
      <c r="CS109" s="14" t="n">
        <v>5.529</v>
      </c>
      <c r="CT109" s="14" t="n">
        <v>3.027</v>
      </c>
      <c r="CU109" s="14" t="n">
        <v>13.942</v>
      </c>
    </row>
    <row r="110">
      <c r="A110" s="14" t="inlineStr">
        <is>
          <t>BWA2021</t>
        </is>
      </c>
      <c r="B110" s="14" t="inlineStr">
        <is>
          <t>BWA</t>
        </is>
      </c>
      <c r="C110" s="14" t="inlineStr">
        <is>
          <t>BWA</t>
        </is>
      </c>
      <c r="D110" s="14" t="inlineStr">
        <is>
          <t>Botswana</t>
        </is>
      </c>
      <c r="E110" s="14" t="n">
        <v>2021</v>
      </c>
      <c r="F110" s="14" t="n">
        <v>0.12</v>
      </c>
      <c r="G110" s="14" t="n">
        <v>1.77</v>
      </c>
      <c r="H110" s="14" t="n">
        <v>0.572</v>
      </c>
      <c r="I110" s="14" t="n">
        <v>0</v>
      </c>
      <c r="J110" s="14" t="n">
        <v>1.77</v>
      </c>
      <c r="K110" s="14" t="n">
        <v>0</v>
      </c>
      <c r="L110" s="14" t="n">
        <v>1</v>
      </c>
      <c r="M110" s="14" t="n">
        <v>2.913</v>
      </c>
      <c r="N110" s="14" t="n">
        <v>1.715</v>
      </c>
      <c r="O110" s="14" t="n">
        <v>0</v>
      </c>
      <c r="P110" s="14" t="n">
        <v>2.913</v>
      </c>
      <c r="Q110" s="14" t="n">
        <v>0</v>
      </c>
      <c r="R110" s="14" t="n">
        <v>1</v>
      </c>
      <c r="S110" s="14" t="n">
        <v>4.628</v>
      </c>
      <c r="T110" s="14" t="n">
        <v>3.43</v>
      </c>
      <c r="U110" s="14" t="n">
        <v>0</v>
      </c>
      <c r="V110" s="14" t="n">
        <v>5.276</v>
      </c>
      <c r="W110" s="14" t="n">
        <v>0.14</v>
      </c>
      <c r="X110" s="14" t="n">
        <v>1</v>
      </c>
      <c r="Y110" s="14" t="n">
        <v>14.663</v>
      </c>
      <c r="Z110" s="14" t="n">
        <v>1.982</v>
      </c>
      <c r="AA110" s="14" t="n">
        <v>0</v>
      </c>
      <c r="AB110" s="14" t="n">
        <v>14.663</v>
      </c>
      <c r="AC110" s="14" t="n">
        <v>0</v>
      </c>
      <c r="AD110" s="14" t="n">
        <v>1</v>
      </c>
      <c r="AE110" s="14" t="n">
        <v>15.806</v>
      </c>
      <c r="AF110" s="14" t="n">
        <v>3.696</v>
      </c>
      <c r="AG110" s="14" t="n">
        <v>0</v>
      </c>
      <c r="AH110" s="14" t="n">
        <v>15.806</v>
      </c>
      <c r="AI110" s="14" t="n">
        <v>0</v>
      </c>
      <c r="AJ110" s="14" t="n">
        <v>1</v>
      </c>
      <c r="AK110" s="14" t="n">
        <v>22.666</v>
      </c>
      <c r="AL110" s="14" t="n">
        <v>12.072</v>
      </c>
      <c r="AM110" s="14" t="n">
        <v>0</v>
      </c>
      <c r="AN110" s="14" t="n">
        <v>25.839</v>
      </c>
      <c r="AO110" s="14" t="n">
        <v>0.14</v>
      </c>
      <c r="AP110" s="14" t="n">
        <v>1</v>
      </c>
      <c r="AQ110" s="14" t="n">
        <v>0.619</v>
      </c>
      <c r="AR110" s="14" t="n">
        <v>0.114</v>
      </c>
      <c r="AS110" s="14" t="n">
        <v>0.424</v>
      </c>
      <c r="AT110" s="14" t="n">
        <v>1.189</v>
      </c>
      <c r="AU110" s="14" t="n">
        <v>0.14</v>
      </c>
      <c r="AV110" s="14" t="n">
        <v>1</v>
      </c>
      <c r="AW110" s="14" t="n">
        <v>0.599</v>
      </c>
      <c r="AX110" s="14" t="n">
        <v>0.114</v>
      </c>
      <c r="AY110" s="14" t="n">
        <v>0.206</v>
      </c>
      <c r="AZ110" s="14" t="n">
        <v>0.918</v>
      </c>
      <c r="BA110" s="14" t="n">
        <v>0.14</v>
      </c>
      <c r="BB110" s="14" t="n">
        <v>1</v>
      </c>
      <c r="BC110" s="14" t="n">
        <v>0.439</v>
      </c>
      <c r="BD110" s="14" t="n">
        <v>0.114</v>
      </c>
      <c r="BE110" s="14" t="n">
        <v>0.679</v>
      </c>
      <c r="BF110" s="14" t="n">
        <v>1.118</v>
      </c>
      <c r="BG110" s="14" t="n">
        <v>0</v>
      </c>
      <c r="BH110" s="14" t="n">
        <v>1</v>
      </c>
      <c r="BI110" s="14" t="n">
        <v>0.505</v>
      </c>
      <c r="BJ110" s="14" t="n">
        <v>0.114</v>
      </c>
      <c r="BK110" s="14" t="n">
        <v>0.192</v>
      </c>
      <c r="BL110" s="14" t="n">
        <v>0.794</v>
      </c>
      <c r="BM110" s="14" t="n">
        <v>0.14</v>
      </c>
      <c r="BN110" s="14" t="n">
        <v>1</v>
      </c>
      <c r="BO110" s="14" t="n">
        <v>0</v>
      </c>
      <c r="BP110" s="14" t="n">
        <v>0</v>
      </c>
      <c r="BQ110" s="14" t="n">
        <v>0.124</v>
      </c>
      <c r="BR110" s="14" t="n">
        <v>0</v>
      </c>
      <c r="BS110" s="14" t="n">
        <v>1</v>
      </c>
      <c r="BT110" s="14" t="n">
        <v>0</v>
      </c>
      <c r="BU110" s="14" t="n">
        <v>0</v>
      </c>
      <c r="BV110" s="14" t="n">
        <v>0.108</v>
      </c>
      <c r="BW110" s="14" t="n">
        <v>0.14</v>
      </c>
      <c r="BX110" s="14" t="n">
        <v>1</v>
      </c>
      <c r="BY110" s="14" t="n">
        <v>11.787</v>
      </c>
      <c r="BZ110" s="14" t="n">
        <v>0</v>
      </c>
      <c r="CA110" s="14" t="n">
        <v>11.787</v>
      </c>
      <c r="CB110" s="14" t="n">
        <v>0</v>
      </c>
      <c r="CC110" s="14" t="n">
        <v>78.125</v>
      </c>
      <c r="CD110" s="14" t="n">
        <v>7.95</v>
      </c>
      <c r="CE110" s="14" t="n">
        <v>34.597</v>
      </c>
      <c r="CF110" s="14" t="n">
        <v>128.503</v>
      </c>
      <c r="CG110" s="14" t="n">
        <v>0.14</v>
      </c>
      <c r="CH110" s="14" t="n">
        <v>1</v>
      </c>
      <c r="CI110" s="14" t="n">
        <v>0</v>
      </c>
      <c r="CJ110" s="14" t="n">
        <v>0</v>
      </c>
      <c r="CK110" s="14" t="n">
        <v>0</v>
      </c>
      <c r="CL110" s="14" t="n">
        <v>0</v>
      </c>
      <c r="CM110" s="14" t="n">
        <v>0</v>
      </c>
      <c r="CN110" s="14" t="n">
        <v>0</v>
      </c>
      <c r="CO110" s="14" t="n">
        <v>0</v>
      </c>
      <c r="CP110" s="14" t="n">
        <v>1</v>
      </c>
      <c r="CQ110" s="14" t="n">
        <v>1.198</v>
      </c>
      <c r="CR110" s="14" t="n">
        <v>0</v>
      </c>
      <c r="CS110" s="14" t="n">
        <v>1.643</v>
      </c>
      <c r="CT110" s="14" t="n">
        <v>4.753</v>
      </c>
      <c r="CU110" s="14" t="n">
        <v>15.162</v>
      </c>
    </row>
    <row r="111">
      <c r="A111" s="14" t="inlineStr">
        <is>
          <t>BWA2022</t>
        </is>
      </c>
      <c r="B111" s="14" t="inlineStr">
        <is>
          <t>BWA</t>
        </is>
      </c>
      <c r="C111" s="14" t="inlineStr">
        <is>
          <t>BWA</t>
        </is>
      </c>
      <c r="D111" s="14" t="inlineStr">
        <is>
          <t>Botswana</t>
        </is>
      </c>
      <c r="E111" s="14" t="n">
        <v>2022</v>
      </c>
      <c r="F111" s="14" t="n">
        <v>0.12</v>
      </c>
      <c r="G111" s="14" t="n">
        <v>1.911</v>
      </c>
      <c r="H111" s="14" t="n">
        <v>0.617</v>
      </c>
      <c r="I111" s="14" t="n">
        <v>0</v>
      </c>
      <c r="J111" s="14" t="n">
        <v>1.911</v>
      </c>
      <c r="K111" s="14" t="n">
        <v>0</v>
      </c>
      <c r="L111" s="14" t="n">
        <v>1</v>
      </c>
      <c r="M111" s="14" t="n">
        <v>3.146</v>
      </c>
      <c r="N111" s="14" t="n">
        <v>1.852</v>
      </c>
      <c r="O111" s="14" t="n">
        <v>0</v>
      </c>
      <c r="P111" s="14" t="n">
        <v>3.146</v>
      </c>
      <c r="Q111" s="14" t="n">
        <v>0</v>
      </c>
      <c r="R111" s="14" t="n">
        <v>1</v>
      </c>
      <c r="S111" s="14" t="n">
        <v>4.998</v>
      </c>
      <c r="T111" s="14" t="n">
        <v>3.704</v>
      </c>
      <c r="U111" s="14" t="n">
        <v>0.052</v>
      </c>
      <c r="V111" s="14" t="n">
        <v>5.698</v>
      </c>
      <c r="W111" s="14" t="n">
        <v>0.14</v>
      </c>
      <c r="X111" s="14" t="n">
        <v>1</v>
      </c>
      <c r="Y111" s="14" t="n">
        <v>30.514</v>
      </c>
      <c r="Z111" s="14" t="n">
        <v>4.124</v>
      </c>
      <c r="AA111" s="14" t="n">
        <v>0</v>
      </c>
      <c r="AB111" s="14" t="n">
        <v>30.514</v>
      </c>
      <c r="AC111" s="14" t="n">
        <v>0</v>
      </c>
      <c r="AD111" s="14" t="n">
        <v>1</v>
      </c>
      <c r="AE111" s="14" t="n">
        <v>31.748</v>
      </c>
      <c r="AF111" s="14" t="n">
        <v>7.424</v>
      </c>
      <c r="AG111" s="14" t="n">
        <v>0</v>
      </c>
      <c r="AH111" s="14" t="n">
        <v>31.748</v>
      </c>
      <c r="AI111" s="14" t="n">
        <v>0</v>
      </c>
      <c r="AJ111" s="14" t="n">
        <v>1</v>
      </c>
      <c r="AK111" s="14" t="n">
        <v>39.157</v>
      </c>
      <c r="AL111" s="14" t="n">
        <v>20.855</v>
      </c>
      <c r="AM111" s="14" t="n">
        <v>0.406</v>
      </c>
      <c r="AN111" s="14" t="n">
        <v>44.638</v>
      </c>
      <c r="AO111" s="14" t="n">
        <v>0.14</v>
      </c>
      <c r="AP111" s="14" t="n">
        <v>1</v>
      </c>
      <c r="AQ111" s="14" t="n">
        <v>0.861</v>
      </c>
      <c r="AR111" s="14" t="n">
        <v>0.123</v>
      </c>
      <c r="AS111" s="14" t="n">
        <v>0.246</v>
      </c>
      <c r="AT111" s="14" t="n">
        <v>1.262</v>
      </c>
      <c r="AU111" s="14" t="n">
        <v>0.14</v>
      </c>
      <c r="AV111" s="14" t="n">
        <v>1</v>
      </c>
      <c r="AW111" s="14" t="n">
        <v>0.986</v>
      </c>
      <c r="AX111" s="14" t="n">
        <v>0.123</v>
      </c>
      <c r="AY111" s="14" t="n">
        <v>0.184</v>
      </c>
      <c r="AZ111" s="14" t="n">
        <v>1.334</v>
      </c>
      <c r="BA111" s="14" t="n">
        <v>0.14</v>
      </c>
      <c r="BB111" s="14" t="n">
        <v>1</v>
      </c>
      <c r="BC111" s="14" t="n">
        <v>0.598</v>
      </c>
      <c r="BD111" s="14" t="n">
        <v>0.123</v>
      </c>
      <c r="BE111" s="14" t="n">
        <v>0.529</v>
      </c>
      <c r="BF111" s="14" t="n">
        <v>1.127</v>
      </c>
      <c r="BG111" s="14" t="n">
        <v>0</v>
      </c>
      <c r="BH111" s="14" t="n">
        <v>1</v>
      </c>
      <c r="BI111" s="14" t="n">
        <v>0.612</v>
      </c>
      <c r="BJ111" s="14" t="n">
        <v>0.123</v>
      </c>
      <c r="BK111" s="14" t="n">
        <v>0.375</v>
      </c>
      <c r="BL111" s="14" t="n">
        <v>1.125</v>
      </c>
      <c r="BM111" s="14" t="n">
        <v>0.14</v>
      </c>
      <c r="BN111" s="14" t="n">
        <v>1</v>
      </c>
      <c r="BO111" s="14" t="n">
        <v>0</v>
      </c>
      <c r="BP111" s="14" t="n">
        <v>0</v>
      </c>
      <c r="BQ111" s="14" t="n">
        <v>0.118</v>
      </c>
      <c r="BR111" s="14" t="n">
        <v>0</v>
      </c>
      <c r="BS111" s="14" t="n">
        <v>1</v>
      </c>
      <c r="BT111" s="14" t="n">
        <v>0</v>
      </c>
      <c r="BU111" s="14" t="n">
        <v>0</v>
      </c>
      <c r="BV111" s="14" t="n">
        <v>0.103</v>
      </c>
      <c r="BW111" s="14" t="n">
        <v>0.14</v>
      </c>
      <c r="BX111" s="14" t="n">
        <v>1</v>
      </c>
      <c r="BY111" s="14" t="n">
        <v>12.729</v>
      </c>
      <c r="BZ111" s="14" t="n">
        <v>0</v>
      </c>
      <c r="CA111" s="14" t="n">
        <v>12.729</v>
      </c>
      <c r="CB111" s="14" t="n">
        <v>0</v>
      </c>
      <c r="CC111" s="14" t="n">
        <v>97.90000000000001</v>
      </c>
      <c r="CD111" s="14" t="n">
        <v>7.95</v>
      </c>
      <c r="CE111" s="14" t="n">
        <v>59.54</v>
      </c>
      <c r="CF111" s="14" t="n">
        <v>179.481</v>
      </c>
      <c r="CG111" s="14" t="n">
        <v>0.14</v>
      </c>
      <c r="CH111" s="14" t="n">
        <v>1</v>
      </c>
      <c r="CI111" s="14" t="n">
        <v>0</v>
      </c>
      <c r="CJ111" s="14" t="n">
        <v>0</v>
      </c>
      <c r="CK111" s="14" t="n">
        <v>0</v>
      </c>
      <c r="CL111" s="14" t="n">
        <v>0</v>
      </c>
      <c r="CM111" s="14" t="n">
        <v>0</v>
      </c>
      <c r="CN111" s="14" t="n">
        <v>0</v>
      </c>
      <c r="CO111" s="14" t="n">
        <v>0</v>
      </c>
      <c r="CP111" s="14" t="n">
        <v>1</v>
      </c>
      <c r="CQ111" s="14" t="n">
        <v>1.294</v>
      </c>
      <c r="CR111" s="14" t="n">
        <v>0</v>
      </c>
      <c r="CS111" s="14" t="n">
        <v>1.774</v>
      </c>
      <c r="CT111" s="14" t="n">
        <v>10.485</v>
      </c>
      <c r="CU111" s="14" t="n">
        <v>31.326</v>
      </c>
    </row>
    <row r="112">
      <c r="A112" s="14" t="inlineStr">
        <is>
          <t>BWA2023</t>
        </is>
      </c>
      <c r="B112" s="14" t="inlineStr">
        <is>
          <t>BWA</t>
        </is>
      </c>
      <c r="C112" s="14" t="inlineStr">
        <is>
          <t>BWA</t>
        </is>
      </c>
      <c r="D112" s="14" t="inlineStr">
        <is>
          <t>Botswana</t>
        </is>
      </c>
      <c r="E112" s="14" t="n">
        <v>2023</v>
      </c>
      <c r="F112" s="14" t="n">
        <v>0.12</v>
      </c>
      <c r="G112" s="14" t="n">
        <v>1.99</v>
      </c>
      <c r="H112" s="14" t="n">
        <v>0.643</v>
      </c>
      <c r="I112" s="14" t="n">
        <v>0</v>
      </c>
      <c r="J112" s="14" t="n">
        <v>1.99</v>
      </c>
      <c r="K112" s="14" t="n">
        <v>0</v>
      </c>
      <c r="L112" s="14" t="n">
        <v>1</v>
      </c>
      <c r="M112" s="14" t="n">
        <v>3.276</v>
      </c>
      <c r="N112" s="14" t="n">
        <v>1.928</v>
      </c>
      <c r="O112" s="14" t="n">
        <v>0</v>
      </c>
      <c r="P112" s="14" t="n">
        <v>3.276</v>
      </c>
      <c r="Q112" s="14" t="n">
        <v>0</v>
      </c>
      <c r="R112" s="14" t="n">
        <v>1</v>
      </c>
      <c r="S112" s="14" t="n">
        <v>5.205</v>
      </c>
      <c r="T112" s="14" t="n">
        <v>3.857</v>
      </c>
      <c r="U112" s="14" t="n">
        <v>0.081</v>
      </c>
      <c r="V112" s="14" t="n">
        <v>5.933</v>
      </c>
      <c r="W112" s="14" t="n">
        <v>0.14</v>
      </c>
      <c r="X112" s="14" t="n">
        <v>1</v>
      </c>
      <c r="Y112" s="14" t="n">
        <v>12.039</v>
      </c>
      <c r="Z112" s="14" t="n">
        <v>1.627</v>
      </c>
      <c r="AA112" s="14" t="n">
        <v>0</v>
      </c>
      <c r="AB112" s="14" t="n">
        <v>12.039</v>
      </c>
      <c r="AC112" s="14" t="n">
        <v>0</v>
      </c>
      <c r="AD112" s="14" t="n">
        <v>1</v>
      </c>
      <c r="AE112" s="14" t="n">
        <v>13.324</v>
      </c>
      <c r="AF112" s="14" t="n">
        <v>3.116</v>
      </c>
      <c r="AG112" s="14" t="n">
        <v>0</v>
      </c>
      <c r="AH112" s="14" t="n">
        <v>13.324</v>
      </c>
      <c r="AI112" s="14" t="n">
        <v>0</v>
      </c>
      <c r="AJ112" s="14" t="n">
        <v>1</v>
      </c>
      <c r="AK112" s="14" t="n">
        <v>21.038</v>
      </c>
      <c r="AL112" s="14" t="n">
        <v>11.205</v>
      </c>
      <c r="AM112" s="14" t="n">
        <v>0.326</v>
      </c>
      <c r="AN112" s="14" t="n">
        <v>23.984</v>
      </c>
      <c r="AO112" s="14" t="n">
        <v>0.14</v>
      </c>
      <c r="AP112" s="14" t="n">
        <v>1</v>
      </c>
      <c r="AQ112" s="14" t="n">
        <v>0.76</v>
      </c>
      <c r="AR112" s="14" t="n">
        <v>0.129</v>
      </c>
      <c r="AS112" s="14" t="n">
        <v>0.231</v>
      </c>
      <c r="AT112" s="14" t="n">
        <v>1.13</v>
      </c>
      <c r="AU112" s="14" t="n">
        <v>0.14</v>
      </c>
      <c r="AV112" s="14" t="n">
        <v>1</v>
      </c>
      <c r="AW112" s="14" t="n">
        <v>0.8110000000000001</v>
      </c>
      <c r="AX112" s="14" t="n">
        <v>0.129</v>
      </c>
      <c r="AY112" s="14" t="n">
        <v>0.251</v>
      </c>
      <c r="AZ112" s="14" t="n">
        <v>1.211</v>
      </c>
      <c r="BA112" s="14" t="n">
        <v>0.14</v>
      </c>
      <c r="BB112" s="14" t="n">
        <v>1</v>
      </c>
      <c r="BC112" s="14" t="n">
        <v>0.535</v>
      </c>
      <c r="BD112" s="14" t="n">
        <v>0.129</v>
      </c>
      <c r="BE112" s="14" t="n">
        <v>0.474</v>
      </c>
      <c r="BF112" s="14" t="n">
        <v>1.009</v>
      </c>
      <c r="BG112" s="14" t="n">
        <v>0</v>
      </c>
      <c r="BH112" s="14" t="n">
        <v>1</v>
      </c>
      <c r="BI112" s="14" t="n">
        <v>0.579</v>
      </c>
      <c r="BJ112" s="14" t="n">
        <v>0.129</v>
      </c>
      <c r="BK112" s="14" t="n">
        <v>0.345</v>
      </c>
      <c r="BL112" s="14" t="n">
        <v>1.053</v>
      </c>
      <c r="BM112" s="14" t="n">
        <v>0.14</v>
      </c>
      <c r="BN112" s="14" t="n">
        <v>1</v>
      </c>
      <c r="BO112" s="14" t="n">
        <v>0</v>
      </c>
      <c r="BP112" s="14" t="n">
        <v>0</v>
      </c>
      <c r="BQ112" s="14" t="n">
        <v>0.115</v>
      </c>
      <c r="BR112" s="14" t="n">
        <v>0</v>
      </c>
      <c r="BS112" s="14" t="n">
        <v>1</v>
      </c>
      <c r="BT112" s="14" t="n">
        <v>0</v>
      </c>
      <c r="BU112" s="14" t="n">
        <v>0</v>
      </c>
      <c r="BV112" s="14" t="n">
        <v>0.095</v>
      </c>
      <c r="BW112" s="14" t="n">
        <v>0.14</v>
      </c>
      <c r="BX112" s="14" t="n">
        <v>1</v>
      </c>
      <c r="BY112" s="14" t="n">
        <v>13.254</v>
      </c>
      <c r="BZ112" s="14" t="n">
        <v>0</v>
      </c>
      <c r="CA112" s="14" t="n">
        <v>13.254</v>
      </c>
      <c r="CB112" s="14" t="n">
        <v>0</v>
      </c>
      <c r="CC112" s="14" t="n">
        <v>83.248</v>
      </c>
      <c r="CD112" s="14" t="n">
        <v>7.95</v>
      </c>
      <c r="CE112" s="14" t="n">
        <v>77.672</v>
      </c>
      <c r="CF112" s="14" t="n">
        <v>183.448</v>
      </c>
      <c r="CG112" s="14" t="n">
        <v>0.14</v>
      </c>
      <c r="CH112" s="14" t="n">
        <v>1</v>
      </c>
      <c r="CI112" s="14" t="n">
        <v>0</v>
      </c>
      <c r="CJ112" s="14" t="n">
        <v>0</v>
      </c>
      <c r="CK112" s="14" t="n">
        <v>0</v>
      </c>
      <c r="CL112" s="14" t="n">
        <v>0</v>
      </c>
      <c r="CM112" s="14" t="n">
        <v>0</v>
      </c>
      <c r="CN112" s="14" t="n">
        <v>0</v>
      </c>
      <c r="CO112" s="14" t="n">
        <v>0</v>
      </c>
      <c r="CP112" s="14" t="n">
        <v>1</v>
      </c>
      <c r="CQ112" s="14" t="n">
        <v>1.348</v>
      </c>
      <c r="CR112" s="14" t="n">
        <v>0</v>
      </c>
      <c r="CS112" s="14" t="n">
        <v>1.847</v>
      </c>
      <c r="CT112" s="14" t="n">
        <v>4.861</v>
      </c>
      <c r="CU112" s="14" t="n">
        <v>11.622</v>
      </c>
    </row>
    <row r="113">
      <c r="A113" s="14" t="inlineStr">
        <is>
          <t>BWA2024</t>
        </is>
      </c>
      <c r="B113" s="14" t="inlineStr">
        <is>
          <t>BWA</t>
        </is>
      </c>
      <c r="C113" s="14" t="inlineStr">
        <is>
          <t>BWA</t>
        </is>
      </c>
      <c r="D113" s="14" t="inlineStr">
        <is>
          <t>Botswana</t>
        </is>
      </c>
      <c r="E113" s="14" t="n">
        <v>2024</v>
      </c>
      <c r="F113" s="14" t="n">
        <v>0.12</v>
      </c>
      <c r="G113" s="14" t="n">
        <v>2.049</v>
      </c>
      <c r="H113" s="14" t="n">
        <v>0.662</v>
      </c>
      <c r="I113" s="14" t="n">
        <v>0</v>
      </c>
      <c r="J113" s="14" t="n">
        <v>2.049</v>
      </c>
      <c r="K113" s="14" t="n">
        <v>0</v>
      </c>
      <c r="L113" s="14" t="n">
        <v>1</v>
      </c>
      <c r="M113" s="14" t="n">
        <v>3.373</v>
      </c>
      <c r="N113" s="14" t="n">
        <v>1.985</v>
      </c>
      <c r="O113" s="14" t="n">
        <v>0</v>
      </c>
      <c r="P113" s="14" t="n">
        <v>3.373</v>
      </c>
      <c r="Q113" s="14" t="n">
        <v>0</v>
      </c>
      <c r="R113" s="14" t="n">
        <v>1</v>
      </c>
      <c r="S113" s="14" t="n">
        <v>5.358</v>
      </c>
      <c r="T113" s="14" t="n">
        <v>3.971</v>
      </c>
      <c r="U113" s="14" t="n">
        <v>0.102</v>
      </c>
      <c r="V113" s="14" t="n">
        <v>6.108</v>
      </c>
      <c r="W113" s="14" t="n">
        <v>0.14</v>
      </c>
      <c r="X113" s="14" t="n">
        <v>1</v>
      </c>
      <c r="Y113" s="14" t="n">
        <v>10.757</v>
      </c>
      <c r="Z113" s="14" t="n">
        <v>1.454</v>
      </c>
      <c r="AA113" s="14" t="n">
        <v>0</v>
      </c>
      <c r="AB113" s="14" t="n">
        <v>10.757</v>
      </c>
      <c r="AC113" s="14" t="n">
        <v>0</v>
      </c>
      <c r="AD113" s="14" t="n">
        <v>1</v>
      </c>
      <c r="AE113" s="14" t="n">
        <v>12.08</v>
      </c>
      <c r="AF113" s="14" t="n">
        <v>2.825</v>
      </c>
      <c r="AG113" s="14" t="n">
        <v>0</v>
      </c>
      <c r="AH113" s="14" t="n">
        <v>12.08</v>
      </c>
      <c r="AI113" s="14" t="n">
        <v>0</v>
      </c>
      <c r="AJ113" s="14" t="n">
        <v>1</v>
      </c>
      <c r="AK113" s="14" t="n">
        <v>20.022</v>
      </c>
      <c r="AL113" s="14" t="n">
        <v>10.664</v>
      </c>
      <c r="AM113" s="14" t="n">
        <v>0.382</v>
      </c>
      <c r="AN113" s="14" t="n">
        <v>22.825</v>
      </c>
      <c r="AO113" s="14" t="n">
        <v>0.14</v>
      </c>
      <c r="AP113" s="14" t="n">
        <v>1</v>
      </c>
      <c r="AQ113" s="14" t="n">
        <v>0.724</v>
      </c>
      <c r="AR113" s="14" t="n">
        <v>0.132</v>
      </c>
      <c r="AS113" s="14" t="n">
        <v>0.29</v>
      </c>
      <c r="AT113" s="14" t="n">
        <v>1.156</v>
      </c>
      <c r="AU113" s="14" t="n">
        <v>0.14</v>
      </c>
      <c r="AV113" s="14" t="n">
        <v>1</v>
      </c>
      <c r="AW113" s="14" t="n">
        <v>0.75</v>
      </c>
      <c r="AX113" s="14" t="n">
        <v>0.132</v>
      </c>
      <c r="AY113" s="14" t="n">
        <v>0.294</v>
      </c>
      <c r="AZ113" s="14" t="n">
        <v>1.19</v>
      </c>
      <c r="BA113" s="14" t="n">
        <v>0.14</v>
      </c>
      <c r="BB113" s="14" t="n">
        <v>1</v>
      </c>
      <c r="BC113" s="14" t="n">
        <v>0.513</v>
      </c>
      <c r="BD113" s="14" t="n">
        <v>0.132</v>
      </c>
      <c r="BE113" s="14" t="n">
        <v>0.455</v>
      </c>
      <c r="BF113" s="14" t="n">
        <v>0.968</v>
      </c>
      <c r="BG113" s="14" t="n">
        <v>0</v>
      </c>
      <c r="BH113" s="14" t="n">
        <v>1</v>
      </c>
      <c r="BI113" s="14" t="n">
        <v>0.591</v>
      </c>
      <c r="BJ113" s="14" t="n">
        <v>0.132</v>
      </c>
      <c r="BK113" s="14" t="n">
        <v>0.286</v>
      </c>
      <c r="BL113" s="14" t="n">
        <v>1.001</v>
      </c>
      <c r="BM113" s="14" t="n">
        <v>0.14</v>
      </c>
      <c r="BN113" s="14" t="n">
        <v>1</v>
      </c>
      <c r="BO113" s="14" t="n">
        <v>0</v>
      </c>
      <c r="BP113" s="14" t="n">
        <v>0</v>
      </c>
      <c r="BQ113" s="14" t="n">
        <v>0.108</v>
      </c>
      <c r="BR113" s="14" t="n">
        <v>0</v>
      </c>
      <c r="BS113" s="14" t="n">
        <v>1</v>
      </c>
      <c r="BT113" s="14" t="n">
        <v>0</v>
      </c>
      <c r="BU113" s="14" t="n">
        <v>0</v>
      </c>
      <c r="BV113" s="14" t="n">
        <v>0.094</v>
      </c>
      <c r="BW113" s="14" t="n">
        <v>0.14</v>
      </c>
      <c r="BX113" s="14" t="n">
        <v>1</v>
      </c>
      <c r="BY113" s="14" t="n">
        <v>13.646</v>
      </c>
      <c r="BZ113" s="14" t="n">
        <v>0</v>
      </c>
      <c r="CA113" s="14" t="n">
        <v>13.646</v>
      </c>
      <c r="CB113" s="14" t="n">
        <v>0</v>
      </c>
      <c r="CC113" s="14" t="n">
        <v>82.58799999999999</v>
      </c>
      <c r="CD113" s="14" t="n">
        <v>7.95</v>
      </c>
      <c r="CE113" s="14" t="n">
        <v>77.649</v>
      </c>
      <c r="CF113" s="14" t="n">
        <v>182.67</v>
      </c>
      <c r="CG113" s="14" t="n">
        <v>0.14</v>
      </c>
      <c r="CH113" s="14" t="n">
        <v>1</v>
      </c>
      <c r="CI113" s="14" t="n">
        <v>0</v>
      </c>
      <c r="CJ113" s="14" t="n">
        <v>0</v>
      </c>
      <c r="CK113" s="14" t="n">
        <v>0</v>
      </c>
      <c r="CL113" s="14" t="n">
        <v>0</v>
      </c>
      <c r="CM113" s="14" t="n">
        <v>0</v>
      </c>
      <c r="CN113" s="14" t="n">
        <v>0</v>
      </c>
      <c r="CO113" s="14" t="n">
        <v>0</v>
      </c>
      <c r="CP113" s="14" t="n">
        <v>1</v>
      </c>
      <c r="CQ113" s="14" t="n">
        <v>1.387</v>
      </c>
      <c r="CR113" s="14" t="n">
        <v>0</v>
      </c>
      <c r="CS113" s="14" t="n">
        <v>1.902</v>
      </c>
      <c r="CT113" s="14" t="n">
        <v>4.251</v>
      </c>
      <c r="CU113" s="14" t="n">
        <v>10.168</v>
      </c>
    </row>
    <row r="114">
      <c r="A114" s="14" t="inlineStr">
        <is>
          <t>BRA2021</t>
        </is>
      </c>
      <c r="B114" s="14" t="inlineStr">
        <is>
          <t>BRA</t>
        </is>
      </c>
      <c r="C114" s="14" t="inlineStr">
        <is>
          <t>BRA</t>
        </is>
      </c>
      <c r="D114" s="14" t="inlineStr">
        <is>
          <t>Brazil</t>
        </is>
      </c>
      <c r="E114" s="14" t="n">
        <v>2021</v>
      </c>
      <c r="F114" s="14" t="n">
        <v>0.18</v>
      </c>
      <c r="G114" s="14" t="n">
        <v>4.394</v>
      </c>
      <c r="H114" s="14" t="n">
        <v>0.961</v>
      </c>
      <c r="I114" s="14" t="n">
        <v>0</v>
      </c>
      <c r="J114" s="14" t="n">
        <v>4.394</v>
      </c>
      <c r="K114" s="14" t="n">
        <v>0</v>
      </c>
      <c r="L114" s="14" t="n">
        <v>1</v>
      </c>
      <c r="M114" s="14" t="n">
        <v>4.394</v>
      </c>
      <c r="N114" s="14" t="n">
        <v>1.991</v>
      </c>
      <c r="O114" s="14" t="n">
        <v>0</v>
      </c>
      <c r="P114" s="14" t="n">
        <v>4.394</v>
      </c>
      <c r="Q114" s="14" t="n">
        <v>0</v>
      </c>
      <c r="R114" s="14" t="n">
        <v>1</v>
      </c>
      <c r="S114" s="14" t="n">
        <v>10.534</v>
      </c>
      <c r="T114" s="14" t="n">
        <v>6.33</v>
      </c>
      <c r="U114" s="14" t="n">
        <v>0</v>
      </c>
      <c r="V114" s="14" t="n">
        <v>12.43</v>
      </c>
      <c r="W114" s="14" t="n">
        <v>0.18</v>
      </c>
      <c r="X114" s="14" t="n">
        <v>1</v>
      </c>
      <c r="Y114" s="14" t="n">
        <v>12.137</v>
      </c>
      <c r="Z114" s="14" t="n">
        <v>1.341</v>
      </c>
      <c r="AA114" s="14" t="n">
        <v>-0.268</v>
      </c>
      <c r="AB114" s="14" t="n">
        <v>11.869</v>
      </c>
      <c r="AC114" s="14" t="n">
        <v>0</v>
      </c>
      <c r="AD114" s="14" t="n">
        <v>1</v>
      </c>
      <c r="AE114" s="14" t="n">
        <v>11.869</v>
      </c>
      <c r="AF114" s="14" t="n">
        <v>2.336</v>
      </c>
      <c r="AG114" s="14" t="n">
        <v>0</v>
      </c>
      <c r="AH114" s="14" t="n">
        <v>11.869</v>
      </c>
      <c r="AI114" s="14" t="n">
        <v>0</v>
      </c>
      <c r="AJ114" s="14" t="n">
        <v>1</v>
      </c>
      <c r="AK114" s="14" t="n">
        <v>32.754</v>
      </c>
      <c r="AL114" s="14" t="n">
        <v>16.076</v>
      </c>
      <c r="AM114" s="14" t="n">
        <v>0</v>
      </c>
      <c r="AN114" s="14" t="n">
        <v>32.754</v>
      </c>
      <c r="AO114" s="14" t="n">
        <v>0</v>
      </c>
      <c r="AP114" s="14" t="n">
        <v>1</v>
      </c>
      <c r="AQ114" s="14" t="n">
        <v>0.649</v>
      </c>
      <c r="AR114" s="14" t="n">
        <v>0.114</v>
      </c>
      <c r="AS114" s="14" t="n">
        <v>0.208</v>
      </c>
      <c r="AT114" s="14" t="n">
        <v>1.072</v>
      </c>
      <c r="AU114" s="14" t="n">
        <v>0.25</v>
      </c>
      <c r="AV114" s="14" t="n">
        <v>1</v>
      </c>
      <c r="AW114" s="14" t="n">
        <v>0.577</v>
      </c>
      <c r="AX114" s="14" t="n">
        <v>0.114</v>
      </c>
      <c r="AY114" s="14" t="n">
        <v>0.174</v>
      </c>
      <c r="AZ114" s="14" t="n">
        <v>0.841</v>
      </c>
      <c r="BA114" s="14" t="n">
        <v>0.12</v>
      </c>
      <c r="BB114" s="14" t="n">
        <v>1</v>
      </c>
      <c r="BC114" s="14" t="n">
        <v>0.458</v>
      </c>
      <c r="BD114" s="14" t="n">
        <v>0.114</v>
      </c>
      <c r="BE114" s="14" t="n">
        <v>0.165</v>
      </c>
      <c r="BF114" s="14" t="n">
        <v>0.698</v>
      </c>
      <c r="BG114" s="14" t="n">
        <v>0.12</v>
      </c>
      <c r="BH114" s="14" t="n">
        <v>1</v>
      </c>
      <c r="BI114" s="14" t="n">
        <v>0.491</v>
      </c>
      <c r="BJ114" s="14" t="n">
        <v>0.114</v>
      </c>
      <c r="BK114" s="14" t="n">
        <v>-0.061</v>
      </c>
      <c r="BL114" s="14" t="n">
        <v>0.538</v>
      </c>
      <c r="BM114" s="14" t="n">
        <v>0.25</v>
      </c>
      <c r="BN114" s="14" t="n">
        <v>1</v>
      </c>
      <c r="BO114" s="14" t="n">
        <v>0</v>
      </c>
      <c r="BP114" s="14" t="n">
        <v>0.007</v>
      </c>
      <c r="BQ114" s="14" t="n">
        <v>0.143</v>
      </c>
      <c r="BR114" s="14" t="n">
        <v>0</v>
      </c>
      <c r="BS114" s="14" t="n">
        <v>1</v>
      </c>
      <c r="BT114" s="14" t="n">
        <v>0</v>
      </c>
      <c r="BU114" s="14" t="n">
        <v>0.028</v>
      </c>
      <c r="BV114" s="14" t="n">
        <v>0.162</v>
      </c>
      <c r="BW114" s="14" t="n">
        <v>0</v>
      </c>
      <c r="BX114" s="14" t="n">
        <v>0.667</v>
      </c>
      <c r="BY114" s="14" t="n">
        <v>24.816</v>
      </c>
      <c r="BZ114" s="14" t="n">
        <v>0</v>
      </c>
      <c r="CA114" s="14" t="n">
        <v>24.816</v>
      </c>
      <c r="CB114" s="14" t="n">
        <v>0</v>
      </c>
      <c r="CC114" s="14" t="n">
        <v>78.125</v>
      </c>
      <c r="CD114" s="14" t="n">
        <v>7.95</v>
      </c>
      <c r="CE114" s="14" t="n">
        <v>-3.175</v>
      </c>
      <c r="CF114" s="14" t="n">
        <v>88.44</v>
      </c>
      <c r="CG114" s="14" t="n">
        <v>0.18</v>
      </c>
      <c r="CH114" s="14" t="n">
        <v>1</v>
      </c>
      <c r="CI114" s="14" t="n">
        <v>0</v>
      </c>
      <c r="CJ114" s="14" t="n">
        <v>0</v>
      </c>
      <c r="CK114" s="14" t="n">
        <v>0</v>
      </c>
      <c r="CL114" s="14" t="n">
        <v>0</v>
      </c>
      <c r="CM114" s="14" t="n">
        <v>0</v>
      </c>
      <c r="CN114" s="14" t="n">
        <v>0.225</v>
      </c>
      <c r="CO114" s="14" t="n">
        <v>1.629</v>
      </c>
      <c r="CP114" s="14" t="n">
        <v>0</v>
      </c>
      <c r="CQ114" s="14" t="n">
        <v>1.198</v>
      </c>
      <c r="CR114" s="14" t="n">
        <v>0</v>
      </c>
      <c r="CS114" s="14" t="n">
        <v>5.226</v>
      </c>
      <c r="CT114" s="14" t="n">
        <v>4.753</v>
      </c>
      <c r="CU114" s="14" t="n">
        <v>11.128</v>
      </c>
    </row>
    <row r="115">
      <c r="A115" s="14" t="inlineStr">
        <is>
          <t>BRA2022</t>
        </is>
      </c>
      <c r="B115" s="14" t="inlineStr">
        <is>
          <t>BRA</t>
        </is>
      </c>
      <c r="C115" s="14" t="inlineStr">
        <is>
          <t>BRA</t>
        </is>
      </c>
      <c r="D115" s="14" t="inlineStr">
        <is>
          <t>Brazil</t>
        </is>
      </c>
      <c r="E115" s="14" t="n">
        <v>2022</v>
      </c>
      <c r="F115" s="14" t="n">
        <v>0.17</v>
      </c>
      <c r="G115" s="14" t="n">
        <v>10.205</v>
      </c>
      <c r="H115" s="14" t="n">
        <v>1.585</v>
      </c>
      <c r="I115" s="14" t="n">
        <v>0</v>
      </c>
      <c r="J115" s="14" t="n">
        <v>10.205</v>
      </c>
      <c r="K115" s="14" t="n">
        <v>0</v>
      </c>
      <c r="L115" s="14" t="n">
        <v>1</v>
      </c>
      <c r="M115" s="14" t="n">
        <v>10.205</v>
      </c>
      <c r="N115" s="14" t="n">
        <v>4.214</v>
      </c>
      <c r="O115" s="14" t="n">
        <v>0</v>
      </c>
      <c r="P115" s="14" t="n">
        <v>10.205</v>
      </c>
      <c r="Q115" s="14" t="n">
        <v>0</v>
      </c>
      <c r="R115" s="14" t="n">
        <v>1</v>
      </c>
      <c r="S115" s="14" t="n">
        <v>15.819</v>
      </c>
      <c r="T115" s="14" t="n">
        <v>6.812</v>
      </c>
      <c r="U115" s="14" t="n">
        <v>0.199</v>
      </c>
      <c r="V115" s="14" t="n">
        <v>18.508</v>
      </c>
      <c r="W115" s="14" t="n">
        <v>0.17</v>
      </c>
      <c r="X115" s="14" t="n">
        <v>1</v>
      </c>
      <c r="Y115" s="14" t="n">
        <v>17.263</v>
      </c>
      <c r="Z115" s="14" t="n">
        <v>1.811</v>
      </c>
      <c r="AA115" s="14" t="n">
        <v>-0.277</v>
      </c>
      <c r="AB115" s="14" t="n">
        <v>16.986</v>
      </c>
      <c r="AC115" s="14" t="n">
        <v>0</v>
      </c>
      <c r="AD115" s="14" t="n">
        <v>1</v>
      </c>
      <c r="AE115" s="14" t="n">
        <v>16.986</v>
      </c>
      <c r="AF115" s="14" t="n">
        <v>3.149</v>
      </c>
      <c r="AG115" s="14" t="n">
        <v>0</v>
      </c>
      <c r="AH115" s="14" t="n">
        <v>16.986</v>
      </c>
      <c r="AI115" s="14" t="n">
        <v>0</v>
      </c>
      <c r="AJ115" s="14" t="n">
        <v>1</v>
      </c>
      <c r="AK115" s="14" t="n">
        <v>46.272</v>
      </c>
      <c r="AL115" s="14" t="n">
        <v>22.097</v>
      </c>
      <c r="AM115" s="14" t="n">
        <v>0</v>
      </c>
      <c r="AN115" s="14" t="n">
        <v>46.272</v>
      </c>
      <c r="AO115" s="14" t="n">
        <v>0</v>
      </c>
      <c r="AP115" s="14" t="n">
        <v>1</v>
      </c>
      <c r="AQ115" s="14" t="n">
        <v>0.896</v>
      </c>
      <c r="AR115" s="14" t="n">
        <v>0.123</v>
      </c>
      <c r="AS115" s="14" t="n">
        <v>0.055</v>
      </c>
      <c r="AT115" s="14" t="n">
        <v>1.189</v>
      </c>
      <c r="AU115" s="14" t="n">
        <v>0.25</v>
      </c>
      <c r="AV115" s="14" t="n">
        <v>1</v>
      </c>
      <c r="AW115" s="14" t="n">
        <v>0.89</v>
      </c>
      <c r="AX115" s="14" t="n">
        <v>0.123</v>
      </c>
      <c r="AY115" s="14" t="n">
        <v>0.243</v>
      </c>
      <c r="AZ115" s="14" t="n">
        <v>1.27</v>
      </c>
      <c r="BA115" s="14" t="n">
        <v>0.12</v>
      </c>
      <c r="BB115" s="14" t="n">
        <v>1</v>
      </c>
      <c r="BC115" s="14" t="n">
        <v>0.62</v>
      </c>
      <c r="BD115" s="14" t="n">
        <v>0.123</v>
      </c>
      <c r="BE115" s="14" t="n">
        <v>0.171</v>
      </c>
      <c r="BF115" s="14" t="n">
        <v>0.887</v>
      </c>
      <c r="BG115" s="14" t="n">
        <v>0.12</v>
      </c>
      <c r="BH115" s="14" t="n">
        <v>1</v>
      </c>
      <c r="BI115" s="14" t="n">
        <v>0.608</v>
      </c>
      <c r="BJ115" s="14" t="n">
        <v>0.123</v>
      </c>
      <c r="BK115" s="14" t="n">
        <v>0.143</v>
      </c>
      <c r="BL115" s="14" t="n">
        <v>0.9379999999999999</v>
      </c>
      <c r="BM115" s="14" t="n">
        <v>0.25</v>
      </c>
      <c r="BN115" s="14" t="n">
        <v>1</v>
      </c>
      <c r="BO115" s="14" t="n">
        <v>0</v>
      </c>
      <c r="BP115" s="14" t="n">
        <v>0.006</v>
      </c>
      <c r="BQ115" s="14" t="n">
        <v>0.151</v>
      </c>
      <c r="BR115" s="14" t="n">
        <v>0</v>
      </c>
      <c r="BS115" s="14" t="n">
        <v>1</v>
      </c>
      <c r="BT115" s="14" t="n">
        <v>0</v>
      </c>
      <c r="BU115" s="14" t="n">
        <v>0.022</v>
      </c>
      <c r="BV115" s="14" t="n">
        <v>0.166</v>
      </c>
      <c r="BW115" s="14" t="n">
        <v>0</v>
      </c>
      <c r="BX115" s="14" t="n">
        <v>0.667</v>
      </c>
      <c r="BY115" s="14" t="n">
        <v>26.8</v>
      </c>
      <c r="BZ115" s="14" t="n">
        <v>0</v>
      </c>
      <c r="CA115" s="14" t="n">
        <v>26.8</v>
      </c>
      <c r="CB115" s="14" t="n">
        <v>0</v>
      </c>
      <c r="CC115" s="14" t="n">
        <v>97.90000000000001</v>
      </c>
      <c r="CD115" s="14" t="n">
        <v>7.95</v>
      </c>
      <c r="CE115" s="14" t="n">
        <v>15.82</v>
      </c>
      <c r="CF115" s="14" t="n">
        <v>133.053</v>
      </c>
      <c r="CG115" s="14" t="n">
        <v>0.17</v>
      </c>
      <c r="CH115" s="14" t="n">
        <v>1</v>
      </c>
      <c r="CI115" s="14" t="n">
        <v>0</v>
      </c>
      <c r="CJ115" s="14" t="n">
        <v>0</v>
      </c>
      <c r="CK115" s="14" t="n">
        <v>0</v>
      </c>
      <c r="CL115" s="14" t="n">
        <v>0</v>
      </c>
      <c r="CM115" s="14" t="n">
        <v>0</v>
      </c>
      <c r="CN115" s="14" t="n">
        <v>0.227</v>
      </c>
      <c r="CO115" s="14" t="n">
        <v>1.817</v>
      </c>
      <c r="CP115" s="14" t="n">
        <v>0</v>
      </c>
      <c r="CQ115" s="14" t="n">
        <v>1.294</v>
      </c>
      <c r="CR115" s="14" t="n">
        <v>0</v>
      </c>
      <c r="CS115" s="14" t="n">
        <v>5.644</v>
      </c>
      <c r="CT115" s="14" t="n">
        <v>10.485</v>
      </c>
      <c r="CU115" s="14" t="n">
        <v>20.306</v>
      </c>
    </row>
    <row r="116">
      <c r="A116" s="14" t="inlineStr">
        <is>
          <t>BRA2023</t>
        </is>
      </c>
      <c r="B116" s="14" t="inlineStr">
        <is>
          <t>BRA</t>
        </is>
      </c>
      <c r="C116" s="14" t="inlineStr">
        <is>
          <t>BRA</t>
        </is>
      </c>
      <c r="D116" s="14" t="inlineStr">
        <is>
          <t>Brazil</t>
        </is>
      </c>
      <c r="E116" s="14" t="n">
        <v>2023</v>
      </c>
      <c r="F116" s="14" t="n">
        <v>0.17</v>
      </c>
      <c r="G116" s="14" t="n">
        <v>7.662</v>
      </c>
      <c r="H116" s="14" t="n">
        <v>1.745</v>
      </c>
      <c r="I116" s="14" t="n">
        <v>0</v>
      </c>
      <c r="J116" s="14" t="n">
        <v>7.662</v>
      </c>
      <c r="K116" s="14" t="n">
        <v>0</v>
      </c>
      <c r="L116" s="14" t="n">
        <v>1</v>
      </c>
      <c r="M116" s="14" t="n">
        <v>7.662</v>
      </c>
      <c r="N116" s="14" t="n">
        <v>3.8</v>
      </c>
      <c r="O116" s="14" t="n">
        <v>0</v>
      </c>
      <c r="P116" s="14" t="n">
        <v>7.662</v>
      </c>
      <c r="Q116" s="14" t="n">
        <v>0</v>
      </c>
      <c r="R116" s="14" t="n">
        <v>1</v>
      </c>
      <c r="S116" s="14" t="n">
        <v>11.366</v>
      </c>
      <c r="T116" s="14" t="n">
        <v>7.081</v>
      </c>
      <c r="U116" s="14" t="n">
        <v>0.214</v>
      </c>
      <c r="V116" s="14" t="n">
        <v>13.299</v>
      </c>
      <c r="W116" s="14" t="n">
        <v>0.17</v>
      </c>
      <c r="X116" s="14" t="n">
        <v>1</v>
      </c>
      <c r="Y116" s="14" t="n">
        <v>20.673</v>
      </c>
      <c r="Z116" s="14" t="n">
        <v>2.316</v>
      </c>
      <c r="AA116" s="14" t="n">
        <v>-0.286</v>
      </c>
      <c r="AB116" s="14" t="n">
        <v>20.387</v>
      </c>
      <c r="AC116" s="14" t="n">
        <v>0</v>
      </c>
      <c r="AD116" s="14" t="n">
        <v>1</v>
      </c>
      <c r="AE116" s="14" t="n">
        <v>20.387</v>
      </c>
      <c r="AF116" s="14" t="n">
        <v>4.06</v>
      </c>
      <c r="AG116" s="14" t="n">
        <v>0</v>
      </c>
      <c r="AH116" s="14" t="n">
        <v>20.387</v>
      </c>
      <c r="AI116" s="14" t="n">
        <v>0</v>
      </c>
      <c r="AJ116" s="14" t="n">
        <v>1</v>
      </c>
      <c r="AK116" s="14" t="n">
        <v>50.233</v>
      </c>
      <c r="AL116" s="14" t="n">
        <v>24.884</v>
      </c>
      <c r="AM116" s="14" t="n">
        <v>0</v>
      </c>
      <c r="AN116" s="14" t="n">
        <v>50.233</v>
      </c>
      <c r="AO116" s="14" t="n">
        <v>0</v>
      </c>
      <c r="AP116" s="14" t="n">
        <v>1</v>
      </c>
      <c r="AQ116" s="14" t="n">
        <v>0.791</v>
      </c>
      <c r="AR116" s="14" t="n">
        <v>0.129</v>
      </c>
      <c r="AS116" s="14" t="n">
        <v>0.092</v>
      </c>
      <c r="AT116" s="14" t="n">
        <v>1.104</v>
      </c>
      <c r="AU116" s="14" t="n">
        <v>0.25</v>
      </c>
      <c r="AV116" s="14" t="n">
        <v>1</v>
      </c>
      <c r="AW116" s="14" t="n">
        <v>0.618</v>
      </c>
      <c r="AX116" s="14" t="n">
        <v>0.129</v>
      </c>
      <c r="AY116" s="14" t="n">
        <v>0.41</v>
      </c>
      <c r="AZ116" s="14" t="n">
        <v>1.152</v>
      </c>
      <c r="BA116" s="14" t="n">
        <v>0.12</v>
      </c>
      <c r="BB116" s="14" t="n">
        <v>1</v>
      </c>
      <c r="BC116" s="14" t="n">
        <v>0.554</v>
      </c>
      <c r="BD116" s="14" t="n">
        <v>0.129</v>
      </c>
      <c r="BE116" s="14" t="n">
        <v>0.209</v>
      </c>
      <c r="BF116" s="14" t="n">
        <v>0.855</v>
      </c>
      <c r="BG116" s="14" t="n">
        <v>0.12</v>
      </c>
      <c r="BH116" s="14" t="n">
        <v>1</v>
      </c>
      <c r="BI116" s="14" t="n">
        <v>0.5570000000000001</v>
      </c>
      <c r="BJ116" s="14" t="n">
        <v>0.129</v>
      </c>
      <c r="BK116" s="14" t="n">
        <v>0.065</v>
      </c>
      <c r="BL116" s="14" t="n">
        <v>0.778</v>
      </c>
      <c r="BM116" s="14" t="n">
        <v>0.25</v>
      </c>
      <c r="BN116" s="14" t="n">
        <v>1</v>
      </c>
      <c r="BO116" s="14" t="n">
        <v>0</v>
      </c>
      <c r="BP116" s="14" t="n">
        <v>0.005</v>
      </c>
      <c r="BQ116" s="14" t="n">
        <v>0.151</v>
      </c>
      <c r="BR116" s="14" t="n">
        <v>0</v>
      </c>
      <c r="BS116" s="14" t="n">
        <v>1</v>
      </c>
      <c r="BT116" s="14" t="n">
        <v>0</v>
      </c>
      <c r="BU116" s="14" t="n">
        <v>0.02</v>
      </c>
      <c r="BV116" s="14" t="n">
        <v>0.166</v>
      </c>
      <c r="BW116" s="14" t="n">
        <v>0</v>
      </c>
      <c r="BX116" s="14" t="n">
        <v>0.667</v>
      </c>
      <c r="BY116" s="14" t="n">
        <v>27.906</v>
      </c>
      <c r="BZ116" s="14" t="n">
        <v>0</v>
      </c>
      <c r="CA116" s="14" t="n">
        <v>27.906</v>
      </c>
      <c r="CB116" s="14" t="n">
        <v>0</v>
      </c>
      <c r="CC116" s="14" t="n">
        <v>83.248</v>
      </c>
      <c r="CD116" s="14" t="n">
        <v>7.95</v>
      </c>
      <c r="CE116" s="14" t="n">
        <v>17.463</v>
      </c>
      <c r="CF116" s="14" t="n">
        <v>117.832</v>
      </c>
      <c r="CG116" s="14" t="n">
        <v>0.17</v>
      </c>
      <c r="CH116" s="14" t="n">
        <v>1</v>
      </c>
      <c r="CI116" s="14" t="n">
        <v>0</v>
      </c>
      <c r="CJ116" s="14" t="n">
        <v>0</v>
      </c>
      <c r="CK116" s="14" t="n">
        <v>0</v>
      </c>
      <c r="CL116" s="14" t="n">
        <v>0</v>
      </c>
      <c r="CM116" s="14" t="n">
        <v>0</v>
      </c>
      <c r="CN116" s="14" t="n">
        <v>0.234</v>
      </c>
      <c r="CO116" s="14" t="n">
        <v>2.082</v>
      </c>
      <c r="CP116" s="14" t="n">
        <v>0</v>
      </c>
      <c r="CQ116" s="14" t="n">
        <v>1.348</v>
      </c>
      <c r="CR116" s="14" t="n">
        <v>0</v>
      </c>
      <c r="CS116" s="14" t="n">
        <v>5.877</v>
      </c>
      <c r="CT116" s="14" t="n">
        <v>4.861</v>
      </c>
      <c r="CU116" s="14" t="n">
        <v>9.675000000000001</v>
      </c>
    </row>
    <row r="117">
      <c r="A117" s="14" t="inlineStr">
        <is>
          <t>BRA2024</t>
        </is>
      </c>
      <c r="B117" s="14" t="inlineStr">
        <is>
          <t>BRA</t>
        </is>
      </c>
      <c r="C117" s="14" t="inlineStr">
        <is>
          <t>BRA</t>
        </is>
      </c>
      <c r="D117" s="14" t="inlineStr">
        <is>
          <t>Brazil</t>
        </is>
      </c>
      <c r="E117" s="14" t="n">
        <v>2024</v>
      </c>
      <c r="F117" s="14" t="n">
        <v>0.17</v>
      </c>
      <c r="G117" s="14" t="n">
        <v>6.222</v>
      </c>
      <c r="H117" s="14" t="n">
        <v>1.576</v>
      </c>
      <c r="I117" s="14" t="n">
        <v>0</v>
      </c>
      <c r="J117" s="14" t="n">
        <v>6.222</v>
      </c>
      <c r="K117" s="14" t="n">
        <v>0</v>
      </c>
      <c r="L117" s="14" t="n">
        <v>1</v>
      </c>
      <c r="M117" s="14" t="n">
        <v>6.222</v>
      </c>
      <c r="N117" s="14" t="n">
        <v>3.389</v>
      </c>
      <c r="O117" s="14" t="n">
        <v>0</v>
      </c>
      <c r="P117" s="14" t="n">
        <v>6.222</v>
      </c>
      <c r="Q117" s="14" t="n">
        <v>0</v>
      </c>
      <c r="R117" s="14" t="n">
        <v>1</v>
      </c>
      <c r="S117" s="14" t="n">
        <v>11.072</v>
      </c>
      <c r="T117" s="14" t="n">
        <v>7.29</v>
      </c>
      <c r="U117" s="14" t="n">
        <v>0.256</v>
      </c>
      <c r="V117" s="14" t="n">
        <v>12.954</v>
      </c>
      <c r="W117" s="14" t="n">
        <v>0.17</v>
      </c>
      <c r="X117" s="14" t="n">
        <v>1</v>
      </c>
      <c r="Y117" s="14" t="n">
        <v>17.661</v>
      </c>
      <c r="Z117" s="14" t="n">
        <v>2.23</v>
      </c>
      <c r="AA117" s="14" t="n">
        <v>-0.295</v>
      </c>
      <c r="AB117" s="14" t="n">
        <v>17.367</v>
      </c>
      <c r="AC117" s="14" t="n">
        <v>0</v>
      </c>
      <c r="AD117" s="14" t="n">
        <v>1</v>
      </c>
      <c r="AE117" s="14" t="n">
        <v>17.367</v>
      </c>
      <c r="AF117" s="14" t="n">
        <v>3.804</v>
      </c>
      <c r="AG117" s="14" t="n">
        <v>0</v>
      </c>
      <c r="AH117" s="14" t="n">
        <v>17.367</v>
      </c>
      <c r="AI117" s="14" t="n">
        <v>0</v>
      </c>
      <c r="AJ117" s="14" t="n">
        <v>1</v>
      </c>
      <c r="AK117" s="14" t="n">
        <v>45.956</v>
      </c>
      <c r="AL117" s="14" t="n">
        <v>23.374</v>
      </c>
      <c r="AM117" s="14" t="n">
        <v>0</v>
      </c>
      <c r="AN117" s="14" t="n">
        <v>45.956</v>
      </c>
      <c r="AO117" s="14" t="n">
        <v>0</v>
      </c>
      <c r="AP117" s="14" t="n">
        <v>1</v>
      </c>
      <c r="AQ117" s="14" t="n">
        <v>0.756</v>
      </c>
      <c r="AR117" s="14" t="n">
        <v>0.132</v>
      </c>
      <c r="AS117" s="14" t="n">
        <v>0.126</v>
      </c>
      <c r="AT117" s="14" t="n">
        <v>1.103</v>
      </c>
      <c r="AU117" s="14" t="n">
        <v>0.25</v>
      </c>
      <c r="AV117" s="14" t="n">
        <v>1</v>
      </c>
      <c r="AW117" s="14" t="n">
        <v>0.655</v>
      </c>
      <c r="AX117" s="14" t="n">
        <v>0.132</v>
      </c>
      <c r="AY117" s="14" t="n">
        <v>0.328</v>
      </c>
      <c r="AZ117" s="14" t="n">
        <v>1.102</v>
      </c>
      <c r="BA117" s="14" t="n">
        <v>0.12</v>
      </c>
      <c r="BB117" s="14" t="n">
        <v>1</v>
      </c>
      <c r="BC117" s="14" t="n">
        <v>0.534</v>
      </c>
      <c r="BD117" s="14" t="n">
        <v>0.132</v>
      </c>
      <c r="BE117" s="14" t="n">
        <v>0.174</v>
      </c>
      <c r="BF117" s="14" t="n">
        <v>0.792</v>
      </c>
      <c r="BG117" s="14" t="n">
        <v>0.12</v>
      </c>
      <c r="BH117" s="14" t="n">
        <v>1</v>
      </c>
      <c r="BI117" s="14" t="n">
        <v>0.5679999999999999</v>
      </c>
      <c r="BJ117" s="14" t="n">
        <v>0.132</v>
      </c>
      <c r="BK117" s="14" t="n">
        <v>0.09</v>
      </c>
      <c r="BL117" s="14" t="n">
        <v>0.796</v>
      </c>
      <c r="BM117" s="14" t="n">
        <v>0.25</v>
      </c>
      <c r="BN117" s="14" t="n">
        <v>1</v>
      </c>
      <c r="BO117" s="14" t="n">
        <v>0</v>
      </c>
      <c r="BP117" s="14" t="n">
        <v>0.005</v>
      </c>
      <c r="BQ117" s="14" t="n">
        <v>0.133</v>
      </c>
      <c r="BR117" s="14" t="n">
        <v>0</v>
      </c>
      <c r="BS117" s="14" t="n">
        <v>1</v>
      </c>
      <c r="BT117" s="14" t="n">
        <v>0</v>
      </c>
      <c r="BU117" s="14" t="n">
        <v>0.02</v>
      </c>
      <c r="BV117" s="14" t="n">
        <v>0.16</v>
      </c>
      <c r="BW117" s="14" t="n">
        <v>0</v>
      </c>
      <c r="BX117" s="14" t="n">
        <v>0.667</v>
      </c>
      <c r="BY117" s="14" t="n">
        <v>28.73</v>
      </c>
      <c r="BZ117" s="14" t="n">
        <v>0</v>
      </c>
      <c r="CA117" s="14" t="n">
        <v>28.73</v>
      </c>
      <c r="CB117" s="14" t="n">
        <v>0</v>
      </c>
      <c r="CC117" s="14" t="n">
        <v>82.58799999999999</v>
      </c>
      <c r="CD117" s="14" t="n">
        <v>7.95</v>
      </c>
      <c r="CE117" s="14" t="n">
        <v>21.376</v>
      </c>
      <c r="CF117" s="14" t="n">
        <v>118.885</v>
      </c>
      <c r="CG117" s="14" t="n">
        <v>0.17</v>
      </c>
      <c r="CH117" s="14" t="n">
        <v>1</v>
      </c>
      <c r="CI117" s="14" t="n">
        <v>0</v>
      </c>
      <c r="CJ117" s="14" t="n">
        <v>0</v>
      </c>
      <c r="CK117" s="14" t="n">
        <v>0</v>
      </c>
      <c r="CL117" s="14" t="n">
        <v>0</v>
      </c>
      <c r="CM117" s="14" t="n">
        <v>0</v>
      </c>
      <c r="CN117" s="14" t="n">
        <v>0.229</v>
      </c>
      <c r="CO117" s="14" t="n">
        <v>2.244</v>
      </c>
      <c r="CP117" s="14" t="n">
        <v>0</v>
      </c>
      <c r="CQ117" s="14" t="n">
        <v>1.387</v>
      </c>
      <c r="CR117" s="14" t="n">
        <v>0</v>
      </c>
      <c r="CS117" s="14" t="n">
        <v>6.05</v>
      </c>
      <c r="CT117" s="14" t="n">
        <v>4.251</v>
      </c>
      <c r="CU117" s="14" t="n">
        <v>9.278</v>
      </c>
    </row>
    <row r="118">
      <c r="A118" s="14" t="inlineStr">
        <is>
          <t>VGB2021</t>
        </is>
      </c>
      <c r="B118" s="14" t="inlineStr">
        <is>
          <t>VGB</t>
        </is>
      </c>
      <c r="C118" s="14" t="inlineStr">
        <is>
          <t>VGB</t>
        </is>
      </c>
      <c r="D118" s="14" t="inlineStr">
        <is>
          <t>British Virgin Islands</t>
        </is>
      </c>
      <c r="E118" s="14" t="n">
        <v>2021</v>
      </c>
      <c r="F118" s="14" t="n">
        <v>0.21</v>
      </c>
      <c r="G118" s="14" t="n">
        <v>5.897</v>
      </c>
      <c r="H118" s="14" t="n">
        <v>1.143</v>
      </c>
      <c r="I118" s="14" t="n">
        <v>0</v>
      </c>
      <c r="J118" s="14" t="n">
        <v>5.897</v>
      </c>
      <c r="K118" s="14" t="n">
        <v>0</v>
      </c>
      <c r="L118" s="14" t="n">
        <v>1</v>
      </c>
      <c r="M118" s="14" t="n">
        <v>7.964</v>
      </c>
      <c r="N118" s="14" t="n">
        <v>3.43</v>
      </c>
      <c r="O118" s="14" t="n">
        <v>0</v>
      </c>
      <c r="P118" s="14" t="n">
        <v>7.964</v>
      </c>
      <c r="Q118" s="14" t="n">
        <v>0</v>
      </c>
      <c r="R118" s="14" t="n">
        <v>1</v>
      </c>
      <c r="S118" s="14" t="n">
        <v>11.613</v>
      </c>
      <c r="T118" s="14" t="n">
        <v>6.86</v>
      </c>
      <c r="U118" s="14" t="n">
        <v>0</v>
      </c>
      <c r="V118" s="14" t="n">
        <v>14.052</v>
      </c>
      <c r="W118" s="14" t="n">
        <v>0.21</v>
      </c>
      <c r="X118" s="14" t="n">
        <v>1</v>
      </c>
      <c r="Y118" s="14" t="n">
        <v>17.127</v>
      </c>
      <c r="Z118" s="14" t="n">
        <v>2.304</v>
      </c>
      <c r="AA118" s="14" t="n">
        <v>0</v>
      </c>
      <c r="AB118" s="14" t="n">
        <v>17.127</v>
      </c>
      <c r="AC118" s="14" t="n">
        <v>0</v>
      </c>
      <c r="AD118" s="14" t="n">
        <v>1</v>
      </c>
      <c r="AE118" s="14" t="n">
        <v>18.27</v>
      </c>
      <c r="AF118" s="14" t="n">
        <v>4.278</v>
      </c>
      <c r="AG118" s="14" t="n">
        <v>0</v>
      </c>
      <c r="AH118" s="14" t="n">
        <v>18.27</v>
      </c>
      <c r="AI118" s="14" t="n">
        <v>0</v>
      </c>
      <c r="AJ118" s="14" t="n">
        <v>1</v>
      </c>
      <c r="AK118" s="14" t="n">
        <v>25.13</v>
      </c>
      <c r="AL118" s="14" t="n">
        <v>13.503</v>
      </c>
      <c r="AM118" s="14" t="n">
        <v>0</v>
      </c>
      <c r="AN118" s="14" t="n">
        <v>30.407</v>
      </c>
      <c r="AO118" s="14" t="n">
        <v>0.21</v>
      </c>
      <c r="AP118" s="14" t="n">
        <v>1</v>
      </c>
      <c r="AQ118" s="14" t="n">
        <v>0.649</v>
      </c>
      <c r="AR118" s="14" t="n">
        <v>0.114</v>
      </c>
      <c r="AS118" s="14" t="n">
        <v>0</v>
      </c>
      <c r="AT118" s="14" t="n">
        <v>0.785</v>
      </c>
      <c r="AU118" s="14" t="n">
        <v>0.21</v>
      </c>
      <c r="AV118" s="14" t="n">
        <v>1</v>
      </c>
      <c r="AW118" s="14" t="n">
        <v>0.577</v>
      </c>
      <c r="AX118" s="14" t="n">
        <v>0.114</v>
      </c>
      <c r="AY118" s="14" t="n">
        <v>0</v>
      </c>
      <c r="AZ118" s="14" t="n">
        <v>0.698</v>
      </c>
      <c r="BA118" s="14" t="n">
        <v>0.21</v>
      </c>
      <c r="BB118" s="14" t="n">
        <v>1</v>
      </c>
      <c r="BC118" s="14" t="n">
        <v>0.458</v>
      </c>
      <c r="BD118" s="14" t="n">
        <v>0.114</v>
      </c>
      <c r="BE118" s="14" t="n">
        <v>0</v>
      </c>
      <c r="BF118" s="14" t="n">
        <v>0.554</v>
      </c>
      <c r="BG118" s="14" t="n">
        <v>0.21</v>
      </c>
      <c r="BH118" s="14" t="n">
        <v>1</v>
      </c>
      <c r="BI118" s="14" t="n">
        <v>0.491</v>
      </c>
      <c r="BJ118" s="14" t="n">
        <v>0.114</v>
      </c>
      <c r="BK118" s="14" t="n">
        <v>0</v>
      </c>
      <c r="BL118" s="14" t="n">
        <v>0.594</v>
      </c>
      <c r="BM118" s="14" t="n">
        <v>0.21</v>
      </c>
      <c r="BN118" s="14" t="n">
        <v>1</v>
      </c>
      <c r="BO118" s="14" t="n">
        <v>0</v>
      </c>
      <c r="BP118" s="14" t="n">
        <v>0</v>
      </c>
      <c r="BQ118" s="14" t="n">
        <v>0</v>
      </c>
      <c r="BR118" s="14" t="n">
        <v>0</v>
      </c>
      <c r="BS118" s="14" t="n">
        <v>1</v>
      </c>
      <c r="BT118" s="14" t="n">
        <v>0</v>
      </c>
      <c r="BU118" s="14" t="n">
        <v>0</v>
      </c>
      <c r="BV118" s="14" t="n">
        <v>0</v>
      </c>
      <c r="BW118" s="14" t="n">
        <v>0.21</v>
      </c>
      <c r="BX118" s="14" t="n">
        <v>1</v>
      </c>
      <c r="BY118" s="14" t="n">
        <v>11.787</v>
      </c>
      <c r="BZ118" s="14" t="n">
        <v>0</v>
      </c>
      <c r="CA118" s="14" t="n">
        <v>11.787</v>
      </c>
      <c r="CB118" s="14" t="n">
        <v>0</v>
      </c>
      <c r="CC118" s="14" t="n">
        <v>78.125</v>
      </c>
      <c r="CD118" s="14" t="n">
        <v>7.95</v>
      </c>
      <c r="CE118" s="14" t="n">
        <v>0</v>
      </c>
      <c r="CF118" s="14" t="n">
        <v>94.53100000000001</v>
      </c>
      <c r="CG118" s="14" t="n">
        <v>0.21</v>
      </c>
      <c r="CH118" s="14" t="n">
        <v>1</v>
      </c>
      <c r="CI118" s="14" t="n">
        <v>0</v>
      </c>
      <c r="CJ118" s="14" t="n">
        <v>0</v>
      </c>
      <c r="CK118" s="14" t="n">
        <v>0</v>
      </c>
      <c r="CL118" s="14" t="n">
        <v>0</v>
      </c>
      <c r="CM118" s="14" t="n">
        <v>0</v>
      </c>
      <c r="CN118" s="14" t="n">
        <v>0</v>
      </c>
      <c r="CO118" s="14" t="n">
        <v>0</v>
      </c>
      <c r="CP118" s="14" t="n">
        <v>0</v>
      </c>
      <c r="CQ118" s="14" t="n">
        <v>1.198</v>
      </c>
      <c r="CR118" s="14" t="n">
        <v>0</v>
      </c>
      <c r="CS118" s="14" t="n">
        <v>4.776</v>
      </c>
      <c r="CT118" s="14" t="n">
        <v>4.753</v>
      </c>
      <c r="CU118" s="14" t="n">
        <v>15.983</v>
      </c>
    </row>
    <row r="119">
      <c r="A119" s="14" t="inlineStr">
        <is>
          <t>VGB2022</t>
        </is>
      </c>
      <c r="B119" s="14" t="inlineStr">
        <is>
          <t>VGB</t>
        </is>
      </c>
      <c r="C119" s="14" t="inlineStr">
        <is>
          <t>VGB</t>
        </is>
      </c>
      <c r="D119" s="14" t="inlineStr">
        <is>
          <t>British Virgin Islands</t>
        </is>
      </c>
      <c r="E119" s="14" t="n">
        <v>2022</v>
      </c>
      <c r="F119" s="14" t="n">
        <v>0.21</v>
      </c>
      <c r="G119" s="14" t="n">
        <v>11.72</v>
      </c>
      <c r="H119" s="14" t="n">
        <v>1.235</v>
      </c>
      <c r="I119" s="14" t="n">
        <v>0</v>
      </c>
      <c r="J119" s="14" t="n">
        <v>11.72</v>
      </c>
      <c r="K119" s="14" t="n">
        <v>0</v>
      </c>
      <c r="L119" s="14" t="n">
        <v>1</v>
      </c>
      <c r="M119" s="14" t="n">
        <v>9.782999999999999</v>
      </c>
      <c r="N119" s="14" t="n">
        <v>3.704</v>
      </c>
      <c r="O119" s="14" t="n">
        <v>0</v>
      </c>
      <c r="P119" s="14" t="n">
        <v>9.782999999999999</v>
      </c>
      <c r="Q119" s="14" t="n">
        <v>0</v>
      </c>
      <c r="R119" s="14" t="n">
        <v>1</v>
      </c>
      <c r="S119" s="14" t="n">
        <v>17.893</v>
      </c>
      <c r="T119" s="14" t="n">
        <v>7.408</v>
      </c>
      <c r="U119" s="14" t="n">
        <v>0.278</v>
      </c>
      <c r="V119" s="14" t="n">
        <v>21.651</v>
      </c>
      <c r="W119" s="14" t="n">
        <v>0.21</v>
      </c>
      <c r="X119" s="14" t="n">
        <v>1</v>
      </c>
      <c r="Y119" s="14" t="n">
        <v>30.728</v>
      </c>
      <c r="Z119" s="14" t="n">
        <v>4.133</v>
      </c>
      <c r="AA119" s="14" t="n">
        <v>0</v>
      </c>
      <c r="AB119" s="14" t="n">
        <v>30.728</v>
      </c>
      <c r="AC119" s="14" t="n">
        <v>0</v>
      </c>
      <c r="AD119" s="14" t="n">
        <v>1</v>
      </c>
      <c r="AE119" s="14" t="n">
        <v>31.963</v>
      </c>
      <c r="AF119" s="14" t="n">
        <v>7.485</v>
      </c>
      <c r="AG119" s="14" t="n">
        <v>0</v>
      </c>
      <c r="AH119" s="14" t="n">
        <v>31.963</v>
      </c>
      <c r="AI119" s="14" t="n">
        <v>0</v>
      </c>
      <c r="AJ119" s="14" t="n">
        <v>1</v>
      </c>
      <c r="AK119" s="14" t="n">
        <v>39.371</v>
      </c>
      <c r="AL119" s="14" t="n">
        <v>21.155</v>
      </c>
      <c r="AM119" s="14" t="n">
        <v>0.612</v>
      </c>
      <c r="AN119" s="14" t="n">
        <v>47.639</v>
      </c>
      <c r="AO119" s="14" t="n">
        <v>0.21</v>
      </c>
      <c r="AP119" s="14" t="n">
        <v>1</v>
      </c>
      <c r="AQ119" s="14" t="n">
        <v>0.896</v>
      </c>
      <c r="AR119" s="14" t="n">
        <v>0.123</v>
      </c>
      <c r="AS119" s="14" t="n">
        <v>0.014</v>
      </c>
      <c r="AT119" s="14" t="n">
        <v>1.084</v>
      </c>
      <c r="AU119" s="14" t="n">
        <v>0.21</v>
      </c>
      <c r="AV119" s="14" t="n">
        <v>1</v>
      </c>
      <c r="AW119" s="14" t="n">
        <v>0.89</v>
      </c>
      <c r="AX119" s="14" t="n">
        <v>0.123</v>
      </c>
      <c r="AY119" s="14" t="n">
        <v>0.014</v>
      </c>
      <c r="AZ119" s="14" t="n">
        <v>1.077</v>
      </c>
      <c r="BA119" s="14" t="n">
        <v>0.21</v>
      </c>
      <c r="BB119" s="14" t="n">
        <v>1</v>
      </c>
      <c r="BC119" s="14" t="n">
        <v>0.62</v>
      </c>
      <c r="BD119" s="14" t="n">
        <v>0.123</v>
      </c>
      <c r="BE119" s="14" t="n">
        <v>0.01</v>
      </c>
      <c r="BF119" s="14" t="n">
        <v>0.751</v>
      </c>
      <c r="BG119" s="14" t="n">
        <v>0.21</v>
      </c>
      <c r="BH119" s="14" t="n">
        <v>1</v>
      </c>
      <c r="BI119" s="14" t="n">
        <v>0.608</v>
      </c>
      <c r="BJ119" s="14" t="n">
        <v>0.123</v>
      </c>
      <c r="BK119" s="14" t="n">
        <v>0.008999999999999999</v>
      </c>
      <c r="BL119" s="14" t="n">
        <v>0.735</v>
      </c>
      <c r="BM119" s="14" t="n">
        <v>0.21</v>
      </c>
      <c r="BN119" s="14" t="n">
        <v>1</v>
      </c>
      <c r="BO119" s="14" t="n">
        <v>0</v>
      </c>
      <c r="BP119" s="14" t="n">
        <v>0</v>
      </c>
      <c r="BQ119" s="14" t="n">
        <v>0</v>
      </c>
      <c r="BR119" s="14" t="n">
        <v>0</v>
      </c>
      <c r="BS119" s="14" t="n">
        <v>1</v>
      </c>
      <c r="BT119" s="14" t="n">
        <v>0</v>
      </c>
      <c r="BU119" s="14" t="n">
        <v>0</v>
      </c>
      <c r="BV119" s="14" t="n">
        <v>0</v>
      </c>
      <c r="BW119" s="14" t="n">
        <v>0.21</v>
      </c>
      <c r="BX119" s="14" t="n">
        <v>1</v>
      </c>
      <c r="BY119" s="14" t="n">
        <v>12.729</v>
      </c>
      <c r="BZ119" s="14" t="n">
        <v>0</v>
      </c>
      <c r="CA119" s="14" t="n">
        <v>12.729</v>
      </c>
      <c r="CB119" s="14" t="n">
        <v>0</v>
      </c>
      <c r="CC119" s="14" t="n">
        <v>97.90000000000001</v>
      </c>
      <c r="CD119" s="14" t="n">
        <v>7.95</v>
      </c>
      <c r="CE119" s="14" t="n">
        <v>1.522</v>
      </c>
      <c r="CF119" s="14" t="n">
        <v>118.459</v>
      </c>
      <c r="CG119" s="14" t="n">
        <v>0.21</v>
      </c>
      <c r="CH119" s="14" t="n">
        <v>1</v>
      </c>
      <c r="CI119" s="14" t="n">
        <v>0</v>
      </c>
      <c r="CJ119" s="14" t="n">
        <v>0</v>
      </c>
      <c r="CK119" s="14" t="n">
        <v>0</v>
      </c>
      <c r="CL119" s="14" t="n">
        <v>0</v>
      </c>
      <c r="CM119" s="14" t="n">
        <v>0</v>
      </c>
      <c r="CN119" s="14" t="n">
        <v>0</v>
      </c>
      <c r="CO119" s="14" t="n">
        <v>0</v>
      </c>
      <c r="CP119" s="14" t="n">
        <v>0</v>
      </c>
      <c r="CQ119" s="14" t="n">
        <v>1.294</v>
      </c>
      <c r="CR119" s="14" t="n">
        <v>0</v>
      </c>
      <c r="CS119" s="14" t="n">
        <v>5.158</v>
      </c>
      <c r="CT119" s="14" t="n">
        <v>10.485</v>
      </c>
      <c r="CU119" s="14" t="n">
        <v>29.494</v>
      </c>
    </row>
    <row r="120">
      <c r="A120" s="14" t="inlineStr">
        <is>
          <t>VGB2023</t>
        </is>
      </c>
      <c r="B120" s="14" t="inlineStr">
        <is>
          <t>VGB</t>
        </is>
      </c>
      <c r="C120" s="14" t="inlineStr">
        <is>
          <t>VGB</t>
        </is>
      </c>
      <c r="D120" s="14" t="inlineStr">
        <is>
          <t>British Virgin Islands</t>
        </is>
      </c>
      <c r="E120" s="14" t="n">
        <v>2023</v>
      </c>
      <c r="F120" s="14" t="n">
        <v>0.21</v>
      </c>
      <c r="G120" s="14" t="n">
        <v>6.147</v>
      </c>
      <c r="H120" s="14" t="n">
        <v>1.286</v>
      </c>
      <c r="I120" s="14" t="n">
        <v>0</v>
      </c>
      <c r="J120" s="14" t="n">
        <v>6.147</v>
      </c>
      <c r="K120" s="14" t="n">
        <v>0</v>
      </c>
      <c r="L120" s="14" t="n">
        <v>1</v>
      </c>
      <c r="M120" s="14" t="n">
        <v>7.886</v>
      </c>
      <c r="N120" s="14" t="n">
        <v>3.857</v>
      </c>
      <c r="O120" s="14" t="n">
        <v>0</v>
      </c>
      <c r="P120" s="14" t="n">
        <v>7.886</v>
      </c>
      <c r="Q120" s="14" t="n">
        <v>0</v>
      </c>
      <c r="R120" s="14" t="n">
        <v>1</v>
      </c>
      <c r="S120" s="14" t="n">
        <v>12.575</v>
      </c>
      <c r="T120" s="14" t="n">
        <v>7.714</v>
      </c>
      <c r="U120" s="14" t="n">
        <v>0.292</v>
      </c>
      <c r="V120" s="14" t="n">
        <v>15.216</v>
      </c>
      <c r="W120" s="14" t="n">
        <v>0.21</v>
      </c>
      <c r="X120" s="14" t="n">
        <v>1</v>
      </c>
      <c r="Y120" s="14" t="n">
        <v>12.478</v>
      </c>
      <c r="Z120" s="14" t="n">
        <v>1.678</v>
      </c>
      <c r="AA120" s="14" t="n">
        <v>0</v>
      </c>
      <c r="AB120" s="14" t="n">
        <v>12.478</v>
      </c>
      <c r="AC120" s="14" t="n">
        <v>0</v>
      </c>
      <c r="AD120" s="14" t="n">
        <v>1</v>
      </c>
      <c r="AE120" s="14" t="n">
        <v>13.763</v>
      </c>
      <c r="AF120" s="14" t="n">
        <v>3.223</v>
      </c>
      <c r="AG120" s="14" t="n">
        <v>0</v>
      </c>
      <c r="AH120" s="14" t="n">
        <v>13.763</v>
      </c>
      <c r="AI120" s="14" t="n">
        <v>0</v>
      </c>
      <c r="AJ120" s="14" t="n">
        <v>1</v>
      </c>
      <c r="AK120" s="14" t="n">
        <v>21.477</v>
      </c>
      <c r="AL120" s="14" t="n">
        <v>11.54</v>
      </c>
      <c r="AM120" s="14" t="n">
        <v>0.499</v>
      </c>
      <c r="AN120" s="14" t="n">
        <v>25.988</v>
      </c>
      <c r="AO120" s="14" t="n">
        <v>0.21</v>
      </c>
      <c r="AP120" s="14" t="n">
        <v>1</v>
      </c>
      <c r="AQ120" s="14" t="n">
        <v>0.791</v>
      </c>
      <c r="AR120" s="14" t="n">
        <v>0.129</v>
      </c>
      <c r="AS120" s="14" t="n">
        <v>0.018</v>
      </c>
      <c r="AT120" s="14" t="n">
        <v>0.957</v>
      </c>
      <c r="AU120" s="14" t="n">
        <v>0.21</v>
      </c>
      <c r="AV120" s="14" t="n">
        <v>1</v>
      </c>
      <c r="AW120" s="14" t="n">
        <v>0.618</v>
      </c>
      <c r="AX120" s="14" t="n">
        <v>0.129</v>
      </c>
      <c r="AY120" s="14" t="n">
        <v>0.014</v>
      </c>
      <c r="AZ120" s="14" t="n">
        <v>0.748</v>
      </c>
      <c r="BA120" s="14" t="n">
        <v>0.21</v>
      </c>
      <c r="BB120" s="14" t="n">
        <v>1</v>
      </c>
      <c r="BC120" s="14" t="n">
        <v>0.554</v>
      </c>
      <c r="BD120" s="14" t="n">
        <v>0.129</v>
      </c>
      <c r="BE120" s="14" t="n">
        <v>0.013</v>
      </c>
      <c r="BF120" s="14" t="n">
        <v>0.671</v>
      </c>
      <c r="BG120" s="14" t="n">
        <v>0.21</v>
      </c>
      <c r="BH120" s="14" t="n">
        <v>1</v>
      </c>
      <c r="BI120" s="14" t="n">
        <v>0.5570000000000001</v>
      </c>
      <c r="BJ120" s="14" t="n">
        <v>0.129</v>
      </c>
      <c r="BK120" s="14" t="n">
        <v>0.013</v>
      </c>
      <c r="BL120" s="14" t="n">
        <v>0.674</v>
      </c>
      <c r="BM120" s="14" t="n">
        <v>0.21</v>
      </c>
      <c r="BN120" s="14" t="n">
        <v>1</v>
      </c>
      <c r="BO120" s="14" t="n">
        <v>0</v>
      </c>
      <c r="BP120" s="14" t="n">
        <v>0</v>
      </c>
      <c r="BQ120" s="14" t="n">
        <v>0</v>
      </c>
      <c r="BR120" s="14" t="n">
        <v>0</v>
      </c>
      <c r="BS120" s="14" t="n">
        <v>1</v>
      </c>
      <c r="BT120" s="14" t="n">
        <v>0</v>
      </c>
      <c r="BU120" s="14" t="n">
        <v>0</v>
      </c>
      <c r="BV120" s="14" t="n">
        <v>0</v>
      </c>
      <c r="BW120" s="14" t="n">
        <v>0.21</v>
      </c>
      <c r="BX120" s="14" t="n">
        <v>1</v>
      </c>
      <c r="BY120" s="14" t="n">
        <v>13.254</v>
      </c>
      <c r="BZ120" s="14" t="n">
        <v>0</v>
      </c>
      <c r="CA120" s="14" t="n">
        <v>13.254</v>
      </c>
      <c r="CB120" s="14" t="n">
        <v>0</v>
      </c>
      <c r="CC120" s="14" t="n">
        <v>83.248</v>
      </c>
      <c r="CD120" s="14" t="n">
        <v>7.95</v>
      </c>
      <c r="CE120" s="14" t="n">
        <v>1.936</v>
      </c>
      <c r="CF120" s="14" t="n">
        <v>100.73</v>
      </c>
      <c r="CG120" s="14" t="n">
        <v>0.21</v>
      </c>
      <c r="CH120" s="14" t="n">
        <v>1</v>
      </c>
      <c r="CI120" s="14" t="n">
        <v>0</v>
      </c>
      <c r="CJ120" s="14" t="n">
        <v>0</v>
      </c>
      <c r="CK120" s="14" t="n">
        <v>0</v>
      </c>
      <c r="CL120" s="14" t="n">
        <v>0</v>
      </c>
      <c r="CM120" s="14" t="n">
        <v>0</v>
      </c>
      <c r="CN120" s="14" t="n">
        <v>0</v>
      </c>
      <c r="CO120" s="14" t="n">
        <v>0</v>
      </c>
      <c r="CP120" s="14" t="n">
        <v>0</v>
      </c>
      <c r="CQ120" s="14" t="n">
        <v>1.348</v>
      </c>
      <c r="CR120" s="14" t="n">
        <v>0</v>
      </c>
      <c r="CS120" s="14" t="n">
        <v>5.37</v>
      </c>
      <c r="CT120" s="14" t="n">
        <v>4.861</v>
      </c>
      <c r="CU120" s="14" t="n">
        <v>11.192</v>
      </c>
    </row>
    <row r="121">
      <c r="A121" s="14" t="inlineStr">
        <is>
          <t>VGB2024</t>
        </is>
      </c>
      <c r="B121" s="14" t="inlineStr">
        <is>
          <t>VGB</t>
        </is>
      </c>
      <c r="C121" s="14" t="inlineStr">
        <is>
          <t>VGB</t>
        </is>
      </c>
      <c r="D121" s="14" t="inlineStr">
        <is>
          <t>British Virgin Islands</t>
        </is>
      </c>
      <c r="E121" s="14" t="n">
        <v>2024</v>
      </c>
      <c r="F121" s="14" t="n">
        <v>0.21</v>
      </c>
      <c r="G121" s="14" t="n">
        <v>5.575</v>
      </c>
      <c r="H121" s="14" t="n">
        <v>1.324</v>
      </c>
      <c r="I121" s="14" t="n">
        <v>0</v>
      </c>
      <c r="J121" s="14" t="n">
        <v>5.575</v>
      </c>
      <c r="K121" s="14" t="n">
        <v>0</v>
      </c>
      <c r="L121" s="14" t="n">
        <v>1</v>
      </c>
      <c r="M121" s="14" t="n">
        <v>7.124</v>
      </c>
      <c r="N121" s="14" t="n">
        <v>3.971</v>
      </c>
      <c r="O121" s="14" t="n">
        <v>0</v>
      </c>
      <c r="P121" s="14" t="n">
        <v>7.124</v>
      </c>
      <c r="Q121" s="14" t="n">
        <v>0</v>
      </c>
      <c r="R121" s="14" t="n">
        <v>1</v>
      </c>
      <c r="S121" s="14" t="n">
        <v>12.193</v>
      </c>
      <c r="T121" s="14" t="n">
        <v>7.942</v>
      </c>
      <c r="U121" s="14" t="n">
        <v>0.349</v>
      </c>
      <c r="V121" s="14" t="n">
        <v>14.753</v>
      </c>
      <c r="W121" s="14" t="n">
        <v>0.21</v>
      </c>
      <c r="X121" s="14" t="n">
        <v>1</v>
      </c>
      <c r="Y121" s="14" t="n">
        <v>11.447</v>
      </c>
      <c r="Z121" s="14" t="n">
        <v>1.54</v>
      </c>
      <c r="AA121" s="14" t="n">
        <v>0</v>
      </c>
      <c r="AB121" s="14" t="n">
        <v>11.447</v>
      </c>
      <c r="AC121" s="14" t="n">
        <v>0</v>
      </c>
      <c r="AD121" s="14" t="n">
        <v>1</v>
      </c>
      <c r="AE121" s="14" t="n">
        <v>12.771</v>
      </c>
      <c r="AF121" s="14" t="n">
        <v>2.991</v>
      </c>
      <c r="AG121" s="14" t="n">
        <v>0</v>
      </c>
      <c r="AH121" s="14" t="n">
        <v>12.771</v>
      </c>
      <c r="AI121" s="14" t="n">
        <v>0</v>
      </c>
      <c r="AJ121" s="14" t="n">
        <v>1</v>
      </c>
      <c r="AK121" s="14" t="n">
        <v>20.712</v>
      </c>
      <c r="AL121" s="14" t="n">
        <v>11.129</v>
      </c>
      <c r="AM121" s="14" t="n">
        <v>0.592</v>
      </c>
      <c r="AN121" s="14" t="n">
        <v>25.062</v>
      </c>
      <c r="AO121" s="14" t="n">
        <v>0.21</v>
      </c>
      <c r="AP121" s="14" t="n">
        <v>1</v>
      </c>
      <c r="AQ121" s="14" t="n">
        <v>0.756</v>
      </c>
      <c r="AR121" s="14" t="n">
        <v>0.132</v>
      </c>
      <c r="AS121" s="14" t="n">
        <v>0.022</v>
      </c>
      <c r="AT121" s="14" t="n">
        <v>0.915</v>
      </c>
      <c r="AU121" s="14" t="n">
        <v>0.21</v>
      </c>
      <c r="AV121" s="14" t="n">
        <v>1</v>
      </c>
      <c r="AW121" s="14" t="n">
        <v>0.655</v>
      </c>
      <c r="AX121" s="14" t="n">
        <v>0.132</v>
      </c>
      <c r="AY121" s="14" t="n">
        <v>0.019</v>
      </c>
      <c r="AZ121" s="14" t="n">
        <v>0.793</v>
      </c>
      <c r="BA121" s="14" t="n">
        <v>0.21</v>
      </c>
      <c r="BB121" s="14" t="n">
        <v>1</v>
      </c>
      <c r="BC121" s="14" t="n">
        <v>0.534</v>
      </c>
      <c r="BD121" s="14" t="n">
        <v>0.132</v>
      </c>
      <c r="BE121" s="14" t="n">
        <v>0.015</v>
      </c>
      <c r="BF121" s="14" t="n">
        <v>0.646</v>
      </c>
      <c r="BG121" s="14" t="n">
        <v>0.21</v>
      </c>
      <c r="BH121" s="14" t="n">
        <v>1</v>
      </c>
      <c r="BI121" s="14" t="n">
        <v>0.5679999999999999</v>
      </c>
      <c r="BJ121" s="14" t="n">
        <v>0.132</v>
      </c>
      <c r="BK121" s="14" t="n">
        <v>0.016</v>
      </c>
      <c r="BL121" s="14" t="n">
        <v>0.6870000000000001</v>
      </c>
      <c r="BM121" s="14" t="n">
        <v>0.21</v>
      </c>
      <c r="BN121" s="14" t="n">
        <v>1</v>
      </c>
      <c r="BO121" s="14" t="n">
        <v>0</v>
      </c>
      <c r="BP121" s="14" t="n">
        <v>0</v>
      </c>
      <c r="BQ121" s="14" t="n">
        <v>0</v>
      </c>
      <c r="BR121" s="14" t="n">
        <v>0</v>
      </c>
      <c r="BS121" s="14" t="n">
        <v>1</v>
      </c>
      <c r="BT121" s="14" t="n">
        <v>0</v>
      </c>
      <c r="BU121" s="14" t="n">
        <v>0</v>
      </c>
      <c r="BV121" s="14" t="n">
        <v>0</v>
      </c>
      <c r="BW121" s="14" t="n">
        <v>0.21</v>
      </c>
      <c r="BX121" s="14" t="n">
        <v>1</v>
      </c>
      <c r="BY121" s="14" t="n">
        <v>13.646</v>
      </c>
      <c r="BZ121" s="14" t="n">
        <v>0</v>
      </c>
      <c r="CA121" s="14" t="n">
        <v>13.646</v>
      </c>
      <c r="CB121" s="14" t="n">
        <v>0</v>
      </c>
      <c r="CC121" s="14" t="n">
        <v>82.58799999999999</v>
      </c>
      <c r="CD121" s="14" t="n">
        <v>7.95</v>
      </c>
      <c r="CE121" s="14" t="n">
        <v>2.362</v>
      </c>
      <c r="CF121" s="14" t="n">
        <v>99.931</v>
      </c>
      <c r="CG121" s="14" t="n">
        <v>0.21</v>
      </c>
      <c r="CH121" s="14" t="n">
        <v>1</v>
      </c>
      <c r="CI121" s="14" t="n">
        <v>0</v>
      </c>
      <c r="CJ121" s="14" t="n">
        <v>0</v>
      </c>
      <c r="CK121" s="14" t="n">
        <v>0</v>
      </c>
      <c r="CL121" s="14" t="n">
        <v>0</v>
      </c>
      <c r="CM121" s="14" t="n">
        <v>0</v>
      </c>
      <c r="CN121" s="14" t="n">
        <v>0</v>
      </c>
      <c r="CO121" s="14" t="n">
        <v>0</v>
      </c>
      <c r="CP121" s="14" t="n">
        <v>0</v>
      </c>
      <c r="CQ121" s="14" t="n">
        <v>1.387</v>
      </c>
      <c r="CR121" s="14" t="n">
        <v>0</v>
      </c>
      <c r="CS121" s="14" t="n">
        <v>5.529</v>
      </c>
      <c r="CT121" s="14" t="n">
        <v>4.251</v>
      </c>
      <c r="CU121" s="14" t="n">
        <v>10.123</v>
      </c>
    </row>
    <row r="122">
      <c r="A122" s="14" t="inlineStr">
        <is>
          <t>BRN2021</t>
        </is>
      </c>
      <c r="B122" s="14" t="inlineStr">
        <is>
          <t>BRN</t>
        </is>
      </c>
      <c r="C122" s="14" t="inlineStr">
        <is>
          <t>BRN</t>
        </is>
      </c>
      <c r="D122" s="14" t="inlineStr">
        <is>
          <t>Brunei Darussalam</t>
        </is>
      </c>
      <c r="E122" s="14" t="n">
        <v>2021</v>
      </c>
      <c r="F122" s="14" t="n">
        <v>0</v>
      </c>
      <c r="G122" s="14" t="n">
        <v>4.747</v>
      </c>
      <c r="H122" s="14" t="n">
        <v>1.143</v>
      </c>
      <c r="I122" s="14" t="n">
        <v>0</v>
      </c>
      <c r="J122" s="14" t="n">
        <v>4.747</v>
      </c>
      <c r="K122" s="14" t="n">
        <v>0</v>
      </c>
      <c r="L122" s="14" t="n">
        <v>1</v>
      </c>
      <c r="M122" s="14" t="n">
        <v>7.964</v>
      </c>
      <c r="N122" s="14" t="n">
        <v>3.43</v>
      </c>
      <c r="O122" s="14" t="n">
        <v>0</v>
      </c>
      <c r="P122" s="14" t="n">
        <v>7.964</v>
      </c>
      <c r="Q122" s="14" t="n">
        <v>0</v>
      </c>
      <c r="R122" s="14" t="n">
        <v>1</v>
      </c>
      <c r="S122" s="14" t="n">
        <v>10.464</v>
      </c>
      <c r="T122" s="14" t="n">
        <v>6.86</v>
      </c>
      <c r="U122" s="14" t="n">
        <v>0</v>
      </c>
      <c r="V122" s="14" t="n">
        <v>10.464</v>
      </c>
      <c r="W122" s="14" t="n">
        <v>0</v>
      </c>
      <c r="X122" s="14" t="n">
        <v>1</v>
      </c>
      <c r="Y122" s="14" t="n">
        <v>3.471</v>
      </c>
      <c r="Z122" s="14" t="n">
        <v>0.381</v>
      </c>
      <c r="AA122" s="14" t="n">
        <v>0.783</v>
      </c>
      <c r="AB122" s="14" t="n">
        <v>4.253</v>
      </c>
      <c r="AC122" s="14" t="n">
        <v>0</v>
      </c>
      <c r="AD122" s="14" t="n">
        <v>1</v>
      </c>
      <c r="AE122" s="14" t="n">
        <v>4.042</v>
      </c>
      <c r="AF122" s="14" t="n">
        <v>0.786</v>
      </c>
      <c r="AG122" s="14" t="n">
        <v>0.211</v>
      </c>
      <c r="AH122" s="14" t="n">
        <v>4.253</v>
      </c>
      <c r="AI122" s="14" t="n">
        <v>0</v>
      </c>
      <c r="AJ122" s="14" t="n">
        <v>1</v>
      </c>
      <c r="AK122" s="14" t="n">
        <v>7.472</v>
      </c>
      <c r="AL122" s="14" t="n">
        <v>3.525</v>
      </c>
      <c r="AM122" s="14" t="n">
        <v>-3.219</v>
      </c>
      <c r="AN122" s="14" t="n">
        <v>4.253</v>
      </c>
      <c r="AO122" s="14" t="n">
        <v>0</v>
      </c>
      <c r="AP122" s="14" t="n">
        <v>0</v>
      </c>
      <c r="AQ122" s="14" t="n">
        <v>0.621</v>
      </c>
      <c r="AR122" s="14" t="n">
        <v>0.114</v>
      </c>
      <c r="AS122" s="14" t="n">
        <v>-0.342</v>
      </c>
      <c r="AT122" s="14" t="n">
        <v>0.278</v>
      </c>
      <c r="AU122" s="14" t="n">
        <v>0</v>
      </c>
      <c r="AV122" s="14" t="n">
        <v>0</v>
      </c>
      <c r="AW122" s="14" t="n">
        <v>0.593</v>
      </c>
      <c r="AX122" s="14" t="n">
        <v>0.114</v>
      </c>
      <c r="AY122" s="14" t="n">
        <v>-0.355</v>
      </c>
      <c r="AZ122" s="14" t="n">
        <v>0.238</v>
      </c>
      <c r="BA122" s="14" t="n">
        <v>0</v>
      </c>
      <c r="BB122" s="14" t="n">
        <v>0</v>
      </c>
      <c r="BC122" s="14" t="n">
        <v>0.44</v>
      </c>
      <c r="BD122" s="14" t="n">
        <v>0.114</v>
      </c>
      <c r="BE122" s="14" t="n">
        <v>-0.301</v>
      </c>
      <c r="BF122" s="14" t="n">
        <v>0.139</v>
      </c>
      <c r="BG122" s="14" t="n">
        <v>0</v>
      </c>
      <c r="BH122" s="14" t="n">
        <v>0</v>
      </c>
      <c r="BI122" s="14" t="n">
        <v>0.5600000000000001</v>
      </c>
      <c r="BJ122" s="14" t="n">
        <v>0.114</v>
      </c>
      <c r="BK122" s="14" t="n">
        <v>-0.276</v>
      </c>
      <c r="BL122" s="14" t="n">
        <v>0.284</v>
      </c>
      <c r="BM122" s="14" t="n">
        <v>0</v>
      </c>
      <c r="BN122" s="14" t="n">
        <v>0</v>
      </c>
      <c r="BO122" s="14" t="n">
        <v>0</v>
      </c>
      <c r="BP122" s="14" t="n">
        <v>-0.021</v>
      </c>
      <c r="BQ122" s="14" t="n">
        <v>0.046</v>
      </c>
      <c r="BR122" s="14" t="n">
        <v>0</v>
      </c>
      <c r="BS122" s="14" t="n">
        <v>1</v>
      </c>
      <c r="BT122" s="14" t="n">
        <v>0</v>
      </c>
      <c r="BU122" s="14" t="n">
        <v>-0.021</v>
      </c>
      <c r="BV122" s="14" t="n">
        <v>0.076</v>
      </c>
      <c r="BW122" s="14" t="n">
        <v>0</v>
      </c>
      <c r="BX122" s="14" t="n">
        <v>1</v>
      </c>
      <c r="BY122" s="14" t="n">
        <v>11.787</v>
      </c>
      <c r="BZ122" s="14" t="n">
        <v>0</v>
      </c>
      <c r="CA122" s="14" t="n">
        <v>11.787</v>
      </c>
      <c r="CB122" s="14" t="n">
        <v>0</v>
      </c>
      <c r="CC122" s="14" t="n">
        <v>81.69499999999999</v>
      </c>
      <c r="CD122" s="14" t="n">
        <v>7.95</v>
      </c>
      <c r="CE122" s="14" t="n">
        <v>0</v>
      </c>
      <c r="CF122" s="14" t="n">
        <v>81.69499999999999</v>
      </c>
      <c r="CG122" s="14" t="n">
        <v>0</v>
      </c>
      <c r="CH122" s="14" t="n">
        <v>1</v>
      </c>
      <c r="CI122" s="14" t="n">
        <v>0</v>
      </c>
      <c r="CJ122" s="14" t="n">
        <v>0</v>
      </c>
      <c r="CK122" s="14" t="n">
        <v>0</v>
      </c>
      <c r="CL122" s="14" t="n">
        <v>0</v>
      </c>
      <c r="CM122" s="14" t="n">
        <v>0</v>
      </c>
      <c r="CN122" s="14" t="n">
        <v>0</v>
      </c>
      <c r="CO122" s="14" t="n">
        <v>0</v>
      </c>
      <c r="CP122" s="14" t="n">
        <v>0</v>
      </c>
      <c r="CQ122" s="14" t="n">
        <v>1.198</v>
      </c>
      <c r="CR122" s="14" t="n">
        <v>1</v>
      </c>
      <c r="CS122" s="14" t="n">
        <v>2.899</v>
      </c>
      <c r="CT122" s="14" t="n">
        <v>3.604</v>
      </c>
      <c r="CU122" s="14" t="n">
        <v>14.129</v>
      </c>
    </row>
    <row r="123">
      <c r="A123" s="14" t="inlineStr">
        <is>
          <t>BRN2022</t>
        </is>
      </c>
      <c r="B123" s="14" t="inlineStr">
        <is>
          <t>BRN</t>
        </is>
      </c>
      <c r="C123" s="14" t="inlineStr">
        <is>
          <t>BRN</t>
        </is>
      </c>
      <c r="D123" s="14" t="inlineStr">
        <is>
          <t>Brunei Darussalam</t>
        </is>
      </c>
      <c r="E123" s="14" t="n">
        <v>2022</v>
      </c>
      <c r="F123" s="14" t="n">
        <v>0</v>
      </c>
      <c r="G123" s="14" t="n">
        <v>8.788</v>
      </c>
      <c r="H123" s="14" t="n">
        <v>1.235</v>
      </c>
      <c r="I123" s="14" t="n">
        <v>0</v>
      </c>
      <c r="J123" s="14" t="n">
        <v>8.788</v>
      </c>
      <c r="K123" s="14" t="n">
        <v>0</v>
      </c>
      <c r="L123" s="14" t="n">
        <v>1</v>
      </c>
      <c r="M123" s="14" t="n">
        <v>9.782999999999999</v>
      </c>
      <c r="N123" s="14" t="n">
        <v>3.704</v>
      </c>
      <c r="O123" s="14" t="n">
        <v>0</v>
      </c>
      <c r="P123" s="14" t="n">
        <v>9.782999999999999</v>
      </c>
      <c r="Q123" s="14" t="n">
        <v>0</v>
      </c>
      <c r="R123" s="14" t="n">
        <v>1</v>
      </c>
      <c r="S123" s="14" t="n">
        <v>14.962</v>
      </c>
      <c r="T123" s="14" t="n">
        <v>7.408</v>
      </c>
      <c r="U123" s="14" t="n">
        <v>0</v>
      </c>
      <c r="V123" s="14" t="n">
        <v>14.962</v>
      </c>
      <c r="W123" s="14" t="n">
        <v>0</v>
      </c>
      <c r="X123" s="14" t="n">
        <v>1</v>
      </c>
      <c r="Y123" s="14" t="n">
        <v>3.748</v>
      </c>
      <c r="Z123" s="14" t="n">
        <v>0.411</v>
      </c>
      <c r="AA123" s="14" t="n">
        <v>0.845</v>
      </c>
      <c r="AB123" s="14" t="n">
        <v>4.593</v>
      </c>
      <c r="AC123" s="14" t="n">
        <v>0</v>
      </c>
      <c r="AD123" s="14" t="n">
        <v>1</v>
      </c>
      <c r="AE123" s="14" t="n">
        <v>4.366</v>
      </c>
      <c r="AF123" s="14" t="n">
        <v>0.849</v>
      </c>
      <c r="AG123" s="14" t="n">
        <v>0.228</v>
      </c>
      <c r="AH123" s="14" t="n">
        <v>4.593</v>
      </c>
      <c r="AI123" s="14" t="n">
        <v>0</v>
      </c>
      <c r="AJ123" s="14" t="n">
        <v>1</v>
      </c>
      <c r="AK123" s="14" t="n">
        <v>8.07</v>
      </c>
      <c r="AL123" s="14" t="n">
        <v>3.807</v>
      </c>
      <c r="AM123" s="14" t="n">
        <v>-3.476</v>
      </c>
      <c r="AN123" s="14" t="n">
        <v>4.593</v>
      </c>
      <c r="AO123" s="14" t="n">
        <v>0</v>
      </c>
      <c r="AP123" s="14" t="n">
        <v>0</v>
      </c>
      <c r="AQ123" s="14" t="n">
        <v>0.847</v>
      </c>
      <c r="AR123" s="14" t="n">
        <v>0.123</v>
      </c>
      <c r="AS123" s="14" t="n">
        <v>-0.541</v>
      </c>
      <c r="AT123" s="14" t="n">
        <v>0.305</v>
      </c>
      <c r="AU123" s="14" t="n">
        <v>0</v>
      </c>
      <c r="AV123" s="14" t="n">
        <v>0</v>
      </c>
      <c r="AW123" s="14" t="n">
        <v>0.947</v>
      </c>
      <c r="AX123" s="14" t="n">
        <v>0.123</v>
      </c>
      <c r="AY123" s="14" t="n">
        <v>-0.6850000000000001</v>
      </c>
      <c r="AZ123" s="14" t="n">
        <v>0.262</v>
      </c>
      <c r="BA123" s="14" t="n">
        <v>0</v>
      </c>
      <c r="BB123" s="14" t="n">
        <v>0</v>
      </c>
      <c r="BC123" s="14" t="n">
        <v>0.589</v>
      </c>
      <c r="BD123" s="14" t="n">
        <v>0.123</v>
      </c>
      <c r="BE123" s="14" t="n">
        <v>-0.436</v>
      </c>
      <c r="BF123" s="14" t="n">
        <v>0.153</v>
      </c>
      <c r="BG123" s="14" t="n">
        <v>0</v>
      </c>
      <c r="BH123" s="14" t="n">
        <v>0</v>
      </c>
      <c r="BI123" s="14" t="n">
        <v>0.6889999999999999</v>
      </c>
      <c r="BJ123" s="14" t="n">
        <v>0.123</v>
      </c>
      <c r="BK123" s="14" t="n">
        <v>-0.381</v>
      </c>
      <c r="BL123" s="14" t="n">
        <v>0.308</v>
      </c>
      <c r="BM123" s="14" t="n">
        <v>0</v>
      </c>
      <c r="BN123" s="14" t="n">
        <v>0</v>
      </c>
      <c r="BO123" s="14" t="n">
        <v>0</v>
      </c>
      <c r="BP123" s="14" t="n">
        <v>-0.021</v>
      </c>
      <c r="BQ123" s="14" t="n">
        <v>0.049</v>
      </c>
      <c r="BR123" s="14" t="n">
        <v>0</v>
      </c>
      <c r="BS123" s="14" t="n">
        <v>1</v>
      </c>
      <c r="BT123" s="14" t="n">
        <v>0</v>
      </c>
      <c r="BU123" s="14" t="n">
        <v>-0.021</v>
      </c>
      <c r="BV123" s="14" t="n">
        <v>0.082</v>
      </c>
      <c r="BW123" s="14" t="n">
        <v>0</v>
      </c>
      <c r="BX123" s="14" t="n">
        <v>1</v>
      </c>
      <c r="BY123" s="14" t="n">
        <v>12.729</v>
      </c>
      <c r="BZ123" s="14" t="n">
        <v>0</v>
      </c>
      <c r="CA123" s="14" t="n">
        <v>12.729</v>
      </c>
      <c r="CB123" s="14" t="n">
        <v>0</v>
      </c>
      <c r="CC123" s="14" t="n">
        <v>102.477</v>
      </c>
      <c r="CD123" s="14" t="n">
        <v>7.95</v>
      </c>
      <c r="CE123" s="14" t="n">
        <v>0</v>
      </c>
      <c r="CF123" s="14" t="n">
        <v>102.477</v>
      </c>
      <c r="CG123" s="14" t="n">
        <v>0</v>
      </c>
      <c r="CH123" s="14" t="n">
        <v>1</v>
      </c>
      <c r="CI123" s="14" t="n">
        <v>0</v>
      </c>
      <c r="CJ123" s="14" t="n">
        <v>0</v>
      </c>
      <c r="CK123" s="14" t="n">
        <v>0</v>
      </c>
      <c r="CL123" s="14" t="n">
        <v>0</v>
      </c>
      <c r="CM123" s="14" t="n">
        <v>0</v>
      </c>
      <c r="CN123" s="14" t="n">
        <v>0</v>
      </c>
      <c r="CO123" s="14" t="n">
        <v>0</v>
      </c>
      <c r="CP123" s="14" t="n">
        <v>0</v>
      </c>
      <c r="CQ123" s="14" t="n">
        <v>1.294</v>
      </c>
      <c r="CR123" s="14" t="n">
        <v>1</v>
      </c>
      <c r="CS123" s="14" t="n">
        <v>3.131</v>
      </c>
      <c r="CT123" s="14" t="n">
        <v>7.554</v>
      </c>
      <c r="CU123" s="14" t="n">
        <v>28.059</v>
      </c>
    </row>
    <row r="124">
      <c r="A124" s="14" t="inlineStr">
        <is>
          <t>BRN2023</t>
        </is>
      </c>
      <c r="B124" s="14" t="inlineStr">
        <is>
          <t>BRN</t>
        </is>
      </c>
      <c r="C124" s="14" t="inlineStr">
        <is>
          <t>BRN</t>
        </is>
      </c>
      <c r="D124" s="14" t="inlineStr">
        <is>
          <t>Brunei Darussalam</t>
        </is>
      </c>
      <c r="E124" s="14" t="n">
        <v>2023</v>
      </c>
      <c r="F124" s="14" t="n">
        <v>0</v>
      </c>
      <c r="G124" s="14" t="n">
        <v>5.77</v>
      </c>
      <c r="H124" s="14" t="n">
        <v>1.286</v>
      </c>
      <c r="I124" s="14" t="n">
        <v>0</v>
      </c>
      <c r="J124" s="14" t="n">
        <v>5.77</v>
      </c>
      <c r="K124" s="14" t="n">
        <v>0</v>
      </c>
      <c r="L124" s="14" t="n">
        <v>1</v>
      </c>
      <c r="M124" s="14" t="n">
        <v>7.886</v>
      </c>
      <c r="N124" s="14" t="n">
        <v>3.857</v>
      </c>
      <c r="O124" s="14" t="n">
        <v>0</v>
      </c>
      <c r="P124" s="14" t="n">
        <v>7.886</v>
      </c>
      <c r="Q124" s="14" t="n">
        <v>0</v>
      </c>
      <c r="R124" s="14" t="n">
        <v>1</v>
      </c>
      <c r="S124" s="14" t="n">
        <v>12.198</v>
      </c>
      <c r="T124" s="14" t="n">
        <v>7.714</v>
      </c>
      <c r="U124" s="14" t="n">
        <v>0</v>
      </c>
      <c r="V124" s="14" t="n">
        <v>12.198</v>
      </c>
      <c r="W124" s="14" t="n">
        <v>0</v>
      </c>
      <c r="X124" s="14" t="n">
        <v>1</v>
      </c>
      <c r="Y124" s="14" t="n">
        <v>3.903</v>
      </c>
      <c r="Z124" s="14" t="n">
        <v>0.428</v>
      </c>
      <c r="AA124" s="14" t="n">
        <v>0.88</v>
      </c>
      <c r="AB124" s="14" t="n">
        <v>4.783</v>
      </c>
      <c r="AC124" s="14" t="n">
        <v>0</v>
      </c>
      <c r="AD124" s="14" t="n">
        <v>1</v>
      </c>
      <c r="AE124" s="14" t="n">
        <v>4.546</v>
      </c>
      <c r="AF124" s="14" t="n">
        <v>0.884</v>
      </c>
      <c r="AG124" s="14" t="n">
        <v>0.237</v>
      </c>
      <c r="AH124" s="14" t="n">
        <v>4.783</v>
      </c>
      <c r="AI124" s="14" t="n">
        <v>0</v>
      </c>
      <c r="AJ124" s="14" t="n">
        <v>1</v>
      </c>
      <c r="AK124" s="14" t="n">
        <v>8.403</v>
      </c>
      <c r="AL124" s="14" t="n">
        <v>3.964</v>
      </c>
      <c r="AM124" s="14" t="n">
        <v>-3.62</v>
      </c>
      <c r="AN124" s="14" t="n">
        <v>4.783</v>
      </c>
      <c r="AO124" s="14" t="n">
        <v>0</v>
      </c>
      <c r="AP124" s="14" t="n">
        <v>0</v>
      </c>
      <c r="AQ124" s="14" t="n">
        <v>0.749</v>
      </c>
      <c r="AR124" s="14" t="n">
        <v>0.129</v>
      </c>
      <c r="AS124" s="14" t="n">
        <v>-0.434</v>
      </c>
      <c r="AT124" s="14" t="n">
        <v>0.314</v>
      </c>
      <c r="AU124" s="14" t="n">
        <v>0</v>
      </c>
      <c r="AV124" s="14" t="n">
        <v>0</v>
      </c>
      <c r="AW124" s="14" t="n">
        <v>0.783</v>
      </c>
      <c r="AX124" s="14" t="n">
        <v>0.129</v>
      </c>
      <c r="AY124" s="14" t="n">
        <v>-0.513</v>
      </c>
      <c r="AZ124" s="14" t="n">
        <v>0.269</v>
      </c>
      <c r="BA124" s="14" t="n">
        <v>0</v>
      </c>
      <c r="BB124" s="14" t="n">
        <v>0</v>
      </c>
      <c r="BC124" s="14" t="n">
        <v>0.527</v>
      </c>
      <c r="BD124" s="14" t="n">
        <v>0.129</v>
      </c>
      <c r="BE124" s="14" t="n">
        <v>-0.37</v>
      </c>
      <c r="BF124" s="14" t="n">
        <v>0.157</v>
      </c>
      <c r="BG124" s="14" t="n">
        <v>0</v>
      </c>
      <c r="BH124" s="14" t="n">
        <v>0</v>
      </c>
      <c r="BI124" s="14" t="n">
        <v>0.64</v>
      </c>
      <c r="BJ124" s="14" t="n">
        <v>0.129</v>
      </c>
      <c r="BK124" s="14" t="n">
        <v>-0.32</v>
      </c>
      <c r="BL124" s="14" t="n">
        <v>0.32</v>
      </c>
      <c r="BM124" s="14" t="n">
        <v>0</v>
      </c>
      <c r="BN124" s="14" t="n">
        <v>0</v>
      </c>
      <c r="BO124" s="14" t="n">
        <v>0</v>
      </c>
      <c r="BP124" s="14" t="n">
        <v>-0.021</v>
      </c>
      <c r="BQ124" s="14" t="n">
        <v>0.051</v>
      </c>
      <c r="BR124" s="14" t="n">
        <v>0</v>
      </c>
      <c r="BS124" s="14" t="n">
        <v>1</v>
      </c>
      <c r="BT124" s="14" t="n">
        <v>0</v>
      </c>
      <c r="BU124" s="14" t="n">
        <v>-0.021</v>
      </c>
      <c r="BV124" s="14" t="n">
        <v>0.08500000000000001</v>
      </c>
      <c r="BW124" s="14" t="n">
        <v>0</v>
      </c>
      <c r="BX124" s="14" t="n">
        <v>1</v>
      </c>
      <c r="BY124" s="14" t="n">
        <v>13.254</v>
      </c>
      <c r="BZ124" s="14" t="n">
        <v>0</v>
      </c>
      <c r="CA124" s="14" t="n">
        <v>13.254</v>
      </c>
      <c r="CB124" s="14" t="n">
        <v>0</v>
      </c>
      <c r="CC124" s="14" t="n">
        <v>87.07899999999999</v>
      </c>
      <c r="CD124" s="14" t="n">
        <v>7.95</v>
      </c>
      <c r="CE124" s="14" t="n">
        <v>0</v>
      </c>
      <c r="CF124" s="14" t="n">
        <v>87.07899999999999</v>
      </c>
      <c r="CG124" s="14" t="n">
        <v>0</v>
      </c>
      <c r="CH124" s="14" t="n">
        <v>1</v>
      </c>
      <c r="CI124" s="14" t="n">
        <v>0</v>
      </c>
      <c r="CJ124" s="14" t="n">
        <v>0</v>
      </c>
      <c r="CK124" s="14" t="n">
        <v>0</v>
      </c>
      <c r="CL124" s="14" t="n">
        <v>0</v>
      </c>
      <c r="CM124" s="14" t="n">
        <v>0</v>
      </c>
      <c r="CN124" s="14" t="n">
        <v>0</v>
      </c>
      <c r="CO124" s="14" t="n">
        <v>0</v>
      </c>
      <c r="CP124" s="14" t="n">
        <v>0</v>
      </c>
      <c r="CQ124" s="14" t="n">
        <v>1.348</v>
      </c>
      <c r="CR124" s="14" t="n">
        <v>1</v>
      </c>
      <c r="CS124" s="14" t="n">
        <v>3.26</v>
      </c>
      <c r="CT124" s="14" t="n">
        <v>4.484</v>
      </c>
      <c r="CU124" s="14" t="n">
        <v>9.260999999999999</v>
      </c>
    </row>
    <row r="125">
      <c r="A125" s="14" t="inlineStr">
        <is>
          <t>BRN2024</t>
        </is>
      </c>
      <c r="B125" s="14" t="inlineStr">
        <is>
          <t>BRN</t>
        </is>
      </c>
      <c r="C125" s="14" t="inlineStr">
        <is>
          <t>BRN</t>
        </is>
      </c>
      <c r="D125" s="14" t="inlineStr">
        <is>
          <t>Brunei Darussalam</t>
        </is>
      </c>
      <c r="E125" s="14" t="n">
        <v>2024</v>
      </c>
      <c r="F125" s="14" t="n">
        <v>0</v>
      </c>
      <c r="G125" s="14" t="n">
        <v>4.833</v>
      </c>
      <c r="H125" s="14" t="n">
        <v>1.324</v>
      </c>
      <c r="I125" s="14" t="n">
        <v>0</v>
      </c>
      <c r="J125" s="14" t="n">
        <v>4.833</v>
      </c>
      <c r="K125" s="14" t="n">
        <v>0</v>
      </c>
      <c r="L125" s="14" t="n">
        <v>1</v>
      </c>
      <c r="M125" s="14" t="n">
        <v>7.124</v>
      </c>
      <c r="N125" s="14" t="n">
        <v>3.971</v>
      </c>
      <c r="O125" s="14" t="n">
        <v>0</v>
      </c>
      <c r="P125" s="14" t="n">
        <v>7.124</v>
      </c>
      <c r="Q125" s="14" t="n">
        <v>0</v>
      </c>
      <c r="R125" s="14" t="n">
        <v>1</v>
      </c>
      <c r="S125" s="14" t="n">
        <v>11.451</v>
      </c>
      <c r="T125" s="14" t="n">
        <v>7.942</v>
      </c>
      <c r="U125" s="14" t="n">
        <v>0</v>
      </c>
      <c r="V125" s="14" t="n">
        <v>11.451</v>
      </c>
      <c r="W125" s="14" t="n">
        <v>0</v>
      </c>
      <c r="X125" s="14" t="n">
        <v>1</v>
      </c>
      <c r="Y125" s="14" t="n">
        <v>4.018</v>
      </c>
      <c r="Z125" s="14" t="n">
        <v>0.441</v>
      </c>
      <c r="AA125" s="14" t="n">
        <v>0.906</v>
      </c>
      <c r="AB125" s="14" t="n">
        <v>4.924</v>
      </c>
      <c r="AC125" s="14" t="n">
        <v>0</v>
      </c>
      <c r="AD125" s="14" t="n">
        <v>1</v>
      </c>
      <c r="AE125" s="14" t="n">
        <v>4.68</v>
      </c>
      <c r="AF125" s="14" t="n">
        <v>0.91</v>
      </c>
      <c r="AG125" s="14" t="n">
        <v>0.244</v>
      </c>
      <c r="AH125" s="14" t="n">
        <v>4.924</v>
      </c>
      <c r="AI125" s="14" t="n">
        <v>0</v>
      </c>
      <c r="AJ125" s="14" t="n">
        <v>1</v>
      </c>
      <c r="AK125" s="14" t="n">
        <v>8.651</v>
      </c>
      <c r="AL125" s="14" t="n">
        <v>4.081</v>
      </c>
      <c r="AM125" s="14" t="n">
        <v>-3.727</v>
      </c>
      <c r="AN125" s="14" t="n">
        <v>4.924</v>
      </c>
      <c r="AO125" s="14" t="n">
        <v>0</v>
      </c>
      <c r="AP125" s="14" t="n">
        <v>0</v>
      </c>
      <c r="AQ125" s="14" t="n">
        <v>0.72</v>
      </c>
      <c r="AR125" s="14" t="n">
        <v>0.132</v>
      </c>
      <c r="AS125" s="14" t="n">
        <v>-0.398</v>
      </c>
      <c r="AT125" s="14" t="n">
        <v>0.322</v>
      </c>
      <c r="AU125" s="14" t="n">
        <v>0</v>
      </c>
      <c r="AV125" s="14" t="n">
        <v>0</v>
      </c>
      <c r="AW125" s="14" t="n">
        <v>0.734</v>
      </c>
      <c r="AX125" s="14" t="n">
        <v>0.132</v>
      </c>
      <c r="AY125" s="14" t="n">
        <v>-0.457</v>
      </c>
      <c r="AZ125" s="14" t="n">
        <v>0.276</v>
      </c>
      <c r="BA125" s="14" t="n">
        <v>0</v>
      </c>
      <c r="BB125" s="14" t="n">
        <v>0</v>
      </c>
      <c r="BC125" s="14" t="n">
        <v>0.51</v>
      </c>
      <c r="BD125" s="14" t="n">
        <v>0.132</v>
      </c>
      <c r="BE125" s="14" t="n">
        <v>-0.349</v>
      </c>
      <c r="BF125" s="14" t="n">
        <v>0.161</v>
      </c>
      <c r="BG125" s="14" t="n">
        <v>0</v>
      </c>
      <c r="BH125" s="14" t="n">
        <v>0</v>
      </c>
      <c r="BI125" s="14" t="n">
        <v>0.652</v>
      </c>
      <c r="BJ125" s="14" t="n">
        <v>0.132</v>
      </c>
      <c r="BK125" s="14" t="n">
        <v>-0.323</v>
      </c>
      <c r="BL125" s="14" t="n">
        <v>0.329</v>
      </c>
      <c r="BM125" s="14" t="n">
        <v>0</v>
      </c>
      <c r="BN125" s="14" t="n">
        <v>0</v>
      </c>
      <c r="BO125" s="14" t="n">
        <v>0</v>
      </c>
      <c r="BP125" s="14" t="n">
        <v>-0.022</v>
      </c>
      <c r="BQ125" s="14" t="n">
        <v>0.053</v>
      </c>
      <c r="BR125" s="14" t="n">
        <v>0</v>
      </c>
      <c r="BS125" s="14" t="n">
        <v>1</v>
      </c>
      <c r="BT125" s="14" t="n">
        <v>0</v>
      </c>
      <c r="BU125" s="14" t="n">
        <v>-0.022</v>
      </c>
      <c r="BV125" s="14" t="n">
        <v>0.08799999999999999</v>
      </c>
      <c r="BW125" s="14" t="n">
        <v>0</v>
      </c>
      <c r="BX125" s="14" t="n">
        <v>1</v>
      </c>
      <c r="BY125" s="14" t="n">
        <v>13.646</v>
      </c>
      <c r="BZ125" s="14" t="n">
        <v>0</v>
      </c>
      <c r="CA125" s="14" t="n">
        <v>13.646</v>
      </c>
      <c r="CB125" s="14" t="n">
        <v>0</v>
      </c>
      <c r="CC125" s="14" t="n">
        <v>86.38500000000001</v>
      </c>
      <c r="CD125" s="14" t="n">
        <v>7.95</v>
      </c>
      <c r="CE125" s="14" t="n">
        <v>0</v>
      </c>
      <c r="CF125" s="14" t="n">
        <v>86.38500000000001</v>
      </c>
      <c r="CG125" s="14" t="n">
        <v>0</v>
      </c>
      <c r="CH125" s="14" t="n">
        <v>1</v>
      </c>
      <c r="CI125" s="14" t="n">
        <v>0</v>
      </c>
      <c r="CJ125" s="14" t="n">
        <v>0</v>
      </c>
      <c r="CK125" s="14" t="n">
        <v>0</v>
      </c>
      <c r="CL125" s="14" t="n">
        <v>0</v>
      </c>
      <c r="CM125" s="14" t="n">
        <v>0</v>
      </c>
      <c r="CN125" s="14" t="n">
        <v>0</v>
      </c>
      <c r="CO125" s="14" t="n">
        <v>0</v>
      </c>
      <c r="CP125" s="14" t="n">
        <v>0</v>
      </c>
      <c r="CQ125" s="14" t="n">
        <v>1.387</v>
      </c>
      <c r="CR125" s="14" t="n">
        <v>1</v>
      </c>
      <c r="CS125" s="14" t="n">
        <v>3.356</v>
      </c>
      <c r="CT125" s="14" t="n">
        <v>3.509</v>
      </c>
      <c r="CU125" s="14" t="n">
        <v>7.598</v>
      </c>
    </row>
    <row r="126">
      <c r="A126" s="14" t="inlineStr">
        <is>
          <t>BGR2021</t>
        </is>
      </c>
      <c r="B126" s="14" t="inlineStr">
        <is>
          <t>BGR</t>
        </is>
      </c>
      <c r="C126" s="14" t="inlineStr">
        <is>
          <t>BGR</t>
        </is>
      </c>
      <c r="D126" s="14" t="inlineStr">
        <is>
          <t>Bulgaria</t>
        </is>
      </c>
      <c r="E126" s="14" t="n">
        <v>2021</v>
      </c>
      <c r="F126" s="14" t="n">
        <v>0.2</v>
      </c>
      <c r="G126" s="14" t="n">
        <v>5.895</v>
      </c>
      <c r="H126" s="14" t="n">
        <v>1.29</v>
      </c>
      <c r="I126" s="14" t="n">
        <v>1.782</v>
      </c>
      <c r="J126" s="14" t="n">
        <v>7.676</v>
      </c>
      <c r="K126" s="14" t="n">
        <v>0</v>
      </c>
      <c r="L126" s="14" t="n">
        <v>1</v>
      </c>
      <c r="M126" s="14" t="n">
        <v>5.998</v>
      </c>
      <c r="N126" s="14" t="n">
        <v>2.719</v>
      </c>
      <c r="O126" s="14" t="n">
        <v>1.721</v>
      </c>
      <c r="P126" s="14" t="n">
        <v>7.72</v>
      </c>
      <c r="Q126" s="14" t="n">
        <v>0</v>
      </c>
      <c r="R126" s="14" t="n">
        <v>1</v>
      </c>
      <c r="S126" s="14" t="n">
        <v>4.822</v>
      </c>
      <c r="T126" s="14" t="n">
        <v>2.988</v>
      </c>
      <c r="U126" s="14" t="n">
        <v>0.295</v>
      </c>
      <c r="V126" s="14" t="n">
        <v>6.141</v>
      </c>
      <c r="W126" s="14" t="n">
        <v>0.2</v>
      </c>
      <c r="X126" s="14" t="n">
        <v>1</v>
      </c>
      <c r="Y126" s="14" t="n">
        <v>18.292</v>
      </c>
      <c r="Z126" s="14" t="n">
        <v>2.02</v>
      </c>
      <c r="AA126" s="14" t="n">
        <v>-4.869</v>
      </c>
      <c r="AB126" s="14" t="n">
        <v>13.423</v>
      </c>
      <c r="AC126" s="14" t="n">
        <v>0</v>
      </c>
      <c r="AD126" s="14" t="n">
        <v>1</v>
      </c>
      <c r="AE126" s="14" t="n">
        <v>18.248</v>
      </c>
      <c r="AF126" s="14" t="n">
        <v>3.591</v>
      </c>
      <c r="AG126" s="14" t="n">
        <v>-4.825</v>
      </c>
      <c r="AH126" s="14" t="n">
        <v>13.423</v>
      </c>
      <c r="AI126" s="14" t="n">
        <v>0</v>
      </c>
      <c r="AJ126" s="14" t="n">
        <v>1</v>
      </c>
      <c r="AK126" s="14" t="n">
        <v>21.611</v>
      </c>
      <c r="AL126" s="14" t="n">
        <v>10.607</v>
      </c>
      <c r="AM126" s="14" t="n">
        <v>-8.42</v>
      </c>
      <c r="AN126" s="14" t="n">
        <v>17.664</v>
      </c>
      <c r="AO126" s="14" t="n">
        <v>0.339</v>
      </c>
      <c r="AP126" s="14" t="n">
        <v>1</v>
      </c>
      <c r="AQ126" s="14" t="n">
        <v>0.619</v>
      </c>
      <c r="AR126" s="14" t="n">
        <v>0.114</v>
      </c>
      <c r="AS126" s="14" t="n">
        <v>0.441</v>
      </c>
      <c r="AT126" s="14" t="n">
        <v>1.273</v>
      </c>
      <c r="AU126" s="14" t="n">
        <v>0.2</v>
      </c>
      <c r="AV126" s="14" t="n">
        <v>1</v>
      </c>
      <c r="AW126" s="14" t="n">
        <v>0.599</v>
      </c>
      <c r="AX126" s="14" t="n">
        <v>0.114</v>
      </c>
      <c r="AY126" s="14" t="n">
        <v>0.45</v>
      </c>
      <c r="AZ126" s="14" t="n">
        <v>1.26</v>
      </c>
      <c r="BA126" s="14" t="n">
        <v>0.2</v>
      </c>
      <c r="BB126" s="14" t="n">
        <v>1</v>
      </c>
      <c r="BC126" s="14" t="n">
        <v>0.439</v>
      </c>
      <c r="BD126" s="14" t="n">
        <v>0.114</v>
      </c>
      <c r="BE126" s="14" t="n">
        <v>0.108</v>
      </c>
      <c r="BF126" s="14" t="n">
        <v>0.657</v>
      </c>
      <c r="BG126" s="14" t="n">
        <v>0.2</v>
      </c>
      <c r="BH126" s="14" t="n">
        <v>1</v>
      </c>
      <c r="BI126" s="14" t="n">
        <v>0.505</v>
      </c>
      <c r="BJ126" s="14" t="n">
        <v>0.114</v>
      </c>
      <c r="BK126" s="14" t="n">
        <v>0.509</v>
      </c>
      <c r="BL126" s="14" t="n">
        <v>1.216</v>
      </c>
      <c r="BM126" s="14" t="n">
        <v>0.2</v>
      </c>
      <c r="BN126" s="14" t="n">
        <v>1</v>
      </c>
      <c r="BO126" s="14" t="n">
        <v>0</v>
      </c>
      <c r="BP126" s="14" t="n">
        <v>-0.004</v>
      </c>
      <c r="BQ126" s="14" t="n">
        <v>0.133</v>
      </c>
      <c r="BR126" s="14" t="n">
        <v>0</v>
      </c>
      <c r="BS126" s="14" t="n">
        <v>1</v>
      </c>
      <c r="BT126" s="14" t="n">
        <v>0</v>
      </c>
      <c r="BU126" s="14" t="n">
        <v>0</v>
      </c>
      <c r="BV126" s="14" t="n">
        <v>0.125</v>
      </c>
      <c r="BW126" s="14" t="n">
        <v>0.295</v>
      </c>
      <c r="BX126" s="14" t="n">
        <v>1</v>
      </c>
      <c r="BY126" s="14" t="n">
        <v>11.787</v>
      </c>
      <c r="BZ126" s="14" t="n">
        <v>0</v>
      </c>
      <c r="CA126" s="14" t="n">
        <v>11.787</v>
      </c>
      <c r="CB126" s="14" t="n">
        <v>0</v>
      </c>
      <c r="CC126" s="14" t="n">
        <v>78.125</v>
      </c>
      <c r="CD126" s="14" t="n">
        <v>7.95</v>
      </c>
      <c r="CE126" s="14" t="n">
        <v>80.877</v>
      </c>
      <c r="CF126" s="14" t="n">
        <v>190.803</v>
      </c>
      <c r="CG126" s="14" t="n">
        <v>0.2</v>
      </c>
      <c r="CH126" s="14" t="n">
        <v>1</v>
      </c>
      <c r="CI126" s="14" t="n">
        <v>0</v>
      </c>
      <c r="CJ126" s="14" t="n">
        <v>0</v>
      </c>
      <c r="CK126" s="14" t="n">
        <v>0</v>
      </c>
      <c r="CL126" s="14" t="n">
        <v>0.075</v>
      </c>
      <c r="CM126" s="14" t="n">
        <v>0</v>
      </c>
      <c r="CN126" s="14" t="n">
        <v>0.066</v>
      </c>
      <c r="CO126" s="14" t="n">
        <v>0</v>
      </c>
      <c r="CP126" s="14" t="n">
        <v>0</v>
      </c>
      <c r="CQ126" s="14" t="n">
        <v>1.198</v>
      </c>
      <c r="CR126" s="14" t="n">
        <v>0</v>
      </c>
      <c r="CS126" s="14" t="n">
        <v>4.776</v>
      </c>
      <c r="CT126" s="14" t="n">
        <v>3.867</v>
      </c>
      <c r="CU126" s="14" t="n">
        <v>15.162</v>
      </c>
    </row>
    <row r="127">
      <c r="A127" s="14" t="inlineStr">
        <is>
          <t>BGR2022</t>
        </is>
      </c>
      <c r="B127" s="14" t="inlineStr">
        <is>
          <t>BGR</t>
        </is>
      </c>
      <c r="C127" s="14" t="inlineStr">
        <is>
          <t>BGR</t>
        </is>
      </c>
      <c r="D127" s="14" t="inlineStr">
        <is>
          <t>Bulgaria</t>
        </is>
      </c>
      <c r="E127" s="14" t="n">
        <v>2022</v>
      </c>
      <c r="F127" s="14" t="n">
        <v>0.2</v>
      </c>
      <c r="G127" s="14" t="n">
        <v>6.644</v>
      </c>
      <c r="H127" s="14" t="n">
        <v>1.032</v>
      </c>
      <c r="I127" s="14" t="n">
        <v>8.48</v>
      </c>
      <c r="J127" s="14" t="n">
        <v>15.124</v>
      </c>
      <c r="K127" s="14" t="n">
        <v>0</v>
      </c>
      <c r="L127" s="14" t="n">
        <v>1</v>
      </c>
      <c r="M127" s="14" t="n">
        <v>6.685</v>
      </c>
      <c r="N127" s="14" t="n">
        <v>2.76</v>
      </c>
      <c r="O127" s="14" t="n">
        <v>8.193</v>
      </c>
      <c r="P127" s="14" t="n">
        <v>14.878</v>
      </c>
      <c r="Q127" s="14" t="n">
        <v>0</v>
      </c>
      <c r="R127" s="14" t="n">
        <v>1</v>
      </c>
      <c r="S127" s="14" t="n">
        <v>5.895</v>
      </c>
      <c r="T127" s="14" t="n">
        <v>2.887</v>
      </c>
      <c r="U127" s="14" t="n">
        <v>0.411</v>
      </c>
      <c r="V127" s="14" t="n">
        <v>7.457</v>
      </c>
      <c r="W127" s="14" t="n">
        <v>0.2</v>
      </c>
      <c r="X127" s="14" t="n">
        <v>1</v>
      </c>
      <c r="Y127" s="14" t="n">
        <v>34.547</v>
      </c>
      <c r="Z127" s="14" t="n">
        <v>3.624</v>
      </c>
      <c r="AA127" s="14" t="n">
        <v>-3.662</v>
      </c>
      <c r="AB127" s="14" t="n">
        <v>30.885</v>
      </c>
      <c r="AC127" s="14" t="n">
        <v>0</v>
      </c>
      <c r="AD127" s="14" t="n">
        <v>1</v>
      </c>
      <c r="AE127" s="14" t="n">
        <v>34.595</v>
      </c>
      <c r="AF127" s="14" t="n">
        <v>6.413</v>
      </c>
      <c r="AG127" s="14" t="n">
        <v>-3.71</v>
      </c>
      <c r="AH127" s="14" t="n">
        <v>30.885</v>
      </c>
      <c r="AI127" s="14" t="n">
        <v>0</v>
      </c>
      <c r="AJ127" s="14" t="n">
        <v>1</v>
      </c>
      <c r="AK127" s="14" t="n">
        <v>38.506</v>
      </c>
      <c r="AL127" s="14" t="n">
        <v>18.388</v>
      </c>
      <c r="AM127" s="14" t="n">
        <v>-17.353</v>
      </c>
      <c r="AN127" s="14" t="n">
        <v>28.326</v>
      </c>
      <c r="AO127" s="14" t="n">
        <v>0.339</v>
      </c>
      <c r="AP127" s="14" t="n">
        <v>1</v>
      </c>
      <c r="AQ127" s="14" t="n">
        <v>0.861</v>
      </c>
      <c r="AR127" s="14" t="n">
        <v>0.123</v>
      </c>
      <c r="AS127" s="14" t="n">
        <v>0.423</v>
      </c>
      <c r="AT127" s="14" t="n">
        <v>1.541</v>
      </c>
      <c r="AU127" s="14" t="n">
        <v>0.2</v>
      </c>
      <c r="AV127" s="14" t="n">
        <v>1</v>
      </c>
      <c r="AW127" s="14" t="n">
        <v>0.986</v>
      </c>
      <c r="AX127" s="14" t="n">
        <v>0.123</v>
      </c>
      <c r="AY127" s="14" t="n">
        <v>0.389</v>
      </c>
      <c r="AZ127" s="14" t="n">
        <v>1.65</v>
      </c>
      <c r="BA127" s="14" t="n">
        <v>0.2</v>
      </c>
      <c r="BB127" s="14" t="n">
        <v>1</v>
      </c>
      <c r="BC127" s="14" t="n">
        <v>0.598</v>
      </c>
      <c r="BD127" s="14" t="n">
        <v>0.123</v>
      </c>
      <c r="BE127" s="14" t="n">
        <v>-0.028</v>
      </c>
      <c r="BF127" s="14" t="n">
        <v>0.6840000000000001</v>
      </c>
      <c r="BG127" s="14" t="n">
        <v>0.2</v>
      </c>
      <c r="BH127" s="14" t="n">
        <v>1</v>
      </c>
      <c r="BI127" s="14" t="n">
        <v>0.612</v>
      </c>
      <c r="BJ127" s="14" t="n">
        <v>0.123</v>
      </c>
      <c r="BK127" s="14" t="n">
        <v>0.801</v>
      </c>
      <c r="BL127" s="14" t="n">
        <v>1.696</v>
      </c>
      <c r="BM127" s="14" t="n">
        <v>0.2</v>
      </c>
      <c r="BN127" s="14" t="n">
        <v>1</v>
      </c>
      <c r="BO127" s="14" t="n">
        <v>0</v>
      </c>
      <c r="BP127" s="14" t="n">
        <v>-0.108</v>
      </c>
      <c r="BQ127" s="14" t="n">
        <v>0.171</v>
      </c>
      <c r="BR127" s="14" t="n">
        <v>0</v>
      </c>
      <c r="BS127" s="14" t="n">
        <v>1</v>
      </c>
      <c r="BT127" s="14" t="n">
        <v>0</v>
      </c>
      <c r="BU127" s="14" t="n">
        <v>0</v>
      </c>
      <c r="BV127" s="14" t="n">
        <v>0.118</v>
      </c>
      <c r="BW127" s="14" t="n">
        <v>0.295</v>
      </c>
      <c r="BX127" s="14" t="n">
        <v>1</v>
      </c>
      <c r="BY127" s="14" t="n">
        <v>12.729</v>
      </c>
      <c r="BZ127" s="14" t="n">
        <v>0</v>
      </c>
      <c r="CA127" s="14" t="n">
        <v>12.729</v>
      </c>
      <c r="CB127" s="14" t="n">
        <v>0</v>
      </c>
      <c r="CC127" s="14" t="n">
        <v>97.90000000000001</v>
      </c>
      <c r="CD127" s="14" t="n">
        <v>7.95</v>
      </c>
      <c r="CE127" s="14" t="n">
        <v>150.931</v>
      </c>
      <c r="CF127" s="14" t="n">
        <v>298.597</v>
      </c>
      <c r="CG127" s="14" t="n">
        <v>0.2</v>
      </c>
      <c r="CH127" s="14" t="n">
        <v>1</v>
      </c>
      <c r="CI127" s="14" t="n">
        <v>0</v>
      </c>
      <c r="CJ127" s="14" t="n">
        <v>0</v>
      </c>
      <c r="CK127" s="14" t="n">
        <v>0</v>
      </c>
      <c r="CL127" s="14" t="n">
        <v>0.081</v>
      </c>
      <c r="CM127" s="14" t="n">
        <v>0</v>
      </c>
      <c r="CN127" s="14" t="n">
        <v>0.059</v>
      </c>
      <c r="CO127" s="14" t="n">
        <v>0</v>
      </c>
      <c r="CP127" s="14" t="n">
        <v>0</v>
      </c>
      <c r="CQ127" s="14" t="n">
        <v>1.294</v>
      </c>
      <c r="CR127" s="14" t="n">
        <v>0</v>
      </c>
      <c r="CS127" s="14" t="n">
        <v>5.158</v>
      </c>
      <c r="CT127" s="14" t="n">
        <v>8.077999999999999</v>
      </c>
      <c r="CU127" s="14" t="n">
        <v>31.326</v>
      </c>
    </row>
    <row r="128">
      <c r="A128" s="14" t="inlineStr">
        <is>
          <t>BGR2023</t>
        </is>
      </c>
      <c r="B128" s="14" t="inlineStr">
        <is>
          <t>BGR</t>
        </is>
      </c>
      <c r="C128" s="14" t="inlineStr">
        <is>
          <t>BGR</t>
        </is>
      </c>
      <c r="D128" s="14" t="inlineStr">
        <is>
          <t>Bulgaria</t>
        </is>
      </c>
      <c r="E128" s="14" t="n">
        <v>2023</v>
      </c>
      <c r="F128" s="14" t="n">
        <v>0.2</v>
      </c>
      <c r="G128" s="14" t="n">
        <v>6.249</v>
      </c>
      <c r="H128" s="14" t="n">
        <v>1.423</v>
      </c>
      <c r="I128" s="14" t="n">
        <v>9.827999999999999</v>
      </c>
      <c r="J128" s="14" t="n">
        <v>16.077</v>
      </c>
      <c r="K128" s="14" t="n">
        <v>0</v>
      </c>
      <c r="L128" s="14" t="n">
        <v>1</v>
      </c>
      <c r="M128" s="14" t="n">
        <v>6.392</v>
      </c>
      <c r="N128" s="14" t="n">
        <v>3.17</v>
      </c>
      <c r="O128" s="14" t="n">
        <v>9.638999999999999</v>
      </c>
      <c r="P128" s="14" t="n">
        <v>16.031</v>
      </c>
      <c r="Q128" s="14" t="n">
        <v>0</v>
      </c>
      <c r="R128" s="14" t="n">
        <v>1</v>
      </c>
      <c r="S128" s="14" t="n">
        <v>5.557</v>
      </c>
      <c r="T128" s="14" t="n">
        <v>3.485</v>
      </c>
      <c r="U128" s="14" t="n">
        <v>0.462</v>
      </c>
      <c r="V128" s="14" t="n">
        <v>7.067</v>
      </c>
      <c r="W128" s="14" t="n">
        <v>0.2</v>
      </c>
      <c r="X128" s="14" t="n">
        <v>1</v>
      </c>
      <c r="Y128" s="14" t="n">
        <v>14.895</v>
      </c>
      <c r="Z128" s="14" t="n">
        <v>1.668</v>
      </c>
      <c r="AA128" s="14" t="n">
        <v>7.415</v>
      </c>
      <c r="AB128" s="14" t="n">
        <v>22.31</v>
      </c>
      <c r="AC128" s="14" t="n">
        <v>0</v>
      </c>
      <c r="AD128" s="14" t="n">
        <v>1</v>
      </c>
      <c r="AE128" s="14" t="n">
        <v>14.993</v>
      </c>
      <c r="AF128" s="14" t="n">
        <v>2.986</v>
      </c>
      <c r="AG128" s="14" t="n">
        <v>7.316</v>
      </c>
      <c r="AH128" s="14" t="n">
        <v>22.31</v>
      </c>
      <c r="AI128" s="14" t="n">
        <v>0</v>
      </c>
      <c r="AJ128" s="14" t="n">
        <v>1</v>
      </c>
      <c r="AK128" s="14" t="n">
        <v>19.21</v>
      </c>
      <c r="AL128" s="14" t="n">
        <v>9.516</v>
      </c>
      <c r="AM128" s="14" t="n">
        <v>-1.472</v>
      </c>
      <c r="AN128" s="14" t="n">
        <v>23.754</v>
      </c>
      <c r="AO128" s="14" t="n">
        <v>0.339</v>
      </c>
      <c r="AP128" s="14" t="n">
        <v>1</v>
      </c>
      <c r="AQ128" s="14" t="n">
        <v>0.76</v>
      </c>
      <c r="AR128" s="14" t="n">
        <v>0.129</v>
      </c>
      <c r="AS128" s="14" t="n">
        <v>0.445</v>
      </c>
      <c r="AT128" s="14" t="n">
        <v>1.446</v>
      </c>
      <c r="AU128" s="14" t="n">
        <v>0.2</v>
      </c>
      <c r="AV128" s="14" t="n">
        <v>1</v>
      </c>
      <c r="AW128" s="14" t="n">
        <v>0.8110000000000001</v>
      </c>
      <c r="AX128" s="14" t="n">
        <v>0.129</v>
      </c>
      <c r="AY128" s="14" t="n">
        <v>0.422</v>
      </c>
      <c r="AZ128" s="14" t="n">
        <v>1.48</v>
      </c>
      <c r="BA128" s="14" t="n">
        <v>0.2</v>
      </c>
      <c r="BB128" s="14" t="n">
        <v>1</v>
      </c>
      <c r="BC128" s="14" t="n">
        <v>0.535</v>
      </c>
      <c r="BD128" s="14" t="n">
        <v>0.129</v>
      </c>
      <c r="BE128" s="14" t="n">
        <v>-0.036</v>
      </c>
      <c r="BF128" s="14" t="n">
        <v>0.599</v>
      </c>
      <c r="BG128" s="14" t="n">
        <v>0.2</v>
      </c>
      <c r="BH128" s="14" t="n">
        <v>1</v>
      </c>
      <c r="BI128" s="14" t="n">
        <v>0.579</v>
      </c>
      <c r="BJ128" s="14" t="n">
        <v>0.129</v>
      </c>
      <c r="BK128" s="14" t="n">
        <v>0.876</v>
      </c>
      <c r="BL128" s="14" t="n">
        <v>1.708</v>
      </c>
      <c r="BM128" s="14" t="n">
        <v>0.2</v>
      </c>
      <c r="BN128" s="14" t="n">
        <v>1</v>
      </c>
      <c r="BO128" s="14" t="n">
        <v>0</v>
      </c>
      <c r="BP128" s="14" t="n">
        <v>-0.005</v>
      </c>
      <c r="BQ128" s="14" t="n">
        <v>0.15</v>
      </c>
      <c r="BR128" s="14" t="n">
        <v>0</v>
      </c>
      <c r="BS128" s="14" t="n">
        <v>1</v>
      </c>
      <c r="BT128" s="14" t="n">
        <v>0</v>
      </c>
      <c r="BU128" s="14" t="n">
        <v>0</v>
      </c>
      <c r="BV128" s="14" t="n">
        <v>0.126</v>
      </c>
      <c r="BW128" s="14" t="n">
        <v>0.295</v>
      </c>
      <c r="BX128" s="14" t="n">
        <v>1</v>
      </c>
      <c r="BY128" s="14" t="n">
        <v>13.254</v>
      </c>
      <c r="BZ128" s="14" t="n">
        <v>0</v>
      </c>
      <c r="CA128" s="14" t="n">
        <v>13.254</v>
      </c>
      <c r="CB128" s="14" t="n">
        <v>0</v>
      </c>
      <c r="CC128" s="14" t="n">
        <v>83.248</v>
      </c>
      <c r="CD128" s="14" t="n">
        <v>7.95</v>
      </c>
      <c r="CE128" s="14" t="n">
        <v>131.156</v>
      </c>
      <c r="CF128" s="14" t="n">
        <v>257.285</v>
      </c>
      <c r="CG128" s="14" t="n">
        <v>0.2</v>
      </c>
      <c r="CH128" s="14" t="n">
        <v>1</v>
      </c>
      <c r="CI128" s="14" t="n">
        <v>0</v>
      </c>
      <c r="CJ128" s="14" t="n">
        <v>0</v>
      </c>
      <c r="CK128" s="14" t="n">
        <v>0</v>
      </c>
      <c r="CL128" s="14" t="n">
        <v>0.08400000000000001</v>
      </c>
      <c r="CM128" s="14" t="n">
        <v>0</v>
      </c>
      <c r="CN128" s="14" t="n">
        <v>0.052</v>
      </c>
      <c r="CO128" s="14" t="n">
        <v>0</v>
      </c>
      <c r="CP128" s="14" t="n">
        <v>0</v>
      </c>
      <c r="CQ128" s="14" t="n">
        <v>1.348</v>
      </c>
      <c r="CR128" s="14" t="n">
        <v>0</v>
      </c>
      <c r="CS128" s="14" t="n">
        <v>5.37</v>
      </c>
      <c r="CT128" s="14" t="n">
        <v>5.402</v>
      </c>
      <c r="CU128" s="14" t="n">
        <v>11.622</v>
      </c>
    </row>
    <row r="129">
      <c r="A129" s="14" t="inlineStr">
        <is>
          <t>BGR2024</t>
        </is>
      </c>
      <c r="B129" s="14" t="inlineStr">
        <is>
          <t>BGR</t>
        </is>
      </c>
      <c r="C129" s="14" t="inlineStr">
        <is>
          <t>BGR</t>
        </is>
      </c>
      <c r="D129" s="14" t="inlineStr">
        <is>
          <t>Bulgaria</t>
        </is>
      </c>
      <c r="E129" s="14" t="n">
        <v>2024</v>
      </c>
      <c r="F129" s="14" t="n">
        <v>0.2</v>
      </c>
      <c r="G129" s="14" t="n">
        <v>6.181</v>
      </c>
      <c r="H129" s="14" t="n">
        <v>1.566</v>
      </c>
      <c r="I129" s="14" t="n">
        <v>6.441</v>
      </c>
      <c r="J129" s="14" t="n">
        <v>12.622</v>
      </c>
      <c r="K129" s="14" t="n">
        <v>0</v>
      </c>
      <c r="L129" s="14" t="n">
        <v>1</v>
      </c>
      <c r="M129" s="14" t="n">
        <v>6.545</v>
      </c>
      <c r="N129" s="14" t="n">
        <v>3.565</v>
      </c>
      <c r="O129" s="14" t="n">
        <v>6.366</v>
      </c>
      <c r="P129" s="14" t="n">
        <v>12.911</v>
      </c>
      <c r="Q129" s="14" t="n">
        <v>0</v>
      </c>
      <c r="R129" s="14" t="n">
        <v>1</v>
      </c>
      <c r="S129" s="14" t="n">
        <v>5.594</v>
      </c>
      <c r="T129" s="14" t="n">
        <v>3.703</v>
      </c>
      <c r="U129" s="14" t="n">
        <v>0.504</v>
      </c>
      <c r="V129" s="14" t="n">
        <v>7.123</v>
      </c>
      <c r="W129" s="14" t="n">
        <v>0.2</v>
      </c>
      <c r="X129" s="14" t="n">
        <v>1</v>
      </c>
      <c r="Y129" s="14" t="n">
        <v>12.466</v>
      </c>
      <c r="Z129" s="14" t="n">
        <v>1.574</v>
      </c>
      <c r="AA129" s="14" t="n">
        <v>3.964</v>
      </c>
      <c r="AB129" s="14" t="n">
        <v>16.43</v>
      </c>
      <c r="AC129" s="14" t="n">
        <v>0</v>
      </c>
      <c r="AD129" s="14" t="n">
        <v>1</v>
      </c>
      <c r="AE129" s="14" t="n">
        <v>12.466</v>
      </c>
      <c r="AF129" s="14" t="n">
        <v>2.731</v>
      </c>
      <c r="AG129" s="14" t="n">
        <v>3.964</v>
      </c>
      <c r="AH129" s="14" t="n">
        <v>16.43</v>
      </c>
      <c r="AI129" s="14" t="n">
        <v>0</v>
      </c>
      <c r="AJ129" s="14" t="n">
        <v>1</v>
      </c>
      <c r="AK129" s="14" t="n">
        <v>16.238</v>
      </c>
      <c r="AL129" s="14" t="n">
        <v>8.259</v>
      </c>
      <c r="AM129" s="14" t="n">
        <v>-2.003</v>
      </c>
      <c r="AN129" s="14" t="n">
        <v>19.063</v>
      </c>
      <c r="AO129" s="14" t="n">
        <v>0.339</v>
      </c>
      <c r="AP129" s="14" t="n">
        <v>1</v>
      </c>
      <c r="AQ129" s="14" t="n">
        <v>0.724</v>
      </c>
      <c r="AR129" s="14" t="n">
        <v>0.132</v>
      </c>
      <c r="AS129" s="14" t="n">
        <v>0.458</v>
      </c>
      <c r="AT129" s="14" t="n">
        <v>1.419</v>
      </c>
      <c r="AU129" s="14" t="n">
        <v>0.2</v>
      </c>
      <c r="AV129" s="14" t="n">
        <v>1</v>
      </c>
      <c r="AW129" s="14" t="n">
        <v>0.75</v>
      </c>
      <c r="AX129" s="14" t="n">
        <v>0.132</v>
      </c>
      <c r="AY129" s="14" t="n">
        <v>0.431</v>
      </c>
      <c r="AZ129" s="14" t="n">
        <v>1.417</v>
      </c>
      <c r="BA129" s="14" t="n">
        <v>0.2</v>
      </c>
      <c r="BB129" s="14" t="n">
        <v>1</v>
      </c>
      <c r="BC129" s="14" t="n">
        <v>0.513</v>
      </c>
      <c r="BD129" s="14" t="n">
        <v>0.132</v>
      </c>
      <c r="BE129" s="14" t="n">
        <v>0.037</v>
      </c>
      <c r="BF129" s="14" t="n">
        <v>0.66</v>
      </c>
      <c r="BG129" s="14" t="n">
        <v>0.2</v>
      </c>
      <c r="BH129" s="14" t="n">
        <v>1</v>
      </c>
      <c r="BI129" s="14" t="n">
        <v>0.591</v>
      </c>
      <c r="BJ129" s="14" t="n">
        <v>0.132</v>
      </c>
      <c r="BK129" s="14" t="n">
        <v>0.91</v>
      </c>
      <c r="BL129" s="14" t="n">
        <v>1.754</v>
      </c>
      <c r="BM129" s="14" t="n">
        <v>0.2</v>
      </c>
      <c r="BN129" s="14" t="n">
        <v>1</v>
      </c>
      <c r="BO129" s="14" t="n">
        <v>0</v>
      </c>
      <c r="BP129" s="14" t="n">
        <v>-0.013</v>
      </c>
      <c r="BQ129" s="14" t="n">
        <v>0.126</v>
      </c>
      <c r="BR129" s="14" t="n">
        <v>0</v>
      </c>
      <c r="BS129" s="14" t="n">
        <v>1</v>
      </c>
      <c r="BT129" s="14" t="n">
        <v>0</v>
      </c>
      <c r="BU129" s="14" t="n">
        <v>0</v>
      </c>
      <c r="BV129" s="14" t="n">
        <v>0.13</v>
      </c>
      <c r="BW129" s="14" t="n">
        <v>0.295</v>
      </c>
      <c r="BX129" s="14" t="n">
        <v>1</v>
      </c>
      <c r="BY129" s="14" t="n">
        <v>13.646</v>
      </c>
      <c r="BZ129" s="14" t="n">
        <v>0</v>
      </c>
      <c r="CA129" s="14" t="n">
        <v>13.646</v>
      </c>
      <c r="CB129" s="14" t="n">
        <v>0</v>
      </c>
      <c r="CC129" s="14" t="n">
        <v>82.58799999999999</v>
      </c>
      <c r="CD129" s="14" t="n">
        <v>7.95</v>
      </c>
      <c r="CE129" s="14" t="n">
        <v>141.49</v>
      </c>
      <c r="CF129" s="14" t="n">
        <v>261.762</v>
      </c>
      <c r="CG129" s="14" t="n">
        <v>0.2</v>
      </c>
      <c r="CH129" s="14" t="n">
        <v>1</v>
      </c>
      <c r="CI129" s="14" t="n">
        <v>0</v>
      </c>
      <c r="CJ129" s="14" t="n">
        <v>0</v>
      </c>
      <c r="CK129" s="14" t="n">
        <v>0</v>
      </c>
      <c r="CL129" s="14" t="n">
        <v>0.08699999999999999</v>
      </c>
      <c r="CM129" s="14" t="n">
        <v>0</v>
      </c>
      <c r="CN129" s="14" t="n">
        <v>0.045</v>
      </c>
      <c r="CO129" s="14" t="n">
        <v>0</v>
      </c>
      <c r="CP129" s="14" t="n">
        <v>0</v>
      </c>
      <c r="CQ129" s="14" t="n">
        <v>1.387</v>
      </c>
      <c r="CR129" s="14" t="n">
        <v>0</v>
      </c>
      <c r="CS129" s="14" t="n">
        <v>5.529</v>
      </c>
      <c r="CT129" s="14" t="n">
        <v>4.174</v>
      </c>
      <c r="CU129" s="14" t="n">
        <v>10.168</v>
      </c>
    </row>
    <row r="130">
      <c r="A130" s="14" t="inlineStr">
        <is>
          <t>BFA2021</t>
        </is>
      </c>
      <c r="B130" s="14" t="inlineStr">
        <is>
          <t>BFA</t>
        </is>
      </c>
      <c r="C130" s="14" t="inlineStr">
        <is>
          <t>BFA</t>
        </is>
      </c>
      <c r="D130" s="14" t="inlineStr">
        <is>
          <t>Burkina Faso</t>
        </is>
      </c>
      <c r="E130" s="14" t="n">
        <v>2021</v>
      </c>
      <c r="F130" s="14" t="n">
        <v>0.18</v>
      </c>
      <c r="G130" s="14" t="n">
        <v>5.897</v>
      </c>
      <c r="H130" s="14" t="n">
        <v>1.143</v>
      </c>
      <c r="I130" s="14" t="n">
        <v>0</v>
      </c>
      <c r="J130" s="14" t="n">
        <v>5.897</v>
      </c>
      <c r="K130" s="14" t="n">
        <v>0</v>
      </c>
      <c r="L130" s="14" t="n">
        <v>1</v>
      </c>
      <c r="M130" s="14" t="n">
        <v>7.964</v>
      </c>
      <c r="N130" s="14" t="n">
        <v>3.43</v>
      </c>
      <c r="O130" s="14" t="n">
        <v>0</v>
      </c>
      <c r="P130" s="14" t="n">
        <v>7.964</v>
      </c>
      <c r="Q130" s="14" t="n">
        <v>0</v>
      </c>
      <c r="R130" s="14" t="n">
        <v>1</v>
      </c>
      <c r="S130" s="14" t="n">
        <v>11.613</v>
      </c>
      <c r="T130" s="14" t="n">
        <v>6.86</v>
      </c>
      <c r="U130" s="14" t="n">
        <v>-2.985</v>
      </c>
      <c r="V130" s="14" t="n">
        <v>10.182</v>
      </c>
      <c r="W130" s="14" t="n">
        <v>0.18</v>
      </c>
      <c r="X130" s="14" t="n">
        <v>0</v>
      </c>
      <c r="Y130" s="14" t="n">
        <v>5.919</v>
      </c>
      <c r="Z130" s="14" t="n">
        <v>0.8</v>
      </c>
      <c r="AA130" s="14" t="n">
        <v>0</v>
      </c>
      <c r="AB130" s="14" t="n">
        <v>5.919</v>
      </c>
      <c r="AC130" s="14" t="n">
        <v>0</v>
      </c>
      <c r="AD130" s="14" t="n">
        <v>1</v>
      </c>
      <c r="AE130" s="14" t="n">
        <v>7.062</v>
      </c>
      <c r="AF130" s="14" t="n">
        <v>1.651</v>
      </c>
      <c r="AG130" s="14" t="n">
        <v>0</v>
      </c>
      <c r="AH130" s="14" t="n">
        <v>7.062</v>
      </c>
      <c r="AI130" s="14" t="n">
        <v>0</v>
      </c>
      <c r="AJ130" s="14" t="n">
        <v>1</v>
      </c>
      <c r="AK130" s="14" t="n">
        <v>13.922</v>
      </c>
      <c r="AL130" s="14" t="n">
        <v>7.415</v>
      </c>
      <c r="AM130" s="14" t="n">
        <v>0</v>
      </c>
      <c r="AN130" s="14" t="n">
        <v>16.428</v>
      </c>
      <c r="AO130" s="14" t="n">
        <v>0.18</v>
      </c>
      <c r="AP130" s="14" t="n">
        <v>1</v>
      </c>
      <c r="AQ130" s="14" t="n">
        <v>0.619</v>
      </c>
      <c r="AR130" s="14" t="n">
        <v>0.114</v>
      </c>
      <c r="AS130" s="14" t="n">
        <v>0.321</v>
      </c>
      <c r="AT130" s="14" t="n">
        <v>1.109</v>
      </c>
      <c r="AU130" s="14" t="n">
        <v>0.18</v>
      </c>
      <c r="AV130" s="14" t="n">
        <v>1</v>
      </c>
      <c r="AW130" s="14" t="n">
        <v>0.599</v>
      </c>
      <c r="AX130" s="14" t="n">
        <v>0.114</v>
      </c>
      <c r="AY130" s="14" t="n">
        <v>0.308</v>
      </c>
      <c r="AZ130" s="14" t="n">
        <v>1.071</v>
      </c>
      <c r="BA130" s="14" t="n">
        <v>0.18</v>
      </c>
      <c r="BB130" s="14" t="n">
        <v>1</v>
      </c>
      <c r="BC130" s="14" t="n">
        <v>0.439</v>
      </c>
      <c r="BD130" s="14" t="n">
        <v>0.114</v>
      </c>
      <c r="BE130" s="14" t="n">
        <v>-0.045</v>
      </c>
      <c r="BF130" s="14" t="n">
        <v>0.394</v>
      </c>
      <c r="BG130" s="14" t="n">
        <v>0</v>
      </c>
      <c r="BH130" s="14" t="n">
        <v>0</v>
      </c>
      <c r="BI130" s="14" t="n">
        <v>0.505</v>
      </c>
      <c r="BJ130" s="14" t="n">
        <v>0.114</v>
      </c>
      <c r="BK130" s="14" t="n">
        <v>0.478</v>
      </c>
      <c r="BL130" s="14" t="n">
        <v>0.983</v>
      </c>
      <c r="BM130" s="14" t="n">
        <v>0</v>
      </c>
      <c r="BN130" s="14" t="n">
        <v>1</v>
      </c>
      <c r="BO130" s="14" t="n">
        <v>0</v>
      </c>
      <c r="BP130" s="14" t="n">
        <v>0</v>
      </c>
      <c r="BQ130" s="14" t="n">
        <v>0.48</v>
      </c>
      <c r="BR130" s="14" t="n">
        <v>0</v>
      </c>
      <c r="BS130" s="14" t="n">
        <v>0.833</v>
      </c>
      <c r="BT130" s="14" t="n">
        <v>0</v>
      </c>
      <c r="BU130" s="14" t="n">
        <v>0</v>
      </c>
      <c r="BV130" s="14" t="n">
        <v>0.222</v>
      </c>
      <c r="BW130" s="14" t="n">
        <v>0.18</v>
      </c>
      <c r="BX130" s="14" t="n">
        <v>0.5</v>
      </c>
      <c r="BY130" s="14" t="n">
        <v>11.787</v>
      </c>
      <c r="BZ130" s="14" t="n">
        <v>0</v>
      </c>
      <c r="CA130" s="14" t="n">
        <v>11.787</v>
      </c>
      <c r="CB130" s="14" t="n">
        <v>0</v>
      </c>
      <c r="CC130" s="14" t="n">
        <v>78.125</v>
      </c>
      <c r="CD130" s="14" t="n">
        <v>7.95</v>
      </c>
      <c r="CE130" s="14" t="n">
        <v>52.361</v>
      </c>
      <c r="CF130" s="14" t="n">
        <v>153.973</v>
      </c>
      <c r="CG130" s="14" t="n">
        <v>0.18</v>
      </c>
      <c r="CH130" s="14" t="n">
        <v>1</v>
      </c>
      <c r="CI130" s="14" t="n">
        <v>0</v>
      </c>
      <c r="CJ130" s="14" t="n">
        <v>0</v>
      </c>
      <c r="CK130" s="14" t="n">
        <v>0</v>
      </c>
      <c r="CL130" s="14" t="n">
        <v>0</v>
      </c>
      <c r="CM130" s="14" t="n">
        <v>0</v>
      </c>
      <c r="CN130" s="14" t="n">
        <v>0</v>
      </c>
      <c r="CO130" s="14" t="n">
        <v>0</v>
      </c>
      <c r="CP130" s="14" t="n">
        <v>0</v>
      </c>
      <c r="CQ130" s="14" t="n">
        <v>1.198</v>
      </c>
      <c r="CR130" s="14" t="n">
        <v>0</v>
      </c>
      <c r="CS130" s="14" t="n">
        <v>4.776</v>
      </c>
      <c r="CT130" s="14" t="n">
        <v>4.753</v>
      </c>
      <c r="CU130" s="14" t="n">
        <v>15.162</v>
      </c>
    </row>
    <row r="131">
      <c r="A131" s="14" t="inlineStr">
        <is>
          <t>BFA2022</t>
        </is>
      </c>
      <c r="B131" s="14" t="inlineStr">
        <is>
          <t>BFA</t>
        </is>
      </c>
      <c r="C131" s="14" t="inlineStr">
        <is>
          <t>BFA</t>
        </is>
      </c>
      <c r="D131" s="14" t="inlineStr">
        <is>
          <t>Burkina Faso</t>
        </is>
      </c>
      <c r="E131" s="14" t="n">
        <v>2022</v>
      </c>
      <c r="F131" s="14" t="n">
        <v>0.18</v>
      </c>
      <c r="G131" s="14" t="n">
        <v>11.72</v>
      </c>
      <c r="H131" s="14" t="n">
        <v>1.235</v>
      </c>
      <c r="I131" s="14" t="n">
        <v>0</v>
      </c>
      <c r="J131" s="14" t="n">
        <v>11.72</v>
      </c>
      <c r="K131" s="14" t="n">
        <v>0</v>
      </c>
      <c r="L131" s="14" t="n">
        <v>1</v>
      </c>
      <c r="M131" s="14" t="n">
        <v>9.782999999999999</v>
      </c>
      <c r="N131" s="14" t="n">
        <v>3.704</v>
      </c>
      <c r="O131" s="14" t="n">
        <v>0</v>
      </c>
      <c r="P131" s="14" t="n">
        <v>9.782999999999999</v>
      </c>
      <c r="Q131" s="14" t="n">
        <v>0</v>
      </c>
      <c r="R131" s="14" t="n">
        <v>1</v>
      </c>
      <c r="S131" s="14" t="n">
        <v>17.893</v>
      </c>
      <c r="T131" s="14" t="n">
        <v>7.408</v>
      </c>
      <c r="U131" s="14" t="n">
        <v>-8.252000000000001</v>
      </c>
      <c r="V131" s="14" t="n">
        <v>11.377</v>
      </c>
      <c r="W131" s="14" t="n">
        <v>0.18</v>
      </c>
      <c r="X131" s="14" t="n">
        <v>0</v>
      </c>
      <c r="Y131" s="14" t="n">
        <v>6.392</v>
      </c>
      <c r="Z131" s="14" t="n">
        <v>0.864</v>
      </c>
      <c r="AA131" s="14" t="n">
        <v>0</v>
      </c>
      <c r="AB131" s="14" t="n">
        <v>6.392</v>
      </c>
      <c r="AC131" s="14" t="n">
        <v>0</v>
      </c>
      <c r="AD131" s="14" t="n">
        <v>1</v>
      </c>
      <c r="AE131" s="14" t="n">
        <v>7.627</v>
      </c>
      <c r="AF131" s="14" t="n">
        <v>1.783</v>
      </c>
      <c r="AG131" s="14" t="n">
        <v>0</v>
      </c>
      <c r="AH131" s="14" t="n">
        <v>7.627</v>
      </c>
      <c r="AI131" s="14" t="n">
        <v>0</v>
      </c>
      <c r="AJ131" s="14" t="n">
        <v>1</v>
      </c>
      <c r="AK131" s="14" t="n">
        <v>15.035</v>
      </c>
      <c r="AL131" s="14" t="n">
        <v>8.007999999999999</v>
      </c>
      <c r="AM131" s="14" t="n">
        <v>0.2</v>
      </c>
      <c r="AN131" s="14" t="n">
        <v>17.741</v>
      </c>
      <c r="AO131" s="14" t="n">
        <v>0.18</v>
      </c>
      <c r="AP131" s="14" t="n">
        <v>1</v>
      </c>
      <c r="AQ131" s="14" t="n">
        <v>0.861</v>
      </c>
      <c r="AR131" s="14" t="n">
        <v>0.123</v>
      </c>
      <c r="AS131" s="14" t="n">
        <v>0.08799999999999999</v>
      </c>
      <c r="AT131" s="14" t="n">
        <v>1.12</v>
      </c>
      <c r="AU131" s="14" t="n">
        <v>0.18</v>
      </c>
      <c r="AV131" s="14" t="n">
        <v>1</v>
      </c>
      <c r="AW131" s="14" t="n">
        <v>0.986</v>
      </c>
      <c r="AX131" s="14" t="n">
        <v>0.123</v>
      </c>
      <c r="AY131" s="14" t="n">
        <v>0.011</v>
      </c>
      <c r="AZ131" s="14" t="n">
        <v>1.177</v>
      </c>
      <c r="BA131" s="14" t="n">
        <v>0.18</v>
      </c>
      <c r="BB131" s="14" t="n">
        <v>1</v>
      </c>
      <c r="BC131" s="14" t="n">
        <v>0.598</v>
      </c>
      <c r="BD131" s="14" t="n">
        <v>0.123</v>
      </c>
      <c r="BE131" s="14" t="n">
        <v>-0.267</v>
      </c>
      <c r="BF131" s="14" t="n">
        <v>0.331</v>
      </c>
      <c r="BG131" s="14" t="n">
        <v>0</v>
      </c>
      <c r="BH131" s="14" t="n">
        <v>0</v>
      </c>
      <c r="BI131" s="14" t="n">
        <v>0.612</v>
      </c>
      <c r="BJ131" s="14" t="n">
        <v>0.123</v>
      </c>
      <c r="BK131" s="14" t="n">
        <v>0.635</v>
      </c>
      <c r="BL131" s="14" t="n">
        <v>1.248</v>
      </c>
      <c r="BM131" s="14" t="n">
        <v>0</v>
      </c>
      <c r="BN131" s="14" t="n">
        <v>1</v>
      </c>
      <c r="BO131" s="14" t="n">
        <v>0</v>
      </c>
      <c r="BP131" s="14" t="n">
        <v>0</v>
      </c>
      <c r="BQ131" s="14" t="n">
        <v>0.437</v>
      </c>
      <c r="BR131" s="14" t="n">
        <v>0</v>
      </c>
      <c r="BS131" s="14" t="n">
        <v>0.833</v>
      </c>
      <c r="BT131" s="14" t="n">
        <v>0</v>
      </c>
      <c r="BU131" s="14" t="n">
        <v>0</v>
      </c>
      <c r="BV131" s="14" t="n">
        <v>0.198</v>
      </c>
      <c r="BW131" s="14" t="n">
        <v>0.18</v>
      </c>
      <c r="BX131" s="14" t="n">
        <v>0.5</v>
      </c>
      <c r="BY131" s="14" t="n">
        <v>12.729</v>
      </c>
      <c r="BZ131" s="14" t="n">
        <v>0</v>
      </c>
      <c r="CA131" s="14" t="n">
        <v>12.729</v>
      </c>
      <c r="CB131" s="14" t="n">
        <v>0</v>
      </c>
      <c r="CC131" s="14" t="n">
        <v>97.90000000000001</v>
      </c>
      <c r="CD131" s="14" t="n">
        <v>7.95</v>
      </c>
      <c r="CE131" s="14" t="n">
        <v>60.506</v>
      </c>
      <c r="CF131" s="14" t="n">
        <v>186.919</v>
      </c>
      <c r="CG131" s="14" t="n">
        <v>0.18</v>
      </c>
      <c r="CH131" s="14" t="n">
        <v>1</v>
      </c>
      <c r="CI131" s="14" t="n">
        <v>0</v>
      </c>
      <c r="CJ131" s="14" t="n">
        <v>0</v>
      </c>
      <c r="CK131" s="14" t="n">
        <v>0</v>
      </c>
      <c r="CL131" s="14" t="n">
        <v>0</v>
      </c>
      <c r="CM131" s="14" t="n">
        <v>0</v>
      </c>
      <c r="CN131" s="14" t="n">
        <v>0</v>
      </c>
      <c r="CO131" s="14" t="n">
        <v>0</v>
      </c>
      <c r="CP131" s="14" t="n">
        <v>0</v>
      </c>
      <c r="CQ131" s="14" t="n">
        <v>1.294</v>
      </c>
      <c r="CR131" s="14" t="n">
        <v>0</v>
      </c>
      <c r="CS131" s="14" t="n">
        <v>5.158</v>
      </c>
      <c r="CT131" s="14" t="n">
        <v>10.485</v>
      </c>
      <c r="CU131" s="14" t="n">
        <v>31.326</v>
      </c>
    </row>
    <row r="132">
      <c r="A132" s="14" t="inlineStr">
        <is>
          <t>BFA2023</t>
        </is>
      </c>
      <c r="B132" s="14" t="inlineStr">
        <is>
          <t>BFA</t>
        </is>
      </c>
      <c r="C132" s="14" t="inlineStr">
        <is>
          <t>BFA</t>
        </is>
      </c>
      <c r="D132" s="14" t="inlineStr">
        <is>
          <t>Burkina Faso</t>
        </is>
      </c>
      <c r="E132" s="14" t="n">
        <v>2023</v>
      </c>
      <c r="F132" s="14" t="n">
        <v>0.18</v>
      </c>
      <c r="G132" s="14" t="n">
        <v>6.147</v>
      </c>
      <c r="H132" s="14" t="n">
        <v>1.286</v>
      </c>
      <c r="I132" s="14" t="n">
        <v>0</v>
      </c>
      <c r="J132" s="14" t="n">
        <v>6.147</v>
      </c>
      <c r="K132" s="14" t="n">
        <v>0</v>
      </c>
      <c r="L132" s="14" t="n">
        <v>1</v>
      </c>
      <c r="M132" s="14" t="n">
        <v>7.886</v>
      </c>
      <c r="N132" s="14" t="n">
        <v>3.857</v>
      </c>
      <c r="O132" s="14" t="n">
        <v>0</v>
      </c>
      <c r="P132" s="14" t="n">
        <v>7.886</v>
      </c>
      <c r="Q132" s="14" t="n">
        <v>0</v>
      </c>
      <c r="R132" s="14" t="n">
        <v>1</v>
      </c>
      <c r="S132" s="14" t="n">
        <v>12.575</v>
      </c>
      <c r="T132" s="14" t="n">
        <v>7.714</v>
      </c>
      <c r="U132" s="14" t="n">
        <v>-2.918</v>
      </c>
      <c r="V132" s="14" t="n">
        <v>11.396</v>
      </c>
      <c r="W132" s="14" t="n">
        <v>0.18</v>
      </c>
      <c r="X132" s="14" t="n">
        <v>0</v>
      </c>
      <c r="Y132" s="14" t="n">
        <v>6.656</v>
      </c>
      <c r="Z132" s="14" t="n">
        <v>0.9</v>
      </c>
      <c r="AA132" s="14" t="n">
        <v>0</v>
      </c>
      <c r="AB132" s="14" t="n">
        <v>6.656</v>
      </c>
      <c r="AC132" s="14" t="n">
        <v>0</v>
      </c>
      <c r="AD132" s="14" t="n">
        <v>1</v>
      </c>
      <c r="AE132" s="14" t="n">
        <v>7.942</v>
      </c>
      <c r="AF132" s="14" t="n">
        <v>1.857</v>
      </c>
      <c r="AG132" s="14" t="n">
        <v>0</v>
      </c>
      <c r="AH132" s="14" t="n">
        <v>7.942</v>
      </c>
      <c r="AI132" s="14" t="n">
        <v>0</v>
      </c>
      <c r="AJ132" s="14" t="n">
        <v>1</v>
      </c>
      <c r="AK132" s="14" t="n">
        <v>15.656</v>
      </c>
      <c r="AL132" s="14" t="n">
        <v>8.337999999999999</v>
      </c>
      <c r="AM132" s="14" t="n">
        <v>0.312</v>
      </c>
      <c r="AN132" s="14" t="n">
        <v>18.474</v>
      </c>
      <c r="AO132" s="14" t="n">
        <v>0.18</v>
      </c>
      <c r="AP132" s="14" t="n">
        <v>1</v>
      </c>
      <c r="AQ132" s="14" t="n">
        <v>0.76</v>
      </c>
      <c r="AR132" s="14" t="n">
        <v>0.129</v>
      </c>
      <c r="AS132" s="14" t="n">
        <v>0.424</v>
      </c>
      <c r="AT132" s="14" t="n">
        <v>1.397</v>
      </c>
      <c r="AU132" s="14" t="n">
        <v>0.18</v>
      </c>
      <c r="AV132" s="14" t="n">
        <v>1</v>
      </c>
      <c r="AW132" s="14" t="n">
        <v>0.8110000000000001</v>
      </c>
      <c r="AX132" s="14" t="n">
        <v>0.129</v>
      </c>
      <c r="AY132" s="14" t="n">
        <v>0.264</v>
      </c>
      <c r="AZ132" s="14" t="n">
        <v>1.269</v>
      </c>
      <c r="BA132" s="14" t="n">
        <v>0.18</v>
      </c>
      <c r="BB132" s="14" t="n">
        <v>1</v>
      </c>
      <c r="BC132" s="14" t="n">
        <v>0.535</v>
      </c>
      <c r="BD132" s="14" t="n">
        <v>0.129</v>
      </c>
      <c r="BE132" s="14" t="n">
        <v>-0.195</v>
      </c>
      <c r="BF132" s="14" t="n">
        <v>0.34</v>
      </c>
      <c r="BG132" s="14" t="n">
        <v>0</v>
      </c>
      <c r="BH132" s="14" t="n">
        <v>0</v>
      </c>
      <c r="BI132" s="14" t="n">
        <v>0.579</v>
      </c>
      <c r="BJ132" s="14" t="n">
        <v>0.129</v>
      </c>
      <c r="BK132" s="14" t="n">
        <v>1.099</v>
      </c>
      <c r="BL132" s="14" t="n">
        <v>1.678</v>
      </c>
      <c r="BM132" s="14" t="n">
        <v>0</v>
      </c>
      <c r="BN132" s="14" t="n">
        <v>1</v>
      </c>
      <c r="BO132" s="14" t="n">
        <v>0</v>
      </c>
      <c r="BP132" s="14" t="n">
        <v>0</v>
      </c>
      <c r="BQ132" s="14" t="n">
        <v>0.196</v>
      </c>
      <c r="BR132" s="14" t="n">
        <v>0</v>
      </c>
      <c r="BS132" s="14" t="n">
        <v>0.833</v>
      </c>
      <c r="BT132" s="14" t="n">
        <v>0</v>
      </c>
      <c r="BU132" s="14" t="n">
        <v>0</v>
      </c>
      <c r="BV132" s="14" t="n">
        <v>0.203</v>
      </c>
      <c r="BW132" s="14" t="n">
        <v>0.18</v>
      </c>
      <c r="BX132" s="14" t="n">
        <v>0.5</v>
      </c>
      <c r="BY132" s="14" t="n">
        <v>13.254</v>
      </c>
      <c r="BZ132" s="14" t="n">
        <v>0</v>
      </c>
      <c r="CA132" s="14" t="n">
        <v>13.254</v>
      </c>
      <c r="CB132" s="14" t="n">
        <v>0</v>
      </c>
      <c r="CC132" s="14" t="n">
        <v>83.248</v>
      </c>
      <c r="CD132" s="14" t="n">
        <v>7.95</v>
      </c>
      <c r="CE132" s="14" t="n">
        <v>134.453</v>
      </c>
      <c r="CF132" s="14" t="n">
        <v>256.887</v>
      </c>
      <c r="CG132" s="14" t="n">
        <v>0.18</v>
      </c>
      <c r="CH132" s="14" t="n">
        <v>1</v>
      </c>
      <c r="CI132" s="14" t="n">
        <v>0</v>
      </c>
      <c r="CJ132" s="14" t="n">
        <v>0</v>
      </c>
      <c r="CK132" s="14" t="n">
        <v>0</v>
      </c>
      <c r="CL132" s="14" t="n">
        <v>0</v>
      </c>
      <c r="CM132" s="14" t="n">
        <v>0</v>
      </c>
      <c r="CN132" s="14" t="n">
        <v>0</v>
      </c>
      <c r="CO132" s="14" t="n">
        <v>0</v>
      </c>
      <c r="CP132" s="14" t="n">
        <v>0</v>
      </c>
      <c r="CQ132" s="14" t="n">
        <v>1.348</v>
      </c>
      <c r="CR132" s="14" t="n">
        <v>0</v>
      </c>
      <c r="CS132" s="14" t="n">
        <v>5.37</v>
      </c>
      <c r="CT132" s="14" t="n">
        <v>4.861</v>
      </c>
      <c r="CU132" s="14" t="n">
        <v>11.622</v>
      </c>
    </row>
    <row r="133">
      <c r="A133" s="14" t="inlineStr">
        <is>
          <t>BFA2024</t>
        </is>
      </c>
      <c r="B133" s="14" t="inlineStr">
        <is>
          <t>BFA</t>
        </is>
      </c>
      <c r="C133" s="14" t="inlineStr">
        <is>
          <t>BFA</t>
        </is>
      </c>
      <c r="D133" s="14" t="inlineStr">
        <is>
          <t>Burkina Faso</t>
        </is>
      </c>
      <c r="E133" s="14" t="n">
        <v>2024</v>
      </c>
      <c r="F133" s="14" t="n">
        <v>0.18</v>
      </c>
      <c r="G133" s="14" t="n">
        <v>5.575</v>
      </c>
      <c r="H133" s="14" t="n">
        <v>1.324</v>
      </c>
      <c r="I133" s="14" t="n">
        <v>0</v>
      </c>
      <c r="J133" s="14" t="n">
        <v>5.575</v>
      </c>
      <c r="K133" s="14" t="n">
        <v>0</v>
      </c>
      <c r="L133" s="14" t="n">
        <v>1</v>
      </c>
      <c r="M133" s="14" t="n">
        <v>7.124</v>
      </c>
      <c r="N133" s="14" t="n">
        <v>3.971</v>
      </c>
      <c r="O133" s="14" t="n">
        <v>0</v>
      </c>
      <c r="P133" s="14" t="n">
        <v>7.124</v>
      </c>
      <c r="Q133" s="14" t="n">
        <v>0</v>
      </c>
      <c r="R133" s="14" t="n">
        <v>1</v>
      </c>
      <c r="S133" s="14" t="n">
        <v>12.193</v>
      </c>
      <c r="T133" s="14" t="n">
        <v>7.942</v>
      </c>
      <c r="U133" s="14" t="n">
        <v>-2.779</v>
      </c>
      <c r="V133" s="14" t="n">
        <v>10.843</v>
      </c>
      <c r="W133" s="14" t="n">
        <v>0.18</v>
      </c>
      <c r="X133" s="14" t="n">
        <v>0</v>
      </c>
      <c r="Y133" s="14" t="n">
        <v>5.675</v>
      </c>
      <c r="Z133" s="14" t="n">
        <v>0.767</v>
      </c>
      <c r="AA133" s="14" t="n">
        <v>0</v>
      </c>
      <c r="AB133" s="14" t="n">
        <v>5.675</v>
      </c>
      <c r="AC133" s="14" t="n">
        <v>0</v>
      </c>
      <c r="AD133" s="14" t="n">
        <v>1</v>
      </c>
      <c r="AE133" s="14" t="n">
        <v>6.998</v>
      </c>
      <c r="AF133" s="14" t="n">
        <v>1.636</v>
      </c>
      <c r="AG133" s="14" t="n">
        <v>0</v>
      </c>
      <c r="AH133" s="14" t="n">
        <v>6.998</v>
      </c>
      <c r="AI133" s="14" t="n">
        <v>0</v>
      </c>
      <c r="AJ133" s="14" t="n">
        <v>1</v>
      </c>
      <c r="AK133" s="14" t="n">
        <v>14.94</v>
      </c>
      <c r="AL133" s="14" t="n">
        <v>7.957</v>
      </c>
      <c r="AM133" s="14" t="n">
        <v>0.366</v>
      </c>
      <c r="AN133" s="14" t="n">
        <v>17.629</v>
      </c>
      <c r="AO133" s="14" t="n">
        <v>0.18</v>
      </c>
      <c r="AP133" s="14" t="n">
        <v>1</v>
      </c>
      <c r="AQ133" s="14" t="n">
        <v>0.724</v>
      </c>
      <c r="AR133" s="14" t="n">
        <v>0.132</v>
      </c>
      <c r="AS133" s="14" t="n">
        <v>0.475</v>
      </c>
      <c r="AT133" s="14" t="n">
        <v>1.415</v>
      </c>
      <c r="AU133" s="14" t="n">
        <v>0.18</v>
      </c>
      <c r="AV133" s="14" t="n">
        <v>1</v>
      </c>
      <c r="AW133" s="14" t="n">
        <v>0.75</v>
      </c>
      <c r="AX133" s="14" t="n">
        <v>0.132</v>
      </c>
      <c r="AY133" s="14" t="n">
        <v>0.325</v>
      </c>
      <c r="AZ133" s="14" t="n">
        <v>1.269</v>
      </c>
      <c r="BA133" s="14" t="n">
        <v>0.18</v>
      </c>
      <c r="BB133" s="14" t="n">
        <v>1</v>
      </c>
      <c r="BC133" s="14" t="n">
        <v>0.513</v>
      </c>
      <c r="BD133" s="14" t="n">
        <v>0.132</v>
      </c>
      <c r="BE133" s="14" t="n">
        <v>-0.188</v>
      </c>
      <c r="BF133" s="14" t="n">
        <v>0.325</v>
      </c>
      <c r="BG133" s="14" t="n">
        <v>0</v>
      </c>
      <c r="BH133" s="14" t="n">
        <v>0</v>
      </c>
      <c r="BI133" s="14" t="n">
        <v>0.591</v>
      </c>
      <c r="BJ133" s="14" t="n">
        <v>0.132</v>
      </c>
      <c r="BK133" s="14" t="n">
        <v>1.115</v>
      </c>
      <c r="BL133" s="14" t="n">
        <v>1.707</v>
      </c>
      <c r="BM133" s="14" t="n">
        <v>0</v>
      </c>
      <c r="BN133" s="14" t="n">
        <v>1</v>
      </c>
      <c r="BO133" s="14" t="n">
        <v>0</v>
      </c>
      <c r="BP133" s="14" t="n">
        <v>0</v>
      </c>
      <c r="BQ133" s="14" t="n">
        <v>0.304</v>
      </c>
      <c r="BR133" s="14" t="n">
        <v>0</v>
      </c>
      <c r="BS133" s="14" t="n">
        <v>0.833</v>
      </c>
      <c r="BT133" s="14" t="n">
        <v>0</v>
      </c>
      <c r="BU133" s="14" t="n">
        <v>0</v>
      </c>
      <c r="BV133" s="14" t="n">
        <v>0.186</v>
      </c>
      <c r="BW133" s="14" t="n">
        <v>0.18</v>
      </c>
      <c r="BX133" s="14" t="n">
        <v>0.5</v>
      </c>
      <c r="BY133" s="14" t="n">
        <v>13.646</v>
      </c>
      <c r="BZ133" s="14" t="n">
        <v>0</v>
      </c>
      <c r="CA133" s="14" t="n">
        <v>13.646</v>
      </c>
      <c r="CB133" s="14" t="n">
        <v>0</v>
      </c>
      <c r="CC133" s="14" t="n">
        <v>82.58799999999999</v>
      </c>
      <c r="CD133" s="14" t="n">
        <v>7.95</v>
      </c>
      <c r="CE133" s="14" t="n">
        <v>131.815</v>
      </c>
      <c r="CF133" s="14" t="n">
        <v>252.995</v>
      </c>
      <c r="CG133" s="14" t="n">
        <v>0.18</v>
      </c>
      <c r="CH133" s="14" t="n">
        <v>1</v>
      </c>
      <c r="CI133" s="14" t="n">
        <v>0</v>
      </c>
      <c r="CJ133" s="14" t="n">
        <v>0</v>
      </c>
      <c r="CK133" s="14" t="n">
        <v>0</v>
      </c>
      <c r="CL133" s="14" t="n">
        <v>0</v>
      </c>
      <c r="CM133" s="14" t="n">
        <v>0</v>
      </c>
      <c r="CN133" s="14" t="n">
        <v>0</v>
      </c>
      <c r="CO133" s="14" t="n">
        <v>0</v>
      </c>
      <c r="CP133" s="14" t="n">
        <v>0</v>
      </c>
      <c r="CQ133" s="14" t="n">
        <v>1.387</v>
      </c>
      <c r="CR133" s="14" t="n">
        <v>0</v>
      </c>
      <c r="CS133" s="14" t="n">
        <v>5.529</v>
      </c>
      <c r="CT133" s="14" t="n">
        <v>4.251</v>
      </c>
      <c r="CU133" s="14" t="n">
        <v>10.168</v>
      </c>
    </row>
    <row r="134">
      <c r="A134" s="14" t="inlineStr">
        <is>
          <t>BDI2021</t>
        </is>
      </c>
      <c r="B134" s="14" t="inlineStr">
        <is>
          <t>BDI</t>
        </is>
      </c>
      <c r="C134" s="14" t="inlineStr">
        <is>
          <t>BDI</t>
        </is>
      </c>
      <c r="D134" s="14" t="inlineStr">
        <is>
          <t>Burundi</t>
        </is>
      </c>
      <c r="E134" s="14" t="n">
        <v>2021</v>
      </c>
      <c r="F134" s="14" t="n">
        <v>0.18</v>
      </c>
      <c r="G134" s="14" t="n">
        <v>5.897</v>
      </c>
      <c r="H134" s="14" t="n">
        <v>1.143</v>
      </c>
      <c r="I134" s="14" t="n">
        <v>0</v>
      </c>
      <c r="J134" s="14" t="n">
        <v>5.897</v>
      </c>
      <c r="K134" s="14" t="n">
        <v>0</v>
      </c>
      <c r="L134" s="14" t="n">
        <v>1</v>
      </c>
      <c r="M134" s="14" t="n">
        <v>7.964</v>
      </c>
      <c r="N134" s="14" t="n">
        <v>3.43</v>
      </c>
      <c r="O134" s="14" t="n">
        <v>0</v>
      </c>
      <c r="P134" s="14" t="n">
        <v>7.964</v>
      </c>
      <c r="Q134" s="14" t="n">
        <v>0</v>
      </c>
      <c r="R134" s="14" t="n">
        <v>1</v>
      </c>
      <c r="S134" s="14" t="n">
        <v>11.613</v>
      </c>
      <c r="T134" s="14" t="n">
        <v>6.86</v>
      </c>
      <c r="U134" s="14" t="n">
        <v>0</v>
      </c>
      <c r="V134" s="14" t="n">
        <v>13.704</v>
      </c>
      <c r="W134" s="14" t="n">
        <v>0.18</v>
      </c>
      <c r="X134" s="14" t="n">
        <v>1</v>
      </c>
      <c r="Y134" s="14" t="n">
        <v>16.167</v>
      </c>
      <c r="Z134" s="14" t="n">
        <v>2.185</v>
      </c>
      <c r="AA134" s="14" t="n">
        <v>0</v>
      </c>
      <c r="AB134" s="14" t="n">
        <v>16.167</v>
      </c>
      <c r="AC134" s="14" t="n">
        <v>0</v>
      </c>
      <c r="AD134" s="14" t="n">
        <v>1</v>
      </c>
      <c r="AE134" s="14" t="n">
        <v>17.31</v>
      </c>
      <c r="AF134" s="14" t="n">
        <v>4.048</v>
      </c>
      <c r="AG134" s="14" t="n">
        <v>0</v>
      </c>
      <c r="AH134" s="14" t="n">
        <v>17.31</v>
      </c>
      <c r="AI134" s="14" t="n">
        <v>0</v>
      </c>
      <c r="AJ134" s="14" t="n">
        <v>1</v>
      </c>
      <c r="AK134" s="14" t="n">
        <v>24.17</v>
      </c>
      <c r="AL134" s="14" t="n">
        <v>12.873</v>
      </c>
      <c r="AM134" s="14" t="n">
        <v>0</v>
      </c>
      <c r="AN134" s="14" t="n">
        <v>28.521</v>
      </c>
      <c r="AO134" s="14" t="n">
        <v>0.18</v>
      </c>
      <c r="AP134" s="14" t="n">
        <v>1</v>
      </c>
      <c r="AQ134" s="14" t="n">
        <v>0.619</v>
      </c>
      <c r="AR134" s="14" t="n">
        <v>0.114</v>
      </c>
      <c r="AS134" s="14" t="n">
        <v>0.523</v>
      </c>
      <c r="AT134" s="14" t="n">
        <v>1.348</v>
      </c>
      <c r="AU134" s="14" t="n">
        <v>0.18</v>
      </c>
      <c r="AV134" s="14" t="n">
        <v>1</v>
      </c>
      <c r="AW134" s="14" t="n">
        <v>0.599</v>
      </c>
      <c r="AX134" s="14" t="n">
        <v>0.114</v>
      </c>
      <c r="AY134" s="14" t="n">
        <v>0.53</v>
      </c>
      <c r="AZ134" s="14" t="n">
        <v>1.333</v>
      </c>
      <c r="BA134" s="14" t="n">
        <v>0.18</v>
      </c>
      <c r="BB134" s="14" t="n">
        <v>1</v>
      </c>
      <c r="BC134" s="14" t="n">
        <v>0.439</v>
      </c>
      <c r="BD134" s="14" t="n">
        <v>0.114</v>
      </c>
      <c r="BE134" s="14" t="n">
        <v>0</v>
      </c>
      <c r="BF134" s="14" t="n">
        <v>0.518</v>
      </c>
      <c r="BG134" s="14" t="n">
        <v>0.18</v>
      </c>
      <c r="BH134" s="14" t="n">
        <v>1</v>
      </c>
      <c r="BI134" s="14" t="n">
        <v>0.505</v>
      </c>
      <c r="BJ134" s="14" t="n">
        <v>0.114</v>
      </c>
      <c r="BK134" s="14" t="n">
        <v>0.499</v>
      </c>
      <c r="BL134" s="14" t="n">
        <v>1.185</v>
      </c>
      <c r="BM134" s="14" t="n">
        <v>0.18</v>
      </c>
      <c r="BN134" s="14" t="n">
        <v>1</v>
      </c>
      <c r="BO134" s="14" t="n">
        <v>0</v>
      </c>
      <c r="BP134" s="14" t="n">
        <v>0</v>
      </c>
      <c r="BQ134" s="14" t="n">
        <v>0.202</v>
      </c>
      <c r="BR134" s="14" t="n">
        <v>0</v>
      </c>
      <c r="BS134" s="14" t="n">
        <v>1</v>
      </c>
      <c r="BT134" s="14" t="n">
        <v>0</v>
      </c>
      <c r="BU134" s="14" t="n">
        <v>0</v>
      </c>
      <c r="BV134" s="14" t="n">
        <v>0.147</v>
      </c>
      <c r="BW134" s="14" t="n">
        <v>0.18</v>
      </c>
      <c r="BX134" s="14" t="n">
        <v>1</v>
      </c>
      <c r="BY134" s="14" t="n">
        <v>11.787</v>
      </c>
      <c r="BZ134" s="14" t="n">
        <v>0</v>
      </c>
      <c r="CA134" s="14" t="n">
        <v>11.787</v>
      </c>
      <c r="CB134" s="14" t="n">
        <v>0</v>
      </c>
      <c r="CC134" s="14" t="n">
        <v>78.125</v>
      </c>
      <c r="CD134" s="14" t="n">
        <v>7.95</v>
      </c>
      <c r="CE134" s="14" t="n">
        <v>0</v>
      </c>
      <c r="CF134" s="14" t="n">
        <v>92.188</v>
      </c>
      <c r="CG134" s="14" t="n">
        <v>0.18</v>
      </c>
      <c r="CH134" s="14" t="n">
        <v>1</v>
      </c>
      <c r="CI134" s="14" t="n">
        <v>0</v>
      </c>
      <c r="CJ134" s="14" t="n">
        <v>0</v>
      </c>
      <c r="CK134" s="14" t="n">
        <v>0</v>
      </c>
      <c r="CL134" s="14" t="n">
        <v>0</v>
      </c>
      <c r="CM134" s="14" t="n">
        <v>0</v>
      </c>
      <c r="CN134" s="14" t="n">
        <v>0</v>
      </c>
      <c r="CO134" s="14" t="n">
        <v>0</v>
      </c>
      <c r="CP134" s="14" t="n">
        <v>0</v>
      </c>
      <c r="CQ134" s="14" t="n">
        <v>1.198</v>
      </c>
      <c r="CR134" s="14" t="n">
        <v>0</v>
      </c>
      <c r="CS134" s="14" t="n">
        <v>4.776</v>
      </c>
      <c r="CT134" s="14" t="n">
        <v>4.753</v>
      </c>
      <c r="CU134" s="14" t="n">
        <v>15.162</v>
      </c>
    </row>
    <row r="135">
      <c r="A135" s="14" t="inlineStr">
        <is>
          <t>BDI2022</t>
        </is>
      </c>
      <c r="B135" s="14" t="inlineStr">
        <is>
          <t>BDI</t>
        </is>
      </c>
      <c r="C135" s="14" t="inlineStr">
        <is>
          <t>BDI</t>
        </is>
      </c>
      <c r="D135" s="14" t="inlineStr">
        <is>
          <t>Burundi</t>
        </is>
      </c>
      <c r="E135" s="14" t="n">
        <v>2022</v>
      </c>
      <c r="F135" s="14" t="n">
        <v>0.18</v>
      </c>
      <c r="G135" s="14" t="n">
        <v>11.72</v>
      </c>
      <c r="H135" s="14" t="n">
        <v>1.235</v>
      </c>
      <c r="I135" s="14" t="n">
        <v>0</v>
      </c>
      <c r="J135" s="14" t="n">
        <v>11.72</v>
      </c>
      <c r="K135" s="14" t="n">
        <v>0</v>
      </c>
      <c r="L135" s="14" t="n">
        <v>1</v>
      </c>
      <c r="M135" s="14" t="n">
        <v>9.782999999999999</v>
      </c>
      <c r="N135" s="14" t="n">
        <v>3.704</v>
      </c>
      <c r="O135" s="14" t="n">
        <v>0</v>
      </c>
      <c r="P135" s="14" t="n">
        <v>9.782999999999999</v>
      </c>
      <c r="Q135" s="14" t="n">
        <v>0</v>
      </c>
      <c r="R135" s="14" t="n">
        <v>1</v>
      </c>
      <c r="S135" s="14" t="n">
        <v>17.893</v>
      </c>
      <c r="T135" s="14" t="n">
        <v>7.408</v>
      </c>
      <c r="U135" s="14" t="n">
        <v>0.238</v>
      </c>
      <c r="V135" s="14" t="n">
        <v>21.114</v>
      </c>
      <c r="W135" s="14" t="n">
        <v>0.18</v>
      </c>
      <c r="X135" s="14" t="n">
        <v>1</v>
      </c>
      <c r="Y135" s="14" t="n">
        <v>32.463</v>
      </c>
      <c r="Z135" s="14" t="n">
        <v>4.387</v>
      </c>
      <c r="AA135" s="14" t="n">
        <v>0</v>
      </c>
      <c r="AB135" s="14" t="n">
        <v>32.463</v>
      </c>
      <c r="AC135" s="14" t="n">
        <v>0</v>
      </c>
      <c r="AD135" s="14" t="n">
        <v>1</v>
      </c>
      <c r="AE135" s="14" t="n">
        <v>33.697</v>
      </c>
      <c r="AF135" s="14" t="n">
        <v>7.879</v>
      </c>
      <c r="AG135" s="14" t="n">
        <v>0</v>
      </c>
      <c r="AH135" s="14" t="n">
        <v>33.697</v>
      </c>
      <c r="AI135" s="14" t="n">
        <v>0</v>
      </c>
      <c r="AJ135" s="14" t="n">
        <v>1</v>
      </c>
      <c r="AK135" s="14" t="n">
        <v>41.105</v>
      </c>
      <c r="AL135" s="14" t="n">
        <v>21.893</v>
      </c>
      <c r="AM135" s="14" t="n">
        <v>0.548</v>
      </c>
      <c r="AN135" s="14" t="n">
        <v>48.504</v>
      </c>
      <c r="AO135" s="14" t="n">
        <v>0.18</v>
      </c>
      <c r="AP135" s="14" t="n">
        <v>1</v>
      </c>
      <c r="AQ135" s="14" t="n">
        <v>0.861</v>
      </c>
      <c r="AR135" s="14" t="n">
        <v>0.123</v>
      </c>
      <c r="AS135" s="14" t="n">
        <v>0.389</v>
      </c>
      <c r="AT135" s="14" t="n">
        <v>1.456</v>
      </c>
      <c r="AU135" s="14" t="n">
        <v>0.18</v>
      </c>
      <c r="AV135" s="14" t="n">
        <v>1</v>
      </c>
      <c r="AW135" s="14" t="n">
        <v>0.986</v>
      </c>
      <c r="AX135" s="14" t="n">
        <v>0.123</v>
      </c>
      <c r="AY135" s="14" t="n">
        <v>0.444</v>
      </c>
      <c r="AZ135" s="14" t="n">
        <v>1.666</v>
      </c>
      <c r="BA135" s="14" t="n">
        <v>0.18</v>
      </c>
      <c r="BB135" s="14" t="n">
        <v>1</v>
      </c>
      <c r="BC135" s="14" t="n">
        <v>0.598</v>
      </c>
      <c r="BD135" s="14" t="n">
        <v>0.123</v>
      </c>
      <c r="BE135" s="14" t="n">
        <v>0.008</v>
      </c>
      <c r="BF135" s="14" t="n">
        <v>0.705</v>
      </c>
      <c r="BG135" s="14" t="n">
        <v>0.18</v>
      </c>
      <c r="BH135" s="14" t="n">
        <v>1</v>
      </c>
      <c r="BI135" s="14" t="n">
        <v>0.612</v>
      </c>
      <c r="BJ135" s="14" t="n">
        <v>0.123</v>
      </c>
      <c r="BK135" s="14" t="n">
        <v>0.525</v>
      </c>
      <c r="BL135" s="14" t="n">
        <v>1.324</v>
      </c>
      <c r="BM135" s="14" t="n">
        <v>0.18</v>
      </c>
      <c r="BN135" s="14" t="n">
        <v>1</v>
      </c>
      <c r="BO135" s="14" t="n">
        <v>0</v>
      </c>
      <c r="BP135" s="14" t="n">
        <v>0</v>
      </c>
      <c r="BQ135" s="14" t="n">
        <v>0.196</v>
      </c>
      <c r="BR135" s="14" t="n">
        <v>0</v>
      </c>
      <c r="BS135" s="14" t="n">
        <v>1</v>
      </c>
      <c r="BT135" s="14" t="n">
        <v>0</v>
      </c>
      <c r="BU135" s="14" t="n">
        <v>0</v>
      </c>
      <c r="BV135" s="14" t="n">
        <v>0.142</v>
      </c>
      <c r="BW135" s="14" t="n">
        <v>0.18</v>
      </c>
      <c r="BX135" s="14" t="n">
        <v>1</v>
      </c>
      <c r="BY135" s="14" t="n">
        <v>12.729</v>
      </c>
      <c r="BZ135" s="14" t="n">
        <v>0</v>
      </c>
      <c r="CA135" s="14" t="n">
        <v>12.729</v>
      </c>
      <c r="CB135" s="14" t="n">
        <v>0</v>
      </c>
      <c r="CC135" s="14" t="n">
        <v>97.90000000000001</v>
      </c>
      <c r="CD135" s="14" t="n">
        <v>7.95</v>
      </c>
      <c r="CE135" s="14" t="n">
        <v>1.304</v>
      </c>
      <c r="CF135" s="14" t="n">
        <v>115.522</v>
      </c>
      <c r="CG135" s="14" t="n">
        <v>0.18</v>
      </c>
      <c r="CH135" s="14" t="n">
        <v>1</v>
      </c>
      <c r="CI135" s="14" t="n">
        <v>0</v>
      </c>
      <c r="CJ135" s="14" t="n">
        <v>0</v>
      </c>
      <c r="CK135" s="14" t="n">
        <v>0</v>
      </c>
      <c r="CL135" s="14" t="n">
        <v>0</v>
      </c>
      <c r="CM135" s="14" t="n">
        <v>0</v>
      </c>
      <c r="CN135" s="14" t="n">
        <v>0</v>
      </c>
      <c r="CO135" s="14" t="n">
        <v>0</v>
      </c>
      <c r="CP135" s="14" t="n">
        <v>0</v>
      </c>
      <c r="CQ135" s="14" t="n">
        <v>1.294</v>
      </c>
      <c r="CR135" s="14" t="n">
        <v>0</v>
      </c>
      <c r="CS135" s="14" t="n">
        <v>5.158</v>
      </c>
      <c r="CT135" s="14" t="n">
        <v>10.485</v>
      </c>
      <c r="CU135" s="14" t="n">
        <v>31.326</v>
      </c>
    </row>
    <row r="136">
      <c r="A136" s="14" t="inlineStr">
        <is>
          <t>BDI2023</t>
        </is>
      </c>
      <c r="B136" s="14" t="inlineStr">
        <is>
          <t>BDI</t>
        </is>
      </c>
      <c r="C136" s="14" t="inlineStr">
        <is>
          <t>BDI</t>
        </is>
      </c>
      <c r="D136" s="14" t="inlineStr">
        <is>
          <t>Burundi</t>
        </is>
      </c>
      <c r="E136" s="14" t="n">
        <v>2023</v>
      </c>
      <c r="F136" s="14" t="n">
        <v>0.18</v>
      </c>
      <c r="G136" s="14" t="n">
        <v>6.147</v>
      </c>
      <c r="H136" s="14" t="n">
        <v>1.286</v>
      </c>
      <c r="I136" s="14" t="n">
        <v>0</v>
      </c>
      <c r="J136" s="14" t="n">
        <v>6.147</v>
      </c>
      <c r="K136" s="14" t="n">
        <v>0</v>
      </c>
      <c r="L136" s="14" t="n">
        <v>1</v>
      </c>
      <c r="M136" s="14" t="n">
        <v>7.886</v>
      </c>
      <c r="N136" s="14" t="n">
        <v>3.857</v>
      </c>
      <c r="O136" s="14" t="n">
        <v>0</v>
      </c>
      <c r="P136" s="14" t="n">
        <v>7.886</v>
      </c>
      <c r="Q136" s="14" t="n">
        <v>0</v>
      </c>
      <c r="R136" s="14" t="n">
        <v>1</v>
      </c>
      <c r="S136" s="14" t="n">
        <v>12.575</v>
      </c>
      <c r="T136" s="14" t="n">
        <v>7.714</v>
      </c>
      <c r="U136" s="14" t="n">
        <v>0.251</v>
      </c>
      <c r="V136" s="14" t="n">
        <v>14.839</v>
      </c>
      <c r="W136" s="14" t="n">
        <v>0.18</v>
      </c>
      <c r="X136" s="14" t="n">
        <v>1</v>
      </c>
      <c r="Y136" s="14" t="n">
        <v>12.881</v>
      </c>
      <c r="Z136" s="14" t="n">
        <v>1.741</v>
      </c>
      <c r="AA136" s="14" t="n">
        <v>0</v>
      </c>
      <c r="AB136" s="14" t="n">
        <v>12.881</v>
      </c>
      <c r="AC136" s="14" t="n">
        <v>0</v>
      </c>
      <c r="AD136" s="14" t="n">
        <v>1</v>
      </c>
      <c r="AE136" s="14" t="n">
        <v>14.167</v>
      </c>
      <c r="AF136" s="14" t="n">
        <v>3.313</v>
      </c>
      <c r="AG136" s="14" t="n">
        <v>0</v>
      </c>
      <c r="AH136" s="14" t="n">
        <v>14.167</v>
      </c>
      <c r="AI136" s="14" t="n">
        <v>0</v>
      </c>
      <c r="AJ136" s="14" t="n">
        <v>1</v>
      </c>
      <c r="AK136" s="14" t="n">
        <v>21.881</v>
      </c>
      <c r="AL136" s="14" t="n">
        <v>11.654</v>
      </c>
      <c r="AM136" s="14" t="n">
        <v>0.436</v>
      </c>
      <c r="AN136" s="14" t="n">
        <v>25.819</v>
      </c>
      <c r="AO136" s="14" t="n">
        <v>0.18</v>
      </c>
      <c r="AP136" s="14" t="n">
        <v>1</v>
      </c>
      <c r="AQ136" s="14" t="n">
        <v>0.76</v>
      </c>
      <c r="AR136" s="14" t="n">
        <v>0.129</v>
      </c>
      <c r="AS136" s="14" t="n">
        <v>0.55</v>
      </c>
      <c r="AT136" s="14" t="n">
        <v>1.516</v>
      </c>
      <c r="AU136" s="14" t="n">
        <v>0.18</v>
      </c>
      <c r="AV136" s="14" t="n">
        <v>1</v>
      </c>
      <c r="AW136" s="14" t="n">
        <v>0.8110000000000001</v>
      </c>
      <c r="AX136" s="14" t="n">
        <v>0.129</v>
      </c>
      <c r="AY136" s="14" t="n">
        <v>0.5629999999999999</v>
      </c>
      <c r="AZ136" s="14" t="n">
        <v>1.591</v>
      </c>
      <c r="BA136" s="14" t="n">
        <v>0.18</v>
      </c>
      <c r="BB136" s="14" t="n">
        <v>1</v>
      </c>
      <c r="BC136" s="14" t="n">
        <v>0.535</v>
      </c>
      <c r="BD136" s="14" t="n">
        <v>0.129</v>
      </c>
      <c r="BE136" s="14" t="n">
        <v>0.011</v>
      </c>
      <c r="BF136" s="14" t="n">
        <v>0.631</v>
      </c>
      <c r="BG136" s="14" t="n">
        <v>0.18</v>
      </c>
      <c r="BH136" s="14" t="n">
        <v>1</v>
      </c>
      <c r="BI136" s="14" t="n">
        <v>0.579</v>
      </c>
      <c r="BJ136" s="14" t="n">
        <v>0.129</v>
      </c>
      <c r="BK136" s="14" t="n">
        <v>0.579</v>
      </c>
      <c r="BL136" s="14" t="n">
        <v>1.34</v>
      </c>
      <c r="BM136" s="14" t="n">
        <v>0.18</v>
      </c>
      <c r="BN136" s="14" t="n">
        <v>1</v>
      </c>
      <c r="BO136" s="14" t="n">
        <v>0</v>
      </c>
      <c r="BP136" s="14" t="n">
        <v>0</v>
      </c>
      <c r="BQ136" s="14" t="n">
        <v>0.159</v>
      </c>
      <c r="BR136" s="14" t="n">
        <v>0</v>
      </c>
      <c r="BS136" s="14" t="n">
        <v>1</v>
      </c>
      <c r="BT136" s="14" t="n">
        <v>0</v>
      </c>
      <c r="BU136" s="14" t="n">
        <v>0</v>
      </c>
      <c r="BV136" s="14" t="n">
        <v>0.116</v>
      </c>
      <c r="BW136" s="14" t="n">
        <v>0.18</v>
      </c>
      <c r="BX136" s="14" t="n">
        <v>1</v>
      </c>
      <c r="BY136" s="14" t="n">
        <v>13.254</v>
      </c>
      <c r="BZ136" s="14" t="n">
        <v>0</v>
      </c>
      <c r="CA136" s="14" t="n">
        <v>13.254</v>
      </c>
      <c r="CB136" s="14" t="n">
        <v>0</v>
      </c>
      <c r="CC136" s="14" t="n">
        <v>83.248</v>
      </c>
      <c r="CD136" s="14" t="n">
        <v>7.95</v>
      </c>
      <c r="CE136" s="14" t="n">
        <v>1.659</v>
      </c>
      <c r="CF136" s="14" t="n">
        <v>98.233</v>
      </c>
      <c r="CG136" s="14" t="n">
        <v>0.18</v>
      </c>
      <c r="CH136" s="14" t="n">
        <v>1</v>
      </c>
      <c r="CI136" s="14" t="n">
        <v>0</v>
      </c>
      <c r="CJ136" s="14" t="n">
        <v>0</v>
      </c>
      <c r="CK136" s="14" t="n">
        <v>0</v>
      </c>
      <c r="CL136" s="14" t="n">
        <v>0</v>
      </c>
      <c r="CM136" s="14" t="n">
        <v>0</v>
      </c>
      <c r="CN136" s="14" t="n">
        <v>0</v>
      </c>
      <c r="CO136" s="14" t="n">
        <v>0</v>
      </c>
      <c r="CP136" s="14" t="n">
        <v>0</v>
      </c>
      <c r="CQ136" s="14" t="n">
        <v>1.348</v>
      </c>
      <c r="CR136" s="14" t="n">
        <v>0</v>
      </c>
      <c r="CS136" s="14" t="n">
        <v>5.37</v>
      </c>
      <c r="CT136" s="14" t="n">
        <v>4.861</v>
      </c>
      <c r="CU136" s="14" t="n">
        <v>11.622</v>
      </c>
    </row>
    <row r="137">
      <c r="A137" s="14" t="inlineStr">
        <is>
          <t>BDI2024</t>
        </is>
      </c>
      <c r="B137" s="14" t="inlineStr">
        <is>
          <t>BDI</t>
        </is>
      </c>
      <c r="C137" s="14" t="inlineStr">
        <is>
          <t>BDI</t>
        </is>
      </c>
      <c r="D137" s="14" t="inlineStr">
        <is>
          <t>Burundi</t>
        </is>
      </c>
      <c r="E137" s="14" t="n">
        <v>2024</v>
      </c>
      <c r="F137" s="14" t="n">
        <v>0.18</v>
      </c>
      <c r="G137" s="14" t="n">
        <v>5.575</v>
      </c>
      <c r="H137" s="14" t="n">
        <v>1.324</v>
      </c>
      <c r="I137" s="14" t="n">
        <v>0</v>
      </c>
      <c r="J137" s="14" t="n">
        <v>5.575</v>
      </c>
      <c r="K137" s="14" t="n">
        <v>0</v>
      </c>
      <c r="L137" s="14" t="n">
        <v>1</v>
      </c>
      <c r="M137" s="14" t="n">
        <v>7.124</v>
      </c>
      <c r="N137" s="14" t="n">
        <v>3.971</v>
      </c>
      <c r="O137" s="14" t="n">
        <v>0</v>
      </c>
      <c r="P137" s="14" t="n">
        <v>7.124</v>
      </c>
      <c r="Q137" s="14" t="n">
        <v>0</v>
      </c>
      <c r="R137" s="14" t="n">
        <v>1</v>
      </c>
      <c r="S137" s="14" t="n">
        <v>12.193</v>
      </c>
      <c r="T137" s="14" t="n">
        <v>7.942</v>
      </c>
      <c r="U137" s="14" t="n">
        <v>0.299</v>
      </c>
      <c r="V137" s="14" t="n">
        <v>14.388</v>
      </c>
      <c r="W137" s="14" t="n">
        <v>0.18</v>
      </c>
      <c r="X137" s="14" t="n">
        <v>1</v>
      </c>
      <c r="Y137" s="14" t="n">
        <v>11.471</v>
      </c>
      <c r="Z137" s="14" t="n">
        <v>1.55</v>
      </c>
      <c r="AA137" s="14" t="n">
        <v>0</v>
      </c>
      <c r="AB137" s="14" t="n">
        <v>11.471</v>
      </c>
      <c r="AC137" s="14" t="n">
        <v>0</v>
      </c>
      <c r="AD137" s="14" t="n">
        <v>1</v>
      </c>
      <c r="AE137" s="14" t="n">
        <v>12.794</v>
      </c>
      <c r="AF137" s="14" t="n">
        <v>2.992</v>
      </c>
      <c r="AG137" s="14" t="n">
        <v>0</v>
      </c>
      <c r="AH137" s="14" t="n">
        <v>12.794</v>
      </c>
      <c r="AI137" s="14" t="n">
        <v>0</v>
      </c>
      <c r="AJ137" s="14" t="n">
        <v>1</v>
      </c>
      <c r="AK137" s="14" t="n">
        <v>20.736</v>
      </c>
      <c r="AL137" s="14" t="n">
        <v>11.044</v>
      </c>
      <c r="AM137" s="14" t="n">
        <v>0.508</v>
      </c>
      <c r="AN137" s="14" t="n">
        <v>24.468</v>
      </c>
      <c r="AO137" s="14" t="n">
        <v>0.18</v>
      </c>
      <c r="AP137" s="14" t="n">
        <v>1</v>
      </c>
      <c r="AQ137" s="14" t="n">
        <v>0.724</v>
      </c>
      <c r="AR137" s="14" t="n">
        <v>0.132</v>
      </c>
      <c r="AS137" s="14" t="n">
        <v>0.631</v>
      </c>
      <c r="AT137" s="14" t="n">
        <v>1.56</v>
      </c>
      <c r="AU137" s="14" t="n">
        <v>0.18</v>
      </c>
      <c r="AV137" s="14" t="n">
        <v>1</v>
      </c>
      <c r="AW137" s="14" t="n">
        <v>0.75</v>
      </c>
      <c r="AX137" s="14" t="n">
        <v>0.132</v>
      </c>
      <c r="AY137" s="14" t="n">
        <v>0.622</v>
      </c>
      <c r="AZ137" s="14" t="n">
        <v>1.58</v>
      </c>
      <c r="BA137" s="14" t="n">
        <v>0.18</v>
      </c>
      <c r="BB137" s="14" t="n">
        <v>1</v>
      </c>
      <c r="BC137" s="14" t="n">
        <v>0.513</v>
      </c>
      <c r="BD137" s="14" t="n">
        <v>0.132</v>
      </c>
      <c r="BE137" s="14" t="n">
        <v>0.013</v>
      </c>
      <c r="BF137" s="14" t="n">
        <v>0.605</v>
      </c>
      <c r="BG137" s="14" t="n">
        <v>0.18</v>
      </c>
      <c r="BH137" s="14" t="n">
        <v>1</v>
      </c>
      <c r="BI137" s="14" t="n">
        <v>0.591</v>
      </c>
      <c r="BJ137" s="14" t="n">
        <v>0.132</v>
      </c>
      <c r="BK137" s="14" t="n">
        <v>0.604</v>
      </c>
      <c r="BL137" s="14" t="n">
        <v>1.376</v>
      </c>
      <c r="BM137" s="14" t="n">
        <v>0.18</v>
      </c>
      <c r="BN137" s="14" t="n">
        <v>1</v>
      </c>
      <c r="BO137" s="14" t="n">
        <v>0</v>
      </c>
      <c r="BP137" s="14" t="n">
        <v>0</v>
      </c>
      <c r="BQ137" s="14" t="n">
        <v>0.164</v>
      </c>
      <c r="BR137" s="14" t="n">
        <v>0</v>
      </c>
      <c r="BS137" s="14" t="n">
        <v>1</v>
      </c>
      <c r="BT137" s="14" t="n">
        <v>0</v>
      </c>
      <c r="BU137" s="14" t="n">
        <v>0</v>
      </c>
      <c r="BV137" s="14" t="n">
        <v>0.119</v>
      </c>
      <c r="BW137" s="14" t="n">
        <v>0.18</v>
      </c>
      <c r="BX137" s="14" t="n">
        <v>1</v>
      </c>
      <c r="BY137" s="14" t="n">
        <v>13.646</v>
      </c>
      <c r="BZ137" s="14" t="n">
        <v>0</v>
      </c>
      <c r="CA137" s="14" t="n">
        <v>13.646</v>
      </c>
      <c r="CB137" s="14" t="n">
        <v>0</v>
      </c>
      <c r="CC137" s="14" t="n">
        <v>82.58799999999999</v>
      </c>
      <c r="CD137" s="14" t="n">
        <v>7.95</v>
      </c>
      <c r="CE137" s="14" t="n">
        <v>2.025</v>
      </c>
      <c r="CF137" s="14" t="n">
        <v>97.45399999999999</v>
      </c>
      <c r="CG137" s="14" t="n">
        <v>0.18</v>
      </c>
      <c r="CH137" s="14" t="n">
        <v>1</v>
      </c>
      <c r="CI137" s="14" t="n">
        <v>0</v>
      </c>
      <c r="CJ137" s="14" t="n">
        <v>0</v>
      </c>
      <c r="CK137" s="14" t="n">
        <v>0</v>
      </c>
      <c r="CL137" s="14" t="n">
        <v>0</v>
      </c>
      <c r="CM137" s="14" t="n">
        <v>0</v>
      </c>
      <c r="CN137" s="14" t="n">
        <v>0</v>
      </c>
      <c r="CO137" s="14" t="n">
        <v>0</v>
      </c>
      <c r="CP137" s="14" t="n">
        <v>0</v>
      </c>
      <c r="CQ137" s="14" t="n">
        <v>1.387</v>
      </c>
      <c r="CR137" s="14" t="n">
        <v>0</v>
      </c>
      <c r="CS137" s="14" t="n">
        <v>5.529</v>
      </c>
      <c r="CT137" s="14" t="n">
        <v>4.251</v>
      </c>
      <c r="CU137" s="14" t="n">
        <v>10.168</v>
      </c>
    </row>
    <row r="138">
      <c r="A138" s="14" t="inlineStr">
        <is>
          <t>CPV2021</t>
        </is>
      </c>
      <c r="B138" s="14" t="inlineStr">
        <is>
          <t>CPV</t>
        </is>
      </c>
      <c r="C138" s="14" t="inlineStr">
        <is>
          <t>CPV</t>
        </is>
      </c>
      <c r="D138" s="14" t="inlineStr">
        <is>
          <t>Cabo Verde</t>
        </is>
      </c>
      <c r="E138" s="14" t="n">
        <v>2021</v>
      </c>
      <c r="F138" s="14" t="n">
        <v>0.15</v>
      </c>
      <c r="G138" s="14" t="n">
        <v>5.897</v>
      </c>
      <c r="H138" s="14" t="n">
        <v>1.143</v>
      </c>
      <c r="I138" s="14" t="n">
        <v>0</v>
      </c>
      <c r="J138" s="14" t="n">
        <v>5.897</v>
      </c>
      <c r="K138" s="14" t="n">
        <v>0</v>
      </c>
      <c r="L138" s="14" t="n">
        <v>1</v>
      </c>
      <c r="M138" s="14" t="n">
        <v>7.964</v>
      </c>
      <c r="N138" s="14" t="n">
        <v>3.43</v>
      </c>
      <c r="O138" s="14" t="n">
        <v>0</v>
      </c>
      <c r="P138" s="14" t="n">
        <v>7.964</v>
      </c>
      <c r="Q138" s="14" t="n">
        <v>0</v>
      </c>
      <c r="R138" s="14" t="n">
        <v>1</v>
      </c>
      <c r="S138" s="14" t="n">
        <v>11.613</v>
      </c>
      <c r="T138" s="14" t="n">
        <v>6.86</v>
      </c>
      <c r="U138" s="14" t="n">
        <v>0</v>
      </c>
      <c r="V138" s="14" t="n">
        <v>13.355</v>
      </c>
      <c r="W138" s="14" t="n">
        <v>0.15</v>
      </c>
      <c r="X138" s="14" t="n">
        <v>1</v>
      </c>
      <c r="Y138" s="14" t="n">
        <v>4.768</v>
      </c>
      <c r="Z138" s="14" t="n">
        <v>0.644</v>
      </c>
      <c r="AA138" s="14" t="n">
        <v>0</v>
      </c>
      <c r="AB138" s="14" t="n">
        <v>4.768</v>
      </c>
      <c r="AC138" s="14" t="n">
        <v>0</v>
      </c>
      <c r="AD138" s="14" t="n">
        <v>1</v>
      </c>
      <c r="AE138" s="14" t="n">
        <v>5.911</v>
      </c>
      <c r="AF138" s="14" t="n">
        <v>1.382</v>
      </c>
      <c r="AG138" s="14" t="n">
        <v>0</v>
      </c>
      <c r="AH138" s="14" t="n">
        <v>5.911</v>
      </c>
      <c r="AI138" s="14" t="n">
        <v>0</v>
      </c>
      <c r="AJ138" s="14" t="n">
        <v>1</v>
      </c>
      <c r="AK138" s="14" t="n">
        <v>12.771</v>
      </c>
      <c r="AL138" s="14" t="n">
        <v>6.802</v>
      </c>
      <c r="AM138" s="14" t="n">
        <v>0</v>
      </c>
      <c r="AN138" s="14" t="n">
        <v>14.686</v>
      </c>
      <c r="AO138" s="14" t="n">
        <v>0.15</v>
      </c>
      <c r="AP138" s="14" t="n">
        <v>1</v>
      </c>
      <c r="AQ138" s="14" t="n">
        <v>0.619</v>
      </c>
      <c r="AR138" s="14" t="n">
        <v>0.114</v>
      </c>
      <c r="AS138" s="14" t="n">
        <v>0.548</v>
      </c>
      <c r="AT138" s="14" t="n">
        <v>1.342</v>
      </c>
      <c r="AU138" s="14" t="n">
        <v>0.15</v>
      </c>
      <c r="AV138" s="14" t="n">
        <v>1</v>
      </c>
      <c r="AW138" s="14" t="n">
        <v>0.599</v>
      </c>
      <c r="AX138" s="14" t="n">
        <v>0.114</v>
      </c>
      <c r="AY138" s="14" t="n">
        <v>0.312</v>
      </c>
      <c r="AZ138" s="14" t="n">
        <v>1.048</v>
      </c>
      <c r="BA138" s="14" t="n">
        <v>0.15</v>
      </c>
      <c r="BB138" s="14" t="n">
        <v>1</v>
      </c>
      <c r="BC138" s="14" t="n">
        <v>0.439</v>
      </c>
      <c r="BD138" s="14" t="n">
        <v>0.114</v>
      </c>
      <c r="BE138" s="14" t="n">
        <v>0.311</v>
      </c>
      <c r="BF138" s="14" t="n">
        <v>0.863</v>
      </c>
      <c r="BG138" s="14" t="n">
        <v>0.15</v>
      </c>
      <c r="BH138" s="14" t="n">
        <v>1</v>
      </c>
      <c r="BI138" s="14" t="n">
        <v>0.505</v>
      </c>
      <c r="BJ138" s="14" t="n">
        <v>0.114</v>
      </c>
      <c r="BK138" s="14" t="n">
        <v>0.258</v>
      </c>
      <c r="BL138" s="14" t="n">
        <v>0.877</v>
      </c>
      <c r="BM138" s="14" t="n">
        <v>0.15</v>
      </c>
      <c r="BN138" s="14" t="n">
        <v>1</v>
      </c>
      <c r="BO138" s="14" t="n">
        <v>0</v>
      </c>
      <c r="BP138" s="14" t="n">
        <v>0</v>
      </c>
      <c r="BQ138" s="14" t="n">
        <v>0.234</v>
      </c>
      <c r="BR138" s="14" t="n">
        <v>0</v>
      </c>
      <c r="BS138" s="14" t="n">
        <v>0.5</v>
      </c>
      <c r="BT138" s="14" t="n">
        <v>0</v>
      </c>
      <c r="BU138" s="14" t="n">
        <v>0</v>
      </c>
      <c r="BV138" s="14" t="n">
        <v>0.289</v>
      </c>
      <c r="BW138" s="14" t="n">
        <v>0.15</v>
      </c>
      <c r="BX138" s="14" t="n">
        <v>0.833</v>
      </c>
      <c r="BY138" s="14" t="n">
        <v>11.787</v>
      </c>
      <c r="BZ138" s="14" t="n">
        <v>0</v>
      </c>
      <c r="CA138" s="14" t="n">
        <v>11.787</v>
      </c>
      <c r="CB138" s="14" t="n">
        <v>0</v>
      </c>
      <c r="CC138" s="14" t="n">
        <v>78.125</v>
      </c>
      <c r="CD138" s="14" t="n">
        <v>7.95</v>
      </c>
      <c r="CE138" s="14" t="n">
        <v>21.469</v>
      </c>
      <c r="CF138" s="14" t="n">
        <v>114.533</v>
      </c>
      <c r="CG138" s="14" t="n">
        <v>0.15</v>
      </c>
      <c r="CH138" s="14" t="n">
        <v>1</v>
      </c>
      <c r="CI138" s="14" t="n">
        <v>0</v>
      </c>
      <c r="CJ138" s="14" t="n">
        <v>0</v>
      </c>
      <c r="CK138" s="14" t="n">
        <v>0</v>
      </c>
      <c r="CL138" s="14" t="n">
        <v>0</v>
      </c>
      <c r="CM138" s="14" t="n">
        <v>0</v>
      </c>
      <c r="CN138" s="14" t="n">
        <v>0</v>
      </c>
      <c r="CO138" s="14" t="n">
        <v>0</v>
      </c>
      <c r="CP138" s="14" t="n">
        <v>0</v>
      </c>
      <c r="CQ138" s="14" t="n">
        <v>1.198</v>
      </c>
      <c r="CR138" s="14" t="n">
        <v>0</v>
      </c>
      <c r="CS138" s="14" t="n">
        <v>4.776</v>
      </c>
      <c r="CT138" s="14" t="n">
        <v>4.753</v>
      </c>
      <c r="CU138" s="14" t="n">
        <v>15.162</v>
      </c>
    </row>
    <row r="139">
      <c r="A139" s="14" t="inlineStr">
        <is>
          <t>CPV2022</t>
        </is>
      </c>
      <c r="B139" s="14" t="inlineStr">
        <is>
          <t>CPV</t>
        </is>
      </c>
      <c r="C139" s="14" t="inlineStr">
        <is>
          <t>CPV</t>
        </is>
      </c>
      <c r="D139" s="14" t="inlineStr">
        <is>
          <t>Cabo Verde</t>
        </is>
      </c>
      <c r="E139" s="14" t="n">
        <v>2022</v>
      </c>
      <c r="F139" s="14" t="n">
        <v>0.15</v>
      </c>
      <c r="G139" s="14" t="n">
        <v>11.72</v>
      </c>
      <c r="H139" s="14" t="n">
        <v>1.235</v>
      </c>
      <c r="I139" s="14" t="n">
        <v>0</v>
      </c>
      <c r="J139" s="14" t="n">
        <v>11.72</v>
      </c>
      <c r="K139" s="14" t="n">
        <v>0</v>
      </c>
      <c r="L139" s="14" t="n">
        <v>1</v>
      </c>
      <c r="M139" s="14" t="n">
        <v>9.782999999999999</v>
      </c>
      <c r="N139" s="14" t="n">
        <v>3.704</v>
      </c>
      <c r="O139" s="14" t="n">
        <v>0</v>
      </c>
      <c r="P139" s="14" t="n">
        <v>9.782999999999999</v>
      </c>
      <c r="Q139" s="14" t="n">
        <v>0</v>
      </c>
      <c r="R139" s="14" t="n">
        <v>1</v>
      </c>
      <c r="S139" s="14" t="n">
        <v>17.893</v>
      </c>
      <c r="T139" s="14" t="n">
        <v>7.408</v>
      </c>
      <c r="U139" s="14" t="n">
        <v>0.199</v>
      </c>
      <c r="V139" s="14" t="n">
        <v>20.577</v>
      </c>
      <c r="W139" s="14" t="n">
        <v>0.15</v>
      </c>
      <c r="X139" s="14" t="n">
        <v>1</v>
      </c>
      <c r="Y139" s="14" t="n">
        <v>5.853</v>
      </c>
      <c r="Z139" s="14" t="n">
        <v>0.791</v>
      </c>
      <c r="AA139" s="14" t="n">
        <v>0</v>
      </c>
      <c r="AB139" s="14" t="n">
        <v>5.853</v>
      </c>
      <c r="AC139" s="14" t="n">
        <v>0</v>
      </c>
      <c r="AD139" s="14" t="n">
        <v>1</v>
      </c>
      <c r="AE139" s="14" t="n">
        <v>7.088</v>
      </c>
      <c r="AF139" s="14" t="n">
        <v>1.657</v>
      </c>
      <c r="AG139" s="14" t="n">
        <v>0</v>
      </c>
      <c r="AH139" s="14" t="n">
        <v>7.088</v>
      </c>
      <c r="AI139" s="14" t="n">
        <v>0</v>
      </c>
      <c r="AJ139" s="14" t="n">
        <v>1</v>
      </c>
      <c r="AK139" s="14" t="n">
        <v>14.496</v>
      </c>
      <c r="AL139" s="14" t="n">
        <v>7.72</v>
      </c>
      <c r="AM139" s="14" t="n">
        <v>0.161</v>
      </c>
      <c r="AN139" s="14" t="n">
        <v>16.67</v>
      </c>
      <c r="AO139" s="14" t="n">
        <v>0.15</v>
      </c>
      <c r="AP139" s="14" t="n">
        <v>1</v>
      </c>
      <c r="AQ139" s="14" t="n">
        <v>0.861</v>
      </c>
      <c r="AR139" s="14" t="n">
        <v>0.123</v>
      </c>
      <c r="AS139" s="14" t="n">
        <v>0.462</v>
      </c>
      <c r="AT139" s="14" t="n">
        <v>1.522</v>
      </c>
      <c r="AU139" s="14" t="n">
        <v>0.15</v>
      </c>
      <c r="AV139" s="14" t="n">
        <v>1</v>
      </c>
      <c r="AW139" s="14" t="n">
        <v>0.986</v>
      </c>
      <c r="AX139" s="14" t="n">
        <v>0.123</v>
      </c>
      <c r="AY139" s="14" t="n">
        <v>0.263</v>
      </c>
      <c r="AZ139" s="14" t="n">
        <v>1.437</v>
      </c>
      <c r="BA139" s="14" t="n">
        <v>0.15</v>
      </c>
      <c r="BB139" s="14" t="n">
        <v>1</v>
      </c>
      <c r="BC139" s="14" t="n">
        <v>0.598</v>
      </c>
      <c r="BD139" s="14" t="n">
        <v>0.123</v>
      </c>
      <c r="BE139" s="14" t="n">
        <v>0.187</v>
      </c>
      <c r="BF139" s="14" t="n">
        <v>0.902</v>
      </c>
      <c r="BG139" s="14" t="n">
        <v>0.15</v>
      </c>
      <c r="BH139" s="14" t="n">
        <v>1</v>
      </c>
      <c r="BI139" s="14" t="n">
        <v>0.612</v>
      </c>
      <c r="BJ139" s="14" t="n">
        <v>0.123</v>
      </c>
      <c r="BK139" s="14" t="n">
        <v>0.611</v>
      </c>
      <c r="BL139" s="14" t="n">
        <v>1.407</v>
      </c>
      <c r="BM139" s="14" t="n">
        <v>0.15</v>
      </c>
      <c r="BN139" s="14" t="n">
        <v>1</v>
      </c>
      <c r="BO139" s="14" t="n">
        <v>0</v>
      </c>
      <c r="BP139" s="14" t="n">
        <v>0</v>
      </c>
      <c r="BQ139" s="14" t="n">
        <v>0.194</v>
      </c>
      <c r="BR139" s="14" t="n">
        <v>0</v>
      </c>
      <c r="BS139" s="14" t="n">
        <v>0.5</v>
      </c>
      <c r="BT139" s="14" t="n">
        <v>0</v>
      </c>
      <c r="BU139" s="14" t="n">
        <v>0</v>
      </c>
      <c r="BV139" s="14" t="n">
        <v>0.303</v>
      </c>
      <c r="BW139" s="14" t="n">
        <v>0.08</v>
      </c>
      <c r="BX139" s="14" t="n">
        <v>0.833</v>
      </c>
      <c r="BY139" s="14" t="n">
        <v>12.729</v>
      </c>
      <c r="BZ139" s="14" t="n">
        <v>0</v>
      </c>
      <c r="CA139" s="14" t="n">
        <v>12.729</v>
      </c>
      <c r="CB139" s="14" t="n">
        <v>0</v>
      </c>
      <c r="CC139" s="14" t="n">
        <v>97.90000000000001</v>
      </c>
      <c r="CD139" s="14" t="n">
        <v>7.95</v>
      </c>
      <c r="CE139" s="14" t="n">
        <v>26.176</v>
      </c>
      <c r="CF139" s="14" t="n">
        <v>142.687</v>
      </c>
      <c r="CG139" s="14" t="n">
        <v>0.15</v>
      </c>
      <c r="CH139" s="14" t="n">
        <v>1</v>
      </c>
      <c r="CI139" s="14" t="n">
        <v>0</v>
      </c>
      <c r="CJ139" s="14" t="n">
        <v>0</v>
      </c>
      <c r="CK139" s="14" t="n">
        <v>0</v>
      </c>
      <c r="CL139" s="14" t="n">
        <v>0</v>
      </c>
      <c r="CM139" s="14" t="n">
        <v>0</v>
      </c>
      <c r="CN139" s="14" t="n">
        <v>0</v>
      </c>
      <c r="CO139" s="14" t="n">
        <v>0</v>
      </c>
      <c r="CP139" s="14" t="n">
        <v>0</v>
      </c>
      <c r="CQ139" s="14" t="n">
        <v>1.294</v>
      </c>
      <c r="CR139" s="14" t="n">
        <v>0</v>
      </c>
      <c r="CS139" s="14" t="n">
        <v>5.158</v>
      </c>
      <c r="CT139" s="14" t="n">
        <v>10.485</v>
      </c>
      <c r="CU139" s="14" t="n">
        <v>31.326</v>
      </c>
    </row>
    <row r="140">
      <c r="A140" s="14" t="inlineStr">
        <is>
          <t>CPV2023</t>
        </is>
      </c>
      <c r="B140" s="14" t="inlineStr">
        <is>
          <t>CPV</t>
        </is>
      </c>
      <c r="C140" s="14" t="inlineStr">
        <is>
          <t>CPV</t>
        </is>
      </c>
      <c r="D140" s="14" t="inlineStr">
        <is>
          <t>Cabo Verde</t>
        </is>
      </c>
      <c r="E140" s="14" t="n">
        <v>2023</v>
      </c>
      <c r="F140" s="14" t="n">
        <v>0.15</v>
      </c>
      <c r="G140" s="14" t="n">
        <v>6.147</v>
      </c>
      <c r="H140" s="14" t="n">
        <v>1.286</v>
      </c>
      <c r="I140" s="14" t="n">
        <v>0</v>
      </c>
      <c r="J140" s="14" t="n">
        <v>6.147</v>
      </c>
      <c r="K140" s="14" t="n">
        <v>0</v>
      </c>
      <c r="L140" s="14" t="n">
        <v>1</v>
      </c>
      <c r="M140" s="14" t="n">
        <v>7.886</v>
      </c>
      <c r="N140" s="14" t="n">
        <v>3.857</v>
      </c>
      <c r="O140" s="14" t="n">
        <v>0</v>
      </c>
      <c r="P140" s="14" t="n">
        <v>7.886</v>
      </c>
      <c r="Q140" s="14" t="n">
        <v>0</v>
      </c>
      <c r="R140" s="14" t="n">
        <v>1</v>
      </c>
      <c r="S140" s="14" t="n">
        <v>12.575</v>
      </c>
      <c r="T140" s="14" t="n">
        <v>7.714</v>
      </c>
      <c r="U140" s="14" t="n">
        <v>0.209</v>
      </c>
      <c r="V140" s="14" t="n">
        <v>14.461</v>
      </c>
      <c r="W140" s="14" t="n">
        <v>0.15</v>
      </c>
      <c r="X140" s="14" t="n">
        <v>1</v>
      </c>
      <c r="Y140" s="14" t="n">
        <v>9.028</v>
      </c>
      <c r="Z140" s="14" t="n">
        <v>1.22</v>
      </c>
      <c r="AA140" s="14" t="n">
        <v>0</v>
      </c>
      <c r="AB140" s="14" t="n">
        <v>9.028</v>
      </c>
      <c r="AC140" s="14" t="n">
        <v>0</v>
      </c>
      <c r="AD140" s="14" t="n">
        <v>1</v>
      </c>
      <c r="AE140" s="14" t="n">
        <v>10.314</v>
      </c>
      <c r="AF140" s="14" t="n">
        <v>2.412</v>
      </c>
      <c r="AG140" s="14" t="n">
        <v>0</v>
      </c>
      <c r="AH140" s="14" t="n">
        <v>10.314</v>
      </c>
      <c r="AI140" s="14" t="n">
        <v>0</v>
      </c>
      <c r="AJ140" s="14" t="n">
        <v>1</v>
      </c>
      <c r="AK140" s="14" t="n">
        <v>18.028</v>
      </c>
      <c r="AL140" s="14" t="n">
        <v>9.602</v>
      </c>
      <c r="AM140" s="14" t="n">
        <v>0.299</v>
      </c>
      <c r="AN140" s="14" t="n">
        <v>20.732</v>
      </c>
      <c r="AO140" s="14" t="n">
        <v>0.15</v>
      </c>
      <c r="AP140" s="14" t="n">
        <v>1</v>
      </c>
      <c r="AQ140" s="14" t="n">
        <v>0.76</v>
      </c>
      <c r="AR140" s="14" t="n">
        <v>0.129</v>
      </c>
      <c r="AS140" s="14" t="n">
        <v>0.469</v>
      </c>
      <c r="AT140" s="14" t="n">
        <v>1.414</v>
      </c>
      <c r="AU140" s="14" t="n">
        <v>0.15</v>
      </c>
      <c r="AV140" s="14" t="n">
        <v>1</v>
      </c>
      <c r="AW140" s="14" t="n">
        <v>0.8110000000000001</v>
      </c>
      <c r="AX140" s="14" t="n">
        <v>0.129</v>
      </c>
      <c r="AY140" s="14" t="n">
        <v>0.317</v>
      </c>
      <c r="AZ140" s="14" t="n">
        <v>1.297</v>
      </c>
      <c r="BA140" s="14" t="n">
        <v>0.15</v>
      </c>
      <c r="BB140" s="14" t="n">
        <v>1</v>
      </c>
      <c r="BC140" s="14" t="n">
        <v>0.535</v>
      </c>
      <c r="BD140" s="14" t="n">
        <v>0.129</v>
      </c>
      <c r="BE140" s="14" t="n">
        <v>0.157</v>
      </c>
      <c r="BF140" s="14" t="n">
        <v>0.795</v>
      </c>
      <c r="BG140" s="14" t="n">
        <v>0.15</v>
      </c>
      <c r="BH140" s="14" t="n">
        <v>1</v>
      </c>
      <c r="BI140" s="14" t="n">
        <v>0.579</v>
      </c>
      <c r="BJ140" s="14" t="n">
        <v>0.129</v>
      </c>
      <c r="BK140" s="14" t="n">
        <v>0.668</v>
      </c>
      <c r="BL140" s="14" t="n">
        <v>1.434</v>
      </c>
      <c r="BM140" s="14" t="n">
        <v>0.15</v>
      </c>
      <c r="BN140" s="14" t="n">
        <v>1</v>
      </c>
      <c r="BO140" s="14" t="n">
        <v>0</v>
      </c>
      <c r="BP140" s="14" t="n">
        <v>0</v>
      </c>
      <c r="BQ140" s="14" t="n">
        <v>0.199</v>
      </c>
      <c r="BR140" s="14" t="n">
        <v>0</v>
      </c>
      <c r="BS140" s="14" t="n">
        <v>0.5</v>
      </c>
      <c r="BT140" s="14" t="n">
        <v>0</v>
      </c>
      <c r="BU140" s="14" t="n">
        <v>0</v>
      </c>
      <c r="BV140" s="14" t="n">
        <v>0.312</v>
      </c>
      <c r="BW140" s="14" t="n">
        <v>0.08</v>
      </c>
      <c r="BX140" s="14" t="n">
        <v>0.833</v>
      </c>
      <c r="BY140" s="14" t="n">
        <v>13.254</v>
      </c>
      <c r="BZ140" s="14" t="n">
        <v>0</v>
      </c>
      <c r="CA140" s="14" t="n">
        <v>13.254</v>
      </c>
      <c r="CB140" s="14" t="n">
        <v>0</v>
      </c>
      <c r="CC140" s="14" t="n">
        <v>83.248</v>
      </c>
      <c r="CD140" s="14" t="n">
        <v>7.95</v>
      </c>
      <c r="CE140" s="14" t="n">
        <v>23.129</v>
      </c>
      <c r="CF140" s="14" t="n">
        <v>122.334</v>
      </c>
      <c r="CG140" s="14" t="n">
        <v>0.15</v>
      </c>
      <c r="CH140" s="14" t="n">
        <v>1</v>
      </c>
      <c r="CI140" s="14" t="n">
        <v>0</v>
      </c>
      <c r="CJ140" s="14" t="n">
        <v>0</v>
      </c>
      <c r="CK140" s="14" t="n">
        <v>0</v>
      </c>
      <c r="CL140" s="14" t="n">
        <v>0</v>
      </c>
      <c r="CM140" s="14" t="n">
        <v>0</v>
      </c>
      <c r="CN140" s="14" t="n">
        <v>0</v>
      </c>
      <c r="CO140" s="14" t="n">
        <v>0</v>
      </c>
      <c r="CP140" s="14" t="n">
        <v>0</v>
      </c>
      <c r="CQ140" s="14" t="n">
        <v>1.348</v>
      </c>
      <c r="CR140" s="14" t="n">
        <v>0</v>
      </c>
      <c r="CS140" s="14" t="n">
        <v>5.37</v>
      </c>
      <c r="CT140" s="14" t="n">
        <v>4.861</v>
      </c>
      <c r="CU140" s="14" t="n">
        <v>11.622</v>
      </c>
    </row>
    <row r="141">
      <c r="A141" s="14" t="inlineStr">
        <is>
          <t>CPV2024</t>
        </is>
      </c>
      <c r="B141" s="14" t="inlineStr">
        <is>
          <t>CPV</t>
        </is>
      </c>
      <c r="C141" s="14" t="inlineStr">
        <is>
          <t>CPV</t>
        </is>
      </c>
      <c r="D141" s="14" t="inlineStr">
        <is>
          <t>Cabo Verde</t>
        </is>
      </c>
      <c r="E141" s="14" t="n">
        <v>2024</v>
      </c>
      <c r="F141" s="14" t="n">
        <v>0.15</v>
      </c>
      <c r="G141" s="14" t="n">
        <v>5.575</v>
      </c>
      <c r="H141" s="14" t="n">
        <v>1.324</v>
      </c>
      <c r="I141" s="14" t="n">
        <v>0</v>
      </c>
      <c r="J141" s="14" t="n">
        <v>5.575</v>
      </c>
      <c r="K141" s="14" t="n">
        <v>0</v>
      </c>
      <c r="L141" s="14" t="n">
        <v>1</v>
      </c>
      <c r="M141" s="14" t="n">
        <v>7.124</v>
      </c>
      <c r="N141" s="14" t="n">
        <v>3.971</v>
      </c>
      <c r="O141" s="14" t="n">
        <v>0</v>
      </c>
      <c r="P141" s="14" t="n">
        <v>7.124</v>
      </c>
      <c r="Q141" s="14" t="n">
        <v>0</v>
      </c>
      <c r="R141" s="14" t="n">
        <v>1</v>
      </c>
      <c r="S141" s="14" t="n">
        <v>12.193</v>
      </c>
      <c r="T141" s="14" t="n">
        <v>7.942</v>
      </c>
      <c r="U141" s="14" t="n">
        <v>0.249</v>
      </c>
      <c r="V141" s="14" t="n">
        <v>14.022</v>
      </c>
      <c r="W141" s="14" t="n">
        <v>0.15</v>
      </c>
      <c r="X141" s="14" t="n">
        <v>1</v>
      </c>
      <c r="Y141" s="14" t="n">
        <v>8.521000000000001</v>
      </c>
      <c r="Z141" s="14" t="n">
        <v>1.152</v>
      </c>
      <c r="AA141" s="14" t="n">
        <v>0</v>
      </c>
      <c r="AB141" s="14" t="n">
        <v>8.521000000000001</v>
      </c>
      <c r="AC141" s="14" t="n">
        <v>0</v>
      </c>
      <c r="AD141" s="14" t="n">
        <v>1</v>
      </c>
      <c r="AE141" s="14" t="n">
        <v>9.843999999999999</v>
      </c>
      <c r="AF141" s="14" t="n">
        <v>2.302</v>
      </c>
      <c r="AG141" s="14" t="n">
        <v>0</v>
      </c>
      <c r="AH141" s="14" t="n">
        <v>9.843999999999999</v>
      </c>
      <c r="AI141" s="14" t="n">
        <v>0</v>
      </c>
      <c r="AJ141" s="14" t="n">
        <v>1</v>
      </c>
      <c r="AK141" s="14" t="n">
        <v>17.786</v>
      </c>
      <c r="AL141" s="14" t="n">
        <v>9.473000000000001</v>
      </c>
      <c r="AM141" s="14" t="n">
        <v>0.363</v>
      </c>
      <c r="AN141" s="14" t="n">
        <v>20.454</v>
      </c>
      <c r="AO141" s="14" t="n">
        <v>0.15</v>
      </c>
      <c r="AP141" s="14" t="n">
        <v>1</v>
      </c>
      <c r="AQ141" s="14" t="n">
        <v>0.724</v>
      </c>
      <c r="AR141" s="14" t="n">
        <v>0.132</v>
      </c>
      <c r="AS141" s="14" t="n">
        <v>0.459</v>
      </c>
      <c r="AT141" s="14" t="n">
        <v>1.361</v>
      </c>
      <c r="AU141" s="14" t="n">
        <v>0.15</v>
      </c>
      <c r="AV141" s="14" t="n">
        <v>1</v>
      </c>
      <c r="AW141" s="14" t="n">
        <v>0.75</v>
      </c>
      <c r="AX141" s="14" t="n">
        <v>0.132</v>
      </c>
      <c r="AY141" s="14" t="n">
        <v>0.289</v>
      </c>
      <c r="AZ141" s="14" t="n">
        <v>1.195</v>
      </c>
      <c r="BA141" s="14" t="n">
        <v>0.15</v>
      </c>
      <c r="BB141" s="14" t="n">
        <v>1</v>
      </c>
      <c r="BC141" s="14" t="n">
        <v>0.513</v>
      </c>
      <c r="BD141" s="14" t="n">
        <v>0.132</v>
      </c>
      <c r="BE141" s="14" t="n">
        <v>0.188</v>
      </c>
      <c r="BF141" s="14" t="n">
        <v>0.806</v>
      </c>
      <c r="BG141" s="14" t="n">
        <v>0.15</v>
      </c>
      <c r="BH141" s="14" t="n">
        <v>1</v>
      </c>
      <c r="BI141" s="14" t="n">
        <v>0.591</v>
      </c>
      <c r="BJ141" s="14" t="n">
        <v>0.132</v>
      </c>
      <c r="BK141" s="14" t="n">
        <v>0.5659999999999999</v>
      </c>
      <c r="BL141" s="14" t="n">
        <v>1.331</v>
      </c>
      <c r="BM141" s="14" t="n">
        <v>0.15</v>
      </c>
      <c r="BN141" s="14" t="n">
        <v>1</v>
      </c>
      <c r="BO141" s="14" t="n">
        <v>0</v>
      </c>
      <c r="BP141" s="14" t="n">
        <v>0</v>
      </c>
      <c r="BQ141" s="14" t="n">
        <v>0.199</v>
      </c>
      <c r="BR141" s="14" t="n">
        <v>0</v>
      </c>
      <c r="BS141" s="14" t="n">
        <v>0.5</v>
      </c>
      <c r="BT141" s="14" t="n">
        <v>0</v>
      </c>
      <c r="BU141" s="14" t="n">
        <v>0</v>
      </c>
      <c r="BV141" s="14" t="n">
        <v>0.352</v>
      </c>
      <c r="BW141" s="14" t="n">
        <v>0.08</v>
      </c>
      <c r="BX141" s="14" t="n">
        <v>0.833</v>
      </c>
      <c r="BY141" s="14" t="n">
        <v>13.646</v>
      </c>
      <c r="BZ141" s="14" t="n">
        <v>0</v>
      </c>
      <c r="CA141" s="14" t="n">
        <v>13.646</v>
      </c>
      <c r="CB141" s="14" t="n">
        <v>0</v>
      </c>
      <c r="CC141" s="14" t="n">
        <v>82.58799999999999</v>
      </c>
      <c r="CD141" s="14" t="n">
        <v>7.95</v>
      </c>
      <c r="CE141" s="14" t="n">
        <v>19.848</v>
      </c>
      <c r="CF141" s="14" t="n">
        <v>117.802</v>
      </c>
      <c r="CG141" s="14" t="n">
        <v>0.15</v>
      </c>
      <c r="CH141" s="14" t="n">
        <v>1</v>
      </c>
      <c r="CI141" s="14" t="n">
        <v>0</v>
      </c>
      <c r="CJ141" s="14" t="n">
        <v>0</v>
      </c>
      <c r="CK141" s="14" t="n">
        <v>0</v>
      </c>
      <c r="CL141" s="14" t="n">
        <v>0</v>
      </c>
      <c r="CM141" s="14" t="n">
        <v>0</v>
      </c>
      <c r="CN141" s="14" t="n">
        <v>0</v>
      </c>
      <c r="CO141" s="14" t="n">
        <v>0</v>
      </c>
      <c r="CP141" s="14" t="n">
        <v>0</v>
      </c>
      <c r="CQ141" s="14" t="n">
        <v>1.387</v>
      </c>
      <c r="CR141" s="14" t="n">
        <v>0</v>
      </c>
      <c r="CS141" s="14" t="n">
        <v>5.529</v>
      </c>
      <c r="CT141" s="14" t="n">
        <v>4.251</v>
      </c>
      <c r="CU141" s="14" t="n">
        <v>10.168</v>
      </c>
    </row>
    <row r="142">
      <c r="A142" s="14" t="inlineStr">
        <is>
          <t>KHM2021</t>
        </is>
      </c>
      <c r="B142" s="14" t="inlineStr">
        <is>
          <t>KHM</t>
        </is>
      </c>
      <c r="C142" s="14" t="inlineStr">
        <is>
          <t>KHM</t>
        </is>
      </c>
      <c r="D142" s="14" t="inlineStr">
        <is>
          <t>Cambodia</t>
        </is>
      </c>
      <c r="E142" s="14" t="n">
        <v>2021</v>
      </c>
      <c r="F142" s="14" t="n">
        <v>0.1</v>
      </c>
      <c r="G142" s="14" t="n">
        <v>4.733</v>
      </c>
      <c r="H142" s="14" t="n">
        <v>1.141</v>
      </c>
      <c r="I142" s="14" t="n">
        <v>0</v>
      </c>
      <c r="J142" s="14" t="n">
        <v>4.733</v>
      </c>
      <c r="K142" s="14" t="n">
        <v>0</v>
      </c>
      <c r="L142" s="14" t="n">
        <v>1</v>
      </c>
      <c r="M142" s="14" t="n">
        <v>7.94</v>
      </c>
      <c r="N142" s="14" t="n">
        <v>3.422</v>
      </c>
      <c r="O142" s="14" t="n">
        <v>0</v>
      </c>
      <c r="P142" s="14" t="n">
        <v>7.94</v>
      </c>
      <c r="Q142" s="14" t="n">
        <v>0</v>
      </c>
      <c r="R142" s="14" t="n">
        <v>1</v>
      </c>
      <c r="S142" s="14" t="n">
        <v>10.436</v>
      </c>
      <c r="T142" s="14" t="n">
        <v>6.843</v>
      </c>
      <c r="U142" s="14" t="n">
        <v>0</v>
      </c>
      <c r="V142" s="14" t="n">
        <v>11.479</v>
      </c>
      <c r="W142" s="14" t="n">
        <v>0.1</v>
      </c>
      <c r="X142" s="14" t="n">
        <v>1</v>
      </c>
      <c r="Y142" s="14" t="n">
        <v>10.551</v>
      </c>
      <c r="Z142" s="14" t="n">
        <v>1.302</v>
      </c>
      <c r="AA142" s="14" t="n">
        <v>0</v>
      </c>
      <c r="AB142" s="14" t="n">
        <v>10.551</v>
      </c>
      <c r="AC142" s="14" t="n">
        <v>0</v>
      </c>
      <c r="AD142" s="14" t="n">
        <v>1</v>
      </c>
      <c r="AE142" s="14" t="n">
        <v>11.694</v>
      </c>
      <c r="AF142" s="14" t="n">
        <v>2.549</v>
      </c>
      <c r="AG142" s="14" t="n">
        <v>0</v>
      </c>
      <c r="AH142" s="14" t="n">
        <v>11.694</v>
      </c>
      <c r="AI142" s="14" t="n">
        <v>0</v>
      </c>
      <c r="AJ142" s="14" t="n">
        <v>1</v>
      </c>
      <c r="AK142" s="14" t="n">
        <v>18.554</v>
      </c>
      <c r="AL142" s="14" t="n">
        <v>9.627000000000001</v>
      </c>
      <c r="AM142" s="14" t="n">
        <v>0</v>
      </c>
      <c r="AN142" s="14" t="n">
        <v>20.41</v>
      </c>
      <c r="AO142" s="14" t="n">
        <v>0.1</v>
      </c>
      <c r="AP142" s="14" t="n">
        <v>1</v>
      </c>
      <c r="AQ142" s="14" t="n">
        <v>0.621</v>
      </c>
      <c r="AR142" s="14" t="n">
        <v>0.114</v>
      </c>
      <c r="AS142" s="14" t="n">
        <v>0.237</v>
      </c>
      <c r="AT142" s="14" t="n">
        <v>0.9429999999999999</v>
      </c>
      <c r="AU142" s="14" t="n">
        <v>0.1</v>
      </c>
      <c r="AV142" s="14" t="n">
        <v>1</v>
      </c>
      <c r="AW142" s="14" t="n">
        <v>0.593</v>
      </c>
      <c r="AX142" s="14" t="n">
        <v>0.114</v>
      </c>
      <c r="AY142" s="14" t="n">
        <v>0.241</v>
      </c>
      <c r="AZ142" s="14" t="n">
        <v>0.918</v>
      </c>
      <c r="BA142" s="14" t="n">
        <v>0.1</v>
      </c>
      <c r="BB142" s="14" t="n">
        <v>1</v>
      </c>
      <c r="BC142" s="14" t="n">
        <v>0.44</v>
      </c>
      <c r="BD142" s="14" t="n">
        <v>0.114</v>
      </c>
      <c r="BE142" s="14" t="n">
        <v>0.049</v>
      </c>
      <c r="BF142" s="14" t="n">
        <v>0.537</v>
      </c>
      <c r="BG142" s="14" t="n">
        <v>0.1</v>
      </c>
      <c r="BH142" s="14" t="n">
        <v>1</v>
      </c>
      <c r="BI142" s="14" t="n">
        <v>0.5600000000000001</v>
      </c>
      <c r="BJ142" s="14" t="n">
        <v>0.114</v>
      </c>
      <c r="BK142" s="14" t="n">
        <v>0</v>
      </c>
      <c r="BL142" s="14" t="n">
        <v>0.616</v>
      </c>
      <c r="BM142" s="14" t="n">
        <v>0.1</v>
      </c>
      <c r="BN142" s="14" t="n">
        <v>1</v>
      </c>
      <c r="BO142" s="14" t="n">
        <v>0</v>
      </c>
      <c r="BP142" s="14" t="n">
        <v>0</v>
      </c>
      <c r="BQ142" s="14" t="n">
        <v>0.158</v>
      </c>
      <c r="BR142" s="14" t="n">
        <v>0</v>
      </c>
      <c r="BS142" s="14" t="n">
        <v>0.5</v>
      </c>
      <c r="BT142" s="14" t="n">
        <v>0</v>
      </c>
      <c r="BU142" s="14" t="n">
        <v>0</v>
      </c>
      <c r="BV142" s="14" t="n">
        <v>0.118</v>
      </c>
      <c r="BW142" s="14" t="n">
        <v>0.1</v>
      </c>
      <c r="BX142" s="14" t="n">
        <v>0.667</v>
      </c>
      <c r="BY142" s="14" t="n">
        <v>11.787</v>
      </c>
      <c r="BZ142" s="14" t="n">
        <v>0</v>
      </c>
      <c r="CA142" s="14" t="n">
        <v>11.787</v>
      </c>
      <c r="CB142" s="14" t="n">
        <v>0</v>
      </c>
      <c r="CC142" s="14" t="n">
        <v>81.69499999999999</v>
      </c>
      <c r="CD142" s="14" t="n">
        <v>7.95</v>
      </c>
      <c r="CE142" s="14" t="n">
        <v>0</v>
      </c>
      <c r="CF142" s="14" t="n">
        <v>89.86499999999999</v>
      </c>
      <c r="CG142" s="14" t="n">
        <v>0.1</v>
      </c>
      <c r="CH142" s="14" t="n">
        <v>1</v>
      </c>
      <c r="CI142" s="14" t="n">
        <v>0</v>
      </c>
      <c r="CJ142" s="14" t="n">
        <v>0</v>
      </c>
      <c r="CK142" s="14" t="n">
        <v>0</v>
      </c>
      <c r="CL142" s="14" t="n">
        <v>0</v>
      </c>
      <c r="CM142" s="14" t="n">
        <v>0</v>
      </c>
      <c r="CN142" s="14" t="n">
        <v>0</v>
      </c>
      <c r="CO142" s="14" t="n">
        <v>0</v>
      </c>
      <c r="CP142" s="14" t="n">
        <v>0.005</v>
      </c>
      <c r="CQ142" s="14" t="n">
        <v>1.198</v>
      </c>
      <c r="CR142" s="14" t="n">
        <v>0</v>
      </c>
      <c r="CS142" s="14" t="n">
        <v>4.776</v>
      </c>
      <c r="CT142" s="14" t="n">
        <v>3.604</v>
      </c>
      <c r="CU142" s="14" t="n">
        <v>9.407999999999999</v>
      </c>
    </row>
    <row r="143">
      <c r="A143" s="14" t="inlineStr">
        <is>
          <t>KHM2022</t>
        </is>
      </c>
      <c r="B143" s="14" t="inlineStr">
        <is>
          <t>KHM</t>
        </is>
      </c>
      <c r="C143" s="14" t="inlineStr">
        <is>
          <t>KHM</t>
        </is>
      </c>
      <c r="D143" s="14" t="inlineStr">
        <is>
          <t>Cambodia</t>
        </is>
      </c>
      <c r="E143" s="14" t="n">
        <v>2022</v>
      </c>
      <c r="F143" s="14" t="n">
        <v>0.1</v>
      </c>
      <c r="G143" s="14" t="n">
        <v>8.752000000000001</v>
      </c>
      <c r="H143" s="14" t="n">
        <v>1.231</v>
      </c>
      <c r="I143" s="14" t="n">
        <v>0</v>
      </c>
      <c r="J143" s="14" t="n">
        <v>8.752000000000001</v>
      </c>
      <c r="K143" s="14" t="n">
        <v>0</v>
      </c>
      <c r="L143" s="14" t="n">
        <v>1</v>
      </c>
      <c r="M143" s="14" t="n">
        <v>9.747999999999999</v>
      </c>
      <c r="N143" s="14" t="n">
        <v>3.694</v>
      </c>
      <c r="O143" s="14" t="n">
        <v>0</v>
      </c>
      <c r="P143" s="14" t="n">
        <v>9.747999999999999</v>
      </c>
      <c r="Q143" s="14" t="n">
        <v>0</v>
      </c>
      <c r="R143" s="14" t="n">
        <v>1</v>
      </c>
      <c r="S143" s="14" t="n">
        <v>14.91</v>
      </c>
      <c r="T143" s="14" t="n">
        <v>7.389</v>
      </c>
      <c r="U143" s="14" t="n">
        <v>0.11</v>
      </c>
      <c r="V143" s="14" t="n">
        <v>16.401</v>
      </c>
      <c r="W143" s="14" t="n">
        <v>0.1</v>
      </c>
      <c r="X143" s="14" t="n">
        <v>1</v>
      </c>
      <c r="Y143" s="14" t="n">
        <v>17.332</v>
      </c>
      <c r="Z143" s="14" t="n">
        <v>2.139</v>
      </c>
      <c r="AA143" s="14" t="n">
        <v>0</v>
      </c>
      <c r="AB143" s="14" t="n">
        <v>17.332</v>
      </c>
      <c r="AC143" s="14" t="n">
        <v>0</v>
      </c>
      <c r="AD143" s="14" t="n">
        <v>1</v>
      </c>
      <c r="AE143" s="14" t="n">
        <v>18.566</v>
      </c>
      <c r="AF143" s="14" t="n">
        <v>4.048</v>
      </c>
      <c r="AG143" s="14" t="n">
        <v>0</v>
      </c>
      <c r="AH143" s="14" t="n">
        <v>18.566</v>
      </c>
      <c r="AI143" s="14" t="n">
        <v>0</v>
      </c>
      <c r="AJ143" s="14" t="n">
        <v>1</v>
      </c>
      <c r="AK143" s="14" t="n">
        <v>25.974</v>
      </c>
      <c r="AL143" s="14" t="n">
        <v>13.478</v>
      </c>
      <c r="AM143" s="14" t="n">
        <v>0.192</v>
      </c>
      <c r="AN143" s="14" t="n">
        <v>28.572</v>
      </c>
      <c r="AO143" s="14" t="n">
        <v>0.1</v>
      </c>
      <c r="AP143" s="14" t="n">
        <v>1</v>
      </c>
      <c r="AQ143" s="14" t="n">
        <v>0.847</v>
      </c>
      <c r="AR143" s="14" t="n">
        <v>0.123</v>
      </c>
      <c r="AS143" s="14" t="n">
        <v>0.184</v>
      </c>
      <c r="AT143" s="14" t="n">
        <v>1.133</v>
      </c>
      <c r="AU143" s="14" t="n">
        <v>0.1</v>
      </c>
      <c r="AV143" s="14" t="n">
        <v>1</v>
      </c>
      <c r="AW143" s="14" t="n">
        <v>0.947</v>
      </c>
      <c r="AX143" s="14" t="n">
        <v>0.123</v>
      </c>
      <c r="AY143" s="14" t="n">
        <v>0.169</v>
      </c>
      <c r="AZ143" s="14" t="n">
        <v>1.227</v>
      </c>
      <c r="BA143" s="14" t="n">
        <v>0.1</v>
      </c>
      <c r="BB143" s="14" t="n">
        <v>1</v>
      </c>
      <c r="BC143" s="14" t="n">
        <v>0.589</v>
      </c>
      <c r="BD143" s="14" t="n">
        <v>0.123</v>
      </c>
      <c r="BE143" s="14" t="n">
        <v>-0.026</v>
      </c>
      <c r="BF143" s="14" t="n">
        <v>0.619</v>
      </c>
      <c r="BG143" s="14" t="n">
        <v>0.1</v>
      </c>
      <c r="BH143" s="14" t="n">
        <v>1</v>
      </c>
      <c r="BI143" s="14" t="n">
        <v>0.6889999999999999</v>
      </c>
      <c r="BJ143" s="14" t="n">
        <v>0.123</v>
      </c>
      <c r="BK143" s="14" t="n">
        <v>0.005</v>
      </c>
      <c r="BL143" s="14" t="n">
        <v>0.758</v>
      </c>
      <c r="BM143" s="14" t="n">
        <v>0.1</v>
      </c>
      <c r="BN143" s="14" t="n">
        <v>1</v>
      </c>
      <c r="BO143" s="14" t="n">
        <v>0</v>
      </c>
      <c r="BP143" s="14" t="n">
        <v>0</v>
      </c>
      <c r="BQ143" s="14" t="n">
        <v>0.158</v>
      </c>
      <c r="BR143" s="14" t="n">
        <v>0</v>
      </c>
      <c r="BS143" s="14" t="n">
        <v>0.5</v>
      </c>
      <c r="BT143" s="14" t="n">
        <v>0</v>
      </c>
      <c r="BU143" s="14" t="n">
        <v>0</v>
      </c>
      <c r="BV143" s="14" t="n">
        <v>0.117</v>
      </c>
      <c r="BW143" s="14" t="n">
        <v>0.1</v>
      </c>
      <c r="BX143" s="14" t="n">
        <v>0.667</v>
      </c>
      <c r="BY143" s="14" t="n">
        <v>12.729</v>
      </c>
      <c r="BZ143" s="14" t="n">
        <v>0</v>
      </c>
      <c r="CA143" s="14" t="n">
        <v>12.729</v>
      </c>
      <c r="CB143" s="14" t="n">
        <v>0</v>
      </c>
      <c r="CC143" s="14" t="n">
        <v>102.477</v>
      </c>
      <c r="CD143" s="14" t="n">
        <v>7.95</v>
      </c>
      <c r="CE143" s="14" t="n">
        <v>0.758</v>
      </c>
      <c r="CF143" s="14" t="n">
        <v>112.724</v>
      </c>
      <c r="CG143" s="14" t="n">
        <v>0.1</v>
      </c>
      <c r="CH143" s="14" t="n">
        <v>1</v>
      </c>
      <c r="CI143" s="14" t="n">
        <v>0</v>
      </c>
      <c r="CJ143" s="14" t="n">
        <v>0</v>
      </c>
      <c r="CK143" s="14" t="n">
        <v>0</v>
      </c>
      <c r="CL143" s="14" t="n">
        <v>0</v>
      </c>
      <c r="CM143" s="14" t="n">
        <v>0</v>
      </c>
      <c r="CN143" s="14" t="n">
        <v>0</v>
      </c>
      <c r="CO143" s="14" t="n">
        <v>0</v>
      </c>
      <c r="CP143" s="14" t="n">
        <v>0.005</v>
      </c>
      <c r="CQ143" s="14" t="n">
        <v>1.294</v>
      </c>
      <c r="CR143" s="14" t="n">
        <v>0</v>
      </c>
      <c r="CS143" s="14" t="n">
        <v>5.158</v>
      </c>
      <c r="CT143" s="14" t="n">
        <v>7.554</v>
      </c>
      <c r="CU143" s="14" t="n">
        <v>16.097</v>
      </c>
    </row>
    <row r="144">
      <c r="A144" s="14" t="inlineStr">
        <is>
          <t>KHM2023</t>
        </is>
      </c>
      <c r="B144" s="14" t="inlineStr">
        <is>
          <t>KHM</t>
        </is>
      </c>
      <c r="C144" s="14" t="inlineStr">
        <is>
          <t>KHM</t>
        </is>
      </c>
      <c r="D144" s="14" t="inlineStr">
        <is>
          <t>Cambodia</t>
        </is>
      </c>
      <c r="E144" s="14" t="n">
        <v>2023</v>
      </c>
      <c r="F144" s="14" t="n">
        <v>0.1</v>
      </c>
      <c r="G144" s="14" t="n">
        <v>5.761</v>
      </c>
      <c r="H144" s="14" t="n">
        <v>1.284</v>
      </c>
      <c r="I144" s="14" t="n">
        <v>0</v>
      </c>
      <c r="J144" s="14" t="n">
        <v>5.761</v>
      </c>
      <c r="K144" s="14" t="n">
        <v>0</v>
      </c>
      <c r="L144" s="14" t="n">
        <v>1</v>
      </c>
      <c r="M144" s="14" t="n">
        <v>7.876</v>
      </c>
      <c r="N144" s="14" t="n">
        <v>3.853</v>
      </c>
      <c r="O144" s="14" t="n">
        <v>0</v>
      </c>
      <c r="P144" s="14" t="n">
        <v>7.876</v>
      </c>
      <c r="Q144" s="14" t="n">
        <v>0</v>
      </c>
      <c r="R144" s="14" t="n">
        <v>1</v>
      </c>
      <c r="S144" s="14" t="n">
        <v>12.182</v>
      </c>
      <c r="T144" s="14" t="n">
        <v>7.705</v>
      </c>
      <c r="U144" s="14" t="n">
        <v>0.135</v>
      </c>
      <c r="V144" s="14" t="n">
        <v>13.401</v>
      </c>
      <c r="W144" s="14" t="n">
        <v>0.1</v>
      </c>
      <c r="X144" s="14" t="n">
        <v>1</v>
      </c>
      <c r="Y144" s="14" t="n">
        <v>13.814</v>
      </c>
      <c r="Z144" s="14" t="n">
        <v>1.705</v>
      </c>
      <c r="AA144" s="14" t="n">
        <v>0</v>
      </c>
      <c r="AB144" s="14" t="n">
        <v>13.814</v>
      </c>
      <c r="AC144" s="14" t="n">
        <v>0</v>
      </c>
      <c r="AD144" s="14" t="n">
        <v>1</v>
      </c>
      <c r="AE144" s="14" t="n">
        <v>15.1</v>
      </c>
      <c r="AF144" s="14" t="n">
        <v>3.292</v>
      </c>
      <c r="AG144" s="14" t="n">
        <v>0</v>
      </c>
      <c r="AH144" s="14" t="n">
        <v>15.1</v>
      </c>
      <c r="AI144" s="14" t="n">
        <v>0</v>
      </c>
      <c r="AJ144" s="14" t="n">
        <v>1</v>
      </c>
      <c r="AK144" s="14" t="n">
        <v>22.814</v>
      </c>
      <c r="AL144" s="14" t="n">
        <v>11.838</v>
      </c>
      <c r="AM144" s="14" t="n">
        <v>0.253</v>
      </c>
      <c r="AN144" s="14" t="n">
        <v>25.095</v>
      </c>
      <c r="AO144" s="14" t="n">
        <v>0.1</v>
      </c>
      <c r="AP144" s="14" t="n">
        <v>1</v>
      </c>
      <c r="AQ144" s="14" t="n">
        <v>0.749</v>
      </c>
      <c r="AR144" s="14" t="n">
        <v>0.129</v>
      </c>
      <c r="AS144" s="14" t="n">
        <v>0.203</v>
      </c>
      <c r="AT144" s="14" t="n">
        <v>1.046</v>
      </c>
      <c r="AU144" s="14" t="n">
        <v>0.1</v>
      </c>
      <c r="AV144" s="14" t="n">
        <v>1</v>
      </c>
      <c r="AW144" s="14" t="n">
        <v>0.783</v>
      </c>
      <c r="AX144" s="14" t="n">
        <v>0.129</v>
      </c>
      <c r="AY144" s="14" t="n">
        <v>0.168</v>
      </c>
      <c r="AZ144" s="14" t="n">
        <v>1.046</v>
      </c>
      <c r="BA144" s="14" t="n">
        <v>0.1</v>
      </c>
      <c r="BB144" s="14" t="n">
        <v>1</v>
      </c>
      <c r="BC144" s="14" t="n">
        <v>0.527</v>
      </c>
      <c r="BD144" s="14" t="n">
        <v>0.129</v>
      </c>
      <c r="BE144" s="14" t="n">
        <v>-0.013</v>
      </c>
      <c r="BF144" s="14" t="n">
        <v>0.5590000000000001</v>
      </c>
      <c r="BG144" s="14" t="n">
        <v>0.1</v>
      </c>
      <c r="BH144" s="14" t="n">
        <v>1</v>
      </c>
      <c r="BI144" s="14" t="n">
        <v>0.64</v>
      </c>
      <c r="BJ144" s="14" t="n">
        <v>0.129</v>
      </c>
      <c r="BK144" s="14" t="n">
        <v>0.007</v>
      </c>
      <c r="BL144" s="14" t="n">
        <v>0.704</v>
      </c>
      <c r="BM144" s="14" t="n">
        <v>0.1</v>
      </c>
      <c r="BN144" s="14" t="n">
        <v>1</v>
      </c>
      <c r="BO144" s="14" t="n">
        <v>0</v>
      </c>
      <c r="BP144" s="14" t="n">
        <v>0</v>
      </c>
      <c r="BQ144" s="14" t="n">
        <v>0.158</v>
      </c>
      <c r="BR144" s="14" t="n">
        <v>0</v>
      </c>
      <c r="BS144" s="14" t="n">
        <v>0.5</v>
      </c>
      <c r="BT144" s="14" t="n">
        <v>0</v>
      </c>
      <c r="BU144" s="14" t="n">
        <v>0</v>
      </c>
      <c r="BV144" s="14" t="n">
        <v>0.117</v>
      </c>
      <c r="BW144" s="14" t="n">
        <v>0.1</v>
      </c>
      <c r="BX144" s="14" t="n">
        <v>0.667</v>
      </c>
      <c r="BY144" s="14" t="n">
        <v>13.254</v>
      </c>
      <c r="BZ144" s="14" t="n">
        <v>0</v>
      </c>
      <c r="CA144" s="14" t="n">
        <v>13.254</v>
      </c>
      <c r="CB144" s="14" t="n">
        <v>0</v>
      </c>
      <c r="CC144" s="14" t="n">
        <v>87.07899999999999</v>
      </c>
      <c r="CD144" s="14" t="n">
        <v>7.95</v>
      </c>
      <c r="CE144" s="14" t="n">
        <v>0.964</v>
      </c>
      <c r="CF144" s="14" t="n">
        <v>95.78700000000001</v>
      </c>
      <c r="CG144" s="14" t="n">
        <v>0.1</v>
      </c>
      <c r="CH144" s="14" t="n">
        <v>1</v>
      </c>
      <c r="CI144" s="14" t="n">
        <v>0</v>
      </c>
      <c r="CJ144" s="14" t="n">
        <v>0</v>
      </c>
      <c r="CK144" s="14" t="n">
        <v>0</v>
      </c>
      <c r="CL144" s="14" t="n">
        <v>0</v>
      </c>
      <c r="CM144" s="14" t="n">
        <v>0</v>
      </c>
      <c r="CN144" s="14" t="n">
        <v>0</v>
      </c>
      <c r="CO144" s="14" t="n">
        <v>0</v>
      </c>
      <c r="CP144" s="14" t="n">
        <v>0.002</v>
      </c>
      <c r="CQ144" s="14" t="n">
        <v>1.348</v>
      </c>
      <c r="CR144" s="14" t="n">
        <v>0</v>
      </c>
      <c r="CS144" s="14" t="n">
        <v>5.37</v>
      </c>
      <c r="CT144" s="14" t="n">
        <v>4.484</v>
      </c>
      <c r="CU144" s="14" t="n">
        <v>12.529</v>
      </c>
    </row>
    <row r="145">
      <c r="A145" s="14" t="inlineStr">
        <is>
          <t>KHM2024</t>
        </is>
      </c>
      <c r="B145" s="14" t="inlineStr">
        <is>
          <t>KHM</t>
        </is>
      </c>
      <c r="C145" s="14" t="inlineStr">
        <is>
          <t>KHM</t>
        </is>
      </c>
      <c r="D145" s="14" t="inlineStr">
        <is>
          <t>Cambodia</t>
        </is>
      </c>
      <c r="E145" s="14" t="n">
        <v>2024</v>
      </c>
      <c r="F145" s="14" t="n">
        <v>0.1</v>
      </c>
      <c r="G145" s="14" t="n">
        <v>4.826</v>
      </c>
      <c r="H145" s="14" t="n">
        <v>1.322</v>
      </c>
      <c r="I145" s="14" t="n">
        <v>0</v>
      </c>
      <c r="J145" s="14" t="n">
        <v>4.826</v>
      </c>
      <c r="K145" s="14" t="n">
        <v>0</v>
      </c>
      <c r="L145" s="14" t="n">
        <v>1</v>
      </c>
      <c r="M145" s="14" t="n">
        <v>7.115</v>
      </c>
      <c r="N145" s="14" t="n">
        <v>3.966</v>
      </c>
      <c r="O145" s="14" t="n">
        <v>0</v>
      </c>
      <c r="P145" s="14" t="n">
        <v>7.115</v>
      </c>
      <c r="Q145" s="14" t="n">
        <v>0</v>
      </c>
      <c r="R145" s="14" t="n">
        <v>1</v>
      </c>
      <c r="S145" s="14" t="n">
        <v>11.437</v>
      </c>
      <c r="T145" s="14" t="n">
        <v>7.933</v>
      </c>
      <c r="U145" s="14" t="n">
        <v>0.156</v>
      </c>
      <c r="V145" s="14" t="n">
        <v>12.581</v>
      </c>
      <c r="W145" s="14" t="n">
        <v>0.1</v>
      </c>
      <c r="X145" s="14" t="n">
        <v>1</v>
      </c>
      <c r="Y145" s="14" t="n">
        <v>12.219</v>
      </c>
      <c r="Z145" s="14" t="n">
        <v>1.508</v>
      </c>
      <c r="AA145" s="14" t="n">
        <v>0</v>
      </c>
      <c r="AB145" s="14" t="n">
        <v>12.219</v>
      </c>
      <c r="AC145" s="14" t="n">
        <v>0</v>
      </c>
      <c r="AD145" s="14" t="n">
        <v>1</v>
      </c>
      <c r="AE145" s="14" t="n">
        <v>13.543</v>
      </c>
      <c r="AF145" s="14" t="n">
        <v>2.952</v>
      </c>
      <c r="AG145" s="14" t="n">
        <v>0</v>
      </c>
      <c r="AH145" s="14" t="n">
        <v>13.543</v>
      </c>
      <c r="AI145" s="14" t="n">
        <v>0</v>
      </c>
      <c r="AJ145" s="14" t="n">
        <v>1</v>
      </c>
      <c r="AK145" s="14" t="n">
        <v>21.484</v>
      </c>
      <c r="AL145" s="14" t="n">
        <v>11.148</v>
      </c>
      <c r="AM145" s="14" t="n">
        <v>0.293</v>
      </c>
      <c r="AN145" s="14" t="n">
        <v>23.633</v>
      </c>
      <c r="AO145" s="14" t="n">
        <v>0.1</v>
      </c>
      <c r="AP145" s="14" t="n">
        <v>1</v>
      </c>
      <c r="AQ145" s="14" t="n">
        <v>0.72</v>
      </c>
      <c r="AR145" s="14" t="n">
        <v>0.132</v>
      </c>
      <c r="AS145" s="14" t="n">
        <v>0.202</v>
      </c>
      <c r="AT145" s="14" t="n">
        <v>1.014</v>
      </c>
      <c r="AU145" s="14" t="n">
        <v>0.1</v>
      </c>
      <c r="AV145" s="14" t="n">
        <v>1</v>
      </c>
      <c r="AW145" s="14" t="n">
        <v>0.734</v>
      </c>
      <c r="AX145" s="14" t="n">
        <v>0.132</v>
      </c>
      <c r="AY145" s="14" t="n">
        <v>0.159</v>
      </c>
      <c r="AZ145" s="14" t="n">
        <v>0.982</v>
      </c>
      <c r="BA145" s="14" t="n">
        <v>0.1</v>
      </c>
      <c r="BB145" s="14" t="n">
        <v>1</v>
      </c>
      <c r="BC145" s="14" t="n">
        <v>0.51</v>
      </c>
      <c r="BD145" s="14" t="n">
        <v>0.132</v>
      </c>
      <c r="BE145" s="14" t="n">
        <v>-0.01</v>
      </c>
      <c r="BF145" s="14" t="n">
        <v>0.543</v>
      </c>
      <c r="BG145" s="14" t="n">
        <v>0.1</v>
      </c>
      <c r="BH145" s="14" t="n">
        <v>1</v>
      </c>
      <c r="BI145" s="14" t="n">
        <v>0.652</v>
      </c>
      <c r="BJ145" s="14" t="n">
        <v>0.132</v>
      </c>
      <c r="BK145" s="14" t="n">
        <v>0.008999999999999999</v>
      </c>
      <c r="BL145" s="14" t="n">
        <v>0.717</v>
      </c>
      <c r="BM145" s="14" t="n">
        <v>0.1</v>
      </c>
      <c r="BN145" s="14" t="n">
        <v>1</v>
      </c>
      <c r="BO145" s="14" t="n">
        <v>0</v>
      </c>
      <c r="BP145" s="14" t="n">
        <v>0</v>
      </c>
      <c r="BQ145" s="14" t="n">
        <v>0.155</v>
      </c>
      <c r="BR145" s="14" t="n">
        <v>0</v>
      </c>
      <c r="BS145" s="14" t="n">
        <v>0.5</v>
      </c>
      <c r="BT145" s="14" t="n">
        <v>0</v>
      </c>
      <c r="BU145" s="14" t="n">
        <v>0</v>
      </c>
      <c r="BV145" s="14" t="n">
        <v>0.118</v>
      </c>
      <c r="BW145" s="14" t="n">
        <v>0.1</v>
      </c>
      <c r="BX145" s="14" t="n">
        <v>0.667</v>
      </c>
      <c r="BY145" s="14" t="n">
        <v>13.646</v>
      </c>
      <c r="BZ145" s="14" t="n">
        <v>0</v>
      </c>
      <c r="CA145" s="14" t="n">
        <v>13.646</v>
      </c>
      <c r="CB145" s="14" t="n">
        <v>0</v>
      </c>
      <c r="CC145" s="14" t="n">
        <v>86.38500000000001</v>
      </c>
      <c r="CD145" s="14" t="n">
        <v>7.95</v>
      </c>
      <c r="CE145" s="14" t="n">
        <v>1.177</v>
      </c>
      <c r="CF145" s="14" t="n">
        <v>95.024</v>
      </c>
      <c r="CG145" s="14" t="n">
        <v>0.1</v>
      </c>
      <c r="CH145" s="14" t="n">
        <v>1</v>
      </c>
      <c r="CI145" s="14" t="n">
        <v>0</v>
      </c>
      <c r="CJ145" s="14" t="n">
        <v>0</v>
      </c>
      <c r="CK145" s="14" t="n">
        <v>0</v>
      </c>
      <c r="CL145" s="14" t="n">
        <v>0</v>
      </c>
      <c r="CM145" s="14" t="n">
        <v>0</v>
      </c>
      <c r="CN145" s="14" t="n">
        <v>0</v>
      </c>
      <c r="CO145" s="14" t="n">
        <v>0</v>
      </c>
      <c r="CP145" s="14" t="n">
        <v>0.002</v>
      </c>
      <c r="CQ145" s="14" t="n">
        <v>1.387</v>
      </c>
      <c r="CR145" s="14" t="n">
        <v>0</v>
      </c>
      <c r="CS145" s="14" t="n">
        <v>5.529</v>
      </c>
      <c r="CT145" s="14" t="n">
        <v>3.509</v>
      </c>
      <c r="CU145" s="14" t="n">
        <v>10.896</v>
      </c>
    </row>
    <row r="146">
      <c r="A146" s="14" t="inlineStr">
        <is>
          <t>CMR2021</t>
        </is>
      </c>
      <c r="B146" s="14" t="inlineStr">
        <is>
          <t>CMR</t>
        </is>
      </c>
      <c r="C146" s="14" t="inlineStr">
        <is>
          <t>CMR</t>
        </is>
      </c>
      <c r="D146" s="14" t="inlineStr">
        <is>
          <t>Cameroon</t>
        </is>
      </c>
      <c r="E146" s="14" t="n">
        <v>2021</v>
      </c>
      <c r="F146" s="14" t="n">
        <v>0.192</v>
      </c>
      <c r="G146" s="14" t="n">
        <v>5.897</v>
      </c>
      <c r="H146" s="14" t="n">
        <v>1.143</v>
      </c>
      <c r="I146" s="14" t="n">
        <v>0</v>
      </c>
      <c r="J146" s="14" t="n">
        <v>5.897</v>
      </c>
      <c r="K146" s="14" t="n">
        <v>0</v>
      </c>
      <c r="L146" s="14" t="n">
        <v>1</v>
      </c>
      <c r="M146" s="14" t="n">
        <v>7.964</v>
      </c>
      <c r="N146" s="14" t="n">
        <v>3.43</v>
      </c>
      <c r="O146" s="14" t="n">
        <v>0</v>
      </c>
      <c r="P146" s="14" t="n">
        <v>7.964</v>
      </c>
      <c r="Q146" s="14" t="n">
        <v>0</v>
      </c>
      <c r="R146" s="14" t="n">
        <v>1</v>
      </c>
      <c r="S146" s="14" t="n">
        <v>11.613</v>
      </c>
      <c r="T146" s="14" t="n">
        <v>6.86</v>
      </c>
      <c r="U146" s="14" t="n">
        <v>0</v>
      </c>
      <c r="V146" s="14" t="n">
        <v>13.849</v>
      </c>
      <c r="W146" s="14" t="n">
        <v>0.192</v>
      </c>
      <c r="X146" s="14" t="n">
        <v>1</v>
      </c>
      <c r="Y146" s="14" t="n">
        <v>10.838</v>
      </c>
      <c r="Z146" s="14" t="n">
        <v>1.189</v>
      </c>
      <c r="AA146" s="14" t="n">
        <v>0</v>
      </c>
      <c r="AB146" s="14" t="n">
        <v>10.838</v>
      </c>
      <c r="AC146" s="14" t="n">
        <v>0</v>
      </c>
      <c r="AD146" s="14" t="n">
        <v>1</v>
      </c>
      <c r="AE146" s="14" t="n">
        <v>11.41</v>
      </c>
      <c r="AF146" s="14" t="n">
        <v>2.219</v>
      </c>
      <c r="AG146" s="14" t="n">
        <v>0</v>
      </c>
      <c r="AH146" s="14" t="n">
        <v>11.41</v>
      </c>
      <c r="AI146" s="14" t="n">
        <v>0</v>
      </c>
      <c r="AJ146" s="14" t="n">
        <v>1</v>
      </c>
      <c r="AK146" s="14" t="n">
        <v>14.84</v>
      </c>
      <c r="AL146" s="14" t="n">
        <v>7</v>
      </c>
      <c r="AM146" s="14" t="n">
        <v>0</v>
      </c>
      <c r="AN146" s="14" t="n">
        <v>17.696</v>
      </c>
      <c r="AO146" s="14" t="n">
        <v>0.192</v>
      </c>
      <c r="AP146" s="14" t="n">
        <v>1</v>
      </c>
      <c r="AQ146" s="14" t="n">
        <v>0.619</v>
      </c>
      <c r="AR146" s="14" t="n">
        <v>0.114</v>
      </c>
      <c r="AS146" s="14" t="n">
        <v>0.334</v>
      </c>
      <c r="AT146" s="14" t="n">
        <v>1.136</v>
      </c>
      <c r="AU146" s="14" t="n">
        <v>0.192</v>
      </c>
      <c r="AV146" s="14" t="n">
        <v>1</v>
      </c>
      <c r="AW146" s="14" t="n">
        <v>0.599</v>
      </c>
      <c r="AX146" s="14" t="n">
        <v>0.114</v>
      </c>
      <c r="AY146" s="14" t="n">
        <v>0.27</v>
      </c>
      <c r="AZ146" s="14" t="n">
        <v>1.037</v>
      </c>
      <c r="BA146" s="14" t="n">
        <v>0.192</v>
      </c>
      <c r="BB146" s="14" t="n">
        <v>1</v>
      </c>
      <c r="BC146" s="14" t="n">
        <v>0.439</v>
      </c>
      <c r="BD146" s="14" t="n">
        <v>0.114</v>
      </c>
      <c r="BE146" s="14" t="n">
        <v>-0.038</v>
      </c>
      <c r="BF146" s="14" t="n">
        <v>0.478</v>
      </c>
      <c r="BG146" s="14" t="n">
        <v>0.192</v>
      </c>
      <c r="BH146" s="14" t="n">
        <v>0</v>
      </c>
      <c r="BI146" s="14" t="n">
        <v>0.505</v>
      </c>
      <c r="BJ146" s="14" t="n">
        <v>0.114</v>
      </c>
      <c r="BK146" s="14" t="n">
        <v>0.025</v>
      </c>
      <c r="BL146" s="14" t="n">
        <v>0.631</v>
      </c>
      <c r="BM146" s="14" t="n">
        <v>0.192</v>
      </c>
      <c r="BN146" s="14" t="n">
        <v>1</v>
      </c>
      <c r="BO146" s="14" t="n">
        <v>0</v>
      </c>
      <c r="BP146" s="14" t="n">
        <v>0</v>
      </c>
      <c r="BQ146" s="14" t="n">
        <v>0.159</v>
      </c>
      <c r="BR146" s="14" t="n">
        <v>0</v>
      </c>
      <c r="BS146" s="14" t="n">
        <v>0.667</v>
      </c>
      <c r="BT146" s="14" t="n">
        <v>0</v>
      </c>
      <c r="BU146" s="14" t="n">
        <v>0</v>
      </c>
      <c r="BV146" s="14" t="n">
        <v>0.145</v>
      </c>
      <c r="BW146" s="14" t="n">
        <v>0.192</v>
      </c>
      <c r="BX146" s="14" t="n">
        <v>0.667</v>
      </c>
      <c r="BY146" s="14" t="n">
        <v>11.787</v>
      </c>
      <c r="BZ146" s="14" t="n">
        <v>0</v>
      </c>
      <c r="CA146" s="14" t="n">
        <v>11.787</v>
      </c>
      <c r="CB146" s="14" t="n">
        <v>0</v>
      </c>
      <c r="CC146" s="14" t="n">
        <v>78.125</v>
      </c>
      <c r="CD146" s="14" t="n">
        <v>7.95</v>
      </c>
      <c r="CE146" s="14" t="n">
        <v>20.503</v>
      </c>
      <c r="CF146" s="14" t="n">
        <v>117.613</v>
      </c>
      <c r="CG146" s="14" t="n">
        <v>0.192</v>
      </c>
      <c r="CH146" s="14" t="n">
        <v>1</v>
      </c>
      <c r="CI146" s="14" t="n">
        <v>0</v>
      </c>
      <c r="CJ146" s="14" t="n">
        <v>0</v>
      </c>
      <c r="CK146" s="14" t="n">
        <v>0</v>
      </c>
      <c r="CL146" s="14" t="n">
        <v>0</v>
      </c>
      <c r="CM146" s="14" t="n">
        <v>0</v>
      </c>
      <c r="CN146" s="14" t="n">
        <v>0</v>
      </c>
      <c r="CO146" s="14" t="n">
        <v>0</v>
      </c>
      <c r="CP146" s="14" t="n">
        <v>0</v>
      </c>
      <c r="CQ146" s="14" t="n">
        <v>1.198</v>
      </c>
      <c r="CR146" s="14" t="n">
        <v>1</v>
      </c>
      <c r="CS146" s="14" t="n">
        <v>10.266</v>
      </c>
      <c r="CT146" s="14" t="n">
        <v>4.753</v>
      </c>
      <c r="CU146" s="14" t="n">
        <v>14.129</v>
      </c>
    </row>
    <row r="147">
      <c r="A147" s="14" t="inlineStr">
        <is>
          <t>CMR2022</t>
        </is>
      </c>
      <c r="B147" s="14" t="inlineStr">
        <is>
          <t>CMR</t>
        </is>
      </c>
      <c r="C147" s="14" t="inlineStr">
        <is>
          <t>CMR</t>
        </is>
      </c>
      <c r="D147" s="14" t="inlineStr">
        <is>
          <t>Cameroon</t>
        </is>
      </c>
      <c r="E147" s="14" t="n">
        <v>2022</v>
      </c>
      <c r="F147" s="14" t="n">
        <v>0.192</v>
      </c>
      <c r="G147" s="14" t="n">
        <v>11.72</v>
      </c>
      <c r="H147" s="14" t="n">
        <v>1.235</v>
      </c>
      <c r="I147" s="14" t="n">
        <v>0</v>
      </c>
      <c r="J147" s="14" t="n">
        <v>11.72</v>
      </c>
      <c r="K147" s="14" t="n">
        <v>0</v>
      </c>
      <c r="L147" s="14" t="n">
        <v>1</v>
      </c>
      <c r="M147" s="14" t="n">
        <v>9.782999999999999</v>
      </c>
      <c r="N147" s="14" t="n">
        <v>3.704</v>
      </c>
      <c r="O147" s="14" t="n">
        <v>0</v>
      </c>
      <c r="P147" s="14" t="n">
        <v>9.782999999999999</v>
      </c>
      <c r="Q147" s="14" t="n">
        <v>0</v>
      </c>
      <c r="R147" s="14" t="n">
        <v>1</v>
      </c>
      <c r="S147" s="14" t="n">
        <v>17.893</v>
      </c>
      <c r="T147" s="14" t="n">
        <v>7.408</v>
      </c>
      <c r="U147" s="14" t="n">
        <v>0.255</v>
      </c>
      <c r="V147" s="14" t="n">
        <v>21.338</v>
      </c>
      <c r="W147" s="14" t="n">
        <v>0.192</v>
      </c>
      <c r="X147" s="14" t="n">
        <v>1</v>
      </c>
      <c r="Y147" s="14" t="n">
        <v>11.704</v>
      </c>
      <c r="Z147" s="14" t="n">
        <v>1.284</v>
      </c>
      <c r="AA147" s="14" t="n">
        <v>0</v>
      </c>
      <c r="AB147" s="14" t="n">
        <v>11.704</v>
      </c>
      <c r="AC147" s="14" t="n">
        <v>0</v>
      </c>
      <c r="AD147" s="14" t="n">
        <v>1</v>
      </c>
      <c r="AE147" s="14" t="n">
        <v>12.322</v>
      </c>
      <c r="AF147" s="14" t="n">
        <v>2.396</v>
      </c>
      <c r="AG147" s="14" t="n">
        <v>0</v>
      </c>
      <c r="AH147" s="14" t="n">
        <v>12.322</v>
      </c>
      <c r="AI147" s="14" t="n">
        <v>0</v>
      </c>
      <c r="AJ147" s="14" t="n">
        <v>1</v>
      </c>
      <c r="AK147" s="14" t="n">
        <v>16.026</v>
      </c>
      <c r="AL147" s="14" t="n">
        <v>7.56</v>
      </c>
      <c r="AM147" s="14" t="n">
        <v>0.228</v>
      </c>
      <c r="AN147" s="14" t="n">
        <v>19.111</v>
      </c>
      <c r="AO147" s="14" t="n">
        <v>0.192</v>
      </c>
      <c r="AP147" s="14" t="n">
        <v>1</v>
      </c>
      <c r="AQ147" s="14" t="n">
        <v>0.861</v>
      </c>
      <c r="AR147" s="14" t="n">
        <v>0.123</v>
      </c>
      <c r="AS147" s="14" t="n">
        <v>-0.003</v>
      </c>
      <c r="AT147" s="14" t="n">
        <v>1.024</v>
      </c>
      <c r="AU147" s="14" t="n">
        <v>0.192</v>
      </c>
      <c r="AV147" s="14" t="n">
        <v>1</v>
      </c>
      <c r="AW147" s="14" t="n">
        <v>0.986</v>
      </c>
      <c r="AX147" s="14" t="n">
        <v>0.123</v>
      </c>
      <c r="AY147" s="14" t="n">
        <v>-0.199</v>
      </c>
      <c r="AZ147" s="14" t="n">
        <v>0.9389999999999999</v>
      </c>
      <c r="BA147" s="14" t="n">
        <v>0.192</v>
      </c>
      <c r="BB147" s="14" t="n">
        <v>1</v>
      </c>
      <c r="BC147" s="14" t="n">
        <v>0.598</v>
      </c>
      <c r="BD147" s="14" t="n">
        <v>0.123</v>
      </c>
      <c r="BE147" s="14" t="n">
        <v>-0.241</v>
      </c>
      <c r="BF147" s="14" t="n">
        <v>0.425</v>
      </c>
      <c r="BG147" s="14" t="n">
        <v>0.192</v>
      </c>
      <c r="BH147" s="14" t="n">
        <v>0</v>
      </c>
      <c r="BI147" s="14" t="n">
        <v>0.612</v>
      </c>
      <c r="BJ147" s="14" t="n">
        <v>0.123</v>
      </c>
      <c r="BK147" s="14" t="n">
        <v>-0.141</v>
      </c>
      <c r="BL147" s="14" t="n">
        <v>0.5620000000000001</v>
      </c>
      <c r="BM147" s="14" t="n">
        <v>0.192</v>
      </c>
      <c r="BN147" s="14" t="n">
        <v>1</v>
      </c>
      <c r="BO147" s="14" t="n">
        <v>0</v>
      </c>
      <c r="BP147" s="14" t="n">
        <v>0</v>
      </c>
      <c r="BQ147" s="14" t="n">
        <v>0.141</v>
      </c>
      <c r="BR147" s="14" t="n">
        <v>0</v>
      </c>
      <c r="BS147" s="14" t="n">
        <v>0.667</v>
      </c>
      <c r="BT147" s="14" t="n">
        <v>0</v>
      </c>
      <c r="BU147" s="14" t="n">
        <v>0</v>
      </c>
      <c r="BV147" s="14" t="n">
        <v>0.129</v>
      </c>
      <c r="BW147" s="14" t="n">
        <v>0.192</v>
      </c>
      <c r="BX147" s="14" t="n">
        <v>0.667</v>
      </c>
      <c r="BY147" s="14" t="n">
        <v>12.729</v>
      </c>
      <c r="BZ147" s="14" t="n">
        <v>0</v>
      </c>
      <c r="CA147" s="14" t="n">
        <v>12.729</v>
      </c>
      <c r="CB147" s="14" t="n">
        <v>0</v>
      </c>
      <c r="CC147" s="14" t="n">
        <v>97.90000000000001</v>
      </c>
      <c r="CD147" s="14" t="n">
        <v>7.95</v>
      </c>
      <c r="CE147" s="14" t="n">
        <v>-10.219</v>
      </c>
      <c r="CF147" s="14" t="n">
        <v>104.56</v>
      </c>
      <c r="CG147" s="14" t="n">
        <v>0.192</v>
      </c>
      <c r="CH147" s="14" t="n">
        <v>1</v>
      </c>
      <c r="CI147" s="14" t="n">
        <v>0</v>
      </c>
      <c r="CJ147" s="14" t="n">
        <v>0</v>
      </c>
      <c r="CK147" s="14" t="n">
        <v>0</v>
      </c>
      <c r="CL147" s="14" t="n">
        <v>0</v>
      </c>
      <c r="CM147" s="14" t="n">
        <v>0</v>
      </c>
      <c r="CN147" s="14" t="n">
        <v>0</v>
      </c>
      <c r="CO147" s="14" t="n">
        <v>0</v>
      </c>
      <c r="CP147" s="14" t="n">
        <v>0</v>
      </c>
      <c r="CQ147" s="14" t="n">
        <v>1.294</v>
      </c>
      <c r="CR147" s="14" t="n">
        <v>1</v>
      </c>
      <c r="CS147" s="14" t="n">
        <v>11.087</v>
      </c>
      <c r="CT147" s="14" t="n">
        <v>10.485</v>
      </c>
      <c r="CU147" s="14" t="n">
        <v>28.059</v>
      </c>
    </row>
    <row r="148">
      <c r="A148" s="14" t="inlineStr">
        <is>
          <t>CMR2023</t>
        </is>
      </c>
      <c r="B148" s="14" t="inlineStr">
        <is>
          <t>CMR</t>
        </is>
      </c>
      <c r="C148" s="14" t="inlineStr">
        <is>
          <t>CMR</t>
        </is>
      </c>
      <c r="D148" s="14" t="inlineStr">
        <is>
          <t>Cameroon</t>
        </is>
      </c>
      <c r="E148" s="14" t="n">
        <v>2023</v>
      </c>
      <c r="F148" s="14" t="n">
        <v>0.192</v>
      </c>
      <c r="G148" s="14" t="n">
        <v>6.147</v>
      </c>
      <c r="H148" s="14" t="n">
        <v>1.286</v>
      </c>
      <c r="I148" s="14" t="n">
        <v>0</v>
      </c>
      <c r="J148" s="14" t="n">
        <v>6.147</v>
      </c>
      <c r="K148" s="14" t="n">
        <v>0</v>
      </c>
      <c r="L148" s="14" t="n">
        <v>1</v>
      </c>
      <c r="M148" s="14" t="n">
        <v>7.886</v>
      </c>
      <c r="N148" s="14" t="n">
        <v>3.857</v>
      </c>
      <c r="O148" s="14" t="n">
        <v>0</v>
      </c>
      <c r="P148" s="14" t="n">
        <v>7.886</v>
      </c>
      <c r="Q148" s="14" t="n">
        <v>0</v>
      </c>
      <c r="R148" s="14" t="n">
        <v>1</v>
      </c>
      <c r="S148" s="14" t="n">
        <v>12.575</v>
      </c>
      <c r="T148" s="14" t="n">
        <v>7.714</v>
      </c>
      <c r="U148" s="14" t="n">
        <v>0.268</v>
      </c>
      <c r="V148" s="14" t="n">
        <v>14.996</v>
      </c>
      <c r="W148" s="14" t="n">
        <v>0.192</v>
      </c>
      <c r="X148" s="14" t="n">
        <v>1</v>
      </c>
      <c r="Y148" s="14" t="n">
        <v>9.904</v>
      </c>
      <c r="Z148" s="14" t="n">
        <v>1.087</v>
      </c>
      <c r="AA148" s="14" t="n">
        <v>0</v>
      </c>
      <c r="AB148" s="14" t="n">
        <v>9.904</v>
      </c>
      <c r="AC148" s="14" t="n">
        <v>0</v>
      </c>
      <c r="AD148" s="14" t="n">
        <v>1</v>
      </c>
      <c r="AE148" s="14" t="n">
        <v>10.547</v>
      </c>
      <c r="AF148" s="14" t="n">
        <v>2.051</v>
      </c>
      <c r="AG148" s="14" t="n">
        <v>0</v>
      </c>
      <c r="AH148" s="14" t="n">
        <v>10.547</v>
      </c>
      <c r="AI148" s="14" t="n">
        <v>0</v>
      </c>
      <c r="AJ148" s="14" t="n">
        <v>1</v>
      </c>
      <c r="AK148" s="14" t="n">
        <v>14.404</v>
      </c>
      <c r="AL148" s="14" t="n">
        <v>6.795</v>
      </c>
      <c r="AM148" s="14" t="n">
        <v>0.307</v>
      </c>
      <c r="AN148" s="14" t="n">
        <v>17.177</v>
      </c>
      <c r="AO148" s="14" t="n">
        <v>0.192</v>
      </c>
      <c r="AP148" s="14" t="n">
        <v>1</v>
      </c>
      <c r="AQ148" s="14" t="n">
        <v>0.76</v>
      </c>
      <c r="AR148" s="14" t="n">
        <v>0.129</v>
      </c>
      <c r="AS148" s="14" t="n">
        <v>0.238</v>
      </c>
      <c r="AT148" s="14" t="n">
        <v>1.191</v>
      </c>
      <c r="AU148" s="14" t="n">
        <v>0.192</v>
      </c>
      <c r="AV148" s="14" t="n">
        <v>1</v>
      </c>
      <c r="AW148" s="14" t="n">
        <v>0.8110000000000001</v>
      </c>
      <c r="AX148" s="14" t="n">
        <v>0.129</v>
      </c>
      <c r="AY148" s="14" t="n">
        <v>0.169</v>
      </c>
      <c r="AZ148" s="14" t="n">
        <v>1.169</v>
      </c>
      <c r="BA148" s="14" t="n">
        <v>0.192</v>
      </c>
      <c r="BB148" s="14" t="n">
        <v>1</v>
      </c>
      <c r="BC148" s="14" t="n">
        <v>0.535</v>
      </c>
      <c r="BD148" s="14" t="n">
        <v>0.129</v>
      </c>
      <c r="BE148" s="14" t="n">
        <v>-0.168</v>
      </c>
      <c r="BF148" s="14" t="n">
        <v>0.437</v>
      </c>
      <c r="BG148" s="14" t="n">
        <v>0.192</v>
      </c>
      <c r="BH148" s="14" t="n">
        <v>0</v>
      </c>
      <c r="BI148" s="14" t="n">
        <v>0.579</v>
      </c>
      <c r="BJ148" s="14" t="n">
        <v>0.129</v>
      </c>
      <c r="BK148" s="14" t="n">
        <v>-0.095</v>
      </c>
      <c r="BL148" s="14" t="n">
        <v>0.577</v>
      </c>
      <c r="BM148" s="14" t="n">
        <v>0.192</v>
      </c>
      <c r="BN148" s="14" t="n">
        <v>1</v>
      </c>
      <c r="BO148" s="14" t="n">
        <v>0</v>
      </c>
      <c r="BP148" s="14" t="n">
        <v>0</v>
      </c>
      <c r="BQ148" s="14" t="n">
        <v>0.145</v>
      </c>
      <c r="BR148" s="14" t="n">
        <v>0</v>
      </c>
      <c r="BS148" s="14" t="n">
        <v>0.667</v>
      </c>
      <c r="BT148" s="14" t="n">
        <v>0</v>
      </c>
      <c r="BU148" s="14" t="n">
        <v>0</v>
      </c>
      <c r="BV148" s="14" t="n">
        <v>0.133</v>
      </c>
      <c r="BW148" s="14" t="n">
        <v>0.192</v>
      </c>
      <c r="BX148" s="14" t="n">
        <v>0.667</v>
      </c>
      <c r="BY148" s="14" t="n">
        <v>13.254</v>
      </c>
      <c r="BZ148" s="14" t="n">
        <v>0</v>
      </c>
      <c r="CA148" s="14" t="n">
        <v>13.254</v>
      </c>
      <c r="CB148" s="14" t="n">
        <v>0</v>
      </c>
      <c r="CC148" s="14" t="n">
        <v>83.248</v>
      </c>
      <c r="CD148" s="14" t="n">
        <v>7.95</v>
      </c>
      <c r="CE148" s="14" t="n">
        <v>37.143</v>
      </c>
      <c r="CF148" s="14" t="n">
        <v>143.566</v>
      </c>
      <c r="CG148" s="14" t="n">
        <v>0.192</v>
      </c>
      <c r="CH148" s="14" t="n">
        <v>1</v>
      </c>
      <c r="CI148" s="14" t="n">
        <v>0</v>
      </c>
      <c r="CJ148" s="14" t="n">
        <v>0</v>
      </c>
      <c r="CK148" s="14" t="n">
        <v>0</v>
      </c>
      <c r="CL148" s="14" t="n">
        <v>0</v>
      </c>
      <c r="CM148" s="14" t="n">
        <v>0</v>
      </c>
      <c r="CN148" s="14" t="n">
        <v>0</v>
      </c>
      <c r="CO148" s="14" t="n">
        <v>0</v>
      </c>
      <c r="CP148" s="14" t="n">
        <v>0</v>
      </c>
      <c r="CQ148" s="14" t="n">
        <v>1.348</v>
      </c>
      <c r="CR148" s="14" t="n">
        <v>1</v>
      </c>
      <c r="CS148" s="14" t="n">
        <v>9.260999999999999</v>
      </c>
      <c r="CT148" s="14" t="n">
        <v>4.861</v>
      </c>
      <c r="CU148" s="14" t="n">
        <v>9.260999999999999</v>
      </c>
    </row>
    <row r="149">
      <c r="A149" s="14" t="inlineStr">
        <is>
          <t>CMR2024</t>
        </is>
      </c>
      <c r="B149" s="14" t="inlineStr">
        <is>
          <t>CMR</t>
        </is>
      </c>
      <c r="C149" s="14" t="inlineStr">
        <is>
          <t>CMR</t>
        </is>
      </c>
      <c r="D149" s="14" t="inlineStr">
        <is>
          <t>Cameroon</t>
        </is>
      </c>
      <c r="E149" s="14" t="n">
        <v>2024</v>
      </c>
      <c r="F149" s="14" t="n">
        <v>0.192</v>
      </c>
      <c r="G149" s="14" t="n">
        <v>5.575</v>
      </c>
      <c r="H149" s="14" t="n">
        <v>1.324</v>
      </c>
      <c r="I149" s="14" t="n">
        <v>0</v>
      </c>
      <c r="J149" s="14" t="n">
        <v>5.575</v>
      </c>
      <c r="K149" s="14" t="n">
        <v>0</v>
      </c>
      <c r="L149" s="14" t="n">
        <v>1</v>
      </c>
      <c r="M149" s="14" t="n">
        <v>7.124</v>
      </c>
      <c r="N149" s="14" t="n">
        <v>3.971</v>
      </c>
      <c r="O149" s="14" t="n">
        <v>0</v>
      </c>
      <c r="P149" s="14" t="n">
        <v>7.124</v>
      </c>
      <c r="Q149" s="14" t="n">
        <v>0</v>
      </c>
      <c r="R149" s="14" t="n">
        <v>1</v>
      </c>
      <c r="S149" s="14" t="n">
        <v>12.193</v>
      </c>
      <c r="T149" s="14" t="n">
        <v>7.942</v>
      </c>
      <c r="U149" s="14" t="n">
        <v>0.32</v>
      </c>
      <c r="V149" s="14" t="n">
        <v>14.54</v>
      </c>
      <c r="W149" s="14" t="n">
        <v>0.192</v>
      </c>
      <c r="X149" s="14" t="n">
        <v>1</v>
      </c>
      <c r="Y149" s="14" t="n">
        <v>8.26</v>
      </c>
      <c r="Z149" s="14" t="n">
        <v>0.906</v>
      </c>
      <c r="AA149" s="14" t="n">
        <v>0</v>
      </c>
      <c r="AB149" s="14" t="n">
        <v>8.26</v>
      </c>
      <c r="AC149" s="14" t="n">
        <v>0</v>
      </c>
      <c r="AD149" s="14" t="n">
        <v>1</v>
      </c>
      <c r="AE149" s="14" t="n">
        <v>8.922000000000001</v>
      </c>
      <c r="AF149" s="14" t="n">
        <v>1.735</v>
      </c>
      <c r="AG149" s="14" t="n">
        <v>0</v>
      </c>
      <c r="AH149" s="14" t="n">
        <v>8.922000000000001</v>
      </c>
      <c r="AI149" s="14" t="n">
        <v>0</v>
      </c>
      <c r="AJ149" s="14" t="n">
        <v>1</v>
      </c>
      <c r="AK149" s="14" t="n">
        <v>12.892</v>
      </c>
      <c r="AL149" s="14" t="n">
        <v>6.082</v>
      </c>
      <c r="AM149" s="14" t="n">
        <v>0.338</v>
      </c>
      <c r="AN149" s="14" t="n">
        <v>15.374</v>
      </c>
      <c r="AO149" s="14" t="n">
        <v>0.192</v>
      </c>
      <c r="AP149" s="14" t="n">
        <v>1</v>
      </c>
      <c r="AQ149" s="14" t="n">
        <v>0.724</v>
      </c>
      <c r="AR149" s="14" t="n">
        <v>0.132</v>
      </c>
      <c r="AS149" s="14" t="n">
        <v>0.423</v>
      </c>
      <c r="AT149" s="14" t="n">
        <v>1.369</v>
      </c>
      <c r="AU149" s="14" t="n">
        <v>0.192</v>
      </c>
      <c r="AV149" s="14" t="n">
        <v>1</v>
      </c>
      <c r="AW149" s="14" t="n">
        <v>0.75</v>
      </c>
      <c r="AX149" s="14" t="n">
        <v>0.132</v>
      </c>
      <c r="AY149" s="14" t="n">
        <v>0.381</v>
      </c>
      <c r="AZ149" s="14" t="n">
        <v>1.349</v>
      </c>
      <c r="BA149" s="14" t="n">
        <v>0.192</v>
      </c>
      <c r="BB149" s="14" t="n">
        <v>1</v>
      </c>
      <c r="BC149" s="14" t="n">
        <v>0.513</v>
      </c>
      <c r="BD149" s="14" t="n">
        <v>0.132</v>
      </c>
      <c r="BE149" s="14" t="n">
        <v>-0.143</v>
      </c>
      <c r="BF149" s="14" t="n">
        <v>0.442</v>
      </c>
      <c r="BG149" s="14" t="n">
        <v>0.192</v>
      </c>
      <c r="BH149" s="14" t="n">
        <v>0</v>
      </c>
      <c r="BI149" s="14" t="n">
        <v>0.591</v>
      </c>
      <c r="BJ149" s="14" t="n">
        <v>0.132</v>
      </c>
      <c r="BK149" s="14" t="n">
        <v>-0.107</v>
      </c>
      <c r="BL149" s="14" t="n">
        <v>0.577</v>
      </c>
      <c r="BM149" s="14" t="n">
        <v>0.192</v>
      </c>
      <c r="BN149" s="14" t="n">
        <v>1</v>
      </c>
      <c r="BO149" s="14" t="n">
        <v>0</v>
      </c>
      <c r="BP149" s="14" t="n">
        <v>0</v>
      </c>
      <c r="BQ149" s="14" t="n">
        <v>0.154</v>
      </c>
      <c r="BR149" s="14" t="n">
        <v>0</v>
      </c>
      <c r="BS149" s="14" t="n">
        <v>0.667</v>
      </c>
      <c r="BT149" s="14" t="n">
        <v>0</v>
      </c>
      <c r="BU149" s="14" t="n">
        <v>0</v>
      </c>
      <c r="BV149" s="14" t="n">
        <v>0.108</v>
      </c>
      <c r="BW149" s="14" t="n">
        <v>0.192</v>
      </c>
      <c r="BX149" s="14" t="n">
        <v>0.667</v>
      </c>
      <c r="BY149" s="14" t="n">
        <v>13.646</v>
      </c>
      <c r="BZ149" s="14" t="n">
        <v>0</v>
      </c>
      <c r="CA149" s="14" t="n">
        <v>13.646</v>
      </c>
      <c r="CB149" s="14" t="n">
        <v>0</v>
      </c>
      <c r="CC149" s="14" t="n">
        <v>82.58799999999999</v>
      </c>
      <c r="CD149" s="14" t="n">
        <v>7.95</v>
      </c>
      <c r="CE149" s="14" t="n">
        <v>40.596</v>
      </c>
      <c r="CF149" s="14" t="n">
        <v>146.897</v>
      </c>
      <c r="CG149" s="14" t="n">
        <v>0.192</v>
      </c>
      <c r="CH149" s="14" t="n">
        <v>1</v>
      </c>
      <c r="CI149" s="14" t="n">
        <v>0</v>
      </c>
      <c r="CJ149" s="14" t="n">
        <v>0</v>
      </c>
      <c r="CK149" s="14" t="n">
        <v>0</v>
      </c>
      <c r="CL149" s="14" t="n">
        <v>0</v>
      </c>
      <c r="CM149" s="14" t="n">
        <v>0</v>
      </c>
      <c r="CN149" s="14" t="n">
        <v>0</v>
      </c>
      <c r="CO149" s="14" t="n">
        <v>0</v>
      </c>
      <c r="CP149" s="14" t="n">
        <v>0</v>
      </c>
      <c r="CQ149" s="14" t="n">
        <v>1.387</v>
      </c>
      <c r="CR149" s="14" t="n">
        <v>1</v>
      </c>
      <c r="CS149" s="14" t="n">
        <v>7.598</v>
      </c>
      <c r="CT149" s="14" t="n">
        <v>4.251</v>
      </c>
      <c r="CU149" s="14" t="n">
        <v>7.598</v>
      </c>
    </row>
    <row r="150">
      <c r="A150" s="14" t="inlineStr">
        <is>
          <t>CAN2021</t>
        </is>
      </c>
      <c r="B150" s="14" t="inlineStr">
        <is>
          <t>CAN</t>
        </is>
      </c>
      <c r="C150" s="14" t="inlineStr">
        <is>
          <t>CAN</t>
        </is>
      </c>
      <c r="D150" s="14" t="inlineStr">
        <is>
          <t>Canada</t>
        </is>
      </c>
      <c r="E150" s="14" t="n">
        <v>2021</v>
      </c>
      <c r="F150" s="14" t="n">
        <v>0.05</v>
      </c>
      <c r="G150" s="14" t="n">
        <v>3.254</v>
      </c>
      <c r="H150" s="14" t="n">
        <v>0.8129999999999999</v>
      </c>
      <c r="I150" s="14" t="n">
        <v>0</v>
      </c>
      <c r="J150" s="14" t="n">
        <v>3.254</v>
      </c>
      <c r="K150" s="14" t="n">
        <v>0</v>
      </c>
      <c r="L150" s="14" t="n">
        <v>1</v>
      </c>
      <c r="M150" s="14" t="n">
        <v>5.042</v>
      </c>
      <c r="N150" s="14" t="n">
        <v>2.438</v>
      </c>
      <c r="O150" s="14" t="n">
        <v>0</v>
      </c>
      <c r="P150" s="14" t="n">
        <v>5.042</v>
      </c>
      <c r="Q150" s="14" t="n">
        <v>0</v>
      </c>
      <c r="R150" s="14" t="n">
        <v>1</v>
      </c>
      <c r="S150" s="14" t="n">
        <v>7.316</v>
      </c>
      <c r="T150" s="14" t="n">
        <v>4.875</v>
      </c>
      <c r="U150" s="14" t="n">
        <v>0.313</v>
      </c>
      <c r="V150" s="14" t="n">
        <v>8.010999999999999</v>
      </c>
      <c r="W150" s="14" t="n">
        <v>0.05</v>
      </c>
      <c r="X150" s="14" t="n">
        <v>1</v>
      </c>
      <c r="Y150" s="14" t="n">
        <v>7.144</v>
      </c>
      <c r="Z150" s="14" t="n">
        <v>0.789</v>
      </c>
      <c r="AA150" s="14" t="n">
        <v>-2.105</v>
      </c>
      <c r="AB150" s="14" t="n">
        <v>5.04</v>
      </c>
      <c r="AC150" s="14" t="n">
        <v>0</v>
      </c>
      <c r="AD150" s="14" t="n">
        <v>1</v>
      </c>
      <c r="AE150" s="14" t="n">
        <v>7.101</v>
      </c>
      <c r="AF150" s="14" t="n">
        <v>1.397</v>
      </c>
      <c r="AG150" s="14" t="n">
        <v>-2.061</v>
      </c>
      <c r="AH150" s="14" t="n">
        <v>5.04</v>
      </c>
      <c r="AI150" s="14" t="n">
        <v>0</v>
      </c>
      <c r="AJ150" s="14" t="n">
        <v>1</v>
      </c>
      <c r="AK150" s="14" t="n">
        <v>9.089</v>
      </c>
      <c r="AL150" s="14" t="n">
        <v>4.461</v>
      </c>
      <c r="AM150" s="14" t="n">
        <v>-0.439</v>
      </c>
      <c r="AN150" s="14" t="n">
        <v>9.083</v>
      </c>
      <c r="AO150" s="14" t="n">
        <v>0.05</v>
      </c>
      <c r="AP150" s="14" t="n">
        <v>1</v>
      </c>
      <c r="AQ150" s="14" t="n">
        <v>0.649</v>
      </c>
      <c r="AR150" s="14" t="n">
        <v>0.114</v>
      </c>
      <c r="AS150" s="14" t="n">
        <v>0.497</v>
      </c>
      <c r="AT150" s="14" t="n">
        <v>1.203</v>
      </c>
      <c r="AU150" s="14" t="n">
        <v>0.05</v>
      </c>
      <c r="AV150" s="14" t="n">
        <v>1</v>
      </c>
      <c r="AW150" s="14" t="n">
        <v>0.577</v>
      </c>
      <c r="AX150" s="14" t="n">
        <v>0.114</v>
      </c>
      <c r="AY150" s="14" t="n">
        <v>0.411</v>
      </c>
      <c r="AZ150" s="14" t="n">
        <v>1.037</v>
      </c>
      <c r="BA150" s="14" t="n">
        <v>0.05</v>
      </c>
      <c r="BB150" s="14" t="n">
        <v>1</v>
      </c>
      <c r="BC150" s="14" t="n">
        <v>0.458</v>
      </c>
      <c r="BD150" s="14" t="n">
        <v>0.114</v>
      </c>
      <c r="BE150" s="14" t="n">
        <v>0.253</v>
      </c>
      <c r="BF150" s="14" t="n">
        <v>0.746</v>
      </c>
      <c r="BG150" s="14" t="n">
        <v>0.05</v>
      </c>
      <c r="BH150" s="14" t="n">
        <v>1</v>
      </c>
      <c r="BI150" s="14" t="n">
        <v>0.491</v>
      </c>
      <c r="BJ150" s="14" t="n">
        <v>0.114</v>
      </c>
      <c r="BK150" s="14" t="n">
        <v>0.396</v>
      </c>
      <c r="BL150" s="14" t="n">
        <v>0.931</v>
      </c>
      <c r="BM150" s="14" t="n">
        <v>0.05</v>
      </c>
      <c r="BN150" s="14" t="n">
        <v>1</v>
      </c>
      <c r="BO150" s="14" t="n">
        <v>0</v>
      </c>
      <c r="BP150" s="14" t="n">
        <v>0.011</v>
      </c>
      <c r="BQ150" s="14" t="n">
        <v>0.098</v>
      </c>
      <c r="BR150" s="14" t="n">
        <v>0</v>
      </c>
      <c r="BS150" s="14" t="n">
        <v>1</v>
      </c>
      <c r="BT150" s="14" t="n">
        <v>0</v>
      </c>
      <c r="BU150" s="14" t="n">
        <v>0.007</v>
      </c>
      <c r="BV150" s="14" t="n">
        <v>0.116</v>
      </c>
      <c r="BW150" s="14" t="n">
        <v>0.05</v>
      </c>
      <c r="BX150" s="14" t="n">
        <v>0.833</v>
      </c>
      <c r="BY150" s="14" t="n">
        <v>11.787</v>
      </c>
      <c r="BZ150" s="14" t="n">
        <v>0</v>
      </c>
      <c r="CA150" s="14" t="n">
        <v>11.787</v>
      </c>
      <c r="CB150" s="14" t="n">
        <v>0</v>
      </c>
      <c r="CC150" s="14" t="n">
        <v>78.125</v>
      </c>
      <c r="CD150" s="14" t="n">
        <v>7.95</v>
      </c>
      <c r="CE150" s="14" t="n">
        <v>56.537</v>
      </c>
      <c r="CF150" s="14" t="n">
        <v>152.168</v>
      </c>
      <c r="CG150" s="14" t="n">
        <v>0.13</v>
      </c>
      <c r="CH150" s="14" t="n">
        <v>1</v>
      </c>
      <c r="CI150" s="14" t="n">
        <v>0</v>
      </c>
      <c r="CJ150" s="14" t="n">
        <v>0</v>
      </c>
      <c r="CK150" s="14" t="n">
        <v>0</v>
      </c>
      <c r="CL150" s="14" t="n">
        <v>0.013</v>
      </c>
      <c r="CM150" s="14" t="n">
        <v>0</v>
      </c>
      <c r="CN150" s="14" t="n">
        <v>1.014</v>
      </c>
      <c r="CO150" s="14" t="n">
        <v>0.36</v>
      </c>
      <c r="CP150" s="14" t="n">
        <v>0.579</v>
      </c>
      <c r="CQ150" s="14" t="n">
        <v>1.198</v>
      </c>
      <c r="CR150" s="14" t="n">
        <v>0</v>
      </c>
      <c r="CS150" s="14" t="n">
        <v>2.471</v>
      </c>
      <c r="CT150" s="14" t="n">
        <v>4.147</v>
      </c>
      <c r="CU150" s="14" t="n">
        <v>2.471</v>
      </c>
    </row>
    <row r="151">
      <c r="A151" s="14" t="inlineStr">
        <is>
          <t>CAN2022</t>
        </is>
      </c>
      <c r="B151" s="14" t="inlineStr">
        <is>
          <t>CAN</t>
        </is>
      </c>
      <c r="C151" s="14" t="inlineStr">
        <is>
          <t>CAN</t>
        </is>
      </c>
      <c r="D151" s="14" t="inlineStr">
        <is>
          <t>Canada</t>
        </is>
      </c>
      <c r="E151" s="14" t="n">
        <v>2022</v>
      </c>
      <c r="F151" s="14" t="n">
        <v>0.05</v>
      </c>
      <c r="G151" s="14" t="n">
        <v>7.405</v>
      </c>
      <c r="H151" s="14" t="n">
        <v>0.959</v>
      </c>
      <c r="I151" s="14" t="n">
        <v>3.809</v>
      </c>
      <c r="J151" s="14" t="n">
        <v>11.214</v>
      </c>
      <c r="K151" s="14" t="n">
        <v>0</v>
      </c>
      <c r="L151" s="14" t="n">
        <v>1</v>
      </c>
      <c r="M151" s="14" t="n">
        <v>6.822</v>
      </c>
      <c r="N151" s="14" t="n">
        <v>2.878</v>
      </c>
      <c r="O151" s="14" t="n">
        <v>3.878</v>
      </c>
      <c r="P151" s="14" t="n">
        <v>10.7</v>
      </c>
      <c r="Q151" s="14" t="n">
        <v>0</v>
      </c>
      <c r="R151" s="14" t="n">
        <v>1</v>
      </c>
      <c r="S151" s="14" t="n">
        <v>12.202</v>
      </c>
      <c r="T151" s="14" t="n">
        <v>5.756</v>
      </c>
      <c r="U151" s="14" t="n">
        <v>0.5590000000000001</v>
      </c>
      <c r="V151" s="14" t="n">
        <v>13.349</v>
      </c>
      <c r="W151" s="14" t="n">
        <v>0.05</v>
      </c>
      <c r="X151" s="14" t="n">
        <v>1</v>
      </c>
      <c r="Y151" s="14" t="n">
        <v>8.439</v>
      </c>
      <c r="Z151" s="14" t="n">
        <v>0.885</v>
      </c>
      <c r="AA151" s="14" t="n">
        <v>1.367</v>
      </c>
      <c r="AB151" s="14" t="n">
        <v>9.805999999999999</v>
      </c>
      <c r="AC151" s="14" t="n">
        <v>0</v>
      </c>
      <c r="AD151" s="14" t="n">
        <v>1</v>
      </c>
      <c r="AE151" s="14" t="n">
        <v>8.488</v>
      </c>
      <c r="AF151" s="14" t="n">
        <v>1.573</v>
      </c>
      <c r="AG151" s="14" t="n">
        <v>1.319</v>
      </c>
      <c r="AH151" s="14" t="n">
        <v>9.805999999999999</v>
      </c>
      <c r="AI151" s="14" t="n">
        <v>0</v>
      </c>
      <c r="AJ151" s="14" t="n">
        <v>1</v>
      </c>
      <c r="AK151" s="14" t="n">
        <v>11.023</v>
      </c>
      <c r="AL151" s="14" t="n">
        <v>5.264</v>
      </c>
      <c r="AM151" s="14" t="n">
        <v>0.257</v>
      </c>
      <c r="AN151" s="14" t="n">
        <v>11.845</v>
      </c>
      <c r="AO151" s="14" t="n">
        <v>0.05</v>
      </c>
      <c r="AP151" s="14" t="n">
        <v>1</v>
      </c>
      <c r="AQ151" s="14" t="n">
        <v>0.896</v>
      </c>
      <c r="AR151" s="14" t="n">
        <v>0.123</v>
      </c>
      <c r="AS151" s="14" t="n">
        <v>0.491</v>
      </c>
      <c r="AT151" s="14" t="n">
        <v>1.456</v>
      </c>
      <c r="AU151" s="14" t="n">
        <v>0.05</v>
      </c>
      <c r="AV151" s="14" t="n">
        <v>1</v>
      </c>
      <c r="AW151" s="14" t="n">
        <v>0.89</v>
      </c>
      <c r="AX151" s="14" t="n">
        <v>0.123</v>
      </c>
      <c r="AY151" s="14" t="n">
        <v>0.5580000000000001</v>
      </c>
      <c r="AZ151" s="14" t="n">
        <v>1.52</v>
      </c>
      <c r="BA151" s="14" t="n">
        <v>0.05</v>
      </c>
      <c r="BB151" s="14" t="n">
        <v>1</v>
      </c>
      <c r="BC151" s="14" t="n">
        <v>0.62</v>
      </c>
      <c r="BD151" s="14" t="n">
        <v>0.123</v>
      </c>
      <c r="BE151" s="14" t="n">
        <v>0.284</v>
      </c>
      <c r="BF151" s="14" t="n">
        <v>0.95</v>
      </c>
      <c r="BG151" s="14" t="n">
        <v>0.05</v>
      </c>
      <c r="BH151" s="14" t="n">
        <v>1</v>
      </c>
      <c r="BI151" s="14" t="n">
        <v>0.608</v>
      </c>
      <c r="BJ151" s="14" t="n">
        <v>0.123</v>
      </c>
      <c r="BK151" s="14" t="n">
        <v>0.743</v>
      </c>
      <c r="BL151" s="14" t="n">
        <v>1.418</v>
      </c>
      <c r="BM151" s="14" t="n">
        <v>0.05</v>
      </c>
      <c r="BN151" s="14" t="n">
        <v>1</v>
      </c>
      <c r="BO151" s="14" t="n">
        <v>0</v>
      </c>
      <c r="BP151" s="14" t="n">
        <v>0.011</v>
      </c>
      <c r="BQ151" s="14" t="n">
        <v>0.099</v>
      </c>
      <c r="BR151" s="14" t="n">
        <v>0</v>
      </c>
      <c r="BS151" s="14" t="n">
        <v>1</v>
      </c>
      <c r="BT151" s="14" t="n">
        <v>0</v>
      </c>
      <c r="BU151" s="14" t="n">
        <v>0.007</v>
      </c>
      <c r="BV151" s="14" t="n">
        <v>0.122</v>
      </c>
      <c r="BW151" s="14" t="n">
        <v>0.05</v>
      </c>
      <c r="BX151" s="14" t="n">
        <v>0.833</v>
      </c>
      <c r="BY151" s="14" t="n">
        <v>12.729</v>
      </c>
      <c r="BZ151" s="14" t="n">
        <v>0</v>
      </c>
      <c r="CA151" s="14" t="n">
        <v>12.729</v>
      </c>
      <c r="CB151" s="14" t="n">
        <v>0</v>
      </c>
      <c r="CC151" s="14" t="n">
        <v>97.90000000000001</v>
      </c>
      <c r="CD151" s="14" t="n">
        <v>7.95</v>
      </c>
      <c r="CE151" s="14" t="n">
        <v>124.321</v>
      </c>
      <c r="CF151" s="14" t="n">
        <v>251.109</v>
      </c>
      <c r="CG151" s="14" t="n">
        <v>0.13</v>
      </c>
      <c r="CH151" s="14" t="n">
        <v>1</v>
      </c>
      <c r="CI151" s="14" t="n">
        <v>0</v>
      </c>
      <c r="CJ151" s="14" t="n">
        <v>0</v>
      </c>
      <c r="CK151" s="14" t="n">
        <v>0</v>
      </c>
      <c r="CL151" s="14" t="n">
        <v>0.014</v>
      </c>
      <c r="CM151" s="14" t="n">
        <v>0</v>
      </c>
      <c r="CN151" s="14" t="n">
        <v>1.176</v>
      </c>
      <c r="CO151" s="14" t="n">
        <v>0.398</v>
      </c>
      <c r="CP151" s="14" t="n">
        <v>0.446</v>
      </c>
      <c r="CQ151" s="14" t="n">
        <v>1.294</v>
      </c>
      <c r="CR151" s="14" t="n">
        <v>0</v>
      </c>
      <c r="CS151" s="14" t="n">
        <v>3.674</v>
      </c>
      <c r="CT151" s="14" t="n">
        <v>10.596</v>
      </c>
      <c r="CU151" s="14" t="n">
        <v>3.674</v>
      </c>
    </row>
    <row r="152">
      <c r="A152" s="14" t="inlineStr">
        <is>
          <t>CAN2023</t>
        </is>
      </c>
      <c r="B152" s="14" t="inlineStr">
        <is>
          <t>CAN</t>
        </is>
      </c>
      <c r="C152" s="14" t="inlineStr">
        <is>
          <t>CAN</t>
        </is>
      </c>
      <c r="D152" s="14" t="inlineStr">
        <is>
          <t>Canada</t>
        </is>
      </c>
      <c r="E152" s="14" t="n">
        <v>2023</v>
      </c>
      <c r="F152" s="14" t="n">
        <v>0.05</v>
      </c>
      <c r="G152" s="14" t="n">
        <v>4.691</v>
      </c>
      <c r="H152" s="14" t="n">
        <v>1.038</v>
      </c>
      <c r="I152" s="14" t="n">
        <v>4.767</v>
      </c>
      <c r="J152" s="14" t="n">
        <v>9.458</v>
      </c>
      <c r="K152" s="14" t="n">
        <v>0</v>
      </c>
      <c r="L152" s="14" t="n">
        <v>1</v>
      </c>
      <c r="M152" s="14" t="n">
        <v>6.109</v>
      </c>
      <c r="N152" s="14" t="n">
        <v>3.114</v>
      </c>
      <c r="O152" s="14" t="n">
        <v>4.853</v>
      </c>
      <c r="P152" s="14" t="n">
        <v>10.963</v>
      </c>
      <c r="Q152" s="14" t="n">
        <v>0</v>
      </c>
      <c r="R152" s="14" t="n">
        <v>1</v>
      </c>
      <c r="S152" s="14" t="n">
        <v>9.881</v>
      </c>
      <c r="T152" s="14" t="n">
        <v>6.228</v>
      </c>
      <c r="U152" s="14" t="n">
        <v>0.769</v>
      </c>
      <c r="V152" s="14" t="n">
        <v>11.12</v>
      </c>
      <c r="W152" s="14" t="n">
        <v>0.05</v>
      </c>
      <c r="X152" s="14" t="n">
        <v>1</v>
      </c>
      <c r="Y152" s="14" t="n">
        <v>6.639</v>
      </c>
      <c r="Z152" s="14" t="n">
        <v>0.744</v>
      </c>
      <c r="AA152" s="14" t="n">
        <v>2.788</v>
      </c>
      <c r="AB152" s="14" t="n">
        <v>9.427</v>
      </c>
      <c r="AC152" s="14" t="n">
        <v>0</v>
      </c>
      <c r="AD152" s="14" t="n">
        <v>1</v>
      </c>
      <c r="AE152" s="14" t="n">
        <v>6.739</v>
      </c>
      <c r="AF152" s="14" t="n">
        <v>1.342</v>
      </c>
      <c r="AG152" s="14" t="n">
        <v>2.688</v>
      </c>
      <c r="AH152" s="14" t="n">
        <v>9.427</v>
      </c>
      <c r="AI152" s="14" t="n">
        <v>0</v>
      </c>
      <c r="AJ152" s="14" t="n">
        <v>1</v>
      </c>
      <c r="AK152" s="14" t="n">
        <v>9.58</v>
      </c>
      <c r="AL152" s="14" t="n">
        <v>4.746</v>
      </c>
      <c r="AM152" s="14" t="n">
        <v>0.954</v>
      </c>
      <c r="AN152" s="14" t="n">
        <v>11.06</v>
      </c>
      <c r="AO152" s="14" t="n">
        <v>0.05</v>
      </c>
      <c r="AP152" s="14" t="n">
        <v>1</v>
      </c>
      <c r="AQ152" s="14" t="n">
        <v>0.791</v>
      </c>
      <c r="AR152" s="14" t="n">
        <v>0.129</v>
      </c>
      <c r="AS152" s="14" t="n">
        <v>0.457</v>
      </c>
      <c r="AT152" s="14" t="n">
        <v>1.31</v>
      </c>
      <c r="AU152" s="14" t="n">
        <v>0.05</v>
      </c>
      <c r="AV152" s="14" t="n">
        <v>1</v>
      </c>
      <c r="AW152" s="14" t="n">
        <v>0.618</v>
      </c>
      <c r="AX152" s="14" t="n">
        <v>0.129</v>
      </c>
      <c r="AY152" s="14" t="n">
        <v>0.616</v>
      </c>
      <c r="AZ152" s="14" t="n">
        <v>1.296</v>
      </c>
      <c r="BA152" s="14" t="n">
        <v>0.05</v>
      </c>
      <c r="BB152" s="14" t="n">
        <v>1</v>
      </c>
      <c r="BC152" s="14" t="n">
        <v>0.554</v>
      </c>
      <c r="BD152" s="14" t="n">
        <v>0.129</v>
      </c>
      <c r="BE152" s="14" t="n">
        <v>0.339</v>
      </c>
      <c r="BF152" s="14" t="n">
        <v>0.9389999999999999</v>
      </c>
      <c r="BG152" s="14" t="n">
        <v>0.05</v>
      </c>
      <c r="BH152" s="14" t="n">
        <v>1</v>
      </c>
      <c r="BI152" s="14" t="n">
        <v>0.5570000000000001</v>
      </c>
      <c r="BJ152" s="14" t="n">
        <v>0.129</v>
      </c>
      <c r="BK152" s="14" t="n">
        <v>0.598</v>
      </c>
      <c r="BL152" s="14" t="n">
        <v>1.213</v>
      </c>
      <c r="BM152" s="14" t="n">
        <v>0.05</v>
      </c>
      <c r="BN152" s="14" t="n">
        <v>1</v>
      </c>
      <c r="BO152" s="14" t="n">
        <v>0</v>
      </c>
      <c r="BP152" s="14" t="n">
        <v>0.011</v>
      </c>
      <c r="BQ152" s="14" t="n">
        <v>0.109</v>
      </c>
      <c r="BR152" s="14" t="n">
        <v>0</v>
      </c>
      <c r="BS152" s="14" t="n">
        <v>1</v>
      </c>
      <c r="BT152" s="14" t="n">
        <v>0</v>
      </c>
      <c r="BU152" s="14" t="n">
        <v>0.007</v>
      </c>
      <c r="BV152" s="14" t="n">
        <v>0.125</v>
      </c>
      <c r="BW152" s="14" t="n">
        <v>0.05</v>
      </c>
      <c r="BX152" s="14" t="n">
        <v>0.833</v>
      </c>
      <c r="BY152" s="14" t="n">
        <v>13.254</v>
      </c>
      <c r="BZ152" s="14" t="n">
        <v>0</v>
      </c>
      <c r="CA152" s="14" t="n">
        <v>13.254</v>
      </c>
      <c r="CB152" s="14" t="n">
        <v>0</v>
      </c>
      <c r="CC152" s="14" t="n">
        <v>83.248</v>
      </c>
      <c r="CD152" s="14" t="n">
        <v>7.95</v>
      </c>
      <c r="CE152" s="14" t="n">
        <v>114.102</v>
      </c>
      <c r="CF152" s="14" t="n">
        <v>223.006</v>
      </c>
      <c r="CG152" s="14" t="n">
        <v>0.13</v>
      </c>
      <c r="CH152" s="14" t="n">
        <v>1</v>
      </c>
      <c r="CI152" s="14" t="n">
        <v>0</v>
      </c>
      <c r="CJ152" s="14" t="n">
        <v>0</v>
      </c>
      <c r="CK152" s="14" t="n">
        <v>0</v>
      </c>
      <c r="CL152" s="14" t="n">
        <v>0.015</v>
      </c>
      <c r="CM152" s="14" t="n">
        <v>0</v>
      </c>
      <c r="CN152" s="14" t="n">
        <v>1.26</v>
      </c>
      <c r="CO152" s="14" t="n">
        <v>0.415</v>
      </c>
      <c r="CP152" s="14" t="n">
        <v>0.385</v>
      </c>
      <c r="CQ152" s="14" t="n">
        <v>1.348</v>
      </c>
      <c r="CR152" s="14" t="n">
        <v>0</v>
      </c>
      <c r="CS152" s="14" t="n">
        <v>1.823</v>
      </c>
      <c r="CT152" s="14" t="n">
        <v>5.099</v>
      </c>
      <c r="CU152" s="14" t="n">
        <v>1.823</v>
      </c>
    </row>
    <row r="153">
      <c r="A153" s="14" t="inlineStr">
        <is>
          <t>CAN2024</t>
        </is>
      </c>
      <c r="B153" s="14" t="inlineStr">
        <is>
          <t>CAN</t>
        </is>
      </c>
      <c r="C153" s="14" t="inlineStr">
        <is>
          <t>CAN</t>
        </is>
      </c>
      <c r="D153" s="14" t="inlineStr">
        <is>
          <t>Canada</t>
        </is>
      </c>
      <c r="E153" s="14" t="n">
        <v>2024</v>
      </c>
      <c r="F153" s="14" t="n">
        <v>0.05</v>
      </c>
      <c r="G153" s="14" t="n">
        <v>4.055</v>
      </c>
      <c r="H153" s="14" t="n">
        <v>1.069</v>
      </c>
      <c r="I153" s="14" t="n">
        <v>6.023</v>
      </c>
      <c r="J153" s="14" t="n">
        <v>10.078</v>
      </c>
      <c r="K153" s="14" t="n">
        <v>0</v>
      </c>
      <c r="L153" s="14" t="n">
        <v>1</v>
      </c>
      <c r="M153" s="14" t="n">
        <v>5.678</v>
      </c>
      <c r="N153" s="14" t="n">
        <v>3.206</v>
      </c>
      <c r="O153" s="14" t="n">
        <v>6.133</v>
      </c>
      <c r="P153" s="14" t="n">
        <v>11.811</v>
      </c>
      <c r="Q153" s="14" t="n">
        <v>0</v>
      </c>
      <c r="R153" s="14" t="n">
        <v>1</v>
      </c>
      <c r="S153" s="14" t="n">
        <v>9.398</v>
      </c>
      <c r="T153" s="14" t="n">
        <v>6.411</v>
      </c>
      <c r="U153" s="14" t="n">
        <v>0.8</v>
      </c>
      <c r="V153" s="14" t="n">
        <v>10.635</v>
      </c>
      <c r="W153" s="14" t="n">
        <v>0.05</v>
      </c>
      <c r="X153" s="14" t="n">
        <v>1</v>
      </c>
      <c r="Y153" s="14" t="n">
        <v>5.223</v>
      </c>
      <c r="Z153" s="14" t="n">
        <v>0.659</v>
      </c>
      <c r="AA153" s="14" t="n">
        <v>3.527</v>
      </c>
      <c r="AB153" s="14" t="n">
        <v>8.749000000000001</v>
      </c>
      <c r="AC153" s="14" t="n">
        <v>0</v>
      </c>
      <c r="AD153" s="14" t="n">
        <v>1</v>
      </c>
      <c r="AE153" s="14" t="n">
        <v>5.223</v>
      </c>
      <c r="AF153" s="14" t="n">
        <v>1.144</v>
      </c>
      <c r="AG153" s="14" t="n">
        <v>3.526</v>
      </c>
      <c r="AH153" s="14" t="n">
        <v>8.749000000000001</v>
      </c>
      <c r="AI153" s="14" t="n">
        <v>0</v>
      </c>
      <c r="AJ153" s="14" t="n">
        <v>1</v>
      </c>
      <c r="AK153" s="14" t="n">
        <v>8.335000000000001</v>
      </c>
      <c r="AL153" s="14" t="n">
        <v>4.24</v>
      </c>
      <c r="AM153" s="14" t="n">
        <v>1.131</v>
      </c>
      <c r="AN153" s="14" t="n">
        <v>9.94</v>
      </c>
      <c r="AO153" s="14" t="n">
        <v>0.05</v>
      </c>
      <c r="AP153" s="14" t="n">
        <v>1</v>
      </c>
      <c r="AQ153" s="14" t="n">
        <v>0.756</v>
      </c>
      <c r="AR153" s="14" t="n">
        <v>0.132</v>
      </c>
      <c r="AS153" s="14" t="n">
        <v>0.485</v>
      </c>
      <c r="AT153" s="14" t="n">
        <v>1.304</v>
      </c>
      <c r="AU153" s="14" t="n">
        <v>0.05</v>
      </c>
      <c r="AV153" s="14" t="n">
        <v>1</v>
      </c>
      <c r="AW153" s="14" t="n">
        <v>0.655</v>
      </c>
      <c r="AX153" s="14" t="n">
        <v>0.132</v>
      </c>
      <c r="AY153" s="14" t="n">
        <v>0.514</v>
      </c>
      <c r="AZ153" s="14" t="n">
        <v>1.228</v>
      </c>
      <c r="BA153" s="14" t="n">
        <v>0.05</v>
      </c>
      <c r="BB153" s="14" t="n">
        <v>1</v>
      </c>
      <c r="BC153" s="14" t="n">
        <v>0.534</v>
      </c>
      <c r="BD153" s="14" t="n">
        <v>0.132</v>
      </c>
      <c r="BE153" s="14" t="n">
        <v>0.356</v>
      </c>
      <c r="BF153" s="14" t="n">
        <v>0.9340000000000001</v>
      </c>
      <c r="BG153" s="14" t="n">
        <v>0.05</v>
      </c>
      <c r="BH153" s="14" t="n">
        <v>1</v>
      </c>
      <c r="BI153" s="14" t="n">
        <v>0.5679999999999999</v>
      </c>
      <c r="BJ153" s="14" t="n">
        <v>0.132</v>
      </c>
      <c r="BK153" s="14" t="n">
        <v>0.651</v>
      </c>
      <c r="BL153" s="14" t="n">
        <v>1.28</v>
      </c>
      <c r="BM153" s="14" t="n">
        <v>0.05</v>
      </c>
      <c r="BN153" s="14" t="n">
        <v>1</v>
      </c>
      <c r="BO153" s="14" t="n">
        <v>0</v>
      </c>
      <c r="BP153" s="14" t="n">
        <v>0.012</v>
      </c>
      <c r="BQ153" s="14" t="n">
        <v>0.106</v>
      </c>
      <c r="BR153" s="14" t="n">
        <v>0</v>
      </c>
      <c r="BS153" s="14" t="n">
        <v>1</v>
      </c>
      <c r="BT153" s="14" t="n">
        <v>0</v>
      </c>
      <c r="BU153" s="14" t="n">
        <v>0.008</v>
      </c>
      <c r="BV153" s="14" t="n">
        <v>0.122</v>
      </c>
      <c r="BW153" s="14" t="n">
        <v>0.05</v>
      </c>
      <c r="BX153" s="14" t="n">
        <v>0.833</v>
      </c>
      <c r="BY153" s="14" t="n">
        <v>13.646</v>
      </c>
      <c r="BZ153" s="14" t="n">
        <v>0</v>
      </c>
      <c r="CA153" s="14" t="n">
        <v>13.646</v>
      </c>
      <c r="CB153" s="14" t="n">
        <v>0</v>
      </c>
      <c r="CC153" s="14" t="n">
        <v>82.58799999999999</v>
      </c>
      <c r="CD153" s="14" t="n">
        <v>7.95</v>
      </c>
      <c r="CE153" s="14" t="n">
        <v>99.848</v>
      </c>
      <c r="CF153" s="14" t="n">
        <v>206.153</v>
      </c>
      <c r="CG153" s="14" t="n">
        <v>0.13</v>
      </c>
      <c r="CH153" s="14" t="n">
        <v>1</v>
      </c>
      <c r="CI153" s="14" t="n">
        <v>0</v>
      </c>
      <c r="CJ153" s="14" t="n">
        <v>0</v>
      </c>
      <c r="CK153" s="14" t="n">
        <v>0</v>
      </c>
      <c r="CL153" s="14" t="n">
        <v>0.015</v>
      </c>
      <c r="CM153" s="14" t="n">
        <v>0</v>
      </c>
      <c r="CN153" s="14" t="n">
        <v>1.406</v>
      </c>
      <c r="CO153" s="14" t="n">
        <v>0.442</v>
      </c>
      <c r="CP153" s="14" t="n">
        <v>0.385</v>
      </c>
      <c r="CQ153" s="14" t="n">
        <v>1.387</v>
      </c>
      <c r="CR153" s="14" t="n">
        <v>0</v>
      </c>
      <c r="CS153" s="14" t="n">
        <v>0.827</v>
      </c>
      <c r="CT153" s="14" t="n">
        <v>3.99</v>
      </c>
      <c r="CU153" s="14" t="n">
        <v>0.827</v>
      </c>
    </row>
    <row r="154">
      <c r="A154" s="14" t="inlineStr">
        <is>
          <t>CYM2021</t>
        </is>
      </c>
      <c r="B154" s="14" t="inlineStr">
        <is>
          <t>CYM</t>
        </is>
      </c>
      <c r="C154" s="14" t="inlineStr">
        <is>
          <t>CYM</t>
        </is>
      </c>
      <c r="D154" s="14" t="inlineStr">
        <is>
          <t>Cayman Islands</t>
        </is>
      </c>
      <c r="E154" s="14" t="n">
        <v>2021</v>
      </c>
      <c r="F154" s="14" t="n">
        <v>0</v>
      </c>
      <c r="G154" s="14" t="n">
        <v>5.897</v>
      </c>
      <c r="H154" s="14" t="n">
        <v>1.143</v>
      </c>
      <c r="I154" s="14" t="n">
        <v>0</v>
      </c>
      <c r="J154" s="14" t="n">
        <v>5.897</v>
      </c>
      <c r="K154" s="14" t="n">
        <v>0</v>
      </c>
      <c r="L154" s="14" t="n">
        <v>1</v>
      </c>
      <c r="M154" s="14" t="n">
        <v>7.964</v>
      </c>
      <c r="N154" s="14" t="n">
        <v>3.43</v>
      </c>
      <c r="O154" s="14" t="n">
        <v>0</v>
      </c>
      <c r="P154" s="14" t="n">
        <v>7.964</v>
      </c>
      <c r="Q154" s="14" t="n">
        <v>0</v>
      </c>
      <c r="R154" s="14" t="n">
        <v>1</v>
      </c>
      <c r="S154" s="14" t="n">
        <v>11.613</v>
      </c>
      <c r="T154" s="14" t="n">
        <v>6.86</v>
      </c>
      <c r="U154" s="14" t="n">
        <v>0</v>
      </c>
      <c r="V154" s="14" t="n">
        <v>11.613</v>
      </c>
      <c r="W154" s="14" t="n">
        <v>0</v>
      </c>
      <c r="X154" s="14" t="n">
        <v>1</v>
      </c>
      <c r="Y154" s="14" t="n">
        <v>16.158</v>
      </c>
      <c r="Z154" s="14" t="n">
        <v>2.173</v>
      </c>
      <c r="AA154" s="14" t="n">
        <v>0</v>
      </c>
      <c r="AB154" s="14" t="n">
        <v>16.158</v>
      </c>
      <c r="AC154" s="14" t="n">
        <v>0</v>
      </c>
      <c r="AD154" s="14" t="n">
        <v>1</v>
      </c>
      <c r="AE154" s="14" t="n">
        <v>17.301</v>
      </c>
      <c r="AF154" s="14" t="n">
        <v>4.052</v>
      </c>
      <c r="AG154" s="14" t="n">
        <v>0</v>
      </c>
      <c r="AH154" s="14" t="n">
        <v>17.301</v>
      </c>
      <c r="AI154" s="14" t="n">
        <v>0</v>
      </c>
      <c r="AJ154" s="14" t="n">
        <v>1</v>
      </c>
      <c r="AK154" s="14" t="n">
        <v>24.161</v>
      </c>
      <c r="AL154" s="14" t="n">
        <v>12.982</v>
      </c>
      <c r="AM154" s="14" t="n">
        <v>0</v>
      </c>
      <c r="AN154" s="14" t="n">
        <v>24.161</v>
      </c>
      <c r="AO154" s="14" t="n">
        <v>0</v>
      </c>
      <c r="AP154" s="14" t="n">
        <v>1</v>
      </c>
      <c r="AQ154" s="14" t="n">
        <v>0.649</v>
      </c>
      <c r="AR154" s="14" t="n">
        <v>0.114</v>
      </c>
      <c r="AS154" s="14" t="n">
        <v>0.628</v>
      </c>
      <c r="AT154" s="14" t="n">
        <v>1.277</v>
      </c>
      <c r="AU154" s="14" t="n">
        <v>0</v>
      </c>
      <c r="AV154" s="14" t="n">
        <v>1</v>
      </c>
      <c r="AW154" s="14" t="n">
        <v>0.577</v>
      </c>
      <c r="AX154" s="14" t="n">
        <v>0.114</v>
      </c>
      <c r="AY154" s="14" t="n">
        <v>0.574</v>
      </c>
      <c r="AZ154" s="14" t="n">
        <v>1.151</v>
      </c>
      <c r="BA154" s="14" t="n">
        <v>0</v>
      </c>
      <c r="BB154" s="14" t="n">
        <v>1</v>
      </c>
      <c r="BC154" s="14" t="n">
        <v>0.458</v>
      </c>
      <c r="BD154" s="14" t="n">
        <v>0.114</v>
      </c>
      <c r="BE154" s="14" t="n">
        <v>0</v>
      </c>
      <c r="BF154" s="14" t="n">
        <v>0.458</v>
      </c>
      <c r="BG154" s="14" t="n">
        <v>0</v>
      </c>
      <c r="BH154" s="14" t="n">
        <v>1</v>
      </c>
      <c r="BI154" s="14" t="n">
        <v>0.491</v>
      </c>
      <c r="BJ154" s="14" t="n">
        <v>0.114</v>
      </c>
      <c r="BK154" s="14" t="n">
        <v>0</v>
      </c>
      <c r="BL154" s="14" t="n">
        <v>0.491</v>
      </c>
      <c r="BM154" s="14" t="n">
        <v>0</v>
      </c>
      <c r="BN154" s="14" t="n">
        <v>1</v>
      </c>
      <c r="BO154" s="14" t="n">
        <v>0</v>
      </c>
      <c r="BP154" s="14" t="n">
        <v>0</v>
      </c>
      <c r="BQ154" s="14" t="n">
        <v>0.286</v>
      </c>
      <c r="BR154" s="14" t="n">
        <v>0</v>
      </c>
      <c r="BS154" s="14" t="n">
        <v>1</v>
      </c>
      <c r="BT154" s="14" t="n">
        <v>0</v>
      </c>
      <c r="BU154" s="14" t="n">
        <v>0</v>
      </c>
      <c r="BV154" s="14" t="n">
        <v>0.318</v>
      </c>
      <c r="BW154" s="14" t="n">
        <v>0</v>
      </c>
      <c r="BX154" s="14" t="n">
        <v>0.833</v>
      </c>
      <c r="BY154" s="14" t="n">
        <v>11.787</v>
      </c>
      <c r="BZ154" s="14" t="n">
        <v>0</v>
      </c>
      <c r="CA154" s="14" t="n">
        <v>11.787</v>
      </c>
      <c r="CB154" s="14" t="n">
        <v>0</v>
      </c>
      <c r="CC154" s="14" t="n">
        <v>78.125</v>
      </c>
      <c r="CD154" s="14" t="n">
        <v>7.95</v>
      </c>
      <c r="CE154" s="14" t="n">
        <v>0</v>
      </c>
      <c r="CF154" s="14" t="n">
        <v>78.125</v>
      </c>
      <c r="CG154" s="14" t="n">
        <v>0</v>
      </c>
      <c r="CH154" s="14" t="n">
        <v>1</v>
      </c>
      <c r="CI154" s="14" t="n">
        <v>0</v>
      </c>
      <c r="CJ154" s="14" t="n">
        <v>0</v>
      </c>
      <c r="CK154" s="14" t="n">
        <v>0</v>
      </c>
      <c r="CL154" s="14" t="n">
        <v>0</v>
      </c>
      <c r="CM154" s="14" t="n">
        <v>0</v>
      </c>
      <c r="CN154" s="14" t="n">
        <v>0</v>
      </c>
      <c r="CO154" s="14" t="n">
        <v>0</v>
      </c>
      <c r="CP154" s="14" t="n">
        <v>0</v>
      </c>
      <c r="CQ154" s="14" t="n">
        <v>1.198</v>
      </c>
      <c r="CR154" s="14" t="n">
        <v>0</v>
      </c>
      <c r="CS154" s="14" t="n">
        <v>4.776</v>
      </c>
      <c r="CT154" s="14" t="n">
        <v>4.753</v>
      </c>
      <c r="CU154" s="14" t="n">
        <v>15.983</v>
      </c>
    </row>
    <row r="155">
      <c r="A155" s="14" t="inlineStr">
        <is>
          <t>CYM2022</t>
        </is>
      </c>
      <c r="B155" s="14" t="inlineStr">
        <is>
          <t>CYM</t>
        </is>
      </c>
      <c r="C155" s="14" t="inlineStr">
        <is>
          <t>CYM</t>
        </is>
      </c>
      <c r="D155" s="14" t="inlineStr">
        <is>
          <t>Cayman Islands</t>
        </is>
      </c>
      <c r="E155" s="14" t="n">
        <v>2022</v>
      </c>
      <c r="F155" s="14" t="n">
        <v>0</v>
      </c>
      <c r="G155" s="14" t="n">
        <v>11.72</v>
      </c>
      <c r="H155" s="14" t="n">
        <v>1.235</v>
      </c>
      <c r="I155" s="14" t="n">
        <v>0</v>
      </c>
      <c r="J155" s="14" t="n">
        <v>11.72</v>
      </c>
      <c r="K155" s="14" t="n">
        <v>0</v>
      </c>
      <c r="L155" s="14" t="n">
        <v>1</v>
      </c>
      <c r="M155" s="14" t="n">
        <v>9.782999999999999</v>
      </c>
      <c r="N155" s="14" t="n">
        <v>3.704</v>
      </c>
      <c r="O155" s="14" t="n">
        <v>0</v>
      </c>
      <c r="P155" s="14" t="n">
        <v>9.782999999999999</v>
      </c>
      <c r="Q155" s="14" t="n">
        <v>0</v>
      </c>
      <c r="R155" s="14" t="n">
        <v>1</v>
      </c>
      <c r="S155" s="14" t="n">
        <v>17.893</v>
      </c>
      <c r="T155" s="14" t="n">
        <v>7.408</v>
      </c>
      <c r="U155" s="14" t="n">
        <v>0</v>
      </c>
      <c r="V155" s="14" t="n">
        <v>17.893</v>
      </c>
      <c r="W155" s="14" t="n">
        <v>0</v>
      </c>
      <c r="X155" s="14" t="n">
        <v>1</v>
      </c>
      <c r="Y155" s="14" t="n">
        <v>28.798</v>
      </c>
      <c r="Z155" s="14" t="n">
        <v>3.873</v>
      </c>
      <c r="AA155" s="14" t="n">
        <v>0</v>
      </c>
      <c r="AB155" s="14" t="n">
        <v>28.798</v>
      </c>
      <c r="AC155" s="14" t="n">
        <v>0</v>
      </c>
      <c r="AD155" s="14" t="n">
        <v>1</v>
      </c>
      <c r="AE155" s="14" t="n">
        <v>30.032</v>
      </c>
      <c r="AF155" s="14" t="n">
        <v>7.033</v>
      </c>
      <c r="AG155" s="14" t="n">
        <v>0</v>
      </c>
      <c r="AH155" s="14" t="n">
        <v>30.032</v>
      </c>
      <c r="AI155" s="14" t="n">
        <v>0</v>
      </c>
      <c r="AJ155" s="14" t="n">
        <v>1</v>
      </c>
      <c r="AK155" s="14" t="n">
        <v>37.44</v>
      </c>
      <c r="AL155" s="14" t="n">
        <v>20.118</v>
      </c>
      <c r="AM155" s="14" t="n">
        <v>0</v>
      </c>
      <c r="AN155" s="14" t="n">
        <v>37.44</v>
      </c>
      <c r="AO155" s="14" t="n">
        <v>0</v>
      </c>
      <c r="AP155" s="14" t="n">
        <v>1</v>
      </c>
      <c r="AQ155" s="14" t="n">
        <v>0.896</v>
      </c>
      <c r="AR155" s="14" t="n">
        <v>0.123</v>
      </c>
      <c r="AS155" s="14" t="n">
        <v>0.754</v>
      </c>
      <c r="AT155" s="14" t="n">
        <v>1.65</v>
      </c>
      <c r="AU155" s="14" t="n">
        <v>0</v>
      </c>
      <c r="AV155" s="14" t="n">
        <v>1</v>
      </c>
      <c r="AW155" s="14" t="n">
        <v>0.89</v>
      </c>
      <c r="AX155" s="14" t="n">
        <v>0.123</v>
      </c>
      <c r="AY155" s="14" t="n">
        <v>0.676</v>
      </c>
      <c r="AZ155" s="14" t="n">
        <v>1.566</v>
      </c>
      <c r="BA155" s="14" t="n">
        <v>0</v>
      </c>
      <c r="BB155" s="14" t="n">
        <v>1</v>
      </c>
      <c r="BC155" s="14" t="n">
        <v>0.62</v>
      </c>
      <c r="BD155" s="14" t="n">
        <v>0.123</v>
      </c>
      <c r="BE155" s="14" t="n">
        <v>0</v>
      </c>
      <c r="BF155" s="14" t="n">
        <v>0.62</v>
      </c>
      <c r="BG155" s="14" t="n">
        <v>0</v>
      </c>
      <c r="BH155" s="14" t="n">
        <v>1</v>
      </c>
      <c r="BI155" s="14" t="n">
        <v>0.608</v>
      </c>
      <c r="BJ155" s="14" t="n">
        <v>0.123</v>
      </c>
      <c r="BK155" s="14" t="n">
        <v>0</v>
      </c>
      <c r="BL155" s="14" t="n">
        <v>0.608</v>
      </c>
      <c r="BM155" s="14" t="n">
        <v>0</v>
      </c>
      <c r="BN155" s="14" t="n">
        <v>1</v>
      </c>
      <c r="BO155" s="14" t="n">
        <v>0</v>
      </c>
      <c r="BP155" s="14" t="n">
        <v>0</v>
      </c>
      <c r="BQ155" s="14" t="n">
        <v>0.383</v>
      </c>
      <c r="BR155" s="14" t="n">
        <v>0</v>
      </c>
      <c r="BS155" s="14" t="n">
        <v>1</v>
      </c>
      <c r="BT155" s="14" t="n">
        <v>0</v>
      </c>
      <c r="BU155" s="14" t="n">
        <v>0</v>
      </c>
      <c r="BV155" s="14" t="n">
        <v>0.411</v>
      </c>
      <c r="BW155" s="14" t="n">
        <v>0</v>
      </c>
      <c r="BX155" s="14" t="n">
        <v>0.833</v>
      </c>
      <c r="BY155" s="14" t="n">
        <v>12.729</v>
      </c>
      <c r="BZ155" s="14" t="n">
        <v>0</v>
      </c>
      <c r="CA155" s="14" t="n">
        <v>12.729</v>
      </c>
      <c r="CB155" s="14" t="n">
        <v>0</v>
      </c>
      <c r="CC155" s="14" t="n">
        <v>97.90000000000001</v>
      </c>
      <c r="CD155" s="14" t="n">
        <v>7.95</v>
      </c>
      <c r="CE155" s="14" t="n">
        <v>0</v>
      </c>
      <c r="CF155" s="14" t="n">
        <v>97.90000000000001</v>
      </c>
      <c r="CG155" s="14" t="n">
        <v>0</v>
      </c>
      <c r="CH155" s="14" t="n">
        <v>1</v>
      </c>
      <c r="CI155" s="14" t="n">
        <v>0</v>
      </c>
      <c r="CJ155" s="14" t="n">
        <v>0</v>
      </c>
      <c r="CK155" s="14" t="n">
        <v>0</v>
      </c>
      <c r="CL155" s="14" t="n">
        <v>0</v>
      </c>
      <c r="CM155" s="14" t="n">
        <v>0</v>
      </c>
      <c r="CN155" s="14" t="n">
        <v>0</v>
      </c>
      <c r="CO155" s="14" t="n">
        <v>0</v>
      </c>
      <c r="CP155" s="14" t="n">
        <v>0</v>
      </c>
      <c r="CQ155" s="14" t="n">
        <v>1.294</v>
      </c>
      <c r="CR155" s="14" t="n">
        <v>0</v>
      </c>
      <c r="CS155" s="14" t="n">
        <v>5.158</v>
      </c>
      <c r="CT155" s="14" t="n">
        <v>10.485</v>
      </c>
      <c r="CU155" s="14" t="n">
        <v>29.494</v>
      </c>
    </row>
    <row r="156">
      <c r="A156" s="14" t="inlineStr">
        <is>
          <t>CYM2023</t>
        </is>
      </c>
      <c r="B156" s="14" t="inlineStr">
        <is>
          <t>CYM</t>
        </is>
      </c>
      <c r="C156" s="14" t="inlineStr">
        <is>
          <t>CYM</t>
        </is>
      </c>
      <c r="D156" s="14" t="inlineStr">
        <is>
          <t>Cayman Islands</t>
        </is>
      </c>
      <c r="E156" s="14" t="n">
        <v>2023</v>
      </c>
      <c r="F156" s="14" t="n">
        <v>0</v>
      </c>
      <c r="G156" s="14" t="n">
        <v>6.147</v>
      </c>
      <c r="H156" s="14" t="n">
        <v>1.286</v>
      </c>
      <c r="I156" s="14" t="n">
        <v>0</v>
      </c>
      <c r="J156" s="14" t="n">
        <v>6.147</v>
      </c>
      <c r="K156" s="14" t="n">
        <v>0</v>
      </c>
      <c r="L156" s="14" t="n">
        <v>1</v>
      </c>
      <c r="M156" s="14" t="n">
        <v>7.886</v>
      </c>
      <c r="N156" s="14" t="n">
        <v>3.857</v>
      </c>
      <c r="O156" s="14" t="n">
        <v>0</v>
      </c>
      <c r="P156" s="14" t="n">
        <v>7.886</v>
      </c>
      <c r="Q156" s="14" t="n">
        <v>0</v>
      </c>
      <c r="R156" s="14" t="n">
        <v>1</v>
      </c>
      <c r="S156" s="14" t="n">
        <v>12.575</v>
      </c>
      <c r="T156" s="14" t="n">
        <v>7.714</v>
      </c>
      <c r="U156" s="14" t="n">
        <v>0</v>
      </c>
      <c r="V156" s="14" t="n">
        <v>12.575</v>
      </c>
      <c r="W156" s="14" t="n">
        <v>0</v>
      </c>
      <c r="X156" s="14" t="n">
        <v>1</v>
      </c>
      <c r="Y156" s="14" t="n">
        <v>11.879</v>
      </c>
      <c r="Z156" s="14" t="n">
        <v>1.598</v>
      </c>
      <c r="AA156" s="14" t="n">
        <v>0</v>
      </c>
      <c r="AB156" s="14" t="n">
        <v>11.879</v>
      </c>
      <c r="AC156" s="14" t="n">
        <v>0</v>
      </c>
      <c r="AD156" s="14" t="n">
        <v>1</v>
      </c>
      <c r="AE156" s="14" t="n">
        <v>13.165</v>
      </c>
      <c r="AF156" s="14" t="n">
        <v>3.083</v>
      </c>
      <c r="AG156" s="14" t="n">
        <v>0</v>
      </c>
      <c r="AH156" s="14" t="n">
        <v>13.165</v>
      </c>
      <c r="AI156" s="14" t="n">
        <v>0</v>
      </c>
      <c r="AJ156" s="14" t="n">
        <v>1</v>
      </c>
      <c r="AK156" s="14" t="n">
        <v>20.879</v>
      </c>
      <c r="AL156" s="14" t="n">
        <v>11.219</v>
      </c>
      <c r="AM156" s="14" t="n">
        <v>0</v>
      </c>
      <c r="AN156" s="14" t="n">
        <v>20.879</v>
      </c>
      <c r="AO156" s="14" t="n">
        <v>0</v>
      </c>
      <c r="AP156" s="14" t="n">
        <v>1</v>
      </c>
      <c r="AQ156" s="14" t="n">
        <v>0.791</v>
      </c>
      <c r="AR156" s="14" t="n">
        <v>0.129</v>
      </c>
      <c r="AS156" s="14" t="n">
        <v>0.774</v>
      </c>
      <c r="AT156" s="14" t="n">
        <v>1.565</v>
      </c>
      <c r="AU156" s="14" t="n">
        <v>0</v>
      </c>
      <c r="AV156" s="14" t="n">
        <v>1</v>
      </c>
      <c r="AW156" s="14" t="n">
        <v>0.618</v>
      </c>
      <c r="AX156" s="14" t="n">
        <v>0.129</v>
      </c>
      <c r="AY156" s="14" t="n">
        <v>0.888</v>
      </c>
      <c r="AZ156" s="14" t="n">
        <v>1.506</v>
      </c>
      <c r="BA156" s="14" t="n">
        <v>0</v>
      </c>
      <c r="BB156" s="14" t="n">
        <v>1</v>
      </c>
      <c r="BC156" s="14" t="n">
        <v>0.554</v>
      </c>
      <c r="BD156" s="14" t="n">
        <v>0.129</v>
      </c>
      <c r="BE156" s="14" t="n">
        <v>0</v>
      </c>
      <c r="BF156" s="14" t="n">
        <v>0.554</v>
      </c>
      <c r="BG156" s="14" t="n">
        <v>0</v>
      </c>
      <c r="BH156" s="14" t="n">
        <v>1</v>
      </c>
      <c r="BI156" s="14" t="n">
        <v>0.5570000000000001</v>
      </c>
      <c r="BJ156" s="14" t="n">
        <v>0.129</v>
      </c>
      <c r="BK156" s="14" t="n">
        <v>0</v>
      </c>
      <c r="BL156" s="14" t="n">
        <v>0.5570000000000001</v>
      </c>
      <c r="BM156" s="14" t="n">
        <v>0</v>
      </c>
      <c r="BN156" s="14" t="n">
        <v>1</v>
      </c>
      <c r="BO156" s="14" t="n">
        <v>0</v>
      </c>
      <c r="BP156" s="14" t="n">
        <v>0</v>
      </c>
      <c r="BQ156" s="14" t="n">
        <v>0.372</v>
      </c>
      <c r="BR156" s="14" t="n">
        <v>0</v>
      </c>
      <c r="BS156" s="14" t="n">
        <v>1</v>
      </c>
      <c r="BT156" s="14" t="n">
        <v>0</v>
      </c>
      <c r="BU156" s="14" t="n">
        <v>0</v>
      </c>
      <c r="BV156" s="14" t="n">
        <v>0.411</v>
      </c>
      <c r="BW156" s="14" t="n">
        <v>0</v>
      </c>
      <c r="BX156" s="14" t="n">
        <v>0.833</v>
      </c>
      <c r="BY156" s="14" t="n">
        <v>13.254</v>
      </c>
      <c r="BZ156" s="14" t="n">
        <v>0</v>
      </c>
      <c r="CA156" s="14" t="n">
        <v>13.254</v>
      </c>
      <c r="CB156" s="14" t="n">
        <v>0</v>
      </c>
      <c r="CC156" s="14" t="n">
        <v>83.248</v>
      </c>
      <c r="CD156" s="14" t="n">
        <v>7.95</v>
      </c>
      <c r="CE156" s="14" t="n">
        <v>0</v>
      </c>
      <c r="CF156" s="14" t="n">
        <v>83.248</v>
      </c>
      <c r="CG156" s="14" t="n">
        <v>0</v>
      </c>
      <c r="CH156" s="14" t="n">
        <v>1</v>
      </c>
      <c r="CI156" s="14" t="n">
        <v>0</v>
      </c>
      <c r="CJ156" s="14" t="n">
        <v>0</v>
      </c>
      <c r="CK156" s="14" t="n">
        <v>0</v>
      </c>
      <c r="CL156" s="14" t="n">
        <v>0</v>
      </c>
      <c r="CM156" s="14" t="n">
        <v>0</v>
      </c>
      <c r="CN156" s="14" t="n">
        <v>0</v>
      </c>
      <c r="CO156" s="14" t="n">
        <v>0</v>
      </c>
      <c r="CP156" s="14" t="n">
        <v>0</v>
      </c>
      <c r="CQ156" s="14" t="n">
        <v>1.348</v>
      </c>
      <c r="CR156" s="14" t="n">
        <v>0</v>
      </c>
      <c r="CS156" s="14" t="n">
        <v>5.37</v>
      </c>
      <c r="CT156" s="14" t="n">
        <v>4.861</v>
      </c>
      <c r="CU156" s="14" t="n">
        <v>11.192</v>
      </c>
    </row>
    <row r="157">
      <c r="A157" s="14" t="inlineStr">
        <is>
          <t>CYM2024</t>
        </is>
      </c>
      <c r="B157" s="14" t="inlineStr">
        <is>
          <t>CYM</t>
        </is>
      </c>
      <c r="C157" s="14" t="inlineStr">
        <is>
          <t>CYM</t>
        </is>
      </c>
      <c r="D157" s="14" t="inlineStr">
        <is>
          <t>Cayman Islands</t>
        </is>
      </c>
      <c r="E157" s="14" t="n">
        <v>2024</v>
      </c>
      <c r="F157" s="14" t="n">
        <v>0</v>
      </c>
      <c r="G157" s="14" t="n">
        <v>5.575</v>
      </c>
      <c r="H157" s="14" t="n">
        <v>1.324</v>
      </c>
      <c r="I157" s="14" t="n">
        <v>0</v>
      </c>
      <c r="J157" s="14" t="n">
        <v>5.575</v>
      </c>
      <c r="K157" s="14" t="n">
        <v>0</v>
      </c>
      <c r="L157" s="14" t="n">
        <v>1</v>
      </c>
      <c r="M157" s="14" t="n">
        <v>7.124</v>
      </c>
      <c r="N157" s="14" t="n">
        <v>3.971</v>
      </c>
      <c r="O157" s="14" t="n">
        <v>0</v>
      </c>
      <c r="P157" s="14" t="n">
        <v>7.124</v>
      </c>
      <c r="Q157" s="14" t="n">
        <v>0</v>
      </c>
      <c r="R157" s="14" t="n">
        <v>1</v>
      </c>
      <c r="S157" s="14" t="n">
        <v>12.193</v>
      </c>
      <c r="T157" s="14" t="n">
        <v>7.942</v>
      </c>
      <c r="U157" s="14" t="n">
        <v>0</v>
      </c>
      <c r="V157" s="14" t="n">
        <v>12.193</v>
      </c>
      <c r="W157" s="14" t="n">
        <v>0</v>
      </c>
      <c r="X157" s="14" t="n">
        <v>1</v>
      </c>
      <c r="Y157" s="14" t="n">
        <v>10.932</v>
      </c>
      <c r="Z157" s="14" t="n">
        <v>1.47</v>
      </c>
      <c r="AA157" s="14" t="n">
        <v>0</v>
      </c>
      <c r="AB157" s="14" t="n">
        <v>10.932</v>
      </c>
      <c r="AC157" s="14" t="n">
        <v>0</v>
      </c>
      <c r="AD157" s="14" t="n">
        <v>1</v>
      </c>
      <c r="AE157" s="14" t="n">
        <v>12.256</v>
      </c>
      <c r="AF157" s="14" t="n">
        <v>2.87</v>
      </c>
      <c r="AG157" s="14" t="n">
        <v>0</v>
      </c>
      <c r="AH157" s="14" t="n">
        <v>12.256</v>
      </c>
      <c r="AI157" s="14" t="n">
        <v>0</v>
      </c>
      <c r="AJ157" s="14" t="n">
        <v>1</v>
      </c>
      <c r="AK157" s="14" t="n">
        <v>20.197</v>
      </c>
      <c r="AL157" s="14" t="n">
        <v>10.852</v>
      </c>
      <c r="AM157" s="14" t="n">
        <v>0</v>
      </c>
      <c r="AN157" s="14" t="n">
        <v>20.197</v>
      </c>
      <c r="AO157" s="14" t="n">
        <v>0</v>
      </c>
      <c r="AP157" s="14" t="n">
        <v>1</v>
      </c>
      <c r="AQ157" s="14" t="n">
        <v>0.756</v>
      </c>
      <c r="AR157" s="14" t="n">
        <v>0.132</v>
      </c>
      <c r="AS157" s="14" t="n">
        <v>0.752</v>
      </c>
      <c r="AT157" s="14" t="n">
        <v>1.508</v>
      </c>
      <c r="AU157" s="14" t="n">
        <v>0</v>
      </c>
      <c r="AV157" s="14" t="n">
        <v>1</v>
      </c>
      <c r="AW157" s="14" t="n">
        <v>0.655</v>
      </c>
      <c r="AX157" s="14" t="n">
        <v>0.132</v>
      </c>
      <c r="AY157" s="14" t="n">
        <v>0.751</v>
      </c>
      <c r="AZ157" s="14" t="n">
        <v>1.406</v>
      </c>
      <c r="BA157" s="14" t="n">
        <v>0</v>
      </c>
      <c r="BB157" s="14" t="n">
        <v>1</v>
      </c>
      <c r="BC157" s="14" t="n">
        <v>0.534</v>
      </c>
      <c r="BD157" s="14" t="n">
        <v>0.132</v>
      </c>
      <c r="BE157" s="14" t="n">
        <v>0</v>
      </c>
      <c r="BF157" s="14" t="n">
        <v>0.534</v>
      </c>
      <c r="BG157" s="14" t="n">
        <v>0</v>
      </c>
      <c r="BH157" s="14" t="n">
        <v>1</v>
      </c>
      <c r="BI157" s="14" t="n">
        <v>0.5679999999999999</v>
      </c>
      <c r="BJ157" s="14" t="n">
        <v>0.132</v>
      </c>
      <c r="BK157" s="14" t="n">
        <v>0</v>
      </c>
      <c r="BL157" s="14" t="n">
        <v>0.5679999999999999</v>
      </c>
      <c r="BM157" s="14" t="n">
        <v>0</v>
      </c>
      <c r="BN157" s="14" t="n">
        <v>1</v>
      </c>
      <c r="BO157" s="14" t="n">
        <v>0</v>
      </c>
      <c r="BP157" s="14" t="n">
        <v>0</v>
      </c>
      <c r="BQ157" s="14" t="n">
        <v>0.378</v>
      </c>
      <c r="BR157" s="14" t="n">
        <v>0</v>
      </c>
      <c r="BS157" s="14" t="n">
        <v>1</v>
      </c>
      <c r="BT157" s="14" t="n">
        <v>0</v>
      </c>
      <c r="BU157" s="14" t="n">
        <v>0</v>
      </c>
      <c r="BV157" s="14" t="n">
        <v>0.425</v>
      </c>
      <c r="BW157" s="14" t="n">
        <v>0</v>
      </c>
      <c r="BX157" s="14" t="n">
        <v>0.833</v>
      </c>
      <c r="BY157" s="14" t="n">
        <v>13.646</v>
      </c>
      <c r="BZ157" s="14" t="n">
        <v>0</v>
      </c>
      <c r="CA157" s="14" t="n">
        <v>13.646</v>
      </c>
      <c r="CB157" s="14" t="n">
        <v>0</v>
      </c>
      <c r="CC157" s="14" t="n">
        <v>82.58799999999999</v>
      </c>
      <c r="CD157" s="14" t="n">
        <v>7.95</v>
      </c>
      <c r="CE157" s="14" t="n">
        <v>0</v>
      </c>
      <c r="CF157" s="14" t="n">
        <v>82.58799999999999</v>
      </c>
      <c r="CG157" s="14" t="n">
        <v>0</v>
      </c>
      <c r="CH157" s="14" t="n">
        <v>1</v>
      </c>
      <c r="CI157" s="14" t="n">
        <v>0</v>
      </c>
      <c r="CJ157" s="14" t="n">
        <v>0</v>
      </c>
      <c r="CK157" s="14" t="n">
        <v>0</v>
      </c>
      <c r="CL157" s="14" t="n">
        <v>0</v>
      </c>
      <c r="CM157" s="14" t="n">
        <v>0</v>
      </c>
      <c r="CN157" s="14" t="n">
        <v>0</v>
      </c>
      <c r="CO157" s="14" t="n">
        <v>0</v>
      </c>
      <c r="CP157" s="14" t="n">
        <v>0</v>
      </c>
      <c r="CQ157" s="14" t="n">
        <v>1.387</v>
      </c>
      <c r="CR157" s="14" t="n">
        <v>0</v>
      </c>
      <c r="CS157" s="14" t="n">
        <v>5.529</v>
      </c>
      <c r="CT157" s="14" t="n">
        <v>4.251</v>
      </c>
      <c r="CU157" s="14" t="n">
        <v>10.123</v>
      </c>
    </row>
    <row r="158">
      <c r="A158" s="14" t="inlineStr">
        <is>
          <t>CAF2021</t>
        </is>
      </c>
      <c r="B158" s="14" t="inlineStr">
        <is>
          <t>CAF</t>
        </is>
      </c>
      <c r="C158" s="14" t="inlineStr">
        <is>
          <t>CAF</t>
        </is>
      </c>
      <c r="D158" s="14" t="inlineStr">
        <is>
          <t>Central African Republic</t>
        </is>
      </c>
      <c r="E158" s="14" t="n">
        <v>2021</v>
      </c>
      <c r="F158" s="14" t="n">
        <v>0.19</v>
      </c>
      <c r="G158" s="14" t="n">
        <v>5.897</v>
      </c>
      <c r="H158" s="14" t="n">
        <v>1.143</v>
      </c>
      <c r="I158" s="14" t="n">
        <v>0</v>
      </c>
      <c r="J158" s="14" t="n">
        <v>5.897</v>
      </c>
      <c r="K158" s="14" t="n">
        <v>0</v>
      </c>
      <c r="L158" s="14" t="n">
        <v>1</v>
      </c>
      <c r="M158" s="14" t="n">
        <v>7.964</v>
      </c>
      <c r="N158" s="14" t="n">
        <v>3.43</v>
      </c>
      <c r="O158" s="14" t="n">
        <v>0</v>
      </c>
      <c r="P158" s="14" t="n">
        <v>7.964</v>
      </c>
      <c r="Q158" s="14" t="n">
        <v>0</v>
      </c>
      <c r="R158" s="14" t="n">
        <v>1</v>
      </c>
      <c r="S158" s="14" t="n">
        <v>11.613</v>
      </c>
      <c r="T158" s="14" t="n">
        <v>6.86</v>
      </c>
      <c r="U158" s="14" t="n">
        <v>0</v>
      </c>
      <c r="V158" s="14" t="n">
        <v>13.82</v>
      </c>
      <c r="W158" s="14" t="n">
        <v>0.19</v>
      </c>
      <c r="X158" s="14" t="n">
        <v>1</v>
      </c>
      <c r="Y158" s="14" t="n">
        <v>5.919</v>
      </c>
      <c r="Z158" s="14" t="n">
        <v>0.8</v>
      </c>
      <c r="AA158" s="14" t="n">
        <v>0</v>
      </c>
      <c r="AB158" s="14" t="n">
        <v>5.919</v>
      </c>
      <c r="AC158" s="14" t="n">
        <v>0</v>
      </c>
      <c r="AD158" s="14" t="n">
        <v>1</v>
      </c>
      <c r="AE158" s="14" t="n">
        <v>7.062</v>
      </c>
      <c r="AF158" s="14" t="n">
        <v>1.651</v>
      </c>
      <c r="AG158" s="14" t="n">
        <v>0</v>
      </c>
      <c r="AH158" s="14" t="n">
        <v>7.062</v>
      </c>
      <c r="AI158" s="14" t="n">
        <v>0</v>
      </c>
      <c r="AJ158" s="14" t="n">
        <v>1</v>
      </c>
      <c r="AK158" s="14" t="n">
        <v>13.922</v>
      </c>
      <c r="AL158" s="14" t="n">
        <v>7.415</v>
      </c>
      <c r="AM158" s="14" t="n">
        <v>0</v>
      </c>
      <c r="AN158" s="14" t="n">
        <v>16.568</v>
      </c>
      <c r="AO158" s="14" t="n">
        <v>0.19</v>
      </c>
      <c r="AP158" s="14" t="n">
        <v>1</v>
      </c>
      <c r="AQ158" s="14" t="n">
        <v>0.619</v>
      </c>
      <c r="AR158" s="14" t="n">
        <v>0.114</v>
      </c>
      <c r="AS158" s="14" t="n">
        <v>0.6919999999999999</v>
      </c>
      <c r="AT158" s="14" t="n">
        <v>1.56</v>
      </c>
      <c r="AU158" s="14" t="n">
        <v>0.19</v>
      </c>
      <c r="AV158" s="14" t="n">
        <v>1</v>
      </c>
      <c r="AW158" s="14" t="n">
        <v>0.599</v>
      </c>
      <c r="AX158" s="14" t="n">
        <v>0.114</v>
      </c>
      <c r="AY158" s="14" t="n">
        <v>0.696</v>
      </c>
      <c r="AZ158" s="14" t="n">
        <v>1.542</v>
      </c>
      <c r="BA158" s="14" t="n">
        <v>0.19</v>
      </c>
      <c r="BB158" s="14" t="n">
        <v>1</v>
      </c>
      <c r="BC158" s="14" t="n">
        <v>0.439</v>
      </c>
      <c r="BD158" s="14" t="n">
        <v>0.114</v>
      </c>
      <c r="BE158" s="14" t="n">
        <v>-0.052</v>
      </c>
      <c r="BF158" s="14" t="n">
        <v>0.46</v>
      </c>
      <c r="BG158" s="14" t="n">
        <v>0.19</v>
      </c>
      <c r="BH158" s="14" t="n">
        <v>0</v>
      </c>
      <c r="BI158" s="14" t="n">
        <v>0.505</v>
      </c>
      <c r="BJ158" s="14" t="n">
        <v>0.114</v>
      </c>
      <c r="BK158" s="14" t="n">
        <v>0.473</v>
      </c>
      <c r="BL158" s="14" t="n">
        <v>1.163</v>
      </c>
      <c r="BM158" s="14" t="n">
        <v>0.19</v>
      </c>
      <c r="BN158" s="14" t="n">
        <v>1</v>
      </c>
      <c r="BO158" s="14" t="n">
        <v>0</v>
      </c>
      <c r="BP158" s="14" t="n">
        <v>0</v>
      </c>
      <c r="BQ158" s="14" t="n">
        <v>0.082</v>
      </c>
      <c r="BR158" s="14" t="n">
        <v>0</v>
      </c>
      <c r="BS158" s="14" t="n">
        <v>1</v>
      </c>
      <c r="BT158" s="14" t="n">
        <v>0</v>
      </c>
      <c r="BU158" s="14" t="n">
        <v>0</v>
      </c>
      <c r="BV158" s="14" t="n">
        <v>0.152</v>
      </c>
      <c r="BW158" s="14" t="n">
        <v>0.19</v>
      </c>
      <c r="BX158" s="14" t="n">
        <v>1</v>
      </c>
      <c r="BY158" s="14" t="n">
        <v>11.787</v>
      </c>
      <c r="BZ158" s="14" t="n">
        <v>0</v>
      </c>
      <c r="CA158" s="14" t="n">
        <v>11.787</v>
      </c>
      <c r="CB158" s="14" t="n">
        <v>0</v>
      </c>
      <c r="CC158" s="14" t="n">
        <v>78.125</v>
      </c>
      <c r="CD158" s="14" t="n">
        <v>7.95</v>
      </c>
      <c r="CE158" s="14" t="n">
        <v>0</v>
      </c>
      <c r="CF158" s="14" t="n">
        <v>92.96899999999999</v>
      </c>
      <c r="CG158" s="14" t="n">
        <v>0.19</v>
      </c>
      <c r="CH158" s="14" t="n">
        <v>1</v>
      </c>
      <c r="CI158" s="14" t="n">
        <v>0</v>
      </c>
      <c r="CJ158" s="14" t="n">
        <v>0</v>
      </c>
      <c r="CK158" s="14" t="n">
        <v>0</v>
      </c>
      <c r="CL158" s="14" t="n">
        <v>0</v>
      </c>
      <c r="CM158" s="14" t="n">
        <v>0</v>
      </c>
      <c r="CN158" s="14" t="n">
        <v>0</v>
      </c>
      <c r="CO158" s="14" t="n">
        <v>0</v>
      </c>
      <c r="CP158" s="14" t="n">
        <v>0</v>
      </c>
      <c r="CQ158" s="14" t="n">
        <v>1.198</v>
      </c>
      <c r="CR158" s="14" t="n">
        <v>0</v>
      </c>
      <c r="CS158" s="14" t="n">
        <v>4.776</v>
      </c>
      <c r="CT158" s="14" t="n">
        <v>4.753</v>
      </c>
      <c r="CU158" s="14" t="n">
        <v>15.162</v>
      </c>
    </row>
    <row r="159">
      <c r="A159" s="14" t="inlineStr">
        <is>
          <t>CAF2022</t>
        </is>
      </c>
      <c r="B159" s="14" t="inlineStr">
        <is>
          <t>CAF</t>
        </is>
      </c>
      <c r="C159" s="14" t="inlineStr">
        <is>
          <t>CAF</t>
        </is>
      </c>
      <c r="D159" s="14" t="inlineStr">
        <is>
          <t>Central African Republic</t>
        </is>
      </c>
      <c r="E159" s="14" t="n">
        <v>2022</v>
      </c>
      <c r="F159" s="14" t="n">
        <v>0.19</v>
      </c>
      <c r="G159" s="14" t="n">
        <v>11.72</v>
      </c>
      <c r="H159" s="14" t="n">
        <v>1.235</v>
      </c>
      <c r="I159" s="14" t="n">
        <v>0</v>
      </c>
      <c r="J159" s="14" t="n">
        <v>11.72</v>
      </c>
      <c r="K159" s="14" t="n">
        <v>0</v>
      </c>
      <c r="L159" s="14" t="n">
        <v>1</v>
      </c>
      <c r="M159" s="14" t="n">
        <v>9.782999999999999</v>
      </c>
      <c r="N159" s="14" t="n">
        <v>3.704</v>
      </c>
      <c r="O159" s="14" t="n">
        <v>0</v>
      </c>
      <c r="P159" s="14" t="n">
        <v>9.782999999999999</v>
      </c>
      <c r="Q159" s="14" t="n">
        <v>0</v>
      </c>
      <c r="R159" s="14" t="n">
        <v>1</v>
      </c>
      <c r="S159" s="14" t="n">
        <v>17.893</v>
      </c>
      <c r="T159" s="14" t="n">
        <v>7.408</v>
      </c>
      <c r="U159" s="14" t="n">
        <v>0.252</v>
      </c>
      <c r="V159" s="14" t="n">
        <v>21.293</v>
      </c>
      <c r="W159" s="14" t="n">
        <v>0.19</v>
      </c>
      <c r="X159" s="14" t="n">
        <v>1</v>
      </c>
      <c r="Y159" s="14" t="n">
        <v>6.392</v>
      </c>
      <c r="Z159" s="14" t="n">
        <v>0.864</v>
      </c>
      <c r="AA159" s="14" t="n">
        <v>0</v>
      </c>
      <c r="AB159" s="14" t="n">
        <v>6.392</v>
      </c>
      <c r="AC159" s="14" t="n">
        <v>0</v>
      </c>
      <c r="AD159" s="14" t="n">
        <v>1</v>
      </c>
      <c r="AE159" s="14" t="n">
        <v>7.627</v>
      </c>
      <c r="AF159" s="14" t="n">
        <v>1.783</v>
      </c>
      <c r="AG159" s="14" t="n">
        <v>0</v>
      </c>
      <c r="AH159" s="14" t="n">
        <v>7.627</v>
      </c>
      <c r="AI159" s="14" t="n">
        <v>0</v>
      </c>
      <c r="AJ159" s="14" t="n">
        <v>1</v>
      </c>
      <c r="AK159" s="14" t="n">
        <v>15.035</v>
      </c>
      <c r="AL159" s="14" t="n">
        <v>8.007999999999999</v>
      </c>
      <c r="AM159" s="14" t="n">
        <v>0.211</v>
      </c>
      <c r="AN159" s="14" t="n">
        <v>17.892</v>
      </c>
      <c r="AO159" s="14" t="n">
        <v>0.19</v>
      </c>
      <c r="AP159" s="14" t="n">
        <v>1</v>
      </c>
      <c r="AQ159" s="14" t="n">
        <v>0.861</v>
      </c>
      <c r="AR159" s="14" t="n">
        <v>0.123</v>
      </c>
      <c r="AS159" s="14" t="n">
        <v>0.304</v>
      </c>
      <c r="AT159" s="14" t="n">
        <v>1.387</v>
      </c>
      <c r="AU159" s="14" t="n">
        <v>0.19</v>
      </c>
      <c r="AV159" s="14" t="n">
        <v>1</v>
      </c>
      <c r="AW159" s="14" t="n">
        <v>0.986</v>
      </c>
      <c r="AX159" s="14" t="n">
        <v>0.123</v>
      </c>
      <c r="AY159" s="14" t="n">
        <v>0.166</v>
      </c>
      <c r="AZ159" s="14" t="n">
        <v>1.371</v>
      </c>
      <c r="BA159" s="14" t="n">
        <v>0.19</v>
      </c>
      <c r="BB159" s="14" t="n">
        <v>1</v>
      </c>
      <c r="BC159" s="14" t="n">
        <v>0.598</v>
      </c>
      <c r="BD159" s="14" t="n">
        <v>0.123</v>
      </c>
      <c r="BE159" s="14" t="n">
        <v>-0.253</v>
      </c>
      <c r="BF159" s="14" t="n">
        <v>0.41</v>
      </c>
      <c r="BG159" s="14" t="n">
        <v>0.19</v>
      </c>
      <c r="BH159" s="14" t="n">
        <v>0</v>
      </c>
      <c r="BI159" s="14" t="n">
        <v>0.612</v>
      </c>
      <c r="BJ159" s="14" t="n">
        <v>0.123</v>
      </c>
      <c r="BK159" s="14" t="n">
        <v>0.257</v>
      </c>
      <c r="BL159" s="14" t="n">
        <v>1.034</v>
      </c>
      <c r="BM159" s="14" t="n">
        <v>0.19</v>
      </c>
      <c r="BN159" s="14" t="n">
        <v>1</v>
      </c>
      <c r="BO159" s="14" t="n">
        <v>0</v>
      </c>
      <c r="BP159" s="14" t="n">
        <v>0</v>
      </c>
      <c r="BQ159" s="14" t="n">
        <v>0.073</v>
      </c>
      <c r="BR159" s="14" t="n">
        <v>0</v>
      </c>
      <c r="BS159" s="14" t="n">
        <v>1</v>
      </c>
      <c r="BT159" s="14" t="n">
        <v>0</v>
      </c>
      <c r="BU159" s="14" t="n">
        <v>0</v>
      </c>
      <c r="BV159" s="14" t="n">
        <v>0.135</v>
      </c>
      <c r="BW159" s="14" t="n">
        <v>0.19</v>
      </c>
      <c r="BX159" s="14" t="n">
        <v>1</v>
      </c>
      <c r="BY159" s="14" t="n">
        <v>12.729</v>
      </c>
      <c r="BZ159" s="14" t="n">
        <v>0</v>
      </c>
      <c r="CA159" s="14" t="n">
        <v>12.729</v>
      </c>
      <c r="CB159" s="14" t="n">
        <v>0</v>
      </c>
      <c r="CC159" s="14" t="n">
        <v>97.90000000000001</v>
      </c>
      <c r="CD159" s="14" t="n">
        <v>7.95</v>
      </c>
      <c r="CE159" s="14" t="n">
        <v>1.377</v>
      </c>
      <c r="CF159" s="14" t="n">
        <v>116.501</v>
      </c>
      <c r="CG159" s="14" t="n">
        <v>0.19</v>
      </c>
      <c r="CH159" s="14" t="n">
        <v>1</v>
      </c>
      <c r="CI159" s="14" t="n">
        <v>0</v>
      </c>
      <c r="CJ159" s="14" t="n">
        <v>0</v>
      </c>
      <c r="CK159" s="14" t="n">
        <v>0</v>
      </c>
      <c r="CL159" s="14" t="n">
        <v>0</v>
      </c>
      <c r="CM159" s="14" t="n">
        <v>0</v>
      </c>
      <c r="CN159" s="14" t="n">
        <v>0</v>
      </c>
      <c r="CO159" s="14" t="n">
        <v>0</v>
      </c>
      <c r="CP159" s="14" t="n">
        <v>0</v>
      </c>
      <c r="CQ159" s="14" t="n">
        <v>1.294</v>
      </c>
      <c r="CR159" s="14" t="n">
        <v>0</v>
      </c>
      <c r="CS159" s="14" t="n">
        <v>5.158</v>
      </c>
      <c r="CT159" s="14" t="n">
        <v>10.485</v>
      </c>
      <c r="CU159" s="14" t="n">
        <v>31.326</v>
      </c>
    </row>
    <row r="160">
      <c r="A160" s="14" t="inlineStr">
        <is>
          <t>CAF2023</t>
        </is>
      </c>
      <c r="B160" s="14" t="inlineStr">
        <is>
          <t>CAF</t>
        </is>
      </c>
      <c r="C160" s="14" t="inlineStr">
        <is>
          <t>CAF</t>
        </is>
      </c>
      <c r="D160" s="14" t="inlineStr">
        <is>
          <t>Central African Republic</t>
        </is>
      </c>
      <c r="E160" s="14" t="n">
        <v>2023</v>
      </c>
      <c r="F160" s="14" t="n">
        <v>0.19</v>
      </c>
      <c r="G160" s="14" t="n">
        <v>6.147</v>
      </c>
      <c r="H160" s="14" t="n">
        <v>1.286</v>
      </c>
      <c r="I160" s="14" t="n">
        <v>0</v>
      </c>
      <c r="J160" s="14" t="n">
        <v>6.147</v>
      </c>
      <c r="K160" s="14" t="n">
        <v>0</v>
      </c>
      <c r="L160" s="14" t="n">
        <v>1</v>
      </c>
      <c r="M160" s="14" t="n">
        <v>7.886</v>
      </c>
      <c r="N160" s="14" t="n">
        <v>3.857</v>
      </c>
      <c r="O160" s="14" t="n">
        <v>0</v>
      </c>
      <c r="P160" s="14" t="n">
        <v>7.886</v>
      </c>
      <c r="Q160" s="14" t="n">
        <v>0</v>
      </c>
      <c r="R160" s="14" t="n">
        <v>1</v>
      </c>
      <c r="S160" s="14" t="n">
        <v>12.575</v>
      </c>
      <c r="T160" s="14" t="n">
        <v>7.714</v>
      </c>
      <c r="U160" s="14" t="n">
        <v>0.265</v>
      </c>
      <c r="V160" s="14" t="n">
        <v>14.964</v>
      </c>
      <c r="W160" s="14" t="n">
        <v>0.19</v>
      </c>
      <c r="X160" s="14" t="n">
        <v>1</v>
      </c>
      <c r="Y160" s="14" t="n">
        <v>6.656</v>
      </c>
      <c r="Z160" s="14" t="n">
        <v>0.9</v>
      </c>
      <c r="AA160" s="14" t="n">
        <v>0</v>
      </c>
      <c r="AB160" s="14" t="n">
        <v>6.656</v>
      </c>
      <c r="AC160" s="14" t="n">
        <v>0</v>
      </c>
      <c r="AD160" s="14" t="n">
        <v>1</v>
      </c>
      <c r="AE160" s="14" t="n">
        <v>7.942</v>
      </c>
      <c r="AF160" s="14" t="n">
        <v>1.857</v>
      </c>
      <c r="AG160" s="14" t="n">
        <v>0</v>
      </c>
      <c r="AH160" s="14" t="n">
        <v>7.942</v>
      </c>
      <c r="AI160" s="14" t="n">
        <v>0</v>
      </c>
      <c r="AJ160" s="14" t="n">
        <v>1</v>
      </c>
      <c r="AK160" s="14" t="n">
        <v>15.656</v>
      </c>
      <c r="AL160" s="14" t="n">
        <v>8.337999999999999</v>
      </c>
      <c r="AM160" s="14" t="n">
        <v>0.329</v>
      </c>
      <c r="AN160" s="14" t="n">
        <v>18.63</v>
      </c>
      <c r="AO160" s="14" t="n">
        <v>0.19</v>
      </c>
      <c r="AP160" s="14" t="n">
        <v>1</v>
      </c>
      <c r="AQ160" s="14" t="n">
        <v>0.76</v>
      </c>
      <c r="AR160" s="14" t="n">
        <v>0.129</v>
      </c>
      <c r="AS160" s="14" t="n">
        <v>0.902</v>
      </c>
      <c r="AT160" s="14" t="n">
        <v>1.978</v>
      </c>
      <c r="AU160" s="14" t="n">
        <v>0.19</v>
      </c>
      <c r="AV160" s="14" t="n">
        <v>1</v>
      </c>
      <c r="AW160" s="14" t="n">
        <v>0.8110000000000001</v>
      </c>
      <c r="AX160" s="14" t="n">
        <v>0.129</v>
      </c>
      <c r="AY160" s="14" t="n">
        <v>1.128</v>
      </c>
      <c r="AZ160" s="14" t="n">
        <v>2.308</v>
      </c>
      <c r="BA160" s="14" t="n">
        <v>0.19</v>
      </c>
      <c r="BB160" s="14" t="n">
        <v>1</v>
      </c>
      <c r="BC160" s="14" t="n">
        <v>0.535</v>
      </c>
      <c r="BD160" s="14" t="n">
        <v>0.129</v>
      </c>
      <c r="BE160" s="14" t="n">
        <v>-0.184</v>
      </c>
      <c r="BF160" s="14" t="n">
        <v>0.418</v>
      </c>
      <c r="BG160" s="14" t="n">
        <v>0.19</v>
      </c>
      <c r="BH160" s="14" t="n">
        <v>0</v>
      </c>
      <c r="BI160" s="14" t="n">
        <v>0.579</v>
      </c>
      <c r="BJ160" s="14" t="n">
        <v>0.129</v>
      </c>
      <c r="BK160" s="14" t="n">
        <v>0.806</v>
      </c>
      <c r="BL160" s="14" t="n">
        <v>1.649</v>
      </c>
      <c r="BM160" s="14" t="n">
        <v>0.19</v>
      </c>
      <c r="BN160" s="14" t="n">
        <v>1</v>
      </c>
      <c r="BO160" s="14" t="n">
        <v>0</v>
      </c>
      <c r="BP160" s="14" t="n">
        <v>0</v>
      </c>
      <c r="BQ160" s="14" t="n">
        <v>0.075</v>
      </c>
      <c r="BR160" s="14" t="n">
        <v>0</v>
      </c>
      <c r="BS160" s="14" t="n">
        <v>1</v>
      </c>
      <c r="BT160" s="14" t="n">
        <v>0</v>
      </c>
      <c r="BU160" s="14" t="n">
        <v>0</v>
      </c>
      <c r="BV160" s="14" t="n">
        <v>0.139</v>
      </c>
      <c r="BW160" s="14" t="n">
        <v>0.19</v>
      </c>
      <c r="BX160" s="14" t="n">
        <v>1</v>
      </c>
      <c r="BY160" s="14" t="n">
        <v>13.254</v>
      </c>
      <c r="BZ160" s="14" t="n">
        <v>0</v>
      </c>
      <c r="CA160" s="14" t="n">
        <v>13.254</v>
      </c>
      <c r="CB160" s="14" t="n">
        <v>0</v>
      </c>
      <c r="CC160" s="14" t="n">
        <v>83.248</v>
      </c>
      <c r="CD160" s="14" t="n">
        <v>7.95</v>
      </c>
      <c r="CE160" s="14" t="n">
        <v>1.751</v>
      </c>
      <c r="CF160" s="14" t="n">
        <v>99.065</v>
      </c>
      <c r="CG160" s="14" t="n">
        <v>0.19</v>
      </c>
      <c r="CH160" s="14" t="n">
        <v>1</v>
      </c>
      <c r="CI160" s="14" t="n">
        <v>0</v>
      </c>
      <c r="CJ160" s="14" t="n">
        <v>0</v>
      </c>
      <c r="CK160" s="14" t="n">
        <v>0</v>
      </c>
      <c r="CL160" s="14" t="n">
        <v>0</v>
      </c>
      <c r="CM160" s="14" t="n">
        <v>0</v>
      </c>
      <c r="CN160" s="14" t="n">
        <v>0</v>
      </c>
      <c r="CO160" s="14" t="n">
        <v>0</v>
      </c>
      <c r="CP160" s="14" t="n">
        <v>0</v>
      </c>
      <c r="CQ160" s="14" t="n">
        <v>1.348</v>
      </c>
      <c r="CR160" s="14" t="n">
        <v>0</v>
      </c>
      <c r="CS160" s="14" t="n">
        <v>5.37</v>
      </c>
      <c r="CT160" s="14" t="n">
        <v>4.861</v>
      </c>
      <c r="CU160" s="14" t="n">
        <v>11.622</v>
      </c>
    </row>
    <row r="161">
      <c r="A161" s="14" t="inlineStr">
        <is>
          <t>CAF2024</t>
        </is>
      </c>
      <c r="B161" s="14" t="inlineStr">
        <is>
          <t>CAF</t>
        </is>
      </c>
      <c r="C161" s="14" t="inlineStr">
        <is>
          <t>CAF</t>
        </is>
      </c>
      <c r="D161" s="14" t="inlineStr">
        <is>
          <t>Central African Republic</t>
        </is>
      </c>
      <c r="E161" s="14" t="n">
        <v>2024</v>
      </c>
      <c r="F161" s="14" t="n">
        <v>0.19</v>
      </c>
      <c r="G161" s="14" t="n">
        <v>5.575</v>
      </c>
      <c r="H161" s="14" t="n">
        <v>1.324</v>
      </c>
      <c r="I161" s="14" t="n">
        <v>0</v>
      </c>
      <c r="J161" s="14" t="n">
        <v>5.575</v>
      </c>
      <c r="K161" s="14" t="n">
        <v>0</v>
      </c>
      <c r="L161" s="14" t="n">
        <v>1</v>
      </c>
      <c r="M161" s="14" t="n">
        <v>7.124</v>
      </c>
      <c r="N161" s="14" t="n">
        <v>3.971</v>
      </c>
      <c r="O161" s="14" t="n">
        <v>0</v>
      </c>
      <c r="P161" s="14" t="n">
        <v>7.124</v>
      </c>
      <c r="Q161" s="14" t="n">
        <v>0</v>
      </c>
      <c r="R161" s="14" t="n">
        <v>1</v>
      </c>
      <c r="S161" s="14" t="n">
        <v>12.193</v>
      </c>
      <c r="T161" s="14" t="n">
        <v>7.942</v>
      </c>
      <c r="U161" s="14" t="n">
        <v>0.316</v>
      </c>
      <c r="V161" s="14" t="n">
        <v>14.509</v>
      </c>
      <c r="W161" s="14" t="n">
        <v>0.19</v>
      </c>
      <c r="X161" s="14" t="n">
        <v>1</v>
      </c>
      <c r="Y161" s="14" t="n">
        <v>6.853</v>
      </c>
      <c r="Z161" s="14" t="n">
        <v>0.926</v>
      </c>
      <c r="AA161" s="14" t="n">
        <v>0</v>
      </c>
      <c r="AB161" s="14" t="n">
        <v>6.853</v>
      </c>
      <c r="AC161" s="14" t="n">
        <v>0</v>
      </c>
      <c r="AD161" s="14" t="n">
        <v>1</v>
      </c>
      <c r="AE161" s="14" t="n">
        <v>8.176</v>
      </c>
      <c r="AF161" s="14" t="n">
        <v>1.912</v>
      </c>
      <c r="AG161" s="14" t="n">
        <v>0</v>
      </c>
      <c r="AH161" s="14" t="n">
        <v>8.176</v>
      </c>
      <c r="AI161" s="14" t="n">
        <v>0</v>
      </c>
      <c r="AJ161" s="14" t="n">
        <v>1</v>
      </c>
      <c r="AK161" s="14" t="n">
        <v>16.118</v>
      </c>
      <c r="AL161" s="14" t="n">
        <v>8.584</v>
      </c>
      <c r="AM161" s="14" t="n">
        <v>0.417</v>
      </c>
      <c r="AN161" s="14" t="n">
        <v>19.18</v>
      </c>
      <c r="AO161" s="14" t="n">
        <v>0.19</v>
      </c>
      <c r="AP161" s="14" t="n">
        <v>1</v>
      </c>
      <c r="AQ161" s="14" t="n">
        <v>0.724</v>
      </c>
      <c r="AR161" s="14" t="n">
        <v>0.132</v>
      </c>
      <c r="AS161" s="14" t="n">
        <v>0.8</v>
      </c>
      <c r="AT161" s="14" t="n">
        <v>1.814</v>
      </c>
      <c r="AU161" s="14" t="n">
        <v>0.19</v>
      </c>
      <c r="AV161" s="14" t="n">
        <v>1</v>
      </c>
      <c r="AW161" s="14" t="n">
        <v>0.75</v>
      </c>
      <c r="AX161" s="14" t="n">
        <v>0.132</v>
      </c>
      <c r="AY161" s="14" t="n">
        <v>1.121</v>
      </c>
      <c r="AZ161" s="14" t="n">
        <v>2.226</v>
      </c>
      <c r="BA161" s="14" t="n">
        <v>0.19</v>
      </c>
      <c r="BB161" s="14" t="n">
        <v>1</v>
      </c>
      <c r="BC161" s="14" t="n">
        <v>0.513</v>
      </c>
      <c r="BD161" s="14" t="n">
        <v>0.132</v>
      </c>
      <c r="BE161" s="14" t="n">
        <v>-0.142</v>
      </c>
      <c r="BF161" s="14" t="n">
        <v>0.43</v>
      </c>
      <c r="BG161" s="14" t="n">
        <v>0.19</v>
      </c>
      <c r="BH161" s="14" t="n">
        <v>0</v>
      </c>
      <c r="BI161" s="14" t="n">
        <v>0.591</v>
      </c>
      <c r="BJ161" s="14" t="n">
        <v>0.132</v>
      </c>
      <c r="BK161" s="14" t="n">
        <v>0.587</v>
      </c>
      <c r="BL161" s="14" t="n">
        <v>1.402</v>
      </c>
      <c r="BM161" s="14" t="n">
        <v>0.19</v>
      </c>
      <c r="BN161" s="14" t="n">
        <v>1</v>
      </c>
      <c r="BO161" s="14" t="n">
        <v>0</v>
      </c>
      <c r="BP161" s="14" t="n">
        <v>0</v>
      </c>
      <c r="BQ161" s="14" t="n">
        <v>0.077</v>
      </c>
      <c r="BR161" s="14" t="n">
        <v>0</v>
      </c>
      <c r="BS161" s="14" t="n">
        <v>1</v>
      </c>
      <c r="BT161" s="14" t="n">
        <v>0</v>
      </c>
      <c r="BU161" s="14" t="n">
        <v>0</v>
      </c>
      <c r="BV161" s="14" t="n">
        <v>0.143</v>
      </c>
      <c r="BW161" s="14" t="n">
        <v>0.19</v>
      </c>
      <c r="BX161" s="14" t="n">
        <v>1</v>
      </c>
      <c r="BY161" s="14" t="n">
        <v>13.646</v>
      </c>
      <c r="BZ161" s="14" t="n">
        <v>0</v>
      </c>
      <c r="CA161" s="14" t="n">
        <v>13.646</v>
      </c>
      <c r="CB161" s="14" t="n">
        <v>0</v>
      </c>
      <c r="CC161" s="14" t="n">
        <v>82.58799999999999</v>
      </c>
      <c r="CD161" s="14" t="n">
        <v>7.95</v>
      </c>
      <c r="CE161" s="14" t="n">
        <v>2.137</v>
      </c>
      <c r="CF161" s="14" t="n">
        <v>98.28</v>
      </c>
      <c r="CG161" s="14" t="n">
        <v>0.19</v>
      </c>
      <c r="CH161" s="14" t="n">
        <v>1</v>
      </c>
      <c r="CI161" s="14" t="n">
        <v>0</v>
      </c>
      <c r="CJ161" s="14" t="n">
        <v>0</v>
      </c>
      <c r="CK161" s="14" t="n">
        <v>0</v>
      </c>
      <c r="CL161" s="14" t="n">
        <v>0</v>
      </c>
      <c r="CM161" s="14" t="n">
        <v>0</v>
      </c>
      <c r="CN161" s="14" t="n">
        <v>0</v>
      </c>
      <c r="CO161" s="14" t="n">
        <v>0</v>
      </c>
      <c r="CP161" s="14" t="n">
        <v>0</v>
      </c>
      <c r="CQ161" s="14" t="n">
        <v>1.387</v>
      </c>
      <c r="CR161" s="14" t="n">
        <v>0</v>
      </c>
      <c r="CS161" s="14" t="n">
        <v>5.529</v>
      </c>
      <c r="CT161" s="14" t="n">
        <v>4.251</v>
      </c>
      <c r="CU161" s="14" t="n">
        <v>10.168</v>
      </c>
    </row>
    <row r="162">
      <c r="A162" s="14" t="inlineStr">
        <is>
          <t>TCD2021</t>
        </is>
      </c>
      <c r="B162" s="14" t="inlineStr">
        <is>
          <t>TCD</t>
        </is>
      </c>
      <c r="C162" s="14" t="inlineStr">
        <is>
          <t>TCD</t>
        </is>
      </c>
      <c r="D162" s="14" t="inlineStr">
        <is>
          <t>Chad</t>
        </is>
      </c>
      <c r="E162" s="14" t="n">
        <v>2021</v>
      </c>
      <c r="F162" s="14" t="n">
        <v>0.18</v>
      </c>
      <c r="G162" s="14" t="n">
        <v>5.897</v>
      </c>
      <c r="H162" s="14" t="n">
        <v>1.143</v>
      </c>
      <c r="I162" s="14" t="n">
        <v>0</v>
      </c>
      <c r="J162" s="14" t="n">
        <v>5.897</v>
      </c>
      <c r="K162" s="14" t="n">
        <v>0</v>
      </c>
      <c r="L162" s="14" t="n">
        <v>1</v>
      </c>
      <c r="M162" s="14" t="n">
        <v>7.964</v>
      </c>
      <c r="N162" s="14" t="n">
        <v>3.43</v>
      </c>
      <c r="O162" s="14" t="n">
        <v>0</v>
      </c>
      <c r="P162" s="14" t="n">
        <v>7.964</v>
      </c>
      <c r="Q162" s="14" t="n">
        <v>0</v>
      </c>
      <c r="R162" s="14" t="n">
        <v>1</v>
      </c>
      <c r="S162" s="14" t="n">
        <v>11.613</v>
      </c>
      <c r="T162" s="14" t="n">
        <v>6.86</v>
      </c>
      <c r="U162" s="14" t="n">
        <v>0</v>
      </c>
      <c r="V162" s="14" t="n">
        <v>13.704</v>
      </c>
      <c r="W162" s="14" t="n">
        <v>0.18</v>
      </c>
      <c r="X162" s="14" t="n">
        <v>1</v>
      </c>
      <c r="Y162" s="14" t="n">
        <v>16.305</v>
      </c>
      <c r="Z162" s="14" t="n">
        <v>2.204</v>
      </c>
      <c r="AA162" s="14" t="n">
        <v>0</v>
      </c>
      <c r="AB162" s="14" t="n">
        <v>16.305</v>
      </c>
      <c r="AC162" s="14" t="n">
        <v>0</v>
      </c>
      <c r="AD162" s="14" t="n">
        <v>1</v>
      </c>
      <c r="AE162" s="14" t="n">
        <v>17.449</v>
      </c>
      <c r="AF162" s="14" t="n">
        <v>4.08</v>
      </c>
      <c r="AG162" s="14" t="n">
        <v>0</v>
      </c>
      <c r="AH162" s="14" t="n">
        <v>17.449</v>
      </c>
      <c r="AI162" s="14" t="n">
        <v>0</v>
      </c>
      <c r="AJ162" s="14" t="n">
        <v>1</v>
      </c>
      <c r="AK162" s="14" t="n">
        <v>24.309</v>
      </c>
      <c r="AL162" s="14" t="n">
        <v>12.947</v>
      </c>
      <c r="AM162" s="14" t="n">
        <v>0</v>
      </c>
      <c r="AN162" s="14" t="n">
        <v>28.684</v>
      </c>
      <c r="AO162" s="14" t="n">
        <v>0.18</v>
      </c>
      <c r="AP162" s="14" t="n">
        <v>1</v>
      </c>
      <c r="AQ162" s="14" t="n">
        <v>0.714</v>
      </c>
      <c r="AR162" s="14" t="n">
        <v>0.131</v>
      </c>
      <c r="AS162" s="14" t="n">
        <v>0.193</v>
      </c>
      <c r="AT162" s="14" t="n">
        <v>0.907</v>
      </c>
      <c r="AU162" s="14" t="n">
        <v>0</v>
      </c>
      <c r="AV162" s="14" t="n">
        <v>1</v>
      </c>
      <c r="AW162" s="14" t="n">
        <v>0.711</v>
      </c>
      <c r="AX162" s="14" t="n">
        <v>0.137</v>
      </c>
      <c r="AY162" s="14" t="n">
        <v>0.284</v>
      </c>
      <c r="AZ162" s="14" t="n">
        <v>0.995</v>
      </c>
      <c r="BA162" s="14" t="n">
        <v>0</v>
      </c>
      <c r="BB162" s="14" t="n">
        <v>1</v>
      </c>
      <c r="BC162" s="14" t="n">
        <v>0.439</v>
      </c>
      <c r="BD162" s="14" t="n">
        <v>0.114</v>
      </c>
      <c r="BE162" s="14" t="n">
        <v>-0.163</v>
      </c>
      <c r="BF162" s="14" t="n">
        <v>0.326</v>
      </c>
      <c r="BG162" s="14" t="n">
        <v>0</v>
      </c>
      <c r="BH162" s="14" t="n">
        <v>0</v>
      </c>
      <c r="BI162" s="14" t="n">
        <v>0.729</v>
      </c>
      <c r="BJ162" s="14" t="n">
        <v>0.161</v>
      </c>
      <c r="BK162" s="14" t="n">
        <v>0.169</v>
      </c>
      <c r="BL162" s="14" t="n">
        <v>0.898</v>
      </c>
      <c r="BM162" s="14" t="n">
        <v>0</v>
      </c>
      <c r="BN162" s="14" t="n">
        <v>1</v>
      </c>
      <c r="BO162" s="14" t="n">
        <v>0</v>
      </c>
      <c r="BP162" s="14" t="n">
        <v>-0.179</v>
      </c>
      <c r="BQ162" s="14" t="n">
        <v>0.178</v>
      </c>
      <c r="BR162" s="14" t="n">
        <v>0</v>
      </c>
      <c r="BS162" s="14" t="n">
        <v>1</v>
      </c>
      <c r="BT162" s="14" t="n">
        <v>0</v>
      </c>
      <c r="BU162" s="14" t="n">
        <v>-0.337</v>
      </c>
      <c r="BV162" s="14" t="n">
        <v>0.2</v>
      </c>
      <c r="BW162" s="14" t="n">
        <v>0</v>
      </c>
      <c r="BX162" s="14" t="n">
        <v>0.833</v>
      </c>
      <c r="BY162" s="14" t="n">
        <v>11.787</v>
      </c>
      <c r="BZ162" s="14" t="n">
        <v>0</v>
      </c>
      <c r="CA162" s="14" t="n">
        <v>11.787</v>
      </c>
      <c r="CB162" s="14" t="n">
        <v>0</v>
      </c>
      <c r="CC162" s="14" t="n">
        <v>78.125</v>
      </c>
      <c r="CD162" s="14" t="n">
        <v>7.95</v>
      </c>
      <c r="CE162" s="14" t="n">
        <v>13.799</v>
      </c>
      <c r="CF162" s="14" t="n">
        <v>91.92400000000001</v>
      </c>
      <c r="CG162" s="14" t="n">
        <v>0</v>
      </c>
      <c r="CH162" s="14" t="n">
        <v>1</v>
      </c>
      <c r="CI162" s="14" t="n">
        <v>0</v>
      </c>
      <c r="CJ162" s="14" t="n">
        <v>0</v>
      </c>
      <c r="CK162" s="14" t="n">
        <v>0</v>
      </c>
      <c r="CL162" s="14" t="n">
        <v>0</v>
      </c>
      <c r="CM162" s="14" t="n">
        <v>0</v>
      </c>
      <c r="CN162" s="14" t="n">
        <v>0</v>
      </c>
      <c r="CO162" s="14" t="n">
        <v>0</v>
      </c>
      <c r="CP162" s="14" t="n">
        <v>0</v>
      </c>
      <c r="CQ162" s="14" t="n">
        <v>1.198</v>
      </c>
      <c r="CR162" s="14" t="n">
        <v>0</v>
      </c>
      <c r="CS162" s="14" t="n">
        <v>4.776</v>
      </c>
      <c r="CT162" s="14" t="n">
        <v>4.753</v>
      </c>
      <c r="CU162" s="14" t="n">
        <v>15.162</v>
      </c>
    </row>
    <row r="163">
      <c r="A163" s="14" t="inlineStr">
        <is>
          <t>TCD2022</t>
        </is>
      </c>
      <c r="B163" s="14" t="inlineStr">
        <is>
          <t>TCD</t>
        </is>
      </c>
      <c r="C163" s="14" t="inlineStr">
        <is>
          <t>TCD</t>
        </is>
      </c>
      <c r="D163" s="14" t="inlineStr">
        <is>
          <t>Chad</t>
        </is>
      </c>
      <c r="E163" s="14" t="n">
        <v>2022</v>
      </c>
      <c r="F163" s="14" t="n">
        <v>0.18</v>
      </c>
      <c r="G163" s="14" t="n">
        <v>11.72</v>
      </c>
      <c r="H163" s="14" t="n">
        <v>1.235</v>
      </c>
      <c r="I163" s="14" t="n">
        <v>0</v>
      </c>
      <c r="J163" s="14" t="n">
        <v>11.72</v>
      </c>
      <c r="K163" s="14" t="n">
        <v>0</v>
      </c>
      <c r="L163" s="14" t="n">
        <v>1</v>
      </c>
      <c r="M163" s="14" t="n">
        <v>9.782999999999999</v>
      </c>
      <c r="N163" s="14" t="n">
        <v>3.704</v>
      </c>
      <c r="O163" s="14" t="n">
        <v>0</v>
      </c>
      <c r="P163" s="14" t="n">
        <v>9.782999999999999</v>
      </c>
      <c r="Q163" s="14" t="n">
        <v>0</v>
      </c>
      <c r="R163" s="14" t="n">
        <v>1</v>
      </c>
      <c r="S163" s="14" t="n">
        <v>17.893</v>
      </c>
      <c r="T163" s="14" t="n">
        <v>7.408</v>
      </c>
      <c r="U163" s="14" t="n">
        <v>0.238</v>
      </c>
      <c r="V163" s="14" t="n">
        <v>21.114</v>
      </c>
      <c r="W163" s="14" t="n">
        <v>0.18</v>
      </c>
      <c r="X163" s="14" t="n">
        <v>1</v>
      </c>
      <c r="Y163" s="14" t="n">
        <v>32.56</v>
      </c>
      <c r="Z163" s="14" t="n">
        <v>4.401</v>
      </c>
      <c r="AA163" s="14" t="n">
        <v>0</v>
      </c>
      <c r="AB163" s="14" t="n">
        <v>32.56</v>
      </c>
      <c r="AC163" s="14" t="n">
        <v>0</v>
      </c>
      <c r="AD163" s="14" t="n">
        <v>1</v>
      </c>
      <c r="AE163" s="14" t="n">
        <v>33.795</v>
      </c>
      <c r="AF163" s="14" t="n">
        <v>7.902</v>
      </c>
      <c r="AG163" s="14" t="n">
        <v>0</v>
      </c>
      <c r="AH163" s="14" t="n">
        <v>33.795</v>
      </c>
      <c r="AI163" s="14" t="n">
        <v>0</v>
      </c>
      <c r="AJ163" s="14" t="n">
        <v>1</v>
      </c>
      <c r="AK163" s="14" t="n">
        <v>41.203</v>
      </c>
      <c r="AL163" s="14" t="n">
        <v>21.945</v>
      </c>
      <c r="AM163" s="14" t="n">
        <v>0.549</v>
      </c>
      <c r="AN163" s="14" t="n">
        <v>48.62</v>
      </c>
      <c r="AO163" s="14" t="n">
        <v>0.18</v>
      </c>
      <c r="AP163" s="14" t="n">
        <v>1</v>
      </c>
      <c r="AQ163" s="14" t="n">
        <v>0.616</v>
      </c>
      <c r="AR163" s="14" t="n">
        <v>0.08799999999999999</v>
      </c>
      <c r="AS163" s="14" t="n">
        <v>0.184</v>
      </c>
      <c r="AT163" s="14" t="n">
        <v>0.799</v>
      </c>
      <c r="AU163" s="14" t="n">
        <v>0</v>
      </c>
      <c r="AV163" s="14" t="n">
        <v>1</v>
      </c>
      <c r="AW163" s="14" t="n">
        <v>0.612</v>
      </c>
      <c r="AX163" s="14" t="n">
        <v>0.08</v>
      </c>
      <c r="AY163" s="14" t="n">
        <v>0.273</v>
      </c>
      <c r="AZ163" s="14" t="n">
        <v>0.885</v>
      </c>
      <c r="BA163" s="14" t="n">
        <v>0</v>
      </c>
      <c r="BB163" s="14" t="n">
        <v>1</v>
      </c>
      <c r="BC163" s="14" t="n">
        <v>0.598</v>
      </c>
      <c r="BD163" s="14" t="n">
        <v>0.123</v>
      </c>
      <c r="BE163" s="14" t="n">
        <v>-0.348</v>
      </c>
      <c r="BF163" s="14" t="n">
        <v>0.294</v>
      </c>
      <c r="BG163" s="14" t="n">
        <v>0</v>
      </c>
      <c r="BH163" s="14" t="n">
        <v>0</v>
      </c>
      <c r="BI163" s="14" t="n">
        <v>0.753</v>
      </c>
      <c r="BJ163" s="14" t="n">
        <v>0.147</v>
      </c>
      <c r="BK163" s="14" t="n">
        <v>0.182</v>
      </c>
      <c r="BL163" s="14" t="n">
        <v>0.9350000000000001</v>
      </c>
      <c r="BM163" s="14" t="n">
        <v>0</v>
      </c>
      <c r="BN163" s="14" t="n">
        <v>1</v>
      </c>
      <c r="BO163" s="14" t="n">
        <v>0</v>
      </c>
      <c r="BP163" s="14" t="n">
        <v>-0.194</v>
      </c>
      <c r="BQ163" s="14" t="n">
        <v>0.192</v>
      </c>
      <c r="BR163" s="14" t="n">
        <v>0</v>
      </c>
      <c r="BS163" s="14" t="n">
        <v>1</v>
      </c>
      <c r="BT163" s="14" t="n">
        <v>0</v>
      </c>
      <c r="BU163" s="14" t="n">
        <v>-0.333</v>
      </c>
      <c r="BV163" s="14" t="n">
        <v>0.183</v>
      </c>
      <c r="BW163" s="14" t="n">
        <v>0</v>
      </c>
      <c r="BX163" s="14" t="n">
        <v>0.833</v>
      </c>
      <c r="BY163" s="14" t="n">
        <v>12.729</v>
      </c>
      <c r="BZ163" s="14" t="n">
        <v>0</v>
      </c>
      <c r="CA163" s="14" t="n">
        <v>12.729</v>
      </c>
      <c r="CB163" s="14" t="n">
        <v>0</v>
      </c>
      <c r="CC163" s="14" t="n">
        <v>97.90000000000001</v>
      </c>
      <c r="CD163" s="14" t="n">
        <v>7.95</v>
      </c>
      <c r="CE163" s="14" t="n">
        <v>3.174</v>
      </c>
      <c r="CF163" s="14" t="n">
        <v>101.074</v>
      </c>
      <c r="CG163" s="14" t="n">
        <v>0</v>
      </c>
      <c r="CH163" s="14" t="n">
        <v>1</v>
      </c>
      <c r="CI163" s="14" t="n">
        <v>0</v>
      </c>
      <c r="CJ163" s="14" t="n">
        <v>0</v>
      </c>
      <c r="CK163" s="14" t="n">
        <v>0</v>
      </c>
      <c r="CL163" s="14" t="n">
        <v>0</v>
      </c>
      <c r="CM163" s="14" t="n">
        <v>0</v>
      </c>
      <c r="CN163" s="14" t="n">
        <v>0</v>
      </c>
      <c r="CO163" s="14" t="n">
        <v>0</v>
      </c>
      <c r="CP163" s="14" t="n">
        <v>0</v>
      </c>
      <c r="CQ163" s="14" t="n">
        <v>1.294</v>
      </c>
      <c r="CR163" s="14" t="n">
        <v>0</v>
      </c>
      <c r="CS163" s="14" t="n">
        <v>5.158</v>
      </c>
      <c r="CT163" s="14" t="n">
        <v>10.485</v>
      </c>
      <c r="CU163" s="14" t="n">
        <v>31.326</v>
      </c>
    </row>
    <row r="164">
      <c r="A164" s="14" t="inlineStr">
        <is>
          <t>TCD2023</t>
        </is>
      </c>
      <c r="B164" s="14" t="inlineStr">
        <is>
          <t>TCD</t>
        </is>
      </c>
      <c r="C164" s="14" t="inlineStr">
        <is>
          <t>TCD</t>
        </is>
      </c>
      <c r="D164" s="14" t="inlineStr">
        <is>
          <t>Chad</t>
        </is>
      </c>
      <c r="E164" s="14" t="n">
        <v>2023</v>
      </c>
      <c r="F164" s="14" t="n">
        <v>0.18</v>
      </c>
      <c r="G164" s="14" t="n">
        <v>6.147</v>
      </c>
      <c r="H164" s="14" t="n">
        <v>1.286</v>
      </c>
      <c r="I164" s="14" t="n">
        <v>0</v>
      </c>
      <c r="J164" s="14" t="n">
        <v>6.147</v>
      </c>
      <c r="K164" s="14" t="n">
        <v>0</v>
      </c>
      <c r="L164" s="14" t="n">
        <v>1</v>
      </c>
      <c r="M164" s="14" t="n">
        <v>7.886</v>
      </c>
      <c r="N164" s="14" t="n">
        <v>3.857</v>
      </c>
      <c r="O164" s="14" t="n">
        <v>0</v>
      </c>
      <c r="P164" s="14" t="n">
        <v>7.886</v>
      </c>
      <c r="Q164" s="14" t="n">
        <v>0</v>
      </c>
      <c r="R164" s="14" t="n">
        <v>1</v>
      </c>
      <c r="S164" s="14" t="n">
        <v>12.575</v>
      </c>
      <c r="T164" s="14" t="n">
        <v>7.714</v>
      </c>
      <c r="U164" s="14" t="n">
        <v>0.251</v>
      </c>
      <c r="V164" s="14" t="n">
        <v>14.839</v>
      </c>
      <c r="W164" s="14" t="n">
        <v>0.18</v>
      </c>
      <c r="X164" s="14" t="n">
        <v>1</v>
      </c>
      <c r="Y164" s="14" t="n">
        <v>12.908</v>
      </c>
      <c r="Z164" s="14" t="n">
        <v>1.745</v>
      </c>
      <c r="AA164" s="14" t="n">
        <v>0</v>
      </c>
      <c r="AB164" s="14" t="n">
        <v>12.908</v>
      </c>
      <c r="AC164" s="14" t="n">
        <v>0</v>
      </c>
      <c r="AD164" s="14" t="n">
        <v>1</v>
      </c>
      <c r="AE164" s="14" t="n">
        <v>14.194</v>
      </c>
      <c r="AF164" s="14" t="n">
        <v>3.319</v>
      </c>
      <c r="AG164" s="14" t="n">
        <v>0</v>
      </c>
      <c r="AH164" s="14" t="n">
        <v>14.194</v>
      </c>
      <c r="AI164" s="14" t="n">
        <v>0</v>
      </c>
      <c r="AJ164" s="14" t="n">
        <v>1</v>
      </c>
      <c r="AK164" s="14" t="n">
        <v>21.908</v>
      </c>
      <c r="AL164" s="14" t="n">
        <v>11.668</v>
      </c>
      <c r="AM164" s="14" t="n">
        <v>0.437</v>
      </c>
      <c r="AN164" s="14" t="n">
        <v>25.851</v>
      </c>
      <c r="AO164" s="14" t="n">
        <v>0.18</v>
      </c>
      <c r="AP164" s="14" t="n">
        <v>1</v>
      </c>
      <c r="AQ164" s="14" t="n">
        <v>0.65</v>
      </c>
      <c r="AR164" s="14" t="n">
        <v>0.11</v>
      </c>
      <c r="AS164" s="14" t="n">
        <v>0.204</v>
      </c>
      <c r="AT164" s="14" t="n">
        <v>0.854</v>
      </c>
      <c r="AU164" s="14" t="n">
        <v>0</v>
      </c>
      <c r="AV164" s="14" t="n">
        <v>1</v>
      </c>
      <c r="AW164" s="14" t="n">
        <v>0.784</v>
      </c>
      <c r="AX164" s="14" t="n">
        <v>0.134</v>
      </c>
      <c r="AY164" s="14" t="n">
        <v>0.37</v>
      </c>
      <c r="AZ164" s="14" t="n">
        <v>1.154</v>
      </c>
      <c r="BA164" s="14" t="n">
        <v>0</v>
      </c>
      <c r="BB164" s="14" t="n">
        <v>1</v>
      </c>
      <c r="BC164" s="14" t="n">
        <v>0.535</v>
      </c>
      <c r="BD164" s="14" t="n">
        <v>0.129</v>
      </c>
      <c r="BE164" s="14" t="n">
        <v>-0.282</v>
      </c>
      <c r="BF164" s="14" t="n">
        <v>0.298</v>
      </c>
      <c r="BG164" s="14" t="n">
        <v>0</v>
      </c>
      <c r="BH164" s="14" t="n">
        <v>0</v>
      </c>
      <c r="BI164" s="14" t="n">
        <v>0.767</v>
      </c>
      <c r="BJ164" s="14" t="n">
        <v>0.167</v>
      </c>
      <c r="BK164" s="14" t="n">
        <v>0.19</v>
      </c>
      <c r="BL164" s="14" t="n">
        <v>0.956</v>
      </c>
      <c r="BM164" s="14" t="n">
        <v>0</v>
      </c>
      <c r="BN164" s="14" t="n">
        <v>1</v>
      </c>
      <c r="BO164" s="14" t="n">
        <v>0</v>
      </c>
      <c r="BP164" s="14" t="n">
        <v>-0.202</v>
      </c>
      <c r="BQ164" s="14" t="n">
        <v>0.2</v>
      </c>
      <c r="BR164" s="14" t="n">
        <v>0</v>
      </c>
      <c r="BS164" s="14" t="n">
        <v>1</v>
      </c>
      <c r="BT164" s="14" t="n">
        <v>0</v>
      </c>
      <c r="BU164" s="14" t="n">
        <v>-0.354</v>
      </c>
      <c r="BV164" s="14" t="n">
        <v>0.187</v>
      </c>
      <c r="BW164" s="14" t="n">
        <v>0</v>
      </c>
      <c r="BX164" s="14" t="n">
        <v>0.833</v>
      </c>
      <c r="BY164" s="14" t="n">
        <v>13.254</v>
      </c>
      <c r="BZ164" s="14" t="n">
        <v>0</v>
      </c>
      <c r="CA164" s="14" t="n">
        <v>13.254</v>
      </c>
      <c r="CB164" s="14" t="n">
        <v>0</v>
      </c>
      <c r="CC164" s="14" t="n">
        <v>83.248</v>
      </c>
      <c r="CD164" s="14" t="n">
        <v>7.95</v>
      </c>
      <c r="CE164" s="14" t="n">
        <v>19.507</v>
      </c>
      <c r="CF164" s="14" t="n">
        <v>102.755</v>
      </c>
      <c r="CG164" s="14" t="n">
        <v>0</v>
      </c>
      <c r="CH164" s="14" t="n">
        <v>1</v>
      </c>
      <c r="CI164" s="14" t="n">
        <v>0</v>
      </c>
      <c r="CJ164" s="14" t="n">
        <v>0</v>
      </c>
      <c r="CK164" s="14" t="n">
        <v>0</v>
      </c>
      <c r="CL164" s="14" t="n">
        <v>0</v>
      </c>
      <c r="CM164" s="14" t="n">
        <v>0</v>
      </c>
      <c r="CN164" s="14" t="n">
        <v>0</v>
      </c>
      <c r="CO164" s="14" t="n">
        <v>0</v>
      </c>
      <c r="CP164" s="14" t="n">
        <v>0</v>
      </c>
      <c r="CQ164" s="14" t="n">
        <v>1.348</v>
      </c>
      <c r="CR164" s="14" t="n">
        <v>0</v>
      </c>
      <c r="CS164" s="14" t="n">
        <v>5.37</v>
      </c>
      <c r="CT164" s="14" t="n">
        <v>4.861</v>
      </c>
      <c r="CU164" s="14" t="n">
        <v>11.622</v>
      </c>
    </row>
    <row r="165">
      <c r="A165" s="14" t="inlineStr">
        <is>
          <t>TCD2024</t>
        </is>
      </c>
      <c r="B165" s="14" t="inlineStr">
        <is>
          <t>TCD</t>
        </is>
      </c>
      <c r="C165" s="14" t="inlineStr">
        <is>
          <t>TCD</t>
        </is>
      </c>
      <c r="D165" s="14" t="inlineStr">
        <is>
          <t>Chad</t>
        </is>
      </c>
      <c r="E165" s="14" t="n">
        <v>2024</v>
      </c>
      <c r="F165" s="14" t="n">
        <v>0.18</v>
      </c>
      <c r="G165" s="14" t="n">
        <v>5.575</v>
      </c>
      <c r="H165" s="14" t="n">
        <v>1.324</v>
      </c>
      <c r="I165" s="14" t="n">
        <v>0</v>
      </c>
      <c r="J165" s="14" t="n">
        <v>5.575</v>
      </c>
      <c r="K165" s="14" t="n">
        <v>0</v>
      </c>
      <c r="L165" s="14" t="n">
        <v>1</v>
      </c>
      <c r="M165" s="14" t="n">
        <v>7.124</v>
      </c>
      <c r="N165" s="14" t="n">
        <v>3.971</v>
      </c>
      <c r="O165" s="14" t="n">
        <v>0</v>
      </c>
      <c r="P165" s="14" t="n">
        <v>7.124</v>
      </c>
      <c r="Q165" s="14" t="n">
        <v>0</v>
      </c>
      <c r="R165" s="14" t="n">
        <v>1</v>
      </c>
      <c r="S165" s="14" t="n">
        <v>12.193</v>
      </c>
      <c r="T165" s="14" t="n">
        <v>7.942</v>
      </c>
      <c r="U165" s="14" t="n">
        <v>0.299</v>
      </c>
      <c r="V165" s="14" t="n">
        <v>14.388</v>
      </c>
      <c r="W165" s="14" t="n">
        <v>0.18</v>
      </c>
      <c r="X165" s="14" t="n">
        <v>1</v>
      </c>
      <c r="Y165" s="14" t="n">
        <v>11.492</v>
      </c>
      <c r="Z165" s="14" t="n">
        <v>1.553</v>
      </c>
      <c r="AA165" s="14" t="n">
        <v>0</v>
      </c>
      <c r="AB165" s="14" t="n">
        <v>11.492</v>
      </c>
      <c r="AC165" s="14" t="n">
        <v>0</v>
      </c>
      <c r="AD165" s="14" t="n">
        <v>1</v>
      </c>
      <c r="AE165" s="14" t="n">
        <v>12.815</v>
      </c>
      <c r="AF165" s="14" t="n">
        <v>2.997</v>
      </c>
      <c r="AG165" s="14" t="n">
        <v>0</v>
      </c>
      <c r="AH165" s="14" t="n">
        <v>12.815</v>
      </c>
      <c r="AI165" s="14" t="n">
        <v>0</v>
      </c>
      <c r="AJ165" s="14" t="n">
        <v>1</v>
      </c>
      <c r="AK165" s="14" t="n">
        <v>20.757</v>
      </c>
      <c r="AL165" s="14" t="n">
        <v>11.055</v>
      </c>
      <c r="AM165" s="14" t="n">
        <v>0.509</v>
      </c>
      <c r="AN165" s="14" t="n">
        <v>24.493</v>
      </c>
      <c r="AO165" s="14" t="n">
        <v>0.18</v>
      </c>
      <c r="AP165" s="14" t="n">
        <v>1</v>
      </c>
      <c r="AQ165" s="14" t="n">
        <v>0.66</v>
      </c>
      <c r="AR165" s="14" t="n">
        <v>0.12</v>
      </c>
      <c r="AS165" s="14" t="n">
        <v>0.495</v>
      </c>
      <c r="AT165" s="14" t="n">
        <v>1.154</v>
      </c>
      <c r="AU165" s="14" t="n">
        <v>0</v>
      </c>
      <c r="AV165" s="14" t="n">
        <v>1</v>
      </c>
      <c r="AW165" s="14" t="n">
        <v>0.796</v>
      </c>
      <c r="AX165" s="14" t="n">
        <v>0.146</v>
      </c>
      <c r="AY165" s="14" t="n">
        <v>0.524</v>
      </c>
      <c r="AZ165" s="14" t="n">
        <v>1.319</v>
      </c>
      <c r="BA165" s="14" t="n">
        <v>0</v>
      </c>
      <c r="BB165" s="14" t="n">
        <v>1</v>
      </c>
      <c r="BC165" s="14" t="n">
        <v>0.513</v>
      </c>
      <c r="BD165" s="14" t="n">
        <v>0.132</v>
      </c>
      <c r="BE165" s="14" t="n">
        <v>-0.26</v>
      </c>
      <c r="BF165" s="14" t="n">
        <v>0.298</v>
      </c>
      <c r="BG165" s="14" t="n">
        <v>0</v>
      </c>
      <c r="BH165" s="14" t="n">
        <v>0</v>
      </c>
      <c r="BI165" s="14" t="n">
        <v>0.792</v>
      </c>
      <c r="BJ165" s="14" t="n">
        <v>0.174</v>
      </c>
      <c r="BK165" s="14" t="n">
        <v>0.165</v>
      </c>
      <c r="BL165" s="14" t="n">
        <v>0.957</v>
      </c>
      <c r="BM165" s="14" t="n">
        <v>0</v>
      </c>
      <c r="BN165" s="14" t="n">
        <v>1</v>
      </c>
      <c r="BO165" s="14" t="n">
        <v>0</v>
      </c>
      <c r="BP165" s="14" t="n">
        <v>-0.208</v>
      </c>
      <c r="BQ165" s="14" t="n">
        <v>0.206</v>
      </c>
      <c r="BR165" s="14" t="n">
        <v>0</v>
      </c>
      <c r="BS165" s="14" t="n">
        <v>1</v>
      </c>
      <c r="BT165" s="14" t="n">
        <v>0</v>
      </c>
      <c r="BU165" s="14" t="n">
        <v>-0.274</v>
      </c>
      <c r="BV165" s="14" t="n">
        <v>0.14</v>
      </c>
      <c r="BW165" s="14" t="n">
        <v>0</v>
      </c>
      <c r="BX165" s="14" t="n">
        <v>0.833</v>
      </c>
      <c r="BY165" s="14" t="n">
        <v>13.646</v>
      </c>
      <c r="BZ165" s="14" t="n">
        <v>0</v>
      </c>
      <c r="CA165" s="14" t="n">
        <v>13.646</v>
      </c>
      <c r="CB165" s="14" t="n">
        <v>0</v>
      </c>
      <c r="CC165" s="14" t="n">
        <v>82.58799999999999</v>
      </c>
      <c r="CD165" s="14" t="n">
        <v>7.95</v>
      </c>
      <c r="CE165" s="14" t="n">
        <v>20.205</v>
      </c>
      <c r="CF165" s="14" t="n">
        <v>102.793</v>
      </c>
      <c r="CG165" s="14" t="n">
        <v>0</v>
      </c>
      <c r="CH165" s="14" t="n">
        <v>1</v>
      </c>
      <c r="CI165" s="14" t="n">
        <v>0</v>
      </c>
      <c r="CJ165" s="14" t="n">
        <v>0</v>
      </c>
      <c r="CK165" s="14" t="n">
        <v>0</v>
      </c>
      <c r="CL165" s="14" t="n">
        <v>0</v>
      </c>
      <c r="CM165" s="14" t="n">
        <v>0</v>
      </c>
      <c r="CN165" s="14" t="n">
        <v>0</v>
      </c>
      <c r="CO165" s="14" t="n">
        <v>0</v>
      </c>
      <c r="CP165" s="14" t="n">
        <v>0</v>
      </c>
      <c r="CQ165" s="14" t="n">
        <v>1.387</v>
      </c>
      <c r="CR165" s="14" t="n">
        <v>0</v>
      </c>
      <c r="CS165" s="14" t="n">
        <v>5.529</v>
      </c>
      <c r="CT165" s="14" t="n">
        <v>4.251</v>
      </c>
      <c r="CU165" s="14" t="n">
        <v>10.168</v>
      </c>
    </row>
    <row r="166">
      <c r="A166" s="14" t="inlineStr">
        <is>
          <t>CHI2021</t>
        </is>
      </c>
      <c r="B166" s="14" t="inlineStr">
        <is>
          <t>CHI</t>
        </is>
      </c>
      <c r="C166" s="14" t="inlineStr">
        <is>
          <t>CHI</t>
        </is>
      </c>
      <c r="D166" s="14" t="inlineStr">
        <is>
          <t>Channel Islands</t>
        </is>
      </c>
      <c r="E166" s="14" t="n">
        <v>2021</v>
      </c>
      <c r="F166" s="14" t="n">
        <v>0</v>
      </c>
      <c r="G166" s="14" t="n">
        <v>5.553</v>
      </c>
      <c r="H166" s="14" t="n">
        <v>1.143</v>
      </c>
      <c r="I166" s="14" t="n">
        <v>0</v>
      </c>
      <c r="J166" s="14" t="n">
        <v>5.553</v>
      </c>
      <c r="K166" s="14" t="n">
        <v>0</v>
      </c>
      <c r="L166" s="14" t="n">
        <v>1</v>
      </c>
      <c r="M166" s="14" t="n">
        <v>7.964</v>
      </c>
      <c r="N166" s="14" t="n">
        <v>3.43</v>
      </c>
      <c r="O166" s="14" t="n">
        <v>0</v>
      </c>
      <c r="P166" s="14" t="n">
        <v>7.964</v>
      </c>
      <c r="Q166" s="14" t="n">
        <v>0</v>
      </c>
      <c r="R166" s="14" t="n">
        <v>1</v>
      </c>
      <c r="S166" s="14" t="n">
        <v>11.27</v>
      </c>
      <c r="T166" s="14" t="n">
        <v>6.86</v>
      </c>
      <c r="U166" s="14" t="n">
        <v>0</v>
      </c>
      <c r="V166" s="14" t="n">
        <v>11.27</v>
      </c>
      <c r="W166" s="14" t="n">
        <v>0</v>
      </c>
      <c r="X166" s="14" t="n">
        <v>1</v>
      </c>
      <c r="Y166" s="14" t="n">
        <v>16.305</v>
      </c>
      <c r="Z166" s="14" t="n">
        <v>2.204</v>
      </c>
      <c r="AA166" s="14" t="n">
        <v>0</v>
      </c>
      <c r="AB166" s="14" t="n">
        <v>16.305</v>
      </c>
      <c r="AC166" s="14" t="n">
        <v>0</v>
      </c>
      <c r="AD166" s="14" t="n">
        <v>1</v>
      </c>
      <c r="AE166" s="14" t="n">
        <v>17.449</v>
      </c>
      <c r="AF166" s="14" t="n">
        <v>4.08</v>
      </c>
      <c r="AG166" s="14" t="n">
        <v>0</v>
      </c>
      <c r="AH166" s="14" t="n">
        <v>17.449</v>
      </c>
      <c r="AI166" s="14" t="n">
        <v>0</v>
      </c>
      <c r="AJ166" s="14" t="n">
        <v>1</v>
      </c>
      <c r="AK166" s="14" t="n">
        <v>24.309</v>
      </c>
      <c r="AL166" s="14" t="n">
        <v>12.947</v>
      </c>
      <c r="AM166" s="14" t="n">
        <v>0</v>
      </c>
      <c r="AN166" s="14" t="n">
        <v>24.309</v>
      </c>
      <c r="AO166" s="14" t="n">
        <v>0</v>
      </c>
      <c r="AP166" s="14" t="n">
        <v>1</v>
      </c>
      <c r="AQ166" s="14" t="n">
        <v>0.619</v>
      </c>
      <c r="AR166" s="14" t="n">
        <v>0.114</v>
      </c>
      <c r="AS166" s="14" t="n">
        <v>0</v>
      </c>
      <c r="AT166" s="14" t="n">
        <v>0.619</v>
      </c>
      <c r="AU166" s="14" t="n">
        <v>0</v>
      </c>
      <c r="AV166" s="14" t="n">
        <v>1</v>
      </c>
      <c r="AW166" s="14" t="n">
        <v>0.599</v>
      </c>
      <c r="AX166" s="14" t="n">
        <v>0.114</v>
      </c>
      <c r="AY166" s="14" t="n">
        <v>0</v>
      </c>
      <c r="AZ166" s="14" t="n">
        <v>0.599</v>
      </c>
      <c r="BA166" s="14" t="n">
        <v>0</v>
      </c>
      <c r="BB166" s="14" t="n">
        <v>1</v>
      </c>
      <c r="BC166" s="14" t="n">
        <v>0.439</v>
      </c>
      <c r="BD166" s="14" t="n">
        <v>0.114</v>
      </c>
      <c r="BE166" s="14" t="n">
        <v>0</v>
      </c>
      <c r="BF166" s="14" t="n">
        <v>0.439</v>
      </c>
      <c r="BG166" s="14" t="n">
        <v>0</v>
      </c>
      <c r="BH166" s="14" t="n">
        <v>1</v>
      </c>
      <c r="BI166" s="14" t="n">
        <v>0.505</v>
      </c>
      <c r="BJ166" s="14" t="n">
        <v>0.114</v>
      </c>
      <c r="BK166" s="14" t="n">
        <v>0</v>
      </c>
      <c r="BL166" s="14" t="n">
        <v>0.505</v>
      </c>
      <c r="BM166" s="14" t="n">
        <v>0</v>
      </c>
      <c r="BN166" s="14" t="n">
        <v>1</v>
      </c>
      <c r="BO166" s="14" t="n">
        <v>0</v>
      </c>
      <c r="BP166" s="14" t="n">
        <v>0</v>
      </c>
      <c r="BQ166" s="14" t="n">
        <v>0</v>
      </c>
      <c r="BR166" s="14" t="n">
        <v>0</v>
      </c>
      <c r="BS166" s="14" t="n">
        <v>1</v>
      </c>
      <c r="BT166" s="14" t="n">
        <v>0</v>
      </c>
      <c r="BU166" s="14" t="n">
        <v>0</v>
      </c>
      <c r="BV166" s="14" t="n">
        <v>0</v>
      </c>
      <c r="BW166" s="14" t="n">
        <v>0</v>
      </c>
      <c r="BX166" s="14" t="n">
        <v>1</v>
      </c>
      <c r="BY166" s="14" t="n">
        <v>11.787</v>
      </c>
      <c r="BZ166" s="14" t="n">
        <v>0</v>
      </c>
      <c r="CA166" s="14" t="n">
        <v>11.787</v>
      </c>
      <c r="CB166" s="14" t="n">
        <v>0</v>
      </c>
      <c r="CC166" s="14" t="n">
        <v>78.125</v>
      </c>
      <c r="CD166" s="14" t="n">
        <v>7.95</v>
      </c>
      <c r="CE166" s="14" t="n">
        <v>0</v>
      </c>
      <c r="CF166" s="14" t="n">
        <v>78.125</v>
      </c>
      <c r="CG166" s="14" t="n">
        <v>0</v>
      </c>
      <c r="CH166" s="14" t="n">
        <v>1</v>
      </c>
      <c r="CI166" s="14" t="n">
        <v>0</v>
      </c>
      <c r="CJ166" s="14" t="n">
        <v>0</v>
      </c>
      <c r="CK166" s="14" t="n">
        <v>0</v>
      </c>
      <c r="CL166" s="14" t="n">
        <v>0</v>
      </c>
      <c r="CM166" s="14" t="n">
        <v>0</v>
      </c>
      <c r="CN166" s="14" t="n">
        <v>0</v>
      </c>
      <c r="CO166" s="14" t="n">
        <v>0</v>
      </c>
      <c r="CP166" s="14" t="n">
        <v>0</v>
      </c>
      <c r="CQ166" s="14" t="n">
        <v>1.198</v>
      </c>
      <c r="CR166" s="14" t="n">
        <v>0</v>
      </c>
      <c r="CS166" s="14" t="n">
        <v>4.776</v>
      </c>
      <c r="CT166" s="14" t="n">
        <v>4.41</v>
      </c>
      <c r="CU166" s="14" t="n">
        <v>15.162</v>
      </c>
    </row>
    <row r="167">
      <c r="A167" s="14" t="inlineStr">
        <is>
          <t>CHI2022</t>
        </is>
      </c>
      <c r="B167" s="14" t="inlineStr">
        <is>
          <t>CHI</t>
        </is>
      </c>
      <c r="C167" s="14" t="inlineStr">
        <is>
          <t>CHI</t>
        </is>
      </c>
      <c r="D167" s="14" t="inlineStr">
        <is>
          <t>Channel Islands</t>
        </is>
      </c>
      <c r="E167" s="14" t="n">
        <v>2022</v>
      </c>
      <c r="F167" s="14" t="n">
        <v>0</v>
      </c>
      <c r="G167" s="14" t="n">
        <v>7.077</v>
      </c>
      <c r="H167" s="14" t="n">
        <v>1.235</v>
      </c>
      <c r="I167" s="14" t="n">
        <v>0</v>
      </c>
      <c r="J167" s="14" t="n">
        <v>7.077</v>
      </c>
      <c r="K167" s="14" t="n">
        <v>0</v>
      </c>
      <c r="L167" s="14" t="n">
        <v>1</v>
      </c>
      <c r="M167" s="14" t="n">
        <v>9.782999999999999</v>
      </c>
      <c r="N167" s="14" t="n">
        <v>3.704</v>
      </c>
      <c r="O167" s="14" t="n">
        <v>0</v>
      </c>
      <c r="P167" s="14" t="n">
        <v>9.782999999999999</v>
      </c>
      <c r="Q167" s="14" t="n">
        <v>0</v>
      </c>
      <c r="R167" s="14" t="n">
        <v>1</v>
      </c>
      <c r="S167" s="14" t="n">
        <v>13.25</v>
      </c>
      <c r="T167" s="14" t="n">
        <v>7.408</v>
      </c>
      <c r="U167" s="14" t="n">
        <v>0</v>
      </c>
      <c r="V167" s="14" t="n">
        <v>13.25</v>
      </c>
      <c r="W167" s="14" t="n">
        <v>0</v>
      </c>
      <c r="X167" s="14" t="n">
        <v>1</v>
      </c>
      <c r="Y167" s="14" t="n">
        <v>32.56</v>
      </c>
      <c r="Z167" s="14" t="n">
        <v>4.401</v>
      </c>
      <c r="AA167" s="14" t="n">
        <v>0</v>
      </c>
      <c r="AB167" s="14" t="n">
        <v>32.56</v>
      </c>
      <c r="AC167" s="14" t="n">
        <v>0</v>
      </c>
      <c r="AD167" s="14" t="n">
        <v>1</v>
      </c>
      <c r="AE167" s="14" t="n">
        <v>33.795</v>
      </c>
      <c r="AF167" s="14" t="n">
        <v>7.902</v>
      </c>
      <c r="AG167" s="14" t="n">
        <v>0</v>
      </c>
      <c r="AH167" s="14" t="n">
        <v>33.795</v>
      </c>
      <c r="AI167" s="14" t="n">
        <v>0</v>
      </c>
      <c r="AJ167" s="14" t="n">
        <v>1</v>
      </c>
      <c r="AK167" s="14" t="n">
        <v>41.203</v>
      </c>
      <c r="AL167" s="14" t="n">
        <v>21.945</v>
      </c>
      <c r="AM167" s="14" t="n">
        <v>0</v>
      </c>
      <c r="AN167" s="14" t="n">
        <v>41.203</v>
      </c>
      <c r="AO167" s="14" t="n">
        <v>0</v>
      </c>
      <c r="AP167" s="14" t="n">
        <v>1</v>
      </c>
      <c r="AQ167" s="14" t="n">
        <v>0.861</v>
      </c>
      <c r="AR167" s="14" t="n">
        <v>0.123</v>
      </c>
      <c r="AS167" s="14" t="n">
        <v>0</v>
      </c>
      <c r="AT167" s="14" t="n">
        <v>0.861</v>
      </c>
      <c r="AU167" s="14" t="n">
        <v>0</v>
      </c>
      <c r="AV167" s="14" t="n">
        <v>1</v>
      </c>
      <c r="AW167" s="14" t="n">
        <v>0.986</v>
      </c>
      <c r="AX167" s="14" t="n">
        <v>0.123</v>
      </c>
      <c r="AY167" s="14" t="n">
        <v>0</v>
      </c>
      <c r="AZ167" s="14" t="n">
        <v>0.986</v>
      </c>
      <c r="BA167" s="14" t="n">
        <v>0</v>
      </c>
      <c r="BB167" s="14" t="n">
        <v>1</v>
      </c>
      <c r="BC167" s="14" t="n">
        <v>0.598</v>
      </c>
      <c r="BD167" s="14" t="n">
        <v>0.123</v>
      </c>
      <c r="BE167" s="14" t="n">
        <v>0</v>
      </c>
      <c r="BF167" s="14" t="n">
        <v>0.598</v>
      </c>
      <c r="BG167" s="14" t="n">
        <v>0</v>
      </c>
      <c r="BH167" s="14" t="n">
        <v>1</v>
      </c>
      <c r="BI167" s="14" t="n">
        <v>0.612</v>
      </c>
      <c r="BJ167" s="14" t="n">
        <v>0.123</v>
      </c>
      <c r="BK167" s="14" t="n">
        <v>0</v>
      </c>
      <c r="BL167" s="14" t="n">
        <v>0.612</v>
      </c>
      <c r="BM167" s="14" t="n">
        <v>0</v>
      </c>
      <c r="BN167" s="14" t="n">
        <v>1</v>
      </c>
      <c r="BO167" s="14" t="n">
        <v>0</v>
      </c>
      <c r="BP167" s="14" t="n">
        <v>0</v>
      </c>
      <c r="BQ167" s="14" t="n">
        <v>0</v>
      </c>
      <c r="BR167" s="14" t="n">
        <v>0</v>
      </c>
      <c r="BS167" s="14" t="n">
        <v>1</v>
      </c>
      <c r="BT167" s="14" t="n">
        <v>0</v>
      </c>
      <c r="BU167" s="14" t="n">
        <v>0</v>
      </c>
      <c r="BV167" s="14" t="n">
        <v>0</v>
      </c>
      <c r="BW167" s="14" t="n">
        <v>0</v>
      </c>
      <c r="BX167" s="14" t="n">
        <v>1</v>
      </c>
      <c r="BY167" s="14" t="n">
        <v>12.729</v>
      </c>
      <c r="BZ167" s="14" t="n">
        <v>0</v>
      </c>
      <c r="CA167" s="14" t="n">
        <v>12.729</v>
      </c>
      <c r="CB167" s="14" t="n">
        <v>0</v>
      </c>
      <c r="CC167" s="14" t="n">
        <v>97.90000000000001</v>
      </c>
      <c r="CD167" s="14" t="n">
        <v>7.95</v>
      </c>
      <c r="CE167" s="14" t="n">
        <v>0</v>
      </c>
      <c r="CF167" s="14" t="n">
        <v>97.90000000000001</v>
      </c>
      <c r="CG167" s="14" t="n">
        <v>0</v>
      </c>
      <c r="CH167" s="14" t="n">
        <v>1</v>
      </c>
      <c r="CI167" s="14" t="n">
        <v>0</v>
      </c>
      <c r="CJ167" s="14" t="n">
        <v>0</v>
      </c>
      <c r="CK167" s="14" t="n">
        <v>0</v>
      </c>
      <c r="CL167" s="14" t="n">
        <v>0</v>
      </c>
      <c r="CM167" s="14" t="n">
        <v>0</v>
      </c>
      <c r="CN167" s="14" t="n">
        <v>0</v>
      </c>
      <c r="CO167" s="14" t="n">
        <v>0</v>
      </c>
      <c r="CP167" s="14" t="n">
        <v>0</v>
      </c>
      <c r="CQ167" s="14" t="n">
        <v>1.294</v>
      </c>
      <c r="CR167" s="14" t="n">
        <v>0</v>
      </c>
      <c r="CS167" s="14" t="n">
        <v>5.158</v>
      </c>
      <c r="CT167" s="14" t="n">
        <v>5.842</v>
      </c>
      <c r="CU167" s="14" t="n">
        <v>31.326</v>
      </c>
    </row>
    <row r="168">
      <c r="A168" s="14" t="inlineStr">
        <is>
          <t>CHI2023</t>
        </is>
      </c>
      <c r="B168" s="14" t="inlineStr">
        <is>
          <t>CHI</t>
        </is>
      </c>
      <c r="C168" s="14" t="inlineStr">
        <is>
          <t>CHI</t>
        </is>
      </c>
      <c r="D168" s="14" t="inlineStr">
        <is>
          <t>Channel Islands</t>
        </is>
      </c>
      <c r="E168" s="14" t="n">
        <v>2023</v>
      </c>
      <c r="F168" s="14" t="n">
        <v>0</v>
      </c>
      <c r="G168" s="14" t="n">
        <v>4.752</v>
      </c>
      <c r="H168" s="14" t="n">
        <v>1.286</v>
      </c>
      <c r="I168" s="14" t="n">
        <v>0</v>
      </c>
      <c r="J168" s="14" t="n">
        <v>4.752</v>
      </c>
      <c r="K168" s="14" t="n">
        <v>0</v>
      </c>
      <c r="L168" s="14" t="n">
        <v>1</v>
      </c>
      <c r="M168" s="14" t="n">
        <v>7.886</v>
      </c>
      <c r="N168" s="14" t="n">
        <v>3.857</v>
      </c>
      <c r="O168" s="14" t="n">
        <v>0</v>
      </c>
      <c r="P168" s="14" t="n">
        <v>7.886</v>
      </c>
      <c r="Q168" s="14" t="n">
        <v>0</v>
      </c>
      <c r="R168" s="14" t="n">
        <v>1</v>
      </c>
      <c r="S168" s="14" t="n">
        <v>11.18</v>
      </c>
      <c r="T168" s="14" t="n">
        <v>7.714</v>
      </c>
      <c r="U168" s="14" t="n">
        <v>0</v>
      </c>
      <c r="V168" s="14" t="n">
        <v>11.18</v>
      </c>
      <c r="W168" s="14" t="n">
        <v>0</v>
      </c>
      <c r="X168" s="14" t="n">
        <v>1</v>
      </c>
      <c r="Y168" s="14" t="n">
        <v>12.908</v>
      </c>
      <c r="Z168" s="14" t="n">
        <v>1.745</v>
      </c>
      <c r="AA168" s="14" t="n">
        <v>0</v>
      </c>
      <c r="AB168" s="14" t="n">
        <v>12.908</v>
      </c>
      <c r="AC168" s="14" t="n">
        <v>0</v>
      </c>
      <c r="AD168" s="14" t="n">
        <v>1</v>
      </c>
      <c r="AE168" s="14" t="n">
        <v>14.194</v>
      </c>
      <c r="AF168" s="14" t="n">
        <v>3.319</v>
      </c>
      <c r="AG168" s="14" t="n">
        <v>0</v>
      </c>
      <c r="AH168" s="14" t="n">
        <v>14.194</v>
      </c>
      <c r="AI168" s="14" t="n">
        <v>0</v>
      </c>
      <c r="AJ168" s="14" t="n">
        <v>1</v>
      </c>
      <c r="AK168" s="14" t="n">
        <v>21.908</v>
      </c>
      <c r="AL168" s="14" t="n">
        <v>11.668</v>
      </c>
      <c r="AM168" s="14" t="n">
        <v>0</v>
      </c>
      <c r="AN168" s="14" t="n">
        <v>21.908</v>
      </c>
      <c r="AO168" s="14" t="n">
        <v>0</v>
      </c>
      <c r="AP168" s="14" t="n">
        <v>1</v>
      </c>
      <c r="AQ168" s="14" t="n">
        <v>0.76</v>
      </c>
      <c r="AR168" s="14" t="n">
        <v>0.129</v>
      </c>
      <c r="AS168" s="14" t="n">
        <v>0</v>
      </c>
      <c r="AT168" s="14" t="n">
        <v>0.76</v>
      </c>
      <c r="AU168" s="14" t="n">
        <v>0</v>
      </c>
      <c r="AV168" s="14" t="n">
        <v>1</v>
      </c>
      <c r="AW168" s="14" t="n">
        <v>0.8110000000000001</v>
      </c>
      <c r="AX168" s="14" t="n">
        <v>0.129</v>
      </c>
      <c r="AY168" s="14" t="n">
        <v>0</v>
      </c>
      <c r="AZ168" s="14" t="n">
        <v>0.8110000000000001</v>
      </c>
      <c r="BA168" s="14" t="n">
        <v>0</v>
      </c>
      <c r="BB168" s="14" t="n">
        <v>1</v>
      </c>
      <c r="BC168" s="14" t="n">
        <v>0.535</v>
      </c>
      <c r="BD168" s="14" t="n">
        <v>0.129</v>
      </c>
      <c r="BE168" s="14" t="n">
        <v>0</v>
      </c>
      <c r="BF168" s="14" t="n">
        <v>0.535</v>
      </c>
      <c r="BG168" s="14" t="n">
        <v>0</v>
      </c>
      <c r="BH168" s="14" t="n">
        <v>1</v>
      </c>
      <c r="BI168" s="14" t="n">
        <v>0.579</v>
      </c>
      <c r="BJ168" s="14" t="n">
        <v>0.129</v>
      </c>
      <c r="BK168" s="14" t="n">
        <v>0</v>
      </c>
      <c r="BL168" s="14" t="n">
        <v>0.579</v>
      </c>
      <c r="BM168" s="14" t="n">
        <v>0</v>
      </c>
      <c r="BN168" s="14" t="n">
        <v>1</v>
      </c>
      <c r="BO168" s="14" t="n">
        <v>0</v>
      </c>
      <c r="BP168" s="14" t="n">
        <v>0</v>
      </c>
      <c r="BQ168" s="14" t="n">
        <v>0</v>
      </c>
      <c r="BR168" s="14" t="n">
        <v>0</v>
      </c>
      <c r="BS168" s="14" t="n">
        <v>1</v>
      </c>
      <c r="BT168" s="14" t="n">
        <v>0</v>
      </c>
      <c r="BU168" s="14" t="n">
        <v>0</v>
      </c>
      <c r="BV168" s="14" t="n">
        <v>0</v>
      </c>
      <c r="BW168" s="14" t="n">
        <v>0</v>
      </c>
      <c r="BX168" s="14" t="n">
        <v>1</v>
      </c>
      <c r="BY168" s="14" t="n">
        <v>13.254</v>
      </c>
      <c r="BZ168" s="14" t="n">
        <v>0</v>
      </c>
      <c r="CA168" s="14" t="n">
        <v>13.254</v>
      </c>
      <c r="CB168" s="14" t="n">
        <v>0</v>
      </c>
      <c r="CC168" s="14" t="n">
        <v>83.248</v>
      </c>
      <c r="CD168" s="14" t="n">
        <v>7.95</v>
      </c>
      <c r="CE168" s="14" t="n">
        <v>0</v>
      </c>
      <c r="CF168" s="14" t="n">
        <v>83.248</v>
      </c>
      <c r="CG168" s="14" t="n">
        <v>0</v>
      </c>
      <c r="CH168" s="14" t="n">
        <v>1</v>
      </c>
      <c r="CI168" s="14" t="n">
        <v>0</v>
      </c>
      <c r="CJ168" s="14" t="n">
        <v>0</v>
      </c>
      <c r="CK168" s="14" t="n">
        <v>0</v>
      </c>
      <c r="CL168" s="14" t="n">
        <v>0</v>
      </c>
      <c r="CM168" s="14" t="n">
        <v>0</v>
      </c>
      <c r="CN168" s="14" t="n">
        <v>0</v>
      </c>
      <c r="CO168" s="14" t="n">
        <v>0</v>
      </c>
      <c r="CP168" s="14" t="n">
        <v>0</v>
      </c>
      <c r="CQ168" s="14" t="n">
        <v>1.348</v>
      </c>
      <c r="CR168" s="14" t="n">
        <v>0</v>
      </c>
      <c r="CS168" s="14" t="n">
        <v>5.37</v>
      </c>
      <c r="CT168" s="14" t="n">
        <v>3.466</v>
      </c>
      <c r="CU168" s="14" t="n">
        <v>11.622</v>
      </c>
    </row>
    <row r="169">
      <c r="A169" s="14" t="inlineStr">
        <is>
          <t>CHI2024</t>
        </is>
      </c>
      <c r="B169" s="14" t="inlineStr">
        <is>
          <t>CHI</t>
        </is>
      </c>
      <c r="C169" s="14" t="inlineStr">
        <is>
          <t>CHI</t>
        </is>
      </c>
      <c r="D169" s="14" t="inlineStr">
        <is>
          <t>Channel Islands</t>
        </is>
      </c>
      <c r="E169" s="14" t="n">
        <v>2024</v>
      </c>
      <c r="F169" s="14" t="n">
        <v>0</v>
      </c>
      <c r="G169" s="14" t="n">
        <v>4.351</v>
      </c>
      <c r="H169" s="14" t="n">
        <v>1.324</v>
      </c>
      <c r="I169" s="14" t="n">
        <v>0</v>
      </c>
      <c r="J169" s="14" t="n">
        <v>4.351</v>
      </c>
      <c r="K169" s="14" t="n">
        <v>0</v>
      </c>
      <c r="L169" s="14" t="n">
        <v>1</v>
      </c>
      <c r="M169" s="14" t="n">
        <v>7.124</v>
      </c>
      <c r="N169" s="14" t="n">
        <v>3.971</v>
      </c>
      <c r="O169" s="14" t="n">
        <v>0</v>
      </c>
      <c r="P169" s="14" t="n">
        <v>7.124</v>
      </c>
      <c r="Q169" s="14" t="n">
        <v>0</v>
      </c>
      <c r="R169" s="14" t="n">
        <v>1</v>
      </c>
      <c r="S169" s="14" t="n">
        <v>10.969</v>
      </c>
      <c r="T169" s="14" t="n">
        <v>7.942</v>
      </c>
      <c r="U169" s="14" t="n">
        <v>0</v>
      </c>
      <c r="V169" s="14" t="n">
        <v>10.969</v>
      </c>
      <c r="W169" s="14" t="n">
        <v>0</v>
      </c>
      <c r="X169" s="14" t="n">
        <v>1</v>
      </c>
      <c r="Y169" s="14" t="n">
        <v>11.492</v>
      </c>
      <c r="Z169" s="14" t="n">
        <v>1.553</v>
      </c>
      <c r="AA169" s="14" t="n">
        <v>0</v>
      </c>
      <c r="AB169" s="14" t="n">
        <v>11.492</v>
      </c>
      <c r="AC169" s="14" t="n">
        <v>0</v>
      </c>
      <c r="AD169" s="14" t="n">
        <v>1</v>
      </c>
      <c r="AE169" s="14" t="n">
        <v>12.815</v>
      </c>
      <c r="AF169" s="14" t="n">
        <v>2.997</v>
      </c>
      <c r="AG169" s="14" t="n">
        <v>0</v>
      </c>
      <c r="AH169" s="14" t="n">
        <v>12.815</v>
      </c>
      <c r="AI169" s="14" t="n">
        <v>0</v>
      </c>
      <c r="AJ169" s="14" t="n">
        <v>1</v>
      </c>
      <c r="AK169" s="14" t="n">
        <v>20.757</v>
      </c>
      <c r="AL169" s="14" t="n">
        <v>11.055</v>
      </c>
      <c r="AM169" s="14" t="n">
        <v>0</v>
      </c>
      <c r="AN169" s="14" t="n">
        <v>20.757</v>
      </c>
      <c r="AO169" s="14" t="n">
        <v>0</v>
      </c>
      <c r="AP169" s="14" t="n">
        <v>1</v>
      </c>
      <c r="AQ169" s="14" t="n">
        <v>0.724</v>
      </c>
      <c r="AR169" s="14" t="n">
        <v>0.132</v>
      </c>
      <c r="AS169" s="14" t="n">
        <v>0</v>
      </c>
      <c r="AT169" s="14" t="n">
        <v>0.724</v>
      </c>
      <c r="AU169" s="14" t="n">
        <v>0</v>
      </c>
      <c r="AV169" s="14" t="n">
        <v>1</v>
      </c>
      <c r="AW169" s="14" t="n">
        <v>0.75</v>
      </c>
      <c r="AX169" s="14" t="n">
        <v>0.132</v>
      </c>
      <c r="AY169" s="14" t="n">
        <v>0</v>
      </c>
      <c r="AZ169" s="14" t="n">
        <v>0.75</v>
      </c>
      <c r="BA169" s="14" t="n">
        <v>0</v>
      </c>
      <c r="BB169" s="14" t="n">
        <v>1</v>
      </c>
      <c r="BC169" s="14" t="n">
        <v>0.513</v>
      </c>
      <c r="BD169" s="14" t="n">
        <v>0.132</v>
      </c>
      <c r="BE169" s="14" t="n">
        <v>0</v>
      </c>
      <c r="BF169" s="14" t="n">
        <v>0.513</v>
      </c>
      <c r="BG169" s="14" t="n">
        <v>0</v>
      </c>
      <c r="BH169" s="14" t="n">
        <v>1</v>
      </c>
      <c r="BI169" s="14" t="n">
        <v>0.591</v>
      </c>
      <c r="BJ169" s="14" t="n">
        <v>0.132</v>
      </c>
      <c r="BK169" s="14" t="n">
        <v>0</v>
      </c>
      <c r="BL169" s="14" t="n">
        <v>0.591</v>
      </c>
      <c r="BM169" s="14" t="n">
        <v>0</v>
      </c>
      <c r="BN169" s="14" t="n">
        <v>1</v>
      </c>
      <c r="BO169" s="14" t="n">
        <v>0</v>
      </c>
      <c r="BP169" s="14" t="n">
        <v>0</v>
      </c>
      <c r="BQ169" s="14" t="n">
        <v>0</v>
      </c>
      <c r="BR169" s="14" t="n">
        <v>0</v>
      </c>
      <c r="BS169" s="14" t="n">
        <v>1</v>
      </c>
      <c r="BT169" s="14" t="n">
        <v>0</v>
      </c>
      <c r="BU169" s="14" t="n">
        <v>0</v>
      </c>
      <c r="BV169" s="14" t="n">
        <v>0</v>
      </c>
      <c r="BW169" s="14" t="n">
        <v>0</v>
      </c>
      <c r="BX169" s="14" t="n">
        <v>1</v>
      </c>
      <c r="BY169" s="14" t="n">
        <v>13.646</v>
      </c>
      <c r="BZ169" s="14" t="n">
        <v>0</v>
      </c>
      <c r="CA169" s="14" t="n">
        <v>13.646</v>
      </c>
      <c r="CB169" s="14" t="n">
        <v>0</v>
      </c>
      <c r="CC169" s="14" t="n">
        <v>82.58799999999999</v>
      </c>
      <c r="CD169" s="14" t="n">
        <v>7.95</v>
      </c>
      <c r="CE169" s="14" t="n">
        <v>0</v>
      </c>
      <c r="CF169" s="14" t="n">
        <v>82.58799999999999</v>
      </c>
      <c r="CG169" s="14" t="n">
        <v>0</v>
      </c>
      <c r="CH169" s="14" t="n">
        <v>1</v>
      </c>
      <c r="CI169" s="14" t="n">
        <v>0</v>
      </c>
      <c r="CJ169" s="14" t="n">
        <v>0</v>
      </c>
      <c r="CK169" s="14" t="n">
        <v>0</v>
      </c>
      <c r="CL169" s="14" t="n">
        <v>0</v>
      </c>
      <c r="CM169" s="14" t="n">
        <v>0</v>
      </c>
      <c r="CN169" s="14" t="n">
        <v>0</v>
      </c>
      <c r="CO169" s="14" t="n">
        <v>0</v>
      </c>
      <c r="CP169" s="14" t="n">
        <v>0</v>
      </c>
      <c r="CQ169" s="14" t="n">
        <v>1.387</v>
      </c>
      <c r="CR169" s="14" t="n">
        <v>0</v>
      </c>
      <c r="CS169" s="14" t="n">
        <v>5.529</v>
      </c>
      <c r="CT169" s="14" t="n">
        <v>3.027</v>
      </c>
      <c r="CU169" s="14" t="n">
        <v>10.168</v>
      </c>
    </row>
    <row r="170">
      <c r="A170" s="14" t="inlineStr">
        <is>
          <t>CHL2021</t>
        </is>
      </c>
      <c r="B170" s="14" t="inlineStr">
        <is>
          <t>CHL</t>
        </is>
      </c>
      <c r="C170" s="14" t="inlineStr">
        <is>
          <t>CHL</t>
        </is>
      </c>
      <c r="D170" s="14" t="inlineStr">
        <is>
          <t>Chile</t>
        </is>
      </c>
      <c r="E170" s="14" t="n">
        <v>2021</v>
      </c>
      <c r="F170" s="14" t="n">
        <v>0.19</v>
      </c>
      <c r="G170" s="14" t="n">
        <v>3.214</v>
      </c>
      <c r="H170" s="14" t="n">
        <v>0.703</v>
      </c>
      <c r="I170" s="14" t="n">
        <v>0.702</v>
      </c>
      <c r="J170" s="14" t="n">
        <v>3.916</v>
      </c>
      <c r="K170" s="14" t="n">
        <v>0</v>
      </c>
      <c r="L170" s="14" t="n">
        <v>1</v>
      </c>
      <c r="M170" s="14" t="n">
        <v>5.268</v>
      </c>
      <c r="N170" s="14" t="n">
        <v>2.387</v>
      </c>
      <c r="O170" s="14" t="n">
        <v>0.703</v>
      </c>
      <c r="P170" s="14" t="n">
        <v>5.97</v>
      </c>
      <c r="Q170" s="14" t="n">
        <v>0</v>
      </c>
      <c r="R170" s="14" t="n">
        <v>1</v>
      </c>
      <c r="S170" s="14" t="n">
        <v>11.613</v>
      </c>
      <c r="T170" s="14" t="n">
        <v>6.86</v>
      </c>
      <c r="U170" s="14" t="n">
        <v>0.758</v>
      </c>
      <c r="V170" s="14" t="n">
        <v>14.722</v>
      </c>
      <c r="W170" s="14" t="n">
        <v>0.19</v>
      </c>
      <c r="X170" s="14" t="n">
        <v>1</v>
      </c>
      <c r="Y170" s="14" t="n">
        <v>14.318</v>
      </c>
      <c r="Z170" s="14" t="n">
        <v>1.581</v>
      </c>
      <c r="AA170" s="14" t="n">
        <v>1.044</v>
      </c>
      <c r="AB170" s="14" t="n">
        <v>15.362</v>
      </c>
      <c r="AC170" s="14" t="n">
        <v>0</v>
      </c>
      <c r="AD170" s="14" t="n">
        <v>1</v>
      </c>
      <c r="AE170" s="14" t="n">
        <v>14.318</v>
      </c>
      <c r="AF170" s="14" t="n">
        <v>2.817</v>
      </c>
      <c r="AG170" s="14" t="n">
        <v>1.044</v>
      </c>
      <c r="AH170" s="14" t="n">
        <v>15.362</v>
      </c>
      <c r="AI170" s="14" t="n">
        <v>0</v>
      </c>
      <c r="AJ170" s="14" t="n">
        <v>1</v>
      </c>
      <c r="AK170" s="14" t="n">
        <v>28.248</v>
      </c>
      <c r="AL170" s="14" t="n">
        <v>13.865</v>
      </c>
      <c r="AM170" s="14" t="n">
        <v>-1.768</v>
      </c>
      <c r="AN170" s="14" t="n">
        <v>31.512</v>
      </c>
      <c r="AO170" s="14" t="n">
        <v>0.19</v>
      </c>
      <c r="AP170" s="14" t="n">
        <v>1</v>
      </c>
      <c r="AQ170" s="14" t="n">
        <v>0.649</v>
      </c>
      <c r="AR170" s="14" t="n">
        <v>0.114</v>
      </c>
      <c r="AS170" s="14" t="n">
        <v>0.303</v>
      </c>
      <c r="AT170" s="14" t="n">
        <v>1.133</v>
      </c>
      <c r="AU170" s="14" t="n">
        <v>0.19</v>
      </c>
      <c r="AV170" s="14" t="n">
        <v>1</v>
      </c>
      <c r="AW170" s="14" t="n">
        <v>0.577</v>
      </c>
      <c r="AX170" s="14" t="n">
        <v>0.114</v>
      </c>
      <c r="AY170" s="14" t="n">
        <v>0.126</v>
      </c>
      <c r="AZ170" s="14" t="n">
        <v>0.836</v>
      </c>
      <c r="BA170" s="14" t="n">
        <v>0.19</v>
      </c>
      <c r="BB170" s="14" t="n">
        <v>1</v>
      </c>
      <c r="BC170" s="14" t="n">
        <v>0.458</v>
      </c>
      <c r="BD170" s="14" t="n">
        <v>0.114</v>
      </c>
      <c r="BE170" s="14" t="n">
        <v>0.413</v>
      </c>
      <c r="BF170" s="14" t="n">
        <v>1.037</v>
      </c>
      <c r="BG170" s="14" t="n">
        <v>0.19</v>
      </c>
      <c r="BH170" s="14" t="n">
        <v>1</v>
      </c>
      <c r="BI170" s="14" t="n">
        <v>0.491</v>
      </c>
      <c r="BJ170" s="14" t="n">
        <v>0.114</v>
      </c>
      <c r="BK170" s="14" t="n">
        <v>0.281</v>
      </c>
      <c r="BL170" s="14" t="n">
        <v>0.919</v>
      </c>
      <c r="BM170" s="14" t="n">
        <v>0.19</v>
      </c>
      <c r="BN170" s="14" t="n">
        <v>1</v>
      </c>
      <c r="BO170" s="14" t="n">
        <v>0</v>
      </c>
      <c r="BP170" s="14" t="n">
        <v>0.004</v>
      </c>
      <c r="BQ170" s="14" t="n">
        <v>0.175</v>
      </c>
      <c r="BR170" s="14" t="n">
        <v>0</v>
      </c>
      <c r="BS170" s="14" t="n">
        <v>0.833</v>
      </c>
      <c r="BT170" s="14" t="n">
        <v>0</v>
      </c>
      <c r="BU170" s="14" t="n">
        <v>0</v>
      </c>
      <c r="BV170" s="14" t="n">
        <v>0.192</v>
      </c>
      <c r="BW170" s="14" t="n">
        <v>0</v>
      </c>
      <c r="BX170" s="14" t="n">
        <v>1</v>
      </c>
      <c r="BY170" s="14" t="n">
        <v>11.787</v>
      </c>
      <c r="BZ170" s="14" t="n">
        <v>0</v>
      </c>
      <c r="CA170" s="14" t="n">
        <v>11.787</v>
      </c>
      <c r="CB170" s="14" t="n">
        <v>0</v>
      </c>
      <c r="CC170" s="14" t="n">
        <v>78.125</v>
      </c>
      <c r="CD170" s="14" t="n">
        <v>7.95</v>
      </c>
      <c r="CE170" s="14" t="n">
        <v>-10.517</v>
      </c>
      <c r="CF170" s="14" t="n">
        <v>80.45399999999999</v>
      </c>
      <c r="CG170" s="14" t="n">
        <v>0.19</v>
      </c>
      <c r="CH170" s="14" t="n">
        <v>1</v>
      </c>
      <c r="CI170" s="14" t="n">
        <v>0</v>
      </c>
      <c r="CJ170" s="14" t="n">
        <v>0</v>
      </c>
      <c r="CK170" s="14" t="n">
        <v>0</v>
      </c>
      <c r="CL170" s="14" t="n">
        <v>0</v>
      </c>
      <c r="CM170" s="14" t="n">
        <v>0</v>
      </c>
      <c r="CN170" s="14" t="n">
        <v>0</v>
      </c>
      <c r="CO170" s="14" t="n">
        <v>0</v>
      </c>
      <c r="CP170" s="14" t="n">
        <v>0</v>
      </c>
      <c r="CQ170" s="14" t="n">
        <v>1.198</v>
      </c>
      <c r="CR170" s="14" t="n">
        <v>0</v>
      </c>
      <c r="CS170" s="14" t="n">
        <v>7.25</v>
      </c>
      <c r="CT170" s="14" t="n">
        <v>4.753</v>
      </c>
      <c r="CU170" s="14" t="n">
        <v>16.491</v>
      </c>
    </row>
    <row r="171">
      <c r="A171" s="14" t="inlineStr">
        <is>
          <t>CHL2022</t>
        </is>
      </c>
      <c r="B171" s="14" t="inlineStr">
        <is>
          <t>CHL</t>
        </is>
      </c>
      <c r="C171" s="14" t="inlineStr">
        <is>
          <t>CHL</t>
        </is>
      </c>
      <c r="D171" s="14" t="inlineStr">
        <is>
          <t>Chile</t>
        </is>
      </c>
      <c r="E171" s="14" t="n">
        <v>2022</v>
      </c>
      <c r="F171" s="14" t="n">
        <v>0.19</v>
      </c>
      <c r="G171" s="14" t="n">
        <v>8.279999999999999</v>
      </c>
      <c r="H171" s="14" t="n">
        <v>1.286</v>
      </c>
      <c r="I171" s="14" t="n">
        <v>0.999</v>
      </c>
      <c r="J171" s="14" t="n">
        <v>9.279</v>
      </c>
      <c r="K171" s="14" t="n">
        <v>0</v>
      </c>
      <c r="L171" s="14" t="n">
        <v>1</v>
      </c>
      <c r="M171" s="14" t="n">
        <v>12.687</v>
      </c>
      <c r="N171" s="14" t="n">
        <v>5.239</v>
      </c>
      <c r="O171" s="14" t="n">
        <v>0.752</v>
      </c>
      <c r="P171" s="14" t="n">
        <v>13.439</v>
      </c>
      <c r="Q171" s="14" t="n">
        <v>0</v>
      </c>
      <c r="R171" s="14" t="n">
        <v>1</v>
      </c>
      <c r="S171" s="14" t="n">
        <v>17.652</v>
      </c>
      <c r="T171" s="14" t="n">
        <v>7.339</v>
      </c>
      <c r="U171" s="14" t="n">
        <v>1.363</v>
      </c>
      <c r="V171" s="14" t="n">
        <v>22.314</v>
      </c>
      <c r="W171" s="14" t="n">
        <v>0.19</v>
      </c>
      <c r="X171" s="14" t="n">
        <v>1</v>
      </c>
      <c r="Y171" s="14" t="n">
        <v>17.326</v>
      </c>
      <c r="Z171" s="14" t="n">
        <v>1.818</v>
      </c>
      <c r="AA171" s="14" t="n">
        <v>1.719</v>
      </c>
      <c r="AB171" s="14" t="n">
        <v>19.045</v>
      </c>
      <c r="AC171" s="14" t="n">
        <v>0</v>
      </c>
      <c r="AD171" s="14" t="n">
        <v>1</v>
      </c>
      <c r="AE171" s="14" t="n">
        <v>17.326</v>
      </c>
      <c r="AF171" s="14" t="n">
        <v>3.212</v>
      </c>
      <c r="AG171" s="14" t="n">
        <v>1.719</v>
      </c>
      <c r="AH171" s="14" t="n">
        <v>19.045</v>
      </c>
      <c r="AI171" s="14" t="n">
        <v>0</v>
      </c>
      <c r="AJ171" s="14" t="n">
        <v>1</v>
      </c>
      <c r="AK171" s="14" t="n">
        <v>28.914</v>
      </c>
      <c r="AL171" s="14" t="n">
        <v>13.808</v>
      </c>
      <c r="AM171" s="14" t="n">
        <v>-0.913</v>
      </c>
      <c r="AN171" s="14" t="n">
        <v>33.322</v>
      </c>
      <c r="AO171" s="14" t="n">
        <v>0.19</v>
      </c>
      <c r="AP171" s="14" t="n">
        <v>1</v>
      </c>
      <c r="AQ171" s="14" t="n">
        <v>0.896</v>
      </c>
      <c r="AR171" s="14" t="n">
        <v>0.123</v>
      </c>
      <c r="AS171" s="14" t="n">
        <v>0.191</v>
      </c>
      <c r="AT171" s="14" t="n">
        <v>1.294</v>
      </c>
      <c r="AU171" s="14" t="n">
        <v>0.19</v>
      </c>
      <c r="AV171" s="14" t="n">
        <v>1</v>
      </c>
      <c r="AW171" s="14" t="n">
        <v>0.89</v>
      </c>
      <c r="AX171" s="14" t="n">
        <v>0.123</v>
      </c>
      <c r="AY171" s="14" t="n">
        <v>-0.004</v>
      </c>
      <c r="AZ171" s="14" t="n">
        <v>1.054</v>
      </c>
      <c r="BA171" s="14" t="n">
        <v>0.19</v>
      </c>
      <c r="BB171" s="14" t="n">
        <v>1</v>
      </c>
      <c r="BC171" s="14" t="n">
        <v>0.62</v>
      </c>
      <c r="BD171" s="14" t="n">
        <v>0.123</v>
      </c>
      <c r="BE171" s="14" t="n">
        <v>0.291</v>
      </c>
      <c r="BF171" s="14" t="n">
        <v>1.085</v>
      </c>
      <c r="BG171" s="14" t="n">
        <v>0.19</v>
      </c>
      <c r="BH171" s="14" t="n">
        <v>1</v>
      </c>
      <c r="BI171" s="14" t="n">
        <v>0.608</v>
      </c>
      <c r="BJ171" s="14" t="n">
        <v>0.123</v>
      </c>
      <c r="BK171" s="14" t="n">
        <v>0.464</v>
      </c>
      <c r="BL171" s="14" t="n">
        <v>1.275</v>
      </c>
      <c r="BM171" s="14" t="n">
        <v>0.19</v>
      </c>
      <c r="BN171" s="14" t="n">
        <v>1</v>
      </c>
      <c r="BO171" s="14" t="n">
        <v>0</v>
      </c>
      <c r="BP171" s="14" t="n">
        <v>0</v>
      </c>
      <c r="BQ171" s="14" t="n">
        <v>0.116</v>
      </c>
      <c r="BR171" s="14" t="n">
        <v>0</v>
      </c>
      <c r="BS171" s="14" t="n">
        <v>0.833</v>
      </c>
      <c r="BT171" s="14" t="n">
        <v>0</v>
      </c>
      <c r="BU171" s="14" t="n">
        <v>0</v>
      </c>
      <c r="BV171" s="14" t="n">
        <v>0.127</v>
      </c>
      <c r="BW171" s="14" t="n">
        <v>0</v>
      </c>
      <c r="BX171" s="14" t="n">
        <v>1</v>
      </c>
      <c r="BY171" s="14" t="n">
        <v>12.729</v>
      </c>
      <c r="BZ171" s="14" t="n">
        <v>0</v>
      </c>
      <c r="CA171" s="14" t="n">
        <v>12.729</v>
      </c>
      <c r="CB171" s="14" t="n">
        <v>0</v>
      </c>
      <c r="CC171" s="14" t="n">
        <v>97.90000000000001</v>
      </c>
      <c r="CD171" s="14" t="n">
        <v>7.95</v>
      </c>
      <c r="CE171" s="14" t="n">
        <v>0.573</v>
      </c>
      <c r="CF171" s="14" t="n">
        <v>117.183</v>
      </c>
      <c r="CG171" s="14" t="n">
        <v>0.19</v>
      </c>
      <c r="CH171" s="14" t="n">
        <v>1</v>
      </c>
      <c r="CI171" s="14" t="n">
        <v>0</v>
      </c>
      <c r="CJ171" s="14" t="n">
        <v>0</v>
      </c>
      <c r="CK171" s="14" t="n">
        <v>0</v>
      </c>
      <c r="CL171" s="14" t="n">
        <v>0</v>
      </c>
      <c r="CM171" s="14" t="n">
        <v>0</v>
      </c>
      <c r="CN171" s="14" t="n">
        <v>0</v>
      </c>
      <c r="CO171" s="14" t="n">
        <v>0</v>
      </c>
      <c r="CP171" s="14" t="n">
        <v>0</v>
      </c>
      <c r="CQ171" s="14" t="n">
        <v>1.294</v>
      </c>
      <c r="CR171" s="14" t="n">
        <v>0</v>
      </c>
      <c r="CS171" s="14" t="n">
        <v>7.83</v>
      </c>
      <c r="CT171" s="14" t="n">
        <v>10.485</v>
      </c>
      <c r="CU171" s="14" t="n">
        <v>30.272</v>
      </c>
    </row>
    <row r="172">
      <c r="A172" s="14" t="inlineStr">
        <is>
          <t>CHL2023</t>
        </is>
      </c>
      <c r="B172" s="14" t="inlineStr">
        <is>
          <t>CHL</t>
        </is>
      </c>
      <c r="C172" s="14" t="inlineStr">
        <is>
          <t>CHL</t>
        </is>
      </c>
      <c r="D172" s="14" t="inlineStr">
        <is>
          <t>Chile</t>
        </is>
      </c>
      <c r="E172" s="14" t="n">
        <v>2023</v>
      </c>
      <c r="F172" s="14" t="n">
        <v>0.19</v>
      </c>
      <c r="G172" s="14" t="n">
        <v>6.065</v>
      </c>
      <c r="H172" s="14" t="n">
        <v>1.381</v>
      </c>
      <c r="I172" s="14" t="n">
        <v>0.716</v>
      </c>
      <c r="J172" s="14" t="n">
        <v>6.781</v>
      </c>
      <c r="K172" s="14" t="n">
        <v>0</v>
      </c>
      <c r="L172" s="14" t="n">
        <v>1</v>
      </c>
      <c r="M172" s="14" t="n">
        <v>9.289</v>
      </c>
      <c r="N172" s="14" t="n">
        <v>4.607</v>
      </c>
      <c r="O172" s="14" t="n">
        <v>0.681</v>
      </c>
      <c r="P172" s="14" t="n">
        <v>9.970000000000001</v>
      </c>
      <c r="Q172" s="14" t="n">
        <v>0</v>
      </c>
      <c r="R172" s="14" t="n">
        <v>1</v>
      </c>
      <c r="S172" s="14" t="n">
        <v>12.486</v>
      </c>
      <c r="T172" s="14" t="n">
        <v>7.667</v>
      </c>
      <c r="U172" s="14" t="n">
        <v>1.059</v>
      </c>
      <c r="V172" s="14" t="n">
        <v>15.787</v>
      </c>
      <c r="W172" s="14" t="n">
        <v>0.19</v>
      </c>
      <c r="X172" s="14" t="n">
        <v>1</v>
      </c>
      <c r="Y172" s="14" t="n">
        <v>13.843</v>
      </c>
      <c r="Z172" s="14" t="n">
        <v>1.551</v>
      </c>
      <c r="AA172" s="14" t="n">
        <v>0.8149999999999999</v>
      </c>
      <c r="AB172" s="14" t="n">
        <v>14.657</v>
      </c>
      <c r="AC172" s="14" t="n">
        <v>0</v>
      </c>
      <c r="AD172" s="14" t="n">
        <v>1</v>
      </c>
      <c r="AE172" s="14" t="n">
        <v>13.843</v>
      </c>
      <c r="AF172" s="14" t="n">
        <v>2.757</v>
      </c>
      <c r="AG172" s="14" t="n">
        <v>0.8149999999999999</v>
      </c>
      <c r="AH172" s="14" t="n">
        <v>14.657</v>
      </c>
      <c r="AI172" s="14" t="n">
        <v>0</v>
      </c>
      <c r="AJ172" s="14" t="n">
        <v>1</v>
      </c>
      <c r="AK172" s="14" t="n">
        <v>33.217</v>
      </c>
      <c r="AL172" s="14" t="n">
        <v>16.455</v>
      </c>
      <c r="AM172" s="14" t="n">
        <v>-1.684</v>
      </c>
      <c r="AN172" s="14" t="n">
        <v>37.524</v>
      </c>
      <c r="AO172" s="14" t="n">
        <v>0.19</v>
      </c>
      <c r="AP172" s="14" t="n">
        <v>1</v>
      </c>
      <c r="AQ172" s="14" t="n">
        <v>0.791</v>
      </c>
      <c r="AR172" s="14" t="n">
        <v>0.129</v>
      </c>
      <c r="AS172" s="14" t="n">
        <v>0.447</v>
      </c>
      <c r="AT172" s="14" t="n">
        <v>1.473</v>
      </c>
      <c r="AU172" s="14" t="n">
        <v>0.19</v>
      </c>
      <c r="AV172" s="14" t="n">
        <v>1</v>
      </c>
      <c r="AW172" s="14" t="n">
        <v>0.618</v>
      </c>
      <c r="AX172" s="14" t="n">
        <v>0.129</v>
      </c>
      <c r="AY172" s="14" t="n">
        <v>0.424</v>
      </c>
      <c r="AZ172" s="14" t="n">
        <v>1.24</v>
      </c>
      <c r="BA172" s="14" t="n">
        <v>0.19</v>
      </c>
      <c r="BB172" s="14" t="n">
        <v>1</v>
      </c>
      <c r="BC172" s="14" t="n">
        <v>0.554</v>
      </c>
      <c r="BD172" s="14" t="n">
        <v>0.129</v>
      </c>
      <c r="BE172" s="14" t="n">
        <v>0.327</v>
      </c>
      <c r="BF172" s="14" t="n">
        <v>1.049</v>
      </c>
      <c r="BG172" s="14" t="n">
        <v>0.19</v>
      </c>
      <c r="BH172" s="14" t="n">
        <v>1</v>
      </c>
      <c r="BI172" s="14" t="n">
        <v>0.5570000000000001</v>
      </c>
      <c r="BJ172" s="14" t="n">
        <v>0.129</v>
      </c>
      <c r="BK172" s="14" t="n">
        <v>0.507</v>
      </c>
      <c r="BL172" s="14" t="n">
        <v>1.266</v>
      </c>
      <c r="BM172" s="14" t="n">
        <v>0.19</v>
      </c>
      <c r="BN172" s="14" t="n">
        <v>1</v>
      </c>
      <c r="BO172" s="14" t="n">
        <v>0</v>
      </c>
      <c r="BP172" s="14" t="n">
        <v>0.002</v>
      </c>
      <c r="BQ172" s="14" t="n">
        <v>0.151</v>
      </c>
      <c r="BR172" s="14" t="n">
        <v>0</v>
      </c>
      <c r="BS172" s="14" t="n">
        <v>0.833</v>
      </c>
      <c r="BT172" s="14" t="n">
        <v>0</v>
      </c>
      <c r="BU172" s="14" t="n">
        <v>0</v>
      </c>
      <c r="BV172" s="14" t="n">
        <v>0.166</v>
      </c>
      <c r="BW172" s="14" t="n">
        <v>0</v>
      </c>
      <c r="BX172" s="14" t="n">
        <v>1</v>
      </c>
      <c r="BY172" s="14" t="n">
        <v>13.254</v>
      </c>
      <c r="BZ172" s="14" t="n">
        <v>0</v>
      </c>
      <c r="CA172" s="14" t="n">
        <v>13.254</v>
      </c>
      <c r="CB172" s="14" t="n">
        <v>0</v>
      </c>
      <c r="CC172" s="14" t="n">
        <v>83.248</v>
      </c>
      <c r="CD172" s="14" t="n">
        <v>7.95</v>
      </c>
      <c r="CE172" s="14" t="n">
        <v>25.05</v>
      </c>
      <c r="CF172" s="14" t="n">
        <v>128.874</v>
      </c>
      <c r="CG172" s="14" t="n">
        <v>0.19</v>
      </c>
      <c r="CH172" s="14" t="n">
        <v>1</v>
      </c>
      <c r="CI172" s="14" t="n">
        <v>0</v>
      </c>
      <c r="CJ172" s="14" t="n">
        <v>0</v>
      </c>
      <c r="CK172" s="14" t="n">
        <v>0</v>
      </c>
      <c r="CL172" s="14" t="n">
        <v>0</v>
      </c>
      <c r="CM172" s="14" t="n">
        <v>0</v>
      </c>
      <c r="CN172" s="14" t="n">
        <v>0</v>
      </c>
      <c r="CO172" s="14" t="n">
        <v>0</v>
      </c>
      <c r="CP172" s="14" t="n">
        <v>0</v>
      </c>
      <c r="CQ172" s="14" t="n">
        <v>1.348</v>
      </c>
      <c r="CR172" s="14" t="n">
        <v>0</v>
      </c>
      <c r="CS172" s="14" t="n">
        <v>8.153</v>
      </c>
      <c r="CT172" s="14" t="n">
        <v>4.861</v>
      </c>
      <c r="CU172" s="14" t="n">
        <v>11.733</v>
      </c>
    </row>
    <row r="173">
      <c r="A173" s="14" t="inlineStr">
        <is>
          <t>CHL2024</t>
        </is>
      </c>
      <c r="B173" s="14" t="inlineStr">
        <is>
          <t>CHL</t>
        </is>
      </c>
      <c r="C173" s="14" t="inlineStr">
        <is>
          <t>CHL</t>
        </is>
      </c>
      <c r="D173" s="14" t="inlineStr">
        <is>
          <t>Chile</t>
        </is>
      </c>
      <c r="E173" s="14" t="n">
        <v>2024</v>
      </c>
      <c r="F173" s="14" t="n">
        <v>0.19</v>
      </c>
      <c r="G173" s="14" t="n">
        <v>3.853</v>
      </c>
      <c r="H173" s="14" t="n">
        <v>0.976</v>
      </c>
      <c r="I173" s="14" t="n">
        <v>0.6929999999999999</v>
      </c>
      <c r="J173" s="14" t="n">
        <v>4.546</v>
      </c>
      <c r="K173" s="14" t="n">
        <v>0</v>
      </c>
      <c r="L173" s="14" t="n">
        <v>1</v>
      </c>
      <c r="M173" s="14" t="n">
        <v>8.794</v>
      </c>
      <c r="N173" s="14" t="n">
        <v>4.79</v>
      </c>
      <c r="O173" s="14" t="n">
        <v>0.642</v>
      </c>
      <c r="P173" s="14" t="n">
        <v>9.436</v>
      </c>
      <c r="Q173" s="14" t="n">
        <v>0</v>
      </c>
      <c r="R173" s="14" t="n">
        <v>1</v>
      </c>
      <c r="S173" s="14" t="n">
        <v>12.11</v>
      </c>
      <c r="T173" s="14" t="n">
        <v>7.894</v>
      </c>
      <c r="U173" s="14" t="n">
        <v>1.091</v>
      </c>
      <c r="V173" s="14" t="n">
        <v>15.314</v>
      </c>
      <c r="W173" s="14" t="n">
        <v>0.19</v>
      </c>
      <c r="X173" s="14" t="n">
        <v>1</v>
      </c>
      <c r="Y173" s="14" t="n">
        <v>13.977</v>
      </c>
      <c r="Z173" s="14" t="n">
        <v>1.765</v>
      </c>
      <c r="AA173" s="14" t="n">
        <v>0.761</v>
      </c>
      <c r="AB173" s="14" t="n">
        <v>14.738</v>
      </c>
      <c r="AC173" s="14" t="n">
        <v>0</v>
      </c>
      <c r="AD173" s="14" t="n">
        <v>1</v>
      </c>
      <c r="AE173" s="14" t="n">
        <v>13.977</v>
      </c>
      <c r="AF173" s="14" t="n">
        <v>3.062</v>
      </c>
      <c r="AG173" s="14" t="n">
        <v>0.761</v>
      </c>
      <c r="AH173" s="14" t="n">
        <v>14.738</v>
      </c>
      <c r="AI173" s="14" t="n">
        <v>0</v>
      </c>
      <c r="AJ173" s="14" t="n">
        <v>1</v>
      </c>
      <c r="AK173" s="14" t="n">
        <v>32.734</v>
      </c>
      <c r="AL173" s="14" t="n">
        <v>16.649</v>
      </c>
      <c r="AM173" s="14" t="n">
        <v>-2.223</v>
      </c>
      <c r="AN173" s="14" t="n">
        <v>36.308</v>
      </c>
      <c r="AO173" s="14" t="n">
        <v>0.19</v>
      </c>
      <c r="AP173" s="14" t="n">
        <v>1</v>
      </c>
      <c r="AQ173" s="14" t="n">
        <v>0.756</v>
      </c>
      <c r="AR173" s="14" t="n">
        <v>0.132</v>
      </c>
      <c r="AS173" s="14" t="n">
        <v>0.383</v>
      </c>
      <c r="AT173" s="14" t="n">
        <v>1.355</v>
      </c>
      <c r="AU173" s="14" t="n">
        <v>0.19</v>
      </c>
      <c r="AV173" s="14" t="n">
        <v>1</v>
      </c>
      <c r="AW173" s="14" t="n">
        <v>0.655</v>
      </c>
      <c r="AX173" s="14" t="n">
        <v>0.132</v>
      </c>
      <c r="AY173" s="14" t="n">
        <v>0.232</v>
      </c>
      <c r="AZ173" s="14" t="n">
        <v>1.055</v>
      </c>
      <c r="BA173" s="14" t="n">
        <v>0.19</v>
      </c>
      <c r="BB173" s="14" t="n">
        <v>1</v>
      </c>
      <c r="BC173" s="14" t="n">
        <v>0.534</v>
      </c>
      <c r="BD173" s="14" t="n">
        <v>0.132</v>
      </c>
      <c r="BE173" s="14" t="n">
        <v>0.319</v>
      </c>
      <c r="BF173" s="14" t="n">
        <v>1.015</v>
      </c>
      <c r="BG173" s="14" t="n">
        <v>0.19</v>
      </c>
      <c r="BH173" s="14" t="n">
        <v>1</v>
      </c>
      <c r="BI173" s="14" t="n">
        <v>0.5679999999999999</v>
      </c>
      <c r="BJ173" s="14" t="n">
        <v>0.132</v>
      </c>
      <c r="BK173" s="14" t="n">
        <v>0.411</v>
      </c>
      <c r="BL173" s="14" t="n">
        <v>1.165</v>
      </c>
      <c r="BM173" s="14" t="n">
        <v>0.19</v>
      </c>
      <c r="BN173" s="14" t="n">
        <v>1</v>
      </c>
      <c r="BO173" s="14" t="n">
        <v>0</v>
      </c>
      <c r="BP173" s="14" t="n">
        <v>0.003</v>
      </c>
      <c r="BQ173" s="14" t="n">
        <v>0.164</v>
      </c>
      <c r="BR173" s="14" t="n">
        <v>0</v>
      </c>
      <c r="BS173" s="14" t="n">
        <v>0.833</v>
      </c>
      <c r="BT173" s="14" t="n">
        <v>0</v>
      </c>
      <c r="BU173" s="14" t="n">
        <v>0</v>
      </c>
      <c r="BV173" s="14" t="n">
        <v>0.182</v>
      </c>
      <c r="BW173" s="14" t="n">
        <v>0</v>
      </c>
      <c r="BX173" s="14" t="n">
        <v>1</v>
      </c>
      <c r="BY173" s="14" t="n">
        <v>13.646</v>
      </c>
      <c r="BZ173" s="14" t="n">
        <v>0</v>
      </c>
      <c r="CA173" s="14" t="n">
        <v>13.646</v>
      </c>
      <c r="CB173" s="14" t="n">
        <v>0</v>
      </c>
      <c r="CC173" s="14" t="n">
        <v>82.58799999999999</v>
      </c>
      <c r="CD173" s="14" t="n">
        <v>7.95</v>
      </c>
      <c r="CE173" s="14" t="n">
        <v>13.913</v>
      </c>
      <c r="CF173" s="14" t="n">
        <v>114.836</v>
      </c>
      <c r="CG173" s="14" t="n">
        <v>0.19</v>
      </c>
      <c r="CH173" s="14" t="n">
        <v>1</v>
      </c>
      <c r="CI173" s="14" t="n">
        <v>0</v>
      </c>
      <c r="CJ173" s="14" t="n">
        <v>0</v>
      </c>
      <c r="CK173" s="14" t="n">
        <v>0</v>
      </c>
      <c r="CL173" s="14" t="n">
        <v>0</v>
      </c>
      <c r="CM173" s="14" t="n">
        <v>0</v>
      </c>
      <c r="CN173" s="14" t="n">
        <v>0</v>
      </c>
      <c r="CO173" s="14" t="n">
        <v>0</v>
      </c>
      <c r="CP173" s="14" t="n">
        <v>0</v>
      </c>
      <c r="CQ173" s="14" t="n">
        <v>1.387</v>
      </c>
      <c r="CR173" s="14" t="n">
        <v>0</v>
      </c>
      <c r="CS173" s="14" t="n">
        <v>8.393000000000001</v>
      </c>
      <c r="CT173" s="14" t="n">
        <v>4.251</v>
      </c>
      <c r="CU173" s="14" t="n">
        <v>10.46</v>
      </c>
    </row>
    <row r="174">
      <c r="A174" s="14" t="inlineStr">
        <is>
          <t>CHN2021</t>
        </is>
      </c>
      <c r="B174" s="14" t="inlineStr">
        <is>
          <t>CHN</t>
        </is>
      </c>
      <c r="C174" s="14" t="inlineStr">
        <is>
          <t>CHN</t>
        </is>
      </c>
      <c r="D174" s="14" t="inlineStr">
        <is>
          <t>China</t>
        </is>
      </c>
      <c r="E174" s="14" t="n">
        <v>2021</v>
      </c>
      <c r="F174" s="14" t="n">
        <v>0.13</v>
      </c>
      <c r="G174" s="14" t="n">
        <v>3.796</v>
      </c>
      <c r="H174" s="14" t="n">
        <v>0.83</v>
      </c>
      <c r="I174" s="14" t="n">
        <v>0.016</v>
      </c>
      <c r="J174" s="14" t="n">
        <v>3.812</v>
      </c>
      <c r="K174" s="14" t="n">
        <v>0</v>
      </c>
      <c r="L174" s="14" t="n">
        <v>1</v>
      </c>
      <c r="M174" s="14" t="n">
        <v>8.916</v>
      </c>
      <c r="N174" s="14" t="n">
        <v>4.041</v>
      </c>
      <c r="O174" s="14" t="n">
        <v>0.025</v>
      </c>
      <c r="P174" s="14" t="n">
        <v>8.941000000000001</v>
      </c>
      <c r="Q174" s="14" t="n">
        <v>0</v>
      </c>
      <c r="R174" s="14" t="n">
        <v>1</v>
      </c>
      <c r="S174" s="14" t="n">
        <v>1.672</v>
      </c>
      <c r="T174" s="14" t="n">
        <v>1.036</v>
      </c>
      <c r="U174" s="14" t="n">
        <v>0.033</v>
      </c>
      <c r="V174" s="14" t="n">
        <v>1.927</v>
      </c>
      <c r="W174" s="14" t="n">
        <v>0.13</v>
      </c>
      <c r="X174" s="14" t="n">
        <v>1</v>
      </c>
      <c r="Y174" s="14" t="n">
        <v>14.313</v>
      </c>
      <c r="Z174" s="14" t="n">
        <v>1.581</v>
      </c>
      <c r="AA174" s="14" t="n">
        <v>-2.102</v>
      </c>
      <c r="AB174" s="14" t="n">
        <v>12.211</v>
      </c>
      <c r="AC174" s="14" t="n">
        <v>0</v>
      </c>
      <c r="AD174" s="14" t="n">
        <v>1</v>
      </c>
      <c r="AE174" s="14" t="n">
        <v>14.294</v>
      </c>
      <c r="AF174" s="14" t="n">
        <v>2.813</v>
      </c>
      <c r="AG174" s="14" t="n">
        <v>-2.083</v>
      </c>
      <c r="AH174" s="14" t="n">
        <v>12.211</v>
      </c>
      <c r="AI174" s="14" t="n">
        <v>0</v>
      </c>
      <c r="AJ174" s="14" t="n">
        <v>1</v>
      </c>
      <c r="AK174" s="14" t="n">
        <v>17.372</v>
      </c>
      <c r="AL174" s="14" t="n">
        <v>8.526</v>
      </c>
      <c r="AM174" s="14" t="n">
        <v>-7.341</v>
      </c>
      <c r="AN174" s="14" t="n">
        <v>10.934</v>
      </c>
      <c r="AO174" s="14" t="n">
        <v>0</v>
      </c>
      <c r="AP174" s="14" t="n">
        <v>0</v>
      </c>
      <c r="AQ174" s="14" t="n">
        <v>0.669</v>
      </c>
      <c r="AR174" s="14" t="n">
        <v>0.122</v>
      </c>
      <c r="AS174" s="14" t="n">
        <v>0.271</v>
      </c>
      <c r="AT174" s="14" t="n">
        <v>1.062</v>
      </c>
      <c r="AU174" s="14" t="n">
        <v>0.13</v>
      </c>
      <c r="AV174" s="14" t="n">
        <v>1</v>
      </c>
      <c r="AW174" s="14" t="n">
        <v>0.673</v>
      </c>
      <c r="AX174" s="14" t="n">
        <v>0.13</v>
      </c>
      <c r="AY174" s="14" t="n">
        <v>0.215</v>
      </c>
      <c r="AZ174" s="14" t="n">
        <v>1.003</v>
      </c>
      <c r="BA174" s="14" t="n">
        <v>0.13</v>
      </c>
      <c r="BB174" s="14" t="n">
        <v>1</v>
      </c>
      <c r="BC174" s="14" t="n">
        <v>0.554</v>
      </c>
      <c r="BD174" s="14" t="n">
        <v>0.143</v>
      </c>
      <c r="BE174" s="14" t="n">
        <v>0.016</v>
      </c>
      <c r="BF174" s="14" t="n">
        <v>0.621</v>
      </c>
      <c r="BG174" s="14" t="n">
        <v>0.09</v>
      </c>
      <c r="BH174" s="14" t="n">
        <v>1</v>
      </c>
      <c r="BI174" s="14" t="n">
        <v>0.5600000000000001</v>
      </c>
      <c r="BJ174" s="14" t="n">
        <v>0.114</v>
      </c>
      <c r="BK174" s="14" t="n">
        <v>0.215</v>
      </c>
      <c r="BL174" s="14" t="n">
        <v>0.876</v>
      </c>
      <c r="BM174" s="14" t="n">
        <v>0.13</v>
      </c>
      <c r="BN174" s="14" t="n">
        <v>1</v>
      </c>
      <c r="BO174" s="14" t="n">
        <v>0</v>
      </c>
      <c r="BP174" s="14" t="n">
        <v>-0.003</v>
      </c>
      <c r="BQ174" s="14" t="n">
        <v>0.095</v>
      </c>
      <c r="BR174" s="14" t="n">
        <v>0</v>
      </c>
      <c r="BS174" s="14" t="n">
        <v>0.833</v>
      </c>
      <c r="BT174" s="14" t="n">
        <v>0</v>
      </c>
      <c r="BU174" s="14" t="n">
        <v>-0.003</v>
      </c>
      <c r="BV174" s="14" t="n">
        <v>0.081</v>
      </c>
      <c r="BW174" s="14" t="n">
        <v>0.13</v>
      </c>
      <c r="BX174" s="14" t="n">
        <v>0</v>
      </c>
      <c r="BY174" s="14" t="n">
        <v>11.787</v>
      </c>
      <c r="BZ174" s="14" t="n">
        <v>0</v>
      </c>
      <c r="CA174" s="14" t="n">
        <v>11.787</v>
      </c>
      <c r="CB174" s="14" t="n">
        <v>0</v>
      </c>
      <c r="CC174" s="14" t="n">
        <v>81.69499999999999</v>
      </c>
      <c r="CD174" s="14" t="n">
        <v>7.95</v>
      </c>
      <c r="CE174" s="14" t="n">
        <v>34.413</v>
      </c>
      <c r="CF174" s="14" t="n">
        <v>131.203</v>
      </c>
      <c r="CG174" s="14" t="n">
        <v>0.13</v>
      </c>
      <c r="CH174" s="14" t="n">
        <v>1</v>
      </c>
      <c r="CI174" s="14" t="n">
        <v>0</v>
      </c>
      <c r="CJ174" s="14" t="n">
        <v>0</v>
      </c>
      <c r="CK174" s="14" t="n">
        <v>0</v>
      </c>
      <c r="CL174" s="14" t="n">
        <v>0.783</v>
      </c>
      <c r="CM174" s="14" t="n">
        <v>0</v>
      </c>
      <c r="CN174" s="14" t="n">
        <v>1.445</v>
      </c>
      <c r="CO174" s="14" t="n">
        <v>1.047</v>
      </c>
      <c r="CP174" s="14" t="n">
        <v>0</v>
      </c>
      <c r="CQ174" s="14" t="n">
        <v>1.137</v>
      </c>
      <c r="CR174" s="14" t="n">
        <v>0</v>
      </c>
      <c r="CS174" s="14" t="n">
        <v>4.117</v>
      </c>
      <c r="CT174" s="14" t="n">
        <v>4.634</v>
      </c>
      <c r="CU174" s="14" t="n">
        <v>12.488</v>
      </c>
    </row>
    <row r="175">
      <c r="A175" s="14" t="inlineStr">
        <is>
          <t>CHN2022</t>
        </is>
      </c>
      <c r="B175" s="14" t="inlineStr">
        <is>
          <t>CHN</t>
        </is>
      </c>
      <c r="C175" s="14" t="inlineStr">
        <is>
          <t>CHN</t>
        </is>
      </c>
      <c r="D175" s="14" t="inlineStr">
        <is>
          <t>China</t>
        </is>
      </c>
      <c r="E175" s="14" t="n">
        <v>2022</v>
      </c>
      <c r="F175" s="14" t="n">
        <v>0.13</v>
      </c>
      <c r="G175" s="14" t="n">
        <v>4.02</v>
      </c>
      <c r="H175" s="14" t="n">
        <v>0.624</v>
      </c>
      <c r="I175" s="14" t="n">
        <v>0.883</v>
      </c>
      <c r="J175" s="14" t="n">
        <v>4.903</v>
      </c>
      <c r="K175" s="14" t="n">
        <v>0</v>
      </c>
      <c r="L175" s="14" t="n">
        <v>1</v>
      </c>
      <c r="M175" s="14" t="n">
        <v>10.033</v>
      </c>
      <c r="N175" s="14" t="n">
        <v>4.143</v>
      </c>
      <c r="O175" s="14" t="n">
        <v>0.902</v>
      </c>
      <c r="P175" s="14" t="n">
        <v>10.936</v>
      </c>
      <c r="Q175" s="14" t="n">
        <v>0</v>
      </c>
      <c r="R175" s="14" t="n">
        <v>1</v>
      </c>
      <c r="S175" s="14" t="n">
        <v>1.826</v>
      </c>
      <c r="T175" s="14" t="n">
        <v>0.894</v>
      </c>
      <c r="U175" s="14" t="n">
        <v>0.055</v>
      </c>
      <c r="V175" s="14" t="n">
        <v>2.105</v>
      </c>
      <c r="W175" s="14" t="n">
        <v>0.13</v>
      </c>
      <c r="X175" s="14" t="n">
        <v>1</v>
      </c>
      <c r="Y175" s="14" t="n">
        <v>16.416</v>
      </c>
      <c r="Z175" s="14" t="n">
        <v>1.722</v>
      </c>
      <c r="AA175" s="14" t="n">
        <v>-2.84</v>
      </c>
      <c r="AB175" s="14" t="n">
        <v>13.576</v>
      </c>
      <c r="AC175" s="14" t="n">
        <v>0</v>
      </c>
      <c r="AD175" s="14" t="n">
        <v>1</v>
      </c>
      <c r="AE175" s="14" t="n">
        <v>16.439</v>
      </c>
      <c r="AF175" s="14" t="n">
        <v>3.048</v>
      </c>
      <c r="AG175" s="14" t="n">
        <v>-2.863</v>
      </c>
      <c r="AH175" s="14" t="n">
        <v>13.576</v>
      </c>
      <c r="AI175" s="14" t="n">
        <v>0</v>
      </c>
      <c r="AJ175" s="14" t="n">
        <v>1</v>
      </c>
      <c r="AK175" s="14" t="n">
        <v>19.77</v>
      </c>
      <c r="AL175" s="14" t="n">
        <v>9.441000000000001</v>
      </c>
      <c r="AM175" s="14" t="n">
        <v>-10.126</v>
      </c>
      <c r="AN175" s="14" t="n">
        <v>10.513</v>
      </c>
      <c r="AO175" s="14" t="n">
        <v>0</v>
      </c>
      <c r="AP175" s="14" t="n">
        <v>0</v>
      </c>
      <c r="AQ175" s="14" t="n">
        <v>0.8120000000000001</v>
      </c>
      <c r="AR175" s="14" t="n">
        <v>0.116</v>
      </c>
      <c r="AS175" s="14" t="n">
        <v>0.276</v>
      </c>
      <c r="AT175" s="14" t="n">
        <v>1.229</v>
      </c>
      <c r="AU175" s="14" t="n">
        <v>0.13</v>
      </c>
      <c r="AV175" s="14" t="n">
        <v>1</v>
      </c>
      <c r="AW175" s="14" t="n">
        <v>0.8149999999999999</v>
      </c>
      <c r="AX175" s="14" t="n">
        <v>0.106</v>
      </c>
      <c r="AY175" s="14" t="n">
        <v>0.228</v>
      </c>
      <c r="AZ175" s="14" t="n">
        <v>1.178</v>
      </c>
      <c r="BA175" s="14" t="n">
        <v>0.13</v>
      </c>
      <c r="BB175" s="14" t="n">
        <v>1</v>
      </c>
      <c r="BC175" s="14" t="n">
        <v>0.582</v>
      </c>
      <c r="BD175" s="14" t="n">
        <v>0.12</v>
      </c>
      <c r="BE175" s="14" t="n">
        <v>0.023</v>
      </c>
      <c r="BF175" s="14" t="n">
        <v>0.66</v>
      </c>
      <c r="BG175" s="14" t="n">
        <v>0.09</v>
      </c>
      <c r="BH175" s="14" t="n">
        <v>1</v>
      </c>
      <c r="BI175" s="14" t="n">
        <v>0.6889999999999999</v>
      </c>
      <c r="BJ175" s="14" t="n">
        <v>0.123</v>
      </c>
      <c r="BK175" s="14" t="n">
        <v>0.224</v>
      </c>
      <c r="BL175" s="14" t="n">
        <v>1.022</v>
      </c>
      <c r="BM175" s="14" t="n">
        <v>0.13</v>
      </c>
      <c r="BN175" s="14" t="n">
        <v>1</v>
      </c>
      <c r="BO175" s="14" t="n">
        <v>0</v>
      </c>
      <c r="BP175" s="14" t="n">
        <v>-0.007</v>
      </c>
      <c r="BQ175" s="14" t="n">
        <v>0.092</v>
      </c>
      <c r="BR175" s="14" t="n">
        <v>0</v>
      </c>
      <c r="BS175" s="14" t="n">
        <v>0.833</v>
      </c>
      <c r="BT175" s="14" t="n">
        <v>0</v>
      </c>
      <c r="BU175" s="14" t="n">
        <v>-0.007</v>
      </c>
      <c r="BV175" s="14" t="n">
        <v>0.077</v>
      </c>
      <c r="BW175" s="14" t="n">
        <v>0.13</v>
      </c>
      <c r="BX175" s="14" t="n">
        <v>0</v>
      </c>
      <c r="BY175" s="14" t="n">
        <v>12.729</v>
      </c>
      <c r="BZ175" s="14" t="n">
        <v>0</v>
      </c>
      <c r="CA175" s="14" t="n">
        <v>12.729</v>
      </c>
      <c r="CB175" s="14" t="n">
        <v>0</v>
      </c>
      <c r="CC175" s="14" t="n">
        <v>102.477</v>
      </c>
      <c r="CD175" s="14" t="n">
        <v>7.95</v>
      </c>
      <c r="CE175" s="14" t="n">
        <v>40.185</v>
      </c>
      <c r="CF175" s="14" t="n">
        <v>159.672</v>
      </c>
      <c r="CG175" s="14" t="n">
        <v>0.13</v>
      </c>
      <c r="CH175" s="14" t="n">
        <v>1</v>
      </c>
      <c r="CI175" s="14" t="n">
        <v>0</v>
      </c>
      <c r="CJ175" s="14" t="n">
        <v>0</v>
      </c>
      <c r="CK175" s="14" t="n">
        <v>0</v>
      </c>
      <c r="CL175" s="14" t="n">
        <v>0.846</v>
      </c>
      <c r="CM175" s="14" t="n">
        <v>0</v>
      </c>
      <c r="CN175" s="14" t="n">
        <v>1.659</v>
      </c>
      <c r="CO175" s="14" t="n">
        <v>1.163</v>
      </c>
      <c r="CP175" s="14" t="n">
        <v>0</v>
      </c>
      <c r="CQ175" s="14" t="n">
        <v>1.227</v>
      </c>
      <c r="CR175" s="14" t="n">
        <v>0</v>
      </c>
      <c r="CS175" s="14" t="n">
        <v>4.446</v>
      </c>
      <c r="CT175" s="14" t="n">
        <v>6.365</v>
      </c>
      <c r="CU175" s="14" t="n">
        <v>20.007</v>
      </c>
    </row>
    <row r="176">
      <c r="A176" s="14" t="inlineStr">
        <is>
          <t>CHN2023</t>
        </is>
      </c>
      <c r="B176" s="14" t="inlineStr">
        <is>
          <t>CHN</t>
        </is>
      </c>
      <c r="C176" s="14" t="inlineStr">
        <is>
          <t>CHN</t>
        </is>
      </c>
      <c r="D176" s="14" t="inlineStr">
        <is>
          <t>China</t>
        </is>
      </c>
      <c r="E176" s="14" t="n">
        <v>2023</v>
      </c>
      <c r="F176" s="14" t="n">
        <v>0.13</v>
      </c>
      <c r="G176" s="14" t="n">
        <v>4.106</v>
      </c>
      <c r="H176" s="14" t="n">
        <v>0.9350000000000001</v>
      </c>
      <c r="I176" s="14" t="n">
        <v>0.8110000000000001</v>
      </c>
      <c r="J176" s="14" t="n">
        <v>4.918</v>
      </c>
      <c r="K176" s="14" t="n">
        <v>0</v>
      </c>
      <c r="L176" s="14" t="n">
        <v>1</v>
      </c>
      <c r="M176" s="14" t="n">
        <v>8.242000000000001</v>
      </c>
      <c r="N176" s="14" t="n">
        <v>4.088</v>
      </c>
      <c r="O176" s="14" t="n">
        <v>0.835</v>
      </c>
      <c r="P176" s="14" t="n">
        <v>9.077</v>
      </c>
      <c r="Q176" s="14" t="n">
        <v>0</v>
      </c>
      <c r="R176" s="14" t="n">
        <v>1</v>
      </c>
      <c r="S176" s="14" t="n">
        <v>1.923</v>
      </c>
      <c r="T176" s="14" t="n">
        <v>1.206</v>
      </c>
      <c r="U176" s="14" t="n">
        <v>0.064</v>
      </c>
      <c r="V176" s="14" t="n">
        <v>2.214</v>
      </c>
      <c r="W176" s="14" t="n">
        <v>0.13</v>
      </c>
      <c r="X176" s="14" t="n">
        <v>1</v>
      </c>
      <c r="Y176" s="14" t="n">
        <v>13.96</v>
      </c>
      <c r="Z176" s="14" t="n">
        <v>1.564</v>
      </c>
      <c r="AA176" s="14" t="n">
        <v>-0.308</v>
      </c>
      <c r="AB176" s="14" t="n">
        <v>13.653</v>
      </c>
      <c r="AC176" s="14" t="n">
        <v>0</v>
      </c>
      <c r="AD176" s="14" t="n">
        <v>1</v>
      </c>
      <c r="AE176" s="14" t="n">
        <v>14.026</v>
      </c>
      <c r="AF176" s="14" t="n">
        <v>2.793</v>
      </c>
      <c r="AG176" s="14" t="n">
        <v>-0.373</v>
      </c>
      <c r="AH176" s="14" t="n">
        <v>13.653</v>
      </c>
      <c r="AI176" s="14" t="n">
        <v>0</v>
      </c>
      <c r="AJ176" s="14" t="n">
        <v>1</v>
      </c>
      <c r="AK176" s="14" t="n">
        <v>17.608</v>
      </c>
      <c r="AL176" s="14" t="n">
        <v>8.723000000000001</v>
      </c>
      <c r="AM176" s="14" t="n">
        <v>-8.265000000000001</v>
      </c>
      <c r="AN176" s="14" t="n">
        <v>10.184</v>
      </c>
      <c r="AO176" s="14" t="n">
        <v>0</v>
      </c>
      <c r="AP176" s="14" t="n">
        <v>0</v>
      </c>
      <c r="AQ176" s="14" t="n">
        <v>0.727</v>
      </c>
      <c r="AR176" s="14" t="n">
        <v>0.123</v>
      </c>
      <c r="AS176" s="14" t="n">
        <v>0.258</v>
      </c>
      <c r="AT176" s="14" t="n">
        <v>1.113</v>
      </c>
      <c r="AU176" s="14" t="n">
        <v>0.13</v>
      </c>
      <c r="AV176" s="14" t="n">
        <v>1</v>
      </c>
      <c r="AW176" s="14" t="n">
        <v>0.729</v>
      </c>
      <c r="AX176" s="14" t="n">
        <v>0.125</v>
      </c>
      <c r="AY176" s="14" t="n">
        <v>0.209</v>
      </c>
      <c r="AZ176" s="14" t="n">
        <v>1.059</v>
      </c>
      <c r="BA176" s="14" t="n">
        <v>0.13</v>
      </c>
      <c r="BB176" s="14" t="n">
        <v>1</v>
      </c>
      <c r="BC176" s="14" t="n">
        <v>0.5580000000000001</v>
      </c>
      <c r="BD176" s="14" t="n">
        <v>0.134</v>
      </c>
      <c r="BE176" s="14" t="n">
        <v>0.02</v>
      </c>
      <c r="BF176" s="14" t="n">
        <v>0.63</v>
      </c>
      <c r="BG176" s="14" t="n">
        <v>0.09</v>
      </c>
      <c r="BH176" s="14" t="n">
        <v>1</v>
      </c>
      <c r="BI176" s="14" t="n">
        <v>0.64</v>
      </c>
      <c r="BJ176" s="14" t="n">
        <v>0.129</v>
      </c>
      <c r="BK176" s="14" t="n">
        <v>0.215</v>
      </c>
      <c r="BL176" s="14" t="n">
        <v>0.952</v>
      </c>
      <c r="BM176" s="14" t="n">
        <v>0.13</v>
      </c>
      <c r="BN176" s="14" t="n">
        <v>1</v>
      </c>
      <c r="BO176" s="14" t="n">
        <v>0</v>
      </c>
      <c r="BP176" s="14" t="n">
        <v>-0.003</v>
      </c>
      <c r="BQ176" s="14" t="n">
        <v>0.089</v>
      </c>
      <c r="BR176" s="14" t="n">
        <v>0</v>
      </c>
      <c r="BS176" s="14" t="n">
        <v>0.833</v>
      </c>
      <c r="BT176" s="14" t="n">
        <v>0</v>
      </c>
      <c r="BU176" s="14" t="n">
        <v>-0.003</v>
      </c>
      <c r="BV176" s="14" t="n">
        <v>0.073</v>
      </c>
      <c r="BW176" s="14" t="n">
        <v>0.13</v>
      </c>
      <c r="BX176" s="14" t="n">
        <v>0</v>
      </c>
      <c r="BY176" s="14" t="n">
        <v>13.254</v>
      </c>
      <c r="BZ176" s="14" t="n">
        <v>0</v>
      </c>
      <c r="CA176" s="14" t="n">
        <v>13.254</v>
      </c>
      <c r="CB176" s="14" t="n">
        <v>0</v>
      </c>
      <c r="CC176" s="14" t="n">
        <v>87.07899999999999</v>
      </c>
      <c r="CD176" s="14" t="n">
        <v>7.95</v>
      </c>
      <c r="CE176" s="14" t="n">
        <v>37.871</v>
      </c>
      <c r="CF176" s="14" t="n">
        <v>139.19</v>
      </c>
      <c r="CG176" s="14" t="n">
        <v>0.13</v>
      </c>
      <c r="CH176" s="14" t="n">
        <v>1</v>
      </c>
      <c r="CI176" s="14" t="n">
        <v>0</v>
      </c>
      <c r="CJ176" s="14" t="n">
        <v>0</v>
      </c>
      <c r="CK176" s="14" t="n">
        <v>0</v>
      </c>
      <c r="CL176" s="14" t="n">
        <v>0.881</v>
      </c>
      <c r="CM176" s="14" t="n">
        <v>0</v>
      </c>
      <c r="CN176" s="14" t="n">
        <v>1.803</v>
      </c>
      <c r="CO176" s="14" t="n">
        <v>1.254</v>
      </c>
      <c r="CP176" s="14" t="n">
        <v>0</v>
      </c>
      <c r="CQ176" s="14" t="n">
        <v>1.278</v>
      </c>
      <c r="CR176" s="14" t="n">
        <v>0</v>
      </c>
      <c r="CS176" s="14" t="n">
        <v>4.629</v>
      </c>
      <c r="CT176" s="14" t="n">
        <v>4.66</v>
      </c>
      <c r="CU176" s="14" t="n">
        <v>11.873</v>
      </c>
    </row>
    <row r="177">
      <c r="A177" s="14" t="inlineStr">
        <is>
          <t>CHN2024</t>
        </is>
      </c>
      <c r="B177" s="14" t="inlineStr">
        <is>
          <t>CHN</t>
        </is>
      </c>
      <c r="C177" s="14" t="inlineStr">
        <is>
          <t>CHN</t>
        </is>
      </c>
      <c r="D177" s="14" t="inlineStr">
        <is>
          <t>China</t>
        </is>
      </c>
      <c r="E177" s="14" t="n">
        <v>2024</v>
      </c>
      <c r="F177" s="14" t="n">
        <v>0.13</v>
      </c>
      <c r="G177" s="14" t="n">
        <v>4.109</v>
      </c>
      <c r="H177" s="14" t="n">
        <v>1.041</v>
      </c>
      <c r="I177" s="14" t="n">
        <v>1.28</v>
      </c>
      <c r="J177" s="14" t="n">
        <v>5.389</v>
      </c>
      <c r="K177" s="14" t="n">
        <v>0</v>
      </c>
      <c r="L177" s="14" t="n">
        <v>1</v>
      </c>
      <c r="M177" s="14" t="n">
        <v>7.656</v>
      </c>
      <c r="N177" s="14" t="n">
        <v>4.171</v>
      </c>
      <c r="O177" s="14" t="n">
        <v>1.304</v>
      </c>
      <c r="P177" s="14" t="n">
        <v>8.960000000000001</v>
      </c>
      <c r="Q177" s="14" t="n">
        <v>0</v>
      </c>
      <c r="R177" s="14" t="n">
        <v>1</v>
      </c>
      <c r="S177" s="14" t="n">
        <v>1.961</v>
      </c>
      <c r="T177" s="14" t="n">
        <v>1.298</v>
      </c>
      <c r="U177" s="14" t="n">
        <v>0.07000000000000001</v>
      </c>
      <c r="V177" s="14" t="n">
        <v>2.255</v>
      </c>
      <c r="W177" s="14" t="n">
        <v>0.13</v>
      </c>
      <c r="X177" s="14" t="n">
        <v>1</v>
      </c>
      <c r="Y177" s="14" t="n">
        <v>13.283</v>
      </c>
      <c r="Z177" s="14" t="n">
        <v>1.677</v>
      </c>
      <c r="AA177" s="14" t="n">
        <v>0.662</v>
      </c>
      <c r="AB177" s="14" t="n">
        <v>13.944</v>
      </c>
      <c r="AC177" s="14" t="n">
        <v>0</v>
      </c>
      <c r="AD177" s="14" t="n">
        <v>1</v>
      </c>
      <c r="AE177" s="14" t="n">
        <v>13.283</v>
      </c>
      <c r="AF177" s="14" t="n">
        <v>2.91</v>
      </c>
      <c r="AG177" s="14" t="n">
        <v>0.662</v>
      </c>
      <c r="AH177" s="14" t="n">
        <v>13.944</v>
      </c>
      <c r="AI177" s="14" t="n">
        <v>0</v>
      </c>
      <c r="AJ177" s="14" t="n">
        <v>1</v>
      </c>
      <c r="AK177" s="14" t="n">
        <v>16.157</v>
      </c>
      <c r="AL177" s="14" t="n">
        <v>8.218</v>
      </c>
      <c r="AM177" s="14" t="n">
        <v>-6.759</v>
      </c>
      <c r="AN177" s="14" t="n">
        <v>10.244</v>
      </c>
      <c r="AO177" s="14" t="n">
        <v>0</v>
      </c>
      <c r="AP177" s="14" t="n">
        <v>0</v>
      </c>
      <c r="AQ177" s="14" t="n">
        <v>0.705</v>
      </c>
      <c r="AR177" s="14" t="n">
        <v>0.128</v>
      </c>
      <c r="AS177" s="14" t="n">
        <v>0.252</v>
      </c>
      <c r="AT177" s="14" t="n">
        <v>1.081</v>
      </c>
      <c r="AU177" s="14" t="n">
        <v>0.13</v>
      </c>
      <c r="AV177" s="14" t="n">
        <v>1</v>
      </c>
      <c r="AW177" s="14" t="n">
        <v>0.711</v>
      </c>
      <c r="AX177" s="14" t="n">
        <v>0.13</v>
      </c>
      <c r="AY177" s="14" t="n">
        <v>0.203</v>
      </c>
      <c r="AZ177" s="14" t="n">
        <v>1.032</v>
      </c>
      <c r="BA177" s="14" t="n">
        <v>0.13</v>
      </c>
      <c r="BB177" s="14" t="n">
        <v>1</v>
      </c>
      <c r="BC177" s="14" t="n">
        <v>0.5570000000000001</v>
      </c>
      <c r="BD177" s="14" t="n">
        <v>0.143</v>
      </c>
      <c r="BE177" s="14" t="n">
        <v>0.019</v>
      </c>
      <c r="BF177" s="14" t="n">
        <v>0.627</v>
      </c>
      <c r="BG177" s="14" t="n">
        <v>0.09</v>
      </c>
      <c r="BH177" s="14" t="n">
        <v>1</v>
      </c>
      <c r="BI177" s="14" t="n">
        <v>0.652</v>
      </c>
      <c r="BJ177" s="14" t="n">
        <v>0.132</v>
      </c>
      <c r="BK177" s="14" t="n">
        <v>0.216</v>
      </c>
      <c r="BL177" s="14" t="n">
        <v>0.964</v>
      </c>
      <c r="BM177" s="14" t="n">
        <v>0.13</v>
      </c>
      <c r="BN177" s="14" t="n">
        <v>1</v>
      </c>
      <c r="BO177" s="14" t="n">
        <v>0</v>
      </c>
      <c r="BP177" s="14" t="n">
        <v>-0.003</v>
      </c>
      <c r="BQ177" s="14" t="n">
        <v>0.08799999999999999</v>
      </c>
      <c r="BR177" s="14" t="n">
        <v>0</v>
      </c>
      <c r="BS177" s="14" t="n">
        <v>0.833</v>
      </c>
      <c r="BT177" s="14" t="n">
        <v>0</v>
      </c>
      <c r="BU177" s="14" t="n">
        <v>-0.003</v>
      </c>
      <c r="BV177" s="14" t="n">
        <v>0.07199999999999999</v>
      </c>
      <c r="BW177" s="14" t="n">
        <v>0.13</v>
      </c>
      <c r="BX177" s="14" t="n">
        <v>0</v>
      </c>
      <c r="BY177" s="14" t="n">
        <v>13.646</v>
      </c>
      <c r="BZ177" s="14" t="n">
        <v>0</v>
      </c>
      <c r="CA177" s="14" t="n">
        <v>13.646</v>
      </c>
      <c r="CB177" s="14" t="n">
        <v>0</v>
      </c>
      <c r="CC177" s="14" t="n">
        <v>86.38500000000001</v>
      </c>
      <c r="CD177" s="14" t="n">
        <v>7.95</v>
      </c>
      <c r="CE177" s="14" t="n">
        <v>40.172</v>
      </c>
      <c r="CF177" s="14" t="n">
        <v>140.522</v>
      </c>
      <c r="CG177" s="14" t="n">
        <v>0.13</v>
      </c>
      <c r="CH177" s="14" t="n">
        <v>1</v>
      </c>
      <c r="CI177" s="14" t="n">
        <v>0</v>
      </c>
      <c r="CJ177" s="14" t="n">
        <v>0</v>
      </c>
      <c r="CK177" s="14" t="n">
        <v>0</v>
      </c>
      <c r="CL177" s="14" t="n">
        <v>0.907</v>
      </c>
      <c r="CM177" s="14" t="n">
        <v>0</v>
      </c>
      <c r="CN177" s="14" t="n">
        <v>1.978</v>
      </c>
      <c r="CO177" s="14" t="n">
        <v>1.316</v>
      </c>
      <c r="CP177" s="14" t="n">
        <v>0</v>
      </c>
      <c r="CQ177" s="14" t="n">
        <v>1.316</v>
      </c>
      <c r="CR177" s="14" t="n">
        <v>0</v>
      </c>
      <c r="CS177" s="14" t="n">
        <v>4.766</v>
      </c>
      <c r="CT177" s="14" t="n">
        <v>4.15</v>
      </c>
      <c r="CU177" s="14" t="n">
        <v>10.873</v>
      </c>
    </row>
    <row r="178">
      <c r="A178" s="14" t="inlineStr">
        <is>
          <t>COL2021</t>
        </is>
      </c>
      <c r="B178" s="14" t="inlineStr">
        <is>
          <t>COL</t>
        </is>
      </c>
      <c r="C178" s="14" t="inlineStr">
        <is>
          <t>COL</t>
        </is>
      </c>
      <c r="D178" s="14" t="inlineStr">
        <is>
          <t>Colombia</t>
        </is>
      </c>
      <c r="E178" s="14" t="n">
        <v>2021</v>
      </c>
      <c r="F178" s="14" t="n">
        <v>0.19</v>
      </c>
      <c r="G178" s="14" t="n">
        <v>2.052</v>
      </c>
      <c r="H178" s="14" t="n">
        <v>0.449</v>
      </c>
      <c r="I178" s="14" t="n">
        <v>0</v>
      </c>
      <c r="J178" s="14" t="n">
        <v>2.052</v>
      </c>
      <c r="K178" s="14" t="n">
        <v>0</v>
      </c>
      <c r="L178" s="14" t="n">
        <v>1</v>
      </c>
      <c r="M178" s="14" t="n">
        <v>2.084</v>
      </c>
      <c r="N178" s="14" t="n">
        <v>0.944</v>
      </c>
      <c r="O178" s="14" t="n">
        <v>0</v>
      </c>
      <c r="P178" s="14" t="n">
        <v>2.084</v>
      </c>
      <c r="Q178" s="14" t="n">
        <v>0</v>
      </c>
      <c r="R178" s="14" t="n">
        <v>1</v>
      </c>
      <c r="S178" s="14" t="n">
        <v>4.589</v>
      </c>
      <c r="T178" s="14" t="n">
        <v>3.43</v>
      </c>
      <c r="U178" s="14" t="n">
        <v>0</v>
      </c>
      <c r="V178" s="14" t="n">
        <v>5.461</v>
      </c>
      <c r="W178" s="14" t="n">
        <v>0.19</v>
      </c>
      <c r="X178" s="14" t="n">
        <v>1</v>
      </c>
      <c r="Y178" s="14" t="n">
        <v>12.169</v>
      </c>
      <c r="Z178" s="14" t="n">
        <v>1.344</v>
      </c>
      <c r="AA178" s="14" t="n">
        <v>0.06</v>
      </c>
      <c r="AB178" s="14" t="n">
        <v>12.229</v>
      </c>
      <c r="AC178" s="14" t="n">
        <v>0</v>
      </c>
      <c r="AD178" s="14" t="n">
        <v>1</v>
      </c>
      <c r="AE178" s="14" t="n">
        <v>12.169</v>
      </c>
      <c r="AF178" s="14" t="n">
        <v>2.395</v>
      </c>
      <c r="AG178" s="14" t="n">
        <v>0.06</v>
      </c>
      <c r="AH178" s="14" t="n">
        <v>12.229</v>
      </c>
      <c r="AI178" s="14" t="n">
        <v>0</v>
      </c>
      <c r="AJ178" s="14" t="n">
        <v>1</v>
      </c>
      <c r="AK178" s="14" t="n">
        <v>14.143</v>
      </c>
      <c r="AL178" s="14" t="n">
        <v>6.941</v>
      </c>
      <c r="AM178" s="14" t="n">
        <v>-2.963</v>
      </c>
      <c r="AN178" s="14" t="n">
        <v>13.304</v>
      </c>
      <c r="AO178" s="14" t="n">
        <v>0</v>
      </c>
      <c r="AP178" s="14" t="n">
        <v>1</v>
      </c>
      <c r="AQ178" s="14" t="n">
        <v>0.649</v>
      </c>
      <c r="AR178" s="14" t="n">
        <v>0.114</v>
      </c>
      <c r="AS178" s="14" t="n">
        <v>-0.131</v>
      </c>
      <c r="AT178" s="14" t="n">
        <v>0.616</v>
      </c>
      <c r="AU178" s="14" t="n">
        <v>0.19</v>
      </c>
      <c r="AV178" s="14" t="n">
        <v>1</v>
      </c>
      <c r="AW178" s="14" t="n">
        <v>0.577</v>
      </c>
      <c r="AX178" s="14" t="n">
        <v>0.114</v>
      </c>
      <c r="AY178" s="14" t="n">
        <v>-0.063</v>
      </c>
      <c r="AZ178" s="14" t="n">
        <v>0.611</v>
      </c>
      <c r="BA178" s="14" t="n">
        <v>0.19</v>
      </c>
      <c r="BB178" s="14" t="n">
        <v>1</v>
      </c>
      <c r="BC178" s="14" t="n">
        <v>0.458</v>
      </c>
      <c r="BD178" s="14" t="n">
        <v>0.114</v>
      </c>
      <c r="BE178" s="14" t="n">
        <v>-0.07099999999999999</v>
      </c>
      <c r="BF178" s="14" t="n">
        <v>0.46</v>
      </c>
      <c r="BG178" s="14" t="n">
        <v>0.19</v>
      </c>
      <c r="BH178" s="14" t="n">
        <v>1</v>
      </c>
      <c r="BI178" s="14" t="n">
        <v>0.491</v>
      </c>
      <c r="BJ178" s="14" t="n">
        <v>0.114</v>
      </c>
      <c r="BK178" s="14" t="n">
        <v>0.158</v>
      </c>
      <c r="BL178" s="14" t="n">
        <v>0.773</v>
      </c>
      <c r="BM178" s="14" t="n">
        <v>0.19</v>
      </c>
      <c r="BN178" s="14" t="n">
        <v>1</v>
      </c>
      <c r="BO178" s="14" t="n">
        <v>0</v>
      </c>
      <c r="BP178" s="14" t="n">
        <v>0</v>
      </c>
      <c r="BQ178" s="14" t="n">
        <v>0.121</v>
      </c>
      <c r="BR178" s="14" t="n">
        <v>0</v>
      </c>
      <c r="BS178" s="14" t="n">
        <v>1</v>
      </c>
      <c r="BT178" s="14" t="n">
        <v>0</v>
      </c>
      <c r="BU178" s="14" t="n">
        <v>-0.025</v>
      </c>
      <c r="BV178" s="14" t="n">
        <v>0.165</v>
      </c>
      <c r="BW178" s="14" t="n">
        <v>0.19</v>
      </c>
      <c r="BX178" s="14" t="n">
        <v>1</v>
      </c>
      <c r="BY178" s="14" t="n">
        <v>11.787</v>
      </c>
      <c r="BZ178" s="14" t="n">
        <v>0</v>
      </c>
      <c r="CA178" s="14" t="n">
        <v>11.787</v>
      </c>
      <c r="CB178" s="14" t="n">
        <v>0</v>
      </c>
      <c r="CC178" s="14" t="n">
        <v>78.125</v>
      </c>
      <c r="CD178" s="14" t="n">
        <v>7.95</v>
      </c>
      <c r="CE178" s="14" t="n">
        <v>-22.809</v>
      </c>
      <c r="CF178" s="14" t="n">
        <v>65.82599999999999</v>
      </c>
      <c r="CG178" s="14" t="n">
        <v>0</v>
      </c>
      <c r="CH178" s="14" t="n">
        <v>1</v>
      </c>
      <c r="CI178" s="14" t="n">
        <v>0</v>
      </c>
      <c r="CJ178" s="14" t="n">
        <v>0</v>
      </c>
      <c r="CK178" s="14" t="n">
        <v>0</v>
      </c>
      <c r="CL178" s="14" t="n">
        <v>0.083</v>
      </c>
      <c r="CM178" s="14" t="n">
        <v>0.101</v>
      </c>
      <c r="CN178" s="14" t="n">
        <v>0.179</v>
      </c>
      <c r="CO178" s="14" t="n">
        <v>0</v>
      </c>
      <c r="CP178" s="14" t="n">
        <v>0</v>
      </c>
      <c r="CQ178" s="14" t="n">
        <v>1.159</v>
      </c>
      <c r="CR178" s="14" t="n">
        <v>0</v>
      </c>
      <c r="CS178" s="14" t="n">
        <v>6.734</v>
      </c>
      <c r="CT178" s="14" t="n">
        <v>3.984</v>
      </c>
      <c r="CU178" s="14" t="n">
        <v>14.129</v>
      </c>
    </row>
    <row r="179">
      <c r="A179" s="14" t="inlineStr">
        <is>
          <t>COL2022</t>
        </is>
      </c>
      <c r="B179" s="14" t="inlineStr">
        <is>
          <t>COL</t>
        </is>
      </c>
      <c r="C179" s="14" t="inlineStr">
        <is>
          <t>COL</t>
        </is>
      </c>
      <c r="D179" s="14" t="inlineStr">
        <is>
          <t>Colombia</t>
        </is>
      </c>
      <c r="E179" s="14" t="n">
        <v>2022</v>
      </c>
      <c r="F179" s="14" t="n">
        <v>0.19</v>
      </c>
      <c r="G179" s="14" t="n">
        <v>2.191</v>
      </c>
      <c r="H179" s="14" t="n">
        <v>0.34</v>
      </c>
      <c r="I179" s="14" t="n">
        <v>0</v>
      </c>
      <c r="J179" s="14" t="n">
        <v>2.191</v>
      </c>
      <c r="K179" s="14" t="n">
        <v>0</v>
      </c>
      <c r="L179" s="14" t="n">
        <v>1</v>
      </c>
      <c r="M179" s="14" t="n">
        <v>2.314</v>
      </c>
      <c r="N179" s="14" t="n">
        <v>0.956</v>
      </c>
      <c r="O179" s="14" t="n">
        <v>0</v>
      </c>
      <c r="P179" s="14" t="n">
        <v>2.314</v>
      </c>
      <c r="Q179" s="14" t="n">
        <v>0</v>
      </c>
      <c r="R179" s="14" t="n">
        <v>1</v>
      </c>
      <c r="S179" s="14" t="n">
        <v>4.957</v>
      </c>
      <c r="T179" s="14" t="n">
        <v>3.704</v>
      </c>
      <c r="U179" s="14" t="n">
        <v>0.07000000000000001</v>
      </c>
      <c r="V179" s="14" t="n">
        <v>5.898</v>
      </c>
      <c r="W179" s="14" t="n">
        <v>0.19</v>
      </c>
      <c r="X179" s="14" t="n">
        <v>1</v>
      </c>
      <c r="Y179" s="14" t="n">
        <v>12.712</v>
      </c>
      <c r="Z179" s="14" t="n">
        <v>1.334</v>
      </c>
      <c r="AA179" s="14" t="n">
        <v>0.2</v>
      </c>
      <c r="AB179" s="14" t="n">
        <v>12.912</v>
      </c>
      <c r="AC179" s="14" t="n">
        <v>0</v>
      </c>
      <c r="AD179" s="14" t="n">
        <v>1</v>
      </c>
      <c r="AE179" s="14" t="n">
        <v>12.712</v>
      </c>
      <c r="AF179" s="14" t="n">
        <v>2.357</v>
      </c>
      <c r="AG179" s="14" t="n">
        <v>0.2</v>
      </c>
      <c r="AH179" s="14" t="n">
        <v>12.912</v>
      </c>
      <c r="AI179" s="14" t="n">
        <v>0</v>
      </c>
      <c r="AJ179" s="14" t="n">
        <v>1</v>
      </c>
      <c r="AK179" s="14" t="n">
        <v>15.166</v>
      </c>
      <c r="AL179" s="14" t="n">
        <v>7.242</v>
      </c>
      <c r="AM179" s="14" t="n">
        <v>-3.391</v>
      </c>
      <c r="AN179" s="14" t="n">
        <v>14.013</v>
      </c>
      <c r="AO179" s="14" t="n">
        <v>0</v>
      </c>
      <c r="AP179" s="14" t="n">
        <v>1</v>
      </c>
      <c r="AQ179" s="14" t="n">
        <v>0.896</v>
      </c>
      <c r="AR179" s="14" t="n">
        <v>0.123</v>
      </c>
      <c r="AS179" s="14" t="n">
        <v>-0.381</v>
      </c>
      <c r="AT179" s="14" t="n">
        <v>0.613</v>
      </c>
      <c r="AU179" s="14" t="n">
        <v>0.19</v>
      </c>
      <c r="AV179" s="14" t="n">
        <v>1</v>
      </c>
      <c r="AW179" s="14" t="n">
        <v>0.89</v>
      </c>
      <c r="AX179" s="14" t="n">
        <v>0.123</v>
      </c>
      <c r="AY179" s="14" t="n">
        <v>-0.383</v>
      </c>
      <c r="AZ179" s="14" t="n">
        <v>0.603</v>
      </c>
      <c r="BA179" s="14" t="n">
        <v>0.19</v>
      </c>
      <c r="BB179" s="14" t="n">
        <v>1</v>
      </c>
      <c r="BC179" s="14" t="n">
        <v>0.62</v>
      </c>
      <c r="BD179" s="14" t="n">
        <v>0.123</v>
      </c>
      <c r="BE179" s="14" t="n">
        <v>-0.249</v>
      </c>
      <c r="BF179" s="14" t="n">
        <v>0.442</v>
      </c>
      <c r="BG179" s="14" t="n">
        <v>0.19</v>
      </c>
      <c r="BH179" s="14" t="n">
        <v>1</v>
      </c>
      <c r="BI179" s="14" t="n">
        <v>0.608</v>
      </c>
      <c r="BJ179" s="14" t="n">
        <v>0.123</v>
      </c>
      <c r="BK179" s="14" t="n">
        <v>0.167</v>
      </c>
      <c r="BL179" s="14" t="n">
        <v>0.921</v>
      </c>
      <c r="BM179" s="14" t="n">
        <v>0.19</v>
      </c>
      <c r="BN179" s="14" t="n">
        <v>1</v>
      </c>
      <c r="BO179" s="14" t="n">
        <v>0</v>
      </c>
      <c r="BP179" s="14" t="n">
        <v>0</v>
      </c>
      <c r="BQ179" s="14" t="n">
        <v>0.131</v>
      </c>
      <c r="BR179" s="14" t="n">
        <v>0</v>
      </c>
      <c r="BS179" s="14" t="n">
        <v>1</v>
      </c>
      <c r="BT179" s="14" t="n">
        <v>0</v>
      </c>
      <c r="BU179" s="14" t="n">
        <v>-0.027</v>
      </c>
      <c r="BV179" s="14" t="n">
        <v>0.175</v>
      </c>
      <c r="BW179" s="14" t="n">
        <v>0.19</v>
      </c>
      <c r="BX179" s="14" t="n">
        <v>1</v>
      </c>
      <c r="BY179" s="14" t="n">
        <v>12.729</v>
      </c>
      <c r="BZ179" s="14" t="n">
        <v>0</v>
      </c>
      <c r="CA179" s="14" t="n">
        <v>12.729</v>
      </c>
      <c r="CB179" s="14" t="n">
        <v>0</v>
      </c>
      <c r="CC179" s="14" t="n">
        <v>97.90000000000001</v>
      </c>
      <c r="CD179" s="14" t="n">
        <v>7.95</v>
      </c>
      <c r="CE179" s="14" t="n">
        <v>-12.82</v>
      </c>
      <c r="CF179" s="14" t="n">
        <v>101.245</v>
      </c>
      <c r="CG179" s="14" t="n">
        <v>0</v>
      </c>
      <c r="CH179" s="14" t="n">
        <v>1</v>
      </c>
      <c r="CI179" s="14" t="n">
        <v>0</v>
      </c>
      <c r="CJ179" s="14" t="n">
        <v>0</v>
      </c>
      <c r="CK179" s="14" t="n">
        <v>0</v>
      </c>
      <c r="CL179" s="14" t="n">
        <v>0.089</v>
      </c>
      <c r="CM179" s="14" t="n">
        <v>0.109</v>
      </c>
      <c r="CN179" s="14" t="n">
        <v>0.191</v>
      </c>
      <c r="CO179" s="14" t="n">
        <v>0</v>
      </c>
      <c r="CP179" s="14" t="n">
        <v>0</v>
      </c>
      <c r="CQ179" s="14" t="n">
        <v>1.252</v>
      </c>
      <c r="CR179" s="14" t="n">
        <v>0</v>
      </c>
      <c r="CS179" s="14" t="n">
        <v>7.272</v>
      </c>
      <c r="CT179" s="14" t="n">
        <v>9.856</v>
      </c>
      <c r="CU179" s="14" t="n">
        <v>28.059</v>
      </c>
    </row>
    <row r="180">
      <c r="A180" s="14" t="inlineStr">
        <is>
          <t>COL2023</t>
        </is>
      </c>
      <c r="B180" s="14" t="inlineStr">
        <is>
          <t>COL</t>
        </is>
      </c>
      <c r="C180" s="14" t="inlineStr">
        <is>
          <t>COL</t>
        </is>
      </c>
      <c r="D180" s="14" t="inlineStr">
        <is>
          <t>Colombia</t>
        </is>
      </c>
      <c r="E180" s="14" t="n">
        <v>2023</v>
      </c>
      <c r="F180" s="14" t="n">
        <v>0.19</v>
      </c>
      <c r="G180" s="14" t="n">
        <v>2.268</v>
      </c>
      <c r="H180" s="14" t="n">
        <v>0.517</v>
      </c>
      <c r="I180" s="14" t="n">
        <v>0</v>
      </c>
      <c r="J180" s="14" t="n">
        <v>2.268</v>
      </c>
      <c r="K180" s="14" t="n">
        <v>0</v>
      </c>
      <c r="L180" s="14" t="n">
        <v>1</v>
      </c>
      <c r="M180" s="14" t="n">
        <v>2.442</v>
      </c>
      <c r="N180" s="14" t="n">
        <v>1.211</v>
      </c>
      <c r="O180" s="14" t="n">
        <v>0</v>
      </c>
      <c r="P180" s="14" t="n">
        <v>2.442</v>
      </c>
      <c r="Q180" s="14" t="n">
        <v>0</v>
      </c>
      <c r="R180" s="14" t="n">
        <v>1</v>
      </c>
      <c r="S180" s="14" t="n">
        <v>5.161</v>
      </c>
      <c r="T180" s="14" t="n">
        <v>3.857</v>
      </c>
      <c r="U180" s="14" t="n">
        <v>0.109</v>
      </c>
      <c r="V180" s="14" t="n">
        <v>6.142</v>
      </c>
      <c r="W180" s="14" t="n">
        <v>0.19</v>
      </c>
      <c r="X180" s="14" t="n">
        <v>1</v>
      </c>
      <c r="Y180" s="14" t="n">
        <v>13.518</v>
      </c>
      <c r="Z180" s="14" t="n">
        <v>1.514</v>
      </c>
      <c r="AA180" s="14" t="n">
        <v>0.197</v>
      </c>
      <c r="AB180" s="14" t="n">
        <v>13.715</v>
      </c>
      <c r="AC180" s="14" t="n">
        <v>0</v>
      </c>
      <c r="AD180" s="14" t="n">
        <v>1</v>
      </c>
      <c r="AE180" s="14" t="n">
        <v>13.518</v>
      </c>
      <c r="AF180" s="14" t="n">
        <v>2.692</v>
      </c>
      <c r="AG180" s="14" t="n">
        <v>0.197</v>
      </c>
      <c r="AH180" s="14" t="n">
        <v>13.715</v>
      </c>
      <c r="AI180" s="14" t="n">
        <v>0</v>
      </c>
      <c r="AJ180" s="14" t="n">
        <v>1</v>
      </c>
      <c r="AK180" s="14" t="n">
        <v>16.16</v>
      </c>
      <c r="AL180" s="14" t="n">
        <v>8.005000000000001</v>
      </c>
      <c r="AM180" s="14" t="n">
        <v>-3.704</v>
      </c>
      <c r="AN180" s="14" t="n">
        <v>14.822</v>
      </c>
      <c r="AO180" s="14" t="n">
        <v>0</v>
      </c>
      <c r="AP180" s="14" t="n">
        <v>1</v>
      </c>
      <c r="AQ180" s="14" t="n">
        <v>0.791</v>
      </c>
      <c r="AR180" s="14" t="n">
        <v>0.129</v>
      </c>
      <c r="AS180" s="14" t="n">
        <v>-0.024</v>
      </c>
      <c r="AT180" s="14" t="n">
        <v>0.912</v>
      </c>
      <c r="AU180" s="14" t="n">
        <v>0.19</v>
      </c>
      <c r="AV180" s="14" t="n">
        <v>1</v>
      </c>
      <c r="AW180" s="14" t="n">
        <v>0.618</v>
      </c>
      <c r="AX180" s="14" t="n">
        <v>0.129</v>
      </c>
      <c r="AY180" s="14" t="n">
        <v>-0.131</v>
      </c>
      <c r="AZ180" s="14" t="n">
        <v>0.579</v>
      </c>
      <c r="BA180" s="14" t="n">
        <v>0.19</v>
      </c>
      <c r="BB180" s="14" t="n">
        <v>1</v>
      </c>
      <c r="BC180" s="14" t="n">
        <v>0.554</v>
      </c>
      <c r="BD180" s="14" t="n">
        <v>0.129</v>
      </c>
      <c r="BE180" s="14" t="n">
        <v>-0.08799999999999999</v>
      </c>
      <c r="BF180" s="14" t="n">
        <v>0.555</v>
      </c>
      <c r="BG180" s="14" t="n">
        <v>0.19</v>
      </c>
      <c r="BH180" s="14" t="n">
        <v>1</v>
      </c>
      <c r="BI180" s="14" t="n">
        <v>0.5570000000000001</v>
      </c>
      <c r="BJ180" s="14" t="n">
        <v>0.129</v>
      </c>
      <c r="BK180" s="14" t="n">
        <v>0.414</v>
      </c>
      <c r="BL180" s="14" t="n">
        <v>1.156</v>
      </c>
      <c r="BM180" s="14" t="n">
        <v>0.19</v>
      </c>
      <c r="BN180" s="14" t="n">
        <v>1</v>
      </c>
      <c r="BO180" s="14" t="n">
        <v>0</v>
      </c>
      <c r="BP180" s="14" t="n">
        <v>0</v>
      </c>
      <c r="BQ180" s="14" t="n">
        <v>0.151</v>
      </c>
      <c r="BR180" s="14" t="n">
        <v>0</v>
      </c>
      <c r="BS180" s="14" t="n">
        <v>1</v>
      </c>
      <c r="BT180" s="14" t="n">
        <v>0</v>
      </c>
      <c r="BU180" s="14" t="n">
        <v>-0.028</v>
      </c>
      <c r="BV180" s="14" t="n">
        <v>0.192</v>
      </c>
      <c r="BW180" s="14" t="n">
        <v>0.19</v>
      </c>
      <c r="BX180" s="14" t="n">
        <v>1</v>
      </c>
      <c r="BY180" s="14" t="n">
        <v>13.254</v>
      </c>
      <c r="BZ180" s="14" t="n">
        <v>0</v>
      </c>
      <c r="CA180" s="14" t="n">
        <v>13.254</v>
      </c>
      <c r="CB180" s="14" t="n">
        <v>0</v>
      </c>
      <c r="CC180" s="14" t="n">
        <v>83.248</v>
      </c>
      <c r="CD180" s="14" t="n">
        <v>7.95</v>
      </c>
      <c r="CE180" s="14" t="n">
        <v>-4.573</v>
      </c>
      <c r="CF180" s="14" t="n">
        <v>93.623</v>
      </c>
      <c r="CG180" s="14" t="n">
        <v>0</v>
      </c>
      <c r="CH180" s="14" t="n">
        <v>1</v>
      </c>
      <c r="CI180" s="14" t="n">
        <v>0</v>
      </c>
      <c r="CJ180" s="14" t="n">
        <v>0</v>
      </c>
      <c r="CK180" s="14" t="n">
        <v>0</v>
      </c>
      <c r="CL180" s="14" t="n">
        <v>0.093</v>
      </c>
      <c r="CM180" s="14" t="n">
        <v>0.114</v>
      </c>
      <c r="CN180" s="14" t="n">
        <v>0.201</v>
      </c>
      <c r="CO180" s="14" t="n">
        <v>0</v>
      </c>
      <c r="CP180" s="14" t="n">
        <v>0</v>
      </c>
      <c r="CQ180" s="14" t="n">
        <v>1.304</v>
      </c>
      <c r="CR180" s="14" t="n">
        <v>0</v>
      </c>
      <c r="CS180" s="14" t="n">
        <v>7.572</v>
      </c>
      <c r="CT180" s="14" t="n">
        <v>3.963</v>
      </c>
      <c r="CU180" s="14" t="n">
        <v>9.260999999999999</v>
      </c>
    </row>
    <row r="181">
      <c r="A181" s="14" t="inlineStr">
        <is>
          <t>COL2024</t>
        </is>
      </c>
      <c r="B181" s="14" t="inlineStr">
        <is>
          <t>COL</t>
        </is>
      </c>
      <c r="C181" s="14" t="inlineStr">
        <is>
          <t>COL</t>
        </is>
      </c>
      <c r="D181" s="14" t="inlineStr">
        <is>
          <t>Colombia</t>
        </is>
      </c>
      <c r="E181" s="14" t="n">
        <v>2024</v>
      </c>
      <c r="F181" s="14" t="n">
        <v>0.19</v>
      </c>
      <c r="G181" s="14" t="n">
        <v>2.325</v>
      </c>
      <c r="H181" s="14" t="n">
        <v>0.589</v>
      </c>
      <c r="I181" s="14" t="n">
        <v>0</v>
      </c>
      <c r="J181" s="14" t="n">
        <v>2.325</v>
      </c>
      <c r="K181" s="14" t="n">
        <v>0</v>
      </c>
      <c r="L181" s="14" t="n">
        <v>1</v>
      </c>
      <c r="M181" s="14" t="n">
        <v>2.537</v>
      </c>
      <c r="N181" s="14" t="n">
        <v>1.382</v>
      </c>
      <c r="O181" s="14" t="n">
        <v>0</v>
      </c>
      <c r="P181" s="14" t="n">
        <v>2.537</v>
      </c>
      <c r="Q181" s="14" t="n">
        <v>0</v>
      </c>
      <c r="R181" s="14" t="n">
        <v>1</v>
      </c>
      <c r="S181" s="14" t="n">
        <v>5.313</v>
      </c>
      <c r="T181" s="14" t="n">
        <v>3.971</v>
      </c>
      <c r="U181" s="14" t="n">
        <v>0.138</v>
      </c>
      <c r="V181" s="14" t="n">
        <v>6.323</v>
      </c>
      <c r="W181" s="14" t="n">
        <v>0.19</v>
      </c>
      <c r="X181" s="14" t="n">
        <v>1</v>
      </c>
      <c r="Y181" s="14" t="n">
        <v>13.978</v>
      </c>
      <c r="Z181" s="14" t="n">
        <v>1.765</v>
      </c>
      <c r="AA181" s="14" t="n">
        <v>0.267</v>
      </c>
      <c r="AB181" s="14" t="n">
        <v>14.245</v>
      </c>
      <c r="AC181" s="14" t="n">
        <v>0</v>
      </c>
      <c r="AD181" s="14" t="n">
        <v>1</v>
      </c>
      <c r="AE181" s="14" t="n">
        <v>13.978</v>
      </c>
      <c r="AF181" s="14" t="n">
        <v>3.062</v>
      </c>
      <c r="AG181" s="14" t="n">
        <v>0.267</v>
      </c>
      <c r="AH181" s="14" t="n">
        <v>14.245</v>
      </c>
      <c r="AI181" s="14" t="n">
        <v>0</v>
      </c>
      <c r="AJ181" s="14" t="n">
        <v>1</v>
      </c>
      <c r="AK181" s="14" t="n">
        <v>16.698</v>
      </c>
      <c r="AL181" s="14" t="n">
        <v>8.493</v>
      </c>
      <c r="AM181" s="14" t="n">
        <v>-3.733</v>
      </c>
      <c r="AN181" s="14" t="n">
        <v>15.428</v>
      </c>
      <c r="AO181" s="14" t="n">
        <v>0</v>
      </c>
      <c r="AP181" s="14" t="n">
        <v>1</v>
      </c>
      <c r="AQ181" s="14" t="n">
        <v>0.756</v>
      </c>
      <c r="AR181" s="14" t="n">
        <v>0.132</v>
      </c>
      <c r="AS181" s="14" t="n">
        <v>0.217</v>
      </c>
      <c r="AT181" s="14" t="n">
        <v>1.158</v>
      </c>
      <c r="AU181" s="14" t="n">
        <v>0.19</v>
      </c>
      <c r="AV181" s="14" t="n">
        <v>1</v>
      </c>
      <c r="AW181" s="14" t="n">
        <v>0.655</v>
      </c>
      <c r="AX181" s="14" t="n">
        <v>0.132</v>
      </c>
      <c r="AY181" s="14" t="n">
        <v>-0.112</v>
      </c>
      <c r="AZ181" s="14" t="n">
        <v>0.647</v>
      </c>
      <c r="BA181" s="14" t="n">
        <v>0.19</v>
      </c>
      <c r="BB181" s="14" t="n">
        <v>1</v>
      </c>
      <c r="BC181" s="14" t="n">
        <v>0.534</v>
      </c>
      <c r="BD181" s="14" t="n">
        <v>0.132</v>
      </c>
      <c r="BE181" s="14" t="n">
        <v>-0.03</v>
      </c>
      <c r="BF181" s="14" t="n">
        <v>0.599</v>
      </c>
      <c r="BG181" s="14" t="n">
        <v>0.19</v>
      </c>
      <c r="BH181" s="14" t="n">
        <v>1</v>
      </c>
      <c r="BI181" s="14" t="n">
        <v>0.5679999999999999</v>
      </c>
      <c r="BJ181" s="14" t="n">
        <v>0.132</v>
      </c>
      <c r="BK181" s="14" t="n">
        <v>0.48</v>
      </c>
      <c r="BL181" s="14" t="n">
        <v>1.247</v>
      </c>
      <c r="BM181" s="14" t="n">
        <v>0.19</v>
      </c>
      <c r="BN181" s="14" t="n">
        <v>1</v>
      </c>
      <c r="BO181" s="14" t="n">
        <v>0</v>
      </c>
      <c r="BP181" s="14" t="n">
        <v>0</v>
      </c>
      <c r="BQ181" s="14" t="n">
        <v>0.18</v>
      </c>
      <c r="BR181" s="14" t="n">
        <v>0</v>
      </c>
      <c r="BS181" s="14" t="n">
        <v>1</v>
      </c>
      <c r="BT181" s="14" t="n">
        <v>0</v>
      </c>
      <c r="BU181" s="14" t="n">
        <v>-0.029</v>
      </c>
      <c r="BV181" s="14" t="n">
        <v>0.222</v>
      </c>
      <c r="BW181" s="14" t="n">
        <v>0.19</v>
      </c>
      <c r="BX181" s="14" t="n">
        <v>1</v>
      </c>
      <c r="BY181" s="14" t="n">
        <v>13.646</v>
      </c>
      <c r="BZ181" s="14" t="n">
        <v>0</v>
      </c>
      <c r="CA181" s="14" t="n">
        <v>13.646</v>
      </c>
      <c r="CB181" s="14" t="n">
        <v>0</v>
      </c>
      <c r="CC181" s="14" t="n">
        <v>82.58799999999999</v>
      </c>
      <c r="CD181" s="14" t="n">
        <v>7.95</v>
      </c>
      <c r="CE181" s="14" t="n">
        <v>2.313</v>
      </c>
      <c r="CF181" s="14" t="n">
        <v>101.032</v>
      </c>
      <c r="CG181" s="14" t="n">
        <v>0</v>
      </c>
      <c r="CH181" s="14" t="n">
        <v>1</v>
      </c>
      <c r="CI181" s="14" t="n">
        <v>0</v>
      </c>
      <c r="CJ181" s="14" t="n">
        <v>0</v>
      </c>
      <c r="CK181" s="14" t="n">
        <v>0</v>
      </c>
      <c r="CL181" s="14" t="n">
        <v>0.096</v>
      </c>
      <c r="CM181" s="14" t="n">
        <v>0.117</v>
      </c>
      <c r="CN181" s="14" t="n">
        <v>0.194</v>
      </c>
      <c r="CO181" s="14" t="n">
        <v>0</v>
      </c>
      <c r="CP181" s="14" t="n">
        <v>0</v>
      </c>
      <c r="CQ181" s="14" t="n">
        <v>1.342</v>
      </c>
      <c r="CR181" s="14" t="n">
        <v>0</v>
      </c>
      <c r="CS181" s="14" t="n">
        <v>7.598</v>
      </c>
      <c r="CT181" s="14" t="n">
        <v>3.101</v>
      </c>
      <c r="CU181" s="14" t="n">
        <v>7.598</v>
      </c>
    </row>
    <row r="182">
      <c r="A182" s="14" t="inlineStr">
        <is>
          <t>COM2021</t>
        </is>
      </c>
      <c r="B182" s="14" t="inlineStr">
        <is>
          <t>COM</t>
        </is>
      </c>
      <c r="C182" s="14" t="inlineStr">
        <is>
          <t>COM</t>
        </is>
      </c>
      <c r="D182" s="14" t="inlineStr">
        <is>
          <t>Comoros</t>
        </is>
      </c>
      <c r="E182" s="14" t="n">
        <v>2021</v>
      </c>
      <c r="F182" s="14" t="n">
        <v>0.1</v>
      </c>
      <c r="G182" s="14" t="n">
        <v>5.897</v>
      </c>
      <c r="H182" s="14" t="n">
        <v>1.143</v>
      </c>
      <c r="I182" s="14" t="n">
        <v>0</v>
      </c>
      <c r="J182" s="14" t="n">
        <v>5.897</v>
      </c>
      <c r="K182" s="14" t="n">
        <v>0</v>
      </c>
      <c r="L182" s="14" t="n">
        <v>1</v>
      </c>
      <c r="M182" s="14" t="n">
        <v>7.964</v>
      </c>
      <c r="N182" s="14" t="n">
        <v>3.43</v>
      </c>
      <c r="O182" s="14" t="n">
        <v>0</v>
      </c>
      <c r="P182" s="14" t="n">
        <v>7.964</v>
      </c>
      <c r="Q182" s="14" t="n">
        <v>0</v>
      </c>
      <c r="R182" s="14" t="n">
        <v>1</v>
      </c>
      <c r="S182" s="14" t="n">
        <v>11.613</v>
      </c>
      <c r="T182" s="14" t="n">
        <v>6.86</v>
      </c>
      <c r="U182" s="14" t="n">
        <v>0</v>
      </c>
      <c r="V182" s="14" t="n">
        <v>12.775</v>
      </c>
      <c r="W182" s="14" t="n">
        <v>0.1</v>
      </c>
      <c r="X182" s="14" t="n">
        <v>1</v>
      </c>
      <c r="Y182" s="14" t="n">
        <v>10.633</v>
      </c>
      <c r="Z182" s="14" t="n">
        <v>1.437</v>
      </c>
      <c r="AA182" s="14" t="n">
        <v>0</v>
      </c>
      <c r="AB182" s="14" t="n">
        <v>10.633</v>
      </c>
      <c r="AC182" s="14" t="n">
        <v>0</v>
      </c>
      <c r="AD182" s="14" t="n">
        <v>1</v>
      </c>
      <c r="AE182" s="14" t="n">
        <v>11.776</v>
      </c>
      <c r="AF182" s="14" t="n">
        <v>2.754</v>
      </c>
      <c r="AG182" s="14" t="n">
        <v>0</v>
      </c>
      <c r="AH182" s="14" t="n">
        <v>11.776</v>
      </c>
      <c r="AI182" s="14" t="n">
        <v>0</v>
      </c>
      <c r="AJ182" s="14" t="n">
        <v>1</v>
      </c>
      <c r="AK182" s="14" t="n">
        <v>18.636</v>
      </c>
      <c r="AL182" s="14" t="n">
        <v>9.925000000000001</v>
      </c>
      <c r="AM182" s="14" t="n">
        <v>0</v>
      </c>
      <c r="AN182" s="14" t="n">
        <v>20.499</v>
      </c>
      <c r="AO182" s="14" t="n">
        <v>0.1</v>
      </c>
      <c r="AP182" s="14" t="n">
        <v>1</v>
      </c>
      <c r="AQ182" s="14" t="n">
        <v>0.619</v>
      </c>
      <c r="AR182" s="14" t="n">
        <v>0.114</v>
      </c>
      <c r="AS182" s="14" t="n">
        <v>0.712</v>
      </c>
      <c r="AT182" s="14" t="n">
        <v>1.464</v>
      </c>
      <c r="AU182" s="14" t="n">
        <v>0.1</v>
      </c>
      <c r="AV182" s="14" t="n">
        <v>1</v>
      </c>
      <c r="AW182" s="14" t="n">
        <v>0.599</v>
      </c>
      <c r="AX182" s="14" t="n">
        <v>0.114</v>
      </c>
      <c r="AY182" s="14" t="n">
        <v>0.378</v>
      </c>
      <c r="AZ182" s="14" t="n">
        <v>1.075</v>
      </c>
      <c r="BA182" s="14" t="n">
        <v>0.1</v>
      </c>
      <c r="BB182" s="14" t="n">
        <v>1</v>
      </c>
      <c r="BC182" s="14" t="n">
        <v>0.439</v>
      </c>
      <c r="BD182" s="14" t="n">
        <v>0.114</v>
      </c>
      <c r="BE182" s="14" t="n">
        <v>0</v>
      </c>
      <c r="BF182" s="14" t="n">
        <v>0.483</v>
      </c>
      <c r="BG182" s="14" t="n">
        <v>0.1</v>
      </c>
      <c r="BH182" s="14" t="n">
        <v>1</v>
      </c>
      <c r="BI182" s="14" t="n">
        <v>0.505</v>
      </c>
      <c r="BJ182" s="14" t="n">
        <v>0.114</v>
      </c>
      <c r="BK182" s="14" t="n">
        <v>0.053</v>
      </c>
      <c r="BL182" s="14" t="n">
        <v>0.613</v>
      </c>
      <c r="BM182" s="14" t="n">
        <v>0.1</v>
      </c>
      <c r="BN182" s="14" t="n">
        <v>1</v>
      </c>
      <c r="BO182" s="14" t="n">
        <v>0</v>
      </c>
      <c r="BP182" s="14" t="n">
        <v>0</v>
      </c>
      <c r="BQ182" s="14" t="n">
        <v>0</v>
      </c>
      <c r="BR182" s="14" t="n">
        <v>0</v>
      </c>
      <c r="BS182" s="14" t="n">
        <v>1</v>
      </c>
      <c r="BT182" s="14" t="n">
        <v>0</v>
      </c>
      <c r="BU182" s="14" t="n">
        <v>0</v>
      </c>
      <c r="BV182" s="14" t="n">
        <v>0</v>
      </c>
      <c r="BW182" s="14" t="n">
        <v>0.1</v>
      </c>
      <c r="BX182" s="14" t="n">
        <v>1</v>
      </c>
      <c r="BY182" s="14" t="n">
        <v>11.787</v>
      </c>
      <c r="BZ182" s="14" t="n">
        <v>0</v>
      </c>
      <c r="CA182" s="14" t="n">
        <v>11.787</v>
      </c>
      <c r="CB182" s="14" t="n">
        <v>0</v>
      </c>
      <c r="CC182" s="14" t="n">
        <v>78.125</v>
      </c>
      <c r="CD182" s="14" t="n">
        <v>7.95</v>
      </c>
      <c r="CE182" s="14" t="n">
        <v>0</v>
      </c>
      <c r="CF182" s="14" t="n">
        <v>85.938</v>
      </c>
      <c r="CG182" s="14" t="n">
        <v>0.1</v>
      </c>
      <c r="CH182" s="14" t="n">
        <v>1</v>
      </c>
      <c r="CI182" s="14" t="n">
        <v>0</v>
      </c>
      <c r="CJ182" s="14" t="n">
        <v>0</v>
      </c>
      <c r="CK182" s="14" t="n">
        <v>0</v>
      </c>
      <c r="CL182" s="14" t="n">
        <v>0</v>
      </c>
      <c r="CM182" s="14" t="n">
        <v>0</v>
      </c>
      <c r="CN182" s="14" t="n">
        <v>0</v>
      </c>
      <c r="CO182" s="14" t="n">
        <v>0</v>
      </c>
      <c r="CP182" s="14" t="n">
        <v>0</v>
      </c>
      <c r="CQ182" s="14" t="n">
        <v>1.198</v>
      </c>
      <c r="CR182" s="14" t="n">
        <v>0</v>
      </c>
      <c r="CS182" s="14" t="n">
        <v>4.776</v>
      </c>
      <c r="CT182" s="14" t="n">
        <v>4.753</v>
      </c>
      <c r="CU182" s="14" t="n">
        <v>15.162</v>
      </c>
    </row>
    <row r="183">
      <c r="A183" s="14" t="inlineStr">
        <is>
          <t>COM2022</t>
        </is>
      </c>
      <c r="B183" s="14" t="inlineStr">
        <is>
          <t>COM</t>
        </is>
      </c>
      <c r="C183" s="14" t="inlineStr">
        <is>
          <t>COM</t>
        </is>
      </c>
      <c r="D183" s="14" t="inlineStr">
        <is>
          <t>Comoros</t>
        </is>
      </c>
      <c r="E183" s="14" t="n">
        <v>2022</v>
      </c>
      <c r="F183" s="14" t="n">
        <v>0.1</v>
      </c>
      <c r="G183" s="14" t="n">
        <v>11.72</v>
      </c>
      <c r="H183" s="14" t="n">
        <v>1.235</v>
      </c>
      <c r="I183" s="14" t="n">
        <v>0</v>
      </c>
      <c r="J183" s="14" t="n">
        <v>11.72</v>
      </c>
      <c r="K183" s="14" t="n">
        <v>0</v>
      </c>
      <c r="L183" s="14" t="n">
        <v>1</v>
      </c>
      <c r="M183" s="14" t="n">
        <v>9.782999999999999</v>
      </c>
      <c r="N183" s="14" t="n">
        <v>3.704</v>
      </c>
      <c r="O183" s="14" t="n">
        <v>0</v>
      </c>
      <c r="P183" s="14" t="n">
        <v>9.782999999999999</v>
      </c>
      <c r="Q183" s="14" t="n">
        <v>0</v>
      </c>
      <c r="R183" s="14" t="n">
        <v>1</v>
      </c>
      <c r="S183" s="14" t="n">
        <v>17.893</v>
      </c>
      <c r="T183" s="14" t="n">
        <v>7.408</v>
      </c>
      <c r="U183" s="14" t="n">
        <v>0.132</v>
      </c>
      <c r="V183" s="14" t="n">
        <v>19.683</v>
      </c>
      <c r="W183" s="14" t="n">
        <v>0.1</v>
      </c>
      <c r="X183" s="14" t="n">
        <v>1</v>
      </c>
      <c r="Y183" s="14" t="n">
        <v>19.012</v>
      </c>
      <c r="Z183" s="14" t="n">
        <v>2.569</v>
      </c>
      <c r="AA183" s="14" t="n">
        <v>0</v>
      </c>
      <c r="AB183" s="14" t="n">
        <v>19.012</v>
      </c>
      <c r="AC183" s="14" t="n">
        <v>0</v>
      </c>
      <c r="AD183" s="14" t="n">
        <v>1</v>
      </c>
      <c r="AE183" s="14" t="n">
        <v>20.246</v>
      </c>
      <c r="AF183" s="14" t="n">
        <v>4.734</v>
      </c>
      <c r="AG183" s="14" t="n">
        <v>0</v>
      </c>
      <c r="AH183" s="14" t="n">
        <v>20.246</v>
      </c>
      <c r="AI183" s="14" t="n">
        <v>0</v>
      </c>
      <c r="AJ183" s="14" t="n">
        <v>1</v>
      </c>
      <c r="AK183" s="14" t="n">
        <v>27.655</v>
      </c>
      <c r="AL183" s="14" t="n">
        <v>14.729</v>
      </c>
      <c r="AM183" s="14" t="n">
        <v>0.205</v>
      </c>
      <c r="AN183" s="14" t="n">
        <v>30.42</v>
      </c>
      <c r="AO183" s="14" t="n">
        <v>0.1</v>
      </c>
      <c r="AP183" s="14" t="n">
        <v>1</v>
      </c>
      <c r="AQ183" s="14" t="n">
        <v>0.861</v>
      </c>
      <c r="AR183" s="14" t="n">
        <v>0.123</v>
      </c>
      <c r="AS183" s="14" t="n">
        <v>0.6909999999999999</v>
      </c>
      <c r="AT183" s="14" t="n">
        <v>1.695</v>
      </c>
      <c r="AU183" s="14" t="n">
        <v>0.1</v>
      </c>
      <c r="AV183" s="14" t="n">
        <v>1</v>
      </c>
      <c r="AW183" s="14" t="n">
        <v>0.986</v>
      </c>
      <c r="AX183" s="14" t="n">
        <v>0.123</v>
      </c>
      <c r="AY183" s="14" t="n">
        <v>0.17</v>
      </c>
      <c r="AZ183" s="14" t="n">
        <v>1.262</v>
      </c>
      <c r="BA183" s="14" t="n">
        <v>0.1</v>
      </c>
      <c r="BB183" s="14" t="n">
        <v>1</v>
      </c>
      <c r="BC183" s="14" t="n">
        <v>0.598</v>
      </c>
      <c r="BD183" s="14" t="n">
        <v>0.123</v>
      </c>
      <c r="BE183" s="14" t="n">
        <v>0.004</v>
      </c>
      <c r="BF183" s="14" t="n">
        <v>0.658</v>
      </c>
      <c r="BG183" s="14" t="n">
        <v>0.1</v>
      </c>
      <c r="BH183" s="14" t="n">
        <v>1</v>
      </c>
      <c r="BI183" s="14" t="n">
        <v>0.612</v>
      </c>
      <c r="BJ183" s="14" t="n">
        <v>0.123</v>
      </c>
      <c r="BK183" s="14" t="n">
        <v>0.005</v>
      </c>
      <c r="BL183" s="14" t="n">
        <v>0.675</v>
      </c>
      <c r="BM183" s="14" t="n">
        <v>0.1</v>
      </c>
      <c r="BN183" s="14" t="n">
        <v>1</v>
      </c>
      <c r="BO183" s="14" t="n">
        <v>0</v>
      </c>
      <c r="BP183" s="14" t="n">
        <v>0</v>
      </c>
      <c r="BQ183" s="14" t="n">
        <v>0</v>
      </c>
      <c r="BR183" s="14" t="n">
        <v>0</v>
      </c>
      <c r="BS183" s="14" t="n">
        <v>1</v>
      </c>
      <c r="BT183" s="14" t="n">
        <v>0</v>
      </c>
      <c r="BU183" s="14" t="n">
        <v>0</v>
      </c>
      <c r="BV183" s="14" t="n">
        <v>0</v>
      </c>
      <c r="BW183" s="14" t="n">
        <v>0.1</v>
      </c>
      <c r="BX183" s="14" t="n">
        <v>1</v>
      </c>
      <c r="BY183" s="14" t="n">
        <v>12.729</v>
      </c>
      <c r="BZ183" s="14" t="n">
        <v>0</v>
      </c>
      <c r="CA183" s="14" t="n">
        <v>12.729</v>
      </c>
      <c r="CB183" s="14" t="n">
        <v>0</v>
      </c>
      <c r="CC183" s="14" t="n">
        <v>97.90000000000001</v>
      </c>
      <c r="CD183" s="14" t="n">
        <v>7.95</v>
      </c>
      <c r="CE183" s="14" t="n">
        <v>0.725</v>
      </c>
      <c r="CF183" s="14" t="n">
        <v>107.69</v>
      </c>
      <c r="CG183" s="14" t="n">
        <v>0.1</v>
      </c>
      <c r="CH183" s="14" t="n">
        <v>1</v>
      </c>
      <c r="CI183" s="14" t="n">
        <v>0</v>
      </c>
      <c r="CJ183" s="14" t="n">
        <v>0</v>
      </c>
      <c r="CK183" s="14" t="n">
        <v>0</v>
      </c>
      <c r="CL183" s="14" t="n">
        <v>0</v>
      </c>
      <c r="CM183" s="14" t="n">
        <v>0</v>
      </c>
      <c r="CN183" s="14" t="n">
        <v>0</v>
      </c>
      <c r="CO183" s="14" t="n">
        <v>0</v>
      </c>
      <c r="CP183" s="14" t="n">
        <v>0</v>
      </c>
      <c r="CQ183" s="14" t="n">
        <v>1.294</v>
      </c>
      <c r="CR183" s="14" t="n">
        <v>0</v>
      </c>
      <c r="CS183" s="14" t="n">
        <v>5.158</v>
      </c>
      <c r="CT183" s="14" t="n">
        <v>10.485</v>
      </c>
      <c r="CU183" s="14" t="n">
        <v>31.326</v>
      </c>
    </row>
    <row r="184">
      <c r="A184" s="14" t="inlineStr">
        <is>
          <t>COM2023</t>
        </is>
      </c>
      <c r="B184" s="14" t="inlineStr">
        <is>
          <t>COM</t>
        </is>
      </c>
      <c r="C184" s="14" t="inlineStr">
        <is>
          <t>COM</t>
        </is>
      </c>
      <c r="D184" s="14" t="inlineStr">
        <is>
          <t>Comoros</t>
        </is>
      </c>
      <c r="E184" s="14" t="n">
        <v>2023</v>
      </c>
      <c r="F184" s="14" t="n">
        <v>0.1</v>
      </c>
      <c r="G184" s="14" t="n">
        <v>6.147</v>
      </c>
      <c r="H184" s="14" t="n">
        <v>1.286</v>
      </c>
      <c r="I184" s="14" t="n">
        <v>0</v>
      </c>
      <c r="J184" s="14" t="n">
        <v>6.147</v>
      </c>
      <c r="K184" s="14" t="n">
        <v>0</v>
      </c>
      <c r="L184" s="14" t="n">
        <v>1</v>
      </c>
      <c r="M184" s="14" t="n">
        <v>7.886</v>
      </c>
      <c r="N184" s="14" t="n">
        <v>3.857</v>
      </c>
      <c r="O184" s="14" t="n">
        <v>0</v>
      </c>
      <c r="P184" s="14" t="n">
        <v>7.886</v>
      </c>
      <c r="Q184" s="14" t="n">
        <v>0</v>
      </c>
      <c r="R184" s="14" t="n">
        <v>1</v>
      </c>
      <c r="S184" s="14" t="n">
        <v>12.575</v>
      </c>
      <c r="T184" s="14" t="n">
        <v>7.714</v>
      </c>
      <c r="U184" s="14" t="n">
        <v>0.139</v>
      </c>
      <c r="V184" s="14" t="n">
        <v>13.833</v>
      </c>
      <c r="W184" s="14" t="n">
        <v>0.1</v>
      </c>
      <c r="X184" s="14" t="n">
        <v>1</v>
      </c>
      <c r="Y184" s="14" t="n">
        <v>9.223000000000001</v>
      </c>
      <c r="Z184" s="14" t="n">
        <v>1.247</v>
      </c>
      <c r="AA184" s="14" t="n">
        <v>0</v>
      </c>
      <c r="AB184" s="14" t="n">
        <v>9.223000000000001</v>
      </c>
      <c r="AC184" s="14" t="n">
        <v>0</v>
      </c>
      <c r="AD184" s="14" t="n">
        <v>1</v>
      </c>
      <c r="AE184" s="14" t="n">
        <v>10.509</v>
      </c>
      <c r="AF184" s="14" t="n">
        <v>2.457</v>
      </c>
      <c r="AG184" s="14" t="n">
        <v>0</v>
      </c>
      <c r="AH184" s="14" t="n">
        <v>10.509</v>
      </c>
      <c r="AI184" s="14" t="n">
        <v>0</v>
      </c>
      <c r="AJ184" s="14" t="n">
        <v>1</v>
      </c>
      <c r="AK184" s="14" t="n">
        <v>18.223</v>
      </c>
      <c r="AL184" s="14" t="n">
        <v>9.705</v>
      </c>
      <c r="AM184" s="14" t="n">
        <v>0.202</v>
      </c>
      <c r="AN184" s="14" t="n">
        <v>20.045</v>
      </c>
      <c r="AO184" s="14" t="n">
        <v>0.1</v>
      </c>
      <c r="AP184" s="14" t="n">
        <v>1</v>
      </c>
      <c r="AQ184" s="14" t="n">
        <v>0.76</v>
      </c>
      <c r="AR184" s="14" t="n">
        <v>0.129</v>
      </c>
      <c r="AS184" s="14" t="n">
        <v>0.788</v>
      </c>
      <c r="AT184" s="14" t="n">
        <v>1.685</v>
      </c>
      <c r="AU184" s="14" t="n">
        <v>0.1</v>
      </c>
      <c r="AV184" s="14" t="n">
        <v>1</v>
      </c>
      <c r="AW184" s="14" t="n">
        <v>0.8110000000000001</v>
      </c>
      <c r="AX184" s="14" t="n">
        <v>0.129</v>
      </c>
      <c r="AY184" s="14" t="n">
        <v>0.338</v>
      </c>
      <c r="AZ184" s="14" t="n">
        <v>1.25</v>
      </c>
      <c r="BA184" s="14" t="n">
        <v>0.1</v>
      </c>
      <c r="BB184" s="14" t="n">
        <v>1</v>
      </c>
      <c r="BC184" s="14" t="n">
        <v>0.535</v>
      </c>
      <c r="BD184" s="14" t="n">
        <v>0.129</v>
      </c>
      <c r="BE184" s="14" t="n">
        <v>0.006</v>
      </c>
      <c r="BF184" s="14" t="n">
        <v>0.588</v>
      </c>
      <c r="BG184" s="14" t="n">
        <v>0.1</v>
      </c>
      <c r="BH184" s="14" t="n">
        <v>1</v>
      </c>
      <c r="BI184" s="14" t="n">
        <v>0.579</v>
      </c>
      <c r="BJ184" s="14" t="n">
        <v>0.129</v>
      </c>
      <c r="BK184" s="14" t="n">
        <v>0.056</v>
      </c>
      <c r="BL184" s="14" t="n">
        <v>0.6919999999999999</v>
      </c>
      <c r="BM184" s="14" t="n">
        <v>0.1</v>
      </c>
      <c r="BN184" s="14" t="n">
        <v>1</v>
      </c>
      <c r="BO184" s="14" t="n">
        <v>0</v>
      </c>
      <c r="BP184" s="14" t="n">
        <v>0</v>
      </c>
      <c r="BQ184" s="14" t="n">
        <v>0</v>
      </c>
      <c r="BR184" s="14" t="n">
        <v>0</v>
      </c>
      <c r="BS184" s="14" t="n">
        <v>1</v>
      </c>
      <c r="BT184" s="14" t="n">
        <v>0</v>
      </c>
      <c r="BU184" s="14" t="n">
        <v>0</v>
      </c>
      <c r="BV184" s="14" t="n">
        <v>0</v>
      </c>
      <c r="BW184" s="14" t="n">
        <v>0.1</v>
      </c>
      <c r="BX184" s="14" t="n">
        <v>1</v>
      </c>
      <c r="BY184" s="14" t="n">
        <v>13.254</v>
      </c>
      <c r="BZ184" s="14" t="n">
        <v>0</v>
      </c>
      <c r="CA184" s="14" t="n">
        <v>13.254</v>
      </c>
      <c r="CB184" s="14" t="n">
        <v>0</v>
      </c>
      <c r="CC184" s="14" t="n">
        <v>83.248</v>
      </c>
      <c r="CD184" s="14" t="n">
        <v>7.95</v>
      </c>
      <c r="CE184" s="14" t="n">
        <v>0.922</v>
      </c>
      <c r="CF184" s="14" t="n">
        <v>91.57299999999999</v>
      </c>
      <c r="CG184" s="14" t="n">
        <v>0.1</v>
      </c>
      <c r="CH184" s="14" t="n">
        <v>1</v>
      </c>
      <c r="CI184" s="14" t="n">
        <v>0</v>
      </c>
      <c r="CJ184" s="14" t="n">
        <v>0</v>
      </c>
      <c r="CK184" s="14" t="n">
        <v>0</v>
      </c>
      <c r="CL184" s="14" t="n">
        <v>0</v>
      </c>
      <c r="CM184" s="14" t="n">
        <v>0</v>
      </c>
      <c r="CN184" s="14" t="n">
        <v>0</v>
      </c>
      <c r="CO184" s="14" t="n">
        <v>0</v>
      </c>
      <c r="CP184" s="14" t="n">
        <v>0</v>
      </c>
      <c r="CQ184" s="14" t="n">
        <v>1.348</v>
      </c>
      <c r="CR184" s="14" t="n">
        <v>0</v>
      </c>
      <c r="CS184" s="14" t="n">
        <v>5.37</v>
      </c>
      <c r="CT184" s="14" t="n">
        <v>4.861</v>
      </c>
      <c r="CU184" s="14" t="n">
        <v>11.622</v>
      </c>
    </row>
    <row r="185">
      <c r="A185" s="14" t="inlineStr">
        <is>
          <t>COM2024</t>
        </is>
      </c>
      <c r="B185" s="14" t="inlineStr">
        <is>
          <t>COM</t>
        </is>
      </c>
      <c r="C185" s="14" t="inlineStr">
        <is>
          <t>COM</t>
        </is>
      </c>
      <c r="D185" s="14" t="inlineStr">
        <is>
          <t>Comoros</t>
        </is>
      </c>
      <c r="E185" s="14" t="n">
        <v>2024</v>
      </c>
      <c r="F185" s="14" t="n">
        <v>0.1</v>
      </c>
      <c r="G185" s="14" t="n">
        <v>5.575</v>
      </c>
      <c r="H185" s="14" t="n">
        <v>1.324</v>
      </c>
      <c r="I185" s="14" t="n">
        <v>0</v>
      </c>
      <c r="J185" s="14" t="n">
        <v>5.575</v>
      </c>
      <c r="K185" s="14" t="n">
        <v>0</v>
      </c>
      <c r="L185" s="14" t="n">
        <v>1</v>
      </c>
      <c r="M185" s="14" t="n">
        <v>7.124</v>
      </c>
      <c r="N185" s="14" t="n">
        <v>3.971</v>
      </c>
      <c r="O185" s="14" t="n">
        <v>0</v>
      </c>
      <c r="P185" s="14" t="n">
        <v>7.124</v>
      </c>
      <c r="Q185" s="14" t="n">
        <v>0</v>
      </c>
      <c r="R185" s="14" t="n">
        <v>1</v>
      </c>
      <c r="S185" s="14" t="n">
        <v>12.193</v>
      </c>
      <c r="T185" s="14" t="n">
        <v>7.942</v>
      </c>
      <c r="U185" s="14" t="n">
        <v>0.166</v>
      </c>
      <c r="V185" s="14" t="n">
        <v>13.412</v>
      </c>
      <c r="W185" s="14" t="n">
        <v>0.1</v>
      </c>
      <c r="X185" s="14" t="n">
        <v>1</v>
      </c>
      <c r="Y185" s="14" t="n">
        <v>8.590999999999999</v>
      </c>
      <c r="Z185" s="14" t="n">
        <v>1.161</v>
      </c>
      <c r="AA185" s="14" t="n">
        <v>0</v>
      </c>
      <c r="AB185" s="14" t="n">
        <v>8.590999999999999</v>
      </c>
      <c r="AC185" s="14" t="n">
        <v>0</v>
      </c>
      <c r="AD185" s="14" t="n">
        <v>1</v>
      </c>
      <c r="AE185" s="14" t="n">
        <v>9.914</v>
      </c>
      <c r="AF185" s="14" t="n">
        <v>2.318</v>
      </c>
      <c r="AG185" s="14" t="n">
        <v>0</v>
      </c>
      <c r="AH185" s="14" t="n">
        <v>9.914</v>
      </c>
      <c r="AI185" s="14" t="n">
        <v>0</v>
      </c>
      <c r="AJ185" s="14" t="n">
        <v>1</v>
      </c>
      <c r="AK185" s="14" t="n">
        <v>17.856</v>
      </c>
      <c r="AL185" s="14" t="n">
        <v>9.51</v>
      </c>
      <c r="AM185" s="14" t="n">
        <v>0.243</v>
      </c>
      <c r="AN185" s="14" t="n">
        <v>19.641</v>
      </c>
      <c r="AO185" s="14" t="n">
        <v>0.1</v>
      </c>
      <c r="AP185" s="14" t="n">
        <v>1</v>
      </c>
      <c r="AQ185" s="14" t="n">
        <v>0.724</v>
      </c>
      <c r="AR185" s="14" t="n">
        <v>0.132</v>
      </c>
      <c r="AS185" s="14" t="n">
        <v>0.842</v>
      </c>
      <c r="AT185" s="14" t="n">
        <v>1.7</v>
      </c>
      <c r="AU185" s="14" t="n">
        <v>0.1</v>
      </c>
      <c r="AV185" s="14" t="n">
        <v>1</v>
      </c>
      <c r="AW185" s="14" t="n">
        <v>0.75</v>
      </c>
      <c r="AX185" s="14" t="n">
        <v>0.132</v>
      </c>
      <c r="AY185" s="14" t="n">
        <v>0.413</v>
      </c>
      <c r="AZ185" s="14" t="n">
        <v>1.262</v>
      </c>
      <c r="BA185" s="14" t="n">
        <v>0.1</v>
      </c>
      <c r="BB185" s="14" t="n">
        <v>1</v>
      </c>
      <c r="BC185" s="14" t="n">
        <v>0.513</v>
      </c>
      <c r="BD185" s="14" t="n">
        <v>0.132</v>
      </c>
      <c r="BE185" s="14" t="n">
        <v>0.007</v>
      </c>
      <c r="BF185" s="14" t="n">
        <v>0.5639999999999999</v>
      </c>
      <c r="BG185" s="14" t="n">
        <v>0.1</v>
      </c>
      <c r="BH185" s="14" t="n">
        <v>1</v>
      </c>
      <c r="BI185" s="14" t="n">
        <v>0.591</v>
      </c>
      <c r="BJ185" s="14" t="n">
        <v>0.132</v>
      </c>
      <c r="BK185" s="14" t="n">
        <v>0.064</v>
      </c>
      <c r="BL185" s="14" t="n">
        <v>0.711</v>
      </c>
      <c r="BM185" s="14" t="n">
        <v>0.1</v>
      </c>
      <c r="BN185" s="14" t="n">
        <v>1</v>
      </c>
      <c r="BO185" s="14" t="n">
        <v>0</v>
      </c>
      <c r="BP185" s="14" t="n">
        <v>0</v>
      </c>
      <c r="BQ185" s="14" t="n">
        <v>0</v>
      </c>
      <c r="BR185" s="14" t="n">
        <v>0</v>
      </c>
      <c r="BS185" s="14" t="n">
        <v>1</v>
      </c>
      <c r="BT185" s="14" t="n">
        <v>0</v>
      </c>
      <c r="BU185" s="14" t="n">
        <v>0</v>
      </c>
      <c r="BV185" s="14" t="n">
        <v>0</v>
      </c>
      <c r="BW185" s="14" t="n">
        <v>0.1</v>
      </c>
      <c r="BX185" s="14" t="n">
        <v>1</v>
      </c>
      <c r="BY185" s="14" t="n">
        <v>13.646</v>
      </c>
      <c r="BZ185" s="14" t="n">
        <v>0</v>
      </c>
      <c r="CA185" s="14" t="n">
        <v>13.646</v>
      </c>
      <c r="CB185" s="14" t="n">
        <v>0</v>
      </c>
      <c r="CC185" s="14" t="n">
        <v>82.58799999999999</v>
      </c>
      <c r="CD185" s="14" t="n">
        <v>7.95</v>
      </c>
      <c r="CE185" s="14" t="n">
        <v>1.125</v>
      </c>
      <c r="CF185" s="14" t="n">
        <v>90.84699999999999</v>
      </c>
      <c r="CG185" s="14" t="n">
        <v>0.1</v>
      </c>
      <c r="CH185" s="14" t="n">
        <v>1</v>
      </c>
      <c r="CI185" s="14" t="n">
        <v>0</v>
      </c>
      <c r="CJ185" s="14" t="n">
        <v>0</v>
      </c>
      <c r="CK185" s="14" t="n">
        <v>0</v>
      </c>
      <c r="CL185" s="14" t="n">
        <v>0</v>
      </c>
      <c r="CM185" s="14" t="n">
        <v>0</v>
      </c>
      <c r="CN185" s="14" t="n">
        <v>0</v>
      </c>
      <c r="CO185" s="14" t="n">
        <v>0</v>
      </c>
      <c r="CP185" s="14" t="n">
        <v>0</v>
      </c>
      <c r="CQ185" s="14" t="n">
        <v>1.387</v>
      </c>
      <c r="CR185" s="14" t="n">
        <v>0</v>
      </c>
      <c r="CS185" s="14" t="n">
        <v>5.529</v>
      </c>
      <c r="CT185" s="14" t="n">
        <v>4.251</v>
      </c>
      <c r="CU185" s="14" t="n">
        <v>10.168</v>
      </c>
    </row>
    <row r="186">
      <c r="A186" s="14" t="inlineStr">
        <is>
          <t>COD2021</t>
        </is>
      </c>
      <c r="B186" s="14" t="inlineStr">
        <is>
          <t>COD</t>
        </is>
      </c>
      <c r="C186" s="14" t="inlineStr">
        <is>
          <t>COD</t>
        </is>
      </c>
      <c r="D186" s="14" t="inlineStr">
        <is>
          <t>Congo, Democratic Republic of the</t>
        </is>
      </c>
      <c r="E186" s="14" t="n">
        <v>2021</v>
      </c>
      <c r="F186" s="14" t="n">
        <v>0.16</v>
      </c>
      <c r="G186" s="14" t="n">
        <v>5.897</v>
      </c>
      <c r="H186" s="14" t="n">
        <v>1.143</v>
      </c>
      <c r="I186" s="14" t="n">
        <v>0</v>
      </c>
      <c r="J186" s="14" t="n">
        <v>5.897</v>
      </c>
      <c r="K186" s="14" t="n">
        <v>0</v>
      </c>
      <c r="L186" s="14" t="n">
        <v>1</v>
      </c>
      <c r="M186" s="14" t="n">
        <v>7.964</v>
      </c>
      <c r="N186" s="14" t="n">
        <v>3.43</v>
      </c>
      <c r="O186" s="14" t="n">
        <v>0</v>
      </c>
      <c r="P186" s="14" t="n">
        <v>7.964</v>
      </c>
      <c r="Q186" s="14" t="n">
        <v>0</v>
      </c>
      <c r="R186" s="14" t="n">
        <v>1</v>
      </c>
      <c r="S186" s="14" t="n">
        <v>11.613</v>
      </c>
      <c r="T186" s="14" t="n">
        <v>6.86</v>
      </c>
      <c r="U186" s="14" t="n">
        <v>0</v>
      </c>
      <c r="V186" s="14" t="n">
        <v>13.471</v>
      </c>
      <c r="W186" s="14" t="n">
        <v>0.16</v>
      </c>
      <c r="X186" s="14" t="n">
        <v>1</v>
      </c>
      <c r="Y186" s="14" t="n">
        <v>5.347</v>
      </c>
      <c r="Z186" s="14" t="n">
        <v>0.393</v>
      </c>
      <c r="AA186" s="14" t="n">
        <v>0</v>
      </c>
      <c r="AB186" s="14" t="n">
        <v>5.347</v>
      </c>
      <c r="AC186" s="14" t="n">
        <v>0</v>
      </c>
      <c r="AD186" s="14" t="n">
        <v>1</v>
      </c>
      <c r="AE186" s="14" t="n">
        <v>5.919</v>
      </c>
      <c r="AF186" s="14" t="n">
        <v>0.8</v>
      </c>
      <c r="AG186" s="14" t="n">
        <v>0</v>
      </c>
      <c r="AH186" s="14" t="n">
        <v>5.919</v>
      </c>
      <c r="AI186" s="14" t="n">
        <v>0</v>
      </c>
      <c r="AJ186" s="14" t="n">
        <v>1</v>
      </c>
      <c r="AK186" s="14" t="n">
        <v>9.349</v>
      </c>
      <c r="AL186" s="14" t="n">
        <v>3.473</v>
      </c>
      <c r="AM186" s="14" t="n">
        <v>0</v>
      </c>
      <c r="AN186" s="14" t="n">
        <v>10.845</v>
      </c>
      <c r="AO186" s="14" t="n">
        <v>0.16</v>
      </c>
      <c r="AP186" s="14" t="n">
        <v>1</v>
      </c>
      <c r="AQ186" s="14" t="n">
        <v>0.619</v>
      </c>
      <c r="AR186" s="14" t="n">
        <v>0.114</v>
      </c>
      <c r="AS186" s="14" t="n">
        <v>0.268</v>
      </c>
      <c r="AT186" s="14" t="n">
        <v>1.003</v>
      </c>
      <c r="AU186" s="14" t="n">
        <v>0.13</v>
      </c>
      <c r="AV186" s="14" t="n">
        <v>1</v>
      </c>
      <c r="AW186" s="14" t="n">
        <v>0.599</v>
      </c>
      <c r="AX186" s="14" t="n">
        <v>0.114</v>
      </c>
      <c r="AY186" s="14" t="n">
        <v>0.284</v>
      </c>
      <c r="AZ186" s="14" t="n">
        <v>0.998</v>
      </c>
      <c r="BA186" s="14" t="n">
        <v>0.13</v>
      </c>
      <c r="BB186" s="14" t="n">
        <v>1</v>
      </c>
      <c r="BC186" s="14" t="n">
        <v>0.439</v>
      </c>
      <c r="BD186" s="14" t="n">
        <v>0.114</v>
      </c>
      <c r="BE186" s="14" t="n">
        <v>0.297</v>
      </c>
      <c r="BF186" s="14" t="n">
        <v>0.832</v>
      </c>
      <c r="BG186" s="14" t="n">
        <v>0.13</v>
      </c>
      <c r="BH186" s="14" t="n">
        <v>1</v>
      </c>
      <c r="BI186" s="14" t="n">
        <v>0.505</v>
      </c>
      <c r="BJ186" s="14" t="n">
        <v>0.114</v>
      </c>
      <c r="BK186" s="14" t="n">
        <v>0.196</v>
      </c>
      <c r="BL186" s="14" t="n">
        <v>0.792</v>
      </c>
      <c r="BM186" s="14" t="n">
        <v>0.13</v>
      </c>
      <c r="BN186" s="14" t="n">
        <v>1</v>
      </c>
      <c r="BO186" s="14" t="n">
        <v>0</v>
      </c>
      <c r="BP186" s="14" t="n">
        <v>0</v>
      </c>
      <c r="BQ186" s="14" t="n">
        <v>0.07199999999999999</v>
      </c>
      <c r="BR186" s="14" t="n">
        <v>0</v>
      </c>
      <c r="BS186" s="14" t="n">
        <v>0.833</v>
      </c>
      <c r="BT186" s="14" t="n">
        <v>0</v>
      </c>
      <c r="BU186" s="14" t="n">
        <v>0</v>
      </c>
      <c r="BV186" s="14" t="n">
        <v>0.083</v>
      </c>
      <c r="BW186" s="14" t="n">
        <v>0.16</v>
      </c>
      <c r="BX186" s="14" t="n">
        <v>0.833</v>
      </c>
      <c r="BY186" s="14" t="n">
        <v>11.787</v>
      </c>
      <c r="BZ186" s="14" t="n">
        <v>0</v>
      </c>
      <c r="CA186" s="14" t="n">
        <v>11.787</v>
      </c>
      <c r="CB186" s="14" t="n">
        <v>0</v>
      </c>
      <c r="CC186" s="14" t="n">
        <v>78.125</v>
      </c>
      <c r="CD186" s="14" t="n">
        <v>7.95</v>
      </c>
      <c r="CE186" s="14" t="n">
        <v>13.957</v>
      </c>
      <c r="CF186" s="14" t="n">
        <v>104.053</v>
      </c>
      <c r="CG186" s="14" t="n">
        <v>0.13</v>
      </c>
      <c r="CH186" s="14" t="n">
        <v>1</v>
      </c>
      <c r="CI186" s="14" t="n">
        <v>0</v>
      </c>
      <c r="CJ186" s="14" t="n">
        <v>0</v>
      </c>
      <c r="CK186" s="14" t="n">
        <v>0</v>
      </c>
      <c r="CL186" s="14" t="n">
        <v>0</v>
      </c>
      <c r="CM186" s="14" t="n">
        <v>0</v>
      </c>
      <c r="CN186" s="14" t="n">
        <v>0</v>
      </c>
      <c r="CO186" s="14" t="n">
        <v>0</v>
      </c>
      <c r="CP186" s="14" t="n">
        <v>0</v>
      </c>
      <c r="CQ186" s="14" t="n">
        <v>1.198</v>
      </c>
      <c r="CR186" s="14" t="n">
        <v>1</v>
      </c>
      <c r="CS186" s="14" t="n">
        <v>4.776</v>
      </c>
      <c r="CT186" s="14" t="n">
        <v>4.753</v>
      </c>
      <c r="CU186" s="14" t="n">
        <v>15.162</v>
      </c>
    </row>
    <row r="187">
      <c r="A187" s="14" t="inlineStr">
        <is>
          <t>COD2022</t>
        </is>
      </c>
      <c r="B187" s="14" t="inlineStr">
        <is>
          <t>COD</t>
        </is>
      </c>
      <c r="C187" s="14" t="inlineStr">
        <is>
          <t>COD</t>
        </is>
      </c>
      <c r="D187" s="14" t="inlineStr">
        <is>
          <t>Congo, Democratic Republic of the</t>
        </is>
      </c>
      <c r="E187" s="14" t="n">
        <v>2022</v>
      </c>
      <c r="F187" s="14" t="n">
        <v>0.16</v>
      </c>
      <c r="G187" s="14" t="n">
        <v>11.72</v>
      </c>
      <c r="H187" s="14" t="n">
        <v>1.235</v>
      </c>
      <c r="I187" s="14" t="n">
        <v>0</v>
      </c>
      <c r="J187" s="14" t="n">
        <v>11.72</v>
      </c>
      <c r="K187" s="14" t="n">
        <v>0</v>
      </c>
      <c r="L187" s="14" t="n">
        <v>1</v>
      </c>
      <c r="M187" s="14" t="n">
        <v>9.782999999999999</v>
      </c>
      <c r="N187" s="14" t="n">
        <v>3.704</v>
      </c>
      <c r="O187" s="14" t="n">
        <v>0</v>
      </c>
      <c r="P187" s="14" t="n">
        <v>9.782999999999999</v>
      </c>
      <c r="Q187" s="14" t="n">
        <v>0</v>
      </c>
      <c r="R187" s="14" t="n">
        <v>1</v>
      </c>
      <c r="S187" s="14" t="n">
        <v>17.893</v>
      </c>
      <c r="T187" s="14" t="n">
        <v>7.408</v>
      </c>
      <c r="U187" s="14" t="n">
        <v>0.212</v>
      </c>
      <c r="V187" s="14" t="n">
        <v>20.756</v>
      </c>
      <c r="W187" s="14" t="n">
        <v>0.16</v>
      </c>
      <c r="X187" s="14" t="n">
        <v>1</v>
      </c>
      <c r="Y187" s="14" t="n">
        <v>5.775</v>
      </c>
      <c r="Z187" s="14" t="n">
        <v>0.425</v>
      </c>
      <c r="AA187" s="14" t="n">
        <v>0</v>
      </c>
      <c r="AB187" s="14" t="n">
        <v>5.775</v>
      </c>
      <c r="AC187" s="14" t="n">
        <v>0</v>
      </c>
      <c r="AD187" s="14" t="n">
        <v>1</v>
      </c>
      <c r="AE187" s="14" t="n">
        <v>6.392</v>
      </c>
      <c r="AF187" s="14" t="n">
        <v>0.864</v>
      </c>
      <c r="AG187" s="14" t="n">
        <v>0</v>
      </c>
      <c r="AH187" s="14" t="n">
        <v>6.392</v>
      </c>
      <c r="AI187" s="14" t="n">
        <v>0</v>
      </c>
      <c r="AJ187" s="14" t="n">
        <v>1</v>
      </c>
      <c r="AK187" s="14" t="n">
        <v>10.096</v>
      </c>
      <c r="AL187" s="14" t="n">
        <v>3.751</v>
      </c>
      <c r="AM187" s="14" t="n">
        <v>0.12</v>
      </c>
      <c r="AN187" s="14" t="n">
        <v>11.712</v>
      </c>
      <c r="AO187" s="14" t="n">
        <v>0.16</v>
      </c>
      <c r="AP187" s="14" t="n">
        <v>1</v>
      </c>
      <c r="AQ187" s="14" t="n">
        <v>0.861</v>
      </c>
      <c r="AR187" s="14" t="n">
        <v>0.123</v>
      </c>
      <c r="AS187" s="14" t="n">
        <v>0.398</v>
      </c>
      <c r="AT187" s="14" t="n">
        <v>1.423</v>
      </c>
      <c r="AU187" s="14" t="n">
        <v>0.13</v>
      </c>
      <c r="AV187" s="14" t="n">
        <v>1</v>
      </c>
      <c r="AW187" s="14" t="n">
        <v>0.986</v>
      </c>
      <c r="AX187" s="14" t="n">
        <v>0.123</v>
      </c>
      <c r="AY187" s="14" t="n">
        <v>0.269</v>
      </c>
      <c r="AZ187" s="14" t="n">
        <v>1.418</v>
      </c>
      <c r="BA187" s="14" t="n">
        <v>0.13</v>
      </c>
      <c r="BB187" s="14" t="n">
        <v>1</v>
      </c>
      <c r="BC187" s="14" t="n">
        <v>0.598</v>
      </c>
      <c r="BD187" s="14" t="n">
        <v>0.123</v>
      </c>
      <c r="BE187" s="14" t="n">
        <v>0.314</v>
      </c>
      <c r="BF187" s="14" t="n">
        <v>1.031</v>
      </c>
      <c r="BG187" s="14" t="n">
        <v>0.13</v>
      </c>
      <c r="BH187" s="14" t="n">
        <v>1</v>
      </c>
      <c r="BI187" s="14" t="n">
        <v>0.612</v>
      </c>
      <c r="BJ187" s="14" t="n">
        <v>0.123</v>
      </c>
      <c r="BK187" s="14" t="n">
        <v>0.647</v>
      </c>
      <c r="BL187" s="14" t="n">
        <v>1.423</v>
      </c>
      <c r="BM187" s="14" t="n">
        <v>0.13</v>
      </c>
      <c r="BN187" s="14" t="n">
        <v>1</v>
      </c>
      <c r="BO187" s="14" t="n">
        <v>0</v>
      </c>
      <c r="BP187" s="14" t="n">
        <v>0</v>
      </c>
      <c r="BQ187" s="14" t="n">
        <v>0.059</v>
      </c>
      <c r="BR187" s="14" t="n">
        <v>0</v>
      </c>
      <c r="BS187" s="14" t="n">
        <v>0.833</v>
      </c>
      <c r="BT187" s="14" t="n">
        <v>0</v>
      </c>
      <c r="BU187" s="14" t="n">
        <v>0</v>
      </c>
      <c r="BV187" s="14" t="n">
        <v>0.06900000000000001</v>
      </c>
      <c r="BW187" s="14" t="n">
        <v>0.16</v>
      </c>
      <c r="BX187" s="14" t="n">
        <v>0.833</v>
      </c>
      <c r="BY187" s="14" t="n">
        <v>12.729</v>
      </c>
      <c r="BZ187" s="14" t="n">
        <v>0</v>
      </c>
      <c r="CA187" s="14" t="n">
        <v>12.729</v>
      </c>
      <c r="CB187" s="14" t="n">
        <v>0</v>
      </c>
      <c r="CC187" s="14" t="n">
        <v>97.90000000000001</v>
      </c>
      <c r="CD187" s="14" t="n">
        <v>7.95</v>
      </c>
      <c r="CE187" s="14" t="n">
        <v>4.633</v>
      </c>
      <c r="CF187" s="14" t="n">
        <v>115.862</v>
      </c>
      <c r="CG187" s="14" t="n">
        <v>0.13</v>
      </c>
      <c r="CH187" s="14" t="n">
        <v>1</v>
      </c>
      <c r="CI187" s="14" t="n">
        <v>0</v>
      </c>
      <c r="CJ187" s="14" t="n">
        <v>0</v>
      </c>
      <c r="CK187" s="14" t="n">
        <v>0</v>
      </c>
      <c r="CL187" s="14" t="n">
        <v>0</v>
      </c>
      <c r="CM187" s="14" t="n">
        <v>0</v>
      </c>
      <c r="CN187" s="14" t="n">
        <v>0</v>
      </c>
      <c r="CO187" s="14" t="n">
        <v>0</v>
      </c>
      <c r="CP187" s="14" t="n">
        <v>0</v>
      </c>
      <c r="CQ187" s="14" t="n">
        <v>1.294</v>
      </c>
      <c r="CR187" s="14" t="n">
        <v>1</v>
      </c>
      <c r="CS187" s="14" t="n">
        <v>5.158</v>
      </c>
      <c r="CT187" s="14" t="n">
        <v>10.485</v>
      </c>
      <c r="CU187" s="14" t="n">
        <v>31.326</v>
      </c>
    </row>
    <row r="188">
      <c r="A188" s="14" t="inlineStr">
        <is>
          <t>COD2023</t>
        </is>
      </c>
      <c r="B188" s="14" t="inlineStr">
        <is>
          <t>COD</t>
        </is>
      </c>
      <c r="C188" s="14" t="inlineStr">
        <is>
          <t>COD</t>
        </is>
      </c>
      <c r="D188" s="14" t="inlineStr">
        <is>
          <t>Congo, Democratic Republic of the</t>
        </is>
      </c>
      <c r="E188" s="14" t="n">
        <v>2023</v>
      </c>
      <c r="F188" s="14" t="n">
        <v>0.16</v>
      </c>
      <c r="G188" s="14" t="n">
        <v>6.147</v>
      </c>
      <c r="H188" s="14" t="n">
        <v>1.286</v>
      </c>
      <c r="I188" s="14" t="n">
        <v>0</v>
      </c>
      <c r="J188" s="14" t="n">
        <v>6.147</v>
      </c>
      <c r="K188" s="14" t="n">
        <v>0</v>
      </c>
      <c r="L188" s="14" t="n">
        <v>1</v>
      </c>
      <c r="M188" s="14" t="n">
        <v>7.886</v>
      </c>
      <c r="N188" s="14" t="n">
        <v>3.857</v>
      </c>
      <c r="O188" s="14" t="n">
        <v>0</v>
      </c>
      <c r="P188" s="14" t="n">
        <v>7.886</v>
      </c>
      <c r="Q188" s="14" t="n">
        <v>0</v>
      </c>
      <c r="R188" s="14" t="n">
        <v>1</v>
      </c>
      <c r="S188" s="14" t="n">
        <v>12.575</v>
      </c>
      <c r="T188" s="14" t="n">
        <v>7.714</v>
      </c>
      <c r="U188" s="14" t="n">
        <v>0.223</v>
      </c>
      <c r="V188" s="14" t="n">
        <v>14.587</v>
      </c>
      <c r="W188" s="14" t="n">
        <v>0.16</v>
      </c>
      <c r="X188" s="14" t="n">
        <v>1</v>
      </c>
      <c r="Y188" s="14" t="n">
        <v>6.013</v>
      </c>
      <c r="Z188" s="14" t="n">
        <v>0.442</v>
      </c>
      <c r="AA188" s="14" t="n">
        <v>0</v>
      </c>
      <c r="AB188" s="14" t="n">
        <v>6.013</v>
      </c>
      <c r="AC188" s="14" t="n">
        <v>0</v>
      </c>
      <c r="AD188" s="14" t="n">
        <v>1</v>
      </c>
      <c r="AE188" s="14" t="n">
        <v>6.656</v>
      </c>
      <c r="AF188" s="14" t="n">
        <v>0.9</v>
      </c>
      <c r="AG188" s="14" t="n">
        <v>0</v>
      </c>
      <c r="AH188" s="14" t="n">
        <v>6.656</v>
      </c>
      <c r="AI188" s="14" t="n">
        <v>0</v>
      </c>
      <c r="AJ188" s="14" t="n">
        <v>1</v>
      </c>
      <c r="AK188" s="14" t="n">
        <v>10.513</v>
      </c>
      <c r="AL188" s="14" t="n">
        <v>3.906</v>
      </c>
      <c r="AM188" s="14" t="n">
        <v>0.186</v>
      </c>
      <c r="AN188" s="14" t="n">
        <v>12.195</v>
      </c>
      <c r="AO188" s="14" t="n">
        <v>0.16</v>
      </c>
      <c r="AP188" s="14" t="n">
        <v>1</v>
      </c>
      <c r="AQ188" s="14" t="n">
        <v>0.76</v>
      </c>
      <c r="AR188" s="14" t="n">
        <v>0.129</v>
      </c>
      <c r="AS188" s="14" t="n">
        <v>0.459</v>
      </c>
      <c r="AT188" s="14" t="n">
        <v>1.378</v>
      </c>
      <c r="AU188" s="14" t="n">
        <v>0.13</v>
      </c>
      <c r="AV188" s="14" t="n">
        <v>1</v>
      </c>
      <c r="AW188" s="14" t="n">
        <v>0.8110000000000001</v>
      </c>
      <c r="AX188" s="14" t="n">
        <v>0.129</v>
      </c>
      <c r="AY188" s="14" t="n">
        <v>0.404</v>
      </c>
      <c r="AZ188" s="14" t="n">
        <v>1.374</v>
      </c>
      <c r="BA188" s="14" t="n">
        <v>0.13</v>
      </c>
      <c r="BB188" s="14" t="n">
        <v>1</v>
      </c>
      <c r="BC188" s="14" t="n">
        <v>0.535</v>
      </c>
      <c r="BD188" s="14" t="n">
        <v>0.129</v>
      </c>
      <c r="BE188" s="14" t="n">
        <v>0.397</v>
      </c>
      <c r="BF188" s="14" t="n">
        <v>1.053</v>
      </c>
      <c r="BG188" s="14" t="n">
        <v>0.13</v>
      </c>
      <c r="BH188" s="14" t="n">
        <v>1</v>
      </c>
      <c r="BI188" s="14" t="n">
        <v>0.579</v>
      </c>
      <c r="BJ188" s="14" t="n">
        <v>0.129</v>
      </c>
      <c r="BK188" s="14" t="n">
        <v>0.501</v>
      </c>
      <c r="BL188" s="14" t="n">
        <v>1.22</v>
      </c>
      <c r="BM188" s="14" t="n">
        <v>0.13</v>
      </c>
      <c r="BN188" s="14" t="n">
        <v>1</v>
      </c>
      <c r="BO188" s="14" t="n">
        <v>0</v>
      </c>
      <c r="BP188" s="14" t="n">
        <v>0</v>
      </c>
      <c r="BQ188" s="14" t="n">
        <v>0.05</v>
      </c>
      <c r="BR188" s="14" t="n">
        <v>0</v>
      </c>
      <c r="BS188" s="14" t="n">
        <v>0.833</v>
      </c>
      <c r="BT188" s="14" t="n">
        <v>0</v>
      </c>
      <c r="BU188" s="14" t="n">
        <v>0</v>
      </c>
      <c r="BV188" s="14" t="n">
        <v>0.06</v>
      </c>
      <c r="BW188" s="14" t="n">
        <v>0.16</v>
      </c>
      <c r="BX188" s="14" t="n">
        <v>0.833</v>
      </c>
      <c r="BY188" s="14" t="n">
        <v>13.254</v>
      </c>
      <c r="BZ188" s="14" t="n">
        <v>0</v>
      </c>
      <c r="CA188" s="14" t="n">
        <v>13.254</v>
      </c>
      <c r="CB188" s="14" t="n">
        <v>0</v>
      </c>
      <c r="CC188" s="14" t="n">
        <v>83.248</v>
      </c>
      <c r="CD188" s="14" t="n">
        <v>7.95</v>
      </c>
      <c r="CE188" s="14" t="n">
        <v>40.685</v>
      </c>
      <c r="CF188" s="14" t="n">
        <v>140.044</v>
      </c>
      <c r="CG188" s="14" t="n">
        <v>0.13</v>
      </c>
      <c r="CH188" s="14" t="n">
        <v>1</v>
      </c>
      <c r="CI188" s="14" t="n">
        <v>0</v>
      </c>
      <c r="CJ188" s="14" t="n">
        <v>0</v>
      </c>
      <c r="CK188" s="14" t="n">
        <v>0</v>
      </c>
      <c r="CL188" s="14" t="n">
        <v>0</v>
      </c>
      <c r="CM188" s="14" t="n">
        <v>0</v>
      </c>
      <c r="CN188" s="14" t="n">
        <v>0</v>
      </c>
      <c r="CO188" s="14" t="n">
        <v>0</v>
      </c>
      <c r="CP188" s="14" t="n">
        <v>0</v>
      </c>
      <c r="CQ188" s="14" t="n">
        <v>1.348</v>
      </c>
      <c r="CR188" s="14" t="n">
        <v>1</v>
      </c>
      <c r="CS188" s="14" t="n">
        <v>5.37</v>
      </c>
      <c r="CT188" s="14" t="n">
        <v>4.861</v>
      </c>
      <c r="CU188" s="14" t="n">
        <v>11.622</v>
      </c>
    </row>
    <row r="189">
      <c r="A189" s="14" t="inlineStr">
        <is>
          <t>COD2024</t>
        </is>
      </c>
      <c r="B189" s="14" t="inlineStr">
        <is>
          <t>COD</t>
        </is>
      </c>
      <c r="C189" s="14" t="inlineStr">
        <is>
          <t>COD</t>
        </is>
      </c>
      <c r="D189" s="14" t="inlineStr">
        <is>
          <t>Congo, Democratic Republic of the</t>
        </is>
      </c>
      <c r="E189" s="14" t="n">
        <v>2024</v>
      </c>
      <c r="F189" s="14" t="n">
        <v>0.16</v>
      </c>
      <c r="G189" s="14" t="n">
        <v>5.575</v>
      </c>
      <c r="H189" s="14" t="n">
        <v>1.324</v>
      </c>
      <c r="I189" s="14" t="n">
        <v>0</v>
      </c>
      <c r="J189" s="14" t="n">
        <v>5.575</v>
      </c>
      <c r="K189" s="14" t="n">
        <v>0</v>
      </c>
      <c r="L189" s="14" t="n">
        <v>1</v>
      </c>
      <c r="M189" s="14" t="n">
        <v>7.124</v>
      </c>
      <c r="N189" s="14" t="n">
        <v>3.971</v>
      </c>
      <c r="O189" s="14" t="n">
        <v>0</v>
      </c>
      <c r="P189" s="14" t="n">
        <v>7.124</v>
      </c>
      <c r="Q189" s="14" t="n">
        <v>0</v>
      </c>
      <c r="R189" s="14" t="n">
        <v>1</v>
      </c>
      <c r="S189" s="14" t="n">
        <v>12.193</v>
      </c>
      <c r="T189" s="14" t="n">
        <v>7.942</v>
      </c>
      <c r="U189" s="14" t="n">
        <v>0.266</v>
      </c>
      <c r="V189" s="14" t="n">
        <v>14.144</v>
      </c>
      <c r="W189" s="14" t="n">
        <v>0.16</v>
      </c>
      <c r="X189" s="14" t="n">
        <v>1</v>
      </c>
      <c r="Y189" s="14" t="n">
        <v>6.191</v>
      </c>
      <c r="Z189" s="14" t="n">
        <v>0.455</v>
      </c>
      <c r="AA189" s="14" t="n">
        <v>0</v>
      </c>
      <c r="AB189" s="14" t="n">
        <v>6.191</v>
      </c>
      <c r="AC189" s="14" t="n">
        <v>0</v>
      </c>
      <c r="AD189" s="14" t="n">
        <v>1</v>
      </c>
      <c r="AE189" s="14" t="n">
        <v>6.853</v>
      </c>
      <c r="AF189" s="14" t="n">
        <v>0.926</v>
      </c>
      <c r="AG189" s="14" t="n">
        <v>0</v>
      </c>
      <c r="AH189" s="14" t="n">
        <v>6.853</v>
      </c>
      <c r="AI189" s="14" t="n">
        <v>0</v>
      </c>
      <c r="AJ189" s="14" t="n">
        <v>1</v>
      </c>
      <c r="AK189" s="14" t="n">
        <v>10.823</v>
      </c>
      <c r="AL189" s="14" t="n">
        <v>4.021</v>
      </c>
      <c r="AM189" s="14" t="n">
        <v>0.236</v>
      </c>
      <c r="AN189" s="14" t="n">
        <v>12.555</v>
      </c>
      <c r="AO189" s="14" t="n">
        <v>0.16</v>
      </c>
      <c r="AP189" s="14" t="n">
        <v>1</v>
      </c>
      <c r="AQ189" s="14" t="n">
        <v>0.724</v>
      </c>
      <c r="AR189" s="14" t="n">
        <v>0.132</v>
      </c>
      <c r="AS189" s="14" t="n">
        <v>0.414</v>
      </c>
      <c r="AT189" s="14" t="n">
        <v>1.286</v>
      </c>
      <c r="AU189" s="14" t="n">
        <v>0.13</v>
      </c>
      <c r="AV189" s="14" t="n">
        <v>1</v>
      </c>
      <c r="AW189" s="14" t="n">
        <v>0.75</v>
      </c>
      <c r="AX189" s="14" t="n">
        <v>0.132</v>
      </c>
      <c r="AY189" s="14" t="n">
        <v>0.384</v>
      </c>
      <c r="AZ189" s="14" t="n">
        <v>1.282</v>
      </c>
      <c r="BA189" s="14" t="n">
        <v>0.13</v>
      </c>
      <c r="BB189" s="14" t="n">
        <v>1</v>
      </c>
      <c r="BC189" s="14" t="n">
        <v>0.513</v>
      </c>
      <c r="BD189" s="14" t="n">
        <v>0.132</v>
      </c>
      <c r="BE189" s="14" t="n">
        <v>0.464</v>
      </c>
      <c r="BF189" s="14" t="n">
        <v>1.084</v>
      </c>
      <c r="BG189" s="14" t="n">
        <v>0.13</v>
      </c>
      <c r="BH189" s="14" t="n">
        <v>1</v>
      </c>
      <c r="BI189" s="14" t="n">
        <v>0.591</v>
      </c>
      <c r="BJ189" s="14" t="n">
        <v>0.132</v>
      </c>
      <c r="BK189" s="14" t="n">
        <v>0.285</v>
      </c>
      <c r="BL189" s="14" t="n">
        <v>0.99</v>
      </c>
      <c r="BM189" s="14" t="n">
        <v>0.13</v>
      </c>
      <c r="BN189" s="14" t="n">
        <v>1</v>
      </c>
      <c r="BO189" s="14" t="n">
        <v>0</v>
      </c>
      <c r="BP189" s="14" t="n">
        <v>0</v>
      </c>
      <c r="BQ189" s="14" t="n">
        <v>0.049</v>
      </c>
      <c r="BR189" s="14" t="n">
        <v>0</v>
      </c>
      <c r="BS189" s="14" t="n">
        <v>0.833</v>
      </c>
      <c r="BT189" s="14" t="n">
        <v>0</v>
      </c>
      <c r="BU189" s="14" t="n">
        <v>0</v>
      </c>
      <c r="BV189" s="14" t="n">
        <v>0.063</v>
      </c>
      <c r="BW189" s="14" t="n">
        <v>0.16</v>
      </c>
      <c r="BX189" s="14" t="n">
        <v>0.833</v>
      </c>
      <c r="BY189" s="14" t="n">
        <v>13.646</v>
      </c>
      <c r="BZ189" s="14" t="n">
        <v>0</v>
      </c>
      <c r="CA189" s="14" t="n">
        <v>13.646</v>
      </c>
      <c r="CB189" s="14" t="n">
        <v>0</v>
      </c>
      <c r="CC189" s="14" t="n">
        <v>82.58799999999999</v>
      </c>
      <c r="CD189" s="14" t="n">
        <v>7.95</v>
      </c>
      <c r="CE189" s="14" t="n">
        <v>28.151</v>
      </c>
      <c r="CF189" s="14" t="n">
        <v>125.135</v>
      </c>
      <c r="CG189" s="14" t="n">
        <v>0.13</v>
      </c>
      <c r="CH189" s="14" t="n">
        <v>1</v>
      </c>
      <c r="CI189" s="14" t="n">
        <v>0</v>
      </c>
      <c r="CJ189" s="14" t="n">
        <v>0</v>
      </c>
      <c r="CK189" s="14" t="n">
        <v>0</v>
      </c>
      <c r="CL189" s="14" t="n">
        <v>0</v>
      </c>
      <c r="CM189" s="14" t="n">
        <v>0</v>
      </c>
      <c r="CN189" s="14" t="n">
        <v>0</v>
      </c>
      <c r="CO189" s="14" t="n">
        <v>0</v>
      </c>
      <c r="CP189" s="14" t="n">
        <v>0</v>
      </c>
      <c r="CQ189" s="14" t="n">
        <v>1.387</v>
      </c>
      <c r="CR189" s="14" t="n">
        <v>1</v>
      </c>
      <c r="CS189" s="14" t="n">
        <v>5.529</v>
      </c>
      <c r="CT189" s="14" t="n">
        <v>4.251</v>
      </c>
      <c r="CU189" s="14" t="n">
        <v>10.168</v>
      </c>
    </row>
    <row r="190">
      <c r="A190" s="14" t="inlineStr">
        <is>
          <t>COG2021</t>
        </is>
      </c>
      <c r="B190" s="14" t="inlineStr">
        <is>
          <t>COG</t>
        </is>
      </c>
      <c r="C190" s="14" t="inlineStr">
        <is>
          <t>COG</t>
        </is>
      </c>
      <c r="D190" s="14" t="inlineStr">
        <is>
          <t>Congo, Republic of</t>
        </is>
      </c>
      <c r="E190" s="14" t="n">
        <v>2021</v>
      </c>
      <c r="F190" s="14" t="n">
        <v>0.18</v>
      </c>
      <c r="G190" s="14" t="n">
        <v>5.897</v>
      </c>
      <c r="H190" s="14" t="n">
        <v>1.143</v>
      </c>
      <c r="I190" s="14" t="n">
        <v>0</v>
      </c>
      <c r="J190" s="14" t="n">
        <v>5.897</v>
      </c>
      <c r="K190" s="14" t="n">
        <v>0</v>
      </c>
      <c r="L190" s="14" t="n">
        <v>1</v>
      </c>
      <c r="M190" s="14" t="n">
        <v>7.964</v>
      </c>
      <c r="N190" s="14" t="n">
        <v>3.43</v>
      </c>
      <c r="O190" s="14" t="n">
        <v>0</v>
      </c>
      <c r="P190" s="14" t="n">
        <v>7.964</v>
      </c>
      <c r="Q190" s="14" t="n">
        <v>0</v>
      </c>
      <c r="R190" s="14" t="n">
        <v>1</v>
      </c>
      <c r="S190" s="14" t="n">
        <v>11.613</v>
      </c>
      <c r="T190" s="14" t="n">
        <v>6.86</v>
      </c>
      <c r="U190" s="14" t="n">
        <v>0</v>
      </c>
      <c r="V190" s="14" t="n">
        <v>13.704</v>
      </c>
      <c r="W190" s="14" t="n">
        <v>0.18</v>
      </c>
      <c r="X190" s="14" t="n">
        <v>1</v>
      </c>
      <c r="Y190" s="14" t="n">
        <v>6.369</v>
      </c>
      <c r="Z190" s="14" t="n">
        <v>0.468</v>
      </c>
      <c r="AA190" s="14" t="n">
        <v>0</v>
      </c>
      <c r="AB190" s="14" t="n">
        <v>6.369</v>
      </c>
      <c r="AC190" s="14" t="n">
        <v>0</v>
      </c>
      <c r="AD190" s="14" t="n">
        <v>1</v>
      </c>
      <c r="AE190" s="14" t="n">
        <v>6.941</v>
      </c>
      <c r="AF190" s="14" t="n">
        <v>0.9379999999999999</v>
      </c>
      <c r="AG190" s="14" t="n">
        <v>0</v>
      </c>
      <c r="AH190" s="14" t="n">
        <v>6.941</v>
      </c>
      <c r="AI190" s="14" t="n">
        <v>0</v>
      </c>
      <c r="AJ190" s="14" t="n">
        <v>1</v>
      </c>
      <c r="AK190" s="14" t="n">
        <v>10.371</v>
      </c>
      <c r="AL190" s="14" t="n">
        <v>3.853</v>
      </c>
      <c r="AM190" s="14" t="n">
        <v>0</v>
      </c>
      <c r="AN190" s="14" t="n">
        <v>12.238</v>
      </c>
      <c r="AO190" s="14" t="n">
        <v>0.18</v>
      </c>
      <c r="AP190" s="14" t="n">
        <v>1</v>
      </c>
      <c r="AQ190" s="14" t="n">
        <v>0.619</v>
      </c>
      <c r="AR190" s="14" t="n">
        <v>0.114</v>
      </c>
      <c r="AS190" s="14" t="n">
        <v>0.29</v>
      </c>
      <c r="AT190" s="14" t="n">
        <v>1.073</v>
      </c>
      <c r="AU190" s="14" t="n">
        <v>0.18</v>
      </c>
      <c r="AV190" s="14" t="n">
        <v>1</v>
      </c>
      <c r="AW190" s="14" t="n">
        <v>0.599</v>
      </c>
      <c r="AX190" s="14" t="n">
        <v>0.114</v>
      </c>
      <c r="AY190" s="14" t="n">
        <v>0.127</v>
      </c>
      <c r="AZ190" s="14" t="n">
        <v>0.857</v>
      </c>
      <c r="BA190" s="14" t="n">
        <v>0.18</v>
      </c>
      <c r="BB190" s="14" t="n">
        <v>1</v>
      </c>
      <c r="BC190" s="14" t="n">
        <v>0.439</v>
      </c>
      <c r="BD190" s="14" t="n">
        <v>0.114</v>
      </c>
      <c r="BE190" s="14" t="n">
        <v>-0.324</v>
      </c>
      <c r="BF190" s="14" t="n">
        <v>0.135</v>
      </c>
      <c r="BG190" s="14" t="n">
        <v>0</v>
      </c>
      <c r="BH190" s="14" t="n">
        <v>0</v>
      </c>
      <c r="BI190" s="14" t="n">
        <v>0.505</v>
      </c>
      <c r="BJ190" s="14" t="n">
        <v>0.114</v>
      </c>
      <c r="BK190" s="14" t="n">
        <v>-0.016</v>
      </c>
      <c r="BL190" s="14" t="n">
        <v>0.577</v>
      </c>
      <c r="BM190" s="14" t="n">
        <v>0.18</v>
      </c>
      <c r="BN190" s="14" t="n">
        <v>0</v>
      </c>
      <c r="BO190" s="14" t="n">
        <v>0</v>
      </c>
      <c r="BP190" s="14" t="n">
        <v>0</v>
      </c>
      <c r="BQ190" s="14" t="n">
        <v>0.048</v>
      </c>
      <c r="BR190" s="14" t="n">
        <v>0</v>
      </c>
      <c r="BS190" s="14" t="n">
        <v>1</v>
      </c>
      <c r="BT190" s="14" t="n">
        <v>0</v>
      </c>
      <c r="BU190" s="14" t="n">
        <v>0</v>
      </c>
      <c r="BV190" s="14" t="n">
        <v>0.136</v>
      </c>
      <c r="BW190" s="14" t="n">
        <v>0.18</v>
      </c>
      <c r="BX190" s="14" t="n">
        <v>1</v>
      </c>
      <c r="BY190" s="14" t="n">
        <v>11.787</v>
      </c>
      <c r="BZ190" s="14" t="n">
        <v>0</v>
      </c>
      <c r="CA190" s="14" t="n">
        <v>11.787</v>
      </c>
      <c r="CB190" s="14" t="n">
        <v>0</v>
      </c>
      <c r="CC190" s="14" t="n">
        <v>78.125</v>
      </c>
      <c r="CD190" s="14" t="n">
        <v>7.95</v>
      </c>
      <c r="CE190" s="14" t="n">
        <v>6.922</v>
      </c>
      <c r="CF190" s="14" t="n">
        <v>100.355</v>
      </c>
      <c r="CG190" s="14" t="n">
        <v>0.18</v>
      </c>
      <c r="CH190" s="14" t="n">
        <v>1</v>
      </c>
      <c r="CI190" s="14" t="n">
        <v>0</v>
      </c>
      <c r="CJ190" s="14" t="n">
        <v>0</v>
      </c>
      <c r="CK190" s="14" t="n">
        <v>0</v>
      </c>
      <c r="CL190" s="14" t="n">
        <v>0</v>
      </c>
      <c r="CM190" s="14" t="n">
        <v>0</v>
      </c>
      <c r="CN190" s="14" t="n">
        <v>0</v>
      </c>
      <c r="CO190" s="14" t="n">
        <v>0.047</v>
      </c>
      <c r="CP190" s="14" t="n">
        <v>0</v>
      </c>
      <c r="CQ190" s="14" t="n">
        <v>1.198</v>
      </c>
      <c r="CR190" s="14" t="n">
        <v>1</v>
      </c>
      <c r="CS190" s="14" t="n">
        <v>5.798</v>
      </c>
      <c r="CT190" s="14" t="n">
        <v>4.753</v>
      </c>
      <c r="CU190" s="14" t="n">
        <v>15.162</v>
      </c>
    </row>
    <row r="191">
      <c r="A191" s="14" t="inlineStr">
        <is>
          <t>COG2022</t>
        </is>
      </c>
      <c r="B191" s="14" t="inlineStr">
        <is>
          <t>COG</t>
        </is>
      </c>
      <c r="C191" s="14" t="inlineStr">
        <is>
          <t>COG</t>
        </is>
      </c>
      <c r="D191" s="14" t="inlineStr">
        <is>
          <t>Congo, Republic of</t>
        </is>
      </c>
      <c r="E191" s="14" t="n">
        <v>2022</v>
      </c>
      <c r="F191" s="14" t="n">
        <v>0.18</v>
      </c>
      <c r="G191" s="14" t="n">
        <v>11.72</v>
      </c>
      <c r="H191" s="14" t="n">
        <v>1.235</v>
      </c>
      <c r="I191" s="14" t="n">
        <v>0</v>
      </c>
      <c r="J191" s="14" t="n">
        <v>11.72</v>
      </c>
      <c r="K191" s="14" t="n">
        <v>0</v>
      </c>
      <c r="L191" s="14" t="n">
        <v>1</v>
      </c>
      <c r="M191" s="14" t="n">
        <v>9.782999999999999</v>
      </c>
      <c r="N191" s="14" t="n">
        <v>3.704</v>
      </c>
      <c r="O191" s="14" t="n">
        <v>0</v>
      </c>
      <c r="P191" s="14" t="n">
        <v>9.782999999999999</v>
      </c>
      <c r="Q191" s="14" t="n">
        <v>0</v>
      </c>
      <c r="R191" s="14" t="n">
        <v>1</v>
      </c>
      <c r="S191" s="14" t="n">
        <v>17.893</v>
      </c>
      <c r="T191" s="14" t="n">
        <v>7.408</v>
      </c>
      <c r="U191" s="14" t="n">
        <v>0.238</v>
      </c>
      <c r="V191" s="14" t="n">
        <v>21.114</v>
      </c>
      <c r="W191" s="14" t="n">
        <v>0.18</v>
      </c>
      <c r="X191" s="14" t="n">
        <v>1</v>
      </c>
      <c r="Y191" s="14" t="n">
        <v>6.878</v>
      </c>
      <c r="Z191" s="14" t="n">
        <v>0.506</v>
      </c>
      <c r="AA191" s="14" t="n">
        <v>0</v>
      </c>
      <c r="AB191" s="14" t="n">
        <v>6.878</v>
      </c>
      <c r="AC191" s="14" t="n">
        <v>0</v>
      </c>
      <c r="AD191" s="14" t="n">
        <v>1</v>
      </c>
      <c r="AE191" s="14" t="n">
        <v>7.496</v>
      </c>
      <c r="AF191" s="14" t="n">
        <v>1.013</v>
      </c>
      <c r="AG191" s="14" t="n">
        <v>0</v>
      </c>
      <c r="AH191" s="14" t="n">
        <v>7.496</v>
      </c>
      <c r="AI191" s="14" t="n">
        <v>0</v>
      </c>
      <c r="AJ191" s="14" t="n">
        <v>1</v>
      </c>
      <c r="AK191" s="14" t="n">
        <v>11.2</v>
      </c>
      <c r="AL191" s="14" t="n">
        <v>4.161</v>
      </c>
      <c r="AM191" s="14" t="n">
        <v>0.149</v>
      </c>
      <c r="AN191" s="14" t="n">
        <v>13.216</v>
      </c>
      <c r="AO191" s="14" t="n">
        <v>0.18</v>
      </c>
      <c r="AP191" s="14" t="n">
        <v>1</v>
      </c>
      <c r="AQ191" s="14" t="n">
        <v>0.861</v>
      </c>
      <c r="AR191" s="14" t="n">
        <v>0.123</v>
      </c>
      <c r="AS191" s="14" t="n">
        <v>-0.053</v>
      </c>
      <c r="AT191" s="14" t="n">
        <v>0.954</v>
      </c>
      <c r="AU191" s="14" t="n">
        <v>0.18</v>
      </c>
      <c r="AV191" s="14" t="n">
        <v>1</v>
      </c>
      <c r="AW191" s="14" t="n">
        <v>0.986</v>
      </c>
      <c r="AX191" s="14" t="n">
        <v>0.123</v>
      </c>
      <c r="AY191" s="14" t="n">
        <v>-0.341</v>
      </c>
      <c r="AZ191" s="14" t="n">
        <v>0.762</v>
      </c>
      <c r="BA191" s="14" t="n">
        <v>0.18</v>
      </c>
      <c r="BB191" s="14" t="n">
        <v>1</v>
      </c>
      <c r="BC191" s="14" t="n">
        <v>0.598</v>
      </c>
      <c r="BD191" s="14" t="n">
        <v>0.123</v>
      </c>
      <c r="BE191" s="14" t="n">
        <v>-0.484</v>
      </c>
      <c r="BF191" s="14" t="n">
        <v>0.134</v>
      </c>
      <c r="BG191" s="14" t="n">
        <v>0</v>
      </c>
      <c r="BH191" s="14" t="n">
        <v>0</v>
      </c>
      <c r="BI191" s="14" t="n">
        <v>0.612</v>
      </c>
      <c r="BJ191" s="14" t="n">
        <v>0.123</v>
      </c>
      <c r="BK191" s="14" t="n">
        <v>-0.178</v>
      </c>
      <c r="BL191" s="14" t="n">
        <v>0.513</v>
      </c>
      <c r="BM191" s="14" t="n">
        <v>0.18</v>
      </c>
      <c r="BN191" s="14" t="n">
        <v>0</v>
      </c>
      <c r="BO191" s="14" t="n">
        <v>0</v>
      </c>
      <c r="BP191" s="14" t="n">
        <v>0</v>
      </c>
      <c r="BQ191" s="14" t="n">
        <v>0.042</v>
      </c>
      <c r="BR191" s="14" t="n">
        <v>0</v>
      </c>
      <c r="BS191" s="14" t="n">
        <v>1</v>
      </c>
      <c r="BT191" s="14" t="n">
        <v>0</v>
      </c>
      <c r="BU191" s="14" t="n">
        <v>0</v>
      </c>
      <c r="BV191" s="14" t="n">
        <v>0.121</v>
      </c>
      <c r="BW191" s="14" t="n">
        <v>0.18</v>
      </c>
      <c r="BX191" s="14" t="n">
        <v>1</v>
      </c>
      <c r="BY191" s="14" t="n">
        <v>12.729</v>
      </c>
      <c r="BZ191" s="14" t="n">
        <v>0</v>
      </c>
      <c r="CA191" s="14" t="n">
        <v>12.729</v>
      </c>
      <c r="CB191" s="14" t="n">
        <v>0</v>
      </c>
      <c r="CC191" s="14" t="n">
        <v>97.90000000000001</v>
      </c>
      <c r="CD191" s="14" t="n">
        <v>7.95</v>
      </c>
      <c r="CE191" s="14" t="n">
        <v>-22.292</v>
      </c>
      <c r="CF191" s="14" t="n">
        <v>89.217</v>
      </c>
      <c r="CG191" s="14" t="n">
        <v>0.18</v>
      </c>
      <c r="CH191" s="14" t="n">
        <v>1</v>
      </c>
      <c r="CI191" s="14" t="n">
        <v>0</v>
      </c>
      <c r="CJ191" s="14" t="n">
        <v>0</v>
      </c>
      <c r="CK191" s="14" t="n">
        <v>0</v>
      </c>
      <c r="CL191" s="14" t="n">
        <v>0</v>
      </c>
      <c r="CM191" s="14" t="n">
        <v>0</v>
      </c>
      <c r="CN191" s="14" t="n">
        <v>0</v>
      </c>
      <c r="CO191" s="14" t="n">
        <v>0.021</v>
      </c>
      <c r="CP191" s="14" t="n">
        <v>0</v>
      </c>
      <c r="CQ191" s="14" t="n">
        <v>1.294</v>
      </c>
      <c r="CR191" s="14" t="n">
        <v>1</v>
      </c>
      <c r="CS191" s="14" t="n">
        <v>6.261</v>
      </c>
      <c r="CT191" s="14" t="n">
        <v>10.485</v>
      </c>
      <c r="CU191" s="14" t="n">
        <v>31.326</v>
      </c>
    </row>
    <row r="192">
      <c r="A192" s="14" t="inlineStr">
        <is>
          <t>COG2023</t>
        </is>
      </c>
      <c r="B192" s="14" t="inlineStr">
        <is>
          <t>COG</t>
        </is>
      </c>
      <c r="C192" s="14" t="inlineStr">
        <is>
          <t>COG</t>
        </is>
      </c>
      <c r="D192" s="14" t="inlineStr">
        <is>
          <t>Congo, Republic of</t>
        </is>
      </c>
      <c r="E192" s="14" t="n">
        <v>2023</v>
      </c>
      <c r="F192" s="14" t="n">
        <v>0.18</v>
      </c>
      <c r="G192" s="14" t="n">
        <v>6.147</v>
      </c>
      <c r="H192" s="14" t="n">
        <v>1.286</v>
      </c>
      <c r="I192" s="14" t="n">
        <v>0</v>
      </c>
      <c r="J192" s="14" t="n">
        <v>6.147</v>
      </c>
      <c r="K192" s="14" t="n">
        <v>0</v>
      </c>
      <c r="L192" s="14" t="n">
        <v>1</v>
      </c>
      <c r="M192" s="14" t="n">
        <v>7.886</v>
      </c>
      <c r="N192" s="14" t="n">
        <v>3.857</v>
      </c>
      <c r="O192" s="14" t="n">
        <v>0</v>
      </c>
      <c r="P192" s="14" t="n">
        <v>7.886</v>
      </c>
      <c r="Q192" s="14" t="n">
        <v>0</v>
      </c>
      <c r="R192" s="14" t="n">
        <v>1</v>
      </c>
      <c r="S192" s="14" t="n">
        <v>12.575</v>
      </c>
      <c r="T192" s="14" t="n">
        <v>7.714</v>
      </c>
      <c r="U192" s="14" t="n">
        <v>0.251</v>
      </c>
      <c r="V192" s="14" t="n">
        <v>14.839</v>
      </c>
      <c r="W192" s="14" t="n">
        <v>0.18</v>
      </c>
      <c r="X192" s="14" t="n">
        <v>1</v>
      </c>
      <c r="Y192" s="14" t="n">
        <v>7.162</v>
      </c>
      <c r="Z192" s="14" t="n">
        <v>0.527</v>
      </c>
      <c r="AA192" s="14" t="n">
        <v>0</v>
      </c>
      <c r="AB192" s="14" t="n">
        <v>7.162</v>
      </c>
      <c r="AC192" s="14" t="n">
        <v>0</v>
      </c>
      <c r="AD192" s="14" t="n">
        <v>1</v>
      </c>
      <c r="AE192" s="14" t="n">
        <v>7.805</v>
      </c>
      <c r="AF192" s="14" t="n">
        <v>1.055</v>
      </c>
      <c r="AG192" s="14" t="n">
        <v>0</v>
      </c>
      <c r="AH192" s="14" t="n">
        <v>7.805</v>
      </c>
      <c r="AI192" s="14" t="n">
        <v>0</v>
      </c>
      <c r="AJ192" s="14" t="n">
        <v>1</v>
      </c>
      <c r="AK192" s="14" t="n">
        <v>11.662</v>
      </c>
      <c r="AL192" s="14" t="n">
        <v>4.332</v>
      </c>
      <c r="AM192" s="14" t="n">
        <v>0.232</v>
      </c>
      <c r="AN192" s="14" t="n">
        <v>13.761</v>
      </c>
      <c r="AO192" s="14" t="n">
        <v>0.18</v>
      </c>
      <c r="AP192" s="14" t="n">
        <v>1</v>
      </c>
      <c r="AQ192" s="14" t="n">
        <v>0.76</v>
      </c>
      <c r="AR192" s="14" t="n">
        <v>0.129</v>
      </c>
      <c r="AS192" s="14" t="n">
        <v>0.218</v>
      </c>
      <c r="AT192" s="14" t="n">
        <v>1.154</v>
      </c>
      <c r="AU192" s="14" t="n">
        <v>0.18</v>
      </c>
      <c r="AV192" s="14" t="n">
        <v>1</v>
      </c>
      <c r="AW192" s="14" t="n">
        <v>0.8110000000000001</v>
      </c>
      <c r="AX192" s="14" t="n">
        <v>0.129</v>
      </c>
      <c r="AY192" s="14" t="n">
        <v>-0.08400000000000001</v>
      </c>
      <c r="AZ192" s="14" t="n">
        <v>0.859</v>
      </c>
      <c r="BA192" s="14" t="n">
        <v>0.18</v>
      </c>
      <c r="BB192" s="14" t="n">
        <v>1</v>
      </c>
      <c r="BC192" s="14" t="n">
        <v>0.535</v>
      </c>
      <c r="BD192" s="14" t="n">
        <v>0.129</v>
      </c>
      <c r="BE192" s="14" t="n">
        <v>-0.395</v>
      </c>
      <c r="BF192" s="14" t="n">
        <v>0.14</v>
      </c>
      <c r="BG192" s="14" t="n">
        <v>0</v>
      </c>
      <c r="BH192" s="14" t="n">
        <v>0</v>
      </c>
      <c r="BI192" s="14" t="n">
        <v>0.579</v>
      </c>
      <c r="BJ192" s="14" t="n">
        <v>0.129</v>
      </c>
      <c r="BK192" s="14" t="n">
        <v>-0.132</v>
      </c>
      <c r="BL192" s="14" t="n">
        <v>0.528</v>
      </c>
      <c r="BM192" s="14" t="n">
        <v>0.18</v>
      </c>
      <c r="BN192" s="14" t="n">
        <v>0</v>
      </c>
      <c r="BO192" s="14" t="n">
        <v>0</v>
      </c>
      <c r="BP192" s="14" t="n">
        <v>0</v>
      </c>
      <c r="BQ192" s="14" t="n">
        <v>0.044</v>
      </c>
      <c r="BR192" s="14" t="n">
        <v>0</v>
      </c>
      <c r="BS192" s="14" t="n">
        <v>1</v>
      </c>
      <c r="BT192" s="14" t="n">
        <v>0</v>
      </c>
      <c r="BU192" s="14" t="n">
        <v>0</v>
      </c>
      <c r="BV192" s="14" t="n">
        <v>0.124</v>
      </c>
      <c r="BW192" s="14" t="n">
        <v>0.18</v>
      </c>
      <c r="BX192" s="14" t="n">
        <v>1</v>
      </c>
      <c r="BY192" s="14" t="n">
        <v>13.254</v>
      </c>
      <c r="BZ192" s="14" t="n">
        <v>0</v>
      </c>
      <c r="CA192" s="14" t="n">
        <v>13.254</v>
      </c>
      <c r="CB192" s="14" t="n">
        <v>0</v>
      </c>
      <c r="CC192" s="14" t="n">
        <v>83.248</v>
      </c>
      <c r="CD192" s="14" t="n">
        <v>7.95</v>
      </c>
      <c r="CE192" s="14" t="n">
        <v>-5.498</v>
      </c>
      <c r="CF192" s="14" t="n">
        <v>91.745</v>
      </c>
      <c r="CG192" s="14" t="n">
        <v>0.18</v>
      </c>
      <c r="CH192" s="14" t="n">
        <v>1</v>
      </c>
      <c r="CI192" s="14" t="n">
        <v>0</v>
      </c>
      <c r="CJ192" s="14" t="n">
        <v>0</v>
      </c>
      <c r="CK192" s="14" t="n">
        <v>0</v>
      </c>
      <c r="CL192" s="14" t="n">
        <v>0</v>
      </c>
      <c r="CM192" s="14" t="n">
        <v>0</v>
      </c>
      <c r="CN192" s="14" t="n">
        <v>0</v>
      </c>
      <c r="CO192" s="14" t="n">
        <v>0.054</v>
      </c>
      <c r="CP192" s="14" t="n">
        <v>0</v>
      </c>
      <c r="CQ192" s="14" t="n">
        <v>1.348</v>
      </c>
      <c r="CR192" s="14" t="n">
        <v>1</v>
      </c>
      <c r="CS192" s="14" t="n">
        <v>6.519</v>
      </c>
      <c r="CT192" s="14" t="n">
        <v>4.861</v>
      </c>
      <c r="CU192" s="14" t="n">
        <v>11.622</v>
      </c>
    </row>
    <row r="193">
      <c r="A193" s="14" t="inlineStr">
        <is>
          <t>COG2024</t>
        </is>
      </c>
      <c r="B193" s="14" t="inlineStr">
        <is>
          <t>COG</t>
        </is>
      </c>
      <c r="C193" s="14" t="inlineStr">
        <is>
          <t>COG</t>
        </is>
      </c>
      <c r="D193" s="14" t="inlineStr">
        <is>
          <t>Congo, Republic of</t>
        </is>
      </c>
      <c r="E193" s="14" t="n">
        <v>2024</v>
      </c>
      <c r="F193" s="14" t="n">
        <v>0.18</v>
      </c>
      <c r="G193" s="14" t="n">
        <v>5.575</v>
      </c>
      <c r="H193" s="14" t="n">
        <v>1.324</v>
      </c>
      <c r="I193" s="14" t="n">
        <v>0</v>
      </c>
      <c r="J193" s="14" t="n">
        <v>5.575</v>
      </c>
      <c r="K193" s="14" t="n">
        <v>0</v>
      </c>
      <c r="L193" s="14" t="n">
        <v>1</v>
      </c>
      <c r="M193" s="14" t="n">
        <v>7.124</v>
      </c>
      <c r="N193" s="14" t="n">
        <v>3.971</v>
      </c>
      <c r="O193" s="14" t="n">
        <v>0</v>
      </c>
      <c r="P193" s="14" t="n">
        <v>7.124</v>
      </c>
      <c r="Q193" s="14" t="n">
        <v>0</v>
      </c>
      <c r="R193" s="14" t="n">
        <v>1</v>
      </c>
      <c r="S193" s="14" t="n">
        <v>12.193</v>
      </c>
      <c r="T193" s="14" t="n">
        <v>7.942</v>
      </c>
      <c r="U193" s="14" t="n">
        <v>0.299</v>
      </c>
      <c r="V193" s="14" t="n">
        <v>14.388</v>
      </c>
      <c r="W193" s="14" t="n">
        <v>0.18</v>
      </c>
      <c r="X193" s="14" t="n">
        <v>1</v>
      </c>
      <c r="Y193" s="14" t="n">
        <v>7.374</v>
      </c>
      <c r="Z193" s="14" t="n">
        <v>0.542</v>
      </c>
      <c r="AA193" s="14" t="n">
        <v>0</v>
      </c>
      <c r="AB193" s="14" t="n">
        <v>7.374</v>
      </c>
      <c r="AC193" s="14" t="n">
        <v>0</v>
      </c>
      <c r="AD193" s="14" t="n">
        <v>1</v>
      </c>
      <c r="AE193" s="14" t="n">
        <v>8.036</v>
      </c>
      <c r="AF193" s="14" t="n">
        <v>1.086</v>
      </c>
      <c r="AG193" s="14" t="n">
        <v>0</v>
      </c>
      <c r="AH193" s="14" t="n">
        <v>8.036</v>
      </c>
      <c r="AI193" s="14" t="n">
        <v>0</v>
      </c>
      <c r="AJ193" s="14" t="n">
        <v>1</v>
      </c>
      <c r="AK193" s="14" t="n">
        <v>12.006</v>
      </c>
      <c r="AL193" s="14" t="n">
        <v>4.46</v>
      </c>
      <c r="AM193" s="14" t="n">
        <v>0.294</v>
      </c>
      <c r="AN193" s="14" t="n">
        <v>14.167</v>
      </c>
      <c r="AO193" s="14" t="n">
        <v>0.18</v>
      </c>
      <c r="AP193" s="14" t="n">
        <v>1</v>
      </c>
      <c r="AQ193" s="14" t="n">
        <v>0.724</v>
      </c>
      <c r="AR193" s="14" t="n">
        <v>0.132</v>
      </c>
      <c r="AS193" s="14" t="n">
        <v>0.359</v>
      </c>
      <c r="AT193" s="14" t="n">
        <v>1.278</v>
      </c>
      <c r="AU193" s="14" t="n">
        <v>0.18</v>
      </c>
      <c r="AV193" s="14" t="n">
        <v>1</v>
      </c>
      <c r="AW193" s="14" t="n">
        <v>0.75</v>
      </c>
      <c r="AX193" s="14" t="n">
        <v>0.132</v>
      </c>
      <c r="AY193" s="14" t="n">
        <v>0.123</v>
      </c>
      <c r="AZ193" s="14" t="n">
        <v>1.031</v>
      </c>
      <c r="BA193" s="14" t="n">
        <v>0.18</v>
      </c>
      <c r="BB193" s="14" t="n">
        <v>1</v>
      </c>
      <c r="BC193" s="14" t="n">
        <v>0.513</v>
      </c>
      <c r="BD193" s="14" t="n">
        <v>0.132</v>
      </c>
      <c r="BE193" s="14" t="n">
        <v>-0.369</v>
      </c>
      <c r="BF193" s="14" t="n">
        <v>0.144</v>
      </c>
      <c r="BG193" s="14" t="n">
        <v>0</v>
      </c>
      <c r="BH193" s="14" t="n">
        <v>0</v>
      </c>
      <c r="BI193" s="14" t="n">
        <v>0.591</v>
      </c>
      <c r="BJ193" s="14" t="n">
        <v>0.132</v>
      </c>
      <c r="BK193" s="14" t="n">
        <v>-0.144</v>
      </c>
      <c r="BL193" s="14" t="n">
        <v>0.528</v>
      </c>
      <c r="BM193" s="14" t="n">
        <v>0.18</v>
      </c>
      <c r="BN193" s="14" t="n">
        <v>0</v>
      </c>
      <c r="BO193" s="14" t="n">
        <v>0</v>
      </c>
      <c r="BP193" s="14" t="n">
        <v>0</v>
      </c>
      <c r="BQ193" s="14" t="n">
        <v>0.045</v>
      </c>
      <c r="BR193" s="14" t="n">
        <v>0</v>
      </c>
      <c r="BS193" s="14" t="n">
        <v>1</v>
      </c>
      <c r="BT193" s="14" t="n">
        <v>0</v>
      </c>
      <c r="BU193" s="14" t="n">
        <v>0</v>
      </c>
      <c r="BV193" s="14" t="n">
        <v>0.128</v>
      </c>
      <c r="BW193" s="14" t="n">
        <v>0.18</v>
      </c>
      <c r="BX193" s="14" t="n">
        <v>1</v>
      </c>
      <c r="BY193" s="14" t="n">
        <v>13.646</v>
      </c>
      <c r="BZ193" s="14" t="n">
        <v>0</v>
      </c>
      <c r="CA193" s="14" t="n">
        <v>13.646</v>
      </c>
      <c r="CB193" s="14" t="n">
        <v>0</v>
      </c>
      <c r="CC193" s="14" t="n">
        <v>82.58799999999999</v>
      </c>
      <c r="CD193" s="14" t="n">
        <v>7.95</v>
      </c>
      <c r="CE193" s="14" t="n">
        <v>-4.809</v>
      </c>
      <c r="CF193" s="14" t="n">
        <v>91.779</v>
      </c>
      <c r="CG193" s="14" t="n">
        <v>0.18</v>
      </c>
      <c r="CH193" s="14" t="n">
        <v>1</v>
      </c>
      <c r="CI193" s="14" t="n">
        <v>0</v>
      </c>
      <c r="CJ193" s="14" t="n">
        <v>0</v>
      </c>
      <c r="CK193" s="14" t="n">
        <v>0</v>
      </c>
      <c r="CL193" s="14" t="n">
        <v>0</v>
      </c>
      <c r="CM193" s="14" t="n">
        <v>0</v>
      </c>
      <c r="CN193" s="14" t="n">
        <v>0</v>
      </c>
      <c r="CO193" s="14" t="n">
        <v>0.051</v>
      </c>
      <c r="CP193" s="14" t="n">
        <v>0</v>
      </c>
      <c r="CQ193" s="14" t="n">
        <v>1.387</v>
      </c>
      <c r="CR193" s="14" t="n">
        <v>1</v>
      </c>
      <c r="CS193" s="14" t="n">
        <v>6.712</v>
      </c>
      <c r="CT193" s="14" t="n">
        <v>4.251</v>
      </c>
      <c r="CU193" s="14" t="n">
        <v>10.168</v>
      </c>
    </row>
    <row r="194">
      <c r="A194" s="14" t="inlineStr">
        <is>
          <t>CRI2021</t>
        </is>
      </c>
      <c r="B194" s="14" t="inlineStr">
        <is>
          <t>CRI</t>
        </is>
      </c>
      <c r="C194" s="14" t="inlineStr">
        <is>
          <t>CRI</t>
        </is>
      </c>
      <c r="D194" s="14" t="inlineStr">
        <is>
          <t>Costa Rica</t>
        </is>
      </c>
      <c r="E194" s="14" t="n">
        <v>2021</v>
      </c>
      <c r="F194" s="14" t="n">
        <v>0.13</v>
      </c>
      <c r="G194" s="14" t="n">
        <v>5.897</v>
      </c>
      <c r="H194" s="14" t="n">
        <v>1.143</v>
      </c>
      <c r="I194" s="14" t="n">
        <v>0</v>
      </c>
      <c r="J194" s="14" t="n">
        <v>5.897</v>
      </c>
      <c r="K194" s="14" t="n">
        <v>0</v>
      </c>
      <c r="L194" s="14" t="n">
        <v>1</v>
      </c>
      <c r="M194" s="14" t="n">
        <v>7.964</v>
      </c>
      <c r="N194" s="14" t="n">
        <v>3.43</v>
      </c>
      <c r="O194" s="14" t="n">
        <v>0</v>
      </c>
      <c r="P194" s="14" t="n">
        <v>7.964</v>
      </c>
      <c r="Q194" s="14" t="n">
        <v>0</v>
      </c>
      <c r="R194" s="14" t="n">
        <v>1</v>
      </c>
      <c r="S194" s="14" t="n">
        <v>11.613</v>
      </c>
      <c r="T194" s="14" t="n">
        <v>6.86</v>
      </c>
      <c r="U194" s="14" t="n">
        <v>0</v>
      </c>
      <c r="V194" s="14" t="n">
        <v>13.123</v>
      </c>
      <c r="W194" s="14" t="n">
        <v>0.13</v>
      </c>
      <c r="X194" s="14" t="n">
        <v>1</v>
      </c>
      <c r="Y194" s="14" t="n">
        <v>3.738</v>
      </c>
      <c r="Z194" s="14" t="n">
        <v>0.503</v>
      </c>
      <c r="AA194" s="14" t="n">
        <v>0</v>
      </c>
      <c r="AB194" s="14" t="n">
        <v>3.738</v>
      </c>
      <c r="AC194" s="14" t="n">
        <v>0</v>
      </c>
      <c r="AD194" s="14" t="n">
        <v>1</v>
      </c>
      <c r="AE194" s="14" t="n">
        <v>4.881</v>
      </c>
      <c r="AF194" s="14" t="n">
        <v>1.143</v>
      </c>
      <c r="AG194" s="14" t="n">
        <v>0</v>
      </c>
      <c r="AH194" s="14" t="n">
        <v>4.881</v>
      </c>
      <c r="AI194" s="14" t="n">
        <v>0</v>
      </c>
      <c r="AJ194" s="14" t="n">
        <v>1</v>
      </c>
      <c r="AK194" s="14" t="n">
        <v>11.741</v>
      </c>
      <c r="AL194" s="14" t="n">
        <v>6.309</v>
      </c>
      <c r="AM194" s="14" t="n">
        <v>0</v>
      </c>
      <c r="AN194" s="14" t="n">
        <v>13.267</v>
      </c>
      <c r="AO194" s="14" t="n">
        <v>0.13</v>
      </c>
      <c r="AP194" s="14" t="n">
        <v>1</v>
      </c>
      <c r="AQ194" s="14" t="n">
        <v>0.649</v>
      </c>
      <c r="AR194" s="14" t="n">
        <v>0.114</v>
      </c>
      <c r="AS194" s="14" t="n">
        <v>0.321</v>
      </c>
      <c r="AT194" s="14" t="n">
        <v>1.096</v>
      </c>
      <c r="AU194" s="14" t="n">
        <v>0.13</v>
      </c>
      <c r="AV194" s="14" t="n">
        <v>1</v>
      </c>
      <c r="AW194" s="14" t="n">
        <v>0.577</v>
      </c>
      <c r="AX194" s="14" t="n">
        <v>0.114</v>
      </c>
      <c r="AY194" s="14" t="n">
        <v>0.236</v>
      </c>
      <c r="AZ194" s="14" t="n">
        <v>0.919</v>
      </c>
      <c r="BA194" s="14" t="n">
        <v>0.13</v>
      </c>
      <c r="BB194" s="14" t="n">
        <v>1</v>
      </c>
      <c r="BC194" s="14" t="n">
        <v>0.458</v>
      </c>
      <c r="BD194" s="14" t="n">
        <v>0.114</v>
      </c>
      <c r="BE194" s="14" t="n">
        <v>-0.199</v>
      </c>
      <c r="BF194" s="14" t="n">
        <v>0.293</v>
      </c>
      <c r="BG194" s="14" t="n">
        <v>0</v>
      </c>
      <c r="BH194" s="14" t="n">
        <v>0</v>
      </c>
      <c r="BI194" s="14" t="n">
        <v>0.491</v>
      </c>
      <c r="BJ194" s="14" t="n">
        <v>0.114</v>
      </c>
      <c r="BK194" s="14" t="n">
        <v>0.127</v>
      </c>
      <c r="BL194" s="14" t="n">
        <v>0.698</v>
      </c>
      <c r="BM194" s="14" t="n">
        <v>0.13</v>
      </c>
      <c r="BN194" s="14" t="n">
        <v>1</v>
      </c>
      <c r="BO194" s="14" t="n">
        <v>0</v>
      </c>
      <c r="BP194" s="14" t="n">
        <v>0.002</v>
      </c>
      <c r="BQ194" s="14" t="n">
        <v>0.171</v>
      </c>
      <c r="BR194" s="14" t="n">
        <v>0</v>
      </c>
      <c r="BS194" s="14" t="n">
        <v>1</v>
      </c>
      <c r="BT194" s="14" t="n">
        <v>0</v>
      </c>
      <c r="BU194" s="14" t="n">
        <v>0.016</v>
      </c>
      <c r="BV194" s="14" t="n">
        <v>0.152</v>
      </c>
      <c r="BW194" s="14" t="n">
        <v>0</v>
      </c>
      <c r="BX194" s="14" t="n">
        <v>0.833</v>
      </c>
      <c r="BY194" s="14" t="n">
        <v>11.787</v>
      </c>
      <c r="BZ194" s="14" t="n">
        <v>0</v>
      </c>
      <c r="CA194" s="14" t="n">
        <v>11.787</v>
      </c>
      <c r="CB194" s="14" t="n">
        <v>0</v>
      </c>
      <c r="CC194" s="14" t="n">
        <v>78.125</v>
      </c>
      <c r="CD194" s="14" t="n">
        <v>7.95</v>
      </c>
      <c r="CE194" s="14" t="n">
        <v>-11.373</v>
      </c>
      <c r="CF194" s="14" t="n">
        <v>75.43000000000001</v>
      </c>
      <c r="CG194" s="14" t="n">
        <v>0.13</v>
      </c>
      <c r="CH194" s="14" t="n">
        <v>1</v>
      </c>
      <c r="CI194" s="14" t="n">
        <v>0</v>
      </c>
      <c r="CJ194" s="14" t="n">
        <v>0</v>
      </c>
      <c r="CK194" s="14" t="n">
        <v>0</v>
      </c>
      <c r="CL194" s="14" t="n">
        <v>0</v>
      </c>
      <c r="CM194" s="14" t="n">
        <v>0</v>
      </c>
      <c r="CN194" s="14" t="n">
        <v>0</v>
      </c>
      <c r="CO194" s="14" t="n">
        <v>0.053</v>
      </c>
      <c r="CP194" s="14" t="n">
        <v>0</v>
      </c>
      <c r="CQ194" s="14" t="n">
        <v>1.198</v>
      </c>
      <c r="CR194" s="14" t="n">
        <v>0</v>
      </c>
      <c r="CS194" s="14" t="n">
        <v>4.776</v>
      </c>
      <c r="CT194" s="14" t="n">
        <v>4.753</v>
      </c>
      <c r="CU194" s="14" t="n">
        <v>15.983</v>
      </c>
    </row>
    <row r="195">
      <c r="A195" s="14" t="inlineStr">
        <is>
          <t>CRI2022</t>
        </is>
      </c>
      <c r="B195" s="14" t="inlineStr">
        <is>
          <t>CRI</t>
        </is>
      </c>
      <c r="C195" s="14" t="inlineStr">
        <is>
          <t>CRI</t>
        </is>
      </c>
      <c r="D195" s="14" t="inlineStr">
        <is>
          <t>Costa Rica</t>
        </is>
      </c>
      <c r="E195" s="14" t="n">
        <v>2022</v>
      </c>
      <c r="F195" s="14" t="n">
        <v>0.13</v>
      </c>
      <c r="G195" s="14" t="n">
        <v>11.72</v>
      </c>
      <c r="H195" s="14" t="n">
        <v>1.235</v>
      </c>
      <c r="I195" s="14" t="n">
        <v>0</v>
      </c>
      <c r="J195" s="14" t="n">
        <v>11.72</v>
      </c>
      <c r="K195" s="14" t="n">
        <v>0</v>
      </c>
      <c r="L195" s="14" t="n">
        <v>1</v>
      </c>
      <c r="M195" s="14" t="n">
        <v>9.782999999999999</v>
      </c>
      <c r="N195" s="14" t="n">
        <v>3.704</v>
      </c>
      <c r="O195" s="14" t="n">
        <v>0</v>
      </c>
      <c r="P195" s="14" t="n">
        <v>9.782999999999999</v>
      </c>
      <c r="Q195" s="14" t="n">
        <v>0</v>
      </c>
      <c r="R195" s="14" t="n">
        <v>1</v>
      </c>
      <c r="S195" s="14" t="n">
        <v>17.893</v>
      </c>
      <c r="T195" s="14" t="n">
        <v>7.408</v>
      </c>
      <c r="U195" s="14" t="n">
        <v>0.172</v>
      </c>
      <c r="V195" s="14" t="n">
        <v>20.219</v>
      </c>
      <c r="W195" s="14" t="n">
        <v>0.13</v>
      </c>
      <c r="X195" s="14" t="n">
        <v>1</v>
      </c>
      <c r="Y195" s="14" t="n">
        <v>4.036</v>
      </c>
      <c r="Z195" s="14" t="n">
        <v>0.543</v>
      </c>
      <c r="AA195" s="14" t="n">
        <v>0</v>
      </c>
      <c r="AB195" s="14" t="n">
        <v>4.036</v>
      </c>
      <c r="AC195" s="14" t="n">
        <v>0</v>
      </c>
      <c r="AD195" s="14" t="n">
        <v>1</v>
      </c>
      <c r="AE195" s="14" t="n">
        <v>5.271</v>
      </c>
      <c r="AF195" s="14" t="n">
        <v>1.234</v>
      </c>
      <c r="AG195" s="14" t="n">
        <v>0</v>
      </c>
      <c r="AH195" s="14" t="n">
        <v>5.271</v>
      </c>
      <c r="AI195" s="14" t="n">
        <v>0</v>
      </c>
      <c r="AJ195" s="14" t="n">
        <v>1</v>
      </c>
      <c r="AK195" s="14" t="n">
        <v>12.679</v>
      </c>
      <c r="AL195" s="14" t="n">
        <v>6.813</v>
      </c>
      <c r="AM195" s="14" t="n">
        <v>0.122</v>
      </c>
      <c r="AN195" s="14" t="n">
        <v>14.327</v>
      </c>
      <c r="AO195" s="14" t="n">
        <v>0.13</v>
      </c>
      <c r="AP195" s="14" t="n">
        <v>1</v>
      </c>
      <c r="AQ195" s="14" t="n">
        <v>0.896</v>
      </c>
      <c r="AR195" s="14" t="n">
        <v>0.123</v>
      </c>
      <c r="AS195" s="14" t="n">
        <v>0.294</v>
      </c>
      <c r="AT195" s="14" t="n">
        <v>1.345</v>
      </c>
      <c r="AU195" s="14" t="n">
        <v>0.13</v>
      </c>
      <c r="AV195" s="14" t="n">
        <v>1</v>
      </c>
      <c r="AW195" s="14" t="n">
        <v>0.89</v>
      </c>
      <c r="AX195" s="14" t="n">
        <v>0.123</v>
      </c>
      <c r="AY195" s="14" t="n">
        <v>0.244</v>
      </c>
      <c r="AZ195" s="14" t="n">
        <v>1.281</v>
      </c>
      <c r="BA195" s="14" t="n">
        <v>0.13</v>
      </c>
      <c r="BB195" s="14" t="n">
        <v>1</v>
      </c>
      <c r="BC195" s="14" t="n">
        <v>0.62</v>
      </c>
      <c r="BD195" s="14" t="n">
        <v>0.123</v>
      </c>
      <c r="BE195" s="14" t="n">
        <v>-0.256</v>
      </c>
      <c r="BF195" s="14" t="n">
        <v>0.412</v>
      </c>
      <c r="BG195" s="14" t="n">
        <v>0</v>
      </c>
      <c r="BH195" s="14" t="n">
        <v>0</v>
      </c>
      <c r="BI195" s="14" t="n">
        <v>0.608</v>
      </c>
      <c r="BJ195" s="14" t="n">
        <v>0.123</v>
      </c>
      <c r="BK195" s="14" t="n">
        <v>0.382</v>
      </c>
      <c r="BL195" s="14" t="n">
        <v>1.119</v>
      </c>
      <c r="BM195" s="14" t="n">
        <v>0.13</v>
      </c>
      <c r="BN195" s="14" t="n">
        <v>1</v>
      </c>
      <c r="BO195" s="14" t="n">
        <v>0</v>
      </c>
      <c r="BP195" s="14" t="n">
        <v>0.005</v>
      </c>
      <c r="BQ195" s="14" t="n">
        <v>0.161</v>
      </c>
      <c r="BR195" s="14" t="n">
        <v>0</v>
      </c>
      <c r="BS195" s="14" t="n">
        <v>1</v>
      </c>
      <c r="BT195" s="14" t="n">
        <v>0</v>
      </c>
      <c r="BU195" s="14" t="n">
        <v>0.016</v>
      </c>
      <c r="BV195" s="14" t="n">
        <v>0.131</v>
      </c>
      <c r="BW195" s="14" t="n">
        <v>0</v>
      </c>
      <c r="BX195" s="14" t="n">
        <v>0.833</v>
      </c>
      <c r="BY195" s="14" t="n">
        <v>12.729</v>
      </c>
      <c r="BZ195" s="14" t="n">
        <v>0</v>
      </c>
      <c r="CA195" s="14" t="n">
        <v>12.729</v>
      </c>
      <c r="CB195" s="14" t="n">
        <v>0</v>
      </c>
      <c r="CC195" s="14" t="n">
        <v>97.90000000000001</v>
      </c>
      <c r="CD195" s="14" t="n">
        <v>7.95</v>
      </c>
      <c r="CE195" s="14" t="n">
        <v>4.575</v>
      </c>
      <c r="CF195" s="14" t="n">
        <v>115.797</v>
      </c>
      <c r="CG195" s="14" t="n">
        <v>0.13</v>
      </c>
      <c r="CH195" s="14" t="n">
        <v>1</v>
      </c>
      <c r="CI195" s="14" t="n">
        <v>0</v>
      </c>
      <c r="CJ195" s="14" t="n">
        <v>0</v>
      </c>
      <c r="CK195" s="14" t="n">
        <v>0</v>
      </c>
      <c r="CL195" s="14" t="n">
        <v>0</v>
      </c>
      <c r="CM195" s="14" t="n">
        <v>0</v>
      </c>
      <c r="CN195" s="14" t="n">
        <v>0</v>
      </c>
      <c r="CO195" s="14" t="n">
        <v>0.058</v>
      </c>
      <c r="CP195" s="14" t="n">
        <v>0</v>
      </c>
      <c r="CQ195" s="14" t="n">
        <v>1.294</v>
      </c>
      <c r="CR195" s="14" t="n">
        <v>0</v>
      </c>
      <c r="CS195" s="14" t="n">
        <v>5.158</v>
      </c>
      <c r="CT195" s="14" t="n">
        <v>10.485</v>
      </c>
      <c r="CU195" s="14" t="n">
        <v>29.494</v>
      </c>
    </row>
    <row r="196">
      <c r="A196" s="14" t="inlineStr">
        <is>
          <t>CRI2023</t>
        </is>
      </c>
      <c r="B196" s="14" t="inlineStr">
        <is>
          <t>CRI</t>
        </is>
      </c>
      <c r="C196" s="14" t="inlineStr">
        <is>
          <t>CRI</t>
        </is>
      </c>
      <c r="D196" s="14" t="inlineStr">
        <is>
          <t>Costa Rica</t>
        </is>
      </c>
      <c r="E196" s="14" t="n">
        <v>2023</v>
      </c>
      <c r="F196" s="14" t="n">
        <v>0.13</v>
      </c>
      <c r="G196" s="14" t="n">
        <v>6.147</v>
      </c>
      <c r="H196" s="14" t="n">
        <v>1.286</v>
      </c>
      <c r="I196" s="14" t="n">
        <v>0</v>
      </c>
      <c r="J196" s="14" t="n">
        <v>6.147</v>
      </c>
      <c r="K196" s="14" t="n">
        <v>0</v>
      </c>
      <c r="L196" s="14" t="n">
        <v>1</v>
      </c>
      <c r="M196" s="14" t="n">
        <v>7.886</v>
      </c>
      <c r="N196" s="14" t="n">
        <v>3.857</v>
      </c>
      <c r="O196" s="14" t="n">
        <v>0</v>
      </c>
      <c r="P196" s="14" t="n">
        <v>7.886</v>
      </c>
      <c r="Q196" s="14" t="n">
        <v>0</v>
      </c>
      <c r="R196" s="14" t="n">
        <v>1</v>
      </c>
      <c r="S196" s="14" t="n">
        <v>12.575</v>
      </c>
      <c r="T196" s="14" t="n">
        <v>7.714</v>
      </c>
      <c r="U196" s="14" t="n">
        <v>0.181</v>
      </c>
      <c r="V196" s="14" t="n">
        <v>14.21</v>
      </c>
      <c r="W196" s="14" t="n">
        <v>0.13</v>
      </c>
      <c r="X196" s="14" t="n">
        <v>1</v>
      </c>
      <c r="Y196" s="14" t="n">
        <v>3.731</v>
      </c>
      <c r="Z196" s="14" t="n">
        <v>0.502</v>
      </c>
      <c r="AA196" s="14" t="n">
        <v>0</v>
      </c>
      <c r="AB196" s="14" t="n">
        <v>3.731</v>
      </c>
      <c r="AC196" s="14" t="n">
        <v>0</v>
      </c>
      <c r="AD196" s="14" t="n">
        <v>1</v>
      </c>
      <c r="AE196" s="14" t="n">
        <v>5.016</v>
      </c>
      <c r="AF196" s="14" t="n">
        <v>1.175</v>
      </c>
      <c r="AG196" s="14" t="n">
        <v>0</v>
      </c>
      <c r="AH196" s="14" t="n">
        <v>5.016</v>
      </c>
      <c r="AI196" s="14" t="n">
        <v>0</v>
      </c>
      <c r="AJ196" s="14" t="n">
        <v>1</v>
      </c>
      <c r="AK196" s="14" t="n">
        <v>12.73</v>
      </c>
      <c r="AL196" s="14" t="n">
        <v>6.84</v>
      </c>
      <c r="AM196" s="14" t="n">
        <v>0.183</v>
      </c>
      <c r="AN196" s="14" t="n">
        <v>14.385</v>
      </c>
      <c r="AO196" s="14" t="n">
        <v>0.13</v>
      </c>
      <c r="AP196" s="14" t="n">
        <v>1</v>
      </c>
      <c r="AQ196" s="14" t="n">
        <v>0.791</v>
      </c>
      <c r="AR196" s="14" t="n">
        <v>0.129</v>
      </c>
      <c r="AS196" s="14" t="n">
        <v>0.391</v>
      </c>
      <c r="AT196" s="14" t="n">
        <v>1.336</v>
      </c>
      <c r="AU196" s="14" t="n">
        <v>0.13</v>
      </c>
      <c r="AV196" s="14" t="n">
        <v>1</v>
      </c>
      <c r="AW196" s="14" t="n">
        <v>0.618</v>
      </c>
      <c r="AX196" s="14" t="n">
        <v>0.129</v>
      </c>
      <c r="AY196" s="14" t="n">
        <v>0.457</v>
      </c>
      <c r="AZ196" s="14" t="n">
        <v>1.214</v>
      </c>
      <c r="BA196" s="14" t="n">
        <v>0.13</v>
      </c>
      <c r="BB196" s="14" t="n">
        <v>1</v>
      </c>
      <c r="BC196" s="14" t="n">
        <v>0.554</v>
      </c>
      <c r="BD196" s="14" t="n">
        <v>0.129</v>
      </c>
      <c r="BE196" s="14" t="n">
        <v>-0.195</v>
      </c>
      <c r="BF196" s="14" t="n">
        <v>0.406</v>
      </c>
      <c r="BG196" s="14" t="n">
        <v>0</v>
      </c>
      <c r="BH196" s="14" t="n">
        <v>0</v>
      </c>
      <c r="BI196" s="14" t="n">
        <v>0.5570000000000001</v>
      </c>
      <c r="BJ196" s="14" t="n">
        <v>0.129</v>
      </c>
      <c r="BK196" s="14" t="n">
        <v>0.392</v>
      </c>
      <c r="BL196" s="14" t="n">
        <v>1.073</v>
      </c>
      <c r="BM196" s="14" t="n">
        <v>0.13</v>
      </c>
      <c r="BN196" s="14" t="n">
        <v>1</v>
      </c>
      <c r="BO196" s="14" t="n">
        <v>0</v>
      </c>
      <c r="BP196" s="14" t="n">
        <v>0.01</v>
      </c>
      <c r="BQ196" s="14" t="n">
        <v>0.201</v>
      </c>
      <c r="BR196" s="14" t="n">
        <v>0</v>
      </c>
      <c r="BS196" s="14" t="n">
        <v>1</v>
      </c>
      <c r="BT196" s="14" t="n">
        <v>0</v>
      </c>
      <c r="BU196" s="14" t="n">
        <v>0.016</v>
      </c>
      <c r="BV196" s="14" t="n">
        <v>0.167</v>
      </c>
      <c r="BW196" s="14" t="n">
        <v>0</v>
      </c>
      <c r="BX196" s="14" t="n">
        <v>0.833</v>
      </c>
      <c r="BY196" s="14" t="n">
        <v>13.254</v>
      </c>
      <c r="BZ196" s="14" t="n">
        <v>0</v>
      </c>
      <c r="CA196" s="14" t="n">
        <v>13.254</v>
      </c>
      <c r="CB196" s="14" t="n">
        <v>0</v>
      </c>
      <c r="CC196" s="14" t="n">
        <v>83.248</v>
      </c>
      <c r="CD196" s="14" t="n">
        <v>7.95</v>
      </c>
      <c r="CE196" s="14" t="n">
        <v>-9.032999999999999</v>
      </c>
      <c r="CF196" s="14" t="n">
        <v>83.863</v>
      </c>
      <c r="CG196" s="14" t="n">
        <v>0.13</v>
      </c>
      <c r="CH196" s="14" t="n">
        <v>1</v>
      </c>
      <c r="CI196" s="14" t="n">
        <v>0</v>
      </c>
      <c r="CJ196" s="14" t="n">
        <v>0</v>
      </c>
      <c r="CK196" s="14" t="n">
        <v>0</v>
      </c>
      <c r="CL196" s="14" t="n">
        <v>0</v>
      </c>
      <c r="CM196" s="14" t="n">
        <v>0</v>
      </c>
      <c r="CN196" s="14" t="n">
        <v>0</v>
      </c>
      <c r="CO196" s="14" t="n">
        <v>0.062</v>
      </c>
      <c r="CP196" s="14" t="n">
        <v>0</v>
      </c>
      <c r="CQ196" s="14" t="n">
        <v>1.348</v>
      </c>
      <c r="CR196" s="14" t="n">
        <v>0</v>
      </c>
      <c r="CS196" s="14" t="n">
        <v>5.37</v>
      </c>
      <c r="CT196" s="14" t="n">
        <v>4.861</v>
      </c>
      <c r="CU196" s="14" t="n">
        <v>11.192</v>
      </c>
    </row>
    <row r="197">
      <c r="A197" s="14" t="inlineStr">
        <is>
          <t>CRI2024</t>
        </is>
      </c>
      <c r="B197" s="14" t="inlineStr">
        <is>
          <t>CRI</t>
        </is>
      </c>
      <c r="C197" s="14" t="inlineStr">
        <is>
          <t>CRI</t>
        </is>
      </c>
      <c r="D197" s="14" t="inlineStr">
        <is>
          <t>Costa Rica</t>
        </is>
      </c>
      <c r="E197" s="14" t="n">
        <v>2024</v>
      </c>
      <c r="F197" s="14" t="n">
        <v>0.13</v>
      </c>
      <c r="G197" s="14" t="n">
        <v>5.575</v>
      </c>
      <c r="H197" s="14" t="n">
        <v>1.324</v>
      </c>
      <c r="I197" s="14" t="n">
        <v>0</v>
      </c>
      <c r="J197" s="14" t="n">
        <v>5.575</v>
      </c>
      <c r="K197" s="14" t="n">
        <v>0</v>
      </c>
      <c r="L197" s="14" t="n">
        <v>1</v>
      </c>
      <c r="M197" s="14" t="n">
        <v>7.124</v>
      </c>
      <c r="N197" s="14" t="n">
        <v>3.971</v>
      </c>
      <c r="O197" s="14" t="n">
        <v>0</v>
      </c>
      <c r="P197" s="14" t="n">
        <v>7.124</v>
      </c>
      <c r="Q197" s="14" t="n">
        <v>0</v>
      </c>
      <c r="R197" s="14" t="n">
        <v>1</v>
      </c>
      <c r="S197" s="14" t="n">
        <v>12.193</v>
      </c>
      <c r="T197" s="14" t="n">
        <v>7.942</v>
      </c>
      <c r="U197" s="14" t="n">
        <v>0.216</v>
      </c>
      <c r="V197" s="14" t="n">
        <v>13.778</v>
      </c>
      <c r="W197" s="14" t="n">
        <v>0.13</v>
      </c>
      <c r="X197" s="14" t="n">
        <v>1</v>
      </c>
      <c r="Y197" s="14" t="n">
        <v>3.841</v>
      </c>
      <c r="Z197" s="14" t="n">
        <v>0.517</v>
      </c>
      <c r="AA197" s="14" t="n">
        <v>0</v>
      </c>
      <c r="AB197" s="14" t="n">
        <v>3.841</v>
      </c>
      <c r="AC197" s="14" t="n">
        <v>0</v>
      </c>
      <c r="AD197" s="14" t="n">
        <v>1</v>
      </c>
      <c r="AE197" s="14" t="n">
        <v>5.164</v>
      </c>
      <c r="AF197" s="14" t="n">
        <v>1.209</v>
      </c>
      <c r="AG197" s="14" t="n">
        <v>0</v>
      </c>
      <c r="AH197" s="14" t="n">
        <v>5.164</v>
      </c>
      <c r="AI197" s="14" t="n">
        <v>0</v>
      </c>
      <c r="AJ197" s="14" t="n">
        <v>1</v>
      </c>
      <c r="AK197" s="14" t="n">
        <v>13.106</v>
      </c>
      <c r="AL197" s="14" t="n">
        <v>7.042</v>
      </c>
      <c r="AM197" s="14" t="n">
        <v>0.232</v>
      </c>
      <c r="AN197" s="14" t="n">
        <v>14.81</v>
      </c>
      <c r="AO197" s="14" t="n">
        <v>0.13</v>
      </c>
      <c r="AP197" s="14" t="n">
        <v>1</v>
      </c>
      <c r="AQ197" s="14" t="n">
        <v>0.756</v>
      </c>
      <c r="AR197" s="14" t="n">
        <v>0.132</v>
      </c>
      <c r="AS197" s="14" t="n">
        <v>0.412</v>
      </c>
      <c r="AT197" s="14" t="n">
        <v>1.32</v>
      </c>
      <c r="AU197" s="14" t="n">
        <v>0.13</v>
      </c>
      <c r="AV197" s="14" t="n">
        <v>1</v>
      </c>
      <c r="AW197" s="14" t="n">
        <v>0.655</v>
      </c>
      <c r="AX197" s="14" t="n">
        <v>0.132</v>
      </c>
      <c r="AY197" s="14" t="n">
        <v>0.518</v>
      </c>
      <c r="AZ197" s="14" t="n">
        <v>1.325</v>
      </c>
      <c r="BA197" s="14" t="n">
        <v>0.13</v>
      </c>
      <c r="BB197" s="14" t="n">
        <v>1</v>
      </c>
      <c r="BC197" s="14" t="n">
        <v>0.534</v>
      </c>
      <c r="BD197" s="14" t="n">
        <v>0.132</v>
      </c>
      <c r="BE197" s="14" t="n">
        <v>-0.233</v>
      </c>
      <c r="BF197" s="14" t="n">
        <v>0.34</v>
      </c>
      <c r="BG197" s="14" t="n">
        <v>0</v>
      </c>
      <c r="BH197" s="14" t="n">
        <v>0</v>
      </c>
      <c r="BI197" s="14" t="n">
        <v>0.5679999999999999</v>
      </c>
      <c r="BJ197" s="14" t="n">
        <v>0.132</v>
      </c>
      <c r="BK197" s="14" t="n">
        <v>0.294</v>
      </c>
      <c r="BL197" s="14" t="n">
        <v>0.974</v>
      </c>
      <c r="BM197" s="14" t="n">
        <v>0.13</v>
      </c>
      <c r="BN197" s="14" t="n">
        <v>1</v>
      </c>
      <c r="BO197" s="14" t="n">
        <v>0</v>
      </c>
      <c r="BP197" s="14" t="n">
        <v>0.014</v>
      </c>
      <c r="BQ197" s="14" t="n">
        <v>0.232</v>
      </c>
      <c r="BR197" s="14" t="n">
        <v>0</v>
      </c>
      <c r="BS197" s="14" t="n">
        <v>1</v>
      </c>
      <c r="BT197" s="14" t="n">
        <v>0</v>
      </c>
      <c r="BU197" s="14" t="n">
        <v>0.016</v>
      </c>
      <c r="BV197" s="14" t="n">
        <v>0.191</v>
      </c>
      <c r="BW197" s="14" t="n">
        <v>0</v>
      </c>
      <c r="BX197" s="14" t="n">
        <v>0.833</v>
      </c>
      <c r="BY197" s="14" t="n">
        <v>13.646</v>
      </c>
      <c r="BZ197" s="14" t="n">
        <v>0</v>
      </c>
      <c r="CA197" s="14" t="n">
        <v>13.646</v>
      </c>
      <c r="CB197" s="14" t="n">
        <v>0</v>
      </c>
      <c r="CC197" s="14" t="n">
        <v>82.58799999999999</v>
      </c>
      <c r="CD197" s="14" t="n">
        <v>7.95</v>
      </c>
      <c r="CE197" s="14" t="n">
        <v>-7.326</v>
      </c>
      <c r="CF197" s="14" t="n">
        <v>85.04600000000001</v>
      </c>
      <c r="CG197" s="14" t="n">
        <v>0.13</v>
      </c>
      <c r="CH197" s="14" t="n">
        <v>1</v>
      </c>
      <c r="CI197" s="14" t="n">
        <v>0</v>
      </c>
      <c r="CJ197" s="14" t="n">
        <v>0</v>
      </c>
      <c r="CK197" s="14" t="n">
        <v>0</v>
      </c>
      <c r="CL197" s="14" t="n">
        <v>0</v>
      </c>
      <c r="CM197" s="14" t="n">
        <v>0</v>
      </c>
      <c r="CN197" s="14" t="n">
        <v>0</v>
      </c>
      <c r="CO197" s="14" t="n">
        <v>0.065</v>
      </c>
      <c r="CP197" s="14" t="n">
        <v>0</v>
      </c>
      <c r="CQ197" s="14" t="n">
        <v>1.387</v>
      </c>
      <c r="CR197" s="14" t="n">
        <v>0</v>
      </c>
      <c r="CS197" s="14" t="n">
        <v>5.529</v>
      </c>
      <c r="CT197" s="14" t="n">
        <v>4.251</v>
      </c>
      <c r="CU197" s="14" t="n">
        <v>10.123</v>
      </c>
    </row>
    <row r="198">
      <c r="A198" s="14" t="inlineStr">
        <is>
          <t>HRV2021</t>
        </is>
      </c>
      <c r="B198" s="14" t="inlineStr">
        <is>
          <t>HRV</t>
        </is>
      </c>
      <c r="C198" s="14" t="inlineStr">
        <is>
          <t>HRV</t>
        </is>
      </c>
      <c r="D198" s="14" t="inlineStr">
        <is>
          <t>Croatia</t>
        </is>
      </c>
      <c r="E198" s="14" t="n">
        <v>2021</v>
      </c>
      <c r="F198" s="14" t="n">
        <v>0.25</v>
      </c>
      <c r="G198" s="14" t="n">
        <v>7.431</v>
      </c>
      <c r="H198" s="14" t="n">
        <v>1.626</v>
      </c>
      <c r="I198" s="14" t="n">
        <v>0.731</v>
      </c>
      <c r="J198" s="14" t="n">
        <v>8.163</v>
      </c>
      <c r="K198" s="14" t="n">
        <v>0</v>
      </c>
      <c r="L198" s="14" t="n">
        <v>1</v>
      </c>
      <c r="M198" s="14" t="n">
        <v>10.953</v>
      </c>
      <c r="N198" s="14" t="n">
        <v>4.964</v>
      </c>
      <c r="O198" s="14" t="n">
        <v>0.759</v>
      </c>
      <c r="P198" s="14" t="n">
        <v>11.711</v>
      </c>
      <c r="Q198" s="14" t="n">
        <v>0</v>
      </c>
      <c r="R198" s="14" t="n">
        <v>1</v>
      </c>
      <c r="S198" s="14" t="n">
        <v>9.023</v>
      </c>
      <c r="T198" s="14" t="n">
        <v>5.591</v>
      </c>
      <c r="U198" s="14" t="n">
        <v>0.335</v>
      </c>
      <c r="V198" s="14" t="n">
        <v>11.563</v>
      </c>
      <c r="W198" s="14" t="n">
        <v>0.236</v>
      </c>
      <c r="X198" s="14" t="n">
        <v>1</v>
      </c>
      <c r="Y198" s="14" t="n">
        <v>13.603</v>
      </c>
      <c r="Z198" s="14" t="n">
        <v>1.503</v>
      </c>
      <c r="AA198" s="14" t="n">
        <v>-2.069</v>
      </c>
      <c r="AB198" s="14" t="n">
        <v>11.533</v>
      </c>
      <c r="AC198" s="14" t="n">
        <v>0</v>
      </c>
      <c r="AD198" s="14" t="n">
        <v>1</v>
      </c>
      <c r="AE198" s="14" t="n">
        <v>13.559</v>
      </c>
      <c r="AF198" s="14" t="n">
        <v>2.668</v>
      </c>
      <c r="AG198" s="14" t="n">
        <v>-2.026</v>
      </c>
      <c r="AH198" s="14" t="n">
        <v>11.533</v>
      </c>
      <c r="AI198" s="14" t="n">
        <v>0</v>
      </c>
      <c r="AJ198" s="14" t="n">
        <v>1</v>
      </c>
      <c r="AK198" s="14" t="n">
        <v>16.803</v>
      </c>
      <c r="AL198" s="14" t="n">
        <v>8.247</v>
      </c>
      <c r="AM198" s="14" t="n">
        <v>-6.658</v>
      </c>
      <c r="AN198" s="14" t="n">
        <v>12.681</v>
      </c>
      <c r="AO198" s="14" t="n">
        <v>0</v>
      </c>
      <c r="AP198" s="14" t="n">
        <v>0</v>
      </c>
      <c r="AQ198" s="14" t="n">
        <v>0.619</v>
      </c>
      <c r="AR198" s="14" t="n">
        <v>0.114</v>
      </c>
      <c r="AS198" s="14" t="n">
        <v>0.708</v>
      </c>
      <c r="AT198" s="14" t="n">
        <v>1.659</v>
      </c>
      <c r="AU198" s="14" t="n">
        <v>0.25</v>
      </c>
      <c r="AV198" s="14" t="n">
        <v>1</v>
      </c>
      <c r="AW198" s="14" t="n">
        <v>0.599</v>
      </c>
      <c r="AX198" s="14" t="n">
        <v>0.114</v>
      </c>
      <c r="AY198" s="14" t="n">
        <v>0.6899999999999999</v>
      </c>
      <c r="AZ198" s="14" t="n">
        <v>1.611</v>
      </c>
      <c r="BA198" s="14" t="n">
        <v>0.25</v>
      </c>
      <c r="BB198" s="14" t="n">
        <v>1</v>
      </c>
      <c r="BC198" s="14" t="n">
        <v>0.439</v>
      </c>
      <c r="BD198" s="14" t="n">
        <v>0.114</v>
      </c>
      <c r="BE198" s="14" t="n">
        <v>0.22</v>
      </c>
      <c r="BF198" s="14" t="n">
        <v>0.824</v>
      </c>
      <c r="BG198" s="14" t="n">
        <v>0.25</v>
      </c>
      <c r="BH198" s="14" t="n">
        <v>1</v>
      </c>
      <c r="BI198" s="14" t="n">
        <v>0.505</v>
      </c>
      <c r="BJ198" s="14" t="n">
        <v>0.114</v>
      </c>
      <c r="BK198" s="14" t="n">
        <v>0.124</v>
      </c>
      <c r="BL198" s="14" t="n">
        <v>0.785</v>
      </c>
      <c r="BM198" s="14" t="n">
        <v>0.25</v>
      </c>
      <c r="BN198" s="14" t="n">
        <v>1</v>
      </c>
      <c r="BO198" s="14" t="n">
        <v>0</v>
      </c>
      <c r="BP198" s="14" t="n">
        <v>0.012</v>
      </c>
      <c r="BQ198" s="14" t="n">
        <v>0.102</v>
      </c>
      <c r="BR198" s="14" t="n">
        <v>0</v>
      </c>
      <c r="BS198" s="14" t="n">
        <v>1</v>
      </c>
      <c r="BT198" s="14" t="n">
        <v>0</v>
      </c>
      <c r="BU198" s="14" t="n">
        <v>0.016</v>
      </c>
      <c r="BV198" s="14" t="n">
        <v>0.154</v>
      </c>
      <c r="BW198" s="14" t="n">
        <v>0.13</v>
      </c>
      <c r="BX198" s="14" t="n">
        <v>0.5</v>
      </c>
      <c r="BY198" s="14" t="n">
        <v>11.787</v>
      </c>
      <c r="BZ198" s="14" t="n">
        <v>0</v>
      </c>
      <c r="CA198" s="14" t="n">
        <v>11.787</v>
      </c>
      <c r="CB198" s="14" t="n">
        <v>0</v>
      </c>
      <c r="CC198" s="14" t="n">
        <v>78.125</v>
      </c>
      <c r="CD198" s="14" t="n">
        <v>7.95</v>
      </c>
      <c r="CE198" s="14" t="n">
        <v>24.804</v>
      </c>
      <c r="CF198" s="14" t="n">
        <v>128.661</v>
      </c>
      <c r="CG198" s="14" t="n">
        <v>0.25</v>
      </c>
      <c r="CH198" s="14" t="n">
        <v>1</v>
      </c>
      <c r="CI198" s="14" t="n">
        <v>0</v>
      </c>
      <c r="CJ198" s="14" t="n">
        <v>0</v>
      </c>
      <c r="CK198" s="14" t="n">
        <v>0</v>
      </c>
      <c r="CL198" s="14" t="n">
        <v>0</v>
      </c>
      <c r="CM198" s="14" t="n">
        <v>0.007</v>
      </c>
      <c r="CN198" s="14" t="n">
        <v>0.109</v>
      </c>
      <c r="CO198" s="14" t="n">
        <v>0.201</v>
      </c>
      <c r="CP198" s="14" t="n">
        <v>0</v>
      </c>
      <c r="CQ198" s="14" t="n">
        <v>1.198</v>
      </c>
      <c r="CR198" s="14" t="n">
        <v>0</v>
      </c>
      <c r="CS198" s="14" t="n">
        <v>3.929</v>
      </c>
      <c r="CT198" s="14" t="n">
        <v>5.61</v>
      </c>
      <c r="CU198" s="14" t="n">
        <v>8.303000000000001</v>
      </c>
    </row>
    <row r="199">
      <c r="A199" s="14" t="inlineStr">
        <is>
          <t>HRV2022</t>
        </is>
      </c>
      <c r="B199" s="14" t="inlineStr">
        <is>
          <t>HRV</t>
        </is>
      </c>
      <c r="C199" s="14" t="inlineStr">
        <is>
          <t>HRV</t>
        </is>
      </c>
      <c r="D199" s="14" t="inlineStr">
        <is>
          <t>Croatia</t>
        </is>
      </c>
      <c r="E199" s="14" t="n">
        <v>2022</v>
      </c>
      <c r="F199" s="14" t="n">
        <v>0.25</v>
      </c>
      <c r="G199" s="14" t="n">
        <v>15.227</v>
      </c>
      <c r="H199" s="14" t="n">
        <v>2.365</v>
      </c>
      <c r="I199" s="14" t="n">
        <v>8.161</v>
      </c>
      <c r="J199" s="14" t="n">
        <v>23.388</v>
      </c>
      <c r="K199" s="14" t="n">
        <v>0</v>
      </c>
      <c r="L199" s="14" t="n">
        <v>1</v>
      </c>
      <c r="M199" s="14" t="n">
        <v>12.771</v>
      </c>
      <c r="N199" s="14" t="n">
        <v>5.274</v>
      </c>
      <c r="O199" s="14" t="n">
        <v>8.465999999999999</v>
      </c>
      <c r="P199" s="14" t="n">
        <v>21.237</v>
      </c>
      <c r="Q199" s="14" t="n">
        <v>0</v>
      </c>
      <c r="R199" s="14" t="n">
        <v>1</v>
      </c>
      <c r="S199" s="14" t="n">
        <v>17.275</v>
      </c>
      <c r="T199" s="14" t="n">
        <v>8.461</v>
      </c>
      <c r="U199" s="14" t="n">
        <v>0.336</v>
      </c>
      <c r="V199" s="14" t="n">
        <v>21.387</v>
      </c>
      <c r="W199" s="14" t="n">
        <v>0.236</v>
      </c>
      <c r="X199" s="14" t="n">
        <v>1</v>
      </c>
      <c r="Y199" s="14" t="n">
        <v>35.731</v>
      </c>
      <c r="Z199" s="14" t="n">
        <v>3.748</v>
      </c>
      <c r="AA199" s="14" t="n">
        <v>-10.721</v>
      </c>
      <c r="AB199" s="14" t="n">
        <v>25.009</v>
      </c>
      <c r="AC199" s="14" t="n">
        <v>0</v>
      </c>
      <c r="AD199" s="14" t="n">
        <v>1</v>
      </c>
      <c r="AE199" s="14" t="n">
        <v>35.778</v>
      </c>
      <c r="AF199" s="14" t="n">
        <v>6.633</v>
      </c>
      <c r="AG199" s="14" t="n">
        <v>-10.769</v>
      </c>
      <c r="AH199" s="14" t="n">
        <v>25.009</v>
      </c>
      <c r="AI199" s="14" t="n">
        <v>0</v>
      </c>
      <c r="AJ199" s="14" t="n">
        <v>1</v>
      </c>
      <c r="AK199" s="14" t="n">
        <v>39.571</v>
      </c>
      <c r="AL199" s="14" t="n">
        <v>18.897</v>
      </c>
      <c r="AM199" s="14" t="n">
        <v>-27.556</v>
      </c>
      <c r="AN199" s="14" t="n">
        <v>12.615</v>
      </c>
      <c r="AO199" s="14" t="n">
        <v>0</v>
      </c>
      <c r="AP199" s="14" t="n">
        <v>0</v>
      </c>
      <c r="AQ199" s="14" t="n">
        <v>0.861</v>
      </c>
      <c r="AR199" s="14" t="n">
        <v>0.123</v>
      </c>
      <c r="AS199" s="14" t="n">
        <v>0.495</v>
      </c>
      <c r="AT199" s="14" t="n">
        <v>1.696</v>
      </c>
      <c r="AU199" s="14" t="n">
        <v>0.25</v>
      </c>
      <c r="AV199" s="14" t="n">
        <v>1</v>
      </c>
      <c r="AW199" s="14" t="n">
        <v>0.986</v>
      </c>
      <c r="AX199" s="14" t="n">
        <v>0.123</v>
      </c>
      <c r="AY199" s="14" t="n">
        <v>0.504</v>
      </c>
      <c r="AZ199" s="14" t="n">
        <v>1.862</v>
      </c>
      <c r="BA199" s="14" t="n">
        <v>0.25</v>
      </c>
      <c r="BB199" s="14" t="n">
        <v>1</v>
      </c>
      <c r="BC199" s="14" t="n">
        <v>0.598</v>
      </c>
      <c r="BD199" s="14" t="n">
        <v>0.123</v>
      </c>
      <c r="BE199" s="14" t="n">
        <v>0.198</v>
      </c>
      <c r="BF199" s="14" t="n">
        <v>0.995</v>
      </c>
      <c r="BG199" s="14" t="n">
        <v>0.25</v>
      </c>
      <c r="BH199" s="14" t="n">
        <v>1</v>
      </c>
      <c r="BI199" s="14" t="n">
        <v>0.612</v>
      </c>
      <c r="BJ199" s="14" t="n">
        <v>0.123</v>
      </c>
      <c r="BK199" s="14" t="n">
        <v>0.387</v>
      </c>
      <c r="BL199" s="14" t="n">
        <v>1.249</v>
      </c>
      <c r="BM199" s="14" t="n">
        <v>0.25</v>
      </c>
      <c r="BN199" s="14" t="n">
        <v>1</v>
      </c>
      <c r="BO199" s="14" t="n">
        <v>0</v>
      </c>
      <c r="BP199" s="14" t="n">
        <v>0.012</v>
      </c>
      <c r="BQ199" s="14" t="n">
        <v>0.157</v>
      </c>
      <c r="BR199" s="14" t="n">
        <v>0</v>
      </c>
      <c r="BS199" s="14" t="n">
        <v>1</v>
      </c>
      <c r="BT199" s="14" t="n">
        <v>0</v>
      </c>
      <c r="BU199" s="14" t="n">
        <v>0.015</v>
      </c>
      <c r="BV199" s="14" t="n">
        <v>0.149</v>
      </c>
      <c r="BW199" s="14" t="n">
        <v>0.13</v>
      </c>
      <c r="BX199" s="14" t="n">
        <v>0.5</v>
      </c>
      <c r="BY199" s="14" t="n">
        <v>12.729</v>
      </c>
      <c r="BZ199" s="14" t="n">
        <v>0</v>
      </c>
      <c r="CA199" s="14" t="n">
        <v>12.729</v>
      </c>
      <c r="CB199" s="14" t="n">
        <v>0</v>
      </c>
      <c r="CC199" s="14" t="n">
        <v>97.90000000000001</v>
      </c>
      <c r="CD199" s="14" t="n">
        <v>7.95</v>
      </c>
      <c r="CE199" s="14" t="n">
        <v>92.86799999999999</v>
      </c>
      <c r="CF199" s="14" t="n">
        <v>238.46</v>
      </c>
      <c r="CG199" s="14" t="n">
        <v>0.25</v>
      </c>
      <c r="CH199" s="14" t="n">
        <v>1</v>
      </c>
      <c r="CI199" s="14" t="n">
        <v>0</v>
      </c>
      <c r="CJ199" s="14" t="n">
        <v>0</v>
      </c>
      <c r="CK199" s="14" t="n">
        <v>0</v>
      </c>
      <c r="CL199" s="14" t="n">
        <v>0</v>
      </c>
      <c r="CM199" s="14" t="n">
        <v>0.008</v>
      </c>
      <c r="CN199" s="14" t="n">
        <v>0.113</v>
      </c>
      <c r="CO199" s="14" t="n">
        <v>0.211</v>
      </c>
      <c r="CP199" s="14" t="n">
        <v>0</v>
      </c>
      <c r="CQ199" s="14" t="n">
        <v>1.294</v>
      </c>
      <c r="CR199" s="14" t="n">
        <v>0</v>
      </c>
      <c r="CS199" s="14" t="n">
        <v>4.243</v>
      </c>
      <c r="CT199" s="14" t="n">
        <v>13.314</v>
      </c>
      <c r="CU199" s="14" t="n">
        <v>30.339</v>
      </c>
    </row>
    <row r="200">
      <c r="A200" s="14" t="inlineStr">
        <is>
          <t>HRV2023</t>
        </is>
      </c>
      <c r="B200" s="14" t="inlineStr">
        <is>
          <t>HRV</t>
        </is>
      </c>
      <c r="C200" s="14" t="inlineStr">
        <is>
          <t>HRV</t>
        </is>
      </c>
      <c r="D200" s="14" t="inlineStr">
        <is>
          <t>Croatia</t>
        </is>
      </c>
      <c r="E200" s="14" t="n">
        <v>2023</v>
      </c>
      <c r="F200" s="14" t="n">
        <v>0.25</v>
      </c>
      <c r="G200" s="14" t="n">
        <v>8.023</v>
      </c>
      <c r="H200" s="14" t="n">
        <v>1.827</v>
      </c>
      <c r="I200" s="14" t="n">
        <v>9.458</v>
      </c>
      <c r="J200" s="14" t="n">
        <v>17.481</v>
      </c>
      <c r="K200" s="14" t="n">
        <v>0</v>
      </c>
      <c r="L200" s="14" t="n">
        <v>1</v>
      </c>
      <c r="M200" s="14" t="n">
        <v>10.874</v>
      </c>
      <c r="N200" s="14" t="n">
        <v>5.393</v>
      </c>
      <c r="O200" s="14" t="n">
        <v>10.146</v>
      </c>
      <c r="P200" s="14" t="n">
        <v>21.021</v>
      </c>
      <c r="Q200" s="14" t="n">
        <v>0</v>
      </c>
      <c r="R200" s="14" t="n">
        <v>1</v>
      </c>
      <c r="S200" s="14" t="n">
        <v>10.326</v>
      </c>
      <c r="T200" s="14" t="n">
        <v>6.476</v>
      </c>
      <c r="U200" s="14" t="n">
        <v>0.613</v>
      </c>
      <c r="V200" s="14" t="n">
        <v>13.174</v>
      </c>
      <c r="W200" s="14" t="n">
        <v>0.236</v>
      </c>
      <c r="X200" s="14" t="n">
        <v>1</v>
      </c>
      <c r="Y200" s="14" t="n">
        <v>17.935</v>
      </c>
      <c r="Z200" s="14" t="n">
        <v>2.009</v>
      </c>
      <c r="AA200" s="14" t="n">
        <v>6.898</v>
      </c>
      <c r="AB200" s="14" t="n">
        <v>24.832</v>
      </c>
      <c r="AC200" s="14" t="n">
        <v>0</v>
      </c>
      <c r="AD200" s="14" t="n">
        <v>1</v>
      </c>
      <c r="AE200" s="14" t="n">
        <v>18.033</v>
      </c>
      <c r="AF200" s="14" t="n">
        <v>3.592</v>
      </c>
      <c r="AG200" s="14" t="n">
        <v>6.799</v>
      </c>
      <c r="AH200" s="14" t="n">
        <v>24.832</v>
      </c>
      <c r="AI200" s="14" t="n">
        <v>0</v>
      </c>
      <c r="AJ200" s="14" t="n">
        <v>1</v>
      </c>
      <c r="AK200" s="14" t="n">
        <v>22.131</v>
      </c>
      <c r="AL200" s="14" t="n">
        <v>10.963</v>
      </c>
      <c r="AM200" s="14" t="n">
        <v>-9.256</v>
      </c>
      <c r="AN200" s="14" t="n">
        <v>13.52</v>
      </c>
      <c r="AO200" s="14" t="n">
        <v>0</v>
      </c>
      <c r="AP200" s="14" t="n">
        <v>0</v>
      </c>
      <c r="AQ200" s="14" t="n">
        <v>0.76</v>
      </c>
      <c r="AR200" s="14" t="n">
        <v>0.129</v>
      </c>
      <c r="AS200" s="14" t="n">
        <v>0.302</v>
      </c>
      <c r="AT200" s="14" t="n">
        <v>1.328</v>
      </c>
      <c r="AU200" s="14" t="n">
        <v>0.25</v>
      </c>
      <c r="AV200" s="14" t="n">
        <v>1</v>
      </c>
      <c r="AW200" s="14" t="n">
        <v>0.8110000000000001</v>
      </c>
      <c r="AX200" s="14" t="n">
        <v>0.129</v>
      </c>
      <c r="AY200" s="14" t="n">
        <v>0.363</v>
      </c>
      <c r="AZ200" s="14" t="n">
        <v>1.468</v>
      </c>
      <c r="BA200" s="14" t="n">
        <v>0.25</v>
      </c>
      <c r="BB200" s="14" t="n">
        <v>1</v>
      </c>
      <c r="BC200" s="14" t="n">
        <v>0.535</v>
      </c>
      <c r="BD200" s="14" t="n">
        <v>0.129</v>
      </c>
      <c r="BE200" s="14" t="n">
        <v>0.231</v>
      </c>
      <c r="BF200" s="14" t="n">
        <v>0.957</v>
      </c>
      <c r="BG200" s="14" t="n">
        <v>0.25</v>
      </c>
      <c r="BH200" s="14" t="n">
        <v>1</v>
      </c>
      <c r="BI200" s="14" t="n">
        <v>0.579</v>
      </c>
      <c r="BJ200" s="14" t="n">
        <v>0.129</v>
      </c>
      <c r="BK200" s="14" t="n">
        <v>0.283</v>
      </c>
      <c r="BL200" s="14" t="n">
        <v>1.078</v>
      </c>
      <c r="BM200" s="14" t="n">
        <v>0.25</v>
      </c>
      <c r="BN200" s="14" t="n">
        <v>1</v>
      </c>
      <c r="BO200" s="14" t="n">
        <v>0</v>
      </c>
      <c r="BP200" s="14" t="n">
        <v>0.014</v>
      </c>
      <c r="BQ200" s="14" t="n">
        <v>0.234</v>
      </c>
      <c r="BR200" s="14" t="n">
        <v>0</v>
      </c>
      <c r="BS200" s="14" t="n">
        <v>1</v>
      </c>
      <c r="BT200" s="14" t="n">
        <v>0</v>
      </c>
      <c r="BU200" s="14" t="n">
        <v>0.015</v>
      </c>
      <c r="BV200" s="14" t="n">
        <v>0.16</v>
      </c>
      <c r="BW200" s="14" t="n">
        <v>0.13</v>
      </c>
      <c r="BX200" s="14" t="n">
        <v>0.5</v>
      </c>
      <c r="BY200" s="14" t="n">
        <v>13.254</v>
      </c>
      <c r="BZ200" s="14" t="n">
        <v>0</v>
      </c>
      <c r="CA200" s="14" t="n">
        <v>13.254</v>
      </c>
      <c r="CB200" s="14" t="n">
        <v>0</v>
      </c>
      <c r="CC200" s="14" t="n">
        <v>83.248</v>
      </c>
      <c r="CD200" s="14" t="n">
        <v>7.95</v>
      </c>
      <c r="CE200" s="14" t="n">
        <v>91.529</v>
      </c>
      <c r="CF200" s="14" t="n">
        <v>218.471</v>
      </c>
      <c r="CG200" s="14" t="n">
        <v>0.25</v>
      </c>
      <c r="CH200" s="14" t="n">
        <v>1</v>
      </c>
      <c r="CI200" s="14" t="n">
        <v>0</v>
      </c>
      <c r="CJ200" s="14" t="n">
        <v>0</v>
      </c>
      <c r="CK200" s="14" t="n">
        <v>0</v>
      </c>
      <c r="CL200" s="14" t="n">
        <v>0</v>
      </c>
      <c r="CM200" s="14" t="n">
        <v>0.008</v>
      </c>
      <c r="CN200" s="14" t="n">
        <v>0.112</v>
      </c>
      <c r="CO200" s="14" t="n">
        <v>0.198</v>
      </c>
      <c r="CP200" s="14" t="n">
        <v>0</v>
      </c>
      <c r="CQ200" s="14" t="n">
        <v>1.348</v>
      </c>
      <c r="CR200" s="14" t="n">
        <v>0</v>
      </c>
      <c r="CS200" s="14" t="n">
        <v>4.418</v>
      </c>
      <c r="CT200" s="14" t="n">
        <v>6.059</v>
      </c>
      <c r="CU200" s="14" t="n">
        <v>12.492</v>
      </c>
    </row>
    <row r="201">
      <c r="A201" s="14" t="inlineStr">
        <is>
          <t>HRV2024</t>
        </is>
      </c>
      <c r="B201" s="14" t="inlineStr">
        <is>
          <t>HRV</t>
        </is>
      </c>
      <c r="C201" s="14" t="inlineStr">
        <is>
          <t>HRV</t>
        </is>
      </c>
      <c r="D201" s="14" t="inlineStr">
        <is>
          <t>Croatia</t>
        </is>
      </c>
      <c r="E201" s="14" t="n">
        <v>2024</v>
      </c>
      <c r="F201" s="14" t="n">
        <v>0.25</v>
      </c>
      <c r="G201" s="14" t="n">
        <v>6.577</v>
      </c>
      <c r="H201" s="14" t="n">
        <v>1.666</v>
      </c>
      <c r="I201" s="14" t="n">
        <v>6.198</v>
      </c>
      <c r="J201" s="14" t="n">
        <v>12.775</v>
      </c>
      <c r="K201" s="14" t="n">
        <v>0</v>
      </c>
      <c r="L201" s="14" t="n">
        <v>1</v>
      </c>
      <c r="M201" s="14" t="n">
        <v>10.112</v>
      </c>
      <c r="N201" s="14" t="n">
        <v>5.508</v>
      </c>
      <c r="O201" s="14" t="n">
        <v>6.765</v>
      </c>
      <c r="P201" s="14" t="n">
        <v>16.877</v>
      </c>
      <c r="Q201" s="14" t="n">
        <v>0</v>
      </c>
      <c r="R201" s="14" t="n">
        <v>1</v>
      </c>
      <c r="S201" s="14" t="n">
        <v>9.07</v>
      </c>
      <c r="T201" s="14" t="n">
        <v>6.004</v>
      </c>
      <c r="U201" s="14" t="n">
        <v>0.647</v>
      </c>
      <c r="V201" s="14" t="n">
        <v>11.633</v>
      </c>
      <c r="W201" s="14" t="n">
        <v>0.236</v>
      </c>
      <c r="X201" s="14" t="n">
        <v>1</v>
      </c>
      <c r="Y201" s="14" t="n">
        <v>15.604</v>
      </c>
      <c r="Z201" s="14" t="n">
        <v>1.97</v>
      </c>
      <c r="AA201" s="14" t="n">
        <v>3.893</v>
      </c>
      <c r="AB201" s="14" t="n">
        <v>19.497</v>
      </c>
      <c r="AC201" s="14" t="n">
        <v>0</v>
      </c>
      <c r="AD201" s="14" t="n">
        <v>1</v>
      </c>
      <c r="AE201" s="14" t="n">
        <v>15.604</v>
      </c>
      <c r="AF201" s="14" t="n">
        <v>3.418</v>
      </c>
      <c r="AG201" s="14" t="n">
        <v>3.893</v>
      </c>
      <c r="AH201" s="14" t="n">
        <v>19.497</v>
      </c>
      <c r="AI201" s="14" t="n">
        <v>0</v>
      </c>
      <c r="AJ201" s="14" t="n">
        <v>1</v>
      </c>
      <c r="AK201" s="14" t="n">
        <v>18.243</v>
      </c>
      <c r="AL201" s="14" t="n">
        <v>9.279</v>
      </c>
      <c r="AM201" s="14" t="n">
        <v>-5.315</v>
      </c>
      <c r="AN201" s="14" t="n">
        <v>13.575</v>
      </c>
      <c r="AO201" s="14" t="n">
        <v>0</v>
      </c>
      <c r="AP201" s="14" t="n">
        <v>0</v>
      </c>
      <c r="AQ201" s="14" t="n">
        <v>0.724</v>
      </c>
      <c r="AR201" s="14" t="n">
        <v>0.132</v>
      </c>
      <c r="AS201" s="14" t="n">
        <v>0.613</v>
      </c>
      <c r="AT201" s="14" t="n">
        <v>1.672</v>
      </c>
      <c r="AU201" s="14" t="n">
        <v>0.25</v>
      </c>
      <c r="AV201" s="14" t="n">
        <v>1</v>
      </c>
      <c r="AW201" s="14" t="n">
        <v>0.75</v>
      </c>
      <c r="AX201" s="14" t="n">
        <v>0.132</v>
      </c>
      <c r="AY201" s="14" t="n">
        <v>0.606</v>
      </c>
      <c r="AZ201" s="14" t="n">
        <v>1.696</v>
      </c>
      <c r="BA201" s="14" t="n">
        <v>0.25</v>
      </c>
      <c r="BB201" s="14" t="n">
        <v>1</v>
      </c>
      <c r="BC201" s="14" t="n">
        <v>0.513</v>
      </c>
      <c r="BD201" s="14" t="n">
        <v>0.132</v>
      </c>
      <c r="BE201" s="14" t="n">
        <v>0.164</v>
      </c>
      <c r="BF201" s="14" t="n">
        <v>0.846</v>
      </c>
      <c r="BG201" s="14" t="n">
        <v>0.25</v>
      </c>
      <c r="BH201" s="14" t="n">
        <v>1</v>
      </c>
      <c r="BI201" s="14" t="n">
        <v>0.591</v>
      </c>
      <c r="BJ201" s="14" t="n">
        <v>0.132</v>
      </c>
      <c r="BK201" s="14" t="n">
        <v>0.323</v>
      </c>
      <c r="BL201" s="14" t="n">
        <v>1.105</v>
      </c>
      <c r="BM201" s="14" t="n">
        <v>0.25</v>
      </c>
      <c r="BN201" s="14" t="n">
        <v>1</v>
      </c>
      <c r="BO201" s="14" t="n">
        <v>0</v>
      </c>
      <c r="BP201" s="14" t="n">
        <v>0.014</v>
      </c>
      <c r="BQ201" s="14" t="n">
        <v>0.218</v>
      </c>
      <c r="BR201" s="14" t="n">
        <v>0</v>
      </c>
      <c r="BS201" s="14" t="n">
        <v>1</v>
      </c>
      <c r="BT201" s="14" t="n">
        <v>0</v>
      </c>
      <c r="BU201" s="14" t="n">
        <v>0.015</v>
      </c>
      <c r="BV201" s="14" t="n">
        <v>0.16</v>
      </c>
      <c r="BW201" s="14" t="n">
        <v>0.13</v>
      </c>
      <c r="BX201" s="14" t="n">
        <v>0.5</v>
      </c>
      <c r="BY201" s="14" t="n">
        <v>13.646</v>
      </c>
      <c r="BZ201" s="14" t="n">
        <v>0</v>
      </c>
      <c r="CA201" s="14" t="n">
        <v>13.646</v>
      </c>
      <c r="CB201" s="14" t="n">
        <v>0</v>
      </c>
      <c r="CC201" s="14" t="n">
        <v>82.58799999999999</v>
      </c>
      <c r="CD201" s="14" t="n">
        <v>7.95</v>
      </c>
      <c r="CE201" s="14" t="n">
        <v>72.22799999999999</v>
      </c>
      <c r="CF201" s="14" t="n">
        <v>193.52</v>
      </c>
      <c r="CG201" s="14" t="n">
        <v>0.25</v>
      </c>
      <c r="CH201" s="14" t="n">
        <v>1</v>
      </c>
      <c r="CI201" s="14" t="n">
        <v>0</v>
      </c>
      <c r="CJ201" s="14" t="n">
        <v>0</v>
      </c>
      <c r="CK201" s="14" t="n">
        <v>0</v>
      </c>
      <c r="CL201" s="14" t="n">
        <v>0</v>
      </c>
      <c r="CM201" s="14" t="n">
        <v>0.008</v>
      </c>
      <c r="CN201" s="14" t="n">
        <v>0.107</v>
      </c>
      <c r="CO201" s="14" t="n">
        <v>0.18</v>
      </c>
      <c r="CP201" s="14" t="n">
        <v>0</v>
      </c>
      <c r="CQ201" s="14" t="n">
        <v>1.387</v>
      </c>
      <c r="CR201" s="14" t="n">
        <v>0</v>
      </c>
      <c r="CS201" s="14" t="n">
        <v>4.548</v>
      </c>
      <c r="CT201" s="14" t="n">
        <v>4.575</v>
      </c>
      <c r="CU201" s="14" t="n">
        <v>5.564</v>
      </c>
    </row>
    <row r="202">
      <c r="A202" s="14" t="inlineStr">
        <is>
          <t>CUB2021</t>
        </is>
      </c>
      <c r="B202" s="14" t="inlineStr">
        <is>
          <t>CUB</t>
        </is>
      </c>
      <c r="C202" s="14" t="inlineStr">
        <is>
          <t>CUB</t>
        </is>
      </c>
      <c r="D202" s="14" t="inlineStr">
        <is>
          <t>Cuba</t>
        </is>
      </c>
      <c r="E202" s="14" t="n">
        <v>2021</v>
      </c>
      <c r="F202" s="14" t="n">
        <v>0.1</v>
      </c>
      <c r="G202" s="14" t="n">
        <v>5.897</v>
      </c>
      <c r="H202" s="14" t="n">
        <v>1.143</v>
      </c>
      <c r="I202" s="14" t="n">
        <v>0</v>
      </c>
      <c r="J202" s="14" t="n">
        <v>5.897</v>
      </c>
      <c r="K202" s="14" t="n">
        <v>0</v>
      </c>
      <c r="L202" s="14" t="n">
        <v>1</v>
      </c>
      <c r="M202" s="14" t="n">
        <v>7.964</v>
      </c>
      <c r="N202" s="14" t="n">
        <v>3.43</v>
      </c>
      <c r="O202" s="14" t="n">
        <v>0</v>
      </c>
      <c r="P202" s="14" t="n">
        <v>7.964</v>
      </c>
      <c r="Q202" s="14" t="n">
        <v>0</v>
      </c>
      <c r="R202" s="14" t="n">
        <v>1</v>
      </c>
      <c r="S202" s="14" t="n">
        <v>11.613</v>
      </c>
      <c r="T202" s="14" t="n">
        <v>6.86</v>
      </c>
      <c r="U202" s="14" t="n">
        <v>0</v>
      </c>
      <c r="V202" s="14" t="n">
        <v>12.775</v>
      </c>
      <c r="W202" s="14" t="n">
        <v>0.1</v>
      </c>
      <c r="X202" s="14" t="n">
        <v>1</v>
      </c>
      <c r="Y202" s="14" t="n">
        <v>17.127</v>
      </c>
      <c r="Z202" s="14" t="n">
        <v>2.304</v>
      </c>
      <c r="AA202" s="14" t="n">
        <v>0</v>
      </c>
      <c r="AB202" s="14" t="n">
        <v>17.127</v>
      </c>
      <c r="AC202" s="14" t="n">
        <v>0</v>
      </c>
      <c r="AD202" s="14" t="n">
        <v>1</v>
      </c>
      <c r="AE202" s="14" t="n">
        <v>18.27</v>
      </c>
      <c r="AF202" s="14" t="n">
        <v>4.278</v>
      </c>
      <c r="AG202" s="14" t="n">
        <v>0</v>
      </c>
      <c r="AH202" s="14" t="n">
        <v>18.27</v>
      </c>
      <c r="AI202" s="14" t="n">
        <v>0</v>
      </c>
      <c r="AJ202" s="14" t="n">
        <v>1</v>
      </c>
      <c r="AK202" s="14" t="n">
        <v>25.13</v>
      </c>
      <c r="AL202" s="14" t="n">
        <v>13.503</v>
      </c>
      <c r="AM202" s="14" t="n">
        <v>0</v>
      </c>
      <c r="AN202" s="14" t="n">
        <v>27.643</v>
      </c>
      <c r="AO202" s="14" t="n">
        <v>0.1</v>
      </c>
      <c r="AP202" s="14" t="n">
        <v>1</v>
      </c>
      <c r="AQ202" s="14" t="n">
        <v>0.649</v>
      </c>
      <c r="AR202" s="14" t="n">
        <v>0.114</v>
      </c>
      <c r="AS202" s="14" t="n">
        <v>0.8179999999999999</v>
      </c>
      <c r="AT202" s="14" t="n">
        <v>1.613</v>
      </c>
      <c r="AU202" s="14" t="n">
        <v>0.1</v>
      </c>
      <c r="AV202" s="14" t="n">
        <v>1</v>
      </c>
      <c r="AW202" s="14" t="n">
        <v>0.577</v>
      </c>
      <c r="AX202" s="14" t="n">
        <v>0.114</v>
      </c>
      <c r="AY202" s="14" t="n">
        <v>0.727</v>
      </c>
      <c r="AZ202" s="14" t="n">
        <v>1.434</v>
      </c>
      <c r="BA202" s="14" t="n">
        <v>0.1</v>
      </c>
      <c r="BB202" s="14" t="n">
        <v>1</v>
      </c>
      <c r="BC202" s="14" t="n">
        <v>0.458</v>
      </c>
      <c r="BD202" s="14" t="n">
        <v>0.114</v>
      </c>
      <c r="BE202" s="14" t="n">
        <v>0</v>
      </c>
      <c r="BF202" s="14" t="n">
        <v>0.504</v>
      </c>
      <c r="BG202" s="14" t="n">
        <v>0.1</v>
      </c>
      <c r="BH202" s="14" t="n">
        <v>1</v>
      </c>
      <c r="BI202" s="14" t="n">
        <v>0.491</v>
      </c>
      <c r="BJ202" s="14" t="n">
        <v>0.114</v>
      </c>
      <c r="BK202" s="14" t="n">
        <v>0</v>
      </c>
      <c r="BL202" s="14" t="n">
        <v>0.54</v>
      </c>
      <c r="BM202" s="14" t="n">
        <v>0.1</v>
      </c>
      <c r="BN202" s="14" t="n">
        <v>1</v>
      </c>
      <c r="BO202" s="14" t="n">
        <v>0</v>
      </c>
      <c r="BP202" s="14" t="n">
        <v>0</v>
      </c>
      <c r="BQ202" s="14" t="n">
        <v>0.183</v>
      </c>
      <c r="BR202" s="14" t="n">
        <v>0</v>
      </c>
      <c r="BS202" s="14" t="n">
        <v>0.833</v>
      </c>
      <c r="BT202" s="14" t="n">
        <v>0</v>
      </c>
      <c r="BU202" s="14" t="n">
        <v>0</v>
      </c>
      <c r="BV202" s="14" t="n">
        <v>0.209</v>
      </c>
      <c r="BW202" s="14" t="n">
        <v>0</v>
      </c>
      <c r="BX202" s="14" t="n">
        <v>0.833</v>
      </c>
      <c r="BY202" s="14" t="n">
        <v>11.787</v>
      </c>
      <c r="BZ202" s="14" t="n">
        <v>0</v>
      </c>
      <c r="CA202" s="14" t="n">
        <v>11.787</v>
      </c>
      <c r="CB202" s="14" t="n">
        <v>0</v>
      </c>
      <c r="CC202" s="14" t="n">
        <v>78.125</v>
      </c>
      <c r="CD202" s="14" t="n">
        <v>7.95</v>
      </c>
      <c r="CE202" s="14" t="n">
        <v>0</v>
      </c>
      <c r="CF202" s="14" t="n">
        <v>85.938</v>
      </c>
      <c r="CG202" s="14" t="n">
        <v>0.1</v>
      </c>
      <c r="CH202" s="14" t="n">
        <v>1</v>
      </c>
      <c r="CI202" s="14" t="n">
        <v>0</v>
      </c>
      <c r="CJ202" s="14" t="n">
        <v>0</v>
      </c>
      <c r="CK202" s="14" t="n">
        <v>0</v>
      </c>
      <c r="CL202" s="14" t="n">
        <v>0</v>
      </c>
      <c r="CM202" s="14" t="n">
        <v>0</v>
      </c>
      <c r="CN202" s="14" t="n">
        <v>0</v>
      </c>
      <c r="CO202" s="14" t="n">
        <v>0</v>
      </c>
      <c r="CP202" s="14" t="n">
        <v>0</v>
      </c>
      <c r="CQ202" s="14" t="n">
        <v>1.198</v>
      </c>
      <c r="CR202" s="14" t="n">
        <v>0</v>
      </c>
      <c r="CS202" s="14" t="n">
        <v>4.776</v>
      </c>
      <c r="CT202" s="14" t="n">
        <v>4.753</v>
      </c>
      <c r="CU202" s="14" t="n">
        <v>15.983</v>
      </c>
    </row>
    <row r="203">
      <c r="A203" s="14" t="inlineStr">
        <is>
          <t>CUB2022</t>
        </is>
      </c>
      <c r="B203" s="14" t="inlineStr">
        <is>
          <t>CUB</t>
        </is>
      </c>
      <c r="C203" s="14" t="inlineStr">
        <is>
          <t>CUB</t>
        </is>
      </c>
      <c r="D203" s="14" t="inlineStr">
        <is>
          <t>Cuba</t>
        </is>
      </c>
      <c r="E203" s="14" t="n">
        <v>2022</v>
      </c>
      <c r="F203" s="14" t="n">
        <v>0.1</v>
      </c>
      <c r="G203" s="14" t="n">
        <v>11.72</v>
      </c>
      <c r="H203" s="14" t="n">
        <v>1.235</v>
      </c>
      <c r="I203" s="14" t="n">
        <v>0</v>
      </c>
      <c r="J203" s="14" t="n">
        <v>11.72</v>
      </c>
      <c r="K203" s="14" t="n">
        <v>0</v>
      </c>
      <c r="L203" s="14" t="n">
        <v>1</v>
      </c>
      <c r="M203" s="14" t="n">
        <v>9.782999999999999</v>
      </c>
      <c r="N203" s="14" t="n">
        <v>3.704</v>
      </c>
      <c r="O203" s="14" t="n">
        <v>0</v>
      </c>
      <c r="P203" s="14" t="n">
        <v>9.782999999999999</v>
      </c>
      <c r="Q203" s="14" t="n">
        <v>0</v>
      </c>
      <c r="R203" s="14" t="n">
        <v>1</v>
      </c>
      <c r="S203" s="14" t="n">
        <v>17.893</v>
      </c>
      <c r="T203" s="14" t="n">
        <v>7.408</v>
      </c>
      <c r="U203" s="14" t="n">
        <v>0.132</v>
      </c>
      <c r="V203" s="14" t="n">
        <v>19.683</v>
      </c>
      <c r="W203" s="14" t="n">
        <v>0.1</v>
      </c>
      <c r="X203" s="14" t="n">
        <v>1</v>
      </c>
      <c r="Y203" s="14" t="n">
        <v>30.728</v>
      </c>
      <c r="Z203" s="14" t="n">
        <v>4.133</v>
      </c>
      <c r="AA203" s="14" t="n">
        <v>0</v>
      </c>
      <c r="AB203" s="14" t="n">
        <v>30.728</v>
      </c>
      <c r="AC203" s="14" t="n">
        <v>0</v>
      </c>
      <c r="AD203" s="14" t="n">
        <v>1</v>
      </c>
      <c r="AE203" s="14" t="n">
        <v>31.963</v>
      </c>
      <c r="AF203" s="14" t="n">
        <v>7.485</v>
      </c>
      <c r="AG203" s="14" t="n">
        <v>0</v>
      </c>
      <c r="AH203" s="14" t="n">
        <v>31.963</v>
      </c>
      <c r="AI203" s="14" t="n">
        <v>0</v>
      </c>
      <c r="AJ203" s="14" t="n">
        <v>1</v>
      </c>
      <c r="AK203" s="14" t="n">
        <v>39.371</v>
      </c>
      <c r="AL203" s="14" t="n">
        <v>21.155</v>
      </c>
      <c r="AM203" s="14" t="n">
        <v>0.291</v>
      </c>
      <c r="AN203" s="14" t="n">
        <v>43.308</v>
      </c>
      <c r="AO203" s="14" t="n">
        <v>0.1</v>
      </c>
      <c r="AP203" s="14" t="n">
        <v>1</v>
      </c>
      <c r="AQ203" s="14" t="n">
        <v>0.896</v>
      </c>
      <c r="AR203" s="14" t="n">
        <v>0.123</v>
      </c>
      <c r="AS203" s="14" t="n">
        <v>0.878</v>
      </c>
      <c r="AT203" s="14" t="n">
        <v>1.937</v>
      </c>
      <c r="AU203" s="14" t="n">
        <v>0.1</v>
      </c>
      <c r="AV203" s="14" t="n">
        <v>1</v>
      </c>
      <c r="AW203" s="14" t="n">
        <v>0.89</v>
      </c>
      <c r="AX203" s="14" t="n">
        <v>0.123</v>
      </c>
      <c r="AY203" s="14" t="n">
        <v>0.773</v>
      </c>
      <c r="AZ203" s="14" t="n">
        <v>1.816</v>
      </c>
      <c r="BA203" s="14" t="n">
        <v>0.1</v>
      </c>
      <c r="BB203" s="14" t="n">
        <v>1</v>
      </c>
      <c r="BC203" s="14" t="n">
        <v>0.62</v>
      </c>
      <c r="BD203" s="14" t="n">
        <v>0.123</v>
      </c>
      <c r="BE203" s="14" t="n">
        <v>0.005</v>
      </c>
      <c r="BF203" s="14" t="n">
        <v>0.6820000000000001</v>
      </c>
      <c r="BG203" s="14" t="n">
        <v>0.1</v>
      </c>
      <c r="BH203" s="14" t="n">
        <v>1</v>
      </c>
      <c r="BI203" s="14" t="n">
        <v>0.608</v>
      </c>
      <c r="BJ203" s="14" t="n">
        <v>0.123</v>
      </c>
      <c r="BK203" s="14" t="n">
        <v>0.004</v>
      </c>
      <c r="BL203" s="14" t="n">
        <v>0.668</v>
      </c>
      <c r="BM203" s="14" t="n">
        <v>0.1</v>
      </c>
      <c r="BN203" s="14" t="n">
        <v>1</v>
      </c>
      <c r="BO203" s="14" t="n">
        <v>0</v>
      </c>
      <c r="BP203" s="14" t="n">
        <v>0</v>
      </c>
      <c r="BQ203" s="14" t="n">
        <v>0.198</v>
      </c>
      <c r="BR203" s="14" t="n">
        <v>0</v>
      </c>
      <c r="BS203" s="14" t="n">
        <v>0.833</v>
      </c>
      <c r="BT203" s="14" t="n">
        <v>0</v>
      </c>
      <c r="BU203" s="14" t="n">
        <v>0</v>
      </c>
      <c r="BV203" s="14" t="n">
        <v>0.226</v>
      </c>
      <c r="BW203" s="14" t="n">
        <v>0</v>
      </c>
      <c r="BX203" s="14" t="n">
        <v>0.833</v>
      </c>
      <c r="BY203" s="14" t="n">
        <v>12.729</v>
      </c>
      <c r="BZ203" s="14" t="n">
        <v>0</v>
      </c>
      <c r="CA203" s="14" t="n">
        <v>12.729</v>
      </c>
      <c r="CB203" s="14" t="n">
        <v>0</v>
      </c>
      <c r="CC203" s="14" t="n">
        <v>97.90000000000001</v>
      </c>
      <c r="CD203" s="14" t="n">
        <v>7.95</v>
      </c>
      <c r="CE203" s="14" t="n">
        <v>0.725</v>
      </c>
      <c r="CF203" s="14" t="n">
        <v>107.69</v>
      </c>
      <c r="CG203" s="14" t="n">
        <v>0.1</v>
      </c>
      <c r="CH203" s="14" t="n">
        <v>1</v>
      </c>
      <c r="CI203" s="14" t="n">
        <v>0</v>
      </c>
      <c r="CJ203" s="14" t="n">
        <v>0</v>
      </c>
      <c r="CK203" s="14" t="n">
        <v>0</v>
      </c>
      <c r="CL203" s="14" t="n">
        <v>0</v>
      </c>
      <c r="CM203" s="14" t="n">
        <v>0</v>
      </c>
      <c r="CN203" s="14" t="n">
        <v>0</v>
      </c>
      <c r="CO203" s="14" t="n">
        <v>0</v>
      </c>
      <c r="CP203" s="14" t="n">
        <v>0</v>
      </c>
      <c r="CQ203" s="14" t="n">
        <v>1.294</v>
      </c>
      <c r="CR203" s="14" t="n">
        <v>0</v>
      </c>
      <c r="CS203" s="14" t="n">
        <v>5.158</v>
      </c>
      <c r="CT203" s="14" t="n">
        <v>10.485</v>
      </c>
      <c r="CU203" s="14" t="n">
        <v>29.494</v>
      </c>
    </row>
    <row r="204">
      <c r="A204" s="14" t="inlineStr">
        <is>
          <t>CUB2023</t>
        </is>
      </c>
      <c r="B204" s="14" t="inlineStr">
        <is>
          <t>CUB</t>
        </is>
      </c>
      <c r="C204" s="14" t="inlineStr">
        <is>
          <t>CUB</t>
        </is>
      </c>
      <c r="D204" s="14" t="inlineStr">
        <is>
          <t>Cuba</t>
        </is>
      </c>
      <c r="E204" s="14" t="n">
        <v>2023</v>
      </c>
      <c r="F204" s="14" t="n">
        <v>0.1</v>
      </c>
      <c r="G204" s="14" t="n">
        <v>6.147</v>
      </c>
      <c r="H204" s="14" t="n">
        <v>1.286</v>
      </c>
      <c r="I204" s="14" t="n">
        <v>0</v>
      </c>
      <c r="J204" s="14" t="n">
        <v>6.147</v>
      </c>
      <c r="K204" s="14" t="n">
        <v>0</v>
      </c>
      <c r="L204" s="14" t="n">
        <v>1</v>
      </c>
      <c r="M204" s="14" t="n">
        <v>7.886</v>
      </c>
      <c r="N204" s="14" t="n">
        <v>3.857</v>
      </c>
      <c r="O204" s="14" t="n">
        <v>0</v>
      </c>
      <c r="P204" s="14" t="n">
        <v>7.886</v>
      </c>
      <c r="Q204" s="14" t="n">
        <v>0</v>
      </c>
      <c r="R204" s="14" t="n">
        <v>1</v>
      </c>
      <c r="S204" s="14" t="n">
        <v>12.575</v>
      </c>
      <c r="T204" s="14" t="n">
        <v>7.714</v>
      </c>
      <c r="U204" s="14" t="n">
        <v>0.139</v>
      </c>
      <c r="V204" s="14" t="n">
        <v>13.833</v>
      </c>
      <c r="W204" s="14" t="n">
        <v>0.1</v>
      </c>
      <c r="X204" s="14" t="n">
        <v>1</v>
      </c>
      <c r="Y204" s="14" t="n">
        <v>12.478</v>
      </c>
      <c r="Z204" s="14" t="n">
        <v>1.678</v>
      </c>
      <c r="AA204" s="14" t="n">
        <v>0</v>
      </c>
      <c r="AB204" s="14" t="n">
        <v>12.478</v>
      </c>
      <c r="AC204" s="14" t="n">
        <v>0</v>
      </c>
      <c r="AD204" s="14" t="n">
        <v>1</v>
      </c>
      <c r="AE204" s="14" t="n">
        <v>13.763</v>
      </c>
      <c r="AF204" s="14" t="n">
        <v>3.223</v>
      </c>
      <c r="AG204" s="14" t="n">
        <v>0</v>
      </c>
      <c r="AH204" s="14" t="n">
        <v>13.763</v>
      </c>
      <c r="AI204" s="14" t="n">
        <v>0</v>
      </c>
      <c r="AJ204" s="14" t="n">
        <v>1</v>
      </c>
      <c r="AK204" s="14" t="n">
        <v>21.477</v>
      </c>
      <c r="AL204" s="14" t="n">
        <v>11.54</v>
      </c>
      <c r="AM204" s="14" t="n">
        <v>0.238</v>
      </c>
      <c r="AN204" s="14" t="n">
        <v>23.625</v>
      </c>
      <c r="AO204" s="14" t="n">
        <v>0.1</v>
      </c>
      <c r="AP204" s="14" t="n">
        <v>1</v>
      </c>
      <c r="AQ204" s="14" t="n">
        <v>0.791</v>
      </c>
      <c r="AR204" s="14" t="n">
        <v>0.129</v>
      </c>
      <c r="AS204" s="14" t="n">
        <v>0.9330000000000001</v>
      </c>
      <c r="AT204" s="14" t="n">
        <v>1.875</v>
      </c>
      <c r="AU204" s="14" t="n">
        <v>0.1</v>
      </c>
      <c r="AV204" s="14" t="n">
        <v>1</v>
      </c>
      <c r="AW204" s="14" t="n">
        <v>0.618</v>
      </c>
      <c r="AX204" s="14" t="n">
        <v>0.129</v>
      </c>
      <c r="AY204" s="14" t="n">
        <v>0.837</v>
      </c>
      <c r="AZ204" s="14" t="n">
        <v>1.583</v>
      </c>
      <c r="BA204" s="14" t="n">
        <v>0.1</v>
      </c>
      <c r="BB204" s="14" t="n">
        <v>1</v>
      </c>
      <c r="BC204" s="14" t="n">
        <v>0.554</v>
      </c>
      <c r="BD204" s="14" t="n">
        <v>0.129</v>
      </c>
      <c r="BE204" s="14" t="n">
        <v>0.006</v>
      </c>
      <c r="BF204" s="14" t="n">
        <v>0.61</v>
      </c>
      <c r="BG204" s="14" t="n">
        <v>0.1</v>
      </c>
      <c r="BH204" s="14" t="n">
        <v>1</v>
      </c>
      <c r="BI204" s="14" t="n">
        <v>0.5570000000000001</v>
      </c>
      <c r="BJ204" s="14" t="n">
        <v>0.129</v>
      </c>
      <c r="BK204" s="14" t="n">
        <v>0.006</v>
      </c>
      <c r="BL204" s="14" t="n">
        <v>0.613</v>
      </c>
      <c r="BM204" s="14" t="n">
        <v>0.1</v>
      </c>
      <c r="BN204" s="14" t="n">
        <v>1</v>
      </c>
      <c r="BO204" s="14" t="n">
        <v>0</v>
      </c>
      <c r="BP204" s="14" t="n">
        <v>0</v>
      </c>
      <c r="BQ204" s="14" t="n">
        <v>0.206</v>
      </c>
      <c r="BR204" s="14" t="n">
        <v>0</v>
      </c>
      <c r="BS204" s="14" t="n">
        <v>0.833</v>
      </c>
      <c r="BT204" s="14" t="n">
        <v>0</v>
      </c>
      <c r="BU204" s="14" t="n">
        <v>0</v>
      </c>
      <c r="BV204" s="14" t="n">
        <v>0.235</v>
      </c>
      <c r="BW204" s="14" t="n">
        <v>0</v>
      </c>
      <c r="BX204" s="14" t="n">
        <v>0.833</v>
      </c>
      <c r="BY204" s="14" t="n">
        <v>13.254</v>
      </c>
      <c r="BZ204" s="14" t="n">
        <v>0</v>
      </c>
      <c r="CA204" s="14" t="n">
        <v>13.254</v>
      </c>
      <c r="CB204" s="14" t="n">
        <v>0</v>
      </c>
      <c r="CC204" s="14" t="n">
        <v>83.248</v>
      </c>
      <c r="CD204" s="14" t="n">
        <v>7.95</v>
      </c>
      <c r="CE204" s="14" t="n">
        <v>0.922</v>
      </c>
      <c r="CF204" s="14" t="n">
        <v>91.57299999999999</v>
      </c>
      <c r="CG204" s="14" t="n">
        <v>0.1</v>
      </c>
      <c r="CH204" s="14" t="n">
        <v>1</v>
      </c>
      <c r="CI204" s="14" t="n">
        <v>0</v>
      </c>
      <c r="CJ204" s="14" t="n">
        <v>0</v>
      </c>
      <c r="CK204" s="14" t="n">
        <v>0</v>
      </c>
      <c r="CL204" s="14" t="n">
        <v>0</v>
      </c>
      <c r="CM204" s="14" t="n">
        <v>0</v>
      </c>
      <c r="CN204" s="14" t="n">
        <v>0</v>
      </c>
      <c r="CO204" s="14" t="n">
        <v>0</v>
      </c>
      <c r="CP204" s="14" t="n">
        <v>0</v>
      </c>
      <c r="CQ204" s="14" t="n">
        <v>1.348</v>
      </c>
      <c r="CR204" s="14" t="n">
        <v>0</v>
      </c>
      <c r="CS204" s="14" t="n">
        <v>5.37</v>
      </c>
      <c r="CT204" s="14" t="n">
        <v>4.861</v>
      </c>
      <c r="CU204" s="14" t="n">
        <v>11.192</v>
      </c>
    </row>
    <row r="205">
      <c r="A205" s="14" t="inlineStr">
        <is>
          <t>CUB2024</t>
        </is>
      </c>
      <c r="B205" s="14" t="inlineStr">
        <is>
          <t>CUB</t>
        </is>
      </c>
      <c r="C205" s="14" t="inlineStr">
        <is>
          <t>CUB</t>
        </is>
      </c>
      <c r="D205" s="14" t="inlineStr">
        <is>
          <t>Cuba</t>
        </is>
      </c>
      <c r="E205" s="14" t="n">
        <v>2024</v>
      </c>
      <c r="F205" s="14" t="n">
        <v>0.1</v>
      </c>
      <c r="G205" s="14" t="n">
        <v>5.575</v>
      </c>
      <c r="H205" s="14" t="n">
        <v>1.324</v>
      </c>
      <c r="I205" s="14" t="n">
        <v>0</v>
      </c>
      <c r="J205" s="14" t="n">
        <v>5.575</v>
      </c>
      <c r="K205" s="14" t="n">
        <v>0</v>
      </c>
      <c r="L205" s="14" t="n">
        <v>1</v>
      </c>
      <c r="M205" s="14" t="n">
        <v>7.124</v>
      </c>
      <c r="N205" s="14" t="n">
        <v>3.971</v>
      </c>
      <c r="O205" s="14" t="n">
        <v>0</v>
      </c>
      <c r="P205" s="14" t="n">
        <v>7.124</v>
      </c>
      <c r="Q205" s="14" t="n">
        <v>0</v>
      </c>
      <c r="R205" s="14" t="n">
        <v>1</v>
      </c>
      <c r="S205" s="14" t="n">
        <v>12.193</v>
      </c>
      <c r="T205" s="14" t="n">
        <v>7.942</v>
      </c>
      <c r="U205" s="14" t="n">
        <v>0.166</v>
      </c>
      <c r="V205" s="14" t="n">
        <v>13.412</v>
      </c>
      <c r="W205" s="14" t="n">
        <v>0.1</v>
      </c>
      <c r="X205" s="14" t="n">
        <v>1</v>
      </c>
      <c r="Y205" s="14" t="n">
        <v>11.447</v>
      </c>
      <c r="Z205" s="14" t="n">
        <v>1.54</v>
      </c>
      <c r="AA205" s="14" t="n">
        <v>0</v>
      </c>
      <c r="AB205" s="14" t="n">
        <v>11.447</v>
      </c>
      <c r="AC205" s="14" t="n">
        <v>0</v>
      </c>
      <c r="AD205" s="14" t="n">
        <v>1</v>
      </c>
      <c r="AE205" s="14" t="n">
        <v>12.771</v>
      </c>
      <c r="AF205" s="14" t="n">
        <v>2.991</v>
      </c>
      <c r="AG205" s="14" t="n">
        <v>0</v>
      </c>
      <c r="AH205" s="14" t="n">
        <v>12.771</v>
      </c>
      <c r="AI205" s="14" t="n">
        <v>0</v>
      </c>
      <c r="AJ205" s="14" t="n">
        <v>1</v>
      </c>
      <c r="AK205" s="14" t="n">
        <v>20.712</v>
      </c>
      <c r="AL205" s="14" t="n">
        <v>11.129</v>
      </c>
      <c r="AM205" s="14" t="n">
        <v>0.282</v>
      </c>
      <c r="AN205" s="14" t="n">
        <v>22.784</v>
      </c>
      <c r="AO205" s="14" t="n">
        <v>0.1</v>
      </c>
      <c r="AP205" s="14" t="n">
        <v>1</v>
      </c>
      <c r="AQ205" s="14" t="n">
        <v>0.756</v>
      </c>
      <c r="AR205" s="14" t="n">
        <v>0.132</v>
      </c>
      <c r="AS205" s="14" t="n">
        <v>0.969</v>
      </c>
      <c r="AT205" s="14" t="n">
        <v>1.872</v>
      </c>
      <c r="AU205" s="14" t="n">
        <v>0.1</v>
      </c>
      <c r="AV205" s="14" t="n">
        <v>1</v>
      </c>
      <c r="AW205" s="14" t="n">
        <v>0.655</v>
      </c>
      <c r="AX205" s="14" t="n">
        <v>0.132</v>
      </c>
      <c r="AY205" s="14" t="n">
        <v>0.864</v>
      </c>
      <c r="AZ205" s="14" t="n">
        <v>1.648</v>
      </c>
      <c r="BA205" s="14" t="n">
        <v>0.1</v>
      </c>
      <c r="BB205" s="14" t="n">
        <v>1</v>
      </c>
      <c r="BC205" s="14" t="n">
        <v>0.534</v>
      </c>
      <c r="BD205" s="14" t="n">
        <v>0.132</v>
      </c>
      <c r="BE205" s="14" t="n">
        <v>0.007</v>
      </c>
      <c r="BF205" s="14" t="n">
        <v>0.587</v>
      </c>
      <c r="BG205" s="14" t="n">
        <v>0.1</v>
      </c>
      <c r="BH205" s="14" t="n">
        <v>1</v>
      </c>
      <c r="BI205" s="14" t="n">
        <v>0.5679999999999999</v>
      </c>
      <c r="BJ205" s="14" t="n">
        <v>0.132</v>
      </c>
      <c r="BK205" s="14" t="n">
        <v>0.008</v>
      </c>
      <c r="BL205" s="14" t="n">
        <v>0.625</v>
      </c>
      <c r="BM205" s="14" t="n">
        <v>0.1</v>
      </c>
      <c r="BN205" s="14" t="n">
        <v>1</v>
      </c>
      <c r="BO205" s="14" t="n">
        <v>0</v>
      </c>
      <c r="BP205" s="14" t="n">
        <v>0</v>
      </c>
      <c r="BQ205" s="14" t="n">
        <v>0.212</v>
      </c>
      <c r="BR205" s="14" t="n">
        <v>0</v>
      </c>
      <c r="BS205" s="14" t="n">
        <v>0.833</v>
      </c>
      <c r="BT205" s="14" t="n">
        <v>0</v>
      </c>
      <c r="BU205" s="14" t="n">
        <v>0</v>
      </c>
      <c r="BV205" s="14" t="n">
        <v>0.242</v>
      </c>
      <c r="BW205" s="14" t="n">
        <v>0</v>
      </c>
      <c r="BX205" s="14" t="n">
        <v>0.833</v>
      </c>
      <c r="BY205" s="14" t="n">
        <v>13.646</v>
      </c>
      <c r="BZ205" s="14" t="n">
        <v>0</v>
      </c>
      <c r="CA205" s="14" t="n">
        <v>13.646</v>
      </c>
      <c r="CB205" s="14" t="n">
        <v>0</v>
      </c>
      <c r="CC205" s="14" t="n">
        <v>82.58799999999999</v>
      </c>
      <c r="CD205" s="14" t="n">
        <v>7.95</v>
      </c>
      <c r="CE205" s="14" t="n">
        <v>1.125</v>
      </c>
      <c r="CF205" s="14" t="n">
        <v>90.84699999999999</v>
      </c>
      <c r="CG205" s="14" t="n">
        <v>0.1</v>
      </c>
      <c r="CH205" s="14" t="n">
        <v>1</v>
      </c>
      <c r="CI205" s="14" t="n">
        <v>0</v>
      </c>
      <c r="CJ205" s="14" t="n">
        <v>0</v>
      </c>
      <c r="CK205" s="14" t="n">
        <v>0</v>
      </c>
      <c r="CL205" s="14" t="n">
        <v>0</v>
      </c>
      <c r="CM205" s="14" t="n">
        <v>0</v>
      </c>
      <c r="CN205" s="14" t="n">
        <v>0</v>
      </c>
      <c r="CO205" s="14" t="n">
        <v>0</v>
      </c>
      <c r="CP205" s="14" t="n">
        <v>0</v>
      </c>
      <c r="CQ205" s="14" t="n">
        <v>1.387</v>
      </c>
      <c r="CR205" s="14" t="n">
        <v>0</v>
      </c>
      <c r="CS205" s="14" t="n">
        <v>5.529</v>
      </c>
      <c r="CT205" s="14" t="n">
        <v>4.251</v>
      </c>
      <c r="CU205" s="14" t="n">
        <v>10.123</v>
      </c>
    </row>
    <row r="206">
      <c r="A206" s="14" t="inlineStr">
        <is>
          <t>CUW2021</t>
        </is>
      </c>
      <c r="B206" s="14" t="inlineStr">
        <is>
          <t>CUW</t>
        </is>
      </c>
      <c r="C206" s="14" t="inlineStr">
        <is>
          <t>CUW</t>
        </is>
      </c>
      <c r="D206" s="14" t="inlineStr">
        <is>
          <t>Curaçao</t>
        </is>
      </c>
      <c r="E206" s="14" t="n">
        <v>2021</v>
      </c>
      <c r="F206" s="14" t="n">
        <v>0.06</v>
      </c>
      <c r="G206" s="14" t="n">
        <v>5.897</v>
      </c>
      <c r="H206" s="14" t="n">
        <v>1.143</v>
      </c>
      <c r="I206" s="14" t="n">
        <v>0</v>
      </c>
      <c r="J206" s="14" t="n">
        <v>5.897</v>
      </c>
      <c r="K206" s="14" t="n">
        <v>0</v>
      </c>
      <c r="L206" s="14" t="n">
        <v>1</v>
      </c>
      <c r="M206" s="14" t="n">
        <v>7.964</v>
      </c>
      <c r="N206" s="14" t="n">
        <v>3.43</v>
      </c>
      <c r="O206" s="14" t="n">
        <v>0</v>
      </c>
      <c r="P206" s="14" t="n">
        <v>7.964</v>
      </c>
      <c r="Q206" s="14" t="n">
        <v>0</v>
      </c>
      <c r="R206" s="14" t="n">
        <v>1</v>
      </c>
      <c r="S206" s="14" t="n">
        <v>11.613</v>
      </c>
      <c r="T206" s="14" t="n">
        <v>6.86</v>
      </c>
      <c r="U206" s="14" t="n">
        <v>0</v>
      </c>
      <c r="V206" s="14" t="n">
        <v>12.31</v>
      </c>
      <c r="W206" s="14" t="n">
        <v>0.06</v>
      </c>
      <c r="X206" s="14" t="n">
        <v>1</v>
      </c>
      <c r="Y206" s="14" t="n">
        <v>5.919</v>
      </c>
      <c r="Z206" s="14" t="n">
        <v>0.796</v>
      </c>
      <c r="AA206" s="14" t="n">
        <v>0</v>
      </c>
      <c r="AB206" s="14" t="n">
        <v>5.919</v>
      </c>
      <c r="AC206" s="14" t="n">
        <v>0</v>
      </c>
      <c r="AD206" s="14" t="n">
        <v>1</v>
      </c>
      <c r="AE206" s="14" t="n">
        <v>7.062</v>
      </c>
      <c r="AF206" s="14" t="n">
        <v>1.654</v>
      </c>
      <c r="AG206" s="14" t="n">
        <v>0</v>
      </c>
      <c r="AH206" s="14" t="n">
        <v>7.062</v>
      </c>
      <c r="AI206" s="14" t="n">
        <v>0</v>
      </c>
      <c r="AJ206" s="14" t="n">
        <v>1</v>
      </c>
      <c r="AK206" s="14" t="n">
        <v>13.922</v>
      </c>
      <c r="AL206" s="14" t="n">
        <v>7.481</v>
      </c>
      <c r="AM206" s="14" t="n">
        <v>0</v>
      </c>
      <c r="AN206" s="14" t="n">
        <v>14.758</v>
      </c>
      <c r="AO206" s="14" t="n">
        <v>0.06</v>
      </c>
      <c r="AP206" s="14" t="n">
        <v>1</v>
      </c>
      <c r="AQ206" s="14" t="n">
        <v>0.649</v>
      </c>
      <c r="AR206" s="14" t="n">
        <v>0.114</v>
      </c>
      <c r="AS206" s="14" t="n">
        <v>0.364</v>
      </c>
      <c r="AT206" s="14" t="n">
        <v>1.074</v>
      </c>
      <c r="AU206" s="14" t="n">
        <v>0.06</v>
      </c>
      <c r="AV206" s="14" t="n">
        <v>1</v>
      </c>
      <c r="AW206" s="14" t="n">
        <v>0.577</v>
      </c>
      <c r="AX206" s="14" t="n">
        <v>0.114</v>
      </c>
      <c r="AY206" s="14" t="n">
        <v>0.309</v>
      </c>
      <c r="AZ206" s="14" t="n">
        <v>0.9389999999999999</v>
      </c>
      <c r="BA206" s="14" t="n">
        <v>0.06</v>
      </c>
      <c r="BB206" s="14" t="n">
        <v>1</v>
      </c>
      <c r="BC206" s="14" t="n">
        <v>0.458</v>
      </c>
      <c r="BD206" s="14" t="n">
        <v>0.114</v>
      </c>
      <c r="BE206" s="14" t="n">
        <v>0</v>
      </c>
      <c r="BF206" s="14" t="n">
        <v>0.486</v>
      </c>
      <c r="BG206" s="14" t="n">
        <v>0.06</v>
      </c>
      <c r="BH206" s="14" t="n">
        <v>1</v>
      </c>
      <c r="BI206" s="14" t="n">
        <v>0.491</v>
      </c>
      <c r="BJ206" s="14" t="n">
        <v>0.114</v>
      </c>
      <c r="BK206" s="14" t="n">
        <v>0.344</v>
      </c>
      <c r="BL206" s="14" t="n">
        <v>0.885</v>
      </c>
      <c r="BM206" s="14" t="n">
        <v>0.06</v>
      </c>
      <c r="BN206" s="14" t="n">
        <v>1</v>
      </c>
      <c r="BO206" s="14" t="n">
        <v>0</v>
      </c>
      <c r="BP206" s="14" t="n">
        <v>0</v>
      </c>
      <c r="BQ206" s="14" t="n">
        <v>0</v>
      </c>
      <c r="BR206" s="14" t="n">
        <v>0</v>
      </c>
      <c r="BS206" s="14" t="n">
        <v>1</v>
      </c>
      <c r="BT206" s="14" t="n">
        <v>0</v>
      </c>
      <c r="BU206" s="14" t="n">
        <v>0</v>
      </c>
      <c r="BV206" s="14" t="n">
        <v>0</v>
      </c>
      <c r="BW206" s="14" t="n">
        <v>0.06</v>
      </c>
      <c r="BX206" s="14" t="n">
        <v>1</v>
      </c>
      <c r="BY206" s="14" t="n">
        <v>11.787</v>
      </c>
      <c r="BZ206" s="14" t="n">
        <v>0</v>
      </c>
      <c r="CA206" s="14" t="n">
        <v>11.787</v>
      </c>
      <c r="CB206" s="14" t="n">
        <v>0</v>
      </c>
      <c r="CC206" s="14" t="n">
        <v>78.125</v>
      </c>
      <c r="CD206" s="14" t="n">
        <v>7.95</v>
      </c>
      <c r="CE206" s="14" t="n">
        <v>0</v>
      </c>
      <c r="CF206" s="14" t="n">
        <v>82.813</v>
      </c>
      <c r="CG206" s="14" t="n">
        <v>0.06</v>
      </c>
      <c r="CH206" s="14" t="n">
        <v>1</v>
      </c>
      <c r="CI206" s="14" t="n">
        <v>0</v>
      </c>
      <c r="CJ206" s="14" t="n">
        <v>0</v>
      </c>
      <c r="CK206" s="14" t="n">
        <v>0</v>
      </c>
      <c r="CL206" s="14" t="n">
        <v>0</v>
      </c>
      <c r="CM206" s="14" t="n">
        <v>0</v>
      </c>
      <c r="CN206" s="14" t="n">
        <v>0</v>
      </c>
      <c r="CO206" s="14" t="n">
        <v>0</v>
      </c>
      <c r="CP206" s="14" t="n">
        <v>0</v>
      </c>
      <c r="CQ206" s="14" t="n">
        <v>1.198</v>
      </c>
      <c r="CR206" s="14" t="n">
        <v>0</v>
      </c>
      <c r="CS206" s="14" t="n">
        <v>4.776</v>
      </c>
      <c r="CT206" s="14" t="n">
        <v>4.753</v>
      </c>
      <c r="CU206" s="14" t="n">
        <v>15.983</v>
      </c>
    </row>
    <row r="207">
      <c r="A207" s="14" t="inlineStr">
        <is>
          <t>CUW2022</t>
        </is>
      </c>
      <c r="B207" s="14" t="inlineStr">
        <is>
          <t>CUW</t>
        </is>
      </c>
      <c r="C207" s="14" t="inlineStr">
        <is>
          <t>CUW</t>
        </is>
      </c>
      <c r="D207" s="14" t="inlineStr">
        <is>
          <t>Curaçao</t>
        </is>
      </c>
      <c r="E207" s="14" t="n">
        <v>2022</v>
      </c>
      <c r="F207" s="14" t="n">
        <v>0.06</v>
      </c>
      <c r="G207" s="14" t="n">
        <v>11.72</v>
      </c>
      <c r="H207" s="14" t="n">
        <v>1.235</v>
      </c>
      <c r="I207" s="14" t="n">
        <v>0</v>
      </c>
      <c r="J207" s="14" t="n">
        <v>11.72</v>
      </c>
      <c r="K207" s="14" t="n">
        <v>0</v>
      </c>
      <c r="L207" s="14" t="n">
        <v>1</v>
      </c>
      <c r="M207" s="14" t="n">
        <v>9.782999999999999</v>
      </c>
      <c r="N207" s="14" t="n">
        <v>3.704</v>
      </c>
      <c r="O207" s="14" t="n">
        <v>0</v>
      </c>
      <c r="P207" s="14" t="n">
        <v>9.782999999999999</v>
      </c>
      <c r="Q207" s="14" t="n">
        <v>0</v>
      </c>
      <c r="R207" s="14" t="n">
        <v>1</v>
      </c>
      <c r="S207" s="14" t="n">
        <v>17.893</v>
      </c>
      <c r="T207" s="14" t="n">
        <v>7.408</v>
      </c>
      <c r="U207" s="14" t="n">
        <v>0.079</v>
      </c>
      <c r="V207" s="14" t="n">
        <v>18.967</v>
      </c>
      <c r="W207" s="14" t="n">
        <v>0.06</v>
      </c>
      <c r="X207" s="14" t="n">
        <v>1</v>
      </c>
      <c r="Y207" s="14" t="n">
        <v>6.392</v>
      </c>
      <c r="Z207" s="14" t="n">
        <v>0.86</v>
      </c>
      <c r="AA207" s="14" t="n">
        <v>0</v>
      </c>
      <c r="AB207" s="14" t="n">
        <v>6.392</v>
      </c>
      <c r="AC207" s="14" t="n">
        <v>0</v>
      </c>
      <c r="AD207" s="14" t="n">
        <v>1</v>
      </c>
      <c r="AE207" s="14" t="n">
        <v>7.627</v>
      </c>
      <c r="AF207" s="14" t="n">
        <v>1.786</v>
      </c>
      <c r="AG207" s="14" t="n">
        <v>0</v>
      </c>
      <c r="AH207" s="14" t="n">
        <v>7.627</v>
      </c>
      <c r="AI207" s="14" t="n">
        <v>0</v>
      </c>
      <c r="AJ207" s="14" t="n">
        <v>1</v>
      </c>
      <c r="AK207" s="14" t="n">
        <v>15.035</v>
      </c>
      <c r="AL207" s="14" t="n">
        <v>8.079000000000001</v>
      </c>
      <c r="AM207" s="14" t="n">
        <v>0.067</v>
      </c>
      <c r="AN207" s="14" t="n">
        <v>15.937</v>
      </c>
      <c r="AO207" s="14" t="n">
        <v>0.06</v>
      </c>
      <c r="AP207" s="14" t="n">
        <v>1</v>
      </c>
      <c r="AQ207" s="14" t="n">
        <v>0.896</v>
      </c>
      <c r="AR207" s="14" t="n">
        <v>0.123</v>
      </c>
      <c r="AS207" s="14" t="n">
        <v>0.387</v>
      </c>
      <c r="AT207" s="14" t="n">
        <v>1.354</v>
      </c>
      <c r="AU207" s="14" t="n">
        <v>0.06</v>
      </c>
      <c r="AV207" s="14" t="n">
        <v>1</v>
      </c>
      <c r="AW207" s="14" t="n">
        <v>0.89</v>
      </c>
      <c r="AX207" s="14" t="n">
        <v>0.123</v>
      </c>
      <c r="AY207" s="14" t="n">
        <v>0.324</v>
      </c>
      <c r="AZ207" s="14" t="n">
        <v>1.282</v>
      </c>
      <c r="BA207" s="14" t="n">
        <v>0.06</v>
      </c>
      <c r="BB207" s="14" t="n">
        <v>1</v>
      </c>
      <c r="BC207" s="14" t="n">
        <v>0.62</v>
      </c>
      <c r="BD207" s="14" t="n">
        <v>0.123</v>
      </c>
      <c r="BE207" s="14" t="n">
        <v>0.003</v>
      </c>
      <c r="BF207" s="14" t="n">
        <v>0.658</v>
      </c>
      <c r="BG207" s="14" t="n">
        <v>0.06</v>
      </c>
      <c r="BH207" s="14" t="n">
        <v>1</v>
      </c>
      <c r="BI207" s="14" t="n">
        <v>0.608</v>
      </c>
      <c r="BJ207" s="14" t="n">
        <v>0.123</v>
      </c>
      <c r="BK207" s="14" t="n">
        <v>0.372</v>
      </c>
      <c r="BL207" s="14" t="n">
        <v>1.033</v>
      </c>
      <c r="BM207" s="14" t="n">
        <v>0.06</v>
      </c>
      <c r="BN207" s="14" t="n">
        <v>1</v>
      </c>
      <c r="BO207" s="14" t="n">
        <v>0</v>
      </c>
      <c r="BP207" s="14" t="n">
        <v>0</v>
      </c>
      <c r="BQ207" s="14" t="n">
        <v>0</v>
      </c>
      <c r="BR207" s="14" t="n">
        <v>0</v>
      </c>
      <c r="BS207" s="14" t="n">
        <v>1</v>
      </c>
      <c r="BT207" s="14" t="n">
        <v>0</v>
      </c>
      <c r="BU207" s="14" t="n">
        <v>0</v>
      </c>
      <c r="BV207" s="14" t="n">
        <v>0</v>
      </c>
      <c r="BW207" s="14" t="n">
        <v>0.06</v>
      </c>
      <c r="BX207" s="14" t="n">
        <v>1</v>
      </c>
      <c r="BY207" s="14" t="n">
        <v>12.729</v>
      </c>
      <c r="BZ207" s="14" t="n">
        <v>0</v>
      </c>
      <c r="CA207" s="14" t="n">
        <v>12.729</v>
      </c>
      <c r="CB207" s="14" t="n">
        <v>0</v>
      </c>
      <c r="CC207" s="14" t="n">
        <v>97.90000000000001</v>
      </c>
      <c r="CD207" s="14" t="n">
        <v>7.95</v>
      </c>
      <c r="CE207" s="14" t="n">
        <v>0.435</v>
      </c>
      <c r="CF207" s="14" t="n">
        <v>103.774</v>
      </c>
      <c r="CG207" s="14" t="n">
        <v>0.06</v>
      </c>
      <c r="CH207" s="14" t="n">
        <v>1</v>
      </c>
      <c r="CI207" s="14" t="n">
        <v>0</v>
      </c>
      <c r="CJ207" s="14" t="n">
        <v>0</v>
      </c>
      <c r="CK207" s="14" t="n">
        <v>0</v>
      </c>
      <c r="CL207" s="14" t="n">
        <v>0</v>
      </c>
      <c r="CM207" s="14" t="n">
        <v>0</v>
      </c>
      <c r="CN207" s="14" t="n">
        <v>0</v>
      </c>
      <c r="CO207" s="14" t="n">
        <v>0</v>
      </c>
      <c r="CP207" s="14" t="n">
        <v>0</v>
      </c>
      <c r="CQ207" s="14" t="n">
        <v>1.294</v>
      </c>
      <c r="CR207" s="14" t="n">
        <v>0</v>
      </c>
      <c r="CS207" s="14" t="n">
        <v>5.158</v>
      </c>
      <c r="CT207" s="14" t="n">
        <v>10.485</v>
      </c>
      <c r="CU207" s="14" t="n">
        <v>29.494</v>
      </c>
    </row>
    <row r="208">
      <c r="A208" s="14" t="inlineStr">
        <is>
          <t>CUW2023</t>
        </is>
      </c>
      <c r="B208" s="14" t="inlineStr">
        <is>
          <t>CUW</t>
        </is>
      </c>
      <c r="C208" s="14" t="inlineStr">
        <is>
          <t>CUW</t>
        </is>
      </c>
      <c r="D208" s="14" t="inlineStr">
        <is>
          <t>Curaçao</t>
        </is>
      </c>
      <c r="E208" s="14" t="n">
        <v>2023</v>
      </c>
      <c r="F208" s="14" t="n">
        <v>0.06</v>
      </c>
      <c r="G208" s="14" t="n">
        <v>6.147</v>
      </c>
      <c r="H208" s="14" t="n">
        <v>1.286</v>
      </c>
      <c r="I208" s="14" t="n">
        <v>0</v>
      </c>
      <c r="J208" s="14" t="n">
        <v>6.147</v>
      </c>
      <c r="K208" s="14" t="n">
        <v>0</v>
      </c>
      <c r="L208" s="14" t="n">
        <v>1</v>
      </c>
      <c r="M208" s="14" t="n">
        <v>7.886</v>
      </c>
      <c r="N208" s="14" t="n">
        <v>3.857</v>
      </c>
      <c r="O208" s="14" t="n">
        <v>0</v>
      </c>
      <c r="P208" s="14" t="n">
        <v>7.886</v>
      </c>
      <c r="Q208" s="14" t="n">
        <v>0</v>
      </c>
      <c r="R208" s="14" t="n">
        <v>1</v>
      </c>
      <c r="S208" s="14" t="n">
        <v>12.575</v>
      </c>
      <c r="T208" s="14" t="n">
        <v>7.714</v>
      </c>
      <c r="U208" s="14" t="n">
        <v>0.08400000000000001</v>
      </c>
      <c r="V208" s="14" t="n">
        <v>13.33</v>
      </c>
      <c r="W208" s="14" t="n">
        <v>0.06</v>
      </c>
      <c r="X208" s="14" t="n">
        <v>1</v>
      </c>
      <c r="Y208" s="14" t="n">
        <v>6.656</v>
      </c>
      <c r="Z208" s="14" t="n">
        <v>0.895</v>
      </c>
      <c r="AA208" s="14" t="n">
        <v>0</v>
      </c>
      <c r="AB208" s="14" t="n">
        <v>6.656</v>
      </c>
      <c r="AC208" s="14" t="n">
        <v>0</v>
      </c>
      <c r="AD208" s="14" t="n">
        <v>1</v>
      </c>
      <c r="AE208" s="14" t="n">
        <v>7.942</v>
      </c>
      <c r="AF208" s="14" t="n">
        <v>1.86</v>
      </c>
      <c r="AG208" s="14" t="n">
        <v>0</v>
      </c>
      <c r="AH208" s="14" t="n">
        <v>7.942</v>
      </c>
      <c r="AI208" s="14" t="n">
        <v>0</v>
      </c>
      <c r="AJ208" s="14" t="n">
        <v>1</v>
      </c>
      <c r="AK208" s="14" t="n">
        <v>15.656</v>
      </c>
      <c r="AL208" s="14" t="n">
        <v>8.412000000000001</v>
      </c>
      <c r="AM208" s="14" t="n">
        <v>0.104</v>
      </c>
      <c r="AN208" s="14" t="n">
        <v>16.595</v>
      </c>
      <c r="AO208" s="14" t="n">
        <v>0.06</v>
      </c>
      <c r="AP208" s="14" t="n">
        <v>1</v>
      </c>
      <c r="AQ208" s="14" t="n">
        <v>0.791</v>
      </c>
      <c r="AR208" s="14" t="n">
        <v>0.129</v>
      </c>
      <c r="AS208" s="14" t="n">
        <v>0.406</v>
      </c>
      <c r="AT208" s="14" t="n">
        <v>1.268</v>
      </c>
      <c r="AU208" s="14" t="n">
        <v>0.06</v>
      </c>
      <c r="AV208" s="14" t="n">
        <v>1</v>
      </c>
      <c r="AW208" s="14" t="n">
        <v>0.618</v>
      </c>
      <c r="AX208" s="14" t="n">
        <v>0.129</v>
      </c>
      <c r="AY208" s="14" t="n">
        <v>0.35</v>
      </c>
      <c r="AZ208" s="14" t="n">
        <v>1.026</v>
      </c>
      <c r="BA208" s="14" t="n">
        <v>0.06</v>
      </c>
      <c r="BB208" s="14" t="n">
        <v>1</v>
      </c>
      <c r="BC208" s="14" t="n">
        <v>0.554</v>
      </c>
      <c r="BD208" s="14" t="n">
        <v>0.129</v>
      </c>
      <c r="BE208" s="14" t="n">
        <v>0.004</v>
      </c>
      <c r="BF208" s="14" t="n">
        <v>0.588</v>
      </c>
      <c r="BG208" s="14" t="n">
        <v>0.06</v>
      </c>
      <c r="BH208" s="14" t="n">
        <v>1</v>
      </c>
      <c r="BI208" s="14" t="n">
        <v>0.5570000000000001</v>
      </c>
      <c r="BJ208" s="14" t="n">
        <v>0.129</v>
      </c>
      <c r="BK208" s="14" t="n">
        <v>0.387</v>
      </c>
      <c r="BL208" s="14" t="n">
        <v>1.001</v>
      </c>
      <c r="BM208" s="14" t="n">
        <v>0.06</v>
      </c>
      <c r="BN208" s="14" t="n">
        <v>1</v>
      </c>
      <c r="BO208" s="14" t="n">
        <v>0</v>
      </c>
      <c r="BP208" s="14" t="n">
        <v>0</v>
      </c>
      <c r="BQ208" s="14" t="n">
        <v>0</v>
      </c>
      <c r="BR208" s="14" t="n">
        <v>0</v>
      </c>
      <c r="BS208" s="14" t="n">
        <v>1</v>
      </c>
      <c r="BT208" s="14" t="n">
        <v>0</v>
      </c>
      <c r="BU208" s="14" t="n">
        <v>0</v>
      </c>
      <c r="BV208" s="14" t="n">
        <v>0</v>
      </c>
      <c r="BW208" s="14" t="n">
        <v>0.06</v>
      </c>
      <c r="BX208" s="14" t="n">
        <v>1</v>
      </c>
      <c r="BY208" s="14" t="n">
        <v>13.254</v>
      </c>
      <c r="BZ208" s="14" t="n">
        <v>0</v>
      </c>
      <c r="CA208" s="14" t="n">
        <v>13.254</v>
      </c>
      <c r="CB208" s="14" t="n">
        <v>0</v>
      </c>
      <c r="CC208" s="14" t="n">
        <v>83.248</v>
      </c>
      <c r="CD208" s="14" t="n">
        <v>7.95</v>
      </c>
      <c r="CE208" s="14" t="n">
        <v>0.553</v>
      </c>
      <c r="CF208" s="14" t="n">
        <v>88.24299999999999</v>
      </c>
      <c r="CG208" s="14" t="n">
        <v>0.06</v>
      </c>
      <c r="CH208" s="14" t="n">
        <v>1</v>
      </c>
      <c r="CI208" s="14" t="n">
        <v>0</v>
      </c>
      <c r="CJ208" s="14" t="n">
        <v>0</v>
      </c>
      <c r="CK208" s="14" t="n">
        <v>0</v>
      </c>
      <c r="CL208" s="14" t="n">
        <v>0</v>
      </c>
      <c r="CM208" s="14" t="n">
        <v>0</v>
      </c>
      <c r="CN208" s="14" t="n">
        <v>0</v>
      </c>
      <c r="CO208" s="14" t="n">
        <v>0</v>
      </c>
      <c r="CP208" s="14" t="n">
        <v>0</v>
      </c>
      <c r="CQ208" s="14" t="n">
        <v>1.348</v>
      </c>
      <c r="CR208" s="14" t="n">
        <v>0</v>
      </c>
      <c r="CS208" s="14" t="n">
        <v>5.37</v>
      </c>
      <c r="CT208" s="14" t="n">
        <v>4.861</v>
      </c>
      <c r="CU208" s="14" t="n">
        <v>11.192</v>
      </c>
    </row>
    <row r="209">
      <c r="A209" s="14" t="inlineStr">
        <is>
          <t>CUW2024</t>
        </is>
      </c>
      <c r="B209" s="14" t="inlineStr">
        <is>
          <t>CUW</t>
        </is>
      </c>
      <c r="C209" s="14" t="inlineStr">
        <is>
          <t>CUW</t>
        </is>
      </c>
      <c r="D209" s="14" t="inlineStr">
        <is>
          <t>Curaçao</t>
        </is>
      </c>
      <c r="E209" s="14" t="n">
        <v>2024</v>
      </c>
      <c r="F209" s="14" t="n">
        <v>0.06</v>
      </c>
      <c r="G209" s="14" t="n">
        <v>5.575</v>
      </c>
      <c r="H209" s="14" t="n">
        <v>1.324</v>
      </c>
      <c r="I209" s="14" t="n">
        <v>0</v>
      </c>
      <c r="J209" s="14" t="n">
        <v>5.575</v>
      </c>
      <c r="K209" s="14" t="n">
        <v>0</v>
      </c>
      <c r="L209" s="14" t="n">
        <v>1</v>
      </c>
      <c r="M209" s="14" t="n">
        <v>7.124</v>
      </c>
      <c r="N209" s="14" t="n">
        <v>3.971</v>
      </c>
      <c r="O209" s="14" t="n">
        <v>0</v>
      </c>
      <c r="P209" s="14" t="n">
        <v>7.124</v>
      </c>
      <c r="Q209" s="14" t="n">
        <v>0</v>
      </c>
      <c r="R209" s="14" t="n">
        <v>1</v>
      </c>
      <c r="S209" s="14" t="n">
        <v>12.193</v>
      </c>
      <c r="T209" s="14" t="n">
        <v>7.942</v>
      </c>
      <c r="U209" s="14" t="n">
        <v>0.1</v>
      </c>
      <c r="V209" s="14" t="n">
        <v>12.924</v>
      </c>
      <c r="W209" s="14" t="n">
        <v>0.06</v>
      </c>
      <c r="X209" s="14" t="n">
        <v>1</v>
      </c>
      <c r="Y209" s="14" t="n">
        <v>6.853</v>
      </c>
      <c r="Z209" s="14" t="n">
        <v>0.922</v>
      </c>
      <c r="AA209" s="14" t="n">
        <v>0</v>
      </c>
      <c r="AB209" s="14" t="n">
        <v>6.853</v>
      </c>
      <c r="AC209" s="14" t="n">
        <v>0</v>
      </c>
      <c r="AD209" s="14" t="n">
        <v>1</v>
      </c>
      <c r="AE209" s="14" t="n">
        <v>8.176</v>
      </c>
      <c r="AF209" s="14" t="n">
        <v>1.915</v>
      </c>
      <c r="AG209" s="14" t="n">
        <v>0</v>
      </c>
      <c r="AH209" s="14" t="n">
        <v>8.176</v>
      </c>
      <c r="AI209" s="14" t="n">
        <v>0</v>
      </c>
      <c r="AJ209" s="14" t="n">
        <v>1</v>
      </c>
      <c r="AK209" s="14" t="n">
        <v>16.118</v>
      </c>
      <c r="AL209" s="14" t="n">
        <v>8.66</v>
      </c>
      <c r="AM209" s="14" t="n">
        <v>0.132</v>
      </c>
      <c r="AN209" s="14" t="n">
        <v>17.085</v>
      </c>
      <c r="AO209" s="14" t="n">
        <v>0.06</v>
      </c>
      <c r="AP209" s="14" t="n">
        <v>1</v>
      </c>
      <c r="AQ209" s="14" t="n">
        <v>0.756</v>
      </c>
      <c r="AR209" s="14" t="n">
        <v>0.132</v>
      </c>
      <c r="AS209" s="14" t="n">
        <v>0.372</v>
      </c>
      <c r="AT209" s="14" t="n">
        <v>1.196</v>
      </c>
      <c r="AU209" s="14" t="n">
        <v>0.06</v>
      </c>
      <c r="AV209" s="14" t="n">
        <v>1</v>
      </c>
      <c r="AW209" s="14" t="n">
        <v>0.655</v>
      </c>
      <c r="AX209" s="14" t="n">
        <v>0.132</v>
      </c>
      <c r="AY209" s="14" t="n">
        <v>0.286</v>
      </c>
      <c r="AZ209" s="14" t="n">
        <v>0.997</v>
      </c>
      <c r="BA209" s="14" t="n">
        <v>0.06</v>
      </c>
      <c r="BB209" s="14" t="n">
        <v>1</v>
      </c>
      <c r="BC209" s="14" t="n">
        <v>0.534</v>
      </c>
      <c r="BD209" s="14" t="n">
        <v>0.132</v>
      </c>
      <c r="BE209" s="14" t="n">
        <v>0.004</v>
      </c>
      <c r="BF209" s="14" t="n">
        <v>0.5659999999999999</v>
      </c>
      <c r="BG209" s="14" t="n">
        <v>0.06</v>
      </c>
      <c r="BH209" s="14" t="n">
        <v>1</v>
      </c>
      <c r="BI209" s="14" t="n">
        <v>0.5679999999999999</v>
      </c>
      <c r="BJ209" s="14" t="n">
        <v>0.132</v>
      </c>
      <c r="BK209" s="14" t="n">
        <v>0.268</v>
      </c>
      <c r="BL209" s="14" t="n">
        <v>0.885</v>
      </c>
      <c r="BM209" s="14" t="n">
        <v>0.06</v>
      </c>
      <c r="BN209" s="14" t="n">
        <v>1</v>
      </c>
      <c r="BO209" s="14" t="n">
        <v>0</v>
      </c>
      <c r="BP209" s="14" t="n">
        <v>0</v>
      </c>
      <c r="BQ209" s="14" t="n">
        <v>0</v>
      </c>
      <c r="BR209" s="14" t="n">
        <v>0</v>
      </c>
      <c r="BS209" s="14" t="n">
        <v>1</v>
      </c>
      <c r="BT209" s="14" t="n">
        <v>0</v>
      </c>
      <c r="BU209" s="14" t="n">
        <v>0</v>
      </c>
      <c r="BV209" s="14" t="n">
        <v>0</v>
      </c>
      <c r="BW209" s="14" t="n">
        <v>0.06</v>
      </c>
      <c r="BX209" s="14" t="n">
        <v>1</v>
      </c>
      <c r="BY209" s="14" t="n">
        <v>13.646</v>
      </c>
      <c r="BZ209" s="14" t="n">
        <v>0</v>
      </c>
      <c r="CA209" s="14" t="n">
        <v>13.646</v>
      </c>
      <c r="CB209" s="14" t="n">
        <v>0</v>
      </c>
      <c r="CC209" s="14" t="n">
        <v>82.58799999999999</v>
      </c>
      <c r="CD209" s="14" t="n">
        <v>7.95</v>
      </c>
      <c r="CE209" s="14" t="n">
        <v>0.675</v>
      </c>
      <c r="CF209" s="14" t="n">
        <v>87.54300000000001</v>
      </c>
      <c r="CG209" s="14" t="n">
        <v>0.06</v>
      </c>
      <c r="CH209" s="14" t="n">
        <v>1</v>
      </c>
      <c r="CI209" s="14" t="n">
        <v>0</v>
      </c>
      <c r="CJ209" s="14" t="n">
        <v>0</v>
      </c>
      <c r="CK209" s="14" t="n">
        <v>0</v>
      </c>
      <c r="CL209" s="14" t="n">
        <v>0</v>
      </c>
      <c r="CM209" s="14" t="n">
        <v>0</v>
      </c>
      <c r="CN209" s="14" t="n">
        <v>0</v>
      </c>
      <c r="CO209" s="14" t="n">
        <v>0</v>
      </c>
      <c r="CP209" s="14" t="n">
        <v>0</v>
      </c>
      <c r="CQ209" s="14" t="n">
        <v>1.387</v>
      </c>
      <c r="CR209" s="14" t="n">
        <v>0</v>
      </c>
      <c r="CS209" s="14" t="n">
        <v>5.529</v>
      </c>
      <c r="CT209" s="14" t="n">
        <v>4.251</v>
      </c>
      <c r="CU209" s="14" t="n">
        <v>10.123</v>
      </c>
    </row>
    <row r="210">
      <c r="A210" s="14" t="inlineStr">
        <is>
          <t>CYP2021</t>
        </is>
      </c>
      <c r="B210" s="14" t="inlineStr">
        <is>
          <t>CYP</t>
        </is>
      </c>
      <c r="C210" s="14" t="inlineStr">
        <is>
          <t>CYP</t>
        </is>
      </c>
      <c r="D210" s="14" t="inlineStr">
        <is>
          <t>Cyprus</t>
        </is>
      </c>
      <c r="E210" s="14" t="n">
        <v>2021</v>
      </c>
      <c r="F210" s="14" t="n">
        <v>0.19</v>
      </c>
      <c r="G210" s="14" t="n">
        <v>5.702</v>
      </c>
      <c r="H210" s="14" t="n">
        <v>1.13</v>
      </c>
      <c r="I210" s="14" t="n">
        <v>2.34</v>
      </c>
      <c r="J210" s="14" t="n">
        <v>8.041</v>
      </c>
      <c r="K210" s="14" t="n">
        <v>0</v>
      </c>
      <c r="L210" s="14" t="n">
        <v>1</v>
      </c>
      <c r="M210" s="14" t="n">
        <v>7.843</v>
      </c>
      <c r="N210" s="14" t="n">
        <v>3.389</v>
      </c>
      <c r="O210" s="14" t="n">
        <v>2.324</v>
      </c>
      <c r="P210" s="14" t="n">
        <v>10.167</v>
      </c>
      <c r="Q210" s="14" t="n">
        <v>0</v>
      </c>
      <c r="R210" s="14" t="n">
        <v>1</v>
      </c>
      <c r="S210" s="14" t="n">
        <v>11.349</v>
      </c>
      <c r="T210" s="14" t="n">
        <v>6.777</v>
      </c>
      <c r="U210" s="14" t="n">
        <v>0</v>
      </c>
      <c r="V210" s="14" t="n">
        <v>13.506</v>
      </c>
      <c r="W210" s="14" t="n">
        <v>0.19</v>
      </c>
      <c r="X210" s="14" t="n">
        <v>1</v>
      </c>
      <c r="Y210" s="14" t="n">
        <v>16.305</v>
      </c>
      <c r="Z210" s="14" t="n">
        <v>1.143</v>
      </c>
      <c r="AA210" s="14" t="n">
        <v>1.343</v>
      </c>
      <c r="AB210" s="14" t="n">
        <v>17.648</v>
      </c>
      <c r="AC210" s="14" t="n">
        <v>0</v>
      </c>
      <c r="AD210" s="14" t="n">
        <v>1</v>
      </c>
      <c r="AE210" s="14" t="n">
        <v>17.449</v>
      </c>
      <c r="AF210" s="14" t="n">
        <v>2.287</v>
      </c>
      <c r="AG210" s="14" t="n">
        <v>1.343</v>
      </c>
      <c r="AH210" s="14" t="n">
        <v>18.792</v>
      </c>
      <c r="AI210" s="14" t="n">
        <v>0</v>
      </c>
      <c r="AJ210" s="14" t="n">
        <v>1</v>
      </c>
      <c r="AK210" s="14" t="n">
        <v>24.309</v>
      </c>
      <c r="AL210" s="14" t="n">
        <v>9.147</v>
      </c>
      <c r="AM210" s="14" t="n">
        <v>0</v>
      </c>
      <c r="AN210" s="14" t="n">
        <v>28.927</v>
      </c>
      <c r="AO210" s="14" t="n">
        <v>0.19</v>
      </c>
      <c r="AP210" s="14" t="n">
        <v>1</v>
      </c>
      <c r="AQ210" s="14" t="n">
        <v>0.619</v>
      </c>
      <c r="AR210" s="14" t="n">
        <v>0.114</v>
      </c>
      <c r="AS210" s="14" t="n">
        <v>0.619</v>
      </c>
      <c r="AT210" s="14" t="n">
        <v>1.474</v>
      </c>
      <c r="AU210" s="14" t="n">
        <v>0.19</v>
      </c>
      <c r="AV210" s="14" t="n">
        <v>1</v>
      </c>
      <c r="AW210" s="14" t="n">
        <v>0.599</v>
      </c>
      <c r="AX210" s="14" t="n">
        <v>0.114</v>
      </c>
      <c r="AY210" s="14" t="n">
        <v>0.675</v>
      </c>
      <c r="AZ210" s="14" t="n">
        <v>1.517</v>
      </c>
      <c r="BA210" s="14" t="n">
        <v>0.19</v>
      </c>
      <c r="BB210" s="14" t="n">
        <v>1</v>
      </c>
      <c r="BC210" s="14" t="n">
        <v>0.439</v>
      </c>
      <c r="BD210" s="14" t="n">
        <v>0.114</v>
      </c>
      <c r="BE210" s="14" t="n">
        <v>0.005</v>
      </c>
      <c r="BF210" s="14" t="n">
        <v>0.528</v>
      </c>
      <c r="BG210" s="14" t="n">
        <v>0.19</v>
      </c>
      <c r="BH210" s="14" t="n">
        <v>1</v>
      </c>
      <c r="BI210" s="14" t="n">
        <v>0.505</v>
      </c>
      <c r="BJ210" s="14" t="n">
        <v>0.114</v>
      </c>
      <c r="BK210" s="14" t="n">
        <v>0.311</v>
      </c>
      <c r="BL210" s="14" t="n">
        <v>0.971</v>
      </c>
      <c r="BM210" s="14" t="n">
        <v>0.19</v>
      </c>
      <c r="BN210" s="14" t="n">
        <v>1</v>
      </c>
      <c r="BO210" s="14" t="n">
        <v>0</v>
      </c>
      <c r="BP210" s="14" t="n">
        <v>0.058</v>
      </c>
      <c r="BQ210" s="14" t="n">
        <v>0.2</v>
      </c>
      <c r="BR210" s="14" t="n">
        <v>0</v>
      </c>
      <c r="BS210" s="14" t="n">
        <v>1</v>
      </c>
      <c r="BT210" s="14" t="n">
        <v>0</v>
      </c>
      <c r="BU210" s="14" t="n">
        <v>0.052</v>
      </c>
      <c r="BV210" s="14" t="n">
        <v>0.253</v>
      </c>
      <c r="BW210" s="14" t="n">
        <v>0.19</v>
      </c>
      <c r="BX210" s="14" t="n">
        <v>1</v>
      </c>
      <c r="BY210" s="14" t="n">
        <v>11.787</v>
      </c>
      <c r="BZ210" s="14" t="n">
        <v>0</v>
      </c>
      <c r="CA210" s="14" t="n">
        <v>11.787</v>
      </c>
      <c r="CB210" s="14" t="n">
        <v>0</v>
      </c>
      <c r="CC210" s="14" t="n">
        <v>78.125</v>
      </c>
      <c r="CD210" s="14" t="n">
        <v>7.95</v>
      </c>
      <c r="CE210" s="14" t="n">
        <v>59.674</v>
      </c>
      <c r="CF210" s="14" t="n">
        <v>163.981</v>
      </c>
      <c r="CG210" s="14" t="n">
        <v>0.19</v>
      </c>
      <c r="CH210" s="14" t="n">
        <v>1</v>
      </c>
      <c r="CI210" s="14" t="n">
        <v>0</v>
      </c>
      <c r="CJ210" s="14" t="n">
        <v>0</v>
      </c>
      <c r="CK210" s="14" t="n">
        <v>0</v>
      </c>
      <c r="CL210" s="14" t="n">
        <v>0</v>
      </c>
      <c r="CM210" s="14" t="n">
        <v>0</v>
      </c>
      <c r="CN210" s="14" t="n">
        <v>0</v>
      </c>
      <c r="CO210" s="14" t="n">
        <v>0</v>
      </c>
      <c r="CP210" s="14" t="n">
        <v>0.024</v>
      </c>
      <c r="CQ210" s="14" t="n">
        <v>1.198</v>
      </c>
      <c r="CR210" s="14" t="n">
        <v>0</v>
      </c>
      <c r="CS210" s="14" t="n">
        <v>3.979</v>
      </c>
      <c r="CT210" s="14" t="n">
        <v>4.655</v>
      </c>
      <c r="CU210" s="14" t="n">
        <v>15.162</v>
      </c>
    </row>
    <row r="211">
      <c r="A211" s="14" t="inlineStr">
        <is>
          <t>CYP2022</t>
        </is>
      </c>
      <c r="B211" s="14" t="inlineStr">
        <is>
          <t>CYP</t>
        </is>
      </c>
      <c r="C211" s="14" t="inlineStr">
        <is>
          <t>CYP</t>
        </is>
      </c>
      <c r="D211" s="14" t="inlineStr">
        <is>
          <t>Cyprus</t>
        </is>
      </c>
      <c r="E211" s="14" t="n">
        <v>2022</v>
      </c>
      <c r="F211" s="14" t="n">
        <v>0.19</v>
      </c>
      <c r="G211" s="14" t="n">
        <v>9.759</v>
      </c>
      <c r="H211" s="14" t="n">
        <v>1.235</v>
      </c>
      <c r="I211" s="14" t="n">
        <v>8.414</v>
      </c>
      <c r="J211" s="14" t="n">
        <v>18.173</v>
      </c>
      <c r="K211" s="14" t="n">
        <v>0</v>
      </c>
      <c r="L211" s="14" t="n">
        <v>1</v>
      </c>
      <c r="M211" s="14" t="n">
        <v>9.782999999999999</v>
      </c>
      <c r="N211" s="14" t="n">
        <v>3.704</v>
      </c>
      <c r="O211" s="14" t="n">
        <v>8.358000000000001</v>
      </c>
      <c r="P211" s="14" t="n">
        <v>18.141</v>
      </c>
      <c r="Q211" s="14" t="n">
        <v>0</v>
      </c>
      <c r="R211" s="14" t="n">
        <v>1</v>
      </c>
      <c r="S211" s="14" t="n">
        <v>15.932</v>
      </c>
      <c r="T211" s="14" t="n">
        <v>7.408</v>
      </c>
      <c r="U211" s="14" t="n">
        <v>0.224</v>
      </c>
      <c r="V211" s="14" t="n">
        <v>18.959</v>
      </c>
      <c r="W211" s="14" t="n">
        <v>0.19</v>
      </c>
      <c r="X211" s="14" t="n">
        <v>1</v>
      </c>
      <c r="Y211" s="14" t="n">
        <v>32.56</v>
      </c>
      <c r="Z211" s="14" t="n">
        <v>1.235</v>
      </c>
      <c r="AA211" s="14" t="n">
        <v>4.829</v>
      </c>
      <c r="AB211" s="14" t="n">
        <v>37.389</v>
      </c>
      <c r="AC211" s="14" t="n">
        <v>0</v>
      </c>
      <c r="AD211" s="14" t="n">
        <v>1</v>
      </c>
      <c r="AE211" s="14" t="n">
        <v>33.795</v>
      </c>
      <c r="AF211" s="14" t="n">
        <v>2.469</v>
      </c>
      <c r="AG211" s="14" t="n">
        <v>4.831</v>
      </c>
      <c r="AH211" s="14" t="n">
        <v>38.626</v>
      </c>
      <c r="AI211" s="14" t="n">
        <v>0</v>
      </c>
      <c r="AJ211" s="14" t="n">
        <v>1</v>
      </c>
      <c r="AK211" s="14" t="n">
        <v>41.203</v>
      </c>
      <c r="AL211" s="14" t="n">
        <v>9.878</v>
      </c>
      <c r="AM211" s="14" t="n">
        <v>0.579</v>
      </c>
      <c r="AN211" s="14" t="n">
        <v>49.032</v>
      </c>
      <c r="AO211" s="14" t="n">
        <v>0.19</v>
      </c>
      <c r="AP211" s="14" t="n">
        <v>1</v>
      </c>
      <c r="AQ211" s="14" t="n">
        <v>0.861</v>
      </c>
      <c r="AR211" s="14" t="n">
        <v>0.123</v>
      </c>
      <c r="AS211" s="14" t="n">
        <v>0.499</v>
      </c>
      <c r="AT211" s="14" t="n">
        <v>1.618</v>
      </c>
      <c r="AU211" s="14" t="n">
        <v>0.19</v>
      </c>
      <c r="AV211" s="14" t="n">
        <v>1</v>
      </c>
      <c r="AW211" s="14" t="n">
        <v>0.986</v>
      </c>
      <c r="AX211" s="14" t="n">
        <v>0.123</v>
      </c>
      <c r="AY211" s="14" t="n">
        <v>0.556</v>
      </c>
      <c r="AZ211" s="14" t="n">
        <v>1.835</v>
      </c>
      <c r="BA211" s="14" t="n">
        <v>0.19</v>
      </c>
      <c r="BB211" s="14" t="n">
        <v>1</v>
      </c>
      <c r="BC211" s="14" t="n">
        <v>0.598</v>
      </c>
      <c r="BD211" s="14" t="n">
        <v>0.123</v>
      </c>
      <c r="BE211" s="14" t="n">
        <v>0.016</v>
      </c>
      <c r="BF211" s="14" t="n">
        <v>0.72</v>
      </c>
      <c r="BG211" s="14" t="n">
        <v>0.19</v>
      </c>
      <c r="BH211" s="14" t="n">
        <v>1</v>
      </c>
      <c r="BI211" s="14" t="n">
        <v>0.612</v>
      </c>
      <c r="BJ211" s="14" t="n">
        <v>0.123</v>
      </c>
      <c r="BK211" s="14" t="n">
        <v>0.525</v>
      </c>
      <c r="BL211" s="14" t="n">
        <v>1.353</v>
      </c>
      <c r="BM211" s="14" t="n">
        <v>0.19</v>
      </c>
      <c r="BN211" s="14" t="n">
        <v>1</v>
      </c>
      <c r="BO211" s="14" t="n">
        <v>0</v>
      </c>
      <c r="BP211" s="14" t="n">
        <v>0.076</v>
      </c>
      <c r="BQ211" s="14" t="n">
        <v>0.285</v>
      </c>
      <c r="BR211" s="14" t="n">
        <v>0</v>
      </c>
      <c r="BS211" s="14" t="n">
        <v>1</v>
      </c>
      <c r="BT211" s="14" t="n">
        <v>0</v>
      </c>
      <c r="BU211" s="14" t="n">
        <v>0.046</v>
      </c>
      <c r="BV211" s="14" t="n">
        <v>0.309</v>
      </c>
      <c r="BW211" s="14" t="n">
        <v>0.19</v>
      </c>
      <c r="BX211" s="14" t="n">
        <v>1</v>
      </c>
      <c r="BY211" s="14" t="n">
        <v>12.729</v>
      </c>
      <c r="BZ211" s="14" t="n">
        <v>0</v>
      </c>
      <c r="CA211" s="14" t="n">
        <v>12.729</v>
      </c>
      <c r="CB211" s="14" t="n">
        <v>0</v>
      </c>
      <c r="CC211" s="14" t="n">
        <v>97.90000000000001</v>
      </c>
      <c r="CD211" s="14" t="n">
        <v>7.95</v>
      </c>
      <c r="CE211" s="14" t="n">
        <v>116.835</v>
      </c>
      <c r="CF211" s="14" t="n">
        <v>255.534</v>
      </c>
      <c r="CG211" s="14" t="n">
        <v>0.19</v>
      </c>
      <c r="CH211" s="14" t="n">
        <v>1</v>
      </c>
      <c r="CI211" s="14" t="n">
        <v>0</v>
      </c>
      <c r="CJ211" s="14" t="n">
        <v>0</v>
      </c>
      <c r="CK211" s="14" t="n">
        <v>0</v>
      </c>
      <c r="CL211" s="14" t="n">
        <v>0</v>
      </c>
      <c r="CM211" s="14" t="n">
        <v>0</v>
      </c>
      <c r="CN211" s="14" t="n">
        <v>0</v>
      </c>
      <c r="CO211" s="14" t="n">
        <v>0</v>
      </c>
      <c r="CP211" s="14" t="n">
        <v>0</v>
      </c>
      <c r="CQ211" s="14" t="n">
        <v>1.294</v>
      </c>
      <c r="CR211" s="14" t="n">
        <v>0</v>
      </c>
      <c r="CS211" s="14" t="n">
        <v>4.297</v>
      </c>
      <c r="CT211" s="14" t="n">
        <v>8.523999999999999</v>
      </c>
      <c r="CU211" s="14" t="n">
        <v>31.326</v>
      </c>
    </row>
    <row r="212">
      <c r="A212" s="14" t="inlineStr">
        <is>
          <t>CYP2023</t>
        </is>
      </c>
      <c r="B212" s="14" t="inlineStr">
        <is>
          <t>CYP</t>
        </is>
      </c>
      <c r="C212" s="14" t="inlineStr">
        <is>
          <t>CYP</t>
        </is>
      </c>
      <c r="D212" s="14" t="inlineStr">
        <is>
          <t>Cyprus</t>
        </is>
      </c>
      <c r="E212" s="14" t="n">
        <v>2023</v>
      </c>
      <c r="F212" s="14" t="n">
        <v>0.19</v>
      </c>
      <c r="G212" s="14" t="n">
        <v>4.261</v>
      </c>
      <c r="H212" s="14" t="n">
        <v>0.947</v>
      </c>
      <c r="I212" s="14" t="n">
        <v>9.750999999999999</v>
      </c>
      <c r="J212" s="14" t="n">
        <v>14.011</v>
      </c>
      <c r="K212" s="14" t="n">
        <v>0</v>
      </c>
      <c r="L212" s="14" t="n">
        <v>1</v>
      </c>
      <c r="M212" s="14" t="n">
        <v>5.459</v>
      </c>
      <c r="N212" s="14" t="n">
        <v>2.841</v>
      </c>
      <c r="O212" s="14" t="n">
        <v>9.686</v>
      </c>
      <c r="P212" s="14" t="n">
        <v>15.145</v>
      </c>
      <c r="Q212" s="14" t="n">
        <v>0</v>
      </c>
      <c r="R212" s="14" t="n">
        <v>1</v>
      </c>
      <c r="S212" s="14" t="n">
        <v>8.997</v>
      </c>
      <c r="T212" s="14" t="n">
        <v>5.683</v>
      </c>
      <c r="U212" s="14" t="n">
        <v>0.189</v>
      </c>
      <c r="V212" s="14" t="n">
        <v>10.706</v>
      </c>
      <c r="W212" s="14" t="n">
        <v>0.19</v>
      </c>
      <c r="X212" s="14" t="n">
        <v>1</v>
      </c>
      <c r="Y212" s="14" t="n">
        <v>12.908</v>
      </c>
      <c r="Z212" s="14" t="n">
        <v>1.286</v>
      </c>
      <c r="AA212" s="14" t="n">
        <v>5.596</v>
      </c>
      <c r="AB212" s="14" t="n">
        <v>18.504</v>
      </c>
      <c r="AC212" s="14" t="n">
        <v>0</v>
      </c>
      <c r="AD212" s="14" t="n">
        <v>1</v>
      </c>
      <c r="AE212" s="14" t="n">
        <v>14.194</v>
      </c>
      <c r="AF212" s="14" t="n">
        <v>2.571</v>
      </c>
      <c r="AG212" s="14" t="n">
        <v>5.598</v>
      </c>
      <c r="AH212" s="14" t="n">
        <v>19.792</v>
      </c>
      <c r="AI212" s="14" t="n">
        <v>0</v>
      </c>
      <c r="AJ212" s="14" t="n">
        <v>1</v>
      </c>
      <c r="AK212" s="14" t="n">
        <v>21.908</v>
      </c>
      <c r="AL212" s="14" t="n">
        <v>10.285</v>
      </c>
      <c r="AM212" s="14" t="n">
        <v>0.461</v>
      </c>
      <c r="AN212" s="14" t="n">
        <v>26.07</v>
      </c>
      <c r="AO212" s="14" t="n">
        <v>0.19</v>
      </c>
      <c r="AP212" s="14" t="n">
        <v>1</v>
      </c>
      <c r="AQ212" s="14" t="n">
        <v>0.76</v>
      </c>
      <c r="AR212" s="14" t="n">
        <v>0.129</v>
      </c>
      <c r="AS212" s="14" t="n">
        <v>0.555</v>
      </c>
      <c r="AT212" s="14" t="n">
        <v>1.566</v>
      </c>
      <c r="AU212" s="14" t="n">
        <v>0.19</v>
      </c>
      <c r="AV212" s="14" t="n">
        <v>1</v>
      </c>
      <c r="AW212" s="14" t="n">
        <v>0.8110000000000001</v>
      </c>
      <c r="AX212" s="14" t="n">
        <v>0.129</v>
      </c>
      <c r="AY212" s="14" t="n">
        <v>0.594</v>
      </c>
      <c r="AZ212" s="14" t="n">
        <v>1.673</v>
      </c>
      <c r="BA212" s="14" t="n">
        <v>0.19</v>
      </c>
      <c r="BB212" s="14" t="n">
        <v>1</v>
      </c>
      <c r="BC212" s="14" t="n">
        <v>0.535</v>
      </c>
      <c r="BD212" s="14" t="n">
        <v>0.129</v>
      </c>
      <c r="BE212" s="14" t="n">
        <v>0.018</v>
      </c>
      <c r="BF212" s="14" t="n">
        <v>0.644</v>
      </c>
      <c r="BG212" s="14" t="n">
        <v>0.19</v>
      </c>
      <c r="BH212" s="14" t="n">
        <v>1</v>
      </c>
      <c r="BI212" s="14" t="n">
        <v>0.579</v>
      </c>
      <c r="BJ212" s="14" t="n">
        <v>0.129</v>
      </c>
      <c r="BK212" s="14" t="n">
        <v>0.497</v>
      </c>
      <c r="BL212" s="14" t="n">
        <v>1.281</v>
      </c>
      <c r="BM212" s="14" t="n">
        <v>0.19</v>
      </c>
      <c r="BN212" s="14" t="n">
        <v>1</v>
      </c>
      <c r="BO212" s="14" t="n">
        <v>0</v>
      </c>
      <c r="BP212" s="14" t="n">
        <v>0.08599999999999999</v>
      </c>
      <c r="BQ212" s="14" t="n">
        <v>0.291</v>
      </c>
      <c r="BR212" s="14" t="n">
        <v>0</v>
      </c>
      <c r="BS212" s="14" t="n">
        <v>1</v>
      </c>
      <c r="BT212" s="14" t="n">
        <v>0</v>
      </c>
      <c r="BU212" s="14" t="n">
        <v>0.089</v>
      </c>
      <c r="BV212" s="14" t="n">
        <v>0.389</v>
      </c>
      <c r="BW212" s="14" t="n">
        <v>0.19</v>
      </c>
      <c r="BX212" s="14" t="n">
        <v>1</v>
      </c>
      <c r="BY212" s="14" t="n">
        <v>13.254</v>
      </c>
      <c r="BZ212" s="14" t="n">
        <v>0</v>
      </c>
      <c r="CA212" s="14" t="n">
        <v>13.254</v>
      </c>
      <c r="CB212" s="14" t="n">
        <v>0</v>
      </c>
      <c r="CC212" s="14" t="n">
        <v>83.248</v>
      </c>
      <c r="CD212" s="14" t="n">
        <v>7.95</v>
      </c>
      <c r="CE212" s="14" t="n">
        <v>115.756</v>
      </c>
      <c r="CF212" s="14" t="n">
        <v>236.815</v>
      </c>
      <c r="CG212" s="14" t="n">
        <v>0.19</v>
      </c>
      <c r="CH212" s="14" t="n">
        <v>1</v>
      </c>
      <c r="CI212" s="14" t="n">
        <v>0</v>
      </c>
      <c r="CJ212" s="14" t="n">
        <v>0</v>
      </c>
      <c r="CK212" s="14" t="n">
        <v>0</v>
      </c>
      <c r="CL212" s="14" t="n">
        <v>0</v>
      </c>
      <c r="CM212" s="14" t="n">
        <v>0</v>
      </c>
      <c r="CN212" s="14" t="n">
        <v>0</v>
      </c>
      <c r="CO212" s="14" t="n">
        <v>0</v>
      </c>
      <c r="CP212" s="14" t="n">
        <v>0.527</v>
      </c>
      <c r="CQ212" s="14" t="n">
        <v>1.348</v>
      </c>
      <c r="CR212" s="14" t="n">
        <v>0</v>
      </c>
      <c r="CS212" s="14" t="n">
        <v>4.474</v>
      </c>
      <c r="CT212" s="14" t="n">
        <v>5.5</v>
      </c>
      <c r="CU212" s="14" t="n">
        <v>11.622</v>
      </c>
    </row>
    <row r="213">
      <c r="A213" s="14" t="inlineStr">
        <is>
          <t>CYP2024</t>
        </is>
      </c>
      <c r="B213" s="14" t="inlineStr">
        <is>
          <t>CYP</t>
        </is>
      </c>
      <c r="C213" s="14" t="inlineStr">
        <is>
          <t>CYP</t>
        </is>
      </c>
      <c r="D213" s="14" t="inlineStr">
        <is>
          <t>Cyprus</t>
        </is>
      </c>
      <c r="E213" s="14" t="n">
        <v>2024</v>
      </c>
      <c r="F213" s="14" t="n">
        <v>0.19</v>
      </c>
      <c r="G213" s="14" t="n">
        <v>3.922</v>
      </c>
      <c r="H213" s="14" t="n">
        <v>0.975</v>
      </c>
      <c r="I213" s="14" t="n">
        <v>6.39</v>
      </c>
      <c r="J213" s="14" t="n">
        <v>10.312</v>
      </c>
      <c r="K213" s="14" t="n">
        <v>0</v>
      </c>
      <c r="L213" s="14" t="n">
        <v>1</v>
      </c>
      <c r="M213" s="14" t="n">
        <v>5.149</v>
      </c>
      <c r="N213" s="14" t="n">
        <v>2.925</v>
      </c>
      <c r="O213" s="14" t="n">
        <v>6.347</v>
      </c>
      <c r="P213" s="14" t="n">
        <v>11.496</v>
      </c>
      <c r="Q213" s="14" t="n">
        <v>0</v>
      </c>
      <c r="R213" s="14" t="n">
        <v>1</v>
      </c>
      <c r="S213" s="14" t="n">
        <v>8.797000000000001</v>
      </c>
      <c r="T213" s="14" t="n">
        <v>5.851</v>
      </c>
      <c r="U213" s="14" t="n">
        <v>0.228</v>
      </c>
      <c r="V213" s="14" t="n">
        <v>10.469</v>
      </c>
      <c r="W213" s="14" t="n">
        <v>0.19</v>
      </c>
      <c r="X213" s="14" t="n">
        <v>1</v>
      </c>
      <c r="Y213" s="14" t="n">
        <v>11.492</v>
      </c>
      <c r="Z213" s="14" t="n">
        <v>1.324</v>
      </c>
      <c r="AA213" s="14" t="n">
        <v>3.667</v>
      </c>
      <c r="AB213" s="14" t="n">
        <v>15.159</v>
      </c>
      <c r="AC213" s="14" t="n">
        <v>0</v>
      </c>
      <c r="AD213" s="14" t="n">
        <v>1</v>
      </c>
      <c r="AE213" s="14" t="n">
        <v>12.815</v>
      </c>
      <c r="AF213" s="14" t="n">
        <v>2.647</v>
      </c>
      <c r="AG213" s="14" t="n">
        <v>3.668</v>
      </c>
      <c r="AH213" s="14" t="n">
        <v>16.484</v>
      </c>
      <c r="AI213" s="14" t="n">
        <v>0</v>
      </c>
      <c r="AJ213" s="14" t="n">
        <v>1</v>
      </c>
      <c r="AK213" s="14" t="n">
        <v>20.757</v>
      </c>
      <c r="AL213" s="14" t="n">
        <v>10.589</v>
      </c>
      <c r="AM213" s="14" t="n">
        <v>0.537</v>
      </c>
      <c r="AN213" s="14" t="n">
        <v>24.701</v>
      </c>
      <c r="AO213" s="14" t="n">
        <v>0.19</v>
      </c>
      <c r="AP213" s="14" t="n">
        <v>1</v>
      </c>
      <c r="AQ213" s="14" t="n">
        <v>0.724</v>
      </c>
      <c r="AR213" s="14" t="n">
        <v>0.132</v>
      </c>
      <c r="AS213" s="14" t="n">
        <v>0.585</v>
      </c>
      <c r="AT213" s="14" t="n">
        <v>1.558</v>
      </c>
      <c r="AU213" s="14" t="n">
        <v>0.19</v>
      </c>
      <c r="AV213" s="14" t="n">
        <v>1</v>
      </c>
      <c r="AW213" s="14" t="n">
        <v>0.75</v>
      </c>
      <c r="AX213" s="14" t="n">
        <v>0.132</v>
      </c>
      <c r="AY213" s="14" t="n">
        <v>0.62</v>
      </c>
      <c r="AZ213" s="14" t="n">
        <v>1.63</v>
      </c>
      <c r="BA213" s="14" t="n">
        <v>0.19</v>
      </c>
      <c r="BB213" s="14" t="n">
        <v>1</v>
      </c>
      <c r="BC213" s="14" t="n">
        <v>0.513</v>
      </c>
      <c r="BD213" s="14" t="n">
        <v>0.132</v>
      </c>
      <c r="BE213" s="14" t="n">
        <v>0.019</v>
      </c>
      <c r="BF213" s="14" t="n">
        <v>0.618</v>
      </c>
      <c r="BG213" s="14" t="n">
        <v>0.19</v>
      </c>
      <c r="BH213" s="14" t="n">
        <v>1</v>
      </c>
      <c r="BI213" s="14" t="n">
        <v>0.591</v>
      </c>
      <c r="BJ213" s="14" t="n">
        <v>0.132</v>
      </c>
      <c r="BK213" s="14" t="n">
        <v>0.468</v>
      </c>
      <c r="BL213" s="14" t="n">
        <v>1.261</v>
      </c>
      <c r="BM213" s="14" t="n">
        <v>0.19</v>
      </c>
      <c r="BN213" s="14" t="n">
        <v>1</v>
      </c>
      <c r="BO213" s="14" t="n">
        <v>0</v>
      </c>
      <c r="BP213" s="14" t="n">
        <v>0.06900000000000001</v>
      </c>
      <c r="BQ213" s="14" t="n">
        <v>0.262</v>
      </c>
      <c r="BR213" s="14" t="n">
        <v>0</v>
      </c>
      <c r="BS213" s="14" t="n">
        <v>1</v>
      </c>
      <c r="BT213" s="14" t="n">
        <v>0</v>
      </c>
      <c r="BU213" s="14" t="n">
        <v>0.06900000000000001</v>
      </c>
      <c r="BV213" s="14" t="n">
        <v>0.351</v>
      </c>
      <c r="BW213" s="14" t="n">
        <v>0.19</v>
      </c>
      <c r="BX213" s="14" t="n">
        <v>1</v>
      </c>
      <c r="BY213" s="14" t="n">
        <v>13.646</v>
      </c>
      <c r="BZ213" s="14" t="n">
        <v>0</v>
      </c>
      <c r="CA213" s="14" t="n">
        <v>13.646</v>
      </c>
      <c r="CB213" s="14" t="n">
        <v>0</v>
      </c>
      <c r="CC213" s="14" t="n">
        <v>82.58799999999999</v>
      </c>
      <c r="CD213" s="14" t="n">
        <v>7.95</v>
      </c>
      <c r="CE213" s="14" t="n">
        <v>97.929</v>
      </c>
      <c r="CF213" s="14" t="n">
        <v>214.815</v>
      </c>
      <c r="CG213" s="14" t="n">
        <v>0.19</v>
      </c>
      <c r="CH213" s="14" t="n">
        <v>1</v>
      </c>
      <c r="CI213" s="14" t="n">
        <v>0</v>
      </c>
      <c r="CJ213" s="14" t="n">
        <v>0</v>
      </c>
      <c r="CK213" s="14" t="n">
        <v>0</v>
      </c>
      <c r="CL213" s="14" t="n">
        <v>0</v>
      </c>
      <c r="CM213" s="14" t="n">
        <v>0</v>
      </c>
      <c r="CN213" s="14" t="n">
        <v>0</v>
      </c>
      <c r="CO213" s="14" t="n">
        <v>0</v>
      </c>
      <c r="CP213" s="14" t="n">
        <v>0.527</v>
      </c>
      <c r="CQ213" s="14" t="n">
        <v>1.387</v>
      </c>
      <c r="CR213" s="14" t="n">
        <v>0</v>
      </c>
      <c r="CS213" s="14" t="n">
        <v>4.607</v>
      </c>
      <c r="CT213" s="14" t="n">
        <v>4.681</v>
      </c>
      <c r="CU213" s="14" t="n">
        <v>10.168</v>
      </c>
    </row>
    <row r="214">
      <c r="A214" s="14" t="inlineStr">
        <is>
          <t>CZE2021</t>
        </is>
      </c>
      <c r="B214" s="14" t="inlineStr">
        <is>
          <t>CZE</t>
        </is>
      </c>
      <c r="C214" s="14" t="inlineStr">
        <is>
          <t>CZE</t>
        </is>
      </c>
      <c r="D214" s="14" t="inlineStr">
        <is>
          <t>Czechia</t>
        </is>
      </c>
      <c r="E214" s="14" t="n">
        <v>2021</v>
      </c>
      <c r="F214" s="14" t="n">
        <v>0.21</v>
      </c>
      <c r="G214" s="14" t="n">
        <v>1.563</v>
      </c>
      <c r="H214" s="14" t="n">
        <v>0.342</v>
      </c>
      <c r="I214" s="14" t="n">
        <v>1.887</v>
      </c>
      <c r="J214" s="14" t="n">
        <v>3.449</v>
      </c>
      <c r="K214" s="14" t="n">
        <v>0</v>
      </c>
      <c r="L214" s="14" t="n">
        <v>1</v>
      </c>
      <c r="M214" s="14" t="n">
        <v>1.508</v>
      </c>
      <c r="N214" s="14" t="n">
        <v>0.6840000000000001</v>
      </c>
      <c r="O214" s="14" t="n">
        <v>1.941</v>
      </c>
      <c r="P214" s="14" t="n">
        <v>3.449</v>
      </c>
      <c r="Q214" s="14" t="n">
        <v>0</v>
      </c>
      <c r="R214" s="14" t="n">
        <v>1</v>
      </c>
      <c r="S214" s="14" t="n">
        <v>5.018</v>
      </c>
      <c r="T214" s="14" t="n">
        <v>3.11</v>
      </c>
      <c r="U214" s="14" t="n">
        <v>0.396</v>
      </c>
      <c r="V214" s="14" t="n">
        <v>6.55</v>
      </c>
      <c r="W214" s="14" t="n">
        <v>0.21</v>
      </c>
      <c r="X214" s="14" t="n">
        <v>1</v>
      </c>
      <c r="Y214" s="14" t="n">
        <v>14.741</v>
      </c>
      <c r="Z214" s="14" t="n">
        <v>1.628</v>
      </c>
      <c r="AA214" s="14" t="n">
        <v>-4.153</v>
      </c>
      <c r="AB214" s="14" t="n">
        <v>10.587</v>
      </c>
      <c r="AC214" s="14" t="n">
        <v>0</v>
      </c>
      <c r="AD214" s="14" t="n">
        <v>1</v>
      </c>
      <c r="AE214" s="14" t="n">
        <v>14.697</v>
      </c>
      <c r="AF214" s="14" t="n">
        <v>2.892</v>
      </c>
      <c r="AG214" s="14" t="n">
        <v>-4.11</v>
      </c>
      <c r="AH214" s="14" t="n">
        <v>10.587</v>
      </c>
      <c r="AI214" s="14" t="n">
        <v>0</v>
      </c>
      <c r="AJ214" s="14" t="n">
        <v>1</v>
      </c>
      <c r="AK214" s="14" t="n">
        <v>21.341</v>
      </c>
      <c r="AL214" s="14" t="n">
        <v>10.474</v>
      </c>
      <c r="AM214" s="14" t="n">
        <v>-6.187</v>
      </c>
      <c r="AN214" s="14" t="n">
        <v>18.335</v>
      </c>
      <c r="AO214" s="14" t="n">
        <v>0.21</v>
      </c>
      <c r="AP214" s="14" t="n">
        <v>1</v>
      </c>
      <c r="AQ214" s="14" t="n">
        <v>0.619</v>
      </c>
      <c r="AR214" s="14" t="n">
        <v>0.114</v>
      </c>
      <c r="AS214" s="14" t="n">
        <v>0.634</v>
      </c>
      <c r="AT214" s="14" t="n">
        <v>1.516</v>
      </c>
      <c r="AU214" s="14" t="n">
        <v>0.21</v>
      </c>
      <c r="AV214" s="14" t="n">
        <v>1</v>
      </c>
      <c r="AW214" s="14" t="n">
        <v>0.599</v>
      </c>
      <c r="AX214" s="14" t="n">
        <v>0.114</v>
      </c>
      <c r="AY214" s="14" t="n">
        <v>0.595</v>
      </c>
      <c r="AZ214" s="14" t="n">
        <v>1.445</v>
      </c>
      <c r="BA214" s="14" t="n">
        <v>0.21</v>
      </c>
      <c r="BB214" s="14" t="n">
        <v>1</v>
      </c>
      <c r="BC214" s="14" t="n">
        <v>0.439</v>
      </c>
      <c r="BD214" s="14" t="n">
        <v>0.114</v>
      </c>
      <c r="BE214" s="14" t="n">
        <v>0.103</v>
      </c>
      <c r="BF214" s="14" t="n">
        <v>0.656</v>
      </c>
      <c r="BG214" s="14" t="n">
        <v>0.21</v>
      </c>
      <c r="BH214" s="14" t="n">
        <v>1</v>
      </c>
      <c r="BI214" s="14" t="n">
        <v>0.505</v>
      </c>
      <c r="BJ214" s="14" t="n">
        <v>0.114</v>
      </c>
      <c r="BK214" s="14" t="n">
        <v>0.227</v>
      </c>
      <c r="BL214" s="14" t="n">
        <v>0.885</v>
      </c>
      <c r="BM214" s="14" t="n">
        <v>0.21</v>
      </c>
      <c r="BN214" s="14" t="n">
        <v>1</v>
      </c>
      <c r="BO214" s="14" t="n">
        <v>0</v>
      </c>
      <c r="BP214" s="14" t="n">
        <v>0.01</v>
      </c>
      <c r="BQ214" s="14" t="n">
        <v>0.096</v>
      </c>
      <c r="BR214" s="14" t="n">
        <v>0</v>
      </c>
      <c r="BS214" s="14" t="n">
        <v>1</v>
      </c>
      <c r="BT214" s="14" t="n">
        <v>0</v>
      </c>
      <c r="BU214" s="14" t="n">
        <v>0.021</v>
      </c>
      <c r="BV214" s="14" t="n">
        <v>0.218</v>
      </c>
      <c r="BW214" s="14" t="n">
        <v>0.21</v>
      </c>
      <c r="BX214" s="14" t="n">
        <v>1</v>
      </c>
      <c r="BY214" s="14" t="n">
        <v>11.787</v>
      </c>
      <c r="BZ214" s="14" t="n">
        <v>0</v>
      </c>
      <c r="CA214" s="14" t="n">
        <v>11.787</v>
      </c>
      <c r="CB214" s="14" t="n">
        <v>0</v>
      </c>
      <c r="CC214" s="14" t="n">
        <v>78.125</v>
      </c>
      <c r="CD214" s="14" t="n">
        <v>7.95</v>
      </c>
      <c r="CE214" s="14" t="n">
        <v>39.796</v>
      </c>
      <c r="CF214" s="14" t="n">
        <v>142.685</v>
      </c>
      <c r="CG214" s="14" t="n">
        <v>0.21</v>
      </c>
      <c r="CH214" s="14" t="n">
        <v>1</v>
      </c>
      <c r="CI214" s="14" t="n">
        <v>0</v>
      </c>
      <c r="CJ214" s="14" t="n">
        <v>0</v>
      </c>
      <c r="CK214" s="14" t="n">
        <v>0</v>
      </c>
      <c r="CL214" s="14" t="n">
        <v>0</v>
      </c>
      <c r="CM214" s="14" t="n">
        <v>0</v>
      </c>
      <c r="CN214" s="14" t="n">
        <v>0</v>
      </c>
      <c r="CO214" s="14" t="n">
        <v>0</v>
      </c>
      <c r="CP214" s="14" t="n">
        <v>0</v>
      </c>
      <c r="CQ214" s="14" t="n">
        <v>1.198</v>
      </c>
      <c r="CR214" s="14" t="n">
        <v>0</v>
      </c>
      <c r="CS214" s="14" t="n">
        <v>4.776</v>
      </c>
      <c r="CT214" s="14" t="n">
        <v>5.416</v>
      </c>
      <c r="CU214" s="14" t="n">
        <v>10.236</v>
      </c>
    </row>
    <row r="215">
      <c r="A215" s="14" t="inlineStr">
        <is>
          <t>CZE2022</t>
        </is>
      </c>
      <c r="B215" s="14" t="inlineStr">
        <is>
          <t>CZE</t>
        </is>
      </c>
      <c r="C215" s="14" t="inlineStr">
        <is>
          <t>CZE</t>
        </is>
      </c>
      <c r="D215" s="14" t="inlineStr">
        <is>
          <t>Czechia</t>
        </is>
      </c>
      <c r="E215" s="14" t="n">
        <v>2022</v>
      </c>
      <c r="F215" s="14" t="n">
        <v>0.21</v>
      </c>
      <c r="G215" s="14" t="n">
        <v>3.418</v>
      </c>
      <c r="H215" s="14" t="n">
        <v>0.531</v>
      </c>
      <c r="I215" s="14" t="n">
        <v>8.521000000000001</v>
      </c>
      <c r="J215" s="14" t="n">
        <v>11.939</v>
      </c>
      <c r="K215" s="14" t="n">
        <v>0</v>
      </c>
      <c r="L215" s="14" t="n">
        <v>1</v>
      </c>
      <c r="M215" s="14" t="n">
        <v>3.304</v>
      </c>
      <c r="N215" s="14" t="n">
        <v>1.364</v>
      </c>
      <c r="O215" s="14" t="n">
        <v>8.634</v>
      </c>
      <c r="P215" s="14" t="n">
        <v>11.939</v>
      </c>
      <c r="Q215" s="14" t="n">
        <v>0</v>
      </c>
      <c r="R215" s="14" t="n">
        <v>1</v>
      </c>
      <c r="S215" s="14" t="n">
        <v>7.282</v>
      </c>
      <c r="T215" s="14" t="n">
        <v>3.566</v>
      </c>
      <c r="U215" s="14" t="n">
        <v>0.392</v>
      </c>
      <c r="V215" s="14" t="n">
        <v>9.285</v>
      </c>
      <c r="W215" s="14" t="n">
        <v>0.21</v>
      </c>
      <c r="X215" s="14" t="n">
        <v>1</v>
      </c>
      <c r="Y215" s="14" t="n">
        <v>31.968</v>
      </c>
      <c r="Z215" s="14" t="n">
        <v>3.354</v>
      </c>
      <c r="AA215" s="14" t="n">
        <v>-5.173</v>
      </c>
      <c r="AB215" s="14" t="n">
        <v>26.795</v>
      </c>
      <c r="AC215" s="14" t="n">
        <v>0</v>
      </c>
      <c r="AD215" s="14" t="n">
        <v>1</v>
      </c>
      <c r="AE215" s="14" t="n">
        <v>32.016</v>
      </c>
      <c r="AF215" s="14" t="n">
        <v>5.935</v>
      </c>
      <c r="AG215" s="14" t="n">
        <v>-5.221</v>
      </c>
      <c r="AH215" s="14" t="n">
        <v>26.795</v>
      </c>
      <c r="AI215" s="14" t="n">
        <v>0</v>
      </c>
      <c r="AJ215" s="14" t="n">
        <v>1</v>
      </c>
      <c r="AK215" s="14" t="n">
        <v>39.208</v>
      </c>
      <c r="AL215" s="14" t="n">
        <v>18.723</v>
      </c>
      <c r="AM215" s="14" t="n">
        <v>-17.909</v>
      </c>
      <c r="AN215" s="14" t="n">
        <v>25.771</v>
      </c>
      <c r="AO215" s="14" t="n">
        <v>0.21</v>
      </c>
      <c r="AP215" s="14" t="n">
        <v>1</v>
      </c>
      <c r="AQ215" s="14" t="n">
        <v>0.861</v>
      </c>
      <c r="AR215" s="14" t="n">
        <v>0.123</v>
      </c>
      <c r="AS215" s="14" t="n">
        <v>0.615</v>
      </c>
      <c r="AT215" s="14" t="n">
        <v>1.786</v>
      </c>
      <c r="AU215" s="14" t="n">
        <v>0.21</v>
      </c>
      <c r="AV215" s="14" t="n">
        <v>1</v>
      </c>
      <c r="AW215" s="14" t="n">
        <v>0.986</v>
      </c>
      <c r="AX215" s="14" t="n">
        <v>0.123</v>
      </c>
      <c r="AY215" s="14" t="n">
        <v>0.549</v>
      </c>
      <c r="AZ215" s="14" t="n">
        <v>1.857</v>
      </c>
      <c r="BA215" s="14" t="n">
        <v>0.21</v>
      </c>
      <c r="BB215" s="14" t="n">
        <v>1</v>
      </c>
      <c r="BC215" s="14" t="n">
        <v>0.598</v>
      </c>
      <c r="BD215" s="14" t="n">
        <v>0.123</v>
      </c>
      <c r="BE215" s="14" t="n">
        <v>0.068</v>
      </c>
      <c r="BF215" s="14" t="n">
        <v>0.806</v>
      </c>
      <c r="BG215" s="14" t="n">
        <v>0.21</v>
      </c>
      <c r="BH215" s="14" t="n">
        <v>1</v>
      </c>
      <c r="BI215" s="14" t="n">
        <v>0.612</v>
      </c>
      <c r="BJ215" s="14" t="n">
        <v>0.123</v>
      </c>
      <c r="BK215" s="14" t="n">
        <v>0.549</v>
      </c>
      <c r="BL215" s="14" t="n">
        <v>1.406</v>
      </c>
      <c r="BM215" s="14" t="n">
        <v>0.21</v>
      </c>
      <c r="BN215" s="14" t="n">
        <v>1</v>
      </c>
      <c r="BO215" s="14" t="n">
        <v>0</v>
      </c>
      <c r="BP215" s="14" t="n">
        <v>0.006</v>
      </c>
      <c r="BQ215" s="14" t="n">
        <v>0.187</v>
      </c>
      <c r="BR215" s="14" t="n">
        <v>0</v>
      </c>
      <c r="BS215" s="14" t="n">
        <v>1</v>
      </c>
      <c r="BT215" s="14" t="n">
        <v>0</v>
      </c>
      <c r="BU215" s="14" t="n">
        <v>-0.035</v>
      </c>
      <c r="BV215" s="14" t="n">
        <v>0.219</v>
      </c>
      <c r="BW215" s="14" t="n">
        <v>0.21</v>
      </c>
      <c r="BX215" s="14" t="n">
        <v>1</v>
      </c>
      <c r="BY215" s="14" t="n">
        <v>12.729</v>
      </c>
      <c r="BZ215" s="14" t="n">
        <v>0</v>
      </c>
      <c r="CA215" s="14" t="n">
        <v>12.729</v>
      </c>
      <c r="CB215" s="14" t="n">
        <v>0</v>
      </c>
      <c r="CC215" s="14" t="n">
        <v>97.90000000000001</v>
      </c>
      <c r="CD215" s="14" t="n">
        <v>7.95</v>
      </c>
      <c r="CE215" s="14" t="n">
        <v>114.227</v>
      </c>
      <c r="CF215" s="14" t="n">
        <v>256.674</v>
      </c>
      <c r="CG215" s="14" t="n">
        <v>0.21</v>
      </c>
      <c r="CH215" s="14" t="n">
        <v>1</v>
      </c>
      <c r="CI215" s="14" t="n">
        <v>0</v>
      </c>
      <c r="CJ215" s="14" t="n">
        <v>0</v>
      </c>
      <c r="CK215" s="14" t="n">
        <v>0</v>
      </c>
      <c r="CL215" s="14" t="n">
        <v>0</v>
      </c>
      <c r="CM215" s="14" t="n">
        <v>0</v>
      </c>
      <c r="CN215" s="14" t="n">
        <v>0</v>
      </c>
      <c r="CO215" s="14" t="n">
        <v>0</v>
      </c>
      <c r="CP215" s="14" t="n">
        <v>0</v>
      </c>
      <c r="CQ215" s="14" t="n">
        <v>1.294</v>
      </c>
      <c r="CR215" s="14" t="n">
        <v>0</v>
      </c>
      <c r="CS215" s="14" t="n">
        <v>5.158</v>
      </c>
      <c r="CT215" s="14" t="n">
        <v>11.285</v>
      </c>
      <c r="CU215" s="14" t="n">
        <v>27.372</v>
      </c>
    </row>
    <row r="216">
      <c r="A216" s="14" t="inlineStr">
        <is>
          <t>CZE2023</t>
        </is>
      </c>
      <c r="B216" s="14" t="inlineStr">
        <is>
          <t>CZE</t>
        </is>
      </c>
      <c r="C216" s="14" t="inlineStr">
        <is>
          <t>CZE</t>
        </is>
      </c>
      <c r="D216" s="14" t="inlineStr">
        <is>
          <t>Czechia</t>
        </is>
      </c>
      <c r="E216" s="14" t="n">
        <v>2023</v>
      </c>
      <c r="F216" s="14" t="n">
        <v>0.21</v>
      </c>
      <c r="G216" s="14" t="n">
        <v>4.158</v>
      </c>
      <c r="H216" s="14" t="n">
        <v>0.947</v>
      </c>
      <c r="I216" s="14" t="n">
        <v>9.875</v>
      </c>
      <c r="J216" s="14" t="n">
        <v>14.033</v>
      </c>
      <c r="K216" s="14" t="n">
        <v>0</v>
      </c>
      <c r="L216" s="14" t="n">
        <v>1</v>
      </c>
      <c r="M216" s="14" t="n">
        <v>4.033</v>
      </c>
      <c r="N216" s="14" t="n">
        <v>2</v>
      </c>
      <c r="O216" s="14" t="n">
        <v>10</v>
      </c>
      <c r="P216" s="14" t="n">
        <v>14.033</v>
      </c>
      <c r="Q216" s="14" t="n">
        <v>0</v>
      </c>
      <c r="R216" s="14" t="n">
        <v>1</v>
      </c>
      <c r="S216" s="14" t="n">
        <v>9.648999999999999</v>
      </c>
      <c r="T216" s="14" t="n">
        <v>6.051</v>
      </c>
      <c r="U216" s="14" t="n">
        <v>0.388</v>
      </c>
      <c r="V216" s="14" t="n">
        <v>12.144</v>
      </c>
      <c r="W216" s="14" t="n">
        <v>0.21</v>
      </c>
      <c r="X216" s="14" t="n">
        <v>1</v>
      </c>
      <c r="Y216" s="14" t="n">
        <v>19.47</v>
      </c>
      <c r="Z216" s="14" t="n">
        <v>2.181</v>
      </c>
      <c r="AA216" s="14" t="n">
        <v>8.135</v>
      </c>
      <c r="AB216" s="14" t="n">
        <v>27.605</v>
      </c>
      <c r="AC216" s="14" t="n">
        <v>0</v>
      </c>
      <c r="AD216" s="14" t="n">
        <v>1</v>
      </c>
      <c r="AE216" s="14" t="n">
        <v>19.569</v>
      </c>
      <c r="AF216" s="14" t="n">
        <v>3.897</v>
      </c>
      <c r="AG216" s="14" t="n">
        <v>8.036</v>
      </c>
      <c r="AH216" s="14" t="n">
        <v>27.605</v>
      </c>
      <c r="AI216" s="14" t="n">
        <v>0</v>
      </c>
      <c r="AJ216" s="14" t="n">
        <v>1</v>
      </c>
      <c r="AK216" s="14" t="n">
        <v>27.067</v>
      </c>
      <c r="AL216" s="14" t="n">
        <v>13.408</v>
      </c>
      <c r="AM216" s="14" t="n">
        <v>1.029</v>
      </c>
      <c r="AN216" s="14" t="n">
        <v>33.996</v>
      </c>
      <c r="AO216" s="14" t="n">
        <v>0.21</v>
      </c>
      <c r="AP216" s="14" t="n">
        <v>1</v>
      </c>
      <c r="AQ216" s="14" t="n">
        <v>0.76</v>
      </c>
      <c r="AR216" s="14" t="n">
        <v>0.129</v>
      </c>
      <c r="AS216" s="14" t="n">
        <v>0.646</v>
      </c>
      <c r="AT216" s="14" t="n">
        <v>1.702</v>
      </c>
      <c r="AU216" s="14" t="n">
        <v>0.21</v>
      </c>
      <c r="AV216" s="14" t="n">
        <v>1</v>
      </c>
      <c r="AW216" s="14" t="n">
        <v>0.8110000000000001</v>
      </c>
      <c r="AX216" s="14" t="n">
        <v>0.129</v>
      </c>
      <c r="AY216" s="14" t="n">
        <v>0.529</v>
      </c>
      <c r="AZ216" s="14" t="n">
        <v>1.622</v>
      </c>
      <c r="BA216" s="14" t="n">
        <v>0.21</v>
      </c>
      <c r="BB216" s="14" t="n">
        <v>1</v>
      </c>
      <c r="BC216" s="14" t="n">
        <v>0.535</v>
      </c>
      <c r="BD216" s="14" t="n">
        <v>0.129</v>
      </c>
      <c r="BE216" s="14" t="n">
        <v>0.053</v>
      </c>
      <c r="BF216" s="14" t="n">
        <v>0.711</v>
      </c>
      <c r="BG216" s="14" t="n">
        <v>0.21</v>
      </c>
      <c r="BH216" s="14" t="n">
        <v>1</v>
      </c>
      <c r="BI216" s="14" t="n">
        <v>0.579</v>
      </c>
      <c r="BJ216" s="14" t="n">
        <v>0.129</v>
      </c>
      <c r="BK216" s="14" t="n">
        <v>0.348</v>
      </c>
      <c r="BL216" s="14" t="n">
        <v>1.122</v>
      </c>
      <c r="BM216" s="14" t="n">
        <v>0.21</v>
      </c>
      <c r="BN216" s="14" t="n">
        <v>1</v>
      </c>
      <c r="BO216" s="14" t="n">
        <v>0</v>
      </c>
      <c r="BP216" s="14" t="n">
        <v>0.001</v>
      </c>
      <c r="BQ216" s="14" t="n">
        <v>0.199</v>
      </c>
      <c r="BR216" s="14" t="n">
        <v>0</v>
      </c>
      <c r="BS216" s="14" t="n">
        <v>1</v>
      </c>
      <c r="BT216" s="14" t="n">
        <v>0</v>
      </c>
      <c r="BU216" s="14" t="n">
        <v>0.002</v>
      </c>
      <c r="BV216" s="14" t="n">
        <v>0.343</v>
      </c>
      <c r="BW216" s="14" t="n">
        <v>0.21</v>
      </c>
      <c r="BX216" s="14" t="n">
        <v>1</v>
      </c>
      <c r="BY216" s="14" t="n">
        <v>13.254</v>
      </c>
      <c r="BZ216" s="14" t="n">
        <v>0</v>
      </c>
      <c r="CA216" s="14" t="n">
        <v>13.254</v>
      </c>
      <c r="CB216" s="14" t="n">
        <v>0</v>
      </c>
      <c r="CC216" s="14" t="n">
        <v>83.248</v>
      </c>
      <c r="CD216" s="14" t="n">
        <v>7.95</v>
      </c>
      <c r="CE216" s="14" t="n">
        <v>103.863</v>
      </c>
      <c r="CF216" s="14" t="n">
        <v>226.404</v>
      </c>
      <c r="CG216" s="14" t="n">
        <v>0.21</v>
      </c>
      <c r="CH216" s="14" t="n">
        <v>1</v>
      </c>
      <c r="CI216" s="14" t="n">
        <v>0</v>
      </c>
      <c r="CJ216" s="14" t="n">
        <v>0</v>
      </c>
      <c r="CK216" s="14" t="n">
        <v>0</v>
      </c>
      <c r="CL216" s="14" t="n">
        <v>0</v>
      </c>
      <c r="CM216" s="14" t="n">
        <v>0</v>
      </c>
      <c r="CN216" s="14" t="n">
        <v>0</v>
      </c>
      <c r="CO216" s="14" t="n">
        <v>0</v>
      </c>
      <c r="CP216" s="14" t="n">
        <v>0</v>
      </c>
      <c r="CQ216" s="14" t="n">
        <v>1.348</v>
      </c>
      <c r="CR216" s="14" t="n">
        <v>0</v>
      </c>
      <c r="CS216" s="14" t="n">
        <v>5.37</v>
      </c>
      <c r="CT216" s="14" t="n">
        <v>9.798</v>
      </c>
      <c r="CU216" s="14" t="n">
        <v>14.823</v>
      </c>
    </row>
    <row r="217">
      <c r="A217" s="14" t="inlineStr">
        <is>
          <t>CZE2024</t>
        </is>
      </c>
      <c r="B217" s="14" t="inlineStr">
        <is>
          <t>CZE</t>
        </is>
      </c>
      <c r="C217" s="14" t="inlineStr">
        <is>
          <t>CZE</t>
        </is>
      </c>
      <c r="D217" s="14" t="inlineStr">
        <is>
          <t>Czechia</t>
        </is>
      </c>
      <c r="E217" s="14" t="n">
        <v>2024</v>
      </c>
      <c r="F217" s="14" t="n">
        <v>0.21</v>
      </c>
      <c r="G217" s="14" t="n">
        <v>3.674</v>
      </c>
      <c r="H217" s="14" t="n">
        <v>0.931</v>
      </c>
      <c r="I217" s="14" t="n">
        <v>6.472</v>
      </c>
      <c r="J217" s="14" t="n">
        <v>10.146</v>
      </c>
      <c r="K217" s="14" t="n">
        <v>0</v>
      </c>
      <c r="L217" s="14" t="n">
        <v>1</v>
      </c>
      <c r="M217" s="14" t="n">
        <v>3.58</v>
      </c>
      <c r="N217" s="14" t="n">
        <v>1.95</v>
      </c>
      <c r="O217" s="14" t="n">
        <v>6.566</v>
      </c>
      <c r="P217" s="14" t="n">
        <v>10.146</v>
      </c>
      <c r="Q217" s="14" t="n">
        <v>0</v>
      </c>
      <c r="R217" s="14" t="n">
        <v>1</v>
      </c>
      <c r="S217" s="14" t="n">
        <v>9.407999999999999</v>
      </c>
      <c r="T217" s="14" t="n">
        <v>6.228</v>
      </c>
      <c r="U217" s="14" t="n">
        <v>0.388</v>
      </c>
      <c r="V217" s="14" t="n">
        <v>11.853</v>
      </c>
      <c r="W217" s="14" t="n">
        <v>0.21</v>
      </c>
      <c r="X217" s="14" t="n">
        <v>1</v>
      </c>
      <c r="Y217" s="14" t="n">
        <v>18.851</v>
      </c>
      <c r="Z217" s="14" t="n">
        <v>2.38</v>
      </c>
      <c r="AA217" s="14" t="n">
        <v>4.068</v>
      </c>
      <c r="AB217" s="14" t="n">
        <v>22.918</v>
      </c>
      <c r="AC217" s="14" t="n">
        <v>0</v>
      </c>
      <c r="AD217" s="14" t="n">
        <v>1</v>
      </c>
      <c r="AE217" s="14" t="n">
        <v>18.851</v>
      </c>
      <c r="AF217" s="14" t="n">
        <v>4.129</v>
      </c>
      <c r="AG217" s="14" t="n">
        <v>4.068</v>
      </c>
      <c r="AH217" s="14" t="n">
        <v>22.918</v>
      </c>
      <c r="AI217" s="14" t="n">
        <v>0</v>
      </c>
      <c r="AJ217" s="14" t="n">
        <v>1</v>
      </c>
      <c r="AK217" s="14" t="n">
        <v>26.226</v>
      </c>
      <c r="AL217" s="14" t="n">
        <v>13.339</v>
      </c>
      <c r="AM217" s="14" t="n">
        <v>0.033</v>
      </c>
      <c r="AN217" s="14" t="n">
        <v>31.773</v>
      </c>
      <c r="AO217" s="14" t="n">
        <v>0.21</v>
      </c>
      <c r="AP217" s="14" t="n">
        <v>1</v>
      </c>
      <c r="AQ217" s="14" t="n">
        <v>0.724</v>
      </c>
      <c r="AR217" s="14" t="n">
        <v>0.132</v>
      </c>
      <c r="AS217" s="14" t="n">
        <v>0.607</v>
      </c>
      <c r="AT217" s="14" t="n">
        <v>1.611</v>
      </c>
      <c r="AU217" s="14" t="n">
        <v>0.21</v>
      </c>
      <c r="AV217" s="14" t="n">
        <v>1</v>
      </c>
      <c r="AW217" s="14" t="n">
        <v>0.75</v>
      </c>
      <c r="AX217" s="14" t="n">
        <v>0.132</v>
      </c>
      <c r="AY217" s="14" t="n">
        <v>0.548</v>
      </c>
      <c r="AZ217" s="14" t="n">
        <v>1.571</v>
      </c>
      <c r="BA217" s="14" t="n">
        <v>0.21</v>
      </c>
      <c r="BB217" s="14" t="n">
        <v>1</v>
      </c>
      <c r="BC217" s="14" t="n">
        <v>0.513</v>
      </c>
      <c r="BD217" s="14" t="n">
        <v>0.132</v>
      </c>
      <c r="BE217" s="14" t="n">
        <v>0.097</v>
      </c>
      <c r="BF217" s="14" t="n">
        <v>0.739</v>
      </c>
      <c r="BG217" s="14" t="n">
        <v>0.21</v>
      </c>
      <c r="BH217" s="14" t="n">
        <v>1</v>
      </c>
      <c r="BI217" s="14" t="n">
        <v>0.591</v>
      </c>
      <c r="BJ217" s="14" t="n">
        <v>0.132</v>
      </c>
      <c r="BK217" s="14" t="n">
        <v>0.255</v>
      </c>
      <c r="BL217" s="14" t="n">
        <v>1.024</v>
      </c>
      <c r="BM217" s="14" t="n">
        <v>0.21</v>
      </c>
      <c r="BN217" s="14" t="n">
        <v>1</v>
      </c>
      <c r="BO217" s="14" t="n">
        <v>0</v>
      </c>
      <c r="BP217" s="14" t="n">
        <v>0.015</v>
      </c>
      <c r="BQ217" s="14" t="n">
        <v>0.188</v>
      </c>
      <c r="BR217" s="14" t="n">
        <v>0</v>
      </c>
      <c r="BS217" s="14" t="n">
        <v>1</v>
      </c>
      <c r="BT217" s="14" t="n">
        <v>0</v>
      </c>
      <c r="BU217" s="14" t="n">
        <v>0.024</v>
      </c>
      <c r="BV217" s="14" t="n">
        <v>0.362</v>
      </c>
      <c r="BW217" s="14" t="n">
        <v>0.21</v>
      </c>
      <c r="BX217" s="14" t="n">
        <v>1</v>
      </c>
      <c r="BY217" s="14" t="n">
        <v>13.646</v>
      </c>
      <c r="BZ217" s="14" t="n">
        <v>0</v>
      </c>
      <c r="CA217" s="14" t="n">
        <v>13.646</v>
      </c>
      <c r="CB217" s="14" t="n">
        <v>0</v>
      </c>
      <c r="CC217" s="14" t="n">
        <v>82.58799999999999</v>
      </c>
      <c r="CD217" s="14" t="n">
        <v>7.95</v>
      </c>
      <c r="CE217" s="14" t="n">
        <v>79.05500000000001</v>
      </c>
      <c r="CF217" s="14" t="n">
        <v>195.588</v>
      </c>
      <c r="CG217" s="14" t="n">
        <v>0.21</v>
      </c>
      <c r="CH217" s="14" t="n">
        <v>1</v>
      </c>
      <c r="CI217" s="14" t="n">
        <v>0</v>
      </c>
      <c r="CJ217" s="14" t="n">
        <v>0</v>
      </c>
      <c r="CK217" s="14" t="n">
        <v>0</v>
      </c>
      <c r="CL217" s="14" t="n">
        <v>0</v>
      </c>
      <c r="CM217" s="14" t="n">
        <v>0</v>
      </c>
      <c r="CN217" s="14" t="n">
        <v>0</v>
      </c>
      <c r="CO217" s="14" t="n">
        <v>0</v>
      </c>
      <c r="CP217" s="14" t="n">
        <v>0</v>
      </c>
      <c r="CQ217" s="14" t="n">
        <v>1.387</v>
      </c>
      <c r="CR217" s="14" t="n">
        <v>0</v>
      </c>
      <c r="CS217" s="14" t="n">
        <v>5.529</v>
      </c>
      <c r="CT217" s="14" t="n">
        <v>4.91</v>
      </c>
      <c r="CU217" s="14" t="n">
        <v>12.35</v>
      </c>
    </row>
    <row r="218">
      <c r="A218" s="14" t="inlineStr">
        <is>
          <t>CIV2021</t>
        </is>
      </c>
      <c r="B218" s="14" t="inlineStr">
        <is>
          <t>CIV</t>
        </is>
      </c>
      <c r="C218" s="14" t="inlineStr">
        <is>
          <t>CIV</t>
        </is>
      </c>
      <c r="D218" s="14" t="inlineStr">
        <is>
          <t>Côte d'Ivoire</t>
        </is>
      </c>
      <c r="E218" s="14" t="n">
        <v>2021</v>
      </c>
      <c r="F218" s="14" t="n">
        <v>0.18</v>
      </c>
      <c r="G218" s="14" t="n">
        <v>5.897</v>
      </c>
      <c r="H218" s="14" t="n">
        <v>1.143</v>
      </c>
      <c r="I218" s="14" t="n">
        <v>0</v>
      </c>
      <c r="J218" s="14" t="n">
        <v>5.897</v>
      </c>
      <c r="K218" s="14" t="n">
        <v>0</v>
      </c>
      <c r="L218" s="14" t="n">
        <v>1</v>
      </c>
      <c r="M218" s="14" t="n">
        <v>7.964</v>
      </c>
      <c r="N218" s="14" t="n">
        <v>3.43</v>
      </c>
      <c r="O218" s="14" t="n">
        <v>0</v>
      </c>
      <c r="P218" s="14" t="n">
        <v>7.964</v>
      </c>
      <c r="Q218" s="14" t="n">
        <v>0</v>
      </c>
      <c r="R218" s="14" t="n">
        <v>1</v>
      </c>
      <c r="S218" s="14" t="n">
        <v>11.613</v>
      </c>
      <c r="T218" s="14" t="n">
        <v>6.86</v>
      </c>
      <c r="U218" s="14" t="n">
        <v>0</v>
      </c>
      <c r="V218" s="14" t="n">
        <v>13.704</v>
      </c>
      <c r="W218" s="14" t="n">
        <v>0.18</v>
      </c>
      <c r="X218" s="14" t="n">
        <v>1</v>
      </c>
      <c r="Y218" s="14" t="n">
        <v>5.739</v>
      </c>
      <c r="Z218" s="14" t="n">
        <v>0.634</v>
      </c>
      <c r="AA218" s="14" t="n">
        <v>0</v>
      </c>
      <c r="AB218" s="14" t="n">
        <v>5.739</v>
      </c>
      <c r="AC218" s="14" t="n">
        <v>0</v>
      </c>
      <c r="AD218" s="14" t="n">
        <v>1</v>
      </c>
      <c r="AE218" s="14" t="n">
        <v>7.783</v>
      </c>
      <c r="AF218" s="14" t="n">
        <v>1.052</v>
      </c>
      <c r="AG218" s="14" t="n">
        <v>0</v>
      </c>
      <c r="AH218" s="14" t="n">
        <v>7.783</v>
      </c>
      <c r="AI218" s="14" t="n">
        <v>0</v>
      </c>
      <c r="AJ218" s="14" t="n">
        <v>1</v>
      </c>
      <c r="AK218" s="14" t="n">
        <v>11.213</v>
      </c>
      <c r="AL218" s="14" t="n">
        <v>4.166</v>
      </c>
      <c r="AM218" s="14" t="n">
        <v>0</v>
      </c>
      <c r="AN218" s="14" t="n">
        <v>13.231</v>
      </c>
      <c r="AO218" s="14" t="n">
        <v>0.18</v>
      </c>
      <c r="AP218" s="14" t="n">
        <v>1</v>
      </c>
      <c r="AQ218" s="14" t="n">
        <v>0.619</v>
      </c>
      <c r="AR218" s="14" t="n">
        <v>0.114</v>
      </c>
      <c r="AS218" s="14" t="n">
        <v>0.391</v>
      </c>
      <c r="AT218" s="14" t="n">
        <v>1.101</v>
      </c>
      <c r="AU218" s="14" t="n">
        <v>0.09</v>
      </c>
      <c r="AV218" s="14" t="n">
        <v>1</v>
      </c>
      <c r="AW218" s="14" t="n">
        <v>0.6850000000000001</v>
      </c>
      <c r="AX218" s="14" t="n">
        <v>0.132</v>
      </c>
      <c r="AY218" s="14" t="n">
        <v>0.325</v>
      </c>
      <c r="AZ218" s="14" t="n">
        <v>1.101</v>
      </c>
      <c r="BA218" s="14" t="n">
        <v>0.09</v>
      </c>
      <c r="BB218" s="14" t="n">
        <v>1</v>
      </c>
      <c r="BC218" s="14" t="n">
        <v>0.439</v>
      </c>
      <c r="BD218" s="14" t="n">
        <v>0.114</v>
      </c>
      <c r="BE218" s="14" t="n">
        <v>0.08400000000000001</v>
      </c>
      <c r="BF218" s="14" t="n">
        <v>0.522</v>
      </c>
      <c r="BG218" s="14" t="n">
        <v>0</v>
      </c>
      <c r="BH218" s="14" t="n">
        <v>1</v>
      </c>
      <c r="BI218" s="14" t="n">
        <v>0.505</v>
      </c>
      <c r="BJ218" s="14" t="n">
        <v>0.114</v>
      </c>
      <c r="BK218" s="14" t="n">
        <v>0.413</v>
      </c>
      <c r="BL218" s="14" t="n">
        <v>1.001</v>
      </c>
      <c r="BM218" s="14" t="n">
        <v>0.09</v>
      </c>
      <c r="BN218" s="14" t="n">
        <v>1</v>
      </c>
      <c r="BO218" s="14" t="n">
        <v>0</v>
      </c>
      <c r="BP218" s="14" t="n">
        <v>0.024</v>
      </c>
      <c r="BQ218" s="14" t="n">
        <v>0.12</v>
      </c>
      <c r="BR218" s="14" t="n">
        <v>0</v>
      </c>
      <c r="BS218" s="14" t="n">
        <v>1</v>
      </c>
      <c r="BT218" s="14" t="n">
        <v>0</v>
      </c>
      <c r="BU218" s="14" t="n">
        <v>-0.044</v>
      </c>
      <c r="BV218" s="14" t="n">
        <v>0.128</v>
      </c>
      <c r="BW218" s="14" t="n">
        <v>0.18</v>
      </c>
      <c r="BX218" s="14" t="n">
        <v>0.833</v>
      </c>
      <c r="BY218" s="14" t="n">
        <v>11.787</v>
      </c>
      <c r="BZ218" s="14" t="n">
        <v>0</v>
      </c>
      <c r="CA218" s="14" t="n">
        <v>11.787</v>
      </c>
      <c r="CB218" s="14" t="n">
        <v>0</v>
      </c>
      <c r="CC218" s="14" t="n">
        <v>78.125</v>
      </c>
      <c r="CD218" s="14" t="n">
        <v>7.95</v>
      </c>
      <c r="CE218" s="14" t="n">
        <v>26.342</v>
      </c>
      <c r="CF218" s="14" t="n">
        <v>123.272</v>
      </c>
      <c r="CG218" s="14" t="n">
        <v>0.18</v>
      </c>
      <c r="CH218" s="14" t="n">
        <v>1</v>
      </c>
      <c r="CI218" s="14" t="n">
        <v>0</v>
      </c>
      <c r="CJ218" s="14" t="n">
        <v>0</v>
      </c>
      <c r="CK218" s="14" t="n">
        <v>0</v>
      </c>
      <c r="CL218" s="14" t="n">
        <v>0</v>
      </c>
      <c r="CM218" s="14" t="n">
        <v>0</v>
      </c>
      <c r="CN218" s="14" t="n">
        <v>0</v>
      </c>
      <c r="CO218" s="14" t="n">
        <v>0</v>
      </c>
      <c r="CP218" s="14" t="n">
        <v>0</v>
      </c>
      <c r="CQ218" s="14" t="n">
        <v>1.198</v>
      </c>
      <c r="CR218" s="14" t="n">
        <v>0</v>
      </c>
      <c r="CS218" s="14" t="n">
        <v>6.64</v>
      </c>
      <c r="CT218" s="14" t="n">
        <v>4.753</v>
      </c>
      <c r="CU218" s="14" t="n">
        <v>15.162</v>
      </c>
    </row>
    <row r="219">
      <c r="A219" s="14" t="inlineStr">
        <is>
          <t>CIV2022</t>
        </is>
      </c>
      <c r="B219" s="14" t="inlineStr">
        <is>
          <t>CIV</t>
        </is>
      </c>
      <c r="C219" s="14" t="inlineStr">
        <is>
          <t>CIV</t>
        </is>
      </c>
      <c r="D219" s="14" t="inlineStr">
        <is>
          <t>Côte d'Ivoire</t>
        </is>
      </c>
      <c r="E219" s="14" t="n">
        <v>2022</v>
      </c>
      <c r="F219" s="14" t="n">
        <v>0.18</v>
      </c>
      <c r="G219" s="14" t="n">
        <v>11.72</v>
      </c>
      <c r="H219" s="14" t="n">
        <v>1.235</v>
      </c>
      <c r="I219" s="14" t="n">
        <v>0</v>
      </c>
      <c r="J219" s="14" t="n">
        <v>11.72</v>
      </c>
      <c r="K219" s="14" t="n">
        <v>0</v>
      </c>
      <c r="L219" s="14" t="n">
        <v>1</v>
      </c>
      <c r="M219" s="14" t="n">
        <v>9.782999999999999</v>
      </c>
      <c r="N219" s="14" t="n">
        <v>3.704</v>
      </c>
      <c r="O219" s="14" t="n">
        <v>0</v>
      </c>
      <c r="P219" s="14" t="n">
        <v>9.782999999999999</v>
      </c>
      <c r="Q219" s="14" t="n">
        <v>0</v>
      </c>
      <c r="R219" s="14" t="n">
        <v>1</v>
      </c>
      <c r="S219" s="14" t="n">
        <v>17.893</v>
      </c>
      <c r="T219" s="14" t="n">
        <v>7.408</v>
      </c>
      <c r="U219" s="14" t="n">
        <v>0.238</v>
      </c>
      <c r="V219" s="14" t="n">
        <v>21.114</v>
      </c>
      <c r="W219" s="14" t="n">
        <v>0.18</v>
      </c>
      <c r="X219" s="14" t="n">
        <v>1</v>
      </c>
      <c r="Y219" s="14" t="n">
        <v>5.665</v>
      </c>
      <c r="Z219" s="14" t="n">
        <v>0.594</v>
      </c>
      <c r="AA219" s="14" t="n">
        <v>0</v>
      </c>
      <c r="AB219" s="14" t="n">
        <v>5.665</v>
      </c>
      <c r="AC219" s="14" t="n">
        <v>0</v>
      </c>
      <c r="AD219" s="14" t="n">
        <v>1</v>
      </c>
      <c r="AE219" s="14" t="n">
        <v>8.404999999999999</v>
      </c>
      <c r="AF219" s="14" t="n">
        <v>1.136</v>
      </c>
      <c r="AG219" s="14" t="n">
        <v>0</v>
      </c>
      <c r="AH219" s="14" t="n">
        <v>8.404999999999999</v>
      </c>
      <c r="AI219" s="14" t="n">
        <v>0</v>
      </c>
      <c r="AJ219" s="14" t="n">
        <v>1</v>
      </c>
      <c r="AK219" s="14" t="n">
        <v>12.109</v>
      </c>
      <c r="AL219" s="14" t="n">
        <v>4.499</v>
      </c>
      <c r="AM219" s="14" t="n">
        <v>0.161</v>
      </c>
      <c r="AN219" s="14" t="n">
        <v>14.289</v>
      </c>
      <c r="AO219" s="14" t="n">
        <v>0.18</v>
      </c>
      <c r="AP219" s="14" t="n">
        <v>1</v>
      </c>
      <c r="AQ219" s="14" t="n">
        <v>0.861</v>
      </c>
      <c r="AR219" s="14" t="n">
        <v>0.123</v>
      </c>
      <c r="AS219" s="14" t="n">
        <v>0.186</v>
      </c>
      <c r="AT219" s="14" t="n">
        <v>1.141</v>
      </c>
      <c r="AU219" s="14" t="n">
        <v>0.09</v>
      </c>
      <c r="AV219" s="14" t="n">
        <v>1</v>
      </c>
      <c r="AW219" s="14" t="n">
        <v>0.797</v>
      </c>
      <c r="AX219" s="14" t="n">
        <v>0.104</v>
      </c>
      <c r="AY219" s="14" t="n">
        <v>0.122</v>
      </c>
      <c r="AZ219" s="14" t="n">
        <v>1.002</v>
      </c>
      <c r="BA219" s="14" t="n">
        <v>0.09</v>
      </c>
      <c r="BB219" s="14" t="n">
        <v>1</v>
      </c>
      <c r="BC219" s="14" t="n">
        <v>0.598</v>
      </c>
      <c r="BD219" s="14" t="n">
        <v>0.123</v>
      </c>
      <c r="BE219" s="14" t="n">
        <v>0.008</v>
      </c>
      <c r="BF219" s="14" t="n">
        <v>0.605</v>
      </c>
      <c r="BG219" s="14" t="n">
        <v>0</v>
      </c>
      <c r="BH219" s="14" t="n">
        <v>1</v>
      </c>
      <c r="BI219" s="14" t="n">
        <v>0.612</v>
      </c>
      <c r="BJ219" s="14" t="n">
        <v>0.123</v>
      </c>
      <c r="BK219" s="14" t="n">
        <v>0.307</v>
      </c>
      <c r="BL219" s="14" t="n">
        <v>1.002</v>
      </c>
      <c r="BM219" s="14" t="n">
        <v>0.09</v>
      </c>
      <c r="BN219" s="14" t="n">
        <v>1</v>
      </c>
      <c r="BO219" s="14" t="n">
        <v>0</v>
      </c>
      <c r="BP219" s="14" t="n">
        <v>0.004</v>
      </c>
      <c r="BQ219" s="14" t="n">
        <v>0.108</v>
      </c>
      <c r="BR219" s="14" t="n">
        <v>0</v>
      </c>
      <c r="BS219" s="14" t="n">
        <v>1</v>
      </c>
      <c r="BT219" s="14" t="n">
        <v>0</v>
      </c>
      <c r="BU219" s="14" t="n">
        <v>-0.058</v>
      </c>
      <c r="BV219" s="14" t="n">
        <v>0.111</v>
      </c>
      <c r="BW219" s="14" t="n">
        <v>0.18</v>
      </c>
      <c r="BX219" s="14" t="n">
        <v>0.833</v>
      </c>
      <c r="BY219" s="14" t="n">
        <v>12.729</v>
      </c>
      <c r="BZ219" s="14" t="n">
        <v>0</v>
      </c>
      <c r="CA219" s="14" t="n">
        <v>12.729</v>
      </c>
      <c r="CB219" s="14" t="n">
        <v>0</v>
      </c>
      <c r="CC219" s="14" t="n">
        <v>97.90000000000001</v>
      </c>
      <c r="CD219" s="14" t="n">
        <v>7.95</v>
      </c>
      <c r="CE219" s="14" t="n">
        <v>30.201</v>
      </c>
      <c r="CF219" s="14" t="n">
        <v>151.159</v>
      </c>
      <c r="CG219" s="14" t="n">
        <v>0.18</v>
      </c>
      <c r="CH219" s="14" t="n">
        <v>1</v>
      </c>
      <c r="CI219" s="14" t="n">
        <v>0</v>
      </c>
      <c r="CJ219" s="14" t="n">
        <v>0</v>
      </c>
      <c r="CK219" s="14" t="n">
        <v>0</v>
      </c>
      <c r="CL219" s="14" t="n">
        <v>0</v>
      </c>
      <c r="CM219" s="14" t="n">
        <v>0</v>
      </c>
      <c r="CN219" s="14" t="n">
        <v>0</v>
      </c>
      <c r="CO219" s="14" t="n">
        <v>0</v>
      </c>
      <c r="CP219" s="14" t="n">
        <v>0</v>
      </c>
      <c r="CQ219" s="14" t="n">
        <v>1.294</v>
      </c>
      <c r="CR219" s="14" t="n">
        <v>0</v>
      </c>
      <c r="CS219" s="14" t="n">
        <v>7.171</v>
      </c>
      <c r="CT219" s="14" t="n">
        <v>10.485</v>
      </c>
      <c r="CU219" s="14" t="n">
        <v>31.326</v>
      </c>
    </row>
    <row r="220">
      <c r="A220" s="14" t="inlineStr">
        <is>
          <t>CIV2023</t>
        </is>
      </c>
      <c r="B220" s="14" t="inlineStr">
        <is>
          <t>CIV</t>
        </is>
      </c>
      <c r="C220" s="14" t="inlineStr">
        <is>
          <t>CIV</t>
        </is>
      </c>
      <c r="D220" s="14" t="inlineStr">
        <is>
          <t>Côte d'Ivoire</t>
        </is>
      </c>
      <c r="E220" s="14" t="n">
        <v>2023</v>
      </c>
      <c r="F220" s="14" t="n">
        <v>0.18</v>
      </c>
      <c r="G220" s="14" t="n">
        <v>6.147</v>
      </c>
      <c r="H220" s="14" t="n">
        <v>1.286</v>
      </c>
      <c r="I220" s="14" t="n">
        <v>0</v>
      </c>
      <c r="J220" s="14" t="n">
        <v>6.147</v>
      </c>
      <c r="K220" s="14" t="n">
        <v>0</v>
      </c>
      <c r="L220" s="14" t="n">
        <v>1</v>
      </c>
      <c r="M220" s="14" t="n">
        <v>7.886</v>
      </c>
      <c r="N220" s="14" t="n">
        <v>3.857</v>
      </c>
      <c r="O220" s="14" t="n">
        <v>0</v>
      </c>
      <c r="P220" s="14" t="n">
        <v>7.886</v>
      </c>
      <c r="Q220" s="14" t="n">
        <v>0</v>
      </c>
      <c r="R220" s="14" t="n">
        <v>1</v>
      </c>
      <c r="S220" s="14" t="n">
        <v>12.575</v>
      </c>
      <c r="T220" s="14" t="n">
        <v>7.714</v>
      </c>
      <c r="U220" s="14" t="n">
        <v>0.251</v>
      </c>
      <c r="V220" s="14" t="n">
        <v>14.839</v>
      </c>
      <c r="W220" s="14" t="n">
        <v>0.18</v>
      </c>
      <c r="X220" s="14" t="n">
        <v>1</v>
      </c>
      <c r="Y220" s="14" t="n">
        <v>5.985</v>
      </c>
      <c r="Z220" s="14" t="n">
        <v>0.67</v>
      </c>
      <c r="AA220" s="14" t="n">
        <v>0</v>
      </c>
      <c r="AB220" s="14" t="n">
        <v>5.985</v>
      </c>
      <c r="AC220" s="14" t="n">
        <v>0</v>
      </c>
      <c r="AD220" s="14" t="n">
        <v>1</v>
      </c>
      <c r="AE220" s="14" t="n">
        <v>8.752000000000001</v>
      </c>
      <c r="AF220" s="14" t="n">
        <v>1.183</v>
      </c>
      <c r="AG220" s="14" t="n">
        <v>0</v>
      </c>
      <c r="AH220" s="14" t="n">
        <v>8.752000000000001</v>
      </c>
      <c r="AI220" s="14" t="n">
        <v>0</v>
      </c>
      <c r="AJ220" s="14" t="n">
        <v>1</v>
      </c>
      <c r="AK220" s="14" t="n">
        <v>12.609</v>
      </c>
      <c r="AL220" s="14" t="n">
        <v>4.684</v>
      </c>
      <c r="AM220" s="14" t="n">
        <v>0.251</v>
      </c>
      <c r="AN220" s="14" t="n">
        <v>14.879</v>
      </c>
      <c r="AO220" s="14" t="n">
        <v>0.18</v>
      </c>
      <c r="AP220" s="14" t="n">
        <v>1</v>
      </c>
      <c r="AQ220" s="14" t="n">
        <v>0.76</v>
      </c>
      <c r="AR220" s="14" t="n">
        <v>0.129</v>
      </c>
      <c r="AS220" s="14" t="n">
        <v>0.49</v>
      </c>
      <c r="AT220" s="14" t="n">
        <v>1.363</v>
      </c>
      <c r="AU220" s="14" t="n">
        <v>0.09</v>
      </c>
      <c r="AV220" s="14" t="n">
        <v>1</v>
      </c>
      <c r="AW220" s="14" t="n">
        <v>0.6830000000000001</v>
      </c>
      <c r="AX220" s="14" t="n">
        <v>0.117</v>
      </c>
      <c r="AY220" s="14" t="n">
        <v>0.331</v>
      </c>
      <c r="AZ220" s="14" t="n">
        <v>1.105</v>
      </c>
      <c r="BA220" s="14" t="n">
        <v>0.09</v>
      </c>
      <c r="BB220" s="14" t="n">
        <v>1</v>
      </c>
      <c r="BC220" s="14" t="n">
        <v>0.535</v>
      </c>
      <c r="BD220" s="14" t="n">
        <v>0.129</v>
      </c>
      <c r="BE220" s="14" t="n">
        <v>-0.037</v>
      </c>
      <c r="BF220" s="14" t="n">
        <v>0.498</v>
      </c>
      <c r="BG220" s="14" t="n">
        <v>0</v>
      </c>
      <c r="BH220" s="14" t="n">
        <v>1</v>
      </c>
      <c r="BI220" s="14" t="n">
        <v>0.579</v>
      </c>
      <c r="BJ220" s="14" t="n">
        <v>0.129</v>
      </c>
      <c r="BK220" s="14" t="n">
        <v>0.479</v>
      </c>
      <c r="BL220" s="14" t="n">
        <v>1.154</v>
      </c>
      <c r="BM220" s="14" t="n">
        <v>0.09</v>
      </c>
      <c r="BN220" s="14" t="n">
        <v>1</v>
      </c>
      <c r="BO220" s="14" t="n">
        <v>0</v>
      </c>
      <c r="BP220" s="14" t="n">
        <v>0.014</v>
      </c>
      <c r="BQ220" s="14" t="n">
        <v>0.117</v>
      </c>
      <c r="BR220" s="14" t="n">
        <v>0</v>
      </c>
      <c r="BS220" s="14" t="n">
        <v>1</v>
      </c>
      <c r="BT220" s="14" t="n">
        <v>0</v>
      </c>
      <c r="BU220" s="14" t="n">
        <v>-0.057</v>
      </c>
      <c r="BV220" s="14" t="n">
        <v>0.117</v>
      </c>
      <c r="BW220" s="14" t="n">
        <v>0.18</v>
      </c>
      <c r="BX220" s="14" t="n">
        <v>0.833</v>
      </c>
      <c r="BY220" s="14" t="n">
        <v>13.254</v>
      </c>
      <c r="BZ220" s="14" t="n">
        <v>0</v>
      </c>
      <c r="CA220" s="14" t="n">
        <v>13.254</v>
      </c>
      <c r="CB220" s="14" t="n">
        <v>0</v>
      </c>
      <c r="CC220" s="14" t="n">
        <v>83.248</v>
      </c>
      <c r="CD220" s="14" t="n">
        <v>7.95</v>
      </c>
      <c r="CE220" s="14" t="n">
        <v>29.379</v>
      </c>
      <c r="CF220" s="14" t="n">
        <v>132.9</v>
      </c>
      <c r="CG220" s="14" t="n">
        <v>0.18</v>
      </c>
      <c r="CH220" s="14" t="n">
        <v>1</v>
      </c>
      <c r="CI220" s="14" t="n">
        <v>0</v>
      </c>
      <c r="CJ220" s="14" t="n">
        <v>0</v>
      </c>
      <c r="CK220" s="14" t="n">
        <v>0</v>
      </c>
      <c r="CL220" s="14" t="n">
        <v>0</v>
      </c>
      <c r="CM220" s="14" t="n">
        <v>0</v>
      </c>
      <c r="CN220" s="14" t="n">
        <v>0</v>
      </c>
      <c r="CO220" s="14" t="n">
        <v>0</v>
      </c>
      <c r="CP220" s="14" t="n">
        <v>0</v>
      </c>
      <c r="CQ220" s="14" t="n">
        <v>1.348</v>
      </c>
      <c r="CR220" s="14" t="n">
        <v>0</v>
      </c>
      <c r="CS220" s="14" t="n">
        <v>7.467</v>
      </c>
      <c r="CT220" s="14" t="n">
        <v>4.861</v>
      </c>
      <c r="CU220" s="14" t="n">
        <v>11.622</v>
      </c>
    </row>
    <row r="221">
      <c r="A221" s="14" t="inlineStr">
        <is>
          <t>CIV2024</t>
        </is>
      </c>
      <c r="B221" s="14" t="inlineStr">
        <is>
          <t>CIV</t>
        </is>
      </c>
      <c r="C221" s="14" t="inlineStr">
        <is>
          <t>CIV</t>
        </is>
      </c>
      <c r="D221" s="14" t="inlineStr">
        <is>
          <t>Côte d'Ivoire</t>
        </is>
      </c>
      <c r="E221" s="14" t="n">
        <v>2024</v>
      </c>
      <c r="F221" s="14" t="n">
        <v>0.18</v>
      </c>
      <c r="G221" s="14" t="n">
        <v>5.575</v>
      </c>
      <c r="H221" s="14" t="n">
        <v>1.324</v>
      </c>
      <c r="I221" s="14" t="n">
        <v>0</v>
      </c>
      <c r="J221" s="14" t="n">
        <v>5.575</v>
      </c>
      <c r="K221" s="14" t="n">
        <v>0</v>
      </c>
      <c r="L221" s="14" t="n">
        <v>1</v>
      </c>
      <c r="M221" s="14" t="n">
        <v>7.124</v>
      </c>
      <c r="N221" s="14" t="n">
        <v>3.971</v>
      </c>
      <c r="O221" s="14" t="n">
        <v>0</v>
      </c>
      <c r="P221" s="14" t="n">
        <v>7.124</v>
      </c>
      <c r="Q221" s="14" t="n">
        <v>0</v>
      </c>
      <c r="R221" s="14" t="n">
        <v>1</v>
      </c>
      <c r="S221" s="14" t="n">
        <v>12.193</v>
      </c>
      <c r="T221" s="14" t="n">
        <v>7.942</v>
      </c>
      <c r="U221" s="14" t="n">
        <v>0.299</v>
      </c>
      <c r="V221" s="14" t="n">
        <v>14.388</v>
      </c>
      <c r="W221" s="14" t="n">
        <v>0.18</v>
      </c>
      <c r="X221" s="14" t="n">
        <v>1</v>
      </c>
      <c r="Y221" s="14" t="n">
        <v>6.224</v>
      </c>
      <c r="Z221" s="14" t="n">
        <v>0.786</v>
      </c>
      <c r="AA221" s="14" t="n">
        <v>0</v>
      </c>
      <c r="AB221" s="14" t="n">
        <v>6.224</v>
      </c>
      <c r="AC221" s="14" t="n">
        <v>0</v>
      </c>
      <c r="AD221" s="14" t="n">
        <v>1</v>
      </c>
      <c r="AE221" s="14" t="n">
        <v>9.010999999999999</v>
      </c>
      <c r="AF221" s="14" t="n">
        <v>1.218</v>
      </c>
      <c r="AG221" s="14" t="n">
        <v>0</v>
      </c>
      <c r="AH221" s="14" t="n">
        <v>9.010999999999999</v>
      </c>
      <c r="AI221" s="14" t="n">
        <v>0</v>
      </c>
      <c r="AJ221" s="14" t="n">
        <v>1</v>
      </c>
      <c r="AK221" s="14" t="n">
        <v>12.981</v>
      </c>
      <c r="AL221" s="14" t="n">
        <v>4.823</v>
      </c>
      <c r="AM221" s="14" t="n">
        <v>0.318</v>
      </c>
      <c r="AN221" s="14" t="n">
        <v>15.318</v>
      </c>
      <c r="AO221" s="14" t="n">
        <v>0.18</v>
      </c>
      <c r="AP221" s="14" t="n">
        <v>1</v>
      </c>
      <c r="AQ221" s="14" t="n">
        <v>0.724</v>
      </c>
      <c r="AR221" s="14" t="n">
        <v>0.132</v>
      </c>
      <c r="AS221" s="14" t="n">
        <v>0.6</v>
      </c>
      <c r="AT221" s="14" t="n">
        <v>1.443</v>
      </c>
      <c r="AU221" s="14" t="n">
        <v>0.09</v>
      </c>
      <c r="AV221" s="14" t="n">
        <v>1</v>
      </c>
      <c r="AW221" s="14" t="n">
        <v>0.595</v>
      </c>
      <c r="AX221" s="14" t="n">
        <v>0.109</v>
      </c>
      <c r="AY221" s="14" t="n">
        <v>0.486</v>
      </c>
      <c r="AZ221" s="14" t="n">
        <v>1.179</v>
      </c>
      <c r="BA221" s="14" t="n">
        <v>0.09</v>
      </c>
      <c r="BB221" s="14" t="n">
        <v>1</v>
      </c>
      <c r="BC221" s="14" t="n">
        <v>0.513</v>
      </c>
      <c r="BD221" s="14" t="n">
        <v>0.132</v>
      </c>
      <c r="BE221" s="14" t="n">
        <v>-0.013</v>
      </c>
      <c r="BF221" s="14" t="n">
        <v>0.5</v>
      </c>
      <c r="BG221" s="14" t="n">
        <v>0</v>
      </c>
      <c r="BH221" s="14" t="n">
        <v>1</v>
      </c>
      <c r="BI221" s="14" t="n">
        <v>0.591</v>
      </c>
      <c r="BJ221" s="14" t="n">
        <v>0.132</v>
      </c>
      <c r="BK221" s="14" t="n">
        <v>0.536</v>
      </c>
      <c r="BL221" s="14" t="n">
        <v>1.229</v>
      </c>
      <c r="BM221" s="14" t="n">
        <v>0.09</v>
      </c>
      <c r="BN221" s="14" t="n">
        <v>1</v>
      </c>
      <c r="BO221" s="14" t="n">
        <v>0</v>
      </c>
      <c r="BP221" s="14" t="n">
        <v>0.028</v>
      </c>
      <c r="BQ221" s="14" t="n">
        <v>0.14</v>
      </c>
      <c r="BR221" s="14" t="n">
        <v>0</v>
      </c>
      <c r="BS221" s="14" t="n">
        <v>1</v>
      </c>
      <c r="BT221" s="14" t="n">
        <v>0</v>
      </c>
      <c r="BU221" s="14" t="n">
        <v>-0.048</v>
      </c>
      <c r="BV221" s="14" t="n">
        <v>0.131</v>
      </c>
      <c r="BW221" s="14" t="n">
        <v>0.18</v>
      </c>
      <c r="BX221" s="14" t="n">
        <v>0.833</v>
      </c>
      <c r="BY221" s="14" t="n">
        <v>13.646</v>
      </c>
      <c r="BZ221" s="14" t="n">
        <v>0</v>
      </c>
      <c r="CA221" s="14" t="n">
        <v>13.646</v>
      </c>
      <c r="CB221" s="14" t="n">
        <v>0</v>
      </c>
      <c r="CC221" s="14" t="n">
        <v>82.58799999999999</v>
      </c>
      <c r="CD221" s="14" t="n">
        <v>7.95</v>
      </c>
      <c r="CE221" s="14" t="n">
        <v>29.654</v>
      </c>
      <c r="CF221" s="14" t="n">
        <v>132.445</v>
      </c>
      <c r="CG221" s="14" t="n">
        <v>0.18</v>
      </c>
      <c r="CH221" s="14" t="n">
        <v>1</v>
      </c>
      <c r="CI221" s="14" t="n">
        <v>0</v>
      </c>
      <c r="CJ221" s="14" t="n">
        <v>0</v>
      </c>
      <c r="CK221" s="14" t="n">
        <v>0</v>
      </c>
      <c r="CL221" s="14" t="n">
        <v>0</v>
      </c>
      <c r="CM221" s="14" t="n">
        <v>0</v>
      </c>
      <c r="CN221" s="14" t="n">
        <v>0</v>
      </c>
      <c r="CO221" s="14" t="n">
        <v>0</v>
      </c>
      <c r="CP221" s="14" t="n">
        <v>0</v>
      </c>
      <c r="CQ221" s="14" t="n">
        <v>1.387</v>
      </c>
      <c r="CR221" s="14" t="n">
        <v>0</v>
      </c>
      <c r="CS221" s="14" t="n">
        <v>7.687</v>
      </c>
      <c r="CT221" s="14" t="n">
        <v>4.251</v>
      </c>
      <c r="CU221" s="14" t="n">
        <v>10.168</v>
      </c>
    </row>
    <row r="222">
      <c r="A222" s="14" t="inlineStr">
        <is>
          <t>DNK2021</t>
        </is>
      </c>
      <c r="B222" s="14" t="inlineStr">
        <is>
          <t>DNK</t>
        </is>
      </c>
      <c r="C222" s="14" t="inlineStr">
        <is>
          <t>DNK</t>
        </is>
      </c>
      <c r="D222" s="14" t="inlineStr">
        <is>
          <t>Denmark</t>
        </is>
      </c>
      <c r="E222" s="14" t="n">
        <v>2021</v>
      </c>
      <c r="F222" s="14" t="n">
        <v>0.25</v>
      </c>
      <c r="G222" s="14" t="n">
        <v>3.451</v>
      </c>
      <c r="H222" s="14" t="n">
        <v>0.8149999999999999</v>
      </c>
      <c r="I222" s="14" t="n">
        <v>2.966</v>
      </c>
      <c r="J222" s="14" t="n">
        <v>6.417</v>
      </c>
      <c r="K222" s="14" t="n">
        <v>0</v>
      </c>
      <c r="L222" s="14" t="n">
        <v>1</v>
      </c>
      <c r="M222" s="14" t="n">
        <v>5.068</v>
      </c>
      <c r="N222" s="14" t="n">
        <v>2.446</v>
      </c>
      <c r="O222" s="14" t="n">
        <v>7.856</v>
      </c>
      <c r="P222" s="14" t="n">
        <v>12.923</v>
      </c>
      <c r="Q222" s="14" t="n">
        <v>0</v>
      </c>
      <c r="R222" s="14" t="n">
        <v>1</v>
      </c>
      <c r="S222" s="14" t="n">
        <v>7.528</v>
      </c>
      <c r="T222" s="14" t="n">
        <v>4.893</v>
      </c>
      <c r="U222" s="14" t="n">
        <v>2.36</v>
      </c>
      <c r="V222" s="14" t="n">
        <v>12.36</v>
      </c>
      <c r="W222" s="14" t="n">
        <v>0.25</v>
      </c>
      <c r="X222" s="14" t="n">
        <v>1</v>
      </c>
      <c r="Y222" s="14" t="n">
        <v>19.611</v>
      </c>
      <c r="Z222" s="14" t="n">
        <v>2.166</v>
      </c>
      <c r="AA222" s="14" t="n">
        <v>0.156</v>
      </c>
      <c r="AB222" s="14" t="n">
        <v>19.768</v>
      </c>
      <c r="AC222" s="14" t="n">
        <v>0</v>
      </c>
      <c r="AD222" s="14" t="n">
        <v>1</v>
      </c>
      <c r="AE222" s="14" t="n">
        <v>19.568</v>
      </c>
      <c r="AF222" s="14" t="n">
        <v>3.851</v>
      </c>
      <c r="AG222" s="14" t="n">
        <v>0.2</v>
      </c>
      <c r="AH222" s="14" t="n">
        <v>19.768</v>
      </c>
      <c r="AI222" s="14" t="n">
        <v>0</v>
      </c>
      <c r="AJ222" s="14" t="n">
        <v>1</v>
      </c>
      <c r="AK222" s="14" t="n">
        <v>24.725</v>
      </c>
      <c r="AL222" s="14" t="n">
        <v>12.135</v>
      </c>
      <c r="AM222" s="14" t="n">
        <v>3.419</v>
      </c>
      <c r="AN222" s="14" t="n">
        <v>35.18</v>
      </c>
      <c r="AO222" s="14" t="n">
        <v>0.25</v>
      </c>
      <c r="AP222" s="14" t="n">
        <v>1</v>
      </c>
      <c r="AQ222" s="14" t="n">
        <v>0.619</v>
      </c>
      <c r="AR222" s="14" t="n">
        <v>0.114</v>
      </c>
      <c r="AS222" s="14" t="n">
        <v>0.962</v>
      </c>
      <c r="AT222" s="14" t="n">
        <v>1.977</v>
      </c>
      <c r="AU222" s="14" t="n">
        <v>0.25</v>
      </c>
      <c r="AV222" s="14" t="n">
        <v>1</v>
      </c>
      <c r="AW222" s="14" t="n">
        <v>0.599</v>
      </c>
      <c r="AX222" s="14" t="n">
        <v>0.114</v>
      </c>
      <c r="AY222" s="14" t="n">
        <v>0.745</v>
      </c>
      <c r="AZ222" s="14" t="n">
        <v>1.681</v>
      </c>
      <c r="BA222" s="14" t="n">
        <v>0.25</v>
      </c>
      <c r="BB222" s="14" t="n">
        <v>1</v>
      </c>
      <c r="BC222" s="14" t="n">
        <v>0.439</v>
      </c>
      <c r="BD222" s="14" t="n">
        <v>0.114</v>
      </c>
      <c r="BE222" s="14" t="n">
        <v>0.258</v>
      </c>
      <c r="BF222" s="14" t="n">
        <v>0.872</v>
      </c>
      <c r="BG222" s="14" t="n">
        <v>0.25</v>
      </c>
      <c r="BH222" s="14" t="n">
        <v>1</v>
      </c>
      <c r="BI222" s="14" t="n">
        <v>0.505</v>
      </c>
      <c r="BJ222" s="14" t="n">
        <v>0.114</v>
      </c>
      <c r="BK222" s="14" t="n">
        <v>0.856</v>
      </c>
      <c r="BL222" s="14" t="n">
        <v>1.701</v>
      </c>
      <c r="BM222" s="14" t="n">
        <v>0.25</v>
      </c>
      <c r="BN222" s="14" t="n">
        <v>1</v>
      </c>
      <c r="BO222" s="14" t="n">
        <v>0</v>
      </c>
      <c r="BP222" s="14" t="n">
        <v>0.005</v>
      </c>
      <c r="BQ222" s="14" t="n">
        <v>0.113</v>
      </c>
      <c r="BR222" s="14" t="n">
        <v>0</v>
      </c>
      <c r="BS222" s="14" t="n">
        <v>1</v>
      </c>
      <c r="BT222" s="14" t="n">
        <v>0</v>
      </c>
      <c r="BU222" s="14" t="n">
        <v>0.151</v>
      </c>
      <c r="BV222" s="14" t="n">
        <v>0.375</v>
      </c>
      <c r="BW222" s="14" t="n">
        <v>0.25</v>
      </c>
      <c r="BX222" s="14" t="n">
        <v>1</v>
      </c>
      <c r="BY222" s="14" t="n">
        <v>11.787</v>
      </c>
      <c r="BZ222" s="14" t="n">
        <v>0</v>
      </c>
      <c r="CA222" s="14" t="n">
        <v>11.787</v>
      </c>
      <c r="CB222" s="14" t="n">
        <v>0</v>
      </c>
      <c r="CC222" s="14" t="n">
        <v>78.125</v>
      </c>
      <c r="CD222" s="14" t="n">
        <v>7.95</v>
      </c>
      <c r="CE222" s="14" t="n">
        <v>148.839</v>
      </c>
      <c r="CF222" s="14" t="n">
        <v>283.705</v>
      </c>
      <c r="CG222" s="14" t="n">
        <v>0.25</v>
      </c>
      <c r="CH222" s="14" t="n">
        <v>1</v>
      </c>
      <c r="CI222" s="14" t="n">
        <v>0</v>
      </c>
      <c r="CJ222" s="14" t="n">
        <v>0</v>
      </c>
      <c r="CK222" s="14" t="n">
        <v>0</v>
      </c>
      <c r="CL222" s="14" t="n">
        <v>0</v>
      </c>
      <c r="CM222" s="14" t="n">
        <v>0</v>
      </c>
      <c r="CN222" s="14" t="n">
        <v>0.138</v>
      </c>
      <c r="CO222" s="14" t="n">
        <v>0.065</v>
      </c>
      <c r="CP222" s="14" t="n">
        <v>0.573</v>
      </c>
      <c r="CQ222" s="14" t="n">
        <v>1.198</v>
      </c>
      <c r="CR222" s="14" t="n">
        <v>0</v>
      </c>
      <c r="CS222" s="14" t="n">
        <v>2.498</v>
      </c>
      <c r="CT222" s="14" t="n">
        <v>4.567</v>
      </c>
      <c r="CU222" s="14" t="n">
        <v>14.129</v>
      </c>
    </row>
    <row r="223">
      <c r="A223" s="14" t="inlineStr">
        <is>
          <t>DNK2022</t>
        </is>
      </c>
      <c r="B223" s="14" t="inlineStr">
        <is>
          <t>DNK</t>
        </is>
      </c>
      <c r="C223" s="14" t="inlineStr">
        <is>
          <t>DNK</t>
        </is>
      </c>
      <c r="D223" s="14" t="inlineStr">
        <is>
          <t>Denmark</t>
        </is>
      </c>
      <c r="E223" s="14" t="n">
        <v>2022</v>
      </c>
      <c r="F223" s="14" t="n">
        <v>0.25</v>
      </c>
      <c r="G223" s="14" t="n">
        <v>12.904</v>
      </c>
      <c r="H223" s="14" t="n">
        <v>1.235</v>
      </c>
      <c r="I223" s="14" t="n">
        <v>9.989000000000001</v>
      </c>
      <c r="J223" s="14" t="n">
        <v>22.893</v>
      </c>
      <c r="K223" s="14" t="n">
        <v>0</v>
      </c>
      <c r="L223" s="14" t="n">
        <v>1</v>
      </c>
      <c r="M223" s="14" t="n">
        <v>9.782999999999999</v>
      </c>
      <c r="N223" s="14" t="n">
        <v>3.704</v>
      </c>
      <c r="O223" s="14" t="n">
        <v>13.237</v>
      </c>
      <c r="P223" s="14" t="n">
        <v>23.02</v>
      </c>
      <c r="Q223" s="14" t="n">
        <v>0</v>
      </c>
      <c r="R223" s="14" t="n">
        <v>1</v>
      </c>
      <c r="S223" s="14" t="n">
        <v>19.078</v>
      </c>
      <c r="T223" s="14" t="n">
        <v>7.408</v>
      </c>
      <c r="U223" s="14" t="n">
        <v>3.144</v>
      </c>
      <c r="V223" s="14" t="n">
        <v>27.273</v>
      </c>
      <c r="W223" s="14" t="n">
        <v>0.25</v>
      </c>
      <c r="X223" s="14" t="n">
        <v>1</v>
      </c>
      <c r="Y223" s="14" t="n">
        <v>33.633</v>
      </c>
      <c r="Z223" s="14" t="n">
        <v>3.528</v>
      </c>
      <c r="AA223" s="14" t="n">
        <v>6.874</v>
      </c>
      <c r="AB223" s="14" t="n">
        <v>40.507</v>
      </c>
      <c r="AC223" s="14" t="n">
        <v>0</v>
      </c>
      <c r="AD223" s="14" t="n">
        <v>1</v>
      </c>
      <c r="AE223" s="14" t="n">
        <v>33.68</v>
      </c>
      <c r="AF223" s="14" t="n">
        <v>6.244</v>
      </c>
      <c r="AG223" s="14" t="n">
        <v>6.826</v>
      </c>
      <c r="AH223" s="14" t="n">
        <v>40.507</v>
      </c>
      <c r="AI223" s="14" t="n">
        <v>0</v>
      </c>
      <c r="AJ223" s="14" t="n">
        <v>1</v>
      </c>
      <c r="AK223" s="14" t="n">
        <v>39.386</v>
      </c>
      <c r="AL223" s="14" t="n">
        <v>18.808</v>
      </c>
      <c r="AM223" s="14" t="n">
        <v>2.651</v>
      </c>
      <c r="AN223" s="14" t="n">
        <v>52.546</v>
      </c>
      <c r="AO223" s="14" t="n">
        <v>0.25</v>
      </c>
      <c r="AP223" s="14" t="n">
        <v>1</v>
      </c>
      <c r="AQ223" s="14" t="n">
        <v>0.861</v>
      </c>
      <c r="AR223" s="14" t="n">
        <v>0.123</v>
      </c>
      <c r="AS223" s="14" t="n">
        <v>0.898</v>
      </c>
      <c r="AT223" s="14" t="n">
        <v>2.199</v>
      </c>
      <c r="AU223" s="14" t="n">
        <v>0.25</v>
      </c>
      <c r="AV223" s="14" t="n">
        <v>1</v>
      </c>
      <c r="AW223" s="14" t="n">
        <v>0.986</v>
      </c>
      <c r="AX223" s="14" t="n">
        <v>0.123</v>
      </c>
      <c r="AY223" s="14" t="n">
        <v>0.668</v>
      </c>
      <c r="AZ223" s="14" t="n">
        <v>2.068</v>
      </c>
      <c r="BA223" s="14" t="n">
        <v>0.25</v>
      </c>
      <c r="BB223" s="14" t="n">
        <v>1</v>
      </c>
      <c r="BC223" s="14" t="n">
        <v>0.598</v>
      </c>
      <c r="BD223" s="14" t="n">
        <v>0.123</v>
      </c>
      <c r="BE223" s="14" t="n">
        <v>0.282</v>
      </c>
      <c r="BF223" s="14" t="n">
        <v>1.08</v>
      </c>
      <c r="BG223" s="14" t="n">
        <v>0.25</v>
      </c>
      <c r="BH223" s="14" t="n">
        <v>1</v>
      </c>
      <c r="BI223" s="14" t="n">
        <v>0.612</v>
      </c>
      <c r="BJ223" s="14" t="n">
        <v>0.123</v>
      </c>
      <c r="BK223" s="14" t="n">
        <v>1.129</v>
      </c>
      <c r="BL223" s="14" t="n">
        <v>2.177</v>
      </c>
      <c r="BM223" s="14" t="n">
        <v>0.25</v>
      </c>
      <c r="BN223" s="14" t="n">
        <v>1</v>
      </c>
      <c r="BO223" s="14" t="n">
        <v>0</v>
      </c>
      <c r="BP223" s="14" t="n">
        <v>0.001</v>
      </c>
      <c r="BQ223" s="14" t="n">
        <v>0.194</v>
      </c>
      <c r="BR223" s="14" t="n">
        <v>0</v>
      </c>
      <c r="BS223" s="14" t="n">
        <v>1</v>
      </c>
      <c r="BT223" s="14" t="n">
        <v>0</v>
      </c>
      <c r="BU223" s="14" t="n">
        <v>0.123</v>
      </c>
      <c r="BV223" s="14" t="n">
        <v>0.549</v>
      </c>
      <c r="BW223" s="14" t="n">
        <v>0.25</v>
      </c>
      <c r="BX223" s="14" t="n">
        <v>1</v>
      </c>
      <c r="BY223" s="14" t="n">
        <v>12.729</v>
      </c>
      <c r="BZ223" s="14" t="n">
        <v>0</v>
      </c>
      <c r="CA223" s="14" t="n">
        <v>12.729</v>
      </c>
      <c r="CB223" s="14" t="n">
        <v>0</v>
      </c>
      <c r="CC223" s="14" t="n">
        <v>97.90000000000001</v>
      </c>
      <c r="CD223" s="14" t="n">
        <v>7.95</v>
      </c>
      <c r="CE223" s="14" t="n">
        <v>207.777</v>
      </c>
      <c r="CF223" s="14" t="n">
        <v>382.096</v>
      </c>
      <c r="CG223" s="14" t="n">
        <v>0.25</v>
      </c>
      <c r="CH223" s="14" t="n">
        <v>1</v>
      </c>
      <c r="CI223" s="14" t="n">
        <v>0</v>
      </c>
      <c r="CJ223" s="14" t="n">
        <v>0</v>
      </c>
      <c r="CK223" s="14" t="n">
        <v>0</v>
      </c>
      <c r="CL223" s="14" t="n">
        <v>0</v>
      </c>
      <c r="CM223" s="14" t="n">
        <v>0</v>
      </c>
      <c r="CN223" s="14" t="n">
        <v>0.149</v>
      </c>
      <c r="CO223" s="14" t="n">
        <v>0.06900000000000001</v>
      </c>
      <c r="CP223" s="14" t="n">
        <v>0</v>
      </c>
      <c r="CQ223" s="14" t="n">
        <v>1.294</v>
      </c>
      <c r="CR223" s="14" t="n">
        <v>0</v>
      </c>
      <c r="CS223" s="14" t="n">
        <v>2.698</v>
      </c>
      <c r="CT223" s="14" t="n">
        <v>11.669</v>
      </c>
      <c r="CU223" s="14" t="n">
        <v>28.059</v>
      </c>
    </row>
    <row r="224">
      <c r="A224" s="14" t="inlineStr">
        <is>
          <t>DNK2023</t>
        </is>
      </c>
      <c r="B224" s="14" t="inlineStr">
        <is>
          <t>DNK</t>
        </is>
      </c>
      <c r="C224" s="14" t="inlineStr">
        <is>
          <t>DNK</t>
        </is>
      </c>
      <c r="D224" s="14" t="inlineStr">
        <is>
          <t>Denmark</t>
        </is>
      </c>
      <c r="E224" s="14" t="n">
        <v>2023</v>
      </c>
      <c r="F224" s="14" t="n">
        <v>0.25</v>
      </c>
      <c r="G224" s="14" t="n">
        <v>6.901</v>
      </c>
      <c r="H224" s="14" t="n">
        <v>1.286</v>
      </c>
      <c r="I224" s="14" t="n">
        <v>11.192</v>
      </c>
      <c r="J224" s="14" t="n">
        <v>18.092</v>
      </c>
      <c r="K224" s="14" t="n">
        <v>0</v>
      </c>
      <c r="L224" s="14" t="n">
        <v>1</v>
      </c>
      <c r="M224" s="14" t="n">
        <v>7.886</v>
      </c>
      <c r="N224" s="14" t="n">
        <v>3.857</v>
      </c>
      <c r="O224" s="14" t="n">
        <v>14.221</v>
      </c>
      <c r="P224" s="14" t="n">
        <v>22.107</v>
      </c>
      <c r="Q224" s="14" t="n">
        <v>0</v>
      </c>
      <c r="R224" s="14" t="n">
        <v>1</v>
      </c>
      <c r="S224" s="14" t="n">
        <v>13.329</v>
      </c>
      <c r="T224" s="14" t="n">
        <v>7.714</v>
      </c>
      <c r="U224" s="14" t="n">
        <v>3.278</v>
      </c>
      <c r="V224" s="14" t="n">
        <v>20.2</v>
      </c>
      <c r="W224" s="14" t="n">
        <v>0.25</v>
      </c>
      <c r="X224" s="14" t="n">
        <v>1</v>
      </c>
      <c r="Y224" s="14" t="n">
        <v>14.886</v>
      </c>
      <c r="Z224" s="14" t="n">
        <v>1.667</v>
      </c>
      <c r="AA224" s="14" t="n">
        <v>9.521000000000001</v>
      </c>
      <c r="AB224" s="14" t="n">
        <v>24.406</v>
      </c>
      <c r="AC224" s="14" t="n">
        <v>0</v>
      </c>
      <c r="AD224" s="14" t="n">
        <v>1</v>
      </c>
      <c r="AE224" s="14" t="n">
        <v>14.984</v>
      </c>
      <c r="AF224" s="14" t="n">
        <v>2.984</v>
      </c>
      <c r="AG224" s="14" t="n">
        <v>9.422000000000001</v>
      </c>
      <c r="AH224" s="14" t="n">
        <v>24.406</v>
      </c>
      <c r="AI224" s="14" t="n">
        <v>0</v>
      </c>
      <c r="AJ224" s="14" t="n">
        <v>1</v>
      </c>
      <c r="AK224" s="14" t="n">
        <v>20.996</v>
      </c>
      <c r="AL224" s="14" t="n">
        <v>10.401</v>
      </c>
      <c r="AM224" s="14" t="n">
        <v>13.552</v>
      </c>
      <c r="AN224" s="14" t="n">
        <v>43.184</v>
      </c>
      <c r="AO224" s="14" t="n">
        <v>0.25</v>
      </c>
      <c r="AP224" s="14" t="n">
        <v>1</v>
      </c>
      <c r="AQ224" s="14" t="n">
        <v>0.76</v>
      </c>
      <c r="AR224" s="14" t="n">
        <v>0.129</v>
      </c>
      <c r="AS224" s="14" t="n">
        <v>0.948</v>
      </c>
      <c r="AT224" s="14" t="n">
        <v>2.135</v>
      </c>
      <c r="AU224" s="14" t="n">
        <v>0.25</v>
      </c>
      <c r="AV224" s="14" t="n">
        <v>1</v>
      </c>
      <c r="AW224" s="14" t="n">
        <v>0.8110000000000001</v>
      </c>
      <c r="AX224" s="14" t="n">
        <v>0.129</v>
      </c>
      <c r="AY224" s="14" t="n">
        <v>0.6929999999999999</v>
      </c>
      <c r="AZ224" s="14" t="n">
        <v>1.88</v>
      </c>
      <c r="BA224" s="14" t="n">
        <v>0.25</v>
      </c>
      <c r="BB224" s="14" t="n">
        <v>1</v>
      </c>
      <c r="BC224" s="14" t="n">
        <v>0.535</v>
      </c>
      <c r="BD224" s="14" t="n">
        <v>0.129</v>
      </c>
      <c r="BE224" s="14" t="n">
        <v>0.287</v>
      </c>
      <c r="BF224" s="14" t="n">
        <v>1</v>
      </c>
      <c r="BG224" s="14" t="n">
        <v>0.25</v>
      </c>
      <c r="BH224" s="14" t="n">
        <v>1</v>
      </c>
      <c r="BI224" s="14" t="n">
        <v>0.579</v>
      </c>
      <c r="BJ224" s="14" t="n">
        <v>0.129</v>
      </c>
      <c r="BK224" s="14" t="n">
        <v>1.022</v>
      </c>
      <c r="BL224" s="14" t="n">
        <v>2.002</v>
      </c>
      <c r="BM224" s="14" t="n">
        <v>0.25</v>
      </c>
      <c r="BN224" s="14" t="n">
        <v>1</v>
      </c>
      <c r="BO224" s="14" t="n">
        <v>0</v>
      </c>
      <c r="BP224" s="14" t="n">
        <v>0.001</v>
      </c>
      <c r="BQ224" s="14" t="n">
        <v>0.13</v>
      </c>
      <c r="BR224" s="14" t="n">
        <v>0</v>
      </c>
      <c r="BS224" s="14" t="n">
        <v>1</v>
      </c>
      <c r="BT224" s="14" t="n">
        <v>0</v>
      </c>
      <c r="BU224" s="14" t="n">
        <v>0.058</v>
      </c>
      <c r="BV224" s="14" t="n">
        <v>0.398</v>
      </c>
      <c r="BW224" s="14" t="n">
        <v>0.25</v>
      </c>
      <c r="BX224" s="14" t="n">
        <v>1</v>
      </c>
      <c r="BY224" s="14" t="n">
        <v>13.254</v>
      </c>
      <c r="BZ224" s="14" t="n">
        <v>0</v>
      </c>
      <c r="CA224" s="14" t="n">
        <v>13.254</v>
      </c>
      <c r="CB224" s="14" t="n">
        <v>0</v>
      </c>
      <c r="CC224" s="14" t="n">
        <v>83.248</v>
      </c>
      <c r="CD224" s="14" t="n">
        <v>7.95</v>
      </c>
      <c r="CE224" s="14" t="n">
        <v>206.151</v>
      </c>
      <c r="CF224" s="14" t="n">
        <v>361.749</v>
      </c>
      <c r="CG224" s="14" t="n">
        <v>0.25</v>
      </c>
      <c r="CH224" s="14" t="n">
        <v>1</v>
      </c>
      <c r="CI224" s="14" t="n">
        <v>0</v>
      </c>
      <c r="CJ224" s="14" t="n">
        <v>0</v>
      </c>
      <c r="CK224" s="14" t="n">
        <v>0</v>
      </c>
      <c r="CL224" s="14" t="n">
        <v>0</v>
      </c>
      <c r="CM224" s="14" t="n">
        <v>0</v>
      </c>
      <c r="CN224" s="14" t="n">
        <v>0.149</v>
      </c>
      <c r="CO224" s="14" t="n">
        <v>0.066</v>
      </c>
      <c r="CP224" s="14" t="n">
        <v>0</v>
      </c>
      <c r="CQ224" s="14" t="n">
        <v>1.348</v>
      </c>
      <c r="CR224" s="14" t="n">
        <v>0</v>
      </c>
      <c r="CS224" s="14" t="n">
        <v>2.809</v>
      </c>
      <c r="CT224" s="14" t="n">
        <v>5.615</v>
      </c>
      <c r="CU224" s="14" t="n">
        <v>9.260999999999999</v>
      </c>
    </row>
    <row r="225">
      <c r="A225" s="14" t="inlineStr">
        <is>
          <t>DNK2024</t>
        </is>
      </c>
      <c r="B225" s="14" t="inlineStr">
        <is>
          <t>DNK</t>
        </is>
      </c>
      <c r="C225" s="14" t="inlineStr">
        <is>
          <t>DNK</t>
        </is>
      </c>
      <c r="D225" s="14" t="inlineStr">
        <is>
          <t>Denmark</t>
        </is>
      </c>
      <c r="E225" s="14" t="n">
        <v>2024</v>
      </c>
      <c r="F225" s="14" t="n">
        <v>0.25</v>
      </c>
      <c r="G225" s="14" t="n">
        <v>5.717</v>
      </c>
      <c r="H225" s="14" t="n">
        <v>1.324</v>
      </c>
      <c r="I225" s="14" t="n">
        <v>8.045</v>
      </c>
      <c r="J225" s="14" t="n">
        <v>13.763</v>
      </c>
      <c r="K225" s="14" t="n">
        <v>0</v>
      </c>
      <c r="L225" s="14" t="n">
        <v>1</v>
      </c>
      <c r="M225" s="14" t="n">
        <v>7.124</v>
      </c>
      <c r="N225" s="14" t="n">
        <v>3.971</v>
      </c>
      <c r="O225" s="14" t="n">
        <v>12.724</v>
      </c>
      <c r="P225" s="14" t="n">
        <v>19.848</v>
      </c>
      <c r="Q225" s="14" t="n">
        <v>0</v>
      </c>
      <c r="R225" s="14" t="n">
        <v>1</v>
      </c>
      <c r="S225" s="14" t="n">
        <v>12.335</v>
      </c>
      <c r="T225" s="14" t="n">
        <v>7.942</v>
      </c>
      <c r="U225" s="14" t="n">
        <v>3.61</v>
      </c>
      <c r="V225" s="14" t="n">
        <v>19.275</v>
      </c>
      <c r="W225" s="14" t="n">
        <v>0.25</v>
      </c>
      <c r="X225" s="14" t="n">
        <v>1</v>
      </c>
      <c r="Y225" s="14" t="n">
        <v>14.533</v>
      </c>
      <c r="Z225" s="14" t="n">
        <v>1.835</v>
      </c>
      <c r="AA225" s="14" t="n">
        <v>6.495</v>
      </c>
      <c r="AB225" s="14" t="n">
        <v>21.029</v>
      </c>
      <c r="AC225" s="14" t="n">
        <v>0</v>
      </c>
      <c r="AD225" s="14" t="n">
        <v>1</v>
      </c>
      <c r="AE225" s="14" t="n">
        <v>14.533</v>
      </c>
      <c r="AF225" s="14" t="n">
        <v>3.184</v>
      </c>
      <c r="AG225" s="14" t="n">
        <v>6.495</v>
      </c>
      <c r="AH225" s="14" t="n">
        <v>21.029</v>
      </c>
      <c r="AI225" s="14" t="n">
        <v>0</v>
      </c>
      <c r="AJ225" s="14" t="n">
        <v>1</v>
      </c>
      <c r="AK225" s="14" t="n">
        <v>19.97</v>
      </c>
      <c r="AL225" s="14" t="n">
        <v>10.157</v>
      </c>
      <c r="AM225" s="14" t="n">
        <v>10.534</v>
      </c>
      <c r="AN225" s="14" t="n">
        <v>38.13</v>
      </c>
      <c r="AO225" s="14" t="n">
        <v>0.25</v>
      </c>
      <c r="AP225" s="14" t="n">
        <v>1</v>
      </c>
      <c r="AQ225" s="14" t="n">
        <v>0.724</v>
      </c>
      <c r="AR225" s="14" t="n">
        <v>0.132</v>
      </c>
      <c r="AS225" s="14" t="n">
        <v>1.005</v>
      </c>
      <c r="AT225" s="14" t="n">
        <v>2.162</v>
      </c>
      <c r="AU225" s="14" t="n">
        <v>0.25</v>
      </c>
      <c r="AV225" s="14" t="n">
        <v>1</v>
      </c>
      <c r="AW225" s="14" t="n">
        <v>0.75</v>
      </c>
      <c r="AX225" s="14" t="n">
        <v>0.132</v>
      </c>
      <c r="AY225" s="14" t="n">
        <v>0.725</v>
      </c>
      <c r="AZ225" s="14" t="n">
        <v>1.844</v>
      </c>
      <c r="BA225" s="14" t="n">
        <v>0.25</v>
      </c>
      <c r="BB225" s="14" t="n">
        <v>1</v>
      </c>
      <c r="BC225" s="14" t="n">
        <v>0.513</v>
      </c>
      <c r="BD225" s="14" t="n">
        <v>0.132</v>
      </c>
      <c r="BE225" s="14" t="n">
        <v>0.296</v>
      </c>
      <c r="BF225" s="14" t="n">
        <v>0.978</v>
      </c>
      <c r="BG225" s="14" t="n">
        <v>0.25</v>
      </c>
      <c r="BH225" s="14" t="n">
        <v>1</v>
      </c>
      <c r="BI225" s="14" t="n">
        <v>0.591</v>
      </c>
      <c r="BJ225" s="14" t="n">
        <v>0.132</v>
      </c>
      <c r="BK225" s="14" t="n">
        <v>0.9429999999999999</v>
      </c>
      <c r="BL225" s="14" t="n">
        <v>1.917</v>
      </c>
      <c r="BM225" s="14" t="n">
        <v>0.25</v>
      </c>
      <c r="BN225" s="14" t="n">
        <v>1</v>
      </c>
      <c r="BO225" s="14" t="n">
        <v>0</v>
      </c>
      <c r="BP225" s="14" t="n">
        <v>0.002</v>
      </c>
      <c r="BQ225" s="14" t="n">
        <v>0.122</v>
      </c>
      <c r="BR225" s="14" t="n">
        <v>0</v>
      </c>
      <c r="BS225" s="14" t="n">
        <v>1</v>
      </c>
      <c r="BT225" s="14" t="n">
        <v>0</v>
      </c>
      <c r="BU225" s="14" t="n">
        <v>0.117</v>
      </c>
      <c r="BV225" s="14" t="n">
        <v>0.404</v>
      </c>
      <c r="BW225" s="14" t="n">
        <v>0.25</v>
      </c>
      <c r="BX225" s="14" t="n">
        <v>1</v>
      </c>
      <c r="BY225" s="14" t="n">
        <v>13.646</v>
      </c>
      <c r="BZ225" s="14" t="n">
        <v>0</v>
      </c>
      <c r="CA225" s="14" t="n">
        <v>13.646</v>
      </c>
      <c r="CB225" s="14" t="n">
        <v>0</v>
      </c>
      <c r="CC225" s="14" t="n">
        <v>82.58799999999999</v>
      </c>
      <c r="CD225" s="14" t="n">
        <v>7.95</v>
      </c>
      <c r="CE225" s="14" t="n">
        <v>192.975</v>
      </c>
      <c r="CF225" s="14" t="n">
        <v>344.454</v>
      </c>
      <c r="CG225" s="14" t="n">
        <v>0.25</v>
      </c>
      <c r="CH225" s="14" t="n">
        <v>1</v>
      </c>
      <c r="CI225" s="14" t="n">
        <v>0</v>
      </c>
      <c r="CJ225" s="14" t="n">
        <v>0</v>
      </c>
      <c r="CK225" s="14" t="n">
        <v>0</v>
      </c>
      <c r="CL225" s="14" t="n">
        <v>0</v>
      </c>
      <c r="CM225" s="14" t="n">
        <v>0</v>
      </c>
      <c r="CN225" s="14" t="n">
        <v>0.363</v>
      </c>
      <c r="CO225" s="14" t="n">
        <v>0.06900000000000001</v>
      </c>
      <c r="CP225" s="14" t="n">
        <v>0</v>
      </c>
      <c r="CQ225" s="14" t="n">
        <v>1.387</v>
      </c>
      <c r="CR225" s="14" t="n">
        <v>0</v>
      </c>
      <c r="CS225" s="14" t="n">
        <v>2.892</v>
      </c>
      <c r="CT225" s="14" t="n">
        <v>4.394</v>
      </c>
      <c r="CU225" s="14" t="n">
        <v>7.598</v>
      </c>
    </row>
    <row r="226">
      <c r="A226" s="14" t="inlineStr">
        <is>
          <t>DJI2021</t>
        </is>
      </c>
      <c r="B226" s="14" t="inlineStr">
        <is>
          <t>DJI</t>
        </is>
      </c>
      <c r="C226" s="14" t="inlineStr">
        <is>
          <t>DJI</t>
        </is>
      </c>
      <c r="D226" s="14" t="inlineStr">
        <is>
          <t>Djibouti</t>
        </is>
      </c>
      <c r="E226" s="14" t="n">
        <v>2021</v>
      </c>
      <c r="F226" s="14" t="n">
        <v>0.1</v>
      </c>
      <c r="G226" s="14" t="n">
        <v>5.897</v>
      </c>
      <c r="H226" s="14" t="n">
        <v>1.143</v>
      </c>
      <c r="I226" s="14" t="n">
        <v>0</v>
      </c>
      <c r="J226" s="14" t="n">
        <v>5.897</v>
      </c>
      <c r="K226" s="14" t="n">
        <v>0</v>
      </c>
      <c r="L226" s="14" t="n">
        <v>1</v>
      </c>
      <c r="M226" s="14" t="n">
        <v>7.964</v>
      </c>
      <c r="N226" s="14" t="n">
        <v>3.43</v>
      </c>
      <c r="O226" s="14" t="n">
        <v>0</v>
      </c>
      <c r="P226" s="14" t="n">
        <v>7.964</v>
      </c>
      <c r="Q226" s="14" t="n">
        <v>0</v>
      </c>
      <c r="R226" s="14" t="n">
        <v>1</v>
      </c>
      <c r="S226" s="14" t="n">
        <v>11.613</v>
      </c>
      <c r="T226" s="14" t="n">
        <v>6.86</v>
      </c>
      <c r="U226" s="14" t="n">
        <v>0</v>
      </c>
      <c r="V226" s="14" t="n">
        <v>12.775</v>
      </c>
      <c r="W226" s="14" t="n">
        <v>0.1</v>
      </c>
      <c r="X226" s="14" t="n">
        <v>1</v>
      </c>
      <c r="Y226" s="14" t="n">
        <v>5.115</v>
      </c>
      <c r="Z226" s="14" t="n">
        <v>0.834</v>
      </c>
      <c r="AA226" s="14" t="n">
        <v>0</v>
      </c>
      <c r="AB226" s="14" t="n">
        <v>5.115</v>
      </c>
      <c r="AC226" s="14" t="n">
        <v>0</v>
      </c>
      <c r="AD226" s="14" t="n">
        <v>1</v>
      </c>
      <c r="AE226" s="14" t="n">
        <v>6.258</v>
      </c>
      <c r="AF226" s="14" t="n">
        <v>1.715</v>
      </c>
      <c r="AG226" s="14" t="n">
        <v>0</v>
      </c>
      <c r="AH226" s="14" t="n">
        <v>6.258</v>
      </c>
      <c r="AI226" s="14" t="n">
        <v>0</v>
      </c>
      <c r="AJ226" s="14" t="n">
        <v>1</v>
      </c>
      <c r="AK226" s="14" t="n">
        <v>13.118</v>
      </c>
      <c r="AL226" s="14" t="n">
        <v>7.629</v>
      </c>
      <c r="AM226" s="14" t="n">
        <v>0</v>
      </c>
      <c r="AN226" s="14" t="n">
        <v>14.43</v>
      </c>
      <c r="AO226" s="14" t="n">
        <v>0.1</v>
      </c>
      <c r="AP226" s="14" t="n">
        <v>1</v>
      </c>
      <c r="AQ226" s="14" t="n">
        <v>0.621</v>
      </c>
      <c r="AR226" s="14" t="n">
        <v>0.114</v>
      </c>
      <c r="AS226" s="14" t="n">
        <v>1.066</v>
      </c>
      <c r="AT226" s="14" t="n">
        <v>1.856</v>
      </c>
      <c r="AU226" s="14" t="n">
        <v>0.1</v>
      </c>
      <c r="AV226" s="14" t="n">
        <v>1</v>
      </c>
      <c r="AW226" s="14" t="n">
        <v>0.593</v>
      </c>
      <c r="AX226" s="14" t="n">
        <v>0.114</v>
      </c>
      <c r="AY226" s="14" t="n">
        <v>0.386</v>
      </c>
      <c r="AZ226" s="14" t="n">
        <v>1.077</v>
      </c>
      <c r="BA226" s="14" t="n">
        <v>0.1</v>
      </c>
      <c r="BB226" s="14" t="n">
        <v>1</v>
      </c>
      <c r="BC226" s="14" t="n">
        <v>0.44</v>
      </c>
      <c r="BD226" s="14" t="n">
        <v>0.114</v>
      </c>
      <c r="BE226" s="14" t="n">
        <v>0</v>
      </c>
      <c r="BF226" s="14" t="n">
        <v>0.484</v>
      </c>
      <c r="BG226" s="14" t="n">
        <v>0.1</v>
      </c>
      <c r="BH226" s="14" t="n">
        <v>1</v>
      </c>
      <c r="BI226" s="14" t="n">
        <v>0.5600000000000001</v>
      </c>
      <c r="BJ226" s="14" t="n">
        <v>0.114</v>
      </c>
      <c r="BK226" s="14" t="n">
        <v>0</v>
      </c>
      <c r="BL226" s="14" t="n">
        <v>0.616</v>
      </c>
      <c r="BM226" s="14" t="n">
        <v>0.1</v>
      </c>
      <c r="BN226" s="14" t="n">
        <v>1</v>
      </c>
      <c r="BO226" s="14" t="n">
        <v>0</v>
      </c>
      <c r="BP226" s="14" t="n">
        <v>0</v>
      </c>
      <c r="BQ226" s="14" t="n">
        <v>0</v>
      </c>
      <c r="BR226" s="14" t="n">
        <v>0</v>
      </c>
      <c r="BS226" s="14" t="n">
        <v>1</v>
      </c>
      <c r="BT226" s="14" t="n">
        <v>0</v>
      </c>
      <c r="BU226" s="14" t="n">
        <v>0</v>
      </c>
      <c r="BV226" s="14" t="n">
        <v>0</v>
      </c>
      <c r="BW226" s="14" t="n">
        <v>0.1</v>
      </c>
      <c r="BX226" s="14" t="n">
        <v>1</v>
      </c>
      <c r="BY226" s="14" t="n">
        <v>11.787</v>
      </c>
      <c r="BZ226" s="14" t="n">
        <v>0</v>
      </c>
      <c r="CA226" s="14" t="n">
        <v>11.787</v>
      </c>
      <c r="CB226" s="14" t="n">
        <v>0</v>
      </c>
      <c r="CC226" s="14" t="n">
        <v>81.69499999999999</v>
      </c>
      <c r="CD226" s="14" t="n">
        <v>7.95</v>
      </c>
      <c r="CE226" s="14" t="n">
        <v>0</v>
      </c>
      <c r="CF226" s="14" t="n">
        <v>89.86499999999999</v>
      </c>
      <c r="CG226" s="14" t="n">
        <v>0.1</v>
      </c>
      <c r="CH226" s="14" t="n">
        <v>1</v>
      </c>
      <c r="CI226" s="14" t="n">
        <v>0</v>
      </c>
      <c r="CJ226" s="14" t="n">
        <v>0</v>
      </c>
      <c r="CK226" s="14" t="n">
        <v>0</v>
      </c>
      <c r="CL226" s="14" t="n">
        <v>0</v>
      </c>
      <c r="CM226" s="14" t="n">
        <v>0</v>
      </c>
      <c r="CN226" s="14" t="n">
        <v>0</v>
      </c>
      <c r="CO226" s="14" t="n">
        <v>0</v>
      </c>
      <c r="CP226" s="14" t="n">
        <v>0</v>
      </c>
      <c r="CQ226" s="14" t="n">
        <v>1.198</v>
      </c>
      <c r="CR226" s="14" t="n">
        <v>0</v>
      </c>
      <c r="CS226" s="14" t="n">
        <v>4.776</v>
      </c>
      <c r="CT226" s="14" t="n">
        <v>4.753</v>
      </c>
      <c r="CU226" s="14" t="n">
        <v>14.162</v>
      </c>
    </row>
    <row r="227">
      <c r="A227" s="14" t="inlineStr">
        <is>
          <t>DJI2022</t>
        </is>
      </c>
      <c r="B227" s="14" t="inlineStr">
        <is>
          <t>DJI</t>
        </is>
      </c>
      <c r="C227" s="14" t="inlineStr">
        <is>
          <t>DJI</t>
        </is>
      </c>
      <c r="D227" s="14" t="inlineStr">
        <is>
          <t>Djibouti</t>
        </is>
      </c>
      <c r="E227" s="14" t="n">
        <v>2022</v>
      </c>
      <c r="F227" s="14" t="n">
        <v>0.1</v>
      </c>
      <c r="G227" s="14" t="n">
        <v>11.72</v>
      </c>
      <c r="H227" s="14" t="n">
        <v>1.235</v>
      </c>
      <c r="I227" s="14" t="n">
        <v>0</v>
      </c>
      <c r="J227" s="14" t="n">
        <v>11.72</v>
      </c>
      <c r="K227" s="14" t="n">
        <v>0</v>
      </c>
      <c r="L227" s="14" t="n">
        <v>1</v>
      </c>
      <c r="M227" s="14" t="n">
        <v>9.782999999999999</v>
      </c>
      <c r="N227" s="14" t="n">
        <v>3.704</v>
      </c>
      <c r="O227" s="14" t="n">
        <v>0</v>
      </c>
      <c r="P227" s="14" t="n">
        <v>9.782999999999999</v>
      </c>
      <c r="Q227" s="14" t="n">
        <v>0</v>
      </c>
      <c r="R227" s="14" t="n">
        <v>1</v>
      </c>
      <c r="S227" s="14" t="n">
        <v>17.893</v>
      </c>
      <c r="T227" s="14" t="n">
        <v>7.408</v>
      </c>
      <c r="U227" s="14" t="n">
        <v>0.132</v>
      </c>
      <c r="V227" s="14" t="n">
        <v>19.683</v>
      </c>
      <c r="W227" s="14" t="n">
        <v>0.1</v>
      </c>
      <c r="X227" s="14" t="n">
        <v>1</v>
      </c>
      <c r="Y227" s="14" t="n">
        <v>5.91</v>
      </c>
      <c r="Z227" s="14" t="n">
        <v>0.964</v>
      </c>
      <c r="AA227" s="14" t="n">
        <v>0</v>
      </c>
      <c r="AB227" s="14" t="n">
        <v>5.91</v>
      </c>
      <c r="AC227" s="14" t="n">
        <v>0</v>
      </c>
      <c r="AD227" s="14" t="n">
        <v>1</v>
      </c>
      <c r="AE227" s="14" t="n">
        <v>7.145</v>
      </c>
      <c r="AF227" s="14" t="n">
        <v>1.958</v>
      </c>
      <c r="AG227" s="14" t="n">
        <v>0</v>
      </c>
      <c r="AH227" s="14" t="n">
        <v>7.145</v>
      </c>
      <c r="AI227" s="14" t="n">
        <v>0</v>
      </c>
      <c r="AJ227" s="14" t="n">
        <v>1</v>
      </c>
      <c r="AK227" s="14" t="n">
        <v>14.553</v>
      </c>
      <c r="AL227" s="14" t="n">
        <v>8.462999999999999</v>
      </c>
      <c r="AM227" s="14" t="n">
        <v>0.108</v>
      </c>
      <c r="AN227" s="14" t="n">
        <v>16.008</v>
      </c>
      <c r="AO227" s="14" t="n">
        <v>0.1</v>
      </c>
      <c r="AP227" s="14" t="n">
        <v>1</v>
      </c>
      <c r="AQ227" s="14" t="n">
        <v>0.847</v>
      </c>
      <c r="AR227" s="14" t="n">
        <v>0.123</v>
      </c>
      <c r="AS227" s="14" t="n">
        <v>1.15</v>
      </c>
      <c r="AT227" s="14" t="n">
        <v>2.181</v>
      </c>
      <c r="AU227" s="14" t="n">
        <v>0.1</v>
      </c>
      <c r="AV227" s="14" t="n">
        <v>1</v>
      </c>
      <c r="AW227" s="14" t="n">
        <v>0.947</v>
      </c>
      <c r="AX227" s="14" t="n">
        <v>0.123</v>
      </c>
      <c r="AY227" s="14" t="n">
        <v>0.399</v>
      </c>
      <c r="AZ227" s="14" t="n">
        <v>1.47</v>
      </c>
      <c r="BA227" s="14" t="n">
        <v>0.1</v>
      </c>
      <c r="BB227" s="14" t="n">
        <v>1</v>
      </c>
      <c r="BC227" s="14" t="n">
        <v>0.589</v>
      </c>
      <c r="BD227" s="14" t="n">
        <v>0.123</v>
      </c>
      <c r="BE227" s="14" t="n">
        <v>0.004</v>
      </c>
      <c r="BF227" s="14" t="n">
        <v>0.647</v>
      </c>
      <c r="BG227" s="14" t="n">
        <v>0.1</v>
      </c>
      <c r="BH227" s="14" t="n">
        <v>1</v>
      </c>
      <c r="BI227" s="14" t="n">
        <v>0.6889999999999999</v>
      </c>
      <c r="BJ227" s="14" t="n">
        <v>0.123</v>
      </c>
      <c r="BK227" s="14" t="n">
        <v>0.005</v>
      </c>
      <c r="BL227" s="14" t="n">
        <v>0.758</v>
      </c>
      <c r="BM227" s="14" t="n">
        <v>0.1</v>
      </c>
      <c r="BN227" s="14" t="n">
        <v>1</v>
      </c>
      <c r="BO227" s="14" t="n">
        <v>0</v>
      </c>
      <c r="BP227" s="14" t="n">
        <v>0</v>
      </c>
      <c r="BQ227" s="14" t="n">
        <v>0</v>
      </c>
      <c r="BR227" s="14" t="n">
        <v>0</v>
      </c>
      <c r="BS227" s="14" t="n">
        <v>1</v>
      </c>
      <c r="BT227" s="14" t="n">
        <v>0</v>
      </c>
      <c r="BU227" s="14" t="n">
        <v>0</v>
      </c>
      <c r="BV227" s="14" t="n">
        <v>0</v>
      </c>
      <c r="BW227" s="14" t="n">
        <v>0.1</v>
      </c>
      <c r="BX227" s="14" t="n">
        <v>1</v>
      </c>
      <c r="BY227" s="14" t="n">
        <v>12.729</v>
      </c>
      <c r="BZ227" s="14" t="n">
        <v>0</v>
      </c>
      <c r="CA227" s="14" t="n">
        <v>12.729</v>
      </c>
      <c r="CB227" s="14" t="n">
        <v>0</v>
      </c>
      <c r="CC227" s="14" t="n">
        <v>102.477</v>
      </c>
      <c r="CD227" s="14" t="n">
        <v>7.95</v>
      </c>
      <c r="CE227" s="14" t="n">
        <v>0.758</v>
      </c>
      <c r="CF227" s="14" t="n">
        <v>112.724</v>
      </c>
      <c r="CG227" s="14" t="n">
        <v>0.1</v>
      </c>
      <c r="CH227" s="14" t="n">
        <v>1</v>
      </c>
      <c r="CI227" s="14" t="n">
        <v>0</v>
      </c>
      <c r="CJ227" s="14" t="n">
        <v>0</v>
      </c>
      <c r="CK227" s="14" t="n">
        <v>0</v>
      </c>
      <c r="CL227" s="14" t="n">
        <v>0</v>
      </c>
      <c r="CM227" s="14" t="n">
        <v>0</v>
      </c>
      <c r="CN227" s="14" t="n">
        <v>0</v>
      </c>
      <c r="CO227" s="14" t="n">
        <v>0</v>
      </c>
      <c r="CP227" s="14" t="n">
        <v>0</v>
      </c>
      <c r="CQ227" s="14" t="n">
        <v>1.294</v>
      </c>
      <c r="CR227" s="14" t="n">
        <v>0</v>
      </c>
      <c r="CS227" s="14" t="n">
        <v>5.158</v>
      </c>
      <c r="CT227" s="14" t="n">
        <v>10.485</v>
      </c>
      <c r="CU227" s="14" t="n">
        <v>30.326</v>
      </c>
    </row>
    <row r="228">
      <c r="A228" s="14" t="inlineStr">
        <is>
          <t>DJI2023</t>
        </is>
      </c>
      <c r="B228" s="14" t="inlineStr">
        <is>
          <t>DJI</t>
        </is>
      </c>
      <c r="C228" s="14" t="inlineStr">
        <is>
          <t>DJI</t>
        </is>
      </c>
      <c r="D228" s="14" t="inlineStr">
        <is>
          <t>Djibouti</t>
        </is>
      </c>
      <c r="E228" s="14" t="n">
        <v>2023</v>
      </c>
      <c r="F228" s="14" t="n">
        <v>0.1</v>
      </c>
      <c r="G228" s="14" t="n">
        <v>6.147</v>
      </c>
      <c r="H228" s="14" t="n">
        <v>1.286</v>
      </c>
      <c r="I228" s="14" t="n">
        <v>0</v>
      </c>
      <c r="J228" s="14" t="n">
        <v>6.147</v>
      </c>
      <c r="K228" s="14" t="n">
        <v>0</v>
      </c>
      <c r="L228" s="14" t="n">
        <v>1</v>
      </c>
      <c r="M228" s="14" t="n">
        <v>7.886</v>
      </c>
      <c r="N228" s="14" t="n">
        <v>3.857</v>
      </c>
      <c r="O228" s="14" t="n">
        <v>0</v>
      </c>
      <c r="P228" s="14" t="n">
        <v>7.886</v>
      </c>
      <c r="Q228" s="14" t="n">
        <v>0</v>
      </c>
      <c r="R228" s="14" t="n">
        <v>1</v>
      </c>
      <c r="S228" s="14" t="n">
        <v>12.575</v>
      </c>
      <c r="T228" s="14" t="n">
        <v>7.714</v>
      </c>
      <c r="U228" s="14" t="n">
        <v>0.139</v>
      </c>
      <c r="V228" s="14" t="n">
        <v>13.833</v>
      </c>
      <c r="W228" s="14" t="n">
        <v>0.1</v>
      </c>
      <c r="X228" s="14" t="n">
        <v>1</v>
      </c>
      <c r="Y228" s="14" t="n">
        <v>5.615</v>
      </c>
      <c r="Z228" s="14" t="n">
        <v>0.916</v>
      </c>
      <c r="AA228" s="14" t="n">
        <v>0</v>
      </c>
      <c r="AB228" s="14" t="n">
        <v>5.615</v>
      </c>
      <c r="AC228" s="14" t="n">
        <v>0</v>
      </c>
      <c r="AD228" s="14" t="n">
        <v>1</v>
      </c>
      <c r="AE228" s="14" t="n">
        <v>6.901</v>
      </c>
      <c r="AF228" s="14" t="n">
        <v>1.891</v>
      </c>
      <c r="AG228" s="14" t="n">
        <v>0</v>
      </c>
      <c r="AH228" s="14" t="n">
        <v>6.901</v>
      </c>
      <c r="AI228" s="14" t="n">
        <v>0</v>
      </c>
      <c r="AJ228" s="14" t="n">
        <v>1</v>
      </c>
      <c r="AK228" s="14" t="n">
        <v>14.615</v>
      </c>
      <c r="AL228" s="14" t="n">
        <v>8.499000000000001</v>
      </c>
      <c r="AM228" s="14" t="n">
        <v>0.162</v>
      </c>
      <c r="AN228" s="14" t="n">
        <v>16.076</v>
      </c>
      <c r="AO228" s="14" t="n">
        <v>0.1</v>
      </c>
      <c r="AP228" s="14" t="n">
        <v>1</v>
      </c>
      <c r="AQ228" s="14" t="n">
        <v>0.749</v>
      </c>
      <c r="AR228" s="14" t="n">
        <v>0.129</v>
      </c>
      <c r="AS228" s="14" t="n">
        <v>1.216</v>
      </c>
      <c r="AT228" s="14" t="n">
        <v>2.138</v>
      </c>
      <c r="AU228" s="14" t="n">
        <v>0.1</v>
      </c>
      <c r="AV228" s="14" t="n">
        <v>1</v>
      </c>
      <c r="AW228" s="14" t="n">
        <v>0.783</v>
      </c>
      <c r="AX228" s="14" t="n">
        <v>0.129</v>
      </c>
      <c r="AY228" s="14" t="n">
        <v>0.437</v>
      </c>
      <c r="AZ228" s="14" t="n">
        <v>1.327</v>
      </c>
      <c r="BA228" s="14" t="n">
        <v>0.1</v>
      </c>
      <c r="BB228" s="14" t="n">
        <v>1</v>
      </c>
      <c r="BC228" s="14" t="n">
        <v>0.527</v>
      </c>
      <c r="BD228" s="14" t="n">
        <v>0.129</v>
      </c>
      <c r="BE228" s="14" t="n">
        <v>0.006</v>
      </c>
      <c r="BF228" s="14" t="n">
        <v>0.58</v>
      </c>
      <c r="BG228" s="14" t="n">
        <v>0.1</v>
      </c>
      <c r="BH228" s="14" t="n">
        <v>1</v>
      </c>
      <c r="BI228" s="14" t="n">
        <v>0.64</v>
      </c>
      <c r="BJ228" s="14" t="n">
        <v>0.129</v>
      </c>
      <c r="BK228" s="14" t="n">
        <v>0.007</v>
      </c>
      <c r="BL228" s="14" t="n">
        <v>0.704</v>
      </c>
      <c r="BM228" s="14" t="n">
        <v>0.1</v>
      </c>
      <c r="BN228" s="14" t="n">
        <v>1</v>
      </c>
      <c r="BO228" s="14" t="n">
        <v>0</v>
      </c>
      <c r="BP228" s="14" t="n">
        <v>0</v>
      </c>
      <c r="BQ228" s="14" t="n">
        <v>0</v>
      </c>
      <c r="BR228" s="14" t="n">
        <v>0</v>
      </c>
      <c r="BS228" s="14" t="n">
        <v>1</v>
      </c>
      <c r="BT228" s="14" t="n">
        <v>0</v>
      </c>
      <c r="BU228" s="14" t="n">
        <v>0</v>
      </c>
      <c r="BV228" s="14" t="n">
        <v>0</v>
      </c>
      <c r="BW228" s="14" t="n">
        <v>0.1</v>
      </c>
      <c r="BX228" s="14" t="n">
        <v>1</v>
      </c>
      <c r="BY228" s="14" t="n">
        <v>13.254</v>
      </c>
      <c r="BZ228" s="14" t="n">
        <v>0</v>
      </c>
      <c r="CA228" s="14" t="n">
        <v>13.254</v>
      </c>
      <c r="CB228" s="14" t="n">
        <v>0</v>
      </c>
      <c r="CC228" s="14" t="n">
        <v>87.07899999999999</v>
      </c>
      <c r="CD228" s="14" t="n">
        <v>7.95</v>
      </c>
      <c r="CE228" s="14" t="n">
        <v>0.964</v>
      </c>
      <c r="CF228" s="14" t="n">
        <v>95.78700000000001</v>
      </c>
      <c r="CG228" s="14" t="n">
        <v>0.1</v>
      </c>
      <c r="CH228" s="14" t="n">
        <v>1</v>
      </c>
      <c r="CI228" s="14" t="n">
        <v>0</v>
      </c>
      <c r="CJ228" s="14" t="n">
        <v>0</v>
      </c>
      <c r="CK228" s="14" t="n">
        <v>0</v>
      </c>
      <c r="CL228" s="14" t="n">
        <v>0</v>
      </c>
      <c r="CM228" s="14" t="n">
        <v>0</v>
      </c>
      <c r="CN228" s="14" t="n">
        <v>0</v>
      </c>
      <c r="CO228" s="14" t="n">
        <v>0</v>
      </c>
      <c r="CP228" s="14" t="n">
        <v>0</v>
      </c>
      <c r="CQ228" s="14" t="n">
        <v>1.348</v>
      </c>
      <c r="CR228" s="14" t="n">
        <v>0</v>
      </c>
      <c r="CS228" s="14" t="n">
        <v>5.37</v>
      </c>
      <c r="CT228" s="14" t="n">
        <v>4.861</v>
      </c>
      <c r="CU228" s="14" t="n">
        <v>10.622</v>
      </c>
    </row>
    <row r="229">
      <c r="A229" s="14" t="inlineStr">
        <is>
          <t>DJI2024</t>
        </is>
      </c>
      <c r="B229" s="14" t="inlineStr">
        <is>
          <t>DJI</t>
        </is>
      </c>
      <c r="C229" s="14" t="inlineStr">
        <is>
          <t>DJI</t>
        </is>
      </c>
      <c r="D229" s="14" t="inlineStr">
        <is>
          <t>Djibouti</t>
        </is>
      </c>
      <c r="E229" s="14" t="n">
        <v>2024</v>
      </c>
      <c r="F229" s="14" t="n">
        <v>0.1</v>
      </c>
      <c r="G229" s="14" t="n">
        <v>5.575</v>
      </c>
      <c r="H229" s="14" t="n">
        <v>1.324</v>
      </c>
      <c r="I229" s="14" t="n">
        <v>0</v>
      </c>
      <c r="J229" s="14" t="n">
        <v>5.575</v>
      </c>
      <c r="K229" s="14" t="n">
        <v>0</v>
      </c>
      <c r="L229" s="14" t="n">
        <v>1</v>
      </c>
      <c r="M229" s="14" t="n">
        <v>7.124</v>
      </c>
      <c r="N229" s="14" t="n">
        <v>3.971</v>
      </c>
      <c r="O229" s="14" t="n">
        <v>0</v>
      </c>
      <c r="P229" s="14" t="n">
        <v>7.124</v>
      </c>
      <c r="Q229" s="14" t="n">
        <v>0</v>
      </c>
      <c r="R229" s="14" t="n">
        <v>1</v>
      </c>
      <c r="S229" s="14" t="n">
        <v>12.193</v>
      </c>
      <c r="T229" s="14" t="n">
        <v>7.942</v>
      </c>
      <c r="U229" s="14" t="n">
        <v>0.166</v>
      </c>
      <c r="V229" s="14" t="n">
        <v>13.412</v>
      </c>
      <c r="W229" s="14" t="n">
        <v>0.1</v>
      </c>
      <c r="X229" s="14" t="n">
        <v>1</v>
      </c>
      <c r="Y229" s="14" t="n">
        <v>5.735</v>
      </c>
      <c r="Z229" s="14" t="n">
        <v>0.9360000000000001</v>
      </c>
      <c r="AA229" s="14" t="n">
        <v>0</v>
      </c>
      <c r="AB229" s="14" t="n">
        <v>5.735</v>
      </c>
      <c r="AC229" s="14" t="n">
        <v>0</v>
      </c>
      <c r="AD229" s="14" t="n">
        <v>1</v>
      </c>
      <c r="AE229" s="14" t="n">
        <v>7.059</v>
      </c>
      <c r="AF229" s="14" t="n">
        <v>1.935</v>
      </c>
      <c r="AG229" s="14" t="n">
        <v>0</v>
      </c>
      <c r="AH229" s="14" t="n">
        <v>7.059</v>
      </c>
      <c r="AI229" s="14" t="n">
        <v>0</v>
      </c>
      <c r="AJ229" s="14" t="n">
        <v>1</v>
      </c>
      <c r="AK229" s="14" t="n">
        <v>15</v>
      </c>
      <c r="AL229" s="14" t="n">
        <v>8.724</v>
      </c>
      <c r="AM229" s="14" t="n">
        <v>0.204</v>
      </c>
      <c r="AN229" s="14" t="n">
        <v>16.5</v>
      </c>
      <c r="AO229" s="14" t="n">
        <v>0.1</v>
      </c>
      <c r="AP229" s="14" t="n">
        <v>1</v>
      </c>
      <c r="AQ229" s="14" t="n">
        <v>0.72</v>
      </c>
      <c r="AR229" s="14" t="n">
        <v>0.132</v>
      </c>
      <c r="AS229" s="14" t="n">
        <v>1.261</v>
      </c>
      <c r="AT229" s="14" t="n">
        <v>2.15</v>
      </c>
      <c r="AU229" s="14" t="n">
        <v>0.1</v>
      </c>
      <c r="AV229" s="14" t="n">
        <v>1</v>
      </c>
      <c r="AW229" s="14" t="n">
        <v>0.734</v>
      </c>
      <c r="AX229" s="14" t="n">
        <v>0.132</v>
      </c>
      <c r="AY229" s="14" t="n">
        <v>0.459</v>
      </c>
      <c r="AZ229" s="14" t="n">
        <v>1.294</v>
      </c>
      <c r="BA229" s="14" t="n">
        <v>0.1</v>
      </c>
      <c r="BB229" s="14" t="n">
        <v>1</v>
      </c>
      <c r="BC229" s="14" t="n">
        <v>0.51</v>
      </c>
      <c r="BD229" s="14" t="n">
        <v>0.132</v>
      </c>
      <c r="BE229" s="14" t="n">
        <v>0.007</v>
      </c>
      <c r="BF229" s="14" t="n">
        <v>0.5610000000000001</v>
      </c>
      <c r="BG229" s="14" t="n">
        <v>0.1</v>
      </c>
      <c r="BH229" s="14" t="n">
        <v>1</v>
      </c>
      <c r="BI229" s="14" t="n">
        <v>0.652</v>
      </c>
      <c r="BJ229" s="14" t="n">
        <v>0.132</v>
      </c>
      <c r="BK229" s="14" t="n">
        <v>0.008999999999999999</v>
      </c>
      <c r="BL229" s="14" t="n">
        <v>0.717</v>
      </c>
      <c r="BM229" s="14" t="n">
        <v>0.1</v>
      </c>
      <c r="BN229" s="14" t="n">
        <v>1</v>
      </c>
      <c r="BO229" s="14" t="n">
        <v>0</v>
      </c>
      <c r="BP229" s="14" t="n">
        <v>0</v>
      </c>
      <c r="BQ229" s="14" t="n">
        <v>0</v>
      </c>
      <c r="BR229" s="14" t="n">
        <v>0</v>
      </c>
      <c r="BS229" s="14" t="n">
        <v>1</v>
      </c>
      <c r="BT229" s="14" t="n">
        <v>0</v>
      </c>
      <c r="BU229" s="14" t="n">
        <v>0</v>
      </c>
      <c r="BV229" s="14" t="n">
        <v>0</v>
      </c>
      <c r="BW229" s="14" t="n">
        <v>0.1</v>
      </c>
      <c r="BX229" s="14" t="n">
        <v>1</v>
      </c>
      <c r="BY229" s="14" t="n">
        <v>13.646</v>
      </c>
      <c r="BZ229" s="14" t="n">
        <v>0</v>
      </c>
      <c r="CA229" s="14" t="n">
        <v>13.646</v>
      </c>
      <c r="CB229" s="14" t="n">
        <v>0</v>
      </c>
      <c r="CC229" s="14" t="n">
        <v>86.38500000000001</v>
      </c>
      <c r="CD229" s="14" t="n">
        <v>7.95</v>
      </c>
      <c r="CE229" s="14" t="n">
        <v>1.177</v>
      </c>
      <c r="CF229" s="14" t="n">
        <v>95.024</v>
      </c>
      <c r="CG229" s="14" t="n">
        <v>0.1</v>
      </c>
      <c r="CH229" s="14" t="n">
        <v>1</v>
      </c>
      <c r="CI229" s="14" t="n">
        <v>0</v>
      </c>
      <c r="CJ229" s="14" t="n">
        <v>0</v>
      </c>
      <c r="CK229" s="14" t="n">
        <v>0</v>
      </c>
      <c r="CL229" s="14" t="n">
        <v>0</v>
      </c>
      <c r="CM229" s="14" t="n">
        <v>0</v>
      </c>
      <c r="CN229" s="14" t="n">
        <v>0</v>
      </c>
      <c r="CO229" s="14" t="n">
        <v>0</v>
      </c>
      <c r="CP229" s="14" t="n">
        <v>0</v>
      </c>
      <c r="CQ229" s="14" t="n">
        <v>1.387</v>
      </c>
      <c r="CR229" s="14" t="n">
        <v>0</v>
      </c>
      <c r="CS229" s="14" t="n">
        <v>5.529</v>
      </c>
      <c r="CT229" s="14" t="n">
        <v>4.251</v>
      </c>
      <c r="CU229" s="14" t="n">
        <v>9.167999999999999</v>
      </c>
    </row>
    <row r="230">
      <c r="A230" s="14" t="inlineStr">
        <is>
          <t>DMA2021</t>
        </is>
      </c>
      <c r="B230" s="14" t="inlineStr">
        <is>
          <t>DMA</t>
        </is>
      </c>
      <c r="C230" s="14" t="inlineStr">
        <is>
          <t>DMA</t>
        </is>
      </c>
      <c r="D230" s="14" t="inlineStr">
        <is>
          <t>Dominica</t>
        </is>
      </c>
      <c r="E230" s="14" t="n">
        <v>2021</v>
      </c>
      <c r="F230" s="14" t="n">
        <v>0.15</v>
      </c>
      <c r="G230" s="14" t="n">
        <v>5.897</v>
      </c>
      <c r="H230" s="14" t="n">
        <v>1.143</v>
      </c>
      <c r="I230" s="14" t="n">
        <v>0</v>
      </c>
      <c r="J230" s="14" t="n">
        <v>5.897</v>
      </c>
      <c r="K230" s="14" t="n">
        <v>0</v>
      </c>
      <c r="L230" s="14" t="n">
        <v>1</v>
      </c>
      <c r="M230" s="14" t="n">
        <v>7.964</v>
      </c>
      <c r="N230" s="14" t="n">
        <v>3.43</v>
      </c>
      <c r="O230" s="14" t="n">
        <v>0</v>
      </c>
      <c r="P230" s="14" t="n">
        <v>7.964</v>
      </c>
      <c r="Q230" s="14" t="n">
        <v>0</v>
      </c>
      <c r="R230" s="14" t="n">
        <v>1</v>
      </c>
      <c r="S230" s="14" t="n">
        <v>11.613</v>
      </c>
      <c r="T230" s="14" t="n">
        <v>6.86</v>
      </c>
      <c r="U230" s="14" t="n">
        <v>0</v>
      </c>
      <c r="V230" s="14" t="n">
        <v>13.355</v>
      </c>
      <c r="W230" s="14" t="n">
        <v>0.15</v>
      </c>
      <c r="X230" s="14" t="n">
        <v>1</v>
      </c>
      <c r="Y230" s="14" t="n">
        <v>5.919</v>
      </c>
      <c r="Z230" s="14" t="n">
        <v>0.796</v>
      </c>
      <c r="AA230" s="14" t="n">
        <v>0</v>
      </c>
      <c r="AB230" s="14" t="n">
        <v>5.919</v>
      </c>
      <c r="AC230" s="14" t="n">
        <v>0</v>
      </c>
      <c r="AD230" s="14" t="n">
        <v>1</v>
      </c>
      <c r="AE230" s="14" t="n">
        <v>7.062</v>
      </c>
      <c r="AF230" s="14" t="n">
        <v>1.654</v>
      </c>
      <c r="AG230" s="14" t="n">
        <v>0</v>
      </c>
      <c r="AH230" s="14" t="n">
        <v>7.062</v>
      </c>
      <c r="AI230" s="14" t="n">
        <v>0</v>
      </c>
      <c r="AJ230" s="14" t="n">
        <v>1</v>
      </c>
      <c r="AK230" s="14" t="n">
        <v>13.922</v>
      </c>
      <c r="AL230" s="14" t="n">
        <v>7.481</v>
      </c>
      <c r="AM230" s="14" t="n">
        <v>0</v>
      </c>
      <c r="AN230" s="14" t="n">
        <v>16.011</v>
      </c>
      <c r="AO230" s="14" t="n">
        <v>0.15</v>
      </c>
      <c r="AP230" s="14" t="n">
        <v>1</v>
      </c>
      <c r="AQ230" s="14" t="n">
        <v>0.649</v>
      </c>
      <c r="AR230" s="14" t="n">
        <v>0.114</v>
      </c>
      <c r="AS230" s="14" t="n">
        <v>0.342</v>
      </c>
      <c r="AT230" s="14" t="n">
        <v>1.14</v>
      </c>
      <c r="AU230" s="14" t="n">
        <v>0.15</v>
      </c>
      <c r="AV230" s="14" t="n">
        <v>1</v>
      </c>
      <c r="AW230" s="14" t="n">
        <v>0.577</v>
      </c>
      <c r="AX230" s="14" t="n">
        <v>0.114</v>
      </c>
      <c r="AY230" s="14" t="n">
        <v>0.267</v>
      </c>
      <c r="AZ230" s="14" t="n">
        <v>0.97</v>
      </c>
      <c r="BA230" s="14" t="n">
        <v>0.15</v>
      </c>
      <c r="BB230" s="14" t="n">
        <v>1</v>
      </c>
      <c r="BC230" s="14" t="n">
        <v>0.458</v>
      </c>
      <c r="BD230" s="14" t="n">
        <v>0.114</v>
      </c>
      <c r="BE230" s="14" t="n">
        <v>0.177</v>
      </c>
      <c r="BF230" s="14" t="n">
        <v>0.73</v>
      </c>
      <c r="BG230" s="14" t="n">
        <v>0.15</v>
      </c>
      <c r="BH230" s="14" t="n">
        <v>1</v>
      </c>
      <c r="BI230" s="14" t="n">
        <v>0.491</v>
      </c>
      <c r="BJ230" s="14" t="n">
        <v>0.114</v>
      </c>
      <c r="BK230" s="14" t="n">
        <v>0</v>
      </c>
      <c r="BL230" s="14" t="n">
        <v>0.5649999999999999</v>
      </c>
      <c r="BM230" s="14" t="n">
        <v>0.15</v>
      </c>
      <c r="BN230" s="14" t="n">
        <v>1</v>
      </c>
      <c r="BO230" s="14" t="n">
        <v>0</v>
      </c>
      <c r="BP230" s="14" t="n">
        <v>0</v>
      </c>
      <c r="BQ230" s="14" t="n">
        <v>0.23</v>
      </c>
      <c r="BR230" s="14" t="n">
        <v>0</v>
      </c>
      <c r="BS230" s="14" t="n">
        <v>1</v>
      </c>
      <c r="BT230" s="14" t="n">
        <v>0</v>
      </c>
      <c r="BU230" s="14" t="n">
        <v>0</v>
      </c>
      <c r="BV230" s="14" t="n">
        <v>0.22</v>
      </c>
      <c r="BW230" s="14" t="n">
        <v>0</v>
      </c>
      <c r="BX230" s="14" t="n">
        <v>1</v>
      </c>
      <c r="BY230" s="14" t="n">
        <v>11.787</v>
      </c>
      <c r="BZ230" s="14" t="n">
        <v>0</v>
      </c>
      <c r="CA230" s="14" t="n">
        <v>11.787</v>
      </c>
      <c r="CB230" s="14" t="n">
        <v>0</v>
      </c>
      <c r="CC230" s="14" t="n">
        <v>78.125</v>
      </c>
      <c r="CD230" s="14" t="n">
        <v>7.95</v>
      </c>
      <c r="CE230" s="14" t="n">
        <v>0</v>
      </c>
      <c r="CF230" s="14" t="n">
        <v>89.84399999999999</v>
      </c>
      <c r="CG230" s="14" t="n">
        <v>0.15</v>
      </c>
      <c r="CH230" s="14" t="n">
        <v>1</v>
      </c>
      <c r="CI230" s="14" t="n">
        <v>0</v>
      </c>
      <c r="CJ230" s="14" t="n">
        <v>0</v>
      </c>
      <c r="CK230" s="14" t="n">
        <v>0</v>
      </c>
      <c r="CL230" s="14" t="n">
        <v>0</v>
      </c>
      <c r="CM230" s="14" t="n">
        <v>0</v>
      </c>
      <c r="CN230" s="14" t="n">
        <v>0</v>
      </c>
      <c r="CO230" s="14" t="n">
        <v>0</v>
      </c>
      <c r="CP230" s="14" t="n">
        <v>0</v>
      </c>
      <c r="CQ230" s="14" t="n">
        <v>1.198</v>
      </c>
      <c r="CR230" s="14" t="n">
        <v>0</v>
      </c>
      <c r="CS230" s="14" t="n">
        <v>4.776</v>
      </c>
      <c r="CT230" s="14" t="n">
        <v>4.753</v>
      </c>
      <c r="CU230" s="14" t="n">
        <v>15.983</v>
      </c>
    </row>
    <row r="231">
      <c r="A231" s="14" t="inlineStr">
        <is>
          <t>DMA2022</t>
        </is>
      </c>
      <c r="B231" s="14" t="inlineStr">
        <is>
          <t>DMA</t>
        </is>
      </c>
      <c r="C231" s="14" t="inlineStr">
        <is>
          <t>DMA</t>
        </is>
      </c>
      <c r="D231" s="14" t="inlineStr">
        <is>
          <t>Dominica</t>
        </is>
      </c>
      <c r="E231" s="14" t="n">
        <v>2022</v>
      </c>
      <c r="F231" s="14" t="n">
        <v>0.15</v>
      </c>
      <c r="G231" s="14" t="n">
        <v>11.72</v>
      </c>
      <c r="H231" s="14" t="n">
        <v>1.235</v>
      </c>
      <c r="I231" s="14" t="n">
        <v>0</v>
      </c>
      <c r="J231" s="14" t="n">
        <v>11.72</v>
      </c>
      <c r="K231" s="14" t="n">
        <v>0</v>
      </c>
      <c r="L231" s="14" t="n">
        <v>1</v>
      </c>
      <c r="M231" s="14" t="n">
        <v>9.782999999999999</v>
      </c>
      <c r="N231" s="14" t="n">
        <v>3.704</v>
      </c>
      <c r="O231" s="14" t="n">
        <v>0</v>
      </c>
      <c r="P231" s="14" t="n">
        <v>9.782999999999999</v>
      </c>
      <c r="Q231" s="14" t="n">
        <v>0</v>
      </c>
      <c r="R231" s="14" t="n">
        <v>1</v>
      </c>
      <c r="S231" s="14" t="n">
        <v>17.893</v>
      </c>
      <c r="T231" s="14" t="n">
        <v>7.408</v>
      </c>
      <c r="U231" s="14" t="n">
        <v>0.199</v>
      </c>
      <c r="V231" s="14" t="n">
        <v>20.577</v>
      </c>
      <c r="W231" s="14" t="n">
        <v>0.15</v>
      </c>
      <c r="X231" s="14" t="n">
        <v>1</v>
      </c>
      <c r="Y231" s="14" t="n">
        <v>6.392</v>
      </c>
      <c r="Z231" s="14" t="n">
        <v>0.86</v>
      </c>
      <c r="AA231" s="14" t="n">
        <v>0</v>
      </c>
      <c r="AB231" s="14" t="n">
        <v>6.392</v>
      </c>
      <c r="AC231" s="14" t="n">
        <v>0</v>
      </c>
      <c r="AD231" s="14" t="n">
        <v>1</v>
      </c>
      <c r="AE231" s="14" t="n">
        <v>7.627</v>
      </c>
      <c r="AF231" s="14" t="n">
        <v>1.786</v>
      </c>
      <c r="AG231" s="14" t="n">
        <v>0</v>
      </c>
      <c r="AH231" s="14" t="n">
        <v>7.627</v>
      </c>
      <c r="AI231" s="14" t="n">
        <v>0</v>
      </c>
      <c r="AJ231" s="14" t="n">
        <v>1</v>
      </c>
      <c r="AK231" s="14" t="n">
        <v>15.035</v>
      </c>
      <c r="AL231" s="14" t="n">
        <v>8.079000000000001</v>
      </c>
      <c r="AM231" s="14" t="n">
        <v>0.167</v>
      </c>
      <c r="AN231" s="14" t="n">
        <v>17.29</v>
      </c>
      <c r="AO231" s="14" t="n">
        <v>0.15</v>
      </c>
      <c r="AP231" s="14" t="n">
        <v>1</v>
      </c>
      <c r="AQ231" s="14" t="n">
        <v>0.896</v>
      </c>
      <c r="AR231" s="14" t="n">
        <v>0.123</v>
      </c>
      <c r="AS231" s="14" t="n">
        <v>0.382</v>
      </c>
      <c r="AT231" s="14" t="n">
        <v>1.47</v>
      </c>
      <c r="AU231" s="14" t="n">
        <v>0.15</v>
      </c>
      <c r="AV231" s="14" t="n">
        <v>1</v>
      </c>
      <c r="AW231" s="14" t="n">
        <v>0.89</v>
      </c>
      <c r="AX231" s="14" t="n">
        <v>0.123</v>
      </c>
      <c r="AY231" s="14" t="n">
        <v>0.353</v>
      </c>
      <c r="AZ231" s="14" t="n">
        <v>1.43</v>
      </c>
      <c r="BA231" s="14" t="n">
        <v>0.15</v>
      </c>
      <c r="BB231" s="14" t="n">
        <v>1</v>
      </c>
      <c r="BC231" s="14" t="n">
        <v>0.62</v>
      </c>
      <c r="BD231" s="14" t="n">
        <v>0.123</v>
      </c>
      <c r="BE231" s="14" t="n">
        <v>0.014</v>
      </c>
      <c r="BF231" s="14" t="n">
        <v>0.73</v>
      </c>
      <c r="BG231" s="14" t="n">
        <v>0.15</v>
      </c>
      <c r="BH231" s="14" t="n">
        <v>1</v>
      </c>
      <c r="BI231" s="14" t="n">
        <v>0.608</v>
      </c>
      <c r="BJ231" s="14" t="n">
        <v>0.123</v>
      </c>
      <c r="BK231" s="14" t="n">
        <v>0.007</v>
      </c>
      <c r="BL231" s="14" t="n">
        <v>0.699</v>
      </c>
      <c r="BM231" s="14" t="n">
        <v>0.15</v>
      </c>
      <c r="BN231" s="14" t="n">
        <v>1</v>
      </c>
      <c r="BO231" s="14" t="n">
        <v>0</v>
      </c>
      <c r="BP231" s="14" t="n">
        <v>0</v>
      </c>
      <c r="BQ231" s="14" t="n">
        <v>0.249</v>
      </c>
      <c r="BR231" s="14" t="n">
        <v>0</v>
      </c>
      <c r="BS231" s="14" t="n">
        <v>1</v>
      </c>
      <c r="BT231" s="14" t="n">
        <v>0</v>
      </c>
      <c r="BU231" s="14" t="n">
        <v>0</v>
      </c>
      <c r="BV231" s="14" t="n">
        <v>0.237</v>
      </c>
      <c r="BW231" s="14" t="n">
        <v>0</v>
      </c>
      <c r="BX231" s="14" t="n">
        <v>1</v>
      </c>
      <c r="BY231" s="14" t="n">
        <v>12.729</v>
      </c>
      <c r="BZ231" s="14" t="n">
        <v>0</v>
      </c>
      <c r="CA231" s="14" t="n">
        <v>12.729</v>
      </c>
      <c r="CB231" s="14" t="n">
        <v>0</v>
      </c>
      <c r="CC231" s="14" t="n">
        <v>97.90000000000001</v>
      </c>
      <c r="CD231" s="14" t="n">
        <v>7.95</v>
      </c>
      <c r="CE231" s="14" t="n">
        <v>1.087</v>
      </c>
      <c r="CF231" s="14" t="n">
        <v>112.585</v>
      </c>
      <c r="CG231" s="14" t="n">
        <v>0.15</v>
      </c>
      <c r="CH231" s="14" t="n">
        <v>1</v>
      </c>
      <c r="CI231" s="14" t="n">
        <v>0</v>
      </c>
      <c r="CJ231" s="14" t="n">
        <v>0</v>
      </c>
      <c r="CK231" s="14" t="n">
        <v>0</v>
      </c>
      <c r="CL231" s="14" t="n">
        <v>0</v>
      </c>
      <c r="CM231" s="14" t="n">
        <v>0</v>
      </c>
      <c r="CN231" s="14" t="n">
        <v>0</v>
      </c>
      <c r="CO231" s="14" t="n">
        <v>0</v>
      </c>
      <c r="CP231" s="14" t="n">
        <v>0</v>
      </c>
      <c r="CQ231" s="14" t="n">
        <v>1.294</v>
      </c>
      <c r="CR231" s="14" t="n">
        <v>0</v>
      </c>
      <c r="CS231" s="14" t="n">
        <v>5.158</v>
      </c>
      <c r="CT231" s="14" t="n">
        <v>10.485</v>
      </c>
      <c r="CU231" s="14" t="n">
        <v>29.494</v>
      </c>
    </row>
    <row r="232">
      <c r="A232" s="14" t="inlineStr">
        <is>
          <t>DMA2023</t>
        </is>
      </c>
      <c r="B232" s="14" t="inlineStr">
        <is>
          <t>DMA</t>
        </is>
      </c>
      <c r="C232" s="14" t="inlineStr">
        <is>
          <t>DMA</t>
        </is>
      </c>
      <c r="D232" s="14" t="inlineStr">
        <is>
          <t>Dominica</t>
        </is>
      </c>
      <c r="E232" s="14" t="n">
        <v>2023</v>
      </c>
      <c r="F232" s="14" t="n">
        <v>0.15</v>
      </c>
      <c r="G232" s="14" t="n">
        <v>6.147</v>
      </c>
      <c r="H232" s="14" t="n">
        <v>1.286</v>
      </c>
      <c r="I232" s="14" t="n">
        <v>0</v>
      </c>
      <c r="J232" s="14" t="n">
        <v>6.147</v>
      </c>
      <c r="K232" s="14" t="n">
        <v>0</v>
      </c>
      <c r="L232" s="14" t="n">
        <v>1</v>
      </c>
      <c r="M232" s="14" t="n">
        <v>7.886</v>
      </c>
      <c r="N232" s="14" t="n">
        <v>3.857</v>
      </c>
      <c r="O232" s="14" t="n">
        <v>0</v>
      </c>
      <c r="P232" s="14" t="n">
        <v>7.886</v>
      </c>
      <c r="Q232" s="14" t="n">
        <v>0</v>
      </c>
      <c r="R232" s="14" t="n">
        <v>1</v>
      </c>
      <c r="S232" s="14" t="n">
        <v>12.575</v>
      </c>
      <c r="T232" s="14" t="n">
        <v>7.714</v>
      </c>
      <c r="U232" s="14" t="n">
        <v>0.209</v>
      </c>
      <c r="V232" s="14" t="n">
        <v>14.461</v>
      </c>
      <c r="W232" s="14" t="n">
        <v>0.15</v>
      </c>
      <c r="X232" s="14" t="n">
        <v>1</v>
      </c>
      <c r="Y232" s="14" t="n">
        <v>6.656</v>
      </c>
      <c r="Z232" s="14" t="n">
        <v>0.895</v>
      </c>
      <c r="AA232" s="14" t="n">
        <v>0</v>
      </c>
      <c r="AB232" s="14" t="n">
        <v>6.656</v>
      </c>
      <c r="AC232" s="14" t="n">
        <v>0</v>
      </c>
      <c r="AD232" s="14" t="n">
        <v>1</v>
      </c>
      <c r="AE232" s="14" t="n">
        <v>7.942</v>
      </c>
      <c r="AF232" s="14" t="n">
        <v>1.86</v>
      </c>
      <c r="AG232" s="14" t="n">
        <v>0</v>
      </c>
      <c r="AH232" s="14" t="n">
        <v>7.942</v>
      </c>
      <c r="AI232" s="14" t="n">
        <v>0</v>
      </c>
      <c r="AJ232" s="14" t="n">
        <v>1</v>
      </c>
      <c r="AK232" s="14" t="n">
        <v>15.656</v>
      </c>
      <c r="AL232" s="14" t="n">
        <v>8.412000000000001</v>
      </c>
      <c r="AM232" s="14" t="n">
        <v>0.26</v>
      </c>
      <c r="AN232" s="14" t="n">
        <v>18.004</v>
      </c>
      <c r="AO232" s="14" t="n">
        <v>0.15</v>
      </c>
      <c r="AP232" s="14" t="n">
        <v>1</v>
      </c>
      <c r="AQ232" s="14" t="n">
        <v>0.791</v>
      </c>
      <c r="AR232" s="14" t="n">
        <v>0.129</v>
      </c>
      <c r="AS232" s="14" t="n">
        <v>0.47</v>
      </c>
      <c r="AT232" s="14" t="n">
        <v>1.45</v>
      </c>
      <c r="AU232" s="14" t="n">
        <v>0.15</v>
      </c>
      <c r="AV232" s="14" t="n">
        <v>1</v>
      </c>
      <c r="AW232" s="14" t="n">
        <v>0.618</v>
      </c>
      <c r="AX232" s="14" t="n">
        <v>0.129</v>
      </c>
      <c r="AY232" s="14" t="n">
        <v>0.512</v>
      </c>
      <c r="AZ232" s="14" t="n">
        <v>1.3</v>
      </c>
      <c r="BA232" s="14" t="n">
        <v>0.15</v>
      </c>
      <c r="BB232" s="14" t="n">
        <v>1</v>
      </c>
      <c r="BC232" s="14" t="n">
        <v>0.554</v>
      </c>
      <c r="BD232" s="14" t="n">
        <v>0.129</v>
      </c>
      <c r="BE232" s="14" t="n">
        <v>0.08</v>
      </c>
      <c r="BF232" s="14" t="n">
        <v>0.73</v>
      </c>
      <c r="BG232" s="14" t="n">
        <v>0.15</v>
      </c>
      <c r="BH232" s="14" t="n">
        <v>1</v>
      </c>
      <c r="BI232" s="14" t="n">
        <v>0.5570000000000001</v>
      </c>
      <c r="BJ232" s="14" t="n">
        <v>0.129</v>
      </c>
      <c r="BK232" s="14" t="n">
        <v>0.008999999999999999</v>
      </c>
      <c r="BL232" s="14" t="n">
        <v>0.641</v>
      </c>
      <c r="BM232" s="14" t="n">
        <v>0.15</v>
      </c>
      <c r="BN232" s="14" t="n">
        <v>1</v>
      </c>
      <c r="BO232" s="14" t="n">
        <v>0</v>
      </c>
      <c r="BP232" s="14" t="n">
        <v>0</v>
      </c>
      <c r="BQ232" s="14" t="n">
        <v>0.259</v>
      </c>
      <c r="BR232" s="14" t="n">
        <v>0</v>
      </c>
      <c r="BS232" s="14" t="n">
        <v>1</v>
      </c>
      <c r="BT232" s="14" t="n">
        <v>0</v>
      </c>
      <c r="BU232" s="14" t="n">
        <v>0</v>
      </c>
      <c r="BV232" s="14" t="n">
        <v>0.247</v>
      </c>
      <c r="BW232" s="14" t="n">
        <v>0</v>
      </c>
      <c r="BX232" s="14" t="n">
        <v>1</v>
      </c>
      <c r="BY232" s="14" t="n">
        <v>13.254</v>
      </c>
      <c r="BZ232" s="14" t="n">
        <v>0</v>
      </c>
      <c r="CA232" s="14" t="n">
        <v>13.254</v>
      </c>
      <c r="CB232" s="14" t="n">
        <v>0</v>
      </c>
      <c r="CC232" s="14" t="n">
        <v>83.248</v>
      </c>
      <c r="CD232" s="14" t="n">
        <v>7.95</v>
      </c>
      <c r="CE232" s="14" t="n">
        <v>1.383</v>
      </c>
      <c r="CF232" s="14" t="n">
        <v>95.735</v>
      </c>
      <c r="CG232" s="14" t="n">
        <v>0.15</v>
      </c>
      <c r="CH232" s="14" t="n">
        <v>1</v>
      </c>
      <c r="CI232" s="14" t="n">
        <v>0</v>
      </c>
      <c r="CJ232" s="14" t="n">
        <v>0</v>
      </c>
      <c r="CK232" s="14" t="n">
        <v>0</v>
      </c>
      <c r="CL232" s="14" t="n">
        <v>0</v>
      </c>
      <c r="CM232" s="14" t="n">
        <v>0</v>
      </c>
      <c r="CN232" s="14" t="n">
        <v>0</v>
      </c>
      <c r="CO232" s="14" t="n">
        <v>0</v>
      </c>
      <c r="CP232" s="14" t="n">
        <v>0</v>
      </c>
      <c r="CQ232" s="14" t="n">
        <v>1.348</v>
      </c>
      <c r="CR232" s="14" t="n">
        <v>0</v>
      </c>
      <c r="CS232" s="14" t="n">
        <v>5.37</v>
      </c>
      <c r="CT232" s="14" t="n">
        <v>4.861</v>
      </c>
      <c r="CU232" s="14" t="n">
        <v>11.192</v>
      </c>
    </row>
    <row r="233">
      <c r="A233" s="14" t="inlineStr">
        <is>
          <t>DMA2024</t>
        </is>
      </c>
      <c r="B233" s="14" t="inlineStr">
        <is>
          <t>DMA</t>
        </is>
      </c>
      <c r="C233" s="14" t="inlineStr">
        <is>
          <t>DMA</t>
        </is>
      </c>
      <c r="D233" s="14" t="inlineStr">
        <is>
          <t>Dominica</t>
        </is>
      </c>
      <c r="E233" s="14" t="n">
        <v>2024</v>
      </c>
      <c r="F233" s="14" t="n">
        <v>0.15</v>
      </c>
      <c r="G233" s="14" t="n">
        <v>5.575</v>
      </c>
      <c r="H233" s="14" t="n">
        <v>1.324</v>
      </c>
      <c r="I233" s="14" t="n">
        <v>0</v>
      </c>
      <c r="J233" s="14" t="n">
        <v>5.575</v>
      </c>
      <c r="K233" s="14" t="n">
        <v>0</v>
      </c>
      <c r="L233" s="14" t="n">
        <v>1</v>
      </c>
      <c r="M233" s="14" t="n">
        <v>7.124</v>
      </c>
      <c r="N233" s="14" t="n">
        <v>3.971</v>
      </c>
      <c r="O233" s="14" t="n">
        <v>0</v>
      </c>
      <c r="P233" s="14" t="n">
        <v>7.124</v>
      </c>
      <c r="Q233" s="14" t="n">
        <v>0</v>
      </c>
      <c r="R233" s="14" t="n">
        <v>1</v>
      </c>
      <c r="S233" s="14" t="n">
        <v>12.193</v>
      </c>
      <c r="T233" s="14" t="n">
        <v>7.942</v>
      </c>
      <c r="U233" s="14" t="n">
        <v>0.249</v>
      </c>
      <c r="V233" s="14" t="n">
        <v>14.022</v>
      </c>
      <c r="W233" s="14" t="n">
        <v>0.15</v>
      </c>
      <c r="X233" s="14" t="n">
        <v>1</v>
      </c>
      <c r="Y233" s="14" t="n">
        <v>6.853</v>
      </c>
      <c r="Z233" s="14" t="n">
        <v>0.922</v>
      </c>
      <c r="AA233" s="14" t="n">
        <v>0</v>
      </c>
      <c r="AB233" s="14" t="n">
        <v>6.853</v>
      </c>
      <c r="AC233" s="14" t="n">
        <v>0</v>
      </c>
      <c r="AD233" s="14" t="n">
        <v>1</v>
      </c>
      <c r="AE233" s="14" t="n">
        <v>8.176</v>
      </c>
      <c r="AF233" s="14" t="n">
        <v>1.915</v>
      </c>
      <c r="AG233" s="14" t="n">
        <v>0</v>
      </c>
      <c r="AH233" s="14" t="n">
        <v>8.176</v>
      </c>
      <c r="AI233" s="14" t="n">
        <v>0</v>
      </c>
      <c r="AJ233" s="14" t="n">
        <v>1</v>
      </c>
      <c r="AK233" s="14" t="n">
        <v>16.118</v>
      </c>
      <c r="AL233" s="14" t="n">
        <v>8.66</v>
      </c>
      <c r="AM233" s="14" t="n">
        <v>0.329</v>
      </c>
      <c r="AN233" s="14" t="n">
        <v>18.535</v>
      </c>
      <c r="AO233" s="14" t="n">
        <v>0.15</v>
      </c>
      <c r="AP233" s="14" t="n">
        <v>1</v>
      </c>
      <c r="AQ233" s="14" t="n">
        <v>0.756</v>
      </c>
      <c r="AR233" s="14" t="n">
        <v>0.132</v>
      </c>
      <c r="AS233" s="14" t="n">
        <v>0.461</v>
      </c>
      <c r="AT233" s="14" t="n">
        <v>1.4</v>
      </c>
      <c r="AU233" s="14" t="n">
        <v>0.15</v>
      </c>
      <c r="AV233" s="14" t="n">
        <v>1</v>
      </c>
      <c r="AW233" s="14" t="n">
        <v>0.655</v>
      </c>
      <c r="AX233" s="14" t="n">
        <v>0.132</v>
      </c>
      <c r="AY233" s="14" t="n">
        <v>0.449</v>
      </c>
      <c r="AZ233" s="14" t="n">
        <v>1.27</v>
      </c>
      <c r="BA233" s="14" t="n">
        <v>0.15</v>
      </c>
      <c r="BB233" s="14" t="n">
        <v>1</v>
      </c>
      <c r="BC233" s="14" t="n">
        <v>0.534</v>
      </c>
      <c r="BD233" s="14" t="n">
        <v>0.132</v>
      </c>
      <c r="BE233" s="14" t="n">
        <v>0.101</v>
      </c>
      <c r="BF233" s="14" t="n">
        <v>0.73</v>
      </c>
      <c r="BG233" s="14" t="n">
        <v>0.15</v>
      </c>
      <c r="BH233" s="14" t="n">
        <v>1</v>
      </c>
      <c r="BI233" s="14" t="n">
        <v>0.5679999999999999</v>
      </c>
      <c r="BJ233" s="14" t="n">
        <v>0.132</v>
      </c>
      <c r="BK233" s="14" t="n">
        <v>0.012</v>
      </c>
      <c r="BL233" s="14" t="n">
        <v>0.653</v>
      </c>
      <c r="BM233" s="14" t="n">
        <v>0.15</v>
      </c>
      <c r="BN233" s="14" t="n">
        <v>1</v>
      </c>
      <c r="BO233" s="14" t="n">
        <v>0</v>
      </c>
      <c r="BP233" s="14" t="n">
        <v>0</v>
      </c>
      <c r="BQ233" s="14" t="n">
        <v>0.267</v>
      </c>
      <c r="BR233" s="14" t="n">
        <v>0</v>
      </c>
      <c r="BS233" s="14" t="n">
        <v>1</v>
      </c>
      <c r="BT233" s="14" t="n">
        <v>0</v>
      </c>
      <c r="BU233" s="14" t="n">
        <v>0</v>
      </c>
      <c r="BV233" s="14" t="n">
        <v>0.254</v>
      </c>
      <c r="BW233" s="14" t="n">
        <v>0</v>
      </c>
      <c r="BX233" s="14" t="n">
        <v>1</v>
      </c>
      <c r="BY233" s="14" t="n">
        <v>13.646</v>
      </c>
      <c r="BZ233" s="14" t="n">
        <v>0</v>
      </c>
      <c r="CA233" s="14" t="n">
        <v>13.646</v>
      </c>
      <c r="CB233" s="14" t="n">
        <v>0</v>
      </c>
      <c r="CC233" s="14" t="n">
        <v>82.58799999999999</v>
      </c>
      <c r="CD233" s="14" t="n">
        <v>7.95</v>
      </c>
      <c r="CE233" s="14" t="n">
        <v>1.687</v>
      </c>
      <c r="CF233" s="14" t="n">
        <v>94.976</v>
      </c>
      <c r="CG233" s="14" t="n">
        <v>0.15</v>
      </c>
      <c r="CH233" s="14" t="n">
        <v>1</v>
      </c>
      <c r="CI233" s="14" t="n">
        <v>0</v>
      </c>
      <c r="CJ233" s="14" t="n">
        <v>0</v>
      </c>
      <c r="CK233" s="14" t="n">
        <v>0</v>
      </c>
      <c r="CL233" s="14" t="n">
        <v>0</v>
      </c>
      <c r="CM233" s="14" t="n">
        <v>0</v>
      </c>
      <c r="CN233" s="14" t="n">
        <v>0</v>
      </c>
      <c r="CO233" s="14" t="n">
        <v>0</v>
      </c>
      <c r="CP233" s="14" t="n">
        <v>0</v>
      </c>
      <c r="CQ233" s="14" t="n">
        <v>1.387</v>
      </c>
      <c r="CR233" s="14" t="n">
        <v>0</v>
      </c>
      <c r="CS233" s="14" t="n">
        <v>5.529</v>
      </c>
      <c r="CT233" s="14" t="n">
        <v>4.251</v>
      </c>
      <c r="CU233" s="14" t="n">
        <v>10.123</v>
      </c>
    </row>
    <row r="234">
      <c r="A234" s="14" t="inlineStr">
        <is>
          <t>DOM2021</t>
        </is>
      </c>
      <c r="B234" s="14" t="inlineStr">
        <is>
          <t>DOM</t>
        </is>
      </c>
      <c r="C234" s="14" t="inlineStr">
        <is>
          <t>DOM</t>
        </is>
      </c>
      <c r="D234" s="14" t="inlineStr">
        <is>
          <t>Dominican Republic</t>
        </is>
      </c>
      <c r="E234" s="14" t="n">
        <v>2021</v>
      </c>
      <c r="F234" s="14" t="n">
        <v>0.18</v>
      </c>
      <c r="G234" s="14" t="n">
        <v>5.897</v>
      </c>
      <c r="H234" s="14" t="n">
        <v>1.143</v>
      </c>
      <c r="I234" s="14" t="n">
        <v>0</v>
      </c>
      <c r="J234" s="14" t="n">
        <v>5.897</v>
      </c>
      <c r="K234" s="14" t="n">
        <v>0</v>
      </c>
      <c r="L234" s="14" t="n">
        <v>1</v>
      </c>
      <c r="M234" s="14" t="n">
        <v>7.964</v>
      </c>
      <c r="N234" s="14" t="n">
        <v>3.43</v>
      </c>
      <c r="O234" s="14" t="n">
        <v>0</v>
      </c>
      <c r="P234" s="14" t="n">
        <v>7.964</v>
      </c>
      <c r="Q234" s="14" t="n">
        <v>0</v>
      </c>
      <c r="R234" s="14" t="n">
        <v>1</v>
      </c>
      <c r="S234" s="14" t="n">
        <v>11.613</v>
      </c>
      <c r="T234" s="14" t="n">
        <v>6.86</v>
      </c>
      <c r="U234" s="14" t="n">
        <v>0</v>
      </c>
      <c r="V234" s="14" t="n">
        <v>13.704</v>
      </c>
      <c r="W234" s="14" t="n">
        <v>0.18</v>
      </c>
      <c r="X234" s="14" t="n">
        <v>1</v>
      </c>
      <c r="Y234" s="14" t="n">
        <v>17.127</v>
      </c>
      <c r="Z234" s="14" t="n">
        <v>2.303</v>
      </c>
      <c r="AA234" s="14" t="n">
        <v>10.604</v>
      </c>
      <c r="AB234" s="14" t="n">
        <v>27.73</v>
      </c>
      <c r="AC234" s="14" t="n">
        <v>0</v>
      </c>
      <c r="AD234" s="14" t="n">
        <v>1</v>
      </c>
      <c r="AE234" s="14" t="n">
        <v>18.27</v>
      </c>
      <c r="AF234" s="14" t="n">
        <v>4.278</v>
      </c>
      <c r="AG234" s="14" t="n">
        <v>9.460000000000001</v>
      </c>
      <c r="AH234" s="14" t="n">
        <v>27.73</v>
      </c>
      <c r="AI234" s="14" t="n">
        <v>0</v>
      </c>
      <c r="AJ234" s="14" t="n">
        <v>1</v>
      </c>
      <c r="AK234" s="14" t="n">
        <v>25.13</v>
      </c>
      <c r="AL234" s="14" t="n">
        <v>13.502</v>
      </c>
      <c r="AM234" s="14" t="n">
        <v>-1.63</v>
      </c>
      <c r="AN234" s="14" t="n">
        <v>27.73</v>
      </c>
      <c r="AO234" s="14" t="n">
        <v>0.18</v>
      </c>
      <c r="AP234" s="14" t="n">
        <v>1</v>
      </c>
      <c r="AQ234" s="14" t="n">
        <v>0.649</v>
      </c>
      <c r="AR234" s="14" t="n">
        <v>0.114</v>
      </c>
      <c r="AS234" s="14" t="n">
        <v>0.296</v>
      </c>
      <c r="AT234" s="14" t="n">
        <v>1.096</v>
      </c>
      <c r="AU234" s="14" t="n">
        <v>0.16</v>
      </c>
      <c r="AV234" s="14" t="n">
        <v>1</v>
      </c>
      <c r="AW234" s="14" t="n">
        <v>0.577</v>
      </c>
      <c r="AX234" s="14" t="n">
        <v>0.114</v>
      </c>
      <c r="AY234" s="14" t="n">
        <v>0.236</v>
      </c>
      <c r="AZ234" s="14" t="n">
        <v>0.9429999999999999</v>
      </c>
      <c r="BA234" s="14" t="n">
        <v>0.16</v>
      </c>
      <c r="BB234" s="14" t="n">
        <v>1</v>
      </c>
      <c r="BC234" s="14" t="n">
        <v>0.458</v>
      </c>
      <c r="BD234" s="14" t="n">
        <v>0.114</v>
      </c>
      <c r="BE234" s="14" t="n">
        <v>0.059</v>
      </c>
      <c r="BF234" s="14" t="n">
        <v>0.599</v>
      </c>
      <c r="BG234" s="14" t="n">
        <v>0.16</v>
      </c>
      <c r="BH234" s="14" t="n">
        <v>1</v>
      </c>
      <c r="BI234" s="14" t="n">
        <v>0.491</v>
      </c>
      <c r="BJ234" s="14" t="n">
        <v>0.114</v>
      </c>
      <c r="BK234" s="14" t="n">
        <v>0.233</v>
      </c>
      <c r="BL234" s="14" t="n">
        <v>0.84</v>
      </c>
      <c r="BM234" s="14" t="n">
        <v>0.16</v>
      </c>
      <c r="BN234" s="14" t="n">
        <v>1</v>
      </c>
      <c r="BO234" s="14" t="n">
        <v>0</v>
      </c>
      <c r="BP234" s="14" t="n">
        <v>0</v>
      </c>
      <c r="BQ234" s="14" t="n">
        <v>0.129</v>
      </c>
      <c r="BR234" s="14" t="n">
        <v>0</v>
      </c>
      <c r="BS234" s="14" t="n">
        <v>0.5</v>
      </c>
      <c r="BT234" s="14" t="n">
        <v>0</v>
      </c>
      <c r="BU234" s="14" t="n">
        <v>0</v>
      </c>
      <c r="BV234" s="14" t="n">
        <v>0.078</v>
      </c>
      <c r="BW234" s="14" t="n">
        <v>0</v>
      </c>
      <c r="BX234" s="14" t="n">
        <v>0.5</v>
      </c>
      <c r="BY234" s="14" t="n">
        <v>11.787</v>
      </c>
      <c r="BZ234" s="14" t="n">
        <v>0</v>
      </c>
      <c r="CA234" s="14" t="n">
        <v>11.787</v>
      </c>
      <c r="CB234" s="14" t="n">
        <v>0</v>
      </c>
      <c r="CC234" s="14" t="n">
        <v>78.125</v>
      </c>
      <c r="CD234" s="14" t="n">
        <v>7.95</v>
      </c>
      <c r="CE234" s="14" t="n">
        <v>0.187</v>
      </c>
      <c r="CF234" s="14" t="n">
        <v>90.842</v>
      </c>
      <c r="CG234" s="14" t="n">
        <v>0.16</v>
      </c>
      <c r="CH234" s="14" t="n">
        <v>1</v>
      </c>
      <c r="CI234" s="14" t="n">
        <v>0</v>
      </c>
      <c r="CJ234" s="14" t="n">
        <v>0</v>
      </c>
      <c r="CK234" s="14" t="n">
        <v>0</v>
      </c>
      <c r="CL234" s="14" t="n">
        <v>0</v>
      </c>
      <c r="CM234" s="14" t="n">
        <v>0</v>
      </c>
      <c r="CN234" s="14" t="n">
        <v>0</v>
      </c>
      <c r="CO234" s="14" t="n">
        <v>0</v>
      </c>
      <c r="CP234" s="14" t="n">
        <v>0</v>
      </c>
      <c r="CQ234" s="14" t="n">
        <v>1.198</v>
      </c>
      <c r="CR234" s="14" t="n">
        <v>0</v>
      </c>
      <c r="CS234" s="14" t="n">
        <v>4.776</v>
      </c>
      <c r="CT234" s="14" t="n">
        <v>4.753</v>
      </c>
      <c r="CU234" s="14" t="n">
        <v>15.983</v>
      </c>
    </row>
    <row r="235">
      <c r="A235" s="14" t="inlineStr">
        <is>
          <t>DOM2022</t>
        </is>
      </c>
      <c r="B235" s="14" t="inlineStr">
        <is>
          <t>DOM</t>
        </is>
      </c>
      <c r="C235" s="14" t="inlineStr">
        <is>
          <t>DOM</t>
        </is>
      </c>
      <c r="D235" s="14" t="inlineStr">
        <is>
          <t>Dominican Republic</t>
        </is>
      </c>
      <c r="E235" s="14" t="n">
        <v>2022</v>
      </c>
      <c r="F235" s="14" t="n">
        <v>0.18</v>
      </c>
      <c r="G235" s="14" t="n">
        <v>11.72</v>
      </c>
      <c r="H235" s="14" t="n">
        <v>1.235</v>
      </c>
      <c r="I235" s="14" t="n">
        <v>0</v>
      </c>
      <c r="J235" s="14" t="n">
        <v>11.72</v>
      </c>
      <c r="K235" s="14" t="n">
        <v>0</v>
      </c>
      <c r="L235" s="14" t="n">
        <v>1</v>
      </c>
      <c r="M235" s="14" t="n">
        <v>9.782999999999999</v>
      </c>
      <c r="N235" s="14" t="n">
        <v>3.704</v>
      </c>
      <c r="O235" s="14" t="n">
        <v>0</v>
      </c>
      <c r="P235" s="14" t="n">
        <v>9.782999999999999</v>
      </c>
      <c r="Q235" s="14" t="n">
        <v>0</v>
      </c>
      <c r="R235" s="14" t="n">
        <v>1</v>
      </c>
      <c r="S235" s="14" t="n">
        <v>17.893</v>
      </c>
      <c r="T235" s="14" t="n">
        <v>7.408</v>
      </c>
      <c r="U235" s="14" t="n">
        <v>0.238</v>
      </c>
      <c r="V235" s="14" t="n">
        <v>21.114</v>
      </c>
      <c r="W235" s="14" t="n">
        <v>0.18</v>
      </c>
      <c r="X235" s="14" t="n">
        <v>1</v>
      </c>
      <c r="Y235" s="14" t="n">
        <v>30.728</v>
      </c>
      <c r="Z235" s="14" t="n">
        <v>4.132</v>
      </c>
      <c r="AA235" s="14" t="n">
        <v>11.451</v>
      </c>
      <c r="AB235" s="14" t="n">
        <v>42.18</v>
      </c>
      <c r="AC235" s="14" t="n">
        <v>0</v>
      </c>
      <c r="AD235" s="14" t="n">
        <v>1</v>
      </c>
      <c r="AE235" s="14" t="n">
        <v>31.963</v>
      </c>
      <c r="AF235" s="14" t="n">
        <v>7.484</v>
      </c>
      <c r="AG235" s="14" t="n">
        <v>10.217</v>
      </c>
      <c r="AH235" s="14" t="n">
        <v>42.18</v>
      </c>
      <c r="AI235" s="14" t="n">
        <v>0</v>
      </c>
      <c r="AJ235" s="14" t="n">
        <v>1</v>
      </c>
      <c r="AK235" s="14" t="n">
        <v>39.371</v>
      </c>
      <c r="AL235" s="14" t="n">
        <v>21.154</v>
      </c>
      <c r="AM235" s="14" t="n">
        <v>-3.15</v>
      </c>
      <c r="AN235" s="14" t="n">
        <v>42.18</v>
      </c>
      <c r="AO235" s="14" t="n">
        <v>0.18</v>
      </c>
      <c r="AP235" s="14" t="n">
        <v>1</v>
      </c>
      <c r="AQ235" s="14" t="n">
        <v>0.896</v>
      </c>
      <c r="AR235" s="14" t="n">
        <v>0.123</v>
      </c>
      <c r="AS235" s="14" t="n">
        <v>0.233</v>
      </c>
      <c r="AT235" s="14" t="n">
        <v>1.31</v>
      </c>
      <c r="AU235" s="14" t="n">
        <v>0.16</v>
      </c>
      <c r="AV235" s="14" t="n">
        <v>1</v>
      </c>
      <c r="AW235" s="14" t="n">
        <v>0.89</v>
      </c>
      <c r="AX235" s="14" t="n">
        <v>0.123</v>
      </c>
      <c r="AY235" s="14" t="n">
        <v>0.1</v>
      </c>
      <c r="AZ235" s="14" t="n">
        <v>1.149</v>
      </c>
      <c r="BA235" s="14" t="n">
        <v>0.16</v>
      </c>
      <c r="BB235" s="14" t="n">
        <v>1</v>
      </c>
      <c r="BC235" s="14" t="n">
        <v>0.62</v>
      </c>
      <c r="BD235" s="14" t="n">
        <v>0.123</v>
      </c>
      <c r="BE235" s="14" t="n">
        <v>-0.012</v>
      </c>
      <c r="BF235" s="14" t="n">
        <v>0.705</v>
      </c>
      <c r="BG235" s="14" t="n">
        <v>0.16</v>
      </c>
      <c r="BH235" s="14" t="n">
        <v>1</v>
      </c>
      <c r="BI235" s="14" t="n">
        <v>0.608</v>
      </c>
      <c r="BJ235" s="14" t="n">
        <v>0.123</v>
      </c>
      <c r="BK235" s="14" t="n">
        <v>0.673</v>
      </c>
      <c r="BL235" s="14" t="n">
        <v>1.486</v>
      </c>
      <c r="BM235" s="14" t="n">
        <v>0.16</v>
      </c>
      <c r="BN235" s="14" t="n">
        <v>1</v>
      </c>
      <c r="BO235" s="14" t="n">
        <v>0</v>
      </c>
      <c r="BP235" s="14" t="n">
        <v>0</v>
      </c>
      <c r="BQ235" s="14" t="n">
        <v>0.134</v>
      </c>
      <c r="BR235" s="14" t="n">
        <v>0</v>
      </c>
      <c r="BS235" s="14" t="n">
        <v>0.5</v>
      </c>
      <c r="BT235" s="14" t="n">
        <v>0</v>
      </c>
      <c r="BU235" s="14" t="n">
        <v>0</v>
      </c>
      <c r="BV235" s="14" t="n">
        <v>0.081</v>
      </c>
      <c r="BW235" s="14" t="n">
        <v>0</v>
      </c>
      <c r="BX235" s="14" t="n">
        <v>0.5</v>
      </c>
      <c r="BY235" s="14" t="n">
        <v>12.729</v>
      </c>
      <c r="BZ235" s="14" t="n">
        <v>0</v>
      </c>
      <c r="CA235" s="14" t="n">
        <v>12.729</v>
      </c>
      <c r="CB235" s="14" t="n">
        <v>0</v>
      </c>
      <c r="CC235" s="14" t="n">
        <v>97.90000000000001</v>
      </c>
      <c r="CD235" s="14" t="n">
        <v>7.95</v>
      </c>
      <c r="CE235" s="14" t="n">
        <v>14.809</v>
      </c>
      <c r="CF235" s="14" t="n">
        <v>130.742</v>
      </c>
      <c r="CG235" s="14" t="n">
        <v>0.16</v>
      </c>
      <c r="CH235" s="14" t="n">
        <v>1</v>
      </c>
      <c r="CI235" s="14" t="n">
        <v>0</v>
      </c>
      <c r="CJ235" s="14" t="n">
        <v>0</v>
      </c>
      <c r="CK235" s="14" t="n">
        <v>0</v>
      </c>
      <c r="CL235" s="14" t="n">
        <v>0</v>
      </c>
      <c r="CM235" s="14" t="n">
        <v>0</v>
      </c>
      <c r="CN235" s="14" t="n">
        <v>0</v>
      </c>
      <c r="CO235" s="14" t="n">
        <v>0</v>
      </c>
      <c r="CP235" s="14" t="n">
        <v>0</v>
      </c>
      <c r="CQ235" s="14" t="n">
        <v>1.294</v>
      </c>
      <c r="CR235" s="14" t="n">
        <v>0</v>
      </c>
      <c r="CS235" s="14" t="n">
        <v>5.158</v>
      </c>
      <c r="CT235" s="14" t="n">
        <v>10.485</v>
      </c>
      <c r="CU235" s="14" t="n">
        <v>29.494</v>
      </c>
    </row>
    <row r="236">
      <c r="A236" s="14" t="inlineStr">
        <is>
          <t>DOM2023</t>
        </is>
      </c>
      <c r="B236" s="14" t="inlineStr">
        <is>
          <t>DOM</t>
        </is>
      </c>
      <c r="C236" s="14" t="inlineStr">
        <is>
          <t>DOM</t>
        </is>
      </c>
      <c r="D236" s="14" t="inlineStr">
        <is>
          <t>Dominican Republic</t>
        </is>
      </c>
      <c r="E236" s="14" t="n">
        <v>2023</v>
      </c>
      <c r="F236" s="14" t="n">
        <v>0.18</v>
      </c>
      <c r="G236" s="14" t="n">
        <v>6.147</v>
      </c>
      <c r="H236" s="14" t="n">
        <v>1.286</v>
      </c>
      <c r="I236" s="14" t="n">
        <v>0</v>
      </c>
      <c r="J236" s="14" t="n">
        <v>6.147</v>
      </c>
      <c r="K236" s="14" t="n">
        <v>0</v>
      </c>
      <c r="L236" s="14" t="n">
        <v>1</v>
      </c>
      <c r="M236" s="14" t="n">
        <v>7.886</v>
      </c>
      <c r="N236" s="14" t="n">
        <v>3.857</v>
      </c>
      <c r="O236" s="14" t="n">
        <v>0</v>
      </c>
      <c r="P236" s="14" t="n">
        <v>7.886</v>
      </c>
      <c r="Q236" s="14" t="n">
        <v>0</v>
      </c>
      <c r="R236" s="14" t="n">
        <v>1</v>
      </c>
      <c r="S236" s="14" t="n">
        <v>12.575</v>
      </c>
      <c r="T236" s="14" t="n">
        <v>7.714</v>
      </c>
      <c r="U236" s="14" t="n">
        <v>0.251</v>
      </c>
      <c r="V236" s="14" t="n">
        <v>14.839</v>
      </c>
      <c r="W236" s="14" t="n">
        <v>0.18</v>
      </c>
      <c r="X236" s="14" t="n">
        <v>1</v>
      </c>
      <c r="Y236" s="14" t="n">
        <v>12.478</v>
      </c>
      <c r="Z236" s="14" t="n">
        <v>1.678</v>
      </c>
      <c r="AA236" s="14" t="n">
        <v>11.924</v>
      </c>
      <c r="AB236" s="14" t="n">
        <v>24.402</v>
      </c>
      <c r="AC236" s="14" t="n">
        <v>0</v>
      </c>
      <c r="AD236" s="14" t="n">
        <v>1</v>
      </c>
      <c r="AE236" s="14" t="n">
        <v>13.763</v>
      </c>
      <c r="AF236" s="14" t="n">
        <v>3.223</v>
      </c>
      <c r="AG236" s="14" t="n">
        <v>10.638</v>
      </c>
      <c r="AH236" s="14" t="n">
        <v>24.402</v>
      </c>
      <c r="AI236" s="14" t="n">
        <v>0</v>
      </c>
      <c r="AJ236" s="14" t="n">
        <v>1</v>
      </c>
      <c r="AK236" s="14" t="n">
        <v>21.477</v>
      </c>
      <c r="AL236" s="14" t="n">
        <v>11.54</v>
      </c>
      <c r="AM236" s="14" t="n">
        <v>-0.386</v>
      </c>
      <c r="AN236" s="14" t="n">
        <v>24.402</v>
      </c>
      <c r="AO236" s="14" t="n">
        <v>0.18</v>
      </c>
      <c r="AP236" s="14" t="n">
        <v>1</v>
      </c>
      <c r="AQ236" s="14" t="n">
        <v>0.791</v>
      </c>
      <c r="AR236" s="14" t="n">
        <v>0.129</v>
      </c>
      <c r="AS236" s="14" t="n">
        <v>0.323</v>
      </c>
      <c r="AT236" s="14" t="n">
        <v>1.292</v>
      </c>
      <c r="AU236" s="14" t="n">
        <v>0.16</v>
      </c>
      <c r="AV236" s="14" t="n">
        <v>1</v>
      </c>
      <c r="AW236" s="14" t="n">
        <v>0.618</v>
      </c>
      <c r="AX236" s="14" t="n">
        <v>0.129</v>
      </c>
      <c r="AY236" s="14" t="n">
        <v>0.302</v>
      </c>
      <c r="AZ236" s="14" t="n">
        <v>1.067</v>
      </c>
      <c r="BA236" s="14" t="n">
        <v>0.16</v>
      </c>
      <c r="BB236" s="14" t="n">
        <v>1</v>
      </c>
      <c r="BC236" s="14" t="n">
        <v>0.554</v>
      </c>
      <c r="BD236" s="14" t="n">
        <v>0.129</v>
      </c>
      <c r="BE236" s="14" t="n">
        <v>0.008</v>
      </c>
      <c r="BF236" s="14" t="n">
        <v>0.652</v>
      </c>
      <c r="BG236" s="14" t="n">
        <v>0.16</v>
      </c>
      <c r="BH236" s="14" t="n">
        <v>1</v>
      </c>
      <c r="BI236" s="14" t="n">
        <v>0.5570000000000001</v>
      </c>
      <c r="BJ236" s="14" t="n">
        <v>0.129</v>
      </c>
      <c r="BK236" s="14" t="n">
        <v>0.609</v>
      </c>
      <c r="BL236" s="14" t="n">
        <v>1.352</v>
      </c>
      <c r="BM236" s="14" t="n">
        <v>0.16</v>
      </c>
      <c r="BN236" s="14" t="n">
        <v>1</v>
      </c>
      <c r="BO236" s="14" t="n">
        <v>0</v>
      </c>
      <c r="BP236" s="14" t="n">
        <v>0</v>
      </c>
      <c r="BQ236" s="14" t="n">
        <v>0.132</v>
      </c>
      <c r="BR236" s="14" t="n">
        <v>0</v>
      </c>
      <c r="BS236" s="14" t="n">
        <v>0.5</v>
      </c>
      <c r="BT236" s="14" t="n">
        <v>0</v>
      </c>
      <c r="BU236" s="14" t="n">
        <v>0</v>
      </c>
      <c r="BV236" s="14" t="n">
        <v>0.079</v>
      </c>
      <c r="BW236" s="14" t="n">
        <v>0</v>
      </c>
      <c r="BX236" s="14" t="n">
        <v>0.5</v>
      </c>
      <c r="BY236" s="14" t="n">
        <v>13.254</v>
      </c>
      <c r="BZ236" s="14" t="n">
        <v>0</v>
      </c>
      <c r="CA236" s="14" t="n">
        <v>13.254</v>
      </c>
      <c r="CB236" s="14" t="n">
        <v>0</v>
      </c>
      <c r="CC236" s="14" t="n">
        <v>83.248</v>
      </c>
      <c r="CD236" s="14" t="n">
        <v>7.95</v>
      </c>
      <c r="CE236" s="14" t="n">
        <v>20.052</v>
      </c>
      <c r="CF236" s="14" t="n">
        <v>119.828</v>
      </c>
      <c r="CG236" s="14" t="n">
        <v>0.16</v>
      </c>
      <c r="CH236" s="14" t="n">
        <v>1</v>
      </c>
      <c r="CI236" s="14" t="n">
        <v>0</v>
      </c>
      <c r="CJ236" s="14" t="n">
        <v>0</v>
      </c>
      <c r="CK236" s="14" t="n">
        <v>0</v>
      </c>
      <c r="CL236" s="14" t="n">
        <v>0</v>
      </c>
      <c r="CM236" s="14" t="n">
        <v>0</v>
      </c>
      <c r="CN236" s="14" t="n">
        <v>0</v>
      </c>
      <c r="CO236" s="14" t="n">
        <v>0</v>
      </c>
      <c r="CP236" s="14" t="n">
        <v>0</v>
      </c>
      <c r="CQ236" s="14" t="n">
        <v>1.348</v>
      </c>
      <c r="CR236" s="14" t="n">
        <v>0</v>
      </c>
      <c r="CS236" s="14" t="n">
        <v>5.37</v>
      </c>
      <c r="CT236" s="14" t="n">
        <v>4.861</v>
      </c>
      <c r="CU236" s="14" t="n">
        <v>11.192</v>
      </c>
    </row>
    <row r="237">
      <c r="A237" s="14" t="inlineStr">
        <is>
          <t>DOM2024</t>
        </is>
      </c>
      <c r="B237" s="14" t="inlineStr">
        <is>
          <t>DOM</t>
        </is>
      </c>
      <c r="C237" s="14" t="inlineStr">
        <is>
          <t>DOM</t>
        </is>
      </c>
      <c r="D237" s="14" t="inlineStr">
        <is>
          <t>Dominican Republic</t>
        </is>
      </c>
      <c r="E237" s="14" t="n">
        <v>2024</v>
      </c>
      <c r="F237" s="14" t="n">
        <v>0.18</v>
      </c>
      <c r="G237" s="14" t="n">
        <v>5.575</v>
      </c>
      <c r="H237" s="14" t="n">
        <v>1.324</v>
      </c>
      <c r="I237" s="14" t="n">
        <v>0</v>
      </c>
      <c r="J237" s="14" t="n">
        <v>5.575</v>
      </c>
      <c r="K237" s="14" t="n">
        <v>0</v>
      </c>
      <c r="L237" s="14" t="n">
        <v>1</v>
      </c>
      <c r="M237" s="14" t="n">
        <v>7.124</v>
      </c>
      <c r="N237" s="14" t="n">
        <v>3.971</v>
      </c>
      <c r="O237" s="14" t="n">
        <v>0</v>
      </c>
      <c r="P237" s="14" t="n">
        <v>7.124</v>
      </c>
      <c r="Q237" s="14" t="n">
        <v>0</v>
      </c>
      <c r="R237" s="14" t="n">
        <v>1</v>
      </c>
      <c r="S237" s="14" t="n">
        <v>12.193</v>
      </c>
      <c r="T237" s="14" t="n">
        <v>7.942</v>
      </c>
      <c r="U237" s="14" t="n">
        <v>0.299</v>
      </c>
      <c r="V237" s="14" t="n">
        <v>14.388</v>
      </c>
      <c r="W237" s="14" t="n">
        <v>0.18</v>
      </c>
      <c r="X237" s="14" t="n">
        <v>1</v>
      </c>
      <c r="Y237" s="14" t="n">
        <v>11.447</v>
      </c>
      <c r="Z237" s="14" t="n">
        <v>1.539</v>
      </c>
      <c r="AA237" s="14" t="n">
        <v>12.276</v>
      </c>
      <c r="AB237" s="14" t="n">
        <v>23.723</v>
      </c>
      <c r="AC237" s="14" t="n">
        <v>0</v>
      </c>
      <c r="AD237" s="14" t="n">
        <v>1</v>
      </c>
      <c r="AE237" s="14" t="n">
        <v>12.771</v>
      </c>
      <c r="AF237" s="14" t="n">
        <v>2.99</v>
      </c>
      <c r="AG237" s="14" t="n">
        <v>10.952</v>
      </c>
      <c r="AH237" s="14" t="n">
        <v>23.723</v>
      </c>
      <c r="AI237" s="14" t="n">
        <v>0</v>
      </c>
      <c r="AJ237" s="14" t="n">
        <v>1</v>
      </c>
      <c r="AK237" s="14" t="n">
        <v>20.712</v>
      </c>
      <c r="AL237" s="14" t="n">
        <v>11.129</v>
      </c>
      <c r="AM237" s="14" t="n">
        <v>-0.115</v>
      </c>
      <c r="AN237" s="14" t="n">
        <v>23.723</v>
      </c>
      <c r="AO237" s="14" t="n">
        <v>0.18</v>
      </c>
      <c r="AP237" s="14" t="n">
        <v>1</v>
      </c>
      <c r="AQ237" s="14" t="n">
        <v>0.756</v>
      </c>
      <c r="AR237" s="14" t="n">
        <v>0.132</v>
      </c>
      <c r="AS237" s="14" t="n">
        <v>0.282</v>
      </c>
      <c r="AT237" s="14" t="n">
        <v>1.204</v>
      </c>
      <c r="AU237" s="14" t="n">
        <v>0.16</v>
      </c>
      <c r="AV237" s="14" t="n">
        <v>1</v>
      </c>
      <c r="AW237" s="14" t="n">
        <v>0.655</v>
      </c>
      <c r="AX237" s="14" t="n">
        <v>0.132</v>
      </c>
      <c r="AY237" s="14" t="n">
        <v>0.212</v>
      </c>
      <c r="AZ237" s="14" t="n">
        <v>1.007</v>
      </c>
      <c r="BA237" s="14" t="n">
        <v>0.16</v>
      </c>
      <c r="BB237" s="14" t="n">
        <v>1</v>
      </c>
      <c r="BC237" s="14" t="n">
        <v>0.534</v>
      </c>
      <c r="BD237" s="14" t="n">
        <v>0.132</v>
      </c>
      <c r="BE237" s="14" t="n">
        <v>-0.027</v>
      </c>
      <c r="BF237" s="14" t="n">
        <v>0.588</v>
      </c>
      <c r="BG237" s="14" t="n">
        <v>0.16</v>
      </c>
      <c r="BH237" s="14" t="n">
        <v>1</v>
      </c>
      <c r="BI237" s="14" t="n">
        <v>0.5679999999999999</v>
      </c>
      <c r="BJ237" s="14" t="n">
        <v>0.132</v>
      </c>
      <c r="BK237" s="14" t="n">
        <v>0.305</v>
      </c>
      <c r="BL237" s="14" t="n">
        <v>1.013</v>
      </c>
      <c r="BM237" s="14" t="n">
        <v>0.16</v>
      </c>
      <c r="BN237" s="14" t="n">
        <v>1</v>
      </c>
      <c r="BO237" s="14" t="n">
        <v>0</v>
      </c>
      <c r="BP237" s="14" t="n">
        <v>0</v>
      </c>
      <c r="BQ237" s="14" t="n">
        <v>0.143</v>
      </c>
      <c r="BR237" s="14" t="n">
        <v>0</v>
      </c>
      <c r="BS237" s="14" t="n">
        <v>0.5</v>
      </c>
      <c r="BT237" s="14" t="n">
        <v>0</v>
      </c>
      <c r="BU237" s="14" t="n">
        <v>0</v>
      </c>
      <c r="BV237" s="14" t="n">
        <v>0.091</v>
      </c>
      <c r="BW237" s="14" t="n">
        <v>0</v>
      </c>
      <c r="BX237" s="14" t="n">
        <v>0.5</v>
      </c>
      <c r="BY237" s="14" t="n">
        <v>13.646</v>
      </c>
      <c r="BZ237" s="14" t="n">
        <v>0</v>
      </c>
      <c r="CA237" s="14" t="n">
        <v>13.646</v>
      </c>
      <c r="CB237" s="14" t="n">
        <v>0</v>
      </c>
      <c r="CC237" s="14" t="n">
        <v>82.58799999999999</v>
      </c>
      <c r="CD237" s="14" t="n">
        <v>7.95</v>
      </c>
      <c r="CE237" s="14" t="n">
        <v>6.724</v>
      </c>
      <c r="CF237" s="14" t="n">
        <v>103.602</v>
      </c>
      <c r="CG237" s="14" t="n">
        <v>0.16</v>
      </c>
      <c r="CH237" s="14" t="n">
        <v>1</v>
      </c>
      <c r="CI237" s="14" t="n">
        <v>0</v>
      </c>
      <c r="CJ237" s="14" t="n">
        <v>0</v>
      </c>
      <c r="CK237" s="14" t="n">
        <v>0</v>
      </c>
      <c r="CL237" s="14" t="n">
        <v>0</v>
      </c>
      <c r="CM237" s="14" t="n">
        <v>0</v>
      </c>
      <c r="CN237" s="14" t="n">
        <v>0</v>
      </c>
      <c r="CO237" s="14" t="n">
        <v>0</v>
      </c>
      <c r="CP237" s="14" t="n">
        <v>0</v>
      </c>
      <c r="CQ237" s="14" t="n">
        <v>1.387</v>
      </c>
      <c r="CR237" s="14" t="n">
        <v>0</v>
      </c>
      <c r="CS237" s="14" t="n">
        <v>5.529</v>
      </c>
      <c r="CT237" s="14" t="n">
        <v>4.251</v>
      </c>
      <c r="CU237" s="14" t="n">
        <v>10.123</v>
      </c>
    </row>
    <row r="238">
      <c r="A238" s="14" t="inlineStr">
        <is>
          <t>ECU2021</t>
        </is>
      </c>
      <c r="B238" s="14" t="inlineStr">
        <is>
          <t>ECU</t>
        </is>
      </c>
      <c r="C238" s="14" t="inlineStr">
        <is>
          <t>ECU</t>
        </is>
      </c>
      <c r="D238" s="14" t="inlineStr">
        <is>
          <t>Ecuador</t>
        </is>
      </c>
      <c r="E238" s="14" t="n">
        <v>2021</v>
      </c>
      <c r="F238" s="14" t="n">
        <v>0.12</v>
      </c>
      <c r="G238" s="14" t="n">
        <v>5.897</v>
      </c>
      <c r="H238" s="14" t="n">
        <v>1.143</v>
      </c>
      <c r="I238" s="14" t="n">
        <v>0</v>
      </c>
      <c r="J238" s="14" t="n">
        <v>5.897</v>
      </c>
      <c r="K238" s="14" t="n">
        <v>0</v>
      </c>
      <c r="L238" s="14" t="n">
        <v>1</v>
      </c>
      <c r="M238" s="14" t="n">
        <v>7.964</v>
      </c>
      <c r="N238" s="14" t="n">
        <v>3.43</v>
      </c>
      <c r="O238" s="14" t="n">
        <v>0.227</v>
      </c>
      <c r="P238" s="14" t="n">
        <v>8.191000000000001</v>
      </c>
      <c r="Q238" s="14" t="n">
        <v>0</v>
      </c>
      <c r="R238" s="14" t="n">
        <v>1</v>
      </c>
      <c r="S238" s="14" t="n">
        <v>11.613</v>
      </c>
      <c r="T238" s="14" t="n">
        <v>6.86</v>
      </c>
      <c r="U238" s="14" t="n">
        <v>0</v>
      </c>
      <c r="V238" s="14" t="n">
        <v>13.007</v>
      </c>
      <c r="W238" s="14" t="n">
        <v>0.12</v>
      </c>
      <c r="X238" s="14" t="n">
        <v>1</v>
      </c>
      <c r="Y238" s="14" t="n">
        <v>9.379</v>
      </c>
      <c r="Z238" s="14" t="n">
        <v>0.6830000000000001</v>
      </c>
      <c r="AA238" s="14" t="n">
        <v>-0.586</v>
      </c>
      <c r="AB238" s="14" t="n">
        <v>8.792999999999999</v>
      </c>
      <c r="AC238" s="14" t="n">
        <v>0</v>
      </c>
      <c r="AD238" s="14" t="n">
        <v>1</v>
      </c>
      <c r="AE238" s="14" t="n">
        <v>9.951000000000001</v>
      </c>
      <c r="AF238" s="14" t="n">
        <v>1.338</v>
      </c>
      <c r="AG238" s="14" t="n">
        <v>-0.586</v>
      </c>
      <c r="AH238" s="14" t="n">
        <v>9.365</v>
      </c>
      <c r="AI238" s="14" t="n">
        <v>0</v>
      </c>
      <c r="AJ238" s="14" t="n">
        <v>1</v>
      </c>
      <c r="AK238" s="14" t="n">
        <v>13.381</v>
      </c>
      <c r="AL238" s="14" t="n">
        <v>5.005</v>
      </c>
      <c r="AM238" s="14" t="n">
        <v>-0.414</v>
      </c>
      <c r="AN238" s="14" t="n">
        <v>12.967</v>
      </c>
      <c r="AO238" s="14" t="n">
        <v>0</v>
      </c>
      <c r="AP238" s="14" t="n">
        <v>1</v>
      </c>
      <c r="AQ238" s="14" t="n">
        <v>0.53</v>
      </c>
      <c r="AR238" s="14" t="n">
        <v>0.097</v>
      </c>
      <c r="AS238" s="14" t="n">
        <v>-0.014</v>
      </c>
      <c r="AT238" s="14" t="n">
        <v>0.578</v>
      </c>
      <c r="AU238" s="14" t="n">
        <v>0</v>
      </c>
      <c r="AV238" s="14" t="n">
        <v>1</v>
      </c>
      <c r="AW238" s="14" t="n">
        <v>0.53</v>
      </c>
      <c r="AX238" s="14" t="n">
        <v>0.103</v>
      </c>
      <c r="AY238" s="14" t="n">
        <v>-0.15</v>
      </c>
      <c r="AZ238" s="14" t="n">
        <v>0.426</v>
      </c>
      <c r="BA238" s="14" t="n">
        <v>0</v>
      </c>
      <c r="BB238" s="14" t="n">
        <v>0</v>
      </c>
      <c r="BC238" s="14" t="n">
        <v>0.742</v>
      </c>
      <c r="BD238" s="14" t="n">
        <v>0.192</v>
      </c>
      <c r="BE238" s="14" t="n">
        <v>-0.647</v>
      </c>
      <c r="BF238" s="14" t="n">
        <v>0.107</v>
      </c>
      <c r="BG238" s="14" t="n">
        <v>0</v>
      </c>
      <c r="BH238" s="14" t="n">
        <v>0</v>
      </c>
      <c r="BI238" s="14" t="n">
        <v>0.491</v>
      </c>
      <c r="BJ238" s="14" t="n">
        <v>0.114</v>
      </c>
      <c r="BK238" s="14" t="n">
        <v>0.034</v>
      </c>
      <c r="BL238" s="14" t="n">
        <v>0.525</v>
      </c>
      <c r="BM238" s="14" t="n">
        <v>0</v>
      </c>
      <c r="BN238" s="14" t="n">
        <v>1</v>
      </c>
      <c r="BO238" s="14" t="n">
        <v>0</v>
      </c>
      <c r="BP238" s="14" t="n">
        <v>0</v>
      </c>
      <c r="BQ238" s="14" t="n">
        <v>0.062</v>
      </c>
      <c r="BR238" s="14" t="n">
        <v>0</v>
      </c>
      <c r="BS238" s="14" t="n">
        <v>0.5</v>
      </c>
      <c r="BT238" s="14" t="n">
        <v>0</v>
      </c>
      <c r="BU238" s="14" t="n">
        <v>-0.008999999999999999</v>
      </c>
      <c r="BV238" s="14" t="n">
        <v>0.103</v>
      </c>
      <c r="BW238" s="14" t="n">
        <v>0</v>
      </c>
      <c r="BX238" s="14" t="n">
        <v>0.833</v>
      </c>
      <c r="BY238" s="14" t="n">
        <v>11.787</v>
      </c>
      <c r="BZ238" s="14" t="n">
        <v>0</v>
      </c>
      <c r="CA238" s="14" t="n">
        <v>11.787</v>
      </c>
      <c r="CB238" s="14" t="n">
        <v>0</v>
      </c>
      <c r="CC238" s="14" t="n">
        <v>73.254</v>
      </c>
      <c r="CD238" s="14" t="n">
        <v>3.079</v>
      </c>
      <c r="CE238" s="14" t="n">
        <v>-29.421</v>
      </c>
      <c r="CF238" s="14" t="n">
        <v>49.094</v>
      </c>
      <c r="CG238" s="14" t="n">
        <v>0</v>
      </c>
      <c r="CH238" s="14" t="n">
        <v>0</v>
      </c>
      <c r="CI238" s="14" t="n">
        <v>0</v>
      </c>
      <c r="CJ238" s="14" t="n">
        <v>0</v>
      </c>
      <c r="CK238" s="14" t="n">
        <v>0</v>
      </c>
      <c r="CL238" s="14" t="n">
        <v>0</v>
      </c>
      <c r="CM238" s="14" t="n">
        <v>0</v>
      </c>
      <c r="CN238" s="14" t="n">
        <v>0</v>
      </c>
      <c r="CO238" s="14" t="n">
        <v>0</v>
      </c>
      <c r="CP238" s="14" t="n">
        <v>0</v>
      </c>
      <c r="CQ238" s="14" t="n">
        <v>1.198</v>
      </c>
      <c r="CR238" s="14" t="n">
        <v>1</v>
      </c>
      <c r="CS238" s="14" t="n">
        <v>8.808</v>
      </c>
      <c r="CT238" s="14" t="n">
        <v>4.753</v>
      </c>
      <c r="CU238" s="14" t="n">
        <v>15.983</v>
      </c>
    </row>
    <row r="239">
      <c r="A239" s="14" t="inlineStr">
        <is>
          <t>ECU2022</t>
        </is>
      </c>
      <c r="B239" s="14" t="inlineStr">
        <is>
          <t>ECU</t>
        </is>
      </c>
      <c r="C239" s="14" t="inlineStr">
        <is>
          <t>ECU</t>
        </is>
      </c>
      <c r="D239" s="14" t="inlineStr">
        <is>
          <t>Ecuador</t>
        </is>
      </c>
      <c r="E239" s="14" t="n">
        <v>2022</v>
      </c>
      <c r="F239" s="14" t="n">
        <v>0.12</v>
      </c>
      <c r="G239" s="14" t="n">
        <v>11.72</v>
      </c>
      <c r="H239" s="14" t="n">
        <v>1.235</v>
      </c>
      <c r="I239" s="14" t="n">
        <v>0</v>
      </c>
      <c r="J239" s="14" t="n">
        <v>11.72</v>
      </c>
      <c r="K239" s="14" t="n">
        <v>0</v>
      </c>
      <c r="L239" s="14" t="n">
        <v>1</v>
      </c>
      <c r="M239" s="14" t="n">
        <v>9.782999999999999</v>
      </c>
      <c r="N239" s="14" t="n">
        <v>3.704</v>
      </c>
      <c r="O239" s="14" t="n">
        <v>0.328</v>
      </c>
      <c r="P239" s="14" t="n">
        <v>10.111</v>
      </c>
      <c r="Q239" s="14" t="n">
        <v>0</v>
      </c>
      <c r="R239" s="14" t="n">
        <v>1</v>
      </c>
      <c r="S239" s="14" t="n">
        <v>17.893</v>
      </c>
      <c r="T239" s="14" t="n">
        <v>7.408</v>
      </c>
      <c r="U239" s="14" t="n">
        <v>0.159</v>
      </c>
      <c r="V239" s="14" t="n">
        <v>20.041</v>
      </c>
      <c r="W239" s="14" t="n">
        <v>0.12</v>
      </c>
      <c r="X239" s="14" t="n">
        <v>1</v>
      </c>
      <c r="Y239" s="14" t="n">
        <v>10.129</v>
      </c>
      <c r="Z239" s="14" t="n">
        <v>0.737</v>
      </c>
      <c r="AA239" s="14" t="n">
        <v>-0.428</v>
      </c>
      <c r="AB239" s="14" t="n">
        <v>9.701000000000001</v>
      </c>
      <c r="AC239" s="14" t="n">
        <v>0</v>
      </c>
      <c r="AD239" s="14" t="n">
        <v>1</v>
      </c>
      <c r="AE239" s="14" t="n">
        <v>10.746</v>
      </c>
      <c r="AF239" s="14" t="n">
        <v>1.445</v>
      </c>
      <c r="AG239" s="14" t="n">
        <v>-0.428</v>
      </c>
      <c r="AH239" s="14" t="n">
        <v>10.319</v>
      </c>
      <c r="AI239" s="14" t="n">
        <v>0</v>
      </c>
      <c r="AJ239" s="14" t="n">
        <v>1</v>
      </c>
      <c r="AK239" s="14" t="n">
        <v>14.451</v>
      </c>
      <c r="AL239" s="14" t="n">
        <v>5.405</v>
      </c>
      <c r="AM239" s="14" t="n">
        <v>-0.109</v>
      </c>
      <c r="AN239" s="14" t="n">
        <v>14.342</v>
      </c>
      <c r="AO239" s="14" t="n">
        <v>0</v>
      </c>
      <c r="AP239" s="14" t="n">
        <v>1</v>
      </c>
      <c r="AQ239" s="14" t="n">
        <v>0.768</v>
      </c>
      <c r="AR239" s="14" t="n">
        <v>0.11</v>
      </c>
      <c r="AS239" s="14" t="n">
        <v>-0.169</v>
      </c>
      <c r="AT239" s="14" t="n">
        <v>0.671</v>
      </c>
      <c r="AU239" s="14" t="n">
        <v>0</v>
      </c>
      <c r="AV239" s="14" t="n">
        <v>1</v>
      </c>
      <c r="AW239" s="14" t="n">
        <v>0.863</v>
      </c>
      <c r="AX239" s="14" t="n">
        <v>0.112</v>
      </c>
      <c r="AY239" s="14" t="n">
        <v>-0.421</v>
      </c>
      <c r="AZ239" s="14" t="n">
        <v>0.495</v>
      </c>
      <c r="BA239" s="14" t="n">
        <v>0</v>
      </c>
      <c r="BB239" s="14" t="n">
        <v>0</v>
      </c>
      <c r="BC239" s="14" t="n">
        <v>0.79</v>
      </c>
      <c r="BD239" s="14" t="n">
        <v>0.163</v>
      </c>
      <c r="BE239" s="14" t="n">
        <v>-0.695</v>
      </c>
      <c r="BF239" s="14" t="n">
        <v>0.107</v>
      </c>
      <c r="BG239" s="14" t="n">
        <v>0</v>
      </c>
      <c r="BH239" s="14" t="n">
        <v>0</v>
      </c>
      <c r="BI239" s="14" t="n">
        <v>0.608</v>
      </c>
      <c r="BJ239" s="14" t="n">
        <v>0.123</v>
      </c>
      <c r="BK239" s="14" t="n">
        <v>0.004</v>
      </c>
      <c r="BL239" s="14" t="n">
        <v>0.611</v>
      </c>
      <c r="BM239" s="14" t="n">
        <v>0</v>
      </c>
      <c r="BN239" s="14" t="n">
        <v>1</v>
      </c>
      <c r="BO239" s="14" t="n">
        <v>0</v>
      </c>
      <c r="BP239" s="14" t="n">
        <v>0</v>
      </c>
      <c r="BQ239" s="14" t="n">
        <v>0.062</v>
      </c>
      <c r="BR239" s="14" t="n">
        <v>0</v>
      </c>
      <c r="BS239" s="14" t="n">
        <v>0.5</v>
      </c>
      <c r="BT239" s="14" t="n">
        <v>0</v>
      </c>
      <c r="BU239" s="14" t="n">
        <v>-0.01</v>
      </c>
      <c r="BV239" s="14" t="n">
        <v>0.104</v>
      </c>
      <c r="BW239" s="14" t="n">
        <v>0</v>
      </c>
      <c r="BX239" s="14" t="n">
        <v>0.833</v>
      </c>
      <c r="BY239" s="14" t="n">
        <v>12.729</v>
      </c>
      <c r="BZ239" s="14" t="n">
        <v>0</v>
      </c>
      <c r="CA239" s="14" t="n">
        <v>12.729</v>
      </c>
      <c r="CB239" s="14" t="n">
        <v>0</v>
      </c>
      <c r="CC239" s="14" t="n">
        <v>117.033</v>
      </c>
      <c r="CD239" s="14" t="n">
        <v>27.083</v>
      </c>
      <c r="CE239" s="14" t="n">
        <v>-62.76</v>
      </c>
      <c r="CF239" s="14" t="n">
        <v>60.786</v>
      </c>
      <c r="CG239" s="14" t="n">
        <v>0</v>
      </c>
      <c r="CH239" s="14" t="n">
        <v>0</v>
      </c>
      <c r="CI239" s="14" t="n">
        <v>0</v>
      </c>
      <c r="CJ239" s="14" t="n">
        <v>0</v>
      </c>
      <c r="CK239" s="14" t="n">
        <v>0</v>
      </c>
      <c r="CL239" s="14" t="n">
        <v>0</v>
      </c>
      <c r="CM239" s="14" t="n">
        <v>0</v>
      </c>
      <c r="CN239" s="14" t="n">
        <v>0</v>
      </c>
      <c r="CO239" s="14" t="n">
        <v>0</v>
      </c>
      <c r="CP239" s="14" t="n">
        <v>0</v>
      </c>
      <c r="CQ239" s="14" t="n">
        <v>1.294</v>
      </c>
      <c r="CR239" s="14" t="n">
        <v>1</v>
      </c>
      <c r="CS239" s="14" t="n">
        <v>9.512</v>
      </c>
      <c r="CT239" s="14" t="n">
        <v>10.485</v>
      </c>
      <c r="CU239" s="14" t="n">
        <v>29.494</v>
      </c>
    </row>
    <row r="240">
      <c r="A240" s="14" t="inlineStr">
        <is>
          <t>ECU2023</t>
        </is>
      </c>
      <c r="B240" s="14" t="inlineStr">
        <is>
          <t>ECU</t>
        </is>
      </c>
      <c r="C240" s="14" t="inlineStr">
        <is>
          <t>ECU</t>
        </is>
      </c>
      <c r="D240" s="14" t="inlineStr">
        <is>
          <t>Ecuador</t>
        </is>
      </c>
      <c r="E240" s="14" t="n">
        <v>2023</v>
      </c>
      <c r="F240" s="14" t="n">
        <v>0.12</v>
      </c>
      <c r="G240" s="14" t="n">
        <v>6.147</v>
      </c>
      <c r="H240" s="14" t="n">
        <v>1.286</v>
      </c>
      <c r="I240" s="14" t="n">
        <v>0</v>
      </c>
      <c r="J240" s="14" t="n">
        <v>6.147</v>
      </c>
      <c r="K240" s="14" t="n">
        <v>0</v>
      </c>
      <c r="L240" s="14" t="n">
        <v>1</v>
      </c>
      <c r="M240" s="14" t="n">
        <v>7.886</v>
      </c>
      <c r="N240" s="14" t="n">
        <v>3.857</v>
      </c>
      <c r="O240" s="14" t="n">
        <v>0.227</v>
      </c>
      <c r="P240" s="14" t="n">
        <v>8.113</v>
      </c>
      <c r="Q240" s="14" t="n">
        <v>0</v>
      </c>
      <c r="R240" s="14" t="n">
        <v>1</v>
      </c>
      <c r="S240" s="14" t="n">
        <v>12.575</v>
      </c>
      <c r="T240" s="14" t="n">
        <v>7.714</v>
      </c>
      <c r="U240" s="14" t="n">
        <v>0.167</v>
      </c>
      <c r="V240" s="14" t="n">
        <v>14.084</v>
      </c>
      <c r="W240" s="14" t="n">
        <v>0.12</v>
      </c>
      <c r="X240" s="14" t="n">
        <v>1</v>
      </c>
      <c r="Y240" s="14" t="n">
        <v>10.547</v>
      </c>
      <c r="Z240" s="14" t="n">
        <v>0.768</v>
      </c>
      <c r="AA240" s="14" t="n">
        <v>-0.269</v>
      </c>
      <c r="AB240" s="14" t="n">
        <v>10.278</v>
      </c>
      <c r="AC240" s="14" t="n">
        <v>0</v>
      </c>
      <c r="AD240" s="14" t="n">
        <v>1</v>
      </c>
      <c r="AE240" s="14" t="n">
        <v>11.19</v>
      </c>
      <c r="AF240" s="14" t="n">
        <v>1.505</v>
      </c>
      <c r="AG240" s="14" t="n">
        <v>-0.269</v>
      </c>
      <c r="AH240" s="14" t="n">
        <v>10.921</v>
      </c>
      <c r="AI240" s="14" t="n">
        <v>0</v>
      </c>
      <c r="AJ240" s="14" t="n">
        <v>1</v>
      </c>
      <c r="AK240" s="14" t="n">
        <v>15.047</v>
      </c>
      <c r="AL240" s="14" t="n">
        <v>5.628</v>
      </c>
      <c r="AM240" s="14" t="n">
        <v>0.14</v>
      </c>
      <c r="AN240" s="14" t="n">
        <v>15.187</v>
      </c>
      <c r="AO240" s="14" t="n">
        <v>0</v>
      </c>
      <c r="AP240" s="14" t="n">
        <v>1</v>
      </c>
      <c r="AQ240" s="14" t="n">
        <v>0.642</v>
      </c>
      <c r="AR240" s="14" t="n">
        <v>0.108</v>
      </c>
      <c r="AS240" s="14" t="n">
        <v>-0.061</v>
      </c>
      <c r="AT240" s="14" t="n">
        <v>0.651</v>
      </c>
      <c r="AU240" s="14" t="n">
        <v>0</v>
      </c>
      <c r="AV240" s="14" t="n">
        <v>1</v>
      </c>
      <c r="AW240" s="14" t="n">
        <v>1.056</v>
      </c>
      <c r="AX240" s="14" t="n">
        <v>0.181</v>
      </c>
      <c r="AY240" s="14" t="n">
        <v>-0.633</v>
      </c>
      <c r="AZ240" s="14" t="n">
        <v>0.475</v>
      </c>
      <c r="BA240" s="14" t="n">
        <v>0</v>
      </c>
      <c r="BB240" s="14" t="n">
        <v>0</v>
      </c>
      <c r="BC240" s="14" t="n">
        <v>0.637</v>
      </c>
      <c r="BD240" s="14" t="n">
        <v>0.153</v>
      </c>
      <c r="BE240" s="14" t="n">
        <v>-0.541</v>
      </c>
      <c r="BF240" s="14" t="n">
        <v>0.107</v>
      </c>
      <c r="BG240" s="14" t="n">
        <v>0</v>
      </c>
      <c r="BH240" s="14" t="n">
        <v>0</v>
      </c>
      <c r="BI240" s="14" t="n">
        <v>0.5570000000000001</v>
      </c>
      <c r="BJ240" s="14" t="n">
        <v>0.129</v>
      </c>
      <c r="BK240" s="14" t="n">
        <v>-0.042</v>
      </c>
      <c r="BL240" s="14" t="n">
        <v>0.516</v>
      </c>
      <c r="BM240" s="14" t="n">
        <v>0</v>
      </c>
      <c r="BN240" s="14" t="n">
        <v>1</v>
      </c>
      <c r="BO240" s="14" t="n">
        <v>0</v>
      </c>
      <c r="BP240" s="14" t="n">
        <v>0</v>
      </c>
      <c r="BQ240" s="14" t="n">
        <v>0.062</v>
      </c>
      <c r="BR240" s="14" t="n">
        <v>0</v>
      </c>
      <c r="BS240" s="14" t="n">
        <v>0.5</v>
      </c>
      <c r="BT240" s="14" t="n">
        <v>0</v>
      </c>
      <c r="BU240" s="14" t="n">
        <v>-0.008999999999999999</v>
      </c>
      <c r="BV240" s="14" t="n">
        <v>0.104</v>
      </c>
      <c r="BW240" s="14" t="n">
        <v>0</v>
      </c>
      <c r="BX240" s="14" t="n">
        <v>0.833</v>
      </c>
      <c r="BY240" s="14" t="n">
        <v>13.254</v>
      </c>
      <c r="BZ240" s="14" t="n">
        <v>0</v>
      </c>
      <c r="CA240" s="14" t="n">
        <v>13.254</v>
      </c>
      <c r="CB240" s="14" t="n">
        <v>0</v>
      </c>
      <c r="CC240" s="14" t="n">
        <v>106.14</v>
      </c>
      <c r="CD240" s="14" t="n">
        <v>30.842</v>
      </c>
      <c r="CE240" s="14" t="n">
        <v>-44.068</v>
      </c>
      <c r="CF240" s="14" t="n">
        <v>69.521</v>
      </c>
      <c r="CG240" s="14" t="n">
        <v>0</v>
      </c>
      <c r="CH240" s="14" t="n">
        <v>0</v>
      </c>
      <c r="CI240" s="14" t="n">
        <v>0</v>
      </c>
      <c r="CJ240" s="14" t="n">
        <v>0</v>
      </c>
      <c r="CK240" s="14" t="n">
        <v>0</v>
      </c>
      <c r="CL240" s="14" t="n">
        <v>0</v>
      </c>
      <c r="CM240" s="14" t="n">
        <v>0</v>
      </c>
      <c r="CN240" s="14" t="n">
        <v>0</v>
      </c>
      <c r="CO240" s="14" t="n">
        <v>0</v>
      </c>
      <c r="CP240" s="14" t="n">
        <v>0</v>
      </c>
      <c r="CQ240" s="14" t="n">
        <v>1.348</v>
      </c>
      <c r="CR240" s="14" t="n">
        <v>1</v>
      </c>
      <c r="CS240" s="14" t="n">
        <v>9.904</v>
      </c>
      <c r="CT240" s="14" t="n">
        <v>4.861</v>
      </c>
      <c r="CU240" s="14" t="n">
        <v>11.192</v>
      </c>
    </row>
    <row r="241">
      <c r="A241" s="14" t="inlineStr">
        <is>
          <t>ECU2024</t>
        </is>
      </c>
      <c r="B241" s="14" t="inlineStr">
        <is>
          <t>ECU</t>
        </is>
      </c>
      <c r="C241" s="14" t="inlineStr">
        <is>
          <t>ECU</t>
        </is>
      </c>
      <c r="D241" s="14" t="inlineStr">
        <is>
          <t>Ecuador</t>
        </is>
      </c>
      <c r="E241" s="14" t="n">
        <v>2024</v>
      </c>
      <c r="F241" s="14" t="n">
        <v>0.12</v>
      </c>
      <c r="G241" s="14" t="n">
        <v>5.575</v>
      </c>
      <c r="H241" s="14" t="n">
        <v>1.324</v>
      </c>
      <c r="I241" s="14" t="n">
        <v>0</v>
      </c>
      <c r="J241" s="14" t="n">
        <v>5.575</v>
      </c>
      <c r="K241" s="14" t="n">
        <v>0</v>
      </c>
      <c r="L241" s="14" t="n">
        <v>1</v>
      </c>
      <c r="M241" s="14" t="n">
        <v>7.124</v>
      </c>
      <c r="N241" s="14" t="n">
        <v>3.971</v>
      </c>
      <c r="O241" s="14" t="n">
        <v>0.158</v>
      </c>
      <c r="P241" s="14" t="n">
        <v>7.281</v>
      </c>
      <c r="Q241" s="14" t="n">
        <v>0</v>
      </c>
      <c r="R241" s="14" t="n">
        <v>1</v>
      </c>
      <c r="S241" s="14" t="n">
        <v>12.193</v>
      </c>
      <c r="T241" s="14" t="n">
        <v>7.942</v>
      </c>
      <c r="U241" s="14" t="n">
        <v>0.199</v>
      </c>
      <c r="V241" s="14" t="n">
        <v>13.656</v>
      </c>
      <c r="W241" s="14" t="n">
        <v>0.12</v>
      </c>
      <c r="X241" s="14" t="n">
        <v>1</v>
      </c>
      <c r="Y241" s="14" t="n">
        <v>10.785</v>
      </c>
      <c r="Z241" s="14" t="n">
        <v>0.785</v>
      </c>
      <c r="AA241" s="14" t="n">
        <v>-0.277</v>
      </c>
      <c r="AB241" s="14" t="n">
        <v>10.508</v>
      </c>
      <c r="AC241" s="14" t="n">
        <v>0</v>
      </c>
      <c r="AD241" s="14" t="n">
        <v>1</v>
      </c>
      <c r="AE241" s="14" t="n">
        <v>11.447</v>
      </c>
      <c r="AF241" s="14" t="n">
        <v>1.54</v>
      </c>
      <c r="AG241" s="14" t="n">
        <v>-0.277</v>
      </c>
      <c r="AH241" s="14" t="n">
        <v>11.17</v>
      </c>
      <c r="AI241" s="14" t="n">
        <v>0</v>
      </c>
      <c r="AJ241" s="14" t="n">
        <v>1</v>
      </c>
      <c r="AK241" s="14" t="n">
        <v>15.418</v>
      </c>
      <c r="AL241" s="14" t="n">
        <v>5.766</v>
      </c>
      <c r="AM241" s="14" t="n">
        <v>0.135</v>
      </c>
      <c r="AN241" s="14" t="n">
        <v>15.553</v>
      </c>
      <c r="AO241" s="14" t="n">
        <v>0</v>
      </c>
      <c r="AP241" s="14" t="n">
        <v>1</v>
      </c>
      <c r="AQ241" s="14" t="n">
        <v>0.638</v>
      </c>
      <c r="AR241" s="14" t="n">
        <v>0.116</v>
      </c>
      <c r="AS241" s="14" t="n">
        <v>-0.048</v>
      </c>
      <c r="AT241" s="14" t="n">
        <v>0.679</v>
      </c>
      <c r="AU241" s="14" t="n">
        <v>0</v>
      </c>
      <c r="AV241" s="14" t="n">
        <v>1</v>
      </c>
      <c r="AW241" s="14" t="n">
        <v>0.856</v>
      </c>
      <c r="AX241" s="14" t="n">
        <v>0.157</v>
      </c>
      <c r="AY241" s="14" t="n">
        <v>-0.443</v>
      </c>
      <c r="AZ241" s="14" t="n">
        <v>0.475</v>
      </c>
      <c r="BA241" s="14" t="n">
        <v>0</v>
      </c>
      <c r="BB241" s="14" t="n">
        <v>0</v>
      </c>
      <c r="BC241" s="14" t="n">
        <v>0.708</v>
      </c>
      <c r="BD241" s="14" t="n">
        <v>0.182</v>
      </c>
      <c r="BE241" s="14" t="n">
        <v>-0.615</v>
      </c>
      <c r="BF241" s="14" t="n">
        <v>0.107</v>
      </c>
      <c r="BG241" s="14" t="n">
        <v>0</v>
      </c>
      <c r="BH241" s="14" t="n">
        <v>0</v>
      </c>
      <c r="BI241" s="14" t="n">
        <v>0.5679999999999999</v>
      </c>
      <c r="BJ241" s="14" t="n">
        <v>0.132</v>
      </c>
      <c r="BK241" s="14" t="n">
        <v>-0.044</v>
      </c>
      <c r="BL241" s="14" t="n">
        <v>0.524</v>
      </c>
      <c r="BM241" s="14" t="n">
        <v>0</v>
      </c>
      <c r="BN241" s="14" t="n">
        <v>1</v>
      </c>
      <c r="BO241" s="14" t="n">
        <v>0</v>
      </c>
      <c r="BP241" s="14" t="n">
        <v>0</v>
      </c>
      <c r="BQ241" s="14" t="n">
        <v>0.07099999999999999</v>
      </c>
      <c r="BR241" s="14" t="n">
        <v>0</v>
      </c>
      <c r="BS241" s="14" t="n">
        <v>0.5</v>
      </c>
      <c r="BT241" s="14" t="n">
        <v>0</v>
      </c>
      <c r="BU241" s="14" t="n">
        <v>-0.008999999999999999</v>
      </c>
      <c r="BV241" s="14" t="n">
        <v>0.103</v>
      </c>
      <c r="BW241" s="14" t="n">
        <v>0</v>
      </c>
      <c r="BX241" s="14" t="n">
        <v>0.833</v>
      </c>
      <c r="BY241" s="14" t="n">
        <v>13.646</v>
      </c>
      <c r="BZ241" s="14" t="n">
        <v>0</v>
      </c>
      <c r="CA241" s="14" t="n">
        <v>13.646</v>
      </c>
      <c r="CB241" s="14" t="n">
        <v>0</v>
      </c>
      <c r="CC241" s="14" t="n">
        <v>109.623</v>
      </c>
      <c r="CD241" s="14" t="n">
        <v>34.985</v>
      </c>
      <c r="CE241" s="14" t="n">
        <v>-41.506</v>
      </c>
      <c r="CF241" s="14" t="n">
        <v>78.334</v>
      </c>
      <c r="CG241" s="14" t="n">
        <v>0</v>
      </c>
      <c r="CH241" s="14" t="n">
        <v>0</v>
      </c>
      <c r="CI241" s="14" t="n">
        <v>0</v>
      </c>
      <c r="CJ241" s="14" t="n">
        <v>0</v>
      </c>
      <c r="CK241" s="14" t="n">
        <v>0</v>
      </c>
      <c r="CL241" s="14" t="n">
        <v>0</v>
      </c>
      <c r="CM241" s="14" t="n">
        <v>0</v>
      </c>
      <c r="CN241" s="14" t="n">
        <v>0</v>
      </c>
      <c r="CO241" s="14" t="n">
        <v>0</v>
      </c>
      <c r="CP241" s="14" t="n">
        <v>0</v>
      </c>
      <c r="CQ241" s="14" t="n">
        <v>1.387</v>
      </c>
      <c r="CR241" s="14" t="n">
        <v>1</v>
      </c>
      <c r="CS241" s="14" t="n">
        <v>10.123</v>
      </c>
      <c r="CT241" s="14" t="n">
        <v>4.251</v>
      </c>
      <c r="CU241" s="14" t="n">
        <v>10.123</v>
      </c>
    </row>
    <row r="242">
      <c r="A242" s="82" t="inlineStr">
        <is>
          <t>EGY2019</t>
        </is>
      </c>
      <c r="B242" s="14" t="inlineStr">
        <is>
          <t>EGY</t>
        </is>
      </c>
      <c r="C242" s="14" t="inlineStr">
        <is>
          <t>EGY</t>
        </is>
      </c>
      <c r="D242" s="14" t="inlineStr">
        <is>
          <t>Egypt</t>
        </is>
      </c>
      <c r="E242" s="14" t="n">
        <v>2019</v>
      </c>
      <c r="F242" s="82" t="n">
        <v>0.14</v>
      </c>
      <c r="G242" s="82" t="n">
        <v>3.88</v>
      </c>
      <c r="H242" s="82" t="n">
        <v>1.079</v>
      </c>
      <c r="I242" s="82" t="n">
        <v>0</v>
      </c>
      <c r="J242" s="82" t="n">
        <v>3.88</v>
      </c>
      <c r="K242" s="82" t="n">
        <v>0</v>
      </c>
      <c r="L242" s="82" t="n">
        <v>1</v>
      </c>
      <c r="M242" s="82" t="n">
        <v>5.642</v>
      </c>
      <c r="N242" s="82" t="n">
        <v>3.236</v>
      </c>
      <c r="O242" s="82" t="n">
        <v>0.12</v>
      </c>
      <c r="P242" s="82" t="n">
        <v>5.762</v>
      </c>
      <c r="Q242" s="82" t="n">
        <v>0</v>
      </c>
      <c r="R242" s="82" t="n">
        <v>1</v>
      </c>
      <c r="S242" s="82" t="n">
        <v>9.27</v>
      </c>
      <c r="T242" s="82" t="n">
        <v>6.472</v>
      </c>
      <c r="U242" s="82" t="n">
        <v>-0.078</v>
      </c>
      <c r="V242" s="82" t="n">
        <v>10.4898</v>
      </c>
      <c r="W242" s="82" t="n">
        <v>0.14</v>
      </c>
      <c r="X242" s="82" t="n">
        <v>1</v>
      </c>
      <c r="Y242" s="82" t="n">
        <v>2.816</v>
      </c>
      <c r="Z242" s="82" t="n">
        <v>0.313</v>
      </c>
      <c r="AA242" s="82" t="n">
        <v>0.05</v>
      </c>
      <c r="AB242" s="82" t="n">
        <v>2.866</v>
      </c>
      <c r="AC242" s="82" t="n">
        <v>0</v>
      </c>
      <c r="AD242" s="82" t="n">
        <v>0</v>
      </c>
      <c r="AE242" s="82" t="n">
        <v>4.061</v>
      </c>
      <c r="AF242" s="82" t="n">
        <v>0.664</v>
      </c>
      <c r="AG242" s="82" t="n">
        <v>0.04</v>
      </c>
      <c r="AH242" s="82" t="n">
        <v>4.101</v>
      </c>
      <c r="AI242" s="82" t="n">
        <v>0</v>
      </c>
      <c r="AJ242" s="82" t="n">
        <v>0</v>
      </c>
      <c r="AK242" s="82" t="n">
        <v>6.315</v>
      </c>
      <c r="AL242" s="82" t="n">
        <v>3.173</v>
      </c>
      <c r="AM242" s="82" t="n">
        <v>-2.56</v>
      </c>
      <c r="AN242" s="82" t="n">
        <v>3.759</v>
      </c>
      <c r="AO242" s="82" t="n">
        <v>0</v>
      </c>
      <c r="AP242" s="82" t="n">
        <v>0</v>
      </c>
      <c r="AQ242" s="82" t="n">
        <v>0.5639999999999999</v>
      </c>
      <c r="AR242" s="82" t="n">
        <v>0.108</v>
      </c>
      <c r="AS242" s="82" t="n">
        <v>-0.068</v>
      </c>
      <c r="AT242" s="82" t="n">
        <v>0.496</v>
      </c>
      <c r="AU242" s="82" t="n">
        <v>0</v>
      </c>
      <c r="AV242" s="82" t="n">
        <v>0</v>
      </c>
      <c r="AW242" s="82" t="n">
        <v>0.594</v>
      </c>
      <c r="AX242" s="82" t="n">
        <v>0.108</v>
      </c>
      <c r="AY242" s="82" t="n">
        <v>-0.229</v>
      </c>
      <c r="AZ242" s="82" t="n">
        <v>0.365</v>
      </c>
      <c r="BA242" s="82" t="n">
        <v>0</v>
      </c>
      <c r="BB242" s="82" t="n">
        <v>0</v>
      </c>
      <c r="BC242" s="82" t="n">
        <v>0.402</v>
      </c>
      <c r="BD242" s="82" t="n">
        <v>0.108</v>
      </c>
      <c r="BE242" s="82" t="n">
        <v>-0.257</v>
      </c>
      <c r="BF242" s="82" t="n">
        <v>0.145</v>
      </c>
      <c r="BG242" s="82" t="n">
        <v>0</v>
      </c>
      <c r="BH242" s="82" t="n">
        <v>0</v>
      </c>
      <c r="BI242" s="82" t="n">
        <v>0.484</v>
      </c>
      <c r="BJ242" s="82" t="n">
        <v>0.108</v>
      </c>
      <c r="BK242" s="82" t="n">
        <v>-0.119</v>
      </c>
      <c r="BL242" s="82" t="n">
        <v>0.365</v>
      </c>
      <c r="BM242" s="82" t="n">
        <v>0</v>
      </c>
      <c r="BN242" s="82" t="n">
        <v>0</v>
      </c>
      <c r="BO242" s="82" t="n">
        <v>0.094996592</v>
      </c>
      <c r="BP242" s="82" t="n">
        <v>3.408e-06</v>
      </c>
      <c r="BQ242" s="82" t="n">
        <v>0.095</v>
      </c>
      <c r="BR242" s="82" t="n">
        <v>0</v>
      </c>
      <c r="BS242" s="82" t="n">
        <v>0.833</v>
      </c>
      <c r="BT242" s="82" t="n">
        <v>0.061295777</v>
      </c>
      <c r="BU242" s="82" t="n">
        <v>0.001704223</v>
      </c>
      <c r="BV242" s="82" t="n">
        <v>0.063</v>
      </c>
      <c r="BW242" s="82" t="n">
        <v>0</v>
      </c>
      <c r="BX242" s="82" t="n">
        <v>0</v>
      </c>
      <c r="BY242" s="82" t="n">
        <v>10.87</v>
      </c>
      <c r="BZ242" s="82" t="n">
        <v>0</v>
      </c>
      <c r="CA242" s="82" t="n">
        <v>10.87</v>
      </c>
      <c r="CB242" s="82" t="n">
        <v>0</v>
      </c>
      <c r="CC242" s="82" t="n">
        <v>72.556</v>
      </c>
      <c r="CD242" s="82" t="n">
        <v>7.95</v>
      </c>
      <c r="CE242" s="82" t="n">
        <v>-44.094</v>
      </c>
      <c r="CF242" s="82" t="n">
        <v>32.446</v>
      </c>
      <c r="CG242" s="82" t="n">
        <v>0</v>
      </c>
      <c r="CH242" s="82" t="n">
        <v>0</v>
      </c>
      <c r="CI242" s="82" t="n">
        <v>0</v>
      </c>
      <c r="CJ242" s="82" t="n">
        <v>0</v>
      </c>
      <c r="CK242" s="82" t="n">
        <v>0</v>
      </c>
      <c r="CL242" s="82" t="n">
        <v>0</v>
      </c>
      <c r="CM242" s="82" t="n">
        <v>0</v>
      </c>
      <c r="CN242" s="82" t="n">
        <v>0</v>
      </c>
      <c r="CO242" s="82" t="n">
        <v>0</v>
      </c>
      <c r="CP242" s="82" t="n">
        <v>0</v>
      </c>
      <c r="CQ242" s="82" t="n">
        <v>1.13</v>
      </c>
      <c r="CR242" s="82" t="n">
        <v>1</v>
      </c>
      <c r="CS242" s="82" t="n">
        <v>2</v>
      </c>
      <c r="CT242" s="82" t="n">
        <v>2.797</v>
      </c>
      <c r="CU242" s="82" t="n">
        <v>2</v>
      </c>
    </row>
    <row r="243">
      <c r="A243" s="82" t="inlineStr">
        <is>
          <t>EGY2020</t>
        </is>
      </c>
      <c r="B243" s="14" t="inlineStr">
        <is>
          <t>EGY</t>
        </is>
      </c>
      <c r="C243" s="14" t="inlineStr">
        <is>
          <t>EGY</t>
        </is>
      </c>
      <c r="D243" s="14" t="inlineStr">
        <is>
          <t>Egypt</t>
        </is>
      </c>
      <c r="E243" s="14" t="n">
        <v>2020</v>
      </c>
      <c r="F243" s="82" t="n">
        <v>0.14</v>
      </c>
      <c r="G243" s="82" t="n">
        <v>3.6</v>
      </c>
      <c r="H243" s="82" t="n">
        <v>1.092</v>
      </c>
      <c r="I243" s="82" t="n">
        <v>0</v>
      </c>
      <c r="J243" s="82" t="n">
        <v>3.6</v>
      </c>
      <c r="K243" s="82" t="n">
        <v>0</v>
      </c>
      <c r="L243" s="82" t="n">
        <v>1</v>
      </c>
      <c r="M243" s="82" t="n">
        <v>5.429</v>
      </c>
      <c r="N243" s="82" t="n">
        <v>3.277</v>
      </c>
      <c r="O243" s="82" t="n">
        <v>0.108</v>
      </c>
      <c r="P243" s="82" t="n">
        <v>5.537</v>
      </c>
      <c r="Q243" s="82" t="n">
        <v>0</v>
      </c>
      <c r="R243" s="82" t="n">
        <v>1</v>
      </c>
      <c r="S243" s="82" t="n">
        <v>9.055999999999999</v>
      </c>
      <c r="T243" s="82" t="n">
        <v>6.553</v>
      </c>
      <c r="U243" s="82" t="n">
        <v>-0.059</v>
      </c>
      <c r="V243" s="82" t="n">
        <v>10.26484</v>
      </c>
      <c r="W243" s="82" t="n">
        <v>0.14</v>
      </c>
      <c r="X243" s="82" t="n">
        <v>1</v>
      </c>
      <c r="Y243" s="82" t="n">
        <v>2.842</v>
      </c>
      <c r="Z243" s="82" t="n">
        <v>0.318</v>
      </c>
      <c r="AA243" s="82" t="n">
        <v>0.06</v>
      </c>
      <c r="AB243" s="82" t="n">
        <v>2.902</v>
      </c>
      <c r="AC243" s="82" t="n">
        <v>0</v>
      </c>
      <c r="AD243" s="82" t="n">
        <v>0</v>
      </c>
      <c r="AE243" s="82" t="n">
        <v>4.102</v>
      </c>
      <c r="AF243" s="82" t="n">
        <v>0.68</v>
      </c>
      <c r="AG243" s="82" t="n">
        <v>0.05</v>
      </c>
      <c r="AH243" s="82" t="n">
        <v>4.152</v>
      </c>
      <c r="AI243" s="82" t="n">
        <v>0</v>
      </c>
      <c r="AJ243" s="82" t="n">
        <v>0</v>
      </c>
      <c r="AK243" s="82" t="n">
        <v>6.62</v>
      </c>
      <c r="AL243" s="82" t="n">
        <v>3.327</v>
      </c>
      <c r="AM243" s="82" t="n">
        <v>-1.94</v>
      </c>
      <c r="AN243" s="82" t="n">
        <v>4.684</v>
      </c>
      <c r="AO243" s="82" t="n">
        <v>0</v>
      </c>
      <c r="AP243" s="82" t="n">
        <v>0</v>
      </c>
      <c r="AQ243" s="82" t="n">
        <v>0.494261644</v>
      </c>
      <c r="AR243" s="82" t="n">
        <v>0.109</v>
      </c>
      <c r="AS243" s="82" t="n">
        <v>0.049738356</v>
      </c>
      <c r="AT243" s="82" t="n">
        <v>0.544</v>
      </c>
      <c r="AU243" s="82" t="n">
        <v>0</v>
      </c>
      <c r="AV243" s="82" t="n">
        <v>0</v>
      </c>
      <c r="AW243" s="82" t="n">
        <v>0.414</v>
      </c>
      <c r="AX243" s="82" t="n">
        <v>0.109</v>
      </c>
      <c r="AY243" s="82" t="n">
        <v>0.014</v>
      </c>
      <c r="AZ243" s="82" t="n">
        <v>0.428</v>
      </c>
      <c r="BA243" s="82" t="n">
        <v>0</v>
      </c>
      <c r="BB243" s="82" t="n">
        <v>0</v>
      </c>
      <c r="BC243" s="82" t="n">
        <v>0.299</v>
      </c>
      <c r="BD243" s="82" t="n">
        <v>0.109</v>
      </c>
      <c r="BE243" s="82" t="n">
        <v>-0.123</v>
      </c>
      <c r="BF243" s="82" t="n">
        <v>0.176</v>
      </c>
      <c r="BG243" s="82" t="n">
        <v>0</v>
      </c>
      <c r="BH243" s="82" t="n">
        <v>0</v>
      </c>
      <c r="BI243" s="82" t="n">
        <v>0.38261774</v>
      </c>
      <c r="BJ243" s="82" t="n">
        <v>0.109</v>
      </c>
      <c r="BK243" s="82" t="n">
        <v>0.02238226</v>
      </c>
      <c r="BL243" s="82" t="n">
        <v>0.405</v>
      </c>
      <c r="BM243" s="82" t="n">
        <v>0</v>
      </c>
      <c r="BN243" s="82" t="n">
        <v>0</v>
      </c>
      <c r="BO243" s="82" t="n">
        <v>0.06999627</v>
      </c>
      <c r="BP243" s="82" t="n">
        <v>3.73e-06</v>
      </c>
      <c r="BQ243" s="82" t="n">
        <v>0.07000000000000001</v>
      </c>
      <c r="BR243" s="82" t="n">
        <v>0</v>
      </c>
      <c r="BS243" s="82" t="n">
        <v>0.833</v>
      </c>
      <c r="BT243" s="82" t="n">
        <v>0.07313481199999999</v>
      </c>
      <c r="BU243" s="82" t="n">
        <v>0.001865188</v>
      </c>
      <c r="BV243" s="82" t="n">
        <v>0.075</v>
      </c>
      <c r="BW243" s="82" t="n">
        <v>0</v>
      </c>
      <c r="BX243" s="82" t="n">
        <v>0</v>
      </c>
      <c r="BY243" s="82" t="n">
        <v>11.26</v>
      </c>
      <c r="BZ243" s="82" t="n">
        <v>0</v>
      </c>
      <c r="CA243" s="82" t="n">
        <v>11.26</v>
      </c>
      <c r="CB243" s="82" t="n">
        <v>0</v>
      </c>
      <c r="CC243" s="82" t="n">
        <v>56.32</v>
      </c>
      <c r="CD243" s="82" t="n">
        <v>7.95</v>
      </c>
      <c r="CE243" s="82" t="n">
        <v>-25.465</v>
      </c>
      <c r="CF243" s="82" t="n">
        <v>35.175</v>
      </c>
      <c r="CG243" s="82" t="n">
        <v>0</v>
      </c>
      <c r="CH243" s="82" t="n">
        <v>0</v>
      </c>
      <c r="CI243" s="82" t="n">
        <v>0</v>
      </c>
      <c r="CJ243" s="82" t="n">
        <v>0</v>
      </c>
      <c r="CK243" s="82" t="n">
        <v>0</v>
      </c>
      <c r="CL243" s="82" t="n">
        <v>0</v>
      </c>
      <c r="CM243" s="82" t="n">
        <v>0</v>
      </c>
      <c r="CN243" s="82" t="n">
        <v>0</v>
      </c>
      <c r="CO243" s="82" t="n">
        <v>0</v>
      </c>
      <c r="CP243" s="82" t="n">
        <v>0</v>
      </c>
      <c r="CQ243" s="82" t="n">
        <v>1.144</v>
      </c>
      <c r="CR243" s="82" t="n">
        <v>0.9419999999999999</v>
      </c>
      <c r="CS243" s="82" t="n">
        <v>2</v>
      </c>
      <c r="CT243" s="82" t="n">
        <v>2.503</v>
      </c>
      <c r="CU243" s="82" t="n">
        <v>2</v>
      </c>
    </row>
    <row r="244">
      <c r="A244" s="82" t="inlineStr">
        <is>
          <t>EGY2021</t>
        </is>
      </c>
      <c r="B244" s="14" t="inlineStr">
        <is>
          <t>EGY</t>
        </is>
      </c>
      <c r="C244" s="14" t="inlineStr">
        <is>
          <t>EGY</t>
        </is>
      </c>
      <c r="D244" s="14" t="inlineStr">
        <is>
          <t>Egypt</t>
        </is>
      </c>
      <c r="E244" s="14" t="n">
        <v>2021</v>
      </c>
      <c r="F244" s="14" t="n">
        <v>0.14</v>
      </c>
      <c r="G244" s="82" t="n">
        <v>5.9</v>
      </c>
      <c r="H244" s="14" t="n">
        <v>1.143</v>
      </c>
      <c r="I244" s="14" t="n">
        <v>0</v>
      </c>
      <c r="J244" s="82" t="n">
        <v>5.9</v>
      </c>
      <c r="K244" s="14" t="n">
        <v>0</v>
      </c>
      <c r="L244" s="14" t="n">
        <v>1</v>
      </c>
      <c r="M244" s="14" t="n">
        <v>7.964</v>
      </c>
      <c r="N244" s="14" t="n">
        <v>3.43</v>
      </c>
      <c r="O244" s="14" t="n">
        <v>0.227</v>
      </c>
      <c r="P244" s="14" t="n">
        <v>8.191000000000001</v>
      </c>
      <c r="Q244" s="14" t="n">
        <v>0</v>
      </c>
      <c r="R244" s="14" t="n">
        <v>1</v>
      </c>
      <c r="S244" s="14" t="n">
        <v>11.613</v>
      </c>
      <c r="T244" s="14" t="n">
        <v>6.86</v>
      </c>
      <c r="U244" s="14" t="n">
        <v>0</v>
      </c>
      <c r="V244" s="82" t="n">
        <v>13.23882</v>
      </c>
      <c r="W244" s="14" t="n">
        <v>0.14</v>
      </c>
      <c r="X244" s="14" t="n">
        <v>1</v>
      </c>
      <c r="Y244" s="82" t="n">
        <v>7.852</v>
      </c>
      <c r="Z244" s="82" t="n">
        <v>0.968</v>
      </c>
      <c r="AA244" s="82" t="n">
        <v>-4.991</v>
      </c>
      <c r="AB244" s="14" t="n">
        <v>2.861</v>
      </c>
      <c r="AC244" s="14" t="n">
        <v>0</v>
      </c>
      <c r="AD244" s="14" t="n">
        <v>0</v>
      </c>
      <c r="AE244" s="82" t="n">
        <v>8.459</v>
      </c>
      <c r="AF244" s="82" t="n">
        <v>1.824</v>
      </c>
      <c r="AG244" s="82" t="n">
        <v>-4.113</v>
      </c>
      <c r="AH244" s="14" t="n">
        <v>4.347</v>
      </c>
      <c r="AI244" s="14" t="n">
        <v>0</v>
      </c>
      <c r="AJ244" s="14" t="n">
        <v>0</v>
      </c>
      <c r="AK244" s="82" t="n">
        <v>12.104</v>
      </c>
      <c r="AL244" s="82" t="n">
        <v>6.083</v>
      </c>
      <c r="AM244" s="82" t="n">
        <v>-7.36</v>
      </c>
      <c r="AN244" s="14" t="n">
        <v>4.747</v>
      </c>
      <c r="AO244" s="14" t="n">
        <v>0</v>
      </c>
      <c r="AP244" s="14" t="n">
        <v>0</v>
      </c>
      <c r="AQ244" s="14" t="n">
        <v>0.621</v>
      </c>
      <c r="AR244" s="14" t="n">
        <v>0.114</v>
      </c>
      <c r="AS244" s="82" t="n">
        <v>-0.056</v>
      </c>
      <c r="AT244" s="14" t="n">
        <v>0.5649999999999999</v>
      </c>
      <c r="AU244" s="14" t="n">
        <v>0</v>
      </c>
      <c r="AV244" s="14" t="n">
        <v>0</v>
      </c>
      <c r="AW244" s="14" t="n">
        <v>0.593</v>
      </c>
      <c r="AX244" s="14" t="n">
        <v>0.114</v>
      </c>
      <c r="AY244" s="82" t="n">
        <v>-0.162</v>
      </c>
      <c r="AZ244" s="14" t="n">
        <v>0.431</v>
      </c>
      <c r="BA244" s="14" t="n">
        <v>0</v>
      </c>
      <c r="BB244" s="14" t="n">
        <v>0</v>
      </c>
      <c r="BC244" s="82" t="n">
        <v>0.441</v>
      </c>
      <c r="BD244" s="14" t="n">
        <v>0.114</v>
      </c>
      <c r="BE244" s="82" t="n">
        <v>-0.263</v>
      </c>
      <c r="BF244" s="82" t="n">
        <v>0.178</v>
      </c>
      <c r="BG244" s="14" t="n">
        <v>0</v>
      </c>
      <c r="BH244" s="14" t="n">
        <v>0</v>
      </c>
      <c r="BI244" s="14" t="n">
        <v>0.5600000000000001</v>
      </c>
      <c r="BJ244" s="14" t="n">
        <v>0.114</v>
      </c>
      <c r="BK244" s="82" t="n">
        <v>-0.129</v>
      </c>
      <c r="BL244" s="14" t="n">
        <v>0.431</v>
      </c>
      <c r="BM244" s="14" t="n">
        <v>0</v>
      </c>
      <c r="BN244" s="14" t="n">
        <v>0</v>
      </c>
      <c r="BO244" s="82" t="n">
        <v>0.069996188</v>
      </c>
      <c r="BP244" s="82" t="n">
        <v>3.812e-06</v>
      </c>
      <c r="BQ244" s="14" t="n">
        <v>0.07000000000000001</v>
      </c>
      <c r="BR244" s="14" t="n">
        <v>0</v>
      </c>
      <c r="BS244" s="14" t="n">
        <v>0.833</v>
      </c>
      <c r="BT244" s="82" t="n">
        <v>0.07309412899999999</v>
      </c>
      <c r="BU244" s="82" t="n">
        <v>0.001905871</v>
      </c>
      <c r="BV244" s="14" t="n">
        <v>0.075</v>
      </c>
      <c r="BW244" s="14" t="n">
        <v>0</v>
      </c>
      <c r="BX244" s="82" t="n">
        <v>0</v>
      </c>
      <c r="BY244" s="14" t="n">
        <v>11.787</v>
      </c>
      <c r="BZ244" s="14" t="n">
        <v>0</v>
      </c>
      <c r="CA244" s="14" t="n">
        <v>11.787</v>
      </c>
      <c r="CB244" s="14" t="n">
        <v>0</v>
      </c>
      <c r="CC244" s="14" t="n">
        <v>81.69499999999999</v>
      </c>
      <c r="CD244" s="14" t="n">
        <v>7.95</v>
      </c>
      <c r="CE244" s="14" t="n">
        <v>-51.738</v>
      </c>
      <c r="CF244" s="14" t="n">
        <v>34.152</v>
      </c>
      <c r="CG244" s="14" t="n">
        <v>0</v>
      </c>
      <c r="CH244" s="14" t="n">
        <v>0</v>
      </c>
      <c r="CI244" s="14" t="n">
        <v>0</v>
      </c>
      <c r="CJ244" s="14" t="n">
        <v>0</v>
      </c>
      <c r="CK244" s="14" t="n">
        <v>0</v>
      </c>
      <c r="CL244" s="14" t="n">
        <v>0</v>
      </c>
      <c r="CM244" s="14" t="n">
        <v>0</v>
      </c>
      <c r="CN244" s="14" t="n">
        <v>0</v>
      </c>
      <c r="CO244" s="14" t="n">
        <v>0</v>
      </c>
      <c r="CP244" s="14" t="n">
        <v>0</v>
      </c>
      <c r="CQ244" s="14" t="n">
        <v>1.198</v>
      </c>
      <c r="CR244" s="14" t="n">
        <v>0.9370000000000001</v>
      </c>
      <c r="CS244" s="82" t="n">
        <v>6.786</v>
      </c>
      <c r="CT244" s="14" t="n">
        <v>4.753</v>
      </c>
      <c r="CU244" s="14" t="n">
        <v>14.129</v>
      </c>
    </row>
    <row r="245">
      <c r="A245" s="82" t="inlineStr">
        <is>
          <t>EGY2022</t>
        </is>
      </c>
      <c r="B245" s="14" t="inlineStr">
        <is>
          <t>EGY</t>
        </is>
      </c>
      <c r="C245" s="14" t="inlineStr">
        <is>
          <t>EGY</t>
        </is>
      </c>
      <c r="D245" s="14" t="inlineStr">
        <is>
          <t>Egypt</t>
        </is>
      </c>
      <c r="E245" s="14" t="n">
        <v>2022</v>
      </c>
      <c r="F245" s="14" t="n">
        <v>0.14</v>
      </c>
      <c r="G245" s="82" t="n">
        <v>11.7</v>
      </c>
      <c r="H245" s="14" t="n">
        <v>1.235</v>
      </c>
      <c r="I245" s="14" t="n">
        <v>0</v>
      </c>
      <c r="J245" s="82" t="n">
        <v>11.7</v>
      </c>
      <c r="K245" s="14" t="n">
        <v>0</v>
      </c>
      <c r="L245" s="14" t="n">
        <v>1</v>
      </c>
      <c r="M245" s="82" t="n">
        <v>9.782</v>
      </c>
      <c r="N245" s="14" t="n">
        <v>3.704</v>
      </c>
      <c r="O245" s="14" t="n">
        <v>0.304</v>
      </c>
      <c r="P245" s="82" t="n">
        <v>10.086</v>
      </c>
      <c r="Q245" s="14" t="n">
        <v>0</v>
      </c>
      <c r="R245" s="14" t="n">
        <v>1</v>
      </c>
      <c r="S245" s="14" t="n">
        <v>17.893</v>
      </c>
      <c r="T245" s="14" t="n">
        <v>7.408</v>
      </c>
      <c r="U245" s="14" t="n">
        <v>0.185</v>
      </c>
      <c r="V245" s="82" t="n">
        <v>20.58302</v>
      </c>
      <c r="W245" s="14" t="n">
        <v>0.14</v>
      </c>
      <c r="X245" s="14" t="n">
        <v>1</v>
      </c>
      <c r="Y245" s="82" t="n">
        <v>10.105</v>
      </c>
      <c r="Z245" s="82" t="n">
        <v>1.246</v>
      </c>
      <c r="AA245" s="82" t="n">
        <v>-7.656</v>
      </c>
      <c r="AB245" s="14" t="n">
        <v>2.449</v>
      </c>
      <c r="AC245" s="14" t="n">
        <v>0</v>
      </c>
      <c r="AD245" s="14" t="n">
        <v>0</v>
      </c>
      <c r="AE245" s="82" t="n">
        <v>10.785</v>
      </c>
      <c r="AF245" s="82" t="n">
        <v>2.325</v>
      </c>
      <c r="AG245" s="82" t="n">
        <v>-6.091</v>
      </c>
      <c r="AH245" s="14" t="n">
        <v>4.694</v>
      </c>
      <c r="AI245" s="14" t="n">
        <v>0</v>
      </c>
      <c r="AJ245" s="14" t="n">
        <v>0</v>
      </c>
      <c r="AK245" s="82" t="n">
        <v>14.863</v>
      </c>
      <c r="AL245" s="82" t="n">
        <v>7.469</v>
      </c>
      <c r="AM245" s="82" t="n">
        <v>-10.79</v>
      </c>
      <c r="AN245" s="14" t="n">
        <v>4.076</v>
      </c>
      <c r="AO245" s="14" t="n">
        <v>0</v>
      </c>
      <c r="AP245" s="14" t="n">
        <v>0</v>
      </c>
      <c r="AQ245" s="14" t="n">
        <v>0.847</v>
      </c>
      <c r="AR245" s="14" t="n">
        <v>0.123</v>
      </c>
      <c r="AS245" s="82" t="n">
        <v>-0.319</v>
      </c>
      <c r="AT245" s="14" t="n">
        <v>0.528</v>
      </c>
      <c r="AU245" s="14" t="n">
        <v>0</v>
      </c>
      <c r="AV245" s="14" t="n">
        <v>0</v>
      </c>
      <c r="AW245" s="14" t="n">
        <v>0.947</v>
      </c>
      <c r="AX245" s="14" t="n">
        <v>0.123</v>
      </c>
      <c r="AY245" s="82" t="n">
        <v>-0.583</v>
      </c>
      <c r="AZ245" s="14" t="n">
        <v>0.364</v>
      </c>
      <c r="BA245" s="14" t="n">
        <v>0</v>
      </c>
      <c r="BB245" s="14" t="n">
        <v>0</v>
      </c>
      <c r="BC245" s="82" t="n">
        <v>0.59</v>
      </c>
      <c r="BD245" s="14" t="n">
        <v>0.123</v>
      </c>
      <c r="BE245" s="82" t="n">
        <v>-0.436</v>
      </c>
      <c r="BF245" s="14" t="n">
        <v>0.154</v>
      </c>
      <c r="BG245" s="14" t="n">
        <v>0</v>
      </c>
      <c r="BH245" s="14" t="n">
        <v>0</v>
      </c>
      <c r="BI245" s="14" t="n">
        <v>0.6889999999999999</v>
      </c>
      <c r="BJ245" s="14" t="n">
        <v>0.123</v>
      </c>
      <c r="BK245" s="82" t="n">
        <v>-0.325</v>
      </c>
      <c r="BL245" s="14" t="n">
        <v>0.364</v>
      </c>
      <c r="BM245" s="14" t="n">
        <v>0</v>
      </c>
      <c r="BN245" s="14" t="n">
        <v>0</v>
      </c>
      <c r="BO245" s="82" t="n">
        <v>0.055996364</v>
      </c>
      <c r="BP245" s="82" t="n">
        <v>3.636e-06</v>
      </c>
      <c r="BQ245" s="14" t="n">
        <v>0.056</v>
      </c>
      <c r="BR245" s="14" t="n">
        <v>0</v>
      </c>
      <c r="BS245" s="14" t="n">
        <v>0.833</v>
      </c>
      <c r="BT245" s="82" t="n">
        <v>0.052182094</v>
      </c>
      <c r="BU245" s="82" t="n">
        <v>0.001817906</v>
      </c>
      <c r="BV245" s="14" t="n">
        <v>0.054</v>
      </c>
      <c r="BW245" s="14" t="n">
        <v>0</v>
      </c>
      <c r="BX245" s="82" t="n">
        <v>0</v>
      </c>
      <c r="BY245" s="14" t="n">
        <v>12.729</v>
      </c>
      <c r="BZ245" s="14" t="n">
        <v>0</v>
      </c>
      <c r="CA245" s="14" t="n">
        <v>12.729</v>
      </c>
      <c r="CB245" s="14" t="n">
        <v>0</v>
      </c>
      <c r="CC245" s="14" t="n">
        <v>102.477</v>
      </c>
      <c r="CD245" s="14" t="n">
        <v>7.95</v>
      </c>
      <c r="CE245" s="14" t="n">
        <v>-73.404</v>
      </c>
      <c r="CF245" s="14" t="n">
        <v>33.143</v>
      </c>
      <c r="CG245" s="14" t="n">
        <v>0</v>
      </c>
      <c r="CH245" s="14" t="n">
        <v>0</v>
      </c>
      <c r="CI245" s="14" t="n">
        <v>0</v>
      </c>
      <c r="CJ245" s="14" t="n">
        <v>0</v>
      </c>
      <c r="CK245" s="14" t="n">
        <v>0</v>
      </c>
      <c r="CL245" s="14" t="n">
        <v>0</v>
      </c>
      <c r="CM245" s="14" t="n">
        <v>0</v>
      </c>
      <c r="CN245" s="14" t="n">
        <v>0</v>
      </c>
      <c r="CO245" s="14" t="n">
        <v>0</v>
      </c>
      <c r="CP245" s="14" t="n">
        <v>0</v>
      </c>
      <c r="CQ245" s="14" t="n">
        <v>1.294</v>
      </c>
      <c r="CR245" s="14" t="n">
        <v>0.899</v>
      </c>
      <c r="CS245" s="82" t="n">
        <v>7.328</v>
      </c>
      <c r="CT245" s="14" t="n">
        <v>10.485</v>
      </c>
      <c r="CU245" s="14" t="n">
        <v>28.059</v>
      </c>
    </row>
    <row r="246">
      <c r="A246" s="82" t="inlineStr">
        <is>
          <t>EGY2023</t>
        </is>
      </c>
      <c r="B246" s="14" t="inlineStr">
        <is>
          <t>EGY</t>
        </is>
      </c>
      <c r="C246" s="14" t="inlineStr">
        <is>
          <t>EGY</t>
        </is>
      </c>
      <c r="D246" s="14" t="inlineStr">
        <is>
          <t>Egypt</t>
        </is>
      </c>
      <c r="E246" s="14" t="n">
        <v>2023</v>
      </c>
      <c r="F246" s="14" t="n">
        <v>0.14</v>
      </c>
      <c r="G246" s="82" t="n">
        <v>6.1</v>
      </c>
      <c r="H246" s="14" t="n">
        <v>1.286</v>
      </c>
      <c r="I246" s="14" t="n">
        <v>0</v>
      </c>
      <c r="J246" s="82" t="n">
        <v>6.1</v>
      </c>
      <c r="K246" s="14" t="n">
        <v>0</v>
      </c>
      <c r="L246" s="14" t="n">
        <v>1</v>
      </c>
      <c r="M246" s="82" t="n">
        <v>7.887</v>
      </c>
      <c r="N246" s="14" t="n">
        <v>3.857</v>
      </c>
      <c r="O246" s="14" t="n">
        <v>0.201</v>
      </c>
      <c r="P246" s="14" t="n">
        <v>8.087999999999999</v>
      </c>
      <c r="Q246" s="14" t="n">
        <v>0</v>
      </c>
      <c r="R246" s="14" t="n">
        <v>1</v>
      </c>
      <c r="S246" s="14" t="n">
        <v>12.575</v>
      </c>
      <c r="T246" s="14" t="n">
        <v>7.714</v>
      </c>
      <c r="U246" s="14" t="n">
        <v>0.195</v>
      </c>
      <c r="V246" s="82" t="n">
        <v>14.5305</v>
      </c>
      <c r="W246" s="14" t="n">
        <v>0.14</v>
      </c>
      <c r="X246" s="14" t="n">
        <v>1</v>
      </c>
      <c r="Y246" s="82" t="n">
        <v>8.6</v>
      </c>
      <c r="Z246" s="82" t="n">
        <v>1.06</v>
      </c>
      <c r="AA246" s="82" t="n">
        <v>-6.206</v>
      </c>
      <c r="AB246" s="14" t="n">
        <v>2.394</v>
      </c>
      <c r="AC246" s="14" t="n">
        <v>0</v>
      </c>
      <c r="AD246" s="14" t="n">
        <v>0</v>
      </c>
      <c r="AE246" s="82" t="n">
        <v>9.335000000000001</v>
      </c>
      <c r="AF246" s="82" t="n">
        <v>2.013</v>
      </c>
      <c r="AG246" s="82" t="n">
        <v>-4.746</v>
      </c>
      <c r="AH246" s="14" t="n">
        <v>4.589</v>
      </c>
      <c r="AI246" s="14" t="n">
        <v>0</v>
      </c>
      <c r="AJ246" s="14" t="n">
        <v>0</v>
      </c>
      <c r="AK246" s="82" t="n">
        <v>13.746</v>
      </c>
      <c r="AL246" s="82" t="n">
        <v>6.908</v>
      </c>
      <c r="AM246" s="82" t="n">
        <v>-10.81</v>
      </c>
      <c r="AN246" s="14" t="n">
        <v>2.939</v>
      </c>
      <c r="AO246" s="14" t="n">
        <v>0</v>
      </c>
      <c r="AP246" s="14" t="n">
        <v>0</v>
      </c>
      <c r="AQ246" s="14" t="n">
        <v>0.749</v>
      </c>
      <c r="AR246" s="14" t="n">
        <v>0.129</v>
      </c>
      <c r="AS246" s="82" t="n">
        <v>-0.373</v>
      </c>
      <c r="AT246" s="14" t="n">
        <v>0.376</v>
      </c>
      <c r="AU246" s="14" t="n">
        <v>0</v>
      </c>
      <c r="AV246" s="14" t="n">
        <v>0</v>
      </c>
      <c r="AW246" s="14" t="n">
        <v>0.783</v>
      </c>
      <c r="AX246" s="14" t="n">
        <v>0.129</v>
      </c>
      <c r="AY246" s="82" t="n">
        <v>-0.526</v>
      </c>
      <c r="AZ246" s="14" t="n">
        <v>0.257</v>
      </c>
      <c r="BA246" s="14" t="n">
        <v>0</v>
      </c>
      <c r="BB246" s="14" t="n">
        <v>0</v>
      </c>
      <c r="BC246" s="82" t="n">
        <v>0.529</v>
      </c>
      <c r="BD246" s="14" t="n">
        <v>0.129</v>
      </c>
      <c r="BE246" s="82" t="n">
        <v>-0.436</v>
      </c>
      <c r="BF246" s="14" t="n">
        <v>0.093</v>
      </c>
      <c r="BG246" s="14" t="n">
        <v>0</v>
      </c>
      <c r="BH246" s="14" t="n">
        <v>0</v>
      </c>
      <c r="BI246" s="14" t="n">
        <v>0.64</v>
      </c>
      <c r="BJ246" s="14" t="n">
        <v>0.129</v>
      </c>
      <c r="BK246" s="82" t="n">
        <v>-0.403</v>
      </c>
      <c r="BL246" s="14" t="n">
        <v>0.237</v>
      </c>
      <c r="BM246" s="14" t="n">
        <v>0</v>
      </c>
      <c r="BN246" s="14" t="n">
        <v>0</v>
      </c>
      <c r="BO246" s="82" t="n">
        <v>0.056997675</v>
      </c>
      <c r="BP246" s="82" t="n">
        <v>2.325e-06</v>
      </c>
      <c r="BQ246" s="14" t="n">
        <v>0.057</v>
      </c>
      <c r="BR246" s="14" t="n">
        <v>0</v>
      </c>
      <c r="BS246" s="14" t="n">
        <v>0.833</v>
      </c>
      <c r="BT246" s="82" t="n">
        <v>0.046837306</v>
      </c>
      <c r="BU246" s="82" t="n">
        <v>0.001162694</v>
      </c>
      <c r="BV246" s="14" t="n">
        <v>0.048</v>
      </c>
      <c r="BW246" s="14" t="n">
        <v>0</v>
      </c>
      <c r="BX246" s="82" t="n">
        <v>0</v>
      </c>
      <c r="BY246" s="82" t="n">
        <v>13.255</v>
      </c>
      <c r="BZ246" s="14" t="n">
        <v>0</v>
      </c>
      <c r="CA246" s="82" t="n">
        <v>13.255</v>
      </c>
      <c r="CB246" s="14" t="n">
        <v>0</v>
      </c>
      <c r="CC246" s="14" t="n">
        <v>87.07899999999999</v>
      </c>
      <c r="CD246" s="14" t="n">
        <v>7.95</v>
      </c>
      <c r="CE246" s="14" t="n">
        <v>-62.989</v>
      </c>
      <c r="CF246" s="14" t="n">
        <v>27.463</v>
      </c>
      <c r="CG246" s="14" t="n">
        <v>0</v>
      </c>
      <c r="CH246" s="14" t="n">
        <v>0</v>
      </c>
      <c r="CI246" s="14" t="n">
        <v>0</v>
      </c>
      <c r="CJ246" s="14" t="n">
        <v>0</v>
      </c>
      <c r="CK246" s="14" t="n">
        <v>0</v>
      </c>
      <c r="CL246" s="14" t="n">
        <v>0</v>
      </c>
      <c r="CM246" s="14" t="n">
        <v>0</v>
      </c>
      <c r="CN246" s="14" t="n">
        <v>0</v>
      </c>
      <c r="CO246" s="14" t="n">
        <v>0</v>
      </c>
      <c r="CP246" s="14" t="n">
        <v>0</v>
      </c>
      <c r="CQ246" s="82" t="n">
        <v>1.347</v>
      </c>
      <c r="CR246" s="14" t="n">
        <v>0.856</v>
      </c>
      <c r="CS246" s="82" t="n">
        <v>7.63</v>
      </c>
      <c r="CT246" s="14" t="n">
        <v>4.861</v>
      </c>
      <c r="CU246" s="14" t="n">
        <v>9.260999999999999</v>
      </c>
    </row>
    <row r="247">
      <c r="A247" s="82" t="inlineStr">
        <is>
          <t>EGY2024</t>
        </is>
      </c>
      <c r="B247" s="14" t="inlineStr">
        <is>
          <t>EGY</t>
        </is>
      </c>
      <c r="C247" s="14" t="inlineStr">
        <is>
          <t>EGY</t>
        </is>
      </c>
      <c r="D247" s="14" t="inlineStr">
        <is>
          <t>Egypt</t>
        </is>
      </c>
      <c r="E247" s="14" t="n">
        <v>2024</v>
      </c>
      <c r="F247" s="14" t="n">
        <v>0.14</v>
      </c>
      <c r="G247" s="14" t="n">
        <v>5.575</v>
      </c>
      <c r="H247" s="14" t="n">
        <v>1.324</v>
      </c>
      <c r="I247" s="14" t="n">
        <v>0</v>
      </c>
      <c r="J247" s="14" t="n">
        <v>5.575</v>
      </c>
      <c r="K247" s="14" t="n">
        <v>0</v>
      </c>
      <c r="L247" s="14" t="n">
        <v>1</v>
      </c>
      <c r="M247" s="82" t="n">
        <v>7.145</v>
      </c>
      <c r="N247" s="82" t="n">
        <v>3.972</v>
      </c>
      <c r="O247" s="82" t="n">
        <v>0.159</v>
      </c>
      <c r="P247" s="82" t="n">
        <v>7.304</v>
      </c>
      <c r="Q247" s="14" t="n">
        <v>0</v>
      </c>
      <c r="R247" s="14" t="n">
        <v>1</v>
      </c>
      <c r="S247" s="82" t="n">
        <v>12.195</v>
      </c>
      <c r="T247" s="82" t="n">
        <v>7.944</v>
      </c>
      <c r="U247" s="14" t="n">
        <v>0.233</v>
      </c>
      <c r="V247" s="82" t="n">
        <v>13.903</v>
      </c>
      <c r="W247" s="14" t="n">
        <v>0.14</v>
      </c>
      <c r="X247" s="14" t="n">
        <v>1</v>
      </c>
      <c r="Y247" s="82" t="n">
        <v>8.266999999999999</v>
      </c>
      <c r="Z247" s="82" t="n">
        <v>1.019</v>
      </c>
      <c r="AA247" s="82" t="n">
        <v>-5.764</v>
      </c>
      <c r="AB247" s="14" t="n">
        <v>2.503</v>
      </c>
      <c r="AC247" s="14" t="n">
        <v>0</v>
      </c>
      <c r="AD247" s="14" t="n">
        <v>0</v>
      </c>
      <c r="AE247" s="82" t="n">
        <v>9.023999999999999</v>
      </c>
      <c r="AF247" s="82" t="n">
        <v>1.946</v>
      </c>
      <c r="AG247" s="82" t="n">
        <v>-4.227</v>
      </c>
      <c r="AH247" s="14" t="n">
        <v>4.797</v>
      </c>
      <c r="AI247" s="14" t="n">
        <v>0</v>
      </c>
      <c r="AJ247" s="14" t="n">
        <v>0</v>
      </c>
      <c r="AK247" s="82" t="n">
        <v>13.567</v>
      </c>
      <c r="AL247" s="82" t="n">
        <v>6.818</v>
      </c>
      <c r="AM247" s="82" t="n">
        <v>-11.37</v>
      </c>
      <c r="AN247" s="14" t="n">
        <v>2.198</v>
      </c>
      <c r="AO247" s="14" t="n">
        <v>0</v>
      </c>
      <c r="AP247" s="14" t="n">
        <v>0</v>
      </c>
      <c r="AQ247" s="14" t="n">
        <v>0.72</v>
      </c>
      <c r="AR247" s="14" t="n">
        <v>0.132</v>
      </c>
      <c r="AS247" s="82" t="n">
        <v>-0.404</v>
      </c>
      <c r="AT247" s="14" t="n">
        <v>0.316</v>
      </c>
      <c r="AU247" s="14" t="n">
        <v>0</v>
      </c>
      <c r="AV247" s="14" t="n">
        <v>0</v>
      </c>
      <c r="AW247" s="14" t="n">
        <v>0.734</v>
      </c>
      <c r="AX247" s="14" t="n">
        <v>0.132</v>
      </c>
      <c r="AY247" s="82" t="n">
        <v>-0.499</v>
      </c>
      <c r="AZ247" s="14" t="n">
        <v>0.235</v>
      </c>
      <c r="BA247" s="14" t="n">
        <v>0</v>
      </c>
      <c r="BB247" s="14" t="n">
        <v>0</v>
      </c>
      <c r="BC247" s="82" t="n">
        <v>0.512</v>
      </c>
      <c r="BD247" s="14" t="n">
        <v>0.132</v>
      </c>
      <c r="BE247" s="82" t="n">
        <v>-0.429</v>
      </c>
      <c r="BF247" s="82" t="n">
        <v>0.083</v>
      </c>
      <c r="BG247" s="14" t="n">
        <v>0</v>
      </c>
      <c r="BH247" s="14" t="n">
        <v>0</v>
      </c>
      <c r="BI247" s="14" t="n">
        <v>0.652</v>
      </c>
      <c r="BJ247" s="14" t="n">
        <v>0.132</v>
      </c>
      <c r="BK247" s="82" t="n">
        <v>-0.422</v>
      </c>
      <c r="BL247" s="14" t="n">
        <v>0.23</v>
      </c>
      <c r="BM247" s="14" t="n">
        <v>0</v>
      </c>
      <c r="BN247" s="14" t="n">
        <v>0</v>
      </c>
      <c r="BO247" s="14" t="n">
        <v>0</v>
      </c>
      <c r="BP247" s="14" t="n">
        <v>-0.052</v>
      </c>
      <c r="BQ247" s="14" t="n">
        <v>0.049</v>
      </c>
      <c r="BR247" s="14" t="n">
        <v>0</v>
      </c>
      <c r="BS247" s="14" t="n">
        <v>0.833</v>
      </c>
      <c r="BT247" s="14" t="n">
        <v>0</v>
      </c>
      <c r="BU247" s="14" t="n">
        <v>-0.052</v>
      </c>
      <c r="BV247" s="14" t="n">
        <v>0.043</v>
      </c>
      <c r="BW247" s="14" t="n">
        <v>0</v>
      </c>
      <c r="BX247" s="82" t="n">
        <v>0</v>
      </c>
      <c r="BY247" s="82" t="n">
        <v>13.651</v>
      </c>
      <c r="BZ247" s="14" t="n">
        <v>0</v>
      </c>
      <c r="CA247" s="82" t="n">
        <v>13.651</v>
      </c>
      <c r="CB247" s="14" t="n">
        <v>0</v>
      </c>
      <c r="CC247" s="14" t="n">
        <v>86.38500000000001</v>
      </c>
      <c r="CD247" s="14" t="n">
        <v>7.95</v>
      </c>
      <c r="CE247" s="14" t="n">
        <v>-64.53</v>
      </c>
      <c r="CF247" s="14" t="n">
        <v>24.916</v>
      </c>
      <c r="CG247" s="14" t="n">
        <v>0</v>
      </c>
      <c r="CH247" s="14" t="n">
        <v>0</v>
      </c>
      <c r="CI247" s="14" t="n">
        <v>0</v>
      </c>
      <c r="CJ247" s="14" t="n">
        <v>0</v>
      </c>
      <c r="CK247" s="14" t="n">
        <v>0</v>
      </c>
      <c r="CL247" s="14" t="n">
        <v>0</v>
      </c>
      <c r="CM247" s="14" t="n">
        <v>0</v>
      </c>
      <c r="CN247" s="14" t="n">
        <v>0</v>
      </c>
      <c r="CO247" s="14" t="n">
        <v>0</v>
      </c>
      <c r="CP247" s="14" t="n">
        <v>0</v>
      </c>
      <c r="CQ247" s="14" t="n">
        <v>1.387</v>
      </c>
      <c r="CR247" s="14" t="n">
        <v>0.856</v>
      </c>
      <c r="CS247" s="82" t="n">
        <v>7.51</v>
      </c>
      <c r="CT247" s="14" t="n">
        <v>4.251</v>
      </c>
      <c r="CU247" s="82" t="n">
        <v>7.51</v>
      </c>
    </row>
    <row r="248">
      <c r="A248" s="14" t="inlineStr">
        <is>
          <t>SLV2021</t>
        </is>
      </c>
      <c r="B248" s="14" t="inlineStr">
        <is>
          <t>SLV</t>
        </is>
      </c>
      <c r="C248" s="14" t="inlineStr">
        <is>
          <t>SLV</t>
        </is>
      </c>
      <c r="D248" s="14" t="inlineStr">
        <is>
          <t>El Salvador</t>
        </is>
      </c>
      <c r="E248" s="14" t="n">
        <v>2021</v>
      </c>
      <c r="F248" s="14" t="n">
        <v>0.13</v>
      </c>
      <c r="G248" s="14" t="n">
        <v>5.897</v>
      </c>
      <c r="H248" s="14" t="n">
        <v>1.143</v>
      </c>
      <c r="I248" s="14" t="n">
        <v>0.238</v>
      </c>
      <c r="J248" s="14" t="n">
        <v>6.134</v>
      </c>
      <c r="K248" s="14" t="n">
        <v>0</v>
      </c>
      <c r="L248" s="14" t="n">
        <v>1</v>
      </c>
      <c r="M248" s="14" t="n">
        <v>7.964</v>
      </c>
      <c r="N248" s="14" t="n">
        <v>3.43</v>
      </c>
      <c r="O248" s="14" t="n">
        <v>0</v>
      </c>
      <c r="P248" s="14" t="n">
        <v>7.964</v>
      </c>
      <c r="Q248" s="14" t="n">
        <v>0</v>
      </c>
      <c r="R248" s="14" t="n">
        <v>1</v>
      </c>
      <c r="S248" s="14" t="n">
        <v>11.613</v>
      </c>
      <c r="T248" s="14" t="n">
        <v>6.86</v>
      </c>
      <c r="U248" s="14" t="n">
        <v>0.238</v>
      </c>
      <c r="V248" s="14" t="n">
        <v>13.392</v>
      </c>
      <c r="W248" s="14" t="n">
        <v>0.13</v>
      </c>
      <c r="X248" s="14" t="n">
        <v>1</v>
      </c>
      <c r="Y248" s="14" t="n">
        <v>17.127</v>
      </c>
      <c r="Z248" s="14" t="n">
        <v>2.304</v>
      </c>
      <c r="AA248" s="14" t="n">
        <v>0</v>
      </c>
      <c r="AB248" s="14" t="n">
        <v>17.127</v>
      </c>
      <c r="AC248" s="14" t="n">
        <v>0</v>
      </c>
      <c r="AD248" s="14" t="n">
        <v>1</v>
      </c>
      <c r="AE248" s="14" t="n">
        <v>18.27</v>
      </c>
      <c r="AF248" s="14" t="n">
        <v>4.278</v>
      </c>
      <c r="AG248" s="14" t="n">
        <v>0</v>
      </c>
      <c r="AH248" s="14" t="n">
        <v>18.27</v>
      </c>
      <c r="AI248" s="14" t="n">
        <v>0</v>
      </c>
      <c r="AJ248" s="14" t="n">
        <v>1</v>
      </c>
      <c r="AK248" s="14" t="n">
        <v>25.13</v>
      </c>
      <c r="AL248" s="14" t="n">
        <v>13.503</v>
      </c>
      <c r="AM248" s="14" t="n">
        <v>0</v>
      </c>
      <c r="AN248" s="14" t="n">
        <v>28.397</v>
      </c>
      <c r="AO248" s="14" t="n">
        <v>0.13</v>
      </c>
      <c r="AP248" s="14" t="n">
        <v>1</v>
      </c>
      <c r="AQ248" s="14" t="n">
        <v>0.649</v>
      </c>
      <c r="AR248" s="14" t="n">
        <v>0.114</v>
      </c>
      <c r="AS248" s="14" t="n">
        <v>0.162</v>
      </c>
      <c r="AT248" s="14" t="n">
        <v>0.916</v>
      </c>
      <c r="AU248" s="14" t="n">
        <v>0.13</v>
      </c>
      <c r="AV248" s="14" t="n">
        <v>1</v>
      </c>
      <c r="AW248" s="14" t="n">
        <v>0.577</v>
      </c>
      <c r="AX248" s="14" t="n">
        <v>0.114</v>
      </c>
      <c r="AY248" s="14" t="n">
        <v>0.142</v>
      </c>
      <c r="AZ248" s="14" t="n">
        <v>0.8120000000000001</v>
      </c>
      <c r="BA248" s="14" t="n">
        <v>0.13</v>
      </c>
      <c r="BB248" s="14" t="n">
        <v>1</v>
      </c>
      <c r="BC248" s="14" t="n">
        <v>0.458</v>
      </c>
      <c r="BD248" s="14" t="n">
        <v>0.114</v>
      </c>
      <c r="BE248" s="14" t="n">
        <v>-0.196</v>
      </c>
      <c r="BF248" s="14" t="n">
        <v>0.296</v>
      </c>
      <c r="BG248" s="14" t="n">
        <v>0</v>
      </c>
      <c r="BH248" s="14" t="n">
        <v>0</v>
      </c>
      <c r="BI248" s="14" t="n">
        <v>0.491</v>
      </c>
      <c r="BJ248" s="14" t="n">
        <v>0.114</v>
      </c>
      <c r="BK248" s="14" t="n">
        <v>0</v>
      </c>
      <c r="BL248" s="14" t="n">
        <v>0.555</v>
      </c>
      <c r="BM248" s="14" t="n">
        <v>0.13</v>
      </c>
      <c r="BN248" s="14" t="n">
        <v>1</v>
      </c>
      <c r="BO248" s="14" t="n">
        <v>0</v>
      </c>
      <c r="BP248" s="14" t="n">
        <v>0</v>
      </c>
      <c r="BQ248" s="14" t="n">
        <v>0.127</v>
      </c>
      <c r="BR248" s="14" t="n">
        <v>0</v>
      </c>
      <c r="BS248" s="14" t="n">
        <v>1</v>
      </c>
      <c r="BT248" s="14" t="n">
        <v>0</v>
      </c>
      <c r="BU248" s="14" t="n">
        <v>0</v>
      </c>
      <c r="BV248" s="14" t="n">
        <v>0.15</v>
      </c>
      <c r="BW248" s="14" t="n">
        <v>0.13</v>
      </c>
      <c r="BX248" s="14" t="n">
        <v>1</v>
      </c>
      <c r="BY248" s="14" t="n">
        <v>11.787</v>
      </c>
      <c r="BZ248" s="14" t="n">
        <v>0</v>
      </c>
      <c r="CA248" s="14" t="n">
        <v>11.787</v>
      </c>
      <c r="CB248" s="14" t="n">
        <v>0</v>
      </c>
      <c r="CC248" s="14" t="n">
        <v>78.125</v>
      </c>
      <c r="CD248" s="14" t="n">
        <v>7.95</v>
      </c>
      <c r="CE248" s="14" t="n">
        <v>0</v>
      </c>
      <c r="CF248" s="14" t="n">
        <v>88.28100000000001</v>
      </c>
      <c r="CG248" s="14" t="n">
        <v>0.13</v>
      </c>
      <c r="CH248" s="14" t="n">
        <v>1</v>
      </c>
      <c r="CI248" s="14" t="n">
        <v>0</v>
      </c>
      <c r="CJ248" s="14" t="n">
        <v>0</v>
      </c>
      <c r="CK248" s="14" t="n">
        <v>0</v>
      </c>
      <c r="CL248" s="14" t="n">
        <v>0</v>
      </c>
      <c r="CM248" s="14" t="n">
        <v>0</v>
      </c>
      <c r="CN248" s="14" t="n">
        <v>0</v>
      </c>
      <c r="CO248" s="14" t="n">
        <v>0</v>
      </c>
      <c r="CP248" s="14" t="n">
        <v>0</v>
      </c>
      <c r="CQ248" s="14" t="n">
        <v>1.198</v>
      </c>
      <c r="CR248" s="14" t="n">
        <v>0</v>
      </c>
      <c r="CS248" s="14" t="n">
        <v>4.776</v>
      </c>
      <c r="CT248" s="14" t="n">
        <v>4.753</v>
      </c>
      <c r="CU248" s="14" t="n">
        <v>15.983</v>
      </c>
    </row>
    <row r="249">
      <c r="A249" s="14" t="inlineStr">
        <is>
          <t>SLV2022</t>
        </is>
      </c>
      <c r="B249" s="14" t="inlineStr">
        <is>
          <t>SLV</t>
        </is>
      </c>
      <c r="C249" s="14" t="inlineStr">
        <is>
          <t>SLV</t>
        </is>
      </c>
      <c r="D249" s="14" t="inlineStr">
        <is>
          <t>El Salvador</t>
        </is>
      </c>
      <c r="E249" s="14" t="n">
        <v>2022</v>
      </c>
      <c r="F249" s="14" t="n">
        <v>0.13</v>
      </c>
      <c r="G249" s="14" t="n">
        <v>11.72</v>
      </c>
      <c r="H249" s="14" t="n">
        <v>1.235</v>
      </c>
      <c r="I249" s="14" t="n">
        <v>0.5659999999999999</v>
      </c>
      <c r="J249" s="14" t="n">
        <v>12.286</v>
      </c>
      <c r="K249" s="14" t="n">
        <v>0</v>
      </c>
      <c r="L249" s="14" t="n">
        <v>1</v>
      </c>
      <c r="M249" s="14" t="n">
        <v>9.782999999999999</v>
      </c>
      <c r="N249" s="14" t="n">
        <v>3.704</v>
      </c>
      <c r="O249" s="14" t="n">
        <v>0</v>
      </c>
      <c r="P249" s="14" t="n">
        <v>9.782999999999999</v>
      </c>
      <c r="Q249" s="14" t="n">
        <v>0</v>
      </c>
      <c r="R249" s="14" t="n">
        <v>1</v>
      </c>
      <c r="S249" s="14" t="n">
        <v>17.893</v>
      </c>
      <c r="T249" s="14" t="n">
        <v>7.408</v>
      </c>
      <c r="U249" s="14" t="n">
        <v>0.744</v>
      </c>
      <c r="V249" s="14" t="n">
        <v>20.859</v>
      </c>
      <c r="W249" s="14" t="n">
        <v>0.13</v>
      </c>
      <c r="X249" s="14" t="n">
        <v>1</v>
      </c>
      <c r="Y249" s="14" t="n">
        <v>30.728</v>
      </c>
      <c r="Z249" s="14" t="n">
        <v>4.133</v>
      </c>
      <c r="AA249" s="14" t="n">
        <v>0</v>
      </c>
      <c r="AB249" s="14" t="n">
        <v>30.728</v>
      </c>
      <c r="AC249" s="14" t="n">
        <v>0</v>
      </c>
      <c r="AD249" s="14" t="n">
        <v>1</v>
      </c>
      <c r="AE249" s="14" t="n">
        <v>31.963</v>
      </c>
      <c r="AF249" s="14" t="n">
        <v>7.485</v>
      </c>
      <c r="AG249" s="14" t="n">
        <v>0</v>
      </c>
      <c r="AH249" s="14" t="n">
        <v>31.963</v>
      </c>
      <c r="AI249" s="14" t="n">
        <v>0</v>
      </c>
      <c r="AJ249" s="14" t="n">
        <v>1</v>
      </c>
      <c r="AK249" s="14" t="n">
        <v>39.371</v>
      </c>
      <c r="AL249" s="14" t="n">
        <v>21.155</v>
      </c>
      <c r="AM249" s="14" t="n">
        <v>0.379</v>
      </c>
      <c r="AN249" s="14" t="n">
        <v>44.49</v>
      </c>
      <c r="AO249" s="14" t="n">
        <v>0.13</v>
      </c>
      <c r="AP249" s="14" t="n">
        <v>1</v>
      </c>
      <c r="AQ249" s="14" t="n">
        <v>0.896</v>
      </c>
      <c r="AR249" s="14" t="n">
        <v>0.123</v>
      </c>
      <c r="AS249" s="14" t="n">
        <v>0.055</v>
      </c>
      <c r="AT249" s="14" t="n">
        <v>1.075</v>
      </c>
      <c r="AU249" s="14" t="n">
        <v>0.13</v>
      </c>
      <c r="AV249" s="14" t="n">
        <v>1</v>
      </c>
      <c r="AW249" s="14" t="n">
        <v>0.89</v>
      </c>
      <c r="AX249" s="14" t="n">
        <v>0.123</v>
      </c>
      <c r="AY249" s="14" t="n">
        <v>0.054</v>
      </c>
      <c r="AZ249" s="14" t="n">
        <v>1.067</v>
      </c>
      <c r="BA249" s="14" t="n">
        <v>0.13</v>
      </c>
      <c r="BB249" s="14" t="n">
        <v>1</v>
      </c>
      <c r="BC249" s="14" t="n">
        <v>0.62</v>
      </c>
      <c r="BD249" s="14" t="n">
        <v>0.123</v>
      </c>
      <c r="BE249" s="14" t="n">
        <v>-0.403</v>
      </c>
      <c r="BF249" s="14" t="n">
        <v>0.246</v>
      </c>
      <c r="BG249" s="14" t="n">
        <v>0</v>
      </c>
      <c r="BH249" s="14" t="n">
        <v>0</v>
      </c>
      <c r="BI249" s="14" t="n">
        <v>0.608</v>
      </c>
      <c r="BJ249" s="14" t="n">
        <v>0.123</v>
      </c>
      <c r="BK249" s="14" t="n">
        <v>0.006</v>
      </c>
      <c r="BL249" s="14" t="n">
        <v>0.6860000000000001</v>
      </c>
      <c r="BM249" s="14" t="n">
        <v>0.13</v>
      </c>
      <c r="BN249" s="14" t="n">
        <v>1</v>
      </c>
      <c r="BO249" s="14" t="n">
        <v>0</v>
      </c>
      <c r="BP249" s="14" t="n">
        <v>0</v>
      </c>
      <c r="BQ249" s="14" t="n">
        <v>0.165</v>
      </c>
      <c r="BR249" s="14" t="n">
        <v>0</v>
      </c>
      <c r="BS249" s="14" t="n">
        <v>1</v>
      </c>
      <c r="BT249" s="14" t="n">
        <v>0</v>
      </c>
      <c r="BU249" s="14" t="n">
        <v>0</v>
      </c>
      <c r="BV249" s="14" t="n">
        <v>0.16</v>
      </c>
      <c r="BW249" s="14" t="n">
        <v>0.13</v>
      </c>
      <c r="BX249" s="14" t="n">
        <v>1</v>
      </c>
      <c r="BY249" s="14" t="n">
        <v>12.729</v>
      </c>
      <c r="BZ249" s="14" t="n">
        <v>0</v>
      </c>
      <c r="CA249" s="14" t="n">
        <v>12.729</v>
      </c>
      <c r="CB249" s="14" t="n">
        <v>0</v>
      </c>
      <c r="CC249" s="14" t="n">
        <v>97.90000000000001</v>
      </c>
      <c r="CD249" s="14" t="n">
        <v>7.95</v>
      </c>
      <c r="CE249" s="14" t="n">
        <v>0.9419999999999999</v>
      </c>
      <c r="CF249" s="14" t="n">
        <v>110.627</v>
      </c>
      <c r="CG249" s="14" t="n">
        <v>0.13</v>
      </c>
      <c r="CH249" s="14" t="n">
        <v>1</v>
      </c>
      <c r="CI249" s="14" t="n">
        <v>0</v>
      </c>
      <c r="CJ249" s="14" t="n">
        <v>0</v>
      </c>
      <c r="CK249" s="14" t="n">
        <v>0</v>
      </c>
      <c r="CL249" s="14" t="n">
        <v>0</v>
      </c>
      <c r="CM249" s="14" t="n">
        <v>0</v>
      </c>
      <c r="CN249" s="14" t="n">
        <v>0</v>
      </c>
      <c r="CO249" s="14" t="n">
        <v>0</v>
      </c>
      <c r="CP249" s="14" t="n">
        <v>0</v>
      </c>
      <c r="CQ249" s="14" t="n">
        <v>1.294</v>
      </c>
      <c r="CR249" s="14" t="n">
        <v>0</v>
      </c>
      <c r="CS249" s="14" t="n">
        <v>5.158</v>
      </c>
      <c r="CT249" s="14" t="n">
        <v>10.485</v>
      </c>
      <c r="CU249" s="14" t="n">
        <v>29.494</v>
      </c>
    </row>
    <row r="250">
      <c r="A250" s="14" t="inlineStr">
        <is>
          <t>SLV2023</t>
        </is>
      </c>
      <c r="B250" s="14" t="inlineStr">
        <is>
          <t>SLV</t>
        </is>
      </c>
      <c r="C250" s="14" t="inlineStr">
        <is>
          <t>SLV</t>
        </is>
      </c>
      <c r="D250" s="14" t="inlineStr">
        <is>
          <t>El Salvador</t>
        </is>
      </c>
      <c r="E250" s="14" t="n">
        <v>2023</v>
      </c>
      <c r="F250" s="14" t="n">
        <v>0.13</v>
      </c>
      <c r="G250" s="14" t="n">
        <v>6.147</v>
      </c>
      <c r="H250" s="14" t="n">
        <v>1.286</v>
      </c>
      <c r="I250" s="14" t="n">
        <v>0.273</v>
      </c>
      <c r="J250" s="14" t="n">
        <v>6.42</v>
      </c>
      <c r="K250" s="14" t="n">
        <v>0</v>
      </c>
      <c r="L250" s="14" t="n">
        <v>1</v>
      </c>
      <c r="M250" s="14" t="n">
        <v>7.886</v>
      </c>
      <c r="N250" s="14" t="n">
        <v>3.857</v>
      </c>
      <c r="O250" s="14" t="n">
        <v>0</v>
      </c>
      <c r="P250" s="14" t="n">
        <v>7.886</v>
      </c>
      <c r="Q250" s="14" t="n">
        <v>0</v>
      </c>
      <c r="R250" s="14" t="n">
        <v>1</v>
      </c>
      <c r="S250" s="14" t="n">
        <v>12.575</v>
      </c>
      <c r="T250" s="14" t="n">
        <v>7.714</v>
      </c>
      <c r="U250" s="14" t="n">
        <v>0.458</v>
      </c>
      <c r="V250" s="14" t="n">
        <v>14.519</v>
      </c>
      <c r="W250" s="14" t="n">
        <v>0.13</v>
      </c>
      <c r="X250" s="14" t="n">
        <v>1</v>
      </c>
      <c r="Y250" s="14" t="n">
        <v>12.478</v>
      </c>
      <c r="Z250" s="14" t="n">
        <v>1.678</v>
      </c>
      <c r="AA250" s="14" t="n">
        <v>0</v>
      </c>
      <c r="AB250" s="14" t="n">
        <v>12.478</v>
      </c>
      <c r="AC250" s="14" t="n">
        <v>0</v>
      </c>
      <c r="AD250" s="14" t="n">
        <v>1</v>
      </c>
      <c r="AE250" s="14" t="n">
        <v>13.763</v>
      </c>
      <c r="AF250" s="14" t="n">
        <v>3.223</v>
      </c>
      <c r="AG250" s="14" t="n">
        <v>0</v>
      </c>
      <c r="AH250" s="14" t="n">
        <v>13.763</v>
      </c>
      <c r="AI250" s="14" t="n">
        <v>0</v>
      </c>
      <c r="AJ250" s="14" t="n">
        <v>1</v>
      </c>
      <c r="AK250" s="14" t="n">
        <v>21.477</v>
      </c>
      <c r="AL250" s="14" t="n">
        <v>11.54</v>
      </c>
      <c r="AM250" s="14" t="n">
        <v>0.309</v>
      </c>
      <c r="AN250" s="14" t="n">
        <v>24.269</v>
      </c>
      <c r="AO250" s="14" t="n">
        <v>0.13</v>
      </c>
      <c r="AP250" s="14" t="n">
        <v>1</v>
      </c>
      <c r="AQ250" s="14" t="n">
        <v>0.791</v>
      </c>
      <c r="AR250" s="14" t="n">
        <v>0.129</v>
      </c>
      <c r="AS250" s="14" t="n">
        <v>0.183</v>
      </c>
      <c r="AT250" s="14" t="n">
        <v>1.1</v>
      </c>
      <c r="AU250" s="14" t="n">
        <v>0.13</v>
      </c>
      <c r="AV250" s="14" t="n">
        <v>1</v>
      </c>
      <c r="AW250" s="14" t="n">
        <v>0.618</v>
      </c>
      <c r="AX250" s="14" t="n">
        <v>0.129</v>
      </c>
      <c r="AY250" s="14" t="n">
        <v>0.34</v>
      </c>
      <c r="AZ250" s="14" t="n">
        <v>1.083</v>
      </c>
      <c r="BA250" s="14" t="n">
        <v>0.13</v>
      </c>
      <c r="BB250" s="14" t="n">
        <v>1</v>
      </c>
      <c r="BC250" s="14" t="n">
        <v>0.554</v>
      </c>
      <c r="BD250" s="14" t="n">
        <v>0.129</v>
      </c>
      <c r="BE250" s="14" t="n">
        <v>-0.343</v>
      </c>
      <c r="BF250" s="14" t="n">
        <v>0.239</v>
      </c>
      <c r="BG250" s="14" t="n">
        <v>0</v>
      </c>
      <c r="BH250" s="14" t="n">
        <v>0</v>
      </c>
      <c r="BI250" s="14" t="n">
        <v>0.5570000000000001</v>
      </c>
      <c r="BJ250" s="14" t="n">
        <v>0.129</v>
      </c>
      <c r="BK250" s="14" t="n">
        <v>0.008</v>
      </c>
      <c r="BL250" s="14" t="n">
        <v>0.63</v>
      </c>
      <c r="BM250" s="14" t="n">
        <v>0.13</v>
      </c>
      <c r="BN250" s="14" t="n">
        <v>1</v>
      </c>
      <c r="BO250" s="14" t="n">
        <v>0</v>
      </c>
      <c r="BP250" s="14" t="n">
        <v>0</v>
      </c>
      <c r="BQ250" s="14" t="n">
        <v>0.147</v>
      </c>
      <c r="BR250" s="14" t="n">
        <v>0</v>
      </c>
      <c r="BS250" s="14" t="n">
        <v>1</v>
      </c>
      <c r="BT250" s="14" t="n">
        <v>0</v>
      </c>
      <c r="BU250" s="14" t="n">
        <v>0</v>
      </c>
      <c r="BV250" s="14" t="n">
        <v>0.141</v>
      </c>
      <c r="BW250" s="14" t="n">
        <v>0.13</v>
      </c>
      <c r="BX250" s="14" t="n">
        <v>1</v>
      </c>
      <c r="BY250" s="14" t="n">
        <v>13.254</v>
      </c>
      <c r="BZ250" s="14" t="n">
        <v>0</v>
      </c>
      <c r="CA250" s="14" t="n">
        <v>13.254</v>
      </c>
      <c r="CB250" s="14" t="n">
        <v>0</v>
      </c>
      <c r="CC250" s="14" t="n">
        <v>83.248</v>
      </c>
      <c r="CD250" s="14" t="n">
        <v>7.95</v>
      </c>
      <c r="CE250" s="14" t="n">
        <v>1.198</v>
      </c>
      <c r="CF250" s="14" t="n">
        <v>94.06999999999999</v>
      </c>
      <c r="CG250" s="14" t="n">
        <v>0.13</v>
      </c>
      <c r="CH250" s="14" t="n">
        <v>1</v>
      </c>
      <c r="CI250" s="14" t="n">
        <v>0</v>
      </c>
      <c r="CJ250" s="14" t="n">
        <v>0</v>
      </c>
      <c r="CK250" s="14" t="n">
        <v>0</v>
      </c>
      <c r="CL250" s="14" t="n">
        <v>0</v>
      </c>
      <c r="CM250" s="14" t="n">
        <v>0</v>
      </c>
      <c r="CN250" s="14" t="n">
        <v>0</v>
      </c>
      <c r="CO250" s="14" t="n">
        <v>0</v>
      </c>
      <c r="CP250" s="14" t="n">
        <v>0</v>
      </c>
      <c r="CQ250" s="14" t="n">
        <v>1.348</v>
      </c>
      <c r="CR250" s="14" t="n">
        <v>0</v>
      </c>
      <c r="CS250" s="14" t="n">
        <v>5.37</v>
      </c>
      <c r="CT250" s="14" t="n">
        <v>4.861</v>
      </c>
      <c r="CU250" s="14" t="n">
        <v>11.192</v>
      </c>
    </row>
    <row r="251">
      <c r="A251" s="14" t="inlineStr">
        <is>
          <t>SLV2024</t>
        </is>
      </c>
      <c r="B251" s="14" t="inlineStr">
        <is>
          <t>SLV</t>
        </is>
      </c>
      <c r="C251" s="14" t="inlineStr">
        <is>
          <t>SLV</t>
        </is>
      </c>
      <c r="D251" s="14" t="inlineStr">
        <is>
          <t>El Salvador</t>
        </is>
      </c>
      <c r="E251" s="14" t="n">
        <v>2024</v>
      </c>
      <c r="F251" s="14" t="n">
        <v>0.13</v>
      </c>
      <c r="G251" s="14" t="n">
        <v>5.575</v>
      </c>
      <c r="H251" s="14" t="n">
        <v>1.324</v>
      </c>
      <c r="I251" s="14" t="n">
        <v>0.213</v>
      </c>
      <c r="J251" s="14" t="n">
        <v>5.787</v>
      </c>
      <c r="K251" s="14" t="n">
        <v>0</v>
      </c>
      <c r="L251" s="14" t="n">
        <v>1</v>
      </c>
      <c r="M251" s="14" t="n">
        <v>7.124</v>
      </c>
      <c r="N251" s="14" t="n">
        <v>3.971</v>
      </c>
      <c r="O251" s="14" t="n">
        <v>0</v>
      </c>
      <c r="P251" s="14" t="n">
        <v>7.124</v>
      </c>
      <c r="Q251" s="14" t="n">
        <v>0</v>
      </c>
      <c r="R251" s="14" t="n">
        <v>1</v>
      </c>
      <c r="S251" s="14" t="n">
        <v>12.193</v>
      </c>
      <c r="T251" s="14" t="n">
        <v>7.942</v>
      </c>
      <c r="U251" s="14" t="n">
        <v>0.432</v>
      </c>
      <c r="V251" s="14" t="n">
        <v>14.018</v>
      </c>
      <c r="W251" s="14" t="n">
        <v>0.13</v>
      </c>
      <c r="X251" s="14" t="n">
        <v>1</v>
      </c>
      <c r="Y251" s="14" t="n">
        <v>11.447</v>
      </c>
      <c r="Z251" s="14" t="n">
        <v>1.54</v>
      </c>
      <c r="AA251" s="14" t="n">
        <v>0</v>
      </c>
      <c r="AB251" s="14" t="n">
        <v>11.447</v>
      </c>
      <c r="AC251" s="14" t="n">
        <v>0</v>
      </c>
      <c r="AD251" s="14" t="n">
        <v>1</v>
      </c>
      <c r="AE251" s="14" t="n">
        <v>12.771</v>
      </c>
      <c r="AF251" s="14" t="n">
        <v>2.991</v>
      </c>
      <c r="AG251" s="14" t="n">
        <v>0</v>
      </c>
      <c r="AH251" s="14" t="n">
        <v>12.771</v>
      </c>
      <c r="AI251" s="14" t="n">
        <v>0</v>
      </c>
      <c r="AJ251" s="14" t="n">
        <v>1</v>
      </c>
      <c r="AK251" s="14" t="n">
        <v>20.712</v>
      </c>
      <c r="AL251" s="14" t="n">
        <v>11.129</v>
      </c>
      <c r="AM251" s="14" t="n">
        <v>0.367</v>
      </c>
      <c r="AN251" s="14" t="n">
        <v>23.405</v>
      </c>
      <c r="AO251" s="14" t="n">
        <v>0.13</v>
      </c>
      <c r="AP251" s="14" t="n">
        <v>1</v>
      </c>
      <c r="AQ251" s="14" t="n">
        <v>0.756</v>
      </c>
      <c r="AR251" s="14" t="n">
        <v>0.132</v>
      </c>
      <c r="AS251" s="14" t="n">
        <v>0.143</v>
      </c>
      <c r="AT251" s="14" t="n">
        <v>1.016</v>
      </c>
      <c r="AU251" s="14" t="n">
        <v>0.13</v>
      </c>
      <c r="AV251" s="14" t="n">
        <v>1</v>
      </c>
      <c r="AW251" s="14" t="n">
        <v>0.655</v>
      </c>
      <c r="AX251" s="14" t="n">
        <v>0.132</v>
      </c>
      <c r="AY251" s="14" t="n">
        <v>0.207</v>
      </c>
      <c r="AZ251" s="14" t="n">
        <v>0.974</v>
      </c>
      <c r="BA251" s="14" t="n">
        <v>0.13</v>
      </c>
      <c r="BB251" s="14" t="n">
        <v>1</v>
      </c>
      <c r="BC251" s="14" t="n">
        <v>0.534</v>
      </c>
      <c r="BD251" s="14" t="n">
        <v>0.132</v>
      </c>
      <c r="BE251" s="14" t="n">
        <v>-0.321</v>
      </c>
      <c r="BF251" s="14" t="n">
        <v>0.24</v>
      </c>
      <c r="BG251" s="14" t="n">
        <v>0</v>
      </c>
      <c r="BH251" s="14" t="n">
        <v>0</v>
      </c>
      <c r="BI251" s="14" t="n">
        <v>0.5679999999999999</v>
      </c>
      <c r="BJ251" s="14" t="n">
        <v>0.132</v>
      </c>
      <c r="BK251" s="14" t="n">
        <v>0.01</v>
      </c>
      <c r="BL251" s="14" t="n">
        <v>0.642</v>
      </c>
      <c r="BM251" s="14" t="n">
        <v>0.13</v>
      </c>
      <c r="BN251" s="14" t="n">
        <v>1</v>
      </c>
      <c r="BO251" s="14" t="n">
        <v>0</v>
      </c>
      <c r="BP251" s="14" t="n">
        <v>0</v>
      </c>
      <c r="BQ251" s="14" t="n">
        <v>0.194</v>
      </c>
      <c r="BR251" s="14" t="n">
        <v>0</v>
      </c>
      <c r="BS251" s="14" t="n">
        <v>1</v>
      </c>
      <c r="BT251" s="14" t="n">
        <v>0</v>
      </c>
      <c r="BU251" s="14" t="n">
        <v>0</v>
      </c>
      <c r="BV251" s="14" t="n">
        <v>0.205</v>
      </c>
      <c r="BW251" s="14" t="n">
        <v>0.13</v>
      </c>
      <c r="BX251" s="14" t="n">
        <v>1</v>
      </c>
      <c r="BY251" s="14" t="n">
        <v>13.646</v>
      </c>
      <c r="BZ251" s="14" t="n">
        <v>0</v>
      </c>
      <c r="CA251" s="14" t="n">
        <v>13.646</v>
      </c>
      <c r="CB251" s="14" t="n">
        <v>0</v>
      </c>
      <c r="CC251" s="14" t="n">
        <v>82.58799999999999</v>
      </c>
      <c r="CD251" s="14" t="n">
        <v>7.95</v>
      </c>
      <c r="CE251" s="14" t="n">
        <v>1.462</v>
      </c>
      <c r="CF251" s="14" t="n">
        <v>93.324</v>
      </c>
      <c r="CG251" s="14" t="n">
        <v>0.13</v>
      </c>
      <c r="CH251" s="14" t="n">
        <v>1</v>
      </c>
      <c r="CI251" s="14" t="n">
        <v>0</v>
      </c>
      <c r="CJ251" s="14" t="n">
        <v>0</v>
      </c>
      <c r="CK251" s="14" t="n">
        <v>0</v>
      </c>
      <c r="CL251" s="14" t="n">
        <v>0</v>
      </c>
      <c r="CM251" s="14" t="n">
        <v>0</v>
      </c>
      <c r="CN251" s="14" t="n">
        <v>0</v>
      </c>
      <c r="CO251" s="14" t="n">
        <v>0</v>
      </c>
      <c r="CP251" s="14" t="n">
        <v>0</v>
      </c>
      <c r="CQ251" s="14" t="n">
        <v>1.387</v>
      </c>
      <c r="CR251" s="14" t="n">
        <v>0</v>
      </c>
      <c r="CS251" s="14" t="n">
        <v>5.529</v>
      </c>
      <c r="CT251" s="14" t="n">
        <v>4.251</v>
      </c>
      <c r="CU251" s="14" t="n">
        <v>10.123</v>
      </c>
    </row>
    <row r="252">
      <c r="A252" s="14" t="inlineStr">
        <is>
          <t>GNQ2021</t>
        </is>
      </c>
      <c r="B252" s="14" t="inlineStr">
        <is>
          <t>GNQ</t>
        </is>
      </c>
      <c r="C252" s="14" t="inlineStr">
        <is>
          <t>GNQ</t>
        </is>
      </c>
      <c r="D252" s="14" t="inlineStr">
        <is>
          <t>Equatorial Guinea</t>
        </is>
      </c>
      <c r="E252" s="14" t="n">
        <v>2021</v>
      </c>
      <c r="F252" s="14" t="n">
        <v>0.15</v>
      </c>
      <c r="G252" s="14" t="n">
        <v>5.897</v>
      </c>
      <c r="H252" s="14" t="n">
        <v>1.143</v>
      </c>
      <c r="I252" s="14" t="n">
        <v>0</v>
      </c>
      <c r="J252" s="14" t="n">
        <v>5.897</v>
      </c>
      <c r="K252" s="14" t="n">
        <v>0</v>
      </c>
      <c r="L252" s="14" t="n">
        <v>1</v>
      </c>
      <c r="M252" s="14" t="n">
        <v>7.964</v>
      </c>
      <c r="N252" s="14" t="n">
        <v>3.43</v>
      </c>
      <c r="O252" s="14" t="n">
        <v>0</v>
      </c>
      <c r="P252" s="14" t="n">
        <v>7.964</v>
      </c>
      <c r="Q252" s="14" t="n">
        <v>0</v>
      </c>
      <c r="R252" s="14" t="n">
        <v>1</v>
      </c>
      <c r="S252" s="14" t="n">
        <v>11.613</v>
      </c>
      <c r="T252" s="14" t="n">
        <v>6.86</v>
      </c>
      <c r="U252" s="14" t="n">
        <v>0</v>
      </c>
      <c r="V252" s="14" t="n">
        <v>13.355</v>
      </c>
      <c r="W252" s="14" t="n">
        <v>0.15</v>
      </c>
      <c r="X252" s="14" t="n">
        <v>1</v>
      </c>
      <c r="Y252" s="14" t="n">
        <v>4.09</v>
      </c>
      <c r="Z252" s="14" t="n">
        <v>0.449</v>
      </c>
      <c r="AA252" s="14" t="n">
        <v>0</v>
      </c>
      <c r="AB252" s="14" t="n">
        <v>4.09</v>
      </c>
      <c r="AC252" s="14" t="n">
        <v>0</v>
      </c>
      <c r="AD252" s="14" t="n">
        <v>1</v>
      </c>
      <c r="AE252" s="14" t="n">
        <v>4.662</v>
      </c>
      <c r="AF252" s="14" t="n">
        <v>0.907</v>
      </c>
      <c r="AG252" s="14" t="n">
        <v>0</v>
      </c>
      <c r="AH252" s="14" t="n">
        <v>4.662</v>
      </c>
      <c r="AI252" s="14" t="n">
        <v>0</v>
      </c>
      <c r="AJ252" s="14" t="n">
        <v>1</v>
      </c>
      <c r="AK252" s="14" t="n">
        <v>8.092000000000001</v>
      </c>
      <c r="AL252" s="14" t="n">
        <v>3.817</v>
      </c>
      <c r="AM252" s="14" t="n">
        <v>0</v>
      </c>
      <c r="AN252" s="14" t="n">
        <v>9.305</v>
      </c>
      <c r="AO252" s="14" t="n">
        <v>0.15</v>
      </c>
      <c r="AP252" s="14" t="n">
        <v>1</v>
      </c>
      <c r="AQ252" s="14" t="n">
        <v>0.619</v>
      </c>
      <c r="AR252" s="14" t="n">
        <v>0.114</v>
      </c>
      <c r="AS252" s="14" t="n">
        <v>0.129</v>
      </c>
      <c r="AT252" s="14" t="n">
        <v>0.861</v>
      </c>
      <c r="AU252" s="14" t="n">
        <v>0.15</v>
      </c>
      <c r="AV252" s="14" t="n">
        <v>1</v>
      </c>
      <c r="AW252" s="14" t="n">
        <v>0.599</v>
      </c>
      <c r="AX252" s="14" t="n">
        <v>0.114</v>
      </c>
      <c r="AY252" s="14" t="n">
        <v>-0.052</v>
      </c>
      <c r="AZ252" s="14" t="n">
        <v>0.629</v>
      </c>
      <c r="BA252" s="14" t="n">
        <v>0.15</v>
      </c>
      <c r="BB252" s="14" t="n">
        <v>1</v>
      </c>
      <c r="BC252" s="14" t="n">
        <v>0.439</v>
      </c>
      <c r="BD252" s="14" t="n">
        <v>0.114</v>
      </c>
      <c r="BE252" s="14" t="n">
        <v>0</v>
      </c>
      <c r="BF252" s="14" t="n">
        <v>0.505</v>
      </c>
      <c r="BG252" s="14" t="n">
        <v>0.15</v>
      </c>
      <c r="BH252" s="14" t="n">
        <v>1</v>
      </c>
      <c r="BI252" s="14" t="n">
        <v>0.505</v>
      </c>
      <c r="BJ252" s="14" t="n">
        <v>0.114</v>
      </c>
      <c r="BK252" s="14" t="n">
        <v>-0.169</v>
      </c>
      <c r="BL252" s="14" t="n">
        <v>0.386</v>
      </c>
      <c r="BM252" s="14" t="n">
        <v>0</v>
      </c>
      <c r="BN252" s="14" t="n">
        <v>0</v>
      </c>
      <c r="BO252" s="14" t="n">
        <v>0</v>
      </c>
      <c r="BP252" s="14" t="n">
        <v>0</v>
      </c>
      <c r="BQ252" s="14" t="n">
        <v>0.082</v>
      </c>
      <c r="BR252" s="14" t="n">
        <v>0</v>
      </c>
      <c r="BS252" s="14" t="n">
        <v>1</v>
      </c>
      <c r="BT252" s="14" t="n">
        <v>0</v>
      </c>
      <c r="BU252" s="14" t="n">
        <v>0</v>
      </c>
      <c r="BV252" s="14" t="n">
        <v>0.109</v>
      </c>
      <c r="BW252" s="14" t="n">
        <v>0</v>
      </c>
      <c r="BX252" s="14" t="n">
        <v>1</v>
      </c>
      <c r="BY252" s="14" t="n">
        <v>11.787</v>
      </c>
      <c r="BZ252" s="14" t="n">
        <v>0</v>
      </c>
      <c r="CA252" s="14" t="n">
        <v>11.787</v>
      </c>
      <c r="CB252" s="14" t="n">
        <v>0</v>
      </c>
      <c r="CC252" s="14" t="n">
        <v>78.125</v>
      </c>
      <c r="CD252" s="14" t="n">
        <v>7.95</v>
      </c>
      <c r="CE252" s="14" t="n">
        <v>0</v>
      </c>
      <c r="CF252" s="14" t="n">
        <v>89.84399999999999</v>
      </c>
      <c r="CG252" s="14" t="n">
        <v>0.15</v>
      </c>
      <c r="CH252" s="14" t="n">
        <v>1</v>
      </c>
      <c r="CI252" s="14" t="n">
        <v>0</v>
      </c>
      <c r="CJ252" s="14" t="n">
        <v>0</v>
      </c>
      <c r="CK252" s="14" t="n">
        <v>0</v>
      </c>
      <c r="CL252" s="14" t="n">
        <v>0</v>
      </c>
      <c r="CM252" s="14" t="n">
        <v>0</v>
      </c>
      <c r="CN252" s="14" t="n">
        <v>0</v>
      </c>
      <c r="CO252" s="14" t="n">
        <v>0</v>
      </c>
      <c r="CP252" s="14" t="n">
        <v>0</v>
      </c>
      <c r="CQ252" s="14" t="n">
        <v>1.198</v>
      </c>
      <c r="CR252" s="14" t="n">
        <v>1</v>
      </c>
      <c r="CS252" s="14" t="n">
        <v>3.518</v>
      </c>
      <c r="CT252" s="14" t="n">
        <v>4.753</v>
      </c>
      <c r="CU252" s="14" t="n">
        <v>14.129</v>
      </c>
    </row>
    <row r="253">
      <c r="A253" s="14" t="inlineStr">
        <is>
          <t>GNQ2022</t>
        </is>
      </c>
      <c r="B253" s="14" t="inlineStr">
        <is>
          <t>GNQ</t>
        </is>
      </c>
      <c r="C253" s="14" t="inlineStr">
        <is>
          <t>GNQ</t>
        </is>
      </c>
      <c r="D253" s="14" t="inlineStr">
        <is>
          <t>Equatorial Guinea</t>
        </is>
      </c>
      <c r="E253" s="14" t="n">
        <v>2022</v>
      </c>
      <c r="F253" s="14" t="n">
        <v>0.15</v>
      </c>
      <c r="G253" s="14" t="n">
        <v>11.72</v>
      </c>
      <c r="H253" s="14" t="n">
        <v>1.235</v>
      </c>
      <c r="I253" s="14" t="n">
        <v>0</v>
      </c>
      <c r="J253" s="14" t="n">
        <v>11.72</v>
      </c>
      <c r="K253" s="14" t="n">
        <v>0</v>
      </c>
      <c r="L253" s="14" t="n">
        <v>1</v>
      </c>
      <c r="M253" s="14" t="n">
        <v>9.782999999999999</v>
      </c>
      <c r="N253" s="14" t="n">
        <v>3.704</v>
      </c>
      <c r="O253" s="14" t="n">
        <v>0</v>
      </c>
      <c r="P253" s="14" t="n">
        <v>9.782999999999999</v>
      </c>
      <c r="Q253" s="14" t="n">
        <v>0</v>
      </c>
      <c r="R253" s="14" t="n">
        <v>1</v>
      </c>
      <c r="S253" s="14" t="n">
        <v>17.893</v>
      </c>
      <c r="T253" s="14" t="n">
        <v>7.408</v>
      </c>
      <c r="U253" s="14" t="n">
        <v>0.199</v>
      </c>
      <c r="V253" s="14" t="n">
        <v>20.577</v>
      </c>
      <c r="W253" s="14" t="n">
        <v>0.15</v>
      </c>
      <c r="X253" s="14" t="n">
        <v>1</v>
      </c>
      <c r="Y253" s="14" t="n">
        <v>4.417</v>
      </c>
      <c r="Z253" s="14" t="n">
        <v>0.485</v>
      </c>
      <c r="AA253" s="14" t="n">
        <v>0</v>
      </c>
      <c r="AB253" s="14" t="n">
        <v>4.417</v>
      </c>
      <c r="AC253" s="14" t="n">
        <v>0</v>
      </c>
      <c r="AD253" s="14" t="n">
        <v>1</v>
      </c>
      <c r="AE253" s="14" t="n">
        <v>5.034</v>
      </c>
      <c r="AF253" s="14" t="n">
        <v>0.979</v>
      </c>
      <c r="AG253" s="14" t="n">
        <v>0</v>
      </c>
      <c r="AH253" s="14" t="n">
        <v>5.034</v>
      </c>
      <c r="AI253" s="14" t="n">
        <v>0</v>
      </c>
      <c r="AJ253" s="14" t="n">
        <v>1</v>
      </c>
      <c r="AK253" s="14" t="n">
        <v>8.738</v>
      </c>
      <c r="AL253" s="14" t="n">
        <v>4.122</v>
      </c>
      <c r="AM253" s="14" t="n">
        <v>0.097</v>
      </c>
      <c r="AN253" s="14" t="n">
        <v>10.049</v>
      </c>
      <c r="AO253" s="14" t="n">
        <v>0.15</v>
      </c>
      <c r="AP253" s="14" t="n">
        <v>1</v>
      </c>
      <c r="AQ253" s="14" t="n">
        <v>0.861</v>
      </c>
      <c r="AR253" s="14" t="n">
        <v>0.123</v>
      </c>
      <c r="AS253" s="14" t="n">
        <v>-0.179</v>
      </c>
      <c r="AT253" s="14" t="n">
        <v>0.785</v>
      </c>
      <c r="AU253" s="14" t="n">
        <v>0.15</v>
      </c>
      <c r="AV253" s="14" t="n">
        <v>1</v>
      </c>
      <c r="AW253" s="14" t="n">
        <v>0.986</v>
      </c>
      <c r="AX253" s="14" t="n">
        <v>0.123</v>
      </c>
      <c r="AY253" s="14" t="n">
        <v>-0.338</v>
      </c>
      <c r="AZ253" s="14" t="n">
        <v>0.746</v>
      </c>
      <c r="BA253" s="14" t="n">
        <v>0.15</v>
      </c>
      <c r="BB253" s="14" t="n">
        <v>1</v>
      </c>
      <c r="BC253" s="14" t="n">
        <v>0.598</v>
      </c>
      <c r="BD253" s="14" t="n">
        <v>0.123</v>
      </c>
      <c r="BE253" s="14" t="n">
        <v>0.007</v>
      </c>
      <c r="BF253" s="14" t="n">
        <v>0.6879999999999999</v>
      </c>
      <c r="BG253" s="14" t="n">
        <v>0.15</v>
      </c>
      <c r="BH253" s="14" t="n">
        <v>1</v>
      </c>
      <c r="BI253" s="14" t="n">
        <v>0.612</v>
      </c>
      <c r="BJ253" s="14" t="n">
        <v>0.123</v>
      </c>
      <c r="BK253" s="14" t="n">
        <v>-0.314</v>
      </c>
      <c r="BL253" s="14" t="n">
        <v>0.343</v>
      </c>
      <c r="BM253" s="14" t="n">
        <v>0</v>
      </c>
      <c r="BN253" s="14" t="n">
        <v>0</v>
      </c>
      <c r="BO253" s="14" t="n">
        <v>0</v>
      </c>
      <c r="BP253" s="14" t="n">
        <v>0</v>
      </c>
      <c r="BQ253" s="14" t="n">
        <v>0.089</v>
      </c>
      <c r="BR253" s="14" t="n">
        <v>0</v>
      </c>
      <c r="BS253" s="14" t="n">
        <v>1</v>
      </c>
      <c r="BT253" s="14" t="n">
        <v>0</v>
      </c>
      <c r="BU253" s="14" t="n">
        <v>0</v>
      </c>
      <c r="BV253" s="14" t="n">
        <v>0.117</v>
      </c>
      <c r="BW253" s="14" t="n">
        <v>0</v>
      </c>
      <c r="BX253" s="14" t="n">
        <v>1</v>
      </c>
      <c r="BY253" s="14" t="n">
        <v>12.729</v>
      </c>
      <c r="BZ253" s="14" t="n">
        <v>0</v>
      </c>
      <c r="CA253" s="14" t="n">
        <v>12.729</v>
      </c>
      <c r="CB253" s="14" t="n">
        <v>0</v>
      </c>
      <c r="CC253" s="14" t="n">
        <v>97.90000000000001</v>
      </c>
      <c r="CD253" s="14" t="n">
        <v>7.95</v>
      </c>
      <c r="CE253" s="14" t="n">
        <v>1.087</v>
      </c>
      <c r="CF253" s="14" t="n">
        <v>112.585</v>
      </c>
      <c r="CG253" s="14" t="n">
        <v>0.15</v>
      </c>
      <c r="CH253" s="14" t="n">
        <v>1</v>
      </c>
      <c r="CI253" s="14" t="n">
        <v>0</v>
      </c>
      <c r="CJ253" s="14" t="n">
        <v>0</v>
      </c>
      <c r="CK253" s="14" t="n">
        <v>0</v>
      </c>
      <c r="CL253" s="14" t="n">
        <v>0</v>
      </c>
      <c r="CM253" s="14" t="n">
        <v>0</v>
      </c>
      <c r="CN253" s="14" t="n">
        <v>0</v>
      </c>
      <c r="CO253" s="14" t="n">
        <v>0</v>
      </c>
      <c r="CP253" s="14" t="n">
        <v>0</v>
      </c>
      <c r="CQ253" s="14" t="n">
        <v>1.294</v>
      </c>
      <c r="CR253" s="14" t="n">
        <v>1</v>
      </c>
      <c r="CS253" s="14" t="n">
        <v>3.8</v>
      </c>
      <c r="CT253" s="14" t="n">
        <v>10.485</v>
      </c>
      <c r="CU253" s="14" t="n">
        <v>28.059</v>
      </c>
    </row>
    <row r="254">
      <c r="A254" s="14" t="inlineStr">
        <is>
          <t>GNQ2023</t>
        </is>
      </c>
      <c r="B254" s="14" t="inlineStr">
        <is>
          <t>GNQ</t>
        </is>
      </c>
      <c r="C254" s="14" t="inlineStr">
        <is>
          <t>GNQ</t>
        </is>
      </c>
      <c r="D254" s="14" t="inlineStr">
        <is>
          <t>Equatorial Guinea</t>
        </is>
      </c>
      <c r="E254" s="14" t="n">
        <v>2023</v>
      </c>
      <c r="F254" s="14" t="n">
        <v>0.15</v>
      </c>
      <c r="G254" s="14" t="n">
        <v>6.147</v>
      </c>
      <c r="H254" s="14" t="n">
        <v>1.286</v>
      </c>
      <c r="I254" s="14" t="n">
        <v>0</v>
      </c>
      <c r="J254" s="14" t="n">
        <v>6.147</v>
      </c>
      <c r="K254" s="14" t="n">
        <v>0</v>
      </c>
      <c r="L254" s="14" t="n">
        <v>1</v>
      </c>
      <c r="M254" s="14" t="n">
        <v>7.886</v>
      </c>
      <c r="N254" s="14" t="n">
        <v>3.857</v>
      </c>
      <c r="O254" s="14" t="n">
        <v>0</v>
      </c>
      <c r="P254" s="14" t="n">
        <v>7.886</v>
      </c>
      <c r="Q254" s="14" t="n">
        <v>0</v>
      </c>
      <c r="R254" s="14" t="n">
        <v>1</v>
      </c>
      <c r="S254" s="14" t="n">
        <v>12.575</v>
      </c>
      <c r="T254" s="14" t="n">
        <v>7.714</v>
      </c>
      <c r="U254" s="14" t="n">
        <v>0.209</v>
      </c>
      <c r="V254" s="14" t="n">
        <v>14.461</v>
      </c>
      <c r="W254" s="14" t="n">
        <v>0.15</v>
      </c>
      <c r="X254" s="14" t="n">
        <v>1</v>
      </c>
      <c r="Y254" s="14" t="n">
        <v>4.599</v>
      </c>
      <c r="Z254" s="14" t="n">
        <v>0.505</v>
      </c>
      <c r="AA254" s="14" t="n">
        <v>0</v>
      </c>
      <c r="AB254" s="14" t="n">
        <v>4.599</v>
      </c>
      <c r="AC254" s="14" t="n">
        <v>0</v>
      </c>
      <c r="AD254" s="14" t="n">
        <v>1</v>
      </c>
      <c r="AE254" s="14" t="n">
        <v>5.242</v>
      </c>
      <c r="AF254" s="14" t="n">
        <v>1.019</v>
      </c>
      <c r="AG254" s="14" t="n">
        <v>0</v>
      </c>
      <c r="AH254" s="14" t="n">
        <v>5.242</v>
      </c>
      <c r="AI254" s="14" t="n">
        <v>0</v>
      </c>
      <c r="AJ254" s="14" t="n">
        <v>1</v>
      </c>
      <c r="AK254" s="14" t="n">
        <v>9.099</v>
      </c>
      <c r="AL254" s="14" t="n">
        <v>4.292</v>
      </c>
      <c r="AM254" s="14" t="n">
        <v>0.151</v>
      </c>
      <c r="AN254" s="14" t="n">
        <v>10.464</v>
      </c>
      <c r="AO254" s="14" t="n">
        <v>0.15</v>
      </c>
      <c r="AP254" s="14" t="n">
        <v>1</v>
      </c>
      <c r="AQ254" s="14" t="n">
        <v>0.76</v>
      </c>
      <c r="AR254" s="14" t="n">
        <v>0.129</v>
      </c>
      <c r="AS254" s="14" t="n">
        <v>-0.055</v>
      </c>
      <c r="AT254" s="14" t="n">
        <v>0.8110000000000001</v>
      </c>
      <c r="AU254" s="14" t="n">
        <v>0.15</v>
      </c>
      <c r="AV254" s="14" t="n">
        <v>1</v>
      </c>
      <c r="AW254" s="14" t="n">
        <v>0.8110000000000001</v>
      </c>
      <c r="AX254" s="14" t="n">
        <v>0.129</v>
      </c>
      <c r="AY254" s="14" t="n">
        <v>-0.136</v>
      </c>
      <c r="AZ254" s="14" t="n">
        <v>0.776</v>
      </c>
      <c r="BA254" s="14" t="n">
        <v>0.15</v>
      </c>
      <c r="BB254" s="14" t="n">
        <v>1</v>
      </c>
      <c r="BC254" s="14" t="n">
        <v>0.535</v>
      </c>
      <c r="BD254" s="14" t="n">
        <v>0.129</v>
      </c>
      <c r="BE254" s="14" t="n">
        <v>0.008999999999999999</v>
      </c>
      <c r="BF254" s="14" t="n">
        <v>0.615</v>
      </c>
      <c r="BG254" s="14" t="n">
        <v>0.15</v>
      </c>
      <c r="BH254" s="14" t="n">
        <v>1</v>
      </c>
      <c r="BI254" s="14" t="n">
        <v>0.579</v>
      </c>
      <c r="BJ254" s="14" t="n">
        <v>0.129</v>
      </c>
      <c r="BK254" s="14" t="n">
        <v>-0.279</v>
      </c>
      <c r="BL254" s="14" t="n">
        <v>0.346</v>
      </c>
      <c r="BM254" s="14" t="n">
        <v>0</v>
      </c>
      <c r="BN254" s="14" t="n">
        <v>0</v>
      </c>
      <c r="BO254" s="14" t="n">
        <v>0</v>
      </c>
      <c r="BP254" s="14" t="n">
        <v>0</v>
      </c>
      <c r="BQ254" s="14" t="n">
        <v>0.092</v>
      </c>
      <c r="BR254" s="14" t="n">
        <v>0</v>
      </c>
      <c r="BS254" s="14" t="n">
        <v>1</v>
      </c>
      <c r="BT254" s="14" t="n">
        <v>0</v>
      </c>
      <c r="BU254" s="14" t="n">
        <v>0</v>
      </c>
      <c r="BV254" s="14" t="n">
        <v>0.122</v>
      </c>
      <c r="BW254" s="14" t="n">
        <v>0</v>
      </c>
      <c r="BX254" s="14" t="n">
        <v>1</v>
      </c>
      <c r="BY254" s="14" t="n">
        <v>13.254</v>
      </c>
      <c r="BZ254" s="14" t="n">
        <v>0</v>
      </c>
      <c r="CA254" s="14" t="n">
        <v>13.254</v>
      </c>
      <c r="CB254" s="14" t="n">
        <v>0</v>
      </c>
      <c r="CC254" s="14" t="n">
        <v>83.248</v>
      </c>
      <c r="CD254" s="14" t="n">
        <v>7.95</v>
      </c>
      <c r="CE254" s="14" t="n">
        <v>1.383</v>
      </c>
      <c r="CF254" s="14" t="n">
        <v>95.735</v>
      </c>
      <c r="CG254" s="14" t="n">
        <v>0.15</v>
      </c>
      <c r="CH254" s="14" t="n">
        <v>1</v>
      </c>
      <c r="CI254" s="14" t="n">
        <v>0</v>
      </c>
      <c r="CJ254" s="14" t="n">
        <v>0</v>
      </c>
      <c r="CK254" s="14" t="n">
        <v>0</v>
      </c>
      <c r="CL254" s="14" t="n">
        <v>0</v>
      </c>
      <c r="CM254" s="14" t="n">
        <v>0</v>
      </c>
      <c r="CN254" s="14" t="n">
        <v>0</v>
      </c>
      <c r="CO254" s="14" t="n">
        <v>0</v>
      </c>
      <c r="CP254" s="14" t="n">
        <v>0</v>
      </c>
      <c r="CQ254" s="14" t="n">
        <v>1.348</v>
      </c>
      <c r="CR254" s="14" t="n">
        <v>1</v>
      </c>
      <c r="CS254" s="14" t="n">
        <v>3.956</v>
      </c>
      <c r="CT254" s="14" t="n">
        <v>4.861</v>
      </c>
      <c r="CU254" s="14" t="n">
        <v>9.260999999999999</v>
      </c>
    </row>
    <row r="255">
      <c r="A255" s="14" t="inlineStr">
        <is>
          <t>GNQ2024</t>
        </is>
      </c>
      <c r="B255" s="14" t="inlineStr">
        <is>
          <t>GNQ</t>
        </is>
      </c>
      <c r="C255" s="14" t="inlineStr">
        <is>
          <t>GNQ</t>
        </is>
      </c>
      <c r="D255" s="14" t="inlineStr">
        <is>
          <t>Equatorial Guinea</t>
        </is>
      </c>
      <c r="E255" s="14" t="n">
        <v>2024</v>
      </c>
      <c r="F255" s="14" t="n">
        <v>0.15</v>
      </c>
      <c r="G255" s="14" t="n">
        <v>5.575</v>
      </c>
      <c r="H255" s="14" t="n">
        <v>1.324</v>
      </c>
      <c r="I255" s="14" t="n">
        <v>0</v>
      </c>
      <c r="J255" s="14" t="n">
        <v>5.575</v>
      </c>
      <c r="K255" s="14" t="n">
        <v>0</v>
      </c>
      <c r="L255" s="14" t="n">
        <v>1</v>
      </c>
      <c r="M255" s="14" t="n">
        <v>7.124</v>
      </c>
      <c r="N255" s="14" t="n">
        <v>3.971</v>
      </c>
      <c r="O255" s="14" t="n">
        <v>0</v>
      </c>
      <c r="P255" s="14" t="n">
        <v>7.124</v>
      </c>
      <c r="Q255" s="14" t="n">
        <v>0</v>
      </c>
      <c r="R255" s="14" t="n">
        <v>1</v>
      </c>
      <c r="S255" s="14" t="n">
        <v>12.193</v>
      </c>
      <c r="T255" s="14" t="n">
        <v>7.942</v>
      </c>
      <c r="U255" s="14" t="n">
        <v>0.249</v>
      </c>
      <c r="V255" s="14" t="n">
        <v>14.022</v>
      </c>
      <c r="W255" s="14" t="n">
        <v>0.15</v>
      </c>
      <c r="X255" s="14" t="n">
        <v>1</v>
      </c>
      <c r="Y255" s="14" t="n">
        <v>4.735</v>
      </c>
      <c r="Z255" s="14" t="n">
        <v>0.52</v>
      </c>
      <c r="AA255" s="14" t="n">
        <v>0</v>
      </c>
      <c r="AB255" s="14" t="n">
        <v>4.735</v>
      </c>
      <c r="AC255" s="14" t="n">
        <v>0</v>
      </c>
      <c r="AD255" s="14" t="n">
        <v>1</v>
      </c>
      <c r="AE255" s="14" t="n">
        <v>5.397</v>
      </c>
      <c r="AF255" s="14" t="n">
        <v>1.049</v>
      </c>
      <c r="AG255" s="14" t="n">
        <v>0</v>
      </c>
      <c r="AH255" s="14" t="n">
        <v>5.397</v>
      </c>
      <c r="AI255" s="14" t="n">
        <v>0</v>
      </c>
      <c r="AJ255" s="14" t="n">
        <v>1</v>
      </c>
      <c r="AK255" s="14" t="n">
        <v>9.368</v>
      </c>
      <c r="AL255" s="14" t="n">
        <v>4.419</v>
      </c>
      <c r="AM255" s="14" t="n">
        <v>0.191</v>
      </c>
      <c r="AN255" s="14" t="n">
        <v>10.773</v>
      </c>
      <c r="AO255" s="14" t="n">
        <v>0.15</v>
      </c>
      <c r="AP255" s="14" t="n">
        <v>1</v>
      </c>
      <c r="AQ255" s="14" t="n">
        <v>0.724</v>
      </c>
      <c r="AR255" s="14" t="n">
        <v>0.132</v>
      </c>
      <c r="AS255" s="14" t="n">
        <v>-0.019</v>
      </c>
      <c r="AT255" s="14" t="n">
        <v>0.8110000000000001</v>
      </c>
      <c r="AU255" s="14" t="n">
        <v>0.15</v>
      </c>
      <c r="AV255" s="14" t="n">
        <v>1</v>
      </c>
      <c r="AW255" s="14" t="n">
        <v>0.75</v>
      </c>
      <c r="AX255" s="14" t="n">
        <v>0.132</v>
      </c>
      <c r="AY255" s="14" t="n">
        <v>-0.075</v>
      </c>
      <c r="AZ255" s="14" t="n">
        <v>0.776</v>
      </c>
      <c r="BA255" s="14" t="n">
        <v>0.15</v>
      </c>
      <c r="BB255" s="14" t="n">
        <v>1</v>
      </c>
      <c r="BC255" s="14" t="n">
        <v>0.513</v>
      </c>
      <c r="BD255" s="14" t="n">
        <v>0.132</v>
      </c>
      <c r="BE255" s="14" t="n">
        <v>0.01</v>
      </c>
      <c r="BF255" s="14" t="n">
        <v>0.59</v>
      </c>
      <c r="BG255" s="14" t="n">
        <v>0.15</v>
      </c>
      <c r="BH255" s="14" t="n">
        <v>1</v>
      </c>
      <c r="BI255" s="14" t="n">
        <v>0.591</v>
      </c>
      <c r="BJ255" s="14" t="n">
        <v>0.132</v>
      </c>
      <c r="BK255" s="14" t="n">
        <v>-0.291</v>
      </c>
      <c r="BL255" s="14" t="n">
        <v>0.346</v>
      </c>
      <c r="BM255" s="14" t="n">
        <v>0</v>
      </c>
      <c r="BN255" s="14" t="n">
        <v>0</v>
      </c>
      <c r="BO255" s="14" t="n">
        <v>0</v>
      </c>
      <c r="BP255" s="14" t="n">
        <v>0</v>
      </c>
      <c r="BQ255" s="14" t="n">
        <v>0.095</v>
      </c>
      <c r="BR255" s="14" t="n">
        <v>0</v>
      </c>
      <c r="BS255" s="14" t="n">
        <v>1</v>
      </c>
      <c r="BT255" s="14" t="n">
        <v>0</v>
      </c>
      <c r="BU255" s="14" t="n">
        <v>0</v>
      </c>
      <c r="BV255" s="14" t="n">
        <v>0.126</v>
      </c>
      <c r="BW255" s="14" t="n">
        <v>0</v>
      </c>
      <c r="BX255" s="14" t="n">
        <v>1</v>
      </c>
      <c r="BY255" s="14" t="n">
        <v>13.646</v>
      </c>
      <c r="BZ255" s="14" t="n">
        <v>0</v>
      </c>
      <c r="CA255" s="14" t="n">
        <v>13.646</v>
      </c>
      <c r="CB255" s="14" t="n">
        <v>0</v>
      </c>
      <c r="CC255" s="14" t="n">
        <v>82.58799999999999</v>
      </c>
      <c r="CD255" s="14" t="n">
        <v>7.95</v>
      </c>
      <c r="CE255" s="14" t="n">
        <v>1.687</v>
      </c>
      <c r="CF255" s="14" t="n">
        <v>94.976</v>
      </c>
      <c r="CG255" s="14" t="n">
        <v>0.15</v>
      </c>
      <c r="CH255" s="14" t="n">
        <v>1</v>
      </c>
      <c r="CI255" s="14" t="n">
        <v>0</v>
      </c>
      <c r="CJ255" s="14" t="n">
        <v>0</v>
      </c>
      <c r="CK255" s="14" t="n">
        <v>0</v>
      </c>
      <c r="CL255" s="14" t="n">
        <v>0</v>
      </c>
      <c r="CM255" s="14" t="n">
        <v>0</v>
      </c>
      <c r="CN255" s="14" t="n">
        <v>0</v>
      </c>
      <c r="CO255" s="14" t="n">
        <v>0</v>
      </c>
      <c r="CP255" s="14" t="n">
        <v>0</v>
      </c>
      <c r="CQ255" s="14" t="n">
        <v>1.387</v>
      </c>
      <c r="CR255" s="14" t="n">
        <v>1</v>
      </c>
      <c r="CS255" s="14" t="n">
        <v>4.073</v>
      </c>
      <c r="CT255" s="14" t="n">
        <v>4.251</v>
      </c>
      <c r="CU255" s="14" t="n">
        <v>7.598</v>
      </c>
    </row>
    <row r="256">
      <c r="A256" s="14" t="inlineStr">
        <is>
          <t>ERI2021</t>
        </is>
      </c>
      <c r="B256" s="14" t="inlineStr">
        <is>
          <t>ERI</t>
        </is>
      </c>
      <c r="C256" s="14" t="inlineStr">
        <is>
          <t>ERI</t>
        </is>
      </c>
      <c r="D256" s="14" t="inlineStr">
        <is>
          <t>Eritrea</t>
        </is>
      </c>
      <c r="E256" s="14" t="n">
        <v>2021</v>
      </c>
      <c r="F256" s="14" t="n">
        <v>0.08500000000000001</v>
      </c>
      <c r="G256" s="14" t="n">
        <v>5.897</v>
      </c>
      <c r="H256" s="14" t="n">
        <v>1.143</v>
      </c>
      <c r="I256" s="14" t="n">
        <v>0</v>
      </c>
      <c r="J256" s="14" t="n">
        <v>5.897</v>
      </c>
      <c r="K256" s="14" t="n">
        <v>0</v>
      </c>
      <c r="L256" s="14" t="n">
        <v>1</v>
      </c>
      <c r="M256" s="14" t="n">
        <v>7.964</v>
      </c>
      <c r="N256" s="14" t="n">
        <v>3.43</v>
      </c>
      <c r="O256" s="14" t="n">
        <v>0</v>
      </c>
      <c r="P256" s="14" t="n">
        <v>7.964</v>
      </c>
      <c r="Q256" s="14" t="n">
        <v>0</v>
      </c>
      <c r="R256" s="14" t="n">
        <v>1</v>
      </c>
      <c r="S256" s="14" t="n">
        <v>11.613</v>
      </c>
      <c r="T256" s="14" t="n">
        <v>6.86</v>
      </c>
      <c r="U256" s="14" t="n">
        <v>0</v>
      </c>
      <c r="V256" s="14" t="n">
        <v>12.6</v>
      </c>
      <c r="W256" s="14" t="n">
        <v>0.08500000000000001</v>
      </c>
      <c r="X256" s="14" t="n">
        <v>1</v>
      </c>
      <c r="Y256" s="14" t="n">
        <v>16.305</v>
      </c>
      <c r="Z256" s="14" t="n">
        <v>2.204</v>
      </c>
      <c r="AA256" s="14" t="n">
        <v>0</v>
      </c>
      <c r="AB256" s="14" t="n">
        <v>16.305</v>
      </c>
      <c r="AC256" s="14" t="n">
        <v>0</v>
      </c>
      <c r="AD256" s="14" t="n">
        <v>1</v>
      </c>
      <c r="AE256" s="14" t="n">
        <v>17.449</v>
      </c>
      <c r="AF256" s="14" t="n">
        <v>4.08</v>
      </c>
      <c r="AG256" s="14" t="n">
        <v>0</v>
      </c>
      <c r="AH256" s="14" t="n">
        <v>17.449</v>
      </c>
      <c r="AI256" s="14" t="n">
        <v>0</v>
      </c>
      <c r="AJ256" s="14" t="n">
        <v>1</v>
      </c>
      <c r="AK256" s="14" t="n">
        <v>24.309</v>
      </c>
      <c r="AL256" s="14" t="n">
        <v>12.947</v>
      </c>
      <c r="AM256" s="14" t="n">
        <v>0</v>
      </c>
      <c r="AN256" s="14" t="n">
        <v>26.375</v>
      </c>
      <c r="AO256" s="14" t="n">
        <v>0.08500000000000001</v>
      </c>
      <c r="AP256" s="14" t="n">
        <v>1</v>
      </c>
      <c r="AQ256" s="14" t="n">
        <v>0.619</v>
      </c>
      <c r="AR256" s="14" t="n">
        <v>0.114</v>
      </c>
      <c r="AS256" s="14" t="n">
        <v>0</v>
      </c>
      <c r="AT256" s="14" t="n">
        <v>0.672</v>
      </c>
      <c r="AU256" s="14" t="n">
        <v>0.08500000000000001</v>
      </c>
      <c r="AV256" s="14" t="n">
        <v>1</v>
      </c>
      <c r="AW256" s="14" t="n">
        <v>0.599</v>
      </c>
      <c r="AX256" s="14" t="n">
        <v>0.114</v>
      </c>
      <c r="AY256" s="14" t="n">
        <v>0</v>
      </c>
      <c r="AZ256" s="14" t="n">
        <v>0.65</v>
      </c>
      <c r="BA256" s="14" t="n">
        <v>0.08500000000000001</v>
      </c>
      <c r="BB256" s="14" t="n">
        <v>1</v>
      </c>
      <c r="BC256" s="14" t="n">
        <v>0.439</v>
      </c>
      <c r="BD256" s="14" t="n">
        <v>0.114</v>
      </c>
      <c r="BE256" s="14" t="n">
        <v>0</v>
      </c>
      <c r="BF256" s="14" t="n">
        <v>0.476</v>
      </c>
      <c r="BG256" s="14" t="n">
        <v>0.08500000000000001</v>
      </c>
      <c r="BH256" s="14" t="n">
        <v>1</v>
      </c>
      <c r="BI256" s="14" t="n">
        <v>0.505</v>
      </c>
      <c r="BJ256" s="14" t="n">
        <v>0.114</v>
      </c>
      <c r="BK256" s="14" t="n">
        <v>0</v>
      </c>
      <c r="BL256" s="14" t="n">
        <v>0.548</v>
      </c>
      <c r="BM256" s="14" t="n">
        <v>0.08500000000000001</v>
      </c>
      <c r="BN256" s="14" t="n">
        <v>1</v>
      </c>
      <c r="BO256" s="14" t="n">
        <v>0</v>
      </c>
      <c r="BP256" s="14" t="n">
        <v>0</v>
      </c>
      <c r="BQ256" s="14" t="n">
        <v>0.24</v>
      </c>
      <c r="BR256" s="14" t="n">
        <v>0</v>
      </c>
      <c r="BS256" s="14" t="n">
        <v>0.167</v>
      </c>
      <c r="BT256" s="14" t="n">
        <v>0</v>
      </c>
      <c r="BU256" s="14" t="n">
        <v>0</v>
      </c>
      <c r="BV256" s="14" t="n">
        <v>0.24</v>
      </c>
      <c r="BW256" s="14" t="n">
        <v>0.08500000000000001</v>
      </c>
      <c r="BX256" s="14" t="n">
        <v>0.167</v>
      </c>
      <c r="BY256" s="14" t="n">
        <v>11.787</v>
      </c>
      <c r="BZ256" s="14" t="n">
        <v>0</v>
      </c>
      <c r="CA256" s="14" t="n">
        <v>11.787</v>
      </c>
      <c r="CB256" s="14" t="n">
        <v>0</v>
      </c>
      <c r="CC256" s="14" t="n">
        <v>78.125</v>
      </c>
      <c r="CD256" s="14" t="n">
        <v>7.95</v>
      </c>
      <c r="CE256" s="14" t="n">
        <v>0</v>
      </c>
      <c r="CF256" s="14" t="n">
        <v>84.76600000000001</v>
      </c>
      <c r="CG256" s="14" t="n">
        <v>0.08500000000000001</v>
      </c>
      <c r="CH256" s="14" t="n">
        <v>1</v>
      </c>
      <c r="CI256" s="14" t="n">
        <v>0</v>
      </c>
      <c r="CJ256" s="14" t="n">
        <v>0</v>
      </c>
      <c r="CK256" s="14" t="n">
        <v>0</v>
      </c>
      <c r="CL256" s="14" t="n">
        <v>0</v>
      </c>
      <c r="CM256" s="14" t="n">
        <v>0</v>
      </c>
      <c r="CN256" s="14" t="n">
        <v>0</v>
      </c>
      <c r="CO256" s="14" t="n">
        <v>0</v>
      </c>
      <c r="CP256" s="14" t="n">
        <v>0</v>
      </c>
      <c r="CQ256" s="14" t="n">
        <v>1.198</v>
      </c>
      <c r="CR256" s="14" t="n">
        <v>0</v>
      </c>
      <c r="CS256" s="14" t="n">
        <v>4.776</v>
      </c>
      <c r="CT256" s="14" t="n">
        <v>4.753</v>
      </c>
      <c r="CU256" s="14" t="n">
        <v>15.162</v>
      </c>
    </row>
    <row r="257">
      <c r="A257" s="14" t="inlineStr">
        <is>
          <t>ERI2022</t>
        </is>
      </c>
      <c r="B257" s="14" t="inlineStr">
        <is>
          <t>ERI</t>
        </is>
      </c>
      <c r="C257" s="14" t="inlineStr">
        <is>
          <t>ERI</t>
        </is>
      </c>
      <c r="D257" s="14" t="inlineStr">
        <is>
          <t>Eritrea</t>
        </is>
      </c>
      <c r="E257" s="14" t="n">
        <v>2022</v>
      </c>
      <c r="F257" s="14" t="n">
        <v>0.08500000000000001</v>
      </c>
      <c r="G257" s="14" t="n">
        <v>11.72</v>
      </c>
      <c r="H257" s="14" t="n">
        <v>1.235</v>
      </c>
      <c r="I257" s="14" t="n">
        <v>0</v>
      </c>
      <c r="J257" s="14" t="n">
        <v>11.72</v>
      </c>
      <c r="K257" s="14" t="n">
        <v>0</v>
      </c>
      <c r="L257" s="14" t="n">
        <v>1</v>
      </c>
      <c r="M257" s="14" t="n">
        <v>9.782999999999999</v>
      </c>
      <c r="N257" s="14" t="n">
        <v>3.704</v>
      </c>
      <c r="O257" s="14" t="n">
        <v>0</v>
      </c>
      <c r="P257" s="14" t="n">
        <v>9.782999999999999</v>
      </c>
      <c r="Q257" s="14" t="n">
        <v>0</v>
      </c>
      <c r="R257" s="14" t="n">
        <v>1</v>
      </c>
      <c r="S257" s="14" t="n">
        <v>17.893</v>
      </c>
      <c r="T257" s="14" t="n">
        <v>7.408</v>
      </c>
      <c r="U257" s="14" t="n">
        <v>0.113</v>
      </c>
      <c r="V257" s="14" t="n">
        <v>19.414</v>
      </c>
      <c r="W257" s="14" t="n">
        <v>0.08500000000000001</v>
      </c>
      <c r="X257" s="14" t="n">
        <v>1</v>
      </c>
      <c r="Y257" s="14" t="n">
        <v>32.56</v>
      </c>
      <c r="Z257" s="14" t="n">
        <v>4.401</v>
      </c>
      <c r="AA257" s="14" t="n">
        <v>0</v>
      </c>
      <c r="AB257" s="14" t="n">
        <v>32.56</v>
      </c>
      <c r="AC257" s="14" t="n">
        <v>0</v>
      </c>
      <c r="AD257" s="14" t="n">
        <v>1</v>
      </c>
      <c r="AE257" s="14" t="n">
        <v>33.795</v>
      </c>
      <c r="AF257" s="14" t="n">
        <v>7.902</v>
      </c>
      <c r="AG257" s="14" t="n">
        <v>0</v>
      </c>
      <c r="AH257" s="14" t="n">
        <v>33.795</v>
      </c>
      <c r="AI257" s="14" t="n">
        <v>0</v>
      </c>
      <c r="AJ257" s="14" t="n">
        <v>1</v>
      </c>
      <c r="AK257" s="14" t="n">
        <v>41.203</v>
      </c>
      <c r="AL257" s="14" t="n">
        <v>21.945</v>
      </c>
      <c r="AM257" s="14" t="n">
        <v>0.259</v>
      </c>
      <c r="AN257" s="14" t="n">
        <v>44.705</v>
      </c>
      <c r="AO257" s="14" t="n">
        <v>0.08500000000000001</v>
      </c>
      <c r="AP257" s="14" t="n">
        <v>1</v>
      </c>
      <c r="AQ257" s="14" t="n">
        <v>0.861</v>
      </c>
      <c r="AR257" s="14" t="n">
        <v>0.123</v>
      </c>
      <c r="AS257" s="14" t="n">
        <v>0.005</v>
      </c>
      <c r="AT257" s="14" t="n">
        <v>0.9340000000000001</v>
      </c>
      <c r="AU257" s="14" t="n">
        <v>0.08500000000000001</v>
      </c>
      <c r="AV257" s="14" t="n">
        <v>1</v>
      </c>
      <c r="AW257" s="14" t="n">
        <v>0.986</v>
      </c>
      <c r="AX257" s="14" t="n">
        <v>0.123</v>
      </c>
      <c r="AY257" s="14" t="n">
        <v>0.006</v>
      </c>
      <c r="AZ257" s="14" t="n">
        <v>1.07</v>
      </c>
      <c r="BA257" s="14" t="n">
        <v>0.08500000000000001</v>
      </c>
      <c r="BB257" s="14" t="n">
        <v>1</v>
      </c>
      <c r="BC257" s="14" t="n">
        <v>0.598</v>
      </c>
      <c r="BD257" s="14" t="n">
        <v>0.123</v>
      </c>
      <c r="BE257" s="14" t="n">
        <v>0.004</v>
      </c>
      <c r="BF257" s="14" t="n">
        <v>0.649</v>
      </c>
      <c r="BG257" s="14" t="n">
        <v>0.08500000000000001</v>
      </c>
      <c r="BH257" s="14" t="n">
        <v>1</v>
      </c>
      <c r="BI257" s="14" t="n">
        <v>0.612</v>
      </c>
      <c r="BJ257" s="14" t="n">
        <v>0.123</v>
      </c>
      <c r="BK257" s="14" t="n">
        <v>0.004</v>
      </c>
      <c r="BL257" s="14" t="n">
        <v>0.664</v>
      </c>
      <c r="BM257" s="14" t="n">
        <v>0.08500000000000001</v>
      </c>
      <c r="BN257" s="14" t="n">
        <v>1</v>
      </c>
      <c r="BO257" s="14" t="n">
        <v>0</v>
      </c>
      <c r="BP257" s="14" t="n">
        <v>0</v>
      </c>
      <c r="BQ257" s="14" t="n">
        <v>0.24</v>
      </c>
      <c r="BR257" s="14" t="n">
        <v>0</v>
      </c>
      <c r="BS257" s="14" t="n">
        <v>0.167</v>
      </c>
      <c r="BT257" s="14" t="n">
        <v>0</v>
      </c>
      <c r="BU257" s="14" t="n">
        <v>0</v>
      </c>
      <c r="BV257" s="14" t="n">
        <v>0.24</v>
      </c>
      <c r="BW257" s="14" t="n">
        <v>0.08500000000000001</v>
      </c>
      <c r="BX257" s="14" t="n">
        <v>0.167</v>
      </c>
      <c r="BY257" s="14" t="n">
        <v>12.729</v>
      </c>
      <c r="BZ257" s="14" t="n">
        <v>0</v>
      </c>
      <c r="CA257" s="14" t="n">
        <v>12.729</v>
      </c>
      <c r="CB257" s="14" t="n">
        <v>0</v>
      </c>
      <c r="CC257" s="14" t="n">
        <v>97.90000000000001</v>
      </c>
      <c r="CD257" s="14" t="n">
        <v>7.95</v>
      </c>
      <c r="CE257" s="14" t="n">
        <v>0.616</v>
      </c>
      <c r="CF257" s="14" t="n">
        <v>106.222</v>
      </c>
      <c r="CG257" s="14" t="n">
        <v>0.08500000000000001</v>
      </c>
      <c r="CH257" s="14" t="n">
        <v>1</v>
      </c>
      <c r="CI257" s="14" t="n">
        <v>0</v>
      </c>
      <c r="CJ257" s="14" t="n">
        <v>0</v>
      </c>
      <c r="CK257" s="14" t="n">
        <v>0</v>
      </c>
      <c r="CL257" s="14" t="n">
        <v>0</v>
      </c>
      <c r="CM257" s="14" t="n">
        <v>0</v>
      </c>
      <c r="CN257" s="14" t="n">
        <v>0</v>
      </c>
      <c r="CO257" s="14" t="n">
        <v>0</v>
      </c>
      <c r="CP257" s="14" t="n">
        <v>0</v>
      </c>
      <c r="CQ257" s="14" t="n">
        <v>1.294</v>
      </c>
      <c r="CR257" s="14" t="n">
        <v>0</v>
      </c>
      <c r="CS257" s="14" t="n">
        <v>5.158</v>
      </c>
      <c r="CT257" s="14" t="n">
        <v>10.485</v>
      </c>
      <c r="CU257" s="14" t="n">
        <v>31.326</v>
      </c>
    </row>
    <row r="258">
      <c r="A258" s="14" t="inlineStr">
        <is>
          <t>ERI2023</t>
        </is>
      </c>
      <c r="B258" s="14" t="inlineStr">
        <is>
          <t>ERI</t>
        </is>
      </c>
      <c r="C258" s="14" t="inlineStr">
        <is>
          <t>ERI</t>
        </is>
      </c>
      <c r="D258" s="14" t="inlineStr">
        <is>
          <t>Eritrea</t>
        </is>
      </c>
      <c r="E258" s="14" t="n">
        <v>2023</v>
      </c>
      <c r="F258" s="14" t="n">
        <v>0.08500000000000001</v>
      </c>
      <c r="G258" s="14" t="n">
        <v>6.147</v>
      </c>
      <c r="H258" s="14" t="n">
        <v>1.286</v>
      </c>
      <c r="I258" s="14" t="n">
        <v>0</v>
      </c>
      <c r="J258" s="14" t="n">
        <v>6.147</v>
      </c>
      <c r="K258" s="14" t="n">
        <v>0</v>
      </c>
      <c r="L258" s="14" t="n">
        <v>1</v>
      </c>
      <c r="M258" s="14" t="n">
        <v>7.886</v>
      </c>
      <c r="N258" s="14" t="n">
        <v>3.857</v>
      </c>
      <c r="O258" s="14" t="n">
        <v>0</v>
      </c>
      <c r="P258" s="14" t="n">
        <v>7.886</v>
      </c>
      <c r="Q258" s="14" t="n">
        <v>0</v>
      </c>
      <c r="R258" s="14" t="n">
        <v>1</v>
      </c>
      <c r="S258" s="14" t="n">
        <v>12.575</v>
      </c>
      <c r="T258" s="14" t="n">
        <v>7.714</v>
      </c>
      <c r="U258" s="14" t="n">
        <v>0.118</v>
      </c>
      <c r="V258" s="14" t="n">
        <v>13.644</v>
      </c>
      <c r="W258" s="14" t="n">
        <v>0.08500000000000001</v>
      </c>
      <c r="X258" s="14" t="n">
        <v>1</v>
      </c>
      <c r="Y258" s="14" t="n">
        <v>12.908</v>
      </c>
      <c r="Z258" s="14" t="n">
        <v>1.745</v>
      </c>
      <c r="AA258" s="14" t="n">
        <v>0</v>
      </c>
      <c r="AB258" s="14" t="n">
        <v>12.908</v>
      </c>
      <c r="AC258" s="14" t="n">
        <v>0</v>
      </c>
      <c r="AD258" s="14" t="n">
        <v>1</v>
      </c>
      <c r="AE258" s="14" t="n">
        <v>14.194</v>
      </c>
      <c r="AF258" s="14" t="n">
        <v>3.319</v>
      </c>
      <c r="AG258" s="14" t="n">
        <v>0</v>
      </c>
      <c r="AH258" s="14" t="n">
        <v>14.194</v>
      </c>
      <c r="AI258" s="14" t="n">
        <v>0</v>
      </c>
      <c r="AJ258" s="14" t="n">
        <v>1</v>
      </c>
      <c r="AK258" s="14" t="n">
        <v>21.908</v>
      </c>
      <c r="AL258" s="14" t="n">
        <v>11.668</v>
      </c>
      <c r="AM258" s="14" t="n">
        <v>0.206</v>
      </c>
      <c r="AN258" s="14" t="n">
        <v>23.77</v>
      </c>
      <c r="AO258" s="14" t="n">
        <v>0.08500000000000001</v>
      </c>
      <c r="AP258" s="14" t="n">
        <v>1</v>
      </c>
      <c r="AQ258" s="14" t="n">
        <v>0.76</v>
      </c>
      <c r="AR258" s="14" t="n">
        <v>0.129</v>
      </c>
      <c r="AS258" s="14" t="n">
        <v>0.007</v>
      </c>
      <c r="AT258" s="14" t="n">
        <v>0.825</v>
      </c>
      <c r="AU258" s="14" t="n">
        <v>0.08500000000000001</v>
      </c>
      <c r="AV258" s="14" t="n">
        <v>1</v>
      </c>
      <c r="AW258" s="14" t="n">
        <v>0.8110000000000001</v>
      </c>
      <c r="AX258" s="14" t="n">
        <v>0.129</v>
      </c>
      <c r="AY258" s="14" t="n">
        <v>0.008</v>
      </c>
      <c r="AZ258" s="14" t="n">
        <v>0.88</v>
      </c>
      <c r="BA258" s="14" t="n">
        <v>0.08500000000000001</v>
      </c>
      <c r="BB258" s="14" t="n">
        <v>1</v>
      </c>
      <c r="BC258" s="14" t="n">
        <v>0.535</v>
      </c>
      <c r="BD258" s="14" t="n">
        <v>0.129</v>
      </c>
      <c r="BE258" s="14" t="n">
        <v>0.005</v>
      </c>
      <c r="BF258" s="14" t="n">
        <v>0.58</v>
      </c>
      <c r="BG258" s="14" t="n">
        <v>0.08500000000000001</v>
      </c>
      <c r="BH258" s="14" t="n">
        <v>1</v>
      </c>
      <c r="BI258" s="14" t="n">
        <v>0.579</v>
      </c>
      <c r="BJ258" s="14" t="n">
        <v>0.129</v>
      </c>
      <c r="BK258" s="14" t="n">
        <v>0.005</v>
      </c>
      <c r="BL258" s="14" t="n">
        <v>0.629</v>
      </c>
      <c r="BM258" s="14" t="n">
        <v>0.08500000000000001</v>
      </c>
      <c r="BN258" s="14" t="n">
        <v>1</v>
      </c>
      <c r="BO258" s="14" t="n">
        <v>0</v>
      </c>
      <c r="BP258" s="14" t="n">
        <v>0</v>
      </c>
      <c r="BQ258" s="14" t="n">
        <v>0.24</v>
      </c>
      <c r="BR258" s="14" t="n">
        <v>0</v>
      </c>
      <c r="BS258" s="14" t="n">
        <v>0.167</v>
      </c>
      <c r="BT258" s="14" t="n">
        <v>0</v>
      </c>
      <c r="BU258" s="14" t="n">
        <v>0</v>
      </c>
      <c r="BV258" s="14" t="n">
        <v>0.24</v>
      </c>
      <c r="BW258" s="14" t="n">
        <v>0.08500000000000001</v>
      </c>
      <c r="BX258" s="14" t="n">
        <v>0.167</v>
      </c>
      <c r="BY258" s="14" t="n">
        <v>13.254</v>
      </c>
      <c r="BZ258" s="14" t="n">
        <v>0</v>
      </c>
      <c r="CA258" s="14" t="n">
        <v>13.254</v>
      </c>
      <c r="CB258" s="14" t="n">
        <v>0</v>
      </c>
      <c r="CC258" s="14" t="n">
        <v>83.248</v>
      </c>
      <c r="CD258" s="14" t="n">
        <v>7.95</v>
      </c>
      <c r="CE258" s="14" t="n">
        <v>0.783</v>
      </c>
      <c r="CF258" s="14" t="n">
        <v>90.324</v>
      </c>
      <c r="CG258" s="14" t="n">
        <v>0.08500000000000001</v>
      </c>
      <c r="CH258" s="14" t="n">
        <v>1</v>
      </c>
      <c r="CI258" s="14" t="n">
        <v>0</v>
      </c>
      <c r="CJ258" s="14" t="n">
        <v>0</v>
      </c>
      <c r="CK258" s="14" t="n">
        <v>0</v>
      </c>
      <c r="CL258" s="14" t="n">
        <v>0</v>
      </c>
      <c r="CM258" s="14" t="n">
        <v>0</v>
      </c>
      <c r="CN258" s="14" t="n">
        <v>0</v>
      </c>
      <c r="CO258" s="14" t="n">
        <v>0</v>
      </c>
      <c r="CP258" s="14" t="n">
        <v>0</v>
      </c>
      <c r="CQ258" s="14" t="n">
        <v>1.348</v>
      </c>
      <c r="CR258" s="14" t="n">
        <v>0</v>
      </c>
      <c r="CS258" s="14" t="n">
        <v>5.37</v>
      </c>
      <c r="CT258" s="14" t="n">
        <v>4.861</v>
      </c>
      <c r="CU258" s="14" t="n">
        <v>11.622</v>
      </c>
    </row>
    <row r="259">
      <c r="A259" s="14" t="inlineStr">
        <is>
          <t>ERI2024</t>
        </is>
      </c>
      <c r="B259" s="14" t="inlineStr">
        <is>
          <t>ERI</t>
        </is>
      </c>
      <c r="C259" s="14" t="inlineStr">
        <is>
          <t>ERI</t>
        </is>
      </c>
      <c r="D259" s="14" t="inlineStr">
        <is>
          <t>Eritrea</t>
        </is>
      </c>
      <c r="E259" s="14" t="n">
        <v>2024</v>
      </c>
      <c r="F259" s="14" t="n">
        <v>0.08500000000000001</v>
      </c>
      <c r="G259" s="14" t="n">
        <v>5.575</v>
      </c>
      <c r="H259" s="14" t="n">
        <v>1.324</v>
      </c>
      <c r="I259" s="14" t="n">
        <v>0</v>
      </c>
      <c r="J259" s="14" t="n">
        <v>5.575</v>
      </c>
      <c r="K259" s="14" t="n">
        <v>0</v>
      </c>
      <c r="L259" s="14" t="n">
        <v>1</v>
      </c>
      <c r="M259" s="14" t="n">
        <v>7.124</v>
      </c>
      <c r="N259" s="14" t="n">
        <v>3.971</v>
      </c>
      <c r="O259" s="14" t="n">
        <v>0</v>
      </c>
      <c r="P259" s="14" t="n">
        <v>7.124</v>
      </c>
      <c r="Q259" s="14" t="n">
        <v>0</v>
      </c>
      <c r="R259" s="14" t="n">
        <v>1</v>
      </c>
      <c r="S259" s="14" t="n">
        <v>12.193</v>
      </c>
      <c r="T259" s="14" t="n">
        <v>7.942</v>
      </c>
      <c r="U259" s="14" t="n">
        <v>0.141</v>
      </c>
      <c r="V259" s="14" t="n">
        <v>13.229</v>
      </c>
      <c r="W259" s="14" t="n">
        <v>0.08500000000000001</v>
      </c>
      <c r="X259" s="14" t="n">
        <v>1</v>
      </c>
      <c r="Y259" s="14" t="n">
        <v>11.492</v>
      </c>
      <c r="Z259" s="14" t="n">
        <v>1.553</v>
      </c>
      <c r="AA259" s="14" t="n">
        <v>0</v>
      </c>
      <c r="AB259" s="14" t="n">
        <v>11.492</v>
      </c>
      <c r="AC259" s="14" t="n">
        <v>0</v>
      </c>
      <c r="AD259" s="14" t="n">
        <v>1</v>
      </c>
      <c r="AE259" s="14" t="n">
        <v>12.815</v>
      </c>
      <c r="AF259" s="14" t="n">
        <v>2.997</v>
      </c>
      <c r="AG259" s="14" t="n">
        <v>0</v>
      </c>
      <c r="AH259" s="14" t="n">
        <v>12.815</v>
      </c>
      <c r="AI259" s="14" t="n">
        <v>0</v>
      </c>
      <c r="AJ259" s="14" t="n">
        <v>1</v>
      </c>
      <c r="AK259" s="14" t="n">
        <v>20.757</v>
      </c>
      <c r="AL259" s="14" t="n">
        <v>11.055</v>
      </c>
      <c r="AM259" s="14" t="n">
        <v>0.24</v>
      </c>
      <c r="AN259" s="14" t="n">
        <v>22.521</v>
      </c>
      <c r="AO259" s="14" t="n">
        <v>0.08500000000000001</v>
      </c>
      <c r="AP259" s="14" t="n">
        <v>1</v>
      </c>
      <c r="AQ259" s="14" t="n">
        <v>0.724</v>
      </c>
      <c r="AR259" s="14" t="n">
        <v>0.132</v>
      </c>
      <c r="AS259" s="14" t="n">
        <v>0.008</v>
      </c>
      <c r="AT259" s="14" t="n">
        <v>0.786</v>
      </c>
      <c r="AU259" s="14" t="n">
        <v>0.08500000000000001</v>
      </c>
      <c r="AV259" s="14" t="n">
        <v>1</v>
      </c>
      <c r="AW259" s="14" t="n">
        <v>0.75</v>
      </c>
      <c r="AX259" s="14" t="n">
        <v>0.132</v>
      </c>
      <c r="AY259" s="14" t="n">
        <v>0.008999999999999999</v>
      </c>
      <c r="AZ259" s="14" t="n">
        <v>0.8139999999999999</v>
      </c>
      <c r="BA259" s="14" t="n">
        <v>0.08500000000000001</v>
      </c>
      <c r="BB259" s="14" t="n">
        <v>1</v>
      </c>
      <c r="BC259" s="14" t="n">
        <v>0.513</v>
      </c>
      <c r="BD259" s="14" t="n">
        <v>0.132</v>
      </c>
      <c r="BE259" s="14" t="n">
        <v>0.006</v>
      </c>
      <c r="BF259" s="14" t="n">
        <v>0.5570000000000001</v>
      </c>
      <c r="BG259" s="14" t="n">
        <v>0.08500000000000001</v>
      </c>
      <c r="BH259" s="14" t="n">
        <v>1</v>
      </c>
      <c r="BI259" s="14" t="n">
        <v>0.591</v>
      </c>
      <c r="BJ259" s="14" t="n">
        <v>0.132</v>
      </c>
      <c r="BK259" s="14" t="n">
        <v>0.007</v>
      </c>
      <c r="BL259" s="14" t="n">
        <v>0.642</v>
      </c>
      <c r="BM259" s="14" t="n">
        <v>0.08500000000000001</v>
      </c>
      <c r="BN259" s="14" t="n">
        <v>1</v>
      </c>
      <c r="BO259" s="14" t="n">
        <v>0</v>
      </c>
      <c r="BP259" s="14" t="n">
        <v>0</v>
      </c>
      <c r="BQ259" s="14" t="n">
        <v>0.247</v>
      </c>
      <c r="BR259" s="14" t="n">
        <v>0</v>
      </c>
      <c r="BS259" s="14" t="n">
        <v>0.167</v>
      </c>
      <c r="BT259" s="14" t="n">
        <v>0</v>
      </c>
      <c r="BU259" s="14" t="n">
        <v>0</v>
      </c>
      <c r="BV259" s="14" t="n">
        <v>0.247</v>
      </c>
      <c r="BW259" s="14" t="n">
        <v>0.08500000000000001</v>
      </c>
      <c r="BX259" s="14" t="n">
        <v>0.167</v>
      </c>
      <c r="BY259" s="14" t="n">
        <v>13.646</v>
      </c>
      <c r="BZ259" s="14" t="n">
        <v>0</v>
      </c>
      <c r="CA259" s="14" t="n">
        <v>13.646</v>
      </c>
      <c r="CB259" s="14" t="n">
        <v>0</v>
      </c>
      <c r="CC259" s="14" t="n">
        <v>82.58799999999999</v>
      </c>
      <c r="CD259" s="14" t="n">
        <v>7.95</v>
      </c>
      <c r="CE259" s="14" t="n">
        <v>0.956</v>
      </c>
      <c r="CF259" s="14" t="n">
        <v>89.608</v>
      </c>
      <c r="CG259" s="14" t="n">
        <v>0.08500000000000001</v>
      </c>
      <c r="CH259" s="14" t="n">
        <v>1</v>
      </c>
      <c r="CI259" s="14" t="n">
        <v>0</v>
      </c>
      <c r="CJ259" s="14" t="n">
        <v>0</v>
      </c>
      <c r="CK259" s="14" t="n">
        <v>0</v>
      </c>
      <c r="CL259" s="14" t="n">
        <v>0</v>
      </c>
      <c r="CM259" s="14" t="n">
        <v>0</v>
      </c>
      <c r="CN259" s="14" t="n">
        <v>0</v>
      </c>
      <c r="CO259" s="14" t="n">
        <v>0</v>
      </c>
      <c r="CP259" s="14" t="n">
        <v>0</v>
      </c>
      <c r="CQ259" s="14" t="n">
        <v>1.387</v>
      </c>
      <c r="CR259" s="14" t="n">
        <v>0</v>
      </c>
      <c r="CS259" s="14" t="n">
        <v>5.529</v>
      </c>
      <c r="CT259" s="14" t="n">
        <v>4.251</v>
      </c>
      <c r="CU259" s="14" t="n">
        <v>10.168</v>
      </c>
    </row>
    <row r="260">
      <c r="A260" s="14" t="inlineStr">
        <is>
          <t>EST2021</t>
        </is>
      </c>
      <c r="B260" s="14" t="inlineStr">
        <is>
          <t>EST</t>
        </is>
      </c>
      <c r="C260" s="14" t="inlineStr">
        <is>
          <t>EST</t>
        </is>
      </c>
      <c r="D260" s="14" t="inlineStr">
        <is>
          <t>Estonia</t>
        </is>
      </c>
      <c r="E260" s="14" t="n">
        <v>2021</v>
      </c>
      <c r="F260" s="14" t="n">
        <v>0.2</v>
      </c>
      <c r="G260" s="14" t="n">
        <v>1.774</v>
      </c>
      <c r="H260" s="14" t="n">
        <v>0.572</v>
      </c>
      <c r="I260" s="14" t="n">
        <v>2.742</v>
      </c>
      <c r="J260" s="14" t="n">
        <v>4.515</v>
      </c>
      <c r="K260" s="14" t="n">
        <v>0</v>
      </c>
      <c r="L260" s="14" t="n">
        <v>1</v>
      </c>
      <c r="M260" s="14" t="n">
        <v>2.919</v>
      </c>
      <c r="N260" s="14" t="n">
        <v>1.717</v>
      </c>
      <c r="O260" s="14" t="n">
        <v>2.702</v>
      </c>
      <c r="P260" s="14" t="n">
        <v>5.621</v>
      </c>
      <c r="Q260" s="14" t="n">
        <v>0</v>
      </c>
      <c r="R260" s="14" t="n">
        <v>1</v>
      </c>
      <c r="S260" s="14" t="n">
        <v>4.635</v>
      </c>
      <c r="T260" s="14" t="n">
        <v>3.434</v>
      </c>
      <c r="U260" s="14" t="n">
        <v>0.756</v>
      </c>
      <c r="V260" s="14" t="n">
        <v>6.47</v>
      </c>
      <c r="W260" s="14" t="n">
        <v>0.2</v>
      </c>
      <c r="X260" s="14" t="n">
        <v>1</v>
      </c>
      <c r="Y260" s="14" t="n">
        <v>11.978</v>
      </c>
      <c r="Z260" s="14" t="n">
        <v>1.323</v>
      </c>
      <c r="AA260" s="14" t="n">
        <v>5.549</v>
      </c>
      <c r="AB260" s="14" t="n">
        <v>17.527</v>
      </c>
      <c r="AC260" s="14" t="n">
        <v>0</v>
      </c>
      <c r="AD260" s="14" t="n">
        <v>1</v>
      </c>
      <c r="AE260" s="14" t="n">
        <v>11.934</v>
      </c>
      <c r="AF260" s="14" t="n">
        <v>2.348</v>
      </c>
      <c r="AG260" s="14" t="n">
        <v>5.593</v>
      </c>
      <c r="AH260" s="14" t="n">
        <v>17.527</v>
      </c>
      <c r="AI260" s="14" t="n">
        <v>0</v>
      </c>
      <c r="AJ260" s="14" t="n">
        <v>1</v>
      </c>
      <c r="AK260" s="14" t="n">
        <v>16.329</v>
      </c>
      <c r="AL260" s="14" t="n">
        <v>8.013999999999999</v>
      </c>
      <c r="AM260" s="14" t="n">
        <v>-0.107</v>
      </c>
      <c r="AN260" s="14" t="n">
        <v>19.466</v>
      </c>
      <c r="AO260" s="14" t="n">
        <v>0.2</v>
      </c>
      <c r="AP260" s="14" t="n">
        <v>1</v>
      </c>
      <c r="AQ260" s="14" t="n">
        <v>0.619</v>
      </c>
      <c r="AR260" s="14" t="n">
        <v>0.114</v>
      </c>
      <c r="AS260" s="14" t="n">
        <v>0.787</v>
      </c>
      <c r="AT260" s="14" t="n">
        <v>1.687</v>
      </c>
      <c r="AU260" s="14" t="n">
        <v>0.2</v>
      </c>
      <c r="AV260" s="14" t="n">
        <v>1</v>
      </c>
      <c r="AW260" s="14" t="n">
        <v>0.599</v>
      </c>
      <c r="AX260" s="14" t="n">
        <v>0.114</v>
      </c>
      <c r="AY260" s="14" t="n">
        <v>0.621</v>
      </c>
      <c r="AZ260" s="14" t="n">
        <v>1.465</v>
      </c>
      <c r="BA260" s="14" t="n">
        <v>0.2</v>
      </c>
      <c r="BB260" s="14" t="n">
        <v>1</v>
      </c>
      <c r="BC260" s="14" t="n">
        <v>0.439</v>
      </c>
      <c r="BD260" s="14" t="n">
        <v>0.114</v>
      </c>
      <c r="BE260" s="14" t="n">
        <v>0.261</v>
      </c>
      <c r="BF260" s="14" t="n">
        <v>0.839</v>
      </c>
      <c r="BG260" s="14" t="n">
        <v>0.2</v>
      </c>
      <c r="BH260" s="14" t="n">
        <v>1</v>
      </c>
      <c r="BI260" s="14" t="n">
        <v>0.505</v>
      </c>
      <c r="BJ260" s="14" t="n">
        <v>0.114</v>
      </c>
      <c r="BK260" s="14" t="n">
        <v>0.362</v>
      </c>
      <c r="BL260" s="14" t="n">
        <v>1.04</v>
      </c>
      <c r="BM260" s="14" t="n">
        <v>0.2</v>
      </c>
      <c r="BN260" s="14" t="n">
        <v>1</v>
      </c>
      <c r="BO260" s="14" t="n">
        <v>0</v>
      </c>
      <c r="BP260" s="14" t="n">
        <v>0.015</v>
      </c>
      <c r="BQ260" s="14" t="n">
        <v>0.125</v>
      </c>
      <c r="BR260" s="14" t="n">
        <v>0</v>
      </c>
      <c r="BS260" s="14" t="n">
        <v>1</v>
      </c>
      <c r="BT260" s="14" t="n">
        <v>0</v>
      </c>
      <c r="BU260" s="14" t="n">
        <v>0.015</v>
      </c>
      <c r="BV260" s="14" t="n">
        <v>0.193</v>
      </c>
      <c r="BW260" s="14" t="n">
        <v>0.2</v>
      </c>
      <c r="BX260" s="14" t="n">
        <v>0.667</v>
      </c>
      <c r="BY260" s="14" t="n">
        <v>11.787</v>
      </c>
      <c r="BZ260" s="14" t="n">
        <v>0</v>
      </c>
      <c r="CA260" s="14" t="n">
        <v>11.787</v>
      </c>
      <c r="CB260" s="14" t="n">
        <v>0</v>
      </c>
      <c r="CC260" s="14" t="n">
        <v>78.125</v>
      </c>
      <c r="CD260" s="14" t="n">
        <v>7.95</v>
      </c>
      <c r="CE260" s="14" t="n">
        <v>68.926</v>
      </c>
      <c r="CF260" s="14" t="n">
        <v>176.461</v>
      </c>
      <c r="CG260" s="14" t="n">
        <v>0.2</v>
      </c>
      <c r="CH260" s="14" t="n">
        <v>1</v>
      </c>
      <c r="CI260" s="14" t="n">
        <v>0</v>
      </c>
      <c r="CJ260" s="14" t="n">
        <v>0</v>
      </c>
      <c r="CK260" s="14" t="n">
        <v>0</v>
      </c>
      <c r="CL260" s="14" t="n">
        <v>0</v>
      </c>
      <c r="CM260" s="14" t="n">
        <v>0</v>
      </c>
      <c r="CN260" s="14" t="n">
        <v>0</v>
      </c>
      <c r="CO260" s="14" t="n">
        <v>0</v>
      </c>
      <c r="CP260" s="14" t="n">
        <v>0.999</v>
      </c>
      <c r="CQ260" s="14" t="n">
        <v>1.198</v>
      </c>
      <c r="CR260" s="14" t="n">
        <v>0</v>
      </c>
      <c r="CS260" s="14" t="n">
        <v>4.776</v>
      </c>
      <c r="CT260" s="14" t="n">
        <v>3.852</v>
      </c>
      <c r="CU260" s="14" t="n">
        <v>8.009</v>
      </c>
    </row>
    <row r="261">
      <c r="A261" s="14" t="inlineStr">
        <is>
          <t>EST2022</t>
        </is>
      </c>
      <c r="B261" s="14" t="inlineStr">
        <is>
          <t>EST</t>
        </is>
      </c>
      <c r="C261" s="14" t="inlineStr">
        <is>
          <t>EST</t>
        </is>
      </c>
      <c r="D261" s="14" t="inlineStr">
        <is>
          <t>Estonia</t>
        </is>
      </c>
      <c r="E261" s="14" t="n">
        <v>2022</v>
      </c>
      <c r="F261" s="14" t="n">
        <v>0.2</v>
      </c>
      <c r="G261" s="14" t="n">
        <v>1.914</v>
      </c>
      <c r="H261" s="14" t="n">
        <v>0.618</v>
      </c>
      <c r="I261" s="14" t="n">
        <v>9.448</v>
      </c>
      <c r="J261" s="14" t="n">
        <v>11.362</v>
      </c>
      <c r="K261" s="14" t="n">
        <v>0</v>
      </c>
      <c r="L261" s="14" t="n">
        <v>1</v>
      </c>
      <c r="M261" s="14" t="n">
        <v>3.15</v>
      </c>
      <c r="N261" s="14" t="n">
        <v>1.853</v>
      </c>
      <c r="O261" s="14" t="n">
        <v>8.891</v>
      </c>
      <c r="P261" s="14" t="n">
        <v>12.041</v>
      </c>
      <c r="Q261" s="14" t="n">
        <v>0</v>
      </c>
      <c r="R261" s="14" t="n">
        <v>1</v>
      </c>
      <c r="S261" s="14" t="n">
        <v>5.003</v>
      </c>
      <c r="T261" s="14" t="n">
        <v>3.706</v>
      </c>
      <c r="U261" s="14" t="n">
        <v>0.8090000000000001</v>
      </c>
      <c r="V261" s="14" t="n">
        <v>6.872</v>
      </c>
      <c r="W261" s="14" t="n">
        <v>0.2</v>
      </c>
      <c r="X261" s="14" t="n">
        <v>1</v>
      </c>
      <c r="Y261" s="14" t="n">
        <v>29.224</v>
      </c>
      <c r="Z261" s="14" t="n">
        <v>3.066</v>
      </c>
      <c r="AA261" s="14" t="n">
        <v>10.043</v>
      </c>
      <c r="AB261" s="14" t="n">
        <v>39.267</v>
      </c>
      <c r="AC261" s="14" t="n">
        <v>0</v>
      </c>
      <c r="AD261" s="14" t="n">
        <v>1</v>
      </c>
      <c r="AE261" s="14" t="n">
        <v>29.272</v>
      </c>
      <c r="AF261" s="14" t="n">
        <v>5.427</v>
      </c>
      <c r="AG261" s="14" t="n">
        <v>9.994999999999999</v>
      </c>
      <c r="AH261" s="14" t="n">
        <v>39.267</v>
      </c>
      <c r="AI261" s="14" t="n">
        <v>0</v>
      </c>
      <c r="AJ261" s="14" t="n">
        <v>1</v>
      </c>
      <c r="AK261" s="14" t="n">
        <v>34.211</v>
      </c>
      <c r="AL261" s="14" t="n">
        <v>16.337</v>
      </c>
      <c r="AM261" s="14" t="n">
        <v>-7.457</v>
      </c>
      <c r="AN261" s="14" t="n">
        <v>32.105</v>
      </c>
      <c r="AO261" s="14" t="n">
        <v>0.2</v>
      </c>
      <c r="AP261" s="14" t="n">
        <v>1</v>
      </c>
      <c r="AQ261" s="14" t="n">
        <v>0.861</v>
      </c>
      <c r="AR261" s="14" t="n">
        <v>0.123</v>
      </c>
      <c r="AS261" s="14" t="n">
        <v>0.763</v>
      </c>
      <c r="AT261" s="14" t="n">
        <v>1.949</v>
      </c>
      <c r="AU261" s="14" t="n">
        <v>0.2</v>
      </c>
      <c r="AV261" s="14" t="n">
        <v>1</v>
      </c>
      <c r="AW261" s="14" t="n">
        <v>0.986</v>
      </c>
      <c r="AX261" s="14" t="n">
        <v>0.123</v>
      </c>
      <c r="AY261" s="14" t="n">
        <v>0.585</v>
      </c>
      <c r="AZ261" s="14" t="n">
        <v>1.885</v>
      </c>
      <c r="BA261" s="14" t="n">
        <v>0.2</v>
      </c>
      <c r="BB261" s="14" t="n">
        <v>1</v>
      </c>
      <c r="BC261" s="14" t="n">
        <v>0.598</v>
      </c>
      <c r="BD261" s="14" t="n">
        <v>0.123</v>
      </c>
      <c r="BE261" s="14" t="n">
        <v>0.154</v>
      </c>
      <c r="BF261" s="14" t="n">
        <v>0.902</v>
      </c>
      <c r="BG261" s="14" t="n">
        <v>0.2</v>
      </c>
      <c r="BH261" s="14" t="n">
        <v>1</v>
      </c>
      <c r="BI261" s="14" t="n">
        <v>0.612</v>
      </c>
      <c r="BJ261" s="14" t="n">
        <v>0.123</v>
      </c>
      <c r="BK261" s="14" t="n">
        <v>0.593</v>
      </c>
      <c r="BL261" s="14" t="n">
        <v>1.447</v>
      </c>
      <c r="BM261" s="14" t="n">
        <v>0.2</v>
      </c>
      <c r="BN261" s="14" t="n">
        <v>1</v>
      </c>
      <c r="BO261" s="14" t="n">
        <v>0</v>
      </c>
      <c r="BP261" s="14" t="n">
        <v>0.013</v>
      </c>
      <c r="BQ261" s="14" t="n">
        <v>0.206</v>
      </c>
      <c r="BR261" s="14" t="n">
        <v>0</v>
      </c>
      <c r="BS261" s="14" t="n">
        <v>1</v>
      </c>
      <c r="BT261" s="14" t="n">
        <v>0</v>
      </c>
      <c r="BU261" s="14" t="n">
        <v>0.013</v>
      </c>
      <c r="BV261" s="14" t="n">
        <v>0.248</v>
      </c>
      <c r="BW261" s="14" t="n">
        <v>0.2</v>
      </c>
      <c r="BX261" s="14" t="n">
        <v>0.667</v>
      </c>
      <c r="BY261" s="14" t="n">
        <v>12.729</v>
      </c>
      <c r="BZ261" s="14" t="n">
        <v>0</v>
      </c>
      <c r="CA261" s="14" t="n">
        <v>12.729</v>
      </c>
      <c r="CB261" s="14" t="n">
        <v>0</v>
      </c>
      <c r="CC261" s="14" t="n">
        <v>97.90000000000001</v>
      </c>
      <c r="CD261" s="14" t="n">
        <v>7.95</v>
      </c>
      <c r="CE261" s="14" t="n">
        <v>127.099</v>
      </c>
      <c r="CF261" s="14" t="n">
        <v>269.999</v>
      </c>
      <c r="CG261" s="14" t="n">
        <v>0.2</v>
      </c>
      <c r="CH261" s="14" t="n">
        <v>1</v>
      </c>
      <c r="CI261" s="14" t="n">
        <v>0</v>
      </c>
      <c r="CJ261" s="14" t="n">
        <v>0</v>
      </c>
      <c r="CK261" s="14" t="n">
        <v>0</v>
      </c>
      <c r="CL261" s="14" t="n">
        <v>0</v>
      </c>
      <c r="CM261" s="14" t="n">
        <v>0</v>
      </c>
      <c r="CN261" s="14" t="n">
        <v>0</v>
      </c>
      <c r="CO261" s="14" t="n">
        <v>0</v>
      </c>
      <c r="CP261" s="14" t="n">
        <v>0.999</v>
      </c>
      <c r="CQ261" s="14" t="n">
        <v>1.294</v>
      </c>
      <c r="CR261" s="14" t="n">
        <v>0</v>
      </c>
      <c r="CS261" s="14" t="n">
        <v>5.158</v>
      </c>
      <c r="CT261" s="14" t="n">
        <v>4.748</v>
      </c>
      <c r="CU261" s="14" t="n">
        <v>25.164</v>
      </c>
    </row>
    <row r="262">
      <c r="A262" s="14" t="inlineStr">
        <is>
          <t>EST2023</t>
        </is>
      </c>
      <c r="B262" s="14" t="inlineStr">
        <is>
          <t>EST</t>
        </is>
      </c>
      <c r="C262" s="14" t="inlineStr">
        <is>
          <t>EST</t>
        </is>
      </c>
      <c r="D262" s="14" t="inlineStr">
        <is>
          <t>Estonia</t>
        </is>
      </c>
      <c r="E262" s="14" t="n">
        <v>2023</v>
      </c>
      <c r="F262" s="14" t="n">
        <v>0.2</v>
      </c>
      <c r="G262" s="14" t="n">
        <v>1.995</v>
      </c>
      <c r="H262" s="14" t="n">
        <v>0.643</v>
      </c>
      <c r="I262" s="14" t="n">
        <v>10.898</v>
      </c>
      <c r="J262" s="14" t="n">
        <v>12.893</v>
      </c>
      <c r="K262" s="14" t="n">
        <v>0</v>
      </c>
      <c r="L262" s="14" t="n">
        <v>1</v>
      </c>
      <c r="M262" s="14" t="n">
        <v>3.277</v>
      </c>
      <c r="N262" s="14" t="n">
        <v>1.929</v>
      </c>
      <c r="O262" s="14" t="n">
        <v>10.305</v>
      </c>
      <c r="P262" s="14" t="n">
        <v>13.582</v>
      </c>
      <c r="Q262" s="14" t="n">
        <v>0</v>
      </c>
      <c r="R262" s="14" t="n">
        <v>1</v>
      </c>
      <c r="S262" s="14" t="n">
        <v>5.21</v>
      </c>
      <c r="T262" s="14" t="n">
        <v>3.858</v>
      </c>
      <c r="U262" s="14" t="n">
        <v>0.822</v>
      </c>
      <c r="V262" s="14" t="n">
        <v>7.082</v>
      </c>
      <c r="W262" s="14" t="n">
        <v>0.2</v>
      </c>
      <c r="X262" s="14" t="n">
        <v>1</v>
      </c>
      <c r="Y262" s="14" t="n">
        <v>18.916</v>
      </c>
      <c r="Z262" s="14" t="n">
        <v>2.119</v>
      </c>
      <c r="AA262" s="14" t="n">
        <v>7.721</v>
      </c>
      <c r="AB262" s="14" t="n">
        <v>26.637</v>
      </c>
      <c r="AC262" s="14" t="n">
        <v>0</v>
      </c>
      <c r="AD262" s="14" t="n">
        <v>1</v>
      </c>
      <c r="AE262" s="14" t="n">
        <v>19.014</v>
      </c>
      <c r="AF262" s="14" t="n">
        <v>3.787</v>
      </c>
      <c r="AG262" s="14" t="n">
        <v>7.622</v>
      </c>
      <c r="AH262" s="14" t="n">
        <v>26.637</v>
      </c>
      <c r="AI262" s="14" t="n">
        <v>0</v>
      </c>
      <c r="AJ262" s="14" t="n">
        <v>1</v>
      </c>
      <c r="AK262" s="14" t="n">
        <v>24.157</v>
      </c>
      <c r="AL262" s="14" t="n">
        <v>11.967</v>
      </c>
      <c r="AM262" s="14" t="n">
        <v>-0.507</v>
      </c>
      <c r="AN262" s="14" t="n">
        <v>28.38</v>
      </c>
      <c r="AO262" s="14" t="n">
        <v>0.2</v>
      </c>
      <c r="AP262" s="14" t="n">
        <v>1</v>
      </c>
      <c r="AQ262" s="14" t="n">
        <v>0.76</v>
      </c>
      <c r="AR262" s="14" t="n">
        <v>0.129</v>
      </c>
      <c r="AS262" s="14" t="n">
        <v>0.786</v>
      </c>
      <c r="AT262" s="14" t="n">
        <v>1.856</v>
      </c>
      <c r="AU262" s="14" t="n">
        <v>0.2</v>
      </c>
      <c r="AV262" s="14" t="n">
        <v>1</v>
      </c>
      <c r="AW262" s="14" t="n">
        <v>0.8110000000000001</v>
      </c>
      <c r="AX262" s="14" t="n">
        <v>0.129</v>
      </c>
      <c r="AY262" s="14" t="n">
        <v>0.638</v>
      </c>
      <c r="AZ262" s="14" t="n">
        <v>1.739</v>
      </c>
      <c r="BA262" s="14" t="n">
        <v>0.2</v>
      </c>
      <c r="BB262" s="14" t="n">
        <v>1</v>
      </c>
      <c r="BC262" s="14" t="n">
        <v>0.535</v>
      </c>
      <c r="BD262" s="14" t="n">
        <v>0.129</v>
      </c>
      <c r="BE262" s="14" t="n">
        <v>0.095</v>
      </c>
      <c r="BF262" s="14" t="n">
        <v>0.755</v>
      </c>
      <c r="BG262" s="14" t="n">
        <v>0.2</v>
      </c>
      <c r="BH262" s="14" t="n">
        <v>1</v>
      </c>
      <c r="BI262" s="14" t="n">
        <v>0.579</v>
      </c>
      <c r="BJ262" s="14" t="n">
        <v>0.129</v>
      </c>
      <c r="BK262" s="14" t="n">
        <v>0.449</v>
      </c>
      <c r="BL262" s="14" t="n">
        <v>1.234</v>
      </c>
      <c r="BM262" s="14" t="n">
        <v>0.2</v>
      </c>
      <c r="BN262" s="14" t="n">
        <v>1</v>
      </c>
      <c r="BO262" s="14" t="n">
        <v>0</v>
      </c>
      <c r="BP262" s="14" t="n">
        <v>0.014</v>
      </c>
      <c r="BQ262" s="14" t="n">
        <v>0.147</v>
      </c>
      <c r="BR262" s="14" t="n">
        <v>0</v>
      </c>
      <c r="BS262" s="14" t="n">
        <v>1</v>
      </c>
      <c r="BT262" s="14" t="n">
        <v>0</v>
      </c>
      <c r="BU262" s="14" t="n">
        <v>0.014</v>
      </c>
      <c r="BV262" s="14" t="n">
        <v>0.243</v>
      </c>
      <c r="BW262" s="14" t="n">
        <v>0.2</v>
      </c>
      <c r="BX262" s="14" t="n">
        <v>0.667</v>
      </c>
      <c r="BY262" s="14" t="n">
        <v>13.254</v>
      </c>
      <c r="BZ262" s="14" t="n">
        <v>0</v>
      </c>
      <c r="CA262" s="14" t="n">
        <v>13.254</v>
      </c>
      <c r="CB262" s="14" t="n">
        <v>0</v>
      </c>
      <c r="CC262" s="14" t="n">
        <v>83.248</v>
      </c>
      <c r="CD262" s="14" t="n">
        <v>7.95</v>
      </c>
      <c r="CE262" s="14" t="n">
        <v>119.584</v>
      </c>
      <c r="CF262" s="14" t="n">
        <v>243.399</v>
      </c>
      <c r="CG262" s="14" t="n">
        <v>0.2</v>
      </c>
      <c r="CH262" s="14" t="n">
        <v>1</v>
      </c>
      <c r="CI262" s="14" t="n">
        <v>0</v>
      </c>
      <c r="CJ262" s="14" t="n">
        <v>0</v>
      </c>
      <c r="CK262" s="14" t="n">
        <v>0</v>
      </c>
      <c r="CL262" s="14" t="n">
        <v>0</v>
      </c>
      <c r="CM262" s="14" t="n">
        <v>0</v>
      </c>
      <c r="CN262" s="14" t="n">
        <v>0</v>
      </c>
      <c r="CO262" s="14" t="n">
        <v>0</v>
      </c>
      <c r="CP262" s="14" t="n">
        <v>1</v>
      </c>
      <c r="CQ262" s="14" t="n">
        <v>1.348</v>
      </c>
      <c r="CR262" s="14" t="n">
        <v>0</v>
      </c>
      <c r="CS262" s="14" t="n">
        <v>5.37</v>
      </c>
      <c r="CT262" s="14" t="n">
        <v>23.964</v>
      </c>
      <c r="CU262" s="14" t="n">
        <v>14.805</v>
      </c>
    </row>
    <row r="263">
      <c r="A263" s="14" t="inlineStr">
        <is>
          <t>EST2024</t>
        </is>
      </c>
      <c r="B263" s="14" t="inlineStr">
        <is>
          <t>EST</t>
        </is>
      </c>
      <c r="C263" s="14" t="inlineStr">
        <is>
          <t>EST</t>
        </is>
      </c>
      <c r="D263" s="14" t="inlineStr">
        <is>
          <t>Estonia</t>
        </is>
      </c>
      <c r="E263" s="14" t="n">
        <v>2024</v>
      </c>
      <c r="F263" s="14" t="n">
        <v>0.2</v>
      </c>
      <c r="G263" s="14" t="n">
        <v>2.051</v>
      </c>
      <c r="H263" s="14" t="n">
        <v>0.662</v>
      </c>
      <c r="I263" s="14" t="n">
        <v>7.203</v>
      </c>
      <c r="J263" s="14" t="n">
        <v>9.254</v>
      </c>
      <c r="K263" s="14" t="n">
        <v>0</v>
      </c>
      <c r="L263" s="14" t="n">
        <v>1</v>
      </c>
      <c r="M263" s="14" t="n">
        <v>3.374</v>
      </c>
      <c r="N263" s="14" t="n">
        <v>1.986</v>
      </c>
      <c r="O263" s="14" t="n">
        <v>6.799</v>
      </c>
      <c r="P263" s="14" t="n">
        <v>10.173</v>
      </c>
      <c r="Q263" s="14" t="n">
        <v>0</v>
      </c>
      <c r="R263" s="14" t="n">
        <v>1</v>
      </c>
      <c r="S263" s="14" t="n">
        <v>5.361</v>
      </c>
      <c r="T263" s="14" t="n">
        <v>3.972</v>
      </c>
      <c r="U263" s="14" t="n">
        <v>0.894</v>
      </c>
      <c r="V263" s="14" t="n">
        <v>7.409</v>
      </c>
      <c r="W263" s="14" t="n">
        <v>0.22</v>
      </c>
      <c r="X263" s="14" t="n">
        <v>1</v>
      </c>
      <c r="Y263" s="14" t="n">
        <v>15.644</v>
      </c>
      <c r="Z263" s="14" t="n">
        <v>1.975</v>
      </c>
      <c r="AA263" s="14" t="n">
        <v>4.912</v>
      </c>
      <c r="AB263" s="14" t="n">
        <v>20.556</v>
      </c>
      <c r="AC263" s="14" t="n">
        <v>0</v>
      </c>
      <c r="AD263" s="14" t="n">
        <v>1</v>
      </c>
      <c r="AE263" s="14" t="n">
        <v>15.644</v>
      </c>
      <c r="AF263" s="14" t="n">
        <v>3.427</v>
      </c>
      <c r="AG263" s="14" t="n">
        <v>4.912</v>
      </c>
      <c r="AH263" s="14" t="n">
        <v>20.556</v>
      </c>
      <c r="AI263" s="14" t="n">
        <v>0</v>
      </c>
      <c r="AJ263" s="14" t="n">
        <v>1</v>
      </c>
      <c r="AK263" s="14" t="n">
        <v>20.238</v>
      </c>
      <c r="AL263" s="14" t="n">
        <v>10.294</v>
      </c>
      <c r="AM263" s="14" t="n">
        <v>-2.021</v>
      </c>
      <c r="AN263" s="14" t="n">
        <v>22.225</v>
      </c>
      <c r="AO263" s="14" t="n">
        <v>0.22</v>
      </c>
      <c r="AP263" s="14" t="n">
        <v>1</v>
      </c>
      <c r="AQ263" s="14" t="n">
        <v>0.724</v>
      </c>
      <c r="AR263" s="14" t="n">
        <v>0.132</v>
      </c>
      <c r="AS263" s="14" t="n">
        <v>0.761</v>
      </c>
      <c r="AT263" s="14" t="n">
        <v>1.812</v>
      </c>
      <c r="AU263" s="14" t="n">
        <v>0.22</v>
      </c>
      <c r="AV263" s="14" t="n">
        <v>1</v>
      </c>
      <c r="AW263" s="14" t="n">
        <v>0.75</v>
      </c>
      <c r="AX263" s="14" t="n">
        <v>0.132</v>
      </c>
      <c r="AY263" s="14" t="n">
        <v>0.615</v>
      </c>
      <c r="AZ263" s="14" t="n">
        <v>1.666</v>
      </c>
      <c r="BA263" s="14" t="n">
        <v>0.22</v>
      </c>
      <c r="BB263" s="14" t="n">
        <v>1</v>
      </c>
      <c r="BC263" s="14" t="n">
        <v>0.513</v>
      </c>
      <c r="BD263" s="14" t="n">
        <v>0.132</v>
      </c>
      <c r="BE263" s="14" t="n">
        <v>0.108</v>
      </c>
      <c r="BF263" s="14" t="n">
        <v>0.758</v>
      </c>
      <c r="BG263" s="14" t="n">
        <v>0.22</v>
      </c>
      <c r="BH263" s="14" t="n">
        <v>1</v>
      </c>
      <c r="BI263" s="14" t="n">
        <v>0.591</v>
      </c>
      <c r="BJ263" s="14" t="n">
        <v>0.132</v>
      </c>
      <c r="BK263" s="14" t="n">
        <v>0.359</v>
      </c>
      <c r="BL263" s="14" t="n">
        <v>1.159</v>
      </c>
      <c r="BM263" s="14" t="n">
        <v>0.22</v>
      </c>
      <c r="BN263" s="14" t="n">
        <v>1</v>
      </c>
      <c r="BO263" s="14" t="n">
        <v>0</v>
      </c>
      <c r="BP263" s="14" t="n">
        <v>0.013</v>
      </c>
      <c r="BQ263" s="14" t="n">
        <v>0.151</v>
      </c>
      <c r="BR263" s="14" t="n">
        <v>0</v>
      </c>
      <c r="BS263" s="14" t="n">
        <v>1</v>
      </c>
      <c r="BT263" s="14" t="n">
        <v>0</v>
      </c>
      <c r="BU263" s="14" t="n">
        <v>0.013</v>
      </c>
      <c r="BV263" s="14" t="n">
        <v>0.244</v>
      </c>
      <c r="BW263" s="14" t="n">
        <v>0.22</v>
      </c>
      <c r="BX263" s="14" t="n">
        <v>0.667</v>
      </c>
      <c r="BY263" s="14" t="n">
        <v>13.646</v>
      </c>
      <c r="BZ263" s="14" t="n">
        <v>0</v>
      </c>
      <c r="CA263" s="14" t="n">
        <v>13.646</v>
      </c>
      <c r="CB263" s="14" t="n">
        <v>0</v>
      </c>
      <c r="CC263" s="14" t="n">
        <v>82.58799999999999</v>
      </c>
      <c r="CD263" s="14" t="n">
        <v>7.95</v>
      </c>
      <c r="CE263" s="14" t="n">
        <v>102.705</v>
      </c>
      <c r="CF263" s="14" t="n">
        <v>226.058</v>
      </c>
      <c r="CG263" s="14" t="n">
        <v>0.22</v>
      </c>
      <c r="CH263" s="14" t="n">
        <v>1</v>
      </c>
      <c r="CI263" s="14" t="n">
        <v>0</v>
      </c>
      <c r="CJ263" s="14" t="n">
        <v>0</v>
      </c>
      <c r="CK263" s="14" t="n">
        <v>0</v>
      </c>
      <c r="CL263" s="14" t="n">
        <v>0</v>
      </c>
      <c r="CM263" s="14" t="n">
        <v>0</v>
      </c>
      <c r="CN263" s="14" t="n">
        <v>0</v>
      </c>
      <c r="CO263" s="14" t="n">
        <v>0</v>
      </c>
      <c r="CP263" s="14" t="n">
        <v>1</v>
      </c>
      <c r="CQ263" s="14" t="n">
        <v>1.387</v>
      </c>
      <c r="CR263" s="14" t="n">
        <v>0</v>
      </c>
      <c r="CS263" s="14" t="n">
        <v>5.529</v>
      </c>
      <c r="CT263" s="14" t="n">
        <v>11.886</v>
      </c>
      <c r="CU263" s="14" t="n">
        <v>10.037</v>
      </c>
    </row>
    <row r="264">
      <c r="A264" s="14" t="inlineStr">
        <is>
          <t>SWZ2021</t>
        </is>
      </c>
      <c r="B264" s="14" t="inlineStr">
        <is>
          <t>SWZ</t>
        </is>
      </c>
      <c r="C264" s="14" t="inlineStr">
        <is>
          <t>SWZ</t>
        </is>
      </c>
      <c r="D264" s="14" t="inlineStr">
        <is>
          <t>Eswatini</t>
        </is>
      </c>
      <c r="E264" s="14" t="n">
        <v>2021</v>
      </c>
      <c r="F264" s="14" t="n">
        <v>0.15</v>
      </c>
      <c r="G264" s="14" t="n">
        <v>5.897</v>
      </c>
      <c r="H264" s="14" t="n">
        <v>1.143</v>
      </c>
      <c r="I264" s="14" t="n">
        <v>0</v>
      </c>
      <c r="J264" s="14" t="n">
        <v>5.897</v>
      </c>
      <c r="K264" s="14" t="n">
        <v>0</v>
      </c>
      <c r="L264" s="14" t="n">
        <v>1</v>
      </c>
      <c r="M264" s="14" t="n">
        <v>7.964</v>
      </c>
      <c r="N264" s="14" t="n">
        <v>3.43</v>
      </c>
      <c r="O264" s="14" t="n">
        <v>0</v>
      </c>
      <c r="P264" s="14" t="n">
        <v>7.964</v>
      </c>
      <c r="Q264" s="14" t="n">
        <v>0</v>
      </c>
      <c r="R264" s="14" t="n">
        <v>1</v>
      </c>
      <c r="S264" s="14" t="n">
        <v>11.613</v>
      </c>
      <c r="T264" s="14" t="n">
        <v>6.86</v>
      </c>
      <c r="U264" s="14" t="n">
        <v>0</v>
      </c>
      <c r="V264" s="14" t="n">
        <v>13.355</v>
      </c>
      <c r="W264" s="14" t="n">
        <v>0.15</v>
      </c>
      <c r="X264" s="14" t="n">
        <v>1</v>
      </c>
      <c r="Y264" s="14" t="n">
        <v>15.672</v>
      </c>
      <c r="Z264" s="14" t="n">
        <v>2.118</v>
      </c>
      <c r="AA264" s="14" t="n">
        <v>0</v>
      </c>
      <c r="AB264" s="14" t="n">
        <v>15.672</v>
      </c>
      <c r="AC264" s="14" t="n">
        <v>0</v>
      </c>
      <c r="AD264" s="14" t="n">
        <v>1</v>
      </c>
      <c r="AE264" s="14" t="n">
        <v>16.816</v>
      </c>
      <c r="AF264" s="14" t="n">
        <v>3.932</v>
      </c>
      <c r="AG264" s="14" t="n">
        <v>0</v>
      </c>
      <c r="AH264" s="14" t="n">
        <v>16.816</v>
      </c>
      <c r="AI264" s="14" t="n">
        <v>0</v>
      </c>
      <c r="AJ264" s="14" t="n">
        <v>1</v>
      </c>
      <c r="AK264" s="14" t="n">
        <v>23.675</v>
      </c>
      <c r="AL264" s="14" t="n">
        <v>12.609</v>
      </c>
      <c r="AM264" s="14" t="n">
        <v>0</v>
      </c>
      <c r="AN264" s="14" t="n">
        <v>27.227</v>
      </c>
      <c r="AO264" s="14" t="n">
        <v>0.15</v>
      </c>
      <c r="AP264" s="14" t="n">
        <v>1</v>
      </c>
      <c r="AQ264" s="14" t="n">
        <v>0.619</v>
      </c>
      <c r="AR264" s="14" t="n">
        <v>0.114</v>
      </c>
      <c r="AS264" s="14" t="n">
        <v>0.243</v>
      </c>
      <c r="AT264" s="14" t="n">
        <v>0.992</v>
      </c>
      <c r="AU264" s="14" t="n">
        <v>0.15</v>
      </c>
      <c r="AV264" s="14" t="n">
        <v>1</v>
      </c>
      <c r="AW264" s="14" t="n">
        <v>0.599</v>
      </c>
      <c r="AX264" s="14" t="n">
        <v>0.114</v>
      </c>
      <c r="AY264" s="14" t="n">
        <v>0.188</v>
      </c>
      <c r="AZ264" s="14" t="n">
        <v>0.906</v>
      </c>
      <c r="BA264" s="14" t="n">
        <v>0.15</v>
      </c>
      <c r="BB264" s="14" t="n">
        <v>1</v>
      </c>
      <c r="BC264" s="14" t="n">
        <v>0.439</v>
      </c>
      <c r="BD264" s="14" t="n">
        <v>0.114</v>
      </c>
      <c r="BE264" s="14" t="n">
        <v>0</v>
      </c>
      <c r="BF264" s="14" t="n">
        <v>0.505</v>
      </c>
      <c r="BG264" s="14" t="n">
        <v>0.15</v>
      </c>
      <c r="BH264" s="14" t="n">
        <v>1</v>
      </c>
      <c r="BI264" s="14" t="n">
        <v>0.505</v>
      </c>
      <c r="BJ264" s="14" t="n">
        <v>0.114</v>
      </c>
      <c r="BK264" s="14" t="n">
        <v>0</v>
      </c>
      <c r="BL264" s="14" t="n">
        <v>0.58</v>
      </c>
      <c r="BM264" s="14" t="n">
        <v>0.15</v>
      </c>
      <c r="BN264" s="14" t="n">
        <v>1</v>
      </c>
      <c r="BO264" s="14" t="n">
        <v>0</v>
      </c>
      <c r="BP264" s="14" t="n">
        <v>0</v>
      </c>
      <c r="BQ264" s="14" t="n">
        <v>0.078</v>
      </c>
      <c r="BR264" s="14" t="n">
        <v>0</v>
      </c>
      <c r="BS264" s="14" t="n">
        <v>1</v>
      </c>
      <c r="BT264" s="14" t="n">
        <v>0</v>
      </c>
      <c r="BU264" s="14" t="n">
        <v>0</v>
      </c>
      <c r="BV264" s="14" t="n">
        <v>0.118</v>
      </c>
      <c r="BW264" s="14" t="n">
        <v>0.15</v>
      </c>
      <c r="BX264" s="14" t="n">
        <v>1</v>
      </c>
      <c r="BY264" s="14" t="n">
        <v>11.787</v>
      </c>
      <c r="BZ264" s="14" t="n">
        <v>0</v>
      </c>
      <c r="CA264" s="14" t="n">
        <v>11.787</v>
      </c>
      <c r="CB264" s="14" t="n">
        <v>0</v>
      </c>
      <c r="CC264" s="14" t="n">
        <v>78.125</v>
      </c>
      <c r="CD264" s="14" t="n">
        <v>7.95</v>
      </c>
      <c r="CE264" s="14" t="n">
        <v>0</v>
      </c>
      <c r="CF264" s="14" t="n">
        <v>89.84399999999999</v>
      </c>
      <c r="CG264" s="14" t="n">
        <v>0.15</v>
      </c>
      <c r="CH264" s="14" t="n">
        <v>1</v>
      </c>
      <c r="CI264" s="14" t="n">
        <v>0</v>
      </c>
      <c r="CJ264" s="14" t="n">
        <v>0</v>
      </c>
      <c r="CK264" s="14" t="n">
        <v>0</v>
      </c>
      <c r="CL264" s="14" t="n">
        <v>0</v>
      </c>
      <c r="CM264" s="14" t="n">
        <v>0</v>
      </c>
      <c r="CN264" s="14" t="n">
        <v>0</v>
      </c>
      <c r="CO264" s="14" t="n">
        <v>0</v>
      </c>
      <c r="CP264" s="14" t="n">
        <v>0</v>
      </c>
      <c r="CQ264" s="14" t="n">
        <v>1.198</v>
      </c>
      <c r="CR264" s="14" t="n">
        <v>0</v>
      </c>
      <c r="CS264" s="14" t="n">
        <v>4.776</v>
      </c>
      <c r="CT264" s="14" t="n">
        <v>4.753</v>
      </c>
      <c r="CU264" s="14" t="n">
        <v>15.162</v>
      </c>
    </row>
    <row r="265">
      <c r="A265" s="14" t="inlineStr">
        <is>
          <t>SWZ2022</t>
        </is>
      </c>
      <c r="B265" s="14" t="inlineStr">
        <is>
          <t>SWZ</t>
        </is>
      </c>
      <c r="C265" s="14" t="inlineStr">
        <is>
          <t>SWZ</t>
        </is>
      </c>
      <c r="D265" s="14" t="inlineStr">
        <is>
          <t>Eswatini</t>
        </is>
      </c>
      <c r="E265" s="14" t="n">
        <v>2022</v>
      </c>
      <c r="F265" s="14" t="n">
        <v>0.15</v>
      </c>
      <c r="G265" s="14" t="n">
        <v>11.72</v>
      </c>
      <c r="H265" s="14" t="n">
        <v>1.235</v>
      </c>
      <c r="I265" s="14" t="n">
        <v>0</v>
      </c>
      <c r="J265" s="14" t="n">
        <v>11.72</v>
      </c>
      <c r="K265" s="14" t="n">
        <v>0</v>
      </c>
      <c r="L265" s="14" t="n">
        <v>1</v>
      </c>
      <c r="M265" s="14" t="n">
        <v>9.782999999999999</v>
      </c>
      <c r="N265" s="14" t="n">
        <v>3.704</v>
      </c>
      <c r="O265" s="14" t="n">
        <v>0</v>
      </c>
      <c r="P265" s="14" t="n">
        <v>9.782999999999999</v>
      </c>
      <c r="Q265" s="14" t="n">
        <v>0</v>
      </c>
      <c r="R265" s="14" t="n">
        <v>1</v>
      </c>
      <c r="S265" s="14" t="n">
        <v>17.893</v>
      </c>
      <c r="T265" s="14" t="n">
        <v>7.408</v>
      </c>
      <c r="U265" s="14" t="n">
        <v>0.199</v>
      </c>
      <c r="V265" s="14" t="n">
        <v>20.577</v>
      </c>
      <c r="W265" s="14" t="n">
        <v>0.15</v>
      </c>
      <c r="X265" s="14" t="n">
        <v>1</v>
      </c>
      <c r="Y265" s="14" t="n">
        <v>31.7</v>
      </c>
      <c r="Z265" s="14" t="n">
        <v>4.284</v>
      </c>
      <c r="AA265" s="14" t="n">
        <v>0</v>
      </c>
      <c r="AB265" s="14" t="n">
        <v>31.7</v>
      </c>
      <c r="AC265" s="14" t="n">
        <v>0</v>
      </c>
      <c r="AD265" s="14" t="n">
        <v>1</v>
      </c>
      <c r="AE265" s="14" t="n">
        <v>32.935</v>
      </c>
      <c r="AF265" s="14" t="n">
        <v>7.701</v>
      </c>
      <c r="AG265" s="14" t="n">
        <v>0</v>
      </c>
      <c r="AH265" s="14" t="n">
        <v>32.935</v>
      </c>
      <c r="AI265" s="14" t="n">
        <v>0</v>
      </c>
      <c r="AJ265" s="14" t="n">
        <v>1</v>
      </c>
      <c r="AK265" s="14" t="n">
        <v>40.343</v>
      </c>
      <c r="AL265" s="14" t="n">
        <v>21.486</v>
      </c>
      <c r="AM265" s="14" t="n">
        <v>0.448</v>
      </c>
      <c r="AN265" s="14" t="n">
        <v>46.394</v>
      </c>
      <c r="AO265" s="14" t="n">
        <v>0.15</v>
      </c>
      <c r="AP265" s="14" t="n">
        <v>1</v>
      </c>
      <c r="AQ265" s="14" t="n">
        <v>0.861</v>
      </c>
      <c r="AR265" s="14" t="n">
        <v>0.123</v>
      </c>
      <c r="AS265" s="14" t="n">
        <v>0.25</v>
      </c>
      <c r="AT265" s="14" t="n">
        <v>1.263</v>
      </c>
      <c r="AU265" s="14" t="n">
        <v>0.15</v>
      </c>
      <c r="AV265" s="14" t="n">
        <v>1</v>
      </c>
      <c r="AW265" s="14" t="n">
        <v>0.986</v>
      </c>
      <c r="AX265" s="14" t="n">
        <v>0.123</v>
      </c>
      <c r="AY265" s="14" t="n">
        <v>0.172</v>
      </c>
      <c r="AZ265" s="14" t="n">
        <v>1.317</v>
      </c>
      <c r="BA265" s="14" t="n">
        <v>0.15</v>
      </c>
      <c r="BB265" s="14" t="n">
        <v>1</v>
      </c>
      <c r="BC265" s="14" t="n">
        <v>0.598</v>
      </c>
      <c r="BD265" s="14" t="n">
        <v>0.123</v>
      </c>
      <c r="BE265" s="14" t="n">
        <v>0.007</v>
      </c>
      <c r="BF265" s="14" t="n">
        <v>0.6879999999999999</v>
      </c>
      <c r="BG265" s="14" t="n">
        <v>0.15</v>
      </c>
      <c r="BH265" s="14" t="n">
        <v>1</v>
      </c>
      <c r="BI265" s="14" t="n">
        <v>0.612</v>
      </c>
      <c r="BJ265" s="14" t="n">
        <v>0.123</v>
      </c>
      <c r="BK265" s="14" t="n">
        <v>0.007</v>
      </c>
      <c r="BL265" s="14" t="n">
        <v>0.704</v>
      </c>
      <c r="BM265" s="14" t="n">
        <v>0.15</v>
      </c>
      <c r="BN265" s="14" t="n">
        <v>1</v>
      </c>
      <c r="BO265" s="14" t="n">
        <v>0</v>
      </c>
      <c r="BP265" s="14" t="n">
        <v>0</v>
      </c>
      <c r="BQ265" s="14" t="n">
        <v>0.07000000000000001</v>
      </c>
      <c r="BR265" s="14" t="n">
        <v>0</v>
      </c>
      <c r="BS265" s="14" t="n">
        <v>1</v>
      </c>
      <c r="BT265" s="14" t="n">
        <v>0</v>
      </c>
      <c r="BU265" s="14" t="n">
        <v>0</v>
      </c>
      <c r="BV265" s="14" t="n">
        <v>0.108</v>
      </c>
      <c r="BW265" s="14" t="n">
        <v>0.15</v>
      </c>
      <c r="BX265" s="14" t="n">
        <v>1</v>
      </c>
      <c r="BY265" s="14" t="n">
        <v>12.729</v>
      </c>
      <c r="BZ265" s="14" t="n">
        <v>0</v>
      </c>
      <c r="CA265" s="14" t="n">
        <v>12.729</v>
      </c>
      <c r="CB265" s="14" t="n">
        <v>0</v>
      </c>
      <c r="CC265" s="14" t="n">
        <v>97.90000000000001</v>
      </c>
      <c r="CD265" s="14" t="n">
        <v>7.95</v>
      </c>
      <c r="CE265" s="14" t="n">
        <v>1.087</v>
      </c>
      <c r="CF265" s="14" t="n">
        <v>112.585</v>
      </c>
      <c r="CG265" s="14" t="n">
        <v>0.15</v>
      </c>
      <c r="CH265" s="14" t="n">
        <v>1</v>
      </c>
      <c r="CI265" s="14" t="n">
        <v>0</v>
      </c>
      <c r="CJ265" s="14" t="n">
        <v>0</v>
      </c>
      <c r="CK265" s="14" t="n">
        <v>0</v>
      </c>
      <c r="CL265" s="14" t="n">
        <v>0</v>
      </c>
      <c r="CM265" s="14" t="n">
        <v>0</v>
      </c>
      <c r="CN265" s="14" t="n">
        <v>0</v>
      </c>
      <c r="CO265" s="14" t="n">
        <v>0</v>
      </c>
      <c r="CP265" s="14" t="n">
        <v>0</v>
      </c>
      <c r="CQ265" s="14" t="n">
        <v>1.294</v>
      </c>
      <c r="CR265" s="14" t="n">
        <v>0</v>
      </c>
      <c r="CS265" s="14" t="n">
        <v>5.158</v>
      </c>
      <c r="CT265" s="14" t="n">
        <v>10.485</v>
      </c>
      <c r="CU265" s="14" t="n">
        <v>31.326</v>
      </c>
    </row>
    <row r="266">
      <c r="A266" s="14" t="inlineStr">
        <is>
          <t>SWZ2023</t>
        </is>
      </c>
      <c r="B266" s="14" t="inlineStr">
        <is>
          <t>SWZ</t>
        </is>
      </c>
      <c r="C266" s="14" t="inlineStr">
        <is>
          <t>SWZ</t>
        </is>
      </c>
      <c r="D266" s="14" t="inlineStr">
        <is>
          <t>Eswatini</t>
        </is>
      </c>
      <c r="E266" s="14" t="n">
        <v>2023</v>
      </c>
      <c r="F266" s="14" t="n">
        <v>0.15</v>
      </c>
      <c r="G266" s="14" t="n">
        <v>6.147</v>
      </c>
      <c r="H266" s="14" t="n">
        <v>1.286</v>
      </c>
      <c r="I266" s="14" t="n">
        <v>0</v>
      </c>
      <c r="J266" s="14" t="n">
        <v>6.147</v>
      </c>
      <c r="K266" s="14" t="n">
        <v>0</v>
      </c>
      <c r="L266" s="14" t="n">
        <v>1</v>
      </c>
      <c r="M266" s="14" t="n">
        <v>7.886</v>
      </c>
      <c r="N266" s="14" t="n">
        <v>3.857</v>
      </c>
      <c r="O266" s="14" t="n">
        <v>0</v>
      </c>
      <c r="P266" s="14" t="n">
        <v>7.886</v>
      </c>
      <c r="Q266" s="14" t="n">
        <v>0</v>
      </c>
      <c r="R266" s="14" t="n">
        <v>1</v>
      </c>
      <c r="S266" s="14" t="n">
        <v>12.575</v>
      </c>
      <c r="T266" s="14" t="n">
        <v>7.714</v>
      </c>
      <c r="U266" s="14" t="n">
        <v>0.209</v>
      </c>
      <c r="V266" s="14" t="n">
        <v>14.461</v>
      </c>
      <c r="W266" s="14" t="n">
        <v>0.15</v>
      </c>
      <c r="X266" s="14" t="n">
        <v>1</v>
      </c>
      <c r="Y266" s="14" t="n">
        <v>12.364</v>
      </c>
      <c r="Z266" s="14" t="n">
        <v>1.671</v>
      </c>
      <c r="AA266" s="14" t="n">
        <v>0</v>
      </c>
      <c r="AB266" s="14" t="n">
        <v>12.364</v>
      </c>
      <c r="AC266" s="14" t="n">
        <v>0</v>
      </c>
      <c r="AD266" s="14" t="n">
        <v>1</v>
      </c>
      <c r="AE266" s="14" t="n">
        <v>13.649</v>
      </c>
      <c r="AF266" s="14" t="n">
        <v>3.192</v>
      </c>
      <c r="AG266" s="14" t="n">
        <v>0</v>
      </c>
      <c r="AH266" s="14" t="n">
        <v>13.649</v>
      </c>
      <c r="AI266" s="14" t="n">
        <v>0</v>
      </c>
      <c r="AJ266" s="14" t="n">
        <v>1</v>
      </c>
      <c r="AK266" s="14" t="n">
        <v>21.363</v>
      </c>
      <c r="AL266" s="14" t="n">
        <v>11.378</v>
      </c>
      <c r="AM266" s="14" t="n">
        <v>0.355</v>
      </c>
      <c r="AN266" s="14" t="n">
        <v>24.568</v>
      </c>
      <c r="AO266" s="14" t="n">
        <v>0.15</v>
      </c>
      <c r="AP266" s="14" t="n">
        <v>1</v>
      </c>
      <c r="AQ266" s="14" t="n">
        <v>0.76</v>
      </c>
      <c r="AR266" s="14" t="n">
        <v>0.129</v>
      </c>
      <c r="AS266" s="14" t="n">
        <v>0.282</v>
      </c>
      <c r="AT266" s="14" t="n">
        <v>1.18</v>
      </c>
      <c r="AU266" s="14" t="n">
        <v>0.15</v>
      </c>
      <c r="AV266" s="14" t="n">
        <v>1</v>
      </c>
      <c r="AW266" s="14" t="n">
        <v>0.8110000000000001</v>
      </c>
      <c r="AX266" s="14" t="n">
        <v>0.129</v>
      </c>
      <c r="AY266" s="14" t="n">
        <v>0.21</v>
      </c>
      <c r="AZ266" s="14" t="n">
        <v>1.156</v>
      </c>
      <c r="BA266" s="14" t="n">
        <v>0.15</v>
      </c>
      <c r="BB266" s="14" t="n">
        <v>1</v>
      </c>
      <c r="BC266" s="14" t="n">
        <v>0.535</v>
      </c>
      <c r="BD266" s="14" t="n">
        <v>0.129</v>
      </c>
      <c r="BE266" s="14" t="n">
        <v>0.008999999999999999</v>
      </c>
      <c r="BF266" s="14" t="n">
        <v>0.615</v>
      </c>
      <c r="BG266" s="14" t="n">
        <v>0.15</v>
      </c>
      <c r="BH266" s="14" t="n">
        <v>1</v>
      </c>
      <c r="BI266" s="14" t="n">
        <v>0.579</v>
      </c>
      <c r="BJ266" s="14" t="n">
        <v>0.129</v>
      </c>
      <c r="BK266" s="14" t="n">
        <v>0.01</v>
      </c>
      <c r="BL266" s="14" t="n">
        <v>0.666</v>
      </c>
      <c r="BM266" s="14" t="n">
        <v>0.15</v>
      </c>
      <c r="BN266" s="14" t="n">
        <v>1</v>
      </c>
      <c r="BO266" s="14" t="n">
        <v>0</v>
      </c>
      <c r="BP266" s="14" t="n">
        <v>0</v>
      </c>
      <c r="BQ266" s="14" t="n">
        <v>0.079</v>
      </c>
      <c r="BR266" s="14" t="n">
        <v>0</v>
      </c>
      <c r="BS266" s="14" t="n">
        <v>1</v>
      </c>
      <c r="BT266" s="14" t="n">
        <v>0</v>
      </c>
      <c r="BU266" s="14" t="n">
        <v>0</v>
      </c>
      <c r="BV266" s="14" t="n">
        <v>0.116</v>
      </c>
      <c r="BW266" s="14" t="n">
        <v>0.15</v>
      </c>
      <c r="BX266" s="14" t="n">
        <v>1</v>
      </c>
      <c r="BY266" s="14" t="n">
        <v>13.254</v>
      </c>
      <c r="BZ266" s="14" t="n">
        <v>0</v>
      </c>
      <c r="CA266" s="14" t="n">
        <v>13.254</v>
      </c>
      <c r="CB266" s="14" t="n">
        <v>0</v>
      </c>
      <c r="CC266" s="14" t="n">
        <v>83.248</v>
      </c>
      <c r="CD266" s="14" t="n">
        <v>7.95</v>
      </c>
      <c r="CE266" s="14" t="n">
        <v>1.383</v>
      </c>
      <c r="CF266" s="14" t="n">
        <v>95.735</v>
      </c>
      <c r="CG266" s="14" t="n">
        <v>0.15</v>
      </c>
      <c r="CH266" s="14" t="n">
        <v>1</v>
      </c>
      <c r="CI266" s="14" t="n">
        <v>0</v>
      </c>
      <c r="CJ266" s="14" t="n">
        <v>0</v>
      </c>
      <c r="CK266" s="14" t="n">
        <v>0</v>
      </c>
      <c r="CL266" s="14" t="n">
        <v>0</v>
      </c>
      <c r="CM266" s="14" t="n">
        <v>0</v>
      </c>
      <c r="CN266" s="14" t="n">
        <v>0</v>
      </c>
      <c r="CO266" s="14" t="n">
        <v>0</v>
      </c>
      <c r="CP266" s="14" t="n">
        <v>0</v>
      </c>
      <c r="CQ266" s="14" t="n">
        <v>1.348</v>
      </c>
      <c r="CR266" s="14" t="n">
        <v>0</v>
      </c>
      <c r="CS266" s="14" t="n">
        <v>5.37</v>
      </c>
      <c r="CT266" s="14" t="n">
        <v>4.861</v>
      </c>
      <c r="CU266" s="14" t="n">
        <v>11.622</v>
      </c>
    </row>
    <row r="267">
      <c r="A267" s="14" t="inlineStr">
        <is>
          <t>SWZ2024</t>
        </is>
      </c>
      <c r="B267" s="14" t="inlineStr">
        <is>
          <t>SWZ</t>
        </is>
      </c>
      <c r="C267" s="14" t="inlineStr">
        <is>
          <t>SWZ</t>
        </is>
      </c>
      <c r="D267" s="14" t="inlineStr">
        <is>
          <t>Eswatini</t>
        </is>
      </c>
      <c r="E267" s="14" t="n">
        <v>2024</v>
      </c>
      <c r="F267" s="14" t="n">
        <v>0.15</v>
      </c>
      <c r="G267" s="14" t="n">
        <v>5.575</v>
      </c>
      <c r="H267" s="14" t="n">
        <v>1.324</v>
      </c>
      <c r="I267" s="14" t="n">
        <v>0</v>
      </c>
      <c r="J267" s="14" t="n">
        <v>5.575</v>
      </c>
      <c r="K267" s="14" t="n">
        <v>0</v>
      </c>
      <c r="L267" s="14" t="n">
        <v>1</v>
      </c>
      <c r="M267" s="14" t="n">
        <v>7.124</v>
      </c>
      <c r="N267" s="14" t="n">
        <v>3.971</v>
      </c>
      <c r="O267" s="14" t="n">
        <v>0</v>
      </c>
      <c r="P267" s="14" t="n">
        <v>7.124</v>
      </c>
      <c r="Q267" s="14" t="n">
        <v>0</v>
      </c>
      <c r="R267" s="14" t="n">
        <v>1</v>
      </c>
      <c r="S267" s="14" t="n">
        <v>12.193</v>
      </c>
      <c r="T267" s="14" t="n">
        <v>7.942</v>
      </c>
      <c r="U267" s="14" t="n">
        <v>0.249</v>
      </c>
      <c r="V267" s="14" t="n">
        <v>14.022</v>
      </c>
      <c r="W267" s="14" t="n">
        <v>0.15</v>
      </c>
      <c r="X267" s="14" t="n">
        <v>1</v>
      </c>
      <c r="Y267" s="14" t="n">
        <v>11.088</v>
      </c>
      <c r="Z267" s="14" t="n">
        <v>1.499</v>
      </c>
      <c r="AA267" s="14" t="n">
        <v>0</v>
      </c>
      <c r="AB267" s="14" t="n">
        <v>11.088</v>
      </c>
      <c r="AC267" s="14" t="n">
        <v>0</v>
      </c>
      <c r="AD267" s="14" t="n">
        <v>1</v>
      </c>
      <c r="AE267" s="14" t="n">
        <v>12.412</v>
      </c>
      <c r="AF267" s="14" t="n">
        <v>2.902</v>
      </c>
      <c r="AG267" s="14" t="n">
        <v>0</v>
      </c>
      <c r="AH267" s="14" t="n">
        <v>12.412</v>
      </c>
      <c r="AI267" s="14" t="n">
        <v>0</v>
      </c>
      <c r="AJ267" s="14" t="n">
        <v>1</v>
      </c>
      <c r="AK267" s="14" t="n">
        <v>20.353</v>
      </c>
      <c r="AL267" s="14" t="n">
        <v>10.84</v>
      </c>
      <c r="AM267" s="14" t="n">
        <v>0.416</v>
      </c>
      <c r="AN267" s="14" t="n">
        <v>23.406</v>
      </c>
      <c r="AO267" s="14" t="n">
        <v>0.15</v>
      </c>
      <c r="AP267" s="14" t="n">
        <v>1</v>
      </c>
      <c r="AQ267" s="14" t="n">
        <v>0.724</v>
      </c>
      <c r="AR267" s="14" t="n">
        <v>0.132</v>
      </c>
      <c r="AS267" s="14" t="n">
        <v>0.301</v>
      </c>
      <c r="AT267" s="14" t="n">
        <v>1.156</v>
      </c>
      <c r="AU267" s="14" t="n">
        <v>0.15</v>
      </c>
      <c r="AV267" s="14" t="n">
        <v>1</v>
      </c>
      <c r="AW267" s="14" t="n">
        <v>0.75</v>
      </c>
      <c r="AX267" s="14" t="n">
        <v>0.132</v>
      </c>
      <c r="AY267" s="14" t="n">
        <v>0.23</v>
      </c>
      <c r="AZ267" s="14" t="n">
        <v>1.105</v>
      </c>
      <c r="BA267" s="14" t="n">
        <v>0.15</v>
      </c>
      <c r="BB267" s="14" t="n">
        <v>1</v>
      </c>
      <c r="BC267" s="14" t="n">
        <v>0.513</v>
      </c>
      <c r="BD267" s="14" t="n">
        <v>0.132</v>
      </c>
      <c r="BE267" s="14" t="n">
        <v>0.01</v>
      </c>
      <c r="BF267" s="14" t="n">
        <v>0.59</v>
      </c>
      <c r="BG267" s="14" t="n">
        <v>0.15</v>
      </c>
      <c r="BH267" s="14" t="n">
        <v>1</v>
      </c>
      <c r="BI267" s="14" t="n">
        <v>0.591</v>
      </c>
      <c r="BJ267" s="14" t="n">
        <v>0.132</v>
      </c>
      <c r="BK267" s="14" t="n">
        <v>0.012</v>
      </c>
      <c r="BL267" s="14" t="n">
        <v>0.68</v>
      </c>
      <c r="BM267" s="14" t="n">
        <v>0.15</v>
      </c>
      <c r="BN267" s="14" t="n">
        <v>1</v>
      </c>
      <c r="BO267" s="14" t="n">
        <v>0</v>
      </c>
      <c r="BP267" s="14" t="n">
        <v>0</v>
      </c>
      <c r="BQ267" s="14" t="n">
        <v>0.08799999999999999</v>
      </c>
      <c r="BR267" s="14" t="n">
        <v>0</v>
      </c>
      <c r="BS267" s="14" t="n">
        <v>1</v>
      </c>
      <c r="BT267" s="14" t="n">
        <v>0</v>
      </c>
      <c r="BU267" s="14" t="n">
        <v>0</v>
      </c>
      <c r="BV267" s="14" t="n">
        <v>0.124</v>
      </c>
      <c r="BW267" s="14" t="n">
        <v>0.15</v>
      </c>
      <c r="BX267" s="14" t="n">
        <v>1</v>
      </c>
      <c r="BY267" s="14" t="n">
        <v>13.646</v>
      </c>
      <c r="BZ267" s="14" t="n">
        <v>0</v>
      </c>
      <c r="CA267" s="14" t="n">
        <v>13.646</v>
      </c>
      <c r="CB267" s="14" t="n">
        <v>0</v>
      </c>
      <c r="CC267" s="14" t="n">
        <v>82.58799999999999</v>
      </c>
      <c r="CD267" s="14" t="n">
        <v>7.95</v>
      </c>
      <c r="CE267" s="14" t="n">
        <v>1.687</v>
      </c>
      <c r="CF267" s="14" t="n">
        <v>94.976</v>
      </c>
      <c r="CG267" s="14" t="n">
        <v>0.15</v>
      </c>
      <c r="CH267" s="14" t="n">
        <v>1</v>
      </c>
      <c r="CI267" s="14" t="n">
        <v>0</v>
      </c>
      <c r="CJ267" s="14" t="n">
        <v>0</v>
      </c>
      <c r="CK267" s="14" t="n">
        <v>0</v>
      </c>
      <c r="CL267" s="14" t="n">
        <v>0</v>
      </c>
      <c r="CM267" s="14" t="n">
        <v>0</v>
      </c>
      <c r="CN267" s="14" t="n">
        <v>0</v>
      </c>
      <c r="CO267" s="14" t="n">
        <v>0</v>
      </c>
      <c r="CP267" s="14" t="n">
        <v>0</v>
      </c>
      <c r="CQ267" s="14" t="n">
        <v>1.387</v>
      </c>
      <c r="CR267" s="14" t="n">
        <v>0</v>
      </c>
      <c r="CS267" s="14" t="n">
        <v>5.529</v>
      </c>
      <c r="CT267" s="14" t="n">
        <v>4.251</v>
      </c>
      <c r="CU267" s="14" t="n">
        <v>10.168</v>
      </c>
    </row>
    <row r="268">
      <c r="A268" s="14" t="inlineStr">
        <is>
          <t>ETH2021</t>
        </is>
      </c>
      <c r="B268" s="14" t="inlineStr">
        <is>
          <t>ETH</t>
        </is>
      </c>
      <c r="C268" s="14" t="inlineStr">
        <is>
          <t>ETH</t>
        </is>
      </c>
      <c r="D268" s="14" t="inlineStr">
        <is>
          <t>Ethiopia</t>
        </is>
      </c>
      <c r="E268" s="14" t="n">
        <v>2021</v>
      </c>
      <c r="F268" s="14" t="n">
        <v>0.15</v>
      </c>
      <c r="G268" s="14" t="n">
        <v>4.108</v>
      </c>
      <c r="H268" s="14" t="n">
        <v>0.896</v>
      </c>
      <c r="I268" s="14" t="n">
        <v>0</v>
      </c>
      <c r="J268" s="14" t="n">
        <v>4.108</v>
      </c>
      <c r="K268" s="14" t="n">
        <v>0</v>
      </c>
      <c r="L268" s="14" t="n">
        <v>1</v>
      </c>
      <c r="M268" s="14" t="n">
        <v>5.775</v>
      </c>
      <c r="N268" s="14" t="n">
        <v>2.687</v>
      </c>
      <c r="O268" s="14" t="n">
        <v>0.119</v>
      </c>
      <c r="P268" s="14" t="n">
        <v>5.894</v>
      </c>
      <c r="Q268" s="14" t="n">
        <v>0</v>
      </c>
      <c r="R268" s="14" t="n">
        <v>1</v>
      </c>
      <c r="S268" s="14" t="n">
        <v>8.585000000000001</v>
      </c>
      <c r="T268" s="14" t="n">
        <v>5.373</v>
      </c>
      <c r="U268" s="14" t="n">
        <v>0</v>
      </c>
      <c r="V268" s="14" t="n">
        <v>9.872999999999999</v>
      </c>
      <c r="W268" s="14" t="n">
        <v>0.15</v>
      </c>
      <c r="X268" s="14" t="n">
        <v>1</v>
      </c>
      <c r="Y268" s="14" t="n">
        <v>3.969</v>
      </c>
      <c r="Z268" s="14" t="n">
        <v>0.536</v>
      </c>
      <c r="AA268" s="14" t="n">
        <v>0</v>
      </c>
      <c r="AB268" s="14" t="n">
        <v>3.969</v>
      </c>
      <c r="AC268" s="14" t="n">
        <v>0</v>
      </c>
      <c r="AD268" s="14" t="n">
        <v>1</v>
      </c>
      <c r="AE268" s="14" t="n">
        <v>5.112</v>
      </c>
      <c r="AF268" s="14" t="n">
        <v>1.195</v>
      </c>
      <c r="AG268" s="14" t="n">
        <v>0</v>
      </c>
      <c r="AH268" s="14" t="n">
        <v>5.112</v>
      </c>
      <c r="AI268" s="14" t="n">
        <v>0</v>
      </c>
      <c r="AJ268" s="14" t="n">
        <v>1</v>
      </c>
      <c r="AK268" s="14" t="n">
        <v>11.972</v>
      </c>
      <c r="AL268" s="14" t="n">
        <v>6.376</v>
      </c>
      <c r="AM268" s="14" t="n">
        <v>0</v>
      </c>
      <c r="AN268" s="14" t="n">
        <v>13.768</v>
      </c>
      <c r="AO268" s="14" t="n">
        <v>0.15</v>
      </c>
      <c r="AP268" s="14" t="n">
        <v>1</v>
      </c>
      <c r="AQ268" s="14" t="n">
        <v>0.619</v>
      </c>
      <c r="AR268" s="14" t="n">
        <v>0.114</v>
      </c>
      <c r="AS268" s="14" t="n">
        <v>-0.099</v>
      </c>
      <c r="AT268" s="14" t="n">
        <v>0.598</v>
      </c>
      <c r="AU268" s="14" t="n">
        <v>0.15</v>
      </c>
      <c r="AV268" s="14" t="n">
        <v>1</v>
      </c>
      <c r="AW268" s="14" t="n">
        <v>0.599</v>
      </c>
      <c r="AX268" s="14" t="n">
        <v>0.114</v>
      </c>
      <c r="AY268" s="14" t="n">
        <v>-0.133</v>
      </c>
      <c r="AZ268" s="14" t="n">
        <v>0.537</v>
      </c>
      <c r="BA268" s="14" t="n">
        <v>0.15</v>
      </c>
      <c r="BB268" s="14" t="n">
        <v>1</v>
      </c>
      <c r="BC268" s="14" t="n">
        <v>0.439</v>
      </c>
      <c r="BD268" s="14" t="n">
        <v>0.114</v>
      </c>
      <c r="BE268" s="14" t="n">
        <v>0.016</v>
      </c>
      <c r="BF268" s="14" t="n">
        <v>0.523</v>
      </c>
      <c r="BG268" s="14" t="n">
        <v>0.15</v>
      </c>
      <c r="BH268" s="14" t="n">
        <v>1</v>
      </c>
      <c r="BI268" s="14" t="n">
        <v>0.505</v>
      </c>
      <c r="BJ268" s="14" t="n">
        <v>0.114</v>
      </c>
      <c r="BK268" s="14" t="n">
        <v>0.032</v>
      </c>
      <c r="BL268" s="14" t="n">
        <v>0.537</v>
      </c>
      <c r="BM268" s="14" t="n">
        <v>0</v>
      </c>
      <c r="BN268" s="14" t="n">
        <v>1</v>
      </c>
      <c r="BO268" s="14" t="n">
        <v>0</v>
      </c>
      <c r="BP268" s="14" t="n">
        <v>0</v>
      </c>
      <c r="BQ268" s="14" t="n">
        <v>0.028</v>
      </c>
      <c r="BR268" s="14" t="n">
        <v>0</v>
      </c>
      <c r="BS268" s="14" t="n">
        <v>0.667</v>
      </c>
      <c r="BT268" s="14" t="n">
        <v>0</v>
      </c>
      <c r="BU268" s="14" t="n">
        <v>0</v>
      </c>
      <c r="BV268" s="14" t="n">
        <v>0.048</v>
      </c>
      <c r="BW268" s="14" t="n">
        <v>0.15</v>
      </c>
      <c r="BX268" s="14" t="n">
        <v>0.667</v>
      </c>
      <c r="BY268" s="14" t="n">
        <v>11.787</v>
      </c>
      <c r="BZ268" s="14" t="n">
        <v>0</v>
      </c>
      <c r="CA268" s="14" t="n">
        <v>11.787</v>
      </c>
      <c r="CB268" s="14" t="n">
        <v>0</v>
      </c>
      <c r="CC268" s="14" t="n">
        <v>78.125</v>
      </c>
      <c r="CD268" s="14" t="n">
        <v>7.95</v>
      </c>
      <c r="CE268" s="14" t="n">
        <v>-2.409</v>
      </c>
      <c r="CF268" s="14" t="n">
        <v>87.07299999999999</v>
      </c>
      <c r="CG268" s="14" t="n">
        <v>0.15</v>
      </c>
      <c r="CH268" s="14" t="n">
        <v>1</v>
      </c>
      <c r="CI268" s="14" t="n">
        <v>0</v>
      </c>
      <c r="CJ268" s="14" t="n">
        <v>0</v>
      </c>
      <c r="CK268" s="14" t="n">
        <v>0</v>
      </c>
      <c r="CL268" s="14" t="n">
        <v>0</v>
      </c>
      <c r="CM268" s="14" t="n">
        <v>0</v>
      </c>
      <c r="CN268" s="14" t="n">
        <v>0</v>
      </c>
      <c r="CO268" s="14" t="n">
        <v>0</v>
      </c>
      <c r="CP268" s="14" t="n">
        <v>0.433</v>
      </c>
      <c r="CQ268" s="14" t="n">
        <v>1.198</v>
      </c>
      <c r="CR268" s="14" t="n">
        <v>0</v>
      </c>
      <c r="CS268" s="14" t="n">
        <v>4.049</v>
      </c>
      <c r="CT268" s="14" t="n">
        <v>4.753</v>
      </c>
      <c r="CU268" s="14" t="n">
        <v>15.162</v>
      </c>
    </row>
    <row r="269">
      <c r="A269" s="14" t="inlineStr">
        <is>
          <t>ETH2022</t>
        </is>
      </c>
      <c r="B269" s="14" t="inlineStr">
        <is>
          <t>ETH</t>
        </is>
      </c>
      <c r="C269" s="14" t="inlineStr">
        <is>
          <t>ETH</t>
        </is>
      </c>
      <c r="D269" s="14" t="inlineStr">
        <is>
          <t>Ethiopia</t>
        </is>
      </c>
      <c r="E269" s="14" t="n">
        <v>2022</v>
      </c>
      <c r="F269" s="14" t="n">
        <v>0.15</v>
      </c>
      <c r="G269" s="14" t="n">
        <v>7.468</v>
      </c>
      <c r="H269" s="14" t="n">
        <v>0.967</v>
      </c>
      <c r="I269" s="14" t="n">
        <v>0</v>
      </c>
      <c r="J269" s="14" t="n">
        <v>7.468</v>
      </c>
      <c r="K269" s="14" t="n">
        <v>0</v>
      </c>
      <c r="L269" s="14" t="n">
        <v>1</v>
      </c>
      <c r="M269" s="14" t="n">
        <v>6.906</v>
      </c>
      <c r="N269" s="14" t="n">
        <v>2.901</v>
      </c>
      <c r="O269" s="14" t="n">
        <v>0.159</v>
      </c>
      <c r="P269" s="14" t="n">
        <v>7.065</v>
      </c>
      <c r="Q269" s="14" t="n">
        <v>0</v>
      </c>
      <c r="R269" s="14" t="n">
        <v>1</v>
      </c>
      <c r="S269" s="14" t="n">
        <v>12.304</v>
      </c>
      <c r="T269" s="14" t="n">
        <v>5.803</v>
      </c>
      <c r="U269" s="14" t="n">
        <v>0.137</v>
      </c>
      <c r="V269" s="14" t="n">
        <v>14.149</v>
      </c>
      <c r="W269" s="14" t="n">
        <v>0.15</v>
      </c>
      <c r="X269" s="14" t="n">
        <v>1</v>
      </c>
      <c r="Y269" s="14" t="n">
        <v>15.126</v>
      </c>
      <c r="Z269" s="14" t="n">
        <v>2.044</v>
      </c>
      <c r="AA269" s="14" t="n">
        <v>0</v>
      </c>
      <c r="AB269" s="14" t="n">
        <v>15.126</v>
      </c>
      <c r="AC269" s="14" t="n">
        <v>0</v>
      </c>
      <c r="AD269" s="14" t="n">
        <v>1</v>
      </c>
      <c r="AE269" s="14" t="n">
        <v>16.361</v>
      </c>
      <c r="AF269" s="14" t="n">
        <v>3.826</v>
      </c>
      <c r="AG269" s="14" t="n">
        <v>0</v>
      </c>
      <c r="AH269" s="14" t="n">
        <v>16.361</v>
      </c>
      <c r="AI269" s="14" t="n">
        <v>0</v>
      </c>
      <c r="AJ269" s="14" t="n">
        <v>1</v>
      </c>
      <c r="AK269" s="14" t="n">
        <v>23.769</v>
      </c>
      <c r="AL269" s="14" t="n">
        <v>12.659</v>
      </c>
      <c r="AM269" s="14" t="n">
        <v>0.264</v>
      </c>
      <c r="AN269" s="14" t="n">
        <v>27.334</v>
      </c>
      <c r="AO269" s="14" t="n">
        <v>0.15</v>
      </c>
      <c r="AP269" s="14" t="n">
        <v>1</v>
      </c>
      <c r="AQ269" s="14" t="n">
        <v>0.861</v>
      </c>
      <c r="AR269" s="14" t="n">
        <v>0.123</v>
      </c>
      <c r="AS269" s="14" t="n">
        <v>-0.139</v>
      </c>
      <c r="AT269" s="14" t="n">
        <v>0.83</v>
      </c>
      <c r="AU269" s="14" t="n">
        <v>0.15</v>
      </c>
      <c r="AV269" s="14" t="n">
        <v>1</v>
      </c>
      <c r="AW269" s="14" t="n">
        <v>0.986</v>
      </c>
      <c r="AX269" s="14" t="n">
        <v>0.123</v>
      </c>
      <c r="AY269" s="14" t="n">
        <v>-0.267</v>
      </c>
      <c r="AZ269" s="14" t="n">
        <v>0.827</v>
      </c>
      <c r="BA269" s="14" t="n">
        <v>0.15</v>
      </c>
      <c r="BB269" s="14" t="n">
        <v>1</v>
      </c>
      <c r="BC269" s="14" t="n">
        <v>0.598</v>
      </c>
      <c r="BD269" s="14" t="n">
        <v>0.123</v>
      </c>
      <c r="BE269" s="14" t="n">
        <v>0.03</v>
      </c>
      <c r="BF269" s="14" t="n">
        <v>0.714</v>
      </c>
      <c r="BG269" s="14" t="n">
        <v>0.15</v>
      </c>
      <c r="BH269" s="14" t="n">
        <v>1</v>
      </c>
      <c r="BI269" s="14" t="n">
        <v>0.612</v>
      </c>
      <c r="BJ269" s="14" t="n">
        <v>0.123</v>
      </c>
      <c r="BK269" s="14" t="n">
        <v>0.214</v>
      </c>
      <c r="BL269" s="14" t="n">
        <v>0.827</v>
      </c>
      <c r="BM269" s="14" t="n">
        <v>0</v>
      </c>
      <c r="BN269" s="14" t="n">
        <v>1</v>
      </c>
      <c r="BO269" s="14" t="n">
        <v>0</v>
      </c>
      <c r="BP269" s="14" t="n">
        <v>0</v>
      </c>
      <c r="BQ269" s="14" t="n">
        <v>0.023</v>
      </c>
      <c r="BR269" s="14" t="n">
        <v>0</v>
      </c>
      <c r="BS269" s="14" t="n">
        <v>0.667</v>
      </c>
      <c r="BT269" s="14" t="n">
        <v>0</v>
      </c>
      <c r="BU269" s="14" t="n">
        <v>0</v>
      </c>
      <c r="BV269" s="14" t="n">
        <v>0.041</v>
      </c>
      <c r="BW269" s="14" t="n">
        <v>0.15</v>
      </c>
      <c r="BX269" s="14" t="n">
        <v>0.667</v>
      </c>
      <c r="BY269" s="14" t="n">
        <v>12.729</v>
      </c>
      <c r="BZ269" s="14" t="n">
        <v>0</v>
      </c>
      <c r="CA269" s="14" t="n">
        <v>12.729</v>
      </c>
      <c r="CB269" s="14" t="n">
        <v>0</v>
      </c>
      <c r="CC269" s="14" t="n">
        <v>97.90000000000001</v>
      </c>
      <c r="CD269" s="14" t="n">
        <v>7.95</v>
      </c>
      <c r="CE269" s="14" t="n">
        <v>22.085</v>
      </c>
      <c r="CF269" s="14" t="n">
        <v>137.983</v>
      </c>
      <c r="CG269" s="14" t="n">
        <v>0.15</v>
      </c>
      <c r="CH269" s="14" t="n">
        <v>1</v>
      </c>
      <c r="CI269" s="14" t="n">
        <v>0</v>
      </c>
      <c r="CJ269" s="14" t="n">
        <v>0</v>
      </c>
      <c r="CK269" s="14" t="n">
        <v>0</v>
      </c>
      <c r="CL269" s="14" t="n">
        <v>0</v>
      </c>
      <c r="CM269" s="14" t="n">
        <v>0</v>
      </c>
      <c r="CN269" s="14" t="n">
        <v>0</v>
      </c>
      <c r="CO269" s="14" t="n">
        <v>0</v>
      </c>
      <c r="CP269" s="14" t="n">
        <v>0.433</v>
      </c>
      <c r="CQ269" s="14" t="n">
        <v>1.294</v>
      </c>
      <c r="CR269" s="14" t="n">
        <v>0</v>
      </c>
      <c r="CS269" s="14" t="n">
        <v>4.373</v>
      </c>
      <c r="CT269" s="14" t="n">
        <v>10.485</v>
      </c>
      <c r="CU269" s="14" t="n">
        <v>31.326</v>
      </c>
    </row>
    <row r="270">
      <c r="A270" s="14" t="inlineStr">
        <is>
          <t>ETH2023</t>
        </is>
      </c>
      <c r="B270" s="14" t="inlineStr">
        <is>
          <t>ETH</t>
        </is>
      </c>
      <c r="C270" s="14" t="inlineStr">
        <is>
          <t>ETH</t>
        </is>
      </c>
      <c r="D270" s="14" t="inlineStr">
        <is>
          <t>Ethiopia</t>
        </is>
      </c>
      <c r="E270" s="14" t="n">
        <v>2023</v>
      </c>
      <c r="F270" s="14" t="n">
        <v>0.15</v>
      </c>
      <c r="G270" s="14" t="n">
        <v>4.457</v>
      </c>
      <c r="H270" s="14" t="n">
        <v>1.024</v>
      </c>
      <c r="I270" s="14" t="n">
        <v>0</v>
      </c>
      <c r="J270" s="14" t="n">
        <v>4.457</v>
      </c>
      <c r="K270" s="14" t="n">
        <v>0</v>
      </c>
      <c r="L270" s="14" t="n">
        <v>1</v>
      </c>
      <c r="M270" s="14" t="n">
        <v>6.012</v>
      </c>
      <c r="N270" s="14" t="n">
        <v>3.073</v>
      </c>
      <c r="O270" s="14" t="n">
        <v>0.111</v>
      </c>
      <c r="P270" s="14" t="n">
        <v>6.123</v>
      </c>
      <c r="Q270" s="14" t="n">
        <v>0</v>
      </c>
      <c r="R270" s="14" t="n">
        <v>1</v>
      </c>
      <c r="S270" s="14" t="n">
        <v>9.579000000000001</v>
      </c>
      <c r="T270" s="14" t="n">
        <v>6.146</v>
      </c>
      <c r="U270" s="14" t="n">
        <v>0.159</v>
      </c>
      <c r="V270" s="14" t="n">
        <v>11.016</v>
      </c>
      <c r="W270" s="14" t="n">
        <v>0.15</v>
      </c>
      <c r="X270" s="14" t="n">
        <v>1</v>
      </c>
      <c r="Y270" s="14" t="n">
        <v>7.362</v>
      </c>
      <c r="Z270" s="14" t="n">
        <v>0.995</v>
      </c>
      <c r="AA270" s="14" t="n">
        <v>0</v>
      </c>
      <c r="AB270" s="14" t="n">
        <v>7.362</v>
      </c>
      <c r="AC270" s="14" t="n">
        <v>0</v>
      </c>
      <c r="AD270" s="14" t="n">
        <v>1</v>
      </c>
      <c r="AE270" s="14" t="n">
        <v>8.648</v>
      </c>
      <c r="AF270" s="14" t="n">
        <v>2.022</v>
      </c>
      <c r="AG270" s="14" t="n">
        <v>0</v>
      </c>
      <c r="AH270" s="14" t="n">
        <v>8.648</v>
      </c>
      <c r="AI270" s="14" t="n">
        <v>0</v>
      </c>
      <c r="AJ270" s="14" t="n">
        <v>1</v>
      </c>
      <c r="AK270" s="14" t="n">
        <v>16.362</v>
      </c>
      <c r="AL270" s="14" t="n">
        <v>8.714</v>
      </c>
      <c r="AM270" s="14" t="n">
        <v>0.272</v>
      </c>
      <c r="AN270" s="14" t="n">
        <v>18.816</v>
      </c>
      <c r="AO270" s="14" t="n">
        <v>0.15</v>
      </c>
      <c r="AP270" s="14" t="n">
        <v>1</v>
      </c>
      <c r="AQ270" s="14" t="n">
        <v>0.76</v>
      </c>
      <c r="AR270" s="14" t="n">
        <v>0.129</v>
      </c>
      <c r="AS270" s="14" t="n">
        <v>0.342</v>
      </c>
      <c r="AT270" s="14" t="n">
        <v>1.268</v>
      </c>
      <c r="AU270" s="14" t="n">
        <v>0.15</v>
      </c>
      <c r="AV270" s="14" t="n">
        <v>1</v>
      </c>
      <c r="AW270" s="14" t="n">
        <v>0.8110000000000001</v>
      </c>
      <c r="AX270" s="14" t="n">
        <v>0.129</v>
      </c>
      <c r="AY270" s="14" t="n">
        <v>0.343</v>
      </c>
      <c r="AZ270" s="14" t="n">
        <v>1.328</v>
      </c>
      <c r="BA270" s="14" t="n">
        <v>0.15</v>
      </c>
      <c r="BB270" s="14" t="n">
        <v>1</v>
      </c>
      <c r="BC270" s="14" t="n">
        <v>0.535</v>
      </c>
      <c r="BD270" s="14" t="n">
        <v>0.129</v>
      </c>
      <c r="BE270" s="14" t="n">
        <v>0.029</v>
      </c>
      <c r="BF270" s="14" t="n">
        <v>0.638</v>
      </c>
      <c r="BG270" s="14" t="n">
        <v>0.15</v>
      </c>
      <c r="BH270" s="14" t="n">
        <v>1</v>
      </c>
      <c r="BI270" s="14" t="n">
        <v>0.579</v>
      </c>
      <c r="BJ270" s="14" t="n">
        <v>0.129</v>
      </c>
      <c r="BK270" s="14" t="n">
        <v>0.739</v>
      </c>
      <c r="BL270" s="14" t="n">
        <v>1.318</v>
      </c>
      <c r="BM270" s="14" t="n">
        <v>0</v>
      </c>
      <c r="BN270" s="14" t="n">
        <v>1</v>
      </c>
      <c r="BO270" s="14" t="n">
        <v>0</v>
      </c>
      <c r="BP270" s="14" t="n">
        <v>0</v>
      </c>
      <c r="BQ270" s="14" t="n">
        <v>0.022</v>
      </c>
      <c r="BR270" s="14" t="n">
        <v>0</v>
      </c>
      <c r="BS270" s="14" t="n">
        <v>0.667</v>
      </c>
      <c r="BT270" s="14" t="n">
        <v>0</v>
      </c>
      <c r="BU270" s="14" t="n">
        <v>0</v>
      </c>
      <c r="BV270" s="14" t="n">
        <v>0.039</v>
      </c>
      <c r="BW270" s="14" t="n">
        <v>0.15</v>
      </c>
      <c r="BX270" s="14" t="n">
        <v>0.667</v>
      </c>
      <c r="BY270" s="14" t="n">
        <v>13.254</v>
      </c>
      <c r="BZ270" s="14" t="n">
        <v>0</v>
      </c>
      <c r="CA270" s="14" t="n">
        <v>13.254</v>
      </c>
      <c r="CB270" s="14" t="n">
        <v>0</v>
      </c>
      <c r="CC270" s="14" t="n">
        <v>83.248</v>
      </c>
      <c r="CD270" s="14" t="n">
        <v>7.95</v>
      </c>
      <c r="CE270" s="14" t="n">
        <v>92.107</v>
      </c>
      <c r="CF270" s="14" t="n">
        <v>201.659</v>
      </c>
      <c r="CG270" s="14" t="n">
        <v>0.15</v>
      </c>
      <c r="CH270" s="14" t="n">
        <v>1</v>
      </c>
      <c r="CI270" s="14" t="n">
        <v>0</v>
      </c>
      <c r="CJ270" s="14" t="n">
        <v>0</v>
      </c>
      <c r="CK270" s="14" t="n">
        <v>0</v>
      </c>
      <c r="CL270" s="14" t="n">
        <v>0</v>
      </c>
      <c r="CM270" s="14" t="n">
        <v>0</v>
      </c>
      <c r="CN270" s="14" t="n">
        <v>0</v>
      </c>
      <c r="CO270" s="14" t="n">
        <v>0</v>
      </c>
      <c r="CP270" s="14" t="n">
        <v>0.407</v>
      </c>
      <c r="CQ270" s="14" t="n">
        <v>1.348</v>
      </c>
      <c r="CR270" s="14" t="n">
        <v>0</v>
      </c>
      <c r="CS270" s="14" t="n">
        <v>4.553</v>
      </c>
      <c r="CT270" s="14" t="n">
        <v>4.861</v>
      </c>
      <c r="CU270" s="14" t="n">
        <v>11.622</v>
      </c>
    </row>
    <row r="271">
      <c r="A271" s="14" t="inlineStr">
        <is>
          <t>ETH2024</t>
        </is>
      </c>
      <c r="B271" s="14" t="inlineStr">
        <is>
          <t>ETH</t>
        </is>
      </c>
      <c r="C271" s="14" t="inlineStr">
        <is>
          <t>ETH</t>
        </is>
      </c>
      <c r="D271" s="14" t="inlineStr">
        <is>
          <t>Ethiopia</t>
        </is>
      </c>
      <c r="E271" s="14" t="n">
        <v>2024</v>
      </c>
      <c r="F271" s="14" t="n">
        <v>0.15</v>
      </c>
      <c r="G271" s="14" t="n">
        <v>4.142</v>
      </c>
      <c r="H271" s="14" t="n">
        <v>1.055</v>
      </c>
      <c r="I271" s="14" t="n">
        <v>0</v>
      </c>
      <c r="J271" s="14" t="n">
        <v>4.142</v>
      </c>
      <c r="K271" s="14" t="n">
        <v>0</v>
      </c>
      <c r="L271" s="14" t="n">
        <v>1</v>
      </c>
      <c r="M271" s="14" t="n">
        <v>5.599</v>
      </c>
      <c r="N271" s="14" t="n">
        <v>3.164</v>
      </c>
      <c r="O271" s="14" t="n">
        <v>0.08699999999999999</v>
      </c>
      <c r="P271" s="14" t="n">
        <v>5.686</v>
      </c>
      <c r="Q271" s="14" t="n">
        <v>0</v>
      </c>
      <c r="R271" s="14" t="n">
        <v>1</v>
      </c>
      <c r="S271" s="14" t="n">
        <v>9.414999999999999</v>
      </c>
      <c r="T271" s="14" t="n">
        <v>6.328</v>
      </c>
      <c r="U271" s="14" t="n">
        <v>0.192</v>
      </c>
      <c r="V271" s="14" t="n">
        <v>10.827</v>
      </c>
      <c r="W271" s="14" t="n">
        <v>0.15</v>
      </c>
      <c r="X271" s="14" t="n">
        <v>1</v>
      </c>
      <c r="Y271" s="14" t="n">
        <v>6.861</v>
      </c>
      <c r="Z271" s="14" t="n">
        <v>0.927</v>
      </c>
      <c r="AA271" s="14" t="n">
        <v>0</v>
      </c>
      <c r="AB271" s="14" t="n">
        <v>6.861</v>
      </c>
      <c r="AC271" s="14" t="n">
        <v>0</v>
      </c>
      <c r="AD271" s="14" t="n">
        <v>1</v>
      </c>
      <c r="AE271" s="14" t="n">
        <v>8.185</v>
      </c>
      <c r="AF271" s="14" t="n">
        <v>1.914</v>
      </c>
      <c r="AG271" s="14" t="n">
        <v>0</v>
      </c>
      <c r="AH271" s="14" t="n">
        <v>8.185</v>
      </c>
      <c r="AI271" s="14" t="n">
        <v>0</v>
      </c>
      <c r="AJ271" s="14" t="n">
        <v>1</v>
      </c>
      <c r="AK271" s="14" t="n">
        <v>16.127</v>
      </c>
      <c r="AL271" s="14" t="n">
        <v>8.589</v>
      </c>
      <c r="AM271" s="14" t="n">
        <v>0.33</v>
      </c>
      <c r="AN271" s="14" t="n">
        <v>18.546</v>
      </c>
      <c r="AO271" s="14" t="n">
        <v>0.15</v>
      </c>
      <c r="AP271" s="14" t="n">
        <v>1</v>
      </c>
      <c r="AQ271" s="14" t="n">
        <v>0.724</v>
      </c>
      <c r="AR271" s="14" t="n">
        <v>0.132</v>
      </c>
      <c r="AS271" s="14" t="n">
        <v>0.142</v>
      </c>
      <c r="AT271" s="14" t="n">
        <v>0.996</v>
      </c>
      <c r="AU271" s="14" t="n">
        <v>0.15</v>
      </c>
      <c r="AV271" s="14" t="n">
        <v>1</v>
      </c>
      <c r="AW271" s="14" t="n">
        <v>0.75</v>
      </c>
      <c r="AX271" s="14" t="n">
        <v>0.132</v>
      </c>
      <c r="AY271" s="14" t="n">
        <v>0.128</v>
      </c>
      <c r="AZ271" s="14" t="n">
        <v>1.009</v>
      </c>
      <c r="BA271" s="14" t="n">
        <v>0.15</v>
      </c>
      <c r="BB271" s="14" t="n">
        <v>1</v>
      </c>
      <c r="BC271" s="14" t="n">
        <v>0.513</v>
      </c>
      <c r="BD271" s="14" t="n">
        <v>0.132</v>
      </c>
      <c r="BE271" s="14" t="n">
        <v>0.029</v>
      </c>
      <c r="BF271" s="14" t="n">
        <v>0.611</v>
      </c>
      <c r="BG271" s="14" t="n">
        <v>0.15</v>
      </c>
      <c r="BH271" s="14" t="n">
        <v>1</v>
      </c>
      <c r="BI271" s="14" t="n">
        <v>0.591</v>
      </c>
      <c r="BJ271" s="14" t="n">
        <v>0.132</v>
      </c>
      <c r="BK271" s="14" t="n">
        <v>0.405</v>
      </c>
      <c r="BL271" s="14" t="n">
        <v>0.997</v>
      </c>
      <c r="BM271" s="14" t="n">
        <v>0</v>
      </c>
      <c r="BN271" s="14" t="n">
        <v>1</v>
      </c>
      <c r="BO271" s="14" t="n">
        <v>0</v>
      </c>
      <c r="BP271" s="14" t="n">
        <v>0</v>
      </c>
      <c r="BQ271" s="14" t="n">
        <v>0.023</v>
      </c>
      <c r="BR271" s="14" t="n">
        <v>0</v>
      </c>
      <c r="BS271" s="14" t="n">
        <v>0.667</v>
      </c>
      <c r="BT271" s="14" t="n">
        <v>0</v>
      </c>
      <c r="BU271" s="14" t="n">
        <v>0</v>
      </c>
      <c r="BV271" s="14" t="n">
        <v>0.04</v>
      </c>
      <c r="BW271" s="14" t="n">
        <v>0.15</v>
      </c>
      <c r="BX271" s="14" t="n">
        <v>0.667</v>
      </c>
      <c r="BY271" s="14" t="n">
        <v>13.646</v>
      </c>
      <c r="BZ271" s="14" t="n">
        <v>0</v>
      </c>
      <c r="CA271" s="14" t="n">
        <v>13.646</v>
      </c>
      <c r="CB271" s="14" t="n">
        <v>0</v>
      </c>
      <c r="CC271" s="14" t="n">
        <v>82.58799999999999</v>
      </c>
      <c r="CD271" s="14" t="n">
        <v>7.95</v>
      </c>
      <c r="CE271" s="14" t="n">
        <v>52.055</v>
      </c>
      <c r="CF271" s="14" t="n">
        <v>154.84</v>
      </c>
      <c r="CG271" s="14" t="n">
        <v>0.15</v>
      </c>
      <c r="CH271" s="14" t="n">
        <v>1</v>
      </c>
      <c r="CI271" s="14" t="n">
        <v>0</v>
      </c>
      <c r="CJ271" s="14" t="n">
        <v>0</v>
      </c>
      <c r="CK271" s="14" t="n">
        <v>0</v>
      </c>
      <c r="CL271" s="14" t="n">
        <v>0</v>
      </c>
      <c r="CM271" s="14" t="n">
        <v>0</v>
      </c>
      <c r="CN271" s="14" t="n">
        <v>0</v>
      </c>
      <c r="CO271" s="14" t="n">
        <v>0</v>
      </c>
      <c r="CP271" s="14" t="n">
        <v>0.407</v>
      </c>
      <c r="CQ271" s="14" t="n">
        <v>1.387</v>
      </c>
      <c r="CR271" s="14" t="n">
        <v>0</v>
      </c>
      <c r="CS271" s="14" t="n">
        <v>4.688</v>
      </c>
      <c r="CT271" s="14" t="n">
        <v>4.251</v>
      </c>
      <c r="CU271" s="14" t="n">
        <v>10.168</v>
      </c>
    </row>
    <row r="272">
      <c r="A272" s="14" t="inlineStr">
        <is>
          <t>FRO2021</t>
        </is>
      </c>
      <c r="B272" s="14" t="inlineStr">
        <is>
          <t>FRO</t>
        </is>
      </c>
      <c r="C272" s="14" t="inlineStr">
        <is>
          <t>FRO</t>
        </is>
      </c>
      <c r="D272" s="14" t="inlineStr">
        <is>
          <t>Faroe Islands</t>
        </is>
      </c>
      <c r="E272" s="14" t="n">
        <v>2021</v>
      </c>
      <c r="F272" s="14" t="n">
        <v>0</v>
      </c>
      <c r="G272" s="14" t="n">
        <v>5.553</v>
      </c>
      <c r="H272" s="14" t="n">
        <v>1.143</v>
      </c>
      <c r="I272" s="14" t="n">
        <v>0</v>
      </c>
      <c r="J272" s="14" t="n">
        <v>5.553</v>
      </c>
      <c r="K272" s="14" t="n">
        <v>0</v>
      </c>
      <c r="L272" s="14" t="n">
        <v>1</v>
      </c>
      <c r="M272" s="14" t="n">
        <v>7.964</v>
      </c>
      <c r="N272" s="14" t="n">
        <v>3.43</v>
      </c>
      <c r="O272" s="14" t="n">
        <v>0</v>
      </c>
      <c r="P272" s="14" t="n">
        <v>7.964</v>
      </c>
      <c r="Q272" s="14" t="n">
        <v>0</v>
      </c>
      <c r="R272" s="14" t="n">
        <v>1</v>
      </c>
      <c r="S272" s="14" t="n">
        <v>11.27</v>
      </c>
      <c r="T272" s="14" t="n">
        <v>6.86</v>
      </c>
      <c r="U272" s="14" t="n">
        <v>0</v>
      </c>
      <c r="V272" s="14" t="n">
        <v>11.27</v>
      </c>
      <c r="W272" s="14" t="n">
        <v>0</v>
      </c>
      <c r="X272" s="14" t="n">
        <v>1</v>
      </c>
      <c r="Y272" s="14" t="n">
        <v>16.305</v>
      </c>
      <c r="Z272" s="14" t="n">
        <v>2.204</v>
      </c>
      <c r="AA272" s="14" t="n">
        <v>0</v>
      </c>
      <c r="AB272" s="14" t="n">
        <v>16.305</v>
      </c>
      <c r="AC272" s="14" t="n">
        <v>0</v>
      </c>
      <c r="AD272" s="14" t="n">
        <v>1</v>
      </c>
      <c r="AE272" s="14" t="n">
        <v>17.449</v>
      </c>
      <c r="AF272" s="14" t="n">
        <v>4.08</v>
      </c>
      <c r="AG272" s="14" t="n">
        <v>0</v>
      </c>
      <c r="AH272" s="14" t="n">
        <v>17.449</v>
      </c>
      <c r="AI272" s="14" t="n">
        <v>0</v>
      </c>
      <c r="AJ272" s="14" t="n">
        <v>1</v>
      </c>
      <c r="AK272" s="14" t="n">
        <v>24.309</v>
      </c>
      <c r="AL272" s="14" t="n">
        <v>12.947</v>
      </c>
      <c r="AM272" s="14" t="n">
        <v>0</v>
      </c>
      <c r="AN272" s="14" t="n">
        <v>24.309</v>
      </c>
      <c r="AO272" s="14" t="n">
        <v>0</v>
      </c>
      <c r="AP272" s="14" t="n">
        <v>1</v>
      </c>
      <c r="AQ272" s="14" t="n">
        <v>0.619</v>
      </c>
      <c r="AR272" s="14" t="n">
        <v>0.114</v>
      </c>
      <c r="AS272" s="14" t="n">
        <v>0</v>
      </c>
      <c r="AT272" s="14" t="n">
        <v>0.619</v>
      </c>
      <c r="AU272" s="14" t="n">
        <v>0</v>
      </c>
      <c r="AV272" s="14" t="n">
        <v>1</v>
      </c>
      <c r="AW272" s="14" t="n">
        <v>0.599</v>
      </c>
      <c r="AX272" s="14" t="n">
        <v>0.114</v>
      </c>
      <c r="AY272" s="14" t="n">
        <v>0</v>
      </c>
      <c r="AZ272" s="14" t="n">
        <v>0.599</v>
      </c>
      <c r="BA272" s="14" t="n">
        <v>0</v>
      </c>
      <c r="BB272" s="14" t="n">
        <v>1</v>
      </c>
      <c r="BC272" s="14" t="n">
        <v>0.439</v>
      </c>
      <c r="BD272" s="14" t="n">
        <v>0.114</v>
      </c>
      <c r="BE272" s="14" t="n">
        <v>0</v>
      </c>
      <c r="BF272" s="14" t="n">
        <v>0.439</v>
      </c>
      <c r="BG272" s="14" t="n">
        <v>0</v>
      </c>
      <c r="BH272" s="14" t="n">
        <v>1</v>
      </c>
      <c r="BI272" s="14" t="n">
        <v>0.505</v>
      </c>
      <c r="BJ272" s="14" t="n">
        <v>0.114</v>
      </c>
      <c r="BK272" s="14" t="n">
        <v>0</v>
      </c>
      <c r="BL272" s="14" t="n">
        <v>0.505</v>
      </c>
      <c r="BM272" s="14" t="n">
        <v>0</v>
      </c>
      <c r="BN272" s="14" t="n">
        <v>1</v>
      </c>
      <c r="BO272" s="14" t="n">
        <v>0</v>
      </c>
      <c r="BP272" s="14" t="n">
        <v>0</v>
      </c>
      <c r="BQ272" s="14" t="n">
        <v>0</v>
      </c>
      <c r="BR272" s="14" t="n">
        <v>0</v>
      </c>
      <c r="BS272" s="14" t="n">
        <v>1</v>
      </c>
      <c r="BT272" s="14" t="n">
        <v>0</v>
      </c>
      <c r="BU272" s="14" t="n">
        <v>0</v>
      </c>
      <c r="BV272" s="14" t="n">
        <v>0</v>
      </c>
      <c r="BW272" s="14" t="n">
        <v>0</v>
      </c>
      <c r="BX272" s="14" t="n">
        <v>1</v>
      </c>
      <c r="BY272" s="14" t="n">
        <v>11.787</v>
      </c>
      <c r="BZ272" s="14" t="n">
        <v>0</v>
      </c>
      <c r="CA272" s="14" t="n">
        <v>11.787</v>
      </c>
      <c r="CB272" s="14" t="n">
        <v>0</v>
      </c>
      <c r="CC272" s="14" t="n">
        <v>78.125</v>
      </c>
      <c r="CD272" s="14" t="n">
        <v>7.95</v>
      </c>
      <c r="CE272" s="14" t="n">
        <v>0</v>
      </c>
      <c r="CF272" s="14" t="n">
        <v>78.125</v>
      </c>
      <c r="CG272" s="14" t="n">
        <v>0</v>
      </c>
      <c r="CH272" s="14" t="n">
        <v>1</v>
      </c>
      <c r="CI272" s="14" t="n">
        <v>0</v>
      </c>
      <c r="CJ272" s="14" t="n">
        <v>0</v>
      </c>
      <c r="CK272" s="14" t="n">
        <v>0</v>
      </c>
      <c r="CL272" s="14" t="n">
        <v>0</v>
      </c>
      <c r="CM272" s="14" t="n">
        <v>0</v>
      </c>
      <c r="CN272" s="14" t="n">
        <v>0</v>
      </c>
      <c r="CO272" s="14" t="n">
        <v>0</v>
      </c>
      <c r="CP272" s="14" t="n">
        <v>0</v>
      </c>
      <c r="CQ272" s="14" t="n">
        <v>1.198</v>
      </c>
      <c r="CR272" s="14" t="n">
        <v>0</v>
      </c>
      <c r="CS272" s="14" t="n">
        <v>4.776</v>
      </c>
      <c r="CT272" s="14" t="n">
        <v>4.41</v>
      </c>
      <c r="CU272" s="14" t="n">
        <v>15.162</v>
      </c>
    </row>
    <row r="273">
      <c r="A273" s="14" t="inlineStr">
        <is>
          <t>FRO2022</t>
        </is>
      </c>
      <c r="B273" s="14" t="inlineStr">
        <is>
          <t>FRO</t>
        </is>
      </c>
      <c r="C273" s="14" t="inlineStr">
        <is>
          <t>FRO</t>
        </is>
      </c>
      <c r="D273" s="14" t="inlineStr">
        <is>
          <t>Faroe Islands</t>
        </is>
      </c>
      <c r="E273" s="14" t="n">
        <v>2022</v>
      </c>
      <c r="F273" s="14" t="n">
        <v>0</v>
      </c>
      <c r="G273" s="14" t="n">
        <v>7.077</v>
      </c>
      <c r="H273" s="14" t="n">
        <v>1.235</v>
      </c>
      <c r="I273" s="14" t="n">
        <v>0</v>
      </c>
      <c r="J273" s="14" t="n">
        <v>7.077</v>
      </c>
      <c r="K273" s="14" t="n">
        <v>0</v>
      </c>
      <c r="L273" s="14" t="n">
        <v>1</v>
      </c>
      <c r="M273" s="14" t="n">
        <v>9.782999999999999</v>
      </c>
      <c r="N273" s="14" t="n">
        <v>3.704</v>
      </c>
      <c r="O273" s="14" t="n">
        <v>0</v>
      </c>
      <c r="P273" s="14" t="n">
        <v>9.782999999999999</v>
      </c>
      <c r="Q273" s="14" t="n">
        <v>0</v>
      </c>
      <c r="R273" s="14" t="n">
        <v>1</v>
      </c>
      <c r="S273" s="14" t="n">
        <v>13.25</v>
      </c>
      <c r="T273" s="14" t="n">
        <v>7.408</v>
      </c>
      <c r="U273" s="14" t="n">
        <v>0</v>
      </c>
      <c r="V273" s="14" t="n">
        <v>13.25</v>
      </c>
      <c r="W273" s="14" t="n">
        <v>0</v>
      </c>
      <c r="X273" s="14" t="n">
        <v>1</v>
      </c>
      <c r="Y273" s="14" t="n">
        <v>32.56</v>
      </c>
      <c r="Z273" s="14" t="n">
        <v>4.401</v>
      </c>
      <c r="AA273" s="14" t="n">
        <v>0</v>
      </c>
      <c r="AB273" s="14" t="n">
        <v>32.56</v>
      </c>
      <c r="AC273" s="14" t="n">
        <v>0</v>
      </c>
      <c r="AD273" s="14" t="n">
        <v>1</v>
      </c>
      <c r="AE273" s="14" t="n">
        <v>33.795</v>
      </c>
      <c r="AF273" s="14" t="n">
        <v>7.902</v>
      </c>
      <c r="AG273" s="14" t="n">
        <v>0</v>
      </c>
      <c r="AH273" s="14" t="n">
        <v>33.795</v>
      </c>
      <c r="AI273" s="14" t="n">
        <v>0</v>
      </c>
      <c r="AJ273" s="14" t="n">
        <v>1</v>
      </c>
      <c r="AK273" s="14" t="n">
        <v>41.203</v>
      </c>
      <c r="AL273" s="14" t="n">
        <v>21.945</v>
      </c>
      <c r="AM273" s="14" t="n">
        <v>0</v>
      </c>
      <c r="AN273" s="14" t="n">
        <v>41.203</v>
      </c>
      <c r="AO273" s="14" t="n">
        <v>0</v>
      </c>
      <c r="AP273" s="14" t="n">
        <v>1</v>
      </c>
      <c r="AQ273" s="14" t="n">
        <v>0.861</v>
      </c>
      <c r="AR273" s="14" t="n">
        <v>0.123</v>
      </c>
      <c r="AS273" s="14" t="n">
        <v>0</v>
      </c>
      <c r="AT273" s="14" t="n">
        <v>0.861</v>
      </c>
      <c r="AU273" s="14" t="n">
        <v>0</v>
      </c>
      <c r="AV273" s="14" t="n">
        <v>1</v>
      </c>
      <c r="AW273" s="14" t="n">
        <v>0.986</v>
      </c>
      <c r="AX273" s="14" t="n">
        <v>0.123</v>
      </c>
      <c r="AY273" s="14" t="n">
        <v>0</v>
      </c>
      <c r="AZ273" s="14" t="n">
        <v>0.986</v>
      </c>
      <c r="BA273" s="14" t="n">
        <v>0</v>
      </c>
      <c r="BB273" s="14" t="n">
        <v>1</v>
      </c>
      <c r="BC273" s="14" t="n">
        <v>0.598</v>
      </c>
      <c r="BD273" s="14" t="n">
        <v>0.123</v>
      </c>
      <c r="BE273" s="14" t="n">
        <v>0</v>
      </c>
      <c r="BF273" s="14" t="n">
        <v>0.598</v>
      </c>
      <c r="BG273" s="14" t="n">
        <v>0</v>
      </c>
      <c r="BH273" s="14" t="n">
        <v>1</v>
      </c>
      <c r="BI273" s="14" t="n">
        <v>0.612</v>
      </c>
      <c r="BJ273" s="14" t="n">
        <v>0.123</v>
      </c>
      <c r="BK273" s="14" t="n">
        <v>0</v>
      </c>
      <c r="BL273" s="14" t="n">
        <v>0.612</v>
      </c>
      <c r="BM273" s="14" t="n">
        <v>0</v>
      </c>
      <c r="BN273" s="14" t="n">
        <v>1</v>
      </c>
      <c r="BO273" s="14" t="n">
        <v>0</v>
      </c>
      <c r="BP273" s="14" t="n">
        <v>0</v>
      </c>
      <c r="BQ273" s="14" t="n">
        <v>0</v>
      </c>
      <c r="BR273" s="14" t="n">
        <v>0</v>
      </c>
      <c r="BS273" s="14" t="n">
        <v>1</v>
      </c>
      <c r="BT273" s="14" t="n">
        <v>0</v>
      </c>
      <c r="BU273" s="14" t="n">
        <v>0</v>
      </c>
      <c r="BV273" s="14" t="n">
        <v>0</v>
      </c>
      <c r="BW273" s="14" t="n">
        <v>0</v>
      </c>
      <c r="BX273" s="14" t="n">
        <v>1</v>
      </c>
      <c r="BY273" s="14" t="n">
        <v>12.729</v>
      </c>
      <c r="BZ273" s="14" t="n">
        <v>0</v>
      </c>
      <c r="CA273" s="14" t="n">
        <v>12.729</v>
      </c>
      <c r="CB273" s="14" t="n">
        <v>0</v>
      </c>
      <c r="CC273" s="14" t="n">
        <v>97.90000000000001</v>
      </c>
      <c r="CD273" s="14" t="n">
        <v>7.95</v>
      </c>
      <c r="CE273" s="14" t="n">
        <v>0</v>
      </c>
      <c r="CF273" s="14" t="n">
        <v>97.90000000000001</v>
      </c>
      <c r="CG273" s="14" t="n">
        <v>0</v>
      </c>
      <c r="CH273" s="14" t="n">
        <v>1</v>
      </c>
      <c r="CI273" s="14" t="n">
        <v>0</v>
      </c>
      <c r="CJ273" s="14" t="n">
        <v>0</v>
      </c>
      <c r="CK273" s="14" t="n">
        <v>0</v>
      </c>
      <c r="CL273" s="14" t="n">
        <v>0</v>
      </c>
      <c r="CM273" s="14" t="n">
        <v>0</v>
      </c>
      <c r="CN273" s="14" t="n">
        <v>0</v>
      </c>
      <c r="CO273" s="14" t="n">
        <v>0</v>
      </c>
      <c r="CP273" s="14" t="n">
        <v>0</v>
      </c>
      <c r="CQ273" s="14" t="n">
        <v>1.294</v>
      </c>
      <c r="CR273" s="14" t="n">
        <v>0</v>
      </c>
      <c r="CS273" s="14" t="n">
        <v>5.158</v>
      </c>
      <c r="CT273" s="14" t="n">
        <v>5.842</v>
      </c>
      <c r="CU273" s="14" t="n">
        <v>31.326</v>
      </c>
    </row>
    <row r="274">
      <c r="A274" s="14" t="inlineStr">
        <is>
          <t>FRO2023</t>
        </is>
      </c>
      <c r="B274" s="14" t="inlineStr">
        <is>
          <t>FRO</t>
        </is>
      </c>
      <c r="C274" s="14" t="inlineStr">
        <is>
          <t>FRO</t>
        </is>
      </c>
      <c r="D274" s="14" t="inlineStr">
        <is>
          <t>Faroe Islands</t>
        </is>
      </c>
      <c r="E274" s="14" t="n">
        <v>2023</v>
      </c>
      <c r="F274" s="14" t="n">
        <v>0</v>
      </c>
      <c r="G274" s="14" t="n">
        <v>4.752</v>
      </c>
      <c r="H274" s="14" t="n">
        <v>1.286</v>
      </c>
      <c r="I274" s="14" t="n">
        <v>0</v>
      </c>
      <c r="J274" s="14" t="n">
        <v>4.752</v>
      </c>
      <c r="K274" s="14" t="n">
        <v>0</v>
      </c>
      <c r="L274" s="14" t="n">
        <v>1</v>
      </c>
      <c r="M274" s="14" t="n">
        <v>7.886</v>
      </c>
      <c r="N274" s="14" t="n">
        <v>3.857</v>
      </c>
      <c r="O274" s="14" t="n">
        <v>0</v>
      </c>
      <c r="P274" s="14" t="n">
        <v>7.886</v>
      </c>
      <c r="Q274" s="14" t="n">
        <v>0</v>
      </c>
      <c r="R274" s="14" t="n">
        <v>1</v>
      </c>
      <c r="S274" s="14" t="n">
        <v>11.18</v>
      </c>
      <c r="T274" s="14" t="n">
        <v>7.714</v>
      </c>
      <c r="U274" s="14" t="n">
        <v>0</v>
      </c>
      <c r="V274" s="14" t="n">
        <v>11.18</v>
      </c>
      <c r="W274" s="14" t="n">
        <v>0</v>
      </c>
      <c r="X274" s="14" t="n">
        <v>1</v>
      </c>
      <c r="Y274" s="14" t="n">
        <v>12.908</v>
      </c>
      <c r="Z274" s="14" t="n">
        <v>1.745</v>
      </c>
      <c r="AA274" s="14" t="n">
        <v>0</v>
      </c>
      <c r="AB274" s="14" t="n">
        <v>12.908</v>
      </c>
      <c r="AC274" s="14" t="n">
        <v>0</v>
      </c>
      <c r="AD274" s="14" t="n">
        <v>1</v>
      </c>
      <c r="AE274" s="14" t="n">
        <v>14.194</v>
      </c>
      <c r="AF274" s="14" t="n">
        <v>3.319</v>
      </c>
      <c r="AG274" s="14" t="n">
        <v>0</v>
      </c>
      <c r="AH274" s="14" t="n">
        <v>14.194</v>
      </c>
      <c r="AI274" s="14" t="n">
        <v>0</v>
      </c>
      <c r="AJ274" s="14" t="n">
        <v>1</v>
      </c>
      <c r="AK274" s="14" t="n">
        <v>21.908</v>
      </c>
      <c r="AL274" s="14" t="n">
        <v>11.668</v>
      </c>
      <c r="AM274" s="14" t="n">
        <v>0</v>
      </c>
      <c r="AN274" s="14" t="n">
        <v>21.908</v>
      </c>
      <c r="AO274" s="14" t="n">
        <v>0</v>
      </c>
      <c r="AP274" s="14" t="n">
        <v>1</v>
      </c>
      <c r="AQ274" s="14" t="n">
        <v>0.76</v>
      </c>
      <c r="AR274" s="14" t="n">
        <v>0.129</v>
      </c>
      <c r="AS274" s="14" t="n">
        <v>0</v>
      </c>
      <c r="AT274" s="14" t="n">
        <v>0.76</v>
      </c>
      <c r="AU274" s="14" t="n">
        <v>0</v>
      </c>
      <c r="AV274" s="14" t="n">
        <v>1</v>
      </c>
      <c r="AW274" s="14" t="n">
        <v>0.8110000000000001</v>
      </c>
      <c r="AX274" s="14" t="n">
        <v>0.129</v>
      </c>
      <c r="AY274" s="14" t="n">
        <v>0</v>
      </c>
      <c r="AZ274" s="14" t="n">
        <v>0.8110000000000001</v>
      </c>
      <c r="BA274" s="14" t="n">
        <v>0</v>
      </c>
      <c r="BB274" s="14" t="n">
        <v>1</v>
      </c>
      <c r="BC274" s="14" t="n">
        <v>0.535</v>
      </c>
      <c r="BD274" s="14" t="n">
        <v>0.129</v>
      </c>
      <c r="BE274" s="14" t="n">
        <v>0</v>
      </c>
      <c r="BF274" s="14" t="n">
        <v>0.535</v>
      </c>
      <c r="BG274" s="14" t="n">
        <v>0</v>
      </c>
      <c r="BH274" s="14" t="n">
        <v>1</v>
      </c>
      <c r="BI274" s="14" t="n">
        <v>0.579</v>
      </c>
      <c r="BJ274" s="14" t="n">
        <v>0.129</v>
      </c>
      <c r="BK274" s="14" t="n">
        <v>0</v>
      </c>
      <c r="BL274" s="14" t="n">
        <v>0.579</v>
      </c>
      <c r="BM274" s="14" t="n">
        <v>0</v>
      </c>
      <c r="BN274" s="14" t="n">
        <v>1</v>
      </c>
      <c r="BO274" s="14" t="n">
        <v>0</v>
      </c>
      <c r="BP274" s="14" t="n">
        <v>0</v>
      </c>
      <c r="BQ274" s="14" t="n">
        <v>0</v>
      </c>
      <c r="BR274" s="14" t="n">
        <v>0</v>
      </c>
      <c r="BS274" s="14" t="n">
        <v>1</v>
      </c>
      <c r="BT274" s="14" t="n">
        <v>0</v>
      </c>
      <c r="BU274" s="14" t="n">
        <v>0</v>
      </c>
      <c r="BV274" s="14" t="n">
        <v>0</v>
      </c>
      <c r="BW274" s="14" t="n">
        <v>0</v>
      </c>
      <c r="BX274" s="14" t="n">
        <v>1</v>
      </c>
      <c r="BY274" s="14" t="n">
        <v>13.254</v>
      </c>
      <c r="BZ274" s="14" t="n">
        <v>0</v>
      </c>
      <c r="CA274" s="14" t="n">
        <v>13.254</v>
      </c>
      <c r="CB274" s="14" t="n">
        <v>0</v>
      </c>
      <c r="CC274" s="14" t="n">
        <v>83.248</v>
      </c>
      <c r="CD274" s="14" t="n">
        <v>7.95</v>
      </c>
      <c r="CE274" s="14" t="n">
        <v>0</v>
      </c>
      <c r="CF274" s="14" t="n">
        <v>83.248</v>
      </c>
      <c r="CG274" s="14" t="n">
        <v>0</v>
      </c>
      <c r="CH274" s="14" t="n">
        <v>1</v>
      </c>
      <c r="CI274" s="14" t="n">
        <v>0</v>
      </c>
      <c r="CJ274" s="14" t="n">
        <v>0</v>
      </c>
      <c r="CK274" s="14" t="n">
        <v>0</v>
      </c>
      <c r="CL274" s="14" t="n">
        <v>0</v>
      </c>
      <c r="CM274" s="14" t="n">
        <v>0</v>
      </c>
      <c r="CN274" s="14" t="n">
        <v>0</v>
      </c>
      <c r="CO274" s="14" t="n">
        <v>0</v>
      </c>
      <c r="CP274" s="14" t="n">
        <v>0</v>
      </c>
      <c r="CQ274" s="14" t="n">
        <v>1.348</v>
      </c>
      <c r="CR274" s="14" t="n">
        <v>0</v>
      </c>
      <c r="CS274" s="14" t="n">
        <v>5.37</v>
      </c>
      <c r="CT274" s="14" t="n">
        <v>3.466</v>
      </c>
      <c r="CU274" s="14" t="n">
        <v>11.622</v>
      </c>
    </row>
    <row r="275">
      <c r="A275" s="14" t="inlineStr">
        <is>
          <t>FRO2024</t>
        </is>
      </c>
      <c r="B275" s="14" t="inlineStr">
        <is>
          <t>FRO</t>
        </is>
      </c>
      <c r="C275" s="14" t="inlineStr">
        <is>
          <t>FRO</t>
        </is>
      </c>
      <c r="D275" s="14" t="inlineStr">
        <is>
          <t>Faroe Islands</t>
        </is>
      </c>
      <c r="E275" s="14" t="n">
        <v>2024</v>
      </c>
      <c r="F275" s="14" t="n">
        <v>0</v>
      </c>
      <c r="G275" s="14" t="n">
        <v>4.351</v>
      </c>
      <c r="H275" s="14" t="n">
        <v>1.324</v>
      </c>
      <c r="I275" s="14" t="n">
        <v>0</v>
      </c>
      <c r="J275" s="14" t="n">
        <v>4.351</v>
      </c>
      <c r="K275" s="14" t="n">
        <v>0</v>
      </c>
      <c r="L275" s="14" t="n">
        <v>1</v>
      </c>
      <c r="M275" s="14" t="n">
        <v>7.124</v>
      </c>
      <c r="N275" s="14" t="n">
        <v>3.971</v>
      </c>
      <c r="O275" s="14" t="n">
        <v>0</v>
      </c>
      <c r="P275" s="14" t="n">
        <v>7.124</v>
      </c>
      <c r="Q275" s="14" t="n">
        <v>0</v>
      </c>
      <c r="R275" s="14" t="n">
        <v>1</v>
      </c>
      <c r="S275" s="14" t="n">
        <v>10.969</v>
      </c>
      <c r="T275" s="14" t="n">
        <v>7.942</v>
      </c>
      <c r="U275" s="14" t="n">
        <v>0</v>
      </c>
      <c r="V275" s="14" t="n">
        <v>10.969</v>
      </c>
      <c r="W275" s="14" t="n">
        <v>0</v>
      </c>
      <c r="X275" s="14" t="n">
        <v>1</v>
      </c>
      <c r="Y275" s="14" t="n">
        <v>11.492</v>
      </c>
      <c r="Z275" s="14" t="n">
        <v>1.553</v>
      </c>
      <c r="AA275" s="14" t="n">
        <v>0</v>
      </c>
      <c r="AB275" s="14" t="n">
        <v>11.492</v>
      </c>
      <c r="AC275" s="14" t="n">
        <v>0</v>
      </c>
      <c r="AD275" s="14" t="n">
        <v>1</v>
      </c>
      <c r="AE275" s="14" t="n">
        <v>12.815</v>
      </c>
      <c r="AF275" s="14" t="n">
        <v>2.997</v>
      </c>
      <c r="AG275" s="14" t="n">
        <v>0</v>
      </c>
      <c r="AH275" s="14" t="n">
        <v>12.815</v>
      </c>
      <c r="AI275" s="14" t="n">
        <v>0</v>
      </c>
      <c r="AJ275" s="14" t="n">
        <v>1</v>
      </c>
      <c r="AK275" s="14" t="n">
        <v>20.757</v>
      </c>
      <c r="AL275" s="14" t="n">
        <v>11.055</v>
      </c>
      <c r="AM275" s="14" t="n">
        <v>0</v>
      </c>
      <c r="AN275" s="14" t="n">
        <v>20.757</v>
      </c>
      <c r="AO275" s="14" t="n">
        <v>0</v>
      </c>
      <c r="AP275" s="14" t="n">
        <v>1</v>
      </c>
      <c r="AQ275" s="14" t="n">
        <v>0.724</v>
      </c>
      <c r="AR275" s="14" t="n">
        <v>0.132</v>
      </c>
      <c r="AS275" s="14" t="n">
        <v>0</v>
      </c>
      <c r="AT275" s="14" t="n">
        <v>0.724</v>
      </c>
      <c r="AU275" s="14" t="n">
        <v>0</v>
      </c>
      <c r="AV275" s="14" t="n">
        <v>1</v>
      </c>
      <c r="AW275" s="14" t="n">
        <v>0.75</v>
      </c>
      <c r="AX275" s="14" t="n">
        <v>0.132</v>
      </c>
      <c r="AY275" s="14" t="n">
        <v>0</v>
      </c>
      <c r="AZ275" s="14" t="n">
        <v>0.75</v>
      </c>
      <c r="BA275" s="14" t="n">
        <v>0</v>
      </c>
      <c r="BB275" s="14" t="n">
        <v>1</v>
      </c>
      <c r="BC275" s="14" t="n">
        <v>0.513</v>
      </c>
      <c r="BD275" s="14" t="n">
        <v>0.132</v>
      </c>
      <c r="BE275" s="14" t="n">
        <v>0</v>
      </c>
      <c r="BF275" s="14" t="n">
        <v>0.513</v>
      </c>
      <c r="BG275" s="14" t="n">
        <v>0</v>
      </c>
      <c r="BH275" s="14" t="n">
        <v>1</v>
      </c>
      <c r="BI275" s="14" t="n">
        <v>0.591</v>
      </c>
      <c r="BJ275" s="14" t="n">
        <v>0.132</v>
      </c>
      <c r="BK275" s="14" t="n">
        <v>0</v>
      </c>
      <c r="BL275" s="14" t="n">
        <v>0.591</v>
      </c>
      <c r="BM275" s="14" t="n">
        <v>0</v>
      </c>
      <c r="BN275" s="14" t="n">
        <v>1</v>
      </c>
      <c r="BO275" s="14" t="n">
        <v>0</v>
      </c>
      <c r="BP275" s="14" t="n">
        <v>0</v>
      </c>
      <c r="BQ275" s="14" t="n">
        <v>0</v>
      </c>
      <c r="BR275" s="14" t="n">
        <v>0</v>
      </c>
      <c r="BS275" s="14" t="n">
        <v>1</v>
      </c>
      <c r="BT275" s="14" t="n">
        <v>0</v>
      </c>
      <c r="BU275" s="14" t="n">
        <v>0</v>
      </c>
      <c r="BV275" s="14" t="n">
        <v>0</v>
      </c>
      <c r="BW275" s="14" t="n">
        <v>0</v>
      </c>
      <c r="BX275" s="14" t="n">
        <v>1</v>
      </c>
      <c r="BY275" s="14" t="n">
        <v>13.646</v>
      </c>
      <c r="BZ275" s="14" t="n">
        <v>0</v>
      </c>
      <c r="CA275" s="14" t="n">
        <v>13.646</v>
      </c>
      <c r="CB275" s="14" t="n">
        <v>0</v>
      </c>
      <c r="CC275" s="14" t="n">
        <v>82.58799999999999</v>
      </c>
      <c r="CD275" s="14" t="n">
        <v>7.95</v>
      </c>
      <c r="CE275" s="14" t="n">
        <v>0</v>
      </c>
      <c r="CF275" s="14" t="n">
        <v>82.58799999999999</v>
      </c>
      <c r="CG275" s="14" t="n">
        <v>0</v>
      </c>
      <c r="CH275" s="14" t="n">
        <v>1</v>
      </c>
      <c r="CI275" s="14" t="n">
        <v>0</v>
      </c>
      <c r="CJ275" s="14" t="n">
        <v>0</v>
      </c>
      <c r="CK275" s="14" t="n">
        <v>0</v>
      </c>
      <c r="CL275" s="14" t="n">
        <v>0</v>
      </c>
      <c r="CM275" s="14" t="n">
        <v>0</v>
      </c>
      <c r="CN275" s="14" t="n">
        <v>0</v>
      </c>
      <c r="CO275" s="14" t="n">
        <v>0</v>
      </c>
      <c r="CP275" s="14" t="n">
        <v>0</v>
      </c>
      <c r="CQ275" s="14" t="n">
        <v>1.387</v>
      </c>
      <c r="CR275" s="14" t="n">
        <v>0</v>
      </c>
      <c r="CS275" s="14" t="n">
        <v>5.529</v>
      </c>
      <c r="CT275" s="14" t="n">
        <v>3.027</v>
      </c>
      <c r="CU275" s="14" t="n">
        <v>10.168</v>
      </c>
    </row>
    <row r="276">
      <c r="A276" s="14" t="inlineStr">
        <is>
          <t>FJI2021</t>
        </is>
      </c>
      <c r="B276" s="14" t="inlineStr">
        <is>
          <t>FJI</t>
        </is>
      </c>
      <c r="C276" s="14" t="inlineStr">
        <is>
          <t>FJI</t>
        </is>
      </c>
      <c r="D276" s="14" t="inlineStr">
        <is>
          <t>Fiji</t>
        </is>
      </c>
      <c r="E276" s="14" t="n">
        <v>2021</v>
      </c>
      <c r="F276" s="14" t="n">
        <v>0.09</v>
      </c>
      <c r="G276" s="14" t="n">
        <v>4.747</v>
      </c>
      <c r="H276" s="14" t="n">
        <v>1.143</v>
      </c>
      <c r="I276" s="14" t="n">
        <v>0</v>
      </c>
      <c r="J276" s="14" t="n">
        <v>4.747</v>
      </c>
      <c r="K276" s="14" t="n">
        <v>0</v>
      </c>
      <c r="L276" s="14" t="n">
        <v>1</v>
      </c>
      <c r="M276" s="14" t="n">
        <v>7.964</v>
      </c>
      <c r="N276" s="14" t="n">
        <v>3.43</v>
      </c>
      <c r="O276" s="14" t="n">
        <v>0</v>
      </c>
      <c r="P276" s="14" t="n">
        <v>7.964</v>
      </c>
      <c r="Q276" s="14" t="n">
        <v>0</v>
      </c>
      <c r="R276" s="14" t="n">
        <v>1</v>
      </c>
      <c r="S276" s="14" t="n">
        <v>10.464</v>
      </c>
      <c r="T276" s="14" t="n">
        <v>6.86</v>
      </c>
      <c r="U276" s="14" t="n">
        <v>0</v>
      </c>
      <c r="V276" s="14" t="n">
        <v>12.034</v>
      </c>
      <c r="W276" s="14" t="n">
        <v>0.15</v>
      </c>
      <c r="X276" s="14" t="n">
        <v>1</v>
      </c>
      <c r="Y276" s="14" t="n">
        <v>5.49</v>
      </c>
      <c r="Z276" s="14" t="n">
        <v>0.677</v>
      </c>
      <c r="AA276" s="14" t="n">
        <v>0</v>
      </c>
      <c r="AB276" s="14" t="n">
        <v>5.49</v>
      </c>
      <c r="AC276" s="14" t="n">
        <v>0</v>
      </c>
      <c r="AD276" s="14" t="n">
        <v>1</v>
      </c>
      <c r="AE276" s="14" t="n">
        <v>6.633</v>
      </c>
      <c r="AF276" s="14" t="n">
        <v>1.446</v>
      </c>
      <c r="AG276" s="14" t="n">
        <v>0</v>
      </c>
      <c r="AH276" s="14" t="n">
        <v>6.633</v>
      </c>
      <c r="AI276" s="14" t="n">
        <v>0</v>
      </c>
      <c r="AJ276" s="14" t="n">
        <v>1</v>
      </c>
      <c r="AK276" s="14" t="n">
        <v>13.493</v>
      </c>
      <c r="AL276" s="14" t="n">
        <v>7.001</v>
      </c>
      <c r="AM276" s="14" t="n">
        <v>0</v>
      </c>
      <c r="AN276" s="14" t="n">
        <v>15.517</v>
      </c>
      <c r="AO276" s="14" t="n">
        <v>0.15</v>
      </c>
      <c r="AP276" s="14" t="n">
        <v>1</v>
      </c>
      <c r="AQ276" s="14" t="n">
        <v>0.621</v>
      </c>
      <c r="AR276" s="14" t="n">
        <v>0.114</v>
      </c>
      <c r="AS276" s="14" t="n">
        <v>0.366</v>
      </c>
      <c r="AT276" s="14" t="n">
        <v>1.134</v>
      </c>
      <c r="AU276" s="14" t="n">
        <v>0.15</v>
      </c>
      <c r="AV276" s="14" t="n">
        <v>1</v>
      </c>
      <c r="AW276" s="14" t="n">
        <v>0.593</v>
      </c>
      <c r="AX276" s="14" t="n">
        <v>0.114</v>
      </c>
      <c r="AY276" s="14" t="n">
        <v>0.201</v>
      </c>
      <c r="AZ276" s="14" t="n">
        <v>0.866</v>
      </c>
      <c r="BA276" s="14" t="n">
        <v>0.09</v>
      </c>
      <c r="BB276" s="14" t="n">
        <v>1</v>
      </c>
      <c r="BC276" s="14" t="n">
        <v>0.44</v>
      </c>
      <c r="BD276" s="14" t="n">
        <v>0.114</v>
      </c>
      <c r="BE276" s="14" t="n">
        <v>0.258</v>
      </c>
      <c r="BF276" s="14" t="n">
        <v>0.761</v>
      </c>
      <c r="BG276" s="14" t="n">
        <v>0.09</v>
      </c>
      <c r="BH276" s="14" t="n">
        <v>1</v>
      </c>
      <c r="BI276" s="14" t="n">
        <v>0.5600000000000001</v>
      </c>
      <c r="BJ276" s="14" t="n">
        <v>0.114</v>
      </c>
      <c r="BK276" s="14" t="n">
        <v>0.079</v>
      </c>
      <c r="BL276" s="14" t="n">
        <v>0.696</v>
      </c>
      <c r="BM276" s="14" t="n">
        <v>0.09</v>
      </c>
      <c r="BN276" s="14" t="n">
        <v>1</v>
      </c>
      <c r="BO276" s="14" t="n">
        <v>0</v>
      </c>
      <c r="BP276" s="14" t="n">
        <v>0</v>
      </c>
      <c r="BQ276" s="14" t="n">
        <v>0.169</v>
      </c>
      <c r="BR276" s="14" t="n">
        <v>0</v>
      </c>
      <c r="BS276" s="14" t="n">
        <v>1</v>
      </c>
      <c r="BT276" s="14" t="n">
        <v>0</v>
      </c>
      <c r="BU276" s="14" t="n">
        <v>0</v>
      </c>
      <c r="BV276" s="14" t="n">
        <v>0.164</v>
      </c>
      <c r="BW276" s="14" t="n">
        <v>0</v>
      </c>
      <c r="BX276" s="14" t="n">
        <v>1</v>
      </c>
      <c r="BY276" s="14" t="n">
        <v>11.787</v>
      </c>
      <c r="BZ276" s="14" t="n">
        <v>0</v>
      </c>
      <c r="CA276" s="14" t="n">
        <v>11.787</v>
      </c>
      <c r="CB276" s="14" t="n">
        <v>0</v>
      </c>
      <c r="CC276" s="14" t="n">
        <v>81.69499999999999</v>
      </c>
      <c r="CD276" s="14" t="n">
        <v>7.95</v>
      </c>
      <c r="CE276" s="14" t="n">
        <v>0</v>
      </c>
      <c r="CF276" s="14" t="n">
        <v>93.95</v>
      </c>
      <c r="CG276" s="14" t="n">
        <v>0.15</v>
      </c>
      <c r="CH276" s="14" t="n">
        <v>1</v>
      </c>
      <c r="CI276" s="14" t="n">
        <v>0</v>
      </c>
      <c r="CJ276" s="14" t="n">
        <v>0</v>
      </c>
      <c r="CK276" s="14" t="n">
        <v>0</v>
      </c>
      <c r="CL276" s="14" t="n">
        <v>0</v>
      </c>
      <c r="CM276" s="14" t="n">
        <v>0</v>
      </c>
      <c r="CN276" s="14" t="n">
        <v>0</v>
      </c>
      <c r="CO276" s="14" t="n">
        <v>0</v>
      </c>
      <c r="CP276" s="14" t="n">
        <v>0</v>
      </c>
      <c r="CQ276" s="14" t="n">
        <v>1.198</v>
      </c>
      <c r="CR276" s="14" t="n">
        <v>0</v>
      </c>
      <c r="CS276" s="14" t="n">
        <v>4.776</v>
      </c>
      <c r="CT276" s="14" t="n">
        <v>3.604</v>
      </c>
      <c r="CU276" s="14" t="n">
        <v>9.407999999999999</v>
      </c>
    </row>
    <row r="277">
      <c r="A277" s="14" t="inlineStr">
        <is>
          <t>FJI2022</t>
        </is>
      </c>
      <c r="B277" s="14" t="inlineStr">
        <is>
          <t>FJI</t>
        </is>
      </c>
      <c r="C277" s="14" t="inlineStr">
        <is>
          <t>FJI</t>
        </is>
      </c>
      <c r="D277" s="14" t="inlineStr">
        <is>
          <t>Fiji</t>
        </is>
      </c>
      <c r="E277" s="14" t="n">
        <v>2022</v>
      </c>
      <c r="F277" s="14" t="n">
        <v>0.09</v>
      </c>
      <c r="G277" s="14" t="n">
        <v>8.788</v>
      </c>
      <c r="H277" s="14" t="n">
        <v>1.235</v>
      </c>
      <c r="I277" s="14" t="n">
        <v>0</v>
      </c>
      <c r="J277" s="14" t="n">
        <v>8.788</v>
      </c>
      <c r="K277" s="14" t="n">
        <v>0</v>
      </c>
      <c r="L277" s="14" t="n">
        <v>1</v>
      </c>
      <c r="M277" s="14" t="n">
        <v>9.782999999999999</v>
      </c>
      <c r="N277" s="14" t="n">
        <v>3.704</v>
      </c>
      <c r="O277" s="14" t="n">
        <v>0</v>
      </c>
      <c r="P277" s="14" t="n">
        <v>9.782999999999999</v>
      </c>
      <c r="Q277" s="14" t="n">
        <v>0</v>
      </c>
      <c r="R277" s="14" t="n">
        <v>1</v>
      </c>
      <c r="S277" s="14" t="n">
        <v>14.962</v>
      </c>
      <c r="T277" s="14" t="n">
        <v>7.408</v>
      </c>
      <c r="U277" s="14" t="n">
        <v>0.166</v>
      </c>
      <c r="V277" s="14" t="n">
        <v>17.206</v>
      </c>
      <c r="W277" s="14" t="n">
        <v>0.15</v>
      </c>
      <c r="X277" s="14" t="n">
        <v>1</v>
      </c>
      <c r="Y277" s="14" t="n">
        <v>6.392</v>
      </c>
      <c r="Z277" s="14" t="n">
        <v>0.789</v>
      </c>
      <c r="AA277" s="14" t="n">
        <v>0</v>
      </c>
      <c r="AB277" s="14" t="n">
        <v>6.392</v>
      </c>
      <c r="AC277" s="14" t="n">
        <v>0</v>
      </c>
      <c r="AD277" s="14" t="n">
        <v>1</v>
      </c>
      <c r="AE277" s="14" t="n">
        <v>7.627</v>
      </c>
      <c r="AF277" s="14" t="n">
        <v>1.663</v>
      </c>
      <c r="AG277" s="14" t="n">
        <v>0</v>
      </c>
      <c r="AH277" s="14" t="n">
        <v>7.627</v>
      </c>
      <c r="AI277" s="14" t="n">
        <v>0</v>
      </c>
      <c r="AJ277" s="14" t="n">
        <v>1</v>
      </c>
      <c r="AK277" s="14" t="n">
        <v>15.035</v>
      </c>
      <c r="AL277" s="14" t="n">
        <v>7.801</v>
      </c>
      <c r="AM277" s="14" t="n">
        <v>0.167</v>
      </c>
      <c r="AN277" s="14" t="n">
        <v>17.29</v>
      </c>
      <c r="AO277" s="14" t="n">
        <v>0.15</v>
      </c>
      <c r="AP277" s="14" t="n">
        <v>1</v>
      </c>
      <c r="AQ277" s="14" t="n">
        <v>0.847</v>
      </c>
      <c r="AR277" s="14" t="n">
        <v>0.123</v>
      </c>
      <c r="AS277" s="14" t="n">
        <v>0.33</v>
      </c>
      <c r="AT277" s="14" t="n">
        <v>1.354</v>
      </c>
      <c r="AU277" s="14" t="n">
        <v>0.15</v>
      </c>
      <c r="AV277" s="14" t="n">
        <v>1</v>
      </c>
      <c r="AW277" s="14" t="n">
        <v>0.947</v>
      </c>
      <c r="AX277" s="14" t="n">
        <v>0.123</v>
      </c>
      <c r="AY277" s="14" t="n">
        <v>0.173</v>
      </c>
      <c r="AZ277" s="14" t="n">
        <v>1.221</v>
      </c>
      <c r="BA277" s="14" t="n">
        <v>0.09</v>
      </c>
      <c r="BB277" s="14" t="n">
        <v>1</v>
      </c>
      <c r="BC277" s="14" t="n">
        <v>0.589</v>
      </c>
      <c r="BD277" s="14" t="n">
        <v>0.123</v>
      </c>
      <c r="BE277" s="14" t="n">
        <v>0.259</v>
      </c>
      <c r="BF277" s="14" t="n">
        <v>0.924</v>
      </c>
      <c r="BG277" s="14" t="n">
        <v>0.09</v>
      </c>
      <c r="BH277" s="14" t="n">
        <v>1</v>
      </c>
      <c r="BI277" s="14" t="n">
        <v>0.6889999999999999</v>
      </c>
      <c r="BJ277" s="14" t="n">
        <v>0.123</v>
      </c>
      <c r="BK277" s="14" t="n">
        <v>0.236</v>
      </c>
      <c r="BL277" s="14" t="n">
        <v>1.008</v>
      </c>
      <c r="BM277" s="14" t="n">
        <v>0.09</v>
      </c>
      <c r="BN277" s="14" t="n">
        <v>1</v>
      </c>
      <c r="BO277" s="14" t="n">
        <v>0</v>
      </c>
      <c r="BP277" s="14" t="n">
        <v>0</v>
      </c>
      <c r="BQ277" s="14" t="n">
        <v>0.182</v>
      </c>
      <c r="BR277" s="14" t="n">
        <v>0</v>
      </c>
      <c r="BS277" s="14" t="n">
        <v>1</v>
      </c>
      <c r="BT277" s="14" t="n">
        <v>0</v>
      </c>
      <c r="BU277" s="14" t="n">
        <v>0</v>
      </c>
      <c r="BV277" s="14" t="n">
        <v>0.177</v>
      </c>
      <c r="BW277" s="14" t="n">
        <v>0</v>
      </c>
      <c r="BX277" s="14" t="n">
        <v>1</v>
      </c>
      <c r="BY277" s="14" t="n">
        <v>12.729</v>
      </c>
      <c r="BZ277" s="14" t="n">
        <v>0</v>
      </c>
      <c r="CA277" s="14" t="n">
        <v>12.729</v>
      </c>
      <c r="CB277" s="14" t="n">
        <v>0</v>
      </c>
      <c r="CC277" s="14" t="n">
        <v>102.477</v>
      </c>
      <c r="CD277" s="14" t="n">
        <v>7.95</v>
      </c>
      <c r="CE277" s="14" t="n">
        <v>1.138</v>
      </c>
      <c r="CF277" s="14" t="n">
        <v>117.848</v>
      </c>
      <c r="CG277" s="14" t="n">
        <v>0.15</v>
      </c>
      <c r="CH277" s="14" t="n">
        <v>1</v>
      </c>
      <c r="CI277" s="14" t="n">
        <v>0</v>
      </c>
      <c r="CJ277" s="14" t="n">
        <v>0</v>
      </c>
      <c r="CK277" s="14" t="n">
        <v>0</v>
      </c>
      <c r="CL277" s="14" t="n">
        <v>0</v>
      </c>
      <c r="CM277" s="14" t="n">
        <v>0</v>
      </c>
      <c r="CN277" s="14" t="n">
        <v>0</v>
      </c>
      <c r="CO277" s="14" t="n">
        <v>0</v>
      </c>
      <c r="CP277" s="14" t="n">
        <v>0</v>
      </c>
      <c r="CQ277" s="14" t="n">
        <v>1.294</v>
      </c>
      <c r="CR277" s="14" t="n">
        <v>0</v>
      </c>
      <c r="CS277" s="14" t="n">
        <v>5.158</v>
      </c>
      <c r="CT277" s="14" t="n">
        <v>7.554</v>
      </c>
      <c r="CU277" s="14" t="n">
        <v>16.097</v>
      </c>
    </row>
    <row r="278">
      <c r="A278" s="14" t="inlineStr">
        <is>
          <t>FJI2023</t>
        </is>
      </c>
      <c r="B278" s="14" t="inlineStr">
        <is>
          <t>FJI</t>
        </is>
      </c>
      <c r="C278" s="14" t="inlineStr">
        <is>
          <t>FJI</t>
        </is>
      </c>
      <c r="D278" s="14" t="inlineStr">
        <is>
          <t>Fiji</t>
        </is>
      </c>
      <c r="E278" s="14" t="n">
        <v>2023</v>
      </c>
      <c r="F278" s="14" t="n">
        <v>0.09</v>
      </c>
      <c r="G278" s="14" t="n">
        <v>5.77</v>
      </c>
      <c r="H278" s="14" t="n">
        <v>1.286</v>
      </c>
      <c r="I278" s="14" t="n">
        <v>0</v>
      </c>
      <c r="J278" s="14" t="n">
        <v>5.77</v>
      </c>
      <c r="K278" s="14" t="n">
        <v>0</v>
      </c>
      <c r="L278" s="14" t="n">
        <v>1</v>
      </c>
      <c r="M278" s="14" t="n">
        <v>7.886</v>
      </c>
      <c r="N278" s="14" t="n">
        <v>3.857</v>
      </c>
      <c r="O278" s="14" t="n">
        <v>0</v>
      </c>
      <c r="P278" s="14" t="n">
        <v>7.886</v>
      </c>
      <c r="Q278" s="14" t="n">
        <v>0</v>
      </c>
      <c r="R278" s="14" t="n">
        <v>1</v>
      </c>
      <c r="S278" s="14" t="n">
        <v>12.198</v>
      </c>
      <c r="T278" s="14" t="n">
        <v>7.714</v>
      </c>
      <c r="U278" s="14" t="n">
        <v>0.203</v>
      </c>
      <c r="V278" s="14" t="n">
        <v>14.028</v>
      </c>
      <c r="W278" s="14" t="n">
        <v>0.15</v>
      </c>
      <c r="X278" s="14" t="n">
        <v>1</v>
      </c>
      <c r="Y278" s="14" t="n">
        <v>6.656</v>
      </c>
      <c r="Z278" s="14" t="n">
        <v>0.821</v>
      </c>
      <c r="AA278" s="14" t="n">
        <v>0</v>
      </c>
      <c r="AB278" s="14" t="n">
        <v>6.656</v>
      </c>
      <c r="AC278" s="14" t="n">
        <v>0</v>
      </c>
      <c r="AD278" s="14" t="n">
        <v>1</v>
      </c>
      <c r="AE278" s="14" t="n">
        <v>7.942</v>
      </c>
      <c r="AF278" s="14" t="n">
        <v>1.731</v>
      </c>
      <c r="AG278" s="14" t="n">
        <v>0</v>
      </c>
      <c r="AH278" s="14" t="n">
        <v>7.942</v>
      </c>
      <c r="AI278" s="14" t="n">
        <v>0</v>
      </c>
      <c r="AJ278" s="14" t="n">
        <v>1</v>
      </c>
      <c r="AK278" s="14" t="n">
        <v>15.656</v>
      </c>
      <c r="AL278" s="14" t="n">
        <v>8.122999999999999</v>
      </c>
      <c r="AM278" s="14" t="n">
        <v>0.26</v>
      </c>
      <c r="AN278" s="14" t="n">
        <v>18.004</v>
      </c>
      <c r="AO278" s="14" t="n">
        <v>0.15</v>
      </c>
      <c r="AP278" s="14" t="n">
        <v>1</v>
      </c>
      <c r="AQ278" s="14" t="n">
        <v>0.749</v>
      </c>
      <c r="AR278" s="14" t="n">
        <v>0.129</v>
      </c>
      <c r="AS278" s="14" t="n">
        <v>0.346</v>
      </c>
      <c r="AT278" s="14" t="n">
        <v>1.259</v>
      </c>
      <c r="AU278" s="14" t="n">
        <v>0.15</v>
      </c>
      <c r="AV278" s="14" t="n">
        <v>1</v>
      </c>
      <c r="AW278" s="14" t="n">
        <v>0.783</v>
      </c>
      <c r="AX278" s="14" t="n">
        <v>0.129</v>
      </c>
      <c r="AY278" s="14" t="n">
        <v>0.215</v>
      </c>
      <c r="AZ278" s="14" t="n">
        <v>1.088</v>
      </c>
      <c r="BA278" s="14" t="n">
        <v>0.09</v>
      </c>
      <c r="BB278" s="14" t="n">
        <v>1</v>
      </c>
      <c r="BC278" s="14" t="n">
        <v>0.527</v>
      </c>
      <c r="BD278" s="14" t="n">
        <v>0.129</v>
      </c>
      <c r="BE278" s="14" t="n">
        <v>0.212</v>
      </c>
      <c r="BF278" s="14" t="n">
        <v>0.806</v>
      </c>
      <c r="BG278" s="14" t="n">
        <v>0.09</v>
      </c>
      <c r="BH278" s="14" t="n">
        <v>1</v>
      </c>
      <c r="BI278" s="14" t="n">
        <v>0.64</v>
      </c>
      <c r="BJ278" s="14" t="n">
        <v>0.129</v>
      </c>
      <c r="BK278" s="14" t="n">
        <v>0.201</v>
      </c>
      <c r="BL278" s="14" t="n">
        <v>0.916</v>
      </c>
      <c r="BM278" s="14" t="n">
        <v>0.09</v>
      </c>
      <c r="BN278" s="14" t="n">
        <v>1</v>
      </c>
      <c r="BO278" s="14" t="n">
        <v>0</v>
      </c>
      <c r="BP278" s="14" t="n">
        <v>0</v>
      </c>
      <c r="BQ278" s="14" t="n">
        <v>0.19</v>
      </c>
      <c r="BR278" s="14" t="n">
        <v>0</v>
      </c>
      <c r="BS278" s="14" t="n">
        <v>1</v>
      </c>
      <c r="BT278" s="14" t="n">
        <v>0</v>
      </c>
      <c r="BU278" s="14" t="n">
        <v>0</v>
      </c>
      <c r="BV278" s="14" t="n">
        <v>0.185</v>
      </c>
      <c r="BW278" s="14" t="n">
        <v>0</v>
      </c>
      <c r="BX278" s="14" t="n">
        <v>1</v>
      </c>
      <c r="BY278" s="14" t="n">
        <v>13.254</v>
      </c>
      <c r="BZ278" s="14" t="n">
        <v>0</v>
      </c>
      <c r="CA278" s="14" t="n">
        <v>13.254</v>
      </c>
      <c r="CB278" s="14" t="n">
        <v>0</v>
      </c>
      <c r="CC278" s="14" t="n">
        <v>87.07899999999999</v>
      </c>
      <c r="CD278" s="14" t="n">
        <v>7.95</v>
      </c>
      <c r="CE278" s="14" t="n">
        <v>1.446</v>
      </c>
      <c r="CF278" s="14" t="n">
        <v>100.141</v>
      </c>
      <c r="CG278" s="14" t="n">
        <v>0.15</v>
      </c>
      <c r="CH278" s="14" t="n">
        <v>1</v>
      </c>
      <c r="CI278" s="14" t="n">
        <v>0</v>
      </c>
      <c r="CJ278" s="14" t="n">
        <v>0</v>
      </c>
      <c r="CK278" s="14" t="n">
        <v>0</v>
      </c>
      <c r="CL278" s="14" t="n">
        <v>0</v>
      </c>
      <c r="CM278" s="14" t="n">
        <v>0</v>
      </c>
      <c r="CN278" s="14" t="n">
        <v>0</v>
      </c>
      <c r="CO278" s="14" t="n">
        <v>0</v>
      </c>
      <c r="CP278" s="14" t="n">
        <v>0</v>
      </c>
      <c r="CQ278" s="14" t="n">
        <v>1.348</v>
      </c>
      <c r="CR278" s="14" t="n">
        <v>0</v>
      </c>
      <c r="CS278" s="14" t="n">
        <v>5.37</v>
      </c>
      <c r="CT278" s="14" t="n">
        <v>4.484</v>
      </c>
      <c r="CU278" s="14" t="n">
        <v>12.529</v>
      </c>
    </row>
    <row r="279">
      <c r="A279" s="14" t="inlineStr">
        <is>
          <t>FJI2024</t>
        </is>
      </c>
      <c r="B279" s="14" t="inlineStr">
        <is>
          <t>FJI</t>
        </is>
      </c>
      <c r="C279" s="14" t="inlineStr">
        <is>
          <t>FJI</t>
        </is>
      </c>
      <c r="D279" s="14" t="inlineStr">
        <is>
          <t>Fiji</t>
        </is>
      </c>
      <c r="E279" s="14" t="n">
        <v>2024</v>
      </c>
      <c r="F279" s="14" t="n">
        <v>0.09</v>
      </c>
      <c r="G279" s="14" t="n">
        <v>4.833</v>
      </c>
      <c r="H279" s="14" t="n">
        <v>1.324</v>
      </c>
      <c r="I279" s="14" t="n">
        <v>0</v>
      </c>
      <c r="J279" s="14" t="n">
        <v>4.833</v>
      </c>
      <c r="K279" s="14" t="n">
        <v>0</v>
      </c>
      <c r="L279" s="14" t="n">
        <v>1</v>
      </c>
      <c r="M279" s="14" t="n">
        <v>7.124</v>
      </c>
      <c r="N279" s="14" t="n">
        <v>3.971</v>
      </c>
      <c r="O279" s="14" t="n">
        <v>0</v>
      </c>
      <c r="P279" s="14" t="n">
        <v>7.124</v>
      </c>
      <c r="Q279" s="14" t="n">
        <v>0</v>
      </c>
      <c r="R279" s="14" t="n">
        <v>1</v>
      </c>
      <c r="S279" s="14" t="n">
        <v>11.451</v>
      </c>
      <c r="T279" s="14" t="n">
        <v>7.942</v>
      </c>
      <c r="U279" s="14" t="n">
        <v>0.234</v>
      </c>
      <c r="V279" s="14" t="n">
        <v>13.168</v>
      </c>
      <c r="W279" s="14" t="n">
        <v>0.15</v>
      </c>
      <c r="X279" s="14" t="n">
        <v>1</v>
      </c>
      <c r="Y279" s="14" t="n">
        <v>6.853</v>
      </c>
      <c r="Z279" s="14" t="n">
        <v>0.846</v>
      </c>
      <c r="AA279" s="14" t="n">
        <v>0</v>
      </c>
      <c r="AB279" s="14" t="n">
        <v>6.853</v>
      </c>
      <c r="AC279" s="14" t="n">
        <v>0</v>
      </c>
      <c r="AD279" s="14" t="n">
        <v>1</v>
      </c>
      <c r="AE279" s="14" t="n">
        <v>8.176</v>
      </c>
      <c r="AF279" s="14" t="n">
        <v>1.782</v>
      </c>
      <c r="AG279" s="14" t="n">
        <v>0</v>
      </c>
      <c r="AH279" s="14" t="n">
        <v>8.176</v>
      </c>
      <c r="AI279" s="14" t="n">
        <v>0</v>
      </c>
      <c r="AJ279" s="14" t="n">
        <v>1</v>
      </c>
      <c r="AK279" s="14" t="n">
        <v>16.118</v>
      </c>
      <c r="AL279" s="14" t="n">
        <v>8.363</v>
      </c>
      <c r="AM279" s="14" t="n">
        <v>0.329</v>
      </c>
      <c r="AN279" s="14" t="n">
        <v>18.535</v>
      </c>
      <c r="AO279" s="14" t="n">
        <v>0.15</v>
      </c>
      <c r="AP279" s="14" t="n">
        <v>1</v>
      </c>
      <c r="AQ279" s="14" t="n">
        <v>0.72</v>
      </c>
      <c r="AR279" s="14" t="n">
        <v>0.132</v>
      </c>
      <c r="AS279" s="14" t="n">
        <v>0.38</v>
      </c>
      <c r="AT279" s="14" t="n">
        <v>1.264</v>
      </c>
      <c r="AU279" s="14" t="n">
        <v>0.15</v>
      </c>
      <c r="AV279" s="14" t="n">
        <v>1</v>
      </c>
      <c r="AW279" s="14" t="n">
        <v>0.734</v>
      </c>
      <c r="AX279" s="14" t="n">
        <v>0.132</v>
      </c>
      <c r="AY279" s="14" t="n">
        <v>0.163</v>
      </c>
      <c r="AZ279" s="14" t="n">
        <v>1.031</v>
      </c>
      <c r="BA279" s="14" t="n">
        <v>0.15</v>
      </c>
      <c r="BB279" s="14" t="n">
        <v>1</v>
      </c>
      <c r="BC279" s="14" t="n">
        <v>0.51</v>
      </c>
      <c r="BD279" s="14" t="n">
        <v>0.132</v>
      </c>
      <c r="BE279" s="14" t="n">
        <v>0.234</v>
      </c>
      <c r="BF279" s="14" t="n">
        <v>0.856</v>
      </c>
      <c r="BG279" s="14" t="n">
        <v>0.15</v>
      </c>
      <c r="BH279" s="14" t="n">
        <v>1</v>
      </c>
      <c r="BI279" s="14" t="n">
        <v>0.652</v>
      </c>
      <c r="BJ279" s="14" t="n">
        <v>0.132</v>
      </c>
      <c r="BK279" s="14" t="n">
        <v>0.08500000000000001</v>
      </c>
      <c r="BL279" s="14" t="n">
        <v>0.847</v>
      </c>
      <c r="BM279" s="14" t="n">
        <v>0.15</v>
      </c>
      <c r="BN279" s="14" t="n">
        <v>1</v>
      </c>
      <c r="BO279" s="14" t="n">
        <v>0</v>
      </c>
      <c r="BP279" s="14" t="n">
        <v>0</v>
      </c>
      <c r="BQ279" s="14" t="n">
        <v>0.195</v>
      </c>
      <c r="BR279" s="14" t="n">
        <v>0</v>
      </c>
      <c r="BS279" s="14" t="n">
        <v>1</v>
      </c>
      <c r="BT279" s="14" t="n">
        <v>0</v>
      </c>
      <c r="BU279" s="14" t="n">
        <v>0</v>
      </c>
      <c r="BV279" s="14" t="n">
        <v>0.19</v>
      </c>
      <c r="BW279" s="14" t="n">
        <v>0</v>
      </c>
      <c r="BX279" s="14" t="n">
        <v>1</v>
      </c>
      <c r="BY279" s="14" t="n">
        <v>13.646</v>
      </c>
      <c r="BZ279" s="14" t="n">
        <v>0</v>
      </c>
      <c r="CA279" s="14" t="n">
        <v>13.646</v>
      </c>
      <c r="CB279" s="14" t="n">
        <v>0</v>
      </c>
      <c r="CC279" s="14" t="n">
        <v>86.38500000000001</v>
      </c>
      <c r="CD279" s="14" t="n">
        <v>7.95</v>
      </c>
      <c r="CE279" s="14" t="n">
        <v>1.765</v>
      </c>
      <c r="CF279" s="14" t="n">
        <v>99.343</v>
      </c>
      <c r="CG279" s="14" t="n">
        <v>0.15</v>
      </c>
      <c r="CH279" s="14" t="n">
        <v>1</v>
      </c>
      <c r="CI279" s="14" t="n">
        <v>0</v>
      </c>
      <c r="CJ279" s="14" t="n">
        <v>0</v>
      </c>
      <c r="CK279" s="14" t="n">
        <v>0</v>
      </c>
      <c r="CL279" s="14" t="n">
        <v>0</v>
      </c>
      <c r="CM279" s="14" t="n">
        <v>0</v>
      </c>
      <c r="CN279" s="14" t="n">
        <v>0</v>
      </c>
      <c r="CO279" s="14" t="n">
        <v>0</v>
      </c>
      <c r="CP279" s="14" t="n">
        <v>0</v>
      </c>
      <c r="CQ279" s="14" t="n">
        <v>1.387</v>
      </c>
      <c r="CR279" s="14" t="n">
        <v>0</v>
      </c>
      <c r="CS279" s="14" t="n">
        <v>5.529</v>
      </c>
      <c r="CT279" s="14" t="n">
        <v>3.509</v>
      </c>
      <c r="CU279" s="14" t="n">
        <v>10.896</v>
      </c>
    </row>
    <row r="280">
      <c r="A280" s="14" t="inlineStr">
        <is>
          <t>FIN2021</t>
        </is>
      </c>
      <c r="B280" s="14" t="inlineStr">
        <is>
          <t>FIN</t>
        </is>
      </c>
      <c r="C280" s="14" t="inlineStr">
        <is>
          <t>FIN</t>
        </is>
      </c>
      <c r="D280" s="14" t="inlineStr">
        <is>
          <t>Finland</t>
        </is>
      </c>
      <c r="E280" s="14" t="n">
        <v>2021</v>
      </c>
      <c r="F280" s="14" t="n">
        <v>0.24</v>
      </c>
      <c r="G280" s="14" t="n">
        <v>4.778</v>
      </c>
      <c r="H280" s="14" t="n">
        <v>1.045</v>
      </c>
      <c r="I280" s="14" t="n">
        <v>1.672</v>
      </c>
      <c r="J280" s="14" t="n">
        <v>6.45</v>
      </c>
      <c r="K280" s="14" t="n">
        <v>0</v>
      </c>
      <c r="L280" s="14" t="n">
        <v>1</v>
      </c>
      <c r="M280" s="14" t="n">
        <v>10.182</v>
      </c>
      <c r="N280" s="14" t="n">
        <v>4.615</v>
      </c>
      <c r="O280" s="14" t="n">
        <v>5.492</v>
      </c>
      <c r="P280" s="14" t="n">
        <v>15.673</v>
      </c>
      <c r="Q280" s="14" t="n">
        <v>0</v>
      </c>
      <c r="R280" s="14" t="n">
        <v>1</v>
      </c>
      <c r="S280" s="14" t="n">
        <v>8.596</v>
      </c>
      <c r="T280" s="14" t="n">
        <v>5.288</v>
      </c>
      <c r="U280" s="14" t="n">
        <v>6.461</v>
      </c>
      <c r="V280" s="14" t="n">
        <v>18.67</v>
      </c>
      <c r="W280" s="14" t="n">
        <v>0.24</v>
      </c>
      <c r="X280" s="14" t="n">
        <v>1</v>
      </c>
      <c r="Y280" s="14" t="n">
        <v>24.613</v>
      </c>
      <c r="Z280" s="14" t="n">
        <v>2.719</v>
      </c>
      <c r="AA280" s="14" t="n">
        <v>2.766</v>
      </c>
      <c r="AB280" s="14" t="n">
        <v>27.379</v>
      </c>
      <c r="AC280" s="14" t="n">
        <v>0</v>
      </c>
      <c r="AD280" s="14" t="n">
        <v>1</v>
      </c>
      <c r="AE280" s="14" t="n">
        <v>24.569</v>
      </c>
      <c r="AF280" s="14" t="n">
        <v>4.835</v>
      </c>
      <c r="AG280" s="14" t="n">
        <v>2.81</v>
      </c>
      <c r="AH280" s="14" t="n">
        <v>27.379</v>
      </c>
      <c r="AI280" s="14" t="n">
        <v>0</v>
      </c>
      <c r="AJ280" s="14" t="n">
        <v>1</v>
      </c>
      <c r="AK280" s="14" t="n">
        <v>27.798</v>
      </c>
      <c r="AL280" s="14" t="n">
        <v>13.644</v>
      </c>
      <c r="AM280" s="14" t="n">
        <v>6.728</v>
      </c>
      <c r="AN280" s="14" t="n">
        <v>42.813</v>
      </c>
      <c r="AO280" s="14" t="n">
        <v>0.24</v>
      </c>
      <c r="AP280" s="14" t="n">
        <v>1</v>
      </c>
      <c r="AQ280" s="14" t="n">
        <v>0.619</v>
      </c>
      <c r="AR280" s="14" t="n">
        <v>0.114</v>
      </c>
      <c r="AS280" s="14" t="n">
        <v>0.977</v>
      </c>
      <c r="AT280" s="14" t="n">
        <v>1.979</v>
      </c>
      <c r="AU280" s="14" t="n">
        <v>0.24</v>
      </c>
      <c r="AV280" s="14" t="n">
        <v>1</v>
      </c>
      <c r="AW280" s="14" t="n">
        <v>0.599</v>
      </c>
      <c r="AX280" s="14" t="n">
        <v>0.114</v>
      </c>
      <c r="AY280" s="14" t="n">
        <v>0.846</v>
      </c>
      <c r="AZ280" s="14" t="n">
        <v>1.792</v>
      </c>
      <c r="BA280" s="14" t="n">
        <v>0.24</v>
      </c>
      <c r="BB280" s="14" t="n">
        <v>1</v>
      </c>
      <c r="BC280" s="14" t="n">
        <v>0.439</v>
      </c>
      <c r="BD280" s="14" t="n">
        <v>0.114</v>
      </c>
      <c r="BE280" s="14" t="n">
        <v>1.02</v>
      </c>
      <c r="BF280" s="14" t="n">
        <v>1.81</v>
      </c>
      <c r="BG280" s="14" t="n">
        <v>0.24</v>
      </c>
      <c r="BH280" s="14" t="n">
        <v>1</v>
      </c>
      <c r="BI280" s="14" t="n">
        <v>0.505</v>
      </c>
      <c r="BJ280" s="14" t="n">
        <v>0.114</v>
      </c>
      <c r="BK280" s="14" t="n">
        <v>0.455</v>
      </c>
      <c r="BL280" s="14" t="n">
        <v>1.191</v>
      </c>
      <c r="BM280" s="14" t="n">
        <v>0.24</v>
      </c>
      <c r="BN280" s="14" t="n">
        <v>1</v>
      </c>
      <c r="BO280" s="14" t="n">
        <v>0</v>
      </c>
      <c r="BP280" s="14" t="n">
        <v>0.001</v>
      </c>
      <c r="BQ280" s="14" t="n">
        <v>0.075</v>
      </c>
      <c r="BR280" s="14" t="n">
        <v>0</v>
      </c>
      <c r="BS280" s="14" t="n">
        <v>1</v>
      </c>
      <c r="BT280" s="14" t="n">
        <v>0</v>
      </c>
      <c r="BU280" s="14" t="n">
        <v>0.027</v>
      </c>
      <c r="BV280" s="14" t="n">
        <v>0.213</v>
      </c>
      <c r="BW280" s="14" t="n">
        <v>0.24</v>
      </c>
      <c r="BX280" s="14" t="n">
        <v>0.833</v>
      </c>
      <c r="BY280" s="14" t="n">
        <v>11.787</v>
      </c>
      <c r="BZ280" s="14" t="n">
        <v>0</v>
      </c>
      <c r="CA280" s="14" t="n">
        <v>11.787</v>
      </c>
      <c r="CB280" s="14" t="n">
        <v>0</v>
      </c>
      <c r="CC280" s="14" t="n">
        <v>78.125</v>
      </c>
      <c r="CD280" s="14" t="n">
        <v>7.95</v>
      </c>
      <c r="CE280" s="14" t="n">
        <v>86.602</v>
      </c>
      <c r="CF280" s="14" t="n">
        <v>204.261</v>
      </c>
      <c r="CG280" s="14" t="n">
        <v>0.24</v>
      </c>
      <c r="CH280" s="14" t="n">
        <v>1</v>
      </c>
      <c r="CI280" s="14" t="n">
        <v>0</v>
      </c>
      <c r="CJ280" s="14" t="n">
        <v>0</v>
      </c>
      <c r="CK280" s="14" t="n">
        <v>0</v>
      </c>
      <c r="CL280" s="14" t="n">
        <v>0</v>
      </c>
      <c r="CM280" s="14" t="n">
        <v>0</v>
      </c>
      <c r="CN280" s="14" t="n">
        <v>0</v>
      </c>
      <c r="CO280" s="14" t="n">
        <v>0</v>
      </c>
      <c r="CP280" s="14" t="n">
        <v>0</v>
      </c>
      <c r="CQ280" s="14" t="n">
        <v>1.198</v>
      </c>
      <c r="CR280" s="14" t="n">
        <v>0</v>
      </c>
      <c r="CS280" s="14" t="n">
        <v>4.776</v>
      </c>
      <c r="CT280" s="14" t="n">
        <v>5.092</v>
      </c>
      <c r="CU280" s="14" t="n">
        <v>15.162</v>
      </c>
    </row>
    <row r="281">
      <c r="A281" s="14" t="inlineStr">
        <is>
          <t>FIN2022</t>
        </is>
      </c>
      <c r="B281" s="14" t="inlineStr">
        <is>
          <t>FIN</t>
        </is>
      </c>
      <c r="C281" s="14" t="inlineStr">
        <is>
          <t>FIN</t>
        </is>
      </c>
      <c r="D281" s="14" t="inlineStr">
        <is>
          <t>Finland</t>
        </is>
      </c>
      <c r="E281" s="14" t="n">
        <v>2022</v>
      </c>
      <c r="F281" s="14" t="n">
        <v>0.24</v>
      </c>
      <c r="G281" s="14" t="n">
        <v>9.715999999999999</v>
      </c>
      <c r="H281" s="14" t="n">
        <v>1.509</v>
      </c>
      <c r="I281" s="14" t="n">
        <v>8.492000000000001</v>
      </c>
      <c r="J281" s="14" t="n">
        <v>18.208</v>
      </c>
      <c r="K281" s="14" t="n">
        <v>0</v>
      </c>
      <c r="L281" s="14" t="n">
        <v>1</v>
      </c>
      <c r="M281" s="14" t="n">
        <v>19.09</v>
      </c>
      <c r="N281" s="14" t="n">
        <v>7.883</v>
      </c>
      <c r="O281" s="14" t="n">
        <v>9.555999999999999</v>
      </c>
      <c r="P281" s="14" t="n">
        <v>28.646</v>
      </c>
      <c r="Q281" s="14" t="n">
        <v>0</v>
      </c>
      <c r="R281" s="14" t="n">
        <v>1</v>
      </c>
      <c r="S281" s="14" t="n">
        <v>18.457</v>
      </c>
      <c r="T281" s="14" t="n">
        <v>7.118</v>
      </c>
      <c r="U281" s="14" t="n">
        <v>8.238</v>
      </c>
      <c r="V281" s="14" t="n">
        <v>32.525</v>
      </c>
      <c r="W281" s="14" t="n">
        <v>0.24</v>
      </c>
      <c r="X281" s="14" t="n">
        <v>1</v>
      </c>
      <c r="Y281" s="14" t="n">
        <v>40.868</v>
      </c>
      <c r="Z281" s="14" t="n">
        <v>4.287</v>
      </c>
      <c r="AA281" s="14" t="n">
        <v>10.547</v>
      </c>
      <c r="AB281" s="14" t="n">
        <v>51.415</v>
      </c>
      <c r="AC281" s="14" t="n">
        <v>0</v>
      </c>
      <c r="AD281" s="14" t="n">
        <v>1</v>
      </c>
      <c r="AE281" s="14" t="n">
        <v>40.916</v>
      </c>
      <c r="AF281" s="14" t="n">
        <v>7.585</v>
      </c>
      <c r="AG281" s="14" t="n">
        <v>10.499</v>
      </c>
      <c r="AH281" s="14" t="n">
        <v>51.415</v>
      </c>
      <c r="AI281" s="14" t="n">
        <v>0</v>
      </c>
      <c r="AJ281" s="14" t="n">
        <v>1</v>
      </c>
      <c r="AK281" s="14" t="n">
        <v>44.693</v>
      </c>
      <c r="AL281" s="14" t="n">
        <v>21.343</v>
      </c>
      <c r="AM281" s="14" t="n">
        <v>8.207000000000001</v>
      </c>
      <c r="AN281" s="14" t="n">
        <v>64.45099999999999</v>
      </c>
      <c r="AO281" s="14" t="n">
        <v>0.24</v>
      </c>
      <c r="AP281" s="14" t="n">
        <v>1</v>
      </c>
      <c r="AQ281" s="14" t="n">
        <v>0.861</v>
      </c>
      <c r="AR281" s="14" t="n">
        <v>0.123</v>
      </c>
      <c r="AS281" s="14" t="n">
        <v>0.93</v>
      </c>
      <c r="AT281" s="14" t="n">
        <v>2.22</v>
      </c>
      <c r="AU281" s="14" t="n">
        <v>0.24</v>
      </c>
      <c r="AV281" s="14" t="n">
        <v>1</v>
      </c>
      <c r="AW281" s="14" t="n">
        <v>0.986</v>
      </c>
      <c r="AX281" s="14" t="n">
        <v>0.123</v>
      </c>
      <c r="AY281" s="14" t="n">
        <v>0.8159999999999999</v>
      </c>
      <c r="AZ281" s="14" t="n">
        <v>2.234</v>
      </c>
      <c r="BA281" s="14" t="n">
        <v>0.24</v>
      </c>
      <c r="BB281" s="14" t="n">
        <v>1</v>
      </c>
      <c r="BC281" s="14" t="n">
        <v>0.598</v>
      </c>
      <c r="BD281" s="14" t="n">
        <v>0.123</v>
      </c>
      <c r="BE281" s="14" t="n">
        <v>1.132</v>
      </c>
      <c r="BF281" s="14" t="n">
        <v>2.144</v>
      </c>
      <c r="BG281" s="14" t="n">
        <v>0.24</v>
      </c>
      <c r="BH281" s="14" t="n">
        <v>1</v>
      </c>
      <c r="BI281" s="14" t="n">
        <v>0.612</v>
      </c>
      <c r="BJ281" s="14" t="n">
        <v>0.123</v>
      </c>
      <c r="BK281" s="14" t="n">
        <v>0.8110000000000001</v>
      </c>
      <c r="BL281" s="14" t="n">
        <v>1.765</v>
      </c>
      <c r="BM281" s="14" t="n">
        <v>0.24</v>
      </c>
      <c r="BN281" s="14" t="n">
        <v>1</v>
      </c>
      <c r="BO281" s="14" t="n">
        <v>0</v>
      </c>
      <c r="BP281" s="14" t="n">
        <v>0.001</v>
      </c>
      <c r="BQ281" s="14" t="n">
        <v>0.115</v>
      </c>
      <c r="BR281" s="14" t="n">
        <v>0</v>
      </c>
      <c r="BS281" s="14" t="n">
        <v>1</v>
      </c>
      <c r="BT281" s="14" t="n">
        <v>0</v>
      </c>
      <c r="BU281" s="14" t="n">
        <v>0.024</v>
      </c>
      <c r="BV281" s="14" t="n">
        <v>0.232</v>
      </c>
      <c r="BW281" s="14" t="n">
        <v>0.24</v>
      </c>
      <c r="BX281" s="14" t="n">
        <v>0.833</v>
      </c>
      <c r="BY281" s="14" t="n">
        <v>12.729</v>
      </c>
      <c r="BZ281" s="14" t="n">
        <v>0</v>
      </c>
      <c r="CA281" s="14" t="n">
        <v>12.729</v>
      </c>
      <c r="CB281" s="14" t="n">
        <v>0</v>
      </c>
      <c r="CC281" s="14" t="n">
        <v>97.90000000000001</v>
      </c>
      <c r="CD281" s="14" t="n">
        <v>7.95</v>
      </c>
      <c r="CE281" s="14" t="n">
        <v>164.453</v>
      </c>
      <c r="CF281" s="14" t="n">
        <v>325.318</v>
      </c>
      <c r="CG281" s="14" t="n">
        <v>0.24</v>
      </c>
      <c r="CH281" s="14" t="n">
        <v>1</v>
      </c>
      <c r="CI281" s="14" t="n">
        <v>0</v>
      </c>
      <c r="CJ281" s="14" t="n">
        <v>0</v>
      </c>
      <c r="CK281" s="14" t="n">
        <v>0</v>
      </c>
      <c r="CL281" s="14" t="n">
        <v>0</v>
      </c>
      <c r="CM281" s="14" t="n">
        <v>0</v>
      </c>
      <c r="CN281" s="14" t="n">
        <v>0</v>
      </c>
      <c r="CO281" s="14" t="n">
        <v>0</v>
      </c>
      <c r="CP281" s="14" t="n">
        <v>0</v>
      </c>
      <c r="CQ281" s="14" t="n">
        <v>1.294</v>
      </c>
      <c r="CR281" s="14" t="n">
        <v>0</v>
      </c>
      <c r="CS281" s="14" t="n">
        <v>5.158</v>
      </c>
      <c r="CT281" s="14" t="n">
        <v>12.195</v>
      </c>
      <c r="CU281" s="14" t="n">
        <v>31.326</v>
      </c>
    </row>
    <row r="282">
      <c r="A282" s="14" t="inlineStr">
        <is>
          <t>FIN2023</t>
        </is>
      </c>
      <c r="B282" s="14" t="inlineStr">
        <is>
          <t>FIN</t>
        </is>
      </c>
      <c r="C282" s="14" t="inlineStr">
        <is>
          <t>FIN</t>
        </is>
      </c>
      <c r="D282" s="14" t="inlineStr">
        <is>
          <t>Finland</t>
        </is>
      </c>
      <c r="E282" s="14" t="n">
        <v>2023</v>
      </c>
      <c r="F282" s="14" t="n">
        <v>0.24</v>
      </c>
      <c r="G282" s="14" t="n">
        <v>9.474</v>
      </c>
      <c r="H282" s="14" t="n">
        <v>2.158</v>
      </c>
      <c r="I282" s="14" t="n">
        <v>9.842000000000001</v>
      </c>
      <c r="J282" s="14" t="n">
        <v>19.317</v>
      </c>
      <c r="K282" s="14" t="n">
        <v>0</v>
      </c>
      <c r="L282" s="14" t="n">
        <v>1</v>
      </c>
      <c r="M282" s="14" t="n">
        <v>27.274</v>
      </c>
      <c r="N282" s="14" t="n">
        <v>13.527</v>
      </c>
      <c r="O282" s="14" t="n">
        <v>10.943</v>
      </c>
      <c r="P282" s="14" t="n">
        <v>38.217</v>
      </c>
      <c r="Q282" s="14" t="n">
        <v>0</v>
      </c>
      <c r="R282" s="14" t="n">
        <v>1</v>
      </c>
      <c r="S282" s="14" t="n">
        <v>11.809</v>
      </c>
      <c r="T282" s="14" t="n">
        <v>6.898</v>
      </c>
      <c r="U282" s="14" t="n">
        <v>8.473000000000001</v>
      </c>
      <c r="V282" s="14" t="n">
        <v>24.499</v>
      </c>
      <c r="W282" s="14" t="n">
        <v>0.24</v>
      </c>
      <c r="X282" s="14" t="n">
        <v>1</v>
      </c>
      <c r="Y282" s="14" t="n">
        <v>21.216</v>
      </c>
      <c r="Z282" s="14" t="n">
        <v>2.376</v>
      </c>
      <c r="AA282" s="14" t="n">
        <v>16.525</v>
      </c>
      <c r="AB282" s="14" t="n">
        <v>37.74</v>
      </c>
      <c r="AC282" s="14" t="n">
        <v>0</v>
      </c>
      <c r="AD282" s="14" t="n">
        <v>1</v>
      </c>
      <c r="AE282" s="14" t="n">
        <v>21.314</v>
      </c>
      <c r="AF282" s="14" t="n">
        <v>4.245</v>
      </c>
      <c r="AG282" s="14" t="n">
        <v>16.426</v>
      </c>
      <c r="AH282" s="14" t="n">
        <v>37.74</v>
      </c>
      <c r="AI282" s="14" t="n">
        <v>0</v>
      </c>
      <c r="AJ282" s="14" t="n">
        <v>1</v>
      </c>
      <c r="AK282" s="14" t="n">
        <v>25.398</v>
      </c>
      <c r="AL282" s="14" t="n">
        <v>12.581</v>
      </c>
      <c r="AM282" s="14" t="n">
        <v>8.102</v>
      </c>
      <c r="AN282" s="14" t="n">
        <v>40.464</v>
      </c>
      <c r="AO282" s="14" t="n">
        <v>0.24</v>
      </c>
      <c r="AP282" s="14" t="n">
        <v>1</v>
      </c>
      <c r="AQ282" s="14" t="n">
        <v>0.76</v>
      </c>
      <c r="AR282" s="14" t="n">
        <v>0.129</v>
      </c>
      <c r="AS282" s="14" t="n">
        <v>0.922</v>
      </c>
      <c r="AT282" s="14" t="n">
        <v>2.086</v>
      </c>
      <c r="AU282" s="14" t="n">
        <v>0.24</v>
      </c>
      <c r="AV282" s="14" t="n">
        <v>1</v>
      </c>
      <c r="AW282" s="14" t="n">
        <v>0.8110000000000001</v>
      </c>
      <c r="AX282" s="14" t="n">
        <v>0.129</v>
      </c>
      <c r="AY282" s="14" t="n">
        <v>0.878</v>
      </c>
      <c r="AZ282" s="14" t="n">
        <v>2.095</v>
      </c>
      <c r="BA282" s="14" t="n">
        <v>0.24</v>
      </c>
      <c r="BB282" s="14" t="n">
        <v>1</v>
      </c>
      <c r="BC282" s="14" t="n">
        <v>0.535</v>
      </c>
      <c r="BD282" s="14" t="n">
        <v>0.129</v>
      </c>
      <c r="BE282" s="14" t="n">
        <v>1.277</v>
      </c>
      <c r="BF282" s="14" t="n">
        <v>2.247</v>
      </c>
      <c r="BG282" s="14" t="n">
        <v>0.24</v>
      </c>
      <c r="BH282" s="14" t="n">
        <v>1</v>
      </c>
      <c r="BI282" s="14" t="n">
        <v>0.579</v>
      </c>
      <c r="BJ282" s="14" t="n">
        <v>0.129</v>
      </c>
      <c r="BK282" s="14" t="n">
        <v>0.676</v>
      </c>
      <c r="BL282" s="14" t="n">
        <v>1.557</v>
      </c>
      <c r="BM282" s="14" t="n">
        <v>0.24</v>
      </c>
      <c r="BN282" s="14" t="n">
        <v>1</v>
      </c>
      <c r="BO282" s="14" t="n">
        <v>0</v>
      </c>
      <c r="BP282" s="14" t="n">
        <v>0.001</v>
      </c>
      <c r="BQ282" s="14" t="n">
        <v>0.081</v>
      </c>
      <c r="BR282" s="14" t="n">
        <v>0</v>
      </c>
      <c r="BS282" s="14" t="n">
        <v>1</v>
      </c>
      <c r="BT282" s="14" t="n">
        <v>0</v>
      </c>
      <c r="BU282" s="14" t="n">
        <v>0.024</v>
      </c>
      <c r="BV282" s="14" t="n">
        <v>0.268</v>
      </c>
      <c r="BW282" s="14" t="n">
        <v>0.24</v>
      </c>
      <c r="BX282" s="14" t="n">
        <v>0.833</v>
      </c>
      <c r="BY282" s="14" t="n">
        <v>13.254</v>
      </c>
      <c r="BZ282" s="14" t="n">
        <v>0</v>
      </c>
      <c r="CA282" s="14" t="n">
        <v>13.254</v>
      </c>
      <c r="CB282" s="14" t="n">
        <v>0</v>
      </c>
      <c r="CC282" s="14" t="n">
        <v>83.248</v>
      </c>
      <c r="CD282" s="14" t="n">
        <v>7.95</v>
      </c>
      <c r="CE282" s="14" t="n">
        <v>164.946</v>
      </c>
      <c r="CF282" s="14" t="n">
        <v>307.76</v>
      </c>
      <c r="CG282" s="14" t="n">
        <v>0.24</v>
      </c>
      <c r="CH282" s="14" t="n">
        <v>1</v>
      </c>
      <c r="CI282" s="14" t="n">
        <v>0</v>
      </c>
      <c r="CJ282" s="14" t="n">
        <v>0</v>
      </c>
      <c r="CK282" s="14" t="n">
        <v>0</v>
      </c>
      <c r="CL282" s="14" t="n">
        <v>0</v>
      </c>
      <c r="CM282" s="14" t="n">
        <v>0</v>
      </c>
      <c r="CN282" s="14" t="n">
        <v>0</v>
      </c>
      <c r="CO282" s="14" t="n">
        <v>0</v>
      </c>
      <c r="CP282" s="14" t="n">
        <v>0</v>
      </c>
      <c r="CQ282" s="14" t="n">
        <v>1.348</v>
      </c>
      <c r="CR282" s="14" t="n">
        <v>0</v>
      </c>
      <c r="CS282" s="14" t="n">
        <v>5.37</v>
      </c>
      <c r="CT282" s="14" t="n">
        <v>5.868</v>
      </c>
      <c r="CU282" s="14" t="n">
        <v>11.622</v>
      </c>
    </row>
    <row r="283">
      <c r="A283" s="14" t="inlineStr">
        <is>
          <t>FIN2024</t>
        </is>
      </c>
      <c r="B283" s="14" t="inlineStr">
        <is>
          <t>FIN</t>
        </is>
      </c>
      <c r="C283" s="14" t="inlineStr">
        <is>
          <t>FIN</t>
        </is>
      </c>
      <c r="D283" s="14" t="inlineStr">
        <is>
          <t>Finland</t>
        </is>
      </c>
      <c r="E283" s="14" t="n">
        <v>2024</v>
      </c>
      <c r="F283" s="14" t="n">
        <v>0.24</v>
      </c>
      <c r="G283" s="14" t="n">
        <v>8.827999999999999</v>
      </c>
      <c r="H283" s="14" t="n">
        <v>2.236</v>
      </c>
      <c r="I283" s="14" t="n">
        <v>6.45</v>
      </c>
      <c r="J283" s="14" t="n">
        <v>15.278</v>
      </c>
      <c r="K283" s="14" t="n">
        <v>0</v>
      </c>
      <c r="L283" s="14" t="n">
        <v>1</v>
      </c>
      <c r="M283" s="14" t="n">
        <v>25.12</v>
      </c>
      <c r="N283" s="14" t="n">
        <v>13.684</v>
      </c>
      <c r="O283" s="14" t="n">
        <v>7.647</v>
      </c>
      <c r="P283" s="14" t="n">
        <v>32.766</v>
      </c>
      <c r="Q283" s="14" t="n">
        <v>0</v>
      </c>
      <c r="R283" s="14" t="n">
        <v>1</v>
      </c>
      <c r="S283" s="14" t="n">
        <v>11.015</v>
      </c>
      <c r="T283" s="14" t="n">
        <v>7.101</v>
      </c>
      <c r="U283" s="14" t="n">
        <v>10.183</v>
      </c>
      <c r="V283" s="14" t="n">
        <v>25.454</v>
      </c>
      <c r="W283" s="14" t="n">
        <v>0.24</v>
      </c>
      <c r="X283" s="14" t="n">
        <v>1</v>
      </c>
      <c r="Y283" s="14" t="n">
        <v>20.216</v>
      </c>
      <c r="Z283" s="14" t="n">
        <v>2.553</v>
      </c>
      <c r="AA283" s="14" t="n">
        <v>10</v>
      </c>
      <c r="AB283" s="14" t="n">
        <v>30.216</v>
      </c>
      <c r="AC283" s="14" t="n">
        <v>0</v>
      </c>
      <c r="AD283" s="14" t="n">
        <v>1</v>
      </c>
      <c r="AE283" s="14" t="n">
        <v>20.216</v>
      </c>
      <c r="AF283" s="14" t="n">
        <v>4.428</v>
      </c>
      <c r="AG283" s="14" t="n">
        <v>10</v>
      </c>
      <c r="AH283" s="14" t="n">
        <v>30.216</v>
      </c>
      <c r="AI283" s="14" t="n">
        <v>0</v>
      </c>
      <c r="AJ283" s="14" t="n">
        <v>1</v>
      </c>
      <c r="AK283" s="14" t="n">
        <v>24.247</v>
      </c>
      <c r="AL283" s="14" t="n">
        <v>12.333</v>
      </c>
      <c r="AM283" s="14" t="n">
        <v>9.122</v>
      </c>
      <c r="AN283" s="14" t="n">
        <v>40.068</v>
      </c>
      <c r="AO283" s="14" t="n">
        <v>0.24</v>
      </c>
      <c r="AP283" s="14" t="n">
        <v>1</v>
      </c>
      <c r="AQ283" s="14" t="n">
        <v>0.724</v>
      </c>
      <c r="AR283" s="14" t="n">
        <v>0.132</v>
      </c>
      <c r="AS283" s="14" t="n">
        <v>0.848</v>
      </c>
      <c r="AT283" s="14" t="n">
        <v>1.95</v>
      </c>
      <c r="AU283" s="14" t="n">
        <v>0.24</v>
      </c>
      <c r="AV283" s="14" t="n">
        <v>1</v>
      </c>
      <c r="AW283" s="14" t="n">
        <v>0.75</v>
      </c>
      <c r="AX283" s="14" t="n">
        <v>0.132</v>
      </c>
      <c r="AY283" s="14" t="n">
        <v>0.791</v>
      </c>
      <c r="AZ283" s="14" t="n">
        <v>1.911</v>
      </c>
      <c r="BA283" s="14" t="n">
        <v>0.24</v>
      </c>
      <c r="BB283" s="14" t="n">
        <v>1</v>
      </c>
      <c r="BC283" s="14" t="n">
        <v>0.513</v>
      </c>
      <c r="BD283" s="14" t="n">
        <v>0.132</v>
      </c>
      <c r="BE283" s="14" t="n">
        <v>1.13</v>
      </c>
      <c r="BF283" s="14" t="n">
        <v>2.038</v>
      </c>
      <c r="BG283" s="14" t="n">
        <v>0.24</v>
      </c>
      <c r="BH283" s="14" t="n">
        <v>1</v>
      </c>
      <c r="BI283" s="14" t="n">
        <v>0.591</v>
      </c>
      <c r="BJ283" s="14" t="n">
        <v>0.132</v>
      </c>
      <c r="BK283" s="14" t="n">
        <v>0.548</v>
      </c>
      <c r="BL283" s="14" t="n">
        <v>1.412</v>
      </c>
      <c r="BM283" s="14" t="n">
        <v>0.24</v>
      </c>
      <c r="BN283" s="14" t="n">
        <v>1</v>
      </c>
      <c r="BO283" s="14" t="n">
        <v>0</v>
      </c>
      <c r="BP283" s="14" t="n">
        <v>0.001</v>
      </c>
      <c r="BQ283" s="14" t="n">
        <v>0.06900000000000001</v>
      </c>
      <c r="BR283" s="14" t="n">
        <v>0</v>
      </c>
      <c r="BS283" s="14" t="n">
        <v>1</v>
      </c>
      <c r="BT283" s="14" t="n">
        <v>0</v>
      </c>
      <c r="BU283" s="14" t="n">
        <v>0.024</v>
      </c>
      <c r="BV283" s="14" t="n">
        <v>0.306</v>
      </c>
      <c r="BW283" s="14" t="n">
        <v>0.24</v>
      </c>
      <c r="BX283" s="14" t="n">
        <v>0.833</v>
      </c>
      <c r="BY283" s="14" t="n">
        <v>13.646</v>
      </c>
      <c r="BZ283" s="14" t="n">
        <v>0</v>
      </c>
      <c r="CA283" s="14" t="n">
        <v>13.646</v>
      </c>
      <c r="CB283" s="14" t="n">
        <v>0</v>
      </c>
      <c r="CC283" s="14" t="n">
        <v>82.58799999999999</v>
      </c>
      <c r="CD283" s="14" t="n">
        <v>7.95</v>
      </c>
      <c r="CE283" s="14" t="n">
        <v>141.248</v>
      </c>
      <c r="CF283" s="14" t="n">
        <v>277.557</v>
      </c>
      <c r="CG283" s="14" t="n">
        <v>0.24</v>
      </c>
      <c r="CH283" s="14" t="n">
        <v>1</v>
      </c>
      <c r="CI283" s="14" t="n">
        <v>0</v>
      </c>
      <c r="CJ283" s="14" t="n">
        <v>0</v>
      </c>
      <c r="CK283" s="14" t="n">
        <v>0</v>
      </c>
      <c r="CL283" s="14" t="n">
        <v>0</v>
      </c>
      <c r="CM283" s="14" t="n">
        <v>0</v>
      </c>
      <c r="CN283" s="14" t="n">
        <v>0</v>
      </c>
      <c r="CO283" s="14" t="n">
        <v>0</v>
      </c>
      <c r="CP283" s="14" t="n">
        <v>0</v>
      </c>
      <c r="CQ283" s="14" t="n">
        <v>1.387</v>
      </c>
      <c r="CR283" s="14" t="n">
        <v>0</v>
      </c>
      <c r="CS283" s="14" t="n">
        <v>5.529</v>
      </c>
      <c r="CT283" s="14" t="n">
        <v>4.592</v>
      </c>
      <c r="CU283" s="14" t="n">
        <v>10.168</v>
      </c>
    </row>
    <row r="284">
      <c r="A284" s="14" t="inlineStr">
        <is>
          <t>FRA2021</t>
        </is>
      </c>
      <c r="B284" s="14" t="inlineStr">
        <is>
          <t>FRA</t>
        </is>
      </c>
      <c r="C284" s="14" t="inlineStr">
        <is>
          <t>FRA</t>
        </is>
      </c>
      <c r="D284" s="14" t="inlineStr">
        <is>
          <t>France</t>
        </is>
      </c>
      <c r="E284" s="14" t="n">
        <v>2021</v>
      </c>
      <c r="F284" s="14" t="n">
        <v>0.2</v>
      </c>
      <c r="G284" s="14" t="n">
        <v>5.022</v>
      </c>
      <c r="H284" s="14" t="n">
        <v>1.099</v>
      </c>
      <c r="I284" s="14" t="n">
        <v>1.186</v>
      </c>
      <c r="J284" s="14" t="n">
        <v>6.208</v>
      </c>
      <c r="K284" s="14" t="n">
        <v>0</v>
      </c>
      <c r="L284" s="14" t="n">
        <v>1</v>
      </c>
      <c r="M284" s="14" t="n">
        <v>6.592</v>
      </c>
      <c r="N284" s="14" t="n">
        <v>2.988</v>
      </c>
      <c r="O284" s="14" t="n">
        <v>1.494</v>
      </c>
      <c r="P284" s="14" t="n">
        <v>8.086</v>
      </c>
      <c r="Q284" s="14" t="n">
        <v>0</v>
      </c>
      <c r="R284" s="14" t="n">
        <v>1</v>
      </c>
      <c r="S284" s="14" t="n">
        <v>11.069</v>
      </c>
      <c r="T284" s="14" t="n">
        <v>5.94</v>
      </c>
      <c r="U284" s="14" t="n">
        <v>0.235</v>
      </c>
      <c r="V284" s="14" t="n">
        <v>13.564</v>
      </c>
      <c r="W284" s="14" t="n">
        <v>0.2</v>
      </c>
      <c r="X284" s="14" t="n">
        <v>1</v>
      </c>
      <c r="Y284" s="14" t="n">
        <v>21.184</v>
      </c>
      <c r="Z284" s="14" t="n">
        <v>2.34</v>
      </c>
      <c r="AA284" s="14" t="n">
        <v>-6.568</v>
      </c>
      <c r="AB284" s="14" t="n">
        <v>14.616</v>
      </c>
      <c r="AC284" s="14" t="n">
        <v>0</v>
      </c>
      <c r="AD284" s="14" t="n">
        <v>1</v>
      </c>
      <c r="AE284" s="14" t="n">
        <v>21.14</v>
      </c>
      <c r="AF284" s="14" t="n">
        <v>4.16</v>
      </c>
      <c r="AG284" s="14" t="n">
        <v>-6.514</v>
      </c>
      <c r="AH284" s="14" t="n">
        <v>14.627</v>
      </c>
      <c r="AI284" s="14" t="n">
        <v>0</v>
      </c>
      <c r="AJ284" s="14" t="n">
        <v>1</v>
      </c>
      <c r="AK284" s="14" t="n">
        <v>27.169</v>
      </c>
      <c r="AL284" s="14" t="n">
        <v>13.335</v>
      </c>
      <c r="AM284" s="14" t="n">
        <v>-6.925</v>
      </c>
      <c r="AN284" s="14" t="n">
        <v>24.293</v>
      </c>
      <c r="AO284" s="14" t="n">
        <v>0.2</v>
      </c>
      <c r="AP284" s="14" t="n">
        <v>1</v>
      </c>
      <c r="AQ284" s="14" t="n">
        <v>0.619</v>
      </c>
      <c r="AR284" s="14" t="n">
        <v>0.114</v>
      </c>
      <c r="AS284" s="14" t="n">
        <v>0.912</v>
      </c>
      <c r="AT284" s="14" t="n">
        <v>1.837</v>
      </c>
      <c r="AU284" s="14" t="n">
        <v>0.2</v>
      </c>
      <c r="AV284" s="14" t="n">
        <v>1</v>
      </c>
      <c r="AW284" s="14" t="n">
        <v>0.599</v>
      </c>
      <c r="AX284" s="14" t="n">
        <v>0.114</v>
      </c>
      <c r="AY284" s="14" t="n">
        <v>0.8110000000000001</v>
      </c>
      <c r="AZ284" s="14" t="n">
        <v>1.693</v>
      </c>
      <c r="BA284" s="14" t="n">
        <v>0.2</v>
      </c>
      <c r="BB284" s="14" t="n">
        <v>1</v>
      </c>
      <c r="BC284" s="14" t="n">
        <v>0.439</v>
      </c>
      <c r="BD284" s="14" t="n">
        <v>0.114</v>
      </c>
      <c r="BE284" s="14" t="n">
        <v>0.401</v>
      </c>
      <c r="BF284" s="14" t="n">
        <v>1.008</v>
      </c>
      <c r="BG284" s="14" t="n">
        <v>0.2</v>
      </c>
      <c r="BH284" s="14" t="n">
        <v>1</v>
      </c>
      <c r="BI284" s="14" t="n">
        <v>0.505</v>
      </c>
      <c r="BJ284" s="14" t="n">
        <v>0.114</v>
      </c>
      <c r="BK284" s="14" t="n">
        <v>0.386</v>
      </c>
      <c r="BL284" s="14" t="n">
        <v>1.069</v>
      </c>
      <c r="BM284" s="14" t="n">
        <v>0.2</v>
      </c>
      <c r="BN284" s="14" t="n">
        <v>1</v>
      </c>
      <c r="BO284" s="14" t="n">
        <v>0</v>
      </c>
      <c r="BP284" s="14" t="n">
        <v>0.01</v>
      </c>
      <c r="BQ284" s="14" t="n">
        <v>0.095</v>
      </c>
      <c r="BR284" s="14" t="n">
        <v>0</v>
      </c>
      <c r="BS284" s="14" t="n">
        <v>1</v>
      </c>
      <c r="BT284" s="14" t="n">
        <v>0</v>
      </c>
      <c r="BU284" s="14" t="n">
        <v>0.045</v>
      </c>
      <c r="BV284" s="14" t="n">
        <v>0.235</v>
      </c>
      <c r="BW284" s="14" t="n">
        <v>0.2</v>
      </c>
      <c r="BX284" s="14" t="n">
        <v>1</v>
      </c>
      <c r="BY284" s="14" t="n">
        <v>11.787</v>
      </c>
      <c r="BZ284" s="14" t="n">
        <v>0</v>
      </c>
      <c r="CA284" s="14" t="n">
        <v>11.787</v>
      </c>
      <c r="CB284" s="14" t="n">
        <v>0</v>
      </c>
      <c r="CC284" s="14" t="n">
        <v>78.125</v>
      </c>
      <c r="CD284" s="14" t="n">
        <v>7.95</v>
      </c>
      <c r="CE284" s="14" t="n">
        <v>68.496</v>
      </c>
      <c r="CF284" s="14" t="n">
        <v>175.945</v>
      </c>
      <c r="CG284" s="14" t="n">
        <v>0.2</v>
      </c>
      <c r="CH284" s="14" t="n">
        <v>1</v>
      </c>
      <c r="CI284" s="14" t="n">
        <v>0</v>
      </c>
      <c r="CJ284" s="14" t="n">
        <v>0</v>
      </c>
      <c r="CK284" s="14" t="n">
        <v>0</v>
      </c>
      <c r="CL284" s="14" t="n">
        <v>0</v>
      </c>
      <c r="CM284" s="14" t="n">
        <v>0</v>
      </c>
      <c r="CN284" s="14" t="n">
        <v>0.083</v>
      </c>
      <c r="CO284" s="14" t="n">
        <v>0.052</v>
      </c>
      <c r="CP284" s="14" t="n">
        <v>0</v>
      </c>
      <c r="CQ284" s="14" t="n">
        <v>1.198</v>
      </c>
      <c r="CR284" s="14" t="n">
        <v>0</v>
      </c>
      <c r="CS284" s="14" t="n">
        <v>4.776</v>
      </c>
      <c r="CT284" s="14" t="n">
        <v>6.569</v>
      </c>
      <c r="CU284" s="14" t="n">
        <v>14.962</v>
      </c>
    </row>
    <row r="285">
      <c r="A285" s="14" t="inlineStr">
        <is>
          <t>FRA2022</t>
        </is>
      </c>
      <c r="B285" s="14" t="inlineStr">
        <is>
          <t>FRA</t>
        </is>
      </c>
      <c r="C285" s="14" t="inlineStr">
        <is>
          <t>FRA</t>
        </is>
      </c>
      <c r="D285" s="14" t="inlineStr">
        <is>
          <t>France</t>
        </is>
      </c>
      <c r="E285" s="14" t="n">
        <v>2022</v>
      </c>
      <c r="F285" s="14" t="n">
        <v>0.2</v>
      </c>
      <c r="G285" s="14" t="n">
        <v>9.981999999999999</v>
      </c>
      <c r="H285" s="14" t="n">
        <v>1.55</v>
      </c>
      <c r="I285" s="14" t="n">
        <v>8.218</v>
      </c>
      <c r="J285" s="14" t="n">
        <v>18.2</v>
      </c>
      <c r="K285" s="14" t="n">
        <v>0</v>
      </c>
      <c r="L285" s="14" t="n">
        <v>1</v>
      </c>
      <c r="M285" s="14" t="n">
        <v>6.924</v>
      </c>
      <c r="N285" s="14" t="n">
        <v>2.859</v>
      </c>
      <c r="O285" s="14" t="n">
        <v>8.829000000000001</v>
      </c>
      <c r="P285" s="14" t="n">
        <v>15.753</v>
      </c>
      <c r="Q285" s="14" t="n">
        <v>0</v>
      </c>
      <c r="R285" s="14" t="n">
        <v>1</v>
      </c>
      <c r="S285" s="14" t="n">
        <v>18.537</v>
      </c>
      <c r="T285" s="14" t="n">
        <v>6.733</v>
      </c>
      <c r="U285" s="14" t="n">
        <v>3.459</v>
      </c>
      <c r="V285" s="14" t="n">
        <v>26.01</v>
      </c>
      <c r="W285" s="14" t="n">
        <v>0.2</v>
      </c>
      <c r="X285" s="14" t="n">
        <v>1</v>
      </c>
      <c r="Y285" s="14" t="n">
        <v>35.155</v>
      </c>
      <c r="Z285" s="14" t="n">
        <v>3.688</v>
      </c>
      <c r="AA285" s="14" t="n">
        <v>-10.589</v>
      </c>
      <c r="AB285" s="14" t="n">
        <v>24.567</v>
      </c>
      <c r="AC285" s="14" t="n">
        <v>0</v>
      </c>
      <c r="AD285" s="14" t="n">
        <v>1</v>
      </c>
      <c r="AE285" s="14" t="n">
        <v>35.203</v>
      </c>
      <c r="AF285" s="14" t="n">
        <v>6.526</v>
      </c>
      <c r="AG285" s="14" t="n">
        <v>-10.56</v>
      </c>
      <c r="AH285" s="14" t="n">
        <v>24.644</v>
      </c>
      <c r="AI285" s="14" t="n">
        <v>0</v>
      </c>
      <c r="AJ285" s="14" t="n">
        <v>1</v>
      </c>
      <c r="AK285" s="14" t="n">
        <v>41.781</v>
      </c>
      <c r="AL285" s="14" t="n">
        <v>19.952</v>
      </c>
      <c r="AM285" s="14" t="n">
        <v>-19.017</v>
      </c>
      <c r="AN285" s="14" t="n">
        <v>27.316</v>
      </c>
      <c r="AO285" s="14" t="n">
        <v>0.2</v>
      </c>
      <c r="AP285" s="14" t="n">
        <v>1</v>
      </c>
      <c r="AQ285" s="14" t="n">
        <v>0.861</v>
      </c>
      <c r="AR285" s="14" t="n">
        <v>0.123</v>
      </c>
      <c r="AS285" s="14" t="n">
        <v>0.726</v>
      </c>
      <c r="AT285" s="14" t="n">
        <v>1.905</v>
      </c>
      <c r="AU285" s="14" t="n">
        <v>0.2</v>
      </c>
      <c r="AV285" s="14" t="n">
        <v>1</v>
      </c>
      <c r="AW285" s="14" t="n">
        <v>0.986</v>
      </c>
      <c r="AX285" s="14" t="n">
        <v>0.123</v>
      </c>
      <c r="AY285" s="14" t="n">
        <v>0.633</v>
      </c>
      <c r="AZ285" s="14" t="n">
        <v>1.942</v>
      </c>
      <c r="BA285" s="14" t="n">
        <v>0.2</v>
      </c>
      <c r="BB285" s="14" t="n">
        <v>1</v>
      </c>
      <c r="BC285" s="14" t="n">
        <v>0.598</v>
      </c>
      <c r="BD285" s="14" t="n">
        <v>0.123</v>
      </c>
      <c r="BE285" s="14" t="n">
        <v>0.143</v>
      </c>
      <c r="BF285" s="14" t="n">
        <v>0.89</v>
      </c>
      <c r="BG285" s="14" t="n">
        <v>0.2</v>
      </c>
      <c r="BH285" s="14" t="n">
        <v>1</v>
      </c>
      <c r="BI285" s="14" t="n">
        <v>0.612</v>
      </c>
      <c r="BJ285" s="14" t="n">
        <v>0.123</v>
      </c>
      <c r="BK285" s="14" t="n">
        <v>0.6820000000000001</v>
      </c>
      <c r="BL285" s="14" t="n">
        <v>1.553</v>
      </c>
      <c r="BM285" s="14" t="n">
        <v>0.2</v>
      </c>
      <c r="BN285" s="14" t="n">
        <v>1</v>
      </c>
      <c r="BO285" s="14" t="n">
        <v>0</v>
      </c>
      <c r="BP285" s="14" t="n">
        <v>0.002</v>
      </c>
      <c r="BQ285" s="14" t="n">
        <v>0.118</v>
      </c>
      <c r="BR285" s="14" t="n">
        <v>0</v>
      </c>
      <c r="BS285" s="14" t="n">
        <v>1</v>
      </c>
      <c r="BT285" s="14" t="n">
        <v>0</v>
      </c>
      <c r="BU285" s="14" t="n">
        <v>0.021</v>
      </c>
      <c r="BV285" s="14" t="n">
        <v>0.226</v>
      </c>
      <c r="BW285" s="14" t="n">
        <v>0.2</v>
      </c>
      <c r="BX285" s="14" t="n">
        <v>1</v>
      </c>
      <c r="BY285" s="14" t="n">
        <v>12.729</v>
      </c>
      <c r="BZ285" s="14" t="n">
        <v>0</v>
      </c>
      <c r="CA285" s="14" t="n">
        <v>12.729</v>
      </c>
      <c r="CB285" s="14" t="n">
        <v>0</v>
      </c>
      <c r="CC285" s="14" t="n">
        <v>97.90000000000001</v>
      </c>
      <c r="CD285" s="14" t="n">
        <v>7.95</v>
      </c>
      <c r="CE285" s="14" t="n">
        <v>142.287</v>
      </c>
      <c r="CF285" s="14" t="n">
        <v>288.224</v>
      </c>
      <c r="CG285" s="14" t="n">
        <v>0.2</v>
      </c>
      <c r="CH285" s="14" t="n">
        <v>1</v>
      </c>
      <c r="CI285" s="14" t="n">
        <v>0</v>
      </c>
      <c r="CJ285" s="14" t="n">
        <v>0</v>
      </c>
      <c r="CK285" s="14" t="n">
        <v>0</v>
      </c>
      <c r="CL285" s="14" t="n">
        <v>0</v>
      </c>
      <c r="CM285" s="14" t="n">
        <v>0</v>
      </c>
      <c r="CN285" s="14" t="n">
        <v>0.083</v>
      </c>
      <c r="CO285" s="14" t="n">
        <v>0.055</v>
      </c>
      <c r="CP285" s="14" t="n">
        <v>0</v>
      </c>
      <c r="CQ285" s="14" t="n">
        <v>1.294</v>
      </c>
      <c r="CR285" s="14" t="n">
        <v>0</v>
      </c>
      <c r="CS285" s="14" t="n">
        <v>5.158</v>
      </c>
      <c r="CT285" s="14" t="n">
        <v>14.147</v>
      </c>
      <c r="CU285" s="14" t="n">
        <v>28.842</v>
      </c>
    </row>
    <row r="286">
      <c r="A286" s="14" t="inlineStr">
        <is>
          <t>FRA2023</t>
        </is>
      </c>
      <c r="B286" s="14" t="inlineStr">
        <is>
          <t>FRA</t>
        </is>
      </c>
      <c r="C286" s="14" t="inlineStr">
        <is>
          <t>FRA</t>
        </is>
      </c>
      <c r="D286" s="14" t="inlineStr">
        <is>
          <t>France</t>
        </is>
      </c>
      <c r="E286" s="14" t="n">
        <v>2023</v>
      </c>
      <c r="F286" s="14" t="n">
        <v>0.2</v>
      </c>
      <c r="G286" s="14" t="n">
        <v>18.6</v>
      </c>
      <c r="H286" s="14" t="n">
        <v>4.236</v>
      </c>
      <c r="I286" s="14" t="n">
        <v>9.523999999999999</v>
      </c>
      <c r="J286" s="14" t="n">
        <v>28.123</v>
      </c>
      <c r="K286" s="14" t="n">
        <v>0</v>
      </c>
      <c r="L286" s="14" t="n">
        <v>1</v>
      </c>
      <c r="M286" s="14" t="n">
        <v>15.994</v>
      </c>
      <c r="N286" s="14" t="n">
        <v>7.932</v>
      </c>
      <c r="O286" s="14" t="n">
        <v>9.815</v>
      </c>
      <c r="P286" s="14" t="n">
        <v>25.809</v>
      </c>
      <c r="Q286" s="14" t="n">
        <v>0</v>
      </c>
      <c r="R286" s="14" t="n">
        <v>1</v>
      </c>
      <c r="S286" s="14" t="n">
        <v>16.116</v>
      </c>
      <c r="T286" s="14" t="n">
        <v>6.751</v>
      </c>
      <c r="U286" s="14" t="n">
        <v>3.568</v>
      </c>
      <c r="V286" s="14" t="n">
        <v>23.109</v>
      </c>
      <c r="W286" s="14" t="n">
        <v>0.2</v>
      </c>
      <c r="X286" s="14" t="n">
        <v>1</v>
      </c>
      <c r="Y286" s="14" t="n">
        <v>18.138</v>
      </c>
      <c r="Z286" s="14" t="n">
        <v>2.032</v>
      </c>
      <c r="AA286" s="14" t="n">
        <v>11.559</v>
      </c>
      <c r="AB286" s="14" t="n">
        <v>29.698</v>
      </c>
      <c r="AC286" s="14" t="n">
        <v>0</v>
      </c>
      <c r="AD286" s="14" t="n">
        <v>1</v>
      </c>
      <c r="AE286" s="14" t="n">
        <v>18.237</v>
      </c>
      <c r="AF286" s="14" t="n">
        <v>3.632</v>
      </c>
      <c r="AG286" s="14" t="n">
        <v>11.55</v>
      </c>
      <c r="AH286" s="14" t="n">
        <v>29.787</v>
      </c>
      <c r="AI286" s="14" t="n">
        <v>0</v>
      </c>
      <c r="AJ286" s="14" t="n">
        <v>1</v>
      </c>
      <c r="AK286" s="14" t="n">
        <v>25.12</v>
      </c>
      <c r="AL286" s="14" t="n">
        <v>12.444</v>
      </c>
      <c r="AM286" s="14" t="n">
        <v>2.725</v>
      </c>
      <c r="AN286" s="14" t="n">
        <v>33.414</v>
      </c>
      <c r="AO286" s="14" t="n">
        <v>0.2</v>
      </c>
      <c r="AP286" s="14" t="n">
        <v>1</v>
      </c>
      <c r="AQ286" s="14" t="n">
        <v>0.76</v>
      </c>
      <c r="AR286" s="14" t="n">
        <v>0.129</v>
      </c>
      <c r="AS286" s="14" t="n">
        <v>0.9340000000000001</v>
      </c>
      <c r="AT286" s="14" t="n">
        <v>2.034</v>
      </c>
      <c r="AU286" s="14" t="n">
        <v>0.2</v>
      </c>
      <c r="AV286" s="14" t="n">
        <v>1</v>
      </c>
      <c r="AW286" s="14" t="n">
        <v>0.8110000000000001</v>
      </c>
      <c r="AX286" s="14" t="n">
        <v>0.129</v>
      </c>
      <c r="AY286" s="14" t="n">
        <v>0.806</v>
      </c>
      <c r="AZ286" s="14" t="n">
        <v>1.941</v>
      </c>
      <c r="BA286" s="14" t="n">
        <v>0.2</v>
      </c>
      <c r="BB286" s="14" t="n">
        <v>1</v>
      </c>
      <c r="BC286" s="14" t="n">
        <v>0.535</v>
      </c>
      <c r="BD286" s="14" t="n">
        <v>0.129</v>
      </c>
      <c r="BE286" s="14" t="n">
        <v>0.347</v>
      </c>
      <c r="BF286" s="14" t="n">
        <v>1.058</v>
      </c>
      <c r="BG286" s="14" t="n">
        <v>0.2</v>
      </c>
      <c r="BH286" s="14" t="n">
        <v>1</v>
      </c>
      <c r="BI286" s="14" t="n">
        <v>0.579</v>
      </c>
      <c r="BJ286" s="14" t="n">
        <v>0.129</v>
      </c>
      <c r="BK286" s="14" t="n">
        <v>0.5629999999999999</v>
      </c>
      <c r="BL286" s="14" t="n">
        <v>1.371</v>
      </c>
      <c r="BM286" s="14" t="n">
        <v>0.2</v>
      </c>
      <c r="BN286" s="14" t="n">
        <v>1</v>
      </c>
      <c r="BO286" s="14" t="n">
        <v>0</v>
      </c>
      <c r="BP286" s="14" t="n">
        <v>0.001</v>
      </c>
      <c r="BQ286" s="14" t="n">
        <v>0.168</v>
      </c>
      <c r="BR286" s="14" t="n">
        <v>0</v>
      </c>
      <c r="BS286" s="14" t="n">
        <v>1</v>
      </c>
      <c r="BT286" s="14" t="n">
        <v>0</v>
      </c>
      <c r="BU286" s="14" t="n">
        <v>0.008</v>
      </c>
      <c r="BV286" s="14" t="n">
        <v>0.264</v>
      </c>
      <c r="BW286" s="14" t="n">
        <v>0.2</v>
      </c>
      <c r="BX286" s="14" t="n">
        <v>1</v>
      </c>
      <c r="BY286" s="14" t="n">
        <v>13.254</v>
      </c>
      <c r="BZ286" s="14" t="n">
        <v>0</v>
      </c>
      <c r="CA286" s="14" t="n">
        <v>13.254</v>
      </c>
      <c r="CB286" s="14" t="n">
        <v>0</v>
      </c>
      <c r="CC286" s="14" t="n">
        <v>83.248</v>
      </c>
      <c r="CD286" s="14" t="n">
        <v>7.95</v>
      </c>
      <c r="CE286" s="14" t="n">
        <v>138.203</v>
      </c>
      <c r="CF286" s="14" t="n">
        <v>265.741</v>
      </c>
      <c r="CG286" s="14" t="n">
        <v>0.2</v>
      </c>
      <c r="CH286" s="14" t="n">
        <v>1</v>
      </c>
      <c r="CI286" s="14" t="n">
        <v>0</v>
      </c>
      <c r="CJ286" s="14" t="n">
        <v>0</v>
      </c>
      <c r="CK286" s="14" t="n">
        <v>0</v>
      </c>
      <c r="CL286" s="14" t="n">
        <v>0</v>
      </c>
      <c r="CM286" s="14" t="n">
        <v>0</v>
      </c>
      <c r="CN286" s="14" t="n">
        <v>0.028</v>
      </c>
      <c r="CO286" s="14" t="n">
        <v>0.056</v>
      </c>
      <c r="CP286" s="14" t="n">
        <v>0</v>
      </c>
      <c r="CQ286" s="14" t="n">
        <v>1.348</v>
      </c>
      <c r="CR286" s="14" t="n">
        <v>0</v>
      </c>
      <c r="CS286" s="14" t="n">
        <v>5.37</v>
      </c>
      <c r="CT286" s="14" t="n">
        <v>12.035</v>
      </c>
      <c r="CU286" s="14" t="n">
        <v>11.774</v>
      </c>
    </row>
    <row r="287">
      <c r="A287" s="14" t="inlineStr">
        <is>
          <t>FRA2024</t>
        </is>
      </c>
      <c r="B287" s="14" t="inlineStr">
        <is>
          <t>FRA</t>
        </is>
      </c>
      <c r="C287" s="14" t="inlineStr">
        <is>
          <t>FRA</t>
        </is>
      </c>
      <c r="D287" s="14" t="inlineStr">
        <is>
          <t>France</t>
        </is>
      </c>
      <c r="E287" s="14" t="n">
        <v>2024</v>
      </c>
      <c r="F287" s="14" t="n">
        <v>0.2</v>
      </c>
      <c r="G287" s="14" t="n">
        <v>18.133</v>
      </c>
      <c r="H287" s="14" t="n">
        <v>4.594</v>
      </c>
      <c r="I287" s="14" t="n">
        <v>6.241</v>
      </c>
      <c r="J287" s="14" t="n">
        <v>24.374</v>
      </c>
      <c r="K287" s="14" t="n">
        <v>0</v>
      </c>
      <c r="L287" s="14" t="n">
        <v>1</v>
      </c>
      <c r="M287" s="14" t="n">
        <v>15.063</v>
      </c>
      <c r="N287" s="14" t="n">
        <v>8.206</v>
      </c>
      <c r="O287" s="14" t="n">
        <v>6.98</v>
      </c>
      <c r="P287" s="14" t="n">
        <v>22.044</v>
      </c>
      <c r="Q287" s="14" t="n">
        <v>0</v>
      </c>
      <c r="R287" s="14" t="n">
        <v>1</v>
      </c>
      <c r="S287" s="14" t="n">
        <v>15.689</v>
      </c>
      <c r="T287" s="14" t="n">
        <v>6.95</v>
      </c>
      <c r="U287" s="14" t="n">
        <v>3.711</v>
      </c>
      <c r="V287" s="14" t="n">
        <v>22.663</v>
      </c>
      <c r="W287" s="14" t="n">
        <v>0.2</v>
      </c>
      <c r="X287" s="14" t="n">
        <v>1</v>
      </c>
      <c r="Y287" s="14" t="n">
        <v>17.329</v>
      </c>
      <c r="Z287" s="14" t="n">
        <v>2.188</v>
      </c>
      <c r="AA287" s="14" t="n">
        <v>7.154</v>
      </c>
      <c r="AB287" s="14" t="n">
        <v>24.484</v>
      </c>
      <c r="AC287" s="14" t="n">
        <v>0</v>
      </c>
      <c r="AD287" s="14" t="n">
        <v>1</v>
      </c>
      <c r="AE287" s="14" t="n">
        <v>17.329</v>
      </c>
      <c r="AF287" s="14" t="n">
        <v>3.796</v>
      </c>
      <c r="AG287" s="14" t="n">
        <v>7.213</v>
      </c>
      <c r="AH287" s="14" t="n">
        <v>24.543</v>
      </c>
      <c r="AI287" s="14" t="n">
        <v>0</v>
      </c>
      <c r="AJ287" s="14" t="n">
        <v>1</v>
      </c>
      <c r="AK287" s="14" t="n">
        <v>25.826</v>
      </c>
      <c r="AL287" s="14" t="n">
        <v>13.136</v>
      </c>
      <c r="AM287" s="14" t="n">
        <v>5.846</v>
      </c>
      <c r="AN287" s="14" t="n">
        <v>38.007</v>
      </c>
      <c r="AO287" s="14" t="n">
        <v>0.2</v>
      </c>
      <c r="AP287" s="14" t="n">
        <v>1</v>
      </c>
      <c r="AQ287" s="14" t="n">
        <v>0.724</v>
      </c>
      <c r="AR287" s="14" t="n">
        <v>0.132</v>
      </c>
      <c r="AS287" s="14" t="n">
        <v>0.918</v>
      </c>
      <c r="AT287" s="14" t="n">
        <v>1.971</v>
      </c>
      <c r="AU287" s="14" t="n">
        <v>0.2</v>
      </c>
      <c r="AV287" s="14" t="n">
        <v>1</v>
      </c>
      <c r="AW287" s="14" t="n">
        <v>0.75</v>
      </c>
      <c r="AX287" s="14" t="n">
        <v>0.132</v>
      </c>
      <c r="AY287" s="14" t="n">
        <v>0.779</v>
      </c>
      <c r="AZ287" s="14" t="n">
        <v>1.835</v>
      </c>
      <c r="BA287" s="14" t="n">
        <v>0.2</v>
      </c>
      <c r="BB287" s="14" t="n">
        <v>1</v>
      </c>
      <c r="BC287" s="14" t="n">
        <v>0.513</v>
      </c>
      <c r="BD287" s="14" t="n">
        <v>0.132</v>
      </c>
      <c r="BE287" s="14" t="n">
        <v>0.377</v>
      </c>
      <c r="BF287" s="14" t="n">
        <v>1.068</v>
      </c>
      <c r="BG287" s="14" t="n">
        <v>0.2</v>
      </c>
      <c r="BH287" s="14" t="n">
        <v>1</v>
      </c>
      <c r="BI287" s="14" t="n">
        <v>0.591</v>
      </c>
      <c r="BJ287" s="14" t="n">
        <v>0.132</v>
      </c>
      <c r="BK287" s="14" t="n">
        <v>0.47</v>
      </c>
      <c r="BL287" s="14" t="n">
        <v>1.274</v>
      </c>
      <c r="BM287" s="14" t="n">
        <v>0.2</v>
      </c>
      <c r="BN287" s="14" t="n">
        <v>1</v>
      </c>
      <c r="BO287" s="14" t="n">
        <v>0</v>
      </c>
      <c r="BP287" s="14" t="n">
        <v>0.006</v>
      </c>
      <c r="BQ287" s="14" t="n">
        <v>0.119</v>
      </c>
      <c r="BR287" s="14" t="n">
        <v>0</v>
      </c>
      <c r="BS287" s="14" t="n">
        <v>1</v>
      </c>
      <c r="BT287" s="14" t="n">
        <v>0</v>
      </c>
      <c r="BU287" s="14" t="n">
        <v>0.027</v>
      </c>
      <c r="BV287" s="14" t="n">
        <v>0.312</v>
      </c>
      <c r="BW287" s="14" t="n">
        <v>0.2</v>
      </c>
      <c r="BX287" s="14" t="n">
        <v>1</v>
      </c>
      <c r="BY287" s="14" t="n">
        <v>13.646</v>
      </c>
      <c r="BZ287" s="14" t="n">
        <v>0</v>
      </c>
      <c r="CA287" s="14" t="n">
        <v>13.646</v>
      </c>
      <c r="CB287" s="14" t="n">
        <v>0</v>
      </c>
      <c r="CC287" s="14" t="n">
        <v>82.58799999999999</v>
      </c>
      <c r="CD287" s="14" t="n">
        <v>7.95</v>
      </c>
      <c r="CE287" s="14" t="n">
        <v>115.763</v>
      </c>
      <c r="CF287" s="14" t="n">
        <v>238.021</v>
      </c>
      <c r="CG287" s="14" t="n">
        <v>0.2</v>
      </c>
      <c r="CH287" s="14" t="n">
        <v>1</v>
      </c>
      <c r="CI287" s="14" t="n">
        <v>0</v>
      </c>
      <c r="CJ287" s="14" t="n">
        <v>0</v>
      </c>
      <c r="CK287" s="14" t="n">
        <v>0</v>
      </c>
      <c r="CL287" s="14" t="n">
        <v>0</v>
      </c>
      <c r="CM287" s="14" t="n">
        <v>0</v>
      </c>
      <c r="CN287" s="14" t="n">
        <v>0.007</v>
      </c>
      <c r="CO287" s="14" t="n">
        <v>0.057</v>
      </c>
      <c r="CP287" s="14" t="n">
        <v>0</v>
      </c>
      <c r="CQ287" s="14" t="n">
        <v>1.387</v>
      </c>
      <c r="CR287" s="14" t="n">
        <v>0</v>
      </c>
      <c r="CS287" s="14" t="n">
        <v>5.529</v>
      </c>
      <c r="CT287" s="14" t="n">
        <v>11.187</v>
      </c>
      <c r="CU287" s="14" t="n">
        <v>9.994</v>
      </c>
    </row>
    <row r="288">
      <c r="A288" s="14" t="inlineStr">
        <is>
          <t>PYF2021</t>
        </is>
      </c>
      <c r="B288" s="14" t="inlineStr">
        <is>
          <t>PYF</t>
        </is>
      </c>
      <c r="C288" s="14" t="inlineStr">
        <is>
          <t>PYF</t>
        </is>
      </c>
      <c r="D288" s="14" t="inlineStr">
        <is>
          <t>French Polynesia</t>
        </is>
      </c>
      <c r="E288" s="14" t="n">
        <v>2021</v>
      </c>
      <c r="F288" s="14" t="n">
        <v>0.13</v>
      </c>
      <c r="G288" s="14" t="n">
        <v>4.747</v>
      </c>
      <c r="H288" s="14" t="n">
        <v>1.143</v>
      </c>
      <c r="I288" s="14" t="n">
        <v>0</v>
      </c>
      <c r="J288" s="14" t="n">
        <v>4.747</v>
      </c>
      <c r="K288" s="14" t="n">
        <v>0</v>
      </c>
      <c r="L288" s="14" t="n">
        <v>1</v>
      </c>
      <c r="M288" s="14" t="n">
        <v>7.964</v>
      </c>
      <c r="N288" s="14" t="n">
        <v>3.43</v>
      </c>
      <c r="O288" s="14" t="n">
        <v>0</v>
      </c>
      <c r="P288" s="14" t="n">
        <v>7.964</v>
      </c>
      <c r="Q288" s="14" t="n">
        <v>0</v>
      </c>
      <c r="R288" s="14" t="n">
        <v>1</v>
      </c>
      <c r="S288" s="14" t="n">
        <v>10.464</v>
      </c>
      <c r="T288" s="14" t="n">
        <v>6.86</v>
      </c>
      <c r="U288" s="14" t="n">
        <v>0</v>
      </c>
      <c r="V288" s="14" t="n">
        <v>11.824</v>
      </c>
      <c r="W288" s="14" t="n">
        <v>0.13</v>
      </c>
      <c r="X288" s="14" t="n">
        <v>1</v>
      </c>
      <c r="Y288" s="14" t="n">
        <v>10.551</v>
      </c>
      <c r="Z288" s="14" t="n">
        <v>1.302</v>
      </c>
      <c r="AA288" s="14" t="n">
        <v>0</v>
      </c>
      <c r="AB288" s="14" t="n">
        <v>10.551</v>
      </c>
      <c r="AC288" s="14" t="n">
        <v>0</v>
      </c>
      <c r="AD288" s="14" t="n">
        <v>1</v>
      </c>
      <c r="AE288" s="14" t="n">
        <v>11.694</v>
      </c>
      <c r="AF288" s="14" t="n">
        <v>2.549</v>
      </c>
      <c r="AG288" s="14" t="n">
        <v>0</v>
      </c>
      <c r="AH288" s="14" t="n">
        <v>11.694</v>
      </c>
      <c r="AI288" s="14" t="n">
        <v>0</v>
      </c>
      <c r="AJ288" s="14" t="n">
        <v>1</v>
      </c>
      <c r="AK288" s="14" t="n">
        <v>18.554</v>
      </c>
      <c r="AL288" s="14" t="n">
        <v>9.627000000000001</v>
      </c>
      <c r="AM288" s="14" t="n">
        <v>0</v>
      </c>
      <c r="AN288" s="14" t="n">
        <v>20.966</v>
      </c>
      <c r="AO288" s="14" t="n">
        <v>0.13</v>
      </c>
      <c r="AP288" s="14" t="n">
        <v>1</v>
      </c>
      <c r="AQ288" s="14" t="n">
        <v>0.621</v>
      </c>
      <c r="AR288" s="14" t="n">
        <v>0.114</v>
      </c>
      <c r="AS288" s="14" t="n">
        <v>0</v>
      </c>
      <c r="AT288" s="14" t="n">
        <v>0.701</v>
      </c>
      <c r="AU288" s="14" t="n">
        <v>0.13</v>
      </c>
      <c r="AV288" s="14" t="n">
        <v>1</v>
      </c>
      <c r="AW288" s="14" t="n">
        <v>0.593</v>
      </c>
      <c r="AX288" s="14" t="n">
        <v>0.114</v>
      </c>
      <c r="AY288" s="14" t="n">
        <v>0</v>
      </c>
      <c r="AZ288" s="14" t="n">
        <v>0.67</v>
      </c>
      <c r="BA288" s="14" t="n">
        <v>0.13</v>
      </c>
      <c r="BB288" s="14" t="n">
        <v>1</v>
      </c>
      <c r="BC288" s="14" t="n">
        <v>0.44</v>
      </c>
      <c r="BD288" s="14" t="n">
        <v>0.114</v>
      </c>
      <c r="BE288" s="14" t="n">
        <v>0</v>
      </c>
      <c r="BF288" s="14" t="n">
        <v>0.497</v>
      </c>
      <c r="BG288" s="14" t="n">
        <v>0.13</v>
      </c>
      <c r="BH288" s="14" t="n">
        <v>1</v>
      </c>
      <c r="BI288" s="14" t="n">
        <v>0.5600000000000001</v>
      </c>
      <c r="BJ288" s="14" t="n">
        <v>0.114</v>
      </c>
      <c r="BK288" s="14" t="n">
        <v>0</v>
      </c>
      <c r="BL288" s="14" t="n">
        <v>0.633</v>
      </c>
      <c r="BM288" s="14" t="n">
        <v>0.13</v>
      </c>
      <c r="BN288" s="14" t="n">
        <v>1</v>
      </c>
      <c r="BO288" s="14" t="n">
        <v>0</v>
      </c>
      <c r="BP288" s="14" t="n">
        <v>0</v>
      </c>
      <c r="BQ288" s="14" t="n">
        <v>0</v>
      </c>
      <c r="BR288" s="14" t="n">
        <v>0</v>
      </c>
      <c r="BS288" s="14" t="n">
        <v>1</v>
      </c>
      <c r="BT288" s="14" t="n">
        <v>0</v>
      </c>
      <c r="BU288" s="14" t="n">
        <v>0</v>
      </c>
      <c r="BV288" s="14" t="n">
        <v>0</v>
      </c>
      <c r="BW288" s="14" t="n">
        <v>0.13</v>
      </c>
      <c r="BX288" s="14" t="n">
        <v>1</v>
      </c>
      <c r="BY288" s="14" t="n">
        <v>11.787</v>
      </c>
      <c r="BZ288" s="14" t="n">
        <v>0</v>
      </c>
      <c r="CA288" s="14" t="n">
        <v>11.787</v>
      </c>
      <c r="CB288" s="14" t="n">
        <v>0</v>
      </c>
      <c r="CC288" s="14" t="n">
        <v>81.69499999999999</v>
      </c>
      <c r="CD288" s="14" t="n">
        <v>7.95</v>
      </c>
      <c r="CE288" s="14" t="n">
        <v>0</v>
      </c>
      <c r="CF288" s="14" t="n">
        <v>92.316</v>
      </c>
      <c r="CG288" s="14" t="n">
        <v>0.13</v>
      </c>
      <c r="CH288" s="14" t="n">
        <v>1</v>
      </c>
      <c r="CI288" s="14" t="n">
        <v>0</v>
      </c>
      <c r="CJ288" s="14" t="n">
        <v>0</v>
      </c>
      <c r="CK288" s="14" t="n">
        <v>0</v>
      </c>
      <c r="CL288" s="14" t="n">
        <v>0</v>
      </c>
      <c r="CM288" s="14" t="n">
        <v>0</v>
      </c>
      <c r="CN288" s="14" t="n">
        <v>0</v>
      </c>
      <c r="CO288" s="14" t="n">
        <v>0</v>
      </c>
      <c r="CP288" s="14" t="n">
        <v>0</v>
      </c>
      <c r="CQ288" s="14" t="n">
        <v>1.198</v>
      </c>
      <c r="CR288" s="14" t="n">
        <v>0</v>
      </c>
      <c r="CS288" s="14" t="n">
        <v>4.776</v>
      </c>
      <c r="CT288" s="14" t="n">
        <v>3.604</v>
      </c>
      <c r="CU288" s="14" t="n">
        <v>9.407999999999999</v>
      </c>
    </row>
    <row r="289">
      <c r="A289" s="14" t="inlineStr">
        <is>
          <t>PYF2022</t>
        </is>
      </c>
      <c r="B289" s="14" t="inlineStr">
        <is>
          <t>PYF</t>
        </is>
      </c>
      <c r="C289" s="14" t="inlineStr">
        <is>
          <t>PYF</t>
        </is>
      </c>
      <c r="D289" s="14" t="inlineStr">
        <is>
          <t>French Polynesia</t>
        </is>
      </c>
      <c r="E289" s="14" t="n">
        <v>2022</v>
      </c>
      <c r="F289" s="14" t="n">
        <v>0.13</v>
      </c>
      <c r="G289" s="14" t="n">
        <v>8.788</v>
      </c>
      <c r="H289" s="14" t="n">
        <v>1.235</v>
      </c>
      <c r="I289" s="14" t="n">
        <v>0</v>
      </c>
      <c r="J289" s="14" t="n">
        <v>8.788</v>
      </c>
      <c r="K289" s="14" t="n">
        <v>0</v>
      </c>
      <c r="L289" s="14" t="n">
        <v>1</v>
      </c>
      <c r="M289" s="14" t="n">
        <v>9.782999999999999</v>
      </c>
      <c r="N289" s="14" t="n">
        <v>3.704</v>
      </c>
      <c r="O289" s="14" t="n">
        <v>0</v>
      </c>
      <c r="P289" s="14" t="n">
        <v>9.782999999999999</v>
      </c>
      <c r="Q289" s="14" t="n">
        <v>0</v>
      </c>
      <c r="R289" s="14" t="n">
        <v>1</v>
      </c>
      <c r="S289" s="14" t="n">
        <v>14.962</v>
      </c>
      <c r="T289" s="14" t="n">
        <v>7.408</v>
      </c>
      <c r="U289" s="14" t="n">
        <v>0.144</v>
      </c>
      <c r="V289" s="14" t="n">
        <v>16.907</v>
      </c>
      <c r="W289" s="14" t="n">
        <v>0.13</v>
      </c>
      <c r="X289" s="14" t="n">
        <v>1</v>
      </c>
      <c r="Y289" s="14" t="n">
        <v>17.332</v>
      </c>
      <c r="Z289" s="14" t="n">
        <v>2.139</v>
      </c>
      <c r="AA289" s="14" t="n">
        <v>0</v>
      </c>
      <c r="AB289" s="14" t="n">
        <v>17.332</v>
      </c>
      <c r="AC289" s="14" t="n">
        <v>0</v>
      </c>
      <c r="AD289" s="14" t="n">
        <v>1</v>
      </c>
      <c r="AE289" s="14" t="n">
        <v>18.566</v>
      </c>
      <c r="AF289" s="14" t="n">
        <v>4.048</v>
      </c>
      <c r="AG289" s="14" t="n">
        <v>0</v>
      </c>
      <c r="AH289" s="14" t="n">
        <v>18.566</v>
      </c>
      <c r="AI289" s="14" t="n">
        <v>0</v>
      </c>
      <c r="AJ289" s="14" t="n">
        <v>1</v>
      </c>
      <c r="AK289" s="14" t="n">
        <v>25.974</v>
      </c>
      <c r="AL289" s="14" t="n">
        <v>13.478</v>
      </c>
      <c r="AM289" s="14" t="n">
        <v>0.25</v>
      </c>
      <c r="AN289" s="14" t="n">
        <v>29.351</v>
      </c>
      <c r="AO289" s="14" t="n">
        <v>0.13</v>
      </c>
      <c r="AP289" s="14" t="n">
        <v>1</v>
      </c>
      <c r="AQ289" s="14" t="n">
        <v>0.847</v>
      </c>
      <c r="AR289" s="14" t="n">
        <v>0.123</v>
      </c>
      <c r="AS289" s="14" t="n">
        <v>0.008</v>
      </c>
      <c r="AT289" s="14" t="n">
        <v>0.957</v>
      </c>
      <c r="AU289" s="14" t="n">
        <v>0.13</v>
      </c>
      <c r="AV289" s="14" t="n">
        <v>1</v>
      </c>
      <c r="AW289" s="14" t="n">
        <v>0.947</v>
      </c>
      <c r="AX289" s="14" t="n">
        <v>0.123</v>
      </c>
      <c r="AY289" s="14" t="n">
        <v>0.008999999999999999</v>
      </c>
      <c r="AZ289" s="14" t="n">
        <v>1.07</v>
      </c>
      <c r="BA289" s="14" t="n">
        <v>0.13</v>
      </c>
      <c r="BB289" s="14" t="n">
        <v>1</v>
      </c>
      <c r="BC289" s="14" t="n">
        <v>0.589</v>
      </c>
      <c r="BD289" s="14" t="n">
        <v>0.123</v>
      </c>
      <c r="BE289" s="14" t="n">
        <v>0.006</v>
      </c>
      <c r="BF289" s="14" t="n">
        <v>0.665</v>
      </c>
      <c r="BG289" s="14" t="n">
        <v>0.13</v>
      </c>
      <c r="BH289" s="14" t="n">
        <v>1</v>
      </c>
      <c r="BI289" s="14" t="n">
        <v>0.6889999999999999</v>
      </c>
      <c r="BJ289" s="14" t="n">
        <v>0.123</v>
      </c>
      <c r="BK289" s="14" t="n">
        <v>0.007</v>
      </c>
      <c r="BL289" s="14" t="n">
        <v>0.778</v>
      </c>
      <c r="BM289" s="14" t="n">
        <v>0.13</v>
      </c>
      <c r="BN289" s="14" t="n">
        <v>1</v>
      </c>
      <c r="BO289" s="14" t="n">
        <v>0</v>
      </c>
      <c r="BP289" s="14" t="n">
        <v>0</v>
      </c>
      <c r="BQ289" s="14" t="n">
        <v>0</v>
      </c>
      <c r="BR289" s="14" t="n">
        <v>0</v>
      </c>
      <c r="BS289" s="14" t="n">
        <v>1</v>
      </c>
      <c r="BT289" s="14" t="n">
        <v>0</v>
      </c>
      <c r="BU289" s="14" t="n">
        <v>0</v>
      </c>
      <c r="BV289" s="14" t="n">
        <v>0</v>
      </c>
      <c r="BW289" s="14" t="n">
        <v>0.13</v>
      </c>
      <c r="BX289" s="14" t="n">
        <v>1</v>
      </c>
      <c r="BY289" s="14" t="n">
        <v>12.729</v>
      </c>
      <c r="BZ289" s="14" t="n">
        <v>0</v>
      </c>
      <c r="CA289" s="14" t="n">
        <v>12.729</v>
      </c>
      <c r="CB289" s="14" t="n">
        <v>0</v>
      </c>
      <c r="CC289" s="14" t="n">
        <v>102.477</v>
      </c>
      <c r="CD289" s="14" t="n">
        <v>7.95</v>
      </c>
      <c r="CE289" s="14" t="n">
        <v>0.986</v>
      </c>
      <c r="CF289" s="14" t="n">
        <v>115.798</v>
      </c>
      <c r="CG289" s="14" t="n">
        <v>0.13</v>
      </c>
      <c r="CH289" s="14" t="n">
        <v>1</v>
      </c>
      <c r="CI289" s="14" t="n">
        <v>0</v>
      </c>
      <c r="CJ289" s="14" t="n">
        <v>0</v>
      </c>
      <c r="CK289" s="14" t="n">
        <v>0</v>
      </c>
      <c r="CL289" s="14" t="n">
        <v>0</v>
      </c>
      <c r="CM289" s="14" t="n">
        <v>0</v>
      </c>
      <c r="CN289" s="14" t="n">
        <v>0</v>
      </c>
      <c r="CO289" s="14" t="n">
        <v>0</v>
      </c>
      <c r="CP289" s="14" t="n">
        <v>0</v>
      </c>
      <c r="CQ289" s="14" t="n">
        <v>1.294</v>
      </c>
      <c r="CR289" s="14" t="n">
        <v>0</v>
      </c>
      <c r="CS289" s="14" t="n">
        <v>5.158</v>
      </c>
      <c r="CT289" s="14" t="n">
        <v>7.554</v>
      </c>
      <c r="CU289" s="14" t="n">
        <v>16.097</v>
      </c>
    </row>
    <row r="290">
      <c r="A290" s="14" t="inlineStr">
        <is>
          <t>PYF2023</t>
        </is>
      </c>
      <c r="B290" s="14" t="inlineStr">
        <is>
          <t>PYF</t>
        </is>
      </c>
      <c r="C290" s="14" t="inlineStr">
        <is>
          <t>PYF</t>
        </is>
      </c>
      <c r="D290" s="14" t="inlineStr">
        <is>
          <t>French Polynesia</t>
        </is>
      </c>
      <c r="E290" s="14" t="n">
        <v>2023</v>
      </c>
      <c r="F290" s="14" t="n">
        <v>0.13</v>
      </c>
      <c r="G290" s="14" t="n">
        <v>5.77</v>
      </c>
      <c r="H290" s="14" t="n">
        <v>1.286</v>
      </c>
      <c r="I290" s="14" t="n">
        <v>0</v>
      </c>
      <c r="J290" s="14" t="n">
        <v>5.77</v>
      </c>
      <c r="K290" s="14" t="n">
        <v>0</v>
      </c>
      <c r="L290" s="14" t="n">
        <v>1</v>
      </c>
      <c r="M290" s="14" t="n">
        <v>7.886</v>
      </c>
      <c r="N290" s="14" t="n">
        <v>3.857</v>
      </c>
      <c r="O290" s="14" t="n">
        <v>0</v>
      </c>
      <c r="P290" s="14" t="n">
        <v>7.886</v>
      </c>
      <c r="Q290" s="14" t="n">
        <v>0</v>
      </c>
      <c r="R290" s="14" t="n">
        <v>1</v>
      </c>
      <c r="S290" s="14" t="n">
        <v>12.198</v>
      </c>
      <c r="T290" s="14" t="n">
        <v>7.714</v>
      </c>
      <c r="U290" s="14" t="n">
        <v>0.176</v>
      </c>
      <c r="V290" s="14" t="n">
        <v>13.784</v>
      </c>
      <c r="W290" s="14" t="n">
        <v>0.13</v>
      </c>
      <c r="X290" s="14" t="n">
        <v>1</v>
      </c>
      <c r="Y290" s="14" t="n">
        <v>13.814</v>
      </c>
      <c r="Z290" s="14" t="n">
        <v>1.705</v>
      </c>
      <c r="AA290" s="14" t="n">
        <v>0</v>
      </c>
      <c r="AB290" s="14" t="n">
        <v>13.814</v>
      </c>
      <c r="AC290" s="14" t="n">
        <v>0</v>
      </c>
      <c r="AD290" s="14" t="n">
        <v>1</v>
      </c>
      <c r="AE290" s="14" t="n">
        <v>15.1</v>
      </c>
      <c r="AF290" s="14" t="n">
        <v>3.292</v>
      </c>
      <c r="AG290" s="14" t="n">
        <v>0</v>
      </c>
      <c r="AH290" s="14" t="n">
        <v>15.1</v>
      </c>
      <c r="AI290" s="14" t="n">
        <v>0</v>
      </c>
      <c r="AJ290" s="14" t="n">
        <v>1</v>
      </c>
      <c r="AK290" s="14" t="n">
        <v>22.814</v>
      </c>
      <c r="AL290" s="14" t="n">
        <v>11.838</v>
      </c>
      <c r="AM290" s="14" t="n">
        <v>0.328</v>
      </c>
      <c r="AN290" s="14" t="n">
        <v>25.78</v>
      </c>
      <c r="AO290" s="14" t="n">
        <v>0.13</v>
      </c>
      <c r="AP290" s="14" t="n">
        <v>1</v>
      </c>
      <c r="AQ290" s="14" t="n">
        <v>0.749</v>
      </c>
      <c r="AR290" s="14" t="n">
        <v>0.129</v>
      </c>
      <c r="AS290" s="14" t="n">
        <v>0.011</v>
      </c>
      <c r="AT290" s="14" t="n">
        <v>0.846</v>
      </c>
      <c r="AU290" s="14" t="n">
        <v>0.13</v>
      </c>
      <c r="AV290" s="14" t="n">
        <v>1</v>
      </c>
      <c r="AW290" s="14" t="n">
        <v>0.783</v>
      </c>
      <c r="AX290" s="14" t="n">
        <v>0.129</v>
      </c>
      <c r="AY290" s="14" t="n">
        <v>0.011</v>
      </c>
      <c r="AZ290" s="14" t="n">
        <v>0.884</v>
      </c>
      <c r="BA290" s="14" t="n">
        <v>0.13</v>
      </c>
      <c r="BB290" s="14" t="n">
        <v>1</v>
      </c>
      <c r="BC290" s="14" t="n">
        <v>0.527</v>
      </c>
      <c r="BD290" s="14" t="n">
        <v>0.129</v>
      </c>
      <c r="BE290" s="14" t="n">
        <v>0.008</v>
      </c>
      <c r="BF290" s="14" t="n">
        <v>0.596</v>
      </c>
      <c r="BG290" s="14" t="n">
        <v>0.13</v>
      </c>
      <c r="BH290" s="14" t="n">
        <v>1</v>
      </c>
      <c r="BI290" s="14" t="n">
        <v>0.64</v>
      </c>
      <c r="BJ290" s="14" t="n">
        <v>0.129</v>
      </c>
      <c r="BK290" s="14" t="n">
        <v>0.008999999999999999</v>
      </c>
      <c r="BL290" s="14" t="n">
        <v>0.723</v>
      </c>
      <c r="BM290" s="14" t="n">
        <v>0.13</v>
      </c>
      <c r="BN290" s="14" t="n">
        <v>1</v>
      </c>
      <c r="BO290" s="14" t="n">
        <v>0</v>
      </c>
      <c r="BP290" s="14" t="n">
        <v>0</v>
      </c>
      <c r="BQ290" s="14" t="n">
        <v>0</v>
      </c>
      <c r="BR290" s="14" t="n">
        <v>0</v>
      </c>
      <c r="BS290" s="14" t="n">
        <v>1</v>
      </c>
      <c r="BT290" s="14" t="n">
        <v>0</v>
      </c>
      <c r="BU290" s="14" t="n">
        <v>0</v>
      </c>
      <c r="BV290" s="14" t="n">
        <v>0</v>
      </c>
      <c r="BW290" s="14" t="n">
        <v>0.13</v>
      </c>
      <c r="BX290" s="14" t="n">
        <v>1</v>
      </c>
      <c r="BY290" s="14" t="n">
        <v>13.254</v>
      </c>
      <c r="BZ290" s="14" t="n">
        <v>0</v>
      </c>
      <c r="CA290" s="14" t="n">
        <v>13.254</v>
      </c>
      <c r="CB290" s="14" t="n">
        <v>0</v>
      </c>
      <c r="CC290" s="14" t="n">
        <v>87.07899999999999</v>
      </c>
      <c r="CD290" s="14" t="n">
        <v>7.95</v>
      </c>
      <c r="CE290" s="14" t="n">
        <v>1.253</v>
      </c>
      <c r="CF290" s="14" t="n">
        <v>98.399</v>
      </c>
      <c r="CG290" s="14" t="n">
        <v>0.13</v>
      </c>
      <c r="CH290" s="14" t="n">
        <v>1</v>
      </c>
      <c r="CI290" s="14" t="n">
        <v>0</v>
      </c>
      <c r="CJ290" s="14" t="n">
        <v>0</v>
      </c>
      <c r="CK290" s="14" t="n">
        <v>0</v>
      </c>
      <c r="CL290" s="14" t="n">
        <v>0</v>
      </c>
      <c r="CM290" s="14" t="n">
        <v>0</v>
      </c>
      <c r="CN290" s="14" t="n">
        <v>0</v>
      </c>
      <c r="CO290" s="14" t="n">
        <v>0</v>
      </c>
      <c r="CP290" s="14" t="n">
        <v>0</v>
      </c>
      <c r="CQ290" s="14" t="n">
        <v>1.348</v>
      </c>
      <c r="CR290" s="14" t="n">
        <v>0</v>
      </c>
      <c r="CS290" s="14" t="n">
        <v>5.37</v>
      </c>
      <c r="CT290" s="14" t="n">
        <v>4.484</v>
      </c>
      <c r="CU290" s="14" t="n">
        <v>12.529</v>
      </c>
    </row>
    <row r="291">
      <c r="A291" s="14" t="inlineStr">
        <is>
          <t>PYF2024</t>
        </is>
      </c>
      <c r="B291" s="14" t="inlineStr">
        <is>
          <t>PYF</t>
        </is>
      </c>
      <c r="C291" s="14" t="inlineStr">
        <is>
          <t>PYF</t>
        </is>
      </c>
      <c r="D291" s="14" t="inlineStr">
        <is>
          <t>French Polynesia</t>
        </is>
      </c>
      <c r="E291" s="14" t="n">
        <v>2024</v>
      </c>
      <c r="F291" s="14" t="n">
        <v>0.13</v>
      </c>
      <c r="G291" s="14" t="n">
        <v>4.833</v>
      </c>
      <c r="H291" s="14" t="n">
        <v>1.324</v>
      </c>
      <c r="I291" s="14" t="n">
        <v>0</v>
      </c>
      <c r="J291" s="14" t="n">
        <v>4.833</v>
      </c>
      <c r="K291" s="14" t="n">
        <v>0</v>
      </c>
      <c r="L291" s="14" t="n">
        <v>1</v>
      </c>
      <c r="M291" s="14" t="n">
        <v>7.124</v>
      </c>
      <c r="N291" s="14" t="n">
        <v>3.971</v>
      </c>
      <c r="O291" s="14" t="n">
        <v>0</v>
      </c>
      <c r="P291" s="14" t="n">
        <v>7.124</v>
      </c>
      <c r="Q291" s="14" t="n">
        <v>0</v>
      </c>
      <c r="R291" s="14" t="n">
        <v>1</v>
      </c>
      <c r="S291" s="14" t="n">
        <v>11.451</v>
      </c>
      <c r="T291" s="14" t="n">
        <v>7.942</v>
      </c>
      <c r="U291" s="14" t="n">
        <v>0.203</v>
      </c>
      <c r="V291" s="14" t="n">
        <v>12.939</v>
      </c>
      <c r="W291" s="14" t="n">
        <v>0.13</v>
      </c>
      <c r="X291" s="14" t="n">
        <v>1</v>
      </c>
      <c r="Y291" s="14" t="n">
        <v>12.219</v>
      </c>
      <c r="Z291" s="14" t="n">
        <v>1.508</v>
      </c>
      <c r="AA291" s="14" t="n">
        <v>0</v>
      </c>
      <c r="AB291" s="14" t="n">
        <v>12.219</v>
      </c>
      <c r="AC291" s="14" t="n">
        <v>0</v>
      </c>
      <c r="AD291" s="14" t="n">
        <v>1</v>
      </c>
      <c r="AE291" s="14" t="n">
        <v>13.543</v>
      </c>
      <c r="AF291" s="14" t="n">
        <v>2.952</v>
      </c>
      <c r="AG291" s="14" t="n">
        <v>0</v>
      </c>
      <c r="AH291" s="14" t="n">
        <v>13.543</v>
      </c>
      <c r="AI291" s="14" t="n">
        <v>0</v>
      </c>
      <c r="AJ291" s="14" t="n">
        <v>1</v>
      </c>
      <c r="AK291" s="14" t="n">
        <v>21.484</v>
      </c>
      <c r="AL291" s="14" t="n">
        <v>11.148</v>
      </c>
      <c r="AM291" s="14" t="n">
        <v>0.38</v>
      </c>
      <c r="AN291" s="14" t="n">
        <v>24.277</v>
      </c>
      <c r="AO291" s="14" t="n">
        <v>0.13</v>
      </c>
      <c r="AP291" s="14" t="n">
        <v>1</v>
      </c>
      <c r="AQ291" s="14" t="n">
        <v>0.72</v>
      </c>
      <c r="AR291" s="14" t="n">
        <v>0.132</v>
      </c>
      <c r="AS291" s="14" t="n">
        <v>0.013</v>
      </c>
      <c r="AT291" s="14" t="n">
        <v>0.8139999999999999</v>
      </c>
      <c r="AU291" s="14" t="n">
        <v>0.13</v>
      </c>
      <c r="AV291" s="14" t="n">
        <v>1</v>
      </c>
      <c r="AW291" s="14" t="n">
        <v>0.734</v>
      </c>
      <c r="AX291" s="14" t="n">
        <v>0.132</v>
      </c>
      <c r="AY291" s="14" t="n">
        <v>0.013</v>
      </c>
      <c r="AZ291" s="14" t="n">
        <v>0.829</v>
      </c>
      <c r="BA291" s="14" t="n">
        <v>0.13</v>
      </c>
      <c r="BB291" s="14" t="n">
        <v>1</v>
      </c>
      <c r="BC291" s="14" t="n">
        <v>0.51</v>
      </c>
      <c r="BD291" s="14" t="n">
        <v>0.132</v>
      </c>
      <c r="BE291" s="14" t="n">
        <v>0.008999999999999999</v>
      </c>
      <c r="BF291" s="14" t="n">
        <v>0.577</v>
      </c>
      <c r="BG291" s="14" t="n">
        <v>0.13</v>
      </c>
      <c r="BH291" s="14" t="n">
        <v>1</v>
      </c>
      <c r="BI291" s="14" t="n">
        <v>0.652</v>
      </c>
      <c r="BJ291" s="14" t="n">
        <v>0.132</v>
      </c>
      <c r="BK291" s="14" t="n">
        <v>0.012</v>
      </c>
      <c r="BL291" s="14" t="n">
        <v>0.737</v>
      </c>
      <c r="BM291" s="14" t="n">
        <v>0.13</v>
      </c>
      <c r="BN291" s="14" t="n">
        <v>1</v>
      </c>
      <c r="BO291" s="14" t="n">
        <v>0</v>
      </c>
      <c r="BP291" s="14" t="n">
        <v>0</v>
      </c>
      <c r="BQ291" s="14" t="n">
        <v>0</v>
      </c>
      <c r="BR291" s="14" t="n">
        <v>0</v>
      </c>
      <c r="BS291" s="14" t="n">
        <v>1</v>
      </c>
      <c r="BT291" s="14" t="n">
        <v>0</v>
      </c>
      <c r="BU291" s="14" t="n">
        <v>0</v>
      </c>
      <c r="BV291" s="14" t="n">
        <v>0</v>
      </c>
      <c r="BW291" s="14" t="n">
        <v>0.13</v>
      </c>
      <c r="BX291" s="14" t="n">
        <v>1</v>
      </c>
      <c r="BY291" s="14" t="n">
        <v>13.646</v>
      </c>
      <c r="BZ291" s="14" t="n">
        <v>0</v>
      </c>
      <c r="CA291" s="14" t="n">
        <v>13.646</v>
      </c>
      <c r="CB291" s="14" t="n">
        <v>0</v>
      </c>
      <c r="CC291" s="14" t="n">
        <v>86.38500000000001</v>
      </c>
      <c r="CD291" s="14" t="n">
        <v>7.95</v>
      </c>
      <c r="CE291" s="14" t="n">
        <v>1.53</v>
      </c>
      <c r="CF291" s="14" t="n">
        <v>97.616</v>
      </c>
      <c r="CG291" s="14" t="n">
        <v>0.13</v>
      </c>
      <c r="CH291" s="14" t="n">
        <v>1</v>
      </c>
      <c r="CI291" s="14" t="n">
        <v>0</v>
      </c>
      <c r="CJ291" s="14" t="n">
        <v>0</v>
      </c>
      <c r="CK291" s="14" t="n">
        <v>0</v>
      </c>
      <c r="CL291" s="14" t="n">
        <v>0</v>
      </c>
      <c r="CM291" s="14" t="n">
        <v>0</v>
      </c>
      <c r="CN291" s="14" t="n">
        <v>0</v>
      </c>
      <c r="CO291" s="14" t="n">
        <v>0</v>
      </c>
      <c r="CP291" s="14" t="n">
        <v>0</v>
      </c>
      <c r="CQ291" s="14" t="n">
        <v>1.387</v>
      </c>
      <c r="CR291" s="14" t="n">
        <v>0</v>
      </c>
      <c r="CS291" s="14" t="n">
        <v>5.529</v>
      </c>
      <c r="CT291" s="14" t="n">
        <v>3.509</v>
      </c>
      <c r="CU291" s="14" t="n">
        <v>10.896</v>
      </c>
    </row>
    <row r="292">
      <c r="A292" s="14" t="inlineStr">
        <is>
          <t>GAB2021</t>
        </is>
      </c>
      <c r="B292" s="14" t="inlineStr">
        <is>
          <t>GAB</t>
        </is>
      </c>
      <c r="C292" s="14" t="inlineStr">
        <is>
          <t>GAB</t>
        </is>
      </c>
      <c r="D292" s="14" t="inlineStr">
        <is>
          <t>Gabon</t>
        </is>
      </c>
      <c r="E292" s="14" t="n">
        <v>2021</v>
      </c>
      <c r="F292" s="14" t="n">
        <v>0.18</v>
      </c>
      <c r="G292" s="14" t="n">
        <v>5.897</v>
      </c>
      <c r="H292" s="14" t="n">
        <v>1.143</v>
      </c>
      <c r="I292" s="14" t="n">
        <v>0.475</v>
      </c>
      <c r="J292" s="14" t="n">
        <v>6.372</v>
      </c>
      <c r="K292" s="14" t="n">
        <v>0</v>
      </c>
      <c r="L292" s="14" t="n">
        <v>1</v>
      </c>
      <c r="M292" s="14" t="n">
        <v>7.964</v>
      </c>
      <c r="N292" s="14" t="n">
        <v>3.43</v>
      </c>
      <c r="O292" s="14" t="n">
        <v>0.453</v>
      </c>
      <c r="P292" s="14" t="n">
        <v>8.417999999999999</v>
      </c>
      <c r="Q292" s="14" t="n">
        <v>0</v>
      </c>
      <c r="R292" s="14" t="n">
        <v>1</v>
      </c>
      <c r="S292" s="14" t="n">
        <v>11.613</v>
      </c>
      <c r="T292" s="14" t="n">
        <v>6.86</v>
      </c>
      <c r="U292" s="14" t="n">
        <v>0.475</v>
      </c>
      <c r="V292" s="14" t="n">
        <v>14.265</v>
      </c>
      <c r="W292" s="14" t="n">
        <v>0.18</v>
      </c>
      <c r="X292" s="14" t="n">
        <v>1</v>
      </c>
      <c r="Y292" s="14" t="n">
        <v>5.347</v>
      </c>
      <c r="Z292" s="14" t="n">
        <v>0.393</v>
      </c>
      <c r="AA292" s="14" t="n">
        <v>-0.127</v>
      </c>
      <c r="AB292" s="14" t="n">
        <v>5.22</v>
      </c>
      <c r="AC292" s="14" t="n">
        <v>0</v>
      </c>
      <c r="AD292" s="14" t="n">
        <v>1</v>
      </c>
      <c r="AE292" s="14" t="n">
        <v>5.919</v>
      </c>
      <c r="AF292" s="14" t="n">
        <v>0.8</v>
      </c>
      <c r="AG292" s="14" t="n">
        <v>-0.127</v>
      </c>
      <c r="AH292" s="14" t="n">
        <v>5.792</v>
      </c>
      <c r="AI292" s="14" t="n">
        <v>0</v>
      </c>
      <c r="AJ292" s="14" t="n">
        <v>1</v>
      </c>
      <c r="AK292" s="14" t="n">
        <v>9.349</v>
      </c>
      <c r="AL292" s="14" t="n">
        <v>3.473</v>
      </c>
      <c r="AM292" s="14" t="n">
        <v>-0.108</v>
      </c>
      <c r="AN292" s="14" t="n">
        <v>10.905</v>
      </c>
      <c r="AO292" s="14" t="n">
        <v>0.18</v>
      </c>
      <c r="AP292" s="14" t="n">
        <v>1</v>
      </c>
      <c r="AQ292" s="14" t="n">
        <v>0.619</v>
      </c>
      <c r="AR292" s="14" t="n">
        <v>0.114</v>
      </c>
      <c r="AS292" s="14" t="n">
        <v>0.306</v>
      </c>
      <c r="AT292" s="14" t="n">
        <v>1.091</v>
      </c>
      <c r="AU292" s="14" t="n">
        <v>0.18</v>
      </c>
      <c r="AV292" s="14" t="n">
        <v>1</v>
      </c>
      <c r="AW292" s="14" t="n">
        <v>0.599</v>
      </c>
      <c r="AX292" s="14" t="n">
        <v>0.114</v>
      </c>
      <c r="AY292" s="14" t="n">
        <v>0.295</v>
      </c>
      <c r="AZ292" s="14" t="n">
        <v>1.055</v>
      </c>
      <c r="BA292" s="14" t="n">
        <v>0.18</v>
      </c>
      <c r="BB292" s="14" t="n">
        <v>1</v>
      </c>
      <c r="BC292" s="14" t="n">
        <v>0.439</v>
      </c>
      <c r="BD292" s="14" t="n">
        <v>0.114</v>
      </c>
      <c r="BE292" s="14" t="n">
        <v>-0.068</v>
      </c>
      <c r="BF292" s="14" t="n">
        <v>0.438</v>
      </c>
      <c r="BG292" s="14" t="n">
        <v>0</v>
      </c>
      <c r="BH292" s="14" t="n">
        <v>0</v>
      </c>
      <c r="BI292" s="14" t="n">
        <v>0.505</v>
      </c>
      <c r="BJ292" s="14" t="n">
        <v>0.114</v>
      </c>
      <c r="BK292" s="14" t="n">
        <v>0.183</v>
      </c>
      <c r="BL292" s="14" t="n">
        <v>0.8110000000000001</v>
      </c>
      <c r="BM292" s="14" t="n">
        <v>0.18</v>
      </c>
      <c r="BN292" s="14" t="n">
        <v>1</v>
      </c>
      <c r="BO292" s="14" t="n">
        <v>0</v>
      </c>
      <c r="BP292" s="14" t="n">
        <v>-0.016</v>
      </c>
      <c r="BQ292" s="14" t="n">
        <v>0.197</v>
      </c>
      <c r="BR292" s="14" t="n">
        <v>0</v>
      </c>
      <c r="BS292" s="14" t="n">
        <v>0.5</v>
      </c>
      <c r="BT292" s="14" t="n">
        <v>0</v>
      </c>
      <c r="BU292" s="14" t="n">
        <v>-0.016</v>
      </c>
      <c r="BV292" s="14" t="n">
        <v>0.222</v>
      </c>
      <c r="BW292" s="14" t="n">
        <v>0.18</v>
      </c>
      <c r="BX292" s="14" t="n">
        <v>0.333</v>
      </c>
      <c r="BY292" s="14" t="n">
        <v>11.787</v>
      </c>
      <c r="BZ292" s="14" t="n">
        <v>0</v>
      </c>
      <c r="CA292" s="14" t="n">
        <v>11.787</v>
      </c>
      <c r="CB292" s="14" t="n">
        <v>0</v>
      </c>
      <c r="CC292" s="14" t="n">
        <v>78.125</v>
      </c>
      <c r="CD292" s="14" t="n">
        <v>7.95</v>
      </c>
      <c r="CE292" s="14" t="n">
        <v>31.221</v>
      </c>
      <c r="CF292" s="14" t="n">
        <v>129.028</v>
      </c>
      <c r="CG292" s="14" t="n">
        <v>0.18</v>
      </c>
      <c r="CH292" s="14" t="n">
        <v>1</v>
      </c>
      <c r="CI292" s="14" t="n">
        <v>0</v>
      </c>
      <c r="CJ292" s="14" t="n">
        <v>0</v>
      </c>
      <c r="CK292" s="14" t="n">
        <v>0</v>
      </c>
      <c r="CL292" s="14" t="n">
        <v>0</v>
      </c>
      <c r="CM292" s="14" t="n">
        <v>0</v>
      </c>
      <c r="CN292" s="14" t="n">
        <v>0</v>
      </c>
      <c r="CO292" s="14" t="n">
        <v>0</v>
      </c>
      <c r="CP292" s="14" t="n">
        <v>0</v>
      </c>
      <c r="CQ292" s="14" t="n">
        <v>1.198</v>
      </c>
      <c r="CR292" s="14" t="n">
        <v>1</v>
      </c>
      <c r="CS292" s="14" t="n">
        <v>4.776</v>
      </c>
      <c r="CT292" s="14" t="n">
        <v>4.753</v>
      </c>
      <c r="CU292" s="14" t="n">
        <v>15.162</v>
      </c>
    </row>
    <row r="293">
      <c r="A293" s="14" t="inlineStr">
        <is>
          <t>GAB2022</t>
        </is>
      </c>
      <c r="B293" s="14" t="inlineStr">
        <is>
          <t>GAB</t>
        </is>
      </c>
      <c r="C293" s="14" t="inlineStr">
        <is>
          <t>GAB</t>
        </is>
      </c>
      <c r="D293" s="14" t="inlineStr">
        <is>
          <t>Gabon</t>
        </is>
      </c>
      <c r="E293" s="14" t="n">
        <v>2022</v>
      </c>
      <c r="F293" s="14" t="n">
        <v>0.18</v>
      </c>
      <c r="G293" s="14" t="n">
        <v>11.72</v>
      </c>
      <c r="H293" s="14" t="n">
        <v>1.235</v>
      </c>
      <c r="I293" s="14" t="n">
        <v>1.132</v>
      </c>
      <c r="J293" s="14" t="n">
        <v>12.852</v>
      </c>
      <c r="K293" s="14" t="n">
        <v>0</v>
      </c>
      <c r="L293" s="14" t="n">
        <v>1</v>
      </c>
      <c r="M293" s="14" t="n">
        <v>9.782999999999999</v>
      </c>
      <c r="N293" s="14" t="n">
        <v>3.704</v>
      </c>
      <c r="O293" s="14" t="n">
        <v>0.656</v>
      </c>
      <c r="P293" s="14" t="n">
        <v>10.439</v>
      </c>
      <c r="Q293" s="14" t="n">
        <v>0</v>
      </c>
      <c r="R293" s="14" t="n">
        <v>1</v>
      </c>
      <c r="S293" s="14" t="n">
        <v>17.893</v>
      </c>
      <c r="T293" s="14" t="n">
        <v>7.408</v>
      </c>
      <c r="U293" s="14" t="n">
        <v>1.386</v>
      </c>
      <c r="V293" s="14" t="n">
        <v>22.45</v>
      </c>
      <c r="W293" s="14" t="n">
        <v>0.18</v>
      </c>
      <c r="X293" s="14" t="n">
        <v>1</v>
      </c>
      <c r="Y293" s="14" t="n">
        <v>5.775</v>
      </c>
      <c r="Z293" s="14" t="n">
        <v>0.425</v>
      </c>
      <c r="AA293" s="14" t="n">
        <v>-0.137</v>
      </c>
      <c r="AB293" s="14" t="n">
        <v>5.637</v>
      </c>
      <c r="AC293" s="14" t="n">
        <v>0</v>
      </c>
      <c r="AD293" s="14" t="n">
        <v>1</v>
      </c>
      <c r="AE293" s="14" t="n">
        <v>6.392</v>
      </c>
      <c r="AF293" s="14" t="n">
        <v>0.864</v>
      </c>
      <c r="AG293" s="14" t="n">
        <v>-0.137</v>
      </c>
      <c r="AH293" s="14" t="n">
        <v>6.255</v>
      </c>
      <c r="AI293" s="14" t="n">
        <v>0</v>
      </c>
      <c r="AJ293" s="14" t="n">
        <v>1</v>
      </c>
      <c r="AK293" s="14" t="n">
        <v>10.096</v>
      </c>
      <c r="AL293" s="14" t="n">
        <v>3.751</v>
      </c>
      <c r="AM293" s="14" t="n">
        <v>0.016</v>
      </c>
      <c r="AN293" s="14" t="n">
        <v>11.776</v>
      </c>
      <c r="AO293" s="14" t="n">
        <v>0.18</v>
      </c>
      <c r="AP293" s="14" t="n">
        <v>1</v>
      </c>
      <c r="AQ293" s="14" t="n">
        <v>0.861</v>
      </c>
      <c r="AR293" s="14" t="n">
        <v>0.123</v>
      </c>
      <c r="AS293" s="14" t="n">
        <v>-0.039</v>
      </c>
      <c r="AT293" s="14" t="n">
        <v>0.97</v>
      </c>
      <c r="AU293" s="14" t="n">
        <v>0.18</v>
      </c>
      <c r="AV293" s="14" t="n">
        <v>1</v>
      </c>
      <c r="AW293" s="14" t="n">
        <v>0.986</v>
      </c>
      <c r="AX293" s="14" t="n">
        <v>0.123</v>
      </c>
      <c r="AY293" s="14" t="n">
        <v>-0.191</v>
      </c>
      <c r="AZ293" s="14" t="n">
        <v>0.9379999999999999</v>
      </c>
      <c r="BA293" s="14" t="n">
        <v>0.18</v>
      </c>
      <c r="BB293" s="14" t="n">
        <v>1</v>
      </c>
      <c r="BC293" s="14" t="n">
        <v>0.598</v>
      </c>
      <c r="BD293" s="14" t="n">
        <v>0.123</v>
      </c>
      <c r="BE293" s="14" t="n">
        <v>-0.268</v>
      </c>
      <c r="BF293" s="14" t="n">
        <v>0.389</v>
      </c>
      <c r="BG293" s="14" t="n">
        <v>0</v>
      </c>
      <c r="BH293" s="14" t="n">
        <v>0</v>
      </c>
      <c r="BI293" s="14" t="n">
        <v>0.612</v>
      </c>
      <c r="BJ293" s="14" t="n">
        <v>0.123</v>
      </c>
      <c r="BK293" s="14" t="n">
        <v>-0.001</v>
      </c>
      <c r="BL293" s="14" t="n">
        <v>0.721</v>
      </c>
      <c r="BM293" s="14" t="n">
        <v>0.18</v>
      </c>
      <c r="BN293" s="14" t="n">
        <v>1</v>
      </c>
      <c r="BO293" s="14" t="n">
        <v>0</v>
      </c>
      <c r="BP293" s="14" t="n">
        <v>-0.016</v>
      </c>
      <c r="BQ293" s="14" t="n">
        <v>0.172</v>
      </c>
      <c r="BR293" s="14" t="n">
        <v>0</v>
      </c>
      <c r="BS293" s="14" t="n">
        <v>0.5</v>
      </c>
      <c r="BT293" s="14" t="n">
        <v>0</v>
      </c>
      <c r="BU293" s="14" t="n">
        <v>-0.016</v>
      </c>
      <c r="BV293" s="14" t="n">
        <v>0.197</v>
      </c>
      <c r="BW293" s="14" t="n">
        <v>0.18</v>
      </c>
      <c r="BX293" s="14" t="n">
        <v>0.333</v>
      </c>
      <c r="BY293" s="14" t="n">
        <v>12.729</v>
      </c>
      <c r="BZ293" s="14" t="n">
        <v>0</v>
      </c>
      <c r="CA293" s="14" t="n">
        <v>12.729</v>
      </c>
      <c r="CB293" s="14" t="n">
        <v>0</v>
      </c>
      <c r="CC293" s="14" t="n">
        <v>97.90000000000001</v>
      </c>
      <c r="CD293" s="14" t="n">
        <v>7.95</v>
      </c>
      <c r="CE293" s="14" t="n">
        <v>-0.6899999999999999</v>
      </c>
      <c r="CF293" s="14" t="n">
        <v>114.708</v>
      </c>
      <c r="CG293" s="14" t="n">
        <v>0.18</v>
      </c>
      <c r="CH293" s="14" t="n">
        <v>1</v>
      </c>
      <c r="CI293" s="14" t="n">
        <v>0</v>
      </c>
      <c r="CJ293" s="14" t="n">
        <v>0</v>
      </c>
      <c r="CK293" s="14" t="n">
        <v>0</v>
      </c>
      <c r="CL293" s="14" t="n">
        <v>0</v>
      </c>
      <c r="CM293" s="14" t="n">
        <v>0</v>
      </c>
      <c r="CN293" s="14" t="n">
        <v>0</v>
      </c>
      <c r="CO293" s="14" t="n">
        <v>0</v>
      </c>
      <c r="CP293" s="14" t="n">
        <v>0</v>
      </c>
      <c r="CQ293" s="14" t="n">
        <v>1.294</v>
      </c>
      <c r="CR293" s="14" t="n">
        <v>1</v>
      </c>
      <c r="CS293" s="14" t="n">
        <v>5.158</v>
      </c>
      <c r="CT293" s="14" t="n">
        <v>10.485</v>
      </c>
      <c r="CU293" s="14" t="n">
        <v>31.326</v>
      </c>
    </row>
    <row r="294">
      <c r="A294" s="14" t="inlineStr">
        <is>
          <t>GAB2023</t>
        </is>
      </c>
      <c r="B294" s="14" t="inlineStr">
        <is>
          <t>GAB</t>
        </is>
      </c>
      <c r="C294" s="14" t="inlineStr">
        <is>
          <t>GAB</t>
        </is>
      </c>
      <c r="D294" s="14" t="inlineStr">
        <is>
          <t>Gabon</t>
        </is>
      </c>
      <c r="E294" s="14" t="n">
        <v>2023</v>
      </c>
      <c r="F294" s="14" t="n">
        <v>0.18</v>
      </c>
      <c r="G294" s="14" t="n">
        <v>6.147</v>
      </c>
      <c r="H294" s="14" t="n">
        <v>1.286</v>
      </c>
      <c r="I294" s="14" t="n">
        <v>0.547</v>
      </c>
      <c r="J294" s="14" t="n">
        <v>6.693</v>
      </c>
      <c r="K294" s="14" t="n">
        <v>0</v>
      </c>
      <c r="L294" s="14" t="n">
        <v>1</v>
      </c>
      <c r="M294" s="14" t="n">
        <v>7.886</v>
      </c>
      <c r="N294" s="14" t="n">
        <v>3.857</v>
      </c>
      <c r="O294" s="14" t="n">
        <v>0.453</v>
      </c>
      <c r="P294" s="14" t="n">
        <v>8.339</v>
      </c>
      <c r="Q294" s="14" t="n">
        <v>0</v>
      </c>
      <c r="R294" s="14" t="n">
        <v>1</v>
      </c>
      <c r="S294" s="14" t="n">
        <v>12.575</v>
      </c>
      <c r="T294" s="14" t="n">
        <v>7.714</v>
      </c>
      <c r="U294" s="14" t="n">
        <v>0.8080000000000001</v>
      </c>
      <c r="V294" s="14" t="n">
        <v>15.484</v>
      </c>
      <c r="W294" s="14" t="n">
        <v>0.18</v>
      </c>
      <c r="X294" s="14" t="n">
        <v>1</v>
      </c>
      <c r="Y294" s="14" t="n">
        <v>6.013</v>
      </c>
      <c r="Z294" s="14" t="n">
        <v>0.442</v>
      </c>
      <c r="AA294" s="14" t="n">
        <v>-0.143</v>
      </c>
      <c r="AB294" s="14" t="n">
        <v>5.87</v>
      </c>
      <c r="AC294" s="14" t="n">
        <v>0</v>
      </c>
      <c r="AD294" s="14" t="n">
        <v>1</v>
      </c>
      <c r="AE294" s="14" t="n">
        <v>6.656</v>
      </c>
      <c r="AF294" s="14" t="n">
        <v>0.9</v>
      </c>
      <c r="AG294" s="14" t="n">
        <v>-0.143</v>
      </c>
      <c r="AH294" s="14" t="n">
        <v>6.513</v>
      </c>
      <c r="AI294" s="14" t="n">
        <v>0</v>
      </c>
      <c r="AJ294" s="14" t="n">
        <v>1</v>
      </c>
      <c r="AK294" s="14" t="n">
        <v>10.513</v>
      </c>
      <c r="AL294" s="14" t="n">
        <v>3.906</v>
      </c>
      <c r="AM294" s="14" t="n">
        <v>0.08599999999999999</v>
      </c>
      <c r="AN294" s="14" t="n">
        <v>12.262</v>
      </c>
      <c r="AO294" s="14" t="n">
        <v>0.18</v>
      </c>
      <c r="AP294" s="14" t="n">
        <v>1</v>
      </c>
      <c r="AQ294" s="14" t="n">
        <v>0.76</v>
      </c>
      <c r="AR294" s="14" t="n">
        <v>0.129</v>
      </c>
      <c r="AS294" s="14" t="n">
        <v>0.09</v>
      </c>
      <c r="AT294" s="14" t="n">
        <v>1.004</v>
      </c>
      <c r="AU294" s="14" t="n">
        <v>0.18</v>
      </c>
      <c r="AV294" s="14" t="n">
        <v>1</v>
      </c>
      <c r="AW294" s="14" t="n">
        <v>0.8110000000000001</v>
      </c>
      <c r="AX294" s="14" t="n">
        <v>0.129</v>
      </c>
      <c r="AY294" s="14" t="n">
        <v>0.005</v>
      </c>
      <c r="AZ294" s="14" t="n">
        <v>0.963</v>
      </c>
      <c r="BA294" s="14" t="n">
        <v>0.18</v>
      </c>
      <c r="BB294" s="14" t="n">
        <v>1</v>
      </c>
      <c r="BC294" s="14" t="n">
        <v>0.535</v>
      </c>
      <c r="BD294" s="14" t="n">
        <v>0.129</v>
      </c>
      <c r="BE294" s="14" t="n">
        <v>-0.196</v>
      </c>
      <c r="BF294" s="14" t="n">
        <v>0.4</v>
      </c>
      <c r="BG294" s="14" t="n">
        <v>0</v>
      </c>
      <c r="BH294" s="14" t="n">
        <v>0</v>
      </c>
      <c r="BI294" s="14" t="n">
        <v>0.579</v>
      </c>
      <c r="BJ294" s="14" t="n">
        <v>0.129</v>
      </c>
      <c r="BK294" s="14" t="n">
        <v>0.049</v>
      </c>
      <c r="BL294" s="14" t="n">
        <v>0.742</v>
      </c>
      <c r="BM294" s="14" t="n">
        <v>0.18</v>
      </c>
      <c r="BN294" s="14" t="n">
        <v>1</v>
      </c>
      <c r="BO294" s="14" t="n">
        <v>0</v>
      </c>
      <c r="BP294" s="14" t="n">
        <v>-0.016</v>
      </c>
      <c r="BQ294" s="14" t="n">
        <v>0.178</v>
      </c>
      <c r="BR294" s="14" t="n">
        <v>0</v>
      </c>
      <c r="BS294" s="14" t="n">
        <v>0.5</v>
      </c>
      <c r="BT294" s="14" t="n">
        <v>0</v>
      </c>
      <c r="BU294" s="14" t="n">
        <v>-0.016</v>
      </c>
      <c r="BV294" s="14" t="n">
        <v>0.203</v>
      </c>
      <c r="BW294" s="14" t="n">
        <v>0.18</v>
      </c>
      <c r="BX294" s="14" t="n">
        <v>0.333</v>
      </c>
      <c r="BY294" s="14" t="n">
        <v>13.254</v>
      </c>
      <c r="BZ294" s="14" t="n">
        <v>0</v>
      </c>
      <c r="CA294" s="14" t="n">
        <v>13.254</v>
      </c>
      <c r="CB294" s="14" t="n">
        <v>0</v>
      </c>
      <c r="CC294" s="14" t="n">
        <v>83.248</v>
      </c>
      <c r="CD294" s="14" t="n">
        <v>7.95</v>
      </c>
      <c r="CE294" s="14" t="n">
        <v>16.717</v>
      </c>
      <c r="CF294" s="14" t="n">
        <v>117.958</v>
      </c>
      <c r="CG294" s="14" t="n">
        <v>0.18</v>
      </c>
      <c r="CH294" s="14" t="n">
        <v>1</v>
      </c>
      <c r="CI294" s="14" t="n">
        <v>0</v>
      </c>
      <c r="CJ294" s="14" t="n">
        <v>0</v>
      </c>
      <c r="CK294" s="14" t="n">
        <v>0</v>
      </c>
      <c r="CL294" s="14" t="n">
        <v>0</v>
      </c>
      <c r="CM294" s="14" t="n">
        <v>0</v>
      </c>
      <c r="CN294" s="14" t="n">
        <v>0</v>
      </c>
      <c r="CO294" s="14" t="n">
        <v>0</v>
      </c>
      <c r="CP294" s="14" t="n">
        <v>0</v>
      </c>
      <c r="CQ294" s="14" t="n">
        <v>1.348</v>
      </c>
      <c r="CR294" s="14" t="n">
        <v>1</v>
      </c>
      <c r="CS294" s="14" t="n">
        <v>5.37</v>
      </c>
      <c r="CT294" s="14" t="n">
        <v>4.861</v>
      </c>
      <c r="CU294" s="14" t="n">
        <v>11.622</v>
      </c>
    </row>
    <row r="295">
      <c r="A295" s="14" t="inlineStr">
        <is>
          <t>GAB2024</t>
        </is>
      </c>
      <c r="B295" s="14" t="inlineStr">
        <is>
          <t>GAB</t>
        </is>
      </c>
      <c r="C295" s="14" t="inlineStr">
        <is>
          <t>GAB</t>
        </is>
      </c>
      <c r="D295" s="14" t="inlineStr">
        <is>
          <t>Gabon</t>
        </is>
      </c>
      <c r="E295" s="14" t="n">
        <v>2024</v>
      </c>
      <c r="F295" s="14" t="n">
        <v>0.18</v>
      </c>
      <c r="G295" s="14" t="n">
        <v>5.575</v>
      </c>
      <c r="H295" s="14" t="n">
        <v>1.324</v>
      </c>
      <c r="I295" s="14" t="n">
        <v>0.425</v>
      </c>
      <c r="J295" s="14" t="n">
        <v>6</v>
      </c>
      <c r="K295" s="14" t="n">
        <v>0</v>
      </c>
      <c r="L295" s="14" t="n">
        <v>1</v>
      </c>
      <c r="M295" s="14" t="n">
        <v>7.124</v>
      </c>
      <c r="N295" s="14" t="n">
        <v>3.971</v>
      </c>
      <c r="O295" s="14" t="n">
        <v>0.315</v>
      </c>
      <c r="P295" s="14" t="n">
        <v>7.439</v>
      </c>
      <c r="Q295" s="14" t="n">
        <v>0</v>
      </c>
      <c r="R295" s="14" t="n">
        <v>1</v>
      </c>
      <c r="S295" s="14" t="n">
        <v>12.193</v>
      </c>
      <c r="T295" s="14" t="n">
        <v>7.942</v>
      </c>
      <c r="U295" s="14" t="n">
        <v>0.734</v>
      </c>
      <c r="V295" s="14" t="n">
        <v>14.889</v>
      </c>
      <c r="W295" s="14" t="n">
        <v>0.18</v>
      </c>
      <c r="X295" s="14" t="n">
        <v>1</v>
      </c>
      <c r="Y295" s="14" t="n">
        <v>6.191</v>
      </c>
      <c r="Z295" s="14" t="n">
        <v>0.455</v>
      </c>
      <c r="AA295" s="14" t="n">
        <v>-0.131</v>
      </c>
      <c r="AB295" s="14" t="n">
        <v>6.06</v>
      </c>
      <c r="AC295" s="14" t="n">
        <v>0</v>
      </c>
      <c r="AD295" s="14" t="n">
        <v>1</v>
      </c>
      <c r="AE295" s="14" t="n">
        <v>6.853</v>
      </c>
      <c r="AF295" s="14" t="n">
        <v>0.926</v>
      </c>
      <c r="AG295" s="14" t="n">
        <v>-0.131</v>
      </c>
      <c r="AH295" s="14" t="n">
        <v>6.721</v>
      </c>
      <c r="AI295" s="14" t="n">
        <v>0</v>
      </c>
      <c r="AJ295" s="14" t="n">
        <v>1</v>
      </c>
      <c r="AK295" s="14" t="n">
        <v>10.823</v>
      </c>
      <c r="AL295" s="14" t="n">
        <v>4.021</v>
      </c>
      <c r="AM295" s="14" t="n">
        <v>0.131</v>
      </c>
      <c r="AN295" s="14" t="n">
        <v>12.617</v>
      </c>
      <c r="AO295" s="14" t="n">
        <v>0.18</v>
      </c>
      <c r="AP295" s="14" t="n">
        <v>1</v>
      </c>
      <c r="AQ295" s="14" t="n">
        <v>0.724</v>
      </c>
      <c r="AR295" s="14" t="n">
        <v>0.132</v>
      </c>
      <c r="AS295" s="14" t="n">
        <v>0.12</v>
      </c>
      <c r="AT295" s="14" t="n">
        <v>0.997</v>
      </c>
      <c r="AU295" s="14" t="n">
        <v>0.18</v>
      </c>
      <c r="AV295" s="14" t="n">
        <v>1</v>
      </c>
      <c r="AW295" s="14" t="n">
        <v>0.75</v>
      </c>
      <c r="AX295" s="14" t="n">
        <v>0.132</v>
      </c>
      <c r="AY295" s="14" t="n">
        <v>0.054</v>
      </c>
      <c r="AZ295" s="14" t="n">
        <v>0.949</v>
      </c>
      <c r="BA295" s="14" t="n">
        <v>0.18</v>
      </c>
      <c r="BB295" s="14" t="n">
        <v>1</v>
      </c>
      <c r="BC295" s="14" t="n">
        <v>0.513</v>
      </c>
      <c r="BD295" s="14" t="n">
        <v>0.132</v>
      </c>
      <c r="BE295" s="14" t="n">
        <v>-0.231</v>
      </c>
      <c r="BF295" s="14" t="n">
        <v>0.333</v>
      </c>
      <c r="BG295" s="14" t="n">
        <v>0</v>
      </c>
      <c r="BH295" s="14" t="n">
        <v>0</v>
      </c>
      <c r="BI295" s="14" t="n">
        <v>0.591</v>
      </c>
      <c r="BJ295" s="14" t="n">
        <v>0.132</v>
      </c>
      <c r="BK295" s="14" t="n">
        <v>0.034</v>
      </c>
      <c r="BL295" s="14" t="n">
        <v>0.738</v>
      </c>
      <c r="BM295" s="14" t="n">
        <v>0.18</v>
      </c>
      <c r="BN295" s="14" t="n">
        <v>1</v>
      </c>
      <c r="BO295" s="14" t="n">
        <v>0</v>
      </c>
      <c r="BP295" s="14" t="n">
        <v>-0.017</v>
      </c>
      <c r="BQ295" s="14" t="n">
        <v>0.178</v>
      </c>
      <c r="BR295" s="14" t="n">
        <v>0</v>
      </c>
      <c r="BS295" s="14" t="n">
        <v>0.5</v>
      </c>
      <c r="BT295" s="14" t="n">
        <v>0</v>
      </c>
      <c r="BU295" s="14" t="n">
        <v>-0.017</v>
      </c>
      <c r="BV295" s="14" t="n">
        <v>0.203</v>
      </c>
      <c r="BW295" s="14" t="n">
        <v>0.18</v>
      </c>
      <c r="BX295" s="14" t="n">
        <v>0.333</v>
      </c>
      <c r="BY295" s="14" t="n">
        <v>13.646</v>
      </c>
      <c r="BZ295" s="14" t="n">
        <v>0</v>
      </c>
      <c r="CA295" s="14" t="n">
        <v>13.646</v>
      </c>
      <c r="CB295" s="14" t="n">
        <v>0</v>
      </c>
      <c r="CC295" s="14" t="n">
        <v>82.58799999999999</v>
      </c>
      <c r="CD295" s="14" t="n">
        <v>7.95</v>
      </c>
      <c r="CE295" s="14" t="n">
        <v>22.851</v>
      </c>
      <c r="CF295" s="14" t="n">
        <v>121.44</v>
      </c>
      <c r="CG295" s="14" t="n">
        <v>0.18</v>
      </c>
      <c r="CH295" s="14" t="n">
        <v>1</v>
      </c>
      <c r="CI295" s="14" t="n">
        <v>0</v>
      </c>
      <c r="CJ295" s="14" t="n">
        <v>0</v>
      </c>
      <c r="CK295" s="14" t="n">
        <v>0</v>
      </c>
      <c r="CL295" s="14" t="n">
        <v>0</v>
      </c>
      <c r="CM295" s="14" t="n">
        <v>0</v>
      </c>
      <c r="CN295" s="14" t="n">
        <v>0</v>
      </c>
      <c r="CO295" s="14" t="n">
        <v>0</v>
      </c>
      <c r="CP295" s="14" t="n">
        <v>0</v>
      </c>
      <c r="CQ295" s="14" t="n">
        <v>1.387</v>
      </c>
      <c r="CR295" s="14" t="n">
        <v>1</v>
      </c>
      <c r="CS295" s="14" t="n">
        <v>5.529</v>
      </c>
      <c r="CT295" s="14" t="n">
        <v>4.251</v>
      </c>
      <c r="CU295" s="14" t="n">
        <v>10.168</v>
      </c>
    </row>
    <row r="296">
      <c r="A296" s="14" t="inlineStr">
        <is>
          <t>GMB2021</t>
        </is>
      </c>
      <c r="B296" s="14" t="inlineStr">
        <is>
          <t>GMB</t>
        </is>
      </c>
      <c r="C296" s="14" t="inlineStr">
        <is>
          <t>GMB</t>
        </is>
      </c>
      <c r="D296" s="14" t="inlineStr">
        <is>
          <t>Gambia, The</t>
        </is>
      </c>
      <c r="E296" s="14" t="n">
        <v>2021</v>
      </c>
      <c r="F296" s="14" t="n">
        <v>0.15</v>
      </c>
      <c r="G296" s="14" t="n">
        <v>5.897</v>
      </c>
      <c r="H296" s="14" t="n">
        <v>1.143</v>
      </c>
      <c r="I296" s="14" t="n">
        <v>0</v>
      </c>
      <c r="J296" s="14" t="n">
        <v>5.897</v>
      </c>
      <c r="K296" s="14" t="n">
        <v>0</v>
      </c>
      <c r="L296" s="14" t="n">
        <v>1</v>
      </c>
      <c r="M296" s="14" t="n">
        <v>7.964</v>
      </c>
      <c r="N296" s="14" t="n">
        <v>3.43</v>
      </c>
      <c r="O296" s="14" t="n">
        <v>0</v>
      </c>
      <c r="P296" s="14" t="n">
        <v>7.964</v>
      </c>
      <c r="Q296" s="14" t="n">
        <v>0</v>
      </c>
      <c r="R296" s="14" t="n">
        <v>1</v>
      </c>
      <c r="S296" s="14" t="n">
        <v>11.613</v>
      </c>
      <c r="T296" s="14" t="n">
        <v>6.86</v>
      </c>
      <c r="U296" s="14" t="n">
        <v>0</v>
      </c>
      <c r="V296" s="14" t="n">
        <v>13.355</v>
      </c>
      <c r="W296" s="14" t="n">
        <v>0.15</v>
      </c>
      <c r="X296" s="14" t="n">
        <v>1</v>
      </c>
      <c r="Y296" s="14" t="n">
        <v>16.302</v>
      </c>
      <c r="Z296" s="14" t="n">
        <v>2.203</v>
      </c>
      <c r="AA296" s="14" t="n">
        <v>0</v>
      </c>
      <c r="AB296" s="14" t="n">
        <v>16.302</v>
      </c>
      <c r="AC296" s="14" t="n">
        <v>0</v>
      </c>
      <c r="AD296" s="14" t="n">
        <v>1</v>
      </c>
      <c r="AE296" s="14" t="n">
        <v>17.445</v>
      </c>
      <c r="AF296" s="14" t="n">
        <v>4.079</v>
      </c>
      <c r="AG296" s="14" t="n">
        <v>0</v>
      </c>
      <c r="AH296" s="14" t="n">
        <v>17.445</v>
      </c>
      <c r="AI296" s="14" t="n">
        <v>0</v>
      </c>
      <c r="AJ296" s="14" t="n">
        <v>1</v>
      </c>
      <c r="AK296" s="14" t="n">
        <v>24.305</v>
      </c>
      <c r="AL296" s="14" t="n">
        <v>12.945</v>
      </c>
      <c r="AM296" s="14" t="n">
        <v>0</v>
      </c>
      <c r="AN296" s="14" t="n">
        <v>27.951</v>
      </c>
      <c r="AO296" s="14" t="n">
        <v>0.15</v>
      </c>
      <c r="AP296" s="14" t="n">
        <v>1</v>
      </c>
      <c r="AQ296" s="14" t="n">
        <v>0.619</v>
      </c>
      <c r="AR296" s="14" t="n">
        <v>0.114</v>
      </c>
      <c r="AS296" s="14" t="n">
        <v>0.277</v>
      </c>
      <c r="AT296" s="14" t="n">
        <v>1.03</v>
      </c>
      <c r="AU296" s="14" t="n">
        <v>0.15</v>
      </c>
      <c r="AV296" s="14" t="n">
        <v>1</v>
      </c>
      <c r="AW296" s="14" t="n">
        <v>0.599</v>
      </c>
      <c r="AX296" s="14" t="n">
        <v>0.114</v>
      </c>
      <c r="AY296" s="14" t="n">
        <v>0.261</v>
      </c>
      <c r="AZ296" s="14" t="n">
        <v>0.989</v>
      </c>
      <c r="BA296" s="14" t="n">
        <v>0.15</v>
      </c>
      <c r="BB296" s="14" t="n">
        <v>1</v>
      </c>
      <c r="BC296" s="14" t="n">
        <v>0.439</v>
      </c>
      <c r="BD296" s="14" t="n">
        <v>0.114</v>
      </c>
      <c r="BE296" s="14" t="n">
        <v>0</v>
      </c>
      <c r="BF296" s="14" t="n">
        <v>0.505</v>
      </c>
      <c r="BG296" s="14" t="n">
        <v>0.15</v>
      </c>
      <c r="BH296" s="14" t="n">
        <v>1</v>
      </c>
      <c r="BI296" s="14" t="n">
        <v>0.505</v>
      </c>
      <c r="BJ296" s="14" t="n">
        <v>0.114</v>
      </c>
      <c r="BK296" s="14" t="n">
        <v>0.222</v>
      </c>
      <c r="BL296" s="14" t="n">
        <v>0.836</v>
      </c>
      <c r="BM296" s="14" t="n">
        <v>0.15</v>
      </c>
      <c r="BN296" s="14" t="n">
        <v>1</v>
      </c>
      <c r="BO296" s="14" t="n">
        <v>0</v>
      </c>
      <c r="BP296" s="14" t="n">
        <v>0</v>
      </c>
      <c r="BQ296" s="14" t="n">
        <v>0</v>
      </c>
      <c r="BR296" s="14" t="n">
        <v>0</v>
      </c>
      <c r="BS296" s="14" t="n">
        <v>1</v>
      </c>
      <c r="BT296" s="14" t="n">
        <v>0</v>
      </c>
      <c r="BU296" s="14" t="n">
        <v>0</v>
      </c>
      <c r="BV296" s="14" t="n">
        <v>0</v>
      </c>
      <c r="BW296" s="14" t="n">
        <v>0.15</v>
      </c>
      <c r="BX296" s="14" t="n">
        <v>1</v>
      </c>
      <c r="BY296" s="14" t="n">
        <v>11.787</v>
      </c>
      <c r="BZ296" s="14" t="n">
        <v>0</v>
      </c>
      <c r="CA296" s="14" t="n">
        <v>11.787</v>
      </c>
      <c r="CB296" s="14" t="n">
        <v>0</v>
      </c>
      <c r="CC296" s="14" t="n">
        <v>78.125</v>
      </c>
      <c r="CD296" s="14" t="n">
        <v>7.95</v>
      </c>
      <c r="CE296" s="14" t="n">
        <v>0</v>
      </c>
      <c r="CF296" s="14" t="n">
        <v>89.84399999999999</v>
      </c>
      <c r="CG296" s="14" t="n">
        <v>0.15</v>
      </c>
      <c r="CH296" s="14" t="n">
        <v>1</v>
      </c>
      <c r="CI296" s="14" t="n">
        <v>0</v>
      </c>
      <c r="CJ296" s="14" t="n">
        <v>0</v>
      </c>
      <c r="CK296" s="14" t="n">
        <v>0</v>
      </c>
      <c r="CL296" s="14" t="n">
        <v>0</v>
      </c>
      <c r="CM296" s="14" t="n">
        <v>0</v>
      </c>
      <c r="CN296" s="14" t="n">
        <v>0</v>
      </c>
      <c r="CO296" s="14" t="n">
        <v>0</v>
      </c>
      <c r="CP296" s="14" t="n">
        <v>0</v>
      </c>
      <c r="CQ296" s="14" t="n">
        <v>1.198</v>
      </c>
      <c r="CR296" s="14" t="n">
        <v>0</v>
      </c>
      <c r="CS296" s="14" t="n">
        <v>4.776</v>
      </c>
      <c r="CT296" s="14" t="n">
        <v>4.753</v>
      </c>
      <c r="CU296" s="14" t="n">
        <v>15.162</v>
      </c>
    </row>
    <row r="297">
      <c r="A297" s="14" t="inlineStr">
        <is>
          <t>GMB2022</t>
        </is>
      </c>
      <c r="B297" s="14" t="inlineStr">
        <is>
          <t>GMB</t>
        </is>
      </c>
      <c r="C297" s="14" t="inlineStr">
        <is>
          <t>GMB</t>
        </is>
      </c>
      <c r="D297" s="14" t="inlineStr">
        <is>
          <t>Gambia, The</t>
        </is>
      </c>
      <c r="E297" s="14" t="n">
        <v>2022</v>
      </c>
      <c r="F297" s="14" t="n">
        <v>0.15</v>
      </c>
      <c r="G297" s="14" t="n">
        <v>11.72</v>
      </c>
      <c r="H297" s="14" t="n">
        <v>1.235</v>
      </c>
      <c r="I297" s="14" t="n">
        <v>0</v>
      </c>
      <c r="J297" s="14" t="n">
        <v>11.72</v>
      </c>
      <c r="K297" s="14" t="n">
        <v>0</v>
      </c>
      <c r="L297" s="14" t="n">
        <v>1</v>
      </c>
      <c r="M297" s="14" t="n">
        <v>9.782999999999999</v>
      </c>
      <c r="N297" s="14" t="n">
        <v>3.704</v>
      </c>
      <c r="O297" s="14" t="n">
        <v>0</v>
      </c>
      <c r="P297" s="14" t="n">
        <v>9.782999999999999</v>
      </c>
      <c r="Q297" s="14" t="n">
        <v>0</v>
      </c>
      <c r="R297" s="14" t="n">
        <v>1</v>
      </c>
      <c r="S297" s="14" t="n">
        <v>17.893</v>
      </c>
      <c r="T297" s="14" t="n">
        <v>7.408</v>
      </c>
      <c r="U297" s="14" t="n">
        <v>0.199</v>
      </c>
      <c r="V297" s="14" t="n">
        <v>20.577</v>
      </c>
      <c r="W297" s="14" t="n">
        <v>0.15</v>
      </c>
      <c r="X297" s="14" t="n">
        <v>1</v>
      </c>
      <c r="Y297" s="14" t="n">
        <v>32.551</v>
      </c>
      <c r="Z297" s="14" t="n">
        <v>4.399</v>
      </c>
      <c r="AA297" s="14" t="n">
        <v>0</v>
      </c>
      <c r="AB297" s="14" t="n">
        <v>32.551</v>
      </c>
      <c r="AC297" s="14" t="n">
        <v>0</v>
      </c>
      <c r="AD297" s="14" t="n">
        <v>1</v>
      </c>
      <c r="AE297" s="14" t="n">
        <v>33.786</v>
      </c>
      <c r="AF297" s="14" t="n">
        <v>7.9</v>
      </c>
      <c r="AG297" s="14" t="n">
        <v>0</v>
      </c>
      <c r="AH297" s="14" t="n">
        <v>33.786</v>
      </c>
      <c r="AI297" s="14" t="n">
        <v>0</v>
      </c>
      <c r="AJ297" s="14" t="n">
        <v>1</v>
      </c>
      <c r="AK297" s="14" t="n">
        <v>41.194</v>
      </c>
      <c r="AL297" s="14" t="n">
        <v>21.94</v>
      </c>
      <c r="AM297" s="14" t="n">
        <v>0.457</v>
      </c>
      <c r="AN297" s="14" t="n">
        <v>47.373</v>
      </c>
      <c r="AO297" s="14" t="n">
        <v>0.15</v>
      </c>
      <c r="AP297" s="14" t="n">
        <v>1</v>
      </c>
      <c r="AQ297" s="14" t="n">
        <v>0.861</v>
      </c>
      <c r="AR297" s="14" t="n">
        <v>0.123</v>
      </c>
      <c r="AS297" s="14" t="n">
        <v>0.264</v>
      </c>
      <c r="AT297" s="14" t="n">
        <v>1.294</v>
      </c>
      <c r="AU297" s="14" t="n">
        <v>0.15</v>
      </c>
      <c r="AV297" s="14" t="n">
        <v>1</v>
      </c>
      <c r="AW297" s="14" t="n">
        <v>0.986</v>
      </c>
      <c r="AX297" s="14" t="n">
        <v>0.123</v>
      </c>
      <c r="AY297" s="14" t="n">
        <v>0.076</v>
      </c>
      <c r="AZ297" s="14" t="n">
        <v>1.222</v>
      </c>
      <c r="BA297" s="14" t="n">
        <v>0.15</v>
      </c>
      <c r="BB297" s="14" t="n">
        <v>1</v>
      </c>
      <c r="BC297" s="14" t="n">
        <v>0.598</v>
      </c>
      <c r="BD297" s="14" t="n">
        <v>0.123</v>
      </c>
      <c r="BE297" s="14" t="n">
        <v>0.007</v>
      </c>
      <c r="BF297" s="14" t="n">
        <v>0.6879999999999999</v>
      </c>
      <c r="BG297" s="14" t="n">
        <v>0.15</v>
      </c>
      <c r="BH297" s="14" t="n">
        <v>1</v>
      </c>
      <c r="BI297" s="14" t="n">
        <v>0.612</v>
      </c>
      <c r="BJ297" s="14" t="n">
        <v>0.123</v>
      </c>
      <c r="BK297" s="14" t="n">
        <v>0.543</v>
      </c>
      <c r="BL297" s="14" t="n">
        <v>1.328</v>
      </c>
      <c r="BM297" s="14" t="n">
        <v>0.15</v>
      </c>
      <c r="BN297" s="14" t="n">
        <v>1</v>
      </c>
      <c r="BO297" s="14" t="n">
        <v>0</v>
      </c>
      <c r="BP297" s="14" t="n">
        <v>0</v>
      </c>
      <c r="BQ297" s="14" t="n">
        <v>0</v>
      </c>
      <c r="BR297" s="14" t="n">
        <v>0</v>
      </c>
      <c r="BS297" s="14" t="n">
        <v>1</v>
      </c>
      <c r="BT297" s="14" t="n">
        <v>0</v>
      </c>
      <c r="BU297" s="14" t="n">
        <v>0</v>
      </c>
      <c r="BV297" s="14" t="n">
        <v>0</v>
      </c>
      <c r="BW297" s="14" t="n">
        <v>0.15</v>
      </c>
      <c r="BX297" s="14" t="n">
        <v>1</v>
      </c>
      <c r="BY297" s="14" t="n">
        <v>12.729</v>
      </c>
      <c r="BZ297" s="14" t="n">
        <v>0</v>
      </c>
      <c r="CA297" s="14" t="n">
        <v>12.729</v>
      </c>
      <c r="CB297" s="14" t="n">
        <v>0</v>
      </c>
      <c r="CC297" s="14" t="n">
        <v>97.90000000000001</v>
      </c>
      <c r="CD297" s="14" t="n">
        <v>7.95</v>
      </c>
      <c r="CE297" s="14" t="n">
        <v>1.087</v>
      </c>
      <c r="CF297" s="14" t="n">
        <v>112.585</v>
      </c>
      <c r="CG297" s="14" t="n">
        <v>0.15</v>
      </c>
      <c r="CH297" s="14" t="n">
        <v>1</v>
      </c>
      <c r="CI297" s="14" t="n">
        <v>0</v>
      </c>
      <c r="CJ297" s="14" t="n">
        <v>0</v>
      </c>
      <c r="CK297" s="14" t="n">
        <v>0</v>
      </c>
      <c r="CL297" s="14" t="n">
        <v>0</v>
      </c>
      <c r="CM297" s="14" t="n">
        <v>0</v>
      </c>
      <c r="CN297" s="14" t="n">
        <v>0</v>
      </c>
      <c r="CO297" s="14" t="n">
        <v>0</v>
      </c>
      <c r="CP297" s="14" t="n">
        <v>0</v>
      </c>
      <c r="CQ297" s="14" t="n">
        <v>1.294</v>
      </c>
      <c r="CR297" s="14" t="n">
        <v>0</v>
      </c>
      <c r="CS297" s="14" t="n">
        <v>5.158</v>
      </c>
      <c r="CT297" s="14" t="n">
        <v>10.485</v>
      </c>
      <c r="CU297" s="14" t="n">
        <v>31.326</v>
      </c>
    </row>
    <row r="298">
      <c r="A298" s="14" t="inlineStr">
        <is>
          <t>GMB2023</t>
        </is>
      </c>
      <c r="B298" s="14" t="inlineStr">
        <is>
          <t>GMB</t>
        </is>
      </c>
      <c r="C298" s="14" t="inlineStr">
        <is>
          <t>GMB</t>
        </is>
      </c>
      <c r="D298" s="14" t="inlineStr">
        <is>
          <t>Gambia, The</t>
        </is>
      </c>
      <c r="E298" s="14" t="n">
        <v>2023</v>
      </c>
      <c r="F298" s="14" t="n">
        <v>0.15</v>
      </c>
      <c r="G298" s="14" t="n">
        <v>6.147</v>
      </c>
      <c r="H298" s="14" t="n">
        <v>1.286</v>
      </c>
      <c r="I298" s="14" t="n">
        <v>0</v>
      </c>
      <c r="J298" s="14" t="n">
        <v>6.147</v>
      </c>
      <c r="K298" s="14" t="n">
        <v>0</v>
      </c>
      <c r="L298" s="14" t="n">
        <v>1</v>
      </c>
      <c r="M298" s="14" t="n">
        <v>7.886</v>
      </c>
      <c r="N298" s="14" t="n">
        <v>3.857</v>
      </c>
      <c r="O298" s="14" t="n">
        <v>0</v>
      </c>
      <c r="P298" s="14" t="n">
        <v>7.886</v>
      </c>
      <c r="Q298" s="14" t="n">
        <v>0</v>
      </c>
      <c r="R298" s="14" t="n">
        <v>1</v>
      </c>
      <c r="S298" s="14" t="n">
        <v>12.575</v>
      </c>
      <c r="T298" s="14" t="n">
        <v>7.714</v>
      </c>
      <c r="U298" s="14" t="n">
        <v>0.209</v>
      </c>
      <c r="V298" s="14" t="n">
        <v>14.461</v>
      </c>
      <c r="W298" s="14" t="n">
        <v>0.15</v>
      </c>
      <c r="X298" s="14" t="n">
        <v>1</v>
      </c>
      <c r="Y298" s="14" t="n">
        <v>12.286</v>
      </c>
      <c r="Z298" s="14" t="n">
        <v>1.661</v>
      </c>
      <c r="AA298" s="14" t="n">
        <v>0</v>
      </c>
      <c r="AB298" s="14" t="n">
        <v>12.286</v>
      </c>
      <c r="AC298" s="14" t="n">
        <v>0</v>
      </c>
      <c r="AD298" s="14" t="n">
        <v>1</v>
      </c>
      <c r="AE298" s="14" t="n">
        <v>13.572</v>
      </c>
      <c r="AF298" s="14" t="n">
        <v>3.174</v>
      </c>
      <c r="AG298" s="14" t="n">
        <v>0</v>
      </c>
      <c r="AH298" s="14" t="n">
        <v>13.572</v>
      </c>
      <c r="AI298" s="14" t="n">
        <v>0</v>
      </c>
      <c r="AJ298" s="14" t="n">
        <v>1</v>
      </c>
      <c r="AK298" s="14" t="n">
        <v>21.286</v>
      </c>
      <c r="AL298" s="14" t="n">
        <v>11.337</v>
      </c>
      <c r="AM298" s="14" t="n">
        <v>0.354</v>
      </c>
      <c r="AN298" s="14" t="n">
        <v>24.479</v>
      </c>
      <c r="AO298" s="14" t="n">
        <v>0.15</v>
      </c>
      <c r="AP298" s="14" t="n">
        <v>1</v>
      </c>
      <c r="AQ298" s="14" t="n">
        <v>0.76</v>
      </c>
      <c r="AR298" s="14" t="n">
        <v>0.129</v>
      </c>
      <c r="AS298" s="14" t="n">
        <v>0.299</v>
      </c>
      <c r="AT298" s="14" t="n">
        <v>1.218</v>
      </c>
      <c r="AU298" s="14" t="n">
        <v>0.15</v>
      </c>
      <c r="AV298" s="14" t="n">
        <v>1</v>
      </c>
      <c r="AW298" s="14" t="n">
        <v>0.8110000000000001</v>
      </c>
      <c r="AX298" s="14" t="n">
        <v>0.129</v>
      </c>
      <c r="AY298" s="14" t="n">
        <v>0.212</v>
      </c>
      <c r="AZ298" s="14" t="n">
        <v>1.177</v>
      </c>
      <c r="BA298" s="14" t="n">
        <v>0.15</v>
      </c>
      <c r="BB298" s="14" t="n">
        <v>1</v>
      </c>
      <c r="BC298" s="14" t="n">
        <v>0.535</v>
      </c>
      <c r="BD298" s="14" t="n">
        <v>0.129</v>
      </c>
      <c r="BE298" s="14" t="n">
        <v>0.008999999999999999</v>
      </c>
      <c r="BF298" s="14" t="n">
        <v>0.615</v>
      </c>
      <c r="BG298" s="14" t="n">
        <v>0.15</v>
      </c>
      <c r="BH298" s="14" t="n">
        <v>1</v>
      </c>
      <c r="BI298" s="14" t="n">
        <v>0.579</v>
      </c>
      <c r="BJ298" s="14" t="n">
        <v>0.129</v>
      </c>
      <c r="BK298" s="14" t="n">
        <v>0.43</v>
      </c>
      <c r="BL298" s="14" t="n">
        <v>1.161</v>
      </c>
      <c r="BM298" s="14" t="n">
        <v>0.15</v>
      </c>
      <c r="BN298" s="14" t="n">
        <v>1</v>
      </c>
      <c r="BO298" s="14" t="n">
        <v>0</v>
      </c>
      <c r="BP298" s="14" t="n">
        <v>0</v>
      </c>
      <c r="BQ298" s="14" t="n">
        <v>0</v>
      </c>
      <c r="BR298" s="14" t="n">
        <v>0</v>
      </c>
      <c r="BS298" s="14" t="n">
        <v>1</v>
      </c>
      <c r="BT298" s="14" t="n">
        <v>0</v>
      </c>
      <c r="BU298" s="14" t="n">
        <v>0</v>
      </c>
      <c r="BV298" s="14" t="n">
        <v>0</v>
      </c>
      <c r="BW298" s="14" t="n">
        <v>0.15</v>
      </c>
      <c r="BX298" s="14" t="n">
        <v>1</v>
      </c>
      <c r="BY298" s="14" t="n">
        <v>13.254</v>
      </c>
      <c r="BZ298" s="14" t="n">
        <v>0</v>
      </c>
      <c r="CA298" s="14" t="n">
        <v>13.254</v>
      </c>
      <c r="CB298" s="14" t="n">
        <v>0</v>
      </c>
      <c r="CC298" s="14" t="n">
        <v>83.248</v>
      </c>
      <c r="CD298" s="14" t="n">
        <v>7.95</v>
      </c>
      <c r="CE298" s="14" t="n">
        <v>1.383</v>
      </c>
      <c r="CF298" s="14" t="n">
        <v>95.735</v>
      </c>
      <c r="CG298" s="14" t="n">
        <v>0.15</v>
      </c>
      <c r="CH298" s="14" t="n">
        <v>1</v>
      </c>
      <c r="CI298" s="14" t="n">
        <v>0</v>
      </c>
      <c r="CJ298" s="14" t="n">
        <v>0</v>
      </c>
      <c r="CK298" s="14" t="n">
        <v>0</v>
      </c>
      <c r="CL298" s="14" t="n">
        <v>0</v>
      </c>
      <c r="CM298" s="14" t="n">
        <v>0</v>
      </c>
      <c r="CN298" s="14" t="n">
        <v>0</v>
      </c>
      <c r="CO298" s="14" t="n">
        <v>0</v>
      </c>
      <c r="CP298" s="14" t="n">
        <v>0</v>
      </c>
      <c r="CQ298" s="14" t="n">
        <v>1.348</v>
      </c>
      <c r="CR298" s="14" t="n">
        <v>0</v>
      </c>
      <c r="CS298" s="14" t="n">
        <v>5.37</v>
      </c>
      <c r="CT298" s="14" t="n">
        <v>4.861</v>
      </c>
      <c r="CU298" s="14" t="n">
        <v>11.622</v>
      </c>
    </row>
    <row r="299">
      <c r="A299" s="14" t="inlineStr">
        <is>
          <t>GMB2024</t>
        </is>
      </c>
      <c r="B299" s="14" t="inlineStr">
        <is>
          <t>GMB</t>
        </is>
      </c>
      <c r="C299" s="14" t="inlineStr">
        <is>
          <t>GMB</t>
        </is>
      </c>
      <c r="D299" s="14" t="inlineStr">
        <is>
          <t>Gambia, The</t>
        </is>
      </c>
      <c r="E299" s="14" t="n">
        <v>2024</v>
      </c>
      <c r="F299" s="14" t="n">
        <v>0.15</v>
      </c>
      <c r="G299" s="14" t="n">
        <v>5.575</v>
      </c>
      <c r="H299" s="14" t="n">
        <v>1.324</v>
      </c>
      <c r="I299" s="14" t="n">
        <v>0</v>
      </c>
      <c r="J299" s="14" t="n">
        <v>5.575</v>
      </c>
      <c r="K299" s="14" t="n">
        <v>0</v>
      </c>
      <c r="L299" s="14" t="n">
        <v>1</v>
      </c>
      <c r="M299" s="14" t="n">
        <v>7.124</v>
      </c>
      <c r="N299" s="14" t="n">
        <v>3.971</v>
      </c>
      <c r="O299" s="14" t="n">
        <v>0</v>
      </c>
      <c r="P299" s="14" t="n">
        <v>7.124</v>
      </c>
      <c r="Q299" s="14" t="n">
        <v>0</v>
      </c>
      <c r="R299" s="14" t="n">
        <v>1</v>
      </c>
      <c r="S299" s="14" t="n">
        <v>12.193</v>
      </c>
      <c r="T299" s="14" t="n">
        <v>7.942</v>
      </c>
      <c r="U299" s="14" t="n">
        <v>0.249</v>
      </c>
      <c r="V299" s="14" t="n">
        <v>14.022</v>
      </c>
      <c r="W299" s="14" t="n">
        <v>0.15</v>
      </c>
      <c r="X299" s="14" t="n">
        <v>1</v>
      </c>
      <c r="Y299" s="14" t="n">
        <v>11.016</v>
      </c>
      <c r="Z299" s="14" t="n">
        <v>1.489</v>
      </c>
      <c r="AA299" s="14" t="n">
        <v>0</v>
      </c>
      <c r="AB299" s="14" t="n">
        <v>11.016</v>
      </c>
      <c r="AC299" s="14" t="n">
        <v>0</v>
      </c>
      <c r="AD299" s="14" t="n">
        <v>1</v>
      </c>
      <c r="AE299" s="14" t="n">
        <v>12.339</v>
      </c>
      <c r="AF299" s="14" t="n">
        <v>2.885</v>
      </c>
      <c r="AG299" s="14" t="n">
        <v>0</v>
      </c>
      <c r="AH299" s="14" t="n">
        <v>12.339</v>
      </c>
      <c r="AI299" s="14" t="n">
        <v>0</v>
      </c>
      <c r="AJ299" s="14" t="n">
        <v>1</v>
      </c>
      <c r="AK299" s="14" t="n">
        <v>20.281</v>
      </c>
      <c r="AL299" s="14" t="n">
        <v>10.802</v>
      </c>
      <c r="AM299" s="14" t="n">
        <v>0.414</v>
      </c>
      <c r="AN299" s="14" t="n">
        <v>23.323</v>
      </c>
      <c r="AO299" s="14" t="n">
        <v>0.15</v>
      </c>
      <c r="AP299" s="14" t="n">
        <v>1</v>
      </c>
      <c r="AQ299" s="14" t="n">
        <v>0.724</v>
      </c>
      <c r="AR299" s="14" t="n">
        <v>0.132</v>
      </c>
      <c r="AS299" s="14" t="n">
        <v>0.301</v>
      </c>
      <c r="AT299" s="14" t="n">
        <v>1.179</v>
      </c>
      <c r="AU299" s="14" t="n">
        <v>0.15</v>
      </c>
      <c r="AV299" s="14" t="n">
        <v>1</v>
      </c>
      <c r="AW299" s="14" t="n">
        <v>0.75</v>
      </c>
      <c r="AX299" s="14" t="n">
        <v>0.132</v>
      </c>
      <c r="AY299" s="14" t="n">
        <v>0.273</v>
      </c>
      <c r="AZ299" s="14" t="n">
        <v>1.177</v>
      </c>
      <c r="BA299" s="14" t="n">
        <v>0.15</v>
      </c>
      <c r="BB299" s="14" t="n">
        <v>1</v>
      </c>
      <c r="BC299" s="14" t="n">
        <v>0.513</v>
      </c>
      <c r="BD299" s="14" t="n">
        <v>0.132</v>
      </c>
      <c r="BE299" s="14" t="n">
        <v>0.01</v>
      </c>
      <c r="BF299" s="14" t="n">
        <v>0.59</v>
      </c>
      <c r="BG299" s="14" t="n">
        <v>0.15</v>
      </c>
      <c r="BH299" s="14" t="n">
        <v>1</v>
      </c>
      <c r="BI299" s="14" t="n">
        <v>0.591</v>
      </c>
      <c r="BJ299" s="14" t="n">
        <v>0.132</v>
      </c>
      <c r="BK299" s="14" t="n">
        <v>0.353</v>
      </c>
      <c r="BL299" s="14" t="n">
        <v>1.086</v>
      </c>
      <c r="BM299" s="14" t="n">
        <v>0.15</v>
      </c>
      <c r="BN299" s="14" t="n">
        <v>1</v>
      </c>
      <c r="BO299" s="14" t="n">
        <v>0</v>
      </c>
      <c r="BP299" s="14" t="n">
        <v>0</v>
      </c>
      <c r="BQ299" s="14" t="n">
        <v>0</v>
      </c>
      <c r="BR299" s="14" t="n">
        <v>0</v>
      </c>
      <c r="BS299" s="14" t="n">
        <v>1</v>
      </c>
      <c r="BT299" s="14" t="n">
        <v>0</v>
      </c>
      <c r="BU299" s="14" t="n">
        <v>0</v>
      </c>
      <c r="BV299" s="14" t="n">
        <v>0</v>
      </c>
      <c r="BW299" s="14" t="n">
        <v>0.15</v>
      </c>
      <c r="BX299" s="14" t="n">
        <v>1</v>
      </c>
      <c r="BY299" s="14" t="n">
        <v>13.646</v>
      </c>
      <c r="BZ299" s="14" t="n">
        <v>0</v>
      </c>
      <c r="CA299" s="14" t="n">
        <v>13.646</v>
      </c>
      <c r="CB299" s="14" t="n">
        <v>0</v>
      </c>
      <c r="CC299" s="14" t="n">
        <v>82.58799999999999</v>
      </c>
      <c r="CD299" s="14" t="n">
        <v>7.95</v>
      </c>
      <c r="CE299" s="14" t="n">
        <v>1.687</v>
      </c>
      <c r="CF299" s="14" t="n">
        <v>94.976</v>
      </c>
      <c r="CG299" s="14" t="n">
        <v>0.15</v>
      </c>
      <c r="CH299" s="14" t="n">
        <v>1</v>
      </c>
      <c r="CI299" s="14" t="n">
        <v>0</v>
      </c>
      <c r="CJ299" s="14" t="n">
        <v>0</v>
      </c>
      <c r="CK299" s="14" t="n">
        <v>0</v>
      </c>
      <c r="CL299" s="14" t="n">
        <v>0</v>
      </c>
      <c r="CM299" s="14" t="n">
        <v>0</v>
      </c>
      <c r="CN299" s="14" t="n">
        <v>0</v>
      </c>
      <c r="CO299" s="14" t="n">
        <v>0</v>
      </c>
      <c r="CP299" s="14" t="n">
        <v>0</v>
      </c>
      <c r="CQ299" s="14" t="n">
        <v>1.387</v>
      </c>
      <c r="CR299" s="14" t="n">
        <v>0</v>
      </c>
      <c r="CS299" s="14" t="n">
        <v>5.529</v>
      </c>
      <c r="CT299" s="14" t="n">
        <v>4.251</v>
      </c>
      <c r="CU299" s="14" t="n">
        <v>10.168</v>
      </c>
    </row>
    <row r="300">
      <c r="A300" s="14" t="inlineStr">
        <is>
          <t>GEO2021</t>
        </is>
      </c>
      <c r="B300" s="14" t="inlineStr">
        <is>
          <t>GEO</t>
        </is>
      </c>
      <c r="C300" s="14" t="inlineStr">
        <is>
          <t>GEO</t>
        </is>
      </c>
      <c r="D300" s="14" t="inlineStr">
        <is>
          <t>Georgia</t>
        </is>
      </c>
      <c r="E300" s="14" t="n">
        <v>2021</v>
      </c>
      <c r="F300" s="14" t="n">
        <v>0.18</v>
      </c>
      <c r="G300" s="14" t="n">
        <v>4.526</v>
      </c>
      <c r="H300" s="14" t="n">
        <v>0.988</v>
      </c>
      <c r="I300" s="14" t="n">
        <v>0</v>
      </c>
      <c r="J300" s="14" t="n">
        <v>4.526</v>
      </c>
      <c r="K300" s="14" t="n">
        <v>0</v>
      </c>
      <c r="L300" s="14" t="n">
        <v>1</v>
      </c>
      <c r="M300" s="14" t="n">
        <v>6.593</v>
      </c>
      <c r="N300" s="14" t="n">
        <v>2.964</v>
      </c>
      <c r="O300" s="14" t="n">
        <v>0</v>
      </c>
      <c r="P300" s="14" t="n">
        <v>6.593</v>
      </c>
      <c r="Q300" s="14" t="n">
        <v>0</v>
      </c>
      <c r="R300" s="14" t="n">
        <v>1</v>
      </c>
      <c r="S300" s="14" t="n">
        <v>9.467000000000001</v>
      </c>
      <c r="T300" s="14" t="n">
        <v>5.929</v>
      </c>
      <c r="U300" s="14" t="n">
        <v>0</v>
      </c>
      <c r="V300" s="14" t="n">
        <v>11.171</v>
      </c>
      <c r="W300" s="14" t="n">
        <v>0.18</v>
      </c>
      <c r="X300" s="14" t="n">
        <v>1</v>
      </c>
      <c r="Y300" s="14" t="n">
        <v>5.503</v>
      </c>
      <c r="Z300" s="14" t="n">
        <v>1.016</v>
      </c>
      <c r="AA300" s="14" t="n">
        <v>0.424</v>
      </c>
      <c r="AB300" s="14" t="n">
        <v>5.927</v>
      </c>
      <c r="AC300" s="14" t="n">
        <v>0</v>
      </c>
      <c r="AD300" s="14" t="n">
        <v>1</v>
      </c>
      <c r="AE300" s="14" t="n">
        <v>6.643</v>
      </c>
      <c r="AF300" s="14" t="n">
        <v>1.966</v>
      </c>
      <c r="AG300" s="14" t="n">
        <v>-0.716</v>
      </c>
      <c r="AH300" s="14" t="n">
        <v>5.927</v>
      </c>
      <c r="AI300" s="14" t="n">
        <v>0</v>
      </c>
      <c r="AJ300" s="14" t="n">
        <v>1</v>
      </c>
      <c r="AK300" s="14" t="n">
        <v>13.483</v>
      </c>
      <c r="AL300" s="14" t="n">
        <v>7.955</v>
      </c>
      <c r="AM300" s="14" t="n">
        <v>-9.92</v>
      </c>
      <c r="AN300" s="14" t="n">
        <v>4.204</v>
      </c>
      <c r="AO300" s="14" t="n">
        <v>0</v>
      </c>
      <c r="AP300" s="14" t="n">
        <v>0</v>
      </c>
      <c r="AQ300" s="14" t="n">
        <v>0.619</v>
      </c>
      <c r="AR300" s="14" t="n">
        <v>0.114</v>
      </c>
      <c r="AS300" s="14" t="n">
        <v>0.154</v>
      </c>
      <c r="AT300" s="14" t="n">
        <v>0.913</v>
      </c>
      <c r="AU300" s="14" t="n">
        <v>0.18</v>
      </c>
      <c r="AV300" s="14" t="n">
        <v>1</v>
      </c>
      <c r="AW300" s="14" t="n">
        <v>0.599</v>
      </c>
      <c r="AX300" s="14" t="n">
        <v>0.114</v>
      </c>
      <c r="AY300" s="14" t="n">
        <v>0.143</v>
      </c>
      <c r="AZ300" s="14" t="n">
        <v>0.876</v>
      </c>
      <c r="BA300" s="14" t="n">
        <v>0.18</v>
      </c>
      <c r="BB300" s="14" t="n">
        <v>1</v>
      </c>
      <c r="BC300" s="14" t="n">
        <v>0.439</v>
      </c>
      <c r="BD300" s="14" t="n">
        <v>0.114</v>
      </c>
      <c r="BE300" s="14" t="n">
        <v>-0.024</v>
      </c>
      <c r="BF300" s="14" t="n">
        <v>0.489</v>
      </c>
      <c r="BG300" s="14" t="n">
        <v>0.18</v>
      </c>
      <c r="BH300" s="14" t="n">
        <v>1</v>
      </c>
      <c r="BI300" s="14" t="n">
        <v>0.505</v>
      </c>
      <c r="BJ300" s="14" t="n">
        <v>0.114</v>
      </c>
      <c r="BK300" s="14" t="n">
        <v>0</v>
      </c>
      <c r="BL300" s="14" t="n">
        <v>0.596</v>
      </c>
      <c r="BM300" s="14" t="n">
        <v>0.18</v>
      </c>
      <c r="BN300" s="14" t="n">
        <v>1</v>
      </c>
      <c r="BO300" s="14" t="n">
        <v>0</v>
      </c>
      <c r="BP300" s="14" t="n">
        <v>0</v>
      </c>
      <c r="BQ300" s="14" t="n">
        <v>0.08500000000000001</v>
      </c>
      <c r="BR300" s="14" t="n">
        <v>0</v>
      </c>
      <c r="BS300" s="14" t="n">
        <v>1</v>
      </c>
      <c r="BT300" s="14" t="n">
        <v>0</v>
      </c>
      <c r="BU300" s="14" t="n">
        <v>0</v>
      </c>
      <c r="BV300" s="14" t="n">
        <v>0.076</v>
      </c>
      <c r="BW300" s="14" t="n">
        <v>0.18</v>
      </c>
      <c r="BX300" s="14" t="n">
        <v>1</v>
      </c>
      <c r="BY300" s="14" t="n">
        <v>11.787</v>
      </c>
      <c r="BZ300" s="14" t="n">
        <v>0</v>
      </c>
      <c r="CA300" s="14" t="n">
        <v>11.787</v>
      </c>
      <c r="CB300" s="14" t="n">
        <v>0</v>
      </c>
      <c r="CC300" s="14" t="n">
        <v>78.125</v>
      </c>
      <c r="CD300" s="14" t="n">
        <v>7.95</v>
      </c>
      <c r="CE300" s="14" t="n">
        <v>0</v>
      </c>
      <c r="CF300" s="14" t="n">
        <v>92.188</v>
      </c>
      <c r="CG300" s="14" t="n">
        <v>0.18</v>
      </c>
      <c r="CH300" s="14" t="n">
        <v>1</v>
      </c>
      <c r="CI300" s="14" t="n">
        <v>0</v>
      </c>
      <c r="CJ300" s="14" t="n">
        <v>0</v>
      </c>
      <c r="CK300" s="14" t="n">
        <v>0</v>
      </c>
      <c r="CL300" s="14" t="n">
        <v>0</v>
      </c>
      <c r="CM300" s="14" t="n">
        <v>0</v>
      </c>
      <c r="CN300" s="14" t="n">
        <v>0.003</v>
      </c>
      <c r="CO300" s="14" t="n">
        <v>0</v>
      </c>
      <c r="CP300" s="14" t="n">
        <v>0.271</v>
      </c>
      <c r="CQ300" s="14" t="n">
        <v>1.198</v>
      </c>
      <c r="CR300" s="14" t="n">
        <v>0.006</v>
      </c>
      <c r="CS300" s="14" t="n">
        <v>4.776</v>
      </c>
      <c r="CT300" s="14" t="n">
        <v>4.41</v>
      </c>
      <c r="CU300" s="14" t="n">
        <v>7.061</v>
      </c>
    </row>
    <row r="301">
      <c r="A301" s="14" t="inlineStr">
        <is>
          <t>GEO2022</t>
        </is>
      </c>
      <c r="B301" s="14" t="inlineStr">
        <is>
          <t>GEO</t>
        </is>
      </c>
      <c r="C301" s="14" t="inlineStr">
        <is>
          <t>GEO</t>
        </is>
      </c>
      <c r="D301" s="14" t="inlineStr">
        <is>
          <t>Georgia</t>
        </is>
      </c>
      <c r="E301" s="14" t="n">
        <v>2022</v>
      </c>
      <c r="F301" s="14" t="n">
        <v>0.18</v>
      </c>
      <c r="G301" s="14" t="n">
        <v>5.382</v>
      </c>
      <c r="H301" s="14" t="n">
        <v>1.032</v>
      </c>
      <c r="I301" s="14" t="n">
        <v>0</v>
      </c>
      <c r="J301" s="14" t="n">
        <v>5.382</v>
      </c>
      <c r="K301" s="14" t="n">
        <v>0</v>
      </c>
      <c r="L301" s="14" t="n">
        <v>1</v>
      </c>
      <c r="M301" s="14" t="n">
        <v>7.605</v>
      </c>
      <c r="N301" s="14" t="n">
        <v>3.096</v>
      </c>
      <c r="O301" s="14" t="n">
        <v>0</v>
      </c>
      <c r="P301" s="14" t="n">
        <v>7.605</v>
      </c>
      <c r="Q301" s="14" t="n">
        <v>0</v>
      </c>
      <c r="R301" s="14" t="n">
        <v>1</v>
      </c>
      <c r="S301" s="14" t="n">
        <v>10.542</v>
      </c>
      <c r="T301" s="14" t="n">
        <v>6.193</v>
      </c>
      <c r="U301" s="14" t="n">
        <v>0.14</v>
      </c>
      <c r="V301" s="14" t="n">
        <v>12.44</v>
      </c>
      <c r="W301" s="14" t="n">
        <v>0.18</v>
      </c>
      <c r="X301" s="14" t="n">
        <v>1</v>
      </c>
      <c r="Y301" s="14" t="n">
        <v>5.916</v>
      </c>
      <c r="Z301" s="14" t="n">
        <v>1.092</v>
      </c>
      <c r="AA301" s="14" t="n">
        <v>2.316</v>
      </c>
      <c r="AB301" s="14" t="n">
        <v>8.233000000000001</v>
      </c>
      <c r="AC301" s="14" t="n">
        <v>0</v>
      </c>
      <c r="AD301" s="14" t="n">
        <v>1</v>
      </c>
      <c r="AE301" s="14" t="n">
        <v>7.149</v>
      </c>
      <c r="AF301" s="14" t="n">
        <v>2.116</v>
      </c>
      <c r="AG301" s="14" t="n">
        <v>1.084</v>
      </c>
      <c r="AH301" s="14" t="n">
        <v>8.233000000000001</v>
      </c>
      <c r="AI301" s="14" t="n">
        <v>0</v>
      </c>
      <c r="AJ301" s="14" t="n">
        <v>1</v>
      </c>
      <c r="AK301" s="14" t="n">
        <v>14.541</v>
      </c>
      <c r="AL301" s="14" t="n">
        <v>8.579000000000001</v>
      </c>
      <c r="AM301" s="14" t="n">
        <v>-10.428</v>
      </c>
      <c r="AN301" s="14" t="n">
        <v>4.853</v>
      </c>
      <c r="AO301" s="14" t="n">
        <v>0</v>
      </c>
      <c r="AP301" s="14" t="n">
        <v>0</v>
      </c>
      <c r="AQ301" s="14" t="n">
        <v>0.861</v>
      </c>
      <c r="AR301" s="14" t="n">
        <v>0.123</v>
      </c>
      <c r="AS301" s="14" t="n">
        <v>0.196</v>
      </c>
      <c r="AT301" s="14" t="n">
        <v>1.247</v>
      </c>
      <c r="AU301" s="14" t="n">
        <v>0.18</v>
      </c>
      <c r="AV301" s="14" t="n">
        <v>1</v>
      </c>
      <c r="AW301" s="14" t="n">
        <v>0.986</v>
      </c>
      <c r="AX301" s="14" t="n">
        <v>0.123</v>
      </c>
      <c r="AY301" s="14" t="n">
        <v>0.184</v>
      </c>
      <c r="AZ301" s="14" t="n">
        <v>1.38</v>
      </c>
      <c r="BA301" s="14" t="n">
        <v>0.18</v>
      </c>
      <c r="BB301" s="14" t="n">
        <v>1</v>
      </c>
      <c r="BC301" s="14" t="n">
        <v>0.598</v>
      </c>
      <c r="BD301" s="14" t="n">
        <v>0.123</v>
      </c>
      <c r="BE301" s="14" t="n">
        <v>-0.024</v>
      </c>
      <c r="BF301" s="14" t="n">
        <v>0.677</v>
      </c>
      <c r="BG301" s="14" t="n">
        <v>0.18</v>
      </c>
      <c r="BH301" s="14" t="n">
        <v>1</v>
      </c>
      <c r="BI301" s="14" t="n">
        <v>0.612</v>
      </c>
      <c r="BJ301" s="14" t="n">
        <v>0.123</v>
      </c>
      <c r="BK301" s="14" t="n">
        <v>0.008</v>
      </c>
      <c r="BL301" s="14" t="n">
        <v>0.723</v>
      </c>
      <c r="BM301" s="14" t="n">
        <v>0.18</v>
      </c>
      <c r="BN301" s="14" t="n">
        <v>1</v>
      </c>
      <c r="BO301" s="14" t="n">
        <v>0</v>
      </c>
      <c r="BP301" s="14" t="n">
        <v>0</v>
      </c>
      <c r="BQ301" s="14" t="n">
        <v>0.098</v>
      </c>
      <c r="BR301" s="14" t="n">
        <v>0</v>
      </c>
      <c r="BS301" s="14" t="n">
        <v>1</v>
      </c>
      <c r="BT301" s="14" t="n">
        <v>0</v>
      </c>
      <c r="BU301" s="14" t="n">
        <v>0</v>
      </c>
      <c r="BV301" s="14" t="n">
        <v>0.089</v>
      </c>
      <c r="BW301" s="14" t="n">
        <v>0.18</v>
      </c>
      <c r="BX301" s="14" t="n">
        <v>1</v>
      </c>
      <c r="BY301" s="14" t="n">
        <v>12.729</v>
      </c>
      <c r="BZ301" s="14" t="n">
        <v>0</v>
      </c>
      <c r="CA301" s="14" t="n">
        <v>12.729</v>
      </c>
      <c r="CB301" s="14" t="n">
        <v>0</v>
      </c>
      <c r="CC301" s="14" t="n">
        <v>97.90000000000001</v>
      </c>
      <c r="CD301" s="14" t="n">
        <v>7.95</v>
      </c>
      <c r="CE301" s="14" t="n">
        <v>1.304</v>
      </c>
      <c r="CF301" s="14" t="n">
        <v>115.522</v>
      </c>
      <c r="CG301" s="14" t="n">
        <v>0.18</v>
      </c>
      <c r="CH301" s="14" t="n">
        <v>1</v>
      </c>
      <c r="CI301" s="14" t="n">
        <v>0</v>
      </c>
      <c r="CJ301" s="14" t="n">
        <v>0</v>
      </c>
      <c r="CK301" s="14" t="n">
        <v>0</v>
      </c>
      <c r="CL301" s="14" t="n">
        <v>0</v>
      </c>
      <c r="CM301" s="14" t="n">
        <v>0</v>
      </c>
      <c r="CN301" s="14" t="n">
        <v>0.005</v>
      </c>
      <c r="CO301" s="14" t="n">
        <v>0</v>
      </c>
      <c r="CP301" s="14" t="n">
        <v>0.328</v>
      </c>
      <c r="CQ301" s="14" t="n">
        <v>1.294</v>
      </c>
      <c r="CR301" s="14" t="n">
        <v>0.004</v>
      </c>
      <c r="CS301" s="14" t="n">
        <v>5.158</v>
      </c>
      <c r="CT301" s="14" t="n">
        <v>5.842</v>
      </c>
      <c r="CU301" s="14" t="n">
        <v>24.927</v>
      </c>
    </row>
    <row r="302">
      <c r="A302" s="14" t="inlineStr">
        <is>
          <t>GEO2023</t>
        </is>
      </c>
      <c r="B302" s="14" t="inlineStr">
        <is>
          <t>GEO</t>
        </is>
      </c>
      <c r="C302" s="14" t="inlineStr">
        <is>
          <t>GEO</t>
        </is>
      </c>
      <c r="D302" s="14" t="inlineStr">
        <is>
          <t>Georgia</t>
        </is>
      </c>
      <c r="E302" s="14" t="n">
        <v>2023</v>
      </c>
      <c r="F302" s="14" t="n">
        <v>0.18</v>
      </c>
      <c r="G302" s="14" t="n">
        <v>3.875</v>
      </c>
      <c r="H302" s="14" t="n">
        <v>1.082</v>
      </c>
      <c r="I302" s="14" t="n">
        <v>0</v>
      </c>
      <c r="J302" s="14" t="n">
        <v>3.875</v>
      </c>
      <c r="K302" s="14" t="n">
        <v>0</v>
      </c>
      <c r="L302" s="14" t="n">
        <v>1</v>
      </c>
      <c r="M302" s="14" t="n">
        <v>6.423</v>
      </c>
      <c r="N302" s="14" t="n">
        <v>3.245</v>
      </c>
      <c r="O302" s="14" t="n">
        <v>0</v>
      </c>
      <c r="P302" s="14" t="n">
        <v>6.423</v>
      </c>
      <c r="Q302" s="14" t="n">
        <v>0</v>
      </c>
      <c r="R302" s="14" t="n">
        <v>1</v>
      </c>
      <c r="S302" s="14" t="n">
        <v>9.284000000000001</v>
      </c>
      <c r="T302" s="14" t="n">
        <v>6.49</v>
      </c>
      <c r="U302" s="14" t="n">
        <v>0.185</v>
      </c>
      <c r="V302" s="14" t="n">
        <v>10.955</v>
      </c>
      <c r="W302" s="14" t="n">
        <v>0.18</v>
      </c>
      <c r="X302" s="14" t="n">
        <v>1</v>
      </c>
      <c r="Y302" s="14" t="n">
        <v>5.127</v>
      </c>
      <c r="Z302" s="14" t="n">
        <v>0.946</v>
      </c>
      <c r="AA302" s="14" t="n">
        <v>3.869</v>
      </c>
      <c r="AB302" s="14" t="n">
        <v>8.996</v>
      </c>
      <c r="AC302" s="14" t="n">
        <v>0</v>
      </c>
      <c r="AD302" s="14" t="n">
        <v>1</v>
      </c>
      <c r="AE302" s="14" t="n">
        <v>6.409</v>
      </c>
      <c r="AF302" s="14" t="n">
        <v>1.897</v>
      </c>
      <c r="AG302" s="14" t="n">
        <v>2.587</v>
      </c>
      <c r="AH302" s="14" t="n">
        <v>8.996</v>
      </c>
      <c r="AI302" s="14" t="n">
        <v>0</v>
      </c>
      <c r="AJ302" s="14" t="n">
        <v>1</v>
      </c>
      <c r="AK302" s="14" t="n">
        <v>14.103</v>
      </c>
      <c r="AL302" s="14" t="n">
        <v>8.321</v>
      </c>
      <c r="AM302" s="14" t="n">
        <v>-9.542</v>
      </c>
      <c r="AN302" s="14" t="n">
        <v>5.381</v>
      </c>
      <c r="AO302" s="14" t="n">
        <v>0</v>
      </c>
      <c r="AP302" s="14" t="n">
        <v>0</v>
      </c>
      <c r="AQ302" s="14" t="n">
        <v>0.76</v>
      </c>
      <c r="AR302" s="14" t="n">
        <v>0.129</v>
      </c>
      <c r="AS302" s="14" t="n">
        <v>0.192</v>
      </c>
      <c r="AT302" s="14" t="n">
        <v>1.124</v>
      </c>
      <c r="AU302" s="14" t="n">
        <v>0.18</v>
      </c>
      <c r="AV302" s="14" t="n">
        <v>1</v>
      </c>
      <c r="AW302" s="14" t="n">
        <v>0.8110000000000001</v>
      </c>
      <c r="AX302" s="14" t="n">
        <v>0.129</v>
      </c>
      <c r="AY302" s="14" t="n">
        <v>0.263</v>
      </c>
      <c r="AZ302" s="14" t="n">
        <v>1.268</v>
      </c>
      <c r="BA302" s="14" t="n">
        <v>0.18</v>
      </c>
      <c r="BB302" s="14" t="n">
        <v>1</v>
      </c>
      <c r="BC302" s="14" t="n">
        <v>0.535</v>
      </c>
      <c r="BD302" s="14" t="n">
        <v>0.129</v>
      </c>
      <c r="BE302" s="14" t="n">
        <v>0.047</v>
      </c>
      <c r="BF302" s="14" t="n">
        <v>0.6870000000000001</v>
      </c>
      <c r="BG302" s="14" t="n">
        <v>0.18</v>
      </c>
      <c r="BH302" s="14" t="n">
        <v>1</v>
      </c>
      <c r="BI302" s="14" t="n">
        <v>0.579</v>
      </c>
      <c r="BJ302" s="14" t="n">
        <v>0.129</v>
      </c>
      <c r="BK302" s="14" t="n">
        <v>0.012</v>
      </c>
      <c r="BL302" s="14" t="n">
        <v>0.6840000000000001</v>
      </c>
      <c r="BM302" s="14" t="n">
        <v>0.18</v>
      </c>
      <c r="BN302" s="14" t="n">
        <v>1</v>
      </c>
      <c r="BO302" s="14" t="n">
        <v>0</v>
      </c>
      <c r="BP302" s="14" t="n">
        <v>0</v>
      </c>
      <c r="BQ302" s="14" t="n">
        <v>0.1</v>
      </c>
      <c r="BR302" s="14" t="n">
        <v>0</v>
      </c>
      <c r="BS302" s="14" t="n">
        <v>1</v>
      </c>
      <c r="BT302" s="14" t="n">
        <v>0</v>
      </c>
      <c r="BU302" s="14" t="n">
        <v>0</v>
      </c>
      <c r="BV302" s="14" t="n">
        <v>0.093</v>
      </c>
      <c r="BW302" s="14" t="n">
        <v>0.18</v>
      </c>
      <c r="BX302" s="14" t="n">
        <v>1</v>
      </c>
      <c r="BY302" s="14" t="n">
        <v>13.254</v>
      </c>
      <c r="BZ302" s="14" t="n">
        <v>0</v>
      </c>
      <c r="CA302" s="14" t="n">
        <v>13.254</v>
      </c>
      <c r="CB302" s="14" t="n">
        <v>0</v>
      </c>
      <c r="CC302" s="14" t="n">
        <v>83.248</v>
      </c>
      <c r="CD302" s="14" t="n">
        <v>7.95</v>
      </c>
      <c r="CE302" s="14" t="n">
        <v>1.659</v>
      </c>
      <c r="CF302" s="14" t="n">
        <v>98.233</v>
      </c>
      <c r="CG302" s="14" t="n">
        <v>0.18</v>
      </c>
      <c r="CH302" s="14" t="n">
        <v>1</v>
      </c>
      <c r="CI302" s="14" t="n">
        <v>0</v>
      </c>
      <c r="CJ302" s="14" t="n">
        <v>0</v>
      </c>
      <c r="CK302" s="14" t="n">
        <v>0</v>
      </c>
      <c r="CL302" s="14" t="n">
        <v>0</v>
      </c>
      <c r="CM302" s="14" t="n">
        <v>0</v>
      </c>
      <c r="CN302" s="14" t="n">
        <v>0.005</v>
      </c>
      <c r="CO302" s="14" t="n">
        <v>0</v>
      </c>
      <c r="CP302" s="14" t="n">
        <v>0.317</v>
      </c>
      <c r="CQ302" s="14" t="n">
        <v>1.348</v>
      </c>
      <c r="CR302" s="14" t="n">
        <v>0.005</v>
      </c>
      <c r="CS302" s="14" t="n">
        <v>5.37</v>
      </c>
      <c r="CT302" s="14" t="n">
        <v>3.466</v>
      </c>
      <c r="CU302" s="14" t="n">
        <v>15.127</v>
      </c>
    </row>
    <row r="303">
      <c r="A303" s="14" t="inlineStr">
        <is>
          <t>GEO2024</t>
        </is>
      </c>
      <c r="B303" s="14" t="inlineStr">
        <is>
          <t>GEO</t>
        </is>
      </c>
      <c r="C303" s="14" t="inlineStr">
        <is>
          <t>GEO</t>
        </is>
      </c>
      <c r="D303" s="14" t="inlineStr">
        <is>
          <t>Georgia</t>
        </is>
      </c>
      <c r="E303" s="14" t="n">
        <v>2024</v>
      </c>
      <c r="F303" s="14" t="n">
        <v>0.18</v>
      </c>
      <c r="G303" s="14" t="n">
        <v>3.62</v>
      </c>
      <c r="H303" s="14" t="n">
        <v>1.114</v>
      </c>
      <c r="I303" s="14" t="n">
        <v>0</v>
      </c>
      <c r="J303" s="14" t="n">
        <v>3.62</v>
      </c>
      <c r="K303" s="14" t="n">
        <v>0</v>
      </c>
      <c r="L303" s="14" t="n">
        <v>1</v>
      </c>
      <c r="M303" s="14" t="n">
        <v>5.933</v>
      </c>
      <c r="N303" s="14" t="n">
        <v>3.341</v>
      </c>
      <c r="O303" s="14" t="n">
        <v>0</v>
      </c>
      <c r="P303" s="14" t="n">
        <v>5.933</v>
      </c>
      <c r="Q303" s="14" t="n">
        <v>0</v>
      </c>
      <c r="R303" s="14" t="n">
        <v>1</v>
      </c>
      <c r="S303" s="14" t="n">
        <v>9.188000000000001</v>
      </c>
      <c r="T303" s="14" t="n">
        <v>6.682</v>
      </c>
      <c r="U303" s="14" t="n">
        <v>0.225</v>
      </c>
      <c r="V303" s="14" t="n">
        <v>10.842</v>
      </c>
      <c r="W303" s="14" t="n">
        <v>0.18</v>
      </c>
      <c r="X303" s="14" t="n">
        <v>1</v>
      </c>
      <c r="Y303" s="14" t="n">
        <v>4.952</v>
      </c>
      <c r="Z303" s="14" t="n">
        <v>0.914</v>
      </c>
      <c r="AA303" s="14" t="n">
        <v>3.71</v>
      </c>
      <c r="AB303" s="14" t="n">
        <v>8.662000000000001</v>
      </c>
      <c r="AC303" s="14" t="n">
        <v>0</v>
      </c>
      <c r="AD303" s="14" t="n">
        <v>1</v>
      </c>
      <c r="AE303" s="14" t="n">
        <v>6.272</v>
      </c>
      <c r="AF303" s="14" t="n">
        <v>1.856</v>
      </c>
      <c r="AG303" s="14" t="n">
        <v>2.39</v>
      </c>
      <c r="AH303" s="14" t="n">
        <v>8.662000000000001</v>
      </c>
      <c r="AI303" s="14" t="n">
        <v>0</v>
      </c>
      <c r="AJ303" s="14" t="n">
        <v>1</v>
      </c>
      <c r="AK303" s="14" t="n">
        <v>14.193</v>
      </c>
      <c r="AL303" s="14" t="n">
        <v>8.374000000000001</v>
      </c>
      <c r="AM303" s="14" t="n">
        <v>-9.763</v>
      </c>
      <c r="AN303" s="14" t="n">
        <v>5.227</v>
      </c>
      <c r="AO303" s="14" t="n">
        <v>0</v>
      </c>
      <c r="AP303" s="14" t="n">
        <v>0</v>
      </c>
      <c r="AQ303" s="14" t="n">
        <v>0.724</v>
      </c>
      <c r="AR303" s="14" t="n">
        <v>0.132</v>
      </c>
      <c r="AS303" s="14" t="n">
        <v>0.28</v>
      </c>
      <c r="AT303" s="14" t="n">
        <v>1.185</v>
      </c>
      <c r="AU303" s="14" t="n">
        <v>0.18</v>
      </c>
      <c r="AV303" s="14" t="n">
        <v>1</v>
      </c>
      <c r="AW303" s="14" t="n">
        <v>0.75</v>
      </c>
      <c r="AX303" s="14" t="n">
        <v>0.132</v>
      </c>
      <c r="AY303" s="14" t="n">
        <v>0.254</v>
      </c>
      <c r="AZ303" s="14" t="n">
        <v>1.185</v>
      </c>
      <c r="BA303" s="14" t="n">
        <v>0.18</v>
      </c>
      <c r="BB303" s="14" t="n">
        <v>1</v>
      </c>
      <c r="BC303" s="14" t="n">
        <v>0.513</v>
      </c>
      <c r="BD303" s="14" t="n">
        <v>0.132</v>
      </c>
      <c r="BE303" s="14" t="n">
        <v>0.038</v>
      </c>
      <c r="BF303" s="14" t="n">
        <v>0.65</v>
      </c>
      <c r="BG303" s="14" t="n">
        <v>0.18</v>
      </c>
      <c r="BH303" s="14" t="n">
        <v>1</v>
      </c>
      <c r="BI303" s="14" t="n">
        <v>0.591</v>
      </c>
      <c r="BJ303" s="14" t="n">
        <v>0.132</v>
      </c>
      <c r="BK303" s="14" t="n">
        <v>0.014</v>
      </c>
      <c r="BL303" s="14" t="n">
        <v>0.698</v>
      </c>
      <c r="BM303" s="14" t="n">
        <v>0.18</v>
      </c>
      <c r="BN303" s="14" t="n">
        <v>1</v>
      </c>
      <c r="BO303" s="14" t="n">
        <v>0</v>
      </c>
      <c r="BP303" s="14" t="n">
        <v>0</v>
      </c>
      <c r="BQ303" s="14" t="n">
        <v>0.042</v>
      </c>
      <c r="BR303" s="14" t="n">
        <v>0</v>
      </c>
      <c r="BS303" s="14" t="n">
        <v>1</v>
      </c>
      <c r="BT303" s="14" t="n">
        <v>0</v>
      </c>
      <c r="BU303" s="14" t="n">
        <v>0</v>
      </c>
      <c r="BV303" s="14" t="n">
        <v>0.076</v>
      </c>
      <c r="BW303" s="14" t="n">
        <v>0.18</v>
      </c>
      <c r="BX303" s="14" t="n">
        <v>1</v>
      </c>
      <c r="BY303" s="14" t="n">
        <v>13.646</v>
      </c>
      <c r="BZ303" s="14" t="n">
        <v>0</v>
      </c>
      <c r="CA303" s="14" t="n">
        <v>13.646</v>
      </c>
      <c r="CB303" s="14" t="n">
        <v>0</v>
      </c>
      <c r="CC303" s="14" t="n">
        <v>82.58799999999999</v>
      </c>
      <c r="CD303" s="14" t="n">
        <v>7.95</v>
      </c>
      <c r="CE303" s="14" t="n">
        <v>2.025</v>
      </c>
      <c r="CF303" s="14" t="n">
        <v>97.45399999999999</v>
      </c>
      <c r="CG303" s="14" t="n">
        <v>0.18</v>
      </c>
      <c r="CH303" s="14" t="n">
        <v>1</v>
      </c>
      <c r="CI303" s="14" t="n">
        <v>0</v>
      </c>
      <c r="CJ303" s="14" t="n">
        <v>0</v>
      </c>
      <c r="CK303" s="14" t="n">
        <v>0</v>
      </c>
      <c r="CL303" s="14" t="n">
        <v>0</v>
      </c>
      <c r="CM303" s="14" t="n">
        <v>0</v>
      </c>
      <c r="CN303" s="14" t="n">
        <v>0.004</v>
      </c>
      <c r="CO303" s="14" t="n">
        <v>0</v>
      </c>
      <c r="CP303" s="14" t="n">
        <v>0.317</v>
      </c>
      <c r="CQ303" s="14" t="n">
        <v>1.387</v>
      </c>
      <c r="CR303" s="14" t="n">
        <v>0.005</v>
      </c>
      <c r="CS303" s="14" t="n">
        <v>5.529</v>
      </c>
      <c r="CT303" s="14" t="n">
        <v>3.027</v>
      </c>
      <c r="CU303" s="14" t="n">
        <v>12.788</v>
      </c>
    </row>
    <row r="304">
      <c r="A304" s="14" t="inlineStr">
        <is>
          <t>DEU2021</t>
        </is>
      </c>
      <c r="B304" s="14" t="inlineStr">
        <is>
          <t>DEU</t>
        </is>
      </c>
      <c r="C304" s="14" t="inlineStr">
        <is>
          <t>DEU</t>
        </is>
      </c>
      <c r="D304" s="14" t="inlineStr">
        <is>
          <t>Germany</t>
        </is>
      </c>
      <c r="E304" s="14" t="n">
        <v>2021</v>
      </c>
      <c r="F304" s="14" t="n">
        <v>0.19</v>
      </c>
      <c r="G304" s="14" t="n">
        <v>5.04</v>
      </c>
      <c r="H304" s="14" t="n">
        <v>1.103</v>
      </c>
      <c r="I304" s="14" t="n">
        <v>2.041</v>
      </c>
      <c r="J304" s="14" t="n">
        <v>7.08</v>
      </c>
      <c r="K304" s="14" t="n">
        <v>0</v>
      </c>
      <c r="L304" s="14" t="n">
        <v>1</v>
      </c>
      <c r="M304" s="14" t="n">
        <v>4.959</v>
      </c>
      <c r="N304" s="14" t="n">
        <v>2.248</v>
      </c>
      <c r="O304" s="14" t="n">
        <v>2.121</v>
      </c>
      <c r="P304" s="14" t="n">
        <v>7.08</v>
      </c>
      <c r="Q304" s="14" t="n">
        <v>0</v>
      </c>
      <c r="R304" s="14" t="n">
        <v>1</v>
      </c>
      <c r="S304" s="14" t="n">
        <v>7.593</v>
      </c>
      <c r="T304" s="14" t="n">
        <v>5.178</v>
      </c>
      <c r="U304" s="14" t="n">
        <v>0.39</v>
      </c>
      <c r="V304" s="14" t="n">
        <v>9.5</v>
      </c>
      <c r="W304" s="14" t="n">
        <v>0.19</v>
      </c>
      <c r="X304" s="14" t="n">
        <v>1</v>
      </c>
      <c r="Y304" s="14" t="n">
        <v>13.481</v>
      </c>
      <c r="Z304" s="14" t="n">
        <v>1.489</v>
      </c>
      <c r="AA304" s="14" t="n">
        <v>-0.846</v>
      </c>
      <c r="AB304" s="14" t="n">
        <v>12.635</v>
      </c>
      <c r="AC304" s="14" t="n">
        <v>0</v>
      </c>
      <c r="AD304" s="14" t="n">
        <v>1</v>
      </c>
      <c r="AE304" s="14" t="n">
        <v>13.437</v>
      </c>
      <c r="AF304" s="14" t="n">
        <v>2.644</v>
      </c>
      <c r="AG304" s="14" t="n">
        <v>-0.803</v>
      </c>
      <c r="AH304" s="14" t="n">
        <v>12.635</v>
      </c>
      <c r="AI304" s="14" t="n">
        <v>0</v>
      </c>
      <c r="AJ304" s="14" t="n">
        <v>1</v>
      </c>
      <c r="AK304" s="14" t="n">
        <v>19.686</v>
      </c>
      <c r="AL304" s="14" t="n">
        <v>9.662000000000001</v>
      </c>
      <c r="AM304" s="14" t="n">
        <v>-1.203</v>
      </c>
      <c r="AN304" s="14" t="n">
        <v>21.995</v>
      </c>
      <c r="AO304" s="14" t="n">
        <v>0.19</v>
      </c>
      <c r="AP304" s="14" t="n">
        <v>1</v>
      </c>
      <c r="AQ304" s="14" t="n">
        <v>0.619</v>
      </c>
      <c r="AR304" s="14" t="n">
        <v>0.114</v>
      </c>
      <c r="AS304" s="14" t="n">
        <v>0.954</v>
      </c>
      <c r="AT304" s="14" t="n">
        <v>1.872</v>
      </c>
      <c r="AU304" s="14" t="n">
        <v>0.19</v>
      </c>
      <c r="AV304" s="14" t="n">
        <v>1</v>
      </c>
      <c r="AW304" s="14" t="n">
        <v>0.599</v>
      </c>
      <c r="AX304" s="14" t="n">
        <v>0.114</v>
      </c>
      <c r="AY304" s="14" t="n">
        <v>0.781</v>
      </c>
      <c r="AZ304" s="14" t="n">
        <v>1.643</v>
      </c>
      <c r="BA304" s="14" t="n">
        <v>0.19</v>
      </c>
      <c r="BB304" s="14" t="n">
        <v>1</v>
      </c>
      <c r="BC304" s="14" t="n">
        <v>0.439</v>
      </c>
      <c r="BD304" s="14" t="n">
        <v>0.114</v>
      </c>
      <c r="BE304" s="14" t="n">
        <v>0.293</v>
      </c>
      <c r="BF304" s="14" t="n">
        <v>0.871</v>
      </c>
      <c r="BG304" s="14" t="n">
        <v>0.19</v>
      </c>
      <c r="BH304" s="14" t="n">
        <v>1</v>
      </c>
      <c r="BI304" s="14" t="n">
        <v>0.505</v>
      </c>
      <c r="BJ304" s="14" t="n">
        <v>0.114</v>
      </c>
      <c r="BK304" s="14" t="n">
        <v>0.203</v>
      </c>
      <c r="BL304" s="14" t="n">
        <v>0.842</v>
      </c>
      <c r="BM304" s="14" t="n">
        <v>0.19</v>
      </c>
      <c r="BN304" s="14" t="n">
        <v>1</v>
      </c>
      <c r="BO304" s="14" t="n">
        <v>0</v>
      </c>
      <c r="BP304" s="14" t="n">
        <v>0.07000000000000001</v>
      </c>
      <c r="BQ304" s="14" t="n">
        <v>0.155</v>
      </c>
      <c r="BR304" s="14" t="n">
        <v>0</v>
      </c>
      <c r="BS304" s="14" t="n">
        <v>1</v>
      </c>
      <c r="BT304" s="14" t="n">
        <v>0</v>
      </c>
      <c r="BU304" s="14" t="n">
        <v>0.133</v>
      </c>
      <c r="BV304" s="14" t="n">
        <v>0.38</v>
      </c>
      <c r="BW304" s="14" t="n">
        <v>0.19</v>
      </c>
      <c r="BX304" s="14" t="n">
        <v>0.833</v>
      </c>
      <c r="BY304" s="14" t="n">
        <v>11.787</v>
      </c>
      <c r="BZ304" s="14" t="n">
        <v>0</v>
      </c>
      <c r="CA304" s="14" t="n">
        <v>11.787</v>
      </c>
      <c r="CB304" s="14" t="n">
        <v>0</v>
      </c>
      <c r="CC304" s="14" t="n">
        <v>78.125</v>
      </c>
      <c r="CD304" s="14" t="n">
        <v>7.95</v>
      </c>
      <c r="CE304" s="14" t="n">
        <v>49.943</v>
      </c>
      <c r="CF304" s="14" t="n">
        <v>152.401</v>
      </c>
      <c r="CG304" s="14" t="n">
        <v>0.19</v>
      </c>
      <c r="CH304" s="14" t="n">
        <v>1</v>
      </c>
      <c r="CI304" s="14" t="n">
        <v>0</v>
      </c>
      <c r="CJ304" s="14" t="n">
        <v>0</v>
      </c>
      <c r="CK304" s="14" t="n">
        <v>0</v>
      </c>
      <c r="CL304" s="14" t="n">
        <v>0.543</v>
      </c>
      <c r="CM304" s="14" t="n">
        <v>0</v>
      </c>
      <c r="CN304" s="14" t="n">
        <v>0.083</v>
      </c>
      <c r="CO304" s="14" t="n">
        <v>0.06</v>
      </c>
      <c r="CP304" s="14" t="n">
        <v>0</v>
      </c>
      <c r="CQ304" s="14" t="n">
        <v>1.198</v>
      </c>
      <c r="CR304" s="14" t="n">
        <v>0</v>
      </c>
      <c r="CS304" s="14" t="n">
        <v>5.593</v>
      </c>
      <c r="CT304" s="14" t="n">
        <v>3.587</v>
      </c>
      <c r="CU304" s="14" t="n">
        <v>9.709</v>
      </c>
    </row>
    <row r="305">
      <c r="A305" s="14" t="inlineStr">
        <is>
          <t>DEU2022</t>
        </is>
      </c>
      <c r="B305" s="14" t="inlineStr">
        <is>
          <t>DEU</t>
        </is>
      </c>
      <c r="C305" s="14" t="inlineStr">
        <is>
          <t>DEU</t>
        </is>
      </c>
      <c r="D305" s="14" t="inlineStr">
        <is>
          <t>Germany</t>
        </is>
      </c>
      <c r="E305" s="14" t="n">
        <v>2022</v>
      </c>
      <c r="F305" s="14" t="n">
        <v>0.19</v>
      </c>
      <c r="G305" s="14" t="n">
        <v>11.6</v>
      </c>
      <c r="H305" s="14" t="n">
        <v>1.801</v>
      </c>
      <c r="I305" s="14" t="n">
        <v>8.446</v>
      </c>
      <c r="J305" s="14" t="n">
        <v>20.046</v>
      </c>
      <c r="K305" s="14" t="n">
        <v>0</v>
      </c>
      <c r="L305" s="14" t="n">
        <v>1</v>
      </c>
      <c r="M305" s="14" t="n">
        <v>11.442</v>
      </c>
      <c r="N305" s="14" t="n">
        <v>4.725</v>
      </c>
      <c r="O305" s="14" t="n">
        <v>8.603</v>
      </c>
      <c r="P305" s="14" t="n">
        <v>20.046</v>
      </c>
      <c r="Q305" s="14" t="n">
        <v>0</v>
      </c>
      <c r="R305" s="14" t="n">
        <v>1</v>
      </c>
      <c r="S305" s="14" t="n">
        <v>12.4</v>
      </c>
      <c r="T305" s="14" t="n">
        <v>5.676</v>
      </c>
      <c r="U305" s="14" t="n">
        <v>0.553</v>
      </c>
      <c r="V305" s="14" t="n">
        <v>15.2</v>
      </c>
      <c r="W305" s="14" t="n">
        <v>0.19</v>
      </c>
      <c r="X305" s="14" t="n">
        <v>1</v>
      </c>
      <c r="Y305" s="14" t="n">
        <v>40.745</v>
      </c>
      <c r="Z305" s="14" t="n">
        <v>4.274</v>
      </c>
      <c r="AA305" s="14" t="n">
        <v>-19.147</v>
      </c>
      <c r="AB305" s="14" t="n">
        <v>21.599</v>
      </c>
      <c r="AC305" s="14" t="n">
        <v>0</v>
      </c>
      <c r="AD305" s="14" t="n">
        <v>1</v>
      </c>
      <c r="AE305" s="14" t="n">
        <v>40.793</v>
      </c>
      <c r="AF305" s="14" t="n">
        <v>7.562</v>
      </c>
      <c r="AG305" s="14" t="n">
        <v>-19.195</v>
      </c>
      <c r="AH305" s="14" t="n">
        <v>21.599</v>
      </c>
      <c r="AI305" s="14" t="n">
        <v>0</v>
      </c>
      <c r="AJ305" s="14" t="n">
        <v>1</v>
      </c>
      <c r="AK305" s="14" t="n">
        <v>47.591</v>
      </c>
      <c r="AL305" s="14" t="n">
        <v>22.726</v>
      </c>
      <c r="AM305" s="14" t="n">
        <v>-26.114</v>
      </c>
      <c r="AN305" s="14" t="n">
        <v>25.557</v>
      </c>
      <c r="AO305" s="14" t="n">
        <v>0.19</v>
      </c>
      <c r="AP305" s="14" t="n">
        <v>1</v>
      </c>
      <c r="AQ305" s="14" t="n">
        <v>0.861</v>
      </c>
      <c r="AR305" s="14" t="n">
        <v>0.123</v>
      </c>
      <c r="AS305" s="14" t="n">
        <v>0.841</v>
      </c>
      <c r="AT305" s="14" t="n">
        <v>2.025</v>
      </c>
      <c r="AU305" s="14" t="n">
        <v>0.19</v>
      </c>
      <c r="AV305" s="14" t="n">
        <v>1</v>
      </c>
      <c r="AW305" s="14" t="n">
        <v>0.986</v>
      </c>
      <c r="AX305" s="14" t="n">
        <v>0.123</v>
      </c>
      <c r="AY305" s="14" t="n">
        <v>0.743</v>
      </c>
      <c r="AZ305" s="14" t="n">
        <v>2.058</v>
      </c>
      <c r="BA305" s="14" t="n">
        <v>0.19</v>
      </c>
      <c r="BB305" s="14" t="n">
        <v>1</v>
      </c>
      <c r="BC305" s="14" t="n">
        <v>0.598</v>
      </c>
      <c r="BD305" s="14" t="n">
        <v>0.123</v>
      </c>
      <c r="BE305" s="14" t="n">
        <v>0.313</v>
      </c>
      <c r="BF305" s="14" t="n">
        <v>1.084</v>
      </c>
      <c r="BG305" s="14" t="n">
        <v>0.19</v>
      </c>
      <c r="BH305" s="14" t="n">
        <v>1</v>
      </c>
      <c r="BI305" s="14" t="n">
        <v>0.612</v>
      </c>
      <c r="BJ305" s="14" t="n">
        <v>0.123</v>
      </c>
      <c r="BK305" s="14" t="n">
        <v>0.5669999999999999</v>
      </c>
      <c r="BL305" s="14" t="n">
        <v>1.404</v>
      </c>
      <c r="BM305" s="14" t="n">
        <v>0.19</v>
      </c>
      <c r="BN305" s="14" t="n">
        <v>1</v>
      </c>
      <c r="BO305" s="14" t="n">
        <v>0</v>
      </c>
      <c r="BP305" s="14" t="n">
        <v>0.03</v>
      </c>
      <c r="BQ305" s="14" t="n">
        <v>0.195</v>
      </c>
      <c r="BR305" s="14" t="n">
        <v>0</v>
      </c>
      <c r="BS305" s="14" t="n">
        <v>1</v>
      </c>
      <c r="BT305" s="14" t="n">
        <v>0</v>
      </c>
      <c r="BU305" s="14" t="n">
        <v>0.07099999999999999</v>
      </c>
      <c r="BV305" s="14" t="n">
        <v>0.349</v>
      </c>
      <c r="BW305" s="14" t="n">
        <v>0.19</v>
      </c>
      <c r="BX305" s="14" t="n">
        <v>0.833</v>
      </c>
      <c r="BY305" s="14" t="n">
        <v>12.729</v>
      </c>
      <c r="BZ305" s="14" t="n">
        <v>0</v>
      </c>
      <c r="CA305" s="14" t="n">
        <v>12.729</v>
      </c>
      <c r="CB305" s="14" t="n">
        <v>0</v>
      </c>
      <c r="CC305" s="14" t="n">
        <v>97.90000000000001</v>
      </c>
      <c r="CD305" s="14" t="n">
        <v>7.95</v>
      </c>
      <c r="CE305" s="14" t="n">
        <v>128.724</v>
      </c>
      <c r="CF305" s="14" t="n">
        <v>269.683</v>
      </c>
      <c r="CG305" s="14" t="n">
        <v>0.19</v>
      </c>
      <c r="CH305" s="14" t="n">
        <v>1</v>
      </c>
      <c r="CI305" s="14" t="n">
        <v>0</v>
      </c>
      <c r="CJ305" s="14" t="n">
        <v>0</v>
      </c>
      <c r="CK305" s="14" t="n">
        <v>0</v>
      </c>
      <c r="CL305" s="14" t="n">
        <v>0.586</v>
      </c>
      <c r="CM305" s="14" t="n">
        <v>0</v>
      </c>
      <c r="CN305" s="14" t="n">
        <v>0.083</v>
      </c>
      <c r="CO305" s="14" t="n">
        <v>0.064</v>
      </c>
      <c r="CP305" s="14" t="n">
        <v>0</v>
      </c>
      <c r="CQ305" s="14" t="n">
        <v>1.294</v>
      </c>
      <c r="CR305" s="14" t="n">
        <v>0</v>
      </c>
      <c r="CS305" s="14" t="n">
        <v>6.04</v>
      </c>
      <c r="CT305" s="14" t="n">
        <v>11.494</v>
      </c>
      <c r="CU305" s="14" t="n">
        <v>36.882</v>
      </c>
    </row>
    <row r="306">
      <c r="A306" s="14" t="inlineStr">
        <is>
          <t>DEU2023</t>
        </is>
      </c>
      <c r="B306" s="14" t="inlineStr">
        <is>
          <t>DEU</t>
        </is>
      </c>
      <c r="C306" s="14" t="inlineStr">
        <is>
          <t>DEU</t>
        </is>
      </c>
      <c r="D306" s="14" t="inlineStr">
        <is>
          <t>Germany</t>
        </is>
      </c>
      <c r="E306" s="14" t="n">
        <v>2023</v>
      </c>
      <c r="F306" s="14" t="n">
        <v>0.19</v>
      </c>
      <c r="G306" s="14" t="n">
        <v>7.951</v>
      </c>
      <c r="H306" s="14" t="n">
        <v>1.811</v>
      </c>
      <c r="I306" s="14" t="n">
        <v>9.787000000000001</v>
      </c>
      <c r="J306" s="14" t="n">
        <v>17.738</v>
      </c>
      <c r="K306" s="14" t="n">
        <v>0</v>
      </c>
      <c r="L306" s="14" t="n">
        <v>1</v>
      </c>
      <c r="M306" s="14" t="n">
        <v>7.777</v>
      </c>
      <c r="N306" s="14" t="n">
        <v>3.857</v>
      </c>
      <c r="O306" s="14" t="n">
        <v>9.961</v>
      </c>
      <c r="P306" s="14" t="n">
        <v>17.738</v>
      </c>
      <c r="Q306" s="14" t="n">
        <v>0</v>
      </c>
      <c r="R306" s="14" t="n">
        <v>1</v>
      </c>
      <c r="S306" s="14" t="n">
        <v>10.66</v>
      </c>
      <c r="T306" s="14" t="n">
        <v>5.816</v>
      </c>
      <c r="U306" s="14" t="n">
        <v>0.589</v>
      </c>
      <c r="V306" s="14" t="n">
        <v>13.111</v>
      </c>
      <c r="W306" s="14" t="n">
        <v>0.19</v>
      </c>
      <c r="X306" s="14" t="n">
        <v>1</v>
      </c>
      <c r="Y306" s="14" t="n">
        <v>18.171</v>
      </c>
      <c r="Z306" s="14" t="n">
        <v>2.035</v>
      </c>
      <c r="AA306" s="14" t="n">
        <v>10.693</v>
      </c>
      <c r="AB306" s="14" t="n">
        <v>28.864</v>
      </c>
      <c r="AC306" s="14" t="n">
        <v>0</v>
      </c>
      <c r="AD306" s="14" t="n">
        <v>1</v>
      </c>
      <c r="AE306" s="14" t="n">
        <v>18.27</v>
      </c>
      <c r="AF306" s="14" t="n">
        <v>3.639</v>
      </c>
      <c r="AG306" s="14" t="n">
        <v>10.595</v>
      </c>
      <c r="AH306" s="14" t="n">
        <v>28.864</v>
      </c>
      <c r="AI306" s="14" t="n">
        <v>0</v>
      </c>
      <c r="AJ306" s="14" t="n">
        <v>1</v>
      </c>
      <c r="AK306" s="14" t="n">
        <v>25.373</v>
      </c>
      <c r="AL306" s="14" t="n">
        <v>12.569</v>
      </c>
      <c r="AM306" s="14" t="n">
        <v>4.593</v>
      </c>
      <c r="AN306" s="14" t="n">
        <v>35.659</v>
      </c>
      <c r="AO306" s="14" t="n">
        <v>0.19</v>
      </c>
      <c r="AP306" s="14" t="n">
        <v>1</v>
      </c>
      <c r="AQ306" s="14" t="n">
        <v>0.76</v>
      </c>
      <c r="AR306" s="14" t="n">
        <v>0.129</v>
      </c>
      <c r="AS306" s="14" t="n">
        <v>0.921</v>
      </c>
      <c r="AT306" s="14" t="n">
        <v>2</v>
      </c>
      <c r="AU306" s="14" t="n">
        <v>0.19</v>
      </c>
      <c r="AV306" s="14" t="n">
        <v>1</v>
      </c>
      <c r="AW306" s="14" t="n">
        <v>0.8110000000000001</v>
      </c>
      <c r="AX306" s="14" t="n">
        <v>0.129</v>
      </c>
      <c r="AY306" s="14" t="n">
        <v>0.758</v>
      </c>
      <c r="AZ306" s="14" t="n">
        <v>1.868</v>
      </c>
      <c r="BA306" s="14" t="n">
        <v>0.19</v>
      </c>
      <c r="BB306" s="14" t="n">
        <v>1</v>
      </c>
      <c r="BC306" s="14" t="n">
        <v>0.535</v>
      </c>
      <c r="BD306" s="14" t="n">
        <v>0.129</v>
      </c>
      <c r="BE306" s="14" t="n">
        <v>0.401</v>
      </c>
      <c r="BF306" s="14" t="n">
        <v>1.113</v>
      </c>
      <c r="BG306" s="14" t="n">
        <v>0.19</v>
      </c>
      <c r="BH306" s="14" t="n">
        <v>1</v>
      </c>
      <c r="BI306" s="14" t="n">
        <v>0.579</v>
      </c>
      <c r="BJ306" s="14" t="n">
        <v>0.129</v>
      </c>
      <c r="BK306" s="14" t="n">
        <v>0.363</v>
      </c>
      <c r="BL306" s="14" t="n">
        <v>1.122</v>
      </c>
      <c r="BM306" s="14" t="n">
        <v>0.19</v>
      </c>
      <c r="BN306" s="14" t="n">
        <v>1</v>
      </c>
      <c r="BO306" s="14" t="n">
        <v>0</v>
      </c>
      <c r="BP306" s="14" t="n">
        <v>0.022</v>
      </c>
      <c r="BQ306" s="14" t="n">
        <v>0.199</v>
      </c>
      <c r="BR306" s="14" t="n">
        <v>0</v>
      </c>
      <c r="BS306" s="14" t="n">
        <v>1</v>
      </c>
      <c r="BT306" s="14" t="n">
        <v>0</v>
      </c>
      <c r="BU306" s="14" t="n">
        <v>0.054</v>
      </c>
      <c r="BV306" s="14" t="n">
        <v>0.44</v>
      </c>
      <c r="BW306" s="14" t="n">
        <v>0.19</v>
      </c>
      <c r="BX306" s="14" t="n">
        <v>0.833</v>
      </c>
      <c r="BY306" s="14" t="n">
        <v>13.254</v>
      </c>
      <c r="BZ306" s="14" t="n">
        <v>0</v>
      </c>
      <c r="CA306" s="14" t="n">
        <v>13.254</v>
      </c>
      <c r="CB306" s="14" t="n">
        <v>0</v>
      </c>
      <c r="CC306" s="14" t="n">
        <v>83.248</v>
      </c>
      <c r="CD306" s="14" t="n">
        <v>7.95</v>
      </c>
      <c r="CE306" s="14" t="n">
        <v>116.06</v>
      </c>
      <c r="CF306" s="14" t="n">
        <v>237.176</v>
      </c>
      <c r="CG306" s="14" t="n">
        <v>0.19</v>
      </c>
      <c r="CH306" s="14" t="n">
        <v>1</v>
      </c>
      <c r="CI306" s="14" t="n">
        <v>0</v>
      </c>
      <c r="CJ306" s="14" t="n">
        <v>0</v>
      </c>
      <c r="CK306" s="14" t="n">
        <v>0</v>
      </c>
      <c r="CL306" s="14" t="n">
        <v>0.61</v>
      </c>
      <c r="CM306" s="14" t="n">
        <v>0</v>
      </c>
      <c r="CN306" s="14" t="n">
        <v>0.08</v>
      </c>
      <c r="CO306" s="14" t="n">
        <v>0.064</v>
      </c>
      <c r="CP306" s="14" t="n">
        <v>0</v>
      </c>
      <c r="CQ306" s="14" t="n">
        <v>1.348</v>
      </c>
      <c r="CR306" s="14" t="n">
        <v>0</v>
      </c>
      <c r="CS306" s="14" t="n">
        <v>6.289</v>
      </c>
      <c r="CT306" s="14" t="n">
        <v>8.233000000000001</v>
      </c>
      <c r="CU306" s="14" t="n">
        <v>14.257</v>
      </c>
    </row>
    <row r="307">
      <c r="A307" s="14" t="inlineStr">
        <is>
          <t>DEU2024</t>
        </is>
      </c>
      <c r="B307" s="14" t="inlineStr">
        <is>
          <t>DEU</t>
        </is>
      </c>
      <c r="C307" s="14" t="inlineStr">
        <is>
          <t>DEU</t>
        </is>
      </c>
      <c r="D307" s="14" t="inlineStr">
        <is>
          <t>Germany</t>
        </is>
      </c>
      <c r="E307" s="14" t="n">
        <v>2024</v>
      </c>
      <c r="F307" s="14" t="n">
        <v>0.19</v>
      </c>
      <c r="G307" s="14" t="n">
        <v>7.042</v>
      </c>
      <c r="H307" s="14" t="n">
        <v>1.784</v>
      </c>
      <c r="I307" s="14" t="n">
        <v>6.414</v>
      </c>
      <c r="J307" s="14" t="n">
        <v>13.456</v>
      </c>
      <c r="K307" s="14" t="n">
        <v>0</v>
      </c>
      <c r="L307" s="14" t="n">
        <v>1</v>
      </c>
      <c r="M307" s="14" t="n">
        <v>6.908</v>
      </c>
      <c r="N307" s="14" t="n">
        <v>3.763</v>
      </c>
      <c r="O307" s="14" t="n">
        <v>6.548</v>
      </c>
      <c r="P307" s="14" t="n">
        <v>13.456</v>
      </c>
      <c r="Q307" s="14" t="n">
        <v>0</v>
      </c>
      <c r="R307" s="14" t="n">
        <v>1</v>
      </c>
      <c r="S307" s="14" t="n">
        <v>10.253</v>
      </c>
      <c r="T307" s="14" t="n">
        <v>5.987</v>
      </c>
      <c r="U307" s="14" t="n">
        <v>5.647</v>
      </c>
      <c r="V307" s="14" t="n">
        <v>18.444</v>
      </c>
      <c r="W307" s="14" t="n">
        <v>0.19</v>
      </c>
      <c r="X307" s="14" t="n">
        <v>1</v>
      </c>
      <c r="Y307" s="14" t="n">
        <v>17.078</v>
      </c>
      <c r="Z307" s="14" t="n">
        <v>2.156</v>
      </c>
      <c r="AA307" s="14" t="n">
        <v>7.499</v>
      </c>
      <c r="AB307" s="14" t="n">
        <v>24.576</v>
      </c>
      <c r="AC307" s="14" t="n">
        <v>0</v>
      </c>
      <c r="AD307" s="14" t="n">
        <v>1</v>
      </c>
      <c r="AE307" s="14" t="n">
        <v>17.078</v>
      </c>
      <c r="AF307" s="14" t="n">
        <v>3.741</v>
      </c>
      <c r="AG307" s="14" t="n">
        <v>7.499</v>
      </c>
      <c r="AH307" s="14" t="n">
        <v>24.576</v>
      </c>
      <c r="AI307" s="14" t="n">
        <v>0</v>
      </c>
      <c r="AJ307" s="14" t="n">
        <v>1</v>
      </c>
      <c r="AK307" s="14" t="n">
        <v>25.797</v>
      </c>
      <c r="AL307" s="14" t="n">
        <v>13.121</v>
      </c>
      <c r="AM307" s="14" t="n">
        <v>4.974</v>
      </c>
      <c r="AN307" s="14" t="n">
        <v>36.618</v>
      </c>
      <c r="AO307" s="14" t="n">
        <v>0.19</v>
      </c>
      <c r="AP307" s="14" t="n">
        <v>1</v>
      </c>
      <c r="AQ307" s="14" t="n">
        <v>0.724</v>
      </c>
      <c r="AR307" s="14" t="n">
        <v>0.132</v>
      </c>
      <c r="AS307" s="14" t="n">
        <v>0.905</v>
      </c>
      <c r="AT307" s="14" t="n">
        <v>1.939</v>
      </c>
      <c r="AU307" s="14" t="n">
        <v>0.19</v>
      </c>
      <c r="AV307" s="14" t="n">
        <v>1</v>
      </c>
      <c r="AW307" s="14" t="n">
        <v>0.75</v>
      </c>
      <c r="AX307" s="14" t="n">
        <v>0.132</v>
      </c>
      <c r="AY307" s="14" t="n">
        <v>0.748</v>
      </c>
      <c r="AZ307" s="14" t="n">
        <v>1.783</v>
      </c>
      <c r="BA307" s="14" t="n">
        <v>0.19</v>
      </c>
      <c r="BB307" s="14" t="n">
        <v>1</v>
      </c>
      <c r="BC307" s="14" t="n">
        <v>0.513</v>
      </c>
      <c r="BD307" s="14" t="n">
        <v>0.132</v>
      </c>
      <c r="BE307" s="14" t="n">
        <v>0.393</v>
      </c>
      <c r="BF307" s="14" t="n">
        <v>1.078</v>
      </c>
      <c r="BG307" s="14" t="n">
        <v>0.19</v>
      </c>
      <c r="BH307" s="14" t="n">
        <v>1</v>
      </c>
      <c r="BI307" s="14" t="n">
        <v>0.591</v>
      </c>
      <c r="BJ307" s="14" t="n">
        <v>0.132</v>
      </c>
      <c r="BK307" s="14" t="n">
        <v>0.293</v>
      </c>
      <c r="BL307" s="14" t="n">
        <v>1.053</v>
      </c>
      <c r="BM307" s="14" t="n">
        <v>0.19</v>
      </c>
      <c r="BN307" s="14" t="n">
        <v>1</v>
      </c>
      <c r="BO307" s="14" t="n">
        <v>0</v>
      </c>
      <c r="BP307" s="14" t="n">
        <v>0.022</v>
      </c>
      <c r="BQ307" s="14" t="n">
        <v>0.184</v>
      </c>
      <c r="BR307" s="14" t="n">
        <v>0</v>
      </c>
      <c r="BS307" s="14" t="n">
        <v>1</v>
      </c>
      <c r="BT307" s="14" t="n">
        <v>0</v>
      </c>
      <c r="BU307" s="14" t="n">
        <v>0.056</v>
      </c>
      <c r="BV307" s="14" t="n">
        <v>0.427</v>
      </c>
      <c r="BW307" s="14" t="n">
        <v>0.19</v>
      </c>
      <c r="BX307" s="14" t="n">
        <v>0.833</v>
      </c>
      <c r="BY307" s="14" t="n">
        <v>13.646</v>
      </c>
      <c r="BZ307" s="14" t="n">
        <v>0</v>
      </c>
      <c r="CA307" s="14" t="n">
        <v>13.646</v>
      </c>
      <c r="CB307" s="14" t="n">
        <v>0</v>
      </c>
      <c r="CC307" s="14" t="n">
        <v>82.58799999999999</v>
      </c>
      <c r="CD307" s="14" t="n">
        <v>7.95</v>
      </c>
      <c r="CE307" s="14" t="n">
        <v>96.38</v>
      </c>
      <c r="CF307" s="14" t="n">
        <v>212.972</v>
      </c>
      <c r="CG307" s="14" t="n">
        <v>0.19</v>
      </c>
      <c r="CH307" s="14" t="n">
        <v>1</v>
      </c>
      <c r="CI307" s="14" t="n">
        <v>0</v>
      </c>
      <c r="CJ307" s="14" t="n">
        <v>0</v>
      </c>
      <c r="CK307" s="14" t="n">
        <v>0</v>
      </c>
      <c r="CL307" s="14" t="n">
        <v>0.628</v>
      </c>
      <c r="CM307" s="14" t="n">
        <v>0</v>
      </c>
      <c r="CN307" s="14" t="n">
        <v>0.074</v>
      </c>
      <c r="CO307" s="14" t="n">
        <v>0.065</v>
      </c>
      <c r="CP307" s="14" t="n">
        <v>0</v>
      </c>
      <c r="CQ307" s="14" t="n">
        <v>1.387</v>
      </c>
      <c r="CR307" s="14" t="n">
        <v>0</v>
      </c>
      <c r="CS307" s="14" t="n">
        <v>6.475</v>
      </c>
      <c r="CT307" s="14" t="n">
        <v>7.055</v>
      </c>
      <c r="CU307" s="14" t="n">
        <v>10.98</v>
      </c>
    </row>
    <row r="308">
      <c r="A308" s="14" t="inlineStr">
        <is>
          <t>GHA2021</t>
        </is>
      </c>
      <c r="B308" s="14" t="inlineStr">
        <is>
          <t>GHA</t>
        </is>
      </c>
      <c r="C308" s="14" t="inlineStr">
        <is>
          <t>GHA</t>
        </is>
      </c>
      <c r="D308" s="14" t="inlineStr">
        <is>
          <t>Ghana</t>
        </is>
      </c>
      <c r="E308" s="14" t="n">
        <v>2021</v>
      </c>
      <c r="F308" s="14" t="n">
        <v>0.181</v>
      </c>
      <c r="G308" s="14" t="n">
        <v>5.897</v>
      </c>
      <c r="H308" s="14" t="n">
        <v>1.143</v>
      </c>
      <c r="I308" s="14" t="n">
        <v>0.238</v>
      </c>
      <c r="J308" s="14" t="n">
        <v>6.134</v>
      </c>
      <c r="K308" s="14" t="n">
        <v>0</v>
      </c>
      <c r="L308" s="14" t="n">
        <v>1</v>
      </c>
      <c r="M308" s="14" t="n">
        <v>7.964</v>
      </c>
      <c r="N308" s="14" t="n">
        <v>3.43</v>
      </c>
      <c r="O308" s="14" t="n">
        <v>0.227</v>
      </c>
      <c r="P308" s="14" t="n">
        <v>8.191000000000001</v>
      </c>
      <c r="Q308" s="14" t="n">
        <v>0</v>
      </c>
      <c r="R308" s="14" t="n">
        <v>1</v>
      </c>
      <c r="S308" s="14" t="n">
        <v>11.613</v>
      </c>
      <c r="T308" s="14" t="n">
        <v>6.86</v>
      </c>
      <c r="U308" s="14" t="n">
        <v>0.238</v>
      </c>
      <c r="V308" s="14" t="n">
        <v>14</v>
      </c>
      <c r="W308" s="14" t="n">
        <v>0.181</v>
      </c>
      <c r="X308" s="14" t="n">
        <v>1</v>
      </c>
      <c r="Y308" s="14" t="n">
        <v>5.197</v>
      </c>
      <c r="Z308" s="14" t="n">
        <v>0.493</v>
      </c>
      <c r="AA308" s="14" t="n">
        <v>1.656</v>
      </c>
      <c r="AB308" s="14" t="n">
        <v>6.853</v>
      </c>
      <c r="AC308" s="14" t="n">
        <v>0</v>
      </c>
      <c r="AD308" s="14" t="n">
        <v>1</v>
      </c>
      <c r="AE308" s="14" t="n">
        <v>5.853</v>
      </c>
      <c r="AF308" s="14" t="n">
        <v>0.997</v>
      </c>
      <c r="AG308" s="14" t="n">
        <v>1.656</v>
      </c>
      <c r="AH308" s="14" t="n">
        <v>7.509</v>
      </c>
      <c r="AI308" s="14" t="n">
        <v>0</v>
      </c>
      <c r="AJ308" s="14" t="n">
        <v>1</v>
      </c>
      <c r="AK308" s="14" t="n">
        <v>9.789999999999999</v>
      </c>
      <c r="AL308" s="14" t="n">
        <v>4.257</v>
      </c>
      <c r="AM308" s="14" t="n">
        <v>-0.968</v>
      </c>
      <c r="AN308" s="14" t="n">
        <v>10.421</v>
      </c>
      <c r="AO308" s="14" t="n">
        <v>0.181</v>
      </c>
      <c r="AP308" s="14" t="n">
        <v>1</v>
      </c>
      <c r="AQ308" s="14" t="n">
        <v>0.619</v>
      </c>
      <c r="AR308" s="14" t="n">
        <v>0.114</v>
      </c>
      <c r="AS308" s="14" t="n">
        <v>0.278</v>
      </c>
      <c r="AT308" s="14" t="n">
        <v>1.059</v>
      </c>
      <c r="AU308" s="14" t="n">
        <v>0.181</v>
      </c>
      <c r="AV308" s="14" t="n">
        <v>1</v>
      </c>
      <c r="AW308" s="14" t="n">
        <v>0.599</v>
      </c>
      <c r="AX308" s="14" t="n">
        <v>0.114</v>
      </c>
      <c r="AY308" s="14" t="n">
        <v>0.296</v>
      </c>
      <c r="AZ308" s="14" t="n">
        <v>1.058</v>
      </c>
      <c r="BA308" s="14" t="n">
        <v>0.181</v>
      </c>
      <c r="BB308" s="14" t="n">
        <v>1</v>
      </c>
      <c r="BC308" s="14" t="n">
        <v>0.439</v>
      </c>
      <c r="BD308" s="14" t="n">
        <v>0.114</v>
      </c>
      <c r="BE308" s="14" t="n">
        <v>0.186</v>
      </c>
      <c r="BF308" s="14" t="n">
        <v>0.739</v>
      </c>
      <c r="BG308" s="14" t="n">
        <v>0.181</v>
      </c>
      <c r="BH308" s="14" t="n">
        <v>1</v>
      </c>
      <c r="BI308" s="14" t="n">
        <v>0.505</v>
      </c>
      <c r="BJ308" s="14" t="n">
        <v>0.114</v>
      </c>
      <c r="BK308" s="14" t="n">
        <v>0.238</v>
      </c>
      <c r="BL308" s="14" t="n">
        <v>0.877</v>
      </c>
      <c r="BM308" s="14" t="n">
        <v>0.181</v>
      </c>
      <c r="BN308" s="14" t="n">
        <v>1</v>
      </c>
      <c r="BO308" s="14" t="n">
        <v>0</v>
      </c>
      <c r="BP308" s="14" t="n">
        <v>-0.036</v>
      </c>
      <c r="BQ308" s="14" t="n">
        <v>0.225</v>
      </c>
      <c r="BR308" s="14" t="n">
        <v>0</v>
      </c>
      <c r="BS308" s="14" t="n">
        <v>1</v>
      </c>
      <c r="BT308" s="14" t="n">
        <v>0</v>
      </c>
      <c r="BU308" s="14" t="n">
        <v>-0.036</v>
      </c>
      <c r="BV308" s="14" t="n">
        <v>0.117</v>
      </c>
      <c r="BW308" s="14" t="n">
        <v>0</v>
      </c>
      <c r="BX308" s="14" t="n">
        <v>1</v>
      </c>
      <c r="BY308" s="14" t="n">
        <v>11.787</v>
      </c>
      <c r="BZ308" s="14" t="n">
        <v>0</v>
      </c>
      <c r="CA308" s="14" t="n">
        <v>11.787</v>
      </c>
      <c r="CB308" s="14" t="n">
        <v>0</v>
      </c>
      <c r="CC308" s="14" t="n">
        <v>78.125</v>
      </c>
      <c r="CD308" s="14" t="n">
        <v>7.95</v>
      </c>
      <c r="CE308" s="14" t="n">
        <v>-48.001</v>
      </c>
      <c r="CF308" s="14" t="n">
        <v>35.586</v>
      </c>
      <c r="CG308" s="14" t="n">
        <v>0</v>
      </c>
      <c r="CH308" s="14" t="n">
        <v>1</v>
      </c>
      <c r="CI308" s="14" t="n">
        <v>0</v>
      </c>
      <c r="CJ308" s="14" t="n">
        <v>0</v>
      </c>
      <c r="CK308" s="14" t="n">
        <v>0</v>
      </c>
      <c r="CL308" s="14" t="n">
        <v>0</v>
      </c>
      <c r="CM308" s="14" t="n">
        <v>0</v>
      </c>
      <c r="CN308" s="14" t="n">
        <v>0</v>
      </c>
      <c r="CO308" s="14" t="n">
        <v>0</v>
      </c>
      <c r="CP308" s="14" t="n">
        <v>0</v>
      </c>
      <c r="CQ308" s="14" t="n">
        <v>1.198</v>
      </c>
      <c r="CR308" s="14" t="n">
        <v>0.852</v>
      </c>
      <c r="CS308" s="14" t="n">
        <v>2.702</v>
      </c>
      <c r="CT308" s="14" t="n">
        <v>4.753</v>
      </c>
      <c r="CU308" s="14" t="n">
        <v>15.162</v>
      </c>
    </row>
    <row r="309">
      <c r="A309" s="14" t="inlineStr">
        <is>
          <t>GHA2022</t>
        </is>
      </c>
      <c r="B309" s="14" t="inlineStr">
        <is>
          <t>GHA</t>
        </is>
      </c>
      <c r="C309" s="14" t="inlineStr">
        <is>
          <t>GHA</t>
        </is>
      </c>
      <c r="D309" s="14" t="inlineStr">
        <is>
          <t>Ghana</t>
        </is>
      </c>
      <c r="E309" s="14" t="n">
        <v>2022</v>
      </c>
      <c r="F309" s="14" t="n">
        <v>0.185</v>
      </c>
      <c r="G309" s="14" t="n">
        <v>11.72</v>
      </c>
      <c r="H309" s="14" t="n">
        <v>1.235</v>
      </c>
      <c r="I309" s="14" t="n">
        <v>0.5659999999999999</v>
      </c>
      <c r="J309" s="14" t="n">
        <v>12.286</v>
      </c>
      <c r="K309" s="14" t="n">
        <v>0</v>
      </c>
      <c r="L309" s="14" t="n">
        <v>1</v>
      </c>
      <c r="M309" s="14" t="n">
        <v>9.782999999999999</v>
      </c>
      <c r="N309" s="14" t="n">
        <v>3.704</v>
      </c>
      <c r="O309" s="14" t="n">
        <v>0.328</v>
      </c>
      <c r="P309" s="14" t="n">
        <v>10.111</v>
      </c>
      <c r="Q309" s="14" t="n">
        <v>0</v>
      </c>
      <c r="R309" s="14" t="n">
        <v>1</v>
      </c>
      <c r="S309" s="14" t="n">
        <v>17.893</v>
      </c>
      <c r="T309" s="14" t="n">
        <v>7.408</v>
      </c>
      <c r="U309" s="14" t="n">
        <v>0.819</v>
      </c>
      <c r="V309" s="14" t="n">
        <v>21.874</v>
      </c>
      <c r="W309" s="14" t="n">
        <v>0.185</v>
      </c>
      <c r="X309" s="14" t="n">
        <v>1</v>
      </c>
      <c r="Y309" s="14" t="n">
        <v>7.724</v>
      </c>
      <c r="Z309" s="14" t="n">
        <v>0.732</v>
      </c>
      <c r="AA309" s="14" t="n">
        <v>1.405</v>
      </c>
      <c r="AB309" s="14" t="n">
        <v>9.129</v>
      </c>
      <c r="AC309" s="14" t="n">
        <v>0</v>
      </c>
      <c r="AD309" s="14" t="n">
        <v>1</v>
      </c>
      <c r="AE309" s="14" t="n">
        <v>8.430999999999999</v>
      </c>
      <c r="AF309" s="14" t="n">
        <v>1.436</v>
      </c>
      <c r="AG309" s="14" t="n">
        <v>1.405</v>
      </c>
      <c r="AH309" s="14" t="n">
        <v>9.835000000000001</v>
      </c>
      <c r="AI309" s="14" t="n">
        <v>0</v>
      </c>
      <c r="AJ309" s="14" t="n">
        <v>1</v>
      </c>
      <c r="AK309" s="14" t="n">
        <v>12.67</v>
      </c>
      <c r="AL309" s="14" t="n">
        <v>5.509</v>
      </c>
      <c r="AM309" s="14" t="n">
        <v>-0.778</v>
      </c>
      <c r="AN309" s="14" t="n">
        <v>13.902</v>
      </c>
      <c r="AO309" s="14" t="n">
        <v>0.185</v>
      </c>
      <c r="AP309" s="14" t="n">
        <v>1</v>
      </c>
      <c r="AQ309" s="14" t="n">
        <v>0.861</v>
      </c>
      <c r="AR309" s="14" t="n">
        <v>0.123</v>
      </c>
      <c r="AS309" s="14" t="n">
        <v>0.312</v>
      </c>
      <c r="AT309" s="14" t="n">
        <v>1.39</v>
      </c>
      <c r="AU309" s="14" t="n">
        <v>0.185</v>
      </c>
      <c r="AV309" s="14" t="n">
        <v>1</v>
      </c>
      <c r="AW309" s="14" t="n">
        <v>0.986</v>
      </c>
      <c r="AX309" s="14" t="n">
        <v>0.123</v>
      </c>
      <c r="AY309" s="14" t="n">
        <v>0.365</v>
      </c>
      <c r="AZ309" s="14" t="n">
        <v>1.601</v>
      </c>
      <c r="BA309" s="14" t="n">
        <v>0.185</v>
      </c>
      <c r="BB309" s="14" t="n">
        <v>1</v>
      </c>
      <c r="BC309" s="14" t="n">
        <v>0.598</v>
      </c>
      <c r="BD309" s="14" t="n">
        <v>0.123</v>
      </c>
      <c r="BE309" s="14" t="n">
        <v>0.101</v>
      </c>
      <c r="BF309" s="14" t="n">
        <v>0.828</v>
      </c>
      <c r="BG309" s="14" t="n">
        <v>0.185</v>
      </c>
      <c r="BH309" s="14" t="n">
        <v>1</v>
      </c>
      <c r="BI309" s="14" t="n">
        <v>0.612</v>
      </c>
      <c r="BJ309" s="14" t="n">
        <v>0.123</v>
      </c>
      <c r="BK309" s="14" t="n">
        <v>0.59</v>
      </c>
      <c r="BL309" s="14" t="n">
        <v>1.425</v>
      </c>
      <c r="BM309" s="14" t="n">
        <v>0.185</v>
      </c>
      <c r="BN309" s="14" t="n">
        <v>1</v>
      </c>
      <c r="BO309" s="14" t="n">
        <v>0</v>
      </c>
      <c r="BP309" s="14" t="n">
        <v>-0.036</v>
      </c>
      <c r="BQ309" s="14" t="n">
        <v>0.106</v>
      </c>
      <c r="BR309" s="14" t="n">
        <v>0</v>
      </c>
      <c r="BS309" s="14" t="n">
        <v>1</v>
      </c>
      <c r="BT309" s="14" t="n">
        <v>0</v>
      </c>
      <c r="BU309" s="14" t="n">
        <v>-0.036</v>
      </c>
      <c r="BV309" s="14" t="n">
        <v>0.098</v>
      </c>
      <c r="BW309" s="14" t="n">
        <v>0</v>
      </c>
      <c r="BX309" s="14" t="n">
        <v>1</v>
      </c>
      <c r="BY309" s="14" t="n">
        <v>12.729</v>
      </c>
      <c r="BZ309" s="14" t="n">
        <v>0</v>
      </c>
      <c r="CA309" s="14" t="n">
        <v>12.729</v>
      </c>
      <c r="CB309" s="14" t="n">
        <v>0</v>
      </c>
      <c r="CC309" s="14" t="n">
        <v>97.90000000000001</v>
      </c>
      <c r="CD309" s="14" t="n">
        <v>7.95</v>
      </c>
      <c r="CE309" s="14" t="n">
        <v>-34.232</v>
      </c>
      <c r="CF309" s="14" t="n">
        <v>75.446</v>
      </c>
      <c r="CG309" s="14" t="n">
        <v>0</v>
      </c>
      <c r="CH309" s="14" t="n">
        <v>1</v>
      </c>
      <c r="CI309" s="14" t="n">
        <v>0</v>
      </c>
      <c r="CJ309" s="14" t="n">
        <v>0</v>
      </c>
      <c r="CK309" s="14" t="n">
        <v>0</v>
      </c>
      <c r="CL309" s="14" t="n">
        <v>0</v>
      </c>
      <c r="CM309" s="14" t="n">
        <v>0</v>
      </c>
      <c r="CN309" s="14" t="n">
        <v>0</v>
      </c>
      <c r="CO309" s="14" t="n">
        <v>0</v>
      </c>
      <c r="CP309" s="14" t="n">
        <v>0</v>
      </c>
      <c r="CQ309" s="14" t="n">
        <v>1.294</v>
      </c>
      <c r="CR309" s="14" t="n">
        <v>0.855</v>
      </c>
      <c r="CS309" s="14" t="n">
        <v>2.918</v>
      </c>
      <c r="CT309" s="14" t="n">
        <v>10.485</v>
      </c>
      <c r="CU309" s="14" t="n">
        <v>31.326</v>
      </c>
    </row>
    <row r="310">
      <c r="A310" s="14" t="inlineStr">
        <is>
          <t>GHA2023</t>
        </is>
      </c>
      <c r="B310" s="14" t="inlineStr">
        <is>
          <t>GHA</t>
        </is>
      </c>
      <c r="C310" s="14" t="inlineStr">
        <is>
          <t>GHA</t>
        </is>
      </c>
      <c r="D310" s="14" t="inlineStr">
        <is>
          <t>Ghana</t>
        </is>
      </c>
      <c r="E310" s="14" t="n">
        <v>2023</v>
      </c>
      <c r="F310" s="14" t="n">
        <v>0.185</v>
      </c>
      <c r="G310" s="14" t="n">
        <v>6.147</v>
      </c>
      <c r="H310" s="14" t="n">
        <v>1.286</v>
      </c>
      <c r="I310" s="14" t="n">
        <v>0.273</v>
      </c>
      <c r="J310" s="14" t="n">
        <v>6.42</v>
      </c>
      <c r="K310" s="14" t="n">
        <v>0</v>
      </c>
      <c r="L310" s="14" t="n">
        <v>1</v>
      </c>
      <c r="M310" s="14" t="n">
        <v>7.886</v>
      </c>
      <c r="N310" s="14" t="n">
        <v>3.857</v>
      </c>
      <c r="O310" s="14" t="n">
        <v>0.227</v>
      </c>
      <c r="P310" s="14" t="n">
        <v>8.113</v>
      </c>
      <c r="Q310" s="14" t="n">
        <v>0</v>
      </c>
      <c r="R310" s="14" t="n">
        <v>1</v>
      </c>
      <c r="S310" s="14" t="n">
        <v>12.575</v>
      </c>
      <c r="T310" s="14" t="n">
        <v>7.714</v>
      </c>
      <c r="U310" s="14" t="n">
        <v>0.536</v>
      </c>
      <c r="V310" s="14" t="n">
        <v>15.225</v>
      </c>
      <c r="W310" s="14" t="n">
        <v>0.185</v>
      </c>
      <c r="X310" s="14" t="n">
        <v>1</v>
      </c>
      <c r="Y310" s="14" t="n">
        <v>3.79</v>
      </c>
      <c r="Z310" s="14" t="n">
        <v>0.359</v>
      </c>
      <c r="AA310" s="14" t="n">
        <v>0.912</v>
      </c>
      <c r="AB310" s="14" t="n">
        <v>4.702</v>
      </c>
      <c r="AC310" s="14" t="n">
        <v>0</v>
      </c>
      <c r="AD310" s="14" t="n">
        <v>1</v>
      </c>
      <c r="AE310" s="14" t="n">
        <v>4.542</v>
      </c>
      <c r="AF310" s="14" t="n">
        <v>0.774</v>
      </c>
      <c r="AG310" s="14" t="n">
        <v>0.912</v>
      </c>
      <c r="AH310" s="14" t="n">
        <v>5.454</v>
      </c>
      <c r="AI310" s="14" t="n">
        <v>0</v>
      </c>
      <c r="AJ310" s="14" t="n">
        <v>1</v>
      </c>
      <c r="AK310" s="14" t="n">
        <v>9.055</v>
      </c>
      <c r="AL310" s="14" t="n">
        <v>3.937</v>
      </c>
      <c r="AM310" s="14" t="n">
        <v>-0.9350000000000001</v>
      </c>
      <c r="AN310" s="14" t="n">
        <v>9.428000000000001</v>
      </c>
      <c r="AO310" s="14" t="n">
        <v>0.185</v>
      </c>
      <c r="AP310" s="14" t="n">
        <v>1</v>
      </c>
      <c r="AQ310" s="14" t="n">
        <v>0.76</v>
      </c>
      <c r="AR310" s="14" t="n">
        <v>0.129</v>
      </c>
      <c r="AS310" s="14" t="n">
        <v>0.271</v>
      </c>
      <c r="AT310" s="14" t="n">
        <v>1.222</v>
      </c>
      <c r="AU310" s="14" t="n">
        <v>0.185</v>
      </c>
      <c r="AV310" s="14" t="n">
        <v>1</v>
      </c>
      <c r="AW310" s="14" t="n">
        <v>0.8110000000000001</v>
      </c>
      <c r="AX310" s="14" t="n">
        <v>0.129</v>
      </c>
      <c r="AY310" s="14" t="n">
        <v>0.281</v>
      </c>
      <c r="AZ310" s="14" t="n">
        <v>1.295</v>
      </c>
      <c r="BA310" s="14" t="n">
        <v>0.185</v>
      </c>
      <c r="BB310" s="14" t="n">
        <v>1</v>
      </c>
      <c r="BC310" s="14" t="n">
        <v>0.535</v>
      </c>
      <c r="BD310" s="14" t="n">
        <v>0.129</v>
      </c>
      <c r="BE310" s="14" t="n">
        <v>0.082</v>
      </c>
      <c r="BF310" s="14" t="n">
        <v>0.731</v>
      </c>
      <c r="BG310" s="14" t="n">
        <v>0.185</v>
      </c>
      <c r="BH310" s="14" t="n">
        <v>1</v>
      </c>
      <c r="BI310" s="14" t="n">
        <v>0.579</v>
      </c>
      <c r="BJ310" s="14" t="n">
        <v>0.129</v>
      </c>
      <c r="BK310" s="14" t="n">
        <v>0.408</v>
      </c>
      <c r="BL310" s="14" t="n">
        <v>1.17</v>
      </c>
      <c r="BM310" s="14" t="n">
        <v>0.185</v>
      </c>
      <c r="BN310" s="14" t="n">
        <v>1</v>
      </c>
      <c r="BO310" s="14" t="n">
        <v>0</v>
      </c>
      <c r="BP310" s="14" t="n">
        <v>-0.036</v>
      </c>
      <c r="BQ310" s="14" t="n">
        <v>0.13</v>
      </c>
      <c r="BR310" s="14" t="n">
        <v>0</v>
      </c>
      <c r="BS310" s="14" t="n">
        <v>1</v>
      </c>
      <c r="BT310" s="14" t="n">
        <v>0</v>
      </c>
      <c r="BU310" s="14" t="n">
        <v>-0.036</v>
      </c>
      <c r="BV310" s="14" t="n">
        <v>0.138</v>
      </c>
      <c r="BW310" s="14" t="n">
        <v>0</v>
      </c>
      <c r="BX310" s="14" t="n">
        <v>1</v>
      </c>
      <c r="BY310" s="14" t="n">
        <v>13.254</v>
      </c>
      <c r="BZ310" s="14" t="n">
        <v>0</v>
      </c>
      <c r="CA310" s="14" t="n">
        <v>13.254</v>
      </c>
      <c r="CB310" s="14" t="n">
        <v>0</v>
      </c>
      <c r="CC310" s="14" t="n">
        <v>83.248</v>
      </c>
      <c r="CD310" s="14" t="n">
        <v>7.95</v>
      </c>
      <c r="CE310" s="14" t="n">
        <v>12.887</v>
      </c>
      <c r="CF310" s="14" t="n">
        <v>113.92</v>
      </c>
      <c r="CG310" s="14" t="n">
        <v>0</v>
      </c>
      <c r="CH310" s="14" t="n">
        <v>1</v>
      </c>
      <c r="CI310" s="14" t="n">
        <v>0</v>
      </c>
      <c r="CJ310" s="14" t="n">
        <v>0</v>
      </c>
      <c r="CK310" s="14" t="n">
        <v>0</v>
      </c>
      <c r="CL310" s="14" t="n">
        <v>0</v>
      </c>
      <c r="CM310" s="14" t="n">
        <v>0</v>
      </c>
      <c r="CN310" s="14" t="n">
        <v>0</v>
      </c>
      <c r="CO310" s="14" t="n">
        <v>0</v>
      </c>
      <c r="CP310" s="14" t="n">
        <v>0</v>
      </c>
      <c r="CQ310" s="14" t="n">
        <v>1.348</v>
      </c>
      <c r="CR310" s="14" t="n">
        <v>0.83</v>
      </c>
      <c r="CS310" s="14" t="n">
        <v>3.038</v>
      </c>
      <c r="CT310" s="14" t="n">
        <v>4.861</v>
      </c>
      <c r="CU310" s="14" t="n">
        <v>11.622</v>
      </c>
    </row>
    <row r="311">
      <c r="A311" s="14" t="inlineStr">
        <is>
          <t>GHA2024</t>
        </is>
      </c>
      <c r="B311" s="14" t="inlineStr">
        <is>
          <t>GHA</t>
        </is>
      </c>
      <c r="C311" s="14" t="inlineStr">
        <is>
          <t>GHA</t>
        </is>
      </c>
      <c r="D311" s="14" t="inlineStr">
        <is>
          <t>Ghana</t>
        </is>
      </c>
      <c r="E311" s="14" t="n">
        <v>2024</v>
      </c>
      <c r="F311" s="14" t="n">
        <v>0.185</v>
      </c>
      <c r="G311" s="14" t="n">
        <v>5.575</v>
      </c>
      <c r="H311" s="14" t="n">
        <v>1.324</v>
      </c>
      <c r="I311" s="14" t="n">
        <v>0.213</v>
      </c>
      <c r="J311" s="14" t="n">
        <v>5.787</v>
      </c>
      <c r="K311" s="14" t="n">
        <v>0</v>
      </c>
      <c r="L311" s="14" t="n">
        <v>1</v>
      </c>
      <c r="M311" s="14" t="n">
        <v>7.124</v>
      </c>
      <c r="N311" s="14" t="n">
        <v>3.971</v>
      </c>
      <c r="O311" s="14" t="n">
        <v>0.158</v>
      </c>
      <c r="P311" s="14" t="n">
        <v>7.281</v>
      </c>
      <c r="Q311" s="14" t="n">
        <v>0</v>
      </c>
      <c r="R311" s="14" t="n">
        <v>1</v>
      </c>
      <c r="S311" s="14" t="n">
        <v>12.193</v>
      </c>
      <c r="T311" s="14" t="n">
        <v>7.942</v>
      </c>
      <c r="U311" s="14" t="n">
        <v>0.525</v>
      </c>
      <c r="V311" s="14" t="n">
        <v>14.7</v>
      </c>
      <c r="W311" s="14" t="n">
        <v>0.185</v>
      </c>
      <c r="X311" s="14" t="n">
        <v>1</v>
      </c>
      <c r="Y311" s="14" t="n">
        <v>3.902</v>
      </c>
      <c r="Z311" s="14" t="n">
        <v>0.37</v>
      </c>
      <c r="AA311" s="14" t="n">
        <v>0.924</v>
      </c>
      <c r="AB311" s="14" t="n">
        <v>4.826</v>
      </c>
      <c r="AC311" s="14" t="n">
        <v>0</v>
      </c>
      <c r="AD311" s="14" t="n">
        <v>1</v>
      </c>
      <c r="AE311" s="14" t="n">
        <v>4.676</v>
      </c>
      <c r="AF311" s="14" t="n">
        <v>0.797</v>
      </c>
      <c r="AG311" s="14" t="n">
        <v>0.924</v>
      </c>
      <c r="AH311" s="14" t="n">
        <v>5.6</v>
      </c>
      <c r="AI311" s="14" t="n">
        <v>0</v>
      </c>
      <c r="AJ311" s="14" t="n">
        <v>1</v>
      </c>
      <c r="AK311" s="14" t="n">
        <v>9.321999999999999</v>
      </c>
      <c r="AL311" s="14" t="n">
        <v>4.053</v>
      </c>
      <c r="AM311" s="14" t="n">
        <v>-1.002</v>
      </c>
      <c r="AN311" s="14" t="n">
        <v>9.616</v>
      </c>
      <c r="AO311" s="14" t="n">
        <v>0.185</v>
      </c>
      <c r="AP311" s="14" t="n">
        <v>1</v>
      </c>
      <c r="AQ311" s="14" t="n">
        <v>0.724</v>
      </c>
      <c r="AR311" s="14" t="n">
        <v>0.132</v>
      </c>
      <c r="AS311" s="14" t="n">
        <v>0.406</v>
      </c>
      <c r="AT311" s="14" t="n">
        <v>1.34</v>
      </c>
      <c r="AU311" s="14" t="n">
        <v>0.185</v>
      </c>
      <c r="AV311" s="14" t="n">
        <v>1</v>
      </c>
      <c r="AW311" s="14" t="n">
        <v>0.75</v>
      </c>
      <c r="AX311" s="14" t="n">
        <v>0.132</v>
      </c>
      <c r="AY311" s="14" t="n">
        <v>0.368</v>
      </c>
      <c r="AZ311" s="14" t="n">
        <v>1.325</v>
      </c>
      <c r="BA311" s="14" t="n">
        <v>0.185</v>
      </c>
      <c r="BB311" s="14" t="n">
        <v>1</v>
      </c>
      <c r="BC311" s="14" t="n">
        <v>0.513</v>
      </c>
      <c r="BD311" s="14" t="n">
        <v>0.132</v>
      </c>
      <c r="BE311" s="14" t="n">
        <v>0.09</v>
      </c>
      <c r="BF311" s="14" t="n">
        <v>0.715</v>
      </c>
      <c r="BG311" s="14" t="n">
        <v>0.185</v>
      </c>
      <c r="BH311" s="14" t="n">
        <v>1</v>
      </c>
      <c r="BI311" s="14" t="n">
        <v>0.591</v>
      </c>
      <c r="BJ311" s="14" t="n">
        <v>0.132</v>
      </c>
      <c r="BK311" s="14" t="n">
        <v>0.313</v>
      </c>
      <c r="BL311" s="14" t="n">
        <v>1.072</v>
      </c>
      <c r="BM311" s="14" t="n">
        <v>0.185</v>
      </c>
      <c r="BN311" s="14" t="n">
        <v>1</v>
      </c>
      <c r="BO311" s="14" t="n">
        <v>0</v>
      </c>
      <c r="BP311" s="14" t="n">
        <v>-0.037</v>
      </c>
      <c r="BQ311" s="14" t="n">
        <v>0.14</v>
      </c>
      <c r="BR311" s="14" t="n">
        <v>0</v>
      </c>
      <c r="BS311" s="14" t="n">
        <v>1</v>
      </c>
      <c r="BT311" s="14" t="n">
        <v>0</v>
      </c>
      <c r="BU311" s="14" t="n">
        <v>-0.037</v>
      </c>
      <c r="BV311" s="14" t="n">
        <v>0.16</v>
      </c>
      <c r="BW311" s="14" t="n">
        <v>0</v>
      </c>
      <c r="BX311" s="14" t="n">
        <v>1</v>
      </c>
      <c r="BY311" s="14" t="n">
        <v>13.646</v>
      </c>
      <c r="BZ311" s="14" t="n">
        <v>0</v>
      </c>
      <c r="CA311" s="14" t="n">
        <v>13.646</v>
      </c>
      <c r="CB311" s="14" t="n">
        <v>0</v>
      </c>
      <c r="CC311" s="14" t="n">
        <v>82.58799999999999</v>
      </c>
      <c r="CD311" s="14" t="n">
        <v>7.95</v>
      </c>
      <c r="CE311" s="14" t="n">
        <v>-0.579</v>
      </c>
      <c r="CF311" s="14" t="n">
        <v>97.18000000000001</v>
      </c>
      <c r="CG311" s="14" t="n">
        <v>0</v>
      </c>
      <c r="CH311" s="14" t="n">
        <v>1</v>
      </c>
      <c r="CI311" s="14" t="n">
        <v>0</v>
      </c>
      <c r="CJ311" s="14" t="n">
        <v>0</v>
      </c>
      <c r="CK311" s="14" t="n">
        <v>0</v>
      </c>
      <c r="CL311" s="14" t="n">
        <v>0</v>
      </c>
      <c r="CM311" s="14" t="n">
        <v>0</v>
      </c>
      <c r="CN311" s="14" t="n">
        <v>0</v>
      </c>
      <c r="CO311" s="14" t="n">
        <v>0</v>
      </c>
      <c r="CP311" s="14" t="n">
        <v>0</v>
      </c>
      <c r="CQ311" s="14" t="n">
        <v>1.387</v>
      </c>
      <c r="CR311" s="14" t="n">
        <v>0.83</v>
      </c>
      <c r="CS311" s="14" t="n">
        <v>3.128</v>
      </c>
      <c r="CT311" s="14" t="n">
        <v>4.251</v>
      </c>
      <c r="CU311" s="14" t="n">
        <v>10.168</v>
      </c>
    </row>
    <row r="312">
      <c r="A312" s="14" t="inlineStr">
        <is>
          <t>GIB2021</t>
        </is>
      </c>
      <c r="B312" s="14" t="inlineStr">
        <is>
          <t>GIB</t>
        </is>
      </c>
      <c r="C312" s="14" t="inlineStr">
        <is>
          <t>GIB</t>
        </is>
      </c>
      <c r="D312" s="14" t="inlineStr">
        <is>
          <t>Gibraltar</t>
        </is>
      </c>
      <c r="E312" s="14" t="n">
        <v>2021</v>
      </c>
      <c r="F312" s="14" t="n">
        <v>0</v>
      </c>
      <c r="G312" s="14" t="n">
        <v>5.553</v>
      </c>
      <c r="H312" s="14" t="n">
        <v>1.143</v>
      </c>
      <c r="I312" s="14" t="n">
        <v>0</v>
      </c>
      <c r="J312" s="14" t="n">
        <v>5.553</v>
      </c>
      <c r="K312" s="14" t="n">
        <v>0</v>
      </c>
      <c r="L312" s="14" t="n">
        <v>1</v>
      </c>
      <c r="M312" s="14" t="n">
        <v>7.964</v>
      </c>
      <c r="N312" s="14" t="n">
        <v>3.43</v>
      </c>
      <c r="O312" s="14" t="n">
        <v>0</v>
      </c>
      <c r="P312" s="14" t="n">
        <v>7.964</v>
      </c>
      <c r="Q312" s="14" t="n">
        <v>0</v>
      </c>
      <c r="R312" s="14" t="n">
        <v>1</v>
      </c>
      <c r="S312" s="14" t="n">
        <v>11.27</v>
      </c>
      <c r="T312" s="14" t="n">
        <v>6.86</v>
      </c>
      <c r="U312" s="14" t="n">
        <v>0</v>
      </c>
      <c r="V312" s="14" t="n">
        <v>11.27</v>
      </c>
      <c r="W312" s="14" t="n">
        <v>0</v>
      </c>
      <c r="X312" s="14" t="n">
        <v>1</v>
      </c>
      <c r="Y312" s="14" t="n">
        <v>16.305</v>
      </c>
      <c r="Z312" s="14" t="n">
        <v>2.204</v>
      </c>
      <c r="AA312" s="14" t="n">
        <v>0</v>
      </c>
      <c r="AB312" s="14" t="n">
        <v>16.305</v>
      </c>
      <c r="AC312" s="14" t="n">
        <v>0</v>
      </c>
      <c r="AD312" s="14" t="n">
        <v>1</v>
      </c>
      <c r="AE312" s="14" t="n">
        <v>17.449</v>
      </c>
      <c r="AF312" s="14" t="n">
        <v>4.08</v>
      </c>
      <c r="AG312" s="14" t="n">
        <v>0</v>
      </c>
      <c r="AH312" s="14" t="n">
        <v>17.449</v>
      </c>
      <c r="AI312" s="14" t="n">
        <v>0</v>
      </c>
      <c r="AJ312" s="14" t="n">
        <v>1</v>
      </c>
      <c r="AK312" s="14" t="n">
        <v>24.309</v>
      </c>
      <c r="AL312" s="14" t="n">
        <v>12.947</v>
      </c>
      <c r="AM312" s="14" t="n">
        <v>0</v>
      </c>
      <c r="AN312" s="14" t="n">
        <v>24.309</v>
      </c>
      <c r="AO312" s="14" t="n">
        <v>0</v>
      </c>
      <c r="AP312" s="14" t="n">
        <v>1</v>
      </c>
      <c r="AQ312" s="14" t="n">
        <v>0.619</v>
      </c>
      <c r="AR312" s="14" t="n">
        <v>0.114</v>
      </c>
      <c r="AS312" s="14" t="n">
        <v>0</v>
      </c>
      <c r="AT312" s="14" t="n">
        <v>0.619</v>
      </c>
      <c r="AU312" s="14" t="n">
        <v>0</v>
      </c>
      <c r="AV312" s="14" t="n">
        <v>1</v>
      </c>
      <c r="AW312" s="14" t="n">
        <v>0.599</v>
      </c>
      <c r="AX312" s="14" t="n">
        <v>0.114</v>
      </c>
      <c r="AY312" s="14" t="n">
        <v>0</v>
      </c>
      <c r="AZ312" s="14" t="n">
        <v>0.599</v>
      </c>
      <c r="BA312" s="14" t="n">
        <v>0</v>
      </c>
      <c r="BB312" s="14" t="n">
        <v>1</v>
      </c>
      <c r="BC312" s="14" t="n">
        <v>0.439</v>
      </c>
      <c r="BD312" s="14" t="n">
        <v>0.114</v>
      </c>
      <c r="BE312" s="14" t="n">
        <v>0</v>
      </c>
      <c r="BF312" s="14" t="n">
        <v>0.439</v>
      </c>
      <c r="BG312" s="14" t="n">
        <v>0</v>
      </c>
      <c r="BH312" s="14" t="n">
        <v>1</v>
      </c>
      <c r="BI312" s="14" t="n">
        <v>0.505</v>
      </c>
      <c r="BJ312" s="14" t="n">
        <v>0.114</v>
      </c>
      <c r="BK312" s="14" t="n">
        <v>0</v>
      </c>
      <c r="BL312" s="14" t="n">
        <v>0.505</v>
      </c>
      <c r="BM312" s="14" t="n">
        <v>0</v>
      </c>
      <c r="BN312" s="14" t="n">
        <v>1</v>
      </c>
      <c r="BO312" s="14" t="n">
        <v>0</v>
      </c>
      <c r="BP312" s="14" t="n">
        <v>0</v>
      </c>
      <c r="BQ312" s="14" t="n">
        <v>0</v>
      </c>
      <c r="BR312" s="14" t="n">
        <v>0</v>
      </c>
      <c r="BS312" s="14" t="n">
        <v>1</v>
      </c>
      <c r="BT312" s="14" t="n">
        <v>0</v>
      </c>
      <c r="BU312" s="14" t="n">
        <v>0</v>
      </c>
      <c r="BV312" s="14" t="n">
        <v>0</v>
      </c>
      <c r="BW312" s="14" t="n">
        <v>0</v>
      </c>
      <c r="BX312" s="14" t="n">
        <v>1</v>
      </c>
      <c r="BY312" s="14" t="n">
        <v>11.787</v>
      </c>
      <c r="BZ312" s="14" t="n">
        <v>0</v>
      </c>
      <c r="CA312" s="14" t="n">
        <v>11.787</v>
      </c>
      <c r="CB312" s="14" t="n">
        <v>0</v>
      </c>
      <c r="CC312" s="14" t="n">
        <v>78.125</v>
      </c>
      <c r="CD312" s="14" t="n">
        <v>7.95</v>
      </c>
      <c r="CE312" s="14" t="n">
        <v>0</v>
      </c>
      <c r="CF312" s="14" t="n">
        <v>78.125</v>
      </c>
      <c r="CG312" s="14" t="n">
        <v>0</v>
      </c>
      <c r="CH312" s="14" t="n">
        <v>1</v>
      </c>
      <c r="CI312" s="14" t="n">
        <v>0</v>
      </c>
      <c r="CJ312" s="14" t="n">
        <v>0</v>
      </c>
      <c r="CK312" s="14" t="n">
        <v>0</v>
      </c>
      <c r="CL312" s="14" t="n">
        <v>0</v>
      </c>
      <c r="CM312" s="14" t="n">
        <v>0</v>
      </c>
      <c r="CN312" s="14" t="n">
        <v>0</v>
      </c>
      <c r="CO312" s="14" t="n">
        <v>0</v>
      </c>
      <c r="CP312" s="14" t="n">
        <v>0</v>
      </c>
      <c r="CQ312" s="14" t="n">
        <v>1.198</v>
      </c>
      <c r="CR312" s="14" t="n">
        <v>0</v>
      </c>
      <c r="CS312" s="14" t="n">
        <v>4.776</v>
      </c>
      <c r="CT312" s="14" t="n">
        <v>4.41</v>
      </c>
      <c r="CU312" s="14" t="n">
        <v>15.162</v>
      </c>
    </row>
    <row r="313">
      <c r="A313" s="14" t="inlineStr">
        <is>
          <t>GIB2022</t>
        </is>
      </c>
      <c r="B313" s="14" t="inlineStr">
        <is>
          <t>GIB</t>
        </is>
      </c>
      <c r="C313" s="14" t="inlineStr">
        <is>
          <t>GIB</t>
        </is>
      </c>
      <c r="D313" s="14" t="inlineStr">
        <is>
          <t>Gibraltar</t>
        </is>
      </c>
      <c r="E313" s="14" t="n">
        <v>2022</v>
      </c>
      <c r="F313" s="14" t="n">
        <v>0</v>
      </c>
      <c r="G313" s="14" t="n">
        <v>7.077</v>
      </c>
      <c r="H313" s="14" t="n">
        <v>1.235</v>
      </c>
      <c r="I313" s="14" t="n">
        <v>0</v>
      </c>
      <c r="J313" s="14" t="n">
        <v>7.077</v>
      </c>
      <c r="K313" s="14" t="n">
        <v>0</v>
      </c>
      <c r="L313" s="14" t="n">
        <v>1</v>
      </c>
      <c r="M313" s="14" t="n">
        <v>9.782999999999999</v>
      </c>
      <c r="N313" s="14" t="n">
        <v>3.704</v>
      </c>
      <c r="O313" s="14" t="n">
        <v>0</v>
      </c>
      <c r="P313" s="14" t="n">
        <v>9.782999999999999</v>
      </c>
      <c r="Q313" s="14" t="n">
        <v>0</v>
      </c>
      <c r="R313" s="14" t="n">
        <v>1</v>
      </c>
      <c r="S313" s="14" t="n">
        <v>13.25</v>
      </c>
      <c r="T313" s="14" t="n">
        <v>7.408</v>
      </c>
      <c r="U313" s="14" t="n">
        <v>0</v>
      </c>
      <c r="V313" s="14" t="n">
        <v>13.25</v>
      </c>
      <c r="W313" s="14" t="n">
        <v>0</v>
      </c>
      <c r="X313" s="14" t="n">
        <v>1</v>
      </c>
      <c r="Y313" s="14" t="n">
        <v>32.56</v>
      </c>
      <c r="Z313" s="14" t="n">
        <v>4.401</v>
      </c>
      <c r="AA313" s="14" t="n">
        <v>0</v>
      </c>
      <c r="AB313" s="14" t="n">
        <v>32.56</v>
      </c>
      <c r="AC313" s="14" t="n">
        <v>0</v>
      </c>
      <c r="AD313" s="14" t="n">
        <v>1</v>
      </c>
      <c r="AE313" s="14" t="n">
        <v>33.795</v>
      </c>
      <c r="AF313" s="14" t="n">
        <v>7.902</v>
      </c>
      <c r="AG313" s="14" t="n">
        <v>0</v>
      </c>
      <c r="AH313" s="14" t="n">
        <v>33.795</v>
      </c>
      <c r="AI313" s="14" t="n">
        <v>0</v>
      </c>
      <c r="AJ313" s="14" t="n">
        <v>1</v>
      </c>
      <c r="AK313" s="14" t="n">
        <v>41.203</v>
      </c>
      <c r="AL313" s="14" t="n">
        <v>21.945</v>
      </c>
      <c r="AM313" s="14" t="n">
        <v>0</v>
      </c>
      <c r="AN313" s="14" t="n">
        <v>41.203</v>
      </c>
      <c r="AO313" s="14" t="n">
        <v>0</v>
      </c>
      <c r="AP313" s="14" t="n">
        <v>1</v>
      </c>
      <c r="AQ313" s="14" t="n">
        <v>0.861</v>
      </c>
      <c r="AR313" s="14" t="n">
        <v>0.123</v>
      </c>
      <c r="AS313" s="14" t="n">
        <v>0</v>
      </c>
      <c r="AT313" s="14" t="n">
        <v>0.861</v>
      </c>
      <c r="AU313" s="14" t="n">
        <v>0</v>
      </c>
      <c r="AV313" s="14" t="n">
        <v>1</v>
      </c>
      <c r="AW313" s="14" t="n">
        <v>0.986</v>
      </c>
      <c r="AX313" s="14" t="n">
        <v>0.123</v>
      </c>
      <c r="AY313" s="14" t="n">
        <v>0</v>
      </c>
      <c r="AZ313" s="14" t="n">
        <v>0.986</v>
      </c>
      <c r="BA313" s="14" t="n">
        <v>0</v>
      </c>
      <c r="BB313" s="14" t="n">
        <v>1</v>
      </c>
      <c r="BC313" s="14" t="n">
        <v>0.598</v>
      </c>
      <c r="BD313" s="14" t="n">
        <v>0.123</v>
      </c>
      <c r="BE313" s="14" t="n">
        <v>0</v>
      </c>
      <c r="BF313" s="14" t="n">
        <v>0.598</v>
      </c>
      <c r="BG313" s="14" t="n">
        <v>0</v>
      </c>
      <c r="BH313" s="14" t="n">
        <v>1</v>
      </c>
      <c r="BI313" s="14" t="n">
        <v>0.612</v>
      </c>
      <c r="BJ313" s="14" t="n">
        <v>0.123</v>
      </c>
      <c r="BK313" s="14" t="n">
        <v>0</v>
      </c>
      <c r="BL313" s="14" t="n">
        <v>0.612</v>
      </c>
      <c r="BM313" s="14" t="n">
        <v>0</v>
      </c>
      <c r="BN313" s="14" t="n">
        <v>1</v>
      </c>
      <c r="BO313" s="14" t="n">
        <v>0</v>
      </c>
      <c r="BP313" s="14" t="n">
        <v>0</v>
      </c>
      <c r="BQ313" s="14" t="n">
        <v>0</v>
      </c>
      <c r="BR313" s="14" t="n">
        <v>0</v>
      </c>
      <c r="BS313" s="14" t="n">
        <v>1</v>
      </c>
      <c r="BT313" s="14" t="n">
        <v>0</v>
      </c>
      <c r="BU313" s="14" t="n">
        <v>0</v>
      </c>
      <c r="BV313" s="14" t="n">
        <v>0</v>
      </c>
      <c r="BW313" s="14" t="n">
        <v>0</v>
      </c>
      <c r="BX313" s="14" t="n">
        <v>1</v>
      </c>
      <c r="BY313" s="14" t="n">
        <v>12.729</v>
      </c>
      <c r="BZ313" s="14" t="n">
        <v>0</v>
      </c>
      <c r="CA313" s="14" t="n">
        <v>12.729</v>
      </c>
      <c r="CB313" s="14" t="n">
        <v>0</v>
      </c>
      <c r="CC313" s="14" t="n">
        <v>97.90000000000001</v>
      </c>
      <c r="CD313" s="14" t="n">
        <v>7.95</v>
      </c>
      <c r="CE313" s="14" t="n">
        <v>0</v>
      </c>
      <c r="CF313" s="14" t="n">
        <v>97.90000000000001</v>
      </c>
      <c r="CG313" s="14" t="n">
        <v>0</v>
      </c>
      <c r="CH313" s="14" t="n">
        <v>1</v>
      </c>
      <c r="CI313" s="14" t="n">
        <v>0</v>
      </c>
      <c r="CJ313" s="14" t="n">
        <v>0</v>
      </c>
      <c r="CK313" s="14" t="n">
        <v>0</v>
      </c>
      <c r="CL313" s="14" t="n">
        <v>0</v>
      </c>
      <c r="CM313" s="14" t="n">
        <v>0</v>
      </c>
      <c r="CN313" s="14" t="n">
        <v>0</v>
      </c>
      <c r="CO313" s="14" t="n">
        <v>0</v>
      </c>
      <c r="CP313" s="14" t="n">
        <v>0</v>
      </c>
      <c r="CQ313" s="14" t="n">
        <v>1.294</v>
      </c>
      <c r="CR313" s="14" t="n">
        <v>0</v>
      </c>
      <c r="CS313" s="14" t="n">
        <v>5.158</v>
      </c>
      <c r="CT313" s="14" t="n">
        <v>5.842</v>
      </c>
      <c r="CU313" s="14" t="n">
        <v>31.326</v>
      </c>
    </row>
    <row r="314">
      <c r="A314" s="14" t="inlineStr">
        <is>
          <t>GIB2023</t>
        </is>
      </c>
      <c r="B314" s="14" t="inlineStr">
        <is>
          <t>GIB</t>
        </is>
      </c>
      <c r="C314" s="14" t="inlineStr">
        <is>
          <t>GIB</t>
        </is>
      </c>
      <c r="D314" s="14" t="inlineStr">
        <is>
          <t>Gibraltar</t>
        </is>
      </c>
      <c r="E314" s="14" t="n">
        <v>2023</v>
      </c>
      <c r="F314" s="14" t="n">
        <v>0</v>
      </c>
      <c r="G314" s="14" t="n">
        <v>4.752</v>
      </c>
      <c r="H314" s="14" t="n">
        <v>1.286</v>
      </c>
      <c r="I314" s="14" t="n">
        <v>0</v>
      </c>
      <c r="J314" s="14" t="n">
        <v>4.752</v>
      </c>
      <c r="K314" s="14" t="n">
        <v>0</v>
      </c>
      <c r="L314" s="14" t="n">
        <v>1</v>
      </c>
      <c r="M314" s="14" t="n">
        <v>7.886</v>
      </c>
      <c r="N314" s="14" t="n">
        <v>3.857</v>
      </c>
      <c r="O314" s="14" t="n">
        <v>0</v>
      </c>
      <c r="P314" s="14" t="n">
        <v>7.886</v>
      </c>
      <c r="Q314" s="14" t="n">
        <v>0</v>
      </c>
      <c r="R314" s="14" t="n">
        <v>1</v>
      </c>
      <c r="S314" s="14" t="n">
        <v>11.18</v>
      </c>
      <c r="T314" s="14" t="n">
        <v>7.714</v>
      </c>
      <c r="U314" s="14" t="n">
        <v>0</v>
      </c>
      <c r="V314" s="14" t="n">
        <v>11.18</v>
      </c>
      <c r="W314" s="14" t="n">
        <v>0</v>
      </c>
      <c r="X314" s="14" t="n">
        <v>1</v>
      </c>
      <c r="Y314" s="14" t="n">
        <v>12.908</v>
      </c>
      <c r="Z314" s="14" t="n">
        <v>1.745</v>
      </c>
      <c r="AA314" s="14" t="n">
        <v>0</v>
      </c>
      <c r="AB314" s="14" t="n">
        <v>12.908</v>
      </c>
      <c r="AC314" s="14" t="n">
        <v>0</v>
      </c>
      <c r="AD314" s="14" t="n">
        <v>1</v>
      </c>
      <c r="AE314" s="14" t="n">
        <v>14.194</v>
      </c>
      <c r="AF314" s="14" t="n">
        <v>3.319</v>
      </c>
      <c r="AG314" s="14" t="n">
        <v>0</v>
      </c>
      <c r="AH314" s="14" t="n">
        <v>14.194</v>
      </c>
      <c r="AI314" s="14" t="n">
        <v>0</v>
      </c>
      <c r="AJ314" s="14" t="n">
        <v>1</v>
      </c>
      <c r="AK314" s="14" t="n">
        <v>21.908</v>
      </c>
      <c r="AL314" s="14" t="n">
        <v>11.668</v>
      </c>
      <c r="AM314" s="14" t="n">
        <v>0</v>
      </c>
      <c r="AN314" s="14" t="n">
        <v>21.908</v>
      </c>
      <c r="AO314" s="14" t="n">
        <v>0</v>
      </c>
      <c r="AP314" s="14" t="n">
        <v>1</v>
      </c>
      <c r="AQ314" s="14" t="n">
        <v>0.76</v>
      </c>
      <c r="AR314" s="14" t="n">
        <v>0.129</v>
      </c>
      <c r="AS314" s="14" t="n">
        <v>0</v>
      </c>
      <c r="AT314" s="14" t="n">
        <v>0.76</v>
      </c>
      <c r="AU314" s="14" t="n">
        <v>0</v>
      </c>
      <c r="AV314" s="14" t="n">
        <v>1</v>
      </c>
      <c r="AW314" s="14" t="n">
        <v>0.8110000000000001</v>
      </c>
      <c r="AX314" s="14" t="n">
        <v>0.129</v>
      </c>
      <c r="AY314" s="14" t="n">
        <v>0</v>
      </c>
      <c r="AZ314" s="14" t="n">
        <v>0.8110000000000001</v>
      </c>
      <c r="BA314" s="14" t="n">
        <v>0</v>
      </c>
      <c r="BB314" s="14" t="n">
        <v>1</v>
      </c>
      <c r="BC314" s="14" t="n">
        <v>0.535</v>
      </c>
      <c r="BD314" s="14" t="n">
        <v>0.129</v>
      </c>
      <c r="BE314" s="14" t="n">
        <v>0</v>
      </c>
      <c r="BF314" s="14" t="n">
        <v>0.535</v>
      </c>
      <c r="BG314" s="14" t="n">
        <v>0</v>
      </c>
      <c r="BH314" s="14" t="n">
        <v>1</v>
      </c>
      <c r="BI314" s="14" t="n">
        <v>0.579</v>
      </c>
      <c r="BJ314" s="14" t="n">
        <v>0.129</v>
      </c>
      <c r="BK314" s="14" t="n">
        <v>0</v>
      </c>
      <c r="BL314" s="14" t="n">
        <v>0.579</v>
      </c>
      <c r="BM314" s="14" t="n">
        <v>0</v>
      </c>
      <c r="BN314" s="14" t="n">
        <v>1</v>
      </c>
      <c r="BO314" s="14" t="n">
        <v>0</v>
      </c>
      <c r="BP314" s="14" t="n">
        <v>0</v>
      </c>
      <c r="BQ314" s="14" t="n">
        <v>0</v>
      </c>
      <c r="BR314" s="14" t="n">
        <v>0</v>
      </c>
      <c r="BS314" s="14" t="n">
        <v>1</v>
      </c>
      <c r="BT314" s="14" t="n">
        <v>0</v>
      </c>
      <c r="BU314" s="14" t="n">
        <v>0</v>
      </c>
      <c r="BV314" s="14" t="n">
        <v>0</v>
      </c>
      <c r="BW314" s="14" t="n">
        <v>0</v>
      </c>
      <c r="BX314" s="14" t="n">
        <v>1</v>
      </c>
      <c r="BY314" s="14" t="n">
        <v>13.254</v>
      </c>
      <c r="BZ314" s="14" t="n">
        <v>0</v>
      </c>
      <c r="CA314" s="14" t="n">
        <v>13.254</v>
      </c>
      <c r="CB314" s="14" t="n">
        <v>0</v>
      </c>
      <c r="CC314" s="14" t="n">
        <v>83.248</v>
      </c>
      <c r="CD314" s="14" t="n">
        <v>7.95</v>
      </c>
      <c r="CE314" s="14" t="n">
        <v>0</v>
      </c>
      <c r="CF314" s="14" t="n">
        <v>83.248</v>
      </c>
      <c r="CG314" s="14" t="n">
        <v>0</v>
      </c>
      <c r="CH314" s="14" t="n">
        <v>1</v>
      </c>
      <c r="CI314" s="14" t="n">
        <v>0</v>
      </c>
      <c r="CJ314" s="14" t="n">
        <v>0</v>
      </c>
      <c r="CK314" s="14" t="n">
        <v>0</v>
      </c>
      <c r="CL314" s="14" t="n">
        <v>0</v>
      </c>
      <c r="CM314" s="14" t="n">
        <v>0</v>
      </c>
      <c r="CN314" s="14" t="n">
        <v>0</v>
      </c>
      <c r="CO314" s="14" t="n">
        <v>0</v>
      </c>
      <c r="CP314" s="14" t="n">
        <v>0</v>
      </c>
      <c r="CQ314" s="14" t="n">
        <v>1.348</v>
      </c>
      <c r="CR314" s="14" t="n">
        <v>0</v>
      </c>
      <c r="CS314" s="14" t="n">
        <v>5.37</v>
      </c>
      <c r="CT314" s="14" t="n">
        <v>3.466</v>
      </c>
      <c r="CU314" s="14" t="n">
        <v>11.622</v>
      </c>
    </row>
    <row r="315">
      <c r="A315" s="14" t="inlineStr">
        <is>
          <t>GIB2024</t>
        </is>
      </c>
      <c r="B315" s="14" t="inlineStr">
        <is>
          <t>GIB</t>
        </is>
      </c>
      <c r="C315" s="14" t="inlineStr">
        <is>
          <t>GIB</t>
        </is>
      </c>
      <c r="D315" s="14" t="inlineStr">
        <is>
          <t>Gibraltar</t>
        </is>
      </c>
      <c r="E315" s="14" t="n">
        <v>2024</v>
      </c>
      <c r="F315" s="14" t="n">
        <v>0</v>
      </c>
      <c r="G315" s="14" t="n">
        <v>4.351</v>
      </c>
      <c r="H315" s="14" t="n">
        <v>1.324</v>
      </c>
      <c r="I315" s="14" t="n">
        <v>0</v>
      </c>
      <c r="J315" s="14" t="n">
        <v>4.351</v>
      </c>
      <c r="K315" s="14" t="n">
        <v>0</v>
      </c>
      <c r="L315" s="14" t="n">
        <v>1</v>
      </c>
      <c r="M315" s="14" t="n">
        <v>7.124</v>
      </c>
      <c r="N315" s="14" t="n">
        <v>3.971</v>
      </c>
      <c r="O315" s="14" t="n">
        <v>0</v>
      </c>
      <c r="P315" s="14" t="n">
        <v>7.124</v>
      </c>
      <c r="Q315" s="14" t="n">
        <v>0</v>
      </c>
      <c r="R315" s="14" t="n">
        <v>1</v>
      </c>
      <c r="S315" s="14" t="n">
        <v>10.969</v>
      </c>
      <c r="T315" s="14" t="n">
        <v>7.942</v>
      </c>
      <c r="U315" s="14" t="n">
        <v>0</v>
      </c>
      <c r="V315" s="14" t="n">
        <v>10.969</v>
      </c>
      <c r="W315" s="14" t="n">
        <v>0</v>
      </c>
      <c r="X315" s="14" t="n">
        <v>1</v>
      </c>
      <c r="Y315" s="14" t="n">
        <v>11.492</v>
      </c>
      <c r="Z315" s="14" t="n">
        <v>1.553</v>
      </c>
      <c r="AA315" s="14" t="n">
        <v>0</v>
      </c>
      <c r="AB315" s="14" t="n">
        <v>11.492</v>
      </c>
      <c r="AC315" s="14" t="n">
        <v>0</v>
      </c>
      <c r="AD315" s="14" t="n">
        <v>1</v>
      </c>
      <c r="AE315" s="14" t="n">
        <v>12.815</v>
      </c>
      <c r="AF315" s="14" t="n">
        <v>2.997</v>
      </c>
      <c r="AG315" s="14" t="n">
        <v>0</v>
      </c>
      <c r="AH315" s="14" t="n">
        <v>12.815</v>
      </c>
      <c r="AI315" s="14" t="n">
        <v>0</v>
      </c>
      <c r="AJ315" s="14" t="n">
        <v>1</v>
      </c>
      <c r="AK315" s="14" t="n">
        <v>20.757</v>
      </c>
      <c r="AL315" s="14" t="n">
        <v>11.055</v>
      </c>
      <c r="AM315" s="14" t="n">
        <v>0</v>
      </c>
      <c r="AN315" s="14" t="n">
        <v>20.757</v>
      </c>
      <c r="AO315" s="14" t="n">
        <v>0</v>
      </c>
      <c r="AP315" s="14" t="n">
        <v>1</v>
      </c>
      <c r="AQ315" s="14" t="n">
        <v>0.724</v>
      </c>
      <c r="AR315" s="14" t="n">
        <v>0.132</v>
      </c>
      <c r="AS315" s="14" t="n">
        <v>0</v>
      </c>
      <c r="AT315" s="14" t="n">
        <v>0.724</v>
      </c>
      <c r="AU315" s="14" t="n">
        <v>0</v>
      </c>
      <c r="AV315" s="14" t="n">
        <v>1</v>
      </c>
      <c r="AW315" s="14" t="n">
        <v>0.75</v>
      </c>
      <c r="AX315" s="14" t="n">
        <v>0.132</v>
      </c>
      <c r="AY315" s="14" t="n">
        <v>0</v>
      </c>
      <c r="AZ315" s="14" t="n">
        <v>0.75</v>
      </c>
      <c r="BA315" s="14" t="n">
        <v>0</v>
      </c>
      <c r="BB315" s="14" t="n">
        <v>1</v>
      </c>
      <c r="BC315" s="14" t="n">
        <v>0.513</v>
      </c>
      <c r="BD315" s="14" t="n">
        <v>0.132</v>
      </c>
      <c r="BE315" s="14" t="n">
        <v>0</v>
      </c>
      <c r="BF315" s="14" t="n">
        <v>0.513</v>
      </c>
      <c r="BG315" s="14" t="n">
        <v>0</v>
      </c>
      <c r="BH315" s="14" t="n">
        <v>1</v>
      </c>
      <c r="BI315" s="14" t="n">
        <v>0.591</v>
      </c>
      <c r="BJ315" s="14" t="n">
        <v>0.132</v>
      </c>
      <c r="BK315" s="14" t="n">
        <v>0</v>
      </c>
      <c r="BL315" s="14" t="n">
        <v>0.591</v>
      </c>
      <c r="BM315" s="14" t="n">
        <v>0</v>
      </c>
      <c r="BN315" s="14" t="n">
        <v>1</v>
      </c>
      <c r="BO315" s="14" t="n">
        <v>0</v>
      </c>
      <c r="BP315" s="14" t="n">
        <v>0</v>
      </c>
      <c r="BQ315" s="14" t="n">
        <v>0</v>
      </c>
      <c r="BR315" s="14" t="n">
        <v>0</v>
      </c>
      <c r="BS315" s="14" t="n">
        <v>1</v>
      </c>
      <c r="BT315" s="14" t="n">
        <v>0</v>
      </c>
      <c r="BU315" s="14" t="n">
        <v>0</v>
      </c>
      <c r="BV315" s="14" t="n">
        <v>0</v>
      </c>
      <c r="BW315" s="14" t="n">
        <v>0</v>
      </c>
      <c r="BX315" s="14" t="n">
        <v>1</v>
      </c>
      <c r="BY315" s="14" t="n">
        <v>13.646</v>
      </c>
      <c r="BZ315" s="14" t="n">
        <v>0</v>
      </c>
      <c r="CA315" s="14" t="n">
        <v>13.646</v>
      </c>
      <c r="CB315" s="14" t="n">
        <v>0</v>
      </c>
      <c r="CC315" s="14" t="n">
        <v>82.58799999999999</v>
      </c>
      <c r="CD315" s="14" t="n">
        <v>7.95</v>
      </c>
      <c r="CE315" s="14" t="n">
        <v>0</v>
      </c>
      <c r="CF315" s="14" t="n">
        <v>82.58799999999999</v>
      </c>
      <c r="CG315" s="14" t="n">
        <v>0</v>
      </c>
      <c r="CH315" s="14" t="n">
        <v>1</v>
      </c>
      <c r="CI315" s="14" t="n">
        <v>0</v>
      </c>
      <c r="CJ315" s="14" t="n">
        <v>0</v>
      </c>
      <c r="CK315" s="14" t="n">
        <v>0</v>
      </c>
      <c r="CL315" s="14" t="n">
        <v>0</v>
      </c>
      <c r="CM315" s="14" t="n">
        <v>0</v>
      </c>
      <c r="CN315" s="14" t="n">
        <v>0</v>
      </c>
      <c r="CO315" s="14" t="n">
        <v>0</v>
      </c>
      <c r="CP315" s="14" t="n">
        <v>0</v>
      </c>
      <c r="CQ315" s="14" t="n">
        <v>1.387</v>
      </c>
      <c r="CR315" s="14" t="n">
        <v>0</v>
      </c>
      <c r="CS315" s="14" t="n">
        <v>5.529</v>
      </c>
      <c r="CT315" s="14" t="n">
        <v>3.027</v>
      </c>
      <c r="CU315" s="14" t="n">
        <v>10.168</v>
      </c>
    </row>
    <row r="316">
      <c r="A316" s="14" t="inlineStr">
        <is>
          <t>GRC2021</t>
        </is>
      </c>
      <c r="B316" s="14" t="inlineStr">
        <is>
          <t>GRC</t>
        </is>
      </c>
      <c r="C316" s="14" t="inlineStr">
        <is>
          <t>GRC</t>
        </is>
      </c>
      <c r="D316" s="14" t="inlineStr">
        <is>
          <t>Greece</t>
        </is>
      </c>
      <c r="E316" s="14" t="n">
        <v>2021</v>
      </c>
      <c r="F316" s="14" t="n">
        <v>0.24</v>
      </c>
      <c r="G316" s="14" t="n">
        <v>2.042</v>
      </c>
      <c r="H316" s="14" t="n">
        <v>0.627</v>
      </c>
      <c r="I316" s="14" t="n">
        <v>1.596</v>
      </c>
      <c r="J316" s="14" t="n">
        <v>3.639</v>
      </c>
      <c r="K316" s="14" t="n">
        <v>0</v>
      </c>
      <c r="L316" s="14" t="n">
        <v>1</v>
      </c>
      <c r="M316" s="14" t="n">
        <v>3.398</v>
      </c>
      <c r="N316" s="14" t="n">
        <v>1.88</v>
      </c>
      <c r="O316" s="14" t="n">
        <v>1.501</v>
      </c>
      <c r="P316" s="14" t="n">
        <v>4.899</v>
      </c>
      <c r="Q316" s="14" t="n">
        <v>0</v>
      </c>
      <c r="R316" s="14" t="n">
        <v>1</v>
      </c>
      <c r="S316" s="14" t="n">
        <v>5.175</v>
      </c>
      <c r="T316" s="14" t="n">
        <v>3.759</v>
      </c>
      <c r="U316" s="14" t="n">
        <v>0.355</v>
      </c>
      <c r="V316" s="14" t="n">
        <v>6.857</v>
      </c>
      <c r="W316" s="14" t="n">
        <v>0.24</v>
      </c>
      <c r="X316" s="14" t="n">
        <v>1</v>
      </c>
      <c r="Y316" s="14" t="n">
        <v>16.757</v>
      </c>
      <c r="Z316" s="14" t="n">
        <v>1.851</v>
      </c>
      <c r="AA316" s="14" t="n">
        <v>-3.528</v>
      </c>
      <c r="AB316" s="14" t="n">
        <v>13.229</v>
      </c>
      <c r="AC316" s="14" t="n">
        <v>0</v>
      </c>
      <c r="AD316" s="14" t="n">
        <v>1</v>
      </c>
      <c r="AE316" s="14" t="n">
        <v>16.714</v>
      </c>
      <c r="AF316" s="14" t="n">
        <v>3.289</v>
      </c>
      <c r="AG316" s="14" t="n">
        <v>-3.484</v>
      </c>
      <c r="AH316" s="14" t="n">
        <v>13.229</v>
      </c>
      <c r="AI316" s="14" t="n">
        <v>0</v>
      </c>
      <c r="AJ316" s="14" t="n">
        <v>1</v>
      </c>
      <c r="AK316" s="14" t="n">
        <v>22.638</v>
      </c>
      <c r="AL316" s="14" t="n">
        <v>11.111</v>
      </c>
      <c r="AM316" s="14" t="n">
        <v>-3.253</v>
      </c>
      <c r="AN316" s="14" t="n">
        <v>24.037</v>
      </c>
      <c r="AO316" s="14" t="n">
        <v>0.24</v>
      </c>
      <c r="AP316" s="14" t="n">
        <v>1</v>
      </c>
      <c r="AQ316" s="14" t="n">
        <v>0.619</v>
      </c>
      <c r="AR316" s="14" t="n">
        <v>0.114</v>
      </c>
      <c r="AS316" s="14" t="n">
        <v>0.951</v>
      </c>
      <c r="AT316" s="14" t="n">
        <v>1.947</v>
      </c>
      <c r="AU316" s="14" t="n">
        <v>0.24</v>
      </c>
      <c r="AV316" s="14" t="n">
        <v>1</v>
      </c>
      <c r="AW316" s="14" t="n">
        <v>0.599</v>
      </c>
      <c r="AX316" s="14" t="n">
        <v>0.114</v>
      </c>
      <c r="AY316" s="14" t="n">
        <v>0.71</v>
      </c>
      <c r="AZ316" s="14" t="n">
        <v>1.624</v>
      </c>
      <c r="BA316" s="14" t="n">
        <v>0.24</v>
      </c>
      <c r="BB316" s="14" t="n">
        <v>1</v>
      </c>
      <c r="BC316" s="14" t="n">
        <v>0.439</v>
      </c>
      <c r="BD316" s="14" t="n">
        <v>0.114</v>
      </c>
      <c r="BE316" s="14" t="n">
        <v>0.391</v>
      </c>
      <c r="BF316" s="14" t="n">
        <v>1.029</v>
      </c>
      <c r="BG316" s="14" t="n">
        <v>0.24</v>
      </c>
      <c r="BH316" s="14" t="n">
        <v>1</v>
      </c>
      <c r="BI316" s="14" t="n">
        <v>0.505</v>
      </c>
      <c r="BJ316" s="14" t="n">
        <v>0.114</v>
      </c>
      <c r="BK316" s="14" t="n">
        <v>0.455</v>
      </c>
      <c r="BL316" s="14" t="n">
        <v>1.19</v>
      </c>
      <c r="BM316" s="14" t="n">
        <v>0.24</v>
      </c>
      <c r="BN316" s="14" t="n">
        <v>1</v>
      </c>
      <c r="BO316" s="14" t="n">
        <v>0</v>
      </c>
      <c r="BP316" s="14" t="n">
        <v>0.011</v>
      </c>
      <c r="BQ316" s="14" t="n">
        <v>0.135</v>
      </c>
      <c r="BR316" s="14" t="n">
        <v>0</v>
      </c>
      <c r="BS316" s="14" t="n">
        <v>1</v>
      </c>
      <c r="BT316" s="14" t="n">
        <v>0</v>
      </c>
      <c r="BU316" s="14" t="n">
        <v>0.033</v>
      </c>
      <c r="BV316" s="14" t="n">
        <v>0.216</v>
      </c>
      <c r="BW316" s="14" t="n">
        <v>0.24</v>
      </c>
      <c r="BX316" s="14" t="n">
        <v>1</v>
      </c>
      <c r="BY316" s="14" t="n">
        <v>11.787</v>
      </c>
      <c r="BZ316" s="14" t="n">
        <v>0</v>
      </c>
      <c r="CA316" s="14" t="n">
        <v>11.787</v>
      </c>
      <c r="CB316" s="14" t="n">
        <v>0</v>
      </c>
      <c r="CC316" s="14" t="n">
        <v>78.125</v>
      </c>
      <c r="CD316" s="14" t="n">
        <v>7.95</v>
      </c>
      <c r="CE316" s="14" t="n">
        <v>81.51600000000001</v>
      </c>
      <c r="CF316" s="14" t="n">
        <v>197.955</v>
      </c>
      <c r="CG316" s="14" t="n">
        <v>0.24</v>
      </c>
      <c r="CH316" s="14" t="n">
        <v>1</v>
      </c>
      <c r="CI316" s="14" t="n">
        <v>0</v>
      </c>
      <c r="CJ316" s="14" t="n">
        <v>0</v>
      </c>
      <c r="CK316" s="14" t="n">
        <v>0</v>
      </c>
      <c r="CL316" s="14" t="n">
        <v>0</v>
      </c>
      <c r="CM316" s="14" t="n">
        <v>0</v>
      </c>
      <c r="CN316" s="14" t="n">
        <v>0</v>
      </c>
      <c r="CO316" s="14" t="n">
        <v>0</v>
      </c>
      <c r="CP316" s="14" t="n">
        <v>0.904</v>
      </c>
      <c r="CQ316" s="14" t="n">
        <v>1.198</v>
      </c>
      <c r="CR316" s="14" t="n">
        <v>0</v>
      </c>
      <c r="CS316" s="14" t="n">
        <v>4.776</v>
      </c>
      <c r="CT316" s="14" t="n">
        <v>3.464</v>
      </c>
      <c r="CU316" s="14" t="n">
        <v>13.013</v>
      </c>
    </row>
    <row r="317">
      <c r="A317" s="14" t="inlineStr">
        <is>
          <t>GRC2022</t>
        </is>
      </c>
      <c r="B317" s="14" t="inlineStr">
        <is>
          <t>GRC</t>
        </is>
      </c>
      <c r="C317" s="14" t="inlineStr">
        <is>
          <t>GRC</t>
        </is>
      </c>
      <c r="D317" s="14" t="inlineStr">
        <is>
          <t>Greece</t>
        </is>
      </c>
      <c r="E317" s="14" t="n">
        <v>2022</v>
      </c>
      <c r="F317" s="14" t="n">
        <v>0.24</v>
      </c>
      <c r="G317" s="14" t="n">
        <v>2.192</v>
      </c>
      <c r="H317" s="14" t="n">
        <v>0.638</v>
      </c>
      <c r="I317" s="14" t="n">
        <v>8.765000000000001</v>
      </c>
      <c r="J317" s="14" t="n">
        <v>10.957</v>
      </c>
      <c r="K317" s="14" t="n">
        <v>0</v>
      </c>
      <c r="L317" s="14" t="n">
        <v>1</v>
      </c>
      <c r="M317" s="14" t="n">
        <v>3.369</v>
      </c>
      <c r="N317" s="14" t="n">
        <v>1.914</v>
      </c>
      <c r="O317" s="14" t="n">
        <v>8.196</v>
      </c>
      <c r="P317" s="14" t="n">
        <v>11.565</v>
      </c>
      <c r="Q317" s="14" t="n">
        <v>0</v>
      </c>
      <c r="R317" s="14" t="n">
        <v>1</v>
      </c>
      <c r="S317" s="14" t="n">
        <v>5.383</v>
      </c>
      <c r="T317" s="14" t="n">
        <v>3.829</v>
      </c>
      <c r="U317" s="14" t="n">
        <v>0.441</v>
      </c>
      <c r="V317" s="14" t="n">
        <v>7.096</v>
      </c>
      <c r="W317" s="14" t="n">
        <v>0.24</v>
      </c>
      <c r="X317" s="14" t="n">
        <v>1</v>
      </c>
      <c r="Y317" s="14" t="n">
        <v>35.158</v>
      </c>
      <c r="Z317" s="14" t="n">
        <v>3.688</v>
      </c>
      <c r="AA317" s="14" t="n">
        <v>-0.449</v>
      </c>
      <c r="AB317" s="14" t="n">
        <v>34.71</v>
      </c>
      <c r="AC317" s="14" t="n">
        <v>0</v>
      </c>
      <c r="AD317" s="14" t="n">
        <v>1</v>
      </c>
      <c r="AE317" s="14" t="n">
        <v>35.206</v>
      </c>
      <c r="AF317" s="14" t="n">
        <v>6.527</v>
      </c>
      <c r="AG317" s="14" t="n">
        <v>-0.497</v>
      </c>
      <c r="AH317" s="14" t="n">
        <v>34.71</v>
      </c>
      <c r="AI317" s="14" t="n">
        <v>0</v>
      </c>
      <c r="AJ317" s="14" t="n">
        <v>1</v>
      </c>
      <c r="AK317" s="14" t="n">
        <v>41.679</v>
      </c>
      <c r="AL317" s="14" t="n">
        <v>19.903</v>
      </c>
      <c r="AM317" s="14" t="n">
        <v>-13.136</v>
      </c>
      <c r="AN317" s="14" t="n">
        <v>35.393</v>
      </c>
      <c r="AO317" s="14" t="n">
        <v>0.24</v>
      </c>
      <c r="AP317" s="14" t="n">
        <v>1</v>
      </c>
      <c r="AQ317" s="14" t="n">
        <v>0.861</v>
      </c>
      <c r="AR317" s="14" t="n">
        <v>0.123</v>
      </c>
      <c r="AS317" s="14" t="n">
        <v>0.881</v>
      </c>
      <c r="AT317" s="14" t="n">
        <v>2.16</v>
      </c>
      <c r="AU317" s="14" t="n">
        <v>0.24</v>
      </c>
      <c r="AV317" s="14" t="n">
        <v>1</v>
      </c>
      <c r="AW317" s="14" t="n">
        <v>0.986</v>
      </c>
      <c r="AX317" s="14" t="n">
        <v>0.123</v>
      </c>
      <c r="AY317" s="14" t="n">
        <v>0.601</v>
      </c>
      <c r="AZ317" s="14" t="n">
        <v>1.968</v>
      </c>
      <c r="BA317" s="14" t="n">
        <v>0.24</v>
      </c>
      <c r="BB317" s="14" t="n">
        <v>1</v>
      </c>
      <c r="BC317" s="14" t="n">
        <v>0.598</v>
      </c>
      <c r="BD317" s="14" t="n">
        <v>0.123</v>
      </c>
      <c r="BE317" s="14" t="n">
        <v>0.285</v>
      </c>
      <c r="BF317" s="14" t="n">
        <v>1.095</v>
      </c>
      <c r="BG317" s="14" t="n">
        <v>0.24</v>
      </c>
      <c r="BH317" s="14" t="n">
        <v>1</v>
      </c>
      <c r="BI317" s="14" t="n">
        <v>0.612</v>
      </c>
      <c r="BJ317" s="14" t="n">
        <v>0.123</v>
      </c>
      <c r="BK317" s="14" t="n">
        <v>0.571</v>
      </c>
      <c r="BL317" s="14" t="n">
        <v>1.467</v>
      </c>
      <c r="BM317" s="14" t="n">
        <v>0.24</v>
      </c>
      <c r="BN317" s="14" t="n">
        <v>1</v>
      </c>
      <c r="BO317" s="14" t="n">
        <v>0</v>
      </c>
      <c r="BP317" s="14" t="n">
        <v>-0.097</v>
      </c>
      <c r="BQ317" s="14" t="n">
        <v>0.201</v>
      </c>
      <c r="BR317" s="14" t="n">
        <v>0</v>
      </c>
      <c r="BS317" s="14" t="n">
        <v>1</v>
      </c>
      <c r="BT317" s="14" t="n">
        <v>0</v>
      </c>
      <c r="BU317" s="14" t="n">
        <v>-0.17</v>
      </c>
      <c r="BV317" s="14" t="n">
        <v>0.239</v>
      </c>
      <c r="BW317" s="14" t="n">
        <v>0.24</v>
      </c>
      <c r="BX317" s="14" t="n">
        <v>1</v>
      </c>
      <c r="BY317" s="14" t="n">
        <v>12.729</v>
      </c>
      <c r="BZ317" s="14" t="n">
        <v>0</v>
      </c>
      <c r="CA317" s="14" t="n">
        <v>12.729</v>
      </c>
      <c r="CB317" s="14" t="n">
        <v>0</v>
      </c>
      <c r="CC317" s="14" t="n">
        <v>97.90000000000001</v>
      </c>
      <c r="CD317" s="14" t="n">
        <v>7.95</v>
      </c>
      <c r="CE317" s="14" t="n">
        <v>131.101</v>
      </c>
      <c r="CF317" s="14" t="n">
        <v>283.961</v>
      </c>
      <c r="CG317" s="14" t="n">
        <v>0.24</v>
      </c>
      <c r="CH317" s="14" t="n">
        <v>1</v>
      </c>
      <c r="CI317" s="14" t="n">
        <v>0</v>
      </c>
      <c r="CJ317" s="14" t="n">
        <v>0</v>
      </c>
      <c r="CK317" s="14" t="n">
        <v>0</v>
      </c>
      <c r="CL317" s="14" t="n">
        <v>0</v>
      </c>
      <c r="CM317" s="14" t="n">
        <v>0</v>
      </c>
      <c r="CN317" s="14" t="n">
        <v>0</v>
      </c>
      <c r="CO317" s="14" t="n">
        <v>0</v>
      </c>
      <c r="CP317" s="14" t="n">
        <v>0.966</v>
      </c>
      <c r="CQ317" s="14" t="n">
        <v>1.294</v>
      </c>
      <c r="CR317" s="14" t="n">
        <v>0</v>
      </c>
      <c r="CS317" s="14" t="n">
        <v>5.158</v>
      </c>
      <c r="CT317" s="14" t="n">
        <v>9.039999999999999</v>
      </c>
      <c r="CU317" s="14" t="n">
        <v>31.323</v>
      </c>
    </row>
    <row r="318">
      <c r="A318" s="14" t="inlineStr">
        <is>
          <t>GRC2023</t>
        </is>
      </c>
      <c r="B318" s="14" t="inlineStr">
        <is>
          <t>GRC</t>
        </is>
      </c>
      <c r="C318" s="14" t="inlineStr">
        <is>
          <t>GRC</t>
        </is>
      </c>
      <c r="D318" s="14" t="inlineStr">
        <is>
          <t>Greece</t>
        </is>
      </c>
      <c r="E318" s="14" t="n">
        <v>2023</v>
      </c>
      <c r="F318" s="14" t="n">
        <v>0.24</v>
      </c>
      <c r="G318" s="14" t="n">
        <v>2.14</v>
      </c>
      <c r="H318" s="14" t="n">
        <v>0.659</v>
      </c>
      <c r="I318" s="14" t="n">
        <v>10.158</v>
      </c>
      <c r="J318" s="14" t="n">
        <v>12.297</v>
      </c>
      <c r="K318" s="14" t="n">
        <v>0</v>
      </c>
      <c r="L318" s="14" t="n">
        <v>1</v>
      </c>
      <c r="M318" s="14" t="n">
        <v>3.393</v>
      </c>
      <c r="N318" s="14" t="n">
        <v>1.978</v>
      </c>
      <c r="O318" s="14" t="n">
        <v>9.504</v>
      </c>
      <c r="P318" s="14" t="n">
        <v>12.898</v>
      </c>
      <c r="Q318" s="14" t="n">
        <v>0</v>
      </c>
      <c r="R318" s="14" t="n">
        <v>1</v>
      </c>
      <c r="S318" s="14" t="n">
        <v>5.436</v>
      </c>
      <c r="T318" s="14" t="n">
        <v>3.955</v>
      </c>
      <c r="U318" s="14" t="n">
        <v>0.477</v>
      </c>
      <c r="V318" s="14" t="n">
        <v>7.142</v>
      </c>
      <c r="W318" s="14" t="n">
        <v>0.24</v>
      </c>
      <c r="X318" s="14" t="n">
        <v>1</v>
      </c>
      <c r="Y318" s="14" t="n">
        <v>16.156</v>
      </c>
      <c r="Z318" s="14" t="n">
        <v>1.81</v>
      </c>
      <c r="AA318" s="14" t="n">
        <v>8.715</v>
      </c>
      <c r="AB318" s="14" t="n">
        <v>24.871</v>
      </c>
      <c r="AC318" s="14" t="n">
        <v>0</v>
      </c>
      <c r="AD318" s="14" t="n">
        <v>1</v>
      </c>
      <c r="AE318" s="14" t="n">
        <v>16.255</v>
      </c>
      <c r="AF318" s="14" t="n">
        <v>3.237</v>
      </c>
      <c r="AG318" s="14" t="n">
        <v>8.616</v>
      </c>
      <c r="AH318" s="14" t="n">
        <v>24.871</v>
      </c>
      <c r="AI318" s="14" t="n">
        <v>0</v>
      </c>
      <c r="AJ318" s="14" t="n">
        <v>1</v>
      </c>
      <c r="AK318" s="14" t="n">
        <v>23.033</v>
      </c>
      <c r="AL318" s="14" t="n">
        <v>11.41</v>
      </c>
      <c r="AM318" s="14" t="n">
        <v>2.557</v>
      </c>
      <c r="AN318" s="14" t="n">
        <v>31.731</v>
      </c>
      <c r="AO318" s="14" t="n">
        <v>0.24</v>
      </c>
      <c r="AP318" s="14" t="n">
        <v>1</v>
      </c>
      <c r="AQ318" s="14" t="n">
        <v>0.76</v>
      </c>
      <c r="AR318" s="14" t="n">
        <v>0.129</v>
      </c>
      <c r="AS318" s="14" t="n">
        <v>0.898</v>
      </c>
      <c r="AT318" s="14" t="n">
        <v>2.057</v>
      </c>
      <c r="AU318" s="14" t="n">
        <v>0.24</v>
      </c>
      <c r="AV318" s="14" t="n">
        <v>1</v>
      </c>
      <c r="AW318" s="14" t="n">
        <v>0.8110000000000001</v>
      </c>
      <c r="AX318" s="14" t="n">
        <v>0.129</v>
      </c>
      <c r="AY318" s="14" t="n">
        <v>0.67</v>
      </c>
      <c r="AZ318" s="14" t="n">
        <v>1.837</v>
      </c>
      <c r="BA318" s="14" t="n">
        <v>0.24</v>
      </c>
      <c r="BB318" s="14" t="n">
        <v>1</v>
      </c>
      <c r="BC318" s="14" t="n">
        <v>0.535</v>
      </c>
      <c r="BD318" s="14" t="n">
        <v>0.129</v>
      </c>
      <c r="BE318" s="14" t="n">
        <v>0.253</v>
      </c>
      <c r="BF318" s="14" t="n">
        <v>0.977</v>
      </c>
      <c r="BG318" s="14" t="n">
        <v>0.24</v>
      </c>
      <c r="BH318" s="14" t="n">
        <v>1</v>
      </c>
      <c r="BI318" s="14" t="n">
        <v>0.579</v>
      </c>
      <c r="BJ318" s="14" t="n">
        <v>0.129</v>
      </c>
      <c r="BK318" s="14" t="n">
        <v>0.535</v>
      </c>
      <c r="BL318" s="14" t="n">
        <v>1.382</v>
      </c>
      <c r="BM318" s="14" t="n">
        <v>0.24</v>
      </c>
      <c r="BN318" s="14" t="n">
        <v>1</v>
      </c>
      <c r="BO318" s="14" t="n">
        <v>0</v>
      </c>
      <c r="BP318" s="14" t="n">
        <v>0.01</v>
      </c>
      <c r="BQ318" s="14" t="n">
        <v>0.165</v>
      </c>
      <c r="BR318" s="14" t="n">
        <v>0</v>
      </c>
      <c r="BS318" s="14" t="n">
        <v>1</v>
      </c>
      <c r="BT318" s="14" t="n">
        <v>0</v>
      </c>
      <c r="BU318" s="14" t="n">
        <v>0.032</v>
      </c>
      <c r="BV318" s="14" t="n">
        <v>0.251</v>
      </c>
      <c r="BW318" s="14" t="n">
        <v>0.24</v>
      </c>
      <c r="BX318" s="14" t="n">
        <v>1</v>
      </c>
      <c r="BY318" s="14" t="n">
        <v>13.254</v>
      </c>
      <c r="BZ318" s="14" t="n">
        <v>0</v>
      </c>
      <c r="CA318" s="14" t="n">
        <v>13.254</v>
      </c>
      <c r="CB318" s="14" t="n">
        <v>0</v>
      </c>
      <c r="CC318" s="14" t="n">
        <v>83.248</v>
      </c>
      <c r="CD318" s="14" t="n">
        <v>7.95</v>
      </c>
      <c r="CE318" s="14" t="n">
        <v>130.771</v>
      </c>
      <c r="CF318" s="14" t="n">
        <v>265.383</v>
      </c>
      <c r="CG318" s="14" t="n">
        <v>0.24</v>
      </c>
      <c r="CH318" s="14" t="n">
        <v>1</v>
      </c>
      <c r="CI318" s="14" t="n">
        <v>0</v>
      </c>
      <c r="CJ318" s="14" t="n">
        <v>0</v>
      </c>
      <c r="CK318" s="14" t="n">
        <v>0</v>
      </c>
      <c r="CL318" s="14" t="n">
        <v>0</v>
      </c>
      <c r="CM318" s="14" t="n">
        <v>0</v>
      </c>
      <c r="CN318" s="14" t="n">
        <v>0</v>
      </c>
      <c r="CO318" s="14" t="n">
        <v>0</v>
      </c>
      <c r="CP318" s="14" t="n">
        <v>0.975</v>
      </c>
      <c r="CQ318" s="14" t="n">
        <v>1.348</v>
      </c>
      <c r="CR318" s="14" t="n">
        <v>0</v>
      </c>
      <c r="CS318" s="14" t="n">
        <v>5.37</v>
      </c>
      <c r="CT318" s="14" t="n">
        <v>6.569</v>
      </c>
      <c r="CU318" s="14" t="n">
        <v>12.27</v>
      </c>
    </row>
    <row r="319">
      <c r="A319" s="14" t="inlineStr">
        <is>
          <t>GRC2024</t>
        </is>
      </c>
      <c r="B319" s="14" t="inlineStr">
        <is>
          <t>GRC</t>
        </is>
      </c>
      <c r="C319" s="14" t="inlineStr">
        <is>
          <t>GRC</t>
        </is>
      </c>
      <c r="D319" s="14" t="inlineStr">
        <is>
          <t>Greece</t>
        </is>
      </c>
      <c r="E319" s="14" t="n">
        <v>2024</v>
      </c>
      <c r="F319" s="14" t="n">
        <v>0.24</v>
      </c>
      <c r="G319" s="14" t="n">
        <v>2.153</v>
      </c>
      <c r="H319" s="14" t="n">
        <v>0.679</v>
      </c>
      <c r="I319" s="14" t="n">
        <v>6.657</v>
      </c>
      <c r="J319" s="14" t="n">
        <v>8.81</v>
      </c>
      <c r="K319" s="14" t="n">
        <v>0</v>
      </c>
      <c r="L319" s="14" t="n">
        <v>1</v>
      </c>
      <c r="M319" s="14" t="n">
        <v>3.468</v>
      </c>
      <c r="N319" s="14" t="n">
        <v>2.036</v>
      </c>
      <c r="O319" s="14" t="n">
        <v>6.24</v>
      </c>
      <c r="P319" s="14" t="n">
        <v>9.708</v>
      </c>
      <c r="Q319" s="14" t="n">
        <v>0</v>
      </c>
      <c r="R319" s="14" t="n">
        <v>1</v>
      </c>
      <c r="S319" s="14" t="n">
        <v>5.546</v>
      </c>
      <c r="T319" s="14" t="n">
        <v>4.072</v>
      </c>
      <c r="U319" s="14" t="n">
        <v>0.526</v>
      </c>
      <c r="V319" s="14" t="n">
        <v>7.291</v>
      </c>
      <c r="W319" s="14" t="n">
        <v>0.24</v>
      </c>
      <c r="X319" s="14" t="n">
        <v>1</v>
      </c>
      <c r="Y319" s="14" t="n">
        <v>12.457</v>
      </c>
      <c r="Z319" s="14" t="n">
        <v>1.573</v>
      </c>
      <c r="AA319" s="14" t="n">
        <v>4.821</v>
      </c>
      <c r="AB319" s="14" t="n">
        <v>17.278</v>
      </c>
      <c r="AC319" s="14" t="n">
        <v>0</v>
      </c>
      <c r="AD319" s="14" t="n">
        <v>1</v>
      </c>
      <c r="AE319" s="14" t="n">
        <v>12.457</v>
      </c>
      <c r="AF319" s="14" t="n">
        <v>2.729</v>
      </c>
      <c r="AG319" s="14" t="n">
        <v>4.821</v>
      </c>
      <c r="AH319" s="14" t="n">
        <v>17.278</v>
      </c>
      <c r="AI319" s="14" t="n">
        <v>0</v>
      </c>
      <c r="AJ319" s="14" t="n">
        <v>1</v>
      </c>
      <c r="AK319" s="14" t="n">
        <v>19.921</v>
      </c>
      <c r="AL319" s="14" t="n">
        <v>10.132</v>
      </c>
      <c r="AM319" s="14" t="n">
        <v>0.553</v>
      </c>
      <c r="AN319" s="14" t="n">
        <v>25.388</v>
      </c>
      <c r="AO319" s="14" t="n">
        <v>0.24</v>
      </c>
      <c r="AP319" s="14" t="n">
        <v>1</v>
      </c>
      <c r="AQ319" s="14" t="n">
        <v>0.724</v>
      </c>
      <c r="AR319" s="14" t="n">
        <v>0.132</v>
      </c>
      <c r="AS319" s="14" t="n">
        <v>0.895</v>
      </c>
      <c r="AT319" s="14" t="n">
        <v>2.008</v>
      </c>
      <c r="AU319" s="14" t="n">
        <v>0.24</v>
      </c>
      <c r="AV319" s="14" t="n">
        <v>1</v>
      </c>
      <c r="AW319" s="14" t="n">
        <v>0.75</v>
      </c>
      <c r="AX319" s="14" t="n">
        <v>0.132</v>
      </c>
      <c r="AY319" s="14" t="n">
        <v>0.671</v>
      </c>
      <c r="AZ319" s="14" t="n">
        <v>1.762</v>
      </c>
      <c r="BA319" s="14" t="n">
        <v>0.24</v>
      </c>
      <c r="BB319" s="14" t="n">
        <v>1</v>
      </c>
      <c r="BC319" s="14" t="n">
        <v>0.513</v>
      </c>
      <c r="BD319" s="14" t="n">
        <v>0.132</v>
      </c>
      <c r="BE319" s="14" t="n">
        <v>0.258</v>
      </c>
      <c r="BF319" s="14" t="n">
        <v>0.956</v>
      </c>
      <c r="BG319" s="14" t="n">
        <v>0.24</v>
      </c>
      <c r="BH319" s="14" t="n">
        <v>1</v>
      </c>
      <c r="BI319" s="14" t="n">
        <v>0.591</v>
      </c>
      <c r="BJ319" s="14" t="n">
        <v>0.132</v>
      </c>
      <c r="BK319" s="14" t="n">
        <v>0.475</v>
      </c>
      <c r="BL319" s="14" t="n">
        <v>1.322</v>
      </c>
      <c r="BM319" s="14" t="n">
        <v>0.24</v>
      </c>
      <c r="BN319" s="14" t="n">
        <v>1</v>
      </c>
      <c r="BO319" s="14" t="n">
        <v>0</v>
      </c>
      <c r="BP319" s="14" t="n">
        <v>0.011</v>
      </c>
      <c r="BQ319" s="14" t="n">
        <v>0.152</v>
      </c>
      <c r="BR319" s="14" t="n">
        <v>0</v>
      </c>
      <c r="BS319" s="14" t="n">
        <v>1</v>
      </c>
      <c r="BT319" s="14" t="n">
        <v>0</v>
      </c>
      <c r="BU319" s="14" t="n">
        <v>0.025</v>
      </c>
      <c r="BV319" s="14" t="n">
        <v>0.245</v>
      </c>
      <c r="BW319" s="14" t="n">
        <v>0.24</v>
      </c>
      <c r="BX319" s="14" t="n">
        <v>1</v>
      </c>
      <c r="BY319" s="14" t="n">
        <v>13.646</v>
      </c>
      <c r="BZ319" s="14" t="n">
        <v>0</v>
      </c>
      <c r="CA319" s="14" t="n">
        <v>13.646</v>
      </c>
      <c r="CB319" s="14" t="n">
        <v>0</v>
      </c>
      <c r="CC319" s="14" t="n">
        <v>82.58799999999999</v>
      </c>
      <c r="CD319" s="14" t="n">
        <v>7.95</v>
      </c>
      <c r="CE319" s="14" t="n">
        <v>119.18</v>
      </c>
      <c r="CF319" s="14" t="n">
        <v>250.192</v>
      </c>
      <c r="CG319" s="14" t="n">
        <v>0.24</v>
      </c>
      <c r="CH319" s="14" t="n">
        <v>1</v>
      </c>
      <c r="CI319" s="14" t="n">
        <v>0</v>
      </c>
      <c r="CJ319" s="14" t="n">
        <v>0</v>
      </c>
      <c r="CK319" s="14" t="n">
        <v>0</v>
      </c>
      <c r="CL319" s="14" t="n">
        <v>0</v>
      </c>
      <c r="CM319" s="14" t="n">
        <v>0</v>
      </c>
      <c r="CN319" s="14" t="n">
        <v>0</v>
      </c>
      <c r="CO319" s="14" t="n">
        <v>0</v>
      </c>
      <c r="CP319" s="14" t="n">
        <v>0.975</v>
      </c>
      <c r="CQ319" s="14" t="n">
        <v>1.387</v>
      </c>
      <c r="CR319" s="14" t="n">
        <v>0</v>
      </c>
      <c r="CS319" s="14" t="n">
        <v>5.529</v>
      </c>
      <c r="CT319" s="14" t="n">
        <v>4.797</v>
      </c>
      <c r="CU319" s="14" t="n">
        <v>9.568</v>
      </c>
    </row>
    <row r="320">
      <c r="A320" s="14" t="inlineStr">
        <is>
          <t>GRL2021</t>
        </is>
      </c>
      <c r="B320" s="14" t="inlineStr">
        <is>
          <t>GRL</t>
        </is>
      </c>
      <c r="C320" s="14" t="inlineStr">
        <is>
          <t>GRL</t>
        </is>
      </c>
      <c r="D320" s="14" t="inlineStr">
        <is>
          <t>Greenland</t>
        </is>
      </c>
      <c r="E320" s="14" t="n">
        <v>2021</v>
      </c>
      <c r="F320" s="14" t="n">
        <v>0</v>
      </c>
      <c r="G320" s="14" t="n">
        <v>5.553</v>
      </c>
      <c r="H320" s="14" t="n">
        <v>1.143</v>
      </c>
      <c r="I320" s="14" t="n">
        <v>0</v>
      </c>
      <c r="J320" s="14" t="n">
        <v>5.553</v>
      </c>
      <c r="K320" s="14" t="n">
        <v>0</v>
      </c>
      <c r="L320" s="14" t="n">
        <v>1</v>
      </c>
      <c r="M320" s="14" t="n">
        <v>7.964</v>
      </c>
      <c r="N320" s="14" t="n">
        <v>3.43</v>
      </c>
      <c r="O320" s="14" t="n">
        <v>0</v>
      </c>
      <c r="P320" s="14" t="n">
        <v>7.964</v>
      </c>
      <c r="Q320" s="14" t="n">
        <v>0</v>
      </c>
      <c r="R320" s="14" t="n">
        <v>1</v>
      </c>
      <c r="S320" s="14" t="n">
        <v>11.27</v>
      </c>
      <c r="T320" s="14" t="n">
        <v>6.86</v>
      </c>
      <c r="U320" s="14" t="n">
        <v>0</v>
      </c>
      <c r="V320" s="14" t="n">
        <v>11.27</v>
      </c>
      <c r="W320" s="14" t="n">
        <v>0</v>
      </c>
      <c r="X320" s="14" t="n">
        <v>1</v>
      </c>
      <c r="Y320" s="14" t="n">
        <v>16.305</v>
      </c>
      <c r="Z320" s="14" t="n">
        <v>2.204</v>
      </c>
      <c r="AA320" s="14" t="n">
        <v>0</v>
      </c>
      <c r="AB320" s="14" t="n">
        <v>16.305</v>
      </c>
      <c r="AC320" s="14" t="n">
        <v>0</v>
      </c>
      <c r="AD320" s="14" t="n">
        <v>1</v>
      </c>
      <c r="AE320" s="14" t="n">
        <v>17.449</v>
      </c>
      <c r="AF320" s="14" t="n">
        <v>4.08</v>
      </c>
      <c r="AG320" s="14" t="n">
        <v>0</v>
      </c>
      <c r="AH320" s="14" t="n">
        <v>17.449</v>
      </c>
      <c r="AI320" s="14" t="n">
        <v>0</v>
      </c>
      <c r="AJ320" s="14" t="n">
        <v>1</v>
      </c>
      <c r="AK320" s="14" t="n">
        <v>24.309</v>
      </c>
      <c r="AL320" s="14" t="n">
        <v>12.947</v>
      </c>
      <c r="AM320" s="14" t="n">
        <v>0</v>
      </c>
      <c r="AN320" s="14" t="n">
        <v>24.309</v>
      </c>
      <c r="AO320" s="14" t="n">
        <v>0</v>
      </c>
      <c r="AP320" s="14" t="n">
        <v>1</v>
      </c>
      <c r="AQ320" s="14" t="n">
        <v>0.619</v>
      </c>
      <c r="AR320" s="14" t="n">
        <v>0.114</v>
      </c>
      <c r="AS320" s="14" t="n">
        <v>0.118</v>
      </c>
      <c r="AT320" s="14" t="n">
        <v>0.737</v>
      </c>
      <c r="AU320" s="14" t="n">
        <v>0</v>
      </c>
      <c r="AV320" s="14" t="n">
        <v>1</v>
      </c>
      <c r="AW320" s="14" t="n">
        <v>0.599</v>
      </c>
      <c r="AX320" s="14" t="n">
        <v>0.114</v>
      </c>
      <c r="AY320" s="14" t="n">
        <v>0.127</v>
      </c>
      <c r="AZ320" s="14" t="n">
        <v>0.726</v>
      </c>
      <c r="BA320" s="14" t="n">
        <v>0</v>
      </c>
      <c r="BB320" s="14" t="n">
        <v>0</v>
      </c>
      <c r="BC320" s="14" t="n">
        <v>0.439</v>
      </c>
      <c r="BD320" s="14" t="n">
        <v>0.114</v>
      </c>
      <c r="BE320" s="14" t="n">
        <v>0</v>
      </c>
      <c r="BF320" s="14" t="n">
        <v>0.439</v>
      </c>
      <c r="BG320" s="14" t="n">
        <v>0</v>
      </c>
      <c r="BH320" s="14" t="n">
        <v>1</v>
      </c>
      <c r="BI320" s="14" t="n">
        <v>0.505</v>
      </c>
      <c r="BJ320" s="14" t="n">
        <v>0.114</v>
      </c>
      <c r="BK320" s="14" t="n">
        <v>0.242</v>
      </c>
      <c r="BL320" s="14" t="n">
        <v>0.747</v>
      </c>
      <c r="BM320" s="14" t="n">
        <v>0</v>
      </c>
      <c r="BN320" s="14" t="n">
        <v>1</v>
      </c>
      <c r="BO320" s="14" t="n">
        <v>0</v>
      </c>
      <c r="BP320" s="14" t="n">
        <v>0</v>
      </c>
      <c r="BQ320" s="14" t="n">
        <v>0</v>
      </c>
      <c r="BR320" s="14" t="n">
        <v>0</v>
      </c>
      <c r="BS320" s="14" t="n">
        <v>1</v>
      </c>
      <c r="BT320" s="14" t="n">
        <v>0</v>
      </c>
      <c r="BU320" s="14" t="n">
        <v>0</v>
      </c>
      <c r="BV320" s="14" t="n">
        <v>0</v>
      </c>
      <c r="BW320" s="14" t="n">
        <v>0</v>
      </c>
      <c r="BX320" s="14" t="n">
        <v>1</v>
      </c>
      <c r="BY320" s="14" t="n">
        <v>11.787</v>
      </c>
      <c r="BZ320" s="14" t="n">
        <v>0</v>
      </c>
      <c r="CA320" s="14" t="n">
        <v>11.787</v>
      </c>
      <c r="CB320" s="14" t="n">
        <v>0</v>
      </c>
      <c r="CC320" s="14" t="n">
        <v>78.125</v>
      </c>
      <c r="CD320" s="14" t="n">
        <v>7.95</v>
      </c>
      <c r="CE320" s="14" t="n">
        <v>40.653</v>
      </c>
      <c r="CF320" s="14" t="n">
        <v>118.778</v>
      </c>
      <c r="CG320" s="14" t="n">
        <v>0</v>
      </c>
      <c r="CH320" s="14" t="n">
        <v>1</v>
      </c>
      <c r="CI320" s="14" t="n">
        <v>0</v>
      </c>
      <c r="CJ320" s="14" t="n">
        <v>0</v>
      </c>
      <c r="CK320" s="14" t="n">
        <v>0</v>
      </c>
      <c r="CL320" s="14" t="n">
        <v>0</v>
      </c>
      <c r="CM320" s="14" t="n">
        <v>0</v>
      </c>
      <c r="CN320" s="14" t="n">
        <v>0</v>
      </c>
      <c r="CO320" s="14" t="n">
        <v>0</v>
      </c>
      <c r="CP320" s="14" t="n">
        <v>0</v>
      </c>
      <c r="CQ320" s="14" t="n">
        <v>1.198</v>
      </c>
      <c r="CR320" s="14" t="n">
        <v>0</v>
      </c>
      <c r="CS320" s="14" t="n">
        <v>4.776</v>
      </c>
      <c r="CT320" s="14" t="n">
        <v>4.41</v>
      </c>
      <c r="CU320" s="14" t="n">
        <v>15.162</v>
      </c>
    </row>
    <row r="321">
      <c r="A321" s="14" t="inlineStr">
        <is>
          <t>GRL2022</t>
        </is>
      </c>
      <c r="B321" s="14" t="inlineStr">
        <is>
          <t>GRL</t>
        </is>
      </c>
      <c r="C321" s="14" t="inlineStr">
        <is>
          <t>GRL</t>
        </is>
      </c>
      <c r="D321" s="14" t="inlineStr">
        <is>
          <t>Greenland</t>
        </is>
      </c>
      <c r="E321" s="14" t="n">
        <v>2022</v>
      </c>
      <c r="F321" s="14" t="n">
        <v>0</v>
      </c>
      <c r="G321" s="14" t="n">
        <v>7.077</v>
      </c>
      <c r="H321" s="14" t="n">
        <v>1.235</v>
      </c>
      <c r="I321" s="14" t="n">
        <v>0</v>
      </c>
      <c r="J321" s="14" t="n">
        <v>7.077</v>
      </c>
      <c r="K321" s="14" t="n">
        <v>0</v>
      </c>
      <c r="L321" s="14" t="n">
        <v>1</v>
      </c>
      <c r="M321" s="14" t="n">
        <v>9.782999999999999</v>
      </c>
      <c r="N321" s="14" t="n">
        <v>3.704</v>
      </c>
      <c r="O321" s="14" t="n">
        <v>0</v>
      </c>
      <c r="P321" s="14" t="n">
        <v>9.782999999999999</v>
      </c>
      <c r="Q321" s="14" t="n">
        <v>0</v>
      </c>
      <c r="R321" s="14" t="n">
        <v>1</v>
      </c>
      <c r="S321" s="14" t="n">
        <v>13.25</v>
      </c>
      <c r="T321" s="14" t="n">
        <v>7.408</v>
      </c>
      <c r="U321" s="14" t="n">
        <v>0</v>
      </c>
      <c r="V321" s="14" t="n">
        <v>13.25</v>
      </c>
      <c r="W321" s="14" t="n">
        <v>0</v>
      </c>
      <c r="X321" s="14" t="n">
        <v>1</v>
      </c>
      <c r="Y321" s="14" t="n">
        <v>32.56</v>
      </c>
      <c r="Z321" s="14" t="n">
        <v>4.401</v>
      </c>
      <c r="AA321" s="14" t="n">
        <v>0</v>
      </c>
      <c r="AB321" s="14" t="n">
        <v>32.56</v>
      </c>
      <c r="AC321" s="14" t="n">
        <v>0</v>
      </c>
      <c r="AD321" s="14" t="n">
        <v>1</v>
      </c>
      <c r="AE321" s="14" t="n">
        <v>33.795</v>
      </c>
      <c r="AF321" s="14" t="n">
        <v>7.902</v>
      </c>
      <c r="AG321" s="14" t="n">
        <v>0</v>
      </c>
      <c r="AH321" s="14" t="n">
        <v>33.795</v>
      </c>
      <c r="AI321" s="14" t="n">
        <v>0</v>
      </c>
      <c r="AJ321" s="14" t="n">
        <v>1</v>
      </c>
      <c r="AK321" s="14" t="n">
        <v>41.203</v>
      </c>
      <c r="AL321" s="14" t="n">
        <v>21.945</v>
      </c>
      <c r="AM321" s="14" t="n">
        <v>0</v>
      </c>
      <c r="AN321" s="14" t="n">
        <v>41.203</v>
      </c>
      <c r="AO321" s="14" t="n">
        <v>0</v>
      </c>
      <c r="AP321" s="14" t="n">
        <v>1</v>
      </c>
      <c r="AQ321" s="14" t="n">
        <v>0.861</v>
      </c>
      <c r="AR321" s="14" t="n">
        <v>0.123</v>
      </c>
      <c r="AS321" s="14" t="n">
        <v>-0.23</v>
      </c>
      <c r="AT321" s="14" t="n">
        <v>0.631</v>
      </c>
      <c r="AU321" s="14" t="n">
        <v>0</v>
      </c>
      <c r="AV321" s="14" t="n">
        <v>1</v>
      </c>
      <c r="AW321" s="14" t="n">
        <v>0.986</v>
      </c>
      <c r="AX321" s="14" t="n">
        <v>0.123</v>
      </c>
      <c r="AY321" s="14" t="n">
        <v>-0.361</v>
      </c>
      <c r="AZ321" s="14" t="n">
        <v>0.625</v>
      </c>
      <c r="BA321" s="14" t="n">
        <v>0</v>
      </c>
      <c r="BB321" s="14" t="n">
        <v>0</v>
      </c>
      <c r="BC321" s="14" t="n">
        <v>0.598</v>
      </c>
      <c r="BD321" s="14" t="n">
        <v>0.123</v>
      </c>
      <c r="BE321" s="14" t="n">
        <v>0</v>
      </c>
      <c r="BF321" s="14" t="n">
        <v>0.598</v>
      </c>
      <c r="BG321" s="14" t="n">
        <v>0</v>
      </c>
      <c r="BH321" s="14" t="n">
        <v>1</v>
      </c>
      <c r="BI321" s="14" t="n">
        <v>0.612</v>
      </c>
      <c r="BJ321" s="14" t="n">
        <v>0.123</v>
      </c>
      <c r="BK321" s="14" t="n">
        <v>0.031</v>
      </c>
      <c r="BL321" s="14" t="n">
        <v>0.643</v>
      </c>
      <c r="BM321" s="14" t="n">
        <v>0</v>
      </c>
      <c r="BN321" s="14" t="n">
        <v>1</v>
      </c>
      <c r="BO321" s="14" t="n">
        <v>0</v>
      </c>
      <c r="BP321" s="14" t="n">
        <v>0</v>
      </c>
      <c r="BQ321" s="14" t="n">
        <v>0</v>
      </c>
      <c r="BR321" s="14" t="n">
        <v>0</v>
      </c>
      <c r="BS321" s="14" t="n">
        <v>1</v>
      </c>
      <c r="BT321" s="14" t="n">
        <v>0</v>
      </c>
      <c r="BU321" s="14" t="n">
        <v>0</v>
      </c>
      <c r="BV321" s="14" t="n">
        <v>0</v>
      </c>
      <c r="BW321" s="14" t="n">
        <v>0</v>
      </c>
      <c r="BX321" s="14" t="n">
        <v>1</v>
      </c>
      <c r="BY321" s="14" t="n">
        <v>12.729</v>
      </c>
      <c r="BZ321" s="14" t="n">
        <v>0</v>
      </c>
      <c r="CA321" s="14" t="n">
        <v>12.729</v>
      </c>
      <c r="CB321" s="14" t="n">
        <v>0</v>
      </c>
      <c r="CC321" s="14" t="n">
        <v>97.90000000000001</v>
      </c>
      <c r="CD321" s="14" t="n">
        <v>7.95</v>
      </c>
      <c r="CE321" s="14" t="n">
        <v>4.338</v>
      </c>
      <c r="CF321" s="14" t="n">
        <v>102.238</v>
      </c>
      <c r="CG321" s="14" t="n">
        <v>0</v>
      </c>
      <c r="CH321" s="14" t="n">
        <v>1</v>
      </c>
      <c r="CI321" s="14" t="n">
        <v>0</v>
      </c>
      <c r="CJ321" s="14" t="n">
        <v>0</v>
      </c>
      <c r="CK321" s="14" t="n">
        <v>0</v>
      </c>
      <c r="CL321" s="14" t="n">
        <v>0</v>
      </c>
      <c r="CM321" s="14" t="n">
        <v>0</v>
      </c>
      <c r="CN321" s="14" t="n">
        <v>0</v>
      </c>
      <c r="CO321" s="14" t="n">
        <v>0</v>
      </c>
      <c r="CP321" s="14" t="n">
        <v>0</v>
      </c>
      <c r="CQ321" s="14" t="n">
        <v>1.294</v>
      </c>
      <c r="CR321" s="14" t="n">
        <v>0</v>
      </c>
      <c r="CS321" s="14" t="n">
        <v>5.158</v>
      </c>
      <c r="CT321" s="14" t="n">
        <v>5.842</v>
      </c>
      <c r="CU321" s="14" t="n">
        <v>31.326</v>
      </c>
    </row>
    <row r="322">
      <c r="A322" s="14" t="inlineStr">
        <is>
          <t>GRL2023</t>
        </is>
      </c>
      <c r="B322" s="14" t="inlineStr">
        <is>
          <t>GRL</t>
        </is>
      </c>
      <c r="C322" s="14" t="inlineStr">
        <is>
          <t>GRL</t>
        </is>
      </c>
      <c r="D322" s="14" t="inlineStr">
        <is>
          <t>Greenland</t>
        </is>
      </c>
      <c r="E322" s="14" t="n">
        <v>2023</v>
      </c>
      <c r="F322" s="14" t="n">
        <v>0</v>
      </c>
      <c r="G322" s="14" t="n">
        <v>4.752</v>
      </c>
      <c r="H322" s="14" t="n">
        <v>1.286</v>
      </c>
      <c r="I322" s="14" t="n">
        <v>0</v>
      </c>
      <c r="J322" s="14" t="n">
        <v>4.752</v>
      </c>
      <c r="K322" s="14" t="n">
        <v>0</v>
      </c>
      <c r="L322" s="14" t="n">
        <v>1</v>
      </c>
      <c r="M322" s="14" t="n">
        <v>7.886</v>
      </c>
      <c r="N322" s="14" t="n">
        <v>3.857</v>
      </c>
      <c r="O322" s="14" t="n">
        <v>0</v>
      </c>
      <c r="P322" s="14" t="n">
        <v>7.886</v>
      </c>
      <c r="Q322" s="14" t="n">
        <v>0</v>
      </c>
      <c r="R322" s="14" t="n">
        <v>1</v>
      </c>
      <c r="S322" s="14" t="n">
        <v>11.18</v>
      </c>
      <c r="T322" s="14" t="n">
        <v>7.714</v>
      </c>
      <c r="U322" s="14" t="n">
        <v>0</v>
      </c>
      <c r="V322" s="14" t="n">
        <v>11.18</v>
      </c>
      <c r="W322" s="14" t="n">
        <v>0</v>
      </c>
      <c r="X322" s="14" t="n">
        <v>1</v>
      </c>
      <c r="Y322" s="14" t="n">
        <v>12.908</v>
      </c>
      <c r="Z322" s="14" t="n">
        <v>1.745</v>
      </c>
      <c r="AA322" s="14" t="n">
        <v>0</v>
      </c>
      <c r="AB322" s="14" t="n">
        <v>12.908</v>
      </c>
      <c r="AC322" s="14" t="n">
        <v>0</v>
      </c>
      <c r="AD322" s="14" t="n">
        <v>1</v>
      </c>
      <c r="AE322" s="14" t="n">
        <v>14.194</v>
      </c>
      <c r="AF322" s="14" t="n">
        <v>3.319</v>
      </c>
      <c r="AG322" s="14" t="n">
        <v>0</v>
      </c>
      <c r="AH322" s="14" t="n">
        <v>14.194</v>
      </c>
      <c r="AI322" s="14" t="n">
        <v>0</v>
      </c>
      <c r="AJ322" s="14" t="n">
        <v>1</v>
      </c>
      <c r="AK322" s="14" t="n">
        <v>21.908</v>
      </c>
      <c r="AL322" s="14" t="n">
        <v>11.668</v>
      </c>
      <c r="AM322" s="14" t="n">
        <v>0</v>
      </c>
      <c r="AN322" s="14" t="n">
        <v>21.908</v>
      </c>
      <c r="AO322" s="14" t="n">
        <v>0</v>
      </c>
      <c r="AP322" s="14" t="n">
        <v>1</v>
      </c>
      <c r="AQ322" s="14" t="n">
        <v>0.76</v>
      </c>
      <c r="AR322" s="14" t="n">
        <v>0.129</v>
      </c>
      <c r="AS322" s="14" t="n">
        <v>-0.111</v>
      </c>
      <c r="AT322" s="14" t="n">
        <v>0.649</v>
      </c>
      <c r="AU322" s="14" t="n">
        <v>0</v>
      </c>
      <c r="AV322" s="14" t="n">
        <v>1</v>
      </c>
      <c r="AW322" s="14" t="n">
        <v>0.8110000000000001</v>
      </c>
      <c r="AX322" s="14" t="n">
        <v>0.129</v>
      </c>
      <c r="AY322" s="14" t="n">
        <v>-0.17</v>
      </c>
      <c r="AZ322" s="14" t="n">
        <v>0.642</v>
      </c>
      <c r="BA322" s="14" t="n">
        <v>0</v>
      </c>
      <c r="BB322" s="14" t="n">
        <v>0</v>
      </c>
      <c r="BC322" s="14" t="n">
        <v>0.535</v>
      </c>
      <c r="BD322" s="14" t="n">
        <v>0.129</v>
      </c>
      <c r="BE322" s="14" t="n">
        <v>0</v>
      </c>
      <c r="BF322" s="14" t="n">
        <v>0.535</v>
      </c>
      <c r="BG322" s="14" t="n">
        <v>0</v>
      </c>
      <c r="BH322" s="14" t="n">
        <v>1</v>
      </c>
      <c r="BI322" s="14" t="n">
        <v>0.579</v>
      </c>
      <c r="BJ322" s="14" t="n">
        <v>0.129</v>
      </c>
      <c r="BK322" s="14" t="n">
        <v>0.081</v>
      </c>
      <c r="BL322" s="14" t="n">
        <v>0.66</v>
      </c>
      <c r="BM322" s="14" t="n">
        <v>0</v>
      </c>
      <c r="BN322" s="14" t="n">
        <v>1</v>
      </c>
      <c r="BO322" s="14" t="n">
        <v>0</v>
      </c>
      <c r="BP322" s="14" t="n">
        <v>0</v>
      </c>
      <c r="BQ322" s="14" t="n">
        <v>0</v>
      </c>
      <c r="BR322" s="14" t="n">
        <v>0</v>
      </c>
      <c r="BS322" s="14" t="n">
        <v>1</v>
      </c>
      <c r="BT322" s="14" t="n">
        <v>0</v>
      </c>
      <c r="BU322" s="14" t="n">
        <v>0</v>
      </c>
      <c r="BV322" s="14" t="n">
        <v>0</v>
      </c>
      <c r="BW322" s="14" t="n">
        <v>0</v>
      </c>
      <c r="BX322" s="14" t="n">
        <v>1</v>
      </c>
      <c r="BY322" s="14" t="n">
        <v>13.254</v>
      </c>
      <c r="BZ322" s="14" t="n">
        <v>0</v>
      </c>
      <c r="CA322" s="14" t="n">
        <v>13.254</v>
      </c>
      <c r="CB322" s="14" t="n">
        <v>0</v>
      </c>
      <c r="CC322" s="14" t="n">
        <v>83.248</v>
      </c>
      <c r="CD322" s="14" t="n">
        <v>7.95</v>
      </c>
      <c r="CE322" s="14" t="n">
        <v>21.757</v>
      </c>
      <c r="CF322" s="14" t="n">
        <v>105.005</v>
      </c>
      <c r="CG322" s="14" t="n">
        <v>0</v>
      </c>
      <c r="CH322" s="14" t="n">
        <v>1</v>
      </c>
      <c r="CI322" s="14" t="n">
        <v>0</v>
      </c>
      <c r="CJ322" s="14" t="n">
        <v>0</v>
      </c>
      <c r="CK322" s="14" t="n">
        <v>0</v>
      </c>
      <c r="CL322" s="14" t="n">
        <v>0</v>
      </c>
      <c r="CM322" s="14" t="n">
        <v>0</v>
      </c>
      <c r="CN322" s="14" t="n">
        <v>0</v>
      </c>
      <c r="CO322" s="14" t="n">
        <v>0</v>
      </c>
      <c r="CP322" s="14" t="n">
        <v>0</v>
      </c>
      <c r="CQ322" s="14" t="n">
        <v>1.348</v>
      </c>
      <c r="CR322" s="14" t="n">
        <v>0</v>
      </c>
      <c r="CS322" s="14" t="n">
        <v>5.37</v>
      </c>
      <c r="CT322" s="14" t="n">
        <v>3.466</v>
      </c>
      <c r="CU322" s="14" t="n">
        <v>11.622</v>
      </c>
    </row>
    <row r="323">
      <c r="A323" s="14" t="inlineStr">
        <is>
          <t>GRL2024</t>
        </is>
      </c>
      <c r="B323" s="14" t="inlineStr">
        <is>
          <t>GRL</t>
        </is>
      </c>
      <c r="C323" s="14" t="inlineStr">
        <is>
          <t>GRL</t>
        </is>
      </c>
      <c r="D323" s="14" t="inlineStr">
        <is>
          <t>Greenland</t>
        </is>
      </c>
      <c r="E323" s="14" t="n">
        <v>2024</v>
      </c>
      <c r="F323" s="14" t="n">
        <v>0</v>
      </c>
      <c r="G323" s="14" t="n">
        <v>4.351</v>
      </c>
      <c r="H323" s="14" t="n">
        <v>1.324</v>
      </c>
      <c r="I323" s="14" t="n">
        <v>0</v>
      </c>
      <c r="J323" s="14" t="n">
        <v>4.351</v>
      </c>
      <c r="K323" s="14" t="n">
        <v>0</v>
      </c>
      <c r="L323" s="14" t="n">
        <v>1</v>
      </c>
      <c r="M323" s="14" t="n">
        <v>7.124</v>
      </c>
      <c r="N323" s="14" t="n">
        <v>3.971</v>
      </c>
      <c r="O323" s="14" t="n">
        <v>0</v>
      </c>
      <c r="P323" s="14" t="n">
        <v>7.124</v>
      </c>
      <c r="Q323" s="14" t="n">
        <v>0</v>
      </c>
      <c r="R323" s="14" t="n">
        <v>1</v>
      </c>
      <c r="S323" s="14" t="n">
        <v>10.969</v>
      </c>
      <c r="T323" s="14" t="n">
        <v>7.942</v>
      </c>
      <c r="U323" s="14" t="n">
        <v>0</v>
      </c>
      <c r="V323" s="14" t="n">
        <v>10.969</v>
      </c>
      <c r="W323" s="14" t="n">
        <v>0</v>
      </c>
      <c r="X323" s="14" t="n">
        <v>1</v>
      </c>
      <c r="Y323" s="14" t="n">
        <v>11.492</v>
      </c>
      <c r="Z323" s="14" t="n">
        <v>1.553</v>
      </c>
      <c r="AA323" s="14" t="n">
        <v>0</v>
      </c>
      <c r="AB323" s="14" t="n">
        <v>11.492</v>
      </c>
      <c r="AC323" s="14" t="n">
        <v>0</v>
      </c>
      <c r="AD323" s="14" t="n">
        <v>1</v>
      </c>
      <c r="AE323" s="14" t="n">
        <v>12.815</v>
      </c>
      <c r="AF323" s="14" t="n">
        <v>2.997</v>
      </c>
      <c r="AG323" s="14" t="n">
        <v>0</v>
      </c>
      <c r="AH323" s="14" t="n">
        <v>12.815</v>
      </c>
      <c r="AI323" s="14" t="n">
        <v>0</v>
      </c>
      <c r="AJ323" s="14" t="n">
        <v>1</v>
      </c>
      <c r="AK323" s="14" t="n">
        <v>20.757</v>
      </c>
      <c r="AL323" s="14" t="n">
        <v>11.055</v>
      </c>
      <c r="AM323" s="14" t="n">
        <v>0</v>
      </c>
      <c r="AN323" s="14" t="n">
        <v>20.757</v>
      </c>
      <c r="AO323" s="14" t="n">
        <v>0</v>
      </c>
      <c r="AP323" s="14" t="n">
        <v>1</v>
      </c>
      <c r="AQ323" s="14" t="n">
        <v>0.724</v>
      </c>
      <c r="AR323" s="14" t="n">
        <v>0.132</v>
      </c>
      <c r="AS323" s="14" t="n">
        <v>-0.06</v>
      </c>
      <c r="AT323" s="14" t="n">
        <v>0.664</v>
      </c>
      <c r="AU323" s="14" t="n">
        <v>0</v>
      </c>
      <c r="AV323" s="14" t="n">
        <v>1</v>
      </c>
      <c r="AW323" s="14" t="n">
        <v>0.75</v>
      </c>
      <c r="AX323" s="14" t="n">
        <v>0.132</v>
      </c>
      <c r="AY323" s="14" t="n">
        <v>-0.093</v>
      </c>
      <c r="AZ323" s="14" t="n">
        <v>0.658</v>
      </c>
      <c r="BA323" s="14" t="n">
        <v>0</v>
      </c>
      <c r="BB323" s="14" t="n">
        <v>0</v>
      </c>
      <c r="BC323" s="14" t="n">
        <v>0.513</v>
      </c>
      <c r="BD323" s="14" t="n">
        <v>0.132</v>
      </c>
      <c r="BE323" s="14" t="n">
        <v>0</v>
      </c>
      <c r="BF323" s="14" t="n">
        <v>0.513</v>
      </c>
      <c r="BG323" s="14" t="n">
        <v>0</v>
      </c>
      <c r="BH323" s="14" t="n">
        <v>1</v>
      </c>
      <c r="BI323" s="14" t="n">
        <v>0.591</v>
      </c>
      <c r="BJ323" s="14" t="n">
        <v>0.132</v>
      </c>
      <c r="BK323" s="14" t="n">
        <v>0.08699999999999999</v>
      </c>
      <c r="BL323" s="14" t="n">
        <v>0.679</v>
      </c>
      <c r="BM323" s="14" t="n">
        <v>0</v>
      </c>
      <c r="BN323" s="14" t="n">
        <v>1</v>
      </c>
      <c r="BO323" s="14" t="n">
        <v>0</v>
      </c>
      <c r="BP323" s="14" t="n">
        <v>0</v>
      </c>
      <c r="BQ323" s="14" t="n">
        <v>0</v>
      </c>
      <c r="BR323" s="14" t="n">
        <v>0</v>
      </c>
      <c r="BS323" s="14" t="n">
        <v>1</v>
      </c>
      <c r="BT323" s="14" t="n">
        <v>0</v>
      </c>
      <c r="BU323" s="14" t="n">
        <v>0</v>
      </c>
      <c r="BV323" s="14" t="n">
        <v>0</v>
      </c>
      <c r="BW323" s="14" t="n">
        <v>0</v>
      </c>
      <c r="BX323" s="14" t="n">
        <v>1</v>
      </c>
      <c r="BY323" s="14" t="n">
        <v>13.646</v>
      </c>
      <c r="BZ323" s="14" t="n">
        <v>0</v>
      </c>
      <c r="CA323" s="14" t="n">
        <v>13.646</v>
      </c>
      <c r="CB323" s="14" t="n">
        <v>0</v>
      </c>
      <c r="CC323" s="14" t="n">
        <v>82.58799999999999</v>
      </c>
      <c r="CD323" s="14" t="n">
        <v>7.95</v>
      </c>
      <c r="CE323" s="14" t="n">
        <v>24.901</v>
      </c>
      <c r="CF323" s="14" t="n">
        <v>107.489</v>
      </c>
      <c r="CG323" s="14" t="n">
        <v>0</v>
      </c>
      <c r="CH323" s="14" t="n">
        <v>1</v>
      </c>
      <c r="CI323" s="14" t="n">
        <v>0</v>
      </c>
      <c r="CJ323" s="14" t="n">
        <v>0</v>
      </c>
      <c r="CK323" s="14" t="n">
        <v>0</v>
      </c>
      <c r="CL323" s="14" t="n">
        <v>0</v>
      </c>
      <c r="CM323" s="14" t="n">
        <v>0</v>
      </c>
      <c r="CN323" s="14" t="n">
        <v>0</v>
      </c>
      <c r="CO323" s="14" t="n">
        <v>0</v>
      </c>
      <c r="CP323" s="14" t="n">
        <v>0</v>
      </c>
      <c r="CQ323" s="14" t="n">
        <v>1.387</v>
      </c>
      <c r="CR323" s="14" t="n">
        <v>0</v>
      </c>
      <c r="CS323" s="14" t="n">
        <v>5.529</v>
      </c>
      <c r="CT323" s="14" t="n">
        <v>3.027</v>
      </c>
      <c r="CU323" s="14" t="n">
        <v>10.168</v>
      </c>
    </row>
    <row r="324">
      <c r="A324" s="14" t="inlineStr">
        <is>
          <t>GRD2021</t>
        </is>
      </c>
      <c r="B324" s="14" t="inlineStr">
        <is>
          <t>GRD</t>
        </is>
      </c>
      <c r="C324" s="14" t="inlineStr">
        <is>
          <t>GRD</t>
        </is>
      </c>
      <c r="D324" s="14" t="inlineStr">
        <is>
          <t>Grenada</t>
        </is>
      </c>
      <c r="E324" s="14" t="n">
        <v>2021</v>
      </c>
      <c r="F324" s="14" t="n">
        <v>0.15</v>
      </c>
      <c r="G324" s="14" t="n">
        <v>5.897</v>
      </c>
      <c r="H324" s="14" t="n">
        <v>1.143</v>
      </c>
      <c r="I324" s="14" t="n">
        <v>0</v>
      </c>
      <c r="J324" s="14" t="n">
        <v>5.897</v>
      </c>
      <c r="K324" s="14" t="n">
        <v>0</v>
      </c>
      <c r="L324" s="14" t="n">
        <v>1</v>
      </c>
      <c r="M324" s="14" t="n">
        <v>7.964</v>
      </c>
      <c r="N324" s="14" t="n">
        <v>3.43</v>
      </c>
      <c r="O324" s="14" t="n">
        <v>0</v>
      </c>
      <c r="P324" s="14" t="n">
        <v>7.964</v>
      </c>
      <c r="Q324" s="14" t="n">
        <v>0</v>
      </c>
      <c r="R324" s="14" t="n">
        <v>1</v>
      </c>
      <c r="S324" s="14" t="n">
        <v>11.613</v>
      </c>
      <c r="T324" s="14" t="n">
        <v>6.86</v>
      </c>
      <c r="U324" s="14" t="n">
        <v>0</v>
      </c>
      <c r="V324" s="14" t="n">
        <v>13.355</v>
      </c>
      <c r="W324" s="14" t="n">
        <v>0.15</v>
      </c>
      <c r="X324" s="14" t="n">
        <v>1</v>
      </c>
      <c r="Y324" s="14" t="n">
        <v>17.127</v>
      </c>
      <c r="Z324" s="14" t="n">
        <v>2.304</v>
      </c>
      <c r="AA324" s="14" t="n">
        <v>0</v>
      </c>
      <c r="AB324" s="14" t="n">
        <v>17.127</v>
      </c>
      <c r="AC324" s="14" t="n">
        <v>0</v>
      </c>
      <c r="AD324" s="14" t="n">
        <v>1</v>
      </c>
      <c r="AE324" s="14" t="n">
        <v>18.27</v>
      </c>
      <c r="AF324" s="14" t="n">
        <v>4.278</v>
      </c>
      <c r="AG324" s="14" t="n">
        <v>0</v>
      </c>
      <c r="AH324" s="14" t="n">
        <v>18.27</v>
      </c>
      <c r="AI324" s="14" t="n">
        <v>0</v>
      </c>
      <c r="AJ324" s="14" t="n">
        <v>1</v>
      </c>
      <c r="AK324" s="14" t="n">
        <v>25.13</v>
      </c>
      <c r="AL324" s="14" t="n">
        <v>13.503</v>
      </c>
      <c r="AM324" s="14" t="n">
        <v>0</v>
      </c>
      <c r="AN324" s="14" t="n">
        <v>28.899</v>
      </c>
      <c r="AO324" s="14" t="n">
        <v>0.15</v>
      </c>
      <c r="AP324" s="14" t="n">
        <v>1</v>
      </c>
      <c r="AQ324" s="14" t="n">
        <v>1.224</v>
      </c>
      <c r="AR324" s="14" t="n">
        <v>0.224</v>
      </c>
      <c r="AS324" s="14" t="n">
        <v>0.048</v>
      </c>
      <c r="AT324" s="14" t="n">
        <v>1.272</v>
      </c>
      <c r="AU324" s="14" t="n">
        <v>0</v>
      </c>
      <c r="AV324" s="14" t="n">
        <v>1</v>
      </c>
      <c r="AW324" s="14" t="n">
        <v>1.099</v>
      </c>
      <c r="AX324" s="14" t="n">
        <v>0.212</v>
      </c>
      <c r="AY324" s="14" t="n">
        <v>0.062</v>
      </c>
      <c r="AZ324" s="14" t="n">
        <v>1.161</v>
      </c>
      <c r="BA324" s="14" t="n">
        <v>0</v>
      </c>
      <c r="BB324" s="14" t="n">
        <v>1</v>
      </c>
      <c r="BC324" s="14" t="n">
        <v>0.458</v>
      </c>
      <c r="BD324" s="14" t="n">
        <v>0.114</v>
      </c>
      <c r="BE324" s="14" t="n">
        <v>0.266</v>
      </c>
      <c r="BF324" s="14" t="n">
        <v>0.832</v>
      </c>
      <c r="BG324" s="14" t="n">
        <v>0.15</v>
      </c>
      <c r="BH324" s="14" t="n">
        <v>1</v>
      </c>
      <c r="BI324" s="14" t="n">
        <v>0.491</v>
      </c>
      <c r="BJ324" s="14" t="n">
        <v>0.114</v>
      </c>
      <c r="BK324" s="14" t="n">
        <v>0.237</v>
      </c>
      <c r="BL324" s="14" t="n">
        <v>0.838</v>
      </c>
      <c r="BM324" s="14" t="n">
        <v>0.15</v>
      </c>
      <c r="BN324" s="14" t="n">
        <v>1</v>
      </c>
      <c r="BO324" s="14" t="n">
        <v>0</v>
      </c>
      <c r="BP324" s="14" t="n">
        <v>0</v>
      </c>
      <c r="BQ324" s="14" t="n">
        <v>0.263</v>
      </c>
      <c r="BR324" s="14" t="n">
        <v>0</v>
      </c>
      <c r="BS324" s="14" t="n">
        <v>1</v>
      </c>
      <c r="BT324" s="14" t="n">
        <v>0</v>
      </c>
      <c r="BU324" s="14" t="n">
        <v>0</v>
      </c>
      <c r="BV324" s="14" t="n">
        <v>0.294</v>
      </c>
      <c r="BW324" s="14" t="n">
        <v>0.15</v>
      </c>
      <c r="BX324" s="14" t="n">
        <v>1</v>
      </c>
      <c r="BY324" s="14" t="n">
        <v>11.787</v>
      </c>
      <c r="BZ324" s="14" t="n">
        <v>0</v>
      </c>
      <c r="CA324" s="14" t="n">
        <v>11.787</v>
      </c>
      <c r="CB324" s="14" t="n">
        <v>0</v>
      </c>
      <c r="CC324" s="14" t="n">
        <v>78.125</v>
      </c>
      <c r="CD324" s="14" t="n">
        <v>7.95</v>
      </c>
      <c r="CE324" s="14" t="n">
        <v>34.476</v>
      </c>
      <c r="CF324" s="14" t="n">
        <v>129.492</v>
      </c>
      <c r="CG324" s="14" t="n">
        <v>0.15</v>
      </c>
      <c r="CH324" s="14" t="n">
        <v>1</v>
      </c>
      <c r="CI324" s="14" t="n">
        <v>0</v>
      </c>
      <c r="CJ324" s="14" t="n">
        <v>0</v>
      </c>
      <c r="CK324" s="14" t="n">
        <v>0</v>
      </c>
      <c r="CL324" s="14" t="n">
        <v>0</v>
      </c>
      <c r="CM324" s="14" t="n">
        <v>0</v>
      </c>
      <c r="CN324" s="14" t="n">
        <v>0</v>
      </c>
      <c r="CO324" s="14" t="n">
        <v>0</v>
      </c>
      <c r="CP324" s="14" t="n">
        <v>0</v>
      </c>
      <c r="CQ324" s="14" t="n">
        <v>1.198</v>
      </c>
      <c r="CR324" s="14" t="n">
        <v>0</v>
      </c>
      <c r="CS324" s="14" t="n">
        <v>4.776</v>
      </c>
      <c r="CT324" s="14" t="n">
        <v>4.753</v>
      </c>
      <c r="CU324" s="14" t="n">
        <v>15.983</v>
      </c>
    </row>
    <row r="325">
      <c r="A325" s="14" t="inlineStr">
        <is>
          <t>GRD2022</t>
        </is>
      </c>
      <c r="B325" s="14" t="inlineStr">
        <is>
          <t>GRD</t>
        </is>
      </c>
      <c r="C325" s="14" t="inlineStr">
        <is>
          <t>GRD</t>
        </is>
      </c>
      <c r="D325" s="14" t="inlineStr">
        <is>
          <t>Grenada</t>
        </is>
      </c>
      <c r="E325" s="14" t="n">
        <v>2022</v>
      </c>
      <c r="F325" s="14" t="n">
        <v>0.15</v>
      </c>
      <c r="G325" s="14" t="n">
        <v>11.72</v>
      </c>
      <c r="H325" s="14" t="n">
        <v>1.235</v>
      </c>
      <c r="I325" s="14" t="n">
        <v>0</v>
      </c>
      <c r="J325" s="14" t="n">
        <v>11.72</v>
      </c>
      <c r="K325" s="14" t="n">
        <v>0</v>
      </c>
      <c r="L325" s="14" t="n">
        <v>1</v>
      </c>
      <c r="M325" s="14" t="n">
        <v>9.782999999999999</v>
      </c>
      <c r="N325" s="14" t="n">
        <v>3.704</v>
      </c>
      <c r="O325" s="14" t="n">
        <v>0</v>
      </c>
      <c r="P325" s="14" t="n">
        <v>9.782999999999999</v>
      </c>
      <c r="Q325" s="14" t="n">
        <v>0</v>
      </c>
      <c r="R325" s="14" t="n">
        <v>1</v>
      </c>
      <c r="S325" s="14" t="n">
        <v>17.893</v>
      </c>
      <c r="T325" s="14" t="n">
        <v>7.408</v>
      </c>
      <c r="U325" s="14" t="n">
        <v>0.199</v>
      </c>
      <c r="V325" s="14" t="n">
        <v>20.577</v>
      </c>
      <c r="W325" s="14" t="n">
        <v>0.15</v>
      </c>
      <c r="X325" s="14" t="n">
        <v>1</v>
      </c>
      <c r="Y325" s="14" t="n">
        <v>30.728</v>
      </c>
      <c r="Z325" s="14" t="n">
        <v>4.133</v>
      </c>
      <c r="AA325" s="14" t="n">
        <v>0</v>
      </c>
      <c r="AB325" s="14" t="n">
        <v>30.728</v>
      </c>
      <c r="AC325" s="14" t="n">
        <v>0</v>
      </c>
      <c r="AD325" s="14" t="n">
        <v>1</v>
      </c>
      <c r="AE325" s="14" t="n">
        <v>31.963</v>
      </c>
      <c r="AF325" s="14" t="n">
        <v>7.485</v>
      </c>
      <c r="AG325" s="14" t="n">
        <v>0</v>
      </c>
      <c r="AH325" s="14" t="n">
        <v>31.963</v>
      </c>
      <c r="AI325" s="14" t="n">
        <v>0</v>
      </c>
      <c r="AJ325" s="14" t="n">
        <v>1</v>
      </c>
      <c r="AK325" s="14" t="n">
        <v>39.371</v>
      </c>
      <c r="AL325" s="14" t="n">
        <v>21.155</v>
      </c>
      <c r="AM325" s="14" t="n">
        <v>0.437</v>
      </c>
      <c r="AN325" s="14" t="n">
        <v>45.277</v>
      </c>
      <c r="AO325" s="14" t="n">
        <v>0.15</v>
      </c>
      <c r="AP325" s="14" t="n">
        <v>1</v>
      </c>
      <c r="AQ325" s="14" t="n">
        <v>1.085</v>
      </c>
      <c r="AR325" s="14" t="n">
        <v>0.155</v>
      </c>
      <c r="AS325" s="14" t="n">
        <v>0.067</v>
      </c>
      <c r="AT325" s="14" t="n">
        <v>1.152</v>
      </c>
      <c r="AU325" s="14" t="n">
        <v>0</v>
      </c>
      <c r="AV325" s="14" t="n">
        <v>1</v>
      </c>
      <c r="AW325" s="14" t="n">
        <v>1.101</v>
      </c>
      <c r="AX325" s="14" t="n">
        <v>0.143</v>
      </c>
      <c r="AY325" s="14" t="n">
        <v>0.101</v>
      </c>
      <c r="AZ325" s="14" t="n">
        <v>1.202</v>
      </c>
      <c r="BA325" s="14" t="n">
        <v>0</v>
      </c>
      <c r="BB325" s="14" t="n">
        <v>1</v>
      </c>
      <c r="BC325" s="14" t="n">
        <v>0.62</v>
      </c>
      <c r="BD325" s="14" t="n">
        <v>0.123</v>
      </c>
      <c r="BE325" s="14" t="n">
        <v>0.103</v>
      </c>
      <c r="BF325" s="14" t="n">
        <v>0.832</v>
      </c>
      <c r="BG325" s="14" t="n">
        <v>0.15</v>
      </c>
      <c r="BH325" s="14" t="n">
        <v>1</v>
      </c>
      <c r="BI325" s="14" t="n">
        <v>0.608</v>
      </c>
      <c r="BJ325" s="14" t="n">
        <v>0.123</v>
      </c>
      <c r="BK325" s="14" t="n">
        <v>0.5580000000000001</v>
      </c>
      <c r="BL325" s="14" t="n">
        <v>1.341</v>
      </c>
      <c r="BM325" s="14" t="n">
        <v>0.15</v>
      </c>
      <c r="BN325" s="14" t="n">
        <v>1</v>
      </c>
      <c r="BO325" s="14" t="n">
        <v>0</v>
      </c>
      <c r="BP325" s="14" t="n">
        <v>0</v>
      </c>
      <c r="BQ325" s="14" t="n">
        <v>0.376</v>
      </c>
      <c r="BR325" s="14" t="n">
        <v>0</v>
      </c>
      <c r="BS325" s="14" t="n">
        <v>1</v>
      </c>
      <c r="BT325" s="14" t="n">
        <v>0</v>
      </c>
      <c r="BU325" s="14" t="n">
        <v>0</v>
      </c>
      <c r="BV325" s="14" t="n">
        <v>0.408</v>
      </c>
      <c r="BW325" s="14" t="n">
        <v>0.075</v>
      </c>
      <c r="BX325" s="14" t="n">
        <v>1</v>
      </c>
      <c r="BY325" s="14" t="n">
        <v>12.729</v>
      </c>
      <c r="BZ325" s="14" t="n">
        <v>0</v>
      </c>
      <c r="CA325" s="14" t="n">
        <v>12.729</v>
      </c>
      <c r="CB325" s="14" t="n">
        <v>0</v>
      </c>
      <c r="CC325" s="14" t="n">
        <v>97.90000000000001</v>
      </c>
      <c r="CD325" s="14" t="n">
        <v>7.95</v>
      </c>
      <c r="CE325" s="14" t="n">
        <v>35.467</v>
      </c>
      <c r="CF325" s="14" t="n">
        <v>153.372</v>
      </c>
      <c r="CG325" s="14" t="n">
        <v>0.15</v>
      </c>
      <c r="CH325" s="14" t="n">
        <v>1</v>
      </c>
      <c r="CI325" s="14" t="n">
        <v>0</v>
      </c>
      <c r="CJ325" s="14" t="n">
        <v>0</v>
      </c>
      <c r="CK325" s="14" t="n">
        <v>0</v>
      </c>
      <c r="CL325" s="14" t="n">
        <v>0</v>
      </c>
      <c r="CM325" s="14" t="n">
        <v>0</v>
      </c>
      <c r="CN325" s="14" t="n">
        <v>0</v>
      </c>
      <c r="CO325" s="14" t="n">
        <v>0</v>
      </c>
      <c r="CP325" s="14" t="n">
        <v>0</v>
      </c>
      <c r="CQ325" s="14" t="n">
        <v>1.294</v>
      </c>
      <c r="CR325" s="14" t="n">
        <v>0</v>
      </c>
      <c r="CS325" s="14" t="n">
        <v>5.158</v>
      </c>
      <c r="CT325" s="14" t="n">
        <v>10.485</v>
      </c>
      <c r="CU325" s="14" t="n">
        <v>29.494</v>
      </c>
    </row>
    <row r="326">
      <c r="A326" s="14" t="inlineStr">
        <is>
          <t>GRD2023</t>
        </is>
      </c>
      <c r="B326" s="14" t="inlineStr">
        <is>
          <t>GRD</t>
        </is>
      </c>
      <c r="C326" s="14" t="inlineStr">
        <is>
          <t>GRD</t>
        </is>
      </c>
      <c r="D326" s="14" t="inlineStr">
        <is>
          <t>Grenada</t>
        </is>
      </c>
      <c r="E326" s="14" t="n">
        <v>2023</v>
      </c>
      <c r="F326" s="14" t="n">
        <v>0.15</v>
      </c>
      <c r="G326" s="14" t="n">
        <v>6.147</v>
      </c>
      <c r="H326" s="14" t="n">
        <v>1.286</v>
      </c>
      <c r="I326" s="14" t="n">
        <v>0</v>
      </c>
      <c r="J326" s="14" t="n">
        <v>6.147</v>
      </c>
      <c r="K326" s="14" t="n">
        <v>0</v>
      </c>
      <c r="L326" s="14" t="n">
        <v>1</v>
      </c>
      <c r="M326" s="14" t="n">
        <v>7.886</v>
      </c>
      <c r="N326" s="14" t="n">
        <v>3.857</v>
      </c>
      <c r="O326" s="14" t="n">
        <v>0</v>
      </c>
      <c r="P326" s="14" t="n">
        <v>7.886</v>
      </c>
      <c r="Q326" s="14" t="n">
        <v>0</v>
      </c>
      <c r="R326" s="14" t="n">
        <v>1</v>
      </c>
      <c r="S326" s="14" t="n">
        <v>12.575</v>
      </c>
      <c r="T326" s="14" t="n">
        <v>7.714</v>
      </c>
      <c r="U326" s="14" t="n">
        <v>0.209</v>
      </c>
      <c r="V326" s="14" t="n">
        <v>14.461</v>
      </c>
      <c r="W326" s="14" t="n">
        <v>0.15</v>
      </c>
      <c r="X326" s="14" t="n">
        <v>1</v>
      </c>
      <c r="Y326" s="14" t="n">
        <v>12.478</v>
      </c>
      <c r="Z326" s="14" t="n">
        <v>1.678</v>
      </c>
      <c r="AA326" s="14" t="n">
        <v>0</v>
      </c>
      <c r="AB326" s="14" t="n">
        <v>12.478</v>
      </c>
      <c r="AC326" s="14" t="n">
        <v>0</v>
      </c>
      <c r="AD326" s="14" t="n">
        <v>1</v>
      </c>
      <c r="AE326" s="14" t="n">
        <v>13.763</v>
      </c>
      <c r="AF326" s="14" t="n">
        <v>3.223</v>
      </c>
      <c r="AG326" s="14" t="n">
        <v>0</v>
      </c>
      <c r="AH326" s="14" t="n">
        <v>13.763</v>
      </c>
      <c r="AI326" s="14" t="n">
        <v>0</v>
      </c>
      <c r="AJ326" s="14" t="n">
        <v>1</v>
      </c>
      <c r="AK326" s="14" t="n">
        <v>21.477</v>
      </c>
      <c r="AL326" s="14" t="n">
        <v>11.54</v>
      </c>
      <c r="AM326" s="14" t="n">
        <v>0.357</v>
      </c>
      <c r="AN326" s="14" t="n">
        <v>24.699</v>
      </c>
      <c r="AO326" s="14" t="n">
        <v>0.15</v>
      </c>
      <c r="AP326" s="14" t="n">
        <v>1</v>
      </c>
      <c r="AQ326" s="14" t="n">
        <v>0.9389999999999999</v>
      </c>
      <c r="AR326" s="14" t="n">
        <v>0.158</v>
      </c>
      <c r="AS326" s="14" t="n">
        <v>0.338</v>
      </c>
      <c r="AT326" s="14" t="n">
        <v>1.277</v>
      </c>
      <c r="AU326" s="14" t="n">
        <v>0</v>
      </c>
      <c r="AV326" s="14" t="n">
        <v>1</v>
      </c>
      <c r="AW326" s="14" t="n">
        <v>0.919</v>
      </c>
      <c r="AX326" s="14" t="n">
        <v>0.157</v>
      </c>
      <c r="AY326" s="14" t="n">
        <v>0.346</v>
      </c>
      <c r="AZ326" s="14" t="n">
        <v>1.265</v>
      </c>
      <c r="BA326" s="14" t="n">
        <v>0</v>
      </c>
      <c r="BB326" s="14" t="n">
        <v>1</v>
      </c>
      <c r="BC326" s="14" t="n">
        <v>0.554</v>
      </c>
      <c r="BD326" s="14" t="n">
        <v>0.129</v>
      </c>
      <c r="BE326" s="14" t="n">
        <v>0.169</v>
      </c>
      <c r="BF326" s="14" t="n">
        <v>0.832</v>
      </c>
      <c r="BG326" s="14" t="n">
        <v>0.15</v>
      </c>
      <c r="BH326" s="14" t="n">
        <v>1</v>
      </c>
      <c r="BI326" s="14" t="n">
        <v>0.5570000000000001</v>
      </c>
      <c r="BJ326" s="14" t="n">
        <v>0.129</v>
      </c>
      <c r="BK326" s="14" t="n">
        <v>0.471</v>
      </c>
      <c r="BL326" s="14" t="n">
        <v>1.182</v>
      </c>
      <c r="BM326" s="14" t="n">
        <v>0.15</v>
      </c>
      <c r="BN326" s="14" t="n">
        <v>1</v>
      </c>
      <c r="BO326" s="14" t="n">
        <v>0</v>
      </c>
      <c r="BP326" s="14" t="n">
        <v>0</v>
      </c>
      <c r="BQ326" s="14" t="n">
        <v>0.349</v>
      </c>
      <c r="BR326" s="14" t="n">
        <v>0</v>
      </c>
      <c r="BS326" s="14" t="n">
        <v>1</v>
      </c>
      <c r="BT326" s="14" t="n">
        <v>0</v>
      </c>
      <c r="BU326" s="14" t="n">
        <v>0</v>
      </c>
      <c r="BV326" s="14" t="n">
        <v>0.38</v>
      </c>
      <c r="BW326" s="14" t="n">
        <v>0.075</v>
      </c>
      <c r="BX326" s="14" t="n">
        <v>1</v>
      </c>
      <c r="BY326" s="14" t="n">
        <v>13.254</v>
      </c>
      <c r="BZ326" s="14" t="n">
        <v>0</v>
      </c>
      <c r="CA326" s="14" t="n">
        <v>13.254</v>
      </c>
      <c r="CB326" s="14" t="n">
        <v>0</v>
      </c>
      <c r="CC326" s="14" t="n">
        <v>83.248</v>
      </c>
      <c r="CD326" s="14" t="n">
        <v>7.95</v>
      </c>
      <c r="CE326" s="14" t="n">
        <v>28.379</v>
      </c>
      <c r="CF326" s="14" t="n">
        <v>128.371</v>
      </c>
      <c r="CG326" s="14" t="n">
        <v>0.15</v>
      </c>
      <c r="CH326" s="14" t="n">
        <v>1</v>
      </c>
      <c r="CI326" s="14" t="n">
        <v>0</v>
      </c>
      <c r="CJ326" s="14" t="n">
        <v>0</v>
      </c>
      <c r="CK326" s="14" t="n">
        <v>0</v>
      </c>
      <c r="CL326" s="14" t="n">
        <v>0</v>
      </c>
      <c r="CM326" s="14" t="n">
        <v>0</v>
      </c>
      <c r="CN326" s="14" t="n">
        <v>0</v>
      </c>
      <c r="CO326" s="14" t="n">
        <v>0</v>
      </c>
      <c r="CP326" s="14" t="n">
        <v>0</v>
      </c>
      <c r="CQ326" s="14" t="n">
        <v>1.348</v>
      </c>
      <c r="CR326" s="14" t="n">
        <v>0</v>
      </c>
      <c r="CS326" s="14" t="n">
        <v>5.37</v>
      </c>
      <c r="CT326" s="14" t="n">
        <v>4.861</v>
      </c>
      <c r="CU326" s="14" t="n">
        <v>11.192</v>
      </c>
    </row>
    <row r="327">
      <c r="A327" s="14" t="inlineStr">
        <is>
          <t>GRD2024</t>
        </is>
      </c>
      <c r="B327" s="14" t="inlineStr">
        <is>
          <t>GRD</t>
        </is>
      </c>
      <c r="C327" s="14" t="inlineStr">
        <is>
          <t>GRD</t>
        </is>
      </c>
      <c r="D327" s="14" t="inlineStr">
        <is>
          <t>Grenada</t>
        </is>
      </c>
      <c r="E327" s="14" t="n">
        <v>2024</v>
      </c>
      <c r="F327" s="14" t="n">
        <v>0.15</v>
      </c>
      <c r="G327" s="14" t="n">
        <v>5.575</v>
      </c>
      <c r="H327" s="14" t="n">
        <v>1.324</v>
      </c>
      <c r="I327" s="14" t="n">
        <v>0</v>
      </c>
      <c r="J327" s="14" t="n">
        <v>5.575</v>
      </c>
      <c r="K327" s="14" t="n">
        <v>0</v>
      </c>
      <c r="L327" s="14" t="n">
        <v>1</v>
      </c>
      <c r="M327" s="14" t="n">
        <v>7.124</v>
      </c>
      <c r="N327" s="14" t="n">
        <v>3.971</v>
      </c>
      <c r="O327" s="14" t="n">
        <v>0</v>
      </c>
      <c r="P327" s="14" t="n">
        <v>7.124</v>
      </c>
      <c r="Q327" s="14" t="n">
        <v>0</v>
      </c>
      <c r="R327" s="14" t="n">
        <v>1</v>
      </c>
      <c r="S327" s="14" t="n">
        <v>12.193</v>
      </c>
      <c r="T327" s="14" t="n">
        <v>7.942</v>
      </c>
      <c r="U327" s="14" t="n">
        <v>0.249</v>
      </c>
      <c r="V327" s="14" t="n">
        <v>14.022</v>
      </c>
      <c r="W327" s="14" t="n">
        <v>0.15</v>
      </c>
      <c r="X327" s="14" t="n">
        <v>1</v>
      </c>
      <c r="Y327" s="14" t="n">
        <v>11.447</v>
      </c>
      <c r="Z327" s="14" t="n">
        <v>1.54</v>
      </c>
      <c r="AA327" s="14" t="n">
        <v>0</v>
      </c>
      <c r="AB327" s="14" t="n">
        <v>11.447</v>
      </c>
      <c r="AC327" s="14" t="n">
        <v>0</v>
      </c>
      <c r="AD327" s="14" t="n">
        <v>1</v>
      </c>
      <c r="AE327" s="14" t="n">
        <v>12.771</v>
      </c>
      <c r="AF327" s="14" t="n">
        <v>2.991</v>
      </c>
      <c r="AG327" s="14" t="n">
        <v>0</v>
      </c>
      <c r="AH327" s="14" t="n">
        <v>12.771</v>
      </c>
      <c r="AI327" s="14" t="n">
        <v>0</v>
      </c>
      <c r="AJ327" s="14" t="n">
        <v>1</v>
      </c>
      <c r="AK327" s="14" t="n">
        <v>20.712</v>
      </c>
      <c r="AL327" s="14" t="n">
        <v>11.129</v>
      </c>
      <c r="AM327" s="14" t="n">
        <v>0.423</v>
      </c>
      <c r="AN327" s="14" t="n">
        <v>23.819</v>
      </c>
      <c r="AO327" s="14" t="n">
        <v>0.15</v>
      </c>
      <c r="AP327" s="14" t="n">
        <v>1</v>
      </c>
      <c r="AQ327" s="14" t="n">
        <v>0.922</v>
      </c>
      <c r="AR327" s="14" t="n">
        <v>0.168</v>
      </c>
      <c r="AS327" s="14" t="n">
        <v>0.335</v>
      </c>
      <c r="AT327" s="14" t="n">
        <v>1.257</v>
      </c>
      <c r="AU327" s="14" t="n">
        <v>0</v>
      </c>
      <c r="AV327" s="14" t="n">
        <v>1</v>
      </c>
      <c r="AW327" s="14" t="n">
        <v>0.863</v>
      </c>
      <c r="AX327" s="14" t="n">
        <v>0.158</v>
      </c>
      <c r="AY327" s="14" t="n">
        <v>0.35</v>
      </c>
      <c r="AZ327" s="14" t="n">
        <v>1.214</v>
      </c>
      <c r="BA327" s="14" t="n">
        <v>0</v>
      </c>
      <c r="BB327" s="14" t="n">
        <v>1</v>
      </c>
      <c r="BC327" s="14" t="n">
        <v>0.534</v>
      </c>
      <c r="BD327" s="14" t="n">
        <v>0.132</v>
      </c>
      <c r="BE327" s="14" t="n">
        <v>0.19</v>
      </c>
      <c r="BF327" s="14" t="n">
        <v>0.832</v>
      </c>
      <c r="BG327" s="14" t="n">
        <v>0.15</v>
      </c>
      <c r="BH327" s="14" t="n">
        <v>1</v>
      </c>
      <c r="BI327" s="14" t="n">
        <v>0.5679999999999999</v>
      </c>
      <c r="BJ327" s="14" t="n">
        <v>0.132</v>
      </c>
      <c r="BK327" s="14" t="n">
        <v>0.364</v>
      </c>
      <c r="BL327" s="14" t="n">
        <v>1.072</v>
      </c>
      <c r="BM327" s="14" t="n">
        <v>0.15</v>
      </c>
      <c r="BN327" s="14" t="n">
        <v>1</v>
      </c>
      <c r="BO327" s="14" t="n">
        <v>0</v>
      </c>
      <c r="BP327" s="14" t="n">
        <v>0</v>
      </c>
      <c r="BQ327" s="14" t="n">
        <v>0.33</v>
      </c>
      <c r="BR327" s="14" t="n">
        <v>0</v>
      </c>
      <c r="BS327" s="14" t="n">
        <v>1</v>
      </c>
      <c r="BT327" s="14" t="n">
        <v>0</v>
      </c>
      <c r="BU327" s="14" t="n">
        <v>0</v>
      </c>
      <c r="BV327" s="14" t="n">
        <v>0.361</v>
      </c>
      <c r="BW327" s="14" t="n">
        <v>0.075</v>
      </c>
      <c r="BX327" s="14" t="n">
        <v>1</v>
      </c>
      <c r="BY327" s="14" t="n">
        <v>13.646</v>
      </c>
      <c r="BZ327" s="14" t="n">
        <v>0</v>
      </c>
      <c r="CA327" s="14" t="n">
        <v>13.646</v>
      </c>
      <c r="CB327" s="14" t="n">
        <v>0</v>
      </c>
      <c r="CC327" s="14" t="n">
        <v>82.58799999999999</v>
      </c>
      <c r="CD327" s="14" t="n">
        <v>7.95</v>
      </c>
      <c r="CE327" s="14" t="n">
        <v>31.916</v>
      </c>
      <c r="CF327" s="14" t="n">
        <v>129.043</v>
      </c>
      <c r="CG327" s="14" t="n">
        <v>0.15</v>
      </c>
      <c r="CH327" s="14" t="n">
        <v>1</v>
      </c>
      <c r="CI327" s="14" t="n">
        <v>0</v>
      </c>
      <c r="CJ327" s="14" t="n">
        <v>0</v>
      </c>
      <c r="CK327" s="14" t="n">
        <v>0</v>
      </c>
      <c r="CL327" s="14" t="n">
        <v>0</v>
      </c>
      <c r="CM327" s="14" t="n">
        <v>0</v>
      </c>
      <c r="CN327" s="14" t="n">
        <v>0</v>
      </c>
      <c r="CO327" s="14" t="n">
        <v>0</v>
      </c>
      <c r="CP327" s="14" t="n">
        <v>0</v>
      </c>
      <c r="CQ327" s="14" t="n">
        <v>1.387</v>
      </c>
      <c r="CR327" s="14" t="n">
        <v>0</v>
      </c>
      <c r="CS327" s="14" t="n">
        <v>5.529</v>
      </c>
      <c r="CT327" s="14" t="n">
        <v>4.251</v>
      </c>
      <c r="CU327" s="14" t="n">
        <v>10.123</v>
      </c>
    </row>
    <row r="328">
      <c r="A328" s="14" t="inlineStr">
        <is>
          <t>GUM2021</t>
        </is>
      </c>
      <c r="B328" s="14" t="inlineStr">
        <is>
          <t>GUM</t>
        </is>
      </c>
      <c r="C328" s="14" t="inlineStr">
        <is>
          <t>GUM</t>
        </is>
      </c>
      <c r="D328" s="14" t="inlineStr">
        <is>
          <t>Guam</t>
        </is>
      </c>
      <c r="E328" s="14" t="n">
        <v>2021</v>
      </c>
      <c r="F328" s="14" t="n">
        <v>0.04</v>
      </c>
      <c r="G328" s="14" t="n">
        <v>4.747</v>
      </c>
      <c r="H328" s="14" t="n">
        <v>1.143</v>
      </c>
      <c r="I328" s="14" t="n">
        <v>0</v>
      </c>
      <c r="J328" s="14" t="n">
        <v>4.747</v>
      </c>
      <c r="K328" s="14" t="n">
        <v>0</v>
      </c>
      <c r="L328" s="14" t="n">
        <v>1</v>
      </c>
      <c r="M328" s="14" t="n">
        <v>7.964</v>
      </c>
      <c r="N328" s="14" t="n">
        <v>3.43</v>
      </c>
      <c r="O328" s="14" t="n">
        <v>0</v>
      </c>
      <c r="P328" s="14" t="n">
        <v>7.964</v>
      </c>
      <c r="Q328" s="14" t="n">
        <v>0</v>
      </c>
      <c r="R328" s="14" t="n">
        <v>1</v>
      </c>
      <c r="S328" s="14" t="n">
        <v>10.464</v>
      </c>
      <c r="T328" s="14" t="n">
        <v>6.86</v>
      </c>
      <c r="U328" s="14" t="n">
        <v>0</v>
      </c>
      <c r="V328" s="14" t="n">
        <v>10.883</v>
      </c>
      <c r="W328" s="14" t="n">
        <v>0.04</v>
      </c>
      <c r="X328" s="14" t="n">
        <v>1</v>
      </c>
      <c r="Y328" s="14" t="n">
        <v>10.551</v>
      </c>
      <c r="Z328" s="14" t="n">
        <v>1.302</v>
      </c>
      <c r="AA328" s="14" t="n">
        <v>0</v>
      </c>
      <c r="AB328" s="14" t="n">
        <v>10.551</v>
      </c>
      <c r="AC328" s="14" t="n">
        <v>0</v>
      </c>
      <c r="AD328" s="14" t="n">
        <v>1</v>
      </c>
      <c r="AE328" s="14" t="n">
        <v>11.694</v>
      </c>
      <c r="AF328" s="14" t="n">
        <v>2.549</v>
      </c>
      <c r="AG328" s="14" t="n">
        <v>0</v>
      </c>
      <c r="AH328" s="14" t="n">
        <v>11.694</v>
      </c>
      <c r="AI328" s="14" t="n">
        <v>0</v>
      </c>
      <c r="AJ328" s="14" t="n">
        <v>1</v>
      </c>
      <c r="AK328" s="14" t="n">
        <v>18.554</v>
      </c>
      <c r="AL328" s="14" t="n">
        <v>9.627000000000001</v>
      </c>
      <c r="AM328" s="14" t="n">
        <v>0</v>
      </c>
      <c r="AN328" s="14" t="n">
        <v>19.296</v>
      </c>
      <c r="AO328" s="14" t="n">
        <v>0.04</v>
      </c>
      <c r="AP328" s="14" t="n">
        <v>1</v>
      </c>
      <c r="AQ328" s="14" t="n">
        <v>0.621</v>
      </c>
      <c r="AR328" s="14" t="n">
        <v>0.114</v>
      </c>
      <c r="AS328" s="14" t="n">
        <v>0</v>
      </c>
      <c r="AT328" s="14" t="n">
        <v>0.645</v>
      </c>
      <c r="AU328" s="14" t="n">
        <v>0.04</v>
      </c>
      <c r="AV328" s="14" t="n">
        <v>1</v>
      </c>
      <c r="AW328" s="14" t="n">
        <v>0.593</v>
      </c>
      <c r="AX328" s="14" t="n">
        <v>0.114</v>
      </c>
      <c r="AY328" s="14" t="n">
        <v>0</v>
      </c>
      <c r="AZ328" s="14" t="n">
        <v>0.617</v>
      </c>
      <c r="BA328" s="14" t="n">
        <v>0.04</v>
      </c>
      <c r="BB328" s="14" t="n">
        <v>1</v>
      </c>
      <c r="BC328" s="14" t="n">
        <v>0.44</v>
      </c>
      <c r="BD328" s="14" t="n">
        <v>0.114</v>
      </c>
      <c r="BE328" s="14" t="n">
        <v>0</v>
      </c>
      <c r="BF328" s="14" t="n">
        <v>0.457</v>
      </c>
      <c r="BG328" s="14" t="n">
        <v>0.04</v>
      </c>
      <c r="BH328" s="14" t="n">
        <v>1</v>
      </c>
      <c r="BI328" s="14" t="n">
        <v>0.5600000000000001</v>
      </c>
      <c r="BJ328" s="14" t="n">
        <v>0.114</v>
      </c>
      <c r="BK328" s="14" t="n">
        <v>0</v>
      </c>
      <c r="BL328" s="14" t="n">
        <v>0.583</v>
      </c>
      <c r="BM328" s="14" t="n">
        <v>0.04</v>
      </c>
      <c r="BN328" s="14" t="n">
        <v>1</v>
      </c>
      <c r="BO328" s="14" t="n">
        <v>0</v>
      </c>
      <c r="BP328" s="14" t="n">
        <v>0</v>
      </c>
      <c r="BQ328" s="14" t="n">
        <v>0</v>
      </c>
      <c r="BR328" s="14" t="n">
        <v>0</v>
      </c>
      <c r="BS328" s="14" t="n">
        <v>1</v>
      </c>
      <c r="BT328" s="14" t="n">
        <v>0</v>
      </c>
      <c r="BU328" s="14" t="n">
        <v>0</v>
      </c>
      <c r="BV328" s="14" t="n">
        <v>0</v>
      </c>
      <c r="BW328" s="14" t="n">
        <v>0.04</v>
      </c>
      <c r="BX328" s="14" t="n">
        <v>1</v>
      </c>
      <c r="BY328" s="14" t="n">
        <v>11.787</v>
      </c>
      <c r="BZ328" s="14" t="n">
        <v>0</v>
      </c>
      <c r="CA328" s="14" t="n">
        <v>11.787</v>
      </c>
      <c r="CB328" s="14" t="n">
        <v>0</v>
      </c>
      <c r="CC328" s="14" t="n">
        <v>81.69499999999999</v>
      </c>
      <c r="CD328" s="14" t="n">
        <v>7.95</v>
      </c>
      <c r="CE328" s="14" t="n">
        <v>0</v>
      </c>
      <c r="CF328" s="14" t="n">
        <v>84.96299999999999</v>
      </c>
      <c r="CG328" s="14" t="n">
        <v>0.04</v>
      </c>
      <c r="CH328" s="14" t="n">
        <v>1</v>
      </c>
      <c r="CI328" s="14" t="n">
        <v>0</v>
      </c>
      <c r="CJ328" s="14" t="n">
        <v>0</v>
      </c>
      <c r="CK328" s="14" t="n">
        <v>0</v>
      </c>
      <c r="CL328" s="14" t="n">
        <v>0</v>
      </c>
      <c r="CM328" s="14" t="n">
        <v>0</v>
      </c>
      <c r="CN328" s="14" t="n">
        <v>0</v>
      </c>
      <c r="CO328" s="14" t="n">
        <v>0</v>
      </c>
      <c r="CP328" s="14" t="n">
        <v>0</v>
      </c>
      <c r="CQ328" s="14" t="n">
        <v>1.198</v>
      </c>
      <c r="CR328" s="14" t="n">
        <v>0</v>
      </c>
      <c r="CS328" s="14" t="n">
        <v>4.776</v>
      </c>
      <c r="CT328" s="14" t="n">
        <v>3.604</v>
      </c>
      <c r="CU328" s="14" t="n">
        <v>9.407999999999999</v>
      </c>
    </row>
    <row r="329">
      <c r="A329" s="14" t="inlineStr">
        <is>
          <t>GUM2022</t>
        </is>
      </c>
      <c r="B329" s="14" t="inlineStr">
        <is>
          <t>GUM</t>
        </is>
      </c>
      <c r="C329" s="14" t="inlineStr">
        <is>
          <t>GUM</t>
        </is>
      </c>
      <c r="D329" s="14" t="inlineStr">
        <is>
          <t>Guam</t>
        </is>
      </c>
      <c r="E329" s="14" t="n">
        <v>2022</v>
      </c>
      <c r="F329" s="14" t="n">
        <v>0.04</v>
      </c>
      <c r="G329" s="14" t="n">
        <v>8.788</v>
      </c>
      <c r="H329" s="14" t="n">
        <v>1.235</v>
      </c>
      <c r="I329" s="14" t="n">
        <v>0</v>
      </c>
      <c r="J329" s="14" t="n">
        <v>8.788</v>
      </c>
      <c r="K329" s="14" t="n">
        <v>0</v>
      </c>
      <c r="L329" s="14" t="n">
        <v>1</v>
      </c>
      <c r="M329" s="14" t="n">
        <v>9.782999999999999</v>
      </c>
      <c r="N329" s="14" t="n">
        <v>3.704</v>
      </c>
      <c r="O329" s="14" t="n">
        <v>0</v>
      </c>
      <c r="P329" s="14" t="n">
        <v>9.782999999999999</v>
      </c>
      <c r="Q329" s="14" t="n">
        <v>0</v>
      </c>
      <c r="R329" s="14" t="n">
        <v>1</v>
      </c>
      <c r="S329" s="14" t="n">
        <v>14.962</v>
      </c>
      <c r="T329" s="14" t="n">
        <v>7.408</v>
      </c>
      <c r="U329" s="14" t="n">
        <v>0.044</v>
      </c>
      <c r="V329" s="14" t="n">
        <v>15.56</v>
      </c>
      <c r="W329" s="14" t="n">
        <v>0.04</v>
      </c>
      <c r="X329" s="14" t="n">
        <v>1</v>
      </c>
      <c r="Y329" s="14" t="n">
        <v>17.332</v>
      </c>
      <c r="Z329" s="14" t="n">
        <v>2.139</v>
      </c>
      <c r="AA329" s="14" t="n">
        <v>0</v>
      </c>
      <c r="AB329" s="14" t="n">
        <v>17.332</v>
      </c>
      <c r="AC329" s="14" t="n">
        <v>0</v>
      </c>
      <c r="AD329" s="14" t="n">
        <v>1</v>
      </c>
      <c r="AE329" s="14" t="n">
        <v>18.566</v>
      </c>
      <c r="AF329" s="14" t="n">
        <v>4.048</v>
      </c>
      <c r="AG329" s="14" t="n">
        <v>0</v>
      </c>
      <c r="AH329" s="14" t="n">
        <v>18.566</v>
      </c>
      <c r="AI329" s="14" t="n">
        <v>0</v>
      </c>
      <c r="AJ329" s="14" t="n">
        <v>1</v>
      </c>
      <c r="AK329" s="14" t="n">
        <v>25.974</v>
      </c>
      <c r="AL329" s="14" t="n">
        <v>13.478</v>
      </c>
      <c r="AM329" s="14" t="n">
        <v>0.077</v>
      </c>
      <c r="AN329" s="14" t="n">
        <v>27.013</v>
      </c>
      <c r="AO329" s="14" t="n">
        <v>0.04</v>
      </c>
      <c r="AP329" s="14" t="n">
        <v>1</v>
      </c>
      <c r="AQ329" s="14" t="n">
        <v>0.847</v>
      </c>
      <c r="AR329" s="14" t="n">
        <v>0.123</v>
      </c>
      <c r="AS329" s="14" t="n">
        <v>0.003</v>
      </c>
      <c r="AT329" s="14" t="n">
        <v>0.881</v>
      </c>
      <c r="AU329" s="14" t="n">
        <v>0.04</v>
      </c>
      <c r="AV329" s="14" t="n">
        <v>1</v>
      </c>
      <c r="AW329" s="14" t="n">
        <v>0.947</v>
      </c>
      <c r="AX329" s="14" t="n">
        <v>0.123</v>
      </c>
      <c r="AY329" s="14" t="n">
        <v>0.003</v>
      </c>
      <c r="AZ329" s="14" t="n">
        <v>0.985</v>
      </c>
      <c r="BA329" s="14" t="n">
        <v>0.04</v>
      </c>
      <c r="BB329" s="14" t="n">
        <v>1</v>
      </c>
      <c r="BC329" s="14" t="n">
        <v>0.589</v>
      </c>
      <c r="BD329" s="14" t="n">
        <v>0.123</v>
      </c>
      <c r="BE329" s="14" t="n">
        <v>0.002</v>
      </c>
      <c r="BF329" s="14" t="n">
        <v>0.612</v>
      </c>
      <c r="BG329" s="14" t="n">
        <v>0.04</v>
      </c>
      <c r="BH329" s="14" t="n">
        <v>1</v>
      </c>
      <c r="BI329" s="14" t="n">
        <v>0.6889999999999999</v>
      </c>
      <c r="BJ329" s="14" t="n">
        <v>0.123</v>
      </c>
      <c r="BK329" s="14" t="n">
        <v>0.002</v>
      </c>
      <c r="BL329" s="14" t="n">
        <v>0.716</v>
      </c>
      <c r="BM329" s="14" t="n">
        <v>0.04</v>
      </c>
      <c r="BN329" s="14" t="n">
        <v>1</v>
      </c>
      <c r="BO329" s="14" t="n">
        <v>0</v>
      </c>
      <c r="BP329" s="14" t="n">
        <v>0</v>
      </c>
      <c r="BQ329" s="14" t="n">
        <v>0</v>
      </c>
      <c r="BR329" s="14" t="n">
        <v>0</v>
      </c>
      <c r="BS329" s="14" t="n">
        <v>1</v>
      </c>
      <c r="BT329" s="14" t="n">
        <v>0</v>
      </c>
      <c r="BU329" s="14" t="n">
        <v>0</v>
      </c>
      <c r="BV329" s="14" t="n">
        <v>0</v>
      </c>
      <c r="BW329" s="14" t="n">
        <v>0.04</v>
      </c>
      <c r="BX329" s="14" t="n">
        <v>1</v>
      </c>
      <c r="BY329" s="14" t="n">
        <v>12.729</v>
      </c>
      <c r="BZ329" s="14" t="n">
        <v>0</v>
      </c>
      <c r="CA329" s="14" t="n">
        <v>12.729</v>
      </c>
      <c r="CB329" s="14" t="n">
        <v>0</v>
      </c>
      <c r="CC329" s="14" t="n">
        <v>102.477</v>
      </c>
      <c r="CD329" s="14" t="n">
        <v>7.95</v>
      </c>
      <c r="CE329" s="14" t="n">
        <v>0.303</v>
      </c>
      <c r="CF329" s="14" t="n">
        <v>106.576</v>
      </c>
      <c r="CG329" s="14" t="n">
        <v>0.04</v>
      </c>
      <c r="CH329" s="14" t="n">
        <v>1</v>
      </c>
      <c r="CI329" s="14" t="n">
        <v>0</v>
      </c>
      <c r="CJ329" s="14" t="n">
        <v>0</v>
      </c>
      <c r="CK329" s="14" t="n">
        <v>0</v>
      </c>
      <c r="CL329" s="14" t="n">
        <v>0</v>
      </c>
      <c r="CM329" s="14" t="n">
        <v>0</v>
      </c>
      <c r="CN329" s="14" t="n">
        <v>0</v>
      </c>
      <c r="CO329" s="14" t="n">
        <v>0</v>
      </c>
      <c r="CP329" s="14" t="n">
        <v>0</v>
      </c>
      <c r="CQ329" s="14" t="n">
        <v>1.294</v>
      </c>
      <c r="CR329" s="14" t="n">
        <v>0</v>
      </c>
      <c r="CS329" s="14" t="n">
        <v>5.158</v>
      </c>
      <c r="CT329" s="14" t="n">
        <v>7.554</v>
      </c>
      <c r="CU329" s="14" t="n">
        <v>16.097</v>
      </c>
    </row>
    <row r="330">
      <c r="A330" s="14" t="inlineStr">
        <is>
          <t>GUM2023</t>
        </is>
      </c>
      <c r="B330" s="14" t="inlineStr">
        <is>
          <t>GUM</t>
        </is>
      </c>
      <c r="C330" s="14" t="inlineStr">
        <is>
          <t>GUM</t>
        </is>
      </c>
      <c r="D330" s="14" t="inlineStr">
        <is>
          <t>Guam</t>
        </is>
      </c>
      <c r="E330" s="14" t="n">
        <v>2023</v>
      </c>
      <c r="F330" s="14" t="n">
        <v>0.04</v>
      </c>
      <c r="G330" s="14" t="n">
        <v>5.77</v>
      </c>
      <c r="H330" s="14" t="n">
        <v>1.286</v>
      </c>
      <c r="I330" s="14" t="n">
        <v>0</v>
      </c>
      <c r="J330" s="14" t="n">
        <v>5.77</v>
      </c>
      <c r="K330" s="14" t="n">
        <v>0</v>
      </c>
      <c r="L330" s="14" t="n">
        <v>1</v>
      </c>
      <c r="M330" s="14" t="n">
        <v>7.886</v>
      </c>
      <c r="N330" s="14" t="n">
        <v>3.857</v>
      </c>
      <c r="O330" s="14" t="n">
        <v>0</v>
      </c>
      <c r="P330" s="14" t="n">
        <v>7.886</v>
      </c>
      <c r="Q330" s="14" t="n">
        <v>0</v>
      </c>
      <c r="R330" s="14" t="n">
        <v>1</v>
      </c>
      <c r="S330" s="14" t="n">
        <v>12.198</v>
      </c>
      <c r="T330" s="14" t="n">
        <v>7.714</v>
      </c>
      <c r="U330" s="14" t="n">
        <v>0.054</v>
      </c>
      <c r="V330" s="14" t="n">
        <v>12.686</v>
      </c>
      <c r="W330" s="14" t="n">
        <v>0.04</v>
      </c>
      <c r="X330" s="14" t="n">
        <v>1</v>
      </c>
      <c r="Y330" s="14" t="n">
        <v>13.814</v>
      </c>
      <c r="Z330" s="14" t="n">
        <v>1.705</v>
      </c>
      <c r="AA330" s="14" t="n">
        <v>0</v>
      </c>
      <c r="AB330" s="14" t="n">
        <v>13.814</v>
      </c>
      <c r="AC330" s="14" t="n">
        <v>0</v>
      </c>
      <c r="AD330" s="14" t="n">
        <v>1</v>
      </c>
      <c r="AE330" s="14" t="n">
        <v>15.1</v>
      </c>
      <c r="AF330" s="14" t="n">
        <v>3.292</v>
      </c>
      <c r="AG330" s="14" t="n">
        <v>0</v>
      </c>
      <c r="AH330" s="14" t="n">
        <v>15.1</v>
      </c>
      <c r="AI330" s="14" t="n">
        <v>0</v>
      </c>
      <c r="AJ330" s="14" t="n">
        <v>1</v>
      </c>
      <c r="AK330" s="14" t="n">
        <v>22.814</v>
      </c>
      <c r="AL330" s="14" t="n">
        <v>11.838</v>
      </c>
      <c r="AM330" s="14" t="n">
        <v>0.101</v>
      </c>
      <c r="AN330" s="14" t="n">
        <v>23.726</v>
      </c>
      <c r="AO330" s="14" t="n">
        <v>0.04</v>
      </c>
      <c r="AP330" s="14" t="n">
        <v>1</v>
      </c>
      <c r="AQ330" s="14" t="n">
        <v>0.749</v>
      </c>
      <c r="AR330" s="14" t="n">
        <v>0.129</v>
      </c>
      <c r="AS330" s="14" t="n">
        <v>0.003</v>
      </c>
      <c r="AT330" s="14" t="n">
        <v>0.779</v>
      </c>
      <c r="AU330" s="14" t="n">
        <v>0.04</v>
      </c>
      <c r="AV330" s="14" t="n">
        <v>1</v>
      </c>
      <c r="AW330" s="14" t="n">
        <v>0.783</v>
      </c>
      <c r="AX330" s="14" t="n">
        <v>0.129</v>
      </c>
      <c r="AY330" s="14" t="n">
        <v>0.003</v>
      </c>
      <c r="AZ330" s="14" t="n">
        <v>0.8139999999999999</v>
      </c>
      <c r="BA330" s="14" t="n">
        <v>0.04</v>
      </c>
      <c r="BB330" s="14" t="n">
        <v>1</v>
      </c>
      <c r="BC330" s="14" t="n">
        <v>0.527</v>
      </c>
      <c r="BD330" s="14" t="n">
        <v>0.129</v>
      </c>
      <c r="BE330" s="14" t="n">
        <v>0.002</v>
      </c>
      <c r="BF330" s="14" t="n">
        <v>0.549</v>
      </c>
      <c r="BG330" s="14" t="n">
        <v>0.04</v>
      </c>
      <c r="BH330" s="14" t="n">
        <v>1</v>
      </c>
      <c r="BI330" s="14" t="n">
        <v>0.64</v>
      </c>
      <c r="BJ330" s="14" t="n">
        <v>0.129</v>
      </c>
      <c r="BK330" s="14" t="n">
        <v>0.003</v>
      </c>
      <c r="BL330" s="14" t="n">
        <v>0.665</v>
      </c>
      <c r="BM330" s="14" t="n">
        <v>0.04</v>
      </c>
      <c r="BN330" s="14" t="n">
        <v>1</v>
      </c>
      <c r="BO330" s="14" t="n">
        <v>0</v>
      </c>
      <c r="BP330" s="14" t="n">
        <v>0</v>
      </c>
      <c r="BQ330" s="14" t="n">
        <v>0</v>
      </c>
      <c r="BR330" s="14" t="n">
        <v>0</v>
      </c>
      <c r="BS330" s="14" t="n">
        <v>1</v>
      </c>
      <c r="BT330" s="14" t="n">
        <v>0</v>
      </c>
      <c r="BU330" s="14" t="n">
        <v>0</v>
      </c>
      <c r="BV330" s="14" t="n">
        <v>0</v>
      </c>
      <c r="BW330" s="14" t="n">
        <v>0.04</v>
      </c>
      <c r="BX330" s="14" t="n">
        <v>1</v>
      </c>
      <c r="BY330" s="14" t="n">
        <v>13.254</v>
      </c>
      <c r="BZ330" s="14" t="n">
        <v>0</v>
      </c>
      <c r="CA330" s="14" t="n">
        <v>13.254</v>
      </c>
      <c r="CB330" s="14" t="n">
        <v>0</v>
      </c>
      <c r="CC330" s="14" t="n">
        <v>87.07899999999999</v>
      </c>
      <c r="CD330" s="14" t="n">
        <v>7.95</v>
      </c>
      <c r="CE330" s="14" t="n">
        <v>0.386</v>
      </c>
      <c r="CF330" s="14" t="n">
        <v>90.562</v>
      </c>
      <c r="CG330" s="14" t="n">
        <v>0.04</v>
      </c>
      <c r="CH330" s="14" t="n">
        <v>1</v>
      </c>
      <c r="CI330" s="14" t="n">
        <v>0</v>
      </c>
      <c r="CJ330" s="14" t="n">
        <v>0</v>
      </c>
      <c r="CK330" s="14" t="n">
        <v>0</v>
      </c>
      <c r="CL330" s="14" t="n">
        <v>0</v>
      </c>
      <c r="CM330" s="14" t="n">
        <v>0</v>
      </c>
      <c r="CN330" s="14" t="n">
        <v>0</v>
      </c>
      <c r="CO330" s="14" t="n">
        <v>0</v>
      </c>
      <c r="CP330" s="14" t="n">
        <v>0</v>
      </c>
      <c r="CQ330" s="14" t="n">
        <v>1.348</v>
      </c>
      <c r="CR330" s="14" t="n">
        <v>0</v>
      </c>
      <c r="CS330" s="14" t="n">
        <v>5.37</v>
      </c>
      <c r="CT330" s="14" t="n">
        <v>4.484</v>
      </c>
      <c r="CU330" s="14" t="n">
        <v>12.529</v>
      </c>
    </row>
    <row r="331">
      <c r="A331" s="14" t="inlineStr">
        <is>
          <t>GUM2024</t>
        </is>
      </c>
      <c r="B331" s="14" t="inlineStr">
        <is>
          <t>GUM</t>
        </is>
      </c>
      <c r="C331" s="14" t="inlineStr">
        <is>
          <t>GUM</t>
        </is>
      </c>
      <c r="D331" s="14" t="inlineStr">
        <is>
          <t>Guam</t>
        </is>
      </c>
      <c r="E331" s="14" t="n">
        <v>2024</v>
      </c>
      <c r="F331" s="14" t="n">
        <v>0.04</v>
      </c>
      <c r="G331" s="14" t="n">
        <v>4.833</v>
      </c>
      <c r="H331" s="14" t="n">
        <v>1.324</v>
      </c>
      <c r="I331" s="14" t="n">
        <v>0</v>
      </c>
      <c r="J331" s="14" t="n">
        <v>4.833</v>
      </c>
      <c r="K331" s="14" t="n">
        <v>0</v>
      </c>
      <c r="L331" s="14" t="n">
        <v>1</v>
      </c>
      <c r="M331" s="14" t="n">
        <v>7.124</v>
      </c>
      <c r="N331" s="14" t="n">
        <v>3.971</v>
      </c>
      <c r="O331" s="14" t="n">
        <v>0</v>
      </c>
      <c r="P331" s="14" t="n">
        <v>7.124</v>
      </c>
      <c r="Q331" s="14" t="n">
        <v>0</v>
      </c>
      <c r="R331" s="14" t="n">
        <v>1</v>
      </c>
      <c r="S331" s="14" t="n">
        <v>11.451</v>
      </c>
      <c r="T331" s="14" t="n">
        <v>7.942</v>
      </c>
      <c r="U331" s="14" t="n">
        <v>0.062</v>
      </c>
      <c r="V331" s="14" t="n">
        <v>11.909</v>
      </c>
      <c r="W331" s="14" t="n">
        <v>0.04</v>
      </c>
      <c r="X331" s="14" t="n">
        <v>1</v>
      </c>
      <c r="Y331" s="14" t="n">
        <v>12.219</v>
      </c>
      <c r="Z331" s="14" t="n">
        <v>1.508</v>
      </c>
      <c r="AA331" s="14" t="n">
        <v>0</v>
      </c>
      <c r="AB331" s="14" t="n">
        <v>12.219</v>
      </c>
      <c r="AC331" s="14" t="n">
        <v>0</v>
      </c>
      <c r="AD331" s="14" t="n">
        <v>1</v>
      </c>
      <c r="AE331" s="14" t="n">
        <v>13.543</v>
      </c>
      <c r="AF331" s="14" t="n">
        <v>2.952</v>
      </c>
      <c r="AG331" s="14" t="n">
        <v>0</v>
      </c>
      <c r="AH331" s="14" t="n">
        <v>13.543</v>
      </c>
      <c r="AI331" s="14" t="n">
        <v>0</v>
      </c>
      <c r="AJ331" s="14" t="n">
        <v>1</v>
      </c>
      <c r="AK331" s="14" t="n">
        <v>21.484</v>
      </c>
      <c r="AL331" s="14" t="n">
        <v>11.148</v>
      </c>
      <c r="AM331" s="14" t="n">
        <v>0.117</v>
      </c>
      <c r="AN331" s="14" t="n">
        <v>22.344</v>
      </c>
      <c r="AO331" s="14" t="n">
        <v>0.04</v>
      </c>
      <c r="AP331" s="14" t="n">
        <v>1</v>
      </c>
      <c r="AQ331" s="14" t="n">
        <v>0.72</v>
      </c>
      <c r="AR331" s="14" t="n">
        <v>0.132</v>
      </c>
      <c r="AS331" s="14" t="n">
        <v>0.004</v>
      </c>
      <c r="AT331" s="14" t="n">
        <v>0.749</v>
      </c>
      <c r="AU331" s="14" t="n">
        <v>0.04</v>
      </c>
      <c r="AV331" s="14" t="n">
        <v>1</v>
      </c>
      <c r="AW331" s="14" t="n">
        <v>0.734</v>
      </c>
      <c r="AX331" s="14" t="n">
        <v>0.132</v>
      </c>
      <c r="AY331" s="14" t="n">
        <v>0.004</v>
      </c>
      <c r="AZ331" s="14" t="n">
        <v>0.763</v>
      </c>
      <c r="BA331" s="14" t="n">
        <v>0.04</v>
      </c>
      <c r="BB331" s="14" t="n">
        <v>1</v>
      </c>
      <c r="BC331" s="14" t="n">
        <v>0.51</v>
      </c>
      <c r="BD331" s="14" t="n">
        <v>0.132</v>
      </c>
      <c r="BE331" s="14" t="n">
        <v>0.003</v>
      </c>
      <c r="BF331" s="14" t="n">
        <v>0.531</v>
      </c>
      <c r="BG331" s="14" t="n">
        <v>0.04</v>
      </c>
      <c r="BH331" s="14" t="n">
        <v>1</v>
      </c>
      <c r="BI331" s="14" t="n">
        <v>0.652</v>
      </c>
      <c r="BJ331" s="14" t="n">
        <v>0.132</v>
      </c>
      <c r="BK331" s="14" t="n">
        <v>0.004</v>
      </c>
      <c r="BL331" s="14" t="n">
        <v>0.678</v>
      </c>
      <c r="BM331" s="14" t="n">
        <v>0.04</v>
      </c>
      <c r="BN331" s="14" t="n">
        <v>1</v>
      </c>
      <c r="BO331" s="14" t="n">
        <v>0</v>
      </c>
      <c r="BP331" s="14" t="n">
        <v>0</v>
      </c>
      <c r="BQ331" s="14" t="n">
        <v>0</v>
      </c>
      <c r="BR331" s="14" t="n">
        <v>0</v>
      </c>
      <c r="BS331" s="14" t="n">
        <v>1</v>
      </c>
      <c r="BT331" s="14" t="n">
        <v>0</v>
      </c>
      <c r="BU331" s="14" t="n">
        <v>0</v>
      </c>
      <c r="BV331" s="14" t="n">
        <v>0</v>
      </c>
      <c r="BW331" s="14" t="n">
        <v>0.04</v>
      </c>
      <c r="BX331" s="14" t="n">
        <v>1</v>
      </c>
      <c r="BY331" s="14" t="n">
        <v>13.646</v>
      </c>
      <c r="BZ331" s="14" t="n">
        <v>0</v>
      </c>
      <c r="CA331" s="14" t="n">
        <v>13.646</v>
      </c>
      <c r="CB331" s="14" t="n">
        <v>0</v>
      </c>
      <c r="CC331" s="14" t="n">
        <v>86.38500000000001</v>
      </c>
      <c r="CD331" s="14" t="n">
        <v>7.95</v>
      </c>
      <c r="CE331" s="14" t="n">
        <v>0.471</v>
      </c>
      <c r="CF331" s="14" t="n">
        <v>89.84099999999999</v>
      </c>
      <c r="CG331" s="14" t="n">
        <v>0.04</v>
      </c>
      <c r="CH331" s="14" t="n">
        <v>1</v>
      </c>
      <c r="CI331" s="14" t="n">
        <v>0</v>
      </c>
      <c r="CJ331" s="14" t="n">
        <v>0</v>
      </c>
      <c r="CK331" s="14" t="n">
        <v>0</v>
      </c>
      <c r="CL331" s="14" t="n">
        <v>0</v>
      </c>
      <c r="CM331" s="14" t="n">
        <v>0</v>
      </c>
      <c r="CN331" s="14" t="n">
        <v>0</v>
      </c>
      <c r="CO331" s="14" t="n">
        <v>0</v>
      </c>
      <c r="CP331" s="14" t="n">
        <v>0</v>
      </c>
      <c r="CQ331" s="14" t="n">
        <v>1.387</v>
      </c>
      <c r="CR331" s="14" t="n">
        <v>0</v>
      </c>
      <c r="CS331" s="14" t="n">
        <v>5.529</v>
      </c>
      <c r="CT331" s="14" t="n">
        <v>3.509</v>
      </c>
      <c r="CU331" s="14" t="n">
        <v>10.896</v>
      </c>
    </row>
    <row r="332">
      <c r="A332" s="14" t="inlineStr">
        <is>
          <t>GTM2021</t>
        </is>
      </c>
      <c r="B332" s="14" t="inlineStr">
        <is>
          <t>GTM</t>
        </is>
      </c>
      <c r="C332" s="14" t="inlineStr">
        <is>
          <t>GTM</t>
        </is>
      </c>
      <c r="D332" s="14" t="inlineStr">
        <is>
          <t>Guatemala</t>
        </is>
      </c>
      <c r="E332" s="14" t="n">
        <v>2021</v>
      </c>
      <c r="F332" s="14" t="n">
        <v>0.12</v>
      </c>
      <c r="G332" s="14" t="n">
        <v>5.897</v>
      </c>
      <c r="H332" s="14" t="n">
        <v>1.143</v>
      </c>
      <c r="I332" s="14" t="n">
        <v>0.238</v>
      </c>
      <c r="J332" s="14" t="n">
        <v>6.134</v>
      </c>
      <c r="K332" s="14" t="n">
        <v>0</v>
      </c>
      <c r="L332" s="14" t="n">
        <v>1</v>
      </c>
      <c r="M332" s="14" t="n">
        <v>7.964</v>
      </c>
      <c r="N332" s="14" t="n">
        <v>3.43</v>
      </c>
      <c r="O332" s="14" t="n">
        <v>0</v>
      </c>
      <c r="P332" s="14" t="n">
        <v>7.964</v>
      </c>
      <c r="Q332" s="14" t="n">
        <v>0</v>
      </c>
      <c r="R332" s="14" t="n">
        <v>1</v>
      </c>
      <c r="S332" s="14" t="n">
        <v>11.613</v>
      </c>
      <c r="T332" s="14" t="n">
        <v>6.86</v>
      </c>
      <c r="U332" s="14" t="n">
        <v>0</v>
      </c>
      <c r="V332" s="14" t="n">
        <v>13.007</v>
      </c>
      <c r="W332" s="14" t="n">
        <v>0.12</v>
      </c>
      <c r="X332" s="14" t="n">
        <v>1</v>
      </c>
      <c r="Y332" s="14" t="n">
        <v>5.347</v>
      </c>
      <c r="Z332" s="14" t="n">
        <v>0.389</v>
      </c>
      <c r="AA332" s="14" t="n">
        <v>0</v>
      </c>
      <c r="AB332" s="14" t="n">
        <v>5.347</v>
      </c>
      <c r="AC332" s="14" t="n">
        <v>0</v>
      </c>
      <c r="AD332" s="14" t="n">
        <v>1</v>
      </c>
      <c r="AE332" s="14" t="n">
        <v>5.919</v>
      </c>
      <c r="AF332" s="14" t="n">
        <v>0.796</v>
      </c>
      <c r="AG332" s="14" t="n">
        <v>0</v>
      </c>
      <c r="AH332" s="14" t="n">
        <v>5.919</v>
      </c>
      <c r="AI332" s="14" t="n">
        <v>0</v>
      </c>
      <c r="AJ332" s="14" t="n">
        <v>1</v>
      </c>
      <c r="AK332" s="14" t="n">
        <v>9.349</v>
      </c>
      <c r="AL332" s="14" t="n">
        <v>3.497</v>
      </c>
      <c r="AM332" s="14" t="n">
        <v>0</v>
      </c>
      <c r="AN332" s="14" t="n">
        <v>10.471</v>
      </c>
      <c r="AO332" s="14" t="n">
        <v>0.12</v>
      </c>
      <c r="AP332" s="14" t="n">
        <v>1</v>
      </c>
      <c r="AQ332" s="14" t="n">
        <v>0.649</v>
      </c>
      <c r="AR332" s="14" t="n">
        <v>0.114</v>
      </c>
      <c r="AS332" s="14" t="n">
        <v>0.169</v>
      </c>
      <c r="AT332" s="14" t="n">
        <v>0.917</v>
      </c>
      <c r="AU332" s="14" t="n">
        <v>0.12</v>
      </c>
      <c r="AV332" s="14" t="n">
        <v>1</v>
      </c>
      <c r="AW332" s="14" t="n">
        <v>0.577</v>
      </c>
      <c r="AX332" s="14" t="n">
        <v>0.114</v>
      </c>
      <c r="AY332" s="14" t="n">
        <v>0.104</v>
      </c>
      <c r="AZ332" s="14" t="n">
        <v>0.763</v>
      </c>
      <c r="BA332" s="14" t="n">
        <v>0.12</v>
      </c>
      <c r="BB332" s="14" t="n">
        <v>1</v>
      </c>
      <c r="BC332" s="14" t="n">
        <v>0.458</v>
      </c>
      <c r="BD332" s="14" t="n">
        <v>0.114</v>
      </c>
      <c r="BE332" s="14" t="n">
        <v>-0.059</v>
      </c>
      <c r="BF332" s="14" t="n">
        <v>0.447</v>
      </c>
      <c r="BG332" s="14" t="n">
        <v>0</v>
      </c>
      <c r="BH332" s="14" t="n">
        <v>0</v>
      </c>
      <c r="BI332" s="14" t="n">
        <v>0.491</v>
      </c>
      <c r="BJ332" s="14" t="n">
        <v>0.114</v>
      </c>
      <c r="BK332" s="14" t="n">
        <v>0.415</v>
      </c>
      <c r="BL332" s="14" t="n">
        <v>1.015</v>
      </c>
      <c r="BM332" s="14" t="n">
        <v>0.12</v>
      </c>
      <c r="BN332" s="14" t="n">
        <v>1</v>
      </c>
      <c r="BO332" s="14" t="n">
        <v>0</v>
      </c>
      <c r="BP332" s="14" t="n">
        <v>0</v>
      </c>
      <c r="BQ332" s="14" t="n">
        <v>0.132</v>
      </c>
      <c r="BR332" s="14" t="n">
        <v>0</v>
      </c>
      <c r="BS332" s="14" t="n">
        <v>1</v>
      </c>
      <c r="BT332" s="14" t="n">
        <v>0</v>
      </c>
      <c r="BU332" s="14" t="n">
        <v>0</v>
      </c>
      <c r="BV332" s="14" t="n">
        <v>0.223</v>
      </c>
      <c r="BW332" s="14" t="n">
        <v>0.12</v>
      </c>
      <c r="BX332" s="14" t="n">
        <v>0.833</v>
      </c>
      <c r="BY332" s="14" t="n">
        <v>11.787</v>
      </c>
      <c r="BZ332" s="14" t="n">
        <v>0</v>
      </c>
      <c r="CA332" s="14" t="n">
        <v>11.787</v>
      </c>
      <c r="CB332" s="14" t="n">
        <v>0</v>
      </c>
      <c r="CC332" s="14" t="n">
        <v>78.125</v>
      </c>
      <c r="CD332" s="14" t="n">
        <v>7.95</v>
      </c>
      <c r="CE332" s="14" t="n">
        <v>6.6</v>
      </c>
      <c r="CF332" s="14" t="n">
        <v>94.892</v>
      </c>
      <c r="CG332" s="14" t="n">
        <v>0.12</v>
      </c>
      <c r="CH332" s="14" t="n">
        <v>1</v>
      </c>
      <c r="CI332" s="14" t="n">
        <v>0</v>
      </c>
      <c r="CJ332" s="14" t="n">
        <v>0</v>
      </c>
      <c r="CK332" s="14" t="n">
        <v>0</v>
      </c>
      <c r="CL332" s="14" t="n">
        <v>0</v>
      </c>
      <c r="CM332" s="14" t="n">
        <v>0</v>
      </c>
      <c r="CN332" s="14" t="n">
        <v>0</v>
      </c>
      <c r="CO332" s="14" t="n">
        <v>0</v>
      </c>
      <c r="CP332" s="14" t="n">
        <v>0</v>
      </c>
      <c r="CQ332" s="14" t="n">
        <v>1.198</v>
      </c>
      <c r="CR332" s="14" t="n">
        <v>1</v>
      </c>
      <c r="CS332" s="14" t="n">
        <v>4.776</v>
      </c>
      <c r="CT332" s="14" t="n">
        <v>4.753</v>
      </c>
      <c r="CU332" s="14" t="n">
        <v>15.983</v>
      </c>
    </row>
    <row r="333">
      <c r="A333" s="14" t="inlineStr">
        <is>
          <t>GTM2022</t>
        </is>
      </c>
      <c r="B333" s="14" t="inlineStr">
        <is>
          <t>GTM</t>
        </is>
      </c>
      <c r="C333" s="14" t="inlineStr">
        <is>
          <t>GTM</t>
        </is>
      </c>
      <c r="D333" s="14" t="inlineStr">
        <is>
          <t>Guatemala</t>
        </is>
      </c>
      <c r="E333" s="14" t="n">
        <v>2022</v>
      </c>
      <c r="F333" s="14" t="n">
        <v>0.12</v>
      </c>
      <c r="G333" s="14" t="n">
        <v>11.72</v>
      </c>
      <c r="H333" s="14" t="n">
        <v>1.235</v>
      </c>
      <c r="I333" s="14" t="n">
        <v>0.524</v>
      </c>
      <c r="J333" s="14" t="n">
        <v>12.244</v>
      </c>
      <c r="K333" s="14" t="n">
        <v>0</v>
      </c>
      <c r="L333" s="14" t="n">
        <v>1</v>
      </c>
      <c r="M333" s="14" t="n">
        <v>9.782999999999999</v>
      </c>
      <c r="N333" s="14" t="n">
        <v>3.704</v>
      </c>
      <c r="O333" s="14" t="n">
        <v>0</v>
      </c>
      <c r="P333" s="14" t="n">
        <v>9.782999999999999</v>
      </c>
      <c r="Q333" s="14" t="n">
        <v>0</v>
      </c>
      <c r="R333" s="14" t="n">
        <v>1</v>
      </c>
      <c r="S333" s="14" t="n">
        <v>17.893</v>
      </c>
      <c r="T333" s="14" t="n">
        <v>7.408</v>
      </c>
      <c r="U333" s="14" t="n">
        <v>0.159</v>
      </c>
      <c r="V333" s="14" t="n">
        <v>20.041</v>
      </c>
      <c r="W333" s="14" t="n">
        <v>0.12</v>
      </c>
      <c r="X333" s="14" t="n">
        <v>1</v>
      </c>
      <c r="Y333" s="14" t="n">
        <v>5.775</v>
      </c>
      <c r="Z333" s="14" t="n">
        <v>0.42</v>
      </c>
      <c r="AA333" s="14" t="n">
        <v>0</v>
      </c>
      <c r="AB333" s="14" t="n">
        <v>5.775</v>
      </c>
      <c r="AC333" s="14" t="n">
        <v>0</v>
      </c>
      <c r="AD333" s="14" t="n">
        <v>1</v>
      </c>
      <c r="AE333" s="14" t="n">
        <v>6.392</v>
      </c>
      <c r="AF333" s="14" t="n">
        <v>0.86</v>
      </c>
      <c r="AG333" s="14" t="n">
        <v>0</v>
      </c>
      <c r="AH333" s="14" t="n">
        <v>6.392</v>
      </c>
      <c r="AI333" s="14" t="n">
        <v>0</v>
      </c>
      <c r="AJ333" s="14" t="n">
        <v>1</v>
      </c>
      <c r="AK333" s="14" t="n">
        <v>10.096</v>
      </c>
      <c r="AL333" s="14" t="n">
        <v>3.776</v>
      </c>
      <c r="AM333" s="14" t="n">
        <v>0.09</v>
      </c>
      <c r="AN333" s="14" t="n">
        <v>11.308</v>
      </c>
      <c r="AO333" s="14" t="n">
        <v>0.12</v>
      </c>
      <c r="AP333" s="14" t="n">
        <v>1</v>
      </c>
      <c r="AQ333" s="14" t="n">
        <v>0.896</v>
      </c>
      <c r="AR333" s="14" t="n">
        <v>0.123</v>
      </c>
      <c r="AS333" s="14" t="n">
        <v>0.161</v>
      </c>
      <c r="AT333" s="14" t="n">
        <v>1.183</v>
      </c>
      <c r="AU333" s="14" t="n">
        <v>0.12</v>
      </c>
      <c r="AV333" s="14" t="n">
        <v>1</v>
      </c>
      <c r="AW333" s="14" t="n">
        <v>0.89</v>
      </c>
      <c r="AX333" s="14" t="n">
        <v>0.123</v>
      </c>
      <c r="AY333" s="14" t="n">
        <v>0.131</v>
      </c>
      <c r="AZ333" s="14" t="n">
        <v>1.144</v>
      </c>
      <c r="BA333" s="14" t="n">
        <v>0.12</v>
      </c>
      <c r="BB333" s="14" t="n">
        <v>1</v>
      </c>
      <c r="BC333" s="14" t="n">
        <v>0.62</v>
      </c>
      <c r="BD333" s="14" t="n">
        <v>0.123</v>
      </c>
      <c r="BE333" s="14" t="n">
        <v>-0.207</v>
      </c>
      <c r="BF333" s="14" t="n">
        <v>0.463</v>
      </c>
      <c r="BG333" s="14" t="n">
        <v>0</v>
      </c>
      <c r="BH333" s="14" t="n">
        <v>0</v>
      </c>
      <c r="BI333" s="14" t="n">
        <v>0.608</v>
      </c>
      <c r="BJ333" s="14" t="n">
        <v>0.123</v>
      </c>
      <c r="BK333" s="14" t="n">
        <v>0.529</v>
      </c>
      <c r="BL333" s="14" t="n">
        <v>1.273</v>
      </c>
      <c r="BM333" s="14" t="n">
        <v>0.12</v>
      </c>
      <c r="BN333" s="14" t="n">
        <v>1</v>
      </c>
      <c r="BO333" s="14" t="n">
        <v>0</v>
      </c>
      <c r="BP333" s="14" t="n">
        <v>0</v>
      </c>
      <c r="BQ333" s="14" t="n">
        <v>0.141</v>
      </c>
      <c r="BR333" s="14" t="n">
        <v>0</v>
      </c>
      <c r="BS333" s="14" t="n">
        <v>1</v>
      </c>
      <c r="BT333" s="14" t="n">
        <v>0</v>
      </c>
      <c r="BU333" s="14" t="n">
        <v>0</v>
      </c>
      <c r="BV333" s="14" t="n">
        <v>0.133</v>
      </c>
      <c r="BW333" s="14" t="n">
        <v>0.12</v>
      </c>
      <c r="BX333" s="14" t="n">
        <v>0.833</v>
      </c>
      <c r="BY333" s="14" t="n">
        <v>12.729</v>
      </c>
      <c r="BZ333" s="14" t="n">
        <v>0</v>
      </c>
      <c r="CA333" s="14" t="n">
        <v>12.729</v>
      </c>
      <c r="CB333" s="14" t="n">
        <v>0</v>
      </c>
      <c r="CC333" s="14" t="n">
        <v>97.90000000000001</v>
      </c>
      <c r="CD333" s="14" t="n">
        <v>7.95</v>
      </c>
      <c r="CE333" s="14" t="n">
        <v>6.598</v>
      </c>
      <c r="CF333" s="14" t="n">
        <v>116.007</v>
      </c>
      <c r="CG333" s="14" t="n">
        <v>0.12</v>
      </c>
      <c r="CH333" s="14" t="n">
        <v>1</v>
      </c>
      <c r="CI333" s="14" t="n">
        <v>0</v>
      </c>
      <c r="CJ333" s="14" t="n">
        <v>0</v>
      </c>
      <c r="CK333" s="14" t="n">
        <v>0</v>
      </c>
      <c r="CL333" s="14" t="n">
        <v>0</v>
      </c>
      <c r="CM333" s="14" t="n">
        <v>0</v>
      </c>
      <c r="CN333" s="14" t="n">
        <v>0</v>
      </c>
      <c r="CO333" s="14" t="n">
        <v>0</v>
      </c>
      <c r="CP333" s="14" t="n">
        <v>0</v>
      </c>
      <c r="CQ333" s="14" t="n">
        <v>1.294</v>
      </c>
      <c r="CR333" s="14" t="n">
        <v>1</v>
      </c>
      <c r="CS333" s="14" t="n">
        <v>5.158</v>
      </c>
      <c r="CT333" s="14" t="n">
        <v>10.485</v>
      </c>
      <c r="CU333" s="14" t="n">
        <v>29.494</v>
      </c>
    </row>
    <row r="334">
      <c r="A334" s="14" t="inlineStr">
        <is>
          <t>GTM2023</t>
        </is>
      </c>
      <c r="B334" s="14" t="inlineStr">
        <is>
          <t>GTM</t>
        </is>
      </c>
      <c r="C334" s="14" t="inlineStr">
        <is>
          <t>GTM</t>
        </is>
      </c>
      <c r="D334" s="14" t="inlineStr">
        <is>
          <t>Guatemala</t>
        </is>
      </c>
      <c r="E334" s="14" t="n">
        <v>2023</v>
      </c>
      <c r="F334" s="14" t="n">
        <v>0.12</v>
      </c>
      <c r="G334" s="14" t="n">
        <v>5.295</v>
      </c>
      <c r="H334" s="14" t="n">
        <v>1.154</v>
      </c>
      <c r="I334" s="14" t="n">
        <v>0.193</v>
      </c>
      <c r="J334" s="14" t="n">
        <v>5.488</v>
      </c>
      <c r="K334" s="14" t="n">
        <v>0</v>
      </c>
      <c r="L334" s="14" t="n">
        <v>1</v>
      </c>
      <c r="M334" s="14" t="n">
        <v>6.941</v>
      </c>
      <c r="N334" s="14" t="n">
        <v>3.462</v>
      </c>
      <c r="O334" s="14" t="n">
        <v>0</v>
      </c>
      <c r="P334" s="14" t="n">
        <v>6.941</v>
      </c>
      <c r="Q334" s="14" t="n">
        <v>0</v>
      </c>
      <c r="R334" s="14" t="n">
        <v>1</v>
      </c>
      <c r="S334" s="14" t="n">
        <v>11.065</v>
      </c>
      <c r="T334" s="14" t="n">
        <v>6.924</v>
      </c>
      <c r="U334" s="14" t="n">
        <v>0.147</v>
      </c>
      <c r="V334" s="14" t="n">
        <v>12.393</v>
      </c>
      <c r="W334" s="14" t="n">
        <v>0.12</v>
      </c>
      <c r="X334" s="14" t="n">
        <v>1</v>
      </c>
      <c r="Y334" s="14" t="n">
        <v>6.013</v>
      </c>
      <c r="Z334" s="14" t="n">
        <v>0.438</v>
      </c>
      <c r="AA334" s="14" t="n">
        <v>0</v>
      </c>
      <c r="AB334" s="14" t="n">
        <v>6.013</v>
      </c>
      <c r="AC334" s="14" t="n">
        <v>0</v>
      </c>
      <c r="AD334" s="14" t="n">
        <v>1</v>
      </c>
      <c r="AE334" s="14" t="n">
        <v>6.656</v>
      </c>
      <c r="AF334" s="14" t="n">
        <v>0.895</v>
      </c>
      <c r="AG334" s="14" t="n">
        <v>0</v>
      </c>
      <c r="AH334" s="14" t="n">
        <v>6.656</v>
      </c>
      <c r="AI334" s="14" t="n">
        <v>0</v>
      </c>
      <c r="AJ334" s="14" t="n">
        <v>1</v>
      </c>
      <c r="AK334" s="14" t="n">
        <v>10.513</v>
      </c>
      <c r="AL334" s="14" t="n">
        <v>3.932</v>
      </c>
      <c r="AM334" s="14" t="n">
        <v>0.14</v>
      </c>
      <c r="AN334" s="14" t="n">
        <v>11.775</v>
      </c>
      <c r="AO334" s="14" t="n">
        <v>0.12</v>
      </c>
      <c r="AP334" s="14" t="n">
        <v>1</v>
      </c>
      <c r="AQ334" s="14" t="n">
        <v>0.791</v>
      </c>
      <c r="AR334" s="14" t="n">
        <v>0.129</v>
      </c>
      <c r="AS334" s="14" t="n">
        <v>0.227</v>
      </c>
      <c r="AT334" s="14" t="n">
        <v>1.14</v>
      </c>
      <c r="AU334" s="14" t="n">
        <v>0.12</v>
      </c>
      <c r="AV334" s="14" t="n">
        <v>1</v>
      </c>
      <c r="AW334" s="14" t="n">
        <v>0.618</v>
      </c>
      <c r="AX334" s="14" t="n">
        <v>0.129</v>
      </c>
      <c r="AY334" s="14" t="n">
        <v>0.349</v>
      </c>
      <c r="AZ334" s="14" t="n">
        <v>1.083</v>
      </c>
      <c r="BA334" s="14" t="n">
        <v>0.12</v>
      </c>
      <c r="BB334" s="14" t="n">
        <v>1</v>
      </c>
      <c r="BC334" s="14" t="n">
        <v>0.554</v>
      </c>
      <c r="BD334" s="14" t="n">
        <v>0.129</v>
      </c>
      <c r="BE334" s="14" t="n">
        <v>-0.139</v>
      </c>
      <c r="BF334" s="14" t="n">
        <v>0.465</v>
      </c>
      <c r="BG334" s="14" t="n">
        <v>0</v>
      </c>
      <c r="BH334" s="14" t="n">
        <v>0</v>
      </c>
      <c r="BI334" s="14" t="n">
        <v>0.5570000000000001</v>
      </c>
      <c r="BJ334" s="14" t="n">
        <v>0.129</v>
      </c>
      <c r="BK334" s="14" t="n">
        <v>0.571</v>
      </c>
      <c r="BL334" s="14" t="n">
        <v>1.264</v>
      </c>
      <c r="BM334" s="14" t="n">
        <v>0.12</v>
      </c>
      <c r="BN334" s="14" t="n">
        <v>1</v>
      </c>
      <c r="BO334" s="14" t="n">
        <v>0</v>
      </c>
      <c r="BP334" s="14" t="n">
        <v>0</v>
      </c>
      <c r="BQ334" s="14" t="n">
        <v>0.127</v>
      </c>
      <c r="BR334" s="14" t="n">
        <v>0</v>
      </c>
      <c r="BS334" s="14" t="n">
        <v>1</v>
      </c>
      <c r="BT334" s="14" t="n">
        <v>0</v>
      </c>
      <c r="BU334" s="14" t="n">
        <v>0</v>
      </c>
      <c r="BV334" s="14" t="n">
        <v>0.115</v>
      </c>
      <c r="BW334" s="14" t="n">
        <v>0.12</v>
      </c>
      <c r="BX334" s="14" t="n">
        <v>0.833</v>
      </c>
      <c r="BY334" s="14" t="n">
        <v>13.254</v>
      </c>
      <c r="BZ334" s="14" t="n">
        <v>0</v>
      </c>
      <c r="CA334" s="14" t="n">
        <v>13.254</v>
      </c>
      <c r="CB334" s="14" t="n">
        <v>0</v>
      </c>
      <c r="CC334" s="14" t="n">
        <v>83.248</v>
      </c>
      <c r="CD334" s="14" t="n">
        <v>7.95</v>
      </c>
      <c r="CE334" s="14" t="n">
        <v>9.125999999999999</v>
      </c>
      <c r="CF334" s="14" t="n">
        <v>102.103</v>
      </c>
      <c r="CG334" s="14" t="n">
        <v>0.12</v>
      </c>
      <c r="CH334" s="14" t="n">
        <v>1</v>
      </c>
      <c r="CI334" s="14" t="n">
        <v>0</v>
      </c>
      <c r="CJ334" s="14" t="n">
        <v>0</v>
      </c>
      <c r="CK334" s="14" t="n">
        <v>0</v>
      </c>
      <c r="CL334" s="14" t="n">
        <v>0</v>
      </c>
      <c r="CM334" s="14" t="n">
        <v>0</v>
      </c>
      <c r="CN334" s="14" t="n">
        <v>0</v>
      </c>
      <c r="CO334" s="14" t="n">
        <v>0</v>
      </c>
      <c r="CP334" s="14" t="n">
        <v>0.205</v>
      </c>
      <c r="CQ334" s="14" t="n">
        <v>1.348</v>
      </c>
      <c r="CR334" s="14" t="n">
        <v>1</v>
      </c>
      <c r="CS334" s="14" t="n">
        <v>5.37</v>
      </c>
      <c r="CT334" s="14" t="n">
        <v>4.861</v>
      </c>
      <c r="CU334" s="14" t="n">
        <v>11.192</v>
      </c>
    </row>
    <row r="335">
      <c r="A335" s="14" t="inlineStr">
        <is>
          <t>GTM2024</t>
        </is>
      </c>
      <c r="B335" s="14" t="inlineStr">
        <is>
          <t>GTM</t>
        </is>
      </c>
      <c r="C335" s="14" t="inlineStr">
        <is>
          <t>GTM</t>
        </is>
      </c>
      <c r="D335" s="14" t="inlineStr">
        <is>
          <t>Guatemala</t>
        </is>
      </c>
      <c r="E335" s="14" t="n">
        <v>2024</v>
      </c>
      <c r="F335" s="14" t="n">
        <v>0.12</v>
      </c>
      <c r="G335" s="14" t="n">
        <v>4.852</v>
      </c>
      <c r="H335" s="14" t="n">
        <v>1.188</v>
      </c>
      <c r="I335" s="14" t="n">
        <v>0.169</v>
      </c>
      <c r="J335" s="14" t="n">
        <v>5.021</v>
      </c>
      <c r="K335" s="14" t="n">
        <v>0</v>
      </c>
      <c r="L335" s="14" t="n">
        <v>1</v>
      </c>
      <c r="M335" s="14" t="n">
        <v>6.355</v>
      </c>
      <c r="N335" s="14" t="n">
        <v>3.564</v>
      </c>
      <c r="O335" s="14" t="n">
        <v>0</v>
      </c>
      <c r="P335" s="14" t="n">
        <v>6.355</v>
      </c>
      <c r="Q335" s="14" t="n">
        <v>0</v>
      </c>
      <c r="R335" s="14" t="n">
        <v>1</v>
      </c>
      <c r="S335" s="14" t="n">
        <v>10.792</v>
      </c>
      <c r="T335" s="14" t="n">
        <v>7.128</v>
      </c>
      <c r="U335" s="14" t="n">
        <v>0.176</v>
      </c>
      <c r="V335" s="14" t="n">
        <v>12.087</v>
      </c>
      <c r="W335" s="14" t="n">
        <v>0.12</v>
      </c>
      <c r="X335" s="14" t="n">
        <v>1</v>
      </c>
      <c r="Y335" s="14" t="n">
        <v>6.191</v>
      </c>
      <c r="Z335" s="14" t="n">
        <v>0.451</v>
      </c>
      <c r="AA335" s="14" t="n">
        <v>0</v>
      </c>
      <c r="AB335" s="14" t="n">
        <v>6.191</v>
      </c>
      <c r="AC335" s="14" t="n">
        <v>0</v>
      </c>
      <c r="AD335" s="14" t="n">
        <v>1</v>
      </c>
      <c r="AE335" s="14" t="n">
        <v>6.853</v>
      </c>
      <c r="AF335" s="14" t="n">
        <v>0.922</v>
      </c>
      <c r="AG335" s="14" t="n">
        <v>0</v>
      </c>
      <c r="AH335" s="14" t="n">
        <v>6.853</v>
      </c>
      <c r="AI335" s="14" t="n">
        <v>0</v>
      </c>
      <c r="AJ335" s="14" t="n">
        <v>1</v>
      </c>
      <c r="AK335" s="14" t="n">
        <v>10.823</v>
      </c>
      <c r="AL335" s="14" t="n">
        <v>4.048</v>
      </c>
      <c r="AM335" s="14" t="n">
        <v>0.177</v>
      </c>
      <c r="AN335" s="14" t="n">
        <v>12.122</v>
      </c>
      <c r="AO335" s="14" t="n">
        <v>0.12</v>
      </c>
      <c r="AP335" s="14" t="n">
        <v>1</v>
      </c>
      <c r="AQ335" s="14" t="n">
        <v>0.756</v>
      </c>
      <c r="AR335" s="14" t="n">
        <v>0.132</v>
      </c>
      <c r="AS335" s="14" t="n">
        <v>0.201</v>
      </c>
      <c r="AT335" s="14" t="n">
        <v>1.072</v>
      </c>
      <c r="AU335" s="14" t="n">
        <v>0.12</v>
      </c>
      <c r="AV335" s="14" t="n">
        <v>1</v>
      </c>
      <c r="AW335" s="14" t="n">
        <v>0.655</v>
      </c>
      <c r="AX335" s="14" t="n">
        <v>0.132</v>
      </c>
      <c r="AY335" s="14" t="n">
        <v>0.232</v>
      </c>
      <c r="AZ335" s="14" t="n">
        <v>0.994</v>
      </c>
      <c r="BA335" s="14" t="n">
        <v>0.12</v>
      </c>
      <c r="BB335" s="14" t="n">
        <v>1</v>
      </c>
      <c r="BC335" s="14" t="n">
        <v>0.534</v>
      </c>
      <c r="BD335" s="14" t="n">
        <v>0.132</v>
      </c>
      <c r="BE335" s="14" t="n">
        <v>-0.164</v>
      </c>
      <c r="BF335" s="14" t="n">
        <v>0.413</v>
      </c>
      <c r="BG335" s="14" t="n">
        <v>0</v>
      </c>
      <c r="BH335" s="14" t="n">
        <v>0</v>
      </c>
      <c r="BI335" s="14" t="n">
        <v>0.5679999999999999</v>
      </c>
      <c r="BJ335" s="14" t="n">
        <v>0.132</v>
      </c>
      <c r="BK335" s="14" t="n">
        <v>0.5570000000000001</v>
      </c>
      <c r="BL335" s="14" t="n">
        <v>1.26</v>
      </c>
      <c r="BM335" s="14" t="n">
        <v>0.12</v>
      </c>
      <c r="BN335" s="14" t="n">
        <v>1</v>
      </c>
      <c r="BO335" s="14" t="n">
        <v>0</v>
      </c>
      <c r="BP335" s="14" t="n">
        <v>0</v>
      </c>
      <c r="BQ335" s="14" t="n">
        <v>0.156</v>
      </c>
      <c r="BR335" s="14" t="n">
        <v>0</v>
      </c>
      <c r="BS335" s="14" t="n">
        <v>1</v>
      </c>
      <c r="BT335" s="14" t="n">
        <v>0</v>
      </c>
      <c r="BU335" s="14" t="n">
        <v>0</v>
      </c>
      <c r="BV335" s="14" t="n">
        <v>0.209</v>
      </c>
      <c r="BW335" s="14" t="n">
        <v>0.12</v>
      </c>
      <c r="BX335" s="14" t="n">
        <v>0.833</v>
      </c>
      <c r="BY335" s="14" t="n">
        <v>13.646</v>
      </c>
      <c r="BZ335" s="14" t="n">
        <v>0</v>
      </c>
      <c r="CA335" s="14" t="n">
        <v>13.646</v>
      </c>
      <c r="CB335" s="14" t="n">
        <v>0</v>
      </c>
      <c r="CC335" s="14" t="n">
        <v>82.58799999999999</v>
      </c>
      <c r="CD335" s="14" t="n">
        <v>7.95</v>
      </c>
      <c r="CE335" s="14" t="n">
        <v>9.972</v>
      </c>
      <c r="CF335" s="14" t="n">
        <v>101.999</v>
      </c>
      <c r="CG335" s="14" t="n">
        <v>0.12</v>
      </c>
      <c r="CH335" s="14" t="n">
        <v>1</v>
      </c>
      <c r="CI335" s="14" t="n">
        <v>0</v>
      </c>
      <c r="CJ335" s="14" t="n">
        <v>0</v>
      </c>
      <c r="CK335" s="14" t="n">
        <v>0</v>
      </c>
      <c r="CL335" s="14" t="n">
        <v>0</v>
      </c>
      <c r="CM335" s="14" t="n">
        <v>0</v>
      </c>
      <c r="CN335" s="14" t="n">
        <v>0</v>
      </c>
      <c r="CO335" s="14" t="n">
        <v>0</v>
      </c>
      <c r="CP335" s="14" t="n">
        <v>0.205</v>
      </c>
      <c r="CQ335" s="14" t="n">
        <v>1.387</v>
      </c>
      <c r="CR335" s="14" t="n">
        <v>1</v>
      </c>
      <c r="CS335" s="14" t="n">
        <v>5.529</v>
      </c>
      <c r="CT335" s="14" t="n">
        <v>4.251</v>
      </c>
      <c r="CU335" s="14" t="n">
        <v>10.123</v>
      </c>
    </row>
    <row r="336">
      <c r="A336" s="14" t="inlineStr">
        <is>
          <t>GIN2021</t>
        </is>
      </c>
      <c r="B336" s="14" t="inlineStr">
        <is>
          <t>GIN</t>
        </is>
      </c>
      <c r="C336" s="14" t="inlineStr">
        <is>
          <t>GIN</t>
        </is>
      </c>
      <c r="D336" s="14" t="inlineStr">
        <is>
          <t>Guinea</t>
        </is>
      </c>
      <c r="E336" s="14" t="n">
        <v>2021</v>
      </c>
      <c r="F336" s="14" t="n">
        <v>0.18</v>
      </c>
      <c r="G336" s="14" t="n">
        <v>5.897</v>
      </c>
      <c r="H336" s="14" t="n">
        <v>1.143</v>
      </c>
      <c r="I336" s="14" t="n">
        <v>0</v>
      </c>
      <c r="J336" s="14" t="n">
        <v>5.897</v>
      </c>
      <c r="K336" s="14" t="n">
        <v>0</v>
      </c>
      <c r="L336" s="14" t="n">
        <v>1</v>
      </c>
      <c r="M336" s="14" t="n">
        <v>7.964</v>
      </c>
      <c r="N336" s="14" t="n">
        <v>3.43</v>
      </c>
      <c r="O336" s="14" t="n">
        <v>0</v>
      </c>
      <c r="P336" s="14" t="n">
        <v>7.964</v>
      </c>
      <c r="Q336" s="14" t="n">
        <v>0</v>
      </c>
      <c r="R336" s="14" t="n">
        <v>1</v>
      </c>
      <c r="S336" s="14" t="n">
        <v>11.613</v>
      </c>
      <c r="T336" s="14" t="n">
        <v>6.86</v>
      </c>
      <c r="U336" s="14" t="n">
        <v>0</v>
      </c>
      <c r="V336" s="14" t="n">
        <v>13.704</v>
      </c>
      <c r="W336" s="14" t="n">
        <v>0.18</v>
      </c>
      <c r="X336" s="14" t="n">
        <v>1</v>
      </c>
      <c r="Y336" s="14" t="n">
        <v>13.209</v>
      </c>
      <c r="Z336" s="14" t="n">
        <v>1.785</v>
      </c>
      <c r="AA336" s="14" t="n">
        <v>0</v>
      </c>
      <c r="AB336" s="14" t="n">
        <v>13.209</v>
      </c>
      <c r="AC336" s="14" t="n">
        <v>0</v>
      </c>
      <c r="AD336" s="14" t="n">
        <v>1</v>
      </c>
      <c r="AE336" s="14" t="n">
        <v>14.352</v>
      </c>
      <c r="AF336" s="14" t="n">
        <v>3.356</v>
      </c>
      <c r="AG336" s="14" t="n">
        <v>0</v>
      </c>
      <c r="AH336" s="14" t="n">
        <v>14.352</v>
      </c>
      <c r="AI336" s="14" t="n">
        <v>0</v>
      </c>
      <c r="AJ336" s="14" t="n">
        <v>1</v>
      </c>
      <c r="AK336" s="14" t="n">
        <v>21.212</v>
      </c>
      <c r="AL336" s="14" t="n">
        <v>11.298</v>
      </c>
      <c r="AM336" s="14" t="n">
        <v>0</v>
      </c>
      <c r="AN336" s="14" t="n">
        <v>25.03</v>
      </c>
      <c r="AO336" s="14" t="n">
        <v>0.18</v>
      </c>
      <c r="AP336" s="14" t="n">
        <v>1</v>
      </c>
      <c r="AQ336" s="14" t="n">
        <v>0.619</v>
      </c>
      <c r="AR336" s="14" t="n">
        <v>0.114</v>
      </c>
      <c r="AS336" s="14" t="n">
        <v>0.358</v>
      </c>
      <c r="AT336" s="14" t="n">
        <v>1.153</v>
      </c>
      <c r="AU336" s="14" t="n">
        <v>0.18</v>
      </c>
      <c r="AV336" s="14" t="n">
        <v>1</v>
      </c>
      <c r="AW336" s="14" t="n">
        <v>0.599</v>
      </c>
      <c r="AX336" s="14" t="n">
        <v>0.114</v>
      </c>
      <c r="AY336" s="14" t="n">
        <v>0.315</v>
      </c>
      <c r="AZ336" s="14" t="n">
        <v>1.079</v>
      </c>
      <c r="BA336" s="14" t="n">
        <v>0.18</v>
      </c>
      <c r="BB336" s="14" t="n">
        <v>1</v>
      </c>
      <c r="BC336" s="14" t="n">
        <v>0.439</v>
      </c>
      <c r="BD336" s="14" t="n">
        <v>0.114</v>
      </c>
      <c r="BE336" s="14" t="n">
        <v>0</v>
      </c>
      <c r="BF336" s="14" t="n">
        <v>0.518</v>
      </c>
      <c r="BG336" s="14" t="n">
        <v>0.18</v>
      </c>
      <c r="BH336" s="14" t="n">
        <v>1</v>
      </c>
      <c r="BI336" s="14" t="n">
        <v>0.505</v>
      </c>
      <c r="BJ336" s="14" t="n">
        <v>0.114</v>
      </c>
      <c r="BK336" s="14" t="n">
        <v>0.418</v>
      </c>
      <c r="BL336" s="14" t="n">
        <v>1.089</v>
      </c>
      <c r="BM336" s="14" t="n">
        <v>0.18</v>
      </c>
      <c r="BN336" s="14" t="n">
        <v>1</v>
      </c>
      <c r="BO336" s="14" t="n">
        <v>0</v>
      </c>
      <c r="BP336" s="14" t="n">
        <v>0</v>
      </c>
      <c r="BQ336" s="14" t="n">
        <v>0.185</v>
      </c>
      <c r="BR336" s="14" t="n">
        <v>0</v>
      </c>
      <c r="BS336" s="14" t="n">
        <v>1</v>
      </c>
      <c r="BT336" s="14" t="n">
        <v>0</v>
      </c>
      <c r="BU336" s="14" t="n">
        <v>0</v>
      </c>
      <c r="BV336" s="14" t="n">
        <v>0.039</v>
      </c>
      <c r="BW336" s="14" t="n">
        <v>0.18</v>
      </c>
      <c r="BX336" s="14" t="n">
        <v>1</v>
      </c>
      <c r="BY336" s="14" t="n">
        <v>11.787</v>
      </c>
      <c r="BZ336" s="14" t="n">
        <v>0</v>
      </c>
      <c r="CA336" s="14" t="n">
        <v>11.787</v>
      </c>
      <c r="CB336" s="14" t="n">
        <v>0</v>
      </c>
      <c r="CC336" s="14" t="n">
        <v>78.125</v>
      </c>
      <c r="CD336" s="14" t="n">
        <v>7.95</v>
      </c>
      <c r="CE336" s="14" t="n">
        <v>0</v>
      </c>
      <c r="CF336" s="14" t="n">
        <v>92.188</v>
      </c>
      <c r="CG336" s="14" t="n">
        <v>0.18</v>
      </c>
      <c r="CH336" s="14" t="n">
        <v>1</v>
      </c>
      <c r="CI336" s="14" t="n">
        <v>0</v>
      </c>
      <c r="CJ336" s="14" t="n">
        <v>0</v>
      </c>
      <c r="CK336" s="14" t="n">
        <v>0</v>
      </c>
      <c r="CL336" s="14" t="n">
        <v>0</v>
      </c>
      <c r="CM336" s="14" t="n">
        <v>0</v>
      </c>
      <c r="CN336" s="14" t="n">
        <v>0</v>
      </c>
      <c r="CO336" s="14" t="n">
        <v>0</v>
      </c>
      <c r="CP336" s="14" t="n">
        <v>0</v>
      </c>
      <c r="CQ336" s="14" t="n">
        <v>1.198</v>
      </c>
      <c r="CR336" s="14" t="n">
        <v>0</v>
      </c>
      <c r="CS336" s="14" t="n">
        <v>4.776</v>
      </c>
      <c r="CT336" s="14" t="n">
        <v>4.753</v>
      </c>
      <c r="CU336" s="14" t="n">
        <v>15.162</v>
      </c>
    </row>
    <row r="337">
      <c r="A337" s="14" t="inlineStr">
        <is>
          <t>GIN2022</t>
        </is>
      </c>
      <c r="B337" s="14" t="inlineStr">
        <is>
          <t>GIN</t>
        </is>
      </c>
      <c r="C337" s="14" t="inlineStr">
        <is>
          <t>GIN</t>
        </is>
      </c>
      <c r="D337" s="14" t="inlineStr">
        <is>
          <t>Guinea</t>
        </is>
      </c>
      <c r="E337" s="14" t="n">
        <v>2022</v>
      </c>
      <c r="F337" s="14" t="n">
        <v>0.18</v>
      </c>
      <c r="G337" s="14" t="n">
        <v>11.72</v>
      </c>
      <c r="H337" s="14" t="n">
        <v>1.235</v>
      </c>
      <c r="I337" s="14" t="n">
        <v>0</v>
      </c>
      <c r="J337" s="14" t="n">
        <v>11.72</v>
      </c>
      <c r="K337" s="14" t="n">
        <v>0</v>
      </c>
      <c r="L337" s="14" t="n">
        <v>1</v>
      </c>
      <c r="M337" s="14" t="n">
        <v>9.782999999999999</v>
      </c>
      <c r="N337" s="14" t="n">
        <v>3.704</v>
      </c>
      <c r="O337" s="14" t="n">
        <v>0</v>
      </c>
      <c r="P337" s="14" t="n">
        <v>9.782999999999999</v>
      </c>
      <c r="Q337" s="14" t="n">
        <v>0</v>
      </c>
      <c r="R337" s="14" t="n">
        <v>1</v>
      </c>
      <c r="S337" s="14" t="n">
        <v>17.893</v>
      </c>
      <c r="T337" s="14" t="n">
        <v>7.408</v>
      </c>
      <c r="U337" s="14" t="n">
        <v>0.238</v>
      </c>
      <c r="V337" s="14" t="n">
        <v>21.114</v>
      </c>
      <c r="W337" s="14" t="n">
        <v>0.18</v>
      </c>
      <c r="X337" s="14" t="n">
        <v>1</v>
      </c>
      <c r="Y337" s="14" t="n">
        <v>25.267</v>
      </c>
      <c r="Z337" s="14" t="n">
        <v>3.415</v>
      </c>
      <c r="AA337" s="14" t="n">
        <v>0</v>
      </c>
      <c r="AB337" s="14" t="n">
        <v>25.267</v>
      </c>
      <c r="AC337" s="14" t="n">
        <v>0</v>
      </c>
      <c r="AD337" s="14" t="n">
        <v>1</v>
      </c>
      <c r="AE337" s="14" t="n">
        <v>26.501</v>
      </c>
      <c r="AF337" s="14" t="n">
        <v>6.197</v>
      </c>
      <c r="AG337" s="14" t="n">
        <v>0</v>
      </c>
      <c r="AH337" s="14" t="n">
        <v>26.501</v>
      </c>
      <c r="AI337" s="14" t="n">
        <v>0</v>
      </c>
      <c r="AJ337" s="14" t="n">
        <v>1</v>
      </c>
      <c r="AK337" s="14" t="n">
        <v>33.91</v>
      </c>
      <c r="AL337" s="14" t="n">
        <v>18.06</v>
      </c>
      <c r="AM337" s="14" t="n">
        <v>0.452</v>
      </c>
      <c r="AN337" s="14" t="n">
        <v>40.013</v>
      </c>
      <c r="AO337" s="14" t="n">
        <v>0.18</v>
      </c>
      <c r="AP337" s="14" t="n">
        <v>1</v>
      </c>
      <c r="AQ337" s="14" t="n">
        <v>0.861</v>
      </c>
      <c r="AR337" s="14" t="n">
        <v>0.123</v>
      </c>
      <c r="AS337" s="14" t="n">
        <v>0.374</v>
      </c>
      <c r="AT337" s="14" t="n">
        <v>1.438</v>
      </c>
      <c r="AU337" s="14" t="n">
        <v>0.18</v>
      </c>
      <c r="AV337" s="14" t="n">
        <v>1</v>
      </c>
      <c r="AW337" s="14" t="n">
        <v>0.986</v>
      </c>
      <c r="AX337" s="14" t="n">
        <v>0.123</v>
      </c>
      <c r="AY337" s="14" t="n">
        <v>0.248</v>
      </c>
      <c r="AZ337" s="14" t="n">
        <v>1.438</v>
      </c>
      <c r="BA337" s="14" t="n">
        <v>0.18</v>
      </c>
      <c r="BB337" s="14" t="n">
        <v>1</v>
      </c>
      <c r="BC337" s="14" t="n">
        <v>0.598</v>
      </c>
      <c r="BD337" s="14" t="n">
        <v>0.123</v>
      </c>
      <c r="BE337" s="14" t="n">
        <v>0.008</v>
      </c>
      <c r="BF337" s="14" t="n">
        <v>0.705</v>
      </c>
      <c r="BG337" s="14" t="n">
        <v>0.18</v>
      </c>
      <c r="BH337" s="14" t="n">
        <v>1</v>
      </c>
      <c r="BI337" s="14" t="n">
        <v>0.612</v>
      </c>
      <c r="BJ337" s="14" t="n">
        <v>0.123</v>
      </c>
      <c r="BK337" s="14" t="n">
        <v>0.41</v>
      </c>
      <c r="BL337" s="14" t="n">
        <v>1.191</v>
      </c>
      <c r="BM337" s="14" t="n">
        <v>0.18</v>
      </c>
      <c r="BN337" s="14" t="n">
        <v>1</v>
      </c>
      <c r="BO337" s="14" t="n">
        <v>0</v>
      </c>
      <c r="BP337" s="14" t="n">
        <v>0</v>
      </c>
      <c r="BQ337" s="14" t="n">
        <v>0.207</v>
      </c>
      <c r="BR337" s="14" t="n">
        <v>0</v>
      </c>
      <c r="BS337" s="14" t="n">
        <v>1</v>
      </c>
      <c r="BT337" s="14" t="n">
        <v>0</v>
      </c>
      <c r="BU337" s="14" t="n">
        <v>0</v>
      </c>
      <c r="BV337" s="14" t="n">
        <v>0.044</v>
      </c>
      <c r="BW337" s="14" t="n">
        <v>0.18</v>
      </c>
      <c r="BX337" s="14" t="n">
        <v>1</v>
      </c>
      <c r="BY337" s="14" t="n">
        <v>12.729</v>
      </c>
      <c r="BZ337" s="14" t="n">
        <v>0</v>
      </c>
      <c r="CA337" s="14" t="n">
        <v>12.729</v>
      </c>
      <c r="CB337" s="14" t="n">
        <v>0</v>
      </c>
      <c r="CC337" s="14" t="n">
        <v>97.90000000000001</v>
      </c>
      <c r="CD337" s="14" t="n">
        <v>7.95</v>
      </c>
      <c r="CE337" s="14" t="n">
        <v>1.304</v>
      </c>
      <c r="CF337" s="14" t="n">
        <v>115.522</v>
      </c>
      <c r="CG337" s="14" t="n">
        <v>0.18</v>
      </c>
      <c r="CH337" s="14" t="n">
        <v>1</v>
      </c>
      <c r="CI337" s="14" t="n">
        <v>0</v>
      </c>
      <c r="CJ337" s="14" t="n">
        <v>0</v>
      </c>
      <c r="CK337" s="14" t="n">
        <v>0</v>
      </c>
      <c r="CL337" s="14" t="n">
        <v>0</v>
      </c>
      <c r="CM337" s="14" t="n">
        <v>0</v>
      </c>
      <c r="CN337" s="14" t="n">
        <v>0</v>
      </c>
      <c r="CO337" s="14" t="n">
        <v>0</v>
      </c>
      <c r="CP337" s="14" t="n">
        <v>0</v>
      </c>
      <c r="CQ337" s="14" t="n">
        <v>1.294</v>
      </c>
      <c r="CR337" s="14" t="n">
        <v>0</v>
      </c>
      <c r="CS337" s="14" t="n">
        <v>5.158</v>
      </c>
      <c r="CT337" s="14" t="n">
        <v>10.485</v>
      </c>
      <c r="CU337" s="14" t="n">
        <v>31.326</v>
      </c>
    </row>
    <row r="338">
      <c r="A338" s="14" t="inlineStr">
        <is>
          <t>GIN2023</t>
        </is>
      </c>
      <c r="B338" s="14" t="inlineStr">
        <is>
          <t>GIN</t>
        </is>
      </c>
      <c r="C338" s="14" t="inlineStr">
        <is>
          <t>GIN</t>
        </is>
      </c>
      <c r="D338" s="14" t="inlineStr">
        <is>
          <t>Guinea</t>
        </is>
      </c>
      <c r="E338" s="14" t="n">
        <v>2023</v>
      </c>
      <c r="F338" s="14" t="n">
        <v>0.18</v>
      </c>
      <c r="G338" s="14" t="n">
        <v>6.147</v>
      </c>
      <c r="H338" s="14" t="n">
        <v>1.286</v>
      </c>
      <c r="I338" s="14" t="n">
        <v>0</v>
      </c>
      <c r="J338" s="14" t="n">
        <v>6.147</v>
      </c>
      <c r="K338" s="14" t="n">
        <v>0</v>
      </c>
      <c r="L338" s="14" t="n">
        <v>1</v>
      </c>
      <c r="M338" s="14" t="n">
        <v>7.886</v>
      </c>
      <c r="N338" s="14" t="n">
        <v>3.857</v>
      </c>
      <c r="O338" s="14" t="n">
        <v>0</v>
      </c>
      <c r="P338" s="14" t="n">
        <v>7.886</v>
      </c>
      <c r="Q338" s="14" t="n">
        <v>0</v>
      </c>
      <c r="R338" s="14" t="n">
        <v>1</v>
      </c>
      <c r="S338" s="14" t="n">
        <v>12.575</v>
      </c>
      <c r="T338" s="14" t="n">
        <v>7.714</v>
      </c>
      <c r="U338" s="14" t="n">
        <v>0.251</v>
      </c>
      <c r="V338" s="14" t="n">
        <v>14.839</v>
      </c>
      <c r="W338" s="14" t="n">
        <v>0.18</v>
      </c>
      <c r="X338" s="14" t="n">
        <v>1</v>
      </c>
      <c r="Y338" s="14" t="n">
        <v>10.86</v>
      </c>
      <c r="Z338" s="14" t="n">
        <v>1.468</v>
      </c>
      <c r="AA338" s="14" t="n">
        <v>0</v>
      </c>
      <c r="AB338" s="14" t="n">
        <v>10.86</v>
      </c>
      <c r="AC338" s="14" t="n">
        <v>0</v>
      </c>
      <c r="AD338" s="14" t="n">
        <v>1</v>
      </c>
      <c r="AE338" s="14" t="n">
        <v>12.146</v>
      </c>
      <c r="AF338" s="14" t="n">
        <v>2.84</v>
      </c>
      <c r="AG338" s="14" t="n">
        <v>0</v>
      </c>
      <c r="AH338" s="14" t="n">
        <v>12.146</v>
      </c>
      <c r="AI338" s="14" t="n">
        <v>0</v>
      </c>
      <c r="AJ338" s="14" t="n">
        <v>1</v>
      </c>
      <c r="AK338" s="14" t="n">
        <v>19.86</v>
      </c>
      <c r="AL338" s="14" t="n">
        <v>10.577</v>
      </c>
      <c r="AM338" s="14" t="n">
        <v>0.396</v>
      </c>
      <c r="AN338" s="14" t="n">
        <v>23.434</v>
      </c>
      <c r="AO338" s="14" t="n">
        <v>0.18</v>
      </c>
      <c r="AP338" s="14" t="n">
        <v>1</v>
      </c>
      <c r="AQ338" s="14" t="n">
        <v>0.76</v>
      </c>
      <c r="AR338" s="14" t="n">
        <v>0.129</v>
      </c>
      <c r="AS338" s="14" t="n">
        <v>0.416</v>
      </c>
      <c r="AT338" s="14" t="n">
        <v>1.361</v>
      </c>
      <c r="AU338" s="14" t="n">
        <v>0.18</v>
      </c>
      <c r="AV338" s="14" t="n">
        <v>1</v>
      </c>
      <c r="AW338" s="14" t="n">
        <v>0.8110000000000001</v>
      </c>
      <c r="AX338" s="14" t="n">
        <v>0.129</v>
      </c>
      <c r="AY338" s="14" t="n">
        <v>0.333</v>
      </c>
      <c r="AZ338" s="14" t="n">
        <v>1.324</v>
      </c>
      <c r="BA338" s="14" t="n">
        <v>0.18</v>
      </c>
      <c r="BB338" s="14" t="n">
        <v>1</v>
      </c>
      <c r="BC338" s="14" t="n">
        <v>0.535</v>
      </c>
      <c r="BD338" s="14" t="n">
        <v>0.129</v>
      </c>
      <c r="BE338" s="14" t="n">
        <v>0.011</v>
      </c>
      <c r="BF338" s="14" t="n">
        <v>0.631</v>
      </c>
      <c r="BG338" s="14" t="n">
        <v>0.18</v>
      </c>
      <c r="BH338" s="14" t="n">
        <v>1</v>
      </c>
      <c r="BI338" s="14" t="n">
        <v>0.579</v>
      </c>
      <c r="BJ338" s="14" t="n">
        <v>0.129</v>
      </c>
      <c r="BK338" s="14" t="n">
        <v>0.482</v>
      </c>
      <c r="BL338" s="14" t="n">
        <v>1.227</v>
      </c>
      <c r="BM338" s="14" t="n">
        <v>0.18</v>
      </c>
      <c r="BN338" s="14" t="n">
        <v>1</v>
      </c>
      <c r="BO338" s="14" t="n">
        <v>0</v>
      </c>
      <c r="BP338" s="14" t="n">
        <v>0</v>
      </c>
      <c r="BQ338" s="14" t="n">
        <v>0.212</v>
      </c>
      <c r="BR338" s="14" t="n">
        <v>0</v>
      </c>
      <c r="BS338" s="14" t="n">
        <v>1</v>
      </c>
      <c r="BT338" s="14" t="n">
        <v>0</v>
      </c>
      <c r="BU338" s="14" t="n">
        <v>0</v>
      </c>
      <c r="BV338" s="14" t="n">
        <v>0.045</v>
      </c>
      <c r="BW338" s="14" t="n">
        <v>0.18</v>
      </c>
      <c r="BX338" s="14" t="n">
        <v>1</v>
      </c>
      <c r="BY338" s="14" t="n">
        <v>13.254</v>
      </c>
      <c r="BZ338" s="14" t="n">
        <v>0</v>
      </c>
      <c r="CA338" s="14" t="n">
        <v>13.254</v>
      </c>
      <c r="CB338" s="14" t="n">
        <v>0</v>
      </c>
      <c r="CC338" s="14" t="n">
        <v>83.248</v>
      </c>
      <c r="CD338" s="14" t="n">
        <v>7.95</v>
      </c>
      <c r="CE338" s="14" t="n">
        <v>1.659</v>
      </c>
      <c r="CF338" s="14" t="n">
        <v>98.233</v>
      </c>
      <c r="CG338" s="14" t="n">
        <v>0.18</v>
      </c>
      <c r="CH338" s="14" t="n">
        <v>1</v>
      </c>
      <c r="CI338" s="14" t="n">
        <v>0</v>
      </c>
      <c r="CJ338" s="14" t="n">
        <v>0</v>
      </c>
      <c r="CK338" s="14" t="n">
        <v>0</v>
      </c>
      <c r="CL338" s="14" t="n">
        <v>0</v>
      </c>
      <c r="CM338" s="14" t="n">
        <v>0</v>
      </c>
      <c r="CN338" s="14" t="n">
        <v>0</v>
      </c>
      <c r="CO338" s="14" t="n">
        <v>0</v>
      </c>
      <c r="CP338" s="14" t="n">
        <v>0</v>
      </c>
      <c r="CQ338" s="14" t="n">
        <v>1.348</v>
      </c>
      <c r="CR338" s="14" t="n">
        <v>0</v>
      </c>
      <c r="CS338" s="14" t="n">
        <v>5.37</v>
      </c>
      <c r="CT338" s="14" t="n">
        <v>4.861</v>
      </c>
      <c r="CU338" s="14" t="n">
        <v>11.622</v>
      </c>
    </row>
    <row r="339">
      <c r="A339" s="14" t="inlineStr">
        <is>
          <t>GIN2024</t>
        </is>
      </c>
      <c r="B339" s="14" t="inlineStr">
        <is>
          <t>GIN</t>
        </is>
      </c>
      <c r="C339" s="14" t="inlineStr">
        <is>
          <t>GIN</t>
        </is>
      </c>
      <c r="D339" s="14" t="inlineStr">
        <is>
          <t>Guinea</t>
        </is>
      </c>
      <c r="E339" s="14" t="n">
        <v>2024</v>
      </c>
      <c r="F339" s="14" t="n">
        <v>0.18</v>
      </c>
      <c r="G339" s="14" t="n">
        <v>5.575</v>
      </c>
      <c r="H339" s="14" t="n">
        <v>1.324</v>
      </c>
      <c r="I339" s="14" t="n">
        <v>0</v>
      </c>
      <c r="J339" s="14" t="n">
        <v>5.575</v>
      </c>
      <c r="K339" s="14" t="n">
        <v>0</v>
      </c>
      <c r="L339" s="14" t="n">
        <v>1</v>
      </c>
      <c r="M339" s="14" t="n">
        <v>7.124</v>
      </c>
      <c r="N339" s="14" t="n">
        <v>3.971</v>
      </c>
      <c r="O339" s="14" t="n">
        <v>0</v>
      </c>
      <c r="P339" s="14" t="n">
        <v>7.124</v>
      </c>
      <c r="Q339" s="14" t="n">
        <v>0</v>
      </c>
      <c r="R339" s="14" t="n">
        <v>1</v>
      </c>
      <c r="S339" s="14" t="n">
        <v>12.193</v>
      </c>
      <c r="T339" s="14" t="n">
        <v>7.942</v>
      </c>
      <c r="U339" s="14" t="n">
        <v>0.299</v>
      </c>
      <c r="V339" s="14" t="n">
        <v>14.388</v>
      </c>
      <c r="W339" s="14" t="n">
        <v>0.18</v>
      </c>
      <c r="X339" s="14" t="n">
        <v>1</v>
      </c>
      <c r="Y339" s="14" t="n">
        <v>9.858000000000001</v>
      </c>
      <c r="Z339" s="14" t="n">
        <v>1.332</v>
      </c>
      <c r="AA339" s="14" t="n">
        <v>0</v>
      </c>
      <c r="AB339" s="14" t="n">
        <v>9.858000000000001</v>
      </c>
      <c r="AC339" s="14" t="n">
        <v>0</v>
      </c>
      <c r="AD339" s="14" t="n">
        <v>1</v>
      </c>
      <c r="AE339" s="14" t="n">
        <v>11.182</v>
      </c>
      <c r="AF339" s="14" t="n">
        <v>2.615</v>
      </c>
      <c r="AG339" s="14" t="n">
        <v>0</v>
      </c>
      <c r="AH339" s="14" t="n">
        <v>11.182</v>
      </c>
      <c r="AI339" s="14" t="n">
        <v>0</v>
      </c>
      <c r="AJ339" s="14" t="n">
        <v>1</v>
      </c>
      <c r="AK339" s="14" t="n">
        <v>19.123</v>
      </c>
      <c r="AL339" s="14" t="n">
        <v>10.185</v>
      </c>
      <c r="AM339" s="14" t="n">
        <v>0.469</v>
      </c>
      <c r="AN339" s="14" t="n">
        <v>22.566</v>
      </c>
      <c r="AO339" s="14" t="n">
        <v>0.18</v>
      </c>
      <c r="AP339" s="14" t="n">
        <v>1</v>
      </c>
      <c r="AQ339" s="14" t="n">
        <v>0.724</v>
      </c>
      <c r="AR339" s="14" t="n">
        <v>0.132</v>
      </c>
      <c r="AS339" s="14" t="n">
        <v>0.441</v>
      </c>
      <c r="AT339" s="14" t="n">
        <v>1.342</v>
      </c>
      <c r="AU339" s="14" t="n">
        <v>0.18</v>
      </c>
      <c r="AV339" s="14" t="n">
        <v>1</v>
      </c>
      <c r="AW339" s="14" t="n">
        <v>0.75</v>
      </c>
      <c r="AX339" s="14" t="n">
        <v>0.132</v>
      </c>
      <c r="AY339" s="14" t="n">
        <v>0.374</v>
      </c>
      <c r="AZ339" s="14" t="n">
        <v>1.294</v>
      </c>
      <c r="BA339" s="14" t="n">
        <v>0.18</v>
      </c>
      <c r="BB339" s="14" t="n">
        <v>1</v>
      </c>
      <c r="BC339" s="14" t="n">
        <v>0.513</v>
      </c>
      <c r="BD339" s="14" t="n">
        <v>0.132</v>
      </c>
      <c r="BE339" s="14" t="n">
        <v>0.013</v>
      </c>
      <c r="BF339" s="14" t="n">
        <v>0.605</v>
      </c>
      <c r="BG339" s="14" t="n">
        <v>0.18</v>
      </c>
      <c r="BH339" s="14" t="n">
        <v>1</v>
      </c>
      <c r="BI339" s="14" t="n">
        <v>0.591</v>
      </c>
      <c r="BJ339" s="14" t="n">
        <v>0.132</v>
      </c>
      <c r="BK339" s="14" t="n">
        <v>0.505</v>
      </c>
      <c r="BL339" s="14" t="n">
        <v>1.263</v>
      </c>
      <c r="BM339" s="14" t="n">
        <v>0.18</v>
      </c>
      <c r="BN339" s="14" t="n">
        <v>1</v>
      </c>
      <c r="BO339" s="14" t="n">
        <v>0</v>
      </c>
      <c r="BP339" s="14" t="n">
        <v>0</v>
      </c>
      <c r="BQ339" s="14" t="n">
        <v>0.218</v>
      </c>
      <c r="BR339" s="14" t="n">
        <v>0</v>
      </c>
      <c r="BS339" s="14" t="n">
        <v>1</v>
      </c>
      <c r="BT339" s="14" t="n">
        <v>0</v>
      </c>
      <c r="BU339" s="14" t="n">
        <v>0</v>
      </c>
      <c r="BV339" s="14" t="n">
        <v>0.046</v>
      </c>
      <c r="BW339" s="14" t="n">
        <v>0.18</v>
      </c>
      <c r="BX339" s="14" t="n">
        <v>1</v>
      </c>
      <c r="BY339" s="14" t="n">
        <v>13.646</v>
      </c>
      <c r="BZ339" s="14" t="n">
        <v>0</v>
      </c>
      <c r="CA339" s="14" t="n">
        <v>13.646</v>
      </c>
      <c r="CB339" s="14" t="n">
        <v>0</v>
      </c>
      <c r="CC339" s="14" t="n">
        <v>82.58799999999999</v>
      </c>
      <c r="CD339" s="14" t="n">
        <v>7.95</v>
      </c>
      <c r="CE339" s="14" t="n">
        <v>2.025</v>
      </c>
      <c r="CF339" s="14" t="n">
        <v>97.45399999999999</v>
      </c>
      <c r="CG339" s="14" t="n">
        <v>0.18</v>
      </c>
      <c r="CH339" s="14" t="n">
        <v>1</v>
      </c>
      <c r="CI339" s="14" t="n">
        <v>0</v>
      </c>
      <c r="CJ339" s="14" t="n">
        <v>0</v>
      </c>
      <c r="CK339" s="14" t="n">
        <v>0</v>
      </c>
      <c r="CL339" s="14" t="n">
        <v>0</v>
      </c>
      <c r="CM339" s="14" t="n">
        <v>0</v>
      </c>
      <c r="CN339" s="14" t="n">
        <v>0</v>
      </c>
      <c r="CO339" s="14" t="n">
        <v>0</v>
      </c>
      <c r="CP339" s="14" t="n">
        <v>0</v>
      </c>
      <c r="CQ339" s="14" t="n">
        <v>1.387</v>
      </c>
      <c r="CR339" s="14" t="n">
        <v>0</v>
      </c>
      <c r="CS339" s="14" t="n">
        <v>5.529</v>
      </c>
      <c r="CT339" s="14" t="n">
        <v>4.251</v>
      </c>
      <c r="CU339" s="14" t="n">
        <v>10.168</v>
      </c>
    </row>
    <row r="340">
      <c r="A340" s="14" t="inlineStr">
        <is>
          <t>GNB2021</t>
        </is>
      </c>
      <c r="B340" s="14" t="inlineStr">
        <is>
          <t>GNB</t>
        </is>
      </c>
      <c r="C340" s="14" t="inlineStr">
        <is>
          <t>GNB</t>
        </is>
      </c>
      <c r="D340" s="14" t="inlineStr">
        <is>
          <t>Guinea-Bissau</t>
        </is>
      </c>
      <c r="E340" s="14" t="n">
        <v>2021</v>
      </c>
      <c r="F340" s="14" t="n">
        <v>0.17</v>
      </c>
      <c r="G340" s="14" t="n">
        <v>5.897</v>
      </c>
      <c r="H340" s="14" t="n">
        <v>1.143</v>
      </c>
      <c r="I340" s="14" t="n">
        <v>0</v>
      </c>
      <c r="J340" s="14" t="n">
        <v>5.897</v>
      </c>
      <c r="K340" s="14" t="n">
        <v>0</v>
      </c>
      <c r="L340" s="14" t="n">
        <v>1</v>
      </c>
      <c r="M340" s="14" t="n">
        <v>7.964</v>
      </c>
      <c r="N340" s="14" t="n">
        <v>3.43</v>
      </c>
      <c r="O340" s="14" t="n">
        <v>0</v>
      </c>
      <c r="P340" s="14" t="n">
        <v>7.964</v>
      </c>
      <c r="Q340" s="14" t="n">
        <v>0</v>
      </c>
      <c r="R340" s="14" t="n">
        <v>1</v>
      </c>
      <c r="S340" s="14" t="n">
        <v>11.613</v>
      </c>
      <c r="T340" s="14" t="n">
        <v>6.86</v>
      </c>
      <c r="U340" s="14" t="n">
        <v>0</v>
      </c>
      <c r="V340" s="14" t="n">
        <v>13.588</v>
      </c>
      <c r="W340" s="14" t="n">
        <v>0.17</v>
      </c>
      <c r="X340" s="14" t="n">
        <v>1</v>
      </c>
      <c r="Y340" s="14" t="n">
        <v>16.305</v>
      </c>
      <c r="Z340" s="14" t="n">
        <v>2.204</v>
      </c>
      <c r="AA340" s="14" t="n">
        <v>0</v>
      </c>
      <c r="AB340" s="14" t="n">
        <v>16.305</v>
      </c>
      <c r="AC340" s="14" t="n">
        <v>0</v>
      </c>
      <c r="AD340" s="14" t="n">
        <v>1</v>
      </c>
      <c r="AE340" s="14" t="n">
        <v>17.449</v>
      </c>
      <c r="AF340" s="14" t="n">
        <v>4.08</v>
      </c>
      <c r="AG340" s="14" t="n">
        <v>0</v>
      </c>
      <c r="AH340" s="14" t="n">
        <v>17.449</v>
      </c>
      <c r="AI340" s="14" t="n">
        <v>0</v>
      </c>
      <c r="AJ340" s="14" t="n">
        <v>1</v>
      </c>
      <c r="AK340" s="14" t="n">
        <v>24.309</v>
      </c>
      <c r="AL340" s="14" t="n">
        <v>12.947</v>
      </c>
      <c r="AM340" s="14" t="n">
        <v>0</v>
      </c>
      <c r="AN340" s="14" t="n">
        <v>28.441</v>
      </c>
      <c r="AO340" s="14" t="n">
        <v>0.17</v>
      </c>
      <c r="AP340" s="14" t="n">
        <v>1</v>
      </c>
      <c r="AQ340" s="14" t="n">
        <v>0.619</v>
      </c>
      <c r="AR340" s="14" t="n">
        <v>0.114</v>
      </c>
      <c r="AS340" s="14" t="n">
        <v>0.378</v>
      </c>
      <c r="AT340" s="14" t="n">
        <v>1.187</v>
      </c>
      <c r="AU340" s="14" t="n">
        <v>0.19</v>
      </c>
      <c r="AV340" s="14" t="n">
        <v>1</v>
      </c>
      <c r="AW340" s="14" t="n">
        <v>0.599</v>
      </c>
      <c r="AX340" s="14" t="n">
        <v>0.114</v>
      </c>
      <c r="AY340" s="14" t="n">
        <v>0.411</v>
      </c>
      <c r="AZ340" s="14" t="n">
        <v>1.203</v>
      </c>
      <c r="BA340" s="14" t="n">
        <v>0.19</v>
      </c>
      <c r="BB340" s="14" t="n">
        <v>1</v>
      </c>
      <c r="BC340" s="14" t="n">
        <v>0.439</v>
      </c>
      <c r="BD340" s="14" t="n">
        <v>0.114</v>
      </c>
      <c r="BE340" s="14" t="n">
        <v>0</v>
      </c>
      <c r="BF340" s="14" t="n">
        <v>0.514</v>
      </c>
      <c r="BG340" s="14" t="n">
        <v>0.17</v>
      </c>
      <c r="BH340" s="14" t="n">
        <v>1</v>
      </c>
      <c r="BI340" s="14" t="n">
        <v>0.505</v>
      </c>
      <c r="BJ340" s="14" t="n">
        <v>0.114</v>
      </c>
      <c r="BK340" s="14" t="n">
        <v>0.099</v>
      </c>
      <c r="BL340" s="14" t="n">
        <v>0.706</v>
      </c>
      <c r="BM340" s="14" t="n">
        <v>0.17</v>
      </c>
      <c r="BN340" s="14" t="n">
        <v>1</v>
      </c>
      <c r="BO340" s="14" t="n">
        <v>0</v>
      </c>
      <c r="BP340" s="14" t="n">
        <v>0</v>
      </c>
      <c r="BQ340" s="14" t="n">
        <v>0.361</v>
      </c>
      <c r="BR340" s="14" t="n">
        <v>0</v>
      </c>
      <c r="BS340" s="14" t="n">
        <v>1</v>
      </c>
      <c r="BT340" s="14" t="n">
        <v>0</v>
      </c>
      <c r="BU340" s="14" t="n">
        <v>0</v>
      </c>
      <c r="BV340" s="14" t="n">
        <v>0.361</v>
      </c>
      <c r="BW340" s="14" t="n">
        <v>0.17</v>
      </c>
      <c r="BX340" s="14" t="n">
        <v>1</v>
      </c>
      <c r="BY340" s="14" t="n">
        <v>11.787</v>
      </c>
      <c r="BZ340" s="14" t="n">
        <v>0</v>
      </c>
      <c r="CA340" s="14" t="n">
        <v>11.787</v>
      </c>
      <c r="CB340" s="14" t="n">
        <v>0</v>
      </c>
      <c r="CC340" s="14" t="n">
        <v>78.125</v>
      </c>
      <c r="CD340" s="14" t="n">
        <v>7.95</v>
      </c>
      <c r="CE340" s="14" t="n">
        <v>0</v>
      </c>
      <c r="CF340" s="14" t="n">
        <v>91.40600000000001</v>
      </c>
      <c r="CG340" s="14" t="n">
        <v>0.17</v>
      </c>
      <c r="CH340" s="14" t="n">
        <v>1</v>
      </c>
      <c r="CI340" s="14" t="n">
        <v>0</v>
      </c>
      <c r="CJ340" s="14" t="n">
        <v>0</v>
      </c>
      <c r="CK340" s="14" t="n">
        <v>0</v>
      </c>
      <c r="CL340" s="14" t="n">
        <v>0</v>
      </c>
      <c r="CM340" s="14" t="n">
        <v>0</v>
      </c>
      <c r="CN340" s="14" t="n">
        <v>0</v>
      </c>
      <c r="CO340" s="14" t="n">
        <v>0</v>
      </c>
      <c r="CP340" s="14" t="n">
        <v>0</v>
      </c>
      <c r="CQ340" s="14" t="n">
        <v>1.198</v>
      </c>
      <c r="CR340" s="14" t="n">
        <v>0</v>
      </c>
      <c r="CS340" s="14" t="n">
        <v>4.776</v>
      </c>
      <c r="CT340" s="14" t="n">
        <v>4.753</v>
      </c>
      <c r="CU340" s="14" t="n">
        <v>15.162</v>
      </c>
    </row>
    <row r="341">
      <c r="A341" s="14" t="inlineStr">
        <is>
          <t>GNB2022</t>
        </is>
      </c>
      <c r="B341" s="14" t="inlineStr">
        <is>
          <t>GNB</t>
        </is>
      </c>
      <c r="C341" s="14" t="inlineStr">
        <is>
          <t>GNB</t>
        </is>
      </c>
      <c r="D341" s="14" t="inlineStr">
        <is>
          <t>Guinea-Bissau</t>
        </is>
      </c>
      <c r="E341" s="14" t="n">
        <v>2022</v>
      </c>
      <c r="F341" s="14" t="n">
        <v>0.17</v>
      </c>
      <c r="G341" s="14" t="n">
        <v>11.72</v>
      </c>
      <c r="H341" s="14" t="n">
        <v>1.235</v>
      </c>
      <c r="I341" s="14" t="n">
        <v>0</v>
      </c>
      <c r="J341" s="14" t="n">
        <v>11.72</v>
      </c>
      <c r="K341" s="14" t="n">
        <v>0</v>
      </c>
      <c r="L341" s="14" t="n">
        <v>1</v>
      </c>
      <c r="M341" s="14" t="n">
        <v>9.782999999999999</v>
      </c>
      <c r="N341" s="14" t="n">
        <v>3.704</v>
      </c>
      <c r="O341" s="14" t="n">
        <v>0</v>
      </c>
      <c r="P341" s="14" t="n">
        <v>9.782999999999999</v>
      </c>
      <c r="Q341" s="14" t="n">
        <v>0</v>
      </c>
      <c r="R341" s="14" t="n">
        <v>1</v>
      </c>
      <c r="S341" s="14" t="n">
        <v>17.893</v>
      </c>
      <c r="T341" s="14" t="n">
        <v>7.408</v>
      </c>
      <c r="U341" s="14" t="n">
        <v>0.225</v>
      </c>
      <c r="V341" s="14" t="n">
        <v>20.935</v>
      </c>
      <c r="W341" s="14" t="n">
        <v>0.17</v>
      </c>
      <c r="X341" s="14" t="n">
        <v>1</v>
      </c>
      <c r="Y341" s="14" t="n">
        <v>32.56</v>
      </c>
      <c r="Z341" s="14" t="n">
        <v>4.401</v>
      </c>
      <c r="AA341" s="14" t="n">
        <v>0</v>
      </c>
      <c r="AB341" s="14" t="n">
        <v>32.56</v>
      </c>
      <c r="AC341" s="14" t="n">
        <v>0</v>
      </c>
      <c r="AD341" s="14" t="n">
        <v>1</v>
      </c>
      <c r="AE341" s="14" t="n">
        <v>33.795</v>
      </c>
      <c r="AF341" s="14" t="n">
        <v>7.902</v>
      </c>
      <c r="AG341" s="14" t="n">
        <v>0</v>
      </c>
      <c r="AH341" s="14" t="n">
        <v>33.795</v>
      </c>
      <c r="AI341" s="14" t="n">
        <v>0</v>
      </c>
      <c r="AJ341" s="14" t="n">
        <v>1</v>
      </c>
      <c r="AK341" s="14" t="n">
        <v>41.203</v>
      </c>
      <c r="AL341" s="14" t="n">
        <v>21.945</v>
      </c>
      <c r="AM341" s="14" t="n">
        <v>0.518</v>
      </c>
      <c r="AN341" s="14" t="n">
        <v>48.208</v>
      </c>
      <c r="AO341" s="14" t="n">
        <v>0.17</v>
      </c>
      <c r="AP341" s="14" t="n">
        <v>1</v>
      </c>
      <c r="AQ341" s="14" t="n">
        <v>0.861</v>
      </c>
      <c r="AR341" s="14" t="n">
        <v>0.123</v>
      </c>
      <c r="AS341" s="14" t="n">
        <v>0.239</v>
      </c>
      <c r="AT341" s="14" t="n">
        <v>1.291</v>
      </c>
      <c r="AU341" s="14" t="n">
        <v>0.19</v>
      </c>
      <c r="AV341" s="14" t="n">
        <v>1</v>
      </c>
      <c r="AW341" s="14" t="n">
        <v>0.986</v>
      </c>
      <c r="AX341" s="14" t="n">
        <v>0.123</v>
      </c>
      <c r="AY341" s="14" t="n">
        <v>0.146</v>
      </c>
      <c r="AZ341" s="14" t="n">
        <v>1.329</v>
      </c>
      <c r="BA341" s="14" t="n">
        <v>0.19</v>
      </c>
      <c r="BB341" s="14" t="n">
        <v>1</v>
      </c>
      <c r="BC341" s="14" t="n">
        <v>0.598</v>
      </c>
      <c r="BD341" s="14" t="n">
        <v>0.123</v>
      </c>
      <c r="BE341" s="14" t="n">
        <v>0.008</v>
      </c>
      <c r="BF341" s="14" t="n">
        <v>0.699</v>
      </c>
      <c r="BG341" s="14" t="n">
        <v>0.17</v>
      </c>
      <c r="BH341" s="14" t="n">
        <v>1</v>
      </c>
      <c r="BI341" s="14" t="n">
        <v>0.612</v>
      </c>
      <c r="BJ341" s="14" t="n">
        <v>0.123</v>
      </c>
      <c r="BK341" s="14" t="n">
        <v>0.106</v>
      </c>
      <c r="BL341" s="14" t="n">
        <v>0.83</v>
      </c>
      <c r="BM341" s="14" t="n">
        <v>0.17</v>
      </c>
      <c r="BN341" s="14" t="n">
        <v>1</v>
      </c>
      <c r="BO341" s="14" t="n">
        <v>0</v>
      </c>
      <c r="BP341" s="14" t="n">
        <v>0</v>
      </c>
      <c r="BQ341" s="14" t="n">
        <v>0.389</v>
      </c>
      <c r="BR341" s="14" t="n">
        <v>0</v>
      </c>
      <c r="BS341" s="14" t="n">
        <v>1</v>
      </c>
      <c r="BT341" s="14" t="n">
        <v>0</v>
      </c>
      <c r="BU341" s="14" t="n">
        <v>0</v>
      </c>
      <c r="BV341" s="14" t="n">
        <v>0.389</v>
      </c>
      <c r="BW341" s="14" t="n">
        <v>0.17</v>
      </c>
      <c r="BX341" s="14" t="n">
        <v>1</v>
      </c>
      <c r="BY341" s="14" t="n">
        <v>12.729</v>
      </c>
      <c r="BZ341" s="14" t="n">
        <v>0</v>
      </c>
      <c r="CA341" s="14" t="n">
        <v>12.729</v>
      </c>
      <c r="CB341" s="14" t="n">
        <v>0</v>
      </c>
      <c r="CC341" s="14" t="n">
        <v>97.90000000000001</v>
      </c>
      <c r="CD341" s="14" t="n">
        <v>7.95</v>
      </c>
      <c r="CE341" s="14" t="n">
        <v>1.232</v>
      </c>
      <c r="CF341" s="14" t="n">
        <v>114.543</v>
      </c>
      <c r="CG341" s="14" t="n">
        <v>0.17</v>
      </c>
      <c r="CH341" s="14" t="n">
        <v>1</v>
      </c>
      <c r="CI341" s="14" t="n">
        <v>0</v>
      </c>
      <c r="CJ341" s="14" t="n">
        <v>0</v>
      </c>
      <c r="CK341" s="14" t="n">
        <v>0</v>
      </c>
      <c r="CL341" s="14" t="n">
        <v>0</v>
      </c>
      <c r="CM341" s="14" t="n">
        <v>0</v>
      </c>
      <c r="CN341" s="14" t="n">
        <v>0</v>
      </c>
      <c r="CO341" s="14" t="n">
        <v>0</v>
      </c>
      <c r="CP341" s="14" t="n">
        <v>0</v>
      </c>
      <c r="CQ341" s="14" t="n">
        <v>1.294</v>
      </c>
      <c r="CR341" s="14" t="n">
        <v>0</v>
      </c>
      <c r="CS341" s="14" t="n">
        <v>5.158</v>
      </c>
      <c r="CT341" s="14" t="n">
        <v>10.485</v>
      </c>
      <c r="CU341" s="14" t="n">
        <v>31.326</v>
      </c>
    </row>
    <row r="342">
      <c r="A342" s="14" t="inlineStr">
        <is>
          <t>GNB2023</t>
        </is>
      </c>
      <c r="B342" s="14" t="inlineStr">
        <is>
          <t>GNB</t>
        </is>
      </c>
      <c r="C342" s="14" t="inlineStr">
        <is>
          <t>GNB</t>
        </is>
      </c>
      <c r="D342" s="14" t="inlineStr">
        <is>
          <t>Guinea-Bissau</t>
        </is>
      </c>
      <c r="E342" s="14" t="n">
        <v>2023</v>
      </c>
      <c r="F342" s="14" t="n">
        <v>0.17</v>
      </c>
      <c r="G342" s="14" t="n">
        <v>6.147</v>
      </c>
      <c r="H342" s="14" t="n">
        <v>1.286</v>
      </c>
      <c r="I342" s="14" t="n">
        <v>0</v>
      </c>
      <c r="J342" s="14" t="n">
        <v>6.147</v>
      </c>
      <c r="K342" s="14" t="n">
        <v>0</v>
      </c>
      <c r="L342" s="14" t="n">
        <v>1</v>
      </c>
      <c r="M342" s="14" t="n">
        <v>7.886</v>
      </c>
      <c r="N342" s="14" t="n">
        <v>3.857</v>
      </c>
      <c r="O342" s="14" t="n">
        <v>0</v>
      </c>
      <c r="P342" s="14" t="n">
        <v>7.886</v>
      </c>
      <c r="Q342" s="14" t="n">
        <v>0</v>
      </c>
      <c r="R342" s="14" t="n">
        <v>1</v>
      </c>
      <c r="S342" s="14" t="n">
        <v>12.575</v>
      </c>
      <c r="T342" s="14" t="n">
        <v>7.714</v>
      </c>
      <c r="U342" s="14" t="n">
        <v>0.237</v>
      </c>
      <c r="V342" s="14" t="n">
        <v>14.713</v>
      </c>
      <c r="W342" s="14" t="n">
        <v>0.17</v>
      </c>
      <c r="X342" s="14" t="n">
        <v>1</v>
      </c>
      <c r="Y342" s="14" t="n">
        <v>12.908</v>
      </c>
      <c r="Z342" s="14" t="n">
        <v>1.745</v>
      </c>
      <c r="AA342" s="14" t="n">
        <v>0</v>
      </c>
      <c r="AB342" s="14" t="n">
        <v>12.908</v>
      </c>
      <c r="AC342" s="14" t="n">
        <v>0</v>
      </c>
      <c r="AD342" s="14" t="n">
        <v>1</v>
      </c>
      <c r="AE342" s="14" t="n">
        <v>14.194</v>
      </c>
      <c r="AF342" s="14" t="n">
        <v>3.319</v>
      </c>
      <c r="AG342" s="14" t="n">
        <v>0</v>
      </c>
      <c r="AH342" s="14" t="n">
        <v>14.194</v>
      </c>
      <c r="AI342" s="14" t="n">
        <v>0</v>
      </c>
      <c r="AJ342" s="14" t="n">
        <v>1</v>
      </c>
      <c r="AK342" s="14" t="n">
        <v>21.908</v>
      </c>
      <c r="AL342" s="14" t="n">
        <v>11.668</v>
      </c>
      <c r="AM342" s="14" t="n">
        <v>0.412</v>
      </c>
      <c r="AN342" s="14" t="n">
        <v>25.632</v>
      </c>
      <c r="AO342" s="14" t="n">
        <v>0.17</v>
      </c>
      <c r="AP342" s="14" t="n">
        <v>1</v>
      </c>
      <c r="AQ342" s="14" t="n">
        <v>0.76</v>
      </c>
      <c r="AR342" s="14" t="n">
        <v>0.129</v>
      </c>
      <c r="AS342" s="14" t="n">
        <v>0.387</v>
      </c>
      <c r="AT342" s="14" t="n">
        <v>1.337</v>
      </c>
      <c r="AU342" s="14" t="n">
        <v>0.19</v>
      </c>
      <c r="AV342" s="14" t="n">
        <v>1</v>
      </c>
      <c r="AW342" s="14" t="n">
        <v>0.8110000000000001</v>
      </c>
      <c r="AX342" s="14" t="n">
        <v>0.129</v>
      </c>
      <c r="AY342" s="14" t="n">
        <v>0.36</v>
      </c>
      <c r="AZ342" s="14" t="n">
        <v>1.365</v>
      </c>
      <c r="BA342" s="14" t="n">
        <v>0.19</v>
      </c>
      <c r="BB342" s="14" t="n">
        <v>1</v>
      </c>
      <c r="BC342" s="14" t="n">
        <v>0.535</v>
      </c>
      <c r="BD342" s="14" t="n">
        <v>0.129</v>
      </c>
      <c r="BE342" s="14" t="n">
        <v>0.01</v>
      </c>
      <c r="BF342" s="14" t="n">
        <v>0.626</v>
      </c>
      <c r="BG342" s="14" t="n">
        <v>0.17</v>
      </c>
      <c r="BH342" s="14" t="n">
        <v>1</v>
      </c>
      <c r="BI342" s="14" t="n">
        <v>0.579</v>
      </c>
      <c r="BJ342" s="14" t="n">
        <v>0.129</v>
      </c>
      <c r="BK342" s="14" t="n">
        <v>0.122</v>
      </c>
      <c r="BL342" s="14" t="n">
        <v>0.806</v>
      </c>
      <c r="BM342" s="14" t="n">
        <v>0.17</v>
      </c>
      <c r="BN342" s="14" t="n">
        <v>1</v>
      </c>
      <c r="BO342" s="14" t="n">
        <v>0</v>
      </c>
      <c r="BP342" s="14" t="n">
        <v>0</v>
      </c>
      <c r="BQ342" s="14" t="n">
        <v>0.406</v>
      </c>
      <c r="BR342" s="14" t="n">
        <v>0</v>
      </c>
      <c r="BS342" s="14" t="n">
        <v>1</v>
      </c>
      <c r="BT342" s="14" t="n">
        <v>0</v>
      </c>
      <c r="BU342" s="14" t="n">
        <v>0</v>
      </c>
      <c r="BV342" s="14" t="n">
        <v>0.406</v>
      </c>
      <c r="BW342" s="14" t="n">
        <v>0.17</v>
      </c>
      <c r="BX342" s="14" t="n">
        <v>1</v>
      </c>
      <c r="BY342" s="14" t="n">
        <v>13.254</v>
      </c>
      <c r="BZ342" s="14" t="n">
        <v>0</v>
      </c>
      <c r="CA342" s="14" t="n">
        <v>13.254</v>
      </c>
      <c r="CB342" s="14" t="n">
        <v>0</v>
      </c>
      <c r="CC342" s="14" t="n">
        <v>83.248</v>
      </c>
      <c r="CD342" s="14" t="n">
        <v>7.95</v>
      </c>
      <c r="CE342" s="14" t="n">
        <v>1.567</v>
      </c>
      <c r="CF342" s="14" t="n">
        <v>97.40000000000001</v>
      </c>
      <c r="CG342" s="14" t="n">
        <v>0.17</v>
      </c>
      <c r="CH342" s="14" t="n">
        <v>1</v>
      </c>
      <c r="CI342" s="14" t="n">
        <v>0</v>
      </c>
      <c r="CJ342" s="14" t="n">
        <v>0</v>
      </c>
      <c r="CK342" s="14" t="n">
        <v>0</v>
      </c>
      <c r="CL342" s="14" t="n">
        <v>0</v>
      </c>
      <c r="CM342" s="14" t="n">
        <v>0</v>
      </c>
      <c r="CN342" s="14" t="n">
        <v>0</v>
      </c>
      <c r="CO342" s="14" t="n">
        <v>0</v>
      </c>
      <c r="CP342" s="14" t="n">
        <v>0</v>
      </c>
      <c r="CQ342" s="14" t="n">
        <v>1.348</v>
      </c>
      <c r="CR342" s="14" t="n">
        <v>0</v>
      </c>
      <c r="CS342" s="14" t="n">
        <v>5.37</v>
      </c>
      <c r="CT342" s="14" t="n">
        <v>4.861</v>
      </c>
      <c r="CU342" s="14" t="n">
        <v>11.622</v>
      </c>
    </row>
    <row r="343">
      <c r="A343" s="14" t="inlineStr">
        <is>
          <t>GNB2024</t>
        </is>
      </c>
      <c r="B343" s="14" t="inlineStr">
        <is>
          <t>GNB</t>
        </is>
      </c>
      <c r="C343" s="14" t="inlineStr">
        <is>
          <t>GNB</t>
        </is>
      </c>
      <c r="D343" s="14" t="inlineStr">
        <is>
          <t>Guinea-Bissau</t>
        </is>
      </c>
      <c r="E343" s="14" t="n">
        <v>2024</v>
      </c>
      <c r="F343" s="14" t="n">
        <v>0.17</v>
      </c>
      <c r="G343" s="14" t="n">
        <v>5.575</v>
      </c>
      <c r="H343" s="14" t="n">
        <v>1.324</v>
      </c>
      <c r="I343" s="14" t="n">
        <v>0</v>
      </c>
      <c r="J343" s="14" t="n">
        <v>5.575</v>
      </c>
      <c r="K343" s="14" t="n">
        <v>0</v>
      </c>
      <c r="L343" s="14" t="n">
        <v>1</v>
      </c>
      <c r="M343" s="14" t="n">
        <v>7.124</v>
      </c>
      <c r="N343" s="14" t="n">
        <v>3.971</v>
      </c>
      <c r="O343" s="14" t="n">
        <v>0</v>
      </c>
      <c r="P343" s="14" t="n">
        <v>7.124</v>
      </c>
      <c r="Q343" s="14" t="n">
        <v>0</v>
      </c>
      <c r="R343" s="14" t="n">
        <v>1</v>
      </c>
      <c r="S343" s="14" t="n">
        <v>12.193</v>
      </c>
      <c r="T343" s="14" t="n">
        <v>7.942</v>
      </c>
      <c r="U343" s="14" t="n">
        <v>0.282</v>
      </c>
      <c r="V343" s="14" t="n">
        <v>14.266</v>
      </c>
      <c r="W343" s="14" t="n">
        <v>0.17</v>
      </c>
      <c r="X343" s="14" t="n">
        <v>1</v>
      </c>
      <c r="Y343" s="14" t="n">
        <v>11.492</v>
      </c>
      <c r="Z343" s="14" t="n">
        <v>1.553</v>
      </c>
      <c r="AA343" s="14" t="n">
        <v>0</v>
      </c>
      <c r="AB343" s="14" t="n">
        <v>11.492</v>
      </c>
      <c r="AC343" s="14" t="n">
        <v>0</v>
      </c>
      <c r="AD343" s="14" t="n">
        <v>1</v>
      </c>
      <c r="AE343" s="14" t="n">
        <v>12.815</v>
      </c>
      <c r="AF343" s="14" t="n">
        <v>2.997</v>
      </c>
      <c r="AG343" s="14" t="n">
        <v>0</v>
      </c>
      <c r="AH343" s="14" t="n">
        <v>12.815</v>
      </c>
      <c r="AI343" s="14" t="n">
        <v>0</v>
      </c>
      <c r="AJ343" s="14" t="n">
        <v>1</v>
      </c>
      <c r="AK343" s="14" t="n">
        <v>20.757</v>
      </c>
      <c r="AL343" s="14" t="n">
        <v>11.055</v>
      </c>
      <c r="AM343" s="14" t="n">
        <v>0.481</v>
      </c>
      <c r="AN343" s="14" t="n">
        <v>24.286</v>
      </c>
      <c r="AO343" s="14" t="n">
        <v>0.17</v>
      </c>
      <c r="AP343" s="14" t="n">
        <v>1</v>
      </c>
      <c r="AQ343" s="14" t="n">
        <v>0.724</v>
      </c>
      <c r="AR343" s="14" t="n">
        <v>0.132</v>
      </c>
      <c r="AS343" s="14" t="n">
        <v>0.46</v>
      </c>
      <c r="AT343" s="14" t="n">
        <v>1.374</v>
      </c>
      <c r="AU343" s="14" t="n">
        <v>0.19</v>
      </c>
      <c r="AV343" s="14" t="n">
        <v>1</v>
      </c>
      <c r="AW343" s="14" t="n">
        <v>0.75</v>
      </c>
      <c r="AX343" s="14" t="n">
        <v>0.132</v>
      </c>
      <c r="AY343" s="14" t="n">
        <v>0.455</v>
      </c>
      <c r="AZ343" s="14" t="n">
        <v>1.397</v>
      </c>
      <c r="BA343" s="14" t="n">
        <v>0.19</v>
      </c>
      <c r="BB343" s="14" t="n">
        <v>1</v>
      </c>
      <c r="BC343" s="14" t="n">
        <v>0.513</v>
      </c>
      <c r="BD343" s="14" t="n">
        <v>0.132</v>
      </c>
      <c r="BE343" s="14" t="n">
        <v>0.012</v>
      </c>
      <c r="BF343" s="14" t="n">
        <v>0.6</v>
      </c>
      <c r="BG343" s="14" t="n">
        <v>0.17</v>
      </c>
      <c r="BH343" s="14" t="n">
        <v>1</v>
      </c>
      <c r="BI343" s="14" t="n">
        <v>0.591</v>
      </c>
      <c r="BJ343" s="14" t="n">
        <v>0.132</v>
      </c>
      <c r="BK343" s="14" t="n">
        <v>0.13</v>
      </c>
      <c r="BL343" s="14" t="n">
        <v>0.824</v>
      </c>
      <c r="BM343" s="14" t="n">
        <v>0.17</v>
      </c>
      <c r="BN343" s="14" t="n">
        <v>1</v>
      </c>
      <c r="BO343" s="14" t="n">
        <v>0</v>
      </c>
      <c r="BP343" s="14" t="n">
        <v>0</v>
      </c>
      <c r="BQ343" s="14" t="n">
        <v>0.418</v>
      </c>
      <c r="BR343" s="14" t="n">
        <v>0</v>
      </c>
      <c r="BS343" s="14" t="n">
        <v>1</v>
      </c>
      <c r="BT343" s="14" t="n">
        <v>0</v>
      </c>
      <c r="BU343" s="14" t="n">
        <v>0</v>
      </c>
      <c r="BV343" s="14" t="n">
        <v>0.418</v>
      </c>
      <c r="BW343" s="14" t="n">
        <v>0.17</v>
      </c>
      <c r="BX343" s="14" t="n">
        <v>1</v>
      </c>
      <c r="BY343" s="14" t="n">
        <v>13.646</v>
      </c>
      <c r="BZ343" s="14" t="n">
        <v>0</v>
      </c>
      <c r="CA343" s="14" t="n">
        <v>13.646</v>
      </c>
      <c r="CB343" s="14" t="n">
        <v>0</v>
      </c>
      <c r="CC343" s="14" t="n">
        <v>82.58799999999999</v>
      </c>
      <c r="CD343" s="14" t="n">
        <v>7.95</v>
      </c>
      <c r="CE343" s="14" t="n">
        <v>1.912</v>
      </c>
      <c r="CF343" s="14" t="n">
        <v>96.628</v>
      </c>
      <c r="CG343" s="14" t="n">
        <v>0.17</v>
      </c>
      <c r="CH343" s="14" t="n">
        <v>1</v>
      </c>
      <c r="CI343" s="14" t="n">
        <v>0</v>
      </c>
      <c r="CJ343" s="14" t="n">
        <v>0</v>
      </c>
      <c r="CK343" s="14" t="n">
        <v>0</v>
      </c>
      <c r="CL343" s="14" t="n">
        <v>0</v>
      </c>
      <c r="CM343" s="14" t="n">
        <v>0</v>
      </c>
      <c r="CN343" s="14" t="n">
        <v>0</v>
      </c>
      <c r="CO343" s="14" t="n">
        <v>0</v>
      </c>
      <c r="CP343" s="14" t="n">
        <v>0</v>
      </c>
      <c r="CQ343" s="14" t="n">
        <v>1.387</v>
      </c>
      <c r="CR343" s="14" t="n">
        <v>0</v>
      </c>
      <c r="CS343" s="14" t="n">
        <v>5.529</v>
      </c>
      <c r="CT343" s="14" t="n">
        <v>4.251</v>
      </c>
      <c r="CU343" s="14" t="n">
        <v>10.168</v>
      </c>
    </row>
    <row r="344">
      <c r="A344" s="14" t="inlineStr">
        <is>
          <t>GUY2021</t>
        </is>
      </c>
      <c r="B344" s="14" t="inlineStr">
        <is>
          <t>GUY</t>
        </is>
      </c>
      <c r="C344" s="14" t="inlineStr">
        <is>
          <t>GUY</t>
        </is>
      </c>
      <c r="D344" s="14" t="inlineStr">
        <is>
          <t>Guyana</t>
        </is>
      </c>
      <c r="E344" s="14" t="n">
        <v>2021</v>
      </c>
      <c r="F344" s="14" t="n">
        <v>0.16</v>
      </c>
      <c r="G344" s="14" t="n">
        <v>5.897</v>
      </c>
      <c r="H344" s="14" t="n">
        <v>1.143</v>
      </c>
      <c r="I344" s="14" t="n">
        <v>0</v>
      </c>
      <c r="J344" s="14" t="n">
        <v>5.897</v>
      </c>
      <c r="K344" s="14" t="n">
        <v>0</v>
      </c>
      <c r="L344" s="14" t="n">
        <v>1</v>
      </c>
      <c r="M344" s="14" t="n">
        <v>7.964</v>
      </c>
      <c r="N344" s="14" t="n">
        <v>3.43</v>
      </c>
      <c r="O344" s="14" t="n">
        <v>0</v>
      </c>
      <c r="P344" s="14" t="n">
        <v>7.964</v>
      </c>
      <c r="Q344" s="14" t="n">
        <v>0</v>
      </c>
      <c r="R344" s="14" t="n">
        <v>1</v>
      </c>
      <c r="S344" s="14" t="n">
        <v>11.613</v>
      </c>
      <c r="T344" s="14" t="n">
        <v>6.86</v>
      </c>
      <c r="U344" s="14" t="n">
        <v>0</v>
      </c>
      <c r="V344" s="14" t="n">
        <v>13.471</v>
      </c>
      <c r="W344" s="14" t="n">
        <v>0.16</v>
      </c>
      <c r="X344" s="14" t="n">
        <v>1</v>
      </c>
      <c r="Y344" s="14" t="n">
        <v>14.024</v>
      </c>
      <c r="Z344" s="14" t="n">
        <v>1.883</v>
      </c>
      <c r="AA344" s="14" t="n">
        <v>0</v>
      </c>
      <c r="AB344" s="14" t="n">
        <v>14.024</v>
      </c>
      <c r="AC344" s="14" t="n">
        <v>0</v>
      </c>
      <c r="AD344" s="14" t="n">
        <v>1</v>
      </c>
      <c r="AE344" s="14" t="n">
        <v>15.167</v>
      </c>
      <c r="AF344" s="14" t="n">
        <v>3.546</v>
      </c>
      <c r="AG344" s="14" t="n">
        <v>0</v>
      </c>
      <c r="AH344" s="14" t="n">
        <v>15.167</v>
      </c>
      <c r="AI344" s="14" t="n">
        <v>0</v>
      </c>
      <c r="AJ344" s="14" t="n">
        <v>1</v>
      </c>
      <c r="AK344" s="14" t="n">
        <v>22.027</v>
      </c>
      <c r="AL344" s="14" t="n">
        <v>11.827</v>
      </c>
      <c r="AM344" s="14" t="n">
        <v>0</v>
      </c>
      <c r="AN344" s="14" t="n">
        <v>25.551</v>
      </c>
      <c r="AO344" s="14" t="n">
        <v>0.16</v>
      </c>
      <c r="AP344" s="14" t="n">
        <v>1</v>
      </c>
      <c r="AQ344" s="14" t="n">
        <v>0.64</v>
      </c>
      <c r="AR344" s="14" t="n">
        <v>0.117</v>
      </c>
      <c r="AS344" s="14" t="n">
        <v>0.121</v>
      </c>
      <c r="AT344" s="14" t="n">
        <v>0.883</v>
      </c>
      <c r="AU344" s="14" t="n">
        <v>0.16</v>
      </c>
      <c r="AV344" s="14" t="n">
        <v>1</v>
      </c>
      <c r="AW344" s="14" t="n">
        <v>0.44</v>
      </c>
      <c r="AX344" s="14" t="n">
        <v>0.08500000000000001</v>
      </c>
      <c r="AY344" s="14" t="n">
        <v>0.283</v>
      </c>
      <c r="AZ344" s="14" t="n">
        <v>0.838</v>
      </c>
      <c r="BA344" s="14" t="n">
        <v>0.16</v>
      </c>
      <c r="BB344" s="14" t="n">
        <v>1</v>
      </c>
      <c r="BC344" s="14" t="n">
        <v>0.458</v>
      </c>
      <c r="BD344" s="14" t="n">
        <v>0.114</v>
      </c>
      <c r="BE344" s="14" t="n">
        <v>0</v>
      </c>
      <c r="BF344" s="14" t="n">
        <v>0.531</v>
      </c>
      <c r="BG344" s="14" t="n">
        <v>0.16</v>
      </c>
      <c r="BH344" s="14" t="n">
        <v>1</v>
      </c>
      <c r="BI344" s="14" t="n">
        <v>0.491</v>
      </c>
      <c r="BJ344" s="14" t="n">
        <v>0.114</v>
      </c>
      <c r="BK344" s="14" t="n">
        <v>0.003</v>
      </c>
      <c r="BL344" s="14" t="n">
        <v>0.573</v>
      </c>
      <c r="BM344" s="14" t="n">
        <v>0.16</v>
      </c>
      <c r="BN344" s="14" t="n">
        <v>1</v>
      </c>
      <c r="BO344" s="14" t="n">
        <v>0</v>
      </c>
      <c r="BP344" s="14" t="n">
        <v>0</v>
      </c>
      <c r="BQ344" s="14" t="n">
        <v>0.257</v>
      </c>
      <c r="BR344" s="14" t="n">
        <v>0</v>
      </c>
      <c r="BS344" s="14" t="n">
        <v>0.833</v>
      </c>
      <c r="BT344" s="14" t="n">
        <v>0</v>
      </c>
      <c r="BU344" s="14" t="n">
        <v>0</v>
      </c>
      <c r="BV344" s="14" t="n">
        <v>0.309</v>
      </c>
      <c r="BW344" s="14" t="n">
        <v>0</v>
      </c>
      <c r="BX344" s="14" t="n">
        <v>1</v>
      </c>
      <c r="BY344" s="14" t="n">
        <v>11.787</v>
      </c>
      <c r="BZ344" s="14" t="n">
        <v>0</v>
      </c>
      <c r="CA344" s="14" t="n">
        <v>11.787</v>
      </c>
      <c r="CB344" s="14" t="n">
        <v>0</v>
      </c>
      <c r="CC344" s="14" t="n">
        <v>78.125</v>
      </c>
      <c r="CD344" s="14" t="n">
        <v>7.95</v>
      </c>
      <c r="CE344" s="14" t="n">
        <v>40.179</v>
      </c>
      <c r="CF344" s="14" t="n">
        <v>137.232</v>
      </c>
      <c r="CG344" s="14" t="n">
        <v>0.16</v>
      </c>
      <c r="CH344" s="14" t="n">
        <v>1</v>
      </c>
      <c r="CI344" s="14" t="n">
        <v>0</v>
      </c>
      <c r="CJ344" s="14" t="n">
        <v>0</v>
      </c>
      <c r="CK344" s="14" t="n">
        <v>0</v>
      </c>
      <c r="CL344" s="14" t="n">
        <v>0</v>
      </c>
      <c r="CM344" s="14" t="n">
        <v>0</v>
      </c>
      <c r="CN344" s="14" t="n">
        <v>0</v>
      </c>
      <c r="CO344" s="14" t="n">
        <v>0</v>
      </c>
      <c r="CP344" s="14" t="n">
        <v>0</v>
      </c>
      <c r="CQ344" s="14" t="n">
        <v>1.198</v>
      </c>
      <c r="CR344" s="14" t="n">
        <v>0</v>
      </c>
      <c r="CS344" s="14" t="n">
        <v>3.568</v>
      </c>
      <c r="CT344" s="14" t="n">
        <v>4.753</v>
      </c>
      <c r="CU344" s="14" t="n">
        <v>15.983</v>
      </c>
    </row>
    <row r="345">
      <c r="A345" s="14" t="inlineStr">
        <is>
          <t>GUY2022</t>
        </is>
      </c>
      <c r="B345" s="14" t="inlineStr">
        <is>
          <t>GUY</t>
        </is>
      </c>
      <c r="C345" s="14" t="inlineStr">
        <is>
          <t>GUY</t>
        </is>
      </c>
      <c r="D345" s="14" t="inlineStr">
        <is>
          <t>Guyana</t>
        </is>
      </c>
      <c r="E345" s="14" t="n">
        <v>2022</v>
      </c>
      <c r="F345" s="14" t="n">
        <v>0.16</v>
      </c>
      <c r="G345" s="14" t="n">
        <v>11.72</v>
      </c>
      <c r="H345" s="14" t="n">
        <v>1.235</v>
      </c>
      <c r="I345" s="14" t="n">
        <v>0</v>
      </c>
      <c r="J345" s="14" t="n">
        <v>11.72</v>
      </c>
      <c r="K345" s="14" t="n">
        <v>0</v>
      </c>
      <c r="L345" s="14" t="n">
        <v>1</v>
      </c>
      <c r="M345" s="14" t="n">
        <v>9.782999999999999</v>
      </c>
      <c r="N345" s="14" t="n">
        <v>3.704</v>
      </c>
      <c r="O345" s="14" t="n">
        <v>0</v>
      </c>
      <c r="P345" s="14" t="n">
        <v>9.782999999999999</v>
      </c>
      <c r="Q345" s="14" t="n">
        <v>0</v>
      </c>
      <c r="R345" s="14" t="n">
        <v>1</v>
      </c>
      <c r="S345" s="14" t="n">
        <v>17.893</v>
      </c>
      <c r="T345" s="14" t="n">
        <v>7.408</v>
      </c>
      <c r="U345" s="14" t="n">
        <v>0.212</v>
      </c>
      <c r="V345" s="14" t="n">
        <v>20.756</v>
      </c>
      <c r="W345" s="14" t="n">
        <v>0.16</v>
      </c>
      <c r="X345" s="14" t="n">
        <v>1</v>
      </c>
      <c r="Y345" s="14" t="n">
        <v>24.111</v>
      </c>
      <c r="Z345" s="14" t="n">
        <v>3.237</v>
      </c>
      <c r="AA345" s="14" t="n">
        <v>0</v>
      </c>
      <c r="AB345" s="14" t="n">
        <v>24.111</v>
      </c>
      <c r="AC345" s="14" t="n">
        <v>0</v>
      </c>
      <c r="AD345" s="14" t="n">
        <v>1</v>
      </c>
      <c r="AE345" s="14" t="n">
        <v>25.339</v>
      </c>
      <c r="AF345" s="14" t="n">
        <v>5.925</v>
      </c>
      <c r="AG345" s="14" t="n">
        <v>0</v>
      </c>
      <c r="AH345" s="14" t="n">
        <v>25.339</v>
      </c>
      <c r="AI345" s="14" t="n">
        <v>0</v>
      </c>
      <c r="AJ345" s="14" t="n">
        <v>1</v>
      </c>
      <c r="AK345" s="14" t="n">
        <v>32.709</v>
      </c>
      <c r="AL345" s="14" t="n">
        <v>17.562</v>
      </c>
      <c r="AM345" s="14" t="n">
        <v>0.387</v>
      </c>
      <c r="AN345" s="14" t="n">
        <v>37.942</v>
      </c>
      <c r="AO345" s="14" t="n">
        <v>0.16</v>
      </c>
      <c r="AP345" s="14" t="n">
        <v>1</v>
      </c>
      <c r="AQ345" s="14" t="n">
        <v>0.6860000000000001</v>
      </c>
      <c r="AR345" s="14" t="n">
        <v>0.098</v>
      </c>
      <c r="AS345" s="14" t="n">
        <v>0.231</v>
      </c>
      <c r="AT345" s="14" t="n">
        <v>1.064</v>
      </c>
      <c r="AU345" s="14" t="n">
        <v>0.16</v>
      </c>
      <c r="AV345" s="14" t="n">
        <v>1</v>
      </c>
      <c r="AW345" s="14" t="n">
        <v>0.453</v>
      </c>
      <c r="AX345" s="14" t="n">
        <v>0.059</v>
      </c>
      <c r="AY345" s="14" t="n">
        <v>0.537</v>
      </c>
      <c r="AZ345" s="14" t="n">
        <v>1.148</v>
      </c>
      <c r="BA345" s="14" t="n">
        <v>0.16</v>
      </c>
      <c r="BB345" s="14" t="n">
        <v>1</v>
      </c>
      <c r="BC345" s="14" t="n">
        <v>0.62</v>
      </c>
      <c r="BD345" s="14" t="n">
        <v>0.123</v>
      </c>
      <c r="BE345" s="14" t="n">
        <v>0.007</v>
      </c>
      <c r="BF345" s="14" t="n">
        <v>0.72</v>
      </c>
      <c r="BG345" s="14" t="n">
        <v>0.16</v>
      </c>
      <c r="BH345" s="14" t="n">
        <v>1</v>
      </c>
      <c r="BI345" s="14" t="n">
        <v>0.608</v>
      </c>
      <c r="BJ345" s="14" t="n">
        <v>0.123</v>
      </c>
      <c r="BK345" s="14" t="n">
        <v>0.284</v>
      </c>
      <c r="BL345" s="14" t="n">
        <v>1.035</v>
      </c>
      <c r="BM345" s="14" t="n">
        <v>0.16</v>
      </c>
      <c r="BN345" s="14" t="n">
        <v>1</v>
      </c>
      <c r="BO345" s="14" t="n">
        <v>0</v>
      </c>
      <c r="BP345" s="14" t="n">
        <v>0</v>
      </c>
      <c r="BQ345" s="14" t="n">
        <v>0.277</v>
      </c>
      <c r="BR345" s="14" t="n">
        <v>0</v>
      </c>
      <c r="BS345" s="14" t="n">
        <v>0.833</v>
      </c>
      <c r="BT345" s="14" t="n">
        <v>0</v>
      </c>
      <c r="BU345" s="14" t="n">
        <v>0</v>
      </c>
      <c r="BV345" s="14" t="n">
        <v>0.333</v>
      </c>
      <c r="BW345" s="14" t="n">
        <v>0</v>
      </c>
      <c r="BX345" s="14" t="n">
        <v>1</v>
      </c>
      <c r="BY345" s="14" t="n">
        <v>12.729</v>
      </c>
      <c r="BZ345" s="14" t="n">
        <v>0</v>
      </c>
      <c r="CA345" s="14" t="n">
        <v>12.729</v>
      </c>
      <c r="CB345" s="14" t="n">
        <v>0</v>
      </c>
      <c r="CC345" s="14" t="n">
        <v>97.90000000000001</v>
      </c>
      <c r="CD345" s="14" t="n">
        <v>7.95</v>
      </c>
      <c r="CE345" s="14" t="n">
        <v>43.175</v>
      </c>
      <c r="CF345" s="14" t="n">
        <v>161.731</v>
      </c>
      <c r="CG345" s="14" t="n">
        <v>0.16</v>
      </c>
      <c r="CH345" s="14" t="n">
        <v>1</v>
      </c>
      <c r="CI345" s="14" t="n">
        <v>0</v>
      </c>
      <c r="CJ345" s="14" t="n">
        <v>0</v>
      </c>
      <c r="CK345" s="14" t="n">
        <v>0</v>
      </c>
      <c r="CL345" s="14" t="n">
        <v>0</v>
      </c>
      <c r="CM345" s="14" t="n">
        <v>0</v>
      </c>
      <c r="CN345" s="14" t="n">
        <v>0</v>
      </c>
      <c r="CO345" s="14" t="n">
        <v>0</v>
      </c>
      <c r="CP345" s="14" t="n">
        <v>0</v>
      </c>
      <c r="CQ345" s="14" t="n">
        <v>1.294</v>
      </c>
      <c r="CR345" s="14" t="n">
        <v>0.011</v>
      </c>
      <c r="CS345" s="14" t="n">
        <v>3.854</v>
      </c>
      <c r="CT345" s="14" t="n">
        <v>10.485</v>
      </c>
      <c r="CU345" s="14" t="n">
        <v>29.494</v>
      </c>
    </row>
    <row r="346">
      <c r="A346" s="14" t="inlineStr">
        <is>
          <t>GUY2023</t>
        </is>
      </c>
      <c r="B346" s="14" t="inlineStr">
        <is>
          <t>GUY</t>
        </is>
      </c>
      <c r="C346" s="14" t="inlineStr">
        <is>
          <t>GUY</t>
        </is>
      </c>
      <c r="D346" s="14" t="inlineStr">
        <is>
          <t>Guyana</t>
        </is>
      </c>
      <c r="E346" s="14" t="n">
        <v>2023</v>
      </c>
      <c r="F346" s="14" t="n">
        <v>0.16</v>
      </c>
      <c r="G346" s="14" t="n">
        <v>6.147</v>
      </c>
      <c r="H346" s="14" t="n">
        <v>1.286</v>
      </c>
      <c r="I346" s="14" t="n">
        <v>0</v>
      </c>
      <c r="J346" s="14" t="n">
        <v>6.147</v>
      </c>
      <c r="K346" s="14" t="n">
        <v>0</v>
      </c>
      <c r="L346" s="14" t="n">
        <v>1</v>
      </c>
      <c r="M346" s="14" t="n">
        <v>7.886</v>
      </c>
      <c r="N346" s="14" t="n">
        <v>3.857</v>
      </c>
      <c r="O346" s="14" t="n">
        <v>0</v>
      </c>
      <c r="P346" s="14" t="n">
        <v>7.886</v>
      </c>
      <c r="Q346" s="14" t="n">
        <v>0</v>
      </c>
      <c r="R346" s="14" t="n">
        <v>1</v>
      </c>
      <c r="S346" s="14" t="n">
        <v>12.575</v>
      </c>
      <c r="T346" s="14" t="n">
        <v>7.714</v>
      </c>
      <c r="U346" s="14" t="n">
        <v>0.223</v>
      </c>
      <c r="V346" s="14" t="n">
        <v>14.587</v>
      </c>
      <c r="W346" s="14" t="n">
        <v>0.16</v>
      </c>
      <c r="X346" s="14" t="n">
        <v>1</v>
      </c>
      <c r="Y346" s="14" t="n">
        <v>10.683</v>
      </c>
      <c r="Z346" s="14" t="n">
        <v>1.434</v>
      </c>
      <c r="AA346" s="14" t="n">
        <v>0</v>
      </c>
      <c r="AB346" s="14" t="n">
        <v>10.683</v>
      </c>
      <c r="AC346" s="14" t="n">
        <v>0</v>
      </c>
      <c r="AD346" s="14" t="n">
        <v>1</v>
      </c>
      <c r="AE346" s="14" t="n">
        <v>11.969</v>
      </c>
      <c r="AF346" s="14" t="n">
        <v>2.799</v>
      </c>
      <c r="AG346" s="14" t="n">
        <v>0</v>
      </c>
      <c r="AH346" s="14" t="n">
        <v>11.969</v>
      </c>
      <c r="AI346" s="14" t="n">
        <v>0</v>
      </c>
      <c r="AJ346" s="14" t="n">
        <v>1</v>
      </c>
      <c r="AK346" s="14" t="n">
        <v>19.683</v>
      </c>
      <c r="AL346" s="14" t="n">
        <v>10.568</v>
      </c>
      <c r="AM346" s="14" t="n">
        <v>0.349</v>
      </c>
      <c r="AN346" s="14" t="n">
        <v>22.832</v>
      </c>
      <c r="AO346" s="14" t="n">
        <v>0.16</v>
      </c>
      <c r="AP346" s="14" t="n">
        <v>1</v>
      </c>
      <c r="AQ346" s="14" t="n">
        <v>0.726</v>
      </c>
      <c r="AR346" s="14" t="n">
        <v>0.122</v>
      </c>
      <c r="AS346" s="14" t="n">
        <v>0.126</v>
      </c>
      <c r="AT346" s="14" t="n">
        <v>0.989</v>
      </c>
      <c r="AU346" s="14" t="n">
        <v>0.16</v>
      </c>
      <c r="AV346" s="14" t="n">
        <v>1</v>
      </c>
      <c r="AW346" s="14" t="n">
        <v>0.947</v>
      </c>
      <c r="AX346" s="14" t="n">
        <v>0.162</v>
      </c>
      <c r="AY346" s="14" t="n">
        <v>0.08699999999999999</v>
      </c>
      <c r="AZ346" s="14" t="n">
        <v>1.2</v>
      </c>
      <c r="BA346" s="14" t="n">
        <v>0.16</v>
      </c>
      <c r="BB346" s="14" t="n">
        <v>1</v>
      </c>
      <c r="BC346" s="14" t="n">
        <v>0.554</v>
      </c>
      <c r="BD346" s="14" t="n">
        <v>0.129</v>
      </c>
      <c r="BE346" s="14" t="n">
        <v>0.01</v>
      </c>
      <c r="BF346" s="14" t="n">
        <v>0.643</v>
      </c>
      <c r="BG346" s="14" t="n">
        <v>0.16</v>
      </c>
      <c r="BH346" s="14" t="n">
        <v>1</v>
      </c>
      <c r="BI346" s="14" t="n">
        <v>0.5570000000000001</v>
      </c>
      <c r="BJ346" s="14" t="n">
        <v>0.129</v>
      </c>
      <c r="BK346" s="14" t="n">
        <v>0.414</v>
      </c>
      <c r="BL346" s="14" t="n">
        <v>1.127</v>
      </c>
      <c r="BM346" s="14" t="n">
        <v>0.16</v>
      </c>
      <c r="BN346" s="14" t="n">
        <v>1</v>
      </c>
      <c r="BO346" s="14" t="n">
        <v>0</v>
      </c>
      <c r="BP346" s="14" t="n">
        <v>0</v>
      </c>
      <c r="BQ346" s="14" t="n">
        <v>0.288</v>
      </c>
      <c r="BR346" s="14" t="n">
        <v>0</v>
      </c>
      <c r="BS346" s="14" t="n">
        <v>0.833</v>
      </c>
      <c r="BT346" s="14" t="n">
        <v>0</v>
      </c>
      <c r="BU346" s="14" t="n">
        <v>0</v>
      </c>
      <c r="BV346" s="14" t="n">
        <v>0.347</v>
      </c>
      <c r="BW346" s="14" t="n">
        <v>0</v>
      </c>
      <c r="BX346" s="14" t="n">
        <v>1</v>
      </c>
      <c r="BY346" s="14" t="n">
        <v>13.254</v>
      </c>
      <c r="BZ346" s="14" t="n">
        <v>0</v>
      </c>
      <c r="CA346" s="14" t="n">
        <v>13.254</v>
      </c>
      <c r="CB346" s="14" t="n">
        <v>0</v>
      </c>
      <c r="CC346" s="14" t="n">
        <v>83.248</v>
      </c>
      <c r="CD346" s="14" t="n">
        <v>7.95</v>
      </c>
      <c r="CE346" s="14" t="n">
        <v>48.102</v>
      </c>
      <c r="CF346" s="14" t="n">
        <v>149.714</v>
      </c>
      <c r="CG346" s="14" t="n">
        <v>0.16</v>
      </c>
      <c r="CH346" s="14" t="n">
        <v>1</v>
      </c>
      <c r="CI346" s="14" t="n">
        <v>0</v>
      </c>
      <c r="CJ346" s="14" t="n">
        <v>0</v>
      </c>
      <c r="CK346" s="14" t="n">
        <v>0</v>
      </c>
      <c r="CL346" s="14" t="n">
        <v>0</v>
      </c>
      <c r="CM346" s="14" t="n">
        <v>0</v>
      </c>
      <c r="CN346" s="14" t="n">
        <v>0</v>
      </c>
      <c r="CO346" s="14" t="n">
        <v>0</v>
      </c>
      <c r="CP346" s="14" t="n">
        <v>0</v>
      </c>
      <c r="CQ346" s="14" t="n">
        <v>1.348</v>
      </c>
      <c r="CR346" s="14" t="n">
        <v>0</v>
      </c>
      <c r="CS346" s="14" t="n">
        <v>4.013</v>
      </c>
      <c r="CT346" s="14" t="n">
        <v>4.861</v>
      </c>
      <c r="CU346" s="14" t="n">
        <v>11.192</v>
      </c>
    </row>
    <row r="347">
      <c r="A347" s="14" t="inlineStr">
        <is>
          <t>GUY2024</t>
        </is>
      </c>
      <c r="B347" s="14" t="inlineStr">
        <is>
          <t>GUY</t>
        </is>
      </c>
      <c r="C347" s="14" t="inlineStr">
        <is>
          <t>GUY</t>
        </is>
      </c>
      <c r="D347" s="14" t="inlineStr">
        <is>
          <t>Guyana</t>
        </is>
      </c>
      <c r="E347" s="14" t="n">
        <v>2024</v>
      </c>
      <c r="F347" s="14" t="n">
        <v>0.16</v>
      </c>
      <c r="G347" s="14" t="n">
        <v>5.575</v>
      </c>
      <c r="H347" s="14" t="n">
        <v>1.324</v>
      </c>
      <c r="I347" s="14" t="n">
        <v>0</v>
      </c>
      <c r="J347" s="14" t="n">
        <v>5.575</v>
      </c>
      <c r="K347" s="14" t="n">
        <v>0</v>
      </c>
      <c r="L347" s="14" t="n">
        <v>1</v>
      </c>
      <c r="M347" s="14" t="n">
        <v>7.124</v>
      </c>
      <c r="N347" s="14" t="n">
        <v>3.971</v>
      </c>
      <c r="O347" s="14" t="n">
        <v>0</v>
      </c>
      <c r="P347" s="14" t="n">
        <v>7.124</v>
      </c>
      <c r="Q347" s="14" t="n">
        <v>0</v>
      </c>
      <c r="R347" s="14" t="n">
        <v>1</v>
      </c>
      <c r="S347" s="14" t="n">
        <v>12.193</v>
      </c>
      <c r="T347" s="14" t="n">
        <v>7.942</v>
      </c>
      <c r="U347" s="14" t="n">
        <v>0.266</v>
      </c>
      <c r="V347" s="14" t="n">
        <v>14.144</v>
      </c>
      <c r="W347" s="14" t="n">
        <v>0.16</v>
      </c>
      <c r="X347" s="14" t="n">
        <v>1</v>
      </c>
      <c r="Y347" s="14" t="n">
        <v>11.344</v>
      </c>
      <c r="Z347" s="14" t="n">
        <v>1.523</v>
      </c>
      <c r="AA347" s="14" t="n">
        <v>0</v>
      </c>
      <c r="AB347" s="14" t="n">
        <v>11.344</v>
      </c>
      <c r="AC347" s="14" t="n">
        <v>0</v>
      </c>
      <c r="AD347" s="14" t="n">
        <v>1</v>
      </c>
      <c r="AE347" s="14" t="n">
        <v>12.667</v>
      </c>
      <c r="AF347" s="14" t="n">
        <v>2.962</v>
      </c>
      <c r="AG347" s="14" t="n">
        <v>0</v>
      </c>
      <c r="AH347" s="14" t="n">
        <v>12.667</v>
      </c>
      <c r="AI347" s="14" t="n">
        <v>0</v>
      </c>
      <c r="AJ347" s="14" t="n">
        <v>1</v>
      </c>
      <c r="AK347" s="14" t="n">
        <v>20.609</v>
      </c>
      <c r="AL347" s="14" t="n">
        <v>11.066</v>
      </c>
      <c r="AM347" s="14" t="n">
        <v>0.449</v>
      </c>
      <c r="AN347" s="14" t="n">
        <v>23.907</v>
      </c>
      <c r="AO347" s="14" t="n">
        <v>0.16</v>
      </c>
      <c r="AP347" s="14" t="n">
        <v>1</v>
      </c>
      <c r="AQ347" s="14" t="n">
        <v>0.827</v>
      </c>
      <c r="AR347" s="14" t="n">
        <v>0.15</v>
      </c>
      <c r="AS347" s="14" t="n">
        <v>0.025</v>
      </c>
      <c r="AT347" s="14" t="n">
        <v>0.989</v>
      </c>
      <c r="AU347" s="14" t="n">
        <v>0.16</v>
      </c>
      <c r="AV347" s="14" t="n">
        <v>1</v>
      </c>
      <c r="AW347" s="14" t="n">
        <v>1.04</v>
      </c>
      <c r="AX347" s="14" t="n">
        <v>0.191</v>
      </c>
      <c r="AY347" s="14" t="n">
        <v>-0.007</v>
      </c>
      <c r="AZ347" s="14" t="n">
        <v>1.199</v>
      </c>
      <c r="BA347" s="14" t="n">
        <v>0.16</v>
      </c>
      <c r="BB347" s="14" t="n">
        <v>1</v>
      </c>
      <c r="BC347" s="14" t="n">
        <v>0.534</v>
      </c>
      <c r="BD347" s="14" t="n">
        <v>0.132</v>
      </c>
      <c r="BE347" s="14" t="n">
        <v>0.012</v>
      </c>
      <c r="BF347" s="14" t="n">
        <v>0.619</v>
      </c>
      <c r="BG347" s="14" t="n">
        <v>0.16</v>
      </c>
      <c r="BH347" s="14" t="n">
        <v>1</v>
      </c>
      <c r="BI347" s="14" t="n">
        <v>0.5679999999999999</v>
      </c>
      <c r="BJ347" s="14" t="n">
        <v>0.132</v>
      </c>
      <c r="BK347" s="14" t="n">
        <v>0.404</v>
      </c>
      <c r="BL347" s="14" t="n">
        <v>1.127</v>
      </c>
      <c r="BM347" s="14" t="n">
        <v>0.16</v>
      </c>
      <c r="BN347" s="14" t="n">
        <v>1</v>
      </c>
      <c r="BO347" s="14" t="n">
        <v>0</v>
      </c>
      <c r="BP347" s="14" t="n">
        <v>0</v>
      </c>
      <c r="BQ347" s="14" t="n">
        <v>0.297</v>
      </c>
      <c r="BR347" s="14" t="n">
        <v>0</v>
      </c>
      <c r="BS347" s="14" t="n">
        <v>0.833</v>
      </c>
      <c r="BT347" s="14" t="n">
        <v>0</v>
      </c>
      <c r="BU347" s="14" t="n">
        <v>0</v>
      </c>
      <c r="BV347" s="14" t="n">
        <v>0.357</v>
      </c>
      <c r="BW347" s="14" t="n">
        <v>0</v>
      </c>
      <c r="BX347" s="14" t="n">
        <v>1</v>
      </c>
      <c r="BY347" s="14" t="n">
        <v>13.646</v>
      </c>
      <c r="BZ347" s="14" t="n">
        <v>0</v>
      </c>
      <c r="CA347" s="14" t="n">
        <v>13.646</v>
      </c>
      <c r="CB347" s="14" t="n">
        <v>0</v>
      </c>
      <c r="CC347" s="14" t="n">
        <v>82.58799999999999</v>
      </c>
      <c r="CD347" s="14" t="n">
        <v>7.95</v>
      </c>
      <c r="CE347" s="14" t="n">
        <v>50.436</v>
      </c>
      <c r="CF347" s="14" t="n">
        <v>151.016</v>
      </c>
      <c r="CG347" s="14" t="n">
        <v>0.16</v>
      </c>
      <c r="CH347" s="14" t="n">
        <v>1</v>
      </c>
      <c r="CI347" s="14" t="n">
        <v>0</v>
      </c>
      <c r="CJ347" s="14" t="n">
        <v>0</v>
      </c>
      <c r="CK347" s="14" t="n">
        <v>0</v>
      </c>
      <c r="CL347" s="14" t="n">
        <v>0</v>
      </c>
      <c r="CM347" s="14" t="n">
        <v>0</v>
      </c>
      <c r="CN347" s="14" t="n">
        <v>0</v>
      </c>
      <c r="CO347" s="14" t="n">
        <v>0</v>
      </c>
      <c r="CP347" s="14" t="n">
        <v>0</v>
      </c>
      <c r="CQ347" s="14" t="n">
        <v>1.387</v>
      </c>
      <c r="CR347" s="14" t="n">
        <v>0</v>
      </c>
      <c r="CS347" s="14" t="n">
        <v>4.131</v>
      </c>
      <c r="CT347" s="14" t="n">
        <v>4.251</v>
      </c>
      <c r="CU347" s="14" t="n">
        <v>10.123</v>
      </c>
    </row>
    <row r="348">
      <c r="A348" s="14" t="inlineStr">
        <is>
          <t>HTI2021</t>
        </is>
      </c>
      <c r="B348" s="14" t="inlineStr">
        <is>
          <t>HTI</t>
        </is>
      </c>
      <c r="C348" s="14" t="inlineStr">
        <is>
          <t>HTI</t>
        </is>
      </c>
      <c r="D348" s="14" t="inlineStr">
        <is>
          <t>Haiti</t>
        </is>
      </c>
      <c r="E348" s="14" t="n">
        <v>2021</v>
      </c>
      <c r="F348" s="14" t="n">
        <v>0</v>
      </c>
      <c r="G348" s="14" t="n">
        <v>5.897</v>
      </c>
      <c r="H348" s="14" t="n">
        <v>1.143</v>
      </c>
      <c r="I348" s="14" t="n">
        <v>0</v>
      </c>
      <c r="J348" s="14" t="n">
        <v>5.897</v>
      </c>
      <c r="K348" s="14" t="n">
        <v>0</v>
      </c>
      <c r="L348" s="14" t="n">
        <v>1</v>
      </c>
      <c r="M348" s="14" t="n">
        <v>7.964</v>
      </c>
      <c r="N348" s="14" t="n">
        <v>3.43</v>
      </c>
      <c r="O348" s="14" t="n">
        <v>0</v>
      </c>
      <c r="P348" s="14" t="n">
        <v>7.964</v>
      </c>
      <c r="Q348" s="14" t="n">
        <v>0</v>
      </c>
      <c r="R348" s="14" t="n">
        <v>1</v>
      </c>
      <c r="S348" s="14" t="n">
        <v>11.613</v>
      </c>
      <c r="T348" s="14" t="n">
        <v>6.86</v>
      </c>
      <c r="U348" s="14" t="n">
        <v>0</v>
      </c>
      <c r="V348" s="14" t="n">
        <v>11.613</v>
      </c>
      <c r="W348" s="14" t="n">
        <v>0</v>
      </c>
      <c r="X348" s="14" t="n">
        <v>1</v>
      </c>
      <c r="Y348" s="14" t="n">
        <v>17.127</v>
      </c>
      <c r="Z348" s="14" t="n">
        <v>2.304</v>
      </c>
      <c r="AA348" s="14" t="n">
        <v>0</v>
      </c>
      <c r="AB348" s="14" t="n">
        <v>17.127</v>
      </c>
      <c r="AC348" s="14" t="n">
        <v>0</v>
      </c>
      <c r="AD348" s="14" t="n">
        <v>1</v>
      </c>
      <c r="AE348" s="14" t="n">
        <v>18.27</v>
      </c>
      <c r="AF348" s="14" t="n">
        <v>4.278</v>
      </c>
      <c r="AG348" s="14" t="n">
        <v>0</v>
      </c>
      <c r="AH348" s="14" t="n">
        <v>18.27</v>
      </c>
      <c r="AI348" s="14" t="n">
        <v>0</v>
      </c>
      <c r="AJ348" s="14" t="n">
        <v>1</v>
      </c>
      <c r="AK348" s="14" t="n">
        <v>25.13</v>
      </c>
      <c r="AL348" s="14" t="n">
        <v>13.503</v>
      </c>
      <c r="AM348" s="14" t="n">
        <v>0</v>
      </c>
      <c r="AN348" s="14" t="n">
        <v>25.13</v>
      </c>
      <c r="AO348" s="14" t="n">
        <v>0</v>
      </c>
      <c r="AP348" s="14" t="n">
        <v>1</v>
      </c>
      <c r="AQ348" s="14" t="n">
        <v>0.649</v>
      </c>
      <c r="AR348" s="14" t="n">
        <v>0.114</v>
      </c>
      <c r="AS348" s="14" t="n">
        <v>0.182</v>
      </c>
      <c r="AT348" s="14" t="n">
        <v>0.831</v>
      </c>
      <c r="AU348" s="14" t="n">
        <v>0</v>
      </c>
      <c r="AV348" s="14" t="n">
        <v>1</v>
      </c>
      <c r="AW348" s="14" t="n">
        <v>0.577</v>
      </c>
      <c r="AX348" s="14" t="n">
        <v>0.114</v>
      </c>
      <c r="AY348" s="14" t="n">
        <v>0.034</v>
      </c>
      <c r="AZ348" s="14" t="n">
        <v>0.61</v>
      </c>
      <c r="BA348" s="14" t="n">
        <v>0</v>
      </c>
      <c r="BB348" s="14" t="n">
        <v>1</v>
      </c>
      <c r="BC348" s="14" t="n">
        <v>0.458</v>
      </c>
      <c r="BD348" s="14" t="n">
        <v>0.114</v>
      </c>
      <c r="BE348" s="14" t="n">
        <v>0</v>
      </c>
      <c r="BF348" s="14" t="n">
        <v>0.458</v>
      </c>
      <c r="BG348" s="14" t="n">
        <v>0</v>
      </c>
      <c r="BH348" s="14" t="n">
        <v>1</v>
      </c>
      <c r="BI348" s="14" t="n">
        <v>0.491</v>
      </c>
      <c r="BJ348" s="14" t="n">
        <v>0.114</v>
      </c>
      <c r="BK348" s="14" t="n">
        <v>0.013</v>
      </c>
      <c r="BL348" s="14" t="n">
        <v>0.504</v>
      </c>
      <c r="BM348" s="14" t="n">
        <v>0</v>
      </c>
      <c r="BN348" s="14" t="n">
        <v>1</v>
      </c>
      <c r="BO348" s="14" t="n">
        <v>0</v>
      </c>
      <c r="BP348" s="14" t="n">
        <v>0</v>
      </c>
      <c r="BQ348" s="14" t="n">
        <v>0.139</v>
      </c>
      <c r="BR348" s="14" t="n">
        <v>0</v>
      </c>
      <c r="BS348" s="14" t="n">
        <v>1</v>
      </c>
      <c r="BT348" s="14" t="n">
        <v>0</v>
      </c>
      <c r="BU348" s="14" t="n">
        <v>0</v>
      </c>
      <c r="BV348" s="14" t="n">
        <v>0.079</v>
      </c>
      <c r="BW348" s="14" t="n">
        <v>0</v>
      </c>
      <c r="BX348" s="14" t="n">
        <v>1</v>
      </c>
      <c r="BY348" s="14" t="n">
        <v>11.787</v>
      </c>
      <c r="BZ348" s="14" t="n">
        <v>0</v>
      </c>
      <c r="CA348" s="14" t="n">
        <v>11.787</v>
      </c>
      <c r="CB348" s="14" t="n">
        <v>0</v>
      </c>
      <c r="CC348" s="14" t="n">
        <v>78.125</v>
      </c>
      <c r="CD348" s="14" t="n">
        <v>7.95</v>
      </c>
      <c r="CE348" s="14" t="n">
        <v>90.447</v>
      </c>
      <c r="CF348" s="14" t="n">
        <v>168.572</v>
      </c>
      <c r="CG348" s="14" t="n">
        <v>0</v>
      </c>
      <c r="CH348" s="14" t="n">
        <v>1</v>
      </c>
      <c r="CI348" s="14" t="n">
        <v>0</v>
      </c>
      <c r="CJ348" s="14" t="n">
        <v>0</v>
      </c>
      <c r="CK348" s="14" t="n">
        <v>0</v>
      </c>
      <c r="CL348" s="14" t="n">
        <v>0</v>
      </c>
      <c r="CM348" s="14" t="n">
        <v>0</v>
      </c>
      <c r="CN348" s="14" t="n">
        <v>0</v>
      </c>
      <c r="CO348" s="14" t="n">
        <v>0</v>
      </c>
      <c r="CP348" s="14" t="n">
        <v>0</v>
      </c>
      <c r="CQ348" s="14" t="n">
        <v>1.198</v>
      </c>
      <c r="CR348" s="14" t="n">
        <v>0</v>
      </c>
      <c r="CS348" s="14" t="n">
        <v>4.776</v>
      </c>
      <c r="CT348" s="14" t="n">
        <v>4.753</v>
      </c>
      <c r="CU348" s="14" t="n">
        <v>15.983</v>
      </c>
    </row>
    <row r="349">
      <c r="A349" s="14" t="inlineStr">
        <is>
          <t>HTI2022</t>
        </is>
      </c>
      <c r="B349" s="14" t="inlineStr">
        <is>
          <t>HTI</t>
        </is>
      </c>
      <c r="C349" s="14" t="inlineStr">
        <is>
          <t>HTI</t>
        </is>
      </c>
      <c r="D349" s="14" t="inlineStr">
        <is>
          <t>Haiti</t>
        </is>
      </c>
      <c r="E349" s="14" t="n">
        <v>2022</v>
      </c>
      <c r="F349" s="14" t="n">
        <v>0</v>
      </c>
      <c r="G349" s="14" t="n">
        <v>11.72</v>
      </c>
      <c r="H349" s="14" t="n">
        <v>1.235</v>
      </c>
      <c r="I349" s="14" t="n">
        <v>0</v>
      </c>
      <c r="J349" s="14" t="n">
        <v>11.72</v>
      </c>
      <c r="K349" s="14" t="n">
        <v>0</v>
      </c>
      <c r="L349" s="14" t="n">
        <v>1</v>
      </c>
      <c r="M349" s="14" t="n">
        <v>9.782999999999999</v>
      </c>
      <c r="N349" s="14" t="n">
        <v>3.704</v>
      </c>
      <c r="O349" s="14" t="n">
        <v>0</v>
      </c>
      <c r="P349" s="14" t="n">
        <v>9.782999999999999</v>
      </c>
      <c r="Q349" s="14" t="n">
        <v>0</v>
      </c>
      <c r="R349" s="14" t="n">
        <v>1</v>
      </c>
      <c r="S349" s="14" t="n">
        <v>17.893</v>
      </c>
      <c r="T349" s="14" t="n">
        <v>7.408</v>
      </c>
      <c r="U349" s="14" t="n">
        <v>0</v>
      </c>
      <c r="V349" s="14" t="n">
        <v>17.893</v>
      </c>
      <c r="W349" s="14" t="n">
        <v>0</v>
      </c>
      <c r="X349" s="14" t="n">
        <v>1</v>
      </c>
      <c r="Y349" s="14" t="n">
        <v>30.728</v>
      </c>
      <c r="Z349" s="14" t="n">
        <v>4.133</v>
      </c>
      <c r="AA349" s="14" t="n">
        <v>0</v>
      </c>
      <c r="AB349" s="14" t="n">
        <v>30.728</v>
      </c>
      <c r="AC349" s="14" t="n">
        <v>0</v>
      </c>
      <c r="AD349" s="14" t="n">
        <v>1</v>
      </c>
      <c r="AE349" s="14" t="n">
        <v>31.963</v>
      </c>
      <c r="AF349" s="14" t="n">
        <v>7.485</v>
      </c>
      <c r="AG349" s="14" t="n">
        <v>0</v>
      </c>
      <c r="AH349" s="14" t="n">
        <v>31.963</v>
      </c>
      <c r="AI349" s="14" t="n">
        <v>0</v>
      </c>
      <c r="AJ349" s="14" t="n">
        <v>1</v>
      </c>
      <c r="AK349" s="14" t="n">
        <v>39.371</v>
      </c>
      <c r="AL349" s="14" t="n">
        <v>21.155</v>
      </c>
      <c r="AM349" s="14" t="n">
        <v>0</v>
      </c>
      <c r="AN349" s="14" t="n">
        <v>39.371</v>
      </c>
      <c r="AO349" s="14" t="n">
        <v>0</v>
      </c>
      <c r="AP349" s="14" t="n">
        <v>1</v>
      </c>
      <c r="AQ349" s="14" t="n">
        <v>0.896</v>
      </c>
      <c r="AR349" s="14" t="n">
        <v>0.123</v>
      </c>
      <c r="AS349" s="14" t="n">
        <v>0.181</v>
      </c>
      <c r="AT349" s="14" t="n">
        <v>1.077</v>
      </c>
      <c r="AU349" s="14" t="n">
        <v>0</v>
      </c>
      <c r="AV349" s="14" t="n">
        <v>1</v>
      </c>
      <c r="AW349" s="14" t="n">
        <v>0.89</v>
      </c>
      <c r="AX349" s="14" t="n">
        <v>0.123</v>
      </c>
      <c r="AY349" s="14" t="n">
        <v>-0.094</v>
      </c>
      <c r="AZ349" s="14" t="n">
        <v>0.796</v>
      </c>
      <c r="BA349" s="14" t="n">
        <v>0</v>
      </c>
      <c r="BB349" s="14" t="n">
        <v>1</v>
      </c>
      <c r="BC349" s="14" t="n">
        <v>0.62</v>
      </c>
      <c r="BD349" s="14" t="n">
        <v>0.123</v>
      </c>
      <c r="BE349" s="14" t="n">
        <v>0</v>
      </c>
      <c r="BF349" s="14" t="n">
        <v>0.62</v>
      </c>
      <c r="BG349" s="14" t="n">
        <v>0</v>
      </c>
      <c r="BH349" s="14" t="n">
        <v>1</v>
      </c>
      <c r="BI349" s="14" t="n">
        <v>0.608</v>
      </c>
      <c r="BJ349" s="14" t="n">
        <v>0.123</v>
      </c>
      <c r="BK349" s="14" t="n">
        <v>-0.063</v>
      </c>
      <c r="BL349" s="14" t="n">
        <v>0.545</v>
      </c>
      <c r="BM349" s="14" t="n">
        <v>0</v>
      </c>
      <c r="BN349" s="14" t="n">
        <v>1</v>
      </c>
      <c r="BO349" s="14" t="n">
        <v>0</v>
      </c>
      <c r="BP349" s="14" t="n">
        <v>0</v>
      </c>
      <c r="BQ349" s="14" t="n">
        <v>0.115</v>
      </c>
      <c r="BR349" s="14" t="n">
        <v>0</v>
      </c>
      <c r="BS349" s="14" t="n">
        <v>1</v>
      </c>
      <c r="BT349" s="14" t="n">
        <v>0</v>
      </c>
      <c r="BU349" s="14" t="n">
        <v>0</v>
      </c>
      <c r="BV349" s="14" t="n">
        <v>0.065</v>
      </c>
      <c r="BW349" s="14" t="n">
        <v>0</v>
      </c>
      <c r="BX349" s="14" t="n">
        <v>1</v>
      </c>
      <c r="BY349" s="14" t="n">
        <v>12.729</v>
      </c>
      <c r="BZ349" s="14" t="n">
        <v>0</v>
      </c>
      <c r="CA349" s="14" t="n">
        <v>12.729</v>
      </c>
      <c r="CB349" s="14" t="n">
        <v>0</v>
      </c>
      <c r="CC349" s="14" t="n">
        <v>97.90000000000001</v>
      </c>
      <c r="CD349" s="14" t="n">
        <v>7.95</v>
      </c>
      <c r="CE349" s="14" t="n">
        <v>97.675</v>
      </c>
      <c r="CF349" s="14" t="n">
        <v>195.575</v>
      </c>
      <c r="CG349" s="14" t="n">
        <v>0</v>
      </c>
      <c r="CH349" s="14" t="n">
        <v>1</v>
      </c>
      <c r="CI349" s="14" t="n">
        <v>0</v>
      </c>
      <c r="CJ349" s="14" t="n">
        <v>0</v>
      </c>
      <c r="CK349" s="14" t="n">
        <v>0</v>
      </c>
      <c r="CL349" s="14" t="n">
        <v>0</v>
      </c>
      <c r="CM349" s="14" t="n">
        <v>0</v>
      </c>
      <c r="CN349" s="14" t="n">
        <v>0</v>
      </c>
      <c r="CO349" s="14" t="n">
        <v>0</v>
      </c>
      <c r="CP349" s="14" t="n">
        <v>0</v>
      </c>
      <c r="CQ349" s="14" t="n">
        <v>1.294</v>
      </c>
      <c r="CR349" s="14" t="n">
        <v>0</v>
      </c>
      <c r="CS349" s="14" t="n">
        <v>5.158</v>
      </c>
      <c r="CT349" s="14" t="n">
        <v>10.485</v>
      </c>
      <c r="CU349" s="14" t="n">
        <v>29.494</v>
      </c>
    </row>
    <row r="350">
      <c r="A350" s="14" t="inlineStr">
        <is>
          <t>HTI2023</t>
        </is>
      </c>
      <c r="B350" s="14" t="inlineStr">
        <is>
          <t>HTI</t>
        </is>
      </c>
      <c r="C350" s="14" t="inlineStr">
        <is>
          <t>HTI</t>
        </is>
      </c>
      <c r="D350" s="14" t="inlineStr">
        <is>
          <t>Haiti</t>
        </is>
      </c>
      <c r="E350" s="14" t="n">
        <v>2023</v>
      </c>
      <c r="F350" s="14" t="n">
        <v>0</v>
      </c>
      <c r="G350" s="14" t="n">
        <v>6.147</v>
      </c>
      <c r="H350" s="14" t="n">
        <v>1.286</v>
      </c>
      <c r="I350" s="14" t="n">
        <v>0</v>
      </c>
      <c r="J350" s="14" t="n">
        <v>6.147</v>
      </c>
      <c r="K350" s="14" t="n">
        <v>0</v>
      </c>
      <c r="L350" s="14" t="n">
        <v>1</v>
      </c>
      <c r="M350" s="14" t="n">
        <v>7.886</v>
      </c>
      <c r="N350" s="14" t="n">
        <v>3.857</v>
      </c>
      <c r="O350" s="14" t="n">
        <v>0</v>
      </c>
      <c r="P350" s="14" t="n">
        <v>7.886</v>
      </c>
      <c r="Q350" s="14" t="n">
        <v>0</v>
      </c>
      <c r="R350" s="14" t="n">
        <v>1</v>
      </c>
      <c r="S350" s="14" t="n">
        <v>12.575</v>
      </c>
      <c r="T350" s="14" t="n">
        <v>7.714</v>
      </c>
      <c r="U350" s="14" t="n">
        <v>0</v>
      </c>
      <c r="V350" s="14" t="n">
        <v>12.575</v>
      </c>
      <c r="W350" s="14" t="n">
        <v>0</v>
      </c>
      <c r="X350" s="14" t="n">
        <v>1</v>
      </c>
      <c r="Y350" s="14" t="n">
        <v>12.478</v>
      </c>
      <c r="Z350" s="14" t="n">
        <v>1.678</v>
      </c>
      <c r="AA350" s="14" t="n">
        <v>0</v>
      </c>
      <c r="AB350" s="14" t="n">
        <v>12.478</v>
      </c>
      <c r="AC350" s="14" t="n">
        <v>0</v>
      </c>
      <c r="AD350" s="14" t="n">
        <v>1</v>
      </c>
      <c r="AE350" s="14" t="n">
        <v>13.763</v>
      </c>
      <c r="AF350" s="14" t="n">
        <v>3.223</v>
      </c>
      <c r="AG350" s="14" t="n">
        <v>0</v>
      </c>
      <c r="AH350" s="14" t="n">
        <v>13.763</v>
      </c>
      <c r="AI350" s="14" t="n">
        <v>0</v>
      </c>
      <c r="AJ350" s="14" t="n">
        <v>1</v>
      </c>
      <c r="AK350" s="14" t="n">
        <v>21.477</v>
      </c>
      <c r="AL350" s="14" t="n">
        <v>11.54</v>
      </c>
      <c r="AM350" s="14" t="n">
        <v>0</v>
      </c>
      <c r="AN350" s="14" t="n">
        <v>21.477</v>
      </c>
      <c r="AO350" s="14" t="n">
        <v>0</v>
      </c>
      <c r="AP350" s="14" t="n">
        <v>1</v>
      </c>
      <c r="AQ350" s="14" t="n">
        <v>0.791</v>
      </c>
      <c r="AR350" s="14" t="n">
        <v>0.129</v>
      </c>
      <c r="AS350" s="14" t="n">
        <v>0.2</v>
      </c>
      <c r="AT350" s="14" t="n">
        <v>0.991</v>
      </c>
      <c r="AU350" s="14" t="n">
        <v>0</v>
      </c>
      <c r="AV350" s="14" t="n">
        <v>1</v>
      </c>
      <c r="AW350" s="14" t="n">
        <v>0.618</v>
      </c>
      <c r="AX350" s="14" t="n">
        <v>0.129</v>
      </c>
      <c r="AY350" s="14" t="n">
        <v>0.053</v>
      </c>
      <c r="AZ350" s="14" t="n">
        <v>0.671</v>
      </c>
      <c r="BA350" s="14" t="n">
        <v>0</v>
      </c>
      <c r="BB350" s="14" t="n">
        <v>1</v>
      </c>
      <c r="BC350" s="14" t="n">
        <v>0.554</v>
      </c>
      <c r="BD350" s="14" t="n">
        <v>0.129</v>
      </c>
      <c r="BE350" s="14" t="n">
        <v>0</v>
      </c>
      <c r="BF350" s="14" t="n">
        <v>0.554</v>
      </c>
      <c r="BG350" s="14" t="n">
        <v>0</v>
      </c>
      <c r="BH350" s="14" t="n">
        <v>1</v>
      </c>
      <c r="BI350" s="14" t="n">
        <v>0.5570000000000001</v>
      </c>
      <c r="BJ350" s="14" t="n">
        <v>0.129</v>
      </c>
      <c r="BK350" s="14" t="n">
        <v>0.01</v>
      </c>
      <c r="BL350" s="14" t="n">
        <v>0.5669999999999999</v>
      </c>
      <c r="BM350" s="14" t="n">
        <v>0</v>
      </c>
      <c r="BN350" s="14" t="n">
        <v>1</v>
      </c>
      <c r="BO350" s="14" t="n">
        <v>0</v>
      </c>
      <c r="BP350" s="14" t="n">
        <v>0</v>
      </c>
      <c r="BQ350" s="14" t="n">
        <v>0.165</v>
      </c>
      <c r="BR350" s="14" t="n">
        <v>0</v>
      </c>
      <c r="BS350" s="14" t="n">
        <v>1</v>
      </c>
      <c r="BT350" s="14" t="n">
        <v>0</v>
      </c>
      <c r="BU350" s="14" t="n">
        <v>0</v>
      </c>
      <c r="BV350" s="14" t="n">
        <v>0.113</v>
      </c>
      <c r="BW350" s="14" t="n">
        <v>0</v>
      </c>
      <c r="BX350" s="14" t="n">
        <v>1</v>
      </c>
      <c r="BY350" s="14" t="n">
        <v>13.254</v>
      </c>
      <c r="BZ350" s="14" t="n">
        <v>0</v>
      </c>
      <c r="CA350" s="14" t="n">
        <v>13.254</v>
      </c>
      <c r="CB350" s="14" t="n">
        <v>0</v>
      </c>
      <c r="CC350" s="14" t="n">
        <v>83.248</v>
      </c>
      <c r="CD350" s="14" t="n">
        <v>7.95</v>
      </c>
      <c r="CE350" s="14" t="n">
        <v>101.707</v>
      </c>
      <c r="CF350" s="14" t="n">
        <v>184.955</v>
      </c>
      <c r="CG350" s="14" t="n">
        <v>0</v>
      </c>
      <c r="CH350" s="14" t="n">
        <v>1</v>
      </c>
      <c r="CI350" s="14" t="n">
        <v>0</v>
      </c>
      <c r="CJ350" s="14" t="n">
        <v>0</v>
      </c>
      <c r="CK350" s="14" t="n">
        <v>0</v>
      </c>
      <c r="CL350" s="14" t="n">
        <v>0</v>
      </c>
      <c r="CM350" s="14" t="n">
        <v>0</v>
      </c>
      <c r="CN350" s="14" t="n">
        <v>0</v>
      </c>
      <c r="CO350" s="14" t="n">
        <v>0</v>
      </c>
      <c r="CP350" s="14" t="n">
        <v>0</v>
      </c>
      <c r="CQ350" s="14" t="n">
        <v>1.348</v>
      </c>
      <c r="CR350" s="14" t="n">
        <v>0</v>
      </c>
      <c r="CS350" s="14" t="n">
        <v>5.37</v>
      </c>
      <c r="CT350" s="14" t="n">
        <v>4.861</v>
      </c>
      <c r="CU350" s="14" t="n">
        <v>11.192</v>
      </c>
    </row>
    <row r="351">
      <c r="A351" s="14" t="inlineStr">
        <is>
          <t>HTI2024</t>
        </is>
      </c>
      <c r="B351" s="14" t="inlineStr">
        <is>
          <t>HTI</t>
        </is>
      </c>
      <c r="C351" s="14" t="inlineStr">
        <is>
          <t>HTI</t>
        </is>
      </c>
      <c r="D351" s="14" t="inlineStr">
        <is>
          <t>Haiti</t>
        </is>
      </c>
      <c r="E351" s="14" t="n">
        <v>2024</v>
      </c>
      <c r="F351" s="14" t="n">
        <v>0</v>
      </c>
      <c r="G351" s="14" t="n">
        <v>5.575</v>
      </c>
      <c r="H351" s="14" t="n">
        <v>1.324</v>
      </c>
      <c r="I351" s="14" t="n">
        <v>0</v>
      </c>
      <c r="J351" s="14" t="n">
        <v>5.575</v>
      </c>
      <c r="K351" s="14" t="n">
        <v>0</v>
      </c>
      <c r="L351" s="14" t="n">
        <v>1</v>
      </c>
      <c r="M351" s="14" t="n">
        <v>7.124</v>
      </c>
      <c r="N351" s="14" t="n">
        <v>3.971</v>
      </c>
      <c r="O351" s="14" t="n">
        <v>0</v>
      </c>
      <c r="P351" s="14" t="n">
        <v>7.124</v>
      </c>
      <c r="Q351" s="14" t="n">
        <v>0</v>
      </c>
      <c r="R351" s="14" t="n">
        <v>1</v>
      </c>
      <c r="S351" s="14" t="n">
        <v>12.193</v>
      </c>
      <c r="T351" s="14" t="n">
        <v>7.942</v>
      </c>
      <c r="U351" s="14" t="n">
        <v>0</v>
      </c>
      <c r="V351" s="14" t="n">
        <v>12.193</v>
      </c>
      <c r="W351" s="14" t="n">
        <v>0</v>
      </c>
      <c r="X351" s="14" t="n">
        <v>1</v>
      </c>
      <c r="Y351" s="14" t="n">
        <v>11.447</v>
      </c>
      <c r="Z351" s="14" t="n">
        <v>1.54</v>
      </c>
      <c r="AA351" s="14" t="n">
        <v>0</v>
      </c>
      <c r="AB351" s="14" t="n">
        <v>11.447</v>
      </c>
      <c r="AC351" s="14" t="n">
        <v>0</v>
      </c>
      <c r="AD351" s="14" t="n">
        <v>1</v>
      </c>
      <c r="AE351" s="14" t="n">
        <v>12.771</v>
      </c>
      <c r="AF351" s="14" t="n">
        <v>2.991</v>
      </c>
      <c r="AG351" s="14" t="n">
        <v>0</v>
      </c>
      <c r="AH351" s="14" t="n">
        <v>12.771</v>
      </c>
      <c r="AI351" s="14" t="n">
        <v>0</v>
      </c>
      <c r="AJ351" s="14" t="n">
        <v>1</v>
      </c>
      <c r="AK351" s="14" t="n">
        <v>20.712</v>
      </c>
      <c r="AL351" s="14" t="n">
        <v>11.129</v>
      </c>
      <c r="AM351" s="14" t="n">
        <v>0</v>
      </c>
      <c r="AN351" s="14" t="n">
        <v>20.712</v>
      </c>
      <c r="AO351" s="14" t="n">
        <v>0</v>
      </c>
      <c r="AP351" s="14" t="n">
        <v>1</v>
      </c>
      <c r="AQ351" s="14" t="n">
        <v>0.756</v>
      </c>
      <c r="AR351" s="14" t="n">
        <v>0.132</v>
      </c>
      <c r="AS351" s="14" t="n">
        <v>0.21</v>
      </c>
      <c r="AT351" s="14" t="n">
        <v>0.966</v>
      </c>
      <c r="AU351" s="14" t="n">
        <v>0</v>
      </c>
      <c r="AV351" s="14" t="n">
        <v>1</v>
      </c>
      <c r="AW351" s="14" t="n">
        <v>0.655</v>
      </c>
      <c r="AX351" s="14" t="n">
        <v>0.132</v>
      </c>
      <c r="AY351" s="14" t="n">
        <v>0.045</v>
      </c>
      <c r="AZ351" s="14" t="n">
        <v>0.7</v>
      </c>
      <c r="BA351" s="14" t="n">
        <v>0</v>
      </c>
      <c r="BB351" s="14" t="n">
        <v>1</v>
      </c>
      <c r="BC351" s="14" t="n">
        <v>0.534</v>
      </c>
      <c r="BD351" s="14" t="n">
        <v>0.132</v>
      </c>
      <c r="BE351" s="14" t="n">
        <v>0</v>
      </c>
      <c r="BF351" s="14" t="n">
        <v>0.534</v>
      </c>
      <c r="BG351" s="14" t="n">
        <v>0</v>
      </c>
      <c r="BH351" s="14" t="n">
        <v>1</v>
      </c>
      <c r="BI351" s="14" t="n">
        <v>0.5679999999999999</v>
      </c>
      <c r="BJ351" s="14" t="n">
        <v>0.132</v>
      </c>
      <c r="BK351" s="14" t="n">
        <v>0.016</v>
      </c>
      <c r="BL351" s="14" t="n">
        <v>0.584</v>
      </c>
      <c r="BM351" s="14" t="n">
        <v>0</v>
      </c>
      <c r="BN351" s="14" t="n">
        <v>1</v>
      </c>
      <c r="BO351" s="14" t="n">
        <v>0</v>
      </c>
      <c r="BP351" s="14" t="n">
        <v>0</v>
      </c>
      <c r="BQ351" s="14" t="n">
        <v>0.17</v>
      </c>
      <c r="BR351" s="14" t="n">
        <v>0</v>
      </c>
      <c r="BS351" s="14" t="n">
        <v>1</v>
      </c>
      <c r="BT351" s="14" t="n">
        <v>0</v>
      </c>
      <c r="BU351" s="14" t="n">
        <v>0</v>
      </c>
      <c r="BV351" s="14" t="n">
        <v>0.116</v>
      </c>
      <c r="BW351" s="14" t="n">
        <v>0</v>
      </c>
      <c r="BX351" s="14" t="n">
        <v>1</v>
      </c>
      <c r="BY351" s="14" t="n">
        <v>13.646</v>
      </c>
      <c r="BZ351" s="14" t="n">
        <v>0</v>
      </c>
      <c r="CA351" s="14" t="n">
        <v>13.646</v>
      </c>
      <c r="CB351" s="14" t="n">
        <v>0</v>
      </c>
      <c r="CC351" s="14" t="n">
        <v>82.58799999999999</v>
      </c>
      <c r="CD351" s="14" t="n">
        <v>7.95</v>
      </c>
      <c r="CE351" s="14" t="n">
        <v>104.709</v>
      </c>
      <c r="CF351" s="14" t="n">
        <v>187.297</v>
      </c>
      <c r="CG351" s="14" t="n">
        <v>0</v>
      </c>
      <c r="CH351" s="14" t="n">
        <v>1</v>
      </c>
      <c r="CI351" s="14" t="n">
        <v>0</v>
      </c>
      <c r="CJ351" s="14" t="n">
        <v>0</v>
      </c>
      <c r="CK351" s="14" t="n">
        <v>0</v>
      </c>
      <c r="CL351" s="14" t="n">
        <v>0</v>
      </c>
      <c r="CM351" s="14" t="n">
        <v>0</v>
      </c>
      <c r="CN351" s="14" t="n">
        <v>0</v>
      </c>
      <c r="CO351" s="14" t="n">
        <v>0</v>
      </c>
      <c r="CP351" s="14" t="n">
        <v>0</v>
      </c>
      <c r="CQ351" s="14" t="n">
        <v>1.387</v>
      </c>
      <c r="CR351" s="14" t="n">
        <v>0</v>
      </c>
      <c r="CS351" s="14" t="n">
        <v>5.529</v>
      </c>
      <c r="CT351" s="14" t="n">
        <v>4.251</v>
      </c>
      <c r="CU351" s="14" t="n">
        <v>10.123</v>
      </c>
    </row>
    <row r="352">
      <c r="A352" s="14" t="inlineStr">
        <is>
          <t>HND2021</t>
        </is>
      </c>
      <c r="B352" s="14" t="inlineStr">
        <is>
          <t>HND</t>
        </is>
      </c>
      <c r="C352" s="14" t="inlineStr">
        <is>
          <t>HND</t>
        </is>
      </c>
      <c r="D352" s="14" t="inlineStr">
        <is>
          <t>Honduras</t>
        </is>
      </c>
      <c r="E352" s="14" t="n">
        <v>2021</v>
      </c>
      <c r="F352" s="14" t="n">
        <v>0.15</v>
      </c>
      <c r="G352" s="14" t="n">
        <v>5.897</v>
      </c>
      <c r="H352" s="14" t="n">
        <v>1.143</v>
      </c>
      <c r="I352" s="14" t="n">
        <v>0</v>
      </c>
      <c r="J352" s="14" t="n">
        <v>5.897</v>
      </c>
      <c r="K352" s="14" t="n">
        <v>0</v>
      </c>
      <c r="L352" s="14" t="n">
        <v>1</v>
      </c>
      <c r="M352" s="14" t="n">
        <v>7.964</v>
      </c>
      <c r="N352" s="14" t="n">
        <v>3.43</v>
      </c>
      <c r="O352" s="14" t="n">
        <v>0</v>
      </c>
      <c r="P352" s="14" t="n">
        <v>7.964</v>
      </c>
      <c r="Q352" s="14" t="n">
        <v>0</v>
      </c>
      <c r="R352" s="14" t="n">
        <v>1</v>
      </c>
      <c r="S352" s="14" t="n">
        <v>11.613</v>
      </c>
      <c r="T352" s="14" t="n">
        <v>6.86</v>
      </c>
      <c r="U352" s="14" t="n">
        <v>0</v>
      </c>
      <c r="V352" s="14" t="n">
        <v>13.355</v>
      </c>
      <c r="W352" s="14" t="n">
        <v>0.15</v>
      </c>
      <c r="X352" s="14" t="n">
        <v>1</v>
      </c>
      <c r="Y352" s="14" t="n">
        <v>4.284</v>
      </c>
      <c r="Z352" s="14" t="n">
        <v>0.576</v>
      </c>
      <c r="AA352" s="14" t="n">
        <v>0</v>
      </c>
      <c r="AB352" s="14" t="n">
        <v>4.284</v>
      </c>
      <c r="AC352" s="14" t="n">
        <v>0</v>
      </c>
      <c r="AD352" s="14" t="n">
        <v>1</v>
      </c>
      <c r="AE352" s="14" t="n">
        <v>5.427</v>
      </c>
      <c r="AF352" s="14" t="n">
        <v>1.271</v>
      </c>
      <c r="AG352" s="14" t="n">
        <v>0</v>
      </c>
      <c r="AH352" s="14" t="n">
        <v>5.427</v>
      </c>
      <c r="AI352" s="14" t="n">
        <v>0</v>
      </c>
      <c r="AJ352" s="14" t="n">
        <v>1</v>
      </c>
      <c r="AK352" s="14" t="n">
        <v>12.287</v>
      </c>
      <c r="AL352" s="14" t="n">
        <v>6.602</v>
      </c>
      <c r="AM352" s="14" t="n">
        <v>0</v>
      </c>
      <c r="AN352" s="14" t="n">
        <v>14.13</v>
      </c>
      <c r="AO352" s="14" t="n">
        <v>0.15</v>
      </c>
      <c r="AP352" s="14" t="n">
        <v>1</v>
      </c>
      <c r="AQ352" s="14" t="n">
        <v>0.649</v>
      </c>
      <c r="AR352" s="14" t="n">
        <v>0.114</v>
      </c>
      <c r="AS352" s="14" t="n">
        <v>0.361</v>
      </c>
      <c r="AT352" s="14" t="n">
        <v>1.01</v>
      </c>
      <c r="AU352" s="14" t="n">
        <v>0</v>
      </c>
      <c r="AV352" s="14" t="n">
        <v>1</v>
      </c>
      <c r="AW352" s="14" t="n">
        <v>0.577</v>
      </c>
      <c r="AX352" s="14" t="n">
        <v>0.114</v>
      </c>
      <c r="AY352" s="14" t="n">
        <v>0.308</v>
      </c>
      <c r="AZ352" s="14" t="n">
        <v>0.885</v>
      </c>
      <c r="BA352" s="14" t="n">
        <v>0</v>
      </c>
      <c r="BB352" s="14" t="n">
        <v>1</v>
      </c>
      <c r="BC352" s="14" t="n">
        <v>0.458</v>
      </c>
      <c r="BD352" s="14" t="n">
        <v>0.114</v>
      </c>
      <c r="BE352" s="14" t="n">
        <v>0.046</v>
      </c>
      <c r="BF352" s="14" t="n">
        <v>0.505</v>
      </c>
      <c r="BG352" s="14" t="n">
        <v>0</v>
      </c>
      <c r="BH352" s="14" t="n">
        <v>0</v>
      </c>
      <c r="BI352" s="14" t="n">
        <v>0.491</v>
      </c>
      <c r="BJ352" s="14" t="n">
        <v>0.114</v>
      </c>
      <c r="BK352" s="14" t="n">
        <v>0.178</v>
      </c>
      <c r="BL352" s="14" t="n">
        <v>0.669</v>
      </c>
      <c r="BM352" s="14" t="n">
        <v>0</v>
      </c>
      <c r="BN352" s="14" t="n">
        <v>1</v>
      </c>
      <c r="BO352" s="14" t="n">
        <v>0</v>
      </c>
      <c r="BP352" s="14" t="n">
        <v>0</v>
      </c>
      <c r="BQ352" s="14" t="n">
        <v>0.139</v>
      </c>
      <c r="BR352" s="14" t="n">
        <v>0</v>
      </c>
      <c r="BS352" s="14" t="n">
        <v>0.5</v>
      </c>
      <c r="BT352" s="14" t="n">
        <v>0</v>
      </c>
      <c r="BU352" s="14" t="n">
        <v>0</v>
      </c>
      <c r="BV352" s="14" t="n">
        <v>0.164</v>
      </c>
      <c r="BW352" s="14" t="n">
        <v>0</v>
      </c>
      <c r="BX352" s="14" t="n">
        <v>0.5</v>
      </c>
      <c r="BY352" s="14" t="n">
        <v>11.787</v>
      </c>
      <c r="BZ352" s="14" t="n">
        <v>0</v>
      </c>
      <c r="CA352" s="14" t="n">
        <v>11.787</v>
      </c>
      <c r="CB352" s="14" t="n">
        <v>0</v>
      </c>
      <c r="CC352" s="14" t="n">
        <v>78.125</v>
      </c>
      <c r="CD352" s="14" t="n">
        <v>7.95</v>
      </c>
      <c r="CE352" s="14" t="n">
        <v>0</v>
      </c>
      <c r="CF352" s="14" t="n">
        <v>89.84399999999999</v>
      </c>
      <c r="CG352" s="14" t="n">
        <v>0.15</v>
      </c>
      <c r="CH352" s="14" t="n">
        <v>1</v>
      </c>
      <c r="CI352" s="14" t="n">
        <v>0</v>
      </c>
      <c r="CJ352" s="14" t="n">
        <v>0</v>
      </c>
      <c r="CK352" s="14" t="n">
        <v>0</v>
      </c>
      <c r="CL352" s="14" t="n">
        <v>0</v>
      </c>
      <c r="CM352" s="14" t="n">
        <v>0</v>
      </c>
      <c r="CN352" s="14" t="n">
        <v>0</v>
      </c>
      <c r="CO352" s="14" t="n">
        <v>0</v>
      </c>
      <c r="CP352" s="14" t="n">
        <v>0</v>
      </c>
      <c r="CQ352" s="14" t="n">
        <v>1.198</v>
      </c>
      <c r="CR352" s="14" t="n">
        <v>0</v>
      </c>
      <c r="CS352" s="14" t="n">
        <v>4.776</v>
      </c>
      <c r="CT352" s="14" t="n">
        <v>4.753</v>
      </c>
      <c r="CU352" s="14" t="n">
        <v>15.983</v>
      </c>
    </row>
    <row r="353">
      <c r="A353" s="14" t="inlineStr">
        <is>
          <t>HND2022</t>
        </is>
      </c>
      <c r="B353" s="14" t="inlineStr">
        <is>
          <t>HND</t>
        </is>
      </c>
      <c r="C353" s="14" t="inlineStr">
        <is>
          <t>HND</t>
        </is>
      </c>
      <c r="D353" s="14" t="inlineStr">
        <is>
          <t>Honduras</t>
        </is>
      </c>
      <c r="E353" s="14" t="n">
        <v>2022</v>
      </c>
      <c r="F353" s="14" t="n">
        <v>0.15</v>
      </c>
      <c r="G353" s="14" t="n">
        <v>11.72</v>
      </c>
      <c r="H353" s="14" t="n">
        <v>1.235</v>
      </c>
      <c r="I353" s="14" t="n">
        <v>0</v>
      </c>
      <c r="J353" s="14" t="n">
        <v>11.72</v>
      </c>
      <c r="K353" s="14" t="n">
        <v>0</v>
      </c>
      <c r="L353" s="14" t="n">
        <v>1</v>
      </c>
      <c r="M353" s="14" t="n">
        <v>9.782999999999999</v>
      </c>
      <c r="N353" s="14" t="n">
        <v>3.704</v>
      </c>
      <c r="O353" s="14" t="n">
        <v>0</v>
      </c>
      <c r="P353" s="14" t="n">
        <v>9.782999999999999</v>
      </c>
      <c r="Q353" s="14" t="n">
        <v>0</v>
      </c>
      <c r="R353" s="14" t="n">
        <v>1</v>
      </c>
      <c r="S353" s="14" t="n">
        <v>17.893</v>
      </c>
      <c r="T353" s="14" t="n">
        <v>7.408</v>
      </c>
      <c r="U353" s="14" t="n">
        <v>0.199</v>
      </c>
      <c r="V353" s="14" t="n">
        <v>20.577</v>
      </c>
      <c r="W353" s="14" t="n">
        <v>0.15</v>
      </c>
      <c r="X353" s="14" t="n">
        <v>1</v>
      </c>
      <c r="Y353" s="14" t="n">
        <v>4.627</v>
      </c>
      <c r="Z353" s="14" t="n">
        <v>0.622</v>
      </c>
      <c r="AA353" s="14" t="n">
        <v>0</v>
      </c>
      <c r="AB353" s="14" t="n">
        <v>4.627</v>
      </c>
      <c r="AC353" s="14" t="n">
        <v>0</v>
      </c>
      <c r="AD353" s="14" t="n">
        <v>1</v>
      </c>
      <c r="AE353" s="14" t="n">
        <v>5.861</v>
      </c>
      <c r="AF353" s="14" t="n">
        <v>1.373</v>
      </c>
      <c r="AG353" s="14" t="n">
        <v>0</v>
      </c>
      <c r="AH353" s="14" t="n">
        <v>5.861</v>
      </c>
      <c r="AI353" s="14" t="n">
        <v>0</v>
      </c>
      <c r="AJ353" s="14" t="n">
        <v>1</v>
      </c>
      <c r="AK353" s="14" t="n">
        <v>13.269</v>
      </c>
      <c r="AL353" s="14" t="n">
        <v>7.13</v>
      </c>
      <c r="AM353" s="14" t="n">
        <v>0.147</v>
      </c>
      <c r="AN353" s="14" t="n">
        <v>15.26</v>
      </c>
      <c r="AO353" s="14" t="n">
        <v>0.15</v>
      </c>
      <c r="AP353" s="14" t="n">
        <v>1</v>
      </c>
      <c r="AQ353" s="14" t="n">
        <v>0.896</v>
      </c>
      <c r="AR353" s="14" t="n">
        <v>0.123</v>
      </c>
      <c r="AS353" s="14" t="n">
        <v>0.269</v>
      </c>
      <c r="AT353" s="14" t="n">
        <v>1.165</v>
      </c>
      <c r="AU353" s="14" t="n">
        <v>0</v>
      </c>
      <c r="AV353" s="14" t="n">
        <v>1</v>
      </c>
      <c r="AW353" s="14" t="n">
        <v>0.89</v>
      </c>
      <c r="AX353" s="14" t="n">
        <v>0.123</v>
      </c>
      <c r="AY353" s="14" t="n">
        <v>0.309</v>
      </c>
      <c r="AZ353" s="14" t="n">
        <v>1.199</v>
      </c>
      <c r="BA353" s="14" t="n">
        <v>0</v>
      </c>
      <c r="BB353" s="14" t="n">
        <v>1</v>
      </c>
      <c r="BC353" s="14" t="n">
        <v>0.62</v>
      </c>
      <c r="BD353" s="14" t="n">
        <v>0.123</v>
      </c>
      <c r="BE353" s="14" t="n">
        <v>-0.109</v>
      </c>
      <c r="BF353" s="14" t="n">
        <v>0.512</v>
      </c>
      <c r="BG353" s="14" t="n">
        <v>0</v>
      </c>
      <c r="BH353" s="14" t="n">
        <v>0</v>
      </c>
      <c r="BI353" s="14" t="n">
        <v>0.608</v>
      </c>
      <c r="BJ353" s="14" t="n">
        <v>0.123</v>
      </c>
      <c r="BK353" s="14" t="n">
        <v>0.471</v>
      </c>
      <c r="BL353" s="14" t="n">
        <v>1.079</v>
      </c>
      <c r="BM353" s="14" t="n">
        <v>0</v>
      </c>
      <c r="BN353" s="14" t="n">
        <v>1</v>
      </c>
      <c r="BO353" s="14" t="n">
        <v>0</v>
      </c>
      <c r="BP353" s="14" t="n">
        <v>0</v>
      </c>
      <c r="BQ353" s="14" t="n">
        <v>0.136</v>
      </c>
      <c r="BR353" s="14" t="n">
        <v>0</v>
      </c>
      <c r="BS353" s="14" t="n">
        <v>0.5</v>
      </c>
      <c r="BT353" s="14" t="n">
        <v>0</v>
      </c>
      <c r="BU353" s="14" t="n">
        <v>0</v>
      </c>
      <c r="BV353" s="14" t="n">
        <v>0.161</v>
      </c>
      <c r="BW353" s="14" t="n">
        <v>0</v>
      </c>
      <c r="BX353" s="14" t="n">
        <v>0.5</v>
      </c>
      <c r="BY353" s="14" t="n">
        <v>12.729</v>
      </c>
      <c r="BZ353" s="14" t="n">
        <v>0</v>
      </c>
      <c r="CA353" s="14" t="n">
        <v>12.729</v>
      </c>
      <c r="CB353" s="14" t="n">
        <v>0</v>
      </c>
      <c r="CC353" s="14" t="n">
        <v>97.90000000000001</v>
      </c>
      <c r="CD353" s="14" t="n">
        <v>7.95</v>
      </c>
      <c r="CE353" s="14" t="n">
        <v>1.087</v>
      </c>
      <c r="CF353" s="14" t="n">
        <v>112.585</v>
      </c>
      <c r="CG353" s="14" t="n">
        <v>0.15</v>
      </c>
      <c r="CH353" s="14" t="n">
        <v>1</v>
      </c>
      <c r="CI353" s="14" t="n">
        <v>0</v>
      </c>
      <c r="CJ353" s="14" t="n">
        <v>0</v>
      </c>
      <c r="CK353" s="14" t="n">
        <v>0</v>
      </c>
      <c r="CL353" s="14" t="n">
        <v>0</v>
      </c>
      <c r="CM353" s="14" t="n">
        <v>0</v>
      </c>
      <c r="CN353" s="14" t="n">
        <v>0</v>
      </c>
      <c r="CO353" s="14" t="n">
        <v>0</v>
      </c>
      <c r="CP353" s="14" t="n">
        <v>0</v>
      </c>
      <c r="CQ353" s="14" t="n">
        <v>1.294</v>
      </c>
      <c r="CR353" s="14" t="n">
        <v>0</v>
      </c>
      <c r="CS353" s="14" t="n">
        <v>5.158</v>
      </c>
      <c r="CT353" s="14" t="n">
        <v>10.485</v>
      </c>
      <c r="CU353" s="14" t="n">
        <v>29.494</v>
      </c>
    </row>
    <row r="354">
      <c r="A354" s="14" t="inlineStr">
        <is>
          <t>HND2023</t>
        </is>
      </c>
      <c r="B354" s="14" t="inlineStr">
        <is>
          <t>HND</t>
        </is>
      </c>
      <c r="C354" s="14" t="inlineStr">
        <is>
          <t>HND</t>
        </is>
      </c>
      <c r="D354" s="14" t="inlineStr">
        <is>
          <t>Honduras</t>
        </is>
      </c>
      <c r="E354" s="14" t="n">
        <v>2023</v>
      </c>
      <c r="F354" s="14" t="n">
        <v>0.15</v>
      </c>
      <c r="G354" s="14" t="n">
        <v>6.147</v>
      </c>
      <c r="H354" s="14" t="n">
        <v>1.286</v>
      </c>
      <c r="I354" s="14" t="n">
        <v>0</v>
      </c>
      <c r="J354" s="14" t="n">
        <v>6.147</v>
      </c>
      <c r="K354" s="14" t="n">
        <v>0</v>
      </c>
      <c r="L354" s="14" t="n">
        <v>1</v>
      </c>
      <c r="M354" s="14" t="n">
        <v>7.886</v>
      </c>
      <c r="N354" s="14" t="n">
        <v>3.857</v>
      </c>
      <c r="O354" s="14" t="n">
        <v>0</v>
      </c>
      <c r="P354" s="14" t="n">
        <v>7.886</v>
      </c>
      <c r="Q354" s="14" t="n">
        <v>0</v>
      </c>
      <c r="R354" s="14" t="n">
        <v>1</v>
      </c>
      <c r="S354" s="14" t="n">
        <v>12.575</v>
      </c>
      <c r="T354" s="14" t="n">
        <v>7.714</v>
      </c>
      <c r="U354" s="14" t="n">
        <v>0.209</v>
      </c>
      <c r="V354" s="14" t="n">
        <v>14.461</v>
      </c>
      <c r="W354" s="14" t="n">
        <v>0.15</v>
      </c>
      <c r="X354" s="14" t="n">
        <v>1</v>
      </c>
      <c r="Y354" s="14" t="n">
        <v>4.818</v>
      </c>
      <c r="Z354" s="14" t="n">
        <v>0.648</v>
      </c>
      <c r="AA354" s="14" t="n">
        <v>0</v>
      </c>
      <c r="AB354" s="14" t="n">
        <v>4.818</v>
      </c>
      <c r="AC354" s="14" t="n">
        <v>0</v>
      </c>
      <c r="AD354" s="14" t="n">
        <v>1</v>
      </c>
      <c r="AE354" s="14" t="n">
        <v>6.103</v>
      </c>
      <c r="AF354" s="14" t="n">
        <v>1.429</v>
      </c>
      <c r="AG354" s="14" t="n">
        <v>0</v>
      </c>
      <c r="AH354" s="14" t="n">
        <v>6.103</v>
      </c>
      <c r="AI354" s="14" t="n">
        <v>0</v>
      </c>
      <c r="AJ354" s="14" t="n">
        <v>1</v>
      </c>
      <c r="AK354" s="14" t="n">
        <v>13.817</v>
      </c>
      <c r="AL354" s="14" t="n">
        <v>7.424</v>
      </c>
      <c r="AM354" s="14" t="n">
        <v>0.229</v>
      </c>
      <c r="AN354" s="14" t="n">
        <v>15.89</v>
      </c>
      <c r="AO354" s="14" t="n">
        <v>0.15</v>
      </c>
      <c r="AP354" s="14" t="n">
        <v>1</v>
      </c>
      <c r="AQ354" s="14" t="n">
        <v>0.791</v>
      </c>
      <c r="AR354" s="14" t="n">
        <v>0.129</v>
      </c>
      <c r="AS354" s="14" t="n">
        <v>0.28</v>
      </c>
      <c r="AT354" s="14" t="n">
        <v>1.071</v>
      </c>
      <c r="AU354" s="14" t="n">
        <v>0</v>
      </c>
      <c r="AV354" s="14" t="n">
        <v>1</v>
      </c>
      <c r="AW354" s="14" t="n">
        <v>0.618</v>
      </c>
      <c r="AX354" s="14" t="n">
        <v>0.129</v>
      </c>
      <c r="AY354" s="14" t="n">
        <v>0.389</v>
      </c>
      <c r="AZ354" s="14" t="n">
        <v>1.007</v>
      </c>
      <c r="BA354" s="14" t="n">
        <v>0</v>
      </c>
      <c r="BB354" s="14" t="n">
        <v>1</v>
      </c>
      <c r="BC354" s="14" t="n">
        <v>0.554</v>
      </c>
      <c r="BD354" s="14" t="n">
        <v>0.129</v>
      </c>
      <c r="BE354" s="14" t="n">
        <v>-0.08</v>
      </c>
      <c r="BF354" s="14" t="n">
        <v>0.474</v>
      </c>
      <c r="BG354" s="14" t="n">
        <v>0</v>
      </c>
      <c r="BH354" s="14" t="n">
        <v>0</v>
      </c>
      <c r="BI354" s="14" t="n">
        <v>0.5570000000000001</v>
      </c>
      <c r="BJ354" s="14" t="n">
        <v>0.129</v>
      </c>
      <c r="BK354" s="14" t="n">
        <v>0.381</v>
      </c>
      <c r="BL354" s="14" t="n">
        <v>0.9389999999999999</v>
      </c>
      <c r="BM354" s="14" t="n">
        <v>0</v>
      </c>
      <c r="BN354" s="14" t="n">
        <v>1</v>
      </c>
      <c r="BO354" s="14" t="n">
        <v>0</v>
      </c>
      <c r="BP354" s="14" t="n">
        <v>0</v>
      </c>
      <c r="BQ354" s="14" t="n">
        <v>0.194</v>
      </c>
      <c r="BR354" s="14" t="n">
        <v>0</v>
      </c>
      <c r="BS354" s="14" t="n">
        <v>0.5</v>
      </c>
      <c r="BT354" s="14" t="n">
        <v>0</v>
      </c>
      <c r="BU354" s="14" t="n">
        <v>0</v>
      </c>
      <c r="BV354" s="14" t="n">
        <v>0.184</v>
      </c>
      <c r="BW354" s="14" t="n">
        <v>0</v>
      </c>
      <c r="BX354" s="14" t="n">
        <v>0.5</v>
      </c>
      <c r="BY354" s="14" t="n">
        <v>13.254</v>
      </c>
      <c r="BZ354" s="14" t="n">
        <v>0</v>
      </c>
      <c r="CA354" s="14" t="n">
        <v>13.254</v>
      </c>
      <c r="CB354" s="14" t="n">
        <v>0</v>
      </c>
      <c r="CC354" s="14" t="n">
        <v>83.248</v>
      </c>
      <c r="CD354" s="14" t="n">
        <v>7.95</v>
      </c>
      <c r="CE354" s="14" t="n">
        <v>1.383</v>
      </c>
      <c r="CF354" s="14" t="n">
        <v>95.735</v>
      </c>
      <c r="CG354" s="14" t="n">
        <v>0.15</v>
      </c>
      <c r="CH354" s="14" t="n">
        <v>1</v>
      </c>
      <c r="CI354" s="14" t="n">
        <v>0</v>
      </c>
      <c r="CJ354" s="14" t="n">
        <v>0</v>
      </c>
      <c r="CK354" s="14" t="n">
        <v>0</v>
      </c>
      <c r="CL354" s="14" t="n">
        <v>0</v>
      </c>
      <c r="CM354" s="14" t="n">
        <v>0</v>
      </c>
      <c r="CN354" s="14" t="n">
        <v>0</v>
      </c>
      <c r="CO354" s="14" t="n">
        <v>0</v>
      </c>
      <c r="CP354" s="14" t="n">
        <v>0</v>
      </c>
      <c r="CQ354" s="14" t="n">
        <v>1.348</v>
      </c>
      <c r="CR354" s="14" t="n">
        <v>0</v>
      </c>
      <c r="CS354" s="14" t="n">
        <v>5.37</v>
      </c>
      <c r="CT354" s="14" t="n">
        <v>4.861</v>
      </c>
      <c r="CU354" s="14" t="n">
        <v>11.192</v>
      </c>
    </row>
    <row r="355">
      <c r="A355" s="14" t="inlineStr">
        <is>
          <t>HND2024</t>
        </is>
      </c>
      <c r="B355" s="14" t="inlineStr">
        <is>
          <t>HND</t>
        </is>
      </c>
      <c r="C355" s="14" t="inlineStr">
        <is>
          <t>HND</t>
        </is>
      </c>
      <c r="D355" s="14" t="inlineStr">
        <is>
          <t>Honduras</t>
        </is>
      </c>
      <c r="E355" s="14" t="n">
        <v>2024</v>
      </c>
      <c r="F355" s="14" t="n">
        <v>0.15</v>
      </c>
      <c r="G355" s="14" t="n">
        <v>5.575</v>
      </c>
      <c r="H355" s="14" t="n">
        <v>1.324</v>
      </c>
      <c r="I355" s="14" t="n">
        <v>0</v>
      </c>
      <c r="J355" s="14" t="n">
        <v>5.575</v>
      </c>
      <c r="K355" s="14" t="n">
        <v>0</v>
      </c>
      <c r="L355" s="14" t="n">
        <v>1</v>
      </c>
      <c r="M355" s="14" t="n">
        <v>7.124</v>
      </c>
      <c r="N355" s="14" t="n">
        <v>3.971</v>
      </c>
      <c r="O355" s="14" t="n">
        <v>0</v>
      </c>
      <c r="P355" s="14" t="n">
        <v>7.124</v>
      </c>
      <c r="Q355" s="14" t="n">
        <v>0</v>
      </c>
      <c r="R355" s="14" t="n">
        <v>1</v>
      </c>
      <c r="S355" s="14" t="n">
        <v>12.193</v>
      </c>
      <c r="T355" s="14" t="n">
        <v>7.942</v>
      </c>
      <c r="U355" s="14" t="n">
        <v>0.249</v>
      </c>
      <c r="V355" s="14" t="n">
        <v>14.022</v>
      </c>
      <c r="W355" s="14" t="n">
        <v>0.15</v>
      </c>
      <c r="X355" s="14" t="n">
        <v>1</v>
      </c>
      <c r="Y355" s="14" t="n">
        <v>4.96</v>
      </c>
      <c r="Z355" s="14" t="n">
        <v>0.667</v>
      </c>
      <c r="AA355" s="14" t="n">
        <v>0</v>
      </c>
      <c r="AB355" s="14" t="n">
        <v>4.96</v>
      </c>
      <c r="AC355" s="14" t="n">
        <v>0</v>
      </c>
      <c r="AD355" s="14" t="n">
        <v>1</v>
      </c>
      <c r="AE355" s="14" t="n">
        <v>6.283</v>
      </c>
      <c r="AF355" s="14" t="n">
        <v>1.471</v>
      </c>
      <c r="AG355" s="14" t="n">
        <v>0</v>
      </c>
      <c r="AH355" s="14" t="n">
        <v>6.283</v>
      </c>
      <c r="AI355" s="14" t="n">
        <v>0</v>
      </c>
      <c r="AJ355" s="14" t="n">
        <v>1</v>
      </c>
      <c r="AK355" s="14" t="n">
        <v>14.225</v>
      </c>
      <c r="AL355" s="14" t="n">
        <v>7.643</v>
      </c>
      <c r="AM355" s="14" t="n">
        <v>0.291</v>
      </c>
      <c r="AN355" s="14" t="n">
        <v>16.359</v>
      </c>
      <c r="AO355" s="14" t="n">
        <v>0.15</v>
      </c>
      <c r="AP355" s="14" t="n">
        <v>1</v>
      </c>
      <c r="AQ355" s="14" t="n">
        <v>0.756</v>
      </c>
      <c r="AR355" s="14" t="n">
        <v>0.132</v>
      </c>
      <c r="AS355" s="14" t="n">
        <v>0.26</v>
      </c>
      <c r="AT355" s="14" t="n">
        <v>1.016</v>
      </c>
      <c r="AU355" s="14" t="n">
        <v>0</v>
      </c>
      <c r="AV355" s="14" t="n">
        <v>1</v>
      </c>
      <c r="AW355" s="14" t="n">
        <v>0.655</v>
      </c>
      <c r="AX355" s="14" t="n">
        <v>0.132</v>
      </c>
      <c r="AY355" s="14" t="n">
        <v>0.27</v>
      </c>
      <c r="AZ355" s="14" t="n">
        <v>0.926</v>
      </c>
      <c r="BA355" s="14" t="n">
        <v>0</v>
      </c>
      <c r="BB355" s="14" t="n">
        <v>1</v>
      </c>
      <c r="BC355" s="14" t="n">
        <v>0.534</v>
      </c>
      <c r="BD355" s="14" t="n">
        <v>0.132</v>
      </c>
      <c r="BE355" s="14" t="n">
        <v>-0.055</v>
      </c>
      <c r="BF355" s="14" t="n">
        <v>0.479</v>
      </c>
      <c r="BG355" s="14" t="n">
        <v>0</v>
      </c>
      <c r="BH355" s="14" t="n">
        <v>0</v>
      </c>
      <c r="BI355" s="14" t="n">
        <v>0.5679999999999999</v>
      </c>
      <c r="BJ355" s="14" t="n">
        <v>0.132</v>
      </c>
      <c r="BK355" s="14" t="n">
        <v>0.282</v>
      </c>
      <c r="BL355" s="14" t="n">
        <v>0.85</v>
      </c>
      <c r="BM355" s="14" t="n">
        <v>0</v>
      </c>
      <c r="BN355" s="14" t="n">
        <v>1</v>
      </c>
      <c r="BO355" s="14" t="n">
        <v>0</v>
      </c>
      <c r="BP355" s="14" t="n">
        <v>0</v>
      </c>
      <c r="BQ355" s="14" t="n">
        <v>0.177</v>
      </c>
      <c r="BR355" s="14" t="n">
        <v>0</v>
      </c>
      <c r="BS355" s="14" t="n">
        <v>0.5</v>
      </c>
      <c r="BT355" s="14" t="n">
        <v>0</v>
      </c>
      <c r="BU355" s="14" t="n">
        <v>0</v>
      </c>
      <c r="BV355" s="14" t="n">
        <v>0.21</v>
      </c>
      <c r="BW355" s="14" t="n">
        <v>0</v>
      </c>
      <c r="BX355" s="14" t="n">
        <v>0.5</v>
      </c>
      <c r="BY355" s="14" t="n">
        <v>13.646</v>
      </c>
      <c r="BZ355" s="14" t="n">
        <v>0</v>
      </c>
      <c r="CA355" s="14" t="n">
        <v>13.646</v>
      </c>
      <c r="CB355" s="14" t="n">
        <v>0</v>
      </c>
      <c r="CC355" s="14" t="n">
        <v>82.58799999999999</v>
      </c>
      <c r="CD355" s="14" t="n">
        <v>7.95</v>
      </c>
      <c r="CE355" s="14" t="n">
        <v>1.687</v>
      </c>
      <c r="CF355" s="14" t="n">
        <v>94.976</v>
      </c>
      <c r="CG355" s="14" t="n">
        <v>0.15</v>
      </c>
      <c r="CH355" s="14" t="n">
        <v>1</v>
      </c>
      <c r="CI355" s="14" t="n">
        <v>0</v>
      </c>
      <c r="CJ355" s="14" t="n">
        <v>0</v>
      </c>
      <c r="CK355" s="14" t="n">
        <v>0</v>
      </c>
      <c r="CL355" s="14" t="n">
        <v>0</v>
      </c>
      <c r="CM355" s="14" t="n">
        <v>0</v>
      </c>
      <c r="CN355" s="14" t="n">
        <v>0</v>
      </c>
      <c r="CO355" s="14" t="n">
        <v>0</v>
      </c>
      <c r="CP355" s="14" t="n">
        <v>0</v>
      </c>
      <c r="CQ355" s="14" t="n">
        <v>1.387</v>
      </c>
      <c r="CR355" s="14" t="n">
        <v>0</v>
      </c>
      <c r="CS355" s="14" t="n">
        <v>5.529</v>
      </c>
      <c r="CT355" s="14" t="n">
        <v>4.251</v>
      </c>
      <c r="CU355" s="14" t="n">
        <v>10.123</v>
      </c>
    </row>
    <row r="356">
      <c r="A356" s="14" t="inlineStr">
        <is>
          <t>HKG2021</t>
        </is>
      </c>
      <c r="B356" s="14" t="inlineStr">
        <is>
          <t>HKG</t>
        </is>
      </c>
      <c r="C356" s="14" t="inlineStr">
        <is>
          <t>HKG</t>
        </is>
      </c>
      <c r="D356" s="14" t="inlineStr">
        <is>
          <t>Hong Kong SAR</t>
        </is>
      </c>
      <c r="E356" s="14" t="n">
        <v>2021</v>
      </c>
      <c r="F356" s="14" t="n">
        <v>0</v>
      </c>
      <c r="G356" s="14" t="n">
        <v>4.747</v>
      </c>
      <c r="H356" s="14" t="n">
        <v>1.143</v>
      </c>
      <c r="I356" s="14" t="n">
        <v>0</v>
      </c>
      <c r="J356" s="14" t="n">
        <v>4.747</v>
      </c>
      <c r="K356" s="14" t="n">
        <v>0</v>
      </c>
      <c r="L356" s="14" t="n">
        <v>1</v>
      </c>
      <c r="M356" s="14" t="n">
        <v>7.964</v>
      </c>
      <c r="N356" s="14" t="n">
        <v>3.43</v>
      </c>
      <c r="O356" s="14" t="n">
        <v>0</v>
      </c>
      <c r="P356" s="14" t="n">
        <v>7.964</v>
      </c>
      <c r="Q356" s="14" t="n">
        <v>0</v>
      </c>
      <c r="R356" s="14" t="n">
        <v>1</v>
      </c>
      <c r="S356" s="14" t="n">
        <v>10.464</v>
      </c>
      <c r="T356" s="14" t="n">
        <v>6.86</v>
      </c>
      <c r="U356" s="14" t="n">
        <v>0</v>
      </c>
      <c r="V356" s="14" t="n">
        <v>10.464</v>
      </c>
      <c r="W356" s="14" t="n">
        <v>0</v>
      </c>
      <c r="X356" s="14" t="n">
        <v>1</v>
      </c>
      <c r="Y356" s="14" t="n">
        <v>39.729</v>
      </c>
      <c r="Z356" s="14" t="n">
        <v>4.388</v>
      </c>
      <c r="AA356" s="14" t="n">
        <v>-2.984</v>
      </c>
      <c r="AB356" s="14" t="n">
        <v>36.745</v>
      </c>
      <c r="AC356" s="14" t="n">
        <v>0</v>
      </c>
      <c r="AD356" s="14" t="n">
        <v>1</v>
      </c>
      <c r="AE356" s="14" t="n">
        <v>39.686</v>
      </c>
      <c r="AF356" s="14" t="n">
        <v>7.809</v>
      </c>
      <c r="AG356" s="14" t="n">
        <v>-2.941</v>
      </c>
      <c r="AH356" s="14" t="n">
        <v>36.745</v>
      </c>
      <c r="AI356" s="14" t="n">
        <v>0</v>
      </c>
      <c r="AJ356" s="14" t="n">
        <v>1</v>
      </c>
      <c r="AK356" s="14" t="n">
        <v>44.125</v>
      </c>
      <c r="AL356" s="14" t="n">
        <v>21.657</v>
      </c>
      <c r="AM356" s="14" t="n">
        <v>-6.361</v>
      </c>
      <c r="AN356" s="14" t="n">
        <v>37.763</v>
      </c>
      <c r="AO356" s="14" t="n">
        <v>0</v>
      </c>
      <c r="AP356" s="14" t="n">
        <v>1</v>
      </c>
      <c r="AQ356" s="14" t="n">
        <v>0.621</v>
      </c>
      <c r="AR356" s="14" t="n">
        <v>0.114</v>
      </c>
      <c r="AS356" s="14" t="n">
        <v>1.889</v>
      </c>
      <c r="AT356" s="14" t="n">
        <v>2.51</v>
      </c>
      <c r="AU356" s="14" t="n">
        <v>0</v>
      </c>
      <c r="AV356" s="14" t="n">
        <v>1</v>
      </c>
      <c r="AW356" s="14" t="n">
        <v>0.593</v>
      </c>
      <c r="AX356" s="14" t="n">
        <v>0.114</v>
      </c>
      <c r="AY356" s="14" t="n">
        <v>1.54</v>
      </c>
      <c r="AZ356" s="14" t="n">
        <v>2.133</v>
      </c>
      <c r="BA356" s="14" t="n">
        <v>0</v>
      </c>
      <c r="BB356" s="14" t="n">
        <v>1</v>
      </c>
      <c r="BC356" s="14" t="n">
        <v>0.44</v>
      </c>
      <c r="BD356" s="14" t="n">
        <v>0.114</v>
      </c>
      <c r="BE356" s="14" t="n">
        <v>1.705</v>
      </c>
      <c r="BF356" s="14" t="n">
        <v>2.145</v>
      </c>
      <c r="BG356" s="14" t="n">
        <v>0</v>
      </c>
      <c r="BH356" s="14" t="n">
        <v>1</v>
      </c>
      <c r="BI356" s="14" t="n">
        <v>0.5600000000000001</v>
      </c>
      <c r="BJ356" s="14" t="n">
        <v>0.114</v>
      </c>
      <c r="BK356" s="14" t="n">
        <v>0</v>
      </c>
      <c r="BL356" s="14" t="n">
        <v>0.5600000000000001</v>
      </c>
      <c r="BM356" s="14" t="n">
        <v>0</v>
      </c>
      <c r="BN356" s="14" t="n">
        <v>1</v>
      </c>
      <c r="BO356" s="14" t="n">
        <v>0</v>
      </c>
      <c r="BP356" s="14" t="n">
        <v>0</v>
      </c>
      <c r="BQ356" s="14" t="n">
        <v>0.15</v>
      </c>
      <c r="BR356" s="14" t="n">
        <v>0</v>
      </c>
      <c r="BS356" s="14" t="n">
        <v>0.833</v>
      </c>
      <c r="BT356" s="14" t="n">
        <v>0</v>
      </c>
      <c r="BU356" s="14" t="n">
        <v>0</v>
      </c>
      <c r="BV356" s="14" t="n">
        <v>0.152</v>
      </c>
      <c r="BW356" s="14" t="n">
        <v>0</v>
      </c>
      <c r="BX356" s="14" t="n">
        <v>1</v>
      </c>
      <c r="BY356" s="14" t="n">
        <v>11.787</v>
      </c>
      <c r="BZ356" s="14" t="n">
        <v>0</v>
      </c>
      <c r="CA356" s="14" t="n">
        <v>11.787</v>
      </c>
      <c r="CB356" s="14" t="n">
        <v>0</v>
      </c>
      <c r="CC356" s="14" t="n">
        <v>81.69499999999999</v>
      </c>
      <c r="CD356" s="14" t="n">
        <v>7.95</v>
      </c>
      <c r="CE356" s="14" t="n">
        <v>0</v>
      </c>
      <c r="CF356" s="14" t="n">
        <v>81.69499999999999</v>
      </c>
      <c r="CG356" s="14" t="n">
        <v>0</v>
      </c>
      <c r="CH356" s="14" t="n">
        <v>1</v>
      </c>
      <c r="CI356" s="14" t="n">
        <v>0</v>
      </c>
      <c r="CJ356" s="14" t="n">
        <v>0</v>
      </c>
      <c r="CK356" s="14" t="n">
        <v>0</v>
      </c>
      <c r="CL356" s="14" t="n">
        <v>0</v>
      </c>
      <c r="CM356" s="14" t="n">
        <v>0</v>
      </c>
      <c r="CN356" s="14" t="n">
        <v>0</v>
      </c>
      <c r="CO356" s="14" t="n">
        <v>0</v>
      </c>
      <c r="CP356" s="14" t="n">
        <v>0</v>
      </c>
      <c r="CQ356" s="14" t="n">
        <v>1.198</v>
      </c>
      <c r="CR356" s="14" t="n">
        <v>0</v>
      </c>
      <c r="CS356" s="14" t="n">
        <v>4.776</v>
      </c>
      <c r="CT356" s="14" t="n">
        <v>3.604</v>
      </c>
      <c r="CU356" s="14" t="n">
        <v>9.127000000000001</v>
      </c>
    </row>
    <row r="357">
      <c r="A357" s="14" t="inlineStr">
        <is>
          <t>HKG2022</t>
        </is>
      </c>
      <c r="B357" s="14" t="inlineStr">
        <is>
          <t>HKG</t>
        </is>
      </c>
      <c r="C357" s="14" t="inlineStr">
        <is>
          <t>HKG</t>
        </is>
      </c>
      <c r="D357" s="14" t="inlineStr">
        <is>
          <t>Hong Kong SAR</t>
        </is>
      </c>
      <c r="E357" s="14" t="n">
        <v>2022</v>
      </c>
      <c r="F357" s="14" t="n">
        <v>0</v>
      </c>
      <c r="G357" s="14" t="n">
        <v>8.788</v>
      </c>
      <c r="H357" s="14" t="n">
        <v>1.235</v>
      </c>
      <c r="I357" s="14" t="n">
        <v>0</v>
      </c>
      <c r="J357" s="14" t="n">
        <v>8.788</v>
      </c>
      <c r="K357" s="14" t="n">
        <v>0</v>
      </c>
      <c r="L357" s="14" t="n">
        <v>1</v>
      </c>
      <c r="M357" s="14" t="n">
        <v>9.782999999999999</v>
      </c>
      <c r="N357" s="14" t="n">
        <v>3.704</v>
      </c>
      <c r="O357" s="14" t="n">
        <v>0</v>
      </c>
      <c r="P357" s="14" t="n">
        <v>9.782999999999999</v>
      </c>
      <c r="Q357" s="14" t="n">
        <v>0</v>
      </c>
      <c r="R357" s="14" t="n">
        <v>1</v>
      </c>
      <c r="S357" s="14" t="n">
        <v>14.962</v>
      </c>
      <c r="T357" s="14" t="n">
        <v>7.408</v>
      </c>
      <c r="U357" s="14" t="n">
        <v>0</v>
      </c>
      <c r="V357" s="14" t="n">
        <v>14.962</v>
      </c>
      <c r="W357" s="14" t="n">
        <v>0</v>
      </c>
      <c r="X357" s="14" t="n">
        <v>1</v>
      </c>
      <c r="Y357" s="14" t="n">
        <v>42.267</v>
      </c>
      <c r="Z357" s="14" t="n">
        <v>4.434</v>
      </c>
      <c r="AA357" s="14" t="n">
        <v>-2.985</v>
      </c>
      <c r="AB357" s="14" t="n">
        <v>39.283</v>
      </c>
      <c r="AC357" s="14" t="n">
        <v>0</v>
      </c>
      <c r="AD357" s="14" t="n">
        <v>1</v>
      </c>
      <c r="AE357" s="14" t="n">
        <v>42.315</v>
      </c>
      <c r="AF357" s="14" t="n">
        <v>7.844</v>
      </c>
      <c r="AG357" s="14" t="n">
        <v>-3.032</v>
      </c>
      <c r="AH357" s="14" t="n">
        <v>39.283</v>
      </c>
      <c r="AI357" s="14" t="n">
        <v>0</v>
      </c>
      <c r="AJ357" s="14" t="n">
        <v>1</v>
      </c>
      <c r="AK357" s="14" t="n">
        <v>47.254</v>
      </c>
      <c r="AL357" s="14" t="n">
        <v>22.566</v>
      </c>
      <c r="AM357" s="14" t="n">
        <v>-7.404</v>
      </c>
      <c r="AN357" s="14" t="n">
        <v>39.85</v>
      </c>
      <c r="AO357" s="14" t="n">
        <v>0</v>
      </c>
      <c r="AP357" s="14" t="n">
        <v>1</v>
      </c>
      <c r="AQ357" s="14" t="n">
        <v>0.847</v>
      </c>
      <c r="AR357" s="14" t="n">
        <v>0.123</v>
      </c>
      <c r="AS357" s="14" t="n">
        <v>2.052</v>
      </c>
      <c r="AT357" s="14" t="n">
        <v>2.899</v>
      </c>
      <c r="AU357" s="14" t="n">
        <v>0</v>
      </c>
      <c r="AV357" s="14" t="n">
        <v>1</v>
      </c>
      <c r="AW357" s="14" t="n">
        <v>0.947</v>
      </c>
      <c r="AX357" s="14" t="n">
        <v>0.123</v>
      </c>
      <c r="AY357" s="14" t="n">
        <v>1.685</v>
      </c>
      <c r="AZ357" s="14" t="n">
        <v>2.632</v>
      </c>
      <c r="BA357" s="14" t="n">
        <v>0</v>
      </c>
      <c r="BB357" s="14" t="n">
        <v>1</v>
      </c>
      <c r="BC357" s="14" t="n">
        <v>0.589</v>
      </c>
      <c r="BD357" s="14" t="n">
        <v>0.123</v>
      </c>
      <c r="BE357" s="14" t="n">
        <v>1.74</v>
      </c>
      <c r="BF357" s="14" t="n">
        <v>2.329</v>
      </c>
      <c r="BG357" s="14" t="n">
        <v>0</v>
      </c>
      <c r="BH357" s="14" t="n">
        <v>1</v>
      </c>
      <c r="BI357" s="14" t="n">
        <v>0.6889999999999999</v>
      </c>
      <c r="BJ357" s="14" t="n">
        <v>0.123</v>
      </c>
      <c r="BK357" s="14" t="n">
        <v>0</v>
      </c>
      <c r="BL357" s="14" t="n">
        <v>0.6889999999999999</v>
      </c>
      <c r="BM357" s="14" t="n">
        <v>0</v>
      </c>
      <c r="BN357" s="14" t="n">
        <v>1</v>
      </c>
      <c r="BO357" s="14" t="n">
        <v>0</v>
      </c>
      <c r="BP357" s="14" t="n">
        <v>0</v>
      </c>
      <c r="BQ357" s="14" t="n">
        <v>0.164</v>
      </c>
      <c r="BR357" s="14" t="n">
        <v>0</v>
      </c>
      <c r="BS357" s="14" t="n">
        <v>0.833</v>
      </c>
      <c r="BT357" s="14" t="n">
        <v>0</v>
      </c>
      <c r="BU357" s="14" t="n">
        <v>0</v>
      </c>
      <c r="BV357" s="14" t="n">
        <v>0.17</v>
      </c>
      <c r="BW357" s="14" t="n">
        <v>0</v>
      </c>
      <c r="BX357" s="14" t="n">
        <v>1</v>
      </c>
      <c r="BY357" s="14" t="n">
        <v>12.729</v>
      </c>
      <c r="BZ357" s="14" t="n">
        <v>0</v>
      </c>
      <c r="CA357" s="14" t="n">
        <v>12.729</v>
      </c>
      <c r="CB357" s="14" t="n">
        <v>0</v>
      </c>
      <c r="CC357" s="14" t="n">
        <v>102.477</v>
      </c>
      <c r="CD357" s="14" t="n">
        <v>7.95</v>
      </c>
      <c r="CE357" s="14" t="n">
        <v>0</v>
      </c>
      <c r="CF357" s="14" t="n">
        <v>102.477</v>
      </c>
      <c r="CG357" s="14" t="n">
        <v>0</v>
      </c>
      <c r="CH357" s="14" t="n">
        <v>1</v>
      </c>
      <c r="CI357" s="14" t="n">
        <v>0</v>
      </c>
      <c r="CJ357" s="14" t="n">
        <v>0</v>
      </c>
      <c r="CK357" s="14" t="n">
        <v>0</v>
      </c>
      <c r="CL357" s="14" t="n">
        <v>0</v>
      </c>
      <c r="CM357" s="14" t="n">
        <v>0</v>
      </c>
      <c r="CN357" s="14" t="n">
        <v>0</v>
      </c>
      <c r="CO357" s="14" t="n">
        <v>0</v>
      </c>
      <c r="CP357" s="14" t="n">
        <v>0</v>
      </c>
      <c r="CQ357" s="14" t="n">
        <v>1.294</v>
      </c>
      <c r="CR357" s="14" t="n">
        <v>0</v>
      </c>
      <c r="CS357" s="14" t="n">
        <v>5.158</v>
      </c>
      <c r="CT357" s="14" t="n">
        <v>7.554</v>
      </c>
      <c r="CU357" s="14" t="n">
        <v>11.574</v>
      </c>
    </row>
    <row r="358">
      <c r="A358" s="14" t="inlineStr">
        <is>
          <t>HKG2023</t>
        </is>
      </c>
      <c r="B358" s="14" t="inlineStr">
        <is>
          <t>HKG</t>
        </is>
      </c>
      <c r="C358" s="14" t="inlineStr">
        <is>
          <t>HKG</t>
        </is>
      </c>
      <c r="D358" s="14" t="inlineStr">
        <is>
          <t>Hong Kong SAR</t>
        </is>
      </c>
      <c r="E358" s="14" t="n">
        <v>2023</v>
      </c>
      <c r="F358" s="14" t="n">
        <v>0</v>
      </c>
      <c r="G358" s="14" t="n">
        <v>5.77</v>
      </c>
      <c r="H358" s="14" t="n">
        <v>1.286</v>
      </c>
      <c r="I358" s="14" t="n">
        <v>0</v>
      </c>
      <c r="J358" s="14" t="n">
        <v>5.77</v>
      </c>
      <c r="K358" s="14" t="n">
        <v>0</v>
      </c>
      <c r="L358" s="14" t="n">
        <v>1</v>
      </c>
      <c r="M358" s="14" t="n">
        <v>7.886</v>
      </c>
      <c r="N358" s="14" t="n">
        <v>3.857</v>
      </c>
      <c r="O358" s="14" t="n">
        <v>0</v>
      </c>
      <c r="P358" s="14" t="n">
        <v>7.886</v>
      </c>
      <c r="Q358" s="14" t="n">
        <v>0</v>
      </c>
      <c r="R358" s="14" t="n">
        <v>1</v>
      </c>
      <c r="S358" s="14" t="n">
        <v>12.198</v>
      </c>
      <c r="T358" s="14" t="n">
        <v>7.714</v>
      </c>
      <c r="U358" s="14" t="n">
        <v>0</v>
      </c>
      <c r="V358" s="14" t="n">
        <v>12.198</v>
      </c>
      <c r="W358" s="14" t="n">
        <v>0</v>
      </c>
      <c r="X358" s="14" t="n">
        <v>1</v>
      </c>
      <c r="Y358" s="14" t="n">
        <v>35.424</v>
      </c>
      <c r="Z358" s="14" t="n">
        <v>3.968</v>
      </c>
      <c r="AA358" s="14" t="n">
        <v>3.114</v>
      </c>
      <c r="AB358" s="14" t="n">
        <v>38.538</v>
      </c>
      <c r="AC358" s="14" t="n">
        <v>0</v>
      </c>
      <c r="AD358" s="14" t="n">
        <v>1</v>
      </c>
      <c r="AE358" s="14" t="n">
        <v>35.523</v>
      </c>
      <c r="AF358" s="14" t="n">
        <v>7.075</v>
      </c>
      <c r="AG358" s="14" t="n">
        <v>3.015</v>
      </c>
      <c r="AH358" s="14" t="n">
        <v>38.538</v>
      </c>
      <c r="AI358" s="14" t="n">
        <v>0</v>
      </c>
      <c r="AJ358" s="14" t="n">
        <v>1</v>
      </c>
      <c r="AK358" s="14" t="n">
        <v>40.666</v>
      </c>
      <c r="AL358" s="14" t="n">
        <v>20.145</v>
      </c>
      <c r="AM358" s="14" t="n">
        <v>-1.125</v>
      </c>
      <c r="AN358" s="14" t="n">
        <v>39.54</v>
      </c>
      <c r="AO358" s="14" t="n">
        <v>0</v>
      </c>
      <c r="AP358" s="14" t="n">
        <v>1</v>
      </c>
      <c r="AQ358" s="14" t="n">
        <v>0.749</v>
      </c>
      <c r="AR358" s="14" t="n">
        <v>0.129</v>
      </c>
      <c r="AS358" s="14" t="n">
        <v>2.268</v>
      </c>
      <c r="AT358" s="14" t="n">
        <v>3.016</v>
      </c>
      <c r="AU358" s="14" t="n">
        <v>0</v>
      </c>
      <c r="AV358" s="14" t="n">
        <v>1</v>
      </c>
      <c r="AW358" s="14" t="n">
        <v>0.783</v>
      </c>
      <c r="AX358" s="14" t="n">
        <v>0.129</v>
      </c>
      <c r="AY358" s="14" t="n">
        <v>1.983</v>
      </c>
      <c r="AZ358" s="14" t="n">
        <v>2.765</v>
      </c>
      <c r="BA358" s="14" t="n">
        <v>0</v>
      </c>
      <c r="BB358" s="14" t="n">
        <v>1</v>
      </c>
      <c r="BC358" s="14" t="n">
        <v>0.527</v>
      </c>
      <c r="BD358" s="14" t="n">
        <v>0.129</v>
      </c>
      <c r="BE358" s="14" t="n">
        <v>1.888</v>
      </c>
      <c r="BF358" s="14" t="n">
        <v>2.416</v>
      </c>
      <c r="BG358" s="14" t="n">
        <v>0</v>
      </c>
      <c r="BH358" s="14" t="n">
        <v>1</v>
      </c>
      <c r="BI358" s="14" t="n">
        <v>0.64</v>
      </c>
      <c r="BJ358" s="14" t="n">
        <v>0.129</v>
      </c>
      <c r="BK358" s="14" t="n">
        <v>0</v>
      </c>
      <c r="BL358" s="14" t="n">
        <v>0.64</v>
      </c>
      <c r="BM358" s="14" t="n">
        <v>0</v>
      </c>
      <c r="BN358" s="14" t="n">
        <v>1</v>
      </c>
      <c r="BO358" s="14" t="n">
        <v>0</v>
      </c>
      <c r="BP358" s="14" t="n">
        <v>0</v>
      </c>
      <c r="BQ358" s="14" t="n">
        <v>0.184</v>
      </c>
      <c r="BR358" s="14" t="n">
        <v>0</v>
      </c>
      <c r="BS358" s="14" t="n">
        <v>0.833</v>
      </c>
      <c r="BT358" s="14" t="n">
        <v>0</v>
      </c>
      <c r="BU358" s="14" t="n">
        <v>0</v>
      </c>
      <c r="BV358" s="14" t="n">
        <v>0.198</v>
      </c>
      <c r="BW358" s="14" t="n">
        <v>0</v>
      </c>
      <c r="BX358" s="14" t="n">
        <v>1</v>
      </c>
      <c r="BY358" s="14" t="n">
        <v>13.254</v>
      </c>
      <c r="BZ358" s="14" t="n">
        <v>0</v>
      </c>
      <c r="CA358" s="14" t="n">
        <v>13.254</v>
      </c>
      <c r="CB358" s="14" t="n">
        <v>0</v>
      </c>
      <c r="CC358" s="14" t="n">
        <v>87.07899999999999</v>
      </c>
      <c r="CD358" s="14" t="n">
        <v>7.95</v>
      </c>
      <c r="CE358" s="14" t="n">
        <v>0</v>
      </c>
      <c r="CF358" s="14" t="n">
        <v>87.07899999999999</v>
      </c>
      <c r="CG358" s="14" t="n">
        <v>0</v>
      </c>
      <c r="CH358" s="14" t="n">
        <v>1</v>
      </c>
      <c r="CI358" s="14" t="n">
        <v>0</v>
      </c>
      <c r="CJ358" s="14" t="n">
        <v>0</v>
      </c>
      <c r="CK358" s="14" t="n">
        <v>0</v>
      </c>
      <c r="CL358" s="14" t="n">
        <v>0</v>
      </c>
      <c r="CM358" s="14" t="n">
        <v>0</v>
      </c>
      <c r="CN358" s="14" t="n">
        <v>0</v>
      </c>
      <c r="CO358" s="14" t="n">
        <v>0</v>
      </c>
      <c r="CP358" s="14" t="n">
        <v>0</v>
      </c>
      <c r="CQ358" s="14" t="n">
        <v>1.348</v>
      </c>
      <c r="CR358" s="14" t="n">
        <v>0</v>
      </c>
      <c r="CS358" s="14" t="n">
        <v>4.68</v>
      </c>
      <c r="CT358" s="14" t="n">
        <v>4.484</v>
      </c>
      <c r="CU358" s="14" t="n">
        <v>4.68</v>
      </c>
    </row>
    <row r="359">
      <c r="A359" s="14" t="inlineStr">
        <is>
          <t>HKG2024</t>
        </is>
      </c>
      <c r="B359" s="14" t="inlineStr">
        <is>
          <t>HKG</t>
        </is>
      </c>
      <c r="C359" s="14" t="inlineStr">
        <is>
          <t>HKG</t>
        </is>
      </c>
      <c r="D359" s="14" t="inlineStr">
        <is>
          <t>Hong Kong SAR</t>
        </is>
      </c>
      <c r="E359" s="14" t="n">
        <v>2024</v>
      </c>
      <c r="F359" s="14" t="n">
        <v>0</v>
      </c>
      <c r="G359" s="14" t="n">
        <v>4.833</v>
      </c>
      <c r="H359" s="14" t="n">
        <v>1.324</v>
      </c>
      <c r="I359" s="14" t="n">
        <v>0</v>
      </c>
      <c r="J359" s="14" t="n">
        <v>4.833</v>
      </c>
      <c r="K359" s="14" t="n">
        <v>0</v>
      </c>
      <c r="L359" s="14" t="n">
        <v>1</v>
      </c>
      <c r="M359" s="14" t="n">
        <v>7.124</v>
      </c>
      <c r="N359" s="14" t="n">
        <v>3.971</v>
      </c>
      <c r="O359" s="14" t="n">
        <v>0</v>
      </c>
      <c r="P359" s="14" t="n">
        <v>7.124</v>
      </c>
      <c r="Q359" s="14" t="n">
        <v>0</v>
      </c>
      <c r="R359" s="14" t="n">
        <v>1</v>
      </c>
      <c r="S359" s="14" t="n">
        <v>11.451</v>
      </c>
      <c r="T359" s="14" t="n">
        <v>7.942</v>
      </c>
      <c r="U359" s="14" t="n">
        <v>0</v>
      </c>
      <c r="V359" s="14" t="n">
        <v>11.451</v>
      </c>
      <c r="W359" s="14" t="n">
        <v>0</v>
      </c>
      <c r="X359" s="14" t="n">
        <v>1</v>
      </c>
      <c r="Y359" s="14" t="n">
        <v>39.742</v>
      </c>
      <c r="Z359" s="14" t="n">
        <v>5.018</v>
      </c>
      <c r="AA359" s="14" t="n">
        <v>0</v>
      </c>
      <c r="AB359" s="14" t="n">
        <v>39.742</v>
      </c>
      <c r="AC359" s="14" t="n">
        <v>0</v>
      </c>
      <c r="AD359" s="14" t="n">
        <v>1</v>
      </c>
      <c r="AE359" s="14" t="n">
        <v>39.742</v>
      </c>
      <c r="AF359" s="14" t="n">
        <v>8.706</v>
      </c>
      <c r="AG359" s="14" t="n">
        <v>0</v>
      </c>
      <c r="AH359" s="14" t="n">
        <v>39.742</v>
      </c>
      <c r="AI359" s="14" t="n">
        <v>0</v>
      </c>
      <c r="AJ359" s="14" t="n">
        <v>1</v>
      </c>
      <c r="AK359" s="14" t="n">
        <v>44.582</v>
      </c>
      <c r="AL359" s="14" t="n">
        <v>22.676</v>
      </c>
      <c r="AM359" s="14" t="n">
        <v>-3.843</v>
      </c>
      <c r="AN359" s="14" t="n">
        <v>40.739</v>
      </c>
      <c r="AO359" s="14" t="n">
        <v>0</v>
      </c>
      <c r="AP359" s="14" t="n">
        <v>1</v>
      </c>
      <c r="AQ359" s="14" t="n">
        <v>0.72</v>
      </c>
      <c r="AR359" s="14" t="n">
        <v>0.132</v>
      </c>
      <c r="AS359" s="14" t="n">
        <v>2.506</v>
      </c>
      <c r="AT359" s="14" t="n">
        <v>3.226</v>
      </c>
      <c r="AU359" s="14" t="n">
        <v>0</v>
      </c>
      <c r="AV359" s="14" t="n">
        <v>1</v>
      </c>
      <c r="AW359" s="14" t="n">
        <v>0.734</v>
      </c>
      <c r="AX359" s="14" t="n">
        <v>0.132</v>
      </c>
      <c r="AY359" s="14" t="n">
        <v>2.349</v>
      </c>
      <c r="AZ359" s="14" t="n">
        <v>3.083</v>
      </c>
      <c r="BA359" s="14" t="n">
        <v>0</v>
      </c>
      <c r="BB359" s="14" t="n">
        <v>1</v>
      </c>
      <c r="BC359" s="14" t="n">
        <v>0.51</v>
      </c>
      <c r="BD359" s="14" t="n">
        <v>0.132</v>
      </c>
      <c r="BE359" s="14" t="n">
        <v>1.973</v>
      </c>
      <c r="BF359" s="14" t="n">
        <v>2.483</v>
      </c>
      <c r="BG359" s="14" t="n">
        <v>0</v>
      </c>
      <c r="BH359" s="14" t="n">
        <v>1</v>
      </c>
      <c r="BI359" s="14" t="n">
        <v>0.652</v>
      </c>
      <c r="BJ359" s="14" t="n">
        <v>0.132</v>
      </c>
      <c r="BK359" s="14" t="n">
        <v>0</v>
      </c>
      <c r="BL359" s="14" t="n">
        <v>0.652</v>
      </c>
      <c r="BM359" s="14" t="n">
        <v>0</v>
      </c>
      <c r="BN359" s="14" t="n">
        <v>1</v>
      </c>
      <c r="BO359" s="14" t="n">
        <v>0</v>
      </c>
      <c r="BP359" s="14" t="n">
        <v>0</v>
      </c>
      <c r="BQ359" s="14" t="n">
        <v>0.17</v>
      </c>
      <c r="BR359" s="14" t="n">
        <v>0</v>
      </c>
      <c r="BS359" s="14" t="n">
        <v>0.833</v>
      </c>
      <c r="BT359" s="14" t="n">
        <v>0</v>
      </c>
      <c r="BU359" s="14" t="n">
        <v>0</v>
      </c>
      <c r="BV359" s="14" t="n">
        <v>0.179</v>
      </c>
      <c r="BW359" s="14" t="n">
        <v>0</v>
      </c>
      <c r="BX359" s="14" t="n">
        <v>1</v>
      </c>
      <c r="BY359" s="14" t="n">
        <v>13.646</v>
      </c>
      <c r="BZ359" s="14" t="n">
        <v>0</v>
      </c>
      <c r="CA359" s="14" t="n">
        <v>13.646</v>
      </c>
      <c r="CB359" s="14" t="n">
        <v>0</v>
      </c>
      <c r="CC359" s="14" t="n">
        <v>86.38500000000001</v>
      </c>
      <c r="CD359" s="14" t="n">
        <v>7.95</v>
      </c>
      <c r="CE359" s="14" t="n">
        <v>0</v>
      </c>
      <c r="CF359" s="14" t="n">
        <v>86.38500000000001</v>
      </c>
      <c r="CG359" s="14" t="n">
        <v>0</v>
      </c>
      <c r="CH359" s="14" t="n">
        <v>1</v>
      </c>
      <c r="CI359" s="14" t="n">
        <v>0</v>
      </c>
      <c r="CJ359" s="14" t="n">
        <v>0</v>
      </c>
      <c r="CK359" s="14" t="n">
        <v>0</v>
      </c>
      <c r="CL359" s="14" t="n">
        <v>0</v>
      </c>
      <c r="CM359" s="14" t="n">
        <v>0</v>
      </c>
      <c r="CN359" s="14" t="n">
        <v>0</v>
      </c>
      <c r="CO359" s="14" t="n">
        <v>0</v>
      </c>
      <c r="CP359" s="14" t="n">
        <v>0</v>
      </c>
      <c r="CQ359" s="14" t="n">
        <v>1.387</v>
      </c>
      <c r="CR359" s="14" t="n">
        <v>0</v>
      </c>
      <c r="CS359" s="14" t="n">
        <v>4.07</v>
      </c>
      <c r="CT359" s="14" t="n">
        <v>3.509</v>
      </c>
      <c r="CU359" s="14" t="n">
        <v>4.07</v>
      </c>
    </row>
    <row r="360">
      <c r="A360" s="14" t="inlineStr">
        <is>
          <t>HUN2021</t>
        </is>
      </c>
      <c r="B360" s="14" t="inlineStr">
        <is>
          <t>HUN</t>
        </is>
      </c>
      <c r="C360" s="14" t="inlineStr">
        <is>
          <t>HUN</t>
        </is>
      </c>
      <c r="D360" s="14" t="inlineStr">
        <is>
          <t>Hungary</t>
        </is>
      </c>
      <c r="E360" s="14" t="n">
        <v>2021</v>
      </c>
      <c r="F360" s="14" t="n">
        <v>0.27</v>
      </c>
      <c r="G360" s="14" t="n">
        <v>4.784</v>
      </c>
      <c r="H360" s="14" t="n">
        <v>0.9320000000000001</v>
      </c>
      <c r="I360" s="14" t="n">
        <v>1.023</v>
      </c>
      <c r="J360" s="14" t="n">
        <v>5.807</v>
      </c>
      <c r="K360" s="14" t="n">
        <v>0</v>
      </c>
      <c r="L360" s="14" t="n">
        <v>1</v>
      </c>
      <c r="M360" s="14" t="n">
        <v>7.131</v>
      </c>
      <c r="N360" s="14" t="n">
        <v>2.796</v>
      </c>
      <c r="O360" s="14" t="n">
        <v>1.06</v>
      </c>
      <c r="P360" s="14" t="n">
        <v>8.192</v>
      </c>
      <c r="Q360" s="14" t="n">
        <v>0</v>
      </c>
      <c r="R360" s="14" t="n">
        <v>1</v>
      </c>
      <c r="S360" s="14" t="n">
        <v>5.602</v>
      </c>
      <c r="T360" s="14" t="n">
        <v>3.472</v>
      </c>
      <c r="U360" s="14" t="n">
        <v>0.036</v>
      </c>
      <c r="V360" s="14" t="n">
        <v>7.16</v>
      </c>
      <c r="W360" s="14" t="n">
        <v>0.27</v>
      </c>
      <c r="X360" s="14" t="n">
        <v>1</v>
      </c>
      <c r="Y360" s="14" t="n">
        <v>17.959</v>
      </c>
      <c r="Z360" s="14" t="n">
        <v>1.984</v>
      </c>
      <c r="AA360" s="14" t="n">
        <v>-6.131</v>
      </c>
      <c r="AB360" s="14" t="n">
        <v>11.828</v>
      </c>
      <c r="AC360" s="14" t="n">
        <v>0</v>
      </c>
      <c r="AD360" s="14" t="n">
        <v>1</v>
      </c>
      <c r="AE360" s="14" t="n">
        <v>17.915</v>
      </c>
      <c r="AF360" s="14" t="n">
        <v>3.525</v>
      </c>
      <c r="AG360" s="14" t="n">
        <v>-6.087</v>
      </c>
      <c r="AH360" s="14" t="n">
        <v>11.828</v>
      </c>
      <c r="AI360" s="14" t="n">
        <v>0</v>
      </c>
      <c r="AJ360" s="14" t="n">
        <v>1</v>
      </c>
      <c r="AK360" s="14" t="n">
        <v>20.226</v>
      </c>
      <c r="AL360" s="14" t="n">
        <v>9.927</v>
      </c>
      <c r="AM360" s="14" t="n">
        <v>-12.316</v>
      </c>
      <c r="AN360" s="14" t="n">
        <v>10.046</v>
      </c>
      <c r="AO360" s="14" t="n">
        <v>0</v>
      </c>
      <c r="AP360" s="14" t="n">
        <v>0</v>
      </c>
      <c r="AQ360" s="14" t="n">
        <v>0.619</v>
      </c>
      <c r="AR360" s="14" t="n">
        <v>0.114</v>
      </c>
      <c r="AS360" s="14" t="n">
        <v>0.526</v>
      </c>
      <c r="AT360" s="14" t="n">
        <v>1.455</v>
      </c>
      <c r="AU360" s="14" t="n">
        <v>0.27</v>
      </c>
      <c r="AV360" s="14" t="n">
        <v>1</v>
      </c>
      <c r="AW360" s="14" t="n">
        <v>0.599</v>
      </c>
      <c r="AX360" s="14" t="n">
        <v>0.114</v>
      </c>
      <c r="AY360" s="14" t="n">
        <v>0.5580000000000001</v>
      </c>
      <c r="AZ360" s="14" t="n">
        <v>1.47</v>
      </c>
      <c r="BA360" s="14" t="n">
        <v>0.27</v>
      </c>
      <c r="BB360" s="14" t="n">
        <v>1</v>
      </c>
      <c r="BC360" s="14" t="n">
        <v>0.439</v>
      </c>
      <c r="BD360" s="14" t="n">
        <v>0.114</v>
      </c>
      <c r="BE360" s="14" t="n">
        <v>0.284</v>
      </c>
      <c r="BF360" s="14" t="n">
        <v>0.919</v>
      </c>
      <c r="BG360" s="14" t="n">
        <v>0.27</v>
      </c>
      <c r="BH360" s="14" t="n">
        <v>1</v>
      </c>
      <c r="BI360" s="14" t="n">
        <v>0.505</v>
      </c>
      <c r="BJ360" s="14" t="n">
        <v>0.114</v>
      </c>
      <c r="BK360" s="14" t="n">
        <v>0.653</v>
      </c>
      <c r="BL360" s="14" t="n">
        <v>1.471</v>
      </c>
      <c r="BM360" s="14" t="n">
        <v>0.27</v>
      </c>
      <c r="BN360" s="14" t="n">
        <v>1</v>
      </c>
      <c r="BO360" s="14" t="n">
        <v>0</v>
      </c>
      <c r="BP360" s="14" t="n">
        <v>0.008</v>
      </c>
      <c r="BQ360" s="14" t="n">
        <v>0.098</v>
      </c>
      <c r="BR360" s="14" t="n">
        <v>0</v>
      </c>
      <c r="BS360" s="14" t="n">
        <v>0.833</v>
      </c>
      <c r="BT360" s="14" t="n">
        <v>0</v>
      </c>
      <c r="BU360" s="14" t="n">
        <v>0</v>
      </c>
      <c r="BV360" s="14" t="n">
        <v>0.119</v>
      </c>
      <c r="BW360" s="14" t="n">
        <v>0.27</v>
      </c>
      <c r="BX360" s="14" t="n">
        <v>1</v>
      </c>
      <c r="BY360" s="14" t="n">
        <v>11.787</v>
      </c>
      <c r="BZ360" s="14" t="n">
        <v>0</v>
      </c>
      <c r="CA360" s="14" t="n">
        <v>11.787</v>
      </c>
      <c r="CB360" s="14" t="n">
        <v>0</v>
      </c>
      <c r="CC360" s="14" t="n">
        <v>78.125</v>
      </c>
      <c r="CD360" s="14" t="n">
        <v>7.95</v>
      </c>
      <c r="CE360" s="14" t="n">
        <v>110.456</v>
      </c>
      <c r="CF360" s="14" t="n">
        <v>239.498</v>
      </c>
      <c r="CG360" s="14" t="n">
        <v>0.27</v>
      </c>
      <c r="CH360" s="14" t="n">
        <v>1</v>
      </c>
      <c r="CI360" s="14" t="n">
        <v>0</v>
      </c>
      <c r="CJ360" s="14" t="n">
        <v>0</v>
      </c>
      <c r="CK360" s="14" t="n">
        <v>0</v>
      </c>
      <c r="CL360" s="14" t="n">
        <v>0</v>
      </c>
      <c r="CM360" s="14" t="n">
        <v>0</v>
      </c>
      <c r="CN360" s="14" t="n">
        <v>0</v>
      </c>
      <c r="CO360" s="14" t="n">
        <v>0</v>
      </c>
      <c r="CP360" s="14" t="n">
        <v>0.37</v>
      </c>
      <c r="CQ360" s="14" t="n">
        <v>1.198</v>
      </c>
      <c r="CR360" s="14" t="n">
        <v>0</v>
      </c>
      <c r="CS360" s="14" t="n">
        <v>3.093</v>
      </c>
      <c r="CT360" s="14" t="n">
        <v>5.408</v>
      </c>
      <c r="CU360" s="14" t="n">
        <v>12.007</v>
      </c>
    </row>
    <row r="361">
      <c r="A361" s="14" t="inlineStr">
        <is>
          <t>HUN2022</t>
        </is>
      </c>
      <c r="B361" s="14" t="inlineStr">
        <is>
          <t>HUN</t>
        </is>
      </c>
      <c r="C361" s="14" t="inlineStr">
        <is>
          <t>HUN</t>
        </is>
      </c>
      <c r="D361" s="14" t="inlineStr">
        <is>
          <t>Hungary</t>
        </is>
      </c>
      <c r="E361" s="14" t="n">
        <v>2022</v>
      </c>
      <c r="F361" s="14" t="n">
        <v>0.27</v>
      </c>
      <c r="G361" s="14" t="n">
        <v>4.052</v>
      </c>
      <c r="H361" s="14" t="n">
        <v>0.928</v>
      </c>
      <c r="I361" s="14" t="n">
        <v>8.752000000000001</v>
      </c>
      <c r="J361" s="14" t="n">
        <v>12.804</v>
      </c>
      <c r="K361" s="14" t="n">
        <v>0</v>
      </c>
      <c r="L361" s="14" t="n">
        <v>1</v>
      </c>
      <c r="M361" s="14" t="n">
        <v>8.563000000000001</v>
      </c>
      <c r="N361" s="14" t="n">
        <v>2.785</v>
      </c>
      <c r="O361" s="14" t="n">
        <v>8.436999999999999</v>
      </c>
      <c r="P361" s="14" t="n">
        <v>17</v>
      </c>
      <c r="Q361" s="14" t="n">
        <v>0</v>
      </c>
      <c r="R361" s="14" t="n">
        <v>1</v>
      </c>
      <c r="S361" s="14" t="n">
        <v>5.701</v>
      </c>
      <c r="T361" s="14" t="n">
        <v>2.792</v>
      </c>
      <c r="U361" s="14" t="n">
        <v>0.038</v>
      </c>
      <c r="V361" s="14" t="n">
        <v>7.288</v>
      </c>
      <c r="W361" s="14" t="n">
        <v>0.27</v>
      </c>
      <c r="X361" s="14" t="n">
        <v>1</v>
      </c>
      <c r="Y361" s="14" t="n">
        <v>43.743</v>
      </c>
      <c r="Z361" s="14" t="n">
        <v>4.589</v>
      </c>
      <c r="AA361" s="14" t="n">
        <v>-7.658</v>
      </c>
      <c r="AB361" s="14" t="n">
        <v>36.085</v>
      </c>
      <c r="AC361" s="14" t="n">
        <v>0</v>
      </c>
      <c r="AD361" s="14" t="n">
        <v>1</v>
      </c>
      <c r="AE361" s="14" t="n">
        <v>43.791</v>
      </c>
      <c r="AF361" s="14" t="n">
        <v>8.118</v>
      </c>
      <c r="AG361" s="14" t="n">
        <v>-7.706</v>
      </c>
      <c r="AH361" s="14" t="n">
        <v>36.085</v>
      </c>
      <c r="AI361" s="14" t="n">
        <v>0</v>
      </c>
      <c r="AJ361" s="14" t="n">
        <v>1</v>
      </c>
      <c r="AK361" s="14" t="n">
        <v>46.65</v>
      </c>
      <c r="AL361" s="14" t="n">
        <v>22.277</v>
      </c>
      <c r="AM361" s="14" t="n">
        <v>-39.278</v>
      </c>
      <c r="AN361" s="14" t="n">
        <v>9.363</v>
      </c>
      <c r="AO361" s="14" t="n">
        <v>0</v>
      </c>
      <c r="AP361" s="14" t="n">
        <v>0</v>
      </c>
      <c r="AQ361" s="14" t="n">
        <v>0.861</v>
      </c>
      <c r="AR361" s="14" t="n">
        <v>0.123</v>
      </c>
      <c r="AS361" s="14" t="n">
        <v>0.251</v>
      </c>
      <c r="AT361" s="14" t="n">
        <v>1.412</v>
      </c>
      <c r="AU361" s="14" t="n">
        <v>0.27</v>
      </c>
      <c r="AV361" s="14" t="n">
        <v>1</v>
      </c>
      <c r="AW361" s="14" t="n">
        <v>0.986</v>
      </c>
      <c r="AX361" s="14" t="n">
        <v>0.123</v>
      </c>
      <c r="AY361" s="14" t="n">
        <v>0.265</v>
      </c>
      <c r="AZ361" s="14" t="n">
        <v>1.589</v>
      </c>
      <c r="BA361" s="14" t="n">
        <v>0.27</v>
      </c>
      <c r="BB361" s="14" t="n">
        <v>1</v>
      </c>
      <c r="BC361" s="14" t="n">
        <v>0.598</v>
      </c>
      <c r="BD361" s="14" t="n">
        <v>0.123</v>
      </c>
      <c r="BE361" s="14" t="n">
        <v>0.194</v>
      </c>
      <c r="BF361" s="14" t="n">
        <v>1.006</v>
      </c>
      <c r="BG361" s="14" t="n">
        <v>0.27</v>
      </c>
      <c r="BH361" s="14" t="n">
        <v>1</v>
      </c>
      <c r="BI361" s="14" t="n">
        <v>0.612</v>
      </c>
      <c r="BJ361" s="14" t="n">
        <v>0.123</v>
      </c>
      <c r="BK361" s="14" t="n">
        <v>0.613</v>
      </c>
      <c r="BL361" s="14" t="n">
        <v>1.556</v>
      </c>
      <c r="BM361" s="14" t="n">
        <v>0.27</v>
      </c>
      <c r="BN361" s="14" t="n">
        <v>1</v>
      </c>
      <c r="BO361" s="14" t="n">
        <v>0</v>
      </c>
      <c r="BP361" s="14" t="n">
        <v>-0.002</v>
      </c>
      <c r="BQ361" s="14" t="n">
        <v>0.223</v>
      </c>
      <c r="BR361" s="14" t="n">
        <v>0</v>
      </c>
      <c r="BS361" s="14" t="n">
        <v>0.833</v>
      </c>
      <c r="BT361" s="14" t="n">
        <v>0</v>
      </c>
      <c r="BU361" s="14" t="n">
        <v>0</v>
      </c>
      <c r="BV361" s="14" t="n">
        <v>0.107</v>
      </c>
      <c r="BW361" s="14" t="n">
        <v>0.27</v>
      </c>
      <c r="BX361" s="14" t="n">
        <v>1</v>
      </c>
      <c r="BY361" s="14" t="n">
        <v>12.729</v>
      </c>
      <c r="BZ361" s="14" t="n">
        <v>0</v>
      </c>
      <c r="CA361" s="14" t="n">
        <v>12.729</v>
      </c>
      <c r="CB361" s="14" t="n">
        <v>0</v>
      </c>
      <c r="CC361" s="14" t="n">
        <v>97.90000000000001</v>
      </c>
      <c r="CD361" s="14" t="n">
        <v>7.95</v>
      </c>
      <c r="CE361" s="14" t="n">
        <v>128.96</v>
      </c>
      <c r="CF361" s="14" t="n">
        <v>288.112</v>
      </c>
      <c r="CG361" s="14" t="n">
        <v>0.27</v>
      </c>
      <c r="CH361" s="14" t="n">
        <v>1</v>
      </c>
      <c r="CI361" s="14" t="n">
        <v>0</v>
      </c>
      <c r="CJ361" s="14" t="n">
        <v>0</v>
      </c>
      <c r="CK361" s="14" t="n">
        <v>0</v>
      </c>
      <c r="CL361" s="14" t="n">
        <v>0</v>
      </c>
      <c r="CM361" s="14" t="n">
        <v>0</v>
      </c>
      <c r="CN361" s="14" t="n">
        <v>0</v>
      </c>
      <c r="CO361" s="14" t="n">
        <v>0</v>
      </c>
      <c r="CP361" s="14" t="n">
        <v>0.496</v>
      </c>
      <c r="CQ361" s="14" t="n">
        <v>1.294</v>
      </c>
      <c r="CR361" s="14" t="n">
        <v>0</v>
      </c>
      <c r="CS361" s="14" t="n">
        <v>3.34</v>
      </c>
      <c r="CT361" s="14" t="n">
        <v>4.925</v>
      </c>
      <c r="CU361" s="14" t="n">
        <v>37.7</v>
      </c>
    </row>
    <row r="362">
      <c r="A362" s="14" t="inlineStr">
        <is>
          <t>HUN2023</t>
        </is>
      </c>
      <c r="B362" s="14" t="inlineStr">
        <is>
          <t>HUN</t>
        </is>
      </c>
      <c r="C362" s="14" t="inlineStr">
        <is>
          <t>HUN</t>
        </is>
      </c>
      <c r="D362" s="14" t="inlineStr">
        <is>
          <t>Hungary</t>
        </is>
      </c>
      <c r="E362" s="14" t="n">
        <v>2023</v>
      </c>
      <c r="F362" s="14" t="n">
        <v>0.27</v>
      </c>
      <c r="G362" s="14" t="n">
        <v>2.574</v>
      </c>
      <c r="H362" s="14" t="n">
        <v>0.868</v>
      </c>
      <c r="I362" s="14" t="n">
        <v>10.142</v>
      </c>
      <c r="J362" s="14" t="n">
        <v>12.717</v>
      </c>
      <c r="K362" s="14" t="n">
        <v>0</v>
      </c>
      <c r="L362" s="14" t="n">
        <v>1</v>
      </c>
      <c r="M362" s="14" t="n">
        <v>5.996</v>
      </c>
      <c r="N362" s="14" t="n">
        <v>2.605</v>
      </c>
      <c r="O362" s="14" t="n">
        <v>9.769</v>
      </c>
      <c r="P362" s="14" t="n">
        <v>15.765</v>
      </c>
      <c r="Q362" s="14" t="n">
        <v>0</v>
      </c>
      <c r="R362" s="14" t="n">
        <v>1</v>
      </c>
      <c r="S362" s="14" t="n">
        <v>7.537</v>
      </c>
      <c r="T362" s="14" t="n">
        <v>4.727</v>
      </c>
      <c r="U362" s="14" t="n">
        <v>0.04</v>
      </c>
      <c r="V362" s="14" t="n">
        <v>9.622</v>
      </c>
      <c r="W362" s="14" t="n">
        <v>0.27</v>
      </c>
      <c r="X362" s="14" t="n">
        <v>1</v>
      </c>
      <c r="Y362" s="14" t="n">
        <v>19.798</v>
      </c>
      <c r="Z362" s="14" t="n">
        <v>2.218</v>
      </c>
      <c r="AA362" s="14" t="n">
        <v>13.859</v>
      </c>
      <c r="AB362" s="14" t="n">
        <v>33.657</v>
      </c>
      <c r="AC362" s="14" t="n">
        <v>0</v>
      </c>
      <c r="AD362" s="14" t="n">
        <v>1</v>
      </c>
      <c r="AE362" s="14" t="n">
        <v>19.896</v>
      </c>
      <c r="AF362" s="14" t="n">
        <v>3.963</v>
      </c>
      <c r="AG362" s="14" t="n">
        <v>13.76</v>
      </c>
      <c r="AH362" s="14" t="n">
        <v>33.657</v>
      </c>
      <c r="AI362" s="14" t="n">
        <v>0</v>
      </c>
      <c r="AJ362" s="14" t="n">
        <v>1</v>
      </c>
      <c r="AK362" s="14" t="n">
        <v>23.062</v>
      </c>
      <c r="AL362" s="14" t="n">
        <v>11.424</v>
      </c>
      <c r="AM362" s="14" t="n">
        <v>-15.123</v>
      </c>
      <c r="AN362" s="14" t="n">
        <v>10.082</v>
      </c>
      <c r="AO362" s="14" t="n">
        <v>0</v>
      </c>
      <c r="AP362" s="14" t="n">
        <v>0</v>
      </c>
      <c r="AQ362" s="14" t="n">
        <v>0.76</v>
      </c>
      <c r="AR362" s="14" t="n">
        <v>0.129</v>
      </c>
      <c r="AS362" s="14" t="n">
        <v>0.589</v>
      </c>
      <c r="AT362" s="14" t="n">
        <v>1.713</v>
      </c>
      <c r="AU362" s="14" t="n">
        <v>0.27</v>
      </c>
      <c r="AV362" s="14" t="n">
        <v>1</v>
      </c>
      <c r="AW362" s="14" t="n">
        <v>0.8110000000000001</v>
      </c>
      <c r="AX362" s="14" t="n">
        <v>0.129</v>
      </c>
      <c r="AY362" s="14" t="n">
        <v>0.569</v>
      </c>
      <c r="AZ362" s="14" t="n">
        <v>1.754</v>
      </c>
      <c r="BA362" s="14" t="n">
        <v>0.27</v>
      </c>
      <c r="BB362" s="14" t="n">
        <v>1</v>
      </c>
      <c r="BC362" s="14" t="n">
        <v>0.535</v>
      </c>
      <c r="BD362" s="14" t="n">
        <v>0.129</v>
      </c>
      <c r="BE362" s="14" t="n">
        <v>0.208</v>
      </c>
      <c r="BF362" s="14" t="n">
        <v>0.9429999999999999</v>
      </c>
      <c r="BG362" s="14" t="n">
        <v>0.27</v>
      </c>
      <c r="BH362" s="14" t="n">
        <v>1</v>
      </c>
      <c r="BI362" s="14" t="n">
        <v>0.579</v>
      </c>
      <c r="BJ362" s="14" t="n">
        <v>0.129</v>
      </c>
      <c r="BK362" s="14" t="n">
        <v>0.8</v>
      </c>
      <c r="BL362" s="14" t="n">
        <v>1.752</v>
      </c>
      <c r="BM362" s="14" t="n">
        <v>0.27</v>
      </c>
      <c r="BN362" s="14" t="n">
        <v>1</v>
      </c>
      <c r="BO362" s="14" t="n">
        <v>0</v>
      </c>
      <c r="BP362" s="14" t="n">
        <v>0.008999999999999999</v>
      </c>
      <c r="BQ362" s="14" t="n">
        <v>0.262</v>
      </c>
      <c r="BR362" s="14" t="n">
        <v>0</v>
      </c>
      <c r="BS362" s="14" t="n">
        <v>0.833</v>
      </c>
      <c r="BT362" s="14" t="n">
        <v>0</v>
      </c>
      <c r="BU362" s="14" t="n">
        <v>0</v>
      </c>
      <c r="BV362" s="14" t="n">
        <v>0.124</v>
      </c>
      <c r="BW362" s="14" t="n">
        <v>0.27</v>
      </c>
      <c r="BX362" s="14" t="n">
        <v>1</v>
      </c>
      <c r="BY362" s="14" t="n">
        <v>13.254</v>
      </c>
      <c r="BZ362" s="14" t="n">
        <v>0</v>
      </c>
      <c r="CA362" s="14" t="n">
        <v>13.254</v>
      </c>
      <c r="CB362" s="14" t="n">
        <v>0</v>
      </c>
      <c r="CC362" s="14" t="n">
        <v>83.248</v>
      </c>
      <c r="CD362" s="14" t="n">
        <v>7.95</v>
      </c>
      <c r="CE362" s="14" t="n">
        <v>172.959</v>
      </c>
      <c r="CF362" s="14" t="n">
        <v>325.383</v>
      </c>
      <c r="CG362" s="14" t="n">
        <v>0.27</v>
      </c>
      <c r="CH362" s="14" t="n">
        <v>1</v>
      </c>
      <c r="CI362" s="14" t="n">
        <v>0</v>
      </c>
      <c r="CJ362" s="14" t="n">
        <v>0</v>
      </c>
      <c r="CK362" s="14" t="n">
        <v>0</v>
      </c>
      <c r="CL362" s="14" t="n">
        <v>0</v>
      </c>
      <c r="CM362" s="14" t="n">
        <v>0</v>
      </c>
      <c r="CN362" s="14" t="n">
        <v>0</v>
      </c>
      <c r="CO362" s="14" t="n">
        <v>0</v>
      </c>
      <c r="CP362" s="14" t="n">
        <v>0.649</v>
      </c>
      <c r="CQ362" s="14" t="n">
        <v>1.348</v>
      </c>
      <c r="CR362" s="14" t="n">
        <v>0</v>
      </c>
      <c r="CS362" s="14" t="n">
        <v>3.478</v>
      </c>
      <c r="CT362" s="14" t="n">
        <v>2.37</v>
      </c>
      <c r="CU362" s="14" t="n">
        <v>13.704</v>
      </c>
    </row>
    <row r="363">
      <c r="A363" s="14" t="inlineStr">
        <is>
          <t>HUN2024</t>
        </is>
      </c>
      <c r="B363" s="14" t="inlineStr">
        <is>
          <t>HUN</t>
        </is>
      </c>
      <c r="C363" s="14" t="inlineStr">
        <is>
          <t>HUN</t>
        </is>
      </c>
      <c r="D363" s="14" t="inlineStr">
        <is>
          <t>Hungary</t>
        </is>
      </c>
      <c r="E363" s="14" t="n">
        <v>2024</v>
      </c>
      <c r="F363" s="14" t="n">
        <v>0.27</v>
      </c>
      <c r="G363" s="14" t="n">
        <v>2.445</v>
      </c>
      <c r="H363" s="14" t="n">
        <v>0.894</v>
      </c>
      <c r="I363" s="14" t="n">
        <v>9.936</v>
      </c>
      <c r="J363" s="14" t="n">
        <v>12.382</v>
      </c>
      <c r="K363" s="14" t="n">
        <v>0</v>
      </c>
      <c r="L363" s="14" t="n">
        <v>1</v>
      </c>
      <c r="M363" s="14" t="n">
        <v>6.327</v>
      </c>
      <c r="N363" s="14" t="n">
        <v>2.682</v>
      </c>
      <c r="O363" s="14" t="n">
        <v>6.436</v>
      </c>
      <c r="P363" s="14" t="n">
        <v>12.763</v>
      </c>
      <c r="Q363" s="14" t="n">
        <v>0</v>
      </c>
      <c r="R363" s="14" t="n">
        <v>1</v>
      </c>
      <c r="S363" s="14" t="n">
        <v>3.262</v>
      </c>
      <c r="T363" s="14" t="n">
        <v>2.16</v>
      </c>
      <c r="U363" s="14" t="n">
        <v>4.042</v>
      </c>
      <c r="V363" s="14" t="n">
        <v>9.276999999999999</v>
      </c>
      <c r="W363" s="14" t="n">
        <v>0.27</v>
      </c>
      <c r="X363" s="14" t="n">
        <v>1</v>
      </c>
      <c r="Y363" s="14" t="n">
        <v>17.328</v>
      </c>
      <c r="Z363" s="14" t="n">
        <v>2.188</v>
      </c>
      <c r="AA363" s="14" t="n">
        <v>4.862</v>
      </c>
      <c r="AB363" s="14" t="n">
        <v>22.19</v>
      </c>
      <c r="AC363" s="14" t="n">
        <v>0</v>
      </c>
      <c r="AD363" s="14" t="n">
        <v>1</v>
      </c>
      <c r="AE363" s="14" t="n">
        <v>17.328</v>
      </c>
      <c r="AF363" s="14" t="n">
        <v>3.796</v>
      </c>
      <c r="AG363" s="14" t="n">
        <v>4.862</v>
      </c>
      <c r="AH363" s="14" t="n">
        <v>22.19</v>
      </c>
      <c r="AI363" s="14" t="n">
        <v>0</v>
      </c>
      <c r="AJ363" s="14" t="n">
        <v>1</v>
      </c>
      <c r="AK363" s="14" t="n">
        <v>17.328</v>
      </c>
      <c r="AL363" s="14" t="n">
        <v>8.813000000000001</v>
      </c>
      <c r="AM363" s="14" t="n">
        <v>-10.343</v>
      </c>
      <c r="AN363" s="14" t="n">
        <v>8.871</v>
      </c>
      <c r="AO363" s="14" t="n">
        <v>0</v>
      </c>
      <c r="AP363" s="14" t="n">
        <v>0</v>
      </c>
      <c r="AQ363" s="14" t="n">
        <v>0.724</v>
      </c>
      <c r="AR363" s="14" t="n">
        <v>0.132</v>
      </c>
      <c r="AS363" s="14" t="n">
        <v>0.596</v>
      </c>
      <c r="AT363" s="14" t="n">
        <v>1.677</v>
      </c>
      <c r="AU363" s="14" t="n">
        <v>0.27</v>
      </c>
      <c r="AV363" s="14" t="n">
        <v>1</v>
      </c>
      <c r="AW363" s="14" t="n">
        <v>0.75</v>
      </c>
      <c r="AX363" s="14" t="n">
        <v>0.132</v>
      </c>
      <c r="AY363" s="14" t="n">
        <v>0.6</v>
      </c>
      <c r="AZ363" s="14" t="n">
        <v>1.714</v>
      </c>
      <c r="BA363" s="14" t="n">
        <v>0.27</v>
      </c>
      <c r="BB363" s="14" t="n">
        <v>1</v>
      </c>
      <c r="BC363" s="14" t="n">
        <v>0.513</v>
      </c>
      <c r="BD363" s="14" t="n">
        <v>0.132</v>
      </c>
      <c r="BE363" s="14" t="n">
        <v>0.243</v>
      </c>
      <c r="BF363" s="14" t="n">
        <v>0.96</v>
      </c>
      <c r="BG363" s="14" t="n">
        <v>0.27</v>
      </c>
      <c r="BH363" s="14" t="n">
        <v>1</v>
      </c>
      <c r="BI363" s="14" t="n">
        <v>0.591</v>
      </c>
      <c r="BJ363" s="14" t="n">
        <v>0.132</v>
      </c>
      <c r="BK363" s="14" t="n">
        <v>0.674</v>
      </c>
      <c r="BL363" s="14" t="n">
        <v>1.607</v>
      </c>
      <c r="BM363" s="14" t="n">
        <v>0.27</v>
      </c>
      <c r="BN363" s="14" t="n">
        <v>1</v>
      </c>
      <c r="BO363" s="14" t="n">
        <v>0</v>
      </c>
      <c r="BP363" s="14" t="n">
        <v>0.02</v>
      </c>
      <c r="BQ363" s="14" t="n">
        <v>0.193</v>
      </c>
      <c r="BR363" s="14" t="n">
        <v>0</v>
      </c>
      <c r="BS363" s="14" t="n">
        <v>0.833</v>
      </c>
      <c r="BT363" s="14" t="n">
        <v>0</v>
      </c>
      <c r="BU363" s="14" t="n">
        <v>0</v>
      </c>
      <c r="BV363" s="14" t="n">
        <v>0.115</v>
      </c>
      <c r="BW363" s="14" t="n">
        <v>0.27</v>
      </c>
      <c r="BX363" s="14" t="n">
        <v>1</v>
      </c>
      <c r="BY363" s="14" t="n">
        <v>13.646</v>
      </c>
      <c r="BZ363" s="14" t="n">
        <v>0</v>
      </c>
      <c r="CA363" s="14" t="n">
        <v>13.646</v>
      </c>
      <c r="CB363" s="14" t="n">
        <v>0</v>
      </c>
      <c r="CC363" s="14" t="n">
        <v>82.58799999999999</v>
      </c>
      <c r="CD363" s="14" t="n">
        <v>7.95</v>
      </c>
      <c r="CE363" s="14" t="n">
        <v>154.404</v>
      </c>
      <c r="CF363" s="14" t="n">
        <v>300.979</v>
      </c>
      <c r="CG363" s="14" t="n">
        <v>0.27</v>
      </c>
      <c r="CH363" s="14" t="n">
        <v>1</v>
      </c>
      <c r="CI363" s="14" t="n">
        <v>0</v>
      </c>
      <c r="CJ363" s="14" t="n">
        <v>0</v>
      </c>
      <c r="CK363" s="14" t="n">
        <v>0</v>
      </c>
      <c r="CL363" s="14" t="n">
        <v>0</v>
      </c>
      <c r="CM363" s="14" t="n">
        <v>0</v>
      </c>
      <c r="CN363" s="14" t="n">
        <v>0</v>
      </c>
      <c r="CO363" s="14" t="n">
        <v>0</v>
      </c>
      <c r="CP363" s="14" t="n">
        <v>0.649</v>
      </c>
      <c r="CQ363" s="14" t="n">
        <v>1.387</v>
      </c>
      <c r="CR363" s="14" t="n">
        <v>0</v>
      </c>
      <c r="CS363" s="14" t="n">
        <v>3.581</v>
      </c>
      <c r="CT363" s="14" t="n">
        <v>1.854</v>
      </c>
      <c r="CU363" s="14" t="n">
        <v>9.872999999999999</v>
      </c>
    </row>
    <row r="364">
      <c r="A364" s="14" t="inlineStr">
        <is>
          <t>ISL2021</t>
        </is>
      </c>
      <c r="B364" s="14" t="inlineStr">
        <is>
          <t>ISL</t>
        </is>
      </c>
      <c r="C364" s="14" t="inlineStr">
        <is>
          <t>ISL</t>
        </is>
      </c>
      <c r="D364" s="14" t="inlineStr">
        <is>
          <t>Iceland</t>
        </is>
      </c>
      <c r="E364" s="14" t="n">
        <v>2021</v>
      </c>
      <c r="F364" s="14" t="n">
        <v>0.24</v>
      </c>
      <c r="G364" s="14" t="n">
        <v>6.008</v>
      </c>
      <c r="H364" s="14" t="n">
        <v>1.143</v>
      </c>
      <c r="I364" s="14" t="n">
        <v>2.593</v>
      </c>
      <c r="J364" s="14" t="n">
        <v>8.601000000000001</v>
      </c>
      <c r="K364" s="14" t="n">
        <v>0</v>
      </c>
      <c r="L364" s="14" t="n">
        <v>1</v>
      </c>
      <c r="M364" s="14" t="n">
        <v>7.964</v>
      </c>
      <c r="N364" s="14" t="n">
        <v>3.43</v>
      </c>
      <c r="O364" s="14" t="n">
        <v>2.547</v>
      </c>
      <c r="P364" s="14" t="n">
        <v>10.512</v>
      </c>
      <c r="Q364" s="14" t="n">
        <v>0</v>
      </c>
      <c r="R364" s="14" t="n">
        <v>1</v>
      </c>
      <c r="S364" s="14" t="n">
        <v>11.725</v>
      </c>
      <c r="T364" s="14" t="n">
        <v>6.86</v>
      </c>
      <c r="U364" s="14" t="n">
        <v>0</v>
      </c>
      <c r="V364" s="14" t="n">
        <v>14.539</v>
      </c>
      <c r="W364" s="14" t="n">
        <v>0.24</v>
      </c>
      <c r="X364" s="14" t="n">
        <v>1</v>
      </c>
      <c r="Y364" s="14" t="n">
        <v>13.336</v>
      </c>
      <c r="Z364" s="14" t="n">
        <v>1.946</v>
      </c>
      <c r="AA364" s="14" t="n">
        <v>1.968</v>
      </c>
      <c r="AB364" s="14" t="n">
        <v>15.304</v>
      </c>
      <c r="AC364" s="14" t="n">
        <v>0</v>
      </c>
      <c r="AD364" s="14" t="n">
        <v>1</v>
      </c>
      <c r="AE364" s="14" t="n">
        <v>14.48</v>
      </c>
      <c r="AF364" s="14" t="n">
        <v>3.623</v>
      </c>
      <c r="AG364" s="14" t="n">
        <v>1.969</v>
      </c>
      <c r="AH364" s="14" t="n">
        <v>16.448</v>
      </c>
      <c r="AI364" s="14" t="n">
        <v>0</v>
      </c>
      <c r="AJ364" s="14" t="n">
        <v>1</v>
      </c>
      <c r="AK364" s="14" t="n">
        <v>21.34</v>
      </c>
      <c r="AL364" s="14" t="n">
        <v>11.853</v>
      </c>
      <c r="AM364" s="14" t="n">
        <v>0.624</v>
      </c>
      <c r="AN364" s="14" t="n">
        <v>27.235</v>
      </c>
      <c r="AO364" s="14" t="n">
        <v>0.24</v>
      </c>
      <c r="AP364" s="14" t="n">
        <v>1</v>
      </c>
      <c r="AQ364" s="14" t="n">
        <v>0.619</v>
      </c>
      <c r="AR364" s="14" t="n">
        <v>0.114</v>
      </c>
      <c r="AS364" s="14" t="n">
        <v>0.9360000000000001</v>
      </c>
      <c r="AT364" s="14" t="n">
        <v>1.928</v>
      </c>
      <c r="AU364" s="14" t="n">
        <v>0.24</v>
      </c>
      <c r="AV364" s="14" t="n">
        <v>1</v>
      </c>
      <c r="AW364" s="14" t="n">
        <v>0.599</v>
      </c>
      <c r="AX364" s="14" t="n">
        <v>0.114</v>
      </c>
      <c r="AY364" s="14" t="n">
        <v>0.865</v>
      </c>
      <c r="AZ364" s="14" t="n">
        <v>1.816</v>
      </c>
      <c r="BA364" s="14" t="n">
        <v>0.24</v>
      </c>
      <c r="BB364" s="14" t="n">
        <v>1</v>
      </c>
      <c r="BC364" s="14" t="n">
        <v>0.439</v>
      </c>
      <c r="BD364" s="14" t="n">
        <v>0.114</v>
      </c>
      <c r="BE364" s="14" t="n">
        <v>0.019</v>
      </c>
      <c r="BF364" s="14" t="n">
        <v>0.5669999999999999</v>
      </c>
      <c r="BG364" s="14" t="n">
        <v>0.24</v>
      </c>
      <c r="BH364" s="14" t="n">
        <v>1</v>
      </c>
      <c r="BI364" s="14" t="n">
        <v>0.505</v>
      </c>
      <c r="BJ364" s="14" t="n">
        <v>0.114</v>
      </c>
      <c r="BK364" s="14" t="n">
        <v>0.453</v>
      </c>
      <c r="BL364" s="14" t="n">
        <v>1.188</v>
      </c>
      <c r="BM364" s="14" t="n">
        <v>0.24</v>
      </c>
      <c r="BN364" s="14" t="n">
        <v>1</v>
      </c>
      <c r="BO364" s="14" t="n">
        <v>0</v>
      </c>
      <c r="BP364" s="14" t="n">
        <v>0.004</v>
      </c>
      <c r="BQ364" s="14" t="n">
        <v>0.057</v>
      </c>
      <c r="BR364" s="14" t="n">
        <v>0</v>
      </c>
      <c r="BS364" s="14" t="n">
        <v>1</v>
      </c>
      <c r="BT364" s="14" t="n">
        <v>0</v>
      </c>
      <c r="BU364" s="14" t="n">
        <v>0.003</v>
      </c>
      <c r="BV364" s="14" t="n">
        <v>0.162</v>
      </c>
      <c r="BW364" s="14" t="n">
        <v>0.24</v>
      </c>
      <c r="BX364" s="14" t="n">
        <v>0.833</v>
      </c>
      <c r="BY364" s="14" t="n">
        <v>11.787</v>
      </c>
      <c r="BZ364" s="14" t="n">
        <v>0</v>
      </c>
      <c r="CA364" s="14" t="n">
        <v>11.787</v>
      </c>
      <c r="CB364" s="14" t="n">
        <v>0</v>
      </c>
      <c r="CC364" s="14" t="n">
        <v>78.125</v>
      </c>
      <c r="CD364" s="14" t="n">
        <v>7.95</v>
      </c>
      <c r="CE364" s="14" t="n">
        <v>77.274</v>
      </c>
      <c r="CF364" s="14" t="n">
        <v>192.695</v>
      </c>
      <c r="CG364" s="14" t="n">
        <v>0.24</v>
      </c>
      <c r="CH364" s="14" t="n">
        <v>1</v>
      </c>
      <c r="CI364" s="14" t="n">
        <v>0</v>
      </c>
      <c r="CJ364" s="14" t="n">
        <v>0</v>
      </c>
      <c r="CK364" s="14" t="n">
        <v>0</v>
      </c>
      <c r="CL364" s="14" t="n">
        <v>0</v>
      </c>
      <c r="CM364" s="14" t="n">
        <v>0</v>
      </c>
      <c r="CN364" s="14" t="n">
        <v>0</v>
      </c>
      <c r="CO364" s="14" t="n">
        <v>0</v>
      </c>
      <c r="CP364" s="14" t="n">
        <v>0</v>
      </c>
      <c r="CQ364" s="14" t="n">
        <v>1.198</v>
      </c>
      <c r="CR364" s="14" t="n">
        <v>0</v>
      </c>
      <c r="CS364" s="14" t="n">
        <v>4.776</v>
      </c>
      <c r="CT364" s="14" t="n">
        <v>4.865</v>
      </c>
      <c r="CU364" s="14" t="n">
        <v>15.658</v>
      </c>
    </row>
    <row r="365">
      <c r="A365" s="14" t="inlineStr">
        <is>
          <t>ISL2022</t>
        </is>
      </c>
      <c r="B365" s="14" t="inlineStr">
        <is>
          <t>ISL</t>
        </is>
      </c>
      <c r="C365" s="14" t="inlineStr">
        <is>
          <t>ISL</t>
        </is>
      </c>
      <c r="D365" s="14" t="inlineStr">
        <is>
          <t>Iceland</t>
        </is>
      </c>
      <c r="E365" s="14" t="n">
        <v>2022</v>
      </c>
      <c r="F365" s="14" t="n">
        <v>0.24</v>
      </c>
      <c r="G365" s="14" t="n">
        <v>12.793</v>
      </c>
      <c r="H365" s="14" t="n">
        <v>1.235</v>
      </c>
      <c r="I365" s="14" t="n">
        <v>8.414</v>
      </c>
      <c r="J365" s="14" t="n">
        <v>21.207</v>
      </c>
      <c r="K365" s="14" t="n">
        <v>0</v>
      </c>
      <c r="L365" s="14" t="n">
        <v>1</v>
      </c>
      <c r="M365" s="14" t="n">
        <v>9.782999999999999</v>
      </c>
      <c r="N365" s="14" t="n">
        <v>3.704</v>
      </c>
      <c r="O365" s="14" t="n">
        <v>8.266</v>
      </c>
      <c r="P365" s="14" t="n">
        <v>18.049</v>
      </c>
      <c r="Q365" s="14" t="n">
        <v>0</v>
      </c>
      <c r="R365" s="14" t="n">
        <v>1</v>
      </c>
      <c r="S365" s="14" t="n">
        <v>18.967</v>
      </c>
      <c r="T365" s="14" t="n">
        <v>7.408</v>
      </c>
      <c r="U365" s="14" t="n">
        <v>0.337</v>
      </c>
      <c r="V365" s="14" t="n">
        <v>23.519</v>
      </c>
      <c r="W365" s="14" t="n">
        <v>0.24</v>
      </c>
      <c r="X365" s="14" t="n">
        <v>1</v>
      </c>
      <c r="Y365" s="14" t="n">
        <v>12.446</v>
      </c>
      <c r="Z365" s="14" t="n">
        <v>1.816</v>
      </c>
      <c r="AA365" s="14" t="n">
        <v>6.829</v>
      </c>
      <c r="AB365" s="14" t="n">
        <v>19.275</v>
      </c>
      <c r="AC365" s="14" t="n">
        <v>0</v>
      </c>
      <c r="AD365" s="14" t="n">
        <v>1</v>
      </c>
      <c r="AE365" s="14" t="n">
        <v>13.68</v>
      </c>
      <c r="AF365" s="14" t="n">
        <v>3.423</v>
      </c>
      <c r="AG365" s="14" t="n">
        <v>6.831</v>
      </c>
      <c r="AH365" s="14" t="n">
        <v>20.511</v>
      </c>
      <c r="AI365" s="14" t="n">
        <v>0</v>
      </c>
      <c r="AJ365" s="14" t="n">
        <v>1</v>
      </c>
      <c r="AK365" s="14" t="n">
        <v>21.089</v>
      </c>
      <c r="AL365" s="14" t="n">
        <v>11.713</v>
      </c>
      <c r="AM365" s="14" t="n">
        <v>2.41</v>
      </c>
      <c r="AN365" s="14" t="n">
        <v>28.63</v>
      </c>
      <c r="AO365" s="14" t="n">
        <v>0.24</v>
      </c>
      <c r="AP365" s="14" t="n">
        <v>1</v>
      </c>
      <c r="AQ365" s="14" t="n">
        <v>0.861</v>
      </c>
      <c r="AR365" s="14" t="n">
        <v>0.123</v>
      </c>
      <c r="AS365" s="14" t="n">
        <v>0.993</v>
      </c>
      <c r="AT365" s="14" t="n">
        <v>2.299</v>
      </c>
      <c r="AU365" s="14" t="n">
        <v>0.24</v>
      </c>
      <c r="AV365" s="14" t="n">
        <v>1</v>
      </c>
      <c r="AW365" s="14" t="n">
        <v>0.986</v>
      </c>
      <c r="AX365" s="14" t="n">
        <v>0.123</v>
      </c>
      <c r="AY365" s="14" t="n">
        <v>0.852</v>
      </c>
      <c r="AZ365" s="14" t="n">
        <v>2.279</v>
      </c>
      <c r="BA365" s="14" t="n">
        <v>0.24</v>
      </c>
      <c r="BB365" s="14" t="n">
        <v>1</v>
      </c>
      <c r="BC365" s="14" t="n">
        <v>0.598</v>
      </c>
      <c r="BD365" s="14" t="n">
        <v>0.123</v>
      </c>
      <c r="BE365" s="14" t="n">
        <v>0.07099999999999999</v>
      </c>
      <c r="BF365" s="14" t="n">
        <v>0.8139999999999999</v>
      </c>
      <c r="BG365" s="14" t="n">
        <v>0.24</v>
      </c>
      <c r="BH365" s="14" t="n">
        <v>1</v>
      </c>
      <c r="BI365" s="14" t="n">
        <v>0.612</v>
      </c>
      <c r="BJ365" s="14" t="n">
        <v>0.123</v>
      </c>
      <c r="BK365" s="14" t="n">
        <v>0.301</v>
      </c>
      <c r="BL365" s="14" t="n">
        <v>1.132</v>
      </c>
      <c r="BM365" s="14" t="n">
        <v>0.24</v>
      </c>
      <c r="BN365" s="14" t="n">
        <v>1</v>
      </c>
      <c r="BO365" s="14" t="n">
        <v>0</v>
      </c>
      <c r="BP365" s="14" t="n">
        <v>0.002</v>
      </c>
      <c r="BQ365" s="14" t="n">
        <v>0.06900000000000001</v>
      </c>
      <c r="BR365" s="14" t="n">
        <v>0</v>
      </c>
      <c r="BS365" s="14" t="n">
        <v>1</v>
      </c>
      <c r="BT365" s="14" t="n">
        <v>0</v>
      </c>
      <c r="BU365" s="14" t="n">
        <v>0.003</v>
      </c>
      <c r="BV365" s="14" t="n">
        <v>0.162</v>
      </c>
      <c r="BW365" s="14" t="n">
        <v>0.24</v>
      </c>
      <c r="BX365" s="14" t="n">
        <v>0.833</v>
      </c>
      <c r="BY365" s="14" t="n">
        <v>12.729</v>
      </c>
      <c r="BZ365" s="14" t="n">
        <v>0</v>
      </c>
      <c r="CA365" s="14" t="n">
        <v>12.729</v>
      </c>
      <c r="CB365" s="14" t="n">
        <v>0</v>
      </c>
      <c r="CC365" s="14" t="n">
        <v>97.90000000000001</v>
      </c>
      <c r="CD365" s="14" t="n">
        <v>7.95</v>
      </c>
      <c r="CE365" s="14" t="n">
        <v>50.254</v>
      </c>
      <c r="CF365" s="14" t="n">
        <v>183.711</v>
      </c>
      <c r="CG365" s="14" t="n">
        <v>0.24</v>
      </c>
      <c r="CH365" s="14" t="n">
        <v>1</v>
      </c>
      <c r="CI365" s="14" t="n">
        <v>0</v>
      </c>
      <c r="CJ365" s="14" t="n">
        <v>0</v>
      </c>
      <c r="CK365" s="14" t="n">
        <v>0</v>
      </c>
      <c r="CL365" s="14" t="n">
        <v>0</v>
      </c>
      <c r="CM365" s="14" t="n">
        <v>0</v>
      </c>
      <c r="CN365" s="14" t="n">
        <v>0</v>
      </c>
      <c r="CO365" s="14" t="n">
        <v>0</v>
      </c>
      <c r="CP365" s="14" t="n">
        <v>0</v>
      </c>
      <c r="CQ365" s="14" t="n">
        <v>1.294</v>
      </c>
      <c r="CR365" s="14" t="n">
        <v>0</v>
      </c>
      <c r="CS365" s="14" t="n">
        <v>5.158</v>
      </c>
      <c r="CT365" s="14" t="n">
        <v>11.559</v>
      </c>
      <c r="CU365" s="14" t="n">
        <v>29.266</v>
      </c>
    </row>
    <row r="366">
      <c r="A366" s="14" t="inlineStr">
        <is>
          <t>ISL2023</t>
        </is>
      </c>
      <c r="B366" s="14" t="inlineStr">
        <is>
          <t>ISL</t>
        </is>
      </c>
      <c r="C366" s="14" t="inlineStr">
        <is>
          <t>ISL</t>
        </is>
      </c>
      <c r="D366" s="14" t="inlineStr">
        <is>
          <t>Iceland</t>
        </is>
      </c>
      <c r="E366" s="14" t="n">
        <v>2023</v>
      </c>
      <c r="F366" s="14" t="n">
        <v>0.24</v>
      </c>
      <c r="G366" s="14" t="n">
        <v>6.426</v>
      </c>
      <c r="H366" s="14" t="n">
        <v>1.286</v>
      </c>
      <c r="I366" s="14" t="n">
        <v>9.750999999999999</v>
      </c>
      <c r="J366" s="14" t="n">
        <v>16.177</v>
      </c>
      <c r="K366" s="14" t="n">
        <v>0</v>
      </c>
      <c r="L366" s="14" t="n">
        <v>1</v>
      </c>
      <c r="M366" s="14" t="n">
        <v>7.886</v>
      </c>
      <c r="N366" s="14" t="n">
        <v>3.857</v>
      </c>
      <c r="O366" s="14" t="n">
        <v>9.579000000000001</v>
      </c>
      <c r="P366" s="14" t="n">
        <v>17.465</v>
      </c>
      <c r="Q366" s="14" t="n">
        <v>0</v>
      </c>
      <c r="R366" s="14" t="n">
        <v>1</v>
      </c>
      <c r="S366" s="14" t="n">
        <v>12.854</v>
      </c>
      <c r="T366" s="14" t="n">
        <v>7.714</v>
      </c>
      <c r="U366" s="14" t="n">
        <v>0.342</v>
      </c>
      <c r="V366" s="14" t="n">
        <v>15.939</v>
      </c>
      <c r="W366" s="14" t="n">
        <v>0.24</v>
      </c>
      <c r="X366" s="14" t="n">
        <v>1</v>
      </c>
      <c r="Y366" s="14" t="n">
        <v>12.546</v>
      </c>
      <c r="Z366" s="14" t="n">
        <v>1.83</v>
      </c>
      <c r="AA366" s="14" t="n">
        <v>7.71</v>
      </c>
      <c r="AB366" s="14" t="n">
        <v>20.256</v>
      </c>
      <c r="AC366" s="14" t="n">
        <v>0</v>
      </c>
      <c r="AD366" s="14" t="n">
        <v>1</v>
      </c>
      <c r="AE366" s="14" t="n">
        <v>13.832</v>
      </c>
      <c r="AF366" s="14" t="n">
        <v>3.461</v>
      </c>
      <c r="AG366" s="14" t="n">
        <v>7.713</v>
      </c>
      <c r="AH366" s="14" t="n">
        <v>21.545</v>
      </c>
      <c r="AI366" s="14" t="n">
        <v>0</v>
      </c>
      <c r="AJ366" s="14" t="n">
        <v>1</v>
      </c>
      <c r="AK366" s="14" t="n">
        <v>21.546</v>
      </c>
      <c r="AL366" s="14" t="n">
        <v>11.967</v>
      </c>
      <c r="AM366" s="14" t="n">
        <v>2.744</v>
      </c>
      <c r="AN366" s="14" t="n">
        <v>29.339</v>
      </c>
      <c r="AO366" s="14" t="n">
        <v>0.24</v>
      </c>
      <c r="AP366" s="14" t="n">
        <v>1</v>
      </c>
      <c r="AQ366" s="14" t="n">
        <v>0.76</v>
      </c>
      <c r="AR366" s="14" t="n">
        <v>0.129</v>
      </c>
      <c r="AS366" s="14" t="n">
        <v>1.085</v>
      </c>
      <c r="AT366" s="14" t="n">
        <v>2.289</v>
      </c>
      <c r="AU366" s="14" t="n">
        <v>0.24</v>
      </c>
      <c r="AV366" s="14" t="n">
        <v>1</v>
      </c>
      <c r="AW366" s="14" t="n">
        <v>0.8110000000000001</v>
      </c>
      <c r="AX366" s="14" t="n">
        <v>0.129</v>
      </c>
      <c r="AY366" s="14" t="n">
        <v>1.042</v>
      </c>
      <c r="AZ366" s="14" t="n">
        <v>2.298</v>
      </c>
      <c r="BA366" s="14" t="n">
        <v>0.24</v>
      </c>
      <c r="BB366" s="14" t="n">
        <v>1</v>
      </c>
      <c r="BC366" s="14" t="n">
        <v>0.535</v>
      </c>
      <c r="BD366" s="14" t="n">
        <v>0.129</v>
      </c>
      <c r="BE366" s="14" t="n">
        <v>0.078</v>
      </c>
      <c r="BF366" s="14" t="n">
        <v>0.741</v>
      </c>
      <c r="BG366" s="14" t="n">
        <v>0.24</v>
      </c>
      <c r="BH366" s="14" t="n">
        <v>1</v>
      </c>
      <c r="BI366" s="14" t="n">
        <v>0.579</v>
      </c>
      <c r="BJ366" s="14" t="n">
        <v>0.129</v>
      </c>
      <c r="BK366" s="14" t="n">
        <v>0.458</v>
      </c>
      <c r="BL366" s="14" t="n">
        <v>1.286</v>
      </c>
      <c r="BM366" s="14" t="n">
        <v>0.24</v>
      </c>
      <c r="BN366" s="14" t="n">
        <v>1</v>
      </c>
      <c r="BO366" s="14" t="n">
        <v>0</v>
      </c>
      <c r="BP366" s="14" t="n">
        <v>0.002</v>
      </c>
      <c r="BQ366" s="14" t="n">
        <v>0.073</v>
      </c>
      <c r="BR366" s="14" t="n">
        <v>0</v>
      </c>
      <c r="BS366" s="14" t="n">
        <v>1</v>
      </c>
      <c r="BT366" s="14" t="n">
        <v>0</v>
      </c>
      <c r="BU366" s="14" t="n">
        <v>0.003</v>
      </c>
      <c r="BV366" s="14" t="n">
        <v>0.17</v>
      </c>
      <c r="BW366" s="14" t="n">
        <v>0.24</v>
      </c>
      <c r="BX366" s="14" t="n">
        <v>0.833</v>
      </c>
      <c r="BY366" s="14" t="n">
        <v>13.254</v>
      </c>
      <c r="BZ366" s="14" t="n">
        <v>0</v>
      </c>
      <c r="CA366" s="14" t="n">
        <v>13.254</v>
      </c>
      <c r="CB366" s="14" t="n">
        <v>0</v>
      </c>
      <c r="CC366" s="14" t="n">
        <v>83.248</v>
      </c>
      <c r="CD366" s="14" t="n">
        <v>7.95</v>
      </c>
      <c r="CE366" s="14" t="n">
        <v>85.05500000000001</v>
      </c>
      <c r="CF366" s="14" t="n">
        <v>208.696</v>
      </c>
      <c r="CG366" s="14" t="n">
        <v>0.24</v>
      </c>
      <c r="CH366" s="14" t="n">
        <v>1</v>
      </c>
      <c r="CI366" s="14" t="n">
        <v>0</v>
      </c>
      <c r="CJ366" s="14" t="n">
        <v>0</v>
      </c>
      <c r="CK366" s="14" t="n">
        <v>0</v>
      </c>
      <c r="CL366" s="14" t="n">
        <v>0</v>
      </c>
      <c r="CM366" s="14" t="n">
        <v>0</v>
      </c>
      <c r="CN366" s="14" t="n">
        <v>0</v>
      </c>
      <c r="CO366" s="14" t="n">
        <v>0</v>
      </c>
      <c r="CP366" s="14" t="n">
        <v>0</v>
      </c>
      <c r="CQ366" s="14" t="n">
        <v>1.348</v>
      </c>
      <c r="CR366" s="14" t="n">
        <v>0</v>
      </c>
      <c r="CS366" s="14" t="n">
        <v>5.37</v>
      </c>
      <c r="CT366" s="14" t="n">
        <v>5.14</v>
      </c>
      <c r="CU366" s="14" t="n">
        <v>11.72</v>
      </c>
    </row>
    <row r="367">
      <c r="A367" s="14" t="inlineStr">
        <is>
          <t>ISL2024</t>
        </is>
      </c>
      <c r="B367" s="14" t="inlineStr">
        <is>
          <t>ISL</t>
        </is>
      </c>
      <c r="C367" s="14" t="inlineStr">
        <is>
          <t>ISL</t>
        </is>
      </c>
      <c r="D367" s="14" t="inlineStr">
        <is>
          <t>Iceland</t>
        </is>
      </c>
      <c r="E367" s="14" t="n">
        <v>2024</v>
      </c>
      <c r="F367" s="14" t="n">
        <v>0.24</v>
      </c>
      <c r="G367" s="14" t="n">
        <v>5.346</v>
      </c>
      <c r="H367" s="14" t="n">
        <v>1.324</v>
      </c>
      <c r="I367" s="14" t="n">
        <v>6.39</v>
      </c>
      <c r="J367" s="14" t="n">
        <v>11.736</v>
      </c>
      <c r="K367" s="14" t="n">
        <v>0</v>
      </c>
      <c r="L367" s="14" t="n">
        <v>1</v>
      </c>
      <c r="M367" s="14" t="n">
        <v>7.124</v>
      </c>
      <c r="N367" s="14" t="n">
        <v>3.971</v>
      </c>
      <c r="O367" s="14" t="n">
        <v>6.278</v>
      </c>
      <c r="P367" s="14" t="n">
        <v>13.401</v>
      </c>
      <c r="Q367" s="14" t="n">
        <v>0</v>
      </c>
      <c r="R367" s="14" t="n">
        <v>1</v>
      </c>
      <c r="S367" s="14" t="n">
        <v>11.964</v>
      </c>
      <c r="T367" s="14" t="n">
        <v>7.942</v>
      </c>
      <c r="U367" s="14" t="n">
        <v>0.391</v>
      </c>
      <c r="V367" s="14" t="n">
        <v>14.835</v>
      </c>
      <c r="W367" s="14" t="n">
        <v>0.24</v>
      </c>
      <c r="X367" s="14" t="n">
        <v>1</v>
      </c>
      <c r="Y367" s="14" t="n">
        <v>10.08</v>
      </c>
      <c r="Z367" s="14" t="n">
        <v>1.471</v>
      </c>
      <c r="AA367" s="14" t="n">
        <v>5.867</v>
      </c>
      <c r="AB367" s="14" t="n">
        <v>15.947</v>
      </c>
      <c r="AC367" s="14" t="n">
        <v>0</v>
      </c>
      <c r="AD367" s="14" t="n">
        <v>1</v>
      </c>
      <c r="AE367" s="14" t="n">
        <v>11.404</v>
      </c>
      <c r="AF367" s="14" t="n">
        <v>2.853</v>
      </c>
      <c r="AG367" s="14" t="n">
        <v>5.869</v>
      </c>
      <c r="AH367" s="14" t="n">
        <v>17.273</v>
      </c>
      <c r="AI367" s="14" t="n">
        <v>0</v>
      </c>
      <c r="AJ367" s="14" t="n">
        <v>1</v>
      </c>
      <c r="AK367" s="14" t="n">
        <v>19.345</v>
      </c>
      <c r="AL367" s="14" t="n">
        <v>10.745</v>
      </c>
      <c r="AM367" s="14" t="n">
        <v>2.905</v>
      </c>
      <c r="AN367" s="14" t="n">
        <v>26.717</v>
      </c>
      <c r="AO367" s="14" t="n">
        <v>0.24</v>
      </c>
      <c r="AP367" s="14" t="n">
        <v>1</v>
      </c>
      <c r="AQ367" s="14" t="n">
        <v>0.724</v>
      </c>
      <c r="AR367" s="14" t="n">
        <v>0.132</v>
      </c>
      <c r="AS367" s="14" t="n">
        <v>1.097</v>
      </c>
      <c r="AT367" s="14" t="n">
        <v>2.259</v>
      </c>
      <c r="AU367" s="14" t="n">
        <v>0.24</v>
      </c>
      <c r="AV367" s="14" t="n">
        <v>1</v>
      </c>
      <c r="AW367" s="14" t="n">
        <v>0.75</v>
      </c>
      <c r="AX367" s="14" t="n">
        <v>0.132</v>
      </c>
      <c r="AY367" s="14" t="n">
        <v>1.096</v>
      </c>
      <c r="AZ367" s="14" t="n">
        <v>2.289</v>
      </c>
      <c r="BA367" s="14" t="n">
        <v>0.24</v>
      </c>
      <c r="BB367" s="14" t="n">
        <v>1</v>
      </c>
      <c r="BC367" s="14" t="n">
        <v>0.513</v>
      </c>
      <c r="BD367" s="14" t="n">
        <v>0.132</v>
      </c>
      <c r="BE367" s="14" t="n">
        <v>0.08400000000000001</v>
      </c>
      <c r="BF367" s="14" t="n">
        <v>0.717</v>
      </c>
      <c r="BG367" s="14" t="n">
        <v>0.24</v>
      </c>
      <c r="BH367" s="14" t="n">
        <v>1</v>
      </c>
      <c r="BI367" s="14" t="n">
        <v>0.591</v>
      </c>
      <c r="BJ367" s="14" t="n">
        <v>0.132</v>
      </c>
      <c r="BK367" s="14" t="n">
        <v>0.466</v>
      </c>
      <c r="BL367" s="14" t="n">
        <v>1.312</v>
      </c>
      <c r="BM367" s="14" t="n">
        <v>0.24</v>
      </c>
      <c r="BN367" s="14" t="n">
        <v>1</v>
      </c>
      <c r="BO367" s="14" t="n">
        <v>0</v>
      </c>
      <c r="BP367" s="14" t="n">
        <v>0.002</v>
      </c>
      <c r="BQ367" s="14" t="n">
        <v>0.081</v>
      </c>
      <c r="BR367" s="14" t="n">
        <v>0</v>
      </c>
      <c r="BS367" s="14" t="n">
        <v>1</v>
      </c>
      <c r="BT367" s="14" t="n">
        <v>0</v>
      </c>
      <c r="BU367" s="14" t="n">
        <v>0.003</v>
      </c>
      <c r="BV367" s="14" t="n">
        <v>0.19</v>
      </c>
      <c r="BW367" s="14" t="n">
        <v>0.24</v>
      </c>
      <c r="BX367" s="14" t="n">
        <v>0.833</v>
      </c>
      <c r="BY367" s="14" t="n">
        <v>13.646</v>
      </c>
      <c r="BZ367" s="14" t="n">
        <v>0</v>
      </c>
      <c r="CA367" s="14" t="n">
        <v>13.646</v>
      </c>
      <c r="CB367" s="14" t="n">
        <v>0</v>
      </c>
      <c r="CC367" s="14" t="n">
        <v>82.58799999999999</v>
      </c>
      <c r="CD367" s="14" t="n">
        <v>7.95</v>
      </c>
      <c r="CE367" s="14" t="n">
        <v>89.01000000000001</v>
      </c>
      <c r="CF367" s="14" t="n">
        <v>212.781</v>
      </c>
      <c r="CG367" s="14" t="n">
        <v>0.24</v>
      </c>
      <c r="CH367" s="14" t="n">
        <v>1</v>
      </c>
      <c r="CI367" s="14" t="n">
        <v>0</v>
      </c>
      <c r="CJ367" s="14" t="n">
        <v>0</v>
      </c>
      <c r="CK367" s="14" t="n">
        <v>0</v>
      </c>
      <c r="CL367" s="14" t="n">
        <v>0</v>
      </c>
      <c r="CM367" s="14" t="n">
        <v>0</v>
      </c>
      <c r="CN367" s="14" t="n">
        <v>0</v>
      </c>
      <c r="CO367" s="14" t="n">
        <v>0</v>
      </c>
      <c r="CP367" s="14" t="n">
        <v>0</v>
      </c>
      <c r="CQ367" s="14" t="n">
        <v>1.387</v>
      </c>
      <c r="CR367" s="14" t="n">
        <v>0</v>
      </c>
      <c r="CS367" s="14" t="n">
        <v>5.529</v>
      </c>
      <c r="CT367" s="14" t="n">
        <v>4.022</v>
      </c>
      <c r="CU367" s="14" t="n">
        <v>9.494999999999999</v>
      </c>
    </row>
    <row r="368">
      <c r="A368" s="14" t="inlineStr">
        <is>
          <t>IND2021</t>
        </is>
      </c>
      <c r="B368" s="14" t="inlineStr">
        <is>
          <t>IND</t>
        </is>
      </c>
      <c r="C368" s="14" t="inlineStr">
        <is>
          <t>IND</t>
        </is>
      </c>
      <c r="D368" s="14" t="inlineStr">
        <is>
          <t>India</t>
        </is>
      </c>
      <c r="E368" s="14" t="n">
        <v>2021</v>
      </c>
      <c r="F368" s="14" t="n">
        <v>0.18</v>
      </c>
      <c r="G368" s="14" t="n">
        <v>2.467</v>
      </c>
      <c r="H368" s="14" t="n">
        <v>0.722</v>
      </c>
      <c r="I368" s="14" t="n">
        <v>0.407</v>
      </c>
      <c r="J368" s="14" t="n">
        <v>2.873</v>
      </c>
      <c r="K368" s="14" t="n">
        <v>0</v>
      </c>
      <c r="L368" s="14" t="n">
        <v>1</v>
      </c>
      <c r="M368" s="14" t="n">
        <v>3.936</v>
      </c>
      <c r="N368" s="14" t="n">
        <v>2.166</v>
      </c>
      <c r="O368" s="14" t="n">
        <v>0.352</v>
      </c>
      <c r="P368" s="14" t="n">
        <v>4.288</v>
      </c>
      <c r="Q368" s="14" t="n">
        <v>0</v>
      </c>
      <c r="R368" s="14" t="n">
        <v>1</v>
      </c>
      <c r="S368" s="14" t="n">
        <v>6.077</v>
      </c>
      <c r="T368" s="14" t="n">
        <v>4.332</v>
      </c>
      <c r="U368" s="14" t="n">
        <v>0.401</v>
      </c>
      <c r="V368" s="14" t="n">
        <v>7.643</v>
      </c>
      <c r="W368" s="14" t="n">
        <v>0.18</v>
      </c>
      <c r="X368" s="14" t="n">
        <v>1</v>
      </c>
      <c r="Y368" s="14" t="n">
        <v>11.183</v>
      </c>
      <c r="Z368" s="14" t="n">
        <v>0.993</v>
      </c>
      <c r="AA368" s="14" t="n">
        <v>-8.353</v>
      </c>
      <c r="AB368" s="14" t="n">
        <v>2.83</v>
      </c>
      <c r="AC368" s="14" t="n">
        <v>0</v>
      </c>
      <c r="AD368" s="14" t="n">
        <v>0</v>
      </c>
      <c r="AE368" s="14" t="n">
        <v>12.04</v>
      </c>
      <c r="AF368" s="14" t="n">
        <v>1.945</v>
      </c>
      <c r="AG368" s="14" t="n">
        <v>-9.210000000000001</v>
      </c>
      <c r="AH368" s="14" t="n">
        <v>2.83</v>
      </c>
      <c r="AI368" s="14" t="n">
        <v>0</v>
      </c>
      <c r="AJ368" s="14" t="n">
        <v>0</v>
      </c>
      <c r="AK368" s="14" t="n">
        <v>17.18</v>
      </c>
      <c r="AL368" s="14" t="n">
        <v>7.291</v>
      </c>
      <c r="AM368" s="14" t="n">
        <v>-14.197</v>
      </c>
      <c r="AN368" s="14" t="n">
        <v>2.983</v>
      </c>
      <c r="AO368" s="14" t="n">
        <v>0</v>
      </c>
      <c r="AP368" s="14" t="n">
        <v>0</v>
      </c>
      <c r="AQ368" s="14" t="n">
        <v>0.51</v>
      </c>
      <c r="AR368" s="14" t="n">
        <v>0.093</v>
      </c>
      <c r="AS368" s="14" t="n">
        <v>0.619</v>
      </c>
      <c r="AT368" s="14" t="n">
        <v>1.332</v>
      </c>
      <c r="AU368" s="14" t="n">
        <v>0.18</v>
      </c>
      <c r="AV368" s="14" t="n">
        <v>1</v>
      </c>
      <c r="AW368" s="14" t="n">
        <v>0.506</v>
      </c>
      <c r="AX368" s="14" t="n">
        <v>0.098</v>
      </c>
      <c r="AY368" s="14" t="n">
        <v>0.516</v>
      </c>
      <c r="AZ368" s="14" t="n">
        <v>1.206</v>
      </c>
      <c r="BA368" s="14" t="n">
        <v>0.18</v>
      </c>
      <c r="BB368" s="14" t="n">
        <v>1</v>
      </c>
      <c r="BC368" s="14" t="n">
        <v>0.452</v>
      </c>
      <c r="BD368" s="14" t="n">
        <v>0.117</v>
      </c>
      <c r="BE368" s="14" t="n">
        <v>0.18</v>
      </c>
      <c r="BF368" s="14" t="n">
        <v>0.745</v>
      </c>
      <c r="BG368" s="14" t="n">
        <v>0.18</v>
      </c>
      <c r="BH368" s="14" t="n">
        <v>1</v>
      </c>
      <c r="BI368" s="14" t="n">
        <v>0.212</v>
      </c>
      <c r="BJ368" s="14" t="n">
        <v>0.047</v>
      </c>
      <c r="BK368" s="14" t="n">
        <v>0.157</v>
      </c>
      <c r="BL368" s="14" t="n">
        <v>0.436</v>
      </c>
      <c r="BM368" s="14" t="n">
        <v>0.18</v>
      </c>
      <c r="BN368" s="14" t="n">
        <v>1</v>
      </c>
      <c r="BO368" s="14" t="n">
        <v>0</v>
      </c>
      <c r="BP368" s="14" t="n">
        <v>-0.01</v>
      </c>
      <c r="BQ368" s="14" t="n">
        <v>0.09</v>
      </c>
      <c r="BR368" s="14" t="n">
        <v>0</v>
      </c>
      <c r="BS368" s="14" t="n">
        <v>1</v>
      </c>
      <c r="BT368" s="14" t="n">
        <v>0</v>
      </c>
      <c r="BU368" s="14" t="n">
        <v>-0.01</v>
      </c>
      <c r="BV368" s="14" t="n">
        <v>0.049</v>
      </c>
      <c r="BW368" s="14" t="n">
        <v>0</v>
      </c>
      <c r="BX368" s="14" t="n">
        <v>0.833</v>
      </c>
      <c r="BY368" s="14" t="n">
        <v>11.787</v>
      </c>
      <c r="BZ368" s="14" t="n">
        <v>0</v>
      </c>
      <c r="CA368" s="14" t="n">
        <v>11.787</v>
      </c>
      <c r="CB368" s="14" t="n">
        <v>0</v>
      </c>
      <c r="CC368" s="14" t="n">
        <v>40.451</v>
      </c>
      <c r="CD368" s="14" t="n">
        <v>-33.294</v>
      </c>
      <c r="CE368" s="14" t="n">
        <v>32.351</v>
      </c>
      <c r="CF368" s="14" t="n">
        <v>85.90600000000001</v>
      </c>
      <c r="CG368" s="14" t="n">
        <v>0.18</v>
      </c>
      <c r="CH368" s="14" t="n">
        <v>1</v>
      </c>
      <c r="CI368" s="14" t="n">
        <v>0</v>
      </c>
      <c r="CJ368" s="14" t="n">
        <v>0</v>
      </c>
      <c r="CK368" s="14" t="n">
        <v>0</v>
      </c>
      <c r="CL368" s="14" t="n">
        <v>0.008999999999999999</v>
      </c>
      <c r="CM368" s="14" t="n">
        <v>0</v>
      </c>
      <c r="CN368" s="14" t="n">
        <v>0</v>
      </c>
      <c r="CO368" s="14" t="n">
        <v>0</v>
      </c>
      <c r="CP368" s="14" t="n">
        <v>0.737</v>
      </c>
      <c r="CQ368" s="14" t="n">
        <v>1.108</v>
      </c>
      <c r="CR368" s="14" t="n">
        <v>0.501</v>
      </c>
      <c r="CS368" s="14" t="n">
        <v>4.438</v>
      </c>
      <c r="CT368" s="14" t="n">
        <v>3.529</v>
      </c>
      <c r="CU368" s="14" t="n">
        <v>16.25</v>
      </c>
    </row>
    <row r="369">
      <c r="A369" s="14" t="inlineStr">
        <is>
          <t>IND2022</t>
        </is>
      </c>
      <c r="B369" s="14" t="inlineStr">
        <is>
          <t>IND</t>
        </is>
      </c>
      <c r="C369" s="14" t="inlineStr">
        <is>
          <t>IND</t>
        </is>
      </c>
      <c r="D369" s="14" t="inlineStr">
        <is>
          <t>India</t>
        </is>
      </c>
      <c r="E369" s="14" t="n">
        <v>2022</v>
      </c>
      <c r="F369" s="14" t="n">
        <v>0.18</v>
      </c>
      <c r="G369" s="14" t="n">
        <v>3.116</v>
      </c>
      <c r="H369" s="14" t="n">
        <v>0.782</v>
      </c>
      <c r="I369" s="14" t="n">
        <v>0.443</v>
      </c>
      <c r="J369" s="14" t="n">
        <v>3.559</v>
      </c>
      <c r="K369" s="14" t="n">
        <v>0</v>
      </c>
      <c r="L369" s="14" t="n">
        <v>1</v>
      </c>
      <c r="M369" s="14" t="n">
        <v>4.748</v>
      </c>
      <c r="N369" s="14" t="n">
        <v>2.346</v>
      </c>
      <c r="O369" s="14" t="n">
        <v>0.396</v>
      </c>
      <c r="P369" s="14" t="n">
        <v>5.143</v>
      </c>
      <c r="Q369" s="14" t="n">
        <v>0</v>
      </c>
      <c r="R369" s="14" t="n">
        <v>1</v>
      </c>
      <c r="S369" s="14" t="n">
        <v>7.025</v>
      </c>
      <c r="T369" s="14" t="n">
        <v>4.691</v>
      </c>
      <c r="U369" s="14" t="n">
        <v>0.537</v>
      </c>
      <c r="V369" s="14" t="n">
        <v>8.805999999999999</v>
      </c>
      <c r="W369" s="14" t="n">
        <v>0.18</v>
      </c>
      <c r="X369" s="14" t="n">
        <v>1</v>
      </c>
      <c r="Y369" s="14" t="n">
        <v>15.918</v>
      </c>
      <c r="Z369" s="14" t="n">
        <v>1.414</v>
      </c>
      <c r="AA369" s="14" t="n">
        <v>-10.308</v>
      </c>
      <c r="AB369" s="14" t="n">
        <v>5.61</v>
      </c>
      <c r="AC369" s="14" t="n">
        <v>0</v>
      </c>
      <c r="AD369" s="14" t="n">
        <v>0</v>
      </c>
      <c r="AE369" s="14" t="n">
        <v>16.816</v>
      </c>
      <c r="AF369" s="14" t="n">
        <v>2.716</v>
      </c>
      <c r="AG369" s="14" t="n">
        <v>-11.206</v>
      </c>
      <c r="AH369" s="14" t="n">
        <v>5.61</v>
      </c>
      <c r="AI369" s="14" t="n">
        <v>0</v>
      </c>
      <c r="AJ369" s="14" t="n">
        <v>0</v>
      </c>
      <c r="AK369" s="14" t="n">
        <v>22.199</v>
      </c>
      <c r="AL369" s="14" t="n">
        <v>9.422000000000001</v>
      </c>
      <c r="AM369" s="14" t="n">
        <v>-16.282</v>
      </c>
      <c r="AN369" s="14" t="n">
        <v>5.918</v>
      </c>
      <c r="AO369" s="14" t="n">
        <v>0</v>
      </c>
      <c r="AP369" s="14" t="n">
        <v>0</v>
      </c>
      <c r="AQ369" s="14" t="n">
        <v>0.644</v>
      </c>
      <c r="AR369" s="14" t="n">
        <v>0.092</v>
      </c>
      <c r="AS369" s="14" t="n">
        <v>0.489</v>
      </c>
      <c r="AT369" s="14" t="n">
        <v>1.336</v>
      </c>
      <c r="AU369" s="14" t="n">
        <v>0.18</v>
      </c>
      <c r="AV369" s="14" t="n">
        <v>1</v>
      </c>
      <c r="AW369" s="14" t="n">
        <v>0.574</v>
      </c>
      <c r="AX369" s="14" t="n">
        <v>0.075</v>
      </c>
      <c r="AY369" s="14" t="n">
        <v>0.436</v>
      </c>
      <c r="AZ369" s="14" t="n">
        <v>1.192</v>
      </c>
      <c r="BA369" s="14" t="n">
        <v>0.18</v>
      </c>
      <c r="BB369" s="14" t="n">
        <v>1</v>
      </c>
      <c r="BC369" s="14" t="n">
        <v>0.5</v>
      </c>
      <c r="BD369" s="14" t="n">
        <v>0.103</v>
      </c>
      <c r="BE369" s="14" t="n">
        <v>0.224</v>
      </c>
      <c r="BF369" s="14" t="n">
        <v>0.855</v>
      </c>
      <c r="BG369" s="14" t="n">
        <v>0.18</v>
      </c>
      <c r="BH369" s="14" t="n">
        <v>1</v>
      </c>
      <c r="BI369" s="14" t="n">
        <v>0.375</v>
      </c>
      <c r="BJ369" s="14" t="n">
        <v>0.073</v>
      </c>
      <c r="BK369" s="14" t="n">
        <v>0.223</v>
      </c>
      <c r="BL369" s="14" t="n">
        <v>0.706</v>
      </c>
      <c r="BM369" s="14" t="n">
        <v>0.18</v>
      </c>
      <c r="BN369" s="14" t="n">
        <v>1</v>
      </c>
      <c r="BO369" s="14" t="n">
        <v>0</v>
      </c>
      <c r="BP369" s="14" t="n">
        <v>-0.013</v>
      </c>
      <c r="BQ369" s="14" t="n">
        <v>0.13</v>
      </c>
      <c r="BR369" s="14" t="n">
        <v>0</v>
      </c>
      <c r="BS369" s="14" t="n">
        <v>1</v>
      </c>
      <c r="BT369" s="14" t="n">
        <v>0</v>
      </c>
      <c r="BU369" s="14" t="n">
        <v>-0.013</v>
      </c>
      <c r="BV369" s="14" t="n">
        <v>0.067</v>
      </c>
      <c r="BW369" s="14" t="n">
        <v>0</v>
      </c>
      <c r="BX369" s="14" t="n">
        <v>0.833</v>
      </c>
      <c r="BY369" s="14" t="n">
        <v>12.729</v>
      </c>
      <c r="BZ369" s="14" t="n">
        <v>0</v>
      </c>
      <c r="CA369" s="14" t="n">
        <v>12.729</v>
      </c>
      <c r="CB369" s="14" t="n">
        <v>0</v>
      </c>
      <c r="CC369" s="14" t="n">
        <v>81.131</v>
      </c>
      <c r="CD369" s="14" t="n">
        <v>-13.396</v>
      </c>
      <c r="CE369" s="14" t="n">
        <v>48.289</v>
      </c>
      <c r="CF369" s="14" t="n">
        <v>152.715</v>
      </c>
      <c r="CG369" s="14" t="n">
        <v>0.18</v>
      </c>
      <c r="CH369" s="14" t="n">
        <v>1</v>
      </c>
      <c r="CI369" s="14" t="n">
        <v>0</v>
      </c>
      <c r="CJ369" s="14" t="n">
        <v>0</v>
      </c>
      <c r="CK369" s="14" t="n">
        <v>0</v>
      </c>
      <c r="CL369" s="14" t="n">
        <v>0.01</v>
      </c>
      <c r="CM369" s="14" t="n">
        <v>0</v>
      </c>
      <c r="CN369" s="14" t="n">
        <v>0</v>
      </c>
      <c r="CO369" s="14" t="n">
        <v>0</v>
      </c>
      <c r="CP369" s="14" t="n">
        <v>0.733</v>
      </c>
      <c r="CQ369" s="14" t="n">
        <v>1.197</v>
      </c>
      <c r="CR369" s="14" t="n">
        <v>0.547</v>
      </c>
      <c r="CS369" s="14" t="n">
        <v>4.792</v>
      </c>
      <c r="CT369" s="14" t="n">
        <v>5.463</v>
      </c>
      <c r="CU369" s="14" t="n">
        <v>27.353</v>
      </c>
    </row>
    <row r="370">
      <c r="A370" s="14" t="inlineStr">
        <is>
          <t>IND2023</t>
        </is>
      </c>
      <c r="B370" s="14" t="inlineStr">
        <is>
          <t>IND</t>
        </is>
      </c>
      <c r="C370" s="14" t="inlineStr">
        <is>
          <t>IND</t>
        </is>
      </c>
      <c r="D370" s="14" t="inlineStr">
        <is>
          <t>India</t>
        </is>
      </c>
      <c r="E370" s="14" t="n">
        <v>2023</v>
      </c>
      <c r="F370" s="14" t="n">
        <v>0.18</v>
      </c>
      <c r="G370" s="14" t="n">
        <v>2.673</v>
      </c>
      <c r="H370" s="14" t="n">
        <v>0.8090000000000001</v>
      </c>
      <c r="I370" s="14" t="n">
        <v>0.375</v>
      </c>
      <c r="J370" s="14" t="n">
        <v>3.048</v>
      </c>
      <c r="K370" s="14" t="n">
        <v>0</v>
      </c>
      <c r="L370" s="14" t="n">
        <v>1</v>
      </c>
      <c r="M370" s="14" t="n">
        <v>4.372</v>
      </c>
      <c r="N370" s="14" t="n">
        <v>2.427</v>
      </c>
      <c r="O370" s="14" t="n">
        <v>0.332</v>
      </c>
      <c r="P370" s="14" t="n">
        <v>4.704</v>
      </c>
      <c r="Q370" s="14" t="n">
        <v>0</v>
      </c>
      <c r="R370" s="14" t="n">
        <v>1</v>
      </c>
      <c r="S370" s="14" t="n">
        <v>6.718</v>
      </c>
      <c r="T370" s="14" t="n">
        <v>4.854</v>
      </c>
      <c r="U370" s="14" t="n">
        <v>0.511</v>
      </c>
      <c r="V370" s="14" t="n">
        <v>8.364000000000001</v>
      </c>
      <c r="W370" s="14" t="n">
        <v>0.18</v>
      </c>
      <c r="X370" s="14" t="n">
        <v>1</v>
      </c>
      <c r="Y370" s="14" t="n">
        <v>9.414</v>
      </c>
      <c r="Z370" s="14" t="n">
        <v>0.836</v>
      </c>
      <c r="AA370" s="14" t="n">
        <v>-1.504</v>
      </c>
      <c r="AB370" s="14" t="n">
        <v>7.91</v>
      </c>
      <c r="AC370" s="14" t="n">
        <v>0</v>
      </c>
      <c r="AD370" s="14" t="n">
        <v>0</v>
      </c>
      <c r="AE370" s="14" t="n">
        <v>10.369</v>
      </c>
      <c r="AF370" s="14" t="n">
        <v>1.675</v>
      </c>
      <c r="AG370" s="14" t="n">
        <v>-2.459</v>
      </c>
      <c r="AH370" s="14" t="n">
        <v>7.91</v>
      </c>
      <c r="AI370" s="14" t="n">
        <v>0</v>
      </c>
      <c r="AJ370" s="14" t="n">
        <v>0</v>
      </c>
      <c r="AK370" s="14" t="n">
        <v>16.1</v>
      </c>
      <c r="AL370" s="14" t="n">
        <v>6.833</v>
      </c>
      <c r="AM370" s="14" t="n">
        <v>-7.75</v>
      </c>
      <c r="AN370" s="14" t="n">
        <v>8.35</v>
      </c>
      <c r="AO370" s="14" t="n">
        <v>0</v>
      </c>
      <c r="AP370" s="14" t="n">
        <v>0</v>
      </c>
      <c r="AQ370" s="14" t="n">
        <v>0.613</v>
      </c>
      <c r="AR370" s="14" t="n">
        <v>0.103</v>
      </c>
      <c r="AS370" s="14" t="n">
        <v>0.456</v>
      </c>
      <c r="AT370" s="14" t="n">
        <v>1.261</v>
      </c>
      <c r="AU370" s="14" t="n">
        <v>0.18</v>
      </c>
      <c r="AV370" s="14" t="n">
        <v>1</v>
      </c>
      <c r="AW370" s="14" t="n">
        <v>0.5620000000000001</v>
      </c>
      <c r="AX370" s="14" t="n">
        <v>0.096</v>
      </c>
      <c r="AY370" s="14" t="n">
        <v>0.397</v>
      </c>
      <c r="AZ370" s="14" t="n">
        <v>1.132</v>
      </c>
      <c r="BA370" s="14" t="n">
        <v>0.18</v>
      </c>
      <c r="BB370" s="14" t="n">
        <v>1</v>
      </c>
      <c r="BC370" s="14" t="n">
        <v>0.419</v>
      </c>
      <c r="BD370" s="14" t="n">
        <v>0.101</v>
      </c>
      <c r="BE370" s="14" t="n">
        <v>0.19</v>
      </c>
      <c r="BF370" s="14" t="n">
        <v>0.719</v>
      </c>
      <c r="BG370" s="14" t="n">
        <v>0.18</v>
      </c>
      <c r="BH370" s="14" t="n">
        <v>1</v>
      </c>
      <c r="BI370" s="14" t="n">
        <v>0.331</v>
      </c>
      <c r="BJ370" s="14" t="n">
        <v>0.07199999999999999</v>
      </c>
      <c r="BK370" s="14" t="n">
        <v>0.201</v>
      </c>
      <c r="BL370" s="14" t="n">
        <v>0.628</v>
      </c>
      <c r="BM370" s="14" t="n">
        <v>0.18</v>
      </c>
      <c r="BN370" s="14" t="n">
        <v>1</v>
      </c>
      <c r="BO370" s="14" t="n">
        <v>0</v>
      </c>
      <c r="BP370" s="14" t="n">
        <v>-0.02</v>
      </c>
      <c r="BQ370" s="14" t="n">
        <v>0.12</v>
      </c>
      <c r="BR370" s="14" t="n">
        <v>0</v>
      </c>
      <c r="BS370" s="14" t="n">
        <v>1</v>
      </c>
      <c r="BT370" s="14" t="n">
        <v>0</v>
      </c>
      <c r="BU370" s="14" t="n">
        <v>-0.02</v>
      </c>
      <c r="BV370" s="14" t="n">
        <v>0.08400000000000001</v>
      </c>
      <c r="BW370" s="14" t="n">
        <v>0</v>
      </c>
      <c r="BX370" s="14" t="n">
        <v>0.833</v>
      </c>
      <c r="BY370" s="14" t="n">
        <v>13.254</v>
      </c>
      <c r="BZ370" s="14" t="n">
        <v>0</v>
      </c>
      <c r="CA370" s="14" t="n">
        <v>13.254</v>
      </c>
      <c r="CB370" s="14" t="n">
        <v>0</v>
      </c>
      <c r="CC370" s="14" t="n">
        <v>71.121</v>
      </c>
      <c r="CD370" s="14" t="n">
        <v>-8.007999999999999</v>
      </c>
      <c r="CE370" s="14" t="n">
        <v>41.536</v>
      </c>
      <c r="CF370" s="14" t="n">
        <v>132.935</v>
      </c>
      <c r="CG370" s="14" t="n">
        <v>0.18</v>
      </c>
      <c r="CH370" s="14" t="n">
        <v>1</v>
      </c>
      <c r="CI370" s="14" t="n">
        <v>0</v>
      </c>
      <c r="CJ370" s="14" t="n">
        <v>0</v>
      </c>
      <c r="CK370" s="14" t="n">
        <v>0</v>
      </c>
      <c r="CL370" s="14" t="n">
        <v>0.011</v>
      </c>
      <c r="CM370" s="14" t="n">
        <v>0</v>
      </c>
      <c r="CN370" s="14" t="n">
        <v>0</v>
      </c>
      <c r="CO370" s="14" t="n">
        <v>0</v>
      </c>
      <c r="CP370" s="14" t="n">
        <v>0.742</v>
      </c>
      <c r="CQ370" s="14" t="n">
        <v>1.246</v>
      </c>
      <c r="CR370" s="14" t="n">
        <v>0.514</v>
      </c>
      <c r="CS370" s="14" t="n">
        <v>4.99</v>
      </c>
      <c r="CT370" s="14" t="n">
        <v>3.638</v>
      </c>
      <c r="CU370" s="14" t="n">
        <v>12.13</v>
      </c>
    </row>
    <row r="371">
      <c r="A371" s="14" t="inlineStr">
        <is>
          <t>IND2024</t>
        </is>
      </c>
      <c r="B371" s="14" t="inlineStr">
        <is>
          <t>IND</t>
        </is>
      </c>
      <c r="C371" s="14" t="inlineStr">
        <is>
          <t>IND</t>
        </is>
      </c>
      <c r="D371" s="14" t="inlineStr">
        <is>
          <t>India</t>
        </is>
      </c>
      <c r="E371" s="14" t="n">
        <v>2024</v>
      </c>
      <c r="F371" s="14" t="n">
        <v>0.18</v>
      </c>
      <c r="G371" s="14" t="n">
        <v>2.629</v>
      </c>
      <c r="H371" s="14" t="n">
        <v>0.833</v>
      </c>
      <c r="I371" s="14" t="n">
        <v>0.374</v>
      </c>
      <c r="J371" s="14" t="n">
        <v>3.003</v>
      </c>
      <c r="K371" s="14" t="n">
        <v>0</v>
      </c>
      <c r="L371" s="14" t="n">
        <v>1</v>
      </c>
      <c r="M371" s="14" t="n">
        <v>4.396</v>
      </c>
      <c r="N371" s="14" t="n">
        <v>2.498</v>
      </c>
      <c r="O371" s="14" t="n">
        <v>0.331</v>
      </c>
      <c r="P371" s="14" t="n">
        <v>4.727</v>
      </c>
      <c r="Q371" s="14" t="n">
        <v>0</v>
      </c>
      <c r="R371" s="14" t="n">
        <v>1</v>
      </c>
      <c r="S371" s="14" t="n">
        <v>6.793</v>
      </c>
      <c r="T371" s="14" t="n">
        <v>4.997</v>
      </c>
      <c r="U371" s="14" t="n">
        <v>0.544</v>
      </c>
      <c r="V371" s="14" t="n">
        <v>8.451000000000001</v>
      </c>
      <c r="W371" s="14" t="n">
        <v>0.18</v>
      </c>
      <c r="X371" s="14" t="n">
        <v>1</v>
      </c>
      <c r="Y371" s="14" t="n">
        <v>8.808999999999999</v>
      </c>
      <c r="Z371" s="14" t="n">
        <v>0.782</v>
      </c>
      <c r="AA371" s="14" t="n">
        <v>-1.189</v>
      </c>
      <c r="AB371" s="14" t="n">
        <v>7.62</v>
      </c>
      <c r="AC371" s="14" t="n">
        <v>0</v>
      </c>
      <c r="AD371" s="14" t="n">
        <v>0</v>
      </c>
      <c r="AE371" s="14" t="n">
        <v>9.792</v>
      </c>
      <c r="AF371" s="14" t="n">
        <v>1.582</v>
      </c>
      <c r="AG371" s="14" t="n">
        <v>-2.172</v>
      </c>
      <c r="AH371" s="14" t="n">
        <v>7.62</v>
      </c>
      <c r="AI371" s="14" t="n">
        <v>0</v>
      </c>
      <c r="AJ371" s="14" t="n">
        <v>0</v>
      </c>
      <c r="AK371" s="14" t="n">
        <v>15.692</v>
      </c>
      <c r="AL371" s="14" t="n">
        <v>6.66</v>
      </c>
      <c r="AM371" s="14" t="n">
        <v>-7.654</v>
      </c>
      <c r="AN371" s="14" t="n">
        <v>8.038</v>
      </c>
      <c r="AO371" s="14" t="n">
        <v>0</v>
      </c>
      <c r="AP371" s="14" t="n">
        <v>0</v>
      </c>
      <c r="AQ371" s="14" t="n">
        <v>0.598</v>
      </c>
      <c r="AR371" s="14" t="n">
        <v>0.109</v>
      </c>
      <c r="AS371" s="14" t="n">
        <v>0.433</v>
      </c>
      <c r="AT371" s="14" t="n">
        <v>1.216</v>
      </c>
      <c r="AU371" s="14" t="n">
        <v>0.18</v>
      </c>
      <c r="AV371" s="14" t="n">
        <v>1</v>
      </c>
      <c r="AW371" s="14" t="n">
        <v>0.539</v>
      </c>
      <c r="AX371" s="14" t="n">
        <v>0.099</v>
      </c>
      <c r="AY371" s="14" t="n">
        <v>0.385</v>
      </c>
      <c r="AZ371" s="14" t="n">
        <v>1.091</v>
      </c>
      <c r="BA371" s="14" t="n">
        <v>0.18</v>
      </c>
      <c r="BB371" s="14" t="n">
        <v>1</v>
      </c>
      <c r="BC371" s="14" t="n">
        <v>0.408</v>
      </c>
      <c r="BD371" s="14" t="n">
        <v>0.105</v>
      </c>
      <c r="BE371" s="14" t="n">
        <v>0.183</v>
      </c>
      <c r="BF371" s="14" t="n">
        <v>0.697</v>
      </c>
      <c r="BG371" s="14" t="n">
        <v>0.18</v>
      </c>
      <c r="BH371" s="14" t="n">
        <v>1</v>
      </c>
      <c r="BI371" s="14" t="n">
        <v>0.287</v>
      </c>
      <c r="BJ371" s="14" t="n">
        <v>0.063</v>
      </c>
      <c r="BK371" s="14" t="n">
        <v>0.193</v>
      </c>
      <c r="BL371" s="14" t="n">
        <v>0.5669999999999999</v>
      </c>
      <c r="BM371" s="14" t="n">
        <v>0.18</v>
      </c>
      <c r="BN371" s="14" t="n">
        <v>1</v>
      </c>
      <c r="BO371" s="14" t="n">
        <v>0</v>
      </c>
      <c r="BP371" s="14" t="n">
        <v>-0.021</v>
      </c>
      <c r="BQ371" s="14" t="n">
        <v>0.11</v>
      </c>
      <c r="BR371" s="14" t="n">
        <v>0</v>
      </c>
      <c r="BS371" s="14" t="n">
        <v>1</v>
      </c>
      <c r="BT371" s="14" t="n">
        <v>0</v>
      </c>
      <c r="BU371" s="14" t="n">
        <v>-0.021</v>
      </c>
      <c r="BV371" s="14" t="n">
        <v>0.08400000000000001</v>
      </c>
      <c r="BW371" s="14" t="n">
        <v>0</v>
      </c>
      <c r="BX371" s="14" t="n">
        <v>0.833</v>
      </c>
      <c r="BY371" s="14" t="n">
        <v>13.646</v>
      </c>
      <c r="BZ371" s="14" t="n">
        <v>0</v>
      </c>
      <c r="CA371" s="14" t="n">
        <v>13.646</v>
      </c>
      <c r="CB371" s="14" t="n">
        <v>0</v>
      </c>
      <c r="CC371" s="14" t="n">
        <v>61.32</v>
      </c>
      <c r="CD371" s="14" t="n">
        <v>-17.116</v>
      </c>
      <c r="CE371" s="14" t="n">
        <v>38.337</v>
      </c>
      <c r="CF371" s="14" t="n">
        <v>117.594</v>
      </c>
      <c r="CG371" s="14" t="n">
        <v>0.18</v>
      </c>
      <c r="CH371" s="14" t="n">
        <v>1</v>
      </c>
      <c r="CI371" s="14" t="n">
        <v>0</v>
      </c>
      <c r="CJ371" s="14" t="n">
        <v>0</v>
      </c>
      <c r="CK371" s="14" t="n">
        <v>0</v>
      </c>
      <c r="CL371" s="14" t="n">
        <v>0.011</v>
      </c>
      <c r="CM371" s="14" t="n">
        <v>0</v>
      </c>
      <c r="CN371" s="14" t="n">
        <v>0</v>
      </c>
      <c r="CO371" s="14" t="n">
        <v>0</v>
      </c>
      <c r="CP371" s="14" t="n">
        <v>0.742</v>
      </c>
      <c r="CQ371" s="14" t="n">
        <v>1.283</v>
      </c>
      <c r="CR371" s="14" t="n">
        <v>0.514</v>
      </c>
      <c r="CS371" s="14" t="n">
        <v>5.137</v>
      </c>
      <c r="CT371" s="14" t="n">
        <v>3.269</v>
      </c>
      <c r="CU371" s="14" t="n">
        <v>10.67</v>
      </c>
    </row>
    <row r="372">
      <c r="A372" s="14" t="inlineStr">
        <is>
          <t>IDN2021</t>
        </is>
      </c>
      <c r="B372" s="14" t="inlineStr">
        <is>
          <t>IDN</t>
        </is>
      </c>
      <c r="C372" s="14" t="inlineStr">
        <is>
          <t>IDN</t>
        </is>
      </c>
      <c r="D372" s="14" t="inlineStr">
        <is>
          <t>Indonesia</t>
        </is>
      </c>
      <c r="E372" s="14" t="n">
        <v>2021</v>
      </c>
      <c r="F372" s="14" t="n">
        <v>0.1</v>
      </c>
      <c r="G372" s="14" t="n">
        <v>2.859</v>
      </c>
      <c r="H372" s="14" t="n">
        <v>0.626</v>
      </c>
      <c r="I372" s="14" t="n">
        <v>-0.4</v>
      </c>
      <c r="J372" s="14" t="n">
        <v>2.459</v>
      </c>
      <c r="K372" s="14" t="n">
        <v>0</v>
      </c>
      <c r="L372" s="14" t="n">
        <v>1</v>
      </c>
      <c r="M372" s="14" t="n">
        <v>2.814</v>
      </c>
      <c r="N372" s="14" t="n">
        <v>1.275</v>
      </c>
      <c r="O372" s="14" t="n">
        <v>-0.209</v>
      </c>
      <c r="P372" s="14" t="n">
        <v>2.604</v>
      </c>
      <c r="Q372" s="14" t="n">
        <v>0</v>
      </c>
      <c r="R372" s="14" t="n">
        <v>1</v>
      </c>
      <c r="S372" s="14" t="n">
        <v>2.584</v>
      </c>
      <c r="T372" s="14" t="n">
        <v>1.601</v>
      </c>
      <c r="U372" s="14" t="n">
        <v>0.032</v>
      </c>
      <c r="V372" s="14" t="n">
        <v>2.877</v>
      </c>
      <c r="W372" s="14" t="n">
        <v>0.1</v>
      </c>
      <c r="X372" s="14" t="n">
        <v>1</v>
      </c>
      <c r="Y372" s="14" t="n">
        <v>4.121</v>
      </c>
      <c r="Z372" s="14" t="n">
        <v>0.455</v>
      </c>
      <c r="AA372" s="14" t="n">
        <v>1.561</v>
      </c>
      <c r="AB372" s="14" t="n">
        <v>5.683</v>
      </c>
      <c r="AC372" s="14" t="n">
        <v>0</v>
      </c>
      <c r="AD372" s="14" t="n">
        <v>1</v>
      </c>
      <c r="AE372" s="14" t="n">
        <v>4.693</v>
      </c>
      <c r="AF372" s="14" t="n">
        <v>0.918</v>
      </c>
      <c r="AG372" s="14" t="n">
        <v>0.989</v>
      </c>
      <c r="AH372" s="14" t="n">
        <v>5.683</v>
      </c>
      <c r="AI372" s="14" t="n">
        <v>0</v>
      </c>
      <c r="AJ372" s="14" t="n">
        <v>1</v>
      </c>
      <c r="AK372" s="14" t="n">
        <v>8.122999999999999</v>
      </c>
      <c r="AL372" s="14" t="n">
        <v>3.855</v>
      </c>
      <c r="AM372" s="14" t="n">
        <v>2.387</v>
      </c>
      <c r="AN372" s="14" t="n">
        <v>11.561</v>
      </c>
      <c r="AO372" s="14" t="n">
        <v>0.1</v>
      </c>
      <c r="AP372" s="14" t="n">
        <v>1</v>
      </c>
      <c r="AQ372" s="14" t="n">
        <v>0.621</v>
      </c>
      <c r="AR372" s="14" t="n">
        <v>0.114</v>
      </c>
      <c r="AS372" s="14" t="n">
        <v>-0.178</v>
      </c>
      <c r="AT372" s="14" t="n">
        <v>0.495</v>
      </c>
      <c r="AU372" s="14" t="n">
        <v>0</v>
      </c>
      <c r="AV372" s="14" t="n">
        <v>0</v>
      </c>
      <c r="AW372" s="14" t="n">
        <v>0.593</v>
      </c>
      <c r="AX372" s="14" t="n">
        <v>0.114</v>
      </c>
      <c r="AY372" s="14" t="n">
        <v>-0.225</v>
      </c>
      <c r="AZ372" s="14" t="n">
        <v>0.405</v>
      </c>
      <c r="BA372" s="14" t="n">
        <v>0</v>
      </c>
      <c r="BB372" s="14" t="n">
        <v>0</v>
      </c>
      <c r="BC372" s="14" t="n">
        <v>0.44</v>
      </c>
      <c r="BD372" s="14" t="n">
        <v>0.114</v>
      </c>
      <c r="BE372" s="14" t="n">
        <v>-0.293</v>
      </c>
      <c r="BF372" s="14" t="n">
        <v>0.161</v>
      </c>
      <c r="BG372" s="14" t="n">
        <v>0</v>
      </c>
      <c r="BH372" s="14" t="n">
        <v>0</v>
      </c>
      <c r="BI372" s="14" t="n">
        <v>0.5600000000000001</v>
      </c>
      <c r="BJ372" s="14" t="n">
        <v>0.114</v>
      </c>
      <c r="BK372" s="14" t="n">
        <v>-0.398</v>
      </c>
      <c r="BL372" s="14" t="n">
        <v>0.179</v>
      </c>
      <c r="BM372" s="14" t="n">
        <v>0</v>
      </c>
      <c r="BN372" s="14" t="n">
        <v>0</v>
      </c>
      <c r="BO372" s="14" t="n">
        <v>0</v>
      </c>
      <c r="BP372" s="14" t="n">
        <v>-0.005</v>
      </c>
      <c r="BQ372" s="14" t="n">
        <v>0.076</v>
      </c>
      <c r="BR372" s="14" t="n">
        <v>0</v>
      </c>
      <c r="BS372" s="14" t="n">
        <v>0.667</v>
      </c>
      <c r="BT372" s="14" t="n">
        <v>0</v>
      </c>
      <c r="BU372" s="14" t="n">
        <v>-0.005</v>
      </c>
      <c r="BV372" s="14" t="n">
        <v>0.07199999999999999</v>
      </c>
      <c r="BW372" s="14" t="n">
        <v>0</v>
      </c>
      <c r="BX372" s="14" t="n">
        <v>0.667</v>
      </c>
      <c r="BY372" s="14" t="n">
        <v>11.787</v>
      </c>
      <c r="BZ372" s="14" t="n">
        <v>0</v>
      </c>
      <c r="CA372" s="14" t="n">
        <v>11.787</v>
      </c>
      <c r="CB372" s="14" t="n">
        <v>0</v>
      </c>
      <c r="CC372" s="14" t="n">
        <v>81.69499999999999</v>
      </c>
      <c r="CD372" s="14" t="n">
        <v>7.95</v>
      </c>
      <c r="CE372" s="14" t="n">
        <v>-56.426</v>
      </c>
      <c r="CF372" s="14" t="n">
        <v>27.797</v>
      </c>
      <c r="CG372" s="14" t="n">
        <v>0</v>
      </c>
      <c r="CH372" s="14" t="n">
        <v>0</v>
      </c>
      <c r="CI372" s="14" t="n">
        <v>0</v>
      </c>
      <c r="CJ372" s="14" t="n">
        <v>0</v>
      </c>
      <c r="CK372" s="14" t="n">
        <v>0</v>
      </c>
      <c r="CL372" s="14" t="n">
        <v>5.263</v>
      </c>
      <c r="CM372" s="14" t="n">
        <v>0</v>
      </c>
      <c r="CN372" s="14" t="n">
        <v>0.302</v>
      </c>
      <c r="CO372" s="14" t="n">
        <v>0.22</v>
      </c>
      <c r="CP372" s="14" t="n">
        <v>0</v>
      </c>
      <c r="CQ372" s="14" t="n">
        <v>1.137</v>
      </c>
      <c r="CR372" s="14" t="n">
        <v>1</v>
      </c>
      <c r="CS372" s="14" t="n">
        <v>3.55</v>
      </c>
      <c r="CT372" s="14" t="n">
        <v>4.633</v>
      </c>
      <c r="CU372" s="14" t="n">
        <v>14.129</v>
      </c>
    </row>
    <row r="373">
      <c r="A373" s="14" t="inlineStr">
        <is>
          <t>IDN2022</t>
        </is>
      </c>
      <c r="B373" s="14" t="inlineStr">
        <is>
          <t>IDN</t>
        </is>
      </c>
      <c r="C373" s="14" t="inlineStr">
        <is>
          <t>IDN</t>
        </is>
      </c>
      <c r="D373" s="14" t="inlineStr">
        <is>
          <t>Indonesia</t>
        </is>
      </c>
      <c r="E373" s="14" t="n">
        <v>2022</v>
      </c>
      <c r="F373" s="14" t="n">
        <v>0.11</v>
      </c>
      <c r="G373" s="14" t="n">
        <v>2.78</v>
      </c>
      <c r="H373" s="14" t="n">
        <v>0.432</v>
      </c>
      <c r="I373" s="14" t="n">
        <v>-0.181</v>
      </c>
      <c r="J373" s="14" t="n">
        <v>2.598</v>
      </c>
      <c r="K373" s="14" t="n">
        <v>0</v>
      </c>
      <c r="L373" s="14" t="n">
        <v>1</v>
      </c>
      <c r="M373" s="14" t="n">
        <v>2.967</v>
      </c>
      <c r="N373" s="14" t="n">
        <v>1.225</v>
      </c>
      <c r="O373" s="14" t="n">
        <v>-0.105</v>
      </c>
      <c r="P373" s="14" t="n">
        <v>2.863</v>
      </c>
      <c r="Q373" s="14" t="n">
        <v>0</v>
      </c>
      <c r="R373" s="14" t="n">
        <v>1</v>
      </c>
      <c r="S373" s="14" t="n">
        <v>2.909</v>
      </c>
      <c r="T373" s="14" t="n">
        <v>1.425</v>
      </c>
      <c r="U373" s="14" t="n">
        <v>0.059</v>
      </c>
      <c r="V373" s="14" t="n">
        <v>3.241</v>
      </c>
      <c r="W373" s="14" t="n">
        <v>0.1</v>
      </c>
      <c r="X373" s="14" t="n">
        <v>1</v>
      </c>
      <c r="Y373" s="14" t="n">
        <v>4.451</v>
      </c>
      <c r="Z373" s="14" t="n">
        <v>0.491</v>
      </c>
      <c r="AA373" s="14" t="n">
        <v>0.855</v>
      </c>
      <c r="AB373" s="14" t="n">
        <v>5.306</v>
      </c>
      <c r="AC373" s="14" t="n">
        <v>0</v>
      </c>
      <c r="AD373" s="14" t="n">
        <v>1</v>
      </c>
      <c r="AE373" s="14" t="n">
        <v>5.068</v>
      </c>
      <c r="AF373" s="14" t="n">
        <v>0.992</v>
      </c>
      <c r="AG373" s="14" t="n">
        <v>1.068</v>
      </c>
      <c r="AH373" s="14" t="n">
        <v>6.137</v>
      </c>
      <c r="AI373" s="14" t="n">
        <v>0</v>
      </c>
      <c r="AJ373" s="14" t="n">
        <v>1</v>
      </c>
      <c r="AK373" s="14" t="n">
        <v>8.772</v>
      </c>
      <c r="AL373" s="14" t="n">
        <v>4.163</v>
      </c>
      <c r="AM373" s="14" t="n">
        <v>2.662</v>
      </c>
      <c r="AN373" s="14" t="n">
        <v>12.485</v>
      </c>
      <c r="AO373" s="14" t="n">
        <v>0.1</v>
      </c>
      <c r="AP373" s="14" t="n">
        <v>1</v>
      </c>
      <c r="AQ373" s="14" t="n">
        <v>0.847</v>
      </c>
      <c r="AR373" s="14" t="n">
        <v>0.123</v>
      </c>
      <c r="AS373" s="14" t="n">
        <v>-0.189</v>
      </c>
      <c r="AT373" s="14" t="n">
        <v>0.737</v>
      </c>
      <c r="AU373" s="14" t="n">
        <v>0</v>
      </c>
      <c r="AV373" s="14" t="n">
        <v>0</v>
      </c>
      <c r="AW373" s="14" t="n">
        <v>0.947</v>
      </c>
      <c r="AX373" s="14" t="n">
        <v>0.123</v>
      </c>
      <c r="AY373" s="14" t="n">
        <v>-0.42</v>
      </c>
      <c r="AZ373" s="14" t="n">
        <v>0.579</v>
      </c>
      <c r="BA373" s="14" t="n">
        <v>0</v>
      </c>
      <c r="BB373" s="14" t="n">
        <v>0</v>
      </c>
      <c r="BC373" s="14" t="n">
        <v>0.589</v>
      </c>
      <c r="BD373" s="14" t="n">
        <v>0.123</v>
      </c>
      <c r="BE373" s="14" t="n">
        <v>-0.447</v>
      </c>
      <c r="BF373" s="14" t="n">
        <v>0.155</v>
      </c>
      <c r="BG373" s="14" t="n">
        <v>0</v>
      </c>
      <c r="BH373" s="14" t="n">
        <v>0</v>
      </c>
      <c r="BI373" s="14" t="n">
        <v>0.6889999999999999</v>
      </c>
      <c r="BJ373" s="14" t="n">
        <v>0.123</v>
      </c>
      <c r="BK373" s="14" t="n">
        <v>-0.542</v>
      </c>
      <c r="BL373" s="14" t="n">
        <v>0.161</v>
      </c>
      <c r="BM373" s="14" t="n">
        <v>0</v>
      </c>
      <c r="BN373" s="14" t="n">
        <v>0</v>
      </c>
      <c r="BO373" s="14" t="n">
        <v>0</v>
      </c>
      <c r="BP373" s="14" t="n">
        <v>-0.023</v>
      </c>
      <c r="BQ373" s="14" t="n">
        <v>0.073</v>
      </c>
      <c r="BR373" s="14" t="n">
        <v>0</v>
      </c>
      <c r="BS373" s="14" t="n">
        <v>0.667</v>
      </c>
      <c r="BT373" s="14" t="n">
        <v>0</v>
      </c>
      <c r="BU373" s="14" t="n">
        <v>-0.023</v>
      </c>
      <c r="BV373" s="14" t="n">
        <v>0.076</v>
      </c>
      <c r="BW373" s="14" t="n">
        <v>0</v>
      </c>
      <c r="BX373" s="14" t="n">
        <v>0.667</v>
      </c>
      <c r="BY373" s="14" t="n">
        <v>12.729</v>
      </c>
      <c r="BZ373" s="14" t="n">
        <v>0</v>
      </c>
      <c r="CA373" s="14" t="n">
        <v>12.729</v>
      </c>
      <c r="CB373" s="14" t="n">
        <v>0</v>
      </c>
      <c r="CC373" s="14" t="n">
        <v>102.477</v>
      </c>
      <c r="CD373" s="14" t="n">
        <v>7.95</v>
      </c>
      <c r="CE373" s="14" t="n">
        <v>-78.348</v>
      </c>
      <c r="CF373" s="14" t="n">
        <v>26.783</v>
      </c>
      <c r="CG373" s="14" t="n">
        <v>0</v>
      </c>
      <c r="CH373" s="14" t="n">
        <v>0</v>
      </c>
      <c r="CI373" s="14" t="n">
        <v>0</v>
      </c>
      <c r="CJ373" s="14" t="n">
        <v>0</v>
      </c>
      <c r="CK373" s="14" t="n">
        <v>0</v>
      </c>
      <c r="CL373" s="14" t="n">
        <v>5.683</v>
      </c>
      <c r="CM373" s="14" t="n">
        <v>0</v>
      </c>
      <c r="CN373" s="14" t="n">
        <v>0.322</v>
      </c>
      <c r="CO373" s="14" t="n">
        <v>0.226</v>
      </c>
      <c r="CP373" s="14" t="n">
        <v>0</v>
      </c>
      <c r="CQ373" s="14" t="n">
        <v>1.227</v>
      </c>
      <c r="CR373" s="14" t="n">
        <v>1</v>
      </c>
      <c r="CS373" s="14" t="n">
        <v>3.834</v>
      </c>
      <c r="CT373" s="14" t="n">
        <v>7.75</v>
      </c>
      <c r="CU373" s="14" t="n">
        <v>28.059</v>
      </c>
    </row>
    <row r="374">
      <c r="A374" s="14" t="inlineStr">
        <is>
          <t>IDN2023</t>
        </is>
      </c>
      <c r="B374" s="14" t="inlineStr">
        <is>
          <t>IDN</t>
        </is>
      </c>
      <c r="C374" s="14" t="inlineStr">
        <is>
          <t>IDN</t>
        </is>
      </c>
      <c r="D374" s="14" t="inlineStr">
        <is>
          <t>Indonesia</t>
        </is>
      </c>
      <c r="E374" s="14" t="n">
        <v>2023</v>
      </c>
      <c r="F374" s="14" t="n">
        <v>0.11</v>
      </c>
      <c r="G374" s="14" t="n">
        <v>2.765</v>
      </c>
      <c r="H374" s="14" t="n">
        <v>0.63</v>
      </c>
      <c r="I374" s="14" t="n">
        <v>0.08599999999999999</v>
      </c>
      <c r="J374" s="14" t="n">
        <v>2.85</v>
      </c>
      <c r="K374" s="14" t="n">
        <v>0</v>
      </c>
      <c r="L374" s="14" t="n">
        <v>1</v>
      </c>
      <c r="M374" s="14" t="n">
        <v>2.926</v>
      </c>
      <c r="N374" s="14" t="n">
        <v>1.451</v>
      </c>
      <c r="O374" s="14" t="n">
        <v>0</v>
      </c>
      <c r="P374" s="14" t="n">
        <v>2.926</v>
      </c>
      <c r="Q374" s="14" t="n">
        <v>0</v>
      </c>
      <c r="R374" s="14" t="n">
        <v>1</v>
      </c>
      <c r="S374" s="14" t="n">
        <v>2.96</v>
      </c>
      <c r="T374" s="14" t="n">
        <v>1.856</v>
      </c>
      <c r="U374" s="14" t="n">
        <v>0.061</v>
      </c>
      <c r="V374" s="14" t="n">
        <v>3.287</v>
      </c>
      <c r="W374" s="14" t="n">
        <v>0.1</v>
      </c>
      <c r="X374" s="14" t="n">
        <v>1</v>
      </c>
      <c r="Y374" s="14" t="n">
        <v>4.635</v>
      </c>
      <c r="Z374" s="14" t="n">
        <v>0.512</v>
      </c>
      <c r="AA374" s="14" t="n">
        <v>0.191</v>
      </c>
      <c r="AB374" s="14" t="n">
        <v>4.826</v>
      </c>
      <c r="AC374" s="14" t="n">
        <v>0</v>
      </c>
      <c r="AD374" s="14" t="n">
        <v>1</v>
      </c>
      <c r="AE374" s="14" t="n">
        <v>5.277</v>
      </c>
      <c r="AF374" s="14" t="n">
        <v>1.033</v>
      </c>
      <c r="AG374" s="14" t="n">
        <v>1.113</v>
      </c>
      <c r="AH374" s="14" t="n">
        <v>6.39</v>
      </c>
      <c r="AI374" s="14" t="n">
        <v>0</v>
      </c>
      <c r="AJ374" s="14" t="n">
        <v>1</v>
      </c>
      <c r="AK374" s="14" t="n">
        <v>9.134</v>
      </c>
      <c r="AL374" s="14" t="n">
        <v>4.335</v>
      </c>
      <c r="AM374" s="14" t="n">
        <v>2.815</v>
      </c>
      <c r="AN374" s="14" t="n">
        <v>13.001</v>
      </c>
      <c r="AO374" s="14" t="n">
        <v>0.1</v>
      </c>
      <c r="AP374" s="14" t="n">
        <v>1</v>
      </c>
      <c r="AQ374" s="14" t="n">
        <v>0.749</v>
      </c>
      <c r="AR374" s="14" t="n">
        <v>0.129</v>
      </c>
      <c r="AS374" s="14" t="n">
        <v>-0.128</v>
      </c>
      <c r="AT374" s="14" t="n">
        <v>0.696</v>
      </c>
      <c r="AU374" s="14" t="n">
        <v>0</v>
      </c>
      <c r="AV374" s="14" t="n">
        <v>0</v>
      </c>
      <c r="AW374" s="14" t="n">
        <v>0.783</v>
      </c>
      <c r="AX374" s="14" t="n">
        <v>0.129</v>
      </c>
      <c r="AY374" s="14" t="n">
        <v>-0.294</v>
      </c>
      <c r="AZ374" s="14" t="n">
        <v>0.538</v>
      </c>
      <c r="BA374" s="14" t="n">
        <v>0</v>
      </c>
      <c r="BB374" s="14" t="n">
        <v>0</v>
      </c>
      <c r="BC374" s="14" t="n">
        <v>0.527</v>
      </c>
      <c r="BD374" s="14" t="n">
        <v>0.129</v>
      </c>
      <c r="BE374" s="14" t="n">
        <v>-0.39</v>
      </c>
      <c r="BF374" s="14" t="n">
        <v>0.151</v>
      </c>
      <c r="BG374" s="14" t="n">
        <v>0</v>
      </c>
      <c r="BH374" s="14" t="n">
        <v>0</v>
      </c>
      <c r="BI374" s="14" t="n">
        <v>0.64</v>
      </c>
      <c r="BJ374" s="14" t="n">
        <v>0.129</v>
      </c>
      <c r="BK374" s="14" t="n">
        <v>-0.468</v>
      </c>
      <c r="BL374" s="14" t="n">
        <v>0.189</v>
      </c>
      <c r="BM374" s="14" t="n">
        <v>0</v>
      </c>
      <c r="BN374" s="14" t="n">
        <v>0</v>
      </c>
      <c r="BO374" s="14" t="n">
        <v>0</v>
      </c>
      <c r="BP374" s="14" t="n">
        <v>-0.002</v>
      </c>
      <c r="BQ374" s="14" t="n">
        <v>0.07099999999999999</v>
      </c>
      <c r="BR374" s="14" t="n">
        <v>0</v>
      </c>
      <c r="BS374" s="14" t="n">
        <v>0.667</v>
      </c>
      <c r="BT374" s="14" t="n">
        <v>0</v>
      </c>
      <c r="BU374" s="14" t="n">
        <v>-0.002</v>
      </c>
      <c r="BV374" s="14" t="n">
        <v>0.076</v>
      </c>
      <c r="BW374" s="14" t="n">
        <v>0</v>
      </c>
      <c r="BX374" s="14" t="n">
        <v>0.667</v>
      </c>
      <c r="BY374" s="14" t="n">
        <v>13.254</v>
      </c>
      <c r="BZ374" s="14" t="n">
        <v>0</v>
      </c>
      <c r="CA374" s="14" t="n">
        <v>13.254</v>
      </c>
      <c r="CB374" s="14" t="n">
        <v>0</v>
      </c>
      <c r="CC374" s="14" t="n">
        <v>87.07899999999999</v>
      </c>
      <c r="CD374" s="14" t="n">
        <v>7.95</v>
      </c>
      <c r="CE374" s="14" t="n">
        <v>-63.524</v>
      </c>
      <c r="CF374" s="14" t="n">
        <v>26.146</v>
      </c>
      <c r="CG374" s="14" t="n">
        <v>0</v>
      </c>
      <c r="CH374" s="14" t="n">
        <v>0</v>
      </c>
      <c r="CI374" s="14" t="n">
        <v>0</v>
      </c>
      <c r="CJ374" s="14" t="n">
        <v>0</v>
      </c>
      <c r="CK374" s="14" t="n">
        <v>0</v>
      </c>
      <c r="CL374" s="14" t="n">
        <v>5.918</v>
      </c>
      <c r="CM374" s="14" t="n">
        <v>0</v>
      </c>
      <c r="CN374" s="14" t="n">
        <v>0.337</v>
      </c>
      <c r="CO374" s="14" t="n">
        <v>0.232</v>
      </c>
      <c r="CP374" s="14" t="n">
        <v>0</v>
      </c>
      <c r="CQ374" s="14" t="n">
        <v>1.278</v>
      </c>
      <c r="CR374" s="14" t="n">
        <v>1</v>
      </c>
      <c r="CS374" s="14" t="n">
        <v>3.992</v>
      </c>
      <c r="CT374" s="14" t="n">
        <v>5.207</v>
      </c>
      <c r="CU374" s="14" t="n">
        <v>9.260999999999999</v>
      </c>
    </row>
    <row r="375">
      <c r="A375" s="14" t="inlineStr">
        <is>
          <t>IDN2024</t>
        </is>
      </c>
      <c r="B375" s="14" t="inlineStr">
        <is>
          <t>IDN</t>
        </is>
      </c>
      <c r="C375" s="14" t="inlineStr">
        <is>
          <t>IDN</t>
        </is>
      </c>
      <c r="D375" s="14" t="inlineStr">
        <is>
          <t>Indonesia</t>
        </is>
      </c>
      <c r="E375" s="14" t="n">
        <v>2024</v>
      </c>
      <c r="F375" s="14" t="n">
        <v>0.11</v>
      </c>
      <c r="G375" s="14" t="n">
        <v>2.672</v>
      </c>
      <c r="H375" s="14" t="n">
        <v>0.677</v>
      </c>
      <c r="I375" s="14" t="n">
        <v>0.08</v>
      </c>
      <c r="J375" s="14" t="n">
        <v>2.752</v>
      </c>
      <c r="K375" s="14" t="n">
        <v>0</v>
      </c>
      <c r="L375" s="14" t="n">
        <v>1</v>
      </c>
      <c r="M375" s="14" t="n">
        <v>2.98</v>
      </c>
      <c r="N375" s="14" t="n">
        <v>1.623</v>
      </c>
      <c r="O375" s="14" t="n">
        <v>0</v>
      </c>
      <c r="P375" s="14" t="n">
        <v>2.98</v>
      </c>
      <c r="Q375" s="14" t="n">
        <v>0</v>
      </c>
      <c r="R375" s="14" t="n">
        <v>1</v>
      </c>
      <c r="S375" s="14" t="n">
        <v>2.971</v>
      </c>
      <c r="T375" s="14" t="n">
        <v>1.967</v>
      </c>
      <c r="U375" s="14" t="n">
        <v>0.059</v>
      </c>
      <c r="V375" s="14" t="n">
        <v>3.288</v>
      </c>
      <c r="W375" s="14" t="n">
        <v>0.1</v>
      </c>
      <c r="X375" s="14" t="n">
        <v>1</v>
      </c>
      <c r="Y375" s="14" t="n">
        <v>4.771</v>
      </c>
      <c r="Z375" s="14" t="n">
        <v>0.527</v>
      </c>
      <c r="AA375" s="14" t="n">
        <v>0.197</v>
      </c>
      <c r="AB375" s="14" t="n">
        <v>4.968</v>
      </c>
      <c r="AC375" s="14" t="n">
        <v>0</v>
      </c>
      <c r="AD375" s="14" t="n">
        <v>1</v>
      </c>
      <c r="AE375" s="14" t="n">
        <v>5.433</v>
      </c>
      <c r="AF375" s="14" t="n">
        <v>1.063</v>
      </c>
      <c r="AG375" s="14" t="n">
        <v>1.145</v>
      </c>
      <c r="AH375" s="14" t="n">
        <v>6.579</v>
      </c>
      <c r="AI375" s="14" t="n">
        <v>0</v>
      </c>
      <c r="AJ375" s="14" t="n">
        <v>1</v>
      </c>
      <c r="AK375" s="14" t="n">
        <v>9.404</v>
      </c>
      <c r="AL375" s="14" t="n">
        <v>4.463</v>
      </c>
      <c r="AM375" s="14" t="n">
        <v>2.929</v>
      </c>
      <c r="AN375" s="14" t="n">
        <v>13.384</v>
      </c>
      <c r="AO375" s="14" t="n">
        <v>0.1</v>
      </c>
      <c r="AP375" s="14" t="n">
        <v>1</v>
      </c>
      <c r="AQ375" s="14" t="n">
        <v>0.72</v>
      </c>
      <c r="AR375" s="14" t="n">
        <v>0.132</v>
      </c>
      <c r="AS375" s="14" t="n">
        <v>-0.15</v>
      </c>
      <c r="AT375" s="14" t="n">
        <v>0.639</v>
      </c>
      <c r="AU375" s="14" t="n">
        <v>0</v>
      </c>
      <c r="AV375" s="14" t="n">
        <v>0</v>
      </c>
      <c r="AW375" s="14" t="n">
        <v>0.734</v>
      </c>
      <c r="AX375" s="14" t="n">
        <v>0.132</v>
      </c>
      <c r="AY375" s="14" t="n">
        <v>-0.209</v>
      </c>
      <c r="AZ375" s="14" t="n">
        <v>0.577</v>
      </c>
      <c r="BA375" s="14" t="n">
        <v>0</v>
      </c>
      <c r="BB375" s="14" t="n">
        <v>0</v>
      </c>
      <c r="BC375" s="14" t="n">
        <v>0.51</v>
      </c>
      <c r="BD375" s="14" t="n">
        <v>0.132</v>
      </c>
      <c r="BE375" s="14" t="n">
        <v>-0.356</v>
      </c>
      <c r="BF375" s="14" t="n">
        <v>0.155</v>
      </c>
      <c r="BG375" s="14" t="n">
        <v>0</v>
      </c>
      <c r="BH375" s="14" t="n">
        <v>0</v>
      </c>
      <c r="BI375" s="14" t="n">
        <v>0.652</v>
      </c>
      <c r="BJ375" s="14" t="n">
        <v>0.132</v>
      </c>
      <c r="BK375" s="14" t="n">
        <v>-0.458</v>
      </c>
      <c r="BL375" s="14" t="n">
        <v>0.194</v>
      </c>
      <c r="BM375" s="14" t="n">
        <v>0</v>
      </c>
      <c r="BN375" s="14" t="n">
        <v>0</v>
      </c>
      <c r="BO375" s="14" t="n">
        <v>0</v>
      </c>
      <c r="BP375" s="14" t="n">
        <v>-0.002</v>
      </c>
      <c r="BQ375" s="14" t="n">
        <v>0.067</v>
      </c>
      <c r="BR375" s="14" t="n">
        <v>0</v>
      </c>
      <c r="BS375" s="14" t="n">
        <v>0.667</v>
      </c>
      <c r="BT375" s="14" t="n">
        <v>0</v>
      </c>
      <c r="BU375" s="14" t="n">
        <v>-0.002</v>
      </c>
      <c r="BV375" s="14" t="n">
        <v>0.073</v>
      </c>
      <c r="BW375" s="14" t="n">
        <v>0</v>
      </c>
      <c r="BX375" s="14" t="n">
        <v>0.667</v>
      </c>
      <c r="BY375" s="14" t="n">
        <v>13.646</v>
      </c>
      <c r="BZ375" s="14" t="n">
        <v>0</v>
      </c>
      <c r="CA375" s="14" t="n">
        <v>13.646</v>
      </c>
      <c r="CB375" s="14" t="n">
        <v>0</v>
      </c>
      <c r="CC375" s="14" t="n">
        <v>86.38500000000001</v>
      </c>
      <c r="CD375" s="14" t="n">
        <v>7.95</v>
      </c>
      <c r="CE375" s="14" t="n">
        <v>-59.592</v>
      </c>
      <c r="CF375" s="14" t="n">
        <v>26.794</v>
      </c>
      <c r="CG375" s="14" t="n">
        <v>0</v>
      </c>
      <c r="CH375" s="14" t="n">
        <v>0</v>
      </c>
      <c r="CI375" s="14" t="n">
        <v>0</v>
      </c>
      <c r="CJ375" s="14" t="n">
        <v>0</v>
      </c>
      <c r="CK375" s="14" t="n">
        <v>0</v>
      </c>
      <c r="CL375" s="14" t="n">
        <v>6.093</v>
      </c>
      <c r="CM375" s="14" t="n">
        <v>0</v>
      </c>
      <c r="CN375" s="14" t="n">
        <v>0.363</v>
      </c>
      <c r="CO375" s="14" t="n">
        <v>0.229</v>
      </c>
      <c r="CP375" s="14" t="n">
        <v>0</v>
      </c>
      <c r="CQ375" s="14" t="n">
        <v>1.316</v>
      </c>
      <c r="CR375" s="14" t="n">
        <v>1</v>
      </c>
      <c r="CS375" s="14" t="n">
        <v>4.11</v>
      </c>
      <c r="CT375" s="14" t="n">
        <v>3.682</v>
      </c>
      <c r="CU375" s="14" t="n">
        <v>7.598</v>
      </c>
    </row>
    <row r="376">
      <c r="A376" s="14" t="inlineStr">
        <is>
          <t>IRN2021</t>
        </is>
      </c>
      <c r="B376" s="14" t="inlineStr">
        <is>
          <t>IRN</t>
        </is>
      </c>
      <c r="C376" s="14" t="inlineStr">
        <is>
          <t>IRN</t>
        </is>
      </c>
      <c r="D376" s="14" t="inlineStr">
        <is>
          <t>Iran</t>
        </is>
      </c>
      <c r="E376" s="14" t="n">
        <v>2021</v>
      </c>
      <c r="F376" s="14" t="n">
        <v>0.09</v>
      </c>
      <c r="G376" s="14" t="n">
        <v>3.05</v>
      </c>
      <c r="H376" s="14" t="n">
        <v>0.843</v>
      </c>
      <c r="I376" s="14" t="n">
        <v>0.077</v>
      </c>
      <c r="J376" s="14" t="n">
        <v>3.127</v>
      </c>
      <c r="K376" s="14" t="n">
        <v>0</v>
      </c>
      <c r="L376" s="14" t="n">
        <v>1</v>
      </c>
      <c r="M376" s="14" t="n">
        <v>4.662</v>
      </c>
      <c r="N376" s="14" t="n">
        <v>2.528</v>
      </c>
      <c r="O376" s="14" t="n">
        <v>0.08400000000000001</v>
      </c>
      <c r="P376" s="14" t="n">
        <v>4.746</v>
      </c>
      <c r="Q376" s="14" t="n">
        <v>0</v>
      </c>
      <c r="R376" s="14" t="n">
        <v>1</v>
      </c>
      <c r="S376" s="14" t="n">
        <v>7.262</v>
      </c>
      <c r="T376" s="14" t="n">
        <v>5.055</v>
      </c>
      <c r="U376" s="14" t="n">
        <v>0.077</v>
      </c>
      <c r="V376" s="14" t="n">
        <v>8</v>
      </c>
      <c r="W376" s="14" t="n">
        <v>0.09</v>
      </c>
      <c r="X376" s="14" t="n">
        <v>1</v>
      </c>
      <c r="Y376" s="14" t="n">
        <v>2.987</v>
      </c>
      <c r="Z376" s="14" t="n">
        <v>0.455</v>
      </c>
      <c r="AA376" s="14" t="n">
        <v>-1.246</v>
      </c>
      <c r="AB376" s="14" t="n">
        <v>1.741</v>
      </c>
      <c r="AC376" s="14" t="n">
        <v>0</v>
      </c>
      <c r="AD376" s="14" t="n">
        <v>0</v>
      </c>
      <c r="AE376" s="14" t="n">
        <v>3.56</v>
      </c>
      <c r="AF376" s="14" t="n">
        <v>0.922</v>
      </c>
      <c r="AG376" s="14" t="n">
        <v>-2.36</v>
      </c>
      <c r="AH376" s="14" t="n">
        <v>1.2</v>
      </c>
      <c r="AI376" s="14" t="n">
        <v>0</v>
      </c>
      <c r="AJ376" s="14" t="n">
        <v>0</v>
      </c>
      <c r="AK376" s="14" t="n">
        <v>6.997</v>
      </c>
      <c r="AL376" s="14" t="n">
        <v>3.924</v>
      </c>
      <c r="AM376" s="14" t="n">
        <v>-2.583</v>
      </c>
      <c r="AN376" s="14" t="n">
        <v>4.414</v>
      </c>
      <c r="AO376" s="14" t="n">
        <v>0</v>
      </c>
      <c r="AP376" s="14" t="n">
        <v>0</v>
      </c>
      <c r="AQ376" s="14" t="n">
        <v>0.469</v>
      </c>
      <c r="AR376" s="14" t="n">
        <v>0.114</v>
      </c>
      <c r="AS376" s="14" t="n">
        <v>-0.249</v>
      </c>
      <c r="AT376" s="14" t="n">
        <v>0.24</v>
      </c>
      <c r="AU376" s="14" t="n">
        <v>0</v>
      </c>
      <c r="AV376" s="14" t="n">
        <v>0</v>
      </c>
      <c r="AW376" s="14" t="n">
        <v>0.449</v>
      </c>
      <c r="AX376" s="14" t="n">
        <v>0.114</v>
      </c>
      <c r="AY376" s="14" t="n">
        <v>-0.391</v>
      </c>
      <c r="AZ376" s="14" t="n">
        <v>0.064</v>
      </c>
      <c r="BA376" s="14" t="n">
        <v>0</v>
      </c>
      <c r="BB376" s="14" t="n">
        <v>0</v>
      </c>
      <c r="BC376" s="14" t="n">
        <v>0.342</v>
      </c>
      <c r="BD376" s="14" t="n">
        <v>0.114</v>
      </c>
      <c r="BE376" s="14" t="n">
        <v>0</v>
      </c>
      <c r="BF376" s="14" t="n">
        <v>0.373</v>
      </c>
      <c r="BG376" s="14" t="n">
        <v>0.09</v>
      </c>
      <c r="BH376" s="14" t="n">
        <v>1</v>
      </c>
      <c r="BI376" s="14" t="n">
        <v>0.426</v>
      </c>
      <c r="BJ376" s="14" t="n">
        <v>0.114</v>
      </c>
      <c r="BK376" s="14" t="n">
        <v>0</v>
      </c>
      <c r="BL376" s="14" t="n">
        <v>0.465</v>
      </c>
      <c r="BM376" s="14" t="n">
        <v>0.09</v>
      </c>
      <c r="BN376" s="14" t="n">
        <v>1</v>
      </c>
      <c r="BO376" s="14" t="n">
        <v>0</v>
      </c>
      <c r="BP376" s="14" t="n">
        <v>-0.073</v>
      </c>
      <c r="BQ376" s="14" t="n">
        <v>0.018</v>
      </c>
      <c r="BR376" s="14" t="n">
        <v>0</v>
      </c>
      <c r="BS376" s="14" t="n">
        <v>1</v>
      </c>
      <c r="BT376" s="14" t="n">
        <v>0</v>
      </c>
      <c r="BU376" s="14" t="n">
        <v>-0.073</v>
      </c>
      <c r="BV376" s="14" t="n">
        <v>0.032</v>
      </c>
      <c r="BW376" s="14" t="n">
        <v>0</v>
      </c>
      <c r="BX376" s="14" t="n">
        <v>0.833</v>
      </c>
      <c r="BY376" s="14" t="n">
        <v>11.787</v>
      </c>
      <c r="BZ376" s="14" t="n">
        <v>0</v>
      </c>
      <c r="CA376" s="14" t="n">
        <v>11.787</v>
      </c>
      <c r="CB376" s="14" t="n">
        <v>0</v>
      </c>
      <c r="CC376" s="14" t="n">
        <v>59.572</v>
      </c>
      <c r="CD376" s="14" t="n">
        <v>7.95</v>
      </c>
      <c r="CE376" s="14" t="n">
        <v>0</v>
      </c>
      <c r="CF376" s="14" t="n">
        <v>64.93300000000001</v>
      </c>
      <c r="CG376" s="14" t="n">
        <v>0.09</v>
      </c>
      <c r="CH376" s="14" t="n">
        <v>1</v>
      </c>
      <c r="CI376" s="14" t="n">
        <v>0</v>
      </c>
      <c r="CJ376" s="14" t="n">
        <v>0</v>
      </c>
      <c r="CK376" s="14" t="n">
        <v>0</v>
      </c>
      <c r="CL376" s="14" t="n">
        <v>0</v>
      </c>
      <c r="CM376" s="14" t="n">
        <v>0</v>
      </c>
      <c r="CN376" s="14" t="n">
        <v>0</v>
      </c>
      <c r="CO376" s="14" t="n">
        <v>0</v>
      </c>
      <c r="CP376" s="14" t="n">
        <v>0.526</v>
      </c>
      <c r="CQ376" s="14" t="n">
        <v>1.198</v>
      </c>
      <c r="CR376" s="14" t="n">
        <v>0.998</v>
      </c>
      <c r="CS376" s="14" t="n">
        <v>2.399</v>
      </c>
      <c r="CT376" s="14" t="n">
        <v>3.327</v>
      </c>
      <c r="CU376" s="14" t="n">
        <v>9.891</v>
      </c>
    </row>
    <row r="377">
      <c r="A377" s="14" t="inlineStr">
        <is>
          <t>IRN2022</t>
        </is>
      </c>
      <c r="B377" s="14" t="inlineStr">
        <is>
          <t>IRN</t>
        </is>
      </c>
      <c r="C377" s="14" t="inlineStr">
        <is>
          <t>IRN</t>
        </is>
      </c>
      <c r="D377" s="14" t="inlineStr">
        <is>
          <t>Iran</t>
        </is>
      </c>
      <c r="E377" s="14" t="n">
        <v>2022</v>
      </c>
      <c r="F377" s="14" t="n">
        <v>0.09</v>
      </c>
      <c r="G377" s="14" t="n">
        <v>4.998</v>
      </c>
      <c r="H377" s="14" t="n">
        <v>0.903</v>
      </c>
      <c r="I377" s="14" t="n">
        <v>0.18</v>
      </c>
      <c r="J377" s="14" t="n">
        <v>5.178</v>
      </c>
      <c r="K377" s="14" t="n">
        <v>0</v>
      </c>
      <c r="L377" s="14" t="n">
        <v>1</v>
      </c>
      <c r="M377" s="14" t="n">
        <v>5.375</v>
      </c>
      <c r="N377" s="14" t="n">
        <v>2.71</v>
      </c>
      <c r="O377" s="14" t="n">
        <v>0.118</v>
      </c>
      <c r="P377" s="14" t="n">
        <v>5.494</v>
      </c>
      <c r="Q377" s="14" t="n">
        <v>0</v>
      </c>
      <c r="R377" s="14" t="n">
        <v>1</v>
      </c>
      <c r="S377" s="14" t="n">
        <v>9.513999999999999</v>
      </c>
      <c r="T377" s="14" t="n">
        <v>5.42</v>
      </c>
      <c r="U377" s="14" t="n">
        <v>0.244</v>
      </c>
      <c r="V377" s="14" t="n">
        <v>10.567</v>
      </c>
      <c r="W377" s="14" t="n">
        <v>0.09</v>
      </c>
      <c r="X377" s="14" t="n">
        <v>1</v>
      </c>
      <c r="Y377" s="14" t="n">
        <v>3.21</v>
      </c>
      <c r="Z377" s="14" t="n">
        <v>0.489</v>
      </c>
      <c r="AA377" s="14" t="n">
        <v>-1.345</v>
      </c>
      <c r="AB377" s="14" t="n">
        <v>1.865</v>
      </c>
      <c r="AC377" s="14" t="n">
        <v>0</v>
      </c>
      <c r="AD377" s="14" t="n">
        <v>0</v>
      </c>
      <c r="AE377" s="14" t="n">
        <v>3.828</v>
      </c>
      <c r="AF377" s="14" t="n">
        <v>0.992</v>
      </c>
      <c r="AG377" s="14" t="n">
        <v>-2.549</v>
      </c>
      <c r="AH377" s="14" t="n">
        <v>1.28</v>
      </c>
      <c r="AI377" s="14" t="n">
        <v>0</v>
      </c>
      <c r="AJ377" s="14" t="n">
        <v>0</v>
      </c>
      <c r="AK377" s="14" t="n">
        <v>7.54</v>
      </c>
      <c r="AL377" s="14" t="n">
        <v>4.228</v>
      </c>
      <c r="AM377" s="14" t="n">
        <v>-2.789</v>
      </c>
      <c r="AN377" s="14" t="n">
        <v>4.751</v>
      </c>
      <c r="AO377" s="14" t="n">
        <v>0</v>
      </c>
      <c r="AP377" s="14" t="n">
        <v>0</v>
      </c>
      <c r="AQ377" s="14" t="n">
        <v>0.63</v>
      </c>
      <c r="AR377" s="14" t="n">
        <v>0.123</v>
      </c>
      <c r="AS377" s="14" t="n">
        <v>-0.42</v>
      </c>
      <c r="AT377" s="14" t="n">
        <v>0.229</v>
      </c>
      <c r="AU377" s="14" t="n">
        <v>0</v>
      </c>
      <c r="AV377" s="14" t="n">
        <v>0</v>
      </c>
      <c r="AW377" s="14" t="n">
        <v>0.7</v>
      </c>
      <c r="AX377" s="14" t="n">
        <v>0.123</v>
      </c>
      <c r="AY377" s="14" t="n">
        <v>-0.642</v>
      </c>
      <c r="AZ377" s="14" t="n">
        <v>0.062</v>
      </c>
      <c r="BA377" s="14" t="n">
        <v>0</v>
      </c>
      <c r="BB377" s="14" t="n">
        <v>0</v>
      </c>
      <c r="BC377" s="14" t="n">
        <v>0.449</v>
      </c>
      <c r="BD377" s="14" t="n">
        <v>0.123</v>
      </c>
      <c r="BE377" s="14" t="n">
        <v>0.003</v>
      </c>
      <c r="BF377" s="14" t="n">
        <v>0.489</v>
      </c>
      <c r="BG377" s="14" t="n">
        <v>0.09</v>
      </c>
      <c r="BH377" s="14" t="n">
        <v>1</v>
      </c>
      <c r="BI377" s="14" t="n">
        <v>0.519</v>
      </c>
      <c r="BJ377" s="14" t="n">
        <v>0.123</v>
      </c>
      <c r="BK377" s="14" t="n">
        <v>0.003</v>
      </c>
      <c r="BL377" s="14" t="n">
        <v>0.5659999999999999</v>
      </c>
      <c r="BM377" s="14" t="n">
        <v>0.09</v>
      </c>
      <c r="BN377" s="14" t="n">
        <v>1</v>
      </c>
      <c r="BO377" s="14" t="n">
        <v>0</v>
      </c>
      <c r="BP377" s="14" t="n">
        <v>-0.073</v>
      </c>
      <c r="BQ377" s="14" t="n">
        <v>0.017</v>
      </c>
      <c r="BR377" s="14" t="n">
        <v>0</v>
      </c>
      <c r="BS377" s="14" t="n">
        <v>1</v>
      </c>
      <c r="BT377" s="14" t="n">
        <v>0</v>
      </c>
      <c r="BU377" s="14" t="n">
        <v>-0.073</v>
      </c>
      <c r="BV377" s="14" t="n">
        <v>0.031</v>
      </c>
      <c r="BW377" s="14" t="n">
        <v>0</v>
      </c>
      <c r="BX377" s="14" t="n">
        <v>0.833</v>
      </c>
      <c r="BY377" s="14" t="n">
        <v>12.729</v>
      </c>
      <c r="BZ377" s="14" t="n">
        <v>0</v>
      </c>
      <c r="CA377" s="14" t="n">
        <v>12.729</v>
      </c>
      <c r="CB377" s="14" t="n">
        <v>0</v>
      </c>
      <c r="CC377" s="14" t="n">
        <v>74.119</v>
      </c>
      <c r="CD377" s="14" t="n">
        <v>7.95</v>
      </c>
      <c r="CE377" s="14" t="n">
        <v>0.494</v>
      </c>
      <c r="CF377" s="14" t="n">
        <v>80.789</v>
      </c>
      <c r="CG377" s="14" t="n">
        <v>0.09</v>
      </c>
      <c r="CH377" s="14" t="n">
        <v>1</v>
      </c>
      <c r="CI377" s="14" t="n">
        <v>0</v>
      </c>
      <c r="CJ377" s="14" t="n">
        <v>0</v>
      </c>
      <c r="CK377" s="14" t="n">
        <v>0</v>
      </c>
      <c r="CL377" s="14" t="n">
        <v>0</v>
      </c>
      <c r="CM377" s="14" t="n">
        <v>0</v>
      </c>
      <c r="CN377" s="14" t="n">
        <v>0</v>
      </c>
      <c r="CO377" s="14" t="n">
        <v>0</v>
      </c>
      <c r="CP377" s="14" t="n">
        <v>0.537</v>
      </c>
      <c r="CQ377" s="14" t="n">
        <v>1.294</v>
      </c>
      <c r="CR377" s="14" t="n">
        <v>0.998</v>
      </c>
      <c r="CS377" s="14" t="n">
        <v>2.591</v>
      </c>
      <c r="CT377" s="14" t="n">
        <v>7.34</v>
      </c>
      <c r="CU377" s="14" t="n">
        <v>19.642</v>
      </c>
    </row>
    <row r="378">
      <c r="A378" s="14" t="inlineStr">
        <is>
          <t>IRN2023</t>
        </is>
      </c>
      <c r="B378" s="14" t="inlineStr">
        <is>
          <t>IRN</t>
        </is>
      </c>
      <c r="C378" s="14" t="inlineStr">
        <is>
          <t>IRN</t>
        </is>
      </c>
      <c r="D378" s="14" t="inlineStr">
        <is>
          <t>Iran</t>
        </is>
      </c>
      <c r="E378" s="14" t="n">
        <v>2023</v>
      </c>
      <c r="F378" s="14" t="n">
        <v>0.09</v>
      </c>
      <c r="G378" s="14" t="n">
        <v>2.89</v>
      </c>
      <c r="H378" s="14" t="n">
        <v>0.857</v>
      </c>
      <c r="I378" s="14" t="n">
        <v>0.063</v>
      </c>
      <c r="J378" s="14" t="n">
        <v>2.952</v>
      </c>
      <c r="K378" s="14" t="n">
        <v>0</v>
      </c>
      <c r="L378" s="14" t="n">
        <v>1</v>
      </c>
      <c r="M378" s="14" t="n">
        <v>4.41</v>
      </c>
      <c r="N378" s="14" t="n">
        <v>2.571</v>
      </c>
      <c r="O378" s="14" t="n">
        <v>0.059</v>
      </c>
      <c r="P378" s="14" t="n">
        <v>4.469</v>
      </c>
      <c r="Q378" s="14" t="n">
        <v>0</v>
      </c>
      <c r="R378" s="14" t="n">
        <v>1</v>
      </c>
      <c r="S378" s="14" t="n">
        <v>7.176</v>
      </c>
      <c r="T378" s="14" t="n">
        <v>5.143</v>
      </c>
      <c r="U378" s="14" t="n">
        <v>0.135</v>
      </c>
      <c r="V378" s="14" t="n">
        <v>7.89</v>
      </c>
      <c r="W378" s="14" t="n">
        <v>0.09</v>
      </c>
      <c r="X378" s="14" t="n">
        <v>1</v>
      </c>
      <c r="Y378" s="14" t="n">
        <v>3.342</v>
      </c>
      <c r="Z378" s="14" t="n">
        <v>0.509</v>
      </c>
      <c r="AA378" s="14" t="n">
        <v>-0.9320000000000001</v>
      </c>
      <c r="AB378" s="14" t="n">
        <v>2.41</v>
      </c>
      <c r="AC378" s="14" t="n">
        <v>0</v>
      </c>
      <c r="AD378" s="14" t="n">
        <v>0</v>
      </c>
      <c r="AE378" s="14" t="n">
        <v>3.986</v>
      </c>
      <c r="AF378" s="14" t="n">
        <v>1.033</v>
      </c>
      <c r="AG378" s="14" t="n">
        <v>-2.186</v>
      </c>
      <c r="AH378" s="14" t="n">
        <v>1.801</v>
      </c>
      <c r="AI378" s="14" t="n">
        <v>0</v>
      </c>
      <c r="AJ378" s="14" t="n">
        <v>0</v>
      </c>
      <c r="AK378" s="14" t="n">
        <v>7.851</v>
      </c>
      <c r="AL378" s="14" t="n">
        <v>4.403</v>
      </c>
      <c r="AM378" s="14" t="n">
        <v>-2.907</v>
      </c>
      <c r="AN378" s="14" t="n">
        <v>4.944</v>
      </c>
      <c r="AO378" s="14" t="n">
        <v>0</v>
      </c>
      <c r="AP378" s="14" t="n">
        <v>0</v>
      </c>
      <c r="AQ378" s="14" t="n">
        <v>0.5629999999999999</v>
      </c>
      <c r="AR378" s="14" t="n">
        <v>0.129</v>
      </c>
      <c r="AS378" s="14" t="n">
        <v>-0.303</v>
      </c>
      <c r="AT378" s="14" t="n">
        <v>0.283</v>
      </c>
      <c r="AU378" s="14" t="n">
        <v>0</v>
      </c>
      <c r="AV378" s="14" t="n">
        <v>0</v>
      </c>
      <c r="AW378" s="14" t="n">
        <v>0.586</v>
      </c>
      <c r="AX378" s="14" t="n">
        <v>0.129</v>
      </c>
      <c r="AY378" s="14" t="n">
        <v>-0.528</v>
      </c>
      <c r="AZ378" s="14" t="n">
        <v>0.063</v>
      </c>
      <c r="BA378" s="14" t="n">
        <v>0</v>
      </c>
      <c r="BB378" s="14" t="n">
        <v>0</v>
      </c>
      <c r="BC378" s="14" t="n">
        <v>0.408</v>
      </c>
      <c r="BD378" s="14" t="n">
        <v>0.129</v>
      </c>
      <c r="BE378" s="14" t="n">
        <v>0.004</v>
      </c>
      <c r="BF378" s="14" t="n">
        <v>0.444</v>
      </c>
      <c r="BG378" s="14" t="n">
        <v>0.09</v>
      </c>
      <c r="BH378" s="14" t="n">
        <v>1</v>
      </c>
      <c r="BI378" s="14" t="n">
        <v>0.486</v>
      </c>
      <c r="BJ378" s="14" t="n">
        <v>0.129</v>
      </c>
      <c r="BK378" s="14" t="n">
        <v>0.005</v>
      </c>
      <c r="BL378" s="14" t="n">
        <v>0.53</v>
      </c>
      <c r="BM378" s="14" t="n">
        <v>0.09</v>
      </c>
      <c r="BN378" s="14" t="n">
        <v>1</v>
      </c>
      <c r="BO378" s="14" t="n">
        <v>0</v>
      </c>
      <c r="BP378" s="14" t="n">
        <v>-0.073</v>
      </c>
      <c r="BQ378" s="14" t="n">
        <v>0.018</v>
      </c>
      <c r="BR378" s="14" t="n">
        <v>0</v>
      </c>
      <c r="BS378" s="14" t="n">
        <v>1</v>
      </c>
      <c r="BT378" s="14" t="n">
        <v>0</v>
      </c>
      <c r="BU378" s="14" t="n">
        <v>-0.073</v>
      </c>
      <c r="BV378" s="14" t="n">
        <v>0.031</v>
      </c>
      <c r="BW378" s="14" t="n">
        <v>0</v>
      </c>
      <c r="BX378" s="14" t="n">
        <v>0.833</v>
      </c>
      <c r="BY378" s="14" t="n">
        <v>13.254</v>
      </c>
      <c r="BZ378" s="14" t="n">
        <v>0</v>
      </c>
      <c r="CA378" s="14" t="n">
        <v>13.254</v>
      </c>
      <c r="CB378" s="14" t="n">
        <v>0</v>
      </c>
      <c r="CC378" s="14" t="n">
        <v>63.34</v>
      </c>
      <c r="CD378" s="14" t="n">
        <v>7.95</v>
      </c>
      <c r="CE378" s="14" t="n">
        <v>0.631</v>
      </c>
      <c r="CF378" s="14" t="n">
        <v>69.041</v>
      </c>
      <c r="CG378" s="14" t="n">
        <v>0.09</v>
      </c>
      <c r="CH378" s="14" t="n">
        <v>1</v>
      </c>
      <c r="CI378" s="14" t="n">
        <v>0</v>
      </c>
      <c r="CJ378" s="14" t="n">
        <v>0</v>
      </c>
      <c r="CK378" s="14" t="n">
        <v>0</v>
      </c>
      <c r="CL378" s="14" t="n">
        <v>0</v>
      </c>
      <c r="CM378" s="14" t="n">
        <v>0</v>
      </c>
      <c r="CN378" s="14" t="n">
        <v>0</v>
      </c>
      <c r="CO378" s="14" t="n">
        <v>0</v>
      </c>
      <c r="CP378" s="14" t="n">
        <v>0.667</v>
      </c>
      <c r="CQ378" s="14" t="n">
        <v>1.348</v>
      </c>
      <c r="CR378" s="14" t="n">
        <v>0.998</v>
      </c>
      <c r="CS378" s="14" t="n">
        <v>2.698</v>
      </c>
      <c r="CT378" s="14" t="n">
        <v>3.403</v>
      </c>
      <c r="CU378" s="14" t="n">
        <v>6.483</v>
      </c>
    </row>
    <row r="379">
      <c r="A379" s="14" t="inlineStr">
        <is>
          <t>IRN2024</t>
        </is>
      </c>
      <c r="B379" s="14" t="inlineStr">
        <is>
          <t>IRN</t>
        </is>
      </c>
      <c r="C379" s="14" t="inlineStr">
        <is>
          <t>IRN</t>
        </is>
      </c>
      <c r="D379" s="14" t="inlineStr">
        <is>
          <t>Iran</t>
        </is>
      </c>
      <c r="E379" s="14" t="n">
        <v>2024</v>
      </c>
      <c r="F379" s="14" t="n">
        <v>0.09</v>
      </c>
      <c r="G379" s="14" t="n">
        <v>2.799</v>
      </c>
      <c r="H379" s="14" t="n">
        <v>0.882</v>
      </c>
      <c r="I379" s="14" t="n">
        <v>0.049</v>
      </c>
      <c r="J379" s="14" t="n">
        <v>2.848</v>
      </c>
      <c r="K379" s="14" t="n">
        <v>0</v>
      </c>
      <c r="L379" s="14" t="n">
        <v>1</v>
      </c>
      <c r="M379" s="14" t="n">
        <v>4.308</v>
      </c>
      <c r="N379" s="14" t="n">
        <v>2.647</v>
      </c>
      <c r="O379" s="14" t="n">
        <v>0.041</v>
      </c>
      <c r="P379" s="14" t="n">
        <v>4.349</v>
      </c>
      <c r="Q379" s="14" t="n">
        <v>0</v>
      </c>
      <c r="R379" s="14" t="n">
        <v>1</v>
      </c>
      <c r="S379" s="14" t="n">
        <v>7.212</v>
      </c>
      <c r="T379" s="14" t="n">
        <v>5.295</v>
      </c>
      <c r="U379" s="14" t="n">
        <v>0.138</v>
      </c>
      <c r="V379" s="14" t="n">
        <v>7.914</v>
      </c>
      <c r="W379" s="14" t="n">
        <v>0.09</v>
      </c>
      <c r="X379" s="14" t="n">
        <v>1</v>
      </c>
      <c r="Y379" s="14" t="n">
        <v>3.441</v>
      </c>
      <c r="Z379" s="14" t="n">
        <v>0.524</v>
      </c>
      <c r="AA379" s="14" t="n">
        <v>-0.96</v>
      </c>
      <c r="AB379" s="14" t="n">
        <v>2.481</v>
      </c>
      <c r="AC379" s="14" t="n">
        <v>0</v>
      </c>
      <c r="AD379" s="14" t="n">
        <v>0</v>
      </c>
      <c r="AE379" s="14" t="n">
        <v>4.104</v>
      </c>
      <c r="AF379" s="14" t="n">
        <v>1.063</v>
      </c>
      <c r="AG379" s="14" t="n">
        <v>-2.25</v>
      </c>
      <c r="AH379" s="14" t="n">
        <v>1.854</v>
      </c>
      <c r="AI379" s="14" t="n">
        <v>0</v>
      </c>
      <c r="AJ379" s="14" t="n">
        <v>0</v>
      </c>
      <c r="AK379" s="14" t="n">
        <v>8.083</v>
      </c>
      <c r="AL379" s="14" t="n">
        <v>4.533</v>
      </c>
      <c r="AM379" s="14" t="n">
        <v>-2.879</v>
      </c>
      <c r="AN379" s="14" t="n">
        <v>5.204</v>
      </c>
      <c r="AO379" s="14" t="n">
        <v>0</v>
      </c>
      <c r="AP379" s="14" t="n">
        <v>0</v>
      </c>
      <c r="AQ379" s="14" t="n">
        <v>0.544</v>
      </c>
      <c r="AR379" s="14" t="n">
        <v>0.132</v>
      </c>
      <c r="AS379" s="14" t="n">
        <v>-0.284</v>
      </c>
      <c r="AT379" s="14" t="n">
        <v>0.283</v>
      </c>
      <c r="AU379" s="14" t="n">
        <v>0</v>
      </c>
      <c r="AV379" s="14" t="n">
        <v>0</v>
      </c>
      <c r="AW379" s="14" t="n">
        <v>0.553</v>
      </c>
      <c r="AX379" s="14" t="n">
        <v>0.132</v>
      </c>
      <c r="AY379" s="14" t="n">
        <v>-0.495</v>
      </c>
      <c r="AZ379" s="14" t="n">
        <v>0.063</v>
      </c>
      <c r="BA379" s="14" t="n">
        <v>0</v>
      </c>
      <c r="BB379" s="14" t="n">
        <v>0</v>
      </c>
      <c r="BC379" s="14" t="n">
        <v>0.397</v>
      </c>
      <c r="BD379" s="14" t="n">
        <v>0.132</v>
      </c>
      <c r="BE379" s="14" t="n">
        <v>0.005</v>
      </c>
      <c r="BF379" s="14" t="n">
        <v>0.433</v>
      </c>
      <c r="BG379" s="14" t="n">
        <v>0.09</v>
      </c>
      <c r="BH379" s="14" t="n">
        <v>1</v>
      </c>
      <c r="BI379" s="14" t="n">
        <v>0.496</v>
      </c>
      <c r="BJ379" s="14" t="n">
        <v>0.132</v>
      </c>
      <c r="BK379" s="14" t="n">
        <v>0.006</v>
      </c>
      <c r="BL379" s="14" t="n">
        <v>0.541</v>
      </c>
      <c r="BM379" s="14" t="n">
        <v>0.09</v>
      </c>
      <c r="BN379" s="14" t="n">
        <v>1</v>
      </c>
      <c r="BO379" s="14" t="n">
        <v>0</v>
      </c>
      <c r="BP379" s="14" t="n">
        <v>-0.075</v>
      </c>
      <c r="BQ379" s="14" t="n">
        <v>0.019</v>
      </c>
      <c r="BR379" s="14" t="n">
        <v>0</v>
      </c>
      <c r="BS379" s="14" t="n">
        <v>1</v>
      </c>
      <c r="BT379" s="14" t="n">
        <v>0</v>
      </c>
      <c r="BU379" s="14" t="n">
        <v>-0.075</v>
      </c>
      <c r="BV379" s="14" t="n">
        <v>0.039</v>
      </c>
      <c r="BW379" s="14" t="n">
        <v>0</v>
      </c>
      <c r="BX379" s="14" t="n">
        <v>0.833</v>
      </c>
      <c r="BY379" s="14" t="n">
        <v>13.646</v>
      </c>
      <c r="BZ379" s="14" t="n">
        <v>0</v>
      </c>
      <c r="CA379" s="14" t="n">
        <v>13.646</v>
      </c>
      <c r="CB379" s="14" t="n">
        <v>0</v>
      </c>
      <c r="CC379" s="14" t="n">
        <v>62.855</v>
      </c>
      <c r="CD379" s="14" t="n">
        <v>7.95</v>
      </c>
      <c r="CE379" s="14" t="n">
        <v>0.771</v>
      </c>
      <c r="CF379" s="14" t="n">
        <v>68.512</v>
      </c>
      <c r="CG379" s="14" t="n">
        <v>0.09</v>
      </c>
      <c r="CH379" s="14" t="n">
        <v>1</v>
      </c>
      <c r="CI379" s="14" t="n">
        <v>0</v>
      </c>
      <c r="CJ379" s="14" t="n">
        <v>0</v>
      </c>
      <c r="CK379" s="14" t="n">
        <v>0</v>
      </c>
      <c r="CL379" s="14" t="n">
        <v>0</v>
      </c>
      <c r="CM379" s="14" t="n">
        <v>0</v>
      </c>
      <c r="CN379" s="14" t="n">
        <v>0</v>
      </c>
      <c r="CO379" s="14" t="n">
        <v>0</v>
      </c>
      <c r="CP379" s="14" t="n">
        <v>0.667</v>
      </c>
      <c r="CQ379" s="14" t="n">
        <v>1.387</v>
      </c>
      <c r="CR379" s="14" t="n">
        <v>0.998</v>
      </c>
      <c r="CS379" s="14" t="n">
        <v>2.778</v>
      </c>
      <c r="CT379" s="14" t="n">
        <v>2.976</v>
      </c>
      <c r="CU379" s="14" t="n">
        <v>5.319</v>
      </c>
    </row>
    <row r="380">
      <c r="A380" s="14" t="inlineStr">
        <is>
          <t>IRQ2021</t>
        </is>
      </c>
      <c r="B380" s="14" t="inlineStr">
        <is>
          <t>IRQ</t>
        </is>
      </c>
      <c r="C380" s="14" t="inlineStr">
        <is>
          <t>IRQ</t>
        </is>
      </c>
      <c r="D380" s="14" t="inlineStr">
        <is>
          <t>Iraq</t>
        </is>
      </c>
      <c r="E380" s="14" t="n">
        <v>2021</v>
      </c>
      <c r="F380" s="14" t="n">
        <v>0</v>
      </c>
      <c r="G380" s="14" t="n">
        <v>5.897</v>
      </c>
      <c r="H380" s="14" t="n">
        <v>1.143</v>
      </c>
      <c r="I380" s="14" t="n">
        <v>0.233</v>
      </c>
      <c r="J380" s="14" t="n">
        <v>6.13</v>
      </c>
      <c r="K380" s="14" t="n">
        <v>0</v>
      </c>
      <c r="L380" s="14" t="n">
        <v>1</v>
      </c>
      <c r="M380" s="14" t="n">
        <v>7.964</v>
      </c>
      <c r="N380" s="14" t="n">
        <v>3.43</v>
      </c>
      <c r="O380" s="14" t="n">
        <v>0.252</v>
      </c>
      <c r="P380" s="14" t="n">
        <v>8.217000000000001</v>
      </c>
      <c r="Q380" s="14" t="n">
        <v>0</v>
      </c>
      <c r="R380" s="14" t="n">
        <v>1</v>
      </c>
      <c r="S380" s="14" t="n">
        <v>11.613</v>
      </c>
      <c r="T380" s="14" t="n">
        <v>6.86</v>
      </c>
      <c r="U380" s="14" t="n">
        <v>0.233</v>
      </c>
      <c r="V380" s="14" t="n">
        <v>11.846</v>
      </c>
      <c r="W380" s="14" t="n">
        <v>0</v>
      </c>
      <c r="X380" s="14" t="n">
        <v>1</v>
      </c>
      <c r="Y380" s="14" t="n">
        <v>7.559</v>
      </c>
      <c r="Z380" s="14" t="n">
        <v>0.788</v>
      </c>
      <c r="AA380" s="14" t="n">
        <v>-2.972</v>
      </c>
      <c r="AB380" s="14" t="n">
        <v>4.588</v>
      </c>
      <c r="AC380" s="14" t="n">
        <v>0</v>
      </c>
      <c r="AD380" s="14" t="n">
        <v>0</v>
      </c>
      <c r="AE380" s="14" t="n">
        <v>8.419</v>
      </c>
      <c r="AF380" s="14" t="n">
        <v>1.557</v>
      </c>
      <c r="AG380" s="14" t="n">
        <v>-4.373</v>
      </c>
      <c r="AH380" s="14" t="n">
        <v>4.046</v>
      </c>
      <c r="AI380" s="14" t="n">
        <v>0</v>
      </c>
      <c r="AJ380" s="14" t="n">
        <v>0</v>
      </c>
      <c r="AK380" s="14" t="n">
        <v>13.577</v>
      </c>
      <c r="AL380" s="14" t="n">
        <v>6.201</v>
      </c>
      <c r="AM380" s="14" t="n">
        <v>0</v>
      </c>
      <c r="AN380" s="14" t="n">
        <v>13.577</v>
      </c>
      <c r="AO380" s="14" t="n">
        <v>0</v>
      </c>
      <c r="AP380" s="14" t="n">
        <v>1</v>
      </c>
      <c r="AQ380" s="14" t="n">
        <v>0.621</v>
      </c>
      <c r="AR380" s="14" t="n">
        <v>0.114</v>
      </c>
      <c r="AS380" s="14" t="n">
        <v>-0.264</v>
      </c>
      <c r="AT380" s="14" t="n">
        <v>0.357</v>
      </c>
      <c r="AU380" s="14" t="n">
        <v>0</v>
      </c>
      <c r="AV380" s="14" t="n">
        <v>0</v>
      </c>
      <c r="AW380" s="14" t="n">
        <v>0.593</v>
      </c>
      <c r="AX380" s="14" t="n">
        <v>0.114</v>
      </c>
      <c r="AY380" s="14" t="n">
        <v>-0.381</v>
      </c>
      <c r="AZ380" s="14" t="n">
        <v>0.212</v>
      </c>
      <c r="BA380" s="14" t="n">
        <v>0</v>
      </c>
      <c r="BB380" s="14" t="n">
        <v>0</v>
      </c>
      <c r="BC380" s="14" t="n">
        <v>0.44</v>
      </c>
      <c r="BD380" s="14" t="n">
        <v>0.114</v>
      </c>
      <c r="BE380" s="14" t="n">
        <v>0</v>
      </c>
      <c r="BF380" s="14" t="n">
        <v>0.44</v>
      </c>
      <c r="BG380" s="14" t="n">
        <v>0</v>
      </c>
      <c r="BH380" s="14" t="n">
        <v>1</v>
      </c>
      <c r="BI380" s="14" t="n">
        <v>0.5600000000000001</v>
      </c>
      <c r="BJ380" s="14" t="n">
        <v>0.114</v>
      </c>
      <c r="BK380" s="14" t="n">
        <v>0</v>
      </c>
      <c r="BL380" s="14" t="n">
        <v>0.5600000000000001</v>
      </c>
      <c r="BM380" s="14" t="n">
        <v>0</v>
      </c>
      <c r="BN380" s="14" t="n">
        <v>1</v>
      </c>
      <c r="BO380" s="14" t="n">
        <v>0</v>
      </c>
      <c r="BP380" s="14" t="n">
        <v>0</v>
      </c>
      <c r="BQ380" s="14" t="n">
        <v>0.041</v>
      </c>
      <c r="BR380" s="14" t="n">
        <v>0</v>
      </c>
      <c r="BS380" s="14" t="n">
        <v>0.667</v>
      </c>
      <c r="BT380" s="14" t="n">
        <v>0</v>
      </c>
      <c r="BU380" s="14" t="n">
        <v>0</v>
      </c>
      <c r="BV380" s="14" t="n">
        <v>0.024</v>
      </c>
      <c r="BW380" s="14" t="n">
        <v>0</v>
      </c>
      <c r="BX380" s="14" t="n">
        <v>0.833</v>
      </c>
      <c r="BY380" s="14" t="n">
        <v>11.787</v>
      </c>
      <c r="BZ380" s="14" t="n">
        <v>0</v>
      </c>
      <c r="CA380" s="14" t="n">
        <v>11.787</v>
      </c>
      <c r="CB380" s="14" t="n">
        <v>0</v>
      </c>
      <c r="CC380" s="14" t="n">
        <v>81.69499999999999</v>
      </c>
      <c r="CD380" s="14" t="n">
        <v>7.95</v>
      </c>
      <c r="CE380" s="14" t="n">
        <v>0</v>
      </c>
      <c r="CF380" s="14" t="n">
        <v>81.69499999999999</v>
      </c>
      <c r="CG380" s="14" t="n">
        <v>0</v>
      </c>
      <c r="CH380" s="14" t="n">
        <v>1</v>
      </c>
      <c r="CI380" s="14" t="n">
        <v>0</v>
      </c>
      <c r="CJ380" s="14" t="n">
        <v>0</v>
      </c>
      <c r="CK380" s="14" t="n">
        <v>0</v>
      </c>
      <c r="CL380" s="14" t="n">
        <v>0</v>
      </c>
      <c r="CM380" s="14" t="n">
        <v>0</v>
      </c>
      <c r="CN380" s="14" t="n">
        <v>0</v>
      </c>
      <c r="CO380" s="14" t="n">
        <v>0</v>
      </c>
      <c r="CP380" s="14" t="n">
        <v>0</v>
      </c>
      <c r="CQ380" s="14" t="n">
        <v>1.198</v>
      </c>
      <c r="CR380" s="14" t="n">
        <v>0.496</v>
      </c>
      <c r="CS380" s="14" t="n">
        <v>3.207</v>
      </c>
      <c r="CT380" s="14" t="n">
        <v>4.753</v>
      </c>
      <c r="CU380" s="14" t="n">
        <v>14.162</v>
      </c>
    </row>
    <row r="381">
      <c r="A381" s="14" t="inlineStr">
        <is>
          <t>IRQ2022</t>
        </is>
      </c>
      <c r="B381" s="14" t="inlineStr">
        <is>
          <t>IRQ</t>
        </is>
      </c>
      <c r="C381" s="14" t="inlineStr">
        <is>
          <t>IRQ</t>
        </is>
      </c>
      <c r="D381" s="14" t="inlineStr">
        <is>
          <t>Iraq</t>
        </is>
      </c>
      <c r="E381" s="14" t="n">
        <v>2022</v>
      </c>
      <c r="F381" s="14" t="n">
        <v>0</v>
      </c>
      <c r="G381" s="14" t="n">
        <v>11.72</v>
      </c>
      <c r="H381" s="14" t="n">
        <v>1.235</v>
      </c>
      <c r="I381" s="14" t="n">
        <v>0.555</v>
      </c>
      <c r="J381" s="14" t="n">
        <v>12.275</v>
      </c>
      <c r="K381" s="14" t="n">
        <v>0</v>
      </c>
      <c r="L381" s="14" t="n">
        <v>1</v>
      </c>
      <c r="M381" s="14" t="n">
        <v>9.782999999999999</v>
      </c>
      <c r="N381" s="14" t="n">
        <v>3.704</v>
      </c>
      <c r="O381" s="14" t="n">
        <v>0.365</v>
      </c>
      <c r="P381" s="14" t="n">
        <v>10.148</v>
      </c>
      <c r="Q381" s="14" t="n">
        <v>0</v>
      </c>
      <c r="R381" s="14" t="n">
        <v>1</v>
      </c>
      <c r="S381" s="14" t="n">
        <v>17.893</v>
      </c>
      <c r="T381" s="14" t="n">
        <v>7.408</v>
      </c>
      <c r="U381" s="14" t="n">
        <v>0.555</v>
      </c>
      <c r="V381" s="14" t="n">
        <v>18.448</v>
      </c>
      <c r="W381" s="14" t="n">
        <v>0</v>
      </c>
      <c r="X381" s="14" t="n">
        <v>1</v>
      </c>
      <c r="Y381" s="14" t="n">
        <v>12.691</v>
      </c>
      <c r="Z381" s="14" t="n">
        <v>1.323</v>
      </c>
      <c r="AA381" s="14" t="n">
        <v>-7.177</v>
      </c>
      <c r="AB381" s="14" t="n">
        <v>5.514</v>
      </c>
      <c r="AC381" s="14" t="n">
        <v>0</v>
      </c>
      <c r="AD381" s="14" t="n">
        <v>0</v>
      </c>
      <c r="AE381" s="14" t="n">
        <v>13.61</v>
      </c>
      <c r="AF381" s="14" t="n">
        <v>2.516</v>
      </c>
      <c r="AG381" s="14" t="n">
        <v>-8.682</v>
      </c>
      <c r="AH381" s="14" t="n">
        <v>4.929</v>
      </c>
      <c r="AI381" s="14" t="n">
        <v>0</v>
      </c>
      <c r="AJ381" s="14" t="n">
        <v>0</v>
      </c>
      <c r="AK381" s="14" t="n">
        <v>19.125</v>
      </c>
      <c r="AL381" s="14" t="n">
        <v>8.734</v>
      </c>
      <c r="AM381" s="14" t="n">
        <v>0</v>
      </c>
      <c r="AN381" s="14" t="n">
        <v>19.125</v>
      </c>
      <c r="AO381" s="14" t="n">
        <v>0</v>
      </c>
      <c r="AP381" s="14" t="n">
        <v>1</v>
      </c>
      <c r="AQ381" s="14" t="n">
        <v>0.847</v>
      </c>
      <c r="AR381" s="14" t="n">
        <v>0.123</v>
      </c>
      <c r="AS381" s="14" t="n">
        <v>-0.407</v>
      </c>
      <c r="AT381" s="14" t="n">
        <v>0.44</v>
      </c>
      <c r="AU381" s="14" t="n">
        <v>0</v>
      </c>
      <c r="AV381" s="14" t="n">
        <v>0</v>
      </c>
      <c r="AW381" s="14" t="n">
        <v>0.947</v>
      </c>
      <c r="AX381" s="14" t="n">
        <v>0.123</v>
      </c>
      <c r="AY381" s="14" t="n">
        <v>-0.646</v>
      </c>
      <c r="AZ381" s="14" t="n">
        <v>0.301</v>
      </c>
      <c r="BA381" s="14" t="n">
        <v>0</v>
      </c>
      <c r="BB381" s="14" t="n">
        <v>0</v>
      </c>
      <c r="BC381" s="14" t="n">
        <v>0.589</v>
      </c>
      <c r="BD381" s="14" t="n">
        <v>0.123</v>
      </c>
      <c r="BE381" s="14" t="n">
        <v>0</v>
      </c>
      <c r="BF381" s="14" t="n">
        <v>0.589</v>
      </c>
      <c r="BG381" s="14" t="n">
        <v>0</v>
      </c>
      <c r="BH381" s="14" t="n">
        <v>1</v>
      </c>
      <c r="BI381" s="14" t="n">
        <v>0.6889999999999999</v>
      </c>
      <c r="BJ381" s="14" t="n">
        <v>0.123</v>
      </c>
      <c r="BK381" s="14" t="n">
        <v>0</v>
      </c>
      <c r="BL381" s="14" t="n">
        <v>0.6889999999999999</v>
      </c>
      <c r="BM381" s="14" t="n">
        <v>0</v>
      </c>
      <c r="BN381" s="14" t="n">
        <v>1</v>
      </c>
      <c r="BO381" s="14" t="n">
        <v>0</v>
      </c>
      <c r="BP381" s="14" t="n">
        <v>0</v>
      </c>
      <c r="BQ381" s="14" t="n">
        <v>0.041</v>
      </c>
      <c r="BR381" s="14" t="n">
        <v>0</v>
      </c>
      <c r="BS381" s="14" t="n">
        <v>0.667</v>
      </c>
      <c r="BT381" s="14" t="n">
        <v>0</v>
      </c>
      <c r="BU381" s="14" t="n">
        <v>0</v>
      </c>
      <c r="BV381" s="14" t="n">
        <v>0.007</v>
      </c>
      <c r="BW381" s="14" t="n">
        <v>0</v>
      </c>
      <c r="BX381" s="14" t="n">
        <v>0.833</v>
      </c>
      <c r="BY381" s="14" t="n">
        <v>12.729</v>
      </c>
      <c r="BZ381" s="14" t="n">
        <v>0</v>
      </c>
      <c r="CA381" s="14" t="n">
        <v>12.729</v>
      </c>
      <c r="CB381" s="14" t="n">
        <v>0</v>
      </c>
      <c r="CC381" s="14" t="n">
        <v>102.477</v>
      </c>
      <c r="CD381" s="14" t="n">
        <v>7.95</v>
      </c>
      <c r="CE381" s="14" t="n">
        <v>0</v>
      </c>
      <c r="CF381" s="14" t="n">
        <v>102.477</v>
      </c>
      <c r="CG381" s="14" t="n">
        <v>0</v>
      </c>
      <c r="CH381" s="14" t="n">
        <v>1</v>
      </c>
      <c r="CI381" s="14" t="n">
        <v>0</v>
      </c>
      <c r="CJ381" s="14" t="n">
        <v>0</v>
      </c>
      <c r="CK381" s="14" t="n">
        <v>0</v>
      </c>
      <c r="CL381" s="14" t="n">
        <v>0</v>
      </c>
      <c r="CM381" s="14" t="n">
        <v>0</v>
      </c>
      <c r="CN381" s="14" t="n">
        <v>0</v>
      </c>
      <c r="CO381" s="14" t="n">
        <v>0</v>
      </c>
      <c r="CP381" s="14" t="n">
        <v>0</v>
      </c>
      <c r="CQ381" s="14" t="n">
        <v>1.294</v>
      </c>
      <c r="CR381" s="14" t="n">
        <v>0.511</v>
      </c>
      <c r="CS381" s="14" t="n">
        <v>3.463</v>
      </c>
      <c r="CT381" s="14" t="n">
        <v>10.485</v>
      </c>
      <c r="CU381" s="14" t="n">
        <v>30.326</v>
      </c>
    </row>
    <row r="382">
      <c r="A382" s="14" t="inlineStr">
        <is>
          <t>IRQ2023</t>
        </is>
      </c>
      <c r="B382" s="14" t="inlineStr">
        <is>
          <t>IRQ</t>
        </is>
      </c>
      <c r="C382" s="14" t="inlineStr">
        <is>
          <t>IRQ</t>
        </is>
      </c>
      <c r="D382" s="14" t="inlineStr">
        <is>
          <t>Iraq</t>
        </is>
      </c>
      <c r="E382" s="14" t="n">
        <v>2023</v>
      </c>
      <c r="F382" s="14" t="n">
        <v>0</v>
      </c>
      <c r="G382" s="14" t="n">
        <v>6.147</v>
      </c>
      <c r="H382" s="14" t="n">
        <v>1.286</v>
      </c>
      <c r="I382" s="14" t="n">
        <v>0.268</v>
      </c>
      <c r="J382" s="14" t="n">
        <v>6.415</v>
      </c>
      <c r="K382" s="14" t="n">
        <v>0</v>
      </c>
      <c r="L382" s="14" t="n">
        <v>1</v>
      </c>
      <c r="M382" s="14" t="n">
        <v>7.886</v>
      </c>
      <c r="N382" s="14" t="n">
        <v>3.857</v>
      </c>
      <c r="O382" s="14" t="n">
        <v>0.252</v>
      </c>
      <c r="P382" s="14" t="n">
        <v>8.138</v>
      </c>
      <c r="Q382" s="14" t="n">
        <v>0</v>
      </c>
      <c r="R382" s="14" t="n">
        <v>1</v>
      </c>
      <c r="S382" s="14" t="n">
        <v>12.575</v>
      </c>
      <c r="T382" s="14" t="n">
        <v>7.714</v>
      </c>
      <c r="U382" s="14" t="n">
        <v>0.268</v>
      </c>
      <c r="V382" s="14" t="n">
        <v>12.843</v>
      </c>
      <c r="W382" s="14" t="n">
        <v>0</v>
      </c>
      <c r="X382" s="14" t="n">
        <v>1</v>
      </c>
      <c r="Y382" s="14" t="n">
        <v>6.738</v>
      </c>
      <c r="Z382" s="14" t="n">
        <v>0.702</v>
      </c>
      <c r="AA382" s="14" t="n">
        <v>-1.579</v>
      </c>
      <c r="AB382" s="14" t="n">
        <v>5.159</v>
      </c>
      <c r="AC382" s="14" t="n">
        <v>0</v>
      </c>
      <c r="AD382" s="14" t="n">
        <v>0</v>
      </c>
      <c r="AE382" s="14" t="n">
        <v>7.696</v>
      </c>
      <c r="AF382" s="14" t="n">
        <v>1.423</v>
      </c>
      <c r="AG382" s="14" t="n">
        <v>-3.146</v>
      </c>
      <c r="AH382" s="14" t="n">
        <v>4.55</v>
      </c>
      <c r="AI382" s="14" t="n">
        <v>0</v>
      </c>
      <c r="AJ382" s="14" t="n">
        <v>0</v>
      </c>
      <c r="AK382" s="14" t="n">
        <v>13.442</v>
      </c>
      <c r="AL382" s="14" t="n">
        <v>6.139</v>
      </c>
      <c r="AM382" s="14" t="n">
        <v>0</v>
      </c>
      <c r="AN382" s="14" t="n">
        <v>13.442</v>
      </c>
      <c r="AO382" s="14" t="n">
        <v>0</v>
      </c>
      <c r="AP382" s="14" t="n">
        <v>1</v>
      </c>
      <c r="AQ382" s="14" t="n">
        <v>0.749</v>
      </c>
      <c r="AR382" s="14" t="n">
        <v>0.129</v>
      </c>
      <c r="AS382" s="14" t="n">
        <v>-0.378</v>
      </c>
      <c r="AT382" s="14" t="n">
        <v>0.371</v>
      </c>
      <c r="AU382" s="14" t="n">
        <v>0</v>
      </c>
      <c r="AV382" s="14" t="n">
        <v>0</v>
      </c>
      <c r="AW382" s="14" t="n">
        <v>0.783</v>
      </c>
      <c r="AX382" s="14" t="n">
        <v>0.129</v>
      </c>
      <c r="AY382" s="14" t="n">
        <v>-0.513</v>
      </c>
      <c r="AZ382" s="14" t="n">
        <v>0.269</v>
      </c>
      <c r="BA382" s="14" t="n">
        <v>0</v>
      </c>
      <c r="BB382" s="14" t="n">
        <v>0</v>
      </c>
      <c r="BC382" s="14" t="n">
        <v>0.527</v>
      </c>
      <c r="BD382" s="14" t="n">
        <v>0.129</v>
      </c>
      <c r="BE382" s="14" t="n">
        <v>0</v>
      </c>
      <c r="BF382" s="14" t="n">
        <v>0.527</v>
      </c>
      <c r="BG382" s="14" t="n">
        <v>0</v>
      </c>
      <c r="BH382" s="14" t="n">
        <v>1</v>
      </c>
      <c r="BI382" s="14" t="n">
        <v>0.64</v>
      </c>
      <c r="BJ382" s="14" t="n">
        <v>0.129</v>
      </c>
      <c r="BK382" s="14" t="n">
        <v>0</v>
      </c>
      <c r="BL382" s="14" t="n">
        <v>0.64</v>
      </c>
      <c r="BM382" s="14" t="n">
        <v>0</v>
      </c>
      <c r="BN382" s="14" t="n">
        <v>1</v>
      </c>
      <c r="BO382" s="14" t="n">
        <v>0</v>
      </c>
      <c r="BP382" s="14" t="n">
        <v>0</v>
      </c>
      <c r="BQ382" s="14" t="n">
        <v>0.045</v>
      </c>
      <c r="BR382" s="14" t="n">
        <v>0</v>
      </c>
      <c r="BS382" s="14" t="n">
        <v>0.667</v>
      </c>
      <c r="BT382" s="14" t="n">
        <v>0</v>
      </c>
      <c r="BU382" s="14" t="n">
        <v>0</v>
      </c>
      <c r="BV382" s="14" t="n">
        <v>0.007</v>
      </c>
      <c r="BW382" s="14" t="n">
        <v>0</v>
      </c>
      <c r="BX382" s="14" t="n">
        <v>0.833</v>
      </c>
      <c r="BY382" s="14" t="n">
        <v>13.254</v>
      </c>
      <c r="BZ382" s="14" t="n">
        <v>0</v>
      </c>
      <c r="CA382" s="14" t="n">
        <v>13.254</v>
      </c>
      <c r="CB382" s="14" t="n">
        <v>0</v>
      </c>
      <c r="CC382" s="14" t="n">
        <v>87.07899999999999</v>
      </c>
      <c r="CD382" s="14" t="n">
        <v>7.95</v>
      </c>
      <c r="CE382" s="14" t="n">
        <v>0</v>
      </c>
      <c r="CF382" s="14" t="n">
        <v>87.07899999999999</v>
      </c>
      <c r="CG382" s="14" t="n">
        <v>0</v>
      </c>
      <c r="CH382" s="14" t="n">
        <v>1</v>
      </c>
      <c r="CI382" s="14" t="n">
        <v>0</v>
      </c>
      <c r="CJ382" s="14" t="n">
        <v>0</v>
      </c>
      <c r="CK382" s="14" t="n">
        <v>0</v>
      </c>
      <c r="CL382" s="14" t="n">
        <v>0</v>
      </c>
      <c r="CM382" s="14" t="n">
        <v>0</v>
      </c>
      <c r="CN382" s="14" t="n">
        <v>0</v>
      </c>
      <c r="CO382" s="14" t="n">
        <v>0</v>
      </c>
      <c r="CP382" s="14" t="n">
        <v>0</v>
      </c>
      <c r="CQ382" s="14" t="n">
        <v>1.348</v>
      </c>
      <c r="CR382" s="14" t="n">
        <v>0.51</v>
      </c>
      <c r="CS382" s="14" t="n">
        <v>3.606</v>
      </c>
      <c r="CT382" s="14" t="n">
        <v>4.861</v>
      </c>
      <c r="CU382" s="14" t="n">
        <v>10.622</v>
      </c>
    </row>
    <row r="383">
      <c r="A383" s="14" t="inlineStr">
        <is>
          <t>IRQ2024</t>
        </is>
      </c>
      <c r="B383" s="14" t="inlineStr">
        <is>
          <t>IRQ</t>
        </is>
      </c>
      <c r="C383" s="14" t="inlineStr">
        <is>
          <t>IRQ</t>
        </is>
      </c>
      <c r="D383" s="14" t="inlineStr">
        <is>
          <t>Iraq</t>
        </is>
      </c>
      <c r="E383" s="14" t="n">
        <v>2024</v>
      </c>
      <c r="F383" s="14" t="n">
        <v>0</v>
      </c>
      <c r="G383" s="14" t="n">
        <v>5.575</v>
      </c>
      <c r="H383" s="14" t="n">
        <v>1.324</v>
      </c>
      <c r="I383" s="14" t="n">
        <v>0.208</v>
      </c>
      <c r="J383" s="14" t="n">
        <v>5.783</v>
      </c>
      <c r="K383" s="14" t="n">
        <v>0</v>
      </c>
      <c r="L383" s="14" t="n">
        <v>1</v>
      </c>
      <c r="M383" s="14" t="n">
        <v>7.124</v>
      </c>
      <c r="N383" s="14" t="n">
        <v>3.971</v>
      </c>
      <c r="O383" s="14" t="n">
        <v>0.176</v>
      </c>
      <c r="P383" s="14" t="n">
        <v>7.299</v>
      </c>
      <c r="Q383" s="14" t="n">
        <v>0</v>
      </c>
      <c r="R383" s="14" t="n">
        <v>1</v>
      </c>
      <c r="S383" s="14" t="n">
        <v>12.193</v>
      </c>
      <c r="T383" s="14" t="n">
        <v>7.942</v>
      </c>
      <c r="U383" s="14" t="n">
        <v>0.208</v>
      </c>
      <c r="V383" s="14" t="n">
        <v>12.401</v>
      </c>
      <c r="W383" s="14" t="n">
        <v>0</v>
      </c>
      <c r="X383" s="14" t="n">
        <v>1</v>
      </c>
      <c r="Y383" s="14" t="n">
        <v>6.389</v>
      </c>
      <c r="Z383" s="14" t="n">
        <v>0.666</v>
      </c>
      <c r="AA383" s="14" t="n">
        <v>-1.078</v>
      </c>
      <c r="AB383" s="14" t="n">
        <v>5.311</v>
      </c>
      <c r="AC383" s="14" t="n">
        <v>0</v>
      </c>
      <c r="AD383" s="14" t="n">
        <v>0</v>
      </c>
      <c r="AE383" s="14" t="n">
        <v>7.375</v>
      </c>
      <c r="AF383" s="14" t="n">
        <v>1.364</v>
      </c>
      <c r="AG383" s="14" t="n">
        <v>-2.691</v>
      </c>
      <c r="AH383" s="14" t="n">
        <v>4.684</v>
      </c>
      <c r="AI383" s="14" t="n">
        <v>0</v>
      </c>
      <c r="AJ383" s="14" t="n">
        <v>0</v>
      </c>
      <c r="AK383" s="14" t="n">
        <v>13.291</v>
      </c>
      <c r="AL383" s="14" t="n">
        <v>6.07</v>
      </c>
      <c r="AM383" s="14" t="n">
        <v>0</v>
      </c>
      <c r="AN383" s="14" t="n">
        <v>13.291</v>
      </c>
      <c r="AO383" s="14" t="n">
        <v>0</v>
      </c>
      <c r="AP383" s="14" t="n">
        <v>1</v>
      </c>
      <c r="AQ383" s="14" t="n">
        <v>0.72</v>
      </c>
      <c r="AR383" s="14" t="n">
        <v>0.132</v>
      </c>
      <c r="AS383" s="14" t="n">
        <v>-0.346</v>
      </c>
      <c r="AT383" s="14" t="n">
        <v>0.374</v>
      </c>
      <c r="AU383" s="14" t="n">
        <v>0</v>
      </c>
      <c r="AV383" s="14" t="n">
        <v>0</v>
      </c>
      <c r="AW383" s="14" t="n">
        <v>0.734</v>
      </c>
      <c r="AX383" s="14" t="n">
        <v>0.132</v>
      </c>
      <c r="AY383" s="14" t="n">
        <v>-0.472</v>
      </c>
      <c r="AZ383" s="14" t="n">
        <v>0.262</v>
      </c>
      <c r="BA383" s="14" t="n">
        <v>0</v>
      </c>
      <c r="BB383" s="14" t="n">
        <v>0</v>
      </c>
      <c r="BC383" s="14" t="n">
        <v>0.51</v>
      </c>
      <c r="BD383" s="14" t="n">
        <v>0.132</v>
      </c>
      <c r="BE383" s="14" t="n">
        <v>0</v>
      </c>
      <c r="BF383" s="14" t="n">
        <v>0.51</v>
      </c>
      <c r="BG383" s="14" t="n">
        <v>0</v>
      </c>
      <c r="BH383" s="14" t="n">
        <v>1</v>
      </c>
      <c r="BI383" s="14" t="n">
        <v>0.652</v>
      </c>
      <c r="BJ383" s="14" t="n">
        <v>0.132</v>
      </c>
      <c r="BK383" s="14" t="n">
        <v>0</v>
      </c>
      <c r="BL383" s="14" t="n">
        <v>0.652</v>
      </c>
      <c r="BM383" s="14" t="n">
        <v>0</v>
      </c>
      <c r="BN383" s="14" t="n">
        <v>1</v>
      </c>
      <c r="BO383" s="14" t="n">
        <v>0</v>
      </c>
      <c r="BP383" s="14" t="n">
        <v>0</v>
      </c>
      <c r="BQ383" s="14" t="n">
        <v>0.046</v>
      </c>
      <c r="BR383" s="14" t="n">
        <v>0</v>
      </c>
      <c r="BS383" s="14" t="n">
        <v>0.667</v>
      </c>
      <c r="BT383" s="14" t="n">
        <v>0</v>
      </c>
      <c r="BU383" s="14" t="n">
        <v>0</v>
      </c>
      <c r="BV383" s="14" t="n">
        <v>0.011</v>
      </c>
      <c r="BW383" s="14" t="n">
        <v>0</v>
      </c>
      <c r="BX383" s="14" t="n">
        <v>0.833</v>
      </c>
      <c r="BY383" s="14" t="n">
        <v>13.646</v>
      </c>
      <c r="BZ383" s="14" t="n">
        <v>0</v>
      </c>
      <c r="CA383" s="14" t="n">
        <v>13.646</v>
      </c>
      <c r="CB383" s="14" t="n">
        <v>0</v>
      </c>
      <c r="CC383" s="14" t="n">
        <v>86.38500000000001</v>
      </c>
      <c r="CD383" s="14" t="n">
        <v>7.95</v>
      </c>
      <c r="CE383" s="14" t="n">
        <v>0</v>
      </c>
      <c r="CF383" s="14" t="n">
        <v>86.38500000000001</v>
      </c>
      <c r="CG383" s="14" t="n">
        <v>0</v>
      </c>
      <c r="CH383" s="14" t="n">
        <v>1</v>
      </c>
      <c r="CI383" s="14" t="n">
        <v>0</v>
      </c>
      <c r="CJ383" s="14" t="n">
        <v>0</v>
      </c>
      <c r="CK383" s="14" t="n">
        <v>0</v>
      </c>
      <c r="CL383" s="14" t="n">
        <v>0</v>
      </c>
      <c r="CM383" s="14" t="n">
        <v>0</v>
      </c>
      <c r="CN383" s="14" t="n">
        <v>0</v>
      </c>
      <c r="CO383" s="14" t="n">
        <v>0</v>
      </c>
      <c r="CP383" s="14" t="n">
        <v>0</v>
      </c>
      <c r="CQ383" s="14" t="n">
        <v>1.387</v>
      </c>
      <c r="CR383" s="14" t="n">
        <v>0.51</v>
      </c>
      <c r="CS383" s="14" t="n">
        <v>3.712</v>
      </c>
      <c r="CT383" s="14" t="n">
        <v>4.251</v>
      </c>
      <c r="CU383" s="14" t="n">
        <v>9.167999999999999</v>
      </c>
    </row>
    <row r="384">
      <c r="A384" s="14" t="inlineStr">
        <is>
          <t>IRL2021</t>
        </is>
      </c>
      <c r="B384" s="14" t="inlineStr">
        <is>
          <t>IRL</t>
        </is>
      </c>
      <c r="C384" s="14" t="inlineStr">
        <is>
          <t>IRL</t>
        </is>
      </c>
      <c r="D384" s="14" t="inlineStr">
        <is>
          <t>Ireland</t>
        </is>
      </c>
      <c r="E384" s="14" t="n">
        <v>2021</v>
      </c>
      <c r="F384" s="14" t="n">
        <v>0</v>
      </c>
      <c r="G384" s="14" t="n">
        <v>5.803</v>
      </c>
      <c r="H384" s="14" t="n">
        <v>1.009</v>
      </c>
      <c r="I384" s="14" t="n">
        <v>2.635</v>
      </c>
      <c r="J384" s="14" t="n">
        <v>8.439</v>
      </c>
      <c r="K384" s="14" t="n">
        <v>0</v>
      </c>
      <c r="L384" s="14" t="n">
        <v>1</v>
      </c>
      <c r="M384" s="14" t="n">
        <v>6.777</v>
      </c>
      <c r="N384" s="14" t="n">
        <v>3.027</v>
      </c>
      <c r="O384" s="14" t="n">
        <v>4.103</v>
      </c>
      <c r="P384" s="14" t="n">
        <v>10.88</v>
      </c>
      <c r="Q384" s="14" t="n">
        <v>0</v>
      </c>
      <c r="R384" s="14" t="n">
        <v>1</v>
      </c>
      <c r="S384" s="14" t="n">
        <v>20.489</v>
      </c>
      <c r="T384" s="14" t="n">
        <v>12.697</v>
      </c>
      <c r="U384" s="14" t="n">
        <v>1.67</v>
      </c>
      <c r="V384" s="14" t="n">
        <v>22.159</v>
      </c>
      <c r="W384" s="14" t="n">
        <v>0</v>
      </c>
      <c r="X384" s="14" t="n">
        <v>1</v>
      </c>
      <c r="Y384" s="14" t="n">
        <v>17.723</v>
      </c>
      <c r="Z384" s="14" t="n">
        <v>1.958</v>
      </c>
      <c r="AA384" s="14" t="n">
        <v>-1.64</v>
      </c>
      <c r="AB384" s="14" t="n">
        <v>16.083</v>
      </c>
      <c r="AC384" s="14" t="n">
        <v>0</v>
      </c>
      <c r="AD384" s="14" t="n">
        <v>1</v>
      </c>
      <c r="AE384" s="14" t="n">
        <v>17.679</v>
      </c>
      <c r="AF384" s="14" t="n">
        <v>3.479</v>
      </c>
      <c r="AG384" s="14" t="n">
        <v>-1.597</v>
      </c>
      <c r="AH384" s="14" t="n">
        <v>16.083</v>
      </c>
      <c r="AI384" s="14" t="n">
        <v>0</v>
      </c>
      <c r="AJ384" s="14" t="n">
        <v>1</v>
      </c>
      <c r="AK384" s="14" t="n">
        <v>27.839</v>
      </c>
      <c r="AL384" s="14" t="n">
        <v>13.664</v>
      </c>
      <c r="AM384" s="14" t="n">
        <v>-4.796</v>
      </c>
      <c r="AN384" s="14" t="n">
        <v>23.043</v>
      </c>
      <c r="AO384" s="14" t="n">
        <v>0</v>
      </c>
      <c r="AP384" s="14" t="n">
        <v>1</v>
      </c>
      <c r="AQ384" s="14" t="n">
        <v>0.619</v>
      </c>
      <c r="AR384" s="14" t="n">
        <v>0.114</v>
      </c>
      <c r="AS384" s="14" t="n">
        <v>1.173</v>
      </c>
      <c r="AT384" s="14" t="n">
        <v>1.792</v>
      </c>
      <c r="AU384" s="14" t="n">
        <v>0</v>
      </c>
      <c r="AV384" s="14" t="n">
        <v>1</v>
      </c>
      <c r="AW384" s="14" t="n">
        <v>0.599</v>
      </c>
      <c r="AX384" s="14" t="n">
        <v>0.114</v>
      </c>
      <c r="AY384" s="14" t="n">
        <v>1.073</v>
      </c>
      <c r="AZ384" s="14" t="n">
        <v>1.673</v>
      </c>
      <c r="BA384" s="14" t="n">
        <v>0</v>
      </c>
      <c r="BB384" s="14" t="n">
        <v>1</v>
      </c>
      <c r="BC384" s="14" t="n">
        <v>0.439</v>
      </c>
      <c r="BD384" s="14" t="n">
        <v>0.114</v>
      </c>
      <c r="BE384" s="14" t="n">
        <v>0.034</v>
      </c>
      <c r="BF384" s="14" t="n">
        <v>0.473</v>
      </c>
      <c r="BG384" s="14" t="n">
        <v>0</v>
      </c>
      <c r="BH384" s="14" t="n">
        <v>1</v>
      </c>
      <c r="BI384" s="14" t="n">
        <v>0.505</v>
      </c>
      <c r="BJ384" s="14" t="n">
        <v>0.114</v>
      </c>
      <c r="BK384" s="14" t="n">
        <v>0.533</v>
      </c>
      <c r="BL384" s="14" t="n">
        <v>1.038</v>
      </c>
      <c r="BM384" s="14" t="n">
        <v>0</v>
      </c>
      <c r="BN384" s="14" t="n">
        <v>1</v>
      </c>
      <c r="BO384" s="14" t="n">
        <v>0</v>
      </c>
      <c r="BP384" s="14" t="n">
        <v>0.008</v>
      </c>
      <c r="BQ384" s="14" t="n">
        <v>0.151</v>
      </c>
      <c r="BR384" s="14" t="n">
        <v>0</v>
      </c>
      <c r="BS384" s="14" t="n">
        <v>1</v>
      </c>
      <c r="BT384" s="14" t="n">
        <v>0</v>
      </c>
      <c r="BU384" s="14" t="n">
        <v>0.022</v>
      </c>
      <c r="BV384" s="14" t="n">
        <v>0.327</v>
      </c>
      <c r="BW384" s="14" t="n">
        <v>0</v>
      </c>
      <c r="BX384" s="14" t="n">
        <v>0.833</v>
      </c>
      <c r="BY384" s="14" t="n">
        <v>11.787</v>
      </c>
      <c r="BZ384" s="14" t="n">
        <v>0</v>
      </c>
      <c r="CA384" s="14" t="n">
        <v>11.787</v>
      </c>
      <c r="CB384" s="14" t="n">
        <v>0</v>
      </c>
      <c r="CC384" s="14" t="n">
        <v>78.125</v>
      </c>
      <c r="CD384" s="14" t="n">
        <v>7.95</v>
      </c>
      <c r="CE384" s="14" t="n">
        <v>67.696</v>
      </c>
      <c r="CF384" s="14" t="n">
        <v>145.821</v>
      </c>
      <c r="CG384" s="14" t="n">
        <v>0</v>
      </c>
      <c r="CH384" s="14" t="n">
        <v>1</v>
      </c>
      <c r="CI384" s="14" t="n">
        <v>0</v>
      </c>
      <c r="CJ384" s="14" t="n">
        <v>0</v>
      </c>
      <c r="CK384" s="14" t="n">
        <v>0</v>
      </c>
      <c r="CL384" s="14" t="n">
        <v>0</v>
      </c>
      <c r="CM384" s="14" t="n">
        <v>0</v>
      </c>
      <c r="CN384" s="14" t="n">
        <v>0.102</v>
      </c>
      <c r="CO384" s="14" t="n">
        <v>0</v>
      </c>
      <c r="CP384" s="14" t="n">
        <v>0.235</v>
      </c>
      <c r="CQ384" s="14" t="n">
        <v>1.198</v>
      </c>
      <c r="CR384" s="14" t="n">
        <v>0</v>
      </c>
      <c r="CS384" s="14" t="n">
        <v>5.769</v>
      </c>
      <c r="CT384" s="14" t="n">
        <v>5.9</v>
      </c>
      <c r="CU384" s="14" t="n">
        <v>12.069</v>
      </c>
    </row>
    <row r="385">
      <c r="A385" s="14" t="inlineStr">
        <is>
          <t>IRL2022</t>
        </is>
      </c>
      <c r="B385" s="14" t="inlineStr">
        <is>
          <t>IRL</t>
        </is>
      </c>
      <c r="C385" s="14" t="inlineStr">
        <is>
          <t>IRL</t>
        </is>
      </c>
      <c r="D385" s="14" t="inlineStr">
        <is>
          <t>Ireland</t>
        </is>
      </c>
      <c r="E385" s="14" t="n">
        <v>2022</v>
      </c>
      <c r="F385" s="14" t="n">
        <v>0.23</v>
      </c>
      <c r="G385" s="14" t="n">
        <v>11.617</v>
      </c>
      <c r="H385" s="14" t="n">
        <v>1.151</v>
      </c>
      <c r="I385" s="14" t="n">
        <v>12.568</v>
      </c>
      <c r="J385" s="14" t="n">
        <v>24.185</v>
      </c>
      <c r="K385" s="14" t="n">
        <v>0</v>
      </c>
      <c r="L385" s="14" t="n">
        <v>1</v>
      </c>
      <c r="M385" s="14" t="n">
        <v>8.882999999999999</v>
      </c>
      <c r="N385" s="14" t="n">
        <v>3.453</v>
      </c>
      <c r="O385" s="14" t="n">
        <v>8.948</v>
      </c>
      <c r="P385" s="14" t="n">
        <v>17.831</v>
      </c>
      <c r="Q385" s="14" t="n">
        <v>0</v>
      </c>
      <c r="R385" s="14" t="n">
        <v>1</v>
      </c>
      <c r="S385" s="14" t="n">
        <v>20.869</v>
      </c>
      <c r="T385" s="14" t="n">
        <v>10.221</v>
      </c>
      <c r="U385" s="14" t="n">
        <v>2.732</v>
      </c>
      <c r="V385" s="14" t="n">
        <v>29.029</v>
      </c>
      <c r="W385" s="14" t="n">
        <v>0.23</v>
      </c>
      <c r="X385" s="14" t="n">
        <v>1</v>
      </c>
      <c r="Y385" s="14" t="n">
        <v>28.249</v>
      </c>
      <c r="Z385" s="14" t="n">
        <v>2.963</v>
      </c>
      <c r="AA385" s="14" t="n">
        <v>-1.596</v>
      </c>
      <c r="AB385" s="14" t="n">
        <v>26.653</v>
      </c>
      <c r="AC385" s="14" t="n">
        <v>0</v>
      </c>
      <c r="AD385" s="14" t="n">
        <v>1</v>
      </c>
      <c r="AE385" s="14" t="n">
        <v>28.296</v>
      </c>
      <c r="AF385" s="14" t="n">
        <v>5.246</v>
      </c>
      <c r="AG385" s="14" t="n">
        <v>-1.643</v>
      </c>
      <c r="AH385" s="14" t="n">
        <v>26.653</v>
      </c>
      <c r="AI385" s="14" t="n">
        <v>0</v>
      </c>
      <c r="AJ385" s="14" t="n">
        <v>1</v>
      </c>
      <c r="AK385" s="14" t="n">
        <v>39.005</v>
      </c>
      <c r="AL385" s="14" t="n">
        <v>18.626</v>
      </c>
      <c r="AM385" s="14" t="n">
        <v>-10.578</v>
      </c>
      <c r="AN385" s="14" t="n">
        <v>34.965</v>
      </c>
      <c r="AO385" s="14" t="n">
        <v>0.23</v>
      </c>
      <c r="AP385" s="14" t="n">
        <v>1</v>
      </c>
      <c r="AQ385" s="14" t="n">
        <v>0.861</v>
      </c>
      <c r="AR385" s="14" t="n">
        <v>0.123</v>
      </c>
      <c r="AS385" s="14" t="n">
        <v>0.723</v>
      </c>
      <c r="AT385" s="14" t="n">
        <v>1.949</v>
      </c>
      <c r="AU385" s="14" t="n">
        <v>0.23</v>
      </c>
      <c r="AV385" s="14" t="n">
        <v>1</v>
      </c>
      <c r="AW385" s="14" t="n">
        <v>0.986</v>
      </c>
      <c r="AX385" s="14" t="n">
        <v>0.123</v>
      </c>
      <c r="AY385" s="14" t="n">
        <v>0.634</v>
      </c>
      <c r="AZ385" s="14" t="n">
        <v>1.993</v>
      </c>
      <c r="BA385" s="14" t="n">
        <v>0.23</v>
      </c>
      <c r="BB385" s="14" t="n">
        <v>1</v>
      </c>
      <c r="BC385" s="14" t="n">
        <v>0.598</v>
      </c>
      <c r="BD385" s="14" t="n">
        <v>0.123</v>
      </c>
      <c r="BE385" s="14" t="n">
        <v>0.067</v>
      </c>
      <c r="BF385" s="14" t="n">
        <v>0.804</v>
      </c>
      <c r="BG385" s="14" t="n">
        <v>0.23</v>
      </c>
      <c r="BH385" s="14" t="n">
        <v>1</v>
      </c>
      <c r="BI385" s="14" t="n">
        <v>0.612</v>
      </c>
      <c r="BJ385" s="14" t="n">
        <v>0.123</v>
      </c>
      <c r="BK385" s="14" t="n">
        <v>0.614</v>
      </c>
      <c r="BL385" s="14" t="n">
        <v>1.509</v>
      </c>
      <c r="BM385" s="14" t="n">
        <v>0.23</v>
      </c>
      <c r="BN385" s="14" t="n">
        <v>1</v>
      </c>
      <c r="BO385" s="14" t="n">
        <v>0</v>
      </c>
      <c r="BP385" s="14" t="n">
        <v>0.004</v>
      </c>
      <c r="BQ385" s="14" t="n">
        <v>0.222</v>
      </c>
      <c r="BR385" s="14" t="n">
        <v>0</v>
      </c>
      <c r="BS385" s="14" t="n">
        <v>1</v>
      </c>
      <c r="BT385" s="14" t="n">
        <v>0</v>
      </c>
      <c r="BU385" s="14" t="n">
        <v>-0.077</v>
      </c>
      <c r="BV385" s="14" t="n">
        <v>0.292</v>
      </c>
      <c r="BW385" s="14" t="n">
        <v>0.23</v>
      </c>
      <c r="BX385" s="14" t="n">
        <v>0.833</v>
      </c>
      <c r="BY385" s="14" t="n">
        <v>12.729</v>
      </c>
      <c r="BZ385" s="14" t="n">
        <v>0</v>
      </c>
      <c r="CA385" s="14" t="n">
        <v>12.729</v>
      </c>
      <c r="CB385" s="14" t="n">
        <v>0</v>
      </c>
      <c r="CC385" s="14" t="n">
        <v>97.90000000000001</v>
      </c>
      <c r="CD385" s="14" t="n">
        <v>7.95</v>
      </c>
      <c r="CE385" s="14" t="n">
        <v>101.769</v>
      </c>
      <c r="CF385" s="14" t="n">
        <v>245.593</v>
      </c>
      <c r="CG385" s="14" t="n">
        <v>0.23</v>
      </c>
      <c r="CH385" s="14" t="n">
        <v>1</v>
      </c>
      <c r="CI385" s="14" t="n">
        <v>0</v>
      </c>
      <c r="CJ385" s="14" t="n">
        <v>0</v>
      </c>
      <c r="CK385" s="14" t="n">
        <v>0</v>
      </c>
      <c r="CL385" s="14" t="n">
        <v>0</v>
      </c>
      <c r="CM385" s="14" t="n">
        <v>0</v>
      </c>
      <c r="CN385" s="14" t="n">
        <v>0.11</v>
      </c>
      <c r="CO385" s="14" t="n">
        <v>0</v>
      </c>
      <c r="CP385" s="14" t="n">
        <v>0.136</v>
      </c>
      <c r="CQ385" s="14" t="n">
        <v>1.294</v>
      </c>
      <c r="CR385" s="14" t="n">
        <v>0</v>
      </c>
      <c r="CS385" s="14" t="n">
        <v>6.23</v>
      </c>
      <c r="CT385" s="14" t="n">
        <v>11.905</v>
      </c>
      <c r="CU385" s="14" t="n">
        <v>22.503</v>
      </c>
    </row>
    <row r="386">
      <c r="A386" s="14" t="inlineStr">
        <is>
          <t>IRL2023</t>
        </is>
      </c>
      <c r="B386" s="14" t="inlineStr">
        <is>
          <t>IRL</t>
        </is>
      </c>
      <c r="C386" s="14" t="inlineStr">
        <is>
          <t>IRL</t>
        </is>
      </c>
      <c r="D386" s="14" t="inlineStr">
        <is>
          <t>Ireland</t>
        </is>
      </c>
      <c r="E386" s="14" t="n">
        <v>2023</v>
      </c>
      <c r="F386" s="14" t="n">
        <v>0.23</v>
      </c>
      <c r="G386" s="14" t="n">
        <v>7.473</v>
      </c>
      <c r="H386" s="14" t="n">
        <v>0.999</v>
      </c>
      <c r="I386" s="14" t="n">
        <v>14.645</v>
      </c>
      <c r="J386" s="14" t="n">
        <v>22.118</v>
      </c>
      <c r="K386" s="14" t="n">
        <v>0</v>
      </c>
      <c r="L386" s="14" t="n">
        <v>1</v>
      </c>
      <c r="M386" s="14" t="n">
        <v>5.831</v>
      </c>
      <c r="N386" s="14" t="n">
        <v>2.997</v>
      </c>
      <c r="O386" s="14" t="n">
        <v>9.936</v>
      </c>
      <c r="P386" s="14" t="n">
        <v>15.767</v>
      </c>
      <c r="Q386" s="14" t="n">
        <v>0</v>
      </c>
      <c r="R386" s="14" t="n">
        <v>1</v>
      </c>
      <c r="S386" s="14" t="n">
        <v>28.627</v>
      </c>
      <c r="T386" s="14" t="n">
        <v>17.952</v>
      </c>
      <c r="U386" s="14" t="n">
        <v>3.417</v>
      </c>
      <c r="V386" s="14" t="n">
        <v>39.415</v>
      </c>
      <c r="W386" s="14" t="n">
        <v>0.23</v>
      </c>
      <c r="X386" s="14" t="n">
        <v>1</v>
      </c>
      <c r="Y386" s="14" t="n">
        <v>18.781</v>
      </c>
      <c r="Z386" s="14" t="n">
        <v>2.104</v>
      </c>
      <c r="AA386" s="14" t="n">
        <v>8.837999999999999</v>
      </c>
      <c r="AB386" s="14" t="n">
        <v>27.619</v>
      </c>
      <c r="AC386" s="14" t="n">
        <v>0</v>
      </c>
      <c r="AD386" s="14" t="n">
        <v>1</v>
      </c>
      <c r="AE386" s="14" t="n">
        <v>18.88</v>
      </c>
      <c r="AF386" s="14" t="n">
        <v>3.76</v>
      </c>
      <c r="AG386" s="14" t="n">
        <v>8.739000000000001</v>
      </c>
      <c r="AH386" s="14" t="n">
        <v>27.619</v>
      </c>
      <c r="AI386" s="14" t="n">
        <v>0</v>
      </c>
      <c r="AJ386" s="14" t="n">
        <v>1</v>
      </c>
      <c r="AK386" s="14" t="n">
        <v>29.894</v>
      </c>
      <c r="AL386" s="14" t="n">
        <v>14.809</v>
      </c>
      <c r="AM386" s="14" t="n">
        <v>7.994</v>
      </c>
      <c r="AN386" s="14" t="n">
        <v>46.602</v>
      </c>
      <c r="AO386" s="14" t="n">
        <v>0.23</v>
      </c>
      <c r="AP386" s="14" t="n">
        <v>1</v>
      </c>
      <c r="AQ386" s="14" t="n">
        <v>0.76</v>
      </c>
      <c r="AR386" s="14" t="n">
        <v>0.129</v>
      </c>
      <c r="AS386" s="14" t="n">
        <v>0.714</v>
      </c>
      <c r="AT386" s="14" t="n">
        <v>1.814</v>
      </c>
      <c r="AU386" s="14" t="n">
        <v>0.23</v>
      </c>
      <c r="AV386" s="14" t="n">
        <v>1</v>
      </c>
      <c r="AW386" s="14" t="n">
        <v>0.8110000000000001</v>
      </c>
      <c r="AX386" s="14" t="n">
        <v>0.129</v>
      </c>
      <c r="AY386" s="14" t="n">
        <v>0.648</v>
      </c>
      <c r="AZ386" s="14" t="n">
        <v>1.795</v>
      </c>
      <c r="BA386" s="14" t="n">
        <v>0.23</v>
      </c>
      <c r="BB386" s="14" t="n">
        <v>1</v>
      </c>
      <c r="BC386" s="14" t="n">
        <v>0.535</v>
      </c>
      <c r="BD386" s="14" t="n">
        <v>0.129</v>
      </c>
      <c r="BE386" s="14" t="n">
        <v>0.082</v>
      </c>
      <c r="BF386" s="14" t="n">
        <v>0.74</v>
      </c>
      <c r="BG386" s="14" t="n">
        <v>0.23</v>
      </c>
      <c r="BH386" s="14" t="n">
        <v>1</v>
      </c>
      <c r="BI386" s="14" t="n">
        <v>0.579</v>
      </c>
      <c r="BJ386" s="14" t="n">
        <v>0.129</v>
      </c>
      <c r="BK386" s="14" t="n">
        <v>0.502</v>
      </c>
      <c r="BL386" s="14" t="n">
        <v>1.33</v>
      </c>
      <c r="BM386" s="14" t="n">
        <v>0.23</v>
      </c>
      <c r="BN386" s="14" t="n">
        <v>1</v>
      </c>
      <c r="BO386" s="14" t="n">
        <v>0</v>
      </c>
      <c r="BP386" s="14" t="n">
        <v>-0.008</v>
      </c>
      <c r="BQ386" s="14" t="n">
        <v>0.236</v>
      </c>
      <c r="BR386" s="14" t="n">
        <v>0</v>
      </c>
      <c r="BS386" s="14" t="n">
        <v>1</v>
      </c>
      <c r="BT386" s="14" t="n">
        <v>0</v>
      </c>
      <c r="BU386" s="14" t="n">
        <v>-0.168</v>
      </c>
      <c r="BV386" s="14" t="n">
        <v>0.353</v>
      </c>
      <c r="BW386" s="14" t="n">
        <v>0.23</v>
      </c>
      <c r="BX386" s="14" t="n">
        <v>0.833</v>
      </c>
      <c r="BY386" s="14" t="n">
        <v>13.254</v>
      </c>
      <c r="BZ386" s="14" t="n">
        <v>0</v>
      </c>
      <c r="CA386" s="14" t="n">
        <v>13.254</v>
      </c>
      <c r="CB386" s="14" t="n">
        <v>0</v>
      </c>
      <c r="CC386" s="14" t="n">
        <v>83.248</v>
      </c>
      <c r="CD386" s="14" t="n">
        <v>7.95</v>
      </c>
      <c r="CE386" s="14" t="n">
        <v>98.267</v>
      </c>
      <c r="CF386" s="14" t="n">
        <v>223.263</v>
      </c>
      <c r="CG386" s="14" t="n">
        <v>0.23</v>
      </c>
      <c r="CH386" s="14" t="n">
        <v>1</v>
      </c>
      <c r="CI386" s="14" t="n">
        <v>0</v>
      </c>
      <c r="CJ386" s="14" t="n">
        <v>0</v>
      </c>
      <c r="CK386" s="14" t="n">
        <v>0</v>
      </c>
      <c r="CL386" s="14" t="n">
        <v>0</v>
      </c>
      <c r="CM386" s="14" t="n">
        <v>0</v>
      </c>
      <c r="CN386" s="14" t="n">
        <v>0.096</v>
      </c>
      <c r="CO386" s="14" t="n">
        <v>0</v>
      </c>
      <c r="CP386" s="14" t="n">
        <v>0.446</v>
      </c>
      <c r="CQ386" s="14" t="n">
        <v>1.348</v>
      </c>
      <c r="CR386" s="14" t="n">
        <v>0</v>
      </c>
      <c r="CS386" s="14" t="n">
        <v>6.487</v>
      </c>
      <c r="CT386" s="14" t="n">
        <v>10.597</v>
      </c>
      <c r="CU386" s="14" t="n">
        <v>12.985</v>
      </c>
    </row>
    <row r="387">
      <c r="A387" s="14" t="inlineStr">
        <is>
          <t>IRL2024</t>
        </is>
      </c>
      <c r="B387" s="14" t="inlineStr">
        <is>
          <t>IRL</t>
        </is>
      </c>
      <c r="C387" s="14" t="inlineStr">
        <is>
          <t>IRL</t>
        </is>
      </c>
      <c r="D387" s="14" t="inlineStr">
        <is>
          <t>Ireland</t>
        </is>
      </c>
      <c r="E387" s="14" t="n">
        <v>2024</v>
      </c>
      <c r="F387" s="14" t="n">
        <v>0.23</v>
      </c>
      <c r="G387" s="14" t="n">
        <v>5.075</v>
      </c>
      <c r="H387" s="14" t="n">
        <v>1.029</v>
      </c>
      <c r="I387" s="14" t="n">
        <v>12.071</v>
      </c>
      <c r="J387" s="14" t="n">
        <v>17.146</v>
      </c>
      <c r="K387" s="14" t="n">
        <v>0</v>
      </c>
      <c r="L387" s="14" t="n">
        <v>1</v>
      </c>
      <c r="M387" s="14" t="n">
        <v>5.452</v>
      </c>
      <c r="N387" s="14" t="n">
        <v>3.086</v>
      </c>
      <c r="O387" s="14" t="n">
        <v>6.981</v>
      </c>
      <c r="P387" s="14" t="n">
        <v>12.433</v>
      </c>
      <c r="Q387" s="14" t="n">
        <v>0</v>
      </c>
      <c r="R387" s="14" t="n">
        <v>1</v>
      </c>
      <c r="S387" s="14" t="n">
        <v>23.818</v>
      </c>
      <c r="T387" s="14" t="n">
        <v>15.769</v>
      </c>
      <c r="U387" s="14" t="n">
        <v>4.016</v>
      </c>
      <c r="V387" s="14" t="n">
        <v>34.236</v>
      </c>
      <c r="W387" s="14" t="n">
        <v>0.23</v>
      </c>
      <c r="X387" s="14" t="n">
        <v>1</v>
      </c>
      <c r="Y387" s="14" t="n">
        <v>17.553</v>
      </c>
      <c r="Z387" s="14" t="n">
        <v>2.216</v>
      </c>
      <c r="AA387" s="14" t="n">
        <v>6.446</v>
      </c>
      <c r="AB387" s="14" t="n">
        <v>23.998</v>
      </c>
      <c r="AC387" s="14" t="n">
        <v>0</v>
      </c>
      <c r="AD387" s="14" t="n">
        <v>1</v>
      </c>
      <c r="AE387" s="14" t="n">
        <v>17.553</v>
      </c>
      <c r="AF387" s="14" t="n">
        <v>3.845</v>
      </c>
      <c r="AG387" s="14" t="n">
        <v>6.446</v>
      </c>
      <c r="AH387" s="14" t="n">
        <v>23.998</v>
      </c>
      <c r="AI387" s="14" t="n">
        <v>0</v>
      </c>
      <c r="AJ387" s="14" t="n">
        <v>1</v>
      </c>
      <c r="AK387" s="14" t="n">
        <v>29.169</v>
      </c>
      <c r="AL387" s="14" t="n">
        <v>14.836</v>
      </c>
      <c r="AM387" s="14" t="n">
        <v>2.827</v>
      </c>
      <c r="AN387" s="14" t="n">
        <v>39.354</v>
      </c>
      <c r="AO387" s="14" t="n">
        <v>0.23</v>
      </c>
      <c r="AP387" s="14" t="n">
        <v>1</v>
      </c>
      <c r="AQ387" s="14" t="n">
        <v>0.724</v>
      </c>
      <c r="AR387" s="14" t="n">
        <v>0.132</v>
      </c>
      <c r="AS387" s="14" t="n">
        <v>0.8139999999999999</v>
      </c>
      <c r="AT387" s="14" t="n">
        <v>1.892</v>
      </c>
      <c r="AU387" s="14" t="n">
        <v>0.23</v>
      </c>
      <c r="AV387" s="14" t="n">
        <v>1</v>
      </c>
      <c r="AW387" s="14" t="n">
        <v>0.75</v>
      </c>
      <c r="AX387" s="14" t="n">
        <v>0.132</v>
      </c>
      <c r="AY387" s="14" t="n">
        <v>0.746</v>
      </c>
      <c r="AZ387" s="14" t="n">
        <v>1.84</v>
      </c>
      <c r="BA387" s="14" t="n">
        <v>0.23</v>
      </c>
      <c r="BB387" s="14" t="n">
        <v>1</v>
      </c>
      <c r="BC387" s="14" t="n">
        <v>0.513</v>
      </c>
      <c r="BD387" s="14" t="n">
        <v>0.132</v>
      </c>
      <c r="BE387" s="14" t="n">
        <v>0.095</v>
      </c>
      <c r="BF387" s="14" t="n">
        <v>0.725</v>
      </c>
      <c r="BG387" s="14" t="n">
        <v>0.23</v>
      </c>
      <c r="BH387" s="14" t="n">
        <v>1</v>
      </c>
      <c r="BI387" s="14" t="n">
        <v>0.591</v>
      </c>
      <c r="BJ387" s="14" t="n">
        <v>0.132</v>
      </c>
      <c r="BK387" s="14" t="n">
        <v>0.486</v>
      </c>
      <c r="BL387" s="14" t="n">
        <v>1.325</v>
      </c>
      <c r="BM387" s="14" t="n">
        <v>0.23</v>
      </c>
      <c r="BN387" s="14" t="n">
        <v>1</v>
      </c>
      <c r="BO387" s="14" t="n">
        <v>0</v>
      </c>
      <c r="BP387" s="14" t="n">
        <v>0.003</v>
      </c>
      <c r="BQ387" s="14" t="n">
        <v>0.227</v>
      </c>
      <c r="BR387" s="14" t="n">
        <v>0</v>
      </c>
      <c r="BS387" s="14" t="n">
        <v>1</v>
      </c>
      <c r="BT387" s="14" t="n">
        <v>0</v>
      </c>
      <c r="BU387" s="14" t="n">
        <v>-0.131</v>
      </c>
      <c r="BV387" s="14" t="n">
        <v>0.305</v>
      </c>
      <c r="BW387" s="14" t="n">
        <v>0.23</v>
      </c>
      <c r="BX387" s="14" t="n">
        <v>0.833</v>
      </c>
      <c r="BY387" s="14" t="n">
        <v>13.646</v>
      </c>
      <c r="BZ387" s="14" t="n">
        <v>0</v>
      </c>
      <c r="CA387" s="14" t="n">
        <v>13.646</v>
      </c>
      <c r="CB387" s="14" t="n">
        <v>0</v>
      </c>
      <c r="CC387" s="14" t="n">
        <v>82.58799999999999</v>
      </c>
      <c r="CD387" s="14" t="n">
        <v>7.95</v>
      </c>
      <c r="CE387" s="14" t="n">
        <v>83.56</v>
      </c>
      <c r="CF387" s="14" t="n">
        <v>204.361</v>
      </c>
      <c r="CG387" s="14" t="n">
        <v>0.23</v>
      </c>
      <c r="CH387" s="14" t="n">
        <v>1</v>
      </c>
      <c r="CI387" s="14" t="n">
        <v>0</v>
      </c>
      <c r="CJ387" s="14" t="n">
        <v>0</v>
      </c>
      <c r="CK387" s="14" t="n">
        <v>0</v>
      </c>
      <c r="CL387" s="14" t="n">
        <v>0</v>
      </c>
      <c r="CM387" s="14" t="n">
        <v>0</v>
      </c>
      <c r="CN387" s="14" t="n">
        <v>0.098</v>
      </c>
      <c r="CO387" s="14" t="n">
        <v>0</v>
      </c>
      <c r="CP387" s="14" t="n">
        <v>0.446</v>
      </c>
      <c r="CQ387" s="14" t="n">
        <v>1.387</v>
      </c>
      <c r="CR387" s="14" t="n">
        <v>0</v>
      </c>
      <c r="CS387" s="14" t="n">
        <v>6.679</v>
      </c>
      <c r="CT387" s="14" t="n">
        <v>6.185</v>
      </c>
      <c r="CU387" s="14" t="n">
        <v>9.958</v>
      </c>
    </row>
    <row r="388">
      <c r="A388" s="14" t="inlineStr">
        <is>
          <t>IMN2021</t>
        </is>
      </c>
      <c r="B388" s="14" t="inlineStr">
        <is>
          <t>IMN</t>
        </is>
      </c>
      <c r="C388" s="14" t="inlineStr">
        <is>
          <t>IMN</t>
        </is>
      </c>
      <c r="D388" s="14" t="inlineStr">
        <is>
          <t>Isle of Man</t>
        </is>
      </c>
      <c r="E388" s="14" t="n">
        <v>2021</v>
      </c>
      <c r="F388" s="14" t="n">
        <v>0.2</v>
      </c>
      <c r="G388" s="14" t="n">
        <v>5.553</v>
      </c>
      <c r="H388" s="14" t="n">
        <v>1.143</v>
      </c>
      <c r="I388" s="14" t="n">
        <v>0</v>
      </c>
      <c r="J388" s="14" t="n">
        <v>5.553</v>
      </c>
      <c r="K388" s="14" t="n">
        <v>0</v>
      </c>
      <c r="L388" s="14" t="n">
        <v>1</v>
      </c>
      <c r="M388" s="14" t="n">
        <v>7.964</v>
      </c>
      <c r="N388" s="14" t="n">
        <v>3.43</v>
      </c>
      <c r="O388" s="14" t="n">
        <v>0</v>
      </c>
      <c r="P388" s="14" t="n">
        <v>7.964</v>
      </c>
      <c r="Q388" s="14" t="n">
        <v>0</v>
      </c>
      <c r="R388" s="14" t="n">
        <v>1</v>
      </c>
      <c r="S388" s="14" t="n">
        <v>11.27</v>
      </c>
      <c r="T388" s="14" t="n">
        <v>6.86</v>
      </c>
      <c r="U388" s="14" t="n">
        <v>0</v>
      </c>
      <c r="V388" s="14" t="n">
        <v>13.524</v>
      </c>
      <c r="W388" s="14" t="n">
        <v>0.2</v>
      </c>
      <c r="X388" s="14" t="n">
        <v>1</v>
      </c>
      <c r="Y388" s="14" t="n">
        <v>16.305</v>
      </c>
      <c r="Z388" s="14" t="n">
        <v>2.204</v>
      </c>
      <c r="AA388" s="14" t="n">
        <v>0</v>
      </c>
      <c r="AB388" s="14" t="n">
        <v>16.305</v>
      </c>
      <c r="AC388" s="14" t="n">
        <v>0</v>
      </c>
      <c r="AD388" s="14" t="n">
        <v>1</v>
      </c>
      <c r="AE388" s="14" t="n">
        <v>17.449</v>
      </c>
      <c r="AF388" s="14" t="n">
        <v>4.08</v>
      </c>
      <c r="AG388" s="14" t="n">
        <v>0</v>
      </c>
      <c r="AH388" s="14" t="n">
        <v>17.449</v>
      </c>
      <c r="AI388" s="14" t="n">
        <v>0</v>
      </c>
      <c r="AJ388" s="14" t="n">
        <v>1</v>
      </c>
      <c r="AK388" s="14" t="n">
        <v>24.309</v>
      </c>
      <c r="AL388" s="14" t="n">
        <v>12.947</v>
      </c>
      <c r="AM388" s="14" t="n">
        <v>0</v>
      </c>
      <c r="AN388" s="14" t="n">
        <v>29.17</v>
      </c>
      <c r="AO388" s="14" t="n">
        <v>0.2</v>
      </c>
      <c r="AP388" s="14" t="n">
        <v>1</v>
      </c>
      <c r="AQ388" s="14" t="n">
        <v>0.619</v>
      </c>
      <c r="AR388" s="14" t="n">
        <v>0.114</v>
      </c>
      <c r="AS388" s="14" t="n">
        <v>0</v>
      </c>
      <c r="AT388" s="14" t="n">
        <v>0.743</v>
      </c>
      <c r="AU388" s="14" t="n">
        <v>0.2</v>
      </c>
      <c r="AV388" s="14" t="n">
        <v>1</v>
      </c>
      <c r="AW388" s="14" t="n">
        <v>0.599</v>
      </c>
      <c r="AX388" s="14" t="n">
        <v>0.114</v>
      </c>
      <c r="AY388" s="14" t="n">
        <v>0</v>
      </c>
      <c r="AZ388" s="14" t="n">
        <v>0.719</v>
      </c>
      <c r="BA388" s="14" t="n">
        <v>0.2</v>
      </c>
      <c r="BB388" s="14" t="n">
        <v>1</v>
      </c>
      <c r="BC388" s="14" t="n">
        <v>0.439</v>
      </c>
      <c r="BD388" s="14" t="n">
        <v>0.114</v>
      </c>
      <c r="BE388" s="14" t="n">
        <v>0</v>
      </c>
      <c r="BF388" s="14" t="n">
        <v>0.527</v>
      </c>
      <c r="BG388" s="14" t="n">
        <v>0.2</v>
      </c>
      <c r="BH388" s="14" t="n">
        <v>1</v>
      </c>
      <c r="BI388" s="14" t="n">
        <v>0.505</v>
      </c>
      <c r="BJ388" s="14" t="n">
        <v>0.114</v>
      </c>
      <c r="BK388" s="14" t="n">
        <v>0</v>
      </c>
      <c r="BL388" s="14" t="n">
        <v>0.606</v>
      </c>
      <c r="BM388" s="14" t="n">
        <v>0.2</v>
      </c>
      <c r="BN388" s="14" t="n">
        <v>1</v>
      </c>
      <c r="BO388" s="14" t="n">
        <v>0</v>
      </c>
      <c r="BP388" s="14" t="n">
        <v>0</v>
      </c>
      <c r="BQ388" s="14" t="n">
        <v>0</v>
      </c>
      <c r="BR388" s="14" t="n">
        <v>0</v>
      </c>
      <c r="BS388" s="14" t="n">
        <v>1</v>
      </c>
      <c r="BT388" s="14" t="n">
        <v>0</v>
      </c>
      <c r="BU388" s="14" t="n">
        <v>0</v>
      </c>
      <c r="BV388" s="14" t="n">
        <v>0</v>
      </c>
      <c r="BW388" s="14" t="n">
        <v>0.2</v>
      </c>
      <c r="BX388" s="14" t="n">
        <v>1</v>
      </c>
      <c r="BY388" s="14" t="n">
        <v>11.787</v>
      </c>
      <c r="BZ388" s="14" t="n">
        <v>0</v>
      </c>
      <c r="CA388" s="14" t="n">
        <v>11.787</v>
      </c>
      <c r="CB388" s="14" t="n">
        <v>0</v>
      </c>
      <c r="CC388" s="14" t="n">
        <v>78.125</v>
      </c>
      <c r="CD388" s="14" t="n">
        <v>7.95</v>
      </c>
      <c r="CE388" s="14" t="n">
        <v>0</v>
      </c>
      <c r="CF388" s="14" t="n">
        <v>93.75</v>
      </c>
      <c r="CG388" s="14" t="n">
        <v>0.2</v>
      </c>
      <c r="CH388" s="14" t="n">
        <v>1</v>
      </c>
      <c r="CI388" s="14" t="n">
        <v>0</v>
      </c>
      <c r="CJ388" s="14" t="n">
        <v>0</v>
      </c>
      <c r="CK388" s="14" t="n">
        <v>0</v>
      </c>
      <c r="CL388" s="14" t="n">
        <v>0</v>
      </c>
      <c r="CM388" s="14" t="n">
        <v>0</v>
      </c>
      <c r="CN388" s="14" t="n">
        <v>0</v>
      </c>
      <c r="CO388" s="14" t="n">
        <v>0</v>
      </c>
      <c r="CP388" s="14" t="n">
        <v>0</v>
      </c>
      <c r="CQ388" s="14" t="n">
        <v>1.198</v>
      </c>
      <c r="CR388" s="14" t="n">
        <v>0</v>
      </c>
      <c r="CS388" s="14" t="n">
        <v>4.776</v>
      </c>
      <c r="CT388" s="14" t="n">
        <v>4.41</v>
      </c>
      <c r="CU388" s="14" t="n">
        <v>15.162</v>
      </c>
    </row>
    <row r="389">
      <c r="A389" s="14" t="inlineStr">
        <is>
          <t>IMN2022</t>
        </is>
      </c>
      <c r="B389" s="14" t="inlineStr">
        <is>
          <t>IMN</t>
        </is>
      </c>
      <c r="C389" s="14" t="inlineStr">
        <is>
          <t>IMN</t>
        </is>
      </c>
      <c r="D389" s="14" t="inlineStr">
        <is>
          <t>Isle of Man</t>
        </is>
      </c>
      <c r="E389" s="14" t="n">
        <v>2022</v>
      </c>
      <c r="F389" s="14" t="n">
        <v>0.2</v>
      </c>
      <c r="G389" s="14" t="n">
        <v>7.077</v>
      </c>
      <c r="H389" s="14" t="n">
        <v>1.235</v>
      </c>
      <c r="I389" s="14" t="n">
        <v>0</v>
      </c>
      <c r="J389" s="14" t="n">
        <v>7.077</v>
      </c>
      <c r="K389" s="14" t="n">
        <v>0</v>
      </c>
      <c r="L389" s="14" t="n">
        <v>1</v>
      </c>
      <c r="M389" s="14" t="n">
        <v>9.782999999999999</v>
      </c>
      <c r="N389" s="14" t="n">
        <v>3.704</v>
      </c>
      <c r="O389" s="14" t="n">
        <v>0</v>
      </c>
      <c r="P389" s="14" t="n">
        <v>9.782999999999999</v>
      </c>
      <c r="Q389" s="14" t="n">
        <v>0</v>
      </c>
      <c r="R389" s="14" t="n">
        <v>1</v>
      </c>
      <c r="S389" s="14" t="n">
        <v>13.25</v>
      </c>
      <c r="T389" s="14" t="n">
        <v>7.408</v>
      </c>
      <c r="U389" s="14" t="n">
        <v>0.196</v>
      </c>
      <c r="V389" s="14" t="n">
        <v>15.9</v>
      </c>
      <c r="W389" s="14" t="n">
        <v>0.2</v>
      </c>
      <c r="X389" s="14" t="n">
        <v>1</v>
      </c>
      <c r="Y389" s="14" t="n">
        <v>32.56</v>
      </c>
      <c r="Z389" s="14" t="n">
        <v>4.401</v>
      </c>
      <c r="AA389" s="14" t="n">
        <v>0</v>
      </c>
      <c r="AB389" s="14" t="n">
        <v>32.56</v>
      </c>
      <c r="AC389" s="14" t="n">
        <v>0</v>
      </c>
      <c r="AD389" s="14" t="n">
        <v>1</v>
      </c>
      <c r="AE389" s="14" t="n">
        <v>33.795</v>
      </c>
      <c r="AF389" s="14" t="n">
        <v>7.902</v>
      </c>
      <c r="AG389" s="14" t="n">
        <v>0</v>
      </c>
      <c r="AH389" s="14" t="n">
        <v>33.795</v>
      </c>
      <c r="AI389" s="14" t="n">
        <v>0</v>
      </c>
      <c r="AJ389" s="14" t="n">
        <v>1</v>
      </c>
      <c r="AK389" s="14" t="n">
        <v>41.203</v>
      </c>
      <c r="AL389" s="14" t="n">
        <v>21.945</v>
      </c>
      <c r="AM389" s="14" t="n">
        <v>0.61</v>
      </c>
      <c r="AN389" s="14" t="n">
        <v>49.444</v>
      </c>
      <c r="AO389" s="14" t="n">
        <v>0.2</v>
      </c>
      <c r="AP389" s="14" t="n">
        <v>1</v>
      </c>
      <c r="AQ389" s="14" t="n">
        <v>0.861</v>
      </c>
      <c r="AR389" s="14" t="n">
        <v>0.123</v>
      </c>
      <c r="AS389" s="14" t="n">
        <v>0.013</v>
      </c>
      <c r="AT389" s="14" t="n">
        <v>1.033</v>
      </c>
      <c r="AU389" s="14" t="n">
        <v>0.2</v>
      </c>
      <c r="AV389" s="14" t="n">
        <v>1</v>
      </c>
      <c r="AW389" s="14" t="n">
        <v>0.986</v>
      </c>
      <c r="AX389" s="14" t="n">
        <v>0.123</v>
      </c>
      <c r="AY389" s="14" t="n">
        <v>0.015</v>
      </c>
      <c r="AZ389" s="14" t="n">
        <v>1.183</v>
      </c>
      <c r="BA389" s="14" t="n">
        <v>0.2</v>
      </c>
      <c r="BB389" s="14" t="n">
        <v>1</v>
      </c>
      <c r="BC389" s="14" t="n">
        <v>0.598</v>
      </c>
      <c r="BD389" s="14" t="n">
        <v>0.123</v>
      </c>
      <c r="BE389" s="14" t="n">
        <v>0.008999999999999999</v>
      </c>
      <c r="BF389" s="14" t="n">
        <v>0.717</v>
      </c>
      <c r="BG389" s="14" t="n">
        <v>0.2</v>
      </c>
      <c r="BH389" s="14" t="n">
        <v>1</v>
      </c>
      <c r="BI389" s="14" t="n">
        <v>0.612</v>
      </c>
      <c r="BJ389" s="14" t="n">
        <v>0.123</v>
      </c>
      <c r="BK389" s="14" t="n">
        <v>0.008999999999999999</v>
      </c>
      <c r="BL389" s="14" t="n">
        <v>0.735</v>
      </c>
      <c r="BM389" s="14" t="n">
        <v>0.2</v>
      </c>
      <c r="BN389" s="14" t="n">
        <v>1</v>
      </c>
      <c r="BO389" s="14" t="n">
        <v>0</v>
      </c>
      <c r="BP389" s="14" t="n">
        <v>0</v>
      </c>
      <c r="BQ389" s="14" t="n">
        <v>0</v>
      </c>
      <c r="BR389" s="14" t="n">
        <v>0</v>
      </c>
      <c r="BS389" s="14" t="n">
        <v>1</v>
      </c>
      <c r="BT389" s="14" t="n">
        <v>0</v>
      </c>
      <c r="BU389" s="14" t="n">
        <v>0</v>
      </c>
      <c r="BV389" s="14" t="n">
        <v>0</v>
      </c>
      <c r="BW389" s="14" t="n">
        <v>0.2</v>
      </c>
      <c r="BX389" s="14" t="n">
        <v>1</v>
      </c>
      <c r="BY389" s="14" t="n">
        <v>12.729</v>
      </c>
      <c r="BZ389" s="14" t="n">
        <v>0</v>
      </c>
      <c r="CA389" s="14" t="n">
        <v>12.729</v>
      </c>
      <c r="CB389" s="14" t="n">
        <v>0</v>
      </c>
      <c r="CC389" s="14" t="n">
        <v>97.90000000000001</v>
      </c>
      <c r="CD389" s="14" t="n">
        <v>7.95</v>
      </c>
      <c r="CE389" s="14" t="n">
        <v>1.449</v>
      </c>
      <c r="CF389" s="14" t="n">
        <v>117.48</v>
      </c>
      <c r="CG389" s="14" t="n">
        <v>0.2</v>
      </c>
      <c r="CH389" s="14" t="n">
        <v>1</v>
      </c>
      <c r="CI389" s="14" t="n">
        <v>0</v>
      </c>
      <c r="CJ389" s="14" t="n">
        <v>0</v>
      </c>
      <c r="CK389" s="14" t="n">
        <v>0</v>
      </c>
      <c r="CL389" s="14" t="n">
        <v>0</v>
      </c>
      <c r="CM389" s="14" t="n">
        <v>0</v>
      </c>
      <c r="CN389" s="14" t="n">
        <v>0</v>
      </c>
      <c r="CO389" s="14" t="n">
        <v>0</v>
      </c>
      <c r="CP389" s="14" t="n">
        <v>0</v>
      </c>
      <c r="CQ389" s="14" t="n">
        <v>1.294</v>
      </c>
      <c r="CR389" s="14" t="n">
        <v>0</v>
      </c>
      <c r="CS389" s="14" t="n">
        <v>5.158</v>
      </c>
      <c r="CT389" s="14" t="n">
        <v>5.842</v>
      </c>
      <c r="CU389" s="14" t="n">
        <v>31.326</v>
      </c>
    </row>
    <row r="390">
      <c r="A390" s="14" t="inlineStr">
        <is>
          <t>IMN2023</t>
        </is>
      </c>
      <c r="B390" s="14" t="inlineStr">
        <is>
          <t>IMN</t>
        </is>
      </c>
      <c r="C390" s="14" t="inlineStr">
        <is>
          <t>IMN</t>
        </is>
      </c>
      <c r="D390" s="14" t="inlineStr">
        <is>
          <t>Isle of Man</t>
        </is>
      </c>
      <c r="E390" s="14" t="n">
        <v>2023</v>
      </c>
      <c r="F390" s="14" t="n">
        <v>0.2</v>
      </c>
      <c r="G390" s="14" t="n">
        <v>4.752</v>
      </c>
      <c r="H390" s="14" t="n">
        <v>1.286</v>
      </c>
      <c r="I390" s="14" t="n">
        <v>0</v>
      </c>
      <c r="J390" s="14" t="n">
        <v>4.752</v>
      </c>
      <c r="K390" s="14" t="n">
        <v>0</v>
      </c>
      <c r="L390" s="14" t="n">
        <v>1</v>
      </c>
      <c r="M390" s="14" t="n">
        <v>7.886</v>
      </c>
      <c r="N390" s="14" t="n">
        <v>3.857</v>
      </c>
      <c r="O390" s="14" t="n">
        <v>0</v>
      </c>
      <c r="P390" s="14" t="n">
        <v>7.886</v>
      </c>
      <c r="Q390" s="14" t="n">
        <v>0</v>
      </c>
      <c r="R390" s="14" t="n">
        <v>1</v>
      </c>
      <c r="S390" s="14" t="n">
        <v>11.18</v>
      </c>
      <c r="T390" s="14" t="n">
        <v>7.714</v>
      </c>
      <c r="U390" s="14" t="n">
        <v>0.248</v>
      </c>
      <c r="V390" s="14" t="n">
        <v>13.416</v>
      </c>
      <c r="W390" s="14" t="n">
        <v>0.2</v>
      </c>
      <c r="X390" s="14" t="n">
        <v>1</v>
      </c>
      <c r="Y390" s="14" t="n">
        <v>12.908</v>
      </c>
      <c r="Z390" s="14" t="n">
        <v>1.745</v>
      </c>
      <c r="AA390" s="14" t="n">
        <v>0</v>
      </c>
      <c r="AB390" s="14" t="n">
        <v>12.908</v>
      </c>
      <c r="AC390" s="14" t="n">
        <v>0</v>
      </c>
      <c r="AD390" s="14" t="n">
        <v>1</v>
      </c>
      <c r="AE390" s="14" t="n">
        <v>14.194</v>
      </c>
      <c r="AF390" s="14" t="n">
        <v>3.319</v>
      </c>
      <c r="AG390" s="14" t="n">
        <v>0</v>
      </c>
      <c r="AH390" s="14" t="n">
        <v>14.194</v>
      </c>
      <c r="AI390" s="14" t="n">
        <v>0</v>
      </c>
      <c r="AJ390" s="14" t="n">
        <v>1</v>
      </c>
      <c r="AK390" s="14" t="n">
        <v>21.908</v>
      </c>
      <c r="AL390" s="14" t="n">
        <v>11.668</v>
      </c>
      <c r="AM390" s="14" t="n">
        <v>0.485</v>
      </c>
      <c r="AN390" s="14" t="n">
        <v>26.289</v>
      </c>
      <c r="AO390" s="14" t="n">
        <v>0.2</v>
      </c>
      <c r="AP390" s="14" t="n">
        <v>1</v>
      </c>
      <c r="AQ390" s="14" t="n">
        <v>0.76</v>
      </c>
      <c r="AR390" s="14" t="n">
        <v>0.129</v>
      </c>
      <c r="AS390" s="14" t="n">
        <v>0.017</v>
      </c>
      <c r="AT390" s="14" t="n">
        <v>0.913</v>
      </c>
      <c r="AU390" s="14" t="n">
        <v>0.2</v>
      </c>
      <c r="AV390" s="14" t="n">
        <v>1</v>
      </c>
      <c r="AW390" s="14" t="n">
        <v>0.8110000000000001</v>
      </c>
      <c r="AX390" s="14" t="n">
        <v>0.129</v>
      </c>
      <c r="AY390" s="14" t="n">
        <v>0.018</v>
      </c>
      <c r="AZ390" s="14" t="n">
        <v>0.974</v>
      </c>
      <c r="BA390" s="14" t="n">
        <v>0.2</v>
      </c>
      <c r="BB390" s="14" t="n">
        <v>1</v>
      </c>
      <c r="BC390" s="14" t="n">
        <v>0.535</v>
      </c>
      <c r="BD390" s="14" t="n">
        <v>0.129</v>
      </c>
      <c r="BE390" s="14" t="n">
        <v>0.012</v>
      </c>
      <c r="BF390" s="14" t="n">
        <v>0.642</v>
      </c>
      <c r="BG390" s="14" t="n">
        <v>0.2</v>
      </c>
      <c r="BH390" s="14" t="n">
        <v>1</v>
      </c>
      <c r="BI390" s="14" t="n">
        <v>0.579</v>
      </c>
      <c r="BJ390" s="14" t="n">
        <v>0.129</v>
      </c>
      <c r="BK390" s="14" t="n">
        <v>0.013</v>
      </c>
      <c r="BL390" s="14" t="n">
        <v>0.695</v>
      </c>
      <c r="BM390" s="14" t="n">
        <v>0.2</v>
      </c>
      <c r="BN390" s="14" t="n">
        <v>1</v>
      </c>
      <c r="BO390" s="14" t="n">
        <v>0</v>
      </c>
      <c r="BP390" s="14" t="n">
        <v>0</v>
      </c>
      <c r="BQ390" s="14" t="n">
        <v>0</v>
      </c>
      <c r="BR390" s="14" t="n">
        <v>0</v>
      </c>
      <c r="BS390" s="14" t="n">
        <v>1</v>
      </c>
      <c r="BT390" s="14" t="n">
        <v>0</v>
      </c>
      <c r="BU390" s="14" t="n">
        <v>0</v>
      </c>
      <c r="BV390" s="14" t="n">
        <v>0</v>
      </c>
      <c r="BW390" s="14" t="n">
        <v>0.2</v>
      </c>
      <c r="BX390" s="14" t="n">
        <v>1</v>
      </c>
      <c r="BY390" s="14" t="n">
        <v>13.254</v>
      </c>
      <c r="BZ390" s="14" t="n">
        <v>0</v>
      </c>
      <c r="CA390" s="14" t="n">
        <v>13.254</v>
      </c>
      <c r="CB390" s="14" t="n">
        <v>0</v>
      </c>
      <c r="CC390" s="14" t="n">
        <v>83.248</v>
      </c>
      <c r="CD390" s="14" t="n">
        <v>7.95</v>
      </c>
      <c r="CE390" s="14" t="n">
        <v>1.843</v>
      </c>
      <c r="CF390" s="14" t="n">
        <v>99.898</v>
      </c>
      <c r="CG390" s="14" t="n">
        <v>0.2</v>
      </c>
      <c r="CH390" s="14" t="n">
        <v>1</v>
      </c>
      <c r="CI390" s="14" t="n">
        <v>0</v>
      </c>
      <c r="CJ390" s="14" t="n">
        <v>0</v>
      </c>
      <c r="CK390" s="14" t="n">
        <v>0</v>
      </c>
      <c r="CL390" s="14" t="n">
        <v>0</v>
      </c>
      <c r="CM390" s="14" t="n">
        <v>0</v>
      </c>
      <c r="CN390" s="14" t="n">
        <v>0</v>
      </c>
      <c r="CO390" s="14" t="n">
        <v>0</v>
      </c>
      <c r="CP390" s="14" t="n">
        <v>0</v>
      </c>
      <c r="CQ390" s="14" t="n">
        <v>1.348</v>
      </c>
      <c r="CR390" s="14" t="n">
        <v>0</v>
      </c>
      <c r="CS390" s="14" t="n">
        <v>5.37</v>
      </c>
      <c r="CT390" s="14" t="n">
        <v>3.466</v>
      </c>
      <c r="CU390" s="14" t="n">
        <v>11.622</v>
      </c>
    </row>
    <row r="391">
      <c r="A391" s="14" t="inlineStr">
        <is>
          <t>IMN2024</t>
        </is>
      </c>
      <c r="B391" s="14" t="inlineStr">
        <is>
          <t>IMN</t>
        </is>
      </c>
      <c r="C391" s="14" t="inlineStr">
        <is>
          <t>IMN</t>
        </is>
      </c>
      <c r="D391" s="14" t="inlineStr">
        <is>
          <t>Isle of Man</t>
        </is>
      </c>
      <c r="E391" s="14" t="n">
        <v>2024</v>
      </c>
      <c r="F391" s="14" t="n">
        <v>0.2</v>
      </c>
      <c r="G391" s="14" t="n">
        <v>4.351</v>
      </c>
      <c r="H391" s="14" t="n">
        <v>1.324</v>
      </c>
      <c r="I391" s="14" t="n">
        <v>0</v>
      </c>
      <c r="J391" s="14" t="n">
        <v>4.351</v>
      </c>
      <c r="K391" s="14" t="n">
        <v>0</v>
      </c>
      <c r="L391" s="14" t="n">
        <v>1</v>
      </c>
      <c r="M391" s="14" t="n">
        <v>7.124</v>
      </c>
      <c r="N391" s="14" t="n">
        <v>3.971</v>
      </c>
      <c r="O391" s="14" t="n">
        <v>0</v>
      </c>
      <c r="P391" s="14" t="n">
        <v>7.124</v>
      </c>
      <c r="Q391" s="14" t="n">
        <v>0</v>
      </c>
      <c r="R391" s="14" t="n">
        <v>1</v>
      </c>
      <c r="S391" s="14" t="n">
        <v>10.969</v>
      </c>
      <c r="T391" s="14" t="n">
        <v>7.942</v>
      </c>
      <c r="U391" s="14" t="n">
        <v>0.299</v>
      </c>
      <c r="V391" s="14" t="n">
        <v>13.162</v>
      </c>
      <c r="W391" s="14" t="n">
        <v>0.2</v>
      </c>
      <c r="X391" s="14" t="n">
        <v>1</v>
      </c>
      <c r="Y391" s="14" t="n">
        <v>11.492</v>
      </c>
      <c r="Z391" s="14" t="n">
        <v>1.553</v>
      </c>
      <c r="AA391" s="14" t="n">
        <v>0</v>
      </c>
      <c r="AB391" s="14" t="n">
        <v>11.492</v>
      </c>
      <c r="AC391" s="14" t="n">
        <v>0</v>
      </c>
      <c r="AD391" s="14" t="n">
        <v>1</v>
      </c>
      <c r="AE391" s="14" t="n">
        <v>12.815</v>
      </c>
      <c r="AF391" s="14" t="n">
        <v>2.997</v>
      </c>
      <c r="AG391" s="14" t="n">
        <v>0</v>
      </c>
      <c r="AH391" s="14" t="n">
        <v>12.815</v>
      </c>
      <c r="AI391" s="14" t="n">
        <v>0</v>
      </c>
      <c r="AJ391" s="14" t="n">
        <v>1</v>
      </c>
      <c r="AK391" s="14" t="n">
        <v>20.757</v>
      </c>
      <c r="AL391" s="14" t="n">
        <v>11.055</v>
      </c>
      <c r="AM391" s="14" t="n">
        <v>0.5649999999999999</v>
      </c>
      <c r="AN391" s="14" t="n">
        <v>24.909</v>
      </c>
      <c r="AO391" s="14" t="n">
        <v>0.2</v>
      </c>
      <c r="AP391" s="14" t="n">
        <v>1</v>
      </c>
      <c r="AQ391" s="14" t="n">
        <v>0.724</v>
      </c>
      <c r="AR391" s="14" t="n">
        <v>0.132</v>
      </c>
      <c r="AS391" s="14" t="n">
        <v>0.02</v>
      </c>
      <c r="AT391" s="14" t="n">
        <v>0.869</v>
      </c>
      <c r="AU391" s="14" t="n">
        <v>0.2</v>
      </c>
      <c r="AV391" s="14" t="n">
        <v>1</v>
      </c>
      <c r="AW391" s="14" t="n">
        <v>0.75</v>
      </c>
      <c r="AX391" s="14" t="n">
        <v>0.132</v>
      </c>
      <c r="AY391" s="14" t="n">
        <v>0.02</v>
      </c>
      <c r="AZ391" s="14" t="n">
        <v>0.9</v>
      </c>
      <c r="BA391" s="14" t="n">
        <v>0.2</v>
      </c>
      <c r="BB391" s="14" t="n">
        <v>1</v>
      </c>
      <c r="BC391" s="14" t="n">
        <v>0.513</v>
      </c>
      <c r="BD391" s="14" t="n">
        <v>0.132</v>
      </c>
      <c r="BE391" s="14" t="n">
        <v>0.014</v>
      </c>
      <c r="BF391" s="14" t="n">
        <v>0.616</v>
      </c>
      <c r="BG391" s="14" t="n">
        <v>0.2</v>
      </c>
      <c r="BH391" s="14" t="n">
        <v>1</v>
      </c>
      <c r="BI391" s="14" t="n">
        <v>0.591</v>
      </c>
      <c r="BJ391" s="14" t="n">
        <v>0.132</v>
      </c>
      <c r="BK391" s="14" t="n">
        <v>0.016</v>
      </c>
      <c r="BL391" s="14" t="n">
        <v>0.71</v>
      </c>
      <c r="BM391" s="14" t="n">
        <v>0.2</v>
      </c>
      <c r="BN391" s="14" t="n">
        <v>1</v>
      </c>
      <c r="BO391" s="14" t="n">
        <v>0</v>
      </c>
      <c r="BP391" s="14" t="n">
        <v>0</v>
      </c>
      <c r="BQ391" s="14" t="n">
        <v>0</v>
      </c>
      <c r="BR391" s="14" t="n">
        <v>0</v>
      </c>
      <c r="BS391" s="14" t="n">
        <v>1</v>
      </c>
      <c r="BT391" s="14" t="n">
        <v>0</v>
      </c>
      <c r="BU391" s="14" t="n">
        <v>0</v>
      </c>
      <c r="BV391" s="14" t="n">
        <v>0</v>
      </c>
      <c r="BW391" s="14" t="n">
        <v>0.2</v>
      </c>
      <c r="BX391" s="14" t="n">
        <v>1</v>
      </c>
      <c r="BY391" s="14" t="n">
        <v>13.646</v>
      </c>
      <c r="BZ391" s="14" t="n">
        <v>0</v>
      </c>
      <c r="CA391" s="14" t="n">
        <v>13.646</v>
      </c>
      <c r="CB391" s="14" t="n">
        <v>0</v>
      </c>
      <c r="CC391" s="14" t="n">
        <v>82.58799999999999</v>
      </c>
      <c r="CD391" s="14" t="n">
        <v>7.95</v>
      </c>
      <c r="CE391" s="14" t="n">
        <v>2.25</v>
      </c>
      <c r="CF391" s="14" t="n">
        <v>99.10599999999999</v>
      </c>
      <c r="CG391" s="14" t="n">
        <v>0.2</v>
      </c>
      <c r="CH391" s="14" t="n">
        <v>1</v>
      </c>
      <c r="CI391" s="14" t="n">
        <v>0</v>
      </c>
      <c r="CJ391" s="14" t="n">
        <v>0</v>
      </c>
      <c r="CK391" s="14" t="n">
        <v>0</v>
      </c>
      <c r="CL391" s="14" t="n">
        <v>0</v>
      </c>
      <c r="CM391" s="14" t="n">
        <v>0</v>
      </c>
      <c r="CN391" s="14" t="n">
        <v>0</v>
      </c>
      <c r="CO391" s="14" t="n">
        <v>0</v>
      </c>
      <c r="CP391" s="14" t="n">
        <v>0</v>
      </c>
      <c r="CQ391" s="14" t="n">
        <v>1.387</v>
      </c>
      <c r="CR391" s="14" t="n">
        <v>0</v>
      </c>
      <c r="CS391" s="14" t="n">
        <v>5.529</v>
      </c>
      <c r="CT391" s="14" t="n">
        <v>3.027</v>
      </c>
      <c r="CU391" s="14" t="n">
        <v>10.168</v>
      </c>
    </row>
    <row r="392">
      <c r="A392" s="14" t="inlineStr">
        <is>
          <t>ISR2021</t>
        </is>
      </c>
      <c r="B392" s="14" t="inlineStr">
        <is>
          <t>ISR</t>
        </is>
      </c>
      <c r="C392" s="14" t="inlineStr">
        <is>
          <t>ISR</t>
        </is>
      </c>
      <c r="D392" s="14" t="inlineStr">
        <is>
          <t>Israel</t>
        </is>
      </c>
      <c r="E392" s="14" t="n">
        <v>2021</v>
      </c>
      <c r="F392" s="14" t="n">
        <v>0.17</v>
      </c>
      <c r="G392" s="14" t="n">
        <v>5.897</v>
      </c>
      <c r="H392" s="14" t="n">
        <v>1.143</v>
      </c>
      <c r="I392" s="14" t="n">
        <v>-4.577</v>
      </c>
      <c r="J392" s="14" t="n">
        <v>1.319</v>
      </c>
      <c r="K392" s="14" t="n">
        <v>0</v>
      </c>
      <c r="L392" s="14" t="n">
        <v>1</v>
      </c>
      <c r="M392" s="14" t="n">
        <v>1.311</v>
      </c>
      <c r="N392" s="14" t="n">
        <v>0.594</v>
      </c>
      <c r="O392" s="14" t="n">
        <v>0.008</v>
      </c>
      <c r="P392" s="14" t="n">
        <v>1.319</v>
      </c>
      <c r="Q392" s="14" t="n">
        <v>0</v>
      </c>
      <c r="R392" s="14" t="n">
        <v>1</v>
      </c>
      <c r="S392" s="14" t="n">
        <v>11.613</v>
      </c>
      <c r="T392" s="14" t="n">
        <v>6.86</v>
      </c>
      <c r="U392" s="14" t="n">
        <v>0</v>
      </c>
      <c r="V392" s="14" t="n">
        <v>13.588</v>
      </c>
      <c r="W392" s="14" t="n">
        <v>0.17</v>
      </c>
      <c r="X392" s="14" t="n">
        <v>1</v>
      </c>
      <c r="Y392" s="14" t="n">
        <v>2.463</v>
      </c>
      <c r="Z392" s="14" t="n">
        <v>0.275</v>
      </c>
      <c r="AA392" s="14" t="n">
        <v>-0.33</v>
      </c>
      <c r="AB392" s="14" t="n">
        <v>2.133</v>
      </c>
      <c r="AC392" s="14" t="n">
        <v>0</v>
      </c>
      <c r="AD392" s="14" t="n">
        <v>1</v>
      </c>
      <c r="AE392" s="14" t="n">
        <v>3.044</v>
      </c>
      <c r="AF392" s="14" t="n">
        <v>0.601</v>
      </c>
      <c r="AG392" s="14" t="n">
        <v>0.126</v>
      </c>
      <c r="AH392" s="14" t="n">
        <v>3.17</v>
      </c>
      <c r="AI392" s="14" t="n">
        <v>0</v>
      </c>
      <c r="AJ392" s="14" t="n">
        <v>1</v>
      </c>
      <c r="AK392" s="14" t="n">
        <v>6.529</v>
      </c>
      <c r="AL392" s="14" t="n">
        <v>3.106</v>
      </c>
      <c r="AM392" s="14" t="n">
        <v>0.142</v>
      </c>
      <c r="AN392" s="14" t="n">
        <v>7.805</v>
      </c>
      <c r="AO392" s="14" t="n">
        <v>0.17</v>
      </c>
      <c r="AP392" s="14" t="n">
        <v>1</v>
      </c>
      <c r="AQ392" s="14" t="n">
        <v>0.621</v>
      </c>
      <c r="AR392" s="14" t="n">
        <v>0.114</v>
      </c>
      <c r="AS392" s="14" t="n">
        <v>1.063</v>
      </c>
      <c r="AT392" s="14" t="n">
        <v>1.97</v>
      </c>
      <c r="AU392" s="14" t="n">
        <v>0.17</v>
      </c>
      <c r="AV392" s="14" t="n">
        <v>1</v>
      </c>
      <c r="AW392" s="14" t="n">
        <v>0.593</v>
      </c>
      <c r="AX392" s="14" t="n">
        <v>0.114</v>
      </c>
      <c r="AY392" s="14" t="n">
        <v>1.006</v>
      </c>
      <c r="AZ392" s="14" t="n">
        <v>1.871</v>
      </c>
      <c r="BA392" s="14" t="n">
        <v>0.17</v>
      </c>
      <c r="BB392" s="14" t="n">
        <v>1</v>
      </c>
      <c r="BC392" s="14" t="n">
        <v>0.44</v>
      </c>
      <c r="BD392" s="14" t="n">
        <v>0.114</v>
      </c>
      <c r="BE392" s="14" t="n">
        <v>0.406</v>
      </c>
      <c r="BF392" s="14" t="n">
        <v>0.99</v>
      </c>
      <c r="BG392" s="14" t="n">
        <v>0.17</v>
      </c>
      <c r="BH392" s="14" t="n">
        <v>1</v>
      </c>
      <c r="BI392" s="14" t="n">
        <v>0.5600000000000001</v>
      </c>
      <c r="BJ392" s="14" t="n">
        <v>0.114</v>
      </c>
      <c r="BK392" s="14" t="n">
        <v>0.676</v>
      </c>
      <c r="BL392" s="14" t="n">
        <v>1.447</v>
      </c>
      <c r="BM392" s="14" t="n">
        <v>0.17</v>
      </c>
      <c r="BN392" s="14" t="n">
        <v>1</v>
      </c>
      <c r="BO392" s="14" t="n">
        <v>0</v>
      </c>
      <c r="BP392" s="14" t="n">
        <v>0.02</v>
      </c>
      <c r="BQ392" s="14" t="n">
        <v>0.142</v>
      </c>
      <c r="BR392" s="14" t="n">
        <v>0</v>
      </c>
      <c r="BS392" s="14" t="n">
        <v>1</v>
      </c>
      <c r="BT392" s="14" t="n">
        <v>0</v>
      </c>
      <c r="BU392" s="14" t="n">
        <v>0</v>
      </c>
      <c r="BV392" s="14" t="n">
        <v>0.17</v>
      </c>
      <c r="BW392" s="14" t="n">
        <v>0.17</v>
      </c>
      <c r="BX392" s="14" t="n">
        <v>0.833</v>
      </c>
      <c r="BY392" s="14" t="n">
        <v>11.787</v>
      </c>
      <c r="BZ392" s="14" t="n">
        <v>0</v>
      </c>
      <c r="CA392" s="14" t="n">
        <v>11.787</v>
      </c>
      <c r="CB392" s="14" t="n">
        <v>0</v>
      </c>
      <c r="CC392" s="14" t="n">
        <v>81.69499999999999</v>
      </c>
      <c r="CD392" s="14" t="n">
        <v>7.95</v>
      </c>
      <c r="CE392" s="14" t="n">
        <v>1.553</v>
      </c>
      <c r="CF392" s="14" t="n">
        <v>97.40000000000001</v>
      </c>
      <c r="CG392" s="14" t="n">
        <v>0.17</v>
      </c>
      <c r="CH392" s="14" t="n">
        <v>1</v>
      </c>
      <c r="CI392" s="14" t="n">
        <v>0</v>
      </c>
      <c r="CJ392" s="14" t="n">
        <v>0</v>
      </c>
      <c r="CK392" s="14" t="n">
        <v>0</v>
      </c>
      <c r="CL392" s="14" t="n">
        <v>0</v>
      </c>
      <c r="CM392" s="14" t="n">
        <v>0</v>
      </c>
      <c r="CN392" s="14" t="n">
        <v>0.132</v>
      </c>
      <c r="CO392" s="14" t="n">
        <v>0</v>
      </c>
      <c r="CP392" s="14" t="n">
        <v>0</v>
      </c>
      <c r="CQ392" s="14" t="n">
        <v>1.198</v>
      </c>
      <c r="CR392" s="14" t="n">
        <v>0.984</v>
      </c>
      <c r="CS392" s="14" t="n">
        <v>1.882</v>
      </c>
      <c r="CT392" s="14" t="n">
        <v>4.753</v>
      </c>
      <c r="CU392" s="14" t="n">
        <v>14.129</v>
      </c>
    </row>
    <row r="393">
      <c r="A393" s="14" t="inlineStr">
        <is>
          <t>ISR2022</t>
        </is>
      </c>
      <c r="B393" s="14" t="inlineStr">
        <is>
          <t>ISR</t>
        </is>
      </c>
      <c r="C393" s="14" t="inlineStr">
        <is>
          <t>ISR</t>
        </is>
      </c>
      <c r="D393" s="14" t="inlineStr">
        <is>
          <t>Israel</t>
        </is>
      </c>
      <c r="E393" s="14" t="n">
        <v>2022</v>
      </c>
      <c r="F393" s="14" t="n">
        <v>0.17</v>
      </c>
      <c r="G393" s="14" t="n">
        <v>11.72</v>
      </c>
      <c r="H393" s="14" t="n">
        <v>1.235</v>
      </c>
      <c r="I393" s="14" t="n">
        <v>0.643</v>
      </c>
      <c r="J393" s="14" t="n">
        <v>12.363</v>
      </c>
      <c r="K393" s="14" t="n">
        <v>0</v>
      </c>
      <c r="L393" s="14" t="n">
        <v>1</v>
      </c>
      <c r="M393" s="14" t="n">
        <v>1.611</v>
      </c>
      <c r="N393" s="14" t="n">
        <v>0.665</v>
      </c>
      <c r="O393" s="14" t="n">
        <v>0.6830000000000001</v>
      </c>
      <c r="P393" s="14" t="n">
        <v>2.294</v>
      </c>
      <c r="Q393" s="14" t="n">
        <v>0</v>
      </c>
      <c r="R393" s="14" t="n">
        <v>1</v>
      </c>
      <c r="S393" s="14" t="n">
        <v>17.893</v>
      </c>
      <c r="T393" s="14" t="n">
        <v>7.408</v>
      </c>
      <c r="U393" s="14" t="n">
        <v>0.225</v>
      </c>
      <c r="V393" s="14" t="n">
        <v>20.935</v>
      </c>
      <c r="W393" s="14" t="n">
        <v>0.17</v>
      </c>
      <c r="X393" s="14" t="n">
        <v>1</v>
      </c>
      <c r="Y393" s="14" t="n">
        <v>2.652</v>
      </c>
      <c r="Z393" s="14" t="n">
        <v>0.296</v>
      </c>
      <c r="AA393" s="14" t="n">
        <v>-0.292</v>
      </c>
      <c r="AB393" s="14" t="n">
        <v>2.359</v>
      </c>
      <c r="AC393" s="14" t="n">
        <v>0</v>
      </c>
      <c r="AD393" s="14" t="n">
        <v>1</v>
      </c>
      <c r="AE393" s="14" t="n">
        <v>3.272</v>
      </c>
      <c r="AF393" s="14" t="n">
        <v>0.646</v>
      </c>
      <c r="AG393" s="14" t="n">
        <v>0.123</v>
      </c>
      <c r="AH393" s="14" t="n">
        <v>3.395</v>
      </c>
      <c r="AI393" s="14" t="n">
        <v>0</v>
      </c>
      <c r="AJ393" s="14" t="n">
        <v>1</v>
      </c>
      <c r="AK393" s="14" t="n">
        <v>6.99</v>
      </c>
      <c r="AL393" s="14" t="n">
        <v>3.326</v>
      </c>
      <c r="AM393" s="14" t="n">
        <v>0.228</v>
      </c>
      <c r="AN393" s="14" t="n">
        <v>8.34</v>
      </c>
      <c r="AO393" s="14" t="n">
        <v>0.17</v>
      </c>
      <c r="AP393" s="14" t="n">
        <v>1</v>
      </c>
      <c r="AQ393" s="14" t="n">
        <v>0.847</v>
      </c>
      <c r="AR393" s="14" t="n">
        <v>0.123</v>
      </c>
      <c r="AS393" s="14" t="n">
        <v>0.953</v>
      </c>
      <c r="AT393" s="14" t="n">
        <v>2.106</v>
      </c>
      <c r="AU393" s="14" t="n">
        <v>0.17</v>
      </c>
      <c r="AV393" s="14" t="n">
        <v>1</v>
      </c>
      <c r="AW393" s="14" t="n">
        <v>0.947</v>
      </c>
      <c r="AX393" s="14" t="n">
        <v>0.123</v>
      </c>
      <c r="AY393" s="14" t="n">
        <v>0.763</v>
      </c>
      <c r="AZ393" s="14" t="n">
        <v>2.001</v>
      </c>
      <c r="BA393" s="14" t="n">
        <v>0.17</v>
      </c>
      <c r="BB393" s="14" t="n">
        <v>1</v>
      </c>
      <c r="BC393" s="14" t="n">
        <v>0.589</v>
      </c>
      <c r="BD393" s="14" t="n">
        <v>0.123</v>
      </c>
      <c r="BE393" s="14" t="n">
        <v>0.347</v>
      </c>
      <c r="BF393" s="14" t="n">
        <v>1.095</v>
      </c>
      <c r="BG393" s="14" t="n">
        <v>0.17</v>
      </c>
      <c r="BH393" s="14" t="n">
        <v>1</v>
      </c>
      <c r="BI393" s="14" t="n">
        <v>0.6889999999999999</v>
      </c>
      <c r="BJ393" s="14" t="n">
        <v>0.123</v>
      </c>
      <c r="BK393" s="14" t="n">
        <v>1.123</v>
      </c>
      <c r="BL393" s="14" t="n">
        <v>2.12</v>
      </c>
      <c r="BM393" s="14" t="n">
        <v>0.17</v>
      </c>
      <c r="BN393" s="14" t="n">
        <v>1</v>
      </c>
      <c r="BO393" s="14" t="n">
        <v>0</v>
      </c>
      <c r="BP393" s="14" t="n">
        <v>0.023</v>
      </c>
      <c r="BQ393" s="14" t="n">
        <v>0.172</v>
      </c>
      <c r="BR393" s="14" t="n">
        <v>0</v>
      </c>
      <c r="BS393" s="14" t="n">
        <v>1</v>
      </c>
      <c r="BT393" s="14" t="n">
        <v>0</v>
      </c>
      <c r="BU393" s="14" t="n">
        <v>0</v>
      </c>
      <c r="BV393" s="14" t="n">
        <v>0.175</v>
      </c>
      <c r="BW393" s="14" t="n">
        <v>0.17</v>
      </c>
      <c r="BX393" s="14" t="n">
        <v>0.833</v>
      </c>
      <c r="BY393" s="14" t="n">
        <v>12.729</v>
      </c>
      <c r="BZ393" s="14" t="n">
        <v>0</v>
      </c>
      <c r="CA393" s="14" t="n">
        <v>12.729</v>
      </c>
      <c r="CB393" s="14" t="n">
        <v>0</v>
      </c>
      <c r="CC393" s="14" t="n">
        <v>102.477</v>
      </c>
      <c r="CD393" s="14" t="n">
        <v>7.95</v>
      </c>
      <c r="CE393" s="14" t="n">
        <v>0.511</v>
      </c>
      <c r="CF393" s="14" t="n">
        <v>118.999</v>
      </c>
      <c r="CG393" s="14" t="n">
        <v>0.17</v>
      </c>
      <c r="CH393" s="14" t="n">
        <v>1</v>
      </c>
      <c r="CI393" s="14" t="n">
        <v>0</v>
      </c>
      <c r="CJ393" s="14" t="n">
        <v>0</v>
      </c>
      <c r="CK393" s="14" t="n">
        <v>0</v>
      </c>
      <c r="CL393" s="14" t="n">
        <v>0</v>
      </c>
      <c r="CM393" s="14" t="n">
        <v>0</v>
      </c>
      <c r="CN393" s="14" t="n">
        <v>0.157</v>
      </c>
      <c r="CO393" s="14" t="n">
        <v>0</v>
      </c>
      <c r="CP393" s="14" t="n">
        <v>0</v>
      </c>
      <c r="CQ393" s="14" t="n">
        <v>1.294</v>
      </c>
      <c r="CR393" s="14" t="n">
        <v>0.996</v>
      </c>
      <c r="CS393" s="14" t="n">
        <v>2.032</v>
      </c>
      <c r="CT393" s="14" t="n">
        <v>10.485</v>
      </c>
      <c r="CU393" s="14" t="n">
        <v>28.059</v>
      </c>
    </row>
    <row r="394">
      <c r="A394" s="14" t="inlineStr">
        <is>
          <t>ISR2023</t>
        </is>
      </c>
      <c r="B394" s="14" t="inlineStr">
        <is>
          <t>ISR</t>
        </is>
      </c>
      <c r="C394" s="14" t="inlineStr">
        <is>
          <t>ISR</t>
        </is>
      </c>
      <c r="D394" s="14" t="inlineStr">
        <is>
          <t>Israel</t>
        </is>
      </c>
      <c r="E394" s="14" t="n">
        <v>2023</v>
      </c>
      <c r="F394" s="14" t="n">
        <v>0.17</v>
      </c>
      <c r="G394" s="14" t="n">
        <v>5.796</v>
      </c>
      <c r="H394" s="14" t="n">
        <v>1.231</v>
      </c>
      <c r="I394" s="14" t="n">
        <v>0.012</v>
      </c>
      <c r="J394" s="14" t="n">
        <v>5.807</v>
      </c>
      <c r="K394" s="14" t="n">
        <v>0</v>
      </c>
      <c r="L394" s="14" t="n">
        <v>1</v>
      </c>
      <c r="M394" s="14" t="n">
        <v>1.234</v>
      </c>
      <c r="N394" s="14" t="n">
        <v>0.612</v>
      </c>
      <c r="O394" s="14" t="n">
        <v>1.359</v>
      </c>
      <c r="P394" s="14" t="n">
        <v>2.593</v>
      </c>
      <c r="Q394" s="14" t="n">
        <v>0</v>
      </c>
      <c r="R394" s="14" t="n">
        <v>1</v>
      </c>
      <c r="S394" s="14" t="n">
        <v>11.952</v>
      </c>
      <c r="T394" s="14" t="n">
        <v>7.388</v>
      </c>
      <c r="U394" s="14" t="n">
        <v>0.225</v>
      </c>
      <c r="V394" s="14" t="n">
        <v>13.984</v>
      </c>
      <c r="W394" s="14" t="n">
        <v>0.17</v>
      </c>
      <c r="X394" s="14" t="n">
        <v>1</v>
      </c>
      <c r="Y394" s="14" t="n">
        <v>2.759</v>
      </c>
      <c r="Z394" s="14" t="n">
        <v>0.308</v>
      </c>
      <c r="AA394" s="14" t="n">
        <v>-0.255</v>
      </c>
      <c r="AB394" s="14" t="n">
        <v>2.504</v>
      </c>
      <c r="AC394" s="14" t="n">
        <v>0</v>
      </c>
      <c r="AD394" s="14" t="n">
        <v>1</v>
      </c>
      <c r="AE394" s="14" t="n">
        <v>3.402</v>
      </c>
      <c r="AF394" s="14" t="n">
        <v>0.671</v>
      </c>
      <c r="AG394" s="14" t="n">
        <v>0.12</v>
      </c>
      <c r="AH394" s="14" t="n">
        <v>3.522</v>
      </c>
      <c r="AI394" s="14" t="n">
        <v>0</v>
      </c>
      <c r="AJ394" s="14" t="n">
        <v>1</v>
      </c>
      <c r="AK394" s="14" t="n">
        <v>7.259</v>
      </c>
      <c r="AL394" s="14" t="n">
        <v>3.453</v>
      </c>
      <c r="AM394" s="14" t="n">
        <v>0.274</v>
      </c>
      <c r="AN394" s="14" t="n">
        <v>8.65</v>
      </c>
      <c r="AO394" s="14" t="n">
        <v>0.17</v>
      </c>
      <c r="AP394" s="14" t="n">
        <v>1</v>
      </c>
      <c r="AQ394" s="14" t="n">
        <v>0.749</v>
      </c>
      <c r="AR394" s="14" t="n">
        <v>0.129</v>
      </c>
      <c r="AS394" s="14" t="n">
        <v>0.904</v>
      </c>
      <c r="AT394" s="14" t="n">
        <v>1.933</v>
      </c>
      <c r="AU394" s="14" t="n">
        <v>0.17</v>
      </c>
      <c r="AV394" s="14" t="n">
        <v>1</v>
      </c>
      <c r="AW394" s="14" t="n">
        <v>0.783</v>
      </c>
      <c r="AX394" s="14" t="n">
        <v>0.129</v>
      </c>
      <c r="AY394" s="14" t="n">
        <v>0.787</v>
      </c>
      <c r="AZ394" s="14" t="n">
        <v>1.836</v>
      </c>
      <c r="BA394" s="14" t="n">
        <v>0.17</v>
      </c>
      <c r="BB394" s="14" t="n">
        <v>1</v>
      </c>
      <c r="BC394" s="14" t="n">
        <v>0.527</v>
      </c>
      <c r="BD394" s="14" t="n">
        <v>0.129</v>
      </c>
      <c r="BE394" s="14" t="n">
        <v>0.257</v>
      </c>
      <c r="BF394" s="14" t="n">
        <v>0.918</v>
      </c>
      <c r="BG394" s="14" t="n">
        <v>0.17</v>
      </c>
      <c r="BH394" s="14" t="n">
        <v>1</v>
      </c>
      <c r="BI394" s="14" t="n">
        <v>0.64</v>
      </c>
      <c r="BJ394" s="14" t="n">
        <v>0.129</v>
      </c>
      <c r="BK394" s="14" t="n">
        <v>1.078</v>
      </c>
      <c r="BL394" s="14" t="n">
        <v>2.01</v>
      </c>
      <c r="BM394" s="14" t="n">
        <v>0.17</v>
      </c>
      <c r="BN394" s="14" t="n">
        <v>1</v>
      </c>
      <c r="BO394" s="14" t="n">
        <v>0</v>
      </c>
      <c r="BP394" s="14" t="n">
        <v>0.024</v>
      </c>
      <c r="BQ394" s="14" t="n">
        <v>0.133</v>
      </c>
      <c r="BR394" s="14" t="n">
        <v>0</v>
      </c>
      <c r="BS394" s="14" t="n">
        <v>1</v>
      </c>
      <c r="BT394" s="14" t="n">
        <v>0</v>
      </c>
      <c r="BU394" s="14" t="n">
        <v>0</v>
      </c>
      <c r="BV394" s="14" t="n">
        <v>0.172</v>
      </c>
      <c r="BW394" s="14" t="n">
        <v>0.17</v>
      </c>
      <c r="BX394" s="14" t="n">
        <v>0.833</v>
      </c>
      <c r="BY394" s="14" t="n">
        <v>13.254</v>
      </c>
      <c r="BZ394" s="14" t="n">
        <v>0</v>
      </c>
      <c r="CA394" s="14" t="n">
        <v>13.254</v>
      </c>
      <c r="CB394" s="14" t="n">
        <v>0</v>
      </c>
      <c r="CC394" s="14" t="n">
        <v>87.07899999999999</v>
      </c>
      <c r="CD394" s="14" t="n">
        <v>7.95</v>
      </c>
      <c r="CE394" s="14" t="n">
        <v>0.824</v>
      </c>
      <c r="CF394" s="14" t="n">
        <v>100.946</v>
      </c>
      <c r="CG394" s="14" t="n">
        <v>0.17</v>
      </c>
      <c r="CH394" s="14" t="n">
        <v>1</v>
      </c>
      <c r="CI394" s="14" t="n">
        <v>0</v>
      </c>
      <c r="CJ394" s="14" t="n">
        <v>0</v>
      </c>
      <c r="CK394" s="14" t="n">
        <v>0</v>
      </c>
      <c r="CL394" s="14" t="n">
        <v>0</v>
      </c>
      <c r="CM394" s="14" t="n">
        <v>0</v>
      </c>
      <c r="CN394" s="14" t="n">
        <v>0.178</v>
      </c>
      <c r="CO394" s="14" t="n">
        <v>0</v>
      </c>
      <c r="CP394" s="14" t="n">
        <v>0.08500000000000001</v>
      </c>
      <c r="CQ394" s="14" t="n">
        <v>1.348</v>
      </c>
      <c r="CR394" s="14" t="n">
        <v>1</v>
      </c>
      <c r="CS394" s="14" t="n">
        <v>2.116</v>
      </c>
      <c r="CT394" s="14" t="n">
        <v>4.861</v>
      </c>
      <c r="CU394" s="14" t="n">
        <v>9.260999999999999</v>
      </c>
    </row>
    <row r="395">
      <c r="A395" s="14" t="inlineStr">
        <is>
          <t>ISR2024</t>
        </is>
      </c>
      <c r="B395" s="14" t="inlineStr">
        <is>
          <t>ISR</t>
        </is>
      </c>
      <c r="C395" s="14" t="inlineStr">
        <is>
          <t>ISR</t>
        </is>
      </c>
      <c r="D395" s="14" t="inlineStr">
        <is>
          <t>Israel</t>
        </is>
      </c>
      <c r="E395" s="14" t="n">
        <v>2024</v>
      </c>
      <c r="F395" s="14" t="n">
        <v>0.17</v>
      </c>
      <c r="G395" s="14" t="n">
        <v>5.277</v>
      </c>
      <c r="H395" s="14" t="n">
        <v>1.268</v>
      </c>
      <c r="I395" s="14" t="n">
        <v>0.012</v>
      </c>
      <c r="J395" s="14" t="n">
        <v>5.289</v>
      </c>
      <c r="K395" s="14" t="n">
        <v>0</v>
      </c>
      <c r="L395" s="14" t="n">
        <v>1</v>
      </c>
      <c r="M395" s="14" t="n">
        <v>1.121</v>
      </c>
      <c r="N395" s="14" t="n">
        <v>0.61</v>
      </c>
      <c r="O395" s="14" t="n">
        <v>1.399</v>
      </c>
      <c r="P395" s="14" t="n">
        <v>2.519</v>
      </c>
      <c r="Q395" s="14" t="n">
        <v>0</v>
      </c>
      <c r="R395" s="14" t="n">
        <v>1</v>
      </c>
      <c r="S395" s="14" t="n">
        <v>11.615</v>
      </c>
      <c r="T395" s="14" t="n">
        <v>7.606</v>
      </c>
      <c r="U395" s="14" t="n">
        <v>0.269</v>
      </c>
      <c r="V395" s="14" t="n">
        <v>13.59</v>
      </c>
      <c r="W395" s="14" t="n">
        <v>0.17</v>
      </c>
      <c r="X395" s="14" t="n">
        <v>1</v>
      </c>
      <c r="Y395" s="14" t="n">
        <v>2.84</v>
      </c>
      <c r="Z395" s="14" t="n">
        <v>0.317</v>
      </c>
      <c r="AA395" s="14" t="n">
        <v>-0.263</v>
      </c>
      <c r="AB395" s="14" t="n">
        <v>2.578</v>
      </c>
      <c r="AC395" s="14" t="n">
        <v>0</v>
      </c>
      <c r="AD395" s="14" t="n">
        <v>1</v>
      </c>
      <c r="AE395" s="14" t="n">
        <v>3.502</v>
      </c>
      <c r="AF395" s="14" t="n">
        <v>0.6909999999999999</v>
      </c>
      <c r="AG395" s="14" t="n">
        <v>0.124</v>
      </c>
      <c r="AH395" s="14" t="n">
        <v>3.626</v>
      </c>
      <c r="AI395" s="14" t="n">
        <v>0</v>
      </c>
      <c r="AJ395" s="14" t="n">
        <v>1</v>
      </c>
      <c r="AK395" s="14" t="n">
        <v>7.473</v>
      </c>
      <c r="AL395" s="14" t="n">
        <v>3.555</v>
      </c>
      <c r="AM395" s="14" t="n">
        <v>0.315</v>
      </c>
      <c r="AN395" s="14" t="n">
        <v>8.904999999999999</v>
      </c>
      <c r="AO395" s="14" t="n">
        <v>0.17</v>
      </c>
      <c r="AP395" s="14" t="n">
        <v>1</v>
      </c>
      <c r="AQ395" s="14" t="n">
        <v>0.72</v>
      </c>
      <c r="AR395" s="14" t="n">
        <v>0.132</v>
      </c>
      <c r="AS395" s="14" t="n">
        <v>1.046</v>
      </c>
      <c r="AT395" s="14" t="n">
        <v>2.066</v>
      </c>
      <c r="AU395" s="14" t="n">
        <v>0.17</v>
      </c>
      <c r="AV395" s="14" t="n">
        <v>1</v>
      </c>
      <c r="AW395" s="14" t="n">
        <v>0.734</v>
      </c>
      <c r="AX395" s="14" t="n">
        <v>0.132</v>
      </c>
      <c r="AY395" s="14" t="n">
        <v>0.944</v>
      </c>
      <c r="AZ395" s="14" t="n">
        <v>1.963</v>
      </c>
      <c r="BA395" s="14" t="n">
        <v>0.17</v>
      </c>
      <c r="BB395" s="14" t="n">
        <v>1</v>
      </c>
      <c r="BC395" s="14" t="n">
        <v>0.51</v>
      </c>
      <c r="BD395" s="14" t="n">
        <v>0.132</v>
      </c>
      <c r="BE395" s="14" t="n">
        <v>0.281</v>
      </c>
      <c r="BF395" s="14" t="n">
        <v>0.926</v>
      </c>
      <c r="BG395" s="14" t="n">
        <v>0.17</v>
      </c>
      <c r="BH395" s="14" t="n">
        <v>1</v>
      </c>
      <c r="BI395" s="14" t="n">
        <v>0.652</v>
      </c>
      <c r="BJ395" s="14" t="n">
        <v>0.132</v>
      </c>
      <c r="BK395" s="14" t="n">
        <v>1.351</v>
      </c>
      <c r="BL395" s="14" t="n">
        <v>2.344</v>
      </c>
      <c r="BM395" s="14" t="n">
        <v>0.17</v>
      </c>
      <c r="BN395" s="14" t="n">
        <v>1</v>
      </c>
      <c r="BO395" s="14" t="n">
        <v>0</v>
      </c>
      <c r="BP395" s="14" t="n">
        <v>0.025</v>
      </c>
      <c r="BQ395" s="14" t="n">
        <v>0.093</v>
      </c>
      <c r="BR395" s="14" t="n">
        <v>0</v>
      </c>
      <c r="BS395" s="14" t="n">
        <v>1</v>
      </c>
      <c r="BT395" s="14" t="n">
        <v>0</v>
      </c>
      <c r="BU395" s="14" t="n">
        <v>0</v>
      </c>
      <c r="BV395" s="14" t="n">
        <v>0.174</v>
      </c>
      <c r="BW395" s="14" t="n">
        <v>0.17</v>
      </c>
      <c r="BX395" s="14" t="n">
        <v>0.833</v>
      </c>
      <c r="BY395" s="14" t="n">
        <v>13.646</v>
      </c>
      <c r="BZ395" s="14" t="n">
        <v>0</v>
      </c>
      <c r="CA395" s="14" t="n">
        <v>13.646</v>
      </c>
      <c r="CB395" s="14" t="n">
        <v>0</v>
      </c>
      <c r="CC395" s="14" t="n">
        <v>86.38500000000001</v>
      </c>
      <c r="CD395" s="14" t="n">
        <v>7.95</v>
      </c>
      <c r="CE395" s="14" t="n">
        <v>1.158</v>
      </c>
      <c r="CF395" s="14" t="n">
        <v>100.107</v>
      </c>
      <c r="CG395" s="14" t="n">
        <v>0.17</v>
      </c>
      <c r="CH395" s="14" t="n">
        <v>1</v>
      </c>
      <c r="CI395" s="14" t="n">
        <v>0</v>
      </c>
      <c r="CJ395" s="14" t="n">
        <v>0</v>
      </c>
      <c r="CK395" s="14" t="n">
        <v>0</v>
      </c>
      <c r="CL395" s="14" t="n">
        <v>0</v>
      </c>
      <c r="CM395" s="14" t="n">
        <v>0</v>
      </c>
      <c r="CN395" s="14" t="n">
        <v>0.212</v>
      </c>
      <c r="CO395" s="14" t="n">
        <v>0</v>
      </c>
      <c r="CP395" s="14" t="n">
        <v>0.08500000000000001</v>
      </c>
      <c r="CQ395" s="14" t="n">
        <v>1.387</v>
      </c>
      <c r="CR395" s="14" t="n">
        <v>1</v>
      </c>
      <c r="CS395" s="14" t="n">
        <v>2.179</v>
      </c>
      <c r="CT395" s="14" t="n">
        <v>4.251</v>
      </c>
      <c r="CU395" s="14" t="n">
        <v>7.598</v>
      </c>
    </row>
    <row r="396">
      <c r="A396" s="14" t="inlineStr">
        <is>
          <t>ITA2021</t>
        </is>
      </c>
      <c r="B396" s="14" t="inlineStr">
        <is>
          <t>ITA</t>
        </is>
      </c>
      <c r="C396" s="14" t="inlineStr">
        <is>
          <t>ITA</t>
        </is>
      </c>
      <c r="D396" s="14" t="inlineStr">
        <is>
          <t>Italy</t>
        </is>
      </c>
      <c r="E396" s="14" t="n">
        <v>2021</v>
      </c>
      <c r="F396" s="14" t="n">
        <v>0.22</v>
      </c>
      <c r="G396" s="14" t="n">
        <v>6.008</v>
      </c>
      <c r="H396" s="14" t="n">
        <v>1.143</v>
      </c>
      <c r="I396" s="14" t="n">
        <v>1.659</v>
      </c>
      <c r="J396" s="14" t="n">
        <v>7.668</v>
      </c>
      <c r="K396" s="14" t="n">
        <v>0</v>
      </c>
      <c r="L396" s="14" t="n">
        <v>1</v>
      </c>
      <c r="M396" s="14" t="n">
        <v>7.964</v>
      </c>
      <c r="N396" s="14" t="n">
        <v>3.43</v>
      </c>
      <c r="O396" s="14" t="n">
        <v>1.702</v>
      </c>
      <c r="P396" s="14" t="n">
        <v>9.666</v>
      </c>
      <c r="Q396" s="14" t="n">
        <v>0</v>
      </c>
      <c r="R396" s="14" t="n">
        <v>1</v>
      </c>
      <c r="S396" s="14" t="n">
        <v>11.725</v>
      </c>
      <c r="T396" s="14" t="n">
        <v>6.86</v>
      </c>
      <c r="U396" s="14" t="n">
        <v>0</v>
      </c>
      <c r="V396" s="14" t="n">
        <v>14.305</v>
      </c>
      <c r="W396" s="14" t="n">
        <v>0.22</v>
      </c>
      <c r="X396" s="14" t="n">
        <v>1</v>
      </c>
      <c r="Y396" s="14" t="n">
        <v>20.005</v>
      </c>
      <c r="Z396" s="14" t="n">
        <v>2.21</v>
      </c>
      <c r="AA396" s="14" t="n">
        <v>-8.103</v>
      </c>
      <c r="AB396" s="14" t="n">
        <v>11.901</v>
      </c>
      <c r="AC396" s="14" t="n">
        <v>0</v>
      </c>
      <c r="AD396" s="14" t="n">
        <v>1</v>
      </c>
      <c r="AE396" s="14" t="n">
        <v>19.961</v>
      </c>
      <c r="AF396" s="14" t="n">
        <v>3.928</v>
      </c>
      <c r="AG396" s="14" t="n">
        <v>-8.06</v>
      </c>
      <c r="AH396" s="14" t="n">
        <v>11.901</v>
      </c>
      <c r="AI396" s="14" t="n">
        <v>0</v>
      </c>
      <c r="AJ396" s="14" t="n">
        <v>1</v>
      </c>
      <c r="AK396" s="14" t="n">
        <v>28.296</v>
      </c>
      <c r="AL396" s="14" t="n">
        <v>13.888</v>
      </c>
      <c r="AM396" s="14" t="n">
        <v>-5.3</v>
      </c>
      <c r="AN396" s="14" t="n">
        <v>28.055</v>
      </c>
      <c r="AO396" s="14" t="n">
        <v>0.22</v>
      </c>
      <c r="AP396" s="14" t="n">
        <v>1</v>
      </c>
      <c r="AQ396" s="14" t="n">
        <v>0.619</v>
      </c>
      <c r="AR396" s="14" t="n">
        <v>0.114</v>
      </c>
      <c r="AS396" s="14" t="n">
        <v>0.956</v>
      </c>
      <c r="AT396" s="14" t="n">
        <v>1.922</v>
      </c>
      <c r="AU396" s="14" t="n">
        <v>0.22</v>
      </c>
      <c r="AV396" s="14" t="n">
        <v>1</v>
      </c>
      <c r="AW396" s="14" t="n">
        <v>0.599</v>
      </c>
      <c r="AX396" s="14" t="n">
        <v>0.114</v>
      </c>
      <c r="AY396" s="14" t="n">
        <v>0.841</v>
      </c>
      <c r="AZ396" s="14" t="n">
        <v>1.758</v>
      </c>
      <c r="BA396" s="14" t="n">
        <v>0.22</v>
      </c>
      <c r="BB396" s="14" t="n">
        <v>1</v>
      </c>
      <c r="BC396" s="14" t="n">
        <v>0.439</v>
      </c>
      <c r="BD396" s="14" t="n">
        <v>0.114</v>
      </c>
      <c r="BE396" s="14" t="n">
        <v>0.244</v>
      </c>
      <c r="BF396" s="14" t="n">
        <v>0.833</v>
      </c>
      <c r="BG396" s="14" t="n">
        <v>0.22</v>
      </c>
      <c r="BH396" s="14" t="n">
        <v>1</v>
      </c>
      <c r="BI396" s="14" t="n">
        <v>0.505</v>
      </c>
      <c r="BJ396" s="14" t="n">
        <v>0.114</v>
      </c>
      <c r="BK396" s="14" t="n">
        <v>0.744</v>
      </c>
      <c r="BL396" s="14" t="n">
        <v>1.523</v>
      </c>
      <c r="BM396" s="14" t="n">
        <v>0.22</v>
      </c>
      <c r="BN396" s="14" t="n">
        <v>1</v>
      </c>
      <c r="BO396" s="14" t="n">
        <v>0</v>
      </c>
      <c r="BP396" s="14" t="n">
        <v>0.024</v>
      </c>
      <c r="BQ396" s="14" t="n">
        <v>0.15</v>
      </c>
      <c r="BR396" s="14" t="n">
        <v>0</v>
      </c>
      <c r="BS396" s="14" t="n">
        <v>1</v>
      </c>
      <c r="BT396" s="14" t="n">
        <v>0</v>
      </c>
      <c r="BU396" s="14" t="n">
        <v>0.06</v>
      </c>
      <c r="BV396" s="14" t="n">
        <v>0.273</v>
      </c>
      <c r="BW396" s="14" t="n">
        <v>0.22</v>
      </c>
      <c r="BX396" s="14" t="n">
        <v>1</v>
      </c>
      <c r="BY396" s="14" t="n">
        <v>11.787</v>
      </c>
      <c r="BZ396" s="14" t="n">
        <v>0</v>
      </c>
      <c r="CA396" s="14" t="n">
        <v>11.787</v>
      </c>
      <c r="CB396" s="14" t="n">
        <v>0</v>
      </c>
      <c r="CC396" s="14" t="n">
        <v>78.125</v>
      </c>
      <c r="CD396" s="14" t="n">
        <v>7.95</v>
      </c>
      <c r="CE396" s="14" t="n">
        <v>125.913</v>
      </c>
      <c r="CF396" s="14" t="n">
        <v>248.926</v>
      </c>
      <c r="CG396" s="14" t="n">
        <v>0.22</v>
      </c>
      <c r="CH396" s="14" t="n">
        <v>1</v>
      </c>
      <c r="CI396" s="14" t="n">
        <v>0</v>
      </c>
      <c r="CJ396" s="14" t="n">
        <v>0</v>
      </c>
      <c r="CK396" s="14" t="n">
        <v>0</v>
      </c>
      <c r="CL396" s="14" t="n">
        <v>0</v>
      </c>
      <c r="CM396" s="14" t="n">
        <v>0</v>
      </c>
      <c r="CN396" s="14" t="n">
        <v>0.012</v>
      </c>
      <c r="CO396" s="14" t="n">
        <v>0</v>
      </c>
      <c r="CP396" s="14" t="n">
        <v>0</v>
      </c>
      <c r="CQ396" s="14" t="n">
        <v>1.198</v>
      </c>
      <c r="CR396" s="14" t="n">
        <v>0</v>
      </c>
      <c r="CS396" s="14" t="n">
        <v>8.928000000000001</v>
      </c>
      <c r="CT396" s="14" t="n">
        <v>4.865</v>
      </c>
      <c r="CU396" s="14" t="n">
        <v>15.302</v>
      </c>
    </row>
    <row r="397">
      <c r="A397" s="14" t="inlineStr">
        <is>
          <t>ITA2022</t>
        </is>
      </c>
      <c r="B397" s="14" t="inlineStr">
        <is>
          <t>ITA</t>
        </is>
      </c>
      <c r="C397" s="14" t="inlineStr">
        <is>
          <t>ITA</t>
        </is>
      </c>
      <c r="D397" s="14" t="inlineStr">
        <is>
          <t>Italy</t>
        </is>
      </c>
      <c r="E397" s="14" t="n">
        <v>2022</v>
      </c>
      <c r="F397" s="14" t="n">
        <v>0.22</v>
      </c>
      <c r="G397" s="14" t="n">
        <v>12.793</v>
      </c>
      <c r="H397" s="14" t="n">
        <v>1.235</v>
      </c>
      <c r="I397" s="14" t="n">
        <v>8.537000000000001</v>
      </c>
      <c r="J397" s="14" t="n">
        <v>21.331</v>
      </c>
      <c r="K397" s="14" t="n">
        <v>0</v>
      </c>
      <c r="L397" s="14" t="n">
        <v>1</v>
      </c>
      <c r="M397" s="14" t="n">
        <v>9.782999999999999</v>
      </c>
      <c r="N397" s="14" t="n">
        <v>3.704</v>
      </c>
      <c r="O397" s="14" t="n">
        <v>8.579000000000001</v>
      </c>
      <c r="P397" s="14" t="n">
        <v>18.361</v>
      </c>
      <c r="Q397" s="14" t="n">
        <v>0</v>
      </c>
      <c r="R397" s="14" t="n">
        <v>1</v>
      </c>
      <c r="S397" s="14" t="n">
        <v>18.967</v>
      </c>
      <c r="T397" s="14" t="n">
        <v>7.408</v>
      </c>
      <c r="U397" s="14" t="n">
        <v>0.309</v>
      </c>
      <c r="V397" s="14" t="n">
        <v>23.14</v>
      </c>
      <c r="W397" s="14" t="n">
        <v>0.22</v>
      </c>
      <c r="X397" s="14" t="n">
        <v>1</v>
      </c>
      <c r="Y397" s="14" t="n">
        <v>41.268</v>
      </c>
      <c r="Z397" s="14" t="n">
        <v>4.329</v>
      </c>
      <c r="AA397" s="14" t="n">
        <v>-9.202</v>
      </c>
      <c r="AB397" s="14" t="n">
        <v>32.066</v>
      </c>
      <c r="AC397" s="14" t="n">
        <v>0</v>
      </c>
      <c r="AD397" s="14" t="n">
        <v>1</v>
      </c>
      <c r="AE397" s="14" t="n">
        <v>41.316</v>
      </c>
      <c r="AF397" s="14" t="n">
        <v>7.659</v>
      </c>
      <c r="AG397" s="14" t="n">
        <v>-9.249000000000001</v>
      </c>
      <c r="AH397" s="14" t="n">
        <v>32.066</v>
      </c>
      <c r="AI397" s="14" t="n">
        <v>0</v>
      </c>
      <c r="AJ397" s="14" t="n">
        <v>1</v>
      </c>
      <c r="AK397" s="14" t="n">
        <v>50.199</v>
      </c>
      <c r="AL397" s="14" t="n">
        <v>23.972</v>
      </c>
      <c r="AM397" s="14" t="n">
        <v>-22.673</v>
      </c>
      <c r="AN397" s="14" t="n">
        <v>33.581</v>
      </c>
      <c r="AO397" s="14" t="n">
        <v>0.22</v>
      </c>
      <c r="AP397" s="14" t="n">
        <v>1</v>
      </c>
      <c r="AQ397" s="14" t="n">
        <v>0.861</v>
      </c>
      <c r="AR397" s="14" t="n">
        <v>0.123</v>
      </c>
      <c r="AS397" s="14" t="n">
        <v>0.705</v>
      </c>
      <c r="AT397" s="14" t="n">
        <v>1.91</v>
      </c>
      <c r="AU397" s="14" t="n">
        <v>0.22</v>
      </c>
      <c r="AV397" s="14" t="n">
        <v>1</v>
      </c>
      <c r="AW397" s="14" t="n">
        <v>0.986</v>
      </c>
      <c r="AX397" s="14" t="n">
        <v>0.123</v>
      </c>
      <c r="AY397" s="14" t="n">
        <v>0.581</v>
      </c>
      <c r="AZ397" s="14" t="n">
        <v>1.912</v>
      </c>
      <c r="BA397" s="14" t="n">
        <v>0.22</v>
      </c>
      <c r="BB397" s="14" t="n">
        <v>1</v>
      </c>
      <c r="BC397" s="14" t="n">
        <v>0.598</v>
      </c>
      <c r="BD397" s="14" t="n">
        <v>0.123</v>
      </c>
      <c r="BE397" s="14" t="n">
        <v>0.105</v>
      </c>
      <c r="BF397" s="14" t="n">
        <v>0.857</v>
      </c>
      <c r="BG397" s="14" t="n">
        <v>0.22</v>
      </c>
      <c r="BH397" s="14" t="n">
        <v>1</v>
      </c>
      <c r="BI397" s="14" t="n">
        <v>0.612</v>
      </c>
      <c r="BJ397" s="14" t="n">
        <v>0.123</v>
      </c>
      <c r="BK397" s="14" t="n">
        <v>0.91</v>
      </c>
      <c r="BL397" s="14" t="n">
        <v>1.858</v>
      </c>
      <c r="BM397" s="14" t="n">
        <v>0.22</v>
      </c>
      <c r="BN397" s="14" t="n">
        <v>1</v>
      </c>
      <c r="BO397" s="14" t="n">
        <v>0</v>
      </c>
      <c r="BP397" s="14" t="n">
        <v>0.003</v>
      </c>
      <c r="BQ397" s="14" t="n">
        <v>0.275</v>
      </c>
      <c r="BR397" s="14" t="n">
        <v>0</v>
      </c>
      <c r="BS397" s="14" t="n">
        <v>1</v>
      </c>
      <c r="BT397" s="14" t="n">
        <v>0</v>
      </c>
      <c r="BU397" s="14" t="n">
        <v>0.016</v>
      </c>
      <c r="BV397" s="14" t="n">
        <v>0.356</v>
      </c>
      <c r="BW397" s="14" t="n">
        <v>0.22</v>
      </c>
      <c r="BX397" s="14" t="n">
        <v>1</v>
      </c>
      <c r="BY397" s="14" t="n">
        <v>12.729</v>
      </c>
      <c r="BZ397" s="14" t="n">
        <v>0</v>
      </c>
      <c r="CA397" s="14" t="n">
        <v>12.729</v>
      </c>
      <c r="CB397" s="14" t="n">
        <v>0</v>
      </c>
      <c r="CC397" s="14" t="n">
        <v>97.90000000000001</v>
      </c>
      <c r="CD397" s="14" t="n">
        <v>7.95</v>
      </c>
      <c r="CE397" s="14" t="n">
        <v>177.071</v>
      </c>
      <c r="CF397" s="14" t="n">
        <v>335.464</v>
      </c>
      <c r="CG397" s="14" t="n">
        <v>0.22</v>
      </c>
      <c r="CH397" s="14" t="n">
        <v>1</v>
      </c>
      <c r="CI397" s="14" t="n">
        <v>0</v>
      </c>
      <c r="CJ397" s="14" t="n">
        <v>0</v>
      </c>
      <c r="CK397" s="14" t="n">
        <v>0</v>
      </c>
      <c r="CL397" s="14" t="n">
        <v>0</v>
      </c>
      <c r="CM397" s="14" t="n">
        <v>0</v>
      </c>
      <c r="CN397" s="14" t="n">
        <v>0.013</v>
      </c>
      <c r="CO397" s="14" t="n">
        <v>0</v>
      </c>
      <c r="CP397" s="14" t="n">
        <v>0</v>
      </c>
      <c r="CQ397" s="14" t="n">
        <v>1.294</v>
      </c>
      <c r="CR397" s="14" t="n">
        <v>0</v>
      </c>
      <c r="CS397" s="14" t="n">
        <v>9.641999999999999</v>
      </c>
      <c r="CT397" s="14" t="n">
        <v>11.559</v>
      </c>
      <c r="CU397" s="14" t="n">
        <v>36.473</v>
      </c>
    </row>
    <row r="398">
      <c r="A398" s="14" t="inlineStr">
        <is>
          <t>ITA2023</t>
        </is>
      </c>
      <c r="B398" s="14" t="inlineStr">
        <is>
          <t>ITA</t>
        </is>
      </c>
      <c r="C398" s="14" t="inlineStr">
        <is>
          <t>ITA</t>
        </is>
      </c>
      <c r="D398" s="14" t="inlineStr">
        <is>
          <t>Italy</t>
        </is>
      </c>
      <c r="E398" s="14" t="n">
        <v>2023</v>
      </c>
      <c r="F398" s="14" t="n">
        <v>0.22</v>
      </c>
      <c r="G398" s="14" t="n">
        <v>6.42</v>
      </c>
      <c r="H398" s="14" t="n">
        <v>1.285</v>
      </c>
      <c r="I398" s="14" t="n">
        <v>9.959</v>
      </c>
      <c r="J398" s="14" t="n">
        <v>16.379</v>
      </c>
      <c r="K398" s="14" t="n">
        <v>0</v>
      </c>
      <c r="L398" s="14" t="n">
        <v>1</v>
      </c>
      <c r="M398" s="14" t="n">
        <v>7.88</v>
      </c>
      <c r="N398" s="14" t="n">
        <v>3.854</v>
      </c>
      <c r="O398" s="14" t="n">
        <v>9.890000000000001</v>
      </c>
      <c r="P398" s="14" t="n">
        <v>17.77</v>
      </c>
      <c r="Q398" s="14" t="n">
        <v>0</v>
      </c>
      <c r="R398" s="14" t="n">
        <v>1</v>
      </c>
      <c r="S398" s="14" t="n">
        <v>12.844</v>
      </c>
      <c r="T398" s="14" t="n">
        <v>7.709</v>
      </c>
      <c r="U398" s="14" t="n">
        <v>0.313</v>
      </c>
      <c r="V398" s="14" t="n">
        <v>15.67</v>
      </c>
      <c r="W398" s="14" t="n">
        <v>0.22</v>
      </c>
      <c r="X398" s="14" t="n">
        <v>1</v>
      </c>
      <c r="Y398" s="14" t="n">
        <v>17.593</v>
      </c>
      <c r="Z398" s="14" t="n">
        <v>1.971</v>
      </c>
      <c r="AA398" s="14" t="n">
        <v>11.014</v>
      </c>
      <c r="AB398" s="14" t="n">
        <v>28.607</v>
      </c>
      <c r="AC398" s="14" t="n">
        <v>0</v>
      </c>
      <c r="AD398" s="14" t="n">
        <v>1</v>
      </c>
      <c r="AE398" s="14" t="n">
        <v>17.692</v>
      </c>
      <c r="AF398" s="14" t="n">
        <v>3.524</v>
      </c>
      <c r="AG398" s="14" t="n">
        <v>10.915</v>
      </c>
      <c r="AH398" s="14" t="n">
        <v>28.607</v>
      </c>
      <c r="AI398" s="14" t="n">
        <v>0</v>
      </c>
      <c r="AJ398" s="14" t="n">
        <v>1</v>
      </c>
      <c r="AK398" s="14" t="n">
        <v>26.881</v>
      </c>
      <c r="AL398" s="14" t="n">
        <v>13.316</v>
      </c>
      <c r="AM398" s="14" t="n">
        <v>1.772</v>
      </c>
      <c r="AN398" s="14" t="n">
        <v>34.957</v>
      </c>
      <c r="AO398" s="14" t="n">
        <v>0.22</v>
      </c>
      <c r="AP398" s="14" t="n">
        <v>1</v>
      </c>
      <c r="AQ398" s="14" t="n">
        <v>0.76</v>
      </c>
      <c r="AR398" s="14" t="n">
        <v>0.129</v>
      </c>
      <c r="AS398" s="14" t="n">
        <v>0.894</v>
      </c>
      <c r="AT398" s="14" t="n">
        <v>2.018</v>
      </c>
      <c r="AU398" s="14" t="n">
        <v>0.22</v>
      </c>
      <c r="AV398" s="14" t="n">
        <v>1</v>
      </c>
      <c r="AW398" s="14" t="n">
        <v>0.8110000000000001</v>
      </c>
      <c r="AX398" s="14" t="n">
        <v>0.129</v>
      </c>
      <c r="AY398" s="14" t="n">
        <v>0.779</v>
      </c>
      <c r="AZ398" s="14" t="n">
        <v>1.941</v>
      </c>
      <c r="BA398" s="14" t="n">
        <v>0.22</v>
      </c>
      <c r="BB398" s="14" t="n">
        <v>1</v>
      </c>
      <c r="BC398" s="14" t="n">
        <v>0.535</v>
      </c>
      <c r="BD398" s="14" t="n">
        <v>0.129</v>
      </c>
      <c r="BE398" s="14" t="n">
        <v>0.13</v>
      </c>
      <c r="BF398" s="14" t="n">
        <v>0.8110000000000001</v>
      </c>
      <c r="BG398" s="14" t="n">
        <v>0.22</v>
      </c>
      <c r="BH398" s="14" t="n">
        <v>1</v>
      </c>
      <c r="BI398" s="14" t="n">
        <v>0.579</v>
      </c>
      <c r="BJ398" s="14" t="n">
        <v>0.129</v>
      </c>
      <c r="BK398" s="14" t="n">
        <v>0.799</v>
      </c>
      <c r="BL398" s="14" t="n">
        <v>1.682</v>
      </c>
      <c r="BM398" s="14" t="n">
        <v>0.22</v>
      </c>
      <c r="BN398" s="14" t="n">
        <v>1</v>
      </c>
      <c r="BO398" s="14" t="n">
        <v>0</v>
      </c>
      <c r="BP398" s="14" t="n">
        <v>0.018</v>
      </c>
      <c r="BQ398" s="14" t="n">
        <v>0.211</v>
      </c>
      <c r="BR398" s="14" t="n">
        <v>0</v>
      </c>
      <c r="BS398" s="14" t="n">
        <v>1</v>
      </c>
      <c r="BT398" s="14" t="n">
        <v>0</v>
      </c>
      <c r="BU398" s="14" t="n">
        <v>0.039</v>
      </c>
      <c r="BV398" s="14" t="n">
        <v>0.385</v>
      </c>
      <c r="BW398" s="14" t="n">
        <v>0.22</v>
      </c>
      <c r="BX398" s="14" t="n">
        <v>1</v>
      </c>
      <c r="BY398" s="14" t="n">
        <v>13.254</v>
      </c>
      <c r="BZ398" s="14" t="n">
        <v>0</v>
      </c>
      <c r="CA398" s="14" t="n">
        <v>13.254</v>
      </c>
      <c r="CB398" s="14" t="n">
        <v>0</v>
      </c>
      <c r="CC398" s="14" t="n">
        <v>83.248</v>
      </c>
      <c r="CD398" s="14" t="n">
        <v>7.95</v>
      </c>
      <c r="CE398" s="14" t="n">
        <v>174.803</v>
      </c>
      <c r="CF398" s="14" t="n">
        <v>314.822</v>
      </c>
      <c r="CG398" s="14" t="n">
        <v>0.22</v>
      </c>
      <c r="CH398" s="14" t="n">
        <v>1</v>
      </c>
      <c r="CI398" s="14" t="n">
        <v>0</v>
      </c>
      <c r="CJ398" s="14" t="n">
        <v>0</v>
      </c>
      <c r="CK398" s="14" t="n">
        <v>0</v>
      </c>
      <c r="CL398" s="14" t="n">
        <v>0</v>
      </c>
      <c r="CM398" s="14" t="n">
        <v>0</v>
      </c>
      <c r="CN398" s="14" t="n">
        <v>0.012</v>
      </c>
      <c r="CO398" s="14" t="n">
        <v>0</v>
      </c>
      <c r="CP398" s="14" t="n">
        <v>0.001</v>
      </c>
      <c r="CQ398" s="14" t="n">
        <v>1.348</v>
      </c>
      <c r="CR398" s="14" t="n">
        <v>0</v>
      </c>
      <c r="CS398" s="14" t="n">
        <v>10.04</v>
      </c>
      <c r="CT398" s="14" t="n">
        <v>5.14</v>
      </c>
      <c r="CU398" s="14" t="n">
        <v>12.748</v>
      </c>
    </row>
    <row r="399">
      <c r="A399" s="14" t="inlineStr">
        <is>
          <t>ITA2024</t>
        </is>
      </c>
      <c r="B399" s="14" t="inlineStr">
        <is>
          <t>ITA</t>
        </is>
      </c>
      <c r="C399" s="14" t="inlineStr">
        <is>
          <t>ITA</t>
        </is>
      </c>
      <c r="D399" s="14" t="inlineStr">
        <is>
          <t>Italy</t>
        </is>
      </c>
      <c r="E399" s="14" t="n">
        <v>2024</v>
      </c>
      <c r="F399" s="14" t="n">
        <v>0.22</v>
      </c>
      <c r="G399" s="14" t="n">
        <v>5.342</v>
      </c>
      <c r="H399" s="14" t="n">
        <v>1.323</v>
      </c>
      <c r="I399" s="14" t="n">
        <v>6.7</v>
      </c>
      <c r="J399" s="14" t="n">
        <v>12.042</v>
      </c>
      <c r="K399" s="14" t="n">
        <v>0</v>
      </c>
      <c r="L399" s="14" t="n">
        <v>1</v>
      </c>
      <c r="M399" s="14" t="n">
        <v>7.119</v>
      </c>
      <c r="N399" s="14" t="n">
        <v>3.968</v>
      </c>
      <c r="O399" s="14" t="n">
        <v>6.566</v>
      </c>
      <c r="P399" s="14" t="n">
        <v>13.685</v>
      </c>
      <c r="Q399" s="14" t="n">
        <v>0</v>
      </c>
      <c r="R399" s="14" t="n">
        <v>1</v>
      </c>
      <c r="S399" s="14" t="n">
        <v>11.955</v>
      </c>
      <c r="T399" s="14" t="n">
        <v>7.936</v>
      </c>
      <c r="U399" s="14" t="n">
        <v>0.358</v>
      </c>
      <c r="V399" s="14" t="n">
        <v>14.585</v>
      </c>
      <c r="W399" s="14" t="n">
        <v>0.22</v>
      </c>
      <c r="X399" s="14" t="n">
        <v>1</v>
      </c>
      <c r="Y399" s="14" t="n">
        <v>15.923</v>
      </c>
      <c r="Z399" s="14" t="n">
        <v>2.011</v>
      </c>
      <c r="AA399" s="14" t="n">
        <v>4.577</v>
      </c>
      <c r="AB399" s="14" t="n">
        <v>20.5</v>
      </c>
      <c r="AC399" s="14" t="n">
        <v>0</v>
      </c>
      <c r="AD399" s="14" t="n">
        <v>1</v>
      </c>
      <c r="AE399" s="14" t="n">
        <v>15.923</v>
      </c>
      <c r="AF399" s="14" t="n">
        <v>3.488</v>
      </c>
      <c r="AG399" s="14" t="n">
        <v>4.577</v>
      </c>
      <c r="AH399" s="14" t="n">
        <v>20.5</v>
      </c>
      <c r="AI399" s="14" t="n">
        <v>0</v>
      </c>
      <c r="AJ399" s="14" t="n">
        <v>1</v>
      </c>
      <c r="AK399" s="14" t="n">
        <v>28.511</v>
      </c>
      <c r="AL399" s="14" t="n">
        <v>14.501</v>
      </c>
      <c r="AM399" s="14" t="n">
        <v>5.087</v>
      </c>
      <c r="AN399" s="14" t="n">
        <v>40.99</v>
      </c>
      <c r="AO399" s="14" t="n">
        <v>0.22</v>
      </c>
      <c r="AP399" s="14" t="n">
        <v>1</v>
      </c>
      <c r="AQ399" s="14" t="n">
        <v>0.724</v>
      </c>
      <c r="AR399" s="14" t="n">
        <v>0.132</v>
      </c>
      <c r="AS399" s="14" t="n">
        <v>0.891</v>
      </c>
      <c r="AT399" s="14" t="n">
        <v>1.971</v>
      </c>
      <c r="AU399" s="14" t="n">
        <v>0.22</v>
      </c>
      <c r="AV399" s="14" t="n">
        <v>1</v>
      </c>
      <c r="AW399" s="14" t="n">
        <v>0.75</v>
      </c>
      <c r="AX399" s="14" t="n">
        <v>0.132</v>
      </c>
      <c r="AY399" s="14" t="n">
        <v>0.773</v>
      </c>
      <c r="AZ399" s="14" t="n">
        <v>1.858</v>
      </c>
      <c r="BA399" s="14" t="n">
        <v>0.22</v>
      </c>
      <c r="BB399" s="14" t="n">
        <v>1</v>
      </c>
      <c r="BC399" s="14" t="n">
        <v>0.513</v>
      </c>
      <c r="BD399" s="14" t="n">
        <v>0.132</v>
      </c>
      <c r="BE399" s="14" t="n">
        <v>0.129</v>
      </c>
      <c r="BF399" s="14" t="n">
        <v>0.784</v>
      </c>
      <c r="BG399" s="14" t="n">
        <v>0.22</v>
      </c>
      <c r="BH399" s="14" t="n">
        <v>1</v>
      </c>
      <c r="BI399" s="14" t="n">
        <v>0.591</v>
      </c>
      <c r="BJ399" s="14" t="n">
        <v>0.132</v>
      </c>
      <c r="BK399" s="14" t="n">
        <v>0.711</v>
      </c>
      <c r="BL399" s="14" t="n">
        <v>1.589</v>
      </c>
      <c r="BM399" s="14" t="n">
        <v>0.22</v>
      </c>
      <c r="BN399" s="14" t="n">
        <v>1</v>
      </c>
      <c r="BO399" s="14" t="n">
        <v>0</v>
      </c>
      <c r="BP399" s="14" t="n">
        <v>0.022</v>
      </c>
      <c r="BQ399" s="14" t="n">
        <v>0.176</v>
      </c>
      <c r="BR399" s="14" t="n">
        <v>0</v>
      </c>
      <c r="BS399" s="14" t="n">
        <v>1</v>
      </c>
      <c r="BT399" s="14" t="n">
        <v>0</v>
      </c>
      <c r="BU399" s="14" t="n">
        <v>0.06</v>
      </c>
      <c r="BV399" s="14" t="n">
        <v>0.346</v>
      </c>
      <c r="BW399" s="14" t="n">
        <v>0.22</v>
      </c>
      <c r="BX399" s="14" t="n">
        <v>1</v>
      </c>
      <c r="BY399" s="14" t="n">
        <v>13.646</v>
      </c>
      <c r="BZ399" s="14" t="n">
        <v>0</v>
      </c>
      <c r="CA399" s="14" t="n">
        <v>13.646</v>
      </c>
      <c r="CB399" s="14" t="n">
        <v>0</v>
      </c>
      <c r="CC399" s="14" t="n">
        <v>82.58799999999999</v>
      </c>
      <c r="CD399" s="14" t="n">
        <v>7.95</v>
      </c>
      <c r="CE399" s="14" t="n">
        <v>151.239</v>
      </c>
      <c r="CF399" s="14" t="n">
        <v>285.269</v>
      </c>
      <c r="CG399" s="14" t="n">
        <v>0.22</v>
      </c>
      <c r="CH399" s="14" t="n">
        <v>1</v>
      </c>
      <c r="CI399" s="14" t="n">
        <v>0</v>
      </c>
      <c r="CJ399" s="14" t="n">
        <v>0</v>
      </c>
      <c r="CK399" s="14" t="n">
        <v>0</v>
      </c>
      <c r="CL399" s="14" t="n">
        <v>0</v>
      </c>
      <c r="CM399" s="14" t="n">
        <v>0</v>
      </c>
      <c r="CN399" s="14" t="n">
        <v>0.012</v>
      </c>
      <c r="CO399" s="14" t="n">
        <v>0</v>
      </c>
      <c r="CP399" s="14" t="n">
        <v>0.001</v>
      </c>
      <c r="CQ399" s="14" t="n">
        <v>1.387</v>
      </c>
      <c r="CR399" s="14" t="n">
        <v>0</v>
      </c>
      <c r="CS399" s="14" t="n">
        <v>10.336</v>
      </c>
      <c r="CT399" s="14" t="n">
        <v>4.022</v>
      </c>
      <c r="CU399" s="14" t="n">
        <v>10.977</v>
      </c>
    </row>
    <row r="400">
      <c r="A400" s="14" t="inlineStr">
        <is>
          <t>JAM2021</t>
        </is>
      </c>
      <c r="B400" s="14" t="inlineStr">
        <is>
          <t>JAM</t>
        </is>
      </c>
      <c r="C400" s="14" t="inlineStr">
        <is>
          <t>JAM</t>
        </is>
      </c>
      <c r="D400" s="14" t="inlineStr">
        <is>
          <t>Jamaica</t>
        </is>
      </c>
      <c r="E400" s="14" t="n">
        <v>2021</v>
      </c>
      <c r="F400" s="14" t="n">
        <v>0.15</v>
      </c>
      <c r="G400" s="14" t="n">
        <v>5.316</v>
      </c>
      <c r="H400" s="14" t="n">
        <v>1.063</v>
      </c>
      <c r="I400" s="14" t="n">
        <v>0</v>
      </c>
      <c r="J400" s="14" t="n">
        <v>5.316</v>
      </c>
      <c r="K400" s="14" t="n">
        <v>0</v>
      </c>
      <c r="L400" s="14" t="n">
        <v>1</v>
      </c>
      <c r="M400" s="14" t="n">
        <v>7.253</v>
      </c>
      <c r="N400" s="14" t="n">
        <v>3.188</v>
      </c>
      <c r="O400" s="14" t="n">
        <v>0.195</v>
      </c>
      <c r="P400" s="14" t="n">
        <v>7.448</v>
      </c>
      <c r="Q400" s="14" t="n">
        <v>0</v>
      </c>
      <c r="R400" s="14" t="n">
        <v>1</v>
      </c>
      <c r="S400" s="14" t="n">
        <v>10.63</v>
      </c>
      <c r="T400" s="14" t="n">
        <v>6.377</v>
      </c>
      <c r="U400" s="14" t="n">
        <v>0</v>
      </c>
      <c r="V400" s="14" t="n">
        <v>12.224</v>
      </c>
      <c r="W400" s="14" t="n">
        <v>0.15</v>
      </c>
      <c r="X400" s="14" t="n">
        <v>1</v>
      </c>
      <c r="Y400" s="14" t="n">
        <v>17.125</v>
      </c>
      <c r="Z400" s="14" t="n">
        <v>2.298</v>
      </c>
      <c r="AA400" s="14" t="n">
        <v>0.031</v>
      </c>
      <c r="AB400" s="14" t="n">
        <v>17.156</v>
      </c>
      <c r="AC400" s="14" t="n">
        <v>0</v>
      </c>
      <c r="AD400" s="14" t="n">
        <v>1</v>
      </c>
      <c r="AE400" s="14" t="n">
        <v>18.268</v>
      </c>
      <c r="AF400" s="14" t="n">
        <v>4.27</v>
      </c>
      <c r="AG400" s="14" t="n">
        <v>0</v>
      </c>
      <c r="AH400" s="14" t="n">
        <v>18.268</v>
      </c>
      <c r="AI400" s="14" t="n">
        <v>0</v>
      </c>
      <c r="AJ400" s="14" t="n">
        <v>1</v>
      </c>
      <c r="AK400" s="14" t="n">
        <v>25.128</v>
      </c>
      <c r="AL400" s="14" t="n">
        <v>13.489</v>
      </c>
      <c r="AM400" s="14" t="n">
        <v>0</v>
      </c>
      <c r="AN400" s="14" t="n">
        <v>28.897</v>
      </c>
      <c r="AO400" s="14" t="n">
        <v>0.15</v>
      </c>
      <c r="AP400" s="14" t="n">
        <v>1</v>
      </c>
      <c r="AQ400" s="14" t="n">
        <v>0.649</v>
      </c>
      <c r="AR400" s="14" t="n">
        <v>0.114</v>
      </c>
      <c r="AS400" s="14" t="n">
        <v>0.379</v>
      </c>
      <c r="AT400" s="14" t="n">
        <v>1.182</v>
      </c>
      <c r="AU400" s="14" t="n">
        <v>0.15</v>
      </c>
      <c r="AV400" s="14" t="n">
        <v>1</v>
      </c>
      <c r="AW400" s="14" t="n">
        <v>0.577</v>
      </c>
      <c r="AX400" s="14" t="n">
        <v>0.114</v>
      </c>
      <c r="AY400" s="14" t="n">
        <v>0.38</v>
      </c>
      <c r="AZ400" s="14" t="n">
        <v>1.1</v>
      </c>
      <c r="BA400" s="14" t="n">
        <v>0.15</v>
      </c>
      <c r="BB400" s="14" t="n">
        <v>1</v>
      </c>
      <c r="BC400" s="14" t="n">
        <v>0.458</v>
      </c>
      <c r="BD400" s="14" t="n">
        <v>0.114</v>
      </c>
      <c r="BE400" s="14" t="n">
        <v>-0.123</v>
      </c>
      <c r="BF400" s="14" t="n">
        <v>0.386</v>
      </c>
      <c r="BG400" s="14" t="n">
        <v>0</v>
      </c>
      <c r="BH400" s="14" t="n">
        <v>0</v>
      </c>
      <c r="BI400" s="14" t="n">
        <v>0.491</v>
      </c>
      <c r="BJ400" s="14" t="n">
        <v>0.114</v>
      </c>
      <c r="BK400" s="14" t="n">
        <v>0.308</v>
      </c>
      <c r="BL400" s="14" t="n">
        <v>0.919</v>
      </c>
      <c r="BM400" s="14" t="n">
        <v>0.15</v>
      </c>
      <c r="BN400" s="14" t="n">
        <v>1</v>
      </c>
      <c r="BO400" s="14" t="n">
        <v>0</v>
      </c>
      <c r="BP400" s="14" t="n">
        <v>0</v>
      </c>
      <c r="BQ400" s="14" t="n">
        <v>0.187</v>
      </c>
      <c r="BR400" s="14" t="n">
        <v>0</v>
      </c>
      <c r="BS400" s="14" t="n">
        <v>0.667</v>
      </c>
      <c r="BT400" s="14" t="n">
        <v>0</v>
      </c>
      <c r="BU400" s="14" t="n">
        <v>0</v>
      </c>
      <c r="BV400" s="14" t="n">
        <v>0.746</v>
      </c>
      <c r="BW400" s="14" t="n">
        <v>0.15</v>
      </c>
      <c r="BX400" s="14" t="n">
        <v>0.667</v>
      </c>
      <c r="BY400" s="14" t="n">
        <v>11.787</v>
      </c>
      <c r="BZ400" s="14" t="n">
        <v>0</v>
      </c>
      <c r="CA400" s="14" t="n">
        <v>11.787</v>
      </c>
      <c r="CB400" s="14" t="n">
        <v>0</v>
      </c>
      <c r="CC400" s="14" t="n">
        <v>78.125</v>
      </c>
      <c r="CD400" s="14" t="n">
        <v>7.95</v>
      </c>
      <c r="CE400" s="14" t="n">
        <v>-25.568</v>
      </c>
      <c r="CF400" s="14" t="n">
        <v>52.557</v>
      </c>
      <c r="CG400" s="14" t="n">
        <v>0</v>
      </c>
      <c r="CH400" s="14" t="n">
        <v>0</v>
      </c>
      <c r="CI400" s="14" t="n">
        <v>0</v>
      </c>
      <c r="CJ400" s="14" t="n">
        <v>0</v>
      </c>
      <c r="CK400" s="14" t="n">
        <v>0</v>
      </c>
      <c r="CL400" s="14" t="n">
        <v>0</v>
      </c>
      <c r="CM400" s="14" t="n">
        <v>0</v>
      </c>
      <c r="CN400" s="14" t="n">
        <v>0</v>
      </c>
      <c r="CO400" s="14" t="n">
        <v>0</v>
      </c>
      <c r="CP400" s="14" t="n">
        <v>0.141</v>
      </c>
      <c r="CQ400" s="14" t="n">
        <v>1.198</v>
      </c>
      <c r="CR400" s="14" t="n">
        <v>0</v>
      </c>
      <c r="CS400" s="14" t="n">
        <v>4.776</v>
      </c>
      <c r="CT400" s="14" t="n">
        <v>4.753</v>
      </c>
      <c r="CU400" s="14" t="n">
        <v>15.983</v>
      </c>
    </row>
    <row r="401">
      <c r="A401" s="14" t="inlineStr">
        <is>
          <t>JAM2022</t>
        </is>
      </c>
      <c r="B401" s="14" t="inlineStr">
        <is>
          <t>JAM</t>
        </is>
      </c>
      <c r="C401" s="14" t="inlineStr">
        <is>
          <t>JAM</t>
        </is>
      </c>
      <c r="D401" s="14" t="inlineStr">
        <is>
          <t>Jamaica</t>
        </is>
      </c>
      <c r="E401" s="14" t="n">
        <v>2022</v>
      </c>
      <c r="F401" s="14" t="n">
        <v>0.15</v>
      </c>
      <c r="G401" s="14" t="n">
        <v>10.338</v>
      </c>
      <c r="H401" s="14" t="n">
        <v>1.148</v>
      </c>
      <c r="I401" s="14" t="n">
        <v>0</v>
      </c>
      <c r="J401" s="14" t="n">
        <v>10.338</v>
      </c>
      <c r="K401" s="14" t="n">
        <v>0</v>
      </c>
      <c r="L401" s="14" t="n">
        <v>1</v>
      </c>
      <c r="M401" s="14" t="n">
        <v>8.848000000000001</v>
      </c>
      <c r="N401" s="14" t="n">
        <v>3.443</v>
      </c>
      <c r="O401" s="14" t="n">
        <v>0.261</v>
      </c>
      <c r="P401" s="14" t="n">
        <v>9.109</v>
      </c>
      <c r="Q401" s="14" t="n">
        <v>0</v>
      </c>
      <c r="R401" s="14" t="n">
        <v>1</v>
      </c>
      <c r="S401" s="14" t="n">
        <v>16.077</v>
      </c>
      <c r="T401" s="14" t="n">
        <v>6.886</v>
      </c>
      <c r="U401" s="14" t="n">
        <v>0.178</v>
      </c>
      <c r="V401" s="14" t="n">
        <v>18.489</v>
      </c>
      <c r="W401" s="14" t="n">
        <v>0.15</v>
      </c>
      <c r="X401" s="14" t="n">
        <v>1</v>
      </c>
      <c r="Y401" s="14" t="n">
        <v>30.657</v>
      </c>
      <c r="Z401" s="14" t="n">
        <v>4.114</v>
      </c>
      <c r="AA401" s="14" t="n">
        <v>0.031</v>
      </c>
      <c r="AB401" s="14" t="n">
        <v>30.688</v>
      </c>
      <c r="AC401" s="14" t="n">
        <v>0</v>
      </c>
      <c r="AD401" s="14" t="n">
        <v>1</v>
      </c>
      <c r="AE401" s="14" t="n">
        <v>31.89</v>
      </c>
      <c r="AF401" s="14" t="n">
        <v>7.453</v>
      </c>
      <c r="AG401" s="14" t="n">
        <v>0.015</v>
      </c>
      <c r="AH401" s="14" t="n">
        <v>31.906</v>
      </c>
      <c r="AI401" s="14" t="n">
        <v>0</v>
      </c>
      <c r="AJ401" s="14" t="n">
        <v>1</v>
      </c>
      <c r="AK401" s="14" t="n">
        <v>39.288</v>
      </c>
      <c r="AL401" s="14" t="n">
        <v>21.091</v>
      </c>
      <c r="AM401" s="14" t="n">
        <v>0.436</v>
      </c>
      <c r="AN401" s="14" t="n">
        <v>45.182</v>
      </c>
      <c r="AO401" s="14" t="n">
        <v>0.15</v>
      </c>
      <c r="AP401" s="14" t="n">
        <v>1</v>
      </c>
      <c r="AQ401" s="14" t="n">
        <v>0.896</v>
      </c>
      <c r="AR401" s="14" t="n">
        <v>0.123</v>
      </c>
      <c r="AS401" s="14" t="n">
        <v>0.428</v>
      </c>
      <c r="AT401" s="14" t="n">
        <v>1.523</v>
      </c>
      <c r="AU401" s="14" t="n">
        <v>0.15</v>
      </c>
      <c r="AV401" s="14" t="n">
        <v>1</v>
      </c>
      <c r="AW401" s="14" t="n">
        <v>0.89</v>
      </c>
      <c r="AX401" s="14" t="n">
        <v>0.123</v>
      </c>
      <c r="AY401" s="14" t="n">
        <v>0.519</v>
      </c>
      <c r="AZ401" s="14" t="n">
        <v>1.621</v>
      </c>
      <c r="BA401" s="14" t="n">
        <v>0.15</v>
      </c>
      <c r="BB401" s="14" t="n">
        <v>1</v>
      </c>
      <c r="BC401" s="14" t="n">
        <v>0.62</v>
      </c>
      <c r="BD401" s="14" t="n">
        <v>0.123</v>
      </c>
      <c r="BE401" s="14" t="n">
        <v>-0.274</v>
      </c>
      <c r="BF401" s="14" t="n">
        <v>0.399</v>
      </c>
      <c r="BG401" s="14" t="n">
        <v>0</v>
      </c>
      <c r="BH401" s="14" t="n">
        <v>0</v>
      </c>
      <c r="BI401" s="14" t="n">
        <v>0.608</v>
      </c>
      <c r="BJ401" s="14" t="n">
        <v>0.123</v>
      </c>
      <c r="BK401" s="14" t="n">
        <v>0.667</v>
      </c>
      <c r="BL401" s="14" t="n">
        <v>1.466</v>
      </c>
      <c r="BM401" s="14" t="n">
        <v>0.15</v>
      </c>
      <c r="BN401" s="14" t="n">
        <v>1</v>
      </c>
      <c r="BO401" s="14" t="n">
        <v>0</v>
      </c>
      <c r="BP401" s="14" t="n">
        <v>0</v>
      </c>
      <c r="BQ401" s="14" t="n">
        <v>0.21</v>
      </c>
      <c r="BR401" s="14" t="n">
        <v>0</v>
      </c>
      <c r="BS401" s="14" t="n">
        <v>0.667</v>
      </c>
      <c r="BT401" s="14" t="n">
        <v>0</v>
      </c>
      <c r="BU401" s="14" t="n">
        <v>0</v>
      </c>
      <c r="BV401" s="14" t="n">
        <v>0.704</v>
      </c>
      <c r="BW401" s="14" t="n">
        <v>0.15</v>
      </c>
      <c r="BX401" s="14" t="n">
        <v>0.667</v>
      </c>
      <c r="BY401" s="14" t="n">
        <v>12.729</v>
      </c>
      <c r="BZ401" s="14" t="n">
        <v>0</v>
      </c>
      <c r="CA401" s="14" t="n">
        <v>12.729</v>
      </c>
      <c r="CB401" s="14" t="n">
        <v>0</v>
      </c>
      <c r="CC401" s="14" t="n">
        <v>97.90000000000001</v>
      </c>
      <c r="CD401" s="14" t="n">
        <v>7.95</v>
      </c>
      <c r="CE401" s="14" t="n">
        <v>-33.629</v>
      </c>
      <c r="CF401" s="14" t="n">
        <v>64.271</v>
      </c>
      <c r="CG401" s="14" t="n">
        <v>0</v>
      </c>
      <c r="CH401" s="14" t="n">
        <v>0</v>
      </c>
      <c r="CI401" s="14" t="n">
        <v>0</v>
      </c>
      <c r="CJ401" s="14" t="n">
        <v>0</v>
      </c>
      <c r="CK401" s="14" t="n">
        <v>0</v>
      </c>
      <c r="CL401" s="14" t="n">
        <v>0</v>
      </c>
      <c r="CM401" s="14" t="n">
        <v>0</v>
      </c>
      <c r="CN401" s="14" t="n">
        <v>0</v>
      </c>
      <c r="CO401" s="14" t="n">
        <v>0</v>
      </c>
      <c r="CP401" s="14" t="n">
        <v>0.141</v>
      </c>
      <c r="CQ401" s="14" t="n">
        <v>1.294</v>
      </c>
      <c r="CR401" s="14" t="n">
        <v>0.003</v>
      </c>
      <c r="CS401" s="14" t="n">
        <v>5.158</v>
      </c>
      <c r="CT401" s="14" t="n">
        <v>10.485</v>
      </c>
      <c r="CU401" s="14" t="n">
        <v>29.494</v>
      </c>
    </row>
    <row r="402">
      <c r="A402" s="14" t="inlineStr">
        <is>
          <t>JAM2023</t>
        </is>
      </c>
      <c r="B402" s="14" t="inlineStr">
        <is>
          <t>JAM</t>
        </is>
      </c>
      <c r="C402" s="14" t="inlineStr">
        <is>
          <t>JAM</t>
        </is>
      </c>
      <c r="D402" s="14" t="inlineStr">
        <is>
          <t>Jamaica</t>
        </is>
      </c>
      <c r="E402" s="14" t="n">
        <v>2023</v>
      </c>
      <c r="F402" s="14" t="n">
        <v>0.15</v>
      </c>
      <c r="G402" s="14" t="n">
        <v>6.147</v>
      </c>
      <c r="H402" s="14" t="n">
        <v>1.286</v>
      </c>
      <c r="I402" s="14" t="n">
        <v>0</v>
      </c>
      <c r="J402" s="14" t="n">
        <v>6.147</v>
      </c>
      <c r="K402" s="14" t="n">
        <v>0</v>
      </c>
      <c r="L402" s="14" t="n">
        <v>1</v>
      </c>
      <c r="M402" s="14" t="n">
        <v>7.886</v>
      </c>
      <c r="N402" s="14" t="n">
        <v>3.857</v>
      </c>
      <c r="O402" s="14" t="n">
        <v>0.201</v>
      </c>
      <c r="P402" s="14" t="n">
        <v>8.087999999999999</v>
      </c>
      <c r="Q402" s="14" t="n">
        <v>0</v>
      </c>
      <c r="R402" s="14" t="n">
        <v>1</v>
      </c>
      <c r="S402" s="14" t="n">
        <v>12.575</v>
      </c>
      <c r="T402" s="14" t="n">
        <v>7.714</v>
      </c>
      <c r="U402" s="14" t="n">
        <v>0.209</v>
      </c>
      <c r="V402" s="14" t="n">
        <v>14.461</v>
      </c>
      <c r="W402" s="14" t="n">
        <v>0.15</v>
      </c>
      <c r="X402" s="14" t="n">
        <v>1</v>
      </c>
      <c r="Y402" s="14" t="n">
        <v>12.478</v>
      </c>
      <c r="Z402" s="14" t="n">
        <v>1.674</v>
      </c>
      <c r="AA402" s="14" t="n">
        <v>0.031</v>
      </c>
      <c r="AB402" s="14" t="n">
        <v>12.508</v>
      </c>
      <c r="AC402" s="14" t="n">
        <v>0</v>
      </c>
      <c r="AD402" s="14" t="n">
        <v>1</v>
      </c>
      <c r="AE402" s="14" t="n">
        <v>13.763</v>
      </c>
      <c r="AF402" s="14" t="n">
        <v>3.217</v>
      </c>
      <c r="AG402" s="14" t="n">
        <v>0.031</v>
      </c>
      <c r="AH402" s="14" t="n">
        <v>13.794</v>
      </c>
      <c r="AI402" s="14" t="n">
        <v>0</v>
      </c>
      <c r="AJ402" s="14" t="n">
        <v>1</v>
      </c>
      <c r="AK402" s="14" t="n">
        <v>21.477</v>
      </c>
      <c r="AL402" s="14" t="n">
        <v>11.53</v>
      </c>
      <c r="AM402" s="14" t="n">
        <v>0.357</v>
      </c>
      <c r="AN402" s="14" t="n">
        <v>24.699</v>
      </c>
      <c r="AO402" s="14" t="n">
        <v>0.15</v>
      </c>
      <c r="AP402" s="14" t="n">
        <v>1</v>
      </c>
      <c r="AQ402" s="14" t="n">
        <v>0.791</v>
      </c>
      <c r="AR402" s="14" t="n">
        <v>0.129</v>
      </c>
      <c r="AS402" s="14" t="n">
        <v>0.399</v>
      </c>
      <c r="AT402" s="14" t="n">
        <v>1.368</v>
      </c>
      <c r="AU402" s="14" t="n">
        <v>0.15</v>
      </c>
      <c r="AV402" s="14" t="n">
        <v>1</v>
      </c>
      <c r="AW402" s="14" t="n">
        <v>0.618</v>
      </c>
      <c r="AX402" s="14" t="n">
        <v>0.129</v>
      </c>
      <c r="AY402" s="14" t="n">
        <v>0.614</v>
      </c>
      <c r="AZ402" s="14" t="n">
        <v>1.417</v>
      </c>
      <c r="BA402" s="14" t="n">
        <v>0.15</v>
      </c>
      <c r="BB402" s="14" t="n">
        <v>1</v>
      </c>
      <c r="BC402" s="14" t="n">
        <v>0.554</v>
      </c>
      <c r="BD402" s="14" t="n">
        <v>0.129</v>
      </c>
      <c r="BE402" s="14" t="n">
        <v>-0.216</v>
      </c>
      <c r="BF402" s="14" t="n">
        <v>0.389</v>
      </c>
      <c r="BG402" s="14" t="n">
        <v>0</v>
      </c>
      <c r="BH402" s="14" t="n">
        <v>0</v>
      </c>
      <c r="BI402" s="14" t="n">
        <v>0.5570000000000001</v>
      </c>
      <c r="BJ402" s="14" t="n">
        <v>0.129</v>
      </c>
      <c r="BK402" s="14" t="n">
        <v>0.733</v>
      </c>
      <c r="BL402" s="14" t="n">
        <v>1.484</v>
      </c>
      <c r="BM402" s="14" t="n">
        <v>0.15</v>
      </c>
      <c r="BN402" s="14" t="n">
        <v>1</v>
      </c>
      <c r="BO402" s="14" t="n">
        <v>0</v>
      </c>
      <c r="BP402" s="14" t="n">
        <v>0</v>
      </c>
      <c r="BQ402" s="14" t="n">
        <v>0.21</v>
      </c>
      <c r="BR402" s="14" t="n">
        <v>0</v>
      </c>
      <c r="BS402" s="14" t="n">
        <v>0.667</v>
      </c>
      <c r="BT402" s="14" t="n">
        <v>0</v>
      </c>
      <c r="BU402" s="14" t="n">
        <v>0</v>
      </c>
      <c r="BV402" s="14" t="n">
        <v>0.704</v>
      </c>
      <c r="BW402" s="14" t="n">
        <v>0.15</v>
      </c>
      <c r="BX402" s="14" t="n">
        <v>0.667</v>
      </c>
      <c r="BY402" s="14" t="n">
        <v>13.254</v>
      </c>
      <c r="BZ402" s="14" t="n">
        <v>0</v>
      </c>
      <c r="CA402" s="14" t="n">
        <v>13.254</v>
      </c>
      <c r="CB402" s="14" t="n">
        <v>0</v>
      </c>
      <c r="CC402" s="14" t="n">
        <v>83.248</v>
      </c>
      <c r="CD402" s="14" t="n">
        <v>7.95</v>
      </c>
      <c r="CE402" s="14" t="n">
        <v>-26.705</v>
      </c>
      <c r="CF402" s="14" t="n">
        <v>56.543</v>
      </c>
      <c r="CG402" s="14" t="n">
        <v>0</v>
      </c>
      <c r="CH402" s="14" t="n">
        <v>0</v>
      </c>
      <c r="CI402" s="14" t="n">
        <v>0</v>
      </c>
      <c r="CJ402" s="14" t="n">
        <v>0</v>
      </c>
      <c r="CK402" s="14" t="n">
        <v>0</v>
      </c>
      <c r="CL402" s="14" t="n">
        <v>0</v>
      </c>
      <c r="CM402" s="14" t="n">
        <v>0</v>
      </c>
      <c r="CN402" s="14" t="n">
        <v>0</v>
      </c>
      <c r="CO402" s="14" t="n">
        <v>0</v>
      </c>
      <c r="CP402" s="14" t="n">
        <v>0</v>
      </c>
      <c r="CQ402" s="14" t="n">
        <v>1.348</v>
      </c>
      <c r="CR402" s="14" t="n">
        <v>0</v>
      </c>
      <c r="CS402" s="14" t="n">
        <v>5.37</v>
      </c>
      <c r="CT402" s="14" t="n">
        <v>4.861</v>
      </c>
      <c r="CU402" s="14" t="n">
        <v>11.192</v>
      </c>
    </row>
    <row r="403">
      <c r="A403" s="14" t="inlineStr">
        <is>
          <t>JAM2024</t>
        </is>
      </c>
      <c r="B403" s="14" t="inlineStr">
        <is>
          <t>JAM</t>
        </is>
      </c>
      <c r="C403" s="14" t="inlineStr">
        <is>
          <t>JAM</t>
        </is>
      </c>
      <c r="D403" s="14" t="inlineStr">
        <is>
          <t>Jamaica</t>
        </is>
      </c>
      <c r="E403" s="14" t="n">
        <v>2024</v>
      </c>
      <c r="F403" s="14" t="n">
        <v>0.15</v>
      </c>
      <c r="G403" s="14" t="n">
        <v>5.575</v>
      </c>
      <c r="H403" s="14" t="n">
        <v>1.324</v>
      </c>
      <c r="I403" s="14" t="n">
        <v>0</v>
      </c>
      <c r="J403" s="14" t="n">
        <v>5.575</v>
      </c>
      <c r="K403" s="14" t="n">
        <v>0</v>
      </c>
      <c r="L403" s="14" t="n">
        <v>1</v>
      </c>
      <c r="M403" s="14" t="n">
        <v>7.124</v>
      </c>
      <c r="N403" s="14" t="n">
        <v>3.971</v>
      </c>
      <c r="O403" s="14" t="n">
        <v>0.158</v>
      </c>
      <c r="P403" s="14" t="n">
        <v>7.281</v>
      </c>
      <c r="Q403" s="14" t="n">
        <v>0</v>
      </c>
      <c r="R403" s="14" t="n">
        <v>1</v>
      </c>
      <c r="S403" s="14" t="n">
        <v>12.193</v>
      </c>
      <c r="T403" s="14" t="n">
        <v>7.942</v>
      </c>
      <c r="U403" s="14" t="n">
        <v>0.249</v>
      </c>
      <c r="V403" s="14" t="n">
        <v>14.022</v>
      </c>
      <c r="W403" s="14" t="n">
        <v>0.15</v>
      </c>
      <c r="X403" s="14" t="n">
        <v>1</v>
      </c>
      <c r="Y403" s="14" t="n">
        <v>11.447</v>
      </c>
      <c r="Z403" s="14" t="n">
        <v>1.536</v>
      </c>
      <c r="AA403" s="14" t="n">
        <v>0.032</v>
      </c>
      <c r="AB403" s="14" t="n">
        <v>11.479</v>
      </c>
      <c r="AC403" s="14" t="n">
        <v>0</v>
      </c>
      <c r="AD403" s="14" t="n">
        <v>1</v>
      </c>
      <c r="AE403" s="14" t="n">
        <v>12.771</v>
      </c>
      <c r="AF403" s="14" t="n">
        <v>2.985</v>
      </c>
      <c r="AG403" s="14" t="n">
        <v>0.032</v>
      </c>
      <c r="AH403" s="14" t="n">
        <v>12.802</v>
      </c>
      <c r="AI403" s="14" t="n">
        <v>0</v>
      </c>
      <c r="AJ403" s="14" t="n">
        <v>1</v>
      </c>
      <c r="AK403" s="14" t="n">
        <v>20.712</v>
      </c>
      <c r="AL403" s="14" t="n">
        <v>11.119</v>
      </c>
      <c r="AM403" s="14" t="n">
        <v>0.423</v>
      </c>
      <c r="AN403" s="14" t="n">
        <v>23.819</v>
      </c>
      <c r="AO403" s="14" t="n">
        <v>0.15</v>
      </c>
      <c r="AP403" s="14" t="n">
        <v>1</v>
      </c>
      <c r="AQ403" s="14" t="n">
        <v>0.756</v>
      </c>
      <c r="AR403" s="14" t="n">
        <v>0.132</v>
      </c>
      <c r="AS403" s="14" t="n">
        <v>0.412</v>
      </c>
      <c r="AT403" s="14" t="n">
        <v>1.343</v>
      </c>
      <c r="AU403" s="14" t="n">
        <v>0.15</v>
      </c>
      <c r="AV403" s="14" t="n">
        <v>1</v>
      </c>
      <c r="AW403" s="14" t="n">
        <v>0.655</v>
      </c>
      <c r="AX403" s="14" t="n">
        <v>0.132</v>
      </c>
      <c r="AY403" s="14" t="n">
        <v>0.477</v>
      </c>
      <c r="AZ403" s="14" t="n">
        <v>1.302</v>
      </c>
      <c r="BA403" s="14" t="n">
        <v>0.15</v>
      </c>
      <c r="BB403" s="14" t="n">
        <v>1</v>
      </c>
      <c r="BC403" s="14" t="n">
        <v>0.534</v>
      </c>
      <c r="BD403" s="14" t="n">
        <v>0.132</v>
      </c>
      <c r="BE403" s="14" t="n">
        <v>-0.186</v>
      </c>
      <c r="BF403" s="14" t="n">
        <v>0.399</v>
      </c>
      <c r="BG403" s="14" t="n">
        <v>0</v>
      </c>
      <c r="BH403" s="14" t="n">
        <v>0</v>
      </c>
      <c r="BI403" s="14" t="n">
        <v>0.5679999999999999</v>
      </c>
      <c r="BJ403" s="14" t="n">
        <v>0.132</v>
      </c>
      <c r="BK403" s="14" t="n">
        <v>0.544</v>
      </c>
      <c r="BL403" s="14" t="n">
        <v>1.279</v>
      </c>
      <c r="BM403" s="14" t="n">
        <v>0.15</v>
      </c>
      <c r="BN403" s="14" t="n">
        <v>1</v>
      </c>
      <c r="BO403" s="14" t="n">
        <v>0</v>
      </c>
      <c r="BP403" s="14" t="n">
        <v>0</v>
      </c>
      <c r="BQ403" s="14" t="n">
        <v>0.182</v>
      </c>
      <c r="BR403" s="14" t="n">
        <v>0</v>
      </c>
      <c r="BS403" s="14" t="n">
        <v>0.667</v>
      </c>
      <c r="BT403" s="14" t="n">
        <v>0</v>
      </c>
      <c r="BU403" s="14" t="n">
        <v>0</v>
      </c>
      <c r="BV403" s="14" t="n">
        <v>0.741</v>
      </c>
      <c r="BW403" s="14" t="n">
        <v>0.15</v>
      </c>
      <c r="BX403" s="14" t="n">
        <v>0.667</v>
      </c>
      <c r="BY403" s="14" t="n">
        <v>13.646</v>
      </c>
      <c r="BZ403" s="14" t="n">
        <v>0</v>
      </c>
      <c r="CA403" s="14" t="n">
        <v>13.646</v>
      </c>
      <c r="CB403" s="14" t="n">
        <v>0</v>
      </c>
      <c r="CC403" s="14" t="n">
        <v>82.58799999999999</v>
      </c>
      <c r="CD403" s="14" t="n">
        <v>7.95</v>
      </c>
      <c r="CE403" s="14" t="n">
        <v>-26.107</v>
      </c>
      <c r="CF403" s="14" t="n">
        <v>56.481</v>
      </c>
      <c r="CG403" s="14" t="n">
        <v>0</v>
      </c>
      <c r="CH403" s="14" t="n">
        <v>0</v>
      </c>
      <c r="CI403" s="14" t="n">
        <v>0</v>
      </c>
      <c r="CJ403" s="14" t="n">
        <v>0</v>
      </c>
      <c r="CK403" s="14" t="n">
        <v>0</v>
      </c>
      <c r="CL403" s="14" t="n">
        <v>0</v>
      </c>
      <c r="CM403" s="14" t="n">
        <v>0</v>
      </c>
      <c r="CN403" s="14" t="n">
        <v>0</v>
      </c>
      <c r="CO403" s="14" t="n">
        <v>0</v>
      </c>
      <c r="CP403" s="14" t="n">
        <v>0</v>
      </c>
      <c r="CQ403" s="14" t="n">
        <v>1.387</v>
      </c>
      <c r="CR403" s="14" t="n">
        <v>0</v>
      </c>
      <c r="CS403" s="14" t="n">
        <v>5.529</v>
      </c>
      <c r="CT403" s="14" t="n">
        <v>4.251</v>
      </c>
      <c r="CU403" s="14" t="n">
        <v>10.123</v>
      </c>
    </row>
    <row r="404">
      <c r="A404" s="14" t="inlineStr">
        <is>
          <t>JPN2021</t>
        </is>
      </c>
      <c r="B404" s="14" t="inlineStr">
        <is>
          <t>JPN</t>
        </is>
      </c>
      <c r="C404" s="14" t="inlineStr">
        <is>
          <t>JPN</t>
        </is>
      </c>
      <c r="D404" s="14" t="inlineStr">
        <is>
          <t>Japan</t>
        </is>
      </c>
      <c r="E404" s="14" t="n">
        <v>2021</v>
      </c>
      <c r="F404" s="14" t="n">
        <v>0.1</v>
      </c>
      <c r="G404" s="14" t="n">
        <v>4.565</v>
      </c>
      <c r="H404" s="14" t="n">
        <v>0.999</v>
      </c>
      <c r="I404" s="14" t="n">
        <v>0.425</v>
      </c>
      <c r="J404" s="14" t="n">
        <v>4.99</v>
      </c>
      <c r="K404" s="14" t="n">
        <v>0</v>
      </c>
      <c r="L404" s="14" t="n">
        <v>1</v>
      </c>
      <c r="M404" s="14" t="n">
        <v>4.633</v>
      </c>
      <c r="N404" s="14" t="n">
        <v>2.1</v>
      </c>
      <c r="O404" s="14" t="n">
        <v>0.357</v>
      </c>
      <c r="P404" s="14" t="n">
        <v>4.99</v>
      </c>
      <c r="Q404" s="14" t="n">
        <v>0</v>
      </c>
      <c r="R404" s="14" t="n">
        <v>1</v>
      </c>
      <c r="S404" s="14" t="n">
        <v>11.632</v>
      </c>
      <c r="T404" s="14" t="n">
        <v>6.86</v>
      </c>
      <c r="U404" s="14" t="n">
        <v>0.393</v>
      </c>
      <c r="V404" s="14" t="n">
        <v>13.228</v>
      </c>
      <c r="W404" s="14" t="n">
        <v>0.1</v>
      </c>
      <c r="X404" s="14" t="n">
        <v>1</v>
      </c>
      <c r="Y404" s="14" t="n">
        <v>20.239</v>
      </c>
      <c r="Z404" s="14" t="n">
        <v>2.236</v>
      </c>
      <c r="AA404" s="14" t="n">
        <v>1.91</v>
      </c>
      <c r="AB404" s="14" t="n">
        <v>22.149</v>
      </c>
      <c r="AC404" s="14" t="n">
        <v>0</v>
      </c>
      <c r="AD404" s="14" t="n">
        <v>1</v>
      </c>
      <c r="AE404" s="14" t="n">
        <v>20.221</v>
      </c>
      <c r="AF404" s="14" t="n">
        <v>3.979</v>
      </c>
      <c r="AG404" s="14" t="n">
        <v>1.928</v>
      </c>
      <c r="AH404" s="14" t="n">
        <v>22.149</v>
      </c>
      <c r="AI404" s="14" t="n">
        <v>0</v>
      </c>
      <c r="AJ404" s="14" t="n">
        <v>1</v>
      </c>
      <c r="AK404" s="14" t="n">
        <v>24.579</v>
      </c>
      <c r="AL404" s="14" t="n">
        <v>12.064</v>
      </c>
      <c r="AM404" s="14" t="n">
        <v>1.76</v>
      </c>
      <c r="AN404" s="14" t="n">
        <v>28.974</v>
      </c>
      <c r="AO404" s="14" t="n">
        <v>0.1</v>
      </c>
      <c r="AP404" s="14" t="n">
        <v>1</v>
      </c>
      <c r="AQ404" s="14" t="n">
        <v>0.621</v>
      </c>
      <c r="AR404" s="14" t="n">
        <v>0.114</v>
      </c>
      <c r="AS404" s="14" t="n">
        <v>0.572</v>
      </c>
      <c r="AT404" s="14" t="n">
        <v>1.312</v>
      </c>
      <c r="AU404" s="14" t="n">
        <v>0.1</v>
      </c>
      <c r="AV404" s="14" t="n">
        <v>1</v>
      </c>
      <c r="AW404" s="14" t="n">
        <v>0.593</v>
      </c>
      <c r="AX404" s="14" t="n">
        <v>0.114</v>
      </c>
      <c r="AY404" s="14" t="n">
        <v>0.47</v>
      </c>
      <c r="AZ404" s="14" t="n">
        <v>1.169</v>
      </c>
      <c r="BA404" s="14" t="n">
        <v>0.1</v>
      </c>
      <c r="BB404" s="14" t="n">
        <v>1</v>
      </c>
      <c r="BC404" s="14" t="n">
        <v>0.44</v>
      </c>
      <c r="BD404" s="14" t="n">
        <v>0.114</v>
      </c>
      <c r="BE404" s="14" t="n">
        <v>0.468</v>
      </c>
      <c r="BF404" s="14" t="n">
        <v>0.999</v>
      </c>
      <c r="BG404" s="14" t="n">
        <v>0.1</v>
      </c>
      <c r="BH404" s="14" t="n">
        <v>1</v>
      </c>
      <c r="BI404" s="14" t="n">
        <v>0.5600000000000001</v>
      </c>
      <c r="BJ404" s="14" t="n">
        <v>0.114</v>
      </c>
      <c r="BK404" s="14" t="n">
        <v>0.175</v>
      </c>
      <c r="BL404" s="14" t="n">
        <v>0.8080000000000001</v>
      </c>
      <c r="BM404" s="14" t="n">
        <v>0.1</v>
      </c>
      <c r="BN404" s="14" t="n">
        <v>1</v>
      </c>
      <c r="BO404" s="14" t="n">
        <v>0</v>
      </c>
      <c r="BP404" s="14" t="n">
        <v>0.003</v>
      </c>
      <c r="BQ404" s="14" t="n">
        <v>0.136</v>
      </c>
      <c r="BR404" s="14" t="n">
        <v>0</v>
      </c>
      <c r="BS404" s="14" t="n">
        <v>1</v>
      </c>
      <c r="BT404" s="14" t="n">
        <v>0</v>
      </c>
      <c r="BU404" s="14" t="n">
        <v>0.004</v>
      </c>
      <c r="BV404" s="14" t="n">
        <v>0.236</v>
      </c>
      <c r="BW404" s="14" t="n">
        <v>0.1</v>
      </c>
      <c r="BX404" s="14" t="n">
        <v>0.833</v>
      </c>
      <c r="BY404" s="14" t="n">
        <v>11.787</v>
      </c>
      <c r="BZ404" s="14" t="n">
        <v>0</v>
      </c>
      <c r="CA404" s="14" t="n">
        <v>11.787</v>
      </c>
      <c r="CB404" s="14" t="n">
        <v>0</v>
      </c>
      <c r="CC404" s="14" t="n">
        <v>81.69499999999999</v>
      </c>
      <c r="CD404" s="14" t="n">
        <v>7.95</v>
      </c>
      <c r="CE404" s="14" t="n">
        <v>9.481</v>
      </c>
      <c r="CF404" s="14" t="n">
        <v>100.294</v>
      </c>
      <c r="CG404" s="14" t="n">
        <v>0.1</v>
      </c>
      <c r="CH404" s="14" t="n">
        <v>1</v>
      </c>
      <c r="CI404" s="14" t="n">
        <v>0</v>
      </c>
      <c r="CJ404" s="14" t="n">
        <v>0</v>
      </c>
      <c r="CK404" s="14" t="n">
        <v>0</v>
      </c>
      <c r="CL404" s="14" t="n">
        <v>0</v>
      </c>
      <c r="CM404" s="14" t="n">
        <v>0</v>
      </c>
      <c r="CN404" s="14" t="n">
        <v>0.705</v>
      </c>
      <c r="CO404" s="14" t="n">
        <v>0.111</v>
      </c>
      <c r="CP404" s="14" t="n">
        <v>0</v>
      </c>
      <c r="CQ404" s="14" t="n">
        <v>1.198</v>
      </c>
      <c r="CR404" s="14" t="n">
        <v>0</v>
      </c>
      <c r="CS404" s="14" t="n">
        <v>2.122</v>
      </c>
      <c r="CT404" s="14" t="n">
        <v>4.772</v>
      </c>
      <c r="CU404" s="14" t="n">
        <v>9.760999999999999</v>
      </c>
    </row>
    <row r="405">
      <c r="A405" s="14" t="inlineStr">
        <is>
          <t>JPN2022</t>
        </is>
      </c>
      <c r="B405" s="14" t="inlineStr">
        <is>
          <t>JPN</t>
        </is>
      </c>
      <c r="C405" s="14" t="inlineStr">
        <is>
          <t>JPN</t>
        </is>
      </c>
      <c r="D405" s="14" t="inlineStr">
        <is>
          <t>Japan</t>
        </is>
      </c>
      <c r="E405" s="14" t="n">
        <v>2022</v>
      </c>
      <c r="F405" s="14" t="n">
        <v>0.1</v>
      </c>
      <c r="G405" s="14" t="n">
        <v>10.216</v>
      </c>
      <c r="H405" s="14" t="n">
        <v>1.586</v>
      </c>
      <c r="I405" s="14" t="n">
        <v>0.423</v>
      </c>
      <c r="J405" s="14" t="n">
        <v>10.638</v>
      </c>
      <c r="K405" s="14" t="n">
        <v>0</v>
      </c>
      <c r="L405" s="14" t="n">
        <v>1</v>
      </c>
      <c r="M405" s="14" t="n">
        <v>10.181</v>
      </c>
      <c r="N405" s="14" t="n">
        <v>4.204</v>
      </c>
      <c r="O405" s="14" t="n">
        <v>0.458</v>
      </c>
      <c r="P405" s="14" t="n">
        <v>10.638</v>
      </c>
      <c r="Q405" s="14" t="n">
        <v>0</v>
      </c>
      <c r="R405" s="14" t="n">
        <v>1</v>
      </c>
      <c r="S405" s="14" t="n">
        <v>17.555</v>
      </c>
      <c r="T405" s="14" t="n">
        <v>7.408</v>
      </c>
      <c r="U405" s="14" t="n">
        <v>0.528</v>
      </c>
      <c r="V405" s="14" t="n">
        <v>19.744</v>
      </c>
      <c r="W405" s="14" t="n">
        <v>0.1</v>
      </c>
      <c r="X405" s="14" t="n">
        <v>1</v>
      </c>
      <c r="Y405" s="14" t="n">
        <v>27.894</v>
      </c>
      <c r="Z405" s="14" t="n">
        <v>2.926</v>
      </c>
      <c r="AA405" s="14" t="n">
        <v>-2.103</v>
      </c>
      <c r="AB405" s="14" t="n">
        <v>25.791</v>
      </c>
      <c r="AC405" s="14" t="n">
        <v>0</v>
      </c>
      <c r="AD405" s="14" t="n">
        <v>1</v>
      </c>
      <c r="AE405" s="14" t="n">
        <v>27.968</v>
      </c>
      <c r="AF405" s="14" t="n">
        <v>5.185</v>
      </c>
      <c r="AG405" s="14" t="n">
        <v>-2.177</v>
      </c>
      <c r="AH405" s="14" t="n">
        <v>25.791</v>
      </c>
      <c r="AI405" s="14" t="n">
        <v>0</v>
      </c>
      <c r="AJ405" s="14" t="n">
        <v>1</v>
      </c>
      <c r="AK405" s="14" t="n">
        <v>32.874</v>
      </c>
      <c r="AL405" s="14" t="n">
        <v>15.699</v>
      </c>
      <c r="AM405" s="14" t="n">
        <v>-1.572</v>
      </c>
      <c r="AN405" s="14" t="n">
        <v>34.433</v>
      </c>
      <c r="AO405" s="14" t="n">
        <v>0.1</v>
      </c>
      <c r="AP405" s="14" t="n">
        <v>1</v>
      </c>
      <c r="AQ405" s="14" t="n">
        <v>0.847</v>
      </c>
      <c r="AR405" s="14" t="n">
        <v>0.123</v>
      </c>
      <c r="AS405" s="14" t="n">
        <v>0.247</v>
      </c>
      <c r="AT405" s="14" t="n">
        <v>1.203</v>
      </c>
      <c r="AU405" s="14" t="n">
        <v>0.1</v>
      </c>
      <c r="AV405" s="14" t="n">
        <v>1</v>
      </c>
      <c r="AW405" s="14" t="n">
        <v>0.947</v>
      </c>
      <c r="AX405" s="14" t="n">
        <v>0.123</v>
      </c>
      <c r="AY405" s="14" t="n">
        <v>0.043</v>
      </c>
      <c r="AZ405" s="14" t="n">
        <v>1.088</v>
      </c>
      <c r="BA405" s="14" t="n">
        <v>0.1</v>
      </c>
      <c r="BB405" s="14" t="n">
        <v>1</v>
      </c>
      <c r="BC405" s="14" t="n">
        <v>0.589</v>
      </c>
      <c r="BD405" s="14" t="n">
        <v>0.123</v>
      </c>
      <c r="BE405" s="14" t="n">
        <v>0.299</v>
      </c>
      <c r="BF405" s="14" t="n">
        <v>0.976</v>
      </c>
      <c r="BG405" s="14" t="n">
        <v>0.1</v>
      </c>
      <c r="BH405" s="14" t="n">
        <v>1</v>
      </c>
      <c r="BI405" s="14" t="n">
        <v>0.6889999999999999</v>
      </c>
      <c r="BJ405" s="14" t="n">
        <v>0.123</v>
      </c>
      <c r="BK405" s="14" t="n">
        <v>0.04</v>
      </c>
      <c r="BL405" s="14" t="n">
        <v>0.802</v>
      </c>
      <c r="BM405" s="14" t="n">
        <v>0.1</v>
      </c>
      <c r="BN405" s="14" t="n">
        <v>1</v>
      </c>
      <c r="BO405" s="14" t="n">
        <v>0</v>
      </c>
      <c r="BP405" s="14" t="n">
        <v>0.003</v>
      </c>
      <c r="BQ405" s="14" t="n">
        <v>0.157</v>
      </c>
      <c r="BR405" s="14" t="n">
        <v>0</v>
      </c>
      <c r="BS405" s="14" t="n">
        <v>1</v>
      </c>
      <c r="BT405" s="14" t="n">
        <v>0</v>
      </c>
      <c r="BU405" s="14" t="n">
        <v>0.004</v>
      </c>
      <c r="BV405" s="14" t="n">
        <v>0.235</v>
      </c>
      <c r="BW405" s="14" t="n">
        <v>0.1</v>
      </c>
      <c r="BX405" s="14" t="n">
        <v>0.833</v>
      </c>
      <c r="BY405" s="14" t="n">
        <v>12.729</v>
      </c>
      <c r="BZ405" s="14" t="n">
        <v>0</v>
      </c>
      <c r="CA405" s="14" t="n">
        <v>12.729</v>
      </c>
      <c r="CB405" s="14" t="n">
        <v>0</v>
      </c>
      <c r="CC405" s="14" t="n">
        <v>102.477</v>
      </c>
      <c r="CD405" s="14" t="n">
        <v>7.95</v>
      </c>
      <c r="CE405" s="14" t="n">
        <v>-12.53</v>
      </c>
      <c r="CF405" s="14" t="n">
        <v>98.941</v>
      </c>
      <c r="CG405" s="14" t="n">
        <v>0.1</v>
      </c>
      <c r="CH405" s="14" t="n">
        <v>1</v>
      </c>
      <c r="CI405" s="14" t="n">
        <v>0</v>
      </c>
      <c r="CJ405" s="14" t="n">
        <v>0</v>
      </c>
      <c r="CK405" s="14" t="n">
        <v>0</v>
      </c>
      <c r="CL405" s="14" t="n">
        <v>0</v>
      </c>
      <c r="CM405" s="14" t="n">
        <v>0</v>
      </c>
      <c r="CN405" s="14" t="n">
        <v>0.758</v>
      </c>
      <c r="CO405" s="14" t="n">
        <v>0.114</v>
      </c>
      <c r="CP405" s="14" t="n">
        <v>0</v>
      </c>
      <c r="CQ405" s="14" t="n">
        <v>1.294</v>
      </c>
      <c r="CR405" s="14" t="n">
        <v>0</v>
      </c>
      <c r="CS405" s="14" t="n">
        <v>2.292</v>
      </c>
      <c r="CT405" s="14" t="n">
        <v>10.146</v>
      </c>
      <c r="CU405" s="14" t="n">
        <v>17.325</v>
      </c>
    </row>
    <row r="406">
      <c r="A406" s="14" t="inlineStr">
        <is>
          <t>JPN2023</t>
        </is>
      </c>
      <c r="B406" s="14" t="inlineStr">
        <is>
          <t>JPN</t>
        </is>
      </c>
      <c r="C406" s="14" t="inlineStr">
        <is>
          <t>JPN</t>
        </is>
      </c>
      <c r="D406" s="14" t="inlineStr">
        <is>
          <t>Japan</t>
        </is>
      </c>
      <c r="E406" s="14" t="n">
        <v>2023</v>
      </c>
      <c r="F406" s="14" t="n">
        <v>0.1</v>
      </c>
      <c r="G406" s="14" t="n">
        <v>8.067</v>
      </c>
      <c r="H406" s="14" t="n">
        <v>1.837</v>
      </c>
      <c r="I406" s="14" t="n">
        <v>0.387</v>
      </c>
      <c r="J406" s="14" t="n">
        <v>8.452999999999999</v>
      </c>
      <c r="K406" s="14" t="n">
        <v>0</v>
      </c>
      <c r="L406" s="14" t="n">
        <v>1</v>
      </c>
      <c r="M406" s="14" t="n">
        <v>8.089</v>
      </c>
      <c r="N406" s="14" t="n">
        <v>4.012</v>
      </c>
      <c r="O406" s="14" t="n">
        <v>0.364</v>
      </c>
      <c r="P406" s="14" t="n">
        <v>8.452999999999999</v>
      </c>
      <c r="Q406" s="14" t="n">
        <v>0</v>
      </c>
      <c r="R406" s="14" t="n">
        <v>1</v>
      </c>
      <c r="S406" s="14" t="n">
        <v>14.993</v>
      </c>
      <c r="T406" s="14" t="n">
        <v>7.714</v>
      </c>
      <c r="U406" s="14" t="n">
        <v>0.532</v>
      </c>
      <c r="V406" s="14" t="n">
        <v>16.89</v>
      </c>
      <c r="W406" s="14" t="n">
        <v>0.1</v>
      </c>
      <c r="X406" s="14" t="n">
        <v>1</v>
      </c>
      <c r="Y406" s="14" t="n">
        <v>23.48</v>
      </c>
      <c r="Z406" s="14" t="n">
        <v>2.63</v>
      </c>
      <c r="AA406" s="14" t="n">
        <v>-0.545</v>
      </c>
      <c r="AB406" s="14" t="n">
        <v>22.934</v>
      </c>
      <c r="AC406" s="14" t="n">
        <v>0</v>
      </c>
      <c r="AD406" s="14" t="n">
        <v>1</v>
      </c>
      <c r="AE406" s="14" t="n">
        <v>23.604</v>
      </c>
      <c r="AF406" s="14" t="n">
        <v>4.701</v>
      </c>
      <c r="AG406" s="14" t="n">
        <v>-0.67</v>
      </c>
      <c r="AH406" s="14" t="n">
        <v>22.934</v>
      </c>
      <c r="AI406" s="14" t="n">
        <v>0</v>
      </c>
      <c r="AJ406" s="14" t="n">
        <v>1</v>
      </c>
      <c r="AK406" s="14" t="n">
        <v>28.646</v>
      </c>
      <c r="AL406" s="14" t="n">
        <v>14.191</v>
      </c>
      <c r="AM406" s="14" t="n">
        <v>-7.275</v>
      </c>
      <c r="AN406" s="14" t="n">
        <v>23.508</v>
      </c>
      <c r="AO406" s="14" t="n">
        <v>0.1</v>
      </c>
      <c r="AP406" s="14" t="n">
        <v>1</v>
      </c>
      <c r="AQ406" s="14" t="n">
        <v>0.749</v>
      </c>
      <c r="AR406" s="14" t="n">
        <v>0.129</v>
      </c>
      <c r="AS406" s="14" t="n">
        <v>0.285</v>
      </c>
      <c r="AT406" s="14" t="n">
        <v>1.137</v>
      </c>
      <c r="AU406" s="14" t="n">
        <v>0.1</v>
      </c>
      <c r="AV406" s="14" t="n">
        <v>1</v>
      </c>
      <c r="AW406" s="14" t="n">
        <v>0.783</v>
      </c>
      <c r="AX406" s="14" t="n">
        <v>0.129</v>
      </c>
      <c r="AY406" s="14" t="n">
        <v>0.16</v>
      </c>
      <c r="AZ406" s="14" t="n">
        <v>1.037</v>
      </c>
      <c r="BA406" s="14" t="n">
        <v>0.1</v>
      </c>
      <c r="BB406" s="14" t="n">
        <v>1</v>
      </c>
      <c r="BC406" s="14" t="n">
        <v>0.527</v>
      </c>
      <c r="BD406" s="14" t="n">
        <v>0.129</v>
      </c>
      <c r="BE406" s="14" t="n">
        <v>0.288</v>
      </c>
      <c r="BF406" s="14" t="n">
        <v>0.897</v>
      </c>
      <c r="BG406" s="14" t="n">
        <v>0.1</v>
      </c>
      <c r="BH406" s="14" t="n">
        <v>1</v>
      </c>
      <c r="BI406" s="14" t="n">
        <v>0.64</v>
      </c>
      <c r="BJ406" s="14" t="n">
        <v>0.129</v>
      </c>
      <c r="BK406" s="14" t="n">
        <v>0.051</v>
      </c>
      <c r="BL406" s="14" t="n">
        <v>0.76</v>
      </c>
      <c r="BM406" s="14" t="n">
        <v>0.1</v>
      </c>
      <c r="BN406" s="14" t="n">
        <v>1</v>
      </c>
      <c r="BO406" s="14" t="n">
        <v>0</v>
      </c>
      <c r="BP406" s="14" t="n">
        <v>0.008</v>
      </c>
      <c r="BQ406" s="14" t="n">
        <v>0.162</v>
      </c>
      <c r="BR406" s="14" t="n">
        <v>0</v>
      </c>
      <c r="BS406" s="14" t="n">
        <v>1</v>
      </c>
      <c r="BT406" s="14" t="n">
        <v>0</v>
      </c>
      <c r="BU406" s="14" t="n">
        <v>0.004</v>
      </c>
      <c r="BV406" s="14" t="n">
        <v>0.188</v>
      </c>
      <c r="BW406" s="14" t="n">
        <v>0.1</v>
      </c>
      <c r="BX406" s="14" t="n">
        <v>0.833</v>
      </c>
      <c r="BY406" s="14" t="n">
        <v>13.254</v>
      </c>
      <c r="BZ406" s="14" t="n">
        <v>0</v>
      </c>
      <c r="CA406" s="14" t="n">
        <v>13.254</v>
      </c>
      <c r="CB406" s="14" t="n">
        <v>0</v>
      </c>
      <c r="CC406" s="14" t="n">
        <v>87.07899999999999</v>
      </c>
      <c r="CD406" s="14" t="n">
        <v>7.95</v>
      </c>
      <c r="CE406" s="14" t="n">
        <v>-0.6879999999999999</v>
      </c>
      <c r="CF406" s="14" t="n">
        <v>95.03</v>
      </c>
      <c r="CG406" s="14" t="n">
        <v>0.1</v>
      </c>
      <c r="CH406" s="14" t="n">
        <v>1</v>
      </c>
      <c r="CI406" s="14" t="n">
        <v>0</v>
      </c>
      <c r="CJ406" s="14" t="n">
        <v>0</v>
      </c>
      <c r="CK406" s="14" t="n">
        <v>0</v>
      </c>
      <c r="CL406" s="14" t="n">
        <v>0</v>
      </c>
      <c r="CM406" s="14" t="n">
        <v>0</v>
      </c>
      <c r="CN406" s="14" t="n">
        <v>0.733</v>
      </c>
      <c r="CO406" s="14" t="n">
        <v>0.1</v>
      </c>
      <c r="CP406" s="14" t="n">
        <v>0</v>
      </c>
      <c r="CQ406" s="14" t="n">
        <v>1.348</v>
      </c>
      <c r="CR406" s="14" t="n">
        <v>0</v>
      </c>
      <c r="CS406" s="14" t="n">
        <v>2.387</v>
      </c>
      <c r="CT406" s="14" t="n">
        <v>7.279</v>
      </c>
      <c r="CU406" s="14" t="n">
        <v>12.859</v>
      </c>
    </row>
    <row r="407">
      <c r="A407" s="14" t="inlineStr">
        <is>
          <t>JPN2024</t>
        </is>
      </c>
      <c r="B407" s="14" t="inlineStr">
        <is>
          <t>JPN</t>
        </is>
      </c>
      <c r="C407" s="14" t="inlineStr">
        <is>
          <t>JPN</t>
        </is>
      </c>
      <c r="D407" s="14" t="inlineStr">
        <is>
          <t>Japan</t>
        </is>
      </c>
      <c r="E407" s="14" t="n">
        <v>2024</v>
      </c>
      <c r="F407" s="14" t="n">
        <v>0.1</v>
      </c>
      <c r="G407" s="14" t="n">
        <v>7.372</v>
      </c>
      <c r="H407" s="14" t="n">
        <v>1.868</v>
      </c>
      <c r="I407" s="14" t="n">
        <v>0.369</v>
      </c>
      <c r="J407" s="14" t="n">
        <v>7.741</v>
      </c>
      <c r="K407" s="14" t="n">
        <v>0</v>
      </c>
      <c r="L407" s="14" t="n">
        <v>1</v>
      </c>
      <c r="M407" s="14" t="n">
        <v>7.404</v>
      </c>
      <c r="N407" s="14" t="n">
        <v>4.033</v>
      </c>
      <c r="O407" s="14" t="n">
        <v>0.336</v>
      </c>
      <c r="P407" s="14" t="n">
        <v>7.741</v>
      </c>
      <c r="Q407" s="14" t="n">
        <v>0</v>
      </c>
      <c r="R407" s="14" t="n">
        <v>1</v>
      </c>
      <c r="S407" s="14" t="n">
        <v>13.453</v>
      </c>
      <c r="T407" s="14" t="n">
        <v>7.942</v>
      </c>
      <c r="U407" s="14" t="n">
        <v>0.532</v>
      </c>
      <c r="V407" s="14" t="n">
        <v>15.177</v>
      </c>
      <c r="W407" s="14" t="n">
        <v>0.1</v>
      </c>
      <c r="X407" s="14" t="n">
        <v>1</v>
      </c>
      <c r="Y407" s="14" t="n">
        <v>20.53</v>
      </c>
      <c r="Z407" s="14" t="n">
        <v>2.592</v>
      </c>
      <c r="AA407" s="14" t="n">
        <v>0.276</v>
      </c>
      <c r="AB407" s="14" t="n">
        <v>20.806</v>
      </c>
      <c r="AC407" s="14" t="n">
        <v>0</v>
      </c>
      <c r="AD407" s="14" t="n">
        <v>1</v>
      </c>
      <c r="AE407" s="14" t="n">
        <v>20.553</v>
      </c>
      <c r="AF407" s="14" t="n">
        <v>4.502</v>
      </c>
      <c r="AG407" s="14" t="n">
        <v>0.253</v>
      </c>
      <c r="AH407" s="14" t="n">
        <v>20.806</v>
      </c>
      <c r="AI407" s="14" t="n">
        <v>0</v>
      </c>
      <c r="AJ407" s="14" t="n">
        <v>1</v>
      </c>
      <c r="AK407" s="14" t="n">
        <v>22.154</v>
      </c>
      <c r="AL407" s="14" t="n">
        <v>11.268</v>
      </c>
      <c r="AM407" s="14" t="n">
        <v>-1.61</v>
      </c>
      <c r="AN407" s="14" t="n">
        <v>22.598</v>
      </c>
      <c r="AO407" s="14" t="n">
        <v>0.1</v>
      </c>
      <c r="AP407" s="14" t="n">
        <v>1</v>
      </c>
      <c r="AQ407" s="14" t="n">
        <v>0.72</v>
      </c>
      <c r="AR407" s="14" t="n">
        <v>0.132</v>
      </c>
      <c r="AS407" s="14" t="n">
        <v>0.254</v>
      </c>
      <c r="AT407" s="14" t="n">
        <v>1.072</v>
      </c>
      <c r="AU407" s="14" t="n">
        <v>0.1</v>
      </c>
      <c r="AV407" s="14" t="n">
        <v>1</v>
      </c>
      <c r="AW407" s="14" t="n">
        <v>0.734</v>
      </c>
      <c r="AX407" s="14" t="n">
        <v>0.132</v>
      </c>
      <c r="AY407" s="14" t="n">
        <v>0.155</v>
      </c>
      <c r="AZ407" s="14" t="n">
        <v>0.977</v>
      </c>
      <c r="BA407" s="14" t="n">
        <v>0.1</v>
      </c>
      <c r="BB407" s="14" t="n">
        <v>1</v>
      </c>
      <c r="BC407" s="14" t="n">
        <v>0.51</v>
      </c>
      <c r="BD407" s="14" t="n">
        <v>0.132</v>
      </c>
      <c r="BE407" s="14" t="n">
        <v>0.281</v>
      </c>
      <c r="BF407" s="14" t="n">
        <v>0.87</v>
      </c>
      <c r="BG407" s="14" t="n">
        <v>0.1</v>
      </c>
      <c r="BH407" s="14" t="n">
        <v>1</v>
      </c>
      <c r="BI407" s="14" t="n">
        <v>0.652</v>
      </c>
      <c r="BJ407" s="14" t="n">
        <v>0.132</v>
      </c>
      <c r="BK407" s="14" t="n">
        <v>-0.004</v>
      </c>
      <c r="BL407" s="14" t="n">
        <v>0.713</v>
      </c>
      <c r="BM407" s="14" t="n">
        <v>0.1</v>
      </c>
      <c r="BN407" s="14" t="n">
        <v>1</v>
      </c>
      <c r="BO407" s="14" t="n">
        <v>0</v>
      </c>
      <c r="BP407" s="14" t="n">
        <v>0.007</v>
      </c>
      <c r="BQ407" s="14" t="n">
        <v>0.135</v>
      </c>
      <c r="BR407" s="14" t="n">
        <v>0</v>
      </c>
      <c r="BS407" s="14" t="n">
        <v>1</v>
      </c>
      <c r="BT407" s="14" t="n">
        <v>0</v>
      </c>
      <c r="BU407" s="14" t="n">
        <v>0.004</v>
      </c>
      <c r="BV407" s="14" t="n">
        <v>0.189</v>
      </c>
      <c r="BW407" s="14" t="n">
        <v>0.1</v>
      </c>
      <c r="BX407" s="14" t="n">
        <v>0.833</v>
      </c>
      <c r="BY407" s="14" t="n">
        <v>13.646</v>
      </c>
      <c r="BZ407" s="14" t="n">
        <v>0</v>
      </c>
      <c r="CA407" s="14" t="n">
        <v>13.646</v>
      </c>
      <c r="CB407" s="14" t="n">
        <v>0</v>
      </c>
      <c r="CC407" s="14" t="n">
        <v>86.38500000000001</v>
      </c>
      <c r="CD407" s="14" t="n">
        <v>7.95</v>
      </c>
      <c r="CE407" s="14" t="n">
        <v>-3.654</v>
      </c>
      <c r="CF407" s="14" t="n">
        <v>91.005</v>
      </c>
      <c r="CG407" s="14" t="n">
        <v>0.1</v>
      </c>
      <c r="CH407" s="14" t="n">
        <v>1</v>
      </c>
      <c r="CI407" s="14" t="n">
        <v>0</v>
      </c>
      <c r="CJ407" s="14" t="n">
        <v>0</v>
      </c>
      <c r="CK407" s="14" t="n">
        <v>0</v>
      </c>
      <c r="CL407" s="14" t="n">
        <v>0</v>
      </c>
      <c r="CM407" s="14" t="n">
        <v>0</v>
      </c>
      <c r="CN407" s="14" t="n">
        <v>0.725</v>
      </c>
      <c r="CO407" s="14" t="n">
        <v>0.102</v>
      </c>
      <c r="CP407" s="14" t="n">
        <v>0</v>
      </c>
      <c r="CQ407" s="14" t="n">
        <v>1.387</v>
      </c>
      <c r="CR407" s="14" t="n">
        <v>0</v>
      </c>
      <c r="CS407" s="14" t="n">
        <v>2.457</v>
      </c>
      <c r="CT407" s="14" t="n">
        <v>5.511</v>
      </c>
      <c r="CU407" s="14" t="n">
        <v>11.183</v>
      </c>
    </row>
    <row r="408">
      <c r="A408" s="14" t="inlineStr">
        <is>
          <t>JOR2021</t>
        </is>
      </c>
      <c r="B408" s="14" t="inlineStr">
        <is>
          <t>JOR</t>
        </is>
      </c>
      <c r="C408" s="14" t="inlineStr">
        <is>
          <t>JOR</t>
        </is>
      </c>
      <c r="D408" s="14" t="inlineStr">
        <is>
          <t>Jordan</t>
        </is>
      </c>
      <c r="E408" s="14" t="n">
        <v>2021</v>
      </c>
      <c r="F408" s="14" t="n">
        <v>0.16</v>
      </c>
      <c r="G408" s="14" t="n">
        <v>5.897</v>
      </c>
      <c r="H408" s="14" t="n">
        <v>1.143</v>
      </c>
      <c r="I408" s="14" t="n">
        <v>0</v>
      </c>
      <c r="J408" s="14" t="n">
        <v>5.897</v>
      </c>
      <c r="K408" s="14" t="n">
        <v>0</v>
      </c>
      <c r="L408" s="14" t="n">
        <v>1</v>
      </c>
      <c r="M408" s="14" t="n">
        <v>7.964</v>
      </c>
      <c r="N408" s="14" t="n">
        <v>3.43</v>
      </c>
      <c r="O408" s="14" t="n">
        <v>0</v>
      </c>
      <c r="P408" s="14" t="n">
        <v>7.964</v>
      </c>
      <c r="Q408" s="14" t="n">
        <v>0</v>
      </c>
      <c r="R408" s="14" t="n">
        <v>1</v>
      </c>
      <c r="S408" s="14" t="n">
        <v>11.613</v>
      </c>
      <c r="T408" s="14" t="n">
        <v>6.86</v>
      </c>
      <c r="U408" s="14" t="n">
        <v>0</v>
      </c>
      <c r="V408" s="14" t="n">
        <v>13.471</v>
      </c>
      <c r="W408" s="14" t="n">
        <v>0.16</v>
      </c>
      <c r="X408" s="14" t="n">
        <v>1</v>
      </c>
      <c r="Y408" s="14" t="n">
        <v>12.117</v>
      </c>
      <c r="Z408" s="14" t="n">
        <v>1.947</v>
      </c>
      <c r="AA408" s="14" t="n">
        <v>-5.436</v>
      </c>
      <c r="AB408" s="14" t="n">
        <v>6.681</v>
      </c>
      <c r="AC408" s="14" t="n">
        <v>0</v>
      </c>
      <c r="AD408" s="14" t="n">
        <v>0</v>
      </c>
      <c r="AE408" s="14" t="n">
        <v>13.261</v>
      </c>
      <c r="AF408" s="14" t="n">
        <v>3.587</v>
      </c>
      <c r="AG408" s="14" t="n">
        <v>-6.58</v>
      </c>
      <c r="AH408" s="14" t="n">
        <v>6.681</v>
      </c>
      <c r="AI408" s="14" t="n">
        <v>0</v>
      </c>
      <c r="AJ408" s="14" t="n">
        <v>0</v>
      </c>
      <c r="AK408" s="14" t="n">
        <v>20.12</v>
      </c>
      <c r="AL408" s="14" t="n">
        <v>11.609</v>
      </c>
      <c r="AM408" s="14" t="n">
        <v>-12.82</v>
      </c>
      <c r="AN408" s="14" t="n">
        <v>7.3</v>
      </c>
      <c r="AO408" s="14" t="n">
        <v>0</v>
      </c>
      <c r="AP408" s="14" t="n">
        <v>0</v>
      </c>
      <c r="AQ408" s="14" t="n">
        <v>0.621</v>
      </c>
      <c r="AR408" s="14" t="n">
        <v>0.114</v>
      </c>
      <c r="AS408" s="14" t="n">
        <v>0.612</v>
      </c>
      <c r="AT408" s="14" t="n">
        <v>1.43</v>
      </c>
      <c r="AU408" s="14" t="n">
        <v>0.16</v>
      </c>
      <c r="AV408" s="14" t="n">
        <v>1</v>
      </c>
      <c r="AW408" s="14" t="n">
        <v>0.593</v>
      </c>
      <c r="AX408" s="14" t="n">
        <v>0.114</v>
      </c>
      <c r="AY408" s="14" t="n">
        <v>0.11</v>
      </c>
      <c r="AZ408" s="14" t="n">
        <v>0.8149999999999999</v>
      </c>
      <c r="BA408" s="14" t="n">
        <v>0.16</v>
      </c>
      <c r="BB408" s="14" t="n">
        <v>1</v>
      </c>
      <c r="BC408" s="14" t="n">
        <v>0.44</v>
      </c>
      <c r="BD408" s="14" t="n">
        <v>0.114</v>
      </c>
      <c r="BE408" s="14" t="n">
        <v>-0.076</v>
      </c>
      <c r="BF408" s="14" t="n">
        <v>0.423</v>
      </c>
      <c r="BG408" s="14" t="n">
        <v>0</v>
      </c>
      <c r="BH408" s="14" t="n">
        <v>0</v>
      </c>
      <c r="BI408" s="14" t="n">
        <v>0.5600000000000001</v>
      </c>
      <c r="BJ408" s="14" t="n">
        <v>0.114</v>
      </c>
      <c r="BK408" s="14" t="n">
        <v>0.105</v>
      </c>
      <c r="BL408" s="14" t="n">
        <v>0.772</v>
      </c>
      <c r="BM408" s="14" t="n">
        <v>0.16</v>
      </c>
      <c r="BN408" s="14" t="n">
        <v>1</v>
      </c>
      <c r="BO408" s="14" t="n">
        <v>0</v>
      </c>
      <c r="BP408" s="14" t="n">
        <v>0</v>
      </c>
      <c r="BQ408" s="14" t="n">
        <v>0.2</v>
      </c>
      <c r="BR408" s="14" t="n">
        <v>0</v>
      </c>
      <c r="BS408" s="14" t="n">
        <v>0.333</v>
      </c>
      <c r="BT408" s="14" t="n">
        <v>0</v>
      </c>
      <c r="BU408" s="14" t="n">
        <v>0</v>
      </c>
      <c r="BV408" s="14" t="n">
        <v>0.25</v>
      </c>
      <c r="BW408" s="14" t="n">
        <v>0.16</v>
      </c>
      <c r="BX408" s="14" t="n">
        <v>0.5</v>
      </c>
      <c r="BY408" s="14" t="n">
        <v>11.787</v>
      </c>
      <c r="BZ408" s="14" t="n">
        <v>0</v>
      </c>
      <c r="CA408" s="14" t="n">
        <v>11.787</v>
      </c>
      <c r="CB408" s="14" t="n">
        <v>0</v>
      </c>
      <c r="CC408" s="14" t="n">
        <v>81.69499999999999</v>
      </c>
      <c r="CD408" s="14" t="n">
        <v>7.95</v>
      </c>
      <c r="CE408" s="14" t="n">
        <v>-19.9</v>
      </c>
      <c r="CF408" s="14" t="n">
        <v>71.68300000000001</v>
      </c>
      <c r="CG408" s="14" t="n">
        <v>0</v>
      </c>
      <c r="CH408" s="14" t="n">
        <v>1</v>
      </c>
      <c r="CI408" s="14" t="n">
        <v>0</v>
      </c>
      <c r="CJ408" s="14" t="n">
        <v>0</v>
      </c>
      <c r="CK408" s="14" t="n">
        <v>0</v>
      </c>
      <c r="CL408" s="14" t="n">
        <v>0</v>
      </c>
      <c r="CM408" s="14" t="n">
        <v>0</v>
      </c>
      <c r="CN408" s="14" t="n">
        <v>0</v>
      </c>
      <c r="CO408" s="14" t="n">
        <v>0</v>
      </c>
      <c r="CP408" s="14" t="n">
        <v>0</v>
      </c>
      <c r="CQ408" s="14" t="n">
        <v>1.198</v>
      </c>
      <c r="CR408" s="14" t="n">
        <v>0</v>
      </c>
      <c r="CS408" s="14" t="n">
        <v>5.028</v>
      </c>
      <c r="CT408" s="14" t="n">
        <v>4.753</v>
      </c>
      <c r="CU408" s="14" t="n">
        <v>14.162</v>
      </c>
    </row>
    <row r="409">
      <c r="A409" s="14" t="inlineStr">
        <is>
          <t>JOR2022</t>
        </is>
      </c>
      <c r="B409" s="14" t="inlineStr">
        <is>
          <t>JOR</t>
        </is>
      </c>
      <c r="C409" s="14" t="inlineStr">
        <is>
          <t>JOR</t>
        </is>
      </c>
      <c r="D409" s="14" t="inlineStr">
        <is>
          <t>Jordan</t>
        </is>
      </c>
      <c r="E409" s="14" t="n">
        <v>2022</v>
      </c>
      <c r="F409" s="14" t="n">
        <v>0.16</v>
      </c>
      <c r="G409" s="14" t="n">
        <v>11.72</v>
      </c>
      <c r="H409" s="14" t="n">
        <v>1.235</v>
      </c>
      <c r="I409" s="14" t="n">
        <v>0</v>
      </c>
      <c r="J409" s="14" t="n">
        <v>11.72</v>
      </c>
      <c r="K409" s="14" t="n">
        <v>0</v>
      </c>
      <c r="L409" s="14" t="n">
        <v>1</v>
      </c>
      <c r="M409" s="14" t="n">
        <v>9.782999999999999</v>
      </c>
      <c r="N409" s="14" t="n">
        <v>3.704</v>
      </c>
      <c r="O409" s="14" t="n">
        <v>0</v>
      </c>
      <c r="P409" s="14" t="n">
        <v>9.782999999999999</v>
      </c>
      <c r="Q409" s="14" t="n">
        <v>0</v>
      </c>
      <c r="R409" s="14" t="n">
        <v>1</v>
      </c>
      <c r="S409" s="14" t="n">
        <v>17.893</v>
      </c>
      <c r="T409" s="14" t="n">
        <v>7.408</v>
      </c>
      <c r="U409" s="14" t="n">
        <v>0.212</v>
      </c>
      <c r="V409" s="14" t="n">
        <v>20.756</v>
      </c>
      <c r="W409" s="14" t="n">
        <v>0.16</v>
      </c>
      <c r="X409" s="14" t="n">
        <v>1</v>
      </c>
      <c r="Y409" s="14" t="n">
        <v>23.109</v>
      </c>
      <c r="Z409" s="14" t="n">
        <v>3.713</v>
      </c>
      <c r="AA409" s="14" t="n">
        <v>-15.732</v>
      </c>
      <c r="AB409" s="14" t="n">
        <v>7.377</v>
      </c>
      <c r="AC409" s="14" t="n">
        <v>0</v>
      </c>
      <c r="AD409" s="14" t="n">
        <v>0</v>
      </c>
      <c r="AE409" s="14" t="n">
        <v>24.32</v>
      </c>
      <c r="AF409" s="14" t="n">
        <v>6.578</v>
      </c>
      <c r="AG409" s="14" t="n">
        <v>-16.943</v>
      </c>
      <c r="AH409" s="14" t="n">
        <v>7.377</v>
      </c>
      <c r="AI409" s="14" t="n">
        <v>0</v>
      </c>
      <c r="AJ409" s="14" t="n">
        <v>0</v>
      </c>
      <c r="AK409" s="14" t="n">
        <v>31.586</v>
      </c>
      <c r="AL409" s="14" t="n">
        <v>18.225</v>
      </c>
      <c r="AM409" s="14" t="n">
        <v>-13.845</v>
      </c>
      <c r="AN409" s="14" t="n">
        <v>17.741</v>
      </c>
      <c r="AO409" s="14" t="n">
        <v>0</v>
      </c>
      <c r="AP409" s="14" t="n">
        <v>0</v>
      </c>
      <c r="AQ409" s="14" t="n">
        <v>0.847</v>
      </c>
      <c r="AR409" s="14" t="n">
        <v>0.123</v>
      </c>
      <c r="AS409" s="14" t="n">
        <v>0.5620000000000001</v>
      </c>
      <c r="AT409" s="14" t="n">
        <v>1.634</v>
      </c>
      <c r="AU409" s="14" t="n">
        <v>0.16</v>
      </c>
      <c r="AV409" s="14" t="n">
        <v>1</v>
      </c>
      <c r="AW409" s="14" t="n">
        <v>0.947</v>
      </c>
      <c r="AX409" s="14" t="n">
        <v>0.123</v>
      </c>
      <c r="AY409" s="14" t="n">
        <v>-0.073</v>
      </c>
      <c r="AZ409" s="14" t="n">
        <v>1.014</v>
      </c>
      <c r="BA409" s="14" t="n">
        <v>0.16</v>
      </c>
      <c r="BB409" s="14" t="n">
        <v>1</v>
      </c>
      <c r="BC409" s="14" t="n">
        <v>0.589</v>
      </c>
      <c r="BD409" s="14" t="n">
        <v>0.123</v>
      </c>
      <c r="BE409" s="14" t="n">
        <v>-0.224</v>
      </c>
      <c r="BF409" s="14" t="n">
        <v>0.423</v>
      </c>
      <c r="BG409" s="14" t="n">
        <v>0</v>
      </c>
      <c r="BH409" s="14" t="n">
        <v>0</v>
      </c>
      <c r="BI409" s="14" t="n">
        <v>0.6889999999999999</v>
      </c>
      <c r="BJ409" s="14" t="n">
        <v>0.123</v>
      </c>
      <c r="BK409" s="14" t="n">
        <v>0.183</v>
      </c>
      <c r="BL409" s="14" t="n">
        <v>1.011</v>
      </c>
      <c r="BM409" s="14" t="n">
        <v>0.16</v>
      </c>
      <c r="BN409" s="14" t="n">
        <v>1</v>
      </c>
      <c r="BO409" s="14" t="n">
        <v>0</v>
      </c>
      <c r="BP409" s="14" t="n">
        <v>0</v>
      </c>
      <c r="BQ409" s="14" t="n">
        <v>0.2</v>
      </c>
      <c r="BR409" s="14" t="n">
        <v>0</v>
      </c>
      <c r="BS409" s="14" t="n">
        <v>0.333</v>
      </c>
      <c r="BT409" s="14" t="n">
        <v>0</v>
      </c>
      <c r="BU409" s="14" t="n">
        <v>0</v>
      </c>
      <c r="BV409" s="14" t="n">
        <v>0.25</v>
      </c>
      <c r="BW409" s="14" t="n">
        <v>0.16</v>
      </c>
      <c r="BX409" s="14" t="n">
        <v>0.5</v>
      </c>
      <c r="BY409" s="14" t="n">
        <v>12.729</v>
      </c>
      <c r="BZ409" s="14" t="n">
        <v>0</v>
      </c>
      <c r="CA409" s="14" t="n">
        <v>12.729</v>
      </c>
      <c r="CB409" s="14" t="n">
        <v>0</v>
      </c>
      <c r="CC409" s="14" t="n">
        <v>102.477</v>
      </c>
      <c r="CD409" s="14" t="n">
        <v>7.95</v>
      </c>
      <c r="CE409" s="14" t="n">
        <v>-27.42</v>
      </c>
      <c r="CF409" s="14" t="n">
        <v>87.066</v>
      </c>
      <c r="CG409" s="14" t="n">
        <v>0</v>
      </c>
      <c r="CH409" s="14" t="n">
        <v>1</v>
      </c>
      <c r="CI409" s="14" t="n">
        <v>0</v>
      </c>
      <c r="CJ409" s="14" t="n">
        <v>0</v>
      </c>
      <c r="CK409" s="14" t="n">
        <v>0</v>
      </c>
      <c r="CL409" s="14" t="n">
        <v>0</v>
      </c>
      <c r="CM409" s="14" t="n">
        <v>0</v>
      </c>
      <c r="CN409" s="14" t="n">
        <v>0</v>
      </c>
      <c r="CO409" s="14" t="n">
        <v>0</v>
      </c>
      <c r="CP409" s="14" t="n">
        <v>0</v>
      </c>
      <c r="CQ409" s="14" t="n">
        <v>1.294</v>
      </c>
      <c r="CR409" s="14" t="n">
        <v>0.038</v>
      </c>
      <c r="CS409" s="14" t="n">
        <v>5.43</v>
      </c>
      <c r="CT409" s="14" t="n">
        <v>10.485</v>
      </c>
      <c r="CU409" s="14" t="n">
        <v>30.326</v>
      </c>
    </row>
    <row r="410">
      <c r="A410" s="14" t="inlineStr">
        <is>
          <t>JOR2023</t>
        </is>
      </c>
      <c r="B410" s="14" t="inlineStr">
        <is>
          <t>JOR</t>
        </is>
      </c>
      <c r="C410" s="14" t="inlineStr">
        <is>
          <t>JOR</t>
        </is>
      </c>
      <c r="D410" s="14" t="inlineStr">
        <is>
          <t>Jordan</t>
        </is>
      </c>
      <c r="E410" s="14" t="n">
        <v>2023</v>
      </c>
      <c r="F410" s="14" t="n">
        <v>0.16</v>
      </c>
      <c r="G410" s="14" t="n">
        <v>6.147</v>
      </c>
      <c r="H410" s="14" t="n">
        <v>1.286</v>
      </c>
      <c r="I410" s="14" t="n">
        <v>0</v>
      </c>
      <c r="J410" s="14" t="n">
        <v>6.147</v>
      </c>
      <c r="K410" s="14" t="n">
        <v>0</v>
      </c>
      <c r="L410" s="14" t="n">
        <v>1</v>
      </c>
      <c r="M410" s="14" t="n">
        <v>7.886</v>
      </c>
      <c r="N410" s="14" t="n">
        <v>3.857</v>
      </c>
      <c r="O410" s="14" t="n">
        <v>0</v>
      </c>
      <c r="P410" s="14" t="n">
        <v>7.886</v>
      </c>
      <c r="Q410" s="14" t="n">
        <v>0</v>
      </c>
      <c r="R410" s="14" t="n">
        <v>1</v>
      </c>
      <c r="S410" s="14" t="n">
        <v>12.575</v>
      </c>
      <c r="T410" s="14" t="n">
        <v>7.714</v>
      </c>
      <c r="U410" s="14" t="n">
        <v>0.223</v>
      </c>
      <c r="V410" s="14" t="n">
        <v>14.587</v>
      </c>
      <c r="W410" s="14" t="n">
        <v>0.16</v>
      </c>
      <c r="X410" s="14" t="n">
        <v>1</v>
      </c>
      <c r="Y410" s="14" t="n">
        <v>9.709</v>
      </c>
      <c r="Z410" s="14" t="n">
        <v>1.56</v>
      </c>
      <c r="AA410" s="14" t="n">
        <v>-3.112</v>
      </c>
      <c r="AB410" s="14" t="n">
        <v>6.597</v>
      </c>
      <c r="AC410" s="14" t="n">
        <v>0</v>
      </c>
      <c r="AD410" s="14" t="n">
        <v>0</v>
      </c>
      <c r="AE410" s="14" t="n">
        <v>10.969</v>
      </c>
      <c r="AF410" s="14" t="n">
        <v>2.967</v>
      </c>
      <c r="AG410" s="14" t="n">
        <v>-4.372</v>
      </c>
      <c r="AH410" s="14" t="n">
        <v>6.597</v>
      </c>
      <c r="AI410" s="14" t="n">
        <v>0</v>
      </c>
      <c r="AJ410" s="14" t="n">
        <v>0</v>
      </c>
      <c r="AK410" s="14" t="n">
        <v>18.53</v>
      </c>
      <c r="AL410" s="14" t="n">
        <v>10.692</v>
      </c>
      <c r="AM410" s="14" t="n">
        <v>-14.984</v>
      </c>
      <c r="AN410" s="14" t="n">
        <v>4.114</v>
      </c>
      <c r="AO410" s="14" t="n">
        <v>0</v>
      </c>
      <c r="AP410" s="14" t="n">
        <v>0</v>
      </c>
      <c r="AQ410" s="14" t="n">
        <v>0.749</v>
      </c>
      <c r="AR410" s="14" t="n">
        <v>0.129</v>
      </c>
      <c r="AS410" s="14" t="n">
        <v>0.673</v>
      </c>
      <c r="AT410" s="14" t="n">
        <v>1.649</v>
      </c>
      <c r="AU410" s="14" t="n">
        <v>0.16</v>
      </c>
      <c r="AV410" s="14" t="n">
        <v>1</v>
      </c>
      <c r="AW410" s="14" t="n">
        <v>0.783</v>
      </c>
      <c r="AX410" s="14" t="n">
        <v>0.129</v>
      </c>
      <c r="AY410" s="14" t="n">
        <v>0.154</v>
      </c>
      <c r="AZ410" s="14" t="n">
        <v>1.086</v>
      </c>
      <c r="BA410" s="14" t="n">
        <v>0.16</v>
      </c>
      <c r="BB410" s="14" t="n">
        <v>1</v>
      </c>
      <c r="BC410" s="14" t="n">
        <v>0.527</v>
      </c>
      <c r="BD410" s="14" t="n">
        <v>0.129</v>
      </c>
      <c r="BE410" s="14" t="n">
        <v>-0.163</v>
      </c>
      <c r="BF410" s="14" t="n">
        <v>0.423</v>
      </c>
      <c r="BG410" s="14" t="n">
        <v>0</v>
      </c>
      <c r="BH410" s="14" t="n">
        <v>0</v>
      </c>
      <c r="BI410" s="14" t="n">
        <v>0.64</v>
      </c>
      <c r="BJ410" s="14" t="n">
        <v>0.129</v>
      </c>
      <c r="BK410" s="14" t="n">
        <v>0.113</v>
      </c>
      <c r="BL410" s="14" t="n">
        <v>0.873</v>
      </c>
      <c r="BM410" s="14" t="n">
        <v>0.16</v>
      </c>
      <c r="BN410" s="14" t="n">
        <v>1</v>
      </c>
      <c r="BO410" s="14" t="n">
        <v>0</v>
      </c>
      <c r="BP410" s="14" t="n">
        <v>0</v>
      </c>
      <c r="BQ410" s="14" t="n">
        <v>0.2</v>
      </c>
      <c r="BR410" s="14" t="n">
        <v>0</v>
      </c>
      <c r="BS410" s="14" t="n">
        <v>0.333</v>
      </c>
      <c r="BT410" s="14" t="n">
        <v>0</v>
      </c>
      <c r="BU410" s="14" t="n">
        <v>0</v>
      </c>
      <c r="BV410" s="14" t="n">
        <v>0.25</v>
      </c>
      <c r="BW410" s="14" t="n">
        <v>0.16</v>
      </c>
      <c r="BX410" s="14" t="n">
        <v>0.5</v>
      </c>
      <c r="BY410" s="14" t="n">
        <v>13.254</v>
      </c>
      <c r="BZ410" s="14" t="n">
        <v>0</v>
      </c>
      <c r="CA410" s="14" t="n">
        <v>13.254</v>
      </c>
      <c r="CB410" s="14" t="n">
        <v>0</v>
      </c>
      <c r="CC410" s="14" t="n">
        <v>87.07899999999999</v>
      </c>
      <c r="CD410" s="14" t="n">
        <v>7.95</v>
      </c>
      <c r="CE410" s="14" t="n">
        <v>-18.965</v>
      </c>
      <c r="CF410" s="14" t="n">
        <v>79.012</v>
      </c>
      <c r="CG410" s="14" t="n">
        <v>0</v>
      </c>
      <c r="CH410" s="14" t="n">
        <v>1</v>
      </c>
      <c r="CI410" s="14" t="n">
        <v>0</v>
      </c>
      <c r="CJ410" s="14" t="n">
        <v>0</v>
      </c>
      <c r="CK410" s="14" t="n">
        <v>0</v>
      </c>
      <c r="CL410" s="14" t="n">
        <v>0</v>
      </c>
      <c r="CM410" s="14" t="n">
        <v>0</v>
      </c>
      <c r="CN410" s="14" t="n">
        <v>0</v>
      </c>
      <c r="CO410" s="14" t="n">
        <v>0</v>
      </c>
      <c r="CP410" s="14" t="n">
        <v>0</v>
      </c>
      <c r="CQ410" s="14" t="n">
        <v>1.348</v>
      </c>
      <c r="CR410" s="14" t="n">
        <v>0.04</v>
      </c>
      <c r="CS410" s="14" t="n">
        <v>5.654</v>
      </c>
      <c r="CT410" s="14" t="n">
        <v>4.861</v>
      </c>
      <c r="CU410" s="14" t="n">
        <v>10.622</v>
      </c>
    </row>
    <row r="411">
      <c r="A411" s="14" t="inlineStr">
        <is>
          <t>JOR2024</t>
        </is>
      </c>
      <c r="B411" s="14" t="inlineStr">
        <is>
          <t>JOR</t>
        </is>
      </c>
      <c r="C411" s="14" t="inlineStr">
        <is>
          <t>JOR</t>
        </is>
      </c>
      <c r="D411" s="14" t="inlineStr">
        <is>
          <t>Jordan</t>
        </is>
      </c>
      <c r="E411" s="14" t="n">
        <v>2024</v>
      </c>
      <c r="F411" s="14" t="n">
        <v>0.16</v>
      </c>
      <c r="G411" s="14" t="n">
        <v>5.575</v>
      </c>
      <c r="H411" s="14" t="n">
        <v>1.324</v>
      </c>
      <c r="I411" s="14" t="n">
        <v>0</v>
      </c>
      <c r="J411" s="14" t="n">
        <v>5.575</v>
      </c>
      <c r="K411" s="14" t="n">
        <v>0</v>
      </c>
      <c r="L411" s="14" t="n">
        <v>1</v>
      </c>
      <c r="M411" s="14" t="n">
        <v>7.124</v>
      </c>
      <c r="N411" s="14" t="n">
        <v>3.971</v>
      </c>
      <c r="O411" s="14" t="n">
        <v>0</v>
      </c>
      <c r="P411" s="14" t="n">
        <v>7.124</v>
      </c>
      <c r="Q411" s="14" t="n">
        <v>0</v>
      </c>
      <c r="R411" s="14" t="n">
        <v>1</v>
      </c>
      <c r="S411" s="14" t="n">
        <v>12.193</v>
      </c>
      <c r="T411" s="14" t="n">
        <v>7.942</v>
      </c>
      <c r="U411" s="14" t="n">
        <v>0.266</v>
      </c>
      <c r="V411" s="14" t="n">
        <v>14.144</v>
      </c>
      <c r="W411" s="14" t="n">
        <v>0.16</v>
      </c>
      <c r="X411" s="14" t="n">
        <v>1</v>
      </c>
      <c r="Y411" s="14" t="n">
        <v>8.787000000000001</v>
      </c>
      <c r="Z411" s="14" t="n">
        <v>1.412</v>
      </c>
      <c r="AA411" s="14" t="n">
        <v>-2.038</v>
      </c>
      <c r="AB411" s="14" t="n">
        <v>6.749</v>
      </c>
      <c r="AC411" s="14" t="n">
        <v>0</v>
      </c>
      <c r="AD411" s="14" t="n">
        <v>0</v>
      </c>
      <c r="AE411" s="14" t="n">
        <v>10.084</v>
      </c>
      <c r="AF411" s="14" t="n">
        <v>2.727</v>
      </c>
      <c r="AG411" s="14" t="n">
        <v>-3.335</v>
      </c>
      <c r="AH411" s="14" t="n">
        <v>6.749</v>
      </c>
      <c r="AI411" s="14" t="n">
        <v>0</v>
      </c>
      <c r="AJ411" s="14" t="n">
        <v>0</v>
      </c>
      <c r="AK411" s="14" t="n">
        <v>17.868</v>
      </c>
      <c r="AL411" s="14" t="n">
        <v>10.31</v>
      </c>
      <c r="AM411" s="14" t="n">
        <v>-14.396</v>
      </c>
      <c r="AN411" s="14" t="n">
        <v>4.028</v>
      </c>
      <c r="AO411" s="14" t="n">
        <v>0</v>
      </c>
      <c r="AP411" s="14" t="n">
        <v>0</v>
      </c>
      <c r="AQ411" s="14" t="n">
        <v>0.72</v>
      </c>
      <c r="AR411" s="14" t="n">
        <v>0.132</v>
      </c>
      <c r="AS411" s="14" t="n">
        <v>0.667</v>
      </c>
      <c r="AT411" s="14" t="n">
        <v>1.608</v>
      </c>
      <c r="AU411" s="14" t="n">
        <v>0.16</v>
      </c>
      <c r="AV411" s="14" t="n">
        <v>1</v>
      </c>
      <c r="AW411" s="14" t="n">
        <v>0.734</v>
      </c>
      <c r="AX411" s="14" t="n">
        <v>0.132</v>
      </c>
      <c r="AY411" s="14" t="n">
        <v>0.122</v>
      </c>
      <c r="AZ411" s="14" t="n">
        <v>0.993</v>
      </c>
      <c r="BA411" s="14" t="n">
        <v>0.16</v>
      </c>
      <c r="BB411" s="14" t="n">
        <v>1</v>
      </c>
      <c r="BC411" s="14" t="n">
        <v>0.51</v>
      </c>
      <c r="BD411" s="14" t="n">
        <v>0.132</v>
      </c>
      <c r="BE411" s="14" t="n">
        <v>-0.146</v>
      </c>
      <c r="BF411" s="14" t="n">
        <v>0.423</v>
      </c>
      <c r="BG411" s="14" t="n">
        <v>0</v>
      </c>
      <c r="BH411" s="14" t="n">
        <v>0</v>
      </c>
      <c r="BI411" s="14" t="n">
        <v>0.652</v>
      </c>
      <c r="BJ411" s="14" t="n">
        <v>0.132</v>
      </c>
      <c r="BK411" s="14" t="n">
        <v>0.101</v>
      </c>
      <c r="BL411" s="14" t="n">
        <v>0.873</v>
      </c>
      <c r="BM411" s="14" t="n">
        <v>0.16</v>
      </c>
      <c r="BN411" s="14" t="n">
        <v>1</v>
      </c>
      <c r="BO411" s="14" t="n">
        <v>0</v>
      </c>
      <c r="BP411" s="14" t="n">
        <v>0</v>
      </c>
      <c r="BQ411" s="14" t="n">
        <v>0.197</v>
      </c>
      <c r="BR411" s="14" t="n">
        <v>0</v>
      </c>
      <c r="BS411" s="14" t="n">
        <v>0.333</v>
      </c>
      <c r="BT411" s="14" t="n">
        <v>0</v>
      </c>
      <c r="BU411" s="14" t="n">
        <v>0</v>
      </c>
      <c r="BV411" s="14" t="n">
        <v>0.223</v>
      </c>
      <c r="BW411" s="14" t="n">
        <v>0.16</v>
      </c>
      <c r="BX411" s="14" t="n">
        <v>0.5</v>
      </c>
      <c r="BY411" s="14" t="n">
        <v>13.646</v>
      </c>
      <c r="BZ411" s="14" t="n">
        <v>0</v>
      </c>
      <c r="CA411" s="14" t="n">
        <v>13.646</v>
      </c>
      <c r="CB411" s="14" t="n">
        <v>0</v>
      </c>
      <c r="CC411" s="14" t="n">
        <v>86.38500000000001</v>
      </c>
      <c r="CD411" s="14" t="n">
        <v>7.95</v>
      </c>
      <c r="CE411" s="14" t="n">
        <v>-16.132</v>
      </c>
      <c r="CF411" s="14" t="n">
        <v>81.494</v>
      </c>
      <c r="CG411" s="14" t="n">
        <v>0</v>
      </c>
      <c r="CH411" s="14" t="n">
        <v>1</v>
      </c>
      <c r="CI411" s="14" t="n">
        <v>0</v>
      </c>
      <c r="CJ411" s="14" t="n">
        <v>0</v>
      </c>
      <c r="CK411" s="14" t="n">
        <v>0</v>
      </c>
      <c r="CL411" s="14" t="n">
        <v>0</v>
      </c>
      <c r="CM411" s="14" t="n">
        <v>0</v>
      </c>
      <c r="CN411" s="14" t="n">
        <v>0</v>
      </c>
      <c r="CO411" s="14" t="n">
        <v>0</v>
      </c>
      <c r="CP411" s="14" t="n">
        <v>0</v>
      </c>
      <c r="CQ411" s="14" t="n">
        <v>1.387</v>
      </c>
      <c r="CR411" s="14" t="n">
        <v>0.04</v>
      </c>
      <c r="CS411" s="14" t="n">
        <v>5.821</v>
      </c>
      <c r="CT411" s="14" t="n">
        <v>4.251</v>
      </c>
      <c r="CU411" s="14" t="n">
        <v>9.167999999999999</v>
      </c>
    </row>
    <row r="412">
      <c r="A412" s="14" t="inlineStr">
        <is>
          <t>KAZ2021</t>
        </is>
      </c>
      <c r="B412" s="14" t="inlineStr">
        <is>
          <t>KAZ</t>
        </is>
      </c>
      <c r="C412" s="14" t="inlineStr">
        <is>
          <t>KAZ</t>
        </is>
      </c>
      <c r="D412" s="14" t="inlineStr">
        <is>
          <t>Kazakhstan</t>
        </is>
      </c>
      <c r="E412" s="14" t="n">
        <v>2021</v>
      </c>
      <c r="F412" s="14" t="n">
        <v>0.12</v>
      </c>
      <c r="G412" s="14" t="n">
        <v>3.092</v>
      </c>
      <c r="H412" s="14" t="n">
        <v>0.588</v>
      </c>
      <c r="I412" s="14" t="n">
        <v>1.063</v>
      </c>
      <c r="J412" s="14" t="n">
        <v>4.155</v>
      </c>
      <c r="K412" s="14" t="n">
        <v>0</v>
      </c>
      <c r="L412" s="14" t="n">
        <v>1</v>
      </c>
      <c r="M412" s="14" t="n">
        <v>3.058</v>
      </c>
      <c r="N412" s="14" t="n">
        <v>1.764</v>
      </c>
      <c r="O412" s="14" t="n">
        <v>0.067</v>
      </c>
      <c r="P412" s="14" t="n">
        <v>3.125</v>
      </c>
      <c r="Q412" s="14" t="n">
        <v>0</v>
      </c>
      <c r="R412" s="14" t="n">
        <v>1</v>
      </c>
      <c r="S412" s="14" t="n">
        <v>1.004</v>
      </c>
      <c r="T412" s="14" t="n">
        <v>0.622</v>
      </c>
      <c r="U412" s="14" t="n">
        <v>0.003</v>
      </c>
      <c r="V412" s="14" t="n">
        <v>1.128</v>
      </c>
      <c r="W412" s="14" t="n">
        <v>0.12</v>
      </c>
      <c r="X412" s="14" t="n">
        <v>1</v>
      </c>
      <c r="Y412" s="14" t="n">
        <v>7.283</v>
      </c>
      <c r="Z412" s="14" t="n">
        <v>1.041</v>
      </c>
      <c r="AA412" s="14" t="n">
        <v>-6.017</v>
      </c>
      <c r="AB412" s="14" t="n">
        <v>1.266</v>
      </c>
      <c r="AC412" s="14" t="n">
        <v>0</v>
      </c>
      <c r="AD412" s="14" t="n">
        <v>0</v>
      </c>
      <c r="AE412" s="14" t="n">
        <v>7.922</v>
      </c>
      <c r="AF412" s="14" t="n">
        <v>1.932</v>
      </c>
      <c r="AG412" s="14" t="n">
        <v>-6.656</v>
      </c>
      <c r="AH412" s="14" t="n">
        <v>1.266</v>
      </c>
      <c r="AI412" s="14" t="n">
        <v>0</v>
      </c>
      <c r="AJ412" s="14" t="n">
        <v>0</v>
      </c>
      <c r="AK412" s="14" t="n">
        <v>11.757</v>
      </c>
      <c r="AL412" s="14" t="n">
        <v>6.311</v>
      </c>
      <c r="AM412" s="14" t="n">
        <v>-10.356</v>
      </c>
      <c r="AN412" s="14" t="n">
        <v>1.569</v>
      </c>
      <c r="AO412" s="14" t="n">
        <v>0</v>
      </c>
      <c r="AP412" s="14" t="n">
        <v>0</v>
      </c>
      <c r="AQ412" s="14" t="n">
        <v>0.619</v>
      </c>
      <c r="AR412" s="14" t="n">
        <v>0.114</v>
      </c>
      <c r="AS412" s="14" t="n">
        <v>-0.241</v>
      </c>
      <c r="AT412" s="14" t="n">
        <v>0.423</v>
      </c>
      <c r="AU412" s="14" t="n">
        <v>0</v>
      </c>
      <c r="AV412" s="14" t="n">
        <v>0</v>
      </c>
      <c r="AW412" s="14" t="n">
        <v>0.599</v>
      </c>
      <c r="AX412" s="14" t="n">
        <v>0.114</v>
      </c>
      <c r="AY412" s="14" t="n">
        <v>-0.14</v>
      </c>
      <c r="AZ412" s="14" t="n">
        <v>0.515</v>
      </c>
      <c r="BA412" s="14" t="n">
        <v>0</v>
      </c>
      <c r="BB412" s="14" t="n">
        <v>1</v>
      </c>
      <c r="BC412" s="14" t="n">
        <v>0.439</v>
      </c>
      <c r="BD412" s="14" t="n">
        <v>0.114</v>
      </c>
      <c r="BE412" s="14" t="n">
        <v>-0.349</v>
      </c>
      <c r="BF412" s="14" t="n">
        <v>0.09</v>
      </c>
      <c r="BG412" s="14" t="n">
        <v>0</v>
      </c>
      <c r="BH412" s="14" t="n">
        <v>0</v>
      </c>
      <c r="BI412" s="14" t="n">
        <v>0.505</v>
      </c>
      <c r="BJ412" s="14" t="n">
        <v>0.114</v>
      </c>
      <c r="BK412" s="14" t="n">
        <v>0.004</v>
      </c>
      <c r="BL412" s="14" t="n">
        <v>0.57</v>
      </c>
      <c r="BM412" s="14" t="n">
        <v>0.12</v>
      </c>
      <c r="BN412" s="14" t="n">
        <v>1</v>
      </c>
      <c r="BO412" s="14" t="n">
        <v>0</v>
      </c>
      <c r="BP412" s="14" t="n">
        <v>-0.039</v>
      </c>
      <c r="BQ412" s="14" t="n">
        <v>0.059</v>
      </c>
      <c r="BR412" s="14" t="n">
        <v>0</v>
      </c>
      <c r="BS412" s="14" t="n">
        <v>0.833</v>
      </c>
      <c r="BT412" s="14" t="n">
        <v>0</v>
      </c>
      <c r="BU412" s="14" t="n">
        <v>-0.039</v>
      </c>
      <c r="BV412" s="14" t="n">
        <v>0.037</v>
      </c>
      <c r="BW412" s="14" t="n">
        <v>0</v>
      </c>
      <c r="BX412" s="14" t="n">
        <v>0.667</v>
      </c>
      <c r="BY412" s="14" t="n">
        <v>11.787</v>
      </c>
      <c r="BZ412" s="14" t="n">
        <v>0</v>
      </c>
      <c r="CA412" s="14" t="n">
        <v>11.787</v>
      </c>
      <c r="CB412" s="14" t="n">
        <v>0</v>
      </c>
      <c r="CC412" s="14" t="n">
        <v>78.125</v>
      </c>
      <c r="CD412" s="14" t="n">
        <v>7.95</v>
      </c>
      <c r="CE412" s="14" t="n">
        <v>-2.386</v>
      </c>
      <c r="CF412" s="14" t="n">
        <v>84.828</v>
      </c>
      <c r="CG412" s="14" t="n">
        <v>0.12</v>
      </c>
      <c r="CH412" s="14" t="n">
        <v>1</v>
      </c>
      <c r="CI412" s="14" t="n">
        <v>0</v>
      </c>
      <c r="CJ412" s="14" t="n">
        <v>0</v>
      </c>
      <c r="CK412" s="14" t="n">
        <v>0</v>
      </c>
      <c r="CL412" s="14" t="n">
        <v>0</v>
      </c>
      <c r="CM412" s="14" t="n">
        <v>0</v>
      </c>
      <c r="CN412" s="14" t="n">
        <v>0</v>
      </c>
      <c r="CO412" s="14" t="n">
        <v>0</v>
      </c>
      <c r="CP412" s="14" t="n">
        <v>0.971</v>
      </c>
      <c r="CQ412" s="14" t="n">
        <v>1.198</v>
      </c>
      <c r="CR412" s="14" t="n">
        <v>0.882</v>
      </c>
      <c r="CS412" s="14" t="n">
        <v>6.634</v>
      </c>
      <c r="CT412" s="14" t="n">
        <v>4.41</v>
      </c>
      <c r="CU412" s="14" t="n">
        <v>14.129</v>
      </c>
    </row>
    <row r="413">
      <c r="A413" s="14" t="inlineStr">
        <is>
          <t>KAZ2022</t>
        </is>
      </c>
      <c r="B413" s="14" t="inlineStr">
        <is>
          <t>KAZ</t>
        </is>
      </c>
      <c r="C413" s="14" t="inlineStr">
        <is>
          <t>KAZ</t>
        </is>
      </c>
      <c r="D413" s="14" t="inlineStr">
        <is>
          <t>Kazakhstan</t>
        </is>
      </c>
      <c r="E413" s="14" t="n">
        <v>2022</v>
      </c>
      <c r="F413" s="14" t="n">
        <v>0.12</v>
      </c>
      <c r="G413" s="14" t="n">
        <v>3.29</v>
      </c>
      <c r="H413" s="14" t="n">
        <v>0.625</v>
      </c>
      <c r="I413" s="14" t="n">
        <v>1.186</v>
      </c>
      <c r="J413" s="14" t="n">
        <v>4.476</v>
      </c>
      <c r="K413" s="14" t="n">
        <v>0</v>
      </c>
      <c r="L413" s="14" t="n">
        <v>1</v>
      </c>
      <c r="M413" s="14" t="n">
        <v>3.233</v>
      </c>
      <c r="N413" s="14" t="n">
        <v>1.876</v>
      </c>
      <c r="O413" s="14" t="n">
        <v>0.107</v>
      </c>
      <c r="P413" s="14" t="n">
        <v>3.34</v>
      </c>
      <c r="Q413" s="14" t="n">
        <v>0</v>
      </c>
      <c r="R413" s="14" t="n">
        <v>1</v>
      </c>
      <c r="S413" s="14" t="n">
        <v>1.007</v>
      </c>
      <c r="T413" s="14" t="n">
        <v>0.493</v>
      </c>
      <c r="U413" s="14" t="n">
        <v>0.004</v>
      </c>
      <c r="V413" s="14" t="n">
        <v>1.133</v>
      </c>
      <c r="W413" s="14" t="n">
        <v>0.12</v>
      </c>
      <c r="X413" s="14" t="n">
        <v>1</v>
      </c>
      <c r="Y413" s="14" t="n">
        <v>7.793</v>
      </c>
      <c r="Z413" s="14" t="n">
        <v>1.114</v>
      </c>
      <c r="AA413" s="14" t="n">
        <v>-6.568</v>
      </c>
      <c r="AB413" s="14" t="n">
        <v>1.226</v>
      </c>
      <c r="AC413" s="14" t="n">
        <v>0</v>
      </c>
      <c r="AD413" s="14" t="n">
        <v>0</v>
      </c>
      <c r="AE413" s="14" t="n">
        <v>8.445</v>
      </c>
      <c r="AF413" s="14" t="n">
        <v>2.06</v>
      </c>
      <c r="AG413" s="14" t="n">
        <v>-7.22</v>
      </c>
      <c r="AH413" s="14" t="n">
        <v>1.226</v>
      </c>
      <c r="AI413" s="14" t="n">
        <v>0</v>
      </c>
      <c r="AJ413" s="14" t="n">
        <v>0</v>
      </c>
      <c r="AK413" s="14" t="n">
        <v>12.359</v>
      </c>
      <c r="AL413" s="14" t="n">
        <v>6.633</v>
      </c>
      <c r="AM413" s="14" t="n">
        <v>-11.021</v>
      </c>
      <c r="AN413" s="14" t="n">
        <v>1.498</v>
      </c>
      <c r="AO413" s="14" t="n">
        <v>0</v>
      </c>
      <c r="AP413" s="14" t="n">
        <v>0</v>
      </c>
      <c r="AQ413" s="14" t="n">
        <v>0.861</v>
      </c>
      <c r="AR413" s="14" t="n">
        <v>0.123</v>
      </c>
      <c r="AS413" s="14" t="n">
        <v>-0.492</v>
      </c>
      <c r="AT413" s="14" t="n">
        <v>0.413</v>
      </c>
      <c r="AU413" s="14" t="n">
        <v>0</v>
      </c>
      <c r="AV413" s="14" t="n">
        <v>0</v>
      </c>
      <c r="AW413" s="14" t="n">
        <v>0.986</v>
      </c>
      <c r="AX413" s="14" t="n">
        <v>0.123</v>
      </c>
      <c r="AY413" s="14" t="n">
        <v>-0.46</v>
      </c>
      <c r="AZ413" s="14" t="n">
        <v>0.589</v>
      </c>
      <c r="BA413" s="14" t="n">
        <v>0</v>
      </c>
      <c r="BB413" s="14" t="n">
        <v>1</v>
      </c>
      <c r="BC413" s="14" t="n">
        <v>0.598</v>
      </c>
      <c r="BD413" s="14" t="n">
        <v>0.123</v>
      </c>
      <c r="BE413" s="14" t="n">
        <v>-0.466</v>
      </c>
      <c r="BF413" s="14" t="n">
        <v>0.147</v>
      </c>
      <c r="BG413" s="14" t="n">
        <v>0</v>
      </c>
      <c r="BH413" s="14" t="n">
        <v>0</v>
      </c>
      <c r="BI413" s="14" t="n">
        <v>0.612</v>
      </c>
      <c r="BJ413" s="14" t="n">
        <v>0.123</v>
      </c>
      <c r="BK413" s="14" t="n">
        <v>0.016</v>
      </c>
      <c r="BL413" s="14" t="n">
        <v>0.697</v>
      </c>
      <c r="BM413" s="14" t="n">
        <v>0.12</v>
      </c>
      <c r="BN413" s="14" t="n">
        <v>1</v>
      </c>
      <c r="BO413" s="14" t="n">
        <v>0</v>
      </c>
      <c r="BP413" s="14" t="n">
        <v>-0.039</v>
      </c>
      <c r="BQ413" s="14" t="n">
        <v>0.055</v>
      </c>
      <c r="BR413" s="14" t="n">
        <v>0</v>
      </c>
      <c r="BS413" s="14" t="n">
        <v>0.833</v>
      </c>
      <c r="BT413" s="14" t="n">
        <v>0</v>
      </c>
      <c r="BU413" s="14" t="n">
        <v>-0.039</v>
      </c>
      <c r="BV413" s="14" t="n">
        <v>0.034</v>
      </c>
      <c r="BW413" s="14" t="n">
        <v>0</v>
      </c>
      <c r="BX413" s="14" t="n">
        <v>0.667</v>
      </c>
      <c r="BY413" s="14" t="n">
        <v>12.729</v>
      </c>
      <c r="BZ413" s="14" t="n">
        <v>0</v>
      </c>
      <c r="CA413" s="14" t="n">
        <v>12.729</v>
      </c>
      <c r="CB413" s="14" t="n">
        <v>0</v>
      </c>
      <c r="CC413" s="14" t="n">
        <v>97.90000000000001</v>
      </c>
      <c r="CD413" s="14" t="n">
        <v>7.95</v>
      </c>
      <c r="CE413" s="14" t="n">
        <v>-4.784</v>
      </c>
      <c r="CF413" s="14" t="n">
        <v>103.372</v>
      </c>
      <c r="CG413" s="14" t="n">
        <v>0.12</v>
      </c>
      <c r="CH413" s="14" t="n">
        <v>1</v>
      </c>
      <c r="CI413" s="14" t="n">
        <v>0</v>
      </c>
      <c r="CJ413" s="14" t="n">
        <v>0</v>
      </c>
      <c r="CK413" s="14" t="n">
        <v>0</v>
      </c>
      <c r="CL413" s="14" t="n">
        <v>0</v>
      </c>
      <c r="CM413" s="14" t="n">
        <v>0</v>
      </c>
      <c r="CN413" s="14" t="n">
        <v>0</v>
      </c>
      <c r="CO413" s="14" t="n">
        <v>0</v>
      </c>
      <c r="CP413" s="14" t="n">
        <v>0.987</v>
      </c>
      <c r="CQ413" s="14" t="n">
        <v>1.294</v>
      </c>
      <c r="CR413" s="14" t="n">
        <v>0.944</v>
      </c>
      <c r="CS413" s="14" t="n">
        <v>7.164</v>
      </c>
      <c r="CT413" s="14" t="n">
        <v>5.842</v>
      </c>
      <c r="CU413" s="14" t="n">
        <v>28.059</v>
      </c>
    </row>
    <row r="414">
      <c r="A414" s="14" t="inlineStr">
        <is>
          <t>KAZ2023</t>
        </is>
      </c>
      <c r="B414" s="14" t="inlineStr">
        <is>
          <t>KAZ</t>
        </is>
      </c>
      <c r="C414" s="14" t="inlineStr">
        <is>
          <t>KAZ</t>
        </is>
      </c>
      <c r="D414" s="14" t="inlineStr">
        <is>
          <t>Kazakhstan</t>
        </is>
      </c>
      <c r="E414" s="14" t="n">
        <v>2023</v>
      </c>
      <c r="F414" s="14" t="n">
        <v>0.12</v>
      </c>
      <c r="G414" s="14" t="n">
        <v>3.393</v>
      </c>
      <c r="H414" s="14" t="n">
        <v>0.652</v>
      </c>
      <c r="I414" s="14" t="n">
        <v>1.236</v>
      </c>
      <c r="J414" s="14" t="n">
        <v>4.63</v>
      </c>
      <c r="K414" s="14" t="n">
        <v>0</v>
      </c>
      <c r="L414" s="14" t="n">
        <v>1</v>
      </c>
      <c r="M414" s="14" t="n">
        <v>3.34</v>
      </c>
      <c r="N414" s="14" t="n">
        <v>1.955</v>
      </c>
      <c r="O414" s="14" t="n">
        <v>0.113</v>
      </c>
      <c r="P414" s="14" t="n">
        <v>3.453</v>
      </c>
      <c r="Q414" s="14" t="n">
        <v>0</v>
      </c>
      <c r="R414" s="14" t="n">
        <v>1</v>
      </c>
      <c r="S414" s="14" t="n">
        <v>1.098</v>
      </c>
      <c r="T414" s="14" t="n">
        <v>0.6889999999999999</v>
      </c>
      <c r="U414" s="14" t="n">
        <v>0.002</v>
      </c>
      <c r="V414" s="14" t="n">
        <v>1.233</v>
      </c>
      <c r="W414" s="14" t="n">
        <v>0.12</v>
      </c>
      <c r="X414" s="14" t="n">
        <v>1</v>
      </c>
      <c r="Y414" s="14" t="n">
        <v>8.026</v>
      </c>
      <c r="Z414" s="14" t="n">
        <v>1.147</v>
      </c>
      <c r="AA414" s="14" t="n">
        <v>-6.673</v>
      </c>
      <c r="AB414" s="14" t="n">
        <v>1.352</v>
      </c>
      <c r="AC414" s="14" t="n">
        <v>0</v>
      </c>
      <c r="AD414" s="14" t="n">
        <v>0</v>
      </c>
      <c r="AE414" s="14" t="n">
        <v>8.680999999999999</v>
      </c>
      <c r="AF414" s="14" t="n">
        <v>2.117</v>
      </c>
      <c r="AG414" s="14" t="n">
        <v>-7.329</v>
      </c>
      <c r="AH414" s="14" t="n">
        <v>1.352</v>
      </c>
      <c r="AI414" s="14" t="n">
        <v>0</v>
      </c>
      <c r="AJ414" s="14" t="n">
        <v>0</v>
      </c>
      <c r="AK414" s="14" t="n">
        <v>12.613</v>
      </c>
      <c r="AL414" s="14" t="n">
        <v>6.77</v>
      </c>
      <c r="AM414" s="14" t="n">
        <v>-11.139</v>
      </c>
      <c r="AN414" s="14" t="n">
        <v>1.652</v>
      </c>
      <c r="AO414" s="14" t="n">
        <v>0</v>
      </c>
      <c r="AP414" s="14" t="n">
        <v>0</v>
      </c>
      <c r="AQ414" s="14" t="n">
        <v>0.76</v>
      </c>
      <c r="AR414" s="14" t="n">
        <v>0.129</v>
      </c>
      <c r="AS414" s="14" t="n">
        <v>-0.341</v>
      </c>
      <c r="AT414" s="14" t="n">
        <v>0.47</v>
      </c>
      <c r="AU414" s="14" t="n">
        <v>0</v>
      </c>
      <c r="AV414" s="14" t="n">
        <v>0</v>
      </c>
      <c r="AW414" s="14" t="n">
        <v>0.8110000000000001</v>
      </c>
      <c r="AX414" s="14" t="n">
        <v>0.129</v>
      </c>
      <c r="AY414" s="14" t="n">
        <v>-0.165</v>
      </c>
      <c r="AZ414" s="14" t="n">
        <v>0.724</v>
      </c>
      <c r="BA414" s="14" t="n">
        <v>0</v>
      </c>
      <c r="BB414" s="14" t="n">
        <v>1</v>
      </c>
      <c r="BC414" s="14" t="n">
        <v>0.535</v>
      </c>
      <c r="BD414" s="14" t="n">
        <v>0.129</v>
      </c>
      <c r="BE414" s="14" t="n">
        <v>-0.391</v>
      </c>
      <c r="BF414" s="14" t="n">
        <v>0.161</v>
      </c>
      <c r="BG414" s="14" t="n">
        <v>0</v>
      </c>
      <c r="BH414" s="14" t="n">
        <v>0</v>
      </c>
      <c r="BI414" s="14" t="n">
        <v>0.579</v>
      </c>
      <c r="BJ414" s="14" t="n">
        <v>0.129</v>
      </c>
      <c r="BK414" s="14" t="n">
        <v>0.017</v>
      </c>
      <c r="BL414" s="14" t="n">
        <v>0.66</v>
      </c>
      <c r="BM414" s="14" t="n">
        <v>0.12</v>
      </c>
      <c r="BN414" s="14" t="n">
        <v>1</v>
      </c>
      <c r="BO414" s="14" t="n">
        <v>0</v>
      </c>
      <c r="BP414" s="14" t="n">
        <v>-0.039</v>
      </c>
      <c r="BQ414" s="14" t="n">
        <v>0.08400000000000001</v>
      </c>
      <c r="BR414" s="14" t="n">
        <v>0</v>
      </c>
      <c r="BS414" s="14" t="n">
        <v>0.833</v>
      </c>
      <c r="BT414" s="14" t="n">
        <v>0</v>
      </c>
      <c r="BU414" s="14" t="n">
        <v>-0.039</v>
      </c>
      <c r="BV414" s="14" t="n">
        <v>0.056</v>
      </c>
      <c r="BW414" s="14" t="n">
        <v>0</v>
      </c>
      <c r="BX414" s="14" t="n">
        <v>0.667</v>
      </c>
      <c r="BY414" s="14" t="n">
        <v>13.254</v>
      </c>
      <c r="BZ414" s="14" t="n">
        <v>0</v>
      </c>
      <c r="CA414" s="14" t="n">
        <v>13.254</v>
      </c>
      <c r="CB414" s="14" t="n">
        <v>0</v>
      </c>
      <c r="CC414" s="14" t="n">
        <v>83.248</v>
      </c>
      <c r="CD414" s="14" t="n">
        <v>7.95</v>
      </c>
      <c r="CE414" s="14" t="n">
        <v>-9.756</v>
      </c>
      <c r="CF414" s="14" t="n">
        <v>81.232</v>
      </c>
      <c r="CG414" s="14" t="n">
        <v>0.12</v>
      </c>
      <c r="CH414" s="14" t="n">
        <v>1</v>
      </c>
      <c r="CI414" s="14" t="n">
        <v>0</v>
      </c>
      <c r="CJ414" s="14" t="n">
        <v>0</v>
      </c>
      <c r="CK414" s="14" t="n">
        <v>0</v>
      </c>
      <c r="CL414" s="14" t="n">
        <v>0</v>
      </c>
      <c r="CM414" s="14" t="n">
        <v>0</v>
      </c>
      <c r="CN414" s="14" t="n">
        <v>0</v>
      </c>
      <c r="CO414" s="14" t="n">
        <v>0</v>
      </c>
      <c r="CP414" s="14" t="n">
        <v>0.986</v>
      </c>
      <c r="CQ414" s="14" t="n">
        <v>1.348</v>
      </c>
      <c r="CR414" s="14" t="n">
        <v>0.98</v>
      </c>
      <c r="CS414" s="14" t="n">
        <v>7.46</v>
      </c>
      <c r="CT414" s="14" t="n">
        <v>3.466</v>
      </c>
      <c r="CU414" s="14" t="n">
        <v>9.260999999999999</v>
      </c>
    </row>
    <row r="415">
      <c r="A415" s="14" t="inlineStr">
        <is>
          <t>KAZ2024</t>
        </is>
      </c>
      <c r="B415" s="14" t="inlineStr">
        <is>
          <t>KAZ</t>
        </is>
      </c>
      <c r="C415" s="14" t="inlineStr">
        <is>
          <t>KAZ</t>
        </is>
      </c>
      <c r="D415" s="14" t="inlineStr">
        <is>
          <t>Kazakhstan</t>
        </is>
      </c>
      <c r="E415" s="14" t="n">
        <v>2024</v>
      </c>
      <c r="F415" s="14" t="n">
        <v>0.12</v>
      </c>
      <c r="G415" s="14" t="n">
        <v>3.486</v>
      </c>
      <c r="H415" s="14" t="n">
        <v>0.671</v>
      </c>
      <c r="I415" s="14" t="n">
        <v>1.267</v>
      </c>
      <c r="J415" s="14" t="n">
        <v>4.753</v>
      </c>
      <c r="K415" s="14" t="n">
        <v>0</v>
      </c>
      <c r="L415" s="14" t="n">
        <v>1</v>
      </c>
      <c r="M415" s="14" t="n">
        <v>3.425</v>
      </c>
      <c r="N415" s="14" t="n">
        <v>2.013</v>
      </c>
      <c r="O415" s="14" t="n">
        <v>0.11</v>
      </c>
      <c r="P415" s="14" t="n">
        <v>3.535</v>
      </c>
      <c r="Q415" s="14" t="n">
        <v>0</v>
      </c>
      <c r="R415" s="14" t="n">
        <v>1</v>
      </c>
      <c r="S415" s="14" t="n">
        <v>1.167</v>
      </c>
      <c r="T415" s="14" t="n">
        <v>0.773</v>
      </c>
      <c r="U415" s="14" t="n">
        <v>0.002</v>
      </c>
      <c r="V415" s="14" t="n">
        <v>1.309</v>
      </c>
      <c r="W415" s="14" t="n">
        <v>0.12</v>
      </c>
      <c r="X415" s="14" t="n">
        <v>1</v>
      </c>
      <c r="Y415" s="14" t="n">
        <v>8.180999999999999</v>
      </c>
      <c r="Z415" s="14" t="n">
        <v>1.169</v>
      </c>
      <c r="AA415" s="14" t="n">
        <v>-6.675</v>
      </c>
      <c r="AB415" s="14" t="n">
        <v>1.506</v>
      </c>
      <c r="AC415" s="14" t="n">
        <v>0</v>
      </c>
      <c r="AD415" s="14" t="n">
        <v>0</v>
      </c>
      <c r="AE415" s="14" t="n">
        <v>8.856</v>
      </c>
      <c r="AF415" s="14" t="n">
        <v>2.16</v>
      </c>
      <c r="AG415" s="14" t="n">
        <v>-7.349</v>
      </c>
      <c r="AH415" s="14" t="n">
        <v>1.506</v>
      </c>
      <c r="AI415" s="14" t="n">
        <v>0</v>
      </c>
      <c r="AJ415" s="14" t="n">
        <v>0</v>
      </c>
      <c r="AK415" s="14" t="n">
        <v>12.904</v>
      </c>
      <c r="AL415" s="14" t="n">
        <v>6.926</v>
      </c>
      <c r="AM415" s="14" t="n">
        <v>-11.357</v>
      </c>
      <c r="AN415" s="14" t="n">
        <v>1.733</v>
      </c>
      <c r="AO415" s="14" t="n">
        <v>0</v>
      </c>
      <c r="AP415" s="14" t="n">
        <v>0</v>
      </c>
      <c r="AQ415" s="14" t="n">
        <v>0.724</v>
      </c>
      <c r="AR415" s="14" t="n">
        <v>0.132</v>
      </c>
      <c r="AS415" s="14" t="n">
        <v>-0.287</v>
      </c>
      <c r="AT415" s="14" t="n">
        <v>0.49</v>
      </c>
      <c r="AU415" s="14" t="n">
        <v>0</v>
      </c>
      <c r="AV415" s="14" t="n">
        <v>0</v>
      </c>
      <c r="AW415" s="14" t="n">
        <v>0.75</v>
      </c>
      <c r="AX415" s="14" t="n">
        <v>0.132</v>
      </c>
      <c r="AY415" s="14" t="n">
        <v>-0.121</v>
      </c>
      <c r="AZ415" s="14" t="n">
        <v>0.705</v>
      </c>
      <c r="BA415" s="14" t="n">
        <v>0</v>
      </c>
      <c r="BB415" s="14" t="n">
        <v>1</v>
      </c>
      <c r="BC415" s="14" t="n">
        <v>0.513</v>
      </c>
      <c r="BD415" s="14" t="n">
        <v>0.132</v>
      </c>
      <c r="BE415" s="14" t="n">
        <v>-0.356</v>
      </c>
      <c r="BF415" s="14" t="n">
        <v>0.176</v>
      </c>
      <c r="BG415" s="14" t="n">
        <v>0</v>
      </c>
      <c r="BH415" s="14" t="n">
        <v>0</v>
      </c>
      <c r="BI415" s="14" t="n">
        <v>0.591</v>
      </c>
      <c r="BJ415" s="14" t="n">
        <v>0.132</v>
      </c>
      <c r="BK415" s="14" t="n">
        <v>0.02</v>
      </c>
      <c r="BL415" s="14" t="n">
        <v>0.673</v>
      </c>
      <c r="BM415" s="14" t="n">
        <v>0.12</v>
      </c>
      <c r="BN415" s="14" t="n">
        <v>1</v>
      </c>
      <c r="BO415" s="14" t="n">
        <v>0</v>
      </c>
      <c r="BP415" s="14" t="n">
        <v>-0.041</v>
      </c>
      <c r="BQ415" s="14" t="n">
        <v>0.078</v>
      </c>
      <c r="BR415" s="14" t="n">
        <v>0</v>
      </c>
      <c r="BS415" s="14" t="n">
        <v>0.833</v>
      </c>
      <c r="BT415" s="14" t="n">
        <v>0</v>
      </c>
      <c r="BU415" s="14" t="n">
        <v>-0.041</v>
      </c>
      <c r="BV415" s="14" t="n">
        <v>0.058</v>
      </c>
      <c r="BW415" s="14" t="n">
        <v>0</v>
      </c>
      <c r="BX415" s="14" t="n">
        <v>0.667</v>
      </c>
      <c r="BY415" s="14" t="n">
        <v>13.646</v>
      </c>
      <c r="BZ415" s="14" t="n">
        <v>0</v>
      </c>
      <c r="CA415" s="14" t="n">
        <v>13.646</v>
      </c>
      <c r="CB415" s="14" t="n">
        <v>0</v>
      </c>
      <c r="CC415" s="14" t="n">
        <v>82.58799999999999</v>
      </c>
      <c r="CD415" s="14" t="n">
        <v>7.95</v>
      </c>
      <c r="CE415" s="14" t="n">
        <v>-9.571999999999999</v>
      </c>
      <c r="CF415" s="14" t="n">
        <v>80.46299999999999</v>
      </c>
      <c r="CG415" s="14" t="n">
        <v>0.12</v>
      </c>
      <c r="CH415" s="14" t="n">
        <v>1</v>
      </c>
      <c r="CI415" s="14" t="n">
        <v>0</v>
      </c>
      <c r="CJ415" s="14" t="n">
        <v>0</v>
      </c>
      <c r="CK415" s="14" t="n">
        <v>0</v>
      </c>
      <c r="CL415" s="14" t="n">
        <v>0</v>
      </c>
      <c r="CM415" s="14" t="n">
        <v>0</v>
      </c>
      <c r="CN415" s="14" t="n">
        <v>0</v>
      </c>
      <c r="CO415" s="14" t="n">
        <v>0</v>
      </c>
      <c r="CP415" s="14" t="n">
        <v>0.986</v>
      </c>
      <c r="CQ415" s="14" t="n">
        <v>1.387</v>
      </c>
      <c r="CR415" s="14" t="n">
        <v>0.98</v>
      </c>
      <c r="CS415" s="14" t="n">
        <v>7.598</v>
      </c>
      <c r="CT415" s="14" t="n">
        <v>3.027</v>
      </c>
      <c r="CU415" s="14" t="n">
        <v>7.598</v>
      </c>
    </row>
    <row r="416">
      <c r="A416" s="14" t="inlineStr">
        <is>
          <t>KEN2021</t>
        </is>
      </c>
      <c r="B416" s="14" t="inlineStr">
        <is>
          <t>KEN</t>
        </is>
      </c>
      <c r="C416" s="14" t="inlineStr">
        <is>
          <t>KEN</t>
        </is>
      </c>
      <c r="D416" s="14" t="inlineStr">
        <is>
          <t>Kenya</t>
        </is>
      </c>
      <c r="E416" s="14" t="n">
        <v>2021</v>
      </c>
      <c r="F416" s="14" t="n">
        <v>0.16</v>
      </c>
      <c r="G416" s="14" t="n">
        <v>5.897</v>
      </c>
      <c r="H416" s="14" t="n">
        <v>1.143</v>
      </c>
      <c r="I416" s="14" t="n">
        <v>0</v>
      </c>
      <c r="J416" s="14" t="n">
        <v>5.897</v>
      </c>
      <c r="K416" s="14" t="n">
        <v>0</v>
      </c>
      <c r="L416" s="14" t="n">
        <v>1</v>
      </c>
      <c r="M416" s="14" t="n">
        <v>7.964</v>
      </c>
      <c r="N416" s="14" t="n">
        <v>3.43</v>
      </c>
      <c r="O416" s="14" t="n">
        <v>0</v>
      </c>
      <c r="P416" s="14" t="n">
        <v>7.964</v>
      </c>
      <c r="Q416" s="14" t="n">
        <v>0</v>
      </c>
      <c r="R416" s="14" t="n">
        <v>1</v>
      </c>
      <c r="S416" s="14" t="n">
        <v>11.613</v>
      </c>
      <c r="T416" s="14" t="n">
        <v>6.86</v>
      </c>
      <c r="U416" s="14" t="n">
        <v>0</v>
      </c>
      <c r="V416" s="14" t="n">
        <v>12.542</v>
      </c>
      <c r="W416" s="14" t="n">
        <v>0.08</v>
      </c>
      <c r="X416" s="14" t="n">
        <v>1</v>
      </c>
      <c r="Y416" s="14" t="n">
        <v>4.783</v>
      </c>
      <c r="Z416" s="14" t="n">
        <v>0.646</v>
      </c>
      <c r="AA416" s="14" t="n">
        <v>0</v>
      </c>
      <c r="AB416" s="14" t="n">
        <v>4.783</v>
      </c>
      <c r="AC416" s="14" t="n">
        <v>0</v>
      </c>
      <c r="AD416" s="14" t="n">
        <v>1</v>
      </c>
      <c r="AE416" s="14" t="n">
        <v>5.926</v>
      </c>
      <c r="AF416" s="14" t="n">
        <v>1.386</v>
      </c>
      <c r="AG416" s="14" t="n">
        <v>0</v>
      </c>
      <c r="AH416" s="14" t="n">
        <v>5.926</v>
      </c>
      <c r="AI416" s="14" t="n">
        <v>0</v>
      </c>
      <c r="AJ416" s="14" t="n">
        <v>1</v>
      </c>
      <c r="AK416" s="14" t="n">
        <v>12.786</v>
      </c>
      <c r="AL416" s="14" t="n">
        <v>6.81</v>
      </c>
      <c r="AM416" s="14" t="n">
        <v>0</v>
      </c>
      <c r="AN416" s="14" t="n">
        <v>13.809</v>
      </c>
      <c r="AO416" s="14" t="n">
        <v>0.08</v>
      </c>
      <c r="AP416" s="14" t="n">
        <v>1</v>
      </c>
      <c r="AQ416" s="14" t="n">
        <v>0.508</v>
      </c>
      <c r="AR416" s="14" t="n">
        <v>0.093</v>
      </c>
      <c r="AS416" s="14" t="n">
        <v>0.554</v>
      </c>
      <c r="AT416" s="14" t="n">
        <v>1.147</v>
      </c>
      <c r="AU416" s="14" t="n">
        <v>0.08</v>
      </c>
      <c r="AV416" s="14" t="n">
        <v>1</v>
      </c>
      <c r="AW416" s="14" t="n">
        <v>0.585</v>
      </c>
      <c r="AX416" s="14" t="n">
        <v>0.113</v>
      </c>
      <c r="AY416" s="14" t="n">
        <v>0.332</v>
      </c>
      <c r="AZ416" s="14" t="n">
        <v>0.99</v>
      </c>
      <c r="BA416" s="14" t="n">
        <v>0.08</v>
      </c>
      <c r="BB416" s="14" t="n">
        <v>1</v>
      </c>
      <c r="BC416" s="14" t="n">
        <v>0.439</v>
      </c>
      <c r="BD416" s="14" t="n">
        <v>0.114</v>
      </c>
      <c r="BE416" s="14" t="n">
        <v>0.364</v>
      </c>
      <c r="BF416" s="14" t="n">
        <v>0.867</v>
      </c>
      <c r="BG416" s="14" t="n">
        <v>0.08</v>
      </c>
      <c r="BH416" s="14" t="n">
        <v>1</v>
      </c>
      <c r="BI416" s="14" t="n">
        <v>0.528</v>
      </c>
      <c r="BJ416" s="14" t="n">
        <v>0.117</v>
      </c>
      <c r="BK416" s="14" t="n">
        <v>0.318</v>
      </c>
      <c r="BL416" s="14" t="n">
        <v>0.914</v>
      </c>
      <c r="BM416" s="14" t="n">
        <v>0.08</v>
      </c>
      <c r="BN416" s="14" t="n">
        <v>1</v>
      </c>
      <c r="BO416" s="14" t="n">
        <v>0</v>
      </c>
      <c r="BP416" s="14" t="n">
        <v>0.08500000000000001</v>
      </c>
      <c r="BQ416" s="14" t="n">
        <v>0.31</v>
      </c>
      <c r="BR416" s="14" t="n">
        <v>0</v>
      </c>
      <c r="BS416" s="14" t="n">
        <v>0.667</v>
      </c>
      <c r="BT416" s="14" t="n">
        <v>0</v>
      </c>
      <c r="BU416" s="14" t="n">
        <v>0.08500000000000001</v>
      </c>
      <c r="BV416" s="14" t="n">
        <v>0.31</v>
      </c>
      <c r="BW416" s="14" t="n">
        <v>0.08</v>
      </c>
      <c r="BX416" s="14" t="n">
        <v>1</v>
      </c>
      <c r="BY416" s="14" t="n">
        <v>11.787</v>
      </c>
      <c r="BZ416" s="14" t="n">
        <v>0</v>
      </c>
      <c r="CA416" s="14" t="n">
        <v>11.787</v>
      </c>
      <c r="CB416" s="14" t="n">
        <v>0</v>
      </c>
      <c r="CC416" s="14" t="n">
        <v>78.125</v>
      </c>
      <c r="CD416" s="14" t="n">
        <v>7.95</v>
      </c>
      <c r="CE416" s="14" t="n">
        <v>56.411</v>
      </c>
      <c r="CF416" s="14" t="n">
        <v>145.299</v>
      </c>
      <c r="CG416" s="14" t="n">
        <v>0.08</v>
      </c>
      <c r="CH416" s="14" t="n">
        <v>1</v>
      </c>
      <c r="CI416" s="14" t="n">
        <v>0</v>
      </c>
      <c r="CJ416" s="14" t="n">
        <v>0</v>
      </c>
      <c r="CK416" s="14" t="n">
        <v>0</v>
      </c>
      <c r="CL416" s="14" t="n">
        <v>0</v>
      </c>
      <c r="CM416" s="14" t="n">
        <v>0</v>
      </c>
      <c r="CN416" s="14" t="n">
        <v>0</v>
      </c>
      <c r="CO416" s="14" t="n">
        <v>0</v>
      </c>
      <c r="CP416" s="14" t="n">
        <v>0</v>
      </c>
      <c r="CQ416" s="14" t="n">
        <v>1.198</v>
      </c>
      <c r="CR416" s="14" t="n">
        <v>0</v>
      </c>
      <c r="CS416" s="14" t="n">
        <v>4.776</v>
      </c>
      <c r="CT416" s="14" t="n">
        <v>4.753</v>
      </c>
      <c r="CU416" s="14" t="n">
        <v>15.162</v>
      </c>
    </row>
    <row r="417">
      <c r="A417" s="14" t="inlineStr">
        <is>
          <t>KEN2022</t>
        </is>
      </c>
      <c r="B417" s="14" t="inlineStr">
        <is>
          <t>KEN</t>
        </is>
      </c>
      <c r="C417" s="14" t="inlineStr">
        <is>
          <t>KEN</t>
        </is>
      </c>
      <c r="D417" s="14" t="inlineStr">
        <is>
          <t>Kenya</t>
        </is>
      </c>
      <c r="E417" s="14" t="n">
        <v>2022</v>
      </c>
      <c r="F417" s="14" t="n">
        <v>0.16</v>
      </c>
      <c r="G417" s="14" t="n">
        <v>11.72</v>
      </c>
      <c r="H417" s="14" t="n">
        <v>1.235</v>
      </c>
      <c r="I417" s="14" t="n">
        <v>0</v>
      </c>
      <c r="J417" s="14" t="n">
        <v>11.72</v>
      </c>
      <c r="K417" s="14" t="n">
        <v>0</v>
      </c>
      <c r="L417" s="14" t="n">
        <v>1</v>
      </c>
      <c r="M417" s="14" t="n">
        <v>9.782999999999999</v>
      </c>
      <c r="N417" s="14" t="n">
        <v>3.704</v>
      </c>
      <c r="O417" s="14" t="n">
        <v>0</v>
      </c>
      <c r="P417" s="14" t="n">
        <v>9.782999999999999</v>
      </c>
      <c r="Q417" s="14" t="n">
        <v>0</v>
      </c>
      <c r="R417" s="14" t="n">
        <v>1</v>
      </c>
      <c r="S417" s="14" t="n">
        <v>17.893</v>
      </c>
      <c r="T417" s="14" t="n">
        <v>7.408</v>
      </c>
      <c r="U417" s="14" t="n">
        <v>0.106</v>
      </c>
      <c r="V417" s="14" t="n">
        <v>19.325</v>
      </c>
      <c r="W417" s="14" t="n">
        <v>0.08</v>
      </c>
      <c r="X417" s="14" t="n">
        <v>1</v>
      </c>
      <c r="Y417" s="14" t="n">
        <v>6.819</v>
      </c>
      <c r="Z417" s="14" t="n">
        <v>0.922</v>
      </c>
      <c r="AA417" s="14" t="n">
        <v>0</v>
      </c>
      <c r="AB417" s="14" t="n">
        <v>6.819</v>
      </c>
      <c r="AC417" s="14" t="n">
        <v>0</v>
      </c>
      <c r="AD417" s="14" t="n">
        <v>1</v>
      </c>
      <c r="AE417" s="14" t="n">
        <v>8.053000000000001</v>
      </c>
      <c r="AF417" s="14" t="n">
        <v>1.883</v>
      </c>
      <c r="AG417" s="14" t="n">
        <v>0</v>
      </c>
      <c r="AH417" s="14" t="n">
        <v>8.053000000000001</v>
      </c>
      <c r="AI417" s="14" t="n">
        <v>0</v>
      </c>
      <c r="AJ417" s="14" t="n">
        <v>1</v>
      </c>
      <c r="AK417" s="14" t="n">
        <v>15.461</v>
      </c>
      <c r="AL417" s="14" t="n">
        <v>8.234999999999999</v>
      </c>
      <c r="AM417" s="14" t="n">
        <v>0.092</v>
      </c>
      <c r="AN417" s="14" t="n">
        <v>16.698</v>
      </c>
      <c r="AO417" s="14" t="n">
        <v>0.08</v>
      </c>
      <c r="AP417" s="14" t="n">
        <v>1</v>
      </c>
      <c r="AQ417" s="14" t="n">
        <v>0.53</v>
      </c>
      <c r="AR417" s="14" t="n">
        <v>0.076</v>
      </c>
      <c r="AS417" s="14" t="n">
        <v>0.703</v>
      </c>
      <c r="AT417" s="14" t="n">
        <v>1.332</v>
      </c>
      <c r="AU417" s="14" t="n">
        <v>0.08</v>
      </c>
      <c r="AV417" s="14" t="n">
        <v>1</v>
      </c>
      <c r="AW417" s="14" t="n">
        <v>0.486</v>
      </c>
      <c r="AX417" s="14" t="n">
        <v>0.063</v>
      </c>
      <c r="AY417" s="14" t="n">
        <v>0.608</v>
      </c>
      <c r="AZ417" s="14" t="n">
        <v>1.182</v>
      </c>
      <c r="BA417" s="14" t="n">
        <v>0.08</v>
      </c>
      <c r="BB417" s="14" t="n">
        <v>1</v>
      </c>
      <c r="BC417" s="14" t="n">
        <v>0.598</v>
      </c>
      <c r="BD417" s="14" t="n">
        <v>0.123</v>
      </c>
      <c r="BE417" s="14" t="n">
        <v>0.382</v>
      </c>
      <c r="BF417" s="14" t="n">
        <v>1.058</v>
      </c>
      <c r="BG417" s="14" t="n">
        <v>0.08</v>
      </c>
      <c r="BH417" s="14" t="n">
        <v>1</v>
      </c>
      <c r="BI417" s="14" t="n">
        <v>0.394</v>
      </c>
      <c r="BJ417" s="14" t="n">
        <v>0.077</v>
      </c>
      <c r="BK417" s="14" t="n">
        <v>0.604</v>
      </c>
      <c r="BL417" s="14" t="n">
        <v>1.078</v>
      </c>
      <c r="BM417" s="14" t="n">
        <v>0.08</v>
      </c>
      <c r="BN417" s="14" t="n">
        <v>1</v>
      </c>
      <c r="BO417" s="14" t="n">
        <v>0</v>
      </c>
      <c r="BP417" s="14" t="n">
        <v>0.114</v>
      </c>
      <c r="BQ417" s="14" t="n">
        <v>0.175</v>
      </c>
      <c r="BR417" s="14" t="n">
        <v>0</v>
      </c>
      <c r="BS417" s="14" t="n">
        <v>0.667</v>
      </c>
      <c r="BT417" s="14" t="n">
        <v>0</v>
      </c>
      <c r="BU417" s="14" t="n">
        <v>0.114</v>
      </c>
      <c r="BV417" s="14" t="n">
        <v>0.22</v>
      </c>
      <c r="BW417" s="14" t="n">
        <v>0.08</v>
      </c>
      <c r="BX417" s="14" t="n">
        <v>1</v>
      </c>
      <c r="BY417" s="14" t="n">
        <v>12.729</v>
      </c>
      <c r="BZ417" s="14" t="n">
        <v>0</v>
      </c>
      <c r="CA417" s="14" t="n">
        <v>12.729</v>
      </c>
      <c r="CB417" s="14" t="n">
        <v>0</v>
      </c>
      <c r="CC417" s="14" t="n">
        <v>97.90000000000001</v>
      </c>
      <c r="CD417" s="14" t="n">
        <v>7.95</v>
      </c>
      <c r="CE417" s="14" t="n">
        <v>61.206</v>
      </c>
      <c r="CF417" s="14" t="n">
        <v>171.834</v>
      </c>
      <c r="CG417" s="14" t="n">
        <v>0.08</v>
      </c>
      <c r="CH417" s="14" t="n">
        <v>1</v>
      </c>
      <c r="CI417" s="14" t="n">
        <v>0</v>
      </c>
      <c r="CJ417" s="14" t="n">
        <v>0</v>
      </c>
      <c r="CK417" s="14" t="n">
        <v>0</v>
      </c>
      <c r="CL417" s="14" t="n">
        <v>0</v>
      </c>
      <c r="CM417" s="14" t="n">
        <v>0</v>
      </c>
      <c r="CN417" s="14" t="n">
        <v>0</v>
      </c>
      <c r="CO417" s="14" t="n">
        <v>0</v>
      </c>
      <c r="CP417" s="14" t="n">
        <v>0</v>
      </c>
      <c r="CQ417" s="14" t="n">
        <v>1.294</v>
      </c>
      <c r="CR417" s="14" t="n">
        <v>0</v>
      </c>
      <c r="CS417" s="14" t="n">
        <v>5.158</v>
      </c>
      <c r="CT417" s="14" t="n">
        <v>10.485</v>
      </c>
      <c r="CU417" s="14" t="n">
        <v>31.326</v>
      </c>
    </row>
    <row r="418">
      <c r="A418" s="14" t="inlineStr">
        <is>
          <t>KEN2023</t>
        </is>
      </c>
      <c r="B418" s="14" t="inlineStr">
        <is>
          <t>KEN</t>
        </is>
      </c>
      <c r="C418" s="14" t="inlineStr">
        <is>
          <t>KEN</t>
        </is>
      </c>
      <c r="D418" s="14" t="inlineStr">
        <is>
          <t>Kenya</t>
        </is>
      </c>
      <c r="E418" s="14" t="n">
        <v>2023</v>
      </c>
      <c r="F418" s="14" t="n">
        <v>0.16</v>
      </c>
      <c r="G418" s="14" t="n">
        <v>6.147</v>
      </c>
      <c r="H418" s="14" t="n">
        <v>1.286</v>
      </c>
      <c r="I418" s="14" t="n">
        <v>0</v>
      </c>
      <c r="J418" s="14" t="n">
        <v>6.147</v>
      </c>
      <c r="K418" s="14" t="n">
        <v>0</v>
      </c>
      <c r="L418" s="14" t="n">
        <v>1</v>
      </c>
      <c r="M418" s="14" t="n">
        <v>7.886</v>
      </c>
      <c r="N418" s="14" t="n">
        <v>3.857</v>
      </c>
      <c r="O418" s="14" t="n">
        <v>0</v>
      </c>
      <c r="P418" s="14" t="n">
        <v>7.886</v>
      </c>
      <c r="Q418" s="14" t="n">
        <v>0</v>
      </c>
      <c r="R418" s="14" t="n">
        <v>1</v>
      </c>
      <c r="S418" s="14" t="n">
        <v>12.575</v>
      </c>
      <c r="T418" s="14" t="n">
        <v>7.714</v>
      </c>
      <c r="U418" s="14" t="n">
        <v>0.223</v>
      </c>
      <c r="V418" s="14" t="n">
        <v>14.587</v>
      </c>
      <c r="W418" s="14" t="n">
        <v>0.16</v>
      </c>
      <c r="X418" s="14" t="n">
        <v>1</v>
      </c>
      <c r="Y418" s="14" t="n">
        <v>9.321999999999999</v>
      </c>
      <c r="Z418" s="14" t="n">
        <v>1.26</v>
      </c>
      <c r="AA418" s="14" t="n">
        <v>0</v>
      </c>
      <c r="AB418" s="14" t="n">
        <v>9.321999999999999</v>
      </c>
      <c r="AC418" s="14" t="n">
        <v>0</v>
      </c>
      <c r="AD418" s="14" t="n">
        <v>1</v>
      </c>
      <c r="AE418" s="14" t="n">
        <v>10.607</v>
      </c>
      <c r="AF418" s="14" t="n">
        <v>2.48</v>
      </c>
      <c r="AG418" s="14" t="n">
        <v>0</v>
      </c>
      <c r="AH418" s="14" t="n">
        <v>10.607</v>
      </c>
      <c r="AI418" s="14" t="n">
        <v>0</v>
      </c>
      <c r="AJ418" s="14" t="n">
        <v>1</v>
      </c>
      <c r="AK418" s="14" t="n">
        <v>18.321</v>
      </c>
      <c r="AL418" s="14" t="n">
        <v>9.757999999999999</v>
      </c>
      <c r="AM418" s="14" t="n">
        <v>0.325</v>
      </c>
      <c r="AN418" s="14" t="n">
        <v>21.253</v>
      </c>
      <c r="AO418" s="14" t="n">
        <v>0.16</v>
      </c>
      <c r="AP418" s="14" t="n">
        <v>1</v>
      </c>
      <c r="AQ418" s="14" t="n">
        <v>0.705</v>
      </c>
      <c r="AR418" s="14" t="n">
        <v>0.119</v>
      </c>
      <c r="AS418" s="14" t="n">
        <v>0.494</v>
      </c>
      <c r="AT418" s="14" t="n">
        <v>1.39</v>
      </c>
      <c r="AU418" s="14" t="n">
        <v>0.16</v>
      </c>
      <c r="AV418" s="14" t="n">
        <v>1</v>
      </c>
      <c r="AW418" s="14" t="n">
        <v>0.704</v>
      </c>
      <c r="AX418" s="14" t="n">
        <v>0.121</v>
      </c>
      <c r="AY418" s="14" t="n">
        <v>0.407</v>
      </c>
      <c r="AZ418" s="14" t="n">
        <v>1.288</v>
      </c>
      <c r="BA418" s="14" t="n">
        <v>0.16</v>
      </c>
      <c r="BB418" s="14" t="n">
        <v>1</v>
      </c>
      <c r="BC418" s="14" t="n">
        <v>0.535</v>
      </c>
      <c r="BD418" s="14" t="n">
        <v>0.129</v>
      </c>
      <c r="BE418" s="14" t="n">
        <v>0.229</v>
      </c>
      <c r="BF418" s="14" t="n">
        <v>0.886</v>
      </c>
      <c r="BG418" s="14" t="n">
        <v>0.16</v>
      </c>
      <c r="BH418" s="14" t="n">
        <v>1</v>
      </c>
      <c r="BI418" s="14" t="n">
        <v>0.636</v>
      </c>
      <c r="BJ418" s="14" t="n">
        <v>0.138</v>
      </c>
      <c r="BK418" s="14" t="n">
        <v>0.42</v>
      </c>
      <c r="BL418" s="14" t="n">
        <v>1.226</v>
      </c>
      <c r="BM418" s="14" t="n">
        <v>0.16</v>
      </c>
      <c r="BN418" s="14" t="n">
        <v>1</v>
      </c>
      <c r="BO418" s="14" t="n">
        <v>0</v>
      </c>
      <c r="BP418" s="14" t="n">
        <v>0.11</v>
      </c>
      <c r="BQ418" s="14" t="n">
        <v>0.19</v>
      </c>
      <c r="BR418" s="14" t="n">
        <v>0</v>
      </c>
      <c r="BS418" s="14" t="n">
        <v>0.667</v>
      </c>
      <c r="BT418" s="14" t="n">
        <v>0</v>
      </c>
      <c r="BU418" s="14" t="n">
        <v>0.11</v>
      </c>
      <c r="BV418" s="14" t="n">
        <v>0.23</v>
      </c>
      <c r="BW418" s="14" t="n">
        <v>0.16</v>
      </c>
      <c r="BX418" s="14" t="n">
        <v>1</v>
      </c>
      <c r="BY418" s="14" t="n">
        <v>13.254</v>
      </c>
      <c r="BZ418" s="14" t="n">
        <v>0</v>
      </c>
      <c r="CA418" s="14" t="n">
        <v>13.254</v>
      </c>
      <c r="CB418" s="14" t="n">
        <v>0</v>
      </c>
      <c r="CC418" s="14" t="n">
        <v>83.248</v>
      </c>
      <c r="CD418" s="14" t="n">
        <v>7.95</v>
      </c>
      <c r="CE418" s="14" t="n">
        <v>85.47199999999999</v>
      </c>
      <c r="CF418" s="14" t="n">
        <v>195.715</v>
      </c>
      <c r="CG418" s="14" t="n">
        <v>0.16</v>
      </c>
      <c r="CH418" s="14" t="n">
        <v>1</v>
      </c>
      <c r="CI418" s="14" t="n">
        <v>0</v>
      </c>
      <c r="CJ418" s="14" t="n">
        <v>0</v>
      </c>
      <c r="CK418" s="14" t="n">
        <v>0</v>
      </c>
      <c r="CL418" s="14" t="n">
        <v>0</v>
      </c>
      <c r="CM418" s="14" t="n">
        <v>0</v>
      </c>
      <c r="CN418" s="14" t="n">
        <v>0</v>
      </c>
      <c r="CO418" s="14" t="n">
        <v>0</v>
      </c>
      <c r="CP418" s="14" t="n">
        <v>0</v>
      </c>
      <c r="CQ418" s="14" t="n">
        <v>1.348</v>
      </c>
      <c r="CR418" s="14" t="n">
        <v>0</v>
      </c>
      <c r="CS418" s="14" t="n">
        <v>5.37</v>
      </c>
      <c r="CT418" s="14" t="n">
        <v>4.861</v>
      </c>
      <c r="CU418" s="14" t="n">
        <v>11.622</v>
      </c>
    </row>
    <row r="419">
      <c r="A419" s="14" t="inlineStr">
        <is>
          <t>KEN2024</t>
        </is>
      </c>
      <c r="B419" s="14" t="inlineStr">
        <is>
          <t>KEN</t>
        </is>
      </c>
      <c r="C419" s="14" t="inlineStr">
        <is>
          <t>KEN</t>
        </is>
      </c>
      <c r="D419" s="14" t="inlineStr">
        <is>
          <t>Kenya</t>
        </is>
      </c>
      <c r="E419" s="14" t="n">
        <v>2024</v>
      </c>
      <c r="F419" s="14" t="n">
        <v>0.16</v>
      </c>
      <c r="G419" s="14" t="n">
        <v>5.575</v>
      </c>
      <c r="H419" s="14" t="n">
        <v>1.324</v>
      </c>
      <c r="I419" s="14" t="n">
        <v>0</v>
      </c>
      <c r="J419" s="14" t="n">
        <v>5.575</v>
      </c>
      <c r="K419" s="14" t="n">
        <v>0</v>
      </c>
      <c r="L419" s="14" t="n">
        <v>1</v>
      </c>
      <c r="M419" s="14" t="n">
        <v>7.124</v>
      </c>
      <c r="N419" s="14" t="n">
        <v>3.971</v>
      </c>
      <c r="O419" s="14" t="n">
        <v>0</v>
      </c>
      <c r="P419" s="14" t="n">
        <v>7.124</v>
      </c>
      <c r="Q419" s="14" t="n">
        <v>0</v>
      </c>
      <c r="R419" s="14" t="n">
        <v>1</v>
      </c>
      <c r="S419" s="14" t="n">
        <v>12.193</v>
      </c>
      <c r="T419" s="14" t="n">
        <v>7.942</v>
      </c>
      <c r="U419" s="14" t="n">
        <v>0.266</v>
      </c>
      <c r="V419" s="14" t="n">
        <v>14.144</v>
      </c>
      <c r="W419" s="14" t="n">
        <v>0.16</v>
      </c>
      <c r="X419" s="14" t="n">
        <v>1</v>
      </c>
      <c r="Y419" s="14" t="n">
        <v>8.831</v>
      </c>
      <c r="Z419" s="14" t="n">
        <v>1.193</v>
      </c>
      <c r="AA419" s="14" t="n">
        <v>0</v>
      </c>
      <c r="AB419" s="14" t="n">
        <v>8.831</v>
      </c>
      <c r="AC419" s="14" t="n">
        <v>0</v>
      </c>
      <c r="AD419" s="14" t="n">
        <v>1</v>
      </c>
      <c r="AE419" s="14" t="n">
        <v>10.154</v>
      </c>
      <c r="AF419" s="14" t="n">
        <v>2.374</v>
      </c>
      <c r="AG419" s="14" t="n">
        <v>0</v>
      </c>
      <c r="AH419" s="14" t="n">
        <v>10.154</v>
      </c>
      <c r="AI419" s="14" t="n">
        <v>0</v>
      </c>
      <c r="AJ419" s="14" t="n">
        <v>1</v>
      </c>
      <c r="AK419" s="14" t="n">
        <v>18.096</v>
      </c>
      <c r="AL419" s="14" t="n">
        <v>9.638</v>
      </c>
      <c r="AM419" s="14" t="n">
        <v>0.394</v>
      </c>
      <c r="AN419" s="14" t="n">
        <v>20.991</v>
      </c>
      <c r="AO419" s="14" t="n">
        <v>0.16</v>
      </c>
      <c r="AP419" s="14" t="n">
        <v>1</v>
      </c>
      <c r="AQ419" s="14" t="n">
        <v>0.645</v>
      </c>
      <c r="AR419" s="14" t="n">
        <v>0.117</v>
      </c>
      <c r="AS419" s="14" t="n">
        <v>0.583</v>
      </c>
      <c r="AT419" s="14" t="n">
        <v>1.425</v>
      </c>
      <c r="AU419" s="14" t="n">
        <v>0.16</v>
      </c>
      <c r="AV419" s="14" t="n">
        <v>1</v>
      </c>
      <c r="AW419" s="14" t="n">
        <v>0.748</v>
      </c>
      <c r="AX419" s="14" t="n">
        <v>0.137</v>
      </c>
      <c r="AY419" s="14" t="n">
        <v>0.393</v>
      </c>
      <c r="AZ419" s="14" t="n">
        <v>1.324</v>
      </c>
      <c r="BA419" s="14" t="n">
        <v>0.16</v>
      </c>
      <c r="BB419" s="14" t="n">
        <v>1</v>
      </c>
      <c r="BC419" s="14" t="n">
        <v>0.513</v>
      </c>
      <c r="BD419" s="14" t="n">
        <v>0.132</v>
      </c>
      <c r="BE419" s="14" t="n">
        <v>0.337</v>
      </c>
      <c r="BF419" s="14" t="n">
        <v>0.986</v>
      </c>
      <c r="BG419" s="14" t="n">
        <v>0.16</v>
      </c>
      <c r="BH419" s="14" t="n">
        <v>1</v>
      </c>
      <c r="BI419" s="14" t="n">
        <v>0.675</v>
      </c>
      <c r="BJ419" s="14" t="n">
        <v>0.148</v>
      </c>
      <c r="BK419" s="14" t="n">
        <v>0.401</v>
      </c>
      <c r="BL419" s="14" t="n">
        <v>1.248</v>
      </c>
      <c r="BM419" s="14" t="n">
        <v>0.16</v>
      </c>
      <c r="BN419" s="14" t="n">
        <v>1</v>
      </c>
      <c r="BO419" s="14" t="n">
        <v>0</v>
      </c>
      <c r="BP419" s="14" t="n">
        <v>0.089</v>
      </c>
      <c r="BQ419" s="14" t="n">
        <v>0.19</v>
      </c>
      <c r="BR419" s="14" t="n">
        <v>0</v>
      </c>
      <c r="BS419" s="14" t="n">
        <v>0.667</v>
      </c>
      <c r="BT419" s="14" t="n">
        <v>0</v>
      </c>
      <c r="BU419" s="14" t="n">
        <v>0.089</v>
      </c>
      <c r="BV419" s="14" t="n">
        <v>0.26</v>
      </c>
      <c r="BW419" s="14" t="n">
        <v>0.16</v>
      </c>
      <c r="BX419" s="14" t="n">
        <v>1</v>
      </c>
      <c r="BY419" s="14" t="n">
        <v>13.646</v>
      </c>
      <c r="BZ419" s="14" t="n">
        <v>0</v>
      </c>
      <c r="CA419" s="14" t="n">
        <v>13.646</v>
      </c>
      <c r="CB419" s="14" t="n">
        <v>0</v>
      </c>
      <c r="CC419" s="14" t="n">
        <v>82.58799999999999</v>
      </c>
      <c r="CD419" s="14" t="n">
        <v>7.95</v>
      </c>
      <c r="CE419" s="14" t="n">
        <v>88.598</v>
      </c>
      <c r="CF419" s="14" t="n">
        <v>198.575</v>
      </c>
      <c r="CG419" s="14" t="n">
        <v>0.16</v>
      </c>
      <c r="CH419" s="14" t="n">
        <v>1</v>
      </c>
      <c r="CI419" s="14" t="n">
        <v>0</v>
      </c>
      <c r="CJ419" s="14" t="n">
        <v>0</v>
      </c>
      <c r="CK419" s="14" t="n">
        <v>0</v>
      </c>
      <c r="CL419" s="14" t="n">
        <v>0</v>
      </c>
      <c r="CM419" s="14" t="n">
        <v>0</v>
      </c>
      <c r="CN419" s="14" t="n">
        <v>0</v>
      </c>
      <c r="CO419" s="14" t="n">
        <v>0</v>
      </c>
      <c r="CP419" s="14" t="n">
        <v>0</v>
      </c>
      <c r="CQ419" s="14" t="n">
        <v>1.387</v>
      </c>
      <c r="CR419" s="14" t="n">
        <v>0</v>
      </c>
      <c r="CS419" s="14" t="n">
        <v>5.529</v>
      </c>
      <c r="CT419" s="14" t="n">
        <v>4.251</v>
      </c>
      <c r="CU419" s="14" t="n">
        <v>10.168</v>
      </c>
    </row>
    <row r="420">
      <c r="A420" s="14" t="inlineStr">
        <is>
          <t>KIR2021</t>
        </is>
      </c>
      <c r="B420" s="14" t="inlineStr">
        <is>
          <t>KIR</t>
        </is>
      </c>
      <c r="C420" s="14" t="inlineStr">
        <is>
          <t>KIR</t>
        </is>
      </c>
      <c r="D420" s="14" t="inlineStr">
        <is>
          <t>Kiribati</t>
        </is>
      </c>
      <c r="E420" s="14" t="n">
        <v>2021</v>
      </c>
      <c r="F420" s="14" t="n">
        <v>0.125</v>
      </c>
      <c r="G420" s="14" t="n">
        <v>4.747</v>
      </c>
      <c r="H420" s="14" t="n">
        <v>1.143</v>
      </c>
      <c r="I420" s="14" t="n">
        <v>0</v>
      </c>
      <c r="J420" s="14" t="n">
        <v>4.747</v>
      </c>
      <c r="K420" s="14" t="n">
        <v>0</v>
      </c>
      <c r="L420" s="14" t="n">
        <v>1</v>
      </c>
      <c r="M420" s="14" t="n">
        <v>7.964</v>
      </c>
      <c r="N420" s="14" t="n">
        <v>3.43</v>
      </c>
      <c r="O420" s="14" t="n">
        <v>0</v>
      </c>
      <c r="P420" s="14" t="n">
        <v>7.964</v>
      </c>
      <c r="Q420" s="14" t="n">
        <v>0</v>
      </c>
      <c r="R420" s="14" t="n">
        <v>1</v>
      </c>
      <c r="S420" s="14" t="n">
        <v>10.464</v>
      </c>
      <c r="T420" s="14" t="n">
        <v>6.86</v>
      </c>
      <c r="U420" s="14" t="n">
        <v>0</v>
      </c>
      <c r="V420" s="14" t="n">
        <v>11.772</v>
      </c>
      <c r="W420" s="14" t="n">
        <v>0.125</v>
      </c>
      <c r="X420" s="14" t="n">
        <v>1</v>
      </c>
      <c r="Y420" s="14" t="n">
        <v>10.551</v>
      </c>
      <c r="Z420" s="14" t="n">
        <v>1.302</v>
      </c>
      <c r="AA420" s="14" t="n">
        <v>0</v>
      </c>
      <c r="AB420" s="14" t="n">
        <v>10.551</v>
      </c>
      <c r="AC420" s="14" t="n">
        <v>0</v>
      </c>
      <c r="AD420" s="14" t="n">
        <v>1</v>
      </c>
      <c r="AE420" s="14" t="n">
        <v>11.694</v>
      </c>
      <c r="AF420" s="14" t="n">
        <v>2.549</v>
      </c>
      <c r="AG420" s="14" t="n">
        <v>0</v>
      </c>
      <c r="AH420" s="14" t="n">
        <v>11.694</v>
      </c>
      <c r="AI420" s="14" t="n">
        <v>0</v>
      </c>
      <c r="AJ420" s="14" t="n">
        <v>1</v>
      </c>
      <c r="AK420" s="14" t="n">
        <v>18.554</v>
      </c>
      <c r="AL420" s="14" t="n">
        <v>9.627000000000001</v>
      </c>
      <c r="AM420" s="14" t="n">
        <v>0</v>
      </c>
      <c r="AN420" s="14" t="n">
        <v>20.873</v>
      </c>
      <c r="AO420" s="14" t="n">
        <v>0.125</v>
      </c>
      <c r="AP420" s="14" t="n">
        <v>1</v>
      </c>
      <c r="AQ420" s="14" t="n">
        <v>0.621</v>
      </c>
      <c r="AR420" s="14" t="n">
        <v>0.114</v>
      </c>
      <c r="AS420" s="14" t="n">
        <v>0</v>
      </c>
      <c r="AT420" s="14" t="n">
        <v>0.698</v>
      </c>
      <c r="AU420" s="14" t="n">
        <v>0.125</v>
      </c>
      <c r="AV420" s="14" t="n">
        <v>1</v>
      </c>
      <c r="AW420" s="14" t="n">
        <v>0.593</v>
      </c>
      <c r="AX420" s="14" t="n">
        <v>0.114</v>
      </c>
      <c r="AY420" s="14" t="n">
        <v>0</v>
      </c>
      <c r="AZ420" s="14" t="n">
        <v>0.667</v>
      </c>
      <c r="BA420" s="14" t="n">
        <v>0.125</v>
      </c>
      <c r="BB420" s="14" t="n">
        <v>1</v>
      </c>
      <c r="BC420" s="14" t="n">
        <v>0.44</v>
      </c>
      <c r="BD420" s="14" t="n">
        <v>0.114</v>
      </c>
      <c r="BE420" s="14" t="n">
        <v>0</v>
      </c>
      <c r="BF420" s="14" t="n">
        <v>0.495</v>
      </c>
      <c r="BG420" s="14" t="n">
        <v>0.125</v>
      </c>
      <c r="BH420" s="14" t="n">
        <v>1</v>
      </c>
      <c r="BI420" s="14" t="n">
        <v>0.5600000000000001</v>
      </c>
      <c r="BJ420" s="14" t="n">
        <v>0.114</v>
      </c>
      <c r="BK420" s="14" t="n">
        <v>0</v>
      </c>
      <c r="BL420" s="14" t="n">
        <v>0.63</v>
      </c>
      <c r="BM420" s="14" t="n">
        <v>0.125</v>
      </c>
      <c r="BN420" s="14" t="n">
        <v>1</v>
      </c>
      <c r="BO420" s="14" t="n">
        <v>0</v>
      </c>
      <c r="BP420" s="14" t="n">
        <v>0</v>
      </c>
      <c r="BQ420" s="14" t="n">
        <v>0</v>
      </c>
      <c r="BR420" s="14" t="n">
        <v>0</v>
      </c>
      <c r="BS420" s="14" t="n">
        <v>1</v>
      </c>
      <c r="BT420" s="14" t="n">
        <v>0</v>
      </c>
      <c r="BU420" s="14" t="n">
        <v>0</v>
      </c>
      <c r="BV420" s="14" t="n">
        <v>0</v>
      </c>
      <c r="BW420" s="14" t="n">
        <v>0.125</v>
      </c>
      <c r="BX420" s="14" t="n">
        <v>1</v>
      </c>
      <c r="BY420" s="14" t="n">
        <v>11.787</v>
      </c>
      <c r="BZ420" s="14" t="n">
        <v>0</v>
      </c>
      <c r="CA420" s="14" t="n">
        <v>11.787</v>
      </c>
      <c r="CB420" s="14" t="n">
        <v>0</v>
      </c>
      <c r="CC420" s="14" t="n">
        <v>81.69499999999999</v>
      </c>
      <c r="CD420" s="14" t="n">
        <v>7.95</v>
      </c>
      <c r="CE420" s="14" t="n">
        <v>0</v>
      </c>
      <c r="CF420" s="14" t="n">
        <v>91.907</v>
      </c>
      <c r="CG420" s="14" t="n">
        <v>0.125</v>
      </c>
      <c r="CH420" s="14" t="n">
        <v>1</v>
      </c>
      <c r="CI420" s="14" t="n">
        <v>0</v>
      </c>
      <c r="CJ420" s="14" t="n">
        <v>0</v>
      </c>
      <c r="CK420" s="14" t="n">
        <v>0</v>
      </c>
      <c r="CL420" s="14" t="n">
        <v>0</v>
      </c>
      <c r="CM420" s="14" t="n">
        <v>0</v>
      </c>
      <c r="CN420" s="14" t="n">
        <v>0</v>
      </c>
      <c r="CO420" s="14" t="n">
        <v>0</v>
      </c>
      <c r="CP420" s="14" t="n">
        <v>0</v>
      </c>
      <c r="CQ420" s="14" t="n">
        <v>1.198</v>
      </c>
      <c r="CR420" s="14" t="n">
        <v>0</v>
      </c>
      <c r="CS420" s="14" t="n">
        <v>4.776</v>
      </c>
      <c r="CT420" s="14" t="n">
        <v>3.604</v>
      </c>
      <c r="CU420" s="14" t="n">
        <v>9.407999999999999</v>
      </c>
    </row>
    <row r="421">
      <c r="A421" s="14" t="inlineStr">
        <is>
          <t>KIR2022</t>
        </is>
      </c>
      <c r="B421" s="14" t="inlineStr">
        <is>
          <t>KIR</t>
        </is>
      </c>
      <c r="C421" s="14" t="inlineStr">
        <is>
          <t>KIR</t>
        </is>
      </c>
      <c r="D421" s="14" t="inlineStr">
        <is>
          <t>Kiribati</t>
        </is>
      </c>
      <c r="E421" s="14" t="n">
        <v>2022</v>
      </c>
      <c r="F421" s="14" t="n">
        <v>0.125</v>
      </c>
      <c r="G421" s="14" t="n">
        <v>8.788</v>
      </c>
      <c r="H421" s="14" t="n">
        <v>1.235</v>
      </c>
      <c r="I421" s="14" t="n">
        <v>0</v>
      </c>
      <c r="J421" s="14" t="n">
        <v>8.788</v>
      </c>
      <c r="K421" s="14" t="n">
        <v>0</v>
      </c>
      <c r="L421" s="14" t="n">
        <v>1</v>
      </c>
      <c r="M421" s="14" t="n">
        <v>9.782999999999999</v>
      </c>
      <c r="N421" s="14" t="n">
        <v>3.704</v>
      </c>
      <c r="O421" s="14" t="n">
        <v>0</v>
      </c>
      <c r="P421" s="14" t="n">
        <v>9.782999999999999</v>
      </c>
      <c r="Q421" s="14" t="n">
        <v>0</v>
      </c>
      <c r="R421" s="14" t="n">
        <v>1</v>
      </c>
      <c r="S421" s="14" t="n">
        <v>14.962</v>
      </c>
      <c r="T421" s="14" t="n">
        <v>7.408</v>
      </c>
      <c r="U421" s="14" t="n">
        <v>0.138</v>
      </c>
      <c r="V421" s="14" t="n">
        <v>16.832</v>
      </c>
      <c r="W421" s="14" t="n">
        <v>0.125</v>
      </c>
      <c r="X421" s="14" t="n">
        <v>1</v>
      </c>
      <c r="Y421" s="14" t="n">
        <v>17.332</v>
      </c>
      <c r="Z421" s="14" t="n">
        <v>2.139</v>
      </c>
      <c r="AA421" s="14" t="n">
        <v>0</v>
      </c>
      <c r="AB421" s="14" t="n">
        <v>17.332</v>
      </c>
      <c r="AC421" s="14" t="n">
        <v>0</v>
      </c>
      <c r="AD421" s="14" t="n">
        <v>1</v>
      </c>
      <c r="AE421" s="14" t="n">
        <v>18.566</v>
      </c>
      <c r="AF421" s="14" t="n">
        <v>4.048</v>
      </c>
      <c r="AG421" s="14" t="n">
        <v>0</v>
      </c>
      <c r="AH421" s="14" t="n">
        <v>18.566</v>
      </c>
      <c r="AI421" s="14" t="n">
        <v>0</v>
      </c>
      <c r="AJ421" s="14" t="n">
        <v>1</v>
      </c>
      <c r="AK421" s="14" t="n">
        <v>25.974</v>
      </c>
      <c r="AL421" s="14" t="n">
        <v>13.478</v>
      </c>
      <c r="AM421" s="14" t="n">
        <v>0.24</v>
      </c>
      <c r="AN421" s="14" t="n">
        <v>29.221</v>
      </c>
      <c r="AO421" s="14" t="n">
        <v>0.125</v>
      </c>
      <c r="AP421" s="14" t="n">
        <v>1</v>
      </c>
      <c r="AQ421" s="14" t="n">
        <v>0.847</v>
      </c>
      <c r="AR421" s="14" t="n">
        <v>0.123</v>
      </c>
      <c r="AS421" s="14" t="n">
        <v>0.008</v>
      </c>
      <c r="AT421" s="14" t="n">
        <v>0.952</v>
      </c>
      <c r="AU421" s="14" t="n">
        <v>0.125</v>
      </c>
      <c r="AV421" s="14" t="n">
        <v>1</v>
      </c>
      <c r="AW421" s="14" t="n">
        <v>0.947</v>
      </c>
      <c r="AX421" s="14" t="n">
        <v>0.123</v>
      </c>
      <c r="AY421" s="14" t="n">
        <v>0.008999999999999999</v>
      </c>
      <c r="AZ421" s="14" t="n">
        <v>1.065</v>
      </c>
      <c r="BA421" s="14" t="n">
        <v>0.125</v>
      </c>
      <c r="BB421" s="14" t="n">
        <v>1</v>
      </c>
      <c r="BC421" s="14" t="n">
        <v>0.589</v>
      </c>
      <c r="BD421" s="14" t="n">
        <v>0.123</v>
      </c>
      <c r="BE421" s="14" t="n">
        <v>0.005</v>
      </c>
      <c r="BF421" s="14" t="n">
        <v>0.662</v>
      </c>
      <c r="BG421" s="14" t="n">
        <v>0.125</v>
      </c>
      <c r="BH421" s="14" t="n">
        <v>1</v>
      </c>
      <c r="BI421" s="14" t="n">
        <v>0.6889999999999999</v>
      </c>
      <c r="BJ421" s="14" t="n">
        <v>0.123</v>
      </c>
      <c r="BK421" s="14" t="n">
        <v>0.006</v>
      </c>
      <c r="BL421" s="14" t="n">
        <v>0.775</v>
      </c>
      <c r="BM421" s="14" t="n">
        <v>0.125</v>
      </c>
      <c r="BN421" s="14" t="n">
        <v>1</v>
      </c>
      <c r="BO421" s="14" t="n">
        <v>0</v>
      </c>
      <c r="BP421" s="14" t="n">
        <v>0</v>
      </c>
      <c r="BQ421" s="14" t="n">
        <v>0</v>
      </c>
      <c r="BR421" s="14" t="n">
        <v>0</v>
      </c>
      <c r="BS421" s="14" t="n">
        <v>1</v>
      </c>
      <c r="BT421" s="14" t="n">
        <v>0</v>
      </c>
      <c r="BU421" s="14" t="n">
        <v>0</v>
      </c>
      <c r="BV421" s="14" t="n">
        <v>0</v>
      </c>
      <c r="BW421" s="14" t="n">
        <v>0.125</v>
      </c>
      <c r="BX421" s="14" t="n">
        <v>1</v>
      </c>
      <c r="BY421" s="14" t="n">
        <v>12.729</v>
      </c>
      <c r="BZ421" s="14" t="n">
        <v>0</v>
      </c>
      <c r="CA421" s="14" t="n">
        <v>12.729</v>
      </c>
      <c r="CB421" s="14" t="n">
        <v>0</v>
      </c>
      <c r="CC421" s="14" t="n">
        <v>102.477</v>
      </c>
      <c r="CD421" s="14" t="n">
        <v>7.95</v>
      </c>
      <c r="CE421" s="14" t="n">
        <v>0.948</v>
      </c>
      <c r="CF421" s="14" t="n">
        <v>115.286</v>
      </c>
      <c r="CG421" s="14" t="n">
        <v>0.125</v>
      </c>
      <c r="CH421" s="14" t="n">
        <v>1</v>
      </c>
      <c r="CI421" s="14" t="n">
        <v>0</v>
      </c>
      <c r="CJ421" s="14" t="n">
        <v>0</v>
      </c>
      <c r="CK421" s="14" t="n">
        <v>0</v>
      </c>
      <c r="CL421" s="14" t="n">
        <v>0</v>
      </c>
      <c r="CM421" s="14" t="n">
        <v>0</v>
      </c>
      <c r="CN421" s="14" t="n">
        <v>0</v>
      </c>
      <c r="CO421" s="14" t="n">
        <v>0</v>
      </c>
      <c r="CP421" s="14" t="n">
        <v>0</v>
      </c>
      <c r="CQ421" s="14" t="n">
        <v>1.294</v>
      </c>
      <c r="CR421" s="14" t="n">
        <v>0</v>
      </c>
      <c r="CS421" s="14" t="n">
        <v>5.158</v>
      </c>
      <c r="CT421" s="14" t="n">
        <v>7.554</v>
      </c>
      <c r="CU421" s="14" t="n">
        <v>16.097</v>
      </c>
    </row>
    <row r="422">
      <c r="A422" s="14" t="inlineStr">
        <is>
          <t>KIR2023</t>
        </is>
      </c>
      <c r="B422" s="14" t="inlineStr">
        <is>
          <t>KIR</t>
        </is>
      </c>
      <c r="C422" s="14" t="inlineStr">
        <is>
          <t>KIR</t>
        </is>
      </c>
      <c r="D422" s="14" t="inlineStr">
        <is>
          <t>Kiribati</t>
        </is>
      </c>
      <c r="E422" s="14" t="n">
        <v>2023</v>
      </c>
      <c r="F422" s="14" t="n">
        <v>0.125</v>
      </c>
      <c r="G422" s="14" t="n">
        <v>5.77</v>
      </c>
      <c r="H422" s="14" t="n">
        <v>1.286</v>
      </c>
      <c r="I422" s="14" t="n">
        <v>0</v>
      </c>
      <c r="J422" s="14" t="n">
        <v>5.77</v>
      </c>
      <c r="K422" s="14" t="n">
        <v>0</v>
      </c>
      <c r="L422" s="14" t="n">
        <v>1</v>
      </c>
      <c r="M422" s="14" t="n">
        <v>7.886</v>
      </c>
      <c r="N422" s="14" t="n">
        <v>3.857</v>
      </c>
      <c r="O422" s="14" t="n">
        <v>0</v>
      </c>
      <c r="P422" s="14" t="n">
        <v>7.886</v>
      </c>
      <c r="Q422" s="14" t="n">
        <v>0</v>
      </c>
      <c r="R422" s="14" t="n">
        <v>1</v>
      </c>
      <c r="S422" s="14" t="n">
        <v>12.198</v>
      </c>
      <c r="T422" s="14" t="n">
        <v>7.714</v>
      </c>
      <c r="U422" s="14" t="n">
        <v>0.169</v>
      </c>
      <c r="V422" s="14" t="n">
        <v>13.723</v>
      </c>
      <c r="W422" s="14" t="n">
        <v>0.125</v>
      </c>
      <c r="X422" s="14" t="n">
        <v>1</v>
      </c>
      <c r="Y422" s="14" t="n">
        <v>13.814</v>
      </c>
      <c r="Z422" s="14" t="n">
        <v>1.705</v>
      </c>
      <c r="AA422" s="14" t="n">
        <v>0</v>
      </c>
      <c r="AB422" s="14" t="n">
        <v>13.814</v>
      </c>
      <c r="AC422" s="14" t="n">
        <v>0</v>
      </c>
      <c r="AD422" s="14" t="n">
        <v>1</v>
      </c>
      <c r="AE422" s="14" t="n">
        <v>15.1</v>
      </c>
      <c r="AF422" s="14" t="n">
        <v>3.292</v>
      </c>
      <c r="AG422" s="14" t="n">
        <v>0</v>
      </c>
      <c r="AH422" s="14" t="n">
        <v>15.1</v>
      </c>
      <c r="AI422" s="14" t="n">
        <v>0</v>
      </c>
      <c r="AJ422" s="14" t="n">
        <v>1</v>
      </c>
      <c r="AK422" s="14" t="n">
        <v>22.814</v>
      </c>
      <c r="AL422" s="14" t="n">
        <v>11.838</v>
      </c>
      <c r="AM422" s="14" t="n">
        <v>0.316</v>
      </c>
      <c r="AN422" s="14" t="n">
        <v>25.666</v>
      </c>
      <c r="AO422" s="14" t="n">
        <v>0.125</v>
      </c>
      <c r="AP422" s="14" t="n">
        <v>1</v>
      </c>
      <c r="AQ422" s="14" t="n">
        <v>0.749</v>
      </c>
      <c r="AR422" s="14" t="n">
        <v>0.129</v>
      </c>
      <c r="AS422" s="14" t="n">
        <v>0.01</v>
      </c>
      <c r="AT422" s="14" t="n">
        <v>0.842</v>
      </c>
      <c r="AU422" s="14" t="n">
        <v>0.125</v>
      </c>
      <c r="AV422" s="14" t="n">
        <v>1</v>
      </c>
      <c r="AW422" s="14" t="n">
        <v>0.783</v>
      </c>
      <c r="AX422" s="14" t="n">
        <v>0.129</v>
      </c>
      <c r="AY422" s="14" t="n">
        <v>0.011</v>
      </c>
      <c r="AZ422" s="14" t="n">
        <v>0.88</v>
      </c>
      <c r="BA422" s="14" t="n">
        <v>0.125</v>
      </c>
      <c r="BB422" s="14" t="n">
        <v>1</v>
      </c>
      <c r="BC422" s="14" t="n">
        <v>0.527</v>
      </c>
      <c r="BD422" s="14" t="n">
        <v>0.129</v>
      </c>
      <c r="BE422" s="14" t="n">
        <v>0.007</v>
      </c>
      <c r="BF422" s="14" t="n">
        <v>0.593</v>
      </c>
      <c r="BG422" s="14" t="n">
        <v>0.125</v>
      </c>
      <c r="BH422" s="14" t="n">
        <v>1</v>
      </c>
      <c r="BI422" s="14" t="n">
        <v>0.64</v>
      </c>
      <c r="BJ422" s="14" t="n">
        <v>0.129</v>
      </c>
      <c r="BK422" s="14" t="n">
        <v>0.008999999999999999</v>
      </c>
      <c r="BL422" s="14" t="n">
        <v>0.72</v>
      </c>
      <c r="BM422" s="14" t="n">
        <v>0.125</v>
      </c>
      <c r="BN422" s="14" t="n">
        <v>1</v>
      </c>
      <c r="BO422" s="14" t="n">
        <v>0</v>
      </c>
      <c r="BP422" s="14" t="n">
        <v>0</v>
      </c>
      <c r="BQ422" s="14" t="n">
        <v>0</v>
      </c>
      <c r="BR422" s="14" t="n">
        <v>0</v>
      </c>
      <c r="BS422" s="14" t="n">
        <v>1</v>
      </c>
      <c r="BT422" s="14" t="n">
        <v>0</v>
      </c>
      <c r="BU422" s="14" t="n">
        <v>0</v>
      </c>
      <c r="BV422" s="14" t="n">
        <v>0</v>
      </c>
      <c r="BW422" s="14" t="n">
        <v>0.125</v>
      </c>
      <c r="BX422" s="14" t="n">
        <v>1</v>
      </c>
      <c r="BY422" s="14" t="n">
        <v>13.254</v>
      </c>
      <c r="BZ422" s="14" t="n">
        <v>0</v>
      </c>
      <c r="CA422" s="14" t="n">
        <v>13.254</v>
      </c>
      <c r="CB422" s="14" t="n">
        <v>0</v>
      </c>
      <c r="CC422" s="14" t="n">
        <v>87.07899999999999</v>
      </c>
      <c r="CD422" s="14" t="n">
        <v>7.95</v>
      </c>
      <c r="CE422" s="14" t="n">
        <v>1.205</v>
      </c>
      <c r="CF422" s="14" t="n">
        <v>97.964</v>
      </c>
      <c r="CG422" s="14" t="n">
        <v>0.125</v>
      </c>
      <c r="CH422" s="14" t="n">
        <v>1</v>
      </c>
      <c r="CI422" s="14" t="n">
        <v>0</v>
      </c>
      <c r="CJ422" s="14" t="n">
        <v>0</v>
      </c>
      <c r="CK422" s="14" t="n">
        <v>0</v>
      </c>
      <c r="CL422" s="14" t="n">
        <v>0</v>
      </c>
      <c r="CM422" s="14" t="n">
        <v>0</v>
      </c>
      <c r="CN422" s="14" t="n">
        <v>0</v>
      </c>
      <c r="CO422" s="14" t="n">
        <v>0</v>
      </c>
      <c r="CP422" s="14" t="n">
        <v>0</v>
      </c>
      <c r="CQ422" s="14" t="n">
        <v>1.348</v>
      </c>
      <c r="CR422" s="14" t="n">
        <v>0</v>
      </c>
      <c r="CS422" s="14" t="n">
        <v>5.37</v>
      </c>
      <c r="CT422" s="14" t="n">
        <v>4.484</v>
      </c>
      <c r="CU422" s="14" t="n">
        <v>12.529</v>
      </c>
    </row>
    <row r="423">
      <c r="A423" s="14" t="inlineStr">
        <is>
          <t>KIR2024</t>
        </is>
      </c>
      <c r="B423" s="14" t="inlineStr">
        <is>
          <t>KIR</t>
        </is>
      </c>
      <c r="C423" s="14" t="inlineStr">
        <is>
          <t>KIR</t>
        </is>
      </c>
      <c r="D423" s="14" t="inlineStr">
        <is>
          <t>Kiribati</t>
        </is>
      </c>
      <c r="E423" s="14" t="n">
        <v>2024</v>
      </c>
      <c r="F423" s="14" t="n">
        <v>0.125</v>
      </c>
      <c r="G423" s="14" t="n">
        <v>4.833</v>
      </c>
      <c r="H423" s="14" t="n">
        <v>1.324</v>
      </c>
      <c r="I423" s="14" t="n">
        <v>0</v>
      </c>
      <c r="J423" s="14" t="n">
        <v>4.833</v>
      </c>
      <c r="K423" s="14" t="n">
        <v>0</v>
      </c>
      <c r="L423" s="14" t="n">
        <v>1</v>
      </c>
      <c r="M423" s="14" t="n">
        <v>7.124</v>
      </c>
      <c r="N423" s="14" t="n">
        <v>3.971</v>
      </c>
      <c r="O423" s="14" t="n">
        <v>0</v>
      </c>
      <c r="P423" s="14" t="n">
        <v>7.124</v>
      </c>
      <c r="Q423" s="14" t="n">
        <v>0</v>
      </c>
      <c r="R423" s="14" t="n">
        <v>1</v>
      </c>
      <c r="S423" s="14" t="n">
        <v>11.451</v>
      </c>
      <c r="T423" s="14" t="n">
        <v>7.942</v>
      </c>
      <c r="U423" s="14" t="n">
        <v>0.195</v>
      </c>
      <c r="V423" s="14" t="n">
        <v>12.882</v>
      </c>
      <c r="W423" s="14" t="n">
        <v>0.125</v>
      </c>
      <c r="X423" s="14" t="n">
        <v>1</v>
      </c>
      <c r="Y423" s="14" t="n">
        <v>12.219</v>
      </c>
      <c r="Z423" s="14" t="n">
        <v>1.508</v>
      </c>
      <c r="AA423" s="14" t="n">
        <v>0</v>
      </c>
      <c r="AB423" s="14" t="n">
        <v>12.219</v>
      </c>
      <c r="AC423" s="14" t="n">
        <v>0</v>
      </c>
      <c r="AD423" s="14" t="n">
        <v>1</v>
      </c>
      <c r="AE423" s="14" t="n">
        <v>13.543</v>
      </c>
      <c r="AF423" s="14" t="n">
        <v>2.952</v>
      </c>
      <c r="AG423" s="14" t="n">
        <v>0</v>
      </c>
      <c r="AH423" s="14" t="n">
        <v>13.543</v>
      </c>
      <c r="AI423" s="14" t="n">
        <v>0</v>
      </c>
      <c r="AJ423" s="14" t="n">
        <v>1</v>
      </c>
      <c r="AK423" s="14" t="n">
        <v>21.484</v>
      </c>
      <c r="AL423" s="14" t="n">
        <v>11.148</v>
      </c>
      <c r="AM423" s="14" t="n">
        <v>0.366</v>
      </c>
      <c r="AN423" s="14" t="n">
        <v>24.17</v>
      </c>
      <c r="AO423" s="14" t="n">
        <v>0.125</v>
      </c>
      <c r="AP423" s="14" t="n">
        <v>1</v>
      </c>
      <c r="AQ423" s="14" t="n">
        <v>0.72</v>
      </c>
      <c r="AR423" s="14" t="n">
        <v>0.132</v>
      </c>
      <c r="AS423" s="14" t="n">
        <v>0.012</v>
      </c>
      <c r="AT423" s="14" t="n">
        <v>0.8100000000000001</v>
      </c>
      <c r="AU423" s="14" t="n">
        <v>0.125</v>
      </c>
      <c r="AV423" s="14" t="n">
        <v>1</v>
      </c>
      <c r="AW423" s="14" t="n">
        <v>0.734</v>
      </c>
      <c r="AX423" s="14" t="n">
        <v>0.132</v>
      </c>
      <c r="AY423" s="14" t="n">
        <v>0.012</v>
      </c>
      <c r="AZ423" s="14" t="n">
        <v>0.825</v>
      </c>
      <c r="BA423" s="14" t="n">
        <v>0.125</v>
      </c>
      <c r="BB423" s="14" t="n">
        <v>1</v>
      </c>
      <c r="BC423" s="14" t="n">
        <v>0.51</v>
      </c>
      <c r="BD423" s="14" t="n">
        <v>0.132</v>
      </c>
      <c r="BE423" s="14" t="n">
        <v>0.008999999999999999</v>
      </c>
      <c r="BF423" s="14" t="n">
        <v>0.574</v>
      </c>
      <c r="BG423" s="14" t="n">
        <v>0.125</v>
      </c>
      <c r="BH423" s="14" t="n">
        <v>1</v>
      </c>
      <c r="BI423" s="14" t="n">
        <v>0.652</v>
      </c>
      <c r="BJ423" s="14" t="n">
        <v>0.132</v>
      </c>
      <c r="BK423" s="14" t="n">
        <v>0.011</v>
      </c>
      <c r="BL423" s="14" t="n">
        <v>0.734</v>
      </c>
      <c r="BM423" s="14" t="n">
        <v>0.125</v>
      </c>
      <c r="BN423" s="14" t="n">
        <v>1</v>
      </c>
      <c r="BO423" s="14" t="n">
        <v>0</v>
      </c>
      <c r="BP423" s="14" t="n">
        <v>0</v>
      </c>
      <c r="BQ423" s="14" t="n">
        <v>0</v>
      </c>
      <c r="BR423" s="14" t="n">
        <v>0</v>
      </c>
      <c r="BS423" s="14" t="n">
        <v>1</v>
      </c>
      <c r="BT423" s="14" t="n">
        <v>0</v>
      </c>
      <c r="BU423" s="14" t="n">
        <v>0</v>
      </c>
      <c r="BV423" s="14" t="n">
        <v>0</v>
      </c>
      <c r="BW423" s="14" t="n">
        <v>0.125</v>
      </c>
      <c r="BX423" s="14" t="n">
        <v>1</v>
      </c>
      <c r="BY423" s="14" t="n">
        <v>13.646</v>
      </c>
      <c r="BZ423" s="14" t="n">
        <v>0</v>
      </c>
      <c r="CA423" s="14" t="n">
        <v>13.646</v>
      </c>
      <c r="CB423" s="14" t="n">
        <v>0</v>
      </c>
      <c r="CC423" s="14" t="n">
        <v>86.38500000000001</v>
      </c>
      <c r="CD423" s="14" t="n">
        <v>7.95</v>
      </c>
      <c r="CE423" s="14" t="n">
        <v>1.471</v>
      </c>
      <c r="CF423" s="14" t="n">
        <v>97.184</v>
      </c>
      <c r="CG423" s="14" t="n">
        <v>0.125</v>
      </c>
      <c r="CH423" s="14" t="n">
        <v>1</v>
      </c>
      <c r="CI423" s="14" t="n">
        <v>0</v>
      </c>
      <c r="CJ423" s="14" t="n">
        <v>0</v>
      </c>
      <c r="CK423" s="14" t="n">
        <v>0</v>
      </c>
      <c r="CL423" s="14" t="n">
        <v>0</v>
      </c>
      <c r="CM423" s="14" t="n">
        <v>0</v>
      </c>
      <c r="CN423" s="14" t="n">
        <v>0</v>
      </c>
      <c r="CO423" s="14" t="n">
        <v>0</v>
      </c>
      <c r="CP423" s="14" t="n">
        <v>0</v>
      </c>
      <c r="CQ423" s="14" t="n">
        <v>1.387</v>
      </c>
      <c r="CR423" s="14" t="n">
        <v>0</v>
      </c>
      <c r="CS423" s="14" t="n">
        <v>5.529</v>
      </c>
      <c r="CT423" s="14" t="n">
        <v>3.509</v>
      </c>
      <c r="CU423" s="14" t="n">
        <v>10.896</v>
      </c>
    </row>
    <row r="424">
      <c r="A424" s="14" t="inlineStr">
        <is>
          <t>KOR2021</t>
        </is>
      </c>
      <c r="B424" s="14" t="inlineStr">
        <is>
          <t>KOR</t>
        </is>
      </c>
      <c r="C424" s="14" t="inlineStr">
        <is>
          <t>KOR</t>
        </is>
      </c>
      <c r="D424" s="14" t="inlineStr">
        <is>
          <t>Korea</t>
        </is>
      </c>
      <c r="E424" s="14" t="n">
        <v>2021</v>
      </c>
      <c r="F424" s="14" t="n">
        <v>0.1</v>
      </c>
      <c r="G424" s="14" t="n">
        <v>4.446</v>
      </c>
      <c r="H424" s="14" t="n">
        <v>0.973</v>
      </c>
      <c r="I424" s="14" t="n">
        <v>2.735</v>
      </c>
      <c r="J424" s="14" t="n">
        <v>7.181</v>
      </c>
      <c r="K424" s="14" t="n">
        <v>0</v>
      </c>
      <c r="L424" s="14" t="n">
        <v>1</v>
      </c>
      <c r="M424" s="14" t="n">
        <v>5.764</v>
      </c>
      <c r="N424" s="14" t="n">
        <v>2.612</v>
      </c>
      <c r="O424" s="14" t="n">
        <v>1.417</v>
      </c>
      <c r="P424" s="14" t="n">
        <v>7.181</v>
      </c>
      <c r="Q424" s="14" t="n">
        <v>0</v>
      </c>
      <c r="R424" s="14" t="n">
        <v>1</v>
      </c>
      <c r="S424" s="14" t="n">
        <v>11.463</v>
      </c>
      <c r="T424" s="14" t="n">
        <v>7.103</v>
      </c>
      <c r="U424" s="14" t="n">
        <v>-3.064</v>
      </c>
      <c r="V424" s="14" t="n">
        <v>8.398</v>
      </c>
      <c r="W424" s="14" t="n">
        <v>0</v>
      </c>
      <c r="X424" s="14" t="n">
        <v>0</v>
      </c>
      <c r="Y424" s="14" t="n">
        <v>13.956</v>
      </c>
      <c r="Z424" s="14" t="n">
        <v>1.542</v>
      </c>
      <c r="AA424" s="14" t="n">
        <v>0.147</v>
      </c>
      <c r="AB424" s="14" t="n">
        <v>14.103</v>
      </c>
      <c r="AC424" s="14" t="n">
        <v>0</v>
      </c>
      <c r="AD424" s="14" t="n">
        <v>1</v>
      </c>
      <c r="AE424" s="14" t="n">
        <v>14.038</v>
      </c>
      <c r="AF424" s="14" t="n">
        <v>2.762</v>
      </c>
      <c r="AG424" s="14" t="n">
        <v>1.631</v>
      </c>
      <c r="AH424" s="14" t="n">
        <v>15.669</v>
      </c>
      <c r="AI424" s="14" t="n">
        <v>0</v>
      </c>
      <c r="AJ424" s="14" t="n">
        <v>1</v>
      </c>
      <c r="AK424" s="14" t="n">
        <v>17.765</v>
      </c>
      <c r="AL424" s="14" t="n">
        <v>8.718999999999999</v>
      </c>
      <c r="AM424" s="14" t="n">
        <v>-5.204</v>
      </c>
      <c r="AN424" s="14" t="n">
        <v>13.817</v>
      </c>
      <c r="AO424" s="14" t="n">
        <v>0</v>
      </c>
      <c r="AP424" s="14" t="n">
        <v>0</v>
      </c>
      <c r="AQ424" s="14" t="n">
        <v>0.621</v>
      </c>
      <c r="AR424" s="14" t="n">
        <v>0.114</v>
      </c>
      <c r="AS424" s="14" t="n">
        <v>0.623</v>
      </c>
      <c r="AT424" s="14" t="n">
        <v>1.367</v>
      </c>
      <c r="AU424" s="14" t="n">
        <v>0.1</v>
      </c>
      <c r="AV424" s="14" t="n">
        <v>1</v>
      </c>
      <c r="AW424" s="14" t="n">
        <v>0.593</v>
      </c>
      <c r="AX424" s="14" t="n">
        <v>0.114</v>
      </c>
      <c r="AY424" s="14" t="n">
        <v>0.512</v>
      </c>
      <c r="AZ424" s="14" t="n">
        <v>1.216</v>
      </c>
      <c r="BA424" s="14" t="n">
        <v>0.1</v>
      </c>
      <c r="BB424" s="14" t="n">
        <v>1</v>
      </c>
      <c r="BC424" s="14" t="n">
        <v>0.44</v>
      </c>
      <c r="BD424" s="14" t="n">
        <v>0.114</v>
      </c>
      <c r="BE424" s="14" t="n">
        <v>0.141</v>
      </c>
      <c r="BF424" s="14" t="n">
        <v>0.639</v>
      </c>
      <c r="BG424" s="14" t="n">
        <v>0.1</v>
      </c>
      <c r="BH424" s="14" t="n">
        <v>1</v>
      </c>
      <c r="BI424" s="14" t="n">
        <v>0.5600000000000001</v>
      </c>
      <c r="BJ424" s="14" t="n">
        <v>0.114</v>
      </c>
      <c r="BK424" s="14" t="n">
        <v>0.192</v>
      </c>
      <c r="BL424" s="14" t="n">
        <v>0.828</v>
      </c>
      <c r="BM424" s="14" t="n">
        <v>0.1</v>
      </c>
      <c r="BN424" s="14" t="n">
        <v>1</v>
      </c>
      <c r="BO424" s="14" t="n">
        <v>0</v>
      </c>
      <c r="BP424" s="14" t="n">
        <v>0.003</v>
      </c>
      <c r="BQ424" s="14" t="n">
        <v>0.091</v>
      </c>
      <c r="BR424" s="14" t="n">
        <v>0</v>
      </c>
      <c r="BS424" s="14" t="n">
        <v>0.833</v>
      </c>
      <c r="BT424" s="14" t="n">
        <v>0</v>
      </c>
      <c r="BU424" s="14" t="n">
        <v>0.004</v>
      </c>
      <c r="BV424" s="14" t="n">
        <v>0.094</v>
      </c>
      <c r="BW424" s="14" t="n">
        <v>0</v>
      </c>
      <c r="BX424" s="14" t="n">
        <v>0.667</v>
      </c>
      <c r="BY424" s="14" t="n">
        <v>2.587</v>
      </c>
      <c r="BZ424" s="14" t="n">
        <v>0</v>
      </c>
      <c r="CA424" s="14" t="n">
        <v>2.587</v>
      </c>
      <c r="CB424" s="14" t="n">
        <v>0</v>
      </c>
      <c r="CC424" s="14" t="n">
        <v>81.69499999999999</v>
      </c>
      <c r="CD424" s="14" t="n">
        <v>7.95</v>
      </c>
      <c r="CE424" s="14" t="n">
        <v>-1.133</v>
      </c>
      <c r="CF424" s="14" t="n">
        <v>88.619</v>
      </c>
      <c r="CG424" s="14" t="n">
        <v>0.1</v>
      </c>
      <c r="CH424" s="14" t="n">
        <v>1</v>
      </c>
      <c r="CI424" s="14" t="n">
        <v>0</v>
      </c>
      <c r="CJ424" s="14" t="n">
        <v>0</v>
      </c>
      <c r="CK424" s="14" t="n">
        <v>0</v>
      </c>
      <c r="CL424" s="14" t="n">
        <v>0.029</v>
      </c>
      <c r="CM424" s="14" t="n">
        <v>0</v>
      </c>
      <c r="CN424" s="14" t="n">
        <v>0</v>
      </c>
      <c r="CO424" s="14" t="n">
        <v>0</v>
      </c>
      <c r="CP424" s="14" t="n">
        <v>0</v>
      </c>
      <c r="CQ424" s="14" t="n">
        <v>1.198</v>
      </c>
      <c r="CR424" s="14" t="n">
        <v>0</v>
      </c>
      <c r="CS424" s="14" t="n">
        <v>1.655</v>
      </c>
      <c r="CT424" s="14" t="n">
        <v>5.524</v>
      </c>
      <c r="CU424" s="14" t="n">
        <v>10.311</v>
      </c>
    </row>
    <row r="425">
      <c r="A425" s="14" t="inlineStr">
        <is>
          <t>KOR2022</t>
        </is>
      </c>
      <c r="B425" s="14" t="inlineStr">
        <is>
          <t>KOR</t>
        </is>
      </c>
      <c r="C425" s="14" t="inlineStr">
        <is>
          <t>KOR</t>
        </is>
      </c>
      <c r="D425" s="14" t="inlineStr">
        <is>
          <t>Korea</t>
        </is>
      </c>
      <c r="E425" s="14" t="n">
        <v>2022</v>
      </c>
      <c r="F425" s="14" t="n">
        <v>0.1</v>
      </c>
      <c r="G425" s="14" t="n">
        <v>3.98</v>
      </c>
      <c r="H425" s="14" t="n">
        <v>0.618</v>
      </c>
      <c r="I425" s="14" t="n">
        <v>3.182</v>
      </c>
      <c r="J425" s="14" t="n">
        <v>7.162</v>
      </c>
      <c r="K425" s="14" t="n">
        <v>0</v>
      </c>
      <c r="L425" s="14" t="n">
        <v>1</v>
      </c>
      <c r="M425" s="14" t="n">
        <v>4.988</v>
      </c>
      <c r="N425" s="14" t="n">
        <v>2.06</v>
      </c>
      <c r="O425" s="14" t="n">
        <v>2.174</v>
      </c>
      <c r="P425" s="14" t="n">
        <v>7.162</v>
      </c>
      <c r="Q425" s="14" t="n">
        <v>0</v>
      </c>
      <c r="R425" s="14" t="n">
        <v>1</v>
      </c>
      <c r="S425" s="14" t="n">
        <v>8.478</v>
      </c>
      <c r="T425" s="14" t="n">
        <v>4.152</v>
      </c>
      <c r="U425" s="14" t="n">
        <v>-1.275</v>
      </c>
      <c r="V425" s="14" t="n">
        <v>7.203</v>
      </c>
      <c r="W425" s="14" t="n">
        <v>0</v>
      </c>
      <c r="X425" s="14" t="n">
        <v>0</v>
      </c>
      <c r="Y425" s="14" t="n">
        <v>23.589</v>
      </c>
      <c r="Z425" s="14" t="n">
        <v>2.475</v>
      </c>
      <c r="AA425" s="14" t="n">
        <v>1.306</v>
      </c>
      <c r="AB425" s="14" t="n">
        <v>24.896</v>
      </c>
      <c r="AC425" s="14" t="n">
        <v>0</v>
      </c>
      <c r="AD425" s="14" t="n">
        <v>1</v>
      </c>
      <c r="AE425" s="14" t="n">
        <v>23.763</v>
      </c>
      <c r="AF425" s="14" t="n">
        <v>4.405</v>
      </c>
      <c r="AG425" s="14" t="n">
        <v>0.034</v>
      </c>
      <c r="AH425" s="14" t="n">
        <v>23.797</v>
      </c>
      <c r="AI425" s="14" t="n">
        <v>0</v>
      </c>
      <c r="AJ425" s="14" t="n">
        <v>1</v>
      </c>
      <c r="AK425" s="14" t="n">
        <v>28.038</v>
      </c>
      <c r="AL425" s="14" t="n">
        <v>13.389</v>
      </c>
      <c r="AM425" s="14" t="n">
        <v>-15.252</v>
      </c>
      <c r="AN425" s="14" t="n">
        <v>14.064</v>
      </c>
      <c r="AO425" s="14" t="n">
        <v>0</v>
      </c>
      <c r="AP425" s="14" t="n">
        <v>0</v>
      </c>
      <c r="AQ425" s="14" t="n">
        <v>0.847</v>
      </c>
      <c r="AR425" s="14" t="n">
        <v>0.123</v>
      </c>
      <c r="AS425" s="14" t="n">
        <v>0.406</v>
      </c>
      <c r="AT425" s="14" t="n">
        <v>1.378</v>
      </c>
      <c r="AU425" s="14" t="n">
        <v>0.1</v>
      </c>
      <c r="AV425" s="14" t="n">
        <v>1</v>
      </c>
      <c r="AW425" s="14" t="n">
        <v>0.947</v>
      </c>
      <c r="AX425" s="14" t="n">
        <v>0.123</v>
      </c>
      <c r="AY425" s="14" t="n">
        <v>0.351</v>
      </c>
      <c r="AZ425" s="14" t="n">
        <v>1.427</v>
      </c>
      <c r="BA425" s="14" t="n">
        <v>0.1</v>
      </c>
      <c r="BB425" s="14" t="n">
        <v>1</v>
      </c>
      <c r="BC425" s="14" t="n">
        <v>0.589</v>
      </c>
      <c r="BD425" s="14" t="n">
        <v>0.123</v>
      </c>
      <c r="BE425" s="14" t="n">
        <v>0.015</v>
      </c>
      <c r="BF425" s="14" t="n">
        <v>0.664</v>
      </c>
      <c r="BG425" s="14" t="n">
        <v>0.1</v>
      </c>
      <c r="BH425" s="14" t="n">
        <v>1</v>
      </c>
      <c r="BI425" s="14" t="n">
        <v>0.6889999999999999</v>
      </c>
      <c r="BJ425" s="14" t="n">
        <v>0.123</v>
      </c>
      <c r="BK425" s="14" t="n">
        <v>0.354</v>
      </c>
      <c r="BL425" s="14" t="n">
        <v>1.147</v>
      </c>
      <c r="BM425" s="14" t="n">
        <v>0.1</v>
      </c>
      <c r="BN425" s="14" t="n">
        <v>1</v>
      </c>
      <c r="BO425" s="14" t="n">
        <v>0</v>
      </c>
      <c r="BP425" s="14" t="n">
        <v>0.003</v>
      </c>
      <c r="BQ425" s="14" t="n">
        <v>0.094</v>
      </c>
      <c r="BR425" s="14" t="n">
        <v>0</v>
      </c>
      <c r="BS425" s="14" t="n">
        <v>0.833</v>
      </c>
      <c r="BT425" s="14" t="n">
        <v>0</v>
      </c>
      <c r="BU425" s="14" t="n">
        <v>0.003</v>
      </c>
      <c r="BV425" s="14" t="n">
        <v>0.092</v>
      </c>
      <c r="BW425" s="14" t="n">
        <v>0</v>
      </c>
      <c r="BX425" s="14" t="n">
        <v>0.667</v>
      </c>
      <c r="BY425" s="14" t="n">
        <v>2.794</v>
      </c>
      <c r="BZ425" s="14" t="n">
        <v>0</v>
      </c>
      <c r="CA425" s="14" t="n">
        <v>2.794</v>
      </c>
      <c r="CB425" s="14" t="n">
        <v>0</v>
      </c>
      <c r="CC425" s="14" t="n">
        <v>102.477</v>
      </c>
      <c r="CD425" s="14" t="n">
        <v>7.95</v>
      </c>
      <c r="CE425" s="14" t="n">
        <v>-5.812</v>
      </c>
      <c r="CF425" s="14" t="n">
        <v>106.331</v>
      </c>
      <c r="CG425" s="14" t="n">
        <v>0.1</v>
      </c>
      <c r="CH425" s="14" t="n">
        <v>1</v>
      </c>
      <c r="CI425" s="14" t="n">
        <v>0</v>
      </c>
      <c r="CJ425" s="14" t="n">
        <v>0</v>
      </c>
      <c r="CK425" s="14" t="n">
        <v>0</v>
      </c>
      <c r="CL425" s="14" t="n">
        <v>0.031</v>
      </c>
      <c r="CM425" s="14" t="n">
        <v>0</v>
      </c>
      <c r="CN425" s="14" t="n">
        <v>0</v>
      </c>
      <c r="CO425" s="14" t="n">
        <v>0</v>
      </c>
      <c r="CP425" s="14" t="n">
        <v>0</v>
      </c>
      <c r="CQ425" s="14" t="n">
        <v>1.294</v>
      </c>
      <c r="CR425" s="14" t="n">
        <v>0</v>
      </c>
      <c r="CS425" s="14" t="n">
        <v>1.788</v>
      </c>
      <c r="CT425" s="14" t="n">
        <v>11.201</v>
      </c>
      <c r="CU425" s="14" t="n">
        <v>19.853</v>
      </c>
    </row>
    <row r="426">
      <c r="A426" s="14" t="inlineStr">
        <is>
          <t>KOR2023</t>
        </is>
      </c>
      <c r="B426" s="14" t="inlineStr">
        <is>
          <t>KOR</t>
        </is>
      </c>
      <c r="C426" s="14" t="inlineStr">
        <is>
          <t>KOR</t>
        </is>
      </c>
      <c r="D426" s="14" t="inlineStr">
        <is>
          <t>Korea</t>
        </is>
      </c>
      <c r="E426" s="14" t="n">
        <v>2023</v>
      </c>
      <c r="F426" s="14" t="n">
        <v>0.1</v>
      </c>
      <c r="G426" s="14" t="n">
        <v>4.112</v>
      </c>
      <c r="H426" s="14" t="n">
        <v>0.9370000000000001</v>
      </c>
      <c r="I426" s="14" t="n">
        <v>2.31</v>
      </c>
      <c r="J426" s="14" t="n">
        <v>6.422</v>
      </c>
      <c r="K426" s="14" t="n">
        <v>0</v>
      </c>
      <c r="L426" s="14" t="n">
        <v>1</v>
      </c>
      <c r="M426" s="14" t="n">
        <v>5.052</v>
      </c>
      <c r="N426" s="14" t="n">
        <v>2.505</v>
      </c>
      <c r="O426" s="14" t="n">
        <v>1.371</v>
      </c>
      <c r="P426" s="14" t="n">
        <v>6.422</v>
      </c>
      <c r="Q426" s="14" t="n">
        <v>0</v>
      </c>
      <c r="R426" s="14" t="n">
        <v>1</v>
      </c>
      <c r="S426" s="14" t="n">
        <v>8.856999999999999</v>
      </c>
      <c r="T426" s="14" t="n">
        <v>5.554</v>
      </c>
      <c r="U426" s="14" t="n">
        <v>-0.821</v>
      </c>
      <c r="V426" s="14" t="n">
        <v>8.035</v>
      </c>
      <c r="W426" s="14" t="n">
        <v>0</v>
      </c>
      <c r="X426" s="14" t="n">
        <v>0</v>
      </c>
      <c r="Y426" s="14" t="n">
        <v>18.667</v>
      </c>
      <c r="Z426" s="14" t="n">
        <v>2.091</v>
      </c>
      <c r="AA426" s="14" t="n">
        <v>3.185</v>
      </c>
      <c r="AB426" s="14" t="n">
        <v>21.852</v>
      </c>
      <c r="AC426" s="14" t="n">
        <v>0</v>
      </c>
      <c r="AD426" s="14" t="n">
        <v>1</v>
      </c>
      <c r="AE426" s="14" t="n">
        <v>18.892</v>
      </c>
      <c r="AF426" s="14" t="n">
        <v>3.763</v>
      </c>
      <c r="AG426" s="14" t="n">
        <v>1.952</v>
      </c>
      <c r="AH426" s="14" t="n">
        <v>20.844</v>
      </c>
      <c r="AI426" s="14" t="n">
        <v>0</v>
      </c>
      <c r="AJ426" s="14" t="n">
        <v>1</v>
      </c>
      <c r="AK426" s="14" t="n">
        <v>23.473</v>
      </c>
      <c r="AL426" s="14" t="n">
        <v>11.628</v>
      </c>
      <c r="AM426" s="14" t="n">
        <v>-7.703</v>
      </c>
      <c r="AN426" s="14" t="n">
        <v>17.346</v>
      </c>
      <c r="AO426" s="14" t="n">
        <v>0</v>
      </c>
      <c r="AP426" s="14" t="n">
        <v>0</v>
      </c>
      <c r="AQ426" s="14" t="n">
        <v>0.749</v>
      </c>
      <c r="AR426" s="14" t="n">
        <v>0.129</v>
      </c>
      <c r="AS426" s="14" t="n">
        <v>0.373</v>
      </c>
      <c r="AT426" s="14" t="n">
        <v>1.234</v>
      </c>
      <c r="AU426" s="14" t="n">
        <v>0.1</v>
      </c>
      <c r="AV426" s="14" t="n">
        <v>1</v>
      </c>
      <c r="AW426" s="14" t="n">
        <v>0.783</v>
      </c>
      <c r="AX426" s="14" t="n">
        <v>0.129</v>
      </c>
      <c r="AY426" s="14" t="n">
        <v>0.304</v>
      </c>
      <c r="AZ426" s="14" t="n">
        <v>1.195</v>
      </c>
      <c r="BA426" s="14" t="n">
        <v>0.1</v>
      </c>
      <c r="BB426" s="14" t="n">
        <v>1</v>
      </c>
      <c r="BC426" s="14" t="n">
        <v>0.527</v>
      </c>
      <c r="BD426" s="14" t="n">
        <v>0.129</v>
      </c>
      <c r="BE426" s="14" t="n">
        <v>-0.019</v>
      </c>
      <c r="BF426" s="14" t="n">
        <v>0.5590000000000001</v>
      </c>
      <c r="BG426" s="14" t="n">
        <v>0.1</v>
      </c>
      <c r="BH426" s="14" t="n">
        <v>1</v>
      </c>
      <c r="BI426" s="14" t="n">
        <v>0.64</v>
      </c>
      <c r="BJ426" s="14" t="n">
        <v>0.129</v>
      </c>
      <c r="BK426" s="14" t="n">
        <v>0.338</v>
      </c>
      <c r="BL426" s="14" t="n">
        <v>1.076</v>
      </c>
      <c r="BM426" s="14" t="n">
        <v>0.1</v>
      </c>
      <c r="BN426" s="14" t="n">
        <v>1</v>
      </c>
      <c r="BO426" s="14" t="n">
        <v>0</v>
      </c>
      <c r="BP426" s="14" t="n">
        <v>0.006</v>
      </c>
      <c r="BQ426" s="14" t="n">
        <v>0.118</v>
      </c>
      <c r="BR426" s="14" t="n">
        <v>0</v>
      </c>
      <c r="BS426" s="14" t="n">
        <v>0.833</v>
      </c>
      <c r="BT426" s="14" t="n">
        <v>0</v>
      </c>
      <c r="BU426" s="14" t="n">
        <v>0.004</v>
      </c>
      <c r="BV426" s="14" t="n">
        <v>0.115</v>
      </c>
      <c r="BW426" s="14" t="n">
        <v>0</v>
      </c>
      <c r="BX426" s="14" t="n">
        <v>0.667</v>
      </c>
      <c r="BY426" s="14" t="n">
        <v>2.909</v>
      </c>
      <c r="BZ426" s="14" t="n">
        <v>0</v>
      </c>
      <c r="CA426" s="14" t="n">
        <v>2.909</v>
      </c>
      <c r="CB426" s="14" t="n">
        <v>0</v>
      </c>
      <c r="CC426" s="14" t="n">
        <v>87.07899999999999</v>
      </c>
      <c r="CD426" s="14" t="n">
        <v>7.95</v>
      </c>
      <c r="CE426" s="14" t="n">
        <v>1.761</v>
      </c>
      <c r="CF426" s="14" t="n">
        <v>97.724</v>
      </c>
      <c r="CG426" s="14" t="n">
        <v>0.1</v>
      </c>
      <c r="CH426" s="14" t="n">
        <v>1</v>
      </c>
      <c r="CI426" s="14" t="n">
        <v>0</v>
      </c>
      <c r="CJ426" s="14" t="n">
        <v>0</v>
      </c>
      <c r="CK426" s="14" t="n">
        <v>0</v>
      </c>
      <c r="CL426" s="14" t="n">
        <v>0.032</v>
      </c>
      <c r="CM426" s="14" t="n">
        <v>0</v>
      </c>
      <c r="CN426" s="14" t="n">
        <v>0</v>
      </c>
      <c r="CO426" s="14" t="n">
        <v>0</v>
      </c>
      <c r="CP426" s="14" t="n">
        <v>0</v>
      </c>
      <c r="CQ426" s="14" t="n">
        <v>1.348</v>
      </c>
      <c r="CR426" s="14" t="n">
        <v>0</v>
      </c>
      <c r="CS426" s="14" t="n">
        <v>1.861</v>
      </c>
      <c r="CT426" s="14" t="n">
        <v>6.044</v>
      </c>
      <c r="CU426" s="14" t="n">
        <v>14.879</v>
      </c>
    </row>
    <row r="427">
      <c r="A427" s="14" t="inlineStr">
        <is>
          <t>KOR2024</t>
        </is>
      </c>
      <c r="B427" s="14" t="inlineStr">
        <is>
          <t>KOR</t>
        </is>
      </c>
      <c r="C427" s="14" t="inlineStr">
        <is>
          <t>KOR</t>
        </is>
      </c>
      <c r="D427" s="14" t="inlineStr">
        <is>
          <t>Korea</t>
        </is>
      </c>
      <c r="E427" s="14" t="n">
        <v>2024</v>
      </c>
      <c r="F427" s="14" t="n">
        <v>0.1</v>
      </c>
      <c r="G427" s="14" t="n">
        <v>3.912</v>
      </c>
      <c r="H427" s="14" t="n">
        <v>0.991</v>
      </c>
      <c r="I427" s="14" t="n">
        <v>1.843</v>
      </c>
      <c r="J427" s="14" t="n">
        <v>5.755</v>
      </c>
      <c r="K427" s="14" t="n">
        <v>0</v>
      </c>
      <c r="L427" s="14" t="n">
        <v>1</v>
      </c>
      <c r="M427" s="14" t="n">
        <v>4.883</v>
      </c>
      <c r="N427" s="14" t="n">
        <v>2.66</v>
      </c>
      <c r="O427" s="14" t="n">
        <v>0.873</v>
      </c>
      <c r="P427" s="14" t="n">
        <v>5.755</v>
      </c>
      <c r="Q427" s="14" t="n">
        <v>0</v>
      </c>
      <c r="R427" s="14" t="n">
        <v>1</v>
      </c>
      <c r="S427" s="14" t="n">
        <v>9.073</v>
      </c>
      <c r="T427" s="14" t="n">
        <v>6.007</v>
      </c>
      <c r="U427" s="14" t="n">
        <v>-1.293</v>
      </c>
      <c r="V427" s="14" t="n">
        <v>7.78</v>
      </c>
      <c r="W427" s="14" t="n">
        <v>0</v>
      </c>
      <c r="X427" s="14" t="n">
        <v>0</v>
      </c>
      <c r="Y427" s="14" t="n">
        <v>14.959</v>
      </c>
      <c r="Z427" s="14" t="n">
        <v>1.889</v>
      </c>
      <c r="AA427" s="14" t="n">
        <v>0.919</v>
      </c>
      <c r="AB427" s="14" t="n">
        <v>15.878</v>
      </c>
      <c r="AC427" s="14" t="n">
        <v>0</v>
      </c>
      <c r="AD427" s="14" t="n">
        <v>1</v>
      </c>
      <c r="AE427" s="14" t="n">
        <v>16.804</v>
      </c>
      <c r="AF427" s="14" t="n">
        <v>3.681</v>
      </c>
      <c r="AG427" s="14" t="n">
        <v>1.372</v>
      </c>
      <c r="AH427" s="14" t="n">
        <v>18.176</v>
      </c>
      <c r="AI427" s="14" t="n">
        <v>0</v>
      </c>
      <c r="AJ427" s="14" t="n">
        <v>1</v>
      </c>
      <c r="AK427" s="14" t="n">
        <v>20.889</v>
      </c>
      <c r="AL427" s="14" t="n">
        <v>10.624</v>
      </c>
      <c r="AM427" s="14" t="n">
        <v>-5.023</v>
      </c>
      <c r="AN427" s="14" t="n">
        <v>17.452</v>
      </c>
      <c r="AO427" s="14" t="n">
        <v>0</v>
      </c>
      <c r="AP427" s="14" t="n">
        <v>0</v>
      </c>
      <c r="AQ427" s="14" t="n">
        <v>0.72</v>
      </c>
      <c r="AR427" s="14" t="n">
        <v>0.132</v>
      </c>
      <c r="AS427" s="14" t="n">
        <v>0.354</v>
      </c>
      <c r="AT427" s="14" t="n">
        <v>1.182</v>
      </c>
      <c r="AU427" s="14" t="n">
        <v>0.1</v>
      </c>
      <c r="AV427" s="14" t="n">
        <v>1</v>
      </c>
      <c r="AW427" s="14" t="n">
        <v>0.734</v>
      </c>
      <c r="AX427" s="14" t="n">
        <v>0.132</v>
      </c>
      <c r="AY427" s="14" t="n">
        <v>0.27</v>
      </c>
      <c r="AZ427" s="14" t="n">
        <v>1.105</v>
      </c>
      <c r="BA427" s="14" t="n">
        <v>0.1</v>
      </c>
      <c r="BB427" s="14" t="n">
        <v>1</v>
      </c>
      <c r="BC427" s="14" t="n">
        <v>0.51</v>
      </c>
      <c r="BD427" s="14" t="n">
        <v>0.132</v>
      </c>
      <c r="BE427" s="14" t="n">
        <v>-0.005</v>
      </c>
      <c r="BF427" s="14" t="n">
        <v>0.556</v>
      </c>
      <c r="BG427" s="14" t="n">
        <v>0.1</v>
      </c>
      <c r="BH427" s="14" t="n">
        <v>1</v>
      </c>
      <c r="BI427" s="14" t="n">
        <v>0.652</v>
      </c>
      <c r="BJ427" s="14" t="n">
        <v>0.132</v>
      </c>
      <c r="BK427" s="14" t="n">
        <v>0.249</v>
      </c>
      <c r="BL427" s="14" t="n">
        <v>0.991</v>
      </c>
      <c r="BM427" s="14" t="n">
        <v>0.1</v>
      </c>
      <c r="BN427" s="14" t="n">
        <v>1</v>
      </c>
      <c r="BO427" s="14" t="n">
        <v>0</v>
      </c>
      <c r="BP427" s="14" t="n">
        <v>0.004</v>
      </c>
      <c r="BQ427" s="14" t="n">
        <v>0.116</v>
      </c>
      <c r="BR427" s="14" t="n">
        <v>0</v>
      </c>
      <c r="BS427" s="14" t="n">
        <v>0.833</v>
      </c>
      <c r="BT427" s="14" t="n">
        <v>0</v>
      </c>
      <c r="BU427" s="14" t="n">
        <v>0.004</v>
      </c>
      <c r="BV427" s="14" t="n">
        <v>0.115</v>
      </c>
      <c r="BW427" s="14" t="n">
        <v>0</v>
      </c>
      <c r="BX427" s="14" t="n">
        <v>0.667</v>
      </c>
      <c r="BY427" s="14" t="n">
        <v>2.995</v>
      </c>
      <c r="BZ427" s="14" t="n">
        <v>0</v>
      </c>
      <c r="CA427" s="14" t="n">
        <v>2.995</v>
      </c>
      <c r="CB427" s="14" t="n">
        <v>0</v>
      </c>
      <c r="CC427" s="14" t="n">
        <v>86.38500000000001</v>
      </c>
      <c r="CD427" s="14" t="n">
        <v>7.95</v>
      </c>
      <c r="CE427" s="14" t="n">
        <v>-6.537</v>
      </c>
      <c r="CF427" s="14" t="n">
        <v>87.833</v>
      </c>
      <c r="CG427" s="14" t="n">
        <v>0.1</v>
      </c>
      <c r="CH427" s="14" t="n">
        <v>1</v>
      </c>
      <c r="CI427" s="14" t="n">
        <v>0</v>
      </c>
      <c r="CJ427" s="14" t="n">
        <v>0</v>
      </c>
      <c r="CK427" s="14" t="n">
        <v>0</v>
      </c>
      <c r="CL427" s="14" t="n">
        <v>0.033</v>
      </c>
      <c r="CM427" s="14" t="n">
        <v>0</v>
      </c>
      <c r="CN427" s="14" t="n">
        <v>0</v>
      </c>
      <c r="CO427" s="14" t="n">
        <v>0</v>
      </c>
      <c r="CP427" s="14" t="n">
        <v>0</v>
      </c>
      <c r="CQ427" s="14" t="n">
        <v>1.387</v>
      </c>
      <c r="CR427" s="14" t="n">
        <v>0</v>
      </c>
      <c r="CS427" s="14" t="n">
        <v>1.916</v>
      </c>
      <c r="CT427" s="14" t="n">
        <v>5.005</v>
      </c>
      <c r="CU427" s="14" t="n">
        <v>11.813</v>
      </c>
    </row>
    <row r="428">
      <c r="A428" s="14" t="inlineStr">
        <is>
          <t>PRK2021</t>
        </is>
      </c>
      <c r="B428" s="14" t="inlineStr">
        <is>
          <t>PRK</t>
        </is>
      </c>
      <c r="C428" s="14" t="inlineStr">
        <is>
          <t>PRK</t>
        </is>
      </c>
      <c r="D428" s="14" t="inlineStr">
        <is>
          <t>Korea, Dem. People's Rep.</t>
        </is>
      </c>
      <c r="E428" s="14" t="n">
        <v>2021</v>
      </c>
      <c r="F428" s="14" t="n">
        <v>0</v>
      </c>
      <c r="G428" s="14" t="n">
        <v>1.785</v>
      </c>
      <c r="H428" s="14" t="n">
        <v>0.575</v>
      </c>
      <c r="I428" s="14" t="n">
        <v>0</v>
      </c>
      <c r="J428" s="14" t="n">
        <v>1.785</v>
      </c>
      <c r="K428" s="14" t="n">
        <v>0</v>
      </c>
      <c r="L428" s="14" t="n">
        <v>1</v>
      </c>
      <c r="M428" s="14" t="n">
        <v>2.939</v>
      </c>
      <c r="N428" s="14" t="n">
        <v>1.724</v>
      </c>
      <c r="O428" s="14" t="n">
        <v>0</v>
      </c>
      <c r="P428" s="14" t="n">
        <v>2.939</v>
      </c>
      <c r="Q428" s="14" t="n">
        <v>0</v>
      </c>
      <c r="R428" s="14" t="n">
        <v>1</v>
      </c>
      <c r="S428" s="14" t="n">
        <v>4.658</v>
      </c>
      <c r="T428" s="14" t="n">
        <v>3.447</v>
      </c>
      <c r="U428" s="14" t="n">
        <v>0</v>
      </c>
      <c r="V428" s="14" t="n">
        <v>4.658</v>
      </c>
      <c r="W428" s="14" t="n">
        <v>0</v>
      </c>
      <c r="X428" s="14" t="n">
        <v>1</v>
      </c>
      <c r="Y428" s="14" t="n">
        <v>10.551</v>
      </c>
      <c r="Z428" s="14" t="n">
        <v>1.302</v>
      </c>
      <c r="AA428" s="14" t="n">
        <v>0</v>
      </c>
      <c r="AB428" s="14" t="n">
        <v>10.551</v>
      </c>
      <c r="AC428" s="14" t="n">
        <v>0</v>
      </c>
      <c r="AD428" s="14" t="n">
        <v>1</v>
      </c>
      <c r="AE428" s="14" t="n">
        <v>11.694</v>
      </c>
      <c r="AF428" s="14" t="n">
        <v>2.549</v>
      </c>
      <c r="AG428" s="14" t="n">
        <v>0</v>
      </c>
      <c r="AH428" s="14" t="n">
        <v>11.694</v>
      </c>
      <c r="AI428" s="14" t="n">
        <v>0</v>
      </c>
      <c r="AJ428" s="14" t="n">
        <v>1</v>
      </c>
      <c r="AK428" s="14" t="n">
        <v>18.554</v>
      </c>
      <c r="AL428" s="14" t="n">
        <v>9.627000000000001</v>
      </c>
      <c r="AM428" s="14" t="n">
        <v>0</v>
      </c>
      <c r="AN428" s="14" t="n">
        <v>18.554</v>
      </c>
      <c r="AO428" s="14" t="n">
        <v>0</v>
      </c>
      <c r="AP428" s="14" t="n">
        <v>1</v>
      </c>
      <c r="AQ428" s="14" t="n">
        <v>0.621</v>
      </c>
      <c r="AR428" s="14" t="n">
        <v>0.114</v>
      </c>
      <c r="AS428" s="14" t="n">
        <v>0</v>
      </c>
      <c r="AT428" s="14" t="n">
        <v>0.621</v>
      </c>
      <c r="AU428" s="14" t="n">
        <v>0</v>
      </c>
      <c r="AV428" s="14" t="n">
        <v>1</v>
      </c>
      <c r="AW428" s="14" t="n">
        <v>0.593</v>
      </c>
      <c r="AX428" s="14" t="n">
        <v>0.114</v>
      </c>
      <c r="AY428" s="14" t="n">
        <v>0</v>
      </c>
      <c r="AZ428" s="14" t="n">
        <v>0.593</v>
      </c>
      <c r="BA428" s="14" t="n">
        <v>0</v>
      </c>
      <c r="BB428" s="14" t="n">
        <v>1</v>
      </c>
      <c r="BC428" s="14" t="n">
        <v>0.44</v>
      </c>
      <c r="BD428" s="14" t="n">
        <v>0.114</v>
      </c>
      <c r="BE428" s="14" t="n">
        <v>0</v>
      </c>
      <c r="BF428" s="14" t="n">
        <v>0.44</v>
      </c>
      <c r="BG428" s="14" t="n">
        <v>0</v>
      </c>
      <c r="BH428" s="14" t="n">
        <v>1</v>
      </c>
      <c r="BI428" s="14" t="n">
        <v>0.5600000000000001</v>
      </c>
      <c r="BJ428" s="14" t="n">
        <v>0.114</v>
      </c>
      <c r="BK428" s="14" t="n">
        <v>0</v>
      </c>
      <c r="BL428" s="14" t="n">
        <v>0.5600000000000001</v>
      </c>
      <c r="BM428" s="14" t="n">
        <v>0</v>
      </c>
      <c r="BN428" s="14" t="n">
        <v>1</v>
      </c>
      <c r="BO428" s="14" t="n">
        <v>0</v>
      </c>
      <c r="BP428" s="14" t="n">
        <v>0</v>
      </c>
      <c r="BQ428" s="14" t="n">
        <v>0</v>
      </c>
      <c r="BR428" s="14" t="n">
        <v>0</v>
      </c>
      <c r="BS428" s="14" t="n">
        <v>1</v>
      </c>
      <c r="BT428" s="14" t="n">
        <v>0</v>
      </c>
      <c r="BU428" s="14" t="n">
        <v>0</v>
      </c>
      <c r="BV428" s="14" t="n">
        <v>0</v>
      </c>
      <c r="BW428" s="14" t="n">
        <v>0</v>
      </c>
      <c r="BX428" s="14" t="n">
        <v>1</v>
      </c>
      <c r="BY428" s="14" t="n">
        <v>11.787</v>
      </c>
      <c r="BZ428" s="14" t="n">
        <v>0</v>
      </c>
      <c r="CA428" s="14" t="n">
        <v>11.787</v>
      </c>
      <c r="CB428" s="14" t="n">
        <v>0</v>
      </c>
      <c r="CC428" s="14" t="n">
        <v>81.69499999999999</v>
      </c>
      <c r="CD428" s="14" t="n">
        <v>7.95</v>
      </c>
      <c r="CE428" s="14" t="n">
        <v>0</v>
      </c>
      <c r="CF428" s="14" t="n">
        <v>81.69499999999999</v>
      </c>
      <c r="CG428" s="14" t="n">
        <v>0</v>
      </c>
      <c r="CH428" s="14" t="n">
        <v>1</v>
      </c>
      <c r="CI428" s="14" t="n">
        <v>0</v>
      </c>
      <c r="CJ428" s="14" t="n">
        <v>0</v>
      </c>
      <c r="CK428" s="14" t="n">
        <v>0</v>
      </c>
      <c r="CL428" s="14" t="n">
        <v>0</v>
      </c>
      <c r="CM428" s="14" t="n">
        <v>0</v>
      </c>
      <c r="CN428" s="14" t="n">
        <v>0</v>
      </c>
      <c r="CO428" s="14" t="n">
        <v>0</v>
      </c>
      <c r="CP428" s="14" t="n">
        <v>0.995</v>
      </c>
      <c r="CQ428" s="14" t="n">
        <v>1.198</v>
      </c>
      <c r="CR428" s="14" t="n">
        <v>0</v>
      </c>
      <c r="CS428" s="14" t="n">
        <v>4.776</v>
      </c>
      <c r="CT428" s="14" t="n">
        <v>3.604</v>
      </c>
      <c r="CU428" s="14" t="n">
        <v>9.407999999999999</v>
      </c>
    </row>
    <row r="429">
      <c r="A429" s="14" t="inlineStr">
        <is>
          <t>PRK2022</t>
        </is>
      </c>
      <c r="B429" s="14" t="inlineStr">
        <is>
          <t>PRK</t>
        </is>
      </c>
      <c r="C429" s="14" t="inlineStr">
        <is>
          <t>PRK</t>
        </is>
      </c>
      <c r="D429" s="14" t="inlineStr">
        <is>
          <t>Korea, Dem. People's Rep.</t>
        </is>
      </c>
      <c r="E429" s="14" t="n">
        <v>2022</v>
      </c>
      <c r="F429" s="14" t="n">
        <v>0</v>
      </c>
      <c r="G429" s="14" t="n">
        <v>1.928</v>
      </c>
      <c r="H429" s="14" t="n">
        <v>0.619</v>
      </c>
      <c r="I429" s="14" t="n">
        <v>0</v>
      </c>
      <c r="J429" s="14" t="n">
        <v>1.928</v>
      </c>
      <c r="K429" s="14" t="n">
        <v>0</v>
      </c>
      <c r="L429" s="14" t="n">
        <v>1</v>
      </c>
      <c r="M429" s="14" t="n">
        <v>3.162</v>
      </c>
      <c r="N429" s="14" t="n">
        <v>1.856</v>
      </c>
      <c r="O429" s="14" t="n">
        <v>0</v>
      </c>
      <c r="P429" s="14" t="n">
        <v>3.162</v>
      </c>
      <c r="Q429" s="14" t="n">
        <v>0</v>
      </c>
      <c r="R429" s="14" t="n">
        <v>1</v>
      </c>
      <c r="S429" s="14" t="n">
        <v>5.022</v>
      </c>
      <c r="T429" s="14" t="n">
        <v>3.713</v>
      </c>
      <c r="U429" s="14" t="n">
        <v>0</v>
      </c>
      <c r="V429" s="14" t="n">
        <v>5.022</v>
      </c>
      <c r="W429" s="14" t="n">
        <v>0</v>
      </c>
      <c r="X429" s="14" t="n">
        <v>1</v>
      </c>
      <c r="Y429" s="14" t="n">
        <v>17.332</v>
      </c>
      <c r="Z429" s="14" t="n">
        <v>2.139</v>
      </c>
      <c r="AA429" s="14" t="n">
        <v>0</v>
      </c>
      <c r="AB429" s="14" t="n">
        <v>17.332</v>
      </c>
      <c r="AC429" s="14" t="n">
        <v>0</v>
      </c>
      <c r="AD429" s="14" t="n">
        <v>1</v>
      </c>
      <c r="AE429" s="14" t="n">
        <v>18.566</v>
      </c>
      <c r="AF429" s="14" t="n">
        <v>4.048</v>
      </c>
      <c r="AG429" s="14" t="n">
        <v>0</v>
      </c>
      <c r="AH429" s="14" t="n">
        <v>18.566</v>
      </c>
      <c r="AI429" s="14" t="n">
        <v>0</v>
      </c>
      <c r="AJ429" s="14" t="n">
        <v>1</v>
      </c>
      <c r="AK429" s="14" t="n">
        <v>25.974</v>
      </c>
      <c r="AL429" s="14" t="n">
        <v>13.478</v>
      </c>
      <c r="AM429" s="14" t="n">
        <v>0</v>
      </c>
      <c r="AN429" s="14" t="n">
        <v>25.974</v>
      </c>
      <c r="AO429" s="14" t="n">
        <v>0</v>
      </c>
      <c r="AP429" s="14" t="n">
        <v>1</v>
      </c>
      <c r="AQ429" s="14" t="n">
        <v>0.847</v>
      </c>
      <c r="AR429" s="14" t="n">
        <v>0.123</v>
      </c>
      <c r="AS429" s="14" t="n">
        <v>0</v>
      </c>
      <c r="AT429" s="14" t="n">
        <v>0.847</v>
      </c>
      <c r="AU429" s="14" t="n">
        <v>0</v>
      </c>
      <c r="AV429" s="14" t="n">
        <v>1</v>
      </c>
      <c r="AW429" s="14" t="n">
        <v>0.947</v>
      </c>
      <c r="AX429" s="14" t="n">
        <v>0.123</v>
      </c>
      <c r="AY429" s="14" t="n">
        <v>0</v>
      </c>
      <c r="AZ429" s="14" t="n">
        <v>0.947</v>
      </c>
      <c r="BA429" s="14" t="n">
        <v>0</v>
      </c>
      <c r="BB429" s="14" t="n">
        <v>1</v>
      </c>
      <c r="BC429" s="14" t="n">
        <v>0.589</v>
      </c>
      <c r="BD429" s="14" t="n">
        <v>0.123</v>
      </c>
      <c r="BE429" s="14" t="n">
        <v>0</v>
      </c>
      <c r="BF429" s="14" t="n">
        <v>0.589</v>
      </c>
      <c r="BG429" s="14" t="n">
        <v>0</v>
      </c>
      <c r="BH429" s="14" t="n">
        <v>1</v>
      </c>
      <c r="BI429" s="14" t="n">
        <v>0.6889999999999999</v>
      </c>
      <c r="BJ429" s="14" t="n">
        <v>0.123</v>
      </c>
      <c r="BK429" s="14" t="n">
        <v>0</v>
      </c>
      <c r="BL429" s="14" t="n">
        <v>0.6889999999999999</v>
      </c>
      <c r="BM429" s="14" t="n">
        <v>0</v>
      </c>
      <c r="BN429" s="14" t="n">
        <v>1</v>
      </c>
      <c r="BO429" s="14" t="n">
        <v>0</v>
      </c>
      <c r="BP429" s="14" t="n">
        <v>0</v>
      </c>
      <c r="BQ429" s="14" t="n">
        <v>0</v>
      </c>
      <c r="BR429" s="14" t="n">
        <v>0</v>
      </c>
      <c r="BS429" s="14" t="n">
        <v>1</v>
      </c>
      <c r="BT429" s="14" t="n">
        <v>0</v>
      </c>
      <c r="BU429" s="14" t="n">
        <v>0</v>
      </c>
      <c r="BV429" s="14" t="n">
        <v>0</v>
      </c>
      <c r="BW429" s="14" t="n">
        <v>0</v>
      </c>
      <c r="BX429" s="14" t="n">
        <v>1</v>
      </c>
      <c r="BY429" s="14" t="n">
        <v>12.729</v>
      </c>
      <c r="BZ429" s="14" t="n">
        <v>0</v>
      </c>
      <c r="CA429" s="14" t="n">
        <v>12.729</v>
      </c>
      <c r="CB429" s="14" t="n">
        <v>0</v>
      </c>
      <c r="CC429" s="14" t="n">
        <v>102.477</v>
      </c>
      <c r="CD429" s="14" t="n">
        <v>7.95</v>
      </c>
      <c r="CE429" s="14" t="n">
        <v>0</v>
      </c>
      <c r="CF429" s="14" t="n">
        <v>102.477</v>
      </c>
      <c r="CG429" s="14" t="n">
        <v>0</v>
      </c>
      <c r="CH429" s="14" t="n">
        <v>1</v>
      </c>
      <c r="CI429" s="14" t="n">
        <v>0</v>
      </c>
      <c r="CJ429" s="14" t="n">
        <v>0</v>
      </c>
      <c r="CK429" s="14" t="n">
        <v>0</v>
      </c>
      <c r="CL429" s="14" t="n">
        <v>0</v>
      </c>
      <c r="CM429" s="14" t="n">
        <v>0</v>
      </c>
      <c r="CN429" s="14" t="n">
        <v>0</v>
      </c>
      <c r="CO429" s="14" t="n">
        <v>0</v>
      </c>
      <c r="CP429" s="14" t="n">
        <v>0.998</v>
      </c>
      <c r="CQ429" s="14" t="n">
        <v>1.294</v>
      </c>
      <c r="CR429" s="14" t="n">
        <v>0</v>
      </c>
      <c r="CS429" s="14" t="n">
        <v>5.158</v>
      </c>
      <c r="CT429" s="14" t="n">
        <v>7.554</v>
      </c>
      <c r="CU429" s="14" t="n">
        <v>16.097</v>
      </c>
    </row>
    <row r="430">
      <c r="A430" s="14" t="inlineStr">
        <is>
          <t>PRK2023</t>
        </is>
      </c>
      <c r="B430" s="14" t="inlineStr">
        <is>
          <t>PRK</t>
        </is>
      </c>
      <c r="C430" s="14" t="inlineStr">
        <is>
          <t>PRK</t>
        </is>
      </c>
      <c r="D430" s="14" t="inlineStr">
        <is>
          <t>Korea, Dem. People's Rep.</t>
        </is>
      </c>
      <c r="E430" s="14" t="n">
        <v>2023</v>
      </c>
      <c r="F430" s="14" t="n">
        <v>0</v>
      </c>
      <c r="G430" s="14" t="n">
        <v>1.99</v>
      </c>
      <c r="H430" s="14" t="n">
        <v>0.643</v>
      </c>
      <c r="I430" s="14" t="n">
        <v>0</v>
      </c>
      <c r="J430" s="14" t="n">
        <v>1.99</v>
      </c>
      <c r="K430" s="14" t="n">
        <v>0</v>
      </c>
      <c r="L430" s="14" t="n">
        <v>1</v>
      </c>
      <c r="M430" s="14" t="n">
        <v>3.276</v>
      </c>
      <c r="N430" s="14" t="n">
        <v>1.928</v>
      </c>
      <c r="O430" s="14" t="n">
        <v>0</v>
      </c>
      <c r="P430" s="14" t="n">
        <v>3.276</v>
      </c>
      <c r="Q430" s="14" t="n">
        <v>0</v>
      </c>
      <c r="R430" s="14" t="n">
        <v>1</v>
      </c>
      <c r="S430" s="14" t="n">
        <v>5.205</v>
      </c>
      <c r="T430" s="14" t="n">
        <v>3.857</v>
      </c>
      <c r="U430" s="14" t="n">
        <v>0</v>
      </c>
      <c r="V430" s="14" t="n">
        <v>5.205</v>
      </c>
      <c r="W430" s="14" t="n">
        <v>0</v>
      </c>
      <c r="X430" s="14" t="n">
        <v>1</v>
      </c>
      <c r="Y430" s="14" t="n">
        <v>13.814</v>
      </c>
      <c r="Z430" s="14" t="n">
        <v>1.705</v>
      </c>
      <c r="AA430" s="14" t="n">
        <v>0</v>
      </c>
      <c r="AB430" s="14" t="n">
        <v>13.814</v>
      </c>
      <c r="AC430" s="14" t="n">
        <v>0</v>
      </c>
      <c r="AD430" s="14" t="n">
        <v>1</v>
      </c>
      <c r="AE430" s="14" t="n">
        <v>15.1</v>
      </c>
      <c r="AF430" s="14" t="n">
        <v>3.292</v>
      </c>
      <c r="AG430" s="14" t="n">
        <v>0</v>
      </c>
      <c r="AH430" s="14" t="n">
        <v>15.1</v>
      </c>
      <c r="AI430" s="14" t="n">
        <v>0</v>
      </c>
      <c r="AJ430" s="14" t="n">
        <v>1</v>
      </c>
      <c r="AK430" s="14" t="n">
        <v>22.814</v>
      </c>
      <c r="AL430" s="14" t="n">
        <v>11.838</v>
      </c>
      <c r="AM430" s="14" t="n">
        <v>0</v>
      </c>
      <c r="AN430" s="14" t="n">
        <v>22.814</v>
      </c>
      <c r="AO430" s="14" t="n">
        <v>0</v>
      </c>
      <c r="AP430" s="14" t="n">
        <v>1</v>
      </c>
      <c r="AQ430" s="14" t="n">
        <v>0.749</v>
      </c>
      <c r="AR430" s="14" t="n">
        <v>0.129</v>
      </c>
      <c r="AS430" s="14" t="n">
        <v>0</v>
      </c>
      <c r="AT430" s="14" t="n">
        <v>0.749</v>
      </c>
      <c r="AU430" s="14" t="n">
        <v>0</v>
      </c>
      <c r="AV430" s="14" t="n">
        <v>1</v>
      </c>
      <c r="AW430" s="14" t="n">
        <v>0.783</v>
      </c>
      <c r="AX430" s="14" t="n">
        <v>0.129</v>
      </c>
      <c r="AY430" s="14" t="n">
        <v>0</v>
      </c>
      <c r="AZ430" s="14" t="n">
        <v>0.783</v>
      </c>
      <c r="BA430" s="14" t="n">
        <v>0</v>
      </c>
      <c r="BB430" s="14" t="n">
        <v>1</v>
      </c>
      <c r="BC430" s="14" t="n">
        <v>0.527</v>
      </c>
      <c r="BD430" s="14" t="n">
        <v>0.129</v>
      </c>
      <c r="BE430" s="14" t="n">
        <v>0</v>
      </c>
      <c r="BF430" s="14" t="n">
        <v>0.527</v>
      </c>
      <c r="BG430" s="14" t="n">
        <v>0</v>
      </c>
      <c r="BH430" s="14" t="n">
        <v>1</v>
      </c>
      <c r="BI430" s="14" t="n">
        <v>0.64</v>
      </c>
      <c r="BJ430" s="14" t="n">
        <v>0.129</v>
      </c>
      <c r="BK430" s="14" t="n">
        <v>0</v>
      </c>
      <c r="BL430" s="14" t="n">
        <v>0.64</v>
      </c>
      <c r="BM430" s="14" t="n">
        <v>0</v>
      </c>
      <c r="BN430" s="14" t="n">
        <v>1</v>
      </c>
      <c r="BO430" s="14" t="n">
        <v>0</v>
      </c>
      <c r="BP430" s="14" t="n">
        <v>0</v>
      </c>
      <c r="BQ430" s="14" t="n">
        <v>0</v>
      </c>
      <c r="BR430" s="14" t="n">
        <v>0</v>
      </c>
      <c r="BS430" s="14" t="n">
        <v>1</v>
      </c>
      <c r="BT430" s="14" t="n">
        <v>0</v>
      </c>
      <c r="BU430" s="14" t="n">
        <v>0</v>
      </c>
      <c r="BV430" s="14" t="n">
        <v>0</v>
      </c>
      <c r="BW430" s="14" t="n">
        <v>0</v>
      </c>
      <c r="BX430" s="14" t="n">
        <v>1</v>
      </c>
      <c r="BY430" s="14" t="n">
        <v>13.254</v>
      </c>
      <c r="BZ430" s="14" t="n">
        <v>0</v>
      </c>
      <c r="CA430" s="14" t="n">
        <v>13.254</v>
      </c>
      <c r="CB430" s="14" t="n">
        <v>0</v>
      </c>
      <c r="CC430" s="14" t="n">
        <v>87.07899999999999</v>
      </c>
      <c r="CD430" s="14" t="n">
        <v>7.95</v>
      </c>
      <c r="CE430" s="14" t="n">
        <v>0</v>
      </c>
      <c r="CF430" s="14" t="n">
        <v>87.07899999999999</v>
      </c>
      <c r="CG430" s="14" t="n">
        <v>0</v>
      </c>
      <c r="CH430" s="14" t="n">
        <v>1</v>
      </c>
      <c r="CI430" s="14" t="n">
        <v>0</v>
      </c>
      <c r="CJ430" s="14" t="n">
        <v>0</v>
      </c>
      <c r="CK430" s="14" t="n">
        <v>0</v>
      </c>
      <c r="CL430" s="14" t="n">
        <v>0</v>
      </c>
      <c r="CM430" s="14" t="n">
        <v>0</v>
      </c>
      <c r="CN430" s="14" t="n">
        <v>0</v>
      </c>
      <c r="CO430" s="14" t="n">
        <v>0</v>
      </c>
      <c r="CP430" s="14" t="n">
        <v>1</v>
      </c>
      <c r="CQ430" s="14" t="n">
        <v>1.348</v>
      </c>
      <c r="CR430" s="14" t="n">
        <v>0</v>
      </c>
      <c r="CS430" s="14" t="n">
        <v>5.37</v>
      </c>
      <c r="CT430" s="14" t="n">
        <v>4.484</v>
      </c>
      <c r="CU430" s="14" t="n">
        <v>12.529</v>
      </c>
    </row>
    <row r="431">
      <c r="A431" s="14" t="inlineStr">
        <is>
          <t>PRK2024</t>
        </is>
      </c>
      <c r="B431" s="14" t="inlineStr">
        <is>
          <t>PRK</t>
        </is>
      </c>
      <c r="C431" s="14" t="inlineStr">
        <is>
          <t>PRK</t>
        </is>
      </c>
      <c r="D431" s="14" t="inlineStr">
        <is>
          <t>Korea, Dem. People's Rep.</t>
        </is>
      </c>
      <c r="E431" s="14" t="n">
        <v>2024</v>
      </c>
      <c r="F431" s="14" t="n">
        <v>0</v>
      </c>
      <c r="G431" s="14" t="n">
        <v>2.049</v>
      </c>
      <c r="H431" s="14" t="n">
        <v>0.662</v>
      </c>
      <c r="I431" s="14" t="n">
        <v>0</v>
      </c>
      <c r="J431" s="14" t="n">
        <v>2.049</v>
      </c>
      <c r="K431" s="14" t="n">
        <v>0</v>
      </c>
      <c r="L431" s="14" t="n">
        <v>1</v>
      </c>
      <c r="M431" s="14" t="n">
        <v>3.373</v>
      </c>
      <c r="N431" s="14" t="n">
        <v>1.985</v>
      </c>
      <c r="O431" s="14" t="n">
        <v>0</v>
      </c>
      <c r="P431" s="14" t="n">
        <v>3.373</v>
      </c>
      <c r="Q431" s="14" t="n">
        <v>0</v>
      </c>
      <c r="R431" s="14" t="n">
        <v>1</v>
      </c>
      <c r="S431" s="14" t="n">
        <v>5.358</v>
      </c>
      <c r="T431" s="14" t="n">
        <v>3.971</v>
      </c>
      <c r="U431" s="14" t="n">
        <v>0</v>
      </c>
      <c r="V431" s="14" t="n">
        <v>5.358</v>
      </c>
      <c r="W431" s="14" t="n">
        <v>0</v>
      </c>
      <c r="X431" s="14" t="n">
        <v>1</v>
      </c>
      <c r="Y431" s="14" t="n">
        <v>12.219</v>
      </c>
      <c r="Z431" s="14" t="n">
        <v>1.508</v>
      </c>
      <c r="AA431" s="14" t="n">
        <v>0</v>
      </c>
      <c r="AB431" s="14" t="n">
        <v>12.219</v>
      </c>
      <c r="AC431" s="14" t="n">
        <v>0</v>
      </c>
      <c r="AD431" s="14" t="n">
        <v>1</v>
      </c>
      <c r="AE431" s="14" t="n">
        <v>13.543</v>
      </c>
      <c r="AF431" s="14" t="n">
        <v>2.952</v>
      </c>
      <c r="AG431" s="14" t="n">
        <v>0</v>
      </c>
      <c r="AH431" s="14" t="n">
        <v>13.543</v>
      </c>
      <c r="AI431" s="14" t="n">
        <v>0</v>
      </c>
      <c r="AJ431" s="14" t="n">
        <v>1</v>
      </c>
      <c r="AK431" s="14" t="n">
        <v>21.484</v>
      </c>
      <c r="AL431" s="14" t="n">
        <v>11.148</v>
      </c>
      <c r="AM431" s="14" t="n">
        <v>0</v>
      </c>
      <c r="AN431" s="14" t="n">
        <v>21.484</v>
      </c>
      <c r="AO431" s="14" t="n">
        <v>0</v>
      </c>
      <c r="AP431" s="14" t="n">
        <v>1</v>
      </c>
      <c r="AQ431" s="14" t="n">
        <v>0.72</v>
      </c>
      <c r="AR431" s="14" t="n">
        <v>0.132</v>
      </c>
      <c r="AS431" s="14" t="n">
        <v>0</v>
      </c>
      <c r="AT431" s="14" t="n">
        <v>0.72</v>
      </c>
      <c r="AU431" s="14" t="n">
        <v>0</v>
      </c>
      <c r="AV431" s="14" t="n">
        <v>1</v>
      </c>
      <c r="AW431" s="14" t="n">
        <v>0.734</v>
      </c>
      <c r="AX431" s="14" t="n">
        <v>0.132</v>
      </c>
      <c r="AY431" s="14" t="n">
        <v>0</v>
      </c>
      <c r="AZ431" s="14" t="n">
        <v>0.734</v>
      </c>
      <c r="BA431" s="14" t="n">
        <v>0</v>
      </c>
      <c r="BB431" s="14" t="n">
        <v>1</v>
      </c>
      <c r="BC431" s="14" t="n">
        <v>0.51</v>
      </c>
      <c r="BD431" s="14" t="n">
        <v>0.132</v>
      </c>
      <c r="BE431" s="14" t="n">
        <v>0</v>
      </c>
      <c r="BF431" s="14" t="n">
        <v>0.51</v>
      </c>
      <c r="BG431" s="14" t="n">
        <v>0</v>
      </c>
      <c r="BH431" s="14" t="n">
        <v>1</v>
      </c>
      <c r="BI431" s="14" t="n">
        <v>0.652</v>
      </c>
      <c r="BJ431" s="14" t="n">
        <v>0.132</v>
      </c>
      <c r="BK431" s="14" t="n">
        <v>0</v>
      </c>
      <c r="BL431" s="14" t="n">
        <v>0.652</v>
      </c>
      <c r="BM431" s="14" t="n">
        <v>0</v>
      </c>
      <c r="BN431" s="14" t="n">
        <v>1</v>
      </c>
      <c r="BO431" s="14" t="n">
        <v>0</v>
      </c>
      <c r="BP431" s="14" t="n">
        <v>0</v>
      </c>
      <c r="BQ431" s="14" t="n">
        <v>0</v>
      </c>
      <c r="BR431" s="14" t="n">
        <v>0</v>
      </c>
      <c r="BS431" s="14" t="n">
        <v>1</v>
      </c>
      <c r="BT431" s="14" t="n">
        <v>0</v>
      </c>
      <c r="BU431" s="14" t="n">
        <v>0</v>
      </c>
      <c r="BV431" s="14" t="n">
        <v>0</v>
      </c>
      <c r="BW431" s="14" t="n">
        <v>0</v>
      </c>
      <c r="BX431" s="14" t="n">
        <v>1</v>
      </c>
      <c r="BY431" s="14" t="n">
        <v>13.646</v>
      </c>
      <c r="BZ431" s="14" t="n">
        <v>0</v>
      </c>
      <c r="CA431" s="14" t="n">
        <v>13.646</v>
      </c>
      <c r="CB431" s="14" t="n">
        <v>0</v>
      </c>
      <c r="CC431" s="14" t="n">
        <v>86.38500000000001</v>
      </c>
      <c r="CD431" s="14" t="n">
        <v>7.95</v>
      </c>
      <c r="CE431" s="14" t="n">
        <v>0</v>
      </c>
      <c r="CF431" s="14" t="n">
        <v>86.38500000000001</v>
      </c>
      <c r="CG431" s="14" t="n">
        <v>0</v>
      </c>
      <c r="CH431" s="14" t="n">
        <v>1</v>
      </c>
      <c r="CI431" s="14" t="n">
        <v>0</v>
      </c>
      <c r="CJ431" s="14" t="n">
        <v>0</v>
      </c>
      <c r="CK431" s="14" t="n">
        <v>0</v>
      </c>
      <c r="CL431" s="14" t="n">
        <v>0</v>
      </c>
      <c r="CM431" s="14" t="n">
        <v>0</v>
      </c>
      <c r="CN431" s="14" t="n">
        <v>0</v>
      </c>
      <c r="CO431" s="14" t="n">
        <v>0</v>
      </c>
      <c r="CP431" s="14" t="n">
        <v>1</v>
      </c>
      <c r="CQ431" s="14" t="n">
        <v>1.387</v>
      </c>
      <c r="CR431" s="14" t="n">
        <v>0</v>
      </c>
      <c r="CS431" s="14" t="n">
        <v>5.529</v>
      </c>
      <c r="CT431" s="14" t="n">
        <v>3.509</v>
      </c>
      <c r="CU431" s="14" t="n">
        <v>10.896</v>
      </c>
    </row>
    <row r="432">
      <c r="A432" s="14" t="inlineStr">
        <is>
          <t>XKX2021</t>
        </is>
      </c>
      <c r="B432" s="14" t="inlineStr">
        <is>
          <t>XKX</t>
        </is>
      </c>
      <c r="C432" s="14" t="inlineStr">
        <is>
          <t>XKX</t>
        </is>
      </c>
      <c r="D432" s="14" t="inlineStr">
        <is>
          <t>Kosovo</t>
        </is>
      </c>
      <c r="E432" s="14" t="n">
        <v>2021</v>
      </c>
      <c r="F432" s="14" t="n">
        <v>0.18</v>
      </c>
      <c r="G432" s="14" t="n">
        <v>1.811</v>
      </c>
      <c r="H432" s="14" t="n">
        <v>0.578</v>
      </c>
      <c r="I432" s="14" t="n">
        <v>0</v>
      </c>
      <c r="J432" s="14" t="n">
        <v>1.812</v>
      </c>
      <c r="K432" s="14" t="n">
        <v>0</v>
      </c>
      <c r="L432" s="14" t="n">
        <v>1</v>
      </c>
      <c r="M432" s="14" t="n">
        <v>2.968</v>
      </c>
      <c r="N432" s="14" t="n">
        <v>1.734</v>
      </c>
      <c r="O432" s="14" t="n">
        <v>0</v>
      </c>
      <c r="P432" s="14" t="n">
        <v>2.969</v>
      </c>
      <c r="Q432" s="14" t="n">
        <v>0</v>
      </c>
      <c r="R432" s="14" t="n">
        <v>1</v>
      </c>
      <c r="S432" s="14" t="n">
        <v>4.701</v>
      </c>
      <c r="T432" s="14" t="n">
        <v>3.467</v>
      </c>
      <c r="U432" s="14" t="n">
        <v>0</v>
      </c>
      <c r="V432" s="14" t="n">
        <v>5.547</v>
      </c>
      <c r="W432" s="14" t="n">
        <v>0.18</v>
      </c>
      <c r="X432" s="14" t="n">
        <v>1</v>
      </c>
      <c r="Y432" s="14" t="n">
        <v>16.305</v>
      </c>
      <c r="Z432" s="14" t="n">
        <v>2.204</v>
      </c>
      <c r="AA432" s="14" t="n">
        <v>0.151</v>
      </c>
      <c r="AB432" s="14" t="n">
        <v>16.456</v>
      </c>
      <c r="AC432" s="14" t="n">
        <v>0</v>
      </c>
      <c r="AD432" s="14" t="n">
        <v>1</v>
      </c>
      <c r="AE432" s="14" t="n">
        <v>17.449</v>
      </c>
      <c r="AF432" s="14" t="n">
        <v>4.08</v>
      </c>
      <c r="AG432" s="14" t="n">
        <v>0.151</v>
      </c>
      <c r="AH432" s="14" t="n">
        <v>17.599</v>
      </c>
      <c r="AI432" s="14" t="n">
        <v>0</v>
      </c>
      <c r="AJ432" s="14" t="n">
        <v>1</v>
      </c>
      <c r="AK432" s="14" t="n">
        <v>24.309</v>
      </c>
      <c r="AL432" s="14" t="n">
        <v>12.947</v>
      </c>
      <c r="AM432" s="14" t="n">
        <v>0.151</v>
      </c>
      <c r="AN432" s="14" t="n">
        <v>28.862</v>
      </c>
      <c r="AO432" s="14" t="n">
        <v>0.18</v>
      </c>
      <c r="AP432" s="14" t="n">
        <v>1</v>
      </c>
      <c r="AQ432" s="14" t="n">
        <v>0.619</v>
      </c>
      <c r="AR432" s="14" t="n">
        <v>0.114</v>
      </c>
      <c r="AS432" s="14" t="n">
        <v>0.514</v>
      </c>
      <c r="AT432" s="14" t="n">
        <v>1.337</v>
      </c>
      <c r="AU432" s="14" t="n">
        <v>0.18</v>
      </c>
      <c r="AV432" s="14" t="n">
        <v>1</v>
      </c>
      <c r="AW432" s="14" t="n">
        <v>0.599</v>
      </c>
      <c r="AX432" s="14" t="n">
        <v>0.114</v>
      </c>
      <c r="AY432" s="14" t="n">
        <v>0.513</v>
      </c>
      <c r="AZ432" s="14" t="n">
        <v>1.313</v>
      </c>
      <c r="BA432" s="14" t="n">
        <v>0.18</v>
      </c>
      <c r="BB432" s="14" t="n">
        <v>1</v>
      </c>
      <c r="BC432" s="14" t="n">
        <v>0.439</v>
      </c>
      <c r="BD432" s="14" t="n">
        <v>0.114</v>
      </c>
      <c r="BE432" s="14" t="n">
        <v>0</v>
      </c>
      <c r="BF432" s="14" t="n">
        <v>0.518</v>
      </c>
      <c r="BG432" s="14" t="n">
        <v>0.18</v>
      </c>
      <c r="BH432" s="14" t="n">
        <v>1</v>
      </c>
      <c r="BI432" s="14" t="n">
        <v>0.505</v>
      </c>
      <c r="BJ432" s="14" t="n">
        <v>0.114</v>
      </c>
      <c r="BK432" s="14" t="n">
        <v>0</v>
      </c>
      <c r="BL432" s="14" t="n">
        <v>0.596</v>
      </c>
      <c r="BM432" s="14" t="n">
        <v>0.18</v>
      </c>
      <c r="BN432" s="14" t="n">
        <v>1</v>
      </c>
      <c r="BO432" s="14" t="n">
        <v>0</v>
      </c>
      <c r="BP432" s="14" t="n">
        <v>0</v>
      </c>
      <c r="BQ432" s="14" t="n">
        <v>0.081</v>
      </c>
      <c r="BR432" s="14" t="n">
        <v>0</v>
      </c>
      <c r="BS432" s="14" t="n">
        <v>0.667</v>
      </c>
      <c r="BT432" s="14" t="n">
        <v>0</v>
      </c>
      <c r="BU432" s="14" t="n">
        <v>0</v>
      </c>
      <c r="BV432" s="14" t="n">
        <v>0.07099999999999999</v>
      </c>
      <c r="BW432" s="14" t="n">
        <v>0.08</v>
      </c>
      <c r="BX432" s="14" t="n">
        <v>0.333</v>
      </c>
      <c r="BY432" s="14" t="n">
        <v>11.787</v>
      </c>
      <c r="BZ432" s="14" t="n">
        <v>0</v>
      </c>
      <c r="CA432" s="14" t="n">
        <v>11.787</v>
      </c>
      <c r="CB432" s="14" t="n">
        <v>0</v>
      </c>
      <c r="CC432" s="14" t="n">
        <v>78.125</v>
      </c>
      <c r="CD432" s="14" t="n">
        <v>7.95</v>
      </c>
      <c r="CE432" s="14" t="n">
        <v>0</v>
      </c>
      <c r="CF432" s="14" t="n">
        <v>92.188</v>
      </c>
      <c r="CG432" s="14" t="n">
        <v>0.18</v>
      </c>
      <c r="CH432" s="14" t="n">
        <v>1</v>
      </c>
      <c r="CI432" s="14" t="n">
        <v>0</v>
      </c>
      <c r="CJ432" s="14" t="n">
        <v>0</v>
      </c>
      <c r="CK432" s="14" t="n">
        <v>0</v>
      </c>
      <c r="CL432" s="14" t="n">
        <v>0</v>
      </c>
      <c r="CM432" s="14" t="n">
        <v>0</v>
      </c>
      <c r="CN432" s="14" t="n">
        <v>0</v>
      </c>
      <c r="CO432" s="14" t="n">
        <v>0</v>
      </c>
      <c r="CP432" s="14" t="n">
        <v>0.989</v>
      </c>
      <c r="CQ432" s="14" t="n">
        <v>1.198</v>
      </c>
      <c r="CR432" s="14" t="n">
        <v>0</v>
      </c>
      <c r="CS432" s="14" t="n">
        <v>4.776</v>
      </c>
      <c r="CT432" s="14" t="n">
        <v>4.41</v>
      </c>
      <c r="CU432" s="14" t="n">
        <v>15.162</v>
      </c>
    </row>
    <row r="433">
      <c r="A433" s="14" t="inlineStr">
        <is>
          <t>XKX2022</t>
        </is>
      </c>
      <c r="B433" s="14" t="inlineStr">
        <is>
          <t>XKX</t>
        </is>
      </c>
      <c r="C433" s="14" t="inlineStr">
        <is>
          <t>XKX</t>
        </is>
      </c>
      <c r="D433" s="14" t="inlineStr">
        <is>
          <t>Kosovo</t>
        </is>
      </c>
      <c r="E433" s="14" t="n">
        <v>2022</v>
      </c>
      <c r="F433" s="14" t="n">
        <v>0.18</v>
      </c>
      <c r="G433" s="14" t="n">
        <v>1.932</v>
      </c>
      <c r="H433" s="14" t="n">
        <v>0.62</v>
      </c>
      <c r="I433" s="14" t="n">
        <v>0</v>
      </c>
      <c r="J433" s="14" t="n">
        <v>1.932</v>
      </c>
      <c r="K433" s="14" t="n">
        <v>0</v>
      </c>
      <c r="L433" s="14" t="n">
        <v>1</v>
      </c>
      <c r="M433" s="14" t="n">
        <v>3.173</v>
      </c>
      <c r="N433" s="14" t="n">
        <v>1.859</v>
      </c>
      <c r="O433" s="14" t="n">
        <v>0</v>
      </c>
      <c r="P433" s="14" t="n">
        <v>3.173</v>
      </c>
      <c r="Q433" s="14" t="n">
        <v>0</v>
      </c>
      <c r="R433" s="14" t="n">
        <v>1</v>
      </c>
      <c r="S433" s="14" t="n">
        <v>5.031</v>
      </c>
      <c r="T433" s="14" t="n">
        <v>3.719</v>
      </c>
      <c r="U433" s="14" t="n">
        <v>0.067</v>
      </c>
      <c r="V433" s="14" t="n">
        <v>5.937</v>
      </c>
      <c r="W433" s="14" t="n">
        <v>0.18</v>
      </c>
      <c r="X433" s="14" t="n">
        <v>1</v>
      </c>
      <c r="Y433" s="14" t="n">
        <v>32.56</v>
      </c>
      <c r="Z433" s="14" t="n">
        <v>4.401</v>
      </c>
      <c r="AA433" s="14" t="n">
        <v>0.311</v>
      </c>
      <c r="AB433" s="14" t="n">
        <v>32.871</v>
      </c>
      <c r="AC433" s="14" t="n">
        <v>0</v>
      </c>
      <c r="AD433" s="14" t="n">
        <v>1</v>
      </c>
      <c r="AE433" s="14" t="n">
        <v>33.795</v>
      </c>
      <c r="AF433" s="14" t="n">
        <v>7.902</v>
      </c>
      <c r="AG433" s="14" t="n">
        <v>0.311</v>
      </c>
      <c r="AH433" s="14" t="n">
        <v>34.106</v>
      </c>
      <c r="AI433" s="14" t="n">
        <v>0</v>
      </c>
      <c r="AJ433" s="14" t="n">
        <v>1</v>
      </c>
      <c r="AK433" s="14" t="n">
        <v>41.203</v>
      </c>
      <c r="AL433" s="14" t="n">
        <v>21.945</v>
      </c>
      <c r="AM433" s="14" t="n">
        <v>0.864</v>
      </c>
      <c r="AN433" s="14" t="n">
        <v>48.987</v>
      </c>
      <c r="AO433" s="14" t="n">
        <v>0.18</v>
      </c>
      <c r="AP433" s="14" t="n">
        <v>1</v>
      </c>
      <c r="AQ433" s="14" t="n">
        <v>0.861</v>
      </c>
      <c r="AR433" s="14" t="n">
        <v>0.123</v>
      </c>
      <c r="AS433" s="14" t="n">
        <v>0.449</v>
      </c>
      <c r="AT433" s="14" t="n">
        <v>1.546</v>
      </c>
      <c r="AU433" s="14" t="n">
        <v>0.18</v>
      </c>
      <c r="AV433" s="14" t="n">
        <v>1</v>
      </c>
      <c r="AW433" s="14" t="n">
        <v>0.986</v>
      </c>
      <c r="AX433" s="14" t="n">
        <v>0.123</v>
      </c>
      <c r="AY433" s="14" t="n">
        <v>0.431</v>
      </c>
      <c r="AZ433" s="14" t="n">
        <v>1.672</v>
      </c>
      <c r="BA433" s="14" t="n">
        <v>0.18</v>
      </c>
      <c r="BB433" s="14" t="n">
        <v>1</v>
      </c>
      <c r="BC433" s="14" t="n">
        <v>0.598</v>
      </c>
      <c r="BD433" s="14" t="n">
        <v>0.123</v>
      </c>
      <c r="BE433" s="14" t="n">
        <v>0.008</v>
      </c>
      <c r="BF433" s="14" t="n">
        <v>0.705</v>
      </c>
      <c r="BG433" s="14" t="n">
        <v>0.18</v>
      </c>
      <c r="BH433" s="14" t="n">
        <v>1</v>
      </c>
      <c r="BI433" s="14" t="n">
        <v>0.612</v>
      </c>
      <c r="BJ433" s="14" t="n">
        <v>0.123</v>
      </c>
      <c r="BK433" s="14" t="n">
        <v>0.008</v>
      </c>
      <c r="BL433" s="14" t="n">
        <v>0.723</v>
      </c>
      <c r="BM433" s="14" t="n">
        <v>0.18</v>
      </c>
      <c r="BN433" s="14" t="n">
        <v>1</v>
      </c>
      <c r="BO433" s="14" t="n">
        <v>0</v>
      </c>
      <c r="BP433" s="14" t="n">
        <v>0</v>
      </c>
      <c r="BQ433" s="14" t="n">
        <v>0.07199999999999999</v>
      </c>
      <c r="BR433" s="14" t="n">
        <v>0</v>
      </c>
      <c r="BS433" s="14" t="n">
        <v>0.667</v>
      </c>
      <c r="BT433" s="14" t="n">
        <v>0</v>
      </c>
      <c r="BU433" s="14" t="n">
        <v>0</v>
      </c>
      <c r="BV433" s="14" t="n">
        <v>0.063</v>
      </c>
      <c r="BW433" s="14" t="n">
        <v>0.08</v>
      </c>
      <c r="BX433" s="14" t="n">
        <v>0.333</v>
      </c>
      <c r="BY433" s="14" t="n">
        <v>12.729</v>
      </c>
      <c r="BZ433" s="14" t="n">
        <v>0</v>
      </c>
      <c r="CA433" s="14" t="n">
        <v>12.729</v>
      </c>
      <c r="CB433" s="14" t="n">
        <v>0</v>
      </c>
      <c r="CC433" s="14" t="n">
        <v>97.90000000000001</v>
      </c>
      <c r="CD433" s="14" t="n">
        <v>7.95</v>
      </c>
      <c r="CE433" s="14" t="n">
        <v>1.304</v>
      </c>
      <c r="CF433" s="14" t="n">
        <v>115.522</v>
      </c>
      <c r="CG433" s="14" t="n">
        <v>0.18</v>
      </c>
      <c r="CH433" s="14" t="n">
        <v>1</v>
      </c>
      <c r="CI433" s="14" t="n">
        <v>0</v>
      </c>
      <c r="CJ433" s="14" t="n">
        <v>0</v>
      </c>
      <c r="CK433" s="14" t="n">
        <v>0</v>
      </c>
      <c r="CL433" s="14" t="n">
        <v>0</v>
      </c>
      <c r="CM433" s="14" t="n">
        <v>0</v>
      </c>
      <c r="CN433" s="14" t="n">
        <v>0</v>
      </c>
      <c r="CO433" s="14" t="n">
        <v>0</v>
      </c>
      <c r="CP433" s="14" t="n">
        <v>0.996</v>
      </c>
      <c r="CQ433" s="14" t="n">
        <v>1.294</v>
      </c>
      <c r="CR433" s="14" t="n">
        <v>0</v>
      </c>
      <c r="CS433" s="14" t="n">
        <v>5.158</v>
      </c>
      <c r="CT433" s="14" t="n">
        <v>5.842</v>
      </c>
      <c r="CU433" s="14" t="n">
        <v>31.326</v>
      </c>
    </row>
    <row r="434">
      <c r="A434" s="14" t="inlineStr">
        <is>
          <t>XKX2023</t>
        </is>
      </c>
      <c r="B434" s="14" t="inlineStr">
        <is>
          <t>XKX</t>
        </is>
      </c>
      <c r="C434" s="14" t="inlineStr">
        <is>
          <t>XKX</t>
        </is>
      </c>
      <c r="D434" s="14" t="inlineStr">
        <is>
          <t>Kosovo</t>
        </is>
      </c>
      <c r="E434" s="14" t="n">
        <v>2023</v>
      </c>
      <c r="F434" s="14" t="n">
        <v>0.18</v>
      </c>
      <c r="G434" s="14" t="n">
        <v>2.012</v>
      </c>
      <c r="H434" s="14" t="n">
        <v>0.648</v>
      </c>
      <c r="I434" s="14" t="n">
        <v>0</v>
      </c>
      <c r="J434" s="14" t="n">
        <v>2.012</v>
      </c>
      <c r="K434" s="14" t="n">
        <v>0</v>
      </c>
      <c r="L434" s="14" t="n">
        <v>1</v>
      </c>
      <c r="M434" s="14" t="n">
        <v>3.312</v>
      </c>
      <c r="N434" s="14" t="n">
        <v>1.944</v>
      </c>
      <c r="O434" s="14" t="n">
        <v>0</v>
      </c>
      <c r="P434" s="14" t="n">
        <v>3.312</v>
      </c>
      <c r="Q434" s="14" t="n">
        <v>0</v>
      </c>
      <c r="R434" s="14" t="n">
        <v>1</v>
      </c>
      <c r="S434" s="14" t="n">
        <v>5.251</v>
      </c>
      <c r="T434" s="14" t="n">
        <v>3.887</v>
      </c>
      <c r="U434" s="14" t="n">
        <v>0.105</v>
      </c>
      <c r="V434" s="14" t="n">
        <v>6.197</v>
      </c>
      <c r="W434" s="14" t="n">
        <v>0.18</v>
      </c>
      <c r="X434" s="14" t="n">
        <v>1</v>
      </c>
      <c r="Y434" s="14" t="n">
        <v>12.908</v>
      </c>
      <c r="Z434" s="14" t="n">
        <v>1.745</v>
      </c>
      <c r="AA434" s="14" t="n">
        <v>0.115</v>
      </c>
      <c r="AB434" s="14" t="n">
        <v>13.023</v>
      </c>
      <c r="AC434" s="14" t="n">
        <v>0</v>
      </c>
      <c r="AD434" s="14" t="n">
        <v>1</v>
      </c>
      <c r="AE434" s="14" t="n">
        <v>14.194</v>
      </c>
      <c r="AF434" s="14" t="n">
        <v>3.319</v>
      </c>
      <c r="AG434" s="14" t="n">
        <v>0.115</v>
      </c>
      <c r="AH434" s="14" t="n">
        <v>14.309</v>
      </c>
      <c r="AI434" s="14" t="n">
        <v>0</v>
      </c>
      <c r="AJ434" s="14" t="n">
        <v>1</v>
      </c>
      <c r="AK434" s="14" t="n">
        <v>21.908</v>
      </c>
      <c r="AL434" s="14" t="n">
        <v>11.668</v>
      </c>
      <c r="AM434" s="14" t="n">
        <v>0.554</v>
      </c>
      <c r="AN434" s="14" t="n">
        <v>25.987</v>
      </c>
      <c r="AO434" s="14" t="n">
        <v>0.18</v>
      </c>
      <c r="AP434" s="14" t="n">
        <v>1</v>
      </c>
      <c r="AQ434" s="14" t="n">
        <v>0.76</v>
      </c>
      <c r="AR434" s="14" t="n">
        <v>0.129</v>
      </c>
      <c r="AS434" s="14" t="n">
        <v>0.486</v>
      </c>
      <c r="AT434" s="14" t="n">
        <v>1.471</v>
      </c>
      <c r="AU434" s="14" t="n">
        <v>0.18</v>
      </c>
      <c r="AV434" s="14" t="n">
        <v>1</v>
      </c>
      <c r="AW434" s="14" t="n">
        <v>0.8110000000000001</v>
      </c>
      <c r="AX434" s="14" t="n">
        <v>0.129</v>
      </c>
      <c r="AY434" s="14" t="n">
        <v>0.453</v>
      </c>
      <c r="AZ434" s="14" t="n">
        <v>1.492</v>
      </c>
      <c r="BA434" s="14" t="n">
        <v>0.18</v>
      </c>
      <c r="BB434" s="14" t="n">
        <v>1</v>
      </c>
      <c r="BC434" s="14" t="n">
        <v>0.535</v>
      </c>
      <c r="BD434" s="14" t="n">
        <v>0.129</v>
      </c>
      <c r="BE434" s="14" t="n">
        <v>0.011</v>
      </c>
      <c r="BF434" s="14" t="n">
        <v>0.631</v>
      </c>
      <c r="BG434" s="14" t="n">
        <v>0.18</v>
      </c>
      <c r="BH434" s="14" t="n">
        <v>1</v>
      </c>
      <c r="BI434" s="14" t="n">
        <v>0.579</v>
      </c>
      <c r="BJ434" s="14" t="n">
        <v>0.129</v>
      </c>
      <c r="BK434" s="14" t="n">
        <v>0.012</v>
      </c>
      <c r="BL434" s="14" t="n">
        <v>0.6840000000000001</v>
      </c>
      <c r="BM434" s="14" t="n">
        <v>0.18</v>
      </c>
      <c r="BN434" s="14" t="n">
        <v>1</v>
      </c>
      <c r="BO434" s="14" t="n">
        <v>0</v>
      </c>
      <c r="BP434" s="14" t="n">
        <v>0</v>
      </c>
      <c r="BQ434" s="14" t="n">
        <v>0.082</v>
      </c>
      <c r="BR434" s="14" t="n">
        <v>0</v>
      </c>
      <c r="BS434" s="14" t="n">
        <v>0.667</v>
      </c>
      <c r="BT434" s="14" t="n">
        <v>0</v>
      </c>
      <c r="BU434" s="14" t="n">
        <v>0</v>
      </c>
      <c r="BV434" s="14" t="n">
        <v>0.076</v>
      </c>
      <c r="BW434" s="14" t="n">
        <v>0.08</v>
      </c>
      <c r="BX434" s="14" t="n">
        <v>0.333</v>
      </c>
      <c r="BY434" s="14" t="n">
        <v>13.254</v>
      </c>
      <c r="BZ434" s="14" t="n">
        <v>0</v>
      </c>
      <c r="CA434" s="14" t="n">
        <v>13.254</v>
      </c>
      <c r="CB434" s="14" t="n">
        <v>0</v>
      </c>
      <c r="CC434" s="14" t="n">
        <v>83.248</v>
      </c>
      <c r="CD434" s="14" t="n">
        <v>7.95</v>
      </c>
      <c r="CE434" s="14" t="n">
        <v>1.659</v>
      </c>
      <c r="CF434" s="14" t="n">
        <v>98.233</v>
      </c>
      <c r="CG434" s="14" t="n">
        <v>0.18</v>
      </c>
      <c r="CH434" s="14" t="n">
        <v>1</v>
      </c>
      <c r="CI434" s="14" t="n">
        <v>0</v>
      </c>
      <c r="CJ434" s="14" t="n">
        <v>0</v>
      </c>
      <c r="CK434" s="14" t="n">
        <v>0</v>
      </c>
      <c r="CL434" s="14" t="n">
        <v>0</v>
      </c>
      <c r="CM434" s="14" t="n">
        <v>0</v>
      </c>
      <c r="CN434" s="14" t="n">
        <v>0</v>
      </c>
      <c r="CO434" s="14" t="n">
        <v>0</v>
      </c>
      <c r="CP434" s="14" t="n">
        <v>0.992</v>
      </c>
      <c r="CQ434" s="14" t="n">
        <v>1.348</v>
      </c>
      <c r="CR434" s="14" t="n">
        <v>0</v>
      </c>
      <c r="CS434" s="14" t="n">
        <v>5.37</v>
      </c>
      <c r="CT434" s="14" t="n">
        <v>3.466</v>
      </c>
      <c r="CU434" s="14" t="n">
        <v>11.622</v>
      </c>
    </row>
    <row r="435">
      <c r="A435" s="14" t="inlineStr">
        <is>
          <t>XKX2024</t>
        </is>
      </c>
      <c r="B435" s="14" t="inlineStr">
        <is>
          <t>XKX</t>
        </is>
      </c>
      <c r="C435" s="14" t="inlineStr">
        <is>
          <t>XKX</t>
        </is>
      </c>
      <c r="D435" s="14" t="inlineStr">
        <is>
          <t>Kosovo</t>
        </is>
      </c>
      <c r="E435" s="14" t="n">
        <v>2024</v>
      </c>
      <c r="F435" s="14" t="n">
        <v>0.18</v>
      </c>
      <c r="G435" s="14" t="n">
        <v>2.067</v>
      </c>
      <c r="H435" s="14" t="n">
        <v>0.667</v>
      </c>
      <c r="I435" s="14" t="n">
        <v>0</v>
      </c>
      <c r="J435" s="14" t="n">
        <v>2.067</v>
      </c>
      <c r="K435" s="14" t="n">
        <v>0</v>
      </c>
      <c r="L435" s="14" t="n">
        <v>1</v>
      </c>
      <c r="M435" s="14" t="n">
        <v>3.402</v>
      </c>
      <c r="N435" s="14" t="n">
        <v>2.001</v>
      </c>
      <c r="O435" s="14" t="n">
        <v>0</v>
      </c>
      <c r="P435" s="14" t="n">
        <v>3.402</v>
      </c>
      <c r="Q435" s="14" t="n">
        <v>0</v>
      </c>
      <c r="R435" s="14" t="n">
        <v>1</v>
      </c>
      <c r="S435" s="14" t="n">
        <v>5.402</v>
      </c>
      <c r="T435" s="14" t="n">
        <v>4.002</v>
      </c>
      <c r="U435" s="14" t="n">
        <v>0.133</v>
      </c>
      <c r="V435" s="14" t="n">
        <v>6.375</v>
      </c>
      <c r="W435" s="14" t="n">
        <v>0.18</v>
      </c>
      <c r="X435" s="14" t="n">
        <v>1</v>
      </c>
      <c r="Y435" s="14" t="n">
        <v>11.492</v>
      </c>
      <c r="Z435" s="14" t="n">
        <v>1.553</v>
      </c>
      <c r="AA435" s="14" t="n">
        <v>0.101</v>
      </c>
      <c r="AB435" s="14" t="n">
        <v>11.593</v>
      </c>
      <c r="AC435" s="14" t="n">
        <v>0</v>
      </c>
      <c r="AD435" s="14" t="n">
        <v>1</v>
      </c>
      <c r="AE435" s="14" t="n">
        <v>12.815</v>
      </c>
      <c r="AF435" s="14" t="n">
        <v>2.997</v>
      </c>
      <c r="AG435" s="14" t="n">
        <v>0.101</v>
      </c>
      <c r="AH435" s="14" t="n">
        <v>12.916</v>
      </c>
      <c r="AI435" s="14" t="n">
        <v>0</v>
      </c>
      <c r="AJ435" s="14" t="n">
        <v>1</v>
      </c>
      <c r="AK435" s="14" t="n">
        <v>20.757</v>
      </c>
      <c r="AL435" s="14" t="n">
        <v>11.055</v>
      </c>
      <c r="AM435" s="14" t="n">
        <v>0.612</v>
      </c>
      <c r="AN435" s="14" t="n">
        <v>24.613</v>
      </c>
      <c r="AO435" s="14" t="n">
        <v>0.18</v>
      </c>
      <c r="AP435" s="14" t="n">
        <v>1</v>
      </c>
      <c r="AQ435" s="14" t="n">
        <v>0.724</v>
      </c>
      <c r="AR435" s="14" t="n">
        <v>0.132</v>
      </c>
      <c r="AS435" s="14" t="n">
        <v>0.385</v>
      </c>
      <c r="AT435" s="14" t="n">
        <v>1.309</v>
      </c>
      <c r="AU435" s="14" t="n">
        <v>0.18</v>
      </c>
      <c r="AV435" s="14" t="n">
        <v>1</v>
      </c>
      <c r="AW435" s="14" t="n">
        <v>0.75</v>
      </c>
      <c r="AX435" s="14" t="n">
        <v>0.132</v>
      </c>
      <c r="AY435" s="14" t="n">
        <v>0.322</v>
      </c>
      <c r="AZ435" s="14" t="n">
        <v>1.266</v>
      </c>
      <c r="BA435" s="14" t="n">
        <v>0.18</v>
      </c>
      <c r="BB435" s="14" t="n">
        <v>1</v>
      </c>
      <c r="BC435" s="14" t="n">
        <v>0.513</v>
      </c>
      <c r="BD435" s="14" t="n">
        <v>0.132</v>
      </c>
      <c r="BE435" s="14" t="n">
        <v>0.013</v>
      </c>
      <c r="BF435" s="14" t="n">
        <v>0.605</v>
      </c>
      <c r="BG435" s="14" t="n">
        <v>0.18</v>
      </c>
      <c r="BH435" s="14" t="n">
        <v>1</v>
      </c>
      <c r="BI435" s="14" t="n">
        <v>0.591</v>
      </c>
      <c r="BJ435" s="14" t="n">
        <v>0.132</v>
      </c>
      <c r="BK435" s="14" t="n">
        <v>0.014</v>
      </c>
      <c r="BL435" s="14" t="n">
        <v>0.698</v>
      </c>
      <c r="BM435" s="14" t="n">
        <v>0.18</v>
      </c>
      <c r="BN435" s="14" t="n">
        <v>1</v>
      </c>
      <c r="BO435" s="14" t="n">
        <v>0</v>
      </c>
      <c r="BP435" s="14" t="n">
        <v>0</v>
      </c>
      <c r="BQ435" s="14" t="n">
        <v>0.07199999999999999</v>
      </c>
      <c r="BR435" s="14" t="n">
        <v>0</v>
      </c>
      <c r="BS435" s="14" t="n">
        <v>0.667</v>
      </c>
      <c r="BT435" s="14" t="n">
        <v>0</v>
      </c>
      <c r="BU435" s="14" t="n">
        <v>0</v>
      </c>
      <c r="BV435" s="14" t="n">
        <v>0.078</v>
      </c>
      <c r="BW435" s="14" t="n">
        <v>0.08</v>
      </c>
      <c r="BX435" s="14" t="n">
        <v>0.333</v>
      </c>
      <c r="BY435" s="14" t="n">
        <v>13.646</v>
      </c>
      <c r="BZ435" s="14" t="n">
        <v>0</v>
      </c>
      <c r="CA435" s="14" t="n">
        <v>13.646</v>
      </c>
      <c r="CB435" s="14" t="n">
        <v>0</v>
      </c>
      <c r="CC435" s="14" t="n">
        <v>82.58799999999999</v>
      </c>
      <c r="CD435" s="14" t="n">
        <v>7.95</v>
      </c>
      <c r="CE435" s="14" t="n">
        <v>2.025</v>
      </c>
      <c r="CF435" s="14" t="n">
        <v>97.45399999999999</v>
      </c>
      <c r="CG435" s="14" t="n">
        <v>0.18</v>
      </c>
      <c r="CH435" s="14" t="n">
        <v>1</v>
      </c>
      <c r="CI435" s="14" t="n">
        <v>0</v>
      </c>
      <c r="CJ435" s="14" t="n">
        <v>0</v>
      </c>
      <c r="CK435" s="14" t="n">
        <v>0</v>
      </c>
      <c r="CL435" s="14" t="n">
        <v>0</v>
      </c>
      <c r="CM435" s="14" t="n">
        <v>0</v>
      </c>
      <c r="CN435" s="14" t="n">
        <v>0</v>
      </c>
      <c r="CO435" s="14" t="n">
        <v>0</v>
      </c>
      <c r="CP435" s="14" t="n">
        <v>0.992</v>
      </c>
      <c r="CQ435" s="14" t="n">
        <v>1.387</v>
      </c>
      <c r="CR435" s="14" t="n">
        <v>0</v>
      </c>
      <c r="CS435" s="14" t="n">
        <v>5.529</v>
      </c>
      <c r="CT435" s="14" t="n">
        <v>3.027</v>
      </c>
      <c r="CU435" s="14" t="n">
        <v>10.168</v>
      </c>
    </row>
    <row r="436">
      <c r="A436" s="14" t="inlineStr">
        <is>
          <t>KWT2021</t>
        </is>
      </c>
      <c r="B436" s="14" t="inlineStr">
        <is>
          <t>KWT</t>
        </is>
      </c>
      <c r="C436" s="14" t="inlineStr">
        <is>
          <t>KWT</t>
        </is>
      </c>
      <c r="D436" s="14" t="inlineStr">
        <is>
          <t>Kuwait</t>
        </is>
      </c>
      <c r="E436" s="14" t="n">
        <v>2021</v>
      </c>
      <c r="F436" s="14" t="n">
        <v>0</v>
      </c>
      <c r="G436" s="14" t="n">
        <v>5.897</v>
      </c>
      <c r="H436" s="14" t="n">
        <v>1.143</v>
      </c>
      <c r="I436" s="14" t="n">
        <v>0.238</v>
      </c>
      <c r="J436" s="14" t="n">
        <v>6.134</v>
      </c>
      <c r="K436" s="14" t="n">
        <v>0</v>
      </c>
      <c r="L436" s="14" t="n">
        <v>1</v>
      </c>
      <c r="M436" s="14" t="n">
        <v>7.964</v>
      </c>
      <c r="N436" s="14" t="n">
        <v>3.43</v>
      </c>
      <c r="O436" s="14" t="n">
        <v>0.227</v>
      </c>
      <c r="P436" s="14" t="n">
        <v>8.191000000000001</v>
      </c>
      <c r="Q436" s="14" t="n">
        <v>0</v>
      </c>
      <c r="R436" s="14" t="n">
        <v>1</v>
      </c>
      <c r="S436" s="14" t="n">
        <v>11.613</v>
      </c>
      <c r="T436" s="14" t="n">
        <v>6.86</v>
      </c>
      <c r="U436" s="14" t="n">
        <v>0.238</v>
      </c>
      <c r="V436" s="14" t="n">
        <v>11.851</v>
      </c>
      <c r="W436" s="14" t="n">
        <v>0</v>
      </c>
      <c r="X436" s="14" t="n">
        <v>1</v>
      </c>
      <c r="Y436" s="14" t="n">
        <v>5.535</v>
      </c>
      <c r="Z436" s="14" t="n">
        <v>0.602</v>
      </c>
      <c r="AA436" s="14" t="n">
        <v>-1.946</v>
      </c>
      <c r="AB436" s="14" t="n">
        <v>3.589</v>
      </c>
      <c r="AC436" s="14" t="n">
        <v>0</v>
      </c>
      <c r="AD436" s="14" t="n">
        <v>0</v>
      </c>
      <c r="AE436" s="14" t="n">
        <v>6.293</v>
      </c>
      <c r="AF436" s="14" t="n">
        <v>1.212</v>
      </c>
      <c r="AG436" s="14" t="n">
        <v>-3.253</v>
      </c>
      <c r="AH436" s="14" t="n">
        <v>3.04</v>
      </c>
      <c r="AI436" s="14" t="n">
        <v>0</v>
      </c>
      <c r="AJ436" s="14" t="n">
        <v>0</v>
      </c>
      <c r="AK436" s="14" t="n">
        <v>10.846</v>
      </c>
      <c r="AL436" s="14" t="n">
        <v>5.097</v>
      </c>
      <c r="AM436" s="14" t="n">
        <v>-2.153</v>
      </c>
      <c r="AN436" s="14" t="n">
        <v>8.694000000000001</v>
      </c>
      <c r="AO436" s="14" t="n">
        <v>0</v>
      </c>
      <c r="AP436" s="14" t="n">
        <v>0</v>
      </c>
      <c r="AQ436" s="14" t="n">
        <v>0.621</v>
      </c>
      <c r="AR436" s="14" t="n">
        <v>0.114</v>
      </c>
      <c r="AS436" s="14" t="n">
        <v>-0.272</v>
      </c>
      <c r="AT436" s="14" t="n">
        <v>0.348</v>
      </c>
      <c r="AU436" s="14" t="n">
        <v>0</v>
      </c>
      <c r="AV436" s="14" t="n">
        <v>0</v>
      </c>
      <c r="AW436" s="14" t="n">
        <v>0.593</v>
      </c>
      <c r="AX436" s="14" t="n">
        <v>0.114</v>
      </c>
      <c r="AY436" s="14" t="n">
        <v>-0.212</v>
      </c>
      <c r="AZ436" s="14" t="n">
        <v>0.381</v>
      </c>
      <c r="BA436" s="14" t="n">
        <v>0</v>
      </c>
      <c r="BB436" s="14" t="n">
        <v>0</v>
      </c>
      <c r="BC436" s="14" t="n">
        <v>0.44</v>
      </c>
      <c r="BD436" s="14" t="n">
        <v>0.114</v>
      </c>
      <c r="BE436" s="14" t="n">
        <v>0</v>
      </c>
      <c r="BF436" s="14" t="n">
        <v>0.44</v>
      </c>
      <c r="BG436" s="14" t="n">
        <v>0</v>
      </c>
      <c r="BH436" s="14" t="n">
        <v>1</v>
      </c>
      <c r="BI436" s="14" t="n">
        <v>0.5600000000000001</v>
      </c>
      <c r="BJ436" s="14" t="n">
        <v>0.114</v>
      </c>
      <c r="BK436" s="14" t="n">
        <v>-0.179</v>
      </c>
      <c r="BL436" s="14" t="n">
        <v>0.381</v>
      </c>
      <c r="BM436" s="14" t="n">
        <v>0</v>
      </c>
      <c r="BN436" s="14" t="n">
        <v>0</v>
      </c>
      <c r="BO436" s="14" t="n">
        <v>0</v>
      </c>
      <c r="BP436" s="14" t="n">
        <v>-0.073</v>
      </c>
      <c r="BQ436" s="14" t="n">
        <v>0.033</v>
      </c>
      <c r="BR436" s="14" t="n">
        <v>0</v>
      </c>
      <c r="BS436" s="14" t="n">
        <v>0.833</v>
      </c>
      <c r="BT436" s="14" t="n">
        <v>0</v>
      </c>
      <c r="BU436" s="14" t="n">
        <v>-0.073</v>
      </c>
      <c r="BV436" s="14" t="n">
        <v>0.016</v>
      </c>
      <c r="BW436" s="14" t="n">
        <v>0</v>
      </c>
      <c r="BX436" s="14" t="n">
        <v>0.833</v>
      </c>
      <c r="BY436" s="14" t="n">
        <v>11.787</v>
      </c>
      <c r="BZ436" s="14" t="n">
        <v>0</v>
      </c>
      <c r="CA436" s="14" t="n">
        <v>11.787</v>
      </c>
      <c r="CB436" s="14" t="n">
        <v>0</v>
      </c>
      <c r="CC436" s="14" t="n">
        <v>81.69499999999999</v>
      </c>
      <c r="CD436" s="14" t="n">
        <v>7.95</v>
      </c>
      <c r="CE436" s="14" t="n">
        <v>0</v>
      </c>
      <c r="CF436" s="14" t="n">
        <v>81.69499999999999</v>
      </c>
      <c r="CG436" s="14" t="n">
        <v>0</v>
      </c>
      <c r="CH436" s="14" t="n">
        <v>1</v>
      </c>
      <c r="CI436" s="14" t="n">
        <v>0</v>
      </c>
      <c r="CJ436" s="14" t="n">
        <v>0</v>
      </c>
      <c r="CK436" s="14" t="n">
        <v>0</v>
      </c>
      <c r="CL436" s="14" t="n">
        <v>0</v>
      </c>
      <c r="CM436" s="14" t="n">
        <v>0</v>
      </c>
      <c r="CN436" s="14" t="n">
        <v>0</v>
      </c>
      <c r="CO436" s="14" t="n">
        <v>0</v>
      </c>
      <c r="CP436" s="14" t="n">
        <v>0</v>
      </c>
      <c r="CQ436" s="14" t="n">
        <v>1.198</v>
      </c>
      <c r="CR436" s="14" t="n">
        <v>0.673</v>
      </c>
      <c r="CS436" s="14" t="n">
        <v>4.776</v>
      </c>
      <c r="CT436" s="14" t="n">
        <v>4.753</v>
      </c>
      <c r="CU436" s="14" t="n">
        <v>14.162</v>
      </c>
    </row>
    <row r="437">
      <c r="A437" s="14" t="inlineStr">
        <is>
          <t>KWT2022</t>
        </is>
      </c>
      <c r="B437" s="14" t="inlineStr">
        <is>
          <t>KWT</t>
        </is>
      </c>
      <c r="C437" s="14" t="inlineStr">
        <is>
          <t>KWT</t>
        </is>
      </c>
      <c r="D437" s="14" t="inlineStr">
        <is>
          <t>Kuwait</t>
        </is>
      </c>
      <c r="E437" s="14" t="n">
        <v>2022</v>
      </c>
      <c r="F437" s="14" t="n">
        <v>0</v>
      </c>
      <c r="G437" s="14" t="n">
        <v>11.72</v>
      </c>
      <c r="H437" s="14" t="n">
        <v>1.235</v>
      </c>
      <c r="I437" s="14" t="n">
        <v>0.5659999999999999</v>
      </c>
      <c r="J437" s="14" t="n">
        <v>12.286</v>
      </c>
      <c r="K437" s="14" t="n">
        <v>0</v>
      </c>
      <c r="L437" s="14" t="n">
        <v>1</v>
      </c>
      <c r="M437" s="14" t="n">
        <v>9.782999999999999</v>
      </c>
      <c r="N437" s="14" t="n">
        <v>3.704</v>
      </c>
      <c r="O437" s="14" t="n">
        <v>0.328</v>
      </c>
      <c r="P437" s="14" t="n">
        <v>10.111</v>
      </c>
      <c r="Q437" s="14" t="n">
        <v>0</v>
      </c>
      <c r="R437" s="14" t="n">
        <v>1</v>
      </c>
      <c r="S437" s="14" t="n">
        <v>17.893</v>
      </c>
      <c r="T437" s="14" t="n">
        <v>7.408</v>
      </c>
      <c r="U437" s="14" t="n">
        <v>0.5659999999999999</v>
      </c>
      <c r="V437" s="14" t="n">
        <v>18.459</v>
      </c>
      <c r="W437" s="14" t="n">
        <v>0</v>
      </c>
      <c r="X437" s="14" t="n">
        <v>1</v>
      </c>
      <c r="Y437" s="14" t="n">
        <v>9.510999999999999</v>
      </c>
      <c r="Z437" s="14" t="n">
        <v>1.035</v>
      </c>
      <c r="AA437" s="14" t="n">
        <v>-2.102</v>
      </c>
      <c r="AB437" s="14" t="n">
        <v>7.409</v>
      </c>
      <c r="AC437" s="14" t="n">
        <v>0</v>
      </c>
      <c r="AD437" s="14" t="n">
        <v>0</v>
      </c>
      <c r="AE437" s="14" t="n">
        <v>10.338</v>
      </c>
      <c r="AF437" s="14" t="n">
        <v>1.991</v>
      </c>
      <c r="AG437" s="14" t="n">
        <v>-3.513</v>
      </c>
      <c r="AH437" s="14" t="n">
        <v>6.824</v>
      </c>
      <c r="AI437" s="14" t="n">
        <v>0</v>
      </c>
      <c r="AJ437" s="14" t="n">
        <v>0</v>
      </c>
      <c r="AK437" s="14" t="n">
        <v>15.297</v>
      </c>
      <c r="AL437" s="14" t="n">
        <v>7.188</v>
      </c>
      <c r="AM437" s="14" t="n">
        <v>-2.02</v>
      </c>
      <c r="AN437" s="14" t="n">
        <v>13.277</v>
      </c>
      <c r="AO437" s="14" t="n">
        <v>0</v>
      </c>
      <c r="AP437" s="14" t="n">
        <v>0</v>
      </c>
      <c r="AQ437" s="14" t="n">
        <v>0.847</v>
      </c>
      <c r="AR437" s="14" t="n">
        <v>0.123</v>
      </c>
      <c r="AS437" s="14" t="n">
        <v>-0.504</v>
      </c>
      <c r="AT437" s="14" t="n">
        <v>0.343</v>
      </c>
      <c r="AU437" s="14" t="n">
        <v>0</v>
      </c>
      <c r="AV437" s="14" t="n">
        <v>0</v>
      </c>
      <c r="AW437" s="14" t="n">
        <v>0.947</v>
      </c>
      <c r="AX437" s="14" t="n">
        <v>0.123</v>
      </c>
      <c r="AY437" s="14" t="n">
        <v>-0.571</v>
      </c>
      <c r="AZ437" s="14" t="n">
        <v>0.376</v>
      </c>
      <c r="BA437" s="14" t="n">
        <v>0</v>
      </c>
      <c r="BB437" s="14" t="n">
        <v>0</v>
      </c>
      <c r="BC437" s="14" t="n">
        <v>0.589</v>
      </c>
      <c r="BD437" s="14" t="n">
        <v>0.123</v>
      </c>
      <c r="BE437" s="14" t="n">
        <v>0</v>
      </c>
      <c r="BF437" s="14" t="n">
        <v>0.589</v>
      </c>
      <c r="BG437" s="14" t="n">
        <v>0</v>
      </c>
      <c r="BH437" s="14" t="n">
        <v>1</v>
      </c>
      <c r="BI437" s="14" t="n">
        <v>0.6889999999999999</v>
      </c>
      <c r="BJ437" s="14" t="n">
        <v>0.123</v>
      </c>
      <c r="BK437" s="14" t="n">
        <v>-0.313</v>
      </c>
      <c r="BL437" s="14" t="n">
        <v>0.376</v>
      </c>
      <c r="BM437" s="14" t="n">
        <v>0</v>
      </c>
      <c r="BN437" s="14" t="n">
        <v>0</v>
      </c>
      <c r="BO437" s="14" t="n">
        <v>0</v>
      </c>
      <c r="BP437" s="14" t="n">
        <v>-0.073</v>
      </c>
      <c r="BQ437" s="14" t="n">
        <v>0.032</v>
      </c>
      <c r="BR437" s="14" t="n">
        <v>0</v>
      </c>
      <c r="BS437" s="14" t="n">
        <v>0.833</v>
      </c>
      <c r="BT437" s="14" t="n">
        <v>0</v>
      </c>
      <c r="BU437" s="14" t="n">
        <v>-0.073</v>
      </c>
      <c r="BV437" s="14" t="n">
        <v>0.016</v>
      </c>
      <c r="BW437" s="14" t="n">
        <v>0</v>
      </c>
      <c r="BX437" s="14" t="n">
        <v>0.833</v>
      </c>
      <c r="BY437" s="14" t="n">
        <v>12.729</v>
      </c>
      <c r="BZ437" s="14" t="n">
        <v>0</v>
      </c>
      <c r="CA437" s="14" t="n">
        <v>12.729</v>
      </c>
      <c r="CB437" s="14" t="n">
        <v>0</v>
      </c>
      <c r="CC437" s="14" t="n">
        <v>102.477</v>
      </c>
      <c r="CD437" s="14" t="n">
        <v>7.95</v>
      </c>
      <c r="CE437" s="14" t="n">
        <v>0</v>
      </c>
      <c r="CF437" s="14" t="n">
        <v>102.477</v>
      </c>
      <c r="CG437" s="14" t="n">
        <v>0</v>
      </c>
      <c r="CH437" s="14" t="n">
        <v>1</v>
      </c>
      <c r="CI437" s="14" t="n">
        <v>0</v>
      </c>
      <c r="CJ437" s="14" t="n">
        <v>0</v>
      </c>
      <c r="CK437" s="14" t="n">
        <v>0</v>
      </c>
      <c r="CL437" s="14" t="n">
        <v>0</v>
      </c>
      <c r="CM437" s="14" t="n">
        <v>0</v>
      </c>
      <c r="CN437" s="14" t="n">
        <v>0</v>
      </c>
      <c r="CO437" s="14" t="n">
        <v>0</v>
      </c>
      <c r="CP437" s="14" t="n">
        <v>0</v>
      </c>
      <c r="CQ437" s="14" t="n">
        <v>1.294</v>
      </c>
      <c r="CR437" s="14" t="n">
        <v>0.661</v>
      </c>
      <c r="CS437" s="14" t="n">
        <v>5.158</v>
      </c>
      <c r="CT437" s="14" t="n">
        <v>10.485</v>
      </c>
      <c r="CU437" s="14" t="n">
        <v>30.326</v>
      </c>
    </row>
    <row r="438">
      <c r="A438" s="14" t="inlineStr">
        <is>
          <t>KWT2023</t>
        </is>
      </c>
      <c r="B438" s="14" t="inlineStr">
        <is>
          <t>KWT</t>
        </is>
      </c>
      <c r="C438" s="14" t="inlineStr">
        <is>
          <t>KWT</t>
        </is>
      </c>
      <c r="D438" s="14" t="inlineStr">
        <is>
          <t>Kuwait</t>
        </is>
      </c>
      <c r="E438" s="14" t="n">
        <v>2023</v>
      </c>
      <c r="F438" s="14" t="n">
        <v>0</v>
      </c>
      <c r="G438" s="14" t="n">
        <v>6.147</v>
      </c>
      <c r="H438" s="14" t="n">
        <v>1.286</v>
      </c>
      <c r="I438" s="14" t="n">
        <v>0.273</v>
      </c>
      <c r="J438" s="14" t="n">
        <v>6.42</v>
      </c>
      <c r="K438" s="14" t="n">
        <v>0</v>
      </c>
      <c r="L438" s="14" t="n">
        <v>1</v>
      </c>
      <c r="M438" s="14" t="n">
        <v>7.886</v>
      </c>
      <c r="N438" s="14" t="n">
        <v>3.857</v>
      </c>
      <c r="O438" s="14" t="n">
        <v>0.227</v>
      </c>
      <c r="P438" s="14" t="n">
        <v>8.113</v>
      </c>
      <c r="Q438" s="14" t="n">
        <v>0</v>
      </c>
      <c r="R438" s="14" t="n">
        <v>1</v>
      </c>
      <c r="S438" s="14" t="n">
        <v>12.575</v>
      </c>
      <c r="T438" s="14" t="n">
        <v>7.714</v>
      </c>
      <c r="U438" s="14" t="n">
        <v>0.273</v>
      </c>
      <c r="V438" s="14" t="n">
        <v>12.848</v>
      </c>
      <c r="W438" s="14" t="n">
        <v>0</v>
      </c>
      <c r="X438" s="14" t="n">
        <v>1</v>
      </c>
      <c r="Y438" s="14" t="n">
        <v>6.804</v>
      </c>
      <c r="Z438" s="14" t="n">
        <v>0.741</v>
      </c>
      <c r="AA438" s="14" t="n">
        <v>-1.266</v>
      </c>
      <c r="AB438" s="14" t="n">
        <v>5.538</v>
      </c>
      <c r="AC438" s="14" t="n">
        <v>0</v>
      </c>
      <c r="AD438" s="14" t="n">
        <v>0</v>
      </c>
      <c r="AE438" s="14" t="n">
        <v>7.656</v>
      </c>
      <c r="AF438" s="14" t="n">
        <v>1.474</v>
      </c>
      <c r="AG438" s="14" t="n">
        <v>-2.727</v>
      </c>
      <c r="AH438" s="14" t="n">
        <v>4.929</v>
      </c>
      <c r="AI438" s="14" t="n">
        <v>0</v>
      </c>
      <c r="AJ438" s="14" t="n">
        <v>0</v>
      </c>
      <c r="AK438" s="14" t="n">
        <v>12.768</v>
      </c>
      <c r="AL438" s="14" t="n">
        <v>6</v>
      </c>
      <c r="AM438" s="14" t="n">
        <v>-2.487</v>
      </c>
      <c r="AN438" s="14" t="n">
        <v>10.282</v>
      </c>
      <c r="AO438" s="14" t="n">
        <v>0</v>
      </c>
      <c r="AP438" s="14" t="n">
        <v>0</v>
      </c>
      <c r="AQ438" s="14" t="n">
        <v>0.749</v>
      </c>
      <c r="AR438" s="14" t="n">
        <v>0.129</v>
      </c>
      <c r="AS438" s="14" t="n">
        <v>-0.407</v>
      </c>
      <c r="AT438" s="14" t="n">
        <v>0.342</v>
      </c>
      <c r="AU438" s="14" t="n">
        <v>0</v>
      </c>
      <c r="AV438" s="14" t="n">
        <v>0</v>
      </c>
      <c r="AW438" s="14" t="n">
        <v>0.783</v>
      </c>
      <c r="AX438" s="14" t="n">
        <v>0.129</v>
      </c>
      <c r="AY438" s="14" t="n">
        <v>-0.408</v>
      </c>
      <c r="AZ438" s="14" t="n">
        <v>0.374</v>
      </c>
      <c r="BA438" s="14" t="n">
        <v>0</v>
      </c>
      <c r="BB438" s="14" t="n">
        <v>0</v>
      </c>
      <c r="BC438" s="14" t="n">
        <v>0.527</v>
      </c>
      <c r="BD438" s="14" t="n">
        <v>0.129</v>
      </c>
      <c r="BE438" s="14" t="n">
        <v>0</v>
      </c>
      <c r="BF438" s="14" t="n">
        <v>0.527</v>
      </c>
      <c r="BG438" s="14" t="n">
        <v>0</v>
      </c>
      <c r="BH438" s="14" t="n">
        <v>1</v>
      </c>
      <c r="BI438" s="14" t="n">
        <v>0.64</v>
      </c>
      <c r="BJ438" s="14" t="n">
        <v>0.129</v>
      </c>
      <c r="BK438" s="14" t="n">
        <v>-0.265</v>
      </c>
      <c r="BL438" s="14" t="n">
        <v>0.374</v>
      </c>
      <c r="BM438" s="14" t="n">
        <v>0</v>
      </c>
      <c r="BN438" s="14" t="n">
        <v>0</v>
      </c>
      <c r="BO438" s="14" t="n">
        <v>0</v>
      </c>
      <c r="BP438" s="14" t="n">
        <v>-0.073</v>
      </c>
      <c r="BQ438" s="14" t="n">
        <v>0.033</v>
      </c>
      <c r="BR438" s="14" t="n">
        <v>0</v>
      </c>
      <c r="BS438" s="14" t="n">
        <v>0.833</v>
      </c>
      <c r="BT438" s="14" t="n">
        <v>0</v>
      </c>
      <c r="BU438" s="14" t="n">
        <v>-0.073</v>
      </c>
      <c r="BV438" s="14" t="n">
        <v>0.016</v>
      </c>
      <c r="BW438" s="14" t="n">
        <v>0</v>
      </c>
      <c r="BX438" s="14" t="n">
        <v>0.833</v>
      </c>
      <c r="BY438" s="14" t="n">
        <v>13.254</v>
      </c>
      <c r="BZ438" s="14" t="n">
        <v>0</v>
      </c>
      <c r="CA438" s="14" t="n">
        <v>13.254</v>
      </c>
      <c r="CB438" s="14" t="n">
        <v>0</v>
      </c>
      <c r="CC438" s="14" t="n">
        <v>87.07899999999999</v>
      </c>
      <c r="CD438" s="14" t="n">
        <v>7.95</v>
      </c>
      <c r="CE438" s="14" t="n">
        <v>0</v>
      </c>
      <c r="CF438" s="14" t="n">
        <v>87.07899999999999</v>
      </c>
      <c r="CG438" s="14" t="n">
        <v>0</v>
      </c>
      <c r="CH438" s="14" t="n">
        <v>1</v>
      </c>
      <c r="CI438" s="14" t="n">
        <v>0</v>
      </c>
      <c r="CJ438" s="14" t="n">
        <v>0</v>
      </c>
      <c r="CK438" s="14" t="n">
        <v>0</v>
      </c>
      <c r="CL438" s="14" t="n">
        <v>0</v>
      </c>
      <c r="CM438" s="14" t="n">
        <v>0</v>
      </c>
      <c r="CN438" s="14" t="n">
        <v>0</v>
      </c>
      <c r="CO438" s="14" t="n">
        <v>0</v>
      </c>
      <c r="CP438" s="14" t="n">
        <v>0</v>
      </c>
      <c r="CQ438" s="14" t="n">
        <v>1.348</v>
      </c>
      <c r="CR438" s="14" t="n">
        <v>0.675</v>
      </c>
      <c r="CS438" s="14" t="n">
        <v>5.37</v>
      </c>
      <c r="CT438" s="14" t="n">
        <v>4.861</v>
      </c>
      <c r="CU438" s="14" t="n">
        <v>10.622</v>
      </c>
    </row>
    <row r="439">
      <c r="A439" s="14" t="inlineStr">
        <is>
          <t>KWT2024</t>
        </is>
      </c>
      <c r="B439" s="14" t="inlineStr">
        <is>
          <t>KWT</t>
        </is>
      </c>
      <c r="C439" s="14" t="inlineStr">
        <is>
          <t>KWT</t>
        </is>
      </c>
      <c r="D439" s="14" t="inlineStr">
        <is>
          <t>Kuwait</t>
        </is>
      </c>
      <c r="E439" s="14" t="n">
        <v>2024</v>
      </c>
      <c r="F439" s="14" t="n">
        <v>0</v>
      </c>
      <c r="G439" s="14" t="n">
        <v>5.575</v>
      </c>
      <c r="H439" s="14" t="n">
        <v>1.324</v>
      </c>
      <c r="I439" s="14" t="n">
        <v>0.213</v>
      </c>
      <c r="J439" s="14" t="n">
        <v>5.787</v>
      </c>
      <c r="K439" s="14" t="n">
        <v>0</v>
      </c>
      <c r="L439" s="14" t="n">
        <v>1</v>
      </c>
      <c r="M439" s="14" t="n">
        <v>7.124</v>
      </c>
      <c r="N439" s="14" t="n">
        <v>3.971</v>
      </c>
      <c r="O439" s="14" t="n">
        <v>0.158</v>
      </c>
      <c r="P439" s="14" t="n">
        <v>7.281</v>
      </c>
      <c r="Q439" s="14" t="n">
        <v>0</v>
      </c>
      <c r="R439" s="14" t="n">
        <v>1</v>
      </c>
      <c r="S439" s="14" t="n">
        <v>12.193</v>
      </c>
      <c r="T439" s="14" t="n">
        <v>7.942</v>
      </c>
      <c r="U439" s="14" t="n">
        <v>0.213</v>
      </c>
      <c r="V439" s="14" t="n">
        <v>12.405</v>
      </c>
      <c r="W439" s="14" t="n">
        <v>0</v>
      </c>
      <c r="X439" s="14" t="n">
        <v>1</v>
      </c>
      <c r="Y439" s="14" t="n">
        <v>6.797</v>
      </c>
      <c r="Z439" s="14" t="n">
        <v>0.74</v>
      </c>
      <c r="AA439" s="14" t="n">
        <v>-1.303</v>
      </c>
      <c r="AB439" s="14" t="n">
        <v>5.493</v>
      </c>
      <c r="AC439" s="14" t="n">
        <v>0</v>
      </c>
      <c r="AD439" s="14" t="n">
        <v>0</v>
      </c>
      <c r="AE439" s="14" t="n">
        <v>7.674</v>
      </c>
      <c r="AF439" s="14" t="n">
        <v>1.478</v>
      </c>
      <c r="AG439" s="14" t="n">
        <v>-2.808</v>
      </c>
      <c r="AH439" s="14" t="n">
        <v>4.866</v>
      </c>
      <c r="AI439" s="14" t="n">
        <v>0</v>
      </c>
      <c r="AJ439" s="14" t="n">
        <v>0</v>
      </c>
      <c r="AK439" s="14" t="n">
        <v>12.937</v>
      </c>
      <c r="AL439" s="14" t="n">
        <v>6.079</v>
      </c>
      <c r="AM439" s="14" t="n">
        <v>-2.306</v>
      </c>
      <c r="AN439" s="14" t="n">
        <v>10.632</v>
      </c>
      <c r="AO439" s="14" t="n">
        <v>0</v>
      </c>
      <c r="AP439" s="14" t="n">
        <v>0</v>
      </c>
      <c r="AQ439" s="14" t="n">
        <v>0.72</v>
      </c>
      <c r="AR439" s="14" t="n">
        <v>0.132</v>
      </c>
      <c r="AS439" s="14" t="n">
        <v>-0.378</v>
      </c>
      <c r="AT439" s="14" t="n">
        <v>0.342</v>
      </c>
      <c r="AU439" s="14" t="n">
        <v>0</v>
      </c>
      <c r="AV439" s="14" t="n">
        <v>0</v>
      </c>
      <c r="AW439" s="14" t="n">
        <v>0.734</v>
      </c>
      <c r="AX439" s="14" t="n">
        <v>0.132</v>
      </c>
      <c r="AY439" s="14" t="n">
        <v>-0.359</v>
      </c>
      <c r="AZ439" s="14" t="n">
        <v>0.375</v>
      </c>
      <c r="BA439" s="14" t="n">
        <v>0</v>
      </c>
      <c r="BB439" s="14" t="n">
        <v>0</v>
      </c>
      <c r="BC439" s="14" t="n">
        <v>0.51</v>
      </c>
      <c r="BD439" s="14" t="n">
        <v>0.132</v>
      </c>
      <c r="BE439" s="14" t="n">
        <v>0</v>
      </c>
      <c r="BF439" s="14" t="n">
        <v>0.51</v>
      </c>
      <c r="BG439" s="14" t="n">
        <v>0</v>
      </c>
      <c r="BH439" s="14" t="n">
        <v>1</v>
      </c>
      <c r="BI439" s="14" t="n">
        <v>0.652</v>
      </c>
      <c r="BJ439" s="14" t="n">
        <v>0.132</v>
      </c>
      <c r="BK439" s="14" t="n">
        <v>-0.277</v>
      </c>
      <c r="BL439" s="14" t="n">
        <v>0.375</v>
      </c>
      <c r="BM439" s="14" t="n">
        <v>0</v>
      </c>
      <c r="BN439" s="14" t="n">
        <v>0</v>
      </c>
      <c r="BO439" s="14" t="n">
        <v>0</v>
      </c>
      <c r="BP439" s="14" t="n">
        <v>-0.075</v>
      </c>
      <c r="BQ439" s="14" t="n">
        <v>0.056</v>
      </c>
      <c r="BR439" s="14" t="n">
        <v>0</v>
      </c>
      <c r="BS439" s="14" t="n">
        <v>0.833</v>
      </c>
      <c r="BT439" s="14" t="n">
        <v>0</v>
      </c>
      <c r="BU439" s="14" t="n">
        <v>-0.075</v>
      </c>
      <c r="BV439" s="14" t="n">
        <v>0.029</v>
      </c>
      <c r="BW439" s="14" t="n">
        <v>0</v>
      </c>
      <c r="BX439" s="14" t="n">
        <v>0.833</v>
      </c>
      <c r="BY439" s="14" t="n">
        <v>13.646</v>
      </c>
      <c r="BZ439" s="14" t="n">
        <v>0</v>
      </c>
      <c r="CA439" s="14" t="n">
        <v>13.646</v>
      </c>
      <c r="CB439" s="14" t="n">
        <v>0</v>
      </c>
      <c r="CC439" s="14" t="n">
        <v>86.38500000000001</v>
      </c>
      <c r="CD439" s="14" t="n">
        <v>7.95</v>
      </c>
      <c r="CE439" s="14" t="n">
        <v>0</v>
      </c>
      <c r="CF439" s="14" t="n">
        <v>86.38500000000001</v>
      </c>
      <c r="CG439" s="14" t="n">
        <v>0</v>
      </c>
      <c r="CH439" s="14" t="n">
        <v>1</v>
      </c>
      <c r="CI439" s="14" t="n">
        <v>0</v>
      </c>
      <c r="CJ439" s="14" t="n">
        <v>0</v>
      </c>
      <c r="CK439" s="14" t="n">
        <v>0</v>
      </c>
      <c r="CL439" s="14" t="n">
        <v>0</v>
      </c>
      <c r="CM439" s="14" t="n">
        <v>0</v>
      </c>
      <c r="CN439" s="14" t="n">
        <v>0</v>
      </c>
      <c r="CO439" s="14" t="n">
        <v>0</v>
      </c>
      <c r="CP439" s="14" t="n">
        <v>0</v>
      </c>
      <c r="CQ439" s="14" t="n">
        <v>1.387</v>
      </c>
      <c r="CR439" s="14" t="n">
        <v>0.675</v>
      </c>
      <c r="CS439" s="14" t="n">
        <v>5.529</v>
      </c>
      <c r="CT439" s="14" t="n">
        <v>4.251</v>
      </c>
      <c r="CU439" s="14" t="n">
        <v>9.167999999999999</v>
      </c>
    </row>
    <row r="440">
      <c r="A440" s="14" t="inlineStr">
        <is>
          <t>KGZ2021</t>
        </is>
      </c>
      <c r="B440" s="14" t="inlineStr">
        <is>
          <t>KGZ</t>
        </is>
      </c>
      <c r="C440" s="14" t="inlineStr">
        <is>
          <t>KGZ</t>
        </is>
      </c>
      <c r="D440" s="14" t="inlineStr">
        <is>
          <t>Kyrgyz Republic</t>
        </is>
      </c>
      <c r="E440" s="14" t="n">
        <v>2021</v>
      </c>
      <c r="F440" s="14" t="n">
        <v>0.12</v>
      </c>
      <c r="G440" s="14" t="n">
        <v>3.218</v>
      </c>
      <c r="H440" s="14" t="n">
        <v>0.79</v>
      </c>
      <c r="I440" s="14" t="n">
        <v>0.042</v>
      </c>
      <c r="J440" s="14" t="n">
        <v>3.26</v>
      </c>
      <c r="K440" s="14" t="n">
        <v>0</v>
      </c>
      <c r="L440" s="14" t="n">
        <v>1</v>
      </c>
      <c r="M440" s="14" t="n">
        <v>4.846</v>
      </c>
      <c r="N440" s="14" t="n">
        <v>2.371</v>
      </c>
      <c r="O440" s="14" t="n">
        <v>0.08699999999999999</v>
      </c>
      <c r="P440" s="14" t="n">
        <v>4.933</v>
      </c>
      <c r="Q440" s="14" t="n">
        <v>0</v>
      </c>
      <c r="R440" s="14" t="n">
        <v>1</v>
      </c>
      <c r="S440" s="14" t="n">
        <v>1.718</v>
      </c>
      <c r="T440" s="14" t="n">
        <v>1.065</v>
      </c>
      <c r="U440" s="14" t="n">
        <v>0.042</v>
      </c>
      <c r="V440" s="14" t="n">
        <v>1.972</v>
      </c>
      <c r="W440" s="14" t="n">
        <v>0.12</v>
      </c>
      <c r="X440" s="14" t="n">
        <v>1</v>
      </c>
      <c r="Y440" s="14" t="n">
        <v>6.203</v>
      </c>
      <c r="Z440" s="14" t="n">
        <v>0.8070000000000001</v>
      </c>
      <c r="AA440" s="14" t="n">
        <v>0.719</v>
      </c>
      <c r="AB440" s="14" t="n">
        <v>6.922</v>
      </c>
      <c r="AC440" s="14" t="n">
        <v>0</v>
      </c>
      <c r="AD440" s="14" t="n">
        <v>1</v>
      </c>
      <c r="AE440" s="14" t="n">
        <v>7.317</v>
      </c>
      <c r="AF440" s="14" t="n">
        <v>1.655</v>
      </c>
      <c r="AG440" s="14" t="n">
        <v>0.719</v>
      </c>
      <c r="AH440" s="14" t="n">
        <v>8.036</v>
      </c>
      <c r="AI440" s="14" t="n">
        <v>0</v>
      </c>
      <c r="AJ440" s="14" t="n">
        <v>1</v>
      </c>
      <c r="AK440" s="14" t="n">
        <v>14</v>
      </c>
      <c r="AL440" s="14" t="n">
        <v>7.309</v>
      </c>
      <c r="AM440" s="14" t="n">
        <v>-9.162000000000001</v>
      </c>
      <c r="AN440" s="14" t="n">
        <v>5.419</v>
      </c>
      <c r="AO440" s="14" t="n">
        <v>0</v>
      </c>
      <c r="AP440" s="14" t="n">
        <v>0</v>
      </c>
      <c r="AQ440" s="14" t="n">
        <v>0.619</v>
      </c>
      <c r="AR440" s="14" t="n">
        <v>0.114</v>
      </c>
      <c r="AS440" s="14" t="n">
        <v>-0.081</v>
      </c>
      <c r="AT440" s="14" t="n">
        <v>0.603</v>
      </c>
      <c r="AU440" s="14" t="n">
        <v>0.12</v>
      </c>
      <c r="AV440" s="14" t="n">
        <v>1</v>
      </c>
      <c r="AW440" s="14" t="n">
        <v>0.599</v>
      </c>
      <c r="AX440" s="14" t="n">
        <v>0.114</v>
      </c>
      <c r="AY440" s="14" t="n">
        <v>-0.094</v>
      </c>
      <c r="AZ440" s="14" t="n">
        <v>0.5659999999999999</v>
      </c>
      <c r="BA440" s="14" t="n">
        <v>0.12</v>
      </c>
      <c r="BB440" s="14" t="n">
        <v>1</v>
      </c>
      <c r="BC440" s="14" t="n">
        <v>0.439</v>
      </c>
      <c r="BD440" s="14" t="n">
        <v>0.114</v>
      </c>
      <c r="BE440" s="14" t="n">
        <v>0.159</v>
      </c>
      <c r="BF440" s="14" t="n">
        <v>0.67</v>
      </c>
      <c r="BG440" s="14" t="n">
        <v>0.12</v>
      </c>
      <c r="BH440" s="14" t="n">
        <v>1</v>
      </c>
      <c r="BI440" s="14" t="n">
        <v>0.505</v>
      </c>
      <c r="BJ440" s="14" t="n">
        <v>0.114</v>
      </c>
      <c r="BK440" s="14" t="n">
        <v>0.04</v>
      </c>
      <c r="BL440" s="14" t="n">
        <v>0.61</v>
      </c>
      <c r="BM440" s="14" t="n">
        <v>0.12</v>
      </c>
      <c r="BN440" s="14" t="n">
        <v>1</v>
      </c>
      <c r="BO440" s="14" t="n">
        <v>0</v>
      </c>
      <c r="BP440" s="14" t="n">
        <v>0</v>
      </c>
      <c r="BQ440" s="14" t="n">
        <v>0.033</v>
      </c>
      <c r="BR440" s="14" t="n">
        <v>0</v>
      </c>
      <c r="BS440" s="14" t="n">
        <v>0.833</v>
      </c>
      <c r="BT440" s="14" t="n">
        <v>0</v>
      </c>
      <c r="BU440" s="14" t="n">
        <v>0</v>
      </c>
      <c r="BV440" s="14" t="n">
        <v>0.01</v>
      </c>
      <c r="BW440" s="14" t="n">
        <v>0.12</v>
      </c>
      <c r="BX440" s="14" t="n">
        <v>0.667</v>
      </c>
      <c r="BY440" s="14" t="n">
        <v>11.787</v>
      </c>
      <c r="BZ440" s="14" t="n">
        <v>0</v>
      </c>
      <c r="CA440" s="14" t="n">
        <v>11.787</v>
      </c>
      <c r="CB440" s="14" t="n">
        <v>0</v>
      </c>
      <c r="CC440" s="14" t="n">
        <v>78.125</v>
      </c>
      <c r="CD440" s="14" t="n">
        <v>7.95</v>
      </c>
      <c r="CE440" s="14" t="n">
        <v>3.664</v>
      </c>
      <c r="CF440" s="14" t="n">
        <v>91.604</v>
      </c>
      <c r="CG440" s="14" t="n">
        <v>0.12</v>
      </c>
      <c r="CH440" s="14" t="n">
        <v>1</v>
      </c>
      <c r="CI440" s="14" t="n">
        <v>0</v>
      </c>
      <c r="CJ440" s="14" t="n">
        <v>0</v>
      </c>
      <c r="CK440" s="14" t="n">
        <v>0</v>
      </c>
      <c r="CL440" s="14" t="n">
        <v>0</v>
      </c>
      <c r="CM440" s="14" t="n">
        <v>0</v>
      </c>
      <c r="CN440" s="14" t="n">
        <v>0</v>
      </c>
      <c r="CO440" s="14" t="n">
        <v>0</v>
      </c>
      <c r="CP440" s="14" t="n">
        <v>0.617</v>
      </c>
      <c r="CQ440" s="14" t="n">
        <v>1.198</v>
      </c>
      <c r="CR440" s="14" t="n">
        <v>0.051</v>
      </c>
      <c r="CS440" s="14" t="n">
        <v>4.776</v>
      </c>
      <c r="CT440" s="14" t="n">
        <v>4.41</v>
      </c>
      <c r="CU440" s="14" t="n">
        <v>15.162</v>
      </c>
    </row>
    <row r="441">
      <c r="A441" s="14" t="inlineStr">
        <is>
          <t>KGZ2022</t>
        </is>
      </c>
      <c r="B441" s="14" t="inlineStr">
        <is>
          <t>KGZ</t>
        </is>
      </c>
      <c r="C441" s="14" t="inlineStr">
        <is>
          <t>KGZ</t>
        </is>
      </c>
      <c r="D441" s="14" t="inlineStr">
        <is>
          <t>Kyrgyz Republic</t>
        </is>
      </c>
      <c r="E441" s="14" t="n">
        <v>2022</v>
      </c>
      <c r="F441" s="14" t="n">
        <v>0.12</v>
      </c>
      <c r="G441" s="14" t="n">
        <v>3.315</v>
      </c>
      <c r="H441" s="14" t="n">
        <v>0.785</v>
      </c>
      <c r="I441" s="14" t="n">
        <v>0.04</v>
      </c>
      <c r="J441" s="14" t="n">
        <v>3.355</v>
      </c>
      <c r="K441" s="14" t="n">
        <v>0</v>
      </c>
      <c r="L441" s="14" t="n">
        <v>1</v>
      </c>
      <c r="M441" s="14" t="n">
        <v>4.95</v>
      </c>
      <c r="N441" s="14" t="n">
        <v>2.355</v>
      </c>
      <c r="O441" s="14" t="n">
        <v>0.083</v>
      </c>
      <c r="P441" s="14" t="n">
        <v>5.033</v>
      </c>
      <c r="Q441" s="14" t="n">
        <v>0</v>
      </c>
      <c r="R441" s="14" t="n">
        <v>1</v>
      </c>
      <c r="S441" s="14" t="n">
        <v>1.947</v>
      </c>
      <c r="T441" s="14" t="n">
        <v>0.954</v>
      </c>
      <c r="U441" s="14" t="n">
        <v>0.04</v>
      </c>
      <c r="V441" s="14" t="n">
        <v>2.225</v>
      </c>
      <c r="W441" s="14" t="n">
        <v>0.12</v>
      </c>
      <c r="X441" s="14" t="n">
        <v>1</v>
      </c>
      <c r="Y441" s="14" t="n">
        <v>6.355</v>
      </c>
      <c r="Z441" s="14" t="n">
        <v>0.827</v>
      </c>
      <c r="AA441" s="14" t="n">
        <v>1.469</v>
      </c>
      <c r="AB441" s="14" t="n">
        <v>7.824</v>
      </c>
      <c r="AC441" s="14" t="n">
        <v>0</v>
      </c>
      <c r="AD441" s="14" t="n">
        <v>1</v>
      </c>
      <c r="AE441" s="14" t="n">
        <v>7.551</v>
      </c>
      <c r="AF441" s="14" t="n">
        <v>1.708</v>
      </c>
      <c r="AG441" s="14" t="n">
        <v>1.469</v>
      </c>
      <c r="AH441" s="14" t="n">
        <v>9.02</v>
      </c>
      <c r="AI441" s="14" t="n">
        <v>0</v>
      </c>
      <c r="AJ441" s="14" t="n">
        <v>1</v>
      </c>
      <c r="AK441" s="14" t="n">
        <v>14.729</v>
      </c>
      <c r="AL441" s="14" t="n">
        <v>7.689</v>
      </c>
      <c r="AM441" s="14" t="n">
        <v>-9.862</v>
      </c>
      <c r="AN441" s="14" t="n">
        <v>5.45</v>
      </c>
      <c r="AO441" s="14" t="n">
        <v>0</v>
      </c>
      <c r="AP441" s="14" t="n">
        <v>0</v>
      </c>
      <c r="AQ441" s="14" t="n">
        <v>0.861</v>
      </c>
      <c r="AR441" s="14" t="n">
        <v>0.123</v>
      </c>
      <c r="AS441" s="14" t="n">
        <v>-0.183</v>
      </c>
      <c r="AT441" s="14" t="n">
        <v>0.759</v>
      </c>
      <c r="AU441" s="14" t="n">
        <v>0.12</v>
      </c>
      <c r="AV441" s="14" t="n">
        <v>1</v>
      </c>
      <c r="AW441" s="14" t="n">
        <v>0.986</v>
      </c>
      <c r="AX441" s="14" t="n">
        <v>0.123</v>
      </c>
      <c r="AY441" s="14" t="n">
        <v>-0.253</v>
      </c>
      <c r="AZ441" s="14" t="n">
        <v>0.821</v>
      </c>
      <c r="BA441" s="14" t="n">
        <v>0.12</v>
      </c>
      <c r="BB441" s="14" t="n">
        <v>1</v>
      </c>
      <c r="BC441" s="14" t="n">
        <v>0.598</v>
      </c>
      <c r="BD441" s="14" t="n">
        <v>0.123</v>
      </c>
      <c r="BE441" s="14" t="n">
        <v>0.139</v>
      </c>
      <c r="BF441" s="14" t="n">
        <v>0.825</v>
      </c>
      <c r="BG441" s="14" t="n">
        <v>0.12</v>
      </c>
      <c r="BH441" s="14" t="n">
        <v>1</v>
      </c>
      <c r="BI441" s="14" t="n">
        <v>0.612</v>
      </c>
      <c r="BJ441" s="14" t="n">
        <v>0.123</v>
      </c>
      <c r="BK441" s="14" t="n">
        <v>0.049</v>
      </c>
      <c r="BL441" s="14" t="n">
        <v>0.734</v>
      </c>
      <c r="BM441" s="14" t="n">
        <v>0.12</v>
      </c>
      <c r="BN441" s="14" t="n">
        <v>1</v>
      </c>
      <c r="BO441" s="14" t="n">
        <v>0</v>
      </c>
      <c r="BP441" s="14" t="n">
        <v>0</v>
      </c>
      <c r="BQ441" s="14" t="n">
        <v>0.033</v>
      </c>
      <c r="BR441" s="14" t="n">
        <v>0</v>
      </c>
      <c r="BS441" s="14" t="n">
        <v>0.833</v>
      </c>
      <c r="BT441" s="14" t="n">
        <v>0</v>
      </c>
      <c r="BU441" s="14" t="n">
        <v>0</v>
      </c>
      <c r="BV441" s="14" t="n">
        <v>0.01</v>
      </c>
      <c r="BW441" s="14" t="n">
        <v>0.12</v>
      </c>
      <c r="BX441" s="14" t="n">
        <v>0.667</v>
      </c>
      <c r="BY441" s="14" t="n">
        <v>12.729</v>
      </c>
      <c r="BZ441" s="14" t="n">
        <v>0</v>
      </c>
      <c r="CA441" s="14" t="n">
        <v>12.729</v>
      </c>
      <c r="CB441" s="14" t="n">
        <v>0</v>
      </c>
      <c r="CC441" s="14" t="n">
        <v>97.90000000000001</v>
      </c>
      <c r="CD441" s="14" t="n">
        <v>7.95</v>
      </c>
      <c r="CE441" s="14" t="n">
        <v>5.369</v>
      </c>
      <c r="CF441" s="14" t="n">
        <v>114.643</v>
      </c>
      <c r="CG441" s="14" t="n">
        <v>0.12</v>
      </c>
      <c r="CH441" s="14" t="n">
        <v>1</v>
      </c>
      <c r="CI441" s="14" t="n">
        <v>0</v>
      </c>
      <c r="CJ441" s="14" t="n">
        <v>0</v>
      </c>
      <c r="CK441" s="14" t="n">
        <v>0</v>
      </c>
      <c r="CL441" s="14" t="n">
        <v>0</v>
      </c>
      <c r="CM441" s="14" t="n">
        <v>0</v>
      </c>
      <c r="CN441" s="14" t="n">
        <v>0</v>
      </c>
      <c r="CO441" s="14" t="n">
        <v>0</v>
      </c>
      <c r="CP441" s="14" t="n">
        <v>0.728</v>
      </c>
      <c r="CQ441" s="14" t="n">
        <v>1.294</v>
      </c>
      <c r="CR441" s="14" t="n">
        <v>0.062</v>
      </c>
      <c r="CS441" s="14" t="n">
        <v>5.158</v>
      </c>
      <c r="CT441" s="14" t="n">
        <v>5.842</v>
      </c>
      <c r="CU441" s="14" t="n">
        <v>31.326</v>
      </c>
    </row>
    <row r="442">
      <c r="A442" s="14" t="inlineStr">
        <is>
          <t>KGZ2023</t>
        </is>
      </c>
      <c r="B442" s="14" t="inlineStr">
        <is>
          <t>KGZ</t>
        </is>
      </c>
      <c r="C442" s="14" t="inlineStr">
        <is>
          <t>KGZ</t>
        </is>
      </c>
      <c r="D442" s="14" t="inlineStr">
        <is>
          <t>Kyrgyz Republic</t>
        </is>
      </c>
      <c r="E442" s="14" t="n">
        <v>2023</v>
      </c>
      <c r="F442" s="14" t="n">
        <v>0.12</v>
      </c>
      <c r="G442" s="14" t="n">
        <v>2.728</v>
      </c>
      <c r="H442" s="14" t="n">
        <v>0.8139999999999999</v>
      </c>
      <c r="I442" s="14" t="n">
        <v>0.023</v>
      </c>
      <c r="J442" s="14" t="n">
        <v>2.751</v>
      </c>
      <c r="K442" s="14" t="n">
        <v>0</v>
      </c>
      <c r="L442" s="14" t="n">
        <v>1</v>
      </c>
      <c r="M442" s="14" t="n">
        <v>4.507</v>
      </c>
      <c r="N442" s="14" t="n">
        <v>2.443</v>
      </c>
      <c r="O442" s="14" t="n">
        <v>0.054</v>
      </c>
      <c r="P442" s="14" t="n">
        <v>4.561</v>
      </c>
      <c r="Q442" s="14" t="n">
        <v>0</v>
      </c>
      <c r="R442" s="14" t="n">
        <v>1</v>
      </c>
      <c r="S442" s="14" t="n">
        <v>2.149</v>
      </c>
      <c r="T442" s="14" t="n">
        <v>1.347</v>
      </c>
      <c r="U442" s="14" t="n">
        <v>0.023</v>
      </c>
      <c r="V442" s="14" t="n">
        <v>2.432</v>
      </c>
      <c r="W442" s="14" t="n">
        <v>0.12</v>
      </c>
      <c r="X442" s="14" t="n">
        <v>1</v>
      </c>
      <c r="Y442" s="14" t="n">
        <v>4.551</v>
      </c>
      <c r="Z442" s="14" t="n">
        <v>0.592</v>
      </c>
      <c r="AA442" s="14" t="n">
        <v>0.548</v>
      </c>
      <c r="AB442" s="14" t="n">
        <v>5.098</v>
      </c>
      <c r="AC442" s="14" t="n">
        <v>0</v>
      </c>
      <c r="AD442" s="14" t="n">
        <v>1</v>
      </c>
      <c r="AE442" s="14" t="n">
        <v>5.799</v>
      </c>
      <c r="AF442" s="14" t="n">
        <v>1.312</v>
      </c>
      <c r="AG442" s="14" t="n">
        <v>0.548</v>
      </c>
      <c r="AH442" s="14" t="n">
        <v>6.347</v>
      </c>
      <c r="AI442" s="14" t="n">
        <v>0</v>
      </c>
      <c r="AJ442" s="14" t="n">
        <v>1</v>
      </c>
      <c r="AK442" s="14" t="n">
        <v>13.291</v>
      </c>
      <c r="AL442" s="14" t="n">
        <v>6.938</v>
      </c>
      <c r="AM442" s="14" t="n">
        <v>-8.300000000000001</v>
      </c>
      <c r="AN442" s="14" t="n">
        <v>5.59</v>
      </c>
      <c r="AO442" s="14" t="n">
        <v>0</v>
      </c>
      <c r="AP442" s="14" t="n">
        <v>0</v>
      </c>
      <c r="AQ442" s="14" t="n">
        <v>0.76</v>
      </c>
      <c r="AR442" s="14" t="n">
        <v>0.129</v>
      </c>
      <c r="AS442" s="14" t="n">
        <v>-0.16</v>
      </c>
      <c r="AT442" s="14" t="n">
        <v>0.672</v>
      </c>
      <c r="AU442" s="14" t="n">
        <v>0.12</v>
      </c>
      <c r="AV442" s="14" t="n">
        <v>1</v>
      </c>
      <c r="AW442" s="14" t="n">
        <v>0.8110000000000001</v>
      </c>
      <c r="AX442" s="14" t="n">
        <v>0.129</v>
      </c>
      <c r="AY442" s="14" t="n">
        <v>-0.08</v>
      </c>
      <c r="AZ442" s="14" t="n">
        <v>0.819</v>
      </c>
      <c r="BA442" s="14" t="n">
        <v>0.12</v>
      </c>
      <c r="BB442" s="14" t="n">
        <v>1</v>
      </c>
      <c r="BC442" s="14" t="n">
        <v>0.535</v>
      </c>
      <c r="BD442" s="14" t="n">
        <v>0.129</v>
      </c>
      <c r="BE442" s="14" t="n">
        <v>0.218</v>
      </c>
      <c r="BF442" s="14" t="n">
        <v>0.843</v>
      </c>
      <c r="BG442" s="14" t="n">
        <v>0.12</v>
      </c>
      <c r="BH442" s="14" t="n">
        <v>1</v>
      </c>
      <c r="BI442" s="14" t="n">
        <v>0.579</v>
      </c>
      <c r="BJ442" s="14" t="n">
        <v>0.129</v>
      </c>
      <c r="BK442" s="14" t="n">
        <v>0.049</v>
      </c>
      <c r="BL442" s="14" t="n">
        <v>0.695</v>
      </c>
      <c r="BM442" s="14" t="n">
        <v>0.12</v>
      </c>
      <c r="BN442" s="14" t="n">
        <v>1</v>
      </c>
      <c r="BO442" s="14" t="n">
        <v>0</v>
      </c>
      <c r="BP442" s="14" t="n">
        <v>0</v>
      </c>
      <c r="BQ442" s="14" t="n">
        <v>0.037</v>
      </c>
      <c r="BR442" s="14" t="n">
        <v>0</v>
      </c>
      <c r="BS442" s="14" t="n">
        <v>0.833</v>
      </c>
      <c r="BT442" s="14" t="n">
        <v>0</v>
      </c>
      <c r="BU442" s="14" t="n">
        <v>0</v>
      </c>
      <c r="BV442" s="14" t="n">
        <v>0.013</v>
      </c>
      <c r="BW442" s="14" t="n">
        <v>0.12</v>
      </c>
      <c r="BX442" s="14" t="n">
        <v>0.667</v>
      </c>
      <c r="BY442" s="14" t="n">
        <v>13.254</v>
      </c>
      <c r="BZ442" s="14" t="n">
        <v>0</v>
      </c>
      <c r="CA442" s="14" t="n">
        <v>13.254</v>
      </c>
      <c r="CB442" s="14" t="n">
        <v>0</v>
      </c>
      <c r="CC442" s="14" t="n">
        <v>83.248</v>
      </c>
      <c r="CD442" s="14" t="n">
        <v>7.95</v>
      </c>
      <c r="CE442" s="14" t="n">
        <v>4.919</v>
      </c>
      <c r="CF442" s="14" t="n">
        <v>97.452</v>
      </c>
      <c r="CG442" s="14" t="n">
        <v>0.12</v>
      </c>
      <c r="CH442" s="14" t="n">
        <v>1</v>
      </c>
      <c r="CI442" s="14" t="n">
        <v>0</v>
      </c>
      <c r="CJ442" s="14" t="n">
        <v>0</v>
      </c>
      <c r="CK442" s="14" t="n">
        <v>0</v>
      </c>
      <c r="CL442" s="14" t="n">
        <v>0</v>
      </c>
      <c r="CM442" s="14" t="n">
        <v>0</v>
      </c>
      <c r="CN442" s="14" t="n">
        <v>0</v>
      </c>
      <c r="CO442" s="14" t="n">
        <v>0</v>
      </c>
      <c r="CP442" s="14" t="n">
        <v>0.733</v>
      </c>
      <c r="CQ442" s="14" t="n">
        <v>1.348</v>
      </c>
      <c r="CR442" s="14" t="n">
        <v>0.058</v>
      </c>
      <c r="CS442" s="14" t="n">
        <v>5.37</v>
      </c>
      <c r="CT442" s="14" t="n">
        <v>3.466</v>
      </c>
      <c r="CU442" s="14" t="n">
        <v>11.622</v>
      </c>
    </row>
    <row r="443">
      <c r="A443" s="14" t="inlineStr">
        <is>
          <t>KGZ2024</t>
        </is>
      </c>
      <c r="B443" s="14" t="inlineStr">
        <is>
          <t>KGZ</t>
        </is>
      </c>
      <c r="C443" s="14" t="inlineStr">
        <is>
          <t>KGZ</t>
        </is>
      </c>
      <c r="D443" s="14" t="inlineStr">
        <is>
          <t>Kyrgyz Republic</t>
        </is>
      </c>
      <c r="E443" s="14" t="n">
        <v>2024</v>
      </c>
      <c r="F443" s="14" t="n">
        <v>0.12</v>
      </c>
      <c r="G443" s="14" t="n">
        <v>2.664</v>
      </c>
      <c r="H443" s="14" t="n">
        <v>0.838</v>
      </c>
      <c r="I443" s="14" t="n">
        <v>0.02</v>
      </c>
      <c r="J443" s="14" t="n">
        <v>2.684</v>
      </c>
      <c r="K443" s="14" t="n">
        <v>0</v>
      </c>
      <c r="L443" s="14" t="n">
        <v>1</v>
      </c>
      <c r="M443" s="14" t="n">
        <v>4.374</v>
      </c>
      <c r="N443" s="14" t="n">
        <v>2.515</v>
      </c>
      <c r="O443" s="14" t="n">
        <v>0.042</v>
      </c>
      <c r="P443" s="14" t="n">
        <v>4.416</v>
      </c>
      <c r="Q443" s="14" t="n">
        <v>0</v>
      </c>
      <c r="R443" s="14" t="n">
        <v>1</v>
      </c>
      <c r="S443" s="14" t="n">
        <v>2.315</v>
      </c>
      <c r="T443" s="14" t="n">
        <v>1.533</v>
      </c>
      <c r="U443" s="14" t="n">
        <v>0.02</v>
      </c>
      <c r="V443" s="14" t="n">
        <v>2.616</v>
      </c>
      <c r="W443" s="14" t="n">
        <v>0.12</v>
      </c>
      <c r="X443" s="14" t="n">
        <v>1</v>
      </c>
      <c r="Y443" s="14" t="n">
        <v>4.685</v>
      </c>
      <c r="Z443" s="14" t="n">
        <v>0.61</v>
      </c>
      <c r="AA443" s="14" t="n">
        <v>0.479</v>
      </c>
      <c r="AB443" s="14" t="n">
        <v>5.164</v>
      </c>
      <c r="AC443" s="14" t="n">
        <v>0</v>
      </c>
      <c r="AD443" s="14" t="n">
        <v>1</v>
      </c>
      <c r="AE443" s="14" t="n">
        <v>5.97</v>
      </c>
      <c r="AF443" s="14" t="n">
        <v>1.351</v>
      </c>
      <c r="AG443" s="14" t="n">
        <v>0.479</v>
      </c>
      <c r="AH443" s="14" t="n">
        <v>6.45</v>
      </c>
      <c r="AI443" s="14" t="n">
        <v>0</v>
      </c>
      <c r="AJ443" s="14" t="n">
        <v>1</v>
      </c>
      <c r="AK443" s="14" t="n">
        <v>13.683</v>
      </c>
      <c r="AL443" s="14" t="n">
        <v>7.143</v>
      </c>
      <c r="AM443" s="14" t="n">
        <v>-8.122</v>
      </c>
      <c r="AN443" s="14" t="n">
        <v>6.228</v>
      </c>
      <c r="AO443" s="14" t="n">
        <v>0</v>
      </c>
      <c r="AP443" s="14" t="n">
        <v>0</v>
      </c>
      <c r="AQ443" s="14" t="n">
        <v>0.724</v>
      </c>
      <c r="AR443" s="14" t="n">
        <v>0.132</v>
      </c>
      <c r="AS443" s="14" t="n">
        <v>-0.057</v>
      </c>
      <c r="AT443" s="14" t="n">
        <v>0.748</v>
      </c>
      <c r="AU443" s="14" t="n">
        <v>0.12</v>
      </c>
      <c r="AV443" s="14" t="n">
        <v>1</v>
      </c>
      <c r="AW443" s="14" t="n">
        <v>0.75</v>
      </c>
      <c r="AX443" s="14" t="n">
        <v>0.132</v>
      </c>
      <c r="AY443" s="14" t="n">
        <v>0.01</v>
      </c>
      <c r="AZ443" s="14" t="n">
        <v>0.851</v>
      </c>
      <c r="BA443" s="14" t="n">
        <v>0.12</v>
      </c>
      <c r="BB443" s="14" t="n">
        <v>1</v>
      </c>
      <c r="BC443" s="14" t="n">
        <v>0.513</v>
      </c>
      <c r="BD443" s="14" t="n">
        <v>0.132</v>
      </c>
      <c r="BE443" s="14" t="n">
        <v>0.251</v>
      </c>
      <c r="BF443" s="14" t="n">
        <v>0.856</v>
      </c>
      <c r="BG443" s="14" t="n">
        <v>0.12</v>
      </c>
      <c r="BH443" s="14" t="n">
        <v>1</v>
      </c>
      <c r="BI443" s="14" t="n">
        <v>0.591</v>
      </c>
      <c r="BJ443" s="14" t="n">
        <v>0.132</v>
      </c>
      <c r="BK443" s="14" t="n">
        <v>0.052</v>
      </c>
      <c r="BL443" s="14" t="n">
        <v>0.709</v>
      </c>
      <c r="BM443" s="14" t="n">
        <v>0.12</v>
      </c>
      <c r="BN443" s="14" t="n">
        <v>1</v>
      </c>
      <c r="BO443" s="14" t="n">
        <v>0</v>
      </c>
      <c r="BP443" s="14" t="n">
        <v>0</v>
      </c>
      <c r="BQ443" s="14" t="n">
        <v>0.029</v>
      </c>
      <c r="BR443" s="14" t="n">
        <v>0</v>
      </c>
      <c r="BS443" s="14" t="n">
        <v>0.833</v>
      </c>
      <c r="BT443" s="14" t="n">
        <v>0</v>
      </c>
      <c r="BU443" s="14" t="n">
        <v>0</v>
      </c>
      <c r="BV443" s="14" t="n">
        <v>0.013</v>
      </c>
      <c r="BW443" s="14" t="n">
        <v>0.12</v>
      </c>
      <c r="BX443" s="14" t="n">
        <v>0.667</v>
      </c>
      <c r="BY443" s="14" t="n">
        <v>13.646</v>
      </c>
      <c r="BZ443" s="14" t="n">
        <v>0</v>
      </c>
      <c r="CA443" s="14" t="n">
        <v>13.646</v>
      </c>
      <c r="CB443" s="14" t="n">
        <v>0</v>
      </c>
      <c r="CC443" s="14" t="n">
        <v>82.58799999999999</v>
      </c>
      <c r="CD443" s="14" t="n">
        <v>7.95</v>
      </c>
      <c r="CE443" s="14" t="n">
        <v>5.146</v>
      </c>
      <c r="CF443" s="14" t="n">
        <v>96.682</v>
      </c>
      <c r="CG443" s="14" t="n">
        <v>0.12</v>
      </c>
      <c r="CH443" s="14" t="n">
        <v>1</v>
      </c>
      <c r="CI443" s="14" t="n">
        <v>0</v>
      </c>
      <c r="CJ443" s="14" t="n">
        <v>0</v>
      </c>
      <c r="CK443" s="14" t="n">
        <v>0</v>
      </c>
      <c r="CL443" s="14" t="n">
        <v>0</v>
      </c>
      <c r="CM443" s="14" t="n">
        <v>0</v>
      </c>
      <c r="CN443" s="14" t="n">
        <v>0</v>
      </c>
      <c r="CO443" s="14" t="n">
        <v>0</v>
      </c>
      <c r="CP443" s="14" t="n">
        <v>0.733</v>
      </c>
      <c r="CQ443" s="14" t="n">
        <v>1.387</v>
      </c>
      <c r="CR443" s="14" t="n">
        <v>0.058</v>
      </c>
      <c r="CS443" s="14" t="n">
        <v>5.529</v>
      </c>
      <c r="CT443" s="14" t="n">
        <v>3.027</v>
      </c>
      <c r="CU443" s="14" t="n">
        <v>10.168</v>
      </c>
    </row>
    <row r="444">
      <c r="A444" s="14" t="inlineStr">
        <is>
          <t>LAO2021</t>
        </is>
      </c>
      <c r="B444" s="14" t="inlineStr">
        <is>
          <t>LAO</t>
        </is>
      </c>
      <c r="C444" s="14" t="inlineStr">
        <is>
          <t>LAO</t>
        </is>
      </c>
      <c r="D444" s="14" t="inlineStr">
        <is>
          <t>Lao P.D.R.</t>
        </is>
      </c>
      <c r="E444" s="14" t="n">
        <v>2021</v>
      </c>
      <c r="F444" s="14" t="n">
        <v>0.1</v>
      </c>
      <c r="G444" s="14" t="n">
        <v>1.77</v>
      </c>
      <c r="H444" s="14" t="n">
        <v>0.572</v>
      </c>
      <c r="I444" s="14" t="n">
        <v>-1.157</v>
      </c>
      <c r="J444" s="14" t="n">
        <v>0.613</v>
      </c>
      <c r="K444" s="14" t="n">
        <v>0</v>
      </c>
      <c r="L444" s="14" t="n">
        <v>0</v>
      </c>
      <c r="M444" s="14" t="n">
        <v>2.913</v>
      </c>
      <c r="N444" s="14" t="n">
        <v>1.715</v>
      </c>
      <c r="O444" s="14" t="n">
        <v>-2.3</v>
      </c>
      <c r="P444" s="14" t="n">
        <v>0.613</v>
      </c>
      <c r="Q444" s="14" t="n">
        <v>0</v>
      </c>
      <c r="R444" s="14" t="n">
        <v>0</v>
      </c>
      <c r="S444" s="14" t="n">
        <v>4.628</v>
      </c>
      <c r="T444" s="14" t="n">
        <v>3.43</v>
      </c>
      <c r="U444" s="14" t="n">
        <v>0</v>
      </c>
      <c r="V444" s="14" t="n">
        <v>5.091</v>
      </c>
      <c r="W444" s="14" t="n">
        <v>0.1</v>
      </c>
      <c r="X444" s="14" t="n">
        <v>1</v>
      </c>
      <c r="Y444" s="14" t="n">
        <v>5.923</v>
      </c>
      <c r="Z444" s="14" t="n">
        <v>0.731</v>
      </c>
      <c r="AA444" s="14" t="n">
        <v>0</v>
      </c>
      <c r="AB444" s="14" t="n">
        <v>5.923</v>
      </c>
      <c r="AC444" s="14" t="n">
        <v>0</v>
      </c>
      <c r="AD444" s="14" t="n">
        <v>1</v>
      </c>
      <c r="AE444" s="14" t="n">
        <v>7.066</v>
      </c>
      <c r="AF444" s="14" t="n">
        <v>1.54</v>
      </c>
      <c r="AG444" s="14" t="n">
        <v>0</v>
      </c>
      <c r="AH444" s="14" t="n">
        <v>7.066</v>
      </c>
      <c r="AI444" s="14" t="n">
        <v>0</v>
      </c>
      <c r="AJ444" s="14" t="n">
        <v>1</v>
      </c>
      <c r="AK444" s="14" t="n">
        <v>13.926</v>
      </c>
      <c r="AL444" s="14" t="n">
        <v>7.226</v>
      </c>
      <c r="AM444" s="14" t="n">
        <v>0</v>
      </c>
      <c r="AN444" s="14" t="n">
        <v>15.318</v>
      </c>
      <c r="AO444" s="14" t="n">
        <v>0.1</v>
      </c>
      <c r="AP444" s="14" t="n">
        <v>1</v>
      </c>
      <c r="AQ444" s="14" t="n">
        <v>0.6</v>
      </c>
      <c r="AR444" s="14" t="n">
        <v>0.11</v>
      </c>
      <c r="AS444" s="14" t="n">
        <v>0.418</v>
      </c>
      <c r="AT444" s="14" t="n">
        <v>1.12</v>
      </c>
      <c r="AU444" s="14" t="n">
        <v>0.1</v>
      </c>
      <c r="AV444" s="14" t="n">
        <v>1</v>
      </c>
      <c r="AW444" s="14" t="n">
        <v>0.639</v>
      </c>
      <c r="AX444" s="14" t="n">
        <v>0.124</v>
      </c>
      <c r="AY444" s="14" t="n">
        <v>0.25</v>
      </c>
      <c r="AZ444" s="14" t="n">
        <v>0.979</v>
      </c>
      <c r="BA444" s="14" t="n">
        <v>0.1</v>
      </c>
      <c r="BB444" s="14" t="n">
        <v>1</v>
      </c>
      <c r="BC444" s="14" t="n">
        <v>0.44</v>
      </c>
      <c r="BD444" s="14" t="n">
        <v>0.114</v>
      </c>
      <c r="BE444" s="14" t="n">
        <v>0</v>
      </c>
      <c r="BF444" s="14" t="n">
        <v>0.484</v>
      </c>
      <c r="BG444" s="14" t="n">
        <v>0.1</v>
      </c>
      <c r="BH444" s="14" t="n">
        <v>1</v>
      </c>
      <c r="BI444" s="14" t="n">
        <v>0.5600000000000001</v>
      </c>
      <c r="BJ444" s="14" t="n">
        <v>0.114</v>
      </c>
      <c r="BK444" s="14" t="n">
        <v>0</v>
      </c>
      <c r="BL444" s="14" t="n">
        <v>0.616</v>
      </c>
      <c r="BM444" s="14" t="n">
        <v>0.1</v>
      </c>
      <c r="BN444" s="14" t="n">
        <v>1</v>
      </c>
      <c r="BO444" s="14" t="n">
        <v>0</v>
      </c>
      <c r="BP444" s="14" t="n">
        <v>0</v>
      </c>
      <c r="BQ444" s="14" t="n">
        <v>0.075</v>
      </c>
      <c r="BR444" s="14" t="n">
        <v>0</v>
      </c>
      <c r="BS444" s="14" t="n">
        <v>0.667</v>
      </c>
      <c r="BT444" s="14" t="n">
        <v>0</v>
      </c>
      <c r="BU444" s="14" t="n">
        <v>0</v>
      </c>
      <c r="BV444" s="14" t="n">
        <v>0.043</v>
      </c>
      <c r="BW444" s="14" t="n">
        <v>0.1</v>
      </c>
      <c r="BX444" s="14" t="n">
        <v>0.667</v>
      </c>
      <c r="BY444" s="14" t="n">
        <v>11.787</v>
      </c>
      <c r="BZ444" s="14" t="n">
        <v>0</v>
      </c>
      <c r="CA444" s="14" t="n">
        <v>11.787</v>
      </c>
      <c r="CB444" s="14" t="n">
        <v>0</v>
      </c>
      <c r="CC444" s="14" t="n">
        <v>81.69499999999999</v>
      </c>
      <c r="CD444" s="14" t="n">
        <v>7.95</v>
      </c>
      <c r="CE444" s="14" t="n">
        <v>13.857</v>
      </c>
      <c r="CF444" s="14" t="n">
        <v>105.107</v>
      </c>
      <c r="CG444" s="14" t="n">
        <v>0.1</v>
      </c>
      <c r="CH444" s="14" t="n">
        <v>1</v>
      </c>
      <c r="CI444" s="14" t="n">
        <v>0</v>
      </c>
      <c r="CJ444" s="14" t="n">
        <v>0</v>
      </c>
      <c r="CK444" s="14" t="n">
        <v>0</v>
      </c>
      <c r="CL444" s="14" t="n">
        <v>0</v>
      </c>
      <c r="CM444" s="14" t="n">
        <v>0</v>
      </c>
      <c r="CN444" s="14" t="n">
        <v>0</v>
      </c>
      <c r="CO444" s="14" t="n">
        <v>0</v>
      </c>
      <c r="CP444" s="14" t="n">
        <v>1</v>
      </c>
      <c r="CQ444" s="14" t="n">
        <v>1.198</v>
      </c>
      <c r="CR444" s="14" t="n">
        <v>0</v>
      </c>
      <c r="CS444" s="14" t="n">
        <v>4.776</v>
      </c>
      <c r="CT444" s="14" t="n">
        <v>3.604</v>
      </c>
      <c r="CU444" s="14" t="n">
        <v>9.407999999999999</v>
      </c>
    </row>
    <row r="445">
      <c r="A445" s="14" t="inlineStr">
        <is>
          <t>LAO2022</t>
        </is>
      </c>
      <c r="B445" s="14" t="inlineStr">
        <is>
          <t>LAO</t>
        </is>
      </c>
      <c r="C445" s="14" t="inlineStr">
        <is>
          <t>LAO</t>
        </is>
      </c>
      <c r="D445" s="14" t="inlineStr">
        <is>
          <t>Lao P.D.R.</t>
        </is>
      </c>
      <c r="E445" s="14" t="n">
        <v>2022</v>
      </c>
      <c r="F445" s="14" t="n">
        <v>0.1</v>
      </c>
      <c r="G445" s="14" t="n">
        <v>1.911</v>
      </c>
      <c r="H445" s="14" t="n">
        <v>0.617</v>
      </c>
      <c r="I445" s="14" t="n">
        <v>-1.249</v>
      </c>
      <c r="J445" s="14" t="n">
        <v>0.662</v>
      </c>
      <c r="K445" s="14" t="n">
        <v>0</v>
      </c>
      <c r="L445" s="14" t="n">
        <v>0</v>
      </c>
      <c r="M445" s="14" t="n">
        <v>3.146</v>
      </c>
      <c r="N445" s="14" t="n">
        <v>1.852</v>
      </c>
      <c r="O445" s="14" t="n">
        <v>-2.484</v>
      </c>
      <c r="P445" s="14" t="n">
        <v>0.662</v>
      </c>
      <c r="Q445" s="14" t="n">
        <v>0</v>
      </c>
      <c r="R445" s="14" t="n">
        <v>0</v>
      </c>
      <c r="S445" s="14" t="n">
        <v>4.998</v>
      </c>
      <c r="T445" s="14" t="n">
        <v>3.704</v>
      </c>
      <c r="U445" s="14" t="n">
        <v>0.037</v>
      </c>
      <c r="V445" s="14" t="n">
        <v>5.498</v>
      </c>
      <c r="W445" s="14" t="n">
        <v>0.1</v>
      </c>
      <c r="X445" s="14" t="n">
        <v>1</v>
      </c>
      <c r="Y445" s="14" t="n">
        <v>6.401</v>
      </c>
      <c r="Z445" s="14" t="n">
        <v>0.79</v>
      </c>
      <c r="AA445" s="14" t="n">
        <v>0</v>
      </c>
      <c r="AB445" s="14" t="n">
        <v>6.401</v>
      </c>
      <c r="AC445" s="14" t="n">
        <v>0</v>
      </c>
      <c r="AD445" s="14" t="n">
        <v>1</v>
      </c>
      <c r="AE445" s="14" t="n">
        <v>7.635</v>
      </c>
      <c r="AF445" s="14" t="n">
        <v>1.665</v>
      </c>
      <c r="AG445" s="14" t="n">
        <v>0</v>
      </c>
      <c r="AH445" s="14" t="n">
        <v>7.635</v>
      </c>
      <c r="AI445" s="14" t="n">
        <v>0</v>
      </c>
      <c r="AJ445" s="14" t="n">
        <v>1</v>
      </c>
      <c r="AK445" s="14" t="n">
        <v>15.043</v>
      </c>
      <c r="AL445" s="14" t="n">
        <v>7.806</v>
      </c>
      <c r="AM445" s="14" t="n">
        <v>0.111</v>
      </c>
      <c r="AN445" s="14" t="n">
        <v>16.548</v>
      </c>
      <c r="AO445" s="14" t="n">
        <v>0.1</v>
      </c>
      <c r="AP445" s="14" t="n">
        <v>1</v>
      </c>
      <c r="AQ445" s="14" t="n">
        <v>0.788</v>
      </c>
      <c r="AR445" s="14" t="n">
        <v>0.113</v>
      </c>
      <c r="AS445" s="14" t="n">
        <v>0.598</v>
      </c>
      <c r="AT445" s="14" t="n">
        <v>1.483</v>
      </c>
      <c r="AU445" s="14" t="n">
        <v>0.07000000000000001</v>
      </c>
      <c r="AV445" s="14" t="n">
        <v>1</v>
      </c>
      <c r="AW445" s="14" t="n">
        <v>0.839</v>
      </c>
      <c r="AX445" s="14" t="n">
        <v>0.109</v>
      </c>
      <c r="AY445" s="14" t="n">
        <v>0.362</v>
      </c>
      <c r="AZ445" s="14" t="n">
        <v>1.286</v>
      </c>
      <c r="BA445" s="14" t="n">
        <v>0.07000000000000001</v>
      </c>
      <c r="BB445" s="14" t="n">
        <v>1</v>
      </c>
      <c r="BC445" s="14" t="n">
        <v>0.589</v>
      </c>
      <c r="BD445" s="14" t="n">
        <v>0.123</v>
      </c>
      <c r="BE445" s="14" t="n">
        <v>0.004</v>
      </c>
      <c r="BF445" s="14" t="n">
        <v>0.647</v>
      </c>
      <c r="BG445" s="14" t="n">
        <v>0.1</v>
      </c>
      <c r="BH445" s="14" t="n">
        <v>1</v>
      </c>
      <c r="BI445" s="14" t="n">
        <v>0.6889999999999999</v>
      </c>
      <c r="BJ445" s="14" t="n">
        <v>0.123</v>
      </c>
      <c r="BK445" s="14" t="n">
        <v>0.005</v>
      </c>
      <c r="BL445" s="14" t="n">
        <v>0.758</v>
      </c>
      <c r="BM445" s="14" t="n">
        <v>0.1</v>
      </c>
      <c r="BN445" s="14" t="n">
        <v>1</v>
      </c>
      <c r="BO445" s="14" t="n">
        <v>0</v>
      </c>
      <c r="BP445" s="14" t="n">
        <v>0</v>
      </c>
      <c r="BQ445" s="14" t="n">
        <v>0.048</v>
      </c>
      <c r="BR445" s="14" t="n">
        <v>0</v>
      </c>
      <c r="BS445" s="14" t="n">
        <v>0.667</v>
      </c>
      <c r="BT445" s="14" t="n">
        <v>0</v>
      </c>
      <c r="BU445" s="14" t="n">
        <v>0</v>
      </c>
      <c r="BV445" s="14" t="n">
        <v>0.039</v>
      </c>
      <c r="BW445" s="14" t="n">
        <v>0.1</v>
      </c>
      <c r="BX445" s="14" t="n">
        <v>0.667</v>
      </c>
      <c r="BY445" s="14" t="n">
        <v>12.729</v>
      </c>
      <c r="BZ445" s="14" t="n">
        <v>0</v>
      </c>
      <c r="CA445" s="14" t="n">
        <v>12.729</v>
      </c>
      <c r="CB445" s="14" t="n">
        <v>0</v>
      </c>
      <c r="CC445" s="14" t="n">
        <v>102.477</v>
      </c>
      <c r="CD445" s="14" t="n">
        <v>7.95</v>
      </c>
      <c r="CE445" s="14" t="n">
        <v>14.528</v>
      </c>
      <c r="CF445" s="14" t="n">
        <v>127.76</v>
      </c>
      <c r="CG445" s="14" t="n">
        <v>0.1</v>
      </c>
      <c r="CH445" s="14" t="n">
        <v>1</v>
      </c>
      <c r="CI445" s="14" t="n">
        <v>0</v>
      </c>
      <c r="CJ445" s="14" t="n">
        <v>0</v>
      </c>
      <c r="CK445" s="14" t="n">
        <v>0</v>
      </c>
      <c r="CL445" s="14" t="n">
        <v>0</v>
      </c>
      <c r="CM445" s="14" t="n">
        <v>0</v>
      </c>
      <c r="CN445" s="14" t="n">
        <v>0</v>
      </c>
      <c r="CO445" s="14" t="n">
        <v>0</v>
      </c>
      <c r="CP445" s="14" t="n">
        <v>1</v>
      </c>
      <c r="CQ445" s="14" t="n">
        <v>1.294</v>
      </c>
      <c r="CR445" s="14" t="n">
        <v>0</v>
      </c>
      <c r="CS445" s="14" t="n">
        <v>5.158</v>
      </c>
      <c r="CT445" s="14" t="n">
        <v>7.554</v>
      </c>
      <c r="CU445" s="14" t="n">
        <v>16.097</v>
      </c>
    </row>
    <row r="446">
      <c r="A446" s="14" t="inlineStr">
        <is>
          <t>LAO2023</t>
        </is>
      </c>
      <c r="B446" s="14" t="inlineStr">
        <is>
          <t>LAO</t>
        </is>
      </c>
      <c r="C446" s="14" t="inlineStr">
        <is>
          <t>LAO</t>
        </is>
      </c>
      <c r="D446" s="14" t="inlineStr">
        <is>
          <t>Lao P.D.R.</t>
        </is>
      </c>
      <c r="E446" s="14" t="n">
        <v>2023</v>
      </c>
      <c r="F446" s="14" t="n">
        <v>0.1</v>
      </c>
      <c r="G446" s="14" t="n">
        <v>1.99</v>
      </c>
      <c r="H446" s="14" t="n">
        <v>0.643</v>
      </c>
      <c r="I446" s="14" t="n">
        <v>-1.301</v>
      </c>
      <c r="J446" s="14" t="n">
        <v>0.6889999999999999</v>
      </c>
      <c r="K446" s="14" t="n">
        <v>0</v>
      </c>
      <c r="L446" s="14" t="n">
        <v>0</v>
      </c>
      <c r="M446" s="14" t="n">
        <v>3.276</v>
      </c>
      <c r="N446" s="14" t="n">
        <v>1.928</v>
      </c>
      <c r="O446" s="14" t="n">
        <v>-2.587</v>
      </c>
      <c r="P446" s="14" t="n">
        <v>0.6889999999999999</v>
      </c>
      <c r="Q446" s="14" t="n">
        <v>0</v>
      </c>
      <c r="R446" s="14" t="n">
        <v>0</v>
      </c>
      <c r="S446" s="14" t="n">
        <v>5.205</v>
      </c>
      <c r="T446" s="14" t="n">
        <v>3.857</v>
      </c>
      <c r="U446" s="14" t="n">
        <v>0.058</v>
      </c>
      <c r="V446" s="14" t="n">
        <v>5.725</v>
      </c>
      <c r="W446" s="14" t="n">
        <v>0.1</v>
      </c>
      <c r="X446" s="14" t="n">
        <v>1</v>
      </c>
      <c r="Y446" s="14" t="n">
        <v>6.662</v>
      </c>
      <c r="Z446" s="14" t="n">
        <v>0.822</v>
      </c>
      <c r="AA446" s="14" t="n">
        <v>0</v>
      </c>
      <c r="AB446" s="14" t="n">
        <v>6.662</v>
      </c>
      <c r="AC446" s="14" t="n">
        <v>0</v>
      </c>
      <c r="AD446" s="14" t="n">
        <v>1</v>
      </c>
      <c r="AE446" s="14" t="n">
        <v>7.947</v>
      </c>
      <c r="AF446" s="14" t="n">
        <v>1.733</v>
      </c>
      <c r="AG446" s="14" t="n">
        <v>0</v>
      </c>
      <c r="AH446" s="14" t="n">
        <v>7.947</v>
      </c>
      <c r="AI446" s="14" t="n">
        <v>0</v>
      </c>
      <c r="AJ446" s="14" t="n">
        <v>1</v>
      </c>
      <c r="AK446" s="14" t="n">
        <v>15.661</v>
      </c>
      <c r="AL446" s="14" t="n">
        <v>8.125999999999999</v>
      </c>
      <c r="AM446" s="14" t="n">
        <v>0.173</v>
      </c>
      <c r="AN446" s="14" t="n">
        <v>17.227</v>
      </c>
      <c r="AO446" s="14" t="n">
        <v>0.1</v>
      </c>
      <c r="AP446" s="14" t="n">
        <v>1</v>
      </c>
      <c r="AQ446" s="14" t="n">
        <v>0.766</v>
      </c>
      <c r="AR446" s="14" t="n">
        <v>0.129</v>
      </c>
      <c r="AS446" s="14" t="n">
        <v>0.528</v>
      </c>
      <c r="AT446" s="14" t="n">
        <v>1.385</v>
      </c>
      <c r="AU446" s="14" t="n">
        <v>0.07000000000000001</v>
      </c>
      <c r="AV446" s="14" t="n">
        <v>1</v>
      </c>
      <c r="AW446" s="14" t="n">
        <v>0.765</v>
      </c>
      <c r="AX446" s="14" t="n">
        <v>0.131</v>
      </c>
      <c r="AY446" s="14" t="n">
        <v>0.319</v>
      </c>
      <c r="AZ446" s="14" t="n">
        <v>1.161</v>
      </c>
      <c r="BA446" s="14" t="n">
        <v>0.07000000000000001</v>
      </c>
      <c r="BB446" s="14" t="n">
        <v>1</v>
      </c>
      <c r="BC446" s="14" t="n">
        <v>0.527</v>
      </c>
      <c r="BD446" s="14" t="n">
        <v>0.129</v>
      </c>
      <c r="BE446" s="14" t="n">
        <v>0.006</v>
      </c>
      <c r="BF446" s="14" t="n">
        <v>0.58</v>
      </c>
      <c r="BG446" s="14" t="n">
        <v>0.1</v>
      </c>
      <c r="BH446" s="14" t="n">
        <v>1</v>
      </c>
      <c r="BI446" s="14" t="n">
        <v>0.64</v>
      </c>
      <c r="BJ446" s="14" t="n">
        <v>0.129</v>
      </c>
      <c r="BK446" s="14" t="n">
        <v>0.007</v>
      </c>
      <c r="BL446" s="14" t="n">
        <v>0.704</v>
      </c>
      <c r="BM446" s="14" t="n">
        <v>0.1</v>
      </c>
      <c r="BN446" s="14" t="n">
        <v>1</v>
      </c>
      <c r="BO446" s="14" t="n">
        <v>0</v>
      </c>
      <c r="BP446" s="14" t="n">
        <v>0</v>
      </c>
      <c r="BQ446" s="14" t="n">
        <v>0.039</v>
      </c>
      <c r="BR446" s="14" t="n">
        <v>0</v>
      </c>
      <c r="BS446" s="14" t="n">
        <v>0.667</v>
      </c>
      <c r="BT446" s="14" t="n">
        <v>0</v>
      </c>
      <c r="BU446" s="14" t="n">
        <v>0</v>
      </c>
      <c r="BV446" s="14" t="n">
        <v>0.032</v>
      </c>
      <c r="BW446" s="14" t="n">
        <v>0.1</v>
      </c>
      <c r="BX446" s="14" t="n">
        <v>0.667</v>
      </c>
      <c r="BY446" s="14" t="n">
        <v>13.254</v>
      </c>
      <c r="BZ446" s="14" t="n">
        <v>0</v>
      </c>
      <c r="CA446" s="14" t="n">
        <v>13.254</v>
      </c>
      <c r="CB446" s="14" t="n">
        <v>0</v>
      </c>
      <c r="CC446" s="14" t="n">
        <v>87.07899999999999</v>
      </c>
      <c r="CD446" s="14" t="n">
        <v>7.95</v>
      </c>
      <c r="CE446" s="14" t="n">
        <v>17.159</v>
      </c>
      <c r="CF446" s="14" t="n">
        <v>113.406</v>
      </c>
      <c r="CG446" s="14" t="n">
        <v>0.1</v>
      </c>
      <c r="CH446" s="14" t="n">
        <v>1</v>
      </c>
      <c r="CI446" s="14" t="n">
        <v>0</v>
      </c>
      <c r="CJ446" s="14" t="n">
        <v>0</v>
      </c>
      <c r="CK446" s="14" t="n">
        <v>0</v>
      </c>
      <c r="CL446" s="14" t="n">
        <v>0</v>
      </c>
      <c r="CM446" s="14" t="n">
        <v>0</v>
      </c>
      <c r="CN446" s="14" t="n">
        <v>0</v>
      </c>
      <c r="CO446" s="14" t="n">
        <v>0</v>
      </c>
      <c r="CP446" s="14" t="n">
        <v>1</v>
      </c>
      <c r="CQ446" s="14" t="n">
        <v>1.348</v>
      </c>
      <c r="CR446" s="14" t="n">
        <v>0</v>
      </c>
      <c r="CS446" s="14" t="n">
        <v>5.37</v>
      </c>
      <c r="CT446" s="14" t="n">
        <v>4.484</v>
      </c>
      <c r="CU446" s="14" t="n">
        <v>12.529</v>
      </c>
    </row>
    <row r="447">
      <c r="A447" s="14" t="inlineStr">
        <is>
          <t>LAO2024</t>
        </is>
      </c>
      <c r="B447" s="14" t="inlineStr">
        <is>
          <t>LAO</t>
        </is>
      </c>
      <c r="C447" s="14" t="inlineStr">
        <is>
          <t>LAO</t>
        </is>
      </c>
      <c r="D447" s="14" t="inlineStr">
        <is>
          <t>Lao P.D.R.</t>
        </is>
      </c>
      <c r="E447" s="14" t="n">
        <v>2024</v>
      </c>
      <c r="F447" s="14" t="n">
        <v>0.1</v>
      </c>
      <c r="G447" s="14" t="n">
        <v>2.049</v>
      </c>
      <c r="H447" s="14" t="n">
        <v>0.662</v>
      </c>
      <c r="I447" s="14" t="n">
        <v>-1.339</v>
      </c>
      <c r="J447" s="14" t="n">
        <v>0.71</v>
      </c>
      <c r="K447" s="14" t="n">
        <v>0</v>
      </c>
      <c r="L447" s="14" t="n">
        <v>0</v>
      </c>
      <c r="M447" s="14" t="n">
        <v>3.373</v>
      </c>
      <c r="N447" s="14" t="n">
        <v>1.985</v>
      </c>
      <c r="O447" s="14" t="n">
        <v>-2.663</v>
      </c>
      <c r="P447" s="14" t="n">
        <v>0.71</v>
      </c>
      <c r="Q447" s="14" t="n">
        <v>0</v>
      </c>
      <c r="R447" s="14" t="n">
        <v>0</v>
      </c>
      <c r="S447" s="14" t="n">
        <v>5.358</v>
      </c>
      <c r="T447" s="14" t="n">
        <v>3.971</v>
      </c>
      <c r="U447" s="14" t="n">
        <v>0.073</v>
      </c>
      <c r="V447" s="14" t="n">
        <v>5.894</v>
      </c>
      <c r="W447" s="14" t="n">
        <v>0.1</v>
      </c>
      <c r="X447" s="14" t="n">
        <v>1</v>
      </c>
      <c r="Y447" s="14" t="n">
        <v>6.857</v>
      </c>
      <c r="Z447" s="14" t="n">
        <v>0.846</v>
      </c>
      <c r="AA447" s="14" t="n">
        <v>0</v>
      </c>
      <c r="AB447" s="14" t="n">
        <v>6.857</v>
      </c>
      <c r="AC447" s="14" t="n">
        <v>0</v>
      </c>
      <c r="AD447" s="14" t="n">
        <v>1</v>
      </c>
      <c r="AE447" s="14" t="n">
        <v>8.18</v>
      </c>
      <c r="AF447" s="14" t="n">
        <v>1.783</v>
      </c>
      <c r="AG447" s="14" t="n">
        <v>0</v>
      </c>
      <c r="AH447" s="14" t="n">
        <v>8.18</v>
      </c>
      <c r="AI447" s="14" t="n">
        <v>0</v>
      </c>
      <c r="AJ447" s="14" t="n">
        <v>1</v>
      </c>
      <c r="AK447" s="14" t="n">
        <v>16.122</v>
      </c>
      <c r="AL447" s="14" t="n">
        <v>8.365</v>
      </c>
      <c r="AM447" s="14" t="n">
        <v>0.22</v>
      </c>
      <c r="AN447" s="14" t="n">
        <v>17.734</v>
      </c>
      <c r="AO447" s="14" t="n">
        <v>0.1</v>
      </c>
      <c r="AP447" s="14" t="n">
        <v>1</v>
      </c>
      <c r="AQ447" s="14" t="n">
        <v>0.78</v>
      </c>
      <c r="AR447" s="14" t="n">
        <v>0.142</v>
      </c>
      <c r="AS447" s="14" t="n">
        <v>0.529</v>
      </c>
      <c r="AT447" s="14" t="n">
        <v>1.439</v>
      </c>
      <c r="AU447" s="14" t="n">
        <v>0.1</v>
      </c>
      <c r="AV447" s="14" t="n">
        <v>1</v>
      </c>
      <c r="AW447" s="14" t="n">
        <v>0.711</v>
      </c>
      <c r="AX447" s="14" t="n">
        <v>0.131</v>
      </c>
      <c r="AY447" s="14" t="n">
        <v>0.302</v>
      </c>
      <c r="AZ447" s="14" t="n">
        <v>1.114</v>
      </c>
      <c r="BA447" s="14" t="n">
        <v>0.1</v>
      </c>
      <c r="BB447" s="14" t="n">
        <v>1</v>
      </c>
      <c r="BC447" s="14" t="n">
        <v>0.51</v>
      </c>
      <c r="BD447" s="14" t="n">
        <v>0.132</v>
      </c>
      <c r="BE447" s="14" t="n">
        <v>0.007</v>
      </c>
      <c r="BF447" s="14" t="n">
        <v>0.5610000000000001</v>
      </c>
      <c r="BG447" s="14" t="n">
        <v>0.1</v>
      </c>
      <c r="BH447" s="14" t="n">
        <v>1</v>
      </c>
      <c r="BI447" s="14" t="n">
        <v>0.652</v>
      </c>
      <c r="BJ447" s="14" t="n">
        <v>0.132</v>
      </c>
      <c r="BK447" s="14" t="n">
        <v>0.008999999999999999</v>
      </c>
      <c r="BL447" s="14" t="n">
        <v>0.717</v>
      </c>
      <c r="BM447" s="14" t="n">
        <v>0.1</v>
      </c>
      <c r="BN447" s="14" t="n">
        <v>1</v>
      </c>
      <c r="BO447" s="14" t="n">
        <v>0</v>
      </c>
      <c r="BP447" s="14" t="n">
        <v>0</v>
      </c>
      <c r="BQ447" s="14" t="n">
        <v>0.04</v>
      </c>
      <c r="BR447" s="14" t="n">
        <v>0</v>
      </c>
      <c r="BS447" s="14" t="n">
        <v>0.667</v>
      </c>
      <c r="BT447" s="14" t="n">
        <v>0</v>
      </c>
      <c r="BU447" s="14" t="n">
        <v>0</v>
      </c>
      <c r="BV447" s="14" t="n">
        <v>0.021</v>
      </c>
      <c r="BW447" s="14" t="n">
        <v>0.1</v>
      </c>
      <c r="BX447" s="14" t="n">
        <v>0.667</v>
      </c>
      <c r="BY447" s="14" t="n">
        <v>13.646</v>
      </c>
      <c r="BZ447" s="14" t="n">
        <v>0</v>
      </c>
      <c r="CA447" s="14" t="n">
        <v>13.646</v>
      </c>
      <c r="CB447" s="14" t="n">
        <v>0</v>
      </c>
      <c r="CC447" s="14" t="n">
        <v>86.38500000000001</v>
      </c>
      <c r="CD447" s="14" t="n">
        <v>7.95</v>
      </c>
      <c r="CE447" s="14" t="n">
        <v>18.192</v>
      </c>
      <c r="CF447" s="14" t="n">
        <v>113.489</v>
      </c>
      <c r="CG447" s="14" t="n">
        <v>0.1</v>
      </c>
      <c r="CH447" s="14" t="n">
        <v>1</v>
      </c>
      <c r="CI447" s="14" t="n">
        <v>0</v>
      </c>
      <c r="CJ447" s="14" t="n">
        <v>0</v>
      </c>
      <c r="CK447" s="14" t="n">
        <v>0</v>
      </c>
      <c r="CL447" s="14" t="n">
        <v>0</v>
      </c>
      <c r="CM447" s="14" t="n">
        <v>0</v>
      </c>
      <c r="CN447" s="14" t="n">
        <v>0</v>
      </c>
      <c r="CO447" s="14" t="n">
        <v>0</v>
      </c>
      <c r="CP447" s="14" t="n">
        <v>1</v>
      </c>
      <c r="CQ447" s="14" t="n">
        <v>1.387</v>
      </c>
      <c r="CR447" s="14" t="n">
        <v>0</v>
      </c>
      <c r="CS447" s="14" t="n">
        <v>5.529</v>
      </c>
      <c r="CT447" s="14" t="n">
        <v>3.509</v>
      </c>
      <c r="CU447" s="14" t="n">
        <v>10.896</v>
      </c>
    </row>
    <row r="448">
      <c r="A448" s="14" t="inlineStr">
        <is>
          <t>LVA2021</t>
        </is>
      </c>
      <c r="B448" s="14" t="inlineStr">
        <is>
          <t>LVA</t>
        </is>
      </c>
      <c r="C448" s="14" t="inlineStr">
        <is>
          <t>LVA</t>
        </is>
      </c>
      <c r="D448" s="14" t="inlineStr">
        <is>
          <t>Latvia</t>
        </is>
      </c>
      <c r="E448" s="14" t="n">
        <v>2021</v>
      </c>
      <c r="F448" s="14" t="n">
        <v>0.21</v>
      </c>
      <c r="G448" s="14" t="n">
        <v>7.696</v>
      </c>
      <c r="H448" s="14" t="n">
        <v>1.684</v>
      </c>
      <c r="I448" s="14" t="n">
        <v>1.122</v>
      </c>
      <c r="J448" s="14" t="n">
        <v>8.819000000000001</v>
      </c>
      <c r="K448" s="14" t="n">
        <v>0</v>
      </c>
      <c r="L448" s="14" t="n">
        <v>1</v>
      </c>
      <c r="M448" s="14" t="n">
        <v>12.8</v>
      </c>
      <c r="N448" s="14" t="n">
        <v>5.801</v>
      </c>
      <c r="O448" s="14" t="n">
        <v>1.88</v>
      </c>
      <c r="P448" s="14" t="n">
        <v>14.68</v>
      </c>
      <c r="Q448" s="14" t="n">
        <v>0</v>
      </c>
      <c r="R448" s="14" t="n">
        <v>1</v>
      </c>
      <c r="S448" s="14" t="n">
        <v>10.53</v>
      </c>
      <c r="T448" s="14" t="n">
        <v>6.526</v>
      </c>
      <c r="U448" s="14" t="n">
        <v>0.412</v>
      </c>
      <c r="V448" s="14" t="n">
        <v>13.24</v>
      </c>
      <c r="W448" s="14" t="n">
        <v>0.21</v>
      </c>
      <c r="X448" s="14" t="n">
        <v>1</v>
      </c>
      <c r="Y448" s="14" t="n">
        <v>19.845</v>
      </c>
      <c r="Z448" s="14" t="n">
        <v>2.192</v>
      </c>
      <c r="AA448" s="14" t="n">
        <v>-1.756</v>
      </c>
      <c r="AB448" s="14" t="n">
        <v>18.088</v>
      </c>
      <c r="AC448" s="14" t="n">
        <v>0</v>
      </c>
      <c r="AD448" s="14" t="n">
        <v>1</v>
      </c>
      <c r="AE448" s="14" t="n">
        <v>19.801</v>
      </c>
      <c r="AF448" s="14" t="n">
        <v>3.896</v>
      </c>
      <c r="AG448" s="14" t="n">
        <v>-1.713</v>
      </c>
      <c r="AH448" s="14" t="n">
        <v>18.088</v>
      </c>
      <c r="AI448" s="14" t="n">
        <v>0</v>
      </c>
      <c r="AJ448" s="14" t="n">
        <v>1</v>
      </c>
      <c r="AK448" s="14" t="n">
        <v>22.065</v>
      </c>
      <c r="AL448" s="14" t="n">
        <v>10.83</v>
      </c>
      <c r="AM448" s="14" t="n">
        <v>-12.148</v>
      </c>
      <c r="AN448" s="14" t="n">
        <v>12</v>
      </c>
      <c r="AO448" s="14" t="n">
        <v>0</v>
      </c>
      <c r="AP448" s="14" t="n">
        <v>0</v>
      </c>
      <c r="AQ448" s="14" t="n">
        <v>0.619</v>
      </c>
      <c r="AR448" s="14" t="n">
        <v>0.114</v>
      </c>
      <c r="AS448" s="14" t="n">
        <v>0.6889999999999999</v>
      </c>
      <c r="AT448" s="14" t="n">
        <v>1.583</v>
      </c>
      <c r="AU448" s="14" t="n">
        <v>0.21</v>
      </c>
      <c r="AV448" s="14" t="n">
        <v>1</v>
      </c>
      <c r="AW448" s="14" t="n">
        <v>0.599</v>
      </c>
      <c r="AX448" s="14" t="n">
        <v>0.114</v>
      </c>
      <c r="AY448" s="14" t="n">
        <v>0.602</v>
      </c>
      <c r="AZ448" s="14" t="n">
        <v>1.454</v>
      </c>
      <c r="BA448" s="14" t="n">
        <v>0.21</v>
      </c>
      <c r="BB448" s="14" t="n">
        <v>1</v>
      </c>
      <c r="BC448" s="14" t="n">
        <v>0.439</v>
      </c>
      <c r="BD448" s="14" t="n">
        <v>0.114</v>
      </c>
      <c r="BE448" s="14" t="n">
        <v>0.196</v>
      </c>
      <c r="BF448" s="14" t="n">
        <v>0.768</v>
      </c>
      <c r="BG448" s="14" t="n">
        <v>0.21</v>
      </c>
      <c r="BH448" s="14" t="n">
        <v>1</v>
      </c>
      <c r="BI448" s="14" t="n">
        <v>0.505</v>
      </c>
      <c r="BJ448" s="14" t="n">
        <v>0.114</v>
      </c>
      <c r="BK448" s="14" t="n">
        <v>0.388</v>
      </c>
      <c r="BL448" s="14" t="n">
        <v>1.08</v>
      </c>
      <c r="BM448" s="14" t="n">
        <v>0.21</v>
      </c>
      <c r="BN448" s="14" t="n">
        <v>1</v>
      </c>
      <c r="BO448" s="14" t="n">
        <v>0</v>
      </c>
      <c r="BP448" s="14" t="n">
        <v>0.015</v>
      </c>
      <c r="BQ448" s="14" t="n">
        <v>0.15</v>
      </c>
      <c r="BR448" s="14" t="n">
        <v>0</v>
      </c>
      <c r="BS448" s="14" t="n">
        <v>1</v>
      </c>
      <c r="BT448" s="14" t="n">
        <v>0</v>
      </c>
      <c r="BU448" s="14" t="n">
        <v>0.017</v>
      </c>
      <c r="BV448" s="14" t="n">
        <v>0.21</v>
      </c>
      <c r="BW448" s="14" t="n">
        <v>0.21</v>
      </c>
      <c r="BX448" s="14" t="n">
        <v>1</v>
      </c>
      <c r="BY448" s="14" t="n">
        <v>11.787</v>
      </c>
      <c r="BZ448" s="14" t="n">
        <v>0</v>
      </c>
      <c r="CA448" s="14" t="n">
        <v>11.787</v>
      </c>
      <c r="CB448" s="14" t="n">
        <v>0</v>
      </c>
      <c r="CC448" s="14" t="n">
        <v>78.125</v>
      </c>
      <c r="CD448" s="14" t="n">
        <v>7.95</v>
      </c>
      <c r="CE448" s="14" t="n">
        <v>46.319</v>
      </c>
      <c r="CF448" s="14" t="n">
        <v>150.577</v>
      </c>
      <c r="CG448" s="14" t="n">
        <v>0.21</v>
      </c>
      <c r="CH448" s="14" t="n">
        <v>1</v>
      </c>
      <c r="CI448" s="14" t="n">
        <v>0</v>
      </c>
      <c r="CJ448" s="14" t="n">
        <v>0</v>
      </c>
      <c r="CK448" s="14" t="n">
        <v>0</v>
      </c>
      <c r="CL448" s="14" t="n">
        <v>0</v>
      </c>
      <c r="CM448" s="14" t="n">
        <v>0</v>
      </c>
      <c r="CN448" s="14" t="n">
        <v>0</v>
      </c>
      <c r="CO448" s="14" t="n">
        <v>0</v>
      </c>
      <c r="CP448" s="14" t="n">
        <v>0</v>
      </c>
      <c r="CQ448" s="14" t="n">
        <v>1.198</v>
      </c>
      <c r="CR448" s="14" t="n">
        <v>0</v>
      </c>
      <c r="CS448" s="14" t="n">
        <v>4.776</v>
      </c>
      <c r="CT448" s="14" t="n">
        <v>3.196</v>
      </c>
      <c r="CU448" s="14" t="n">
        <v>9.923999999999999</v>
      </c>
    </row>
    <row r="449">
      <c r="A449" s="14" t="inlineStr">
        <is>
          <t>LVA2022</t>
        </is>
      </c>
      <c r="B449" s="14" t="inlineStr">
        <is>
          <t>LVA</t>
        </is>
      </c>
      <c r="C449" s="14" t="inlineStr">
        <is>
          <t>LVA</t>
        </is>
      </c>
      <c r="D449" s="14" t="inlineStr">
        <is>
          <t>Latvia</t>
        </is>
      </c>
      <c r="E449" s="14" t="n">
        <v>2022</v>
      </c>
      <c r="F449" s="14" t="n">
        <v>0.21</v>
      </c>
      <c r="G449" s="14" t="n">
        <v>14.772</v>
      </c>
      <c r="H449" s="14" t="n">
        <v>2.294</v>
      </c>
      <c r="I449" s="14" t="n">
        <v>9.361000000000001</v>
      </c>
      <c r="J449" s="14" t="n">
        <v>24.133</v>
      </c>
      <c r="K449" s="14" t="n">
        <v>0</v>
      </c>
      <c r="L449" s="14" t="n">
        <v>1</v>
      </c>
      <c r="M449" s="14" t="n">
        <v>24.235</v>
      </c>
      <c r="N449" s="14" t="n">
        <v>10.008</v>
      </c>
      <c r="O449" s="14" t="n">
        <v>8.893000000000001</v>
      </c>
      <c r="P449" s="14" t="n">
        <v>33.128</v>
      </c>
      <c r="Q449" s="14" t="n">
        <v>0</v>
      </c>
      <c r="R449" s="14" t="n">
        <v>1</v>
      </c>
      <c r="S449" s="14" t="n">
        <v>17.529</v>
      </c>
      <c r="T449" s="14" t="n">
        <v>8.585000000000001</v>
      </c>
      <c r="U449" s="14" t="n">
        <v>0.394</v>
      </c>
      <c r="V449" s="14" t="n">
        <v>21.687</v>
      </c>
      <c r="W449" s="14" t="n">
        <v>0.21</v>
      </c>
      <c r="X449" s="14" t="n">
        <v>1</v>
      </c>
      <c r="Y449" s="14" t="n">
        <v>44.636</v>
      </c>
      <c r="Z449" s="14" t="n">
        <v>4.683</v>
      </c>
      <c r="AA449" s="14" t="n">
        <v>-1.283</v>
      </c>
      <c r="AB449" s="14" t="n">
        <v>43.353</v>
      </c>
      <c r="AC449" s="14" t="n">
        <v>0</v>
      </c>
      <c r="AD449" s="14" t="n">
        <v>1</v>
      </c>
      <c r="AE449" s="14" t="n">
        <v>44.683</v>
      </c>
      <c r="AF449" s="14" t="n">
        <v>8.284000000000001</v>
      </c>
      <c r="AG449" s="14" t="n">
        <v>-1.331</v>
      </c>
      <c r="AH449" s="14" t="n">
        <v>43.353</v>
      </c>
      <c r="AI449" s="14" t="n">
        <v>0</v>
      </c>
      <c r="AJ449" s="14" t="n">
        <v>1</v>
      </c>
      <c r="AK449" s="14" t="n">
        <v>47.496</v>
      </c>
      <c r="AL449" s="14" t="n">
        <v>22.681</v>
      </c>
      <c r="AM449" s="14" t="n">
        <v>-28.421</v>
      </c>
      <c r="AN449" s="14" t="n">
        <v>23.08</v>
      </c>
      <c r="AO449" s="14" t="n">
        <v>0</v>
      </c>
      <c r="AP449" s="14" t="n">
        <v>0</v>
      </c>
      <c r="AQ449" s="14" t="n">
        <v>0.861</v>
      </c>
      <c r="AR449" s="14" t="n">
        <v>0.123</v>
      </c>
      <c r="AS449" s="14" t="n">
        <v>0.695</v>
      </c>
      <c r="AT449" s="14" t="n">
        <v>1.882</v>
      </c>
      <c r="AU449" s="14" t="n">
        <v>0.21</v>
      </c>
      <c r="AV449" s="14" t="n">
        <v>1</v>
      </c>
      <c r="AW449" s="14" t="n">
        <v>0.986</v>
      </c>
      <c r="AX449" s="14" t="n">
        <v>0.123</v>
      </c>
      <c r="AY449" s="14" t="n">
        <v>0.5629999999999999</v>
      </c>
      <c r="AZ449" s="14" t="n">
        <v>1.875</v>
      </c>
      <c r="BA449" s="14" t="n">
        <v>0.21</v>
      </c>
      <c r="BB449" s="14" t="n">
        <v>1</v>
      </c>
      <c r="BC449" s="14" t="n">
        <v>0.598</v>
      </c>
      <c r="BD449" s="14" t="n">
        <v>0.123</v>
      </c>
      <c r="BE449" s="14" t="n">
        <v>0.104</v>
      </c>
      <c r="BF449" s="14" t="n">
        <v>0.85</v>
      </c>
      <c r="BG449" s="14" t="n">
        <v>0.21</v>
      </c>
      <c r="BH449" s="14" t="n">
        <v>1</v>
      </c>
      <c r="BI449" s="14" t="n">
        <v>0.612</v>
      </c>
      <c r="BJ449" s="14" t="n">
        <v>0.123</v>
      </c>
      <c r="BK449" s="14" t="n">
        <v>0.646</v>
      </c>
      <c r="BL449" s="14" t="n">
        <v>1.523</v>
      </c>
      <c r="BM449" s="14" t="n">
        <v>0.21</v>
      </c>
      <c r="BN449" s="14" t="n">
        <v>1</v>
      </c>
      <c r="BO449" s="14" t="n">
        <v>0</v>
      </c>
      <c r="BP449" s="14" t="n">
        <v>-0.006</v>
      </c>
      <c r="BQ449" s="14" t="n">
        <v>0.162</v>
      </c>
      <c r="BR449" s="14" t="n">
        <v>0</v>
      </c>
      <c r="BS449" s="14" t="n">
        <v>1</v>
      </c>
      <c r="BT449" s="14" t="n">
        <v>0</v>
      </c>
      <c r="BU449" s="14" t="n">
        <v>-0.016</v>
      </c>
      <c r="BV449" s="14" t="n">
        <v>0.227</v>
      </c>
      <c r="BW449" s="14" t="n">
        <v>0.21</v>
      </c>
      <c r="BX449" s="14" t="n">
        <v>1</v>
      </c>
      <c r="BY449" s="14" t="n">
        <v>12.729</v>
      </c>
      <c r="BZ449" s="14" t="n">
        <v>0</v>
      </c>
      <c r="CA449" s="14" t="n">
        <v>12.729</v>
      </c>
      <c r="CB449" s="14" t="n">
        <v>0</v>
      </c>
      <c r="CC449" s="14" t="n">
        <v>97.90000000000001</v>
      </c>
      <c r="CD449" s="14" t="n">
        <v>7.95</v>
      </c>
      <c r="CE449" s="14" t="n">
        <v>117.716</v>
      </c>
      <c r="CF449" s="14" t="n">
        <v>260.896</v>
      </c>
      <c r="CG449" s="14" t="n">
        <v>0.21</v>
      </c>
      <c r="CH449" s="14" t="n">
        <v>1</v>
      </c>
      <c r="CI449" s="14" t="n">
        <v>0</v>
      </c>
      <c r="CJ449" s="14" t="n">
        <v>0</v>
      </c>
      <c r="CK449" s="14" t="n">
        <v>0</v>
      </c>
      <c r="CL449" s="14" t="n">
        <v>0</v>
      </c>
      <c r="CM449" s="14" t="n">
        <v>0</v>
      </c>
      <c r="CN449" s="14" t="n">
        <v>0</v>
      </c>
      <c r="CO449" s="14" t="n">
        <v>0</v>
      </c>
      <c r="CP449" s="14" t="n">
        <v>0</v>
      </c>
      <c r="CQ449" s="14" t="n">
        <v>1.294</v>
      </c>
      <c r="CR449" s="14" t="n">
        <v>0</v>
      </c>
      <c r="CS449" s="14" t="n">
        <v>5.158</v>
      </c>
      <c r="CT449" s="14" t="n">
        <v>8.084</v>
      </c>
      <c r="CU449" s="14" t="n">
        <v>34.623</v>
      </c>
    </row>
    <row r="450">
      <c r="A450" s="14" t="inlineStr">
        <is>
          <t>LVA2023</t>
        </is>
      </c>
      <c r="B450" s="14" t="inlineStr">
        <is>
          <t>LVA</t>
        </is>
      </c>
      <c r="C450" s="14" t="inlineStr">
        <is>
          <t>LVA</t>
        </is>
      </c>
      <c r="D450" s="14" t="inlineStr">
        <is>
          <t>Latvia</t>
        </is>
      </c>
      <c r="E450" s="14" t="n">
        <v>2023</v>
      </c>
      <c r="F450" s="14" t="n">
        <v>0.21</v>
      </c>
      <c r="G450" s="14" t="n">
        <v>11.055</v>
      </c>
      <c r="H450" s="14" t="n">
        <v>2.518</v>
      </c>
      <c r="I450" s="14" t="n">
        <v>10.692</v>
      </c>
      <c r="J450" s="14" t="n">
        <v>21.746</v>
      </c>
      <c r="K450" s="14" t="n">
        <v>0</v>
      </c>
      <c r="L450" s="14" t="n">
        <v>1</v>
      </c>
      <c r="M450" s="14" t="n">
        <v>18.447</v>
      </c>
      <c r="N450" s="14" t="n">
        <v>9.148999999999999</v>
      </c>
      <c r="O450" s="14" t="n">
        <v>10.159</v>
      </c>
      <c r="P450" s="14" t="n">
        <v>28.606</v>
      </c>
      <c r="Q450" s="14" t="n">
        <v>0</v>
      </c>
      <c r="R450" s="14" t="n">
        <v>1</v>
      </c>
      <c r="S450" s="14" t="n">
        <v>13.852</v>
      </c>
      <c r="T450" s="14" t="n">
        <v>8.686</v>
      </c>
      <c r="U450" s="14" t="n">
        <v>0.376</v>
      </c>
      <c r="V450" s="14" t="n">
        <v>17.216</v>
      </c>
      <c r="W450" s="14" t="n">
        <v>0.21</v>
      </c>
      <c r="X450" s="14" t="n">
        <v>1</v>
      </c>
      <c r="Y450" s="14" t="n">
        <v>24.508</v>
      </c>
      <c r="Z450" s="14" t="n">
        <v>2.745</v>
      </c>
      <c r="AA450" s="14" t="n">
        <v>8.243</v>
      </c>
      <c r="AB450" s="14" t="n">
        <v>32.751</v>
      </c>
      <c r="AC450" s="14" t="n">
        <v>0</v>
      </c>
      <c r="AD450" s="14" t="n">
        <v>1</v>
      </c>
      <c r="AE450" s="14" t="n">
        <v>24.607</v>
      </c>
      <c r="AF450" s="14" t="n">
        <v>4.901</v>
      </c>
      <c r="AG450" s="14" t="n">
        <v>8.144</v>
      </c>
      <c r="AH450" s="14" t="n">
        <v>32.751</v>
      </c>
      <c r="AI450" s="14" t="n">
        <v>0</v>
      </c>
      <c r="AJ450" s="14" t="n">
        <v>1</v>
      </c>
      <c r="AK450" s="14" t="n">
        <v>27.725</v>
      </c>
      <c r="AL450" s="14" t="n">
        <v>13.734</v>
      </c>
      <c r="AM450" s="14" t="n">
        <v>-11.619</v>
      </c>
      <c r="AN450" s="14" t="n">
        <v>19.487</v>
      </c>
      <c r="AO450" s="14" t="n">
        <v>0</v>
      </c>
      <c r="AP450" s="14" t="n">
        <v>0</v>
      </c>
      <c r="AQ450" s="14" t="n">
        <v>0.76</v>
      </c>
      <c r="AR450" s="14" t="n">
        <v>0.129</v>
      </c>
      <c r="AS450" s="14" t="n">
        <v>0.706</v>
      </c>
      <c r="AT450" s="14" t="n">
        <v>1.774</v>
      </c>
      <c r="AU450" s="14" t="n">
        <v>0.21</v>
      </c>
      <c r="AV450" s="14" t="n">
        <v>1</v>
      </c>
      <c r="AW450" s="14" t="n">
        <v>0.8110000000000001</v>
      </c>
      <c r="AX450" s="14" t="n">
        <v>0.129</v>
      </c>
      <c r="AY450" s="14" t="n">
        <v>0.613</v>
      </c>
      <c r="AZ450" s="14" t="n">
        <v>1.724</v>
      </c>
      <c r="BA450" s="14" t="n">
        <v>0.21</v>
      </c>
      <c r="BB450" s="14" t="n">
        <v>1</v>
      </c>
      <c r="BC450" s="14" t="n">
        <v>0.535</v>
      </c>
      <c r="BD450" s="14" t="n">
        <v>0.129</v>
      </c>
      <c r="BE450" s="14" t="n">
        <v>0.131</v>
      </c>
      <c r="BF450" s="14" t="n">
        <v>0.805</v>
      </c>
      <c r="BG450" s="14" t="n">
        <v>0.21</v>
      </c>
      <c r="BH450" s="14" t="n">
        <v>1</v>
      </c>
      <c r="BI450" s="14" t="n">
        <v>0.579</v>
      </c>
      <c r="BJ450" s="14" t="n">
        <v>0.129</v>
      </c>
      <c r="BK450" s="14" t="n">
        <v>0.582</v>
      </c>
      <c r="BL450" s="14" t="n">
        <v>1.406</v>
      </c>
      <c r="BM450" s="14" t="n">
        <v>0.21</v>
      </c>
      <c r="BN450" s="14" t="n">
        <v>1</v>
      </c>
      <c r="BO450" s="14" t="n">
        <v>0</v>
      </c>
      <c r="BP450" s="14" t="n">
        <v>-0.004</v>
      </c>
      <c r="BQ450" s="14" t="n">
        <v>0.169</v>
      </c>
      <c r="BR450" s="14" t="n">
        <v>0</v>
      </c>
      <c r="BS450" s="14" t="n">
        <v>1</v>
      </c>
      <c r="BT450" s="14" t="n">
        <v>0</v>
      </c>
      <c r="BU450" s="14" t="n">
        <v>-0.011</v>
      </c>
      <c r="BV450" s="14" t="n">
        <v>0.247</v>
      </c>
      <c r="BW450" s="14" t="n">
        <v>0.21</v>
      </c>
      <c r="BX450" s="14" t="n">
        <v>1</v>
      </c>
      <c r="BY450" s="14" t="n">
        <v>13.254</v>
      </c>
      <c r="BZ450" s="14" t="n">
        <v>0</v>
      </c>
      <c r="CA450" s="14" t="n">
        <v>13.254</v>
      </c>
      <c r="CB450" s="14" t="n">
        <v>0</v>
      </c>
      <c r="CC450" s="14" t="n">
        <v>83.248</v>
      </c>
      <c r="CD450" s="14" t="n">
        <v>7.95</v>
      </c>
      <c r="CE450" s="14" t="n">
        <v>117.476</v>
      </c>
      <c r="CF450" s="14" t="n">
        <v>242.876</v>
      </c>
      <c r="CG450" s="14" t="n">
        <v>0.21</v>
      </c>
      <c r="CH450" s="14" t="n">
        <v>1</v>
      </c>
      <c r="CI450" s="14" t="n">
        <v>0</v>
      </c>
      <c r="CJ450" s="14" t="n">
        <v>0</v>
      </c>
      <c r="CK450" s="14" t="n">
        <v>0</v>
      </c>
      <c r="CL450" s="14" t="n">
        <v>0</v>
      </c>
      <c r="CM450" s="14" t="n">
        <v>0</v>
      </c>
      <c r="CN450" s="14" t="n">
        <v>0</v>
      </c>
      <c r="CO450" s="14" t="n">
        <v>0</v>
      </c>
      <c r="CP450" s="14" t="n">
        <v>0</v>
      </c>
      <c r="CQ450" s="14" t="n">
        <v>1.348</v>
      </c>
      <c r="CR450" s="14" t="n">
        <v>0</v>
      </c>
      <c r="CS450" s="14" t="n">
        <v>5.37</v>
      </c>
      <c r="CT450" s="14" t="n">
        <v>5.839</v>
      </c>
      <c r="CU450" s="14" t="n">
        <v>14.444</v>
      </c>
    </row>
    <row r="451">
      <c r="A451" s="14" t="inlineStr">
        <is>
          <t>LVA2024</t>
        </is>
      </c>
      <c r="B451" s="14" t="inlineStr">
        <is>
          <t>LVA</t>
        </is>
      </c>
      <c r="C451" s="14" t="inlineStr">
        <is>
          <t>LVA</t>
        </is>
      </c>
      <c r="D451" s="14" t="inlineStr">
        <is>
          <t>Latvia</t>
        </is>
      </c>
      <c r="E451" s="14" t="n">
        <v>2024</v>
      </c>
      <c r="F451" s="14" t="n">
        <v>0.21</v>
      </c>
      <c r="G451" s="14" t="n">
        <v>10.254</v>
      </c>
      <c r="H451" s="14" t="n">
        <v>2.598</v>
      </c>
      <c r="I451" s="14" t="n">
        <v>7.508</v>
      </c>
      <c r="J451" s="14" t="n">
        <v>17.762</v>
      </c>
      <c r="K451" s="14" t="n">
        <v>0</v>
      </c>
      <c r="L451" s="14" t="n">
        <v>1</v>
      </c>
      <c r="M451" s="14" t="n">
        <v>17.287</v>
      </c>
      <c r="N451" s="14" t="n">
        <v>9.417</v>
      </c>
      <c r="O451" s="14" t="n">
        <v>6.896</v>
      </c>
      <c r="P451" s="14" t="n">
        <v>24.183</v>
      </c>
      <c r="Q451" s="14" t="n">
        <v>0</v>
      </c>
      <c r="R451" s="14" t="n">
        <v>1</v>
      </c>
      <c r="S451" s="14" t="n">
        <v>12.997</v>
      </c>
      <c r="T451" s="14" t="n">
        <v>8.605</v>
      </c>
      <c r="U451" s="14" t="n">
        <v>0.388</v>
      </c>
      <c r="V451" s="14" t="n">
        <v>16.196</v>
      </c>
      <c r="W451" s="14" t="n">
        <v>0.21</v>
      </c>
      <c r="X451" s="14" t="n">
        <v>1</v>
      </c>
      <c r="Y451" s="14" t="n">
        <v>25.808</v>
      </c>
      <c r="Z451" s="14" t="n">
        <v>3.259</v>
      </c>
      <c r="AA451" s="14" t="n">
        <v>4.103</v>
      </c>
      <c r="AB451" s="14" t="n">
        <v>29.911</v>
      </c>
      <c r="AC451" s="14" t="n">
        <v>0</v>
      </c>
      <c r="AD451" s="14" t="n">
        <v>1</v>
      </c>
      <c r="AE451" s="14" t="n">
        <v>25.808</v>
      </c>
      <c r="AF451" s="14" t="n">
        <v>5.653</v>
      </c>
      <c r="AG451" s="14" t="n">
        <v>4.103</v>
      </c>
      <c r="AH451" s="14" t="n">
        <v>29.911</v>
      </c>
      <c r="AI451" s="14" t="n">
        <v>0</v>
      </c>
      <c r="AJ451" s="14" t="n">
        <v>1</v>
      </c>
      <c r="AK451" s="14" t="n">
        <v>25.808</v>
      </c>
      <c r="AL451" s="14" t="n">
        <v>13.127</v>
      </c>
      <c r="AM451" s="14" t="n">
        <v>-9.726000000000001</v>
      </c>
      <c r="AN451" s="14" t="n">
        <v>19.46</v>
      </c>
      <c r="AO451" s="14" t="n">
        <v>0</v>
      </c>
      <c r="AP451" s="14" t="n">
        <v>0</v>
      </c>
      <c r="AQ451" s="14" t="n">
        <v>0.724</v>
      </c>
      <c r="AR451" s="14" t="n">
        <v>0.132</v>
      </c>
      <c r="AS451" s="14" t="n">
        <v>0.726</v>
      </c>
      <c r="AT451" s="14" t="n">
        <v>1.755</v>
      </c>
      <c r="AU451" s="14" t="n">
        <v>0.21</v>
      </c>
      <c r="AV451" s="14" t="n">
        <v>1</v>
      </c>
      <c r="AW451" s="14" t="n">
        <v>0.75</v>
      </c>
      <c r="AX451" s="14" t="n">
        <v>0.132</v>
      </c>
      <c r="AY451" s="14" t="n">
        <v>0.665</v>
      </c>
      <c r="AZ451" s="14" t="n">
        <v>1.712</v>
      </c>
      <c r="BA451" s="14" t="n">
        <v>0.21</v>
      </c>
      <c r="BB451" s="14" t="n">
        <v>1</v>
      </c>
      <c r="BC451" s="14" t="n">
        <v>0.513</v>
      </c>
      <c r="BD451" s="14" t="n">
        <v>0.132</v>
      </c>
      <c r="BE451" s="14" t="n">
        <v>0.152</v>
      </c>
      <c r="BF451" s="14" t="n">
        <v>0.805</v>
      </c>
      <c r="BG451" s="14" t="n">
        <v>0.21</v>
      </c>
      <c r="BH451" s="14" t="n">
        <v>1</v>
      </c>
      <c r="BI451" s="14" t="n">
        <v>0.591</v>
      </c>
      <c r="BJ451" s="14" t="n">
        <v>0.132</v>
      </c>
      <c r="BK451" s="14" t="n">
        <v>0.518</v>
      </c>
      <c r="BL451" s="14" t="n">
        <v>1.343</v>
      </c>
      <c r="BM451" s="14" t="n">
        <v>0.21</v>
      </c>
      <c r="BN451" s="14" t="n">
        <v>1</v>
      </c>
      <c r="BO451" s="14" t="n">
        <v>0</v>
      </c>
      <c r="BP451" s="14" t="n">
        <v>0.002</v>
      </c>
      <c r="BQ451" s="14" t="n">
        <v>0.185</v>
      </c>
      <c r="BR451" s="14" t="n">
        <v>0</v>
      </c>
      <c r="BS451" s="14" t="n">
        <v>1</v>
      </c>
      <c r="BT451" s="14" t="n">
        <v>0</v>
      </c>
      <c r="BU451" s="14" t="n">
        <v>-0.008</v>
      </c>
      <c r="BV451" s="14" t="n">
        <v>0.266</v>
      </c>
      <c r="BW451" s="14" t="n">
        <v>0.21</v>
      </c>
      <c r="BX451" s="14" t="n">
        <v>1</v>
      </c>
      <c r="BY451" s="14" t="n">
        <v>13.646</v>
      </c>
      <c r="BZ451" s="14" t="n">
        <v>0</v>
      </c>
      <c r="CA451" s="14" t="n">
        <v>13.646</v>
      </c>
      <c r="CB451" s="14" t="n">
        <v>0</v>
      </c>
      <c r="CC451" s="14" t="n">
        <v>82.58799999999999</v>
      </c>
      <c r="CD451" s="14" t="n">
        <v>7.95</v>
      </c>
      <c r="CE451" s="14" t="n">
        <v>104.908</v>
      </c>
      <c r="CF451" s="14" t="n">
        <v>226.87</v>
      </c>
      <c r="CG451" s="14" t="n">
        <v>0.21</v>
      </c>
      <c r="CH451" s="14" t="n">
        <v>1</v>
      </c>
      <c r="CI451" s="14" t="n">
        <v>0</v>
      </c>
      <c r="CJ451" s="14" t="n">
        <v>0</v>
      </c>
      <c r="CK451" s="14" t="n">
        <v>0</v>
      </c>
      <c r="CL451" s="14" t="n">
        <v>0</v>
      </c>
      <c r="CM451" s="14" t="n">
        <v>0</v>
      </c>
      <c r="CN451" s="14" t="n">
        <v>0</v>
      </c>
      <c r="CO451" s="14" t="n">
        <v>0</v>
      </c>
      <c r="CP451" s="14" t="n">
        <v>0</v>
      </c>
      <c r="CQ451" s="14" t="n">
        <v>1.387</v>
      </c>
      <c r="CR451" s="14" t="n">
        <v>0</v>
      </c>
      <c r="CS451" s="14" t="n">
        <v>5.529</v>
      </c>
      <c r="CT451" s="14" t="n">
        <v>6.097</v>
      </c>
      <c r="CU451" s="14" t="n">
        <v>10.123</v>
      </c>
    </row>
    <row r="452">
      <c r="A452" s="14" t="inlineStr">
        <is>
          <t>LBN2021</t>
        </is>
      </c>
      <c r="B452" s="14" t="inlineStr">
        <is>
          <t>LBN</t>
        </is>
      </c>
      <c r="C452" s="14" t="inlineStr">
        <is>
          <t>LBN</t>
        </is>
      </c>
      <c r="D452" s="14" t="inlineStr">
        <is>
          <t>Lebanon</t>
        </is>
      </c>
      <c r="E452" s="14" t="n">
        <v>2021</v>
      </c>
      <c r="F452" s="14" t="n">
        <v>0.11</v>
      </c>
      <c r="G452" s="14" t="n">
        <v>5.897</v>
      </c>
      <c r="H452" s="14" t="n">
        <v>1.143</v>
      </c>
      <c r="I452" s="14" t="n">
        <v>0</v>
      </c>
      <c r="J452" s="14" t="n">
        <v>5.897</v>
      </c>
      <c r="K452" s="14" t="n">
        <v>0</v>
      </c>
      <c r="L452" s="14" t="n">
        <v>1</v>
      </c>
      <c r="M452" s="14" t="n">
        <v>7.964</v>
      </c>
      <c r="N452" s="14" t="n">
        <v>3.43</v>
      </c>
      <c r="O452" s="14" t="n">
        <v>0</v>
      </c>
      <c r="P452" s="14" t="n">
        <v>7.964</v>
      </c>
      <c r="Q452" s="14" t="n">
        <v>0</v>
      </c>
      <c r="R452" s="14" t="n">
        <v>1</v>
      </c>
      <c r="S452" s="14" t="n">
        <v>11.613</v>
      </c>
      <c r="T452" s="14" t="n">
        <v>6.86</v>
      </c>
      <c r="U452" s="14" t="n">
        <v>0</v>
      </c>
      <c r="V452" s="14" t="n">
        <v>12.891</v>
      </c>
      <c r="W452" s="14" t="n">
        <v>0.11</v>
      </c>
      <c r="X452" s="14" t="n">
        <v>1</v>
      </c>
      <c r="Y452" s="14" t="n">
        <v>15.305</v>
      </c>
      <c r="Z452" s="14" t="n">
        <v>2.497</v>
      </c>
      <c r="AA452" s="14" t="n">
        <v>0</v>
      </c>
      <c r="AB452" s="14" t="n">
        <v>15.305</v>
      </c>
      <c r="AC452" s="14" t="n">
        <v>0</v>
      </c>
      <c r="AD452" s="14" t="n">
        <v>1</v>
      </c>
      <c r="AE452" s="14" t="n">
        <v>16.449</v>
      </c>
      <c r="AF452" s="14" t="n">
        <v>4.508</v>
      </c>
      <c r="AG452" s="14" t="n">
        <v>0</v>
      </c>
      <c r="AH452" s="14" t="n">
        <v>16.449</v>
      </c>
      <c r="AI452" s="14" t="n">
        <v>0</v>
      </c>
      <c r="AJ452" s="14" t="n">
        <v>1</v>
      </c>
      <c r="AK452" s="14" t="n">
        <v>23.309</v>
      </c>
      <c r="AL452" s="14" t="n">
        <v>13.555</v>
      </c>
      <c r="AM452" s="14" t="n">
        <v>0</v>
      </c>
      <c r="AN452" s="14" t="n">
        <v>25.872</v>
      </c>
      <c r="AO452" s="14" t="n">
        <v>0.11</v>
      </c>
      <c r="AP452" s="14" t="n">
        <v>1</v>
      </c>
      <c r="AQ452" s="14" t="n">
        <v>0.621</v>
      </c>
      <c r="AR452" s="14" t="n">
        <v>0.114</v>
      </c>
      <c r="AS452" s="14" t="n">
        <v>0.16</v>
      </c>
      <c r="AT452" s="14" t="n">
        <v>0.867</v>
      </c>
      <c r="AU452" s="14" t="n">
        <v>0.11</v>
      </c>
      <c r="AV452" s="14" t="n">
        <v>1</v>
      </c>
      <c r="AW452" s="14" t="n">
        <v>0.593</v>
      </c>
      <c r="AX452" s="14" t="n">
        <v>0.114</v>
      </c>
      <c r="AY452" s="14" t="n">
        <v>0.306</v>
      </c>
      <c r="AZ452" s="14" t="n">
        <v>0.998</v>
      </c>
      <c r="BA452" s="14" t="n">
        <v>0</v>
      </c>
      <c r="BB452" s="14" t="n">
        <v>1</v>
      </c>
      <c r="BC452" s="14" t="n">
        <v>0.44</v>
      </c>
      <c r="BD452" s="14" t="n">
        <v>0.114</v>
      </c>
      <c r="BE452" s="14" t="n">
        <v>-0.013</v>
      </c>
      <c r="BF452" s="14" t="n">
        <v>0.474</v>
      </c>
      <c r="BG452" s="14" t="n">
        <v>0.11</v>
      </c>
      <c r="BH452" s="14" t="n">
        <v>1</v>
      </c>
      <c r="BI452" s="14" t="n">
        <v>0.5600000000000001</v>
      </c>
      <c r="BJ452" s="14" t="n">
        <v>0.114</v>
      </c>
      <c r="BK452" s="14" t="n">
        <v>0</v>
      </c>
      <c r="BL452" s="14" t="n">
        <v>0.622</v>
      </c>
      <c r="BM452" s="14" t="n">
        <v>0.11</v>
      </c>
      <c r="BN452" s="14" t="n">
        <v>1</v>
      </c>
      <c r="BO452" s="14" t="n">
        <v>0</v>
      </c>
      <c r="BP452" s="14" t="n">
        <v>0</v>
      </c>
      <c r="BQ452" s="14" t="n">
        <v>0.076</v>
      </c>
      <c r="BR452" s="14" t="n">
        <v>0</v>
      </c>
      <c r="BS452" s="14" t="n">
        <v>0.667</v>
      </c>
      <c r="BT452" s="14" t="n">
        <v>0</v>
      </c>
      <c r="BU452" s="14" t="n">
        <v>0</v>
      </c>
      <c r="BV452" s="14" t="n">
        <v>0.036</v>
      </c>
      <c r="BW452" s="14" t="n">
        <v>0.11</v>
      </c>
      <c r="BX452" s="14" t="n">
        <v>0.667</v>
      </c>
      <c r="BY452" s="14" t="n">
        <v>11.787</v>
      </c>
      <c r="BZ452" s="14" t="n">
        <v>0</v>
      </c>
      <c r="CA452" s="14" t="n">
        <v>11.787</v>
      </c>
      <c r="CB452" s="14" t="n">
        <v>0</v>
      </c>
      <c r="CC452" s="14" t="n">
        <v>81.69499999999999</v>
      </c>
      <c r="CD452" s="14" t="n">
        <v>7.95</v>
      </c>
      <c r="CE452" s="14" t="n">
        <v>0</v>
      </c>
      <c r="CF452" s="14" t="n">
        <v>90.682</v>
      </c>
      <c r="CG452" s="14" t="n">
        <v>0.11</v>
      </c>
      <c r="CH452" s="14" t="n">
        <v>1</v>
      </c>
      <c r="CI452" s="14" t="n">
        <v>0</v>
      </c>
      <c r="CJ452" s="14" t="n">
        <v>0</v>
      </c>
      <c r="CK452" s="14" t="n">
        <v>0</v>
      </c>
      <c r="CL452" s="14" t="n">
        <v>0</v>
      </c>
      <c r="CM452" s="14" t="n">
        <v>0</v>
      </c>
      <c r="CN452" s="14" t="n">
        <v>0</v>
      </c>
      <c r="CO452" s="14" t="n">
        <v>0</v>
      </c>
      <c r="CP452" s="14" t="n">
        <v>0</v>
      </c>
      <c r="CQ452" s="14" t="n">
        <v>1.198</v>
      </c>
      <c r="CR452" s="14" t="n">
        <v>0</v>
      </c>
      <c r="CS452" s="14" t="n">
        <v>4.776</v>
      </c>
      <c r="CT452" s="14" t="n">
        <v>4.753</v>
      </c>
      <c r="CU452" s="14" t="n">
        <v>14.162</v>
      </c>
    </row>
    <row r="453">
      <c r="A453" s="14" t="inlineStr">
        <is>
          <t>LBN2022</t>
        </is>
      </c>
      <c r="B453" s="14" t="inlineStr">
        <is>
          <t>LBN</t>
        </is>
      </c>
      <c r="C453" s="14" t="inlineStr">
        <is>
          <t>LBN</t>
        </is>
      </c>
      <c r="D453" s="14" t="inlineStr">
        <is>
          <t>Lebanon</t>
        </is>
      </c>
      <c r="E453" s="14" t="n">
        <v>2022</v>
      </c>
      <c r="F453" s="14" t="n">
        <v>0.11</v>
      </c>
      <c r="G453" s="14" t="n">
        <v>11.72</v>
      </c>
      <c r="H453" s="14" t="n">
        <v>1.235</v>
      </c>
      <c r="I453" s="14" t="n">
        <v>0</v>
      </c>
      <c r="J453" s="14" t="n">
        <v>11.72</v>
      </c>
      <c r="K453" s="14" t="n">
        <v>0</v>
      </c>
      <c r="L453" s="14" t="n">
        <v>1</v>
      </c>
      <c r="M453" s="14" t="n">
        <v>9.782999999999999</v>
      </c>
      <c r="N453" s="14" t="n">
        <v>3.704</v>
      </c>
      <c r="O453" s="14" t="n">
        <v>0</v>
      </c>
      <c r="P453" s="14" t="n">
        <v>9.782999999999999</v>
      </c>
      <c r="Q453" s="14" t="n">
        <v>0</v>
      </c>
      <c r="R453" s="14" t="n">
        <v>1</v>
      </c>
      <c r="S453" s="14" t="n">
        <v>17.893</v>
      </c>
      <c r="T453" s="14" t="n">
        <v>7.408</v>
      </c>
      <c r="U453" s="14" t="n">
        <v>0.146</v>
      </c>
      <c r="V453" s="14" t="n">
        <v>19.862</v>
      </c>
      <c r="W453" s="14" t="n">
        <v>0.11</v>
      </c>
      <c r="X453" s="14" t="n">
        <v>1</v>
      </c>
      <c r="Y453" s="14" t="n">
        <v>31.56</v>
      </c>
      <c r="Z453" s="14" t="n">
        <v>5.148</v>
      </c>
      <c r="AA453" s="14" t="n">
        <v>0</v>
      </c>
      <c r="AB453" s="14" t="n">
        <v>31.56</v>
      </c>
      <c r="AC453" s="14" t="n">
        <v>0</v>
      </c>
      <c r="AD453" s="14" t="n">
        <v>1</v>
      </c>
      <c r="AE453" s="14" t="n">
        <v>32.795</v>
      </c>
      <c r="AF453" s="14" t="n">
        <v>8.988</v>
      </c>
      <c r="AG453" s="14" t="n">
        <v>0</v>
      </c>
      <c r="AH453" s="14" t="n">
        <v>32.795</v>
      </c>
      <c r="AI453" s="14" t="n">
        <v>0</v>
      </c>
      <c r="AJ453" s="14" t="n">
        <v>1</v>
      </c>
      <c r="AK453" s="14" t="n">
        <v>40.203</v>
      </c>
      <c r="AL453" s="14" t="n">
        <v>23.38</v>
      </c>
      <c r="AM453" s="14" t="n">
        <v>0.327</v>
      </c>
      <c r="AN453" s="14" t="n">
        <v>44.626</v>
      </c>
      <c r="AO453" s="14" t="n">
        <v>0.11</v>
      </c>
      <c r="AP453" s="14" t="n">
        <v>1</v>
      </c>
      <c r="AQ453" s="14" t="n">
        <v>0.847</v>
      </c>
      <c r="AR453" s="14" t="n">
        <v>0.123</v>
      </c>
      <c r="AS453" s="14" t="n">
        <v>0.164</v>
      </c>
      <c r="AT453" s="14" t="n">
        <v>1.113</v>
      </c>
      <c r="AU453" s="14" t="n">
        <v>0.11</v>
      </c>
      <c r="AV453" s="14" t="n">
        <v>1</v>
      </c>
      <c r="AW453" s="14" t="n">
        <v>0.947</v>
      </c>
      <c r="AX453" s="14" t="n">
        <v>0.123</v>
      </c>
      <c r="AY453" s="14" t="n">
        <v>0.124</v>
      </c>
      <c r="AZ453" s="14" t="n">
        <v>1.071</v>
      </c>
      <c r="BA453" s="14" t="n">
        <v>0</v>
      </c>
      <c r="BB453" s="14" t="n">
        <v>1</v>
      </c>
      <c r="BC453" s="14" t="n">
        <v>0.589</v>
      </c>
      <c r="BD453" s="14" t="n">
        <v>0.123</v>
      </c>
      <c r="BE453" s="14" t="n">
        <v>-0.02</v>
      </c>
      <c r="BF453" s="14" t="n">
        <v>0.625</v>
      </c>
      <c r="BG453" s="14" t="n">
        <v>0.11</v>
      </c>
      <c r="BH453" s="14" t="n">
        <v>1</v>
      </c>
      <c r="BI453" s="14" t="n">
        <v>0.6889999999999999</v>
      </c>
      <c r="BJ453" s="14" t="n">
        <v>0.123</v>
      </c>
      <c r="BK453" s="14" t="n">
        <v>0.006</v>
      </c>
      <c r="BL453" s="14" t="n">
        <v>0.765</v>
      </c>
      <c r="BM453" s="14" t="n">
        <v>0.11</v>
      </c>
      <c r="BN453" s="14" t="n">
        <v>1</v>
      </c>
      <c r="BO453" s="14" t="n">
        <v>0</v>
      </c>
      <c r="BP453" s="14" t="n">
        <v>0</v>
      </c>
      <c r="BQ453" s="14" t="n">
        <v>0.015</v>
      </c>
      <c r="BR453" s="14" t="n">
        <v>0</v>
      </c>
      <c r="BS453" s="14" t="n">
        <v>0.667</v>
      </c>
      <c r="BT453" s="14" t="n">
        <v>0</v>
      </c>
      <c r="BU453" s="14" t="n">
        <v>0</v>
      </c>
      <c r="BV453" s="14" t="n">
        <v>0.007</v>
      </c>
      <c r="BW453" s="14" t="n">
        <v>0.11</v>
      </c>
      <c r="BX453" s="14" t="n">
        <v>0.667</v>
      </c>
      <c r="BY453" s="14" t="n">
        <v>12.729</v>
      </c>
      <c r="BZ453" s="14" t="n">
        <v>0</v>
      </c>
      <c r="CA453" s="14" t="n">
        <v>12.729</v>
      </c>
      <c r="CB453" s="14" t="n">
        <v>0</v>
      </c>
      <c r="CC453" s="14" t="n">
        <v>102.477</v>
      </c>
      <c r="CD453" s="14" t="n">
        <v>7.95</v>
      </c>
      <c r="CE453" s="14" t="n">
        <v>0.834</v>
      </c>
      <c r="CF453" s="14" t="n">
        <v>113.749</v>
      </c>
      <c r="CG453" s="14" t="n">
        <v>0.11</v>
      </c>
      <c r="CH453" s="14" t="n">
        <v>1</v>
      </c>
      <c r="CI453" s="14" t="n">
        <v>0</v>
      </c>
      <c r="CJ453" s="14" t="n">
        <v>0</v>
      </c>
      <c r="CK453" s="14" t="n">
        <v>0</v>
      </c>
      <c r="CL453" s="14" t="n">
        <v>0</v>
      </c>
      <c r="CM453" s="14" t="n">
        <v>0</v>
      </c>
      <c r="CN453" s="14" t="n">
        <v>0</v>
      </c>
      <c r="CO453" s="14" t="n">
        <v>0</v>
      </c>
      <c r="CP453" s="14" t="n">
        <v>0</v>
      </c>
      <c r="CQ453" s="14" t="n">
        <v>1.294</v>
      </c>
      <c r="CR453" s="14" t="n">
        <v>0</v>
      </c>
      <c r="CS453" s="14" t="n">
        <v>5.158</v>
      </c>
      <c r="CT453" s="14" t="n">
        <v>10.485</v>
      </c>
      <c r="CU453" s="14" t="n">
        <v>30.326</v>
      </c>
    </row>
    <row r="454">
      <c r="A454" s="14" t="inlineStr">
        <is>
          <t>LBN2023</t>
        </is>
      </c>
      <c r="B454" s="14" t="inlineStr">
        <is>
          <t>LBN</t>
        </is>
      </c>
      <c r="C454" s="14" t="inlineStr">
        <is>
          <t>LBN</t>
        </is>
      </c>
      <c r="D454" s="14" t="inlineStr">
        <is>
          <t>Lebanon</t>
        </is>
      </c>
      <c r="E454" s="14" t="n">
        <v>2023</v>
      </c>
      <c r="F454" s="14" t="n">
        <v>0.11</v>
      </c>
      <c r="G454" s="14" t="n">
        <v>6.147</v>
      </c>
      <c r="H454" s="14" t="n">
        <v>1.4</v>
      </c>
      <c r="I454" s="14" t="n">
        <v>0</v>
      </c>
      <c r="J454" s="14" t="n">
        <v>6.147</v>
      </c>
      <c r="K454" s="14" t="n">
        <v>0</v>
      </c>
      <c r="L454" s="14" t="n">
        <v>1</v>
      </c>
      <c r="M454" s="14" t="n">
        <v>7.886</v>
      </c>
      <c r="N454" s="14" t="n">
        <v>3.911</v>
      </c>
      <c r="O454" s="14" t="n">
        <v>0</v>
      </c>
      <c r="P454" s="14" t="n">
        <v>7.886</v>
      </c>
      <c r="Q454" s="14" t="n">
        <v>0</v>
      </c>
      <c r="R454" s="14" t="n">
        <v>1</v>
      </c>
      <c r="S454" s="14" t="n">
        <v>12.575</v>
      </c>
      <c r="T454" s="14" t="n">
        <v>7.886</v>
      </c>
      <c r="U454" s="14" t="n">
        <v>0.153</v>
      </c>
      <c r="V454" s="14" t="n">
        <v>13.958</v>
      </c>
      <c r="W454" s="14" t="n">
        <v>0.11</v>
      </c>
      <c r="X454" s="14" t="n">
        <v>1</v>
      </c>
      <c r="Y454" s="14" t="n">
        <v>11.908</v>
      </c>
      <c r="Z454" s="14" t="n">
        <v>1.334</v>
      </c>
      <c r="AA454" s="14" t="n">
        <v>0</v>
      </c>
      <c r="AB454" s="14" t="n">
        <v>11.908</v>
      </c>
      <c r="AC454" s="14" t="n">
        <v>0</v>
      </c>
      <c r="AD454" s="14" t="n">
        <v>1</v>
      </c>
      <c r="AE454" s="14" t="n">
        <v>13.194</v>
      </c>
      <c r="AF454" s="14" t="n">
        <v>2.628</v>
      </c>
      <c r="AG454" s="14" t="n">
        <v>0</v>
      </c>
      <c r="AH454" s="14" t="n">
        <v>13.194</v>
      </c>
      <c r="AI454" s="14" t="n">
        <v>0</v>
      </c>
      <c r="AJ454" s="14" t="n">
        <v>1</v>
      </c>
      <c r="AK454" s="14" t="n">
        <v>20.908</v>
      </c>
      <c r="AL454" s="14" t="n">
        <v>10.357</v>
      </c>
      <c r="AM454" s="14" t="n">
        <v>0.255</v>
      </c>
      <c r="AN454" s="14" t="n">
        <v>23.207</v>
      </c>
      <c r="AO454" s="14" t="n">
        <v>0.11</v>
      </c>
      <c r="AP454" s="14" t="n">
        <v>1</v>
      </c>
      <c r="AQ454" s="14" t="n">
        <v>0.749</v>
      </c>
      <c r="AR454" s="14" t="n">
        <v>0.126</v>
      </c>
      <c r="AS454" s="14" t="n">
        <v>0.187</v>
      </c>
      <c r="AT454" s="14" t="n">
        <v>1.026</v>
      </c>
      <c r="AU454" s="14" t="n">
        <v>0.11</v>
      </c>
      <c r="AV454" s="14" t="n">
        <v>1</v>
      </c>
      <c r="AW454" s="14" t="n">
        <v>0.783</v>
      </c>
      <c r="AX454" s="14" t="n">
        <v>0.134</v>
      </c>
      <c r="AY454" s="14" t="n">
        <v>0.13</v>
      </c>
      <c r="AZ454" s="14" t="n">
        <v>0.912</v>
      </c>
      <c r="BA454" s="14" t="n">
        <v>0</v>
      </c>
      <c r="BB454" s="14" t="n">
        <v>1</v>
      </c>
      <c r="BC454" s="14" t="n">
        <v>0.527</v>
      </c>
      <c r="BD454" s="14" t="n">
        <v>0.127</v>
      </c>
      <c r="BE454" s="14" t="n">
        <v>-0.011</v>
      </c>
      <c r="BF454" s="14" t="n">
        <v>0.5659999999999999</v>
      </c>
      <c r="BG454" s="14" t="n">
        <v>0.11</v>
      </c>
      <c r="BH454" s="14" t="n">
        <v>1</v>
      </c>
      <c r="BI454" s="14" t="n">
        <v>0.64</v>
      </c>
      <c r="BJ454" s="14" t="n">
        <v>0.139</v>
      </c>
      <c r="BK454" s="14" t="n">
        <v>0.008</v>
      </c>
      <c r="BL454" s="14" t="n">
        <v>0.71</v>
      </c>
      <c r="BM454" s="14" t="n">
        <v>0.11</v>
      </c>
      <c r="BN454" s="14" t="n">
        <v>1</v>
      </c>
      <c r="BO454" s="14" t="n">
        <v>0</v>
      </c>
      <c r="BP454" s="14" t="n">
        <v>0</v>
      </c>
      <c r="BQ454" s="14" t="n">
        <v>0.013</v>
      </c>
      <c r="BR454" s="14" t="n">
        <v>0</v>
      </c>
      <c r="BS454" s="14" t="n">
        <v>0.667</v>
      </c>
      <c r="BT454" s="14" t="n">
        <v>0</v>
      </c>
      <c r="BU454" s="14" t="n">
        <v>0</v>
      </c>
      <c r="BV454" s="14" t="n">
        <v>0.01</v>
      </c>
      <c r="BW454" s="14" t="n">
        <v>0.11</v>
      </c>
      <c r="BX454" s="14" t="n">
        <v>0.667</v>
      </c>
      <c r="BY454" s="14" t="n">
        <v>13.254</v>
      </c>
      <c r="BZ454" s="14" t="n">
        <v>0</v>
      </c>
      <c r="CA454" s="14" t="n">
        <v>13.254</v>
      </c>
      <c r="CB454" s="14" t="n">
        <v>0</v>
      </c>
      <c r="CC454" s="14" t="n">
        <v>87.07899999999999</v>
      </c>
      <c r="CD454" s="14" t="n">
        <v>7.95</v>
      </c>
      <c r="CE454" s="14" t="n">
        <v>1.061</v>
      </c>
      <c r="CF454" s="14" t="n">
        <v>96.658</v>
      </c>
      <c r="CG454" s="14" t="n">
        <v>0.11</v>
      </c>
      <c r="CH454" s="14" t="n">
        <v>1</v>
      </c>
      <c r="CI454" s="14" t="n">
        <v>1</v>
      </c>
      <c r="CJ454" s="14" t="n">
        <v>1</v>
      </c>
      <c r="CK454" s="14" t="n">
        <v>0</v>
      </c>
      <c r="CL454" s="14" t="n">
        <v>0</v>
      </c>
      <c r="CM454" s="14" t="n">
        <v>0</v>
      </c>
      <c r="CN454" s="14" t="n">
        <v>0</v>
      </c>
      <c r="CO454" s="14" t="n">
        <v>0</v>
      </c>
      <c r="CP454" s="14" t="n">
        <v>0</v>
      </c>
      <c r="CQ454" s="14" t="n">
        <v>1.348</v>
      </c>
      <c r="CR454" s="14" t="n">
        <v>0</v>
      </c>
      <c r="CS454" s="14" t="n">
        <v>5.37</v>
      </c>
      <c r="CT454" s="14" t="n">
        <v>4.861</v>
      </c>
      <c r="CU454" s="14" t="n">
        <v>10.622</v>
      </c>
    </row>
    <row r="455">
      <c r="A455" s="14" t="inlineStr">
        <is>
          <t>LBN2024</t>
        </is>
      </c>
      <c r="B455" s="14" t="inlineStr">
        <is>
          <t>LBN</t>
        </is>
      </c>
      <c r="C455" s="14" t="inlineStr">
        <is>
          <t>LBN</t>
        </is>
      </c>
      <c r="D455" s="14" t="inlineStr">
        <is>
          <t>Lebanon</t>
        </is>
      </c>
      <c r="E455" s="14" t="n">
        <v>2024</v>
      </c>
      <c r="F455" s="14" t="n">
        <v>0.11</v>
      </c>
      <c r="G455" s="14" t="n">
        <v>5.575</v>
      </c>
      <c r="H455" s="14" t="n">
        <v>1.412</v>
      </c>
      <c r="I455" s="14" t="n">
        <v>0</v>
      </c>
      <c r="J455" s="14" t="n">
        <v>5.575</v>
      </c>
      <c r="K455" s="14" t="n">
        <v>0</v>
      </c>
      <c r="L455" s="14" t="n">
        <v>1</v>
      </c>
      <c r="M455" s="14" t="n">
        <v>7.124</v>
      </c>
      <c r="N455" s="14" t="n">
        <v>3.881</v>
      </c>
      <c r="O455" s="14" t="n">
        <v>0</v>
      </c>
      <c r="P455" s="14" t="n">
        <v>7.124</v>
      </c>
      <c r="Q455" s="14" t="n">
        <v>0</v>
      </c>
      <c r="R455" s="14" t="n">
        <v>1</v>
      </c>
      <c r="S455" s="14" t="n">
        <v>12.193</v>
      </c>
      <c r="T455" s="14" t="n">
        <v>8.071999999999999</v>
      </c>
      <c r="U455" s="14" t="n">
        <v>0.183</v>
      </c>
      <c r="V455" s="14" t="n">
        <v>13.534</v>
      </c>
      <c r="W455" s="14" t="n">
        <v>0.11</v>
      </c>
      <c r="X455" s="14" t="n">
        <v>1</v>
      </c>
      <c r="Y455" s="14" t="n">
        <v>10.492</v>
      </c>
      <c r="Z455" s="14" t="n">
        <v>1.325</v>
      </c>
      <c r="AA455" s="14" t="n">
        <v>0</v>
      </c>
      <c r="AB455" s="14" t="n">
        <v>10.492</v>
      </c>
      <c r="AC455" s="14" t="n">
        <v>0</v>
      </c>
      <c r="AD455" s="14" t="n">
        <v>1</v>
      </c>
      <c r="AE455" s="14" t="n">
        <v>11.815</v>
      </c>
      <c r="AF455" s="14" t="n">
        <v>2.588</v>
      </c>
      <c r="AG455" s="14" t="n">
        <v>0</v>
      </c>
      <c r="AH455" s="14" t="n">
        <v>11.815</v>
      </c>
      <c r="AI455" s="14" t="n">
        <v>0</v>
      </c>
      <c r="AJ455" s="14" t="n">
        <v>1</v>
      </c>
      <c r="AK455" s="14" t="n">
        <v>19.757</v>
      </c>
      <c r="AL455" s="14" t="n">
        <v>10.049</v>
      </c>
      <c r="AM455" s="14" t="n">
        <v>0.296</v>
      </c>
      <c r="AN455" s="14" t="n">
        <v>21.93</v>
      </c>
      <c r="AO455" s="14" t="n">
        <v>0.11</v>
      </c>
      <c r="AP455" s="14" t="n">
        <v>1</v>
      </c>
      <c r="AQ455" s="14" t="n">
        <v>0.72</v>
      </c>
      <c r="AR455" s="14" t="n">
        <v>0.131</v>
      </c>
      <c r="AS455" s="14" t="n">
        <v>0.199</v>
      </c>
      <c r="AT455" s="14" t="n">
        <v>1.005</v>
      </c>
      <c r="AU455" s="14" t="n">
        <v>0.11</v>
      </c>
      <c r="AV455" s="14" t="n">
        <v>1</v>
      </c>
      <c r="AW455" s="14" t="n">
        <v>0.734</v>
      </c>
      <c r="AX455" s="14" t="n">
        <v>0.135</v>
      </c>
      <c r="AY455" s="14" t="n">
        <v>0.047</v>
      </c>
      <c r="AZ455" s="14" t="n">
        <v>0.867</v>
      </c>
      <c r="BA455" s="14" t="n">
        <v>0</v>
      </c>
      <c r="BB455" s="14" t="n">
        <v>1</v>
      </c>
      <c r="BC455" s="14" t="n">
        <v>0.51</v>
      </c>
      <c r="BD455" s="14" t="n">
        <v>0.131</v>
      </c>
      <c r="BE455" s="14" t="n">
        <v>-0.007</v>
      </c>
      <c r="BF455" s="14" t="n">
        <v>0.55</v>
      </c>
      <c r="BG455" s="14" t="n">
        <v>0.11</v>
      </c>
      <c r="BH455" s="14" t="n">
        <v>1</v>
      </c>
      <c r="BI455" s="14" t="n">
        <v>0.652</v>
      </c>
      <c r="BJ455" s="14" t="n">
        <v>0.143</v>
      </c>
      <c r="BK455" s="14" t="n">
        <v>0.01</v>
      </c>
      <c r="BL455" s="14" t="n">
        <v>0.724</v>
      </c>
      <c r="BM455" s="14" t="n">
        <v>0.11</v>
      </c>
      <c r="BN455" s="14" t="n">
        <v>1</v>
      </c>
      <c r="BO455" s="14" t="n">
        <v>0</v>
      </c>
      <c r="BP455" s="14" t="n">
        <v>0</v>
      </c>
      <c r="BQ455" s="14" t="n">
        <v>0.014</v>
      </c>
      <c r="BR455" s="14" t="n">
        <v>0</v>
      </c>
      <c r="BS455" s="14" t="n">
        <v>0.667</v>
      </c>
      <c r="BT455" s="14" t="n">
        <v>0</v>
      </c>
      <c r="BU455" s="14" t="n">
        <v>0</v>
      </c>
      <c r="BV455" s="14" t="n">
        <v>0.01</v>
      </c>
      <c r="BW455" s="14" t="n">
        <v>0.11</v>
      </c>
      <c r="BX455" s="14" t="n">
        <v>0.667</v>
      </c>
      <c r="BY455" s="14" t="n">
        <v>13.646</v>
      </c>
      <c r="BZ455" s="14" t="n">
        <v>0</v>
      </c>
      <c r="CA455" s="14" t="n">
        <v>13.646</v>
      </c>
      <c r="CB455" s="14" t="n">
        <v>0</v>
      </c>
      <c r="CC455" s="14" t="n">
        <v>86.38500000000001</v>
      </c>
      <c r="CD455" s="14" t="n">
        <v>7.95</v>
      </c>
      <c r="CE455" s="14" t="n">
        <v>1.294</v>
      </c>
      <c r="CF455" s="14" t="n">
        <v>95.88800000000001</v>
      </c>
      <c r="CG455" s="14" t="n">
        <v>0.11</v>
      </c>
      <c r="CH455" s="14" t="n">
        <v>1</v>
      </c>
      <c r="CI455" s="14" t="n">
        <v>1</v>
      </c>
      <c r="CJ455" s="14" t="n">
        <v>1</v>
      </c>
      <c r="CK455" s="14" t="n">
        <v>0</v>
      </c>
      <c r="CL455" s="14" t="n">
        <v>0</v>
      </c>
      <c r="CM455" s="14" t="n">
        <v>0</v>
      </c>
      <c r="CN455" s="14" t="n">
        <v>0</v>
      </c>
      <c r="CO455" s="14" t="n">
        <v>0</v>
      </c>
      <c r="CP455" s="14" t="n">
        <v>0</v>
      </c>
      <c r="CQ455" s="14" t="n">
        <v>1.387</v>
      </c>
      <c r="CR455" s="14" t="n">
        <v>0</v>
      </c>
      <c r="CS455" s="14" t="n">
        <v>5.529</v>
      </c>
      <c r="CT455" s="14" t="n">
        <v>4.251</v>
      </c>
      <c r="CU455" s="14" t="n">
        <v>9.167999999999999</v>
      </c>
    </row>
    <row r="456">
      <c r="A456" s="14" t="inlineStr">
        <is>
          <t>LSO2021</t>
        </is>
      </c>
      <c r="B456" s="14" t="inlineStr">
        <is>
          <t>LSO</t>
        </is>
      </c>
      <c r="C456" s="14" t="inlineStr">
        <is>
          <t>LSO</t>
        </is>
      </c>
      <c r="D456" s="14" t="inlineStr">
        <is>
          <t>Lesotho</t>
        </is>
      </c>
      <c r="E456" s="14" t="n">
        <v>2021</v>
      </c>
      <c r="F456" s="14" t="n">
        <v>0.15</v>
      </c>
      <c r="G456" s="14" t="n">
        <v>5.897</v>
      </c>
      <c r="H456" s="14" t="n">
        <v>1.143</v>
      </c>
      <c r="I456" s="14" t="n">
        <v>0</v>
      </c>
      <c r="J456" s="14" t="n">
        <v>5.897</v>
      </c>
      <c r="K456" s="14" t="n">
        <v>0</v>
      </c>
      <c r="L456" s="14" t="n">
        <v>1</v>
      </c>
      <c r="M456" s="14" t="n">
        <v>7.964</v>
      </c>
      <c r="N456" s="14" t="n">
        <v>3.43</v>
      </c>
      <c r="O456" s="14" t="n">
        <v>0</v>
      </c>
      <c r="P456" s="14" t="n">
        <v>7.964</v>
      </c>
      <c r="Q456" s="14" t="n">
        <v>0</v>
      </c>
      <c r="R456" s="14" t="n">
        <v>1</v>
      </c>
      <c r="S456" s="14" t="n">
        <v>11.613</v>
      </c>
      <c r="T456" s="14" t="n">
        <v>6.86</v>
      </c>
      <c r="U456" s="14" t="n">
        <v>0</v>
      </c>
      <c r="V456" s="14" t="n">
        <v>13.355</v>
      </c>
      <c r="W456" s="14" t="n">
        <v>0.15</v>
      </c>
      <c r="X456" s="14" t="n">
        <v>1</v>
      </c>
      <c r="Y456" s="14" t="n">
        <v>16.305</v>
      </c>
      <c r="Z456" s="14" t="n">
        <v>2.204</v>
      </c>
      <c r="AA456" s="14" t="n">
        <v>0</v>
      </c>
      <c r="AB456" s="14" t="n">
        <v>16.305</v>
      </c>
      <c r="AC456" s="14" t="n">
        <v>0</v>
      </c>
      <c r="AD456" s="14" t="n">
        <v>1</v>
      </c>
      <c r="AE456" s="14" t="n">
        <v>17.448</v>
      </c>
      <c r="AF456" s="14" t="n">
        <v>4.08</v>
      </c>
      <c r="AG456" s="14" t="n">
        <v>0</v>
      </c>
      <c r="AH456" s="14" t="n">
        <v>17.448</v>
      </c>
      <c r="AI456" s="14" t="n">
        <v>0</v>
      </c>
      <c r="AJ456" s="14" t="n">
        <v>1</v>
      </c>
      <c r="AK456" s="14" t="n">
        <v>24.308</v>
      </c>
      <c r="AL456" s="14" t="n">
        <v>12.946</v>
      </c>
      <c r="AM456" s="14" t="n">
        <v>0</v>
      </c>
      <c r="AN456" s="14" t="n">
        <v>27.955</v>
      </c>
      <c r="AO456" s="14" t="n">
        <v>0.15</v>
      </c>
      <c r="AP456" s="14" t="n">
        <v>1</v>
      </c>
      <c r="AQ456" s="14" t="n">
        <v>0.619</v>
      </c>
      <c r="AR456" s="14" t="n">
        <v>0.114</v>
      </c>
      <c r="AS456" s="14" t="n">
        <v>0.192</v>
      </c>
      <c r="AT456" s="14" t="n">
        <v>0.9330000000000001</v>
      </c>
      <c r="AU456" s="14" t="n">
        <v>0.15</v>
      </c>
      <c r="AV456" s="14" t="n">
        <v>1</v>
      </c>
      <c r="AW456" s="14" t="n">
        <v>0.599</v>
      </c>
      <c r="AX456" s="14" t="n">
        <v>0.114</v>
      </c>
      <c r="AY456" s="14" t="n">
        <v>0.209</v>
      </c>
      <c r="AZ456" s="14" t="n">
        <v>0.929</v>
      </c>
      <c r="BA456" s="14" t="n">
        <v>0.15</v>
      </c>
      <c r="BB456" s="14" t="n">
        <v>1</v>
      </c>
      <c r="BC456" s="14" t="n">
        <v>0.439</v>
      </c>
      <c r="BD456" s="14" t="n">
        <v>0.114</v>
      </c>
      <c r="BE456" s="14" t="n">
        <v>0</v>
      </c>
      <c r="BF456" s="14" t="n">
        <v>0.505</v>
      </c>
      <c r="BG456" s="14" t="n">
        <v>0.15</v>
      </c>
      <c r="BH456" s="14" t="n">
        <v>1</v>
      </c>
      <c r="BI456" s="14" t="n">
        <v>0.505</v>
      </c>
      <c r="BJ456" s="14" t="n">
        <v>0.114</v>
      </c>
      <c r="BK456" s="14" t="n">
        <v>0.056</v>
      </c>
      <c r="BL456" s="14" t="n">
        <v>0.645</v>
      </c>
      <c r="BM456" s="14" t="n">
        <v>0.15</v>
      </c>
      <c r="BN456" s="14" t="n">
        <v>1</v>
      </c>
      <c r="BO456" s="14" t="n">
        <v>0</v>
      </c>
      <c r="BP456" s="14" t="n">
        <v>0</v>
      </c>
      <c r="BQ456" s="14" t="n">
        <v>0.019</v>
      </c>
      <c r="BR456" s="14" t="n">
        <v>0</v>
      </c>
      <c r="BS456" s="14" t="n">
        <v>1</v>
      </c>
      <c r="BT456" s="14" t="n">
        <v>0</v>
      </c>
      <c r="BU456" s="14" t="n">
        <v>0</v>
      </c>
      <c r="BV456" s="14" t="n">
        <v>0.1</v>
      </c>
      <c r="BW456" s="14" t="n">
        <v>0.15</v>
      </c>
      <c r="BX456" s="14" t="n">
        <v>0.833</v>
      </c>
      <c r="BY456" s="14" t="n">
        <v>11.787</v>
      </c>
      <c r="BZ456" s="14" t="n">
        <v>0</v>
      </c>
      <c r="CA456" s="14" t="n">
        <v>11.787</v>
      </c>
      <c r="CB456" s="14" t="n">
        <v>0</v>
      </c>
      <c r="CC456" s="14" t="n">
        <v>78.125</v>
      </c>
      <c r="CD456" s="14" t="n">
        <v>7.95</v>
      </c>
      <c r="CE456" s="14" t="n">
        <v>9.135</v>
      </c>
      <c r="CF456" s="14" t="n">
        <v>100.349</v>
      </c>
      <c r="CG456" s="14" t="n">
        <v>0.15</v>
      </c>
      <c r="CH456" s="14" t="n">
        <v>1</v>
      </c>
      <c r="CI456" s="14" t="n">
        <v>0</v>
      </c>
      <c r="CJ456" s="14" t="n">
        <v>0</v>
      </c>
      <c r="CK456" s="14" t="n">
        <v>0</v>
      </c>
      <c r="CL456" s="14" t="n">
        <v>0</v>
      </c>
      <c r="CM456" s="14" t="n">
        <v>0</v>
      </c>
      <c r="CN456" s="14" t="n">
        <v>0</v>
      </c>
      <c r="CO456" s="14" t="n">
        <v>0</v>
      </c>
      <c r="CP456" s="14" t="n">
        <v>0</v>
      </c>
      <c r="CQ456" s="14" t="n">
        <v>1.198</v>
      </c>
      <c r="CR456" s="14" t="n">
        <v>0</v>
      </c>
      <c r="CS456" s="14" t="n">
        <v>4.776</v>
      </c>
      <c r="CT456" s="14" t="n">
        <v>4.753</v>
      </c>
      <c r="CU456" s="14" t="n">
        <v>15.162</v>
      </c>
    </row>
    <row r="457">
      <c r="A457" s="14" t="inlineStr">
        <is>
          <t>LSO2022</t>
        </is>
      </c>
      <c r="B457" s="14" t="inlineStr">
        <is>
          <t>LSO</t>
        </is>
      </c>
      <c r="C457" s="14" t="inlineStr">
        <is>
          <t>LSO</t>
        </is>
      </c>
      <c r="D457" s="14" t="inlineStr">
        <is>
          <t>Lesotho</t>
        </is>
      </c>
      <c r="E457" s="14" t="n">
        <v>2022</v>
      </c>
      <c r="F457" s="14" t="n">
        <v>0.15</v>
      </c>
      <c r="G457" s="14" t="n">
        <v>11.72</v>
      </c>
      <c r="H457" s="14" t="n">
        <v>1.235</v>
      </c>
      <c r="I457" s="14" t="n">
        <v>0</v>
      </c>
      <c r="J457" s="14" t="n">
        <v>11.72</v>
      </c>
      <c r="K457" s="14" t="n">
        <v>0</v>
      </c>
      <c r="L457" s="14" t="n">
        <v>1</v>
      </c>
      <c r="M457" s="14" t="n">
        <v>9.782999999999999</v>
      </c>
      <c r="N457" s="14" t="n">
        <v>3.704</v>
      </c>
      <c r="O457" s="14" t="n">
        <v>0</v>
      </c>
      <c r="P457" s="14" t="n">
        <v>9.782999999999999</v>
      </c>
      <c r="Q457" s="14" t="n">
        <v>0</v>
      </c>
      <c r="R457" s="14" t="n">
        <v>1</v>
      </c>
      <c r="S457" s="14" t="n">
        <v>17.893</v>
      </c>
      <c r="T457" s="14" t="n">
        <v>7.408</v>
      </c>
      <c r="U457" s="14" t="n">
        <v>0.199</v>
      </c>
      <c r="V457" s="14" t="n">
        <v>20.577</v>
      </c>
      <c r="W457" s="14" t="n">
        <v>0.15</v>
      </c>
      <c r="X457" s="14" t="n">
        <v>1</v>
      </c>
      <c r="Y457" s="14" t="n">
        <v>32.52</v>
      </c>
      <c r="Z457" s="14" t="n">
        <v>4.395</v>
      </c>
      <c r="AA457" s="14" t="n">
        <v>0</v>
      </c>
      <c r="AB457" s="14" t="n">
        <v>32.52</v>
      </c>
      <c r="AC457" s="14" t="n">
        <v>0</v>
      </c>
      <c r="AD457" s="14" t="n">
        <v>1</v>
      </c>
      <c r="AE457" s="14" t="n">
        <v>33.755</v>
      </c>
      <c r="AF457" s="14" t="n">
        <v>7.893</v>
      </c>
      <c r="AG457" s="14" t="n">
        <v>0</v>
      </c>
      <c r="AH457" s="14" t="n">
        <v>33.755</v>
      </c>
      <c r="AI457" s="14" t="n">
        <v>0</v>
      </c>
      <c r="AJ457" s="14" t="n">
        <v>1</v>
      </c>
      <c r="AK457" s="14" t="n">
        <v>41.163</v>
      </c>
      <c r="AL457" s="14" t="n">
        <v>21.923</v>
      </c>
      <c r="AM457" s="14" t="n">
        <v>0.457</v>
      </c>
      <c r="AN457" s="14" t="n">
        <v>47.338</v>
      </c>
      <c r="AO457" s="14" t="n">
        <v>0.15</v>
      </c>
      <c r="AP457" s="14" t="n">
        <v>1</v>
      </c>
      <c r="AQ457" s="14" t="n">
        <v>0.861</v>
      </c>
      <c r="AR457" s="14" t="n">
        <v>0.123</v>
      </c>
      <c r="AS457" s="14" t="n">
        <v>0.247</v>
      </c>
      <c r="AT457" s="14" t="n">
        <v>1.275</v>
      </c>
      <c r="AU457" s="14" t="n">
        <v>0.15</v>
      </c>
      <c r="AV457" s="14" t="n">
        <v>1</v>
      </c>
      <c r="AW457" s="14" t="n">
        <v>0.986</v>
      </c>
      <c r="AX457" s="14" t="n">
        <v>0.123</v>
      </c>
      <c r="AY457" s="14" t="n">
        <v>0.201</v>
      </c>
      <c r="AZ457" s="14" t="n">
        <v>1.366</v>
      </c>
      <c r="BA457" s="14" t="n">
        <v>0.15</v>
      </c>
      <c r="BB457" s="14" t="n">
        <v>1</v>
      </c>
      <c r="BC457" s="14" t="n">
        <v>0.598</v>
      </c>
      <c r="BD457" s="14" t="n">
        <v>0.123</v>
      </c>
      <c r="BE457" s="14" t="n">
        <v>0.007</v>
      </c>
      <c r="BF457" s="14" t="n">
        <v>0.6879999999999999</v>
      </c>
      <c r="BG457" s="14" t="n">
        <v>0.15</v>
      </c>
      <c r="BH457" s="14" t="n">
        <v>1</v>
      </c>
      <c r="BI457" s="14" t="n">
        <v>0.612</v>
      </c>
      <c r="BJ457" s="14" t="n">
        <v>0.123</v>
      </c>
      <c r="BK457" s="14" t="n">
        <v>0.271</v>
      </c>
      <c r="BL457" s="14" t="n">
        <v>1.016</v>
      </c>
      <c r="BM457" s="14" t="n">
        <v>0.15</v>
      </c>
      <c r="BN457" s="14" t="n">
        <v>1</v>
      </c>
      <c r="BO457" s="14" t="n">
        <v>0</v>
      </c>
      <c r="BP457" s="14" t="n">
        <v>0</v>
      </c>
      <c r="BQ457" s="14" t="n">
        <v>0.016</v>
      </c>
      <c r="BR457" s="14" t="n">
        <v>0</v>
      </c>
      <c r="BS457" s="14" t="n">
        <v>1</v>
      </c>
      <c r="BT457" s="14" t="n">
        <v>0</v>
      </c>
      <c r="BU457" s="14" t="n">
        <v>0</v>
      </c>
      <c r="BV457" s="14" t="n">
        <v>0.08799999999999999</v>
      </c>
      <c r="BW457" s="14" t="n">
        <v>0.15</v>
      </c>
      <c r="BX457" s="14" t="n">
        <v>0.833</v>
      </c>
      <c r="BY457" s="14" t="n">
        <v>12.729</v>
      </c>
      <c r="BZ457" s="14" t="n">
        <v>0</v>
      </c>
      <c r="CA457" s="14" t="n">
        <v>12.729</v>
      </c>
      <c r="CB457" s="14" t="n">
        <v>0</v>
      </c>
      <c r="CC457" s="14" t="n">
        <v>97.90000000000001</v>
      </c>
      <c r="CD457" s="14" t="n">
        <v>7.95</v>
      </c>
      <c r="CE457" s="14" t="n">
        <v>40.15</v>
      </c>
      <c r="CF457" s="14" t="n">
        <v>158.758</v>
      </c>
      <c r="CG457" s="14" t="n">
        <v>0.15</v>
      </c>
      <c r="CH457" s="14" t="n">
        <v>1</v>
      </c>
      <c r="CI457" s="14" t="n">
        <v>0</v>
      </c>
      <c r="CJ457" s="14" t="n">
        <v>0</v>
      </c>
      <c r="CK457" s="14" t="n">
        <v>0</v>
      </c>
      <c r="CL457" s="14" t="n">
        <v>0</v>
      </c>
      <c r="CM457" s="14" t="n">
        <v>0</v>
      </c>
      <c r="CN457" s="14" t="n">
        <v>0</v>
      </c>
      <c r="CO457" s="14" t="n">
        <v>0</v>
      </c>
      <c r="CP457" s="14" t="n">
        <v>0</v>
      </c>
      <c r="CQ457" s="14" t="n">
        <v>1.294</v>
      </c>
      <c r="CR457" s="14" t="n">
        <v>0</v>
      </c>
      <c r="CS457" s="14" t="n">
        <v>5.158</v>
      </c>
      <c r="CT457" s="14" t="n">
        <v>10.485</v>
      </c>
      <c r="CU457" s="14" t="n">
        <v>31.326</v>
      </c>
    </row>
    <row r="458">
      <c r="A458" s="14" t="inlineStr">
        <is>
          <t>LSO2023</t>
        </is>
      </c>
      <c r="B458" s="14" t="inlineStr">
        <is>
          <t>LSO</t>
        </is>
      </c>
      <c r="C458" s="14" t="inlineStr">
        <is>
          <t>LSO</t>
        </is>
      </c>
      <c r="D458" s="14" t="inlineStr">
        <is>
          <t>Lesotho</t>
        </is>
      </c>
      <c r="E458" s="14" t="n">
        <v>2023</v>
      </c>
      <c r="F458" s="14" t="n">
        <v>0.15</v>
      </c>
      <c r="G458" s="14" t="n">
        <v>6.147</v>
      </c>
      <c r="H458" s="14" t="n">
        <v>1.286</v>
      </c>
      <c r="I458" s="14" t="n">
        <v>0</v>
      </c>
      <c r="J458" s="14" t="n">
        <v>6.147</v>
      </c>
      <c r="K458" s="14" t="n">
        <v>0</v>
      </c>
      <c r="L458" s="14" t="n">
        <v>1</v>
      </c>
      <c r="M458" s="14" t="n">
        <v>7.886</v>
      </c>
      <c r="N458" s="14" t="n">
        <v>3.857</v>
      </c>
      <c r="O458" s="14" t="n">
        <v>0</v>
      </c>
      <c r="P458" s="14" t="n">
        <v>7.886</v>
      </c>
      <c r="Q458" s="14" t="n">
        <v>0</v>
      </c>
      <c r="R458" s="14" t="n">
        <v>1</v>
      </c>
      <c r="S458" s="14" t="n">
        <v>12.575</v>
      </c>
      <c r="T458" s="14" t="n">
        <v>7.714</v>
      </c>
      <c r="U458" s="14" t="n">
        <v>0.209</v>
      </c>
      <c r="V458" s="14" t="n">
        <v>14.461</v>
      </c>
      <c r="W458" s="14" t="n">
        <v>0.15</v>
      </c>
      <c r="X458" s="14" t="n">
        <v>1</v>
      </c>
      <c r="Y458" s="14" t="n">
        <v>12.907</v>
      </c>
      <c r="Z458" s="14" t="n">
        <v>1.744</v>
      </c>
      <c r="AA458" s="14" t="n">
        <v>0</v>
      </c>
      <c r="AB458" s="14" t="n">
        <v>12.907</v>
      </c>
      <c r="AC458" s="14" t="n">
        <v>0</v>
      </c>
      <c r="AD458" s="14" t="n">
        <v>1</v>
      </c>
      <c r="AE458" s="14" t="n">
        <v>14.193</v>
      </c>
      <c r="AF458" s="14" t="n">
        <v>3.319</v>
      </c>
      <c r="AG458" s="14" t="n">
        <v>0</v>
      </c>
      <c r="AH458" s="14" t="n">
        <v>14.193</v>
      </c>
      <c r="AI458" s="14" t="n">
        <v>0</v>
      </c>
      <c r="AJ458" s="14" t="n">
        <v>1</v>
      </c>
      <c r="AK458" s="14" t="n">
        <v>21.907</v>
      </c>
      <c r="AL458" s="14" t="n">
        <v>11.667</v>
      </c>
      <c r="AM458" s="14" t="n">
        <v>0.364</v>
      </c>
      <c r="AN458" s="14" t="n">
        <v>25.193</v>
      </c>
      <c r="AO458" s="14" t="n">
        <v>0.15</v>
      </c>
      <c r="AP458" s="14" t="n">
        <v>1</v>
      </c>
      <c r="AQ458" s="14" t="n">
        <v>0.76</v>
      </c>
      <c r="AR458" s="14" t="n">
        <v>0.129</v>
      </c>
      <c r="AS458" s="14" t="n">
        <v>0.228</v>
      </c>
      <c r="AT458" s="14" t="n">
        <v>1.136</v>
      </c>
      <c r="AU458" s="14" t="n">
        <v>0.15</v>
      </c>
      <c r="AV458" s="14" t="n">
        <v>1</v>
      </c>
      <c r="AW458" s="14" t="n">
        <v>0.8110000000000001</v>
      </c>
      <c r="AX458" s="14" t="n">
        <v>0.129</v>
      </c>
      <c r="AY458" s="14" t="n">
        <v>0.243</v>
      </c>
      <c r="AZ458" s="14" t="n">
        <v>1.213</v>
      </c>
      <c r="BA458" s="14" t="n">
        <v>0.15</v>
      </c>
      <c r="BB458" s="14" t="n">
        <v>1</v>
      </c>
      <c r="BC458" s="14" t="n">
        <v>0.535</v>
      </c>
      <c r="BD458" s="14" t="n">
        <v>0.129</v>
      </c>
      <c r="BE458" s="14" t="n">
        <v>0.008999999999999999</v>
      </c>
      <c r="BF458" s="14" t="n">
        <v>0.615</v>
      </c>
      <c r="BG458" s="14" t="n">
        <v>0.15</v>
      </c>
      <c r="BH458" s="14" t="n">
        <v>1</v>
      </c>
      <c r="BI458" s="14" t="n">
        <v>0.579</v>
      </c>
      <c r="BJ458" s="14" t="n">
        <v>0.129</v>
      </c>
      <c r="BK458" s="14" t="n">
        <v>0.219</v>
      </c>
      <c r="BL458" s="14" t="n">
        <v>0.918</v>
      </c>
      <c r="BM458" s="14" t="n">
        <v>0.15</v>
      </c>
      <c r="BN458" s="14" t="n">
        <v>1</v>
      </c>
      <c r="BO458" s="14" t="n">
        <v>0</v>
      </c>
      <c r="BP458" s="14" t="n">
        <v>0</v>
      </c>
      <c r="BQ458" s="14" t="n">
        <v>0.021</v>
      </c>
      <c r="BR458" s="14" t="n">
        <v>0</v>
      </c>
      <c r="BS458" s="14" t="n">
        <v>1</v>
      </c>
      <c r="BT458" s="14" t="n">
        <v>0</v>
      </c>
      <c r="BU458" s="14" t="n">
        <v>0</v>
      </c>
      <c r="BV458" s="14" t="n">
        <v>0.1</v>
      </c>
      <c r="BW458" s="14" t="n">
        <v>0.15</v>
      </c>
      <c r="BX458" s="14" t="n">
        <v>0.833</v>
      </c>
      <c r="BY458" s="14" t="n">
        <v>13.254</v>
      </c>
      <c r="BZ458" s="14" t="n">
        <v>0</v>
      </c>
      <c r="CA458" s="14" t="n">
        <v>13.254</v>
      </c>
      <c r="CB458" s="14" t="n">
        <v>0</v>
      </c>
      <c r="CC458" s="14" t="n">
        <v>83.248</v>
      </c>
      <c r="CD458" s="14" t="n">
        <v>7.95</v>
      </c>
      <c r="CE458" s="14" t="n">
        <v>43.547</v>
      </c>
      <c r="CF458" s="14" t="n">
        <v>145.815</v>
      </c>
      <c r="CG458" s="14" t="n">
        <v>0.15</v>
      </c>
      <c r="CH458" s="14" t="n">
        <v>1</v>
      </c>
      <c r="CI458" s="14" t="n">
        <v>0</v>
      </c>
      <c r="CJ458" s="14" t="n">
        <v>0</v>
      </c>
      <c r="CK458" s="14" t="n">
        <v>0</v>
      </c>
      <c r="CL458" s="14" t="n">
        <v>0</v>
      </c>
      <c r="CM458" s="14" t="n">
        <v>0</v>
      </c>
      <c r="CN458" s="14" t="n">
        <v>0</v>
      </c>
      <c r="CO458" s="14" t="n">
        <v>0</v>
      </c>
      <c r="CP458" s="14" t="n">
        <v>0</v>
      </c>
      <c r="CQ458" s="14" t="n">
        <v>1.348</v>
      </c>
      <c r="CR458" s="14" t="n">
        <v>0</v>
      </c>
      <c r="CS458" s="14" t="n">
        <v>5.37</v>
      </c>
      <c r="CT458" s="14" t="n">
        <v>4.861</v>
      </c>
      <c r="CU458" s="14" t="n">
        <v>11.622</v>
      </c>
    </row>
    <row r="459">
      <c r="A459" s="14" t="inlineStr">
        <is>
          <t>LSO2024</t>
        </is>
      </c>
      <c r="B459" s="14" t="inlineStr">
        <is>
          <t>LSO</t>
        </is>
      </c>
      <c r="C459" s="14" t="inlineStr">
        <is>
          <t>LSO</t>
        </is>
      </c>
      <c r="D459" s="14" t="inlineStr">
        <is>
          <t>Lesotho</t>
        </is>
      </c>
      <c r="E459" s="14" t="n">
        <v>2024</v>
      </c>
      <c r="F459" s="14" t="n">
        <v>0.15</v>
      </c>
      <c r="G459" s="14" t="n">
        <v>5.575</v>
      </c>
      <c r="H459" s="14" t="n">
        <v>1.324</v>
      </c>
      <c r="I459" s="14" t="n">
        <v>0</v>
      </c>
      <c r="J459" s="14" t="n">
        <v>5.575</v>
      </c>
      <c r="K459" s="14" t="n">
        <v>0</v>
      </c>
      <c r="L459" s="14" t="n">
        <v>1</v>
      </c>
      <c r="M459" s="14" t="n">
        <v>7.124</v>
      </c>
      <c r="N459" s="14" t="n">
        <v>3.971</v>
      </c>
      <c r="O459" s="14" t="n">
        <v>0</v>
      </c>
      <c r="P459" s="14" t="n">
        <v>7.124</v>
      </c>
      <c r="Q459" s="14" t="n">
        <v>0</v>
      </c>
      <c r="R459" s="14" t="n">
        <v>1</v>
      </c>
      <c r="S459" s="14" t="n">
        <v>12.193</v>
      </c>
      <c r="T459" s="14" t="n">
        <v>7.942</v>
      </c>
      <c r="U459" s="14" t="n">
        <v>0.249</v>
      </c>
      <c r="V459" s="14" t="n">
        <v>14.022</v>
      </c>
      <c r="W459" s="14" t="n">
        <v>0.15</v>
      </c>
      <c r="X459" s="14" t="n">
        <v>1</v>
      </c>
      <c r="Y459" s="14" t="n">
        <v>11.491</v>
      </c>
      <c r="Z459" s="14" t="n">
        <v>1.553</v>
      </c>
      <c r="AA459" s="14" t="n">
        <v>0</v>
      </c>
      <c r="AB459" s="14" t="n">
        <v>11.491</v>
      </c>
      <c r="AC459" s="14" t="n">
        <v>0</v>
      </c>
      <c r="AD459" s="14" t="n">
        <v>1</v>
      </c>
      <c r="AE459" s="14" t="n">
        <v>12.815</v>
      </c>
      <c r="AF459" s="14" t="n">
        <v>2.996</v>
      </c>
      <c r="AG459" s="14" t="n">
        <v>0</v>
      </c>
      <c r="AH459" s="14" t="n">
        <v>12.815</v>
      </c>
      <c r="AI459" s="14" t="n">
        <v>0</v>
      </c>
      <c r="AJ459" s="14" t="n">
        <v>1</v>
      </c>
      <c r="AK459" s="14" t="n">
        <v>20.756</v>
      </c>
      <c r="AL459" s="14" t="n">
        <v>11.055</v>
      </c>
      <c r="AM459" s="14" t="n">
        <v>0.424</v>
      </c>
      <c r="AN459" s="14" t="n">
        <v>23.87</v>
      </c>
      <c r="AO459" s="14" t="n">
        <v>0.15</v>
      </c>
      <c r="AP459" s="14" t="n">
        <v>1</v>
      </c>
      <c r="AQ459" s="14" t="n">
        <v>0.724</v>
      </c>
      <c r="AR459" s="14" t="n">
        <v>0.132</v>
      </c>
      <c r="AS459" s="14" t="n">
        <v>0.272</v>
      </c>
      <c r="AT459" s="14" t="n">
        <v>1.145</v>
      </c>
      <c r="AU459" s="14" t="n">
        <v>0.15</v>
      </c>
      <c r="AV459" s="14" t="n">
        <v>1</v>
      </c>
      <c r="AW459" s="14" t="n">
        <v>0.75</v>
      </c>
      <c r="AX459" s="14" t="n">
        <v>0.132</v>
      </c>
      <c r="AY459" s="14" t="n">
        <v>0.268</v>
      </c>
      <c r="AZ459" s="14" t="n">
        <v>1.17</v>
      </c>
      <c r="BA459" s="14" t="n">
        <v>0.15</v>
      </c>
      <c r="BB459" s="14" t="n">
        <v>1</v>
      </c>
      <c r="BC459" s="14" t="n">
        <v>0.513</v>
      </c>
      <c r="BD459" s="14" t="n">
        <v>0.132</v>
      </c>
      <c r="BE459" s="14" t="n">
        <v>0.01</v>
      </c>
      <c r="BF459" s="14" t="n">
        <v>0.59</v>
      </c>
      <c r="BG459" s="14" t="n">
        <v>0.15</v>
      </c>
      <c r="BH459" s="14" t="n">
        <v>1</v>
      </c>
      <c r="BI459" s="14" t="n">
        <v>0.591</v>
      </c>
      <c r="BJ459" s="14" t="n">
        <v>0.132</v>
      </c>
      <c r="BK459" s="14" t="n">
        <v>0.162</v>
      </c>
      <c r="BL459" s="14" t="n">
        <v>0.867</v>
      </c>
      <c r="BM459" s="14" t="n">
        <v>0.15</v>
      </c>
      <c r="BN459" s="14" t="n">
        <v>1</v>
      </c>
      <c r="BO459" s="14" t="n">
        <v>0</v>
      </c>
      <c r="BP459" s="14" t="n">
        <v>0</v>
      </c>
      <c r="BQ459" s="14" t="n">
        <v>0.019</v>
      </c>
      <c r="BR459" s="14" t="n">
        <v>0</v>
      </c>
      <c r="BS459" s="14" t="n">
        <v>1</v>
      </c>
      <c r="BT459" s="14" t="n">
        <v>0</v>
      </c>
      <c r="BU459" s="14" t="n">
        <v>0</v>
      </c>
      <c r="BV459" s="14" t="n">
        <v>0.096</v>
      </c>
      <c r="BW459" s="14" t="n">
        <v>0.15</v>
      </c>
      <c r="BX459" s="14" t="n">
        <v>0.833</v>
      </c>
      <c r="BY459" s="14" t="n">
        <v>13.646</v>
      </c>
      <c r="BZ459" s="14" t="n">
        <v>0</v>
      </c>
      <c r="CA459" s="14" t="n">
        <v>13.646</v>
      </c>
      <c r="CB459" s="14" t="n">
        <v>0</v>
      </c>
      <c r="CC459" s="14" t="n">
        <v>82.58799999999999</v>
      </c>
      <c r="CD459" s="14" t="n">
        <v>7.95</v>
      </c>
      <c r="CE459" s="14" t="n">
        <v>37.36</v>
      </c>
      <c r="CF459" s="14" t="n">
        <v>137.94</v>
      </c>
      <c r="CG459" s="14" t="n">
        <v>0.15</v>
      </c>
      <c r="CH459" s="14" t="n">
        <v>1</v>
      </c>
      <c r="CI459" s="14" t="n">
        <v>0</v>
      </c>
      <c r="CJ459" s="14" t="n">
        <v>0</v>
      </c>
      <c r="CK459" s="14" t="n">
        <v>0</v>
      </c>
      <c r="CL459" s="14" t="n">
        <v>0</v>
      </c>
      <c r="CM459" s="14" t="n">
        <v>0</v>
      </c>
      <c r="CN459" s="14" t="n">
        <v>0</v>
      </c>
      <c r="CO459" s="14" t="n">
        <v>0</v>
      </c>
      <c r="CP459" s="14" t="n">
        <v>0</v>
      </c>
      <c r="CQ459" s="14" t="n">
        <v>1.387</v>
      </c>
      <c r="CR459" s="14" t="n">
        <v>0</v>
      </c>
      <c r="CS459" s="14" t="n">
        <v>5.529</v>
      </c>
      <c r="CT459" s="14" t="n">
        <v>4.251</v>
      </c>
      <c r="CU459" s="14" t="n">
        <v>10.168</v>
      </c>
    </row>
    <row r="460">
      <c r="A460" s="14" t="inlineStr">
        <is>
          <t>LBR2021</t>
        </is>
      </c>
      <c r="B460" s="14" t="inlineStr">
        <is>
          <t>LBR</t>
        </is>
      </c>
      <c r="C460" s="14" t="inlineStr">
        <is>
          <t>LBR</t>
        </is>
      </c>
      <c r="D460" s="14" t="inlineStr">
        <is>
          <t>Liberia</t>
        </is>
      </c>
      <c r="E460" s="14" t="n">
        <v>2021</v>
      </c>
      <c r="F460" s="14" t="n">
        <v>0.1</v>
      </c>
      <c r="G460" s="14" t="n">
        <v>5.897</v>
      </c>
      <c r="H460" s="14" t="n">
        <v>1.143</v>
      </c>
      <c r="I460" s="14" t="n">
        <v>0</v>
      </c>
      <c r="J460" s="14" t="n">
        <v>5.897</v>
      </c>
      <c r="K460" s="14" t="n">
        <v>0</v>
      </c>
      <c r="L460" s="14" t="n">
        <v>1</v>
      </c>
      <c r="M460" s="14" t="n">
        <v>7.964</v>
      </c>
      <c r="N460" s="14" t="n">
        <v>3.43</v>
      </c>
      <c r="O460" s="14" t="n">
        <v>0</v>
      </c>
      <c r="P460" s="14" t="n">
        <v>7.964</v>
      </c>
      <c r="Q460" s="14" t="n">
        <v>0</v>
      </c>
      <c r="R460" s="14" t="n">
        <v>1</v>
      </c>
      <c r="S460" s="14" t="n">
        <v>11.613</v>
      </c>
      <c r="T460" s="14" t="n">
        <v>6.86</v>
      </c>
      <c r="U460" s="14" t="n">
        <v>0</v>
      </c>
      <c r="V460" s="14" t="n">
        <v>12.775</v>
      </c>
      <c r="W460" s="14" t="n">
        <v>0.1</v>
      </c>
      <c r="X460" s="14" t="n">
        <v>1</v>
      </c>
      <c r="Y460" s="14" t="n">
        <v>16.305</v>
      </c>
      <c r="Z460" s="14" t="n">
        <v>2.204</v>
      </c>
      <c r="AA460" s="14" t="n">
        <v>0</v>
      </c>
      <c r="AB460" s="14" t="n">
        <v>16.305</v>
      </c>
      <c r="AC460" s="14" t="n">
        <v>0</v>
      </c>
      <c r="AD460" s="14" t="n">
        <v>1</v>
      </c>
      <c r="AE460" s="14" t="n">
        <v>17.449</v>
      </c>
      <c r="AF460" s="14" t="n">
        <v>4.08</v>
      </c>
      <c r="AG460" s="14" t="n">
        <v>0</v>
      </c>
      <c r="AH460" s="14" t="n">
        <v>17.449</v>
      </c>
      <c r="AI460" s="14" t="n">
        <v>0</v>
      </c>
      <c r="AJ460" s="14" t="n">
        <v>1</v>
      </c>
      <c r="AK460" s="14" t="n">
        <v>24.309</v>
      </c>
      <c r="AL460" s="14" t="n">
        <v>12.947</v>
      </c>
      <c r="AM460" s="14" t="n">
        <v>0</v>
      </c>
      <c r="AN460" s="14" t="n">
        <v>26.739</v>
      </c>
      <c r="AO460" s="14" t="n">
        <v>0.1</v>
      </c>
      <c r="AP460" s="14" t="n">
        <v>1</v>
      </c>
      <c r="AQ460" s="14" t="n">
        <v>0.619</v>
      </c>
      <c r="AR460" s="14" t="n">
        <v>0.114</v>
      </c>
      <c r="AS460" s="14" t="n">
        <v>0.139</v>
      </c>
      <c r="AT460" s="14" t="n">
        <v>0.834</v>
      </c>
      <c r="AU460" s="14" t="n">
        <v>0.1</v>
      </c>
      <c r="AV460" s="14" t="n">
        <v>0</v>
      </c>
      <c r="AW460" s="14" t="n">
        <v>0.599</v>
      </c>
      <c r="AX460" s="14" t="n">
        <v>0.114</v>
      </c>
      <c r="AY460" s="14" t="n">
        <v>0.325</v>
      </c>
      <c r="AZ460" s="14" t="n">
        <v>1.017</v>
      </c>
      <c r="BA460" s="14" t="n">
        <v>0.1</v>
      </c>
      <c r="BB460" s="14" t="n">
        <v>1</v>
      </c>
      <c r="BC460" s="14" t="n">
        <v>0.439</v>
      </c>
      <c r="BD460" s="14" t="n">
        <v>0.114</v>
      </c>
      <c r="BE460" s="14" t="n">
        <v>0</v>
      </c>
      <c r="BF460" s="14" t="n">
        <v>0.483</v>
      </c>
      <c r="BG460" s="14" t="n">
        <v>0.1</v>
      </c>
      <c r="BH460" s="14" t="n">
        <v>1</v>
      </c>
      <c r="BI460" s="14" t="n">
        <v>0.505</v>
      </c>
      <c r="BJ460" s="14" t="n">
        <v>0.114</v>
      </c>
      <c r="BK460" s="14" t="n">
        <v>0.224</v>
      </c>
      <c r="BL460" s="14" t="n">
        <v>0.802</v>
      </c>
      <c r="BM460" s="14" t="n">
        <v>0.1</v>
      </c>
      <c r="BN460" s="14" t="n">
        <v>1</v>
      </c>
      <c r="BO460" s="14" t="n">
        <v>0</v>
      </c>
      <c r="BP460" s="14" t="n">
        <v>0</v>
      </c>
      <c r="BQ460" s="14" t="n">
        <v>0.179</v>
      </c>
      <c r="BR460" s="14" t="n">
        <v>0</v>
      </c>
      <c r="BS460" s="14" t="n">
        <v>0.833</v>
      </c>
      <c r="BT460" s="14" t="n">
        <v>0</v>
      </c>
      <c r="BU460" s="14" t="n">
        <v>0</v>
      </c>
      <c r="BV460" s="14" t="n">
        <v>0.213</v>
      </c>
      <c r="BW460" s="14" t="n">
        <v>0.1</v>
      </c>
      <c r="BX460" s="14" t="n">
        <v>0.833</v>
      </c>
      <c r="BY460" s="14" t="n">
        <v>11.787</v>
      </c>
      <c r="BZ460" s="14" t="n">
        <v>0</v>
      </c>
      <c r="CA460" s="14" t="n">
        <v>11.787</v>
      </c>
      <c r="CB460" s="14" t="n">
        <v>0</v>
      </c>
      <c r="CC460" s="14" t="n">
        <v>78.125</v>
      </c>
      <c r="CD460" s="14" t="n">
        <v>7.95</v>
      </c>
      <c r="CE460" s="14" t="n">
        <v>0</v>
      </c>
      <c r="CF460" s="14" t="n">
        <v>85.938</v>
      </c>
      <c r="CG460" s="14" t="n">
        <v>0.1</v>
      </c>
      <c r="CH460" s="14" t="n">
        <v>1</v>
      </c>
      <c r="CI460" s="14" t="n">
        <v>0</v>
      </c>
      <c r="CJ460" s="14" t="n">
        <v>0</v>
      </c>
      <c r="CK460" s="14" t="n">
        <v>0</v>
      </c>
      <c r="CL460" s="14" t="n">
        <v>0</v>
      </c>
      <c r="CM460" s="14" t="n">
        <v>0</v>
      </c>
      <c r="CN460" s="14" t="n">
        <v>0</v>
      </c>
      <c r="CO460" s="14" t="n">
        <v>0</v>
      </c>
      <c r="CP460" s="14" t="n">
        <v>0</v>
      </c>
      <c r="CQ460" s="14" t="n">
        <v>1.198</v>
      </c>
      <c r="CR460" s="14" t="n">
        <v>0</v>
      </c>
      <c r="CS460" s="14" t="n">
        <v>4.776</v>
      </c>
      <c r="CT460" s="14" t="n">
        <v>4.753</v>
      </c>
      <c r="CU460" s="14" t="n">
        <v>15.162</v>
      </c>
    </row>
    <row r="461">
      <c r="A461" s="14" t="inlineStr">
        <is>
          <t>LBR2022</t>
        </is>
      </c>
      <c r="B461" s="14" t="inlineStr">
        <is>
          <t>LBR</t>
        </is>
      </c>
      <c r="C461" s="14" t="inlineStr">
        <is>
          <t>LBR</t>
        </is>
      </c>
      <c r="D461" s="14" t="inlineStr">
        <is>
          <t>Liberia</t>
        </is>
      </c>
      <c r="E461" s="14" t="n">
        <v>2022</v>
      </c>
      <c r="F461" s="14" t="n">
        <v>0.1</v>
      </c>
      <c r="G461" s="14" t="n">
        <v>11.72</v>
      </c>
      <c r="H461" s="14" t="n">
        <v>1.235</v>
      </c>
      <c r="I461" s="14" t="n">
        <v>0</v>
      </c>
      <c r="J461" s="14" t="n">
        <v>11.72</v>
      </c>
      <c r="K461" s="14" t="n">
        <v>0</v>
      </c>
      <c r="L461" s="14" t="n">
        <v>1</v>
      </c>
      <c r="M461" s="14" t="n">
        <v>9.782999999999999</v>
      </c>
      <c r="N461" s="14" t="n">
        <v>3.704</v>
      </c>
      <c r="O461" s="14" t="n">
        <v>0</v>
      </c>
      <c r="P461" s="14" t="n">
        <v>9.782999999999999</v>
      </c>
      <c r="Q461" s="14" t="n">
        <v>0</v>
      </c>
      <c r="R461" s="14" t="n">
        <v>1</v>
      </c>
      <c r="S461" s="14" t="n">
        <v>17.893</v>
      </c>
      <c r="T461" s="14" t="n">
        <v>7.408</v>
      </c>
      <c r="U461" s="14" t="n">
        <v>0.132</v>
      </c>
      <c r="V461" s="14" t="n">
        <v>19.683</v>
      </c>
      <c r="W461" s="14" t="n">
        <v>0.1</v>
      </c>
      <c r="X461" s="14" t="n">
        <v>1</v>
      </c>
      <c r="Y461" s="14" t="n">
        <v>32.56</v>
      </c>
      <c r="Z461" s="14" t="n">
        <v>4.401</v>
      </c>
      <c r="AA461" s="14" t="n">
        <v>0</v>
      </c>
      <c r="AB461" s="14" t="n">
        <v>32.56</v>
      </c>
      <c r="AC461" s="14" t="n">
        <v>0</v>
      </c>
      <c r="AD461" s="14" t="n">
        <v>1</v>
      </c>
      <c r="AE461" s="14" t="n">
        <v>33.795</v>
      </c>
      <c r="AF461" s="14" t="n">
        <v>7.902</v>
      </c>
      <c r="AG461" s="14" t="n">
        <v>0</v>
      </c>
      <c r="AH461" s="14" t="n">
        <v>33.795</v>
      </c>
      <c r="AI461" s="14" t="n">
        <v>0</v>
      </c>
      <c r="AJ461" s="14" t="n">
        <v>1</v>
      </c>
      <c r="AK461" s="14" t="n">
        <v>41.203</v>
      </c>
      <c r="AL461" s="14" t="n">
        <v>21.945</v>
      </c>
      <c r="AM461" s="14" t="n">
        <v>0.305</v>
      </c>
      <c r="AN461" s="14" t="n">
        <v>45.324</v>
      </c>
      <c r="AO461" s="14" t="n">
        <v>0.1</v>
      </c>
      <c r="AP461" s="14" t="n">
        <v>1</v>
      </c>
      <c r="AQ461" s="14" t="n">
        <v>0.861</v>
      </c>
      <c r="AR461" s="14" t="n">
        <v>0.123</v>
      </c>
      <c r="AS461" s="14" t="n">
        <v>0.257</v>
      </c>
      <c r="AT461" s="14" t="n">
        <v>1.23</v>
      </c>
      <c r="AU461" s="14" t="n">
        <v>0.1</v>
      </c>
      <c r="AV461" s="14" t="n">
        <v>0</v>
      </c>
      <c r="AW461" s="14" t="n">
        <v>0.986</v>
      </c>
      <c r="AX461" s="14" t="n">
        <v>0.123</v>
      </c>
      <c r="AY461" s="14" t="n">
        <v>0.384</v>
      </c>
      <c r="AZ461" s="14" t="n">
        <v>1.507</v>
      </c>
      <c r="BA461" s="14" t="n">
        <v>0.1</v>
      </c>
      <c r="BB461" s="14" t="n">
        <v>1</v>
      </c>
      <c r="BC461" s="14" t="n">
        <v>0.598</v>
      </c>
      <c r="BD461" s="14" t="n">
        <v>0.123</v>
      </c>
      <c r="BE461" s="14" t="n">
        <v>0.004</v>
      </c>
      <c r="BF461" s="14" t="n">
        <v>0.658</v>
      </c>
      <c r="BG461" s="14" t="n">
        <v>0.1</v>
      </c>
      <c r="BH461" s="14" t="n">
        <v>1</v>
      </c>
      <c r="BI461" s="14" t="n">
        <v>0.612</v>
      </c>
      <c r="BJ461" s="14" t="n">
        <v>0.123</v>
      </c>
      <c r="BK461" s="14" t="n">
        <v>0.242</v>
      </c>
      <c r="BL461" s="14" t="n">
        <v>0.9330000000000001</v>
      </c>
      <c r="BM461" s="14" t="n">
        <v>0.1</v>
      </c>
      <c r="BN461" s="14" t="n">
        <v>1</v>
      </c>
      <c r="BO461" s="14" t="n">
        <v>0</v>
      </c>
      <c r="BP461" s="14" t="n">
        <v>0</v>
      </c>
      <c r="BQ461" s="14" t="n">
        <v>0.179</v>
      </c>
      <c r="BR461" s="14" t="n">
        <v>0</v>
      </c>
      <c r="BS461" s="14" t="n">
        <v>0.833</v>
      </c>
      <c r="BT461" s="14" t="n">
        <v>0</v>
      </c>
      <c r="BU461" s="14" t="n">
        <v>0</v>
      </c>
      <c r="BV461" s="14" t="n">
        <v>0.213</v>
      </c>
      <c r="BW461" s="14" t="n">
        <v>0.1</v>
      </c>
      <c r="BX461" s="14" t="n">
        <v>0.833</v>
      </c>
      <c r="BY461" s="14" t="n">
        <v>12.729</v>
      </c>
      <c r="BZ461" s="14" t="n">
        <v>0</v>
      </c>
      <c r="CA461" s="14" t="n">
        <v>12.729</v>
      </c>
      <c r="CB461" s="14" t="n">
        <v>0</v>
      </c>
      <c r="CC461" s="14" t="n">
        <v>97.90000000000001</v>
      </c>
      <c r="CD461" s="14" t="n">
        <v>7.95</v>
      </c>
      <c r="CE461" s="14" t="n">
        <v>0.725</v>
      </c>
      <c r="CF461" s="14" t="n">
        <v>107.69</v>
      </c>
      <c r="CG461" s="14" t="n">
        <v>0.1</v>
      </c>
      <c r="CH461" s="14" t="n">
        <v>1</v>
      </c>
      <c r="CI461" s="14" t="n">
        <v>0</v>
      </c>
      <c r="CJ461" s="14" t="n">
        <v>0</v>
      </c>
      <c r="CK461" s="14" t="n">
        <v>0</v>
      </c>
      <c r="CL461" s="14" t="n">
        <v>0</v>
      </c>
      <c r="CM461" s="14" t="n">
        <v>0</v>
      </c>
      <c r="CN461" s="14" t="n">
        <v>0</v>
      </c>
      <c r="CO461" s="14" t="n">
        <v>0</v>
      </c>
      <c r="CP461" s="14" t="n">
        <v>0</v>
      </c>
      <c r="CQ461" s="14" t="n">
        <v>1.294</v>
      </c>
      <c r="CR461" s="14" t="n">
        <v>0</v>
      </c>
      <c r="CS461" s="14" t="n">
        <v>5.158</v>
      </c>
      <c r="CT461" s="14" t="n">
        <v>10.485</v>
      </c>
      <c r="CU461" s="14" t="n">
        <v>31.326</v>
      </c>
    </row>
    <row r="462">
      <c r="A462" s="14" t="inlineStr">
        <is>
          <t>LBR2023</t>
        </is>
      </c>
      <c r="B462" s="14" t="inlineStr">
        <is>
          <t>LBR</t>
        </is>
      </c>
      <c r="C462" s="14" t="inlineStr">
        <is>
          <t>LBR</t>
        </is>
      </c>
      <c r="D462" s="14" t="inlineStr">
        <is>
          <t>Liberia</t>
        </is>
      </c>
      <c r="E462" s="14" t="n">
        <v>2023</v>
      </c>
      <c r="F462" s="14" t="n">
        <v>0.1</v>
      </c>
      <c r="G462" s="14" t="n">
        <v>6.147</v>
      </c>
      <c r="H462" s="14" t="n">
        <v>1.286</v>
      </c>
      <c r="I462" s="14" t="n">
        <v>0</v>
      </c>
      <c r="J462" s="14" t="n">
        <v>6.147</v>
      </c>
      <c r="K462" s="14" t="n">
        <v>0</v>
      </c>
      <c r="L462" s="14" t="n">
        <v>1</v>
      </c>
      <c r="M462" s="14" t="n">
        <v>7.886</v>
      </c>
      <c r="N462" s="14" t="n">
        <v>3.857</v>
      </c>
      <c r="O462" s="14" t="n">
        <v>0</v>
      </c>
      <c r="P462" s="14" t="n">
        <v>7.886</v>
      </c>
      <c r="Q462" s="14" t="n">
        <v>0</v>
      </c>
      <c r="R462" s="14" t="n">
        <v>1</v>
      </c>
      <c r="S462" s="14" t="n">
        <v>12.575</v>
      </c>
      <c r="T462" s="14" t="n">
        <v>7.714</v>
      </c>
      <c r="U462" s="14" t="n">
        <v>0.139</v>
      </c>
      <c r="V462" s="14" t="n">
        <v>13.833</v>
      </c>
      <c r="W462" s="14" t="n">
        <v>0.1</v>
      </c>
      <c r="X462" s="14" t="n">
        <v>1</v>
      </c>
      <c r="Y462" s="14" t="n">
        <v>12.908</v>
      </c>
      <c r="Z462" s="14" t="n">
        <v>1.745</v>
      </c>
      <c r="AA462" s="14" t="n">
        <v>0</v>
      </c>
      <c r="AB462" s="14" t="n">
        <v>12.908</v>
      </c>
      <c r="AC462" s="14" t="n">
        <v>0</v>
      </c>
      <c r="AD462" s="14" t="n">
        <v>1</v>
      </c>
      <c r="AE462" s="14" t="n">
        <v>14.194</v>
      </c>
      <c r="AF462" s="14" t="n">
        <v>3.319</v>
      </c>
      <c r="AG462" s="14" t="n">
        <v>0</v>
      </c>
      <c r="AH462" s="14" t="n">
        <v>14.194</v>
      </c>
      <c r="AI462" s="14" t="n">
        <v>0</v>
      </c>
      <c r="AJ462" s="14" t="n">
        <v>1</v>
      </c>
      <c r="AK462" s="14" t="n">
        <v>21.908</v>
      </c>
      <c r="AL462" s="14" t="n">
        <v>11.668</v>
      </c>
      <c r="AM462" s="14" t="n">
        <v>0.243</v>
      </c>
      <c r="AN462" s="14" t="n">
        <v>24.098</v>
      </c>
      <c r="AO462" s="14" t="n">
        <v>0.1</v>
      </c>
      <c r="AP462" s="14" t="n">
        <v>1</v>
      </c>
      <c r="AQ462" s="14" t="n">
        <v>0.76</v>
      </c>
      <c r="AR462" s="14" t="n">
        <v>0.129</v>
      </c>
      <c r="AS462" s="14" t="n">
        <v>-0.357</v>
      </c>
      <c r="AT462" s="14" t="n">
        <v>0.444</v>
      </c>
      <c r="AU462" s="14" t="n">
        <v>0.1</v>
      </c>
      <c r="AV462" s="14" t="n">
        <v>0</v>
      </c>
      <c r="AW462" s="14" t="n">
        <v>0.8110000000000001</v>
      </c>
      <c r="AX462" s="14" t="n">
        <v>0.129</v>
      </c>
      <c r="AY462" s="14" t="n">
        <v>0.474</v>
      </c>
      <c r="AZ462" s="14" t="n">
        <v>1.413</v>
      </c>
      <c r="BA462" s="14" t="n">
        <v>0.1</v>
      </c>
      <c r="BB462" s="14" t="n">
        <v>1</v>
      </c>
      <c r="BC462" s="14" t="n">
        <v>0.535</v>
      </c>
      <c r="BD462" s="14" t="n">
        <v>0.129</v>
      </c>
      <c r="BE462" s="14" t="n">
        <v>0.006</v>
      </c>
      <c r="BF462" s="14" t="n">
        <v>0.588</v>
      </c>
      <c r="BG462" s="14" t="n">
        <v>0.1</v>
      </c>
      <c r="BH462" s="14" t="n">
        <v>1</v>
      </c>
      <c r="BI462" s="14" t="n">
        <v>0.579</v>
      </c>
      <c r="BJ462" s="14" t="n">
        <v>0.129</v>
      </c>
      <c r="BK462" s="14" t="n">
        <v>0.26</v>
      </c>
      <c r="BL462" s="14" t="n">
        <v>0.913</v>
      </c>
      <c r="BM462" s="14" t="n">
        <v>0.1</v>
      </c>
      <c r="BN462" s="14" t="n">
        <v>1</v>
      </c>
      <c r="BO462" s="14" t="n">
        <v>0</v>
      </c>
      <c r="BP462" s="14" t="n">
        <v>0</v>
      </c>
      <c r="BQ462" s="14" t="n">
        <v>0.19</v>
      </c>
      <c r="BR462" s="14" t="n">
        <v>0</v>
      </c>
      <c r="BS462" s="14" t="n">
        <v>0.833</v>
      </c>
      <c r="BT462" s="14" t="n">
        <v>0</v>
      </c>
      <c r="BU462" s="14" t="n">
        <v>0</v>
      </c>
      <c r="BV462" s="14" t="n">
        <v>0.264</v>
      </c>
      <c r="BW462" s="14" t="n">
        <v>0.1</v>
      </c>
      <c r="BX462" s="14" t="n">
        <v>0.833</v>
      </c>
      <c r="BY462" s="14" t="n">
        <v>13.254</v>
      </c>
      <c r="BZ462" s="14" t="n">
        <v>0</v>
      </c>
      <c r="CA462" s="14" t="n">
        <v>13.254</v>
      </c>
      <c r="CB462" s="14" t="n">
        <v>0</v>
      </c>
      <c r="CC462" s="14" t="n">
        <v>83.248</v>
      </c>
      <c r="CD462" s="14" t="n">
        <v>7.95</v>
      </c>
      <c r="CE462" s="14" t="n">
        <v>0.922</v>
      </c>
      <c r="CF462" s="14" t="n">
        <v>91.57299999999999</v>
      </c>
      <c r="CG462" s="14" t="n">
        <v>0.1</v>
      </c>
      <c r="CH462" s="14" t="n">
        <v>1</v>
      </c>
      <c r="CI462" s="14" t="n">
        <v>0</v>
      </c>
      <c r="CJ462" s="14" t="n">
        <v>0</v>
      </c>
      <c r="CK462" s="14" t="n">
        <v>0</v>
      </c>
      <c r="CL462" s="14" t="n">
        <v>0</v>
      </c>
      <c r="CM462" s="14" t="n">
        <v>0</v>
      </c>
      <c r="CN462" s="14" t="n">
        <v>0</v>
      </c>
      <c r="CO462" s="14" t="n">
        <v>0</v>
      </c>
      <c r="CP462" s="14" t="n">
        <v>0</v>
      </c>
      <c r="CQ462" s="14" t="n">
        <v>1.348</v>
      </c>
      <c r="CR462" s="14" t="n">
        <v>0</v>
      </c>
      <c r="CS462" s="14" t="n">
        <v>5.37</v>
      </c>
      <c r="CT462" s="14" t="n">
        <v>4.861</v>
      </c>
      <c r="CU462" s="14" t="n">
        <v>11.622</v>
      </c>
    </row>
    <row r="463">
      <c r="A463" s="14" t="inlineStr">
        <is>
          <t>LBR2024</t>
        </is>
      </c>
      <c r="B463" s="14" t="inlineStr">
        <is>
          <t>LBR</t>
        </is>
      </c>
      <c r="C463" s="14" t="inlineStr">
        <is>
          <t>LBR</t>
        </is>
      </c>
      <c r="D463" s="14" t="inlineStr">
        <is>
          <t>Liberia</t>
        </is>
      </c>
      <c r="E463" s="14" t="n">
        <v>2024</v>
      </c>
      <c r="F463" s="14" t="n">
        <v>0.1</v>
      </c>
      <c r="G463" s="14" t="n">
        <v>5.575</v>
      </c>
      <c r="H463" s="14" t="n">
        <v>1.324</v>
      </c>
      <c r="I463" s="14" t="n">
        <v>0</v>
      </c>
      <c r="J463" s="14" t="n">
        <v>5.575</v>
      </c>
      <c r="K463" s="14" t="n">
        <v>0</v>
      </c>
      <c r="L463" s="14" t="n">
        <v>1</v>
      </c>
      <c r="M463" s="14" t="n">
        <v>7.124</v>
      </c>
      <c r="N463" s="14" t="n">
        <v>3.971</v>
      </c>
      <c r="O463" s="14" t="n">
        <v>0</v>
      </c>
      <c r="P463" s="14" t="n">
        <v>7.124</v>
      </c>
      <c r="Q463" s="14" t="n">
        <v>0</v>
      </c>
      <c r="R463" s="14" t="n">
        <v>1</v>
      </c>
      <c r="S463" s="14" t="n">
        <v>12.193</v>
      </c>
      <c r="T463" s="14" t="n">
        <v>7.942</v>
      </c>
      <c r="U463" s="14" t="n">
        <v>0.166</v>
      </c>
      <c r="V463" s="14" t="n">
        <v>13.412</v>
      </c>
      <c r="W463" s="14" t="n">
        <v>0.1</v>
      </c>
      <c r="X463" s="14" t="n">
        <v>1</v>
      </c>
      <c r="Y463" s="14" t="n">
        <v>11.492</v>
      </c>
      <c r="Z463" s="14" t="n">
        <v>1.553</v>
      </c>
      <c r="AA463" s="14" t="n">
        <v>0</v>
      </c>
      <c r="AB463" s="14" t="n">
        <v>11.492</v>
      </c>
      <c r="AC463" s="14" t="n">
        <v>0</v>
      </c>
      <c r="AD463" s="14" t="n">
        <v>1</v>
      </c>
      <c r="AE463" s="14" t="n">
        <v>12.815</v>
      </c>
      <c r="AF463" s="14" t="n">
        <v>2.997</v>
      </c>
      <c r="AG463" s="14" t="n">
        <v>0</v>
      </c>
      <c r="AH463" s="14" t="n">
        <v>12.815</v>
      </c>
      <c r="AI463" s="14" t="n">
        <v>0</v>
      </c>
      <c r="AJ463" s="14" t="n">
        <v>1</v>
      </c>
      <c r="AK463" s="14" t="n">
        <v>20.757</v>
      </c>
      <c r="AL463" s="14" t="n">
        <v>11.055</v>
      </c>
      <c r="AM463" s="14" t="n">
        <v>0.283</v>
      </c>
      <c r="AN463" s="14" t="n">
        <v>22.833</v>
      </c>
      <c r="AO463" s="14" t="n">
        <v>0.1</v>
      </c>
      <c r="AP463" s="14" t="n">
        <v>1</v>
      </c>
      <c r="AQ463" s="14" t="n">
        <v>0.724</v>
      </c>
      <c r="AR463" s="14" t="n">
        <v>0.132</v>
      </c>
      <c r="AS463" s="14" t="n">
        <v>-0.357</v>
      </c>
      <c r="AT463" s="14" t="n">
        <v>0.398</v>
      </c>
      <c r="AU463" s="14" t="n">
        <v>0.1</v>
      </c>
      <c r="AV463" s="14" t="n">
        <v>0</v>
      </c>
      <c r="AW463" s="14" t="n">
        <v>0.75</v>
      </c>
      <c r="AX463" s="14" t="n">
        <v>0.132</v>
      </c>
      <c r="AY463" s="14" t="n">
        <v>0.532</v>
      </c>
      <c r="AZ463" s="14" t="n">
        <v>1.391</v>
      </c>
      <c r="BA463" s="14" t="n">
        <v>0.1</v>
      </c>
      <c r="BB463" s="14" t="n">
        <v>1</v>
      </c>
      <c r="BC463" s="14" t="n">
        <v>0.513</v>
      </c>
      <c r="BD463" s="14" t="n">
        <v>0.132</v>
      </c>
      <c r="BE463" s="14" t="n">
        <v>0.007</v>
      </c>
      <c r="BF463" s="14" t="n">
        <v>0.5639999999999999</v>
      </c>
      <c r="BG463" s="14" t="n">
        <v>0.1</v>
      </c>
      <c r="BH463" s="14" t="n">
        <v>1</v>
      </c>
      <c r="BI463" s="14" t="n">
        <v>0.591</v>
      </c>
      <c r="BJ463" s="14" t="n">
        <v>0.132</v>
      </c>
      <c r="BK463" s="14" t="n">
        <v>0.27</v>
      </c>
      <c r="BL463" s="14" t="n">
        <v>0.9350000000000001</v>
      </c>
      <c r="BM463" s="14" t="n">
        <v>0.1</v>
      </c>
      <c r="BN463" s="14" t="n">
        <v>1</v>
      </c>
      <c r="BO463" s="14" t="n">
        <v>0</v>
      </c>
      <c r="BP463" s="14" t="n">
        <v>0</v>
      </c>
      <c r="BQ463" s="14" t="n">
        <v>0.196</v>
      </c>
      <c r="BR463" s="14" t="n">
        <v>0</v>
      </c>
      <c r="BS463" s="14" t="n">
        <v>0.833</v>
      </c>
      <c r="BT463" s="14" t="n">
        <v>0</v>
      </c>
      <c r="BU463" s="14" t="n">
        <v>0</v>
      </c>
      <c r="BV463" s="14" t="n">
        <v>0.272</v>
      </c>
      <c r="BW463" s="14" t="n">
        <v>0.1</v>
      </c>
      <c r="BX463" s="14" t="n">
        <v>0.833</v>
      </c>
      <c r="BY463" s="14" t="n">
        <v>13.646</v>
      </c>
      <c r="BZ463" s="14" t="n">
        <v>0</v>
      </c>
      <c r="CA463" s="14" t="n">
        <v>13.646</v>
      </c>
      <c r="CB463" s="14" t="n">
        <v>0</v>
      </c>
      <c r="CC463" s="14" t="n">
        <v>82.58799999999999</v>
      </c>
      <c r="CD463" s="14" t="n">
        <v>7.95</v>
      </c>
      <c r="CE463" s="14" t="n">
        <v>1.125</v>
      </c>
      <c r="CF463" s="14" t="n">
        <v>90.84699999999999</v>
      </c>
      <c r="CG463" s="14" t="n">
        <v>0.1</v>
      </c>
      <c r="CH463" s="14" t="n">
        <v>1</v>
      </c>
      <c r="CI463" s="14" t="n">
        <v>0</v>
      </c>
      <c r="CJ463" s="14" t="n">
        <v>0</v>
      </c>
      <c r="CK463" s="14" t="n">
        <v>0</v>
      </c>
      <c r="CL463" s="14" t="n">
        <v>0</v>
      </c>
      <c r="CM463" s="14" t="n">
        <v>0</v>
      </c>
      <c r="CN463" s="14" t="n">
        <v>0</v>
      </c>
      <c r="CO463" s="14" t="n">
        <v>0</v>
      </c>
      <c r="CP463" s="14" t="n">
        <v>0</v>
      </c>
      <c r="CQ463" s="14" t="n">
        <v>1.387</v>
      </c>
      <c r="CR463" s="14" t="n">
        <v>0</v>
      </c>
      <c r="CS463" s="14" t="n">
        <v>5.529</v>
      </c>
      <c r="CT463" s="14" t="n">
        <v>4.251</v>
      </c>
      <c r="CU463" s="14" t="n">
        <v>10.168</v>
      </c>
    </row>
    <row r="464">
      <c r="A464" s="14" t="inlineStr">
        <is>
          <t>LBY2021</t>
        </is>
      </c>
      <c r="B464" s="14" t="inlineStr">
        <is>
          <t>LBY</t>
        </is>
      </c>
      <c r="C464" s="14" t="inlineStr">
        <is>
          <t>LBY</t>
        </is>
      </c>
      <c r="D464" s="14" t="inlineStr">
        <is>
          <t>Libya</t>
        </is>
      </c>
      <c r="E464" s="14" t="n">
        <v>2021</v>
      </c>
      <c r="F464" s="14" t="n">
        <v>0</v>
      </c>
      <c r="G464" s="14" t="n">
        <v>5.897</v>
      </c>
      <c r="H464" s="14" t="n">
        <v>1.143</v>
      </c>
      <c r="I464" s="14" t="n">
        <v>0.233</v>
      </c>
      <c r="J464" s="14" t="n">
        <v>6.13</v>
      </c>
      <c r="K464" s="14" t="n">
        <v>0</v>
      </c>
      <c r="L464" s="14" t="n">
        <v>1</v>
      </c>
      <c r="M464" s="14" t="n">
        <v>7.964</v>
      </c>
      <c r="N464" s="14" t="n">
        <v>3.43</v>
      </c>
      <c r="O464" s="14" t="n">
        <v>0.252</v>
      </c>
      <c r="P464" s="14" t="n">
        <v>8.217000000000001</v>
      </c>
      <c r="Q464" s="14" t="n">
        <v>0</v>
      </c>
      <c r="R464" s="14" t="n">
        <v>1</v>
      </c>
      <c r="S464" s="14" t="n">
        <v>11.613</v>
      </c>
      <c r="T464" s="14" t="n">
        <v>6.86</v>
      </c>
      <c r="U464" s="14" t="n">
        <v>0.233</v>
      </c>
      <c r="V464" s="14" t="n">
        <v>11.846</v>
      </c>
      <c r="W464" s="14" t="n">
        <v>0</v>
      </c>
      <c r="X464" s="14" t="n">
        <v>1</v>
      </c>
      <c r="Y464" s="14" t="n">
        <v>7.447</v>
      </c>
      <c r="Z464" s="14" t="n">
        <v>0.8169999999999999</v>
      </c>
      <c r="AA464" s="14" t="n">
        <v>-6.685</v>
      </c>
      <c r="AB464" s="14" t="n">
        <v>0.761</v>
      </c>
      <c r="AC464" s="14" t="n">
        <v>0</v>
      </c>
      <c r="AD464" s="14" t="n">
        <v>0</v>
      </c>
      <c r="AE464" s="14" t="n">
        <v>8.018000000000001</v>
      </c>
      <c r="AF464" s="14" t="n">
        <v>1.559</v>
      </c>
      <c r="AG464" s="14" t="n">
        <v>-7.799</v>
      </c>
      <c r="AH464" s="14" t="n">
        <v>0.219</v>
      </c>
      <c r="AI464" s="14" t="n">
        <v>0</v>
      </c>
      <c r="AJ464" s="14" t="n">
        <v>0</v>
      </c>
      <c r="AK464" s="14" t="n">
        <v>11.448</v>
      </c>
      <c r="AL464" s="14" t="n">
        <v>5.4</v>
      </c>
      <c r="AM464" s="14" t="n">
        <v>-0.656</v>
      </c>
      <c r="AN464" s="14" t="n">
        <v>10.792</v>
      </c>
      <c r="AO464" s="14" t="n">
        <v>0</v>
      </c>
      <c r="AP464" s="14" t="n">
        <v>1</v>
      </c>
      <c r="AQ464" s="14" t="n">
        <v>0.621</v>
      </c>
      <c r="AR464" s="14" t="n">
        <v>0.114</v>
      </c>
      <c r="AS464" s="14" t="n">
        <v>-0.587</v>
      </c>
      <c r="AT464" s="14" t="n">
        <v>0.033</v>
      </c>
      <c r="AU464" s="14" t="n">
        <v>0</v>
      </c>
      <c r="AV464" s="14" t="n">
        <v>0</v>
      </c>
      <c r="AW464" s="14" t="n">
        <v>0.593</v>
      </c>
      <c r="AX464" s="14" t="n">
        <v>0.114</v>
      </c>
      <c r="AY464" s="14" t="n">
        <v>-0.5600000000000001</v>
      </c>
      <c r="AZ464" s="14" t="n">
        <v>0.033</v>
      </c>
      <c r="BA464" s="14" t="n">
        <v>0</v>
      </c>
      <c r="BB464" s="14" t="n">
        <v>0</v>
      </c>
      <c r="BC464" s="14" t="n">
        <v>0.44</v>
      </c>
      <c r="BD464" s="14" t="n">
        <v>0.114</v>
      </c>
      <c r="BE464" s="14" t="n">
        <v>-0.43</v>
      </c>
      <c r="BF464" s="14" t="n">
        <v>0.01</v>
      </c>
      <c r="BG464" s="14" t="n">
        <v>0</v>
      </c>
      <c r="BH464" s="14" t="n">
        <v>0</v>
      </c>
      <c r="BI464" s="14" t="n">
        <v>0.5600000000000001</v>
      </c>
      <c r="BJ464" s="14" t="n">
        <v>0.114</v>
      </c>
      <c r="BK464" s="14" t="n">
        <v>-0.54</v>
      </c>
      <c r="BL464" s="14" t="n">
        <v>0.02</v>
      </c>
      <c r="BM464" s="14" t="n">
        <v>0</v>
      </c>
      <c r="BN464" s="14" t="n">
        <v>0</v>
      </c>
      <c r="BO464" s="14" t="n">
        <v>0</v>
      </c>
      <c r="BP464" s="14" t="n">
        <v>-0.028</v>
      </c>
      <c r="BQ464" s="14" t="n">
        <v>0</v>
      </c>
      <c r="BR464" s="14" t="n">
        <v>0</v>
      </c>
      <c r="BS464" s="14" t="n">
        <v>1</v>
      </c>
      <c r="BT464" s="14" t="n">
        <v>0</v>
      </c>
      <c r="BU464" s="14" t="n">
        <v>-0.028</v>
      </c>
      <c r="BV464" s="14" t="n">
        <v>0.006</v>
      </c>
      <c r="BW464" s="14" t="n">
        <v>0</v>
      </c>
      <c r="BX464" s="14" t="n">
        <v>1</v>
      </c>
      <c r="BY464" s="14" t="n">
        <v>11.787</v>
      </c>
      <c r="BZ464" s="14" t="n">
        <v>0</v>
      </c>
      <c r="CA464" s="14" t="n">
        <v>11.787</v>
      </c>
      <c r="CB464" s="14" t="n">
        <v>0</v>
      </c>
      <c r="CC464" s="14" t="n">
        <v>81.69499999999999</v>
      </c>
      <c r="CD464" s="14" t="n">
        <v>7.95</v>
      </c>
      <c r="CE464" s="14" t="n">
        <v>-80.105</v>
      </c>
      <c r="CF464" s="14" t="n">
        <v>1.59</v>
      </c>
      <c r="CG464" s="14" t="n">
        <v>0</v>
      </c>
      <c r="CH464" s="14" t="n">
        <v>0</v>
      </c>
      <c r="CI464" s="14" t="n">
        <v>0</v>
      </c>
      <c r="CJ464" s="14" t="n">
        <v>0</v>
      </c>
      <c r="CK464" s="14" t="n">
        <v>0</v>
      </c>
      <c r="CL464" s="14" t="n">
        <v>0</v>
      </c>
      <c r="CM464" s="14" t="n">
        <v>0</v>
      </c>
      <c r="CN464" s="14" t="n">
        <v>0</v>
      </c>
      <c r="CO464" s="14" t="n">
        <v>0</v>
      </c>
      <c r="CP464" s="14" t="n">
        <v>0</v>
      </c>
      <c r="CQ464" s="14" t="n">
        <v>1.198</v>
      </c>
      <c r="CR464" s="14" t="n">
        <v>1</v>
      </c>
      <c r="CS464" s="14" t="n">
        <v>6.875</v>
      </c>
      <c r="CT464" s="14" t="n">
        <v>4.753</v>
      </c>
      <c r="CU464" s="14" t="n">
        <v>14.129</v>
      </c>
    </row>
    <row r="465">
      <c r="A465" s="14" t="inlineStr">
        <is>
          <t>LBY2022</t>
        </is>
      </c>
      <c r="B465" s="14" t="inlineStr">
        <is>
          <t>LBY</t>
        </is>
      </c>
      <c r="C465" s="14" t="inlineStr">
        <is>
          <t>LBY</t>
        </is>
      </c>
      <c r="D465" s="14" t="inlineStr">
        <is>
          <t>Libya</t>
        </is>
      </c>
      <c r="E465" s="14" t="n">
        <v>2022</v>
      </c>
      <c r="F465" s="14" t="n">
        <v>0</v>
      </c>
      <c r="G465" s="14" t="n">
        <v>11.72</v>
      </c>
      <c r="H465" s="14" t="n">
        <v>1.235</v>
      </c>
      <c r="I465" s="14" t="n">
        <v>0.555</v>
      </c>
      <c r="J465" s="14" t="n">
        <v>12.275</v>
      </c>
      <c r="K465" s="14" t="n">
        <v>0</v>
      </c>
      <c r="L465" s="14" t="n">
        <v>1</v>
      </c>
      <c r="M465" s="14" t="n">
        <v>9.782999999999999</v>
      </c>
      <c r="N465" s="14" t="n">
        <v>3.704</v>
      </c>
      <c r="O465" s="14" t="n">
        <v>0.365</v>
      </c>
      <c r="P465" s="14" t="n">
        <v>10.148</v>
      </c>
      <c r="Q465" s="14" t="n">
        <v>0</v>
      </c>
      <c r="R465" s="14" t="n">
        <v>1</v>
      </c>
      <c r="S465" s="14" t="n">
        <v>17.893</v>
      </c>
      <c r="T465" s="14" t="n">
        <v>7.408</v>
      </c>
      <c r="U465" s="14" t="n">
        <v>0.555</v>
      </c>
      <c r="V465" s="14" t="n">
        <v>18.448</v>
      </c>
      <c r="W465" s="14" t="n">
        <v>0</v>
      </c>
      <c r="X465" s="14" t="n">
        <v>1</v>
      </c>
      <c r="Y465" s="14" t="n">
        <v>8.042</v>
      </c>
      <c r="Z465" s="14" t="n">
        <v>0.882</v>
      </c>
      <c r="AA465" s="14" t="n">
        <v>-7.22</v>
      </c>
      <c r="AB465" s="14" t="n">
        <v>0.822</v>
      </c>
      <c r="AC465" s="14" t="n">
        <v>0</v>
      </c>
      <c r="AD465" s="14" t="n">
        <v>0</v>
      </c>
      <c r="AE465" s="14" t="n">
        <v>8.659000000000001</v>
      </c>
      <c r="AF465" s="14" t="n">
        <v>1.684</v>
      </c>
      <c r="AG465" s="14" t="n">
        <v>-8.422000000000001</v>
      </c>
      <c r="AH465" s="14" t="n">
        <v>0.237</v>
      </c>
      <c r="AI465" s="14" t="n">
        <v>0</v>
      </c>
      <c r="AJ465" s="14" t="n">
        <v>0</v>
      </c>
      <c r="AK465" s="14" t="n">
        <v>12.363</v>
      </c>
      <c r="AL465" s="14" t="n">
        <v>5.832</v>
      </c>
      <c r="AM465" s="14" t="n">
        <v>-1.667</v>
      </c>
      <c r="AN465" s="14" t="n">
        <v>10.696</v>
      </c>
      <c r="AO465" s="14" t="n">
        <v>0</v>
      </c>
      <c r="AP465" s="14" t="n">
        <v>1</v>
      </c>
      <c r="AQ465" s="14" t="n">
        <v>0.847</v>
      </c>
      <c r="AR465" s="14" t="n">
        <v>0.123</v>
      </c>
      <c r="AS465" s="14" t="n">
        <v>-0.8149999999999999</v>
      </c>
      <c r="AT465" s="14" t="n">
        <v>0.031</v>
      </c>
      <c r="AU465" s="14" t="n">
        <v>0</v>
      </c>
      <c r="AV465" s="14" t="n">
        <v>0</v>
      </c>
      <c r="AW465" s="14" t="n">
        <v>0.947</v>
      </c>
      <c r="AX465" s="14" t="n">
        <v>0.123</v>
      </c>
      <c r="AY465" s="14" t="n">
        <v>-0.916</v>
      </c>
      <c r="AZ465" s="14" t="n">
        <v>0.031</v>
      </c>
      <c r="BA465" s="14" t="n">
        <v>0</v>
      </c>
      <c r="BB465" s="14" t="n">
        <v>0</v>
      </c>
      <c r="BC465" s="14" t="n">
        <v>0.589</v>
      </c>
      <c r="BD465" s="14" t="n">
        <v>0.123</v>
      </c>
      <c r="BE465" s="14" t="n">
        <v>-0.579</v>
      </c>
      <c r="BF465" s="14" t="n">
        <v>0.01</v>
      </c>
      <c r="BG465" s="14" t="n">
        <v>0</v>
      </c>
      <c r="BH465" s="14" t="n">
        <v>0</v>
      </c>
      <c r="BI465" s="14" t="n">
        <v>0.6889999999999999</v>
      </c>
      <c r="BJ465" s="14" t="n">
        <v>0.123</v>
      </c>
      <c r="BK465" s="14" t="n">
        <v>-0.67</v>
      </c>
      <c r="BL465" s="14" t="n">
        <v>0.019</v>
      </c>
      <c r="BM465" s="14" t="n">
        <v>0</v>
      </c>
      <c r="BN465" s="14" t="n">
        <v>0</v>
      </c>
      <c r="BO465" s="14" t="n">
        <v>0</v>
      </c>
      <c r="BP465" s="14" t="n">
        <v>-0.104</v>
      </c>
      <c r="BQ465" s="14" t="n">
        <v>0</v>
      </c>
      <c r="BR465" s="14" t="n">
        <v>0</v>
      </c>
      <c r="BS465" s="14" t="n">
        <v>1</v>
      </c>
      <c r="BT465" s="14" t="n">
        <v>0</v>
      </c>
      <c r="BU465" s="14" t="n">
        <v>-0.104</v>
      </c>
      <c r="BV465" s="14" t="n">
        <v>0.005</v>
      </c>
      <c r="BW465" s="14" t="n">
        <v>0</v>
      </c>
      <c r="BX465" s="14" t="n">
        <v>1</v>
      </c>
      <c r="BY465" s="14" t="n">
        <v>12.729</v>
      </c>
      <c r="BZ465" s="14" t="n">
        <v>0</v>
      </c>
      <c r="CA465" s="14" t="n">
        <v>12.729</v>
      </c>
      <c r="CB465" s="14" t="n">
        <v>0</v>
      </c>
      <c r="CC465" s="14" t="n">
        <v>102.477</v>
      </c>
      <c r="CD465" s="14" t="n">
        <v>7.95</v>
      </c>
      <c r="CE465" s="14" t="n">
        <v>-100.887</v>
      </c>
      <c r="CF465" s="14" t="n">
        <v>1.59</v>
      </c>
      <c r="CG465" s="14" t="n">
        <v>0</v>
      </c>
      <c r="CH465" s="14" t="n">
        <v>0</v>
      </c>
      <c r="CI465" s="14" t="n">
        <v>0</v>
      </c>
      <c r="CJ465" s="14" t="n">
        <v>0</v>
      </c>
      <c r="CK465" s="14" t="n">
        <v>0</v>
      </c>
      <c r="CL465" s="14" t="n">
        <v>0</v>
      </c>
      <c r="CM465" s="14" t="n">
        <v>0</v>
      </c>
      <c r="CN465" s="14" t="n">
        <v>0</v>
      </c>
      <c r="CO465" s="14" t="n">
        <v>0</v>
      </c>
      <c r="CP465" s="14" t="n">
        <v>0</v>
      </c>
      <c r="CQ465" s="14" t="n">
        <v>1.294</v>
      </c>
      <c r="CR465" s="14" t="n">
        <v>1</v>
      </c>
      <c r="CS465" s="14" t="n">
        <v>7.424</v>
      </c>
      <c r="CT465" s="14" t="n">
        <v>10.485</v>
      </c>
      <c r="CU465" s="14" t="n">
        <v>28.059</v>
      </c>
    </row>
    <row r="466">
      <c r="A466" s="14" t="inlineStr">
        <is>
          <t>LBY2023</t>
        </is>
      </c>
      <c r="B466" s="14" t="inlineStr">
        <is>
          <t>LBY</t>
        </is>
      </c>
      <c r="C466" s="14" t="inlineStr">
        <is>
          <t>LBY</t>
        </is>
      </c>
      <c r="D466" s="14" t="inlineStr">
        <is>
          <t>Libya</t>
        </is>
      </c>
      <c r="E466" s="14" t="n">
        <v>2023</v>
      </c>
      <c r="F466" s="14" t="n">
        <v>0</v>
      </c>
      <c r="G466" s="14" t="n">
        <v>6.147</v>
      </c>
      <c r="H466" s="14" t="n">
        <v>1.286</v>
      </c>
      <c r="I466" s="14" t="n">
        <v>0.268</v>
      </c>
      <c r="J466" s="14" t="n">
        <v>6.415</v>
      </c>
      <c r="K466" s="14" t="n">
        <v>0</v>
      </c>
      <c r="L466" s="14" t="n">
        <v>1</v>
      </c>
      <c r="M466" s="14" t="n">
        <v>7.886</v>
      </c>
      <c r="N466" s="14" t="n">
        <v>3.857</v>
      </c>
      <c r="O466" s="14" t="n">
        <v>0.252</v>
      </c>
      <c r="P466" s="14" t="n">
        <v>8.138</v>
      </c>
      <c r="Q466" s="14" t="n">
        <v>0</v>
      </c>
      <c r="R466" s="14" t="n">
        <v>1</v>
      </c>
      <c r="S466" s="14" t="n">
        <v>12.575</v>
      </c>
      <c r="T466" s="14" t="n">
        <v>7.714</v>
      </c>
      <c r="U466" s="14" t="n">
        <v>0.268</v>
      </c>
      <c r="V466" s="14" t="n">
        <v>12.843</v>
      </c>
      <c r="W466" s="14" t="n">
        <v>0</v>
      </c>
      <c r="X466" s="14" t="n">
        <v>1</v>
      </c>
      <c r="Y466" s="14" t="n">
        <v>8.374000000000001</v>
      </c>
      <c r="Z466" s="14" t="n">
        <v>0.919</v>
      </c>
      <c r="AA466" s="14" t="n">
        <v>-7.527</v>
      </c>
      <c r="AB466" s="14" t="n">
        <v>0.846</v>
      </c>
      <c r="AC466" s="14" t="n">
        <v>0</v>
      </c>
      <c r="AD466" s="14" t="n">
        <v>0</v>
      </c>
      <c r="AE466" s="14" t="n">
        <v>9.016</v>
      </c>
      <c r="AF466" s="14" t="n">
        <v>1.753</v>
      </c>
      <c r="AG466" s="14" t="n">
        <v>-8.779999999999999</v>
      </c>
      <c r="AH466" s="14" t="n">
        <v>0.237</v>
      </c>
      <c r="AI466" s="14" t="n">
        <v>0</v>
      </c>
      <c r="AJ466" s="14" t="n">
        <v>0</v>
      </c>
      <c r="AK466" s="14" t="n">
        <v>12.873</v>
      </c>
      <c r="AL466" s="14" t="n">
        <v>6.073</v>
      </c>
      <c r="AM466" s="14" t="n">
        <v>-0.76</v>
      </c>
      <c r="AN466" s="14" t="n">
        <v>12.114</v>
      </c>
      <c r="AO466" s="14" t="n">
        <v>0</v>
      </c>
      <c r="AP466" s="14" t="n">
        <v>1</v>
      </c>
      <c r="AQ466" s="14" t="n">
        <v>0.749</v>
      </c>
      <c r="AR466" s="14" t="n">
        <v>0.129</v>
      </c>
      <c r="AS466" s="14" t="n">
        <v>-0.718</v>
      </c>
      <c r="AT466" s="14" t="n">
        <v>0.031</v>
      </c>
      <c r="AU466" s="14" t="n">
        <v>0</v>
      </c>
      <c r="AV466" s="14" t="n">
        <v>0</v>
      </c>
      <c r="AW466" s="14" t="n">
        <v>0.783</v>
      </c>
      <c r="AX466" s="14" t="n">
        <v>0.129</v>
      </c>
      <c r="AY466" s="14" t="n">
        <v>-0.751</v>
      </c>
      <c r="AZ466" s="14" t="n">
        <v>0.031</v>
      </c>
      <c r="BA466" s="14" t="n">
        <v>0</v>
      </c>
      <c r="BB466" s="14" t="n">
        <v>0</v>
      </c>
      <c r="BC466" s="14" t="n">
        <v>0.527</v>
      </c>
      <c r="BD466" s="14" t="n">
        <v>0.129</v>
      </c>
      <c r="BE466" s="14" t="n">
        <v>-0.513</v>
      </c>
      <c r="BF466" s="14" t="n">
        <v>0.014</v>
      </c>
      <c r="BG466" s="14" t="n">
        <v>0</v>
      </c>
      <c r="BH466" s="14" t="n">
        <v>0</v>
      </c>
      <c r="BI466" s="14" t="n">
        <v>0.64</v>
      </c>
      <c r="BJ466" s="14" t="n">
        <v>0.129</v>
      </c>
      <c r="BK466" s="14" t="n">
        <v>-0.621</v>
      </c>
      <c r="BL466" s="14" t="n">
        <v>0.019</v>
      </c>
      <c r="BM466" s="14" t="n">
        <v>0</v>
      </c>
      <c r="BN466" s="14" t="n">
        <v>0</v>
      </c>
      <c r="BO466" s="14" t="n">
        <v>0</v>
      </c>
      <c r="BP466" s="14" t="n">
        <v>-0.061</v>
      </c>
      <c r="BQ466" s="14" t="n">
        <v>0</v>
      </c>
      <c r="BR466" s="14" t="n">
        <v>0</v>
      </c>
      <c r="BS466" s="14" t="n">
        <v>1</v>
      </c>
      <c r="BT466" s="14" t="n">
        <v>0</v>
      </c>
      <c r="BU466" s="14" t="n">
        <v>-0.061</v>
      </c>
      <c r="BV466" s="14" t="n">
        <v>0.005</v>
      </c>
      <c r="BW466" s="14" t="n">
        <v>0</v>
      </c>
      <c r="BX466" s="14" t="n">
        <v>1</v>
      </c>
      <c r="BY466" s="14" t="n">
        <v>13.254</v>
      </c>
      <c r="BZ466" s="14" t="n">
        <v>0</v>
      </c>
      <c r="CA466" s="14" t="n">
        <v>13.254</v>
      </c>
      <c r="CB466" s="14" t="n">
        <v>0</v>
      </c>
      <c r="CC466" s="14" t="n">
        <v>87.07899999999999</v>
      </c>
      <c r="CD466" s="14" t="n">
        <v>7.95</v>
      </c>
      <c r="CE466" s="14" t="n">
        <v>-85.489</v>
      </c>
      <c r="CF466" s="14" t="n">
        <v>1.59</v>
      </c>
      <c r="CG466" s="14" t="n">
        <v>0</v>
      </c>
      <c r="CH466" s="14" t="n">
        <v>0</v>
      </c>
      <c r="CI466" s="14" t="n">
        <v>0</v>
      </c>
      <c r="CJ466" s="14" t="n">
        <v>0</v>
      </c>
      <c r="CK466" s="14" t="n">
        <v>0</v>
      </c>
      <c r="CL466" s="14" t="n">
        <v>0</v>
      </c>
      <c r="CM466" s="14" t="n">
        <v>0</v>
      </c>
      <c r="CN466" s="14" t="n">
        <v>0</v>
      </c>
      <c r="CO466" s="14" t="n">
        <v>0</v>
      </c>
      <c r="CP466" s="14" t="n">
        <v>0</v>
      </c>
      <c r="CQ466" s="14" t="n">
        <v>1.348</v>
      </c>
      <c r="CR466" s="14" t="n">
        <v>1</v>
      </c>
      <c r="CS466" s="14" t="n">
        <v>7.731</v>
      </c>
      <c r="CT466" s="14" t="n">
        <v>4.861</v>
      </c>
      <c r="CU466" s="14" t="n">
        <v>9.260999999999999</v>
      </c>
    </row>
    <row r="467">
      <c r="A467" s="14" t="inlineStr">
        <is>
          <t>LBY2024</t>
        </is>
      </c>
      <c r="B467" s="14" t="inlineStr">
        <is>
          <t>LBY</t>
        </is>
      </c>
      <c r="C467" s="14" t="inlineStr">
        <is>
          <t>LBY</t>
        </is>
      </c>
      <c r="D467" s="14" t="inlineStr">
        <is>
          <t>Libya</t>
        </is>
      </c>
      <c r="E467" s="14" t="n">
        <v>2024</v>
      </c>
      <c r="F467" s="14" t="n">
        <v>0</v>
      </c>
      <c r="G467" s="14" t="n">
        <v>5.575</v>
      </c>
      <c r="H467" s="14" t="n">
        <v>1.324</v>
      </c>
      <c r="I467" s="14" t="n">
        <v>0.208</v>
      </c>
      <c r="J467" s="14" t="n">
        <v>5.783</v>
      </c>
      <c r="K467" s="14" t="n">
        <v>0</v>
      </c>
      <c r="L467" s="14" t="n">
        <v>1</v>
      </c>
      <c r="M467" s="14" t="n">
        <v>7.124</v>
      </c>
      <c r="N467" s="14" t="n">
        <v>3.971</v>
      </c>
      <c r="O467" s="14" t="n">
        <v>0.176</v>
      </c>
      <c r="P467" s="14" t="n">
        <v>7.299</v>
      </c>
      <c r="Q467" s="14" t="n">
        <v>0</v>
      </c>
      <c r="R467" s="14" t="n">
        <v>1</v>
      </c>
      <c r="S467" s="14" t="n">
        <v>12.193</v>
      </c>
      <c r="T467" s="14" t="n">
        <v>7.942</v>
      </c>
      <c r="U467" s="14" t="n">
        <v>0.208</v>
      </c>
      <c r="V467" s="14" t="n">
        <v>12.401</v>
      </c>
      <c r="W467" s="14" t="n">
        <v>0</v>
      </c>
      <c r="X467" s="14" t="n">
        <v>1</v>
      </c>
      <c r="Y467" s="14" t="n">
        <v>8.26</v>
      </c>
      <c r="Z467" s="14" t="n">
        <v>0.906</v>
      </c>
      <c r="AA467" s="14" t="n">
        <v>-7.389</v>
      </c>
      <c r="AB467" s="14" t="n">
        <v>0.871</v>
      </c>
      <c r="AC467" s="14" t="n">
        <v>0</v>
      </c>
      <c r="AD467" s="14" t="n">
        <v>0</v>
      </c>
      <c r="AE467" s="14" t="n">
        <v>8.922000000000001</v>
      </c>
      <c r="AF467" s="14" t="n">
        <v>1.735</v>
      </c>
      <c r="AG467" s="14" t="n">
        <v>-8.678000000000001</v>
      </c>
      <c r="AH467" s="14" t="n">
        <v>0.244</v>
      </c>
      <c r="AI467" s="14" t="n">
        <v>0</v>
      </c>
      <c r="AJ467" s="14" t="n">
        <v>0</v>
      </c>
      <c r="AK467" s="14" t="n">
        <v>12.892</v>
      </c>
      <c r="AL467" s="14" t="n">
        <v>6.082</v>
      </c>
      <c r="AM467" s="14" t="n">
        <v>-0.696</v>
      </c>
      <c r="AN467" s="14" t="n">
        <v>12.197</v>
      </c>
      <c r="AO467" s="14" t="n">
        <v>0</v>
      </c>
      <c r="AP467" s="14" t="n">
        <v>1</v>
      </c>
      <c r="AQ467" s="14" t="n">
        <v>0.72</v>
      </c>
      <c r="AR467" s="14" t="n">
        <v>0.132</v>
      </c>
      <c r="AS467" s="14" t="n">
        <v>-0.6879999999999999</v>
      </c>
      <c r="AT467" s="14" t="n">
        <v>0.032</v>
      </c>
      <c r="AU467" s="14" t="n">
        <v>0</v>
      </c>
      <c r="AV467" s="14" t="n">
        <v>0</v>
      </c>
      <c r="AW467" s="14" t="n">
        <v>0.734</v>
      </c>
      <c r="AX467" s="14" t="n">
        <v>0.132</v>
      </c>
      <c r="AY467" s="14" t="n">
        <v>-0.702</v>
      </c>
      <c r="AZ467" s="14" t="n">
        <v>0.032</v>
      </c>
      <c r="BA467" s="14" t="n">
        <v>0</v>
      </c>
      <c r="BB467" s="14" t="n">
        <v>0</v>
      </c>
      <c r="BC467" s="14" t="n">
        <v>0.51</v>
      </c>
      <c r="BD467" s="14" t="n">
        <v>0.132</v>
      </c>
      <c r="BE467" s="14" t="n">
        <v>-0.496</v>
      </c>
      <c r="BF467" s="14" t="n">
        <v>0.014</v>
      </c>
      <c r="BG467" s="14" t="n">
        <v>0</v>
      </c>
      <c r="BH467" s="14" t="n">
        <v>0</v>
      </c>
      <c r="BI467" s="14" t="n">
        <v>0.652</v>
      </c>
      <c r="BJ467" s="14" t="n">
        <v>0.132</v>
      </c>
      <c r="BK467" s="14" t="n">
        <v>-0.633</v>
      </c>
      <c r="BL467" s="14" t="n">
        <v>0.019</v>
      </c>
      <c r="BM467" s="14" t="n">
        <v>0</v>
      </c>
      <c r="BN467" s="14" t="n">
        <v>0</v>
      </c>
      <c r="BO467" s="14" t="n">
        <v>0</v>
      </c>
      <c r="BP467" s="14" t="n">
        <v>-0.063</v>
      </c>
      <c r="BQ467" s="14" t="n">
        <v>0</v>
      </c>
      <c r="BR467" s="14" t="n">
        <v>0</v>
      </c>
      <c r="BS467" s="14" t="n">
        <v>1</v>
      </c>
      <c r="BT467" s="14" t="n">
        <v>0</v>
      </c>
      <c r="BU467" s="14" t="n">
        <v>-0.063</v>
      </c>
      <c r="BV467" s="14" t="n">
        <v>0.005</v>
      </c>
      <c r="BW467" s="14" t="n">
        <v>0</v>
      </c>
      <c r="BX467" s="14" t="n">
        <v>1</v>
      </c>
      <c r="BY467" s="14" t="n">
        <v>13.646</v>
      </c>
      <c r="BZ467" s="14" t="n">
        <v>0</v>
      </c>
      <c r="CA467" s="14" t="n">
        <v>13.646</v>
      </c>
      <c r="CB467" s="14" t="n">
        <v>0</v>
      </c>
      <c r="CC467" s="14" t="n">
        <v>86.38500000000001</v>
      </c>
      <c r="CD467" s="14" t="n">
        <v>7.95</v>
      </c>
      <c r="CE467" s="14" t="n">
        <v>-84.795</v>
      </c>
      <c r="CF467" s="14" t="n">
        <v>1.59</v>
      </c>
      <c r="CG467" s="14" t="n">
        <v>0</v>
      </c>
      <c r="CH467" s="14" t="n">
        <v>0</v>
      </c>
      <c r="CI467" s="14" t="n">
        <v>0</v>
      </c>
      <c r="CJ467" s="14" t="n">
        <v>0</v>
      </c>
      <c r="CK467" s="14" t="n">
        <v>0</v>
      </c>
      <c r="CL467" s="14" t="n">
        <v>0</v>
      </c>
      <c r="CM467" s="14" t="n">
        <v>0</v>
      </c>
      <c r="CN467" s="14" t="n">
        <v>0</v>
      </c>
      <c r="CO467" s="14" t="n">
        <v>0</v>
      </c>
      <c r="CP467" s="14" t="n">
        <v>0</v>
      </c>
      <c r="CQ467" s="14" t="n">
        <v>1.387</v>
      </c>
      <c r="CR467" s="14" t="n">
        <v>1</v>
      </c>
      <c r="CS467" s="14" t="n">
        <v>7.598</v>
      </c>
      <c r="CT467" s="14" t="n">
        <v>4.251</v>
      </c>
      <c r="CU467" s="14" t="n">
        <v>7.598</v>
      </c>
    </row>
    <row r="468">
      <c r="A468" s="14" t="inlineStr">
        <is>
          <t>LIE2021</t>
        </is>
      </c>
      <c r="B468" s="14" t="inlineStr">
        <is>
          <t>LIE</t>
        </is>
      </c>
      <c r="C468" s="14" t="inlineStr">
        <is>
          <t>LIE</t>
        </is>
      </c>
      <c r="D468" s="14" t="inlineStr">
        <is>
          <t>Liechtenstein</t>
        </is>
      </c>
      <c r="E468" s="14" t="n">
        <v>2021</v>
      </c>
      <c r="F468" s="14" t="n">
        <v>0.077</v>
      </c>
      <c r="G468" s="14" t="n">
        <v>5.553</v>
      </c>
      <c r="H468" s="14" t="n">
        <v>1.143</v>
      </c>
      <c r="I468" s="14" t="n">
        <v>3.278</v>
      </c>
      <c r="J468" s="14" t="n">
        <v>8.831</v>
      </c>
      <c r="K468" s="14" t="n">
        <v>0</v>
      </c>
      <c r="L468" s="14" t="n">
        <v>1</v>
      </c>
      <c r="M468" s="14" t="n">
        <v>7.964</v>
      </c>
      <c r="N468" s="14" t="n">
        <v>3.43</v>
      </c>
      <c r="O468" s="14" t="n">
        <v>3.269</v>
      </c>
      <c r="P468" s="14" t="n">
        <v>11.234</v>
      </c>
      <c r="Q468" s="14" t="n">
        <v>0</v>
      </c>
      <c r="R468" s="14" t="n">
        <v>1</v>
      </c>
      <c r="S468" s="14" t="n">
        <v>11.27</v>
      </c>
      <c r="T468" s="14" t="n">
        <v>6.86</v>
      </c>
      <c r="U468" s="14" t="n">
        <v>2.24</v>
      </c>
      <c r="V468" s="14" t="n">
        <v>14.55</v>
      </c>
      <c r="W468" s="14" t="n">
        <v>0.077</v>
      </c>
      <c r="X468" s="14" t="n">
        <v>1</v>
      </c>
      <c r="Y468" s="14" t="n">
        <v>27.896</v>
      </c>
      <c r="Z468" s="14" t="n">
        <v>3.081</v>
      </c>
      <c r="AA468" s="14" t="n">
        <v>-10.453</v>
      </c>
      <c r="AB468" s="14" t="n">
        <v>17.443</v>
      </c>
      <c r="AC468" s="14" t="n">
        <v>0</v>
      </c>
      <c r="AD468" s="14" t="n">
        <v>1</v>
      </c>
      <c r="AE468" s="14" t="n">
        <v>27.853</v>
      </c>
      <c r="AF468" s="14" t="n">
        <v>5.481</v>
      </c>
      <c r="AG468" s="14" t="n">
        <v>-10.41</v>
      </c>
      <c r="AH468" s="14" t="n">
        <v>17.443</v>
      </c>
      <c r="AI468" s="14" t="n">
        <v>0</v>
      </c>
      <c r="AJ468" s="14" t="n">
        <v>1</v>
      </c>
      <c r="AK468" s="14" t="n">
        <v>37.014</v>
      </c>
      <c r="AL468" s="14" t="n">
        <v>18.167</v>
      </c>
      <c r="AM468" s="14" t="n">
        <v>-15.073</v>
      </c>
      <c r="AN468" s="14" t="n">
        <v>23.631</v>
      </c>
      <c r="AO468" s="14" t="n">
        <v>0.077</v>
      </c>
      <c r="AP468" s="14" t="n">
        <v>1</v>
      </c>
      <c r="AQ468" s="14" t="n">
        <v>0.619</v>
      </c>
      <c r="AR468" s="14" t="n">
        <v>0.114</v>
      </c>
      <c r="AS468" s="14" t="n">
        <v>0.073</v>
      </c>
      <c r="AT468" s="14" t="n">
        <v>0.745</v>
      </c>
      <c r="AU468" s="14" t="n">
        <v>0.077</v>
      </c>
      <c r="AV468" s="14" t="n">
        <v>1</v>
      </c>
      <c r="AW468" s="14" t="n">
        <v>0.599</v>
      </c>
      <c r="AX468" s="14" t="n">
        <v>0.114</v>
      </c>
      <c r="AY468" s="14" t="n">
        <v>0.074</v>
      </c>
      <c r="AZ468" s="14" t="n">
        <v>0.725</v>
      </c>
      <c r="BA468" s="14" t="n">
        <v>0.077</v>
      </c>
      <c r="BB468" s="14" t="n">
        <v>1</v>
      </c>
      <c r="BC468" s="14" t="n">
        <v>0.439</v>
      </c>
      <c r="BD468" s="14" t="n">
        <v>0.114</v>
      </c>
      <c r="BE468" s="14" t="n">
        <v>0.046</v>
      </c>
      <c r="BF468" s="14" t="n">
        <v>0.523</v>
      </c>
      <c r="BG468" s="14" t="n">
        <v>0.077</v>
      </c>
      <c r="BH468" s="14" t="n">
        <v>1</v>
      </c>
      <c r="BI468" s="14" t="n">
        <v>0.505</v>
      </c>
      <c r="BJ468" s="14" t="n">
        <v>0.114</v>
      </c>
      <c r="BK468" s="14" t="n">
        <v>0.067</v>
      </c>
      <c r="BL468" s="14" t="n">
        <v>0.616</v>
      </c>
      <c r="BM468" s="14" t="n">
        <v>0.077</v>
      </c>
      <c r="BN468" s="14" t="n">
        <v>1</v>
      </c>
      <c r="BO468" s="14" t="n">
        <v>0</v>
      </c>
      <c r="BP468" s="14" t="n">
        <v>0</v>
      </c>
      <c r="BQ468" s="14" t="n">
        <v>0</v>
      </c>
      <c r="BR468" s="14" t="n">
        <v>0</v>
      </c>
      <c r="BS468" s="14" t="n">
        <v>1</v>
      </c>
      <c r="BT468" s="14" t="n">
        <v>0</v>
      </c>
      <c r="BU468" s="14" t="n">
        <v>0.016</v>
      </c>
      <c r="BV468" s="14" t="n">
        <v>0.248</v>
      </c>
      <c r="BW468" s="14" t="n">
        <v>0.077</v>
      </c>
      <c r="BX468" s="14" t="n">
        <v>1</v>
      </c>
      <c r="BY468" s="14" t="n">
        <v>11.787</v>
      </c>
      <c r="BZ468" s="14" t="n">
        <v>0</v>
      </c>
      <c r="CA468" s="14" t="n">
        <v>11.787</v>
      </c>
      <c r="CB468" s="14" t="n">
        <v>0</v>
      </c>
      <c r="CC468" s="14" t="n">
        <v>78.125</v>
      </c>
      <c r="CD468" s="14" t="n">
        <v>7.95</v>
      </c>
      <c r="CE468" s="14" t="n">
        <v>42.747</v>
      </c>
      <c r="CF468" s="14" t="n">
        <v>130.179</v>
      </c>
      <c r="CG468" s="14" t="n">
        <v>0.077</v>
      </c>
      <c r="CH468" s="14" t="n">
        <v>1</v>
      </c>
      <c r="CI468" s="14" t="n">
        <v>0</v>
      </c>
      <c r="CJ468" s="14" t="n">
        <v>0</v>
      </c>
      <c r="CK468" s="14" t="n">
        <v>0</v>
      </c>
      <c r="CL468" s="14" t="n">
        <v>0</v>
      </c>
      <c r="CM468" s="14" t="n">
        <v>0</v>
      </c>
      <c r="CN468" s="14" t="n">
        <v>0</v>
      </c>
      <c r="CO468" s="14" t="n">
        <v>0</v>
      </c>
      <c r="CP468" s="14" t="n">
        <v>0</v>
      </c>
      <c r="CQ468" s="14" t="n">
        <v>1.198</v>
      </c>
      <c r="CR468" s="14" t="n">
        <v>0</v>
      </c>
      <c r="CS468" s="14" t="n">
        <v>4.776</v>
      </c>
      <c r="CT468" s="14" t="n">
        <v>4.41</v>
      </c>
      <c r="CU468" s="14" t="n">
        <v>15.162</v>
      </c>
    </row>
    <row r="469">
      <c r="A469" s="14" t="inlineStr">
        <is>
          <t>LIE2022</t>
        </is>
      </c>
      <c r="B469" s="14" t="inlineStr">
        <is>
          <t>LIE</t>
        </is>
      </c>
      <c r="C469" s="14" t="inlineStr">
        <is>
          <t>LIE</t>
        </is>
      </c>
      <c r="D469" s="14" t="inlineStr">
        <is>
          <t>Liechtenstein</t>
        </is>
      </c>
      <c r="E469" s="14" t="n">
        <v>2022</v>
      </c>
      <c r="F469" s="14" t="n">
        <v>0.077</v>
      </c>
      <c r="G469" s="14" t="n">
        <v>7.077</v>
      </c>
      <c r="H469" s="14" t="n">
        <v>1.235</v>
      </c>
      <c r="I469" s="14" t="n">
        <v>8.454000000000001</v>
      </c>
      <c r="J469" s="14" t="n">
        <v>15.531</v>
      </c>
      <c r="K469" s="14" t="n">
        <v>0</v>
      </c>
      <c r="L469" s="14" t="n">
        <v>1</v>
      </c>
      <c r="M469" s="14" t="n">
        <v>9.782999999999999</v>
      </c>
      <c r="N469" s="14" t="n">
        <v>3.704</v>
      </c>
      <c r="O469" s="14" t="n">
        <v>8.411</v>
      </c>
      <c r="P469" s="14" t="n">
        <v>18.194</v>
      </c>
      <c r="Q469" s="14" t="n">
        <v>0</v>
      </c>
      <c r="R469" s="14" t="n">
        <v>1</v>
      </c>
      <c r="S469" s="14" t="n">
        <v>13.25</v>
      </c>
      <c r="T469" s="14" t="n">
        <v>7.408</v>
      </c>
      <c r="U469" s="14" t="n">
        <v>11.56</v>
      </c>
      <c r="V469" s="14" t="n">
        <v>26.569</v>
      </c>
      <c r="W469" s="14" t="n">
        <v>0.077</v>
      </c>
      <c r="X469" s="14" t="n">
        <v>1</v>
      </c>
      <c r="Y469" s="14" t="n">
        <v>44.151</v>
      </c>
      <c r="Z469" s="14" t="n">
        <v>4.632</v>
      </c>
      <c r="AA469" s="14" t="n">
        <v>-8.944000000000001</v>
      </c>
      <c r="AB469" s="14" t="n">
        <v>35.207</v>
      </c>
      <c r="AC469" s="14" t="n">
        <v>0</v>
      </c>
      <c r="AD469" s="14" t="n">
        <v>1</v>
      </c>
      <c r="AE469" s="14" t="n">
        <v>44.199</v>
      </c>
      <c r="AF469" s="14" t="n">
        <v>8.194000000000001</v>
      </c>
      <c r="AG469" s="14" t="n">
        <v>-8.99</v>
      </c>
      <c r="AH469" s="14" t="n">
        <v>35.209</v>
      </c>
      <c r="AI469" s="14" t="n">
        <v>0</v>
      </c>
      <c r="AJ469" s="14" t="n">
        <v>1</v>
      </c>
      <c r="AK469" s="14" t="n">
        <v>53.909</v>
      </c>
      <c r="AL469" s="14" t="n">
        <v>25.744</v>
      </c>
      <c r="AM469" s="14" t="n">
        <v>-13.26</v>
      </c>
      <c r="AN469" s="14" t="n">
        <v>43.778</v>
      </c>
      <c r="AO469" s="14" t="n">
        <v>0.077</v>
      </c>
      <c r="AP469" s="14" t="n">
        <v>1</v>
      </c>
      <c r="AQ469" s="14" t="n">
        <v>0.861</v>
      </c>
      <c r="AR469" s="14" t="n">
        <v>0.123</v>
      </c>
      <c r="AS469" s="14" t="n">
        <v>0.312</v>
      </c>
      <c r="AT469" s="14" t="n">
        <v>1.256</v>
      </c>
      <c r="AU469" s="14" t="n">
        <v>0.077</v>
      </c>
      <c r="AV469" s="14" t="n">
        <v>1</v>
      </c>
      <c r="AW469" s="14" t="n">
        <v>0.986</v>
      </c>
      <c r="AX469" s="14" t="n">
        <v>0.123</v>
      </c>
      <c r="AY469" s="14" t="n">
        <v>0.345</v>
      </c>
      <c r="AZ469" s="14" t="n">
        <v>1.425</v>
      </c>
      <c r="BA469" s="14" t="n">
        <v>0.077</v>
      </c>
      <c r="BB469" s="14" t="n">
        <v>1</v>
      </c>
      <c r="BC469" s="14" t="n">
        <v>0.598</v>
      </c>
      <c r="BD469" s="14" t="n">
        <v>0.123</v>
      </c>
      <c r="BE469" s="14" t="n">
        <v>0.22</v>
      </c>
      <c r="BF469" s="14" t="n">
        <v>0.876</v>
      </c>
      <c r="BG469" s="14" t="n">
        <v>0.077</v>
      </c>
      <c r="BH469" s="14" t="n">
        <v>1</v>
      </c>
      <c r="BI469" s="14" t="n">
        <v>0.612</v>
      </c>
      <c r="BJ469" s="14" t="n">
        <v>0.123</v>
      </c>
      <c r="BK469" s="14" t="n">
        <v>0.314</v>
      </c>
      <c r="BL469" s="14" t="n">
        <v>0.993</v>
      </c>
      <c r="BM469" s="14" t="n">
        <v>0.077</v>
      </c>
      <c r="BN469" s="14" t="n">
        <v>1</v>
      </c>
      <c r="BO469" s="14" t="n">
        <v>0</v>
      </c>
      <c r="BP469" s="14" t="n">
        <v>0</v>
      </c>
      <c r="BQ469" s="14" t="n">
        <v>0</v>
      </c>
      <c r="BR469" s="14" t="n">
        <v>0</v>
      </c>
      <c r="BS469" s="14" t="n">
        <v>1</v>
      </c>
      <c r="BT469" s="14" t="n">
        <v>0</v>
      </c>
      <c r="BU469" s="14" t="n">
        <v>0.016</v>
      </c>
      <c r="BV469" s="14" t="n">
        <v>0.238</v>
      </c>
      <c r="BW469" s="14" t="n">
        <v>0.077</v>
      </c>
      <c r="BX469" s="14" t="n">
        <v>1</v>
      </c>
      <c r="BY469" s="14" t="n">
        <v>12.729</v>
      </c>
      <c r="BZ469" s="14" t="n">
        <v>0</v>
      </c>
      <c r="CA469" s="14" t="n">
        <v>12.729</v>
      </c>
      <c r="CB469" s="14" t="n">
        <v>0</v>
      </c>
      <c r="CC469" s="14" t="n">
        <v>97.90000000000001</v>
      </c>
      <c r="CD469" s="14" t="n">
        <v>7.95</v>
      </c>
      <c r="CE469" s="14" t="n">
        <v>43.51</v>
      </c>
      <c r="CF469" s="14" t="n">
        <v>151.435</v>
      </c>
      <c r="CG469" s="14" t="n">
        <v>0.077</v>
      </c>
      <c r="CH469" s="14" t="n">
        <v>1</v>
      </c>
      <c r="CI469" s="14" t="n">
        <v>0</v>
      </c>
      <c r="CJ469" s="14" t="n">
        <v>0</v>
      </c>
      <c r="CK469" s="14" t="n">
        <v>0</v>
      </c>
      <c r="CL469" s="14" t="n">
        <v>0</v>
      </c>
      <c r="CM469" s="14" t="n">
        <v>0</v>
      </c>
      <c r="CN469" s="14" t="n">
        <v>0</v>
      </c>
      <c r="CO469" s="14" t="n">
        <v>0</v>
      </c>
      <c r="CP469" s="14" t="n">
        <v>0</v>
      </c>
      <c r="CQ469" s="14" t="n">
        <v>1.294</v>
      </c>
      <c r="CR469" s="14" t="n">
        <v>0</v>
      </c>
      <c r="CS469" s="14" t="n">
        <v>5.158</v>
      </c>
      <c r="CT469" s="14" t="n">
        <v>5.842</v>
      </c>
      <c r="CU469" s="14" t="n">
        <v>31.326</v>
      </c>
    </row>
    <row r="470">
      <c r="A470" s="14" t="inlineStr">
        <is>
          <t>LIE2023</t>
        </is>
      </c>
      <c r="B470" s="14" t="inlineStr">
        <is>
          <t>LIE</t>
        </is>
      </c>
      <c r="C470" s="14" t="inlineStr">
        <is>
          <t>LIE</t>
        </is>
      </c>
      <c r="D470" s="14" t="inlineStr">
        <is>
          <t>Liechtenstein</t>
        </is>
      </c>
      <c r="E470" s="14" t="n">
        <v>2023</v>
      </c>
      <c r="F470" s="14" t="n">
        <v>0.077</v>
      </c>
      <c r="G470" s="14" t="n">
        <v>4.752</v>
      </c>
      <c r="H470" s="14" t="n">
        <v>1.286</v>
      </c>
      <c r="I470" s="14" t="n">
        <v>9.773999999999999</v>
      </c>
      <c r="J470" s="14" t="n">
        <v>14.526</v>
      </c>
      <c r="K470" s="14" t="n">
        <v>0</v>
      </c>
      <c r="L470" s="14" t="n">
        <v>1</v>
      </c>
      <c r="M470" s="14" t="n">
        <v>7.886</v>
      </c>
      <c r="N470" s="14" t="n">
        <v>3.857</v>
      </c>
      <c r="O470" s="14" t="n">
        <v>9.721</v>
      </c>
      <c r="P470" s="14" t="n">
        <v>17.607</v>
      </c>
      <c r="Q470" s="14" t="n">
        <v>0</v>
      </c>
      <c r="R470" s="14" t="n">
        <v>1</v>
      </c>
      <c r="S470" s="14" t="n">
        <v>11.18</v>
      </c>
      <c r="T470" s="14" t="n">
        <v>7.714</v>
      </c>
      <c r="U470" s="14" t="n">
        <v>12.154</v>
      </c>
      <c r="V470" s="14" t="n">
        <v>24.918</v>
      </c>
      <c r="W470" s="14" t="n">
        <v>0.077</v>
      </c>
      <c r="X470" s="14" t="n">
        <v>1</v>
      </c>
      <c r="Y470" s="14" t="n">
        <v>24.499</v>
      </c>
      <c r="Z470" s="14" t="n">
        <v>2.744</v>
      </c>
      <c r="AA470" s="14" t="n">
        <v>23.233</v>
      </c>
      <c r="AB470" s="14" t="n">
        <v>47.732</v>
      </c>
      <c r="AC470" s="14" t="n">
        <v>0</v>
      </c>
      <c r="AD470" s="14" t="n">
        <v>1</v>
      </c>
      <c r="AE470" s="14" t="n">
        <v>24.598</v>
      </c>
      <c r="AF470" s="14" t="n">
        <v>4.899</v>
      </c>
      <c r="AG470" s="14" t="n">
        <v>23.137</v>
      </c>
      <c r="AH470" s="14" t="n">
        <v>47.734</v>
      </c>
      <c r="AI470" s="14" t="n">
        <v>0</v>
      </c>
      <c r="AJ470" s="14" t="n">
        <v>1</v>
      </c>
      <c r="AK470" s="14" t="n">
        <v>34.613</v>
      </c>
      <c r="AL470" s="14" t="n">
        <v>17.146</v>
      </c>
      <c r="AM470" s="14" t="n">
        <v>21.899</v>
      </c>
      <c r="AN470" s="14" t="n">
        <v>60.863</v>
      </c>
      <c r="AO470" s="14" t="n">
        <v>0.077</v>
      </c>
      <c r="AP470" s="14" t="n">
        <v>1</v>
      </c>
      <c r="AQ470" s="14" t="n">
        <v>0.76</v>
      </c>
      <c r="AR470" s="14" t="n">
        <v>0.129</v>
      </c>
      <c r="AS470" s="14" t="n">
        <v>0.324</v>
      </c>
      <c r="AT470" s="14" t="n">
        <v>1.158</v>
      </c>
      <c r="AU470" s="14" t="n">
        <v>0.077</v>
      </c>
      <c r="AV470" s="14" t="n">
        <v>1</v>
      </c>
      <c r="AW470" s="14" t="n">
        <v>0.8110000000000001</v>
      </c>
      <c r="AX470" s="14" t="n">
        <v>0.129</v>
      </c>
      <c r="AY470" s="14" t="n">
        <v>0.358</v>
      </c>
      <c r="AZ470" s="14" t="n">
        <v>1.248</v>
      </c>
      <c r="BA470" s="14" t="n">
        <v>0.077</v>
      </c>
      <c r="BB470" s="14" t="n">
        <v>1</v>
      </c>
      <c r="BC470" s="14" t="n">
        <v>0.535</v>
      </c>
      <c r="BD470" s="14" t="n">
        <v>0.129</v>
      </c>
      <c r="BE470" s="14" t="n">
        <v>0.23</v>
      </c>
      <c r="BF470" s="14" t="n">
        <v>0.8169999999999999</v>
      </c>
      <c r="BG470" s="14" t="n">
        <v>0.077</v>
      </c>
      <c r="BH470" s="14" t="n">
        <v>1</v>
      </c>
      <c r="BI470" s="14" t="n">
        <v>0.579</v>
      </c>
      <c r="BJ470" s="14" t="n">
        <v>0.129</v>
      </c>
      <c r="BK470" s="14" t="n">
        <v>0.33</v>
      </c>
      <c r="BL470" s="14" t="n">
        <v>0.972</v>
      </c>
      <c r="BM470" s="14" t="n">
        <v>0.077</v>
      </c>
      <c r="BN470" s="14" t="n">
        <v>1</v>
      </c>
      <c r="BO470" s="14" t="n">
        <v>0</v>
      </c>
      <c r="BP470" s="14" t="n">
        <v>0</v>
      </c>
      <c r="BQ470" s="14" t="n">
        <v>0</v>
      </c>
      <c r="BR470" s="14" t="n">
        <v>0</v>
      </c>
      <c r="BS470" s="14" t="n">
        <v>1</v>
      </c>
      <c r="BT470" s="14" t="n">
        <v>0</v>
      </c>
      <c r="BU470" s="14" t="n">
        <v>0.017</v>
      </c>
      <c r="BV470" s="14" t="n">
        <v>0.429</v>
      </c>
      <c r="BW470" s="14" t="n">
        <v>0.077</v>
      </c>
      <c r="BX470" s="14" t="n">
        <v>1</v>
      </c>
      <c r="BY470" s="14" t="n">
        <v>13.254</v>
      </c>
      <c r="BZ470" s="14" t="n">
        <v>0</v>
      </c>
      <c r="CA470" s="14" t="n">
        <v>13.254</v>
      </c>
      <c r="CB470" s="14" t="n">
        <v>0</v>
      </c>
      <c r="CC470" s="14" t="n">
        <v>83.248</v>
      </c>
      <c r="CD470" s="14" t="n">
        <v>7.95</v>
      </c>
      <c r="CE470" s="14" t="n">
        <v>49.955</v>
      </c>
      <c r="CF470" s="14" t="n">
        <v>142.247</v>
      </c>
      <c r="CG470" s="14" t="n">
        <v>0.077</v>
      </c>
      <c r="CH470" s="14" t="n">
        <v>1</v>
      </c>
      <c r="CI470" s="14" t="n">
        <v>0</v>
      </c>
      <c r="CJ470" s="14" t="n">
        <v>0</v>
      </c>
      <c r="CK470" s="14" t="n">
        <v>0</v>
      </c>
      <c r="CL470" s="14" t="n">
        <v>0</v>
      </c>
      <c r="CM470" s="14" t="n">
        <v>0</v>
      </c>
      <c r="CN470" s="14" t="n">
        <v>0</v>
      </c>
      <c r="CO470" s="14" t="n">
        <v>0</v>
      </c>
      <c r="CP470" s="14" t="n">
        <v>0</v>
      </c>
      <c r="CQ470" s="14" t="n">
        <v>1.348</v>
      </c>
      <c r="CR470" s="14" t="n">
        <v>0</v>
      </c>
      <c r="CS470" s="14" t="n">
        <v>5.37</v>
      </c>
      <c r="CT470" s="14" t="n">
        <v>3.466</v>
      </c>
      <c r="CU470" s="14" t="n">
        <v>11.622</v>
      </c>
    </row>
    <row r="471">
      <c r="A471" s="14" t="inlineStr">
        <is>
          <t>LIE2024</t>
        </is>
      </c>
      <c r="B471" s="14" t="inlineStr">
        <is>
          <t>LIE</t>
        </is>
      </c>
      <c r="C471" s="14" t="inlineStr">
        <is>
          <t>LIE</t>
        </is>
      </c>
      <c r="D471" s="14" t="inlineStr">
        <is>
          <t>Liechtenstein</t>
        </is>
      </c>
      <c r="E471" s="14" t="n">
        <v>2024</v>
      </c>
      <c r="F471" s="14" t="n">
        <v>0.077</v>
      </c>
      <c r="G471" s="14" t="n">
        <v>4.351</v>
      </c>
      <c r="H471" s="14" t="n">
        <v>1.324</v>
      </c>
      <c r="I471" s="14" t="n">
        <v>6.411</v>
      </c>
      <c r="J471" s="14" t="n">
        <v>10.762</v>
      </c>
      <c r="K471" s="14" t="n">
        <v>0</v>
      </c>
      <c r="L471" s="14" t="n">
        <v>1</v>
      </c>
      <c r="M471" s="14" t="n">
        <v>7.124</v>
      </c>
      <c r="N471" s="14" t="n">
        <v>3.971</v>
      </c>
      <c r="O471" s="14" t="n">
        <v>6.375</v>
      </c>
      <c r="P471" s="14" t="n">
        <v>13.499</v>
      </c>
      <c r="Q471" s="14" t="n">
        <v>0</v>
      </c>
      <c r="R471" s="14" t="n">
        <v>1</v>
      </c>
      <c r="S471" s="14" t="n">
        <v>10.969</v>
      </c>
      <c r="T471" s="14" t="n">
        <v>7.942</v>
      </c>
      <c r="U471" s="14" t="n">
        <v>12.675</v>
      </c>
      <c r="V471" s="14" t="n">
        <v>25.2</v>
      </c>
      <c r="W471" s="14" t="n">
        <v>0.077</v>
      </c>
      <c r="X471" s="14" t="n">
        <v>1</v>
      </c>
      <c r="Y471" s="14" t="n">
        <v>24.941</v>
      </c>
      <c r="Z471" s="14" t="n">
        <v>3.149</v>
      </c>
      <c r="AA471" s="14" t="n">
        <v>10.573</v>
      </c>
      <c r="AB471" s="14" t="n">
        <v>35.514</v>
      </c>
      <c r="AC471" s="14" t="n">
        <v>0</v>
      </c>
      <c r="AD471" s="14" t="n">
        <v>1</v>
      </c>
      <c r="AE471" s="14" t="n">
        <v>24.941</v>
      </c>
      <c r="AF471" s="14" t="n">
        <v>5.464</v>
      </c>
      <c r="AG471" s="14" t="n">
        <v>10.574</v>
      </c>
      <c r="AH471" s="14" t="n">
        <v>35.516</v>
      </c>
      <c r="AI471" s="14" t="n">
        <v>0</v>
      </c>
      <c r="AJ471" s="14" t="n">
        <v>1</v>
      </c>
      <c r="AK471" s="14" t="n">
        <v>36.821</v>
      </c>
      <c r="AL471" s="14" t="n">
        <v>18.728</v>
      </c>
      <c r="AM471" s="14" t="n">
        <v>6.906</v>
      </c>
      <c r="AN471" s="14" t="n">
        <v>47.094</v>
      </c>
      <c r="AO471" s="14" t="n">
        <v>0.077</v>
      </c>
      <c r="AP471" s="14" t="n">
        <v>1</v>
      </c>
      <c r="AQ471" s="14" t="n">
        <v>0.724</v>
      </c>
      <c r="AR471" s="14" t="n">
        <v>0.132</v>
      </c>
      <c r="AS471" s="14" t="n">
        <v>0.337</v>
      </c>
      <c r="AT471" s="14" t="n">
        <v>1.131</v>
      </c>
      <c r="AU471" s="14" t="n">
        <v>0.077</v>
      </c>
      <c r="AV471" s="14" t="n">
        <v>1</v>
      </c>
      <c r="AW471" s="14" t="n">
        <v>0.75</v>
      </c>
      <c r="AX471" s="14" t="n">
        <v>0.132</v>
      </c>
      <c r="AY471" s="14" t="n">
        <v>0.371</v>
      </c>
      <c r="AZ471" s="14" t="n">
        <v>1.195</v>
      </c>
      <c r="BA471" s="14" t="n">
        <v>0.077</v>
      </c>
      <c r="BB471" s="14" t="n">
        <v>1</v>
      </c>
      <c r="BC471" s="14" t="n">
        <v>0.513</v>
      </c>
      <c r="BD471" s="14" t="n">
        <v>0.132</v>
      </c>
      <c r="BE471" s="14" t="n">
        <v>0.239</v>
      </c>
      <c r="BF471" s="14" t="n">
        <v>0.802</v>
      </c>
      <c r="BG471" s="14" t="n">
        <v>0.077</v>
      </c>
      <c r="BH471" s="14" t="n">
        <v>1</v>
      </c>
      <c r="BI471" s="14" t="n">
        <v>0.591</v>
      </c>
      <c r="BJ471" s="14" t="n">
        <v>0.132</v>
      </c>
      <c r="BK471" s="14" t="n">
        <v>0.345</v>
      </c>
      <c r="BL471" s="14" t="n">
        <v>0.998</v>
      </c>
      <c r="BM471" s="14" t="n">
        <v>0.077</v>
      </c>
      <c r="BN471" s="14" t="n">
        <v>1</v>
      </c>
      <c r="BO471" s="14" t="n">
        <v>0</v>
      </c>
      <c r="BP471" s="14" t="n">
        <v>0</v>
      </c>
      <c r="BQ471" s="14" t="n">
        <v>0</v>
      </c>
      <c r="BR471" s="14" t="n">
        <v>0</v>
      </c>
      <c r="BS471" s="14" t="n">
        <v>1</v>
      </c>
      <c r="BT471" s="14" t="n">
        <v>0</v>
      </c>
      <c r="BU471" s="14" t="n">
        <v>0.017</v>
      </c>
      <c r="BV471" s="14" t="n">
        <v>0.341</v>
      </c>
      <c r="BW471" s="14" t="n">
        <v>0.077</v>
      </c>
      <c r="BX471" s="14" t="n">
        <v>1</v>
      </c>
      <c r="BY471" s="14" t="n">
        <v>13.646</v>
      </c>
      <c r="BZ471" s="14" t="n">
        <v>0</v>
      </c>
      <c r="CA471" s="14" t="n">
        <v>13.646</v>
      </c>
      <c r="CB471" s="14" t="n">
        <v>0</v>
      </c>
      <c r="CC471" s="14" t="n">
        <v>82.58799999999999</v>
      </c>
      <c r="CD471" s="14" t="n">
        <v>7.95</v>
      </c>
      <c r="CE471" s="14" t="n">
        <v>33.79</v>
      </c>
      <c r="CF471" s="14" t="n">
        <v>124.039</v>
      </c>
      <c r="CG471" s="14" t="n">
        <v>0.077</v>
      </c>
      <c r="CH471" s="14" t="n">
        <v>1</v>
      </c>
      <c r="CI471" s="14" t="n">
        <v>0</v>
      </c>
      <c r="CJ471" s="14" t="n">
        <v>0</v>
      </c>
      <c r="CK471" s="14" t="n">
        <v>0</v>
      </c>
      <c r="CL471" s="14" t="n">
        <v>0</v>
      </c>
      <c r="CM471" s="14" t="n">
        <v>0</v>
      </c>
      <c r="CN471" s="14" t="n">
        <v>0</v>
      </c>
      <c r="CO471" s="14" t="n">
        <v>0</v>
      </c>
      <c r="CP471" s="14" t="n">
        <v>0</v>
      </c>
      <c r="CQ471" s="14" t="n">
        <v>1.387</v>
      </c>
      <c r="CR471" s="14" t="n">
        <v>0</v>
      </c>
      <c r="CS471" s="14" t="n">
        <v>5.529</v>
      </c>
      <c r="CT471" s="14" t="n">
        <v>3.027</v>
      </c>
      <c r="CU471" s="14" t="n">
        <v>10.168</v>
      </c>
    </row>
    <row r="472">
      <c r="A472" s="14" t="inlineStr">
        <is>
          <t>LTU2021</t>
        </is>
      </c>
      <c r="B472" s="14" t="inlineStr">
        <is>
          <t>LTU</t>
        </is>
      </c>
      <c r="C472" s="14" t="inlineStr">
        <is>
          <t>LTU</t>
        </is>
      </c>
      <c r="D472" s="14" t="inlineStr">
        <is>
          <t>Lithuania</t>
        </is>
      </c>
      <c r="E472" s="14" t="n">
        <v>2021</v>
      </c>
      <c r="F472" s="14" t="n">
        <v>0.21</v>
      </c>
      <c r="G472" s="14" t="n">
        <v>4.161</v>
      </c>
      <c r="H472" s="14" t="n">
        <v>1.085</v>
      </c>
      <c r="I472" s="14" t="n">
        <v>0.629</v>
      </c>
      <c r="J472" s="14" t="n">
        <v>4.79</v>
      </c>
      <c r="K472" s="14" t="n">
        <v>0</v>
      </c>
      <c r="L472" s="14" t="n">
        <v>1</v>
      </c>
      <c r="M472" s="14" t="n">
        <v>7.446</v>
      </c>
      <c r="N472" s="14" t="n">
        <v>3.254</v>
      </c>
      <c r="O472" s="14" t="n">
        <v>0.718</v>
      </c>
      <c r="P472" s="14" t="n">
        <v>8.164</v>
      </c>
      <c r="Q472" s="14" t="n">
        <v>0</v>
      </c>
      <c r="R472" s="14" t="n">
        <v>1</v>
      </c>
      <c r="S472" s="14" t="n">
        <v>9.584</v>
      </c>
      <c r="T472" s="14" t="n">
        <v>6.508</v>
      </c>
      <c r="U472" s="14" t="n">
        <v>0.276</v>
      </c>
      <c r="V472" s="14" t="n">
        <v>11.93</v>
      </c>
      <c r="W472" s="14" t="n">
        <v>0.21</v>
      </c>
      <c r="X472" s="14" t="n">
        <v>1</v>
      </c>
      <c r="Y472" s="14" t="n">
        <v>10.282</v>
      </c>
      <c r="Z472" s="14" t="n">
        <v>1.136</v>
      </c>
      <c r="AA472" s="14" t="n">
        <v>6.572</v>
      </c>
      <c r="AB472" s="14" t="n">
        <v>16.854</v>
      </c>
      <c r="AC472" s="14" t="n">
        <v>0</v>
      </c>
      <c r="AD472" s="14" t="n">
        <v>1</v>
      </c>
      <c r="AE472" s="14" t="n">
        <v>10.239</v>
      </c>
      <c r="AF472" s="14" t="n">
        <v>2.015</v>
      </c>
      <c r="AG472" s="14" t="n">
        <v>6.616</v>
      </c>
      <c r="AH472" s="14" t="n">
        <v>16.854</v>
      </c>
      <c r="AI472" s="14" t="n">
        <v>0</v>
      </c>
      <c r="AJ472" s="14" t="n">
        <v>1</v>
      </c>
      <c r="AK472" s="14" t="n">
        <v>14.812</v>
      </c>
      <c r="AL472" s="14" t="n">
        <v>7.27</v>
      </c>
      <c r="AM472" s="14" t="n">
        <v>-5.467</v>
      </c>
      <c r="AN472" s="14" t="n">
        <v>11.308</v>
      </c>
      <c r="AO472" s="14" t="n">
        <v>0.21</v>
      </c>
      <c r="AP472" s="14" t="n">
        <v>1</v>
      </c>
      <c r="AQ472" s="14" t="n">
        <v>0.619</v>
      </c>
      <c r="AR472" s="14" t="n">
        <v>0.114</v>
      </c>
      <c r="AS472" s="14" t="n">
        <v>0.635</v>
      </c>
      <c r="AT472" s="14" t="n">
        <v>1.517</v>
      </c>
      <c r="AU472" s="14" t="n">
        <v>0.21</v>
      </c>
      <c r="AV472" s="14" t="n">
        <v>1</v>
      </c>
      <c r="AW472" s="14" t="n">
        <v>0.599</v>
      </c>
      <c r="AX472" s="14" t="n">
        <v>0.114</v>
      </c>
      <c r="AY472" s="14" t="n">
        <v>0.554</v>
      </c>
      <c r="AZ472" s="14" t="n">
        <v>1.395</v>
      </c>
      <c r="BA472" s="14" t="n">
        <v>0.21</v>
      </c>
      <c r="BB472" s="14" t="n">
        <v>1</v>
      </c>
      <c r="BC472" s="14" t="n">
        <v>0.439</v>
      </c>
      <c r="BD472" s="14" t="n">
        <v>0.114</v>
      </c>
      <c r="BE472" s="14" t="n">
        <v>0.18</v>
      </c>
      <c r="BF472" s="14" t="n">
        <v>0.749</v>
      </c>
      <c r="BG472" s="14" t="n">
        <v>0.21</v>
      </c>
      <c r="BH472" s="14" t="n">
        <v>1</v>
      </c>
      <c r="BI472" s="14" t="n">
        <v>0.505</v>
      </c>
      <c r="BJ472" s="14" t="n">
        <v>0.114</v>
      </c>
      <c r="BK472" s="14" t="n">
        <v>0.08599999999999999</v>
      </c>
      <c r="BL472" s="14" t="n">
        <v>0.715</v>
      </c>
      <c r="BM472" s="14" t="n">
        <v>0.21</v>
      </c>
      <c r="BN472" s="14" t="n">
        <v>1</v>
      </c>
      <c r="BO472" s="14" t="n">
        <v>0</v>
      </c>
      <c r="BP472" s="14" t="n">
        <v>0.013</v>
      </c>
      <c r="BQ472" s="14" t="n">
        <v>0.107</v>
      </c>
      <c r="BR472" s="14" t="n">
        <v>0</v>
      </c>
      <c r="BS472" s="14" t="n">
        <v>1</v>
      </c>
      <c r="BT472" s="14" t="n">
        <v>0</v>
      </c>
      <c r="BU472" s="14" t="n">
        <v>0.012</v>
      </c>
      <c r="BV472" s="14" t="n">
        <v>0.167</v>
      </c>
      <c r="BW472" s="14" t="n">
        <v>0.21</v>
      </c>
      <c r="BX472" s="14" t="n">
        <v>1</v>
      </c>
      <c r="BY472" s="14" t="n">
        <v>11.787</v>
      </c>
      <c r="BZ472" s="14" t="n">
        <v>0</v>
      </c>
      <c r="CA472" s="14" t="n">
        <v>11.787</v>
      </c>
      <c r="CB472" s="14" t="n">
        <v>0</v>
      </c>
      <c r="CC472" s="14" t="n">
        <v>78.125</v>
      </c>
      <c r="CD472" s="14" t="n">
        <v>7.95</v>
      </c>
      <c r="CE472" s="14" t="n">
        <v>18.405</v>
      </c>
      <c r="CF472" s="14" t="n">
        <v>116.802</v>
      </c>
      <c r="CG472" s="14" t="n">
        <v>0.21</v>
      </c>
      <c r="CH472" s="14" t="n">
        <v>1</v>
      </c>
      <c r="CI472" s="14" t="n">
        <v>0</v>
      </c>
      <c r="CJ472" s="14" t="n">
        <v>0</v>
      </c>
      <c r="CK472" s="14" t="n">
        <v>0</v>
      </c>
      <c r="CL472" s="14" t="n">
        <v>0</v>
      </c>
      <c r="CM472" s="14" t="n">
        <v>0</v>
      </c>
      <c r="CN472" s="14" t="n">
        <v>0</v>
      </c>
      <c r="CO472" s="14" t="n">
        <v>0</v>
      </c>
      <c r="CP472" s="14" t="n">
        <v>0.103</v>
      </c>
      <c r="CQ472" s="14" t="n">
        <v>1.198</v>
      </c>
      <c r="CR472" s="14" t="n">
        <v>0</v>
      </c>
      <c r="CS472" s="14" t="n">
        <v>4.776</v>
      </c>
      <c r="CT472" s="14" t="n">
        <v>3.291</v>
      </c>
      <c r="CU472" s="14" t="n">
        <v>9.837999999999999</v>
      </c>
    </row>
    <row r="473">
      <c r="A473" s="14" t="inlineStr">
        <is>
          <t>LTU2022</t>
        </is>
      </c>
      <c r="B473" s="14" t="inlineStr">
        <is>
          <t>LTU</t>
        </is>
      </c>
      <c r="C473" s="14" t="inlineStr">
        <is>
          <t>LTU</t>
        </is>
      </c>
      <c r="D473" s="14" t="inlineStr">
        <is>
          <t>Lithuania</t>
        </is>
      </c>
      <c r="E473" s="14" t="n">
        <v>2022</v>
      </c>
      <c r="F473" s="14" t="n">
        <v>0.21</v>
      </c>
      <c r="G473" s="14" t="n">
        <v>7.093</v>
      </c>
      <c r="H473" s="14" t="n">
        <v>1.235</v>
      </c>
      <c r="I473" s="14" t="n">
        <v>8.541</v>
      </c>
      <c r="J473" s="14" t="n">
        <v>15.634</v>
      </c>
      <c r="K473" s="14" t="n">
        <v>0</v>
      </c>
      <c r="L473" s="14" t="n">
        <v>1</v>
      </c>
      <c r="M473" s="14" t="n">
        <v>9.782999999999999</v>
      </c>
      <c r="N473" s="14" t="n">
        <v>3.704</v>
      </c>
      <c r="O473" s="14" t="n">
        <v>8.52</v>
      </c>
      <c r="P473" s="14" t="n">
        <v>18.303</v>
      </c>
      <c r="Q473" s="14" t="n">
        <v>0</v>
      </c>
      <c r="R473" s="14" t="n">
        <v>1</v>
      </c>
      <c r="S473" s="14" t="n">
        <v>13.266</v>
      </c>
      <c r="T473" s="14" t="n">
        <v>7.408</v>
      </c>
      <c r="U473" s="14" t="n">
        <v>0.579</v>
      </c>
      <c r="V473" s="14" t="n">
        <v>16.497</v>
      </c>
      <c r="W473" s="14" t="n">
        <v>0.21</v>
      </c>
      <c r="X473" s="14" t="n">
        <v>1</v>
      </c>
      <c r="Y473" s="14" t="n">
        <v>27.254</v>
      </c>
      <c r="Z473" s="14" t="n">
        <v>2.859</v>
      </c>
      <c r="AA473" s="14" t="n">
        <v>10.709</v>
      </c>
      <c r="AB473" s="14" t="n">
        <v>37.963</v>
      </c>
      <c r="AC473" s="14" t="n">
        <v>0</v>
      </c>
      <c r="AD473" s="14" t="n">
        <v>1</v>
      </c>
      <c r="AE473" s="14" t="n">
        <v>27.302</v>
      </c>
      <c r="AF473" s="14" t="n">
        <v>5.061</v>
      </c>
      <c r="AG473" s="14" t="n">
        <v>10.661</v>
      </c>
      <c r="AH473" s="14" t="n">
        <v>37.963</v>
      </c>
      <c r="AI473" s="14" t="n">
        <v>0</v>
      </c>
      <c r="AJ473" s="14" t="n">
        <v>1</v>
      </c>
      <c r="AK473" s="14" t="n">
        <v>32.241</v>
      </c>
      <c r="AL473" s="14" t="n">
        <v>15.396</v>
      </c>
      <c r="AM473" s="14" t="n">
        <v>-9.576000000000001</v>
      </c>
      <c r="AN473" s="14" t="n">
        <v>27.424</v>
      </c>
      <c r="AO473" s="14" t="n">
        <v>0.21</v>
      </c>
      <c r="AP473" s="14" t="n">
        <v>1</v>
      </c>
      <c r="AQ473" s="14" t="n">
        <v>0.861</v>
      </c>
      <c r="AR473" s="14" t="n">
        <v>0.123</v>
      </c>
      <c r="AS473" s="14" t="n">
        <v>0.625</v>
      </c>
      <c r="AT473" s="14" t="n">
        <v>1.799</v>
      </c>
      <c r="AU473" s="14" t="n">
        <v>0.21</v>
      </c>
      <c r="AV473" s="14" t="n">
        <v>1</v>
      </c>
      <c r="AW473" s="14" t="n">
        <v>0.986</v>
      </c>
      <c r="AX473" s="14" t="n">
        <v>0.123</v>
      </c>
      <c r="AY473" s="14" t="n">
        <v>0.537</v>
      </c>
      <c r="AZ473" s="14" t="n">
        <v>1.843</v>
      </c>
      <c r="BA473" s="14" t="n">
        <v>0.21</v>
      </c>
      <c r="BB473" s="14" t="n">
        <v>1</v>
      </c>
      <c r="BC473" s="14" t="n">
        <v>0.598</v>
      </c>
      <c r="BD473" s="14" t="n">
        <v>0.123</v>
      </c>
      <c r="BE473" s="14" t="n">
        <v>0.054</v>
      </c>
      <c r="BF473" s="14" t="n">
        <v>0.789</v>
      </c>
      <c r="BG473" s="14" t="n">
        <v>0.21</v>
      </c>
      <c r="BH473" s="14" t="n">
        <v>1</v>
      </c>
      <c r="BI473" s="14" t="n">
        <v>0.612</v>
      </c>
      <c r="BJ473" s="14" t="n">
        <v>0.123</v>
      </c>
      <c r="BK473" s="14" t="n">
        <v>0.414</v>
      </c>
      <c r="BL473" s="14" t="n">
        <v>1.242</v>
      </c>
      <c r="BM473" s="14" t="n">
        <v>0.21</v>
      </c>
      <c r="BN473" s="14" t="n">
        <v>1</v>
      </c>
      <c r="BO473" s="14" t="n">
        <v>0</v>
      </c>
      <c r="BP473" s="14" t="n">
        <v>0.002</v>
      </c>
      <c r="BQ473" s="14" t="n">
        <v>0.229</v>
      </c>
      <c r="BR473" s="14" t="n">
        <v>0</v>
      </c>
      <c r="BS473" s="14" t="n">
        <v>1</v>
      </c>
      <c r="BT473" s="14" t="n">
        <v>0</v>
      </c>
      <c r="BU473" s="14" t="n">
        <v>0.002</v>
      </c>
      <c r="BV473" s="14" t="n">
        <v>0.207</v>
      </c>
      <c r="BW473" s="14" t="n">
        <v>0.21</v>
      </c>
      <c r="BX473" s="14" t="n">
        <v>1</v>
      </c>
      <c r="BY473" s="14" t="n">
        <v>12.729</v>
      </c>
      <c r="BZ473" s="14" t="n">
        <v>0</v>
      </c>
      <c r="CA473" s="14" t="n">
        <v>12.729</v>
      </c>
      <c r="CB473" s="14" t="n">
        <v>0</v>
      </c>
      <c r="CC473" s="14" t="n">
        <v>97.90000000000001</v>
      </c>
      <c r="CD473" s="14" t="n">
        <v>7.95</v>
      </c>
      <c r="CE473" s="14" t="n">
        <v>98.617</v>
      </c>
      <c r="CF473" s="14" t="n">
        <v>237.786</v>
      </c>
      <c r="CG473" s="14" t="n">
        <v>0.21</v>
      </c>
      <c r="CH473" s="14" t="n">
        <v>1</v>
      </c>
      <c r="CI473" s="14" t="n">
        <v>0</v>
      </c>
      <c r="CJ473" s="14" t="n">
        <v>0</v>
      </c>
      <c r="CK473" s="14" t="n">
        <v>0</v>
      </c>
      <c r="CL473" s="14" t="n">
        <v>0</v>
      </c>
      <c r="CM473" s="14" t="n">
        <v>0</v>
      </c>
      <c r="CN473" s="14" t="n">
        <v>0</v>
      </c>
      <c r="CO473" s="14" t="n">
        <v>0</v>
      </c>
      <c r="CP473" s="14" t="n">
        <v>0</v>
      </c>
      <c r="CQ473" s="14" t="n">
        <v>1.294</v>
      </c>
      <c r="CR473" s="14" t="n">
        <v>0</v>
      </c>
      <c r="CS473" s="14" t="n">
        <v>5.158</v>
      </c>
      <c r="CT473" s="14" t="n">
        <v>5.858</v>
      </c>
      <c r="CU473" s="14" t="n">
        <v>26.718</v>
      </c>
    </row>
    <row r="474">
      <c r="A474" s="14" t="inlineStr">
        <is>
          <t>LTU2023</t>
        </is>
      </c>
      <c r="B474" s="14" t="inlineStr">
        <is>
          <t>LTU</t>
        </is>
      </c>
      <c r="C474" s="14" t="inlineStr">
        <is>
          <t>LTU</t>
        </is>
      </c>
      <c r="D474" s="14" t="inlineStr">
        <is>
          <t>Lithuania</t>
        </is>
      </c>
      <c r="E474" s="14" t="n">
        <v>2023</v>
      </c>
      <c r="F474" s="14" t="n">
        <v>0.21</v>
      </c>
      <c r="G474" s="14" t="n">
        <v>6.244</v>
      </c>
      <c r="H474" s="14" t="n">
        <v>1.207</v>
      </c>
      <c r="I474" s="14" t="n">
        <v>9.898</v>
      </c>
      <c r="J474" s="14" t="n">
        <v>16.143</v>
      </c>
      <c r="K474" s="14" t="n">
        <v>0</v>
      </c>
      <c r="L474" s="14" t="n">
        <v>1</v>
      </c>
      <c r="M474" s="14" t="n">
        <v>7.318</v>
      </c>
      <c r="N474" s="14" t="n">
        <v>3.62</v>
      </c>
      <c r="O474" s="14" t="n">
        <v>9.855</v>
      </c>
      <c r="P474" s="14" t="n">
        <v>17.174</v>
      </c>
      <c r="Q474" s="14" t="n">
        <v>0</v>
      </c>
      <c r="R474" s="14" t="n">
        <v>1</v>
      </c>
      <c r="S474" s="14" t="n">
        <v>12.277</v>
      </c>
      <c r="T474" s="14" t="n">
        <v>7.239</v>
      </c>
      <c r="U474" s="14" t="n">
        <v>0.755</v>
      </c>
      <c r="V474" s="14" t="n">
        <v>15.41</v>
      </c>
      <c r="W474" s="14" t="n">
        <v>0.21</v>
      </c>
      <c r="X474" s="14" t="n">
        <v>1</v>
      </c>
      <c r="Y474" s="14" t="n">
        <v>24.357</v>
      </c>
      <c r="Z474" s="14" t="n">
        <v>2.728</v>
      </c>
      <c r="AA474" s="14" t="n">
        <v>1.014</v>
      </c>
      <c r="AB474" s="14" t="n">
        <v>25.371</v>
      </c>
      <c r="AC474" s="14" t="n">
        <v>0</v>
      </c>
      <c r="AD474" s="14" t="n">
        <v>1</v>
      </c>
      <c r="AE474" s="14" t="n">
        <v>24.456</v>
      </c>
      <c r="AF474" s="14" t="n">
        <v>4.871</v>
      </c>
      <c r="AG474" s="14" t="n">
        <v>0.915</v>
      </c>
      <c r="AH474" s="14" t="n">
        <v>25.371</v>
      </c>
      <c r="AI474" s="14" t="n">
        <v>0</v>
      </c>
      <c r="AJ474" s="14" t="n">
        <v>1</v>
      </c>
      <c r="AK474" s="14" t="n">
        <v>29.599</v>
      </c>
      <c r="AL474" s="14" t="n">
        <v>14.662</v>
      </c>
      <c r="AM474" s="14" t="n">
        <v>11.385</v>
      </c>
      <c r="AN474" s="14" t="n">
        <v>49.591</v>
      </c>
      <c r="AO474" s="14" t="n">
        <v>0.21</v>
      </c>
      <c r="AP474" s="14" t="n">
        <v>1</v>
      </c>
      <c r="AQ474" s="14" t="n">
        <v>0.76</v>
      </c>
      <c r="AR474" s="14" t="n">
        <v>0.129</v>
      </c>
      <c r="AS474" s="14" t="n">
        <v>0.598</v>
      </c>
      <c r="AT474" s="14" t="n">
        <v>1.644</v>
      </c>
      <c r="AU474" s="14" t="n">
        <v>0.21</v>
      </c>
      <c r="AV474" s="14" t="n">
        <v>1</v>
      </c>
      <c r="AW474" s="14" t="n">
        <v>0.8110000000000001</v>
      </c>
      <c r="AX474" s="14" t="n">
        <v>0.129</v>
      </c>
      <c r="AY474" s="14" t="n">
        <v>0.526</v>
      </c>
      <c r="AZ474" s="14" t="n">
        <v>1.618</v>
      </c>
      <c r="BA474" s="14" t="n">
        <v>0.21</v>
      </c>
      <c r="BB474" s="14" t="n">
        <v>1</v>
      </c>
      <c r="BC474" s="14" t="n">
        <v>0.535</v>
      </c>
      <c r="BD474" s="14" t="n">
        <v>0.129</v>
      </c>
      <c r="BE474" s="14" t="n">
        <v>0.006</v>
      </c>
      <c r="BF474" s="14" t="n">
        <v>0.654</v>
      </c>
      <c r="BG474" s="14" t="n">
        <v>0.21</v>
      </c>
      <c r="BH474" s="14" t="n">
        <v>1</v>
      </c>
      <c r="BI474" s="14" t="n">
        <v>0.579</v>
      </c>
      <c r="BJ474" s="14" t="n">
        <v>0.129</v>
      </c>
      <c r="BK474" s="14" t="n">
        <v>0.279</v>
      </c>
      <c r="BL474" s="14" t="n">
        <v>1.038</v>
      </c>
      <c r="BM474" s="14" t="n">
        <v>0.21</v>
      </c>
      <c r="BN474" s="14" t="n">
        <v>1</v>
      </c>
      <c r="BO474" s="14" t="n">
        <v>0</v>
      </c>
      <c r="BP474" s="14" t="n">
        <v>-0.008</v>
      </c>
      <c r="BQ474" s="14" t="n">
        <v>0.138</v>
      </c>
      <c r="BR474" s="14" t="n">
        <v>0</v>
      </c>
      <c r="BS474" s="14" t="n">
        <v>1</v>
      </c>
      <c r="BT474" s="14" t="n">
        <v>0</v>
      </c>
      <c r="BU474" s="14" t="n">
        <v>-0.008999999999999999</v>
      </c>
      <c r="BV474" s="14" t="n">
        <v>0.273</v>
      </c>
      <c r="BW474" s="14" t="n">
        <v>0.21</v>
      </c>
      <c r="BX474" s="14" t="n">
        <v>1</v>
      </c>
      <c r="BY474" s="14" t="n">
        <v>13.254</v>
      </c>
      <c r="BZ474" s="14" t="n">
        <v>0</v>
      </c>
      <c r="CA474" s="14" t="n">
        <v>13.254</v>
      </c>
      <c r="CB474" s="14" t="n">
        <v>0</v>
      </c>
      <c r="CC474" s="14" t="n">
        <v>83.248</v>
      </c>
      <c r="CD474" s="14" t="n">
        <v>7.95</v>
      </c>
      <c r="CE474" s="14" t="n">
        <v>92.075</v>
      </c>
      <c r="CF474" s="14" t="n">
        <v>212.14</v>
      </c>
      <c r="CG474" s="14" t="n">
        <v>0.21</v>
      </c>
      <c r="CH474" s="14" t="n">
        <v>1</v>
      </c>
      <c r="CI474" s="14" t="n">
        <v>0</v>
      </c>
      <c r="CJ474" s="14" t="n">
        <v>0</v>
      </c>
      <c r="CK474" s="14" t="n">
        <v>0</v>
      </c>
      <c r="CL474" s="14" t="n">
        <v>0</v>
      </c>
      <c r="CM474" s="14" t="n">
        <v>0</v>
      </c>
      <c r="CN474" s="14" t="n">
        <v>0</v>
      </c>
      <c r="CO474" s="14" t="n">
        <v>0</v>
      </c>
      <c r="CP474" s="14" t="n">
        <v>0.123</v>
      </c>
      <c r="CQ474" s="14" t="n">
        <v>1.348</v>
      </c>
      <c r="CR474" s="14" t="n">
        <v>0</v>
      </c>
      <c r="CS474" s="14" t="n">
        <v>5.37</v>
      </c>
      <c r="CT474" s="14" t="n">
        <v>5.556</v>
      </c>
      <c r="CU474" s="14" t="n">
        <v>23.771</v>
      </c>
    </row>
    <row r="475">
      <c r="A475" s="14" t="inlineStr">
        <is>
          <t>LTU2024</t>
        </is>
      </c>
      <c r="B475" s="14" t="inlineStr">
        <is>
          <t>LTU</t>
        </is>
      </c>
      <c r="C475" s="14" t="inlineStr">
        <is>
          <t>LTU</t>
        </is>
      </c>
      <c r="D475" s="14" t="inlineStr">
        <is>
          <t>Lithuania</t>
        </is>
      </c>
      <c r="E475" s="14" t="n">
        <v>2024</v>
      </c>
      <c r="F475" s="14" t="n">
        <v>0.21</v>
      </c>
      <c r="G475" s="14" t="n">
        <v>5.582</v>
      </c>
      <c r="H475" s="14" t="n">
        <v>1.242</v>
      </c>
      <c r="I475" s="14" t="n">
        <v>6.487</v>
      </c>
      <c r="J475" s="14" t="n">
        <v>12.069</v>
      </c>
      <c r="K475" s="14" t="n">
        <v>0</v>
      </c>
      <c r="L475" s="14" t="n">
        <v>1</v>
      </c>
      <c r="M475" s="14" t="n">
        <v>6.662</v>
      </c>
      <c r="N475" s="14" t="n">
        <v>3.726</v>
      </c>
      <c r="O475" s="14" t="n">
        <v>6.49</v>
      </c>
      <c r="P475" s="14" t="n">
        <v>13.152</v>
      </c>
      <c r="Q475" s="14" t="n">
        <v>0</v>
      </c>
      <c r="R475" s="14" t="n">
        <v>1</v>
      </c>
      <c r="S475" s="14" t="n">
        <v>11.793</v>
      </c>
      <c r="T475" s="14" t="n">
        <v>7.453</v>
      </c>
      <c r="U475" s="14" t="n">
        <v>0.823</v>
      </c>
      <c r="V475" s="14" t="n">
        <v>14.841</v>
      </c>
      <c r="W475" s="14" t="n">
        <v>0.21</v>
      </c>
      <c r="X475" s="14" t="n">
        <v>1</v>
      </c>
      <c r="Y475" s="14" t="n">
        <v>12.917</v>
      </c>
      <c r="Z475" s="14" t="n">
        <v>1.631</v>
      </c>
      <c r="AA475" s="14" t="n">
        <v>4.143</v>
      </c>
      <c r="AB475" s="14" t="n">
        <v>17.06</v>
      </c>
      <c r="AC475" s="14" t="n">
        <v>0</v>
      </c>
      <c r="AD475" s="14" t="n">
        <v>1</v>
      </c>
      <c r="AE475" s="14" t="n">
        <v>12.917</v>
      </c>
      <c r="AF475" s="14" t="n">
        <v>2.83</v>
      </c>
      <c r="AG475" s="14" t="n">
        <v>4.143</v>
      </c>
      <c r="AH475" s="14" t="n">
        <v>17.06</v>
      </c>
      <c r="AI475" s="14" t="n">
        <v>0</v>
      </c>
      <c r="AJ475" s="14" t="n">
        <v>1</v>
      </c>
      <c r="AK475" s="14" t="n">
        <v>18.212</v>
      </c>
      <c r="AL475" s="14" t="n">
        <v>9.263</v>
      </c>
      <c r="AM475" s="14" t="n">
        <v>-1.627</v>
      </c>
      <c r="AN475" s="14" t="n">
        <v>20.067</v>
      </c>
      <c r="AO475" s="14" t="n">
        <v>0.21</v>
      </c>
      <c r="AP475" s="14" t="n">
        <v>1</v>
      </c>
      <c r="AQ475" s="14" t="n">
        <v>0.724</v>
      </c>
      <c r="AR475" s="14" t="n">
        <v>0.132</v>
      </c>
      <c r="AS475" s="14" t="n">
        <v>0.576</v>
      </c>
      <c r="AT475" s="14" t="n">
        <v>1.574</v>
      </c>
      <c r="AU475" s="14" t="n">
        <v>0.21</v>
      </c>
      <c r="AV475" s="14" t="n">
        <v>1</v>
      </c>
      <c r="AW475" s="14" t="n">
        <v>0.75</v>
      </c>
      <c r="AX475" s="14" t="n">
        <v>0.132</v>
      </c>
      <c r="AY475" s="14" t="n">
        <v>0.553</v>
      </c>
      <c r="AZ475" s="14" t="n">
        <v>1.576</v>
      </c>
      <c r="BA475" s="14" t="n">
        <v>0.21</v>
      </c>
      <c r="BB475" s="14" t="n">
        <v>1</v>
      </c>
      <c r="BC475" s="14" t="n">
        <v>0.513</v>
      </c>
      <c r="BD475" s="14" t="n">
        <v>0.132</v>
      </c>
      <c r="BE475" s="14" t="n">
        <v>0.064</v>
      </c>
      <c r="BF475" s="14" t="n">
        <v>0.698</v>
      </c>
      <c r="BG475" s="14" t="n">
        <v>0.21</v>
      </c>
      <c r="BH475" s="14" t="n">
        <v>1</v>
      </c>
      <c r="BI475" s="14" t="n">
        <v>0.591</v>
      </c>
      <c r="BJ475" s="14" t="n">
        <v>0.132</v>
      </c>
      <c r="BK475" s="14" t="n">
        <v>0.219</v>
      </c>
      <c r="BL475" s="14" t="n">
        <v>0.981</v>
      </c>
      <c r="BM475" s="14" t="n">
        <v>0.21</v>
      </c>
      <c r="BN475" s="14" t="n">
        <v>1</v>
      </c>
      <c r="BO475" s="14" t="n">
        <v>0</v>
      </c>
      <c r="BP475" s="14" t="n">
        <v>0</v>
      </c>
      <c r="BQ475" s="14" t="n">
        <v>0.156</v>
      </c>
      <c r="BR475" s="14" t="n">
        <v>0</v>
      </c>
      <c r="BS475" s="14" t="n">
        <v>1</v>
      </c>
      <c r="BT475" s="14" t="n">
        <v>0</v>
      </c>
      <c r="BU475" s="14" t="n">
        <v>0</v>
      </c>
      <c r="BV475" s="14" t="n">
        <v>0.241</v>
      </c>
      <c r="BW475" s="14" t="n">
        <v>0.21</v>
      </c>
      <c r="BX475" s="14" t="n">
        <v>1</v>
      </c>
      <c r="BY475" s="14" t="n">
        <v>13.646</v>
      </c>
      <c r="BZ475" s="14" t="n">
        <v>0</v>
      </c>
      <c r="CA475" s="14" t="n">
        <v>13.646</v>
      </c>
      <c r="CB475" s="14" t="n">
        <v>0</v>
      </c>
      <c r="CC475" s="14" t="n">
        <v>82.58799999999999</v>
      </c>
      <c r="CD475" s="14" t="n">
        <v>7.95</v>
      </c>
      <c r="CE475" s="14" t="n">
        <v>74.059</v>
      </c>
      <c r="CF475" s="14" t="n">
        <v>189.543</v>
      </c>
      <c r="CG475" s="14" t="n">
        <v>0.21</v>
      </c>
      <c r="CH475" s="14" t="n">
        <v>1</v>
      </c>
      <c r="CI475" s="14" t="n">
        <v>0</v>
      </c>
      <c r="CJ475" s="14" t="n">
        <v>0</v>
      </c>
      <c r="CK475" s="14" t="n">
        <v>0</v>
      </c>
      <c r="CL475" s="14" t="n">
        <v>0</v>
      </c>
      <c r="CM475" s="14" t="n">
        <v>0</v>
      </c>
      <c r="CN475" s="14" t="n">
        <v>0</v>
      </c>
      <c r="CO475" s="14" t="n">
        <v>0</v>
      </c>
      <c r="CP475" s="14" t="n">
        <v>0.123</v>
      </c>
      <c r="CQ475" s="14" t="n">
        <v>1.387</v>
      </c>
      <c r="CR475" s="14" t="n">
        <v>0</v>
      </c>
      <c r="CS475" s="14" t="n">
        <v>5.529</v>
      </c>
      <c r="CT475" s="14" t="n">
        <v>4.755</v>
      </c>
      <c r="CU475" s="14" t="n">
        <v>11.45</v>
      </c>
    </row>
    <row r="476">
      <c r="A476" s="14" t="inlineStr">
        <is>
          <t>LUX2021</t>
        </is>
      </c>
      <c r="B476" s="14" t="inlineStr">
        <is>
          <t>LUX</t>
        </is>
      </c>
      <c r="C476" s="14" t="inlineStr">
        <is>
          <t>LUX</t>
        </is>
      </c>
      <c r="D476" s="14" t="inlineStr">
        <is>
          <t>Luxembourg</t>
        </is>
      </c>
      <c r="E476" s="14" t="n">
        <v>2021</v>
      </c>
      <c r="F476" s="14" t="n">
        <v>0.17</v>
      </c>
      <c r="G476" s="14" t="n">
        <v>20.242</v>
      </c>
      <c r="H476" s="14" t="n">
        <v>1.128</v>
      </c>
      <c r="I476" s="14" t="n">
        <v>2.388</v>
      </c>
      <c r="J476" s="14" t="n">
        <v>22.63</v>
      </c>
      <c r="K476" s="14" t="n">
        <v>0</v>
      </c>
      <c r="L476" s="14" t="n">
        <v>1</v>
      </c>
      <c r="M476" s="14" t="n">
        <v>7.832</v>
      </c>
      <c r="N476" s="14" t="n">
        <v>3.385</v>
      </c>
      <c r="O476" s="14" t="n">
        <v>2.638</v>
      </c>
      <c r="P476" s="14" t="n">
        <v>10.47</v>
      </c>
      <c r="Q476" s="14" t="n">
        <v>0</v>
      </c>
      <c r="R476" s="14" t="n">
        <v>1</v>
      </c>
      <c r="S476" s="14" t="n">
        <v>25.883</v>
      </c>
      <c r="T476" s="14" t="n">
        <v>6.77</v>
      </c>
      <c r="U476" s="14" t="n">
        <v>0</v>
      </c>
      <c r="V476" s="14" t="n">
        <v>30.284</v>
      </c>
      <c r="W476" s="14" t="n">
        <v>0.17</v>
      </c>
      <c r="X476" s="14" t="n">
        <v>1</v>
      </c>
      <c r="Y476" s="14" t="n">
        <v>18.008</v>
      </c>
      <c r="Z476" s="14" t="n">
        <v>1.989</v>
      </c>
      <c r="AA476" s="14" t="n">
        <v>-3.858</v>
      </c>
      <c r="AB476" s="14" t="n">
        <v>14.15</v>
      </c>
      <c r="AC476" s="14" t="n">
        <v>0</v>
      </c>
      <c r="AD476" s="14" t="n">
        <v>1</v>
      </c>
      <c r="AE476" s="14" t="n">
        <v>17.964</v>
      </c>
      <c r="AF476" s="14" t="n">
        <v>3.535</v>
      </c>
      <c r="AG476" s="14" t="n">
        <v>-3.815</v>
      </c>
      <c r="AH476" s="14" t="n">
        <v>14.15</v>
      </c>
      <c r="AI476" s="14" t="n">
        <v>0</v>
      </c>
      <c r="AJ476" s="14" t="n">
        <v>1</v>
      </c>
      <c r="AK476" s="14" t="n">
        <v>22.537</v>
      </c>
      <c r="AL476" s="14" t="n">
        <v>11.061</v>
      </c>
      <c r="AM476" s="14" t="n">
        <v>-7.409</v>
      </c>
      <c r="AN476" s="14" t="n">
        <v>17.7</v>
      </c>
      <c r="AO476" s="14" t="n">
        <v>0</v>
      </c>
      <c r="AP476" s="14" t="n">
        <v>1</v>
      </c>
      <c r="AQ476" s="14" t="n">
        <v>0.619</v>
      </c>
      <c r="AR476" s="14" t="n">
        <v>0.114</v>
      </c>
      <c r="AS476" s="14" t="n">
        <v>0.727</v>
      </c>
      <c r="AT476" s="14" t="n">
        <v>1.575</v>
      </c>
      <c r="AU476" s="14" t="n">
        <v>0.17</v>
      </c>
      <c r="AV476" s="14" t="n">
        <v>1</v>
      </c>
      <c r="AW476" s="14" t="n">
        <v>0.599</v>
      </c>
      <c r="AX476" s="14" t="n">
        <v>0.114</v>
      </c>
      <c r="AY476" s="14" t="n">
        <v>0.638</v>
      </c>
      <c r="AZ476" s="14" t="n">
        <v>1.447</v>
      </c>
      <c r="BA476" s="14" t="n">
        <v>0.17</v>
      </c>
      <c r="BB476" s="14" t="n">
        <v>1</v>
      </c>
      <c r="BC476" s="14" t="n">
        <v>0.439</v>
      </c>
      <c r="BD476" s="14" t="n">
        <v>0.114</v>
      </c>
      <c r="BE476" s="14" t="n">
        <v>0.213</v>
      </c>
      <c r="BF476" s="14" t="n">
        <v>0.763</v>
      </c>
      <c r="BG476" s="14" t="n">
        <v>0.17</v>
      </c>
      <c r="BH476" s="14" t="n">
        <v>1</v>
      </c>
      <c r="BI476" s="14" t="n">
        <v>0.505</v>
      </c>
      <c r="BJ476" s="14" t="n">
        <v>0.114</v>
      </c>
      <c r="BK476" s="14" t="n">
        <v>0.166</v>
      </c>
      <c r="BL476" s="14" t="n">
        <v>0.785</v>
      </c>
      <c r="BM476" s="14" t="n">
        <v>0.17</v>
      </c>
      <c r="BN476" s="14" t="n">
        <v>1</v>
      </c>
      <c r="BO476" s="14" t="n">
        <v>0</v>
      </c>
      <c r="BP476" s="14" t="n">
        <v>0</v>
      </c>
      <c r="BQ476" s="14" t="n">
        <v>0.07000000000000001</v>
      </c>
      <c r="BR476" s="14" t="n">
        <v>0</v>
      </c>
      <c r="BS476" s="14" t="n">
        <v>1</v>
      </c>
      <c r="BT476" s="14" t="n">
        <v>0</v>
      </c>
      <c r="BU476" s="14" t="n">
        <v>0.044</v>
      </c>
      <c r="BV476" s="14" t="n">
        <v>0.235</v>
      </c>
      <c r="BW476" s="14" t="n">
        <v>0.17</v>
      </c>
      <c r="BX476" s="14" t="n">
        <v>0.833</v>
      </c>
      <c r="BY476" s="14" t="n">
        <v>11.787</v>
      </c>
      <c r="BZ476" s="14" t="n">
        <v>0</v>
      </c>
      <c r="CA476" s="14" t="n">
        <v>11.787</v>
      </c>
      <c r="CB476" s="14" t="n">
        <v>0</v>
      </c>
      <c r="CC476" s="14" t="n">
        <v>78.125</v>
      </c>
      <c r="CD476" s="14" t="n">
        <v>7.95</v>
      </c>
      <c r="CE476" s="14" t="n">
        <v>38.814</v>
      </c>
      <c r="CF476" s="14" t="n">
        <v>136.818</v>
      </c>
      <c r="CG476" s="14" t="n">
        <v>0.17</v>
      </c>
      <c r="CH476" s="14" t="n">
        <v>1</v>
      </c>
      <c r="CI476" s="14" t="n">
        <v>0</v>
      </c>
      <c r="CJ476" s="14" t="n">
        <v>0</v>
      </c>
      <c r="CK476" s="14" t="n">
        <v>0</v>
      </c>
      <c r="CL476" s="14" t="n">
        <v>0</v>
      </c>
      <c r="CM476" s="14" t="n">
        <v>0</v>
      </c>
      <c r="CN476" s="14" t="n">
        <v>0</v>
      </c>
      <c r="CO476" s="14" t="n">
        <v>0</v>
      </c>
      <c r="CP476" s="14" t="n">
        <v>0.026</v>
      </c>
      <c r="CQ476" s="14" t="n">
        <v>1.198</v>
      </c>
      <c r="CR476" s="14" t="n">
        <v>0</v>
      </c>
      <c r="CS476" s="14" t="n">
        <v>4.776</v>
      </c>
      <c r="CT476" s="14" t="n">
        <v>19.598</v>
      </c>
      <c r="CU476" s="14" t="n">
        <v>8.483000000000001</v>
      </c>
    </row>
    <row r="477">
      <c r="A477" s="14" t="inlineStr">
        <is>
          <t>LUX2022</t>
        </is>
      </c>
      <c r="B477" s="14" t="inlineStr">
        <is>
          <t>LUX</t>
        </is>
      </c>
      <c r="C477" s="14" t="inlineStr">
        <is>
          <t>LUX</t>
        </is>
      </c>
      <c r="D477" s="14" t="inlineStr">
        <is>
          <t>Luxembourg</t>
        </is>
      </c>
      <c r="E477" s="14" t="n">
        <v>2022</v>
      </c>
      <c r="F477" s="14" t="n">
        <v>0.17</v>
      </c>
      <c r="G477" s="14" t="n">
        <v>51.306</v>
      </c>
      <c r="H477" s="14" t="n">
        <v>1.235</v>
      </c>
      <c r="I477" s="14" t="n">
        <v>8.414</v>
      </c>
      <c r="J477" s="14" t="n">
        <v>59.72</v>
      </c>
      <c r="K477" s="14" t="n">
        <v>0</v>
      </c>
      <c r="L477" s="14" t="n">
        <v>1</v>
      </c>
      <c r="M477" s="14" t="n">
        <v>9.782999999999999</v>
      </c>
      <c r="N477" s="14" t="n">
        <v>3.704</v>
      </c>
      <c r="O477" s="14" t="n">
        <v>8.696</v>
      </c>
      <c r="P477" s="14" t="n">
        <v>18.479</v>
      </c>
      <c r="Q477" s="14" t="n">
        <v>0</v>
      </c>
      <c r="R477" s="14" t="n">
        <v>1</v>
      </c>
      <c r="S477" s="14" t="n">
        <v>57.479</v>
      </c>
      <c r="T477" s="14" t="n">
        <v>7.408</v>
      </c>
      <c r="U477" s="14" t="n">
        <v>4.097</v>
      </c>
      <c r="V477" s="14" t="n">
        <v>71.149</v>
      </c>
      <c r="W477" s="14" t="n">
        <v>0.17</v>
      </c>
      <c r="X477" s="14" t="n">
        <v>1</v>
      </c>
      <c r="Y477" s="14" t="n">
        <v>17.17</v>
      </c>
      <c r="Z477" s="14" t="n">
        <v>1.801</v>
      </c>
      <c r="AA477" s="14" t="n">
        <v>15.647</v>
      </c>
      <c r="AB477" s="14" t="n">
        <v>32.817</v>
      </c>
      <c r="AC477" s="14" t="n">
        <v>0</v>
      </c>
      <c r="AD477" s="14" t="n">
        <v>1</v>
      </c>
      <c r="AE477" s="14" t="n">
        <v>17.218</v>
      </c>
      <c r="AF477" s="14" t="n">
        <v>3.192</v>
      </c>
      <c r="AG477" s="14" t="n">
        <v>15.599</v>
      </c>
      <c r="AH477" s="14" t="n">
        <v>32.817</v>
      </c>
      <c r="AI477" s="14" t="n">
        <v>0</v>
      </c>
      <c r="AJ477" s="14" t="n">
        <v>1</v>
      </c>
      <c r="AK477" s="14" t="n">
        <v>22.157</v>
      </c>
      <c r="AL477" s="14" t="n">
        <v>10.581</v>
      </c>
      <c r="AM477" s="14" t="n">
        <v>-0.324</v>
      </c>
      <c r="AN477" s="14" t="n">
        <v>25.545</v>
      </c>
      <c r="AO477" s="14" t="n">
        <v>0</v>
      </c>
      <c r="AP477" s="14" t="n">
        <v>1</v>
      </c>
      <c r="AQ477" s="14" t="n">
        <v>0.861</v>
      </c>
      <c r="AR477" s="14" t="n">
        <v>0.123</v>
      </c>
      <c r="AS477" s="14" t="n">
        <v>0.648</v>
      </c>
      <c r="AT477" s="14" t="n">
        <v>1.765</v>
      </c>
      <c r="AU477" s="14" t="n">
        <v>0.17</v>
      </c>
      <c r="AV477" s="14" t="n">
        <v>1</v>
      </c>
      <c r="AW477" s="14" t="n">
        <v>0.986</v>
      </c>
      <c r="AX477" s="14" t="n">
        <v>0.123</v>
      </c>
      <c r="AY477" s="14" t="n">
        <v>0.584</v>
      </c>
      <c r="AZ477" s="14" t="n">
        <v>1.837</v>
      </c>
      <c r="BA477" s="14" t="n">
        <v>0.17</v>
      </c>
      <c r="BB477" s="14" t="n">
        <v>1</v>
      </c>
      <c r="BC477" s="14" t="n">
        <v>0.598</v>
      </c>
      <c r="BD477" s="14" t="n">
        <v>0.123</v>
      </c>
      <c r="BE477" s="14" t="n">
        <v>0.13</v>
      </c>
      <c r="BF477" s="14" t="n">
        <v>0.851</v>
      </c>
      <c r="BG477" s="14" t="n">
        <v>0.17</v>
      </c>
      <c r="BH477" s="14" t="n">
        <v>1</v>
      </c>
      <c r="BI477" s="14" t="n">
        <v>0.612</v>
      </c>
      <c r="BJ477" s="14" t="n">
        <v>0.123</v>
      </c>
      <c r="BK477" s="14" t="n">
        <v>0.455</v>
      </c>
      <c r="BL477" s="14" t="n">
        <v>1.248</v>
      </c>
      <c r="BM477" s="14" t="n">
        <v>0.17</v>
      </c>
      <c r="BN477" s="14" t="n">
        <v>1</v>
      </c>
      <c r="BO477" s="14" t="n">
        <v>0</v>
      </c>
      <c r="BP477" s="14" t="n">
        <v>0</v>
      </c>
      <c r="BQ477" s="14" t="n">
        <v>0.095</v>
      </c>
      <c r="BR477" s="14" t="n">
        <v>0</v>
      </c>
      <c r="BS477" s="14" t="n">
        <v>1</v>
      </c>
      <c r="BT477" s="14" t="n">
        <v>0</v>
      </c>
      <c r="BU477" s="14" t="n">
        <v>0.021</v>
      </c>
      <c r="BV477" s="14" t="n">
        <v>0.214</v>
      </c>
      <c r="BW477" s="14" t="n">
        <v>0.17</v>
      </c>
      <c r="BX477" s="14" t="n">
        <v>0.833</v>
      </c>
      <c r="BY477" s="14" t="n">
        <v>12.729</v>
      </c>
      <c r="BZ477" s="14" t="n">
        <v>0</v>
      </c>
      <c r="CA477" s="14" t="n">
        <v>12.729</v>
      </c>
      <c r="CB477" s="14" t="n">
        <v>0</v>
      </c>
      <c r="CC477" s="14" t="n">
        <v>97.90000000000001</v>
      </c>
      <c r="CD477" s="14" t="n">
        <v>7.95</v>
      </c>
      <c r="CE477" s="14" t="n">
        <v>105.678</v>
      </c>
      <c r="CF477" s="14" t="n">
        <v>238.187</v>
      </c>
      <c r="CG477" s="14" t="n">
        <v>0.17</v>
      </c>
      <c r="CH477" s="14" t="n">
        <v>1</v>
      </c>
      <c r="CI477" s="14" t="n">
        <v>0</v>
      </c>
      <c r="CJ477" s="14" t="n">
        <v>0</v>
      </c>
      <c r="CK477" s="14" t="n">
        <v>0</v>
      </c>
      <c r="CL477" s="14" t="n">
        <v>0</v>
      </c>
      <c r="CM477" s="14" t="n">
        <v>0</v>
      </c>
      <c r="CN477" s="14" t="n">
        <v>0</v>
      </c>
      <c r="CO477" s="14" t="n">
        <v>0</v>
      </c>
      <c r="CP477" s="14" t="n">
        <v>0</v>
      </c>
      <c r="CQ477" s="14" t="n">
        <v>1.294</v>
      </c>
      <c r="CR477" s="14" t="n">
        <v>0</v>
      </c>
      <c r="CS477" s="14" t="n">
        <v>5.158</v>
      </c>
      <c r="CT477" s="14" t="n">
        <v>50.071</v>
      </c>
      <c r="CU477" s="14" t="n">
        <v>7.554</v>
      </c>
    </row>
    <row r="478">
      <c r="A478" s="14" t="inlineStr">
        <is>
          <t>LUX2023</t>
        </is>
      </c>
      <c r="B478" s="14" t="inlineStr">
        <is>
          <t>LUX</t>
        </is>
      </c>
      <c r="C478" s="14" t="inlineStr">
        <is>
          <t>LUX</t>
        </is>
      </c>
      <c r="D478" s="14" t="inlineStr">
        <is>
          <t>Luxembourg</t>
        </is>
      </c>
      <c r="E478" s="14" t="n">
        <v>2023</v>
      </c>
      <c r="F478" s="14" t="n">
        <v>0.17</v>
      </c>
      <c r="G478" s="14" t="n">
        <v>25.29</v>
      </c>
      <c r="H478" s="14" t="n">
        <v>1.283</v>
      </c>
      <c r="I478" s="14" t="n">
        <v>9.750999999999999</v>
      </c>
      <c r="J478" s="14" t="n">
        <v>35.041</v>
      </c>
      <c r="K478" s="14" t="n">
        <v>0</v>
      </c>
      <c r="L478" s="14" t="n">
        <v>1</v>
      </c>
      <c r="M478" s="14" t="n">
        <v>7.869</v>
      </c>
      <c r="N478" s="14" t="n">
        <v>3.85</v>
      </c>
      <c r="O478" s="14" t="n">
        <v>10.033</v>
      </c>
      <c r="P478" s="14" t="n">
        <v>17.901</v>
      </c>
      <c r="Q478" s="14" t="n">
        <v>0</v>
      </c>
      <c r="R478" s="14" t="n">
        <v>1</v>
      </c>
      <c r="S478" s="14" t="n">
        <v>31.707</v>
      </c>
      <c r="T478" s="14" t="n">
        <v>7.699</v>
      </c>
      <c r="U478" s="14" t="n">
        <v>4.55</v>
      </c>
      <c r="V478" s="14" t="n">
        <v>41.636</v>
      </c>
      <c r="W478" s="14" t="n">
        <v>0.17</v>
      </c>
      <c r="X478" s="14" t="n">
        <v>1</v>
      </c>
      <c r="Y478" s="14" t="n">
        <v>17.42</v>
      </c>
      <c r="Z478" s="14" t="n">
        <v>1.951</v>
      </c>
      <c r="AA478" s="14" t="n">
        <v>19.513</v>
      </c>
      <c r="AB478" s="14" t="n">
        <v>36.933</v>
      </c>
      <c r="AC478" s="14" t="n">
        <v>0</v>
      </c>
      <c r="AD478" s="14" t="n">
        <v>1</v>
      </c>
      <c r="AE478" s="14" t="n">
        <v>17.519</v>
      </c>
      <c r="AF478" s="14" t="n">
        <v>3.489</v>
      </c>
      <c r="AG478" s="14" t="n">
        <v>19.415</v>
      </c>
      <c r="AH478" s="14" t="n">
        <v>36.933</v>
      </c>
      <c r="AI478" s="14" t="n">
        <v>0</v>
      </c>
      <c r="AJ478" s="14" t="n">
        <v>1</v>
      </c>
      <c r="AK478" s="14" t="n">
        <v>22.661</v>
      </c>
      <c r="AL478" s="14" t="n">
        <v>11.226</v>
      </c>
      <c r="AM478" s="14" t="n">
        <v>-0.518</v>
      </c>
      <c r="AN478" s="14" t="n">
        <v>25.908</v>
      </c>
      <c r="AO478" s="14" t="n">
        <v>0</v>
      </c>
      <c r="AP478" s="14" t="n">
        <v>1</v>
      </c>
      <c r="AQ478" s="14" t="n">
        <v>0.76</v>
      </c>
      <c r="AR478" s="14" t="n">
        <v>0.129</v>
      </c>
      <c r="AS478" s="14" t="n">
        <v>0.6899999999999999</v>
      </c>
      <c r="AT478" s="14" t="n">
        <v>1.697</v>
      </c>
      <c r="AU478" s="14" t="n">
        <v>0.17</v>
      </c>
      <c r="AV478" s="14" t="n">
        <v>1</v>
      </c>
      <c r="AW478" s="14" t="n">
        <v>0.8110000000000001</v>
      </c>
      <c r="AX478" s="14" t="n">
        <v>0.129</v>
      </c>
      <c r="AY478" s="14" t="n">
        <v>0.607</v>
      </c>
      <c r="AZ478" s="14" t="n">
        <v>1.659</v>
      </c>
      <c r="BA478" s="14" t="n">
        <v>0.17</v>
      </c>
      <c r="BB478" s="14" t="n">
        <v>1</v>
      </c>
      <c r="BC478" s="14" t="n">
        <v>0.535</v>
      </c>
      <c r="BD478" s="14" t="n">
        <v>0.129</v>
      </c>
      <c r="BE478" s="14" t="n">
        <v>0.112</v>
      </c>
      <c r="BF478" s="14" t="n">
        <v>0.757</v>
      </c>
      <c r="BG478" s="14" t="n">
        <v>0.17</v>
      </c>
      <c r="BH478" s="14" t="n">
        <v>1</v>
      </c>
      <c r="BI478" s="14" t="n">
        <v>0.579</v>
      </c>
      <c r="BJ478" s="14" t="n">
        <v>0.129</v>
      </c>
      <c r="BK478" s="14" t="n">
        <v>0.288</v>
      </c>
      <c r="BL478" s="14" t="n">
        <v>1.015</v>
      </c>
      <c r="BM478" s="14" t="n">
        <v>0.17</v>
      </c>
      <c r="BN478" s="14" t="n">
        <v>1</v>
      </c>
      <c r="BO478" s="14" t="n">
        <v>0</v>
      </c>
      <c r="BP478" s="14" t="n">
        <v>0</v>
      </c>
      <c r="BQ478" s="14" t="n">
        <v>0.175</v>
      </c>
      <c r="BR478" s="14" t="n">
        <v>0</v>
      </c>
      <c r="BS478" s="14" t="n">
        <v>1</v>
      </c>
      <c r="BT478" s="14" t="n">
        <v>0</v>
      </c>
      <c r="BU478" s="14" t="n">
        <v>-0.115</v>
      </c>
      <c r="BV478" s="14" t="n">
        <v>0.217</v>
      </c>
      <c r="BW478" s="14" t="n">
        <v>0.17</v>
      </c>
      <c r="BX478" s="14" t="n">
        <v>0.833</v>
      </c>
      <c r="BY478" s="14" t="n">
        <v>13.254</v>
      </c>
      <c r="BZ478" s="14" t="n">
        <v>0</v>
      </c>
      <c r="CA478" s="14" t="n">
        <v>13.254</v>
      </c>
      <c r="CB478" s="14" t="n">
        <v>0</v>
      </c>
      <c r="CC478" s="14" t="n">
        <v>83.248</v>
      </c>
      <c r="CD478" s="14" t="n">
        <v>7.95</v>
      </c>
      <c r="CE478" s="14" t="n">
        <v>101.368</v>
      </c>
      <c r="CF478" s="14" t="n">
        <v>216</v>
      </c>
      <c r="CG478" s="14" t="n">
        <v>0.17</v>
      </c>
      <c r="CH478" s="14" t="n">
        <v>1</v>
      </c>
      <c r="CI478" s="14" t="n">
        <v>0</v>
      </c>
      <c r="CJ478" s="14" t="n">
        <v>0</v>
      </c>
      <c r="CK478" s="14" t="n">
        <v>0</v>
      </c>
      <c r="CL478" s="14" t="n">
        <v>0</v>
      </c>
      <c r="CM478" s="14" t="n">
        <v>0</v>
      </c>
      <c r="CN478" s="14" t="n">
        <v>0</v>
      </c>
      <c r="CO478" s="14" t="n">
        <v>0</v>
      </c>
      <c r="CP478" s="14" t="n">
        <v>0.004</v>
      </c>
      <c r="CQ478" s="14" t="n">
        <v>1.348</v>
      </c>
      <c r="CR478" s="14" t="n">
        <v>0</v>
      </c>
      <c r="CS478" s="14" t="n">
        <v>5.37</v>
      </c>
      <c r="CT478" s="14" t="n">
        <v>24.093</v>
      </c>
      <c r="CU478" s="14" t="n">
        <v>7.753</v>
      </c>
    </row>
    <row r="479">
      <c r="A479" s="14" t="inlineStr">
        <is>
          <t>LUX2024</t>
        </is>
      </c>
      <c r="B479" s="14" t="inlineStr">
        <is>
          <t>LUX</t>
        </is>
      </c>
      <c r="C479" s="14" t="inlineStr">
        <is>
          <t>LUX</t>
        </is>
      </c>
      <c r="D479" s="14" t="inlineStr">
        <is>
          <t>Luxembourg</t>
        </is>
      </c>
      <c r="E479" s="14" t="n">
        <v>2024</v>
      </c>
      <c r="F479" s="14" t="n">
        <v>0.17</v>
      </c>
      <c r="G479" s="14" t="n">
        <v>20.108</v>
      </c>
      <c r="H479" s="14" t="n">
        <v>1.321</v>
      </c>
      <c r="I479" s="14" t="n">
        <v>6.39</v>
      </c>
      <c r="J479" s="14" t="n">
        <v>26.498</v>
      </c>
      <c r="K479" s="14" t="n">
        <v>0</v>
      </c>
      <c r="L479" s="14" t="n">
        <v>1</v>
      </c>
      <c r="M479" s="14" t="n">
        <v>7.109</v>
      </c>
      <c r="N479" s="14" t="n">
        <v>3.963</v>
      </c>
      <c r="O479" s="14" t="n">
        <v>6.649</v>
      </c>
      <c r="P479" s="14" t="n">
        <v>13.758</v>
      </c>
      <c r="Q479" s="14" t="n">
        <v>0</v>
      </c>
      <c r="R479" s="14" t="n">
        <v>1</v>
      </c>
      <c r="S479" s="14" t="n">
        <v>26.714</v>
      </c>
      <c r="T479" s="14" t="n">
        <v>7.927</v>
      </c>
      <c r="U479" s="14" t="n">
        <v>5.134</v>
      </c>
      <c r="V479" s="14" t="n">
        <v>36.419</v>
      </c>
      <c r="W479" s="14" t="n">
        <v>0.17</v>
      </c>
      <c r="X479" s="14" t="n">
        <v>1</v>
      </c>
      <c r="Y479" s="14" t="n">
        <v>20.004</v>
      </c>
      <c r="Z479" s="14" t="n">
        <v>2.526</v>
      </c>
      <c r="AA479" s="14" t="n">
        <v>5.192</v>
      </c>
      <c r="AB479" s="14" t="n">
        <v>25.196</v>
      </c>
      <c r="AC479" s="14" t="n">
        <v>0</v>
      </c>
      <c r="AD479" s="14" t="n">
        <v>1</v>
      </c>
      <c r="AE479" s="14" t="n">
        <v>20.004</v>
      </c>
      <c r="AF479" s="14" t="n">
        <v>4.382</v>
      </c>
      <c r="AG479" s="14" t="n">
        <v>5.192</v>
      </c>
      <c r="AH479" s="14" t="n">
        <v>25.196</v>
      </c>
      <c r="AI479" s="14" t="n">
        <v>0</v>
      </c>
      <c r="AJ479" s="14" t="n">
        <v>1</v>
      </c>
      <c r="AK479" s="14" t="n">
        <v>25.298</v>
      </c>
      <c r="AL479" s="14" t="n">
        <v>12.867</v>
      </c>
      <c r="AM479" s="14" t="n">
        <v>-4.546</v>
      </c>
      <c r="AN479" s="14" t="n">
        <v>24.28</v>
      </c>
      <c r="AO479" s="14" t="n">
        <v>0</v>
      </c>
      <c r="AP479" s="14" t="n">
        <v>1</v>
      </c>
      <c r="AQ479" s="14" t="n">
        <v>0.724</v>
      </c>
      <c r="AR479" s="14" t="n">
        <v>0.132</v>
      </c>
      <c r="AS479" s="14" t="n">
        <v>0.698</v>
      </c>
      <c r="AT479" s="14" t="n">
        <v>1.664</v>
      </c>
      <c r="AU479" s="14" t="n">
        <v>0.17</v>
      </c>
      <c r="AV479" s="14" t="n">
        <v>1</v>
      </c>
      <c r="AW479" s="14" t="n">
        <v>0.75</v>
      </c>
      <c r="AX479" s="14" t="n">
        <v>0.132</v>
      </c>
      <c r="AY479" s="14" t="n">
        <v>0.622</v>
      </c>
      <c r="AZ479" s="14" t="n">
        <v>1.606</v>
      </c>
      <c r="BA479" s="14" t="n">
        <v>0.17</v>
      </c>
      <c r="BB479" s="14" t="n">
        <v>1</v>
      </c>
      <c r="BC479" s="14" t="n">
        <v>0.513</v>
      </c>
      <c r="BD479" s="14" t="n">
        <v>0.132</v>
      </c>
      <c r="BE479" s="14" t="n">
        <v>0.16</v>
      </c>
      <c r="BF479" s="14" t="n">
        <v>0.787</v>
      </c>
      <c r="BG479" s="14" t="n">
        <v>0.17</v>
      </c>
      <c r="BH479" s="14" t="n">
        <v>1</v>
      </c>
      <c r="BI479" s="14" t="n">
        <v>0.591</v>
      </c>
      <c r="BJ479" s="14" t="n">
        <v>0.132</v>
      </c>
      <c r="BK479" s="14" t="n">
        <v>0.224</v>
      </c>
      <c r="BL479" s="14" t="n">
        <v>0.954</v>
      </c>
      <c r="BM479" s="14" t="n">
        <v>0.17</v>
      </c>
      <c r="BN479" s="14" t="n">
        <v>1</v>
      </c>
      <c r="BO479" s="14" t="n">
        <v>0</v>
      </c>
      <c r="BP479" s="14" t="n">
        <v>0</v>
      </c>
      <c r="BQ479" s="14" t="n">
        <v>0.147</v>
      </c>
      <c r="BR479" s="14" t="n">
        <v>0</v>
      </c>
      <c r="BS479" s="14" t="n">
        <v>1</v>
      </c>
      <c r="BT479" s="14" t="n">
        <v>0</v>
      </c>
      <c r="BU479" s="14" t="n">
        <v>-0.124</v>
      </c>
      <c r="BV479" s="14" t="n">
        <v>0.219</v>
      </c>
      <c r="BW479" s="14" t="n">
        <v>0.17</v>
      </c>
      <c r="BX479" s="14" t="n">
        <v>0.833</v>
      </c>
      <c r="BY479" s="14" t="n">
        <v>13.646</v>
      </c>
      <c r="BZ479" s="14" t="n">
        <v>0</v>
      </c>
      <c r="CA479" s="14" t="n">
        <v>13.646</v>
      </c>
      <c r="CB479" s="14" t="n">
        <v>0</v>
      </c>
      <c r="CC479" s="14" t="n">
        <v>82.58799999999999</v>
      </c>
      <c r="CD479" s="14" t="n">
        <v>7.95</v>
      </c>
      <c r="CE479" s="14" t="n">
        <v>81.879</v>
      </c>
      <c r="CF479" s="14" t="n">
        <v>192.427</v>
      </c>
      <c r="CG479" s="14" t="n">
        <v>0.17</v>
      </c>
      <c r="CH479" s="14" t="n">
        <v>1</v>
      </c>
      <c r="CI479" s="14" t="n">
        <v>0</v>
      </c>
      <c r="CJ479" s="14" t="n">
        <v>0</v>
      </c>
      <c r="CK479" s="14" t="n">
        <v>0</v>
      </c>
      <c r="CL479" s="14" t="n">
        <v>0</v>
      </c>
      <c r="CM479" s="14" t="n">
        <v>0</v>
      </c>
      <c r="CN479" s="14" t="n">
        <v>0</v>
      </c>
      <c r="CO479" s="14" t="n">
        <v>0</v>
      </c>
      <c r="CP479" s="14" t="n">
        <v>0.004</v>
      </c>
      <c r="CQ479" s="14" t="n">
        <v>1.387</v>
      </c>
      <c r="CR479" s="14" t="n">
        <v>0</v>
      </c>
      <c r="CS479" s="14" t="n">
        <v>5.529</v>
      </c>
      <c r="CT479" s="14" t="n">
        <v>18.853</v>
      </c>
      <c r="CU479" s="14" t="n">
        <v>7.81</v>
      </c>
    </row>
    <row r="480">
      <c r="A480" s="14" t="inlineStr">
        <is>
          <t>MAC2021</t>
        </is>
      </c>
      <c r="B480" s="14" t="inlineStr">
        <is>
          <t>MAC</t>
        </is>
      </c>
      <c r="C480" s="14" t="inlineStr">
        <is>
          <t>MAC</t>
        </is>
      </c>
      <c r="D480" s="14" t="inlineStr">
        <is>
          <t>Macao SAR</t>
        </is>
      </c>
      <c r="E480" s="14" t="n">
        <v>2021</v>
      </c>
      <c r="F480" s="14" t="n">
        <v>0</v>
      </c>
      <c r="G480" s="14" t="n">
        <v>4.747</v>
      </c>
      <c r="H480" s="14" t="n">
        <v>1.143</v>
      </c>
      <c r="I480" s="14" t="n">
        <v>0</v>
      </c>
      <c r="J480" s="14" t="n">
        <v>4.747</v>
      </c>
      <c r="K480" s="14" t="n">
        <v>0</v>
      </c>
      <c r="L480" s="14" t="n">
        <v>1</v>
      </c>
      <c r="M480" s="14" t="n">
        <v>7.964</v>
      </c>
      <c r="N480" s="14" t="n">
        <v>3.43</v>
      </c>
      <c r="O480" s="14" t="n">
        <v>0</v>
      </c>
      <c r="P480" s="14" t="n">
        <v>7.964</v>
      </c>
      <c r="Q480" s="14" t="n">
        <v>0</v>
      </c>
      <c r="R480" s="14" t="n">
        <v>1</v>
      </c>
      <c r="S480" s="14" t="n">
        <v>10.464</v>
      </c>
      <c r="T480" s="14" t="n">
        <v>6.86</v>
      </c>
      <c r="U480" s="14" t="n">
        <v>0</v>
      </c>
      <c r="V480" s="14" t="n">
        <v>10.464</v>
      </c>
      <c r="W480" s="14" t="n">
        <v>0</v>
      </c>
      <c r="X480" s="14" t="n">
        <v>1</v>
      </c>
      <c r="Y480" s="14" t="n">
        <v>10.551</v>
      </c>
      <c r="Z480" s="14" t="n">
        <v>1.302</v>
      </c>
      <c r="AA480" s="14" t="n">
        <v>0</v>
      </c>
      <c r="AB480" s="14" t="n">
        <v>10.551</v>
      </c>
      <c r="AC480" s="14" t="n">
        <v>0</v>
      </c>
      <c r="AD480" s="14" t="n">
        <v>1</v>
      </c>
      <c r="AE480" s="14" t="n">
        <v>11.694</v>
      </c>
      <c r="AF480" s="14" t="n">
        <v>2.549</v>
      </c>
      <c r="AG480" s="14" t="n">
        <v>0</v>
      </c>
      <c r="AH480" s="14" t="n">
        <v>11.694</v>
      </c>
      <c r="AI480" s="14" t="n">
        <v>0</v>
      </c>
      <c r="AJ480" s="14" t="n">
        <v>1</v>
      </c>
      <c r="AK480" s="14" t="n">
        <v>18.554</v>
      </c>
      <c r="AL480" s="14" t="n">
        <v>9.627000000000001</v>
      </c>
      <c r="AM480" s="14" t="n">
        <v>0</v>
      </c>
      <c r="AN480" s="14" t="n">
        <v>18.554</v>
      </c>
      <c r="AO480" s="14" t="n">
        <v>0</v>
      </c>
      <c r="AP480" s="14" t="n">
        <v>1</v>
      </c>
      <c r="AQ480" s="14" t="n">
        <v>0.621</v>
      </c>
      <c r="AR480" s="14" t="n">
        <v>0.114</v>
      </c>
      <c r="AS480" s="14" t="n">
        <v>0</v>
      </c>
      <c r="AT480" s="14" t="n">
        <v>0.621</v>
      </c>
      <c r="AU480" s="14" t="n">
        <v>0</v>
      </c>
      <c r="AV480" s="14" t="n">
        <v>1</v>
      </c>
      <c r="AW480" s="14" t="n">
        <v>0.593</v>
      </c>
      <c r="AX480" s="14" t="n">
        <v>0.114</v>
      </c>
      <c r="AY480" s="14" t="n">
        <v>0</v>
      </c>
      <c r="AZ480" s="14" t="n">
        <v>0.593</v>
      </c>
      <c r="BA480" s="14" t="n">
        <v>0</v>
      </c>
      <c r="BB480" s="14" t="n">
        <v>1</v>
      </c>
      <c r="BC480" s="14" t="n">
        <v>0.44</v>
      </c>
      <c r="BD480" s="14" t="n">
        <v>0.114</v>
      </c>
      <c r="BE480" s="14" t="n">
        <v>0</v>
      </c>
      <c r="BF480" s="14" t="n">
        <v>0.44</v>
      </c>
      <c r="BG480" s="14" t="n">
        <v>0</v>
      </c>
      <c r="BH480" s="14" t="n">
        <v>1</v>
      </c>
      <c r="BI480" s="14" t="n">
        <v>0.5600000000000001</v>
      </c>
      <c r="BJ480" s="14" t="n">
        <v>0.114</v>
      </c>
      <c r="BK480" s="14" t="n">
        <v>0</v>
      </c>
      <c r="BL480" s="14" t="n">
        <v>0.5600000000000001</v>
      </c>
      <c r="BM480" s="14" t="n">
        <v>0</v>
      </c>
      <c r="BN480" s="14" t="n">
        <v>1</v>
      </c>
      <c r="BO480" s="14" t="n">
        <v>0</v>
      </c>
      <c r="BP480" s="14" t="n">
        <v>0</v>
      </c>
      <c r="BQ480" s="14" t="n">
        <v>0.157</v>
      </c>
      <c r="BR480" s="14" t="n">
        <v>0</v>
      </c>
      <c r="BS480" s="14" t="n">
        <v>1</v>
      </c>
      <c r="BT480" s="14" t="n">
        <v>0</v>
      </c>
      <c r="BU480" s="14" t="n">
        <v>0</v>
      </c>
      <c r="BV480" s="14" t="n">
        <v>0.149</v>
      </c>
      <c r="BW480" s="14" t="n">
        <v>0</v>
      </c>
      <c r="BX480" s="14" t="n">
        <v>0.833</v>
      </c>
      <c r="BY480" s="14" t="n">
        <v>11.787</v>
      </c>
      <c r="BZ480" s="14" t="n">
        <v>0</v>
      </c>
      <c r="CA480" s="14" t="n">
        <v>11.787</v>
      </c>
      <c r="CB480" s="14" t="n">
        <v>0</v>
      </c>
      <c r="CC480" s="14" t="n">
        <v>81.69499999999999</v>
      </c>
      <c r="CD480" s="14" t="n">
        <v>7.95</v>
      </c>
      <c r="CE480" s="14" t="n">
        <v>0</v>
      </c>
      <c r="CF480" s="14" t="n">
        <v>81.69499999999999</v>
      </c>
      <c r="CG480" s="14" t="n">
        <v>0</v>
      </c>
      <c r="CH480" s="14" t="n">
        <v>1</v>
      </c>
      <c r="CI480" s="14" t="n">
        <v>0</v>
      </c>
      <c r="CJ480" s="14" t="n">
        <v>0</v>
      </c>
      <c r="CK480" s="14" t="n">
        <v>0</v>
      </c>
      <c r="CL480" s="14" t="n">
        <v>0</v>
      </c>
      <c r="CM480" s="14" t="n">
        <v>0</v>
      </c>
      <c r="CN480" s="14" t="n">
        <v>0</v>
      </c>
      <c r="CO480" s="14" t="n">
        <v>0</v>
      </c>
      <c r="CP480" s="14" t="n">
        <v>0</v>
      </c>
      <c r="CQ480" s="14" t="n">
        <v>1.198</v>
      </c>
      <c r="CR480" s="14" t="n">
        <v>0</v>
      </c>
      <c r="CS480" s="14" t="n">
        <v>4.776</v>
      </c>
      <c r="CT480" s="14" t="n">
        <v>3.604</v>
      </c>
      <c r="CU480" s="14" t="n">
        <v>9.407999999999999</v>
      </c>
    </row>
    <row r="481">
      <c r="A481" s="14" t="inlineStr">
        <is>
          <t>MAC2022</t>
        </is>
      </c>
      <c r="B481" s="14" t="inlineStr">
        <is>
          <t>MAC</t>
        </is>
      </c>
      <c r="C481" s="14" t="inlineStr">
        <is>
          <t>MAC</t>
        </is>
      </c>
      <c r="D481" s="14" t="inlineStr">
        <is>
          <t>Macao SAR</t>
        </is>
      </c>
      <c r="E481" s="14" t="n">
        <v>2022</v>
      </c>
      <c r="F481" s="14" t="n">
        <v>0</v>
      </c>
      <c r="G481" s="14" t="n">
        <v>8.788</v>
      </c>
      <c r="H481" s="14" t="n">
        <v>1.235</v>
      </c>
      <c r="I481" s="14" t="n">
        <v>0</v>
      </c>
      <c r="J481" s="14" t="n">
        <v>8.788</v>
      </c>
      <c r="K481" s="14" t="n">
        <v>0</v>
      </c>
      <c r="L481" s="14" t="n">
        <v>1</v>
      </c>
      <c r="M481" s="14" t="n">
        <v>9.782999999999999</v>
      </c>
      <c r="N481" s="14" t="n">
        <v>3.704</v>
      </c>
      <c r="O481" s="14" t="n">
        <v>0</v>
      </c>
      <c r="P481" s="14" t="n">
        <v>9.782999999999999</v>
      </c>
      <c r="Q481" s="14" t="n">
        <v>0</v>
      </c>
      <c r="R481" s="14" t="n">
        <v>1</v>
      </c>
      <c r="S481" s="14" t="n">
        <v>14.962</v>
      </c>
      <c r="T481" s="14" t="n">
        <v>7.408</v>
      </c>
      <c r="U481" s="14" t="n">
        <v>0</v>
      </c>
      <c r="V481" s="14" t="n">
        <v>14.962</v>
      </c>
      <c r="W481" s="14" t="n">
        <v>0</v>
      </c>
      <c r="X481" s="14" t="n">
        <v>1</v>
      </c>
      <c r="Y481" s="14" t="n">
        <v>17.332</v>
      </c>
      <c r="Z481" s="14" t="n">
        <v>2.139</v>
      </c>
      <c r="AA481" s="14" t="n">
        <v>0</v>
      </c>
      <c r="AB481" s="14" t="n">
        <v>17.332</v>
      </c>
      <c r="AC481" s="14" t="n">
        <v>0</v>
      </c>
      <c r="AD481" s="14" t="n">
        <v>1</v>
      </c>
      <c r="AE481" s="14" t="n">
        <v>18.566</v>
      </c>
      <c r="AF481" s="14" t="n">
        <v>4.048</v>
      </c>
      <c r="AG481" s="14" t="n">
        <v>0</v>
      </c>
      <c r="AH481" s="14" t="n">
        <v>18.566</v>
      </c>
      <c r="AI481" s="14" t="n">
        <v>0</v>
      </c>
      <c r="AJ481" s="14" t="n">
        <v>1</v>
      </c>
      <c r="AK481" s="14" t="n">
        <v>25.974</v>
      </c>
      <c r="AL481" s="14" t="n">
        <v>13.478</v>
      </c>
      <c r="AM481" s="14" t="n">
        <v>0</v>
      </c>
      <c r="AN481" s="14" t="n">
        <v>25.974</v>
      </c>
      <c r="AO481" s="14" t="n">
        <v>0</v>
      </c>
      <c r="AP481" s="14" t="n">
        <v>1</v>
      </c>
      <c r="AQ481" s="14" t="n">
        <v>0.847</v>
      </c>
      <c r="AR481" s="14" t="n">
        <v>0.123</v>
      </c>
      <c r="AS481" s="14" t="n">
        <v>0</v>
      </c>
      <c r="AT481" s="14" t="n">
        <v>0.847</v>
      </c>
      <c r="AU481" s="14" t="n">
        <v>0</v>
      </c>
      <c r="AV481" s="14" t="n">
        <v>1</v>
      </c>
      <c r="AW481" s="14" t="n">
        <v>0.947</v>
      </c>
      <c r="AX481" s="14" t="n">
        <v>0.123</v>
      </c>
      <c r="AY481" s="14" t="n">
        <v>0</v>
      </c>
      <c r="AZ481" s="14" t="n">
        <v>0.947</v>
      </c>
      <c r="BA481" s="14" t="n">
        <v>0</v>
      </c>
      <c r="BB481" s="14" t="n">
        <v>1</v>
      </c>
      <c r="BC481" s="14" t="n">
        <v>0.589</v>
      </c>
      <c r="BD481" s="14" t="n">
        <v>0.123</v>
      </c>
      <c r="BE481" s="14" t="n">
        <v>0</v>
      </c>
      <c r="BF481" s="14" t="n">
        <v>0.589</v>
      </c>
      <c r="BG481" s="14" t="n">
        <v>0</v>
      </c>
      <c r="BH481" s="14" t="n">
        <v>1</v>
      </c>
      <c r="BI481" s="14" t="n">
        <v>0.6889999999999999</v>
      </c>
      <c r="BJ481" s="14" t="n">
        <v>0.123</v>
      </c>
      <c r="BK481" s="14" t="n">
        <v>0</v>
      </c>
      <c r="BL481" s="14" t="n">
        <v>0.6889999999999999</v>
      </c>
      <c r="BM481" s="14" t="n">
        <v>0</v>
      </c>
      <c r="BN481" s="14" t="n">
        <v>1</v>
      </c>
      <c r="BO481" s="14" t="n">
        <v>0</v>
      </c>
      <c r="BP481" s="14" t="n">
        <v>0</v>
      </c>
      <c r="BQ481" s="14" t="n">
        <v>0.16</v>
      </c>
      <c r="BR481" s="14" t="n">
        <v>0</v>
      </c>
      <c r="BS481" s="14" t="n">
        <v>1</v>
      </c>
      <c r="BT481" s="14" t="n">
        <v>0</v>
      </c>
      <c r="BU481" s="14" t="n">
        <v>0</v>
      </c>
      <c r="BV481" s="14" t="n">
        <v>0.155</v>
      </c>
      <c r="BW481" s="14" t="n">
        <v>0</v>
      </c>
      <c r="BX481" s="14" t="n">
        <v>0.833</v>
      </c>
      <c r="BY481" s="14" t="n">
        <v>12.729</v>
      </c>
      <c r="BZ481" s="14" t="n">
        <v>0</v>
      </c>
      <c r="CA481" s="14" t="n">
        <v>12.729</v>
      </c>
      <c r="CB481" s="14" t="n">
        <v>0</v>
      </c>
      <c r="CC481" s="14" t="n">
        <v>102.477</v>
      </c>
      <c r="CD481" s="14" t="n">
        <v>7.95</v>
      </c>
      <c r="CE481" s="14" t="n">
        <v>0</v>
      </c>
      <c r="CF481" s="14" t="n">
        <v>102.477</v>
      </c>
      <c r="CG481" s="14" t="n">
        <v>0</v>
      </c>
      <c r="CH481" s="14" t="n">
        <v>1</v>
      </c>
      <c r="CI481" s="14" t="n">
        <v>0</v>
      </c>
      <c r="CJ481" s="14" t="n">
        <v>0</v>
      </c>
      <c r="CK481" s="14" t="n">
        <v>0</v>
      </c>
      <c r="CL481" s="14" t="n">
        <v>0</v>
      </c>
      <c r="CM481" s="14" t="n">
        <v>0</v>
      </c>
      <c r="CN481" s="14" t="n">
        <v>0</v>
      </c>
      <c r="CO481" s="14" t="n">
        <v>0</v>
      </c>
      <c r="CP481" s="14" t="n">
        <v>0</v>
      </c>
      <c r="CQ481" s="14" t="n">
        <v>1.294</v>
      </c>
      <c r="CR481" s="14" t="n">
        <v>0</v>
      </c>
      <c r="CS481" s="14" t="n">
        <v>5.158</v>
      </c>
      <c r="CT481" s="14" t="n">
        <v>7.554</v>
      </c>
      <c r="CU481" s="14" t="n">
        <v>16.097</v>
      </c>
    </row>
    <row r="482">
      <c r="A482" s="14" t="inlineStr">
        <is>
          <t>MAC2023</t>
        </is>
      </c>
      <c r="B482" s="14" t="inlineStr">
        <is>
          <t>MAC</t>
        </is>
      </c>
      <c r="C482" s="14" t="inlineStr">
        <is>
          <t>MAC</t>
        </is>
      </c>
      <c r="D482" s="14" t="inlineStr">
        <is>
          <t>Macao SAR</t>
        </is>
      </c>
      <c r="E482" s="14" t="n">
        <v>2023</v>
      </c>
      <c r="F482" s="14" t="n">
        <v>0</v>
      </c>
      <c r="G482" s="14" t="n">
        <v>5.77</v>
      </c>
      <c r="H482" s="14" t="n">
        <v>1.286</v>
      </c>
      <c r="I482" s="14" t="n">
        <v>0</v>
      </c>
      <c r="J482" s="14" t="n">
        <v>5.77</v>
      </c>
      <c r="K482" s="14" t="n">
        <v>0</v>
      </c>
      <c r="L482" s="14" t="n">
        <v>1</v>
      </c>
      <c r="M482" s="14" t="n">
        <v>7.886</v>
      </c>
      <c r="N482" s="14" t="n">
        <v>3.857</v>
      </c>
      <c r="O482" s="14" t="n">
        <v>0</v>
      </c>
      <c r="P482" s="14" t="n">
        <v>7.886</v>
      </c>
      <c r="Q482" s="14" t="n">
        <v>0</v>
      </c>
      <c r="R482" s="14" t="n">
        <v>1</v>
      </c>
      <c r="S482" s="14" t="n">
        <v>12.198</v>
      </c>
      <c r="T482" s="14" t="n">
        <v>7.714</v>
      </c>
      <c r="U482" s="14" t="n">
        <v>0</v>
      </c>
      <c r="V482" s="14" t="n">
        <v>12.198</v>
      </c>
      <c r="W482" s="14" t="n">
        <v>0</v>
      </c>
      <c r="X482" s="14" t="n">
        <v>1</v>
      </c>
      <c r="Y482" s="14" t="n">
        <v>13.814</v>
      </c>
      <c r="Z482" s="14" t="n">
        <v>1.705</v>
      </c>
      <c r="AA482" s="14" t="n">
        <v>0</v>
      </c>
      <c r="AB482" s="14" t="n">
        <v>13.814</v>
      </c>
      <c r="AC482" s="14" t="n">
        <v>0</v>
      </c>
      <c r="AD482" s="14" t="n">
        <v>1</v>
      </c>
      <c r="AE482" s="14" t="n">
        <v>15.1</v>
      </c>
      <c r="AF482" s="14" t="n">
        <v>3.292</v>
      </c>
      <c r="AG482" s="14" t="n">
        <v>0</v>
      </c>
      <c r="AH482" s="14" t="n">
        <v>15.1</v>
      </c>
      <c r="AI482" s="14" t="n">
        <v>0</v>
      </c>
      <c r="AJ482" s="14" t="n">
        <v>1</v>
      </c>
      <c r="AK482" s="14" t="n">
        <v>22.814</v>
      </c>
      <c r="AL482" s="14" t="n">
        <v>11.838</v>
      </c>
      <c r="AM482" s="14" t="n">
        <v>0</v>
      </c>
      <c r="AN482" s="14" t="n">
        <v>22.814</v>
      </c>
      <c r="AO482" s="14" t="n">
        <v>0</v>
      </c>
      <c r="AP482" s="14" t="n">
        <v>1</v>
      </c>
      <c r="AQ482" s="14" t="n">
        <v>0.749</v>
      </c>
      <c r="AR482" s="14" t="n">
        <v>0.129</v>
      </c>
      <c r="AS482" s="14" t="n">
        <v>0</v>
      </c>
      <c r="AT482" s="14" t="n">
        <v>0.749</v>
      </c>
      <c r="AU482" s="14" t="n">
        <v>0</v>
      </c>
      <c r="AV482" s="14" t="n">
        <v>1</v>
      </c>
      <c r="AW482" s="14" t="n">
        <v>0.783</v>
      </c>
      <c r="AX482" s="14" t="n">
        <v>0.129</v>
      </c>
      <c r="AY482" s="14" t="n">
        <v>0</v>
      </c>
      <c r="AZ482" s="14" t="n">
        <v>0.783</v>
      </c>
      <c r="BA482" s="14" t="n">
        <v>0</v>
      </c>
      <c r="BB482" s="14" t="n">
        <v>1</v>
      </c>
      <c r="BC482" s="14" t="n">
        <v>0.527</v>
      </c>
      <c r="BD482" s="14" t="n">
        <v>0.129</v>
      </c>
      <c r="BE482" s="14" t="n">
        <v>0</v>
      </c>
      <c r="BF482" s="14" t="n">
        <v>0.527</v>
      </c>
      <c r="BG482" s="14" t="n">
        <v>0</v>
      </c>
      <c r="BH482" s="14" t="n">
        <v>1</v>
      </c>
      <c r="BI482" s="14" t="n">
        <v>0.64</v>
      </c>
      <c r="BJ482" s="14" t="n">
        <v>0.129</v>
      </c>
      <c r="BK482" s="14" t="n">
        <v>0</v>
      </c>
      <c r="BL482" s="14" t="n">
        <v>0.64</v>
      </c>
      <c r="BM482" s="14" t="n">
        <v>0</v>
      </c>
      <c r="BN482" s="14" t="n">
        <v>1</v>
      </c>
      <c r="BO482" s="14" t="n">
        <v>0</v>
      </c>
      <c r="BP482" s="14" t="n">
        <v>0</v>
      </c>
      <c r="BQ482" s="14" t="n">
        <v>0.161</v>
      </c>
      <c r="BR482" s="14" t="n">
        <v>0</v>
      </c>
      <c r="BS482" s="14" t="n">
        <v>1</v>
      </c>
      <c r="BT482" s="14" t="n">
        <v>0</v>
      </c>
      <c r="BU482" s="14" t="n">
        <v>0</v>
      </c>
      <c r="BV482" s="14" t="n">
        <v>0.156</v>
      </c>
      <c r="BW482" s="14" t="n">
        <v>0</v>
      </c>
      <c r="BX482" s="14" t="n">
        <v>0.833</v>
      </c>
      <c r="BY482" s="14" t="n">
        <v>13.254</v>
      </c>
      <c r="BZ482" s="14" t="n">
        <v>0</v>
      </c>
      <c r="CA482" s="14" t="n">
        <v>13.254</v>
      </c>
      <c r="CB482" s="14" t="n">
        <v>0</v>
      </c>
      <c r="CC482" s="14" t="n">
        <v>87.07899999999999</v>
      </c>
      <c r="CD482" s="14" t="n">
        <v>7.95</v>
      </c>
      <c r="CE482" s="14" t="n">
        <v>0</v>
      </c>
      <c r="CF482" s="14" t="n">
        <v>87.07899999999999</v>
      </c>
      <c r="CG482" s="14" t="n">
        <v>0</v>
      </c>
      <c r="CH482" s="14" t="n">
        <v>1</v>
      </c>
      <c r="CI482" s="14" t="n">
        <v>0</v>
      </c>
      <c r="CJ482" s="14" t="n">
        <v>0</v>
      </c>
      <c r="CK482" s="14" t="n">
        <v>0</v>
      </c>
      <c r="CL482" s="14" t="n">
        <v>0</v>
      </c>
      <c r="CM482" s="14" t="n">
        <v>0</v>
      </c>
      <c r="CN482" s="14" t="n">
        <v>0</v>
      </c>
      <c r="CO482" s="14" t="n">
        <v>0</v>
      </c>
      <c r="CP482" s="14" t="n">
        <v>0</v>
      </c>
      <c r="CQ482" s="14" t="n">
        <v>1.348</v>
      </c>
      <c r="CR482" s="14" t="n">
        <v>0</v>
      </c>
      <c r="CS482" s="14" t="n">
        <v>5.37</v>
      </c>
      <c r="CT482" s="14" t="n">
        <v>4.484</v>
      </c>
      <c r="CU482" s="14" t="n">
        <v>12.529</v>
      </c>
    </row>
    <row r="483">
      <c r="A483" s="14" t="inlineStr">
        <is>
          <t>MAC2024</t>
        </is>
      </c>
      <c r="B483" s="14" t="inlineStr">
        <is>
          <t>MAC</t>
        </is>
      </c>
      <c r="C483" s="14" t="inlineStr">
        <is>
          <t>MAC</t>
        </is>
      </c>
      <c r="D483" s="14" t="inlineStr">
        <is>
          <t>Macao SAR</t>
        </is>
      </c>
      <c r="E483" s="14" t="n">
        <v>2024</v>
      </c>
      <c r="F483" s="14" t="n">
        <v>0</v>
      </c>
      <c r="G483" s="14" t="n">
        <v>4.833</v>
      </c>
      <c r="H483" s="14" t="n">
        <v>1.324</v>
      </c>
      <c r="I483" s="14" t="n">
        <v>0</v>
      </c>
      <c r="J483" s="14" t="n">
        <v>4.833</v>
      </c>
      <c r="K483" s="14" t="n">
        <v>0</v>
      </c>
      <c r="L483" s="14" t="n">
        <v>1</v>
      </c>
      <c r="M483" s="14" t="n">
        <v>7.124</v>
      </c>
      <c r="N483" s="14" t="n">
        <v>3.971</v>
      </c>
      <c r="O483" s="14" t="n">
        <v>0</v>
      </c>
      <c r="P483" s="14" t="n">
        <v>7.124</v>
      </c>
      <c r="Q483" s="14" t="n">
        <v>0</v>
      </c>
      <c r="R483" s="14" t="n">
        <v>1</v>
      </c>
      <c r="S483" s="14" t="n">
        <v>11.451</v>
      </c>
      <c r="T483" s="14" t="n">
        <v>7.942</v>
      </c>
      <c r="U483" s="14" t="n">
        <v>0</v>
      </c>
      <c r="V483" s="14" t="n">
        <v>11.451</v>
      </c>
      <c r="W483" s="14" t="n">
        <v>0</v>
      </c>
      <c r="X483" s="14" t="n">
        <v>1</v>
      </c>
      <c r="Y483" s="14" t="n">
        <v>12.219</v>
      </c>
      <c r="Z483" s="14" t="n">
        <v>1.508</v>
      </c>
      <c r="AA483" s="14" t="n">
        <v>0</v>
      </c>
      <c r="AB483" s="14" t="n">
        <v>12.219</v>
      </c>
      <c r="AC483" s="14" t="n">
        <v>0</v>
      </c>
      <c r="AD483" s="14" t="n">
        <v>1</v>
      </c>
      <c r="AE483" s="14" t="n">
        <v>13.543</v>
      </c>
      <c r="AF483" s="14" t="n">
        <v>2.952</v>
      </c>
      <c r="AG483" s="14" t="n">
        <v>0</v>
      </c>
      <c r="AH483" s="14" t="n">
        <v>13.543</v>
      </c>
      <c r="AI483" s="14" t="n">
        <v>0</v>
      </c>
      <c r="AJ483" s="14" t="n">
        <v>1</v>
      </c>
      <c r="AK483" s="14" t="n">
        <v>21.484</v>
      </c>
      <c r="AL483" s="14" t="n">
        <v>11.148</v>
      </c>
      <c r="AM483" s="14" t="n">
        <v>0</v>
      </c>
      <c r="AN483" s="14" t="n">
        <v>21.484</v>
      </c>
      <c r="AO483" s="14" t="n">
        <v>0</v>
      </c>
      <c r="AP483" s="14" t="n">
        <v>1</v>
      </c>
      <c r="AQ483" s="14" t="n">
        <v>0.72</v>
      </c>
      <c r="AR483" s="14" t="n">
        <v>0.132</v>
      </c>
      <c r="AS483" s="14" t="n">
        <v>0</v>
      </c>
      <c r="AT483" s="14" t="n">
        <v>0.72</v>
      </c>
      <c r="AU483" s="14" t="n">
        <v>0</v>
      </c>
      <c r="AV483" s="14" t="n">
        <v>1</v>
      </c>
      <c r="AW483" s="14" t="n">
        <v>0.734</v>
      </c>
      <c r="AX483" s="14" t="n">
        <v>0.132</v>
      </c>
      <c r="AY483" s="14" t="n">
        <v>0</v>
      </c>
      <c r="AZ483" s="14" t="n">
        <v>0.734</v>
      </c>
      <c r="BA483" s="14" t="n">
        <v>0</v>
      </c>
      <c r="BB483" s="14" t="n">
        <v>1</v>
      </c>
      <c r="BC483" s="14" t="n">
        <v>0.51</v>
      </c>
      <c r="BD483" s="14" t="n">
        <v>0.132</v>
      </c>
      <c r="BE483" s="14" t="n">
        <v>0</v>
      </c>
      <c r="BF483" s="14" t="n">
        <v>0.51</v>
      </c>
      <c r="BG483" s="14" t="n">
        <v>0</v>
      </c>
      <c r="BH483" s="14" t="n">
        <v>1</v>
      </c>
      <c r="BI483" s="14" t="n">
        <v>0.652</v>
      </c>
      <c r="BJ483" s="14" t="n">
        <v>0.132</v>
      </c>
      <c r="BK483" s="14" t="n">
        <v>0</v>
      </c>
      <c r="BL483" s="14" t="n">
        <v>0.652</v>
      </c>
      <c r="BM483" s="14" t="n">
        <v>0</v>
      </c>
      <c r="BN483" s="14" t="n">
        <v>1</v>
      </c>
      <c r="BO483" s="14" t="n">
        <v>0</v>
      </c>
      <c r="BP483" s="14" t="n">
        <v>0</v>
      </c>
      <c r="BQ483" s="14" t="n">
        <v>0.162</v>
      </c>
      <c r="BR483" s="14" t="n">
        <v>0</v>
      </c>
      <c r="BS483" s="14" t="n">
        <v>1</v>
      </c>
      <c r="BT483" s="14" t="n">
        <v>0</v>
      </c>
      <c r="BU483" s="14" t="n">
        <v>0</v>
      </c>
      <c r="BV483" s="14" t="n">
        <v>0.157</v>
      </c>
      <c r="BW483" s="14" t="n">
        <v>0</v>
      </c>
      <c r="BX483" s="14" t="n">
        <v>0.833</v>
      </c>
      <c r="BY483" s="14" t="n">
        <v>13.646</v>
      </c>
      <c r="BZ483" s="14" t="n">
        <v>0</v>
      </c>
      <c r="CA483" s="14" t="n">
        <v>13.646</v>
      </c>
      <c r="CB483" s="14" t="n">
        <v>0</v>
      </c>
      <c r="CC483" s="14" t="n">
        <v>86.38500000000001</v>
      </c>
      <c r="CD483" s="14" t="n">
        <v>7.95</v>
      </c>
      <c r="CE483" s="14" t="n">
        <v>0</v>
      </c>
      <c r="CF483" s="14" t="n">
        <v>86.38500000000001</v>
      </c>
      <c r="CG483" s="14" t="n">
        <v>0</v>
      </c>
      <c r="CH483" s="14" t="n">
        <v>1</v>
      </c>
      <c r="CI483" s="14" t="n">
        <v>0</v>
      </c>
      <c r="CJ483" s="14" t="n">
        <v>0</v>
      </c>
      <c r="CK483" s="14" t="n">
        <v>0</v>
      </c>
      <c r="CL483" s="14" t="n">
        <v>0</v>
      </c>
      <c r="CM483" s="14" t="n">
        <v>0</v>
      </c>
      <c r="CN483" s="14" t="n">
        <v>0</v>
      </c>
      <c r="CO483" s="14" t="n">
        <v>0</v>
      </c>
      <c r="CP483" s="14" t="n">
        <v>0</v>
      </c>
      <c r="CQ483" s="14" t="n">
        <v>1.387</v>
      </c>
      <c r="CR483" s="14" t="n">
        <v>0</v>
      </c>
      <c r="CS483" s="14" t="n">
        <v>5.529</v>
      </c>
      <c r="CT483" s="14" t="n">
        <v>3.509</v>
      </c>
      <c r="CU483" s="14" t="n">
        <v>10.896</v>
      </c>
    </row>
    <row r="484">
      <c r="A484" s="14" t="inlineStr">
        <is>
          <t>MDG2021</t>
        </is>
      </c>
      <c r="B484" s="14" t="inlineStr">
        <is>
          <t>MDG</t>
        </is>
      </c>
      <c r="C484" s="14" t="inlineStr">
        <is>
          <t>MDG</t>
        </is>
      </c>
      <c r="D484" s="14" t="inlineStr">
        <is>
          <t>Madagascar</t>
        </is>
      </c>
      <c r="E484" s="14" t="n">
        <v>2021</v>
      </c>
      <c r="F484" s="14" t="n">
        <v>0.2</v>
      </c>
      <c r="G484" s="14" t="n">
        <v>5.659</v>
      </c>
      <c r="H484" s="14" t="n">
        <v>1.238</v>
      </c>
      <c r="I484" s="14" t="n">
        <v>0.238</v>
      </c>
      <c r="J484" s="14" t="n">
        <v>5.897</v>
      </c>
      <c r="K484" s="14" t="n">
        <v>0</v>
      </c>
      <c r="L484" s="14" t="n">
        <v>1</v>
      </c>
      <c r="M484" s="14" t="n">
        <v>7.512</v>
      </c>
      <c r="N484" s="14" t="n">
        <v>3.404</v>
      </c>
      <c r="O484" s="14" t="n">
        <v>0.906</v>
      </c>
      <c r="P484" s="14" t="n">
        <v>8.417999999999999</v>
      </c>
      <c r="Q484" s="14" t="n">
        <v>0</v>
      </c>
      <c r="R484" s="14" t="n">
        <v>1</v>
      </c>
      <c r="S484" s="14" t="n">
        <v>11.376</v>
      </c>
      <c r="T484" s="14" t="n">
        <v>7.05</v>
      </c>
      <c r="U484" s="14" t="n">
        <v>0.238</v>
      </c>
      <c r="V484" s="14" t="n">
        <v>13.936</v>
      </c>
      <c r="W484" s="14" t="n">
        <v>0.2</v>
      </c>
      <c r="X484" s="14" t="n">
        <v>1</v>
      </c>
      <c r="Y484" s="14" t="n">
        <v>5.919</v>
      </c>
      <c r="Z484" s="14" t="n">
        <v>0.8</v>
      </c>
      <c r="AA484" s="14" t="n">
        <v>-0.002</v>
      </c>
      <c r="AB484" s="14" t="n">
        <v>5.917</v>
      </c>
      <c r="AC484" s="14" t="n">
        <v>0</v>
      </c>
      <c r="AD484" s="14" t="n">
        <v>1</v>
      </c>
      <c r="AE484" s="14" t="n">
        <v>7.062</v>
      </c>
      <c r="AF484" s="14" t="n">
        <v>1.651</v>
      </c>
      <c r="AG484" s="14" t="n">
        <v>-0.001</v>
      </c>
      <c r="AH484" s="14" t="n">
        <v>7.061</v>
      </c>
      <c r="AI484" s="14" t="n">
        <v>0</v>
      </c>
      <c r="AJ484" s="14" t="n">
        <v>1</v>
      </c>
      <c r="AK484" s="14" t="n">
        <v>13.922</v>
      </c>
      <c r="AL484" s="14" t="n">
        <v>7.415</v>
      </c>
      <c r="AM484" s="14" t="n">
        <v>-0.001</v>
      </c>
      <c r="AN484" s="14" t="n">
        <v>16.705</v>
      </c>
      <c r="AO484" s="14" t="n">
        <v>0.2</v>
      </c>
      <c r="AP484" s="14" t="n">
        <v>1</v>
      </c>
      <c r="AQ484" s="14" t="n">
        <v>0.619</v>
      </c>
      <c r="AR484" s="14" t="n">
        <v>0.113</v>
      </c>
      <c r="AS484" s="14" t="n">
        <v>0.273</v>
      </c>
      <c r="AT484" s="14" t="n">
        <v>1.071</v>
      </c>
      <c r="AU484" s="14" t="n">
        <v>0.2</v>
      </c>
      <c r="AV484" s="14" t="n">
        <v>1</v>
      </c>
      <c r="AW484" s="14" t="n">
        <v>0.503</v>
      </c>
      <c r="AX484" s="14" t="n">
        <v>0.097</v>
      </c>
      <c r="AY484" s="14" t="n">
        <v>0.237</v>
      </c>
      <c r="AZ484" s="14" t="n">
        <v>0.888</v>
      </c>
      <c r="BA484" s="14" t="n">
        <v>0.2</v>
      </c>
      <c r="BB484" s="14" t="n">
        <v>1</v>
      </c>
      <c r="BC484" s="14" t="n">
        <v>0.44</v>
      </c>
      <c r="BD484" s="14" t="n">
        <v>0.114</v>
      </c>
      <c r="BE484" s="14" t="n">
        <v>0.019</v>
      </c>
      <c r="BF484" s="14" t="n">
        <v>0.551</v>
      </c>
      <c r="BG484" s="14" t="n">
        <v>0.2</v>
      </c>
      <c r="BH484" s="14" t="n">
        <v>0</v>
      </c>
      <c r="BI484" s="14" t="n">
        <v>0.491</v>
      </c>
      <c r="BJ484" s="14" t="n">
        <v>0.109</v>
      </c>
      <c r="BK484" s="14" t="n">
        <v>-0.028</v>
      </c>
      <c r="BL484" s="14" t="n">
        <v>0.556</v>
      </c>
      <c r="BM484" s="14" t="n">
        <v>0.2</v>
      </c>
      <c r="BN484" s="14" t="n">
        <v>1</v>
      </c>
      <c r="BO484" s="14" t="n">
        <v>0</v>
      </c>
      <c r="BP484" s="14" t="n">
        <v>0</v>
      </c>
      <c r="BQ484" s="14" t="n">
        <v>0.117</v>
      </c>
      <c r="BR484" s="14" t="n">
        <v>0</v>
      </c>
      <c r="BS484" s="14" t="n">
        <v>0.667</v>
      </c>
      <c r="BT484" s="14" t="n">
        <v>0</v>
      </c>
      <c r="BU484" s="14" t="n">
        <v>0</v>
      </c>
      <c r="BV484" s="14" t="n">
        <v>0.153</v>
      </c>
      <c r="BW484" s="14" t="n">
        <v>0.2</v>
      </c>
      <c r="BX484" s="14" t="n">
        <v>0.833</v>
      </c>
      <c r="BY484" s="14" t="n">
        <v>11.787</v>
      </c>
      <c r="BZ484" s="14" t="n">
        <v>0</v>
      </c>
      <c r="CA484" s="14" t="n">
        <v>11.787</v>
      </c>
      <c r="CB484" s="14" t="n">
        <v>0</v>
      </c>
      <c r="CC484" s="14" t="n">
        <v>75.786</v>
      </c>
      <c r="CD484" s="14" t="n">
        <v>5.611</v>
      </c>
      <c r="CE484" s="14" t="n">
        <v>-2.098</v>
      </c>
      <c r="CF484" s="14" t="n">
        <v>88.426</v>
      </c>
      <c r="CG484" s="14" t="n">
        <v>0.2</v>
      </c>
      <c r="CH484" s="14" t="n">
        <v>1</v>
      </c>
      <c r="CI484" s="14" t="n">
        <v>0</v>
      </c>
      <c r="CJ484" s="14" t="n">
        <v>0</v>
      </c>
      <c r="CK484" s="14" t="n">
        <v>0</v>
      </c>
      <c r="CL484" s="14" t="n">
        <v>0</v>
      </c>
      <c r="CM484" s="14" t="n">
        <v>0</v>
      </c>
      <c r="CN484" s="14" t="n">
        <v>0</v>
      </c>
      <c r="CO484" s="14" t="n">
        <v>0</v>
      </c>
      <c r="CP484" s="14" t="n">
        <v>0</v>
      </c>
      <c r="CQ484" s="14" t="n">
        <v>1.198</v>
      </c>
      <c r="CR484" s="14" t="n">
        <v>0</v>
      </c>
      <c r="CS484" s="14" t="n">
        <v>4.776</v>
      </c>
      <c r="CT484" s="14" t="n">
        <v>4.753</v>
      </c>
      <c r="CU484" s="14" t="n">
        <v>15.162</v>
      </c>
    </row>
    <row r="485">
      <c r="A485" s="14" t="inlineStr">
        <is>
          <t>MDG2022</t>
        </is>
      </c>
      <c r="B485" s="14" t="inlineStr">
        <is>
          <t>MDG</t>
        </is>
      </c>
      <c r="C485" s="14" t="inlineStr">
        <is>
          <t>MDG</t>
        </is>
      </c>
      <c r="D485" s="14" t="inlineStr">
        <is>
          <t>Madagascar</t>
        </is>
      </c>
      <c r="E485" s="14" t="n">
        <v>2022</v>
      </c>
      <c r="F485" s="14" t="n">
        <v>0.2</v>
      </c>
      <c r="G485" s="14" t="n">
        <v>11.196</v>
      </c>
      <c r="H485" s="14" t="n">
        <v>1.739</v>
      </c>
      <c r="I485" s="14" t="n">
        <v>0.524</v>
      </c>
      <c r="J485" s="14" t="n">
        <v>11.72</v>
      </c>
      <c r="K485" s="14" t="n">
        <v>0</v>
      </c>
      <c r="L485" s="14" t="n">
        <v>1</v>
      </c>
      <c r="M485" s="14" t="n">
        <v>9.173999999999999</v>
      </c>
      <c r="N485" s="14" t="n">
        <v>3.788</v>
      </c>
      <c r="O485" s="14" t="n">
        <v>1.216</v>
      </c>
      <c r="P485" s="14" t="n">
        <v>10.39</v>
      </c>
      <c r="Q485" s="14" t="n">
        <v>0</v>
      </c>
      <c r="R485" s="14" t="n">
        <v>1</v>
      </c>
      <c r="S485" s="14" t="n">
        <v>17.104</v>
      </c>
      <c r="T485" s="14" t="n">
        <v>8.377000000000001</v>
      </c>
      <c r="U485" s="14" t="n">
        <v>0.789</v>
      </c>
      <c r="V485" s="14" t="n">
        <v>21.472</v>
      </c>
      <c r="W485" s="14" t="n">
        <v>0.2</v>
      </c>
      <c r="X485" s="14" t="n">
        <v>1</v>
      </c>
      <c r="Y485" s="14" t="n">
        <v>6.392</v>
      </c>
      <c r="Z485" s="14" t="n">
        <v>0.864</v>
      </c>
      <c r="AA485" s="14" t="n">
        <v>-0.002</v>
      </c>
      <c r="AB485" s="14" t="n">
        <v>6.39</v>
      </c>
      <c r="AC485" s="14" t="n">
        <v>0</v>
      </c>
      <c r="AD485" s="14" t="n">
        <v>1</v>
      </c>
      <c r="AE485" s="14" t="n">
        <v>7.627</v>
      </c>
      <c r="AF485" s="14" t="n">
        <v>1.783</v>
      </c>
      <c r="AG485" s="14" t="n">
        <v>-0.002</v>
      </c>
      <c r="AH485" s="14" t="n">
        <v>7.625</v>
      </c>
      <c r="AI485" s="14" t="n">
        <v>0</v>
      </c>
      <c r="AJ485" s="14" t="n">
        <v>1</v>
      </c>
      <c r="AK485" s="14" t="n">
        <v>15.035</v>
      </c>
      <c r="AL485" s="14" t="n">
        <v>8.007999999999999</v>
      </c>
      <c r="AM485" s="14" t="n">
        <v>-0.002</v>
      </c>
      <c r="AN485" s="14" t="n">
        <v>18.04</v>
      </c>
      <c r="AO485" s="14" t="n">
        <v>0.2</v>
      </c>
      <c r="AP485" s="14" t="n">
        <v>1</v>
      </c>
      <c r="AQ485" s="14" t="n">
        <v>0.861</v>
      </c>
      <c r="AR485" s="14" t="n">
        <v>0.123</v>
      </c>
      <c r="AS485" s="14" t="n">
        <v>0.149</v>
      </c>
      <c r="AT485" s="14" t="n">
        <v>1.212</v>
      </c>
      <c r="AU485" s="14" t="n">
        <v>0.2</v>
      </c>
      <c r="AV485" s="14" t="n">
        <v>1</v>
      </c>
      <c r="AW485" s="14" t="n">
        <v>0.8139999999999999</v>
      </c>
      <c r="AX485" s="14" t="n">
        <v>0.106</v>
      </c>
      <c r="AY485" s="14" t="n">
        <v>0.025</v>
      </c>
      <c r="AZ485" s="14" t="n">
        <v>1.006</v>
      </c>
      <c r="BA485" s="14" t="n">
        <v>0.2</v>
      </c>
      <c r="BB485" s="14" t="n">
        <v>1</v>
      </c>
      <c r="BC485" s="14" t="n">
        <v>0.592</v>
      </c>
      <c r="BD485" s="14" t="n">
        <v>0.122</v>
      </c>
      <c r="BE485" s="14" t="n">
        <v>-0.056</v>
      </c>
      <c r="BF485" s="14" t="n">
        <v>0.643</v>
      </c>
      <c r="BG485" s="14" t="n">
        <v>0.2</v>
      </c>
      <c r="BH485" s="14" t="n">
        <v>0</v>
      </c>
      <c r="BI485" s="14" t="n">
        <v>0.598</v>
      </c>
      <c r="BJ485" s="14" t="n">
        <v>0.117</v>
      </c>
      <c r="BK485" s="14" t="n">
        <v>-0.134</v>
      </c>
      <c r="BL485" s="14" t="n">
        <v>0.5570000000000001</v>
      </c>
      <c r="BM485" s="14" t="n">
        <v>0.2</v>
      </c>
      <c r="BN485" s="14" t="n">
        <v>1</v>
      </c>
      <c r="BO485" s="14" t="n">
        <v>0</v>
      </c>
      <c r="BP485" s="14" t="n">
        <v>0</v>
      </c>
      <c r="BQ485" s="14" t="n">
        <v>0.108</v>
      </c>
      <c r="BR485" s="14" t="n">
        <v>0</v>
      </c>
      <c r="BS485" s="14" t="n">
        <v>0.667</v>
      </c>
      <c r="BT485" s="14" t="n">
        <v>0</v>
      </c>
      <c r="BU485" s="14" t="n">
        <v>0</v>
      </c>
      <c r="BV485" s="14" t="n">
        <v>0.141</v>
      </c>
      <c r="BW485" s="14" t="n">
        <v>0.2</v>
      </c>
      <c r="BX485" s="14" t="n">
        <v>0.833</v>
      </c>
      <c r="BY485" s="14" t="n">
        <v>12.729</v>
      </c>
      <c r="BZ485" s="14" t="n">
        <v>0</v>
      </c>
      <c r="CA485" s="14" t="n">
        <v>12.729</v>
      </c>
      <c r="CB485" s="14" t="n">
        <v>0</v>
      </c>
      <c r="CC485" s="14" t="n">
        <v>94.901</v>
      </c>
      <c r="CD485" s="14" t="n">
        <v>4.952</v>
      </c>
      <c r="CE485" s="14" t="n">
        <v>-21.351</v>
      </c>
      <c r="CF485" s="14" t="n">
        <v>88.261</v>
      </c>
      <c r="CG485" s="14" t="n">
        <v>0.2</v>
      </c>
      <c r="CH485" s="14" t="n">
        <v>1</v>
      </c>
      <c r="CI485" s="14" t="n">
        <v>0</v>
      </c>
      <c r="CJ485" s="14" t="n">
        <v>0</v>
      </c>
      <c r="CK485" s="14" t="n">
        <v>0</v>
      </c>
      <c r="CL485" s="14" t="n">
        <v>0</v>
      </c>
      <c r="CM485" s="14" t="n">
        <v>0</v>
      </c>
      <c r="CN485" s="14" t="n">
        <v>0</v>
      </c>
      <c r="CO485" s="14" t="n">
        <v>0</v>
      </c>
      <c r="CP485" s="14" t="n">
        <v>0</v>
      </c>
      <c r="CQ485" s="14" t="n">
        <v>1.294</v>
      </c>
      <c r="CR485" s="14" t="n">
        <v>0</v>
      </c>
      <c r="CS485" s="14" t="n">
        <v>5.158</v>
      </c>
      <c r="CT485" s="14" t="n">
        <v>10.485</v>
      </c>
      <c r="CU485" s="14" t="n">
        <v>31.326</v>
      </c>
    </row>
    <row r="486">
      <c r="A486" s="14" t="inlineStr">
        <is>
          <t>MDG2023</t>
        </is>
      </c>
      <c r="B486" s="14" t="inlineStr">
        <is>
          <t>MDG</t>
        </is>
      </c>
      <c r="C486" s="14" t="inlineStr">
        <is>
          <t>MDG</t>
        </is>
      </c>
      <c r="D486" s="14" t="inlineStr">
        <is>
          <t>Madagascar</t>
        </is>
      </c>
      <c r="E486" s="14" t="n">
        <v>2023</v>
      </c>
      <c r="F486" s="14" t="n">
        <v>0.2</v>
      </c>
      <c r="G486" s="14" t="n">
        <v>5.904</v>
      </c>
      <c r="H486" s="14" t="n">
        <v>1.345</v>
      </c>
      <c r="I486" s="14" t="n">
        <v>0.243</v>
      </c>
      <c r="J486" s="14" t="n">
        <v>6.147</v>
      </c>
      <c r="K486" s="14" t="n">
        <v>0</v>
      </c>
      <c r="L486" s="14" t="n">
        <v>1</v>
      </c>
      <c r="M486" s="14" t="n">
        <v>7.483</v>
      </c>
      <c r="N486" s="14" t="n">
        <v>3.711</v>
      </c>
      <c r="O486" s="14" t="n">
        <v>0.806</v>
      </c>
      <c r="P486" s="14" t="n">
        <v>8.289</v>
      </c>
      <c r="Q486" s="14" t="n">
        <v>0</v>
      </c>
      <c r="R486" s="14" t="n">
        <v>1</v>
      </c>
      <c r="S486" s="14" t="n">
        <v>12.054</v>
      </c>
      <c r="T486" s="14" t="n">
        <v>7.559</v>
      </c>
      <c r="U486" s="14" t="n">
        <v>0.521</v>
      </c>
      <c r="V486" s="14" t="n">
        <v>15.09</v>
      </c>
      <c r="W486" s="14" t="n">
        <v>0.2</v>
      </c>
      <c r="X486" s="14" t="n">
        <v>1</v>
      </c>
      <c r="Y486" s="14" t="n">
        <v>6.656</v>
      </c>
      <c r="Z486" s="14" t="n">
        <v>0.9</v>
      </c>
      <c r="AA486" s="14" t="n">
        <v>-0.002</v>
      </c>
      <c r="AB486" s="14" t="n">
        <v>6.654</v>
      </c>
      <c r="AC486" s="14" t="n">
        <v>0</v>
      </c>
      <c r="AD486" s="14" t="n">
        <v>1</v>
      </c>
      <c r="AE486" s="14" t="n">
        <v>7.942</v>
      </c>
      <c r="AF486" s="14" t="n">
        <v>1.857</v>
      </c>
      <c r="AG486" s="14" t="n">
        <v>-0.002</v>
      </c>
      <c r="AH486" s="14" t="n">
        <v>7.94</v>
      </c>
      <c r="AI486" s="14" t="n">
        <v>0</v>
      </c>
      <c r="AJ486" s="14" t="n">
        <v>1</v>
      </c>
      <c r="AK486" s="14" t="n">
        <v>15.656</v>
      </c>
      <c r="AL486" s="14" t="n">
        <v>8.337999999999999</v>
      </c>
      <c r="AM486" s="14" t="n">
        <v>-0.002</v>
      </c>
      <c r="AN486" s="14" t="n">
        <v>18.784</v>
      </c>
      <c r="AO486" s="14" t="n">
        <v>0.2</v>
      </c>
      <c r="AP486" s="14" t="n">
        <v>1</v>
      </c>
      <c r="AQ486" s="14" t="n">
        <v>0.761</v>
      </c>
      <c r="AR486" s="14" t="n">
        <v>0.128</v>
      </c>
      <c r="AS486" s="14" t="n">
        <v>0.349</v>
      </c>
      <c r="AT486" s="14" t="n">
        <v>1.332</v>
      </c>
      <c r="AU486" s="14" t="n">
        <v>0.2</v>
      </c>
      <c r="AV486" s="14" t="n">
        <v>1</v>
      </c>
      <c r="AW486" s="14" t="n">
        <v>0.675</v>
      </c>
      <c r="AX486" s="14" t="n">
        <v>0.116</v>
      </c>
      <c r="AY486" s="14" t="n">
        <v>0.247</v>
      </c>
      <c r="AZ486" s="14" t="n">
        <v>1.106</v>
      </c>
      <c r="BA486" s="14" t="n">
        <v>0.2</v>
      </c>
      <c r="BB486" s="14" t="n">
        <v>1</v>
      </c>
      <c r="BC486" s="14" t="n">
        <v>0.527</v>
      </c>
      <c r="BD486" s="14" t="n">
        <v>0.127</v>
      </c>
      <c r="BE486" s="14" t="n">
        <v>-0.138</v>
      </c>
      <c r="BF486" s="14" t="n">
        <v>0.467</v>
      </c>
      <c r="BG486" s="14" t="n">
        <v>0.2</v>
      </c>
      <c r="BH486" s="14" t="n">
        <v>0</v>
      </c>
      <c r="BI486" s="14" t="n">
        <v>0.5639999999999999</v>
      </c>
      <c r="BJ486" s="14" t="n">
        <v>0.123</v>
      </c>
      <c r="BK486" s="14" t="n">
        <v>-0.107</v>
      </c>
      <c r="BL486" s="14" t="n">
        <v>0.549</v>
      </c>
      <c r="BM486" s="14" t="n">
        <v>0.2</v>
      </c>
      <c r="BN486" s="14" t="n">
        <v>1</v>
      </c>
      <c r="BO486" s="14" t="n">
        <v>0</v>
      </c>
      <c r="BP486" s="14" t="n">
        <v>0</v>
      </c>
      <c r="BQ486" s="14" t="n">
        <v>0.112</v>
      </c>
      <c r="BR486" s="14" t="n">
        <v>0</v>
      </c>
      <c r="BS486" s="14" t="n">
        <v>0.667</v>
      </c>
      <c r="BT486" s="14" t="n">
        <v>0</v>
      </c>
      <c r="BU486" s="14" t="n">
        <v>0</v>
      </c>
      <c r="BV486" s="14" t="n">
        <v>0.13</v>
      </c>
      <c r="BW486" s="14" t="n">
        <v>0.2</v>
      </c>
      <c r="BX486" s="14" t="n">
        <v>0.833</v>
      </c>
      <c r="BY486" s="14" t="n">
        <v>13.254</v>
      </c>
      <c r="BZ486" s="14" t="n">
        <v>0</v>
      </c>
      <c r="CA486" s="14" t="n">
        <v>13.254</v>
      </c>
      <c r="CB486" s="14" t="n">
        <v>0</v>
      </c>
      <c r="CC486" s="14" t="n">
        <v>80.739</v>
      </c>
      <c r="CD486" s="14" t="n">
        <v>5.441</v>
      </c>
      <c r="CE486" s="14" t="n">
        <v>-8.051</v>
      </c>
      <c r="CF486" s="14" t="n">
        <v>87.22499999999999</v>
      </c>
      <c r="CG486" s="14" t="n">
        <v>0.2</v>
      </c>
      <c r="CH486" s="14" t="n">
        <v>1</v>
      </c>
      <c r="CI486" s="14" t="n">
        <v>0</v>
      </c>
      <c r="CJ486" s="14" t="n">
        <v>0</v>
      </c>
      <c r="CK486" s="14" t="n">
        <v>0</v>
      </c>
      <c r="CL486" s="14" t="n">
        <v>0</v>
      </c>
      <c r="CM486" s="14" t="n">
        <v>0</v>
      </c>
      <c r="CN486" s="14" t="n">
        <v>0</v>
      </c>
      <c r="CO486" s="14" t="n">
        <v>0</v>
      </c>
      <c r="CP486" s="14" t="n">
        <v>0</v>
      </c>
      <c r="CQ486" s="14" t="n">
        <v>1.348</v>
      </c>
      <c r="CR486" s="14" t="n">
        <v>0</v>
      </c>
      <c r="CS486" s="14" t="n">
        <v>5.37</v>
      </c>
      <c r="CT486" s="14" t="n">
        <v>4.861</v>
      </c>
      <c r="CU486" s="14" t="n">
        <v>11.622</v>
      </c>
    </row>
    <row r="487">
      <c r="A487" s="14" t="inlineStr">
        <is>
          <t>MDG2024</t>
        </is>
      </c>
      <c r="B487" s="14" t="inlineStr">
        <is>
          <t>MDG</t>
        </is>
      </c>
      <c r="C487" s="14" t="inlineStr">
        <is>
          <t>MDG</t>
        </is>
      </c>
      <c r="D487" s="14" t="inlineStr">
        <is>
          <t>Madagascar</t>
        </is>
      </c>
      <c r="E487" s="14" t="n">
        <v>2024</v>
      </c>
      <c r="F487" s="14" t="n">
        <v>0.2</v>
      </c>
      <c r="G487" s="14" t="n">
        <v>5.362</v>
      </c>
      <c r="H487" s="14" t="n">
        <v>1.358</v>
      </c>
      <c r="I487" s="14" t="n">
        <v>0.213</v>
      </c>
      <c r="J487" s="14" t="n">
        <v>5.575</v>
      </c>
      <c r="K487" s="14" t="n">
        <v>0</v>
      </c>
      <c r="L487" s="14" t="n">
        <v>1</v>
      </c>
      <c r="M487" s="14" t="n">
        <v>6.83</v>
      </c>
      <c r="N487" s="14" t="n">
        <v>3.72</v>
      </c>
      <c r="O487" s="14" t="n">
        <v>0.632</v>
      </c>
      <c r="P487" s="14" t="n">
        <v>7.462</v>
      </c>
      <c r="Q487" s="14" t="n">
        <v>0</v>
      </c>
      <c r="R487" s="14" t="n">
        <v>1</v>
      </c>
      <c r="S487" s="14" t="n">
        <v>11.65</v>
      </c>
      <c r="T487" s="14" t="n">
        <v>7.713</v>
      </c>
      <c r="U487" s="14" t="n">
        <v>0.546</v>
      </c>
      <c r="V487" s="14" t="n">
        <v>14.635</v>
      </c>
      <c r="W487" s="14" t="n">
        <v>0.2</v>
      </c>
      <c r="X487" s="14" t="n">
        <v>1</v>
      </c>
      <c r="Y487" s="14" t="n">
        <v>6.853</v>
      </c>
      <c r="Z487" s="14" t="n">
        <v>0.926</v>
      </c>
      <c r="AA487" s="14" t="n">
        <v>0</v>
      </c>
      <c r="AB487" s="14" t="n">
        <v>6.853</v>
      </c>
      <c r="AC487" s="14" t="n">
        <v>0</v>
      </c>
      <c r="AD487" s="14" t="n">
        <v>1</v>
      </c>
      <c r="AE487" s="14" t="n">
        <v>8.176</v>
      </c>
      <c r="AF487" s="14" t="n">
        <v>1.912</v>
      </c>
      <c r="AG487" s="14" t="n">
        <v>0.001</v>
      </c>
      <c r="AH487" s="14" t="n">
        <v>8.177</v>
      </c>
      <c r="AI487" s="14" t="n">
        <v>0</v>
      </c>
      <c r="AJ487" s="14" t="n">
        <v>1</v>
      </c>
      <c r="AK487" s="14" t="n">
        <v>16.118</v>
      </c>
      <c r="AL487" s="14" t="n">
        <v>8.584</v>
      </c>
      <c r="AM487" s="14" t="n">
        <v>0.004</v>
      </c>
      <c r="AN487" s="14" t="n">
        <v>19.346</v>
      </c>
      <c r="AO487" s="14" t="n">
        <v>0.2</v>
      </c>
      <c r="AP487" s="14" t="n">
        <v>1</v>
      </c>
      <c r="AQ487" s="14" t="n">
        <v>0.6840000000000001</v>
      </c>
      <c r="AR487" s="14" t="n">
        <v>0.124</v>
      </c>
      <c r="AS487" s="14" t="n">
        <v>0.362</v>
      </c>
      <c r="AT487" s="14" t="n">
        <v>1.255</v>
      </c>
      <c r="AU487" s="14" t="n">
        <v>0.2</v>
      </c>
      <c r="AV487" s="14" t="n">
        <v>1</v>
      </c>
      <c r="AW487" s="14" t="n">
        <v>0.593</v>
      </c>
      <c r="AX487" s="14" t="n">
        <v>0.109</v>
      </c>
      <c r="AY487" s="14" t="n">
        <v>0.276</v>
      </c>
      <c r="AZ487" s="14" t="n">
        <v>1.043</v>
      </c>
      <c r="BA487" s="14" t="n">
        <v>0.2</v>
      </c>
      <c r="BB487" s="14" t="n">
        <v>1</v>
      </c>
      <c r="BC487" s="14" t="n">
        <v>0.505</v>
      </c>
      <c r="BD487" s="14" t="n">
        <v>0.13</v>
      </c>
      <c r="BE487" s="14" t="n">
        <v>-0.142</v>
      </c>
      <c r="BF487" s="14" t="n">
        <v>0.436</v>
      </c>
      <c r="BG487" s="14" t="n">
        <v>0.2</v>
      </c>
      <c r="BH487" s="14" t="n">
        <v>0</v>
      </c>
      <c r="BI487" s="14" t="n">
        <v>0.5600000000000001</v>
      </c>
      <c r="BJ487" s="14" t="n">
        <v>0.123</v>
      </c>
      <c r="BK487" s="14" t="n">
        <v>-0.129</v>
      </c>
      <c r="BL487" s="14" t="n">
        <v>0.517</v>
      </c>
      <c r="BM487" s="14" t="n">
        <v>0.2</v>
      </c>
      <c r="BN487" s="14" t="n">
        <v>1</v>
      </c>
      <c r="BO487" s="14" t="n">
        <v>0</v>
      </c>
      <c r="BP487" s="14" t="n">
        <v>0</v>
      </c>
      <c r="BQ487" s="14" t="n">
        <v>0.178</v>
      </c>
      <c r="BR487" s="14" t="n">
        <v>0</v>
      </c>
      <c r="BS487" s="14" t="n">
        <v>0.667</v>
      </c>
      <c r="BT487" s="14" t="n">
        <v>0</v>
      </c>
      <c r="BU487" s="14" t="n">
        <v>0</v>
      </c>
      <c r="BV487" s="14" t="n">
        <v>0.128</v>
      </c>
      <c r="BW487" s="14" t="n">
        <v>0.2</v>
      </c>
      <c r="BX487" s="14" t="n">
        <v>0.833</v>
      </c>
      <c r="BY487" s="14" t="n">
        <v>13.646</v>
      </c>
      <c r="BZ487" s="14" t="n">
        <v>0</v>
      </c>
      <c r="CA487" s="14" t="n">
        <v>13.646</v>
      </c>
      <c r="CB487" s="14" t="n">
        <v>0</v>
      </c>
      <c r="CC487" s="14" t="n">
        <v>78.089</v>
      </c>
      <c r="CD487" s="14" t="n">
        <v>3.451</v>
      </c>
      <c r="CE487" s="14" t="n">
        <v>-4.42</v>
      </c>
      <c r="CF487" s="14" t="n">
        <v>88.40300000000001</v>
      </c>
      <c r="CG487" s="14" t="n">
        <v>0.2</v>
      </c>
      <c r="CH487" s="14" t="n">
        <v>1</v>
      </c>
      <c r="CI487" s="14" t="n">
        <v>0</v>
      </c>
      <c r="CJ487" s="14" t="n">
        <v>0</v>
      </c>
      <c r="CK487" s="14" t="n">
        <v>0</v>
      </c>
      <c r="CL487" s="14" t="n">
        <v>0</v>
      </c>
      <c r="CM487" s="14" t="n">
        <v>0</v>
      </c>
      <c r="CN487" s="14" t="n">
        <v>0</v>
      </c>
      <c r="CO487" s="14" t="n">
        <v>0</v>
      </c>
      <c r="CP487" s="14" t="n">
        <v>0</v>
      </c>
      <c r="CQ487" s="14" t="n">
        <v>1.387</v>
      </c>
      <c r="CR487" s="14" t="n">
        <v>0</v>
      </c>
      <c r="CS487" s="14" t="n">
        <v>5.529</v>
      </c>
      <c r="CT487" s="14" t="n">
        <v>4.251</v>
      </c>
      <c r="CU487" s="14" t="n">
        <v>10.168</v>
      </c>
    </row>
    <row r="488">
      <c r="A488" s="14" t="inlineStr">
        <is>
          <t>MWI2021</t>
        </is>
      </c>
      <c r="B488" s="14" t="inlineStr">
        <is>
          <t>MWI</t>
        </is>
      </c>
      <c r="C488" s="14" t="inlineStr">
        <is>
          <t>MWI</t>
        </is>
      </c>
      <c r="D488" s="14" t="inlineStr">
        <is>
          <t>Malawi</t>
        </is>
      </c>
      <c r="E488" s="14" t="n">
        <v>2021</v>
      </c>
      <c r="F488" s="14" t="n">
        <v>0.165</v>
      </c>
      <c r="G488" s="14" t="n">
        <v>5.897</v>
      </c>
      <c r="H488" s="14" t="n">
        <v>1.143</v>
      </c>
      <c r="I488" s="14" t="n">
        <v>0</v>
      </c>
      <c r="J488" s="14" t="n">
        <v>5.897</v>
      </c>
      <c r="K488" s="14" t="n">
        <v>0</v>
      </c>
      <c r="L488" s="14" t="n">
        <v>1</v>
      </c>
      <c r="M488" s="14" t="n">
        <v>7.964</v>
      </c>
      <c r="N488" s="14" t="n">
        <v>3.43</v>
      </c>
      <c r="O488" s="14" t="n">
        <v>0</v>
      </c>
      <c r="P488" s="14" t="n">
        <v>7.964</v>
      </c>
      <c r="Q488" s="14" t="n">
        <v>0</v>
      </c>
      <c r="R488" s="14" t="n">
        <v>1</v>
      </c>
      <c r="S488" s="14" t="n">
        <v>11.613</v>
      </c>
      <c r="T488" s="14" t="n">
        <v>6.86</v>
      </c>
      <c r="U488" s="14" t="n">
        <v>0</v>
      </c>
      <c r="V488" s="14" t="n">
        <v>13.53</v>
      </c>
      <c r="W488" s="14" t="n">
        <v>0.165</v>
      </c>
      <c r="X488" s="14" t="n">
        <v>1</v>
      </c>
      <c r="Y488" s="14" t="n">
        <v>16.297</v>
      </c>
      <c r="Z488" s="14" t="n">
        <v>2.203</v>
      </c>
      <c r="AA488" s="14" t="n">
        <v>0</v>
      </c>
      <c r="AB488" s="14" t="n">
        <v>16.297</v>
      </c>
      <c r="AC488" s="14" t="n">
        <v>0</v>
      </c>
      <c r="AD488" s="14" t="n">
        <v>1</v>
      </c>
      <c r="AE488" s="14" t="n">
        <v>17.44</v>
      </c>
      <c r="AF488" s="14" t="n">
        <v>4.078</v>
      </c>
      <c r="AG488" s="14" t="n">
        <v>0</v>
      </c>
      <c r="AH488" s="14" t="n">
        <v>17.44</v>
      </c>
      <c r="AI488" s="14" t="n">
        <v>0</v>
      </c>
      <c r="AJ488" s="14" t="n">
        <v>1</v>
      </c>
      <c r="AK488" s="14" t="n">
        <v>24.3</v>
      </c>
      <c r="AL488" s="14" t="n">
        <v>12.942</v>
      </c>
      <c r="AM488" s="14" t="n">
        <v>0</v>
      </c>
      <c r="AN488" s="14" t="n">
        <v>28.309</v>
      </c>
      <c r="AO488" s="14" t="n">
        <v>0.165</v>
      </c>
      <c r="AP488" s="14" t="n">
        <v>1</v>
      </c>
      <c r="AQ488" s="14" t="n">
        <v>0.619</v>
      </c>
      <c r="AR488" s="14" t="n">
        <v>0.114</v>
      </c>
      <c r="AS488" s="14" t="n">
        <v>0.398</v>
      </c>
      <c r="AT488" s="14" t="n">
        <v>1.19</v>
      </c>
      <c r="AU488" s="14" t="n">
        <v>0.17</v>
      </c>
      <c r="AV488" s="14" t="n">
        <v>1</v>
      </c>
      <c r="AW488" s="14" t="n">
        <v>0.599</v>
      </c>
      <c r="AX488" s="14" t="n">
        <v>0.114</v>
      </c>
      <c r="AY488" s="14" t="n">
        <v>0.409</v>
      </c>
      <c r="AZ488" s="14" t="n">
        <v>1.18</v>
      </c>
      <c r="BA488" s="14" t="n">
        <v>0.17</v>
      </c>
      <c r="BB488" s="14" t="n">
        <v>1</v>
      </c>
      <c r="BC488" s="14" t="n">
        <v>0.439</v>
      </c>
      <c r="BD488" s="14" t="n">
        <v>0.114</v>
      </c>
      <c r="BE488" s="14" t="n">
        <v>0.823</v>
      </c>
      <c r="BF488" s="14" t="n">
        <v>1.471</v>
      </c>
      <c r="BG488" s="14" t="n">
        <v>0.165</v>
      </c>
      <c r="BH488" s="14" t="n">
        <v>1</v>
      </c>
      <c r="BI488" s="14" t="n">
        <v>0.505</v>
      </c>
      <c r="BJ488" s="14" t="n">
        <v>0.114</v>
      </c>
      <c r="BK488" s="14" t="n">
        <v>0.276</v>
      </c>
      <c r="BL488" s="14" t="n">
        <v>0.91</v>
      </c>
      <c r="BM488" s="14" t="n">
        <v>0.165</v>
      </c>
      <c r="BN488" s="14" t="n">
        <v>1</v>
      </c>
      <c r="BO488" s="14" t="n">
        <v>0</v>
      </c>
      <c r="BP488" s="14" t="n">
        <v>0</v>
      </c>
      <c r="BQ488" s="14" t="n">
        <v>0.142</v>
      </c>
      <c r="BR488" s="14" t="n">
        <v>0</v>
      </c>
      <c r="BS488" s="14" t="n">
        <v>0.833</v>
      </c>
      <c r="BT488" s="14" t="n">
        <v>0</v>
      </c>
      <c r="BU488" s="14" t="n">
        <v>0</v>
      </c>
      <c r="BV488" s="14" t="n">
        <v>0.081</v>
      </c>
      <c r="BW488" s="14" t="n">
        <v>0.165</v>
      </c>
      <c r="BX488" s="14" t="n">
        <v>0.833</v>
      </c>
      <c r="BY488" s="14" t="n">
        <v>11.787</v>
      </c>
      <c r="BZ488" s="14" t="n">
        <v>0</v>
      </c>
      <c r="CA488" s="14" t="n">
        <v>11.787</v>
      </c>
      <c r="CB488" s="14" t="n">
        <v>0</v>
      </c>
      <c r="CC488" s="14" t="n">
        <v>78.125</v>
      </c>
      <c r="CD488" s="14" t="n">
        <v>7.95</v>
      </c>
      <c r="CE488" s="14" t="n">
        <v>44.918</v>
      </c>
      <c r="CF488" s="14" t="n">
        <v>143.345</v>
      </c>
      <c r="CG488" s="14" t="n">
        <v>0.165</v>
      </c>
      <c r="CH488" s="14" t="n">
        <v>1</v>
      </c>
      <c r="CI488" s="14" t="n">
        <v>0</v>
      </c>
      <c r="CJ488" s="14" t="n">
        <v>0</v>
      </c>
      <c r="CK488" s="14" t="n">
        <v>0</v>
      </c>
      <c r="CL488" s="14" t="n">
        <v>0</v>
      </c>
      <c r="CM488" s="14" t="n">
        <v>0</v>
      </c>
      <c r="CN488" s="14" t="n">
        <v>0</v>
      </c>
      <c r="CO488" s="14" t="n">
        <v>0</v>
      </c>
      <c r="CP488" s="14" t="n">
        <v>0</v>
      </c>
      <c r="CQ488" s="14" t="n">
        <v>1.198</v>
      </c>
      <c r="CR488" s="14" t="n">
        <v>0</v>
      </c>
      <c r="CS488" s="14" t="n">
        <v>4.776</v>
      </c>
      <c r="CT488" s="14" t="n">
        <v>4.753</v>
      </c>
      <c r="CU488" s="14" t="n">
        <v>15.162</v>
      </c>
    </row>
    <row r="489">
      <c r="A489" s="14" t="inlineStr">
        <is>
          <t>MWI2022</t>
        </is>
      </c>
      <c r="B489" s="14" t="inlineStr">
        <is>
          <t>MWI</t>
        </is>
      </c>
      <c r="C489" s="14" t="inlineStr">
        <is>
          <t>MWI</t>
        </is>
      </c>
      <c r="D489" s="14" t="inlineStr">
        <is>
          <t>Malawi</t>
        </is>
      </c>
      <c r="E489" s="14" t="n">
        <v>2022</v>
      </c>
      <c r="F489" s="14" t="n">
        <v>0.165</v>
      </c>
      <c r="G489" s="14" t="n">
        <v>11.72</v>
      </c>
      <c r="H489" s="14" t="n">
        <v>1.235</v>
      </c>
      <c r="I489" s="14" t="n">
        <v>0</v>
      </c>
      <c r="J489" s="14" t="n">
        <v>11.72</v>
      </c>
      <c r="K489" s="14" t="n">
        <v>0</v>
      </c>
      <c r="L489" s="14" t="n">
        <v>1</v>
      </c>
      <c r="M489" s="14" t="n">
        <v>9.782999999999999</v>
      </c>
      <c r="N489" s="14" t="n">
        <v>3.704</v>
      </c>
      <c r="O489" s="14" t="n">
        <v>0</v>
      </c>
      <c r="P489" s="14" t="n">
        <v>9.782999999999999</v>
      </c>
      <c r="Q489" s="14" t="n">
        <v>0</v>
      </c>
      <c r="R489" s="14" t="n">
        <v>1</v>
      </c>
      <c r="S489" s="14" t="n">
        <v>17.893</v>
      </c>
      <c r="T489" s="14" t="n">
        <v>7.408</v>
      </c>
      <c r="U489" s="14" t="n">
        <v>0.219</v>
      </c>
      <c r="V489" s="14" t="n">
        <v>20.846</v>
      </c>
      <c r="W489" s="14" t="n">
        <v>0.165</v>
      </c>
      <c r="X489" s="14" t="n">
        <v>1</v>
      </c>
      <c r="Y489" s="14" t="n">
        <v>32.539</v>
      </c>
      <c r="Z489" s="14" t="n">
        <v>4.398</v>
      </c>
      <c r="AA489" s="14" t="n">
        <v>0</v>
      </c>
      <c r="AB489" s="14" t="n">
        <v>32.539</v>
      </c>
      <c r="AC489" s="14" t="n">
        <v>0</v>
      </c>
      <c r="AD489" s="14" t="n">
        <v>1</v>
      </c>
      <c r="AE489" s="14" t="n">
        <v>33.774</v>
      </c>
      <c r="AF489" s="14" t="n">
        <v>7.897</v>
      </c>
      <c r="AG489" s="14" t="n">
        <v>0</v>
      </c>
      <c r="AH489" s="14" t="n">
        <v>33.774</v>
      </c>
      <c r="AI489" s="14" t="n">
        <v>0</v>
      </c>
      <c r="AJ489" s="14" t="n">
        <v>1</v>
      </c>
      <c r="AK489" s="14" t="n">
        <v>41.182</v>
      </c>
      <c r="AL489" s="14" t="n">
        <v>21.933</v>
      </c>
      <c r="AM489" s="14" t="n">
        <v>0.503</v>
      </c>
      <c r="AN489" s="14" t="n">
        <v>47.977</v>
      </c>
      <c r="AO489" s="14" t="n">
        <v>0.165</v>
      </c>
      <c r="AP489" s="14" t="n">
        <v>1</v>
      </c>
      <c r="AQ489" s="14" t="n">
        <v>0.861</v>
      </c>
      <c r="AR489" s="14" t="n">
        <v>0.123</v>
      </c>
      <c r="AS489" s="14" t="n">
        <v>0.583</v>
      </c>
      <c r="AT489" s="14" t="n">
        <v>1.69</v>
      </c>
      <c r="AU489" s="14" t="n">
        <v>0.17</v>
      </c>
      <c r="AV489" s="14" t="n">
        <v>1</v>
      </c>
      <c r="AW489" s="14" t="n">
        <v>0.986</v>
      </c>
      <c r="AX489" s="14" t="n">
        <v>0.123</v>
      </c>
      <c r="AY489" s="14" t="n">
        <v>0.501</v>
      </c>
      <c r="AZ489" s="14" t="n">
        <v>1.74</v>
      </c>
      <c r="BA489" s="14" t="n">
        <v>0.17</v>
      </c>
      <c r="BB489" s="14" t="n">
        <v>1</v>
      </c>
      <c r="BC489" s="14" t="n">
        <v>0.598</v>
      </c>
      <c r="BD489" s="14" t="n">
        <v>0.123</v>
      </c>
      <c r="BE489" s="14" t="n">
        <v>0.73</v>
      </c>
      <c r="BF489" s="14" t="n">
        <v>1.547</v>
      </c>
      <c r="BG489" s="14" t="n">
        <v>0.165</v>
      </c>
      <c r="BH489" s="14" t="n">
        <v>1</v>
      </c>
      <c r="BI489" s="14" t="n">
        <v>0.612</v>
      </c>
      <c r="BJ489" s="14" t="n">
        <v>0.123</v>
      </c>
      <c r="BK489" s="14" t="n">
        <v>0.383</v>
      </c>
      <c r="BL489" s="14" t="n">
        <v>1.16</v>
      </c>
      <c r="BM489" s="14" t="n">
        <v>0.165</v>
      </c>
      <c r="BN489" s="14" t="n">
        <v>1</v>
      </c>
      <c r="BO489" s="14" t="n">
        <v>0</v>
      </c>
      <c r="BP489" s="14" t="n">
        <v>0</v>
      </c>
      <c r="BQ489" s="14" t="n">
        <v>0.12</v>
      </c>
      <c r="BR489" s="14" t="n">
        <v>0</v>
      </c>
      <c r="BS489" s="14" t="n">
        <v>0.833</v>
      </c>
      <c r="BT489" s="14" t="n">
        <v>0</v>
      </c>
      <c r="BU489" s="14" t="n">
        <v>0</v>
      </c>
      <c r="BV489" s="14" t="n">
        <v>0.06900000000000001</v>
      </c>
      <c r="BW489" s="14" t="n">
        <v>0.165</v>
      </c>
      <c r="BX489" s="14" t="n">
        <v>0.833</v>
      </c>
      <c r="BY489" s="14" t="n">
        <v>12.729</v>
      </c>
      <c r="BZ489" s="14" t="n">
        <v>0</v>
      </c>
      <c r="CA489" s="14" t="n">
        <v>12.729</v>
      </c>
      <c r="CB489" s="14" t="n">
        <v>0</v>
      </c>
      <c r="CC489" s="14" t="n">
        <v>97.90000000000001</v>
      </c>
      <c r="CD489" s="14" t="n">
        <v>7.95</v>
      </c>
      <c r="CE489" s="14" t="n">
        <v>58.218</v>
      </c>
      <c r="CF489" s="14" t="n">
        <v>181.878</v>
      </c>
      <c r="CG489" s="14" t="n">
        <v>0.165</v>
      </c>
      <c r="CH489" s="14" t="n">
        <v>1</v>
      </c>
      <c r="CI489" s="14" t="n">
        <v>0</v>
      </c>
      <c r="CJ489" s="14" t="n">
        <v>0</v>
      </c>
      <c r="CK489" s="14" t="n">
        <v>0</v>
      </c>
      <c r="CL489" s="14" t="n">
        <v>0</v>
      </c>
      <c r="CM489" s="14" t="n">
        <v>0</v>
      </c>
      <c r="CN489" s="14" t="n">
        <v>0</v>
      </c>
      <c r="CO489" s="14" t="n">
        <v>0</v>
      </c>
      <c r="CP489" s="14" t="n">
        <v>0</v>
      </c>
      <c r="CQ489" s="14" t="n">
        <v>1.294</v>
      </c>
      <c r="CR489" s="14" t="n">
        <v>0</v>
      </c>
      <c r="CS489" s="14" t="n">
        <v>5.158</v>
      </c>
      <c r="CT489" s="14" t="n">
        <v>10.485</v>
      </c>
      <c r="CU489" s="14" t="n">
        <v>31.326</v>
      </c>
    </row>
    <row r="490">
      <c r="A490" s="14" t="inlineStr">
        <is>
          <t>MWI2023</t>
        </is>
      </c>
      <c r="B490" s="14" t="inlineStr">
        <is>
          <t>MWI</t>
        </is>
      </c>
      <c r="C490" s="14" t="inlineStr">
        <is>
          <t>MWI</t>
        </is>
      </c>
      <c r="D490" s="14" t="inlineStr">
        <is>
          <t>Malawi</t>
        </is>
      </c>
      <c r="E490" s="14" t="n">
        <v>2023</v>
      </c>
      <c r="F490" s="14" t="n">
        <v>0.165</v>
      </c>
      <c r="G490" s="14" t="n">
        <v>6.147</v>
      </c>
      <c r="H490" s="14" t="n">
        <v>1.286</v>
      </c>
      <c r="I490" s="14" t="n">
        <v>0</v>
      </c>
      <c r="J490" s="14" t="n">
        <v>6.147</v>
      </c>
      <c r="K490" s="14" t="n">
        <v>0</v>
      </c>
      <c r="L490" s="14" t="n">
        <v>1</v>
      </c>
      <c r="M490" s="14" t="n">
        <v>7.886</v>
      </c>
      <c r="N490" s="14" t="n">
        <v>3.857</v>
      </c>
      <c r="O490" s="14" t="n">
        <v>0</v>
      </c>
      <c r="P490" s="14" t="n">
        <v>7.886</v>
      </c>
      <c r="Q490" s="14" t="n">
        <v>0</v>
      </c>
      <c r="R490" s="14" t="n">
        <v>1</v>
      </c>
      <c r="S490" s="14" t="n">
        <v>12.575</v>
      </c>
      <c r="T490" s="14" t="n">
        <v>7.714</v>
      </c>
      <c r="U490" s="14" t="n">
        <v>0.23</v>
      </c>
      <c r="V490" s="14" t="n">
        <v>14.65</v>
      </c>
      <c r="W490" s="14" t="n">
        <v>0.165</v>
      </c>
      <c r="X490" s="14" t="n">
        <v>1</v>
      </c>
      <c r="Y490" s="14" t="n">
        <v>12.835</v>
      </c>
      <c r="Z490" s="14" t="n">
        <v>1.735</v>
      </c>
      <c r="AA490" s="14" t="n">
        <v>0</v>
      </c>
      <c r="AB490" s="14" t="n">
        <v>12.835</v>
      </c>
      <c r="AC490" s="14" t="n">
        <v>0</v>
      </c>
      <c r="AD490" s="14" t="n">
        <v>1</v>
      </c>
      <c r="AE490" s="14" t="n">
        <v>14.121</v>
      </c>
      <c r="AF490" s="14" t="n">
        <v>3.302</v>
      </c>
      <c r="AG490" s="14" t="n">
        <v>0</v>
      </c>
      <c r="AH490" s="14" t="n">
        <v>14.121</v>
      </c>
      <c r="AI490" s="14" t="n">
        <v>0</v>
      </c>
      <c r="AJ490" s="14" t="n">
        <v>1</v>
      </c>
      <c r="AK490" s="14" t="n">
        <v>21.835</v>
      </c>
      <c r="AL490" s="14" t="n">
        <v>11.629</v>
      </c>
      <c r="AM490" s="14" t="n">
        <v>0.399</v>
      </c>
      <c r="AN490" s="14" t="n">
        <v>25.437</v>
      </c>
      <c r="AO490" s="14" t="n">
        <v>0.165</v>
      </c>
      <c r="AP490" s="14" t="n">
        <v>1</v>
      </c>
      <c r="AQ490" s="14" t="n">
        <v>0.76</v>
      </c>
      <c r="AR490" s="14" t="n">
        <v>0.129</v>
      </c>
      <c r="AS490" s="14" t="n">
        <v>0.547</v>
      </c>
      <c r="AT490" s="14" t="n">
        <v>1.53</v>
      </c>
      <c r="AU490" s="14" t="n">
        <v>0.17</v>
      </c>
      <c r="AV490" s="14" t="n">
        <v>1</v>
      </c>
      <c r="AW490" s="14" t="n">
        <v>0.8110000000000001</v>
      </c>
      <c r="AX490" s="14" t="n">
        <v>0.129</v>
      </c>
      <c r="AY490" s="14" t="n">
        <v>0.719</v>
      </c>
      <c r="AZ490" s="14" t="n">
        <v>1.79</v>
      </c>
      <c r="BA490" s="14" t="n">
        <v>0.17</v>
      </c>
      <c r="BB490" s="14" t="n">
        <v>1</v>
      </c>
      <c r="BC490" s="14" t="n">
        <v>0.535</v>
      </c>
      <c r="BD490" s="14" t="n">
        <v>0.129</v>
      </c>
      <c r="BE490" s="14" t="n">
        <v>0.62</v>
      </c>
      <c r="BF490" s="14" t="n">
        <v>1.345</v>
      </c>
      <c r="BG490" s="14" t="n">
        <v>0.165</v>
      </c>
      <c r="BH490" s="14" t="n">
        <v>1</v>
      </c>
      <c r="BI490" s="14" t="n">
        <v>0.579</v>
      </c>
      <c r="BJ490" s="14" t="n">
        <v>0.129</v>
      </c>
      <c r="BK490" s="14" t="n">
        <v>0.442</v>
      </c>
      <c r="BL490" s="14" t="n">
        <v>1.19</v>
      </c>
      <c r="BM490" s="14" t="n">
        <v>0.165</v>
      </c>
      <c r="BN490" s="14" t="n">
        <v>1</v>
      </c>
      <c r="BO490" s="14" t="n">
        <v>0</v>
      </c>
      <c r="BP490" s="14" t="n">
        <v>0</v>
      </c>
      <c r="BQ490" s="14" t="n">
        <v>0.136</v>
      </c>
      <c r="BR490" s="14" t="n">
        <v>0</v>
      </c>
      <c r="BS490" s="14" t="n">
        <v>0.833</v>
      </c>
      <c r="BT490" s="14" t="n">
        <v>0</v>
      </c>
      <c r="BU490" s="14" t="n">
        <v>0</v>
      </c>
      <c r="BV490" s="14" t="n">
        <v>0.07099999999999999</v>
      </c>
      <c r="BW490" s="14" t="n">
        <v>0.165</v>
      </c>
      <c r="BX490" s="14" t="n">
        <v>0.833</v>
      </c>
      <c r="BY490" s="14" t="n">
        <v>13.254</v>
      </c>
      <c r="BZ490" s="14" t="n">
        <v>0</v>
      </c>
      <c r="CA490" s="14" t="n">
        <v>13.254</v>
      </c>
      <c r="CB490" s="14" t="n">
        <v>0</v>
      </c>
      <c r="CC490" s="14" t="n">
        <v>83.248</v>
      </c>
      <c r="CD490" s="14" t="n">
        <v>7.95</v>
      </c>
      <c r="CE490" s="14" t="n">
        <v>78.599</v>
      </c>
      <c r="CF490" s="14" t="n">
        <v>188.551</v>
      </c>
      <c r="CG490" s="14" t="n">
        <v>0.165</v>
      </c>
      <c r="CH490" s="14" t="n">
        <v>1</v>
      </c>
      <c r="CI490" s="14" t="n">
        <v>0</v>
      </c>
      <c r="CJ490" s="14" t="n">
        <v>0</v>
      </c>
      <c r="CK490" s="14" t="n">
        <v>0</v>
      </c>
      <c r="CL490" s="14" t="n">
        <v>0</v>
      </c>
      <c r="CM490" s="14" t="n">
        <v>0</v>
      </c>
      <c r="CN490" s="14" t="n">
        <v>0</v>
      </c>
      <c r="CO490" s="14" t="n">
        <v>0</v>
      </c>
      <c r="CP490" s="14" t="n">
        <v>0</v>
      </c>
      <c r="CQ490" s="14" t="n">
        <v>1.348</v>
      </c>
      <c r="CR490" s="14" t="n">
        <v>0</v>
      </c>
      <c r="CS490" s="14" t="n">
        <v>5.37</v>
      </c>
      <c r="CT490" s="14" t="n">
        <v>4.861</v>
      </c>
      <c r="CU490" s="14" t="n">
        <v>11.622</v>
      </c>
    </row>
    <row r="491">
      <c r="A491" s="14" t="inlineStr">
        <is>
          <t>MWI2024</t>
        </is>
      </c>
      <c r="B491" s="14" t="inlineStr">
        <is>
          <t>MWI</t>
        </is>
      </c>
      <c r="C491" s="14" t="inlineStr">
        <is>
          <t>MWI</t>
        </is>
      </c>
      <c r="D491" s="14" t="inlineStr">
        <is>
          <t>Malawi</t>
        </is>
      </c>
      <c r="E491" s="14" t="n">
        <v>2024</v>
      </c>
      <c r="F491" s="14" t="n">
        <v>0.165</v>
      </c>
      <c r="G491" s="14" t="n">
        <v>5.575</v>
      </c>
      <c r="H491" s="14" t="n">
        <v>1.324</v>
      </c>
      <c r="I491" s="14" t="n">
        <v>0</v>
      </c>
      <c r="J491" s="14" t="n">
        <v>5.575</v>
      </c>
      <c r="K491" s="14" t="n">
        <v>0</v>
      </c>
      <c r="L491" s="14" t="n">
        <v>1</v>
      </c>
      <c r="M491" s="14" t="n">
        <v>7.124</v>
      </c>
      <c r="N491" s="14" t="n">
        <v>3.971</v>
      </c>
      <c r="O491" s="14" t="n">
        <v>0</v>
      </c>
      <c r="P491" s="14" t="n">
        <v>7.124</v>
      </c>
      <c r="Q491" s="14" t="n">
        <v>0</v>
      </c>
      <c r="R491" s="14" t="n">
        <v>1</v>
      </c>
      <c r="S491" s="14" t="n">
        <v>12.193</v>
      </c>
      <c r="T491" s="14" t="n">
        <v>7.942</v>
      </c>
      <c r="U491" s="14" t="n">
        <v>0.274</v>
      </c>
      <c r="V491" s="14" t="n">
        <v>14.205</v>
      </c>
      <c r="W491" s="14" t="n">
        <v>0.165</v>
      </c>
      <c r="X491" s="14" t="n">
        <v>1</v>
      </c>
      <c r="Y491" s="14" t="n">
        <v>11.438</v>
      </c>
      <c r="Z491" s="14" t="n">
        <v>1.546</v>
      </c>
      <c r="AA491" s="14" t="n">
        <v>0</v>
      </c>
      <c r="AB491" s="14" t="n">
        <v>11.438</v>
      </c>
      <c r="AC491" s="14" t="n">
        <v>0</v>
      </c>
      <c r="AD491" s="14" t="n">
        <v>1</v>
      </c>
      <c r="AE491" s="14" t="n">
        <v>12.761</v>
      </c>
      <c r="AF491" s="14" t="n">
        <v>2.984</v>
      </c>
      <c r="AG491" s="14" t="n">
        <v>0</v>
      </c>
      <c r="AH491" s="14" t="n">
        <v>12.761</v>
      </c>
      <c r="AI491" s="14" t="n">
        <v>0</v>
      </c>
      <c r="AJ491" s="14" t="n">
        <v>1</v>
      </c>
      <c r="AK491" s="14" t="n">
        <v>20.703</v>
      </c>
      <c r="AL491" s="14" t="n">
        <v>11.026</v>
      </c>
      <c r="AM491" s="14" t="n">
        <v>0.465</v>
      </c>
      <c r="AN491" s="14" t="n">
        <v>24.119</v>
      </c>
      <c r="AO491" s="14" t="n">
        <v>0.165</v>
      </c>
      <c r="AP491" s="14" t="n">
        <v>1</v>
      </c>
      <c r="AQ491" s="14" t="n">
        <v>0.724</v>
      </c>
      <c r="AR491" s="14" t="n">
        <v>0.132</v>
      </c>
      <c r="AS491" s="14" t="n">
        <v>0.532</v>
      </c>
      <c r="AT491" s="14" t="n">
        <v>1.47</v>
      </c>
      <c r="AU491" s="14" t="n">
        <v>0.17</v>
      </c>
      <c r="AV491" s="14" t="n">
        <v>1</v>
      </c>
      <c r="AW491" s="14" t="n">
        <v>0.75</v>
      </c>
      <c r="AX491" s="14" t="n">
        <v>0.132</v>
      </c>
      <c r="AY491" s="14" t="n">
        <v>0.609</v>
      </c>
      <c r="AZ491" s="14" t="n">
        <v>1.59</v>
      </c>
      <c r="BA491" s="14" t="n">
        <v>0.17</v>
      </c>
      <c r="BB491" s="14" t="n">
        <v>1</v>
      </c>
      <c r="BC491" s="14" t="n">
        <v>0.513</v>
      </c>
      <c r="BD491" s="14" t="n">
        <v>0.132</v>
      </c>
      <c r="BE491" s="14" t="n">
        <v>0.437</v>
      </c>
      <c r="BF491" s="14" t="n">
        <v>1.107</v>
      </c>
      <c r="BG491" s="14" t="n">
        <v>0.165</v>
      </c>
      <c r="BH491" s="14" t="n">
        <v>1</v>
      </c>
      <c r="BI491" s="14" t="n">
        <v>0.591</v>
      </c>
      <c r="BJ491" s="14" t="n">
        <v>0.132</v>
      </c>
      <c r="BK491" s="14" t="n">
        <v>0.361</v>
      </c>
      <c r="BL491" s="14" t="n">
        <v>1.11</v>
      </c>
      <c r="BM491" s="14" t="n">
        <v>0.165</v>
      </c>
      <c r="BN491" s="14" t="n">
        <v>1</v>
      </c>
      <c r="BO491" s="14" t="n">
        <v>0</v>
      </c>
      <c r="BP491" s="14" t="n">
        <v>0</v>
      </c>
      <c r="BQ491" s="14" t="n">
        <v>0.159</v>
      </c>
      <c r="BR491" s="14" t="n">
        <v>0</v>
      </c>
      <c r="BS491" s="14" t="n">
        <v>0.833</v>
      </c>
      <c r="BT491" s="14" t="n">
        <v>0</v>
      </c>
      <c r="BU491" s="14" t="n">
        <v>0</v>
      </c>
      <c r="BV491" s="14" t="n">
        <v>0.064</v>
      </c>
      <c r="BW491" s="14" t="n">
        <v>0.165</v>
      </c>
      <c r="BX491" s="14" t="n">
        <v>0.833</v>
      </c>
      <c r="BY491" s="14" t="n">
        <v>13.646</v>
      </c>
      <c r="BZ491" s="14" t="n">
        <v>0</v>
      </c>
      <c r="CA491" s="14" t="n">
        <v>13.646</v>
      </c>
      <c r="CB491" s="14" t="n">
        <v>0</v>
      </c>
      <c r="CC491" s="14" t="n">
        <v>82.58799999999999</v>
      </c>
      <c r="CD491" s="14" t="n">
        <v>7.95</v>
      </c>
      <c r="CE491" s="14" t="n">
        <v>67.48399999999999</v>
      </c>
      <c r="CF491" s="14" t="n">
        <v>174.834</v>
      </c>
      <c r="CG491" s="14" t="n">
        <v>0.165</v>
      </c>
      <c r="CH491" s="14" t="n">
        <v>1</v>
      </c>
      <c r="CI491" s="14" t="n">
        <v>0</v>
      </c>
      <c r="CJ491" s="14" t="n">
        <v>0</v>
      </c>
      <c r="CK491" s="14" t="n">
        <v>0</v>
      </c>
      <c r="CL491" s="14" t="n">
        <v>0</v>
      </c>
      <c r="CM491" s="14" t="n">
        <v>0</v>
      </c>
      <c r="CN491" s="14" t="n">
        <v>0</v>
      </c>
      <c r="CO491" s="14" t="n">
        <v>0</v>
      </c>
      <c r="CP491" s="14" t="n">
        <v>0</v>
      </c>
      <c r="CQ491" s="14" t="n">
        <v>1.387</v>
      </c>
      <c r="CR491" s="14" t="n">
        <v>0</v>
      </c>
      <c r="CS491" s="14" t="n">
        <v>5.529</v>
      </c>
      <c r="CT491" s="14" t="n">
        <v>4.251</v>
      </c>
      <c r="CU491" s="14" t="n">
        <v>10.168</v>
      </c>
    </row>
    <row r="492">
      <c r="A492" s="14" t="inlineStr">
        <is>
          <t>MYS2021</t>
        </is>
      </c>
      <c r="B492" s="14" t="inlineStr">
        <is>
          <t>MYS</t>
        </is>
      </c>
      <c r="C492" s="14" t="inlineStr">
        <is>
          <t>MYS</t>
        </is>
      </c>
      <c r="D492" s="14" t="inlineStr">
        <is>
          <t>Malaysia</t>
        </is>
      </c>
      <c r="E492" s="14" t="n">
        <v>2021</v>
      </c>
      <c r="F492" s="14" t="n">
        <v>0.1</v>
      </c>
      <c r="G492" s="14" t="n">
        <v>4.452</v>
      </c>
      <c r="H492" s="14" t="n">
        <v>1.087</v>
      </c>
      <c r="I492" s="14" t="n">
        <v>0</v>
      </c>
      <c r="J492" s="14" t="n">
        <v>4.452</v>
      </c>
      <c r="K492" s="14" t="n">
        <v>0</v>
      </c>
      <c r="L492" s="14" t="n">
        <v>1</v>
      </c>
      <c r="M492" s="14" t="n">
        <v>7.463</v>
      </c>
      <c r="N492" s="14" t="n">
        <v>3.26</v>
      </c>
      <c r="O492" s="14" t="n">
        <v>0</v>
      </c>
      <c r="P492" s="14" t="n">
        <v>7.463</v>
      </c>
      <c r="Q492" s="14" t="n">
        <v>0</v>
      </c>
      <c r="R492" s="14" t="n">
        <v>1</v>
      </c>
      <c r="S492" s="14" t="n">
        <v>9.884</v>
      </c>
      <c r="T492" s="14" t="n">
        <v>6.519</v>
      </c>
      <c r="U492" s="14" t="n">
        <v>0</v>
      </c>
      <c r="V492" s="14" t="n">
        <v>9.884</v>
      </c>
      <c r="W492" s="14" t="n">
        <v>0</v>
      </c>
      <c r="X492" s="14" t="n">
        <v>1</v>
      </c>
      <c r="Y492" s="14" t="n">
        <v>6.618</v>
      </c>
      <c r="Z492" s="14" t="n">
        <v>0.855</v>
      </c>
      <c r="AA492" s="14" t="n">
        <v>-0.017</v>
      </c>
      <c r="AB492" s="14" t="n">
        <v>6.601</v>
      </c>
      <c r="AC492" s="14" t="n">
        <v>0</v>
      </c>
      <c r="AD492" s="14" t="n">
        <v>1</v>
      </c>
      <c r="AE492" s="14" t="n">
        <v>7.298</v>
      </c>
      <c r="AF492" s="14" t="n">
        <v>1.639</v>
      </c>
      <c r="AG492" s="14" t="n">
        <v>-0.5600000000000001</v>
      </c>
      <c r="AH492" s="14" t="n">
        <v>6.738</v>
      </c>
      <c r="AI492" s="14" t="n">
        <v>0</v>
      </c>
      <c r="AJ492" s="14" t="n">
        <v>1</v>
      </c>
      <c r="AK492" s="14" t="n">
        <v>11.375</v>
      </c>
      <c r="AL492" s="14" t="n">
        <v>5.865</v>
      </c>
      <c r="AM492" s="14" t="n">
        <v>-5.676</v>
      </c>
      <c r="AN492" s="14" t="n">
        <v>6.268</v>
      </c>
      <c r="AO492" s="14" t="n">
        <v>0</v>
      </c>
      <c r="AP492" s="14" t="n">
        <v>0</v>
      </c>
      <c r="AQ492" s="14" t="n">
        <v>0.621</v>
      </c>
      <c r="AR492" s="14" t="n">
        <v>0.114</v>
      </c>
      <c r="AS492" s="14" t="n">
        <v>-0.131</v>
      </c>
      <c r="AT492" s="14" t="n">
        <v>0.489</v>
      </c>
      <c r="AU492" s="14" t="n">
        <v>0</v>
      </c>
      <c r="AV492" s="14" t="n">
        <v>0</v>
      </c>
      <c r="AW492" s="14" t="n">
        <v>0.593</v>
      </c>
      <c r="AX492" s="14" t="n">
        <v>0.114</v>
      </c>
      <c r="AY492" s="14" t="n">
        <v>-0.077</v>
      </c>
      <c r="AZ492" s="14" t="n">
        <v>0.516</v>
      </c>
      <c r="BA492" s="14" t="n">
        <v>0</v>
      </c>
      <c r="BB492" s="14" t="n">
        <v>0</v>
      </c>
      <c r="BC492" s="14" t="n">
        <v>0.44</v>
      </c>
      <c r="BD492" s="14" t="n">
        <v>0.114</v>
      </c>
      <c r="BE492" s="14" t="n">
        <v>-0.09</v>
      </c>
      <c r="BF492" s="14" t="n">
        <v>0.35</v>
      </c>
      <c r="BG492" s="14" t="n">
        <v>0</v>
      </c>
      <c r="BH492" s="14" t="n">
        <v>0</v>
      </c>
      <c r="BI492" s="14" t="n">
        <v>0.5600000000000001</v>
      </c>
      <c r="BJ492" s="14" t="n">
        <v>0.114</v>
      </c>
      <c r="BK492" s="14" t="n">
        <v>0.001</v>
      </c>
      <c r="BL492" s="14" t="n">
        <v>0.5620000000000001</v>
      </c>
      <c r="BM492" s="14" t="n">
        <v>0</v>
      </c>
      <c r="BN492" s="14" t="n">
        <v>1</v>
      </c>
      <c r="BO492" s="14" t="n">
        <v>0</v>
      </c>
      <c r="BP492" s="14" t="n">
        <v>0</v>
      </c>
      <c r="BQ492" s="14" t="n">
        <v>0.092</v>
      </c>
      <c r="BR492" s="14" t="n">
        <v>0</v>
      </c>
      <c r="BS492" s="14" t="n">
        <v>0.333</v>
      </c>
      <c r="BT492" s="14" t="n">
        <v>0</v>
      </c>
      <c r="BU492" s="14" t="n">
        <v>0</v>
      </c>
      <c r="BV492" s="14" t="n">
        <v>0.053</v>
      </c>
      <c r="BW492" s="14" t="n">
        <v>0.1</v>
      </c>
      <c r="BX492" s="14" t="n">
        <v>0.333</v>
      </c>
      <c r="BY492" s="14" t="n">
        <v>11.787</v>
      </c>
      <c r="BZ492" s="14" t="n">
        <v>0</v>
      </c>
      <c r="CA492" s="14" t="n">
        <v>11.787</v>
      </c>
      <c r="CB492" s="14" t="n">
        <v>0</v>
      </c>
      <c r="CC492" s="14" t="n">
        <v>81.69499999999999</v>
      </c>
      <c r="CD492" s="14" t="n">
        <v>7.95</v>
      </c>
      <c r="CE492" s="14" t="n">
        <v>0.211</v>
      </c>
      <c r="CF492" s="14" t="n">
        <v>90.09699999999999</v>
      </c>
      <c r="CG492" s="14" t="n">
        <v>0.1</v>
      </c>
      <c r="CH492" s="14" t="n">
        <v>1</v>
      </c>
      <c r="CI492" s="14" t="n">
        <v>0</v>
      </c>
      <c r="CJ492" s="14" t="n">
        <v>0</v>
      </c>
      <c r="CK492" s="14" t="n">
        <v>0</v>
      </c>
      <c r="CL492" s="14" t="n">
        <v>0</v>
      </c>
      <c r="CM492" s="14" t="n">
        <v>0</v>
      </c>
      <c r="CN492" s="14" t="n">
        <v>0</v>
      </c>
      <c r="CO492" s="14" t="n">
        <v>0</v>
      </c>
      <c r="CP492" s="14" t="n">
        <v>0.099</v>
      </c>
      <c r="CQ492" s="14" t="n">
        <v>1.198</v>
      </c>
      <c r="CR492" s="14" t="n">
        <v>0.8110000000000001</v>
      </c>
      <c r="CS492" s="14" t="n">
        <v>4.606</v>
      </c>
      <c r="CT492" s="14" t="n">
        <v>3.604</v>
      </c>
      <c r="CU492" s="14" t="n">
        <v>14.129</v>
      </c>
    </row>
    <row r="493">
      <c r="A493" s="14" t="inlineStr">
        <is>
          <t>MYS2022</t>
        </is>
      </c>
      <c r="B493" s="14" t="inlineStr">
        <is>
          <t>MYS</t>
        </is>
      </c>
      <c r="C493" s="14" t="inlineStr">
        <is>
          <t>MYS</t>
        </is>
      </c>
      <c r="D493" s="14" t="inlineStr">
        <is>
          <t>Malaysia</t>
        </is>
      </c>
      <c r="E493" s="14" t="n">
        <v>2022</v>
      </c>
      <c r="F493" s="14" t="n">
        <v>0.1</v>
      </c>
      <c r="G493" s="14" t="n">
        <v>8.189</v>
      </c>
      <c r="H493" s="14" t="n">
        <v>1.181</v>
      </c>
      <c r="I493" s="14" t="n">
        <v>0</v>
      </c>
      <c r="J493" s="14" t="n">
        <v>8.189</v>
      </c>
      <c r="K493" s="14" t="n">
        <v>0</v>
      </c>
      <c r="L493" s="14" t="n">
        <v>1</v>
      </c>
      <c r="M493" s="14" t="n">
        <v>9.205</v>
      </c>
      <c r="N493" s="14" t="n">
        <v>3.543</v>
      </c>
      <c r="O493" s="14" t="n">
        <v>0</v>
      </c>
      <c r="P493" s="14" t="n">
        <v>9.205</v>
      </c>
      <c r="Q493" s="14" t="n">
        <v>0</v>
      </c>
      <c r="R493" s="14" t="n">
        <v>1</v>
      </c>
      <c r="S493" s="14" t="n">
        <v>14.094</v>
      </c>
      <c r="T493" s="14" t="n">
        <v>7.086</v>
      </c>
      <c r="U493" s="14" t="n">
        <v>0</v>
      </c>
      <c r="V493" s="14" t="n">
        <v>14.094</v>
      </c>
      <c r="W493" s="14" t="n">
        <v>0</v>
      </c>
      <c r="X493" s="14" t="n">
        <v>1</v>
      </c>
      <c r="Y493" s="14" t="n">
        <v>11.476</v>
      </c>
      <c r="Z493" s="14" t="n">
        <v>1.482</v>
      </c>
      <c r="AA493" s="14" t="n">
        <v>-4.347</v>
      </c>
      <c r="AB493" s="14" t="n">
        <v>7.129</v>
      </c>
      <c r="AC493" s="14" t="n">
        <v>0</v>
      </c>
      <c r="AD493" s="14" t="n">
        <v>1</v>
      </c>
      <c r="AE493" s="14" t="n">
        <v>12.252</v>
      </c>
      <c r="AF493" s="14" t="n">
        <v>2.751</v>
      </c>
      <c r="AG493" s="14" t="n">
        <v>-4.173</v>
      </c>
      <c r="AH493" s="14" t="n">
        <v>8.079000000000001</v>
      </c>
      <c r="AI493" s="14" t="n">
        <v>0</v>
      </c>
      <c r="AJ493" s="14" t="n">
        <v>1</v>
      </c>
      <c r="AK493" s="14" t="n">
        <v>16.907</v>
      </c>
      <c r="AL493" s="14" t="n">
        <v>8.718</v>
      </c>
      <c r="AM493" s="14" t="n">
        <v>-10.079</v>
      </c>
      <c r="AN493" s="14" t="n">
        <v>7.511</v>
      </c>
      <c r="AO493" s="14" t="n">
        <v>0</v>
      </c>
      <c r="AP493" s="14" t="n">
        <v>0</v>
      </c>
      <c r="AQ493" s="14" t="n">
        <v>0.847</v>
      </c>
      <c r="AR493" s="14" t="n">
        <v>0.123</v>
      </c>
      <c r="AS493" s="14" t="n">
        <v>-0.381</v>
      </c>
      <c r="AT493" s="14" t="n">
        <v>0.466</v>
      </c>
      <c r="AU493" s="14" t="n">
        <v>0</v>
      </c>
      <c r="AV493" s="14" t="n">
        <v>0</v>
      </c>
      <c r="AW493" s="14" t="n">
        <v>0.947</v>
      </c>
      <c r="AX493" s="14" t="n">
        <v>0.123</v>
      </c>
      <c r="AY493" s="14" t="n">
        <v>-0.458</v>
      </c>
      <c r="AZ493" s="14" t="n">
        <v>0.489</v>
      </c>
      <c r="BA493" s="14" t="n">
        <v>0</v>
      </c>
      <c r="BB493" s="14" t="n">
        <v>0</v>
      </c>
      <c r="BC493" s="14" t="n">
        <v>0.589</v>
      </c>
      <c r="BD493" s="14" t="n">
        <v>0.123</v>
      </c>
      <c r="BE493" s="14" t="n">
        <v>-0.252</v>
      </c>
      <c r="BF493" s="14" t="n">
        <v>0.337</v>
      </c>
      <c r="BG493" s="14" t="n">
        <v>0</v>
      </c>
      <c r="BH493" s="14" t="n">
        <v>0</v>
      </c>
      <c r="BI493" s="14" t="n">
        <v>0.6889999999999999</v>
      </c>
      <c r="BJ493" s="14" t="n">
        <v>0.123</v>
      </c>
      <c r="BK493" s="14" t="n">
        <v>0.002</v>
      </c>
      <c r="BL493" s="14" t="n">
        <v>0.6909999999999999</v>
      </c>
      <c r="BM493" s="14" t="n">
        <v>0</v>
      </c>
      <c r="BN493" s="14" t="n">
        <v>1</v>
      </c>
      <c r="BO493" s="14" t="n">
        <v>0</v>
      </c>
      <c r="BP493" s="14" t="n">
        <v>-0.014</v>
      </c>
      <c r="BQ493" s="14" t="n">
        <v>0.08599999999999999</v>
      </c>
      <c r="BR493" s="14" t="n">
        <v>0</v>
      </c>
      <c r="BS493" s="14" t="n">
        <v>0.333</v>
      </c>
      <c r="BT493" s="14" t="n">
        <v>0</v>
      </c>
      <c r="BU493" s="14" t="n">
        <v>-0.014</v>
      </c>
      <c r="BV493" s="14" t="n">
        <v>0.05</v>
      </c>
      <c r="BW493" s="14" t="n">
        <v>0.1</v>
      </c>
      <c r="BX493" s="14" t="n">
        <v>0.333</v>
      </c>
      <c r="BY493" s="14" t="n">
        <v>12.729</v>
      </c>
      <c r="BZ493" s="14" t="n">
        <v>0</v>
      </c>
      <c r="CA493" s="14" t="n">
        <v>12.729</v>
      </c>
      <c r="CB493" s="14" t="n">
        <v>0</v>
      </c>
      <c r="CC493" s="14" t="n">
        <v>102.477</v>
      </c>
      <c r="CD493" s="14" t="n">
        <v>7.95</v>
      </c>
      <c r="CE493" s="14" t="n">
        <v>-2.479</v>
      </c>
      <c r="CF493" s="14" t="n">
        <v>109.189</v>
      </c>
      <c r="CG493" s="14" t="n">
        <v>0.1</v>
      </c>
      <c r="CH493" s="14" t="n">
        <v>1</v>
      </c>
      <c r="CI493" s="14" t="n">
        <v>0</v>
      </c>
      <c r="CJ493" s="14" t="n">
        <v>0</v>
      </c>
      <c r="CK493" s="14" t="n">
        <v>0</v>
      </c>
      <c r="CL493" s="14" t="n">
        <v>0</v>
      </c>
      <c r="CM493" s="14" t="n">
        <v>0</v>
      </c>
      <c r="CN493" s="14" t="n">
        <v>0</v>
      </c>
      <c r="CO493" s="14" t="n">
        <v>0</v>
      </c>
      <c r="CP493" s="14" t="n">
        <v>0.08699999999999999</v>
      </c>
      <c r="CQ493" s="14" t="n">
        <v>1.294</v>
      </c>
      <c r="CR493" s="14" t="n">
        <v>0.743</v>
      </c>
      <c r="CS493" s="14" t="n">
        <v>4.974</v>
      </c>
      <c r="CT493" s="14" t="n">
        <v>7.554</v>
      </c>
      <c r="CU493" s="14" t="n">
        <v>28.059</v>
      </c>
    </row>
    <row r="494">
      <c r="A494" s="14" t="inlineStr">
        <is>
          <t>MYS2023</t>
        </is>
      </c>
      <c r="B494" s="14" t="inlineStr">
        <is>
          <t>MYS</t>
        </is>
      </c>
      <c r="C494" s="14" t="inlineStr">
        <is>
          <t>MYS</t>
        </is>
      </c>
      <c r="D494" s="14" t="inlineStr">
        <is>
          <t>Malaysia</t>
        </is>
      </c>
      <c r="E494" s="14" t="n">
        <v>2023</v>
      </c>
      <c r="F494" s="14" t="n">
        <v>0.1</v>
      </c>
      <c r="G494" s="14" t="n">
        <v>5.398</v>
      </c>
      <c r="H494" s="14" t="n">
        <v>1.222</v>
      </c>
      <c r="I494" s="14" t="n">
        <v>0</v>
      </c>
      <c r="J494" s="14" t="n">
        <v>5.398</v>
      </c>
      <c r="K494" s="14" t="n">
        <v>0</v>
      </c>
      <c r="L494" s="14" t="n">
        <v>1</v>
      </c>
      <c r="M494" s="14" t="n">
        <v>7.432</v>
      </c>
      <c r="N494" s="14" t="n">
        <v>3.667</v>
      </c>
      <c r="O494" s="14" t="n">
        <v>0</v>
      </c>
      <c r="P494" s="14" t="n">
        <v>7.432</v>
      </c>
      <c r="Q494" s="14" t="n">
        <v>0</v>
      </c>
      <c r="R494" s="14" t="n">
        <v>1</v>
      </c>
      <c r="S494" s="14" t="n">
        <v>11.509</v>
      </c>
      <c r="T494" s="14" t="n">
        <v>7.334</v>
      </c>
      <c r="U494" s="14" t="n">
        <v>0</v>
      </c>
      <c r="V494" s="14" t="n">
        <v>11.509</v>
      </c>
      <c r="W494" s="14" t="n">
        <v>0</v>
      </c>
      <c r="X494" s="14" t="n">
        <v>1</v>
      </c>
      <c r="Y494" s="14" t="n">
        <v>6.841</v>
      </c>
      <c r="Z494" s="14" t="n">
        <v>0.884</v>
      </c>
      <c r="AA494" s="14" t="n">
        <v>0.582</v>
      </c>
      <c r="AB494" s="14" t="n">
        <v>7.423</v>
      </c>
      <c r="AC494" s="14" t="n">
        <v>0</v>
      </c>
      <c r="AD494" s="14" t="n">
        <v>1</v>
      </c>
      <c r="AE494" s="14" t="n">
        <v>7.623</v>
      </c>
      <c r="AF494" s="14" t="n">
        <v>1.712</v>
      </c>
      <c r="AG494" s="14" t="n">
        <v>0.173</v>
      </c>
      <c r="AH494" s="14" t="n">
        <v>7.796</v>
      </c>
      <c r="AI494" s="14" t="n">
        <v>0</v>
      </c>
      <c r="AJ494" s="14" t="n">
        <v>1</v>
      </c>
      <c r="AK494" s="14" t="n">
        <v>12.312</v>
      </c>
      <c r="AL494" s="14" t="n">
        <v>6.349</v>
      </c>
      <c r="AM494" s="14" t="n">
        <v>-5.723</v>
      </c>
      <c r="AN494" s="14" t="n">
        <v>7.248</v>
      </c>
      <c r="AO494" s="14" t="n">
        <v>0</v>
      </c>
      <c r="AP494" s="14" t="n">
        <v>0</v>
      </c>
      <c r="AQ494" s="14" t="n">
        <v>0.749</v>
      </c>
      <c r="AR494" s="14" t="n">
        <v>0.129</v>
      </c>
      <c r="AS494" s="14" t="n">
        <v>-0.299</v>
      </c>
      <c r="AT494" s="14" t="n">
        <v>0.449</v>
      </c>
      <c r="AU494" s="14" t="n">
        <v>0</v>
      </c>
      <c r="AV494" s="14" t="n">
        <v>0</v>
      </c>
      <c r="AW494" s="14" t="n">
        <v>0.783</v>
      </c>
      <c r="AX494" s="14" t="n">
        <v>0.129</v>
      </c>
      <c r="AY494" s="14" t="n">
        <v>-0.311</v>
      </c>
      <c r="AZ494" s="14" t="n">
        <v>0.471</v>
      </c>
      <c r="BA494" s="14" t="n">
        <v>0</v>
      </c>
      <c r="BB494" s="14" t="n">
        <v>0</v>
      </c>
      <c r="BC494" s="14" t="n">
        <v>0.527</v>
      </c>
      <c r="BD494" s="14" t="n">
        <v>0.129</v>
      </c>
      <c r="BE494" s="14" t="n">
        <v>-0.198</v>
      </c>
      <c r="BF494" s="14" t="n">
        <v>0.329</v>
      </c>
      <c r="BG494" s="14" t="n">
        <v>0</v>
      </c>
      <c r="BH494" s="14" t="n">
        <v>0</v>
      </c>
      <c r="BI494" s="14" t="n">
        <v>0.64</v>
      </c>
      <c r="BJ494" s="14" t="n">
        <v>0.129</v>
      </c>
      <c r="BK494" s="14" t="n">
        <v>0.002</v>
      </c>
      <c r="BL494" s="14" t="n">
        <v>0.641</v>
      </c>
      <c r="BM494" s="14" t="n">
        <v>0</v>
      </c>
      <c r="BN494" s="14" t="n">
        <v>1</v>
      </c>
      <c r="BO494" s="14" t="n">
        <v>0</v>
      </c>
      <c r="BP494" s="14" t="n">
        <v>0</v>
      </c>
      <c r="BQ494" s="14" t="n">
        <v>0.081</v>
      </c>
      <c r="BR494" s="14" t="n">
        <v>0</v>
      </c>
      <c r="BS494" s="14" t="n">
        <v>0.333</v>
      </c>
      <c r="BT494" s="14" t="n">
        <v>0</v>
      </c>
      <c r="BU494" s="14" t="n">
        <v>0</v>
      </c>
      <c r="BV494" s="14" t="n">
        <v>0.046</v>
      </c>
      <c r="BW494" s="14" t="n">
        <v>0.1</v>
      </c>
      <c r="BX494" s="14" t="n">
        <v>0.333</v>
      </c>
      <c r="BY494" s="14" t="n">
        <v>13.254</v>
      </c>
      <c r="BZ494" s="14" t="n">
        <v>0</v>
      </c>
      <c r="CA494" s="14" t="n">
        <v>13.254</v>
      </c>
      <c r="CB494" s="14" t="n">
        <v>0</v>
      </c>
      <c r="CC494" s="14" t="n">
        <v>87.07899999999999</v>
      </c>
      <c r="CD494" s="14" t="n">
        <v>7.95</v>
      </c>
      <c r="CE494" s="14" t="n">
        <v>-2.476</v>
      </c>
      <c r="CF494" s="14" t="n">
        <v>92.044</v>
      </c>
      <c r="CG494" s="14" t="n">
        <v>0.1</v>
      </c>
      <c r="CH494" s="14" t="n">
        <v>1</v>
      </c>
      <c r="CI494" s="14" t="n">
        <v>0</v>
      </c>
      <c r="CJ494" s="14" t="n">
        <v>0</v>
      </c>
      <c r="CK494" s="14" t="n">
        <v>0</v>
      </c>
      <c r="CL494" s="14" t="n">
        <v>0</v>
      </c>
      <c r="CM494" s="14" t="n">
        <v>0</v>
      </c>
      <c r="CN494" s="14" t="n">
        <v>0</v>
      </c>
      <c r="CO494" s="14" t="n">
        <v>0</v>
      </c>
      <c r="CP494" s="14" t="n">
        <v>0.099</v>
      </c>
      <c r="CQ494" s="14" t="n">
        <v>1.348</v>
      </c>
      <c r="CR494" s="14" t="n">
        <v>0.784</v>
      </c>
      <c r="CS494" s="14" t="n">
        <v>5.179</v>
      </c>
      <c r="CT494" s="14" t="n">
        <v>4.484</v>
      </c>
      <c r="CU494" s="14" t="n">
        <v>9.260999999999999</v>
      </c>
    </row>
    <row r="495">
      <c r="A495" s="14" t="inlineStr">
        <is>
          <t>MYS2024</t>
        </is>
      </c>
      <c r="B495" s="14" t="inlineStr">
        <is>
          <t>MYS</t>
        </is>
      </c>
      <c r="C495" s="14" t="inlineStr">
        <is>
          <t>MYS</t>
        </is>
      </c>
      <c r="D495" s="14" t="inlineStr">
        <is>
          <t>Malaysia</t>
        </is>
      </c>
      <c r="E495" s="14" t="n">
        <v>2024</v>
      </c>
      <c r="F495" s="14" t="n">
        <v>0.1</v>
      </c>
      <c r="G495" s="14" t="n">
        <v>4.558</v>
      </c>
      <c r="H495" s="14" t="n">
        <v>1.258</v>
      </c>
      <c r="I495" s="14" t="n">
        <v>0</v>
      </c>
      <c r="J495" s="14" t="n">
        <v>4.558</v>
      </c>
      <c r="K495" s="14" t="n">
        <v>0</v>
      </c>
      <c r="L495" s="14" t="n">
        <v>1</v>
      </c>
      <c r="M495" s="14" t="n">
        <v>6.754</v>
      </c>
      <c r="N495" s="14" t="n">
        <v>3.775</v>
      </c>
      <c r="O495" s="14" t="n">
        <v>0</v>
      </c>
      <c r="P495" s="14" t="n">
        <v>6.754</v>
      </c>
      <c r="Q495" s="14" t="n">
        <v>0</v>
      </c>
      <c r="R495" s="14" t="n">
        <v>1</v>
      </c>
      <c r="S495" s="14" t="n">
        <v>10.851</v>
      </c>
      <c r="T495" s="14" t="n">
        <v>7.55</v>
      </c>
      <c r="U495" s="14" t="n">
        <v>0</v>
      </c>
      <c r="V495" s="14" t="n">
        <v>10.851</v>
      </c>
      <c r="W495" s="14" t="n">
        <v>0</v>
      </c>
      <c r="X495" s="14" t="n">
        <v>1</v>
      </c>
      <c r="Y495" s="14" t="n">
        <v>6.626</v>
      </c>
      <c r="Z495" s="14" t="n">
        <v>0.856</v>
      </c>
      <c r="AA495" s="14" t="n">
        <v>1.017</v>
      </c>
      <c r="AB495" s="14" t="n">
        <v>7.642</v>
      </c>
      <c r="AC495" s="14" t="n">
        <v>0</v>
      </c>
      <c r="AD495" s="14" t="n">
        <v>1</v>
      </c>
      <c r="AE495" s="14" t="n">
        <v>7.43</v>
      </c>
      <c r="AF495" s="14" t="n">
        <v>1.669</v>
      </c>
      <c r="AG495" s="14" t="n">
        <v>0.339</v>
      </c>
      <c r="AH495" s="14" t="n">
        <v>7.769</v>
      </c>
      <c r="AI495" s="14" t="n">
        <v>0</v>
      </c>
      <c r="AJ495" s="14" t="n">
        <v>1</v>
      </c>
      <c r="AK495" s="14" t="n">
        <v>12.258</v>
      </c>
      <c r="AL495" s="14" t="n">
        <v>6.321</v>
      </c>
      <c r="AM495" s="14" t="n">
        <v>-5.692</v>
      </c>
      <c r="AN495" s="14" t="n">
        <v>7.223</v>
      </c>
      <c r="AO495" s="14" t="n">
        <v>0</v>
      </c>
      <c r="AP495" s="14" t="n">
        <v>0</v>
      </c>
      <c r="AQ495" s="14" t="n">
        <v>0.72</v>
      </c>
      <c r="AR495" s="14" t="n">
        <v>0.132</v>
      </c>
      <c r="AS495" s="14" t="n">
        <v>-0.272</v>
      </c>
      <c r="AT495" s="14" t="n">
        <v>0.448</v>
      </c>
      <c r="AU495" s="14" t="n">
        <v>0</v>
      </c>
      <c r="AV495" s="14" t="n">
        <v>0</v>
      </c>
      <c r="AW495" s="14" t="n">
        <v>0.734</v>
      </c>
      <c r="AX495" s="14" t="n">
        <v>0.132</v>
      </c>
      <c r="AY495" s="14" t="n">
        <v>-0.149</v>
      </c>
      <c r="AZ495" s="14" t="n">
        <v>0.585</v>
      </c>
      <c r="BA495" s="14" t="n">
        <v>0</v>
      </c>
      <c r="BB495" s="14" t="n">
        <v>0</v>
      </c>
      <c r="BC495" s="14" t="n">
        <v>0.51</v>
      </c>
      <c r="BD495" s="14" t="n">
        <v>0.132</v>
      </c>
      <c r="BE495" s="14" t="n">
        <v>-0.182</v>
      </c>
      <c r="BF495" s="14" t="n">
        <v>0.329</v>
      </c>
      <c r="BG495" s="14" t="n">
        <v>0</v>
      </c>
      <c r="BH495" s="14" t="n">
        <v>0</v>
      </c>
      <c r="BI495" s="14" t="n">
        <v>0.652</v>
      </c>
      <c r="BJ495" s="14" t="n">
        <v>0.132</v>
      </c>
      <c r="BK495" s="14" t="n">
        <v>0.002</v>
      </c>
      <c r="BL495" s="14" t="n">
        <v>0.654</v>
      </c>
      <c r="BM495" s="14" t="n">
        <v>0</v>
      </c>
      <c r="BN495" s="14" t="n">
        <v>1</v>
      </c>
      <c r="BO495" s="14" t="n">
        <v>0</v>
      </c>
      <c r="BP495" s="14" t="n">
        <v>0</v>
      </c>
      <c r="BQ495" s="14" t="n">
        <v>0.11</v>
      </c>
      <c r="BR495" s="14" t="n">
        <v>0</v>
      </c>
      <c r="BS495" s="14" t="n">
        <v>0.333</v>
      </c>
      <c r="BT495" s="14" t="n">
        <v>0</v>
      </c>
      <c r="BU495" s="14" t="n">
        <v>0</v>
      </c>
      <c r="BV495" s="14" t="n">
        <v>0.043</v>
      </c>
      <c r="BW495" s="14" t="n">
        <v>0.1</v>
      </c>
      <c r="BX495" s="14" t="n">
        <v>0.333</v>
      </c>
      <c r="BY495" s="14" t="n">
        <v>13.646</v>
      </c>
      <c r="BZ495" s="14" t="n">
        <v>0</v>
      </c>
      <c r="CA495" s="14" t="n">
        <v>13.646</v>
      </c>
      <c r="CB495" s="14" t="n">
        <v>0</v>
      </c>
      <c r="CC495" s="14" t="n">
        <v>86.38500000000001</v>
      </c>
      <c r="CD495" s="14" t="n">
        <v>7.95</v>
      </c>
      <c r="CE495" s="14" t="n">
        <v>-2.383</v>
      </c>
      <c r="CF495" s="14" t="n">
        <v>91.161</v>
      </c>
      <c r="CG495" s="14" t="n">
        <v>0.1</v>
      </c>
      <c r="CH495" s="14" t="n">
        <v>1</v>
      </c>
      <c r="CI495" s="14" t="n">
        <v>0</v>
      </c>
      <c r="CJ495" s="14" t="n">
        <v>0</v>
      </c>
      <c r="CK495" s="14" t="n">
        <v>0</v>
      </c>
      <c r="CL495" s="14" t="n">
        <v>0</v>
      </c>
      <c r="CM495" s="14" t="n">
        <v>0</v>
      </c>
      <c r="CN495" s="14" t="n">
        <v>0</v>
      </c>
      <c r="CO495" s="14" t="n">
        <v>0</v>
      </c>
      <c r="CP495" s="14" t="n">
        <v>0.099</v>
      </c>
      <c r="CQ495" s="14" t="n">
        <v>1.387</v>
      </c>
      <c r="CR495" s="14" t="n">
        <v>0.784</v>
      </c>
      <c r="CS495" s="14" t="n">
        <v>5.332</v>
      </c>
      <c r="CT495" s="14" t="n">
        <v>3.509</v>
      </c>
      <c r="CU495" s="14" t="n">
        <v>7.598</v>
      </c>
    </row>
    <row r="496">
      <c r="A496" s="14" t="inlineStr">
        <is>
          <t>MDV2021</t>
        </is>
      </c>
      <c r="B496" s="14" t="inlineStr">
        <is>
          <t>MDV</t>
        </is>
      </c>
      <c r="C496" s="14" t="inlineStr">
        <is>
          <t>MDV</t>
        </is>
      </c>
      <c r="D496" s="14" t="inlineStr">
        <is>
          <t>Maldives</t>
        </is>
      </c>
      <c r="E496" s="14" t="n">
        <v>2021</v>
      </c>
      <c r="F496" s="14" t="n">
        <v>0.06</v>
      </c>
      <c r="G496" s="14" t="n">
        <v>4.747</v>
      </c>
      <c r="H496" s="14" t="n">
        <v>1.143</v>
      </c>
      <c r="I496" s="14" t="n">
        <v>0</v>
      </c>
      <c r="J496" s="14" t="n">
        <v>4.747</v>
      </c>
      <c r="K496" s="14" t="n">
        <v>0</v>
      </c>
      <c r="L496" s="14" t="n">
        <v>1</v>
      </c>
      <c r="M496" s="14" t="n">
        <v>7.964</v>
      </c>
      <c r="N496" s="14" t="n">
        <v>3.43</v>
      </c>
      <c r="O496" s="14" t="n">
        <v>0</v>
      </c>
      <c r="P496" s="14" t="n">
        <v>7.964</v>
      </c>
      <c r="Q496" s="14" t="n">
        <v>0</v>
      </c>
      <c r="R496" s="14" t="n">
        <v>1</v>
      </c>
      <c r="S496" s="14" t="n">
        <v>10.464</v>
      </c>
      <c r="T496" s="14" t="n">
        <v>6.86</v>
      </c>
      <c r="U496" s="14" t="n">
        <v>0</v>
      </c>
      <c r="V496" s="14" t="n">
        <v>11.092</v>
      </c>
      <c r="W496" s="14" t="n">
        <v>0.06</v>
      </c>
      <c r="X496" s="14" t="n">
        <v>1</v>
      </c>
      <c r="Y496" s="14" t="n">
        <v>17.987</v>
      </c>
      <c r="Z496" s="14" t="n">
        <v>2.1</v>
      </c>
      <c r="AA496" s="14" t="n">
        <v>0</v>
      </c>
      <c r="AB496" s="14" t="n">
        <v>17.987</v>
      </c>
      <c r="AC496" s="14" t="n">
        <v>0</v>
      </c>
      <c r="AD496" s="14" t="n">
        <v>1</v>
      </c>
      <c r="AE496" s="14" t="n">
        <v>19.13</v>
      </c>
      <c r="AF496" s="14" t="n">
        <v>3.956</v>
      </c>
      <c r="AG496" s="14" t="n">
        <v>0</v>
      </c>
      <c r="AH496" s="14" t="n">
        <v>19.13</v>
      </c>
      <c r="AI496" s="14" t="n">
        <v>0</v>
      </c>
      <c r="AJ496" s="14" t="n">
        <v>1</v>
      </c>
      <c r="AK496" s="14" t="n">
        <v>25.99</v>
      </c>
      <c r="AL496" s="14" t="n">
        <v>12.953</v>
      </c>
      <c r="AM496" s="14" t="n">
        <v>0</v>
      </c>
      <c r="AN496" s="14" t="n">
        <v>27.549</v>
      </c>
      <c r="AO496" s="14" t="n">
        <v>0.06</v>
      </c>
      <c r="AP496" s="14" t="n">
        <v>1</v>
      </c>
      <c r="AQ496" s="14" t="n">
        <v>0.621</v>
      </c>
      <c r="AR496" s="14" t="n">
        <v>0.114</v>
      </c>
      <c r="AS496" s="14" t="n">
        <v>0.128</v>
      </c>
      <c r="AT496" s="14" t="n">
        <v>0.748</v>
      </c>
      <c r="AU496" s="14" t="n">
        <v>0</v>
      </c>
      <c r="AV496" s="14" t="n">
        <v>1</v>
      </c>
      <c r="AW496" s="14" t="n">
        <v>0.593</v>
      </c>
      <c r="AX496" s="14" t="n">
        <v>0.114</v>
      </c>
      <c r="AY496" s="14" t="n">
        <v>0.093</v>
      </c>
      <c r="AZ496" s="14" t="n">
        <v>0.6860000000000001</v>
      </c>
      <c r="BA496" s="14" t="n">
        <v>0</v>
      </c>
      <c r="BB496" s="14" t="n">
        <v>1</v>
      </c>
      <c r="BC496" s="14" t="n">
        <v>0.44</v>
      </c>
      <c r="BD496" s="14" t="n">
        <v>0.114</v>
      </c>
      <c r="BE496" s="14" t="n">
        <v>0.419</v>
      </c>
      <c r="BF496" s="14" t="n">
        <v>0.911</v>
      </c>
      <c r="BG496" s="14" t="n">
        <v>0.06</v>
      </c>
      <c r="BH496" s="14" t="n">
        <v>1</v>
      </c>
      <c r="BI496" s="14" t="n">
        <v>0.5600000000000001</v>
      </c>
      <c r="BJ496" s="14" t="n">
        <v>0.114</v>
      </c>
      <c r="BK496" s="14" t="n">
        <v>0</v>
      </c>
      <c r="BL496" s="14" t="n">
        <v>0.594</v>
      </c>
      <c r="BM496" s="14" t="n">
        <v>0.06</v>
      </c>
      <c r="BN496" s="14" t="n">
        <v>1</v>
      </c>
      <c r="BO496" s="14" t="n">
        <v>0</v>
      </c>
      <c r="BP496" s="14" t="n">
        <v>0</v>
      </c>
      <c r="BQ496" s="14" t="n">
        <v>0.215</v>
      </c>
      <c r="BR496" s="14" t="n">
        <v>0</v>
      </c>
      <c r="BS496" s="14" t="n">
        <v>0.833</v>
      </c>
      <c r="BT496" s="14" t="n">
        <v>0</v>
      </c>
      <c r="BU496" s="14" t="n">
        <v>0</v>
      </c>
      <c r="BV496" s="14" t="n">
        <v>0.15</v>
      </c>
      <c r="BW496" s="14" t="n">
        <v>0</v>
      </c>
      <c r="BX496" s="14" t="n">
        <v>0.833</v>
      </c>
      <c r="BY496" s="14" t="n">
        <v>11.787</v>
      </c>
      <c r="BZ496" s="14" t="n">
        <v>0</v>
      </c>
      <c r="CA496" s="14" t="n">
        <v>11.787</v>
      </c>
      <c r="CB496" s="14" t="n">
        <v>0</v>
      </c>
      <c r="CC496" s="14" t="n">
        <v>81.69499999999999</v>
      </c>
      <c r="CD496" s="14" t="n">
        <v>7.95</v>
      </c>
      <c r="CE496" s="14" t="n">
        <v>0</v>
      </c>
      <c r="CF496" s="14" t="n">
        <v>86.59699999999999</v>
      </c>
      <c r="CG496" s="14" t="n">
        <v>0.06</v>
      </c>
      <c r="CH496" s="14" t="n">
        <v>1</v>
      </c>
      <c r="CI496" s="14" t="n">
        <v>0</v>
      </c>
      <c r="CJ496" s="14" t="n">
        <v>0</v>
      </c>
      <c r="CK496" s="14" t="n">
        <v>0</v>
      </c>
      <c r="CL496" s="14" t="n">
        <v>0</v>
      </c>
      <c r="CM496" s="14" t="n">
        <v>0</v>
      </c>
      <c r="CN496" s="14" t="n">
        <v>0</v>
      </c>
      <c r="CO496" s="14" t="n">
        <v>0</v>
      </c>
      <c r="CP496" s="14" t="n">
        <v>0</v>
      </c>
      <c r="CQ496" s="14" t="n">
        <v>1.198</v>
      </c>
      <c r="CR496" s="14" t="n">
        <v>0</v>
      </c>
      <c r="CS496" s="14" t="n">
        <v>4.776</v>
      </c>
      <c r="CT496" s="14" t="n">
        <v>3.604</v>
      </c>
      <c r="CU496" s="14" t="n">
        <v>16.843</v>
      </c>
    </row>
    <row r="497">
      <c r="A497" s="14" t="inlineStr">
        <is>
          <t>MDV2022</t>
        </is>
      </c>
      <c r="B497" s="14" t="inlineStr">
        <is>
          <t>MDV</t>
        </is>
      </c>
      <c r="C497" s="14" t="inlineStr">
        <is>
          <t>MDV</t>
        </is>
      </c>
      <c r="D497" s="14" t="inlineStr">
        <is>
          <t>Maldives</t>
        </is>
      </c>
      <c r="E497" s="14" t="n">
        <v>2022</v>
      </c>
      <c r="F497" s="14" t="n">
        <v>0.06</v>
      </c>
      <c r="G497" s="14" t="n">
        <v>8.788</v>
      </c>
      <c r="H497" s="14" t="n">
        <v>1.235</v>
      </c>
      <c r="I497" s="14" t="n">
        <v>0</v>
      </c>
      <c r="J497" s="14" t="n">
        <v>8.788</v>
      </c>
      <c r="K497" s="14" t="n">
        <v>0</v>
      </c>
      <c r="L497" s="14" t="n">
        <v>1</v>
      </c>
      <c r="M497" s="14" t="n">
        <v>9.782999999999999</v>
      </c>
      <c r="N497" s="14" t="n">
        <v>3.704</v>
      </c>
      <c r="O497" s="14" t="n">
        <v>0</v>
      </c>
      <c r="P497" s="14" t="n">
        <v>9.782999999999999</v>
      </c>
      <c r="Q497" s="14" t="n">
        <v>0</v>
      </c>
      <c r="R497" s="14" t="n">
        <v>1</v>
      </c>
      <c r="S497" s="14" t="n">
        <v>14.962</v>
      </c>
      <c r="T497" s="14" t="n">
        <v>7.408</v>
      </c>
      <c r="U497" s="14" t="n">
        <v>0.066</v>
      </c>
      <c r="V497" s="14" t="n">
        <v>15.86</v>
      </c>
      <c r="W497" s="14" t="n">
        <v>0.06</v>
      </c>
      <c r="X497" s="14" t="n">
        <v>1</v>
      </c>
      <c r="Y497" s="14" t="n">
        <v>31.383</v>
      </c>
      <c r="Z497" s="14" t="n">
        <v>3.665</v>
      </c>
      <c r="AA497" s="14" t="n">
        <v>0</v>
      </c>
      <c r="AB497" s="14" t="n">
        <v>31.383</v>
      </c>
      <c r="AC497" s="14" t="n">
        <v>0</v>
      </c>
      <c r="AD497" s="14" t="n">
        <v>1</v>
      </c>
      <c r="AE497" s="14" t="n">
        <v>32.618</v>
      </c>
      <c r="AF497" s="14" t="n">
        <v>6.745</v>
      </c>
      <c r="AG497" s="14" t="n">
        <v>0</v>
      </c>
      <c r="AH497" s="14" t="n">
        <v>32.618</v>
      </c>
      <c r="AI497" s="14" t="n">
        <v>0</v>
      </c>
      <c r="AJ497" s="14" t="n">
        <v>1</v>
      </c>
      <c r="AK497" s="14" t="n">
        <v>40.026</v>
      </c>
      <c r="AL497" s="14" t="n">
        <v>19.948</v>
      </c>
      <c r="AM497" s="14" t="n">
        <v>0.178</v>
      </c>
      <c r="AN497" s="14" t="n">
        <v>42.428</v>
      </c>
      <c r="AO497" s="14" t="n">
        <v>0.06</v>
      </c>
      <c r="AP497" s="14" t="n">
        <v>1</v>
      </c>
      <c r="AQ497" s="14" t="n">
        <v>0.847</v>
      </c>
      <c r="AR497" s="14" t="n">
        <v>0.123</v>
      </c>
      <c r="AS497" s="14" t="n">
        <v>0.138</v>
      </c>
      <c r="AT497" s="14" t="n">
        <v>0.985</v>
      </c>
      <c r="AU497" s="14" t="n">
        <v>0</v>
      </c>
      <c r="AV497" s="14" t="n">
        <v>1</v>
      </c>
      <c r="AW497" s="14" t="n">
        <v>0.947</v>
      </c>
      <c r="AX497" s="14" t="n">
        <v>0.123</v>
      </c>
      <c r="AY497" s="14" t="n">
        <v>0.053</v>
      </c>
      <c r="AZ497" s="14" t="n">
        <v>1</v>
      </c>
      <c r="BA497" s="14" t="n">
        <v>0</v>
      </c>
      <c r="BB497" s="14" t="n">
        <v>1</v>
      </c>
      <c r="BC497" s="14" t="n">
        <v>0.589</v>
      </c>
      <c r="BD497" s="14" t="n">
        <v>0.123</v>
      </c>
      <c r="BE497" s="14" t="n">
        <v>0.451</v>
      </c>
      <c r="BF497" s="14" t="n">
        <v>1.097</v>
      </c>
      <c r="BG497" s="14" t="n">
        <v>0.06</v>
      </c>
      <c r="BH497" s="14" t="n">
        <v>1</v>
      </c>
      <c r="BI497" s="14" t="n">
        <v>0.6889999999999999</v>
      </c>
      <c r="BJ497" s="14" t="n">
        <v>0.123</v>
      </c>
      <c r="BK497" s="14" t="n">
        <v>0.003</v>
      </c>
      <c r="BL497" s="14" t="n">
        <v>0.73</v>
      </c>
      <c r="BM497" s="14" t="n">
        <v>0.06</v>
      </c>
      <c r="BN497" s="14" t="n">
        <v>1</v>
      </c>
      <c r="BO497" s="14" t="n">
        <v>0</v>
      </c>
      <c r="BP497" s="14" t="n">
        <v>0</v>
      </c>
      <c r="BQ497" s="14" t="n">
        <v>0.232</v>
      </c>
      <c r="BR497" s="14" t="n">
        <v>0</v>
      </c>
      <c r="BS497" s="14" t="n">
        <v>0.833</v>
      </c>
      <c r="BT497" s="14" t="n">
        <v>0</v>
      </c>
      <c r="BU497" s="14" t="n">
        <v>0</v>
      </c>
      <c r="BV497" s="14" t="n">
        <v>0.128</v>
      </c>
      <c r="BW497" s="14" t="n">
        <v>0</v>
      </c>
      <c r="BX497" s="14" t="n">
        <v>0.833</v>
      </c>
      <c r="BY497" s="14" t="n">
        <v>12.729</v>
      </c>
      <c r="BZ497" s="14" t="n">
        <v>0</v>
      </c>
      <c r="CA497" s="14" t="n">
        <v>12.729</v>
      </c>
      <c r="CB497" s="14" t="n">
        <v>0</v>
      </c>
      <c r="CC497" s="14" t="n">
        <v>102.477</v>
      </c>
      <c r="CD497" s="14" t="n">
        <v>7.95</v>
      </c>
      <c r="CE497" s="14" t="n">
        <v>0.455</v>
      </c>
      <c r="CF497" s="14" t="n">
        <v>108.625</v>
      </c>
      <c r="CG497" s="14" t="n">
        <v>0.06</v>
      </c>
      <c r="CH497" s="14" t="n">
        <v>1</v>
      </c>
      <c r="CI497" s="14" t="n">
        <v>0</v>
      </c>
      <c r="CJ497" s="14" t="n">
        <v>0</v>
      </c>
      <c r="CK497" s="14" t="n">
        <v>0</v>
      </c>
      <c r="CL497" s="14" t="n">
        <v>0</v>
      </c>
      <c r="CM497" s="14" t="n">
        <v>0</v>
      </c>
      <c r="CN497" s="14" t="n">
        <v>0</v>
      </c>
      <c r="CO497" s="14" t="n">
        <v>0</v>
      </c>
      <c r="CP497" s="14" t="n">
        <v>0</v>
      </c>
      <c r="CQ497" s="14" t="n">
        <v>1.294</v>
      </c>
      <c r="CR497" s="14" t="n">
        <v>0</v>
      </c>
      <c r="CS497" s="14" t="n">
        <v>5.158</v>
      </c>
      <c r="CT497" s="14" t="n">
        <v>7.554</v>
      </c>
      <c r="CU497" s="14" t="n">
        <v>30.149</v>
      </c>
    </row>
    <row r="498">
      <c r="A498" s="14" t="inlineStr">
        <is>
          <t>MDV2023</t>
        </is>
      </c>
      <c r="B498" s="14" t="inlineStr">
        <is>
          <t>MDV</t>
        </is>
      </c>
      <c r="C498" s="14" t="inlineStr">
        <is>
          <t>MDV</t>
        </is>
      </c>
      <c r="D498" s="14" t="inlineStr">
        <is>
          <t>Maldives</t>
        </is>
      </c>
      <c r="E498" s="14" t="n">
        <v>2023</v>
      </c>
      <c r="F498" s="14" t="n">
        <v>0.06</v>
      </c>
      <c r="G498" s="14" t="n">
        <v>5.77</v>
      </c>
      <c r="H498" s="14" t="n">
        <v>1.286</v>
      </c>
      <c r="I498" s="14" t="n">
        <v>0</v>
      </c>
      <c r="J498" s="14" t="n">
        <v>5.77</v>
      </c>
      <c r="K498" s="14" t="n">
        <v>0</v>
      </c>
      <c r="L498" s="14" t="n">
        <v>1</v>
      </c>
      <c r="M498" s="14" t="n">
        <v>7.886</v>
      </c>
      <c r="N498" s="14" t="n">
        <v>3.857</v>
      </c>
      <c r="O498" s="14" t="n">
        <v>0</v>
      </c>
      <c r="P498" s="14" t="n">
        <v>7.886</v>
      </c>
      <c r="Q498" s="14" t="n">
        <v>0</v>
      </c>
      <c r="R498" s="14" t="n">
        <v>1</v>
      </c>
      <c r="S498" s="14" t="n">
        <v>12.198</v>
      </c>
      <c r="T498" s="14" t="n">
        <v>7.714</v>
      </c>
      <c r="U498" s="14" t="n">
        <v>0.081</v>
      </c>
      <c r="V498" s="14" t="n">
        <v>12.93</v>
      </c>
      <c r="W498" s="14" t="n">
        <v>0.06</v>
      </c>
      <c r="X498" s="14" t="n">
        <v>1</v>
      </c>
      <c r="Y498" s="14" t="n">
        <v>13.678</v>
      </c>
      <c r="Z498" s="14" t="n">
        <v>1.597</v>
      </c>
      <c r="AA498" s="14" t="n">
        <v>0</v>
      </c>
      <c r="AB498" s="14" t="n">
        <v>13.678</v>
      </c>
      <c r="AC498" s="14" t="n">
        <v>0</v>
      </c>
      <c r="AD498" s="14" t="n">
        <v>1</v>
      </c>
      <c r="AE498" s="14" t="n">
        <v>14.963</v>
      </c>
      <c r="AF498" s="14" t="n">
        <v>3.094</v>
      </c>
      <c r="AG498" s="14" t="n">
        <v>0</v>
      </c>
      <c r="AH498" s="14" t="n">
        <v>14.963</v>
      </c>
      <c r="AI498" s="14" t="n">
        <v>0</v>
      </c>
      <c r="AJ498" s="14" t="n">
        <v>1</v>
      </c>
      <c r="AK498" s="14" t="n">
        <v>22.677</v>
      </c>
      <c r="AL498" s="14" t="n">
        <v>11.302</v>
      </c>
      <c r="AM498" s="14" t="n">
        <v>0.151</v>
      </c>
      <c r="AN498" s="14" t="n">
        <v>24.038</v>
      </c>
      <c r="AO498" s="14" t="n">
        <v>0.06</v>
      </c>
      <c r="AP498" s="14" t="n">
        <v>1</v>
      </c>
      <c r="AQ498" s="14" t="n">
        <v>0.749</v>
      </c>
      <c r="AR498" s="14" t="n">
        <v>0.129</v>
      </c>
      <c r="AS498" s="14" t="n">
        <v>0.144</v>
      </c>
      <c r="AT498" s="14" t="n">
        <v>0.892</v>
      </c>
      <c r="AU498" s="14" t="n">
        <v>0</v>
      </c>
      <c r="AV498" s="14" t="n">
        <v>1</v>
      </c>
      <c r="AW498" s="14" t="n">
        <v>0.783</v>
      </c>
      <c r="AX498" s="14" t="n">
        <v>0.129</v>
      </c>
      <c r="AY498" s="14" t="n">
        <v>0.24</v>
      </c>
      <c r="AZ498" s="14" t="n">
        <v>1.022</v>
      </c>
      <c r="BA498" s="14" t="n">
        <v>0</v>
      </c>
      <c r="BB498" s="14" t="n">
        <v>1</v>
      </c>
      <c r="BC498" s="14" t="n">
        <v>0.527</v>
      </c>
      <c r="BD498" s="14" t="n">
        <v>0.129</v>
      </c>
      <c r="BE498" s="14" t="n">
        <v>0.476</v>
      </c>
      <c r="BF498" s="14" t="n">
        <v>1.057</v>
      </c>
      <c r="BG498" s="14" t="n">
        <v>0.06</v>
      </c>
      <c r="BH498" s="14" t="n">
        <v>1</v>
      </c>
      <c r="BI498" s="14" t="n">
        <v>0.64</v>
      </c>
      <c r="BJ498" s="14" t="n">
        <v>0.129</v>
      </c>
      <c r="BK498" s="14" t="n">
        <v>0.004</v>
      </c>
      <c r="BL498" s="14" t="n">
        <v>0.678</v>
      </c>
      <c r="BM498" s="14" t="n">
        <v>0.06</v>
      </c>
      <c r="BN498" s="14" t="n">
        <v>1</v>
      </c>
      <c r="BO498" s="14" t="n">
        <v>0</v>
      </c>
      <c r="BP498" s="14" t="n">
        <v>0</v>
      </c>
      <c r="BQ498" s="14" t="n">
        <v>0.242</v>
      </c>
      <c r="BR498" s="14" t="n">
        <v>0</v>
      </c>
      <c r="BS498" s="14" t="n">
        <v>0.833</v>
      </c>
      <c r="BT498" s="14" t="n">
        <v>0</v>
      </c>
      <c r="BU498" s="14" t="n">
        <v>0</v>
      </c>
      <c r="BV498" s="14" t="n">
        <v>0.101</v>
      </c>
      <c r="BW498" s="14" t="n">
        <v>0</v>
      </c>
      <c r="BX498" s="14" t="n">
        <v>0.833</v>
      </c>
      <c r="BY498" s="14" t="n">
        <v>13.254</v>
      </c>
      <c r="BZ498" s="14" t="n">
        <v>0</v>
      </c>
      <c r="CA498" s="14" t="n">
        <v>13.254</v>
      </c>
      <c r="CB498" s="14" t="n">
        <v>0</v>
      </c>
      <c r="CC498" s="14" t="n">
        <v>87.07899999999999</v>
      </c>
      <c r="CD498" s="14" t="n">
        <v>7.95</v>
      </c>
      <c r="CE498" s="14" t="n">
        <v>0.578</v>
      </c>
      <c r="CF498" s="14" t="n">
        <v>92.304</v>
      </c>
      <c r="CG498" s="14" t="n">
        <v>0.06</v>
      </c>
      <c r="CH498" s="14" t="n">
        <v>1</v>
      </c>
      <c r="CI498" s="14" t="n">
        <v>0</v>
      </c>
      <c r="CJ498" s="14" t="n">
        <v>0</v>
      </c>
      <c r="CK498" s="14" t="n">
        <v>0</v>
      </c>
      <c r="CL498" s="14" t="n">
        <v>0</v>
      </c>
      <c r="CM498" s="14" t="n">
        <v>0</v>
      </c>
      <c r="CN498" s="14" t="n">
        <v>0</v>
      </c>
      <c r="CO498" s="14" t="n">
        <v>0</v>
      </c>
      <c r="CP498" s="14" t="n">
        <v>0</v>
      </c>
      <c r="CQ498" s="14" t="n">
        <v>1.348</v>
      </c>
      <c r="CR498" s="14" t="n">
        <v>0</v>
      </c>
      <c r="CS498" s="14" t="n">
        <v>5.37</v>
      </c>
      <c r="CT498" s="14" t="n">
        <v>4.484</v>
      </c>
      <c r="CU498" s="14" t="n">
        <v>12.392</v>
      </c>
    </row>
    <row r="499">
      <c r="A499" s="14" t="inlineStr">
        <is>
          <t>MDV2024</t>
        </is>
      </c>
      <c r="B499" s="14" t="inlineStr">
        <is>
          <t>MDV</t>
        </is>
      </c>
      <c r="C499" s="14" t="inlineStr">
        <is>
          <t>MDV</t>
        </is>
      </c>
      <c r="D499" s="14" t="inlineStr">
        <is>
          <t>Maldives</t>
        </is>
      </c>
      <c r="E499" s="14" t="n">
        <v>2024</v>
      </c>
      <c r="F499" s="14" t="n">
        <v>0.06</v>
      </c>
      <c r="G499" s="14" t="n">
        <v>4.833</v>
      </c>
      <c r="H499" s="14" t="n">
        <v>1.324</v>
      </c>
      <c r="I499" s="14" t="n">
        <v>0</v>
      </c>
      <c r="J499" s="14" t="n">
        <v>4.833</v>
      </c>
      <c r="K499" s="14" t="n">
        <v>0</v>
      </c>
      <c r="L499" s="14" t="n">
        <v>1</v>
      </c>
      <c r="M499" s="14" t="n">
        <v>7.124</v>
      </c>
      <c r="N499" s="14" t="n">
        <v>3.971</v>
      </c>
      <c r="O499" s="14" t="n">
        <v>0</v>
      </c>
      <c r="P499" s="14" t="n">
        <v>7.124</v>
      </c>
      <c r="Q499" s="14" t="n">
        <v>0</v>
      </c>
      <c r="R499" s="14" t="n">
        <v>1</v>
      </c>
      <c r="S499" s="14" t="n">
        <v>11.451</v>
      </c>
      <c r="T499" s="14" t="n">
        <v>7.942</v>
      </c>
      <c r="U499" s="14" t="n">
        <v>0.094</v>
      </c>
      <c r="V499" s="14" t="n">
        <v>12.138</v>
      </c>
      <c r="W499" s="14" t="n">
        <v>0.06</v>
      </c>
      <c r="X499" s="14" t="n">
        <v>1</v>
      </c>
      <c r="Y499" s="14" t="n">
        <v>12.116</v>
      </c>
      <c r="Z499" s="14" t="n">
        <v>1.415</v>
      </c>
      <c r="AA499" s="14" t="n">
        <v>0</v>
      </c>
      <c r="AB499" s="14" t="n">
        <v>12.116</v>
      </c>
      <c r="AC499" s="14" t="n">
        <v>0</v>
      </c>
      <c r="AD499" s="14" t="n">
        <v>1</v>
      </c>
      <c r="AE499" s="14" t="n">
        <v>13.439</v>
      </c>
      <c r="AF499" s="14" t="n">
        <v>2.779</v>
      </c>
      <c r="AG499" s="14" t="n">
        <v>0</v>
      </c>
      <c r="AH499" s="14" t="n">
        <v>13.439</v>
      </c>
      <c r="AI499" s="14" t="n">
        <v>0</v>
      </c>
      <c r="AJ499" s="14" t="n">
        <v>1</v>
      </c>
      <c r="AK499" s="14" t="n">
        <v>21.381</v>
      </c>
      <c r="AL499" s="14" t="n">
        <v>10.656</v>
      </c>
      <c r="AM499" s="14" t="n">
        <v>0.175</v>
      </c>
      <c r="AN499" s="14" t="n">
        <v>22.664</v>
      </c>
      <c r="AO499" s="14" t="n">
        <v>0.06</v>
      </c>
      <c r="AP499" s="14" t="n">
        <v>1</v>
      </c>
      <c r="AQ499" s="14" t="n">
        <v>0.72</v>
      </c>
      <c r="AR499" s="14" t="n">
        <v>0.132</v>
      </c>
      <c r="AS499" s="14" t="n">
        <v>0.148</v>
      </c>
      <c r="AT499" s="14" t="n">
        <v>0.868</v>
      </c>
      <c r="AU499" s="14" t="n">
        <v>0</v>
      </c>
      <c r="AV499" s="14" t="n">
        <v>1</v>
      </c>
      <c r="AW499" s="14" t="n">
        <v>0.734</v>
      </c>
      <c r="AX499" s="14" t="n">
        <v>0.132</v>
      </c>
      <c r="AY499" s="14" t="n">
        <v>0.201</v>
      </c>
      <c r="AZ499" s="14" t="n">
        <v>0.9350000000000001</v>
      </c>
      <c r="BA499" s="14" t="n">
        <v>0</v>
      </c>
      <c r="BB499" s="14" t="n">
        <v>1</v>
      </c>
      <c r="BC499" s="14" t="n">
        <v>0.51</v>
      </c>
      <c r="BD499" s="14" t="n">
        <v>0.132</v>
      </c>
      <c r="BE499" s="14" t="n">
        <v>0.493</v>
      </c>
      <c r="BF499" s="14" t="n">
        <v>1.055</v>
      </c>
      <c r="BG499" s="14" t="n">
        <v>0.06</v>
      </c>
      <c r="BH499" s="14" t="n">
        <v>1</v>
      </c>
      <c r="BI499" s="14" t="n">
        <v>0.652</v>
      </c>
      <c r="BJ499" s="14" t="n">
        <v>0.132</v>
      </c>
      <c r="BK499" s="14" t="n">
        <v>0.005</v>
      </c>
      <c r="BL499" s="14" t="n">
        <v>0.6909999999999999</v>
      </c>
      <c r="BM499" s="14" t="n">
        <v>0.06</v>
      </c>
      <c r="BN499" s="14" t="n">
        <v>1</v>
      </c>
      <c r="BO499" s="14" t="n">
        <v>0</v>
      </c>
      <c r="BP499" s="14" t="n">
        <v>0</v>
      </c>
      <c r="BQ499" s="14" t="n">
        <v>0.249</v>
      </c>
      <c r="BR499" s="14" t="n">
        <v>0</v>
      </c>
      <c r="BS499" s="14" t="n">
        <v>0.833</v>
      </c>
      <c r="BT499" s="14" t="n">
        <v>0</v>
      </c>
      <c r="BU499" s="14" t="n">
        <v>0</v>
      </c>
      <c r="BV499" s="14" t="n">
        <v>0.106</v>
      </c>
      <c r="BW499" s="14" t="n">
        <v>0</v>
      </c>
      <c r="BX499" s="14" t="n">
        <v>0.833</v>
      </c>
      <c r="BY499" s="14" t="n">
        <v>13.646</v>
      </c>
      <c r="BZ499" s="14" t="n">
        <v>0</v>
      </c>
      <c r="CA499" s="14" t="n">
        <v>13.646</v>
      </c>
      <c r="CB499" s="14" t="n">
        <v>0</v>
      </c>
      <c r="CC499" s="14" t="n">
        <v>86.38500000000001</v>
      </c>
      <c r="CD499" s="14" t="n">
        <v>7.95</v>
      </c>
      <c r="CE499" s="14" t="n">
        <v>0.706</v>
      </c>
      <c r="CF499" s="14" t="n">
        <v>91.569</v>
      </c>
      <c r="CG499" s="14" t="n">
        <v>0.06</v>
      </c>
      <c r="CH499" s="14" t="n">
        <v>1</v>
      </c>
      <c r="CI499" s="14" t="n">
        <v>0</v>
      </c>
      <c r="CJ499" s="14" t="n">
        <v>0</v>
      </c>
      <c r="CK499" s="14" t="n">
        <v>0</v>
      </c>
      <c r="CL499" s="14" t="n">
        <v>0</v>
      </c>
      <c r="CM499" s="14" t="n">
        <v>0</v>
      </c>
      <c r="CN499" s="14" t="n">
        <v>0</v>
      </c>
      <c r="CO499" s="14" t="n">
        <v>0</v>
      </c>
      <c r="CP499" s="14" t="n">
        <v>0</v>
      </c>
      <c r="CQ499" s="14" t="n">
        <v>1.387</v>
      </c>
      <c r="CR499" s="14" t="n">
        <v>0</v>
      </c>
      <c r="CS499" s="14" t="n">
        <v>5.529</v>
      </c>
      <c r="CT499" s="14" t="n">
        <v>3.509</v>
      </c>
      <c r="CU499" s="14" t="n">
        <v>10.792</v>
      </c>
    </row>
    <row r="500">
      <c r="A500" s="14" t="inlineStr">
        <is>
          <t>MLI2021</t>
        </is>
      </c>
      <c r="B500" s="14" t="inlineStr">
        <is>
          <t>MLI</t>
        </is>
      </c>
      <c r="C500" s="14" t="inlineStr">
        <is>
          <t>MLI</t>
        </is>
      </c>
      <c r="D500" s="14" t="inlineStr">
        <is>
          <t>Mali</t>
        </is>
      </c>
      <c r="E500" s="14" t="n">
        <v>2021</v>
      </c>
      <c r="F500" s="14" t="n">
        <v>0.18</v>
      </c>
      <c r="G500" s="14" t="n">
        <v>5.659</v>
      </c>
      <c r="H500" s="14" t="n">
        <v>1.238</v>
      </c>
      <c r="I500" s="14" t="n">
        <v>0.238</v>
      </c>
      <c r="J500" s="14" t="n">
        <v>5.897</v>
      </c>
      <c r="K500" s="14" t="n">
        <v>0</v>
      </c>
      <c r="L500" s="14" t="n">
        <v>1</v>
      </c>
      <c r="M500" s="14" t="n">
        <v>7.737</v>
      </c>
      <c r="N500" s="14" t="n">
        <v>3.507</v>
      </c>
      <c r="O500" s="14" t="n">
        <v>0.227</v>
      </c>
      <c r="P500" s="14" t="n">
        <v>7.964</v>
      </c>
      <c r="Q500" s="14" t="n">
        <v>0</v>
      </c>
      <c r="R500" s="14" t="n">
        <v>1</v>
      </c>
      <c r="S500" s="14" t="n">
        <v>11.613</v>
      </c>
      <c r="T500" s="14" t="n">
        <v>6.86</v>
      </c>
      <c r="U500" s="14" t="n">
        <v>-8.686999999999999</v>
      </c>
      <c r="V500" s="14" t="n">
        <v>2.926</v>
      </c>
      <c r="W500" s="14" t="n">
        <v>0</v>
      </c>
      <c r="X500" s="14" t="n">
        <v>0</v>
      </c>
      <c r="Y500" s="14" t="n">
        <v>16.305</v>
      </c>
      <c r="Z500" s="14" t="n">
        <v>2.204</v>
      </c>
      <c r="AA500" s="14" t="n">
        <v>0</v>
      </c>
      <c r="AB500" s="14" t="n">
        <v>16.305</v>
      </c>
      <c r="AC500" s="14" t="n">
        <v>0</v>
      </c>
      <c r="AD500" s="14" t="n">
        <v>1</v>
      </c>
      <c r="AE500" s="14" t="n">
        <v>17.449</v>
      </c>
      <c r="AF500" s="14" t="n">
        <v>4.08</v>
      </c>
      <c r="AG500" s="14" t="n">
        <v>0</v>
      </c>
      <c r="AH500" s="14" t="n">
        <v>17.449</v>
      </c>
      <c r="AI500" s="14" t="n">
        <v>0</v>
      </c>
      <c r="AJ500" s="14" t="n">
        <v>1</v>
      </c>
      <c r="AK500" s="14" t="n">
        <v>24.309</v>
      </c>
      <c r="AL500" s="14" t="n">
        <v>12.947</v>
      </c>
      <c r="AM500" s="14" t="n">
        <v>0</v>
      </c>
      <c r="AN500" s="14" t="n">
        <v>28.684</v>
      </c>
      <c r="AO500" s="14" t="n">
        <v>0.18</v>
      </c>
      <c r="AP500" s="14" t="n">
        <v>1</v>
      </c>
      <c r="AQ500" s="14" t="n">
        <v>0.579</v>
      </c>
      <c r="AR500" s="14" t="n">
        <v>0.106</v>
      </c>
      <c r="AS500" s="14" t="n">
        <v>0.479</v>
      </c>
      <c r="AT500" s="14" t="n">
        <v>1.248</v>
      </c>
      <c r="AU500" s="14" t="n">
        <v>0.18</v>
      </c>
      <c r="AV500" s="14" t="n">
        <v>1</v>
      </c>
      <c r="AW500" s="14" t="n">
        <v>0.551</v>
      </c>
      <c r="AX500" s="14" t="n">
        <v>0.106</v>
      </c>
      <c r="AY500" s="14" t="n">
        <v>0.364</v>
      </c>
      <c r="AZ500" s="14" t="n">
        <v>1.079</v>
      </c>
      <c r="BA500" s="14" t="n">
        <v>0.18</v>
      </c>
      <c r="BB500" s="14" t="n">
        <v>1</v>
      </c>
      <c r="BC500" s="14" t="n">
        <v>0.424</v>
      </c>
      <c r="BD500" s="14" t="n">
        <v>0.109</v>
      </c>
      <c r="BE500" s="14" t="n">
        <v>0.016</v>
      </c>
      <c r="BF500" s="14" t="n">
        <v>0.519</v>
      </c>
      <c r="BG500" s="14" t="n">
        <v>0.18</v>
      </c>
      <c r="BH500" s="14" t="n">
        <v>1</v>
      </c>
      <c r="BI500" s="14" t="n">
        <v>0.473</v>
      </c>
      <c r="BJ500" s="14" t="n">
        <v>0.105</v>
      </c>
      <c r="BK500" s="14" t="n">
        <v>0.884</v>
      </c>
      <c r="BL500" s="14" t="n">
        <v>1.601</v>
      </c>
      <c r="BM500" s="14" t="n">
        <v>0.18</v>
      </c>
      <c r="BN500" s="14" t="n">
        <v>1</v>
      </c>
      <c r="BO500" s="14" t="n">
        <v>0</v>
      </c>
      <c r="BP500" s="14" t="n">
        <v>0</v>
      </c>
      <c r="BQ500" s="14" t="n">
        <v>0.183</v>
      </c>
      <c r="BR500" s="14" t="n">
        <v>0</v>
      </c>
      <c r="BS500" s="14" t="n">
        <v>1</v>
      </c>
      <c r="BT500" s="14" t="n">
        <v>0</v>
      </c>
      <c r="BU500" s="14" t="n">
        <v>0</v>
      </c>
      <c r="BV500" s="14" t="n">
        <v>0.214</v>
      </c>
      <c r="BW500" s="14" t="n">
        <v>0.18</v>
      </c>
      <c r="BX500" s="14" t="n">
        <v>0.833</v>
      </c>
      <c r="BY500" s="14" t="n">
        <v>11.787</v>
      </c>
      <c r="BZ500" s="14" t="n">
        <v>0</v>
      </c>
      <c r="CA500" s="14" t="n">
        <v>11.787</v>
      </c>
      <c r="CB500" s="14" t="n">
        <v>0</v>
      </c>
      <c r="CC500" s="14" t="n">
        <v>72.456</v>
      </c>
      <c r="CD500" s="14" t="n">
        <v>2.281</v>
      </c>
      <c r="CE500" s="14" t="n">
        <v>143.319</v>
      </c>
      <c r="CF500" s="14" t="n">
        <v>254.615</v>
      </c>
      <c r="CG500" s="14" t="n">
        <v>0.18</v>
      </c>
      <c r="CH500" s="14" t="n">
        <v>1</v>
      </c>
      <c r="CI500" s="14" t="n">
        <v>0</v>
      </c>
      <c r="CJ500" s="14" t="n">
        <v>0</v>
      </c>
      <c r="CK500" s="14" t="n">
        <v>0</v>
      </c>
      <c r="CL500" s="14" t="n">
        <v>0</v>
      </c>
      <c r="CM500" s="14" t="n">
        <v>0.109</v>
      </c>
      <c r="CN500" s="14" t="n">
        <v>0</v>
      </c>
      <c r="CO500" s="14" t="n">
        <v>0</v>
      </c>
      <c r="CP500" s="14" t="n">
        <v>0</v>
      </c>
      <c r="CQ500" s="14" t="n">
        <v>1.198</v>
      </c>
      <c r="CR500" s="14" t="n">
        <v>0</v>
      </c>
      <c r="CS500" s="14" t="n">
        <v>4.776</v>
      </c>
      <c r="CT500" s="14" t="n">
        <v>4.753</v>
      </c>
      <c r="CU500" s="14" t="n">
        <v>15.162</v>
      </c>
    </row>
    <row r="501">
      <c r="A501" s="14" t="inlineStr">
        <is>
          <t>MLI2022</t>
        </is>
      </c>
      <c r="B501" s="14" t="inlineStr">
        <is>
          <t>MLI</t>
        </is>
      </c>
      <c r="C501" s="14" t="inlineStr">
        <is>
          <t>MLI</t>
        </is>
      </c>
      <c r="D501" s="14" t="inlineStr">
        <is>
          <t>Mali</t>
        </is>
      </c>
      <c r="E501" s="14" t="n">
        <v>2022</v>
      </c>
      <c r="F501" s="14" t="n">
        <v>0.18</v>
      </c>
      <c r="G501" s="14" t="n">
        <v>11.196</v>
      </c>
      <c r="H501" s="14" t="n">
        <v>1.739</v>
      </c>
      <c r="I501" s="14" t="n">
        <v>0.524</v>
      </c>
      <c r="J501" s="14" t="n">
        <v>11.72</v>
      </c>
      <c r="K501" s="14" t="n">
        <v>0</v>
      </c>
      <c r="L501" s="14" t="n">
        <v>1</v>
      </c>
      <c r="M501" s="14" t="n">
        <v>9.478999999999999</v>
      </c>
      <c r="N501" s="14" t="n">
        <v>3.914</v>
      </c>
      <c r="O501" s="14" t="n">
        <v>0.304</v>
      </c>
      <c r="P501" s="14" t="n">
        <v>9.782999999999999</v>
      </c>
      <c r="Q501" s="14" t="n">
        <v>0</v>
      </c>
      <c r="R501" s="14" t="n">
        <v>1</v>
      </c>
      <c r="S501" s="14" t="n">
        <v>17.893</v>
      </c>
      <c r="T501" s="14" t="n">
        <v>7.408</v>
      </c>
      <c r="U501" s="14" t="n">
        <v>-14.799</v>
      </c>
      <c r="V501" s="14" t="n">
        <v>3.094</v>
      </c>
      <c r="W501" s="14" t="n">
        <v>0</v>
      </c>
      <c r="X501" s="14" t="n">
        <v>0</v>
      </c>
      <c r="Y501" s="14" t="n">
        <v>32.56</v>
      </c>
      <c r="Z501" s="14" t="n">
        <v>4.401</v>
      </c>
      <c r="AA501" s="14" t="n">
        <v>0</v>
      </c>
      <c r="AB501" s="14" t="n">
        <v>32.56</v>
      </c>
      <c r="AC501" s="14" t="n">
        <v>0</v>
      </c>
      <c r="AD501" s="14" t="n">
        <v>1</v>
      </c>
      <c r="AE501" s="14" t="n">
        <v>33.795</v>
      </c>
      <c r="AF501" s="14" t="n">
        <v>7.902</v>
      </c>
      <c r="AG501" s="14" t="n">
        <v>0</v>
      </c>
      <c r="AH501" s="14" t="n">
        <v>33.795</v>
      </c>
      <c r="AI501" s="14" t="n">
        <v>0</v>
      </c>
      <c r="AJ501" s="14" t="n">
        <v>1</v>
      </c>
      <c r="AK501" s="14" t="n">
        <v>41.203</v>
      </c>
      <c r="AL501" s="14" t="n">
        <v>21.945</v>
      </c>
      <c r="AM501" s="14" t="n">
        <v>0</v>
      </c>
      <c r="AN501" s="14" t="n">
        <v>48.62</v>
      </c>
      <c r="AO501" s="14" t="n">
        <v>0.18</v>
      </c>
      <c r="AP501" s="14" t="n">
        <v>1</v>
      </c>
      <c r="AQ501" s="14" t="n">
        <v>0.804</v>
      </c>
      <c r="AR501" s="14" t="n">
        <v>0.115</v>
      </c>
      <c r="AS501" s="14" t="n">
        <v>0.127</v>
      </c>
      <c r="AT501" s="14" t="n">
        <v>1.098</v>
      </c>
      <c r="AU501" s="14" t="n">
        <v>0.18</v>
      </c>
      <c r="AV501" s="14" t="n">
        <v>1</v>
      </c>
      <c r="AW501" s="14" t="n">
        <v>0.9</v>
      </c>
      <c r="AX501" s="14" t="n">
        <v>0.117</v>
      </c>
      <c r="AY501" s="14" t="n">
        <v>-0.091</v>
      </c>
      <c r="AZ501" s="14" t="n">
        <v>0.955</v>
      </c>
      <c r="BA501" s="14" t="n">
        <v>0.18</v>
      </c>
      <c r="BB501" s="14" t="n">
        <v>1</v>
      </c>
      <c r="BC501" s="14" t="n">
        <v>0.5669999999999999</v>
      </c>
      <c r="BD501" s="14" t="n">
        <v>0.117</v>
      </c>
      <c r="BE501" s="14" t="n">
        <v>0.032</v>
      </c>
      <c r="BF501" s="14" t="n">
        <v>0.707</v>
      </c>
      <c r="BG501" s="14" t="n">
        <v>0.18</v>
      </c>
      <c r="BH501" s="14" t="n">
        <v>1</v>
      </c>
      <c r="BI501" s="14" t="n">
        <v>0.573</v>
      </c>
      <c r="BJ501" s="14" t="n">
        <v>0.112</v>
      </c>
      <c r="BK501" s="14" t="n">
        <v>0.649</v>
      </c>
      <c r="BL501" s="14" t="n">
        <v>1.443</v>
      </c>
      <c r="BM501" s="14" t="n">
        <v>0.18</v>
      </c>
      <c r="BN501" s="14" t="n">
        <v>1</v>
      </c>
      <c r="BO501" s="14" t="n">
        <v>0</v>
      </c>
      <c r="BP501" s="14" t="n">
        <v>0</v>
      </c>
      <c r="BQ501" s="14" t="n">
        <v>0.177</v>
      </c>
      <c r="BR501" s="14" t="n">
        <v>0</v>
      </c>
      <c r="BS501" s="14" t="n">
        <v>1</v>
      </c>
      <c r="BT501" s="14" t="n">
        <v>0</v>
      </c>
      <c r="BU501" s="14" t="n">
        <v>0</v>
      </c>
      <c r="BV501" s="14" t="n">
        <v>0.215</v>
      </c>
      <c r="BW501" s="14" t="n">
        <v>0.18</v>
      </c>
      <c r="BX501" s="14" t="n">
        <v>0.833</v>
      </c>
      <c r="BY501" s="14" t="n">
        <v>12.729</v>
      </c>
      <c r="BZ501" s="14" t="n">
        <v>0</v>
      </c>
      <c r="CA501" s="14" t="n">
        <v>12.729</v>
      </c>
      <c r="CB501" s="14" t="n">
        <v>0</v>
      </c>
      <c r="CC501" s="14" t="n">
        <v>90.634</v>
      </c>
      <c r="CD501" s="14" t="n">
        <v>0.6840000000000001</v>
      </c>
      <c r="CE501" s="14" t="n">
        <v>103.785</v>
      </c>
      <c r="CF501" s="14" t="n">
        <v>229.415</v>
      </c>
      <c r="CG501" s="14" t="n">
        <v>0.18</v>
      </c>
      <c r="CH501" s="14" t="n">
        <v>1</v>
      </c>
      <c r="CI501" s="14" t="n">
        <v>0</v>
      </c>
      <c r="CJ501" s="14" t="n">
        <v>0</v>
      </c>
      <c r="CK501" s="14" t="n">
        <v>0</v>
      </c>
      <c r="CL501" s="14" t="n">
        <v>0</v>
      </c>
      <c r="CM501" s="14" t="n">
        <v>0.042</v>
      </c>
      <c r="CN501" s="14" t="n">
        <v>0</v>
      </c>
      <c r="CO501" s="14" t="n">
        <v>0</v>
      </c>
      <c r="CP501" s="14" t="n">
        <v>0</v>
      </c>
      <c r="CQ501" s="14" t="n">
        <v>1.294</v>
      </c>
      <c r="CR501" s="14" t="n">
        <v>0</v>
      </c>
      <c r="CS501" s="14" t="n">
        <v>5.158</v>
      </c>
      <c r="CT501" s="14" t="n">
        <v>10.485</v>
      </c>
      <c r="CU501" s="14" t="n">
        <v>31.326</v>
      </c>
    </row>
    <row r="502">
      <c r="A502" s="14" t="inlineStr">
        <is>
          <t>MLI2023</t>
        </is>
      </c>
      <c r="B502" s="14" t="inlineStr">
        <is>
          <t>MLI</t>
        </is>
      </c>
      <c r="C502" s="14" t="inlineStr">
        <is>
          <t>MLI</t>
        </is>
      </c>
      <c r="D502" s="14" t="inlineStr">
        <is>
          <t>Mali</t>
        </is>
      </c>
      <c r="E502" s="14" t="n">
        <v>2023</v>
      </c>
      <c r="F502" s="14" t="n">
        <v>0.18</v>
      </c>
      <c r="G502" s="14" t="n">
        <v>5.904</v>
      </c>
      <c r="H502" s="14" t="n">
        <v>1.345</v>
      </c>
      <c r="I502" s="14" t="n">
        <v>0.243</v>
      </c>
      <c r="J502" s="14" t="n">
        <v>6.147</v>
      </c>
      <c r="K502" s="14" t="n">
        <v>0</v>
      </c>
      <c r="L502" s="14" t="n">
        <v>1</v>
      </c>
      <c r="M502" s="14" t="n">
        <v>7.685</v>
      </c>
      <c r="N502" s="14" t="n">
        <v>3.811</v>
      </c>
      <c r="O502" s="14" t="n">
        <v>0.201</v>
      </c>
      <c r="P502" s="14" t="n">
        <v>7.886</v>
      </c>
      <c r="Q502" s="14" t="n">
        <v>0</v>
      </c>
      <c r="R502" s="14" t="n">
        <v>1</v>
      </c>
      <c r="S502" s="14" t="n">
        <v>12.575</v>
      </c>
      <c r="T502" s="14" t="n">
        <v>7.714</v>
      </c>
      <c r="U502" s="14" t="n">
        <v>-8.887</v>
      </c>
      <c r="V502" s="14" t="n">
        <v>3.688</v>
      </c>
      <c r="W502" s="14" t="n">
        <v>0</v>
      </c>
      <c r="X502" s="14" t="n">
        <v>0</v>
      </c>
      <c r="Y502" s="14" t="n">
        <v>12.908</v>
      </c>
      <c r="Z502" s="14" t="n">
        <v>1.745</v>
      </c>
      <c r="AA502" s="14" t="n">
        <v>0</v>
      </c>
      <c r="AB502" s="14" t="n">
        <v>12.908</v>
      </c>
      <c r="AC502" s="14" t="n">
        <v>0</v>
      </c>
      <c r="AD502" s="14" t="n">
        <v>1</v>
      </c>
      <c r="AE502" s="14" t="n">
        <v>14.194</v>
      </c>
      <c r="AF502" s="14" t="n">
        <v>3.319</v>
      </c>
      <c r="AG502" s="14" t="n">
        <v>0</v>
      </c>
      <c r="AH502" s="14" t="n">
        <v>14.194</v>
      </c>
      <c r="AI502" s="14" t="n">
        <v>0</v>
      </c>
      <c r="AJ502" s="14" t="n">
        <v>1</v>
      </c>
      <c r="AK502" s="14" t="n">
        <v>21.908</v>
      </c>
      <c r="AL502" s="14" t="n">
        <v>11.668</v>
      </c>
      <c r="AM502" s="14" t="n">
        <v>0</v>
      </c>
      <c r="AN502" s="14" t="n">
        <v>25.851</v>
      </c>
      <c r="AO502" s="14" t="n">
        <v>0.18</v>
      </c>
      <c r="AP502" s="14" t="n">
        <v>1</v>
      </c>
      <c r="AQ502" s="14" t="n">
        <v>0.71</v>
      </c>
      <c r="AR502" s="14" t="n">
        <v>0.12</v>
      </c>
      <c r="AS502" s="14" t="n">
        <v>0.529</v>
      </c>
      <c r="AT502" s="14" t="n">
        <v>1.462</v>
      </c>
      <c r="AU502" s="14" t="n">
        <v>0.18</v>
      </c>
      <c r="AV502" s="14" t="n">
        <v>1</v>
      </c>
      <c r="AW502" s="14" t="n">
        <v>0.743</v>
      </c>
      <c r="AX502" s="14" t="n">
        <v>0.127</v>
      </c>
      <c r="AY502" s="14" t="n">
        <v>0.44</v>
      </c>
      <c r="AZ502" s="14" t="n">
        <v>1.396</v>
      </c>
      <c r="BA502" s="14" t="n">
        <v>0.18</v>
      </c>
      <c r="BB502" s="14" t="n">
        <v>1</v>
      </c>
      <c r="BC502" s="14" t="n">
        <v>0.505</v>
      </c>
      <c r="BD502" s="14" t="n">
        <v>0.121</v>
      </c>
      <c r="BE502" s="14" t="n">
        <v>0.031</v>
      </c>
      <c r="BF502" s="14" t="n">
        <v>0.633</v>
      </c>
      <c r="BG502" s="14" t="n">
        <v>0.18</v>
      </c>
      <c r="BH502" s="14" t="n">
        <v>1</v>
      </c>
      <c r="BI502" s="14" t="n">
        <v>0.543</v>
      </c>
      <c r="BJ502" s="14" t="n">
        <v>0.118</v>
      </c>
      <c r="BK502" s="14" t="n">
        <v>0.544</v>
      </c>
      <c r="BL502" s="14" t="n">
        <v>1.283</v>
      </c>
      <c r="BM502" s="14" t="n">
        <v>0.18</v>
      </c>
      <c r="BN502" s="14" t="n">
        <v>1</v>
      </c>
      <c r="BO502" s="14" t="n">
        <v>0</v>
      </c>
      <c r="BP502" s="14" t="n">
        <v>0</v>
      </c>
      <c r="BQ502" s="14" t="n">
        <v>0.185</v>
      </c>
      <c r="BR502" s="14" t="n">
        <v>0</v>
      </c>
      <c r="BS502" s="14" t="n">
        <v>1</v>
      </c>
      <c r="BT502" s="14" t="n">
        <v>0</v>
      </c>
      <c r="BU502" s="14" t="n">
        <v>0</v>
      </c>
      <c r="BV502" s="14" t="n">
        <v>0.226</v>
      </c>
      <c r="BW502" s="14" t="n">
        <v>0.18</v>
      </c>
      <c r="BX502" s="14" t="n">
        <v>0.833</v>
      </c>
      <c r="BY502" s="14" t="n">
        <v>13.254</v>
      </c>
      <c r="BZ502" s="14" t="n">
        <v>0</v>
      </c>
      <c r="CA502" s="14" t="n">
        <v>13.254</v>
      </c>
      <c r="CB502" s="14" t="n">
        <v>0</v>
      </c>
      <c r="CC502" s="14" t="n">
        <v>77.166</v>
      </c>
      <c r="CD502" s="14" t="n">
        <v>1.868</v>
      </c>
      <c r="CE502" s="14" t="n">
        <v>95.66200000000001</v>
      </c>
      <c r="CF502" s="14" t="n">
        <v>203.937</v>
      </c>
      <c r="CG502" s="14" t="n">
        <v>0.18</v>
      </c>
      <c r="CH502" s="14" t="n">
        <v>1</v>
      </c>
      <c r="CI502" s="14" t="n">
        <v>0</v>
      </c>
      <c r="CJ502" s="14" t="n">
        <v>0</v>
      </c>
      <c r="CK502" s="14" t="n">
        <v>0</v>
      </c>
      <c r="CL502" s="14" t="n">
        <v>0</v>
      </c>
      <c r="CM502" s="14" t="n">
        <v>0.076</v>
      </c>
      <c r="CN502" s="14" t="n">
        <v>0</v>
      </c>
      <c r="CO502" s="14" t="n">
        <v>0</v>
      </c>
      <c r="CP502" s="14" t="n">
        <v>0</v>
      </c>
      <c r="CQ502" s="14" t="n">
        <v>1.348</v>
      </c>
      <c r="CR502" s="14" t="n">
        <v>0</v>
      </c>
      <c r="CS502" s="14" t="n">
        <v>5.37</v>
      </c>
      <c r="CT502" s="14" t="n">
        <v>4.861</v>
      </c>
      <c r="CU502" s="14" t="n">
        <v>11.622</v>
      </c>
    </row>
    <row r="503">
      <c r="A503" s="14" t="inlineStr">
        <is>
          <t>MLI2024</t>
        </is>
      </c>
      <c r="B503" s="14" t="inlineStr">
        <is>
          <t>MLI</t>
        </is>
      </c>
      <c r="C503" s="14" t="inlineStr">
        <is>
          <t>MLI</t>
        </is>
      </c>
      <c r="D503" s="14" t="inlineStr">
        <is>
          <t>Mali</t>
        </is>
      </c>
      <c r="E503" s="14" t="n">
        <v>2024</v>
      </c>
      <c r="F503" s="14" t="n">
        <v>0.18</v>
      </c>
      <c r="G503" s="14" t="n">
        <v>5.362</v>
      </c>
      <c r="H503" s="14" t="n">
        <v>1.358</v>
      </c>
      <c r="I503" s="14" t="n">
        <v>0.213</v>
      </c>
      <c r="J503" s="14" t="n">
        <v>5.575</v>
      </c>
      <c r="K503" s="14" t="n">
        <v>0</v>
      </c>
      <c r="L503" s="14" t="n">
        <v>1</v>
      </c>
      <c r="M503" s="14" t="n">
        <v>6.987</v>
      </c>
      <c r="N503" s="14" t="n">
        <v>3.806</v>
      </c>
      <c r="O503" s="14" t="n">
        <v>0.158</v>
      </c>
      <c r="P503" s="14" t="n">
        <v>7.145</v>
      </c>
      <c r="Q503" s="14" t="n">
        <v>0</v>
      </c>
      <c r="R503" s="14" t="n">
        <v>1</v>
      </c>
      <c r="S503" s="14" t="n">
        <v>12.193</v>
      </c>
      <c r="T503" s="14" t="n">
        <v>7.942</v>
      </c>
      <c r="U503" s="14" t="n">
        <v>-9.286</v>
      </c>
      <c r="V503" s="14" t="n">
        <v>2.907</v>
      </c>
      <c r="W503" s="14" t="n">
        <v>0</v>
      </c>
      <c r="X503" s="14" t="n">
        <v>0</v>
      </c>
      <c r="Y503" s="14" t="n">
        <v>11.492</v>
      </c>
      <c r="Z503" s="14" t="n">
        <v>1.553</v>
      </c>
      <c r="AA503" s="14" t="n">
        <v>0</v>
      </c>
      <c r="AB503" s="14" t="n">
        <v>11.492</v>
      </c>
      <c r="AC503" s="14" t="n">
        <v>0</v>
      </c>
      <c r="AD503" s="14" t="n">
        <v>1</v>
      </c>
      <c r="AE503" s="14" t="n">
        <v>12.815</v>
      </c>
      <c r="AF503" s="14" t="n">
        <v>2.997</v>
      </c>
      <c r="AG503" s="14" t="n">
        <v>0.001</v>
      </c>
      <c r="AH503" s="14" t="n">
        <v>12.816</v>
      </c>
      <c r="AI503" s="14" t="n">
        <v>0</v>
      </c>
      <c r="AJ503" s="14" t="n">
        <v>1</v>
      </c>
      <c r="AK503" s="14" t="n">
        <v>20.757</v>
      </c>
      <c r="AL503" s="14" t="n">
        <v>11.055</v>
      </c>
      <c r="AM503" s="14" t="n">
        <v>0.004</v>
      </c>
      <c r="AN503" s="14" t="n">
        <v>24.498</v>
      </c>
      <c r="AO503" s="14" t="n">
        <v>0.18</v>
      </c>
      <c r="AP503" s="14" t="n">
        <v>1</v>
      </c>
      <c r="AQ503" s="14" t="n">
        <v>0.678</v>
      </c>
      <c r="AR503" s="14" t="n">
        <v>0.123</v>
      </c>
      <c r="AS503" s="14" t="n">
        <v>0.522</v>
      </c>
      <c r="AT503" s="14" t="n">
        <v>1.415</v>
      </c>
      <c r="AU503" s="14" t="n">
        <v>0.18</v>
      </c>
      <c r="AV503" s="14" t="n">
        <v>1</v>
      </c>
      <c r="AW503" s="14" t="n">
        <v>0.6879999999999999</v>
      </c>
      <c r="AX503" s="14" t="n">
        <v>0.126</v>
      </c>
      <c r="AY503" s="14" t="n">
        <v>0.466</v>
      </c>
      <c r="AZ503" s="14" t="n">
        <v>1.362</v>
      </c>
      <c r="BA503" s="14" t="n">
        <v>0.18</v>
      </c>
      <c r="BB503" s="14" t="n">
        <v>1</v>
      </c>
      <c r="BC503" s="14" t="n">
        <v>0.482</v>
      </c>
      <c r="BD503" s="14" t="n">
        <v>0.124</v>
      </c>
      <c r="BE503" s="14" t="n">
        <v>0.032</v>
      </c>
      <c r="BF503" s="14" t="n">
        <v>0.607</v>
      </c>
      <c r="BG503" s="14" t="n">
        <v>0.18</v>
      </c>
      <c r="BH503" s="14" t="n">
        <v>1</v>
      </c>
      <c r="BI503" s="14" t="n">
        <v>0.526</v>
      </c>
      <c r="BJ503" s="14" t="n">
        <v>0.116</v>
      </c>
      <c r="BK503" s="14" t="n">
        <v>0.593</v>
      </c>
      <c r="BL503" s="14" t="n">
        <v>1.321</v>
      </c>
      <c r="BM503" s="14" t="n">
        <v>0.18</v>
      </c>
      <c r="BN503" s="14" t="n">
        <v>1</v>
      </c>
      <c r="BO503" s="14" t="n">
        <v>0</v>
      </c>
      <c r="BP503" s="14" t="n">
        <v>0</v>
      </c>
      <c r="BQ503" s="14" t="n">
        <v>0.171</v>
      </c>
      <c r="BR503" s="14" t="n">
        <v>0</v>
      </c>
      <c r="BS503" s="14" t="n">
        <v>1</v>
      </c>
      <c r="BT503" s="14" t="n">
        <v>0</v>
      </c>
      <c r="BU503" s="14" t="n">
        <v>0</v>
      </c>
      <c r="BV503" s="14" t="n">
        <v>0.236</v>
      </c>
      <c r="BW503" s="14" t="n">
        <v>0.18</v>
      </c>
      <c r="BX503" s="14" t="n">
        <v>0.833</v>
      </c>
      <c r="BY503" s="14" t="n">
        <v>13.646</v>
      </c>
      <c r="BZ503" s="14" t="n">
        <v>0</v>
      </c>
      <c r="CA503" s="14" t="n">
        <v>13.646</v>
      </c>
      <c r="CB503" s="14" t="n">
        <v>0</v>
      </c>
      <c r="CC503" s="14" t="n">
        <v>76.56</v>
      </c>
      <c r="CD503" s="14" t="n">
        <v>1.922</v>
      </c>
      <c r="CE503" s="14" t="n">
        <v>78.998</v>
      </c>
      <c r="CF503" s="14" t="n">
        <v>183.559</v>
      </c>
      <c r="CG503" s="14" t="n">
        <v>0.18</v>
      </c>
      <c r="CH503" s="14" t="n">
        <v>1</v>
      </c>
      <c r="CI503" s="14" t="n">
        <v>0</v>
      </c>
      <c r="CJ503" s="14" t="n">
        <v>0</v>
      </c>
      <c r="CK503" s="14" t="n">
        <v>0</v>
      </c>
      <c r="CL503" s="14" t="n">
        <v>0</v>
      </c>
      <c r="CM503" s="14" t="n">
        <v>0.095</v>
      </c>
      <c r="CN503" s="14" t="n">
        <v>0</v>
      </c>
      <c r="CO503" s="14" t="n">
        <v>0</v>
      </c>
      <c r="CP503" s="14" t="n">
        <v>0</v>
      </c>
      <c r="CQ503" s="14" t="n">
        <v>1.387</v>
      </c>
      <c r="CR503" s="14" t="n">
        <v>0</v>
      </c>
      <c r="CS503" s="14" t="n">
        <v>5.529</v>
      </c>
      <c r="CT503" s="14" t="n">
        <v>4.251</v>
      </c>
      <c r="CU503" s="14" t="n">
        <v>10.168</v>
      </c>
    </row>
    <row r="504">
      <c r="A504" s="14" t="inlineStr">
        <is>
          <t>MLT2021</t>
        </is>
      </c>
      <c r="B504" s="14" t="inlineStr">
        <is>
          <t>MLT</t>
        </is>
      </c>
      <c r="C504" s="14" t="inlineStr">
        <is>
          <t>MLT</t>
        </is>
      </c>
      <c r="D504" s="14" t="inlineStr">
        <is>
          <t>Malta</t>
        </is>
      </c>
      <c r="E504" s="14" t="n">
        <v>2021</v>
      </c>
      <c r="F504" s="14" t="n">
        <v>0.18</v>
      </c>
      <c r="G504" s="14" t="n">
        <v>5.897</v>
      </c>
      <c r="H504" s="14" t="n">
        <v>1.143</v>
      </c>
      <c r="I504" s="14" t="n">
        <v>2.365</v>
      </c>
      <c r="J504" s="14" t="n">
        <v>8.262</v>
      </c>
      <c r="K504" s="14" t="n">
        <v>0</v>
      </c>
      <c r="L504" s="14" t="n">
        <v>1</v>
      </c>
      <c r="M504" s="14" t="n">
        <v>7.964</v>
      </c>
      <c r="N504" s="14" t="n">
        <v>3.43</v>
      </c>
      <c r="O504" s="14" t="n">
        <v>2.41</v>
      </c>
      <c r="P504" s="14" t="n">
        <v>10.375</v>
      </c>
      <c r="Q504" s="14" t="n">
        <v>0</v>
      </c>
      <c r="R504" s="14" t="n">
        <v>1</v>
      </c>
      <c r="S504" s="14" t="n">
        <v>11.613</v>
      </c>
      <c r="T504" s="14" t="n">
        <v>6.86</v>
      </c>
      <c r="U504" s="14" t="n">
        <v>0</v>
      </c>
      <c r="V504" s="14" t="n">
        <v>13.704</v>
      </c>
      <c r="W504" s="14" t="n">
        <v>0.18</v>
      </c>
      <c r="X504" s="14" t="n">
        <v>1</v>
      </c>
      <c r="Y504" s="14" t="n">
        <v>15.305</v>
      </c>
      <c r="Z504" s="14" t="n">
        <v>1.143</v>
      </c>
      <c r="AA504" s="14" t="n">
        <v>1.399</v>
      </c>
      <c r="AB504" s="14" t="n">
        <v>16.705</v>
      </c>
      <c r="AC504" s="14" t="n">
        <v>0</v>
      </c>
      <c r="AD504" s="14" t="n">
        <v>1</v>
      </c>
      <c r="AE504" s="14" t="n">
        <v>16.449</v>
      </c>
      <c r="AF504" s="14" t="n">
        <v>2.287</v>
      </c>
      <c r="AG504" s="14" t="n">
        <v>1.399</v>
      </c>
      <c r="AH504" s="14" t="n">
        <v>17.848</v>
      </c>
      <c r="AI504" s="14" t="n">
        <v>0</v>
      </c>
      <c r="AJ504" s="14" t="n">
        <v>1</v>
      </c>
      <c r="AK504" s="14" t="n">
        <v>23.309</v>
      </c>
      <c r="AL504" s="14" t="n">
        <v>9.147</v>
      </c>
      <c r="AM504" s="14" t="n">
        <v>0</v>
      </c>
      <c r="AN504" s="14" t="n">
        <v>27.504</v>
      </c>
      <c r="AO504" s="14" t="n">
        <v>0.18</v>
      </c>
      <c r="AP504" s="14" t="n">
        <v>1</v>
      </c>
      <c r="AQ504" s="14" t="n">
        <v>0.621</v>
      </c>
      <c r="AR504" s="14" t="n">
        <v>0.114</v>
      </c>
      <c r="AS504" s="14" t="n">
        <v>0.723</v>
      </c>
      <c r="AT504" s="14" t="n">
        <v>1.585</v>
      </c>
      <c r="AU504" s="14" t="n">
        <v>0.18</v>
      </c>
      <c r="AV504" s="14" t="n">
        <v>1</v>
      </c>
      <c r="AW504" s="14" t="n">
        <v>0.593</v>
      </c>
      <c r="AX504" s="14" t="n">
        <v>0.114</v>
      </c>
      <c r="AY504" s="14" t="n">
        <v>0.62</v>
      </c>
      <c r="AZ504" s="14" t="n">
        <v>1.431</v>
      </c>
      <c r="BA504" s="14" t="n">
        <v>0.18</v>
      </c>
      <c r="BB504" s="14" t="n">
        <v>1</v>
      </c>
      <c r="BC504" s="14" t="n">
        <v>0.44</v>
      </c>
      <c r="BD504" s="14" t="n">
        <v>0.114</v>
      </c>
      <c r="BE504" s="14" t="n">
        <v>0.026</v>
      </c>
      <c r="BF504" s="14" t="n">
        <v>0.55</v>
      </c>
      <c r="BG504" s="14" t="n">
        <v>0.18</v>
      </c>
      <c r="BH504" s="14" t="n">
        <v>1</v>
      </c>
      <c r="BI504" s="14" t="n">
        <v>0.5600000000000001</v>
      </c>
      <c r="BJ504" s="14" t="n">
        <v>0.114</v>
      </c>
      <c r="BK504" s="14" t="n">
        <v>0.442</v>
      </c>
      <c r="BL504" s="14" t="n">
        <v>1.183</v>
      </c>
      <c r="BM504" s="14" t="n">
        <v>0.18</v>
      </c>
      <c r="BN504" s="14" t="n">
        <v>1</v>
      </c>
      <c r="BO504" s="14" t="n">
        <v>0</v>
      </c>
      <c r="BP504" s="14" t="n">
        <v>0.002</v>
      </c>
      <c r="BQ504" s="14" t="n">
        <v>0.128</v>
      </c>
      <c r="BR504" s="14" t="n">
        <v>0</v>
      </c>
      <c r="BS504" s="14" t="n">
        <v>1</v>
      </c>
      <c r="BT504" s="14" t="n">
        <v>0</v>
      </c>
      <c r="BU504" s="14" t="n">
        <v>0.002</v>
      </c>
      <c r="BV504" s="14" t="n">
        <v>0.154</v>
      </c>
      <c r="BW504" s="14" t="n">
        <v>0.18</v>
      </c>
      <c r="BX504" s="14" t="n">
        <v>0.667</v>
      </c>
      <c r="BY504" s="14" t="n">
        <v>11.787</v>
      </c>
      <c r="BZ504" s="14" t="n">
        <v>0</v>
      </c>
      <c r="CA504" s="14" t="n">
        <v>11.787</v>
      </c>
      <c r="CB504" s="14" t="n">
        <v>0</v>
      </c>
      <c r="CC504" s="14" t="n">
        <v>81.69499999999999</v>
      </c>
      <c r="CD504" s="14" t="n">
        <v>7.95</v>
      </c>
      <c r="CE504" s="14" t="n">
        <v>87.651</v>
      </c>
      <c r="CF504" s="14" t="n">
        <v>199.829</v>
      </c>
      <c r="CG504" s="14" t="n">
        <v>0.18</v>
      </c>
      <c r="CH504" s="14" t="n">
        <v>1</v>
      </c>
      <c r="CI504" s="14" t="n">
        <v>0</v>
      </c>
      <c r="CJ504" s="14" t="n">
        <v>0</v>
      </c>
      <c r="CK504" s="14" t="n">
        <v>0</v>
      </c>
      <c r="CL504" s="14" t="n">
        <v>0</v>
      </c>
      <c r="CM504" s="14" t="n">
        <v>0</v>
      </c>
      <c r="CN504" s="14" t="n">
        <v>0</v>
      </c>
      <c r="CO504" s="14" t="n">
        <v>0</v>
      </c>
      <c r="CP504" s="14" t="n">
        <v>0</v>
      </c>
      <c r="CQ504" s="14" t="n">
        <v>1.198</v>
      </c>
      <c r="CR504" s="14" t="n">
        <v>0</v>
      </c>
      <c r="CS504" s="14" t="n">
        <v>4.776</v>
      </c>
      <c r="CT504" s="14" t="n">
        <v>4.753</v>
      </c>
      <c r="CU504" s="14" t="n">
        <v>14.162</v>
      </c>
    </row>
    <row r="505">
      <c r="A505" s="14" t="inlineStr">
        <is>
          <t>MLT2022</t>
        </is>
      </c>
      <c r="B505" s="14" t="inlineStr">
        <is>
          <t>MLT</t>
        </is>
      </c>
      <c r="C505" s="14" t="inlineStr">
        <is>
          <t>MLT</t>
        </is>
      </c>
      <c r="D505" s="14" t="inlineStr">
        <is>
          <t>Malta</t>
        </is>
      </c>
      <c r="E505" s="14" t="n">
        <v>2022</v>
      </c>
      <c r="F505" s="14" t="n">
        <v>0.18</v>
      </c>
      <c r="G505" s="14" t="n">
        <v>11.72</v>
      </c>
      <c r="H505" s="14" t="n">
        <v>1.235</v>
      </c>
      <c r="I505" s="14" t="n">
        <v>8.16</v>
      </c>
      <c r="J505" s="14" t="n">
        <v>19.88</v>
      </c>
      <c r="K505" s="14" t="n">
        <v>0</v>
      </c>
      <c r="L505" s="14" t="n">
        <v>1</v>
      </c>
      <c r="M505" s="14" t="n">
        <v>9.782999999999999</v>
      </c>
      <c r="N505" s="14" t="n">
        <v>3.704</v>
      </c>
      <c r="O505" s="14" t="n">
        <v>8.315</v>
      </c>
      <c r="P505" s="14" t="n">
        <v>18.098</v>
      </c>
      <c r="Q505" s="14" t="n">
        <v>0</v>
      </c>
      <c r="R505" s="14" t="n">
        <v>1</v>
      </c>
      <c r="S505" s="14" t="n">
        <v>17.893</v>
      </c>
      <c r="T505" s="14" t="n">
        <v>7.408</v>
      </c>
      <c r="U505" s="14" t="n">
        <v>0.238</v>
      </c>
      <c r="V505" s="14" t="n">
        <v>21.114</v>
      </c>
      <c r="W505" s="14" t="n">
        <v>0.18</v>
      </c>
      <c r="X505" s="14" t="n">
        <v>1</v>
      </c>
      <c r="Y505" s="14" t="n">
        <v>31.56</v>
      </c>
      <c r="Z505" s="14" t="n">
        <v>1.235</v>
      </c>
      <c r="AA505" s="14" t="n">
        <v>4.828</v>
      </c>
      <c r="AB505" s="14" t="n">
        <v>36.388</v>
      </c>
      <c r="AC505" s="14" t="n">
        <v>0</v>
      </c>
      <c r="AD505" s="14" t="n">
        <v>1</v>
      </c>
      <c r="AE505" s="14" t="n">
        <v>32.795</v>
      </c>
      <c r="AF505" s="14" t="n">
        <v>2.469</v>
      </c>
      <c r="AG505" s="14" t="n">
        <v>4.828</v>
      </c>
      <c r="AH505" s="14" t="n">
        <v>37.623</v>
      </c>
      <c r="AI505" s="14" t="n">
        <v>0</v>
      </c>
      <c r="AJ505" s="14" t="n">
        <v>1</v>
      </c>
      <c r="AK505" s="14" t="n">
        <v>40.203</v>
      </c>
      <c r="AL505" s="14" t="n">
        <v>9.878</v>
      </c>
      <c r="AM505" s="14" t="n">
        <v>0.536</v>
      </c>
      <c r="AN505" s="14" t="n">
        <v>47.44</v>
      </c>
      <c r="AO505" s="14" t="n">
        <v>0.18</v>
      </c>
      <c r="AP505" s="14" t="n">
        <v>1</v>
      </c>
      <c r="AQ505" s="14" t="n">
        <v>0.847</v>
      </c>
      <c r="AR505" s="14" t="n">
        <v>0.123</v>
      </c>
      <c r="AS505" s="14" t="n">
        <v>0.349</v>
      </c>
      <c r="AT505" s="14" t="n">
        <v>1.411</v>
      </c>
      <c r="AU505" s="14" t="n">
        <v>0.18</v>
      </c>
      <c r="AV505" s="14" t="n">
        <v>1</v>
      </c>
      <c r="AW505" s="14" t="n">
        <v>0.947</v>
      </c>
      <c r="AX505" s="14" t="n">
        <v>0.123</v>
      </c>
      <c r="AY505" s="14" t="n">
        <v>0.133</v>
      </c>
      <c r="AZ505" s="14" t="n">
        <v>1.274</v>
      </c>
      <c r="BA505" s="14" t="n">
        <v>0.18</v>
      </c>
      <c r="BB505" s="14" t="n">
        <v>1</v>
      </c>
      <c r="BC505" s="14" t="n">
        <v>0.589</v>
      </c>
      <c r="BD505" s="14" t="n">
        <v>0.123</v>
      </c>
      <c r="BE505" s="14" t="n">
        <v>0.038</v>
      </c>
      <c r="BF505" s="14" t="n">
        <v>0.73</v>
      </c>
      <c r="BG505" s="14" t="n">
        <v>0.18</v>
      </c>
      <c r="BH505" s="14" t="n">
        <v>1</v>
      </c>
      <c r="BI505" s="14" t="n">
        <v>0.6889999999999999</v>
      </c>
      <c r="BJ505" s="14" t="n">
        <v>0.123</v>
      </c>
      <c r="BK505" s="14" t="n">
        <v>0.204</v>
      </c>
      <c r="BL505" s="14" t="n">
        <v>1.053</v>
      </c>
      <c r="BM505" s="14" t="n">
        <v>0.18</v>
      </c>
      <c r="BN505" s="14" t="n">
        <v>1</v>
      </c>
      <c r="BO505" s="14" t="n">
        <v>0</v>
      </c>
      <c r="BP505" s="14" t="n">
        <v>0.002</v>
      </c>
      <c r="BQ505" s="14" t="n">
        <v>0.1</v>
      </c>
      <c r="BR505" s="14" t="n">
        <v>0</v>
      </c>
      <c r="BS505" s="14" t="n">
        <v>1</v>
      </c>
      <c r="BT505" s="14" t="n">
        <v>0</v>
      </c>
      <c r="BU505" s="14" t="n">
        <v>0.002</v>
      </c>
      <c r="BV505" s="14" t="n">
        <v>0.136</v>
      </c>
      <c r="BW505" s="14" t="n">
        <v>0.18</v>
      </c>
      <c r="BX505" s="14" t="n">
        <v>0.667</v>
      </c>
      <c r="BY505" s="14" t="n">
        <v>12.729</v>
      </c>
      <c r="BZ505" s="14" t="n">
        <v>0</v>
      </c>
      <c r="CA505" s="14" t="n">
        <v>12.729</v>
      </c>
      <c r="CB505" s="14" t="n">
        <v>0</v>
      </c>
      <c r="CC505" s="14" t="n">
        <v>102.477</v>
      </c>
      <c r="CD505" s="14" t="n">
        <v>7.95</v>
      </c>
      <c r="CE505" s="14" t="n">
        <v>73.83799999999999</v>
      </c>
      <c r="CF505" s="14" t="n">
        <v>208.051</v>
      </c>
      <c r="CG505" s="14" t="n">
        <v>0.18</v>
      </c>
      <c r="CH505" s="14" t="n">
        <v>1</v>
      </c>
      <c r="CI505" s="14" t="n">
        <v>0</v>
      </c>
      <c r="CJ505" s="14" t="n">
        <v>0</v>
      </c>
      <c r="CK505" s="14" t="n">
        <v>0</v>
      </c>
      <c r="CL505" s="14" t="n">
        <v>0</v>
      </c>
      <c r="CM505" s="14" t="n">
        <v>0</v>
      </c>
      <c r="CN505" s="14" t="n">
        <v>0</v>
      </c>
      <c r="CO505" s="14" t="n">
        <v>0</v>
      </c>
      <c r="CP505" s="14" t="n">
        <v>0</v>
      </c>
      <c r="CQ505" s="14" t="n">
        <v>1.294</v>
      </c>
      <c r="CR505" s="14" t="n">
        <v>0</v>
      </c>
      <c r="CS505" s="14" t="n">
        <v>5.158</v>
      </c>
      <c r="CT505" s="14" t="n">
        <v>10.485</v>
      </c>
      <c r="CU505" s="14" t="n">
        <v>30.326</v>
      </c>
    </row>
    <row r="506">
      <c r="A506" s="14" t="inlineStr">
        <is>
          <t>MLT2023</t>
        </is>
      </c>
      <c r="B506" s="14" t="inlineStr">
        <is>
          <t>MLT</t>
        </is>
      </c>
      <c r="C506" s="14" t="inlineStr">
        <is>
          <t>MLT</t>
        </is>
      </c>
      <c r="D506" s="14" t="inlineStr">
        <is>
          <t>Malta</t>
        </is>
      </c>
      <c r="E506" s="14" t="n">
        <v>2023</v>
      </c>
      <c r="F506" s="14" t="n">
        <v>0.18</v>
      </c>
      <c r="G506" s="14" t="n">
        <v>6.147</v>
      </c>
      <c r="H506" s="14" t="n">
        <v>1.286</v>
      </c>
      <c r="I506" s="14" t="n">
        <v>9.457000000000001</v>
      </c>
      <c r="J506" s="14" t="n">
        <v>15.604</v>
      </c>
      <c r="K506" s="14" t="n">
        <v>0</v>
      </c>
      <c r="L506" s="14" t="n">
        <v>1</v>
      </c>
      <c r="M506" s="14" t="n">
        <v>7.886</v>
      </c>
      <c r="N506" s="14" t="n">
        <v>3.857</v>
      </c>
      <c r="O506" s="14" t="n">
        <v>9.635999999999999</v>
      </c>
      <c r="P506" s="14" t="n">
        <v>17.522</v>
      </c>
      <c r="Q506" s="14" t="n">
        <v>0</v>
      </c>
      <c r="R506" s="14" t="n">
        <v>1</v>
      </c>
      <c r="S506" s="14" t="n">
        <v>12.575</v>
      </c>
      <c r="T506" s="14" t="n">
        <v>7.714</v>
      </c>
      <c r="U506" s="14" t="n">
        <v>0.251</v>
      </c>
      <c r="V506" s="14" t="n">
        <v>14.839</v>
      </c>
      <c r="W506" s="14" t="n">
        <v>0.18</v>
      </c>
      <c r="X506" s="14" t="n">
        <v>1</v>
      </c>
      <c r="Y506" s="14" t="n">
        <v>11.908</v>
      </c>
      <c r="Z506" s="14" t="n">
        <v>1.246</v>
      </c>
      <c r="AA506" s="14" t="n">
        <v>5.595</v>
      </c>
      <c r="AB506" s="14" t="n">
        <v>17.503</v>
      </c>
      <c r="AC506" s="14" t="n">
        <v>0</v>
      </c>
      <c r="AD506" s="14" t="n">
        <v>1</v>
      </c>
      <c r="AE506" s="14" t="n">
        <v>13.194</v>
      </c>
      <c r="AF506" s="14" t="n">
        <v>2.493</v>
      </c>
      <c r="AG506" s="14" t="n">
        <v>5.595</v>
      </c>
      <c r="AH506" s="14" t="n">
        <v>18.788</v>
      </c>
      <c r="AI506" s="14" t="n">
        <v>0</v>
      </c>
      <c r="AJ506" s="14" t="n">
        <v>1</v>
      </c>
      <c r="AK506" s="14" t="n">
        <v>20.908</v>
      </c>
      <c r="AL506" s="14" t="n">
        <v>9.972</v>
      </c>
      <c r="AM506" s="14" t="n">
        <v>0.417</v>
      </c>
      <c r="AN506" s="14" t="n">
        <v>24.671</v>
      </c>
      <c r="AO506" s="14" t="n">
        <v>0.18</v>
      </c>
      <c r="AP506" s="14" t="n">
        <v>1</v>
      </c>
      <c r="AQ506" s="14" t="n">
        <v>0.749</v>
      </c>
      <c r="AR506" s="14" t="n">
        <v>0.129</v>
      </c>
      <c r="AS506" s="14" t="n">
        <v>0.479</v>
      </c>
      <c r="AT506" s="14" t="n">
        <v>1.449</v>
      </c>
      <c r="AU506" s="14" t="n">
        <v>0.18</v>
      </c>
      <c r="AV506" s="14" t="n">
        <v>1</v>
      </c>
      <c r="AW506" s="14" t="n">
        <v>0.783</v>
      </c>
      <c r="AX506" s="14" t="n">
        <v>0.129</v>
      </c>
      <c r="AY506" s="14" t="n">
        <v>0.326</v>
      </c>
      <c r="AZ506" s="14" t="n">
        <v>1.308</v>
      </c>
      <c r="BA506" s="14" t="n">
        <v>0.18</v>
      </c>
      <c r="BB506" s="14" t="n">
        <v>1</v>
      </c>
      <c r="BC506" s="14" t="n">
        <v>0.527</v>
      </c>
      <c r="BD506" s="14" t="n">
        <v>0.129</v>
      </c>
      <c r="BE506" s="14" t="n">
        <v>0.041</v>
      </c>
      <c r="BF506" s="14" t="n">
        <v>0.658</v>
      </c>
      <c r="BG506" s="14" t="n">
        <v>0.18</v>
      </c>
      <c r="BH506" s="14" t="n">
        <v>1</v>
      </c>
      <c r="BI506" s="14" t="n">
        <v>0.64</v>
      </c>
      <c r="BJ506" s="14" t="n">
        <v>0.129</v>
      </c>
      <c r="BK506" s="14" t="n">
        <v>0.277</v>
      </c>
      <c r="BL506" s="14" t="n">
        <v>1.081</v>
      </c>
      <c r="BM506" s="14" t="n">
        <v>0.18</v>
      </c>
      <c r="BN506" s="14" t="n">
        <v>1</v>
      </c>
      <c r="BO506" s="14" t="n">
        <v>0</v>
      </c>
      <c r="BP506" s="14" t="n">
        <v>0.002</v>
      </c>
      <c r="BQ506" s="14" t="n">
        <v>0.116</v>
      </c>
      <c r="BR506" s="14" t="n">
        <v>0</v>
      </c>
      <c r="BS506" s="14" t="n">
        <v>1</v>
      </c>
      <c r="BT506" s="14" t="n">
        <v>0</v>
      </c>
      <c r="BU506" s="14" t="n">
        <v>0.002</v>
      </c>
      <c r="BV506" s="14" t="n">
        <v>0.137</v>
      </c>
      <c r="BW506" s="14" t="n">
        <v>0.18</v>
      </c>
      <c r="BX506" s="14" t="n">
        <v>0.667</v>
      </c>
      <c r="BY506" s="14" t="n">
        <v>13.254</v>
      </c>
      <c r="BZ506" s="14" t="n">
        <v>0</v>
      </c>
      <c r="CA506" s="14" t="n">
        <v>13.254</v>
      </c>
      <c r="CB506" s="14" t="n">
        <v>0</v>
      </c>
      <c r="CC506" s="14" t="n">
        <v>87.07899999999999</v>
      </c>
      <c r="CD506" s="14" t="n">
        <v>7.95</v>
      </c>
      <c r="CE506" s="14" t="n">
        <v>98.506</v>
      </c>
      <c r="CF506" s="14" t="n">
        <v>218.991</v>
      </c>
      <c r="CG506" s="14" t="n">
        <v>0.18</v>
      </c>
      <c r="CH506" s="14" t="n">
        <v>1</v>
      </c>
      <c r="CI506" s="14" t="n">
        <v>0</v>
      </c>
      <c r="CJ506" s="14" t="n">
        <v>0</v>
      </c>
      <c r="CK506" s="14" t="n">
        <v>0</v>
      </c>
      <c r="CL506" s="14" t="n">
        <v>0</v>
      </c>
      <c r="CM506" s="14" t="n">
        <v>0</v>
      </c>
      <c r="CN506" s="14" t="n">
        <v>0</v>
      </c>
      <c r="CO506" s="14" t="n">
        <v>0</v>
      </c>
      <c r="CP506" s="14" t="n">
        <v>0</v>
      </c>
      <c r="CQ506" s="14" t="n">
        <v>1.348</v>
      </c>
      <c r="CR506" s="14" t="n">
        <v>0</v>
      </c>
      <c r="CS506" s="14" t="n">
        <v>5.37</v>
      </c>
      <c r="CT506" s="14" t="n">
        <v>4.861</v>
      </c>
      <c r="CU506" s="14" t="n">
        <v>10.622</v>
      </c>
    </row>
    <row r="507">
      <c r="A507" s="14" t="inlineStr">
        <is>
          <t>MLT2024</t>
        </is>
      </c>
      <c r="B507" s="14" t="inlineStr">
        <is>
          <t>MLT</t>
        </is>
      </c>
      <c r="C507" s="14" t="inlineStr">
        <is>
          <t>MLT</t>
        </is>
      </c>
      <c r="D507" s="14" t="inlineStr">
        <is>
          <t>Malta</t>
        </is>
      </c>
      <c r="E507" s="14" t="n">
        <v>2024</v>
      </c>
      <c r="F507" s="14" t="n">
        <v>0.18</v>
      </c>
      <c r="G507" s="14" t="n">
        <v>5.575</v>
      </c>
      <c r="H507" s="14" t="n">
        <v>1.324</v>
      </c>
      <c r="I507" s="14" t="n">
        <v>6.197</v>
      </c>
      <c r="J507" s="14" t="n">
        <v>11.772</v>
      </c>
      <c r="K507" s="14" t="n">
        <v>0</v>
      </c>
      <c r="L507" s="14" t="n">
        <v>1</v>
      </c>
      <c r="M507" s="14" t="n">
        <v>7.124</v>
      </c>
      <c r="N507" s="14" t="n">
        <v>3.971</v>
      </c>
      <c r="O507" s="14" t="n">
        <v>6.315</v>
      </c>
      <c r="P507" s="14" t="n">
        <v>13.439</v>
      </c>
      <c r="Q507" s="14" t="n">
        <v>0</v>
      </c>
      <c r="R507" s="14" t="n">
        <v>1</v>
      </c>
      <c r="S507" s="14" t="n">
        <v>12.193</v>
      </c>
      <c r="T507" s="14" t="n">
        <v>7.942</v>
      </c>
      <c r="U507" s="14" t="n">
        <v>0.299</v>
      </c>
      <c r="V507" s="14" t="n">
        <v>14.388</v>
      </c>
      <c r="W507" s="14" t="n">
        <v>0.18</v>
      </c>
      <c r="X507" s="14" t="n">
        <v>1</v>
      </c>
      <c r="Y507" s="14" t="n">
        <v>10.492</v>
      </c>
      <c r="Z507" s="14" t="n">
        <v>1.283</v>
      </c>
      <c r="AA507" s="14" t="n">
        <v>3.667</v>
      </c>
      <c r="AB507" s="14" t="n">
        <v>14.159</v>
      </c>
      <c r="AC507" s="14" t="n">
        <v>0</v>
      </c>
      <c r="AD507" s="14" t="n">
        <v>1</v>
      </c>
      <c r="AE507" s="14" t="n">
        <v>11.815</v>
      </c>
      <c r="AF507" s="14" t="n">
        <v>2.567</v>
      </c>
      <c r="AG507" s="14" t="n">
        <v>3.667</v>
      </c>
      <c r="AH507" s="14" t="n">
        <v>15.483</v>
      </c>
      <c r="AI507" s="14" t="n">
        <v>0</v>
      </c>
      <c r="AJ507" s="14" t="n">
        <v>1</v>
      </c>
      <c r="AK507" s="14" t="n">
        <v>19.757</v>
      </c>
      <c r="AL507" s="14" t="n">
        <v>10.266</v>
      </c>
      <c r="AM507" s="14" t="n">
        <v>0.484</v>
      </c>
      <c r="AN507" s="14" t="n">
        <v>23.313</v>
      </c>
      <c r="AO507" s="14" t="n">
        <v>0.18</v>
      </c>
      <c r="AP507" s="14" t="n">
        <v>1</v>
      </c>
      <c r="AQ507" s="14" t="n">
        <v>0.72</v>
      </c>
      <c r="AR507" s="14" t="n">
        <v>0.132</v>
      </c>
      <c r="AS507" s="14" t="n">
        <v>0.509</v>
      </c>
      <c r="AT507" s="14" t="n">
        <v>1.45</v>
      </c>
      <c r="AU507" s="14" t="n">
        <v>0.18</v>
      </c>
      <c r="AV507" s="14" t="n">
        <v>1</v>
      </c>
      <c r="AW507" s="14" t="n">
        <v>0.734</v>
      </c>
      <c r="AX507" s="14" t="n">
        <v>0.132</v>
      </c>
      <c r="AY507" s="14" t="n">
        <v>0.376</v>
      </c>
      <c r="AZ507" s="14" t="n">
        <v>1.31</v>
      </c>
      <c r="BA507" s="14" t="n">
        <v>0.18</v>
      </c>
      <c r="BB507" s="14" t="n">
        <v>1</v>
      </c>
      <c r="BC507" s="14" t="n">
        <v>0.51</v>
      </c>
      <c r="BD507" s="14" t="n">
        <v>0.132</v>
      </c>
      <c r="BE507" s="14" t="n">
        <v>0.043</v>
      </c>
      <c r="BF507" s="14" t="n">
        <v>0.638</v>
      </c>
      <c r="BG507" s="14" t="n">
        <v>0.18</v>
      </c>
      <c r="BH507" s="14" t="n">
        <v>1</v>
      </c>
      <c r="BI507" s="14" t="n">
        <v>0.652</v>
      </c>
      <c r="BJ507" s="14" t="n">
        <v>0.132</v>
      </c>
      <c r="BK507" s="14" t="n">
        <v>0.312</v>
      </c>
      <c r="BL507" s="14" t="n">
        <v>1.11</v>
      </c>
      <c r="BM507" s="14" t="n">
        <v>0.18</v>
      </c>
      <c r="BN507" s="14" t="n">
        <v>1</v>
      </c>
      <c r="BO507" s="14" t="n">
        <v>0</v>
      </c>
      <c r="BP507" s="14" t="n">
        <v>0.002</v>
      </c>
      <c r="BQ507" s="14" t="n">
        <v>0.112</v>
      </c>
      <c r="BR507" s="14" t="n">
        <v>0</v>
      </c>
      <c r="BS507" s="14" t="n">
        <v>1</v>
      </c>
      <c r="BT507" s="14" t="n">
        <v>0</v>
      </c>
      <c r="BU507" s="14" t="n">
        <v>0.002</v>
      </c>
      <c r="BV507" s="14" t="n">
        <v>0.139</v>
      </c>
      <c r="BW507" s="14" t="n">
        <v>0.18</v>
      </c>
      <c r="BX507" s="14" t="n">
        <v>0.667</v>
      </c>
      <c r="BY507" s="14" t="n">
        <v>13.646</v>
      </c>
      <c r="BZ507" s="14" t="n">
        <v>0</v>
      </c>
      <c r="CA507" s="14" t="n">
        <v>13.646</v>
      </c>
      <c r="CB507" s="14" t="n">
        <v>0</v>
      </c>
      <c r="CC507" s="14" t="n">
        <v>86.38500000000001</v>
      </c>
      <c r="CD507" s="14" t="n">
        <v>7.95</v>
      </c>
      <c r="CE507" s="14" t="n">
        <v>85.602</v>
      </c>
      <c r="CF507" s="14" t="n">
        <v>202.946</v>
      </c>
      <c r="CG507" s="14" t="n">
        <v>0.18</v>
      </c>
      <c r="CH507" s="14" t="n">
        <v>1</v>
      </c>
      <c r="CI507" s="14" t="n">
        <v>0</v>
      </c>
      <c r="CJ507" s="14" t="n">
        <v>0</v>
      </c>
      <c r="CK507" s="14" t="n">
        <v>0</v>
      </c>
      <c r="CL507" s="14" t="n">
        <v>0</v>
      </c>
      <c r="CM507" s="14" t="n">
        <v>0</v>
      </c>
      <c r="CN507" s="14" t="n">
        <v>0</v>
      </c>
      <c r="CO507" s="14" t="n">
        <v>0</v>
      </c>
      <c r="CP507" s="14" t="n">
        <v>0</v>
      </c>
      <c r="CQ507" s="14" t="n">
        <v>1.387</v>
      </c>
      <c r="CR507" s="14" t="n">
        <v>0</v>
      </c>
      <c r="CS507" s="14" t="n">
        <v>5.529</v>
      </c>
      <c r="CT507" s="14" t="n">
        <v>4.251</v>
      </c>
      <c r="CU507" s="14" t="n">
        <v>9.167999999999999</v>
      </c>
    </row>
    <row r="508">
      <c r="A508" s="14" t="inlineStr">
        <is>
          <t>MHL2021</t>
        </is>
      </c>
      <c r="B508" s="14" t="inlineStr">
        <is>
          <t>MHL</t>
        </is>
      </c>
      <c r="C508" s="14" t="inlineStr">
        <is>
          <t>MHL</t>
        </is>
      </c>
      <c r="D508" s="14" t="inlineStr">
        <is>
          <t>Marshall Islands</t>
        </is>
      </c>
      <c r="E508" s="14" t="n">
        <v>2021</v>
      </c>
      <c r="F508" s="14" t="n">
        <v>0</v>
      </c>
      <c r="G508" s="14" t="n">
        <v>4.747</v>
      </c>
      <c r="H508" s="14" t="n">
        <v>1.143</v>
      </c>
      <c r="I508" s="14" t="n">
        <v>0</v>
      </c>
      <c r="J508" s="14" t="n">
        <v>4.747</v>
      </c>
      <c r="K508" s="14" t="n">
        <v>0</v>
      </c>
      <c r="L508" s="14" t="n">
        <v>1</v>
      </c>
      <c r="M508" s="14" t="n">
        <v>7.964</v>
      </c>
      <c r="N508" s="14" t="n">
        <v>3.43</v>
      </c>
      <c r="O508" s="14" t="n">
        <v>0</v>
      </c>
      <c r="P508" s="14" t="n">
        <v>7.964</v>
      </c>
      <c r="Q508" s="14" t="n">
        <v>0</v>
      </c>
      <c r="R508" s="14" t="n">
        <v>1</v>
      </c>
      <c r="S508" s="14" t="n">
        <v>10.464</v>
      </c>
      <c r="T508" s="14" t="n">
        <v>6.86</v>
      </c>
      <c r="U508" s="14" t="n">
        <v>0</v>
      </c>
      <c r="V508" s="14" t="n">
        <v>10.464</v>
      </c>
      <c r="W508" s="14" t="n">
        <v>0</v>
      </c>
      <c r="X508" s="14" t="n">
        <v>1</v>
      </c>
      <c r="Y508" s="14" t="n">
        <v>10.551</v>
      </c>
      <c r="Z508" s="14" t="n">
        <v>1.302</v>
      </c>
      <c r="AA508" s="14" t="n">
        <v>0</v>
      </c>
      <c r="AB508" s="14" t="n">
        <v>10.551</v>
      </c>
      <c r="AC508" s="14" t="n">
        <v>0</v>
      </c>
      <c r="AD508" s="14" t="n">
        <v>1</v>
      </c>
      <c r="AE508" s="14" t="n">
        <v>11.694</v>
      </c>
      <c r="AF508" s="14" t="n">
        <v>2.549</v>
      </c>
      <c r="AG508" s="14" t="n">
        <v>0</v>
      </c>
      <c r="AH508" s="14" t="n">
        <v>11.694</v>
      </c>
      <c r="AI508" s="14" t="n">
        <v>0</v>
      </c>
      <c r="AJ508" s="14" t="n">
        <v>1</v>
      </c>
      <c r="AK508" s="14" t="n">
        <v>18.554</v>
      </c>
      <c r="AL508" s="14" t="n">
        <v>9.627000000000001</v>
      </c>
      <c r="AM508" s="14" t="n">
        <v>0</v>
      </c>
      <c r="AN508" s="14" t="n">
        <v>18.554</v>
      </c>
      <c r="AO508" s="14" t="n">
        <v>0</v>
      </c>
      <c r="AP508" s="14" t="n">
        <v>1</v>
      </c>
      <c r="AQ508" s="14" t="n">
        <v>0.621</v>
      </c>
      <c r="AR508" s="14" t="n">
        <v>0.114</v>
      </c>
      <c r="AS508" s="14" t="n">
        <v>0</v>
      </c>
      <c r="AT508" s="14" t="n">
        <v>0.621</v>
      </c>
      <c r="AU508" s="14" t="n">
        <v>0</v>
      </c>
      <c r="AV508" s="14" t="n">
        <v>1</v>
      </c>
      <c r="AW508" s="14" t="n">
        <v>0.593</v>
      </c>
      <c r="AX508" s="14" t="n">
        <v>0.114</v>
      </c>
      <c r="AY508" s="14" t="n">
        <v>0</v>
      </c>
      <c r="AZ508" s="14" t="n">
        <v>0.593</v>
      </c>
      <c r="BA508" s="14" t="n">
        <v>0</v>
      </c>
      <c r="BB508" s="14" t="n">
        <v>1</v>
      </c>
      <c r="BC508" s="14" t="n">
        <v>0.44</v>
      </c>
      <c r="BD508" s="14" t="n">
        <v>0.114</v>
      </c>
      <c r="BE508" s="14" t="n">
        <v>0</v>
      </c>
      <c r="BF508" s="14" t="n">
        <v>0.44</v>
      </c>
      <c r="BG508" s="14" t="n">
        <v>0</v>
      </c>
      <c r="BH508" s="14" t="n">
        <v>1</v>
      </c>
      <c r="BI508" s="14" t="n">
        <v>0.5600000000000001</v>
      </c>
      <c r="BJ508" s="14" t="n">
        <v>0.114</v>
      </c>
      <c r="BK508" s="14" t="n">
        <v>0</v>
      </c>
      <c r="BL508" s="14" t="n">
        <v>0.5600000000000001</v>
      </c>
      <c r="BM508" s="14" t="n">
        <v>0</v>
      </c>
      <c r="BN508" s="14" t="n">
        <v>1</v>
      </c>
      <c r="BO508" s="14" t="n">
        <v>0</v>
      </c>
      <c r="BP508" s="14" t="n">
        <v>0</v>
      </c>
      <c r="BQ508" s="14" t="n">
        <v>0</v>
      </c>
      <c r="BR508" s="14" t="n">
        <v>0</v>
      </c>
      <c r="BS508" s="14" t="n">
        <v>1</v>
      </c>
      <c r="BT508" s="14" t="n">
        <v>0</v>
      </c>
      <c r="BU508" s="14" t="n">
        <v>0</v>
      </c>
      <c r="BV508" s="14" t="n">
        <v>0</v>
      </c>
      <c r="BW508" s="14" t="n">
        <v>0</v>
      </c>
      <c r="BX508" s="14" t="n">
        <v>1</v>
      </c>
      <c r="BY508" s="14" t="n">
        <v>11.787</v>
      </c>
      <c r="BZ508" s="14" t="n">
        <v>0</v>
      </c>
      <c r="CA508" s="14" t="n">
        <v>11.787</v>
      </c>
      <c r="CB508" s="14" t="n">
        <v>0</v>
      </c>
      <c r="CC508" s="14" t="n">
        <v>81.69499999999999</v>
      </c>
      <c r="CD508" s="14" t="n">
        <v>7.95</v>
      </c>
      <c r="CE508" s="14" t="n">
        <v>0</v>
      </c>
      <c r="CF508" s="14" t="n">
        <v>81.69499999999999</v>
      </c>
      <c r="CG508" s="14" t="n">
        <v>0</v>
      </c>
      <c r="CH508" s="14" t="n">
        <v>1</v>
      </c>
      <c r="CI508" s="14" t="n">
        <v>0</v>
      </c>
      <c r="CJ508" s="14" t="n">
        <v>0</v>
      </c>
      <c r="CK508" s="14" t="n">
        <v>0</v>
      </c>
      <c r="CL508" s="14" t="n">
        <v>0</v>
      </c>
      <c r="CM508" s="14" t="n">
        <v>0</v>
      </c>
      <c r="CN508" s="14" t="n">
        <v>0</v>
      </c>
      <c r="CO508" s="14" t="n">
        <v>0</v>
      </c>
      <c r="CP508" s="14" t="n">
        <v>0</v>
      </c>
      <c r="CQ508" s="14" t="n">
        <v>1.198</v>
      </c>
      <c r="CR508" s="14" t="n">
        <v>0</v>
      </c>
      <c r="CS508" s="14" t="n">
        <v>4.776</v>
      </c>
      <c r="CT508" s="14" t="n">
        <v>3.604</v>
      </c>
      <c r="CU508" s="14" t="n">
        <v>9.407999999999999</v>
      </c>
    </row>
    <row r="509">
      <c r="A509" s="14" t="inlineStr">
        <is>
          <t>MHL2022</t>
        </is>
      </c>
      <c r="B509" s="14" t="inlineStr">
        <is>
          <t>MHL</t>
        </is>
      </c>
      <c r="C509" s="14" t="inlineStr">
        <is>
          <t>MHL</t>
        </is>
      </c>
      <c r="D509" s="14" t="inlineStr">
        <is>
          <t>Marshall Islands</t>
        </is>
      </c>
      <c r="E509" s="14" t="n">
        <v>2022</v>
      </c>
      <c r="F509" s="14" t="n">
        <v>0</v>
      </c>
      <c r="G509" s="14" t="n">
        <v>8.788</v>
      </c>
      <c r="H509" s="14" t="n">
        <v>1.235</v>
      </c>
      <c r="I509" s="14" t="n">
        <v>0</v>
      </c>
      <c r="J509" s="14" t="n">
        <v>8.788</v>
      </c>
      <c r="K509" s="14" t="n">
        <v>0</v>
      </c>
      <c r="L509" s="14" t="n">
        <v>1</v>
      </c>
      <c r="M509" s="14" t="n">
        <v>9.782999999999999</v>
      </c>
      <c r="N509" s="14" t="n">
        <v>3.704</v>
      </c>
      <c r="O509" s="14" t="n">
        <v>0</v>
      </c>
      <c r="P509" s="14" t="n">
        <v>9.782999999999999</v>
      </c>
      <c r="Q509" s="14" t="n">
        <v>0</v>
      </c>
      <c r="R509" s="14" t="n">
        <v>1</v>
      </c>
      <c r="S509" s="14" t="n">
        <v>14.962</v>
      </c>
      <c r="T509" s="14" t="n">
        <v>7.408</v>
      </c>
      <c r="U509" s="14" t="n">
        <v>0</v>
      </c>
      <c r="V509" s="14" t="n">
        <v>14.962</v>
      </c>
      <c r="W509" s="14" t="n">
        <v>0</v>
      </c>
      <c r="X509" s="14" t="n">
        <v>1</v>
      </c>
      <c r="Y509" s="14" t="n">
        <v>17.332</v>
      </c>
      <c r="Z509" s="14" t="n">
        <v>2.139</v>
      </c>
      <c r="AA509" s="14" t="n">
        <v>0</v>
      </c>
      <c r="AB509" s="14" t="n">
        <v>17.332</v>
      </c>
      <c r="AC509" s="14" t="n">
        <v>0</v>
      </c>
      <c r="AD509" s="14" t="n">
        <v>1</v>
      </c>
      <c r="AE509" s="14" t="n">
        <v>18.566</v>
      </c>
      <c r="AF509" s="14" t="n">
        <v>4.048</v>
      </c>
      <c r="AG509" s="14" t="n">
        <v>0</v>
      </c>
      <c r="AH509" s="14" t="n">
        <v>18.566</v>
      </c>
      <c r="AI509" s="14" t="n">
        <v>0</v>
      </c>
      <c r="AJ509" s="14" t="n">
        <v>1</v>
      </c>
      <c r="AK509" s="14" t="n">
        <v>25.974</v>
      </c>
      <c r="AL509" s="14" t="n">
        <v>13.478</v>
      </c>
      <c r="AM509" s="14" t="n">
        <v>0</v>
      </c>
      <c r="AN509" s="14" t="n">
        <v>25.974</v>
      </c>
      <c r="AO509" s="14" t="n">
        <v>0</v>
      </c>
      <c r="AP509" s="14" t="n">
        <v>1</v>
      </c>
      <c r="AQ509" s="14" t="n">
        <v>0.847</v>
      </c>
      <c r="AR509" s="14" t="n">
        <v>0.123</v>
      </c>
      <c r="AS509" s="14" t="n">
        <v>0</v>
      </c>
      <c r="AT509" s="14" t="n">
        <v>0.847</v>
      </c>
      <c r="AU509" s="14" t="n">
        <v>0</v>
      </c>
      <c r="AV509" s="14" t="n">
        <v>1</v>
      </c>
      <c r="AW509" s="14" t="n">
        <v>0.947</v>
      </c>
      <c r="AX509" s="14" t="n">
        <v>0.123</v>
      </c>
      <c r="AY509" s="14" t="n">
        <v>0</v>
      </c>
      <c r="AZ509" s="14" t="n">
        <v>0.947</v>
      </c>
      <c r="BA509" s="14" t="n">
        <v>0</v>
      </c>
      <c r="BB509" s="14" t="n">
        <v>1</v>
      </c>
      <c r="BC509" s="14" t="n">
        <v>0.589</v>
      </c>
      <c r="BD509" s="14" t="n">
        <v>0.123</v>
      </c>
      <c r="BE509" s="14" t="n">
        <v>0</v>
      </c>
      <c r="BF509" s="14" t="n">
        <v>0.589</v>
      </c>
      <c r="BG509" s="14" t="n">
        <v>0</v>
      </c>
      <c r="BH509" s="14" t="n">
        <v>1</v>
      </c>
      <c r="BI509" s="14" t="n">
        <v>0.6889999999999999</v>
      </c>
      <c r="BJ509" s="14" t="n">
        <v>0.123</v>
      </c>
      <c r="BK509" s="14" t="n">
        <v>0</v>
      </c>
      <c r="BL509" s="14" t="n">
        <v>0.6889999999999999</v>
      </c>
      <c r="BM509" s="14" t="n">
        <v>0</v>
      </c>
      <c r="BN509" s="14" t="n">
        <v>1</v>
      </c>
      <c r="BO509" s="14" t="n">
        <v>0</v>
      </c>
      <c r="BP509" s="14" t="n">
        <v>0</v>
      </c>
      <c r="BQ509" s="14" t="n">
        <v>0</v>
      </c>
      <c r="BR509" s="14" t="n">
        <v>0</v>
      </c>
      <c r="BS509" s="14" t="n">
        <v>1</v>
      </c>
      <c r="BT509" s="14" t="n">
        <v>0</v>
      </c>
      <c r="BU509" s="14" t="n">
        <v>0</v>
      </c>
      <c r="BV509" s="14" t="n">
        <v>0</v>
      </c>
      <c r="BW509" s="14" t="n">
        <v>0</v>
      </c>
      <c r="BX509" s="14" t="n">
        <v>1</v>
      </c>
      <c r="BY509" s="14" t="n">
        <v>12.729</v>
      </c>
      <c r="BZ509" s="14" t="n">
        <v>0</v>
      </c>
      <c r="CA509" s="14" t="n">
        <v>12.729</v>
      </c>
      <c r="CB509" s="14" t="n">
        <v>0</v>
      </c>
      <c r="CC509" s="14" t="n">
        <v>102.477</v>
      </c>
      <c r="CD509" s="14" t="n">
        <v>7.95</v>
      </c>
      <c r="CE509" s="14" t="n">
        <v>0</v>
      </c>
      <c r="CF509" s="14" t="n">
        <v>102.477</v>
      </c>
      <c r="CG509" s="14" t="n">
        <v>0</v>
      </c>
      <c r="CH509" s="14" t="n">
        <v>1</v>
      </c>
      <c r="CI509" s="14" t="n">
        <v>0</v>
      </c>
      <c r="CJ509" s="14" t="n">
        <v>0</v>
      </c>
      <c r="CK509" s="14" t="n">
        <v>0</v>
      </c>
      <c r="CL509" s="14" t="n">
        <v>0</v>
      </c>
      <c r="CM509" s="14" t="n">
        <v>0</v>
      </c>
      <c r="CN509" s="14" t="n">
        <v>0</v>
      </c>
      <c r="CO509" s="14" t="n">
        <v>0</v>
      </c>
      <c r="CP509" s="14" t="n">
        <v>0</v>
      </c>
      <c r="CQ509" s="14" t="n">
        <v>1.294</v>
      </c>
      <c r="CR509" s="14" t="n">
        <v>0</v>
      </c>
      <c r="CS509" s="14" t="n">
        <v>5.158</v>
      </c>
      <c r="CT509" s="14" t="n">
        <v>7.554</v>
      </c>
      <c r="CU509" s="14" t="n">
        <v>16.097</v>
      </c>
    </row>
    <row r="510">
      <c r="A510" s="14" t="inlineStr">
        <is>
          <t>MHL2023</t>
        </is>
      </c>
      <c r="B510" s="14" t="inlineStr">
        <is>
          <t>MHL</t>
        </is>
      </c>
      <c r="C510" s="14" t="inlineStr">
        <is>
          <t>MHL</t>
        </is>
      </c>
      <c r="D510" s="14" t="inlineStr">
        <is>
          <t>Marshall Islands</t>
        </is>
      </c>
      <c r="E510" s="14" t="n">
        <v>2023</v>
      </c>
      <c r="F510" s="14" t="n">
        <v>0</v>
      </c>
      <c r="G510" s="14" t="n">
        <v>5.77</v>
      </c>
      <c r="H510" s="14" t="n">
        <v>1.286</v>
      </c>
      <c r="I510" s="14" t="n">
        <v>0</v>
      </c>
      <c r="J510" s="14" t="n">
        <v>5.77</v>
      </c>
      <c r="K510" s="14" t="n">
        <v>0</v>
      </c>
      <c r="L510" s="14" t="n">
        <v>1</v>
      </c>
      <c r="M510" s="14" t="n">
        <v>7.886</v>
      </c>
      <c r="N510" s="14" t="n">
        <v>3.857</v>
      </c>
      <c r="O510" s="14" t="n">
        <v>0</v>
      </c>
      <c r="P510" s="14" t="n">
        <v>7.886</v>
      </c>
      <c r="Q510" s="14" t="n">
        <v>0</v>
      </c>
      <c r="R510" s="14" t="n">
        <v>1</v>
      </c>
      <c r="S510" s="14" t="n">
        <v>12.198</v>
      </c>
      <c r="T510" s="14" t="n">
        <v>7.714</v>
      </c>
      <c r="U510" s="14" t="n">
        <v>0</v>
      </c>
      <c r="V510" s="14" t="n">
        <v>12.198</v>
      </c>
      <c r="W510" s="14" t="n">
        <v>0</v>
      </c>
      <c r="X510" s="14" t="n">
        <v>1</v>
      </c>
      <c r="Y510" s="14" t="n">
        <v>13.814</v>
      </c>
      <c r="Z510" s="14" t="n">
        <v>1.705</v>
      </c>
      <c r="AA510" s="14" t="n">
        <v>0</v>
      </c>
      <c r="AB510" s="14" t="n">
        <v>13.814</v>
      </c>
      <c r="AC510" s="14" t="n">
        <v>0</v>
      </c>
      <c r="AD510" s="14" t="n">
        <v>1</v>
      </c>
      <c r="AE510" s="14" t="n">
        <v>15.1</v>
      </c>
      <c r="AF510" s="14" t="n">
        <v>3.292</v>
      </c>
      <c r="AG510" s="14" t="n">
        <v>0</v>
      </c>
      <c r="AH510" s="14" t="n">
        <v>15.1</v>
      </c>
      <c r="AI510" s="14" t="n">
        <v>0</v>
      </c>
      <c r="AJ510" s="14" t="n">
        <v>1</v>
      </c>
      <c r="AK510" s="14" t="n">
        <v>22.814</v>
      </c>
      <c r="AL510" s="14" t="n">
        <v>11.838</v>
      </c>
      <c r="AM510" s="14" t="n">
        <v>0</v>
      </c>
      <c r="AN510" s="14" t="n">
        <v>22.814</v>
      </c>
      <c r="AO510" s="14" t="n">
        <v>0</v>
      </c>
      <c r="AP510" s="14" t="n">
        <v>1</v>
      </c>
      <c r="AQ510" s="14" t="n">
        <v>0.749</v>
      </c>
      <c r="AR510" s="14" t="n">
        <v>0.129</v>
      </c>
      <c r="AS510" s="14" t="n">
        <v>0</v>
      </c>
      <c r="AT510" s="14" t="n">
        <v>0.749</v>
      </c>
      <c r="AU510" s="14" t="n">
        <v>0</v>
      </c>
      <c r="AV510" s="14" t="n">
        <v>1</v>
      </c>
      <c r="AW510" s="14" t="n">
        <v>0.783</v>
      </c>
      <c r="AX510" s="14" t="n">
        <v>0.129</v>
      </c>
      <c r="AY510" s="14" t="n">
        <v>0</v>
      </c>
      <c r="AZ510" s="14" t="n">
        <v>0.783</v>
      </c>
      <c r="BA510" s="14" t="n">
        <v>0</v>
      </c>
      <c r="BB510" s="14" t="n">
        <v>1</v>
      </c>
      <c r="BC510" s="14" t="n">
        <v>0.527</v>
      </c>
      <c r="BD510" s="14" t="n">
        <v>0.129</v>
      </c>
      <c r="BE510" s="14" t="n">
        <v>0</v>
      </c>
      <c r="BF510" s="14" t="n">
        <v>0.527</v>
      </c>
      <c r="BG510" s="14" t="n">
        <v>0</v>
      </c>
      <c r="BH510" s="14" t="n">
        <v>1</v>
      </c>
      <c r="BI510" s="14" t="n">
        <v>0.64</v>
      </c>
      <c r="BJ510" s="14" t="n">
        <v>0.129</v>
      </c>
      <c r="BK510" s="14" t="n">
        <v>0</v>
      </c>
      <c r="BL510" s="14" t="n">
        <v>0.64</v>
      </c>
      <c r="BM510" s="14" t="n">
        <v>0</v>
      </c>
      <c r="BN510" s="14" t="n">
        <v>1</v>
      </c>
      <c r="BO510" s="14" t="n">
        <v>0</v>
      </c>
      <c r="BP510" s="14" t="n">
        <v>0</v>
      </c>
      <c r="BQ510" s="14" t="n">
        <v>0</v>
      </c>
      <c r="BR510" s="14" t="n">
        <v>0</v>
      </c>
      <c r="BS510" s="14" t="n">
        <v>1</v>
      </c>
      <c r="BT510" s="14" t="n">
        <v>0</v>
      </c>
      <c r="BU510" s="14" t="n">
        <v>0</v>
      </c>
      <c r="BV510" s="14" t="n">
        <v>0</v>
      </c>
      <c r="BW510" s="14" t="n">
        <v>0</v>
      </c>
      <c r="BX510" s="14" t="n">
        <v>1</v>
      </c>
      <c r="BY510" s="14" t="n">
        <v>13.254</v>
      </c>
      <c r="BZ510" s="14" t="n">
        <v>0</v>
      </c>
      <c r="CA510" s="14" t="n">
        <v>13.254</v>
      </c>
      <c r="CB510" s="14" t="n">
        <v>0</v>
      </c>
      <c r="CC510" s="14" t="n">
        <v>87.07899999999999</v>
      </c>
      <c r="CD510" s="14" t="n">
        <v>7.95</v>
      </c>
      <c r="CE510" s="14" t="n">
        <v>0</v>
      </c>
      <c r="CF510" s="14" t="n">
        <v>87.07899999999999</v>
      </c>
      <c r="CG510" s="14" t="n">
        <v>0</v>
      </c>
      <c r="CH510" s="14" t="n">
        <v>1</v>
      </c>
      <c r="CI510" s="14" t="n">
        <v>0</v>
      </c>
      <c r="CJ510" s="14" t="n">
        <v>0</v>
      </c>
      <c r="CK510" s="14" t="n">
        <v>0</v>
      </c>
      <c r="CL510" s="14" t="n">
        <v>0</v>
      </c>
      <c r="CM510" s="14" t="n">
        <v>0</v>
      </c>
      <c r="CN510" s="14" t="n">
        <v>0</v>
      </c>
      <c r="CO510" s="14" t="n">
        <v>0</v>
      </c>
      <c r="CP510" s="14" t="n">
        <v>0</v>
      </c>
      <c r="CQ510" s="14" t="n">
        <v>1.348</v>
      </c>
      <c r="CR510" s="14" t="n">
        <v>0</v>
      </c>
      <c r="CS510" s="14" t="n">
        <v>5.37</v>
      </c>
      <c r="CT510" s="14" t="n">
        <v>4.484</v>
      </c>
      <c r="CU510" s="14" t="n">
        <v>12.529</v>
      </c>
    </row>
    <row r="511">
      <c r="A511" s="14" t="inlineStr">
        <is>
          <t>MHL2024</t>
        </is>
      </c>
      <c r="B511" s="14" t="inlineStr">
        <is>
          <t>MHL</t>
        </is>
      </c>
      <c r="C511" s="14" t="inlineStr">
        <is>
          <t>MHL</t>
        </is>
      </c>
      <c r="D511" s="14" t="inlineStr">
        <is>
          <t>Marshall Islands</t>
        </is>
      </c>
      <c r="E511" s="14" t="n">
        <v>2024</v>
      </c>
      <c r="F511" s="14" t="n">
        <v>0</v>
      </c>
      <c r="G511" s="14" t="n">
        <v>4.833</v>
      </c>
      <c r="H511" s="14" t="n">
        <v>1.324</v>
      </c>
      <c r="I511" s="14" t="n">
        <v>0</v>
      </c>
      <c r="J511" s="14" t="n">
        <v>4.833</v>
      </c>
      <c r="K511" s="14" t="n">
        <v>0</v>
      </c>
      <c r="L511" s="14" t="n">
        <v>1</v>
      </c>
      <c r="M511" s="14" t="n">
        <v>7.124</v>
      </c>
      <c r="N511" s="14" t="n">
        <v>3.971</v>
      </c>
      <c r="O511" s="14" t="n">
        <v>0</v>
      </c>
      <c r="P511" s="14" t="n">
        <v>7.124</v>
      </c>
      <c r="Q511" s="14" t="n">
        <v>0</v>
      </c>
      <c r="R511" s="14" t="n">
        <v>1</v>
      </c>
      <c r="S511" s="14" t="n">
        <v>11.451</v>
      </c>
      <c r="T511" s="14" t="n">
        <v>7.942</v>
      </c>
      <c r="U511" s="14" t="n">
        <v>0</v>
      </c>
      <c r="V511" s="14" t="n">
        <v>11.451</v>
      </c>
      <c r="W511" s="14" t="n">
        <v>0</v>
      </c>
      <c r="X511" s="14" t="n">
        <v>1</v>
      </c>
      <c r="Y511" s="14" t="n">
        <v>12.219</v>
      </c>
      <c r="Z511" s="14" t="n">
        <v>1.508</v>
      </c>
      <c r="AA511" s="14" t="n">
        <v>0</v>
      </c>
      <c r="AB511" s="14" t="n">
        <v>12.219</v>
      </c>
      <c r="AC511" s="14" t="n">
        <v>0</v>
      </c>
      <c r="AD511" s="14" t="n">
        <v>1</v>
      </c>
      <c r="AE511" s="14" t="n">
        <v>13.543</v>
      </c>
      <c r="AF511" s="14" t="n">
        <v>2.952</v>
      </c>
      <c r="AG511" s="14" t="n">
        <v>0</v>
      </c>
      <c r="AH511" s="14" t="n">
        <v>13.543</v>
      </c>
      <c r="AI511" s="14" t="n">
        <v>0</v>
      </c>
      <c r="AJ511" s="14" t="n">
        <v>1</v>
      </c>
      <c r="AK511" s="14" t="n">
        <v>21.484</v>
      </c>
      <c r="AL511" s="14" t="n">
        <v>11.148</v>
      </c>
      <c r="AM511" s="14" t="n">
        <v>0</v>
      </c>
      <c r="AN511" s="14" t="n">
        <v>21.484</v>
      </c>
      <c r="AO511" s="14" t="n">
        <v>0</v>
      </c>
      <c r="AP511" s="14" t="n">
        <v>1</v>
      </c>
      <c r="AQ511" s="14" t="n">
        <v>0.72</v>
      </c>
      <c r="AR511" s="14" t="n">
        <v>0.132</v>
      </c>
      <c r="AS511" s="14" t="n">
        <v>0</v>
      </c>
      <c r="AT511" s="14" t="n">
        <v>0.72</v>
      </c>
      <c r="AU511" s="14" t="n">
        <v>0</v>
      </c>
      <c r="AV511" s="14" t="n">
        <v>1</v>
      </c>
      <c r="AW511" s="14" t="n">
        <v>0.734</v>
      </c>
      <c r="AX511" s="14" t="n">
        <v>0.132</v>
      </c>
      <c r="AY511" s="14" t="n">
        <v>0</v>
      </c>
      <c r="AZ511" s="14" t="n">
        <v>0.734</v>
      </c>
      <c r="BA511" s="14" t="n">
        <v>0</v>
      </c>
      <c r="BB511" s="14" t="n">
        <v>1</v>
      </c>
      <c r="BC511" s="14" t="n">
        <v>0.51</v>
      </c>
      <c r="BD511" s="14" t="n">
        <v>0.132</v>
      </c>
      <c r="BE511" s="14" t="n">
        <v>0</v>
      </c>
      <c r="BF511" s="14" t="n">
        <v>0.51</v>
      </c>
      <c r="BG511" s="14" t="n">
        <v>0</v>
      </c>
      <c r="BH511" s="14" t="n">
        <v>1</v>
      </c>
      <c r="BI511" s="14" t="n">
        <v>0.652</v>
      </c>
      <c r="BJ511" s="14" t="n">
        <v>0.132</v>
      </c>
      <c r="BK511" s="14" t="n">
        <v>0</v>
      </c>
      <c r="BL511" s="14" t="n">
        <v>0.652</v>
      </c>
      <c r="BM511" s="14" t="n">
        <v>0</v>
      </c>
      <c r="BN511" s="14" t="n">
        <v>1</v>
      </c>
      <c r="BO511" s="14" t="n">
        <v>0</v>
      </c>
      <c r="BP511" s="14" t="n">
        <v>0</v>
      </c>
      <c r="BQ511" s="14" t="n">
        <v>0</v>
      </c>
      <c r="BR511" s="14" t="n">
        <v>0</v>
      </c>
      <c r="BS511" s="14" t="n">
        <v>1</v>
      </c>
      <c r="BT511" s="14" t="n">
        <v>0</v>
      </c>
      <c r="BU511" s="14" t="n">
        <v>0</v>
      </c>
      <c r="BV511" s="14" t="n">
        <v>0</v>
      </c>
      <c r="BW511" s="14" t="n">
        <v>0</v>
      </c>
      <c r="BX511" s="14" t="n">
        <v>1</v>
      </c>
      <c r="BY511" s="14" t="n">
        <v>13.646</v>
      </c>
      <c r="BZ511" s="14" t="n">
        <v>0</v>
      </c>
      <c r="CA511" s="14" t="n">
        <v>13.646</v>
      </c>
      <c r="CB511" s="14" t="n">
        <v>0</v>
      </c>
      <c r="CC511" s="14" t="n">
        <v>86.38500000000001</v>
      </c>
      <c r="CD511" s="14" t="n">
        <v>7.95</v>
      </c>
      <c r="CE511" s="14" t="n">
        <v>0</v>
      </c>
      <c r="CF511" s="14" t="n">
        <v>86.38500000000001</v>
      </c>
      <c r="CG511" s="14" t="n">
        <v>0</v>
      </c>
      <c r="CH511" s="14" t="n">
        <v>1</v>
      </c>
      <c r="CI511" s="14" t="n">
        <v>0</v>
      </c>
      <c r="CJ511" s="14" t="n">
        <v>0</v>
      </c>
      <c r="CK511" s="14" t="n">
        <v>0</v>
      </c>
      <c r="CL511" s="14" t="n">
        <v>0</v>
      </c>
      <c r="CM511" s="14" t="n">
        <v>0</v>
      </c>
      <c r="CN511" s="14" t="n">
        <v>0</v>
      </c>
      <c r="CO511" s="14" t="n">
        <v>0</v>
      </c>
      <c r="CP511" s="14" t="n">
        <v>0</v>
      </c>
      <c r="CQ511" s="14" t="n">
        <v>1.387</v>
      </c>
      <c r="CR511" s="14" t="n">
        <v>0</v>
      </c>
      <c r="CS511" s="14" t="n">
        <v>5.529</v>
      </c>
      <c r="CT511" s="14" t="n">
        <v>3.509</v>
      </c>
      <c r="CU511" s="14" t="n">
        <v>10.896</v>
      </c>
    </row>
    <row r="512">
      <c r="A512" s="14" t="inlineStr">
        <is>
          <t>MRT2021</t>
        </is>
      </c>
      <c r="B512" s="14" t="inlineStr">
        <is>
          <t>MRT</t>
        </is>
      </c>
      <c r="C512" s="14" t="inlineStr">
        <is>
          <t>MRT</t>
        </is>
      </c>
      <c r="D512" s="14" t="inlineStr">
        <is>
          <t>Mauritania</t>
        </is>
      </c>
      <c r="E512" s="14" t="n">
        <v>2021</v>
      </c>
      <c r="F512" s="14" t="n">
        <v>0.16</v>
      </c>
      <c r="G512" s="14" t="n">
        <v>5.897</v>
      </c>
      <c r="H512" s="14" t="n">
        <v>1.143</v>
      </c>
      <c r="I512" s="14" t="n">
        <v>0</v>
      </c>
      <c r="J512" s="14" t="n">
        <v>5.897</v>
      </c>
      <c r="K512" s="14" t="n">
        <v>0</v>
      </c>
      <c r="L512" s="14" t="n">
        <v>1</v>
      </c>
      <c r="M512" s="14" t="n">
        <v>7.964</v>
      </c>
      <c r="N512" s="14" t="n">
        <v>3.43</v>
      </c>
      <c r="O512" s="14" t="n">
        <v>0</v>
      </c>
      <c r="P512" s="14" t="n">
        <v>7.964</v>
      </c>
      <c r="Q512" s="14" t="n">
        <v>0</v>
      </c>
      <c r="R512" s="14" t="n">
        <v>1</v>
      </c>
      <c r="S512" s="14" t="n">
        <v>11.613</v>
      </c>
      <c r="T512" s="14" t="n">
        <v>6.86</v>
      </c>
      <c r="U512" s="14" t="n">
        <v>0</v>
      </c>
      <c r="V512" s="14" t="n">
        <v>13.471</v>
      </c>
      <c r="W512" s="14" t="n">
        <v>0.16</v>
      </c>
      <c r="X512" s="14" t="n">
        <v>1</v>
      </c>
      <c r="Y512" s="14" t="n">
        <v>6.913</v>
      </c>
      <c r="Z512" s="14" t="n">
        <v>0.9340000000000001</v>
      </c>
      <c r="AA512" s="14" t="n">
        <v>0</v>
      </c>
      <c r="AB512" s="14" t="n">
        <v>6.913</v>
      </c>
      <c r="AC512" s="14" t="n">
        <v>0</v>
      </c>
      <c r="AD512" s="14" t="n">
        <v>1</v>
      </c>
      <c r="AE512" s="14" t="n">
        <v>8.055999999999999</v>
      </c>
      <c r="AF512" s="14" t="n">
        <v>1.884</v>
      </c>
      <c r="AG512" s="14" t="n">
        <v>0</v>
      </c>
      <c r="AH512" s="14" t="n">
        <v>8.055999999999999</v>
      </c>
      <c r="AI512" s="14" t="n">
        <v>0</v>
      </c>
      <c r="AJ512" s="14" t="n">
        <v>1</v>
      </c>
      <c r="AK512" s="14" t="n">
        <v>14.916</v>
      </c>
      <c r="AL512" s="14" t="n">
        <v>7.944</v>
      </c>
      <c r="AM512" s="14" t="n">
        <v>0</v>
      </c>
      <c r="AN512" s="14" t="n">
        <v>17.303</v>
      </c>
      <c r="AO512" s="14" t="n">
        <v>0.16</v>
      </c>
      <c r="AP512" s="14" t="n">
        <v>1</v>
      </c>
      <c r="AQ512" s="14" t="n">
        <v>0.619</v>
      </c>
      <c r="AR512" s="14" t="n">
        <v>0.114</v>
      </c>
      <c r="AS512" s="14" t="n">
        <v>0.424</v>
      </c>
      <c r="AT512" s="14" t="n">
        <v>1.21</v>
      </c>
      <c r="AU512" s="14" t="n">
        <v>0.16</v>
      </c>
      <c r="AV512" s="14" t="n">
        <v>1</v>
      </c>
      <c r="AW512" s="14" t="n">
        <v>0.599</v>
      </c>
      <c r="AX512" s="14" t="n">
        <v>0.114</v>
      </c>
      <c r="AY512" s="14" t="n">
        <v>0.32</v>
      </c>
      <c r="AZ512" s="14" t="n">
        <v>1.067</v>
      </c>
      <c r="BA512" s="14" t="n">
        <v>0.16</v>
      </c>
      <c r="BB512" s="14" t="n">
        <v>1</v>
      </c>
      <c r="BC512" s="14" t="n">
        <v>0.439</v>
      </c>
      <c r="BD512" s="14" t="n">
        <v>0.114</v>
      </c>
      <c r="BE512" s="14" t="n">
        <v>-0.099</v>
      </c>
      <c r="BF512" s="14" t="n">
        <v>0.34</v>
      </c>
      <c r="BG512" s="14" t="n">
        <v>0</v>
      </c>
      <c r="BH512" s="14" t="n">
        <v>0</v>
      </c>
      <c r="BI512" s="14" t="n">
        <v>0.505</v>
      </c>
      <c r="BJ512" s="14" t="n">
        <v>0.114</v>
      </c>
      <c r="BK512" s="14" t="n">
        <v>0.659</v>
      </c>
      <c r="BL512" s="14" t="n">
        <v>1.35</v>
      </c>
      <c r="BM512" s="14" t="n">
        <v>0.16</v>
      </c>
      <c r="BN512" s="14" t="n">
        <v>1</v>
      </c>
      <c r="BO512" s="14" t="n">
        <v>0</v>
      </c>
      <c r="BP512" s="14" t="n">
        <v>0</v>
      </c>
      <c r="BQ512" s="14" t="n">
        <v>0.164</v>
      </c>
      <c r="BR512" s="14" t="n">
        <v>0</v>
      </c>
      <c r="BS512" s="14" t="n">
        <v>0.667</v>
      </c>
      <c r="BT512" s="14" t="n">
        <v>0</v>
      </c>
      <c r="BU512" s="14" t="n">
        <v>0</v>
      </c>
      <c r="BV512" s="14" t="n">
        <v>0.164</v>
      </c>
      <c r="BW512" s="14" t="n">
        <v>0</v>
      </c>
      <c r="BX512" s="14" t="n">
        <v>0.667</v>
      </c>
      <c r="BY512" s="14" t="n">
        <v>11.787</v>
      </c>
      <c r="BZ512" s="14" t="n">
        <v>0</v>
      </c>
      <c r="CA512" s="14" t="n">
        <v>11.787</v>
      </c>
      <c r="CB512" s="14" t="n">
        <v>0</v>
      </c>
      <c r="CC512" s="14" t="n">
        <v>78.125</v>
      </c>
      <c r="CD512" s="14" t="n">
        <v>7.95</v>
      </c>
      <c r="CE512" s="14" t="n">
        <v>0</v>
      </c>
      <c r="CF512" s="14" t="n">
        <v>90.625</v>
      </c>
      <c r="CG512" s="14" t="n">
        <v>0.16</v>
      </c>
      <c r="CH512" s="14" t="n">
        <v>1</v>
      </c>
      <c r="CI512" s="14" t="n">
        <v>0</v>
      </c>
      <c r="CJ512" s="14" t="n">
        <v>0</v>
      </c>
      <c r="CK512" s="14" t="n">
        <v>0</v>
      </c>
      <c r="CL512" s="14" t="n">
        <v>0</v>
      </c>
      <c r="CM512" s="14" t="n">
        <v>0</v>
      </c>
      <c r="CN512" s="14" t="n">
        <v>0</v>
      </c>
      <c r="CO512" s="14" t="n">
        <v>0</v>
      </c>
      <c r="CP512" s="14" t="n">
        <v>0</v>
      </c>
      <c r="CQ512" s="14" t="n">
        <v>1.198</v>
      </c>
      <c r="CR512" s="14" t="n">
        <v>0</v>
      </c>
      <c r="CS512" s="14" t="n">
        <v>4.949</v>
      </c>
      <c r="CT512" s="14" t="n">
        <v>4.753</v>
      </c>
      <c r="CU512" s="14" t="n">
        <v>15.162</v>
      </c>
    </row>
    <row r="513">
      <c r="A513" s="14" t="inlineStr">
        <is>
          <t>MRT2022</t>
        </is>
      </c>
      <c r="B513" s="14" t="inlineStr">
        <is>
          <t>MRT</t>
        </is>
      </c>
      <c r="C513" s="14" t="inlineStr">
        <is>
          <t>MRT</t>
        </is>
      </c>
      <c r="D513" s="14" t="inlineStr">
        <is>
          <t>Mauritania</t>
        </is>
      </c>
      <c r="E513" s="14" t="n">
        <v>2022</v>
      </c>
      <c r="F513" s="14" t="n">
        <v>0.16</v>
      </c>
      <c r="G513" s="14" t="n">
        <v>11.72</v>
      </c>
      <c r="H513" s="14" t="n">
        <v>1.235</v>
      </c>
      <c r="I513" s="14" t="n">
        <v>0</v>
      </c>
      <c r="J513" s="14" t="n">
        <v>11.72</v>
      </c>
      <c r="K513" s="14" t="n">
        <v>0</v>
      </c>
      <c r="L513" s="14" t="n">
        <v>1</v>
      </c>
      <c r="M513" s="14" t="n">
        <v>9.782999999999999</v>
      </c>
      <c r="N513" s="14" t="n">
        <v>3.704</v>
      </c>
      <c r="O513" s="14" t="n">
        <v>0</v>
      </c>
      <c r="P513" s="14" t="n">
        <v>9.782999999999999</v>
      </c>
      <c r="Q513" s="14" t="n">
        <v>0</v>
      </c>
      <c r="R513" s="14" t="n">
        <v>1</v>
      </c>
      <c r="S513" s="14" t="n">
        <v>17.893</v>
      </c>
      <c r="T513" s="14" t="n">
        <v>7.408</v>
      </c>
      <c r="U513" s="14" t="n">
        <v>0.212</v>
      </c>
      <c r="V513" s="14" t="n">
        <v>20.756</v>
      </c>
      <c r="W513" s="14" t="n">
        <v>0.16</v>
      </c>
      <c r="X513" s="14" t="n">
        <v>1</v>
      </c>
      <c r="Y513" s="14" t="n">
        <v>6.579</v>
      </c>
      <c r="Z513" s="14" t="n">
        <v>0.889</v>
      </c>
      <c r="AA513" s="14" t="n">
        <v>0</v>
      </c>
      <c r="AB513" s="14" t="n">
        <v>6.579</v>
      </c>
      <c r="AC513" s="14" t="n">
        <v>0</v>
      </c>
      <c r="AD513" s="14" t="n">
        <v>1</v>
      </c>
      <c r="AE513" s="14" t="n">
        <v>7.814</v>
      </c>
      <c r="AF513" s="14" t="n">
        <v>1.827</v>
      </c>
      <c r="AG513" s="14" t="n">
        <v>0</v>
      </c>
      <c r="AH513" s="14" t="n">
        <v>7.814</v>
      </c>
      <c r="AI513" s="14" t="n">
        <v>0</v>
      </c>
      <c r="AJ513" s="14" t="n">
        <v>1</v>
      </c>
      <c r="AK513" s="14" t="n">
        <v>15.222</v>
      </c>
      <c r="AL513" s="14" t="n">
        <v>8.106999999999999</v>
      </c>
      <c r="AM513" s="14" t="n">
        <v>0.18</v>
      </c>
      <c r="AN513" s="14" t="n">
        <v>17.657</v>
      </c>
      <c r="AO513" s="14" t="n">
        <v>0.16</v>
      </c>
      <c r="AP513" s="14" t="n">
        <v>1</v>
      </c>
      <c r="AQ513" s="14" t="n">
        <v>0.861</v>
      </c>
      <c r="AR513" s="14" t="n">
        <v>0.123</v>
      </c>
      <c r="AS513" s="14" t="n">
        <v>0.277</v>
      </c>
      <c r="AT513" s="14" t="n">
        <v>1.321</v>
      </c>
      <c r="AU513" s="14" t="n">
        <v>0.16</v>
      </c>
      <c r="AV513" s="14" t="n">
        <v>1</v>
      </c>
      <c r="AW513" s="14" t="n">
        <v>0.986</v>
      </c>
      <c r="AX513" s="14" t="n">
        <v>0.123</v>
      </c>
      <c r="AY513" s="14" t="n">
        <v>0.018</v>
      </c>
      <c r="AZ513" s="14" t="n">
        <v>1.164</v>
      </c>
      <c r="BA513" s="14" t="n">
        <v>0.16</v>
      </c>
      <c r="BB513" s="14" t="n">
        <v>1</v>
      </c>
      <c r="BC513" s="14" t="n">
        <v>0.598</v>
      </c>
      <c r="BD513" s="14" t="n">
        <v>0.123</v>
      </c>
      <c r="BE513" s="14" t="n">
        <v>-0.272</v>
      </c>
      <c r="BF513" s="14" t="n">
        <v>0.326</v>
      </c>
      <c r="BG513" s="14" t="n">
        <v>0</v>
      </c>
      <c r="BH513" s="14" t="n">
        <v>0</v>
      </c>
      <c r="BI513" s="14" t="n">
        <v>0.612</v>
      </c>
      <c r="BJ513" s="14" t="n">
        <v>0.123</v>
      </c>
      <c r="BK513" s="14" t="n">
        <v>0.505</v>
      </c>
      <c r="BL513" s="14" t="n">
        <v>1.296</v>
      </c>
      <c r="BM513" s="14" t="n">
        <v>0.16</v>
      </c>
      <c r="BN513" s="14" t="n">
        <v>1</v>
      </c>
      <c r="BO513" s="14" t="n">
        <v>0</v>
      </c>
      <c r="BP513" s="14" t="n">
        <v>0</v>
      </c>
      <c r="BQ513" s="14" t="n">
        <v>0.159</v>
      </c>
      <c r="BR513" s="14" t="n">
        <v>0</v>
      </c>
      <c r="BS513" s="14" t="n">
        <v>0.667</v>
      </c>
      <c r="BT513" s="14" t="n">
        <v>0</v>
      </c>
      <c r="BU513" s="14" t="n">
        <v>0</v>
      </c>
      <c r="BV513" s="14" t="n">
        <v>0.159</v>
      </c>
      <c r="BW513" s="14" t="n">
        <v>0</v>
      </c>
      <c r="BX513" s="14" t="n">
        <v>0.667</v>
      </c>
      <c r="BY513" s="14" t="n">
        <v>12.729</v>
      </c>
      <c r="BZ513" s="14" t="n">
        <v>0</v>
      </c>
      <c r="CA513" s="14" t="n">
        <v>12.729</v>
      </c>
      <c r="CB513" s="14" t="n">
        <v>0</v>
      </c>
      <c r="CC513" s="14" t="n">
        <v>97.90000000000001</v>
      </c>
      <c r="CD513" s="14" t="n">
        <v>7.95</v>
      </c>
      <c r="CE513" s="14" t="n">
        <v>1.159</v>
      </c>
      <c r="CF513" s="14" t="n">
        <v>113.564</v>
      </c>
      <c r="CG513" s="14" t="n">
        <v>0.16</v>
      </c>
      <c r="CH513" s="14" t="n">
        <v>1</v>
      </c>
      <c r="CI513" s="14" t="n">
        <v>0</v>
      </c>
      <c r="CJ513" s="14" t="n">
        <v>0</v>
      </c>
      <c r="CK513" s="14" t="n">
        <v>0</v>
      </c>
      <c r="CL513" s="14" t="n">
        <v>0</v>
      </c>
      <c r="CM513" s="14" t="n">
        <v>0</v>
      </c>
      <c r="CN513" s="14" t="n">
        <v>0</v>
      </c>
      <c r="CO513" s="14" t="n">
        <v>0</v>
      </c>
      <c r="CP513" s="14" t="n">
        <v>0</v>
      </c>
      <c r="CQ513" s="14" t="n">
        <v>1.294</v>
      </c>
      <c r="CR513" s="14" t="n">
        <v>0</v>
      </c>
      <c r="CS513" s="14" t="n">
        <v>5.344</v>
      </c>
      <c r="CT513" s="14" t="n">
        <v>10.485</v>
      </c>
      <c r="CU513" s="14" t="n">
        <v>31.326</v>
      </c>
    </row>
    <row r="514">
      <c r="A514" s="14" t="inlineStr">
        <is>
          <t>MRT2023</t>
        </is>
      </c>
      <c r="B514" s="14" t="inlineStr">
        <is>
          <t>MRT</t>
        </is>
      </c>
      <c r="C514" s="14" t="inlineStr">
        <is>
          <t>MRT</t>
        </is>
      </c>
      <c r="D514" s="14" t="inlineStr">
        <is>
          <t>Mauritania</t>
        </is>
      </c>
      <c r="E514" s="14" t="n">
        <v>2023</v>
      </c>
      <c r="F514" s="14" t="n">
        <v>0.16</v>
      </c>
      <c r="G514" s="14" t="n">
        <v>6.147</v>
      </c>
      <c r="H514" s="14" t="n">
        <v>1.286</v>
      </c>
      <c r="I514" s="14" t="n">
        <v>0</v>
      </c>
      <c r="J514" s="14" t="n">
        <v>6.147</v>
      </c>
      <c r="K514" s="14" t="n">
        <v>0</v>
      </c>
      <c r="L514" s="14" t="n">
        <v>1</v>
      </c>
      <c r="M514" s="14" t="n">
        <v>7.886</v>
      </c>
      <c r="N514" s="14" t="n">
        <v>3.857</v>
      </c>
      <c r="O514" s="14" t="n">
        <v>0</v>
      </c>
      <c r="P514" s="14" t="n">
        <v>7.886</v>
      </c>
      <c r="Q514" s="14" t="n">
        <v>0</v>
      </c>
      <c r="R514" s="14" t="n">
        <v>1</v>
      </c>
      <c r="S514" s="14" t="n">
        <v>12.575</v>
      </c>
      <c r="T514" s="14" t="n">
        <v>7.714</v>
      </c>
      <c r="U514" s="14" t="n">
        <v>0.223</v>
      </c>
      <c r="V514" s="14" t="n">
        <v>14.587</v>
      </c>
      <c r="W514" s="14" t="n">
        <v>0.16</v>
      </c>
      <c r="X514" s="14" t="n">
        <v>1</v>
      </c>
      <c r="Y514" s="14" t="n">
        <v>6.85</v>
      </c>
      <c r="Z514" s="14" t="n">
        <v>0.926</v>
      </c>
      <c r="AA514" s="14" t="n">
        <v>0</v>
      </c>
      <c r="AB514" s="14" t="n">
        <v>6.85</v>
      </c>
      <c r="AC514" s="14" t="n">
        <v>0</v>
      </c>
      <c r="AD514" s="14" t="n">
        <v>1</v>
      </c>
      <c r="AE514" s="14" t="n">
        <v>8.135999999999999</v>
      </c>
      <c r="AF514" s="14" t="n">
        <v>1.902</v>
      </c>
      <c r="AG514" s="14" t="n">
        <v>0</v>
      </c>
      <c r="AH514" s="14" t="n">
        <v>8.135999999999999</v>
      </c>
      <c r="AI514" s="14" t="n">
        <v>0</v>
      </c>
      <c r="AJ514" s="14" t="n">
        <v>1</v>
      </c>
      <c r="AK514" s="14" t="n">
        <v>15.85</v>
      </c>
      <c r="AL514" s="14" t="n">
        <v>8.442</v>
      </c>
      <c r="AM514" s="14" t="n">
        <v>0.281</v>
      </c>
      <c r="AN514" s="14" t="n">
        <v>18.386</v>
      </c>
      <c r="AO514" s="14" t="n">
        <v>0.16</v>
      </c>
      <c r="AP514" s="14" t="n">
        <v>1</v>
      </c>
      <c r="AQ514" s="14" t="n">
        <v>0.76</v>
      </c>
      <c r="AR514" s="14" t="n">
        <v>0.129</v>
      </c>
      <c r="AS514" s="14" t="n">
        <v>0.532</v>
      </c>
      <c r="AT514" s="14" t="n">
        <v>1.499</v>
      </c>
      <c r="AU514" s="14" t="n">
        <v>0.16</v>
      </c>
      <c r="AV514" s="14" t="n">
        <v>1</v>
      </c>
      <c r="AW514" s="14" t="n">
        <v>0.8110000000000001</v>
      </c>
      <c r="AX514" s="14" t="n">
        <v>0.129</v>
      </c>
      <c r="AY514" s="14" t="n">
        <v>0.329</v>
      </c>
      <c r="AZ514" s="14" t="n">
        <v>1.323</v>
      </c>
      <c r="BA514" s="14" t="n">
        <v>0.16</v>
      </c>
      <c r="BB514" s="14" t="n">
        <v>1</v>
      </c>
      <c r="BC514" s="14" t="n">
        <v>0.535</v>
      </c>
      <c r="BD514" s="14" t="n">
        <v>0.129</v>
      </c>
      <c r="BE514" s="14" t="n">
        <v>-0.211</v>
      </c>
      <c r="BF514" s="14" t="n">
        <v>0.324</v>
      </c>
      <c r="BG514" s="14" t="n">
        <v>0</v>
      </c>
      <c r="BH514" s="14" t="n">
        <v>0</v>
      </c>
      <c r="BI514" s="14" t="n">
        <v>0.579</v>
      </c>
      <c r="BJ514" s="14" t="n">
        <v>0.129</v>
      </c>
      <c r="BK514" s="14" t="n">
        <v>0.532</v>
      </c>
      <c r="BL514" s="14" t="n">
        <v>1.289</v>
      </c>
      <c r="BM514" s="14" t="n">
        <v>0.16</v>
      </c>
      <c r="BN514" s="14" t="n">
        <v>1</v>
      </c>
      <c r="BO514" s="14" t="n">
        <v>0</v>
      </c>
      <c r="BP514" s="14" t="n">
        <v>0</v>
      </c>
      <c r="BQ514" s="14" t="n">
        <v>0.165</v>
      </c>
      <c r="BR514" s="14" t="n">
        <v>0</v>
      </c>
      <c r="BS514" s="14" t="n">
        <v>0.667</v>
      </c>
      <c r="BT514" s="14" t="n">
        <v>0</v>
      </c>
      <c r="BU514" s="14" t="n">
        <v>0</v>
      </c>
      <c r="BV514" s="14" t="n">
        <v>0.165</v>
      </c>
      <c r="BW514" s="14" t="n">
        <v>0</v>
      </c>
      <c r="BX514" s="14" t="n">
        <v>0.667</v>
      </c>
      <c r="BY514" s="14" t="n">
        <v>13.254</v>
      </c>
      <c r="BZ514" s="14" t="n">
        <v>0</v>
      </c>
      <c r="CA514" s="14" t="n">
        <v>13.254</v>
      </c>
      <c r="CB514" s="14" t="n">
        <v>0</v>
      </c>
      <c r="CC514" s="14" t="n">
        <v>83.248</v>
      </c>
      <c r="CD514" s="14" t="n">
        <v>7.95</v>
      </c>
      <c r="CE514" s="14" t="n">
        <v>1.475</v>
      </c>
      <c r="CF514" s="14" t="n">
        <v>96.568</v>
      </c>
      <c r="CG514" s="14" t="n">
        <v>0.16</v>
      </c>
      <c r="CH514" s="14" t="n">
        <v>1</v>
      </c>
      <c r="CI514" s="14" t="n">
        <v>0</v>
      </c>
      <c r="CJ514" s="14" t="n">
        <v>0</v>
      </c>
      <c r="CK514" s="14" t="n">
        <v>0</v>
      </c>
      <c r="CL514" s="14" t="n">
        <v>0</v>
      </c>
      <c r="CM514" s="14" t="n">
        <v>0</v>
      </c>
      <c r="CN514" s="14" t="n">
        <v>0</v>
      </c>
      <c r="CO514" s="14" t="n">
        <v>0</v>
      </c>
      <c r="CP514" s="14" t="n">
        <v>0</v>
      </c>
      <c r="CQ514" s="14" t="n">
        <v>1.348</v>
      </c>
      <c r="CR514" s="14" t="n">
        <v>0</v>
      </c>
      <c r="CS514" s="14" t="n">
        <v>5.565</v>
      </c>
      <c r="CT514" s="14" t="n">
        <v>4.861</v>
      </c>
      <c r="CU514" s="14" t="n">
        <v>11.622</v>
      </c>
    </row>
    <row r="515">
      <c r="A515" s="14" t="inlineStr">
        <is>
          <t>MRT2024</t>
        </is>
      </c>
      <c r="B515" s="14" t="inlineStr">
        <is>
          <t>MRT</t>
        </is>
      </c>
      <c r="C515" s="14" t="inlineStr">
        <is>
          <t>MRT</t>
        </is>
      </c>
      <c r="D515" s="14" t="inlineStr">
        <is>
          <t>Mauritania</t>
        </is>
      </c>
      <c r="E515" s="14" t="n">
        <v>2024</v>
      </c>
      <c r="F515" s="14" t="n">
        <v>0.16</v>
      </c>
      <c r="G515" s="14" t="n">
        <v>5.575</v>
      </c>
      <c r="H515" s="14" t="n">
        <v>1.324</v>
      </c>
      <c r="I515" s="14" t="n">
        <v>0</v>
      </c>
      <c r="J515" s="14" t="n">
        <v>5.575</v>
      </c>
      <c r="K515" s="14" t="n">
        <v>0</v>
      </c>
      <c r="L515" s="14" t="n">
        <v>1</v>
      </c>
      <c r="M515" s="14" t="n">
        <v>7.124</v>
      </c>
      <c r="N515" s="14" t="n">
        <v>3.971</v>
      </c>
      <c r="O515" s="14" t="n">
        <v>0</v>
      </c>
      <c r="P515" s="14" t="n">
        <v>7.124</v>
      </c>
      <c r="Q515" s="14" t="n">
        <v>0</v>
      </c>
      <c r="R515" s="14" t="n">
        <v>1</v>
      </c>
      <c r="S515" s="14" t="n">
        <v>12.193</v>
      </c>
      <c r="T515" s="14" t="n">
        <v>7.942</v>
      </c>
      <c r="U515" s="14" t="n">
        <v>0.266</v>
      </c>
      <c r="V515" s="14" t="n">
        <v>14.144</v>
      </c>
      <c r="W515" s="14" t="n">
        <v>0.16</v>
      </c>
      <c r="X515" s="14" t="n">
        <v>1</v>
      </c>
      <c r="Y515" s="14" t="n">
        <v>7.053</v>
      </c>
      <c r="Z515" s="14" t="n">
        <v>0.953</v>
      </c>
      <c r="AA515" s="14" t="n">
        <v>0</v>
      </c>
      <c r="AB515" s="14" t="n">
        <v>7.053</v>
      </c>
      <c r="AC515" s="14" t="n">
        <v>0</v>
      </c>
      <c r="AD515" s="14" t="n">
        <v>1</v>
      </c>
      <c r="AE515" s="14" t="n">
        <v>8.375999999999999</v>
      </c>
      <c r="AF515" s="14" t="n">
        <v>1.959</v>
      </c>
      <c r="AG515" s="14" t="n">
        <v>0</v>
      </c>
      <c r="AH515" s="14" t="n">
        <v>8.375999999999999</v>
      </c>
      <c r="AI515" s="14" t="n">
        <v>0</v>
      </c>
      <c r="AJ515" s="14" t="n">
        <v>1</v>
      </c>
      <c r="AK515" s="14" t="n">
        <v>16.318</v>
      </c>
      <c r="AL515" s="14" t="n">
        <v>8.691000000000001</v>
      </c>
      <c r="AM515" s="14" t="n">
        <v>0.356</v>
      </c>
      <c r="AN515" s="14" t="n">
        <v>18.929</v>
      </c>
      <c r="AO515" s="14" t="n">
        <v>0.16</v>
      </c>
      <c r="AP515" s="14" t="n">
        <v>1</v>
      </c>
      <c r="AQ515" s="14" t="n">
        <v>0.724</v>
      </c>
      <c r="AR515" s="14" t="n">
        <v>0.132</v>
      </c>
      <c r="AS515" s="14" t="n">
        <v>0.383</v>
      </c>
      <c r="AT515" s="14" t="n">
        <v>1.285</v>
      </c>
      <c r="AU515" s="14" t="n">
        <v>0.16</v>
      </c>
      <c r="AV515" s="14" t="n">
        <v>1</v>
      </c>
      <c r="AW515" s="14" t="n">
        <v>0.75</v>
      </c>
      <c r="AX515" s="14" t="n">
        <v>0.132</v>
      </c>
      <c r="AY515" s="14" t="n">
        <v>0.286</v>
      </c>
      <c r="AZ515" s="14" t="n">
        <v>1.202</v>
      </c>
      <c r="BA515" s="14" t="n">
        <v>0.16</v>
      </c>
      <c r="BB515" s="14" t="n">
        <v>1</v>
      </c>
      <c r="BC515" s="14" t="n">
        <v>0.513</v>
      </c>
      <c r="BD515" s="14" t="n">
        <v>0.132</v>
      </c>
      <c r="BE515" s="14" t="n">
        <v>-0.194</v>
      </c>
      <c r="BF515" s="14" t="n">
        <v>0.319</v>
      </c>
      <c r="BG515" s="14" t="n">
        <v>0</v>
      </c>
      <c r="BH515" s="14" t="n">
        <v>0</v>
      </c>
      <c r="BI515" s="14" t="n">
        <v>0.591</v>
      </c>
      <c r="BJ515" s="14" t="n">
        <v>0.132</v>
      </c>
      <c r="BK515" s="14" t="n">
        <v>0.544</v>
      </c>
      <c r="BL515" s="14" t="n">
        <v>1.317</v>
      </c>
      <c r="BM515" s="14" t="n">
        <v>0.16</v>
      </c>
      <c r="BN515" s="14" t="n">
        <v>1</v>
      </c>
      <c r="BO515" s="14" t="n">
        <v>0</v>
      </c>
      <c r="BP515" s="14" t="n">
        <v>0</v>
      </c>
      <c r="BQ515" s="14" t="n">
        <v>0.17</v>
      </c>
      <c r="BR515" s="14" t="n">
        <v>0</v>
      </c>
      <c r="BS515" s="14" t="n">
        <v>0.667</v>
      </c>
      <c r="BT515" s="14" t="n">
        <v>0</v>
      </c>
      <c r="BU515" s="14" t="n">
        <v>0</v>
      </c>
      <c r="BV515" s="14" t="n">
        <v>0.17</v>
      </c>
      <c r="BW515" s="14" t="n">
        <v>0</v>
      </c>
      <c r="BX515" s="14" t="n">
        <v>0.667</v>
      </c>
      <c r="BY515" s="14" t="n">
        <v>13.646</v>
      </c>
      <c r="BZ515" s="14" t="n">
        <v>0</v>
      </c>
      <c r="CA515" s="14" t="n">
        <v>13.646</v>
      </c>
      <c r="CB515" s="14" t="n">
        <v>0</v>
      </c>
      <c r="CC515" s="14" t="n">
        <v>82.58799999999999</v>
      </c>
      <c r="CD515" s="14" t="n">
        <v>7.95</v>
      </c>
      <c r="CE515" s="14" t="n">
        <v>1.8</v>
      </c>
      <c r="CF515" s="14" t="n">
        <v>95.80200000000001</v>
      </c>
      <c r="CG515" s="14" t="n">
        <v>0.16</v>
      </c>
      <c r="CH515" s="14" t="n">
        <v>1</v>
      </c>
      <c r="CI515" s="14" t="n">
        <v>0</v>
      </c>
      <c r="CJ515" s="14" t="n">
        <v>0</v>
      </c>
      <c r="CK515" s="14" t="n">
        <v>0</v>
      </c>
      <c r="CL515" s="14" t="n">
        <v>0</v>
      </c>
      <c r="CM515" s="14" t="n">
        <v>0</v>
      </c>
      <c r="CN515" s="14" t="n">
        <v>0</v>
      </c>
      <c r="CO515" s="14" t="n">
        <v>0</v>
      </c>
      <c r="CP515" s="14" t="n">
        <v>0</v>
      </c>
      <c r="CQ515" s="14" t="n">
        <v>1.387</v>
      </c>
      <c r="CR515" s="14" t="n">
        <v>0</v>
      </c>
      <c r="CS515" s="14" t="n">
        <v>5.729</v>
      </c>
      <c r="CT515" s="14" t="n">
        <v>4.251</v>
      </c>
      <c r="CU515" s="14" t="n">
        <v>10.168</v>
      </c>
    </row>
    <row r="516">
      <c r="A516" s="14" t="inlineStr">
        <is>
          <t>MUS2021</t>
        </is>
      </c>
      <c r="B516" s="14" t="inlineStr">
        <is>
          <t>MUS</t>
        </is>
      </c>
      <c r="C516" s="14" t="inlineStr">
        <is>
          <t>MUS</t>
        </is>
      </c>
      <c r="D516" s="14" t="inlineStr">
        <is>
          <t>Mauritius</t>
        </is>
      </c>
      <c r="E516" s="14" t="n">
        <v>2021</v>
      </c>
      <c r="F516" s="14" t="n">
        <v>0.15</v>
      </c>
      <c r="G516" s="14" t="n">
        <v>5.897</v>
      </c>
      <c r="H516" s="14" t="n">
        <v>1.143</v>
      </c>
      <c r="I516" s="14" t="n">
        <v>0</v>
      </c>
      <c r="J516" s="14" t="n">
        <v>5.897</v>
      </c>
      <c r="K516" s="14" t="n">
        <v>0</v>
      </c>
      <c r="L516" s="14" t="n">
        <v>1</v>
      </c>
      <c r="M516" s="14" t="n">
        <v>7.964</v>
      </c>
      <c r="N516" s="14" t="n">
        <v>3.43</v>
      </c>
      <c r="O516" s="14" t="n">
        <v>0.227</v>
      </c>
      <c r="P516" s="14" t="n">
        <v>8.192</v>
      </c>
      <c r="Q516" s="14" t="n">
        <v>0</v>
      </c>
      <c r="R516" s="14" t="n">
        <v>1</v>
      </c>
      <c r="S516" s="14" t="n">
        <v>11.613</v>
      </c>
      <c r="T516" s="14" t="n">
        <v>6.86</v>
      </c>
      <c r="U516" s="14" t="n">
        <v>0</v>
      </c>
      <c r="V516" s="14" t="n">
        <v>13.355</v>
      </c>
      <c r="W516" s="14" t="n">
        <v>0.15</v>
      </c>
      <c r="X516" s="14" t="n">
        <v>1</v>
      </c>
      <c r="Y516" s="14" t="n">
        <v>6.258</v>
      </c>
      <c r="Z516" s="14" t="n">
        <v>0.846</v>
      </c>
      <c r="AA516" s="14" t="n">
        <v>0</v>
      </c>
      <c r="AB516" s="14" t="n">
        <v>6.258</v>
      </c>
      <c r="AC516" s="14" t="n">
        <v>0</v>
      </c>
      <c r="AD516" s="14" t="n">
        <v>1</v>
      </c>
      <c r="AE516" s="14" t="n">
        <v>7.401</v>
      </c>
      <c r="AF516" s="14" t="n">
        <v>1.731</v>
      </c>
      <c r="AG516" s="14" t="n">
        <v>0</v>
      </c>
      <c r="AH516" s="14" t="n">
        <v>7.401</v>
      </c>
      <c r="AI516" s="14" t="n">
        <v>0</v>
      </c>
      <c r="AJ516" s="14" t="n">
        <v>1</v>
      </c>
      <c r="AK516" s="14" t="n">
        <v>14.261</v>
      </c>
      <c r="AL516" s="14" t="n">
        <v>7.595</v>
      </c>
      <c r="AM516" s="14" t="n">
        <v>0</v>
      </c>
      <c r="AN516" s="14" t="n">
        <v>16.401</v>
      </c>
      <c r="AO516" s="14" t="n">
        <v>0.15</v>
      </c>
      <c r="AP516" s="14" t="n">
        <v>1</v>
      </c>
      <c r="AQ516" s="14" t="n">
        <v>0.601</v>
      </c>
      <c r="AR516" s="14" t="n">
        <v>0.11</v>
      </c>
      <c r="AS516" s="14" t="n">
        <v>0.301</v>
      </c>
      <c r="AT516" s="14" t="n">
        <v>1.047</v>
      </c>
      <c r="AU516" s="14" t="n">
        <v>0.16</v>
      </c>
      <c r="AV516" s="14" t="n">
        <v>1</v>
      </c>
      <c r="AW516" s="14" t="n">
        <v>0.586</v>
      </c>
      <c r="AX516" s="14" t="n">
        <v>0.113</v>
      </c>
      <c r="AY516" s="14" t="n">
        <v>0.21</v>
      </c>
      <c r="AZ516" s="14" t="n">
        <v>0.922</v>
      </c>
      <c r="BA516" s="14" t="n">
        <v>0.16</v>
      </c>
      <c r="BB516" s="14" t="n">
        <v>1</v>
      </c>
      <c r="BC516" s="14" t="n">
        <v>0.329</v>
      </c>
      <c r="BD516" s="14" t="n">
        <v>0.08500000000000001</v>
      </c>
      <c r="BE516" s="14" t="n">
        <v>0.005</v>
      </c>
      <c r="BF516" s="14" t="n">
        <v>0.334</v>
      </c>
      <c r="BG516" s="14" t="n">
        <v>0</v>
      </c>
      <c r="BH516" s="14" t="n">
        <v>1</v>
      </c>
      <c r="BI516" s="14" t="n">
        <v>0.885</v>
      </c>
      <c r="BJ516" s="14" t="n">
        <v>0.196</v>
      </c>
      <c r="BK516" s="14" t="n">
        <v>0.122</v>
      </c>
      <c r="BL516" s="14" t="n">
        <v>1.168</v>
      </c>
      <c r="BM516" s="14" t="n">
        <v>0.16</v>
      </c>
      <c r="BN516" s="14" t="n">
        <v>1</v>
      </c>
      <c r="BO516" s="14" t="n">
        <v>0</v>
      </c>
      <c r="BP516" s="14" t="n">
        <v>0</v>
      </c>
      <c r="BQ516" s="14" t="n">
        <v>0.13</v>
      </c>
      <c r="BR516" s="14" t="n">
        <v>0</v>
      </c>
      <c r="BS516" s="14" t="n">
        <v>0.333</v>
      </c>
      <c r="BT516" s="14" t="n">
        <v>0</v>
      </c>
      <c r="BU516" s="14" t="n">
        <v>0</v>
      </c>
      <c r="BV516" s="14" t="n">
        <v>0.145</v>
      </c>
      <c r="BW516" s="14" t="n">
        <v>0.15</v>
      </c>
      <c r="BX516" s="14" t="n">
        <v>0.5</v>
      </c>
      <c r="BY516" s="14" t="n">
        <v>11.787</v>
      </c>
      <c r="BZ516" s="14" t="n">
        <v>0</v>
      </c>
      <c r="CA516" s="14" t="n">
        <v>11.787</v>
      </c>
      <c r="CB516" s="14" t="n">
        <v>0</v>
      </c>
      <c r="CC516" s="14" t="n">
        <v>72.879</v>
      </c>
      <c r="CD516" s="14" t="n">
        <v>2.704</v>
      </c>
      <c r="CE516" s="14" t="n">
        <v>12.966</v>
      </c>
      <c r="CF516" s="14" t="n">
        <v>85.846</v>
      </c>
      <c r="CG516" s="14" t="n">
        <v>0</v>
      </c>
      <c r="CH516" s="14" t="n">
        <v>1</v>
      </c>
      <c r="CI516" s="14" t="n">
        <v>0</v>
      </c>
      <c r="CJ516" s="14" t="n">
        <v>0</v>
      </c>
      <c r="CK516" s="14" t="n">
        <v>0</v>
      </c>
      <c r="CL516" s="14" t="n">
        <v>0</v>
      </c>
      <c r="CM516" s="14" t="n">
        <v>0</v>
      </c>
      <c r="CN516" s="14" t="n">
        <v>0</v>
      </c>
      <c r="CO516" s="14" t="n">
        <v>0</v>
      </c>
      <c r="CP516" s="14" t="n">
        <v>0</v>
      </c>
      <c r="CQ516" s="14" t="n">
        <v>1.198</v>
      </c>
      <c r="CR516" s="14" t="n">
        <v>0</v>
      </c>
      <c r="CS516" s="14" t="n">
        <v>4.776</v>
      </c>
      <c r="CT516" s="14" t="n">
        <v>4.753</v>
      </c>
      <c r="CU516" s="14" t="n">
        <v>15.162</v>
      </c>
    </row>
    <row r="517">
      <c r="A517" s="14" t="inlineStr">
        <is>
          <t>MUS2022</t>
        </is>
      </c>
      <c r="B517" s="14" t="inlineStr">
        <is>
          <t>MUS</t>
        </is>
      </c>
      <c r="C517" s="14" t="inlineStr">
        <is>
          <t>MUS</t>
        </is>
      </c>
      <c r="D517" s="14" t="inlineStr">
        <is>
          <t>Mauritius</t>
        </is>
      </c>
      <c r="E517" s="14" t="n">
        <v>2022</v>
      </c>
      <c r="F517" s="14" t="n">
        <v>0.15</v>
      </c>
      <c r="G517" s="14" t="n">
        <v>11.72</v>
      </c>
      <c r="H517" s="14" t="n">
        <v>1.235</v>
      </c>
      <c r="I517" s="14" t="n">
        <v>0</v>
      </c>
      <c r="J517" s="14" t="n">
        <v>11.72</v>
      </c>
      <c r="K517" s="14" t="n">
        <v>0</v>
      </c>
      <c r="L517" s="14" t="n">
        <v>1</v>
      </c>
      <c r="M517" s="14" t="n">
        <v>9.782999999999999</v>
      </c>
      <c r="N517" s="14" t="n">
        <v>3.704</v>
      </c>
      <c r="O517" s="14" t="n">
        <v>0.245</v>
      </c>
      <c r="P517" s="14" t="n">
        <v>10.028</v>
      </c>
      <c r="Q517" s="14" t="n">
        <v>0</v>
      </c>
      <c r="R517" s="14" t="n">
        <v>1</v>
      </c>
      <c r="S517" s="14" t="n">
        <v>17.893</v>
      </c>
      <c r="T517" s="14" t="n">
        <v>7.408</v>
      </c>
      <c r="U517" s="14" t="n">
        <v>0.199</v>
      </c>
      <c r="V517" s="14" t="n">
        <v>20.577</v>
      </c>
      <c r="W517" s="14" t="n">
        <v>0.15</v>
      </c>
      <c r="X517" s="14" t="n">
        <v>1</v>
      </c>
      <c r="Y517" s="14" t="n">
        <v>6.392</v>
      </c>
      <c r="Z517" s="14" t="n">
        <v>0.864</v>
      </c>
      <c r="AA517" s="14" t="n">
        <v>0</v>
      </c>
      <c r="AB517" s="14" t="n">
        <v>6.392</v>
      </c>
      <c r="AC517" s="14" t="n">
        <v>0</v>
      </c>
      <c r="AD517" s="14" t="n">
        <v>1</v>
      </c>
      <c r="AE517" s="14" t="n">
        <v>7.627</v>
      </c>
      <c r="AF517" s="14" t="n">
        <v>1.783</v>
      </c>
      <c r="AG517" s="14" t="n">
        <v>0</v>
      </c>
      <c r="AH517" s="14" t="n">
        <v>7.627</v>
      </c>
      <c r="AI517" s="14" t="n">
        <v>0</v>
      </c>
      <c r="AJ517" s="14" t="n">
        <v>1</v>
      </c>
      <c r="AK517" s="14" t="n">
        <v>15.035</v>
      </c>
      <c r="AL517" s="14" t="n">
        <v>8.007999999999999</v>
      </c>
      <c r="AM517" s="14" t="n">
        <v>0.167</v>
      </c>
      <c r="AN517" s="14" t="n">
        <v>17.29</v>
      </c>
      <c r="AO517" s="14" t="n">
        <v>0.15</v>
      </c>
      <c r="AP517" s="14" t="n">
        <v>1</v>
      </c>
      <c r="AQ517" s="14" t="n">
        <v>0.526</v>
      </c>
      <c r="AR517" s="14" t="n">
        <v>0.075</v>
      </c>
      <c r="AS517" s="14" t="n">
        <v>0.326</v>
      </c>
      <c r="AT517" s="14" t="n">
        <v>0.988</v>
      </c>
      <c r="AU517" s="14" t="n">
        <v>0.16</v>
      </c>
      <c r="AV517" s="14" t="n">
        <v>1</v>
      </c>
      <c r="AW517" s="14" t="n">
        <v>0.515</v>
      </c>
      <c r="AX517" s="14" t="n">
        <v>0.067</v>
      </c>
      <c r="AY517" s="14" t="n">
        <v>0.235</v>
      </c>
      <c r="AZ517" s="14" t="n">
        <v>0.87</v>
      </c>
      <c r="BA517" s="14" t="n">
        <v>0.16</v>
      </c>
      <c r="BB517" s="14" t="n">
        <v>1</v>
      </c>
      <c r="BC517" s="14" t="n">
        <v>0.309</v>
      </c>
      <c r="BD517" s="14" t="n">
        <v>0.064</v>
      </c>
      <c r="BE517" s="14" t="n">
        <v>0.006</v>
      </c>
      <c r="BF517" s="14" t="n">
        <v>0.315</v>
      </c>
      <c r="BG517" s="14" t="n">
        <v>0</v>
      </c>
      <c r="BH517" s="14" t="n">
        <v>1</v>
      </c>
      <c r="BI517" s="14" t="n">
        <v>0.844</v>
      </c>
      <c r="BJ517" s="14" t="n">
        <v>0.165</v>
      </c>
      <c r="BK517" s="14" t="n">
        <v>0.106</v>
      </c>
      <c r="BL517" s="14" t="n">
        <v>1.102</v>
      </c>
      <c r="BM517" s="14" t="n">
        <v>0.16</v>
      </c>
      <c r="BN517" s="14" t="n">
        <v>1</v>
      </c>
      <c r="BO517" s="14" t="n">
        <v>0</v>
      </c>
      <c r="BP517" s="14" t="n">
        <v>0</v>
      </c>
      <c r="BQ517" s="14" t="n">
        <v>0.122</v>
      </c>
      <c r="BR517" s="14" t="n">
        <v>0</v>
      </c>
      <c r="BS517" s="14" t="n">
        <v>0.333</v>
      </c>
      <c r="BT517" s="14" t="n">
        <v>0</v>
      </c>
      <c r="BU517" s="14" t="n">
        <v>0</v>
      </c>
      <c r="BV517" s="14" t="n">
        <v>0.137</v>
      </c>
      <c r="BW517" s="14" t="n">
        <v>0.15</v>
      </c>
      <c r="BX517" s="14" t="n">
        <v>0.5</v>
      </c>
      <c r="BY517" s="14" t="n">
        <v>12.729</v>
      </c>
      <c r="BZ517" s="14" t="n">
        <v>0</v>
      </c>
      <c r="CA517" s="14" t="n">
        <v>12.729</v>
      </c>
      <c r="CB517" s="14" t="n">
        <v>0</v>
      </c>
      <c r="CC517" s="14" t="n">
        <v>74.241</v>
      </c>
      <c r="CD517" s="14" t="n">
        <v>-15.709</v>
      </c>
      <c r="CE517" s="14" t="n">
        <v>13.531</v>
      </c>
      <c r="CF517" s="14" t="n">
        <v>87.77200000000001</v>
      </c>
      <c r="CG517" s="14" t="n">
        <v>0</v>
      </c>
      <c r="CH517" s="14" t="n">
        <v>1</v>
      </c>
      <c r="CI517" s="14" t="n">
        <v>0</v>
      </c>
      <c r="CJ517" s="14" t="n">
        <v>0</v>
      </c>
      <c r="CK517" s="14" t="n">
        <v>0</v>
      </c>
      <c r="CL517" s="14" t="n">
        <v>0</v>
      </c>
      <c r="CM517" s="14" t="n">
        <v>0</v>
      </c>
      <c r="CN517" s="14" t="n">
        <v>0</v>
      </c>
      <c r="CO517" s="14" t="n">
        <v>0</v>
      </c>
      <c r="CP517" s="14" t="n">
        <v>0</v>
      </c>
      <c r="CQ517" s="14" t="n">
        <v>1.294</v>
      </c>
      <c r="CR517" s="14" t="n">
        <v>0</v>
      </c>
      <c r="CS517" s="14" t="n">
        <v>5.158</v>
      </c>
      <c r="CT517" s="14" t="n">
        <v>10.485</v>
      </c>
      <c r="CU517" s="14" t="n">
        <v>31.326</v>
      </c>
    </row>
    <row r="518">
      <c r="A518" s="14" t="inlineStr">
        <is>
          <t>MUS2023</t>
        </is>
      </c>
      <c r="B518" s="14" t="inlineStr">
        <is>
          <t>MUS</t>
        </is>
      </c>
      <c r="C518" s="14" t="inlineStr">
        <is>
          <t>MUS</t>
        </is>
      </c>
      <c r="D518" s="14" t="inlineStr">
        <is>
          <t>Mauritius</t>
        </is>
      </c>
      <c r="E518" s="14" t="n">
        <v>2023</v>
      </c>
      <c r="F518" s="14" t="n">
        <v>0.15</v>
      </c>
      <c r="G518" s="14" t="n">
        <v>5.882</v>
      </c>
      <c r="H518" s="14" t="n">
        <v>1.245</v>
      </c>
      <c r="I518" s="14" t="n">
        <v>0</v>
      </c>
      <c r="J518" s="14" t="n">
        <v>5.882</v>
      </c>
      <c r="K518" s="14" t="n">
        <v>0</v>
      </c>
      <c r="L518" s="14" t="n">
        <v>1</v>
      </c>
      <c r="M518" s="14" t="n">
        <v>7.592</v>
      </c>
      <c r="N518" s="14" t="n">
        <v>3.734</v>
      </c>
      <c r="O518" s="14" t="n">
        <v>0.255</v>
      </c>
      <c r="P518" s="14" t="n">
        <v>7.848</v>
      </c>
      <c r="Q518" s="14" t="n">
        <v>0</v>
      </c>
      <c r="R518" s="14" t="n">
        <v>1</v>
      </c>
      <c r="S518" s="14" t="n">
        <v>12.105</v>
      </c>
      <c r="T518" s="14" t="n">
        <v>7.468</v>
      </c>
      <c r="U518" s="14" t="n">
        <v>0.201</v>
      </c>
      <c r="V518" s="14" t="n">
        <v>13.921</v>
      </c>
      <c r="W518" s="14" t="n">
        <v>0.15</v>
      </c>
      <c r="X518" s="14" t="n">
        <v>1</v>
      </c>
      <c r="Y518" s="14" t="n">
        <v>6.656</v>
      </c>
      <c r="Z518" s="14" t="n">
        <v>0.9</v>
      </c>
      <c r="AA518" s="14" t="n">
        <v>0</v>
      </c>
      <c r="AB518" s="14" t="n">
        <v>6.656</v>
      </c>
      <c r="AC518" s="14" t="n">
        <v>0</v>
      </c>
      <c r="AD518" s="14" t="n">
        <v>1</v>
      </c>
      <c r="AE518" s="14" t="n">
        <v>7.942</v>
      </c>
      <c r="AF518" s="14" t="n">
        <v>1.857</v>
      </c>
      <c r="AG518" s="14" t="n">
        <v>0</v>
      </c>
      <c r="AH518" s="14" t="n">
        <v>7.942</v>
      </c>
      <c r="AI518" s="14" t="n">
        <v>0</v>
      </c>
      <c r="AJ518" s="14" t="n">
        <v>1</v>
      </c>
      <c r="AK518" s="14" t="n">
        <v>15.656</v>
      </c>
      <c r="AL518" s="14" t="n">
        <v>8.337999999999999</v>
      </c>
      <c r="AM518" s="14" t="n">
        <v>0.26</v>
      </c>
      <c r="AN518" s="14" t="n">
        <v>18.004</v>
      </c>
      <c r="AO518" s="14" t="n">
        <v>0.15</v>
      </c>
      <c r="AP518" s="14" t="n">
        <v>1</v>
      </c>
      <c r="AQ518" s="14" t="n">
        <v>0.743</v>
      </c>
      <c r="AR518" s="14" t="n">
        <v>0.125</v>
      </c>
      <c r="AS518" s="14" t="n">
        <v>0.336</v>
      </c>
      <c r="AT518" s="14" t="n">
        <v>1.251</v>
      </c>
      <c r="AU518" s="14" t="n">
        <v>0.16</v>
      </c>
      <c r="AV518" s="14" t="n">
        <v>1</v>
      </c>
      <c r="AW518" s="14" t="n">
        <v>0.647</v>
      </c>
      <c r="AX518" s="14" t="n">
        <v>0.111</v>
      </c>
      <c r="AY518" s="14" t="n">
        <v>0.305</v>
      </c>
      <c r="AZ518" s="14" t="n">
        <v>1.104</v>
      </c>
      <c r="BA518" s="14" t="n">
        <v>0.16</v>
      </c>
      <c r="BB518" s="14" t="n">
        <v>1</v>
      </c>
      <c r="BC518" s="14" t="n">
        <v>0.302</v>
      </c>
      <c r="BD518" s="14" t="n">
        <v>0.073</v>
      </c>
      <c r="BE518" s="14" t="n">
        <v>0.005</v>
      </c>
      <c r="BF518" s="14" t="n">
        <v>0.308</v>
      </c>
      <c r="BG518" s="14" t="n">
        <v>0</v>
      </c>
      <c r="BH518" s="14" t="n">
        <v>1</v>
      </c>
      <c r="BI518" s="14" t="n">
        <v>0.779</v>
      </c>
      <c r="BJ518" s="14" t="n">
        <v>0.17</v>
      </c>
      <c r="BK518" s="14" t="n">
        <v>0.148</v>
      </c>
      <c r="BL518" s="14" t="n">
        <v>1.076</v>
      </c>
      <c r="BM518" s="14" t="n">
        <v>0.16</v>
      </c>
      <c r="BN518" s="14" t="n">
        <v>1</v>
      </c>
      <c r="BO518" s="14" t="n">
        <v>0</v>
      </c>
      <c r="BP518" s="14" t="n">
        <v>0</v>
      </c>
      <c r="BQ518" s="14" t="n">
        <v>0.128</v>
      </c>
      <c r="BR518" s="14" t="n">
        <v>0</v>
      </c>
      <c r="BS518" s="14" t="n">
        <v>0.333</v>
      </c>
      <c r="BT518" s="14" t="n">
        <v>0</v>
      </c>
      <c r="BU518" s="14" t="n">
        <v>0</v>
      </c>
      <c r="BV518" s="14" t="n">
        <v>0.135</v>
      </c>
      <c r="BW518" s="14" t="n">
        <v>0.15</v>
      </c>
      <c r="BX518" s="14" t="n">
        <v>0.5</v>
      </c>
      <c r="BY518" s="14" t="n">
        <v>13.254</v>
      </c>
      <c r="BZ518" s="14" t="n">
        <v>0</v>
      </c>
      <c r="CA518" s="14" t="n">
        <v>13.254</v>
      </c>
      <c r="CB518" s="14" t="n">
        <v>0</v>
      </c>
      <c r="CC518" s="14" t="n">
        <v>97.506</v>
      </c>
      <c r="CD518" s="14" t="n">
        <v>22.208</v>
      </c>
      <c r="CE518" s="14" t="n">
        <v>15.104</v>
      </c>
      <c r="CF518" s="14" t="n">
        <v>112.61</v>
      </c>
      <c r="CG518" s="14" t="n">
        <v>0</v>
      </c>
      <c r="CH518" s="14" t="n">
        <v>1</v>
      </c>
      <c r="CI518" s="14" t="n">
        <v>0</v>
      </c>
      <c r="CJ518" s="14" t="n">
        <v>0</v>
      </c>
      <c r="CK518" s="14" t="n">
        <v>0</v>
      </c>
      <c r="CL518" s="14" t="n">
        <v>0</v>
      </c>
      <c r="CM518" s="14" t="n">
        <v>0</v>
      </c>
      <c r="CN518" s="14" t="n">
        <v>0</v>
      </c>
      <c r="CO518" s="14" t="n">
        <v>0</v>
      </c>
      <c r="CP518" s="14" t="n">
        <v>0.064</v>
      </c>
      <c r="CQ518" s="14" t="n">
        <v>1.348</v>
      </c>
      <c r="CR518" s="14" t="n">
        <v>0</v>
      </c>
      <c r="CS518" s="14" t="n">
        <v>5.37</v>
      </c>
      <c r="CT518" s="14" t="n">
        <v>4.861</v>
      </c>
      <c r="CU518" s="14" t="n">
        <v>11.622</v>
      </c>
    </row>
    <row r="519">
      <c r="A519" s="14" t="inlineStr">
        <is>
          <t>MUS2024</t>
        </is>
      </c>
      <c r="B519" s="14" t="inlineStr">
        <is>
          <t>MUS</t>
        </is>
      </c>
      <c r="C519" s="14" t="inlineStr">
        <is>
          <t>MUS</t>
        </is>
      </c>
      <c r="D519" s="14" t="inlineStr">
        <is>
          <t>Mauritius</t>
        </is>
      </c>
      <c r="E519" s="14" t="n">
        <v>2024</v>
      </c>
      <c r="F519" s="14" t="n">
        <v>0.15</v>
      </c>
      <c r="G519" s="14" t="n">
        <v>5.35</v>
      </c>
      <c r="H519" s="14" t="n">
        <v>1.281</v>
      </c>
      <c r="I519" s="14" t="n">
        <v>0</v>
      </c>
      <c r="J519" s="14" t="n">
        <v>5.35</v>
      </c>
      <c r="K519" s="14" t="n">
        <v>0</v>
      </c>
      <c r="L519" s="14" t="n">
        <v>1</v>
      </c>
      <c r="M519" s="14" t="n">
        <v>6.884</v>
      </c>
      <c r="N519" s="14" t="n">
        <v>3.844</v>
      </c>
      <c r="O519" s="14" t="n">
        <v>0.263</v>
      </c>
      <c r="P519" s="14" t="n">
        <v>7.147</v>
      </c>
      <c r="Q519" s="14" t="n">
        <v>0</v>
      </c>
      <c r="R519" s="14" t="n">
        <v>1</v>
      </c>
      <c r="S519" s="14" t="n">
        <v>11.757</v>
      </c>
      <c r="T519" s="14" t="n">
        <v>7.689</v>
      </c>
      <c r="U519" s="14" t="n">
        <v>0.24</v>
      </c>
      <c r="V519" s="14" t="n">
        <v>13.521</v>
      </c>
      <c r="W519" s="14" t="n">
        <v>0.15</v>
      </c>
      <c r="X519" s="14" t="n">
        <v>1</v>
      </c>
      <c r="Y519" s="14" t="n">
        <v>3.781</v>
      </c>
      <c r="Z519" s="14" t="n">
        <v>0.511</v>
      </c>
      <c r="AA519" s="14" t="n">
        <v>0</v>
      </c>
      <c r="AB519" s="14" t="n">
        <v>3.781</v>
      </c>
      <c r="AC519" s="14" t="n">
        <v>0</v>
      </c>
      <c r="AD519" s="14" t="n">
        <v>1</v>
      </c>
      <c r="AE519" s="14" t="n">
        <v>5.104</v>
      </c>
      <c r="AF519" s="14" t="n">
        <v>1.194</v>
      </c>
      <c r="AG519" s="14" t="n">
        <v>0</v>
      </c>
      <c r="AH519" s="14" t="n">
        <v>5.104</v>
      </c>
      <c r="AI519" s="14" t="n">
        <v>0</v>
      </c>
      <c r="AJ519" s="14" t="n">
        <v>1</v>
      </c>
      <c r="AK519" s="14" t="n">
        <v>13.046</v>
      </c>
      <c r="AL519" s="14" t="n">
        <v>6.948</v>
      </c>
      <c r="AM519" s="14" t="n">
        <v>0.267</v>
      </c>
      <c r="AN519" s="14" t="n">
        <v>15.003</v>
      </c>
      <c r="AO519" s="14" t="n">
        <v>0.15</v>
      </c>
      <c r="AP519" s="14" t="n">
        <v>1</v>
      </c>
      <c r="AQ519" s="14" t="n">
        <v>0.712</v>
      </c>
      <c r="AR519" s="14" t="n">
        <v>0.129</v>
      </c>
      <c r="AS519" s="14" t="n">
        <v>0.34</v>
      </c>
      <c r="AT519" s="14" t="n">
        <v>1.22</v>
      </c>
      <c r="AU519" s="14" t="n">
        <v>0.16</v>
      </c>
      <c r="AV519" s="14" t="n">
        <v>1</v>
      </c>
      <c r="AW519" s="14" t="n">
        <v>0.648</v>
      </c>
      <c r="AX519" s="14" t="n">
        <v>0.119</v>
      </c>
      <c r="AY519" s="14" t="n">
        <v>0.279</v>
      </c>
      <c r="AZ519" s="14" t="n">
        <v>1.076</v>
      </c>
      <c r="BA519" s="14" t="n">
        <v>0.16</v>
      </c>
      <c r="BB519" s="14" t="n">
        <v>1</v>
      </c>
      <c r="BC519" s="14" t="n">
        <v>0.295</v>
      </c>
      <c r="BD519" s="14" t="n">
        <v>0.076</v>
      </c>
      <c r="BE519" s="14" t="n">
        <v>0.005</v>
      </c>
      <c r="BF519" s="14" t="n">
        <v>0.3</v>
      </c>
      <c r="BG519" s="14" t="n">
        <v>0</v>
      </c>
      <c r="BH519" s="14" t="n">
        <v>1</v>
      </c>
      <c r="BI519" s="14" t="n">
        <v>0.758</v>
      </c>
      <c r="BJ519" s="14" t="n">
        <v>0.167</v>
      </c>
      <c r="BK519" s="14" t="n">
        <v>0.146</v>
      </c>
      <c r="BL519" s="14" t="n">
        <v>1.049</v>
      </c>
      <c r="BM519" s="14" t="n">
        <v>0.16</v>
      </c>
      <c r="BN519" s="14" t="n">
        <v>1</v>
      </c>
      <c r="BO519" s="14" t="n">
        <v>0</v>
      </c>
      <c r="BP519" s="14" t="n">
        <v>0</v>
      </c>
      <c r="BQ519" s="14" t="n">
        <v>0.136</v>
      </c>
      <c r="BR519" s="14" t="n">
        <v>0</v>
      </c>
      <c r="BS519" s="14" t="n">
        <v>0.333</v>
      </c>
      <c r="BT519" s="14" t="n">
        <v>0</v>
      </c>
      <c r="BU519" s="14" t="n">
        <v>0</v>
      </c>
      <c r="BV519" s="14" t="n">
        <v>0.132</v>
      </c>
      <c r="BW519" s="14" t="n">
        <v>0.15</v>
      </c>
      <c r="BX519" s="14" t="n">
        <v>0.5</v>
      </c>
      <c r="BY519" s="14" t="n">
        <v>13.646</v>
      </c>
      <c r="BZ519" s="14" t="n">
        <v>0</v>
      </c>
      <c r="CA519" s="14" t="n">
        <v>13.646</v>
      </c>
      <c r="CB519" s="14" t="n">
        <v>0</v>
      </c>
      <c r="CC519" s="14" t="n">
        <v>100.885</v>
      </c>
      <c r="CD519" s="14" t="n">
        <v>26.247</v>
      </c>
      <c r="CE519" s="14" t="n">
        <v>15.313</v>
      </c>
      <c r="CF519" s="14" t="n">
        <v>116.198</v>
      </c>
      <c r="CG519" s="14" t="n">
        <v>0</v>
      </c>
      <c r="CH519" s="14" t="n">
        <v>1</v>
      </c>
      <c r="CI519" s="14" t="n">
        <v>0</v>
      </c>
      <c r="CJ519" s="14" t="n">
        <v>0</v>
      </c>
      <c r="CK519" s="14" t="n">
        <v>0</v>
      </c>
      <c r="CL519" s="14" t="n">
        <v>0</v>
      </c>
      <c r="CM519" s="14" t="n">
        <v>0</v>
      </c>
      <c r="CN519" s="14" t="n">
        <v>0</v>
      </c>
      <c r="CO519" s="14" t="n">
        <v>0</v>
      </c>
      <c r="CP519" s="14" t="n">
        <v>0.064</v>
      </c>
      <c r="CQ519" s="14" t="n">
        <v>1.387</v>
      </c>
      <c r="CR519" s="14" t="n">
        <v>0</v>
      </c>
      <c r="CS519" s="14" t="n">
        <v>5.529</v>
      </c>
      <c r="CT519" s="14" t="n">
        <v>4.251</v>
      </c>
      <c r="CU519" s="14" t="n">
        <v>10.168</v>
      </c>
    </row>
    <row r="520">
      <c r="A520" s="14" t="inlineStr">
        <is>
          <t>MEX2021</t>
        </is>
      </c>
      <c r="B520" s="14" t="inlineStr">
        <is>
          <t>MEX</t>
        </is>
      </c>
      <c r="C520" s="14" t="inlineStr">
        <is>
          <t>MEX</t>
        </is>
      </c>
      <c r="D520" s="14" t="inlineStr">
        <is>
          <t>Mexico</t>
        </is>
      </c>
      <c r="E520" s="14" t="n">
        <v>2021</v>
      </c>
      <c r="F520" s="14" t="n">
        <v>0.16</v>
      </c>
      <c r="G520" s="14" t="n">
        <v>2.755</v>
      </c>
      <c r="H520" s="14" t="n">
        <v>0.603</v>
      </c>
      <c r="I520" s="14" t="n">
        <v>0.047</v>
      </c>
      <c r="J520" s="14" t="n">
        <v>2.802</v>
      </c>
      <c r="K520" s="14" t="n">
        <v>0</v>
      </c>
      <c r="L520" s="14" t="n">
        <v>1</v>
      </c>
      <c r="M520" s="14" t="n">
        <v>3.178</v>
      </c>
      <c r="N520" s="14" t="n">
        <v>1.44</v>
      </c>
      <c r="O520" s="14" t="n">
        <v>0.049</v>
      </c>
      <c r="P520" s="14" t="n">
        <v>3.227</v>
      </c>
      <c r="Q520" s="14" t="n">
        <v>0</v>
      </c>
      <c r="R520" s="14" t="n">
        <v>1</v>
      </c>
      <c r="S520" s="14" t="n">
        <v>8.807</v>
      </c>
      <c r="T520" s="14" t="n">
        <v>5.482</v>
      </c>
      <c r="U520" s="14" t="n">
        <v>0.047</v>
      </c>
      <c r="V520" s="14" t="n">
        <v>10.27</v>
      </c>
      <c r="W520" s="14" t="n">
        <v>0.16</v>
      </c>
      <c r="X520" s="14" t="n">
        <v>1</v>
      </c>
      <c r="Y520" s="14" t="n">
        <v>5.149</v>
      </c>
      <c r="Z520" s="14" t="n">
        <v>0.569</v>
      </c>
      <c r="AA520" s="14" t="n">
        <v>0.034</v>
      </c>
      <c r="AB520" s="14" t="n">
        <v>5.182</v>
      </c>
      <c r="AC520" s="14" t="n">
        <v>0</v>
      </c>
      <c r="AD520" s="14" t="n">
        <v>1</v>
      </c>
      <c r="AE520" s="14" t="n">
        <v>14.015</v>
      </c>
      <c r="AF520" s="14" t="n">
        <v>2.758</v>
      </c>
      <c r="AG520" s="14" t="n">
        <v>-7.356</v>
      </c>
      <c r="AH520" s="14" t="n">
        <v>6.659</v>
      </c>
      <c r="AI520" s="14" t="n">
        <v>0</v>
      </c>
      <c r="AJ520" s="14" t="n">
        <v>1</v>
      </c>
      <c r="AK520" s="14" t="n">
        <v>19.346</v>
      </c>
      <c r="AL520" s="14" t="n">
        <v>9.494999999999999</v>
      </c>
      <c r="AM520" s="14" t="n">
        <v>-4.052</v>
      </c>
      <c r="AN520" s="14" t="n">
        <v>17.741</v>
      </c>
      <c r="AO520" s="14" t="n">
        <v>0.16</v>
      </c>
      <c r="AP520" s="14" t="n">
        <v>1</v>
      </c>
      <c r="AQ520" s="14" t="n">
        <v>0.649</v>
      </c>
      <c r="AR520" s="14" t="n">
        <v>0.114</v>
      </c>
      <c r="AS520" s="14" t="n">
        <v>0.204</v>
      </c>
      <c r="AT520" s="14" t="n">
        <v>0.99</v>
      </c>
      <c r="AU520" s="14" t="n">
        <v>0.16</v>
      </c>
      <c r="AV520" s="14" t="n">
        <v>1</v>
      </c>
      <c r="AW520" s="14" t="n">
        <v>0.577</v>
      </c>
      <c r="AX520" s="14" t="n">
        <v>0.114</v>
      </c>
      <c r="AY520" s="14" t="n">
        <v>0.335</v>
      </c>
      <c r="AZ520" s="14" t="n">
        <v>1.058</v>
      </c>
      <c r="BA520" s="14" t="n">
        <v>0.16</v>
      </c>
      <c r="BB520" s="14" t="n">
        <v>1</v>
      </c>
      <c r="BC520" s="14" t="n">
        <v>0.458</v>
      </c>
      <c r="BD520" s="14" t="n">
        <v>0.114</v>
      </c>
      <c r="BE520" s="14" t="n">
        <v>0.114</v>
      </c>
      <c r="BF520" s="14" t="n">
        <v>0.663</v>
      </c>
      <c r="BG520" s="14" t="n">
        <v>0.16</v>
      </c>
      <c r="BH520" s="14" t="n">
        <v>1</v>
      </c>
      <c r="BI520" s="14" t="n">
        <v>0.491</v>
      </c>
      <c r="BJ520" s="14" t="n">
        <v>0.114</v>
      </c>
      <c r="BK520" s="14" t="n">
        <v>0.285</v>
      </c>
      <c r="BL520" s="14" t="n">
        <v>0.9</v>
      </c>
      <c r="BM520" s="14" t="n">
        <v>0.16</v>
      </c>
      <c r="BN520" s="14" t="n">
        <v>1</v>
      </c>
      <c r="BO520" s="14" t="n">
        <v>0</v>
      </c>
      <c r="BP520" s="14" t="n">
        <v>-0.007</v>
      </c>
      <c r="BQ520" s="14" t="n">
        <v>0.101</v>
      </c>
      <c r="BR520" s="14" t="n">
        <v>0</v>
      </c>
      <c r="BS520" s="14" t="n">
        <v>1</v>
      </c>
      <c r="BT520" s="14" t="n">
        <v>0</v>
      </c>
      <c r="BU520" s="14" t="n">
        <v>-0.007</v>
      </c>
      <c r="BV520" s="14" t="n">
        <v>0.109</v>
      </c>
      <c r="BW520" s="14" t="n">
        <v>0.16</v>
      </c>
      <c r="BX520" s="14" t="n">
        <v>0.667</v>
      </c>
      <c r="BY520" s="14" t="n">
        <v>11.787</v>
      </c>
      <c r="BZ520" s="14" t="n">
        <v>0</v>
      </c>
      <c r="CA520" s="14" t="n">
        <v>11.787</v>
      </c>
      <c r="CB520" s="14" t="n">
        <v>0</v>
      </c>
      <c r="CC520" s="14" t="n">
        <v>78.125</v>
      </c>
      <c r="CD520" s="14" t="n">
        <v>7.95</v>
      </c>
      <c r="CE520" s="14" t="n">
        <v>-26.724</v>
      </c>
      <c r="CF520" s="14" t="n">
        <v>59.625</v>
      </c>
      <c r="CG520" s="14" t="n">
        <v>0</v>
      </c>
      <c r="CH520" s="14" t="n">
        <v>1</v>
      </c>
      <c r="CI520" s="14" t="n">
        <v>0</v>
      </c>
      <c r="CJ520" s="14" t="n">
        <v>0</v>
      </c>
      <c r="CK520" s="14" t="n">
        <v>0</v>
      </c>
      <c r="CL520" s="14" t="n">
        <v>0</v>
      </c>
      <c r="CM520" s="14" t="n">
        <v>0</v>
      </c>
      <c r="CN520" s="14" t="n">
        <v>1.744</v>
      </c>
      <c r="CO520" s="14" t="n">
        <v>6.028</v>
      </c>
      <c r="CP520" s="14" t="n">
        <v>0</v>
      </c>
      <c r="CQ520" s="14" t="n">
        <v>1.198</v>
      </c>
      <c r="CR520" s="14" t="n">
        <v>0</v>
      </c>
      <c r="CS520" s="14" t="n">
        <v>6.891</v>
      </c>
      <c r="CT520" s="14" t="n">
        <v>4.753</v>
      </c>
      <c r="CU520" s="14" t="n">
        <v>15.983</v>
      </c>
    </row>
    <row r="521">
      <c r="A521" s="14" t="inlineStr">
        <is>
          <t>MEX2022</t>
        </is>
      </c>
      <c r="B521" s="14" t="inlineStr">
        <is>
          <t>MEX</t>
        </is>
      </c>
      <c r="C521" s="14" t="inlineStr">
        <is>
          <t>MEX</t>
        </is>
      </c>
      <c r="D521" s="14" t="inlineStr">
        <is>
          <t>Mexico</t>
        </is>
      </c>
      <c r="E521" s="14" t="n">
        <v>2022</v>
      </c>
      <c r="F521" s="14" t="n">
        <v>0.16</v>
      </c>
      <c r="G521" s="14" t="n">
        <v>6.927</v>
      </c>
      <c r="H521" s="14" t="n">
        <v>1.076</v>
      </c>
      <c r="I521" s="14" t="n">
        <v>0.017</v>
      </c>
      <c r="J521" s="14" t="n">
        <v>6.944</v>
      </c>
      <c r="K521" s="14" t="n">
        <v>0</v>
      </c>
      <c r="L521" s="14" t="n">
        <v>1</v>
      </c>
      <c r="M521" s="14" t="n">
        <v>4.787</v>
      </c>
      <c r="N521" s="14" t="n">
        <v>1.977</v>
      </c>
      <c r="O521" s="14" t="n">
        <v>0.018</v>
      </c>
      <c r="P521" s="14" t="n">
        <v>4.805</v>
      </c>
      <c r="Q521" s="14" t="n">
        <v>0</v>
      </c>
      <c r="R521" s="14" t="n">
        <v>1</v>
      </c>
      <c r="S521" s="14" t="n">
        <v>13.543</v>
      </c>
      <c r="T521" s="14" t="n">
        <v>6.158</v>
      </c>
      <c r="U521" s="14" t="n">
        <v>0.178</v>
      </c>
      <c r="V521" s="14" t="n">
        <v>15.729</v>
      </c>
      <c r="W521" s="14" t="n">
        <v>0.16</v>
      </c>
      <c r="X521" s="14" t="n">
        <v>1</v>
      </c>
      <c r="Y521" s="14" t="n">
        <v>5.125</v>
      </c>
      <c r="Z521" s="14" t="n">
        <v>0.538</v>
      </c>
      <c r="AA521" s="14" t="n">
        <v>0.058</v>
      </c>
      <c r="AB521" s="14" t="n">
        <v>5.184</v>
      </c>
      <c r="AC521" s="14" t="n">
        <v>0</v>
      </c>
      <c r="AD521" s="14" t="n">
        <v>1</v>
      </c>
      <c r="AE521" s="14" t="n">
        <v>27.708</v>
      </c>
      <c r="AF521" s="14" t="n">
        <v>5.137</v>
      </c>
      <c r="AG521" s="14" t="n">
        <v>-19.093</v>
      </c>
      <c r="AH521" s="14" t="n">
        <v>8.615</v>
      </c>
      <c r="AI521" s="14" t="n">
        <v>0</v>
      </c>
      <c r="AJ521" s="14" t="n">
        <v>1</v>
      </c>
      <c r="AK521" s="14" t="n">
        <v>33.587</v>
      </c>
      <c r="AL521" s="14" t="n">
        <v>16.039</v>
      </c>
      <c r="AM521" s="14" t="n">
        <v>-16.538</v>
      </c>
      <c r="AN521" s="14" t="n">
        <v>19.777</v>
      </c>
      <c r="AO521" s="14" t="n">
        <v>0.16</v>
      </c>
      <c r="AP521" s="14" t="n">
        <v>1</v>
      </c>
      <c r="AQ521" s="14" t="n">
        <v>0.896</v>
      </c>
      <c r="AR521" s="14" t="n">
        <v>0.123</v>
      </c>
      <c r="AS521" s="14" t="n">
        <v>0.012</v>
      </c>
      <c r="AT521" s="14" t="n">
        <v>1.053</v>
      </c>
      <c r="AU521" s="14" t="n">
        <v>0.16</v>
      </c>
      <c r="AV521" s="14" t="n">
        <v>1</v>
      </c>
      <c r="AW521" s="14" t="n">
        <v>0.89</v>
      </c>
      <c r="AX521" s="14" t="n">
        <v>0.123</v>
      </c>
      <c r="AY521" s="14" t="n">
        <v>0.083</v>
      </c>
      <c r="AZ521" s="14" t="n">
        <v>1.129</v>
      </c>
      <c r="BA521" s="14" t="n">
        <v>0.16</v>
      </c>
      <c r="BB521" s="14" t="n">
        <v>1</v>
      </c>
      <c r="BC521" s="14" t="n">
        <v>0.62</v>
      </c>
      <c r="BD521" s="14" t="n">
        <v>0.123</v>
      </c>
      <c r="BE521" s="14" t="n">
        <v>-0.028</v>
      </c>
      <c r="BF521" s="14" t="n">
        <v>0.6870000000000001</v>
      </c>
      <c r="BG521" s="14" t="n">
        <v>0.16</v>
      </c>
      <c r="BH521" s="14" t="n">
        <v>1</v>
      </c>
      <c r="BI521" s="14" t="n">
        <v>0.608</v>
      </c>
      <c r="BJ521" s="14" t="n">
        <v>0.123</v>
      </c>
      <c r="BK521" s="14" t="n">
        <v>0.189</v>
      </c>
      <c r="BL521" s="14" t="n">
        <v>0.924</v>
      </c>
      <c r="BM521" s="14" t="n">
        <v>0.16</v>
      </c>
      <c r="BN521" s="14" t="n">
        <v>1</v>
      </c>
      <c r="BO521" s="14" t="n">
        <v>0</v>
      </c>
      <c r="BP521" s="14" t="n">
        <v>-0.011</v>
      </c>
      <c r="BQ521" s="14" t="n">
        <v>0.08599999999999999</v>
      </c>
      <c r="BR521" s="14" t="n">
        <v>0</v>
      </c>
      <c r="BS521" s="14" t="n">
        <v>1</v>
      </c>
      <c r="BT521" s="14" t="n">
        <v>0</v>
      </c>
      <c r="BU521" s="14" t="n">
        <v>-0.011</v>
      </c>
      <c r="BV521" s="14" t="n">
        <v>0.116</v>
      </c>
      <c r="BW521" s="14" t="n">
        <v>0.16</v>
      </c>
      <c r="BX521" s="14" t="n">
        <v>0.667</v>
      </c>
      <c r="BY521" s="14" t="n">
        <v>12.729</v>
      </c>
      <c r="BZ521" s="14" t="n">
        <v>0</v>
      </c>
      <c r="CA521" s="14" t="n">
        <v>12.729</v>
      </c>
      <c r="CB521" s="14" t="n">
        <v>0</v>
      </c>
      <c r="CC521" s="14" t="n">
        <v>97.90000000000001</v>
      </c>
      <c r="CD521" s="14" t="n">
        <v>7.95</v>
      </c>
      <c r="CE521" s="14" t="n">
        <v>-14.562</v>
      </c>
      <c r="CF521" s="14" t="n">
        <v>96.672</v>
      </c>
      <c r="CG521" s="14" t="n">
        <v>0</v>
      </c>
      <c r="CH521" s="14" t="n">
        <v>1</v>
      </c>
      <c r="CI521" s="14" t="n">
        <v>0</v>
      </c>
      <c r="CJ521" s="14" t="n">
        <v>0</v>
      </c>
      <c r="CK521" s="14" t="n">
        <v>0</v>
      </c>
      <c r="CL521" s="14" t="n">
        <v>0</v>
      </c>
      <c r="CM521" s="14" t="n">
        <v>0</v>
      </c>
      <c r="CN521" s="14" t="n">
        <v>2.163</v>
      </c>
      <c r="CO521" s="14" t="n">
        <v>6.73</v>
      </c>
      <c r="CP521" s="14" t="n">
        <v>0</v>
      </c>
      <c r="CQ521" s="14" t="n">
        <v>1.294</v>
      </c>
      <c r="CR521" s="14" t="n">
        <v>0</v>
      </c>
      <c r="CS521" s="14" t="n">
        <v>7.442</v>
      </c>
      <c r="CT521" s="14" t="n">
        <v>10.485</v>
      </c>
      <c r="CU521" s="14" t="n">
        <v>29.494</v>
      </c>
    </row>
    <row r="522">
      <c r="A522" s="14" t="inlineStr">
        <is>
          <t>MEX2023</t>
        </is>
      </c>
      <c r="B522" s="14" t="inlineStr">
        <is>
          <t>MEX</t>
        </is>
      </c>
      <c r="C522" s="14" t="inlineStr">
        <is>
          <t>MEX</t>
        </is>
      </c>
      <c r="D522" s="14" t="inlineStr">
        <is>
          <t>Mexico</t>
        </is>
      </c>
      <c r="E522" s="14" t="n">
        <v>2023</v>
      </c>
      <c r="F522" s="14" t="n">
        <v>0.16</v>
      </c>
      <c r="G522" s="14" t="n">
        <v>3.215</v>
      </c>
      <c r="H522" s="14" t="n">
        <v>0.732</v>
      </c>
      <c r="I522" s="14" t="n">
        <v>0.021</v>
      </c>
      <c r="J522" s="14" t="n">
        <v>3.236</v>
      </c>
      <c r="K522" s="14" t="n">
        <v>0</v>
      </c>
      <c r="L522" s="14" t="n">
        <v>1</v>
      </c>
      <c r="M522" s="14" t="n">
        <v>3.523</v>
      </c>
      <c r="N522" s="14" t="n">
        <v>1.747</v>
      </c>
      <c r="O522" s="14" t="n">
        <v>0.022</v>
      </c>
      <c r="P522" s="14" t="n">
        <v>3.545</v>
      </c>
      <c r="Q522" s="14" t="n">
        <v>0</v>
      </c>
      <c r="R522" s="14" t="n">
        <v>1</v>
      </c>
      <c r="S522" s="14" t="n">
        <v>10.007</v>
      </c>
      <c r="T522" s="14" t="n">
        <v>6.37</v>
      </c>
      <c r="U522" s="14" t="n">
        <v>0.198</v>
      </c>
      <c r="V522" s="14" t="n">
        <v>11.632</v>
      </c>
      <c r="W522" s="14" t="n">
        <v>0.16</v>
      </c>
      <c r="X522" s="14" t="n">
        <v>1</v>
      </c>
      <c r="Y522" s="14" t="n">
        <v>5.575</v>
      </c>
      <c r="Z522" s="14" t="n">
        <v>0.625</v>
      </c>
      <c r="AA522" s="14" t="n">
        <v>0.083</v>
      </c>
      <c r="AB522" s="14" t="n">
        <v>5.659</v>
      </c>
      <c r="AC522" s="14" t="n">
        <v>0</v>
      </c>
      <c r="AD522" s="14" t="n">
        <v>1</v>
      </c>
      <c r="AE522" s="14" t="n">
        <v>9.507999999999999</v>
      </c>
      <c r="AF522" s="14" t="n">
        <v>1.894</v>
      </c>
      <c r="AG522" s="14" t="n">
        <v>-3.056</v>
      </c>
      <c r="AH522" s="14" t="n">
        <v>6.452</v>
      </c>
      <c r="AI522" s="14" t="n">
        <v>0</v>
      </c>
      <c r="AJ522" s="14" t="n">
        <v>1</v>
      </c>
      <c r="AK522" s="14" t="n">
        <v>15.693</v>
      </c>
      <c r="AL522" s="14" t="n">
        <v>7.774</v>
      </c>
      <c r="AM522" s="14" t="n">
        <v>0.774</v>
      </c>
      <c r="AN522" s="14" t="n">
        <v>19.103</v>
      </c>
      <c r="AO522" s="14" t="n">
        <v>0.16</v>
      </c>
      <c r="AP522" s="14" t="n">
        <v>1</v>
      </c>
      <c r="AQ522" s="14" t="n">
        <v>0.791</v>
      </c>
      <c r="AR522" s="14" t="n">
        <v>0.129</v>
      </c>
      <c r="AS522" s="14" t="n">
        <v>0.29</v>
      </c>
      <c r="AT522" s="14" t="n">
        <v>1.253</v>
      </c>
      <c r="AU522" s="14" t="n">
        <v>0.16</v>
      </c>
      <c r="AV522" s="14" t="n">
        <v>1</v>
      </c>
      <c r="AW522" s="14" t="n">
        <v>0.618</v>
      </c>
      <c r="AX522" s="14" t="n">
        <v>0.129</v>
      </c>
      <c r="AY522" s="14" t="n">
        <v>0.528</v>
      </c>
      <c r="AZ522" s="14" t="n">
        <v>1.329</v>
      </c>
      <c r="BA522" s="14" t="n">
        <v>0.16</v>
      </c>
      <c r="BB522" s="14" t="n">
        <v>1</v>
      </c>
      <c r="BC522" s="14" t="n">
        <v>0.554</v>
      </c>
      <c r="BD522" s="14" t="n">
        <v>0.129</v>
      </c>
      <c r="BE522" s="14" t="n">
        <v>-0.093</v>
      </c>
      <c r="BF522" s="14" t="n">
        <v>0.535</v>
      </c>
      <c r="BG522" s="14" t="n">
        <v>0.16</v>
      </c>
      <c r="BH522" s="14" t="n">
        <v>1</v>
      </c>
      <c r="BI522" s="14" t="n">
        <v>0.5570000000000001</v>
      </c>
      <c r="BJ522" s="14" t="n">
        <v>0.129</v>
      </c>
      <c r="BK522" s="14" t="n">
        <v>0.383</v>
      </c>
      <c r="BL522" s="14" t="n">
        <v>1.091</v>
      </c>
      <c r="BM522" s="14" t="n">
        <v>0.16</v>
      </c>
      <c r="BN522" s="14" t="n">
        <v>1</v>
      </c>
      <c r="BO522" s="14" t="n">
        <v>0</v>
      </c>
      <c r="BP522" s="14" t="n">
        <v>-0.002</v>
      </c>
      <c r="BQ522" s="14" t="n">
        <v>0.121</v>
      </c>
      <c r="BR522" s="14" t="n">
        <v>0</v>
      </c>
      <c r="BS522" s="14" t="n">
        <v>1</v>
      </c>
      <c r="BT522" s="14" t="n">
        <v>0</v>
      </c>
      <c r="BU522" s="14" t="n">
        <v>-0.002</v>
      </c>
      <c r="BV522" s="14" t="n">
        <v>0.136</v>
      </c>
      <c r="BW522" s="14" t="n">
        <v>0.16</v>
      </c>
      <c r="BX522" s="14" t="n">
        <v>0.667</v>
      </c>
      <c r="BY522" s="14" t="n">
        <v>13.254</v>
      </c>
      <c r="BZ522" s="14" t="n">
        <v>0</v>
      </c>
      <c r="CA522" s="14" t="n">
        <v>13.254</v>
      </c>
      <c r="CB522" s="14" t="n">
        <v>0</v>
      </c>
      <c r="CC522" s="14" t="n">
        <v>83.248</v>
      </c>
      <c r="CD522" s="14" t="n">
        <v>7.95</v>
      </c>
      <c r="CE522" s="14" t="n">
        <v>15.09</v>
      </c>
      <c r="CF522" s="14" t="n">
        <v>114.072</v>
      </c>
      <c r="CG522" s="14" t="n">
        <v>0</v>
      </c>
      <c r="CH522" s="14" t="n">
        <v>1</v>
      </c>
      <c r="CI522" s="14" t="n">
        <v>0</v>
      </c>
      <c r="CJ522" s="14" t="n">
        <v>0</v>
      </c>
      <c r="CK522" s="14" t="n">
        <v>0</v>
      </c>
      <c r="CL522" s="14" t="n">
        <v>0</v>
      </c>
      <c r="CM522" s="14" t="n">
        <v>0</v>
      </c>
      <c r="CN522" s="14" t="n">
        <v>2.334</v>
      </c>
      <c r="CO522" s="14" t="n">
        <v>7.113</v>
      </c>
      <c r="CP522" s="14" t="n">
        <v>0</v>
      </c>
      <c r="CQ522" s="14" t="n">
        <v>1.348</v>
      </c>
      <c r="CR522" s="14" t="n">
        <v>0</v>
      </c>
      <c r="CS522" s="14" t="n">
        <v>7.749</v>
      </c>
      <c r="CT522" s="14" t="n">
        <v>4.861</v>
      </c>
      <c r="CU522" s="14" t="n">
        <v>11.192</v>
      </c>
    </row>
    <row r="523">
      <c r="A523" s="14" t="inlineStr">
        <is>
          <t>MEX2024</t>
        </is>
      </c>
      <c r="B523" s="14" t="inlineStr">
        <is>
          <t>MEX</t>
        </is>
      </c>
      <c r="C523" s="14" t="inlineStr">
        <is>
          <t>MEX</t>
        </is>
      </c>
      <c r="D523" s="14" t="inlineStr">
        <is>
          <t>Mexico</t>
        </is>
      </c>
      <c r="E523" s="14" t="n">
        <v>2024</v>
      </c>
      <c r="F523" s="14" t="n">
        <v>0.16</v>
      </c>
      <c r="G523" s="14" t="n">
        <v>2.863</v>
      </c>
      <c r="H523" s="14" t="n">
        <v>0.725</v>
      </c>
      <c r="I523" s="14" t="n">
        <v>0.025</v>
      </c>
      <c r="J523" s="14" t="n">
        <v>2.888</v>
      </c>
      <c r="K523" s="14" t="n">
        <v>0</v>
      </c>
      <c r="L523" s="14" t="n">
        <v>1</v>
      </c>
      <c r="M523" s="14" t="n">
        <v>3.06</v>
      </c>
      <c r="N523" s="14" t="n">
        <v>1.667</v>
      </c>
      <c r="O523" s="14" t="n">
        <v>0.026</v>
      </c>
      <c r="P523" s="14" t="n">
        <v>3.085</v>
      </c>
      <c r="Q523" s="14" t="n">
        <v>0</v>
      </c>
      <c r="R523" s="14" t="n">
        <v>1</v>
      </c>
      <c r="S523" s="14" t="n">
        <v>9.811</v>
      </c>
      <c r="T523" s="14" t="n">
        <v>6.558</v>
      </c>
      <c r="U523" s="14" t="n">
        <v>0.239</v>
      </c>
      <c r="V523" s="14" t="n">
        <v>11.41</v>
      </c>
      <c r="W523" s="14" t="n">
        <v>0.16</v>
      </c>
      <c r="X523" s="14" t="n">
        <v>1</v>
      </c>
      <c r="Y523" s="14" t="n">
        <v>4.758</v>
      </c>
      <c r="Z523" s="14" t="n">
        <v>0.601</v>
      </c>
      <c r="AA523" s="14" t="n">
        <v>0.08599999999999999</v>
      </c>
      <c r="AB523" s="14" t="n">
        <v>4.844</v>
      </c>
      <c r="AC523" s="14" t="n">
        <v>0</v>
      </c>
      <c r="AD523" s="14" t="n">
        <v>1</v>
      </c>
      <c r="AE523" s="14" t="n">
        <v>3.757</v>
      </c>
      <c r="AF523" s="14" t="n">
        <v>0.823</v>
      </c>
      <c r="AG523" s="14" t="n">
        <v>0.08599999999999999</v>
      </c>
      <c r="AH523" s="14" t="n">
        <v>3.843</v>
      </c>
      <c r="AI523" s="14" t="n">
        <v>0</v>
      </c>
      <c r="AJ523" s="14" t="n">
        <v>1</v>
      </c>
      <c r="AK523" s="14" t="n">
        <v>10.459</v>
      </c>
      <c r="AL523" s="14" t="n">
        <v>5.32</v>
      </c>
      <c r="AM523" s="14" t="n">
        <v>0</v>
      </c>
      <c r="AN523" s="14" t="n">
        <v>12.132</v>
      </c>
      <c r="AO523" s="14" t="n">
        <v>0.16</v>
      </c>
      <c r="AP523" s="14" t="n">
        <v>1</v>
      </c>
      <c r="AQ523" s="14" t="n">
        <v>0.756</v>
      </c>
      <c r="AR523" s="14" t="n">
        <v>0.132</v>
      </c>
      <c r="AS523" s="14" t="n">
        <v>0.336</v>
      </c>
      <c r="AT523" s="14" t="n">
        <v>1.267</v>
      </c>
      <c r="AU523" s="14" t="n">
        <v>0.16</v>
      </c>
      <c r="AV523" s="14" t="n">
        <v>1</v>
      </c>
      <c r="AW523" s="14" t="n">
        <v>0.655</v>
      </c>
      <c r="AX523" s="14" t="n">
        <v>0.132</v>
      </c>
      <c r="AY523" s="14" t="n">
        <v>0.504</v>
      </c>
      <c r="AZ523" s="14" t="n">
        <v>1.344</v>
      </c>
      <c r="BA523" s="14" t="n">
        <v>0.16</v>
      </c>
      <c r="BB523" s="14" t="n">
        <v>1</v>
      </c>
      <c r="BC523" s="14" t="n">
        <v>0.534</v>
      </c>
      <c r="BD523" s="14" t="n">
        <v>0.132</v>
      </c>
      <c r="BE523" s="14" t="n">
        <v>-0.046</v>
      </c>
      <c r="BF523" s="14" t="n">
        <v>0.5649999999999999</v>
      </c>
      <c r="BG523" s="14" t="n">
        <v>0.16</v>
      </c>
      <c r="BH523" s="14" t="n">
        <v>1</v>
      </c>
      <c r="BI523" s="14" t="n">
        <v>0.5679999999999999</v>
      </c>
      <c r="BJ523" s="14" t="n">
        <v>0.132</v>
      </c>
      <c r="BK523" s="14" t="n">
        <v>0.237</v>
      </c>
      <c r="BL523" s="14" t="n">
        <v>0.9340000000000001</v>
      </c>
      <c r="BM523" s="14" t="n">
        <v>0.16</v>
      </c>
      <c r="BN523" s="14" t="n">
        <v>1</v>
      </c>
      <c r="BO523" s="14" t="n">
        <v>0</v>
      </c>
      <c r="BP523" s="14" t="n">
        <v>-0.002</v>
      </c>
      <c r="BQ523" s="14" t="n">
        <v>0.147</v>
      </c>
      <c r="BR523" s="14" t="n">
        <v>0</v>
      </c>
      <c r="BS523" s="14" t="n">
        <v>1</v>
      </c>
      <c r="BT523" s="14" t="n">
        <v>0</v>
      </c>
      <c r="BU523" s="14" t="n">
        <v>-0.002</v>
      </c>
      <c r="BV523" s="14" t="n">
        <v>0.131</v>
      </c>
      <c r="BW523" s="14" t="n">
        <v>0.16</v>
      </c>
      <c r="BX523" s="14" t="n">
        <v>0.667</v>
      </c>
      <c r="BY523" s="14" t="n">
        <v>13.646</v>
      </c>
      <c r="BZ523" s="14" t="n">
        <v>0</v>
      </c>
      <c r="CA523" s="14" t="n">
        <v>13.646</v>
      </c>
      <c r="CB523" s="14" t="n">
        <v>0</v>
      </c>
      <c r="CC523" s="14" t="n">
        <v>82.58799999999999</v>
      </c>
      <c r="CD523" s="14" t="n">
        <v>7.95</v>
      </c>
      <c r="CE523" s="14" t="n">
        <v>1.588</v>
      </c>
      <c r="CF523" s="14" t="n">
        <v>97.64400000000001</v>
      </c>
      <c r="CG523" s="14" t="n">
        <v>0</v>
      </c>
      <c r="CH523" s="14" t="n">
        <v>1</v>
      </c>
      <c r="CI523" s="14" t="n">
        <v>0</v>
      </c>
      <c r="CJ523" s="14" t="n">
        <v>0</v>
      </c>
      <c r="CK523" s="14" t="n">
        <v>0</v>
      </c>
      <c r="CL523" s="14" t="n">
        <v>0</v>
      </c>
      <c r="CM523" s="14" t="n">
        <v>0</v>
      </c>
      <c r="CN523" s="14" t="n">
        <v>2.582</v>
      </c>
      <c r="CO523" s="14" t="n">
        <v>7.288</v>
      </c>
      <c r="CP523" s="14" t="n">
        <v>0</v>
      </c>
      <c r="CQ523" s="14" t="n">
        <v>1.387</v>
      </c>
      <c r="CR523" s="14" t="n">
        <v>0</v>
      </c>
      <c r="CS523" s="14" t="n">
        <v>7.978</v>
      </c>
      <c r="CT523" s="14" t="n">
        <v>4.251</v>
      </c>
      <c r="CU523" s="14" t="n">
        <v>10.123</v>
      </c>
    </row>
    <row r="524">
      <c r="A524" s="14" t="inlineStr">
        <is>
          <t>FSM2021</t>
        </is>
      </c>
      <c r="B524" s="14" t="inlineStr">
        <is>
          <t>FSM</t>
        </is>
      </c>
      <c r="C524" s="14" t="inlineStr">
        <is>
          <t>FSM</t>
        </is>
      </c>
      <c r="D524" s="14" t="inlineStr">
        <is>
          <t>Micronesia</t>
        </is>
      </c>
      <c r="E524" s="14" t="n">
        <v>2021</v>
      </c>
      <c r="F524" s="14" t="n">
        <v>0</v>
      </c>
      <c r="G524" s="14" t="n">
        <v>4.747</v>
      </c>
      <c r="H524" s="14" t="n">
        <v>1.143</v>
      </c>
      <c r="I524" s="14" t="n">
        <v>0</v>
      </c>
      <c r="J524" s="14" t="n">
        <v>4.747</v>
      </c>
      <c r="K524" s="14" t="n">
        <v>0</v>
      </c>
      <c r="L524" s="14" t="n">
        <v>1</v>
      </c>
      <c r="M524" s="14" t="n">
        <v>7.964</v>
      </c>
      <c r="N524" s="14" t="n">
        <v>3.43</v>
      </c>
      <c r="O524" s="14" t="n">
        <v>0</v>
      </c>
      <c r="P524" s="14" t="n">
        <v>7.964</v>
      </c>
      <c r="Q524" s="14" t="n">
        <v>0</v>
      </c>
      <c r="R524" s="14" t="n">
        <v>1</v>
      </c>
      <c r="S524" s="14" t="n">
        <v>10.464</v>
      </c>
      <c r="T524" s="14" t="n">
        <v>6.86</v>
      </c>
      <c r="U524" s="14" t="n">
        <v>0</v>
      </c>
      <c r="V524" s="14" t="n">
        <v>10.464</v>
      </c>
      <c r="W524" s="14" t="n">
        <v>0</v>
      </c>
      <c r="X524" s="14" t="n">
        <v>1</v>
      </c>
      <c r="Y524" s="14" t="n">
        <v>10.551</v>
      </c>
      <c r="Z524" s="14" t="n">
        <v>1.302</v>
      </c>
      <c r="AA524" s="14" t="n">
        <v>0</v>
      </c>
      <c r="AB524" s="14" t="n">
        <v>10.551</v>
      </c>
      <c r="AC524" s="14" t="n">
        <v>0</v>
      </c>
      <c r="AD524" s="14" t="n">
        <v>1</v>
      </c>
      <c r="AE524" s="14" t="n">
        <v>11.694</v>
      </c>
      <c r="AF524" s="14" t="n">
        <v>2.549</v>
      </c>
      <c r="AG524" s="14" t="n">
        <v>0</v>
      </c>
      <c r="AH524" s="14" t="n">
        <v>11.694</v>
      </c>
      <c r="AI524" s="14" t="n">
        <v>0</v>
      </c>
      <c r="AJ524" s="14" t="n">
        <v>1</v>
      </c>
      <c r="AK524" s="14" t="n">
        <v>18.554</v>
      </c>
      <c r="AL524" s="14" t="n">
        <v>9.627000000000001</v>
      </c>
      <c r="AM524" s="14" t="n">
        <v>0</v>
      </c>
      <c r="AN524" s="14" t="n">
        <v>18.554</v>
      </c>
      <c r="AO524" s="14" t="n">
        <v>0</v>
      </c>
      <c r="AP524" s="14" t="n">
        <v>1</v>
      </c>
      <c r="AQ524" s="14" t="n">
        <v>0.621</v>
      </c>
      <c r="AR524" s="14" t="n">
        <v>0.114</v>
      </c>
      <c r="AS524" s="14" t="n">
        <v>0.726</v>
      </c>
      <c r="AT524" s="14" t="n">
        <v>1.346</v>
      </c>
      <c r="AU524" s="14" t="n">
        <v>0</v>
      </c>
      <c r="AV524" s="14" t="n">
        <v>1</v>
      </c>
      <c r="AW524" s="14" t="n">
        <v>0.593</v>
      </c>
      <c r="AX524" s="14" t="n">
        <v>0.114</v>
      </c>
      <c r="AY524" s="14" t="n">
        <v>0.877</v>
      </c>
      <c r="AZ524" s="14" t="n">
        <v>1.471</v>
      </c>
      <c r="BA524" s="14" t="n">
        <v>0</v>
      </c>
      <c r="BB524" s="14" t="n">
        <v>1</v>
      </c>
      <c r="BC524" s="14" t="n">
        <v>0.44</v>
      </c>
      <c r="BD524" s="14" t="n">
        <v>0.114</v>
      </c>
      <c r="BE524" s="14" t="n">
        <v>0</v>
      </c>
      <c r="BF524" s="14" t="n">
        <v>0.44</v>
      </c>
      <c r="BG524" s="14" t="n">
        <v>0</v>
      </c>
      <c r="BH524" s="14" t="n">
        <v>1</v>
      </c>
      <c r="BI524" s="14" t="n">
        <v>0.5600000000000001</v>
      </c>
      <c r="BJ524" s="14" t="n">
        <v>0.114</v>
      </c>
      <c r="BK524" s="14" t="n">
        <v>0.042</v>
      </c>
      <c r="BL524" s="14" t="n">
        <v>0.603</v>
      </c>
      <c r="BM524" s="14" t="n">
        <v>0</v>
      </c>
      <c r="BN524" s="14" t="n">
        <v>1</v>
      </c>
      <c r="BO524" s="14" t="n">
        <v>0</v>
      </c>
      <c r="BP524" s="14" t="n">
        <v>0</v>
      </c>
      <c r="BQ524" s="14" t="n">
        <v>0.471</v>
      </c>
      <c r="BR524" s="14" t="n">
        <v>0</v>
      </c>
      <c r="BS524" s="14" t="n">
        <v>1</v>
      </c>
      <c r="BT524" s="14" t="n">
        <v>0</v>
      </c>
      <c r="BU524" s="14" t="n">
        <v>0</v>
      </c>
      <c r="BV524" s="14" t="n">
        <v>0.435</v>
      </c>
      <c r="BW524" s="14" t="n">
        <v>0</v>
      </c>
      <c r="BX524" s="14" t="n">
        <v>1</v>
      </c>
      <c r="BY524" s="14" t="n">
        <v>11.787</v>
      </c>
      <c r="BZ524" s="14" t="n">
        <v>0</v>
      </c>
      <c r="CA524" s="14" t="n">
        <v>11.787</v>
      </c>
      <c r="CB524" s="14" t="n">
        <v>0</v>
      </c>
      <c r="CC524" s="14" t="n">
        <v>81.69499999999999</v>
      </c>
      <c r="CD524" s="14" t="n">
        <v>7.95</v>
      </c>
      <c r="CE524" s="14" t="n">
        <v>0</v>
      </c>
      <c r="CF524" s="14" t="n">
        <v>81.69499999999999</v>
      </c>
      <c r="CG524" s="14" t="n">
        <v>0</v>
      </c>
      <c r="CH524" s="14" t="n">
        <v>1</v>
      </c>
      <c r="CI524" s="14" t="n">
        <v>0</v>
      </c>
      <c r="CJ524" s="14" t="n">
        <v>0</v>
      </c>
      <c r="CK524" s="14" t="n">
        <v>0</v>
      </c>
      <c r="CL524" s="14" t="n">
        <v>0</v>
      </c>
      <c r="CM524" s="14" t="n">
        <v>0</v>
      </c>
      <c r="CN524" s="14" t="n">
        <v>0</v>
      </c>
      <c r="CO524" s="14" t="n">
        <v>0</v>
      </c>
      <c r="CP524" s="14" t="n">
        <v>0</v>
      </c>
      <c r="CQ524" s="14" t="n">
        <v>1.198</v>
      </c>
      <c r="CR524" s="14" t="n">
        <v>0</v>
      </c>
      <c r="CS524" s="14" t="n">
        <v>4.776</v>
      </c>
      <c r="CT524" s="14" t="n">
        <v>3.604</v>
      </c>
      <c r="CU524" s="14" t="n">
        <v>9.407999999999999</v>
      </c>
    </row>
    <row r="525">
      <c r="A525" s="14" t="inlineStr">
        <is>
          <t>FSM2022</t>
        </is>
      </c>
      <c r="B525" s="14" t="inlineStr">
        <is>
          <t>FSM</t>
        </is>
      </c>
      <c r="C525" s="14" t="inlineStr">
        <is>
          <t>FSM</t>
        </is>
      </c>
      <c r="D525" s="14" t="inlineStr">
        <is>
          <t>Micronesia</t>
        </is>
      </c>
      <c r="E525" s="14" t="n">
        <v>2022</v>
      </c>
      <c r="F525" s="14" t="n">
        <v>0</v>
      </c>
      <c r="G525" s="14" t="n">
        <v>8.788</v>
      </c>
      <c r="H525" s="14" t="n">
        <v>1.235</v>
      </c>
      <c r="I525" s="14" t="n">
        <v>0</v>
      </c>
      <c r="J525" s="14" t="n">
        <v>8.788</v>
      </c>
      <c r="K525" s="14" t="n">
        <v>0</v>
      </c>
      <c r="L525" s="14" t="n">
        <v>1</v>
      </c>
      <c r="M525" s="14" t="n">
        <v>9.782999999999999</v>
      </c>
      <c r="N525" s="14" t="n">
        <v>3.704</v>
      </c>
      <c r="O525" s="14" t="n">
        <v>0</v>
      </c>
      <c r="P525" s="14" t="n">
        <v>9.782999999999999</v>
      </c>
      <c r="Q525" s="14" t="n">
        <v>0</v>
      </c>
      <c r="R525" s="14" t="n">
        <v>1</v>
      </c>
      <c r="S525" s="14" t="n">
        <v>14.962</v>
      </c>
      <c r="T525" s="14" t="n">
        <v>7.408</v>
      </c>
      <c r="U525" s="14" t="n">
        <v>0</v>
      </c>
      <c r="V525" s="14" t="n">
        <v>14.962</v>
      </c>
      <c r="W525" s="14" t="n">
        <v>0</v>
      </c>
      <c r="X525" s="14" t="n">
        <v>1</v>
      </c>
      <c r="Y525" s="14" t="n">
        <v>17.332</v>
      </c>
      <c r="Z525" s="14" t="n">
        <v>2.139</v>
      </c>
      <c r="AA525" s="14" t="n">
        <v>0</v>
      </c>
      <c r="AB525" s="14" t="n">
        <v>17.332</v>
      </c>
      <c r="AC525" s="14" t="n">
        <v>0</v>
      </c>
      <c r="AD525" s="14" t="n">
        <v>1</v>
      </c>
      <c r="AE525" s="14" t="n">
        <v>18.566</v>
      </c>
      <c r="AF525" s="14" t="n">
        <v>4.048</v>
      </c>
      <c r="AG525" s="14" t="n">
        <v>0</v>
      </c>
      <c r="AH525" s="14" t="n">
        <v>18.566</v>
      </c>
      <c r="AI525" s="14" t="n">
        <v>0</v>
      </c>
      <c r="AJ525" s="14" t="n">
        <v>1</v>
      </c>
      <c r="AK525" s="14" t="n">
        <v>25.974</v>
      </c>
      <c r="AL525" s="14" t="n">
        <v>13.478</v>
      </c>
      <c r="AM525" s="14" t="n">
        <v>0</v>
      </c>
      <c r="AN525" s="14" t="n">
        <v>25.974</v>
      </c>
      <c r="AO525" s="14" t="n">
        <v>0</v>
      </c>
      <c r="AP525" s="14" t="n">
        <v>1</v>
      </c>
      <c r="AQ525" s="14" t="n">
        <v>0.847</v>
      </c>
      <c r="AR525" s="14" t="n">
        <v>0.123</v>
      </c>
      <c r="AS525" s="14" t="n">
        <v>0.784</v>
      </c>
      <c r="AT525" s="14" t="n">
        <v>1.63</v>
      </c>
      <c r="AU525" s="14" t="n">
        <v>0</v>
      </c>
      <c r="AV525" s="14" t="n">
        <v>1</v>
      </c>
      <c r="AW525" s="14" t="n">
        <v>0.947</v>
      </c>
      <c r="AX525" s="14" t="n">
        <v>0.123</v>
      </c>
      <c r="AY525" s="14" t="n">
        <v>0.948</v>
      </c>
      <c r="AZ525" s="14" t="n">
        <v>1.894</v>
      </c>
      <c r="BA525" s="14" t="n">
        <v>0</v>
      </c>
      <c r="BB525" s="14" t="n">
        <v>1</v>
      </c>
      <c r="BC525" s="14" t="n">
        <v>0.589</v>
      </c>
      <c r="BD525" s="14" t="n">
        <v>0.123</v>
      </c>
      <c r="BE525" s="14" t="n">
        <v>0</v>
      </c>
      <c r="BF525" s="14" t="n">
        <v>0.589</v>
      </c>
      <c r="BG525" s="14" t="n">
        <v>0</v>
      </c>
      <c r="BH525" s="14" t="n">
        <v>1</v>
      </c>
      <c r="BI525" s="14" t="n">
        <v>0.6889999999999999</v>
      </c>
      <c r="BJ525" s="14" t="n">
        <v>0.123</v>
      </c>
      <c r="BK525" s="14" t="n">
        <v>0.049</v>
      </c>
      <c r="BL525" s="14" t="n">
        <v>0.738</v>
      </c>
      <c r="BM525" s="14" t="n">
        <v>0</v>
      </c>
      <c r="BN525" s="14" t="n">
        <v>1</v>
      </c>
      <c r="BO525" s="14" t="n">
        <v>0</v>
      </c>
      <c r="BP525" s="14" t="n">
        <v>0</v>
      </c>
      <c r="BQ525" s="14" t="n">
        <v>0.509</v>
      </c>
      <c r="BR525" s="14" t="n">
        <v>0</v>
      </c>
      <c r="BS525" s="14" t="n">
        <v>1</v>
      </c>
      <c r="BT525" s="14" t="n">
        <v>0</v>
      </c>
      <c r="BU525" s="14" t="n">
        <v>0</v>
      </c>
      <c r="BV525" s="14" t="n">
        <v>0.47</v>
      </c>
      <c r="BW525" s="14" t="n">
        <v>0</v>
      </c>
      <c r="BX525" s="14" t="n">
        <v>1</v>
      </c>
      <c r="BY525" s="14" t="n">
        <v>12.729</v>
      </c>
      <c r="BZ525" s="14" t="n">
        <v>0</v>
      </c>
      <c r="CA525" s="14" t="n">
        <v>12.729</v>
      </c>
      <c r="CB525" s="14" t="n">
        <v>0</v>
      </c>
      <c r="CC525" s="14" t="n">
        <v>102.477</v>
      </c>
      <c r="CD525" s="14" t="n">
        <v>7.95</v>
      </c>
      <c r="CE525" s="14" t="n">
        <v>0</v>
      </c>
      <c r="CF525" s="14" t="n">
        <v>102.477</v>
      </c>
      <c r="CG525" s="14" t="n">
        <v>0</v>
      </c>
      <c r="CH525" s="14" t="n">
        <v>1</v>
      </c>
      <c r="CI525" s="14" t="n">
        <v>0</v>
      </c>
      <c r="CJ525" s="14" t="n">
        <v>0</v>
      </c>
      <c r="CK525" s="14" t="n">
        <v>0</v>
      </c>
      <c r="CL525" s="14" t="n">
        <v>0</v>
      </c>
      <c r="CM525" s="14" t="n">
        <v>0</v>
      </c>
      <c r="CN525" s="14" t="n">
        <v>0</v>
      </c>
      <c r="CO525" s="14" t="n">
        <v>0</v>
      </c>
      <c r="CP525" s="14" t="n">
        <v>0</v>
      </c>
      <c r="CQ525" s="14" t="n">
        <v>1.294</v>
      </c>
      <c r="CR525" s="14" t="n">
        <v>0</v>
      </c>
      <c r="CS525" s="14" t="n">
        <v>5.158</v>
      </c>
      <c r="CT525" s="14" t="n">
        <v>7.554</v>
      </c>
      <c r="CU525" s="14" t="n">
        <v>16.097</v>
      </c>
    </row>
    <row r="526">
      <c r="A526" s="14" t="inlineStr">
        <is>
          <t>FSM2023</t>
        </is>
      </c>
      <c r="B526" s="14" t="inlineStr">
        <is>
          <t>FSM</t>
        </is>
      </c>
      <c r="C526" s="14" t="inlineStr">
        <is>
          <t>FSM</t>
        </is>
      </c>
      <c r="D526" s="14" t="inlineStr">
        <is>
          <t>Micronesia</t>
        </is>
      </c>
      <c r="E526" s="14" t="n">
        <v>2023</v>
      </c>
      <c r="F526" s="14" t="n">
        <v>0</v>
      </c>
      <c r="G526" s="14" t="n">
        <v>5.77</v>
      </c>
      <c r="H526" s="14" t="n">
        <v>1.286</v>
      </c>
      <c r="I526" s="14" t="n">
        <v>0</v>
      </c>
      <c r="J526" s="14" t="n">
        <v>5.77</v>
      </c>
      <c r="K526" s="14" t="n">
        <v>0</v>
      </c>
      <c r="L526" s="14" t="n">
        <v>1</v>
      </c>
      <c r="M526" s="14" t="n">
        <v>7.886</v>
      </c>
      <c r="N526" s="14" t="n">
        <v>3.857</v>
      </c>
      <c r="O526" s="14" t="n">
        <v>0</v>
      </c>
      <c r="P526" s="14" t="n">
        <v>7.886</v>
      </c>
      <c r="Q526" s="14" t="n">
        <v>0</v>
      </c>
      <c r="R526" s="14" t="n">
        <v>1</v>
      </c>
      <c r="S526" s="14" t="n">
        <v>12.198</v>
      </c>
      <c r="T526" s="14" t="n">
        <v>7.714</v>
      </c>
      <c r="U526" s="14" t="n">
        <v>0</v>
      </c>
      <c r="V526" s="14" t="n">
        <v>12.198</v>
      </c>
      <c r="W526" s="14" t="n">
        <v>0</v>
      </c>
      <c r="X526" s="14" t="n">
        <v>1</v>
      </c>
      <c r="Y526" s="14" t="n">
        <v>13.814</v>
      </c>
      <c r="Z526" s="14" t="n">
        <v>1.705</v>
      </c>
      <c r="AA526" s="14" t="n">
        <v>0</v>
      </c>
      <c r="AB526" s="14" t="n">
        <v>13.814</v>
      </c>
      <c r="AC526" s="14" t="n">
        <v>0</v>
      </c>
      <c r="AD526" s="14" t="n">
        <v>1</v>
      </c>
      <c r="AE526" s="14" t="n">
        <v>15.1</v>
      </c>
      <c r="AF526" s="14" t="n">
        <v>3.292</v>
      </c>
      <c r="AG526" s="14" t="n">
        <v>0</v>
      </c>
      <c r="AH526" s="14" t="n">
        <v>15.1</v>
      </c>
      <c r="AI526" s="14" t="n">
        <v>0</v>
      </c>
      <c r="AJ526" s="14" t="n">
        <v>1</v>
      </c>
      <c r="AK526" s="14" t="n">
        <v>22.814</v>
      </c>
      <c r="AL526" s="14" t="n">
        <v>11.838</v>
      </c>
      <c r="AM526" s="14" t="n">
        <v>0</v>
      </c>
      <c r="AN526" s="14" t="n">
        <v>22.814</v>
      </c>
      <c r="AO526" s="14" t="n">
        <v>0</v>
      </c>
      <c r="AP526" s="14" t="n">
        <v>1</v>
      </c>
      <c r="AQ526" s="14" t="n">
        <v>0.749</v>
      </c>
      <c r="AR526" s="14" t="n">
        <v>0.129</v>
      </c>
      <c r="AS526" s="14" t="n">
        <v>0.8159999999999999</v>
      </c>
      <c r="AT526" s="14" t="n">
        <v>1.565</v>
      </c>
      <c r="AU526" s="14" t="n">
        <v>0</v>
      </c>
      <c r="AV526" s="14" t="n">
        <v>1</v>
      </c>
      <c r="AW526" s="14" t="n">
        <v>0.783</v>
      </c>
      <c r="AX526" s="14" t="n">
        <v>0.129</v>
      </c>
      <c r="AY526" s="14" t="n">
        <v>0.987</v>
      </c>
      <c r="AZ526" s="14" t="n">
        <v>1.769</v>
      </c>
      <c r="BA526" s="14" t="n">
        <v>0</v>
      </c>
      <c r="BB526" s="14" t="n">
        <v>1</v>
      </c>
      <c r="BC526" s="14" t="n">
        <v>0.527</v>
      </c>
      <c r="BD526" s="14" t="n">
        <v>0.129</v>
      </c>
      <c r="BE526" s="14" t="n">
        <v>0</v>
      </c>
      <c r="BF526" s="14" t="n">
        <v>0.527</v>
      </c>
      <c r="BG526" s="14" t="n">
        <v>0</v>
      </c>
      <c r="BH526" s="14" t="n">
        <v>1</v>
      </c>
      <c r="BI526" s="14" t="n">
        <v>0.64</v>
      </c>
      <c r="BJ526" s="14" t="n">
        <v>0.129</v>
      </c>
      <c r="BK526" s="14" t="n">
        <v>0.048</v>
      </c>
      <c r="BL526" s="14" t="n">
        <v>0.6879999999999999</v>
      </c>
      <c r="BM526" s="14" t="n">
        <v>0</v>
      </c>
      <c r="BN526" s="14" t="n">
        <v>1</v>
      </c>
      <c r="BO526" s="14" t="n">
        <v>0</v>
      </c>
      <c r="BP526" s="14" t="n">
        <v>0</v>
      </c>
      <c r="BQ526" s="14" t="n">
        <v>0.53</v>
      </c>
      <c r="BR526" s="14" t="n">
        <v>0</v>
      </c>
      <c r="BS526" s="14" t="n">
        <v>1</v>
      </c>
      <c r="BT526" s="14" t="n">
        <v>0</v>
      </c>
      <c r="BU526" s="14" t="n">
        <v>0</v>
      </c>
      <c r="BV526" s="14" t="n">
        <v>0.49</v>
      </c>
      <c r="BW526" s="14" t="n">
        <v>0</v>
      </c>
      <c r="BX526" s="14" t="n">
        <v>1</v>
      </c>
      <c r="BY526" s="14" t="n">
        <v>13.254</v>
      </c>
      <c r="BZ526" s="14" t="n">
        <v>0</v>
      </c>
      <c r="CA526" s="14" t="n">
        <v>13.254</v>
      </c>
      <c r="CB526" s="14" t="n">
        <v>0</v>
      </c>
      <c r="CC526" s="14" t="n">
        <v>87.07899999999999</v>
      </c>
      <c r="CD526" s="14" t="n">
        <v>7.95</v>
      </c>
      <c r="CE526" s="14" t="n">
        <v>0</v>
      </c>
      <c r="CF526" s="14" t="n">
        <v>87.07899999999999</v>
      </c>
      <c r="CG526" s="14" t="n">
        <v>0</v>
      </c>
      <c r="CH526" s="14" t="n">
        <v>1</v>
      </c>
      <c r="CI526" s="14" t="n">
        <v>0</v>
      </c>
      <c r="CJ526" s="14" t="n">
        <v>0</v>
      </c>
      <c r="CK526" s="14" t="n">
        <v>0</v>
      </c>
      <c r="CL526" s="14" t="n">
        <v>0</v>
      </c>
      <c r="CM526" s="14" t="n">
        <v>0</v>
      </c>
      <c r="CN526" s="14" t="n">
        <v>0</v>
      </c>
      <c r="CO526" s="14" t="n">
        <v>0</v>
      </c>
      <c r="CP526" s="14" t="n">
        <v>0</v>
      </c>
      <c r="CQ526" s="14" t="n">
        <v>1.348</v>
      </c>
      <c r="CR526" s="14" t="n">
        <v>0</v>
      </c>
      <c r="CS526" s="14" t="n">
        <v>5.37</v>
      </c>
      <c r="CT526" s="14" t="n">
        <v>4.484</v>
      </c>
      <c r="CU526" s="14" t="n">
        <v>12.529</v>
      </c>
    </row>
    <row r="527">
      <c r="A527" s="14" t="inlineStr">
        <is>
          <t>FSM2024</t>
        </is>
      </c>
      <c r="B527" s="14" t="inlineStr">
        <is>
          <t>FSM</t>
        </is>
      </c>
      <c r="C527" s="14" t="inlineStr">
        <is>
          <t>FSM</t>
        </is>
      </c>
      <c r="D527" s="14" t="inlineStr">
        <is>
          <t>Micronesia</t>
        </is>
      </c>
      <c r="E527" s="14" t="n">
        <v>2024</v>
      </c>
      <c r="F527" s="14" t="n">
        <v>0</v>
      </c>
      <c r="G527" s="14" t="n">
        <v>4.833</v>
      </c>
      <c r="H527" s="14" t="n">
        <v>1.324</v>
      </c>
      <c r="I527" s="14" t="n">
        <v>0</v>
      </c>
      <c r="J527" s="14" t="n">
        <v>4.833</v>
      </c>
      <c r="K527" s="14" t="n">
        <v>0</v>
      </c>
      <c r="L527" s="14" t="n">
        <v>1</v>
      </c>
      <c r="M527" s="14" t="n">
        <v>7.124</v>
      </c>
      <c r="N527" s="14" t="n">
        <v>3.971</v>
      </c>
      <c r="O527" s="14" t="n">
        <v>0</v>
      </c>
      <c r="P527" s="14" t="n">
        <v>7.124</v>
      </c>
      <c r="Q527" s="14" t="n">
        <v>0</v>
      </c>
      <c r="R527" s="14" t="n">
        <v>1</v>
      </c>
      <c r="S527" s="14" t="n">
        <v>11.451</v>
      </c>
      <c r="T527" s="14" t="n">
        <v>7.942</v>
      </c>
      <c r="U527" s="14" t="n">
        <v>0</v>
      </c>
      <c r="V527" s="14" t="n">
        <v>11.451</v>
      </c>
      <c r="W527" s="14" t="n">
        <v>0</v>
      </c>
      <c r="X527" s="14" t="n">
        <v>1</v>
      </c>
      <c r="Y527" s="14" t="n">
        <v>12.219</v>
      </c>
      <c r="Z527" s="14" t="n">
        <v>1.508</v>
      </c>
      <c r="AA527" s="14" t="n">
        <v>0</v>
      </c>
      <c r="AB527" s="14" t="n">
        <v>12.219</v>
      </c>
      <c r="AC527" s="14" t="n">
        <v>0</v>
      </c>
      <c r="AD527" s="14" t="n">
        <v>1</v>
      </c>
      <c r="AE527" s="14" t="n">
        <v>13.543</v>
      </c>
      <c r="AF527" s="14" t="n">
        <v>2.952</v>
      </c>
      <c r="AG527" s="14" t="n">
        <v>0</v>
      </c>
      <c r="AH527" s="14" t="n">
        <v>13.543</v>
      </c>
      <c r="AI527" s="14" t="n">
        <v>0</v>
      </c>
      <c r="AJ527" s="14" t="n">
        <v>1</v>
      </c>
      <c r="AK527" s="14" t="n">
        <v>21.484</v>
      </c>
      <c r="AL527" s="14" t="n">
        <v>11.148</v>
      </c>
      <c r="AM527" s="14" t="n">
        <v>0</v>
      </c>
      <c r="AN527" s="14" t="n">
        <v>21.484</v>
      </c>
      <c r="AO527" s="14" t="n">
        <v>0</v>
      </c>
      <c r="AP527" s="14" t="n">
        <v>1</v>
      </c>
      <c r="AQ527" s="14" t="n">
        <v>0.72</v>
      </c>
      <c r="AR527" s="14" t="n">
        <v>0.132</v>
      </c>
      <c r="AS527" s="14" t="n">
        <v>0.84</v>
      </c>
      <c r="AT527" s="14" t="n">
        <v>1.56</v>
      </c>
      <c r="AU527" s="14" t="n">
        <v>0</v>
      </c>
      <c r="AV527" s="14" t="n">
        <v>1</v>
      </c>
      <c r="AW527" s="14" t="n">
        <v>0.734</v>
      </c>
      <c r="AX527" s="14" t="n">
        <v>0.132</v>
      </c>
      <c r="AY527" s="14" t="n">
        <v>1.016</v>
      </c>
      <c r="AZ527" s="14" t="n">
        <v>1.749</v>
      </c>
      <c r="BA527" s="14" t="n">
        <v>0</v>
      </c>
      <c r="BB527" s="14" t="n">
        <v>1</v>
      </c>
      <c r="BC527" s="14" t="n">
        <v>0.51</v>
      </c>
      <c r="BD527" s="14" t="n">
        <v>0.132</v>
      </c>
      <c r="BE527" s="14" t="n">
        <v>0</v>
      </c>
      <c r="BF527" s="14" t="n">
        <v>0.51</v>
      </c>
      <c r="BG527" s="14" t="n">
        <v>0</v>
      </c>
      <c r="BH527" s="14" t="n">
        <v>1</v>
      </c>
      <c r="BI527" s="14" t="n">
        <v>0.652</v>
      </c>
      <c r="BJ527" s="14" t="n">
        <v>0.132</v>
      </c>
      <c r="BK527" s="14" t="n">
        <v>0.049</v>
      </c>
      <c r="BL527" s="14" t="n">
        <v>0.702</v>
      </c>
      <c r="BM527" s="14" t="n">
        <v>0</v>
      </c>
      <c r="BN527" s="14" t="n">
        <v>1</v>
      </c>
      <c r="BO527" s="14" t="n">
        <v>0</v>
      </c>
      <c r="BP527" s="14" t="n">
        <v>0</v>
      </c>
      <c r="BQ527" s="14" t="n">
        <v>0.545</v>
      </c>
      <c r="BR527" s="14" t="n">
        <v>0</v>
      </c>
      <c r="BS527" s="14" t="n">
        <v>1</v>
      </c>
      <c r="BT527" s="14" t="n">
        <v>0</v>
      </c>
      <c r="BU527" s="14" t="n">
        <v>0</v>
      </c>
      <c r="BV527" s="14" t="n">
        <v>0.504</v>
      </c>
      <c r="BW527" s="14" t="n">
        <v>0</v>
      </c>
      <c r="BX527" s="14" t="n">
        <v>1</v>
      </c>
      <c r="BY527" s="14" t="n">
        <v>13.646</v>
      </c>
      <c r="BZ527" s="14" t="n">
        <v>0</v>
      </c>
      <c r="CA527" s="14" t="n">
        <v>13.646</v>
      </c>
      <c r="CB527" s="14" t="n">
        <v>0</v>
      </c>
      <c r="CC527" s="14" t="n">
        <v>86.38500000000001</v>
      </c>
      <c r="CD527" s="14" t="n">
        <v>7.95</v>
      </c>
      <c r="CE527" s="14" t="n">
        <v>0</v>
      </c>
      <c r="CF527" s="14" t="n">
        <v>86.38500000000001</v>
      </c>
      <c r="CG527" s="14" t="n">
        <v>0</v>
      </c>
      <c r="CH527" s="14" t="n">
        <v>1</v>
      </c>
      <c r="CI527" s="14" t="n">
        <v>0</v>
      </c>
      <c r="CJ527" s="14" t="n">
        <v>0</v>
      </c>
      <c r="CK527" s="14" t="n">
        <v>0</v>
      </c>
      <c r="CL527" s="14" t="n">
        <v>0</v>
      </c>
      <c r="CM527" s="14" t="n">
        <v>0</v>
      </c>
      <c r="CN527" s="14" t="n">
        <v>0</v>
      </c>
      <c r="CO527" s="14" t="n">
        <v>0</v>
      </c>
      <c r="CP527" s="14" t="n">
        <v>0</v>
      </c>
      <c r="CQ527" s="14" t="n">
        <v>1.387</v>
      </c>
      <c r="CR527" s="14" t="n">
        <v>0</v>
      </c>
      <c r="CS527" s="14" t="n">
        <v>5.529</v>
      </c>
      <c r="CT527" s="14" t="n">
        <v>3.509</v>
      </c>
      <c r="CU527" s="14" t="n">
        <v>10.896</v>
      </c>
    </row>
    <row r="528">
      <c r="A528" s="14" t="inlineStr">
        <is>
          <t>MDA2021</t>
        </is>
      </c>
      <c r="B528" s="14" t="inlineStr">
        <is>
          <t>MDA</t>
        </is>
      </c>
      <c r="C528" s="14" t="inlineStr">
        <is>
          <t>MDA</t>
        </is>
      </c>
      <c r="D528" s="14" t="inlineStr">
        <is>
          <t>Moldova</t>
        </is>
      </c>
      <c r="E528" s="14" t="n">
        <v>2021</v>
      </c>
      <c r="F528" s="14" t="n">
        <v>0.2</v>
      </c>
      <c r="G528" s="14" t="n">
        <v>4.851</v>
      </c>
      <c r="H528" s="14" t="n">
        <v>1.037</v>
      </c>
      <c r="I528" s="14" t="n">
        <v>0</v>
      </c>
      <c r="J528" s="14" t="n">
        <v>4.851</v>
      </c>
      <c r="K528" s="14" t="n">
        <v>0</v>
      </c>
      <c r="L528" s="14" t="n">
        <v>1</v>
      </c>
      <c r="M528" s="14" t="n">
        <v>7.026</v>
      </c>
      <c r="N528" s="14" t="n">
        <v>3.111</v>
      </c>
      <c r="O528" s="14" t="n">
        <v>0</v>
      </c>
      <c r="P528" s="14" t="n">
        <v>7.026</v>
      </c>
      <c r="Q528" s="14" t="n">
        <v>0</v>
      </c>
      <c r="R528" s="14" t="n">
        <v>1</v>
      </c>
      <c r="S528" s="14" t="n">
        <v>10.036</v>
      </c>
      <c r="T528" s="14" t="n">
        <v>6.223</v>
      </c>
      <c r="U528" s="14" t="n">
        <v>0</v>
      </c>
      <c r="V528" s="14" t="n">
        <v>12.044</v>
      </c>
      <c r="W528" s="14" t="n">
        <v>0.2</v>
      </c>
      <c r="X528" s="14" t="n">
        <v>1</v>
      </c>
      <c r="Y528" s="14" t="n">
        <v>10.315</v>
      </c>
      <c r="Z528" s="14" t="n">
        <v>1.139</v>
      </c>
      <c r="AA528" s="14" t="n">
        <v>-0.163</v>
      </c>
      <c r="AB528" s="14" t="n">
        <v>10.152</v>
      </c>
      <c r="AC528" s="14" t="n">
        <v>0</v>
      </c>
      <c r="AD528" s="14" t="n">
        <v>1</v>
      </c>
      <c r="AE528" s="14" t="n">
        <v>10.579</v>
      </c>
      <c r="AF528" s="14" t="n">
        <v>2.082</v>
      </c>
      <c r="AG528" s="14" t="n">
        <v>-0.115</v>
      </c>
      <c r="AH528" s="14" t="n">
        <v>10.465</v>
      </c>
      <c r="AI528" s="14" t="n">
        <v>0</v>
      </c>
      <c r="AJ528" s="14" t="n">
        <v>1</v>
      </c>
      <c r="AK528" s="14" t="n">
        <v>13.004</v>
      </c>
      <c r="AL528" s="14" t="n">
        <v>6.382</v>
      </c>
      <c r="AM528" s="14" t="n">
        <v>-2.299</v>
      </c>
      <c r="AN528" s="14" t="n">
        <v>11.561</v>
      </c>
      <c r="AO528" s="14" t="n">
        <v>0</v>
      </c>
      <c r="AP528" s="14" t="n">
        <v>1</v>
      </c>
      <c r="AQ528" s="14" t="n">
        <v>0.619</v>
      </c>
      <c r="AR528" s="14" t="n">
        <v>0.114</v>
      </c>
      <c r="AS528" s="14" t="n">
        <v>0.295</v>
      </c>
      <c r="AT528" s="14" t="n">
        <v>1.097</v>
      </c>
      <c r="AU528" s="14" t="n">
        <v>0.2</v>
      </c>
      <c r="AV528" s="14" t="n">
        <v>1</v>
      </c>
      <c r="AW528" s="14" t="n">
        <v>0.599</v>
      </c>
      <c r="AX528" s="14" t="n">
        <v>0.114</v>
      </c>
      <c r="AY528" s="14" t="n">
        <v>0.159</v>
      </c>
      <c r="AZ528" s="14" t="n">
        <v>0.91</v>
      </c>
      <c r="BA528" s="14" t="n">
        <v>0.2</v>
      </c>
      <c r="BB528" s="14" t="n">
        <v>1</v>
      </c>
      <c r="BC528" s="14" t="n">
        <v>0.439</v>
      </c>
      <c r="BD528" s="14" t="n">
        <v>0.114</v>
      </c>
      <c r="BE528" s="14" t="n">
        <v>0.168</v>
      </c>
      <c r="BF528" s="14" t="n">
        <v>0.655</v>
      </c>
      <c r="BG528" s="14" t="n">
        <v>0.08</v>
      </c>
      <c r="BH528" s="14" t="n">
        <v>1</v>
      </c>
      <c r="BI528" s="14" t="n">
        <v>0.505</v>
      </c>
      <c r="BJ528" s="14" t="n">
        <v>0.114</v>
      </c>
      <c r="BK528" s="14" t="n">
        <v>0</v>
      </c>
      <c r="BL528" s="14" t="n">
        <v>0.606</v>
      </c>
      <c r="BM528" s="14" t="n">
        <v>0.2</v>
      </c>
      <c r="BN528" s="14" t="n">
        <v>1</v>
      </c>
      <c r="BO528" s="14" t="n">
        <v>0</v>
      </c>
      <c r="BP528" s="14" t="n">
        <v>0</v>
      </c>
      <c r="BQ528" s="14" t="n">
        <v>0.065</v>
      </c>
      <c r="BR528" s="14" t="n">
        <v>0</v>
      </c>
      <c r="BS528" s="14" t="n">
        <v>1</v>
      </c>
      <c r="BT528" s="14" t="n">
        <v>0</v>
      </c>
      <c r="BU528" s="14" t="n">
        <v>0</v>
      </c>
      <c r="BV528" s="14" t="n">
        <v>0.094</v>
      </c>
      <c r="BW528" s="14" t="n">
        <v>0</v>
      </c>
      <c r="BX528" s="14" t="n">
        <v>1</v>
      </c>
      <c r="BY528" s="14" t="n">
        <v>11.787</v>
      </c>
      <c r="BZ528" s="14" t="n">
        <v>0</v>
      </c>
      <c r="CA528" s="14" t="n">
        <v>11.787</v>
      </c>
      <c r="CB528" s="14" t="n">
        <v>0</v>
      </c>
      <c r="CC528" s="14" t="n">
        <v>78.125</v>
      </c>
      <c r="CD528" s="14" t="n">
        <v>7.95</v>
      </c>
      <c r="CE528" s="14" t="n">
        <v>0</v>
      </c>
      <c r="CF528" s="14" t="n">
        <v>93.75</v>
      </c>
      <c r="CG528" s="14" t="n">
        <v>0.2</v>
      </c>
      <c r="CH528" s="14" t="n">
        <v>1</v>
      </c>
      <c r="CI528" s="14" t="n">
        <v>0</v>
      </c>
      <c r="CJ528" s="14" t="n">
        <v>0</v>
      </c>
      <c r="CK528" s="14" t="n">
        <v>0</v>
      </c>
      <c r="CL528" s="14" t="n">
        <v>0</v>
      </c>
      <c r="CM528" s="14" t="n">
        <v>0</v>
      </c>
      <c r="CN528" s="14" t="n">
        <v>0</v>
      </c>
      <c r="CO528" s="14" t="n">
        <v>0</v>
      </c>
      <c r="CP528" s="14" t="n">
        <v>0.186</v>
      </c>
      <c r="CQ528" s="14" t="n">
        <v>1.198</v>
      </c>
      <c r="CR528" s="14" t="n">
        <v>0</v>
      </c>
      <c r="CS528" s="14" t="n">
        <v>4.776</v>
      </c>
      <c r="CT528" s="14" t="n">
        <v>4.41</v>
      </c>
      <c r="CU528" s="14" t="n">
        <v>22.69</v>
      </c>
    </row>
    <row r="529">
      <c r="A529" s="14" t="inlineStr">
        <is>
          <t>MDA2022</t>
        </is>
      </c>
      <c r="B529" s="14" t="inlineStr">
        <is>
          <t>MDA</t>
        </is>
      </c>
      <c r="C529" s="14" t="inlineStr">
        <is>
          <t>MDA</t>
        </is>
      </c>
      <c r="D529" s="14" t="inlineStr">
        <is>
          <t>Moldova</t>
        </is>
      </c>
      <c r="E529" s="14" t="n">
        <v>2022</v>
      </c>
      <c r="F529" s="14" t="n">
        <v>0.2</v>
      </c>
      <c r="G529" s="14" t="n">
        <v>7.077</v>
      </c>
      <c r="H529" s="14" t="n">
        <v>1.235</v>
      </c>
      <c r="I529" s="14" t="n">
        <v>0</v>
      </c>
      <c r="J529" s="14" t="n">
        <v>7.077</v>
      </c>
      <c r="K529" s="14" t="n">
        <v>0</v>
      </c>
      <c r="L529" s="14" t="n">
        <v>1</v>
      </c>
      <c r="M529" s="14" t="n">
        <v>9.782999999999999</v>
      </c>
      <c r="N529" s="14" t="n">
        <v>3.704</v>
      </c>
      <c r="O529" s="14" t="n">
        <v>0</v>
      </c>
      <c r="P529" s="14" t="n">
        <v>9.782999999999999</v>
      </c>
      <c r="Q529" s="14" t="n">
        <v>0</v>
      </c>
      <c r="R529" s="14" t="n">
        <v>1</v>
      </c>
      <c r="S529" s="14" t="n">
        <v>13.25</v>
      </c>
      <c r="T529" s="14" t="n">
        <v>7.408</v>
      </c>
      <c r="U529" s="14" t="n">
        <v>0.196</v>
      </c>
      <c r="V529" s="14" t="n">
        <v>15.9</v>
      </c>
      <c r="W529" s="14" t="n">
        <v>0.2</v>
      </c>
      <c r="X529" s="14" t="n">
        <v>1</v>
      </c>
      <c r="Y529" s="14" t="n">
        <v>34.875</v>
      </c>
      <c r="Z529" s="14" t="n">
        <v>3.659</v>
      </c>
      <c r="AA529" s="14" t="n">
        <v>0.04</v>
      </c>
      <c r="AB529" s="14" t="n">
        <v>34.914</v>
      </c>
      <c r="AC529" s="14" t="n">
        <v>0</v>
      </c>
      <c r="AD529" s="14" t="n">
        <v>1</v>
      </c>
      <c r="AE529" s="14" t="n">
        <v>35.592</v>
      </c>
      <c r="AF529" s="14" t="n">
        <v>6.598</v>
      </c>
      <c r="AG529" s="14" t="n">
        <v>-0.023</v>
      </c>
      <c r="AH529" s="14" t="n">
        <v>35.569</v>
      </c>
      <c r="AI529" s="14" t="n">
        <v>0</v>
      </c>
      <c r="AJ529" s="14" t="n">
        <v>1</v>
      </c>
      <c r="AK529" s="14" t="n">
        <v>38.086</v>
      </c>
      <c r="AL529" s="14" t="n">
        <v>18.187</v>
      </c>
      <c r="AM529" s="14" t="n">
        <v>-2.101</v>
      </c>
      <c r="AN529" s="14" t="n">
        <v>38.864</v>
      </c>
      <c r="AO529" s="14" t="n">
        <v>0</v>
      </c>
      <c r="AP529" s="14" t="n">
        <v>1</v>
      </c>
      <c r="AQ529" s="14" t="n">
        <v>0.861</v>
      </c>
      <c r="AR529" s="14" t="n">
        <v>0.123</v>
      </c>
      <c r="AS529" s="14" t="n">
        <v>0.296</v>
      </c>
      <c r="AT529" s="14" t="n">
        <v>1.388</v>
      </c>
      <c r="AU529" s="14" t="n">
        <v>0.2</v>
      </c>
      <c r="AV529" s="14" t="n">
        <v>1</v>
      </c>
      <c r="AW529" s="14" t="n">
        <v>0.986</v>
      </c>
      <c r="AX529" s="14" t="n">
        <v>0.123</v>
      </c>
      <c r="AY529" s="14" t="n">
        <v>0.144</v>
      </c>
      <c r="AZ529" s="14" t="n">
        <v>1.356</v>
      </c>
      <c r="BA529" s="14" t="n">
        <v>0.2</v>
      </c>
      <c r="BB529" s="14" t="n">
        <v>1</v>
      </c>
      <c r="BC529" s="14" t="n">
        <v>0.598</v>
      </c>
      <c r="BD529" s="14" t="n">
        <v>0.123</v>
      </c>
      <c r="BE529" s="14" t="n">
        <v>0.179</v>
      </c>
      <c r="BF529" s="14" t="n">
        <v>0.839</v>
      </c>
      <c r="BG529" s="14" t="n">
        <v>0.08</v>
      </c>
      <c r="BH529" s="14" t="n">
        <v>1</v>
      </c>
      <c r="BI529" s="14" t="n">
        <v>0.612</v>
      </c>
      <c r="BJ529" s="14" t="n">
        <v>0.123</v>
      </c>
      <c r="BK529" s="14" t="n">
        <v>0.008999999999999999</v>
      </c>
      <c r="BL529" s="14" t="n">
        <v>0.735</v>
      </c>
      <c r="BM529" s="14" t="n">
        <v>0.2</v>
      </c>
      <c r="BN529" s="14" t="n">
        <v>1</v>
      </c>
      <c r="BO529" s="14" t="n">
        <v>0</v>
      </c>
      <c r="BP529" s="14" t="n">
        <v>0</v>
      </c>
      <c r="BQ529" s="14" t="n">
        <v>0.123</v>
      </c>
      <c r="BR529" s="14" t="n">
        <v>0</v>
      </c>
      <c r="BS529" s="14" t="n">
        <v>1</v>
      </c>
      <c r="BT529" s="14" t="n">
        <v>0</v>
      </c>
      <c r="BU529" s="14" t="n">
        <v>0</v>
      </c>
      <c r="BV529" s="14" t="n">
        <v>0.15</v>
      </c>
      <c r="BW529" s="14" t="n">
        <v>0</v>
      </c>
      <c r="BX529" s="14" t="n">
        <v>1</v>
      </c>
      <c r="BY529" s="14" t="n">
        <v>12.729</v>
      </c>
      <c r="BZ529" s="14" t="n">
        <v>0</v>
      </c>
      <c r="CA529" s="14" t="n">
        <v>12.729</v>
      </c>
      <c r="CB529" s="14" t="n">
        <v>0</v>
      </c>
      <c r="CC529" s="14" t="n">
        <v>97.90000000000001</v>
      </c>
      <c r="CD529" s="14" t="n">
        <v>7.95</v>
      </c>
      <c r="CE529" s="14" t="n">
        <v>1.449</v>
      </c>
      <c r="CF529" s="14" t="n">
        <v>117.48</v>
      </c>
      <c r="CG529" s="14" t="n">
        <v>0.2</v>
      </c>
      <c r="CH529" s="14" t="n">
        <v>1</v>
      </c>
      <c r="CI529" s="14" t="n">
        <v>0</v>
      </c>
      <c r="CJ529" s="14" t="n">
        <v>0</v>
      </c>
      <c r="CK529" s="14" t="n">
        <v>0</v>
      </c>
      <c r="CL529" s="14" t="n">
        <v>0</v>
      </c>
      <c r="CM529" s="14" t="n">
        <v>0</v>
      </c>
      <c r="CN529" s="14" t="n">
        <v>0</v>
      </c>
      <c r="CO529" s="14" t="n">
        <v>0</v>
      </c>
      <c r="CP529" s="14" t="n">
        <v>0</v>
      </c>
      <c r="CQ529" s="14" t="n">
        <v>1.294</v>
      </c>
      <c r="CR529" s="14" t="n">
        <v>0</v>
      </c>
      <c r="CS529" s="14" t="n">
        <v>5.158</v>
      </c>
      <c r="CT529" s="14" t="n">
        <v>5.842</v>
      </c>
      <c r="CU529" s="14" t="n">
        <v>25.012</v>
      </c>
    </row>
    <row r="530">
      <c r="A530" s="14" t="inlineStr">
        <is>
          <t>MDA2023</t>
        </is>
      </c>
      <c r="B530" s="14" t="inlineStr">
        <is>
          <t>MDA</t>
        </is>
      </c>
      <c r="C530" s="14" t="inlineStr">
        <is>
          <t>MDA</t>
        </is>
      </c>
      <c r="D530" s="14" t="inlineStr">
        <is>
          <t>Moldova</t>
        </is>
      </c>
      <c r="E530" s="14" t="n">
        <v>2023</v>
      </c>
      <c r="F530" s="14" t="n">
        <v>0.2</v>
      </c>
      <c r="G530" s="14" t="n">
        <v>4.618</v>
      </c>
      <c r="H530" s="14" t="n">
        <v>1.255</v>
      </c>
      <c r="I530" s="14" t="n">
        <v>0</v>
      </c>
      <c r="J530" s="14" t="n">
        <v>4.618</v>
      </c>
      <c r="K530" s="14" t="n">
        <v>0</v>
      </c>
      <c r="L530" s="14" t="n">
        <v>1</v>
      </c>
      <c r="M530" s="14" t="n">
        <v>7.663</v>
      </c>
      <c r="N530" s="14" t="n">
        <v>3.764</v>
      </c>
      <c r="O530" s="14" t="n">
        <v>0</v>
      </c>
      <c r="P530" s="14" t="n">
        <v>7.663</v>
      </c>
      <c r="Q530" s="14" t="n">
        <v>0</v>
      </c>
      <c r="R530" s="14" t="n">
        <v>1</v>
      </c>
      <c r="S530" s="14" t="n">
        <v>10.89</v>
      </c>
      <c r="T530" s="14" t="n">
        <v>7.527</v>
      </c>
      <c r="U530" s="14" t="n">
        <v>0.241</v>
      </c>
      <c r="V530" s="14" t="n">
        <v>13.068</v>
      </c>
      <c r="W530" s="14" t="n">
        <v>0.2</v>
      </c>
      <c r="X530" s="14" t="n">
        <v>1</v>
      </c>
      <c r="Y530" s="14" t="n">
        <v>39.349</v>
      </c>
      <c r="Z530" s="14" t="n">
        <v>4.408</v>
      </c>
      <c r="AA530" s="14" t="n">
        <v>-0.002</v>
      </c>
      <c r="AB530" s="14" t="n">
        <v>39.347</v>
      </c>
      <c r="AC530" s="14" t="n">
        <v>0</v>
      </c>
      <c r="AD530" s="14" t="n">
        <v>1</v>
      </c>
      <c r="AE530" s="14" t="n">
        <v>40.519</v>
      </c>
      <c r="AF530" s="14" t="n">
        <v>8.07</v>
      </c>
      <c r="AG530" s="14" t="n">
        <v>-0.001</v>
      </c>
      <c r="AH530" s="14" t="n">
        <v>40.518</v>
      </c>
      <c r="AI530" s="14" t="n">
        <v>0</v>
      </c>
      <c r="AJ530" s="14" t="n">
        <v>1</v>
      </c>
      <c r="AK530" s="14" t="n">
        <v>43.54</v>
      </c>
      <c r="AL530" s="14" t="n">
        <v>21.569</v>
      </c>
      <c r="AM530" s="14" t="n">
        <v>-1.995</v>
      </c>
      <c r="AN530" s="14" t="n">
        <v>44.869</v>
      </c>
      <c r="AO530" s="14" t="n">
        <v>0</v>
      </c>
      <c r="AP530" s="14" t="n">
        <v>1</v>
      </c>
      <c r="AQ530" s="14" t="n">
        <v>0.76</v>
      </c>
      <c r="AR530" s="14" t="n">
        <v>0.129</v>
      </c>
      <c r="AS530" s="14" t="n">
        <v>0.358</v>
      </c>
      <c r="AT530" s="14" t="n">
        <v>1.342</v>
      </c>
      <c r="AU530" s="14" t="n">
        <v>0.2</v>
      </c>
      <c r="AV530" s="14" t="n">
        <v>1</v>
      </c>
      <c r="AW530" s="14" t="n">
        <v>0.8110000000000001</v>
      </c>
      <c r="AX530" s="14" t="n">
        <v>0.129</v>
      </c>
      <c r="AY530" s="14" t="n">
        <v>0.18</v>
      </c>
      <c r="AZ530" s="14" t="n">
        <v>1.19</v>
      </c>
      <c r="BA530" s="14" t="n">
        <v>0.2</v>
      </c>
      <c r="BB530" s="14" t="n">
        <v>1</v>
      </c>
      <c r="BC530" s="14" t="n">
        <v>0.535</v>
      </c>
      <c r="BD530" s="14" t="n">
        <v>0.129</v>
      </c>
      <c r="BE530" s="14" t="n">
        <v>0.21</v>
      </c>
      <c r="BF530" s="14" t="n">
        <v>0.804</v>
      </c>
      <c r="BG530" s="14" t="n">
        <v>0.08</v>
      </c>
      <c r="BH530" s="14" t="n">
        <v>1</v>
      </c>
      <c r="BI530" s="14" t="n">
        <v>0.579</v>
      </c>
      <c r="BJ530" s="14" t="n">
        <v>0.129</v>
      </c>
      <c r="BK530" s="14" t="n">
        <v>0.013</v>
      </c>
      <c r="BL530" s="14" t="n">
        <v>0.695</v>
      </c>
      <c r="BM530" s="14" t="n">
        <v>0.2</v>
      </c>
      <c r="BN530" s="14" t="n">
        <v>1</v>
      </c>
      <c r="BO530" s="14" t="n">
        <v>0</v>
      </c>
      <c r="BP530" s="14" t="n">
        <v>0</v>
      </c>
      <c r="BQ530" s="14" t="n">
        <v>0.121</v>
      </c>
      <c r="BR530" s="14" t="n">
        <v>0</v>
      </c>
      <c r="BS530" s="14" t="n">
        <v>1</v>
      </c>
      <c r="BT530" s="14" t="n">
        <v>0</v>
      </c>
      <c r="BU530" s="14" t="n">
        <v>0.002</v>
      </c>
      <c r="BV530" s="14" t="n">
        <v>0.168</v>
      </c>
      <c r="BW530" s="14" t="n">
        <v>0</v>
      </c>
      <c r="BX530" s="14" t="n">
        <v>1</v>
      </c>
      <c r="BY530" s="14" t="n">
        <v>13.254</v>
      </c>
      <c r="BZ530" s="14" t="n">
        <v>0</v>
      </c>
      <c r="CA530" s="14" t="n">
        <v>13.254</v>
      </c>
      <c r="CB530" s="14" t="n">
        <v>0</v>
      </c>
      <c r="CC530" s="14" t="n">
        <v>83.248</v>
      </c>
      <c r="CD530" s="14" t="n">
        <v>7.95</v>
      </c>
      <c r="CE530" s="14" t="n">
        <v>1.843</v>
      </c>
      <c r="CF530" s="14" t="n">
        <v>99.898</v>
      </c>
      <c r="CG530" s="14" t="n">
        <v>0.2</v>
      </c>
      <c r="CH530" s="14" t="n">
        <v>1</v>
      </c>
      <c r="CI530" s="14" t="n">
        <v>0</v>
      </c>
      <c r="CJ530" s="14" t="n">
        <v>0</v>
      </c>
      <c r="CK530" s="14" t="n">
        <v>0</v>
      </c>
      <c r="CL530" s="14" t="n">
        <v>0</v>
      </c>
      <c r="CM530" s="14" t="n">
        <v>0</v>
      </c>
      <c r="CN530" s="14" t="n">
        <v>0</v>
      </c>
      <c r="CO530" s="14" t="n">
        <v>0</v>
      </c>
      <c r="CP530" s="14" t="n">
        <v>0.048</v>
      </c>
      <c r="CQ530" s="14" t="n">
        <v>1.348</v>
      </c>
      <c r="CR530" s="14" t="n">
        <v>0</v>
      </c>
      <c r="CS530" s="14" t="n">
        <v>5.37</v>
      </c>
      <c r="CT530" s="14" t="n">
        <v>3.466</v>
      </c>
      <c r="CU530" s="14" t="n">
        <v>12.34</v>
      </c>
    </row>
    <row r="531">
      <c r="A531" s="14" t="inlineStr">
        <is>
          <t>MDA2024</t>
        </is>
      </c>
      <c r="B531" s="14" t="inlineStr">
        <is>
          <t>MDA</t>
        </is>
      </c>
      <c r="C531" s="14" t="inlineStr">
        <is>
          <t>MDA</t>
        </is>
      </c>
      <c r="D531" s="14" t="inlineStr">
        <is>
          <t>Moldova</t>
        </is>
      </c>
      <c r="E531" s="14" t="n">
        <v>2024</v>
      </c>
      <c r="F531" s="14" t="n">
        <v>0.2</v>
      </c>
      <c r="G531" s="14" t="n">
        <v>4.239</v>
      </c>
      <c r="H531" s="14" t="n">
        <v>1.292</v>
      </c>
      <c r="I531" s="14" t="n">
        <v>0</v>
      </c>
      <c r="J531" s="14" t="n">
        <v>4.239</v>
      </c>
      <c r="K531" s="14" t="n">
        <v>0</v>
      </c>
      <c r="L531" s="14" t="n">
        <v>1</v>
      </c>
      <c r="M531" s="14" t="n">
        <v>6.942</v>
      </c>
      <c r="N531" s="14" t="n">
        <v>3.875</v>
      </c>
      <c r="O531" s="14" t="n">
        <v>0</v>
      </c>
      <c r="P531" s="14" t="n">
        <v>6.942</v>
      </c>
      <c r="Q531" s="14" t="n">
        <v>0</v>
      </c>
      <c r="R531" s="14" t="n">
        <v>1</v>
      </c>
      <c r="S531" s="14" t="n">
        <v>10.697</v>
      </c>
      <c r="T531" s="14" t="n">
        <v>7.749</v>
      </c>
      <c r="U531" s="14" t="n">
        <v>0.291</v>
      </c>
      <c r="V531" s="14" t="n">
        <v>12.836</v>
      </c>
      <c r="W531" s="14" t="n">
        <v>0.2</v>
      </c>
      <c r="X531" s="14" t="n">
        <v>1</v>
      </c>
      <c r="Y531" s="14" t="n">
        <v>20.206</v>
      </c>
      <c r="Z531" s="14" t="n">
        <v>2.551</v>
      </c>
      <c r="AA531" s="14" t="n">
        <v>-0.002</v>
      </c>
      <c r="AB531" s="14" t="n">
        <v>20.204</v>
      </c>
      <c r="AC531" s="14" t="n">
        <v>0</v>
      </c>
      <c r="AD531" s="14" t="n">
        <v>1</v>
      </c>
      <c r="AE531" s="14" t="n">
        <v>22.26</v>
      </c>
      <c r="AF531" s="14" t="n">
        <v>4.876</v>
      </c>
      <c r="AG531" s="14" t="n">
        <v>-0.001</v>
      </c>
      <c r="AH531" s="14" t="n">
        <v>22.259</v>
      </c>
      <c r="AI531" s="14" t="n">
        <v>0</v>
      </c>
      <c r="AJ531" s="14" t="n">
        <v>1</v>
      </c>
      <c r="AK531" s="14" t="n">
        <v>27.474</v>
      </c>
      <c r="AL531" s="14" t="n">
        <v>13.974</v>
      </c>
      <c r="AM531" s="14" t="n">
        <v>-0.584</v>
      </c>
      <c r="AN531" s="14" t="n">
        <v>29.041</v>
      </c>
      <c r="AO531" s="14" t="n">
        <v>0</v>
      </c>
      <c r="AP531" s="14" t="n">
        <v>1</v>
      </c>
      <c r="AQ531" s="14" t="n">
        <v>0.724</v>
      </c>
      <c r="AR531" s="14" t="n">
        <v>0.132</v>
      </c>
      <c r="AS531" s="14" t="n">
        <v>0.41</v>
      </c>
      <c r="AT531" s="14" t="n">
        <v>1.362</v>
      </c>
      <c r="AU531" s="14" t="n">
        <v>0.2</v>
      </c>
      <c r="AV531" s="14" t="n">
        <v>1</v>
      </c>
      <c r="AW531" s="14" t="n">
        <v>0.75</v>
      </c>
      <c r="AX531" s="14" t="n">
        <v>0.132</v>
      </c>
      <c r="AY531" s="14" t="n">
        <v>0.217</v>
      </c>
      <c r="AZ531" s="14" t="n">
        <v>1.161</v>
      </c>
      <c r="BA531" s="14" t="n">
        <v>0.2</v>
      </c>
      <c r="BB531" s="14" t="n">
        <v>1</v>
      </c>
      <c r="BC531" s="14" t="n">
        <v>0.513</v>
      </c>
      <c r="BD531" s="14" t="n">
        <v>0.132</v>
      </c>
      <c r="BE531" s="14" t="n">
        <v>0.212</v>
      </c>
      <c r="BF531" s="14" t="n">
        <v>0.783</v>
      </c>
      <c r="BG531" s="14" t="n">
        <v>0.08</v>
      </c>
      <c r="BH531" s="14" t="n">
        <v>1</v>
      </c>
      <c r="BI531" s="14" t="n">
        <v>0.591</v>
      </c>
      <c r="BJ531" s="14" t="n">
        <v>0.132</v>
      </c>
      <c r="BK531" s="14" t="n">
        <v>0.016</v>
      </c>
      <c r="BL531" s="14" t="n">
        <v>0.71</v>
      </c>
      <c r="BM531" s="14" t="n">
        <v>0.2</v>
      </c>
      <c r="BN531" s="14" t="n">
        <v>1</v>
      </c>
      <c r="BO531" s="14" t="n">
        <v>0</v>
      </c>
      <c r="BP531" s="14" t="n">
        <v>0</v>
      </c>
      <c r="BQ531" s="14" t="n">
        <v>0.095</v>
      </c>
      <c r="BR531" s="14" t="n">
        <v>0</v>
      </c>
      <c r="BS531" s="14" t="n">
        <v>1</v>
      </c>
      <c r="BT531" s="14" t="n">
        <v>0</v>
      </c>
      <c r="BU531" s="14" t="n">
        <v>0.002</v>
      </c>
      <c r="BV531" s="14" t="n">
        <v>0.14</v>
      </c>
      <c r="BW531" s="14" t="n">
        <v>0</v>
      </c>
      <c r="BX531" s="14" t="n">
        <v>1</v>
      </c>
      <c r="BY531" s="14" t="n">
        <v>13.646</v>
      </c>
      <c r="BZ531" s="14" t="n">
        <v>0</v>
      </c>
      <c r="CA531" s="14" t="n">
        <v>13.646</v>
      </c>
      <c r="CB531" s="14" t="n">
        <v>0</v>
      </c>
      <c r="CC531" s="14" t="n">
        <v>82.58799999999999</v>
      </c>
      <c r="CD531" s="14" t="n">
        <v>7.95</v>
      </c>
      <c r="CE531" s="14" t="n">
        <v>2.25</v>
      </c>
      <c r="CF531" s="14" t="n">
        <v>99.10599999999999</v>
      </c>
      <c r="CG531" s="14" t="n">
        <v>0.2</v>
      </c>
      <c r="CH531" s="14" t="n">
        <v>1</v>
      </c>
      <c r="CI531" s="14" t="n">
        <v>0</v>
      </c>
      <c r="CJ531" s="14" t="n">
        <v>0</v>
      </c>
      <c r="CK531" s="14" t="n">
        <v>0</v>
      </c>
      <c r="CL531" s="14" t="n">
        <v>0</v>
      </c>
      <c r="CM531" s="14" t="n">
        <v>0</v>
      </c>
      <c r="CN531" s="14" t="n">
        <v>0</v>
      </c>
      <c r="CO531" s="14" t="n">
        <v>0</v>
      </c>
      <c r="CP531" s="14" t="n">
        <v>0.048</v>
      </c>
      <c r="CQ531" s="14" t="n">
        <v>1.387</v>
      </c>
      <c r="CR531" s="14" t="n">
        <v>0</v>
      </c>
      <c r="CS531" s="14" t="n">
        <v>5.529</v>
      </c>
      <c r="CT531" s="14" t="n">
        <v>3.027</v>
      </c>
      <c r="CU531" s="14" t="n">
        <v>10.432</v>
      </c>
    </row>
    <row r="532">
      <c r="A532" s="14" t="inlineStr">
        <is>
          <t>MCO2021</t>
        </is>
      </c>
      <c r="B532" s="14" t="inlineStr">
        <is>
          <t>MCO</t>
        </is>
      </c>
      <c r="C532" s="14" t="inlineStr">
        <is>
          <t>MCO</t>
        </is>
      </c>
      <c r="D532" s="14" t="inlineStr">
        <is>
          <t>Monaco</t>
        </is>
      </c>
      <c r="E532" s="14" t="n">
        <v>2021</v>
      </c>
      <c r="F532" s="14" t="n">
        <v>0.2</v>
      </c>
      <c r="G532" s="14" t="n">
        <v>5.553</v>
      </c>
      <c r="H532" s="14" t="n">
        <v>1.143</v>
      </c>
      <c r="I532" s="14" t="n">
        <v>0</v>
      </c>
      <c r="J532" s="14" t="n">
        <v>5.553</v>
      </c>
      <c r="K532" s="14" t="n">
        <v>0</v>
      </c>
      <c r="L532" s="14" t="n">
        <v>1</v>
      </c>
      <c r="M532" s="14" t="n">
        <v>7.964</v>
      </c>
      <c r="N532" s="14" t="n">
        <v>3.43</v>
      </c>
      <c r="O532" s="14" t="n">
        <v>0</v>
      </c>
      <c r="P532" s="14" t="n">
        <v>7.964</v>
      </c>
      <c r="Q532" s="14" t="n">
        <v>0</v>
      </c>
      <c r="R532" s="14" t="n">
        <v>1</v>
      </c>
      <c r="S532" s="14" t="n">
        <v>11.27</v>
      </c>
      <c r="T532" s="14" t="n">
        <v>6.86</v>
      </c>
      <c r="U532" s="14" t="n">
        <v>0</v>
      </c>
      <c r="V532" s="14" t="n">
        <v>13.524</v>
      </c>
      <c r="W532" s="14" t="n">
        <v>0.2</v>
      </c>
      <c r="X532" s="14" t="n">
        <v>1</v>
      </c>
      <c r="Y532" s="14" t="n">
        <v>16.305</v>
      </c>
      <c r="Z532" s="14" t="n">
        <v>2.204</v>
      </c>
      <c r="AA532" s="14" t="n">
        <v>0</v>
      </c>
      <c r="AB532" s="14" t="n">
        <v>16.305</v>
      </c>
      <c r="AC532" s="14" t="n">
        <v>0</v>
      </c>
      <c r="AD532" s="14" t="n">
        <v>1</v>
      </c>
      <c r="AE532" s="14" t="n">
        <v>17.449</v>
      </c>
      <c r="AF532" s="14" t="n">
        <v>4.08</v>
      </c>
      <c r="AG532" s="14" t="n">
        <v>0</v>
      </c>
      <c r="AH532" s="14" t="n">
        <v>17.449</v>
      </c>
      <c r="AI532" s="14" t="n">
        <v>0</v>
      </c>
      <c r="AJ532" s="14" t="n">
        <v>1</v>
      </c>
      <c r="AK532" s="14" t="n">
        <v>24.309</v>
      </c>
      <c r="AL532" s="14" t="n">
        <v>12.947</v>
      </c>
      <c r="AM532" s="14" t="n">
        <v>0</v>
      </c>
      <c r="AN532" s="14" t="n">
        <v>29.17</v>
      </c>
      <c r="AO532" s="14" t="n">
        <v>0.2</v>
      </c>
      <c r="AP532" s="14" t="n">
        <v>1</v>
      </c>
      <c r="AQ532" s="14" t="n">
        <v>0.619</v>
      </c>
      <c r="AR532" s="14" t="n">
        <v>0.114</v>
      </c>
      <c r="AS532" s="14" t="n">
        <v>0</v>
      </c>
      <c r="AT532" s="14" t="n">
        <v>0.743</v>
      </c>
      <c r="AU532" s="14" t="n">
        <v>0.2</v>
      </c>
      <c r="AV532" s="14" t="n">
        <v>1</v>
      </c>
      <c r="AW532" s="14" t="n">
        <v>0.599</v>
      </c>
      <c r="AX532" s="14" t="n">
        <v>0.114</v>
      </c>
      <c r="AY532" s="14" t="n">
        <v>0</v>
      </c>
      <c r="AZ532" s="14" t="n">
        <v>0.719</v>
      </c>
      <c r="BA532" s="14" t="n">
        <v>0.2</v>
      </c>
      <c r="BB532" s="14" t="n">
        <v>1</v>
      </c>
      <c r="BC532" s="14" t="n">
        <v>0.439</v>
      </c>
      <c r="BD532" s="14" t="n">
        <v>0.114</v>
      </c>
      <c r="BE532" s="14" t="n">
        <v>0</v>
      </c>
      <c r="BF532" s="14" t="n">
        <v>0.527</v>
      </c>
      <c r="BG532" s="14" t="n">
        <v>0.2</v>
      </c>
      <c r="BH532" s="14" t="n">
        <v>1</v>
      </c>
      <c r="BI532" s="14" t="n">
        <v>0.505</v>
      </c>
      <c r="BJ532" s="14" t="n">
        <v>0.114</v>
      </c>
      <c r="BK532" s="14" t="n">
        <v>0</v>
      </c>
      <c r="BL532" s="14" t="n">
        <v>0.606</v>
      </c>
      <c r="BM532" s="14" t="n">
        <v>0.2</v>
      </c>
      <c r="BN532" s="14" t="n">
        <v>1</v>
      </c>
      <c r="BO532" s="14" t="n">
        <v>0</v>
      </c>
      <c r="BP532" s="14" t="n">
        <v>0</v>
      </c>
      <c r="BQ532" s="14" t="n">
        <v>0</v>
      </c>
      <c r="BR532" s="14" t="n">
        <v>0</v>
      </c>
      <c r="BS532" s="14" t="n">
        <v>1</v>
      </c>
      <c r="BT532" s="14" t="n">
        <v>0</v>
      </c>
      <c r="BU532" s="14" t="n">
        <v>0</v>
      </c>
      <c r="BV532" s="14" t="n">
        <v>0</v>
      </c>
      <c r="BW532" s="14" t="n">
        <v>0.2</v>
      </c>
      <c r="BX532" s="14" t="n">
        <v>1</v>
      </c>
      <c r="BY532" s="14" t="n">
        <v>11.787</v>
      </c>
      <c r="BZ532" s="14" t="n">
        <v>0</v>
      </c>
      <c r="CA532" s="14" t="n">
        <v>11.787</v>
      </c>
      <c r="CB532" s="14" t="n">
        <v>0</v>
      </c>
      <c r="CC532" s="14" t="n">
        <v>78.125</v>
      </c>
      <c r="CD532" s="14" t="n">
        <v>7.95</v>
      </c>
      <c r="CE532" s="14" t="n">
        <v>0</v>
      </c>
      <c r="CF532" s="14" t="n">
        <v>93.75</v>
      </c>
      <c r="CG532" s="14" t="n">
        <v>0.2</v>
      </c>
      <c r="CH532" s="14" t="n">
        <v>1</v>
      </c>
      <c r="CI532" s="14" t="n">
        <v>0</v>
      </c>
      <c r="CJ532" s="14" t="n">
        <v>0</v>
      </c>
      <c r="CK532" s="14" t="n">
        <v>0</v>
      </c>
      <c r="CL532" s="14" t="n">
        <v>0</v>
      </c>
      <c r="CM532" s="14" t="n">
        <v>0</v>
      </c>
      <c r="CN532" s="14" t="n">
        <v>0</v>
      </c>
      <c r="CO532" s="14" t="n">
        <v>0</v>
      </c>
      <c r="CP532" s="14" t="n">
        <v>0</v>
      </c>
      <c r="CQ532" s="14" t="n">
        <v>1.198</v>
      </c>
      <c r="CR532" s="14" t="n">
        <v>0</v>
      </c>
      <c r="CS532" s="14" t="n">
        <v>4.776</v>
      </c>
      <c r="CT532" s="14" t="n">
        <v>4.41</v>
      </c>
      <c r="CU532" s="14" t="n">
        <v>15.162</v>
      </c>
    </row>
    <row r="533">
      <c r="A533" s="14" t="inlineStr">
        <is>
          <t>MCO2022</t>
        </is>
      </c>
      <c r="B533" s="14" t="inlineStr">
        <is>
          <t>MCO</t>
        </is>
      </c>
      <c r="C533" s="14" t="inlineStr">
        <is>
          <t>MCO</t>
        </is>
      </c>
      <c r="D533" s="14" t="inlineStr">
        <is>
          <t>Monaco</t>
        </is>
      </c>
      <c r="E533" s="14" t="n">
        <v>2022</v>
      </c>
      <c r="F533" s="14" t="n">
        <v>0.2</v>
      </c>
      <c r="G533" s="14" t="n">
        <v>7.077</v>
      </c>
      <c r="H533" s="14" t="n">
        <v>1.235</v>
      </c>
      <c r="I533" s="14" t="n">
        <v>0</v>
      </c>
      <c r="J533" s="14" t="n">
        <v>7.077</v>
      </c>
      <c r="K533" s="14" t="n">
        <v>0</v>
      </c>
      <c r="L533" s="14" t="n">
        <v>1</v>
      </c>
      <c r="M533" s="14" t="n">
        <v>9.782999999999999</v>
      </c>
      <c r="N533" s="14" t="n">
        <v>3.704</v>
      </c>
      <c r="O533" s="14" t="n">
        <v>0</v>
      </c>
      <c r="P533" s="14" t="n">
        <v>9.782999999999999</v>
      </c>
      <c r="Q533" s="14" t="n">
        <v>0</v>
      </c>
      <c r="R533" s="14" t="n">
        <v>1</v>
      </c>
      <c r="S533" s="14" t="n">
        <v>13.25</v>
      </c>
      <c r="T533" s="14" t="n">
        <v>7.408</v>
      </c>
      <c r="U533" s="14" t="n">
        <v>0.196</v>
      </c>
      <c r="V533" s="14" t="n">
        <v>15.9</v>
      </c>
      <c r="W533" s="14" t="n">
        <v>0.2</v>
      </c>
      <c r="X533" s="14" t="n">
        <v>1</v>
      </c>
      <c r="Y533" s="14" t="n">
        <v>32.56</v>
      </c>
      <c r="Z533" s="14" t="n">
        <v>4.401</v>
      </c>
      <c r="AA533" s="14" t="n">
        <v>0</v>
      </c>
      <c r="AB533" s="14" t="n">
        <v>32.56</v>
      </c>
      <c r="AC533" s="14" t="n">
        <v>0</v>
      </c>
      <c r="AD533" s="14" t="n">
        <v>1</v>
      </c>
      <c r="AE533" s="14" t="n">
        <v>33.795</v>
      </c>
      <c r="AF533" s="14" t="n">
        <v>7.902</v>
      </c>
      <c r="AG533" s="14" t="n">
        <v>0</v>
      </c>
      <c r="AH533" s="14" t="n">
        <v>33.795</v>
      </c>
      <c r="AI533" s="14" t="n">
        <v>0</v>
      </c>
      <c r="AJ533" s="14" t="n">
        <v>1</v>
      </c>
      <c r="AK533" s="14" t="n">
        <v>41.203</v>
      </c>
      <c r="AL533" s="14" t="n">
        <v>21.945</v>
      </c>
      <c r="AM533" s="14" t="n">
        <v>0.61</v>
      </c>
      <c r="AN533" s="14" t="n">
        <v>49.444</v>
      </c>
      <c r="AO533" s="14" t="n">
        <v>0.2</v>
      </c>
      <c r="AP533" s="14" t="n">
        <v>1</v>
      </c>
      <c r="AQ533" s="14" t="n">
        <v>0.861</v>
      </c>
      <c r="AR533" s="14" t="n">
        <v>0.123</v>
      </c>
      <c r="AS533" s="14" t="n">
        <v>0.013</v>
      </c>
      <c r="AT533" s="14" t="n">
        <v>1.033</v>
      </c>
      <c r="AU533" s="14" t="n">
        <v>0.2</v>
      </c>
      <c r="AV533" s="14" t="n">
        <v>1</v>
      </c>
      <c r="AW533" s="14" t="n">
        <v>0.986</v>
      </c>
      <c r="AX533" s="14" t="n">
        <v>0.123</v>
      </c>
      <c r="AY533" s="14" t="n">
        <v>0.015</v>
      </c>
      <c r="AZ533" s="14" t="n">
        <v>1.183</v>
      </c>
      <c r="BA533" s="14" t="n">
        <v>0.2</v>
      </c>
      <c r="BB533" s="14" t="n">
        <v>1</v>
      </c>
      <c r="BC533" s="14" t="n">
        <v>0.598</v>
      </c>
      <c r="BD533" s="14" t="n">
        <v>0.123</v>
      </c>
      <c r="BE533" s="14" t="n">
        <v>0.008999999999999999</v>
      </c>
      <c r="BF533" s="14" t="n">
        <v>0.717</v>
      </c>
      <c r="BG533" s="14" t="n">
        <v>0.2</v>
      </c>
      <c r="BH533" s="14" t="n">
        <v>1</v>
      </c>
      <c r="BI533" s="14" t="n">
        <v>0.612</v>
      </c>
      <c r="BJ533" s="14" t="n">
        <v>0.123</v>
      </c>
      <c r="BK533" s="14" t="n">
        <v>0.008999999999999999</v>
      </c>
      <c r="BL533" s="14" t="n">
        <v>0.735</v>
      </c>
      <c r="BM533" s="14" t="n">
        <v>0.2</v>
      </c>
      <c r="BN533" s="14" t="n">
        <v>1</v>
      </c>
      <c r="BO533" s="14" t="n">
        <v>0</v>
      </c>
      <c r="BP533" s="14" t="n">
        <v>0</v>
      </c>
      <c r="BQ533" s="14" t="n">
        <v>0</v>
      </c>
      <c r="BR533" s="14" t="n">
        <v>0</v>
      </c>
      <c r="BS533" s="14" t="n">
        <v>1</v>
      </c>
      <c r="BT533" s="14" t="n">
        <v>0</v>
      </c>
      <c r="BU533" s="14" t="n">
        <v>0</v>
      </c>
      <c r="BV533" s="14" t="n">
        <v>0</v>
      </c>
      <c r="BW533" s="14" t="n">
        <v>0.2</v>
      </c>
      <c r="BX533" s="14" t="n">
        <v>1</v>
      </c>
      <c r="BY533" s="14" t="n">
        <v>12.729</v>
      </c>
      <c r="BZ533" s="14" t="n">
        <v>0</v>
      </c>
      <c r="CA533" s="14" t="n">
        <v>12.729</v>
      </c>
      <c r="CB533" s="14" t="n">
        <v>0</v>
      </c>
      <c r="CC533" s="14" t="n">
        <v>97.90000000000001</v>
      </c>
      <c r="CD533" s="14" t="n">
        <v>7.95</v>
      </c>
      <c r="CE533" s="14" t="n">
        <v>1.449</v>
      </c>
      <c r="CF533" s="14" t="n">
        <v>117.48</v>
      </c>
      <c r="CG533" s="14" t="n">
        <v>0.2</v>
      </c>
      <c r="CH533" s="14" t="n">
        <v>1</v>
      </c>
      <c r="CI533" s="14" t="n">
        <v>0</v>
      </c>
      <c r="CJ533" s="14" t="n">
        <v>0</v>
      </c>
      <c r="CK533" s="14" t="n">
        <v>0</v>
      </c>
      <c r="CL533" s="14" t="n">
        <v>0</v>
      </c>
      <c r="CM533" s="14" t="n">
        <v>0</v>
      </c>
      <c r="CN533" s="14" t="n">
        <v>0</v>
      </c>
      <c r="CO533" s="14" t="n">
        <v>0</v>
      </c>
      <c r="CP533" s="14" t="n">
        <v>0</v>
      </c>
      <c r="CQ533" s="14" t="n">
        <v>1.294</v>
      </c>
      <c r="CR533" s="14" t="n">
        <v>0</v>
      </c>
      <c r="CS533" s="14" t="n">
        <v>5.158</v>
      </c>
      <c r="CT533" s="14" t="n">
        <v>5.842</v>
      </c>
      <c r="CU533" s="14" t="n">
        <v>31.326</v>
      </c>
    </row>
    <row r="534">
      <c r="A534" s="14" t="inlineStr">
        <is>
          <t>MCO2023</t>
        </is>
      </c>
      <c r="B534" s="14" t="inlineStr">
        <is>
          <t>MCO</t>
        </is>
      </c>
      <c r="C534" s="14" t="inlineStr">
        <is>
          <t>MCO</t>
        </is>
      </c>
      <c r="D534" s="14" t="inlineStr">
        <is>
          <t>Monaco</t>
        </is>
      </c>
      <c r="E534" s="14" t="n">
        <v>2023</v>
      </c>
      <c r="F534" s="14" t="n">
        <v>0.2</v>
      </c>
      <c r="G534" s="14" t="n">
        <v>4.752</v>
      </c>
      <c r="H534" s="14" t="n">
        <v>1.286</v>
      </c>
      <c r="I534" s="14" t="n">
        <v>0</v>
      </c>
      <c r="J534" s="14" t="n">
        <v>4.752</v>
      </c>
      <c r="K534" s="14" t="n">
        <v>0</v>
      </c>
      <c r="L534" s="14" t="n">
        <v>1</v>
      </c>
      <c r="M534" s="14" t="n">
        <v>7.886</v>
      </c>
      <c r="N534" s="14" t="n">
        <v>3.857</v>
      </c>
      <c r="O534" s="14" t="n">
        <v>0</v>
      </c>
      <c r="P534" s="14" t="n">
        <v>7.886</v>
      </c>
      <c r="Q534" s="14" t="n">
        <v>0</v>
      </c>
      <c r="R534" s="14" t="n">
        <v>1</v>
      </c>
      <c r="S534" s="14" t="n">
        <v>11.18</v>
      </c>
      <c r="T534" s="14" t="n">
        <v>7.714</v>
      </c>
      <c r="U534" s="14" t="n">
        <v>0.248</v>
      </c>
      <c r="V534" s="14" t="n">
        <v>13.416</v>
      </c>
      <c r="W534" s="14" t="n">
        <v>0.2</v>
      </c>
      <c r="X534" s="14" t="n">
        <v>1</v>
      </c>
      <c r="Y534" s="14" t="n">
        <v>12.908</v>
      </c>
      <c r="Z534" s="14" t="n">
        <v>1.745</v>
      </c>
      <c r="AA534" s="14" t="n">
        <v>0</v>
      </c>
      <c r="AB534" s="14" t="n">
        <v>12.908</v>
      </c>
      <c r="AC534" s="14" t="n">
        <v>0</v>
      </c>
      <c r="AD534" s="14" t="n">
        <v>1</v>
      </c>
      <c r="AE534" s="14" t="n">
        <v>14.194</v>
      </c>
      <c r="AF534" s="14" t="n">
        <v>3.319</v>
      </c>
      <c r="AG534" s="14" t="n">
        <v>0</v>
      </c>
      <c r="AH534" s="14" t="n">
        <v>14.194</v>
      </c>
      <c r="AI534" s="14" t="n">
        <v>0</v>
      </c>
      <c r="AJ534" s="14" t="n">
        <v>1</v>
      </c>
      <c r="AK534" s="14" t="n">
        <v>21.908</v>
      </c>
      <c r="AL534" s="14" t="n">
        <v>11.668</v>
      </c>
      <c r="AM534" s="14" t="n">
        <v>0.485</v>
      </c>
      <c r="AN534" s="14" t="n">
        <v>26.289</v>
      </c>
      <c r="AO534" s="14" t="n">
        <v>0.2</v>
      </c>
      <c r="AP534" s="14" t="n">
        <v>1</v>
      </c>
      <c r="AQ534" s="14" t="n">
        <v>0.76</v>
      </c>
      <c r="AR534" s="14" t="n">
        <v>0.129</v>
      </c>
      <c r="AS534" s="14" t="n">
        <v>0.017</v>
      </c>
      <c r="AT534" s="14" t="n">
        <v>0.913</v>
      </c>
      <c r="AU534" s="14" t="n">
        <v>0.2</v>
      </c>
      <c r="AV534" s="14" t="n">
        <v>1</v>
      </c>
      <c r="AW534" s="14" t="n">
        <v>0.8110000000000001</v>
      </c>
      <c r="AX534" s="14" t="n">
        <v>0.129</v>
      </c>
      <c r="AY534" s="14" t="n">
        <v>0.018</v>
      </c>
      <c r="AZ534" s="14" t="n">
        <v>0.974</v>
      </c>
      <c r="BA534" s="14" t="n">
        <v>0.2</v>
      </c>
      <c r="BB534" s="14" t="n">
        <v>1</v>
      </c>
      <c r="BC534" s="14" t="n">
        <v>0.535</v>
      </c>
      <c r="BD534" s="14" t="n">
        <v>0.129</v>
      </c>
      <c r="BE534" s="14" t="n">
        <v>0.012</v>
      </c>
      <c r="BF534" s="14" t="n">
        <v>0.642</v>
      </c>
      <c r="BG534" s="14" t="n">
        <v>0.2</v>
      </c>
      <c r="BH534" s="14" t="n">
        <v>1</v>
      </c>
      <c r="BI534" s="14" t="n">
        <v>0.579</v>
      </c>
      <c r="BJ534" s="14" t="n">
        <v>0.129</v>
      </c>
      <c r="BK534" s="14" t="n">
        <v>0.013</v>
      </c>
      <c r="BL534" s="14" t="n">
        <v>0.695</v>
      </c>
      <c r="BM534" s="14" t="n">
        <v>0.2</v>
      </c>
      <c r="BN534" s="14" t="n">
        <v>1</v>
      </c>
      <c r="BO534" s="14" t="n">
        <v>0</v>
      </c>
      <c r="BP534" s="14" t="n">
        <v>0</v>
      </c>
      <c r="BQ534" s="14" t="n">
        <v>0</v>
      </c>
      <c r="BR534" s="14" t="n">
        <v>0</v>
      </c>
      <c r="BS534" s="14" t="n">
        <v>1</v>
      </c>
      <c r="BT534" s="14" t="n">
        <v>0</v>
      </c>
      <c r="BU534" s="14" t="n">
        <v>0</v>
      </c>
      <c r="BV534" s="14" t="n">
        <v>0</v>
      </c>
      <c r="BW534" s="14" t="n">
        <v>0.2</v>
      </c>
      <c r="BX534" s="14" t="n">
        <v>1</v>
      </c>
      <c r="BY534" s="14" t="n">
        <v>13.254</v>
      </c>
      <c r="BZ534" s="14" t="n">
        <v>0</v>
      </c>
      <c r="CA534" s="14" t="n">
        <v>13.254</v>
      </c>
      <c r="CB534" s="14" t="n">
        <v>0</v>
      </c>
      <c r="CC534" s="14" t="n">
        <v>83.248</v>
      </c>
      <c r="CD534" s="14" t="n">
        <v>7.95</v>
      </c>
      <c r="CE534" s="14" t="n">
        <v>1.843</v>
      </c>
      <c r="CF534" s="14" t="n">
        <v>99.898</v>
      </c>
      <c r="CG534" s="14" t="n">
        <v>0.2</v>
      </c>
      <c r="CH534" s="14" t="n">
        <v>1</v>
      </c>
      <c r="CI534" s="14" t="n">
        <v>0</v>
      </c>
      <c r="CJ534" s="14" t="n">
        <v>0</v>
      </c>
      <c r="CK534" s="14" t="n">
        <v>0</v>
      </c>
      <c r="CL534" s="14" t="n">
        <v>0</v>
      </c>
      <c r="CM534" s="14" t="n">
        <v>0</v>
      </c>
      <c r="CN534" s="14" t="n">
        <v>0</v>
      </c>
      <c r="CO534" s="14" t="n">
        <v>0</v>
      </c>
      <c r="CP534" s="14" t="n">
        <v>0</v>
      </c>
      <c r="CQ534" s="14" t="n">
        <v>1.348</v>
      </c>
      <c r="CR534" s="14" t="n">
        <v>0</v>
      </c>
      <c r="CS534" s="14" t="n">
        <v>5.37</v>
      </c>
      <c r="CT534" s="14" t="n">
        <v>3.466</v>
      </c>
      <c r="CU534" s="14" t="n">
        <v>11.622</v>
      </c>
    </row>
    <row r="535">
      <c r="A535" s="14" t="inlineStr">
        <is>
          <t>MCO2024</t>
        </is>
      </c>
      <c r="B535" s="14" t="inlineStr">
        <is>
          <t>MCO</t>
        </is>
      </c>
      <c r="C535" s="14" t="inlineStr">
        <is>
          <t>MCO</t>
        </is>
      </c>
      <c r="D535" s="14" t="inlineStr">
        <is>
          <t>Monaco</t>
        </is>
      </c>
      <c r="E535" s="14" t="n">
        <v>2024</v>
      </c>
      <c r="F535" s="14" t="n">
        <v>0.2</v>
      </c>
      <c r="G535" s="14" t="n">
        <v>4.351</v>
      </c>
      <c r="H535" s="14" t="n">
        <v>1.324</v>
      </c>
      <c r="I535" s="14" t="n">
        <v>0</v>
      </c>
      <c r="J535" s="14" t="n">
        <v>4.351</v>
      </c>
      <c r="K535" s="14" t="n">
        <v>0</v>
      </c>
      <c r="L535" s="14" t="n">
        <v>1</v>
      </c>
      <c r="M535" s="14" t="n">
        <v>7.124</v>
      </c>
      <c r="N535" s="14" t="n">
        <v>3.971</v>
      </c>
      <c r="O535" s="14" t="n">
        <v>0</v>
      </c>
      <c r="P535" s="14" t="n">
        <v>7.124</v>
      </c>
      <c r="Q535" s="14" t="n">
        <v>0</v>
      </c>
      <c r="R535" s="14" t="n">
        <v>1</v>
      </c>
      <c r="S535" s="14" t="n">
        <v>10.969</v>
      </c>
      <c r="T535" s="14" t="n">
        <v>7.942</v>
      </c>
      <c r="U535" s="14" t="n">
        <v>0.299</v>
      </c>
      <c r="V535" s="14" t="n">
        <v>13.162</v>
      </c>
      <c r="W535" s="14" t="n">
        <v>0.2</v>
      </c>
      <c r="X535" s="14" t="n">
        <v>1</v>
      </c>
      <c r="Y535" s="14" t="n">
        <v>11.492</v>
      </c>
      <c r="Z535" s="14" t="n">
        <v>1.553</v>
      </c>
      <c r="AA535" s="14" t="n">
        <v>0</v>
      </c>
      <c r="AB535" s="14" t="n">
        <v>11.492</v>
      </c>
      <c r="AC535" s="14" t="n">
        <v>0</v>
      </c>
      <c r="AD535" s="14" t="n">
        <v>1</v>
      </c>
      <c r="AE535" s="14" t="n">
        <v>12.815</v>
      </c>
      <c r="AF535" s="14" t="n">
        <v>2.997</v>
      </c>
      <c r="AG535" s="14" t="n">
        <v>0</v>
      </c>
      <c r="AH535" s="14" t="n">
        <v>12.815</v>
      </c>
      <c r="AI535" s="14" t="n">
        <v>0</v>
      </c>
      <c r="AJ535" s="14" t="n">
        <v>1</v>
      </c>
      <c r="AK535" s="14" t="n">
        <v>20.757</v>
      </c>
      <c r="AL535" s="14" t="n">
        <v>11.055</v>
      </c>
      <c r="AM535" s="14" t="n">
        <v>0.5649999999999999</v>
      </c>
      <c r="AN535" s="14" t="n">
        <v>24.909</v>
      </c>
      <c r="AO535" s="14" t="n">
        <v>0.2</v>
      </c>
      <c r="AP535" s="14" t="n">
        <v>1</v>
      </c>
      <c r="AQ535" s="14" t="n">
        <v>0.724</v>
      </c>
      <c r="AR535" s="14" t="n">
        <v>0.132</v>
      </c>
      <c r="AS535" s="14" t="n">
        <v>0.02</v>
      </c>
      <c r="AT535" s="14" t="n">
        <v>0.869</v>
      </c>
      <c r="AU535" s="14" t="n">
        <v>0.2</v>
      </c>
      <c r="AV535" s="14" t="n">
        <v>1</v>
      </c>
      <c r="AW535" s="14" t="n">
        <v>0.75</v>
      </c>
      <c r="AX535" s="14" t="n">
        <v>0.132</v>
      </c>
      <c r="AY535" s="14" t="n">
        <v>0.02</v>
      </c>
      <c r="AZ535" s="14" t="n">
        <v>0.9</v>
      </c>
      <c r="BA535" s="14" t="n">
        <v>0.2</v>
      </c>
      <c r="BB535" s="14" t="n">
        <v>1</v>
      </c>
      <c r="BC535" s="14" t="n">
        <v>0.513</v>
      </c>
      <c r="BD535" s="14" t="n">
        <v>0.132</v>
      </c>
      <c r="BE535" s="14" t="n">
        <v>0.014</v>
      </c>
      <c r="BF535" s="14" t="n">
        <v>0.616</v>
      </c>
      <c r="BG535" s="14" t="n">
        <v>0.2</v>
      </c>
      <c r="BH535" s="14" t="n">
        <v>1</v>
      </c>
      <c r="BI535" s="14" t="n">
        <v>0.591</v>
      </c>
      <c r="BJ535" s="14" t="n">
        <v>0.132</v>
      </c>
      <c r="BK535" s="14" t="n">
        <v>0.016</v>
      </c>
      <c r="BL535" s="14" t="n">
        <v>0.71</v>
      </c>
      <c r="BM535" s="14" t="n">
        <v>0.2</v>
      </c>
      <c r="BN535" s="14" t="n">
        <v>1</v>
      </c>
      <c r="BO535" s="14" t="n">
        <v>0</v>
      </c>
      <c r="BP535" s="14" t="n">
        <v>0</v>
      </c>
      <c r="BQ535" s="14" t="n">
        <v>0</v>
      </c>
      <c r="BR535" s="14" t="n">
        <v>0</v>
      </c>
      <c r="BS535" s="14" t="n">
        <v>1</v>
      </c>
      <c r="BT535" s="14" t="n">
        <v>0</v>
      </c>
      <c r="BU535" s="14" t="n">
        <v>0</v>
      </c>
      <c r="BV535" s="14" t="n">
        <v>0</v>
      </c>
      <c r="BW535" s="14" t="n">
        <v>0.2</v>
      </c>
      <c r="BX535" s="14" t="n">
        <v>1</v>
      </c>
      <c r="BY535" s="14" t="n">
        <v>13.646</v>
      </c>
      <c r="BZ535" s="14" t="n">
        <v>0</v>
      </c>
      <c r="CA535" s="14" t="n">
        <v>13.646</v>
      </c>
      <c r="CB535" s="14" t="n">
        <v>0</v>
      </c>
      <c r="CC535" s="14" t="n">
        <v>82.58799999999999</v>
      </c>
      <c r="CD535" s="14" t="n">
        <v>7.95</v>
      </c>
      <c r="CE535" s="14" t="n">
        <v>2.25</v>
      </c>
      <c r="CF535" s="14" t="n">
        <v>99.10599999999999</v>
      </c>
      <c r="CG535" s="14" t="n">
        <v>0.2</v>
      </c>
      <c r="CH535" s="14" t="n">
        <v>1</v>
      </c>
      <c r="CI535" s="14" t="n">
        <v>0</v>
      </c>
      <c r="CJ535" s="14" t="n">
        <v>0</v>
      </c>
      <c r="CK535" s="14" t="n">
        <v>0</v>
      </c>
      <c r="CL535" s="14" t="n">
        <v>0</v>
      </c>
      <c r="CM535" s="14" t="n">
        <v>0</v>
      </c>
      <c r="CN535" s="14" t="n">
        <v>0</v>
      </c>
      <c r="CO535" s="14" t="n">
        <v>0</v>
      </c>
      <c r="CP535" s="14" t="n">
        <v>0</v>
      </c>
      <c r="CQ535" s="14" t="n">
        <v>1.387</v>
      </c>
      <c r="CR535" s="14" t="n">
        <v>0</v>
      </c>
      <c r="CS535" s="14" t="n">
        <v>5.529</v>
      </c>
      <c r="CT535" s="14" t="n">
        <v>3.027</v>
      </c>
      <c r="CU535" s="14" t="n">
        <v>10.168</v>
      </c>
    </row>
    <row r="536">
      <c r="A536" s="14" t="inlineStr">
        <is>
          <t>MNG2021</t>
        </is>
      </c>
      <c r="B536" s="14" t="inlineStr">
        <is>
          <t>MNG</t>
        </is>
      </c>
      <c r="C536" s="14" t="inlineStr">
        <is>
          <t>MNG</t>
        </is>
      </c>
      <c r="D536" s="14" t="inlineStr">
        <is>
          <t>Mongolia</t>
        </is>
      </c>
      <c r="E536" s="14" t="n">
        <v>2021</v>
      </c>
      <c r="F536" s="14" t="n">
        <v>0.1</v>
      </c>
      <c r="G536" s="14" t="n">
        <v>1.772</v>
      </c>
      <c r="H536" s="14" t="n">
        <v>0.572</v>
      </c>
      <c r="I536" s="14" t="n">
        <v>0</v>
      </c>
      <c r="J536" s="14" t="n">
        <v>1.772</v>
      </c>
      <c r="K536" s="14" t="n">
        <v>0</v>
      </c>
      <c r="L536" s="14" t="n">
        <v>1</v>
      </c>
      <c r="M536" s="14" t="n">
        <v>2.917</v>
      </c>
      <c r="N536" s="14" t="n">
        <v>1.716</v>
      </c>
      <c r="O536" s="14" t="n">
        <v>0</v>
      </c>
      <c r="P536" s="14" t="n">
        <v>2.917</v>
      </c>
      <c r="Q536" s="14" t="n">
        <v>0</v>
      </c>
      <c r="R536" s="14" t="n">
        <v>1</v>
      </c>
      <c r="S536" s="14" t="n">
        <v>4.632</v>
      </c>
      <c r="T536" s="14" t="n">
        <v>3.432</v>
      </c>
      <c r="U536" s="14" t="n">
        <v>0</v>
      </c>
      <c r="V536" s="14" t="n">
        <v>5.096</v>
      </c>
      <c r="W536" s="14" t="n">
        <v>0.1</v>
      </c>
      <c r="X536" s="14" t="n">
        <v>1</v>
      </c>
      <c r="Y536" s="14" t="n">
        <v>10.541</v>
      </c>
      <c r="Z536" s="14" t="n">
        <v>1.301</v>
      </c>
      <c r="AA536" s="14" t="n">
        <v>0</v>
      </c>
      <c r="AB536" s="14" t="n">
        <v>10.541</v>
      </c>
      <c r="AC536" s="14" t="n">
        <v>0</v>
      </c>
      <c r="AD536" s="14" t="n">
        <v>1</v>
      </c>
      <c r="AE536" s="14" t="n">
        <v>11.684</v>
      </c>
      <c r="AF536" s="14" t="n">
        <v>2.547</v>
      </c>
      <c r="AG536" s="14" t="n">
        <v>0</v>
      </c>
      <c r="AH536" s="14" t="n">
        <v>11.684</v>
      </c>
      <c r="AI536" s="14" t="n">
        <v>0</v>
      </c>
      <c r="AJ536" s="14" t="n">
        <v>1</v>
      </c>
      <c r="AK536" s="14" t="n">
        <v>18.544</v>
      </c>
      <c r="AL536" s="14" t="n">
        <v>9.622</v>
      </c>
      <c r="AM536" s="14" t="n">
        <v>0</v>
      </c>
      <c r="AN536" s="14" t="n">
        <v>20.399</v>
      </c>
      <c r="AO536" s="14" t="n">
        <v>0.1</v>
      </c>
      <c r="AP536" s="14" t="n">
        <v>1</v>
      </c>
      <c r="AQ536" s="14" t="n">
        <v>0.621</v>
      </c>
      <c r="AR536" s="14" t="n">
        <v>0.114</v>
      </c>
      <c r="AS536" s="14" t="n">
        <v>-0.066</v>
      </c>
      <c r="AT536" s="14" t="n">
        <v>0.61</v>
      </c>
      <c r="AU536" s="14" t="n">
        <v>0.1</v>
      </c>
      <c r="AV536" s="14" t="n">
        <v>1</v>
      </c>
      <c r="AW536" s="14" t="n">
        <v>0.593</v>
      </c>
      <c r="AX536" s="14" t="n">
        <v>0.114</v>
      </c>
      <c r="AY536" s="14" t="n">
        <v>0.156</v>
      </c>
      <c r="AZ536" s="14" t="n">
        <v>0.824</v>
      </c>
      <c r="BA536" s="14" t="n">
        <v>0.1</v>
      </c>
      <c r="BB536" s="14" t="n">
        <v>1</v>
      </c>
      <c r="BC536" s="14" t="n">
        <v>0.44</v>
      </c>
      <c r="BD536" s="14" t="n">
        <v>0.114</v>
      </c>
      <c r="BE536" s="14" t="n">
        <v>0</v>
      </c>
      <c r="BF536" s="14" t="n">
        <v>0.484</v>
      </c>
      <c r="BG536" s="14" t="n">
        <v>0.1</v>
      </c>
      <c r="BH536" s="14" t="n">
        <v>1</v>
      </c>
      <c r="BI536" s="14" t="n">
        <v>0.5600000000000001</v>
      </c>
      <c r="BJ536" s="14" t="n">
        <v>0.114</v>
      </c>
      <c r="BK536" s="14" t="n">
        <v>0</v>
      </c>
      <c r="BL536" s="14" t="n">
        <v>0.616</v>
      </c>
      <c r="BM536" s="14" t="n">
        <v>0.1</v>
      </c>
      <c r="BN536" s="14" t="n">
        <v>1</v>
      </c>
      <c r="BO536" s="14" t="n">
        <v>0</v>
      </c>
      <c r="BP536" s="14" t="n">
        <v>0</v>
      </c>
      <c r="BQ536" s="14" t="n">
        <v>0.063</v>
      </c>
      <c r="BR536" s="14" t="n">
        <v>0</v>
      </c>
      <c r="BS536" s="14" t="n">
        <v>0.667</v>
      </c>
      <c r="BT536" s="14" t="n">
        <v>0</v>
      </c>
      <c r="BU536" s="14" t="n">
        <v>0</v>
      </c>
      <c r="BV536" s="14" t="n">
        <v>0.047</v>
      </c>
      <c r="BW536" s="14" t="n">
        <v>0</v>
      </c>
      <c r="BX536" s="14" t="n">
        <v>0.667</v>
      </c>
      <c r="BY536" s="14" t="n">
        <v>11.787</v>
      </c>
      <c r="BZ536" s="14" t="n">
        <v>0</v>
      </c>
      <c r="CA536" s="14" t="n">
        <v>11.787</v>
      </c>
      <c r="CB536" s="14" t="n">
        <v>0</v>
      </c>
      <c r="CC536" s="14" t="n">
        <v>81.69499999999999</v>
      </c>
      <c r="CD536" s="14" t="n">
        <v>7.95</v>
      </c>
      <c r="CE536" s="14" t="n">
        <v>0</v>
      </c>
      <c r="CF536" s="14" t="n">
        <v>89.86499999999999</v>
      </c>
      <c r="CG536" s="14" t="n">
        <v>0.1</v>
      </c>
      <c r="CH536" s="14" t="n">
        <v>1</v>
      </c>
      <c r="CI536" s="14" t="n">
        <v>0</v>
      </c>
      <c r="CJ536" s="14" t="n">
        <v>0</v>
      </c>
      <c r="CK536" s="14" t="n">
        <v>0</v>
      </c>
      <c r="CL536" s="14" t="n">
        <v>0</v>
      </c>
      <c r="CM536" s="14" t="n">
        <v>0</v>
      </c>
      <c r="CN536" s="14" t="n">
        <v>0</v>
      </c>
      <c r="CO536" s="14" t="n">
        <v>0</v>
      </c>
      <c r="CP536" s="14" t="n">
        <v>0.999</v>
      </c>
      <c r="CQ536" s="14" t="n">
        <v>1.198</v>
      </c>
      <c r="CR536" s="14" t="n">
        <v>0</v>
      </c>
      <c r="CS536" s="14" t="n">
        <v>4.776</v>
      </c>
      <c r="CT536" s="14" t="n">
        <v>3.604</v>
      </c>
      <c r="CU536" s="14" t="n">
        <v>9.407999999999999</v>
      </c>
    </row>
    <row r="537">
      <c r="A537" s="14" t="inlineStr">
        <is>
          <t>MNG2022</t>
        </is>
      </c>
      <c r="B537" s="14" t="inlineStr">
        <is>
          <t>MNG</t>
        </is>
      </c>
      <c r="C537" s="14" t="inlineStr">
        <is>
          <t>MNG</t>
        </is>
      </c>
      <c r="D537" s="14" t="inlineStr">
        <is>
          <t>Mongolia</t>
        </is>
      </c>
      <c r="E537" s="14" t="n">
        <v>2022</v>
      </c>
      <c r="F537" s="14" t="n">
        <v>0.1</v>
      </c>
      <c r="G537" s="14" t="n">
        <v>1.925</v>
      </c>
      <c r="H537" s="14" t="n">
        <v>0.619</v>
      </c>
      <c r="I537" s="14" t="n">
        <v>0</v>
      </c>
      <c r="J537" s="14" t="n">
        <v>1.925</v>
      </c>
      <c r="K537" s="14" t="n">
        <v>0</v>
      </c>
      <c r="L537" s="14" t="n">
        <v>1</v>
      </c>
      <c r="M537" s="14" t="n">
        <v>3.16</v>
      </c>
      <c r="N537" s="14" t="n">
        <v>1.856</v>
      </c>
      <c r="O537" s="14" t="n">
        <v>0</v>
      </c>
      <c r="P537" s="14" t="n">
        <v>3.16</v>
      </c>
      <c r="Q537" s="14" t="n">
        <v>0</v>
      </c>
      <c r="R537" s="14" t="n">
        <v>1</v>
      </c>
      <c r="S537" s="14" t="n">
        <v>5.019</v>
      </c>
      <c r="T537" s="14" t="n">
        <v>3.712</v>
      </c>
      <c r="U537" s="14" t="n">
        <v>0.037</v>
      </c>
      <c r="V537" s="14" t="n">
        <v>5.52</v>
      </c>
      <c r="W537" s="14" t="n">
        <v>0.1</v>
      </c>
      <c r="X537" s="14" t="n">
        <v>1</v>
      </c>
      <c r="Y537" s="14" t="n">
        <v>17.308</v>
      </c>
      <c r="Z537" s="14" t="n">
        <v>2.136</v>
      </c>
      <c r="AA537" s="14" t="n">
        <v>0</v>
      </c>
      <c r="AB537" s="14" t="n">
        <v>17.308</v>
      </c>
      <c r="AC537" s="14" t="n">
        <v>0</v>
      </c>
      <c r="AD537" s="14" t="n">
        <v>1</v>
      </c>
      <c r="AE537" s="14" t="n">
        <v>18.543</v>
      </c>
      <c r="AF537" s="14" t="n">
        <v>4.043</v>
      </c>
      <c r="AG537" s="14" t="n">
        <v>0</v>
      </c>
      <c r="AH537" s="14" t="n">
        <v>18.543</v>
      </c>
      <c r="AI537" s="14" t="n">
        <v>0</v>
      </c>
      <c r="AJ537" s="14" t="n">
        <v>1</v>
      </c>
      <c r="AK537" s="14" t="n">
        <v>25.951</v>
      </c>
      <c r="AL537" s="14" t="n">
        <v>13.466</v>
      </c>
      <c r="AM537" s="14" t="n">
        <v>0.192</v>
      </c>
      <c r="AN537" s="14" t="n">
        <v>28.546</v>
      </c>
      <c r="AO537" s="14" t="n">
        <v>0.1</v>
      </c>
      <c r="AP537" s="14" t="n">
        <v>1</v>
      </c>
      <c r="AQ537" s="14" t="n">
        <v>0.847</v>
      </c>
      <c r="AR537" s="14" t="n">
        <v>0.123</v>
      </c>
      <c r="AS537" s="14" t="n">
        <v>-0.146</v>
      </c>
      <c r="AT537" s="14" t="n">
        <v>0.771</v>
      </c>
      <c r="AU537" s="14" t="n">
        <v>0.1</v>
      </c>
      <c r="AV537" s="14" t="n">
        <v>1</v>
      </c>
      <c r="AW537" s="14" t="n">
        <v>0.947</v>
      </c>
      <c r="AX537" s="14" t="n">
        <v>0.123</v>
      </c>
      <c r="AY537" s="14" t="n">
        <v>0.077</v>
      </c>
      <c r="AZ537" s="14" t="n">
        <v>1.126</v>
      </c>
      <c r="BA537" s="14" t="n">
        <v>0.1</v>
      </c>
      <c r="BB537" s="14" t="n">
        <v>1</v>
      </c>
      <c r="BC537" s="14" t="n">
        <v>0.589</v>
      </c>
      <c r="BD537" s="14" t="n">
        <v>0.123</v>
      </c>
      <c r="BE537" s="14" t="n">
        <v>0.004</v>
      </c>
      <c r="BF537" s="14" t="n">
        <v>0.647</v>
      </c>
      <c r="BG537" s="14" t="n">
        <v>0.1</v>
      </c>
      <c r="BH537" s="14" t="n">
        <v>1</v>
      </c>
      <c r="BI537" s="14" t="n">
        <v>0.6889999999999999</v>
      </c>
      <c r="BJ537" s="14" t="n">
        <v>0.123</v>
      </c>
      <c r="BK537" s="14" t="n">
        <v>0.005</v>
      </c>
      <c r="BL537" s="14" t="n">
        <v>0.758</v>
      </c>
      <c r="BM537" s="14" t="n">
        <v>0.1</v>
      </c>
      <c r="BN537" s="14" t="n">
        <v>1</v>
      </c>
      <c r="BO537" s="14" t="n">
        <v>0</v>
      </c>
      <c r="BP537" s="14" t="n">
        <v>0</v>
      </c>
      <c r="BQ537" s="14" t="n">
        <v>0.057</v>
      </c>
      <c r="BR537" s="14" t="n">
        <v>0</v>
      </c>
      <c r="BS537" s="14" t="n">
        <v>0.667</v>
      </c>
      <c r="BT537" s="14" t="n">
        <v>0</v>
      </c>
      <c r="BU537" s="14" t="n">
        <v>0</v>
      </c>
      <c r="BV537" s="14" t="n">
        <v>0.043</v>
      </c>
      <c r="BW537" s="14" t="n">
        <v>0</v>
      </c>
      <c r="BX537" s="14" t="n">
        <v>0.667</v>
      </c>
      <c r="BY537" s="14" t="n">
        <v>12.729</v>
      </c>
      <c r="BZ537" s="14" t="n">
        <v>0</v>
      </c>
      <c r="CA537" s="14" t="n">
        <v>12.729</v>
      </c>
      <c r="CB537" s="14" t="n">
        <v>0</v>
      </c>
      <c r="CC537" s="14" t="n">
        <v>102.477</v>
      </c>
      <c r="CD537" s="14" t="n">
        <v>7.95</v>
      </c>
      <c r="CE537" s="14" t="n">
        <v>0.758</v>
      </c>
      <c r="CF537" s="14" t="n">
        <v>112.724</v>
      </c>
      <c r="CG537" s="14" t="n">
        <v>0.1</v>
      </c>
      <c r="CH537" s="14" t="n">
        <v>1</v>
      </c>
      <c r="CI537" s="14" t="n">
        <v>0</v>
      </c>
      <c r="CJ537" s="14" t="n">
        <v>0</v>
      </c>
      <c r="CK537" s="14" t="n">
        <v>0</v>
      </c>
      <c r="CL537" s="14" t="n">
        <v>0</v>
      </c>
      <c r="CM537" s="14" t="n">
        <v>0</v>
      </c>
      <c r="CN537" s="14" t="n">
        <v>0</v>
      </c>
      <c r="CO537" s="14" t="n">
        <v>0</v>
      </c>
      <c r="CP537" s="14" t="n">
        <v>0.998</v>
      </c>
      <c r="CQ537" s="14" t="n">
        <v>1.294</v>
      </c>
      <c r="CR537" s="14" t="n">
        <v>0</v>
      </c>
      <c r="CS537" s="14" t="n">
        <v>5.158</v>
      </c>
      <c r="CT537" s="14" t="n">
        <v>7.554</v>
      </c>
      <c r="CU537" s="14" t="n">
        <v>16.097</v>
      </c>
    </row>
    <row r="538">
      <c r="A538" s="14" t="inlineStr">
        <is>
          <t>MNG2023</t>
        </is>
      </c>
      <c r="B538" s="14" t="inlineStr">
        <is>
          <t>MNG</t>
        </is>
      </c>
      <c r="C538" s="14" t="inlineStr">
        <is>
          <t>MNG</t>
        </is>
      </c>
      <c r="D538" s="14" t="inlineStr">
        <is>
          <t>Mongolia</t>
        </is>
      </c>
      <c r="E538" s="14" t="n">
        <v>2023</v>
      </c>
      <c r="F538" s="14" t="n">
        <v>0.1</v>
      </c>
      <c r="G538" s="14" t="n">
        <v>1.998</v>
      </c>
      <c r="H538" s="14" t="n">
        <v>0.644</v>
      </c>
      <c r="I538" s="14" t="n">
        <v>0</v>
      </c>
      <c r="J538" s="14" t="n">
        <v>1.998</v>
      </c>
      <c r="K538" s="14" t="n">
        <v>0</v>
      </c>
      <c r="L538" s="14" t="n">
        <v>1</v>
      </c>
      <c r="M538" s="14" t="n">
        <v>3.285</v>
      </c>
      <c r="N538" s="14" t="n">
        <v>1.932</v>
      </c>
      <c r="O538" s="14" t="n">
        <v>0</v>
      </c>
      <c r="P538" s="14" t="n">
        <v>3.285</v>
      </c>
      <c r="Q538" s="14" t="n">
        <v>0</v>
      </c>
      <c r="R538" s="14" t="n">
        <v>1</v>
      </c>
      <c r="S538" s="14" t="n">
        <v>5.218</v>
      </c>
      <c r="T538" s="14" t="n">
        <v>3.864</v>
      </c>
      <c r="U538" s="14" t="n">
        <v>0.058</v>
      </c>
      <c r="V538" s="14" t="n">
        <v>5.74</v>
      </c>
      <c r="W538" s="14" t="n">
        <v>0.1</v>
      </c>
      <c r="X538" s="14" t="n">
        <v>1</v>
      </c>
      <c r="Y538" s="14" t="n">
        <v>13.799</v>
      </c>
      <c r="Z538" s="14" t="n">
        <v>1.703</v>
      </c>
      <c r="AA538" s="14" t="n">
        <v>0</v>
      </c>
      <c r="AB538" s="14" t="n">
        <v>13.799</v>
      </c>
      <c r="AC538" s="14" t="n">
        <v>0</v>
      </c>
      <c r="AD538" s="14" t="n">
        <v>1</v>
      </c>
      <c r="AE538" s="14" t="n">
        <v>15.085</v>
      </c>
      <c r="AF538" s="14" t="n">
        <v>3.289</v>
      </c>
      <c r="AG538" s="14" t="n">
        <v>0</v>
      </c>
      <c r="AH538" s="14" t="n">
        <v>15.085</v>
      </c>
      <c r="AI538" s="14" t="n">
        <v>0</v>
      </c>
      <c r="AJ538" s="14" t="n">
        <v>1</v>
      </c>
      <c r="AK538" s="14" t="n">
        <v>22.799</v>
      </c>
      <c r="AL538" s="14" t="n">
        <v>11.83</v>
      </c>
      <c r="AM538" s="14" t="n">
        <v>0.252</v>
      </c>
      <c r="AN538" s="14" t="n">
        <v>25.078</v>
      </c>
      <c r="AO538" s="14" t="n">
        <v>0.1</v>
      </c>
      <c r="AP538" s="14" t="n">
        <v>1</v>
      </c>
      <c r="AQ538" s="14" t="n">
        <v>0.749</v>
      </c>
      <c r="AR538" s="14" t="n">
        <v>0.129</v>
      </c>
      <c r="AS538" s="14" t="n">
        <v>-0.107</v>
      </c>
      <c r="AT538" s="14" t="n">
        <v>0.705</v>
      </c>
      <c r="AU538" s="14" t="n">
        <v>0.1</v>
      </c>
      <c r="AV538" s="14" t="n">
        <v>1</v>
      </c>
      <c r="AW538" s="14" t="n">
        <v>0.783</v>
      </c>
      <c r="AX538" s="14" t="n">
        <v>0.129</v>
      </c>
      <c r="AY538" s="14" t="n">
        <v>0.18</v>
      </c>
      <c r="AZ538" s="14" t="n">
        <v>1.059</v>
      </c>
      <c r="BA538" s="14" t="n">
        <v>0.1</v>
      </c>
      <c r="BB538" s="14" t="n">
        <v>1</v>
      </c>
      <c r="BC538" s="14" t="n">
        <v>0.527</v>
      </c>
      <c r="BD538" s="14" t="n">
        <v>0.129</v>
      </c>
      <c r="BE538" s="14" t="n">
        <v>0.006</v>
      </c>
      <c r="BF538" s="14" t="n">
        <v>0.58</v>
      </c>
      <c r="BG538" s="14" t="n">
        <v>0.1</v>
      </c>
      <c r="BH538" s="14" t="n">
        <v>1</v>
      </c>
      <c r="BI538" s="14" t="n">
        <v>0.64</v>
      </c>
      <c r="BJ538" s="14" t="n">
        <v>0.129</v>
      </c>
      <c r="BK538" s="14" t="n">
        <v>0.007</v>
      </c>
      <c r="BL538" s="14" t="n">
        <v>0.704</v>
      </c>
      <c r="BM538" s="14" t="n">
        <v>0.1</v>
      </c>
      <c r="BN538" s="14" t="n">
        <v>1</v>
      </c>
      <c r="BO538" s="14" t="n">
        <v>0</v>
      </c>
      <c r="BP538" s="14" t="n">
        <v>0</v>
      </c>
      <c r="BQ538" s="14" t="n">
        <v>0.054</v>
      </c>
      <c r="BR538" s="14" t="n">
        <v>0</v>
      </c>
      <c r="BS538" s="14" t="n">
        <v>0.667</v>
      </c>
      <c r="BT538" s="14" t="n">
        <v>0</v>
      </c>
      <c r="BU538" s="14" t="n">
        <v>0</v>
      </c>
      <c r="BV538" s="14" t="n">
        <v>0.04</v>
      </c>
      <c r="BW538" s="14" t="n">
        <v>0</v>
      </c>
      <c r="BX538" s="14" t="n">
        <v>0.667</v>
      </c>
      <c r="BY538" s="14" t="n">
        <v>13.254</v>
      </c>
      <c r="BZ538" s="14" t="n">
        <v>0</v>
      </c>
      <c r="CA538" s="14" t="n">
        <v>13.254</v>
      </c>
      <c r="CB538" s="14" t="n">
        <v>0</v>
      </c>
      <c r="CC538" s="14" t="n">
        <v>87.07899999999999</v>
      </c>
      <c r="CD538" s="14" t="n">
        <v>7.95</v>
      </c>
      <c r="CE538" s="14" t="n">
        <v>0.964</v>
      </c>
      <c r="CF538" s="14" t="n">
        <v>95.78700000000001</v>
      </c>
      <c r="CG538" s="14" t="n">
        <v>0.1</v>
      </c>
      <c r="CH538" s="14" t="n">
        <v>1</v>
      </c>
      <c r="CI538" s="14" t="n">
        <v>0</v>
      </c>
      <c r="CJ538" s="14" t="n">
        <v>0</v>
      </c>
      <c r="CK538" s="14" t="n">
        <v>0</v>
      </c>
      <c r="CL538" s="14" t="n">
        <v>0</v>
      </c>
      <c r="CM538" s="14" t="n">
        <v>0</v>
      </c>
      <c r="CN538" s="14" t="n">
        <v>0</v>
      </c>
      <c r="CO538" s="14" t="n">
        <v>0</v>
      </c>
      <c r="CP538" s="14" t="n">
        <v>0.998</v>
      </c>
      <c r="CQ538" s="14" t="n">
        <v>1.348</v>
      </c>
      <c r="CR538" s="14" t="n">
        <v>0</v>
      </c>
      <c r="CS538" s="14" t="n">
        <v>5.37</v>
      </c>
      <c r="CT538" s="14" t="n">
        <v>4.484</v>
      </c>
      <c r="CU538" s="14" t="n">
        <v>12.529</v>
      </c>
    </row>
    <row r="539">
      <c r="A539" s="14" t="inlineStr">
        <is>
          <t>MNG2024</t>
        </is>
      </c>
      <c r="B539" s="14" t="inlineStr">
        <is>
          <t>MNG</t>
        </is>
      </c>
      <c r="C539" s="14" t="inlineStr">
        <is>
          <t>MNG</t>
        </is>
      </c>
      <c r="D539" s="14" t="inlineStr">
        <is>
          <t>Mongolia</t>
        </is>
      </c>
      <c r="E539" s="14" t="n">
        <v>2024</v>
      </c>
      <c r="F539" s="14" t="n">
        <v>0.1</v>
      </c>
      <c r="G539" s="14" t="n">
        <v>2.054</v>
      </c>
      <c r="H539" s="14" t="n">
        <v>0.663</v>
      </c>
      <c r="I539" s="14" t="n">
        <v>0</v>
      </c>
      <c r="J539" s="14" t="n">
        <v>2.054</v>
      </c>
      <c r="K539" s="14" t="n">
        <v>0</v>
      </c>
      <c r="L539" s="14" t="n">
        <v>1</v>
      </c>
      <c r="M539" s="14" t="n">
        <v>3.38</v>
      </c>
      <c r="N539" s="14" t="n">
        <v>1.989</v>
      </c>
      <c r="O539" s="14" t="n">
        <v>0</v>
      </c>
      <c r="P539" s="14" t="n">
        <v>3.38</v>
      </c>
      <c r="Q539" s="14" t="n">
        <v>0</v>
      </c>
      <c r="R539" s="14" t="n">
        <v>1</v>
      </c>
      <c r="S539" s="14" t="n">
        <v>5.37</v>
      </c>
      <c r="T539" s="14" t="n">
        <v>3.978</v>
      </c>
      <c r="U539" s="14" t="n">
        <v>0.073</v>
      </c>
      <c r="V539" s="14" t="n">
        <v>5.907</v>
      </c>
      <c r="W539" s="14" t="n">
        <v>0.1</v>
      </c>
      <c r="X539" s="14" t="n">
        <v>1</v>
      </c>
      <c r="Y539" s="14" t="n">
        <v>12.208</v>
      </c>
      <c r="Z539" s="14" t="n">
        <v>1.506</v>
      </c>
      <c r="AA539" s="14" t="n">
        <v>0</v>
      </c>
      <c r="AB539" s="14" t="n">
        <v>12.208</v>
      </c>
      <c r="AC539" s="14" t="n">
        <v>0</v>
      </c>
      <c r="AD539" s="14" t="n">
        <v>1</v>
      </c>
      <c r="AE539" s="14" t="n">
        <v>13.531</v>
      </c>
      <c r="AF539" s="14" t="n">
        <v>2.95</v>
      </c>
      <c r="AG539" s="14" t="n">
        <v>0</v>
      </c>
      <c r="AH539" s="14" t="n">
        <v>13.531</v>
      </c>
      <c r="AI539" s="14" t="n">
        <v>0</v>
      </c>
      <c r="AJ539" s="14" t="n">
        <v>1</v>
      </c>
      <c r="AK539" s="14" t="n">
        <v>21.473</v>
      </c>
      <c r="AL539" s="14" t="n">
        <v>11.142</v>
      </c>
      <c r="AM539" s="14" t="n">
        <v>0.292</v>
      </c>
      <c r="AN539" s="14" t="n">
        <v>23.62</v>
      </c>
      <c r="AO539" s="14" t="n">
        <v>0.1</v>
      </c>
      <c r="AP539" s="14" t="n">
        <v>1</v>
      </c>
      <c r="AQ539" s="14" t="n">
        <v>0.72</v>
      </c>
      <c r="AR539" s="14" t="n">
        <v>0.132</v>
      </c>
      <c r="AS539" s="14" t="n">
        <v>-0.064</v>
      </c>
      <c r="AT539" s="14" t="n">
        <v>0.721</v>
      </c>
      <c r="AU539" s="14" t="n">
        <v>0.1</v>
      </c>
      <c r="AV539" s="14" t="n">
        <v>1</v>
      </c>
      <c r="AW539" s="14" t="n">
        <v>0.734</v>
      </c>
      <c r="AX539" s="14" t="n">
        <v>0.132</v>
      </c>
      <c r="AY539" s="14" t="n">
        <v>0.196</v>
      </c>
      <c r="AZ539" s="14" t="n">
        <v>1.023</v>
      </c>
      <c r="BA539" s="14" t="n">
        <v>0.1</v>
      </c>
      <c r="BB539" s="14" t="n">
        <v>1</v>
      </c>
      <c r="BC539" s="14" t="n">
        <v>0.51</v>
      </c>
      <c r="BD539" s="14" t="n">
        <v>0.132</v>
      </c>
      <c r="BE539" s="14" t="n">
        <v>0.007</v>
      </c>
      <c r="BF539" s="14" t="n">
        <v>0.5610000000000001</v>
      </c>
      <c r="BG539" s="14" t="n">
        <v>0.1</v>
      </c>
      <c r="BH539" s="14" t="n">
        <v>1</v>
      </c>
      <c r="BI539" s="14" t="n">
        <v>0.652</v>
      </c>
      <c r="BJ539" s="14" t="n">
        <v>0.132</v>
      </c>
      <c r="BK539" s="14" t="n">
        <v>0.008999999999999999</v>
      </c>
      <c r="BL539" s="14" t="n">
        <v>0.717</v>
      </c>
      <c r="BM539" s="14" t="n">
        <v>0.1</v>
      </c>
      <c r="BN539" s="14" t="n">
        <v>1</v>
      </c>
      <c r="BO539" s="14" t="n">
        <v>0</v>
      </c>
      <c r="BP539" s="14" t="n">
        <v>0</v>
      </c>
      <c r="BQ539" s="14" t="n">
        <v>0.055</v>
      </c>
      <c r="BR539" s="14" t="n">
        <v>0</v>
      </c>
      <c r="BS539" s="14" t="n">
        <v>0.667</v>
      </c>
      <c r="BT539" s="14" t="n">
        <v>0</v>
      </c>
      <c r="BU539" s="14" t="n">
        <v>0</v>
      </c>
      <c r="BV539" s="14" t="n">
        <v>0.041</v>
      </c>
      <c r="BW539" s="14" t="n">
        <v>0</v>
      </c>
      <c r="BX539" s="14" t="n">
        <v>0.667</v>
      </c>
      <c r="BY539" s="14" t="n">
        <v>13.646</v>
      </c>
      <c r="BZ539" s="14" t="n">
        <v>0</v>
      </c>
      <c r="CA539" s="14" t="n">
        <v>13.646</v>
      </c>
      <c r="CB539" s="14" t="n">
        <v>0</v>
      </c>
      <c r="CC539" s="14" t="n">
        <v>86.38500000000001</v>
      </c>
      <c r="CD539" s="14" t="n">
        <v>7.95</v>
      </c>
      <c r="CE539" s="14" t="n">
        <v>1.177</v>
      </c>
      <c r="CF539" s="14" t="n">
        <v>95.024</v>
      </c>
      <c r="CG539" s="14" t="n">
        <v>0.1</v>
      </c>
      <c r="CH539" s="14" t="n">
        <v>1</v>
      </c>
      <c r="CI539" s="14" t="n">
        <v>0</v>
      </c>
      <c r="CJ539" s="14" t="n">
        <v>0</v>
      </c>
      <c r="CK539" s="14" t="n">
        <v>0</v>
      </c>
      <c r="CL539" s="14" t="n">
        <v>0</v>
      </c>
      <c r="CM539" s="14" t="n">
        <v>0</v>
      </c>
      <c r="CN539" s="14" t="n">
        <v>0</v>
      </c>
      <c r="CO539" s="14" t="n">
        <v>0</v>
      </c>
      <c r="CP539" s="14" t="n">
        <v>0.998</v>
      </c>
      <c r="CQ539" s="14" t="n">
        <v>1.387</v>
      </c>
      <c r="CR539" s="14" t="n">
        <v>0</v>
      </c>
      <c r="CS539" s="14" t="n">
        <v>5.529</v>
      </c>
      <c r="CT539" s="14" t="n">
        <v>3.509</v>
      </c>
      <c r="CU539" s="14" t="n">
        <v>10.896</v>
      </c>
    </row>
    <row r="540">
      <c r="A540" s="14" t="inlineStr">
        <is>
          <t>MNE2021</t>
        </is>
      </c>
      <c r="B540" s="14" t="inlineStr">
        <is>
          <t>MNE</t>
        </is>
      </c>
      <c r="C540" s="14" t="inlineStr">
        <is>
          <t>MNE</t>
        </is>
      </c>
      <c r="D540" s="14" t="inlineStr">
        <is>
          <t>Montenegro, Rep. of</t>
        </is>
      </c>
      <c r="E540" s="14" t="n">
        <v>2021</v>
      </c>
      <c r="F540" s="14" t="n">
        <v>0.21</v>
      </c>
      <c r="G540" s="14" t="n">
        <v>1.77</v>
      </c>
      <c r="H540" s="14" t="n">
        <v>0.572</v>
      </c>
      <c r="I540" s="14" t="n">
        <v>0</v>
      </c>
      <c r="J540" s="14" t="n">
        <v>1.77</v>
      </c>
      <c r="K540" s="14" t="n">
        <v>0</v>
      </c>
      <c r="L540" s="14" t="n">
        <v>1</v>
      </c>
      <c r="M540" s="14" t="n">
        <v>2.913</v>
      </c>
      <c r="N540" s="14" t="n">
        <v>1.715</v>
      </c>
      <c r="O540" s="14" t="n">
        <v>0</v>
      </c>
      <c r="P540" s="14" t="n">
        <v>2.913</v>
      </c>
      <c r="Q540" s="14" t="n">
        <v>0</v>
      </c>
      <c r="R540" s="14" t="n">
        <v>1</v>
      </c>
      <c r="S540" s="14" t="n">
        <v>4.628</v>
      </c>
      <c r="T540" s="14" t="n">
        <v>3.43</v>
      </c>
      <c r="U540" s="14" t="n">
        <v>0</v>
      </c>
      <c r="V540" s="14" t="n">
        <v>5.6</v>
      </c>
      <c r="W540" s="14" t="n">
        <v>0.21</v>
      </c>
      <c r="X540" s="14" t="n">
        <v>1</v>
      </c>
      <c r="Y540" s="14" t="n">
        <v>16.305</v>
      </c>
      <c r="Z540" s="14" t="n">
        <v>1.143</v>
      </c>
      <c r="AA540" s="14" t="n">
        <v>0.606</v>
      </c>
      <c r="AB540" s="14" t="n">
        <v>16.912</v>
      </c>
      <c r="AC540" s="14" t="n">
        <v>0</v>
      </c>
      <c r="AD540" s="14" t="n">
        <v>1</v>
      </c>
      <c r="AE540" s="14" t="n">
        <v>17.449</v>
      </c>
      <c r="AF540" s="14" t="n">
        <v>2.287</v>
      </c>
      <c r="AG540" s="14" t="n">
        <v>0.606</v>
      </c>
      <c r="AH540" s="14" t="n">
        <v>18.055</v>
      </c>
      <c r="AI540" s="14" t="n">
        <v>0</v>
      </c>
      <c r="AJ540" s="14" t="n">
        <v>1</v>
      </c>
      <c r="AK540" s="14" t="n">
        <v>24.309</v>
      </c>
      <c r="AL540" s="14" t="n">
        <v>9.147</v>
      </c>
      <c r="AM540" s="14" t="n">
        <v>0</v>
      </c>
      <c r="AN540" s="14" t="n">
        <v>29.413</v>
      </c>
      <c r="AO540" s="14" t="n">
        <v>0.21</v>
      </c>
      <c r="AP540" s="14" t="n">
        <v>1</v>
      </c>
      <c r="AQ540" s="14" t="n">
        <v>0.619</v>
      </c>
      <c r="AR540" s="14" t="n">
        <v>0.114</v>
      </c>
      <c r="AS540" s="14" t="n">
        <v>0.6860000000000001</v>
      </c>
      <c r="AT540" s="14" t="n">
        <v>1.579</v>
      </c>
      <c r="AU540" s="14" t="n">
        <v>0.21</v>
      </c>
      <c r="AV540" s="14" t="n">
        <v>1</v>
      </c>
      <c r="AW540" s="14" t="n">
        <v>0.599</v>
      </c>
      <c r="AX540" s="14" t="n">
        <v>0.114</v>
      </c>
      <c r="AY540" s="14" t="n">
        <v>0.5610000000000001</v>
      </c>
      <c r="AZ540" s="14" t="n">
        <v>1.404</v>
      </c>
      <c r="BA540" s="14" t="n">
        <v>0.21</v>
      </c>
      <c r="BB540" s="14" t="n">
        <v>1</v>
      </c>
      <c r="BC540" s="14" t="n">
        <v>0.439</v>
      </c>
      <c r="BD540" s="14" t="n">
        <v>0.114</v>
      </c>
      <c r="BE540" s="14" t="n">
        <v>0.189</v>
      </c>
      <c r="BF540" s="14" t="n">
        <v>0.76</v>
      </c>
      <c r="BG540" s="14" t="n">
        <v>0.21</v>
      </c>
      <c r="BH540" s="14" t="n">
        <v>1</v>
      </c>
      <c r="BI540" s="14" t="n">
        <v>0.505</v>
      </c>
      <c r="BJ540" s="14" t="n">
        <v>0.114</v>
      </c>
      <c r="BK540" s="14" t="n">
        <v>0</v>
      </c>
      <c r="BL540" s="14" t="n">
        <v>0.611</v>
      </c>
      <c r="BM540" s="14" t="n">
        <v>0.21</v>
      </c>
      <c r="BN540" s="14" t="n">
        <v>1</v>
      </c>
      <c r="BO540" s="14" t="n">
        <v>0</v>
      </c>
      <c r="BP540" s="14" t="n">
        <v>0.01</v>
      </c>
      <c r="BQ540" s="14" t="n">
        <v>0.068</v>
      </c>
      <c r="BR540" s="14" t="n">
        <v>0</v>
      </c>
      <c r="BS540" s="14" t="n">
        <v>1</v>
      </c>
      <c r="BT540" s="14" t="n">
        <v>0</v>
      </c>
      <c r="BU540" s="14" t="n">
        <v>0.005</v>
      </c>
      <c r="BV540" s="14" t="n">
        <v>0.116</v>
      </c>
      <c r="BW540" s="14" t="n">
        <v>0.21</v>
      </c>
      <c r="BX540" s="14" t="n">
        <v>0.5</v>
      </c>
      <c r="BY540" s="14" t="n">
        <v>11.787</v>
      </c>
      <c r="BZ540" s="14" t="n">
        <v>0</v>
      </c>
      <c r="CA540" s="14" t="n">
        <v>11.787</v>
      </c>
      <c r="CB540" s="14" t="n">
        <v>0</v>
      </c>
      <c r="CC540" s="14" t="n">
        <v>78.125</v>
      </c>
      <c r="CD540" s="14" t="n">
        <v>7.95</v>
      </c>
      <c r="CE540" s="14" t="n">
        <v>102.185</v>
      </c>
      <c r="CF540" s="14" t="n">
        <v>218.175</v>
      </c>
      <c r="CG540" s="14" t="n">
        <v>0.21</v>
      </c>
      <c r="CH540" s="14" t="n">
        <v>1</v>
      </c>
      <c r="CI540" s="14" t="n">
        <v>0</v>
      </c>
      <c r="CJ540" s="14" t="n">
        <v>0</v>
      </c>
      <c r="CK540" s="14" t="n">
        <v>0</v>
      </c>
      <c r="CL540" s="14" t="n">
        <v>0</v>
      </c>
      <c r="CM540" s="14" t="n">
        <v>0</v>
      </c>
      <c r="CN540" s="14" t="n">
        <v>0</v>
      </c>
      <c r="CO540" s="14" t="n">
        <v>0</v>
      </c>
      <c r="CP540" s="14" t="n">
        <v>1</v>
      </c>
      <c r="CQ540" s="14" t="n">
        <v>1.198</v>
      </c>
      <c r="CR540" s="14" t="n">
        <v>0</v>
      </c>
      <c r="CS540" s="14" t="n">
        <v>4.776</v>
      </c>
      <c r="CT540" s="14" t="n">
        <v>4.41</v>
      </c>
      <c r="CU540" s="14" t="n">
        <v>15.162</v>
      </c>
    </row>
    <row r="541">
      <c r="A541" s="14" t="inlineStr">
        <is>
          <t>MNE2022</t>
        </is>
      </c>
      <c r="B541" s="14" t="inlineStr">
        <is>
          <t>MNE</t>
        </is>
      </c>
      <c r="C541" s="14" t="inlineStr">
        <is>
          <t>MNE</t>
        </is>
      </c>
      <c r="D541" s="14" t="inlineStr">
        <is>
          <t>Montenegro, Rep. of</t>
        </is>
      </c>
      <c r="E541" s="14" t="n">
        <v>2022</v>
      </c>
      <c r="F541" s="14" t="n">
        <v>0.21</v>
      </c>
      <c r="G541" s="14" t="n">
        <v>1.911</v>
      </c>
      <c r="H541" s="14" t="n">
        <v>0.617</v>
      </c>
      <c r="I541" s="14" t="n">
        <v>0</v>
      </c>
      <c r="J541" s="14" t="n">
        <v>1.911</v>
      </c>
      <c r="K541" s="14" t="n">
        <v>0</v>
      </c>
      <c r="L541" s="14" t="n">
        <v>1</v>
      </c>
      <c r="M541" s="14" t="n">
        <v>3.146</v>
      </c>
      <c r="N541" s="14" t="n">
        <v>1.852</v>
      </c>
      <c r="O541" s="14" t="n">
        <v>0</v>
      </c>
      <c r="P541" s="14" t="n">
        <v>3.146</v>
      </c>
      <c r="Q541" s="14" t="n">
        <v>0</v>
      </c>
      <c r="R541" s="14" t="n">
        <v>1</v>
      </c>
      <c r="S541" s="14" t="n">
        <v>4.998</v>
      </c>
      <c r="T541" s="14" t="n">
        <v>3.704</v>
      </c>
      <c r="U541" s="14" t="n">
        <v>0.078</v>
      </c>
      <c r="V541" s="14" t="n">
        <v>6.048</v>
      </c>
      <c r="W541" s="14" t="n">
        <v>0.21</v>
      </c>
      <c r="X541" s="14" t="n">
        <v>1</v>
      </c>
      <c r="Y541" s="14" t="n">
        <v>32.56</v>
      </c>
      <c r="Z541" s="14" t="n">
        <v>1.235</v>
      </c>
      <c r="AA541" s="14" t="n">
        <v>1.253</v>
      </c>
      <c r="AB541" s="14" t="n">
        <v>33.813</v>
      </c>
      <c r="AC541" s="14" t="n">
        <v>0</v>
      </c>
      <c r="AD541" s="14" t="n">
        <v>1</v>
      </c>
      <c r="AE541" s="14" t="n">
        <v>33.795</v>
      </c>
      <c r="AF541" s="14" t="n">
        <v>2.469</v>
      </c>
      <c r="AG541" s="14" t="n">
        <v>1.253</v>
      </c>
      <c r="AH541" s="14" t="n">
        <v>35.048</v>
      </c>
      <c r="AI541" s="14" t="n">
        <v>0</v>
      </c>
      <c r="AJ541" s="14" t="n">
        <v>1</v>
      </c>
      <c r="AK541" s="14" t="n">
        <v>41.203</v>
      </c>
      <c r="AL541" s="14" t="n">
        <v>9.878</v>
      </c>
      <c r="AM541" s="14" t="n">
        <v>0.64</v>
      </c>
      <c r="AN541" s="14" t="n">
        <v>49.856</v>
      </c>
      <c r="AO541" s="14" t="n">
        <v>0.21</v>
      </c>
      <c r="AP541" s="14" t="n">
        <v>1</v>
      </c>
      <c r="AQ541" s="14" t="n">
        <v>0.861</v>
      </c>
      <c r="AR541" s="14" t="n">
        <v>0.123</v>
      </c>
      <c r="AS541" s="14" t="n">
        <v>0.456</v>
      </c>
      <c r="AT541" s="14" t="n">
        <v>1.593</v>
      </c>
      <c r="AU541" s="14" t="n">
        <v>0.21</v>
      </c>
      <c r="AV541" s="14" t="n">
        <v>1</v>
      </c>
      <c r="AW541" s="14" t="n">
        <v>0.986</v>
      </c>
      <c r="AX541" s="14" t="n">
        <v>0.123</v>
      </c>
      <c r="AY541" s="14" t="n">
        <v>0.38</v>
      </c>
      <c r="AZ541" s="14" t="n">
        <v>1.653</v>
      </c>
      <c r="BA541" s="14" t="n">
        <v>0.21</v>
      </c>
      <c r="BB541" s="14" t="n">
        <v>1</v>
      </c>
      <c r="BC541" s="14" t="n">
        <v>0.598</v>
      </c>
      <c r="BD541" s="14" t="n">
        <v>0.123</v>
      </c>
      <c r="BE541" s="14" t="n">
        <v>0.195</v>
      </c>
      <c r="BF541" s="14" t="n">
        <v>0.944</v>
      </c>
      <c r="BG541" s="14" t="n">
        <v>0.21</v>
      </c>
      <c r="BH541" s="14" t="n">
        <v>1</v>
      </c>
      <c r="BI541" s="14" t="n">
        <v>0.612</v>
      </c>
      <c r="BJ541" s="14" t="n">
        <v>0.123</v>
      </c>
      <c r="BK541" s="14" t="n">
        <v>0.01</v>
      </c>
      <c r="BL541" s="14" t="n">
        <v>0.741</v>
      </c>
      <c r="BM541" s="14" t="n">
        <v>0.21</v>
      </c>
      <c r="BN541" s="14" t="n">
        <v>1</v>
      </c>
      <c r="BO541" s="14" t="n">
        <v>0</v>
      </c>
      <c r="BP541" s="14" t="n">
        <v>0.008999999999999999</v>
      </c>
      <c r="BQ541" s="14" t="n">
        <v>0.064</v>
      </c>
      <c r="BR541" s="14" t="n">
        <v>0</v>
      </c>
      <c r="BS541" s="14" t="n">
        <v>1</v>
      </c>
      <c r="BT541" s="14" t="n">
        <v>0</v>
      </c>
      <c r="BU541" s="14" t="n">
        <v>0.005</v>
      </c>
      <c r="BV541" s="14" t="n">
        <v>0.102</v>
      </c>
      <c r="BW541" s="14" t="n">
        <v>0.21</v>
      </c>
      <c r="BX541" s="14" t="n">
        <v>0.5</v>
      </c>
      <c r="BY541" s="14" t="n">
        <v>12.729</v>
      </c>
      <c r="BZ541" s="14" t="n">
        <v>0</v>
      </c>
      <c r="CA541" s="14" t="n">
        <v>12.729</v>
      </c>
      <c r="CB541" s="14" t="n">
        <v>0</v>
      </c>
      <c r="CC541" s="14" t="n">
        <v>97.90000000000001</v>
      </c>
      <c r="CD541" s="14" t="n">
        <v>7.95</v>
      </c>
      <c r="CE541" s="14" t="n">
        <v>131.354</v>
      </c>
      <c r="CF541" s="14" t="n">
        <v>277.397</v>
      </c>
      <c r="CG541" s="14" t="n">
        <v>0.21</v>
      </c>
      <c r="CH541" s="14" t="n">
        <v>1</v>
      </c>
      <c r="CI541" s="14" t="n">
        <v>0</v>
      </c>
      <c r="CJ541" s="14" t="n">
        <v>0</v>
      </c>
      <c r="CK541" s="14" t="n">
        <v>0</v>
      </c>
      <c r="CL541" s="14" t="n">
        <v>0</v>
      </c>
      <c r="CM541" s="14" t="n">
        <v>0</v>
      </c>
      <c r="CN541" s="14" t="n">
        <v>0</v>
      </c>
      <c r="CO541" s="14" t="n">
        <v>0</v>
      </c>
      <c r="CP541" s="14" t="n">
        <v>1</v>
      </c>
      <c r="CQ541" s="14" t="n">
        <v>1.294</v>
      </c>
      <c r="CR541" s="14" t="n">
        <v>0</v>
      </c>
      <c r="CS541" s="14" t="n">
        <v>5.158</v>
      </c>
      <c r="CT541" s="14" t="n">
        <v>5.842</v>
      </c>
      <c r="CU541" s="14" t="n">
        <v>31.326</v>
      </c>
    </row>
    <row r="542">
      <c r="A542" s="14" t="inlineStr">
        <is>
          <t>MNE2023</t>
        </is>
      </c>
      <c r="B542" s="14" t="inlineStr">
        <is>
          <t>MNE</t>
        </is>
      </c>
      <c r="C542" s="14" t="inlineStr">
        <is>
          <t>MNE</t>
        </is>
      </c>
      <c r="D542" s="14" t="inlineStr">
        <is>
          <t>Montenegro, Rep. of</t>
        </is>
      </c>
      <c r="E542" s="14" t="n">
        <v>2023</v>
      </c>
      <c r="F542" s="14" t="n">
        <v>0.21</v>
      </c>
      <c r="G542" s="14" t="n">
        <v>1.99</v>
      </c>
      <c r="H542" s="14" t="n">
        <v>0.643</v>
      </c>
      <c r="I542" s="14" t="n">
        <v>2.612</v>
      </c>
      <c r="J542" s="14" t="n">
        <v>4.602</v>
      </c>
      <c r="K542" s="14" t="n">
        <v>0</v>
      </c>
      <c r="L542" s="14" t="n">
        <v>1</v>
      </c>
      <c r="M542" s="14" t="n">
        <v>3.276</v>
      </c>
      <c r="N542" s="14" t="n">
        <v>1.928</v>
      </c>
      <c r="O542" s="14" t="n">
        <v>2.595</v>
      </c>
      <c r="P542" s="14" t="n">
        <v>5.871</v>
      </c>
      <c r="Q542" s="14" t="n">
        <v>0</v>
      </c>
      <c r="R542" s="14" t="n">
        <v>1</v>
      </c>
      <c r="S542" s="14" t="n">
        <v>5.205</v>
      </c>
      <c r="T542" s="14" t="n">
        <v>3.857</v>
      </c>
      <c r="U542" s="14" t="n">
        <v>0.121</v>
      </c>
      <c r="V542" s="14" t="n">
        <v>6.297</v>
      </c>
      <c r="W542" s="14" t="n">
        <v>0.21</v>
      </c>
      <c r="X542" s="14" t="n">
        <v>1</v>
      </c>
      <c r="Y542" s="14" t="n">
        <v>12.908</v>
      </c>
      <c r="Z542" s="14" t="n">
        <v>1.286</v>
      </c>
      <c r="AA542" s="14" t="n">
        <v>1.964</v>
      </c>
      <c r="AB542" s="14" t="n">
        <v>14.872</v>
      </c>
      <c r="AC542" s="14" t="n">
        <v>0</v>
      </c>
      <c r="AD542" s="14" t="n">
        <v>1</v>
      </c>
      <c r="AE542" s="14" t="n">
        <v>14.194</v>
      </c>
      <c r="AF542" s="14" t="n">
        <v>2.571</v>
      </c>
      <c r="AG542" s="14" t="n">
        <v>1.964</v>
      </c>
      <c r="AH542" s="14" t="n">
        <v>16.158</v>
      </c>
      <c r="AI542" s="14" t="n">
        <v>0</v>
      </c>
      <c r="AJ542" s="14" t="n">
        <v>1</v>
      </c>
      <c r="AK542" s="14" t="n">
        <v>21.908</v>
      </c>
      <c r="AL542" s="14" t="n">
        <v>10.285</v>
      </c>
      <c r="AM542" s="14" t="n">
        <v>0.509</v>
      </c>
      <c r="AN542" s="14" t="n">
        <v>26.508</v>
      </c>
      <c r="AO542" s="14" t="n">
        <v>0.21</v>
      </c>
      <c r="AP542" s="14" t="n">
        <v>1</v>
      </c>
      <c r="AQ542" s="14" t="n">
        <v>0.76</v>
      </c>
      <c r="AR542" s="14" t="n">
        <v>0.129</v>
      </c>
      <c r="AS542" s="14" t="n">
        <v>0.613</v>
      </c>
      <c r="AT542" s="14" t="n">
        <v>1.662</v>
      </c>
      <c r="AU542" s="14" t="n">
        <v>0.21</v>
      </c>
      <c r="AV542" s="14" t="n">
        <v>1</v>
      </c>
      <c r="AW542" s="14" t="n">
        <v>0.8110000000000001</v>
      </c>
      <c r="AX542" s="14" t="n">
        <v>0.129</v>
      </c>
      <c r="AY542" s="14" t="n">
        <v>0.507</v>
      </c>
      <c r="AZ542" s="14" t="n">
        <v>1.595</v>
      </c>
      <c r="BA542" s="14" t="n">
        <v>0.21</v>
      </c>
      <c r="BB542" s="14" t="n">
        <v>1</v>
      </c>
      <c r="BC542" s="14" t="n">
        <v>0.535</v>
      </c>
      <c r="BD542" s="14" t="n">
        <v>0.129</v>
      </c>
      <c r="BE542" s="14" t="n">
        <v>0.222</v>
      </c>
      <c r="BF542" s="14" t="n">
        <v>0.896</v>
      </c>
      <c r="BG542" s="14" t="n">
        <v>0.21</v>
      </c>
      <c r="BH542" s="14" t="n">
        <v>1</v>
      </c>
      <c r="BI542" s="14" t="n">
        <v>0.579</v>
      </c>
      <c r="BJ542" s="14" t="n">
        <v>0.129</v>
      </c>
      <c r="BK542" s="14" t="n">
        <v>0.013</v>
      </c>
      <c r="BL542" s="14" t="n">
        <v>0.701</v>
      </c>
      <c r="BM542" s="14" t="n">
        <v>0.21</v>
      </c>
      <c r="BN542" s="14" t="n">
        <v>1</v>
      </c>
      <c r="BO542" s="14" t="n">
        <v>0</v>
      </c>
      <c r="BP542" s="14" t="n">
        <v>0.005</v>
      </c>
      <c r="BQ542" s="14" t="n">
        <v>0.059</v>
      </c>
      <c r="BR542" s="14" t="n">
        <v>0</v>
      </c>
      <c r="BS542" s="14" t="n">
        <v>1</v>
      </c>
      <c r="BT542" s="14" t="n">
        <v>0</v>
      </c>
      <c r="BU542" s="14" t="n">
        <v>-0.005</v>
      </c>
      <c r="BV542" s="14" t="n">
        <v>0.105</v>
      </c>
      <c r="BW542" s="14" t="n">
        <v>0.21</v>
      </c>
      <c r="BX542" s="14" t="n">
        <v>0.5</v>
      </c>
      <c r="BY542" s="14" t="n">
        <v>13.254</v>
      </c>
      <c r="BZ542" s="14" t="n">
        <v>0</v>
      </c>
      <c r="CA542" s="14" t="n">
        <v>13.254</v>
      </c>
      <c r="CB542" s="14" t="n">
        <v>0</v>
      </c>
      <c r="CC542" s="14" t="n">
        <v>83.248</v>
      </c>
      <c r="CD542" s="14" t="n">
        <v>7.95</v>
      </c>
      <c r="CE542" s="14" t="n">
        <v>123.229</v>
      </c>
      <c r="CF542" s="14" t="n">
        <v>249.837</v>
      </c>
      <c r="CG542" s="14" t="n">
        <v>0.21</v>
      </c>
      <c r="CH542" s="14" t="n">
        <v>1</v>
      </c>
      <c r="CI542" s="14" t="n">
        <v>0</v>
      </c>
      <c r="CJ542" s="14" t="n">
        <v>0</v>
      </c>
      <c r="CK542" s="14" t="n">
        <v>0</v>
      </c>
      <c r="CL542" s="14" t="n">
        <v>0</v>
      </c>
      <c r="CM542" s="14" t="n">
        <v>0</v>
      </c>
      <c r="CN542" s="14" t="n">
        <v>0</v>
      </c>
      <c r="CO542" s="14" t="n">
        <v>0</v>
      </c>
      <c r="CP542" s="14" t="n">
        <v>1</v>
      </c>
      <c r="CQ542" s="14" t="n">
        <v>1.348</v>
      </c>
      <c r="CR542" s="14" t="n">
        <v>0</v>
      </c>
      <c r="CS542" s="14" t="n">
        <v>5.37</v>
      </c>
      <c r="CT542" s="14" t="n">
        <v>3.466</v>
      </c>
      <c r="CU542" s="14" t="n">
        <v>11.622</v>
      </c>
    </row>
    <row r="543">
      <c r="A543" s="14" t="inlineStr">
        <is>
          <t>MNE2024</t>
        </is>
      </c>
      <c r="B543" s="14" t="inlineStr">
        <is>
          <t>MNE</t>
        </is>
      </c>
      <c r="C543" s="14" t="inlineStr">
        <is>
          <t>MNE</t>
        </is>
      </c>
      <c r="D543" s="14" t="inlineStr">
        <is>
          <t>Montenegro, Rep. of</t>
        </is>
      </c>
      <c r="E543" s="14" t="n">
        <v>2024</v>
      </c>
      <c r="F543" s="14" t="n">
        <v>0.21</v>
      </c>
      <c r="G543" s="14" t="n">
        <v>2.049</v>
      </c>
      <c r="H543" s="14" t="n">
        <v>0.662</v>
      </c>
      <c r="I543" s="14" t="n">
        <v>2.689</v>
      </c>
      <c r="J543" s="14" t="n">
        <v>4.738</v>
      </c>
      <c r="K543" s="14" t="n">
        <v>0</v>
      </c>
      <c r="L543" s="14" t="n">
        <v>1</v>
      </c>
      <c r="M543" s="14" t="n">
        <v>3.373</v>
      </c>
      <c r="N543" s="14" t="n">
        <v>1.985</v>
      </c>
      <c r="O543" s="14" t="n">
        <v>2.671</v>
      </c>
      <c r="P543" s="14" t="n">
        <v>6.044</v>
      </c>
      <c r="Q543" s="14" t="n">
        <v>0</v>
      </c>
      <c r="R543" s="14" t="n">
        <v>1</v>
      </c>
      <c r="S543" s="14" t="n">
        <v>5.358</v>
      </c>
      <c r="T543" s="14" t="n">
        <v>3.971</v>
      </c>
      <c r="U543" s="14" t="n">
        <v>0.153</v>
      </c>
      <c r="V543" s="14" t="n">
        <v>6.483</v>
      </c>
      <c r="W543" s="14" t="n">
        <v>0.21</v>
      </c>
      <c r="X543" s="14" t="n">
        <v>1</v>
      </c>
      <c r="Y543" s="14" t="n">
        <v>11.492</v>
      </c>
      <c r="Z543" s="14" t="n">
        <v>1.324</v>
      </c>
      <c r="AA543" s="14" t="n">
        <v>1.95</v>
      </c>
      <c r="AB543" s="14" t="n">
        <v>13.442</v>
      </c>
      <c r="AC543" s="14" t="n">
        <v>0</v>
      </c>
      <c r="AD543" s="14" t="n">
        <v>1</v>
      </c>
      <c r="AE543" s="14" t="n">
        <v>12.815</v>
      </c>
      <c r="AF543" s="14" t="n">
        <v>2.647</v>
      </c>
      <c r="AG543" s="14" t="n">
        <v>1.95</v>
      </c>
      <c r="AH543" s="14" t="n">
        <v>14.766</v>
      </c>
      <c r="AI543" s="14" t="n">
        <v>0</v>
      </c>
      <c r="AJ543" s="14" t="n">
        <v>1</v>
      </c>
      <c r="AK543" s="14" t="n">
        <v>20.757</v>
      </c>
      <c r="AL543" s="14" t="n">
        <v>10.589</v>
      </c>
      <c r="AM543" s="14" t="n">
        <v>0.594</v>
      </c>
      <c r="AN543" s="14" t="n">
        <v>25.116</v>
      </c>
      <c r="AO543" s="14" t="n">
        <v>0.21</v>
      </c>
      <c r="AP543" s="14" t="n">
        <v>1</v>
      </c>
      <c r="AQ543" s="14" t="n">
        <v>0.724</v>
      </c>
      <c r="AR543" s="14" t="n">
        <v>0.132</v>
      </c>
      <c r="AS543" s="14" t="n">
        <v>0.625</v>
      </c>
      <c r="AT543" s="14" t="n">
        <v>1.632</v>
      </c>
      <c r="AU543" s="14" t="n">
        <v>0.21</v>
      </c>
      <c r="AV543" s="14" t="n">
        <v>1</v>
      </c>
      <c r="AW543" s="14" t="n">
        <v>0.75</v>
      </c>
      <c r="AX543" s="14" t="n">
        <v>0.132</v>
      </c>
      <c r="AY543" s="14" t="n">
        <v>0.511</v>
      </c>
      <c r="AZ543" s="14" t="n">
        <v>1.526</v>
      </c>
      <c r="BA543" s="14" t="n">
        <v>0.21</v>
      </c>
      <c r="BB543" s="14" t="n">
        <v>1</v>
      </c>
      <c r="BC543" s="14" t="n">
        <v>0.513</v>
      </c>
      <c r="BD543" s="14" t="n">
        <v>0.132</v>
      </c>
      <c r="BE543" s="14" t="n">
        <v>0.239</v>
      </c>
      <c r="BF543" s="14" t="n">
        <v>0.884</v>
      </c>
      <c r="BG543" s="14" t="n">
        <v>0.21</v>
      </c>
      <c r="BH543" s="14" t="n">
        <v>1</v>
      </c>
      <c r="BI543" s="14" t="n">
        <v>0.591</v>
      </c>
      <c r="BJ543" s="14" t="n">
        <v>0.132</v>
      </c>
      <c r="BK543" s="14" t="n">
        <v>0.017</v>
      </c>
      <c r="BL543" s="14" t="n">
        <v>0.716</v>
      </c>
      <c r="BM543" s="14" t="n">
        <v>0.21</v>
      </c>
      <c r="BN543" s="14" t="n">
        <v>1</v>
      </c>
      <c r="BO543" s="14" t="n">
        <v>0</v>
      </c>
      <c r="BP543" s="14" t="n">
        <v>0.005</v>
      </c>
      <c r="BQ543" s="14" t="n">
        <v>0.055</v>
      </c>
      <c r="BR543" s="14" t="n">
        <v>0</v>
      </c>
      <c r="BS543" s="14" t="n">
        <v>1</v>
      </c>
      <c r="BT543" s="14" t="n">
        <v>0</v>
      </c>
      <c r="BU543" s="14" t="n">
        <v>-0.008999999999999999</v>
      </c>
      <c r="BV543" s="14" t="n">
        <v>0.107</v>
      </c>
      <c r="BW543" s="14" t="n">
        <v>0.21</v>
      </c>
      <c r="BX543" s="14" t="n">
        <v>0.5</v>
      </c>
      <c r="BY543" s="14" t="n">
        <v>13.646</v>
      </c>
      <c r="BZ543" s="14" t="n">
        <v>0</v>
      </c>
      <c r="CA543" s="14" t="n">
        <v>13.646</v>
      </c>
      <c r="CB543" s="14" t="n">
        <v>0</v>
      </c>
      <c r="CC543" s="14" t="n">
        <v>82.58799999999999</v>
      </c>
      <c r="CD543" s="14" t="n">
        <v>7.95</v>
      </c>
      <c r="CE543" s="14" t="n">
        <v>112.451</v>
      </c>
      <c r="CF543" s="14" t="n">
        <v>235.997</v>
      </c>
      <c r="CG543" s="14" t="n">
        <v>0.21</v>
      </c>
      <c r="CH543" s="14" t="n">
        <v>1</v>
      </c>
      <c r="CI543" s="14" t="n">
        <v>0</v>
      </c>
      <c r="CJ543" s="14" t="n">
        <v>0</v>
      </c>
      <c r="CK543" s="14" t="n">
        <v>0</v>
      </c>
      <c r="CL543" s="14" t="n">
        <v>0</v>
      </c>
      <c r="CM543" s="14" t="n">
        <v>0</v>
      </c>
      <c r="CN543" s="14" t="n">
        <v>0</v>
      </c>
      <c r="CO543" s="14" t="n">
        <v>0</v>
      </c>
      <c r="CP543" s="14" t="n">
        <v>1</v>
      </c>
      <c r="CQ543" s="14" t="n">
        <v>1.387</v>
      </c>
      <c r="CR543" s="14" t="n">
        <v>0</v>
      </c>
      <c r="CS543" s="14" t="n">
        <v>5.529</v>
      </c>
      <c r="CT543" s="14" t="n">
        <v>3.027</v>
      </c>
      <c r="CU543" s="14" t="n">
        <v>10.168</v>
      </c>
    </row>
    <row r="544">
      <c r="A544" s="14" t="inlineStr">
        <is>
          <t>MSR2021</t>
        </is>
      </c>
      <c r="B544" s="14" t="inlineStr">
        <is>
          <t>MSR</t>
        </is>
      </c>
      <c r="C544" s="14" t="inlineStr">
        <is>
          <t>MSR</t>
        </is>
      </c>
      <c r="D544" s="14" t="inlineStr">
        <is>
          <t>Montserrat</t>
        </is>
      </c>
      <c r="E544" s="14" t="n">
        <v>2021</v>
      </c>
      <c r="F544" s="14" t="n">
        <v>0</v>
      </c>
      <c r="G544" s="14" t="n">
        <v>5.897</v>
      </c>
      <c r="H544" s="14" t="n">
        <v>1.143</v>
      </c>
      <c r="I544" s="14" t="n">
        <v>0</v>
      </c>
      <c r="J544" s="14" t="n">
        <v>5.897</v>
      </c>
      <c r="K544" s="14" t="n">
        <v>0</v>
      </c>
      <c r="L544" s="14" t="n">
        <v>1</v>
      </c>
      <c r="M544" s="14" t="n">
        <v>7.964</v>
      </c>
      <c r="N544" s="14" t="n">
        <v>3.43</v>
      </c>
      <c r="O544" s="14" t="n">
        <v>0</v>
      </c>
      <c r="P544" s="14" t="n">
        <v>7.964</v>
      </c>
      <c r="Q544" s="14" t="n">
        <v>0</v>
      </c>
      <c r="R544" s="14" t="n">
        <v>1</v>
      </c>
      <c r="S544" s="14" t="n">
        <v>11.613</v>
      </c>
      <c r="T544" s="14" t="n">
        <v>6.86</v>
      </c>
      <c r="U544" s="14" t="n">
        <v>0</v>
      </c>
      <c r="V544" s="14" t="n">
        <v>11.613</v>
      </c>
      <c r="W544" s="14" t="n">
        <v>0</v>
      </c>
      <c r="X544" s="14" t="n">
        <v>1</v>
      </c>
      <c r="Y544" s="14" t="n">
        <v>5.849</v>
      </c>
      <c r="Z544" s="14" t="n">
        <v>0.787</v>
      </c>
      <c r="AA544" s="14" t="n">
        <v>0</v>
      </c>
      <c r="AB544" s="14" t="n">
        <v>5.849</v>
      </c>
      <c r="AC544" s="14" t="n">
        <v>0</v>
      </c>
      <c r="AD544" s="14" t="n">
        <v>1</v>
      </c>
      <c r="AE544" s="14" t="n">
        <v>6.992</v>
      </c>
      <c r="AF544" s="14" t="n">
        <v>1.637</v>
      </c>
      <c r="AG544" s="14" t="n">
        <v>0</v>
      </c>
      <c r="AH544" s="14" t="n">
        <v>6.992</v>
      </c>
      <c r="AI544" s="14" t="n">
        <v>0</v>
      </c>
      <c r="AJ544" s="14" t="n">
        <v>1</v>
      </c>
      <c r="AK544" s="14" t="n">
        <v>13.852</v>
      </c>
      <c r="AL544" s="14" t="n">
        <v>7.443</v>
      </c>
      <c r="AM544" s="14" t="n">
        <v>0</v>
      </c>
      <c r="AN544" s="14" t="n">
        <v>13.852</v>
      </c>
      <c r="AO544" s="14" t="n">
        <v>0</v>
      </c>
      <c r="AP544" s="14" t="n">
        <v>1</v>
      </c>
      <c r="AQ544" s="14" t="n">
        <v>0.649</v>
      </c>
      <c r="AR544" s="14" t="n">
        <v>0.114</v>
      </c>
      <c r="AS544" s="14" t="n">
        <v>0.896</v>
      </c>
      <c r="AT544" s="14" t="n">
        <v>1.545</v>
      </c>
      <c r="AU544" s="14" t="n">
        <v>0</v>
      </c>
      <c r="AV544" s="14" t="n">
        <v>1</v>
      </c>
      <c r="AW544" s="14" t="n">
        <v>0.577</v>
      </c>
      <c r="AX544" s="14" t="n">
        <v>0.114</v>
      </c>
      <c r="AY544" s="14" t="n">
        <v>0.6870000000000001</v>
      </c>
      <c r="AZ544" s="14" t="n">
        <v>1.264</v>
      </c>
      <c r="BA544" s="14" t="n">
        <v>0</v>
      </c>
      <c r="BB544" s="14" t="n">
        <v>1</v>
      </c>
      <c r="BC544" s="14" t="n">
        <v>0.458</v>
      </c>
      <c r="BD544" s="14" t="n">
        <v>0.114</v>
      </c>
      <c r="BE544" s="14" t="n">
        <v>0.504</v>
      </c>
      <c r="BF544" s="14" t="n">
        <v>0.962</v>
      </c>
      <c r="BG544" s="14" t="n">
        <v>0</v>
      </c>
      <c r="BH544" s="14" t="n">
        <v>1</v>
      </c>
      <c r="BI544" s="14" t="n">
        <v>0.491</v>
      </c>
      <c r="BJ544" s="14" t="n">
        <v>0.114</v>
      </c>
      <c r="BK544" s="14" t="n">
        <v>0</v>
      </c>
      <c r="BL544" s="14" t="n">
        <v>0.491</v>
      </c>
      <c r="BM544" s="14" t="n">
        <v>0</v>
      </c>
      <c r="BN544" s="14" t="n">
        <v>1</v>
      </c>
      <c r="BO544" s="14" t="n">
        <v>0</v>
      </c>
      <c r="BP544" s="14" t="n">
        <v>0</v>
      </c>
      <c r="BQ544" s="14" t="n">
        <v>0</v>
      </c>
      <c r="BR544" s="14" t="n">
        <v>0</v>
      </c>
      <c r="BS544" s="14" t="n">
        <v>1</v>
      </c>
      <c r="BT544" s="14" t="n">
        <v>0</v>
      </c>
      <c r="BU544" s="14" t="n">
        <v>0</v>
      </c>
      <c r="BV544" s="14" t="n">
        <v>0</v>
      </c>
      <c r="BW544" s="14" t="n">
        <v>0</v>
      </c>
      <c r="BX544" s="14" t="n">
        <v>1</v>
      </c>
      <c r="BY544" s="14" t="n">
        <v>11.787</v>
      </c>
      <c r="BZ544" s="14" t="n">
        <v>0</v>
      </c>
      <c r="CA544" s="14" t="n">
        <v>11.787</v>
      </c>
      <c r="CB544" s="14" t="n">
        <v>0</v>
      </c>
      <c r="CC544" s="14" t="n">
        <v>78.125</v>
      </c>
      <c r="CD544" s="14" t="n">
        <v>7.95</v>
      </c>
      <c r="CE544" s="14" t="n">
        <v>0</v>
      </c>
      <c r="CF544" s="14" t="n">
        <v>78.125</v>
      </c>
      <c r="CG544" s="14" t="n">
        <v>0</v>
      </c>
      <c r="CH544" s="14" t="n">
        <v>1</v>
      </c>
      <c r="CI544" s="14" t="n">
        <v>0</v>
      </c>
      <c r="CJ544" s="14" t="n">
        <v>0</v>
      </c>
      <c r="CK544" s="14" t="n">
        <v>0</v>
      </c>
      <c r="CL544" s="14" t="n">
        <v>0</v>
      </c>
      <c r="CM544" s="14" t="n">
        <v>0</v>
      </c>
      <c r="CN544" s="14" t="n">
        <v>0</v>
      </c>
      <c r="CO544" s="14" t="n">
        <v>0</v>
      </c>
      <c r="CP544" s="14" t="n">
        <v>0</v>
      </c>
      <c r="CQ544" s="14" t="n">
        <v>1.198</v>
      </c>
      <c r="CR544" s="14" t="n">
        <v>0</v>
      </c>
      <c r="CS544" s="14" t="n">
        <v>4.776</v>
      </c>
      <c r="CT544" s="14" t="n">
        <v>4.753</v>
      </c>
      <c r="CU544" s="14" t="n">
        <v>15.983</v>
      </c>
    </row>
    <row r="545">
      <c r="A545" s="14" t="inlineStr">
        <is>
          <t>MSR2022</t>
        </is>
      </c>
      <c r="B545" s="14" t="inlineStr">
        <is>
          <t>MSR</t>
        </is>
      </c>
      <c r="C545" s="14" t="inlineStr">
        <is>
          <t>MSR</t>
        </is>
      </c>
      <c r="D545" s="14" t="inlineStr">
        <is>
          <t>Montserrat</t>
        </is>
      </c>
      <c r="E545" s="14" t="n">
        <v>2022</v>
      </c>
      <c r="F545" s="14" t="n">
        <v>0</v>
      </c>
      <c r="G545" s="14" t="n">
        <v>11.72</v>
      </c>
      <c r="H545" s="14" t="n">
        <v>1.235</v>
      </c>
      <c r="I545" s="14" t="n">
        <v>0</v>
      </c>
      <c r="J545" s="14" t="n">
        <v>11.72</v>
      </c>
      <c r="K545" s="14" t="n">
        <v>0</v>
      </c>
      <c r="L545" s="14" t="n">
        <v>1</v>
      </c>
      <c r="M545" s="14" t="n">
        <v>9.782999999999999</v>
      </c>
      <c r="N545" s="14" t="n">
        <v>3.704</v>
      </c>
      <c r="O545" s="14" t="n">
        <v>0</v>
      </c>
      <c r="P545" s="14" t="n">
        <v>9.782999999999999</v>
      </c>
      <c r="Q545" s="14" t="n">
        <v>0</v>
      </c>
      <c r="R545" s="14" t="n">
        <v>1</v>
      </c>
      <c r="S545" s="14" t="n">
        <v>17.893</v>
      </c>
      <c r="T545" s="14" t="n">
        <v>7.408</v>
      </c>
      <c r="U545" s="14" t="n">
        <v>0</v>
      </c>
      <c r="V545" s="14" t="n">
        <v>17.893</v>
      </c>
      <c r="W545" s="14" t="n">
        <v>0</v>
      </c>
      <c r="X545" s="14" t="n">
        <v>1</v>
      </c>
      <c r="Y545" s="14" t="n">
        <v>6.316</v>
      </c>
      <c r="Z545" s="14" t="n">
        <v>0.85</v>
      </c>
      <c r="AA545" s="14" t="n">
        <v>0</v>
      </c>
      <c r="AB545" s="14" t="n">
        <v>6.316</v>
      </c>
      <c r="AC545" s="14" t="n">
        <v>0</v>
      </c>
      <c r="AD545" s="14" t="n">
        <v>1</v>
      </c>
      <c r="AE545" s="14" t="n">
        <v>7.551</v>
      </c>
      <c r="AF545" s="14" t="n">
        <v>1.768</v>
      </c>
      <c r="AG545" s="14" t="n">
        <v>0</v>
      </c>
      <c r="AH545" s="14" t="n">
        <v>7.551</v>
      </c>
      <c r="AI545" s="14" t="n">
        <v>0</v>
      </c>
      <c r="AJ545" s="14" t="n">
        <v>1</v>
      </c>
      <c r="AK545" s="14" t="n">
        <v>14.959</v>
      </c>
      <c r="AL545" s="14" t="n">
        <v>8.038</v>
      </c>
      <c r="AM545" s="14" t="n">
        <v>0</v>
      </c>
      <c r="AN545" s="14" t="n">
        <v>14.959</v>
      </c>
      <c r="AO545" s="14" t="n">
        <v>0</v>
      </c>
      <c r="AP545" s="14" t="n">
        <v>1</v>
      </c>
      <c r="AQ545" s="14" t="n">
        <v>0.896</v>
      </c>
      <c r="AR545" s="14" t="n">
        <v>0.123</v>
      </c>
      <c r="AS545" s="14" t="n">
        <v>0.968</v>
      </c>
      <c r="AT545" s="14" t="n">
        <v>1.864</v>
      </c>
      <c r="AU545" s="14" t="n">
        <v>0</v>
      </c>
      <c r="AV545" s="14" t="n">
        <v>1</v>
      </c>
      <c r="AW545" s="14" t="n">
        <v>0.89</v>
      </c>
      <c r="AX545" s="14" t="n">
        <v>0.123</v>
      </c>
      <c r="AY545" s="14" t="n">
        <v>0.742</v>
      </c>
      <c r="AZ545" s="14" t="n">
        <v>1.632</v>
      </c>
      <c r="BA545" s="14" t="n">
        <v>0</v>
      </c>
      <c r="BB545" s="14" t="n">
        <v>1</v>
      </c>
      <c r="BC545" s="14" t="n">
        <v>0.62</v>
      </c>
      <c r="BD545" s="14" t="n">
        <v>0.123</v>
      </c>
      <c r="BE545" s="14" t="n">
        <v>0.514</v>
      </c>
      <c r="BF545" s="14" t="n">
        <v>1.134</v>
      </c>
      <c r="BG545" s="14" t="n">
        <v>0</v>
      </c>
      <c r="BH545" s="14" t="n">
        <v>1</v>
      </c>
      <c r="BI545" s="14" t="n">
        <v>0.608</v>
      </c>
      <c r="BJ545" s="14" t="n">
        <v>0.123</v>
      </c>
      <c r="BK545" s="14" t="n">
        <v>0</v>
      </c>
      <c r="BL545" s="14" t="n">
        <v>0.608</v>
      </c>
      <c r="BM545" s="14" t="n">
        <v>0</v>
      </c>
      <c r="BN545" s="14" t="n">
        <v>1</v>
      </c>
      <c r="BO545" s="14" t="n">
        <v>0</v>
      </c>
      <c r="BP545" s="14" t="n">
        <v>0</v>
      </c>
      <c r="BQ545" s="14" t="n">
        <v>0</v>
      </c>
      <c r="BR545" s="14" t="n">
        <v>0</v>
      </c>
      <c r="BS545" s="14" t="n">
        <v>1</v>
      </c>
      <c r="BT545" s="14" t="n">
        <v>0</v>
      </c>
      <c r="BU545" s="14" t="n">
        <v>0</v>
      </c>
      <c r="BV545" s="14" t="n">
        <v>0</v>
      </c>
      <c r="BW545" s="14" t="n">
        <v>0</v>
      </c>
      <c r="BX545" s="14" t="n">
        <v>1</v>
      </c>
      <c r="BY545" s="14" t="n">
        <v>12.729</v>
      </c>
      <c r="BZ545" s="14" t="n">
        <v>0</v>
      </c>
      <c r="CA545" s="14" t="n">
        <v>12.729</v>
      </c>
      <c r="CB545" s="14" t="n">
        <v>0</v>
      </c>
      <c r="CC545" s="14" t="n">
        <v>97.90000000000001</v>
      </c>
      <c r="CD545" s="14" t="n">
        <v>7.95</v>
      </c>
      <c r="CE545" s="14" t="n">
        <v>0</v>
      </c>
      <c r="CF545" s="14" t="n">
        <v>97.90000000000001</v>
      </c>
      <c r="CG545" s="14" t="n">
        <v>0</v>
      </c>
      <c r="CH545" s="14" t="n">
        <v>1</v>
      </c>
      <c r="CI545" s="14" t="n">
        <v>0</v>
      </c>
      <c r="CJ545" s="14" t="n">
        <v>0</v>
      </c>
      <c r="CK545" s="14" t="n">
        <v>0</v>
      </c>
      <c r="CL545" s="14" t="n">
        <v>0</v>
      </c>
      <c r="CM545" s="14" t="n">
        <v>0</v>
      </c>
      <c r="CN545" s="14" t="n">
        <v>0</v>
      </c>
      <c r="CO545" s="14" t="n">
        <v>0</v>
      </c>
      <c r="CP545" s="14" t="n">
        <v>0</v>
      </c>
      <c r="CQ545" s="14" t="n">
        <v>1.294</v>
      </c>
      <c r="CR545" s="14" t="n">
        <v>0</v>
      </c>
      <c r="CS545" s="14" t="n">
        <v>5.158</v>
      </c>
      <c r="CT545" s="14" t="n">
        <v>10.485</v>
      </c>
      <c r="CU545" s="14" t="n">
        <v>29.494</v>
      </c>
    </row>
    <row r="546">
      <c r="A546" s="14" t="inlineStr">
        <is>
          <t>MSR2023</t>
        </is>
      </c>
      <c r="B546" s="14" t="inlineStr">
        <is>
          <t>MSR</t>
        </is>
      </c>
      <c r="C546" s="14" t="inlineStr">
        <is>
          <t>MSR</t>
        </is>
      </c>
      <c r="D546" s="14" t="inlineStr">
        <is>
          <t>Montserrat</t>
        </is>
      </c>
      <c r="E546" s="14" t="n">
        <v>2023</v>
      </c>
      <c r="F546" s="14" t="n">
        <v>0</v>
      </c>
      <c r="G546" s="14" t="n">
        <v>6.147</v>
      </c>
      <c r="H546" s="14" t="n">
        <v>1.286</v>
      </c>
      <c r="I546" s="14" t="n">
        <v>0</v>
      </c>
      <c r="J546" s="14" t="n">
        <v>6.147</v>
      </c>
      <c r="K546" s="14" t="n">
        <v>0</v>
      </c>
      <c r="L546" s="14" t="n">
        <v>1</v>
      </c>
      <c r="M546" s="14" t="n">
        <v>7.886</v>
      </c>
      <c r="N546" s="14" t="n">
        <v>3.857</v>
      </c>
      <c r="O546" s="14" t="n">
        <v>0</v>
      </c>
      <c r="P546" s="14" t="n">
        <v>7.886</v>
      </c>
      <c r="Q546" s="14" t="n">
        <v>0</v>
      </c>
      <c r="R546" s="14" t="n">
        <v>1</v>
      </c>
      <c r="S546" s="14" t="n">
        <v>12.575</v>
      </c>
      <c r="T546" s="14" t="n">
        <v>7.714</v>
      </c>
      <c r="U546" s="14" t="n">
        <v>0</v>
      </c>
      <c r="V546" s="14" t="n">
        <v>12.575</v>
      </c>
      <c r="W546" s="14" t="n">
        <v>0</v>
      </c>
      <c r="X546" s="14" t="n">
        <v>1</v>
      </c>
      <c r="Y546" s="14" t="n">
        <v>6.577</v>
      </c>
      <c r="Z546" s="14" t="n">
        <v>0.885</v>
      </c>
      <c r="AA546" s="14" t="n">
        <v>0</v>
      </c>
      <c r="AB546" s="14" t="n">
        <v>6.577</v>
      </c>
      <c r="AC546" s="14" t="n">
        <v>0</v>
      </c>
      <c r="AD546" s="14" t="n">
        <v>1</v>
      </c>
      <c r="AE546" s="14" t="n">
        <v>7.862</v>
      </c>
      <c r="AF546" s="14" t="n">
        <v>1.841</v>
      </c>
      <c r="AG546" s="14" t="n">
        <v>0</v>
      </c>
      <c r="AH546" s="14" t="n">
        <v>7.862</v>
      </c>
      <c r="AI546" s="14" t="n">
        <v>0</v>
      </c>
      <c r="AJ546" s="14" t="n">
        <v>1</v>
      </c>
      <c r="AK546" s="14" t="n">
        <v>15.576</v>
      </c>
      <c r="AL546" s="14" t="n">
        <v>8.369999999999999</v>
      </c>
      <c r="AM546" s="14" t="n">
        <v>0</v>
      </c>
      <c r="AN546" s="14" t="n">
        <v>15.576</v>
      </c>
      <c r="AO546" s="14" t="n">
        <v>0</v>
      </c>
      <c r="AP546" s="14" t="n">
        <v>1</v>
      </c>
      <c r="AQ546" s="14" t="n">
        <v>0.791</v>
      </c>
      <c r="AR546" s="14" t="n">
        <v>0.129</v>
      </c>
      <c r="AS546" s="14" t="n">
        <v>1.007</v>
      </c>
      <c r="AT546" s="14" t="n">
        <v>1.798</v>
      </c>
      <c r="AU546" s="14" t="n">
        <v>0</v>
      </c>
      <c r="AV546" s="14" t="n">
        <v>1</v>
      </c>
      <c r="AW546" s="14" t="n">
        <v>0.618</v>
      </c>
      <c r="AX546" s="14" t="n">
        <v>0.129</v>
      </c>
      <c r="AY546" s="14" t="n">
        <v>0.773</v>
      </c>
      <c r="AZ546" s="14" t="n">
        <v>1.391</v>
      </c>
      <c r="BA546" s="14" t="n">
        <v>0</v>
      </c>
      <c r="BB546" s="14" t="n">
        <v>1</v>
      </c>
      <c r="BC546" s="14" t="n">
        <v>0.554</v>
      </c>
      <c r="BD546" s="14" t="n">
        <v>0.129</v>
      </c>
      <c r="BE546" s="14" t="n">
        <v>0.5570000000000001</v>
      </c>
      <c r="BF546" s="14" t="n">
        <v>1.112</v>
      </c>
      <c r="BG546" s="14" t="n">
        <v>0</v>
      </c>
      <c r="BH546" s="14" t="n">
        <v>1</v>
      </c>
      <c r="BI546" s="14" t="n">
        <v>0.5570000000000001</v>
      </c>
      <c r="BJ546" s="14" t="n">
        <v>0.129</v>
      </c>
      <c r="BK546" s="14" t="n">
        <v>0</v>
      </c>
      <c r="BL546" s="14" t="n">
        <v>0.5570000000000001</v>
      </c>
      <c r="BM546" s="14" t="n">
        <v>0</v>
      </c>
      <c r="BN546" s="14" t="n">
        <v>1</v>
      </c>
      <c r="BO546" s="14" t="n">
        <v>0</v>
      </c>
      <c r="BP546" s="14" t="n">
        <v>0</v>
      </c>
      <c r="BQ546" s="14" t="n">
        <v>0</v>
      </c>
      <c r="BR546" s="14" t="n">
        <v>0</v>
      </c>
      <c r="BS546" s="14" t="n">
        <v>1</v>
      </c>
      <c r="BT546" s="14" t="n">
        <v>0</v>
      </c>
      <c r="BU546" s="14" t="n">
        <v>0</v>
      </c>
      <c r="BV546" s="14" t="n">
        <v>0</v>
      </c>
      <c r="BW546" s="14" t="n">
        <v>0</v>
      </c>
      <c r="BX546" s="14" t="n">
        <v>1</v>
      </c>
      <c r="BY546" s="14" t="n">
        <v>13.254</v>
      </c>
      <c r="BZ546" s="14" t="n">
        <v>0</v>
      </c>
      <c r="CA546" s="14" t="n">
        <v>13.254</v>
      </c>
      <c r="CB546" s="14" t="n">
        <v>0</v>
      </c>
      <c r="CC546" s="14" t="n">
        <v>83.248</v>
      </c>
      <c r="CD546" s="14" t="n">
        <v>7.95</v>
      </c>
      <c r="CE546" s="14" t="n">
        <v>0</v>
      </c>
      <c r="CF546" s="14" t="n">
        <v>83.248</v>
      </c>
      <c r="CG546" s="14" t="n">
        <v>0</v>
      </c>
      <c r="CH546" s="14" t="n">
        <v>1</v>
      </c>
      <c r="CI546" s="14" t="n">
        <v>0</v>
      </c>
      <c r="CJ546" s="14" t="n">
        <v>0</v>
      </c>
      <c r="CK546" s="14" t="n">
        <v>0</v>
      </c>
      <c r="CL546" s="14" t="n">
        <v>0</v>
      </c>
      <c r="CM546" s="14" t="n">
        <v>0</v>
      </c>
      <c r="CN546" s="14" t="n">
        <v>0</v>
      </c>
      <c r="CO546" s="14" t="n">
        <v>0</v>
      </c>
      <c r="CP546" s="14" t="n">
        <v>0</v>
      </c>
      <c r="CQ546" s="14" t="n">
        <v>1.348</v>
      </c>
      <c r="CR546" s="14" t="n">
        <v>0</v>
      </c>
      <c r="CS546" s="14" t="n">
        <v>5.37</v>
      </c>
      <c r="CT546" s="14" t="n">
        <v>4.861</v>
      </c>
      <c r="CU546" s="14" t="n">
        <v>11.192</v>
      </c>
    </row>
    <row r="547">
      <c r="A547" s="14" t="inlineStr">
        <is>
          <t>MSR2024</t>
        </is>
      </c>
      <c r="B547" s="14" t="inlineStr">
        <is>
          <t>MSR</t>
        </is>
      </c>
      <c r="C547" s="14" t="inlineStr">
        <is>
          <t>MSR</t>
        </is>
      </c>
      <c r="D547" s="14" t="inlineStr">
        <is>
          <t>Montserrat</t>
        </is>
      </c>
      <c r="E547" s="14" t="n">
        <v>2024</v>
      </c>
      <c r="F547" s="14" t="n">
        <v>0</v>
      </c>
      <c r="G547" s="14" t="n">
        <v>5.575</v>
      </c>
      <c r="H547" s="14" t="n">
        <v>1.324</v>
      </c>
      <c r="I547" s="14" t="n">
        <v>0</v>
      </c>
      <c r="J547" s="14" t="n">
        <v>5.575</v>
      </c>
      <c r="K547" s="14" t="n">
        <v>0</v>
      </c>
      <c r="L547" s="14" t="n">
        <v>1</v>
      </c>
      <c r="M547" s="14" t="n">
        <v>7.124</v>
      </c>
      <c r="N547" s="14" t="n">
        <v>3.971</v>
      </c>
      <c r="O547" s="14" t="n">
        <v>0</v>
      </c>
      <c r="P547" s="14" t="n">
        <v>7.124</v>
      </c>
      <c r="Q547" s="14" t="n">
        <v>0</v>
      </c>
      <c r="R547" s="14" t="n">
        <v>1</v>
      </c>
      <c r="S547" s="14" t="n">
        <v>12.193</v>
      </c>
      <c r="T547" s="14" t="n">
        <v>7.942</v>
      </c>
      <c r="U547" s="14" t="n">
        <v>0</v>
      </c>
      <c r="V547" s="14" t="n">
        <v>12.193</v>
      </c>
      <c r="W547" s="14" t="n">
        <v>0</v>
      </c>
      <c r="X547" s="14" t="n">
        <v>1</v>
      </c>
      <c r="Y547" s="14" t="n">
        <v>6.771</v>
      </c>
      <c r="Z547" s="14" t="n">
        <v>0.911</v>
      </c>
      <c r="AA547" s="14" t="n">
        <v>0</v>
      </c>
      <c r="AB547" s="14" t="n">
        <v>6.771</v>
      </c>
      <c r="AC547" s="14" t="n">
        <v>0</v>
      </c>
      <c r="AD547" s="14" t="n">
        <v>1</v>
      </c>
      <c r="AE547" s="14" t="n">
        <v>8.095000000000001</v>
      </c>
      <c r="AF547" s="14" t="n">
        <v>1.896</v>
      </c>
      <c r="AG547" s="14" t="n">
        <v>0</v>
      </c>
      <c r="AH547" s="14" t="n">
        <v>8.095000000000001</v>
      </c>
      <c r="AI547" s="14" t="n">
        <v>0</v>
      </c>
      <c r="AJ547" s="14" t="n">
        <v>1</v>
      </c>
      <c r="AK547" s="14" t="n">
        <v>16.036</v>
      </c>
      <c r="AL547" s="14" t="n">
        <v>8.617000000000001</v>
      </c>
      <c r="AM547" s="14" t="n">
        <v>0</v>
      </c>
      <c r="AN547" s="14" t="n">
        <v>16.036</v>
      </c>
      <c r="AO547" s="14" t="n">
        <v>0</v>
      </c>
      <c r="AP547" s="14" t="n">
        <v>1</v>
      </c>
      <c r="AQ547" s="14" t="n">
        <v>0.756</v>
      </c>
      <c r="AR547" s="14" t="n">
        <v>0.132</v>
      </c>
      <c r="AS547" s="14" t="n">
        <v>1.037</v>
      </c>
      <c r="AT547" s="14" t="n">
        <v>1.793</v>
      </c>
      <c r="AU547" s="14" t="n">
        <v>0</v>
      </c>
      <c r="AV547" s="14" t="n">
        <v>1</v>
      </c>
      <c r="AW547" s="14" t="n">
        <v>0.655</v>
      </c>
      <c r="AX547" s="14" t="n">
        <v>0.132</v>
      </c>
      <c r="AY547" s="14" t="n">
        <v>0.796</v>
      </c>
      <c r="AZ547" s="14" t="n">
        <v>1.451</v>
      </c>
      <c r="BA547" s="14" t="n">
        <v>0</v>
      </c>
      <c r="BB547" s="14" t="n">
        <v>1</v>
      </c>
      <c r="BC547" s="14" t="n">
        <v>0.534</v>
      </c>
      <c r="BD547" s="14" t="n">
        <v>0.132</v>
      </c>
      <c r="BE547" s="14" t="n">
        <v>0.583</v>
      </c>
      <c r="BF547" s="14" t="n">
        <v>1.116</v>
      </c>
      <c r="BG547" s="14" t="n">
        <v>0</v>
      </c>
      <c r="BH547" s="14" t="n">
        <v>1</v>
      </c>
      <c r="BI547" s="14" t="n">
        <v>0.5679999999999999</v>
      </c>
      <c r="BJ547" s="14" t="n">
        <v>0.132</v>
      </c>
      <c r="BK547" s="14" t="n">
        <v>0</v>
      </c>
      <c r="BL547" s="14" t="n">
        <v>0.5679999999999999</v>
      </c>
      <c r="BM547" s="14" t="n">
        <v>0</v>
      </c>
      <c r="BN547" s="14" t="n">
        <v>1</v>
      </c>
      <c r="BO547" s="14" t="n">
        <v>0</v>
      </c>
      <c r="BP547" s="14" t="n">
        <v>0</v>
      </c>
      <c r="BQ547" s="14" t="n">
        <v>0</v>
      </c>
      <c r="BR547" s="14" t="n">
        <v>0</v>
      </c>
      <c r="BS547" s="14" t="n">
        <v>1</v>
      </c>
      <c r="BT547" s="14" t="n">
        <v>0</v>
      </c>
      <c r="BU547" s="14" t="n">
        <v>0</v>
      </c>
      <c r="BV547" s="14" t="n">
        <v>0</v>
      </c>
      <c r="BW547" s="14" t="n">
        <v>0</v>
      </c>
      <c r="BX547" s="14" t="n">
        <v>1</v>
      </c>
      <c r="BY547" s="14" t="n">
        <v>13.646</v>
      </c>
      <c r="BZ547" s="14" t="n">
        <v>0</v>
      </c>
      <c r="CA547" s="14" t="n">
        <v>13.646</v>
      </c>
      <c r="CB547" s="14" t="n">
        <v>0</v>
      </c>
      <c r="CC547" s="14" t="n">
        <v>82.58799999999999</v>
      </c>
      <c r="CD547" s="14" t="n">
        <v>7.95</v>
      </c>
      <c r="CE547" s="14" t="n">
        <v>0</v>
      </c>
      <c r="CF547" s="14" t="n">
        <v>82.58799999999999</v>
      </c>
      <c r="CG547" s="14" t="n">
        <v>0</v>
      </c>
      <c r="CH547" s="14" t="n">
        <v>1</v>
      </c>
      <c r="CI547" s="14" t="n">
        <v>0</v>
      </c>
      <c r="CJ547" s="14" t="n">
        <v>0</v>
      </c>
      <c r="CK547" s="14" t="n">
        <v>0</v>
      </c>
      <c r="CL547" s="14" t="n">
        <v>0</v>
      </c>
      <c r="CM547" s="14" t="n">
        <v>0</v>
      </c>
      <c r="CN547" s="14" t="n">
        <v>0</v>
      </c>
      <c r="CO547" s="14" t="n">
        <v>0</v>
      </c>
      <c r="CP547" s="14" t="n">
        <v>0</v>
      </c>
      <c r="CQ547" s="14" t="n">
        <v>1.387</v>
      </c>
      <c r="CR547" s="14" t="n">
        <v>0</v>
      </c>
      <c r="CS547" s="14" t="n">
        <v>5.529</v>
      </c>
      <c r="CT547" s="14" t="n">
        <v>4.251</v>
      </c>
      <c r="CU547" s="14" t="n">
        <v>10.123</v>
      </c>
    </row>
    <row r="548">
      <c r="A548" s="14" t="inlineStr">
        <is>
          <t>MAR2021</t>
        </is>
      </c>
      <c r="B548" s="14" t="inlineStr">
        <is>
          <t>MAR</t>
        </is>
      </c>
      <c r="C548" s="14" t="inlineStr">
        <is>
          <t>MAR</t>
        </is>
      </c>
      <c r="D548" s="14" t="inlineStr">
        <is>
          <t>Morocco</t>
        </is>
      </c>
      <c r="E548" s="14" t="n">
        <v>2021</v>
      </c>
      <c r="F548" s="14" t="n">
        <v>0.2</v>
      </c>
      <c r="G548" s="14" t="n">
        <v>7.191</v>
      </c>
      <c r="H548" s="14" t="n">
        <v>1.573</v>
      </c>
      <c r="I548" s="14" t="n">
        <v>0.119</v>
      </c>
      <c r="J548" s="14" t="n">
        <v>7.31</v>
      </c>
      <c r="K548" s="14" t="n">
        <v>0</v>
      </c>
      <c r="L548" s="14" t="n">
        <v>1</v>
      </c>
      <c r="M548" s="14" t="n">
        <v>7.447</v>
      </c>
      <c r="N548" s="14" t="n">
        <v>3.375</v>
      </c>
      <c r="O548" s="14" t="n">
        <v>0.339</v>
      </c>
      <c r="P548" s="14" t="n">
        <v>7.787</v>
      </c>
      <c r="Q548" s="14" t="n">
        <v>0</v>
      </c>
      <c r="R548" s="14" t="n">
        <v>1</v>
      </c>
      <c r="S548" s="14" t="n">
        <v>11.613</v>
      </c>
      <c r="T548" s="14" t="n">
        <v>6.86</v>
      </c>
      <c r="U548" s="14" t="n">
        <v>0</v>
      </c>
      <c r="V548" s="14" t="n">
        <v>11.613</v>
      </c>
      <c r="W548" s="14" t="n">
        <v>0</v>
      </c>
      <c r="X548" s="14" t="n">
        <v>1</v>
      </c>
      <c r="Y548" s="14" t="n">
        <v>4.568</v>
      </c>
      <c r="Z548" s="14" t="n">
        <v>0.725</v>
      </c>
      <c r="AA548" s="14" t="n">
        <v>0.311</v>
      </c>
      <c r="AB548" s="14" t="n">
        <v>4.879</v>
      </c>
      <c r="AC548" s="14" t="n">
        <v>0</v>
      </c>
      <c r="AD548" s="14" t="n">
        <v>1</v>
      </c>
      <c r="AE548" s="14" t="n">
        <v>5.642</v>
      </c>
      <c r="AF548" s="14" t="n">
        <v>1.509</v>
      </c>
      <c r="AG548" s="14" t="n">
        <v>0.311</v>
      </c>
      <c r="AH548" s="14" t="n">
        <v>5.952</v>
      </c>
      <c r="AI548" s="14" t="n">
        <v>0</v>
      </c>
      <c r="AJ548" s="14" t="n">
        <v>1</v>
      </c>
      <c r="AK548" s="14" t="n">
        <v>12.08</v>
      </c>
      <c r="AL548" s="14" t="n">
        <v>6.925</v>
      </c>
      <c r="AM548" s="14" t="n">
        <v>0</v>
      </c>
      <c r="AN548" s="14" t="n">
        <v>12.08</v>
      </c>
      <c r="AO548" s="14" t="n">
        <v>0</v>
      </c>
      <c r="AP548" s="14" t="n">
        <v>1</v>
      </c>
      <c r="AQ548" s="14" t="n">
        <v>0.621</v>
      </c>
      <c r="AR548" s="14" t="n">
        <v>0.114</v>
      </c>
      <c r="AS548" s="14" t="n">
        <v>0.504</v>
      </c>
      <c r="AT548" s="14" t="n">
        <v>1.237</v>
      </c>
      <c r="AU548" s="14" t="n">
        <v>0.1</v>
      </c>
      <c r="AV548" s="14" t="n">
        <v>1</v>
      </c>
      <c r="AW548" s="14" t="n">
        <v>0.593</v>
      </c>
      <c r="AX548" s="14" t="n">
        <v>0.114</v>
      </c>
      <c r="AY548" s="14" t="n">
        <v>0.351</v>
      </c>
      <c r="AZ548" s="14" t="n">
        <v>1.038</v>
      </c>
      <c r="BA548" s="14" t="n">
        <v>0.1</v>
      </c>
      <c r="BB548" s="14" t="n">
        <v>1</v>
      </c>
      <c r="BC548" s="14" t="n">
        <v>0.44</v>
      </c>
      <c r="BD548" s="14" t="n">
        <v>0.114</v>
      </c>
      <c r="BE548" s="14" t="n">
        <v>-0.251</v>
      </c>
      <c r="BF548" s="14" t="n">
        <v>0.189</v>
      </c>
      <c r="BG548" s="14" t="n">
        <v>0</v>
      </c>
      <c r="BH548" s="14" t="n">
        <v>0</v>
      </c>
      <c r="BI548" s="14" t="n">
        <v>0.5600000000000001</v>
      </c>
      <c r="BJ548" s="14" t="n">
        <v>0.114</v>
      </c>
      <c r="BK548" s="14" t="n">
        <v>0.035</v>
      </c>
      <c r="BL548" s="14" t="n">
        <v>0.595</v>
      </c>
      <c r="BM548" s="14" t="n">
        <v>0</v>
      </c>
      <c r="BN548" s="14" t="n">
        <v>1</v>
      </c>
      <c r="BO548" s="14" t="n">
        <v>0</v>
      </c>
      <c r="BP548" s="14" t="n">
        <v>0</v>
      </c>
      <c r="BQ548" s="14" t="n">
        <v>0.108</v>
      </c>
      <c r="BR548" s="14" t="n">
        <v>0</v>
      </c>
      <c r="BS548" s="14" t="n">
        <v>0.833</v>
      </c>
      <c r="BT548" s="14" t="n">
        <v>0</v>
      </c>
      <c r="BU548" s="14" t="n">
        <v>0</v>
      </c>
      <c r="BV548" s="14" t="n">
        <v>0.1</v>
      </c>
      <c r="BW548" s="14" t="n">
        <v>0</v>
      </c>
      <c r="BX548" s="14" t="n">
        <v>0.833</v>
      </c>
      <c r="BY548" s="14" t="n">
        <v>11.787</v>
      </c>
      <c r="BZ548" s="14" t="n">
        <v>0</v>
      </c>
      <c r="CA548" s="14" t="n">
        <v>11.787</v>
      </c>
      <c r="CB548" s="14" t="n">
        <v>0</v>
      </c>
      <c r="CC548" s="14" t="n">
        <v>81.69499999999999</v>
      </c>
      <c r="CD548" s="14" t="n">
        <v>7.95</v>
      </c>
      <c r="CE548" s="14" t="n">
        <v>-3.099</v>
      </c>
      <c r="CF548" s="14" t="n">
        <v>78.596</v>
      </c>
      <c r="CG548" s="14" t="n">
        <v>0</v>
      </c>
      <c r="CH548" s="14" t="n">
        <v>1</v>
      </c>
      <c r="CI548" s="14" t="n">
        <v>0</v>
      </c>
      <c r="CJ548" s="14" t="n">
        <v>0</v>
      </c>
      <c r="CK548" s="14" t="n">
        <v>0</v>
      </c>
      <c r="CL548" s="14" t="n">
        <v>0</v>
      </c>
      <c r="CM548" s="14" t="n">
        <v>0</v>
      </c>
      <c r="CN548" s="14" t="n">
        <v>0</v>
      </c>
      <c r="CO548" s="14" t="n">
        <v>0</v>
      </c>
      <c r="CP548" s="14" t="n">
        <v>0</v>
      </c>
      <c r="CQ548" s="14" t="n">
        <v>1.198</v>
      </c>
      <c r="CR548" s="14" t="n">
        <v>0.123</v>
      </c>
      <c r="CS548" s="14" t="n">
        <v>5.407</v>
      </c>
      <c r="CT548" s="14" t="n">
        <v>4.753</v>
      </c>
      <c r="CU548" s="14" t="n">
        <v>14.162</v>
      </c>
    </row>
    <row r="549">
      <c r="A549" s="14" t="inlineStr">
        <is>
          <t>MAR2022</t>
        </is>
      </c>
      <c r="B549" s="14" t="inlineStr">
        <is>
          <t>MAR</t>
        </is>
      </c>
      <c r="C549" s="14" t="inlineStr">
        <is>
          <t>MAR</t>
        </is>
      </c>
      <c r="D549" s="14" t="inlineStr">
        <is>
          <t>Morocco</t>
        </is>
      </c>
      <c r="E549" s="14" t="n">
        <v>2022</v>
      </c>
      <c r="F549" s="14" t="n">
        <v>0.2</v>
      </c>
      <c r="G549" s="14" t="n">
        <v>13.009</v>
      </c>
      <c r="H549" s="14" t="n">
        <v>2.02</v>
      </c>
      <c r="I549" s="14" t="n">
        <v>0.262</v>
      </c>
      <c r="J549" s="14" t="n">
        <v>13.271</v>
      </c>
      <c r="K549" s="14" t="n">
        <v>0</v>
      </c>
      <c r="L549" s="14" t="n">
        <v>1</v>
      </c>
      <c r="M549" s="14" t="n">
        <v>9.262</v>
      </c>
      <c r="N549" s="14" t="n">
        <v>3.825</v>
      </c>
      <c r="O549" s="14" t="n">
        <v>0.365</v>
      </c>
      <c r="P549" s="14" t="n">
        <v>9.627000000000001</v>
      </c>
      <c r="Q549" s="14" t="n">
        <v>0</v>
      </c>
      <c r="R549" s="14" t="n">
        <v>1</v>
      </c>
      <c r="S549" s="14" t="n">
        <v>17.886</v>
      </c>
      <c r="T549" s="14" t="n">
        <v>7.406</v>
      </c>
      <c r="U549" s="14" t="n">
        <v>0</v>
      </c>
      <c r="V549" s="14" t="n">
        <v>17.886</v>
      </c>
      <c r="W549" s="14" t="n">
        <v>0</v>
      </c>
      <c r="X549" s="14" t="n">
        <v>1</v>
      </c>
      <c r="Y549" s="14" t="n">
        <v>6.885</v>
      </c>
      <c r="Z549" s="14" t="n">
        <v>1.092</v>
      </c>
      <c r="AA549" s="14" t="n">
        <v>0.526</v>
      </c>
      <c r="AB549" s="14" t="n">
        <v>7.411</v>
      </c>
      <c r="AC549" s="14" t="n">
        <v>0</v>
      </c>
      <c r="AD549" s="14" t="n">
        <v>1</v>
      </c>
      <c r="AE549" s="14" t="n">
        <v>7.931</v>
      </c>
      <c r="AF549" s="14" t="n">
        <v>2.122</v>
      </c>
      <c r="AG549" s="14" t="n">
        <v>0.526</v>
      </c>
      <c r="AH549" s="14" t="n">
        <v>8.457000000000001</v>
      </c>
      <c r="AI549" s="14" t="n">
        <v>0</v>
      </c>
      <c r="AJ549" s="14" t="n">
        <v>1</v>
      </c>
      <c r="AK549" s="14" t="n">
        <v>14.207</v>
      </c>
      <c r="AL549" s="14" t="n">
        <v>8.144</v>
      </c>
      <c r="AM549" s="14" t="n">
        <v>0</v>
      </c>
      <c r="AN549" s="14" t="n">
        <v>14.207</v>
      </c>
      <c r="AO549" s="14" t="n">
        <v>0</v>
      </c>
      <c r="AP549" s="14" t="n">
        <v>1</v>
      </c>
      <c r="AQ549" s="14" t="n">
        <v>0.847</v>
      </c>
      <c r="AR549" s="14" t="n">
        <v>0.123</v>
      </c>
      <c r="AS549" s="14" t="n">
        <v>0.46</v>
      </c>
      <c r="AT549" s="14" t="n">
        <v>1.437</v>
      </c>
      <c r="AU549" s="14" t="n">
        <v>0.1</v>
      </c>
      <c r="AV549" s="14" t="n">
        <v>1</v>
      </c>
      <c r="AW549" s="14" t="n">
        <v>0.947</v>
      </c>
      <c r="AX549" s="14" t="n">
        <v>0.123</v>
      </c>
      <c r="AY549" s="14" t="n">
        <v>0.201</v>
      </c>
      <c r="AZ549" s="14" t="n">
        <v>1.262</v>
      </c>
      <c r="BA549" s="14" t="n">
        <v>0.1</v>
      </c>
      <c r="BB549" s="14" t="n">
        <v>1</v>
      </c>
      <c r="BC549" s="14" t="n">
        <v>0.589</v>
      </c>
      <c r="BD549" s="14" t="n">
        <v>0.123</v>
      </c>
      <c r="BE549" s="14" t="n">
        <v>-0.421</v>
      </c>
      <c r="BF549" s="14" t="n">
        <v>0.167</v>
      </c>
      <c r="BG549" s="14" t="n">
        <v>0</v>
      </c>
      <c r="BH549" s="14" t="n">
        <v>0</v>
      </c>
      <c r="BI549" s="14" t="n">
        <v>0.6889999999999999</v>
      </c>
      <c r="BJ549" s="14" t="n">
        <v>0.123</v>
      </c>
      <c r="BK549" s="14" t="n">
        <v>0.044</v>
      </c>
      <c r="BL549" s="14" t="n">
        <v>0.733</v>
      </c>
      <c r="BM549" s="14" t="n">
        <v>0</v>
      </c>
      <c r="BN549" s="14" t="n">
        <v>1</v>
      </c>
      <c r="BO549" s="14" t="n">
        <v>0</v>
      </c>
      <c r="BP549" s="14" t="n">
        <v>0</v>
      </c>
      <c r="BQ549" s="14" t="n">
        <v>0.1</v>
      </c>
      <c r="BR549" s="14" t="n">
        <v>0</v>
      </c>
      <c r="BS549" s="14" t="n">
        <v>0.833</v>
      </c>
      <c r="BT549" s="14" t="n">
        <v>0</v>
      </c>
      <c r="BU549" s="14" t="n">
        <v>0</v>
      </c>
      <c r="BV549" s="14" t="n">
        <v>0.089</v>
      </c>
      <c r="BW549" s="14" t="n">
        <v>0</v>
      </c>
      <c r="BX549" s="14" t="n">
        <v>0.833</v>
      </c>
      <c r="BY549" s="14" t="n">
        <v>12.729</v>
      </c>
      <c r="BZ549" s="14" t="n">
        <v>0</v>
      </c>
      <c r="CA549" s="14" t="n">
        <v>12.729</v>
      </c>
      <c r="CB549" s="14" t="n">
        <v>0</v>
      </c>
      <c r="CC549" s="14" t="n">
        <v>102.477</v>
      </c>
      <c r="CD549" s="14" t="n">
        <v>7.95</v>
      </c>
      <c r="CE549" s="14" t="n">
        <v>-3.347</v>
      </c>
      <c r="CF549" s="14" t="n">
        <v>99.129</v>
      </c>
      <c r="CG549" s="14" t="n">
        <v>0</v>
      </c>
      <c r="CH549" s="14" t="n">
        <v>1</v>
      </c>
      <c r="CI549" s="14" t="n">
        <v>0</v>
      </c>
      <c r="CJ549" s="14" t="n">
        <v>0</v>
      </c>
      <c r="CK549" s="14" t="n">
        <v>0</v>
      </c>
      <c r="CL549" s="14" t="n">
        <v>0</v>
      </c>
      <c r="CM549" s="14" t="n">
        <v>0</v>
      </c>
      <c r="CN549" s="14" t="n">
        <v>0</v>
      </c>
      <c r="CO549" s="14" t="n">
        <v>0</v>
      </c>
      <c r="CP549" s="14" t="n">
        <v>0</v>
      </c>
      <c r="CQ549" s="14" t="n">
        <v>1.294</v>
      </c>
      <c r="CR549" s="14" t="n">
        <v>0.306</v>
      </c>
      <c r="CS549" s="14" t="n">
        <v>5.839</v>
      </c>
      <c r="CT549" s="14" t="n">
        <v>10.485</v>
      </c>
      <c r="CU549" s="14" t="n">
        <v>30.326</v>
      </c>
    </row>
    <row r="550">
      <c r="A550" s="14" t="inlineStr">
        <is>
          <t>MAR2023</t>
        </is>
      </c>
      <c r="B550" s="14" t="inlineStr">
        <is>
          <t>MAR</t>
        </is>
      </c>
      <c r="C550" s="14" t="inlineStr">
        <is>
          <t>MAR</t>
        </is>
      </c>
      <c r="D550" s="14" t="inlineStr">
        <is>
          <t>Morocco</t>
        </is>
      </c>
      <c r="E550" s="14" t="n">
        <v>2023</v>
      </c>
      <c r="F550" s="14" t="n">
        <v>0.2</v>
      </c>
      <c r="G550" s="14" t="n">
        <v>7.441</v>
      </c>
      <c r="H550" s="14" t="n">
        <v>1.695</v>
      </c>
      <c r="I550" s="14" t="n">
        <v>0.122</v>
      </c>
      <c r="J550" s="14" t="n">
        <v>7.562</v>
      </c>
      <c r="K550" s="14" t="n">
        <v>0</v>
      </c>
      <c r="L550" s="14" t="n">
        <v>1</v>
      </c>
      <c r="M550" s="14" t="n">
        <v>7.369</v>
      </c>
      <c r="N550" s="14" t="n">
        <v>3.655</v>
      </c>
      <c r="O550" s="14" t="n">
        <v>0.301</v>
      </c>
      <c r="P550" s="14" t="n">
        <v>7.67</v>
      </c>
      <c r="Q550" s="14" t="n">
        <v>0</v>
      </c>
      <c r="R550" s="14" t="n">
        <v>1</v>
      </c>
      <c r="S550" s="14" t="n">
        <v>12.575</v>
      </c>
      <c r="T550" s="14" t="n">
        <v>7.714</v>
      </c>
      <c r="U550" s="14" t="n">
        <v>0</v>
      </c>
      <c r="V550" s="14" t="n">
        <v>12.575</v>
      </c>
      <c r="W550" s="14" t="n">
        <v>0</v>
      </c>
      <c r="X550" s="14" t="n">
        <v>1</v>
      </c>
      <c r="Y550" s="14" t="n">
        <v>3.884</v>
      </c>
      <c r="Z550" s="14" t="n">
        <v>0.616</v>
      </c>
      <c r="AA550" s="14" t="n">
        <v>0.252</v>
      </c>
      <c r="AB550" s="14" t="n">
        <v>4.136</v>
      </c>
      <c r="AC550" s="14" t="n">
        <v>0</v>
      </c>
      <c r="AD550" s="14" t="n">
        <v>1</v>
      </c>
      <c r="AE550" s="14" t="n">
        <v>5.137</v>
      </c>
      <c r="AF550" s="14" t="n">
        <v>1.374</v>
      </c>
      <c r="AG550" s="14" t="n">
        <v>0.252</v>
      </c>
      <c r="AH550" s="14" t="n">
        <v>5.389</v>
      </c>
      <c r="AI550" s="14" t="n">
        <v>0</v>
      </c>
      <c r="AJ550" s="14" t="n">
        <v>1</v>
      </c>
      <c r="AK550" s="14" t="n">
        <v>12.653</v>
      </c>
      <c r="AL550" s="14" t="n">
        <v>7.254</v>
      </c>
      <c r="AM550" s="14" t="n">
        <v>0</v>
      </c>
      <c r="AN550" s="14" t="n">
        <v>12.653</v>
      </c>
      <c r="AO550" s="14" t="n">
        <v>0</v>
      </c>
      <c r="AP550" s="14" t="n">
        <v>1</v>
      </c>
      <c r="AQ550" s="14" t="n">
        <v>0.749</v>
      </c>
      <c r="AR550" s="14" t="n">
        <v>0.129</v>
      </c>
      <c r="AS550" s="14" t="n">
        <v>0.574</v>
      </c>
      <c r="AT550" s="14" t="n">
        <v>1.455</v>
      </c>
      <c r="AU550" s="14" t="n">
        <v>0.1</v>
      </c>
      <c r="AV550" s="14" t="n">
        <v>1</v>
      </c>
      <c r="AW550" s="14" t="n">
        <v>0.783</v>
      </c>
      <c r="AX550" s="14" t="n">
        <v>0.129</v>
      </c>
      <c r="AY550" s="14" t="n">
        <v>0.397</v>
      </c>
      <c r="AZ550" s="14" t="n">
        <v>1.297</v>
      </c>
      <c r="BA550" s="14" t="n">
        <v>0.1</v>
      </c>
      <c r="BB550" s="14" t="n">
        <v>1</v>
      </c>
      <c r="BC550" s="14" t="n">
        <v>0.527</v>
      </c>
      <c r="BD550" s="14" t="n">
        <v>0.129</v>
      </c>
      <c r="BE550" s="14" t="n">
        <v>-0.36</v>
      </c>
      <c r="BF550" s="14" t="n">
        <v>0.168</v>
      </c>
      <c r="BG550" s="14" t="n">
        <v>0</v>
      </c>
      <c r="BH550" s="14" t="n">
        <v>0</v>
      </c>
      <c r="BI550" s="14" t="n">
        <v>0.64</v>
      </c>
      <c r="BJ550" s="14" t="n">
        <v>0.129</v>
      </c>
      <c r="BK550" s="14" t="n">
        <v>0.04</v>
      </c>
      <c r="BL550" s="14" t="n">
        <v>0.68</v>
      </c>
      <c r="BM550" s="14" t="n">
        <v>0</v>
      </c>
      <c r="BN550" s="14" t="n">
        <v>1</v>
      </c>
      <c r="BO550" s="14" t="n">
        <v>0</v>
      </c>
      <c r="BP550" s="14" t="n">
        <v>0</v>
      </c>
      <c r="BQ550" s="14" t="n">
        <v>0.1</v>
      </c>
      <c r="BR550" s="14" t="n">
        <v>0</v>
      </c>
      <c r="BS550" s="14" t="n">
        <v>0.833</v>
      </c>
      <c r="BT550" s="14" t="n">
        <v>0</v>
      </c>
      <c r="BU550" s="14" t="n">
        <v>0</v>
      </c>
      <c r="BV550" s="14" t="n">
        <v>0.089</v>
      </c>
      <c r="BW550" s="14" t="n">
        <v>0.14</v>
      </c>
      <c r="BX550" s="14" t="n">
        <v>0.833</v>
      </c>
      <c r="BY550" s="14" t="n">
        <v>13.254</v>
      </c>
      <c r="BZ550" s="14" t="n">
        <v>0</v>
      </c>
      <c r="CA550" s="14" t="n">
        <v>13.254</v>
      </c>
      <c r="CB550" s="14" t="n">
        <v>0</v>
      </c>
      <c r="CC550" s="14" t="n">
        <v>87.07899999999999</v>
      </c>
      <c r="CD550" s="14" t="n">
        <v>7.95</v>
      </c>
      <c r="CE550" s="14" t="n">
        <v>-3.485</v>
      </c>
      <c r="CF550" s="14" t="n">
        <v>83.59399999999999</v>
      </c>
      <c r="CG550" s="14" t="n">
        <v>0</v>
      </c>
      <c r="CH550" s="14" t="n">
        <v>1</v>
      </c>
      <c r="CI550" s="14" t="n">
        <v>0</v>
      </c>
      <c r="CJ550" s="14" t="n">
        <v>0</v>
      </c>
      <c r="CK550" s="14" t="n">
        <v>0</v>
      </c>
      <c r="CL550" s="14" t="n">
        <v>0</v>
      </c>
      <c r="CM550" s="14" t="n">
        <v>0</v>
      </c>
      <c r="CN550" s="14" t="n">
        <v>0</v>
      </c>
      <c r="CO550" s="14" t="n">
        <v>0</v>
      </c>
      <c r="CP550" s="14" t="n">
        <v>0</v>
      </c>
      <c r="CQ550" s="14" t="n">
        <v>1.348</v>
      </c>
      <c r="CR550" s="14" t="n">
        <v>0.051</v>
      </c>
      <c r="CS550" s="14" t="n">
        <v>6.08</v>
      </c>
      <c r="CT550" s="14" t="n">
        <v>4.861</v>
      </c>
      <c r="CU550" s="14" t="n">
        <v>10.622</v>
      </c>
    </row>
    <row r="551">
      <c r="A551" s="14" t="inlineStr">
        <is>
          <t>MAR2024</t>
        </is>
      </c>
      <c r="B551" s="14" t="inlineStr">
        <is>
          <t>MAR</t>
        </is>
      </c>
      <c r="C551" s="14" t="inlineStr">
        <is>
          <t>MAR</t>
        </is>
      </c>
      <c r="D551" s="14" t="inlineStr">
        <is>
          <t>Morocco</t>
        </is>
      </c>
      <c r="E551" s="14" t="n">
        <v>2024</v>
      </c>
      <c r="F551" s="14" t="n">
        <v>0.2</v>
      </c>
      <c r="G551" s="14" t="n">
        <v>6.869</v>
      </c>
      <c r="H551" s="14" t="n">
        <v>1.74</v>
      </c>
      <c r="I551" s="14" t="n">
        <v>0.106</v>
      </c>
      <c r="J551" s="14" t="n">
        <v>6.975</v>
      </c>
      <c r="K551" s="14" t="n">
        <v>0</v>
      </c>
      <c r="L551" s="14" t="n">
        <v>1</v>
      </c>
      <c r="M551" s="14" t="n">
        <v>6.606</v>
      </c>
      <c r="N551" s="14" t="n">
        <v>3.599</v>
      </c>
      <c r="O551" s="14" t="n">
        <v>0.285</v>
      </c>
      <c r="P551" s="14" t="n">
        <v>6.892</v>
      </c>
      <c r="Q551" s="14" t="n">
        <v>0</v>
      </c>
      <c r="R551" s="14" t="n">
        <v>1</v>
      </c>
      <c r="S551" s="14" t="n">
        <v>12.193</v>
      </c>
      <c r="T551" s="14" t="n">
        <v>7.942</v>
      </c>
      <c r="U551" s="14" t="n">
        <v>0</v>
      </c>
      <c r="V551" s="14" t="n">
        <v>12.193</v>
      </c>
      <c r="W551" s="14" t="n">
        <v>0</v>
      </c>
      <c r="X551" s="14" t="n">
        <v>1</v>
      </c>
      <c r="Y551" s="14" t="n">
        <v>3.999</v>
      </c>
      <c r="Z551" s="14" t="n">
        <v>0.634</v>
      </c>
      <c r="AA551" s="14" t="n">
        <v>0.217</v>
      </c>
      <c r="AB551" s="14" t="n">
        <v>4.216</v>
      </c>
      <c r="AC551" s="14" t="n">
        <v>0</v>
      </c>
      <c r="AD551" s="14" t="n">
        <v>1</v>
      </c>
      <c r="AE551" s="14" t="n">
        <v>5.289</v>
      </c>
      <c r="AF551" s="14" t="n">
        <v>1.415</v>
      </c>
      <c r="AG551" s="14" t="n">
        <v>0.217</v>
      </c>
      <c r="AH551" s="14" t="n">
        <v>5.506</v>
      </c>
      <c r="AI551" s="14" t="n">
        <v>0</v>
      </c>
      <c r="AJ551" s="14" t="n">
        <v>1</v>
      </c>
      <c r="AK551" s="14" t="n">
        <v>13.026</v>
      </c>
      <c r="AL551" s="14" t="n">
        <v>7.468</v>
      </c>
      <c r="AM551" s="14" t="n">
        <v>0</v>
      </c>
      <c r="AN551" s="14" t="n">
        <v>13.026</v>
      </c>
      <c r="AO551" s="14" t="n">
        <v>0</v>
      </c>
      <c r="AP551" s="14" t="n">
        <v>1</v>
      </c>
      <c r="AQ551" s="14" t="n">
        <v>0.72</v>
      </c>
      <c r="AR551" s="14" t="n">
        <v>0.132</v>
      </c>
      <c r="AS551" s="14" t="n">
        <v>0.614</v>
      </c>
      <c r="AT551" s="14" t="n">
        <v>1.447</v>
      </c>
      <c r="AU551" s="14" t="n">
        <v>0.1</v>
      </c>
      <c r="AV551" s="14" t="n">
        <v>1</v>
      </c>
      <c r="AW551" s="14" t="n">
        <v>0.734</v>
      </c>
      <c r="AX551" s="14" t="n">
        <v>0.132</v>
      </c>
      <c r="AY551" s="14" t="n">
        <v>0.462</v>
      </c>
      <c r="AZ551" s="14" t="n">
        <v>1.298</v>
      </c>
      <c r="BA551" s="14" t="n">
        <v>0.1</v>
      </c>
      <c r="BB551" s="14" t="n">
        <v>1</v>
      </c>
      <c r="BC551" s="14" t="n">
        <v>0.51</v>
      </c>
      <c r="BD551" s="14" t="n">
        <v>0.132</v>
      </c>
      <c r="BE551" s="14" t="n">
        <v>-0.344</v>
      </c>
      <c r="BF551" s="14" t="n">
        <v>0.166</v>
      </c>
      <c r="BG551" s="14" t="n">
        <v>0</v>
      </c>
      <c r="BH551" s="14" t="n">
        <v>0</v>
      </c>
      <c r="BI551" s="14" t="n">
        <v>0.652</v>
      </c>
      <c r="BJ551" s="14" t="n">
        <v>0.132</v>
      </c>
      <c r="BK551" s="14" t="n">
        <v>0.041</v>
      </c>
      <c r="BL551" s="14" t="n">
        <v>0.6929999999999999</v>
      </c>
      <c r="BM551" s="14" t="n">
        <v>0</v>
      </c>
      <c r="BN551" s="14" t="n">
        <v>1</v>
      </c>
      <c r="BO551" s="14" t="n">
        <v>0</v>
      </c>
      <c r="BP551" s="14" t="n">
        <v>0</v>
      </c>
      <c r="BQ551" s="14" t="n">
        <v>0.099</v>
      </c>
      <c r="BR551" s="14" t="n">
        <v>0</v>
      </c>
      <c r="BS551" s="14" t="n">
        <v>0.833</v>
      </c>
      <c r="BT551" s="14" t="n">
        <v>0</v>
      </c>
      <c r="BU551" s="14" t="n">
        <v>0</v>
      </c>
      <c r="BV551" s="14" t="n">
        <v>0.09</v>
      </c>
      <c r="BW551" s="14" t="n">
        <v>0.16</v>
      </c>
      <c r="BX551" s="14" t="n">
        <v>0.833</v>
      </c>
      <c r="BY551" s="14" t="n">
        <v>13.646</v>
      </c>
      <c r="BZ551" s="14" t="n">
        <v>0</v>
      </c>
      <c r="CA551" s="14" t="n">
        <v>13.646</v>
      </c>
      <c r="CB551" s="14" t="n">
        <v>0</v>
      </c>
      <c r="CC551" s="14" t="n">
        <v>86.38500000000001</v>
      </c>
      <c r="CD551" s="14" t="n">
        <v>7.95</v>
      </c>
      <c r="CE551" s="14" t="n">
        <v>-3.588</v>
      </c>
      <c r="CF551" s="14" t="n">
        <v>82.797</v>
      </c>
      <c r="CG551" s="14" t="n">
        <v>0</v>
      </c>
      <c r="CH551" s="14" t="n">
        <v>1</v>
      </c>
      <c r="CI551" s="14" t="n">
        <v>0</v>
      </c>
      <c r="CJ551" s="14" t="n">
        <v>0</v>
      </c>
      <c r="CK551" s="14" t="n">
        <v>0</v>
      </c>
      <c r="CL551" s="14" t="n">
        <v>0</v>
      </c>
      <c r="CM551" s="14" t="n">
        <v>0</v>
      </c>
      <c r="CN551" s="14" t="n">
        <v>0</v>
      </c>
      <c r="CO551" s="14" t="n">
        <v>0</v>
      </c>
      <c r="CP551" s="14" t="n">
        <v>0</v>
      </c>
      <c r="CQ551" s="14" t="n">
        <v>1.387</v>
      </c>
      <c r="CR551" s="14" t="n">
        <v>0.051</v>
      </c>
      <c r="CS551" s="14" t="n">
        <v>6.26</v>
      </c>
      <c r="CT551" s="14" t="n">
        <v>4.251</v>
      </c>
      <c r="CU551" s="14" t="n">
        <v>9.167999999999999</v>
      </c>
    </row>
    <row r="552">
      <c r="A552" s="14" t="inlineStr">
        <is>
          <t>MOZ2021</t>
        </is>
      </c>
      <c r="B552" s="14" t="inlineStr">
        <is>
          <t>MOZ</t>
        </is>
      </c>
      <c r="C552" s="14" t="inlineStr">
        <is>
          <t>MOZ</t>
        </is>
      </c>
      <c r="D552" s="14" t="inlineStr">
        <is>
          <t>Mozambique</t>
        </is>
      </c>
      <c r="E552" s="14" t="n">
        <v>2021</v>
      </c>
      <c r="F552" s="14" t="n">
        <v>0.17</v>
      </c>
      <c r="G552" s="14" t="n">
        <v>1.77</v>
      </c>
      <c r="H552" s="14" t="n">
        <v>0.572</v>
      </c>
      <c r="I552" s="14" t="n">
        <v>0</v>
      </c>
      <c r="J552" s="14" t="n">
        <v>1.77</v>
      </c>
      <c r="K552" s="14" t="n">
        <v>0</v>
      </c>
      <c r="L552" s="14" t="n">
        <v>1</v>
      </c>
      <c r="M552" s="14" t="n">
        <v>2.913</v>
      </c>
      <c r="N552" s="14" t="n">
        <v>1.715</v>
      </c>
      <c r="O552" s="14" t="n">
        <v>0</v>
      </c>
      <c r="P552" s="14" t="n">
        <v>2.913</v>
      </c>
      <c r="Q552" s="14" t="n">
        <v>0</v>
      </c>
      <c r="R552" s="14" t="n">
        <v>1</v>
      </c>
      <c r="S552" s="14" t="n">
        <v>4.628</v>
      </c>
      <c r="T552" s="14" t="n">
        <v>3.43</v>
      </c>
      <c r="U552" s="14" t="n">
        <v>0</v>
      </c>
      <c r="V552" s="14" t="n">
        <v>5.415</v>
      </c>
      <c r="W552" s="14" t="n">
        <v>0.17</v>
      </c>
      <c r="X552" s="14" t="n">
        <v>1</v>
      </c>
      <c r="Y552" s="14" t="n">
        <v>3.661</v>
      </c>
      <c r="Z552" s="14" t="n">
        <v>0.402</v>
      </c>
      <c r="AA552" s="14" t="n">
        <v>0</v>
      </c>
      <c r="AB552" s="14" t="n">
        <v>3.661</v>
      </c>
      <c r="AC552" s="14" t="n">
        <v>0</v>
      </c>
      <c r="AD552" s="14" t="n">
        <v>1</v>
      </c>
      <c r="AE552" s="14" t="n">
        <v>4.233</v>
      </c>
      <c r="AF552" s="14" t="n">
        <v>0.823</v>
      </c>
      <c r="AG552" s="14" t="n">
        <v>0</v>
      </c>
      <c r="AH552" s="14" t="n">
        <v>4.233</v>
      </c>
      <c r="AI552" s="14" t="n">
        <v>0</v>
      </c>
      <c r="AJ552" s="14" t="n">
        <v>1</v>
      </c>
      <c r="AK552" s="14" t="n">
        <v>7.663</v>
      </c>
      <c r="AL552" s="14" t="n">
        <v>3.615</v>
      </c>
      <c r="AM552" s="14" t="n">
        <v>0</v>
      </c>
      <c r="AN552" s="14" t="n">
        <v>8.965999999999999</v>
      </c>
      <c r="AO552" s="14" t="n">
        <v>0.17</v>
      </c>
      <c r="AP552" s="14" t="n">
        <v>1</v>
      </c>
      <c r="AQ552" s="14" t="n">
        <v>0.619</v>
      </c>
      <c r="AR552" s="14" t="n">
        <v>0.114</v>
      </c>
      <c r="AS552" s="14" t="n">
        <v>0.282</v>
      </c>
      <c r="AT552" s="14" t="n">
        <v>1.055</v>
      </c>
      <c r="AU552" s="14" t="n">
        <v>0.17</v>
      </c>
      <c r="AV552" s="14" t="n">
        <v>1</v>
      </c>
      <c r="AW552" s="14" t="n">
        <v>0.599</v>
      </c>
      <c r="AX552" s="14" t="n">
        <v>0.114</v>
      </c>
      <c r="AY552" s="14" t="n">
        <v>0.206</v>
      </c>
      <c r="AZ552" s="14" t="n">
        <v>0.9429999999999999</v>
      </c>
      <c r="BA552" s="14" t="n">
        <v>0.17</v>
      </c>
      <c r="BB552" s="14" t="n">
        <v>1</v>
      </c>
      <c r="BC552" s="14" t="n">
        <v>0.439</v>
      </c>
      <c r="BD552" s="14" t="n">
        <v>0.114</v>
      </c>
      <c r="BE552" s="14" t="n">
        <v>0.115</v>
      </c>
      <c r="BF552" s="14" t="n">
        <v>0.553</v>
      </c>
      <c r="BG552" s="14" t="n">
        <v>0</v>
      </c>
      <c r="BH552" s="14" t="n">
        <v>1</v>
      </c>
      <c r="BI552" s="14" t="n">
        <v>0.505</v>
      </c>
      <c r="BJ552" s="14" t="n">
        <v>0.114</v>
      </c>
      <c r="BK552" s="14" t="n">
        <v>0.228</v>
      </c>
      <c r="BL552" s="14" t="n">
        <v>0.732</v>
      </c>
      <c r="BM552" s="14" t="n">
        <v>0</v>
      </c>
      <c r="BN552" s="14" t="n">
        <v>1</v>
      </c>
      <c r="BO552" s="14" t="n">
        <v>0</v>
      </c>
      <c r="BP552" s="14" t="n">
        <v>0</v>
      </c>
      <c r="BQ552" s="14" t="n">
        <v>0.08799999999999999</v>
      </c>
      <c r="BR552" s="14" t="n">
        <v>0</v>
      </c>
      <c r="BS552" s="14" t="n">
        <v>0.667</v>
      </c>
      <c r="BT552" s="14" t="n">
        <v>0</v>
      </c>
      <c r="BU552" s="14" t="n">
        <v>0</v>
      </c>
      <c r="BV552" s="14" t="n">
        <v>0.119</v>
      </c>
      <c r="BW552" s="14" t="n">
        <v>0.17</v>
      </c>
      <c r="BX552" s="14" t="n">
        <v>1</v>
      </c>
      <c r="BY552" s="14" t="n">
        <v>11.787</v>
      </c>
      <c r="BZ552" s="14" t="n">
        <v>0</v>
      </c>
      <c r="CA552" s="14" t="n">
        <v>11.787</v>
      </c>
      <c r="CB552" s="14" t="n">
        <v>0</v>
      </c>
      <c r="CC552" s="14" t="n">
        <v>78.125</v>
      </c>
      <c r="CD552" s="14" t="n">
        <v>7.95</v>
      </c>
      <c r="CE552" s="14" t="n">
        <v>13.469</v>
      </c>
      <c r="CF552" s="14" t="n">
        <v>107.165</v>
      </c>
      <c r="CG552" s="14" t="n">
        <v>0.17</v>
      </c>
      <c r="CH552" s="14" t="n">
        <v>1</v>
      </c>
      <c r="CI552" s="14" t="n">
        <v>0</v>
      </c>
      <c r="CJ552" s="14" t="n">
        <v>0</v>
      </c>
      <c r="CK552" s="14" t="n">
        <v>0</v>
      </c>
      <c r="CL552" s="14" t="n">
        <v>0</v>
      </c>
      <c r="CM552" s="14" t="n">
        <v>0</v>
      </c>
      <c r="CN552" s="14" t="n">
        <v>0</v>
      </c>
      <c r="CO552" s="14" t="n">
        <v>0</v>
      </c>
      <c r="CP552" s="14" t="n">
        <v>1</v>
      </c>
      <c r="CQ552" s="14" t="n">
        <v>1.198</v>
      </c>
      <c r="CR552" s="14" t="n">
        <v>1</v>
      </c>
      <c r="CS552" s="14" t="n">
        <v>3.09</v>
      </c>
      <c r="CT552" s="14" t="n">
        <v>4.753</v>
      </c>
      <c r="CU552" s="14" t="n">
        <v>14.129</v>
      </c>
    </row>
    <row r="553">
      <c r="A553" s="14" t="inlineStr">
        <is>
          <t>MOZ2022</t>
        </is>
      </c>
      <c r="B553" s="14" t="inlineStr">
        <is>
          <t>MOZ</t>
        </is>
      </c>
      <c r="C553" s="14" t="inlineStr">
        <is>
          <t>MOZ</t>
        </is>
      </c>
      <c r="D553" s="14" t="inlineStr">
        <is>
          <t>Mozambique</t>
        </is>
      </c>
      <c r="E553" s="14" t="n">
        <v>2022</v>
      </c>
      <c r="F553" s="14" t="n">
        <v>0.17</v>
      </c>
      <c r="G553" s="14" t="n">
        <v>1.911</v>
      </c>
      <c r="H553" s="14" t="n">
        <v>0.617</v>
      </c>
      <c r="I553" s="14" t="n">
        <v>0</v>
      </c>
      <c r="J553" s="14" t="n">
        <v>1.911</v>
      </c>
      <c r="K553" s="14" t="n">
        <v>0</v>
      </c>
      <c r="L553" s="14" t="n">
        <v>1</v>
      </c>
      <c r="M553" s="14" t="n">
        <v>3.146</v>
      </c>
      <c r="N553" s="14" t="n">
        <v>1.852</v>
      </c>
      <c r="O553" s="14" t="n">
        <v>0</v>
      </c>
      <c r="P553" s="14" t="n">
        <v>3.146</v>
      </c>
      <c r="Q553" s="14" t="n">
        <v>0</v>
      </c>
      <c r="R553" s="14" t="n">
        <v>1</v>
      </c>
      <c r="S553" s="14" t="n">
        <v>4.998</v>
      </c>
      <c r="T553" s="14" t="n">
        <v>3.704</v>
      </c>
      <c r="U553" s="14" t="n">
        <v>0.063</v>
      </c>
      <c r="V553" s="14" t="n">
        <v>5.848</v>
      </c>
      <c r="W553" s="14" t="n">
        <v>0.17</v>
      </c>
      <c r="X553" s="14" t="n">
        <v>1</v>
      </c>
      <c r="Y553" s="14" t="n">
        <v>3.954</v>
      </c>
      <c r="Z553" s="14" t="n">
        <v>0.434</v>
      </c>
      <c r="AA553" s="14" t="n">
        <v>0</v>
      </c>
      <c r="AB553" s="14" t="n">
        <v>3.954</v>
      </c>
      <c r="AC553" s="14" t="n">
        <v>0</v>
      </c>
      <c r="AD553" s="14" t="n">
        <v>1</v>
      </c>
      <c r="AE553" s="14" t="n">
        <v>4.571</v>
      </c>
      <c r="AF553" s="14" t="n">
        <v>0.889</v>
      </c>
      <c r="AG553" s="14" t="n">
        <v>0</v>
      </c>
      <c r="AH553" s="14" t="n">
        <v>4.571</v>
      </c>
      <c r="AI553" s="14" t="n">
        <v>0</v>
      </c>
      <c r="AJ553" s="14" t="n">
        <v>1</v>
      </c>
      <c r="AK553" s="14" t="n">
        <v>8.276</v>
      </c>
      <c r="AL553" s="14" t="n">
        <v>3.904</v>
      </c>
      <c r="AM553" s="14" t="n">
        <v>0.104</v>
      </c>
      <c r="AN553" s="14" t="n">
        <v>9.682</v>
      </c>
      <c r="AO553" s="14" t="n">
        <v>0.17</v>
      </c>
      <c r="AP553" s="14" t="n">
        <v>1</v>
      </c>
      <c r="AQ553" s="14" t="n">
        <v>0.861</v>
      </c>
      <c r="AR553" s="14" t="n">
        <v>0.123</v>
      </c>
      <c r="AS553" s="14" t="n">
        <v>0.303</v>
      </c>
      <c r="AT553" s="14" t="n">
        <v>1.362</v>
      </c>
      <c r="AU553" s="14" t="n">
        <v>0.17</v>
      </c>
      <c r="AV553" s="14" t="n">
        <v>1</v>
      </c>
      <c r="AW553" s="14" t="n">
        <v>0.986</v>
      </c>
      <c r="AX553" s="14" t="n">
        <v>0.123</v>
      </c>
      <c r="AY553" s="14" t="n">
        <v>0.191</v>
      </c>
      <c r="AZ553" s="14" t="n">
        <v>1.378</v>
      </c>
      <c r="BA553" s="14" t="n">
        <v>0.17</v>
      </c>
      <c r="BB553" s="14" t="n">
        <v>1</v>
      </c>
      <c r="BC553" s="14" t="n">
        <v>0.598</v>
      </c>
      <c r="BD553" s="14" t="n">
        <v>0.123</v>
      </c>
      <c r="BE553" s="14" t="n">
        <v>0.162</v>
      </c>
      <c r="BF553" s="14" t="n">
        <v>0.759</v>
      </c>
      <c r="BG553" s="14" t="n">
        <v>0</v>
      </c>
      <c r="BH553" s="14" t="n">
        <v>1</v>
      </c>
      <c r="BI553" s="14" t="n">
        <v>0.612</v>
      </c>
      <c r="BJ553" s="14" t="n">
        <v>0.123</v>
      </c>
      <c r="BK553" s="14" t="n">
        <v>0.571</v>
      </c>
      <c r="BL553" s="14" t="n">
        <v>1.184</v>
      </c>
      <c r="BM553" s="14" t="n">
        <v>0</v>
      </c>
      <c r="BN553" s="14" t="n">
        <v>1</v>
      </c>
      <c r="BO553" s="14" t="n">
        <v>0</v>
      </c>
      <c r="BP553" s="14" t="n">
        <v>0</v>
      </c>
      <c r="BQ553" s="14" t="n">
        <v>0.09</v>
      </c>
      <c r="BR553" s="14" t="n">
        <v>0</v>
      </c>
      <c r="BS553" s="14" t="n">
        <v>0.667</v>
      </c>
      <c r="BT553" s="14" t="n">
        <v>0</v>
      </c>
      <c r="BU553" s="14" t="n">
        <v>0</v>
      </c>
      <c r="BV553" s="14" t="n">
        <v>0.094</v>
      </c>
      <c r="BW553" s="14" t="n">
        <v>0.17</v>
      </c>
      <c r="BX553" s="14" t="n">
        <v>1</v>
      </c>
      <c r="BY553" s="14" t="n">
        <v>12.729</v>
      </c>
      <c r="BZ553" s="14" t="n">
        <v>0</v>
      </c>
      <c r="CA553" s="14" t="n">
        <v>12.729</v>
      </c>
      <c r="CB553" s="14" t="n">
        <v>0</v>
      </c>
      <c r="CC553" s="14" t="n">
        <v>97.90000000000001</v>
      </c>
      <c r="CD553" s="14" t="n">
        <v>7.95</v>
      </c>
      <c r="CE553" s="14" t="n">
        <v>60.244</v>
      </c>
      <c r="CF553" s="14" t="n">
        <v>185.028</v>
      </c>
      <c r="CG553" s="14" t="n">
        <v>0.17</v>
      </c>
      <c r="CH553" s="14" t="n">
        <v>1</v>
      </c>
      <c r="CI553" s="14" t="n">
        <v>0</v>
      </c>
      <c r="CJ553" s="14" t="n">
        <v>0</v>
      </c>
      <c r="CK553" s="14" t="n">
        <v>0</v>
      </c>
      <c r="CL553" s="14" t="n">
        <v>0</v>
      </c>
      <c r="CM553" s="14" t="n">
        <v>0</v>
      </c>
      <c r="CN553" s="14" t="n">
        <v>0</v>
      </c>
      <c r="CO553" s="14" t="n">
        <v>0</v>
      </c>
      <c r="CP553" s="14" t="n">
        <v>1</v>
      </c>
      <c r="CQ553" s="14" t="n">
        <v>1.294</v>
      </c>
      <c r="CR553" s="14" t="n">
        <v>1</v>
      </c>
      <c r="CS553" s="14" t="n">
        <v>3.337</v>
      </c>
      <c r="CT553" s="14" t="n">
        <v>10.485</v>
      </c>
      <c r="CU553" s="14" t="n">
        <v>28.059</v>
      </c>
    </row>
    <row r="554">
      <c r="A554" s="14" t="inlineStr">
        <is>
          <t>MOZ2023</t>
        </is>
      </c>
      <c r="B554" s="14" t="inlineStr">
        <is>
          <t>MOZ</t>
        </is>
      </c>
      <c r="C554" s="14" t="inlineStr">
        <is>
          <t>MOZ</t>
        </is>
      </c>
      <c r="D554" s="14" t="inlineStr">
        <is>
          <t>Mozambique</t>
        </is>
      </c>
      <c r="E554" s="14" t="n">
        <v>2023</v>
      </c>
      <c r="F554" s="14" t="n">
        <v>0.17</v>
      </c>
      <c r="G554" s="14" t="n">
        <v>1.99</v>
      </c>
      <c r="H554" s="14" t="n">
        <v>0.643</v>
      </c>
      <c r="I554" s="14" t="n">
        <v>0</v>
      </c>
      <c r="J554" s="14" t="n">
        <v>1.99</v>
      </c>
      <c r="K554" s="14" t="n">
        <v>0</v>
      </c>
      <c r="L554" s="14" t="n">
        <v>1</v>
      </c>
      <c r="M554" s="14" t="n">
        <v>3.276</v>
      </c>
      <c r="N554" s="14" t="n">
        <v>1.928</v>
      </c>
      <c r="O554" s="14" t="n">
        <v>0</v>
      </c>
      <c r="P554" s="14" t="n">
        <v>3.276</v>
      </c>
      <c r="Q554" s="14" t="n">
        <v>0</v>
      </c>
      <c r="R554" s="14" t="n">
        <v>1</v>
      </c>
      <c r="S554" s="14" t="n">
        <v>5.205</v>
      </c>
      <c r="T554" s="14" t="n">
        <v>3.857</v>
      </c>
      <c r="U554" s="14" t="n">
        <v>0.098</v>
      </c>
      <c r="V554" s="14" t="n">
        <v>6.089</v>
      </c>
      <c r="W554" s="14" t="n">
        <v>0.17</v>
      </c>
      <c r="X554" s="14" t="n">
        <v>1</v>
      </c>
      <c r="Y554" s="14" t="n">
        <v>4.117</v>
      </c>
      <c r="Z554" s="14" t="n">
        <v>0.452</v>
      </c>
      <c r="AA554" s="14" t="n">
        <v>0</v>
      </c>
      <c r="AB554" s="14" t="n">
        <v>4.117</v>
      </c>
      <c r="AC554" s="14" t="n">
        <v>0</v>
      </c>
      <c r="AD554" s="14" t="n">
        <v>1</v>
      </c>
      <c r="AE554" s="14" t="n">
        <v>4.76</v>
      </c>
      <c r="AF554" s="14" t="n">
        <v>0.926</v>
      </c>
      <c r="AG554" s="14" t="n">
        <v>0</v>
      </c>
      <c r="AH554" s="14" t="n">
        <v>4.76</v>
      </c>
      <c r="AI554" s="14" t="n">
        <v>0</v>
      </c>
      <c r="AJ554" s="14" t="n">
        <v>1</v>
      </c>
      <c r="AK554" s="14" t="n">
        <v>8.617000000000001</v>
      </c>
      <c r="AL554" s="14" t="n">
        <v>4.065</v>
      </c>
      <c r="AM554" s="14" t="n">
        <v>0.162</v>
      </c>
      <c r="AN554" s="14" t="n">
        <v>10.082</v>
      </c>
      <c r="AO554" s="14" t="n">
        <v>0.17</v>
      </c>
      <c r="AP554" s="14" t="n">
        <v>1</v>
      </c>
      <c r="AQ554" s="14" t="n">
        <v>0.76</v>
      </c>
      <c r="AR554" s="14" t="n">
        <v>0.129</v>
      </c>
      <c r="AS554" s="14" t="n">
        <v>0.393</v>
      </c>
      <c r="AT554" s="14" t="n">
        <v>1.35</v>
      </c>
      <c r="AU554" s="14" t="n">
        <v>0.17</v>
      </c>
      <c r="AV554" s="14" t="n">
        <v>1</v>
      </c>
      <c r="AW554" s="14" t="n">
        <v>0.8110000000000001</v>
      </c>
      <c r="AX554" s="14" t="n">
        <v>0.129</v>
      </c>
      <c r="AY554" s="14" t="n">
        <v>0.409</v>
      </c>
      <c r="AZ554" s="14" t="n">
        <v>1.428</v>
      </c>
      <c r="BA554" s="14" t="n">
        <v>0.17</v>
      </c>
      <c r="BB554" s="14" t="n">
        <v>1</v>
      </c>
      <c r="BC554" s="14" t="n">
        <v>0.535</v>
      </c>
      <c r="BD554" s="14" t="n">
        <v>0.129</v>
      </c>
      <c r="BE554" s="14" t="n">
        <v>0.152</v>
      </c>
      <c r="BF554" s="14" t="n">
        <v>0.6870000000000001</v>
      </c>
      <c r="BG554" s="14" t="n">
        <v>0</v>
      </c>
      <c r="BH554" s="14" t="n">
        <v>1</v>
      </c>
      <c r="BI554" s="14" t="n">
        <v>0.579</v>
      </c>
      <c r="BJ554" s="14" t="n">
        <v>0.129</v>
      </c>
      <c r="BK554" s="14" t="n">
        <v>0.783</v>
      </c>
      <c r="BL554" s="14" t="n">
        <v>1.363</v>
      </c>
      <c r="BM554" s="14" t="n">
        <v>0</v>
      </c>
      <c r="BN554" s="14" t="n">
        <v>1</v>
      </c>
      <c r="BO554" s="14" t="n">
        <v>0</v>
      </c>
      <c r="BP554" s="14" t="n">
        <v>0</v>
      </c>
      <c r="BQ554" s="14" t="n">
        <v>0.09</v>
      </c>
      <c r="BR554" s="14" t="n">
        <v>0</v>
      </c>
      <c r="BS554" s="14" t="n">
        <v>0.667</v>
      </c>
      <c r="BT554" s="14" t="n">
        <v>0</v>
      </c>
      <c r="BU554" s="14" t="n">
        <v>0</v>
      </c>
      <c r="BV554" s="14" t="n">
        <v>0.146</v>
      </c>
      <c r="BW554" s="14" t="n">
        <v>0.17</v>
      </c>
      <c r="BX554" s="14" t="n">
        <v>1</v>
      </c>
      <c r="BY554" s="14" t="n">
        <v>13.254</v>
      </c>
      <c r="BZ554" s="14" t="n">
        <v>0</v>
      </c>
      <c r="CA554" s="14" t="n">
        <v>13.254</v>
      </c>
      <c r="CB554" s="14" t="n">
        <v>0</v>
      </c>
      <c r="CC554" s="14" t="n">
        <v>83.248</v>
      </c>
      <c r="CD554" s="14" t="n">
        <v>7.95</v>
      </c>
      <c r="CE554" s="14" t="n">
        <v>109.708</v>
      </c>
      <c r="CF554" s="14" t="n">
        <v>225.758</v>
      </c>
      <c r="CG554" s="14" t="n">
        <v>0.17</v>
      </c>
      <c r="CH554" s="14" t="n">
        <v>1</v>
      </c>
      <c r="CI554" s="14" t="n">
        <v>0</v>
      </c>
      <c r="CJ554" s="14" t="n">
        <v>0</v>
      </c>
      <c r="CK554" s="14" t="n">
        <v>0</v>
      </c>
      <c r="CL554" s="14" t="n">
        <v>0</v>
      </c>
      <c r="CM554" s="14" t="n">
        <v>0</v>
      </c>
      <c r="CN554" s="14" t="n">
        <v>0</v>
      </c>
      <c r="CO554" s="14" t="n">
        <v>0</v>
      </c>
      <c r="CP554" s="14" t="n">
        <v>1</v>
      </c>
      <c r="CQ554" s="14" t="n">
        <v>1.348</v>
      </c>
      <c r="CR554" s="14" t="n">
        <v>1</v>
      </c>
      <c r="CS554" s="14" t="n">
        <v>3.474</v>
      </c>
      <c r="CT554" s="14" t="n">
        <v>4.861</v>
      </c>
      <c r="CU554" s="14" t="n">
        <v>9.260999999999999</v>
      </c>
    </row>
    <row r="555">
      <c r="A555" s="14" t="inlineStr">
        <is>
          <t>MOZ2024</t>
        </is>
      </c>
      <c r="B555" s="14" t="inlineStr">
        <is>
          <t>MOZ</t>
        </is>
      </c>
      <c r="C555" s="14" t="inlineStr">
        <is>
          <t>MOZ</t>
        </is>
      </c>
      <c r="D555" s="14" t="inlineStr">
        <is>
          <t>Mozambique</t>
        </is>
      </c>
      <c r="E555" s="14" t="n">
        <v>2024</v>
      </c>
      <c r="F555" s="14" t="n">
        <v>0.17</v>
      </c>
      <c r="G555" s="14" t="n">
        <v>2.049</v>
      </c>
      <c r="H555" s="14" t="n">
        <v>0.662</v>
      </c>
      <c r="I555" s="14" t="n">
        <v>0</v>
      </c>
      <c r="J555" s="14" t="n">
        <v>2.049</v>
      </c>
      <c r="K555" s="14" t="n">
        <v>0</v>
      </c>
      <c r="L555" s="14" t="n">
        <v>1</v>
      </c>
      <c r="M555" s="14" t="n">
        <v>3.373</v>
      </c>
      <c r="N555" s="14" t="n">
        <v>1.985</v>
      </c>
      <c r="O555" s="14" t="n">
        <v>0</v>
      </c>
      <c r="P555" s="14" t="n">
        <v>3.373</v>
      </c>
      <c r="Q555" s="14" t="n">
        <v>0</v>
      </c>
      <c r="R555" s="14" t="n">
        <v>1</v>
      </c>
      <c r="S555" s="14" t="n">
        <v>5.358</v>
      </c>
      <c r="T555" s="14" t="n">
        <v>3.971</v>
      </c>
      <c r="U555" s="14" t="n">
        <v>0.124</v>
      </c>
      <c r="V555" s="14" t="n">
        <v>6.269</v>
      </c>
      <c r="W555" s="14" t="n">
        <v>0.17</v>
      </c>
      <c r="X555" s="14" t="n">
        <v>1</v>
      </c>
      <c r="Y555" s="14" t="n">
        <v>4.239</v>
      </c>
      <c r="Z555" s="14" t="n">
        <v>0.465</v>
      </c>
      <c r="AA555" s="14" t="n">
        <v>0</v>
      </c>
      <c r="AB555" s="14" t="n">
        <v>4.239</v>
      </c>
      <c r="AC555" s="14" t="n">
        <v>0</v>
      </c>
      <c r="AD555" s="14" t="n">
        <v>1</v>
      </c>
      <c r="AE555" s="14" t="n">
        <v>4.901</v>
      </c>
      <c r="AF555" s="14" t="n">
        <v>0.953</v>
      </c>
      <c r="AG555" s="14" t="n">
        <v>0</v>
      </c>
      <c r="AH555" s="14" t="n">
        <v>4.901</v>
      </c>
      <c r="AI555" s="14" t="n">
        <v>0</v>
      </c>
      <c r="AJ555" s="14" t="n">
        <v>1</v>
      </c>
      <c r="AK555" s="14" t="n">
        <v>8.871</v>
      </c>
      <c r="AL555" s="14" t="n">
        <v>4.185</v>
      </c>
      <c r="AM555" s="14" t="n">
        <v>0.205</v>
      </c>
      <c r="AN555" s="14" t="n">
        <v>10.38</v>
      </c>
      <c r="AO555" s="14" t="n">
        <v>0.17</v>
      </c>
      <c r="AP555" s="14" t="n">
        <v>1</v>
      </c>
      <c r="AQ555" s="14" t="n">
        <v>0.724</v>
      </c>
      <c r="AR555" s="14" t="n">
        <v>0.132</v>
      </c>
      <c r="AS555" s="14" t="n">
        <v>0.439</v>
      </c>
      <c r="AT555" s="14" t="n">
        <v>1.35</v>
      </c>
      <c r="AU555" s="14" t="n">
        <v>0.16</v>
      </c>
      <c r="AV555" s="14" t="n">
        <v>1</v>
      </c>
      <c r="AW555" s="14" t="n">
        <v>0.75</v>
      </c>
      <c r="AX555" s="14" t="n">
        <v>0.132</v>
      </c>
      <c r="AY555" s="14" t="n">
        <v>0.48</v>
      </c>
      <c r="AZ555" s="14" t="n">
        <v>1.428</v>
      </c>
      <c r="BA555" s="14" t="n">
        <v>0.16</v>
      </c>
      <c r="BB555" s="14" t="n">
        <v>1</v>
      </c>
      <c r="BC555" s="14" t="n">
        <v>0.513</v>
      </c>
      <c r="BD555" s="14" t="n">
        <v>0.132</v>
      </c>
      <c r="BE555" s="14" t="n">
        <v>0.174</v>
      </c>
      <c r="BF555" s="14" t="n">
        <v>0.6870000000000001</v>
      </c>
      <c r="BG555" s="14" t="n">
        <v>0</v>
      </c>
      <c r="BH555" s="14" t="n">
        <v>1</v>
      </c>
      <c r="BI555" s="14" t="n">
        <v>0.591</v>
      </c>
      <c r="BJ555" s="14" t="n">
        <v>0.132</v>
      </c>
      <c r="BK555" s="14" t="n">
        <v>0.771</v>
      </c>
      <c r="BL555" s="14" t="n">
        <v>1.362</v>
      </c>
      <c r="BM555" s="14" t="n">
        <v>0</v>
      </c>
      <c r="BN555" s="14" t="n">
        <v>1</v>
      </c>
      <c r="BO555" s="14" t="n">
        <v>0</v>
      </c>
      <c r="BP555" s="14" t="n">
        <v>0</v>
      </c>
      <c r="BQ555" s="14" t="n">
        <v>0.08500000000000001</v>
      </c>
      <c r="BR555" s="14" t="n">
        <v>0</v>
      </c>
      <c r="BS555" s="14" t="n">
        <v>0.667</v>
      </c>
      <c r="BT555" s="14" t="n">
        <v>0</v>
      </c>
      <c r="BU555" s="14" t="n">
        <v>0</v>
      </c>
      <c r="BV555" s="14" t="n">
        <v>0.109</v>
      </c>
      <c r="BW555" s="14" t="n">
        <v>0.17</v>
      </c>
      <c r="BX555" s="14" t="n">
        <v>1</v>
      </c>
      <c r="BY555" s="14" t="n">
        <v>13.646</v>
      </c>
      <c r="BZ555" s="14" t="n">
        <v>0</v>
      </c>
      <c r="CA555" s="14" t="n">
        <v>13.646</v>
      </c>
      <c r="CB555" s="14" t="n">
        <v>0</v>
      </c>
      <c r="CC555" s="14" t="n">
        <v>82.58799999999999</v>
      </c>
      <c r="CD555" s="14" t="n">
        <v>7.95</v>
      </c>
      <c r="CE555" s="14" t="n">
        <v>111.418</v>
      </c>
      <c r="CF555" s="14" t="n">
        <v>226.986</v>
      </c>
      <c r="CG555" s="14" t="n">
        <v>0.17</v>
      </c>
      <c r="CH555" s="14" t="n">
        <v>1</v>
      </c>
      <c r="CI555" s="14" t="n">
        <v>0</v>
      </c>
      <c r="CJ555" s="14" t="n">
        <v>0</v>
      </c>
      <c r="CK555" s="14" t="n">
        <v>0</v>
      </c>
      <c r="CL555" s="14" t="n">
        <v>0</v>
      </c>
      <c r="CM555" s="14" t="n">
        <v>0</v>
      </c>
      <c r="CN555" s="14" t="n">
        <v>0</v>
      </c>
      <c r="CO555" s="14" t="n">
        <v>0</v>
      </c>
      <c r="CP555" s="14" t="n">
        <v>1</v>
      </c>
      <c r="CQ555" s="14" t="n">
        <v>1.387</v>
      </c>
      <c r="CR555" s="14" t="n">
        <v>1</v>
      </c>
      <c r="CS555" s="14" t="n">
        <v>3.577</v>
      </c>
      <c r="CT555" s="14" t="n">
        <v>4.251</v>
      </c>
      <c r="CU555" s="14" t="n">
        <v>7.598</v>
      </c>
    </row>
    <row r="556">
      <c r="A556" s="14" t="inlineStr">
        <is>
          <t>MMR2021</t>
        </is>
      </c>
      <c r="B556" s="14" t="inlineStr">
        <is>
          <t>MMR</t>
        </is>
      </c>
      <c r="C556" s="14" t="inlineStr">
        <is>
          <t>MMR</t>
        </is>
      </c>
      <c r="D556" s="14" t="inlineStr">
        <is>
          <t>Myanmar</t>
        </is>
      </c>
      <c r="E556" s="14" t="n">
        <v>2021</v>
      </c>
      <c r="F556" s="14" t="n">
        <v>0</v>
      </c>
      <c r="G556" s="14" t="n">
        <v>3.117</v>
      </c>
      <c r="H556" s="14" t="n">
        <v>0.83</v>
      </c>
      <c r="I556" s="14" t="n">
        <v>0</v>
      </c>
      <c r="J556" s="14" t="n">
        <v>3.117</v>
      </c>
      <c r="K556" s="14" t="n">
        <v>0</v>
      </c>
      <c r="L556" s="14" t="n">
        <v>1</v>
      </c>
      <c r="M556" s="14" t="n">
        <v>5.199</v>
      </c>
      <c r="N556" s="14" t="n">
        <v>2.491</v>
      </c>
      <c r="O556" s="14" t="n">
        <v>0</v>
      </c>
      <c r="P556" s="14" t="n">
        <v>5.199</v>
      </c>
      <c r="Q556" s="14" t="n">
        <v>0</v>
      </c>
      <c r="R556" s="14" t="n">
        <v>1</v>
      </c>
      <c r="S556" s="14" t="n">
        <v>7.269</v>
      </c>
      <c r="T556" s="14" t="n">
        <v>4.982</v>
      </c>
      <c r="U556" s="14" t="n">
        <v>0</v>
      </c>
      <c r="V556" s="14" t="n">
        <v>7.269</v>
      </c>
      <c r="W556" s="14" t="n">
        <v>0</v>
      </c>
      <c r="X556" s="14" t="n">
        <v>1</v>
      </c>
      <c r="Y556" s="14" t="n">
        <v>5.305</v>
      </c>
      <c r="Z556" s="14" t="n">
        <v>0.582</v>
      </c>
      <c r="AA556" s="14" t="n">
        <v>0</v>
      </c>
      <c r="AB556" s="14" t="n">
        <v>5.305</v>
      </c>
      <c r="AC556" s="14" t="n">
        <v>0</v>
      </c>
      <c r="AD556" s="14" t="n">
        <v>1</v>
      </c>
      <c r="AE556" s="14" t="n">
        <v>5.877</v>
      </c>
      <c r="AF556" s="14" t="n">
        <v>1.143</v>
      </c>
      <c r="AG556" s="14" t="n">
        <v>0</v>
      </c>
      <c r="AH556" s="14" t="n">
        <v>5.877</v>
      </c>
      <c r="AI556" s="14" t="n">
        <v>0</v>
      </c>
      <c r="AJ556" s="14" t="n">
        <v>1</v>
      </c>
      <c r="AK556" s="14" t="n">
        <v>9.307</v>
      </c>
      <c r="AL556" s="14" t="n">
        <v>4.39</v>
      </c>
      <c r="AM556" s="14" t="n">
        <v>0</v>
      </c>
      <c r="AN556" s="14" t="n">
        <v>9.307</v>
      </c>
      <c r="AO556" s="14" t="n">
        <v>0</v>
      </c>
      <c r="AP556" s="14" t="n">
        <v>1</v>
      </c>
      <c r="AQ556" s="14" t="n">
        <v>0.621</v>
      </c>
      <c r="AR556" s="14" t="n">
        <v>0.114</v>
      </c>
      <c r="AS556" s="14" t="n">
        <v>0.036</v>
      </c>
      <c r="AT556" s="14" t="n">
        <v>0.657</v>
      </c>
      <c r="AU556" s="14" t="n">
        <v>0</v>
      </c>
      <c r="AV556" s="14" t="n">
        <v>1</v>
      </c>
      <c r="AW556" s="14" t="n">
        <v>0.593</v>
      </c>
      <c r="AX556" s="14" t="n">
        <v>0.114</v>
      </c>
      <c r="AY556" s="14" t="n">
        <v>-0.047</v>
      </c>
      <c r="AZ556" s="14" t="n">
        <v>0.546</v>
      </c>
      <c r="BA556" s="14" t="n">
        <v>0</v>
      </c>
      <c r="BB556" s="14" t="n">
        <v>1</v>
      </c>
      <c r="BC556" s="14" t="n">
        <v>0.44</v>
      </c>
      <c r="BD556" s="14" t="n">
        <v>0.114</v>
      </c>
      <c r="BE556" s="14" t="n">
        <v>0</v>
      </c>
      <c r="BF556" s="14" t="n">
        <v>0.44</v>
      </c>
      <c r="BG556" s="14" t="n">
        <v>0</v>
      </c>
      <c r="BH556" s="14" t="n">
        <v>1</v>
      </c>
      <c r="BI556" s="14" t="n">
        <v>0.5600000000000001</v>
      </c>
      <c r="BJ556" s="14" t="n">
        <v>0.114</v>
      </c>
      <c r="BK556" s="14" t="n">
        <v>0</v>
      </c>
      <c r="BL556" s="14" t="n">
        <v>0.5600000000000001</v>
      </c>
      <c r="BM556" s="14" t="n">
        <v>0</v>
      </c>
      <c r="BN556" s="14" t="n">
        <v>1</v>
      </c>
      <c r="BO556" s="14" t="n">
        <v>0</v>
      </c>
      <c r="BP556" s="14" t="n">
        <v>0</v>
      </c>
      <c r="BQ556" s="14" t="n">
        <v>0.081</v>
      </c>
      <c r="BR556" s="14" t="n">
        <v>0</v>
      </c>
      <c r="BS556" s="14" t="n">
        <v>0.833</v>
      </c>
      <c r="BT556" s="14" t="n">
        <v>0</v>
      </c>
      <c r="BU556" s="14" t="n">
        <v>0</v>
      </c>
      <c r="BV556" s="14" t="n">
        <v>0.021</v>
      </c>
      <c r="BW556" s="14" t="n">
        <v>0</v>
      </c>
      <c r="BX556" s="14" t="n">
        <v>0.667</v>
      </c>
      <c r="BY556" s="14" t="n">
        <v>11.787</v>
      </c>
      <c r="BZ556" s="14" t="n">
        <v>0</v>
      </c>
      <c r="CA556" s="14" t="n">
        <v>11.787</v>
      </c>
      <c r="CB556" s="14" t="n">
        <v>0</v>
      </c>
      <c r="CC556" s="14" t="n">
        <v>81.69499999999999</v>
      </c>
      <c r="CD556" s="14" t="n">
        <v>7.95</v>
      </c>
      <c r="CE556" s="14" t="n">
        <v>0</v>
      </c>
      <c r="CF556" s="14" t="n">
        <v>81.69499999999999</v>
      </c>
      <c r="CG556" s="14" t="n">
        <v>0</v>
      </c>
      <c r="CH556" s="14" t="n">
        <v>1</v>
      </c>
      <c r="CI556" s="14" t="n">
        <v>0</v>
      </c>
      <c r="CJ556" s="14" t="n">
        <v>0</v>
      </c>
      <c r="CK556" s="14" t="n">
        <v>0</v>
      </c>
      <c r="CL556" s="14" t="n">
        <v>0</v>
      </c>
      <c r="CM556" s="14" t="n">
        <v>0</v>
      </c>
      <c r="CN556" s="14" t="n">
        <v>0</v>
      </c>
      <c r="CO556" s="14" t="n">
        <v>0</v>
      </c>
      <c r="CP556" s="14" t="n">
        <v>0.548</v>
      </c>
      <c r="CQ556" s="14" t="n">
        <v>1.198</v>
      </c>
      <c r="CR556" s="14" t="n">
        <v>1</v>
      </c>
      <c r="CS556" s="14" t="n">
        <v>4.733</v>
      </c>
      <c r="CT556" s="14" t="n">
        <v>3.604</v>
      </c>
      <c r="CU556" s="14" t="n">
        <v>14.129</v>
      </c>
    </row>
    <row r="557">
      <c r="A557" s="14" t="inlineStr">
        <is>
          <t>MMR2022</t>
        </is>
      </c>
      <c r="B557" s="14" t="inlineStr">
        <is>
          <t>MMR</t>
        </is>
      </c>
      <c r="C557" s="14" t="inlineStr">
        <is>
          <t>MMR</t>
        </is>
      </c>
      <c r="D557" s="14" t="inlineStr">
        <is>
          <t>Myanmar</t>
        </is>
      </c>
      <c r="E557" s="14" t="n">
        <v>2022</v>
      </c>
      <c r="F557" s="14" t="n">
        <v>0</v>
      </c>
      <c r="G557" s="14" t="n">
        <v>1.912</v>
      </c>
      <c r="H557" s="14" t="n">
        <v>0.617</v>
      </c>
      <c r="I557" s="14" t="n">
        <v>0</v>
      </c>
      <c r="J557" s="14" t="n">
        <v>1.912</v>
      </c>
      <c r="K557" s="14" t="n">
        <v>0</v>
      </c>
      <c r="L557" s="14" t="n">
        <v>1</v>
      </c>
      <c r="M557" s="14" t="n">
        <v>3.147</v>
      </c>
      <c r="N557" s="14" t="n">
        <v>1.852</v>
      </c>
      <c r="O557" s="14" t="n">
        <v>0</v>
      </c>
      <c r="P557" s="14" t="n">
        <v>3.147</v>
      </c>
      <c r="Q557" s="14" t="n">
        <v>0</v>
      </c>
      <c r="R557" s="14" t="n">
        <v>1</v>
      </c>
      <c r="S557" s="14" t="n">
        <v>4.999</v>
      </c>
      <c r="T557" s="14" t="n">
        <v>3.704</v>
      </c>
      <c r="U557" s="14" t="n">
        <v>0</v>
      </c>
      <c r="V557" s="14" t="n">
        <v>4.999</v>
      </c>
      <c r="W557" s="14" t="n">
        <v>0</v>
      </c>
      <c r="X557" s="14" t="n">
        <v>1</v>
      </c>
      <c r="Y557" s="14" t="n">
        <v>5.729</v>
      </c>
      <c r="Z557" s="14" t="n">
        <v>0.629</v>
      </c>
      <c r="AA557" s="14" t="n">
        <v>0</v>
      </c>
      <c r="AB557" s="14" t="n">
        <v>5.729</v>
      </c>
      <c r="AC557" s="14" t="n">
        <v>0</v>
      </c>
      <c r="AD557" s="14" t="n">
        <v>1</v>
      </c>
      <c r="AE557" s="14" t="n">
        <v>6.347</v>
      </c>
      <c r="AF557" s="14" t="n">
        <v>1.234</v>
      </c>
      <c r="AG557" s="14" t="n">
        <v>0</v>
      </c>
      <c r="AH557" s="14" t="n">
        <v>6.347</v>
      </c>
      <c r="AI557" s="14" t="n">
        <v>0</v>
      </c>
      <c r="AJ557" s="14" t="n">
        <v>1</v>
      </c>
      <c r="AK557" s="14" t="n">
        <v>10.051</v>
      </c>
      <c r="AL557" s="14" t="n">
        <v>4.741</v>
      </c>
      <c r="AM557" s="14" t="n">
        <v>0</v>
      </c>
      <c r="AN557" s="14" t="n">
        <v>10.051</v>
      </c>
      <c r="AO557" s="14" t="n">
        <v>0</v>
      </c>
      <c r="AP557" s="14" t="n">
        <v>1</v>
      </c>
      <c r="AQ557" s="14" t="n">
        <v>0.847</v>
      </c>
      <c r="AR557" s="14" t="n">
        <v>0.123</v>
      </c>
      <c r="AS557" s="14" t="n">
        <v>0.129</v>
      </c>
      <c r="AT557" s="14" t="n">
        <v>0.975</v>
      </c>
      <c r="AU557" s="14" t="n">
        <v>0</v>
      </c>
      <c r="AV557" s="14" t="n">
        <v>1</v>
      </c>
      <c r="AW557" s="14" t="n">
        <v>0.947</v>
      </c>
      <c r="AX557" s="14" t="n">
        <v>0.123</v>
      </c>
      <c r="AY557" s="14" t="n">
        <v>0.109</v>
      </c>
      <c r="AZ557" s="14" t="n">
        <v>1.056</v>
      </c>
      <c r="BA557" s="14" t="n">
        <v>0</v>
      </c>
      <c r="BB557" s="14" t="n">
        <v>1</v>
      </c>
      <c r="BC557" s="14" t="n">
        <v>0.589</v>
      </c>
      <c r="BD557" s="14" t="n">
        <v>0.123</v>
      </c>
      <c r="BE557" s="14" t="n">
        <v>0</v>
      </c>
      <c r="BF557" s="14" t="n">
        <v>0.589</v>
      </c>
      <c r="BG557" s="14" t="n">
        <v>0</v>
      </c>
      <c r="BH557" s="14" t="n">
        <v>1</v>
      </c>
      <c r="BI557" s="14" t="n">
        <v>0.6889999999999999</v>
      </c>
      <c r="BJ557" s="14" t="n">
        <v>0.123</v>
      </c>
      <c r="BK557" s="14" t="n">
        <v>0</v>
      </c>
      <c r="BL557" s="14" t="n">
        <v>0.6889999999999999</v>
      </c>
      <c r="BM557" s="14" t="n">
        <v>0</v>
      </c>
      <c r="BN557" s="14" t="n">
        <v>1</v>
      </c>
      <c r="BO557" s="14" t="n">
        <v>0</v>
      </c>
      <c r="BP557" s="14" t="n">
        <v>0</v>
      </c>
      <c r="BQ557" s="14" t="n">
        <v>0.07000000000000001</v>
      </c>
      <c r="BR557" s="14" t="n">
        <v>0</v>
      </c>
      <c r="BS557" s="14" t="n">
        <v>0.833</v>
      </c>
      <c r="BT557" s="14" t="n">
        <v>0</v>
      </c>
      <c r="BU557" s="14" t="n">
        <v>0</v>
      </c>
      <c r="BV557" s="14" t="n">
        <v>0.018</v>
      </c>
      <c r="BW557" s="14" t="n">
        <v>0</v>
      </c>
      <c r="BX557" s="14" t="n">
        <v>0.667</v>
      </c>
      <c r="BY557" s="14" t="n">
        <v>12.729</v>
      </c>
      <c r="BZ557" s="14" t="n">
        <v>0</v>
      </c>
      <c r="CA557" s="14" t="n">
        <v>12.729</v>
      </c>
      <c r="CB557" s="14" t="n">
        <v>0</v>
      </c>
      <c r="CC557" s="14" t="n">
        <v>102.477</v>
      </c>
      <c r="CD557" s="14" t="n">
        <v>7.95</v>
      </c>
      <c r="CE557" s="14" t="n">
        <v>0</v>
      </c>
      <c r="CF557" s="14" t="n">
        <v>102.477</v>
      </c>
      <c r="CG557" s="14" t="n">
        <v>0</v>
      </c>
      <c r="CH557" s="14" t="n">
        <v>1</v>
      </c>
      <c r="CI557" s="14" t="n">
        <v>0</v>
      </c>
      <c r="CJ557" s="14" t="n">
        <v>0</v>
      </c>
      <c r="CK557" s="14" t="n">
        <v>0</v>
      </c>
      <c r="CL557" s="14" t="n">
        <v>0</v>
      </c>
      <c r="CM557" s="14" t="n">
        <v>0</v>
      </c>
      <c r="CN557" s="14" t="n">
        <v>0</v>
      </c>
      <c r="CO557" s="14" t="n">
        <v>0</v>
      </c>
      <c r="CP557" s="14" t="n">
        <v>1</v>
      </c>
      <c r="CQ557" s="14" t="n">
        <v>1.294</v>
      </c>
      <c r="CR557" s="14" t="n">
        <v>1</v>
      </c>
      <c r="CS557" s="14" t="n">
        <v>5.112</v>
      </c>
      <c r="CT557" s="14" t="n">
        <v>7.554</v>
      </c>
      <c r="CU557" s="14" t="n">
        <v>28.059</v>
      </c>
    </row>
    <row r="558">
      <c r="A558" s="14" t="inlineStr">
        <is>
          <t>MMR2023</t>
        </is>
      </c>
      <c r="B558" s="14" t="inlineStr">
        <is>
          <t>MMR</t>
        </is>
      </c>
      <c r="C558" s="14" t="inlineStr">
        <is>
          <t>MMR</t>
        </is>
      </c>
      <c r="D558" s="14" t="inlineStr">
        <is>
          <t>Myanmar</t>
        </is>
      </c>
      <c r="E558" s="14" t="n">
        <v>2023</v>
      </c>
      <c r="F558" s="14" t="n">
        <v>0</v>
      </c>
      <c r="G558" s="14" t="n">
        <v>1.99</v>
      </c>
      <c r="H558" s="14" t="n">
        <v>0.643</v>
      </c>
      <c r="I558" s="14" t="n">
        <v>0</v>
      </c>
      <c r="J558" s="14" t="n">
        <v>1.99</v>
      </c>
      <c r="K558" s="14" t="n">
        <v>0</v>
      </c>
      <c r="L558" s="14" t="n">
        <v>1</v>
      </c>
      <c r="M558" s="14" t="n">
        <v>3.276</v>
      </c>
      <c r="N558" s="14" t="n">
        <v>1.928</v>
      </c>
      <c r="O558" s="14" t="n">
        <v>0</v>
      </c>
      <c r="P558" s="14" t="n">
        <v>3.276</v>
      </c>
      <c r="Q558" s="14" t="n">
        <v>0</v>
      </c>
      <c r="R558" s="14" t="n">
        <v>1</v>
      </c>
      <c r="S558" s="14" t="n">
        <v>5.205</v>
      </c>
      <c r="T558" s="14" t="n">
        <v>3.857</v>
      </c>
      <c r="U558" s="14" t="n">
        <v>0</v>
      </c>
      <c r="V558" s="14" t="n">
        <v>5.205</v>
      </c>
      <c r="W558" s="14" t="n">
        <v>0</v>
      </c>
      <c r="X558" s="14" t="n">
        <v>1</v>
      </c>
      <c r="Y558" s="14" t="n">
        <v>5.966</v>
      </c>
      <c r="Z558" s="14" t="n">
        <v>0.655</v>
      </c>
      <c r="AA558" s="14" t="n">
        <v>0</v>
      </c>
      <c r="AB558" s="14" t="n">
        <v>5.966</v>
      </c>
      <c r="AC558" s="14" t="n">
        <v>0</v>
      </c>
      <c r="AD558" s="14" t="n">
        <v>1</v>
      </c>
      <c r="AE558" s="14" t="n">
        <v>6.608</v>
      </c>
      <c r="AF558" s="14" t="n">
        <v>1.285</v>
      </c>
      <c r="AG558" s="14" t="n">
        <v>0</v>
      </c>
      <c r="AH558" s="14" t="n">
        <v>6.608</v>
      </c>
      <c r="AI558" s="14" t="n">
        <v>0</v>
      </c>
      <c r="AJ558" s="14" t="n">
        <v>1</v>
      </c>
      <c r="AK558" s="14" t="n">
        <v>10.465</v>
      </c>
      <c r="AL558" s="14" t="n">
        <v>4.937</v>
      </c>
      <c r="AM558" s="14" t="n">
        <v>0</v>
      </c>
      <c r="AN558" s="14" t="n">
        <v>10.465</v>
      </c>
      <c r="AO558" s="14" t="n">
        <v>0</v>
      </c>
      <c r="AP558" s="14" t="n">
        <v>1</v>
      </c>
      <c r="AQ558" s="14" t="n">
        <v>0.749</v>
      </c>
      <c r="AR558" s="14" t="n">
        <v>0.129</v>
      </c>
      <c r="AS558" s="14" t="n">
        <v>0.581</v>
      </c>
      <c r="AT558" s="14" t="n">
        <v>1.33</v>
      </c>
      <c r="AU558" s="14" t="n">
        <v>0</v>
      </c>
      <c r="AV558" s="14" t="n">
        <v>1</v>
      </c>
      <c r="AW558" s="14" t="n">
        <v>0.783</v>
      </c>
      <c r="AX558" s="14" t="n">
        <v>0.129</v>
      </c>
      <c r="AY558" s="14" t="n">
        <v>0.49</v>
      </c>
      <c r="AZ558" s="14" t="n">
        <v>1.272</v>
      </c>
      <c r="BA558" s="14" t="n">
        <v>0</v>
      </c>
      <c r="BB558" s="14" t="n">
        <v>1</v>
      </c>
      <c r="BC558" s="14" t="n">
        <v>0.527</v>
      </c>
      <c r="BD558" s="14" t="n">
        <v>0.129</v>
      </c>
      <c r="BE558" s="14" t="n">
        <v>0</v>
      </c>
      <c r="BF558" s="14" t="n">
        <v>0.527</v>
      </c>
      <c r="BG558" s="14" t="n">
        <v>0</v>
      </c>
      <c r="BH558" s="14" t="n">
        <v>1</v>
      </c>
      <c r="BI558" s="14" t="n">
        <v>0.64</v>
      </c>
      <c r="BJ558" s="14" t="n">
        <v>0.129</v>
      </c>
      <c r="BK558" s="14" t="n">
        <v>0</v>
      </c>
      <c r="BL558" s="14" t="n">
        <v>0.64</v>
      </c>
      <c r="BM558" s="14" t="n">
        <v>0</v>
      </c>
      <c r="BN558" s="14" t="n">
        <v>1</v>
      </c>
      <c r="BO558" s="14" t="n">
        <v>0</v>
      </c>
      <c r="BP558" s="14" t="n">
        <v>0</v>
      </c>
      <c r="BQ558" s="14" t="n">
        <v>0.064</v>
      </c>
      <c r="BR558" s="14" t="n">
        <v>0</v>
      </c>
      <c r="BS558" s="14" t="n">
        <v>0.833</v>
      </c>
      <c r="BT558" s="14" t="n">
        <v>0</v>
      </c>
      <c r="BU558" s="14" t="n">
        <v>0</v>
      </c>
      <c r="BV558" s="14" t="n">
        <v>0.017</v>
      </c>
      <c r="BW558" s="14" t="n">
        <v>0</v>
      </c>
      <c r="BX558" s="14" t="n">
        <v>0.667</v>
      </c>
      <c r="BY558" s="14" t="n">
        <v>13.254</v>
      </c>
      <c r="BZ558" s="14" t="n">
        <v>0</v>
      </c>
      <c r="CA558" s="14" t="n">
        <v>13.254</v>
      </c>
      <c r="CB558" s="14" t="n">
        <v>0</v>
      </c>
      <c r="CC558" s="14" t="n">
        <v>87.07899999999999</v>
      </c>
      <c r="CD558" s="14" t="n">
        <v>7.95</v>
      </c>
      <c r="CE558" s="14" t="n">
        <v>0</v>
      </c>
      <c r="CF558" s="14" t="n">
        <v>87.07899999999999</v>
      </c>
      <c r="CG558" s="14" t="n">
        <v>0</v>
      </c>
      <c r="CH558" s="14" t="n">
        <v>1</v>
      </c>
      <c r="CI558" s="14" t="n">
        <v>0</v>
      </c>
      <c r="CJ558" s="14" t="n">
        <v>0</v>
      </c>
      <c r="CK558" s="14" t="n">
        <v>0</v>
      </c>
      <c r="CL558" s="14" t="n">
        <v>0</v>
      </c>
      <c r="CM558" s="14" t="n">
        <v>0</v>
      </c>
      <c r="CN558" s="14" t="n">
        <v>0</v>
      </c>
      <c r="CO558" s="14" t="n">
        <v>0</v>
      </c>
      <c r="CP558" s="14" t="n">
        <v>1</v>
      </c>
      <c r="CQ558" s="14" t="n">
        <v>1.348</v>
      </c>
      <c r="CR558" s="14" t="n">
        <v>1</v>
      </c>
      <c r="CS558" s="14" t="n">
        <v>5.323</v>
      </c>
      <c r="CT558" s="14" t="n">
        <v>4.484</v>
      </c>
      <c r="CU558" s="14" t="n">
        <v>9.260999999999999</v>
      </c>
    </row>
    <row r="559">
      <c r="A559" s="14" t="inlineStr">
        <is>
          <t>MMR2024</t>
        </is>
      </c>
      <c r="B559" s="14" t="inlineStr">
        <is>
          <t>MMR</t>
        </is>
      </c>
      <c r="C559" s="14" t="inlineStr">
        <is>
          <t>MMR</t>
        </is>
      </c>
      <c r="D559" s="14" t="inlineStr">
        <is>
          <t>Myanmar</t>
        </is>
      </c>
      <c r="E559" s="14" t="n">
        <v>2024</v>
      </c>
      <c r="F559" s="14" t="n">
        <v>0</v>
      </c>
      <c r="G559" s="14" t="n">
        <v>2.049</v>
      </c>
      <c r="H559" s="14" t="n">
        <v>0.662</v>
      </c>
      <c r="I559" s="14" t="n">
        <v>0</v>
      </c>
      <c r="J559" s="14" t="n">
        <v>2.049</v>
      </c>
      <c r="K559" s="14" t="n">
        <v>0</v>
      </c>
      <c r="L559" s="14" t="n">
        <v>1</v>
      </c>
      <c r="M559" s="14" t="n">
        <v>3.373</v>
      </c>
      <c r="N559" s="14" t="n">
        <v>1.985</v>
      </c>
      <c r="O559" s="14" t="n">
        <v>0</v>
      </c>
      <c r="P559" s="14" t="n">
        <v>3.373</v>
      </c>
      <c r="Q559" s="14" t="n">
        <v>0</v>
      </c>
      <c r="R559" s="14" t="n">
        <v>1</v>
      </c>
      <c r="S559" s="14" t="n">
        <v>5.358</v>
      </c>
      <c r="T559" s="14" t="n">
        <v>3.971</v>
      </c>
      <c r="U559" s="14" t="n">
        <v>0</v>
      </c>
      <c r="V559" s="14" t="n">
        <v>5.358</v>
      </c>
      <c r="W559" s="14" t="n">
        <v>0</v>
      </c>
      <c r="X559" s="14" t="n">
        <v>1</v>
      </c>
      <c r="Y559" s="14" t="n">
        <v>6.142</v>
      </c>
      <c r="Z559" s="14" t="n">
        <v>0.674</v>
      </c>
      <c r="AA559" s="14" t="n">
        <v>0</v>
      </c>
      <c r="AB559" s="14" t="n">
        <v>6.142</v>
      </c>
      <c r="AC559" s="14" t="n">
        <v>0</v>
      </c>
      <c r="AD559" s="14" t="n">
        <v>1</v>
      </c>
      <c r="AE559" s="14" t="n">
        <v>6.804</v>
      </c>
      <c r="AF559" s="14" t="n">
        <v>1.323</v>
      </c>
      <c r="AG559" s="14" t="n">
        <v>0</v>
      </c>
      <c r="AH559" s="14" t="n">
        <v>6.804</v>
      </c>
      <c r="AI559" s="14" t="n">
        <v>0</v>
      </c>
      <c r="AJ559" s="14" t="n">
        <v>1</v>
      </c>
      <c r="AK559" s="14" t="n">
        <v>10.774</v>
      </c>
      <c r="AL559" s="14" t="n">
        <v>5.083</v>
      </c>
      <c r="AM559" s="14" t="n">
        <v>0</v>
      </c>
      <c r="AN559" s="14" t="n">
        <v>10.774</v>
      </c>
      <c r="AO559" s="14" t="n">
        <v>0</v>
      </c>
      <c r="AP559" s="14" t="n">
        <v>1</v>
      </c>
      <c r="AQ559" s="14" t="n">
        <v>0.72</v>
      </c>
      <c r="AR559" s="14" t="n">
        <v>0.132</v>
      </c>
      <c r="AS559" s="14" t="n">
        <v>0.673</v>
      </c>
      <c r="AT559" s="14" t="n">
        <v>1.392</v>
      </c>
      <c r="AU559" s="14" t="n">
        <v>0</v>
      </c>
      <c r="AV559" s="14" t="n">
        <v>1</v>
      </c>
      <c r="AW559" s="14" t="n">
        <v>0.734</v>
      </c>
      <c r="AX559" s="14" t="n">
        <v>0.132</v>
      </c>
      <c r="AY559" s="14" t="n">
        <v>0.377</v>
      </c>
      <c r="AZ559" s="14" t="n">
        <v>1.111</v>
      </c>
      <c r="BA559" s="14" t="n">
        <v>0</v>
      </c>
      <c r="BB559" s="14" t="n">
        <v>1</v>
      </c>
      <c r="BC559" s="14" t="n">
        <v>0.51</v>
      </c>
      <c r="BD559" s="14" t="n">
        <v>0.132</v>
      </c>
      <c r="BE559" s="14" t="n">
        <v>0</v>
      </c>
      <c r="BF559" s="14" t="n">
        <v>0.51</v>
      </c>
      <c r="BG559" s="14" t="n">
        <v>0</v>
      </c>
      <c r="BH559" s="14" t="n">
        <v>1</v>
      </c>
      <c r="BI559" s="14" t="n">
        <v>0.652</v>
      </c>
      <c r="BJ559" s="14" t="n">
        <v>0.132</v>
      </c>
      <c r="BK559" s="14" t="n">
        <v>0</v>
      </c>
      <c r="BL559" s="14" t="n">
        <v>0.652</v>
      </c>
      <c r="BM559" s="14" t="n">
        <v>0</v>
      </c>
      <c r="BN559" s="14" t="n">
        <v>1</v>
      </c>
      <c r="BO559" s="14" t="n">
        <v>0</v>
      </c>
      <c r="BP559" s="14" t="n">
        <v>0</v>
      </c>
      <c r="BQ559" s="14" t="n">
        <v>0.066</v>
      </c>
      <c r="BR559" s="14" t="n">
        <v>0</v>
      </c>
      <c r="BS559" s="14" t="n">
        <v>0.833</v>
      </c>
      <c r="BT559" s="14" t="n">
        <v>0</v>
      </c>
      <c r="BU559" s="14" t="n">
        <v>0</v>
      </c>
      <c r="BV559" s="14" t="n">
        <v>0.017</v>
      </c>
      <c r="BW559" s="14" t="n">
        <v>0</v>
      </c>
      <c r="BX559" s="14" t="n">
        <v>0.667</v>
      </c>
      <c r="BY559" s="14" t="n">
        <v>13.646</v>
      </c>
      <c r="BZ559" s="14" t="n">
        <v>0</v>
      </c>
      <c r="CA559" s="14" t="n">
        <v>13.646</v>
      </c>
      <c r="CB559" s="14" t="n">
        <v>0</v>
      </c>
      <c r="CC559" s="14" t="n">
        <v>86.38500000000001</v>
      </c>
      <c r="CD559" s="14" t="n">
        <v>7.95</v>
      </c>
      <c r="CE559" s="14" t="n">
        <v>0</v>
      </c>
      <c r="CF559" s="14" t="n">
        <v>86.38500000000001</v>
      </c>
      <c r="CG559" s="14" t="n">
        <v>0</v>
      </c>
      <c r="CH559" s="14" t="n">
        <v>1</v>
      </c>
      <c r="CI559" s="14" t="n">
        <v>0</v>
      </c>
      <c r="CJ559" s="14" t="n">
        <v>0</v>
      </c>
      <c r="CK559" s="14" t="n">
        <v>0</v>
      </c>
      <c r="CL559" s="14" t="n">
        <v>0</v>
      </c>
      <c r="CM559" s="14" t="n">
        <v>0</v>
      </c>
      <c r="CN559" s="14" t="n">
        <v>0</v>
      </c>
      <c r="CO559" s="14" t="n">
        <v>0</v>
      </c>
      <c r="CP559" s="14" t="n">
        <v>1</v>
      </c>
      <c r="CQ559" s="14" t="n">
        <v>1.387</v>
      </c>
      <c r="CR559" s="14" t="n">
        <v>1</v>
      </c>
      <c r="CS559" s="14" t="n">
        <v>5.48</v>
      </c>
      <c r="CT559" s="14" t="n">
        <v>3.509</v>
      </c>
      <c r="CU559" s="14" t="n">
        <v>7.598</v>
      </c>
    </row>
    <row r="560">
      <c r="A560" s="14" t="inlineStr">
        <is>
          <t>NAM2021</t>
        </is>
      </c>
      <c r="B560" s="14" t="inlineStr">
        <is>
          <t>NAM</t>
        </is>
      </c>
      <c r="C560" s="14" t="inlineStr">
        <is>
          <t>NAM</t>
        </is>
      </c>
      <c r="D560" s="14" t="inlineStr">
        <is>
          <t>Namibia</t>
        </is>
      </c>
      <c r="E560" s="14" t="n">
        <v>2021</v>
      </c>
      <c r="F560" s="14" t="n">
        <v>0.15</v>
      </c>
      <c r="G560" s="14" t="n">
        <v>5.897</v>
      </c>
      <c r="H560" s="14" t="n">
        <v>1.143</v>
      </c>
      <c r="I560" s="14" t="n">
        <v>0</v>
      </c>
      <c r="J560" s="14" t="n">
        <v>5.897</v>
      </c>
      <c r="K560" s="14" t="n">
        <v>0</v>
      </c>
      <c r="L560" s="14" t="n">
        <v>1</v>
      </c>
      <c r="M560" s="14" t="n">
        <v>7.964</v>
      </c>
      <c r="N560" s="14" t="n">
        <v>3.43</v>
      </c>
      <c r="O560" s="14" t="n">
        <v>0</v>
      </c>
      <c r="P560" s="14" t="n">
        <v>7.964</v>
      </c>
      <c r="Q560" s="14" t="n">
        <v>0</v>
      </c>
      <c r="R560" s="14" t="n">
        <v>1</v>
      </c>
      <c r="S560" s="14" t="n">
        <v>11.613</v>
      </c>
      <c r="T560" s="14" t="n">
        <v>6.86</v>
      </c>
      <c r="U560" s="14" t="n">
        <v>0</v>
      </c>
      <c r="V560" s="14" t="n">
        <v>13.355</v>
      </c>
      <c r="W560" s="14" t="n">
        <v>0.15</v>
      </c>
      <c r="X560" s="14" t="n">
        <v>1</v>
      </c>
      <c r="Y560" s="14" t="n">
        <v>16.268</v>
      </c>
      <c r="Z560" s="14" t="n">
        <v>2.199</v>
      </c>
      <c r="AA560" s="14" t="n">
        <v>0</v>
      </c>
      <c r="AB560" s="14" t="n">
        <v>16.268</v>
      </c>
      <c r="AC560" s="14" t="n">
        <v>0</v>
      </c>
      <c r="AD560" s="14" t="n">
        <v>1</v>
      </c>
      <c r="AE560" s="14" t="n">
        <v>17.411</v>
      </c>
      <c r="AF560" s="14" t="n">
        <v>4.071</v>
      </c>
      <c r="AG560" s="14" t="n">
        <v>0</v>
      </c>
      <c r="AH560" s="14" t="n">
        <v>17.411</v>
      </c>
      <c r="AI560" s="14" t="n">
        <v>0</v>
      </c>
      <c r="AJ560" s="14" t="n">
        <v>1</v>
      </c>
      <c r="AK560" s="14" t="n">
        <v>24.271</v>
      </c>
      <c r="AL560" s="14" t="n">
        <v>12.927</v>
      </c>
      <c r="AM560" s="14" t="n">
        <v>0</v>
      </c>
      <c r="AN560" s="14" t="n">
        <v>27.911</v>
      </c>
      <c r="AO560" s="14" t="n">
        <v>0.15</v>
      </c>
      <c r="AP560" s="14" t="n">
        <v>1</v>
      </c>
      <c r="AQ560" s="14" t="n">
        <v>0.619</v>
      </c>
      <c r="AR560" s="14" t="n">
        <v>0.114</v>
      </c>
      <c r="AS560" s="14" t="n">
        <v>0.171</v>
      </c>
      <c r="AT560" s="14" t="n">
        <v>0.909</v>
      </c>
      <c r="AU560" s="14" t="n">
        <v>0.15</v>
      </c>
      <c r="AV560" s="14" t="n">
        <v>1</v>
      </c>
      <c r="AW560" s="14" t="n">
        <v>0.599</v>
      </c>
      <c r="AX560" s="14" t="n">
        <v>0.114</v>
      </c>
      <c r="AY560" s="14" t="n">
        <v>0.189</v>
      </c>
      <c r="AZ560" s="14" t="n">
        <v>0.907</v>
      </c>
      <c r="BA560" s="14" t="n">
        <v>0.15</v>
      </c>
      <c r="BB560" s="14" t="n">
        <v>1</v>
      </c>
      <c r="BC560" s="14" t="n">
        <v>0.439</v>
      </c>
      <c r="BD560" s="14" t="n">
        <v>0.114</v>
      </c>
      <c r="BE560" s="14" t="n">
        <v>0</v>
      </c>
      <c r="BF560" s="14" t="n">
        <v>0.505</v>
      </c>
      <c r="BG560" s="14" t="n">
        <v>0.15</v>
      </c>
      <c r="BH560" s="14" t="n">
        <v>1</v>
      </c>
      <c r="BI560" s="14" t="n">
        <v>0.505</v>
      </c>
      <c r="BJ560" s="14" t="n">
        <v>0.114</v>
      </c>
      <c r="BK560" s="14" t="n">
        <v>0</v>
      </c>
      <c r="BL560" s="14" t="n">
        <v>0.58</v>
      </c>
      <c r="BM560" s="14" t="n">
        <v>0.15</v>
      </c>
      <c r="BN560" s="14" t="n">
        <v>1</v>
      </c>
      <c r="BO560" s="14" t="n">
        <v>0</v>
      </c>
      <c r="BP560" s="14" t="n">
        <v>0</v>
      </c>
      <c r="BQ560" s="14" t="n">
        <v>0.148</v>
      </c>
      <c r="BR560" s="14" t="n">
        <v>0</v>
      </c>
      <c r="BS560" s="14" t="n">
        <v>0.833</v>
      </c>
      <c r="BT560" s="14" t="n">
        <v>0</v>
      </c>
      <c r="BU560" s="14" t="n">
        <v>0</v>
      </c>
      <c r="BV560" s="14" t="n">
        <v>0.138</v>
      </c>
      <c r="BW560" s="14" t="n">
        <v>0.15</v>
      </c>
      <c r="BX560" s="14" t="n">
        <v>1</v>
      </c>
      <c r="BY560" s="14" t="n">
        <v>11.787</v>
      </c>
      <c r="BZ560" s="14" t="n">
        <v>0</v>
      </c>
      <c r="CA560" s="14" t="n">
        <v>11.787</v>
      </c>
      <c r="CB560" s="14" t="n">
        <v>0</v>
      </c>
      <c r="CC560" s="14" t="n">
        <v>78.125</v>
      </c>
      <c r="CD560" s="14" t="n">
        <v>7.95</v>
      </c>
      <c r="CE560" s="14" t="n">
        <v>0</v>
      </c>
      <c r="CF560" s="14" t="n">
        <v>89.84399999999999</v>
      </c>
      <c r="CG560" s="14" t="n">
        <v>0.15</v>
      </c>
      <c r="CH560" s="14" t="n">
        <v>1</v>
      </c>
      <c r="CI560" s="14" t="n">
        <v>0</v>
      </c>
      <c r="CJ560" s="14" t="n">
        <v>0</v>
      </c>
      <c r="CK560" s="14" t="n">
        <v>0</v>
      </c>
      <c r="CL560" s="14" t="n">
        <v>0</v>
      </c>
      <c r="CM560" s="14" t="n">
        <v>0</v>
      </c>
      <c r="CN560" s="14" t="n">
        <v>0</v>
      </c>
      <c r="CO560" s="14" t="n">
        <v>0</v>
      </c>
      <c r="CP560" s="14" t="n">
        <v>0</v>
      </c>
      <c r="CQ560" s="14" t="n">
        <v>1.198</v>
      </c>
      <c r="CR560" s="14" t="n">
        <v>0</v>
      </c>
      <c r="CS560" s="14" t="n">
        <v>10.295</v>
      </c>
      <c r="CT560" s="14" t="n">
        <v>4.753</v>
      </c>
      <c r="CU560" s="14" t="n">
        <v>15.162</v>
      </c>
    </row>
    <row r="561">
      <c r="A561" s="14" t="inlineStr">
        <is>
          <t>NAM2022</t>
        </is>
      </c>
      <c r="B561" s="14" t="inlineStr">
        <is>
          <t>NAM</t>
        </is>
      </c>
      <c r="C561" s="14" t="inlineStr">
        <is>
          <t>NAM</t>
        </is>
      </c>
      <c r="D561" s="14" t="inlineStr">
        <is>
          <t>Namibia</t>
        </is>
      </c>
      <c r="E561" s="14" t="n">
        <v>2022</v>
      </c>
      <c r="F561" s="14" t="n">
        <v>0.15</v>
      </c>
      <c r="G561" s="14" t="n">
        <v>11.72</v>
      </c>
      <c r="H561" s="14" t="n">
        <v>1.235</v>
      </c>
      <c r="I561" s="14" t="n">
        <v>0</v>
      </c>
      <c r="J561" s="14" t="n">
        <v>11.72</v>
      </c>
      <c r="K561" s="14" t="n">
        <v>0</v>
      </c>
      <c r="L561" s="14" t="n">
        <v>1</v>
      </c>
      <c r="M561" s="14" t="n">
        <v>9.782999999999999</v>
      </c>
      <c r="N561" s="14" t="n">
        <v>3.704</v>
      </c>
      <c r="O561" s="14" t="n">
        <v>0</v>
      </c>
      <c r="P561" s="14" t="n">
        <v>9.782999999999999</v>
      </c>
      <c r="Q561" s="14" t="n">
        <v>0</v>
      </c>
      <c r="R561" s="14" t="n">
        <v>1</v>
      </c>
      <c r="S561" s="14" t="n">
        <v>17.893</v>
      </c>
      <c r="T561" s="14" t="n">
        <v>7.408</v>
      </c>
      <c r="U561" s="14" t="n">
        <v>0.199</v>
      </c>
      <c r="V561" s="14" t="n">
        <v>20.577</v>
      </c>
      <c r="W561" s="14" t="n">
        <v>0.15</v>
      </c>
      <c r="X561" s="14" t="n">
        <v>1</v>
      </c>
      <c r="Y561" s="14" t="n">
        <v>32.398</v>
      </c>
      <c r="Z561" s="14" t="n">
        <v>4.379</v>
      </c>
      <c r="AA561" s="14" t="n">
        <v>0</v>
      </c>
      <c r="AB561" s="14" t="n">
        <v>32.398</v>
      </c>
      <c r="AC561" s="14" t="n">
        <v>0</v>
      </c>
      <c r="AD561" s="14" t="n">
        <v>1</v>
      </c>
      <c r="AE561" s="14" t="n">
        <v>33.633</v>
      </c>
      <c r="AF561" s="14" t="n">
        <v>7.864</v>
      </c>
      <c r="AG561" s="14" t="n">
        <v>0</v>
      </c>
      <c r="AH561" s="14" t="n">
        <v>33.633</v>
      </c>
      <c r="AI561" s="14" t="n">
        <v>0</v>
      </c>
      <c r="AJ561" s="14" t="n">
        <v>1</v>
      </c>
      <c r="AK561" s="14" t="n">
        <v>41.041</v>
      </c>
      <c r="AL561" s="14" t="n">
        <v>21.858</v>
      </c>
      <c r="AM561" s="14" t="n">
        <v>0.456</v>
      </c>
      <c r="AN561" s="14" t="n">
        <v>47.197</v>
      </c>
      <c r="AO561" s="14" t="n">
        <v>0.15</v>
      </c>
      <c r="AP561" s="14" t="n">
        <v>1</v>
      </c>
      <c r="AQ561" s="14" t="n">
        <v>0.861</v>
      </c>
      <c r="AR561" s="14" t="n">
        <v>0.123</v>
      </c>
      <c r="AS561" s="14" t="n">
        <v>0.154</v>
      </c>
      <c r="AT561" s="14" t="n">
        <v>1.167</v>
      </c>
      <c r="AU561" s="14" t="n">
        <v>0.15</v>
      </c>
      <c r="AV561" s="14" t="n">
        <v>1</v>
      </c>
      <c r="AW561" s="14" t="n">
        <v>0.986</v>
      </c>
      <c r="AX561" s="14" t="n">
        <v>0.123</v>
      </c>
      <c r="AY561" s="14" t="n">
        <v>0.105</v>
      </c>
      <c r="AZ561" s="14" t="n">
        <v>1.255</v>
      </c>
      <c r="BA561" s="14" t="n">
        <v>0.15</v>
      </c>
      <c r="BB561" s="14" t="n">
        <v>1</v>
      </c>
      <c r="BC561" s="14" t="n">
        <v>0.598</v>
      </c>
      <c r="BD561" s="14" t="n">
        <v>0.123</v>
      </c>
      <c r="BE561" s="14" t="n">
        <v>0.007</v>
      </c>
      <c r="BF561" s="14" t="n">
        <v>0.6879999999999999</v>
      </c>
      <c r="BG561" s="14" t="n">
        <v>0.15</v>
      </c>
      <c r="BH561" s="14" t="n">
        <v>1</v>
      </c>
      <c r="BI561" s="14" t="n">
        <v>0.612</v>
      </c>
      <c r="BJ561" s="14" t="n">
        <v>0.123</v>
      </c>
      <c r="BK561" s="14" t="n">
        <v>0.007</v>
      </c>
      <c r="BL561" s="14" t="n">
        <v>0.704</v>
      </c>
      <c r="BM561" s="14" t="n">
        <v>0.15</v>
      </c>
      <c r="BN561" s="14" t="n">
        <v>1</v>
      </c>
      <c r="BO561" s="14" t="n">
        <v>0</v>
      </c>
      <c r="BP561" s="14" t="n">
        <v>0</v>
      </c>
      <c r="BQ561" s="14" t="n">
        <v>0.136</v>
      </c>
      <c r="BR561" s="14" t="n">
        <v>0</v>
      </c>
      <c r="BS561" s="14" t="n">
        <v>0.833</v>
      </c>
      <c r="BT561" s="14" t="n">
        <v>0</v>
      </c>
      <c r="BU561" s="14" t="n">
        <v>0</v>
      </c>
      <c r="BV561" s="14" t="n">
        <v>0.127</v>
      </c>
      <c r="BW561" s="14" t="n">
        <v>0.15</v>
      </c>
      <c r="BX561" s="14" t="n">
        <v>1</v>
      </c>
      <c r="BY561" s="14" t="n">
        <v>12.729</v>
      </c>
      <c r="BZ561" s="14" t="n">
        <v>0</v>
      </c>
      <c r="CA561" s="14" t="n">
        <v>12.729</v>
      </c>
      <c r="CB561" s="14" t="n">
        <v>0</v>
      </c>
      <c r="CC561" s="14" t="n">
        <v>97.90000000000001</v>
      </c>
      <c r="CD561" s="14" t="n">
        <v>7.95</v>
      </c>
      <c r="CE561" s="14" t="n">
        <v>1.087</v>
      </c>
      <c r="CF561" s="14" t="n">
        <v>112.585</v>
      </c>
      <c r="CG561" s="14" t="n">
        <v>0.15</v>
      </c>
      <c r="CH561" s="14" t="n">
        <v>1</v>
      </c>
      <c r="CI561" s="14" t="n">
        <v>0</v>
      </c>
      <c r="CJ561" s="14" t="n">
        <v>0</v>
      </c>
      <c r="CK561" s="14" t="n">
        <v>0</v>
      </c>
      <c r="CL561" s="14" t="n">
        <v>0</v>
      </c>
      <c r="CM561" s="14" t="n">
        <v>0</v>
      </c>
      <c r="CN561" s="14" t="n">
        <v>0</v>
      </c>
      <c r="CO561" s="14" t="n">
        <v>0</v>
      </c>
      <c r="CP561" s="14" t="n">
        <v>0</v>
      </c>
      <c r="CQ561" s="14" t="n">
        <v>1.294</v>
      </c>
      <c r="CR561" s="14" t="n">
        <v>0</v>
      </c>
      <c r="CS561" s="14" t="n">
        <v>11.117</v>
      </c>
      <c r="CT561" s="14" t="n">
        <v>10.485</v>
      </c>
      <c r="CU561" s="14" t="n">
        <v>31.326</v>
      </c>
    </row>
    <row r="562">
      <c r="A562" s="14" t="inlineStr">
        <is>
          <t>NAM2023</t>
        </is>
      </c>
      <c r="B562" s="14" t="inlineStr">
        <is>
          <t>NAM</t>
        </is>
      </c>
      <c r="C562" s="14" t="inlineStr">
        <is>
          <t>NAM</t>
        </is>
      </c>
      <c r="D562" s="14" t="inlineStr">
        <is>
          <t>Namibia</t>
        </is>
      </c>
      <c r="E562" s="14" t="n">
        <v>2023</v>
      </c>
      <c r="F562" s="14" t="n">
        <v>0.15</v>
      </c>
      <c r="G562" s="14" t="n">
        <v>6.147</v>
      </c>
      <c r="H562" s="14" t="n">
        <v>1.286</v>
      </c>
      <c r="I562" s="14" t="n">
        <v>0</v>
      </c>
      <c r="J562" s="14" t="n">
        <v>6.147</v>
      </c>
      <c r="K562" s="14" t="n">
        <v>0</v>
      </c>
      <c r="L562" s="14" t="n">
        <v>1</v>
      </c>
      <c r="M562" s="14" t="n">
        <v>7.886</v>
      </c>
      <c r="N562" s="14" t="n">
        <v>3.857</v>
      </c>
      <c r="O562" s="14" t="n">
        <v>0</v>
      </c>
      <c r="P562" s="14" t="n">
        <v>7.886</v>
      </c>
      <c r="Q562" s="14" t="n">
        <v>0</v>
      </c>
      <c r="R562" s="14" t="n">
        <v>1</v>
      </c>
      <c r="S562" s="14" t="n">
        <v>12.575</v>
      </c>
      <c r="T562" s="14" t="n">
        <v>7.714</v>
      </c>
      <c r="U562" s="14" t="n">
        <v>0.209</v>
      </c>
      <c r="V562" s="14" t="n">
        <v>14.461</v>
      </c>
      <c r="W562" s="14" t="n">
        <v>0.15</v>
      </c>
      <c r="X562" s="14" t="n">
        <v>1</v>
      </c>
      <c r="Y562" s="14" t="n">
        <v>12.851</v>
      </c>
      <c r="Z562" s="14" t="n">
        <v>1.737</v>
      </c>
      <c r="AA562" s="14" t="n">
        <v>0</v>
      </c>
      <c r="AB562" s="14" t="n">
        <v>12.851</v>
      </c>
      <c r="AC562" s="14" t="n">
        <v>0</v>
      </c>
      <c r="AD562" s="14" t="n">
        <v>1</v>
      </c>
      <c r="AE562" s="14" t="n">
        <v>14.136</v>
      </c>
      <c r="AF562" s="14" t="n">
        <v>3.306</v>
      </c>
      <c r="AG562" s="14" t="n">
        <v>0</v>
      </c>
      <c r="AH562" s="14" t="n">
        <v>14.136</v>
      </c>
      <c r="AI562" s="14" t="n">
        <v>0</v>
      </c>
      <c r="AJ562" s="14" t="n">
        <v>1</v>
      </c>
      <c r="AK562" s="14" t="n">
        <v>21.85</v>
      </c>
      <c r="AL562" s="14" t="n">
        <v>11.637</v>
      </c>
      <c r="AM562" s="14" t="n">
        <v>0.363</v>
      </c>
      <c r="AN562" s="14" t="n">
        <v>25.128</v>
      </c>
      <c r="AO562" s="14" t="n">
        <v>0.15</v>
      </c>
      <c r="AP562" s="14" t="n">
        <v>1</v>
      </c>
      <c r="AQ562" s="14" t="n">
        <v>0.76</v>
      </c>
      <c r="AR562" s="14" t="n">
        <v>0.129</v>
      </c>
      <c r="AS562" s="14" t="n">
        <v>0.196</v>
      </c>
      <c r="AT562" s="14" t="n">
        <v>1.1</v>
      </c>
      <c r="AU562" s="14" t="n">
        <v>0.15</v>
      </c>
      <c r="AV562" s="14" t="n">
        <v>1</v>
      </c>
      <c r="AW562" s="14" t="n">
        <v>0.8110000000000001</v>
      </c>
      <c r="AX562" s="14" t="n">
        <v>0.129</v>
      </c>
      <c r="AY562" s="14" t="n">
        <v>0.162</v>
      </c>
      <c r="AZ562" s="14" t="n">
        <v>1.12</v>
      </c>
      <c r="BA562" s="14" t="n">
        <v>0.15</v>
      </c>
      <c r="BB562" s="14" t="n">
        <v>1</v>
      </c>
      <c r="BC562" s="14" t="n">
        <v>0.535</v>
      </c>
      <c r="BD562" s="14" t="n">
        <v>0.129</v>
      </c>
      <c r="BE562" s="14" t="n">
        <v>0.008999999999999999</v>
      </c>
      <c r="BF562" s="14" t="n">
        <v>0.615</v>
      </c>
      <c r="BG562" s="14" t="n">
        <v>0.15</v>
      </c>
      <c r="BH562" s="14" t="n">
        <v>1</v>
      </c>
      <c r="BI562" s="14" t="n">
        <v>0.579</v>
      </c>
      <c r="BJ562" s="14" t="n">
        <v>0.129</v>
      </c>
      <c r="BK562" s="14" t="n">
        <v>0.01</v>
      </c>
      <c r="BL562" s="14" t="n">
        <v>0.666</v>
      </c>
      <c r="BM562" s="14" t="n">
        <v>0.15</v>
      </c>
      <c r="BN562" s="14" t="n">
        <v>1</v>
      </c>
      <c r="BO562" s="14" t="n">
        <v>0</v>
      </c>
      <c r="BP562" s="14" t="n">
        <v>0</v>
      </c>
      <c r="BQ562" s="14" t="n">
        <v>0.08699999999999999</v>
      </c>
      <c r="BR562" s="14" t="n">
        <v>0</v>
      </c>
      <c r="BS562" s="14" t="n">
        <v>0.833</v>
      </c>
      <c r="BT562" s="14" t="n">
        <v>0</v>
      </c>
      <c r="BU562" s="14" t="n">
        <v>0</v>
      </c>
      <c r="BV562" s="14" t="n">
        <v>0.131</v>
      </c>
      <c r="BW562" s="14" t="n">
        <v>0.15</v>
      </c>
      <c r="BX562" s="14" t="n">
        <v>1</v>
      </c>
      <c r="BY562" s="14" t="n">
        <v>13.254</v>
      </c>
      <c r="BZ562" s="14" t="n">
        <v>0</v>
      </c>
      <c r="CA562" s="14" t="n">
        <v>13.254</v>
      </c>
      <c r="CB562" s="14" t="n">
        <v>0</v>
      </c>
      <c r="CC562" s="14" t="n">
        <v>83.248</v>
      </c>
      <c r="CD562" s="14" t="n">
        <v>7.95</v>
      </c>
      <c r="CE562" s="14" t="n">
        <v>1.383</v>
      </c>
      <c r="CF562" s="14" t="n">
        <v>95.735</v>
      </c>
      <c r="CG562" s="14" t="n">
        <v>0.15</v>
      </c>
      <c r="CH562" s="14" t="n">
        <v>1</v>
      </c>
      <c r="CI562" s="14" t="n">
        <v>0</v>
      </c>
      <c r="CJ562" s="14" t="n">
        <v>0</v>
      </c>
      <c r="CK562" s="14" t="n">
        <v>0</v>
      </c>
      <c r="CL562" s="14" t="n">
        <v>0</v>
      </c>
      <c r="CM562" s="14" t="n">
        <v>0</v>
      </c>
      <c r="CN562" s="14" t="n">
        <v>0</v>
      </c>
      <c r="CO562" s="14" t="n">
        <v>0</v>
      </c>
      <c r="CP562" s="14" t="n">
        <v>0</v>
      </c>
      <c r="CQ562" s="14" t="n">
        <v>1.348</v>
      </c>
      <c r="CR562" s="14" t="n">
        <v>0</v>
      </c>
      <c r="CS562" s="14" t="n">
        <v>11.576</v>
      </c>
      <c r="CT562" s="14" t="n">
        <v>4.861</v>
      </c>
      <c r="CU562" s="14" t="n">
        <v>11.622</v>
      </c>
    </row>
    <row r="563">
      <c r="A563" s="14" t="inlineStr">
        <is>
          <t>NAM2024</t>
        </is>
      </c>
      <c r="B563" s="14" t="inlineStr">
        <is>
          <t>NAM</t>
        </is>
      </c>
      <c r="C563" s="14" t="inlineStr">
        <is>
          <t>NAM</t>
        </is>
      </c>
      <c r="D563" s="14" t="inlineStr">
        <is>
          <t>Namibia</t>
        </is>
      </c>
      <c r="E563" s="14" t="n">
        <v>2024</v>
      </c>
      <c r="F563" s="14" t="n">
        <v>0.15</v>
      </c>
      <c r="G563" s="14" t="n">
        <v>5.575</v>
      </c>
      <c r="H563" s="14" t="n">
        <v>1.324</v>
      </c>
      <c r="I563" s="14" t="n">
        <v>0</v>
      </c>
      <c r="J563" s="14" t="n">
        <v>5.575</v>
      </c>
      <c r="K563" s="14" t="n">
        <v>0</v>
      </c>
      <c r="L563" s="14" t="n">
        <v>1</v>
      </c>
      <c r="M563" s="14" t="n">
        <v>7.124</v>
      </c>
      <c r="N563" s="14" t="n">
        <v>3.971</v>
      </c>
      <c r="O563" s="14" t="n">
        <v>0</v>
      </c>
      <c r="P563" s="14" t="n">
        <v>7.124</v>
      </c>
      <c r="Q563" s="14" t="n">
        <v>0</v>
      </c>
      <c r="R563" s="14" t="n">
        <v>1</v>
      </c>
      <c r="S563" s="14" t="n">
        <v>12.193</v>
      </c>
      <c r="T563" s="14" t="n">
        <v>7.942</v>
      </c>
      <c r="U563" s="14" t="n">
        <v>0.249</v>
      </c>
      <c r="V563" s="14" t="n">
        <v>14.022</v>
      </c>
      <c r="W563" s="14" t="n">
        <v>0.15</v>
      </c>
      <c r="X563" s="14" t="n">
        <v>1</v>
      </c>
      <c r="Y563" s="14" t="n">
        <v>11.442</v>
      </c>
      <c r="Z563" s="14" t="n">
        <v>1.546</v>
      </c>
      <c r="AA563" s="14" t="n">
        <v>0</v>
      </c>
      <c r="AB563" s="14" t="n">
        <v>11.442</v>
      </c>
      <c r="AC563" s="14" t="n">
        <v>0</v>
      </c>
      <c r="AD563" s="14" t="n">
        <v>1</v>
      </c>
      <c r="AE563" s="14" t="n">
        <v>12.766</v>
      </c>
      <c r="AF563" s="14" t="n">
        <v>2.985</v>
      </c>
      <c r="AG563" s="14" t="n">
        <v>0</v>
      </c>
      <c r="AH563" s="14" t="n">
        <v>12.766</v>
      </c>
      <c r="AI563" s="14" t="n">
        <v>0</v>
      </c>
      <c r="AJ563" s="14" t="n">
        <v>1</v>
      </c>
      <c r="AK563" s="14" t="n">
        <v>20.707</v>
      </c>
      <c r="AL563" s="14" t="n">
        <v>11.029</v>
      </c>
      <c r="AM563" s="14" t="n">
        <v>0.423</v>
      </c>
      <c r="AN563" s="14" t="n">
        <v>23.813</v>
      </c>
      <c r="AO563" s="14" t="n">
        <v>0.15</v>
      </c>
      <c r="AP563" s="14" t="n">
        <v>1</v>
      </c>
      <c r="AQ563" s="14" t="n">
        <v>0.724</v>
      </c>
      <c r="AR563" s="14" t="n">
        <v>0.132</v>
      </c>
      <c r="AS563" s="14" t="n">
        <v>0.291</v>
      </c>
      <c r="AT563" s="14" t="n">
        <v>1.168</v>
      </c>
      <c r="AU563" s="14" t="n">
        <v>0.15</v>
      </c>
      <c r="AV563" s="14" t="n">
        <v>1</v>
      </c>
      <c r="AW563" s="14" t="n">
        <v>0.75</v>
      </c>
      <c r="AX563" s="14" t="n">
        <v>0.132</v>
      </c>
      <c r="AY563" s="14" t="n">
        <v>0.246</v>
      </c>
      <c r="AZ563" s="14" t="n">
        <v>1.146</v>
      </c>
      <c r="BA563" s="14" t="n">
        <v>0.15</v>
      </c>
      <c r="BB563" s="14" t="n">
        <v>1</v>
      </c>
      <c r="BC563" s="14" t="n">
        <v>0.513</v>
      </c>
      <c r="BD563" s="14" t="n">
        <v>0.132</v>
      </c>
      <c r="BE563" s="14" t="n">
        <v>0.01</v>
      </c>
      <c r="BF563" s="14" t="n">
        <v>0.59</v>
      </c>
      <c r="BG563" s="14" t="n">
        <v>0.15</v>
      </c>
      <c r="BH563" s="14" t="n">
        <v>1</v>
      </c>
      <c r="BI563" s="14" t="n">
        <v>0.591</v>
      </c>
      <c r="BJ563" s="14" t="n">
        <v>0.132</v>
      </c>
      <c r="BK563" s="14" t="n">
        <v>0.012</v>
      </c>
      <c r="BL563" s="14" t="n">
        <v>0.68</v>
      </c>
      <c r="BM563" s="14" t="n">
        <v>0.15</v>
      </c>
      <c r="BN563" s="14" t="n">
        <v>1</v>
      </c>
      <c r="BO563" s="14" t="n">
        <v>0</v>
      </c>
      <c r="BP563" s="14" t="n">
        <v>0</v>
      </c>
      <c r="BQ563" s="14" t="n">
        <v>0.089</v>
      </c>
      <c r="BR563" s="14" t="n">
        <v>0</v>
      </c>
      <c r="BS563" s="14" t="n">
        <v>0.833</v>
      </c>
      <c r="BT563" s="14" t="n">
        <v>0</v>
      </c>
      <c r="BU563" s="14" t="n">
        <v>0</v>
      </c>
      <c r="BV563" s="14" t="n">
        <v>0.148</v>
      </c>
      <c r="BW563" s="14" t="n">
        <v>0.15</v>
      </c>
      <c r="BX563" s="14" t="n">
        <v>1</v>
      </c>
      <c r="BY563" s="14" t="n">
        <v>13.646</v>
      </c>
      <c r="BZ563" s="14" t="n">
        <v>0</v>
      </c>
      <c r="CA563" s="14" t="n">
        <v>13.646</v>
      </c>
      <c r="CB563" s="14" t="n">
        <v>0</v>
      </c>
      <c r="CC563" s="14" t="n">
        <v>82.58799999999999</v>
      </c>
      <c r="CD563" s="14" t="n">
        <v>7.95</v>
      </c>
      <c r="CE563" s="14" t="n">
        <v>1.687</v>
      </c>
      <c r="CF563" s="14" t="n">
        <v>94.976</v>
      </c>
      <c r="CG563" s="14" t="n">
        <v>0.15</v>
      </c>
      <c r="CH563" s="14" t="n">
        <v>1</v>
      </c>
      <c r="CI563" s="14" t="n">
        <v>0</v>
      </c>
      <c r="CJ563" s="14" t="n">
        <v>0</v>
      </c>
      <c r="CK563" s="14" t="n">
        <v>0</v>
      </c>
      <c r="CL563" s="14" t="n">
        <v>0</v>
      </c>
      <c r="CM563" s="14" t="n">
        <v>0</v>
      </c>
      <c r="CN563" s="14" t="n">
        <v>0</v>
      </c>
      <c r="CO563" s="14" t="n">
        <v>0</v>
      </c>
      <c r="CP563" s="14" t="n">
        <v>0</v>
      </c>
      <c r="CQ563" s="14" t="n">
        <v>1.387</v>
      </c>
      <c r="CR563" s="14" t="n">
        <v>0</v>
      </c>
      <c r="CS563" s="14" t="n">
        <v>10.168</v>
      </c>
      <c r="CT563" s="14" t="n">
        <v>4.251</v>
      </c>
      <c r="CU563" s="14" t="n">
        <v>10.168</v>
      </c>
    </row>
    <row r="564">
      <c r="A564" s="14" t="inlineStr">
        <is>
          <t>NRU2021</t>
        </is>
      </c>
      <c r="B564" s="14" t="inlineStr">
        <is>
          <t>NRU</t>
        </is>
      </c>
      <c r="C564" s="14" t="inlineStr">
        <is>
          <t>NRU</t>
        </is>
      </c>
      <c r="D564" s="14" t="inlineStr">
        <is>
          <t>Nauru</t>
        </is>
      </c>
      <c r="E564" s="14" t="n">
        <v>2021</v>
      </c>
      <c r="F564" s="14" t="n">
        <v>0</v>
      </c>
      <c r="G564" s="14" t="n">
        <v>4.747</v>
      </c>
      <c r="H564" s="14" t="n">
        <v>1.143</v>
      </c>
      <c r="I564" s="14" t="n">
        <v>0</v>
      </c>
      <c r="J564" s="14" t="n">
        <v>4.747</v>
      </c>
      <c r="K564" s="14" t="n">
        <v>0</v>
      </c>
      <c r="L564" s="14" t="n">
        <v>1</v>
      </c>
      <c r="M564" s="14" t="n">
        <v>7.964</v>
      </c>
      <c r="N564" s="14" t="n">
        <v>3.43</v>
      </c>
      <c r="O564" s="14" t="n">
        <v>0</v>
      </c>
      <c r="P564" s="14" t="n">
        <v>7.964</v>
      </c>
      <c r="Q564" s="14" t="n">
        <v>0</v>
      </c>
      <c r="R564" s="14" t="n">
        <v>1</v>
      </c>
      <c r="S564" s="14" t="n">
        <v>10.464</v>
      </c>
      <c r="T564" s="14" t="n">
        <v>6.86</v>
      </c>
      <c r="U564" s="14" t="n">
        <v>0</v>
      </c>
      <c r="V564" s="14" t="n">
        <v>10.464</v>
      </c>
      <c r="W564" s="14" t="n">
        <v>0</v>
      </c>
      <c r="X564" s="14" t="n">
        <v>1</v>
      </c>
      <c r="Y564" s="14" t="n">
        <v>10.551</v>
      </c>
      <c r="Z564" s="14" t="n">
        <v>1.302</v>
      </c>
      <c r="AA564" s="14" t="n">
        <v>0</v>
      </c>
      <c r="AB564" s="14" t="n">
        <v>10.551</v>
      </c>
      <c r="AC564" s="14" t="n">
        <v>0</v>
      </c>
      <c r="AD564" s="14" t="n">
        <v>1</v>
      </c>
      <c r="AE564" s="14" t="n">
        <v>11.694</v>
      </c>
      <c r="AF564" s="14" t="n">
        <v>2.549</v>
      </c>
      <c r="AG564" s="14" t="n">
        <v>0</v>
      </c>
      <c r="AH564" s="14" t="n">
        <v>11.694</v>
      </c>
      <c r="AI564" s="14" t="n">
        <v>0</v>
      </c>
      <c r="AJ564" s="14" t="n">
        <v>1</v>
      </c>
      <c r="AK564" s="14" t="n">
        <v>18.554</v>
      </c>
      <c r="AL564" s="14" t="n">
        <v>9.627000000000001</v>
      </c>
      <c r="AM564" s="14" t="n">
        <v>0</v>
      </c>
      <c r="AN564" s="14" t="n">
        <v>18.554</v>
      </c>
      <c r="AO564" s="14" t="n">
        <v>0</v>
      </c>
      <c r="AP564" s="14" t="n">
        <v>1</v>
      </c>
      <c r="AQ564" s="14" t="n">
        <v>0.621</v>
      </c>
      <c r="AR564" s="14" t="n">
        <v>0.114</v>
      </c>
      <c r="AS564" s="14" t="n">
        <v>0</v>
      </c>
      <c r="AT564" s="14" t="n">
        <v>0.621</v>
      </c>
      <c r="AU564" s="14" t="n">
        <v>0</v>
      </c>
      <c r="AV564" s="14" t="n">
        <v>1</v>
      </c>
      <c r="AW564" s="14" t="n">
        <v>0.593</v>
      </c>
      <c r="AX564" s="14" t="n">
        <v>0.114</v>
      </c>
      <c r="AY564" s="14" t="n">
        <v>0</v>
      </c>
      <c r="AZ564" s="14" t="n">
        <v>0.593</v>
      </c>
      <c r="BA564" s="14" t="n">
        <v>0</v>
      </c>
      <c r="BB564" s="14" t="n">
        <v>1</v>
      </c>
      <c r="BC564" s="14" t="n">
        <v>0.44</v>
      </c>
      <c r="BD564" s="14" t="n">
        <v>0.114</v>
      </c>
      <c r="BE564" s="14" t="n">
        <v>0</v>
      </c>
      <c r="BF564" s="14" t="n">
        <v>0.44</v>
      </c>
      <c r="BG564" s="14" t="n">
        <v>0</v>
      </c>
      <c r="BH564" s="14" t="n">
        <v>1</v>
      </c>
      <c r="BI564" s="14" t="n">
        <v>0.5600000000000001</v>
      </c>
      <c r="BJ564" s="14" t="n">
        <v>0.114</v>
      </c>
      <c r="BK564" s="14" t="n">
        <v>0</v>
      </c>
      <c r="BL564" s="14" t="n">
        <v>0.5600000000000001</v>
      </c>
      <c r="BM564" s="14" t="n">
        <v>0</v>
      </c>
      <c r="BN564" s="14" t="n">
        <v>1</v>
      </c>
      <c r="BO564" s="14" t="n">
        <v>0</v>
      </c>
      <c r="BP564" s="14" t="n">
        <v>0</v>
      </c>
      <c r="BQ564" s="14" t="n">
        <v>0</v>
      </c>
      <c r="BR564" s="14" t="n">
        <v>0</v>
      </c>
      <c r="BS564" s="14" t="n">
        <v>1</v>
      </c>
      <c r="BT564" s="14" t="n">
        <v>0</v>
      </c>
      <c r="BU564" s="14" t="n">
        <v>0</v>
      </c>
      <c r="BV564" s="14" t="n">
        <v>0</v>
      </c>
      <c r="BW564" s="14" t="n">
        <v>0</v>
      </c>
      <c r="BX564" s="14" t="n">
        <v>1</v>
      </c>
      <c r="BY564" s="14" t="n">
        <v>11.787</v>
      </c>
      <c r="BZ564" s="14" t="n">
        <v>0</v>
      </c>
      <c r="CA564" s="14" t="n">
        <v>11.787</v>
      </c>
      <c r="CB564" s="14" t="n">
        <v>0</v>
      </c>
      <c r="CC564" s="14" t="n">
        <v>81.69499999999999</v>
      </c>
      <c r="CD564" s="14" t="n">
        <v>7.95</v>
      </c>
      <c r="CE564" s="14" t="n">
        <v>0</v>
      </c>
      <c r="CF564" s="14" t="n">
        <v>81.69499999999999</v>
      </c>
      <c r="CG564" s="14" t="n">
        <v>0</v>
      </c>
      <c r="CH564" s="14" t="n">
        <v>1</v>
      </c>
      <c r="CI564" s="14" t="n">
        <v>0</v>
      </c>
      <c r="CJ564" s="14" t="n">
        <v>0</v>
      </c>
      <c r="CK564" s="14" t="n">
        <v>0</v>
      </c>
      <c r="CL564" s="14" t="n">
        <v>0</v>
      </c>
      <c r="CM564" s="14" t="n">
        <v>0</v>
      </c>
      <c r="CN564" s="14" t="n">
        <v>0</v>
      </c>
      <c r="CO564" s="14" t="n">
        <v>0</v>
      </c>
      <c r="CP564" s="14" t="n">
        <v>0</v>
      </c>
      <c r="CQ564" s="14" t="n">
        <v>1.198</v>
      </c>
      <c r="CR564" s="14" t="n">
        <v>0</v>
      </c>
      <c r="CS564" s="14" t="n">
        <v>4.776</v>
      </c>
      <c r="CT564" s="14" t="n">
        <v>3.604</v>
      </c>
      <c r="CU564" s="14" t="n">
        <v>9.407999999999999</v>
      </c>
    </row>
    <row r="565">
      <c r="A565" s="14" t="inlineStr">
        <is>
          <t>NRU2022</t>
        </is>
      </c>
      <c r="B565" s="14" t="inlineStr">
        <is>
          <t>NRU</t>
        </is>
      </c>
      <c r="C565" s="14" t="inlineStr">
        <is>
          <t>NRU</t>
        </is>
      </c>
      <c r="D565" s="14" t="inlineStr">
        <is>
          <t>Nauru</t>
        </is>
      </c>
      <c r="E565" s="14" t="n">
        <v>2022</v>
      </c>
      <c r="F565" s="14" t="n">
        <v>0</v>
      </c>
      <c r="G565" s="14" t="n">
        <v>8.788</v>
      </c>
      <c r="H565" s="14" t="n">
        <v>1.235</v>
      </c>
      <c r="I565" s="14" t="n">
        <v>0</v>
      </c>
      <c r="J565" s="14" t="n">
        <v>8.788</v>
      </c>
      <c r="K565" s="14" t="n">
        <v>0</v>
      </c>
      <c r="L565" s="14" t="n">
        <v>1</v>
      </c>
      <c r="M565" s="14" t="n">
        <v>9.782999999999999</v>
      </c>
      <c r="N565" s="14" t="n">
        <v>3.704</v>
      </c>
      <c r="O565" s="14" t="n">
        <v>0</v>
      </c>
      <c r="P565" s="14" t="n">
        <v>9.782999999999999</v>
      </c>
      <c r="Q565" s="14" t="n">
        <v>0</v>
      </c>
      <c r="R565" s="14" t="n">
        <v>1</v>
      </c>
      <c r="S565" s="14" t="n">
        <v>14.962</v>
      </c>
      <c r="T565" s="14" t="n">
        <v>7.408</v>
      </c>
      <c r="U565" s="14" t="n">
        <v>0</v>
      </c>
      <c r="V565" s="14" t="n">
        <v>14.962</v>
      </c>
      <c r="W565" s="14" t="n">
        <v>0</v>
      </c>
      <c r="X565" s="14" t="n">
        <v>1</v>
      </c>
      <c r="Y565" s="14" t="n">
        <v>17.332</v>
      </c>
      <c r="Z565" s="14" t="n">
        <v>2.139</v>
      </c>
      <c r="AA565" s="14" t="n">
        <v>0</v>
      </c>
      <c r="AB565" s="14" t="n">
        <v>17.332</v>
      </c>
      <c r="AC565" s="14" t="n">
        <v>0</v>
      </c>
      <c r="AD565" s="14" t="n">
        <v>1</v>
      </c>
      <c r="AE565" s="14" t="n">
        <v>18.566</v>
      </c>
      <c r="AF565" s="14" t="n">
        <v>4.048</v>
      </c>
      <c r="AG565" s="14" t="n">
        <v>0</v>
      </c>
      <c r="AH565" s="14" t="n">
        <v>18.566</v>
      </c>
      <c r="AI565" s="14" t="n">
        <v>0</v>
      </c>
      <c r="AJ565" s="14" t="n">
        <v>1</v>
      </c>
      <c r="AK565" s="14" t="n">
        <v>25.974</v>
      </c>
      <c r="AL565" s="14" t="n">
        <v>13.478</v>
      </c>
      <c r="AM565" s="14" t="n">
        <v>0</v>
      </c>
      <c r="AN565" s="14" t="n">
        <v>25.974</v>
      </c>
      <c r="AO565" s="14" t="n">
        <v>0</v>
      </c>
      <c r="AP565" s="14" t="n">
        <v>1</v>
      </c>
      <c r="AQ565" s="14" t="n">
        <v>0.847</v>
      </c>
      <c r="AR565" s="14" t="n">
        <v>0.123</v>
      </c>
      <c r="AS565" s="14" t="n">
        <v>0</v>
      </c>
      <c r="AT565" s="14" t="n">
        <v>0.847</v>
      </c>
      <c r="AU565" s="14" t="n">
        <v>0</v>
      </c>
      <c r="AV565" s="14" t="n">
        <v>1</v>
      </c>
      <c r="AW565" s="14" t="n">
        <v>0.947</v>
      </c>
      <c r="AX565" s="14" t="n">
        <v>0.123</v>
      </c>
      <c r="AY565" s="14" t="n">
        <v>0</v>
      </c>
      <c r="AZ565" s="14" t="n">
        <v>0.947</v>
      </c>
      <c r="BA565" s="14" t="n">
        <v>0</v>
      </c>
      <c r="BB565" s="14" t="n">
        <v>1</v>
      </c>
      <c r="BC565" s="14" t="n">
        <v>0.589</v>
      </c>
      <c r="BD565" s="14" t="n">
        <v>0.123</v>
      </c>
      <c r="BE565" s="14" t="n">
        <v>0</v>
      </c>
      <c r="BF565" s="14" t="n">
        <v>0.589</v>
      </c>
      <c r="BG565" s="14" t="n">
        <v>0</v>
      </c>
      <c r="BH565" s="14" t="n">
        <v>1</v>
      </c>
      <c r="BI565" s="14" t="n">
        <v>0.6889999999999999</v>
      </c>
      <c r="BJ565" s="14" t="n">
        <v>0.123</v>
      </c>
      <c r="BK565" s="14" t="n">
        <v>0</v>
      </c>
      <c r="BL565" s="14" t="n">
        <v>0.6889999999999999</v>
      </c>
      <c r="BM565" s="14" t="n">
        <v>0</v>
      </c>
      <c r="BN565" s="14" t="n">
        <v>1</v>
      </c>
      <c r="BO565" s="14" t="n">
        <v>0</v>
      </c>
      <c r="BP565" s="14" t="n">
        <v>0</v>
      </c>
      <c r="BQ565" s="14" t="n">
        <v>0</v>
      </c>
      <c r="BR565" s="14" t="n">
        <v>0</v>
      </c>
      <c r="BS565" s="14" t="n">
        <v>1</v>
      </c>
      <c r="BT565" s="14" t="n">
        <v>0</v>
      </c>
      <c r="BU565" s="14" t="n">
        <v>0</v>
      </c>
      <c r="BV565" s="14" t="n">
        <v>0</v>
      </c>
      <c r="BW565" s="14" t="n">
        <v>0</v>
      </c>
      <c r="BX565" s="14" t="n">
        <v>1</v>
      </c>
      <c r="BY565" s="14" t="n">
        <v>12.729</v>
      </c>
      <c r="BZ565" s="14" t="n">
        <v>0</v>
      </c>
      <c r="CA565" s="14" t="n">
        <v>12.729</v>
      </c>
      <c r="CB565" s="14" t="n">
        <v>0</v>
      </c>
      <c r="CC565" s="14" t="n">
        <v>102.477</v>
      </c>
      <c r="CD565" s="14" t="n">
        <v>7.95</v>
      </c>
      <c r="CE565" s="14" t="n">
        <v>0</v>
      </c>
      <c r="CF565" s="14" t="n">
        <v>102.477</v>
      </c>
      <c r="CG565" s="14" t="n">
        <v>0</v>
      </c>
      <c r="CH565" s="14" t="n">
        <v>1</v>
      </c>
      <c r="CI565" s="14" t="n">
        <v>0</v>
      </c>
      <c r="CJ565" s="14" t="n">
        <v>0</v>
      </c>
      <c r="CK565" s="14" t="n">
        <v>0</v>
      </c>
      <c r="CL565" s="14" t="n">
        <v>0</v>
      </c>
      <c r="CM565" s="14" t="n">
        <v>0</v>
      </c>
      <c r="CN565" s="14" t="n">
        <v>0</v>
      </c>
      <c r="CO565" s="14" t="n">
        <v>0</v>
      </c>
      <c r="CP565" s="14" t="n">
        <v>0</v>
      </c>
      <c r="CQ565" s="14" t="n">
        <v>1.294</v>
      </c>
      <c r="CR565" s="14" t="n">
        <v>0</v>
      </c>
      <c r="CS565" s="14" t="n">
        <v>5.158</v>
      </c>
      <c r="CT565" s="14" t="n">
        <v>7.554</v>
      </c>
      <c r="CU565" s="14" t="n">
        <v>16.097</v>
      </c>
    </row>
    <row r="566">
      <c r="A566" s="14" t="inlineStr">
        <is>
          <t>NRU2023</t>
        </is>
      </c>
      <c r="B566" s="14" t="inlineStr">
        <is>
          <t>NRU</t>
        </is>
      </c>
      <c r="C566" s="14" t="inlineStr">
        <is>
          <t>NRU</t>
        </is>
      </c>
      <c r="D566" s="14" t="inlineStr">
        <is>
          <t>Nauru</t>
        </is>
      </c>
      <c r="E566" s="14" t="n">
        <v>2023</v>
      </c>
      <c r="F566" s="14" t="n">
        <v>0</v>
      </c>
      <c r="G566" s="14" t="n">
        <v>5.77</v>
      </c>
      <c r="H566" s="14" t="n">
        <v>1.286</v>
      </c>
      <c r="I566" s="14" t="n">
        <v>0</v>
      </c>
      <c r="J566" s="14" t="n">
        <v>5.77</v>
      </c>
      <c r="K566" s="14" t="n">
        <v>0</v>
      </c>
      <c r="L566" s="14" t="n">
        <v>1</v>
      </c>
      <c r="M566" s="14" t="n">
        <v>7.886</v>
      </c>
      <c r="N566" s="14" t="n">
        <v>3.857</v>
      </c>
      <c r="O566" s="14" t="n">
        <v>0</v>
      </c>
      <c r="P566" s="14" t="n">
        <v>7.886</v>
      </c>
      <c r="Q566" s="14" t="n">
        <v>0</v>
      </c>
      <c r="R566" s="14" t="n">
        <v>1</v>
      </c>
      <c r="S566" s="14" t="n">
        <v>12.198</v>
      </c>
      <c r="T566" s="14" t="n">
        <v>7.714</v>
      </c>
      <c r="U566" s="14" t="n">
        <v>0</v>
      </c>
      <c r="V566" s="14" t="n">
        <v>12.198</v>
      </c>
      <c r="W566" s="14" t="n">
        <v>0</v>
      </c>
      <c r="X566" s="14" t="n">
        <v>1</v>
      </c>
      <c r="Y566" s="14" t="n">
        <v>13.814</v>
      </c>
      <c r="Z566" s="14" t="n">
        <v>1.705</v>
      </c>
      <c r="AA566" s="14" t="n">
        <v>0</v>
      </c>
      <c r="AB566" s="14" t="n">
        <v>13.814</v>
      </c>
      <c r="AC566" s="14" t="n">
        <v>0</v>
      </c>
      <c r="AD566" s="14" t="n">
        <v>1</v>
      </c>
      <c r="AE566" s="14" t="n">
        <v>15.1</v>
      </c>
      <c r="AF566" s="14" t="n">
        <v>3.292</v>
      </c>
      <c r="AG566" s="14" t="n">
        <v>0</v>
      </c>
      <c r="AH566" s="14" t="n">
        <v>15.1</v>
      </c>
      <c r="AI566" s="14" t="n">
        <v>0</v>
      </c>
      <c r="AJ566" s="14" t="n">
        <v>1</v>
      </c>
      <c r="AK566" s="14" t="n">
        <v>22.814</v>
      </c>
      <c r="AL566" s="14" t="n">
        <v>11.838</v>
      </c>
      <c r="AM566" s="14" t="n">
        <v>0</v>
      </c>
      <c r="AN566" s="14" t="n">
        <v>22.814</v>
      </c>
      <c r="AO566" s="14" t="n">
        <v>0</v>
      </c>
      <c r="AP566" s="14" t="n">
        <v>1</v>
      </c>
      <c r="AQ566" s="14" t="n">
        <v>0.749</v>
      </c>
      <c r="AR566" s="14" t="n">
        <v>0.129</v>
      </c>
      <c r="AS566" s="14" t="n">
        <v>0</v>
      </c>
      <c r="AT566" s="14" t="n">
        <v>0.749</v>
      </c>
      <c r="AU566" s="14" t="n">
        <v>0</v>
      </c>
      <c r="AV566" s="14" t="n">
        <v>1</v>
      </c>
      <c r="AW566" s="14" t="n">
        <v>0.783</v>
      </c>
      <c r="AX566" s="14" t="n">
        <v>0.129</v>
      </c>
      <c r="AY566" s="14" t="n">
        <v>0</v>
      </c>
      <c r="AZ566" s="14" t="n">
        <v>0.783</v>
      </c>
      <c r="BA566" s="14" t="n">
        <v>0</v>
      </c>
      <c r="BB566" s="14" t="n">
        <v>1</v>
      </c>
      <c r="BC566" s="14" t="n">
        <v>0.527</v>
      </c>
      <c r="BD566" s="14" t="n">
        <v>0.129</v>
      </c>
      <c r="BE566" s="14" t="n">
        <v>0</v>
      </c>
      <c r="BF566" s="14" t="n">
        <v>0.527</v>
      </c>
      <c r="BG566" s="14" t="n">
        <v>0</v>
      </c>
      <c r="BH566" s="14" t="n">
        <v>1</v>
      </c>
      <c r="BI566" s="14" t="n">
        <v>0.64</v>
      </c>
      <c r="BJ566" s="14" t="n">
        <v>0.129</v>
      </c>
      <c r="BK566" s="14" t="n">
        <v>0</v>
      </c>
      <c r="BL566" s="14" t="n">
        <v>0.64</v>
      </c>
      <c r="BM566" s="14" t="n">
        <v>0</v>
      </c>
      <c r="BN566" s="14" t="n">
        <v>1</v>
      </c>
      <c r="BO566" s="14" t="n">
        <v>0</v>
      </c>
      <c r="BP566" s="14" t="n">
        <v>0</v>
      </c>
      <c r="BQ566" s="14" t="n">
        <v>0</v>
      </c>
      <c r="BR566" s="14" t="n">
        <v>0</v>
      </c>
      <c r="BS566" s="14" t="n">
        <v>1</v>
      </c>
      <c r="BT566" s="14" t="n">
        <v>0</v>
      </c>
      <c r="BU566" s="14" t="n">
        <v>0</v>
      </c>
      <c r="BV566" s="14" t="n">
        <v>0</v>
      </c>
      <c r="BW566" s="14" t="n">
        <v>0</v>
      </c>
      <c r="BX566" s="14" t="n">
        <v>1</v>
      </c>
      <c r="BY566" s="14" t="n">
        <v>13.254</v>
      </c>
      <c r="BZ566" s="14" t="n">
        <v>0</v>
      </c>
      <c r="CA566" s="14" t="n">
        <v>13.254</v>
      </c>
      <c r="CB566" s="14" t="n">
        <v>0</v>
      </c>
      <c r="CC566" s="14" t="n">
        <v>87.07899999999999</v>
      </c>
      <c r="CD566" s="14" t="n">
        <v>7.95</v>
      </c>
      <c r="CE566" s="14" t="n">
        <v>0</v>
      </c>
      <c r="CF566" s="14" t="n">
        <v>87.07899999999999</v>
      </c>
      <c r="CG566" s="14" t="n">
        <v>0</v>
      </c>
      <c r="CH566" s="14" t="n">
        <v>1</v>
      </c>
      <c r="CI566" s="14" t="n">
        <v>0</v>
      </c>
      <c r="CJ566" s="14" t="n">
        <v>0</v>
      </c>
      <c r="CK566" s="14" t="n">
        <v>0</v>
      </c>
      <c r="CL566" s="14" t="n">
        <v>0</v>
      </c>
      <c r="CM566" s="14" t="n">
        <v>0</v>
      </c>
      <c r="CN566" s="14" t="n">
        <v>0</v>
      </c>
      <c r="CO566" s="14" t="n">
        <v>0</v>
      </c>
      <c r="CP566" s="14" t="n">
        <v>0</v>
      </c>
      <c r="CQ566" s="14" t="n">
        <v>1.348</v>
      </c>
      <c r="CR566" s="14" t="n">
        <v>0</v>
      </c>
      <c r="CS566" s="14" t="n">
        <v>5.37</v>
      </c>
      <c r="CT566" s="14" t="n">
        <v>4.484</v>
      </c>
      <c r="CU566" s="14" t="n">
        <v>12.529</v>
      </c>
    </row>
    <row r="567">
      <c r="A567" s="14" t="inlineStr">
        <is>
          <t>NRU2024</t>
        </is>
      </c>
      <c r="B567" s="14" t="inlineStr">
        <is>
          <t>NRU</t>
        </is>
      </c>
      <c r="C567" s="14" t="inlineStr">
        <is>
          <t>NRU</t>
        </is>
      </c>
      <c r="D567" s="14" t="inlineStr">
        <is>
          <t>Nauru</t>
        </is>
      </c>
      <c r="E567" s="14" t="n">
        <v>2024</v>
      </c>
      <c r="F567" s="14" t="n">
        <v>0</v>
      </c>
      <c r="G567" s="14" t="n">
        <v>4.833</v>
      </c>
      <c r="H567" s="14" t="n">
        <v>1.324</v>
      </c>
      <c r="I567" s="14" t="n">
        <v>0</v>
      </c>
      <c r="J567" s="14" t="n">
        <v>4.833</v>
      </c>
      <c r="K567" s="14" t="n">
        <v>0</v>
      </c>
      <c r="L567" s="14" t="n">
        <v>1</v>
      </c>
      <c r="M567" s="14" t="n">
        <v>7.124</v>
      </c>
      <c r="N567" s="14" t="n">
        <v>3.971</v>
      </c>
      <c r="O567" s="14" t="n">
        <v>0</v>
      </c>
      <c r="P567" s="14" t="n">
        <v>7.124</v>
      </c>
      <c r="Q567" s="14" t="n">
        <v>0</v>
      </c>
      <c r="R567" s="14" t="n">
        <v>1</v>
      </c>
      <c r="S567" s="14" t="n">
        <v>11.451</v>
      </c>
      <c r="T567" s="14" t="n">
        <v>7.942</v>
      </c>
      <c r="U567" s="14" t="n">
        <v>0</v>
      </c>
      <c r="V567" s="14" t="n">
        <v>11.451</v>
      </c>
      <c r="W567" s="14" t="n">
        <v>0</v>
      </c>
      <c r="X567" s="14" t="n">
        <v>1</v>
      </c>
      <c r="Y567" s="14" t="n">
        <v>12.219</v>
      </c>
      <c r="Z567" s="14" t="n">
        <v>1.508</v>
      </c>
      <c r="AA567" s="14" t="n">
        <v>0</v>
      </c>
      <c r="AB567" s="14" t="n">
        <v>12.219</v>
      </c>
      <c r="AC567" s="14" t="n">
        <v>0</v>
      </c>
      <c r="AD567" s="14" t="n">
        <v>1</v>
      </c>
      <c r="AE567" s="14" t="n">
        <v>13.543</v>
      </c>
      <c r="AF567" s="14" t="n">
        <v>2.952</v>
      </c>
      <c r="AG567" s="14" t="n">
        <v>0</v>
      </c>
      <c r="AH567" s="14" t="n">
        <v>13.543</v>
      </c>
      <c r="AI567" s="14" t="n">
        <v>0</v>
      </c>
      <c r="AJ567" s="14" t="n">
        <v>1</v>
      </c>
      <c r="AK567" s="14" t="n">
        <v>21.484</v>
      </c>
      <c r="AL567" s="14" t="n">
        <v>11.148</v>
      </c>
      <c r="AM567" s="14" t="n">
        <v>0</v>
      </c>
      <c r="AN567" s="14" t="n">
        <v>21.484</v>
      </c>
      <c r="AO567" s="14" t="n">
        <v>0</v>
      </c>
      <c r="AP567" s="14" t="n">
        <v>1</v>
      </c>
      <c r="AQ567" s="14" t="n">
        <v>0.72</v>
      </c>
      <c r="AR567" s="14" t="n">
        <v>0.132</v>
      </c>
      <c r="AS567" s="14" t="n">
        <v>0</v>
      </c>
      <c r="AT567" s="14" t="n">
        <v>0.72</v>
      </c>
      <c r="AU567" s="14" t="n">
        <v>0</v>
      </c>
      <c r="AV567" s="14" t="n">
        <v>1</v>
      </c>
      <c r="AW567" s="14" t="n">
        <v>0.734</v>
      </c>
      <c r="AX567" s="14" t="n">
        <v>0.132</v>
      </c>
      <c r="AY567" s="14" t="n">
        <v>0</v>
      </c>
      <c r="AZ567" s="14" t="n">
        <v>0.734</v>
      </c>
      <c r="BA567" s="14" t="n">
        <v>0</v>
      </c>
      <c r="BB567" s="14" t="n">
        <v>1</v>
      </c>
      <c r="BC567" s="14" t="n">
        <v>0.51</v>
      </c>
      <c r="BD567" s="14" t="n">
        <v>0.132</v>
      </c>
      <c r="BE567" s="14" t="n">
        <v>0</v>
      </c>
      <c r="BF567" s="14" t="n">
        <v>0.51</v>
      </c>
      <c r="BG567" s="14" t="n">
        <v>0</v>
      </c>
      <c r="BH567" s="14" t="n">
        <v>1</v>
      </c>
      <c r="BI567" s="14" t="n">
        <v>0.652</v>
      </c>
      <c r="BJ567" s="14" t="n">
        <v>0.132</v>
      </c>
      <c r="BK567" s="14" t="n">
        <v>0</v>
      </c>
      <c r="BL567" s="14" t="n">
        <v>0.652</v>
      </c>
      <c r="BM567" s="14" t="n">
        <v>0</v>
      </c>
      <c r="BN567" s="14" t="n">
        <v>1</v>
      </c>
      <c r="BO567" s="14" t="n">
        <v>0</v>
      </c>
      <c r="BP567" s="14" t="n">
        <v>0</v>
      </c>
      <c r="BQ567" s="14" t="n">
        <v>0</v>
      </c>
      <c r="BR567" s="14" t="n">
        <v>0</v>
      </c>
      <c r="BS567" s="14" t="n">
        <v>1</v>
      </c>
      <c r="BT567" s="14" t="n">
        <v>0</v>
      </c>
      <c r="BU567" s="14" t="n">
        <v>0</v>
      </c>
      <c r="BV567" s="14" t="n">
        <v>0</v>
      </c>
      <c r="BW567" s="14" t="n">
        <v>0</v>
      </c>
      <c r="BX567" s="14" t="n">
        <v>1</v>
      </c>
      <c r="BY567" s="14" t="n">
        <v>13.646</v>
      </c>
      <c r="BZ567" s="14" t="n">
        <v>0</v>
      </c>
      <c r="CA567" s="14" t="n">
        <v>13.646</v>
      </c>
      <c r="CB567" s="14" t="n">
        <v>0</v>
      </c>
      <c r="CC567" s="14" t="n">
        <v>86.38500000000001</v>
      </c>
      <c r="CD567" s="14" t="n">
        <v>7.95</v>
      </c>
      <c r="CE567" s="14" t="n">
        <v>0</v>
      </c>
      <c r="CF567" s="14" t="n">
        <v>86.38500000000001</v>
      </c>
      <c r="CG567" s="14" t="n">
        <v>0</v>
      </c>
      <c r="CH567" s="14" t="n">
        <v>1</v>
      </c>
      <c r="CI567" s="14" t="n">
        <v>0</v>
      </c>
      <c r="CJ567" s="14" t="n">
        <v>0</v>
      </c>
      <c r="CK567" s="14" t="n">
        <v>0</v>
      </c>
      <c r="CL567" s="14" t="n">
        <v>0</v>
      </c>
      <c r="CM567" s="14" t="n">
        <v>0</v>
      </c>
      <c r="CN567" s="14" t="n">
        <v>0</v>
      </c>
      <c r="CO567" s="14" t="n">
        <v>0</v>
      </c>
      <c r="CP567" s="14" t="n">
        <v>0</v>
      </c>
      <c r="CQ567" s="14" t="n">
        <v>1.387</v>
      </c>
      <c r="CR567" s="14" t="n">
        <v>0</v>
      </c>
      <c r="CS567" s="14" t="n">
        <v>5.529</v>
      </c>
      <c r="CT567" s="14" t="n">
        <v>3.509</v>
      </c>
      <c r="CU567" s="14" t="n">
        <v>10.896</v>
      </c>
    </row>
    <row r="568">
      <c r="A568" s="14" t="inlineStr">
        <is>
          <t>NPL2021</t>
        </is>
      </c>
      <c r="B568" s="14" t="inlineStr">
        <is>
          <t>NPL</t>
        </is>
      </c>
      <c r="C568" s="14" t="inlineStr">
        <is>
          <t>NPL</t>
        </is>
      </c>
      <c r="D568" s="14" t="inlineStr">
        <is>
          <t>Nepal</t>
        </is>
      </c>
      <c r="E568" s="14" t="n">
        <v>2021</v>
      </c>
      <c r="F568" s="14" t="n">
        <v>0.13</v>
      </c>
      <c r="G568" s="14" t="n">
        <v>4.736</v>
      </c>
      <c r="H568" s="14" t="n">
        <v>1.141</v>
      </c>
      <c r="I568" s="14" t="n">
        <v>0</v>
      </c>
      <c r="J568" s="14" t="n">
        <v>4.736</v>
      </c>
      <c r="K568" s="14" t="n">
        <v>0</v>
      </c>
      <c r="L568" s="14" t="n">
        <v>1</v>
      </c>
      <c r="M568" s="14" t="n">
        <v>7.946</v>
      </c>
      <c r="N568" s="14" t="n">
        <v>3.424</v>
      </c>
      <c r="O568" s="14" t="n">
        <v>0</v>
      </c>
      <c r="P568" s="14" t="n">
        <v>7.946</v>
      </c>
      <c r="Q568" s="14" t="n">
        <v>0</v>
      </c>
      <c r="R568" s="14" t="n">
        <v>1</v>
      </c>
      <c r="S568" s="14" t="n">
        <v>10.442</v>
      </c>
      <c r="T568" s="14" t="n">
        <v>6.847</v>
      </c>
      <c r="U568" s="14" t="n">
        <v>0</v>
      </c>
      <c r="V568" s="14" t="n">
        <v>11.8</v>
      </c>
      <c r="W568" s="14" t="n">
        <v>0.13</v>
      </c>
      <c r="X568" s="14" t="n">
        <v>1</v>
      </c>
      <c r="Y568" s="14" t="n">
        <v>5.581</v>
      </c>
      <c r="Z568" s="14" t="n">
        <v>0.652</v>
      </c>
      <c r="AA568" s="14" t="n">
        <v>0</v>
      </c>
      <c r="AB568" s="14" t="n">
        <v>5.581</v>
      </c>
      <c r="AC568" s="14" t="n">
        <v>0</v>
      </c>
      <c r="AD568" s="14" t="n">
        <v>1</v>
      </c>
      <c r="AE568" s="14" t="n">
        <v>6.724</v>
      </c>
      <c r="AF568" s="14" t="n">
        <v>1.39</v>
      </c>
      <c r="AG568" s="14" t="n">
        <v>0</v>
      </c>
      <c r="AH568" s="14" t="n">
        <v>6.724</v>
      </c>
      <c r="AI568" s="14" t="n">
        <v>0</v>
      </c>
      <c r="AJ568" s="14" t="n">
        <v>1</v>
      </c>
      <c r="AK568" s="14" t="n">
        <v>13.584</v>
      </c>
      <c r="AL568" s="14" t="n">
        <v>6.77</v>
      </c>
      <c r="AM568" s="14" t="n">
        <v>0</v>
      </c>
      <c r="AN568" s="14" t="n">
        <v>15.35</v>
      </c>
      <c r="AO568" s="14" t="n">
        <v>0.13</v>
      </c>
      <c r="AP568" s="14" t="n">
        <v>1</v>
      </c>
      <c r="AQ568" s="14" t="n">
        <v>0.621</v>
      </c>
      <c r="AR568" s="14" t="n">
        <v>0.114</v>
      </c>
      <c r="AS568" s="14" t="n">
        <v>0.315</v>
      </c>
      <c r="AT568" s="14" t="n">
        <v>1.057</v>
      </c>
      <c r="AU568" s="14" t="n">
        <v>0.13</v>
      </c>
      <c r="AV568" s="14" t="n">
        <v>1</v>
      </c>
      <c r="AW568" s="14" t="n">
        <v>0.593</v>
      </c>
      <c r="AX568" s="14" t="n">
        <v>0.114</v>
      </c>
      <c r="AY568" s="14" t="n">
        <v>0.219</v>
      </c>
      <c r="AZ568" s="14" t="n">
        <v>0.918</v>
      </c>
      <c r="BA568" s="14" t="n">
        <v>0.13</v>
      </c>
      <c r="BB568" s="14" t="n">
        <v>1</v>
      </c>
      <c r="BC568" s="14" t="n">
        <v>0.44</v>
      </c>
      <c r="BD568" s="14" t="n">
        <v>0.114</v>
      </c>
      <c r="BE568" s="14" t="n">
        <v>0.327</v>
      </c>
      <c r="BF568" s="14" t="n">
        <v>0.867</v>
      </c>
      <c r="BG568" s="14" t="n">
        <v>0.13</v>
      </c>
      <c r="BH568" s="14" t="n">
        <v>1</v>
      </c>
      <c r="BI568" s="14" t="n">
        <v>0.5600000000000001</v>
      </c>
      <c r="BJ568" s="14" t="n">
        <v>0.114</v>
      </c>
      <c r="BK568" s="14" t="n">
        <v>0.363</v>
      </c>
      <c r="BL568" s="14" t="n">
        <v>0.923</v>
      </c>
      <c r="BM568" s="14" t="n">
        <v>0</v>
      </c>
      <c r="BN568" s="14" t="n">
        <v>1</v>
      </c>
      <c r="BO568" s="14" t="n">
        <v>0</v>
      </c>
      <c r="BP568" s="14" t="n">
        <v>0</v>
      </c>
      <c r="BQ568" s="14" t="n">
        <v>0.07099999999999999</v>
      </c>
      <c r="BR568" s="14" t="n">
        <v>0</v>
      </c>
      <c r="BS568" s="14" t="n">
        <v>0.833</v>
      </c>
      <c r="BT568" s="14" t="n">
        <v>0</v>
      </c>
      <c r="BU568" s="14" t="n">
        <v>0</v>
      </c>
      <c r="BV568" s="14" t="n">
        <v>0.08</v>
      </c>
      <c r="BW568" s="14" t="n">
        <v>0</v>
      </c>
      <c r="BX568" s="14" t="n">
        <v>0.833</v>
      </c>
      <c r="BY568" s="14" t="n">
        <v>11.787</v>
      </c>
      <c r="BZ568" s="14" t="n">
        <v>0</v>
      </c>
      <c r="CA568" s="14" t="n">
        <v>11.787</v>
      </c>
      <c r="CB568" s="14" t="n">
        <v>0</v>
      </c>
      <c r="CC568" s="14" t="n">
        <v>81.69499999999999</v>
      </c>
      <c r="CD568" s="14" t="n">
        <v>7.95</v>
      </c>
      <c r="CE568" s="14" t="n">
        <v>46.545</v>
      </c>
      <c r="CF568" s="14" t="n">
        <v>144.912</v>
      </c>
      <c r="CG568" s="14" t="n">
        <v>0.13</v>
      </c>
      <c r="CH568" s="14" t="n">
        <v>1</v>
      </c>
      <c r="CI568" s="14" t="n">
        <v>0</v>
      </c>
      <c r="CJ568" s="14" t="n">
        <v>0</v>
      </c>
      <c r="CK568" s="14" t="n">
        <v>0</v>
      </c>
      <c r="CL568" s="14" t="n">
        <v>0</v>
      </c>
      <c r="CM568" s="14" t="n">
        <v>0</v>
      </c>
      <c r="CN568" s="14" t="n">
        <v>0</v>
      </c>
      <c r="CO568" s="14" t="n">
        <v>0</v>
      </c>
      <c r="CP568" s="14" t="n">
        <v>0.004</v>
      </c>
      <c r="CQ568" s="14" t="n">
        <v>1.198</v>
      </c>
      <c r="CR568" s="14" t="n">
        <v>0</v>
      </c>
      <c r="CS568" s="14" t="n">
        <v>4.776</v>
      </c>
      <c r="CT568" s="14" t="n">
        <v>3.604</v>
      </c>
      <c r="CU568" s="14" t="n">
        <v>16.843</v>
      </c>
    </row>
    <row r="569">
      <c r="A569" s="14" t="inlineStr">
        <is>
          <t>NPL2022</t>
        </is>
      </c>
      <c r="B569" s="14" t="inlineStr">
        <is>
          <t>NPL</t>
        </is>
      </c>
      <c r="C569" s="14" t="inlineStr">
        <is>
          <t>NPL</t>
        </is>
      </c>
      <c r="D569" s="14" t="inlineStr">
        <is>
          <t>Nepal</t>
        </is>
      </c>
      <c r="E569" s="14" t="n">
        <v>2022</v>
      </c>
      <c r="F569" s="14" t="n">
        <v>0.13</v>
      </c>
      <c r="G569" s="14" t="n">
        <v>8.75</v>
      </c>
      <c r="H569" s="14" t="n">
        <v>1.231</v>
      </c>
      <c r="I569" s="14" t="n">
        <v>0</v>
      </c>
      <c r="J569" s="14" t="n">
        <v>8.75</v>
      </c>
      <c r="K569" s="14" t="n">
        <v>0</v>
      </c>
      <c r="L569" s="14" t="n">
        <v>1</v>
      </c>
      <c r="M569" s="14" t="n">
        <v>9.746</v>
      </c>
      <c r="N569" s="14" t="n">
        <v>3.694</v>
      </c>
      <c r="O569" s="14" t="n">
        <v>0</v>
      </c>
      <c r="P569" s="14" t="n">
        <v>9.746</v>
      </c>
      <c r="Q569" s="14" t="n">
        <v>0</v>
      </c>
      <c r="R569" s="14" t="n">
        <v>1</v>
      </c>
      <c r="S569" s="14" t="n">
        <v>14.906</v>
      </c>
      <c r="T569" s="14" t="n">
        <v>7.387</v>
      </c>
      <c r="U569" s="14" t="n">
        <v>0.143</v>
      </c>
      <c r="V569" s="14" t="n">
        <v>16.844</v>
      </c>
      <c r="W569" s="14" t="n">
        <v>0.13</v>
      </c>
      <c r="X569" s="14" t="n">
        <v>1</v>
      </c>
      <c r="Y569" s="14" t="n">
        <v>6.027</v>
      </c>
      <c r="Z569" s="14" t="n">
        <v>0.704</v>
      </c>
      <c r="AA569" s="14" t="n">
        <v>0</v>
      </c>
      <c r="AB569" s="14" t="n">
        <v>6.027</v>
      </c>
      <c r="AC569" s="14" t="n">
        <v>0</v>
      </c>
      <c r="AD569" s="14" t="n">
        <v>1</v>
      </c>
      <c r="AE569" s="14" t="n">
        <v>7.262</v>
      </c>
      <c r="AF569" s="14" t="n">
        <v>1.502</v>
      </c>
      <c r="AG569" s="14" t="n">
        <v>0</v>
      </c>
      <c r="AH569" s="14" t="n">
        <v>7.262</v>
      </c>
      <c r="AI569" s="14" t="n">
        <v>0</v>
      </c>
      <c r="AJ569" s="14" t="n">
        <v>1</v>
      </c>
      <c r="AK569" s="14" t="n">
        <v>14.67</v>
      </c>
      <c r="AL569" s="14" t="n">
        <v>7.311</v>
      </c>
      <c r="AM569" s="14" t="n">
        <v>0.141</v>
      </c>
      <c r="AN569" s="14" t="n">
        <v>16.577</v>
      </c>
      <c r="AO569" s="14" t="n">
        <v>0.13</v>
      </c>
      <c r="AP569" s="14" t="n">
        <v>1</v>
      </c>
      <c r="AQ569" s="14" t="n">
        <v>0.847</v>
      </c>
      <c r="AR569" s="14" t="n">
        <v>0.123</v>
      </c>
      <c r="AS569" s="14" t="n">
        <v>0.349</v>
      </c>
      <c r="AT569" s="14" t="n">
        <v>1.351</v>
      </c>
      <c r="AU569" s="14" t="n">
        <v>0.13</v>
      </c>
      <c r="AV569" s="14" t="n">
        <v>1</v>
      </c>
      <c r="AW569" s="14" t="n">
        <v>0.947</v>
      </c>
      <c r="AX569" s="14" t="n">
        <v>0.123</v>
      </c>
      <c r="AY569" s="14" t="n">
        <v>0.178</v>
      </c>
      <c r="AZ569" s="14" t="n">
        <v>1.271</v>
      </c>
      <c r="BA569" s="14" t="n">
        <v>0.13</v>
      </c>
      <c r="BB569" s="14" t="n">
        <v>1</v>
      </c>
      <c r="BC569" s="14" t="n">
        <v>0.589</v>
      </c>
      <c r="BD569" s="14" t="n">
        <v>0.123</v>
      </c>
      <c r="BE569" s="14" t="n">
        <v>0.231</v>
      </c>
      <c r="BF569" s="14" t="n">
        <v>0.926</v>
      </c>
      <c r="BG569" s="14" t="n">
        <v>0.13</v>
      </c>
      <c r="BH569" s="14" t="n">
        <v>1</v>
      </c>
      <c r="BI569" s="14" t="n">
        <v>0.6889999999999999</v>
      </c>
      <c r="BJ569" s="14" t="n">
        <v>0.123</v>
      </c>
      <c r="BK569" s="14" t="n">
        <v>0.585</v>
      </c>
      <c r="BL569" s="14" t="n">
        <v>1.274</v>
      </c>
      <c r="BM569" s="14" t="n">
        <v>0</v>
      </c>
      <c r="BN569" s="14" t="n">
        <v>1</v>
      </c>
      <c r="BO569" s="14" t="n">
        <v>0</v>
      </c>
      <c r="BP569" s="14" t="n">
        <v>0</v>
      </c>
      <c r="BQ569" s="14" t="n">
        <v>0.073</v>
      </c>
      <c r="BR569" s="14" t="n">
        <v>0</v>
      </c>
      <c r="BS569" s="14" t="n">
        <v>0.833</v>
      </c>
      <c r="BT569" s="14" t="n">
        <v>0</v>
      </c>
      <c r="BU569" s="14" t="n">
        <v>0</v>
      </c>
      <c r="BV569" s="14" t="n">
        <v>0.046</v>
      </c>
      <c r="BW569" s="14" t="n">
        <v>0</v>
      </c>
      <c r="BX569" s="14" t="n">
        <v>0.833</v>
      </c>
      <c r="BY569" s="14" t="n">
        <v>12.729</v>
      </c>
      <c r="BZ569" s="14" t="n">
        <v>0</v>
      </c>
      <c r="CA569" s="14" t="n">
        <v>12.729</v>
      </c>
      <c r="CB569" s="14" t="n">
        <v>0</v>
      </c>
      <c r="CC569" s="14" t="n">
        <v>102.477</v>
      </c>
      <c r="CD569" s="14" t="n">
        <v>7.95</v>
      </c>
      <c r="CE569" s="14" t="n">
        <v>75.86499999999999</v>
      </c>
      <c r="CF569" s="14" t="n">
        <v>201.526</v>
      </c>
      <c r="CG569" s="14" t="n">
        <v>0.13</v>
      </c>
      <c r="CH569" s="14" t="n">
        <v>1</v>
      </c>
      <c r="CI569" s="14" t="n">
        <v>0</v>
      </c>
      <c r="CJ569" s="14" t="n">
        <v>0</v>
      </c>
      <c r="CK569" s="14" t="n">
        <v>0</v>
      </c>
      <c r="CL569" s="14" t="n">
        <v>0</v>
      </c>
      <c r="CM569" s="14" t="n">
        <v>0</v>
      </c>
      <c r="CN569" s="14" t="n">
        <v>0</v>
      </c>
      <c r="CO569" s="14" t="n">
        <v>0</v>
      </c>
      <c r="CP569" s="14" t="n">
        <v>0.006</v>
      </c>
      <c r="CQ569" s="14" t="n">
        <v>1.294</v>
      </c>
      <c r="CR569" s="14" t="n">
        <v>0</v>
      </c>
      <c r="CS569" s="14" t="n">
        <v>5.158</v>
      </c>
      <c r="CT569" s="14" t="n">
        <v>7.554</v>
      </c>
      <c r="CU569" s="14" t="n">
        <v>30.149</v>
      </c>
    </row>
    <row r="570">
      <c r="A570" s="14" t="inlineStr">
        <is>
          <t>NPL2023</t>
        </is>
      </c>
      <c r="B570" s="14" t="inlineStr">
        <is>
          <t>NPL</t>
        </is>
      </c>
      <c r="C570" s="14" t="inlineStr">
        <is>
          <t>NPL</t>
        </is>
      </c>
      <c r="D570" s="14" t="inlineStr">
        <is>
          <t>Nepal</t>
        </is>
      </c>
      <c r="E570" s="14" t="n">
        <v>2023</v>
      </c>
      <c r="F570" s="14" t="n">
        <v>0.13</v>
      </c>
      <c r="G570" s="14" t="n">
        <v>5.749</v>
      </c>
      <c r="H570" s="14" t="n">
        <v>1.282</v>
      </c>
      <c r="I570" s="14" t="n">
        <v>0</v>
      </c>
      <c r="J570" s="14" t="n">
        <v>5.749</v>
      </c>
      <c r="K570" s="14" t="n">
        <v>0</v>
      </c>
      <c r="L570" s="14" t="n">
        <v>1</v>
      </c>
      <c r="M570" s="14" t="n">
        <v>7.861</v>
      </c>
      <c r="N570" s="14" t="n">
        <v>3.846</v>
      </c>
      <c r="O570" s="14" t="n">
        <v>0</v>
      </c>
      <c r="P570" s="14" t="n">
        <v>7.861</v>
      </c>
      <c r="Q570" s="14" t="n">
        <v>0</v>
      </c>
      <c r="R570" s="14" t="n">
        <v>1</v>
      </c>
      <c r="S570" s="14" t="n">
        <v>12.16</v>
      </c>
      <c r="T570" s="14" t="n">
        <v>7.693</v>
      </c>
      <c r="U570" s="14" t="n">
        <v>0.175</v>
      </c>
      <c r="V570" s="14" t="n">
        <v>13.741</v>
      </c>
      <c r="W570" s="14" t="n">
        <v>0.13</v>
      </c>
      <c r="X570" s="14" t="n">
        <v>1</v>
      </c>
      <c r="Y570" s="14" t="n">
        <v>6.276</v>
      </c>
      <c r="Z570" s="14" t="n">
        <v>0.733</v>
      </c>
      <c r="AA570" s="14" t="n">
        <v>0</v>
      </c>
      <c r="AB570" s="14" t="n">
        <v>6.276</v>
      </c>
      <c r="AC570" s="14" t="n">
        <v>0</v>
      </c>
      <c r="AD570" s="14" t="n">
        <v>1</v>
      </c>
      <c r="AE570" s="14" t="n">
        <v>7.561</v>
      </c>
      <c r="AF570" s="14" t="n">
        <v>1.564</v>
      </c>
      <c r="AG570" s="14" t="n">
        <v>0</v>
      </c>
      <c r="AH570" s="14" t="n">
        <v>7.561</v>
      </c>
      <c r="AI570" s="14" t="n">
        <v>0</v>
      </c>
      <c r="AJ570" s="14" t="n">
        <v>1</v>
      </c>
      <c r="AK570" s="14" t="n">
        <v>15.275</v>
      </c>
      <c r="AL570" s="14" t="n">
        <v>7.613</v>
      </c>
      <c r="AM570" s="14" t="n">
        <v>0.22</v>
      </c>
      <c r="AN570" s="14" t="n">
        <v>17.261</v>
      </c>
      <c r="AO570" s="14" t="n">
        <v>0.13</v>
      </c>
      <c r="AP570" s="14" t="n">
        <v>1</v>
      </c>
      <c r="AQ570" s="14" t="n">
        <v>0.749</v>
      </c>
      <c r="AR570" s="14" t="n">
        <v>0.129</v>
      </c>
      <c r="AS570" s="14" t="n">
        <v>0.427</v>
      </c>
      <c r="AT570" s="14" t="n">
        <v>1.329</v>
      </c>
      <c r="AU570" s="14" t="n">
        <v>0.13</v>
      </c>
      <c r="AV570" s="14" t="n">
        <v>1</v>
      </c>
      <c r="AW570" s="14" t="n">
        <v>0.783</v>
      </c>
      <c r="AX570" s="14" t="n">
        <v>0.129</v>
      </c>
      <c r="AY570" s="14" t="n">
        <v>0.328</v>
      </c>
      <c r="AZ570" s="14" t="n">
        <v>1.255</v>
      </c>
      <c r="BA570" s="14" t="n">
        <v>0.13</v>
      </c>
      <c r="BB570" s="14" t="n">
        <v>1</v>
      </c>
      <c r="BC570" s="14" t="n">
        <v>0.527</v>
      </c>
      <c r="BD570" s="14" t="n">
        <v>0.129</v>
      </c>
      <c r="BE570" s="14" t="n">
        <v>0.294</v>
      </c>
      <c r="BF570" s="14" t="n">
        <v>0.928</v>
      </c>
      <c r="BG570" s="14" t="n">
        <v>0.13</v>
      </c>
      <c r="BH570" s="14" t="n">
        <v>1</v>
      </c>
      <c r="BI570" s="14" t="n">
        <v>0.64</v>
      </c>
      <c r="BJ570" s="14" t="n">
        <v>0.129</v>
      </c>
      <c r="BK570" s="14" t="n">
        <v>0.618</v>
      </c>
      <c r="BL570" s="14" t="n">
        <v>1.258</v>
      </c>
      <c r="BM570" s="14" t="n">
        <v>0</v>
      </c>
      <c r="BN570" s="14" t="n">
        <v>1</v>
      </c>
      <c r="BO570" s="14" t="n">
        <v>0</v>
      </c>
      <c r="BP570" s="14" t="n">
        <v>0</v>
      </c>
      <c r="BQ570" s="14" t="n">
        <v>0.063</v>
      </c>
      <c r="BR570" s="14" t="n">
        <v>0</v>
      </c>
      <c r="BS570" s="14" t="n">
        <v>0.833</v>
      </c>
      <c r="BT570" s="14" t="n">
        <v>0</v>
      </c>
      <c r="BU570" s="14" t="n">
        <v>0</v>
      </c>
      <c r="BV570" s="14" t="n">
        <v>0.064</v>
      </c>
      <c r="BW570" s="14" t="n">
        <v>0</v>
      </c>
      <c r="BX570" s="14" t="n">
        <v>0.833</v>
      </c>
      <c r="BY570" s="14" t="n">
        <v>13.254</v>
      </c>
      <c r="BZ570" s="14" t="n">
        <v>0</v>
      </c>
      <c r="CA570" s="14" t="n">
        <v>13.254</v>
      </c>
      <c r="CB570" s="14" t="n">
        <v>0</v>
      </c>
      <c r="CC570" s="14" t="n">
        <v>87.07899999999999</v>
      </c>
      <c r="CD570" s="14" t="n">
        <v>7.95</v>
      </c>
      <c r="CE570" s="14" t="n">
        <v>89.206</v>
      </c>
      <c r="CF570" s="14" t="n">
        <v>199.202</v>
      </c>
      <c r="CG570" s="14" t="n">
        <v>0.13</v>
      </c>
      <c r="CH570" s="14" t="n">
        <v>1</v>
      </c>
      <c r="CI570" s="14" t="n">
        <v>0</v>
      </c>
      <c r="CJ570" s="14" t="n">
        <v>0</v>
      </c>
      <c r="CK570" s="14" t="n">
        <v>0</v>
      </c>
      <c r="CL570" s="14" t="n">
        <v>0</v>
      </c>
      <c r="CM570" s="14" t="n">
        <v>0</v>
      </c>
      <c r="CN570" s="14" t="n">
        <v>0</v>
      </c>
      <c r="CO570" s="14" t="n">
        <v>0</v>
      </c>
      <c r="CP570" s="14" t="n">
        <v>0.006</v>
      </c>
      <c r="CQ570" s="14" t="n">
        <v>1.348</v>
      </c>
      <c r="CR570" s="14" t="n">
        <v>0</v>
      </c>
      <c r="CS570" s="14" t="n">
        <v>5.37</v>
      </c>
      <c r="CT570" s="14" t="n">
        <v>4.484</v>
      </c>
      <c r="CU570" s="14" t="n">
        <v>12.392</v>
      </c>
    </row>
    <row r="571">
      <c r="A571" s="14" t="inlineStr">
        <is>
          <t>NPL2024</t>
        </is>
      </c>
      <c r="B571" s="14" t="inlineStr">
        <is>
          <t>NPL</t>
        </is>
      </c>
      <c r="C571" s="14" t="inlineStr">
        <is>
          <t>NPL</t>
        </is>
      </c>
      <c r="D571" s="14" t="inlineStr">
        <is>
          <t>Nepal</t>
        </is>
      </c>
      <c r="E571" s="14" t="n">
        <v>2024</v>
      </c>
      <c r="F571" s="14" t="n">
        <v>0.13</v>
      </c>
      <c r="G571" s="14" t="n">
        <v>4.817</v>
      </c>
      <c r="H571" s="14" t="n">
        <v>1.32</v>
      </c>
      <c r="I571" s="14" t="n">
        <v>0</v>
      </c>
      <c r="J571" s="14" t="n">
        <v>4.817</v>
      </c>
      <c r="K571" s="14" t="n">
        <v>0</v>
      </c>
      <c r="L571" s="14" t="n">
        <v>1</v>
      </c>
      <c r="M571" s="14" t="n">
        <v>7.103</v>
      </c>
      <c r="N571" s="14" t="n">
        <v>3.96</v>
      </c>
      <c r="O571" s="14" t="n">
        <v>0</v>
      </c>
      <c r="P571" s="14" t="n">
        <v>7.103</v>
      </c>
      <c r="Q571" s="14" t="n">
        <v>0</v>
      </c>
      <c r="R571" s="14" t="n">
        <v>1</v>
      </c>
      <c r="S571" s="14" t="n">
        <v>11.417</v>
      </c>
      <c r="T571" s="14" t="n">
        <v>7.92</v>
      </c>
      <c r="U571" s="14" t="n">
        <v>0.202</v>
      </c>
      <c r="V571" s="14" t="n">
        <v>12.901</v>
      </c>
      <c r="W571" s="14" t="n">
        <v>0.13</v>
      </c>
      <c r="X571" s="14" t="n">
        <v>1</v>
      </c>
      <c r="Y571" s="14" t="n">
        <v>6.461</v>
      </c>
      <c r="Z571" s="14" t="n">
        <v>0.755</v>
      </c>
      <c r="AA571" s="14" t="n">
        <v>0</v>
      </c>
      <c r="AB571" s="14" t="n">
        <v>6.461</v>
      </c>
      <c r="AC571" s="14" t="n">
        <v>0</v>
      </c>
      <c r="AD571" s="14" t="n">
        <v>1</v>
      </c>
      <c r="AE571" s="14" t="n">
        <v>7.785</v>
      </c>
      <c r="AF571" s="14" t="n">
        <v>1.61</v>
      </c>
      <c r="AG571" s="14" t="n">
        <v>0</v>
      </c>
      <c r="AH571" s="14" t="n">
        <v>7.785</v>
      </c>
      <c r="AI571" s="14" t="n">
        <v>0</v>
      </c>
      <c r="AJ571" s="14" t="n">
        <v>1</v>
      </c>
      <c r="AK571" s="14" t="n">
        <v>15.726</v>
      </c>
      <c r="AL571" s="14" t="n">
        <v>7.837</v>
      </c>
      <c r="AM571" s="14" t="n">
        <v>0.278</v>
      </c>
      <c r="AN571" s="14" t="n">
        <v>17.771</v>
      </c>
      <c r="AO571" s="14" t="n">
        <v>0.13</v>
      </c>
      <c r="AP571" s="14" t="n">
        <v>1</v>
      </c>
      <c r="AQ571" s="14" t="n">
        <v>0.72</v>
      </c>
      <c r="AR571" s="14" t="n">
        <v>0.132</v>
      </c>
      <c r="AS571" s="14" t="n">
        <v>0.387</v>
      </c>
      <c r="AT571" s="14" t="n">
        <v>1.251</v>
      </c>
      <c r="AU571" s="14" t="n">
        <v>0.13</v>
      </c>
      <c r="AV571" s="14" t="n">
        <v>1</v>
      </c>
      <c r="AW571" s="14" t="n">
        <v>0.734</v>
      </c>
      <c r="AX571" s="14" t="n">
        <v>0.132</v>
      </c>
      <c r="AY571" s="14" t="n">
        <v>0.301</v>
      </c>
      <c r="AZ571" s="14" t="n">
        <v>1.17</v>
      </c>
      <c r="BA571" s="14" t="n">
        <v>0.13</v>
      </c>
      <c r="BB571" s="14" t="n">
        <v>1</v>
      </c>
      <c r="BC571" s="14" t="n">
        <v>0.51</v>
      </c>
      <c r="BD571" s="14" t="n">
        <v>0.132</v>
      </c>
      <c r="BE571" s="14" t="n">
        <v>0.325</v>
      </c>
      <c r="BF571" s="14" t="n">
        <v>0.944</v>
      </c>
      <c r="BG571" s="14" t="n">
        <v>0.13</v>
      </c>
      <c r="BH571" s="14" t="n">
        <v>1</v>
      </c>
      <c r="BI571" s="14" t="n">
        <v>0.652</v>
      </c>
      <c r="BJ571" s="14" t="n">
        <v>0.132</v>
      </c>
      <c r="BK571" s="14" t="n">
        <v>0.518</v>
      </c>
      <c r="BL571" s="14" t="n">
        <v>1.17</v>
      </c>
      <c r="BM571" s="14" t="n">
        <v>0</v>
      </c>
      <c r="BN571" s="14" t="n">
        <v>1</v>
      </c>
      <c r="BO571" s="14" t="n">
        <v>0</v>
      </c>
      <c r="BP571" s="14" t="n">
        <v>0</v>
      </c>
      <c r="BQ571" s="14" t="n">
        <v>0.068</v>
      </c>
      <c r="BR571" s="14" t="n">
        <v>0</v>
      </c>
      <c r="BS571" s="14" t="n">
        <v>0.833</v>
      </c>
      <c r="BT571" s="14" t="n">
        <v>0</v>
      </c>
      <c r="BU571" s="14" t="n">
        <v>0</v>
      </c>
      <c r="BV571" s="14" t="n">
        <v>0.058</v>
      </c>
      <c r="BW571" s="14" t="n">
        <v>0</v>
      </c>
      <c r="BX571" s="14" t="n">
        <v>0.833</v>
      </c>
      <c r="BY571" s="14" t="n">
        <v>13.646</v>
      </c>
      <c r="BZ571" s="14" t="n">
        <v>0</v>
      </c>
      <c r="CA571" s="14" t="n">
        <v>13.646</v>
      </c>
      <c r="CB571" s="14" t="n">
        <v>0</v>
      </c>
      <c r="CC571" s="14" t="n">
        <v>86.38500000000001</v>
      </c>
      <c r="CD571" s="14" t="n">
        <v>7.95</v>
      </c>
      <c r="CE571" s="14" t="n">
        <v>95.377</v>
      </c>
      <c r="CF571" s="14" t="n">
        <v>201.818</v>
      </c>
      <c r="CG571" s="14" t="n">
        <v>0.13</v>
      </c>
      <c r="CH571" s="14" t="n">
        <v>1</v>
      </c>
      <c r="CI571" s="14" t="n">
        <v>0</v>
      </c>
      <c r="CJ571" s="14" t="n">
        <v>0</v>
      </c>
      <c r="CK571" s="14" t="n">
        <v>0</v>
      </c>
      <c r="CL571" s="14" t="n">
        <v>0</v>
      </c>
      <c r="CM571" s="14" t="n">
        <v>0</v>
      </c>
      <c r="CN571" s="14" t="n">
        <v>0</v>
      </c>
      <c r="CO571" s="14" t="n">
        <v>0</v>
      </c>
      <c r="CP571" s="14" t="n">
        <v>0.006</v>
      </c>
      <c r="CQ571" s="14" t="n">
        <v>1.387</v>
      </c>
      <c r="CR571" s="14" t="n">
        <v>0</v>
      </c>
      <c r="CS571" s="14" t="n">
        <v>5.529</v>
      </c>
      <c r="CT571" s="14" t="n">
        <v>3.509</v>
      </c>
      <c r="CU571" s="14" t="n">
        <v>10.792</v>
      </c>
    </row>
    <row r="572">
      <c r="A572" s="14" t="inlineStr">
        <is>
          <t>NLD2021</t>
        </is>
      </c>
      <c r="B572" s="14" t="inlineStr">
        <is>
          <t>NLD</t>
        </is>
      </c>
      <c r="C572" s="14" t="inlineStr">
        <is>
          <t>NLD</t>
        </is>
      </c>
      <c r="D572" s="14" t="inlineStr">
        <is>
          <t>Netherlands</t>
        </is>
      </c>
      <c r="E572" s="14" t="n">
        <v>2021</v>
      </c>
      <c r="F572" s="14" t="n">
        <v>0.21</v>
      </c>
      <c r="G572" s="14" t="n">
        <v>5.795</v>
      </c>
      <c r="H572" s="14" t="n">
        <v>1.143</v>
      </c>
      <c r="I572" s="14" t="n">
        <v>1.676</v>
      </c>
      <c r="J572" s="14" t="n">
        <v>7.47</v>
      </c>
      <c r="K572" s="14" t="n">
        <v>0</v>
      </c>
      <c r="L572" s="14" t="n">
        <v>1</v>
      </c>
      <c r="M572" s="14" t="n">
        <v>8.943</v>
      </c>
      <c r="N572" s="14" t="n">
        <v>3.43</v>
      </c>
      <c r="O572" s="14" t="n">
        <v>1.76</v>
      </c>
      <c r="P572" s="14" t="n">
        <v>10.704</v>
      </c>
      <c r="Q572" s="14" t="n">
        <v>0</v>
      </c>
      <c r="R572" s="14" t="n">
        <v>1</v>
      </c>
      <c r="S572" s="14" t="n">
        <v>11.511</v>
      </c>
      <c r="T572" s="14" t="n">
        <v>6.86</v>
      </c>
      <c r="U572" s="14" t="n">
        <v>1.068</v>
      </c>
      <c r="V572" s="14" t="n">
        <v>15.221</v>
      </c>
      <c r="W572" s="14" t="n">
        <v>0.21</v>
      </c>
      <c r="X572" s="14" t="n">
        <v>1</v>
      </c>
      <c r="Y572" s="14" t="n">
        <v>17.804</v>
      </c>
      <c r="Z572" s="14" t="n">
        <v>1.967</v>
      </c>
      <c r="AA572" s="14" t="n">
        <v>-2.505</v>
      </c>
      <c r="AB572" s="14" t="n">
        <v>15.299</v>
      </c>
      <c r="AC572" s="14" t="n">
        <v>0</v>
      </c>
      <c r="AD572" s="14" t="n">
        <v>1</v>
      </c>
      <c r="AE572" s="14" t="n">
        <v>17.76</v>
      </c>
      <c r="AF572" s="14" t="n">
        <v>3.495</v>
      </c>
      <c r="AG572" s="14" t="n">
        <v>-2.462</v>
      </c>
      <c r="AH572" s="14" t="n">
        <v>15.299</v>
      </c>
      <c r="AI572" s="14" t="n">
        <v>0</v>
      </c>
      <c r="AJ572" s="14" t="n">
        <v>1</v>
      </c>
      <c r="AK572" s="14" t="n">
        <v>27.505</v>
      </c>
      <c r="AL572" s="14" t="n">
        <v>13.5</v>
      </c>
      <c r="AM572" s="14" t="n">
        <v>0.432</v>
      </c>
      <c r="AN572" s="14" t="n">
        <v>33.804</v>
      </c>
      <c r="AO572" s="14" t="n">
        <v>0.21</v>
      </c>
      <c r="AP572" s="14" t="n">
        <v>1</v>
      </c>
      <c r="AQ572" s="14" t="n">
        <v>0.637</v>
      </c>
      <c r="AR572" s="14" t="n">
        <v>0.114</v>
      </c>
      <c r="AS572" s="14" t="n">
        <v>1.14</v>
      </c>
      <c r="AT572" s="14" t="n">
        <v>2.15</v>
      </c>
      <c r="AU572" s="14" t="n">
        <v>0.21</v>
      </c>
      <c r="AV572" s="14" t="n">
        <v>1</v>
      </c>
      <c r="AW572" s="14" t="n">
        <v>0.599</v>
      </c>
      <c r="AX572" s="14" t="n">
        <v>0.114</v>
      </c>
      <c r="AY572" s="14" t="n">
        <v>0.832</v>
      </c>
      <c r="AZ572" s="14" t="n">
        <v>1.732</v>
      </c>
      <c r="BA572" s="14" t="n">
        <v>0.21</v>
      </c>
      <c r="BB572" s="14" t="n">
        <v>1</v>
      </c>
      <c r="BC572" s="14" t="n">
        <v>0.45</v>
      </c>
      <c r="BD572" s="14" t="n">
        <v>0.114</v>
      </c>
      <c r="BE572" s="14" t="n">
        <v>0.315</v>
      </c>
      <c r="BF572" s="14" t="n">
        <v>0.926</v>
      </c>
      <c r="BG572" s="14" t="n">
        <v>0.21</v>
      </c>
      <c r="BH572" s="14" t="n">
        <v>1</v>
      </c>
      <c r="BI572" s="14" t="n">
        <v>0.505</v>
      </c>
      <c r="BJ572" s="14" t="n">
        <v>0.114</v>
      </c>
      <c r="BK572" s="14" t="n">
        <v>0.75</v>
      </c>
      <c r="BL572" s="14" t="n">
        <v>1.519</v>
      </c>
      <c r="BM572" s="14" t="n">
        <v>0.21</v>
      </c>
      <c r="BN572" s="14" t="n">
        <v>1</v>
      </c>
      <c r="BO572" s="14" t="n">
        <v>0</v>
      </c>
      <c r="BP572" s="14" t="n">
        <v>0.012</v>
      </c>
      <c r="BQ572" s="14" t="n">
        <v>0.1</v>
      </c>
      <c r="BR572" s="14" t="n">
        <v>0</v>
      </c>
      <c r="BS572" s="14" t="n">
        <v>1</v>
      </c>
      <c r="BT572" s="14" t="n">
        <v>0</v>
      </c>
      <c r="BU572" s="14" t="n">
        <v>-0.035</v>
      </c>
      <c r="BV572" s="14" t="n">
        <v>0.161</v>
      </c>
      <c r="BW572" s="14" t="n">
        <v>0.21</v>
      </c>
      <c r="BX572" s="14" t="n">
        <v>1</v>
      </c>
      <c r="BY572" s="14" t="n">
        <v>11.787</v>
      </c>
      <c r="BZ572" s="14" t="n">
        <v>0</v>
      </c>
      <c r="CA572" s="14" t="n">
        <v>11.787</v>
      </c>
      <c r="CB572" s="14" t="n">
        <v>0</v>
      </c>
      <c r="CC572" s="14" t="n">
        <v>73.012</v>
      </c>
      <c r="CD572" s="14" t="n">
        <v>7.95</v>
      </c>
      <c r="CE572" s="14" t="n">
        <v>134.248</v>
      </c>
      <c r="CF572" s="14" t="n">
        <v>250.785</v>
      </c>
      <c r="CG572" s="14" t="n">
        <v>0.21</v>
      </c>
      <c r="CH572" s="14" t="n">
        <v>1</v>
      </c>
      <c r="CI572" s="14" t="n">
        <v>0</v>
      </c>
      <c r="CJ572" s="14" t="n">
        <v>0</v>
      </c>
      <c r="CK572" s="14" t="n">
        <v>0</v>
      </c>
      <c r="CL572" s="14" t="n">
        <v>0</v>
      </c>
      <c r="CM572" s="14" t="n">
        <v>0</v>
      </c>
      <c r="CN572" s="14" t="n">
        <v>0</v>
      </c>
      <c r="CO572" s="14" t="n">
        <v>0</v>
      </c>
      <c r="CP572" s="14" t="n">
        <v>0</v>
      </c>
      <c r="CQ572" s="14" t="n">
        <v>1.198</v>
      </c>
      <c r="CR572" s="14" t="n">
        <v>0</v>
      </c>
      <c r="CS572" s="14" t="n">
        <v>4.446</v>
      </c>
      <c r="CT572" s="14" t="n">
        <v>4.651</v>
      </c>
      <c r="CU572" s="14" t="n">
        <v>15.087</v>
      </c>
    </row>
    <row r="573">
      <c r="A573" s="14" t="inlineStr">
        <is>
          <t>NLD2022</t>
        </is>
      </c>
      <c r="B573" s="14" t="inlineStr">
        <is>
          <t>NLD</t>
        </is>
      </c>
      <c r="C573" s="14" t="inlineStr">
        <is>
          <t>NLD</t>
        </is>
      </c>
      <c r="D573" s="14" t="inlineStr">
        <is>
          <t>Netherlands</t>
        </is>
      </c>
      <c r="E573" s="14" t="n">
        <v>2022</v>
      </c>
      <c r="F573" s="14" t="n">
        <v>0.21</v>
      </c>
      <c r="G573" s="14" t="n">
        <v>12.95</v>
      </c>
      <c r="H573" s="14" t="n">
        <v>1.235</v>
      </c>
      <c r="I573" s="14" t="n">
        <v>8.159000000000001</v>
      </c>
      <c r="J573" s="14" t="n">
        <v>21.109</v>
      </c>
      <c r="K573" s="14" t="n">
        <v>0</v>
      </c>
      <c r="L573" s="14" t="n">
        <v>1</v>
      </c>
      <c r="M573" s="14" t="n">
        <v>15.919</v>
      </c>
      <c r="N573" s="14" t="n">
        <v>3.704</v>
      </c>
      <c r="O573" s="14" t="n">
        <v>8.298</v>
      </c>
      <c r="P573" s="14" t="n">
        <v>24.218</v>
      </c>
      <c r="Q573" s="14" t="n">
        <v>0</v>
      </c>
      <c r="R573" s="14" t="n">
        <v>1</v>
      </c>
      <c r="S573" s="14" t="n">
        <v>19.123</v>
      </c>
      <c r="T573" s="14" t="n">
        <v>7.408</v>
      </c>
      <c r="U573" s="14" t="n">
        <v>1.411</v>
      </c>
      <c r="V573" s="14" t="n">
        <v>24.466</v>
      </c>
      <c r="W573" s="14" t="n">
        <v>0.21</v>
      </c>
      <c r="X573" s="14" t="n">
        <v>1</v>
      </c>
      <c r="Y573" s="14" t="n">
        <v>38.49</v>
      </c>
      <c r="Z573" s="14" t="n">
        <v>4.038</v>
      </c>
      <c r="AA573" s="14" t="n">
        <v>-12.196</v>
      </c>
      <c r="AB573" s="14" t="n">
        <v>26.295</v>
      </c>
      <c r="AC573" s="14" t="n">
        <v>0</v>
      </c>
      <c r="AD573" s="14" t="n">
        <v>1</v>
      </c>
      <c r="AE573" s="14" t="n">
        <v>38.538</v>
      </c>
      <c r="AF573" s="14" t="n">
        <v>7.144</v>
      </c>
      <c r="AG573" s="14" t="n">
        <v>-12.243</v>
      </c>
      <c r="AH573" s="14" t="n">
        <v>26.295</v>
      </c>
      <c r="AI573" s="14" t="n">
        <v>0</v>
      </c>
      <c r="AJ573" s="14" t="n">
        <v>1</v>
      </c>
      <c r="AK573" s="14" t="n">
        <v>48.832</v>
      </c>
      <c r="AL573" s="14" t="n">
        <v>23.319</v>
      </c>
      <c r="AM573" s="14" t="n">
        <v>-10.527</v>
      </c>
      <c r="AN573" s="14" t="n">
        <v>46.348</v>
      </c>
      <c r="AO573" s="14" t="n">
        <v>0.21</v>
      </c>
      <c r="AP573" s="14" t="n">
        <v>1</v>
      </c>
      <c r="AQ573" s="14" t="n">
        <v>0.92</v>
      </c>
      <c r="AR573" s="14" t="n">
        <v>0.123</v>
      </c>
      <c r="AS573" s="14" t="n">
        <v>0.885</v>
      </c>
      <c r="AT573" s="14" t="n">
        <v>2.184</v>
      </c>
      <c r="AU573" s="14" t="n">
        <v>0.21</v>
      </c>
      <c r="AV573" s="14" t="n">
        <v>1</v>
      </c>
      <c r="AW573" s="14" t="n">
        <v>0.986</v>
      </c>
      <c r="AX573" s="14" t="n">
        <v>0.123</v>
      </c>
      <c r="AY573" s="14" t="n">
        <v>0.716</v>
      </c>
      <c r="AZ573" s="14" t="n">
        <v>2.06</v>
      </c>
      <c r="BA573" s="14" t="n">
        <v>0.21</v>
      </c>
      <c r="BB573" s="14" t="n">
        <v>1</v>
      </c>
      <c r="BC573" s="14" t="n">
        <v>0.636</v>
      </c>
      <c r="BD573" s="14" t="n">
        <v>0.123</v>
      </c>
      <c r="BE573" s="14" t="n">
        <v>0.171</v>
      </c>
      <c r="BF573" s="14" t="n">
        <v>0.975</v>
      </c>
      <c r="BG573" s="14" t="n">
        <v>0.21</v>
      </c>
      <c r="BH573" s="14" t="n">
        <v>1</v>
      </c>
      <c r="BI573" s="14" t="n">
        <v>0.612</v>
      </c>
      <c r="BJ573" s="14" t="n">
        <v>0.123</v>
      </c>
      <c r="BK573" s="14" t="n">
        <v>0.995</v>
      </c>
      <c r="BL573" s="14" t="n">
        <v>1.945</v>
      </c>
      <c r="BM573" s="14" t="n">
        <v>0.21</v>
      </c>
      <c r="BN573" s="14" t="n">
        <v>1</v>
      </c>
      <c r="BO573" s="14" t="n">
        <v>0</v>
      </c>
      <c r="BP573" s="14" t="n">
        <v>0.011</v>
      </c>
      <c r="BQ573" s="14" t="n">
        <v>0.169</v>
      </c>
      <c r="BR573" s="14" t="n">
        <v>0</v>
      </c>
      <c r="BS573" s="14" t="n">
        <v>1</v>
      </c>
      <c r="BT573" s="14" t="n">
        <v>0</v>
      </c>
      <c r="BU573" s="14" t="n">
        <v>-0.199</v>
      </c>
      <c r="BV573" s="14" t="n">
        <v>0.095</v>
      </c>
      <c r="BW573" s="14" t="n">
        <v>0.21</v>
      </c>
      <c r="BX573" s="14" t="n">
        <v>1</v>
      </c>
      <c r="BY573" s="14" t="n">
        <v>12.729</v>
      </c>
      <c r="BZ573" s="14" t="n">
        <v>0</v>
      </c>
      <c r="CA573" s="14" t="n">
        <v>12.729</v>
      </c>
      <c r="CB573" s="14" t="n">
        <v>0</v>
      </c>
      <c r="CC573" s="14" t="n">
        <v>90.494</v>
      </c>
      <c r="CD573" s="14" t="n">
        <v>7.95</v>
      </c>
      <c r="CE573" s="14" t="n">
        <v>198.331</v>
      </c>
      <c r="CF573" s="14" t="n">
        <v>349.478</v>
      </c>
      <c r="CG573" s="14" t="n">
        <v>0.21</v>
      </c>
      <c r="CH573" s="14" t="n">
        <v>1</v>
      </c>
      <c r="CI573" s="14" t="n">
        <v>0</v>
      </c>
      <c r="CJ573" s="14" t="n">
        <v>0</v>
      </c>
      <c r="CK573" s="14" t="n">
        <v>0</v>
      </c>
      <c r="CL573" s="14" t="n">
        <v>0</v>
      </c>
      <c r="CM573" s="14" t="n">
        <v>0</v>
      </c>
      <c r="CN573" s="14" t="n">
        <v>0</v>
      </c>
      <c r="CO573" s="14" t="n">
        <v>0</v>
      </c>
      <c r="CP573" s="14" t="n">
        <v>0</v>
      </c>
      <c r="CQ573" s="14" t="n">
        <v>1.294</v>
      </c>
      <c r="CR573" s="14" t="n">
        <v>0</v>
      </c>
      <c r="CS573" s="14" t="n">
        <v>4.801</v>
      </c>
      <c r="CT573" s="14" t="n">
        <v>11.715</v>
      </c>
      <c r="CU573" s="14" t="n">
        <v>35.682</v>
      </c>
    </row>
    <row r="574">
      <c r="A574" s="14" t="inlineStr">
        <is>
          <t>NLD2023</t>
        </is>
      </c>
      <c r="B574" s="14" t="inlineStr">
        <is>
          <t>NLD</t>
        </is>
      </c>
      <c r="C574" s="14" t="inlineStr">
        <is>
          <t>NLD</t>
        </is>
      </c>
      <c r="D574" s="14" t="inlineStr">
        <is>
          <t>Netherlands</t>
        </is>
      </c>
      <c r="E574" s="14" t="n">
        <v>2023</v>
      </c>
      <c r="F574" s="14" t="n">
        <v>0.21</v>
      </c>
      <c r="G574" s="14" t="n">
        <v>7.262</v>
      </c>
      <c r="H574" s="14" t="n">
        <v>1.286</v>
      </c>
      <c r="I574" s="14" t="n">
        <v>9.456</v>
      </c>
      <c r="J574" s="14" t="n">
        <v>16.718</v>
      </c>
      <c r="K574" s="14" t="n">
        <v>0</v>
      </c>
      <c r="L574" s="14" t="n">
        <v>1</v>
      </c>
      <c r="M574" s="14" t="n">
        <v>10.341</v>
      </c>
      <c r="N574" s="14" t="n">
        <v>3.857</v>
      </c>
      <c r="O574" s="14" t="n">
        <v>9.605</v>
      </c>
      <c r="P574" s="14" t="n">
        <v>19.945</v>
      </c>
      <c r="Q574" s="14" t="n">
        <v>0</v>
      </c>
      <c r="R574" s="14" t="n">
        <v>1</v>
      </c>
      <c r="S574" s="14" t="n">
        <v>13.69</v>
      </c>
      <c r="T574" s="14" t="n">
        <v>7.714</v>
      </c>
      <c r="U574" s="14" t="n">
        <v>1.471</v>
      </c>
      <c r="V574" s="14" t="n">
        <v>17.928</v>
      </c>
      <c r="W574" s="14" t="n">
        <v>0.21</v>
      </c>
      <c r="X574" s="14" t="n">
        <v>1</v>
      </c>
      <c r="Y574" s="14" t="n">
        <v>15.112</v>
      </c>
      <c r="Z574" s="14" t="n">
        <v>1.693</v>
      </c>
      <c r="AA574" s="14" t="n">
        <v>13.057</v>
      </c>
      <c r="AB574" s="14" t="n">
        <v>28.169</v>
      </c>
      <c r="AC574" s="14" t="n">
        <v>0</v>
      </c>
      <c r="AD574" s="14" t="n">
        <v>1</v>
      </c>
      <c r="AE574" s="14" t="n">
        <v>15.211</v>
      </c>
      <c r="AF574" s="14" t="n">
        <v>3.029</v>
      </c>
      <c r="AG574" s="14" t="n">
        <v>12.958</v>
      </c>
      <c r="AH574" s="14" t="n">
        <v>28.169</v>
      </c>
      <c r="AI574" s="14" t="n">
        <v>0</v>
      </c>
      <c r="AJ574" s="14" t="n">
        <v>1</v>
      </c>
      <c r="AK574" s="14" t="n">
        <v>25.81</v>
      </c>
      <c r="AL574" s="14" t="n">
        <v>12.786</v>
      </c>
      <c r="AM574" s="14" t="n">
        <v>17.476</v>
      </c>
      <c r="AN574" s="14" t="n">
        <v>52.376</v>
      </c>
      <c r="AO574" s="14" t="n">
        <v>0.21</v>
      </c>
      <c r="AP574" s="14" t="n">
        <v>1</v>
      </c>
      <c r="AQ574" s="14" t="n">
        <v>0.789</v>
      </c>
      <c r="AR574" s="14" t="n">
        <v>0.129</v>
      </c>
      <c r="AS574" s="14" t="n">
        <v>0.929</v>
      </c>
      <c r="AT574" s="14" t="n">
        <v>2.078</v>
      </c>
      <c r="AU574" s="14" t="n">
        <v>0.21</v>
      </c>
      <c r="AV574" s="14" t="n">
        <v>1</v>
      </c>
      <c r="AW574" s="14" t="n">
        <v>0.8110000000000001</v>
      </c>
      <c r="AX574" s="14" t="n">
        <v>0.129</v>
      </c>
      <c r="AY574" s="14" t="n">
        <v>0.721</v>
      </c>
      <c r="AZ574" s="14" t="n">
        <v>1.854</v>
      </c>
      <c r="BA574" s="14" t="n">
        <v>0.21</v>
      </c>
      <c r="BB574" s="14" t="n">
        <v>1</v>
      </c>
      <c r="BC574" s="14" t="n">
        <v>0.553</v>
      </c>
      <c r="BD574" s="14" t="n">
        <v>0.129</v>
      </c>
      <c r="BE574" s="14" t="n">
        <v>0.148</v>
      </c>
      <c r="BF574" s="14" t="n">
        <v>0.848</v>
      </c>
      <c r="BG574" s="14" t="n">
        <v>0.21</v>
      </c>
      <c r="BH574" s="14" t="n">
        <v>1</v>
      </c>
      <c r="BI574" s="14" t="n">
        <v>0.579</v>
      </c>
      <c r="BJ574" s="14" t="n">
        <v>0.129</v>
      </c>
      <c r="BK574" s="14" t="n">
        <v>1.036</v>
      </c>
      <c r="BL574" s="14" t="n">
        <v>1.954</v>
      </c>
      <c r="BM574" s="14" t="n">
        <v>0.21</v>
      </c>
      <c r="BN574" s="14" t="n">
        <v>1</v>
      </c>
      <c r="BO574" s="14" t="n">
        <v>0</v>
      </c>
      <c r="BP574" s="14" t="n">
        <v>0.013</v>
      </c>
      <c r="BQ574" s="14" t="n">
        <v>0.214</v>
      </c>
      <c r="BR574" s="14" t="n">
        <v>0</v>
      </c>
      <c r="BS574" s="14" t="n">
        <v>1</v>
      </c>
      <c r="BT574" s="14" t="n">
        <v>0</v>
      </c>
      <c r="BU574" s="14" t="n">
        <v>-0.102</v>
      </c>
      <c r="BV574" s="14" t="n">
        <v>0.341</v>
      </c>
      <c r="BW574" s="14" t="n">
        <v>0.21</v>
      </c>
      <c r="BX574" s="14" t="n">
        <v>1</v>
      </c>
      <c r="BY574" s="14" t="n">
        <v>13.254</v>
      </c>
      <c r="BZ574" s="14" t="n">
        <v>0</v>
      </c>
      <c r="CA574" s="14" t="n">
        <v>13.254</v>
      </c>
      <c r="CB574" s="14" t="n">
        <v>0</v>
      </c>
      <c r="CC574" s="14" t="n">
        <v>79.035</v>
      </c>
      <c r="CD574" s="14" t="n">
        <v>7.95</v>
      </c>
      <c r="CE574" s="14" t="n">
        <v>230.132</v>
      </c>
      <c r="CF574" s="14" t="n">
        <v>374.092</v>
      </c>
      <c r="CG574" s="14" t="n">
        <v>0.21</v>
      </c>
      <c r="CH574" s="14" t="n">
        <v>1</v>
      </c>
      <c r="CI574" s="14" t="n">
        <v>0</v>
      </c>
      <c r="CJ574" s="14" t="n">
        <v>0</v>
      </c>
      <c r="CK574" s="14" t="n">
        <v>0</v>
      </c>
      <c r="CL574" s="14" t="n">
        <v>0</v>
      </c>
      <c r="CM574" s="14" t="n">
        <v>0</v>
      </c>
      <c r="CN574" s="14" t="n">
        <v>0</v>
      </c>
      <c r="CO574" s="14" t="n">
        <v>0</v>
      </c>
      <c r="CP574" s="14" t="n">
        <v>0</v>
      </c>
      <c r="CQ574" s="14" t="n">
        <v>1.348</v>
      </c>
      <c r="CR574" s="14" t="n">
        <v>0</v>
      </c>
      <c r="CS574" s="14" t="n">
        <v>4.999</v>
      </c>
      <c r="CT574" s="14" t="n">
        <v>5.976</v>
      </c>
      <c r="CU574" s="14" t="n">
        <v>12.253</v>
      </c>
    </row>
    <row r="575">
      <c r="A575" s="14" t="inlineStr">
        <is>
          <t>NLD2024</t>
        </is>
      </c>
      <c r="B575" s="14" t="inlineStr">
        <is>
          <t>NLD</t>
        </is>
      </c>
      <c r="C575" s="14" t="inlineStr">
        <is>
          <t>NLD</t>
        </is>
      </c>
      <c r="D575" s="14" t="inlineStr">
        <is>
          <t>Netherlands</t>
        </is>
      </c>
      <c r="E575" s="14" t="n">
        <v>2024</v>
      </c>
      <c r="F575" s="14" t="n">
        <v>0.21</v>
      </c>
      <c r="G575" s="14" t="n">
        <v>6.635</v>
      </c>
      <c r="H575" s="14" t="n">
        <v>1.324</v>
      </c>
      <c r="I575" s="14" t="n">
        <v>6.197</v>
      </c>
      <c r="J575" s="14" t="n">
        <v>12.833</v>
      </c>
      <c r="K575" s="14" t="n">
        <v>0</v>
      </c>
      <c r="L575" s="14" t="n">
        <v>1</v>
      </c>
      <c r="M575" s="14" t="n">
        <v>9.912000000000001</v>
      </c>
      <c r="N575" s="14" t="n">
        <v>3.971</v>
      </c>
      <c r="O575" s="14" t="n">
        <v>6.318</v>
      </c>
      <c r="P575" s="14" t="n">
        <v>16.231</v>
      </c>
      <c r="Q575" s="14" t="n">
        <v>0</v>
      </c>
      <c r="R575" s="14" t="n">
        <v>1</v>
      </c>
      <c r="S575" s="14" t="n">
        <v>13.253</v>
      </c>
      <c r="T575" s="14" t="n">
        <v>7.942</v>
      </c>
      <c r="U575" s="14" t="n">
        <v>1.572</v>
      </c>
      <c r="V575" s="14" t="n">
        <v>17.44</v>
      </c>
      <c r="W575" s="14" t="n">
        <v>0.21</v>
      </c>
      <c r="X575" s="14" t="n">
        <v>1</v>
      </c>
      <c r="Y575" s="14" t="n">
        <v>12.708</v>
      </c>
      <c r="Z575" s="14" t="n">
        <v>1.605</v>
      </c>
      <c r="AA575" s="14" t="n">
        <v>11.561</v>
      </c>
      <c r="AB575" s="14" t="n">
        <v>24.269</v>
      </c>
      <c r="AC575" s="14" t="n">
        <v>0</v>
      </c>
      <c r="AD575" s="14" t="n">
        <v>1</v>
      </c>
      <c r="AE575" s="14" t="n">
        <v>12.708</v>
      </c>
      <c r="AF575" s="14" t="n">
        <v>2.784</v>
      </c>
      <c r="AG575" s="14" t="n">
        <v>11.561</v>
      </c>
      <c r="AH575" s="14" t="n">
        <v>24.269</v>
      </c>
      <c r="AI575" s="14" t="n">
        <v>0</v>
      </c>
      <c r="AJ575" s="14" t="n">
        <v>1</v>
      </c>
      <c r="AK575" s="14" t="n">
        <v>23.009</v>
      </c>
      <c r="AL575" s="14" t="n">
        <v>11.703</v>
      </c>
      <c r="AM575" s="14" t="n">
        <v>17.943</v>
      </c>
      <c r="AN575" s="14" t="n">
        <v>49.551</v>
      </c>
      <c r="AO575" s="14" t="n">
        <v>0.21</v>
      </c>
      <c r="AP575" s="14" t="n">
        <v>1</v>
      </c>
      <c r="AQ575" s="14" t="n">
        <v>0.751</v>
      </c>
      <c r="AR575" s="14" t="n">
        <v>0.132</v>
      </c>
      <c r="AS575" s="14" t="n">
        <v>1.012</v>
      </c>
      <c r="AT575" s="14" t="n">
        <v>2.132</v>
      </c>
      <c r="AU575" s="14" t="n">
        <v>0.21</v>
      </c>
      <c r="AV575" s="14" t="n">
        <v>1</v>
      </c>
      <c r="AW575" s="14" t="n">
        <v>0.75</v>
      </c>
      <c r="AX575" s="14" t="n">
        <v>0.132</v>
      </c>
      <c r="AY575" s="14" t="n">
        <v>0.793</v>
      </c>
      <c r="AZ575" s="14" t="n">
        <v>1.867</v>
      </c>
      <c r="BA575" s="14" t="n">
        <v>0.21</v>
      </c>
      <c r="BB575" s="14" t="n">
        <v>1</v>
      </c>
      <c r="BC575" s="14" t="n">
        <v>0.53</v>
      </c>
      <c r="BD575" s="14" t="n">
        <v>0.132</v>
      </c>
      <c r="BE575" s="14" t="n">
        <v>0.181</v>
      </c>
      <c r="BF575" s="14" t="n">
        <v>0.86</v>
      </c>
      <c r="BG575" s="14" t="n">
        <v>0.21</v>
      </c>
      <c r="BH575" s="14" t="n">
        <v>1</v>
      </c>
      <c r="BI575" s="14" t="n">
        <v>0.591</v>
      </c>
      <c r="BJ575" s="14" t="n">
        <v>0.132</v>
      </c>
      <c r="BK575" s="14" t="n">
        <v>1.01</v>
      </c>
      <c r="BL575" s="14" t="n">
        <v>1.938</v>
      </c>
      <c r="BM575" s="14" t="n">
        <v>0.21</v>
      </c>
      <c r="BN575" s="14" t="n">
        <v>1</v>
      </c>
      <c r="BO575" s="14" t="n">
        <v>0</v>
      </c>
      <c r="BP575" s="14" t="n">
        <v>0.015</v>
      </c>
      <c r="BQ575" s="14" t="n">
        <v>0.168</v>
      </c>
      <c r="BR575" s="14" t="n">
        <v>0</v>
      </c>
      <c r="BS575" s="14" t="n">
        <v>1</v>
      </c>
      <c r="BT575" s="14" t="n">
        <v>0</v>
      </c>
      <c r="BU575" s="14" t="n">
        <v>-0.078</v>
      </c>
      <c r="BV575" s="14" t="n">
        <v>0.262</v>
      </c>
      <c r="BW575" s="14" t="n">
        <v>0.21</v>
      </c>
      <c r="BX575" s="14" t="n">
        <v>1</v>
      </c>
      <c r="BY575" s="14" t="n">
        <v>13.646</v>
      </c>
      <c r="BZ575" s="14" t="n">
        <v>0</v>
      </c>
      <c r="CA575" s="14" t="n">
        <v>13.646</v>
      </c>
      <c r="CB575" s="14" t="n">
        <v>0</v>
      </c>
      <c r="CC575" s="14" t="n">
        <v>78.41200000000001</v>
      </c>
      <c r="CD575" s="14" t="n">
        <v>7.95</v>
      </c>
      <c r="CE575" s="14" t="n">
        <v>228.151</v>
      </c>
      <c r="CF575" s="14" t="n">
        <v>370.941</v>
      </c>
      <c r="CG575" s="14" t="n">
        <v>0.21</v>
      </c>
      <c r="CH575" s="14" t="n">
        <v>1</v>
      </c>
      <c r="CI575" s="14" t="n">
        <v>0</v>
      </c>
      <c r="CJ575" s="14" t="n">
        <v>0</v>
      </c>
      <c r="CK575" s="14" t="n">
        <v>0</v>
      </c>
      <c r="CL575" s="14" t="n">
        <v>0</v>
      </c>
      <c r="CM575" s="14" t="n">
        <v>0</v>
      </c>
      <c r="CN575" s="14" t="n">
        <v>0</v>
      </c>
      <c r="CO575" s="14" t="n">
        <v>0</v>
      </c>
      <c r="CP575" s="14" t="n">
        <v>0</v>
      </c>
      <c r="CQ575" s="14" t="n">
        <v>1.387</v>
      </c>
      <c r="CR575" s="14" t="n">
        <v>0</v>
      </c>
      <c r="CS575" s="14" t="n">
        <v>5.147</v>
      </c>
      <c r="CT575" s="14" t="n">
        <v>5.312</v>
      </c>
      <c r="CU575" s="14" t="n">
        <v>10.135</v>
      </c>
    </row>
    <row r="576">
      <c r="A576" s="14" t="inlineStr">
        <is>
          <t>NCL2021</t>
        </is>
      </c>
      <c r="B576" s="14" t="inlineStr">
        <is>
          <t>NCL</t>
        </is>
      </c>
      <c r="C576" s="14" t="inlineStr">
        <is>
          <t>NCL</t>
        </is>
      </c>
      <c r="D576" s="14" t="inlineStr">
        <is>
          <t>New Caledonia</t>
        </is>
      </c>
      <c r="E576" s="14" t="n">
        <v>2021</v>
      </c>
      <c r="F576" s="14" t="n">
        <v>0.11</v>
      </c>
      <c r="G576" s="14" t="n">
        <v>4.747</v>
      </c>
      <c r="H576" s="14" t="n">
        <v>1.143</v>
      </c>
      <c r="I576" s="14" t="n">
        <v>0</v>
      </c>
      <c r="J576" s="14" t="n">
        <v>4.747</v>
      </c>
      <c r="K576" s="14" t="n">
        <v>0</v>
      </c>
      <c r="L576" s="14" t="n">
        <v>1</v>
      </c>
      <c r="M576" s="14" t="n">
        <v>7.964</v>
      </c>
      <c r="N576" s="14" t="n">
        <v>3.43</v>
      </c>
      <c r="O576" s="14" t="n">
        <v>0</v>
      </c>
      <c r="P576" s="14" t="n">
        <v>7.964</v>
      </c>
      <c r="Q576" s="14" t="n">
        <v>0</v>
      </c>
      <c r="R576" s="14" t="n">
        <v>1</v>
      </c>
      <c r="S576" s="14" t="n">
        <v>10.464</v>
      </c>
      <c r="T576" s="14" t="n">
        <v>6.86</v>
      </c>
      <c r="U576" s="14" t="n">
        <v>0</v>
      </c>
      <c r="V576" s="14" t="n">
        <v>11.615</v>
      </c>
      <c r="W576" s="14" t="n">
        <v>0.11</v>
      </c>
      <c r="X576" s="14" t="n">
        <v>1</v>
      </c>
      <c r="Y576" s="14" t="n">
        <v>5.626</v>
      </c>
      <c r="Z576" s="14" t="n">
        <v>0.694</v>
      </c>
      <c r="AA576" s="14" t="n">
        <v>0</v>
      </c>
      <c r="AB576" s="14" t="n">
        <v>5.626</v>
      </c>
      <c r="AC576" s="14" t="n">
        <v>0</v>
      </c>
      <c r="AD576" s="14" t="n">
        <v>1</v>
      </c>
      <c r="AE576" s="14" t="n">
        <v>6.769</v>
      </c>
      <c r="AF576" s="14" t="n">
        <v>1.476</v>
      </c>
      <c r="AG576" s="14" t="n">
        <v>0</v>
      </c>
      <c r="AH576" s="14" t="n">
        <v>6.769</v>
      </c>
      <c r="AI576" s="14" t="n">
        <v>0</v>
      </c>
      <c r="AJ576" s="14" t="n">
        <v>1</v>
      </c>
      <c r="AK576" s="14" t="n">
        <v>13.629</v>
      </c>
      <c r="AL576" s="14" t="n">
        <v>7.072</v>
      </c>
      <c r="AM576" s="14" t="n">
        <v>0</v>
      </c>
      <c r="AN576" s="14" t="n">
        <v>15.128</v>
      </c>
      <c r="AO576" s="14" t="n">
        <v>0.11</v>
      </c>
      <c r="AP576" s="14" t="n">
        <v>1</v>
      </c>
      <c r="AQ576" s="14" t="n">
        <v>0.621</v>
      </c>
      <c r="AR576" s="14" t="n">
        <v>0.114</v>
      </c>
      <c r="AS576" s="14" t="n">
        <v>0</v>
      </c>
      <c r="AT576" s="14" t="n">
        <v>0.6889999999999999</v>
      </c>
      <c r="AU576" s="14" t="n">
        <v>0.11</v>
      </c>
      <c r="AV576" s="14" t="n">
        <v>1</v>
      </c>
      <c r="AW576" s="14" t="n">
        <v>0.593</v>
      </c>
      <c r="AX576" s="14" t="n">
        <v>0.114</v>
      </c>
      <c r="AY576" s="14" t="n">
        <v>0</v>
      </c>
      <c r="AZ576" s="14" t="n">
        <v>0.658</v>
      </c>
      <c r="BA576" s="14" t="n">
        <v>0.11</v>
      </c>
      <c r="BB576" s="14" t="n">
        <v>1</v>
      </c>
      <c r="BC576" s="14" t="n">
        <v>0.44</v>
      </c>
      <c r="BD576" s="14" t="n">
        <v>0.114</v>
      </c>
      <c r="BE576" s="14" t="n">
        <v>0</v>
      </c>
      <c r="BF576" s="14" t="n">
        <v>0.488</v>
      </c>
      <c r="BG576" s="14" t="n">
        <v>0.11</v>
      </c>
      <c r="BH576" s="14" t="n">
        <v>1</v>
      </c>
      <c r="BI576" s="14" t="n">
        <v>0.5600000000000001</v>
      </c>
      <c r="BJ576" s="14" t="n">
        <v>0.114</v>
      </c>
      <c r="BK576" s="14" t="n">
        <v>0</v>
      </c>
      <c r="BL576" s="14" t="n">
        <v>0.622</v>
      </c>
      <c r="BM576" s="14" t="n">
        <v>0.11</v>
      </c>
      <c r="BN576" s="14" t="n">
        <v>1</v>
      </c>
      <c r="BO576" s="14" t="n">
        <v>0</v>
      </c>
      <c r="BP576" s="14" t="n">
        <v>0</v>
      </c>
      <c r="BQ576" s="14" t="n">
        <v>0</v>
      </c>
      <c r="BR576" s="14" t="n">
        <v>0</v>
      </c>
      <c r="BS576" s="14" t="n">
        <v>1</v>
      </c>
      <c r="BT576" s="14" t="n">
        <v>0</v>
      </c>
      <c r="BU576" s="14" t="n">
        <v>0</v>
      </c>
      <c r="BV576" s="14" t="n">
        <v>0</v>
      </c>
      <c r="BW576" s="14" t="n">
        <v>0.11</v>
      </c>
      <c r="BX576" s="14" t="n">
        <v>1</v>
      </c>
      <c r="BY576" s="14" t="n">
        <v>11.787</v>
      </c>
      <c r="BZ576" s="14" t="n">
        <v>0</v>
      </c>
      <c r="CA576" s="14" t="n">
        <v>11.787</v>
      </c>
      <c r="CB576" s="14" t="n">
        <v>0</v>
      </c>
      <c r="CC576" s="14" t="n">
        <v>81.69499999999999</v>
      </c>
      <c r="CD576" s="14" t="n">
        <v>7.95</v>
      </c>
      <c r="CE576" s="14" t="n">
        <v>0</v>
      </c>
      <c r="CF576" s="14" t="n">
        <v>90.682</v>
      </c>
      <c r="CG576" s="14" t="n">
        <v>0.11</v>
      </c>
      <c r="CH576" s="14" t="n">
        <v>1</v>
      </c>
      <c r="CI576" s="14" t="n">
        <v>0</v>
      </c>
      <c r="CJ576" s="14" t="n">
        <v>0</v>
      </c>
      <c r="CK576" s="14" t="n">
        <v>0</v>
      </c>
      <c r="CL576" s="14" t="n">
        <v>0</v>
      </c>
      <c r="CM576" s="14" t="n">
        <v>0</v>
      </c>
      <c r="CN576" s="14" t="n">
        <v>0</v>
      </c>
      <c r="CO576" s="14" t="n">
        <v>0</v>
      </c>
      <c r="CP576" s="14" t="n">
        <v>0</v>
      </c>
      <c r="CQ576" s="14" t="n">
        <v>1.198</v>
      </c>
      <c r="CR576" s="14" t="n">
        <v>0</v>
      </c>
      <c r="CS576" s="14" t="n">
        <v>4.776</v>
      </c>
      <c r="CT576" s="14" t="n">
        <v>3.604</v>
      </c>
      <c r="CU576" s="14" t="n">
        <v>9.407999999999999</v>
      </c>
    </row>
    <row r="577">
      <c r="A577" s="14" t="inlineStr">
        <is>
          <t>NCL2022</t>
        </is>
      </c>
      <c r="B577" s="14" t="inlineStr">
        <is>
          <t>NCL</t>
        </is>
      </c>
      <c r="C577" s="14" t="inlineStr">
        <is>
          <t>NCL</t>
        </is>
      </c>
      <c r="D577" s="14" t="inlineStr">
        <is>
          <t>New Caledonia</t>
        </is>
      </c>
      <c r="E577" s="14" t="n">
        <v>2022</v>
      </c>
      <c r="F577" s="14" t="n">
        <v>0.11</v>
      </c>
      <c r="G577" s="14" t="n">
        <v>8.788</v>
      </c>
      <c r="H577" s="14" t="n">
        <v>1.235</v>
      </c>
      <c r="I577" s="14" t="n">
        <v>0</v>
      </c>
      <c r="J577" s="14" t="n">
        <v>8.788</v>
      </c>
      <c r="K577" s="14" t="n">
        <v>0</v>
      </c>
      <c r="L577" s="14" t="n">
        <v>1</v>
      </c>
      <c r="M577" s="14" t="n">
        <v>9.782999999999999</v>
      </c>
      <c r="N577" s="14" t="n">
        <v>3.704</v>
      </c>
      <c r="O577" s="14" t="n">
        <v>0</v>
      </c>
      <c r="P577" s="14" t="n">
        <v>9.782999999999999</v>
      </c>
      <c r="Q577" s="14" t="n">
        <v>0</v>
      </c>
      <c r="R577" s="14" t="n">
        <v>1</v>
      </c>
      <c r="S577" s="14" t="n">
        <v>14.962</v>
      </c>
      <c r="T577" s="14" t="n">
        <v>7.408</v>
      </c>
      <c r="U577" s="14" t="n">
        <v>0.122</v>
      </c>
      <c r="V577" s="14" t="n">
        <v>16.608</v>
      </c>
      <c r="W577" s="14" t="n">
        <v>0.11</v>
      </c>
      <c r="X577" s="14" t="n">
        <v>1</v>
      </c>
      <c r="Y577" s="14" t="n">
        <v>6.599</v>
      </c>
      <c r="Z577" s="14" t="n">
        <v>0.8139999999999999</v>
      </c>
      <c r="AA577" s="14" t="n">
        <v>0</v>
      </c>
      <c r="AB577" s="14" t="n">
        <v>6.599</v>
      </c>
      <c r="AC577" s="14" t="n">
        <v>0</v>
      </c>
      <c r="AD577" s="14" t="n">
        <v>1</v>
      </c>
      <c r="AE577" s="14" t="n">
        <v>7.834</v>
      </c>
      <c r="AF577" s="14" t="n">
        <v>1.708</v>
      </c>
      <c r="AG577" s="14" t="n">
        <v>0</v>
      </c>
      <c r="AH577" s="14" t="n">
        <v>7.834</v>
      </c>
      <c r="AI577" s="14" t="n">
        <v>0</v>
      </c>
      <c r="AJ577" s="14" t="n">
        <v>1</v>
      </c>
      <c r="AK577" s="14" t="n">
        <v>15.242</v>
      </c>
      <c r="AL577" s="14" t="n">
        <v>7.909</v>
      </c>
      <c r="AM577" s="14" t="n">
        <v>0.124</v>
      </c>
      <c r="AN577" s="14" t="n">
        <v>16.919</v>
      </c>
      <c r="AO577" s="14" t="n">
        <v>0.11</v>
      </c>
      <c r="AP577" s="14" t="n">
        <v>1</v>
      </c>
      <c r="AQ577" s="14" t="n">
        <v>0.847</v>
      </c>
      <c r="AR577" s="14" t="n">
        <v>0.123</v>
      </c>
      <c r="AS577" s="14" t="n">
        <v>0.007</v>
      </c>
      <c r="AT577" s="14" t="n">
        <v>0.9399999999999999</v>
      </c>
      <c r="AU577" s="14" t="n">
        <v>0.11</v>
      </c>
      <c r="AV577" s="14" t="n">
        <v>1</v>
      </c>
      <c r="AW577" s="14" t="n">
        <v>0.947</v>
      </c>
      <c r="AX577" s="14" t="n">
        <v>0.123</v>
      </c>
      <c r="AY577" s="14" t="n">
        <v>0.008</v>
      </c>
      <c r="AZ577" s="14" t="n">
        <v>1.051</v>
      </c>
      <c r="BA577" s="14" t="n">
        <v>0.11</v>
      </c>
      <c r="BB577" s="14" t="n">
        <v>1</v>
      </c>
      <c r="BC577" s="14" t="n">
        <v>0.589</v>
      </c>
      <c r="BD577" s="14" t="n">
        <v>0.123</v>
      </c>
      <c r="BE577" s="14" t="n">
        <v>0.005</v>
      </c>
      <c r="BF577" s="14" t="n">
        <v>0.653</v>
      </c>
      <c r="BG577" s="14" t="n">
        <v>0.11</v>
      </c>
      <c r="BH577" s="14" t="n">
        <v>1</v>
      </c>
      <c r="BI577" s="14" t="n">
        <v>0.6889999999999999</v>
      </c>
      <c r="BJ577" s="14" t="n">
        <v>0.123</v>
      </c>
      <c r="BK577" s="14" t="n">
        <v>0.006</v>
      </c>
      <c r="BL577" s="14" t="n">
        <v>0.765</v>
      </c>
      <c r="BM577" s="14" t="n">
        <v>0.11</v>
      </c>
      <c r="BN577" s="14" t="n">
        <v>1</v>
      </c>
      <c r="BO577" s="14" t="n">
        <v>0</v>
      </c>
      <c r="BP577" s="14" t="n">
        <v>0</v>
      </c>
      <c r="BQ577" s="14" t="n">
        <v>0</v>
      </c>
      <c r="BR577" s="14" t="n">
        <v>0</v>
      </c>
      <c r="BS577" s="14" t="n">
        <v>1</v>
      </c>
      <c r="BT577" s="14" t="n">
        <v>0</v>
      </c>
      <c r="BU577" s="14" t="n">
        <v>0</v>
      </c>
      <c r="BV577" s="14" t="n">
        <v>0</v>
      </c>
      <c r="BW577" s="14" t="n">
        <v>0.11</v>
      </c>
      <c r="BX577" s="14" t="n">
        <v>1</v>
      </c>
      <c r="BY577" s="14" t="n">
        <v>12.729</v>
      </c>
      <c r="BZ577" s="14" t="n">
        <v>0</v>
      </c>
      <c r="CA577" s="14" t="n">
        <v>12.729</v>
      </c>
      <c r="CB577" s="14" t="n">
        <v>0</v>
      </c>
      <c r="CC577" s="14" t="n">
        <v>102.477</v>
      </c>
      <c r="CD577" s="14" t="n">
        <v>7.95</v>
      </c>
      <c r="CE577" s="14" t="n">
        <v>0.834</v>
      </c>
      <c r="CF577" s="14" t="n">
        <v>113.749</v>
      </c>
      <c r="CG577" s="14" t="n">
        <v>0.11</v>
      </c>
      <c r="CH577" s="14" t="n">
        <v>1</v>
      </c>
      <c r="CI577" s="14" t="n">
        <v>0</v>
      </c>
      <c r="CJ577" s="14" t="n">
        <v>0</v>
      </c>
      <c r="CK577" s="14" t="n">
        <v>0</v>
      </c>
      <c r="CL577" s="14" t="n">
        <v>0</v>
      </c>
      <c r="CM577" s="14" t="n">
        <v>0</v>
      </c>
      <c r="CN577" s="14" t="n">
        <v>0</v>
      </c>
      <c r="CO577" s="14" t="n">
        <v>0</v>
      </c>
      <c r="CP577" s="14" t="n">
        <v>0</v>
      </c>
      <c r="CQ577" s="14" t="n">
        <v>1.294</v>
      </c>
      <c r="CR577" s="14" t="n">
        <v>0</v>
      </c>
      <c r="CS577" s="14" t="n">
        <v>5.158</v>
      </c>
      <c r="CT577" s="14" t="n">
        <v>7.554</v>
      </c>
      <c r="CU577" s="14" t="n">
        <v>16.097</v>
      </c>
    </row>
    <row r="578">
      <c r="A578" s="14" t="inlineStr">
        <is>
          <t>NCL2023</t>
        </is>
      </c>
      <c r="B578" s="14" t="inlineStr">
        <is>
          <t>NCL</t>
        </is>
      </c>
      <c r="C578" s="14" t="inlineStr">
        <is>
          <t>NCL</t>
        </is>
      </c>
      <c r="D578" s="14" t="inlineStr">
        <is>
          <t>New Caledonia</t>
        </is>
      </c>
      <c r="E578" s="14" t="n">
        <v>2023</v>
      </c>
      <c r="F578" s="14" t="n">
        <v>0.11</v>
      </c>
      <c r="G578" s="14" t="n">
        <v>5.77</v>
      </c>
      <c r="H578" s="14" t="n">
        <v>1.286</v>
      </c>
      <c r="I578" s="14" t="n">
        <v>0</v>
      </c>
      <c r="J578" s="14" t="n">
        <v>5.77</v>
      </c>
      <c r="K578" s="14" t="n">
        <v>0</v>
      </c>
      <c r="L578" s="14" t="n">
        <v>1</v>
      </c>
      <c r="M578" s="14" t="n">
        <v>7.886</v>
      </c>
      <c r="N578" s="14" t="n">
        <v>3.857</v>
      </c>
      <c r="O578" s="14" t="n">
        <v>0</v>
      </c>
      <c r="P578" s="14" t="n">
        <v>7.886</v>
      </c>
      <c r="Q578" s="14" t="n">
        <v>0</v>
      </c>
      <c r="R578" s="14" t="n">
        <v>1</v>
      </c>
      <c r="S578" s="14" t="n">
        <v>12.198</v>
      </c>
      <c r="T578" s="14" t="n">
        <v>7.714</v>
      </c>
      <c r="U578" s="14" t="n">
        <v>0.149</v>
      </c>
      <c r="V578" s="14" t="n">
        <v>13.54</v>
      </c>
      <c r="W578" s="14" t="n">
        <v>0.11</v>
      </c>
      <c r="X578" s="14" t="n">
        <v>1</v>
      </c>
      <c r="Y578" s="14" t="n">
        <v>6.498</v>
      </c>
      <c r="Z578" s="14" t="n">
        <v>0.802</v>
      </c>
      <c r="AA578" s="14" t="n">
        <v>0</v>
      </c>
      <c r="AB578" s="14" t="n">
        <v>6.498</v>
      </c>
      <c r="AC578" s="14" t="n">
        <v>0</v>
      </c>
      <c r="AD578" s="14" t="n">
        <v>1</v>
      </c>
      <c r="AE578" s="14" t="n">
        <v>7.784</v>
      </c>
      <c r="AF578" s="14" t="n">
        <v>1.697</v>
      </c>
      <c r="AG578" s="14" t="n">
        <v>0</v>
      </c>
      <c r="AH578" s="14" t="n">
        <v>7.784</v>
      </c>
      <c r="AI578" s="14" t="n">
        <v>0</v>
      </c>
      <c r="AJ578" s="14" t="n">
        <v>1</v>
      </c>
      <c r="AK578" s="14" t="n">
        <v>15.498</v>
      </c>
      <c r="AL578" s="14" t="n">
        <v>8.042</v>
      </c>
      <c r="AM578" s="14" t="n">
        <v>0.189</v>
      </c>
      <c r="AN578" s="14" t="n">
        <v>17.202</v>
      </c>
      <c r="AO578" s="14" t="n">
        <v>0.11</v>
      </c>
      <c r="AP578" s="14" t="n">
        <v>1</v>
      </c>
      <c r="AQ578" s="14" t="n">
        <v>0.749</v>
      </c>
      <c r="AR578" s="14" t="n">
        <v>0.129</v>
      </c>
      <c r="AS578" s="14" t="n">
        <v>0.008999999999999999</v>
      </c>
      <c r="AT578" s="14" t="n">
        <v>0.831</v>
      </c>
      <c r="AU578" s="14" t="n">
        <v>0.11</v>
      </c>
      <c r="AV578" s="14" t="n">
        <v>1</v>
      </c>
      <c r="AW578" s="14" t="n">
        <v>0.783</v>
      </c>
      <c r="AX578" s="14" t="n">
        <v>0.129</v>
      </c>
      <c r="AY578" s="14" t="n">
        <v>0.01</v>
      </c>
      <c r="AZ578" s="14" t="n">
        <v>0.869</v>
      </c>
      <c r="BA578" s="14" t="n">
        <v>0.11</v>
      </c>
      <c r="BB578" s="14" t="n">
        <v>1</v>
      </c>
      <c r="BC578" s="14" t="n">
        <v>0.527</v>
      </c>
      <c r="BD578" s="14" t="n">
        <v>0.129</v>
      </c>
      <c r="BE578" s="14" t="n">
        <v>0.006</v>
      </c>
      <c r="BF578" s="14" t="n">
        <v>0.585</v>
      </c>
      <c r="BG578" s="14" t="n">
        <v>0.11</v>
      </c>
      <c r="BH578" s="14" t="n">
        <v>1</v>
      </c>
      <c r="BI578" s="14" t="n">
        <v>0.64</v>
      </c>
      <c r="BJ578" s="14" t="n">
        <v>0.129</v>
      </c>
      <c r="BK578" s="14" t="n">
        <v>0.008</v>
      </c>
      <c r="BL578" s="14" t="n">
        <v>0.71</v>
      </c>
      <c r="BM578" s="14" t="n">
        <v>0.11</v>
      </c>
      <c r="BN578" s="14" t="n">
        <v>1</v>
      </c>
      <c r="BO578" s="14" t="n">
        <v>0</v>
      </c>
      <c r="BP578" s="14" t="n">
        <v>0</v>
      </c>
      <c r="BQ578" s="14" t="n">
        <v>0</v>
      </c>
      <c r="BR578" s="14" t="n">
        <v>0</v>
      </c>
      <c r="BS578" s="14" t="n">
        <v>1</v>
      </c>
      <c r="BT578" s="14" t="n">
        <v>0</v>
      </c>
      <c r="BU578" s="14" t="n">
        <v>0</v>
      </c>
      <c r="BV578" s="14" t="n">
        <v>0</v>
      </c>
      <c r="BW578" s="14" t="n">
        <v>0.11</v>
      </c>
      <c r="BX578" s="14" t="n">
        <v>1</v>
      </c>
      <c r="BY578" s="14" t="n">
        <v>13.254</v>
      </c>
      <c r="BZ578" s="14" t="n">
        <v>0</v>
      </c>
      <c r="CA578" s="14" t="n">
        <v>13.254</v>
      </c>
      <c r="CB578" s="14" t="n">
        <v>0</v>
      </c>
      <c r="CC578" s="14" t="n">
        <v>87.07899999999999</v>
      </c>
      <c r="CD578" s="14" t="n">
        <v>7.95</v>
      </c>
      <c r="CE578" s="14" t="n">
        <v>1.061</v>
      </c>
      <c r="CF578" s="14" t="n">
        <v>96.658</v>
      </c>
      <c r="CG578" s="14" t="n">
        <v>0.11</v>
      </c>
      <c r="CH578" s="14" t="n">
        <v>1</v>
      </c>
      <c r="CI578" s="14" t="n">
        <v>0</v>
      </c>
      <c r="CJ578" s="14" t="n">
        <v>0</v>
      </c>
      <c r="CK578" s="14" t="n">
        <v>0</v>
      </c>
      <c r="CL578" s="14" t="n">
        <v>0</v>
      </c>
      <c r="CM578" s="14" t="n">
        <v>0</v>
      </c>
      <c r="CN578" s="14" t="n">
        <v>0</v>
      </c>
      <c r="CO578" s="14" t="n">
        <v>0</v>
      </c>
      <c r="CP578" s="14" t="n">
        <v>0</v>
      </c>
      <c r="CQ578" s="14" t="n">
        <v>1.348</v>
      </c>
      <c r="CR578" s="14" t="n">
        <v>0</v>
      </c>
      <c r="CS578" s="14" t="n">
        <v>5.37</v>
      </c>
      <c r="CT578" s="14" t="n">
        <v>4.484</v>
      </c>
      <c r="CU578" s="14" t="n">
        <v>12.529</v>
      </c>
    </row>
    <row r="579">
      <c r="A579" s="14" t="inlineStr">
        <is>
          <t>NCL2024</t>
        </is>
      </c>
      <c r="B579" s="14" t="inlineStr">
        <is>
          <t>NCL</t>
        </is>
      </c>
      <c r="C579" s="14" t="inlineStr">
        <is>
          <t>NCL</t>
        </is>
      </c>
      <c r="D579" s="14" t="inlineStr">
        <is>
          <t>New Caledonia</t>
        </is>
      </c>
      <c r="E579" s="14" t="n">
        <v>2024</v>
      </c>
      <c r="F579" s="14" t="n">
        <v>0.11</v>
      </c>
      <c r="G579" s="14" t="n">
        <v>4.833</v>
      </c>
      <c r="H579" s="14" t="n">
        <v>1.324</v>
      </c>
      <c r="I579" s="14" t="n">
        <v>0</v>
      </c>
      <c r="J579" s="14" t="n">
        <v>4.833</v>
      </c>
      <c r="K579" s="14" t="n">
        <v>0</v>
      </c>
      <c r="L579" s="14" t="n">
        <v>1</v>
      </c>
      <c r="M579" s="14" t="n">
        <v>7.124</v>
      </c>
      <c r="N579" s="14" t="n">
        <v>3.971</v>
      </c>
      <c r="O579" s="14" t="n">
        <v>0</v>
      </c>
      <c r="P579" s="14" t="n">
        <v>7.124</v>
      </c>
      <c r="Q579" s="14" t="n">
        <v>0</v>
      </c>
      <c r="R579" s="14" t="n">
        <v>1</v>
      </c>
      <c r="S579" s="14" t="n">
        <v>11.451</v>
      </c>
      <c r="T579" s="14" t="n">
        <v>7.942</v>
      </c>
      <c r="U579" s="14" t="n">
        <v>0.172</v>
      </c>
      <c r="V579" s="14" t="n">
        <v>12.71</v>
      </c>
      <c r="W579" s="14" t="n">
        <v>0.11</v>
      </c>
      <c r="X579" s="14" t="n">
        <v>1</v>
      </c>
      <c r="Y579" s="14" t="n">
        <v>6.513</v>
      </c>
      <c r="Z579" s="14" t="n">
        <v>0.804</v>
      </c>
      <c r="AA579" s="14" t="n">
        <v>0</v>
      </c>
      <c r="AB579" s="14" t="n">
        <v>6.513</v>
      </c>
      <c r="AC579" s="14" t="n">
        <v>0</v>
      </c>
      <c r="AD579" s="14" t="n">
        <v>1</v>
      </c>
      <c r="AE579" s="14" t="n">
        <v>7.837</v>
      </c>
      <c r="AF579" s="14" t="n">
        <v>1.708</v>
      </c>
      <c r="AG579" s="14" t="n">
        <v>0</v>
      </c>
      <c r="AH579" s="14" t="n">
        <v>7.837</v>
      </c>
      <c r="AI579" s="14" t="n">
        <v>0</v>
      </c>
      <c r="AJ579" s="14" t="n">
        <v>1</v>
      </c>
      <c r="AK579" s="14" t="n">
        <v>15.778</v>
      </c>
      <c r="AL579" s="14" t="n">
        <v>8.186999999999999</v>
      </c>
      <c r="AM579" s="14" t="n">
        <v>0.236</v>
      </c>
      <c r="AN579" s="14" t="n">
        <v>17.514</v>
      </c>
      <c r="AO579" s="14" t="n">
        <v>0.11</v>
      </c>
      <c r="AP579" s="14" t="n">
        <v>1</v>
      </c>
      <c r="AQ579" s="14" t="n">
        <v>0.72</v>
      </c>
      <c r="AR579" s="14" t="n">
        <v>0.132</v>
      </c>
      <c r="AS579" s="14" t="n">
        <v>0.011</v>
      </c>
      <c r="AT579" s="14" t="n">
        <v>0.799</v>
      </c>
      <c r="AU579" s="14" t="n">
        <v>0.11</v>
      </c>
      <c r="AV579" s="14" t="n">
        <v>1</v>
      </c>
      <c r="AW579" s="14" t="n">
        <v>0.734</v>
      </c>
      <c r="AX579" s="14" t="n">
        <v>0.132</v>
      </c>
      <c r="AY579" s="14" t="n">
        <v>0.011</v>
      </c>
      <c r="AZ579" s="14" t="n">
        <v>0.8139999999999999</v>
      </c>
      <c r="BA579" s="14" t="n">
        <v>0.11</v>
      </c>
      <c r="BB579" s="14" t="n">
        <v>1</v>
      </c>
      <c r="BC579" s="14" t="n">
        <v>0.51</v>
      </c>
      <c r="BD579" s="14" t="n">
        <v>0.132</v>
      </c>
      <c r="BE579" s="14" t="n">
        <v>0.008</v>
      </c>
      <c r="BF579" s="14" t="n">
        <v>0.5659999999999999</v>
      </c>
      <c r="BG579" s="14" t="n">
        <v>0.11</v>
      </c>
      <c r="BH579" s="14" t="n">
        <v>1</v>
      </c>
      <c r="BI579" s="14" t="n">
        <v>0.652</v>
      </c>
      <c r="BJ579" s="14" t="n">
        <v>0.132</v>
      </c>
      <c r="BK579" s="14" t="n">
        <v>0.01</v>
      </c>
      <c r="BL579" s="14" t="n">
        <v>0.724</v>
      </c>
      <c r="BM579" s="14" t="n">
        <v>0.11</v>
      </c>
      <c r="BN579" s="14" t="n">
        <v>1</v>
      </c>
      <c r="BO579" s="14" t="n">
        <v>0</v>
      </c>
      <c r="BP579" s="14" t="n">
        <v>0</v>
      </c>
      <c r="BQ579" s="14" t="n">
        <v>0</v>
      </c>
      <c r="BR579" s="14" t="n">
        <v>0</v>
      </c>
      <c r="BS579" s="14" t="n">
        <v>1</v>
      </c>
      <c r="BT579" s="14" t="n">
        <v>0</v>
      </c>
      <c r="BU579" s="14" t="n">
        <v>0</v>
      </c>
      <c r="BV579" s="14" t="n">
        <v>0</v>
      </c>
      <c r="BW579" s="14" t="n">
        <v>0.11</v>
      </c>
      <c r="BX579" s="14" t="n">
        <v>1</v>
      </c>
      <c r="BY579" s="14" t="n">
        <v>13.646</v>
      </c>
      <c r="BZ579" s="14" t="n">
        <v>0</v>
      </c>
      <c r="CA579" s="14" t="n">
        <v>13.646</v>
      </c>
      <c r="CB579" s="14" t="n">
        <v>0</v>
      </c>
      <c r="CC579" s="14" t="n">
        <v>86.38500000000001</v>
      </c>
      <c r="CD579" s="14" t="n">
        <v>7.95</v>
      </c>
      <c r="CE579" s="14" t="n">
        <v>1.294</v>
      </c>
      <c r="CF579" s="14" t="n">
        <v>95.88800000000001</v>
      </c>
      <c r="CG579" s="14" t="n">
        <v>0.11</v>
      </c>
      <c r="CH579" s="14" t="n">
        <v>1</v>
      </c>
      <c r="CI579" s="14" t="n">
        <v>0</v>
      </c>
      <c r="CJ579" s="14" t="n">
        <v>0</v>
      </c>
      <c r="CK579" s="14" t="n">
        <v>0</v>
      </c>
      <c r="CL579" s="14" t="n">
        <v>0</v>
      </c>
      <c r="CM579" s="14" t="n">
        <v>0</v>
      </c>
      <c r="CN579" s="14" t="n">
        <v>0</v>
      </c>
      <c r="CO579" s="14" t="n">
        <v>0</v>
      </c>
      <c r="CP579" s="14" t="n">
        <v>0</v>
      </c>
      <c r="CQ579" s="14" t="n">
        <v>1.387</v>
      </c>
      <c r="CR579" s="14" t="n">
        <v>0</v>
      </c>
      <c r="CS579" s="14" t="n">
        <v>5.529</v>
      </c>
      <c r="CT579" s="14" t="n">
        <v>3.509</v>
      </c>
      <c r="CU579" s="14" t="n">
        <v>10.896</v>
      </c>
    </row>
    <row r="580">
      <c r="A580" s="14" t="inlineStr">
        <is>
          <t>NZL2021</t>
        </is>
      </c>
      <c r="B580" s="14" t="inlineStr">
        <is>
          <t>NZL</t>
        </is>
      </c>
      <c r="C580" s="14" t="inlineStr">
        <is>
          <t>NZL</t>
        </is>
      </c>
      <c r="D580" s="14" t="inlineStr">
        <is>
          <t>New Zealand</t>
        </is>
      </c>
      <c r="E580" s="14" t="n">
        <v>2021</v>
      </c>
      <c r="F580" s="14" t="n">
        <v>0.15</v>
      </c>
      <c r="G580" s="14" t="n">
        <v>3.496</v>
      </c>
      <c r="H580" s="14" t="n">
        <v>0.903</v>
      </c>
      <c r="I580" s="14" t="n">
        <v>1.873</v>
      </c>
      <c r="J580" s="14" t="n">
        <v>5.369</v>
      </c>
      <c r="K580" s="14" t="n">
        <v>0</v>
      </c>
      <c r="L580" s="14" t="n">
        <v>1</v>
      </c>
      <c r="M580" s="14" t="n">
        <v>5.842</v>
      </c>
      <c r="N580" s="14" t="n">
        <v>2.709</v>
      </c>
      <c r="O580" s="14" t="n">
        <v>1.883</v>
      </c>
      <c r="P580" s="14" t="n">
        <v>7.725</v>
      </c>
      <c r="Q580" s="14" t="n">
        <v>0</v>
      </c>
      <c r="R580" s="14" t="n">
        <v>1</v>
      </c>
      <c r="S580" s="14" t="n">
        <v>8.012</v>
      </c>
      <c r="T580" s="14" t="n">
        <v>5.419</v>
      </c>
      <c r="U580" s="14" t="n">
        <v>1.928</v>
      </c>
      <c r="V580" s="14" t="n">
        <v>11.431</v>
      </c>
      <c r="W580" s="14" t="n">
        <v>0.15</v>
      </c>
      <c r="X580" s="14" t="n">
        <v>1</v>
      </c>
      <c r="Y580" s="14" t="n">
        <v>5.849</v>
      </c>
      <c r="Z580" s="14" t="n">
        <v>0.646</v>
      </c>
      <c r="AA580" s="14" t="n">
        <v>2.404</v>
      </c>
      <c r="AB580" s="14" t="n">
        <v>8.253</v>
      </c>
      <c r="AC580" s="14" t="n">
        <v>0</v>
      </c>
      <c r="AD580" s="14" t="n">
        <v>1</v>
      </c>
      <c r="AE580" s="14" t="n">
        <v>5.779</v>
      </c>
      <c r="AF580" s="14" t="n">
        <v>1.137</v>
      </c>
      <c r="AG580" s="14" t="n">
        <v>2.475</v>
      </c>
      <c r="AH580" s="14" t="n">
        <v>8.253</v>
      </c>
      <c r="AI580" s="14" t="n">
        <v>0</v>
      </c>
      <c r="AJ580" s="14" t="n">
        <v>1</v>
      </c>
      <c r="AK580" s="14" t="n">
        <v>22.175</v>
      </c>
      <c r="AL580" s="14" t="n">
        <v>10.884</v>
      </c>
      <c r="AM580" s="14" t="n">
        <v>1.9</v>
      </c>
      <c r="AN580" s="14" t="n">
        <v>27.686</v>
      </c>
      <c r="AO580" s="14" t="n">
        <v>0.15</v>
      </c>
      <c r="AP580" s="14" t="n">
        <v>1</v>
      </c>
      <c r="AQ580" s="14" t="n">
        <v>0.621</v>
      </c>
      <c r="AR580" s="14" t="n">
        <v>0.114</v>
      </c>
      <c r="AS580" s="14" t="n">
        <v>0.737</v>
      </c>
      <c r="AT580" s="14" t="n">
        <v>1.562</v>
      </c>
      <c r="AU580" s="14" t="n">
        <v>0.15</v>
      </c>
      <c r="AV580" s="14" t="n">
        <v>1</v>
      </c>
      <c r="AW580" s="14" t="n">
        <v>0.593</v>
      </c>
      <c r="AX580" s="14" t="n">
        <v>0.114</v>
      </c>
      <c r="AY580" s="14" t="n">
        <v>0.28</v>
      </c>
      <c r="AZ580" s="14" t="n">
        <v>1.004</v>
      </c>
      <c r="BA580" s="14" t="n">
        <v>0.15</v>
      </c>
      <c r="BB580" s="14" t="n">
        <v>1</v>
      </c>
      <c r="BC580" s="14" t="n">
        <v>0.44</v>
      </c>
      <c r="BD580" s="14" t="n">
        <v>0.114</v>
      </c>
      <c r="BE580" s="14" t="n">
        <v>0.536</v>
      </c>
      <c r="BF580" s="14" t="n">
        <v>1.122</v>
      </c>
      <c r="BG580" s="14" t="n">
        <v>0.15</v>
      </c>
      <c r="BH580" s="14" t="n">
        <v>1</v>
      </c>
      <c r="BI580" s="14" t="n">
        <v>0.5600000000000001</v>
      </c>
      <c r="BJ580" s="14" t="n">
        <v>0.114</v>
      </c>
      <c r="BK580" s="14" t="n">
        <v>-0.023</v>
      </c>
      <c r="BL580" s="14" t="n">
        <v>0.618</v>
      </c>
      <c r="BM580" s="14" t="n">
        <v>0.15</v>
      </c>
      <c r="BN580" s="14" t="n">
        <v>1</v>
      </c>
      <c r="BO580" s="14" t="n">
        <v>0</v>
      </c>
      <c r="BP580" s="14" t="n">
        <v>0.008999999999999999</v>
      </c>
      <c r="BQ580" s="14" t="n">
        <v>0.113</v>
      </c>
      <c r="BR580" s="14" t="n">
        <v>0</v>
      </c>
      <c r="BS580" s="14" t="n">
        <v>1</v>
      </c>
      <c r="BT580" s="14" t="n">
        <v>0</v>
      </c>
      <c r="BU580" s="14" t="n">
        <v>0</v>
      </c>
      <c r="BV580" s="14" t="n">
        <v>0.203</v>
      </c>
      <c r="BW580" s="14" t="n">
        <v>0.15</v>
      </c>
      <c r="BX580" s="14" t="n">
        <v>0.667</v>
      </c>
      <c r="BY580" s="14" t="n">
        <v>11.787</v>
      </c>
      <c r="BZ580" s="14" t="n">
        <v>0</v>
      </c>
      <c r="CA580" s="14" t="n">
        <v>11.787</v>
      </c>
      <c r="CB580" s="14" t="n">
        <v>0</v>
      </c>
      <c r="CC580" s="14" t="n">
        <v>81.69499999999999</v>
      </c>
      <c r="CD580" s="14" t="n">
        <v>7.95</v>
      </c>
      <c r="CE580" s="14" t="n">
        <v>-8.095000000000001</v>
      </c>
      <c r="CF580" s="14" t="n">
        <v>84.64</v>
      </c>
      <c r="CG580" s="14" t="n">
        <v>0</v>
      </c>
      <c r="CH580" s="14" t="n">
        <v>1</v>
      </c>
      <c r="CI580" s="14" t="n">
        <v>0</v>
      </c>
      <c r="CJ580" s="14" t="n">
        <v>0</v>
      </c>
      <c r="CK580" s="14" t="n">
        <v>0</v>
      </c>
      <c r="CL580" s="14" t="n">
        <v>0</v>
      </c>
      <c r="CM580" s="14" t="n">
        <v>0</v>
      </c>
      <c r="CN580" s="14" t="n">
        <v>0</v>
      </c>
      <c r="CO580" s="14" t="n">
        <v>0</v>
      </c>
      <c r="CP580" s="14" t="n">
        <v>0.42</v>
      </c>
      <c r="CQ580" s="14" t="n">
        <v>1.198</v>
      </c>
      <c r="CR580" s="14" t="n">
        <v>0</v>
      </c>
      <c r="CS580" s="14" t="n">
        <v>5.042</v>
      </c>
      <c r="CT580" s="14" t="n">
        <v>3.604</v>
      </c>
      <c r="CU580" s="14" t="n">
        <v>9.407999999999999</v>
      </c>
    </row>
    <row r="581">
      <c r="A581" s="14" t="inlineStr">
        <is>
          <t>NZL2022</t>
        </is>
      </c>
      <c r="B581" s="14" t="inlineStr">
        <is>
          <t>NZL</t>
        </is>
      </c>
      <c r="C581" s="14" t="inlineStr">
        <is>
          <t>NZL</t>
        </is>
      </c>
      <c r="D581" s="14" t="inlineStr">
        <is>
          <t>New Zealand</t>
        </is>
      </c>
      <c r="E581" s="14" t="n">
        <v>2022</v>
      </c>
      <c r="F581" s="14" t="n">
        <v>0.15</v>
      </c>
      <c r="G581" s="14" t="n">
        <v>4.368</v>
      </c>
      <c r="H581" s="14" t="n">
        <v>0.838</v>
      </c>
      <c r="I581" s="14" t="n">
        <v>4.962</v>
      </c>
      <c r="J581" s="14" t="n">
        <v>9.33</v>
      </c>
      <c r="K581" s="14" t="n">
        <v>0</v>
      </c>
      <c r="L581" s="14" t="n">
        <v>1</v>
      </c>
      <c r="M581" s="14" t="n">
        <v>5.517</v>
      </c>
      <c r="N581" s="14" t="n">
        <v>2.514</v>
      </c>
      <c r="O581" s="14" t="n">
        <v>4.989</v>
      </c>
      <c r="P581" s="14" t="n">
        <v>10.506</v>
      </c>
      <c r="Q581" s="14" t="n">
        <v>0</v>
      </c>
      <c r="R581" s="14" t="n">
        <v>1</v>
      </c>
      <c r="S581" s="14" t="n">
        <v>8.558</v>
      </c>
      <c r="T581" s="14" t="n">
        <v>5.027</v>
      </c>
      <c r="U581" s="14" t="n">
        <v>5.26</v>
      </c>
      <c r="V581" s="14" t="n">
        <v>15.716</v>
      </c>
      <c r="W581" s="14" t="n">
        <v>0.15</v>
      </c>
      <c r="X581" s="14" t="n">
        <v>1</v>
      </c>
      <c r="Y581" s="14" t="n">
        <v>12.63</v>
      </c>
      <c r="Z581" s="14" t="n">
        <v>1.325</v>
      </c>
      <c r="AA581" s="14" t="n">
        <v>-1.354</v>
      </c>
      <c r="AB581" s="14" t="n">
        <v>11.276</v>
      </c>
      <c r="AC581" s="14" t="n">
        <v>0</v>
      </c>
      <c r="AD581" s="14" t="n">
        <v>1</v>
      </c>
      <c r="AE581" s="14" t="n">
        <v>12.651</v>
      </c>
      <c r="AF581" s="14" t="n">
        <v>2.345</v>
      </c>
      <c r="AG581" s="14" t="n">
        <v>-1.374</v>
      </c>
      <c r="AH581" s="14" t="n">
        <v>11.276</v>
      </c>
      <c r="AI581" s="14" t="n">
        <v>0</v>
      </c>
      <c r="AJ581" s="14" t="n">
        <v>1</v>
      </c>
      <c r="AK581" s="14" t="n">
        <v>29.595</v>
      </c>
      <c r="AL581" s="14" t="n">
        <v>14.133</v>
      </c>
      <c r="AM581" s="14" t="n">
        <v>-6.076</v>
      </c>
      <c r="AN581" s="14" t="n">
        <v>27.047</v>
      </c>
      <c r="AO581" s="14" t="n">
        <v>0.15</v>
      </c>
      <c r="AP581" s="14" t="n">
        <v>1</v>
      </c>
      <c r="AQ581" s="14" t="n">
        <v>0.847</v>
      </c>
      <c r="AR581" s="14" t="n">
        <v>0.123</v>
      </c>
      <c r="AS581" s="14" t="n">
        <v>0.63</v>
      </c>
      <c r="AT581" s="14" t="n">
        <v>1.699</v>
      </c>
      <c r="AU581" s="14" t="n">
        <v>0.15</v>
      </c>
      <c r="AV581" s="14" t="n">
        <v>1</v>
      </c>
      <c r="AW581" s="14" t="n">
        <v>0.947</v>
      </c>
      <c r="AX581" s="14" t="n">
        <v>0.123</v>
      </c>
      <c r="AY581" s="14" t="n">
        <v>0.347</v>
      </c>
      <c r="AZ581" s="14" t="n">
        <v>1.488</v>
      </c>
      <c r="BA581" s="14" t="n">
        <v>0.15</v>
      </c>
      <c r="BB581" s="14" t="n">
        <v>1</v>
      </c>
      <c r="BC581" s="14" t="n">
        <v>0.589</v>
      </c>
      <c r="BD581" s="14" t="n">
        <v>0.123</v>
      </c>
      <c r="BE581" s="14" t="n">
        <v>0.516</v>
      </c>
      <c r="BF581" s="14" t="n">
        <v>1.27</v>
      </c>
      <c r="BG581" s="14" t="n">
        <v>0.15</v>
      </c>
      <c r="BH581" s="14" t="n">
        <v>1</v>
      </c>
      <c r="BI581" s="14" t="n">
        <v>0.6889999999999999</v>
      </c>
      <c r="BJ581" s="14" t="n">
        <v>0.123</v>
      </c>
      <c r="BK581" s="14" t="n">
        <v>-0.081</v>
      </c>
      <c r="BL581" s="14" t="n">
        <v>0.699</v>
      </c>
      <c r="BM581" s="14" t="n">
        <v>0.15</v>
      </c>
      <c r="BN581" s="14" t="n">
        <v>1</v>
      </c>
      <c r="BO581" s="14" t="n">
        <v>0</v>
      </c>
      <c r="BP581" s="14" t="n">
        <v>0</v>
      </c>
      <c r="BQ581" s="14" t="n">
        <v>0.102</v>
      </c>
      <c r="BR581" s="14" t="n">
        <v>0</v>
      </c>
      <c r="BS581" s="14" t="n">
        <v>1</v>
      </c>
      <c r="BT581" s="14" t="n">
        <v>0</v>
      </c>
      <c r="BU581" s="14" t="n">
        <v>0</v>
      </c>
      <c r="BV581" s="14" t="n">
        <v>0.187</v>
      </c>
      <c r="BW581" s="14" t="n">
        <v>0.15</v>
      </c>
      <c r="BX581" s="14" t="n">
        <v>0.667</v>
      </c>
      <c r="BY581" s="14" t="n">
        <v>12.729</v>
      </c>
      <c r="BZ581" s="14" t="n">
        <v>0</v>
      </c>
      <c r="CA581" s="14" t="n">
        <v>12.729</v>
      </c>
      <c r="CB581" s="14" t="n">
        <v>0</v>
      </c>
      <c r="CC581" s="14" t="n">
        <v>102.477</v>
      </c>
      <c r="CD581" s="14" t="n">
        <v>7.95</v>
      </c>
      <c r="CE581" s="14" t="n">
        <v>-23.306</v>
      </c>
      <c r="CF581" s="14" t="n">
        <v>91.04600000000001</v>
      </c>
      <c r="CG581" s="14" t="n">
        <v>0</v>
      </c>
      <c r="CH581" s="14" t="n">
        <v>1</v>
      </c>
      <c r="CI581" s="14" t="n">
        <v>0</v>
      </c>
      <c r="CJ581" s="14" t="n">
        <v>0</v>
      </c>
      <c r="CK581" s="14" t="n">
        <v>0</v>
      </c>
      <c r="CL581" s="14" t="n">
        <v>0</v>
      </c>
      <c r="CM581" s="14" t="n">
        <v>0</v>
      </c>
      <c r="CN581" s="14" t="n">
        <v>0</v>
      </c>
      <c r="CO581" s="14" t="n">
        <v>0</v>
      </c>
      <c r="CP581" s="14" t="n">
        <v>0.643</v>
      </c>
      <c r="CQ581" s="14" t="n">
        <v>1.294</v>
      </c>
      <c r="CR581" s="14" t="n">
        <v>0</v>
      </c>
      <c r="CS581" s="14" t="n">
        <v>5.445</v>
      </c>
      <c r="CT581" s="14" t="n">
        <v>7.554</v>
      </c>
      <c r="CU581" s="14" t="n">
        <v>16.097</v>
      </c>
    </row>
    <row r="582">
      <c r="A582" s="14" t="inlineStr">
        <is>
          <t>NZL2023</t>
        </is>
      </c>
      <c r="B582" s="14" t="inlineStr">
        <is>
          <t>NZL</t>
        </is>
      </c>
      <c r="C582" s="14" t="inlineStr">
        <is>
          <t>NZL</t>
        </is>
      </c>
      <c r="D582" s="14" t="inlineStr">
        <is>
          <t>New Zealand</t>
        </is>
      </c>
      <c r="E582" s="14" t="n">
        <v>2023</v>
      </c>
      <c r="F582" s="14" t="n">
        <v>0.15</v>
      </c>
      <c r="G582" s="14" t="n">
        <v>2.517</v>
      </c>
      <c r="H582" s="14" t="n">
        <v>0.732</v>
      </c>
      <c r="I582" s="14" t="n">
        <v>3.358</v>
      </c>
      <c r="J582" s="14" t="n">
        <v>5.875</v>
      </c>
      <c r="K582" s="14" t="n">
        <v>0</v>
      </c>
      <c r="L582" s="14" t="n">
        <v>1</v>
      </c>
      <c r="M582" s="14" t="n">
        <v>3.919</v>
      </c>
      <c r="N582" s="14" t="n">
        <v>2.197</v>
      </c>
      <c r="O582" s="14" t="n">
        <v>3.376</v>
      </c>
      <c r="P582" s="14" t="n">
        <v>7.295</v>
      </c>
      <c r="Q582" s="14" t="n">
        <v>0</v>
      </c>
      <c r="R582" s="14" t="n">
        <v>1</v>
      </c>
      <c r="S582" s="14" t="n">
        <v>6.18</v>
      </c>
      <c r="T582" s="14" t="n">
        <v>4.395</v>
      </c>
      <c r="U582" s="14" t="n">
        <v>3.617</v>
      </c>
      <c r="V582" s="14" t="n">
        <v>11.082</v>
      </c>
      <c r="W582" s="14" t="n">
        <v>0.15</v>
      </c>
      <c r="X582" s="14" t="n">
        <v>1</v>
      </c>
      <c r="Y582" s="14" t="n">
        <v>9.112</v>
      </c>
      <c r="Z582" s="14" t="n">
        <v>1.021</v>
      </c>
      <c r="AA582" s="14" t="n">
        <v>0.12</v>
      </c>
      <c r="AB582" s="14" t="n">
        <v>9.231999999999999</v>
      </c>
      <c r="AC582" s="14" t="n">
        <v>0</v>
      </c>
      <c r="AD582" s="14" t="n">
        <v>1</v>
      </c>
      <c r="AE582" s="14" t="n">
        <v>9.183999999999999</v>
      </c>
      <c r="AF582" s="14" t="n">
        <v>1.829</v>
      </c>
      <c r="AG582" s="14" t="n">
        <v>0.048</v>
      </c>
      <c r="AH582" s="14" t="n">
        <v>9.231999999999999</v>
      </c>
      <c r="AI582" s="14" t="n">
        <v>0</v>
      </c>
      <c r="AJ582" s="14" t="n">
        <v>1</v>
      </c>
      <c r="AK582" s="14" t="n">
        <v>26.435</v>
      </c>
      <c r="AL582" s="14" t="n">
        <v>13.095</v>
      </c>
      <c r="AM582" s="14" t="n">
        <v>-1.395</v>
      </c>
      <c r="AN582" s="14" t="n">
        <v>28.795</v>
      </c>
      <c r="AO582" s="14" t="n">
        <v>0.15</v>
      </c>
      <c r="AP582" s="14" t="n">
        <v>1</v>
      </c>
      <c r="AQ582" s="14" t="n">
        <v>0.749</v>
      </c>
      <c r="AR582" s="14" t="n">
        <v>0.129</v>
      </c>
      <c r="AS582" s="14" t="n">
        <v>0.623</v>
      </c>
      <c r="AT582" s="14" t="n">
        <v>1.577</v>
      </c>
      <c r="AU582" s="14" t="n">
        <v>0.15</v>
      </c>
      <c r="AV582" s="14" t="n">
        <v>1</v>
      </c>
      <c r="AW582" s="14" t="n">
        <v>0.783</v>
      </c>
      <c r="AX582" s="14" t="n">
        <v>0.129</v>
      </c>
      <c r="AY582" s="14" t="n">
        <v>0.31</v>
      </c>
      <c r="AZ582" s="14" t="n">
        <v>1.257</v>
      </c>
      <c r="BA582" s="14" t="n">
        <v>0.15</v>
      </c>
      <c r="BB582" s="14" t="n">
        <v>1</v>
      </c>
      <c r="BC582" s="14" t="n">
        <v>0.527</v>
      </c>
      <c r="BD582" s="14" t="n">
        <v>0.129</v>
      </c>
      <c r="BE582" s="14" t="n">
        <v>0.577</v>
      </c>
      <c r="BF582" s="14" t="n">
        <v>1.271</v>
      </c>
      <c r="BG582" s="14" t="n">
        <v>0.15</v>
      </c>
      <c r="BH582" s="14" t="n">
        <v>1</v>
      </c>
      <c r="BI582" s="14" t="n">
        <v>0.64</v>
      </c>
      <c r="BJ582" s="14" t="n">
        <v>0.129</v>
      </c>
      <c r="BK582" s="14" t="n">
        <v>-0.031</v>
      </c>
      <c r="BL582" s="14" t="n">
        <v>0.7</v>
      </c>
      <c r="BM582" s="14" t="n">
        <v>0.15</v>
      </c>
      <c r="BN582" s="14" t="n">
        <v>1</v>
      </c>
      <c r="BO582" s="14" t="n">
        <v>0</v>
      </c>
      <c r="BP582" s="14" t="n">
        <v>0</v>
      </c>
      <c r="BQ582" s="14" t="n">
        <v>0.098</v>
      </c>
      <c r="BR582" s="14" t="n">
        <v>0</v>
      </c>
      <c r="BS582" s="14" t="n">
        <v>1</v>
      </c>
      <c r="BT582" s="14" t="n">
        <v>0</v>
      </c>
      <c r="BU582" s="14" t="n">
        <v>0</v>
      </c>
      <c r="BV582" s="14" t="n">
        <v>0.188</v>
      </c>
      <c r="BW582" s="14" t="n">
        <v>0.15</v>
      </c>
      <c r="BX582" s="14" t="n">
        <v>0.667</v>
      </c>
      <c r="BY582" s="14" t="n">
        <v>13.254</v>
      </c>
      <c r="BZ582" s="14" t="n">
        <v>0</v>
      </c>
      <c r="CA582" s="14" t="n">
        <v>13.254</v>
      </c>
      <c r="CB582" s="14" t="n">
        <v>0</v>
      </c>
      <c r="CC582" s="14" t="n">
        <v>87.07899999999999</v>
      </c>
      <c r="CD582" s="14" t="n">
        <v>7.95</v>
      </c>
      <c r="CE582" s="14" t="n">
        <v>-7.863</v>
      </c>
      <c r="CF582" s="14" t="n">
        <v>91.098</v>
      </c>
      <c r="CG582" s="14" t="n">
        <v>0</v>
      </c>
      <c r="CH582" s="14" t="n">
        <v>1</v>
      </c>
      <c r="CI582" s="14" t="n">
        <v>0</v>
      </c>
      <c r="CJ582" s="14" t="n">
        <v>0</v>
      </c>
      <c r="CK582" s="14" t="n">
        <v>0</v>
      </c>
      <c r="CL582" s="14" t="n">
        <v>0</v>
      </c>
      <c r="CM582" s="14" t="n">
        <v>0</v>
      </c>
      <c r="CN582" s="14" t="n">
        <v>0</v>
      </c>
      <c r="CO582" s="14" t="n">
        <v>0</v>
      </c>
      <c r="CP582" s="14" t="n">
        <v>0.861</v>
      </c>
      <c r="CQ582" s="14" t="n">
        <v>1.348</v>
      </c>
      <c r="CR582" s="14" t="n">
        <v>0</v>
      </c>
      <c r="CS582" s="14" t="n">
        <v>5.669</v>
      </c>
      <c r="CT582" s="14" t="n">
        <v>4.484</v>
      </c>
      <c r="CU582" s="14" t="n">
        <v>12.529</v>
      </c>
    </row>
    <row r="583">
      <c r="A583" s="14" t="inlineStr">
        <is>
          <t>NZL2024</t>
        </is>
      </c>
      <c r="B583" s="14" t="inlineStr">
        <is>
          <t>NZL</t>
        </is>
      </c>
      <c r="C583" s="14" t="inlineStr">
        <is>
          <t>NZL</t>
        </is>
      </c>
      <c r="D583" s="14" t="inlineStr">
        <is>
          <t>New Zealand</t>
        </is>
      </c>
      <c r="E583" s="14" t="n">
        <v>2024</v>
      </c>
      <c r="F583" s="14" t="n">
        <v>0.15</v>
      </c>
      <c r="G583" s="14" t="n">
        <v>2.437</v>
      </c>
      <c r="H583" s="14" t="n">
        <v>0.754</v>
      </c>
      <c r="I583" s="14" t="n">
        <v>3.548</v>
      </c>
      <c r="J583" s="14" t="n">
        <v>5.986</v>
      </c>
      <c r="K583" s="14" t="n">
        <v>0</v>
      </c>
      <c r="L583" s="14" t="n">
        <v>1</v>
      </c>
      <c r="M583" s="14" t="n">
        <v>3.896</v>
      </c>
      <c r="N583" s="14" t="n">
        <v>2.262</v>
      </c>
      <c r="O583" s="14" t="n">
        <v>3.568</v>
      </c>
      <c r="P583" s="14" t="n">
        <v>7.463</v>
      </c>
      <c r="Q583" s="14" t="n">
        <v>0</v>
      </c>
      <c r="R583" s="14" t="n">
        <v>1</v>
      </c>
      <c r="S583" s="14" t="n">
        <v>6.208</v>
      </c>
      <c r="T583" s="14" t="n">
        <v>4.524</v>
      </c>
      <c r="U583" s="14" t="n">
        <v>3.855</v>
      </c>
      <c r="V583" s="14" t="n">
        <v>11.34</v>
      </c>
      <c r="W583" s="14" t="n">
        <v>0.15</v>
      </c>
      <c r="X583" s="14" t="n">
        <v>1</v>
      </c>
      <c r="Y583" s="14" t="n">
        <v>9.395</v>
      </c>
      <c r="Z583" s="14" t="n">
        <v>1.186</v>
      </c>
      <c r="AA583" s="14" t="n">
        <v>2.1</v>
      </c>
      <c r="AB583" s="14" t="n">
        <v>11.495</v>
      </c>
      <c r="AC583" s="14" t="n">
        <v>0</v>
      </c>
      <c r="AD583" s="14" t="n">
        <v>1</v>
      </c>
      <c r="AE583" s="14" t="n">
        <v>9.364000000000001</v>
      </c>
      <c r="AF583" s="14" t="n">
        <v>2.051</v>
      </c>
      <c r="AG583" s="14" t="n">
        <v>2.131</v>
      </c>
      <c r="AH583" s="14" t="n">
        <v>11.495</v>
      </c>
      <c r="AI583" s="14" t="n">
        <v>0</v>
      </c>
      <c r="AJ583" s="14" t="n">
        <v>1</v>
      </c>
      <c r="AK583" s="14" t="n">
        <v>24.008</v>
      </c>
      <c r="AL583" s="14" t="n">
        <v>12.211</v>
      </c>
      <c r="AM583" s="14" t="n">
        <v>0.103</v>
      </c>
      <c r="AN583" s="14" t="n">
        <v>27.728</v>
      </c>
      <c r="AO583" s="14" t="n">
        <v>0.15</v>
      </c>
      <c r="AP583" s="14" t="n">
        <v>1</v>
      </c>
      <c r="AQ583" s="14" t="n">
        <v>0.72</v>
      </c>
      <c r="AR583" s="14" t="n">
        <v>0.132</v>
      </c>
      <c r="AS583" s="14" t="n">
        <v>0.677</v>
      </c>
      <c r="AT583" s="14" t="n">
        <v>1.606</v>
      </c>
      <c r="AU583" s="14" t="n">
        <v>0.15</v>
      </c>
      <c r="AV583" s="14" t="n">
        <v>1</v>
      </c>
      <c r="AW583" s="14" t="n">
        <v>0.734</v>
      </c>
      <c r="AX583" s="14" t="n">
        <v>0.132</v>
      </c>
      <c r="AY583" s="14" t="n">
        <v>0.312</v>
      </c>
      <c r="AZ583" s="14" t="n">
        <v>1.203</v>
      </c>
      <c r="BA583" s="14" t="n">
        <v>0.15</v>
      </c>
      <c r="BB583" s="14" t="n">
        <v>1</v>
      </c>
      <c r="BC583" s="14" t="n">
        <v>0.51</v>
      </c>
      <c r="BD583" s="14" t="n">
        <v>0.132</v>
      </c>
      <c r="BE583" s="14" t="n">
        <v>0.614</v>
      </c>
      <c r="BF583" s="14" t="n">
        <v>1.293</v>
      </c>
      <c r="BG583" s="14" t="n">
        <v>0.15</v>
      </c>
      <c r="BH583" s="14" t="n">
        <v>1</v>
      </c>
      <c r="BI583" s="14" t="n">
        <v>0.652</v>
      </c>
      <c r="BJ583" s="14" t="n">
        <v>0.132</v>
      </c>
      <c r="BK583" s="14" t="n">
        <v>-0.033</v>
      </c>
      <c r="BL583" s="14" t="n">
        <v>0.712</v>
      </c>
      <c r="BM583" s="14" t="n">
        <v>0.15</v>
      </c>
      <c r="BN583" s="14" t="n">
        <v>1</v>
      </c>
      <c r="BO583" s="14" t="n">
        <v>0</v>
      </c>
      <c r="BP583" s="14" t="n">
        <v>0</v>
      </c>
      <c r="BQ583" s="14" t="n">
        <v>0.1</v>
      </c>
      <c r="BR583" s="14" t="n">
        <v>0</v>
      </c>
      <c r="BS583" s="14" t="n">
        <v>1</v>
      </c>
      <c r="BT583" s="14" t="n">
        <v>0</v>
      </c>
      <c r="BU583" s="14" t="n">
        <v>0</v>
      </c>
      <c r="BV583" s="14" t="n">
        <v>0.191</v>
      </c>
      <c r="BW583" s="14" t="n">
        <v>0.15</v>
      </c>
      <c r="BX583" s="14" t="n">
        <v>0.667</v>
      </c>
      <c r="BY583" s="14" t="n">
        <v>13.646</v>
      </c>
      <c r="BZ583" s="14" t="n">
        <v>0</v>
      </c>
      <c r="CA583" s="14" t="n">
        <v>13.646</v>
      </c>
      <c r="CB583" s="14" t="n">
        <v>0</v>
      </c>
      <c r="CC583" s="14" t="n">
        <v>86.38500000000001</v>
      </c>
      <c r="CD583" s="14" t="n">
        <v>7.95</v>
      </c>
      <c r="CE583" s="14" t="n">
        <v>-5.777</v>
      </c>
      <c r="CF583" s="14" t="n">
        <v>92.699</v>
      </c>
      <c r="CG583" s="14" t="n">
        <v>0</v>
      </c>
      <c r="CH583" s="14" t="n">
        <v>1</v>
      </c>
      <c r="CI583" s="14" t="n">
        <v>0</v>
      </c>
      <c r="CJ583" s="14" t="n">
        <v>0</v>
      </c>
      <c r="CK583" s="14" t="n">
        <v>0</v>
      </c>
      <c r="CL583" s="14" t="n">
        <v>0</v>
      </c>
      <c r="CM583" s="14" t="n">
        <v>0</v>
      </c>
      <c r="CN583" s="14" t="n">
        <v>0</v>
      </c>
      <c r="CO583" s="14" t="n">
        <v>0</v>
      </c>
      <c r="CP583" s="14" t="n">
        <v>0.861</v>
      </c>
      <c r="CQ583" s="14" t="n">
        <v>1.387</v>
      </c>
      <c r="CR583" s="14" t="n">
        <v>0</v>
      </c>
      <c r="CS583" s="14" t="n">
        <v>5.837</v>
      </c>
      <c r="CT583" s="14" t="n">
        <v>3.509</v>
      </c>
      <c r="CU583" s="14" t="n">
        <v>10.896</v>
      </c>
    </row>
    <row r="584">
      <c r="A584" s="14" t="inlineStr">
        <is>
          <t>NIC2021</t>
        </is>
      </c>
      <c r="B584" s="14" t="inlineStr">
        <is>
          <t>NIC</t>
        </is>
      </c>
      <c r="C584" s="14" t="inlineStr">
        <is>
          <t>NIC</t>
        </is>
      </c>
      <c r="D584" s="14" t="inlineStr">
        <is>
          <t>Nicaragua</t>
        </is>
      </c>
      <c r="E584" s="14" t="n">
        <v>2021</v>
      </c>
      <c r="F584" s="14" t="n">
        <v>0.15</v>
      </c>
      <c r="G584" s="14" t="n">
        <v>5.897</v>
      </c>
      <c r="H584" s="14" t="n">
        <v>1.143</v>
      </c>
      <c r="I584" s="14" t="n">
        <v>0</v>
      </c>
      <c r="J584" s="14" t="n">
        <v>5.897</v>
      </c>
      <c r="K584" s="14" t="n">
        <v>0</v>
      </c>
      <c r="L584" s="14" t="n">
        <v>1</v>
      </c>
      <c r="M584" s="14" t="n">
        <v>7.964</v>
      </c>
      <c r="N584" s="14" t="n">
        <v>3.43</v>
      </c>
      <c r="O584" s="14" t="n">
        <v>0</v>
      </c>
      <c r="P584" s="14" t="n">
        <v>7.964</v>
      </c>
      <c r="Q584" s="14" t="n">
        <v>0</v>
      </c>
      <c r="R584" s="14" t="n">
        <v>1</v>
      </c>
      <c r="S584" s="14" t="n">
        <v>11.613</v>
      </c>
      <c r="T584" s="14" t="n">
        <v>6.86</v>
      </c>
      <c r="U584" s="14" t="n">
        <v>0</v>
      </c>
      <c r="V584" s="14" t="n">
        <v>13.355</v>
      </c>
      <c r="W584" s="14" t="n">
        <v>0.15</v>
      </c>
      <c r="X584" s="14" t="n">
        <v>1</v>
      </c>
      <c r="Y584" s="14" t="n">
        <v>5.261</v>
      </c>
      <c r="Z584" s="14" t="n">
        <v>0.708</v>
      </c>
      <c r="AA584" s="14" t="n">
        <v>0</v>
      </c>
      <c r="AB584" s="14" t="n">
        <v>5.261</v>
      </c>
      <c r="AC584" s="14" t="n">
        <v>0</v>
      </c>
      <c r="AD584" s="14" t="n">
        <v>1</v>
      </c>
      <c r="AE584" s="14" t="n">
        <v>6.404</v>
      </c>
      <c r="AF584" s="14" t="n">
        <v>1.5</v>
      </c>
      <c r="AG584" s="14" t="n">
        <v>0</v>
      </c>
      <c r="AH584" s="14" t="n">
        <v>6.404</v>
      </c>
      <c r="AI584" s="14" t="n">
        <v>0</v>
      </c>
      <c r="AJ584" s="14" t="n">
        <v>1</v>
      </c>
      <c r="AK584" s="14" t="n">
        <v>13.264</v>
      </c>
      <c r="AL584" s="14" t="n">
        <v>7.127</v>
      </c>
      <c r="AM584" s="14" t="n">
        <v>0</v>
      </c>
      <c r="AN584" s="14" t="n">
        <v>15.253</v>
      </c>
      <c r="AO584" s="14" t="n">
        <v>0.15</v>
      </c>
      <c r="AP584" s="14" t="n">
        <v>1</v>
      </c>
      <c r="AQ584" s="14" t="n">
        <v>0.649</v>
      </c>
      <c r="AR584" s="14" t="n">
        <v>0.114</v>
      </c>
      <c r="AS584" s="14" t="n">
        <v>0.281</v>
      </c>
      <c r="AT584" s="14" t="n">
        <v>1.07</v>
      </c>
      <c r="AU584" s="14" t="n">
        <v>0.15</v>
      </c>
      <c r="AV584" s="14" t="n">
        <v>1</v>
      </c>
      <c r="AW584" s="14" t="n">
        <v>0.577</v>
      </c>
      <c r="AX584" s="14" t="n">
        <v>0.114</v>
      </c>
      <c r="AY584" s="14" t="n">
        <v>0.217</v>
      </c>
      <c r="AZ584" s="14" t="n">
        <v>0.913</v>
      </c>
      <c r="BA584" s="14" t="n">
        <v>0.15</v>
      </c>
      <c r="BB584" s="14" t="n">
        <v>1</v>
      </c>
      <c r="BC584" s="14" t="n">
        <v>0.458</v>
      </c>
      <c r="BD584" s="14" t="n">
        <v>0.114</v>
      </c>
      <c r="BE584" s="14" t="n">
        <v>0.08500000000000001</v>
      </c>
      <c r="BF584" s="14" t="n">
        <v>0.624</v>
      </c>
      <c r="BG584" s="14" t="n">
        <v>0.15</v>
      </c>
      <c r="BH584" s="14" t="n">
        <v>1</v>
      </c>
      <c r="BI584" s="14" t="n">
        <v>0.491</v>
      </c>
      <c r="BJ584" s="14" t="n">
        <v>0.114</v>
      </c>
      <c r="BK584" s="14" t="n">
        <v>0.292</v>
      </c>
      <c r="BL584" s="14" t="n">
        <v>0.901</v>
      </c>
      <c r="BM584" s="14" t="n">
        <v>0.15</v>
      </c>
      <c r="BN584" s="14" t="n">
        <v>1</v>
      </c>
      <c r="BO584" s="14" t="n">
        <v>0</v>
      </c>
      <c r="BP584" s="14" t="n">
        <v>0</v>
      </c>
      <c r="BQ584" s="14" t="n">
        <v>0.179</v>
      </c>
      <c r="BR584" s="14" t="n">
        <v>0</v>
      </c>
      <c r="BS584" s="14" t="n">
        <v>0.667</v>
      </c>
      <c r="BT584" s="14" t="n">
        <v>0</v>
      </c>
      <c r="BU584" s="14" t="n">
        <v>0</v>
      </c>
      <c r="BV584" s="14" t="n">
        <v>0.179</v>
      </c>
      <c r="BW584" s="14" t="n">
        <v>0.15</v>
      </c>
      <c r="BX584" s="14" t="n">
        <v>0.833</v>
      </c>
      <c r="BY584" s="14" t="n">
        <v>11.787</v>
      </c>
      <c r="BZ584" s="14" t="n">
        <v>0</v>
      </c>
      <c r="CA584" s="14" t="n">
        <v>11.787</v>
      </c>
      <c r="CB584" s="14" t="n">
        <v>0</v>
      </c>
      <c r="CC584" s="14" t="n">
        <v>78.125</v>
      </c>
      <c r="CD584" s="14" t="n">
        <v>7.95</v>
      </c>
      <c r="CE584" s="14" t="n">
        <v>1.58</v>
      </c>
      <c r="CF584" s="14" t="n">
        <v>91.66</v>
      </c>
      <c r="CG584" s="14" t="n">
        <v>0.15</v>
      </c>
      <c r="CH584" s="14" t="n">
        <v>1</v>
      </c>
      <c r="CI584" s="14" t="n">
        <v>0</v>
      </c>
      <c r="CJ584" s="14" t="n">
        <v>0</v>
      </c>
      <c r="CK584" s="14" t="n">
        <v>0</v>
      </c>
      <c r="CL584" s="14" t="n">
        <v>0</v>
      </c>
      <c r="CM584" s="14" t="n">
        <v>0</v>
      </c>
      <c r="CN584" s="14" t="n">
        <v>0</v>
      </c>
      <c r="CO584" s="14" t="n">
        <v>0</v>
      </c>
      <c r="CP584" s="14" t="n">
        <v>0</v>
      </c>
      <c r="CQ584" s="14" t="n">
        <v>1.198</v>
      </c>
      <c r="CR584" s="14" t="n">
        <v>0</v>
      </c>
      <c r="CS584" s="14" t="n">
        <v>4.776</v>
      </c>
      <c r="CT584" s="14" t="n">
        <v>4.753</v>
      </c>
      <c r="CU584" s="14" t="n">
        <v>15.983</v>
      </c>
    </row>
    <row r="585">
      <c r="A585" s="14" t="inlineStr">
        <is>
          <t>NIC2022</t>
        </is>
      </c>
      <c r="B585" s="14" t="inlineStr">
        <is>
          <t>NIC</t>
        </is>
      </c>
      <c r="C585" s="14" t="inlineStr">
        <is>
          <t>NIC</t>
        </is>
      </c>
      <c r="D585" s="14" t="inlineStr">
        <is>
          <t>Nicaragua</t>
        </is>
      </c>
      <c r="E585" s="14" t="n">
        <v>2022</v>
      </c>
      <c r="F585" s="14" t="n">
        <v>0.15</v>
      </c>
      <c r="G585" s="14" t="n">
        <v>11.72</v>
      </c>
      <c r="H585" s="14" t="n">
        <v>1.235</v>
      </c>
      <c r="I585" s="14" t="n">
        <v>0</v>
      </c>
      <c r="J585" s="14" t="n">
        <v>11.72</v>
      </c>
      <c r="K585" s="14" t="n">
        <v>0</v>
      </c>
      <c r="L585" s="14" t="n">
        <v>1</v>
      </c>
      <c r="M585" s="14" t="n">
        <v>9.782999999999999</v>
      </c>
      <c r="N585" s="14" t="n">
        <v>3.704</v>
      </c>
      <c r="O585" s="14" t="n">
        <v>0</v>
      </c>
      <c r="P585" s="14" t="n">
        <v>9.782999999999999</v>
      </c>
      <c r="Q585" s="14" t="n">
        <v>0</v>
      </c>
      <c r="R585" s="14" t="n">
        <v>1</v>
      </c>
      <c r="S585" s="14" t="n">
        <v>17.893</v>
      </c>
      <c r="T585" s="14" t="n">
        <v>7.408</v>
      </c>
      <c r="U585" s="14" t="n">
        <v>0.199</v>
      </c>
      <c r="V585" s="14" t="n">
        <v>20.577</v>
      </c>
      <c r="W585" s="14" t="n">
        <v>0.15</v>
      </c>
      <c r="X585" s="14" t="n">
        <v>1</v>
      </c>
      <c r="Y585" s="14" t="n">
        <v>5.681</v>
      </c>
      <c r="Z585" s="14" t="n">
        <v>0.764</v>
      </c>
      <c r="AA585" s="14" t="n">
        <v>0</v>
      </c>
      <c r="AB585" s="14" t="n">
        <v>5.681</v>
      </c>
      <c r="AC585" s="14" t="n">
        <v>0</v>
      </c>
      <c r="AD585" s="14" t="n">
        <v>1</v>
      </c>
      <c r="AE585" s="14" t="n">
        <v>6.916</v>
      </c>
      <c r="AF585" s="14" t="n">
        <v>1.619</v>
      </c>
      <c r="AG585" s="14" t="n">
        <v>0</v>
      </c>
      <c r="AH585" s="14" t="n">
        <v>6.916</v>
      </c>
      <c r="AI585" s="14" t="n">
        <v>0</v>
      </c>
      <c r="AJ585" s="14" t="n">
        <v>1</v>
      </c>
      <c r="AK585" s="14" t="n">
        <v>14.324</v>
      </c>
      <c r="AL585" s="14" t="n">
        <v>7.697</v>
      </c>
      <c r="AM585" s="14" t="n">
        <v>0.159</v>
      </c>
      <c r="AN585" s="14" t="n">
        <v>16.472</v>
      </c>
      <c r="AO585" s="14" t="n">
        <v>0.15</v>
      </c>
      <c r="AP585" s="14" t="n">
        <v>1</v>
      </c>
      <c r="AQ585" s="14" t="n">
        <v>0.896</v>
      </c>
      <c r="AR585" s="14" t="n">
        <v>0.123</v>
      </c>
      <c r="AS585" s="14" t="n">
        <v>0.234</v>
      </c>
      <c r="AT585" s="14" t="n">
        <v>1.3</v>
      </c>
      <c r="AU585" s="14" t="n">
        <v>0.15</v>
      </c>
      <c r="AV585" s="14" t="n">
        <v>1</v>
      </c>
      <c r="AW585" s="14" t="n">
        <v>0.89</v>
      </c>
      <c r="AX585" s="14" t="n">
        <v>0.123</v>
      </c>
      <c r="AY585" s="14" t="n">
        <v>0.134</v>
      </c>
      <c r="AZ585" s="14" t="n">
        <v>1.178</v>
      </c>
      <c r="BA585" s="14" t="n">
        <v>0.15</v>
      </c>
      <c r="BB585" s="14" t="n">
        <v>1</v>
      </c>
      <c r="BC585" s="14" t="n">
        <v>0.62</v>
      </c>
      <c r="BD585" s="14" t="n">
        <v>0.123</v>
      </c>
      <c r="BE585" s="14" t="n">
        <v>-0.044</v>
      </c>
      <c r="BF585" s="14" t="n">
        <v>0.663</v>
      </c>
      <c r="BG585" s="14" t="n">
        <v>0.15</v>
      </c>
      <c r="BH585" s="14" t="n">
        <v>1</v>
      </c>
      <c r="BI585" s="14" t="n">
        <v>0.608</v>
      </c>
      <c r="BJ585" s="14" t="n">
        <v>0.123</v>
      </c>
      <c r="BK585" s="14" t="n">
        <v>0.597</v>
      </c>
      <c r="BL585" s="14" t="n">
        <v>1.386</v>
      </c>
      <c r="BM585" s="14" t="n">
        <v>0.15</v>
      </c>
      <c r="BN585" s="14" t="n">
        <v>1</v>
      </c>
      <c r="BO585" s="14" t="n">
        <v>0</v>
      </c>
      <c r="BP585" s="14" t="n">
        <v>0</v>
      </c>
      <c r="BQ585" s="14" t="n">
        <v>0.179</v>
      </c>
      <c r="BR585" s="14" t="n">
        <v>0</v>
      </c>
      <c r="BS585" s="14" t="n">
        <v>0.667</v>
      </c>
      <c r="BT585" s="14" t="n">
        <v>0</v>
      </c>
      <c r="BU585" s="14" t="n">
        <v>0</v>
      </c>
      <c r="BV585" s="14" t="n">
        <v>0.177</v>
      </c>
      <c r="BW585" s="14" t="n">
        <v>0.15</v>
      </c>
      <c r="BX585" s="14" t="n">
        <v>0.833</v>
      </c>
      <c r="BY585" s="14" t="n">
        <v>12.729</v>
      </c>
      <c r="BZ585" s="14" t="n">
        <v>0</v>
      </c>
      <c r="CA585" s="14" t="n">
        <v>12.729</v>
      </c>
      <c r="CB585" s="14" t="n">
        <v>0</v>
      </c>
      <c r="CC585" s="14" t="n">
        <v>97.90000000000001</v>
      </c>
      <c r="CD585" s="14" t="n">
        <v>7.95</v>
      </c>
      <c r="CE585" s="14" t="n">
        <v>1.027</v>
      </c>
      <c r="CF585" s="14" t="n">
        <v>112.517</v>
      </c>
      <c r="CG585" s="14" t="n">
        <v>0.15</v>
      </c>
      <c r="CH585" s="14" t="n">
        <v>1</v>
      </c>
      <c r="CI585" s="14" t="n">
        <v>0</v>
      </c>
      <c r="CJ585" s="14" t="n">
        <v>0</v>
      </c>
      <c r="CK585" s="14" t="n">
        <v>0</v>
      </c>
      <c r="CL585" s="14" t="n">
        <v>0</v>
      </c>
      <c r="CM585" s="14" t="n">
        <v>0</v>
      </c>
      <c r="CN585" s="14" t="n">
        <v>0</v>
      </c>
      <c r="CO585" s="14" t="n">
        <v>0</v>
      </c>
      <c r="CP585" s="14" t="n">
        <v>0</v>
      </c>
      <c r="CQ585" s="14" t="n">
        <v>1.294</v>
      </c>
      <c r="CR585" s="14" t="n">
        <v>0</v>
      </c>
      <c r="CS585" s="14" t="n">
        <v>5.158</v>
      </c>
      <c r="CT585" s="14" t="n">
        <v>10.485</v>
      </c>
      <c r="CU585" s="14" t="n">
        <v>29.494</v>
      </c>
    </row>
    <row r="586">
      <c r="A586" s="14" t="inlineStr">
        <is>
          <t>NIC2023</t>
        </is>
      </c>
      <c r="B586" s="14" t="inlineStr">
        <is>
          <t>NIC</t>
        </is>
      </c>
      <c r="C586" s="14" t="inlineStr">
        <is>
          <t>NIC</t>
        </is>
      </c>
      <c r="D586" s="14" t="inlineStr">
        <is>
          <t>Nicaragua</t>
        </is>
      </c>
      <c r="E586" s="14" t="n">
        <v>2023</v>
      </c>
      <c r="F586" s="14" t="n">
        <v>0.15</v>
      </c>
      <c r="G586" s="14" t="n">
        <v>6.147</v>
      </c>
      <c r="H586" s="14" t="n">
        <v>1.286</v>
      </c>
      <c r="I586" s="14" t="n">
        <v>0</v>
      </c>
      <c r="J586" s="14" t="n">
        <v>6.147</v>
      </c>
      <c r="K586" s="14" t="n">
        <v>0</v>
      </c>
      <c r="L586" s="14" t="n">
        <v>1</v>
      </c>
      <c r="M586" s="14" t="n">
        <v>7.886</v>
      </c>
      <c r="N586" s="14" t="n">
        <v>3.857</v>
      </c>
      <c r="O586" s="14" t="n">
        <v>0</v>
      </c>
      <c r="P586" s="14" t="n">
        <v>7.886</v>
      </c>
      <c r="Q586" s="14" t="n">
        <v>0</v>
      </c>
      <c r="R586" s="14" t="n">
        <v>1</v>
      </c>
      <c r="S586" s="14" t="n">
        <v>12.575</v>
      </c>
      <c r="T586" s="14" t="n">
        <v>7.714</v>
      </c>
      <c r="U586" s="14" t="n">
        <v>0.209</v>
      </c>
      <c r="V586" s="14" t="n">
        <v>14.461</v>
      </c>
      <c r="W586" s="14" t="n">
        <v>0.15</v>
      </c>
      <c r="X586" s="14" t="n">
        <v>1</v>
      </c>
      <c r="Y586" s="14" t="n">
        <v>5.916</v>
      </c>
      <c r="Z586" s="14" t="n">
        <v>0.796</v>
      </c>
      <c r="AA586" s="14" t="n">
        <v>0</v>
      </c>
      <c r="AB586" s="14" t="n">
        <v>5.916</v>
      </c>
      <c r="AC586" s="14" t="n">
        <v>0</v>
      </c>
      <c r="AD586" s="14" t="n">
        <v>1</v>
      </c>
      <c r="AE586" s="14" t="n">
        <v>7.201</v>
      </c>
      <c r="AF586" s="14" t="n">
        <v>1.686</v>
      </c>
      <c r="AG586" s="14" t="n">
        <v>0</v>
      </c>
      <c r="AH586" s="14" t="n">
        <v>7.201</v>
      </c>
      <c r="AI586" s="14" t="n">
        <v>0</v>
      </c>
      <c r="AJ586" s="14" t="n">
        <v>1</v>
      </c>
      <c r="AK586" s="14" t="n">
        <v>14.915</v>
      </c>
      <c r="AL586" s="14" t="n">
        <v>8.013999999999999</v>
      </c>
      <c r="AM586" s="14" t="n">
        <v>0.248</v>
      </c>
      <c r="AN586" s="14" t="n">
        <v>17.152</v>
      </c>
      <c r="AO586" s="14" t="n">
        <v>0.15</v>
      </c>
      <c r="AP586" s="14" t="n">
        <v>1</v>
      </c>
      <c r="AQ586" s="14" t="n">
        <v>0.791</v>
      </c>
      <c r="AR586" s="14" t="n">
        <v>0.129</v>
      </c>
      <c r="AS586" s="14" t="n">
        <v>0.345</v>
      </c>
      <c r="AT586" s="14" t="n">
        <v>1.306</v>
      </c>
      <c r="AU586" s="14" t="n">
        <v>0.15</v>
      </c>
      <c r="AV586" s="14" t="n">
        <v>1</v>
      </c>
      <c r="AW586" s="14" t="n">
        <v>0.618</v>
      </c>
      <c r="AX586" s="14" t="n">
        <v>0.129</v>
      </c>
      <c r="AY586" s="14" t="n">
        <v>0.423</v>
      </c>
      <c r="AZ586" s="14" t="n">
        <v>1.197</v>
      </c>
      <c r="BA586" s="14" t="n">
        <v>0.15</v>
      </c>
      <c r="BB586" s="14" t="n">
        <v>1</v>
      </c>
      <c r="BC586" s="14" t="n">
        <v>0.554</v>
      </c>
      <c r="BD586" s="14" t="n">
        <v>0.129</v>
      </c>
      <c r="BE586" s="14" t="n">
        <v>0.017</v>
      </c>
      <c r="BF586" s="14" t="n">
        <v>0.657</v>
      </c>
      <c r="BG586" s="14" t="n">
        <v>0.15</v>
      </c>
      <c r="BH586" s="14" t="n">
        <v>1</v>
      </c>
      <c r="BI586" s="14" t="n">
        <v>0.5570000000000001</v>
      </c>
      <c r="BJ586" s="14" t="n">
        <v>0.129</v>
      </c>
      <c r="BK586" s="14" t="n">
        <v>0.651</v>
      </c>
      <c r="BL586" s="14" t="n">
        <v>1.389</v>
      </c>
      <c r="BM586" s="14" t="n">
        <v>0.15</v>
      </c>
      <c r="BN586" s="14" t="n">
        <v>1</v>
      </c>
      <c r="BO586" s="14" t="n">
        <v>0</v>
      </c>
      <c r="BP586" s="14" t="n">
        <v>0</v>
      </c>
      <c r="BQ586" s="14" t="n">
        <v>0.176</v>
      </c>
      <c r="BR586" s="14" t="n">
        <v>0</v>
      </c>
      <c r="BS586" s="14" t="n">
        <v>0.667</v>
      </c>
      <c r="BT586" s="14" t="n">
        <v>0</v>
      </c>
      <c r="BU586" s="14" t="n">
        <v>0</v>
      </c>
      <c r="BV586" s="14" t="n">
        <v>0.174</v>
      </c>
      <c r="BW586" s="14" t="n">
        <v>0.15</v>
      </c>
      <c r="BX586" s="14" t="n">
        <v>0.833</v>
      </c>
      <c r="BY586" s="14" t="n">
        <v>13.254</v>
      </c>
      <c r="BZ586" s="14" t="n">
        <v>0</v>
      </c>
      <c r="CA586" s="14" t="n">
        <v>13.254</v>
      </c>
      <c r="CB586" s="14" t="n">
        <v>0</v>
      </c>
      <c r="CC586" s="14" t="n">
        <v>83.248</v>
      </c>
      <c r="CD586" s="14" t="n">
        <v>7.95</v>
      </c>
      <c r="CE586" s="14" t="n">
        <v>3.799</v>
      </c>
      <c r="CF586" s="14" t="n">
        <v>98.46899999999999</v>
      </c>
      <c r="CG586" s="14" t="n">
        <v>0.15</v>
      </c>
      <c r="CH586" s="14" t="n">
        <v>1</v>
      </c>
      <c r="CI586" s="14" t="n">
        <v>0</v>
      </c>
      <c r="CJ586" s="14" t="n">
        <v>0</v>
      </c>
      <c r="CK586" s="14" t="n">
        <v>0</v>
      </c>
      <c r="CL586" s="14" t="n">
        <v>0</v>
      </c>
      <c r="CM586" s="14" t="n">
        <v>0</v>
      </c>
      <c r="CN586" s="14" t="n">
        <v>0</v>
      </c>
      <c r="CO586" s="14" t="n">
        <v>0</v>
      </c>
      <c r="CP586" s="14" t="n">
        <v>0</v>
      </c>
      <c r="CQ586" s="14" t="n">
        <v>1.348</v>
      </c>
      <c r="CR586" s="14" t="n">
        <v>0</v>
      </c>
      <c r="CS586" s="14" t="n">
        <v>5.37</v>
      </c>
      <c r="CT586" s="14" t="n">
        <v>4.861</v>
      </c>
      <c r="CU586" s="14" t="n">
        <v>11.192</v>
      </c>
    </row>
    <row r="587">
      <c r="A587" s="14" t="inlineStr">
        <is>
          <t>NIC2024</t>
        </is>
      </c>
      <c r="B587" s="14" t="inlineStr">
        <is>
          <t>NIC</t>
        </is>
      </c>
      <c r="C587" s="14" t="inlineStr">
        <is>
          <t>NIC</t>
        </is>
      </c>
      <c r="D587" s="14" t="inlineStr">
        <is>
          <t>Nicaragua</t>
        </is>
      </c>
      <c r="E587" s="14" t="n">
        <v>2024</v>
      </c>
      <c r="F587" s="14" t="n">
        <v>0.15</v>
      </c>
      <c r="G587" s="14" t="n">
        <v>5.575</v>
      </c>
      <c r="H587" s="14" t="n">
        <v>1.324</v>
      </c>
      <c r="I587" s="14" t="n">
        <v>0</v>
      </c>
      <c r="J587" s="14" t="n">
        <v>5.575</v>
      </c>
      <c r="K587" s="14" t="n">
        <v>0</v>
      </c>
      <c r="L587" s="14" t="n">
        <v>1</v>
      </c>
      <c r="M587" s="14" t="n">
        <v>7.124</v>
      </c>
      <c r="N587" s="14" t="n">
        <v>3.971</v>
      </c>
      <c r="O587" s="14" t="n">
        <v>0</v>
      </c>
      <c r="P587" s="14" t="n">
        <v>7.124</v>
      </c>
      <c r="Q587" s="14" t="n">
        <v>0</v>
      </c>
      <c r="R587" s="14" t="n">
        <v>1</v>
      </c>
      <c r="S587" s="14" t="n">
        <v>12.193</v>
      </c>
      <c r="T587" s="14" t="n">
        <v>7.942</v>
      </c>
      <c r="U587" s="14" t="n">
        <v>0.249</v>
      </c>
      <c r="V587" s="14" t="n">
        <v>14.022</v>
      </c>
      <c r="W587" s="14" t="n">
        <v>0.15</v>
      </c>
      <c r="X587" s="14" t="n">
        <v>1</v>
      </c>
      <c r="Y587" s="14" t="n">
        <v>6.09</v>
      </c>
      <c r="Z587" s="14" t="n">
        <v>0.819</v>
      </c>
      <c r="AA587" s="14" t="n">
        <v>0</v>
      </c>
      <c r="AB587" s="14" t="n">
        <v>6.09</v>
      </c>
      <c r="AC587" s="14" t="n">
        <v>0</v>
      </c>
      <c r="AD587" s="14" t="n">
        <v>1</v>
      </c>
      <c r="AE587" s="14" t="n">
        <v>7.414</v>
      </c>
      <c r="AF587" s="14" t="n">
        <v>1.736</v>
      </c>
      <c r="AG587" s="14" t="n">
        <v>0</v>
      </c>
      <c r="AH587" s="14" t="n">
        <v>7.414</v>
      </c>
      <c r="AI587" s="14" t="n">
        <v>0</v>
      </c>
      <c r="AJ587" s="14" t="n">
        <v>1</v>
      </c>
      <c r="AK587" s="14" t="n">
        <v>15.355</v>
      </c>
      <c r="AL587" s="14" t="n">
        <v>8.250999999999999</v>
      </c>
      <c r="AM587" s="14" t="n">
        <v>0.314</v>
      </c>
      <c r="AN587" s="14" t="n">
        <v>17.659</v>
      </c>
      <c r="AO587" s="14" t="n">
        <v>0.15</v>
      </c>
      <c r="AP587" s="14" t="n">
        <v>1</v>
      </c>
      <c r="AQ587" s="14" t="n">
        <v>0.756</v>
      </c>
      <c r="AR587" s="14" t="n">
        <v>0.132</v>
      </c>
      <c r="AS587" s="14" t="n">
        <v>0.381</v>
      </c>
      <c r="AT587" s="14" t="n">
        <v>1.308</v>
      </c>
      <c r="AU587" s="14" t="n">
        <v>0.15</v>
      </c>
      <c r="AV587" s="14" t="n">
        <v>1</v>
      </c>
      <c r="AW587" s="14" t="n">
        <v>0.655</v>
      </c>
      <c r="AX587" s="14" t="n">
        <v>0.132</v>
      </c>
      <c r="AY587" s="14" t="n">
        <v>0.387</v>
      </c>
      <c r="AZ587" s="14" t="n">
        <v>1.199</v>
      </c>
      <c r="BA587" s="14" t="n">
        <v>0.15</v>
      </c>
      <c r="BB587" s="14" t="n">
        <v>1</v>
      </c>
      <c r="BC587" s="14" t="n">
        <v>0.534</v>
      </c>
      <c r="BD587" s="14" t="n">
        <v>0.132</v>
      </c>
      <c r="BE587" s="14" t="n">
        <v>0.036</v>
      </c>
      <c r="BF587" s="14" t="n">
        <v>0.655</v>
      </c>
      <c r="BG587" s="14" t="n">
        <v>0.15</v>
      </c>
      <c r="BH587" s="14" t="n">
        <v>1</v>
      </c>
      <c r="BI587" s="14" t="n">
        <v>0.5679999999999999</v>
      </c>
      <c r="BJ587" s="14" t="n">
        <v>0.132</v>
      </c>
      <c r="BK587" s="14" t="n">
        <v>0.591</v>
      </c>
      <c r="BL587" s="14" t="n">
        <v>1.333</v>
      </c>
      <c r="BM587" s="14" t="n">
        <v>0.15</v>
      </c>
      <c r="BN587" s="14" t="n">
        <v>1</v>
      </c>
      <c r="BO587" s="14" t="n">
        <v>0</v>
      </c>
      <c r="BP587" s="14" t="n">
        <v>0</v>
      </c>
      <c r="BQ587" s="14" t="n">
        <v>0.183</v>
      </c>
      <c r="BR587" s="14" t="n">
        <v>0</v>
      </c>
      <c r="BS587" s="14" t="n">
        <v>0.667</v>
      </c>
      <c r="BT587" s="14" t="n">
        <v>0</v>
      </c>
      <c r="BU587" s="14" t="n">
        <v>0</v>
      </c>
      <c r="BV587" s="14" t="n">
        <v>0.183</v>
      </c>
      <c r="BW587" s="14" t="n">
        <v>0.15</v>
      </c>
      <c r="BX587" s="14" t="n">
        <v>0.833</v>
      </c>
      <c r="BY587" s="14" t="n">
        <v>13.646</v>
      </c>
      <c r="BZ587" s="14" t="n">
        <v>0</v>
      </c>
      <c r="CA587" s="14" t="n">
        <v>13.646</v>
      </c>
      <c r="CB587" s="14" t="n">
        <v>0</v>
      </c>
      <c r="CC587" s="14" t="n">
        <v>82.58799999999999</v>
      </c>
      <c r="CD587" s="14" t="n">
        <v>7.95</v>
      </c>
      <c r="CE587" s="14" t="n">
        <v>4.599</v>
      </c>
      <c r="CF587" s="14" t="n">
        <v>98.258</v>
      </c>
      <c r="CG587" s="14" t="n">
        <v>0.15</v>
      </c>
      <c r="CH587" s="14" t="n">
        <v>1</v>
      </c>
      <c r="CI587" s="14" t="n">
        <v>0</v>
      </c>
      <c r="CJ587" s="14" t="n">
        <v>0</v>
      </c>
      <c r="CK587" s="14" t="n">
        <v>0</v>
      </c>
      <c r="CL587" s="14" t="n">
        <v>0</v>
      </c>
      <c r="CM587" s="14" t="n">
        <v>0</v>
      </c>
      <c r="CN587" s="14" t="n">
        <v>0</v>
      </c>
      <c r="CO587" s="14" t="n">
        <v>0</v>
      </c>
      <c r="CP587" s="14" t="n">
        <v>0</v>
      </c>
      <c r="CQ587" s="14" t="n">
        <v>1.387</v>
      </c>
      <c r="CR587" s="14" t="n">
        <v>0</v>
      </c>
      <c r="CS587" s="14" t="n">
        <v>5.529</v>
      </c>
      <c r="CT587" s="14" t="n">
        <v>4.251</v>
      </c>
      <c r="CU587" s="14" t="n">
        <v>10.123</v>
      </c>
    </row>
    <row r="588">
      <c r="A588" s="14" t="inlineStr">
        <is>
          <t>NER2021</t>
        </is>
      </c>
      <c r="B588" s="14" t="inlineStr">
        <is>
          <t>NER</t>
        </is>
      </c>
      <c r="C588" s="14" t="inlineStr">
        <is>
          <t>NER</t>
        </is>
      </c>
      <c r="D588" s="14" t="inlineStr">
        <is>
          <t>Niger</t>
        </is>
      </c>
      <c r="E588" s="14" t="n">
        <v>2021</v>
      </c>
      <c r="F588" s="14" t="n">
        <v>0.19</v>
      </c>
      <c r="G588" s="14" t="n">
        <v>1.77</v>
      </c>
      <c r="H588" s="14" t="n">
        <v>0.572</v>
      </c>
      <c r="I588" s="14" t="n">
        <v>0</v>
      </c>
      <c r="J588" s="14" t="n">
        <v>1.77</v>
      </c>
      <c r="K588" s="14" t="n">
        <v>0</v>
      </c>
      <c r="L588" s="14" t="n">
        <v>1</v>
      </c>
      <c r="M588" s="14" t="n">
        <v>2.913</v>
      </c>
      <c r="N588" s="14" t="n">
        <v>1.715</v>
      </c>
      <c r="O588" s="14" t="n">
        <v>0</v>
      </c>
      <c r="P588" s="14" t="n">
        <v>2.913</v>
      </c>
      <c r="Q588" s="14" t="n">
        <v>0</v>
      </c>
      <c r="R588" s="14" t="n">
        <v>1</v>
      </c>
      <c r="S588" s="14" t="n">
        <v>4.628</v>
      </c>
      <c r="T588" s="14" t="n">
        <v>3.43</v>
      </c>
      <c r="U588" s="14" t="n">
        <v>0</v>
      </c>
      <c r="V588" s="14" t="n">
        <v>5.508</v>
      </c>
      <c r="W588" s="14" t="n">
        <v>0.19</v>
      </c>
      <c r="X588" s="14" t="n">
        <v>1</v>
      </c>
      <c r="Y588" s="14" t="n">
        <v>5.347</v>
      </c>
      <c r="Z588" s="14" t="n">
        <v>0.393</v>
      </c>
      <c r="AA588" s="14" t="n">
        <v>0</v>
      </c>
      <c r="AB588" s="14" t="n">
        <v>5.347</v>
      </c>
      <c r="AC588" s="14" t="n">
        <v>0</v>
      </c>
      <c r="AD588" s="14" t="n">
        <v>1</v>
      </c>
      <c r="AE588" s="14" t="n">
        <v>5.919</v>
      </c>
      <c r="AF588" s="14" t="n">
        <v>0.8</v>
      </c>
      <c r="AG588" s="14" t="n">
        <v>0</v>
      </c>
      <c r="AH588" s="14" t="n">
        <v>5.919</v>
      </c>
      <c r="AI588" s="14" t="n">
        <v>0</v>
      </c>
      <c r="AJ588" s="14" t="n">
        <v>1</v>
      </c>
      <c r="AK588" s="14" t="n">
        <v>9.349</v>
      </c>
      <c r="AL588" s="14" t="n">
        <v>3.473</v>
      </c>
      <c r="AM588" s="14" t="n">
        <v>0</v>
      </c>
      <c r="AN588" s="14" t="n">
        <v>11.125</v>
      </c>
      <c r="AO588" s="14" t="n">
        <v>0.19</v>
      </c>
      <c r="AP588" s="14" t="n">
        <v>1</v>
      </c>
      <c r="AQ588" s="14" t="n">
        <v>0.619</v>
      </c>
      <c r="AR588" s="14" t="n">
        <v>0.114</v>
      </c>
      <c r="AS588" s="14" t="n">
        <v>0.199</v>
      </c>
      <c r="AT588" s="14" t="n">
        <v>0.974</v>
      </c>
      <c r="AU588" s="14" t="n">
        <v>0.19</v>
      </c>
      <c r="AV588" s="14" t="n">
        <v>1</v>
      </c>
      <c r="AW588" s="14" t="n">
        <v>0.599</v>
      </c>
      <c r="AX588" s="14" t="n">
        <v>0.114</v>
      </c>
      <c r="AY588" s="14" t="n">
        <v>0.367</v>
      </c>
      <c r="AZ588" s="14" t="n">
        <v>1.151</v>
      </c>
      <c r="BA588" s="14" t="n">
        <v>0.19</v>
      </c>
      <c r="BB588" s="14" t="n">
        <v>1</v>
      </c>
      <c r="BC588" s="14" t="n">
        <v>0.439</v>
      </c>
      <c r="BD588" s="14" t="n">
        <v>0.114</v>
      </c>
      <c r="BE588" s="14" t="n">
        <v>-0.2</v>
      </c>
      <c r="BF588" s="14" t="n">
        <v>0.285</v>
      </c>
      <c r="BG588" s="14" t="n">
        <v>0</v>
      </c>
      <c r="BH588" s="14" t="n">
        <v>0</v>
      </c>
      <c r="BI588" s="14" t="n">
        <v>0.505</v>
      </c>
      <c r="BJ588" s="14" t="n">
        <v>0.114</v>
      </c>
      <c r="BK588" s="14" t="n">
        <v>0.247</v>
      </c>
      <c r="BL588" s="14" t="n">
        <v>0.895</v>
      </c>
      <c r="BM588" s="14" t="n">
        <v>0.19</v>
      </c>
      <c r="BN588" s="14" t="n">
        <v>1</v>
      </c>
      <c r="BO588" s="14" t="n">
        <v>0</v>
      </c>
      <c r="BP588" s="14" t="n">
        <v>0</v>
      </c>
      <c r="BQ588" s="14" t="n">
        <v>0.131</v>
      </c>
      <c r="BR588" s="14" t="n">
        <v>0</v>
      </c>
      <c r="BS588" s="14" t="n">
        <v>0.167</v>
      </c>
      <c r="BT588" s="14" t="n">
        <v>0</v>
      </c>
      <c r="BU588" s="14" t="n">
        <v>0</v>
      </c>
      <c r="BV588" s="14" t="n">
        <v>0.155</v>
      </c>
      <c r="BW588" s="14" t="n">
        <v>0.19</v>
      </c>
      <c r="BX588" s="14" t="n">
        <v>0.167</v>
      </c>
      <c r="BY588" s="14" t="n">
        <v>11.787</v>
      </c>
      <c r="BZ588" s="14" t="n">
        <v>0</v>
      </c>
      <c r="CA588" s="14" t="n">
        <v>11.787</v>
      </c>
      <c r="CB588" s="14" t="n">
        <v>0</v>
      </c>
      <c r="CC588" s="14" t="n">
        <v>78.125</v>
      </c>
      <c r="CD588" s="14" t="n">
        <v>7.95</v>
      </c>
      <c r="CE588" s="14" t="n">
        <v>41.386</v>
      </c>
      <c r="CF588" s="14" t="n">
        <v>142.218</v>
      </c>
      <c r="CG588" s="14" t="n">
        <v>0.19</v>
      </c>
      <c r="CH588" s="14" t="n">
        <v>1</v>
      </c>
      <c r="CI588" s="14" t="n">
        <v>0</v>
      </c>
      <c r="CJ588" s="14" t="n">
        <v>0</v>
      </c>
      <c r="CK588" s="14" t="n">
        <v>0</v>
      </c>
      <c r="CL588" s="14" t="n">
        <v>0</v>
      </c>
      <c r="CM588" s="14" t="n">
        <v>0</v>
      </c>
      <c r="CN588" s="14" t="n">
        <v>0</v>
      </c>
      <c r="CO588" s="14" t="n">
        <v>0</v>
      </c>
      <c r="CP588" s="14" t="n">
        <v>1</v>
      </c>
      <c r="CQ588" s="14" t="n">
        <v>1.198</v>
      </c>
      <c r="CR588" s="14" t="n">
        <v>1</v>
      </c>
      <c r="CS588" s="14" t="n">
        <v>4.776</v>
      </c>
      <c r="CT588" s="14" t="n">
        <v>4.753</v>
      </c>
      <c r="CU588" s="14" t="n">
        <v>15.162</v>
      </c>
    </row>
    <row r="589">
      <c r="A589" s="14" t="inlineStr">
        <is>
          <t>NER2022</t>
        </is>
      </c>
      <c r="B589" s="14" t="inlineStr">
        <is>
          <t>NER</t>
        </is>
      </c>
      <c r="C589" s="14" t="inlineStr">
        <is>
          <t>NER</t>
        </is>
      </c>
      <c r="D589" s="14" t="inlineStr">
        <is>
          <t>Niger</t>
        </is>
      </c>
      <c r="E589" s="14" t="n">
        <v>2022</v>
      </c>
      <c r="F589" s="14" t="n">
        <v>0.19</v>
      </c>
      <c r="G589" s="14" t="n">
        <v>1.911</v>
      </c>
      <c r="H589" s="14" t="n">
        <v>0.617</v>
      </c>
      <c r="I589" s="14" t="n">
        <v>0</v>
      </c>
      <c r="J589" s="14" t="n">
        <v>1.911</v>
      </c>
      <c r="K589" s="14" t="n">
        <v>0</v>
      </c>
      <c r="L589" s="14" t="n">
        <v>1</v>
      </c>
      <c r="M589" s="14" t="n">
        <v>3.146</v>
      </c>
      <c r="N589" s="14" t="n">
        <v>1.852</v>
      </c>
      <c r="O589" s="14" t="n">
        <v>0</v>
      </c>
      <c r="P589" s="14" t="n">
        <v>3.146</v>
      </c>
      <c r="Q589" s="14" t="n">
        <v>0</v>
      </c>
      <c r="R589" s="14" t="n">
        <v>1</v>
      </c>
      <c r="S589" s="14" t="n">
        <v>4.998</v>
      </c>
      <c r="T589" s="14" t="n">
        <v>3.704</v>
      </c>
      <c r="U589" s="14" t="n">
        <v>0.07000000000000001</v>
      </c>
      <c r="V589" s="14" t="n">
        <v>5.948</v>
      </c>
      <c r="W589" s="14" t="n">
        <v>0.19</v>
      </c>
      <c r="X589" s="14" t="n">
        <v>1</v>
      </c>
      <c r="Y589" s="14" t="n">
        <v>5.775</v>
      </c>
      <c r="Z589" s="14" t="n">
        <v>0.425</v>
      </c>
      <c r="AA589" s="14" t="n">
        <v>0</v>
      </c>
      <c r="AB589" s="14" t="n">
        <v>5.775</v>
      </c>
      <c r="AC589" s="14" t="n">
        <v>0</v>
      </c>
      <c r="AD589" s="14" t="n">
        <v>1</v>
      </c>
      <c r="AE589" s="14" t="n">
        <v>6.392</v>
      </c>
      <c r="AF589" s="14" t="n">
        <v>0.864</v>
      </c>
      <c r="AG589" s="14" t="n">
        <v>0</v>
      </c>
      <c r="AH589" s="14" t="n">
        <v>6.392</v>
      </c>
      <c r="AI589" s="14" t="n">
        <v>0</v>
      </c>
      <c r="AJ589" s="14" t="n">
        <v>1</v>
      </c>
      <c r="AK589" s="14" t="n">
        <v>10.096</v>
      </c>
      <c r="AL589" s="14" t="n">
        <v>3.751</v>
      </c>
      <c r="AM589" s="14" t="n">
        <v>0.142</v>
      </c>
      <c r="AN589" s="14" t="n">
        <v>12.015</v>
      </c>
      <c r="AO589" s="14" t="n">
        <v>0.19</v>
      </c>
      <c r="AP589" s="14" t="n">
        <v>1</v>
      </c>
      <c r="AQ589" s="14" t="n">
        <v>0.861</v>
      </c>
      <c r="AR589" s="14" t="n">
        <v>0.123</v>
      </c>
      <c r="AS589" s="14" t="n">
        <v>-0.134</v>
      </c>
      <c r="AT589" s="14" t="n">
        <v>0.866</v>
      </c>
      <c r="AU589" s="14" t="n">
        <v>0.19</v>
      </c>
      <c r="AV589" s="14" t="n">
        <v>1</v>
      </c>
      <c r="AW589" s="14" t="n">
        <v>0.986</v>
      </c>
      <c r="AX589" s="14" t="n">
        <v>0.123</v>
      </c>
      <c r="AY589" s="14" t="n">
        <v>-0.127</v>
      </c>
      <c r="AZ589" s="14" t="n">
        <v>1.023</v>
      </c>
      <c r="BA589" s="14" t="n">
        <v>0.19</v>
      </c>
      <c r="BB589" s="14" t="n">
        <v>1</v>
      </c>
      <c r="BC589" s="14" t="n">
        <v>0.598</v>
      </c>
      <c r="BD589" s="14" t="n">
        <v>0.123</v>
      </c>
      <c r="BE589" s="14" t="n">
        <v>-0.385</v>
      </c>
      <c r="BF589" s="14" t="n">
        <v>0.253</v>
      </c>
      <c r="BG589" s="14" t="n">
        <v>0</v>
      </c>
      <c r="BH589" s="14" t="n">
        <v>0</v>
      </c>
      <c r="BI589" s="14" t="n">
        <v>0.612</v>
      </c>
      <c r="BJ589" s="14" t="n">
        <v>0.123</v>
      </c>
      <c r="BK589" s="14" t="n">
        <v>0.057</v>
      </c>
      <c r="BL589" s="14" t="n">
        <v>0.796</v>
      </c>
      <c r="BM589" s="14" t="n">
        <v>0.19</v>
      </c>
      <c r="BN589" s="14" t="n">
        <v>1</v>
      </c>
      <c r="BO589" s="14" t="n">
        <v>0</v>
      </c>
      <c r="BP589" s="14" t="n">
        <v>0</v>
      </c>
      <c r="BQ589" s="14" t="n">
        <v>0.116</v>
      </c>
      <c r="BR589" s="14" t="n">
        <v>0</v>
      </c>
      <c r="BS589" s="14" t="n">
        <v>0.167</v>
      </c>
      <c r="BT589" s="14" t="n">
        <v>0</v>
      </c>
      <c r="BU589" s="14" t="n">
        <v>0</v>
      </c>
      <c r="BV589" s="14" t="n">
        <v>0.138</v>
      </c>
      <c r="BW589" s="14" t="n">
        <v>0.19</v>
      </c>
      <c r="BX589" s="14" t="n">
        <v>0.167</v>
      </c>
      <c r="BY589" s="14" t="n">
        <v>12.729</v>
      </c>
      <c r="BZ589" s="14" t="n">
        <v>0</v>
      </c>
      <c r="CA589" s="14" t="n">
        <v>12.729</v>
      </c>
      <c r="CB589" s="14" t="n">
        <v>0</v>
      </c>
      <c r="CC589" s="14" t="n">
        <v>97.90000000000001</v>
      </c>
      <c r="CD589" s="14" t="n">
        <v>7.95</v>
      </c>
      <c r="CE589" s="14" t="n">
        <v>8.346</v>
      </c>
      <c r="CF589" s="14" t="n">
        <v>126.433</v>
      </c>
      <c r="CG589" s="14" t="n">
        <v>0.19</v>
      </c>
      <c r="CH589" s="14" t="n">
        <v>1</v>
      </c>
      <c r="CI589" s="14" t="n">
        <v>0</v>
      </c>
      <c r="CJ589" s="14" t="n">
        <v>0</v>
      </c>
      <c r="CK589" s="14" t="n">
        <v>0</v>
      </c>
      <c r="CL589" s="14" t="n">
        <v>0</v>
      </c>
      <c r="CM589" s="14" t="n">
        <v>0</v>
      </c>
      <c r="CN589" s="14" t="n">
        <v>0</v>
      </c>
      <c r="CO589" s="14" t="n">
        <v>0</v>
      </c>
      <c r="CP589" s="14" t="n">
        <v>1</v>
      </c>
      <c r="CQ589" s="14" t="n">
        <v>1.294</v>
      </c>
      <c r="CR589" s="14" t="n">
        <v>1</v>
      </c>
      <c r="CS589" s="14" t="n">
        <v>5.158</v>
      </c>
      <c r="CT589" s="14" t="n">
        <v>10.485</v>
      </c>
      <c r="CU589" s="14" t="n">
        <v>31.326</v>
      </c>
    </row>
    <row r="590">
      <c r="A590" s="14" t="inlineStr">
        <is>
          <t>NER2023</t>
        </is>
      </c>
      <c r="B590" s="14" t="inlineStr">
        <is>
          <t>NER</t>
        </is>
      </c>
      <c r="C590" s="14" t="inlineStr">
        <is>
          <t>NER</t>
        </is>
      </c>
      <c r="D590" s="14" t="inlineStr">
        <is>
          <t>Niger</t>
        </is>
      </c>
      <c r="E590" s="14" t="n">
        <v>2023</v>
      </c>
      <c r="F590" s="14" t="n">
        <v>0.19</v>
      </c>
      <c r="G590" s="14" t="n">
        <v>1.99</v>
      </c>
      <c r="H590" s="14" t="n">
        <v>0.643</v>
      </c>
      <c r="I590" s="14" t="n">
        <v>0</v>
      </c>
      <c r="J590" s="14" t="n">
        <v>1.99</v>
      </c>
      <c r="K590" s="14" t="n">
        <v>0</v>
      </c>
      <c r="L590" s="14" t="n">
        <v>1</v>
      </c>
      <c r="M590" s="14" t="n">
        <v>3.276</v>
      </c>
      <c r="N590" s="14" t="n">
        <v>1.928</v>
      </c>
      <c r="O590" s="14" t="n">
        <v>0</v>
      </c>
      <c r="P590" s="14" t="n">
        <v>3.276</v>
      </c>
      <c r="Q590" s="14" t="n">
        <v>0</v>
      </c>
      <c r="R590" s="14" t="n">
        <v>1</v>
      </c>
      <c r="S590" s="14" t="n">
        <v>5.205</v>
      </c>
      <c r="T590" s="14" t="n">
        <v>3.857</v>
      </c>
      <c r="U590" s="14" t="n">
        <v>0.109</v>
      </c>
      <c r="V590" s="14" t="n">
        <v>6.193</v>
      </c>
      <c r="W590" s="14" t="n">
        <v>0.19</v>
      </c>
      <c r="X590" s="14" t="n">
        <v>1</v>
      </c>
      <c r="Y590" s="14" t="n">
        <v>6.013</v>
      </c>
      <c r="Z590" s="14" t="n">
        <v>0.442</v>
      </c>
      <c r="AA590" s="14" t="n">
        <v>0</v>
      </c>
      <c r="AB590" s="14" t="n">
        <v>6.013</v>
      </c>
      <c r="AC590" s="14" t="n">
        <v>0</v>
      </c>
      <c r="AD590" s="14" t="n">
        <v>1</v>
      </c>
      <c r="AE590" s="14" t="n">
        <v>6.656</v>
      </c>
      <c r="AF590" s="14" t="n">
        <v>0.9</v>
      </c>
      <c r="AG590" s="14" t="n">
        <v>0</v>
      </c>
      <c r="AH590" s="14" t="n">
        <v>6.656</v>
      </c>
      <c r="AI590" s="14" t="n">
        <v>0</v>
      </c>
      <c r="AJ590" s="14" t="n">
        <v>1</v>
      </c>
      <c r="AK590" s="14" t="n">
        <v>10.513</v>
      </c>
      <c r="AL590" s="14" t="n">
        <v>3.906</v>
      </c>
      <c r="AM590" s="14" t="n">
        <v>0.221</v>
      </c>
      <c r="AN590" s="14" t="n">
        <v>12.511</v>
      </c>
      <c r="AO590" s="14" t="n">
        <v>0.19</v>
      </c>
      <c r="AP590" s="14" t="n">
        <v>1</v>
      </c>
      <c r="AQ590" s="14" t="n">
        <v>0.76</v>
      </c>
      <c r="AR590" s="14" t="n">
        <v>0.129</v>
      </c>
      <c r="AS590" s="14" t="n">
        <v>-0.037</v>
      </c>
      <c r="AT590" s="14" t="n">
        <v>0.861</v>
      </c>
      <c r="AU590" s="14" t="n">
        <v>0.19</v>
      </c>
      <c r="AV590" s="14" t="n">
        <v>1</v>
      </c>
      <c r="AW590" s="14" t="n">
        <v>0.8110000000000001</v>
      </c>
      <c r="AX590" s="14" t="n">
        <v>0.129</v>
      </c>
      <c r="AY590" s="14" t="n">
        <v>0.06</v>
      </c>
      <c r="AZ590" s="14" t="n">
        <v>1.037</v>
      </c>
      <c r="BA590" s="14" t="n">
        <v>0.19</v>
      </c>
      <c r="BB590" s="14" t="n">
        <v>1</v>
      </c>
      <c r="BC590" s="14" t="n">
        <v>0.535</v>
      </c>
      <c r="BD590" s="14" t="n">
        <v>0.129</v>
      </c>
      <c r="BE590" s="14" t="n">
        <v>-0.316</v>
      </c>
      <c r="BF590" s="14" t="n">
        <v>0.26</v>
      </c>
      <c r="BG590" s="14" t="n">
        <v>0</v>
      </c>
      <c r="BH590" s="14" t="n">
        <v>0</v>
      </c>
      <c r="BI590" s="14" t="n">
        <v>0.579</v>
      </c>
      <c r="BJ590" s="14" t="n">
        <v>0.129</v>
      </c>
      <c r="BK590" s="14" t="n">
        <v>0.109</v>
      </c>
      <c r="BL590" s="14" t="n">
        <v>0.819</v>
      </c>
      <c r="BM590" s="14" t="n">
        <v>0.19</v>
      </c>
      <c r="BN590" s="14" t="n">
        <v>1</v>
      </c>
      <c r="BO590" s="14" t="n">
        <v>0</v>
      </c>
      <c r="BP590" s="14" t="n">
        <v>0</v>
      </c>
      <c r="BQ590" s="14" t="n">
        <v>0.12</v>
      </c>
      <c r="BR590" s="14" t="n">
        <v>0</v>
      </c>
      <c r="BS590" s="14" t="n">
        <v>0.167</v>
      </c>
      <c r="BT590" s="14" t="n">
        <v>0</v>
      </c>
      <c r="BU590" s="14" t="n">
        <v>0</v>
      </c>
      <c r="BV590" s="14" t="n">
        <v>0.142</v>
      </c>
      <c r="BW590" s="14" t="n">
        <v>0.19</v>
      </c>
      <c r="BX590" s="14" t="n">
        <v>0.167</v>
      </c>
      <c r="BY590" s="14" t="n">
        <v>13.254</v>
      </c>
      <c r="BZ590" s="14" t="n">
        <v>0</v>
      </c>
      <c r="CA590" s="14" t="n">
        <v>13.254</v>
      </c>
      <c r="CB590" s="14" t="n">
        <v>0</v>
      </c>
      <c r="CC590" s="14" t="n">
        <v>83.248</v>
      </c>
      <c r="CD590" s="14" t="n">
        <v>7.95</v>
      </c>
      <c r="CE590" s="14" t="n">
        <v>26.009</v>
      </c>
      <c r="CF590" s="14" t="n">
        <v>130.016</v>
      </c>
      <c r="CG590" s="14" t="n">
        <v>0.19</v>
      </c>
      <c r="CH590" s="14" t="n">
        <v>1</v>
      </c>
      <c r="CI590" s="14" t="n">
        <v>0</v>
      </c>
      <c r="CJ590" s="14" t="n">
        <v>0</v>
      </c>
      <c r="CK590" s="14" t="n">
        <v>0</v>
      </c>
      <c r="CL590" s="14" t="n">
        <v>0</v>
      </c>
      <c r="CM590" s="14" t="n">
        <v>0</v>
      </c>
      <c r="CN590" s="14" t="n">
        <v>0</v>
      </c>
      <c r="CO590" s="14" t="n">
        <v>0</v>
      </c>
      <c r="CP590" s="14" t="n">
        <v>1</v>
      </c>
      <c r="CQ590" s="14" t="n">
        <v>1.348</v>
      </c>
      <c r="CR590" s="14" t="n">
        <v>1</v>
      </c>
      <c r="CS590" s="14" t="n">
        <v>5.37</v>
      </c>
      <c r="CT590" s="14" t="n">
        <v>4.861</v>
      </c>
      <c r="CU590" s="14" t="n">
        <v>11.622</v>
      </c>
    </row>
    <row r="591">
      <c r="A591" s="14" t="inlineStr">
        <is>
          <t>NER2024</t>
        </is>
      </c>
      <c r="B591" s="14" t="inlineStr">
        <is>
          <t>NER</t>
        </is>
      </c>
      <c r="C591" s="14" t="inlineStr">
        <is>
          <t>NER</t>
        </is>
      </c>
      <c r="D591" s="14" t="inlineStr">
        <is>
          <t>Niger</t>
        </is>
      </c>
      <c r="E591" s="14" t="n">
        <v>2024</v>
      </c>
      <c r="F591" s="14" t="n">
        <v>0.19</v>
      </c>
      <c r="G591" s="14" t="n">
        <v>2.049</v>
      </c>
      <c r="H591" s="14" t="n">
        <v>0.662</v>
      </c>
      <c r="I591" s="14" t="n">
        <v>0</v>
      </c>
      <c r="J591" s="14" t="n">
        <v>2.049</v>
      </c>
      <c r="K591" s="14" t="n">
        <v>0</v>
      </c>
      <c r="L591" s="14" t="n">
        <v>1</v>
      </c>
      <c r="M591" s="14" t="n">
        <v>3.373</v>
      </c>
      <c r="N591" s="14" t="n">
        <v>1.985</v>
      </c>
      <c r="O591" s="14" t="n">
        <v>0</v>
      </c>
      <c r="P591" s="14" t="n">
        <v>3.373</v>
      </c>
      <c r="Q591" s="14" t="n">
        <v>0</v>
      </c>
      <c r="R591" s="14" t="n">
        <v>1</v>
      </c>
      <c r="S591" s="14" t="n">
        <v>5.358</v>
      </c>
      <c r="T591" s="14" t="n">
        <v>3.971</v>
      </c>
      <c r="U591" s="14" t="n">
        <v>0.139</v>
      </c>
      <c r="V591" s="14" t="n">
        <v>6.376</v>
      </c>
      <c r="W591" s="14" t="n">
        <v>0.19</v>
      </c>
      <c r="X591" s="14" t="n">
        <v>1</v>
      </c>
      <c r="Y591" s="14" t="n">
        <v>6.191</v>
      </c>
      <c r="Z591" s="14" t="n">
        <v>0.455</v>
      </c>
      <c r="AA591" s="14" t="n">
        <v>0</v>
      </c>
      <c r="AB591" s="14" t="n">
        <v>6.191</v>
      </c>
      <c r="AC591" s="14" t="n">
        <v>0</v>
      </c>
      <c r="AD591" s="14" t="n">
        <v>1</v>
      </c>
      <c r="AE591" s="14" t="n">
        <v>6.853</v>
      </c>
      <c r="AF591" s="14" t="n">
        <v>0.926</v>
      </c>
      <c r="AG591" s="14" t="n">
        <v>0</v>
      </c>
      <c r="AH591" s="14" t="n">
        <v>6.853</v>
      </c>
      <c r="AI591" s="14" t="n">
        <v>0</v>
      </c>
      <c r="AJ591" s="14" t="n">
        <v>1</v>
      </c>
      <c r="AK591" s="14" t="n">
        <v>10.823</v>
      </c>
      <c r="AL591" s="14" t="n">
        <v>4.021</v>
      </c>
      <c r="AM591" s="14" t="n">
        <v>0.28</v>
      </c>
      <c r="AN591" s="14" t="n">
        <v>12.88</v>
      </c>
      <c r="AO591" s="14" t="n">
        <v>0.19</v>
      </c>
      <c r="AP591" s="14" t="n">
        <v>1</v>
      </c>
      <c r="AQ591" s="14" t="n">
        <v>0.724</v>
      </c>
      <c r="AR591" s="14" t="n">
        <v>0.132</v>
      </c>
      <c r="AS591" s="14" t="n">
        <v>-0.006</v>
      </c>
      <c r="AT591" s="14" t="n">
        <v>0.855</v>
      </c>
      <c r="AU591" s="14" t="n">
        <v>0.19</v>
      </c>
      <c r="AV591" s="14" t="n">
        <v>1</v>
      </c>
      <c r="AW591" s="14" t="n">
        <v>0.75</v>
      </c>
      <c r="AX591" s="14" t="n">
        <v>0.132</v>
      </c>
      <c r="AY591" s="14" t="n">
        <v>0.261</v>
      </c>
      <c r="AZ591" s="14" t="n">
        <v>1.204</v>
      </c>
      <c r="BA591" s="14" t="n">
        <v>0.19</v>
      </c>
      <c r="BB591" s="14" t="n">
        <v>1</v>
      </c>
      <c r="BC591" s="14" t="n">
        <v>0.513</v>
      </c>
      <c r="BD591" s="14" t="n">
        <v>0.132</v>
      </c>
      <c r="BE591" s="14" t="n">
        <v>-0.294</v>
      </c>
      <c r="BF591" s="14" t="n">
        <v>0.261</v>
      </c>
      <c r="BG591" s="14" t="n">
        <v>0</v>
      </c>
      <c r="BH591" s="14" t="n">
        <v>0</v>
      </c>
      <c r="BI591" s="14" t="n">
        <v>0.591</v>
      </c>
      <c r="BJ591" s="14" t="n">
        <v>0.132</v>
      </c>
      <c r="BK591" s="14" t="n">
        <v>0.134</v>
      </c>
      <c r="BL591" s="14" t="n">
        <v>0.841</v>
      </c>
      <c r="BM591" s="14" t="n">
        <v>0.19</v>
      </c>
      <c r="BN591" s="14" t="n">
        <v>1</v>
      </c>
      <c r="BO591" s="14" t="n">
        <v>0</v>
      </c>
      <c r="BP591" s="14" t="n">
        <v>0</v>
      </c>
      <c r="BQ591" s="14" t="n">
        <v>0.123</v>
      </c>
      <c r="BR591" s="14" t="n">
        <v>0</v>
      </c>
      <c r="BS591" s="14" t="n">
        <v>0.167</v>
      </c>
      <c r="BT591" s="14" t="n">
        <v>0</v>
      </c>
      <c r="BU591" s="14" t="n">
        <v>0</v>
      </c>
      <c r="BV591" s="14" t="n">
        <v>0.146</v>
      </c>
      <c r="BW591" s="14" t="n">
        <v>0.19</v>
      </c>
      <c r="BX591" s="14" t="n">
        <v>0.167</v>
      </c>
      <c r="BY591" s="14" t="n">
        <v>13.646</v>
      </c>
      <c r="BZ591" s="14" t="n">
        <v>0</v>
      </c>
      <c r="CA591" s="14" t="n">
        <v>13.646</v>
      </c>
      <c r="CB591" s="14" t="n">
        <v>0</v>
      </c>
      <c r="CC591" s="14" t="n">
        <v>82.58799999999999</v>
      </c>
      <c r="CD591" s="14" t="n">
        <v>7.95</v>
      </c>
      <c r="CE591" s="14" t="n">
        <v>32.064</v>
      </c>
      <c r="CF591" s="14" t="n">
        <v>132.994</v>
      </c>
      <c r="CG591" s="14" t="n">
        <v>0.19</v>
      </c>
      <c r="CH591" s="14" t="n">
        <v>1</v>
      </c>
      <c r="CI591" s="14" t="n">
        <v>0</v>
      </c>
      <c r="CJ591" s="14" t="n">
        <v>0</v>
      </c>
      <c r="CK591" s="14" t="n">
        <v>0</v>
      </c>
      <c r="CL591" s="14" t="n">
        <v>0</v>
      </c>
      <c r="CM591" s="14" t="n">
        <v>0</v>
      </c>
      <c r="CN591" s="14" t="n">
        <v>0</v>
      </c>
      <c r="CO591" s="14" t="n">
        <v>0</v>
      </c>
      <c r="CP591" s="14" t="n">
        <v>1</v>
      </c>
      <c r="CQ591" s="14" t="n">
        <v>1.387</v>
      </c>
      <c r="CR591" s="14" t="n">
        <v>1</v>
      </c>
      <c r="CS591" s="14" t="n">
        <v>5.529</v>
      </c>
      <c r="CT591" s="14" t="n">
        <v>4.251</v>
      </c>
      <c r="CU591" s="14" t="n">
        <v>10.168</v>
      </c>
    </row>
    <row r="592">
      <c r="A592" s="14" t="inlineStr">
        <is>
          <t>NGA2021</t>
        </is>
      </c>
      <c r="B592" s="14" t="inlineStr">
        <is>
          <t>NGA</t>
        </is>
      </c>
      <c r="C592" s="14" t="inlineStr">
        <is>
          <t>NGA</t>
        </is>
      </c>
      <c r="D592" s="14" t="inlineStr">
        <is>
          <t>Nigeria</t>
        </is>
      </c>
      <c r="E592" s="14" t="n">
        <v>2021</v>
      </c>
      <c r="F592" s="14" t="n">
        <v>0.075</v>
      </c>
      <c r="G592" s="14" t="n">
        <v>1.77</v>
      </c>
      <c r="H592" s="14" t="n">
        <v>0.572</v>
      </c>
      <c r="I592" s="14" t="n">
        <v>0</v>
      </c>
      <c r="J592" s="14" t="n">
        <v>1.77</v>
      </c>
      <c r="K592" s="14" t="n">
        <v>0</v>
      </c>
      <c r="L592" s="14" t="n">
        <v>1</v>
      </c>
      <c r="M592" s="14" t="n">
        <v>2.913</v>
      </c>
      <c r="N592" s="14" t="n">
        <v>1.715</v>
      </c>
      <c r="O592" s="14" t="n">
        <v>0</v>
      </c>
      <c r="P592" s="14" t="n">
        <v>2.913</v>
      </c>
      <c r="Q592" s="14" t="n">
        <v>0</v>
      </c>
      <c r="R592" s="14" t="n">
        <v>1</v>
      </c>
      <c r="S592" s="14" t="n">
        <v>4.628</v>
      </c>
      <c r="T592" s="14" t="n">
        <v>3.43</v>
      </c>
      <c r="U592" s="14" t="n">
        <v>0</v>
      </c>
      <c r="V592" s="14" t="n">
        <v>4.975</v>
      </c>
      <c r="W592" s="14" t="n">
        <v>0.075</v>
      </c>
      <c r="X592" s="14" t="n">
        <v>1</v>
      </c>
      <c r="Y592" s="14" t="n">
        <v>4.26</v>
      </c>
      <c r="Z592" s="14" t="n">
        <v>0.471</v>
      </c>
      <c r="AA592" s="14" t="n">
        <v>0</v>
      </c>
      <c r="AB592" s="14" t="n">
        <v>4.26</v>
      </c>
      <c r="AC592" s="14" t="n">
        <v>0</v>
      </c>
      <c r="AD592" s="14" t="n">
        <v>1</v>
      </c>
      <c r="AE592" s="14" t="n">
        <v>4.467</v>
      </c>
      <c r="AF592" s="14" t="n">
        <v>0.879</v>
      </c>
      <c r="AG592" s="14" t="n">
        <v>0</v>
      </c>
      <c r="AH592" s="14" t="n">
        <v>4.467</v>
      </c>
      <c r="AI592" s="14" t="n">
        <v>0</v>
      </c>
      <c r="AJ592" s="14" t="n">
        <v>1</v>
      </c>
      <c r="AK592" s="14" t="n">
        <v>11.001</v>
      </c>
      <c r="AL592" s="14" t="n">
        <v>5.4</v>
      </c>
      <c r="AM592" s="14" t="n">
        <v>0</v>
      </c>
      <c r="AN592" s="14" t="n">
        <v>11.827</v>
      </c>
      <c r="AO592" s="14" t="n">
        <v>0.075</v>
      </c>
      <c r="AP592" s="14" t="n">
        <v>1</v>
      </c>
      <c r="AQ592" s="14" t="n">
        <v>0.676</v>
      </c>
      <c r="AR592" s="14" t="n">
        <v>0.124</v>
      </c>
      <c r="AS592" s="14" t="n">
        <v>-0.287</v>
      </c>
      <c r="AT592" s="14" t="n">
        <v>0.418</v>
      </c>
      <c r="AU592" s="14" t="n">
        <v>0</v>
      </c>
      <c r="AV592" s="14" t="n">
        <v>0</v>
      </c>
      <c r="AW592" s="14" t="n">
        <v>0.619</v>
      </c>
      <c r="AX592" s="14" t="n">
        <v>0.12</v>
      </c>
      <c r="AY592" s="14" t="n">
        <v>0.012</v>
      </c>
      <c r="AZ592" s="14" t="n">
        <v>0.678</v>
      </c>
      <c r="BA592" s="14" t="n">
        <v>0.075</v>
      </c>
      <c r="BB592" s="14" t="n">
        <v>1</v>
      </c>
      <c r="BC592" s="14" t="n">
        <v>0.434</v>
      </c>
      <c r="BD592" s="14" t="n">
        <v>0.112</v>
      </c>
      <c r="BE592" s="14" t="n">
        <v>0.004</v>
      </c>
      <c r="BF592" s="14" t="n">
        <v>0.471</v>
      </c>
      <c r="BG592" s="14" t="n">
        <v>0.075</v>
      </c>
      <c r="BH592" s="14" t="n">
        <v>1</v>
      </c>
      <c r="BI592" s="14" t="n">
        <v>0.477</v>
      </c>
      <c r="BJ592" s="14" t="n">
        <v>0.105</v>
      </c>
      <c r="BK592" s="14" t="n">
        <v>0.008</v>
      </c>
      <c r="BL592" s="14" t="n">
        <v>0.521</v>
      </c>
      <c r="BM592" s="14" t="n">
        <v>0.075</v>
      </c>
      <c r="BN592" s="14" t="n">
        <v>1</v>
      </c>
      <c r="BO592" s="14" t="n">
        <v>0</v>
      </c>
      <c r="BP592" s="14" t="n">
        <v>-0.016</v>
      </c>
      <c r="BQ592" s="14" t="n">
        <v>0.137</v>
      </c>
      <c r="BR592" s="14" t="n">
        <v>0</v>
      </c>
      <c r="BS592" s="14" t="n">
        <v>0.833</v>
      </c>
      <c r="BT592" s="14" t="n">
        <v>0</v>
      </c>
      <c r="BU592" s="14" t="n">
        <v>-0.016</v>
      </c>
      <c r="BV592" s="14" t="n">
        <v>0.107</v>
      </c>
      <c r="BW592" s="14" t="n">
        <v>0</v>
      </c>
      <c r="BX592" s="14" t="n">
        <v>0.833</v>
      </c>
      <c r="BY592" s="14" t="n">
        <v>11.787</v>
      </c>
      <c r="BZ592" s="14" t="n">
        <v>0</v>
      </c>
      <c r="CA592" s="14" t="n">
        <v>11.787</v>
      </c>
      <c r="CB592" s="14" t="n">
        <v>0</v>
      </c>
      <c r="CC592" s="14" t="n">
        <v>78.125</v>
      </c>
      <c r="CD592" s="14" t="n">
        <v>7.95</v>
      </c>
      <c r="CE592" s="14" t="n">
        <v>67.154</v>
      </c>
      <c r="CF592" s="14" t="n">
        <v>156.175</v>
      </c>
      <c r="CG592" s="14" t="n">
        <v>0.075</v>
      </c>
      <c r="CH592" s="14" t="n">
        <v>1</v>
      </c>
      <c r="CI592" s="14" t="n">
        <v>0</v>
      </c>
      <c r="CJ592" s="14" t="n">
        <v>0</v>
      </c>
      <c r="CK592" s="14" t="n">
        <v>0</v>
      </c>
      <c r="CL592" s="14" t="n">
        <v>0</v>
      </c>
      <c r="CM592" s="14" t="n">
        <v>0</v>
      </c>
      <c r="CN592" s="14" t="n">
        <v>0</v>
      </c>
      <c r="CO592" s="14" t="n">
        <v>0</v>
      </c>
      <c r="CP592" s="14" t="n">
        <v>1</v>
      </c>
      <c r="CQ592" s="14" t="n">
        <v>1.198</v>
      </c>
      <c r="CR592" s="14" t="n">
        <v>0</v>
      </c>
      <c r="CS592" s="14" t="n">
        <v>4.578</v>
      </c>
      <c r="CT592" s="14" t="n">
        <v>4.753</v>
      </c>
      <c r="CU592" s="14" t="n">
        <v>15.629</v>
      </c>
    </row>
    <row r="593">
      <c r="A593" s="14" t="inlineStr">
        <is>
          <t>NGA2022</t>
        </is>
      </c>
      <c r="B593" s="14" t="inlineStr">
        <is>
          <t>NGA</t>
        </is>
      </c>
      <c r="C593" s="14" t="inlineStr">
        <is>
          <t>NGA</t>
        </is>
      </c>
      <c r="D593" s="14" t="inlineStr">
        <is>
          <t>Nigeria</t>
        </is>
      </c>
      <c r="E593" s="14" t="n">
        <v>2022</v>
      </c>
      <c r="F593" s="14" t="n">
        <v>0.075</v>
      </c>
      <c r="G593" s="14" t="n">
        <v>1.911</v>
      </c>
      <c r="H593" s="14" t="n">
        <v>0.617</v>
      </c>
      <c r="I593" s="14" t="n">
        <v>0</v>
      </c>
      <c r="J593" s="14" t="n">
        <v>1.911</v>
      </c>
      <c r="K593" s="14" t="n">
        <v>0</v>
      </c>
      <c r="L593" s="14" t="n">
        <v>1</v>
      </c>
      <c r="M593" s="14" t="n">
        <v>3.146</v>
      </c>
      <c r="N593" s="14" t="n">
        <v>1.852</v>
      </c>
      <c r="O593" s="14" t="n">
        <v>0</v>
      </c>
      <c r="P593" s="14" t="n">
        <v>3.146</v>
      </c>
      <c r="Q593" s="14" t="n">
        <v>0</v>
      </c>
      <c r="R593" s="14" t="n">
        <v>1</v>
      </c>
      <c r="S593" s="14" t="n">
        <v>4.998</v>
      </c>
      <c r="T593" s="14" t="n">
        <v>3.704</v>
      </c>
      <c r="U593" s="14" t="n">
        <v>0.028</v>
      </c>
      <c r="V593" s="14" t="n">
        <v>5.373</v>
      </c>
      <c r="W593" s="14" t="n">
        <v>0.075</v>
      </c>
      <c r="X593" s="14" t="n">
        <v>1</v>
      </c>
      <c r="Y593" s="14" t="n">
        <v>4.351</v>
      </c>
      <c r="Z593" s="14" t="n">
        <v>0.456</v>
      </c>
      <c r="AA593" s="14" t="n">
        <v>0</v>
      </c>
      <c r="AB593" s="14" t="n">
        <v>4.351</v>
      </c>
      <c r="AC593" s="14" t="n">
        <v>0</v>
      </c>
      <c r="AD593" s="14" t="n">
        <v>1</v>
      </c>
      <c r="AE593" s="14" t="n">
        <v>4.649</v>
      </c>
      <c r="AF593" s="14" t="n">
        <v>0.862</v>
      </c>
      <c r="AG593" s="14" t="n">
        <v>0</v>
      </c>
      <c r="AH593" s="14" t="n">
        <v>4.649</v>
      </c>
      <c r="AI593" s="14" t="n">
        <v>0</v>
      </c>
      <c r="AJ593" s="14" t="n">
        <v>1</v>
      </c>
      <c r="AK593" s="14" t="n">
        <v>11.681</v>
      </c>
      <c r="AL593" s="14" t="n">
        <v>5.578</v>
      </c>
      <c r="AM593" s="14" t="n">
        <v>0</v>
      </c>
      <c r="AN593" s="14" t="n">
        <v>12.558</v>
      </c>
      <c r="AO593" s="14" t="n">
        <v>0.075</v>
      </c>
      <c r="AP593" s="14" t="n">
        <v>1</v>
      </c>
      <c r="AQ593" s="14" t="n">
        <v>0.979</v>
      </c>
      <c r="AR593" s="14" t="n">
        <v>0.14</v>
      </c>
      <c r="AS593" s="14" t="n">
        <v>-0.573</v>
      </c>
      <c r="AT593" s="14" t="n">
        <v>0.436</v>
      </c>
      <c r="AU593" s="14" t="n">
        <v>0</v>
      </c>
      <c r="AV593" s="14" t="n">
        <v>0</v>
      </c>
      <c r="AW593" s="14" t="n">
        <v>1.078</v>
      </c>
      <c r="AX593" s="14" t="n">
        <v>0.14</v>
      </c>
      <c r="AY593" s="14" t="n">
        <v>0.018</v>
      </c>
      <c r="AZ593" s="14" t="n">
        <v>1.178</v>
      </c>
      <c r="BA593" s="14" t="n">
        <v>0.075</v>
      </c>
      <c r="BB593" s="14" t="n">
        <v>1</v>
      </c>
      <c r="BC593" s="14" t="n">
        <v>0.526</v>
      </c>
      <c r="BD593" s="14" t="n">
        <v>0.108</v>
      </c>
      <c r="BE593" s="14" t="n">
        <v>0.005</v>
      </c>
      <c r="BF593" s="14" t="n">
        <v>0.571</v>
      </c>
      <c r="BG593" s="14" t="n">
        <v>0.075</v>
      </c>
      <c r="BH593" s="14" t="n">
        <v>1</v>
      </c>
      <c r="BI593" s="14" t="n">
        <v>0.801</v>
      </c>
      <c r="BJ593" s="14" t="n">
        <v>0.156</v>
      </c>
      <c r="BK593" s="14" t="n">
        <v>0.008</v>
      </c>
      <c r="BL593" s="14" t="n">
        <v>0.87</v>
      </c>
      <c r="BM593" s="14" t="n">
        <v>0.075</v>
      </c>
      <c r="BN593" s="14" t="n">
        <v>1</v>
      </c>
      <c r="BO593" s="14" t="n">
        <v>0</v>
      </c>
      <c r="BP593" s="14" t="n">
        <v>-0.016</v>
      </c>
      <c r="BQ593" s="14" t="n">
        <v>0.127</v>
      </c>
      <c r="BR593" s="14" t="n">
        <v>0</v>
      </c>
      <c r="BS593" s="14" t="n">
        <v>0.833</v>
      </c>
      <c r="BT593" s="14" t="n">
        <v>0</v>
      </c>
      <c r="BU593" s="14" t="n">
        <v>-0.016</v>
      </c>
      <c r="BV593" s="14" t="n">
        <v>0.119</v>
      </c>
      <c r="BW593" s="14" t="n">
        <v>0</v>
      </c>
      <c r="BX593" s="14" t="n">
        <v>0.833</v>
      </c>
      <c r="BY593" s="14" t="n">
        <v>12.729</v>
      </c>
      <c r="BZ593" s="14" t="n">
        <v>0</v>
      </c>
      <c r="CA593" s="14" t="n">
        <v>12.729</v>
      </c>
      <c r="CB593" s="14" t="n">
        <v>0</v>
      </c>
      <c r="CC593" s="14" t="n">
        <v>97.90000000000001</v>
      </c>
      <c r="CD593" s="14" t="n">
        <v>7.95</v>
      </c>
      <c r="CE593" s="14" t="n">
        <v>170.073</v>
      </c>
      <c r="CF593" s="14" t="n">
        <v>288.071</v>
      </c>
      <c r="CG593" s="14" t="n">
        <v>0.075</v>
      </c>
      <c r="CH593" s="14" t="n">
        <v>1</v>
      </c>
      <c r="CI593" s="14" t="n">
        <v>0</v>
      </c>
      <c r="CJ593" s="14" t="n">
        <v>0</v>
      </c>
      <c r="CK593" s="14" t="n">
        <v>0</v>
      </c>
      <c r="CL593" s="14" t="n">
        <v>0</v>
      </c>
      <c r="CM593" s="14" t="n">
        <v>0</v>
      </c>
      <c r="CN593" s="14" t="n">
        <v>0</v>
      </c>
      <c r="CO593" s="14" t="n">
        <v>0</v>
      </c>
      <c r="CP593" s="14" t="n">
        <v>1</v>
      </c>
      <c r="CQ593" s="14" t="n">
        <v>1.294</v>
      </c>
      <c r="CR593" s="14" t="n">
        <v>0</v>
      </c>
      <c r="CS593" s="14" t="n">
        <v>4.944</v>
      </c>
      <c r="CT593" s="14" t="n">
        <v>10.485</v>
      </c>
      <c r="CU593" s="14" t="n">
        <v>29.559</v>
      </c>
    </row>
    <row r="594">
      <c r="A594" s="14" t="inlineStr">
        <is>
          <t>NGA2023</t>
        </is>
      </c>
      <c r="B594" s="14" t="inlineStr">
        <is>
          <t>NGA</t>
        </is>
      </c>
      <c r="C594" s="14" t="inlineStr">
        <is>
          <t>NGA</t>
        </is>
      </c>
      <c r="D594" s="14" t="inlineStr">
        <is>
          <t>Nigeria</t>
        </is>
      </c>
      <c r="E594" s="14" t="n">
        <v>2023</v>
      </c>
      <c r="F594" s="14" t="n">
        <v>0.075</v>
      </c>
      <c r="G594" s="14" t="n">
        <v>1.99</v>
      </c>
      <c r="H594" s="14" t="n">
        <v>0.643</v>
      </c>
      <c r="I594" s="14" t="n">
        <v>0</v>
      </c>
      <c r="J594" s="14" t="n">
        <v>1.99</v>
      </c>
      <c r="K594" s="14" t="n">
        <v>0</v>
      </c>
      <c r="L594" s="14" t="n">
        <v>1</v>
      </c>
      <c r="M594" s="14" t="n">
        <v>3.276</v>
      </c>
      <c r="N594" s="14" t="n">
        <v>1.928</v>
      </c>
      <c r="O594" s="14" t="n">
        <v>0</v>
      </c>
      <c r="P594" s="14" t="n">
        <v>3.276</v>
      </c>
      <c r="Q594" s="14" t="n">
        <v>0</v>
      </c>
      <c r="R594" s="14" t="n">
        <v>1</v>
      </c>
      <c r="S594" s="14" t="n">
        <v>5.205</v>
      </c>
      <c r="T594" s="14" t="n">
        <v>3.857</v>
      </c>
      <c r="U594" s="14" t="n">
        <v>0.043</v>
      </c>
      <c r="V594" s="14" t="n">
        <v>5.595</v>
      </c>
      <c r="W594" s="14" t="n">
        <v>0.075</v>
      </c>
      <c r="X594" s="14" t="n">
        <v>1</v>
      </c>
      <c r="Y594" s="14" t="n">
        <v>4.402</v>
      </c>
      <c r="Z594" s="14" t="n">
        <v>0.493</v>
      </c>
      <c r="AA594" s="14" t="n">
        <v>0</v>
      </c>
      <c r="AB594" s="14" t="n">
        <v>4.402</v>
      </c>
      <c r="AC594" s="14" t="n">
        <v>0</v>
      </c>
      <c r="AD594" s="14" t="n">
        <v>1</v>
      </c>
      <c r="AE594" s="14" t="n">
        <v>4.751</v>
      </c>
      <c r="AF594" s="14" t="n">
        <v>0.946</v>
      </c>
      <c r="AG594" s="14" t="n">
        <v>0</v>
      </c>
      <c r="AH594" s="14" t="n">
        <v>4.751</v>
      </c>
      <c r="AI594" s="14" t="n">
        <v>0</v>
      </c>
      <c r="AJ594" s="14" t="n">
        <v>1</v>
      </c>
      <c r="AK594" s="14" t="n">
        <v>12.061</v>
      </c>
      <c r="AL594" s="14" t="n">
        <v>5.975</v>
      </c>
      <c r="AM594" s="14" t="n">
        <v>0</v>
      </c>
      <c r="AN594" s="14" t="n">
        <v>12.965</v>
      </c>
      <c r="AO594" s="14" t="n">
        <v>0.075</v>
      </c>
      <c r="AP594" s="14" t="n">
        <v>1</v>
      </c>
      <c r="AQ594" s="14" t="n">
        <v>0.835</v>
      </c>
      <c r="AR594" s="14" t="n">
        <v>0.141</v>
      </c>
      <c r="AS594" s="14" t="n">
        <v>-0.183</v>
      </c>
      <c r="AT594" s="14" t="n">
        <v>0.702</v>
      </c>
      <c r="AU594" s="14" t="n">
        <v>0</v>
      </c>
      <c r="AV594" s="14" t="n">
        <v>0</v>
      </c>
      <c r="AW594" s="14" t="n">
        <v>0.864</v>
      </c>
      <c r="AX594" s="14" t="n">
        <v>0.148</v>
      </c>
      <c r="AY594" s="14" t="n">
        <v>0.014</v>
      </c>
      <c r="AZ594" s="14" t="n">
        <v>0.945</v>
      </c>
      <c r="BA594" s="14" t="n">
        <v>0.075</v>
      </c>
      <c r="BB594" s="14" t="n">
        <v>1</v>
      </c>
      <c r="BC594" s="14" t="n">
        <v>0.42</v>
      </c>
      <c r="BD594" s="14" t="n">
        <v>0.101</v>
      </c>
      <c r="BE594" s="14" t="n">
        <v>0.004</v>
      </c>
      <c r="BF594" s="14" t="n">
        <v>0.456</v>
      </c>
      <c r="BG594" s="14" t="n">
        <v>0.075</v>
      </c>
      <c r="BH594" s="14" t="n">
        <v>1</v>
      </c>
      <c r="BI594" s="14" t="n">
        <v>0.6830000000000001</v>
      </c>
      <c r="BJ594" s="14" t="n">
        <v>0.149</v>
      </c>
      <c r="BK594" s="14" t="n">
        <v>0.008</v>
      </c>
      <c r="BL594" s="14" t="n">
        <v>0.742</v>
      </c>
      <c r="BM594" s="14" t="n">
        <v>0.075</v>
      </c>
      <c r="BN594" s="14" t="n">
        <v>1</v>
      </c>
      <c r="BO594" s="14" t="n">
        <v>0</v>
      </c>
      <c r="BP594" s="14" t="n">
        <v>-0.016</v>
      </c>
      <c r="BQ594" s="14" t="n">
        <v>0.08400000000000001</v>
      </c>
      <c r="BR594" s="14" t="n">
        <v>0</v>
      </c>
      <c r="BS594" s="14" t="n">
        <v>0.833</v>
      </c>
      <c r="BT594" s="14" t="n">
        <v>0</v>
      </c>
      <c r="BU594" s="14" t="n">
        <v>-0.016</v>
      </c>
      <c r="BV594" s="14" t="n">
        <v>0.078</v>
      </c>
      <c r="BW594" s="14" t="n">
        <v>0</v>
      </c>
      <c r="BX594" s="14" t="n">
        <v>0.833</v>
      </c>
      <c r="BY594" s="14" t="n">
        <v>13.254</v>
      </c>
      <c r="BZ594" s="14" t="n">
        <v>0</v>
      </c>
      <c r="CA594" s="14" t="n">
        <v>13.254</v>
      </c>
      <c r="CB594" s="14" t="n">
        <v>0</v>
      </c>
      <c r="CC594" s="14" t="n">
        <v>83.248</v>
      </c>
      <c r="CD594" s="14" t="n">
        <v>7.95</v>
      </c>
      <c r="CE594" s="14" t="n">
        <v>200.582</v>
      </c>
      <c r="CF594" s="14" t="n">
        <v>305.117</v>
      </c>
      <c r="CG594" s="14" t="n">
        <v>0.075</v>
      </c>
      <c r="CH594" s="14" t="n">
        <v>1</v>
      </c>
      <c r="CI594" s="14" t="n">
        <v>0</v>
      </c>
      <c r="CJ594" s="14" t="n">
        <v>0</v>
      </c>
      <c r="CK594" s="14" t="n">
        <v>0</v>
      </c>
      <c r="CL594" s="14" t="n">
        <v>0</v>
      </c>
      <c r="CM594" s="14" t="n">
        <v>0</v>
      </c>
      <c r="CN594" s="14" t="n">
        <v>0</v>
      </c>
      <c r="CO594" s="14" t="n">
        <v>0</v>
      </c>
      <c r="CP594" s="14" t="n">
        <v>1</v>
      </c>
      <c r="CQ594" s="14" t="n">
        <v>1.348</v>
      </c>
      <c r="CR594" s="14" t="n">
        <v>0</v>
      </c>
      <c r="CS594" s="14" t="n">
        <v>5.148</v>
      </c>
      <c r="CT594" s="14" t="n">
        <v>4.861</v>
      </c>
      <c r="CU594" s="14" t="n">
        <v>10.761</v>
      </c>
    </row>
    <row r="595">
      <c r="A595" s="14" t="inlineStr">
        <is>
          <t>NGA2024</t>
        </is>
      </c>
      <c r="B595" s="14" t="inlineStr">
        <is>
          <t>NGA</t>
        </is>
      </c>
      <c r="C595" s="14" t="inlineStr">
        <is>
          <t>NGA</t>
        </is>
      </c>
      <c r="D595" s="14" t="inlineStr">
        <is>
          <t>Nigeria</t>
        </is>
      </c>
      <c r="E595" s="14" t="n">
        <v>2024</v>
      </c>
      <c r="F595" s="14" t="n">
        <v>0.075</v>
      </c>
      <c r="G595" s="14" t="n">
        <v>2.049</v>
      </c>
      <c r="H595" s="14" t="n">
        <v>0.662</v>
      </c>
      <c r="I595" s="14" t="n">
        <v>0</v>
      </c>
      <c r="J595" s="14" t="n">
        <v>2.049</v>
      </c>
      <c r="K595" s="14" t="n">
        <v>0</v>
      </c>
      <c r="L595" s="14" t="n">
        <v>1</v>
      </c>
      <c r="M595" s="14" t="n">
        <v>3.373</v>
      </c>
      <c r="N595" s="14" t="n">
        <v>1.985</v>
      </c>
      <c r="O595" s="14" t="n">
        <v>0</v>
      </c>
      <c r="P595" s="14" t="n">
        <v>3.373</v>
      </c>
      <c r="Q595" s="14" t="n">
        <v>0</v>
      </c>
      <c r="R595" s="14" t="n">
        <v>1</v>
      </c>
      <c r="S595" s="14" t="n">
        <v>5.358</v>
      </c>
      <c r="T595" s="14" t="n">
        <v>3.971</v>
      </c>
      <c r="U595" s="14" t="n">
        <v>0.055</v>
      </c>
      <c r="V595" s="14" t="n">
        <v>5.76</v>
      </c>
      <c r="W595" s="14" t="n">
        <v>0.075</v>
      </c>
      <c r="X595" s="14" t="n">
        <v>1</v>
      </c>
      <c r="Y595" s="14" t="n">
        <v>4.62</v>
      </c>
      <c r="Z595" s="14" t="n">
        <v>0.583</v>
      </c>
      <c r="AA595" s="14" t="n">
        <v>0</v>
      </c>
      <c r="AB595" s="14" t="n">
        <v>4.62</v>
      </c>
      <c r="AC595" s="14" t="n">
        <v>0</v>
      </c>
      <c r="AD595" s="14" t="n">
        <v>1</v>
      </c>
      <c r="AE595" s="14" t="n">
        <v>5.007</v>
      </c>
      <c r="AF595" s="14" t="n">
        <v>1.097</v>
      </c>
      <c r="AG595" s="14" t="n">
        <v>0</v>
      </c>
      <c r="AH595" s="14" t="n">
        <v>5.007</v>
      </c>
      <c r="AI595" s="14" t="n">
        <v>0</v>
      </c>
      <c r="AJ595" s="14" t="n">
        <v>1</v>
      </c>
      <c r="AK595" s="14" t="n">
        <v>13.449</v>
      </c>
      <c r="AL595" s="14" t="n">
        <v>6.84</v>
      </c>
      <c r="AM595" s="14" t="n">
        <v>0</v>
      </c>
      <c r="AN595" s="14" t="n">
        <v>13.449</v>
      </c>
      <c r="AO595" s="14" t="n">
        <v>0</v>
      </c>
      <c r="AP595" s="14" t="n">
        <v>1</v>
      </c>
      <c r="AQ595" s="14" t="n">
        <v>0.866</v>
      </c>
      <c r="AR595" s="14" t="n">
        <v>0.157</v>
      </c>
      <c r="AS595" s="14" t="n">
        <v>-0.274</v>
      </c>
      <c r="AT595" s="14" t="n">
        <v>0.592</v>
      </c>
      <c r="AU595" s="14" t="n">
        <v>0</v>
      </c>
      <c r="AV595" s="14" t="n">
        <v>0</v>
      </c>
      <c r="AW595" s="14" t="n">
        <v>0.877</v>
      </c>
      <c r="AX595" s="14" t="n">
        <v>0.161</v>
      </c>
      <c r="AY595" s="14" t="n">
        <v>0.013</v>
      </c>
      <c r="AZ595" s="14" t="n">
        <v>0.89</v>
      </c>
      <c r="BA595" s="14" t="n">
        <v>0</v>
      </c>
      <c r="BB595" s="14" t="n">
        <v>1</v>
      </c>
      <c r="BC595" s="14" t="n">
        <v>0.513</v>
      </c>
      <c r="BD595" s="14" t="n">
        <v>0.132</v>
      </c>
      <c r="BE595" s="14" t="n">
        <v>0.004</v>
      </c>
      <c r="BF595" s="14" t="n">
        <v>0.517</v>
      </c>
      <c r="BG595" s="14" t="n">
        <v>0</v>
      </c>
      <c r="BH595" s="14" t="n">
        <v>1</v>
      </c>
      <c r="BI595" s="14" t="n">
        <v>0.714</v>
      </c>
      <c r="BJ595" s="14" t="n">
        <v>0.157</v>
      </c>
      <c r="BK595" s="14" t="n">
        <v>0.008</v>
      </c>
      <c r="BL595" s="14" t="n">
        <v>0.722</v>
      </c>
      <c r="BM595" s="14" t="n">
        <v>0</v>
      </c>
      <c r="BN595" s="14" t="n">
        <v>1</v>
      </c>
      <c r="BO595" s="14" t="n">
        <v>0</v>
      </c>
      <c r="BP595" s="14" t="n">
        <v>-0.016</v>
      </c>
      <c r="BQ595" s="14" t="n">
        <v>0.126</v>
      </c>
      <c r="BR595" s="14" t="n">
        <v>0</v>
      </c>
      <c r="BS595" s="14" t="n">
        <v>0.833</v>
      </c>
      <c r="BT595" s="14" t="n">
        <v>0</v>
      </c>
      <c r="BU595" s="14" t="n">
        <v>-0.016</v>
      </c>
      <c r="BV595" s="14" t="n">
        <v>0.07000000000000001</v>
      </c>
      <c r="BW595" s="14" t="n">
        <v>0</v>
      </c>
      <c r="BX595" s="14" t="n">
        <v>0.833</v>
      </c>
      <c r="BY595" s="14" t="n">
        <v>13.646</v>
      </c>
      <c r="BZ595" s="14" t="n">
        <v>0</v>
      </c>
      <c r="CA595" s="14" t="n">
        <v>13.646</v>
      </c>
      <c r="CB595" s="14" t="n">
        <v>0</v>
      </c>
      <c r="CC595" s="14" t="n">
        <v>82.58799999999999</v>
      </c>
      <c r="CD595" s="14" t="n">
        <v>7.95</v>
      </c>
      <c r="CE595" s="14" t="n">
        <v>210.682</v>
      </c>
      <c r="CF595" s="14" t="n">
        <v>312.077</v>
      </c>
      <c r="CG595" s="14" t="n">
        <v>0.075</v>
      </c>
      <c r="CH595" s="14" t="n">
        <v>1</v>
      </c>
      <c r="CI595" s="14" t="n">
        <v>0</v>
      </c>
      <c r="CJ595" s="14" t="n">
        <v>0</v>
      </c>
      <c r="CK595" s="14" t="n">
        <v>0</v>
      </c>
      <c r="CL595" s="14" t="n">
        <v>0</v>
      </c>
      <c r="CM595" s="14" t="n">
        <v>0</v>
      </c>
      <c r="CN595" s="14" t="n">
        <v>0</v>
      </c>
      <c r="CO595" s="14" t="n">
        <v>0</v>
      </c>
      <c r="CP595" s="14" t="n">
        <v>1</v>
      </c>
      <c r="CQ595" s="14" t="n">
        <v>1.387</v>
      </c>
      <c r="CR595" s="14" t="n">
        <v>0</v>
      </c>
      <c r="CS595" s="14" t="n">
        <v>5.3</v>
      </c>
      <c r="CT595" s="14" t="n">
        <v>4.251</v>
      </c>
      <c r="CU595" s="14" t="n">
        <v>9.098000000000001</v>
      </c>
    </row>
    <row r="596">
      <c r="A596" s="14" t="inlineStr">
        <is>
          <t>MKD2021</t>
        </is>
      </c>
      <c r="B596" s="14" t="inlineStr">
        <is>
          <t>MKD</t>
        </is>
      </c>
      <c r="C596" s="14" t="inlineStr">
        <is>
          <t>MKD</t>
        </is>
      </c>
      <c r="D596" s="14" t="inlineStr">
        <is>
          <t>North Macedonia</t>
        </is>
      </c>
      <c r="E596" s="14" t="n">
        <v>2021</v>
      </c>
      <c r="F596" s="14" t="n">
        <v>0.18</v>
      </c>
      <c r="G596" s="14" t="n">
        <v>2.429</v>
      </c>
      <c r="H596" s="14" t="n">
        <v>0.671</v>
      </c>
      <c r="I596" s="14" t="n">
        <v>0</v>
      </c>
      <c r="J596" s="14" t="n">
        <v>2.429</v>
      </c>
      <c r="K596" s="14" t="n">
        <v>0</v>
      </c>
      <c r="L596" s="14" t="n">
        <v>1</v>
      </c>
      <c r="M596" s="14" t="n">
        <v>3.793</v>
      </c>
      <c r="N596" s="14" t="n">
        <v>2.014</v>
      </c>
      <c r="O596" s="14" t="n">
        <v>0</v>
      </c>
      <c r="P596" s="14" t="n">
        <v>3.793</v>
      </c>
      <c r="Q596" s="14" t="n">
        <v>0</v>
      </c>
      <c r="R596" s="14" t="n">
        <v>1</v>
      </c>
      <c r="S596" s="14" t="n">
        <v>5.785</v>
      </c>
      <c r="T596" s="14" t="n">
        <v>4.027</v>
      </c>
      <c r="U596" s="14" t="n">
        <v>0</v>
      </c>
      <c r="V596" s="14" t="n">
        <v>6.826</v>
      </c>
      <c r="W596" s="14" t="n">
        <v>0.18</v>
      </c>
      <c r="X596" s="14" t="n">
        <v>1</v>
      </c>
      <c r="Y596" s="14" t="n">
        <v>12.393</v>
      </c>
      <c r="Z596" s="14" t="n">
        <v>1.369</v>
      </c>
      <c r="AA596" s="14" t="n">
        <v>-3.434</v>
      </c>
      <c r="AB596" s="14" t="n">
        <v>8.959</v>
      </c>
      <c r="AC596" s="14" t="n">
        <v>0</v>
      </c>
      <c r="AD596" s="14" t="n">
        <v>1</v>
      </c>
      <c r="AE596" s="14" t="n">
        <v>12.35</v>
      </c>
      <c r="AF596" s="14" t="n">
        <v>2.43</v>
      </c>
      <c r="AG596" s="14" t="n">
        <v>-3.391</v>
      </c>
      <c r="AH596" s="14" t="n">
        <v>8.959</v>
      </c>
      <c r="AI596" s="14" t="n">
        <v>0</v>
      </c>
      <c r="AJ596" s="14" t="n">
        <v>1</v>
      </c>
      <c r="AK596" s="14" t="n">
        <v>18.855</v>
      </c>
      <c r="AL596" s="14" t="n">
        <v>9.254</v>
      </c>
      <c r="AM596" s="14" t="n">
        <v>-4.125</v>
      </c>
      <c r="AN596" s="14" t="n">
        <v>17.38</v>
      </c>
      <c r="AO596" s="14" t="n">
        <v>0.18</v>
      </c>
      <c r="AP596" s="14" t="n">
        <v>1</v>
      </c>
      <c r="AQ596" s="14" t="n">
        <v>0.619</v>
      </c>
      <c r="AR596" s="14" t="n">
        <v>0.114</v>
      </c>
      <c r="AS596" s="14" t="n">
        <v>0.511</v>
      </c>
      <c r="AT596" s="14" t="n">
        <v>1.333</v>
      </c>
      <c r="AU596" s="14" t="n">
        <v>0.18</v>
      </c>
      <c r="AV596" s="14" t="n">
        <v>1</v>
      </c>
      <c r="AW596" s="14" t="n">
        <v>0.599</v>
      </c>
      <c r="AX596" s="14" t="n">
        <v>0.114</v>
      </c>
      <c r="AY596" s="14" t="n">
        <v>0.385</v>
      </c>
      <c r="AZ596" s="14" t="n">
        <v>1.162</v>
      </c>
      <c r="BA596" s="14" t="n">
        <v>0.18</v>
      </c>
      <c r="BB596" s="14" t="n">
        <v>1</v>
      </c>
      <c r="BC596" s="14" t="n">
        <v>0.439</v>
      </c>
      <c r="BD596" s="14" t="n">
        <v>0.114</v>
      </c>
      <c r="BE596" s="14" t="n">
        <v>0.145</v>
      </c>
      <c r="BF596" s="14" t="n">
        <v>0.6889999999999999</v>
      </c>
      <c r="BG596" s="14" t="n">
        <v>0.18</v>
      </c>
      <c r="BH596" s="14" t="n">
        <v>1</v>
      </c>
      <c r="BI596" s="14" t="n">
        <v>0.505</v>
      </c>
      <c r="BJ596" s="14" t="n">
        <v>0.114</v>
      </c>
      <c r="BK596" s="14" t="n">
        <v>0</v>
      </c>
      <c r="BL596" s="14" t="n">
        <v>0.596</v>
      </c>
      <c r="BM596" s="14" t="n">
        <v>0.18</v>
      </c>
      <c r="BN596" s="14" t="n">
        <v>1</v>
      </c>
      <c r="BO596" s="14" t="n">
        <v>0</v>
      </c>
      <c r="BP596" s="14" t="n">
        <v>0</v>
      </c>
      <c r="BQ596" s="14" t="n">
        <v>0.099</v>
      </c>
      <c r="BR596" s="14" t="n">
        <v>0</v>
      </c>
      <c r="BS596" s="14" t="n">
        <v>1</v>
      </c>
      <c r="BT596" s="14" t="n">
        <v>0</v>
      </c>
      <c r="BU596" s="14" t="n">
        <v>0</v>
      </c>
      <c r="BV596" s="14" t="n">
        <v>0.099</v>
      </c>
      <c r="BW596" s="14" t="n">
        <v>0.18</v>
      </c>
      <c r="BX596" s="14" t="n">
        <v>0.833</v>
      </c>
      <c r="BY596" s="14" t="n">
        <v>11.787</v>
      </c>
      <c r="BZ596" s="14" t="n">
        <v>0</v>
      </c>
      <c r="CA596" s="14" t="n">
        <v>11.787</v>
      </c>
      <c r="CB596" s="14" t="n">
        <v>0</v>
      </c>
      <c r="CC596" s="14" t="n">
        <v>78.125</v>
      </c>
      <c r="CD596" s="14" t="n">
        <v>7.95</v>
      </c>
      <c r="CE596" s="14" t="n">
        <v>71.649</v>
      </c>
      <c r="CF596" s="14" t="n">
        <v>176.733</v>
      </c>
      <c r="CG596" s="14" t="n">
        <v>0.18</v>
      </c>
      <c r="CH596" s="14" t="n">
        <v>1</v>
      </c>
      <c r="CI596" s="14" t="n">
        <v>0</v>
      </c>
      <c r="CJ596" s="14" t="n">
        <v>0</v>
      </c>
      <c r="CK596" s="14" t="n">
        <v>0</v>
      </c>
      <c r="CL596" s="14" t="n">
        <v>0</v>
      </c>
      <c r="CM596" s="14" t="n">
        <v>0</v>
      </c>
      <c r="CN596" s="14" t="n">
        <v>0</v>
      </c>
      <c r="CO596" s="14" t="n">
        <v>0</v>
      </c>
      <c r="CP596" s="14" t="n">
        <v>0.826</v>
      </c>
      <c r="CQ596" s="14" t="n">
        <v>1.198</v>
      </c>
      <c r="CR596" s="14" t="n">
        <v>0</v>
      </c>
      <c r="CS596" s="14" t="n">
        <v>4.776</v>
      </c>
      <c r="CT596" s="14" t="n">
        <v>4.41</v>
      </c>
      <c r="CU596" s="14" t="n">
        <v>7.753</v>
      </c>
    </row>
    <row r="597">
      <c r="A597" s="14" t="inlineStr">
        <is>
          <t>MKD2022</t>
        </is>
      </c>
      <c r="B597" s="14" t="inlineStr">
        <is>
          <t>MKD</t>
        </is>
      </c>
      <c r="C597" s="14" t="inlineStr">
        <is>
          <t>MKD</t>
        </is>
      </c>
      <c r="D597" s="14" t="inlineStr">
        <is>
          <t>North Macedonia</t>
        </is>
      </c>
      <c r="E597" s="14" t="n">
        <v>2022</v>
      </c>
      <c r="F597" s="14" t="n">
        <v>0.18</v>
      </c>
      <c r="G597" s="14" t="n">
        <v>2.758</v>
      </c>
      <c r="H597" s="14" t="n">
        <v>0.719</v>
      </c>
      <c r="I597" s="14" t="n">
        <v>0</v>
      </c>
      <c r="J597" s="14" t="n">
        <v>2.758</v>
      </c>
      <c r="K597" s="14" t="n">
        <v>0</v>
      </c>
      <c r="L597" s="14" t="n">
        <v>1</v>
      </c>
      <c r="M597" s="14" t="n">
        <v>4.234</v>
      </c>
      <c r="N597" s="14" t="n">
        <v>2.156</v>
      </c>
      <c r="O597" s="14" t="n">
        <v>0</v>
      </c>
      <c r="P597" s="14" t="n">
        <v>4.234</v>
      </c>
      <c r="Q597" s="14" t="n">
        <v>0</v>
      </c>
      <c r="R597" s="14" t="n">
        <v>1</v>
      </c>
      <c r="S597" s="14" t="n">
        <v>6.351</v>
      </c>
      <c r="T597" s="14" t="n">
        <v>4.311</v>
      </c>
      <c r="U597" s="14" t="n">
        <v>0.08500000000000001</v>
      </c>
      <c r="V597" s="14" t="n">
        <v>7.495</v>
      </c>
      <c r="W597" s="14" t="n">
        <v>0.18</v>
      </c>
      <c r="X597" s="14" t="n">
        <v>1</v>
      </c>
      <c r="Y597" s="14" t="n">
        <v>34.673</v>
      </c>
      <c r="Z597" s="14" t="n">
        <v>3.637</v>
      </c>
      <c r="AA597" s="14" t="n">
        <v>-2.016</v>
      </c>
      <c r="AB597" s="14" t="n">
        <v>32.656</v>
      </c>
      <c r="AC597" s="14" t="n">
        <v>0</v>
      </c>
      <c r="AD597" s="14" t="n">
        <v>1</v>
      </c>
      <c r="AE597" s="14" t="n">
        <v>34.721</v>
      </c>
      <c r="AF597" s="14" t="n">
        <v>6.437</v>
      </c>
      <c r="AG597" s="14" t="n">
        <v>-2.064</v>
      </c>
      <c r="AH597" s="14" t="n">
        <v>32.656</v>
      </c>
      <c r="AI597" s="14" t="n">
        <v>0</v>
      </c>
      <c r="AJ597" s="14" t="n">
        <v>1</v>
      </c>
      <c r="AK597" s="14" t="n">
        <v>41.774</v>
      </c>
      <c r="AL597" s="14" t="n">
        <v>19.949</v>
      </c>
      <c r="AM597" s="14" t="n">
        <v>-9.423</v>
      </c>
      <c r="AN597" s="14" t="n">
        <v>38.174</v>
      </c>
      <c r="AO597" s="14" t="n">
        <v>0.18</v>
      </c>
      <c r="AP597" s="14" t="n">
        <v>1</v>
      </c>
      <c r="AQ597" s="14" t="n">
        <v>0.861</v>
      </c>
      <c r="AR597" s="14" t="n">
        <v>0.123</v>
      </c>
      <c r="AS597" s="14" t="n">
        <v>0.414</v>
      </c>
      <c r="AT597" s="14" t="n">
        <v>1.505</v>
      </c>
      <c r="AU597" s="14" t="n">
        <v>0.18</v>
      </c>
      <c r="AV597" s="14" t="n">
        <v>1</v>
      </c>
      <c r="AW597" s="14" t="n">
        <v>0.986</v>
      </c>
      <c r="AX597" s="14" t="n">
        <v>0.123</v>
      </c>
      <c r="AY597" s="14" t="n">
        <v>0.295</v>
      </c>
      <c r="AZ597" s="14" t="n">
        <v>1.512</v>
      </c>
      <c r="BA597" s="14" t="n">
        <v>0.18</v>
      </c>
      <c r="BB597" s="14" t="n">
        <v>1</v>
      </c>
      <c r="BC597" s="14" t="n">
        <v>0.598</v>
      </c>
      <c r="BD597" s="14" t="n">
        <v>0.123</v>
      </c>
      <c r="BE597" s="14" t="n">
        <v>0.114</v>
      </c>
      <c r="BF597" s="14" t="n">
        <v>0.84</v>
      </c>
      <c r="BG597" s="14" t="n">
        <v>0.18</v>
      </c>
      <c r="BH597" s="14" t="n">
        <v>1</v>
      </c>
      <c r="BI597" s="14" t="n">
        <v>0.612</v>
      </c>
      <c r="BJ597" s="14" t="n">
        <v>0.123</v>
      </c>
      <c r="BK597" s="14" t="n">
        <v>0.008</v>
      </c>
      <c r="BL597" s="14" t="n">
        <v>0.723</v>
      </c>
      <c r="BM597" s="14" t="n">
        <v>0.18</v>
      </c>
      <c r="BN597" s="14" t="n">
        <v>1</v>
      </c>
      <c r="BO597" s="14" t="n">
        <v>0</v>
      </c>
      <c r="BP597" s="14" t="n">
        <v>0</v>
      </c>
      <c r="BQ597" s="14" t="n">
        <v>0.27</v>
      </c>
      <c r="BR597" s="14" t="n">
        <v>0</v>
      </c>
      <c r="BS597" s="14" t="n">
        <v>1</v>
      </c>
      <c r="BT597" s="14" t="n">
        <v>0</v>
      </c>
      <c r="BU597" s="14" t="n">
        <v>0</v>
      </c>
      <c r="BV597" s="14" t="n">
        <v>0.104</v>
      </c>
      <c r="BW597" s="14" t="n">
        <v>0.18</v>
      </c>
      <c r="BX597" s="14" t="n">
        <v>0.833</v>
      </c>
      <c r="BY597" s="14" t="n">
        <v>12.729</v>
      </c>
      <c r="BZ597" s="14" t="n">
        <v>0</v>
      </c>
      <c r="CA597" s="14" t="n">
        <v>12.729</v>
      </c>
      <c r="CB597" s="14" t="n">
        <v>0</v>
      </c>
      <c r="CC597" s="14" t="n">
        <v>97.90000000000001</v>
      </c>
      <c r="CD597" s="14" t="n">
        <v>7.95</v>
      </c>
      <c r="CE597" s="14" t="n">
        <v>99.20699999999999</v>
      </c>
      <c r="CF597" s="14" t="n">
        <v>232.586</v>
      </c>
      <c r="CG597" s="14" t="n">
        <v>0.18</v>
      </c>
      <c r="CH597" s="14" t="n">
        <v>1</v>
      </c>
      <c r="CI597" s="14" t="n">
        <v>0</v>
      </c>
      <c r="CJ597" s="14" t="n">
        <v>0</v>
      </c>
      <c r="CK597" s="14" t="n">
        <v>0</v>
      </c>
      <c r="CL597" s="14" t="n">
        <v>0</v>
      </c>
      <c r="CM597" s="14" t="n">
        <v>0</v>
      </c>
      <c r="CN597" s="14" t="n">
        <v>0</v>
      </c>
      <c r="CO597" s="14" t="n">
        <v>0</v>
      </c>
      <c r="CP597" s="14" t="n">
        <v>0.836</v>
      </c>
      <c r="CQ597" s="14" t="n">
        <v>1.294</v>
      </c>
      <c r="CR597" s="14" t="n">
        <v>0</v>
      </c>
      <c r="CS597" s="14" t="n">
        <v>5.158</v>
      </c>
      <c r="CT597" s="14" t="n">
        <v>5.842</v>
      </c>
      <c r="CU597" s="14" t="n">
        <v>29.941</v>
      </c>
    </row>
    <row r="598">
      <c r="A598" s="14" t="inlineStr">
        <is>
          <t>MKD2023</t>
        </is>
      </c>
      <c r="B598" s="14" t="inlineStr">
        <is>
          <t>MKD</t>
        </is>
      </c>
      <c r="C598" s="14" t="inlineStr">
        <is>
          <t>MKD</t>
        </is>
      </c>
      <c r="D598" s="14" t="inlineStr">
        <is>
          <t>North Macedonia</t>
        </is>
      </c>
      <c r="E598" s="14" t="n">
        <v>2023</v>
      </c>
      <c r="F598" s="14" t="n">
        <v>0.18</v>
      </c>
      <c r="G598" s="14" t="n">
        <v>2.76</v>
      </c>
      <c r="H598" s="14" t="n">
        <v>0.822</v>
      </c>
      <c r="I598" s="14" t="n">
        <v>0</v>
      </c>
      <c r="J598" s="14" t="n">
        <v>2.76</v>
      </c>
      <c r="K598" s="14" t="n">
        <v>0</v>
      </c>
      <c r="L598" s="14" t="n">
        <v>1</v>
      </c>
      <c r="M598" s="14" t="n">
        <v>4.561</v>
      </c>
      <c r="N598" s="14" t="n">
        <v>2.466</v>
      </c>
      <c r="O598" s="14" t="n">
        <v>0</v>
      </c>
      <c r="P598" s="14" t="n">
        <v>4.561</v>
      </c>
      <c r="Q598" s="14" t="n">
        <v>0</v>
      </c>
      <c r="R598" s="14" t="n">
        <v>1</v>
      </c>
      <c r="S598" s="14" t="n">
        <v>6.87</v>
      </c>
      <c r="T598" s="14" t="n">
        <v>4.932</v>
      </c>
      <c r="U598" s="14" t="n">
        <v>0.137</v>
      </c>
      <c r="V598" s="14" t="n">
        <v>8.106999999999999</v>
      </c>
      <c r="W598" s="14" t="n">
        <v>0.18</v>
      </c>
      <c r="X598" s="14" t="n">
        <v>1</v>
      </c>
      <c r="Y598" s="14" t="n">
        <v>15.063</v>
      </c>
      <c r="Z598" s="14" t="n">
        <v>1.687</v>
      </c>
      <c r="AA598" s="14" t="n">
        <v>3.549</v>
      </c>
      <c r="AB598" s="14" t="n">
        <v>18.613</v>
      </c>
      <c r="AC598" s="14" t="n">
        <v>0</v>
      </c>
      <c r="AD598" s="14" t="n">
        <v>1</v>
      </c>
      <c r="AE598" s="14" t="n">
        <v>15.162</v>
      </c>
      <c r="AF598" s="14" t="n">
        <v>3.02</v>
      </c>
      <c r="AG598" s="14" t="n">
        <v>3.45</v>
      </c>
      <c r="AH598" s="14" t="n">
        <v>18.613</v>
      </c>
      <c r="AI598" s="14" t="n">
        <v>0</v>
      </c>
      <c r="AJ598" s="14" t="n">
        <v>1</v>
      </c>
      <c r="AK598" s="14" t="n">
        <v>22.521</v>
      </c>
      <c r="AL598" s="14" t="n">
        <v>11.156</v>
      </c>
      <c r="AM598" s="14" t="n">
        <v>2.295</v>
      </c>
      <c r="AN598" s="14" t="n">
        <v>29.283</v>
      </c>
      <c r="AO598" s="14" t="n">
        <v>0.18</v>
      </c>
      <c r="AP598" s="14" t="n">
        <v>1</v>
      </c>
      <c r="AQ598" s="14" t="n">
        <v>0.76</v>
      </c>
      <c r="AR598" s="14" t="n">
        <v>0.129</v>
      </c>
      <c r="AS598" s="14" t="n">
        <v>0.458</v>
      </c>
      <c r="AT598" s="14" t="n">
        <v>1.438</v>
      </c>
      <c r="AU598" s="14" t="n">
        <v>0.18</v>
      </c>
      <c r="AV598" s="14" t="n">
        <v>1</v>
      </c>
      <c r="AW598" s="14" t="n">
        <v>0.8110000000000001</v>
      </c>
      <c r="AX598" s="14" t="n">
        <v>0.129</v>
      </c>
      <c r="AY598" s="14" t="n">
        <v>0.328</v>
      </c>
      <c r="AZ598" s="14" t="n">
        <v>1.345</v>
      </c>
      <c r="BA598" s="14" t="n">
        <v>0.18</v>
      </c>
      <c r="BB598" s="14" t="n">
        <v>1</v>
      </c>
      <c r="BC598" s="14" t="n">
        <v>0.535</v>
      </c>
      <c r="BD598" s="14" t="n">
        <v>0.129</v>
      </c>
      <c r="BE598" s="14" t="n">
        <v>0.139</v>
      </c>
      <c r="BF598" s="14" t="n">
        <v>0.795</v>
      </c>
      <c r="BG598" s="14" t="n">
        <v>0.18</v>
      </c>
      <c r="BH598" s="14" t="n">
        <v>1</v>
      </c>
      <c r="BI598" s="14" t="n">
        <v>0.579</v>
      </c>
      <c r="BJ598" s="14" t="n">
        <v>0.129</v>
      </c>
      <c r="BK598" s="14" t="n">
        <v>0.012</v>
      </c>
      <c r="BL598" s="14" t="n">
        <v>0.6840000000000001</v>
      </c>
      <c r="BM598" s="14" t="n">
        <v>0.18</v>
      </c>
      <c r="BN598" s="14" t="n">
        <v>1</v>
      </c>
      <c r="BO598" s="14" t="n">
        <v>0</v>
      </c>
      <c r="BP598" s="14" t="n">
        <v>0</v>
      </c>
      <c r="BQ598" s="14" t="n">
        <v>0.144</v>
      </c>
      <c r="BR598" s="14" t="n">
        <v>0</v>
      </c>
      <c r="BS598" s="14" t="n">
        <v>1</v>
      </c>
      <c r="BT598" s="14" t="n">
        <v>0</v>
      </c>
      <c r="BU598" s="14" t="n">
        <v>0</v>
      </c>
      <c r="BV598" s="14" t="n">
        <v>0.12</v>
      </c>
      <c r="BW598" s="14" t="n">
        <v>0.18</v>
      </c>
      <c r="BX598" s="14" t="n">
        <v>0.833</v>
      </c>
      <c r="BY598" s="14" t="n">
        <v>13.254</v>
      </c>
      <c r="BZ598" s="14" t="n">
        <v>0</v>
      </c>
      <c r="CA598" s="14" t="n">
        <v>13.254</v>
      </c>
      <c r="CB598" s="14" t="n">
        <v>0</v>
      </c>
      <c r="CC598" s="14" t="n">
        <v>83.248</v>
      </c>
      <c r="CD598" s="14" t="n">
        <v>7.95</v>
      </c>
      <c r="CE598" s="14" t="n">
        <v>95.69199999999999</v>
      </c>
      <c r="CF598" s="14" t="n">
        <v>211.15</v>
      </c>
      <c r="CG598" s="14" t="n">
        <v>0.18</v>
      </c>
      <c r="CH598" s="14" t="n">
        <v>1</v>
      </c>
      <c r="CI598" s="14" t="n">
        <v>0</v>
      </c>
      <c r="CJ598" s="14" t="n">
        <v>0</v>
      </c>
      <c r="CK598" s="14" t="n">
        <v>0</v>
      </c>
      <c r="CL598" s="14" t="n">
        <v>0</v>
      </c>
      <c r="CM598" s="14" t="n">
        <v>0</v>
      </c>
      <c r="CN598" s="14" t="n">
        <v>0</v>
      </c>
      <c r="CO598" s="14" t="n">
        <v>0</v>
      </c>
      <c r="CP598" s="14" t="n">
        <v>0.721</v>
      </c>
      <c r="CQ598" s="14" t="n">
        <v>1.348</v>
      </c>
      <c r="CR598" s="14" t="n">
        <v>0</v>
      </c>
      <c r="CS598" s="14" t="n">
        <v>5.37</v>
      </c>
      <c r="CT598" s="14" t="n">
        <v>3.466</v>
      </c>
      <c r="CU598" s="14" t="n">
        <v>10.281</v>
      </c>
    </row>
    <row r="599">
      <c r="A599" s="14" t="inlineStr">
        <is>
          <t>MKD2024</t>
        </is>
      </c>
      <c r="B599" s="14" t="inlineStr">
        <is>
          <t>MKD</t>
        </is>
      </c>
      <c r="C599" s="14" t="inlineStr">
        <is>
          <t>MKD</t>
        </is>
      </c>
      <c r="D599" s="14" t="inlineStr">
        <is>
          <t>North Macedonia</t>
        </is>
      </c>
      <c r="E599" s="14" t="n">
        <v>2024</v>
      </c>
      <c r="F599" s="14" t="n">
        <v>0.18</v>
      </c>
      <c r="G599" s="14" t="n">
        <v>2.691</v>
      </c>
      <c r="H599" s="14" t="n">
        <v>0.846</v>
      </c>
      <c r="I599" s="14" t="n">
        <v>0</v>
      </c>
      <c r="J599" s="14" t="n">
        <v>2.691</v>
      </c>
      <c r="K599" s="14" t="n">
        <v>0</v>
      </c>
      <c r="L599" s="14" t="n">
        <v>1</v>
      </c>
      <c r="M599" s="14" t="n">
        <v>4.418</v>
      </c>
      <c r="N599" s="14" t="n">
        <v>2.539</v>
      </c>
      <c r="O599" s="14" t="n">
        <v>0</v>
      </c>
      <c r="P599" s="14" t="n">
        <v>4.418</v>
      </c>
      <c r="Q599" s="14" t="n">
        <v>0</v>
      </c>
      <c r="R599" s="14" t="n">
        <v>1</v>
      </c>
      <c r="S599" s="14" t="n">
        <v>6.922</v>
      </c>
      <c r="T599" s="14" t="n">
        <v>5.078</v>
      </c>
      <c r="U599" s="14" t="n">
        <v>0.17</v>
      </c>
      <c r="V599" s="14" t="n">
        <v>8.167999999999999</v>
      </c>
      <c r="W599" s="14" t="n">
        <v>0.18</v>
      </c>
      <c r="X599" s="14" t="n">
        <v>1</v>
      </c>
      <c r="Y599" s="14" t="n">
        <v>14.265</v>
      </c>
      <c r="Z599" s="14" t="n">
        <v>1.801</v>
      </c>
      <c r="AA599" s="14" t="n">
        <v>0.174</v>
      </c>
      <c r="AB599" s="14" t="n">
        <v>14.439</v>
      </c>
      <c r="AC599" s="14" t="n">
        <v>0</v>
      </c>
      <c r="AD599" s="14" t="n">
        <v>1</v>
      </c>
      <c r="AE599" s="14" t="n">
        <v>14.265</v>
      </c>
      <c r="AF599" s="14" t="n">
        <v>3.125</v>
      </c>
      <c r="AG599" s="14" t="n">
        <v>0.174</v>
      </c>
      <c r="AH599" s="14" t="n">
        <v>14.439</v>
      </c>
      <c r="AI599" s="14" t="n">
        <v>0</v>
      </c>
      <c r="AJ599" s="14" t="n">
        <v>1</v>
      </c>
      <c r="AK599" s="14" t="n">
        <v>25.345</v>
      </c>
      <c r="AL599" s="14" t="n">
        <v>12.891</v>
      </c>
      <c r="AM599" s="14" t="n">
        <v>0.174</v>
      </c>
      <c r="AN599" s="14" t="n">
        <v>30.112</v>
      </c>
      <c r="AO599" s="14" t="n">
        <v>0.18</v>
      </c>
      <c r="AP599" s="14" t="n">
        <v>1</v>
      </c>
      <c r="AQ599" s="14" t="n">
        <v>0.724</v>
      </c>
      <c r="AR599" s="14" t="n">
        <v>0.132</v>
      </c>
      <c r="AS599" s="14" t="n">
        <v>0.468</v>
      </c>
      <c r="AT599" s="14" t="n">
        <v>1.406</v>
      </c>
      <c r="AU599" s="14" t="n">
        <v>0.18</v>
      </c>
      <c r="AV599" s="14" t="n">
        <v>1</v>
      </c>
      <c r="AW599" s="14" t="n">
        <v>0.75</v>
      </c>
      <c r="AX599" s="14" t="n">
        <v>0.132</v>
      </c>
      <c r="AY599" s="14" t="n">
        <v>0.34</v>
      </c>
      <c r="AZ599" s="14" t="n">
        <v>1.287</v>
      </c>
      <c r="BA599" s="14" t="n">
        <v>0.18</v>
      </c>
      <c r="BB599" s="14" t="n">
        <v>1</v>
      </c>
      <c r="BC599" s="14" t="n">
        <v>0.513</v>
      </c>
      <c r="BD599" s="14" t="n">
        <v>0.132</v>
      </c>
      <c r="BE599" s="14" t="n">
        <v>0.141</v>
      </c>
      <c r="BF599" s="14" t="n">
        <v>0.771</v>
      </c>
      <c r="BG599" s="14" t="n">
        <v>0.18</v>
      </c>
      <c r="BH599" s="14" t="n">
        <v>1</v>
      </c>
      <c r="BI599" s="14" t="n">
        <v>0.591</v>
      </c>
      <c r="BJ599" s="14" t="n">
        <v>0.132</v>
      </c>
      <c r="BK599" s="14" t="n">
        <v>0.014</v>
      </c>
      <c r="BL599" s="14" t="n">
        <v>0.698</v>
      </c>
      <c r="BM599" s="14" t="n">
        <v>0.18</v>
      </c>
      <c r="BN599" s="14" t="n">
        <v>1</v>
      </c>
      <c r="BO599" s="14" t="n">
        <v>0</v>
      </c>
      <c r="BP599" s="14" t="n">
        <v>0</v>
      </c>
      <c r="BQ599" s="14" t="n">
        <v>0.089</v>
      </c>
      <c r="BR599" s="14" t="n">
        <v>0</v>
      </c>
      <c r="BS599" s="14" t="n">
        <v>1</v>
      </c>
      <c r="BT599" s="14" t="n">
        <v>0</v>
      </c>
      <c r="BU599" s="14" t="n">
        <v>0</v>
      </c>
      <c r="BV599" s="14" t="n">
        <v>0.118</v>
      </c>
      <c r="BW599" s="14" t="n">
        <v>0.18</v>
      </c>
      <c r="BX599" s="14" t="n">
        <v>0.833</v>
      </c>
      <c r="BY599" s="14" t="n">
        <v>13.646</v>
      </c>
      <c r="BZ599" s="14" t="n">
        <v>0</v>
      </c>
      <c r="CA599" s="14" t="n">
        <v>13.646</v>
      </c>
      <c r="CB599" s="14" t="n">
        <v>0</v>
      </c>
      <c r="CC599" s="14" t="n">
        <v>82.58799999999999</v>
      </c>
      <c r="CD599" s="14" t="n">
        <v>7.95</v>
      </c>
      <c r="CE599" s="14" t="n">
        <v>88.624</v>
      </c>
      <c r="CF599" s="14" t="n">
        <v>202.03</v>
      </c>
      <c r="CG599" s="14" t="n">
        <v>0.18</v>
      </c>
      <c r="CH599" s="14" t="n">
        <v>1</v>
      </c>
      <c r="CI599" s="14" t="n">
        <v>0</v>
      </c>
      <c r="CJ599" s="14" t="n">
        <v>0</v>
      </c>
      <c r="CK599" s="14" t="n">
        <v>0</v>
      </c>
      <c r="CL599" s="14" t="n">
        <v>0</v>
      </c>
      <c r="CM599" s="14" t="n">
        <v>0</v>
      </c>
      <c r="CN599" s="14" t="n">
        <v>0</v>
      </c>
      <c r="CO599" s="14" t="n">
        <v>0</v>
      </c>
      <c r="CP599" s="14" t="n">
        <v>0.721</v>
      </c>
      <c r="CQ599" s="14" t="n">
        <v>1.387</v>
      </c>
      <c r="CR599" s="14" t="n">
        <v>0</v>
      </c>
      <c r="CS599" s="14" t="n">
        <v>5.529</v>
      </c>
      <c r="CT599" s="14" t="n">
        <v>3.027</v>
      </c>
      <c r="CU599" s="14" t="n">
        <v>8.691000000000001</v>
      </c>
    </row>
    <row r="600">
      <c r="A600" s="14" t="inlineStr">
        <is>
          <t>MNP2021</t>
        </is>
      </c>
      <c r="B600" s="14" t="inlineStr">
        <is>
          <t>MNP</t>
        </is>
      </c>
      <c r="C600" s="14" t="inlineStr">
        <is>
          <t>MNP</t>
        </is>
      </c>
      <c r="D600" s="14" t="inlineStr">
        <is>
          <t>Northern Mariana Islands</t>
        </is>
      </c>
      <c r="E600" s="14" t="n">
        <v>2021</v>
      </c>
      <c r="F600" s="14" t="n">
        <v>0.05</v>
      </c>
      <c r="G600" s="14" t="n">
        <v>4.747</v>
      </c>
      <c r="H600" s="14" t="n">
        <v>1.143</v>
      </c>
      <c r="I600" s="14" t="n">
        <v>0</v>
      </c>
      <c r="J600" s="14" t="n">
        <v>4.747</v>
      </c>
      <c r="K600" s="14" t="n">
        <v>0</v>
      </c>
      <c r="L600" s="14" t="n">
        <v>1</v>
      </c>
      <c r="M600" s="14" t="n">
        <v>7.964</v>
      </c>
      <c r="N600" s="14" t="n">
        <v>3.43</v>
      </c>
      <c r="O600" s="14" t="n">
        <v>0</v>
      </c>
      <c r="P600" s="14" t="n">
        <v>7.964</v>
      </c>
      <c r="Q600" s="14" t="n">
        <v>0</v>
      </c>
      <c r="R600" s="14" t="n">
        <v>1</v>
      </c>
      <c r="S600" s="14" t="n">
        <v>10.464</v>
      </c>
      <c r="T600" s="14" t="n">
        <v>6.86</v>
      </c>
      <c r="U600" s="14" t="n">
        <v>0</v>
      </c>
      <c r="V600" s="14" t="n">
        <v>10.987</v>
      </c>
      <c r="W600" s="14" t="n">
        <v>0.05</v>
      </c>
      <c r="X600" s="14" t="n">
        <v>1</v>
      </c>
      <c r="Y600" s="14" t="n">
        <v>10.551</v>
      </c>
      <c r="Z600" s="14" t="n">
        <v>1.302</v>
      </c>
      <c r="AA600" s="14" t="n">
        <v>0</v>
      </c>
      <c r="AB600" s="14" t="n">
        <v>10.551</v>
      </c>
      <c r="AC600" s="14" t="n">
        <v>0</v>
      </c>
      <c r="AD600" s="14" t="n">
        <v>1</v>
      </c>
      <c r="AE600" s="14" t="n">
        <v>11.694</v>
      </c>
      <c r="AF600" s="14" t="n">
        <v>2.549</v>
      </c>
      <c r="AG600" s="14" t="n">
        <v>0</v>
      </c>
      <c r="AH600" s="14" t="n">
        <v>11.694</v>
      </c>
      <c r="AI600" s="14" t="n">
        <v>0</v>
      </c>
      <c r="AJ600" s="14" t="n">
        <v>1</v>
      </c>
      <c r="AK600" s="14" t="n">
        <v>18.554</v>
      </c>
      <c r="AL600" s="14" t="n">
        <v>9.627000000000001</v>
      </c>
      <c r="AM600" s="14" t="n">
        <v>0</v>
      </c>
      <c r="AN600" s="14" t="n">
        <v>19.482</v>
      </c>
      <c r="AO600" s="14" t="n">
        <v>0.05</v>
      </c>
      <c r="AP600" s="14" t="n">
        <v>1</v>
      </c>
      <c r="AQ600" s="14" t="n">
        <v>0.621</v>
      </c>
      <c r="AR600" s="14" t="n">
        <v>0.114</v>
      </c>
      <c r="AS600" s="14" t="n">
        <v>0</v>
      </c>
      <c r="AT600" s="14" t="n">
        <v>0.652</v>
      </c>
      <c r="AU600" s="14" t="n">
        <v>0.05</v>
      </c>
      <c r="AV600" s="14" t="n">
        <v>1</v>
      </c>
      <c r="AW600" s="14" t="n">
        <v>0.593</v>
      </c>
      <c r="AX600" s="14" t="n">
        <v>0.114</v>
      </c>
      <c r="AY600" s="14" t="n">
        <v>0</v>
      </c>
      <c r="AZ600" s="14" t="n">
        <v>0.623</v>
      </c>
      <c r="BA600" s="14" t="n">
        <v>0.05</v>
      </c>
      <c r="BB600" s="14" t="n">
        <v>1</v>
      </c>
      <c r="BC600" s="14" t="n">
        <v>0.44</v>
      </c>
      <c r="BD600" s="14" t="n">
        <v>0.114</v>
      </c>
      <c r="BE600" s="14" t="n">
        <v>0</v>
      </c>
      <c r="BF600" s="14" t="n">
        <v>0.462</v>
      </c>
      <c r="BG600" s="14" t="n">
        <v>0.05</v>
      </c>
      <c r="BH600" s="14" t="n">
        <v>1</v>
      </c>
      <c r="BI600" s="14" t="n">
        <v>0.5600000000000001</v>
      </c>
      <c r="BJ600" s="14" t="n">
        <v>0.114</v>
      </c>
      <c r="BK600" s="14" t="n">
        <v>0</v>
      </c>
      <c r="BL600" s="14" t="n">
        <v>0.588</v>
      </c>
      <c r="BM600" s="14" t="n">
        <v>0.05</v>
      </c>
      <c r="BN600" s="14" t="n">
        <v>1</v>
      </c>
      <c r="BO600" s="14" t="n">
        <v>0</v>
      </c>
      <c r="BP600" s="14" t="n">
        <v>0</v>
      </c>
      <c r="BQ600" s="14" t="n">
        <v>0</v>
      </c>
      <c r="BR600" s="14" t="n">
        <v>0</v>
      </c>
      <c r="BS600" s="14" t="n">
        <v>1</v>
      </c>
      <c r="BT600" s="14" t="n">
        <v>0</v>
      </c>
      <c r="BU600" s="14" t="n">
        <v>0</v>
      </c>
      <c r="BV600" s="14" t="n">
        <v>0</v>
      </c>
      <c r="BW600" s="14" t="n">
        <v>0.05</v>
      </c>
      <c r="BX600" s="14" t="n">
        <v>1</v>
      </c>
      <c r="BY600" s="14" t="n">
        <v>11.787</v>
      </c>
      <c r="BZ600" s="14" t="n">
        <v>0</v>
      </c>
      <c r="CA600" s="14" t="n">
        <v>11.787</v>
      </c>
      <c r="CB600" s="14" t="n">
        <v>0</v>
      </c>
      <c r="CC600" s="14" t="n">
        <v>81.69499999999999</v>
      </c>
      <c r="CD600" s="14" t="n">
        <v>7.95</v>
      </c>
      <c r="CE600" s="14" t="n">
        <v>0</v>
      </c>
      <c r="CF600" s="14" t="n">
        <v>85.78</v>
      </c>
      <c r="CG600" s="14" t="n">
        <v>0.05</v>
      </c>
      <c r="CH600" s="14" t="n">
        <v>1</v>
      </c>
      <c r="CI600" s="14" t="n">
        <v>0</v>
      </c>
      <c r="CJ600" s="14" t="n">
        <v>0</v>
      </c>
      <c r="CK600" s="14" t="n">
        <v>0</v>
      </c>
      <c r="CL600" s="14" t="n">
        <v>0</v>
      </c>
      <c r="CM600" s="14" t="n">
        <v>0</v>
      </c>
      <c r="CN600" s="14" t="n">
        <v>0</v>
      </c>
      <c r="CO600" s="14" t="n">
        <v>0</v>
      </c>
      <c r="CP600" s="14" t="n">
        <v>0</v>
      </c>
      <c r="CQ600" s="14" t="n">
        <v>1.198</v>
      </c>
      <c r="CR600" s="14" t="n">
        <v>0</v>
      </c>
      <c r="CS600" s="14" t="n">
        <v>4.776</v>
      </c>
      <c r="CT600" s="14" t="n">
        <v>3.604</v>
      </c>
      <c r="CU600" s="14" t="n">
        <v>9.407999999999999</v>
      </c>
    </row>
    <row r="601">
      <c r="A601" s="14" t="inlineStr">
        <is>
          <t>MNP2022</t>
        </is>
      </c>
      <c r="B601" s="14" t="inlineStr">
        <is>
          <t>MNP</t>
        </is>
      </c>
      <c r="C601" s="14" t="inlineStr">
        <is>
          <t>MNP</t>
        </is>
      </c>
      <c r="D601" s="14" t="inlineStr">
        <is>
          <t>Northern Mariana Islands</t>
        </is>
      </c>
      <c r="E601" s="14" t="n">
        <v>2022</v>
      </c>
      <c r="F601" s="14" t="n">
        <v>0.05</v>
      </c>
      <c r="G601" s="14" t="n">
        <v>8.788</v>
      </c>
      <c r="H601" s="14" t="n">
        <v>1.235</v>
      </c>
      <c r="I601" s="14" t="n">
        <v>0</v>
      </c>
      <c r="J601" s="14" t="n">
        <v>8.788</v>
      </c>
      <c r="K601" s="14" t="n">
        <v>0</v>
      </c>
      <c r="L601" s="14" t="n">
        <v>1</v>
      </c>
      <c r="M601" s="14" t="n">
        <v>9.782999999999999</v>
      </c>
      <c r="N601" s="14" t="n">
        <v>3.704</v>
      </c>
      <c r="O601" s="14" t="n">
        <v>0</v>
      </c>
      <c r="P601" s="14" t="n">
        <v>9.782999999999999</v>
      </c>
      <c r="Q601" s="14" t="n">
        <v>0</v>
      </c>
      <c r="R601" s="14" t="n">
        <v>1</v>
      </c>
      <c r="S601" s="14" t="n">
        <v>14.962</v>
      </c>
      <c r="T601" s="14" t="n">
        <v>7.408</v>
      </c>
      <c r="U601" s="14" t="n">
        <v>0.055</v>
      </c>
      <c r="V601" s="14" t="n">
        <v>15.71</v>
      </c>
      <c r="W601" s="14" t="n">
        <v>0.05</v>
      </c>
      <c r="X601" s="14" t="n">
        <v>1</v>
      </c>
      <c r="Y601" s="14" t="n">
        <v>17.332</v>
      </c>
      <c r="Z601" s="14" t="n">
        <v>2.139</v>
      </c>
      <c r="AA601" s="14" t="n">
        <v>0</v>
      </c>
      <c r="AB601" s="14" t="n">
        <v>17.332</v>
      </c>
      <c r="AC601" s="14" t="n">
        <v>0</v>
      </c>
      <c r="AD601" s="14" t="n">
        <v>1</v>
      </c>
      <c r="AE601" s="14" t="n">
        <v>18.566</v>
      </c>
      <c r="AF601" s="14" t="n">
        <v>4.048</v>
      </c>
      <c r="AG601" s="14" t="n">
        <v>0</v>
      </c>
      <c r="AH601" s="14" t="n">
        <v>18.566</v>
      </c>
      <c r="AI601" s="14" t="n">
        <v>0</v>
      </c>
      <c r="AJ601" s="14" t="n">
        <v>1</v>
      </c>
      <c r="AK601" s="14" t="n">
        <v>25.974</v>
      </c>
      <c r="AL601" s="14" t="n">
        <v>13.478</v>
      </c>
      <c r="AM601" s="14" t="n">
        <v>0.096</v>
      </c>
      <c r="AN601" s="14" t="n">
        <v>27.273</v>
      </c>
      <c r="AO601" s="14" t="n">
        <v>0.05</v>
      </c>
      <c r="AP601" s="14" t="n">
        <v>1</v>
      </c>
      <c r="AQ601" s="14" t="n">
        <v>0.847</v>
      </c>
      <c r="AR601" s="14" t="n">
        <v>0.123</v>
      </c>
      <c r="AS601" s="14" t="n">
        <v>0.003</v>
      </c>
      <c r="AT601" s="14" t="n">
        <v>0.889</v>
      </c>
      <c r="AU601" s="14" t="n">
        <v>0.05</v>
      </c>
      <c r="AV601" s="14" t="n">
        <v>1</v>
      </c>
      <c r="AW601" s="14" t="n">
        <v>0.947</v>
      </c>
      <c r="AX601" s="14" t="n">
        <v>0.123</v>
      </c>
      <c r="AY601" s="14" t="n">
        <v>0.004</v>
      </c>
      <c r="AZ601" s="14" t="n">
        <v>0.994</v>
      </c>
      <c r="BA601" s="14" t="n">
        <v>0.05</v>
      </c>
      <c r="BB601" s="14" t="n">
        <v>1</v>
      </c>
      <c r="BC601" s="14" t="n">
        <v>0.589</v>
      </c>
      <c r="BD601" s="14" t="n">
        <v>0.123</v>
      </c>
      <c r="BE601" s="14" t="n">
        <v>0.002</v>
      </c>
      <c r="BF601" s="14" t="n">
        <v>0.618</v>
      </c>
      <c r="BG601" s="14" t="n">
        <v>0.05</v>
      </c>
      <c r="BH601" s="14" t="n">
        <v>1</v>
      </c>
      <c r="BI601" s="14" t="n">
        <v>0.6889999999999999</v>
      </c>
      <c r="BJ601" s="14" t="n">
        <v>0.123</v>
      </c>
      <c r="BK601" s="14" t="n">
        <v>0.003</v>
      </c>
      <c r="BL601" s="14" t="n">
        <v>0.723</v>
      </c>
      <c r="BM601" s="14" t="n">
        <v>0.05</v>
      </c>
      <c r="BN601" s="14" t="n">
        <v>1</v>
      </c>
      <c r="BO601" s="14" t="n">
        <v>0</v>
      </c>
      <c r="BP601" s="14" t="n">
        <v>0</v>
      </c>
      <c r="BQ601" s="14" t="n">
        <v>0</v>
      </c>
      <c r="BR601" s="14" t="n">
        <v>0</v>
      </c>
      <c r="BS601" s="14" t="n">
        <v>1</v>
      </c>
      <c r="BT601" s="14" t="n">
        <v>0</v>
      </c>
      <c r="BU601" s="14" t="n">
        <v>0</v>
      </c>
      <c r="BV601" s="14" t="n">
        <v>0</v>
      </c>
      <c r="BW601" s="14" t="n">
        <v>0.05</v>
      </c>
      <c r="BX601" s="14" t="n">
        <v>1</v>
      </c>
      <c r="BY601" s="14" t="n">
        <v>12.729</v>
      </c>
      <c r="BZ601" s="14" t="n">
        <v>0</v>
      </c>
      <c r="CA601" s="14" t="n">
        <v>12.729</v>
      </c>
      <c r="CB601" s="14" t="n">
        <v>0</v>
      </c>
      <c r="CC601" s="14" t="n">
        <v>102.477</v>
      </c>
      <c r="CD601" s="14" t="n">
        <v>7.95</v>
      </c>
      <c r="CE601" s="14" t="n">
        <v>0.379</v>
      </c>
      <c r="CF601" s="14" t="n">
        <v>107.6</v>
      </c>
      <c r="CG601" s="14" t="n">
        <v>0.05</v>
      </c>
      <c r="CH601" s="14" t="n">
        <v>1</v>
      </c>
      <c r="CI601" s="14" t="n">
        <v>0</v>
      </c>
      <c r="CJ601" s="14" t="n">
        <v>0</v>
      </c>
      <c r="CK601" s="14" t="n">
        <v>0</v>
      </c>
      <c r="CL601" s="14" t="n">
        <v>0</v>
      </c>
      <c r="CM601" s="14" t="n">
        <v>0</v>
      </c>
      <c r="CN601" s="14" t="n">
        <v>0</v>
      </c>
      <c r="CO601" s="14" t="n">
        <v>0</v>
      </c>
      <c r="CP601" s="14" t="n">
        <v>0</v>
      </c>
      <c r="CQ601" s="14" t="n">
        <v>1.294</v>
      </c>
      <c r="CR601" s="14" t="n">
        <v>0</v>
      </c>
      <c r="CS601" s="14" t="n">
        <v>5.158</v>
      </c>
      <c r="CT601" s="14" t="n">
        <v>7.554</v>
      </c>
      <c r="CU601" s="14" t="n">
        <v>16.097</v>
      </c>
    </row>
    <row r="602">
      <c r="A602" s="14" t="inlineStr">
        <is>
          <t>MNP2023</t>
        </is>
      </c>
      <c r="B602" s="14" t="inlineStr">
        <is>
          <t>MNP</t>
        </is>
      </c>
      <c r="C602" s="14" t="inlineStr">
        <is>
          <t>MNP</t>
        </is>
      </c>
      <c r="D602" s="14" t="inlineStr">
        <is>
          <t>Northern Mariana Islands</t>
        </is>
      </c>
      <c r="E602" s="14" t="n">
        <v>2023</v>
      </c>
      <c r="F602" s="14" t="n">
        <v>0.05</v>
      </c>
      <c r="G602" s="14" t="n">
        <v>5.77</v>
      </c>
      <c r="H602" s="14" t="n">
        <v>1.286</v>
      </c>
      <c r="I602" s="14" t="n">
        <v>0</v>
      </c>
      <c r="J602" s="14" t="n">
        <v>5.77</v>
      </c>
      <c r="K602" s="14" t="n">
        <v>0</v>
      </c>
      <c r="L602" s="14" t="n">
        <v>1</v>
      </c>
      <c r="M602" s="14" t="n">
        <v>7.886</v>
      </c>
      <c r="N602" s="14" t="n">
        <v>3.857</v>
      </c>
      <c r="O602" s="14" t="n">
        <v>0</v>
      </c>
      <c r="P602" s="14" t="n">
        <v>7.886</v>
      </c>
      <c r="Q602" s="14" t="n">
        <v>0</v>
      </c>
      <c r="R602" s="14" t="n">
        <v>1</v>
      </c>
      <c r="S602" s="14" t="n">
        <v>12.198</v>
      </c>
      <c r="T602" s="14" t="n">
        <v>7.714</v>
      </c>
      <c r="U602" s="14" t="n">
        <v>0.068</v>
      </c>
      <c r="V602" s="14" t="n">
        <v>12.808</v>
      </c>
      <c r="W602" s="14" t="n">
        <v>0.05</v>
      </c>
      <c r="X602" s="14" t="n">
        <v>1</v>
      </c>
      <c r="Y602" s="14" t="n">
        <v>13.814</v>
      </c>
      <c r="Z602" s="14" t="n">
        <v>1.705</v>
      </c>
      <c r="AA602" s="14" t="n">
        <v>0</v>
      </c>
      <c r="AB602" s="14" t="n">
        <v>13.814</v>
      </c>
      <c r="AC602" s="14" t="n">
        <v>0</v>
      </c>
      <c r="AD602" s="14" t="n">
        <v>1</v>
      </c>
      <c r="AE602" s="14" t="n">
        <v>15.1</v>
      </c>
      <c r="AF602" s="14" t="n">
        <v>3.292</v>
      </c>
      <c r="AG602" s="14" t="n">
        <v>0</v>
      </c>
      <c r="AH602" s="14" t="n">
        <v>15.1</v>
      </c>
      <c r="AI602" s="14" t="n">
        <v>0</v>
      </c>
      <c r="AJ602" s="14" t="n">
        <v>1</v>
      </c>
      <c r="AK602" s="14" t="n">
        <v>22.814</v>
      </c>
      <c r="AL602" s="14" t="n">
        <v>11.838</v>
      </c>
      <c r="AM602" s="14" t="n">
        <v>0.126</v>
      </c>
      <c r="AN602" s="14" t="n">
        <v>23.955</v>
      </c>
      <c r="AO602" s="14" t="n">
        <v>0.05</v>
      </c>
      <c r="AP602" s="14" t="n">
        <v>1</v>
      </c>
      <c r="AQ602" s="14" t="n">
        <v>0.749</v>
      </c>
      <c r="AR602" s="14" t="n">
        <v>0.129</v>
      </c>
      <c r="AS602" s="14" t="n">
        <v>0.004</v>
      </c>
      <c r="AT602" s="14" t="n">
        <v>0.786</v>
      </c>
      <c r="AU602" s="14" t="n">
        <v>0.05</v>
      </c>
      <c r="AV602" s="14" t="n">
        <v>1</v>
      </c>
      <c r="AW602" s="14" t="n">
        <v>0.783</v>
      </c>
      <c r="AX602" s="14" t="n">
        <v>0.129</v>
      </c>
      <c r="AY602" s="14" t="n">
        <v>0.004</v>
      </c>
      <c r="AZ602" s="14" t="n">
        <v>0.822</v>
      </c>
      <c r="BA602" s="14" t="n">
        <v>0.05</v>
      </c>
      <c r="BB602" s="14" t="n">
        <v>1</v>
      </c>
      <c r="BC602" s="14" t="n">
        <v>0.527</v>
      </c>
      <c r="BD602" s="14" t="n">
        <v>0.129</v>
      </c>
      <c r="BE602" s="14" t="n">
        <v>0.003</v>
      </c>
      <c r="BF602" s="14" t="n">
        <v>0.554</v>
      </c>
      <c r="BG602" s="14" t="n">
        <v>0.05</v>
      </c>
      <c r="BH602" s="14" t="n">
        <v>1</v>
      </c>
      <c r="BI602" s="14" t="n">
        <v>0.64</v>
      </c>
      <c r="BJ602" s="14" t="n">
        <v>0.129</v>
      </c>
      <c r="BK602" s="14" t="n">
        <v>0.004</v>
      </c>
      <c r="BL602" s="14" t="n">
        <v>0.672</v>
      </c>
      <c r="BM602" s="14" t="n">
        <v>0.05</v>
      </c>
      <c r="BN602" s="14" t="n">
        <v>1</v>
      </c>
      <c r="BO602" s="14" t="n">
        <v>0</v>
      </c>
      <c r="BP602" s="14" t="n">
        <v>0</v>
      </c>
      <c r="BQ602" s="14" t="n">
        <v>0</v>
      </c>
      <c r="BR602" s="14" t="n">
        <v>0</v>
      </c>
      <c r="BS602" s="14" t="n">
        <v>1</v>
      </c>
      <c r="BT602" s="14" t="n">
        <v>0</v>
      </c>
      <c r="BU602" s="14" t="n">
        <v>0</v>
      </c>
      <c r="BV602" s="14" t="n">
        <v>0</v>
      </c>
      <c r="BW602" s="14" t="n">
        <v>0.05</v>
      </c>
      <c r="BX602" s="14" t="n">
        <v>1</v>
      </c>
      <c r="BY602" s="14" t="n">
        <v>13.254</v>
      </c>
      <c r="BZ602" s="14" t="n">
        <v>0</v>
      </c>
      <c r="CA602" s="14" t="n">
        <v>13.254</v>
      </c>
      <c r="CB602" s="14" t="n">
        <v>0</v>
      </c>
      <c r="CC602" s="14" t="n">
        <v>87.07899999999999</v>
      </c>
      <c r="CD602" s="14" t="n">
        <v>7.95</v>
      </c>
      <c r="CE602" s="14" t="n">
        <v>0.482</v>
      </c>
      <c r="CF602" s="14" t="n">
        <v>91.43300000000001</v>
      </c>
      <c r="CG602" s="14" t="n">
        <v>0.05</v>
      </c>
      <c r="CH602" s="14" t="n">
        <v>1</v>
      </c>
      <c r="CI602" s="14" t="n">
        <v>0</v>
      </c>
      <c r="CJ602" s="14" t="n">
        <v>0</v>
      </c>
      <c r="CK602" s="14" t="n">
        <v>0</v>
      </c>
      <c r="CL602" s="14" t="n">
        <v>0</v>
      </c>
      <c r="CM602" s="14" t="n">
        <v>0</v>
      </c>
      <c r="CN602" s="14" t="n">
        <v>0</v>
      </c>
      <c r="CO602" s="14" t="n">
        <v>0</v>
      </c>
      <c r="CP602" s="14" t="n">
        <v>0</v>
      </c>
      <c r="CQ602" s="14" t="n">
        <v>1.348</v>
      </c>
      <c r="CR602" s="14" t="n">
        <v>0</v>
      </c>
      <c r="CS602" s="14" t="n">
        <v>5.37</v>
      </c>
      <c r="CT602" s="14" t="n">
        <v>4.484</v>
      </c>
      <c r="CU602" s="14" t="n">
        <v>12.529</v>
      </c>
    </row>
    <row r="603">
      <c r="A603" s="14" t="inlineStr">
        <is>
          <t>MNP2024</t>
        </is>
      </c>
      <c r="B603" s="14" t="inlineStr">
        <is>
          <t>MNP</t>
        </is>
      </c>
      <c r="C603" s="14" t="inlineStr">
        <is>
          <t>MNP</t>
        </is>
      </c>
      <c r="D603" s="14" t="inlineStr">
        <is>
          <t>Northern Mariana Islands</t>
        </is>
      </c>
      <c r="E603" s="14" t="n">
        <v>2024</v>
      </c>
      <c r="F603" s="14" t="n">
        <v>0.05</v>
      </c>
      <c r="G603" s="14" t="n">
        <v>4.833</v>
      </c>
      <c r="H603" s="14" t="n">
        <v>1.324</v>
      </c>
      <c r="I603" s="14" t="n">
        <v>0</v>
      </c>
      <c r="J603" s="14" t="n">
        <v>4.833</v>
      </c>
      <c r="K603" s="14" t="n">
        <v>0</v>
      </c>
      <c r="L603" s="14" t="n">
        <v>1</v>
      </c>
      <c r="M603" s="14" t="n">
        <v>7.124</v>
      </c>
      <c r="N603" s="14" t="n">
        <v>3.971</v>
      </c>
      <c r="O603" s="14" t="n">
        <v>0</v>
      </c>
      <c r="P603" s="14" t="n">
        <v>7.124</v>
      </c>
      <c r="Q603" s="14" t="n">
        <v>0</v>
      </c>
      <c r="R603" s="14" t="n">
        <v>1</v>
      </c>
      <c r="S603" s="14" t="n">
        <v>11.451</v>
      </c>
      <c r="T603" s="14" t="n">
        <v>7.942</v>
      </c>
      <c r="U603" s="14" t="n">
        <v>0.078</v>
      </c>
      <c r="V603" s="14" t="n">
        <v>12.023</v>
      </c>
      <c r="W603" s="14" t="n">
        <v>0.05</v>
      </c>
      <c r="X603" s="14" t="n">
        <v>1</v>
      </c>
      <c r="Y603" s="14" t="n">
        <v>12.219</v>
      </c>
      <c r="Z603" s="14" t="n">
        <v>1.508</v>
      </c>
      <c r="AA603" s="14" t="n">
        <v>0</v>
      </c>
      <c r="AB603" s="14" t="n">
        <v>12.219</v>
      </c>
      <c r="AC603" s="14" t="n">
        <v>0</v>
      </c>
      <c r="AD603" s="14" t="n">
        <v>1</v>
      </c>
      <c r="AE603" s="14" t="n">
        <v>13.543</v>
      </c>
      <c r="AF603" s="14" t="n">
        <v>2.952</v>
      </c>
      <c r="AG603" s="14" t="n">
        <v>0</v>
      </c>
      <c r="AH603" s="14" t="n">
        <v>13.543</v>
      </c>
      <c r="AI603" s="14" t="n">
        <v>0</v>
      </c>
      <c r="AJ603" s="14" t="n">
        <v>1</v>
      </c>
      <c r="AK603" s="14" t="n">
        <v>21.484</v>
      </c>
      <c r="AL603" s="14" t="n">
        <v>11.148</v>
      </c>
      <c r="AM603" s="14" t="n">
        <v>0.146</v>
      </c>
      <c r="AN603" s="14" t="n">
        <v>22.559</v>
      </c>
      <c r="AO603" s="14" t="n">
        <v>0.05</v>
      </c>
      <c r="AP603" s="14" t="n">
        <v>1</v>
      </c>
      <c r="AQ603" s="14" t="n">
        <v>0.72</v>
      </c>
      <c r="AR603" s="14" t="n">
        <v>0.132</v>
      </c>
      <c r="AS603" s="14" t="n">
        <v>0.005</v>
      </c>
      <c r="AT603" s="14" t="n">
        <v>0.756</v>
      </c>
      <c r="AU603" s="14" t="n">
        <v>0.05</v>
      </c>
      <c r="AV603" s="14" t="n">
        <v>1</v>
      </c>
      <c r="AW603" s="14" t="n">
        <v>0.734</v>
      </c>
      <c r="AX603" s="14" t="n">
        <v>0.132</v>
      </c>
      <c r="AY603" s="14" t="n">
        <v>0.005</v>
      </c>
      <c r="AZ603" s="14" t="n">
        <v>0.77</v>
      </c>
      <c r="BA603" s="14" t="n">
        <v>0.05</v>
      </c>
      <c r="BB603" s="14" t="n">
        <v>1</v>
      </c>
      <c r="BC603" s="14" t="n">
        <v>0.51</v>
      </c>
      <c r="BD603" s="14" t="n">
        <v>0.132</v>
      </c>
      <c r="BE603" s="14" t="n">
        <v>0.003</v>
      </c>
      <c r="BF603" s="14" t="n">
        <v>0.536</v>
      </c>
      <c r="BG603" s="14" t="n">
        <v>0.05</v>
      </c>
      <c r="BH603" s="14" t="n">
        <v>1</v>
      </c>
      <c r="BI603" s="14" t="n">
        <v>0.652</v>
      </c>
      <c r="BJ603" s="14" t="n">
        <v>0.132</v>
      </c>
      <c r="BK603" s="14" t="n">
        <v>0.004</v>
      </c>
      <c r="BL603" s="14" t="n">
        <v>0.6850000000000001</v>
      </c>
      <c r="BM603" s="14" t="n">
        <v>0.05</v>
      </c>
      <c r="BN603" s="14" t="n">
        <v>1</v>
      </c>
      <c r="BO603" s="14" t="n">
        <v>0</v>
      </c>
      <c r="BP603" s="14" t="n">
        <v>0</v>
      </c>
      <c r="BQ603" s="14" t="n">
        <v>0</v>
      </c>
      <c r="BR603" s="14" t="n">
        <v>0</v>
      </c>
      <c r="BS603" s="14" t="n">
        <v>1</v>
      </c>
      <c r="BT603" s="14" t="n">
        <v>0</v>
      </c>
      <c r="BU603" s="14" t="n">
        <v>0</v>
      </c>
      <c r="BV603" s="14" t="n">
        <v>0</v>
      </c>
      <c r="BW603" s="14" t="n">
        <v>0.05</v>
      </c>
      <c r="BX603" s="14" t="n">
        <v>1</v>
      </c>
      <c r="BY603" s="14" t="n">
        <v>13.646</v>
      </c>
      <c r="BZ603" s="14" t="n">
        <v>0</v>
      </c>
      <c r="CA603" s="14" t="n">
        <v>13.646</v>
      </c>
      <c r="CB603" s="14" t="n">
        <v>0</v>
      </c>
      <c r="CC603" s="14" t="n">
        <v>86.38500000000001</v>
      </c>
      <c r="CD603" s="14" t="n">
        <v>7.95</v>
      </c>
      <c r="CE603" s="14" t="n">
        <v>0.588</v>
      </c>
      <c r="CF603" s="14" t="n">
        <v>90.705</v>
      </c>
      <c r="CG603" s="14" t="n">
        <v>0.05</v>
      </c>
      <c r="CH603" s="14" t="n">
        <v>1</v>
      </c>
      <c r="CI603" s="14" t="n">
        <v>0</v>
      </c>
      <c r="CJ603" s="14" t="n">
        <v>0</v>
      </c>
      <c r="CK603" s="14" t="n">
        <v>0</v>
      </c>
      <c r="CL603" s="14" t="n">
        <v>0</v>
      </c>
      <c r="CM603" s="14" t="n">
        <v>0</v>
      </c>
      <c r="CN603" s="14" t="n">
        <v>0</v>
      </c>
      <c r="CO603" s="14" t="n">
        <v>0</v>
      </c>
      <c r="CP603" s="14" t="n">
        <v>0</v>
      </c>
      <c r="CQ603" s="14" t="n">
        <v>1.387</v>
      </c>
      <c r="CR603" s="14" t="n">
        <v>0</v>
      </c>
      <c r="CS603" s="14" t="n">
        <v>5.529</v>
      </c>
      <c r="CT603" s="14" t="n">
        <v>3.509</v>
      </c>
      <c r="CU603" s="14" t="n">
        <v>10.896</v>
      </c>
    </row>
    <row r="604">
      <c r="A604" s="14" t="inlineStr">
        <is>
          <t>NOR2021</t>
        </is>
      </c>
      <c r="B604" s="14" t="inlineStr">
        <is>
          <t>NOR</t>
        </is>
      </c>
      <c r="C604" s="14" t="inlineStr">
        <is>
          <t>NOR</t>
        </is>
      </c>
      <c r="D604" s="14" t="inlineStr">
        <is>
          <t>Norway</t>
        </is>
      </c>
      <c r="E604" s="14" t="n">
        <v>2021</v>
      </c>
      <c r="F604" s="14" t="n">
        <v>0.25</v>
      </c>
      <c r="G604" s="14" t="n">
        <v>5.82</v>
      </c>
      <c r="H604" s="14" t="n">
        <v>1.124</v>
      </c>
      <c r="I604" s="14" t="n">
        <v>1.208</v>
      </c>
      <c r="J604" s="14" t="n">
        <v>7.028</v>
      </c>
      <c r="K604" s="14" t="n">
        <v>0</v>
      </c>
      <c r="L604" s="14" t="n">
        <v>1</v>
      </c>
      <c r="M604" s="14" t="n">
        <v>7.793</v>
      </c>
      <c r="N604" s="14" t="n">
        <v>3.372</v>
      </c>
      <c r="O604" s="14" t="n">
        <v>1.226</v>
      </c>
      <c r="P604" s="14" t="n">
        <v>9.019</v>
      </c>
      <c r="Q604" s="14" t="n">
        <v>0</v>
      </c>
      <c r="R604" s="14" t="n">
        <v>1</v>
      </c>
      <c r="S604" s="14" t="n">
        <v>11.44</v>
      </c>
      <c r="T604" s="14" t="n">
        <v>6.744</v>
      </c>
      <c r="U604" s="14" t="n">
        <v>0.514</v>
      </c>
      <c r="V604" s="14" t="n">
        <v>14.943</v>
      </c>
      <c r="W604" s="14" t="n">
        <v>0.25</v>
      </c>
      <c r="X604" s="14" t="n">
        <v>1</v>
      </c>
      <c r="Y604" s="14" t="n">
        <v>3.092</v>
      </c>
      <c r="Z604" s="14" t="n">
        <v>0.248</v>
      </c>
      <c r="AA604" s="14" t="n">
        <v>1.698</v>
      </c>
      <c r="AB604" s="14" t="n">
        <v>4.79</v>
      </c>
      <c r="AC604" s="14" t="n">
        <v>0</v>
      </c>
      <c r="AD604" s="14" t="n">
        <v>1</v>
      </c>
      <c r="AE604" s="14" t="n">
        <v>3.679</v>
      </c>
      <c r="AF604" s="14" t="n">
        <v>0.54</v>
      </c>
      <c r="AG604" s="14" t="n">
        <v>1.698</v>
      </c>
      <c r="AH604" s="14" t="n">
        <v>5.378</v>
      </c>
      <c r="AI604" s="14" t="n">
        <v>0</v>
      </c>
      <c r="AJ604" s="14" t="n">
        <v>1</v>
      </c>
      <c r="AK604" s="14" t="n">
        <v>7.202</v>
      </c>
      <c r="AL604" s="14" t="n">
        <v>2.852</v>
      </c>
      <c r="AM604" s="14" t="n">
        <v>0.984</v>
      </c>
      <c r="AN604" s="14" t="n">
        <v>10.232</v>
      </c>
      <c r="AO604" s="14" t="n">
        <v>0.25</v>
      </c>
      <c r="AP604" s="14" t="n">
        <v>1</v>
      </c>
      <c r="AQ604" s="14" t="n">
        <v>0.619</v>
      </c>
      <c r="AR604" s="14" t="n">
        <v>0.114</v>
      </c>
      <c r="AS604" s="14" t="n">
        <v>1.021</v>
      </c>
      <c r="AT604" s="14" t="n">
        <v>2.05</v>
      </c>
      <c r="AU604" s="14" t="n">
        <v>0.25</v>
      </c>
      <c r="AV604" s="14" t="n">
        <v>1</v>
      </c>
      <c r="AW604" s="14" t="n">
        <v>0.599</v>
      </c>
      <c r="AX604" s="14" t="n">
        <v>0.114</v>
      </c>
      <c r="AY604" s="14" t="n">
        <v>0.882</v>
      </c>
      <c r="AZ604" s="14" t="n">
        <v>1.852</v>
      </c>
      <c r="BA604" s="14" t="n">
        <v>0.25</v>
      </c>
      <c r="BB604" s="14" t="n">
        <v>1</v>
      </c>
      <c r="BC604" s="14" t="n">
        <v>0.439</v>
      </c>
      <c r="BD604" s="14" t="n">
        <v>0.114</v>
      </c>
      <c r="BE604" s="14" t="n">
        <v>0.029</v>
      </c>
      <c r="BF604" s="14" t="n">
        <v>0.585</v>
      </c>
      <c r="BG604" s="14" t="n">
        <v>0.25</v>
      </c>
      <c r="BH604" s="14" t="n">
        <v>1</v>
      </c>
      <c r="BI604" s="14" t="n">
        <v>0.505</v>
      </c>
      <c r="BJ604" s="14" t="n">
        <v>0.114</v>
      </c>
      <c r="BK604" s="14" t="n">
        <v>0.833</v>
      </c>
      <c r="BL604" s="14" t="n">
        <v>1.672</v>
      </c>
      <c r="BM604" s="14" t="n">
        <v>0.25</v>
      </c>
      <c r="BN604" s="14" t="n">
        <v>1</v>
      </c>
      <c r="BO604" s="14" t="n">
        <v>0</v>
      </c>
      <c r="BP604" s="14" t="n">
        <v>0.011</v>
      </c>
      <c r="BQ604" s="14" t="n">
        <v>0.092</v>
      </c>
      <c r="BR604" s="14" t="n">
        <v>0</v>
      </c>
      <c r="BS604" s="14" t="n">
        <v>1</v>
      </c>
      <c r="BT604" s="14" t="n">
        <v>0</v>
      </c>
      <c r="BU604" s="14" t="n">
        <v>0.02</v>
      </c>
      <c r="BV604" s="14" t="n">
        <v>0.238</v>
      </c>
      <c r="BW604" s="14" t="n">
        <v>0.25</v>
      </c>
      <c r="BX604" s="14" t="n">
        <v>1</v>
      </c>
      <c r="BY604" s="14" t="n">
        <v>11.787</v>
      </c>
      <c r="BZ604" s="14" t="n">
        <v>0</v>
      </c>
      <c r="CA604" s="14" t="n">
        <v>11.787</v>
      </c>
      <c r="CB604" s="14" t="n">
        <v>0</v>
      </c>
      <c r="CC604" s="14" t="n">
        <v>78.125</v>
      </c>
      <c r="CD604" s="14" t="n">
        <v>7.95</v>
      </c>
      <c r="CE604" s="14" t="n">
        <v>65.407</v>
      </c>
      <c r="CF604" s="14" t="n">
        <v>179.415</v>
      </c>
      <c r="CG604" s="14" t="n">
        <v>0.25</v>
      </c>
      <c r="CH604" s="14" t="n">
        <v>1</v>
      </c>
      <c r="CI604" s="14" t="n">
        <v>0</v>
      </c>
      <c r="CJ604" s="14" t="n">
        <v>0</v>
      </c>
      <c r="CK604" s="14" t="n">
        <v>0</v>
      </c>
      <c r="CL604" s="14" t="n">
        <v>0</v>
      </c>
      <c r="CM604" s="14" t="n">
        <v>0</v>
      </c>
      <c r="CN604" s="14" t="n">
        <v>0.001</v>
      </c>
      <c r="CO604" s="14" t="n">
        <v>0.001</v>
      </c>
      <c r="CP604" s="14" t="n">
        <v>0.034</v>
      </c>
      <c r="CQ604" s="14" t="n">
        <v>1.198</v>
      </c>
      <c r="CR604" s="14" t="n">
        <v>0.973</v>
      </c>
      <c r="CS604" s="14" t="n">
        <v>2.211</v>
      </c>
      <c r="CT604" s="14" t="n">
        <v>4.819</v>
      </c>
      <c r="CU604" s="14" t="n">
        <v>13.099</v>
      </c>
    </row>
    <row r="605">
      <c r="A605" s="14" t="inlineStr">
        <is>
          <t>NOR2022</t>
        </is>
      </c>
      <c r="B605" s="14" t="inlineStr">
        <is>
          <t>NOR</t>
        </is>
      </c>
      <c r="C605" s="14" t="inlineStr">
        <is>
          <t>NOR</t>
        </is>
      </c>
      <c r="D605" s="14" t="inlineStr">
        <is>
          <t>Norway</t>
        </is>
      </c>
      <c r="E605" s="14" t="n">
        <v>2022</v>
      </c>
      <c r="F605" s="14" t="n">
        <v>0.25</v>
      </c>
      <c r="G605" s="14" t="n">
        <v>12.798</v>
      </c>
      <c r="H605" s="14" t="n">
        <v>1.235</v>
      </c>
      <c r="I605" s="14" t="n">
        <v>8.159000000000001</v>
      </c>
      <c r="J605" s="14" t="n">
        <v>20.957</v>
      </c>
      <c r="K605" s="14" t="n">
        <v>0</v>
      </c>
      <c r="L605" s="14" t="n">
        <v>1</v>
      </c>
      <c r="M605" s="14" t="n">
        <v>9.782999999999999</v>
      </c>
      <c r="N605" s="14" t="n">
        <v>3.704</v>
      </c>
      <c r="O605" s="14" t="n">
        <v>8.284000000000001</v>
      </c>
      <c r="P605" s="14" t="n">
        <v>18.067</v>
      </c>
      <c r="Q605" s="14" t="n">
        <v>0</v>
      </c>
      <c r="R605" s="14" t="n">
        <v>1</v>
      </c>
      <c r="S605" s="14" t="n">
        <v>18.971</v>
      </c>
      <c r="T605" s="14" t="n">
        <v>7.408</v>
      </c>
      <c r="U605" s="14" t="n">
        <v>2.969</v>
      </c>
      <c r="V605" s="14" t="n">
        <v>26.927</v>
      </c>
      <c r="W605" s="14" t="n">
        <v>0.25</v>
      </c>
      <c r="X605" s="14" t="n">
        <v>1</v>
      </c>
      <c r="Y605" s="14" t="n">
        <v>3.365</v>
      </c>
      <c r="Z605" s="14" t="n">
        <v>0.27</v>
      </c>
      <c r="AA605" s="14" t="n">
        <v>7.049</v>
      </c>
      <c r="AB605" s="14" t="n">
        <v>10.414</v>
      </c>
      <c r="AC605" s="14" t="n">
        <v>0</v>
      </c>
      <c r="AD605" s="14" t="n">
        <v>1</v>
      </c>
      <c r="AE605" s="14" t="n">
        <v>3.991</v>
      </c>
      <c r="AF605" s="14" t="n">
        <v>0.586</v>
      </c>
      <c r="AG605" s="14" t="n">
        <v>7.049</v>
      </c>
      <c r="AH605" s="14" t="n">
        <v>11.04</v>
      </c>
      <c r="AI605" s="14" t="n">
        <v>0</v>
      </c>
      <c r="AJ605" s="14" t="n">
        <v>1</v>
      </c>
      <c r="AK605" s="14" t="n">
        <v>7.748</v>
      </c>
      <c r="AL605" s="14" t="n">
        <v>3.068</v>
      </c>
      <c r="AM605" s="14" t="n">
        <v>2.405</v>
      </c>
      <c r="AN605" s="14" t="n">
        <v>12.462</v>
      </c>
      <c r="AO605" s="14" t="n">
        <v>0.25</v>
      </c>
      <c r="AP605" s="14" t="n">
        <v>1</v>
      </c>
      <c r="AQ605" s="14" t="n">
        <v>0.861</v>
      </c>
      <c r="AR605" s="14" t="n">
        <v>0.123</v>
      </c>
      <c r="AS605" s="14" t="n">
        <v>0.991</v>
      </c>
      <c r="AT605" s="14" t="n">
        <v>2.315</v>
      </c>
      <c r="AU605" s="14" t="n">
        <v>0.25</v>
      </c>
      <c r="AV605" s="14" t="n">
        <v>1</v>
      </c>
      <c r="AW605" s="14" t="n">
        <v>0.986</v>
      </c>
      <c r="AX605" s="14" t="n">
        <v>0.123</v>
      </c>
      <c r="AY605" s="14" t="n">
        <v>0.85</v>
      </c>
      <c r="AZ605" s="14" t="n">
        <v>2.296</v>
      </c>
      <c r="BA605" s="14" t="n">
        <v>0.25</v>
      </c>
      <c r="BB605" s="14" t="n">
        <v>1</v>
      </c>
      <c r="BC605" s="14" t="n">
        <v>0.598</v>
      </c>
      <c r="BD605" s="14" t="n">
        <v>0.123</v>
      </c>
      <c r="BE605" s="14" t="n">
        <v>0.078</v>
      </c>
      <c r="BF605" s="14" t="n">
        <v>0.83</v>
      </c>
      <c r="BG605" s="14" t="n">
        <v>0.25</v>
      </c>
      <c r="BH605" s="14" t="n">
        <v>1</v>
      </c>
      <c r="BI605" s="14" t="n">
        <v>0.612</v>
      </c>
      <c r="BJ605" s="14" t="n">
        <v>0.123</v>
      </c>
      <c r="BK605" s="14" t="n">
        <v>0.899</v>
      </c>
      <c r="BL605" s="14" t="n">
        <v>1.889</v>
      </c>
      <c r="BM605" s="14" t="n">
        <v>0.25</v>
      </c>
      <c r="BN605" s="14" t="n">
        <v>1</v>
      </c>
      <c r="BO605" s="14" t="n">
        <v>0</v>
      </c>
      <c r="BP605" s="14" t="n">
        <v>0.01</v>
      </c>
      <c r="BQ605" s="14" t="n">
        <v>0.162</v>
      </c>
      <c r="BR605" s="14" t="n">
        <v>0</v>
      </c>
      <c r="BS605" s="14" t="n">
        <v>1</v>
      </c>
      <c r="BT605" s="14" t="n">
        <v>0</v>
      </c>
      <c r="BU605" s="14" t="n">
        <v>-0.065</v>
      </c>
      <c r="BV605" s="14" t="n">
        <v>0.226</v>
      </c>
      <c r="BW605" s="14" t="n">
        <v>0.25</v>
      </c>
      <c r="BX605" s="14" t="n">
        <v>1</v>
      </c>
      <c r="BY605" s="14" t="n">
        <v>12.729</v>
      </c>
      <c r="BZ605" s="14" t="n">
        <v>0</v>
      </c>
      <c r="CA605" s="14" t="n">
        <v>12.729</v>
      </c>
      <c r="CB605" s="14" t="n">
        <v>0</v>
      </c>
      <c r="CC605" s="14" t="n">
        <v>97.90000000000001</v>
      </c>
      <c r="CD605" s="14" t="n">
        <v>7.95</v>
      </c>
      <c r="CE605" s="14" t="n">
        <v>121.228</v>
      </c>
      <c r="CF605" s="14" t="n">
        <v>273.91</v>
      </c>
      <c r="CG605" s="14" t="n">
        <v>0.25</v>
      </c>
      <c r="CH605" s="14" t="n">
        <v>1</v>
      </c>
      <c r="CI605" s="14" t="n">
        <v>0</v>
      </c>
      <c r="CJ605" s="14" t="n">
        <v>0</v>
      </c>
      <c r="CK605" s="14" t="n">
        <v>0</v>
      </c>
      <c r="CL605" s="14" t="n">
        <v>0</v>
      </c>
      <c r="CM605" s="14" t="n">
        <v>0</v>
      </c>
      <c r="CN605" s="14" t="n">
        <v>0.001</v>
      </c>
      <c r="CO605" s="14" t="n">
        <v>0.001</v>
      </c>
      <c r="CP605" s="14" t="n">
        <v>0</v>
      </c>
      <c r="CQ605" s="14" t="n">
        <v>1.294</v>
      </c>
      <c r="CR605" s="14" t="n">
        <v>0.986</v>
      </c>
      <c r="CS605" s="14" t="n">
        <v>2.388</v>
      </c>
      <c r="CT605" s="14" t="n">
        <v>11.563</v>
      </c>
      <c r="CU605" s="14" t="n">
        <v>26.643</v>
      </c>
    </row>
    <row r="606">
      <c r="A606" s="14" t="inlineStr">
        <is>
          <t>NOR2023</t>
        </is>
      </c>
      <c r="B606" s="14" t="inlineStr">
        <is>
          <t>NOR</t>
        </is>
      </c>
      <c r="C606" s="14" t="inlineStr">
        <is>
          <t>NOR</t>
        </is>
      </c>
      <c r="D606" s="14" t="inlineStr">
        <is>
          <t>Norway</t>
        </is>
      </c>
      <c r="E606" s="14" t="n">
        <v>2023</v>
      </c>
      <c r="F606" s="14" t="n">
        <v>0.25</v>
      </c>
      <c r="G606" s="14" t="n">
        <v>6.174</v>
      </c>
      <c r="H606" s="14" t="n">
        <v>1.254</v>
      </c>
      <c r="I606" s="14" t="n">
        <v>9.456</v>
      </c>
      <c r="J606" s="14" t="n">
        <v>15.63</v>
      </c>
      <c r="K606" s="14" t="n">
        <v>0</v>
      </c>
      <c r="L606" s="14" t="n">
        <v>1</v>
      </c>
      <c r="M606" s="14" t="n">
        <v>7.66</v>
      </c>
      <c r="N606" s="14" t="n">
        <v>3.763</v>
      </c>
      <c r="O606" s="14" t="n">
        <v>9.601000000000001</v>
      </c>
      <c r="P606" s="14" t="n">
        <v>17.261</v>
      </c>
      <c r="Q606" s="14" t="n">
        <v>0</v>
      </c>
      <c r="R606" s="14" t="n">
        <v>1</v>
      </c>
      <c r="S606" s="14" t="n">
        <v>12.445</v>
      </c>
      <c r="T606" s="14" t="n">
        <v>7.525</v>
      </c>
      <c r="U606" s="14" t="n">
        <v>5.099</v>
      </c>
      <c r="V606" s="14" t="n">
        <v>21.338</v>
      </c>
      <c r="W606" s="14" t="n">
        <v>0.25</v>
      </c>
      <c r="X606" s="14" t="n">
        <v>1</v>
      </c>
      <c r="Y606" s="14" t="n">
        <v>3.328</v>
      </c>
      <c r="Z606" s="14" t="n">
        <v>0.267</v>
      </c>
      <c r="AA606" s="14" t="n">
        <v>7.838</v>
      </c>
      <c r="AB606" s="14" t="n">
        <v>11.166</v>
      </c>
      <c r="AC606" s="14" t="n">
        <v>0</v>
      </c>
      <c r="AD606" s="14" t="n">
        <v>1</v>
      </c>
      <c r="AE606" s="14" t="n">
        <v>3.984</v>
      </c>
      <c r="AF606" s="14" t="n">
        <v>0.585</v>
      </c>
      <c r="AG606" s="14" t="n">
        <v>7.838</v>
      </c>
      <c r="AH606" s="14" t="n">
        <v>11.822</v>
      </c>
      <c r="AI606" s="14" t="n">
        <v>0</v>
      </c>
      <c r="AJ606" s="14" t="n">
        <v>1</v>
      </c>
      <c r="AK606" s="14" t="n">
        <v>7.918</v>
      </c>
      <c r="AL606" s="14" t="n">
        <v>3.135</v>
      </c>
      <c r="AM606" s="14" t="n">
        <v>2.524</v>
      </c>
      <c r="AN606" s="14" t="n">
        <v>12.701</v>
      </c>
      <c r="AO606" s="14" t="n">
        <v>0.25</v>
      </c>
      <c r="AP606" s="14" t="n">
        <v>1</v>
      </c>
      <c r="AQ606" s="14" t="n">
        <v>0.76</v>
      </c>
      <c r="AR606" s="14" t="n">
        <v>0.129</v>
      </c>
      <c r="AS606" s="14" t="n">
        <v>0.955</v>
      </c>
      <c r="AT606" s="14" t="n">
        <v>2.144</v>
      </c>
      <c r="AU606" s="14" t="n">
        <v>0.25</v>
      </c>
      <c r="AV606" s="14" t="n">
        <v>1</v>
      </c>
      <c r="AW606" s="14" t="n">
        <v>0.8110000000000001</v>
      </c>
      <c r="AX606" s="14" t="n">
        <v>0.129</v>
      </c>
      <c r="AY606" s="14" t="n">
        <v>0.767</v>
      </c>
      <c r="AZ606" s="14" t="n">
        <v>1.972</v>
      </c>
      <c r="BA606" s="14" t="n">
        <v>0.25</v>
      </c>
      <c r="BB606" s="14" t="n">
        <v>1</v>
      </c>
      <c r="BC606" s="14" t="n">
        <v>0.535</v>
      </c>
      <c r="BD606" s="14" t="n">
        <v>0.129</v>
      </c>
      <c r="BE606" s="14" t="n">
        <v>0.083</v>
      </c>
      <c r="BF606" s="14" t="n">
        <v>0.752</v>
      </c>
      <c r="BG606" s="14" t="n">
        <v>0.25</v>
      </c>
      <c r="BH606" s="14" t="n">
        <v>1</v>
      </c>
      <c r="BI606" s="14" t="n">
        <v>0.579</v>
      </c>
      <c r="BJ606" s="14" t="n">
        <v>0.129</v>
      </c>
      <c r="BK606" s="14" t="n">
        <v>0.912</v>
      </c>
      <c r="BL606" s="14" t="n">
        <v>1.864</v>
      </c>
      <c r="BM606" s="14" t="n">
        <v>0.25</v>
      </c>
      <c r="BN606" s="14" t="n">
        <v>1</v>
      </c>
      <c r="BO606" s="14" t="n">
        <v>0</v>
      </c>
      <c r="BP606" s="14" t="n">
        <v>0.008999999999999999</v>
      </c>
      <c r="BQ606" s="14" t="n">
        <v>0.08599999999999999</v>
      </c>
      <c r="BR606" s="14" t="n">
        <v>0</v>
      </c>
      <c r="BS606" s="14" t="n">
        <v>1</v>
      </c>
      <c r="BT606" s="14" t="n">
        <v>0</v>
      </c>
      <c r="BU606" s="14" t="n">
        <v>-0.005</v>
      </c>
      <c r="BV606" s="14" t="n">
        <v>0.205</v>
      </c>
      <c r="BW606" s="14" t="n">
        <v>0.25</v>
      </c>
      <c r="BX606" s="14" t="n">
        <v>1</v>
      </c>
      <c r="BY606" s="14" t="n">
        <v>13.254</v>
      </c>
      <c r="BZ606" s="14" t="n">
        <v>0</v>
      </c>
      <c r="CA606" s="14" t="n">
        <v>13.254</v>
      </c>
      <c r="CB606" s="14" t="n">
        <v>0</v>
      </c>
      <c r="CC606" s="14" t="n">
        <v>83.248</v>
      </c>
      <c r="CD606" s="14" t="n">
        <v>7.95</v>
      </c>
      <c r="CE606" s="14" t="n">
        <v>112.488</v>
      </c>
      <c r="CF606" s="14" t="n">
        <v>244.67</v>
      </c>
      <c r="CG606" s="14" t="n">
        <v>0.25</v>
      </c>
      <c r="CH606" s="14" t="n">
        <v>1</v>
      </c>
      <c r="CI606" s="14" t="n">
        <v>0</v>
      </c>
      <c r="CJ606" s="14" t="n">
        <v>0</v>
      </c>
      <c r="CK606" s="14" t="n">
        <v>0</v>
      </c>
      <c r="CL606" s="14" t="n">
        <v>0</v>
      </c>
      <c r="CM606" s="14" t="n">
        <v>0</v>
      </c>
      <c r="CN606" s="14" t="n">
        <v>0.001</v>
      </c>
      <c r="CO606" s="14" t="n">
        <v>0.001</v>
      </c>
      <c r="CP606" s="14" t="n">
        <v>0.049</v>
      </c>
      <c r="CQ606" s="14" t="n">
        <v>1.348</v>
      </c>
      <c r="CR606" s="14" t="n">
        <v>0.98</v>
      </c>
      <c r="CS606" s="14" t="n">
        <v>2.487</v>
      </c>
      <c r="CT606" s="14" t="n">
        <v>5.104</v>
      </c>
      <c r="CU606" s="14" t="n">
        <v>11.809</v>
      </c>
    </row>
    <row r="607">
      <c r="A607" s="14" t="inlineStr">
        <is>
          <t>NOR2024</t>
        </is>
      </c>
      <c r="B607" s="14" t="inlineStr">
        <is>
          <t>NOR</t>
        </is>
      </c>
      <c r="C607" s="14" t="inlineStr">
        <is>
          <t>NOR</t>
        </is>
      </c>
      <c r="D607" s="14" t="inlineStr">
        <is>
          <t>Norway</t>
        </is>
      </c>
      <c r="E607" s="14" t="n">
        <v>2024</v>
      </c>
      <c r="F607" s="14" t="n">
        <v>0.25</v>
      </c>
      <c r="G607" s="14" t="n">
        <v>5.604</v>
      </c>
      <c r="H607" s="14" t="n">
        <v>1.291</v>
      </c>
      <c r="I607" s="14" t="n">
        <v>6.197</v>
      </c>
      <c r="J607" s="14" t="n">
        <v>11.801</v>
      </c>
      <c r="K607" s="14" t="n">
        <v>0</v>
      </c>
      <c r="L607" s="14" t="n">
        <v>1</v>
      </c>
      <c r="M607" s="14" t="n">
        <v>6.94</v>
      </c>
      <c r="N607" s="14" t="n">
        <v>3.874</v>
      </c>
      <c r="O607" s="14" t="n">
        <v>6.292</v>
      </c>
      <c r="P607" s="14" t="n">
        <v>13.232</v>
      </c>
      <c r="Q607" s="14" t="n">
        <v>0</v>
      </c>
      <c r="R607" s="14" t="n">
        <v>1</v>
      </c>
      <c r="S607" s="14" t="n">
        <v>12.06</v>
      </c>
      <c r="T607" s="14" t="n">
        <v>7.747</v>
      </c>
      <c r="U607" s="14" t="n">
        <v>5.335</v>
      </c>
      <c r="V607" s="14" t="n">
        <v>21.028</v>
      </c>
      <c r="W607" s="14" t="n">
        <v>0.25</v>
      </c>
      <c r="X607" s="14" t="n">
        <v>1</v>
      </c>
      <c r="Y607" s="14" t="n">
        <v>3.383</v>
      </c>
      <c r="Z607" s="14" t="n">
        <v>0.271</v>
      </c>
      <c r="AA607" s="14" t="n">
        <v>6.301</v>
      </c>
      <c r="AB607" s="14" t="n">
        <v>9.683999999999999</v>
      </c>
      <c r="AC607" s="14" t="n">
        <v>0</v>
      </c>
      <c r="AD607" s="14" t="n">
        <v>1</v>
      </c>
      <c r="AE607" s="14" t="n">
        <v>4.058</v>
      </c>
      <c r="AF607" s="14" t="n">
        <v>0.596</v>
      </c>
      <c r="AG607" s="14" t="n">
        <v>6.301</v>
      </c>
      <c r="AH607" s="14" t="n">
        <v>10.359</v>
      </c>
      <c r="AI607" s="14" t="n">
        <v>0</v>
      </c>
      <c r="AJ607" s="14" t="n">
        <v>1</v>
      </c>
      <c r="AK607" s="14" t="n">
        <v>8.108000000000001</v>
      </c>
      <c r="AL607" s="14" t="n">
        <v>3.211</v>
      </c>
      <c r="AM607" s="14" t="n">
        <v>3</v>
      </c>
      <c r="AN607" s="14" t="n">
        <v>13.428</v>
      </c>
      <c r="AO607" s="14" t="n">
        <v>0.25</v>
      </c>
      <c r="AP607" s="14" t="n">
        <v>1</v>
      </c>
      <c r="AQ607" s="14" t="n">
        <v>0.724</v>
      </c>
      <c r="AR607" s="14" t="n">
        <v>0.132</v>
      </c>
      <c r="AS607" s="14" t="n">
        <v>0.909</v>
      </c>
      <c r="AT607" s="14" t="n">
        <v>2.041</v>
      </c>
      <c r="AU607" s="14" t="n">
        <v>0.25</v>
      </c>
      <c r="AV607" s="14" t="n">
        <v>1</v>
      </c>
      <c r="AW607" s="14" t="n">
        <v>0.75</v>
      </c>
      <c r="AX607" s="14" t="n">
        <v>0.132</v>
      </c>
      <c r="AY607" s="14" t="n">
        <v>0.764</v>
      </c>
      <c r="AZ607" s="14" t="n">
        <v>1.893</v>
      </c>
      <c r="BA607" s="14" t="n">
        <v>0.25</v>
      </c>
      <c r="BB607" s="14" t="n">
        <v>1</v>
      </c>
      <c r="BC607" s="14" t="n">
        <v>0.513</v>
      </c>
      <c r="BD607" s="14" t="n">
        <v>0.132</v>
      </c>
      <c r="BE607" s="14" t="n">
        <v>0.098</v>
      </c>
      <c r="BF607" s="14" t="n">
        <v>0.739</v>
      </c>
      <c r="BG607" s="14" t="n">
        <v>0.25</v>
      </c>
      <c r="BH607" s="14" t="n">
        <v>1</v>
      </c>
      <c r="BI607" s="14" t="n">
        <v>0.591</v>
      </c>
      <c r="BJ607" s="14" t="n">
        <v>0.132</v>
      </c>
      <c r="BK607" s="14" t="n">
        <v>1.019</v>
      </c>
      <c r="BL607" s="14" t="n">
        <v>2.013</v>
      </c>
      <c r="BM607" s="14" t="n">
        <v>0.25</v>
      </c>
      <c r="BN607" s="14" t="n">
        <v>1</v>
      </c>
      <c r="BO607" s="14" t="n">
        <v>0</v>
      </c>
      <c r="BP607" s="14" t="n">
        <v>0.008999999999999999</v>
      </c>
      <c r="BQ607" s="14" t="n">
        <v>0.064</v>
      </c>
      <c r="BR607" s="14" t="n">
        <v>0</v>
      </c>
      <c r="BS607" s="14" t="n">
        <v>1</v>
      </c>
      <c r="BT607" s="14" t="n">
        <v>0</v>
      </c>
      <c r="BU607" s="14" t="n">
        <v>0.008</v>
      </c>
      <c r="BV607" s="14" t="n">
        <v>0.211</v>
      </c>
      <c r="BW607" s="14" t="n">
        <v>0.25</v>
      </c>
      <c r="BX607" s="14" t="n">
        <v>1</v>
      </c>
      <c r="BY607" s="14" t="n">
        <v>13.646</v>
      </c>
      <c r="BZ607" s="14" t="n">
        <v>0</v>
      </c>
      <c r="CA607" s="14" t="n">
        <v>13.646</v>
      </c>
      <c r="CB607" s="14" t="n">
        <v>0</v>
      </c>
      <c r="CC607" s="14" t="n">
        <v>82.58799999999999</v>
      </c>
      <c r="CD607" s="14" t="n">
        <v>7.95</v>
      </c>
      <c r="CE607" s="14" t="n">
        <v>94.55500000000001</v>
      </c>
      <c r="CF607" s="14" t="n">
        <v>221.429</v>
      </c>
      <c r="CG607" s="14" t="n">
        <v>0.25</v>
      </c>
      <c r="CH607" s="14" t="n">
        <v>1</v>
      </c>
      <c r="CI607" s="14" t="n">
        <v>0</v>
      </c>
      <c r="CJ607" s="14" t="n">
        <v>0</v>
      </c>
      <c r="CK607" s="14" t="n">
        <v>0</v>
      </c>
      <c r="CL607" s="14" t="n">
        <v>0</v>
      </c>
      <c r="CM607" s="14" t="n">
        <v>0</v>
      </c>
      <c r="CN607" s="14" t="n">
        <v>0.001</v>
      </c>
      <c r="CO607" s="14" t="n">
        <v>0.001</v>
      </c>
      <c r="CP607" s="14" t="n">
        <v>0.049</v>
      </c>
      <c r="CQ607" s="14" t="n">
        <v>1.387</v>
      </c>
      <c r="CR607" s="14" t="n">
        <v>0.98</v>
      </c>
      <c r="CS607" s="14" t="n">
        <v>2.56</v>
      </c>
      <c r="CT607" s="14" t="n">
        <v>4.463</v>
      </c>
      <c r="CU607" s="14" t="n">
        <v>9.983000000000001</v>
      </c>
    </row>
    <row r="608">
      <c r="A608" s="14" t="inlineStr">
        <is>
          <t>OMN2021</t>
        </is>
      </c>
      <c r="B608" s="14" t="inlineStr">
        <is>
          <t>OMN</t>
        </is>
      </c>
      <c r="C608" s="14" t="inlineStr">
        <is>
          <t>OMN</t>
        </is>
      </c>
      <c r="D608" s="14" t="inlineStr">
        <is>
          <t>Oman</t>
        </is>
      </c>
      <c r="E608" s="14" t="n">
        <v>2021</v>
      </c>
      <c r="F608" s="14" t="n">
        <v>0.05</v>
      </c>
      <c r="G608" s="14" t="n">
        <v>5.897</v>
      </c>
      <c r="H608" s="14" t="n">
        <v>1.143</v>
      </c>
      <c r="I608" s="14" t="n">
        <v>0.238</v>
      </c>
      <c r="J608" s="14" t="n">
        <v>6.134</v>
      </c>
      <c r="K608" s="14" t="n">
        <v>0</v>
      </c>
      <c r="L608" s="14" t="n">
        <v>1</v>
      </c>
      <c r="M608" s="14" t="n">
        <v>7.964</v>
      </c>
      <c r="N608" s="14" t="n">
        <v>3.43</v>
      </c>
      <c r="O608" s="14" t="n">
        <v>0.227</v>
      </c>
      <c r="P608" s="14" t="n">
        <v>8.191000000000001</v>
      </c>
      <c r="Q608" s="14" t="n">
        <v>0</v>
      </c>
      <c r="R608" s="14" t="n">
        <v>1</v>
      </c>
      <c r="S608" s="14" t="n">
        <v>11.613</v>
      </c>
      <c r="T608" s="14" t="n">
        <v>6.86</v>
      </c>
      <c r="U608" s="14" t="n">
        <v>0.238</v>
      </c>
      <c r="V608" s="14" t="n">
        <v>12.444</v>
      </c>
      <c r="W608" s="14" t="n">
        <v>0.05</v>
      </c>
      <c r="X608" s="14" t="n">
        <v>1</v>
      </c>
      <c r="Y608" s="14" t="n">
        <v>5.869</v>
      </c>
      <c r="Z608" s="14" t="n">
        <v>0.6879999999999999</v>
      </c>
      <c r="AA608" s="14" t="n">
        <v>-2.666</v>
      </c>
      <c r="AB608" s="14" t="n">
        <v>3.202</v>
      </c>
      <c r="AC608" s="14" t="n">
        <v>0</v>
      </c>
      <c r="AD608" s="14" t="n">
        <v>0</v>
      </c>
      <c r="AE608" s="14" t="n">
        <v>6.472</v>
      </c>
      <c r="AF608" s="14" t="n">
        <v>1.334</v>
      </c>
      <c r="AG608" s="14" t="n">
        <v>-3.437</v>
      </c>
      <c r="AH608" s="14" t="n">
        <v>3.034</v>
      </c>
      <c r="AI608" s="14" t="n">
        <v>0</v>
      </c>
      <c r="AJ608" s="14" t="n">
        <v>0</v>
      </c>
      <c r="AK608" s="14" t="n">
        <v>10.091</v>
      </c>
      <c r="AL608" s="14" t="n">
        <v>4.936</v>
      </c>
      <c r="AM608" s="14" t="n">
        <v>0.037</v>
      </c>
      <c r="AN608" s="14" t="n">
        <v>10.635</v>
      </c>
      <c r="AO608" s="14" t="n">
        <v>0.05</v>
      </c>
      <c r="AP608" s="14" t="n">
        <v>1</v>
      </c>
      <c r="AQ608" s="14" t="n">
        <v>0.621</v>
      </c>
      <c r="AR608" s="14" t="n">
        <v>0.114</v>
      </c>
      <c r="AS608" s="14" t="n">
        <v>-0.061</v>
      </c>
      <c r="AT608" s="14" t="n">
        <v>0.588</v>
      </c>
      <c r="AU608" s="14" t="n">
        <v>0</v>
      </c>
      <c r="AV608" s="14" t="n">
        <v>0</v>
      </c>
      <c r="AW608" s="14" t="n">
        <v>0.593</v>
      </c>
      <c r="AX608" s="14" t="n">
        <v>0.114</v>
      </c>
      <c r="AY608" s="14" t="n">
        <v>-0.004</v>
      </c>
      <c r="AZ608" s="14" t="n">
        <v>0.619</v>
      </c>
      <c r="BA608" s="14" t="n">
        <v>0.05</v>
      </c>
      <c r="BB608" s="14" t="n">
        <v>1</v>
      </c>
      <c r="BC608" s="14" t="n">
        <v>0.44</v>
      </c>
      <c r="BD608" s="14" t="n">
        <v>0.114</v>
      </c>
      <c r="BE608" s="14" t="n">
        <v>0</v>
      </c>
      <c r="BF608" s="14" t="n">
        <v>0.462</v>
      </c>
      <c r="BG608" s="14" t="n">
        <v>0.05</v>
      </c>
      <c r="BH608" s="14" t="n">
        <v>1</v>
      </c>
      <c r="BI608" s="14" t="n">
        <v>0.5600000000000001</v>
      </c>
      <c r="BJ608" s="14" t="n">
        <v>0.114</v>
      </c>
      <c r="BK608" s="14" t="n">
        <v>0</v>
      </c>
      <c r="BL608" s="14" t="n">
        <v>0.588</v>
      </c>
      <c r="BM608" s="14" t="n">
        <v>0.05</v>
      </c>
      <c r="BN608" s="14" t="n">
        <v>1</v>
      </c>
      <c r="BO608" s="14" t="n">
        <v>0</v>
      </c>
      <c r="BP608" s="14" t="n">
        <v>0</v>
      </c>
      <c r="BQ608" s="14" t="n">
        <v>0.065</v>
      </c>
      <c r="BR608" s="14" t="n">
        <v>0</v>
      </c>
      <c r="BS608" s="14" t="n">
        <v>0.667</v>
      </c>
      <c r="BT608" s="14" t="n">
        <v>0</v>
      </c>
      <c r="BU608" s="14" t="n">
        <v>0</v>
      </c>
      <c r="BV608" s="14" t="n">
        <v>0.052</v>
      </c>
      <c r="BW608" s="14" t="n">
        <v>0.05</v>
      </c>
      <c r="BX608" s="14" t="n">
        <v>0.833</v>
      </c>
      <c r="BY608" s="14" t="n">
        <v>11.787</v>
      </c>
      <c r="BZ608" s="14" t="n">
        <v>0</v>
      </c>
      <c r="CA608" s="14" t="n">
        <v>11.787</v>
      </c>
      <c r="CB608" s="14" t="n">
        <v>0</v>
      </c>
      <c r="CC608" s="14" t="n">
        <v>81.69499999999999</v>
      </c>
      <c r="CD608" s="14" t="n">
        <v>7.95</v>
      </c>
      <c r="CE608" s="14" t="n">
        <v>0</v>
      </c>
      <c r="CF608" s="14" t="n">
        <v>85.78</v>
      </c>
      <c r="CG608" s="14" t="n">
        <v>0.05</v>
      </c>
      <c r="CH608" s="14" t="n">
        <v>1</v>
      </c>
      <c r="CI608" s="14" t="n">
        <v>0</v>
      </c>
      <c r="CJ608" s="14" t="n">
        <v>0</v>
      </c>
      <c r="CK608" s="14" t="n">
        <v>0</v>
      </c>
      <c r="CL608" s="14" t="n">
        <v>0</v>
      </c>
      <c r="CM608" s="14" t="n">
        <v>0</v>
      </c>
      <c r="CN608" s="14" t="n">
        <v>0</v>
      </c>
      <c r="CO608" s="14" t="n">
        <v>0</v>
      </c>
      <c r="CP608" s="14" t="n">
        <v>0</v>
      </c>
      <c r="CQ608" s="14" t="n">
        <v>1.198</v>
      </c>
      <c r="CR608" s="14" t="n">
        <v>0.945</v>
      </c>
      <c r="CS608" s="14" t="n">
        <v>4.908</v>
      </c>
      <c r="CT608" s="14" t="n">
        <v>4.753</v>
      </c>
      <c r="CU608" s="14" t="n">
        <v>14.129</v>
      </c>
    </row>
    <row r="609">
      <c r="A609" s="14" t="inlineStr">
        <is>
          <t>OMN2022</t>
        </is>
      </c>
      <c r="B609" s="14" t="inlineStr">
        <is>
          <t>OMN</t>
        </is>
      </c>
      <c r="C609" s="14" t="inlineStr">
        <is>
          <t>OMN</t>
        </is>
      </c>
      <c r="D609" s="14" t="inlineStr">
        <is>
          <t>Oman</t>
        </is>
      </c>
      <c r="E609" s="14" t="n">
        <v>2022</v>
      </c>
      <c r="F609" s="14" t="n">
        <v>0.05</v>
      </c>
      <c r="G609" s="14" t="n">
        <v>11.72</v>
      </c>
      <c r="H609" s="14" t="n">
        <v>1.235</v>
      </c>
      <c r="I609" s="14" t="n">
        <v>0.5659999999999999</v>
      </c>
      <c r="J609" s="14" t="n">
        <v>12.286</v>
      </c>
      <c r="K609" s="14" t="n">
        <v>0</v>
      </c>
      <c r="L609" s="14" t="n">
        <v>1</v>
      </c>
      <c r="M609" s="14" t="n">
        <v>9.782999999999999</v>
      </c>
      <c r="N609" s="14" t="n">
        <v>3.704</v>
      </c>
      <c r="O609" s="14" t="n">
        <v>0.328</v>
      </c>
      <c r="P609" s="14" t="n">
        <v>10.111</v>
      </c>
      <c r="Q609" s="14" t="n">
        <v>0</v>
      </c>
      <c r="R609" s="14" t="n">
        <v>1</v>
      </c>
      <c r="S609" s="14" t="n">
        <v>17.893</v>
      </c>
      <c r="T609" s="14" t="n">
        <v>7.408</v>
      </c>
      <c r="U609" s="14" t="n">
        <v>0.634</v>
      </c>
      <c r="V609" s="14" t="n">
        <v>19.382</v>
      </c>
      <c r="W609" s="14" t="n">
        <v>0.05</v>
      </c>
      <c r="X609" s="14" t="n">
        <v>1</v>
      </c>
      <c r="Y609" s="14" t="n">
        <v>6.876</v>
      </c>
      <c r="Z609" s="14" t="n">
        <v>0.806</v>
      </c>
      <c r="AA609" s="14" t="n">
        <v>-2.879</v>
      </c>
      <c r="AB609" s="14" t="n">
        <v>3.997</v>
      </c>
      <c r="AC609" s="14" t="n">
        <v>0</v>
      </c>
      <c r="AD609" s="14" t="n">
        <v>0</v>
      </c>
      <c r="AE609" s="14" t="n">
        <v>7.528</v>
      </c>
      <c r="AF609" s="14" t="n">
        <v>1.552</v>
      </c>
      <c r="AG609" s="14" t="n">
        <v>-4.115</v>
      </c>
      <c r="AH609" s="14" t="n">
        <v>3.412</v>
      </c>
      <c r="AI609" s="14" t="n">
        <v>0</v>
      </c>
      <c r="AJ609" s="14" t="n">
        <v>0</v>
      </c>
      <c r="AK609" s="14" t="n">
        <v>11.434</v>
      </c>
      <c r="AL609" s="14" t="n">
        <v>5.593</v>
      </c>
      <c r="AM609" s="14" t="n">
        <v>0.121</v>
      </c>
      <c r="AN609" s="14" t="n">
        <v>12.088</v>
      </c>
      <c r="AO609" s="14" t="n">
        <v>0.05</v>
      </c>
      <c r="AP609" s="14" t="n">
        <v>1</v>
      </c>
      <c r="AQ609" s="14" t="n">
        <v>0.847</v>
      </c>
      <c r="AR609" s="14" t="n">
        <v>0.123</v>
      </c>
      <c r="AS609" s="14" t="n">
        <v>-0.255</v>
      </c>
      <c r="AT609" s="14" t="n">
        <v>0.622</v>
      </c>
      <c r="AU609" s="14" t="n">
        <v>0</v>
      </c>
      <c r="AV609" s="14" t="n">
        <v>0</v>
      </c>
      <c r="AW609" s="14" t="n">
        <v>0.947</v>
      </c>
      <c r="AX609" s="14" t="n">
        <v>0.123</v>
      </c>
      <c r="AY609" s="14" t="n">
        <v>-0.308</v>
      </c>
      <c r="AZ609" s="14" t="n">
        <v>0.671</v>
      </c>
      <c r="BA609" s="14" t="n">
        <v>0.05</v>
      </c>
      <c r="BB609" s="14" t="n">
        <v>1</v>
      </c>
      <c r="BC609" s="14" t="n">
        <v>0.589</v>
      </c>
      <c r="BD609" s="14" t="n">
        <v>0.123</v>
      </c>
      <c r="BE609" s="14" t="n">
        <v>0.002</v>
      </c>
      <c r="BF609" s="14" t="n">
        <v>0.618</v>
      </c>
      <c r="BG609" s="14" t="n">
        <v>0.05</v>
      </c>
      <c r="BH609" s="14" t="n">
        <v>1</v>
      </c>
      <c r="BI609" s="14" t="n">
        <v>0.6889999999999999</v>
      </c>
      <c r="BJ609" s="14" t="n">
        <v>0.123</v>
      </c>
      <c r="BK609" s="14" t="n">
        <v>0.003</v>
      </c>
      <c r="BL609" s="14" t="n">
        <v>0.723</v>
      </c>
      <c r="BM609" s="14" t="n">
        <v>0.05</v>
      </c>
      <c r="BN609" s="14" t="n">
        <v>1</v>
      </c>
      <c r="BO609" s="14" t="n">
        <v>0</v>
      </c>
      <c r="BP609" s="14" t="n">
        <v>0</v>
      </c>
      <c r="BQ609" s="14" t="n">
        <v>0.065</v>
      </c>
      <c r="BR609" s="14" t="n">
        <v>0</v>
      </c>
      <c r="BS609" s="14" t="n">
        <v>0.667</v>
      </c>
      <c r="BT609" s="14" t="n">
        <v>0</v>
      </c>
      <c r="BU609" s="14" t="n">
        <v>0</v>
      </c>
      <c r="BV609" s="14" t="n">
        <v>0.055</v>
      </c>
      <c r="BW609" s="14" t="n">
        <v>0.05</v>
      </c>
      <c r="BX609" s="14" t="n">
        <v>0.833</v>
      </c>
      <c r="BY609" s="14" t="n">
        <v>12.729</v>
      </c>
      <c r="BZ609" s="14" t="n">
        <v>0</v>
      </c>
      <c r="CA609" s="14" t="n">
        <v>12.729</v>
      </c>
      <c r="CB609" s="14" t="n">
        <v>0</v>
      </c>
      <c r="CC609" s="14" t="n">
        <v>102.477</v>
      </c>
      <c r="CD609" s="14" t="n">
        <v>7.95</v>
      </c>
      <c r="CE609" s="14" t="n">
        <v>0.379</v>
      </c>
      <c r="CF609" s="14" t="n">
        <v>107.6</v>
      </c>
      <c r="CG609" s="14" t="n">
        <v>0.05</v>
      </c>
      <c r="CH609" s="14" t="n">
        <v>1</v>
      </c>
      <c r="CI609" s="14" t="n">
        <v>0</v>
      </c>
      <c r="CJ609" s="14" t="n">
        <v>0</v>
      </c>
      <c r="CK609" s="14" t="n">
        <v>0</v>
      </c>
      <c r="CL609" s="14" t="n">
        <v>0</v>
      </c>
      <c r="CM609" s="14" t="n">
        <v>0</v>
      </c>
      <c r="CN609" s="14" t="n">
        <v>0</v>
      </c>
      <c r="CO609" s="14" t="n">
        <v>0</v>
      </c>
      <c r="CP609" s="14" t="n">
        <v>0</v>
      </c>
      <c r="CQ609" s="14" t="n">
        <v>1.294</v>
      </c>
      <c r="CR609" s="14" t="n">
        <v>0.945</v>
      </c>
      <c r="CS609" s="14" t="n">
        <v>5.3</v>
      </c>
      <c r="CT609" s="14" t="n">
        <v>10.485</v>
      </c>
      <c r="CU609" s="14" t="n">
        <v>28.059</v>
      </c>
    </row>
    <row r="610">
      <c r="A610" s="14" t="inlineStr">
        <is>
          <t>OMN2023</t>
        </is>
      </c>
      <c r="B610" s="14" t="inlineStr">
        <is>
          <t>OMN</t>
        </is>
      </c>
      <c r="C610" s="14" t="inlineStr">
        <is>
          <t>OMN</t>
        </is>
      </c>
      <c r="D610" s="14" t="inlineStr">
        <is>
          <t>Oman</t>
        </is>
      </c>
      <c r="E610" s="14" t="n">
        <v>2023</v>
      </c>
      <c r="F610" s="14" t="n">
        <v>0.05</v>
      </c>
      <c r="G610" s="14" t="n">
        <v>6.147</v>
      </c>
      <c r="H610" s="14" t="n">
        <v>1.286</v>
      </c>
      <c r="I610" s="14" t="n">
        <v>0.273</v>
      </c>
      <c r="J610" s="14" t="n">
        <v>6.42</v>
      </c>
      <c r="K610" s="14" t="n">
        <v>0</v>
      </c>
      <c r="L610" s="14" t="n">
        <v>1</v>
      </c>
      <c r="M610" s="14" t="n">
        <v>7.886</v>
      </c>
      <c r="N610" s="14" t="n">
        <v>3.857</v>
      </c>
      <c r="O610" s="14" t="n">
        <v>0.227</v>
      </c>
      <c r="P610" s="14" t="n">
        <v>8.113</v>
      </c>
      <c r="Q610" s="14" t="n">
        <v>0</v>
      </c>
      <c r="R610" s="14" t="n">
        <v>1</v>
      </c>
      <c r="S610" s="14" t="n">
        <v>12.575</v>
      </c>
      <c r="T610" s="14" t="n">
        <v>7.714</v>
      </c>
      <c r="U610" s="14" t="n">
        <v>0.344</v>
      </c>
      <c r="V610" s="14" t="n">
        <v>13.491</v>
      </c>
      <c r="W610" s="14" t="n">
        <v>0.05</v>
      </c>
      <c r="X610" s="14" t="n">
        <v>1</v>
      </c>
      <c r="Y610" s="14" t="n">
        <v>6.442</v>
      </c>
      <c r="Z610" s="14" t="n">
        <v>0.755</v>
      </c>
      <c r="AA610" s="14" t="n">
        <v>-2.421</v>
      </c>
      <c r="AB610" s="14" t="n">
        <v>4.021</v>
      </c>
      <c r="AC610" s="14" t="n">
        <v>0</v>
      </c>
      <c r="AD610" s="14" t="n">
        <v>0</v>
      </c>
      <c r="AE610" s="14" t="n">
        <v>7.128</v>
      </c>
      <c r="AF610" s="14" t="n">
        <v>1.469</v>
      </c>
      <c r="AG610" s="14" t="n">
        <v>-3.716</v>
      </c>
      <c r="AH610" s="14" t="n">
        <v>3.412</v>
      </c>
      <c r="AI610" s="14" t="n">
        <v>0</v>
      </c>
      <c r="AJ610" s="14" t="n">
        <v>0</v>
      </c>
      <c r="AK610" s="14" t="n">
        <v>11.241</v>
      </c>
      <c r="AL610" s="14" t="n">
        <v>5.499</v>
      </c>
      <c r="AM610" s="14" t="n">
        <v>0.095</v>
      </c>
      <c r="AN610" s="14" t="n">
        <v>11.838</v>
      </c>
      <c r="AO610" s="14" t="n">
        <v>0.05</v>
      </c>
      <c r="AP610" s="14" t="n">
        <v>1</v>
      </c>
      <c r="AQ610" s="14" t="n">
        <v>0.749</v>
      </c>
      <c r="AR610" s="14" t="n">
        <v>0.129</v>
      </c>
      <c r="AS610" s="14" t="n">
        <v>-0.157</v>
      </c>
      <c r="AT610" s="14" t="n">
        <v>0.622</v>
      </c>
      <c r="AU610" s="14" t="n">
        <v>0</v>
      </c>
      <c r="AV610" s="14" t="n">
        <v>0</v>
      </c>
      <c r="AW610" s="14" t="n">
        <v>0.783</v>
      </c>
      <c r="AX610" s="14" t="n">
        <v>0.129</v>
      </c>
      <c r="AY610" s="14" t="n">
        <v>-0.143</v>
      </c>
      <c r="AZ610" s="14" t="n">
        <v>0.671</v>
      </c>
      <c r="BA610" s="14" t="n">
        <v>0.05</v>
      </c>
      <c r="BB610" s="14" t="n">
        <v>1</v>
      </c>
      <c r="BC610" s="14" t="n">
        <v>0.527</v>
      </c>
      <c r="BD610" s="14" t="n">
        <v>0.129</v>
      </c>
      <c r="BE610" s="14" t="n">
        <v>0.003</v>
      </c>
      <c r="BF610" s="14" t="n">
        <v>0.554</v>
      </c>
      <c r="BG610" s="14" t="n">
        <v>0.05</v>
      </c>
      <c r="BH610" s="14" t="n">
        <v>1</v>
      </c>
      <c r="BI610" s="14" t="n">
        <v>0.64</v>
      </c>
      <c r="BJ610" s="14" t="n">
        <v>0.129</v>
      </c>
      <c r="BK610" s="14" t="n">
        <v>0.004</v>
      </c>
      <c r="BL610" s="14" t="n">
        <v>0.672</v>
      </c>
      <c r="BM610" s="14" t="n">
        <v>0.05</v>
      </c>
      <c r="BN610" s="14" t="n">
        <v>1</v>
      </c>
      <c r="BO610" s="14" t="n">
        <v>0</v>
      </c>
      <c r="BP610" s="14" t="n">
        <v>0</v>
      </c>
      <c r="BQ610" s="14" t="n">
        <v>0.12</v>
      </c>
      <c r="BR610" s="14" t="n">
        <v>0</v>
      </c>
      <c r="BS610" s="14" t="n">
        <v>0.667</v>
      </c>
      <c r="BT610" s="14" t="n">
        <v>0</v>
      </c>
      <c r="BU610" s="14" t="n">
        <v>0</v>
      </c>
      <c r="BV610" s="14" t="n">
        <v>0.036</v>
      </c>
      <c r="BW610" s="14" t="n">
        <v>0.05</v>
      </c>
      <c r="BX610" s="14" t="n">
        <v>0.833</v>
      </c>
      <c r="BY610" s="14" t="n">
        <v>13.254</v>
      </c>
      <c r="BZ610" s="14" t="n">
        <v>0</v>
      </c>
      <c r="CA610" s="14" t="n">
        <v>13.254</v>
      </c>
      <c r="CB610" s="14" t="n">
        <v>0</v>
      </c>
      <c r="CC610" s="14" t="n">
        <v>87.07899999999999</v>
      </c>
      <c r="CD610" s="14" t="n">
        <v>7.95</v>
      </c>
      <c r="CE610" s="14" t="n">
        <v>0.482</v>
      </c>
      <c r="CF610" s="14" t="n">
        <v>91.43300000000001</v>
      </c>
      <c r="CG610" s="14" t="n">
        <v>0.05</v>
      </c>
      <c r="CH610" s="14" t="n">
        <v>1</v>
      </c>
      <c r="CI610" s="14" t="n">
        <v>0</v>
      </c>
      <c r="CJ610" s="14" t="n">
        <v>0</v>
      </c>
      <c r="CK610" s="14" t="n">
        <v>0</v>
      </c>
      <c r="CL610" s="14" t="n">
        <v>0</v>
      </c>
      <c r="CM610" s="14" t="n">
        <v>0</v>
      </c>
      <c r="CN610" s="14" t="n">
        <v>0</v>
      </c>
      <c r="CO610" s="14" t="n">
        <v>0</v>
      </c>
      <c r="CP610" s="14" t="n">
        <v>0</v>
      </c>
      <c r="CQ610" s="14" t="n">
        <v>1.348</v>
      </c>
      <c r="CR610" s="14" t="n">
        <v>0.9330000000000001</v>
      </c>
      <c r="CS610" s="14" t="n">
        <v>5.519</v>
      </c>
      <c r="CT610" s="14" t="n">
        <v>4.861</v>
      </c>
      <c r="CU610" s="14" t="n">
        <v>9.260999999999999</v>
      </c>
    </row>
    <row r="611">
      <c r="A611" s="14" t="inlineStr">
        <is>
          <t>OMN2024</t>
        </is>
      </c>
      <c r="B611" s="14" t="inlineStr">
        <is>
          <t>OMN</t>
        </is>
      </c>
      <c r="C611" s="14" t="inlineStr">
        <is>
          <t>OMN</t>
        </is>
      </c>
      <c r="D611" s="14" t="inlineStr">
        <is>
          <t>Oman</t>
        </is>
      </c>
      <c r="E611" s="14" t="n">
        <v>2024</v>
      </c>
      <c r="F611" s="14" t="n">
        <v>0.05</v>
      </c>
      <c r="G611" s="14" t="n">
        <v>5.575</v>
      </c>
      <c r="H611" s="14" t="n">
        <v>1.324</v>
      </c>
      <c r="I611" s="14" t="n">
        <v>0.213</v>
      </c>
      <c r="J611" s="14" t="n">
        <v>5.787</v>
      </c>
      <c r="K611" s="14" t="n">
        <v>0</v>
      </c>
      <c r="L611" s="14" t="n">
        <v>1</v>
      </c>
      <c r="M611" s="14" t="n">
        <v>7.124</v>
      </c>
      <c r="N611" s="14" t="n">
        <v>3.971</v>
      </c>
      <c r="O611" s="14" t="n">
        <v>0.158</v>
      </c>
      <c r="P611" s="14" t="n">
        <v>7.281</v>
      </c>
      <c r="Q611" s="14" t="n">
        <v>0</v>
      </c>
      <c r="R611" s="14" t="n">
        <v>1</v>
      </c>
      <c r="S611" s="14" t="n">
        <v>12.193</v>
      </c>
      <c r="T611" s="14" t="n">
        <v>7.942</v>
      </c>
      <c r="U611" s="14" t="n">
        <v>0.297</v>
      </c>
      <c r="V611" s="14" t="n">
        <v>13.026</v>
      </c>
      <c r="W611" s="14" t="n">
        <v>0.05</v>
      </c>
      <c r="X611" s="14" t="n">
        <v>1</v>
      </c>
      <c r="Y611" s="14" t="n">
        <v>6.506</v>
      </c>
      <c r="Z611" s="14" t="n">
        <v>0.762</v>
      </c>
      <c r="AA611" s="14" t="n">
        <v>-2.492</v>
      </c>
      <c r="AB611" s="14" t="n">
        <v>4.014</v>
      </c>
      <c r="AC611" s="14" t="n">
        <v>0</v>
      </c>
      <c r="AD611" s="14" t="n">
        <v>0</v>
      </c>
      <c r="AE611" s="14" t="n">
        <v>7.212</v>
      </c>
      <c r="AF611" s="14" t="n">
        <v>1.487</v>
      </c>
      <c r="AG611" s="14" t="n">
        <v>-3.699</v>
      </c>
      <c r="AH611" s="14" t="n">
        <v>3.513</v>
      </c>
      <c r="AI611" s="14" t="n">
        <v>0</v>
      </c>
      <c r="AJ611" s="14" t="n">
        <v>0</v>
      </c>
      <c r="AK611" s="14" t="n">
        <v>11.447</v>
      </c>
      <c r="AL611" s="14" t="n">
        <v>5.599</v>
      </c>
      <c r="AM611" s="14" t="n">
        <v>0.103</v>
      </c>
      <c r="AN611" s="14" t="n">
        <v>12.046</v>
      </c>
      <c r="AO611" s="14" t="n">
        <v>0.05</v>
      </c>
      <c r="AP611" s="14" t="n">
        <v>1</v>
      </c>
      <c r="AQ611" s="14" t="n">
        <v>0.72</v>
      </c>
      <c r="AR611" s="14" t="n">
        <v>0.132</v>
      </c>
      <c r="AS611" s="14" t="n">
        <v>-0.128</v>
      </c>
      <c r="AT611" s="14" t="n">
        <v>0.622</v>
      </c>
      <c r="AU611" s="14" t="n">
        <v>0</v>
      </c>
      <c r="AV611" s="14" t="n">
        <v>0</v>
      </c>
      <c r="AW611" s="14" t="n">
        <v>0.734</v>
      </c>
      <c r="AX611" s="14" t="n">
        <v>0.132</v>
      </c>
      <c r="AY611" s="14" t="n">
        <v>-0.095</v>
      </c>
      <c r="AZ611" s="14" t="n">
        <v>0.671</v>
      </c>
      <c r="BA611" s="14" t="n">
        <v>0.05</v>
      </c>
      <c r="BB611" s="14" t="n">
        <v>1</v>
      </c>
      <c r="BC611" s="14" t="n">
        <v>0.51</v>
      </c>
      <c r="BD611" s="14" t="n">
        <v>0.132</v>
      </c>
      <c r="BE611" s="14" t="n">
        <v>0.003</v>
      </c>
      <c r="BF611" s="14" t="n">
        <v>0.536</v>
      </c>
      <c r="BG611" s="14" t="n">
        <v>0.05</v>
      </c>
      <c r="BH611" s="14" t="n">
        <v>1</v>
      </c>
      <c r="BI611" s="14" t="n">
        <v>0.652</v>
      </c>
      <c r="BJ611" s="14" t="n">
        <v>0.132</v>
      </c>
      <c r="BK611" s="14" t="n">
        <v>0.004</v>
      </c>
      <c r="BL611" s="14" t="n">
        <v>0.6850000000000001</v>
      </c>
      <c r="BM611" s="14" t="n">
        <v>0.05</v>
      </c>
      <c r="BN611" s="14" t="n">
        <v>1</v>
      </c>
      <c r="BO611" s="14" t="n">
        <v>0</v>
      </c>
      <c r="BP611" s="14" t="n">
        <v>0</v>
      </c>
      <c r="BQ611" s="14" t="n">
        <v>0.09</v>
      </c>
      <c r="BR611" s="14" t="n">
        <v>0</v>
      </c>
      <c r="BS611" s="14" t="n">
        <v>0.667</v>
      </c>
      <c r="BT611" s="14" t="n">
        <v>0</v>
      </c>
      <c r="BU611" s="14" t="n">
        <v>0</v>
      </c>
      <c r="BV611" s="14" t="n">
        <v>0.048</v>
      </c>
      <c r="BW611" s="14" t="n">
        <v>0.05</v>
      </c>
      <c r="BX611" s="14" t="n">
        <v>0.833</v>
      </c>
      <c r="BY611" s="14" t="n">
        <v>13.646</v>
      </c>
      <c r="BZ611" s="14" t="n">
        <v>0</v>
      </c>
      <c r="CA611" s="14" t="n">
        <v>13.646</v>
      </c>
      <c r="CB611" s="14" t="n">
        <v>0</v>
      </c>
      <c r="CC611" s="14" t="n">
        <v>86.38500000000001</v>
      </c>
      <c r="CD611" s="14" t="n">
        <v>7.95</v>
      </c>
      <c r="CE611" s="14" t="n">
        <v>0.588</v>
      </c>
      <c r="CF611" s="14" t="n">
        <v>90.705</v>
      </c>
      <c r="CG611" s="14" t="n">
        <v>0.05</v>
      </c>
      <c r="CH611" s="14" t="n">
        <v>1</v>
      </c>
      <c r="CI611" s="14" t="n">
        <v>0</v>
      </c>
      <c r="CJ611" s="14" t="n">
        <v>0</v>
      </c>
      <c r="CK611" s="14" t="n">
        <v>0</v>
      </c>
      <c r="CL611" s="14" t="n">
        <v>0</v>
      </c>
      <c r="CM611" s="14" t="n">
        <v>0</v>
      </c>
      <c r="CN611" s="14" t="n">
        <v>0</v>
      </c>
      <c r="CO611" s="14" t="n">
        <v>0</v>
      </c>
      <c r="CP611" s="14" t="n">
        <v>0</v>
      </c>
      <c r="CQ611" s="14" t="n">
        <v>1.387</v>
      </c>
      <c r="CR611" s="14" t="n">
        <v>0.9330000000000001</v>
      </c>
      <c r="CS611" s="14" t="n">
        <v>5.681</v>
      </c>
      <c r="CT611" s="14" t="n">
        <v>4.251</v>
      </c>
      <c r="CU611" s="14" t="n">
        <v>7.598</v>
      </c>
    </row>
    <row r="612">
      <c r="A612" s="14" t="inlineStr">
        <is>
          <t>PAK2021</t>
        </is>
      </c>
      <c r="B612" s="14" t="inlineStr">
        <is>
          <t>PAK</t>
        </is>
      </c>
      <c r="C612" s="14" t="inlineStr">
        <is>
          <t>PAK</t>
        </is>
      </c>
      <c r="D612" s="14" t="inlineStr">
        <is>
          <t>Pakistan</t>
        </is>
      </c>
      <c r="E612" s="14" t="n">
        <v>2021</v>
      </c>
      <c r="F612" s="14" t="n">
        <v>0.17</v>
      </c>
      <c r="G612" s="14" t="n">
        <v>4.075</v>
      </c>
      <c r="H612" s="14" t="n">
        <v>1.014</v>
      </c>
      <c r="I612" s="14" t="n">
        <v>0.08400000000000001</v>
      </c>
      <c r="J612" s="14" t="n">
        <v>4.158</v>
      </c>
      <c r="K612" s="14" t="n">
        <v>0</v>
      </c>
      <c r="L612" s="14" t="n">
        <v>1</v>
      </c>
      <c r="M612" s="14" t="n">
        <v>6.823</v>
      </c>
      <c r="N612" s="14" t="n">
        <v>3.042</v>
      </c>
      <c r="O612" s="14" t="n">
        <v>0.105</v>
      </c>
      <c r="P612" s="14" t="n">
        <v>6.928</v>
      </c>
      <c r="Q612" s="14" t="n">
        <v>0</v>
      </c>
      <c r="R612" s="14" t="n">
        <v>1</v>
      </c>
      <c r="S612" s="14" t="n">
        <v>9.145</v>
      </c>
      <c r="T612" s="14" t="n">
        <v>6.085</v>
      </c>
      <c r="U612" s="14" t="n">
        <v>0.08400000000000001</v>
      </c>
      <c r="V612" s="14" t="n">
        <v>10.798</v>
      </c>
      <c r="W612" s="14" t="n">
        <v>0.17</v>
      </c>
      <c r="X612" s="14" t="n">
        <v>1</v>
      </c>
      <c r="Y612" s="14" t="n">
        <v>4.212</v>
      </c>
      <c r="Z612" s="14" t="n">
        <v>0.464</v>
      </c>
      <c r="AA612" s="14" t="n">
        <v>2.346</v>
      </c>
      <c r="AB612" s="14" t="n">
        <v>6.558</v>
      </c>
      <c r="AC612" s="14" t="n">
        <v>0</v>
      </c>
      <c r="AD612" s="14" t="n">
        <v>1</v>
      </c>
      <c r="AE612" s="14" t="n">
        <v>4.963</v>
      </c>
      <c r="AF612" s="14" t="n">
        <v>0.962</v>
      </c>
      <c r="AG612" s="14" t="n">
        <v>1.169</v>
      </c>
      <c r="AH612" s="14" t="n">
        <v>6.132</v>
      </c>
      <c r="AI612" s="14" t="n">
        <v>0</v>
      </c>
      <c r="AJ612" s="14" t="n">
        <v>1</v>
      </c>
      <c r="AK612" s="14" t="n">
        <v>9.471</v>
      </c>
      <c r="AL612" s="14" t="n">
        <v>4.441</v>
      </c>
      <c r="AM612" s="14" t="n">
        <v>-7.979</v>
      </c>
      <c r="AN612" s="14" t="n">
        <v>1.745</v>
      </c>
      <c r="AO612" s="14" t="n">
        <v>0</v>
      </c>
      <c r="AP612" s="14" t="n">
        <v>0</v>
      </c>
      <c r="AQ612" s="14" t="n">
        <v>0.621</v>
      </c>
      <c r="AR612" s="14" t="n">
        <v>0.114</v>
      </c>
      <c r="AS612" s="14" t="n">
        <v>-0.051</v>
      </c>
      <c r="AT612" s="14" t="n">
        <v>0.666</v>
      </c>
      <c r="AU612" s="14" t="n">
        <v>0.17</v>
      </c>
      <c r="AV612" s="14" t="n">
        <v>1</v>
      </c>
      <c r="AW612" s="14" t="n">
        <v>0.593</v>
      </c>
      <c r="AX612" s="14" t="n">
        <v>0.114</v>
      </c>
      <c r="AY612" s="14" t="n">
        <v>-0.012</v>
      </c>
      <c r="AZ612" s="14" t="n">
        <v>0.68</v>
      </c>
      <c r="BA612" s="14" t="n">
        <v>0.17</v>
      </c>
      <c r="BB612" s="14" t="n">
        <v>1</v>
      </c>
      <c r="BC612" s="14" t="n">
        <v>0.44</v>
      </c>
      <c r="BD612" s="14" t="n">
        <v>0.114</v>
      </c>
      <c r="BE612" s="14" t="n">
        <v>0.024</v>
      </c>
      <c r="BF612" s="14" t="n">
        <v>0.543</v>
      </c>
      <c r="BG612" s="14" t="n">
        <v>0.17</v>
      </c>
      <c r="BH612" s="14" t="n">
        <v>1</v>
      </c>
      <c r="BI612" s="14" t="n">
        <v>0.5600000000000001</v>
      </c>
      <c r="BJ612" s="14" t="n">
        <v>0.114</v>
      </c>
      <c r="BK612" s="14" t="n">
        <v>-0.14</v>
      </c>
      <c r="BL612" s="14" t="n">
        <v>0.491</v>
      </c>
      <c r="BM612" s="14" t="n">
        <v>0</v>
      </c>
      <c r="BN612" s="14" t="n">
        <v>0</v>
      </c>
      <c r="BO612" s="14" t="n">
        <v>0</v>
      </c>
      <c r="BP612" s="14" t="n">
        <v>-0.008999999999999999</v>
      </c>
      <c r="BQ612" s="14" t="n">
        <v>0.107</v>
      </c>
      <c r="BR612" s="14" t="n">
        <v>0</v>
      </c>
      <c r="BS612" s="14" t="n">
        <v>1</v>
      </c>
      <c r="BT612" s="14" t="n">
        <v>0</v>
      </c>
      <c r="BU612" s="14" t="n">
        <v>-0.008999999999999999</v>
      </c>
      <c r="BV612" s="14" t="n">
        <v>0.108</v>
      </c>
      <c r="BW612" s="14" t="n">
        <v>0</v>
      </c>
      <c r="BX612" s="14" t="n">
        <v>1</v>
      </c>
      <c r="BY612" s="14" t="n">
        <v>11.787</v>
      </c>
      <c r="BZ612" s="14" t="n">
        <v>0</v>
      </c>
      <c r="CA612" s="14" t="n">
        <v>11.787</v>
      </c>
      <c r="CB612" s="14" t="n">
        <v>0</v>
      </c>
      <c r="CC612" s="14" t="n">
        <v>81.69499999999999</v>
      </c>
      <c r="CD612" s="14" t="n">
        <v>7.95</v>
      </c>
      <c r="CE612" s="14" t="n">
        <v>45.811</v>
      </c>
      <c r="CF612" s="14" t="n">
        <v>149.182</v>
      </c>
      <c r="CG612" s="14" t="n">
        <v>0.17</v>
      </c>
      <c r="CH612" s="14" t="n">
        <v>1</v>
      </c>
      <c r="CI612" s="14" t="n">
        <v>0</v>
      </c>
      <c r="CJ612" s="14" t="n">
        <v>0</v>
      </c>
      <c r="CK612" s="14" t="n">
        <v>0</v>
      </c>
      <c r="CL612" s="14" t="n">
        <v>0</v>
      </c>
      <c r="CM612" s="14" t="n">
        <v>0</v>
      </c>
      <c r="CN612" s="14" t="n">
        <v>0</v>
      </c>
      <c r="CO612" s="14" t="n">
        <v>0</v>
      </c>
      <c r="CP612" s="14" t="n">
        <v>0.226</v>
      </c>
      <c r="CQ612" s="14" t="n">
        <v>1.198</v>
      </c>
      <c r="CR612" s="14" t="n">
        <v>0.6860000000000001</v>
      </c>
      <c r="CS612" s="14" t="n">
        <v>2.13</v>
      </c>
      <c r="CT612" s="14" t="n">
        <v>3.604</v>
      </c>
      <c r="CU612" s="14" t="n">
        <v>6.361</v>
      </c>
    </row>
    <row r="613">
      <c r="A613" s="14" t="inlineStr">
        <is>
          <t>PAK2022</t>
        </is>
      </c>
      <c r="B613" s="14" t="inlineStr">
        <is>
          <t>PAK</t>
        </is>
      </c>
      <c r="C613" s="14" t="inlineStr">
        <is>
          <t>PAK</t>
        </is>
      </c>
      <c r="D613" s="14" t="inlineStr">
        <is>
          <t>Pakistan</t>
        </is>
      </c>
      <c r="E613" s="14" t="n">
        <v>2022</v>
      </c>
      <c r="F613" s="14" t="n">
        <v>0.17</v>
      </c>
      <c r="G613" s="14" t="n">
        <v>7.234</v>
      </c>
      <c r="H613" s="14" t="n">
        <v>1.095</v>
      </c>
      <c r="I613" s="14" t="n">
        <v>0.189</v>
      </c>
      <c r="J613" s="14" t="n">
        <v>7.424</v>
      </c>
      <c r="K613" s="14" t="n">
        <v>0</v>
      </c>
      <c r="L613" s="14" t="n">
        <v>1</v>
      </c>
      <c r="M613" s="14" t="n">
        <v>8.282999999999999</v>
      </c>
      <c r="N613" s="14" t="n">
        <v>3.286</v>
      </c>
      <c r="O613" s="14" t="n">
        <v>0.152</v>
      </c>
      <c r="P613" s="14" t="n">
        <v>8.435</v>
      </c>
      <c r="Q613" s="14" t="n">
        <v>0</v>
      </c>
      <c r="R613" s="14" t="n">
        <v>1</v>
      </c>
      <c r="S613" s="14" t="n">
        <v>12.71</v>
      </c>
      <c r="T613" s="14" t="n">
        <v>6.571</v>
      </c>
      <c r="U613" s="14" t="n">
        <v>0.352</v>
      </c>
      <c r="V613" s="14" t="n">
        <v>15.093</v>
      </c>
      <c r="W613" s="14" t="n">
        <v>0.17</v>
      </c>
      <c r="X613" s="14" t="n">
        <v>1</v>
      </c>
      <c r="Y613" s="14" t="n">
        <v>5.475</v>
      </c>
      <c r="Z613" s="14" t="n">
        <v>0.603</v>
      </c>
      <c r="AA613" s="14" t="n">
        <v>2.534</v>
      </c>
      <c r="AB613" s="14" t="n">
        <v>8.007999999999999</v>
      </c>
      <c r="AC613" s="14" t="n">
        <v>0</v>
      </c>
      <c r="AD613" s="14" t="n">
        <v>1</v>
      </c>
      <c r="AE613" s="14" t="n">
        <v>6.255</v>
      </c>
      <c r="AF613" s="14" t="n">
        <v>1.213</v>
      </c>
      <c r="AG613" s="14" t="n">
        <v>-1.379</v>
      </c>
      <c r="AH613" s="14" t="n">
        <v>4.876</v>
      </c>
      <c r="AI613" s="14" t="n">
        <v>0</v>
      </c>
      <c r="AJ613" s="14" t="n">
        <v>1</v>
      </c>
      <c r="AK613" s="14" t="n">
        <v>10.935</v>
      </c>
      <c r="AL613" s="14" t="n">
        <v>5.127</v>
      </c>
      <c r="AM613" s="14" t="n">
        <v>-9.749000000000001</v>
      </c>
      <c r="AN613" s="14" t="n">
        <v>1.388</v>
      </c>
      <c r="AO613" s="14" t="n">
        <v>0</v>
      </c>
      <c r="AP613" s="14" t="n">
        <v>0</v>
      </c>
      <c r="AQ613" s="14" t="n">
        <v>0.847</v>
      </c>
      <c r="AR613" s="14" t="n">
        <v>0.123</v>
      </c>
      <c r="AS613" s="14" t="n">
        <v>-0.047</v>
      </c>
      <c r="AT613" s="14" t="n">
        <v>0.9360000000000001</v>
      </c>
      <c r="AU613" s="14" t="n">
        <v>0.17</v>
      </c>
      <c r="AV613" s="14" t="n">
        <v>1</v>
      </c>
      <c r="AW613" s="14" t="n">
        <v>0.947</v>
      </c>
      <c r="AX613" s="14" t="n">
        <v>0.123</v>
      </c>
      <c r="AY613" s="14" t="n">
        <v>-0.143</v>
      </c>
      <c r="AZ613" s="14" t="n">
        <v>0.9409999999999999</v>
      </c>
      <c r="BA613" s="14" t="n">
        <v>0.17</v>
      </c>
      <c r="BB613" s="14" t="n">
        <v>1</v>
      </c>
      <c r="BC613" s="14" t="n">
        <v>0.589</v>
      </c>
      <c r="BD613" s="14" t="n">
        <v>0.123</v>
      </c>
      <c r="BE613" s="14" t="n">
        <v>-0.06900000000000001</v>
      </c>
      <c r="BF613" s="14" t="n">
        <v>0.607</v>
      </c>
      <c r="BG613" s="14" t="n">
        <v>0.17</v>
      </c>
      <c r="BH613" s="14" t="n">
        <v>1</v>
      </c>
      <c r="BI613" s="14" t="n">
        <v>0.6889999999999999</v>
      </c>
      <c r="BJ613" s="14" t="n">
        <v>0.123</v>
      </c>
      <c r="BK613" s="14" t="n">
        <v>-0.049</v>
      </c>
      <c r="BL613" s="14" t="n">
        <v>0.749</v>
      </c>
      <c r="BM613" s="14" t="n">
        <v>0</v>
      </c>
      <c r="BN613" s="14" t="n">
        <v>0</v>
      </c>
      <c r="BO613" s="14" t="n">
        <v>0</v>
      </c>
      <c r="BP613" s="14" t="n">
        <v>-0.052</v>
      </c>
      <c r="BQ613" s="14" t="n">
        <v>0.124</v>
      </c>
      <c r="BR613" s="14" t="n">
        <v>0</v>
      </c>
      <c r="BS613" s="14" t="n">
        <v>1</v>
      </c>
      <c r="BT613" s="14" t="n">
        <v>0</v>
      </c>
      <c r="BU613" s="14" t="n">
        <v>-0.052</v>
      </c>
      <c r="BV613" s="14" t="n">
        <v>0.114</v>
      </c>
      <c r="BW613" s="14" t="n">
        <v>0</v>
      </c>
      <c r="BX613" s="14" t="n">
        <v>1</v>
      </c>
      <c r="BY613" s="14" t="n">
        <v>12.729</v>
      </c>
      <c r="BZ613" s="14" t="n">
        <v>0</v>
      </c>
      <c r="CA613" s="14" t="n">
        <v>12.729</v>
      </c>
      <c r="CB613" s="14" t="n">
        <v>0</v>
      </c>
      <c r="CC613" s="14" t="n">
        <v>102.477</v>
      </c>
      <c r="CD613" s="14" t="n">
        <v>7.95</v>
      </c>
      <c r="CE613" s="14" t="n">
        <v>49.287</v>
      </c>
      <c r="CF613" s="14" t="n">
        <v>175.357</v>
      </c>
      <c r="CG613" s="14" t="n">
        <v>0.17</v>
      </c>
      <c r="CH613" s="14" t="n">
        <v>1</v>
      </c>
      <c r="CI613" s="14" t="n">
        <v>0</v>
      </c>
      <c r="CJ613" s="14" t="n">
        <v>0</v>
      </c>
      <c r="CK613" s="14" t="n">
        <v>0</v>
      </c>
      <c r="CL613" s="14" t="n">
        <v>0</v>
      </c>
      <c r="CM613" s="14" t="n">
        <v>0</v>
      </c>
      <c r="CN613" s="14" t="n">
        <v>0</v>
      </c>
      <c r="CO613" s="14" t="n">
        <v>0</v>
      </c>
      <c r="CP613" s="14" t="n">
        <v>0.226</v>
      </c>
      <c r="CQ613" s="14" t="n">
        <v>1.294</v>
      </c>
      <c r="CR613" s="14" t="n">
        <v>0.736</v>
      </c>
      <c r="CS613" s="14" t="n">
        <v>2.3</v>
      </c>
      <c r="CT613" s="14" t="n">
        <v>7.554</v>
      </c>
      <c r="CU613" s="14" t="n">
        <v>11.388</v>
      </c>
    </row>
    <row r="614">
      <c r="A614" s="14" t="inlineStr">
        <is>
          <t>PAK2023</t>
        </is>
      </c>
      <c r="B614" s="14" t="inlineStr">
        <is>
          <t>PAK</t>
        </is>
      </c>
      <c r="C614" s="14" t="inlineStr">
        <is>
          <t>PAK</t>
        </is>
      </c>
      <c r="D614" s="14" t="inlineStr">
        <is>
          <t>Pakistan</t>
        </is>
      </c>
      <c r="E614" s="14" t="n">
        <v>2023</v>
      </c>
      <c r="F614" s="14" t="n">
        <v>0.17</v>
      </c>
      <c r="G614" s="14" t="n">
        <v>4.916</v>
      </c>
      <c r="H614" s="14" t="n">
        <v>1.14</v>
      </c>
      <c r="I614" s="14" t="n">
        <v>0.117</v>
      </c>
      <c r="J614" s="14" t="n">
        <v>5.033</v>
      </c>
      <c r="K614" s="14" t="n">
        <v>0</v>
      </c>
      <c r="L614" s="14" t="n">
        <v>1</v>
      </c>
      <c r="M614" s="14" t="n">
        <v>6.844</v>
      </c>
      <c r="N614" s="14" t="n">
        <v>3.421</v>
      </c>
      <c r="O614" s="14" t="n">
        <v>0.105</v>
      </c>
      <c r="P614" s="14" t="n">
        <v>6.95</v>
      </c>
      <c r="Q614" s="14" t="n">
        <v>0</v>
      </c>
      <c r="R614" s="14" t="n">
        <v>1</v>
      </c>
      <c r="S614" s="14" t="n">
        <v>10.618</v>
      </c>
      <c r="T614" s="14" t="n">
        <v>6.842</v>
      </c>
      <c r="U614" s="14" t="n">
        <v>0.319</v>
      </c>
      <c r="V614" s="14" t="n">
        <v>12.56</v>
      </c>
      <c r="W614" s="14" t="n">
        <v>0.17</v>
      </c>
      <c r="X614" s="14" t="n">
        <v>1</v>
      </c>
      <c r="Y614" s="14" t="n">
        <v>3.79</v>
      </c>
      <c r="Z614" s="14" t="n">
        <v>0.417</v>
      </c>
      <c r="AA614" s="14" t="n">
        <v>2.638</v>
      </c>
      <c r="AB614" s="14" t="n">
        <v>6.429</v>
      </c>
      <c r="AC614" s="14" t="n">
        <v>0</v>
      </c>
      <c r="AD614" s="14" t="n">
        <v>1</v>
      </c>
      <c r="AE614" s="14" t="n">
        <v>4.603</v>
      </c>
      <c r="AF614" s="14" t="n">
        <v>0.892</v>
      </c>
      <c r="AG614" s="14" t="n">
        <v>0.044</v>
      </c>
      <c r="AH614" s="14" t="n">
        <v>4.647</v>
      </c>
      <c r="AI614" s="14" t="n">
        <v>0</v>
      </c>
      <c r="AJ614" s="14" t="n">
        <v>1</v>
      </c>
      <c r="AK614" s="14" t="n">
        <v>9.477</v>
      </c>
      <c r="AL614" s="14" t="n">
        <v>4.444</v>
      </c>
      <c r="AM614" s="14" t="n">
        <v>-8.023</v>
      </c>
      <c r="AN614" s="14" t="n">
        <v>1.701</v>
      </c>
      <c r="AO614" s="14" t="n">
        <v>0</v>
      </c>
      <c r="AP614" s="14" t="n">
        <v>0</v>
      </c>
      <c r="AQ614" s="14" t="n">
        <v>0.749</v>
      </c>
      <c r="AR614" s="14" t="n">
        <v>0.129</v>
      </c>
      <c r="AS614" s="14" t="n">
        <v>-0.032</v>
      </c>
      <c r="AT614" s="14" t="n">
        <v>0.839</v>
      </c>
      <c r="AU614" s="14" t="n">
        <v>0.17</v>
      </c>
      <c r="AV614" s="14" t="n">
        <v>1</v>
      </c>
      <c r="AW614" s="14" t="n">
        <v>0.783</v>
      </c>
      <c r="AX614" s="14" t="n">
        <v>0.129</v>
      </c>
      <c r="AY614" s="14" t="n">
        <v>-0.04</v>
      </c>
      <c r="AZ614" s="14" t="n">
        <v>0.868</v>
      </c>
      <c r="BA614" s="14" t="n">
        <v>0.17</v>
      </c>
      <c r="BB614" s="14" t="n">
        <v>1</v>
      </c>
      <c r="BC614" s="14" t="n">
        <v>0.527</v>
      </c>
      <c r="BD614" s="14" t="n">
        <v>0.129</v>
      </c>
      <c r="BE614" s="14" t="n">
        <v>-0.063</v>
      </c>
      <c r="BF614" s="14" t="n">
        <v>0.543</v>
      </c>
      <c r="BG614" s="14" t="n">
        <v>0.17</v>
      </c>
      <c r="BH614" s="14" t="n">
        <v>1</v>
      </c>
      <c r="BI614" s="14" t="n">
        <v>0.64</v>
      </c>
      <c r="BJ614" s="14" t="n">
        <v>0.129</v>
      </c>
      <c r="BK614" s="14" t="n">
        <v>-0.097</v>
      </c>
      <c r="BL614" s="14" t="n">
        <v>0.634</v>
      </c>
      <c r="BM614" s="14" t="n">
        <v>0</v>
      </c>
      <c r="BN614" s="14" t="n">
        <v>0</v>
      </c>
      <c r="BO614" s="14" t="n">
        <v>0</v>
      </c>
      <c r="BP614" s="14" t="n">
        <v>-0.016</v>
      </c>
      <c r="BQ614" s="14" t="n">
        <v>0.093</v>
      </c>
      <c r="BR614" s="14" t="n">
        <v>0</v>
      </c>
      <c r="BS614" s="14" t="n">
        <v>1</v>
      </c>
      <c r="BT614" s="14" t="n">
        <v>0</v>
      </c>
      <c r="BU614" s="14" t="n">
        <v>-0.016</v>
      </c>
      <c r="BV614" s="14" t="n">
        <v>0.08500000000000001</v>
      </c>
      <c r="BW614" s="14" t="n">
        <v>0</v>
      </c>
      <c r="BX614" s="14" t="n">
        <v>1</v>
      </c>
      <c r="BY614" s="14" t="n">
        <v>13.254</v>
      </c>
      <c r="BZ614" s="14" t="n">
        <v>0</v>
      </c>
      <c r="CA614" s="14" t="n">
        <v>13.254</v>
      </c>
      <c r="CB614" s="14" t="n">
        <v>0</v>
      </c>
      <c r="CC614" s="14" t="n">
        <v>87.07899999999999</v>
      </c>
      <c r="CD614" s="14" t="n">
        <v>7.95</v>
      </c>
      <c r="CE614" s="14" t="n">
        <v>54.831</v>
      </c>
      <c r="CF614" s="14" t="n">
        <v>162.968</v>
      </c>
      <c r="CG614" s="14" t="n">
        <v>0.17</v>
      </c>
      <c r="CH614" s="14" t="n">
        <v>1</v>
      </c>
      <c r="CI614" s="14" t="n">
        <v>0</v>
      </c>
      <c r="CJ614" s="14" t="n">
        <v>0</v>
      </c>
      <c r="CK614" s="14" t="n">
        <v>0</v>
      </c>
      <c r="CL614" s="14" t="n">
        <v>0</v>
      </c>
      <c r="CM614" s="14" t="n">
        <v>0</v>
      </c>
      <c r="CN614" s="14" t="n">
        <v>0</v>
      </c>
      <c r="CO614" s="14" t="n">
        <v>0</v>
      </c>
      <c r="CP614" s="14" t="n">
        <v>0.226</v>
      </c>
      <c r="CQ614" s="14" t="n">
        <v>1.348</v>
      </c>
      <c r="CR614" s="14" t="n">
        <v>0.736</v>
      </c>
      <c r="CS614" s="14" t="n">
        <v>2.395</v>
      </c>
      <c r="CT614" s="14" t="n">
        <v>4.484</v>
      </c>
      <c r="CU614" s="14" t="n">
        <v>4.605</v>
      </c>
    </row>
    <row r="615">
      <c r="A615" s="14" t="inlineStr">
        <is>
          <t>PAK2024</t>
        </is>
      </c>
      <c r="B615" s="14" t="inlineStr">
        <is>
          <t>PAK</t>
        </is>
      </c>
      <c r="C615" s="14" t="inlineStr">
        <is>
          <t>PAK</t>
        </is>
      </c>
      <c r="D615" s="14" t="inlineStr">
        <is>
          <t>Pakistan</t>
        </is>
      </c>
      <c r="E615" s="14" t="n">
        <v>2024</v>
      </c>
      <c r="F615" s="14" t="n">
        <v>0.17</v>
      </c>
      <c r="G615" s="14" t="n">
        <v>4.204</v>
      </c>
      <c r="H615" s="14" t="n">
        <v>1.174</v>
      </c>
      <c r="I615" s="14" t="n">
        <v>0.081</v>
      </c>
      <c r="J615" s="14" t="n">
        <v>4.285</v>
      </c>
      <c r="K615" s="14" t="n">
        <v>0</v>
      </c>
      <c r="L615" s="14" t="n">
        <v>1</v>
      </c>
      <c r="M615" s="14" t="n">
        <v>6.276</v>
      </c>
      <c r="N615" s="14" t="n">
        <v>3.522</v>
      </c>
      <c r="O615" s="14" t="n">
        <v>0.073</v>
      </c>
      <c r="P615" s="14" t="n">
        <v>6.349</v>
      </c>
      <c r="Q615" s="14" t="n">
        <v>0</v>
      </c>
      <c r="R615" s="14" t="n">
        <v>1</v>
      </c>
      <c r="S615" s="14" t="n">
        <v>10.074</v>
      </c>
      <c r="T615" s="14" t="n">
        <v>7.044</v>
      </c>
      <c r="U615" s="14" t="n">
        <v>0.317</v>
      </c>
      <c r="V615" s="14" t="n">
        <v>11.882</v>
      </c>
      <c r="W615" s="14" t="n">
        <v>0.17</v>
      </c>
      <c r="X615" s="14" t="n">
        <v>1</v>
      </c>
      <c r="Y615" s="14" t="n">
        <v>3.708</v>
      </c>
      <c r="Z615" s="14" t="n">
        <v>0.408</v>
      </c>
      <c r="AA615" s="14" t="n">
        <v>2.716</v>
      </c>
      <c r="AB615" s="14" t="n">
        <v>6.424</v>
      </c>
      <c r="AC615" s="14" t="n">
        <v>0</v>
      </c>
      <c r="AD615" s="14" t="n">
        <v>1</v>
      </c>
      <c r="AE615" s="14" t="n">
        <v>4.545</v>
      </c>
      <c r="AF615" s="14" t="n">
        <v>0.881</v>
      </c>
      <c r="AG615" s="14" t="n">
        <v>4.236</v>
      </c>
      <c r="AH615" s="14" t="n">
        <v>8.779999999999999</v>
      </c>
      <c r="AI615" s="14" t="n">
        <v>0</v>
      </c>
      <c r="AJ615" s="14" t="n">
        <v>1</v>
      </c>
      <c r="AK615" s="14" t="n">
        <v>9.563000000000001</v>
      </c>
      <c r="AL615" s="14" t="n">
        <v>4.484</v>
      </c>
      <c r="AM615" s="14" t="n">
        <v>-6.01</v>
      </c>
      <c r="AN615" s="14" t="n">
        <v>4.157</v>
      </c>
      <c r="AO615" s="14" t="n">
        <v>0</v>
      </c>
      <c r="AP615" s="14" t="n">
        <v>0</v>
      </c>
      <c r="AQ615" s="14" t="n">
        <v>0.72</v>
      </c>
      <c r="AR615" s="14" t="n">
        <v>0.132</v>
      </c>
      <c r="AS615" s="14" t="n">
        <v>0.004</v>
      </c>
      <c r="AT615" s="14" t="n">
        <v>0.847</v>
      </c>
      <c r="AU615" s="14" t="n">
        <v>0.17</v>
      </c>
      <c r="AV615" s="14" t="n">
        <v>1</v>
      </c>
      <c r="AW615" s="14" t="n">
        <v>0.734</v>
      </c>
      <c r="AX615" s="14" t="n">
        <v>0.132</v>
      </c>
      <c r="AY615" s="14" t="n">
        <v>-0.015</v>
      </c>
      <c r="AZ615" s="14" t="n">
        <v>0.84</v>
      </c>
      <c r="BA615" s="14" t="n">
        <v>0.17</v>
      </c>
      <c r="BB615" s="14" t="n">
        <v>1</v>
      </c>
      <c r="BC615" s="14" t="n">
        <v>0.51</v>
      </c>
      <c r="BD615" s="14" t="n">
        <v>0.132</v>
      </c>
      <c r="BE615" s="14" t="n">
        <v>-0.028</v>
      </c>
      <c r="BF615" s="14" t="n">
        <v>0.5639999999999999</v>
      </c>
      <c r="BG615" s="14" t="n">
        <v>0.17</v>
      </c>
      <c r="BH615" s="14" t="n">
        <v>1</v>
      </c>
      <c r="BI615" s="14" t="n">
        <v>0.652</v>
      </c>
      <c r="BJ615" s="14" t="n">
        <v>0.132</v>
      </c>
      <c r="BK615" s="14" t="n">
        <v>-0.162</v>
      </c>
      <c r="BL615" s="14" t="n">
        <v>0.573</v>
      </c>
      <c r="BM615" s="14" t="n">
        <v>0</v>
      </c>
      <c r="BN615" s="14" t="n">
        <v>0</v>
      </c>
      <c r="BO615" s="14" t="n">
        <v>0</v>
      </c>
      <c r="BP615" s="14" t="n">
        <v>-0.017</v>
      </c>
      <c r="BQ615" s="14" t="n">
        <v>0.143</v>
      </c>
      <c r="BR615" s="14" t="n">
        <v>0</v>
      </c>
      <c r="BS615" s="14" t="n">
        <v>1</v>
      </c>
      <c r="BT615" s="14" t="n">
        <v>0</v>
      </c>
      <c r="BU615" s="14" t="n">
        <v>-0.017</v>
      </c>
      <c r="BV615" s="14" t="n">
        <v>0.122</v>
      </c>
      <c r="BW615" s="14" t="n">
        <v>0</v>
      </c>
      <c r="BX615" s="14" t="n">
        <v>1</v>
      </c>
      <c r="BY615" s="14" t="n">
        <v>13.646</v>
      </c>
      <c r="BZ615" s="14" t="n">
        <v>0</v>
      </c>
      <c r="CA615" s="14" t="n">
        <v>13.646</v>
      </c>
      <c r="CB615" s="14" t="n">
        <v>0</v>
      </c>
      <c r="CC615" s="14" t="n">
        <v>86.38500000000001</v>
      </c>
      <c r="CD615" s="14" t="n">
        <v>7.95</v>
      </c>
      <c r="CE615" s="14" t="n">
        <v>57.481</v>
      </c>
      <c r="CF615" s="14" t="n">
        <v>164.514</v>
      </c>
      <c r="CG615" s="14" t="n">
        <v>0.17</v>
      </c>
      <c r="CH615" s="14" t="n">
        <v>1</v>
      </c>
      <c r="CI615" s="14" t="n">
        <v>0</v>
      </c>
      <c r="CJ615" s="14" t="n">
        <v>0</v>
      </c>
      <c r="CK615" s="14" t="n">
        <v>0</v>
      </c>
      <c r="CL615" s="14" t="n">
        <v>0</v>
      </c>
      <c r="CM615" s="14" t="n">
        <v>0</v>
      </c>
      <c r="CN615" s="14" t="n">
        <v>0</v>
      </c>
      <c r="CO615" s="14" t="n">
        <v>0</v>
      </c>
      <c r="CP615" s="14" t="n">
        <v>0.226</v>
      </c>
      <c r="CQ615" s="14" t="n">
        <v>1.387</v>
      </c>
      <c r="CR615" s="14" t="n">
        <v>0.736</v>
      </c>
      <c r="CS615" s="14" t="n">
        <v>2.466</v>
      </c>
      <c r="CT615" s="14" t="n">
        <v>3.509</v>
      </c>
      <c r="CU615" s="14" t="n">
        <v>4.004</v>
      </c>
    </row>
    <row r="616">
      <c r="A616" s="14" t="inlineStr">
        <is>
          <t>PLW2021</t>
        </is>
      </c>
      <c r="B616" s="14" t="inlineStr">
        <is>
          <t>PLW</t>
        </is>
      </c>
      <c r="C616" s="14" t="inlineStr">
        <is>
          <t>PLW</t>
        </is>
      </c>
      <c r="D616" s="14" t="inlineStr">
        <is>
          <t>Palau</t>
        </is>
      </c>
      <c r="E616" s="14" t="n">
        <v>2021</v>
      </c>
      <c r="F616" s="14" t="n">
        <v>0</v>
      </c>
      <c r="G616" s="14" t="n">
        <v>4.747</v>
      </c>
      <c r="H616" s="14" t="n">
        <v>1.143</v>
      </c>
      <c r="I616" s="14" t="n">
        <v>0</v>
      </c>
      <c r="J616" s="14" t="n">
        <v>4.747</v>
      </c>
      <c r="K616" s="14" t="n">
        <v>0</v>
      </c>
      <c r="L616" s="14" t="n">
        <v>1</v>
      </c>
      <c r="M616" s="14" t="n">
        <v>7.964</v>
      </c>
      <c r="N616" s="14" t="n">
        <v>3.43</v>
      </c>
      <c r="O616" s="14" t="n">
        <v>0</v>
      </c>
      <c r="P616" s="14" t="n">
        <v>7.964</v>
      </c>
      <c r="Q616" s="14" t="n">
        <v>0</v>
      </c>
      <c r="R616" s="14" t="n">
        <v>1</v>
      </c>
      <c r="S616" s="14" t="n">
        <v>10.464</v>
      </c>
      <c r="T616" s="14" t="n">
        <v>6.86</v>
      </c>
      <c r="U616" s="14" t="n">
        <v>0</v>
      </c>
      <c r="V616" s="14" t="n">
        <v>10.464</v>
      </c>
      <c r="W616" s="14" t="n">
        <v>0</v>
      </c>
      <c r="X616" s="14" t="n">
        <v>1</v>
      </c>
      <c r="Y616" s="14" t="n">
        <v>4.333</v>
      </c>
      <c r="Z616" s="14" t="n">
        <v>0.535</v>
      </c>
      <c r="AA616" s="14" t="n">
        <v>0</v>
      </c>
      <c r="AB616" s="14" t="n">
        <v>4.333</v>
      </c>
      <c r="AC616" s="14" t="n">
        <v>0</v>
      </c>
      <c r="AD616" s="14" t="n">
        <v>1</v>
      </c>
      <c r="AE616" s="14" t="n">
        <v>5.477</v>
      </c>
      <c r="AF616" s="14" t="n">
        <v>1.194</v>
      </c>
      <c r="AG616" s="14" t="n">
        <v>0</v>
      </c>
      <c r="AH616" s="14" t="n">
        <v>5.477</v>
      </c>
      <c r="AI616" s="14" t="n">
        <v>0</v>
      </c>
      <c r="AJ616" s="14" t="n">
        <v>1</v>
      </c>
      <c r="AK616" s="14" t="n">
        <v>12.337</v>
      </c>
      <c r="AL616" s="14" t="n">
        <v>6.401</v>
      </c>
      <c r="AM616" s="14" t="n">
        <v>0</v>
      </c>
      <c r="AN616" s="14" t="n">
        <v>12.337</v>
      </c>
      <c r="AO616" s="14" t="n">
        <v>0</v>
      </c>
      <c r="AP616" s="14" t="n">
        <v>1</v>
      </c>
      <c r="AQ616" s="14" t="n">
        <v>0.621</v>
      </c>
      <c r="AR616" s="14" t="n">
        <v>0.114</v>
      </c>
      <c r="AS616" s="14" t="n">
        <v>0.712</v>
      </c>
      <c r="AT616" s="14" t="n">
        <v>1.332</v>
      </c>
      <c r="AU616" s="14" t="n">
        <v>0</v>
      </c>
      <c r="AV616" s="14" t="n">
        <v>1</v>
      </c>
      <c r="AW616" s="14" t="n">
        <v>0.593</v>
      </c>
      <c r="AX616" s="14" t="n">
        <v>0.114</v>
      </c>
      <c r="AY616" s="14" t="n">
        <v>0.753</v>
      </c>
      <c r="AZ616" s="14" t="n">
        <v>1.346</v>
      </c>
      <c r="BA616" s="14" t="n">
        <v>0</v>
      </c>
      <c r="BB616" s="14" t="n">
        <v>1</v>
      </c>
      <c r="BC616" s="14" t="n">
        <v>0.44</v>
      </c>
      <c r="BD616" s="14" t="n">
        <v>0.114</v>
      </c>
      <c r="BE616" s="14" t="n">
        <v>0.888</v>
      </c>
      <c r="BF616" s="14" t="n">
        <v>1.328</v>
      </c>
      <c r="BG616" s="14" t="n">
        <v>0</v>
      </c>
      <c r="BH616" s="14" t="n">
        <v>1</v>
      </c>
      <c r="BI616" s="14" t="n">
        <v>0.5600000000000001</v>
      </c>
      <c r="BJ616" s="14" t="n">
        <v>0.114</v>
      </c>
      <c r="BK616" s="14" t="n">
        <v>1.65</v>
      </c>
      <c r="BL616" s="14" t="n">
        <v>2.211</v>
      </c>
      <c r="BM616" s="14" t="n">
        <v>0</v>
      </c>
      <c r="BN616" s="14" t="n">
        <v>1</v>
      </c>
      <c r="BO616" s="14" t="n">
        <v>0</v>
      </c>
      <c r="BP616" s="14" t="n">
        <v>0</v>
      </c>
      <c r="BQ616" s="14" t="n">
        <v>0</v>
      </c>
      <c r="BR616" s="14" t="n">
        <v>0</v>
      </c>
      <c r="BS616" s="14" t="n">
        <v>1</v>
      </c>
      <c r="BT616" s="14" t="n">
        <v>0</v>
      </c>
      <c r="BU616" s="14" t="n">
        <v>0</v>
      </c>
      <c r="BV616" s="14" t="n">
        <v>0</v>
      </c>
      <c r="BW616" s="14" t="n">
        <v>0</v>
      </c>
      <c r="BX616" s="14" t="n">
        <v>1</v>
      </c>
      <c r="BY616" s="14" t="n">
        <v>11.787</v>
      </c>
      <c r="BZ616" s="14" t="n">
        <v>0</v>
      </c>
      <c r="CA616" s="14" t="n">
        <v>11.787</v>
      </c>
      <c r="CB616" s="14" t="n">
        <v>0</v>
      </c>
      <c r="CC616" s="14" t="n">
        <v>81.69499999999999</v>
      </c>
      <c r="CD616" s="14" t="n">
        <v>7.95</v>
      </c>
      <c r="CE616" s="14" t="n">
        <v>0</v>
      </c>
      <c r="CF616" s="14" t="n">
        <v>81.69499999999999</v>
      </c>
      <c r="CG616" s="14" t="n">
        <v>0</v>
      </c>
      <c r="CH616" s="14" t="n">
        <v>1</v>
      </c>
      <c r="CI616" s="14" t="n">
        <v>0</v>
      </c>
      <c r="CJ616" s="14" t="n">
        <v>0</v>
      </c>
      <c r="CK616" s="14" t="n">
        <v>0</v>
      </c>
      <c r="CL616" s="14" t="n">
        <v>0</v>
      </c>
      <c r="CM616" s="14" t="n">
        <v>0</v>
      </c>
      <c r="CN616" s="14" t="n">
        <v>0</v>
      </c>
      <c r="CO616" s="14" t="n">
        <v>0</v>
      </c>
      <c r="CP616" s="14" t="n">
        <v>0</v>
      </c>
      <c r="CQ616" s="14" t="n">
        <v>1.198</v>
      </c>
      <c r="CR616" s="14" t="n">
        <v>0</v>
      </c>
      <c r="CS616" s="14" t="n">
        <v>4.776</v>
      </c>
      <c r="CT616" s="14" t="n">
        <v>3.604</v>
      </c>
      <c r="CU616" s="14" t="n">
        <v>9.407999999999999</v>
      </c>
    </row>
    <row r="617">
      <c r="A617" s="14" t="inlineStr">
        <is>
          <t>PLW2022</t>
        </is>
      </c>
      <c r="B617" s="14" t="inlineStr">
        <is>
          <t>PLW</t>
        </is>
      </c>
      <c r="C617" s="14" t="inlineStr">
        <is>
          <t>PLW</t>
        </is>
      </c>
      <c r="D617" s="14" t="inlineStr">
        <is>
          <t>Palau</t>
        </is>
      </c>
      <c r="E617" s="14" t="n">
        <v>2022</v>
      </c>
      <c r="F617" s="14" t="n">
        <v>0</v>
      </c>
      <c r="G617" s="14" t="n">
        <v>8.788</v>
      </c>
      <c r="H617" s="14" t="n">
        <v>1.235</v>
      </c>
      <c r="I617" s="14" t="n">
        <v>0</v>
      </c>
      <c r="J617" s="14" t="n">
        <v>8.788</v>
      </c>
      <c r="K617" s="14" t="n">
        <v>0</v>
      </c>
      <c r="L617" s="14" t="n">
        <v>1</v>
      </c>
      <c r="M617" s="14" t="n">
        <v>9.782999999999999</v>
      </c>
      <c r="N617" s="14" t="n">
        <v>3.704</v>
      </c>
      <c r="O617" s="14" t="n">
        <v>0</v>
      </c>
      <c r="P617" s="14" t="n">
        <v>9.782999999999999</v>
      </c>
      <c r="Q617" s="14" t="n">
        <v>0</v>
      </c>
      <c r="R617" s="14" t="n">
        <v>1</v>
      </c>
      <c r="S617" s="14" t="n">
        <v>14.962</v>
      </c>
      <c r="T617" s="14" t="n">
        <v>7.408</v>
      </c>
      <c r="U617" s="14" t="n">
        <v>0</v>
      </c>
      <c r="V617" s="14" t="n">
        <v>14.962</v>
      </c>
      <c r="W617" s="14" t="n">
        <v>0</v>
      </c>
      <c r="X617" s="14" t="n">
        <v>1</v>
      </c>
      <c r="Y617" s="14" t="n">
        <v>4.68</v>
      </c>
      <c r="Z617" s="14" t="n">
        <v>0.577</v>
      </c>
      <c r="AA617" s="14" t="n">
        <v>0</v>
      </c>
      <c r="AB617" s="14" t="n">
        <v>4.68</v>
      </c>
      <c r="AC617" s="14" t="n">
        <v>0</v>
      </c>
      <c r="AD617" s="14" t="n">
        <v>1</v>
      </c>
      <c r="AE617" s="14" t="n">
        <v>5.914</v>
      </c>
      <c r="AF617" s="14" t="n">
        <v>1.289</v>
      </c>
      <c r="AG617" s="14" t="n">
        <v>0</v>
      </c>
      <c r="AH617" s="14" t="n">
        <v>5.914</v>
      </c>
      <c r="AI617" s="14" t="n">
        <v>0</v>
      </c>
      <c r="AJ617" s="14" t="n">
        <v>1</v>
      </c>
      <c r="AK617" s="14" t="n">
        <v>13.322</v>
      </c>
      <c r="AL617" s="14" t="n">
        <v>6.913</v>
      </c>
      <c r="AM617" s="14" t="n">
        <v>0</v>
      </c>
      <c r="AN617" s="14" t="n">
        <v>13.322</v>
      </c>
      <c r="AO617" s="14" t="n">
        <v>0</v>
      </c>
      <c r="AP617" s="14" t="n">
        <v>1</v>
      </c>
      <c r="AQ617" s="14" t="n">
        <v>0.847</v>
      </c>
      <c r="AR617" s="14" t="n">
        <v>0.123</v>
      </c>
      <c r="AS617" s="14" t="n">
        <v>0.733</v>
      </c>
      <c r="AT617" s="14" t="n">
        <v>1.579</v>
      </c>
      <c r="AU617" s="14" t="n">
        <v>0</v>
      </c>
      <c r="AV617" s="14" t="n">
        <v>1</v>
      </c>
      <c r="AW617" s="14" t="n">
        <v>0.947</v>
      </c>
      <c r="AX617" s="14" t="n">
        <v>0.123</v>
      </c>
      <c r="AY617" s="14" t="n">
        <v>0.8090000000000001</v>
      </c>
      <c r="AZ617" s="14" t="n">
        <v>1.756</v>
      </c>
      <c r="BA617" s="14" t="n">
        <v>0</v>
      </c>
      <c r="BB617" s="14" t="n">
        <v>1</v>
      </c>
      <c r="BC617" s="14" t="n">
        <v>0.589</v>
      </c>
      <c r="BD617" s="14" t="n">
        <v>0.123</v>
      </c>
      <c r="BE617" s="14" t="n">
        <v>0.973</v>
      </c>
      <c r="BF617" s="14" t="n">
        <v>1.561</v>
      </c>
      <c r="BG617" s="14" t="n">
        <v>0</v>
      </c>
      <c r="BH617" s="14" t="n">
        <v>1</v>
      </c>
      <c r="BI617" s="14" t="n">
        <v>0.6889999999999999</v>
      </c>
      <c r="BJ617" s="14" t="n">
        <v>0.123</v>
      </c>
      <c r="BK617" s="14" t="n">
        <v>1.676</v>
      </c>
      <c r="BL617" s="14" t="n">
        <v>2.365</v>
      </c>
      <c r="BM617" s="14" t="n">
        <v>0</v>
      </c>
      <c r="BN617" s="14" t="n">
        <v>1</v>
      </c>
      <c r="BO617" s="14" t="n">
        <v>0</v>
      </c>
      <c r="BP617" s="14" t="n">
        <v>0</v>
      </c>
      <c r="BQ617" s="14" t="n">
        <v>0</v>
      </c>
      <c r="BR617" s="14" t="n">
        <v>0</v>
      </c>
      <c r="BS617" s="14" t="n">
        <v>1</v>
      </c>
      <c r="BT617" s="14" t="n">
        <v>0</v>
      </c>
      <c r="BU617" s="14" t="n">
        <v>0</v>
      </c>
      <c r="BV617" s="14" t="n">
        <v>0</v>
      </c>
      <c r="BW617" s="14" t="n">
        <v>0</v>
      </c>
      <c r="BX617" s="14" t="n">
        <v>1</v>
      </c>
      <c r="BY617" s="14" t="n">
        <v>12.729</v>
      </c>
      <c r="BZ617" s="14" t="n">
        <v>0</v>
      </c>
      <c r="CA617" s="14" t="n">
        <v>12.729</v>
      </c>
      <c r="CB617" s="14" t="n">
        <v>0</v>
      </c>
      <c r="CC617" s="14" t="n">
        <v>102.477</v>
      </c>
      <c r="CD617" s="14" t="n">
        <v>7.95</v>
      </c>
      <c r="CE617" s="14" t="n">
        <v>0</v>
      </c>
      <c r="CF617" s="14" t="n">
        <v>102.477</v>
      </c>
      <c r="CG617" s="14" t="n">
        <v>0</v>
      </c>
      <c r="CH617" s="14" t="n">
        <v>1</v>
      </c>
      <c r="CI617" s="14" t="n">
        <v>0</v>
      </c>
      <c r="CJ617" s="14" t="n">
        <v>0</v>
      </c>
      <c r="CK617" s="14" t="n">
        <v>0</v>
      </c>
      <c r="CL617" s="14" t="n">
        <v>0</v>
      </c>
      <c r="CM617" s="14" t="n">
        <v>0</v>
      </c>
      <c r="CN617" s="14" t="n">
        <v>0</v>
      </c>
      <c r="CO617" s="14" t="n">
        <v>0</v>
      </c>
      <c r="CP617" s="14" t="n">
        <v>0</v>
      </c>
      <c r="CQ617" s="14" t="n">
        <v>1.294</v>
      </c>
      <c r="CR617" s="14" t="n">
        <v>0</v>
      </c>
      <c r="CS617" s="14" t="n">
        <v>5.158</v>
      </c>
      <c r="CT617" s="14" t="n">
        <v>7.554</v>
      </c>
      <c r="CU617" s="14" t="n">
        <v>16.097</v>
      </c>
    </row>
    <row r="618">
      <c r="A618" s="14" t="inlineStr">
        <is>
          <t>PLW2023</t>
        </is>
      </c>
      <c r="B618" s="14" t="inlineStr">
        <is>
          <t>PLW</t>
        </is>
      </c>
      <c r="C618" s="14" t="inlineStr">
        <is>
          <t>PLW</t>
        </is>
      </c>
      <c r="D618" s="14" t="inlineStr">
        <is>
          <t>Palau</t>
        </is>
      </c>
      <c r="E618" s="14" t="n">
        <v>2023</v>
      </c>
      <c r="F618" s="14" t="n">
        <v>0</v>
      </c>
      <c r="G618" s="14" t="n">
        <v>5.77</v>
      </c>
      <c r="H618" s="14" t="n">
        <v>1.286</v>
      </c>
      <c r="I618" s="14" t="n">
        <v>0</v>
      </c>
      <c r="J618" s="14" t="n">
        <v>5.77</v>
      </c>
      <c r="K618" s="14" t="n">
        <v>0</v>
      </c>
      <c r="L618" s="14" t="n">
        <v>1</v>
      </c>
      <c r="M618" s="14" t="n">
        <v>7.886</v>
      </c>
      <c r="N618" s="14" t="n">
        <v>3.857</v>
      </c>
      <c r="O618" s="14" t="n">
        <v>0</v>
      </c>
      <c r="P618" s="14" t="n">
        <v>7.886</v>
      </c>
      <c r="Q618" s="14" t="n">
        <v>0</v>
      </c>
      <c r="R618" s="14" t="n">
        <v>1</v>
      </c>
      <c r="S618" s="14" t="n">
        <v>12.198</v>
      </c>
      <c r="T618" s="14" t="n">
        <v>7.714</v>
      </c>
      <c r="U618" s="14" t="n">
        <v>0</v>
      </c>
      <c r="V618" s="14" t="n">
        <v>12.198</v>
      </c>
      <c r="W618" s="14" t="n">
        <v>0</v>
      </c>
      <c r="X618" s="14" t="n">
        <v>1</v>
      </c>
      <c r="Y618" s="14" t="n">
        <v>4.873</v>
      </c>
      <c r="Z618" s="14" t="n">
        <v>0.601</v>
      </c>
      <c r="AA618" s="14" t="n">
        <v>0</v>
      </c>
      <c r="AB618" s="14" t="n">
        <v>4.873</v>
      </c>
      <c r="AC618" s="14" t="n">
        <v>0</v>
      </c>
      <c r="AD618" s="14" t="n">
        <v>1</v>
      </c>
      <c r="AE618" s="14" t="n">
        <v>6.158</v>
      </c>
      <c r="AF618" s="14" t="n">
        <v>1.343</v>
      </c>
      <c r="AG618" s="14" t="n">
        <v>0</v>
      </c>
      <c r="AH618" s="14" t="n">
        <v>6.158</v>
      </c>
      <c r="AI618" s="14" t="n">
        <v>0</v>
      </c>
      <c r="AJ618" s="14" t="n">
        <v>1</v>
      </c>
      <c r="AK618" s="14" t="n">
        <v>13.872</v>
      </c>
      <c r="AL618" s="14" t="n">
        <v>7.198</v>
      </c>
      <c r="AM618" s="14" t="n">
        <v>0</v>
      </c>
      <c r="AN618" s="14" t="n">
        <v>13.872</v>
      </c>
      <c r="AO618" s="14" t="n">
        <v>0</v>
      </c>
      <c r="AP618" s="14" t="n">
        <v>1</v>
      </c>
      <c r="AQ618" s="14" t="n">
        <v>0.749</v>
      </c>
      <c r="AR618" s="14" t="n">
        <v>0.129</v>
      </c>
      <c r="AS618" s="14" t="n">
        <v>0.802</v>
      </c>
      <c r="AT618" s="14" t="n">
        <v>1.551</v>
      </c>
      <c r="AU618" s="14" t="n">
        <v>0</v>
      </c>
      <c r="AV618" s="14" t="n">
        <v>1</v>
      </c>
      <c r="AW618" s="14" t="n">
        <v>0.783</v>
      </c>
      <c r="AX618" s="14" t="n">
        <v>0.129</v>
      </c>
      <c r="AY618" s="14" t="n">
        <v>0.896</v>
      </c>
      <c r="AZ618" s="14" t="n">
        <v>1.678</v>
      </c>
      <c r="BA618" s="14" t="n">
        <v>0</v>
      </c>
      <c r="BB618" s="14" t="n">
        <v>1</v>
      </c>
      <c r="BC618" s="14" t="n">
        <v>0.527</v>
      </c>
      <c r="BD618" s="14" t="n">
        <v>0.129</v>
      </c>
      <c r="BE618" s="14" t="n">
        <v>1.071</v>
      </c>
      <c r="BF618" s="14" t="n">
        <v>1.599</v>
      </c>
      <c r="BG618" s="14" t="n">
        <v>0</v>
      </c>
      <c r="BH618" s="14" t="n">
        <v>1</v>
      </c>
      <c r="BI618" s="14" t="n">
        <v>0.64</v>
      </c>
      <c r="BJ618" s="14" t="n">
        <v>0.129</v>
      </c>
      <c r="BK618" s="14" t="n">
        <v>1.823</v>
      </c>
      <c r="BL618" s="14" t="n">
        <v>2.463</v>
      </c>
      <c r="BM618" s="14" t="n">
        <v>0</v>
      </c>
      <c r="BN618" s="14" t="n">
        <v>1</v>
      </c>
      <c r="BO618" s="14" t="n">
        <v>0</v>
      </c>
      <c r="BP618" s="14" t="n">
        <v>0</v>
      </c>
      <c r="BQ618" s="14" t="n">
        <v>0</v>
      </c>
      <c r="BR618" s="14" t="n">
        <v>0</v>
      </c>
      <c r="BS618" s="14" t="n">
        <v>1</v>
      </c>
      <c r="BT618" s="14" t="n">
        <v>0</v>
      </c>
      <c r="BU618" s="14" t="n">
        <v>0</v>
      </c>
      <c r="BV618" s="14" t="n">
        <v>0</v>
      </c>
      <c r="BW618" s="14" t="n">
        <v>0</v>
      </c>
      <c r="BX618" s="14" t="n">
        <v>1</v>
      </c>
      <c r="BY618" s="14" t="n">
        <v>13.254</v>
      </c>
      <c r="BZ618" s="14" t="n">
        <v>0</v>
      </c>
      <c r="CA618" s="14" t="n">
        <v>13.254</v>
      </c>
      <c r="CB618" s="14" t="n">
        <v>0</v>
      </c>
      <c r="CC618" s="14" t="n">
        <v>87.07899999999999</v>
      </c>
      <c r="CD618" s="14" t="n">
        <v>7.95</v>
      </c>
      <c r="CE618" s="14" t="n">
        <v>0</v>
      </c>
      <c r="CF618" s="14" t="n">
        <v>87.07899999999999</v>
      </c>
      <c r="CG618" s="14" t="n">
        <v>0</v>
      </c>
      <c r="CH618" s="14" t="n">
        <v>1</v>
      </c>
      <c r="CI618" s="14" t="n">
        <v>0</v>
      </c>
      <c r="CJ618" s="14" t="n">
        <v>0</v>
      </c>
      <c r="CK618" s="14" t="n">
        <v>0</v>
      </c>
      <c r="CL618" s="14" t="n">
        <v>0</v>
      </c>
      <c r="CM618" s="14" t="n">
        <v>0</v>
      </c>
      <c r="CN618" s="14" t="n">
        <v>0</v>
      </c>
      <c r="CO618" s="14" t="n">
        <v>0</v>
      </c>
      <c r="CP618" s="14" t="n">
        <v>0</v>
      </c>
      <c r="CQ618" s="14" t="n">
        <v>1.348</v>
      </c>
      <c r="CR618" s="14" t="n">
        <v>0</v>
      </c>
      <c r="CS618" s="14" t="n">
        <v>5.37</v>
      </c>
      <c r="CT618" s="14" t="n">
        <v>4.484</v>
      </c>
      <c r="CU618" s="14" t="n">
        <v>12.529</v>
      </c>
    </row>
    <row r="619">
      <c r="A619" s="14" t="inlineStr">
        <is>
          <t>PLW2024</t>
        </is>
      </c>
      <c r="B619" s="14" t="inlineStr">
        <is>
          <t>PLW</t>
        </is>
      </c>
      <c r="C619" s="14" t="inlineStr">
        <is>
          <t>PLW</t>
        </is>
      </c>
      <c r="D619" s="14" t="inlineStr">
        <is>
          <t>Palau</t>
        </is>
      </c>
      <c r="E619" s="14" t="n">
        <v>2024</v>
      </c>
      <c r="F619" s="14" t="n">
        <v>0</v>
      </c>
      <c r="G619" s="14" t="n">
        <v>4.833</v>
      </c>
      <c r="H619" s="14" t="n">
        <v>1.324</v>
      </c>
      <c r="I619" s="14" t="n">
        <v>0</v>
      </c>
      <c r="J619" s="14" t="n">
        <v>4.833</v>
      </c>
      <c r="K619" s="14" t="n">
        <v>0</v>
      </c>
      <c r="L619" s="14" t="n">
        <v>1</v>
      </c>
      <c r="M619" s="14" t="n">
        <v>7.124</v>
      </c>
      <c r="N619" s="14" t="n">
        <v>3.971</v>
      </c>
      <c r="O619" s="14" t="n">
        <v>0</v>
      </c>
      <c r="P619" s="14" t="n">
        <v>7.124</v>
      </c>
      <c r="Q619" s="14" t="n">
        <v>0</v>
      </c>
      <c r="R619" s="14" t="n">
        <v>1</v>
      </c>
      <c r="S619" s="14" t="n">
        <v>11.451</v>
      </c>
      <c r="T619" s="14" t="n">
        <v>7.942</v>
      </c>
      <c r="U619" s="14" t="n">
        <v>0</v>
      </c>
      <c r="V619" s="14" t="n">
        <v>11.451</v>
      </c>
      <c r="W619" s="14" t="n">
        <v>0</v>
      </c>
      <c r="X619" s="14" t="n">
        <v>1</v>
      </c>
      <c r="Y619" s="14" t="n">
        <v>5.017</v>
      </c>
      <c r="Z619" s="14" t="n">
        <v>0.619</v>
      </c>
      <c r="AA619" s="14" t="n">
        <v>0</v>
      </c>
      <c r="AB619" s="14" t="n">
        <v>5.017</v>
      </c>
      <c r="AC619" s="14" t="n">
        <v>0</v>
      </c>
      <c r="AD619" s="14" t="n">
        <v>1</v>
      </c>
      <c r="AE619" s="14" t="n">
        <v>6.34</v>
      </c>
      <c r="AF619" s="14" t="n">
        <v>1.382</v>
      </c>
      <c r="AG619" s="14" t="n">
        <v>0</v>
      </c>
      <c r="AH619" s="14" t="n">
        <v>6.34</v>
      </c>
      <c r="AI619" s="14" t="n">
        <v>0</v>
      </c>
      <c r="AJ619" s="14" t="n">
        <v>1</v>
      </c>
      <c r="AK619" s="14" t="n">
        <v>14.282</v>
      </c>
      <c r="AL619" s="14" t="n">
        <v>7.411</v>
      </c>
      <c r="AM619" s="14" t="n">
        <v>0</v>
      </c>
      <c r="AN619" s="14" t="n">
        <v>14.282</v>
      </c>
      <c r="AO619" s="14" t="n">
        <v>0</v>
      </c>
      <c r="AP619" s="14" t="n">
        <v>1</v>
      </c>
      <c r="AQ619" s="14" t="n">
        <v>0.72</v>
      </c>
      <c r="AR619" s="14" t="n">
        <v>0.132</v>
      </c>
      <c r="AS619" s="14" t="n">
        <v>0.841</v>
      </c>
      <c r="AT619" s="14" t="n">
        <v>1.561</v>
      </c>
      <c r="AU619" s="14" t="n">
        <v>0</v>
      </c>
      <c r="AV619" s="14" t="n">
        <v>1</v>
      </c>
      <c r="AW619" s="14" t="n">
        <v>0.734</v>
      </c>
      <c r="AX619" s="14" t="n">
        <v>0.132</v>
      </c>
      <c r="AY619" s="14" t="n">
        <v>0.9409999999999999</v>
      </c>
      <c r="AZ619" s="14" t="n">
        <v>1.675</v>
      </c>
      <c r="BA619" s="14" t="n">
        <v>0</v>
      </c>
      <c r="BB619" s="14" t="n">
        <v>1</v>
      </c>
      <c r="BC619" s="14" t="n">
        <v>0.51</v>
      </c>
      <c r="BD619" s="14" t="n">
        <v>0.132</v>
      </c>
      <c r="BE619" s="14" t="n">
        <v>1.125</v>
      </c>
      <c r="BF619" s="14" t="n">
        <v>1.636</v>
      </c>
      <c r="BG619" s="14" t="n">
        <v>0</v>
      </c>
      <c r="BH619" s="14" t="n">
        <v>1</v>
      </c>
      <c r="BI619" s="14" t="n">
        <v>0.652</v>
      </c>
      <c r="BJ619" s="14" t="n">
        <v>0.132</v>
      </c>
      <c r="BK619" s="14" t="n">
        <v>1.883</v>
      </c>
      <c r="BL619" s="14" t="n">
        <v>2.535</v>
      </c>
      <c r="BM619" s="14" t="n">
        <v>0</v>
      </c>
      <c r="BN619" s="14" t="n">
        <v>1</v>
      </c>
      <c r="BO619" s="14" t="n">
        <v>0</v>
      </c>
      <c r="BP619" s="14" t="n">
        <v>0</v>
      </c>
      <c r="BQ619" s="14" t="n">
        <v>0</v>
      </c>
      <c r="BR619" s="14" t="n">
        <v>0</v>
      </c>
      <c r="BS619" s="14" t="n">
        <v>1</v>
      </c>
      <c r="BT619" s="14" t="n">
        <v>0</v>
      </c>
      <c r="BU619" s="14" t="n">
        <v>0</v>
      </c>
      <c r="BV619" s="14" t="n">
        <v>0</v>
      </c>
      <c r="BW619" s="14" t="n">
        <v>0</v>
      </c>
      <c r="BX619" s="14" t="n">
        <v>1</v>
      </c>
      <c r="BY619" s="14" t="n">
        <v>13.646</v>
      </c>
      <c r="BZ619" s="14" t="n">
        <v>0</v>
      </c>
      <c r="CA619" s="14" t="n">
        <v>13.646</v>
      </c>
      <c r="CB619" s="14" t="n">
        <v>0</v>
      </c>
      <c r="CC619" s="14" t="n">
        <v>86.38500000000001</v>
      </c>
      <c r="CD619" s="14" t="n">
        <v>7.95</v>
      </c>
      <c r="CE619" s="14" t="n">
        <v>0</v>
      </c>
      <c r="CF619" s="14" t="n">
        <v>86.38500000000001</v>
      </c>
      <c r="CG619" s="14" t="n">
        <v>0</v>
      </c>
      <c r="CH619" s="14" t="n">
        <v>1</v>
      </c>
      <c r="CI619" s="14" t="n">
        <v>0</v>
      </c>
      <c r="CJ619" s="14" t="n">
        <v>0</v>
      </c>
      <c r="CK619" s="14" t="n">
        <v>0</v>
      </c>
      <c r="CL619" s="14" t="n">
        <v>0</v>
      </c>
      <c r="CM619" s="14" t="n">
        <v>0</v>
      </c>
      <c r="CN619" s="14" t="n">
        <v>0</v>
      </c>
      <c r="CO619" s="14" t="n">
        <v>0</v>
      </c>
      <c r="CP619" s="14" t="n">
        <v>0</v>
      </c>
      <c r="CQ619" s="14" t="n">
        <v>1.387</v>
      </c>
      <c r="CR619" s="14" t="n">
        <v>0</v>
      </c>
      <c r="CS619" s="14" t="n">
        <v>5.529</v>
      </c>
      <c r="CT619" s="14" t="n">
        <v>3.509</v>
      </c>
      <c r="CU619" s="14" t="n">
        <v>10.896</v>
      </c>
    </row>
    <row r="620">
      <c r="A620" s="14" t="inlineStr">
        <is>
          <t>PAN2021</t>
        </is>
      </c>
      <c r="B620" s="14" t="inlineStr">
        <is>
          <t>PAN</t>
        </is>
      </c>
      <c r="C620" s="14" t="inlineStr">
        <is>
          <t>PAN</t>
        </is>
      </c>
      <c r="D620" s="14" t="inlineStr">
        <is>
          <t>Panama</t>
        </is>
      </c>
      <c r="E620" s="14" t="n">
        <v>2021</v>
      </c>
      <c r="F620" s="14" t="n">
        <v>0.07000000000000001</v>
      </c>
      <c r="G620" s="14" t="n">
        <v>5.897</v>
      </c>
      <c r="H620" s="14" t="n">
        <v>1.143</v>
      </c>
      <c r="I620" s="14" t="n">
        <v>0</v>
      </c>
      <c r="J620" s="14" t="n">
        <v>5.897</v>
      </c>
      <c r="K620" s="14" t="n">
        <v>0</v>
      </c>
      <c r="L620" s="14" t="n">
        <v>1</v>
      </c>
      <c r="M620" s="14" t="n">
        <v>7.964</v>
      </c>
      <c r="N620" s="14" t="n">
        <v>3.43</v>
      </c>
      <c r="O620" s="14" t="n">
        <v>0.227</v>
      </c>
      <c r="P620" s="14" t="n">
        <v>8.191000000000001</v>
      </c>
      <c r="Q620" s="14" t="n">
        <v>0</v>
      </c>
      <c r="R620" s="14" t="n">
        <v>1</v>
      </c>
      <c r="S620" s="14" t="n">
        <v>11.613</v>
      </c>
      <c r="T620" s="14" t="n">
        <v>6.86</v>
      </c>
      <c r="U620" s="14" t="n">
        <v>0</v>
      </c>
      <c r="V620" s="14" t="n">
        <v>12.426</v>
      </c>
      <c r="W620" s="14" t="n">
        <v>0.07000000000000001</v>
      </c>
      <c r="X620" s="14" t="n">
        <v>1</v>
      </c>
      <c r="Y620" s="14" t="n">
        <v>5.919</v>
      </c>
      <c r="Z620" s="14" t="n">
        <v>0.796</v>
      </c>
      <c r="AA620" s="14" t="n">
        <v>0</v>
      </c>
      <c r="AB620" s="14" t="n">
        <v>5.919</v>
      </c>
      <c r="AC620" s="14" t="n">
        <v>0</v>
      </c>
      <c r="AD620" s="14" t="n">
        <v>1</v>
      </c>
      <c r="AE620" s="14" t="n">
        <v>7.062</v>
      </c>
      <c r="AF620" s="14" t="n">
        <v>1.654</v>
      </c>
      <c r="AG620" s="14" t="n">
        <v>0</v>
      </c>
      <c r="AH620" s="14" t="n">
        <v>7.062</v>
      </c>
      <c r="AI620" s="14" t="n">
        <v>0</v>
      </c>
      <c r="AJ620" s="14" t="n">
        <v>1</v>
      </c>
      <c r="AK620" s="14" t="n">
        <v>13.922</v>
      </c>
      <c r="AL620" s="14" t="n">
        <v>7.481</v>
      </c>
      <c r="AM620" s="14" t="n">
        <v>0</v>
      </c>
      <c r="AN620" s="14" t="n">
        <v>14.897</v>
      </c>
      <c r="AO620" s="14" t="n">
        <v>0.07000000000000001</v>
      </c>
      <c r="AP620" s="14" t="n">
        <v>1</v>
      </c>
      <c r="AQ620" s="14" t="n">
        <v>0.649</v>
      </c>
      <c r="AR620" s="14" t="n">
        <v>0.114</v>
      </c>
      <c r="AS620" s="14" t="n">
        <v>0.143</v>
      </c>
      <c r="AT620" s="14" t="n">
        <v>0.847</v>
      </c>
      <c r="AU620" s="14" t="n">
        <v>0.07000000000000001</v>
      </c>
      <c r="AV620" s="14" t="n">
        <v>1</v>
      </c>
      <c r="AW620" s="14" t="n">
        <v>0.577</v>
      </c>
      <c r="AX620" s="14" t="n">
        <v>0.114</v>
      </c>
      <c r="AY620" s="14" t="n">
        <v>0.118</v>
      </c>
      <c r="AZ620" s="14" t="n">
        <v>0.743</v>
      </c>
      <c r="BA620" s="14" t="n">
        <v>0.07000000000000001</v>
      </c>
      <c r="BB620" s="14" t="n">
        <v>1</v>
      </c>
      <c r="BC620" s="14" t="n">
        <v>0.458</v>
      </c>
      <c r="BD620" s="14" t="n">
        <v>0.114</v>
      </c>
      <c r="BE620" s="14" t="n">
        <v>-0.07199999999999999</v>
      </c>
      <c r="BF620" s="14" t="n">
        <v>0.386</v>
      </c>
      <c r="BG620" s="14" t="n">
        <v>0</v>
      </c>
      <c r="BH620" s="14" t="n">
        <v>0</v>
      </c>
      <c r="BI620" s="14" t="n">
        <v>0.491</v>
      </c>
      <c r="BJ620" s="14" t="n">
        <v>0.114</v>
      </c>
      <c r="BK620" s="14" t="n">
        <v>0.07000000000000001</v>
      </c>
      <c r="BL620" s="14" t="n">
        <v>0.6</v>
      </c>
      <c r="BM620" s="14" t="n">
        <v>0.07000000000000001</v>
      </c>
      <c r="BN620" s="14" t="n">
        <v>1</v>
      </c>
      <c r="BO620" s="14" t="n">
        <v>0</v>
      </c>
      <c r="BP620" s="14" t="n">
        <v>0</v>
      </c>
      <c r="BQ620" s="14" t="n">
        <v>0.153</v>
      </c>
      <c r="BR620" s="14" t="n">
        <v>0</v>
      </c>
      <c r="BS620" s="14" t="n">
        <v>1</v>
      </c>
      <c r="BT620" s="14" t="n">
        <v>0</v>
      </c>
      <c r="BU620" s="14" t="n">
        <v>0</v>
      </c>
      <c r="BV620" s="14" t="n">
        <v>0.177</v>
      </c>
      <c r="BW620" s="14" t="n">
        <v>0.07000000000000001</v>
      </c>
      <c r="BX620" s="14" t="n">
        <v>1</v>
      </c>
      <c r="BY620" s="14" t="n">
        <v>11.787</v>
      </c>
      <c r="BZ620" s="14" t="n">
        <v>0</v>
      </c>
      <c r="CA620" s="14" t="n">
        <v>11.787</v>
      </c>
      <c r="CB620" s="14" t="n">
        <v>0</v>
      </c>
      <c r="CC620" s="14" t="n">
        <v>78.125</v>
      </c>
      <c r="CD620" s="14" t="n">
        <v>7.95</v>
      </c>
      <c r="CE620" s="14" t="n">
        <v>-2.731</v>
      </c>
      <c r="CF620" s="14" t="n">
        <v>75.39400000000001</v>
      </c>
      <c r="CG620" s="14" t="n">
        <v>0</v>
      </c>
      <c r="CH620" s="14" t="n">
        <v>1</v>
      </c>
      <c r="CI620" s="14" t="n">
        <v>0</v>
      </c>
      <c r="CJ620" s="14" t="n">
        <v>0</v>
      </c>
      <c r="CK620" s="14" t="n">
        <v>0</v>
      </c>
      <c r="CL620" s="14" t="n">
        <v>0</v>
      </c>
      <c r="CM620" s="14" t="n">
        <v>0</v>
      </c>
      <c r="CN620" s="14" t="n">
        <v>0</v>
      </c>
      <c r="CO620" s="14" t="n">
        <v>0</v>
      </c>
      <c r="CP620" s="14" t="n">
        <v>0</v>
      </c>
      <c r="CQ620" s="14" t="n">
        <v>1.198</v>
      </c>
      <c r="CR620" s="14" t="n">
        <v>0</v>
      </c>
      <c r="CS620" s="14" t="n">
        <v>4.776</v>
      </c>
      <c r="CT620" s="14" t="n">
        <v>4.753</v>
      </c>
      <c r="CU620" s="14" t="n">
        <v>15.983</v>
      </c>
    </row>
    <row r="621">
      <c r="A621" s="14" t="inlineStr">
        <is>
          <t>PAN2022</t>
        </is>
      </c>
      <c r="B621" s="14" t="inlineStr">
        <is>
          <t>PAN</t>
        </is>
      </c>
      <c r="C621" s="14" t="inlineStr">
        <is>
          <t>PAN</t>
        </is>
      </c>
      <c r="D621" s="14" t="inlineStr">
        <is>
          <t>Panama</t>
        </is>
      </c>
      <c r="E621" s="14" t="n">
        <v>2022</v>
      </c>
      <c r="F621" s="14" t="n">
        <v>0.07000000000000001</v>
      </c>
      <c r="G621" s="14" t="n">
        <v>11.72</v>
      </c>
      <c r="H621" s="14" t="n">
        <v>1.235</v>
      </c>
      <c r="I621" s="14" t="n">
        <v>0</v>
      </c>
      <c r="J621" s="14" t="n">
        <v>11.72</v>
      </c>
      <c r="K621" s="14" t="n">
        <v>0</v>
      </c>
      <c r="L621" s="14" t="n">
        <v>1</v>
      </c>
      <c r="M621" s="14" t="n">
        <v>9.782999999999999</v>
      </c>
      <c r="N621" s="14" t="n">
        <v>3.704</v>
      </c>
      <c r="O621" s="14" t="n">
        <v>0.304</v>
      </c>
      <c r="P621" s="14" t="n">
        <v>10.087</v>
      </c>
      <c r="Q621" s="14" t="n">
        <v>0</v>
      </c>
      <c r="R621" s="14" t="n">
        <v>1</v>
      </c>
      <c r="S621" s="14" t="n">
        <v>17.893</v>
      </c>
      <c r="T621" s="14" t="n">
        <v>7.408</v>
      </c>
      <c r="U621" s="14" t="n">
        <v>0.093</v>
      </c>
      <c r="V621" s="14" t="n">
        <v>19.146</v>
      </c>
      <c r="W621" s="14" t="n">
        <v>0.07000000000000001</v>
      </c>
      <c r="X621" s="14" t="n">
        <v>1</v>
      </c>
      <c r="Y621" s="14" t="n">
        <v>6.392</v>
      </c>
      <c r="Z621" s="14" t="n">
        <v>0.86</v>
      </c>
      <c r="AA621" s="14" t="n">
        <v>0</v>
      </c>
      <c r="AB621" s="14" t="n">
        <v>6.392</v>
      </c>
      <c r="AC621" s="14" t="n">
        <v>0</v>
      </c>
      <c r="AD621" s="14" t="n">
        <v>1</v>
      </c>
      <c r="AE621" s="14" t="n">
        <v>7.627</v>
      </c>
      <c r="AF621" s="14" t="n">
        <v>1.786</v>
      </c>
      <c r="AG621" s="14" t="n">
        <v>0</v>
      </c>
      <c r="AH621" s="14" t="n">
        <v>7.627</v>
      </c>
      <c r="AI621" s="14" t="n">
        <v>0</v>
      </c>
      <c r="AJ621" s="14" t="n">
        <v>1</v>
      </c>
      <c r="AK621" s="14" t="n">
        <v>15.035</v>
      </c>
      <c r="AL621" s="14" t="n">
        <v>8.079000000000001</v>
      </c>
      <c r="AM621" s="14" t="n">
        <v>0.078</v>
      </c>
      <c r="AN621" s="14" t="n">
        <v>16.088</v>
      </c>
      <c r="AO621" s="14" t="n">
        <v>0.07000000000000001</v>
      </c>
      <c r="AP621" s="14" t="n">
        <v>1</v>
      </c>
      <c r="AQ621" s="14" t="n">
        <v>0.896</v>
      </c>
      <c r="AR621" s="14" t="n">
        <v>0.123</v>
      </c>
      <c r="AS621" s="14" t="n">
        <v>0.054</v>
      </c>
      <c r="AT621" s="14" t="n">
        <v>1.017</v>
      </c>
      <c r="AU621" s="14" t="n">
        <v>0.07000000000000001</v>
      </c>
      <c r="AV621" s="14" t="n">
        <v>1</v>
      </c>
      <c r="AW621" s="14" t="n">
        <v>0.89</v>
      </c>
      <c r="AX621" s="14" t="n">
        <v>0.123</v>
      </c>
      <c r="AY621" s="14" t="n">
        <v>0.053</v>
      </c>
      <c r="AZ621" s="14" t="n">
        <v>1.009</v>
      </c>
      <c r="BA621" s="14" t="n">
        <v>0.07000000000000001</v>
      </c>
      <c r="BB621" s="14" t="n">
        <v>1</v>
      </c>
      <c r="BC621" s="14" t="n">
        <v>0.62</v>
      </c>
      <c r="BD621" s="14" t="n">
        <v>0.123</v>
      </c>
      <c r="BE621" s="14" t="n">
        <v>-0.078</v>
      </c>
      <c r="BF621" s="14" t="n">
        <v>0.542</v>
      </c>
      <c r="BG621" s="14" t="n">
        <v>0</v>
      </c>
      <c r="BH621" s="14" t="n">
        <v>0</v>
      </c>
      <c r="BI621" s="14" t="n">
        <v>0.608</v>
      </c>
      <c r="BJ621" s="14" t="n">
        <v>0.123</v>
      </c>
      <c r="BK621" s="14" t="n">
        <v>0.074</v>
      </c>
      <c r="BL621" s="14" t="n">
        <v>0.726</v>
      </c>
      <c r="BM621" s="14" t="n">
        <v>0.07000000000000001</v>
      </c>
      <c r="BN621" s="14" t="n">
        <v>1</v>
      </c>
      <c r="BO621" s="14" t="n">
        <v>0</v>
      </c>
      <c r="BP621" s="14" t="n">
        <v>0</v>
      </c>
      <c r="BQ621" s="14" t="n">
        <v>0.169</v>
      </c>
      <c r="BR621" s="14" t="n">
        <v>0</v>
      </c>
      <c r="BS621" s="14" t="n">
        <v>1</v>
      </c>
      <c r="BT621" s="14" t="n">
        <v>0</v>
      </c>
      <c r="BU621" s="14" t="n">
        <v>0</v>
      </c>
      <c r="BV621" s="14" t="n">
        <v>0.205</v>
      </c>
      <c r="BW621" s="14" t="n">
        <v>0.07000000000000001</v>
      </c>
      <c r="BX621" s="14" t="n">
        <v>1</v>
      </c>
      <c r="BY621" s="14" t="n">
        <v>12.729</v>
      </c>
      <c r="BZ621" s="14" t="n">
        <v>0</v>
      </c>
      <c r="CA621" s="14" t="n">
        <v>12.729</v>
      </c>
      <c r="CB621" s="14" t="n">
        <v>0</v>
      </c>
      <c r="CC621" s="14" t="n">
        <v>97.90000000000001</v>
      </c>
      <c r="CD621" s="14" t="n">
        <v>7.95</v>
      </c>
      <c r="CE621" s="14" t="n">
        <v>-2.949</v>
      </c>
      <c r="CF621" s="14" t="n">
        <v>94.95099999999999</v>
      </c>
      <c r="CG621" s="14" t="n">
        <v>0</v>
      </c>
      <c r="CH621" s="14" t="n">
        <v>1</v>
      </c>
      <c r="CI621" s="14" t="n">
        <v>0</v>
      </c>
      <c r="CJ621" s="14" t="n">
        <v>0</v>
      </c>
      <c r="CK621" s="14" t="n">
        <v>0</v>
      </c>
      <c r="CL621" s="14" t="n">
        <v>0</v>
      </c>
      <c r="CM621" s="14" t="n">
        <v>0</v>
      </c>
      <c r="CN621" s="14" t="n">
        <v>0</v>
      </c>
      <c r="CO621" s="14" t="n">
        <v>0</v>
      </c>
      <c r="CP621" s="14" t="n">
        <v>0</v>
      </c>
      <c r="CQ621" s="14" t="n">
        <v>1.294</v>
      </c>
      <c r="CR621" s="14" t="n">
        <v>0</v>
      </c>
      <c r="CS621" s="14" t="n">
        <v>5.158</v>
      </c>
      <c r="CT621" s="14" t="n">
        <v>10.485</v>
      </c>
      <c r="CU621" s="14" t="n">
        <v>29.494</v>
      </c>
    </row>
    <row r="622">
      <c r="A622" s="14" t="inlineStr">
        <is>
          <t>PAN2023</t>
        </is>
      </c>
      <c r="B622" s="14" t="inlineStr">
        <is>
          <t>PAN</t>
        </is>
      </c>
      <c r="C622" s="14" t="inlineStr">
        <is>
          <t>PAN</t>
        </is>
      </c>
      <c r="D622" s="14" t="inlineStr">
        <is>
          <t>Panama</t>
        </is>
      </c>
      <c r="E622" s="14" t="n">
        <v>2023</v>
      </c>
      <c r="F622" s="14" t="n">
        <v>0.07000000000000001</v>
      </c>
      <c r="G622" s="14" t="n">
        <v>6.147</v>
      </c>
      <c r="H622" s="14" t="n">
        <v>1.286</v>
      </c>
      <c r="I622" s="14" t="n">
        <v>0</v>
      </c>
      <c r="J622" s="14" t="n">
        <v>6.147</v>
      </c>
      <c r="K622" s="14" t="n">
        <v>0</v>
      </c>
      <c r="L622" s="14" t="n">
        <v>1</v>
      </c>
      <c r="M622" s="14" t="n">
        <v>7.886</v>
      </c>
      <c r="N622" s="14" t="n">
        <v>3.857</v>
      </c>
      <c r="O622" s="14" t="n">
        <v>0.201</v>
      </c>
      <c r="P622" s="14" t="n">
        <v>8.087999999999999</v>
      </c>
      <c r="Q622" s="14" t="n">
        <v>0</v>
      </c>
      <c r="R622" s="14" t="n">
        <v>1</v>
      </c>
      <c r="S622" s="14" t="n">
        <v>12.575</v>
      </c>
      <c r="T622" s="14" t="n">
        <v>7.714</v>
      </c>
      <c r="U622" s="14" t="n">
        <v>0.097</v>
      </c>
      <c r="V622" s="14" t="n">
        <v>13.455</v>
      </c>
      <c r="W622" s="14" t="n">
        <v>0.07000000000000001</v>
      </c>
      <c r="X622" s="14" t="n">
        <v>1</v>
      </c>
      <c r="Y622" s="14" t="n">
        <v>6.656</v>
      </c>
      <c r="Z622" s="14" t="n">
        <v>0.895</v>
      </c>
      <c r="AA622" s="14" t="n">
        <v>0</v>
      </c>
      <c r="AB622" s="14" t="n">
        <v>6.656</v>
      </c>
      <c r="AC622" s="14" t="n">
        <v>0</v>
      </c>
      <c r="AD622" s="14" t="n">
        <v>1</v>
      </c>
      <c r="AE622" s="14" t="n">
        <v>7.942</v>
      </c>
      <c r="AF622" s="14" t="n">
        <v>1.86</v>
      </c>
      <c r="AG622" s="14" t="n">
        <v>0</v>
      </c>
      <c r="AH622" s="14" t="n">
        <v>7.942</v>
      </c>
      <c r="AI622" s="14" t="n">
        <v>0</v>
      </c>
      <c r="AJ622" s="14" t="n">
        <v>1</v>
      </c>
      <c r="AK622" s="14" t="n">
        <v>15.656</v>
      </c>
      <c r="AL622" s="14" t="n">
        <v>8.412000000000001</v>
      </c>
      <c r="AM622" s="14" t="n">
        <v>0.121</v>
      </c>
      <c r="AN622" s="14" t="n">
        <v>16.752</v>
      </c>
      <c r="AO622" s="14" t="n">
        <v>0.07000000000000001</v>
      </c>
      <c r="AP622" s="14" t="n">
        <v>1</v>
      </c>
      <c r="AQ622" s="14" t="n">
        <v>0.791</v>
      </c>
      <c r="AR622" s="14" t="n">
        <v>0.129</v>
      </c>
      <c r="AS622" s="14" t="n">
        <v>0.103</v>
      </c>
      <c r="AT622" s="14" t="n">
        <v>0.957</v>
      </c>
      <c r="AU622" s="14" t="n">
        <v>0.07000000000000001</v>
      </c>
      <c r="AV622" s="14" t="n">
        <v>1</v>
      </c>
      <c r="AW622" s="14" t="n">
        <v>0.618</v>
      </c>
      <c r="AX622" s="14" t="n">
        <v>0.129</v>
      </c>
      <c r="AY622" s="14" t="n">
        <v>0.256</v>
      </c>
      <c r="AZ622" s="14" t="n">
        <v>0.9350000000000001</v>
      </c>
      <c r="BA622" s="14" t="n">
        <v>0.07000000000000001</v>
      </c>
      <c r="BB622" s="14" t="n">
        <v>1</v>
      </c>
      <c r="BC622" s="14" t="n">
        <v>0.554</v>
      </c>
      <c r="BD622" s="14" t="n">
        <v>0.129</v>
      </c>
      <c r="BE622" s="14" t="n">
        <v>-0.081</v>
      </c>
      <c r="BF622" s="14" t="n">
        <v>0.473</v>
      </c>
      <c r="BG622" s="14" t="n">
        <v>0</v>
      </c>
      <c r="BH622" s="14" t="n">
        <v>0</v>
      </c>
      <c r="BI622" s="14" t="n">
        <v>0.5570000000000001</v>
      </c>
      <c r="BJ622" s="14" t="n">
        <v>0.129</v>
      </c>
      <c r="BK622" s="14" t="n">
        <v>0.083</v>
      </c>
      <c r="BL622" s="14" t="n">
        <v>0.68</v>
      </c>
      <c r="BM622" s="14" t="n">
        <v>0.07000000000000001</v>
      </c>
      <c r="BN622" s="14" t="n">
        <v>1</v>
      </c>
      <c r="BO622" s="14" t="n">
        <v>0</v>
      </c>
      <c r="BP622" s="14" t="n">
        <v>0</v>
      </c>
      <c r="BQ622" s="14" t="n">
        <v>0.21</v>
      </c>
      <c r="BR622" s="14" t="n">
        <v>0</v>
      </c>
      <c r="BS622" s="14" t="n">
        <v>1</v>
      </c>
      <c r="BT622" s="14" t="n">
        <v>0</v>
      </c>
      <c r="BU622" s="14" t="n">
        <v>0</v>
      </c>
      <c r="BV622" s="14" t="n">
        <v>0.193</v>
      </c>
      <c r="BW622" s="14" t="n">
        <v>0.07000000000000001</v>
      </c>
      <c r="BX622" s="14" t="n">
        <v>1</v>
      </c>
      <c r="BY622" s="14" t="n">
        <v>13.254</v>
      </c>
      <c r="BZ622" s="14" t="n">
        <v>0</v>
      </c>
      <c r="CA622" s="14" t="n">
        <v>13.254</v>
      </c>
      <c r="CB622" s="14" t="n">
        <v>0</v>
      </c>
      <c r="CC622" s="14" t="n">
        <v>83.248</v>
      </c>
      <c r="CD622" s="14" t="n">
        <v>7.95</v>
      </c>
      <c r="CE622" s="14" t="n">
        <v>-3.071</v>
      </c>
      <c r="CF622" s="14" t="n">
        <v>80.17700000000001</v>
      </c>
      <c r="CG622" s="14" t="n">
        <v>0</v>
      </c>
      <c r="CH622" s="14" t="n">
        <v>1</v>
      </c>
      <c r="CI622" s="14" t="n">
        <v>0</v>
      </c>
      <c r="CJ622" s="14" t="n">
        <v>0</v>
      </c>
      <c r="CK622" s="14" t="n">
        <v>0</v>
      </c>
      <c r="CL622" s="14" t="n">
        <v>0</v>
      </c>
      <c r="CM622" s="14" t="n">
        <v>0</v>
      </c>
      <c r="CN622" s="14" t="n">
        <v>0</v>
      </c>
      <c r="CO622" s="14" t="n">
        <v>0</v>
      </c>
      <c r="CP622" s="14" t="n">
        <v>0</v>
      </c>
      <c r="CQ622" s="14" t="n">
        <v>1.348</v>
      </c>
      <c r="CR622" s="14" t="n">
        <v>0</v>
      </c>
      <c r="CS622" s="14" t="n">
        <v>5.37</v>
      </c>
      <c r="CT622" s="14" t="n">
        <v>4.861</v>
      </c>
      <c r="CU622" s="14" t="n">
        <v>11.192</v>
      </c>
    </row>
    <row r="623">
      <c r="A623" s="14" t="inlineStr">
        <is>
          <t>PAN2024</t>
        </is>
      </c>
      <c r="B623" s="14" t="inlineStr">
        <is>
          <t>PAN</t>
        </is>
      </c>
      <c r="C623" s="14" t="inlineStr">
        <is>
          <t>PAN</t>
        </is>
      </c>
      <c r="D623" s="14" t="inlineStr">
        <is>
          <t>Panama</t>
        </is>
      </c>
      <c r="E623" s="14" t="n">
        <v>2024</v>
      </c>
      <c r="F623" s="14" t="n">
        <v>0.07000000000000001</v>
      </c>
      <c r="G623" s="14" t="n">
        <v>5.575</v>
      </c>
      <c r="H623" s="14" t="n">
        <v>1.324</v>
      </c>
      <c r="I623" s="14" t="n">
        <v>0</v>
      </c>
      <c r="J623" s="14" t="n">
        <v>5.575</v>
      </c>
      <c r="K623" s="14" t="n">
        <v>0</v>
      </c>
      <c r="L623" s="14" t="n">
        <v>1</v>
      </c>
      <c r="M623" s="14" t="n">
        <v>7.124</v>
      </c>
      <c r="N623" s="14" t="n">
        <v>3.971</v>
      </c>
      <c r="O623" s="14" t="n">
        <v>0.158</v>
      </c>
      <c r="P623" s="14" t="n">
        <v>7.281</v>
      </c>
      <c r="Q623" s="14" t="n">
        <v>0</v>
      </c>
      <c r="R623" s="14" t="n">
        <v>1</v>
      </c>
      <c r="S623" s="14" t="n">
        <v>12.193</v>
      </c>
      <c r="T623" s="14" t="n">
        <v>7.942</v>
      </c>
      <c r="U623" s="14" t="n">
        <v>0.116</v>
      </c>
      <c r="V623" s="14" t="n">
        <v>13.046</v>
      </c>
      <c r="W623" s="14" t="n">
        <v>0.07000000000000001</v>
      </c>
      <c r="X623" s="14" t="n">
        <v>1</v>
      </c>
      <c r="Y623" s="14" t="n">
        <v>6.853</v>
      </c>
      <c r="Z623" s="14" t="n">
        <v>0.922</v>
      </c>
      <c r="AA623" s="14" t="n">
        <v>0</v>
      </c>
      <c r="AB623" s="14" t="n">
        <v>6.853</v>
      </c>
      <c r="AC623" s="14" t="n">
        <v>0</v>
      </c>
      <c r="AD623" s="14" t="n">
        <v>1</v>
      </c>
      <c r="AE623" s="14" t="n">
        <v>8.176</v>
      </c>
      <c r="AF623" s="14" t="n">
        <v>1.915</v>
      </c>
      <c r="AG623" s="14" t="n">
        <v>0</v>
      </c>
      <c r="AH623" s="14" t="n">
        <v>8.176</v>
      </c>
      <c r="AI623" s="14" t="n">
        <v>0</v>
      </c>
      <c r="AJ623" s="14" t="n">
        <v>1</v>
      </c>
      <c r="AK623" s="14" t="n">
        <v>16.118</v>
      </c>
      <c r="AL623" s="14" t="n">
        <v>8.66</v>
      </c>
      <c r="AM623" s="14" t="n">
        <v>0.154</v>
      </c>
      <c r="AN623" s="14" t="n">
        <v>17.246</v>
      </c>
      <c r="AO623" s="14" t="n">
        <v>0.07000000000000001</v>
      </c>
      <c r="AP623" s="14" t="n">
        <v>1</v>
      </c>
      <c r="AQ623" s="14" t="n">
        <v>0.756</v>
      </c>
      <c r="AR623" s="14" t="n">
        <v>0.132</v>
      </c>
      <c r="AS623" s="14" t="n">
        <v>0.121</v>
      </c>
      <c r="AT623" s="14" t="n">
        <v>0.9389999999999999</v>
      </c>
      <c r="AU623" s="14" t="n">
        <v>0.07000000000000001</v>
      </c>
      <c r="AV623" s="14" t="n">
        <v>1</v>
      </c>
      <c r="AW623" s="14" t="n">
        <v>0.655</v>
      </c>
      <c r="AX623" s="14" t="n">
        <v>0.132</v>
      </c>
      <c r="AY623" s="14" t="n">
        <v>0.154</v>
      </c>
      <c r="AZ623" s="14" t="n">
        <v>0.865</v>
      </c>
      <c r="BA623" s="14" t="n">
        <v>0.07000000000000001</v>
      </c>
      <c r="BB623" s="14" t="n">
        <v>1</v>
      </c>
      <c r="BC623" s="14" t="n">
        <v>0.534</v>
      </c>
      <c r="BD623" s="14" t="n">
        <v>0.132</v>
      </c>
      <c r="BE623" s="14" t="n">
        <v>-0.08400000000000001</v>
      </c>
      <c r="BF623" s="14" t="n">
        <v>0.45</v>
      </c>
      <c r="BG623" s="14" t="n">
        <v>0</v>
      </c>
      <c r="BH623" s="14" t="n">
        <v>0</v>
      </c>
      <c r="BI623" s="14" t="n">
        <v>0.5679999999999999</v>
      </c>
      <c r="BJ623" s="14" t="n">
        <v>0.132</v>
      </c>
      <c r="BK623" s="14" t="n">
        <v>0.08699999999999999</v>
      </c>
      <c r="BL623" s="14" t="n">
        <v>0.694</v>
      </c>
      <c r="BM623" s="14" t="n">
        <v>0.07000000000000001</v>
      </c>
      <c r="BN623" s="14" t="n">
        <v>1</v>
      </c>
      <c r="BO623" s="14" t="n">
        <v>0</v>
      </c>
      <c r="BP623" s="14" t="n">
        <v>0</v>
      </c>
      <c r="BQ623" s="14" t="n">
        <v>0.179</v>
      </c>
      <c r="BR623" s="14" t="n">
        <v>0</v>
      </c>
      <c r="BS623" s="14" t="n">
        <v>1</v>
      </c>
      <c r="BT623" s="14" t="n">
        <v>0</v>
      </c>
      <c r="BU623" s="14" t="n">
        <v>0</v>
      </c>
      <c r="BV623" s="14" t="n">
        <v>0.179</v>
      </c>
      <c r="BW623" s="14" t="n">
        <v>0.07000000000000001</v>
      </c>
      <c r="BX623" s="14" t="n">
        <v>1</v>
      </c>
      <c r="BY623" s="14" t="n">
        <v>13.646</v>
      </c>
      <c r="BZ623" s="14" t="n">
        <v>0</v>
      </c>
      <c r="CA623" s="14" t="n">
        <v>13.646</v>
      </c>
      <c r="CB623" s="14" t="n">
        <v>0</v>
      </c>
      <c r="CC623" s="14" t="n">
        <v>82.58799999999999</v>
      </c>
      <c r="CD623" s="14" t="n">
        <v>7.95</v>
      </c>
      <c r="CE623" s="14" t="n">
        <v>-3.161</v>
      </c>
      <c r="CF623" s="14" t="n">
        <v>79.42700000000001</v>
      </c>
      <c r="CG623" s="14" t="n">
        <v>0</v>
      </c>
      <c r="CH623" s="14" t="n">
        <v>1</v>
      </c>
      <c r="CI623" s="14" t="n">
        <v>0</v>
      </c>
      <c r="CJ623" s="14" t="n">
        <v>0</v>
      </c>
      <c r="CK623" s="14" t="n">
        <v>0</v>
      </c>
      <c r="CL623" s="14" t="n">
        <v>0</v>
      </c>
      <c r="CM623" s="14" t="n">
        <v>0</v>
      </c>
      <c r="CN623" s="14" t="n">
        <v>0</v>
      </c>
      <c r="CO623" s="14" t="n">
        <v>0</v>
      </c>
      <c r="CP623" s="14" t="n">
        <v>0</v>
      </c>
      <c r="CQ623" s="14" t="n">
        <v>1.387</v>
      </c>
      <c r="CR623" s="14" t="n">
        <v>0</v>
      </c>
      <c r="CS623" s="14" t="n">
        <v>5.529</v>
      </c>
      <c r="CT623" s="14" t="n">
        <v>4.251</v>
      </c>
      <c r="CU623" s="14" t="n">
        <v>10.123</v>
      </c>
    </row>
    <row r="624">
      <c r="A624" s="14" t="inlineStr">
        <is>
          <t>PNG2021</t>
        </is>
      </c>
      <c r="B624" s="14" t="inlineStr">
        <is>
          <t>PNG</t>
        </is>
      </c>
      <c r="C624" s="14" t="inlineStr">
        <is>
          <t>PNG</t>
        </is>
      </c>
      <c r="D624" s="14" t="inlineStr">
        <is>
          <t>Papua New Guinea</t>
        </is>
      </c>
      <c r="E624" s="14" t="n">
        <v>2021</v>
      </c>
      <c r="F624" s="14" t="n">
        <v>0.1</v>
      </c>
      <c r="G624" s="14" t="n">
        <v>4.747</v>
      </c>
      <c r="H624" s="14" t="n">
        <v>1.143</v>
      </c>
      <c r="I624" s="14" t="n">
        <v>0</v>
      </c>
      <c r="J624" s="14" t="n">
        <v>4.747</v>
      </c>
      <c r="K624" s="14" t="n">
        <v>0</v>
      </c>
      <c r="L624" s="14" t="n">
        <v>1</v>
      </c>
      <c r="M624" s="14" t="n">
        <v>7.964</v>
      </c>
      <c r="N624" s="14" t="n">
        <v>3.43</v>
      </c>
      <c r="O624" s="14" t="n">
        <v>0</v>
      </c>
      <c r="P624" s="14" t="n">
        <v>7.964</v>
      </c>
      <c r="Q624" s="14" t="n">
        <v>0</v>
      </c>
      <c r="R624" s="14" t="n">
        <v>1</v>
      </c>
      <c r="S624" s="14" t="n">
        <v>10.464</v>
      </c>
      <c r="T624" s="14" t="n">
        <v>6.86</v>
      </c>
      <c r="U624" s="14" t="n">
        <v>0</v>
      </c>
      <c r="V624" s="14" t="n">
        <v>11.51</v>
      </c>
      <c r="W624" s="14" t="n">
        <v>0.1</v>
      </c>
      <c r="X624" s="14" t="n">
        <v>1</v>
      </c>
      <c r="Y624" s="14" t="n">
        <v>10.251</v>
      </c>
      <c r="Z624" s="14" t="n">
        <v>1.265</v>
      </c>
      <c r="AA624" s="14" t="n">
        <v>0</v>
      </c>
      <c r="AB624" s="14" t="n">
        <v>10.251</v>
      </c>
      <c r="AC624" s="14" t="n">
        <v>0</v>
      </c>
      <c r="AD624" s="14" t="n">
        <v>1</v>
      </c>
      <c r="AE624" s="14" t="n">
        <v>11.395</v>
      </c>
      <c r="AF624" s="14" t="n">
        <v>2.484</v>
      </c>
      <c r="AG624" s="14" t="n">
        <v>0</v>
      </c>
      <c r="AH624" s="14" t="n">
        <v>11.395</v>
      </c>
      <c r="AI624" s="14" t="n">
        <v>0</v>
      </c>
      <c r="AJ624" s="14" t="n">
        <v>1</v>
      </c>
      <c r="AK624" s="14" t="n">
        <v>18.255</v>
      </c>
      <c r="AL624" s="14" t="n">
        <v>9.472</v>
      </c>
      <c r="AM624" s="14" t="n">
        <v>0</v>
      </c>
      <c r="AN624" s="14" t="n">
        <v>20.08</v>
      </c>
      <c r="AO624" s="14" t="n">
        <v>0.1</v>
      </c>
      <c r="AP624" s="14" t="n">
        <v>1</v>
      </c>
      <c r="AQ624" s="14" t="n">
        <v>0.621</v>
      </c>
      <c r="AR624" s="14" t="n">
        <v>0.114</v>
      </c>
      <c r="AS624" s="14" t="n">
        <v>0.381</v>
      </c>
      <c r="AT624" s="14" t="n">
        <v>1.102</v>
      </c>
      <c r="AU624" s="14" t="n">
        <v>0.1</v>
      </c>
      <c r="AV624" s="14" t="n">
        <v>1</v>
      </c>
      <c r="AW624" s="14" t="n">
        <v>0.593</v>
      </c>
      <c r="AX624" s="14" t="n">
        <v>0.114</v>
      </c>
      <c r="AY624" s="14" t="n">
        <v>0.238</v>
      </c>
      <c r="AZ624" s="14" t="n">
        <v>0.915</v>
      </c>
      <c r="BA624" s="14" t="n">
        <v>0.1</v>
      </c>
      <c r="BB624" s="14" t="n">
        <v>1</v>
      </c>
      <c r="BC624" s="14" t="n">
        <v>0.44</v>
      </c>
      <c r="BD624" s="14" t="n">
        <v>0.114</v>
      </c>
      <c r="BE624" s="14" t="n">
        <v>0</v>
      </c>
      <c r="BF624" s="14" t="n">
        <v>0.484</v>
      </c>
      <c r="BG624" s="14" t="n">
        <v>0.1</v>
      </c>
      <c r="BH624" s="14" t="n">
        <v>1</v>
      </c>
      <c r="BI624" s="14" t="n">
        <v>0.5600000000000001</v>
      </c>
      <c r="BJ624" s="14" t="n">
        <v>0.114</v>
      </c>
      <c r="BK624" s="14" t="n">
        <v>0.164</v>
      </c>
      <c r="BL624" s="14" t="n">
        <v>0.797</v>
      </c>
      <c r="BM624" s="14" t="n">
        <v>0.1</v>
      </c>
      <c r="BN624" s="14" t="n">
        <v>1</v>
      </c>
      <c r="BO624" s="14" t="n">
        <v>0</v>
      </c>
      <c r="BP624" s="14" t="n">
        <v>0</v>
      </c>
      <c r="BQ624" s="14" t="n">
        <v>0.181</v>
      </c>
      <c r="BR624" s="14" t="n">
        <v>0</v>
      </c>
      <c r="BS624" s="14" t="n">
        <v>0.333</v>
      </c>
      <c r="BT624" s="14" t="n">
        <v>0</v>
      </c>
      <c r="BU624" s="14" t="n">
        <v>0</v>
      </c>
      <c r="BV624" s="14" t="n">
        <v>0.253</v>
      </c>
      <c r="BW624" s="14" t="n">
        <v>0.1</v>
      </c>
      <c r="BX624" s="14" t="n">
        <v>0.333</v>
      </c>
      <c r="BY624" s="14" t="n">
        <v>11.787</v>
      </c>
      <c r="BZ624" s="14" t="n">
        <v>0</v>
      </c>
      <c r="CA624" s="14" t="n">
        <v>11.787</v>
      </c>
      <c r="CB624" s="14" t="n">
        <v>0</v>
      </c>
      <c r="CC624" s="14" t="n">
        <v>81.69499999999999</v>
      </c>
      <c r="CD624" s="14" t="n">
        <v>7.95</v>
      </c>
      <c r="CE624" s="14" t="n">
        <v>33.284</v>
      </c>
      <c r="CF624" s="14" t="n">
        <v>126.477</v>
      </c>
      <c r="CG624" s="14" t="n">
        <v>0.1</v>
      </c>
      <c r="CH624" s="14" t="n">
        <v>1</v>
      </c>
      <c r="CI624" s="14" t="n">
        <v>0</v>
      </c>
      <c r="CJ624" s="14" t="n">
        <v>0</v>
      </c>
      <c r="CK624" s="14" t="n">
        <v>0</v>
      </c>
      <c r="CL624" s="14" t="n">
        <v>0</v>
      </c>
      <c r="CM624" s="14" t="n">
        <v>0</v>
      </c>
      <c r="CN624" s="14" t="n">
        <v>0</v>
      </c>
      <c r="CO624" s="14" t="n">
        <v>0</v>
      </c>
      <c r="CP624" s="14" t="n">
        <v>0</v>
      </c>
      <c r="CQ624" s="14" t="n">
        <v>1.198</v>
      </c>
      <c r="CR624" s="14" t="n">
        <v>0</v>
      </c>
      <c r="CS624" s="14" t="n">
        <v>3.279</v>
      </c>
      <c r="CT624" s="14" t="n">
        <v>3.604</v>
      </c>
      <c r="CU624" s="14" t="n">
        <v>9.407999999999999</v>
      </c>
    </row>
    <row r="625">
      <c r="A625" s="14" t="inlineStr">
        <is>
          <t>PNG2022</t>
        </is>
      </c>
      <c r="B625" s="14" t="inlineStr">
        <is>
          <t>PNG</t>
        </is>
      </c>
      <c r="C625" s="14" t="inlineStr">
        <is>
          <t>PNG</t>
        </is>
      </c>
      <c r="D625" s="14" t="inlineStr">
        <is>
          <t>Papua New Guinea</t>
        </is>
      </c>
      <c r="E625" s="14" t="n">
        <v>2022</v>
      </c>
      <c r="F625" s="14" t="n">
        <v>0.1</v>
      </c>
      <c r="G625" s="14" t="n">
        <v>8.788</v>
      </c>
      <c r="H625" s="14" t="n">
        <v>1.235</v>
      </c>
      <c r="I625" s="14" t="n">
        <v>0</v>
      </c>
      <c r="J625" s="14" t="n">
        <v>8.788</v>
      </c>
      <c r="K625" s="14" t="n">
        <v>0</v>
      </c>
      <c r="L625" s="14" t="n">
        <v>1</v>
      </c>
      <c r="M625" s="14" t="n">
        <v>9.782999999999999</v>
      </c>
      <c r="N625" s="14" t="n">
        <v>3.704</v>
      </c>
      <c r="O625" s="14" t="n">
        <v>0</v>
      </c>
      <c r="P625" s="14" t="n">
        <v>9.782999999999999</v>
      </c>
      <c r="Q625" s="14" t="n">
        <v>0</v>
      </c>
      <c r="R625" s="14" t="n">
        <v>1</v>
      </c>
      <c r="S625" s="14" t="n">
        <v>14.962</v>
      </c>
      <c r="T625" s="14" t="n">
        <v>7.408</v>
      </c>
      <c r="U625" s="14" t="n">
        <v>0.111</v>
      </c>
      <c r="V625" s="14" t="n">
        <v>16.458</v>
      </c>
      <c r="W625" s="14" t="n">
        <v>0.1</v>
      </c>
      <c r="X625" s="14" t="n">
        <v>1</v>
      </c>
      <c r="Y625" s="14" t="n">
        <v>16.718</v>
      </c>
      <c r="Z625" s="14" t="n">
        <v>2.063</v>
      </c>
      <c r="AA625" s="14" t="n">
        <v>0</v>
      </c>
      <c r="AB625" s="14" t="n">
        <v>16.718</v>
      </c>
      <c r="AC625" s="14" t="n">
        <v>0</v>
      </c>
      <c r="AD625" s="14" t="n">
        <v>1</v>
      </c>
      <c r="AE625" s="14" t="n">
        <v>17.953</v>
      </c>
      <c r="AF625" s="14" t="n">
        <v>3.914</v>
      </c>
      <c r="AG625" s="14" t="n">
        <v>0</v>
      </c>
      <c r="AH625" s="14" t="n">
        <v>17.953</v>
      </c>
      <c r="AI625" s="14" t="n">
        <v>0</v>
      </c>
      <c r="AJ625" s="14" t="n">
        <v>1</v>
      </c>
      <c r="AK625" s="14" t="n">
        <v>25.361</v>
      </c>
      <c r="AL625" s="14" t="n">
        <v>13.159</v>
      </c>
      <c r="AM625" s="14" t="n">
        <v>0.188</v>
      </c>
      <c r="AN625" s="14" t="n">
        <v>27.897</v>
      </c>
      <c r="AO625" s="14" t="n">
        <v>0.1</v>
      </c>
      <c r="AP625" s="14" t="n">
        <v>1</v>
      </c>
      <c r="AQ625" s="14" t="n">
        <v>0.847</v>
      </c>
      <c r="AR625" s="14" t="n">
        <v>0.123</v>
      </c>
      <c r="AS625" s="14" t="n">
        <v>0.268</v>
      </c>
      <c r="AT625" s="14" t="n">
        <v>1.226</v>
      </c>
      <c r="AU625" s="14" t="n">
        <v>0.1</v>
      </c>
      <c r="AV625" s="14" t="n">
        <v>1</v>
      </c>
      <c r="AW625" s="14" t="n">
        <v>0.947</v>
      </c>
      <c r="AX625" s="14" t="n">
        <v>0.123</v>
      </c>
      <c r="AY625" s="14" t="n">
        <v>0.129</v>
      </c>
      <c r="AZ625" s="14" t="n">
        <v>1.184</v>
      </c>
      <c r="BA625" s="14" t="n">
        <v>0.1</v>
      </c>
      <c r="BB625" s="14" t="n">
        <v>1</v>
      </c>
      <c r="BC625" s="14" t="n">
        <v>0.589</v>
      </c>
      <c r="BD625" s="14" t="n">
        <v>0.123</v>
      </c>
      <c r="BE625" s="14" t="n">
        <v>0.004</v>
      </c>
      <c r="BF625" s="14" t="n">
        <v>0.647</v>
      </c>
      <c r="BG625" s="14" t="n">
        <v>0.1</v>
      </c>
      <c r="BH625" s="14" t="n">
        <v>1</v>
      </c>
      <c r="BI625" s="14" t="n">
        <v>0.6889999999999999</v>
      </c>
      <c r="BJ625" s="14" t="n">
        <v>0.123</v>
      </c>
      <c r="BK625" s="14" t="n">
        <v>0.354</v>
      </c>
      <c r="BL625" s="14" t="n">
        <v>1.148</v>
      </c>
      <c r="BM625" s="14" t="n">
        <v>0.1</v>
      </c>
      <c r="BN625" s="14" t="n">
        <v>1</v>
      </c>
      <c r="BO625" s="14" t="n">
        <v>0</v>
      </c>
      <c r="BP625" s="14" t="n">
        <v>0</v>
      </c>
      <c r="BQ625" s="14" t="n">
        <v>0.181</v>
      </c>
      <c r="BR625" s="14" t="n">
        <v>0</v>
      </c>
      <c r="BS625" s="14" t="n">
        <v>0.333</v>
      </c>
      <c r="BT625" s="14" t="n">
        <v>0</v>
      </c>
      <c r="BU625" s="14" t="n">
        <v>0</v>
      </c>
      <c r="BV625" s="14" t="n">
        <v>0.252</v>
      </c>
      <c r="BW625" s="14" t="n">
        <v>0.1</v>
      </c>
      <c r="BX625" s="14" t="n">
        <v>0.333</v>
      </c>
      <c r="BY625" s="14" t="n">
        <v>12.729</v>
      </c>
      <c r="BZ625" s="14" t="n">
        <v>0</v>
      </c>
      <c r="CA625" s="14" t="n">
        <v>12.729</v>
      </c>
      <c r="CB625" s="14" t="n">
        <v>0</v>
      </c>
      <c r="CC625" s="14" t="n">
        <v>102.477</v>
      </c>
      <c r="CD625" s="14" t="n">
        <v>7.95</v>
      </c>
      <c r="CE625" s="14" t="n">
        <v>63.302</v>
      </c>
      <c r="CF625" s="14" t="n">
        <v>182.356</v>
      </c>
      <c r="CG625" s="14" t="n">
        <v>0.1</v>
      </c>
      <c r="CH625" s="14" t="n">
        <v>1</v>
      </c>
      <c r="CI625" s="14" t="n">
        <v>0</v>
      </c>
      <c r="CJ625" s="14" t="n">
        <v>0</v>
      </c>
      <c r="CK625" s="14" t="n">
        <v>0</v>
      </c>
      <c r="CL625" s="14" t="n">
        <v>0</v>
      </c>
      <c r="CM625" s="14" t="n">
        <v>0</v>
      </c>
      <c r="CN625" s="14" t="n">
        <v>0</v>
      </c>
      <c r="CO625" s="14" t="n">
        <v>0</v>
      </c>
      <c r="CP625" s="14" t="n">
        <v>0</v>
      </c>
      <c r="CQ625" s="14" t="n">
        <v>1.294</v>
      </c>
      <c r="CR625" s="14" t="n">
        <v>0</v>
      </c>
      <c r="CS625" s="14" t="n">
        <v>3.541</v>
      </c>
      <c r="CT625" s="14" t="n">
        <v>7.554</v>
      </c>
      <c r="CU625" s="14" t="n">
        <v>16.097</v>
      </c>
    </row>
    <row r="626">
      <c r="A626" s="14" t="inlineStr">
        <is>
          <t>PNG2023</t>
        </is>
      </c>
      <c r="B626" s="14" t="inlineStr">
        <is>
          <t>PNG</t>
        </is>
      </c>
      <c r="C626" s="14" t="inlineStr">
        <is>
          <t>PNG</t>
        </is>
      </c>
      <c r="D626" s="14" t="inlineStr">
        <is>
          <t>Papua New Guinea</t>
        </is>
      </c>
      <c r="E626" s="14" t="n">
        <v>2023</v>
      </c>
      <c r="F626" s="14" t="n">
        <v>0.1</v>
      </c>
      <c r="G626" s="14" t="n">
        <v>5.77</v>
      </c>
      <c r="H626" s="14" t="n">
        <v>1.286</v>
      </c>
      <c r="I626" s="14" t="n">
        <v>0</v>
      </c>
      <c r="J626" s="14" t="n">
        <v>5.77</v>
      </c>
      <c r="K626" s="14" t="n">
        <v>0</v>
      </c>
      <c r="L626" s="14" t="n">
        <v>1</v>
      </c>
      <c r="M626" s="14" t="n">
        <v>7.886</v>
      </c>
      <c r="N626" s="14" t="n">
        <v>3.857</v>
      </c>
      <c r="O626" s="14" t="n">
        <v>0</v>
      </c>
      <c r="P626" s="14" t="n">
        <v>7.886</v>
      </c>
      <c r="Q626" s="14" t="n">
        <v>0</v>
      </c>
      <c r="R626" s="14" t="n">
        <v>1</v>
      </c>
      <c r="S626" s="14" t="n">
        <v>12.198</v>
      </c>
      <c r="T626" s="14" t="n">
        <v>7.714</v>
      </c>
      <c r="U626" s="14" t="n">
        <v>0.135</v>
      </c>
      <c r="V626" s="14" t="n">
        <v>13.418</v>
      </c>
      <c r="W626" s="14" t="n">
        <v>0.1</v>
      </c>
      <c r="X626" s="14" t="n">
        <v>1</v>
      </c>
      <c r="Y626" s="14" t="n">
        <v>13.382</v>
      </c>
      <c r="Z626" s="14" t="n">
        <v>1.651</v>
      </c>
      <c r="AA626" s="14" t="n">
        <v>0</v>
      </c>
      <c r="AB626" s="14" t="n">
        <v>13.382</v>
      </c>
      <c r="AC626" s="14" t="n">
        <v>0</v>
      </c>
      <c r="AD626" s="14" t="n">
        <v>1</v>
      </c>
      <c r="AE626" s="14" t="n">
        <v>14.668</v>
      </c>
      <c r="AF626" s="14" t="n">
        <v>3.198</v>
      </c>
      <c r="AG626" s="14" t="n">
        <v>0</v>
      </c>
      <c r="AH626" s="14" t="n">
        <v>14.668</v>
      </c>
      <c r="AI626" s="14" t="n">
        <v>0</v>
      </c>
      <c r="AJ626" s="14" t="n">
        <v>1</v>
      </c>
      <c r="AK626" s="14" t="n">
        <v>22.382</v>
      </c>
      <c r="AL626" s="14" t="n">
        <v>11.613</v>
      </c>
      <c r="AM626" s="14" t="n">
        <v>0.248</v>
      </c>
      <c r="AN626" s="14" t="n">
        <v>24.62</v>
      </c>
      <c r="AO626" s="14" t="n">
        <v>0.1</v>
      </c>
      <c r="AP626" s="14" t="n">
        <v>1</v>
      </c>
      <c r="AQ626" s="14" t="n">
        <v>0.749</v>
      </c>
      <c r="AR626" s="14" t="n">
        <v>0.129</v>
      </c>
      <c r="AS626" s="14" t="n">
        <v>0.347</v>
      </c>
      <c r="AT626" s="14" t="n">
        <v>1.206</v>
      </c>
      <c r="AU626" s="14" t="n">
        <v>0.1</v>
      </c>
      <c r="AV626" s="14" t="n">
        <v>1</v>
      </c>
      <c r="AW626" s="14" t="n">
        <v>0.783</v>
      </c>
      <c r="AX626" s="14" t="n">
        <v>0.129</v>
      </c>
      <c r="AY626" s="14" t="n">
        <v>0.29</v>
      </c>
      <c r="AZ626" s="14" t="n">
        <v>1.18</v>
      </c>
      <c r="BA626" s="14" t="n">
        <v>0.1</v>
      </c>
      <c r="BB626" s="14" t="n">
        <v>1</v>
      </c>
      <c r="BC626" s="14" t="n">
        <v>0.527</v>
      </c>
      <c r="BD626" s="14" t="n">
        <v>0.129</v>
      </c>
      <c r="BE626" s="14" t="n">
        <v>0.006</v>
      </c>
      <c r="BF626" s="14" t="n">
        <v>0.58</v>
      </c>
      <c r="BG626" s="14" t="n">
        <v>0.1</v>
      </c>
      <c r="BH626" s="14" t="n">
        <v>1</v>
      </c>
      <c r="BI626" s="14" t="n">
        <v>0.64</v>
      </c>
      <c r="BJ626" s="14" t="n">
        <v>0.129</v>
      </c>
      <c r="BK626" s="14" t="n">
        <v>0.367</v>
      </c>
      <c r="BL626" s="14" t="n">
        <v>1.107</v>
      </c>
      <c r="BM626" s="14" t="n">
        <v>0.1</v>
      </c>
      <c r="BN626" s="14" t="n">
        <v>1</v>
      </c>
      <c r="BO626" s="14" t="n">
        <v>0</v>
      </c>
      <c r="BP626" s="14" t="n">
        <v>0</v>
      </c>
      <c r="BQ626" s="14" t="n">
        <v>0.18</v>
      </c>
      <c r="BR626" s="14" t="n">
        <v>0</v>
      </c>
      <c r="BS626" s="14" t="n">
        <v>0.333</v>
      </c>
      <c r="BT626" s="14" t="n">
        <v>0</v>
      </c>
      <c r="BU626" s="14" t="n">
        <v>0</v>
      </c>
      <c r="BV626" s="14" t="n">
        <v>0.25</v>
      </c>
      <c r="BW626" s="14" t="n">
        <v>0.1</v>
      </c>
      <c r="BX626" s="14" t="n">
        <v>0.333</v>
      </c>
      <c r="BY626" s="14" t="n">
        <v>13.254</v>
      </c>
      <c r="BZ626" s="14" t="n">
        <v>0</v>
      </c>
      <c r="CA626" s="14" t="n">
        <v>13.254</v>
      </c>
      <c r="CB626" s="14" t="n">
        <v>0</v>
      </c>
      <c r="CC626" s="14" t="n">
        <v>87.07899999999999</v>
      </c>
      <c r="CD626" s="14" t="n">
        <v>7.95</v>
      </c>
      <c r="CE626" s="14" t="n">
        <v>73.708</v>
      </c>
      <c r="CF626" s="14" t="n">
        <v>176.866</v>
      </c>
      <c r="CG626" s="14" t="n">
        <v>0.1</v>
      </c>
      <c r="CH626" s="14" t="n">
        <v>1</v>
      </c>
      <c r="CI626" s="14" t="n">
        <v>0</v>
      </c>
      <c r="CJ626" s="14" t="n">
        <v>0</v>
      </c>
      <c r="CK626" s="14" t="n">
        <v>0</v>
      </c>
      <c r="CL626" s="14" t="n">
        <v>0</v>
      </c>
      <c r="CM626" s="14" t="n">
        <v>0</v>
      </c>
      <c r="CN626" s="14" t="n">
        <v>0</v>
      </c>
      <c r="CO626" s="14" t="n">
        <v>0</v>
      </c>
      <c r="CP626" s="14" t="n">
        <v>0</v>
      </c>
      <c r="CQ626" s="14" t="n">
        <v>1.348</v>
      </c>
      <c r="CR626" s="14" t="n">
        <v>0</v>
      </c>
      <c r="CS626" s="14" t="n">
        <v>3.687</v>
      </c>
      <c r="CT626" s="14" t="n">
        <v>4.484</v>
      </c>
      <c r="CU626" s="14" t="n">
        <v>12.529</v>
      </c>
    </row>
    <row r="627">
      <c r="A627" s="14" t="inlineStr">
        <is>
          <t>PNG2024</t>
        </is>
      </c>
      <c r="B627" s="14" t="inlineStr">
        <is>
          <t>PNG</t>
        </is>
      </c>
      <c r="C627" s="14" t="inlineStr">
        <is>
          <t>PNG</t>
        </is>
      </c>
      <c r="D627" s="14" t="inlineStr">
        <is>
          <t>Papua New Guinea</t>
        </is>
      </c>
      <c r="E627" s="14" t="n">
        <v>2024</v>
      </c>
      <c r="F627" s="14" t="n">
        <v>0.1</v>
      </c>
      <c r="G627" s="14" t="n">
        <v>4.833</v>
      </c>
      <c r="H627" s="14" t="n">
        <v>1.324</v>
      </c>
      <c r="I627" s="14" t="n">
        <v>0</v>
      </c>
      <c r="J627" s="14" t="n">
        <v>4.833</v>
      </c>
      <c r="K627" s="14" t="n">
        <v>0</v>
      </c>
      <c r="L627" s="14" t="n">
        <v>1</v>
      </c>
      <c r="M627" s="14" t="n">
        <v>7.124</v>
      </c>
      <c r="N627" s="14" t="n">
        <v>3.971</v>
      </c>
      <c r="O627" s="14" t="n">
        <v>0</v>
      </c>
      <c r="P627" s="14" t="n">
        <v>7.124</v>
      </c>
      <c r="Q627" s="14" t="n">
        <v>0</v>
      </c>
      <c r="R627" s="14" t="n">
        <v>1</v>
      </c>
      <c r="S627" s="14" t="n">
        <v>11.451</v>
      </c>
      <c r="T627" s="14" t="n">
        <v>7.942</v>
      </c>
      <c r="U627" s="14" t="n">
        <v>0.156</v>
      </c>
      <c r="V627" s="14" t="n">
        <v>12.596</v>
      </c>
      <c r="W627" s="14" t="n">
        <v>0.1</v>
      </c>
      <c r="X627" s="14" t="n">
        <v>1</v>
      </c>
      <c r="Y627" s="14" t="n">
        <v>11.872</v>
      </c>
      <c r="Z627" s="14" t="n">
        <v>1.465</v>
      </c>
      <c r="AA627" s="14" t="n">
        <v>0</v>
      </c>
      <c r="AB627" s="14" t="n">
        <v>11.872</v>
      </c>
      <c r="AC627" s="14" t="n">
        <v>0</v>
      </c>
      <c r="AD627" s="14" t="n">
        <v>1</v>
      </c>
      <c r="AE627" s="14" t="n">
        <v>13.196</v>
      </c>
      <c r="AF627" s="14" t="n">
        <v>2.877</v>
      </c>
      <c r="AG627" s="14" t="n">
        <v>0</v>
      </c>
      <c r="AH627" s="14" t="n">
        <v>13.196</v>
      </c>
      <c r="AI627" s="14" t="n">
        <v>0</v>
      </c>
      <c r="AJ627" s="14" t="n">
        <v>1</v>
      </c>
      <c r="AK627" s="14" t="n">
        <v>21.137</v>
      </c>
      <c r="AL627" s="14" t="n">
        <v>10.968</v>
      </c>
      <c r="AM627" s="14" t="n">
        <v>0.288</v>
      </c>
      <c r="AN627" s="14" t="n">
        <v>23.251</v>
      </c>
      <c r="AO627" s="14" t="n">
        <v>0.1</v>
      </c>
      <c r="AP627" s="14" t="n">
        <v>1</v>
      </c>
      <c r="AQ627" s="14" t="n">
        <v>0.72</v>
      </c>
      <c r="AR627" s="14" t="n">
        <v>0.132</v>
      </c>
      <c r="AS627" s="14" t="n">
        <v>0.4</v>
      </c>
      <c r="AT627" s="14" t="n">
        <v>1.231</v>
      </c>
      <c r="AU627" s="14" t="n">
        <v>0.1</v>
      </c>
      <c r="AV627" s="14" t="n">
        <v>1</v>
      </c>
      <c r="AW627" s="14" t="n">
        <v>0.734</v>
      </c>
      <c r="AX627" s="14" t="n">
        <v>0.132</v>
      </c>
      <c r="AY627" s="14" t="n">
        <v>0.286</v>
      </c>
      <c r="AZ627" s="14" t="n">
        <v>1.121</v>
      </c>
      <c r="BA627" s="14" t="n">
        <v>0.1</v>
      </c>
      <c r="BB627" s="14" t="n">
        <v>1</v>
      </c>
      <c r="BC627" s="14" t="n">
        <v>0.51</v>
      </c>
      <c r="BD627" s="14" t="n">
        <v>0.132</v>
      </c>
      <c r="BE627" s="14" t="n">
        <v>0.007</v>
      </c>
      <c r="BF627" s="14" t="n">
        <v>0.5610000000000001</v>
      </c>
      <c r="BG627" s="14" t="n">
        <v>0.1</v>
      </c>
      <c r="BH627" s="14" t="n">
        <v>1</v>
      </c>
      <c r="BI627" s="14" t="n">
        <v>0.652</v>
      </c>
      <c r="BJ627" s="14" t="n">
        <v>0.132</v>
      </c>
      <c r="BK627" s="14" t="n">
        <v>0.274</v>
      </c>
      <c r="BL627" s="14" t="n">
        <v>1.019</v>
      </c>
      <c r="BM627" s="14" t="n">
        <v>0.1</v>
      </c>
      <c r="BN627" s="14" t="n">
        <v>1</v>
      </c>
      <c r="BO627" s="14" t="n">
        <v>0</v>
      </c>
      <c r="BP627" s="14" t="n">
        <v>0</v>
      </c>
      <c r="BQ627" s="14" t="n">
        <v>0.185</v>
      </c>
      <c r="BR627" s="14" t="n">
        <v>0</v>
      </c>
      <c r="BS627" s="14" t="n">
        <v>0.333</v>
      </c>
      <c r="BT627" s="14" t="n">
        <v>0</v>
      </c>
      <c r="BU627" s="14" t="n">
        <v>0</v>
      </c>
      <c r="BV627" s="14" t="n">
        <v>0.258</v>
      </c>
      <c r="BW627" s="14" t="n">
        <v>0.1</v>
      </c>
      <c r="BX627" s="14" t="n">
        <v>0.333</v>
      </c>
      <c r="BY627" s="14" t="n">
        <v>13.646</v>
      </c>
      <c r="BZ627" s="14" t="n">
        <v>0</v>
      </c>
      <c r="CA627" s="14" t="n">
        <v>13.646</v>
      </c>
      <c r="CB627" s="14" t="n">
        <v>0</v>
      </c>
      <c r="CC627" s="14" t="n">
        <v>86.38500000000001</v>
      </c>
      <c r="CD627" s="14" t="n">
        <v>7.95</v>
      </c>
      <c r="CE627" s="14" t="n">
        <v>60.985</v>
      </c>
      <c r="CF627" s="14" t="n">
        <v>162.107</v>
      </c>
      <c r="CG627" s="14" t="n">
        <v>0.1</v>
      </c>
      <c r="CH627" s="14" t="n">
        <v>1</v>
      </c>
      <c r="CI627" s="14" t="n">
        <v>0</v>
      </c>
      <c r="CJ627" s="14" t="n">
        <v>0</v>
      </c>
      <c r="CK627" s="14" t="n">
        <v>0</v>
      </c>
      <c r="CL627" s="14" t="n">
        <v>0</v>
      </c>
      <c r="CM627" s="14" t="n">
        <v>0</v>
      </c>
      <c r="CN627" s="14" t="n">
        <v>0</v>
      </c>
      <c r="CO627" s="14" t="n">
        <v>0</v>
      </c>
      <c r="CP627" s="14" t="n">
        <v>0</v>
      </c>
      <c r="CQ627" s="14" t="n">
        <v>1.387</v>
      </c>
      <c r="CR627" s="14" t="n">
        <v>0</v>
      </c>
      <c r="CS627" s="14" t="n">
        <v>3.796</v>
      </c>
      <c r="CT627" s="14" t="n">
        <v>3.509</v>
      </c>
      <c r="CU627" s="14" t="n">
        <v>10.896</v>
      </c>
    </row>
    <row r="628">
      <c r="A628" s="14" t="inlineStr">
        <is>
          <t>PRY2021</t>
        </is>
      </c>
      <c r="B628" s="14" t="inlineStr">
        <is>
          <t>PRY</t>
        </is>
      </c>
      <c r="C628" s="14" t="inlineStr">
        <is>
          <t>PRY</t>
        </is>
      </c>
      <c r="D628" s="14" t="inlineStr">
        <is>
          <t>Paraguay</t>
        </is>
      </c>
      <c r="E628" s="14" t="n">
        <v>2021</v>
      </c>
      <c r="F628" s="14" t="n">
        <v>0.1</v>
      </c>
      <c r="G628" s="14" t="n">
        <v>5.897</v>
      </c>
      <c r="H628" s="14" t="n">
        <v>1.143</v>
      </c>
      <c r="I628" s="14" t="n">
        <v>0</v>
      </c>
      <c r="J628" s="14" t="n">
        <v>5.897</v>
      </c>
      <c r="K628" s="14" t="n">
        <v>0</v>
      </c>
      <c r="L628" s="14" t="n">
        <v>1</v>
      </c>
      <c r="M628" s="14" t="n">
        <v>7.964</v>
      </c>
      <c r="N628" s="14" t="n">
        <v>3.43</v>
      </c>
      <c r="O628" s="14" t="n">
        <v>0</v>
      </c>
      <c r="P628" s="14" t="n">
        <v>7.964</v>
      </c>
      <c r="Q628" s="14" t="n">
        <v>0</v>
      </c>
      <c r="R628" s="14" t="n">
        <v>1</v>
      </c>
      <c r="S628" s="14" t="n">
        <v>11.613</v>
      </c>
      <c r="T628" s="14" t="n">
        <v>6.86</v>
      </c>
      <c r="U628" s="14" t="n">
        <v>0</v>
      </c>
      <c r="V628" s="14" t="n">
        <v>12.775</v>
      </c>
      <c r="W628" s="14" t="n">
        <v>0.1</v>
      </c>
      <c r="X628" s="14" t="n">
        <v>1</v>
      </c>
      <c r="Y628" s="14" t="n">
        <v>17.127</v>
      </c>
      <c r="Z628" s="14" t="n">
        <v>2.304</v>
      </c>
      <c r="AA628" s="14" t="n">
        <v>0</v>
      </c>
      <c r="AB628" s="14" t="n">
        <v>17.127</v>
      </c>
      <c r="AC628" s="14" t="n">
        <v>0</v>
      </c>
      <c r="AD628" s="14" t="n">
        <v>1</v>
      </c>
      <c r="AE628" s="14" t="n">
        <v>18.27</v>
      </c>
      <c r="AF628" s="14" t="n">
        <v>4.278</v>
      </c>
      <c r="AG628" s="14" t="n">
        <v>0</v>
      </c>
      <c r="AH628" s="14" t="n">
        <v>18.27</v>
      </c>
      <c r="AI628" s="14" t="n">
        <v>0</v>
      </c>
      <c r="AJ628" s="14" t="n">
        <v>1</v>
      </c>
      <c r="AK628" s="14" t="n">
        <v>25.13</v>
      </c>
      <c r="AL628" s="14" t="n">
        <v>13.503</v>
      </c>
      <c r="AM628" s="14" t="n">
        <v>0</v>
      </c>
      <c r="AN628" s="14" t="n">
        <v>27.643</v>
      </c>
      <c r="AO628" s="14" t="n">
        <v>0.1</v>
      </c>
      <c r="AP628" s="14" t="n">
        <v>1</v>
      </c>
      <c r="AQ628" s="14" t="n">
        <v>0.649</v>
      </c>
      <c r="AR628" s="14" t="n">
        <v>0.114</v>
      </c>
      <c r="AS628" s="14" t="n">
        <v>0.237</v>
      </c>
      <c r="AT628" s="14" t="n">
        <v>0.886</v>
      </c>
      <c r="AU628" s="14" t="n">
        <v>0</v>
      </c>
      <c r="AV628" s="14" t="n">
        <v>1</v>
      </c>
      <c r="AW628" s="14" t="n">
        <v>0.577</v>
      </c>
      <c r="AX628" s="14" t="n">
        <v>0.114</v>
      </c>
      <c r="AY628" s="14" t="n">
        <v>0.224</v>
      </c>
      <c r="AZ628" s="14" t="n">
        <v>0.801</v>
      </c>
      <c r="BA628" s="14" t="n">
        <v>0</v>
      </c>
      <c r="BB628" s="14" t="n">
        <v>1</v>
      </c>
      <c r="BC628" s="14" t="n">
        <v>0.458</v>
      </c>
      <c r="BD628" s="14" t="n">
        <v>0.114</v>
      </c>
      <c r="BE628" s="14" t="n">
        <v>0.089</v>
      </c>
      <c r="BF628" s="14" t="n">
        <v>0.547</v>
      </c>
      <c r="BG628" s="14" t="n">
        <v>0</v>
      </c>
      <c r="BH628" s="14" t="n">
        <v>1</v>
      </c>
      <c r="BI628" s="14" t="n">
        <v>0.491</v>
      </c>
      <c r="BJ628" s="14" t="n">
        <v>0.114</v>
      </c>
      <c r="BK628" s="14" t="n">
        <v>0.55</v>
      </c>
      <c r="BL628" s="14" t="n">
        <v>1.041</v>
      </c>
      <c r="BM628" s="14" t="n">
        <v>0</v>
      </c>
      <c r="BN628" s="14" t="n">
        <v>1</v>
      </c>
      <c r="BO628" s="14" t="n">
        <v>0</v>
      </c>
      <c r="BP628" s="14" t="n">
        <v>0</v>
      </c>
      <c r="BQ628" s="14" t="n">
        <v>0.061</v>
      </c>
      <c r="BR628" s="14" t="n">
        <v>0</v>
      </c>
      <c r="BS628" s="14" t="n">
        <v>0.833</v>
      </c>
      <c r="BT628" s="14" t="n">
        <v>0</v>
      </c>
      <c r="BU628" s="14" t="n">
        <v>0</v>
      </c>
      <c r="BV628" s="14" t="n">
        <v>0.057</v>
      </c>
      <c r="BW628" s="14" t="n">
        <v>0.1</v>
      </c>
      <c r="BX628" s="14" t="n">
        <v>0.833</v>
      </c>
      <c r="BY628" s="14" t="n">
        <v>11.787</v>
      </c>
      <c r="BZ628" s="14" t="n">
        <v>0</v>
      </c>
      <c r="CA628" s="14" t="n">
        <v>11.787</v>
      </c>
      <c r="CB628" s="14" t="n">
        <v>0</v>
      </c>
      <c r="CC628" s="14" t="n">
        <v>78.125</v>
      </c>
      <c r="CD628" s="14" t="n">
        <v>7.95</v>
      </c>
      <c r="CE628" s="14" t="n">
        <v>78.56399999999999</v>
      </c>
      <c r="CF628" s="14" t="n">
        <v>172.358</v>
      </c>
      <c r="CG628" s="14" t="n">
        <v>0.1</v>
      </c>
      <c r="CH628" s="14" t="n">
        <v>1</v>
      </c>
      <c r="CI628" s="14" t="n">
        <v>0</v>
      </c>
      <c r="CJ628" s="14" t="n">
        <v>0</v>
      </c>
      <c r="CK628" s="14" t="n">
        <v>0</v>
      </c>
      <c r="CL628" s="14" t="n">
        <v>0</v>
      </c>
      <c r="CM628" s="14" t="n">
        <v>0</v>
      </c>
      <c r="CN628" s="14" t="n">
        <v>0</v>
      </c>
      <c r="CO628" s="14" t="n">
        <v>0</v>
      </c>
      <c r="CP628" s="14" t="n">
        <v>0</v>
      </c>
      <c r="CQ628" s="14" t="n">
        <v>1.198</v>
      </c>
      <c r="CR628" s="14" t="n">
        <v>0</v>
      </c>
      <c r="CS628" s="14" t="n">
        <v>4.776</v>
      </c>
      <c r="CT628" s="14" t="n">
        <v>4.753</v>
      </c>
      <c r="CU628" s="14" t="n">
        <v>15.983</v>
      </c>
    </row>
    <row r="629">
      <c r="A629" s="14" t="inlineStr">
        <is>
          <t>PRY2022</t>
        </is>
      </c>
      <c r="B629" s="14" t="inlineStr">
        <is>
          <t>PRY</t>
        </is>
      </c>
      <c r="C629" s="14" t="inlineStr">
        <is>
          <t>PRY</t>
        </is>
      </c>
      <c r="D629" s="14" t="inlineStr">
        <is>
          <t>Paraguay</t>
        </is>
      </c>
      <c r="E629" s="14" t="n">
        <v>2022</v>
      </c>
      <c r="F629" s="14" t="n">
        <v>0.1</v>
      </c>
      <c r="G629" s="14" t="n">
        <v>11.72</v>
      </c>
      <c r="H629" s="14" t="n">
        <v>1.235</v>
      </c>
      <c r="I629" s="14" t="n">
        <v>0</v>
      </c>
      <c r="J629" s="14" t="n">
        <v>11.72</v>
      </c>
      <c r="K629" s="14" t="n">
        <v>0</v>
      </c>
      <c r="L629" s="14" t="n">
        <v>1</v>
      </c>
      <c r="M629" s="14" t="n">
        <v>9.782999999999999</v>
      </c>
      <c r="N629" s="14" t="n">
        <v>3.704</v>
      </c>
      <c r="O629" s="14" t="n">
        <v>0</v>
      </c>
      <c r="P629" s="14" t="n">
        <v>9.782999999999999</v>
      </c>
      <c r="Q629" s="14" t="n">
        <v>0</v>
      </c>
      <c r="R629" s="14" t="n">
        <v>1</v>
      </c>
      <c r="S629" s="14" t="n">
        <v>17.893</v>
      </c>
      <c r="T629" s="14" t="n">
        <v>7.408</v>
      </c>
      <c r="U629" s="14" t="n">
        <v>0.132</v>
      </c>
      <c r="V629" s="14" t="n">
        <v>19.683</v>
      </c>
      <c r="W629" s="14" t="n">
        <v>0.1</v>
      </c>
      <c r="X629" s="14" t="n">
        <v>1</v>
      </c>
      <c r="Y629" s="14" t="n">
        <v>30.728</v>
      </c>
      <c r="Z629" s="14" t="n">
        <v>4.133</v>
      </c>
      <c r="AA629" s="14" t="n">
        <v>0</v>
      </c>
      <c r="AB629" s="14" t="n">
        <v>30.728</v>
      </c>
      <c r="AC629" s="14" t="n">
        <v>0</v>
      </c>
      <c r="AD629" s="14" t="n">
        <v>1</v>
      </c>
      <c r="AE629" s="14" t="n">
        <v>31.963</v>
      </c>
      <c r="AF629" s="14" t="n">
        <v>7.485</v>
      </c>
      <c r="AG629" s="14" t="n">
        <v>0</v>
      </c>
      <c r="AH629" s="14" t="n">
        <v>31.963</v>
      </c>
      <c r="AI629" s="14" t="n">
        <v>0</v>
      </c>
      <c r="AJ629" s="14" t="n">
        <v>1</v>
      </c>
      <c r="AK629" s="14" t="n">
        <v>39.371</v>
      </c>
      <c r="AL629" s="14" t="n">
        <v>21.155</v>
      </c>
      <c r="AM629" s="14" t="n">
        <v>0.291</v>
      </c>
      <c r="AN629" s="14" t="n">
        <v>43.308</v>
      </c>
      <c r="AO629" s="14" t="n">
        <v>0.1</v>
      </c>
      <c r="AP629" s="14" t="n">
        <v>1</v>
      </c>
      <c r="AQ629" s="14" t="n">
        <v>0.896</v>
      </c>
      <c r="AR629" s="14" t="n">
        <v>0.123</v>
      </c>
      <c r="AS629" s="14" t="n">
        <v>0.211</v>
      </c>
      <c r="AT629" s="14" t="n">
        <v>1.107</v>
      </c>
      <c r="AU629" s="14" t="n">
        <v>0</v>
      </c>
      <c r="AV629" s="14" t="n">
        <v>1</v>
      </c>
      <c r="AW629" s="14" t="n">
        <v>0.89</v>
      </c>
      <c r="AX629" s="14" t="n">
        <v>0.123</v>
      </c>
      <c r="AY629" s="14" t="n">
        <v>0.149</v>
      </c>
      <c r="AZ629" s="14" t="n">
        <v>1.039</v>
      </c>
      <c r="BA629" s="14" t="n">
        <v>0</v>
      </c>
      <c r="BB629" s="14" t="n">
        <v>1</v>
      </c>
      <c r="BC629" s="14" t="n">
        <v>0.62</v>
      </c>
      <c r="BD629" s="14" t="n">
        <v>0.123</v>
      </c>
      <c r="BE629" s="14" t="n">
        <v>0.096</v>
      </c>
      <c r="BF629" s="14" t="n">
        <v>0.716</v>
      </c>
      <c r="BG629" s="14" t="n">
        <v>0</v>
      </c>
      <c r="BH629" s="14" t="n">
        <v>1</v>
      </c>
      <c r="BI629" s="14" t="n">
        <v>0.608</v>
      </c>
      <c r="BJ629" s="14" t="n">
        <v>0.123</v>
      </c>
      <c r="BK629" s="14" t="n">
        <v>0.594</v>
      </c>
      <c r="BL629" s="14" t="n">
        <v>1.201</v>
      </c>
      <c r="BM629" s="14" t="n">
        <v>0</v>
      </c>
      <c r="BN629" s="14" t="n">
        <v>1</v>
      </c>
      <c r="BO629" s="14" t="n">
        <v>0</v>
      </c>
      <c r="BP629" s="14" t="n">
        <v>0</v>
      </c>
      <c r="BQ629" s="14" t="n">
        <v>0.04</v>
      </c>
      <c r="BR629" s="14" t="n">
        <v>0</v>
      </c>
      <c r="BS629" s="14" t="n">
        <v>0.833</v>
      </c>
      <c r="BT629" s="14" t="n">
        <v>0</v>
      </c>
      <c r="BU629" s="14" t="n">
        <v>0</v>
      </c>
      <c r="BV629" s="14" t="n">
        <v>0.034</v>
      </c>
      <c r="BW629" s="14" t="n">
        <v>0.1</v>
      </c>
      <c r="BX629" s="14" t="n">
        <v>0.833</v>
      </c>
      <c r="BY629" s="14" t="n">
        <v>12.729</v>
      </c>
      <c r="BZ629" s="14" t="n">
        <v>0</v>
      </c>
      <c r="CA629" s="14" t="n">
        <v>12.729</v>
      </c>
      <c r="CB629" s="14" t="n">
        <v>0</v>
      </c>
      <c r="CC629" s="14" t="n">
        <v>97.90000000000001</v>
      </c>
      <c r="CD629" s="14" t="n">
        <v>7.95</v>
      </c>
      <c r="CE629" s="14" t="n">
        <v>84.95699999999999</v>
      </c>
      <c r="CF629" s="14" t="n">
        <v>199.665</v>
      </c>
      <c r="CG629" s="14" t="n">
        <v>0.1</v>
      </c>
      <c r="CH629" s="14" t="n">
        <v>1</v>
      </c>
      <c r="CI629" s="14" t="n">
        <v>0</v>
      </c>
      <c r="CJ629" s="14" t="n">
        <v>0</v>
      </c>
      <c r="CK629" s="14" t="n">
        <v>0</v>
      </c>
      <c r="CL629" s="14" t="n">
        <v>0</v>
      </c>
      <c r="CM629" s="14" t="n">
        <v>0</v>
      </c>
      <c r="CN629" s="14" t="n">
        <v>0</v>
      </c>
      <c r="CO629" s="14" t="n">
        <v>0</v>
      </c>
      <c r="CP629" s="14" t="n">
        <v>0</v>
      </c>
      <c r="CQ629" s="14" t="n">
        <v>1.294</v>
      </c>
      <c r="CR629" s="14" t="n">
        <v>0</v>
      </c>
      <c r="CS629" s="14" t="n">
        <v>5.158</v>
      </c>
      <c r="CT629" s="14" t="n">
        <v>10.485</v>
      </c>
      <c r="CU629" s="14" t="n">
        <v>29.494</v>
      </c>
    </row>
    <row r="630">
      <c r="A630" s="14" t="inlineStr">
        <is>
          <t>PRY2023</t>
        </is>
      </c>
      <c r="B630" s="14" t="inlineStr">
        <is>
          <t>PRY</t>
        </is>
      </c>
      <c r="C630" s="14" t="inlineStr">
        <is>
          <t>PRY</t>
        </is>
      </c>
      <c r="D630" s="14" t="inlineStr">
        <is>
          <t>Paraguay</t>
        </is>
      </c>
      <c r="E630" s="14" t="n">
        <v>2023</v>
      </c>
      <c r="F630" s="14" t="n">
        <v>0.1</v>
      </c>
      <c r="G630" s="14" t="n">
        <v>6.147</v>
      </c>
      <c r="H630" s="14" t="n">
        <v>1.286</v>
      </c>
      <c r="I630" s="14" t="n">
        <v>0</v>
      </c>
      <c r="J630" s="14" t="n">
        <v>6.147</v>
      </c>
      <c r="K630" s="14" t="n">
        <v>0</v>
      </c>
      <c r="L630" s="14" t="n">
        <v>1</v>
      </c>
      <c r="M630" s="14" t="n">
        <v>7.886</v>
      </c>
      <c r="N630" s="14" t="n">
        <v>3.857</v>
      </c>
      <c r="O630" s="14" t="n">
        <v>0</v>
      </c>
      <c r="P630" s="14" t="n">
        <v>7.886</v>
      </c>
      <c r="Q630" s="14" t="n">
        <v>0</v>
      </c>
      <c r="R630" s="14" t="n">
        <v>1</v>
      </c>
      <c r="S630" s="14" t="n">
        <v>12.575</v>
      </c>
      <c r="T630" s="14" t="n">
        <v>7.714</v>
      </c>
      <c r="U630" s="14" t="n">
        <v>0.139</v>
      </c>
      <c r="V630" s="14" t="n">
        <v>13.833</v>
      </c>
      <c r="W630" s="14" t="n">
        <v>0.1</v>
      </c>
      <c r="X630" s="14" t="n">
        <v>1</v>
      </c>
      <c r="Y630" s="14" t="n">
        <v>12.478</v>
      </c>
      <c r="Z630" s="14" t="n">
        <v>1.678</v>
      </c>
      <c r="AA630" s="14" t="n">
        <v>0</v>
      </c>
      <c r="AB630" s="14" t="n">
        <v>12.478</v>
      </c>
      <c r="AC630" s="14" t="n">
        <v>0</v>
      </c>
      <c r="AD630" s="14" t="n">
        <v>1</v>
      </c>
      <c r="AE630" s="14" t="n">
        <v>13.763</v>
      </c>
      <c r="AF630" s="14" t="n">
        <v>3.223</v>
      </c>
      <c r="AG630" s="14" t="n">
        <v>0</v>
      </c>
      <c r="AH630" s="14" t="n">
        <v>13.763</v>
      </c>
      <c r="AI630" s="14" t="n">
        <v>0</v>
      </c>
      <c r="AJ630" s="14" t="n">
        <v>1</v>
      </c>
      <c r="AK630" s="14" t="n">
        <v>21.477</v>
      </c>
      <c r="AL630" s="14" t="n">
        <v>11.54</v>
      </c>
      <c r="AM630" s="14" t="n">
        <v>0.238</v>
      </c>
      <c r="AN630" s="14" t="n">
        <v>23.625</v>
      </c>
      <c r="AO630" s="14" t="n">
        <v>0.1</v>
      </c>
      <c r="AP630" s="14" t="n">
        <v>1</v>
      </c>
      <c r="AQ630" s="14" t="n">
        <v>0.791</v>
      </c>
      <c r="AR630" s="14" t="n">
        <v>0.129</v>
      </c>
      <c r="AS630" s="14" t="n">
        <v>0.124</v>
      </c>
      <c r="AT630" s="14" t="n">
        <v>0.915</v>
      </c>
      <c r="AU630" s="14" t="n">
        <v>0</v>
      </c>
      <c r="AV630" s="14" t="n">
        <v>1</v>
      </c>
      <c r="AW630" s="14" t="n">
        <v>0.618</v>
      </c>
      <c r="AX630" s="14" t="n">
        <v>0.129</v>
      </c>
      <c r="AY630" s="14" t="n">
        <v>0.442</v>
      </c>
      <c r="AZ630" s="14" t="n">
        <v>1.06</v>
      </c>
      <c r="BA630" s="14" t="n">
        <v>0</v>
      </c>
      <c r="BB630" s="14" t="n">
        <v>1</v>
      </c>
      <c r="BC630" s="14" t="n">
        <v>0.554</v>
      </c>
      <c r="BD630" s="14" t="n">
        <v>0.129</v>
      </c>
      <c r="BE630" s="14" t="n">
        <v>0.1</v>
      </c>
      <c r="BF630" s="14" t="n">
        <v>0.655</v>
      </c>
      <c r="BG630" s="14" t="n">
        <v>0</v>
      </c>
      <c r="BH630" s="14" t="n">
        <v>1</v>
      </c>
      <c r="BI630" s="14" t="n">
        <v>0.5570000000000001</v>
      </c>
      <c r="BJ630" s="14" t="n">
        <v>0.129</v>
      </c>
      <c r="BK630" s="14" t="n">
        <v>0.618</v>
      </c>
      <c r="BL630" s="14" t="n">
        <v>1.176</v>
      </c>
      <c r="BM630" s="14" t="n">
        <v>0</v>
      </c>
      <c r="BN630" s="14" t="n">
        <v>1</v>
      </c>
      <c r="BO630" s="14" t="n">
        <v>0</v>
      </c>
      <c r="BP630" s="14" t="n">
        <v>0</v>
      </c>
      <c r="BQ630" s="14" t="n">
        <v>0.04</v>
      </c>
      <c r="BR630" s="14" t="n">
        <v>0</v>
      </c>
      <c r="BS630" s="14" t="n">
        <v>0.833</v>
      </c>
      <c r="BT630" s="14" t="n">
        <v>0</v>
      </c>
      <c r="BU630" s="14" t="n">
        <v>0</v>
      </c>
      <c r="BV630" s="14" t="n">
        <v>0.035</v>
      </c>
      <c r="BW630" s="14" t="n">
        <v>0.1</v>
      </c>
      <c r="BX630" s="14" t="n">
        <v>0.833</v>
      </c>
      <c r="BY630" s="14" t="n">
        <v>13.254</v>
      </c>
      <c r="BZ630" s="14" t="n">
        <v>0</v>
      </c>
      <c r="CA630" s="14" t="n">
        <v>13.254</v>
      </c>
      <c r="CB630" s="14" t="n">
        <v>0</v>
      </c>
      <c r="CC630" s="14" t="n">
        <v>83.248</v>
      </c>
      <c r="CD630" s="14" t="n">
        <v>7.95</v>
      </c>
      <c r="CE630" s="14" t="n">
        <v>90.669</v>
      </c>
      <c r="CF630" s="14" t="n">
        <v>189.213</v>
      </c>
      <c r="CG630" s="14" t="n">
        <v>0.1</v>
      </c>
      <c r="CH630" s="14" t="n">
        <v>1</v>
      </c>
      <c r="CI630" s="14" t="n">
        <v>0</v>
      </c>
      <c r="CJ630" s="14" t="n">
        <v>0</v>
      </c>
      <c r="CK630" s="14" t="n">
        <v>0</v>
      </c>
      <c r="CL630" s="14" t="n">
        <v>0</v>
      </c>
      <c r="CM630" s="14" t="n">
        <v>0</v>
      </c>
      <c r="CN630" s="14" t="n">
        <v>0</v>
      </c>
      <c r="CO630" s="14" t="n">
        <v>0</v>
      </c>
      <c r="CP630" s="14" t="n">
        <v>0</v>
      </c>
      <c r="CQ630" s="14" t="n">
        <v>1.348</v>
      </c>
      <c r="CR630" s="14" t="n">
        <v>0</v>
      </c>
      <c r="CS630" s="14" t="n">
        <v>5.37</v>
      </c>
      <c r="CT630" s="14" t="n">
        <v>4.861</v>
      </c>
      <c r="CU630" s="14" t="n">
        <v>11.192</v>
      </c>
    </row>
    <row r="631">
      <c r="A631" s="14" t="inlineStr">
        <is>
          <t>PRY2024</t>
        </is>
      </c>
      <c r="B631" s="14" t="inlineStr">
        <is>
          <t>PRY</t>
        </is>
      </c>
      <c r="C631" s="14" t="inlineStr">
        <is>
          <t>PRY</t>
        </is>
      </c>
      <c r="D631" s="14" t="inlineStr">
        <is>
          <t>Paraguay</t>
        </is>
      </c>
      <c r="E631" s="14" t="n">
        <v>2024</v>
      </c>
      <c r="F631" s="14" t="n">
        <v>0.1</v>
      </c>
      <c r="G631" s="14" t="n">
        <v>5.575</v>
      </c>
      <c r="H631" s="14" t="n">
        <v>1.324</v>
      </c>
      <c r="I631" s="14" t="n">
        <v>0</v>
      </c>
      <c r="J631" s="14" t="n">
        <v>5.575</v>
      </c>
      <c r="K631" s="14" t="n">
        <v>0</v>
      </c>
      <c r="L631" s="14" t="n">
        <v>1</v>
      </c>
      <c r="M631" s="14" t="n">
        <v>7.124</v>
      </c>
      <c r="N631" s="14" t="n">
        <v>3.971</v>
      </c>
      <c r="O631" s="14" t="n">
        <v>0</v>
      </c>
      <c r="P631" s="14" t="n">
        <v>7.124</v>
      </c>
      <c r="Q631" s="14" t="n">
        <v>0</v>
      </c>
      <c r="R631" s="14" t="n">
        <v>1</v>
      </c>
      <c r="S631" s="14" t="n">
        <v>12.193</v>
      </c>
      <c r="T631" s="14" t="n">
        <v>7.942</v>
      </c>
      <c r="U631" s="14" t="n">
        <v>0.166</v>
      </c>
      <c r="V631" s="14" t="n">
        <v>13.412</v>
      </c>
      <c r="W631" s="14" t="n">
        <v>0.1</v>
      </c>
      <c r="X631" s="14" t="n">
        <v>1</v>
      </c>
      <c r="Y631" s="14" t="n">
        <v>11.447</v>
      </c>
      <c r="Z631" s="14" t="n">
        <v>1.54</v>
      </c>
      <c r="AA631" s="14" t="n">
        <v>0</v>
      </c>
      <c r="AB631" s="14" t="n">
        <v>11.447</v>
      </c>
      <c r="AC631" s="14" t="n">
        <v>0</v>
      </c>
      <c r="AD631" s="14" t="n">
        <v>1</v>
      </c>
      <c r="AE631" s="14" t="n">
        <v>12.771</v>
      </c>
      <c r="AF631" s="14" t="n">
        <v>2.991</v>
      </c>
      <c r="AG631" s="14" t="n">
        <v>0</v>
      </c>
      <c r="AH631" s="14" t="n">
        <v>12.771</v>
      </c>
      <c r="AI631" s="14" t="n">
        <v>0</v>
      </c>
      <c r="AJ631" s="14" t="n">
        <v>1</v>
      </c>
      <c r="AK631" s="14" t="n">
        <v>20.712</v>
      </c>
      <c r="AL631" s="14" t="n">
        <v>11.129</v>
      </c>
      <c r="AM631" s="14" t="n">
        <v>0.282</v>
      </c>
      <c r="AN631" s="14" t="n">
        <v>22.784</v>
      </c>
      <c r="AO631" s="14" t="n">
        <v>0.1</v>
      </c>
      <c r="AP631" s="14" t="n">
        <v>1</v>
      </c>
      <c r="AQ631" s="14" t="n">
        <v>0.756</v>
      </c>
      <c r="AR631" s="14" t="n">
        <v>0.132</v>
      </c>
      <c r="AS631" s="14" t="n">
        <v>-0.024</v>
      </c>
      <c r="AT631" s="14" t="n">
        <v>0.732</v>
      </c>
      <c r="AU631" s="14" t="n">
        <v>0</v>
      </c>
      <c r="AV631" s="14" t="n">
        <v>1</v>
      </c>
      <c r="AW631" s="14" t="n">
        <v>0.655</v>
      </c>
      <c r="AX631" s="14" t="n">
        <v>0.132</v>
      </c>
      <c r="AY631" s="14" t="n">
        <v>0.362</v>
      </c>
      <c r="AZ631" s="14" t="n">
        <v>1.017</v>
      </c>
      <c r="BA631" s="14" t="n">
        <v>0</v>
      </c>
      <c r="BB631" s="14" t="n">
        <v>1</v>
      </c>
      <c r="BC631" s="14" t="n">
        <v>0.534</v>
      </c>
      <c r="BD631" s="14" t="n">
        <v>0.132</v>
      </c>
      <c r="BE631" s="14" t="n">
        <v>0.103</v>
      </c>
      <c r="BF631" s="14" t="n">
        <v>0.637</v>
      </c>
      <c r="BG631" s="14" t="n">
        <v>0</v>
      </c>
      <c r="BH631" s="14" t="n">
        <v>1</v>
      </c>
      <c r="BI631" s="14" t="n">
        <v>0.5679999999999999</v>
      </c>
      <c r="BJ631" s="14" t="n">
        <v>0.132</v>
      </c>
      <c r="BK631" s="14" t="n">
        <v>0.637</v>
      </c>
      <c r="BL631" s="14" t="n">
        <v>1.204</v>
      </c>
      <c r="BM631" s="14" t="n">
        <v>0</v>
      </c>
      <c r="BN631" s="14" t="n">
        <v>1</v>
      </c>
      <c r="BO631" s="14" t="n">
        <v>0</v>
      </c>
      <c r="BP631" s="14" t="n">
        <v>0</v>
      </c>
      <c r="BQ631" s="14" t="n">
        <v>0.041</v>
      </c>
      <c r="BR631" s="14" t="n">
        <v>0</v>
      </c>
      <c r="BS631" s="14" t="n">
        <v>0.833</v>
      </c>
      <c r="BT631" s="14" t="n">
        <v>0</v>
      </c>
      <c r="BU631" s="14" t="n">
        <v>0</v>
      </c>
      <c r="BV631" s="14" t="n">
        <v>0.046</v>
      </c>
      <c r="BW631" s="14" t="n">
        <v>0.1</v>
      </c>
      <c r="BX631" s="14" t="n">
        <v>0.833</v>
      </c>
      <c r="BY631" s="14" t="n">
        <v>13.646</v>
      </c>
      <c r="BZ631" s="14" t="n">
        <v>0</v>
      </c>
      <c r="CA631" s="14" t="n">
        <v>13.646</v>
      </c>
      <c r="CB631" s="14" t="n">
        <v>0</v>
      </c>
      <c r="CC631" s="14" t="n">
        <v>82.58799999999999</v>
      </c>
      <c r="CD631" s="14" t="n">
        <v>7.95</v>
      </c>
      <c r="CE631" s="14" t="n">
        <v>94.041</v>
      </c>
      <c r="CF631" s="14" t="n">
        <v>191.681</v>
      </c>
      <c r="CG631" s="14" t="n">
        <v>0.1</v>
      </c>
      <c r="CH631" s="14" t="n">
        <v>1</v>
      </c>
      <c r="CI631" s="14" t="n">
        <v>0</v>
      </c>
      <c r="CJ631" s="14" t="n">
        <v>0</v>
      </c>
      <c r="CK631" s="14" t="n">
        <v>0</v>
      </c>
      <c r="CL631" s="14" t="n">
        <v>0</v>
      </c>
      <c r="CM631" s="14" t="n">
        <v>0</v>
      </c>
      <c r="CN631" s="14" t="n">
        <v>0</v>
      </c>
      <c r="CO631" s="14" t="n">
        <v>0</v>
      </c>
      <c r="CP631" s="14" t="n">
        <v>0</v>
      </c>
      <c r="CQ631" s="14" t="n">
        <v>1.387</v>
      </c>
      <c r="CR631" s="14" t="n">
        <v>0</v>
      </c>
      <c r="CS631" s="14" t="n">
        <v>5.529</v>
      </c>
      <c r="CT631" s="14" t="n">
        <v>4.251</v>
      </c>
      <c r="CU631" s="14" t="n">
        <v>10.123</v>
      </c>
    </row>
    <row r="632">
      <c r="A632" s="14" t="inlineStr">
        <is>
          <t>PER2021</t>
        </is>
      </c>
      <c r="B632" s="14" t="inlineStr">
        <is>
          <t>PER</t>
        </is>
      </c>
      <c r="C632" s="14" t="inlineStr">
        <is>
          <t>PER</t>
        </is>
      </c>
      <c r="D632" s="14" t="inlineStr">
        <is>
          <t>Peru</t>
        </is>
      </c>
      <c r="E632" s="14" t="n">
        <v>2021</v>
      </c>
      <c r="F632" s="14" t="n">
        <v>0.18</v>
      </c>
      <c r="G632" s="14" t="n">
        <v>3.135</v>
      </c>
      <c r="H632" s="14" t="n">
        <v>0.761</v>
      </c>
      <c r="I632" s="14" t="n">
        <v>0.485</v>
      </c>
      <c r="J632" s="14" t="n">
        <v>3.62</v>
      </c>
      <c r="K632" s="14" t="n">
        <v>0</v>
      </c>
      <c r="L632" s="14" t="n">
        <v>1</v>
      </c>
      <c r="M632" s="14" t="n">
        <v>4.584</v>
      </c>
      <c r="N632" s="14" t="n">
        <v>2.282</v>
      </c>
      <c r="O632" s="14" t="n">
        <v>0.451</v>
      </c>
      <c r="P632" s="14" t="n">
        <v>5.035</v>
      </c>
      <c r="Q632" s="14" t="n">
        <v>0</v>
      </c>
      <c r="R632" s="14" t="n">
        <v>1</v>
      </c>
      <c r="S632" s="14" t="n">
        <v>6.938</v>
      </c>
      <c r="T632" s="14" t="n">
        <v>4.564</v>
      </c>
      <c r="U632" s="14" t="n">
        <v>0.485</v>
      </c>
      <c r="V632" s="14" t="n">
        <v>8.76</v>
      </c>
      <c r="W632" s="14" t="n">
        <v>0.18</v>
      </c>
      <c r="X632" s="14" t="n">
        <v>1</v>
      </c>
      <c r="Y632" s="14" t="n">
        <v>4.539</v>
      </c>
      <c r="Z632" s="14" t="n">
        <v>0.498</v>
      </c>
      <c r="AA632" s="14" t="n">
        <v>0</v>
      </c>
      <c r="AB632" s="14" t="n">
        <v>4.539</v>
      </c>
      <c r="AC632" s="14" t="n">
        <v>0</v>
      </c>
      <c r="AD632" s="14" t="n">
        <v>1</v>
      </c>
      <c r="AE632" s="14" t="n">
        <v>5.111</v>
      </c>
      <c r="AF632" s="14" t="n">
        <v>0.994</v>
      </c>
      <c r="AG632" s="14" t="n">
        <v>0</v>
      </c>
      <c r="AH632" s="14" t="n">
        <v>5.111</v>
      </c>
      <c r="AI632" s="14" t="n">
        <v>0</v>
      </c>
      <c r="AJ632" s="14" t="n">
        <v>1</v>
      </c>
      <c r="AK632" s="14" t="n">
        <v>8.541</v>
      </c>
      <c r="AL632" s="14" t="n">
        <v>4.029</v>
      </c>
      <c r="AM632" s="14" t="n">
        <v>0</v>
      </c>
      <c r="AN632" s="14" t="n">
        <v>10.078</v>
      </c>
      <c r="AO632" s="14" t="n">
        <v>0.18</v>
      </c>
      <c r="AP632" s="14" t="n">
        <v>1</v>
      </c>
      <c r="AQ632" s="14" t="n">
        <v>0.649</v>
      </c>
      <c r="AR632" s="14" t="n">
        <v>0.114</v>
      </c>
      <c r="AS632" s="14" t="n">
        <v>0.193</v>
      </c>
      <c r="AT632" s="14" t="n">
        <v>0.993</v>
      </c>
      <c r="AU632" s="14" t="n">
        <v>0.18</v>
      </c>
      <c r="AV632" s="14" t="n">
        <v>1</v>
      </c>
      <c r="AW632" s="14" t="n">
        <v>0.577</v>
      </c>
      <c r="AX632" s="14" t="n">
        <v>0.114</v>
      </c>
      <c r="AY632" s="14" t="n">
        <v>0.256</v>
      </c>
      <c r="AZ632" s="14" t="n">
        <v>0.983</v>
      </c>
      <c r="BA632" s="14" t="n">
        <v>0.18</v>
      </c>
      <c r="BB632" s="14" t="n">
        <v>1</v>
      </c>
      <c r="BC632" s="14" t="n">
        <v>0.458</v>
      </c>
      <c r="BD632" s="14" t="n">
        <v>0.114</v>
      </c>
      <c r="BE632" s="14" t="n">
        <v>0.08599999999999999</v>
      </c>
      <c r="BF632" s="14" t="n">
        <v>0.642</v>
      </c>
      <c r="BG632" s="14" t="n">
        <v>0.18</v>
      </c>
      <c r="BH632" s="14" t="n">
        <v>1</v>
      </c>
      <c r="BI632" s="14" t="n">
        <v>0.491</v>
      </c>
      <c r="BJ632" s="14" t="n">
        <v>0.114</v>
      </c>
      <c r="BK632" s="14" t="n">
        <v>0.336</v>
      </c>
      <c r="BL632" s="14" t="n">
        <v>0.976</v>
      </c>
      <c r="BM632" s="14" t="n">
        <v>0.18</v>
      </c>
      <c r="BN632" s="14" t="n">
        <v>1</v>
      </c>
      <c r="BO632" s="14" t="n">
        <v>0</v>
      </c>
      <c r="BP632" s="14" t="n">
        <v>0</v>
      </c>
      <c r="BQ632" s="14" t="n">
        <v>0.091</v>
      </c>
      <c r="BR632" s="14" t="n">
        <v>0</v>
      </c>
      <c r="BS632" s="14" t="n">
        <v>1</v>
      </c>
      <c r="BT632" s="14" t="n">
        <v>0</v>
      </c>
      <c r="BU632" s="14" t="n">
        <v>0</v>
      </c>
      <c r="BV632" s="14" t="n">
        <v>0.153</v>
      </c>
      <c r="BW632" s="14" t="n">
        <v>0.18</v>
      </c>
      <c r="BX632" s="14" t="n">
        <v>0.833</v>
      </c>
      <c r="BY632" s="14" t="n">
        <v>11.787</v>
      </c>
      <c r="BZ632" s="14" t="n">
        <v>0</v>
      </c>
      <c r="CA632" s="14" t="n">
        <v>11.787</v>
      </c>
      <c r="CB632" s="14" t="n">
        <v>0</v>
      </c>
      <c r="CC632" s="14" t="n">
        <v>78.125</v>
      </c>
      <c r="CD632" s="14" t="n">
        <v>7.95</v>
      </c>
      <c r="CE632" s="14" t="n">
        <v>21.472</v>
      </c>
      <c r="CF632" s="14" t="n">
        <v>117.525</v>
      </c>
      <c r="CG632" s="14" t="n">
        <v>0.18</v>
      </c>
      <c r="CH632" s="14" t="n">
        <v>1</v>
      </c>
      <c r="CI632" s="14" t="n">
        <v>0</v>
      </c>
      <c r="CJ632" s="14" t="n">
        <v>0</v>
      </c>
      <c r="CK632" s="14" t="n">
        <v>0</v>
      </c>
      <c r="CL632" s="14" t="n">
        <v>0</v>
      </c>
      <c r="CM632" s="14" t="n">
        <v>0</v>
      </c>
      <c r="CN632" s="14" t="n">
        <v>0</v>
      </c>
      <c r="CO632" s="14" t="n">
        <v>0</v>
      </c>
      <c r="CP632" s="14" t="n">
        <v>0.669</v>
      </c>
      <c r="CQ632" s="14" t="n">
        <v>1.198</v>
      </c>
      <c r="CR632" s="14" t="n">
        <v>1</v>
      </c>
      <c r="CS632" s="14" t="n">
        <v>3.967</v>
      </c>
      <c r="CT632" s="14" t="n">
        <v>4.753</v>
      </c>
      <c r="CU632" s="14" t="n">
        <v>14.129</v>
      </c>
    </row>
    <row r="633">
      <c r="A633" s="14" t="inlineStr">
        <is>
          <t>PER2022</t>
        </is>
      </c>
      <c r="B633" s="14" t="inlineStr">
        <is>
          <t>PER</t>
        </is>
      </c>
      <c r="C633" s="14" t="inlineStr">
        <is>
          <t>PER</t>
        </is>
      </c>
      <c r="D633" s="14" t="inlineStr">
        <is>
          <t>Peru</t>
        </is>
      </c>
      <c r="E633" s="14" t="n">
        <v>2022</v>
      </c>
      <c r="F633" s="14" t="n">
        <v>0.18</v>
      </c>
      <c r="G633" s="14" t="n">
        <v>6.429</v>
      </c>
      <c r="H633" s="14" t="n">
        <v>0.902</v>
      </c>
      <c r="I633" s="14" t="n">
        <v>0.494</v>
      </c>
      <c r="J633" s="14" t="n">
        <v>6.923</v>
      </c>
      <c r="K633" s="14" t="n">
        <v>0</v>
      </c>
      <c r="L633" s="14" t="n">
        <v>1</v>
      </c>
      <c r="M633" s="14" t="n">
        <v>6.203</v>
      </c>
      <c r="N633" s="14" t="n">
        <v>2.705</v>
      </c>
      <c r="O633" s="14" t="n">
        <v>0.476</v>
      </c>
      <c r="P633" s="14" t="n">
        <v>6.678</v>
      </c>
      <c r="Q633" s="14" t="n">
        <v>0</v>
      </c>
      <c r="R633" s="14" t="n">
        <v>1</v>
      </c>
      <c r="S633" s="14" t="n">
        <v>10.937</v>
      </c>
      <c r="T633" s="14" t="n">
        <v>5.41</v>
      </c>
      <c r="U633" s="14" t="n">
        <v>0.646</v>
      </c>
      <c r="V633" s="14" t="n">
        <v>13.489</v>
      </c>
      <c r="W633" s="14" t="n">
        <v>0.18</v>
      </c>
      <c r="X633" s="14" t="n">
        <v>1</v>
      </c>
      <c r="Y633" s="14" t="n">
        <v>4.902</v>
      </c>
      <c r="Z633" s="14" t="n">
        <v>0.538</v>
      </c>
      <c r="AA633" s="14" t="n">
        <v>0</v>
      </c>
      <c r="AB633" s="14" t="n">
        <v>4.902</v>
      </c>
      <c r="AC633" s="14" t="n">
        <v>0</v>
      </c>
      <c r="AD633" s="14" t="n">
        <v>1</v>
      </c>
      <c r="AE633" s="14" t="n">
        <v>5.519</v>
      </c>
      <c r="AF633" s="14" t="n">
        <v>1.073</v>
      </c>
      <c r="AG633" s="14" t="n">
        <v>0</v>
      </c>
      <c r="AH633" s="14" t="n">
        <v>5.519</v>
      </c>
      <c r="AI633" s="14" t="n">
        <v>0</v>
      </c>
      <c r="AJ633" s="14" t="n">
        <v>1</v>
      </c>
      <c r="AK633" s="14" t="n">
        <v>9.223000000000001</v>
      </c>
      <c r="AL633" s="14" t="n">
        <v>4.351</v>
      </c>
      <c r="AM633" s="14" t="n">
        <v>0.123</v>
      </c>
      <c r="AN633" s="14" t="n">
        <v>10.884</v>
      </c>
      <c r="AO633" s="14" t="n">
        <v>0.18</v>
      </c>
      <c r="AP633" s="14" t="n">
        <v>1</v>
      </c>
      <c r="AQ633" s="14" t="n">
        <v>0.896</v>
      </c>
      <c r="AR633" s="14" t="n">
        <v>0.123</v>
      </c>
      <c r="AS633" s="14" t="n">
        <v>0.234</v>
      </c>
      <c r="AT633" s="14" t="n">
        <v>1.333</v>
      </c>
      <c r="AU633" s="14" t="n">
        <v>0.18</v>
      </c>
      <c r="AV633" s="14" t="n">
        <v>1</v>
      </c>
      <c r="AW633" s="14" t="n">
        <v>0.89</v>
      </c>
      <c r="AX633" s="14" t="n">
        <v>0.123</v>
      </c>
      <c r="AY633" s="14" t="n">
        <v>0.141</v>
      </c>
      <c r="AZ633" s="14" t="n">
        <v>1.217</v>
      </c>
      <c r="BA633" s="14" t="n">
        <v>0.18</v>
      </c>
      <c r="BB633" s="14" t="n">
        <v>1</v>
      </c>
      <c r="BC633" s="14" t="n">
        <v>0.62</v>
      </c>
      <c r="BD633" s="14" t="n">
        <v>0.123</v>
      </c>
      <c r="BE633" s="14" t="n">
        <v>0.033</v>
      </c>
      <c r="BF633" s="14" t="n">
        <v>0.771</v>
      </c>
      <c r="BG633" s="14" t="n">
        <v>0.18</v>
      </c>
      <c r="BH633" s="14" t="n">
        <v>1</v>
      </c>
      <c r="BI633" s="14" t="n">
        <v>0.608</v>
      </c>
      <c r="BJ633" s="14" t="n">
        <v>0.123</v>
      </c>
      <c r="BK633" s="14" t="n">
        <v>0.364</v>
      </c>
      <c r="BL633" s="14" t="n">
        <v>1.131</v>
      </c>
      <c r="BM633" s="14" t="n">
        <v>0.18</v>
      </c>
      <c r="BN633" s="14" t="n">
        <v>1</v>
      </c>
      <c r="BO633" s="14" t="n">
        <v>0</v>
      </c>
      <c r="BP633" s="14" t="n">
        <v>0</v>
      </c>
      <c r="BQ633" s="14" t="n">
        <v>0.045</v>
      </c>
      <c r="BR633" s="14" t="n">
        <v>0</v>
      </c>
      <c r="BS633" s="14" t="n">
        <v>1</v>
      </c>
      <c r="BT633" s="14" t="n">
        <v>0</v>
      </c>
      <c r="BU633" s="14" t="n">
        <v>0</v>
      </c>
      <c r="BV633" s="14" t="n">
        <v>0.233</v>
      </c>
      <c r="BW633" s="14" t="n">
        <v>0.18</v>
      </c>
      <c r="BX633" s="14" t="n">
        <v>0.833</v>
      </c>
      <c r="BY633" s="14" t="n">
        <v>12.729</v>
      </c>
      <c r="BZ633" s="14" t="n">
        <v>0</v>
      </c>
      <c r="CA633" s="14" t="n">
        <v>12.729</v>
      </c>
      <c r="CB633" s="14" t="n">
        <v>0</v>
      </c>
      <c r="CC633" s="14" t="n">
        <v>97.90000000000001</v>
      </c>
      <c r="CD633" s="14" t="n">
        <v>7.95</v>
      </c>
      <c r="CE633" s="14" t="n">
        <v>35.826</v>
      </c>
      <c r="CF633" s="14" t="n">
        <v>157.797</v>
      </c>
      <c r="CG633" s="14" t="n">
        <v>0.18</v>
      </c>
      <c r="CH633" s="14" t="n">
        <v>1</v>
      </c>
      <c r="CI633" s="14" t="n">
        <v>0</v>
      </c>
      <c r="CJ633" s="14" t="n">
        <v>0</v>
      </c>
      <c r="CK633" s="14" t="n">
        <v>0</v>
      </c>
      <c r="CL633" s="14" t="n">
        <v>0</v>
      </c>
      <c r="CM633" s="14" t="n">
        <v>0</v>
      </c>
      <c r="CN633" s="14" t="n">
        <v>0</v>
      </c>
      <c r="CO633" s="14" t="n">
        <v>0</v>
      </c>
      <c r="CP633" s="14" t="n">
        <v>0.539</v>
      </c>
      <c r="CQ633" s="14" t="n">
        <v>1.294</v>
      </c>
      <c r="CR633" s="14" t="n">
        <v>1</v>
      </c>
      <c r="CS633" s="14" t="n">
        <v>4.285</v>
      </c>
      <c r="CT633" s="14" t="n">
        <v>10.485</v>
      </c>
      <c r="CU633" s="14" t="n">
        <v>28.059</v>
      </c>
    </row>
    <row r="634">
      <c r="A634" s="14" t="inlineStr">
        <is>
          <t>PER2023</t>
        </is>
      </c>
      <c r="B634" s="14" t="inlineStr">
        <is>
          <t>PER</t>
        </is>
      </c>
      <c r="C634" s="14" t="inlineStr">
        <is>
          <t>PER</t>
        </is>
      </c>
      <c r="D634" s="14" t="inlineStr">
        <is>
          <t>Peru</t>
        </is>
      </c>
      <c r="E634" s="14" t="n">
        <v>2023</v>
      </c>
      <c r="F634" s="14" t="n">
        <v>0.18</v>
      </c>
      <c r="G634" s="14" t="n">
        <v>3.901</v>
      </c>
      <c r="H634" s="14" t="n">
        <v>0.9379999999999999</v>
      </c>
      <c r="I634" s="14" t="n">
        <v>0.503</v>
      </c>
      <c r="J634" s="14" t="n">
        <v>4.404</v>
      </c>
      <c r="K634" s="14" t="n">
        <v>0</v>
      </c>
      <c r="L634" s="14" t="n">
        <v>1</v>
      </c>
      <c r="M634" s="14" t="n">
        <v>5.396</v>
      </c>
      <c r="N634" s="14" t="n">
        <v>2.815</v>
      </c>
      <c r="O634" s="14" t="n">
        <v>0.5</v>
      </c>
      <c r="P634" s="14" t="n">
        <v>5.896</v>
      </c>
      <c r="Q634" s="14" t="n">
        <v>0</v>
      </c>
      <c r="R634" s="14" t="n">
        <v>1</v>
      </c>
      <c r="S634" s="14" t="n">
        <v>8.593</v>
      </c>
      <c r="T634" s="14" t="n">
        <v>5.63</v>
      </c>
      <c r="U634" s="14" t="n">
        <v>0.6840000000000001</v>
      </c>
      <c r="V634" s="14" t="n">
        <v>10.734</v>
      </c>
      <c r="W634" s="14" t="n">
        <v>0.18</v>
      </c>
      <c r="X634" s="14" t="n">
        <v>1</v>
      </c>
      <c r="Y634" s="14" t="n">
        <v>5.104</v>
      </c>
      <c r="Z634" s="14" t="n">
        <v>0.5600000000000001</v>
      </c>
      <c r="AA634" s="14" t="n">
        <v>0</v>
      </c>
      <c r="AB634" s="14" t="n">
        <v>5.104</v>
      </c>
      <c r="AC634" s="14" t="n">
        <v>0</v>
      </c>
      <c r="AD634" s="14" t="n">
        <v>1</v>
      </c>
      <c r="AE634" s="14" t="n">
        <v>5.747</v>
      </c>
      <c r="AF634" s="14" t="n">
        <v>1.118</v>
      </c>
      <c r="AG634" s="14" t="n">
        <v>0</v>
      </c>
      <c r="AH634" s="14" t="n">
        <v>5.747</v>
      </c>
      <c r="AI634" s="14" t="n">
        <v>0</v>
      </c>
      <c r="AJ634" s="14" t="n">
        <v>1</v>
      </c>
      <c r="AK634" s="14" t="n">
        <v>9.603999999999999</v>
      </c>
      <c r="AL634" s="14" t="n">
        <v>4.53</v>
      </c>
      <c r="AM634" s="14" t="n">
        <v>0.191</v>
      </c>
      <c r="AN634" s="14" t="n">
        <v>11.333</v>
      </c>
      <c r="AO634" s="14" t="n">
        <v>0.18</v>
      </c>
      <c r="AP634" s="14" t="n">
        <v>1</v>
      </c>
      <c r="AQ634" s="14" t="n">
        <v>0.791</v>
      </c>
      <c r="AR634" s="14" t="n">
        <v>0.129</v>
      </c>
      <c r="AS634" s="14" t="n">
        <v>0.23</v>
      </c>
      <c r="AT634" s="14" t="n">
        <v>1.205</v>
      </c>
      <c r="AU634" s="14" t="n">
        <v>0.18</v>
      </c>
      <c r="AV634" s="14" t="n">
        <v>1</v>
      </c>
      <c r="AW634" s="14" t="n">
        <v>0.618</v>
      </c>
      <c r="AX634" s="14" t="n">
        <v>0.129</v>
      </c>
      <c r="AY634" s="14" t="n">
        <v>0.424</v>
      </c>
      <c r="AZ634" s="14" t="n">
        <v>1.23</v>
      </c>
      <c r="BA634" s="14" t="n">
        <v>0.18</v>
      </c>
      <c r="BB634" s="14" t="n">
        <v>1</v>
      </c>
      <c r="BC634" s="14" t="n">
        <v>0.554</v>
      </c>
      <c r="BD634" s="14" t="n">
        <v>0.129</v>
      </c>
      <c r="BE634" s="14" t="n">
        <v>0.035</v>
      </c>
      <c r="BF634" s="14" t="n">
        <v>0.696</v>
      </c>
      <c r="BG634" s="14" t="n">
        <v>0.18</v>
      </c>
      <c r="BH634" s="14" t="n">
        <v>1</v>
      </c>
      <c r="BI634" s="14" t="n">
        <v>0.5570000000000001</v>
      </c>
      <c r="BJ634" s="14" t="n">
        <v>0.129</v>
      </c>
      <c r="BK634" s="14" t="n">
        <v>0.395</v>
      </c>
      <c r="BL634" s="14" t="n">
        <v>1.102</v>
      </c>
      <c r="BM634" s="14" t="n">
        <v>0.18</v>
      </c>
      <c r="BN634" s="14" t="n">
        <v>1</v>
      </c>
      <c r="BO634" s="14" t="n">
        <v>0</v>
      </c>
      <c r="BP634" s="14" t="n">
        <v>0</v>
      </c>
      <c r="BQ634" s="14" t="n">
        <v>0.041</v>
      </c>
      <c r="BR634" s="14" t="n">
        <v>0</v>
      </c>
      <c r="BS634" s="14" t="n">
        <v>1</v>
      </c>
      <c r="BT634" s="14" t="n">
        <v>0</v>
      </c>
      <c r="BU634" s="14" t="n">
        <v>0</v>
      </c>
      <c r="BV634" s="14" t="n">
        <v>0.184</v>
      </c>
      <c r="BW634" s="14" t="n">
        <v>0.18</v>
      </c>
      <c r="BX634" s="14" t="n">
        <v>0.833</v>
      </c>
      <c r="BY634" s="14" t="n">
        <v>13.254</v>
      </c>
      <c r="BZ634" s="14" t="n">
        <v>0</v>
      </c>
      <c r="CA634" s="14" t="n">
        <v>13.254</v>
      </c>
      <c r="CB634" s="14" t="n">
        <v>0</v>
      </c>
      <c r="CC634" s="14" t="n">
        <v>83.248</v>
      </c>
      <c r="CD634" s="14" t="n">
        <v>7.95</v>
      </c>
      <c r="CE634" s="14" t="n">
        <v>40.454</v>
      </c>
      <c r="CF634" s="14" t="n">
        <v>145.968</v>
      </c>
      <c r="CG634" s="14" t="n">
        <v>0.18</v>
      </c>
      <c r="CH634" s="14" t="n">
        <v>1</v>
      </c>
      <c r="CI634" s="14" t="n">
        <v>0</v>
      </c>
      <c r="CJ634" s="14" t="n">
        <v>0</v>
      </c>
      <c r="CK634" s="14" t="n">
        <v>0</v>
      </c>
      <c r="CL634" s="14" t="n">
        <v>0</v>
      </c>
      <c r="CM634" s="14" t="n">
        <v>0</v>
      </c>
      <c r="CN634" s="14" t="n">
        <v>0</v>
      </c>
      <c r="CO634" s="14" t="n">
        <v>0</v>
      </c>
      <c r="CP634" s="14" t="n">
        <v>0.54</v>
      </c>
      <c r="CQ634" s="14" t="n">
        <v>1.348</v>
      </c>
      <c r="CR634" s="14" t="n">
        <v>1</v>
      </c>
      <c r="CS634" s="14" t="n">
        <v>4.461</v>
      </c>
      <c r="CT634" s="14" t="n">
        <v>4.861</v>
      </c>
      <c r="CU634" s="14" t="n">
        <v>9.260999999999999</v>
      </c>
    </row>
    <row r="635">
      <c r="A635" s="14" t="inlineStr">
        <is>
          <t>PER2024</t>
        </is>
      </c>
      <c r="B635" s="14" t="inlineStr">
        <is>
          <t>PER</t>
        </is>
      </c>
      <c r="C635" s="14" t="inlineStr">
        <is>
          <t>PER</t>
        </is>
      </c>
      <c r="D635" s="14" t="inlineStr">
        <is>
          <t>Peru</t>
        </is>
      </c>
      <c r="E635" s="14" t="n">
        <v>2024</v>
      </c>
      <c r="F635" s="14" t="n">
        <v>0.18</v>
      </c>
      <c r="G635" s="14" t="n">
        <v>3.67</v>
      </c>
      <c r="H635" s="14" t="n">
        <v>0.966</v>
      </c>
      <c r="I635" s="14" t="n">
        <v>0.518</v>
      </c>
      <c r="J635" s="14" t="n">
        <v>4.188</v>
      </c>
      <c r="K635" s="14" t="n">
        <v>0</v>
      </c>
      <c r="L635" s="14" t="n">
        <v>1</v>
      </c>
      <c r="M635" s="14" t="n">
        <v>5.097</v>
      </c>
      <c r="N635" s="14" t="n">
        <v>2.898</v>
      </c>
      <c r="O635" s="14" t="n">
        <v>0.515</v>
      </c>
      <c r="P635" s="14" t="n">
        <v>5.612</v>
      </c>
      <c r="Q635" s="14" t="n">
        <v>0</v>
      </c>
      <c r="R635" s="14" t="n">
        <v>1</v>
      </c>
      <c r="S635" s="14" t="n">
        <v>8.500999999999999</v>
      </c>
      <c r="T635" s="14" t="n">
        <v>5.797</v>
      </c>
      <c r="U635" s="14" t="n">
        <v>0.739</v>
      </c>
      <c r="V635" s="14" t="n">
        <v>10.642</v>
      </c>
      <c r="W635" s="14" t="n">
        <v>0.18</v>
      </c>
      <c r="X635" s="14" t="n">
        <v>1</v>
      </c>
      <c r="Y635" s="14" t="n">
        <v>5.255</v>
      </c>
      <c r="Z635" s="14" t="n">
        <v>0.577</v>
      </c>
      <c r="AA635" s="14" t="n">
        <v>0</v>
      </c>
      <c r="AB635" s="14" t="n">
        <v>5.255</v>
      </c>
      <c r="AC635" s="14" t="n">
        <v>0</v>
      </c>
      <c r="AD635" s="14" t="n">
        <v>1</v>
      </c>
      <c r="AE635" s="14" t="n">
        <v>5.917</v>
      </c>
      <c r="AF635" s="14" t="n">
        <v>1.151</v>
      </c>
      <c r="AG635" s="14" t="n">
        <v>0</v>
      </c>
      <c r="AH635" s="14" t="n">
        <v>5.917</v>
      </c>
      <c r="AI635" s="14" t="n">
        <v>0</v>
      </c>
      <c r="AJ635" s="14" t="n">
        <v>1</v>
      </c>
      <c r="AK635" s="14" t="n">
        <v>9.888</v>
      </c>
      <c r="AL635" s="14" t="n">
        <v>4.664</v>
      </c>
      <c r="AM635" s="14" t="n">
        <v>0.242</v>
      </c>
      <c r="AN635" s="14" t="n">
        <v>11.667</v>
      </c>
      <c r="AO635" s="14" t="n">
        <v>0.18</v>
      </c>
      <c r="AP635" s="14" t="n">
        <v>1</v>
      </c>
      <c r="AQ635" s="14" t="n">
        <v>0.756</v>
      </c>
      <c r="AR635" s="14" t="n">
        <v>0.132</v>
      </c>
      <c r="AS635" s="14" t="n">
        <v>0.225</v>
      </c>
      <c r="AT635" s="14" t="n">
        <v>1.157</v>
      </c>
      <c r="AU635" s="14" t="n">
        <v>0.18</v>
      </c>
      <c r="AV635" s="14" t="n">
        <v>1</v>
      </c>
      <c r="AW635" s="14" t="n">
        <v>0.655</v>
      </c>
      <c r="AX635" s="14" t="n">
        <v>0.132</v>
      </c>
      <c r="AY635" s="14" t="n">
        <v>0.366</v>
      </c>
      <c r="AZ635" s="14" t="n">
        <v>1.205</v>
      </c>
      <c r="BA635" s="14" t="n">
        <v>0.18</v>
      </c>
      <c r="BB635" s="14" t="n">
        <v>1</v>
      </c>
      <c r="BC635" s="14" t="n">
        <v>0.534</v>
      </c>
      <c r="BD635" s="14" t="n">
        <v>0.132</v>
      </c>
      <c r="BE635" s="14" t="n">
        <v>0.062</v>
      </c>
      <c r="BF635" s="14" t="n">
        <v>0.702</v>
      </c>
      <c r="BG635" s="14" t="n">
        <v>0.18</v>
      </c>
      <c r="BH635" s="14" t="n">
        <v>1</v>
      </c>
      <c r="BI635" s="14" t="n">
        <v>0.5679999999999999</v>
      </c>
      <c r="BJ635" s="14" t="n">
        <v>0.132</v>
      </c>
      <c r="BK635" s="14" t="n">
        <v>0.412</v>
      </c>
      <c r="BL635" s="14" t="n">
        <v>1.129</v>
      </c>
      <c r="BM635" s="14" t="n">
        <v>0.18</v>
      </c>
      <c r="BN635" s="14" t="n">
        <v>1</v>
      </c>
      <c r="BO635" s="14" t="n">
        <v>0</v>
      </c>
      <c r="BP635" s="14" t="n">
        <v>0</v>
      </c>
      <c r="BQ635" s="14" t="n">
        <v>0.083</v>
      </c>
      <c r="BR635" s="14" t="n">
        <v>0</v>
      </c>
      <c r="BS635" s="14" t="n">
        <v>1</v>
      </c>
      <c r="BT635" s="14" t="n">
        <v>0</v>
      </c>
      <c r="BU635" s="14" t="n">
        <v>0</v>
      </c>
      <c r="BV635" s="14" t="n">
        <v>0.146</v>
      </c>
      <c r="BW635" s="14" t="n">
        <v>0.18</v>
      </c>
      <c r="BX635" s="14" t="n">
        <v>0.833</v>
      </c>
      <c r="BY635" s="14" t="n">
        <v>13.646</v>
      </c>
      <c r="BZ635" s="14" t="n">
        <v>0</v>
      </c>
      <c r="CA635" s="14" t="n">
        <v>13.646</v>
      </c>
      <c r="CB635" s="14" t="n">
        <v>0</v>
      </c>
      <c r="CC635" s="14" t="n">
        <v>82.58799999999999</v>
      </c>
      <c r="CD635" s="14" t="n">
        <v>7.95</v>
      </c>
      <c r="CE635" s="14" t="n">
        <v>42.429</v>
      </c>
      <c r="CF635" s="14" t="n">
        <v>147.52</v>
      </c>
      <c r="CG635" s="14" t="n">
        <v>0.18</v>
      </c>
      <c r="CH635" s="14" t="n">
        <v>1</v>
      </c>
      <c r="CI635" s="14" t="n">
        <v>0</v>
      </c>
      <c r="CJ635" s="14" t="n">
        <v>0</v>
      </c>
      <c r="CK635" s="14" t="n">
        <v>0</v>
      </c>
      <c r="CL635" s="14" t="n">
        <v>0</v>
      </c>
      <c r="CM635" s="14" t="n">
        <v>0</v>
      </c>
      <c r="CN635" s="14" t="n">
        <v>0</v>
      </c>
      <c r="CO635" s="14" t="n">
        <v>0</v>
      </c>
      <c r="CP635" s="14" t="n">
        <v>0.54</v>
      </c>
      <c r="CQ635" s="14" t="n">
        <v>1.387</v>
      </c>
      <c r="CR635" s="14" t="n">
        <v>1</v>
      </c>
      <c r="CS635" s="14" t="n">
        <v>4.593</v>
      </c>
      <c r="CT635" s="14" t="n">
        <v>4.251</v>
      </c>
      <c r="CU635" s="14" t="n">
        <v>7.598</v>
      </c>
    </row>
    <row r="636">
      <c r="A636" s="14" t="inlineStr">
        <is>
          <t>PHL2021</t>
        </is>
      </c>
      <c r="B636" s="14" t="inlineStr">
        <is>
          <t>PHL</t>
        </is>
      </c>
      <c r="C636" s="14" t="inlineStr">
        <is>
          <t>PHL</t>
        </is>
      </c>
      <c r="D636" s="14" t="inlineStr">
        <is>
          <t>Philippines</t>
        </is>
      </c>
      <c r="E636" s="14" t="n">
        <v>2021</v>
      </c>
      <c r="F636" s="14" t="n">
        <v>0.12</v>
      </c>
      <c r="G636" s="14" t="n">
        <v>4.668</v>
      </c>
      <c r="H636" s="14" t="n">
        <v>1.021</v>
      </c>
      <c r="I636" s="14" t="n">
        <v>0.366</v>
      </c>
      <c r="J636" s="14" t="n">
        <v>5.033</v>
      </c>
      <c r="K636" s="14" t="n">
        <v>0</v>
      </c>
      <c r="L636" s="14" t="n">
        <v>1</v>
      </c>
      <c r="M636" s="14" t="n">
        <v>3.11</v>
      </c>
      <c r="N636" s="14" t="n">
        <v>1.41</v>
      </c>
      <c r="O636" s="14" t="n">
        <v>0.179</v>
      </c>
      <c r="P636" s="14" t="n">
        <v>3.289</v>
      </c>
      <c r="Q636" s="14" t="n">
        <v>0</v>
      </c>
      <c r="R636" s="14" t="n">
        <v>1</v>
      </c>
      <c r="S636" s="14" t="n">
        <v>9.896000000000001</v>
      </c>
      <c r="T636" s="14" t="n">
        <v>6.526</v>
      </c>
      <c r="U636" s="14" t="n">
        <v>0</v>
      </c>
      <c r="V636" s="14" t="n">
        <v>11.083</v>
      </c>
      <c r="W636" s="14" t="n">
        <v>0.12</v>
      </c>
      <c r="X636" s="14" t="n">
        <v>1</v>
      </c>
      <c r="Y636" s="14" t="n">
        <v>5.197</v>
      </c>
      <c r="Z636" s="14" t="n">
        <v>0.354</v>
      </c>
      <c r="AA636" s="14" t="n">
        <v>2.12</v>
      </c>
      <c r="AB636" s="14" t="n">
        <v>7.317</v>
      </c>
      <c r="AC636" s="14" t="n">
        <v>0</v>
      </c>
      <c r="AD636" s="14" t="n">
        <v>1</v>
      </c>
      <c r="AE636" s="14" t="n">
        <v>5.769</v>
      </c>
      <c r="AF636" s="14" t="n">
        <v>0.731</v>
      </c>
      <c r="AG636" s="14" t="n">
        <v>3.83</v>
      </c>
      <c r="AH636" s="14" t="n">
        <v>9.599</v>
      </c>
      <c r="AI636" s="14" t="n">
        <v>0</v>
      </c>
      <c r="AJ636" s="14" t="n">
        <v>1</v>
      </c>
      <c r="AK636" s="14" t="n">
        <v>9.199</v>
      </c>
      <c r="AL636" s="14" t="n">
        <v>3.325</v>
      </c>
      <c r="AM636" s="14" t="n">
        <v>0</v>
      </c>
      <c r="AN636" s="14" t="n">
        <v>10.302</v>
      </c>
      <c r="AO636" s="14" t="n">
        <v>0.12</v>
      </c>
      <c r="AP636" s="14" t="n">
        <v>1</v>
      </c>
      <c r="AQ636" s="14" t="n">
        <v>0.805</v>
      </c>
      <c r="AR636" s="14" t="n">
        <v>0.147</v>
      </c>
      <c r="AS636" s="14" t="n">
        <v>0.203</v>
      </c>
      <c r="AT636" s="14" t="n">
        <v>1.129</v>
      </c>
      <c r="AU636" s="14" t="n">
        <v>0.12</v>
      </c>
      <c r="AV636" s="14" t="n">
        <v>1</v>
      </c>
      <c r="AW636" s="14" t="n">
        <v>0.656</v>
      </c>
      <c r="AX636" s="14" t="n">
        <v>0.127</v>
      </c>
      <c r="AY636" s="14" t="n">
        <v>0.122</v>
      </c>
      <c r="AZ636" s="14" t="n">
        <v>0.871</v>
      </c>
      <c r="BA636" s="14" t="n">
        <v>0.12</v>
      </c>
      <c r="BB636" s="14" t="n">
        <v>1</v>
      </c>
      <c r="BC636" s="14" t="n">
        <v>0.679</v>
      </c>
      <c r="BD636" s="14" t="n">
        <v>0.175</v>
      </c>
      <c r="BE636" s="14" t="n">
        <v>0.031</v>
      </c>
      <c r="BF636" s="14" t="n">
        <v>0.795</v>
      </c>
      <c r="BG636" s="14" t="n">
        <v>0.12</v>
      </c>
      <c r="BH636" s="14" t="n">
        <v>1</v>
      </c>
      <c r="BI636" s="14" t="n">
        <v>0.772</v>
      </c>
      <c r="BJ636" s="14" t="n">
        <v>0.171</v>
      </c>
      <c r="BK636" s="14" t="n">
        <v>0.102</v>
      </c>
      <c r="BL636" s="14" t="n">
        <v>0.979</v>
      </c>
      <c r="BM636" s="14" t="n">
        <v>0.12</v>
      </c>
      <c r="BN636" s="14" t="n">
        <v>1</v>
      </c>
      <c r="BO636" s="14" t="n">
        <v>0</v>
      </c>
      <c r="BP636" s="14" t="n">
        <v>0</v>
      </c>
      <c r="BQ636" s="14" t="n">
        <v>0.139</v>
      </c>
      <c r="BR636" s="14" t="n">
        <v>0</v>
      </c>
      <c r="BS636" s="14" t="n">
        <v>1</v>
      </c>
      <c r="BT636" s="14" t="n">
        <v>0</v>
      </c>
      <c r="BU636" s="14" t="n">
        <v>0.001</v>
      </c>
      <c r="BV636" s="14" t="n">
        <v>0.2</v>
      </c>
      <c r="BW636" s="14" t="n">
        <v>0</v>
      </c>
      <c r="BX636" s="14" t="n">
        <v>1</v>
      </c>
      <c r="BY636" s="14" t="n">
        <v>3.307</v>
      </c>
      <c r="BZ636" s="14" t="n">
        <v>0</v>
      </c>
      <c r="CA636" s="14" t="n">
        <v>3.307</v>
      </c>
      <c r="CB636" s="14" t="n">
        <v>0</v>
      </c>
      <c r="CC636" s="14" t="n">
        <v>118.117</v>
      </c>
      <c r="CD636" s="14" t="n">
        <v>44.372</v>
      </c>
      <c r="CE636" s="14" t="n">
        <v>19.369</v>
      </c>
      <c r="CF636" s="14" t="n">
        <v>153.984</v>
      </c>
      <c r="CG636" s="14" t="n">
        <v>0.12</v>
      </c>
      <c r="CH636" s="14" t="n">
        <v>1</v>
      </c>
      <c r="CI636" s="14" t="n">
        <v>0</v>
      </c>
      <c r="CJ636" s="14" t="n">
        <v>0</v>
      </c>
      <c r="CK636" s="14" t="n">
        <v>0</v>
      </c>
      <c r="CL636" s="14" t="n">
        <v>0</v>
      </c>
      <c r="CM636" s="14" t="n">
        <v>0</v>
      </c>
      <c r="CN636" s="14" t="n">
        <v>0</v>
      </c>
      <c r="CO636" s="14" t="n">
        <v>0</v>
      </c>
      <c r="CP636" s="14" t="n">
        <v>0</v>
      </c>
      <c r="CQ636" s="14" t="n">
        <v>1.198</v>
      </c>
      <c r="CR636" s="14" t="n">
        <v>1</v>
      </c>
      <c r="CS636" s="14" t="n">
        <v>4.625</v>
      </c>
      <c r="CT636" s="14" t="n">
        <v>3.604</v>
      </c>
      <c r="CU636" s="14" t="n">
        <v>9.407999999999999</v>
      </c>
    </row>
    <row r="637">
      <c r="A637" s="14" t="inlineStr">
        <is>
          <t>PHL2022</t>
        </is>
      </c>
      <c r="B637" s="14" t="inlineStr">
        <is>
          <t>PHL</t>
        </is>
      </c>
      <c r="C637" s="14" t="inlineStr">
        <is>
          <t>PHL</t>
        </is>
      </c>
      <c r="D637" s="14" t="inlineStr">
        <is>
          <t>Philippines</t>
        </is>
      </c>
      <c r="E637" s="14" t="n">
        <v>2022</v>
      </c>
      <c r="F637" s="14" t="n">
        <v>0.12</v>
      </c>
      <c r="G637" s="14" t="n">
        <v>8.343</v>
      </c>
      <c r="H637" s="14" t="n">
        <v>1.296</v>
      </c>
      <c r="I637" s="14" t="n">
        <v>0.608</v>
      </c>
      <c r="J637" s="14" t="n">
        <v>8.951000000000001</v>
      </c>
      <c r="K637" s="14" t="n">
        <v>0</v>
      </c>
      <c r="L637" s="14" t="n">
        <v>1</v>
      </c>
      <c r="M637" s="14" t="n">
        <v>3.808</v>
      </c>
      <c r="N637" s="14" t="n">
        <v>1.572</v>
      </c>
      <c r="O637" s="14" t="n">
        <v>0.185</v>
      </c>
      <c r="P637" s="14" t="n">
        <v>3.993</v>
      </c>
      <c r="Q637" s="14" t="n">
        <v>0</v>
      </c>
      <c r="R637" s="14" t="n">
        <v>1</v>
      </c>
      <c r="S637" s="14" t="n">
        <v>14.012</v>
      </c>
      <c r="T637" s="14" t="n">
        <v>7.055</v>
      </c>
      <c r="U637" s="14" t="n">
        <v>0.124</v>
      </c>
      <c r="V637" s="14" t="n">
        <v>15.694</v>
      </c>
      <c r="W637" s="14" t="n">
        <v>0.12</v>
      </c>
      <c r="X637" s="14" t="n">
        <v>1</v>
      </c>
      <c r="Y637" s="14" t="n">
        <v>5.612</v>
      </c>
      <c r="Z637" s="14" t="n">
        <v>0.382</v>
      </c>
      <c r="AA637" s="14" t="n">
        <v>2.29</v>
      </c>
      <c r="AB637" s="14" t="n">
        <v>7.902</v>
      </c>
      <c r="AC637" s="14" t="n">
        <v>0</v>
      </c>
      <c r="AD637" s="14" t="n">
        <v>1</v>
      </c>
      <c r="AE637" s="14" t="n">
        <v>6.23</v>
      </c>
      <c r="AF637" s="14" t="n">
        <v>0.79</v>
      </c>
      <c r="AG637" s="14" t="n">
        <v>4.137</v>
      </c>
      <c r="AH637" s="14" t="n">
        <v>10.366</v>
      </c>
      <c r="AI637" s="14" t="n">
        <v>0</v>
      </c>
      <c r="AJ637" s="14" t="n">
        <v>1</v>
      </c>
      <c r="AK637" s="14" t="n">
        <v>9.933999999999999</v>
      </c>
      <c r="AL637" s="14" t="n">
        <v>3.591</v>
      </c>
      <c r="AM637" s="14" t="n">
        <v>0.08799999999999999</v>
      </c>
      <c r="AN637" s="14" t="n">
        <v>11.126</v>
      </c>
      <c r="AO637" s="14" t="n">
        <v>0.12</v>
      </c>
      <c r="AP637" s="14" t="n">
        <v>1</v>
      </c>
      <c r="AQ637" s="14" t="n">
        <v>0.998</v>
      </c>
      <c r="AR637" s="14" t="n">
        <v>0.143</v>
      </c>
      <c r="AS637" s="14" t="n">
        <v>0.184</v>
      </c>
      <c r="AT637" s="14" t="n">
        <v>1.324</v>
      </c>
      <c r="AU637" s="14" t="n">
        <v>0.12</v>
      </c>
      <c r="AV637" s="14" t="n">
        <v>1</v>
      </c>
      <c r="AW637" s="14" t="n">
        <v>1.053</v>
      </c>
      <c r="AX637" s="14" t="n">
        <v>0.137</v>
      </c>
      <c r="AY637" s="14" t="n">
        <v>0.11</v>
      </c>
      <c r="AZ637" s="14" t="n">
        <v>1.303</v>
      </c>
      <c r="BA637" s="14" t="n">
        <v>0.12</v>
      </c>
      <c r="BB637" s="14" t="n">
        <v>1</v>
      </c>
      <c r="BC637" s="14" t="n">
        <v>0.828</v>
      </c>
      <c r="BD637" s="14" t="n">
        <v>0.171</v>
      </c>
      <c r="BE637" s="14" t="n">
        <v>0.036</v>
      </c>
      <c r="BF637" s="14" t="n">
        <v>0.958</v>
      </c>
      <c r="BG637" s="14" t="n">
        <v>0.12</v>
      </c>
      <c r="BH637" s="14" t="n">
        <v>1</v>
      </c>
      <c r="BI637" s="14" t="n">
        <v>1.138</v>
      </c>
      <c r="BJ637" s="14" t="n">
        <v>0.222</v>
      </c>
      <c r="BK637" s="14" t="n">
        <v>0.092</v>
      </c>
      <c r="BL637" s="14" t="n">
        <v>1.378</v>
      </c>
      <c r="BM637" s="14" t="n">
        <v>0.12</v>
      </c>
      <c r="BN637" s="14" t="n">
        <v>1</v>
      </c>
      <c r="BO637" s="14" t="n">
        <v>0</v>
      </c>
      <c r="BP637" s="14" t="n">
        <v>0</v>
      </c>
      <c r="BQ637" s="14" t="n">
        <v>0.141</v>
      </c>
      <c r="BR637" s="14" t="n">
        <v>0</v>
      </c>
      <c r="BS637" s="14" t="n">
        <v>1</v>
      </c>
      <c r="BT637" s="14" t="n">
        <v>0</v>
      </c>
      <c r="BU637" s="14" t="n">
        <v>0.001</v>
      </c>
      <c r="BV637" s="14" t="n">
        <v>0.187</v>
      </c>
      <c r="BW637" s="14" t="n">
        <v>0</v>
      </c>
      <c r="BX637" s="14" t="n">
        <v>1</v>
      </c>
      <c r="BY637" s="14" t="n">
        <v>3.571</v>
      </c>
      <c r="BZ637" s="14" t="n">
        <v>0</v>
      </c>
      <c r="CA637" s="14" t="n">
        <v>3.571</v>
      </c>
      <c r="CB637" s="14" t="n">
        <v>0</v>
      </c>
      <c r="CC637" s="14" t="n">
        <v>174.916</v>
      </c>
      <c r="CD637" s="14" t="n">
        <v>80.39</v>
      </c>
      <c r="CE637" s="14" t="n">
        <v>17.512</v>
      </c>
      <c r="CF637" s="14" t="n">
        <v>215.519</v>
      </c>
      <c r="CG637" s="14" t="n">
        <v>0.12</v>
      </c>
      <c r="CH637" s="14" t="n">
        <v>1</v>
      </c>
      <c r="CI637" s="14" t="n">
        <v>0</v>
      </c>
      <c r="CJ637" s="14" t="n">
        <v>0</v>
      </c>
      <c r="CK637" s="14" t="n">
        <v>0</v>
      </c>
      <c r="CL637" s="14" t="n">
        <v>0</v>
      </c>
      <c r="CM637" s="14" t="n">
        <v>0</v>
      </c>
      <c r="CN637" s="14" t="n">
        <v>0</v>
      </c>
      <c r="CO637" s="14" t="n">
        <v>0</v>
      </c>
      <c r="CP637" s="14" t="n">
        <v>0</v>
      </c>
      <c r="CQ637" s="14" t="n">
        <v>1.294</v>
      </c>
      <c r="CR637" s="14" t="n">
        <v>1</v>
      </c>
      <c r="CS637" s="14" t="n">
        <v>4.995</v>
      </c>
      <c r="CT637" s="14" t="n">
        <v>7.554</v>
      </c>
      <c r="CU637" s="14" t="n">
        <v>16.097</v>
      </c>
    </row>
    <row r="638">
      <c r="A638" s="14" t="inlineStr">
        <is>
          <t>PHL2023</t>
        </is>
      </c>
      <c r="B638" s="14" t="inlineStr">
        <is>
          <t>PHL</t>
        </is>
      </c>
      <c r="C638" s="14" t="inlineStr">
        <is>
          <t>PHL</t>
        </is>
      </c>
      <c r="D638" s="14" t="inlineStr">
        <is>
          <t>Philippines</t>
        </is>
      </c>
      <c r="E638" s="14" t="n">
        <v>2023</v>
      </c>
      <c r="F638" s="14" t="n">
        <v>0.12</v>
      </c>
      <c r="G638" s="14" t="n">
        <v>5.215</v>
      </c>
      <c r="H638" s="14" t="n">
        <v>1.188</v>
      </c>
      <c r="I638" s="14" t="n">
        <v>0.247</v>
      </c>
      <c r="J638" s="14" t="n">
        <v>5.462</v>
      </c>
      <c r="K638" s="14" t="n">
        <v>0</v>
      </c>
      <c r="L638" s="14" t="n">
        <v>1</v>
      </c>
      <c r="M638" s="14" t="n">
        <v>2.894</v>
      </c>
      <c r="N638" s="14" t="n">
        <v>1.435</v>
      </c>
      <c r="O638" s="14" t="n">
        <v>0.154</v>
      </c>
      <c r="P638" s="14" t="n">
        <v>3.048</v>
      </c>
      <c r="Q638" s="14" t="n">
        <v>0</v>
      </c>
      <c r="R638" s="14" t="n">
        <v>1</v>
      </c>
      <c r="S638" s="14" t="n">
        <v>10.783</v>
      </c>
      <c r="T638" s="14" t="n">
        <v>6.933</v>
      </c>
      <c r="U638" s="14" t="n">
        <v>0.143</v>
      </c>
      <c r="V638" s="14" t="n">
        <v>12.076</v>
      </c>
      <c r="W638" s="14" t="n">
        <v>0.12</v>
      </c>
      <c r="X638" s="14" t="n">
        <v>1</v>
      </c>
      <c r="Y638" s="14" t="n">
        <v>5.488</v>
      </c>
      <c r="Z638" s="14" t="n">
        <v>0.373</v>
      </c>
      <c r="AA638" s="14" t="n">
        <v>2.512</v>
      </c>
      <c r="AB638" s="14" t="n">
        <v>8</v>
      </c>
      <c r="AC638" s="14" t="n">
        <v>0</v>
      </c>
      <c r="AD638" s="14" t="n">
        <v>1</v>
      </c>
      <c r="AE638" s="14" t="n">
        <v>6.236</v>
      </c>
      <c r="AF638" s="14" t="n">
        <v>0.791</v>
      </c>
      <c r="AG638" s="14" t="n">
        <v>4.307</v>
      </c>
      <c r="AH638" s="14" t="n">
        <v>10.543</v>
      </c>
      <c r="AI638" s="14" t="n">
        <v>0</v>
      </c>
      <c r="AJ638" s="14" t="n">
        <v>1</v>
      </c>
      <c r="AK638" s="14" t="n">
        <v>10.726</v>
      </c>
      <c r="AL638" s="14" t="n">
        <v>3.878</v>
      </c>
      <c r="AM638" s="14" t="n">
        <v>0.143</v>
      </c>
      <c r="AN638" s="14" t="n">
        <v>12.013</v>
      </c>
      <c r="AO638" s="14" t="n">
        <v>0.12</v>
      </c>
      <c r="AP638" s="14" t="n">
        <v>1</v>
      </c>
      <c r="AQ638" s="14" t="n">
        <v>0.891</v>
      </c>
      <c r="AR638" s="14" t="n">
        <v>0.15</v>
      </c>
      <c r="AS638" s="14" t="n">
        <v>0.18</v>
      </c>
      <c r="AT638" s="14" t="n">
        <v>1.199</v>
      </c>
      <c r="AU638" s="14" t="n">
        <v>0.12</v>
      </c>
      <c r="AV638" s="14" t="n">
        <v>1</v>
      </c>
      <c r="AW638" s="14" t="n">
        <v>0.866</v>
      </c>
      <c r="AX638" s="14" t="n">
        <v>0.148</v>
      </c>
      <c r="AY638" s="14" t="n">
        <v>0.108</v>
      </c>
      <c r="AZ638" s="14" t="n">
        <v>1.091</v>
      </c>
      <c r="BA638" s="14" t="n">
        <v>0.12</v>
      </c>
      <c r="BB638" s="14" t="n">
        <v>1</v>
      </c>
      <c r="BC638" s="14" t="n">
        <v>0.767</v>
      </c>
      <c r="BD638" s="14" t="n">
        <v>0.184</v>
      </c>
      <c r="BE638" s="14" t="n">
        <v>0.038</v>
      </c>
      <c r="BF638" s="14" t="n">
        <v>0.889</v>
      </c>
      <c r="BG638" s="14" t="n">
        <v>0.12</v>
      </c>
      <c r="BH638" s="14" t="n">
        <v>1</v>
      </c>
      <c r="BI638" s="14" t="n">
        <v>1.079</v>
      </c>
      <c r="BJ638" s="14" t="n">
        <v>0.235</v>
      </c>
      <c r="BK638" s="14" t="n">
        <v>0.09</v>
      </c>
      <c r="BL638" s="14" t="n">
        <v>1.309</v>
      </c>
      <c r="BM638" s="14" t="n">
        <v>0.12</v>
      </c>
      <c r="BN638" s="14" t="n">
        <v>1</v>
      </c>
      <c r="BO638" s="14" t="n">
        <v>0</v>
      </c>
      <c r="BP638" s="14" t="n">
        <v>0</v>
      </c>
      <c r="BQ638" s="14" t="n">
        <v>0.164</v>
      </c>
      <c r="BR638" s="14" t="n">
        <v>0</v>
      </c>
      <c r="BS638" s="14" t="n">
        <v>1</v>
      </c>
      <c r="BT638" s="14" t="n">
        <v>0</v>
      </c>
      <c r="BU638" s="14" t="n">
        <v>0.001</v>
      </c>
      <c r="BV638" s="14" t="n">
        <v>0.213</v>
      </c>
      <c r="BW638" s="14" t="n">
        <v>0</v>
      </c>
      <c r="BX638" s="14" t="n">
        <v>1</v>
      </c>
      <c r="BY638" s="14" t="n">
        <v>3.718</v>
      </c>
      <c r="BZ638" s="14" t="n">
        <v>0</v>
      </c>
      <c r="CA638" s="14" t="n">
        <v>3.718</v>
      </c>
      <c r="CB638" s="14" t="n">
        <v>0</v>
      </c>
      <c r="CC638" s="14" t="n">
        <v>168.954</v>
      </c>
      <c r="CD638" s="14" t="n">
        <v>89.825</v>
      </c>
      <c r="CE638" s="14" t="n">
        <v>17.149</v>
      </c>
      <c r="CF638" s="14" t="n">
        <v>208.435</v>
      </c>
      <c r="CG638" s="14" t="n">
        <v>0.12</v>
      </c>
      <c r="CH638" s="14" t="n">
        <v>1</v>
      </c>
      <c r="CI638" s="14" t="n">
        <v>0</v>
      </c>
      <c r="CJ638" s="14" t="n">
        <v>0</v>
      </c>
      <c r="CK638" s="14" t="n">
        <v>0</v>
      </c>
      <c r="CL638" s="14" t="n">
        <v>0</v>
      </c>
      <c r="CM638" s="14" t="n">
        <v>0</v>
      </c>
      <c r="CN638" s="14" t="n">
        <v>0</v>
      </c>
      <c r="CO638" s="14" t="n">
        <v>0</v>
      </c>
      <c r="CP638" s="14" t="n">
        <v>0</v>
      </c>
      <c r="CQ638" s="14" t="n">
        <v>1.348</v>
      </c>
      <c r="CR638" s="14" t="n">
        <v>0.836</v>
      </c>
      <c r="CS638" s="14" t="n">
        <v>5.201</v>
      </c>
      <c r="CT638" s="14" t="n">
        <v>4.484</v>
      </c>
      <c r="CU638" s="14" t="n">
        <v>12.529</v>
      </c>
    </row>
    <row r="639">
      <c r="A639" s="14" t="inlineStr">
        <is>
          <t>PHL2024</t>
        </is>
      </c>
      <c r="B639" s="14" t="inlineStr">
        <is>
          <t>PHL</t>
        </is>
      </c>
      <c r="C639" s="14" t="inlineStr">
        <is>
          <t>PHL</t>
        </is>
      </c>
      <c r="D639" s="14" t="inlineStr">
        <is>
          <t>Philippines</t>
        </is>
      </c>
      <c r="E639" s="14" t="n">
        <v>2024</v>
      </c>
      <c r="F639" s="14" t="n">
        <v>0.12</v>
      </c>
      <c r="G639" s="14" t="n">
        <v>4.479</v>
      </c>
      <c r="H639" s="14" t="n">
        <v>1.135</v>
      </c>
      <c r="I639" s="14" t="n">
        <v>0.224</v>
      </c>
      <c r="J639" s="14" t="n">
        <v>4.703</v>
      </c>
      <c r="K639" s="14" t="n">
        <v>0</v>
      </c>
      <c r="L639" s="14" t="n">
        <v>1</v>
      </c>
      <c r="M639" s="14" t="n">
        <v>2.649</v>
      </c>
      <c r="N639" s="14" t="n">
        <v>1.443</v>
      </c>
      <c r="O639" s="14" t="n">
        <v>0.151</v>
      </c>
      <c r="P639" s="14" t="n">
        <v>2.799</v>
      </c>
      <c r="Q639" s="14" t="n">
        <v>0</v>
      </c>
      <c r="R639" s="14" t="n">
        <v>1</v>
      </c>
      <c r="S639" s="14" t="n">
        <v>10.217</v>
      </c>
      <c r="T639" s="14" t="n">
        <v>7.138</v>
      </c>
      <c r="U639" s="14" t="n">
        <v>0.167</v>
      </c>
      <c r="V639" s="14" t="n">
        <v>11.443</v>
      </c>
      <c r="W639" s="14" t="n">
        <v>0.12</v>
      </c>
      <c r="X639" s="14" t="n">
        <v>1</v>
      </c>
      <c r="Y639" s="14" t="n">
        <v>7.034</v>
      </c>
      <c r="Z639" s="14" t="n">
        <v>0.479</v>
      </c>
      <c r="AA639" s="14" t="n">
        <v>2.088</v>
      </c>
      <c r="AB639" s="14" t="n">
        <v>9.122999999999999</v>
      </c>
      <c r="AC639" s="14" t="n">
        <v>0</v>
      </c>
      <c r="AD639" s="14" t="n">
        <v>1</v>
      </c>
      <c r="AE639" s="14" t="n">
        <v>7.805</v>
      </c>
      <c r="AF639" s="14" t="n">
        <v>0.989</v>
      </c>
      <c r="AG639" s="14" t="n">
        <v>4.435</v>
      </c>
      <c r="AH639" s="14" t="n">
        <v>12.239</v>
      </c>
      <c r="AI639" s="14" t="n">
        <v>0</v>
      </c>
      <c r="AJ639" s="14" t="n">
        <v>1</v>
      </c>
      <c r="AK639" s="14" t="n">
        <v>12.427</v>
      </c>
      <c r="AL639" s="14" t="n">
        <v>4.493</v>
      </c>
      <c r="AM639" s="14" t="n">
        <v>0.203</v>
      </c>
      <c r="AN639" s="14" t="n">
        <v>13.918</v>
      </c>
      <c r="AO639" s="14" t="n">
        <v>0.12</v>
      </c>
      <c r="AP639" s="14" t="n">
        <v>1</v>
      </c>
      <c r="AQ639" s="14" t="n">
        <v>0.839</v>
      </c>
      <c r="AR639" s="14" t="n">
        <v>0.152</v>
      </c>
      <c r="AS639" s="14" t="n">
        <v>0.175</v>
      </c>
      <c r="AT639" s="14" t="n">
        <v>1.135</v>
      </c>
      <c r="AU639" s="14" t="n">
        <v>0.12</v>
      </c>
      <c r="AV639" s="14" t="n">
        <v>1</v>
      </c>
      <c r="AW639" s="14" t="n">
        <v>0.784</v>
      </c>
      <c r="AX639" s="14" t="n">
        <v>0.144</v>
      </c>
      <c r="AY639" s="14" t="n">
        <v>0.105</v>
      </c>
      <c r="AZ639" s="14" t="n">
        <v>0.996</v>
      </c>
      <c r="BA639" s="14" t="n">
        <v>0.12</v>
      </c>
      <c r="BB639" s="14" t="n">
        <v>1</v>
      </c>
      <c r="BC639" s="14" t="n">
        <v>0.749</v>
      </c>
      <c r="BD639" s="14" t="n">
        <v>0.192</v>
      </c>
      <c r="BE639" s="14" t="n">
        <v>0.039</v>
      </c>
      <c r="BF639" s="14" t="n">
        <v>0.869</v>
      </c>
      <c r="BG639" s="14" t="n">
        <v>0.12</v>
      </c>
      <c r="BH639" s="14" t="n">
        <v>1</v>
      </c>
      <c r="BI639" s="14" t="n">
        <v>1.037</v>
      </c>
      <c r="BJ639" s="14" t="n">
        <v>0.228</v>
      </c>
      <c r="BK639" s="14" t="n">
        <v>0.08699999999999999</v>
      </c>
      <c r="BL639" s="14" t="n">
        <v>1.259</v>
      </c>
      <c r="BM639" s="14" t="n">
        <v>0.12</v>
      </c>
      <c r="BN639" s="14" t="n">
        <v>1</v>
      </c>
      <c r="BO639" s="14" t="n">
        <v>0</v>
      </c>
      <c r="BP639" s="14" t="n">
        <v>0</v>
      </c>
      <c r="BQ639" s="14" t="n">
        <v>0.154</v>
      </c>
      <c r="BR639" s="14" t="n">
        <v>0</v>
      </c>
      <c r="BS639" s="14" t="n">
        <v>1</v>
      </c>
      <c r="BT639" s="14" t="n">
        <v>0</v>
      </c>
      <c r="BU639" s="14" t="n">
        <v>0.002</v>
      </c>
      <c r="BV639" s="14" t="n">
        <v>0.202</v>
      </c>
      <c r="BW639" s="14" t="n">
        <v>0</v>
      </c>
      <c r="BX639" s="14" t="n">
        <v>1</v>
      </c>
      <c r="BY639" s="14" t="n">
        <v>3.828</v>
      </c>
      <c r="BZ639" s="14" t="n">
        <v>0</v>
      </c>
      <c r="CA639" s="14" t="n">
        <v>3.828</v>
      </c>
      <c r="CB639" s="14" t="n">
        <v>0</v>
      </c>
      <c r="CC639" s="14" t="n">
        <v>162.963</v>
      </c>
      <c r="CD639" s="14" t="n">
        <v>84.52800000000001</v>
      </c>
      <c r="CE639" s="14" t="n">
        <v>16.652</v>
      </c>
      <c r="CF639" s="14" t="n">
        <v>201.169</v>
      </c>
      <c r="CG639" s="14" t="n">
        <v>0.12</v>
      </c>
      <c r="CH639" s="14" t="n">
        <v>1</v>
      </c>
      <c r="CI639" s="14" t="n">
        <v>0</v>
      </c>
      <c r="CJ639" s="14" t="n">
        <v>0</v>
      </c>
      <c r="CK639" s="14" t="n">
        <v>0</v>
      </c>
      <c r="CL639" s="14" t="n">
        <v>0</v>
      </c>
      <c r="CM639" s="14" t="n">
        <v>0</v>
      </c>
      <c r="CN639" s="14" t="n">
        <v>0</v>
      </c>
      <c r="CO639" s="14" t="n">
        <v>0</v>
      </c>
      <c r="CP639" s="14" t="n">
        <v>0</v>
      </c>
      <c r="CQ639" s="14" t="n">
        <v>1.387</v>
      </c>
      <c r="CR639" s="14" t="n">
        <v>0.836</v>
      </c>
      <c r="CS639" s="14" t="n">
        <v>5.355</v>
      </c>
      <c r="CT639" s="14" t="n">
        <v>3.509</v>
      </c>
      <c r="CU639" s="14" t="n">
        <v>10.896</v>
      </c>
    </row>
    <row r="640">
      <c r="A640" s="14" t="inlineStr">
        <is>
          <t>POL2021</t>
        </is>
      </c>
      <c r="B640" s="14" t="inlineStr">
        <is>
          <t>POL</t>
        </is>
      </c>
      <c r="C640" s="14" t="inlineStr">
        <is>
          <t>POL</t>
        </is>
      </c>
      <c r="D640" s="14" t="inlineStr">
        <is>
          <t>Poland</t>
        </is>
      </c>
      <c r="E640" s="14" t="n">
        <v>2021</v>
      </c>
      <c r="F640" s="14" t="n">
        <v>0.23</v>
      </c>
      <c r="G640" s="14" t="n">
        <v>7.076</v>
      </c>
      <c r="H640" s="14" t="n">
        <v>1.548</v>
      </c>
      <c r="I640" s="14" t="n">
        <v>1.879</v>
      </c>
      <c r="J640" s="14" t="n">
        <v>8.956</v>
      </c>
      <c r="K640" s="14" t="n">
        <v>0</v>
      </c>
      <c r="L640" s="14" t="n">
        <v>1</v>
      </c>
      <c r="M640" s="14" t="n">
        <v>9.444000000000001</v>
      </c>
      <c r="N640" s="14" t="n">
        <v>4.281</v>
      </c>
      <c r="O640" s="14" t="n">
        <v>1.964</v>
      </c>
      <c r="P640" s="14" t="n">
        <v>11.408</v>
      </c>
      <c r="Q640" s="14" t="n">
        <v>0</v>
      </c>
      <c r="R640" s="14" t="n">
        <v>1</v>
      </c>
      <c r="S640" s="14" t="n">
        <v>12.606</v>
      </c>
      <c r="T640" s="14" t="n">
        <v>7.812</v>
      </c>
      <c r="U640" s="14" t="n">
        <v>0.028</v>
      </c>
      <c r="V640" s="14" t="n">
        <v>15.539</v>
      </c>
      <c r="W640" s="14" t="n">
        <v>0.23</v>
      </c>
      <c r="X640" s="14" t="n">
        <v>1</v>
      </c>
      <c r="Y640" s="14" t="n">
        <v>22.447</v>
      </c>
      <c r="Z640" s="14" t="n">
        <v>2.479</v>
      </c>
      <c r="AA640" s="14" t="n">
        <v>-9.981</v>
      </c>
      <c r="AB640" s="14" t="n">
        <v>12.467</v>
      </c>
      <c r="AC640" s="14" t="n">
        <v>0</v>
      </c>
      <c r="AD640" s="14" t="n">
        <v>1</v>
      </c>
      <c r="AE640" s="14" t="n">
        <v>22.477</v>
      </c>
      <c r="AF640" s="14" t="n">
        <v>4.423</v>
      </c>
      <c r="AG640" s="14" t="n">
        <v>-10.01</v>
      </c>
      <c r="AH640" s="14" t="n">
        <v>12.467</v>
      </c>
      <c r="AI640" s="14" t="n">
        <v>0</v>
      </c>
      <c r="AJ640" s="14" t="n">
        <v>1</v>
      </c>
      <c r="AK640" s="14" t="n">
        <v>24.12</v>
      </c>
      <c r="AL640" s="14" t="n">
        <v>11.838</v>
      </c>
      <c r="AM640" s="14" t="n">
        <v>-12.784</v>
      </c>
      <c r="AN640" s="14" t="n">
        <v>13.944</v>
      </c>
      <c r="AO640" s="14" t="n">
        <v>0.23</v>
      </c>
      <c r="AP640" s="14" t="n">
        <v>1</v>
      </c>
      <c r="AQ640" s="14" t="n">
        <v>0.68</v>
      </c>
      <c r="AR640" s="14" t="n">
        <v>0.124</v>
      </c>
      <c r="AS640" s="14" t="n">
        <v>0.474</v>
      </c>
      <c r="AT640" s="14" t="n">
        <v>1.42</v>
      </c>
      <c r="AU640" s="14" t="n">
        <v>0.23</v>
      </c>
      <c r="AV640" s="14" t="n">
        <v>1</v>
      </c>
      <c r="AW640" s="14" t="n">
        <v>0.668</v>
      </c>
      <c r="AX640" s="14" t="n">
        <v>0.129</v>
      </c>
      <c r="AY640" s="14" t="n">
        <v>0.468</v>
      </c>
      <c r="AZ640" s="14" t="n">
        <v>1.397</v>
      </c>
      <c r="BA640" s="14" t="n">
        <v>0.23</v>
      </c>
      <c r="BB640" s="14" t="n">
        <v>1</v>
      </c>
      <c r="BC640" s="14" t="n">
        <v>0.439</v>
      </c>
      <c r="BD640" s="14" t="n">
        <v>0.114</v>
      </c>
      <c r="BE640" s="14" t="n">
        <v>0.126</v>
      </c>
      <c r="BF640" s="14" t="n">
        <v>0.695</v>
      </c>
      <c r="BG640" s="14" t="n">
        <v>0.23</v>
      </c>
      <c r="BH640" s="14" t="n">
        <v>1</v>
      </c>
      <c r="BI640" s="14" t="n">
        <v>0.505</v>
      </c>
      <c r="BJ640" s="14" t="n">
        <v>0.114</v>
      </c>
      <c r="BK640" s="14" t="n">
        <v>-0.018</v>
      </c>
      <c r="BL640" s="14" t="n">
        <v>0.599</v>
      </c>
      <c r="BM640" s="14" t="n">
        <v>0.23</v>
      </c>
      <c r="BN640" s="14" t="n">
        <v>1</v>
      </c>
      <c r="BO640" s="14" t="n">
        <v>0</v>
      </c>
      <c r="BP640" s="14" t="n">
        <v>0.041</v>
      </c>
      <c r="BQ640" s="14" t="n">
        <v>0.107</v>
      </c>
      <c r="BR640" s="14" t="n">
        <v>0</v>
      </c>
      <c r="BS640" s="14" t="n">
        <v>1</v>
      </c>
      <c r="BT640" s="14" t="n">
        <v>0</v>
      </c>
      <c r="BU640" s="14" t="n">
        <v>0.043</v>
      </c>
      <c r="BV640" s="14" t="n">
        <v>0.185</v>
      </c>
      <c r="BW640" s="14" t="n">
        <v>0.23</v>
      </c>
      <c r="BX640" s="14" t="n">
        <v>1</v>
      </c>
      <c r="BY640" s="14" t="n">
        <v>11.787</v>
      </c>
      <c r="BZ640" s="14" t="n">
        <v>0</v>
      </c>
      <c r="CA640" s="14" t="n">
        <v>11.787</v>
      </c>
      <c r="CB640" s="14" t="n">
        <v>0</v>
      </c>
      <c r="CC640" s="14" t="n">
        <v>78.125</v>
      </c>
      <c r="CD640" s="14" t="n">
        <v>7.95</v>
      </c>
      <c r="CE640" s="14" t="n">
        <v>49.868</v>
      </c>
      <c r="CF640" s="14" t="n">
        <v>157.432</v>
      </c>
      <c r="CG640" s="14" t="n">
        <v>0.23</v>
      </c>
      <c r="CH640" s="14" t="n">
        <v>1</v>
      </c>
      <c r="CI640" s="14" t="n">
        <v>0</v>
      </c>
      <c r="CJ640" s="14" t="n">
        <v>0</v>
      </c>
      <c r="CK640" s="14" t="n">
        <v>0</v>
      </c>
      <c r="CL640" s="14" t="n">
        <v>0.8179999999999999</v>
      </c>
      <c r="CM640" s="14" t="n">
        <v>0</v>
      </c>
      <c r="CN640" s="14" t="n">
        <v>0.008999999999999999</v>
      </c>
      <c r="CO640" s="14" t="n">
        <v>0</v>
      </c>
      <c r="CP640" s="14" t="n">
        <v>0</v>
      </c>
      <c r="CQ640" s="14" t="n">
        <v>1.198</v>
      </c>
      <c r="CR640" s="14" t="n">
        <v>0</v>
      </c>
      <c r="CS640" s="14" t="n">
        <v>3.981</v>
      </c>
      <c r="CT640" s="14" t="n">
        <v>3.456</v>
      </c>
      <c r="CU640" s="14" t="n">
        <v>12.489</v>
      </c>
    </row>
    <row r="641">
      <c r="A641" s="14" t="inlineStr">
        <is>
          <t>POL2022</t>
        </is>
      </c>
      <c r="B641" s="14" t="inlineStr">
        <is>
          <t>POL</t>
        </is>
      </c>
      <c r="C641" s="14" t="inlineStr">
        <is>
          <t>POL</t>
        </is>
      </c>
      <c r="D641" s="14" t="inlineStr">
        <is>
          <t>Poland</t>
        </is>
      </c>
      <c r="E641" s="14" t="n">
        <v>2022</v>
      </c>
      <c r="F641" s="14" t="n">
        <v>0.23</v>
      </c>
      <c r="G641" s="14" t="n">
        <v>14.057</v>
      </c>
      <c r="H641" s="14" t="n">
        <v>2.183</v>
      </c>
      <c r="I641" s="14" t="n">
        <v>8.353999999999999</v>
      </c>
      <c r="J641" s="14" t="n">
        <v>22.411</v>
      </c>
      <c r="K641" s="14" t="n">
        <v>0</v>
      </c>
      <c r="L641" s="14" t="n">
        <v>1</v>
      </c>
      <c r="M641" s="14" t="n">
        <v>11.627</v>
      </c>
      <c r="N641" s="14" t="n">
        <v>4.801</v>
      </c>
      <c r="O641" s="14" t="n">
        <v>8.336</v>
      </c>
      <c r="P641" s="14" t="n">
        <v>19.963</v>
      </c>
      <c r="Q641" s="14" t="n">
        <v>0</v>
      </c>
      <c r="R641" s="14" t="n">
        <v>1</v>
      </c>
      <c r="S641" s="14" t="n">
        <v>19.43</v>
      </c>
      <c r="T641" s="14" t="n">
        <v>9.516</v>
      </c>
      <c r="U641" s="14" t="n">
        <v>0.034</v>
      </c>
      <c r="V641" s="14" t="n">
        <v>23.941</v>
      </c>
      <c r="W641" s="14" t="n">
        <v>0.23</v>
      </c>
      <c r="X641" s="14" t="n">
        <v>1</v>
      </c>
      <c r="Y641" s="14" t="n">
        <v>39.508</v>
      </c>
      <c r="Z641" s="14" t="n">
        <v>4.145</v>
      </c>
      <c r="AA641" s="14" t="n">
        <v>-9.605</v>
      </c>
      <c r="AB641" s="14" t="n">
        <v>29.903</v>
      </c>
      <c r="AC641" s="14" t="n">
        <v>0</v>
      </c>
      <c r="AD641" s="14" t="n">
        <v>1</v>
      </c>
      <c r="AE641" s="14" t="n">
        <v>39.629</v>
      </c>
      <c r="AF641" s="14" t="n">
        <v>7.346</v>
      </c>
      <c r="AG641" s="14" t="n">
        <v>-9.725</v>
      </c>
      <c r="AH641" s="14" t="n">
        <v>29.903</v>
      </c>
      <c r="AI641" s="14" t="n">
        <v>0</v>
      </c>
      <c r="AJ641" s="14" t="n">
        <v>1</v>
      </c>
      <c r="AK641" s="14" t="n">
        <v>41.82</v>
      </c>
      <c r="AL641" s="14" t="n">
        <v>19.971</v>
      </c>
      <c r="AM641" s="14" t="n">
        <v>-27.066</v>
      </c>
      <c r="AN641" s="14" t="n">
        <v>16.119</v>
      </c>
      <c r="AO641" s="14" t="n">
        <v>0.093</v>
      </c>
      <c r="AP641" s="14" t="n">
        <v>1</v>
      </c>
      <c r="AQ641" s="14" t="n">
        <v>1.039</v>
      </c>
      <c r="AR641" s="14" t="n">
        <v>0.149</v>
      </c>
      <c r="AS641" s="14" t="n">
        <v>0.33</v>
      </c>
      <c r="AT641" s="14" t="n">
        <v>1.496</v>
      </c>
      <c r="AU641" s="14" t="n">
        <v>0.093</v>
      </c>
      <c r="AV641" s="14" t="n">
        <v>1</v>
      </c>
      <c r="AW641" s="14" t="n">
        <v>1.181</v>
      </c>
      <c r="AX641" s="14" t="n">
        <v>0.153</v>
      </c>
      <c r="AY641" s="14" t="n">
        <v>0.301</v>
      </c>
      <c r="AZ641" s="14" t="n">
        <v>1.619</v>
      </c>
      <c r="BA641" s="14" t="n">
        <v>0.093</v>
      </c>
      <c r="BB641" s="14" t="n">
        <v>1</v>
      </c>
      <c r="BC641" s="14" t="n">
        <v>0.598</v>
      </c>
      <c r="BD641" s="14" t="n">
        <v>0.123</v>
      </c>
      <c r="BE641" s="14" t="n">
        <v>0.07099999999999999</v>
      </c>
      <c r="BF641" s="14" t="n">
        <v>0.731</v>
      </c>
      <c r="BG641" s="14" t="n">
        <v>0.093</v>
      </c>
      <c r="BH641" s="14" t="n">
        <v>1</v>
      </c>
      <c r="BI641" s="14" t="n">
        <v>0.612</v>
      </c>
      <c r="BJ641" s="14" t="n">
        <v>0.123</v>
      </c>
      <c r="BK641" s="14" t="n">
        <v>0.292</v>
      </c>
      <c r="BL641" s="14" t="n">
        <v>1.112</v>
      </c>
      <c r="BM641" s="14" t="n">
        <v>0.23</v>
      </c>
      <c r="BN641" s="14" t="n">
        <v>1</v>
      </c>
      <c r="BO641" s="14" t="n">
        <v>0</v>
      </c>
      <c r="BP641" s="14" t="n">
        <v>0.052</v>
      </c>
      <c r="BQ641" s="14" t="n">
        <v>0.145</v>
      </c>
      <c r="BR641" s="14" t="n">
        <v>0</v>
      </c>
      <c r="BS641" s="14" t="n">
        <v>1</v>
      </c>
      <c r="BT641" s="14" t="n">
        <v>0</v>
      </c>
      <c r="BU641" s="14" t="n">
        <v>0.051</v>
      </c>
      <c r="BV641" s="14" t="n">
        <v>0.162</v>
      </c>
      <c r="BW641" s="14" t="n">
        <v>0.065</v>
      </c>
      <c r="BX641" s="14" t="n">
        <v>1</v>
      </c>
      <c r="BY641" s="14" t="n">
        <v>12.729</v>
      </c>
      <c r="BZ641" s="14" t="n">
        <v>0</v>
      </c>
      <c r="CA641" s="14" t="n">
        <v>12.729</v>
      </c>
      <c r="CB641" s="14" t="n">
        <v>0</v>
      </c>
      <c r="CC641" s="14" t="n">
        <v>97.90000000000001</v>
      </c>
      <c r="CD641" s="14" t="n">
        <v>7.95</v>
      </c>
      <c r="CE641" s="14" t="n">
        <v>124.162</v>
      </c>
      <c r="CF641" s="14" t="n">
        <v>273.136</v>
      </c>
      <c r="CG641" s="14" t="n">
        <v>0.23</v>
      </c>
      <c r="CH641" s="14" t="n">
        <v>1</v>
      </c>
      <c r="CI641" s="14" t="n">
        <v>0</v>
      </c>
      <c r="CJ641" s="14" t="n">
        <v>0</v>
      </c>
      <c r="CK641" s="14" t="n">
        <v>0</v>
      </c>
      <c r="CL641" s="14" t="n">
        <v>0.483</v>
      </c>
      <c r="CM641" s="14" t="n">
        <v>20</v>
      </c>
      <c r="CN641" s="14" t="n">
        <v>0.01</v>
      </c>
      <c r="CO641" s="14" t="n">
        <v>0</v>
      </c>
      <c r="CP641" s="14" t="n">
        <v>0</v>
      </c>
      <c r="CQ641" s="14" t="n">
        <v>1.294</v>
      </c>
      <c r="CR641" s="14" t="n">
        <v>0</v>
      </c>
      <c r="CS641" s="14" t="n">
        <v>4.299</v>
      </c>
      <c r="CT641" s="14" t="n">
        <v>9.295</v>
      </c>
      <c r="CU641" s="14" t="n">
        <v>29.459</v>
      </c>
    </row>
    <row r="642">
      <c r="A642" s="14" t="inlineStr">
        <is>
          <t>POL2023</t>
        </is>
      </c>
      <c r="B642" s="14" t="inlineStr">
        <is>
          <t>POL</t>
        </is>
      </c>
      <c r="C642" s="14" t="inlineStr">
        <is>
          <t>POL</t>
        </is>
      </c>
      <c r="D642" s="14" t="inlineStr">
        <is>
          <t>Poland</t>
        </is>
      </c>
      <c r="E642" s="14" t="n">
        <v>2023</v>
      </c>
      <c r="F642" s="14" t="n">
        <v>0.23</v>
      </c>
      <c r="G642" s="14" t="n">
        <v>7.369</v>
      </c>
      <c r="H642" s="14" t="n">
        <v>1.678</v>
      </c>
      <c r="I642" s="14" t="n">
        <v>9.680999999999999</v>
      </c>
      <c r="J642" s="14" t="n">
        <v>17.05</v>
      </c>
      <c r="K642" s="14" t="n">
        <v>0</v>
      </c>
      <c r="L642" s="14" t="n">
        <v>1</v>
      </c>
      <c r="M642" s="14" t="n">
        <v>9.352</v>
      </c>
      <c r="N642" s="14" t="n">
        <v>4.638</v>
      </c>
      <c r="O642" s="14" t="n">
        <v>9.641</v>
      </c>
      <c r="P642" s="14" t="n">
        <v>18.993</v>
      </c>
      <c r="Q642" s="14" t="n">
        <v>0</v>
      </c>
      <c r="R642" s="14" t="n">
        <v>1</v>
      </c>
      <c r="S642" s="14" t="n">
        <v>13.645</v>
      </c>
      <c r="T642" s="14" t="n">
        <v>8.557</v>
      </c>
      <c r="U642" s="14" t="n">
        <v>0.034</v>
      </c>
      <c r="V642" s="14" t="n">
        <v>16.825</v>
      </c>
      <c r="W642" s="14" t="n">
        <v>0.23</v>
      </c>
      <c r="X642" s="14" t="n">
        <v>1</v>
      </c>
      <c r="Y642" s="14" t="n">
        <v>20.215</v>
      </c>
      <c r="Z642" s="14" t="n">
        <v>2.264</v>
      </c>
      <c r="AA642" s="14" t="n">
        <v>13.865</v>
      </c>
      <c r="AB642" s="14" t="n">
        <v>34.08</v>
      </c>
      <c r="AC642" s="14" t="n">
        <v>0</v>
      </c>
      <c r="AD642" s="14" t="n">
        <v>1</v>
      </c>
      <c r="AE642" s="14" t="n">
        <v>20.387</v>
      </c>
      <c r="AF642" s="14" t="n">
        <v>4.06</v>
      </c>
      <c r="AG642" s="14" t="n">
        <v>13.693</v>
      </c>
      <c r="AH642" s="14" t="n">
        <v>34.08</v>
      </c>
      <c r="AI642" s="14" t="n">
        <v>0</v>
      </c>
      <c r="AJ642" s="14" t="n">
        <v>1</v>
      </c>
      <c r="AK642" s="14" t="n">
        <v>22.885</v>
      </c>
      <c r="AL642" s="14" t="n">
        <v>11.336</v>
      </c>
      <c r="AM642" s="14" t="n">
        <v>-5.636</v>
      </c>
      <c r="AN642" s="14" t="n">
        <v>21.216</v>
      </c>
      <c r="AO642" s="14" t="n">
        <v>0.23</v>
      </c>
      <c r="AP642" s="14" t="n">
        <v>1</v>
      </c>
      <c r="AQ642" s="14" t="n">
        <v>0.8110000000000001</v>
      </c>
      <c r="AR642" s="14" t="n">
        <v>0.137</v>
      </c>
      <c r="AS642" s="14" t="n">
        <v>0.45</v>
      </c>
      <c r="AT642" s="14" t="n">
        <v>1.551</v>
      </c>
      <c r="AU642" s="14" t="n">
        <v>0.23</v>
      </c>
      <c r="AV642" s="14" t="n">
        <v>1</v>
      </c>
      <c r="AW642" s="14" t="n">
        <v>0.865</v>
      </c>
      <c r="AX642" s="14" t="n">
        <v>0.148</v>
      </c>
      <c r="AY642" s="14" t="n">
        <v>0.413</v>
      </c>
      <c r="AZ642" s="14" t="n">
        <v>1.573</v>
      </c>
      <c r="BA642" s="14" t="n">
        <v>0.23</v>
      </c>
      <c r="BB642" s="14" t="n">
        <v>1</v>
      </c>
      <c r="BC642" s="14" t="n">
        <v>0.535</v>
      </c>
      <c r="BD642" s="14" t="n">
        <v>0.129</v>
      </c>
      <c r="BE642" s="14" t="n">
        <v>0.048</v>
      </c>
      <c r="BF642" s="14" t="n">
        <v>0.718</v>
      </c>
      <c r="BG642" s="14" t="n">
        <v>0.23</v>
      </c>
      <c r="BH642" s="14" t="n">
        <v>1</v>
      </c>
      <c r="BI642" s="14" t="n">
        <v>0.579</v>
      </c>
      <c r="BJ642" s="14" t="n">
        <v>0.129</v>
      </c>
      <c r="BK642" s="14" t="n">
        <v>0.226</v>
      </c>
      <c r="BL642" s="14" t="n">
        <v>0.99</v>
      </c>
      <c r="BM642" s="14" t="n">
        <v>0.23</v>
      </c>
      <c r="BN642" s="14" t="n">
        <v>1</v>
      </c>
      <c r="BO642" s="14" t="n">
        <v>0</v>
      </c>
      <c r="BP642" s="14" t="n">
        <v>0.075</v>
      </c>
      <c r="BQ642" s="14" t="n">
        <v>0.216</v>
      </c>
      <c r="BR642" s="14" t="n">
        <v>0</v>
      </c>
      <c r="BS642" s="14" t="n">
        <v>1</v>
      </c>
      <c r="BT642" s="14" t="n">
        <v>0</v>
      </c>
      <c r="BU642" s="14" t="n">
        <v>0.06</v>
      </c>
      <c r="BV642" s="14" t="n">
        <v>0.213</v>
      </c>
      <c r="BW642" s="14" t="n">
        <v>0.23</v>
      </c>
      <c r="BX642" s="14" t="n">
        <v>1</v>
      </c>
      <c r="BY642" s="14" t="n">
        <v>13.254</v>
      </c>
      <c r="BZ642" s="14" t="n">
        <v>0</v>
      </c>
      <c r="CA642" s="14" t="n">
        <v>13.254</v>
      </c>
      <c r="CB642" s="14" t="n">
        <v>0</v>
      </c>
      <c r="CC642" s="14" t="n">
        <v>83.248</v>
      </c>
      <c r="CD642" s="14" t="n">
        <v>7.95</v>
      </c>
      <c r="CE642" s="14" t="n">
        <v>124.29</v>
      </c>
      <c r="CF642" s="14" t="n">
        <v>255.271</v>
      </c>
      <c r="CG642" s="14" t="n">
        <v>0.23</v>
      </c>
      <c r="CH642" s="14" t="n">
        <v>1</v>
      </c>
      <c r="CI642" s="14" t="n">
        <v>0</v>
      </c>
      <c r="CJ642" s="14" t="n">
        <v>0</v>
      </c>
      <c r="CK642" s="14" t="n">
        <v>0</v>
      </c>
      <c r="CL642" s="14" t="n">
        <v>0.503</v>
      </c>
      <c r="CM642" s="14" t="n">
        <v>20.826</v>
      </c>
      <c r="CN642" s="14" t="n">
        <v>0.01</v>
      </c>
      <c r="CO642" s="14" t="n">
        <v>0</v>
      </c>
      <c r="CP642" s="14" t="n">
        <v>0</v>
      </c>
      <c r="CQ642" s="14" t="n">
        <v>1.348</v>
      </c>
      <c r="CR642" s="14" t="n">
        <v>0</v>
      </c>
      <c r="CS642" s="14" t="n">
        <v>4.477</v>
      </c>
      <c r="CT642" s="14" t="n">
        <v>7.086</v>
      </c>
      <c r="CU642" s="14" t="n">
        <v>10.115</v>
      </c>
    </row>
    <row r="643">
      <c r="A643" s="14" t="inlineStr">
        <is>
          <t>POL2024</t>
        </is>
      </c>
      <c r="B643" s="14" t="inlineStr">
        <is>
          <t>POL</t>
        </is>
      </c>
      <c r="C643" s="14" t="inlineStr">
        <is>
          <t>POL</t>
        </is>
      </c>
      <c r="D643" s="14" t="inlineStr">
        <is>
          <t>Poland</t>
        </is>
      </c>
      <c r="E643" s="14" t="n">
        <v>2024</v>
      </c>
      <c r="F643" s="14" t="n">
        <v>0.23</v>
      </c>
      <c r="G643" s="14" t="n">
        <v>6.682</v>
      </c>
      <c r="H643" s="14" t="n">
        <v>1.693</v>
      </c>
      <c r="I643" s="14" t="n">
        <v>6.347</v>
      </c>
      <c r="J643" s="14" t="n">
        <v>13.03</v>
      </c>
      <c r="K643" s="14" t="n">
        <v>0</v>
      </c>
      <c r="L643" s="14" t="n">
        <v>1</v>
      </c>
      <c r="M643" s="14" t="n">
        <v>8.462</v>
      </c>
      <c r="N643" s="14" t="n">
        <v>4.61</v>
      </c>
      <c r="O643" s="14" t="n">
        <v>6.358</v>
      </c>
      <c r="P643" s="14" t="n">
        <v>14.82</v>
      </c>
      <c r="Q643" s="14" t="n">
        <v>0</v>
      </c>
      <c r="R643" s="14" t="n">
        <v>1</v>
      </c>
      <c r="S643" s="14" t="n">
        <v>13.232</v>
      </c>
      <c r="T643" s="14" t="n">
        <v>8.76</v>
      </c>
      <c r="U643" s="14" t="n">
        <v>0.035</v>
      </c>
      <c r="V643" s="14" t="n">
        <v>16.318</v>
      </c>
      <c r="W643" s="14" t="n">
        <v>0.23</v>
      </c>
      <c r="X643" s="14" t="n">
        <v>1</v>
      </c>
      <c r="Y643" s="14" t="n">
        <v>21.212</v>
      </c>
      <c r="Z643" s="14" t="n">
        <v>2.678</v>
      </c>
      <c r="AA643" s="14" t="n">
        <v>4.393</v>
      </c>
      <c r="AB643" s="14" t="n">
        <v>25.605</v>
      </c>
      <c r="AC643" s="14" t="n">
        <v>0</v>
      </c>
      <c r="AD643" s="14" t="n">
        <v>1</v>
      </c>
      <c r="AE643" s="14" t="n">
        <v>21.653</v>
      </c>
      <c r="AF643" s="14" t="n">
        <v>4.743</v>
      </c>
      <c r="AG643" s="14" t="n">
        <v>3.952</v>
      </c>
      <c r="AH643" s="14" t="n">
        <v>25.605</v>
      </c>
      <c r="AI643" s="14" t="n">
        <v>0</v>
      </c>
      <c r="AJ643" s="14" t="n">
        <v>1</v>
      </c>
      <c r="AK643" s="14" t="n">
        <v>23.304</v>
      </c>
      <c r="AL643" s="14" t="n">
        <v>11.853</v>
      </c>
      <c r="AM643" s="14" t="n">
        <v>-4.083</v>
      </c>
      <c r="AN643" s="14" t="n">
        <v>23.641</v>
      </c>
      <c r="AO643" s="14" t="n">
        <v>0.23</v>
      </c>
      <c r="AP643" s="14" t="n">
        <v>1</v>
      </c>
      <c r="AQ643" s="14" t="n">
        <v>0.789</v>
      </c>
      <c r="AR643" s="14" t="n">
        <v>0.143</v>
      </c>
      <c r="AS643" s="14" t="n">
        <v>0.512</v>
      </c>
      <c r="AT643" s="14" t="n">
        <v>1.601</v>
      </c>
      <c r="AU643" s="14" t="n">
        <v>0.23</v>
      </c>
      <c r="AV643" s="14" t="n">
        <v>1</v>
      </c>
      <c r="AW643" s="14" t="n">
        <v>0.822</v>
      </c>
      <c r="AX643" s="14" t="n">
        <v>0.151</v>
      </c>
      <c r="AY643" s="14" t="n">
        <v>0.494</v>
      </c>
      <c r="AZ643" s="14" t="n">
        <v>1.618</v>
      </c>
      <c r="BA643" s="14" t="n">
        <v>0.23</v>
      </c>
      <c r="BB643" s="14" t="n">
        <v>1</v>
      </c>
      <c r="BC643" s="14" t="n">
        <v>0.513</v>
      </c>
      <c r="BD643" s="14" t="n">
        <v>0.132</v>
      </c>
      <c r="BE643" s="14" t="n">
        <v>0.079</v>
      </c>
      <c r="BF643" s="14" t="n">
        <v>0.728</v>
      </c>
      <c r="BG643" s="14" t="n">
        <v>0.23</v>
      </c>
      <c r="BH643" s="14" t="n">
        <v>1</v>
      </c>
      <c r="BI643" s="14" t="n">
        <v>0.591</v>
      </c>
      <c r="BJ643" s="14" t="n">
        <v>0.132</v>
      </c>
      <c r="BK643" s="14" t="n">
        <v>0.191</v>
      </c>
      <c r="BL643" s="14" t="n">
        <v>0.963</v>
      </c>
      <c r="BM643" s="14" t="n">
        <v>0.23</v>
      </c>
      <c r="BN643" s="14" t="n">
        <v>1</v>
      </c>
      <c r="BO643" s="14" t="n">
        <v>0</v>
      </c>
      <c r="BP643" s="14" t="n">
        <v>0.067</v>
      </c>
      <c r="BQ643" s="14" t="n">
        <v>0.182</v>
      </c>
      <c r="BR643" s="14" t="n">
        <v>0</v>
      </c>
      <c r="BS643" s="14" t="n">
        <v>1</v>
      </c>
      <c r="BT643" s="14" t="n">
        <v>0</v>
      </c>
      <c r="BU643" s="14" t="n">
        <v>0.06900000000000001</v>
      </c>
      <c r="BV643" s="14" t="n">
        <v>0.247</v>
      </c>
      <c r="BW643" s="14" t="n">
        <v>0.23</v>
      </c>
      <c r="BX643" s="14" t="n">
        <v>1</v>
      </c>
      <c r="BY643" s="14" t="n">
        <v>13.646</v>
      </c>
      <c r="BZ643" s="14" t="n">
        <v>0</v>
      </c>
      <c r="CA643" s="14" t="n">
        <v>13.646</v>
      </c>
      <c r="CB643" s="14" t="n">
        <v>0</v>
      </c>
      <c r="CC643" s="14" t="n">
        <v>82.58799999999999</v>
      </c>
      <c r="CD643" s="14" t="n">
        <v>7.95</v>
      </c>
      <c r="CE643" s="14" t="n">
        <v>102.469</v>
      </c>
      <c r="CF643" s="14" t="n">
        <v>227.62</v>
      </c>
      <c r="CG643" s="14" t="n">
        <v>0.23</v>
      </c>
      <c r="CH643" s="14" t="n">
        <v>1</v>
      </c>
      <c r="CI643" s="14" t="n">
        <v>0</v>
      </c>
      <c r="CJ643" s="14" t="n">
        <v>0</v>
      </c>
      <c r="CK643" s="14" t="n">
        <v>0</v>
      </c>
      <c r="CL643" s="14" t="n">
        <v>1.8</v>
      </c>
      <c r="CM643" s="14" t="n">
        <v>21.44</v>
      </c>
      <c r="CN643" s="14" t="n">
        <v>0.01</v>
      </c>
      <c r="CO643" s="14" t="n">
        <v>0</v>
      </c>
      <c r="CP643" s="14" t="n">
        <v>0</v>
      </c>
      <c r="CQ643" s="14" t="n">
        <v>1.387</v>
      </c>
      <c r="CR643" s="14" t="n">
        <v>0</v>
      </c>
      <c r="CS643" s="14" t="n">
        <v>4.609</v>
      </c>
      <c r="CT643" s="14" t="n">
        <v>4.705</v>
      </c>
      <c r="CU643" s="14" t="n">
        <v>8.551</v>
      </c>
    </row>
    <row r="644">
      <c r="A644" s="14" t="inlineStr">
        <is>
          <t>PRT2021</t>
        </is>
      </c>
      <c r="B644" s="14" t="inlineStr">
        <is>
          <t>PRT</t>
        </is>
      </c>
      <c r="C644" s="14" t="inlineStr">
        <is>
          <t>PRT</t>
        </is>
      </c>
      <c r="D644" s="14" t="inlineStr">
        <is>
          <t>Portugal</t>
        </is>
      </c>
      <c r="E644" s="14" t="n">
        <v>2021</v>
      </c>
      <c r="F644" s="14" t="n">
        <v>0.23</v>
      </c>
      <c r="G644" s="14" t="n">
        <v>3.432</v>
      </c>
      <c r="H644" s="14" t="n">
        <v>0.751</v>
      </c>
      <c r="I644" s="14" t="n">
        <v>1.422</v>
      </c>
      <c r="J644" s="14" t="n">
        <v>4.854</v>
      </c>
      <c r="K644" s="14" t="n">
        <v>0</v>
      </c>
      <c r="L644" s="14" t="n">
        <v>1</v>
      </c>
      <c r="M644" s="14" t="n">
        <v>6.871</v>
      </c>
      <c r="N644" s="14" t="n">
        <v>3.114</v>
      </c>
      <c r="O644" s="14" t="n">
        <v>2.495</v>
      </c>
      <c r="P644" s="14" t="n">
        <v>9.366</v>
      </c>
      <c r="Q644" s="14" t="n">
        <v>0</v>
      </c>
      <c r="R644" s="14" t="n">
        <v>1</v>
      </c>
      <c r="S644" s="14" t="n">
        <v>5.808</v>
      </c>
      <c r="T644" s="14" t="n">
        <v>3.586</v>
      </c>
      <c r="U644" s="14" t="n">
        <v>1.183</v>
      </c>
      <c r="V644" s="14" t="n">
        <v>8.599</v>
      </c>
      <c r="W644" s="14" t="n">
        <v>0.23</v>
      </c>
      <c r="X644" s="14" t="n">
        <v>1</v>
      </c>
      <c r="Y644" s="14" t="n">
        <v>11.872</v>
      </c>
      <c r="Z644" s="14" t="n">
        <v>1.311</v>
      </c>
      <c r="AA644" s="14" t="n">
        <v>-1.571</v>
      </c>
      <c r="AB644" s="14" t="n">
        <v>10.301</v>
      </c>
      <c r="AC644" s="14" t="n">
        <v>0</v>
      </c>
      <c r="AD644" s="14" t="n">
        <v>1</v>
      </c>
      <c r="AE644" s="14" t="n">
        <v>11.828</v>
      </c>
      <c r="AF644" s="14" t="n">
        <v>2.328</v>
      </c>
      <c r="AG644" s="14" t="n">
        <v>-1.528</v>
      </c>
      <c r="AH644" s="14" t="n">
        <v>10.301</v>
      </c>
      <c r="AI644" s="14" t="n">
        <v>0</v>
      </c>
      <c r="AJ644" s="14" t="n">
        <v>1</v>
      </c>
      <c r="AK644" s="14" t="n">
        <v>21.934</v>
      </c>
      <c r="AL644" s="14" t="n">
        <v>10.765</v>
      </c>
      <c r="AM644" s="14" t="n">
        <v>-1.437</v>
      </c>
      <c r="AN644" s="14" t="n">
        <v>25.21</v>
      </c>
      <c r="AO644" s="14" t="n">
        <v>0.23</v>
      </c>
      <c r="AP644" s="14" t="n">
        <v>1</v>
      </c>
      <c r="AQ644" s="14" t="n">
        <v>0.619</v>
      </c>
      <c r="AR644" s="14" t="n">
        <v>0.114</v>
      </c>
      <c r="AS644" s="14" t="n">
        <v>0.9399999999999999</v>
      </c>
      <c r="AT644" s="14" t="n">
        <v>1.918</v>
      </c>
      <c r="AU644" s="14" t="n">
        <v>0.23</v>
      </c>
      <c r="AV644" s="14" t="n">
        <v>1</v>
      </c>
      <c r="AW644" s="14" t="n">
        <v>0.599</v>
      </c>
      <c r="AX644" s="14" t="n">
        <v>0.114</v>
      </c>
      <c r="AY644" s="14" t="n">
        <v>0.772</v>
      </c>
      <c r="AZ644" s="14" t="n">
        <v>1.687</v>
      </c>
      <c r="BA644" s="14" t="n">
        <v>0.23</v>
      </c>
      <c r="BB644" s="14" t="n">
        <v>1</v>
      </c>
      <c r="BC644" s="14" t="n">
        <v>0.439</v>
      </c>
      <c r="BD644" s="14" t="n">
        <v>0.114</v>
      </c>
      <c r="BE644" s="14" t="n">
        <v>0.258</v>
      </c>
      <c r="BF644" s="14" t="n">
        <v>0.857</v>
      </c>
      <c r="BG644" s="14" t="n">
        <v>0.23</v>
      </c>
      <c r="BH644" s="14" t="n">
        <v>1</v>
      </c>
      <c r="BI644" s="14" t="n">
        <v>0.505</v>
      </c>
      <c r="BJ644" s="14" t="n">
        <v>0.114</v>
      </c>
      <c r="BK644" s="14" t="n">
        <v>0.668</v>
      </c>
      <c r="BL644" s="14" t="n">
        <v>1.442</v>
      </c>
      <c r="BM644" s="14" t="n">
        <v>0.23</v>
      </c>
      <c r="BN644" s="14" t="n">
        <v>1</v>
      </c>
      <c r="BO644" s="14" t="n">
        <v>0</v>
      </c>
      <c r="BP644" s="14" t="n">
        <v>0.028</v>
      </c>
      <c r="BQ644" s="14" t="n">
        <v>0.127</v>
      </c>
      <c r="BR644" s="14" t="n">
        <v>0</v>
      </c>
      <c r="BS644" s="14" t="n">
        <v>1</v>
      </c>
      <c r="BT644" s="14" t="n">
        <v>0</v>
      </c>
      <c r="BU644" s="14" t="n">
        <v>0.074</v>
      </c>
      <c r="BV644" s="14" t="n">
        <v>0.252</v>
      </c>
      <c r="BW644" s="14" t="n">
        <v>0.23</v>
      </c>
      <c r="BX644" s="14" t="n">
        <v>0.667</v>
      </c>
      <c r="BY644" s="14" t="n">
        <v>11.787</v>
      </c>
      <c r="BZ644" s="14" t="n">
        <v>0</v>
      </c>
      <c r="CA644" s="14" t="n">
        <v>11.787</v>
      </c>
      <c r="CB644" s="14" t="n">
        <v>0</v>
      </c>
      <c r="CC644" s="14" t="n">
        <v>78.125</v>
      </c>
      <c r="CD644" s="14" t="n">
        <v>7.95</v>
      </c>
      <c r="CE644" s="14" t="n">
        <v>113.66</v>
      </c>
      <c r="CF644" s="14" t="n">
        <v>235.895</v>
      </c>
      <c r="CG644" s="14" t="n">
        <v>0.23</v>
      </c>
      <c r="CH644" s="14" t="n">
        <v>1</v>
      </c>
      <c r="CI644" s="14" t="n">
        <v>0</v>
      </c>
      <c r="CJ644" s="14" t="n">
        <v>0</v>
      </c>
      <c r="CK644" s="14" t="n">
        <v>0</v>
      </c>
      <c r="CL644" s="14" t="n">
        <v>0</v>
      </c>
      <c r="CM644" s="14" t="n">
        <v>0</v>
      </c>
      <c r="CN644" s="14" t="n">
        <v>0</v>
      </c>
      <c r="CO644" s="14" t="n">
        <v>0</v>
      </c>
      <c r="CP644" s="14" t="n">
        <v>0</v>
      </c>
      <c r="CQ644" s="14" t="n">
        <v>1.198</v>
      </c>
      <c r="CR644" s="14" t="n">
        <v>0</v>
      </c>
      <c r="CS644" s="14" t="n">
        <v>4.776</v>
      </c>
      <c r="CT644" s="14" t="n">
        <v>23.769</v>
      </c>
      <c r="CU644" s="14" t="n">
        <v>8.331</v>
      </c>
    </row>
    <row r="645">
      <c r="A645" s="14" t="inlineStr">
        <is>
          <t>PRT2022</t>
        </is>
      </c>
      <c r="B645" s="14" t="inlineStr">
        <is>
          <t>PRT</t>
        </is>
      </c>
      <c r="C645" s="14" t="inlineStr">
        <is>
          <t>PRT</t>
        </is>
      </c>
      <c r="D645" s="14" t="inlineStr">
        <is>
          <t>Portugal</t>
        </is>
      </c>
      <c r="E645" s="14" t="n">
        <v>2022</v>
      </c>
      <c r="F645" s="14" t="n">
        <v>0.23</v>
      </c>
      <c r="G645" s="14" t="n">
        <v>3.23</v>
      </c>
      <c r="H645" s="14" t="n">
        <v>0.502</v>
      </c>
      <c r="I645" s="14" t="n">
        <v>8.583</v>
      </c>
      <c r="J645" s="14" t="n">
        <v>11.813</v>
      </c>
      <c r="K645" s="14" t="n">
        <v>0</v>
      </c>
      <c r="L645" s="14" t="n">
        <v>1</v>
      </c>
      <c r="M645" s="14" t="n">
        <v>7.063</v>
      </c>
      <c r="N645" s="14" t="n">
        <v>2.917</v>
      </c>
      <c r="O645" s="14" t="n">
        <v>8.829000000000001</v>
      </c>
      <c r="P645" s="14" t="n">
        <v>15.892</v>
      </c>
      <c r="Q645" s="14" t="n">
        <v>0</v>
      </c>
      <c r="R645" s="14" t="n">
        <v>1</v>
      </c>
      <c r="S645" s="14" t="n">
        <v>68.13500000000001</v>
      </c>
      <c r="T645" s="14" t="n">
        <v>7.408</v>
      </c>
      <c r="U645" s="14" t="n">
        <v>2.603</v>
      </c>
      <c r="V645" s="14" t="n">
        <v>85.55200000000001</v>
      </c>
      <c r="W645" s="14" t="n">
        <v>0.23</v>
      </c>
      <c r="X645" s="14" t="n">
        <v>1</v>
      </c>
      <c r="Y645" s="14" t="n">
        <v>24.702</v>
      </c>
      <c r="Z645" s="14" t="n">
        <v>2.591</v>
      </c>
      <c r="AA645" s="14" t="n">
        <v>4.965</v>
      </c>
      <c r="AB645" s="14" t="n">
        <v>29.666</v>
      </c>
      <c r="AC645" s="14" t="n">
        <v>0</v>
      </c>
      <c r="AD645" s="14" t="n">
        <v>1</v>
      </c>
      <c r="AE645" s="14" t="n">
        <v>24.749</v>
      </c>
      <c r="AF645" s="14" t="n">
        <v>4.588</v>
      </c>
      <c r="AG645" s="14" t="n">
        <v>4.917</v>
      </c>
      <c r="AH645" s="14" t="n">
        <v>29.666</v>
      </c>
      <c r="AI645" s="14" t="n">
        <v>0</v>
      </c>
      <c r="AJ645" s="14" t="n">
        <v>1</v>
      </c>
      <c r="AK645" s="14" t="n">
        <v>35.403</v>
      </c>
      <c r="AL645" s="14" t="n">
        <v>16.906</v>
      </c>
      <c r="AM645" s="14" t="n">
        <v>-10.27</v>
      </c>
      <c r="AN645" s="14" t="n">
        <v>30.914</v>
      </c>
      <c r="AO645" s="14" t="n">
        <v>0.23</v>
      </c>
      <c r="AP645" s="14" t="n">
        <v>1</v>
      </c>
      <c r="AQ645" s="14" t="n">
        <v>0.861</v>
      </c>
      <c r="AR645" s="14" t="n">
        <v>0.123</v>
      </c>
      <c r="AS645" s="14" t="n">
        <v>0.72</v>
      </c>
      <c r="AT645" s="14" t="n">
        <v>1.945</v>
      </c>
      <c r="AU645" s="14" t="n">
        <v>0.23</v>
      </c>
      <c r="AV645" s="14" t="n">
        <v>1</v>
      </c>
      <c r="AW645" s="14" t="n">
        <v>0.986</v>
      </c>
      <c r="AX645" s="14" t="n">
        <v>0.123</v>
      </c>
      <c r="AY645" s="14" t="n">
        <v>0.551</v>
      </c>
      <c r="AZ645" s="14" t="n">
        <v>1.891</v>
      </c>
      <c r="BA645" s="14" t="n">
        <v>0.23</v>
      </c>
      <c r="BB645" s="14" t="n">
        <v>1</v>
      </c>
      <c r="BC645" s="14" t="n">
        <v>0.598</v>
      </c>
      <c r="BD645" s="14" t="n">
        <v>0.123</v>
      </c>
      <c r="BE645" s="14" t="n">
        <v>0.168</v>
      </c>
      <c r="BF645" s="14" t="n">
        <v>0.9409999999999999</v>
      </c>
      <c r="BG645" s="14" t="n">
        <v>0.23</v>
      </c>
      <c r="BH645" s="14" t="n">
        <v>1</v>
      </c>
      <c r="BI645" s="14" t="n">
        <v>0.612</v>
      </c>
      <c r="BJ645" s="14" t="n">
        <v>0.123</v>
      </c>
      <c r="BK645" s="14" t="n">
        <v>0.874</v>
      </c>
      <c r="BL645" s="14" t="n">
        <v>1.828</v>
      </c>
      <c r="BM645" s="14" t="n">
        <v>0.23</v>
      </c>
      <c r="BN645" s="14" t="n">
        <v>1</v>
      </c>
      <c r="BO645" s="14" t="n">
        <v>0</v>
      </c>
      <c r="BP645" s="14" t="n">
        <v>-0.028</v>
      </c>
      <c r="BQ645" s="14" t="n">
        <v>0.152</v>
      </c>
      <c r="BR645" s="14" t="n">
        <v>0</v>
      </c>
      <c r="BS645" s="14" t="n">
        <v>1</v>
      </c>
      <c r="BT645" s="14" t="n">
        <v>0</v>
      </c>
      <c r="BU645" s="14" t="n">
        <v>0.002</v>
      </c>
      <c r="BV645" s="14" t="n">
        <v>0.233</v>
      </c>
      <c r="BW645" s="14" t="n">
        <v>0.23</v>
      </c>
      <c r="BX645" s="14" t="n">
        <v>0.667</v>
      </c>
      <c r="BY645" s="14" t="n">
        <v>12.729</v>
      </c>
      <c r="BZ645" s="14" t="n">
        <v>0</v>
      </c>
      <c r="CA645" s="14" t="n">
        <v>12.729</v>
      </c>
      <c r="CB645" s="14" t="n">
        <v>0</v>
      </c>
      <c r="CC645" s="14" t="n">
        <v>97.90000000000001</v>
      </c>
      <c r="CD645" s="14" t="n">
        <v>7.95</v>
      </c>
      <c r="CE645" s="14" t="n">
        <v>171.492</v>
      </c>
      <c r="CF645" s="14" t="n">
        <v>331.352</v>
      </c>
      <c r="CG645" s="14" t="n">
        <v>0.23</v>
      </c>
      <c r="CH645" s="14" t="n">
        <v>1</v>
      </c>
      <c r="CI645" s="14" t="n">
        <v>0</v>
      </c>
      <c r="CJ645" s="14" t="n">
        <v>0</v>
      </c>
      <c r="CK645" s="14" t="n">
        <v>0</v>
      </c>
      <c r="CL645" s="14" t="n">
        <v>0</v>
      </c>
      <c r="CM645" s="14" t="n">
        <v>0</v>
      </c>
      <c r="CN645" s="14" t="n">
        <v>0</v>
      </c>
      <c r="CO645" s="14" t="n">
        <v>0</v>
      </c>
      <c r="CP645" s="14" t="n">
        <v>0</v>
      </c>
      <c r="CQ645" s="14" t="n">
        <v>1.294</v>
      </c>
      <c r="CR645" s="14" t="n">
        <v>0</v>
      </c>
      <c r="CS645" s="14" t="n">
        <v>5.158</v>
      </c>
      <c r="CT645" s="14" t="n">
        <v>60.727</v>
      </c>
      <c r="CU645" s="14" t="n">
        <v>21.07</v>
      </c>
    </row>
    <row r="646">
      <c r="A646" s="14" t="inlineStr">
        <is>
          <t>PRT2023</t>
        </is>
      </c>
      <c r="B646" s="14" t="inlineStr">
        <is>
          <t>PRT</t>
        </is>
      </c>
      <c r="C646" s="14" t="inlineStr">
        <is>
          <t>PRT</t>
        </is>
      </c>
      <c r="D646" s="14" t="inlineStr">
        <is>
          <t>Portugal</t>
        </is>
      </c>
      <c r="E646" s="14" t="n">
        <v>2023</v>
      </c>
      <c r="F646" s="14" t="n">
        <v>0.23</v>
      </c>
      <c r="G646" s="14" t="n">
        <v>4.148</v>
      </c>
      <c r="H646" s="14" t="n">
        <v>0.945</v>
      </c>
      <c r="I646" s="14" t="n">
        <v>9.936999999999999</v>
      </c>
      <c r="J646" s="14" t="n">
        <v>14.084</v>
      </c>
      <c r="K646" s="14" t="n">
        <v>0</v>
      </c>
      <c r="L646" s="14" t="n">
        <v>1</v>
      </c>
      <c r="M646" s="14" t="n">
        <v>9.368</v>
      </c>
      <c r="N646" s="14" t="n">
        <v>4.646</v>
      </c>
      <c r="O646" s="14" t="n">
        <v>9.945</v>
      </c>
      <c r="P646" s="14" t="n">
        <v>19.313</v>
      </c>
      <c r="Q646" s="14" t="n">
        <v>0</v>
      </c>
      <c r="R646" s="14" t="n">
        <v>1</v>
      </c>
      <c r="S646" s="14" t="n">
        <v>30.904</v>
      </c>
      <c r="T646" s="14" t="n">
        <v>6.981</v>
      </c>
      <c r="U646" s="14" t="n">
        <v>2.279</v>
      </c>
      <c r="V646" s="14" t="n">
        <v>39.801</v>
      </c>
      <c r="W646" s="14" t="n">
        <v>0.23</v>
      </c>
      <c r="X646" s="14" t="n">
        <v>1</v>
      </c>
      <c r="Y646" s="14" t="n">
        <v>19.331</v>
      </c>
      <c r="Z646" s="14" t="n">
        <v>2.165</v>
      </c>
      <c r="AA646" s="14" t="n">
        <v>5.348</v>
      </c>
      <c r="AB646" s="14" t="n">
        <v>24.679</v>
      </c>
      <c r="AC646" s="14" t="n">
        <v>0</v>
      </c>
      <c r="AD646" s="14" t="n">
        <v>1</v>
      </c>
      <c r="AE646" s="14" t="n">
        <v>19.43</v>
      </c>
      <c r="AF646" s="14" t="n">
        <v>3.87</v>
      </c>
      <c r="AG646" s="14" t="n">
        <v>5.249</v>
      </c>
      <c r="AH646" s="14" t="n">
        <v>24.679</v>
      </c>
      <c r="AI646" s="14" t="n">
        <v>0</v>
      </c>
      <c r="AJ646" s="14" t="n">
        <v>1</v>
      </c>
      <c r="AK646" s="14" t="n">
        <v>30.389</v>
      </c>
      <c r="AL646" s="14" t="n">
        <v>15.054</v>
      </c>
      <c r="AM646" s="14" t="n">
        <v>3.557</v>
      </c>
      <c r="AN646" s="14" t="n">
        <v>41.754</v>
      </c>
      <c r="AO646" s="14" t="n">
        <v>0.23</v>
      </c>
      <c r="AP646" s="14" t="n">
        <v>1</v>
      </c>
      <c r="AQ646" s="14" t="n">
        <v>0.76</v>
      </c>
      <c r="AR646" s="14" t="n">
        <v>0.129</v>
      </c>
      <c r="AS646" s="14" t="n">
        <v>0.751</v>
      </c>
      <c r="AT646" s="14" t="n">
        <v>1.859</v>
      </c>
      <c r="AU646" s="14" t="n">
        <v>0.23</v>
      </c>
      <c r="AV646" s="14" t="n">
        <v>1</v>
      </c>
      <c r="AW646" s="14" t="n">
        <v>0.8110000000000001</v>
      </c>
      <c r="AX646" s="14" t="n">
        <v>0.129</v>
      </c>
      <c r="AY646" s="14" t="n">
        <v>0.586</v>
      </c>
      <c r="AZ646" s="14" t="n">
        <v>1.719</v>
      </c>
      <c r="BA646" s="14" t="n">
        <v>0.23</v>
      </c>
      <c r="BB646" s="14" t="n">
        <v>1</v>
      </c>
      <c r="BC646" s="14" t="n">
        <v>0.535</v>
      </c>
      <c r="BD646" s="14" t="n">
        <v>0.129</v>
      </c>
      <c r="BE646" s="14" t="n">
        <v>0.186</v>
      </c>
      <c r="BF646" s="14" t="n">
        <v>0.887</v>
      </c>
      <c r="BG646" s="14" t="n">
        <v>0.23</v>
      </c>
      <c r="BH646" s="14" t="n">
        <v>1</v>
      </c>
      <c r="BI646" s="14" t="n">
        <v>0.579</v>
      </c>
      <c r="BJ646" s="14" t="n">
        <v>0.129</v>
      </c>
      <c r="BK646" s="14" t="n">
        <v>0.821</v>
      </c>
      <c r="BL646" s="14" t="n">
        <v>1.722</v>
      </c>
      <c r="BM646" s="14" t="n">
        <v>0.23</v>
      </c>
      <c r="BN646" s="14" t="n">
        <v>1</v>
      </c>
      <c r="BO646" s="14" t="n">
        <v>0</v>
      </c>
      <c r="BP646" s="14" t="n">
        <v>-0.038</v>
      </c>
      <c r="BQ646" s="14" t="n">
        <v>0.094</v>
      </c>
      <c r="BR646" s="14" t="n">
        <v>0</v>
      </c>
      <c r="BS646" s="14" t="n">
        <v>1</v>
      </c>
      <c r="BT646" s="14" t="n">
        <v>0</v>
      </c>
      <c r="BU646" s="14" t="n">
        <v>-0.07099999999999999</v>
      </c>
      <c r="BV646" s="14" t="n">
        <v>0.236</v>
      </c>
      <c r="BW646" s="14" t="n">
        <v>0.23</v>
      </c>
      <c r="BX646" s="14" t="n">
        <v>0.667</v>
      </c>
      <c r="BY646" s="14" t="n">
        <v>13.254</v>
      </c>
      <c r="BZ646" s="14" t="n">
        <v>0</v>
      </c>
      <c r="CA646" s="14" t="n">
        <v>13.254</v>
      </c>
      <c r="CB646" s="14" t="n">
        <v>0</v>
      </c>
      <c r="CC646" s="14" t="n">
        <v>83.248</v>
      </c>
      <c r="CD646" s="14" t="n">
        <v>7.95</v>
      </c>
      <c r="CE646" s="14" t="n">
        <v>177.631</v>
      </c>
      <c r="CF646" s="14" t="n">
        <v>320.881</v>
      </c>
      <c r="CG646" s="14" t="n">
        <v>0.23</v>
      </c>
      <c r="CH646" s="14" t="n">
        <v>1</v>
      </c>
      <c r="CI646" s="14" t="n">
        <v>0</v>
      </c>
      <c r="CJ646" s="14" t="n">
        <v>0</v>
      </c>
      <c r="CK646" s="14" t="n">
        <v>0</v>
      </c>
      <c r="CL646" s="14" t="n">
        <v>0</v>
      </c>
      <c r="CM646" s="14" t="n">
        <v>0</v>
      </c>
      <c r="CN646" s="14" t="n">
        <v>0</v>
      </c>
      <c r="CO646" s="14" t="n">
        <v>0</v>
      </c>
      <c r="CP646" s="14" t="n">
        <v>0</v>
      </c>
      <c r="CQ646" s="14" t="n">
        <v>1.348</v>
      </c>
      <c r="CR646" s="14" t="n">
        <v>0</v>
      </c>
      <c r="CS646" s="14" t="n">
        <v>5.37</v>
      </c>
      <c r="CT646" s="14" t="n">
        <v>29.221</v>
      </c>
      <c r="CU646" s="14" t="n">
        <v>15.648</v>
      </c>
    </row>
    <row r="647">
      <c r="A647" s="14" t="inlineStr">
        <is>
          <t>PRT2024</t>
        </is>
      </c>
      <c r="B647" s="14" t="inlineStr">
        <is>
          <t>PRT</t>
        </is>
      </c>
      <c r="C647" s="14" t="inlineStr">
        <is>
          <t>PRT</t>
        </is>
      </c>
      <c r="D647" s="14" t="inlineStr">
        <is>
          <t>Portugal</t>
        </is>
      </c>
      <c r="E647" s="14" t="n">
        <v>2024</v>
      </c>
      <c r="F647" s="14" t="n">
        <v>0.23</v>
      </c>
      <c r="G647" s="14" t="n">
        <v>4.039</v>
      </c>
      <c r="H647" s="14" t="n">
        <v>1.023</v>
      </c>
      <c r="I647" s="14" t="n">
        <v>6.576</v>
      </c>
      <c r="J647" s="14" t="n">
        <v>10.615</v>
      </c>
      <c r="K647" s="14" t="n">
        <v>0</v>
      </c>
      <c r="L647" s="14" t="n">
        <v>1</v>
      </c>
      <c r="M647" s="14" t="n">
        <v>8.81</v>
      </c>
      <c r="N647" s="14" t="n">
        <v>4.799</v>
      </c>
      <c r="O647" s="14" t="n">
        <v>6.989</v>
      </c>
      <c r="P647" s="14" t="n">
        <v>15.799</v>
      </c>
      <c r="Q647" s="14" t="n">
        <v>0</v>
      </c>
      <c r="R647" s="14" t="n">
        <v>1</v>
      </c>
      <c r="S647" s="14" t="n">
        <v>25.97</v>
      </c>
      <c r="T647" s="14" t="n">
        <v>7.187</v>
      </c>
      <c r="U647" s="14" t="n">
        <v>2.358</v>
      </c>
      <c r="V647" s="14" t="n">
        <v>33.785</v>
      </c>
      <c r="W647" s="14" t="n">
        <v>0.23</v>
      </c>
      <c r="X647" s="14" t="n">
        <v>1</v>
      </c>
      <c r="Y647" s="14" t="n">
        <v>14.363</v>
      </c>
      <c r="Z647" s="14" t="n">
        <v>1.814</v>
      </c>
      <c r="AA647" s="14" t="n">
        <v>4.561</v>
      </c>
      <c r="AB647" s="14" t="n">
        <v>18.924</v>
      </c>
      <c r="AC647" s="14" t="n">
        <v>0</v>
      </c>
      <c r="AD647" s="14" t="n">
        <v>1</v>
      </c>
      <c r="AE647" s="14" t="n">
        <v>14.363</v>
      </c>
      <c r="AF647" s="14" t="n">
        <v>3.146</v>
      </c>
      <c r="AG647" s="14" t="n">
        <v>4.561</v>
      </c>
      <c r="AH647" s="14" t="n">
        <v>18.924</v>
      </c>
      <c r="AI647" s="14" t="n">
        <v>0</v>
      </c>
      <c r="AJ647" s="14" t="n">
        <v>1</v>
      </c>
      <c r="AK647" s="14" t="n">
        <v>26.173</v>
      </c>
      <c r="AL647" s="14" t="n">
        <v>13.312</v>
      </c>
      <c r="AM647" s="14" t="n">
        <v>5.094</v>
      </c>
      <c r="AN647" s="14" t="n">
        <v>38.458</v>
      </c>
      <c r="AO647" s="14" t="n">
        <v>0.23</v>
      </c>
      <c r="AP647" s="14" t="n">
        <v>1</v>
      </c>
      <c r="AQ647" s="14" t="n">
        <v>0.724</v>
      </c>
      <c r="AR647" s="14" t="n">
        <v>0.132</v>
      </c>
      <c r="AS647" s="14" t="n">
        <v>0.786</v>
      </c>
      <c r="AT647" s="14" t="n">
        <v>1.857</v>
      </c>
      <c r="AU647" s="14" t="n">
        <v>0.23</v>
      </c>
      <c r="AV647" s="14" t="n">
        <v>1</v>
      </c>
      <c r="AW647" s="14" t="n">
        <v>0.75</v>
      </c>
      <c r="AX647" s="14" t="n">
        <v>0.132</v>
      </c>
      <c r="AY647" s="14" t="n">
        <v>0.641</v>
      </c>
      <c r="AZ647" s="14" t="n">
        <v>1.711</v>
      </c>
      <c r="BA647" s="14" t="n">
        <v>0.23</v>
      </c>
      <c r="BB647" s="14" t="n">
        <v>1</v>
      </c>
      <c r="BC647" s="14" t="n">
        <v>0.513</v>
      </c>
      <c r="BD647" s="14" t="n">
        <v>0.132</v>
      </c>
      <c r="BE647" s="14" t="n">
        <v>0.238</v>
      </c>
      <c r="BF647" s="14" t="n">
        <v>0.924</v>
      </c>
      <c r="BG647" s="14" t="n">
        <v>0.23</v>
      </c>
      <c r="BH647" s="14" t="n">
        <v>1</v>
      </c>
      <c r="BI647" s="14" t="n">
        <v>0.591</v>
      </c>
      <c r="BJ647" s="14" t="n">
        <v>0.132</v>
      </c>
      <c r="BK647" s="14" t="n">
        <v>0.769</v>
      </c>
      <c r="BL647" s="14" t="n">
        <v>1.673</v>
      </c>
      <c r="BM647" s="14" t="n">
        <v>0.23</v>
      </c>
      <c r="BN647" s="14" t="n">
        <v>1</v>
      </c>
      <c r="BO647" s="14" t="n">
        <v>0</v>
      </c>
      <c r="BP647" s="14" t="n">
        <v>0.008</v>
      </c>
      <c r="BQ647" s="14" t="n">
        <v>0.108</v>
      </c>
      <c r="BR647" s="14" t="n">
        <v>0</v>
      </c>
      <c r="BS647" s="14" t="n">
        <v>1</v>
      </c>
      <c r="BT647" s="14" t="n">
        <v>0</v>
      </c>
      <c r="BU647" s="14" t="n">
        <v>0.041</v>
      </c>
      <c r="BV647" s="14" t="n">
        <v>0.273</v>
      </c>
      <c r="BW647" s="14" t="n">
        <v>0.23</v>
      </c>
      <c r="BX647" s="14" t="n">
        <v>0.667</v>
      </c>
      <c r="BY647" s="14" t="n">
        <v>13.646</v>
      </c>
      <c r="BZ647" s="14" t="n">
        <v>0</v>
      </c>
      <c r="CA647" s="14" t="n">
        <v>13.646</v>
      </c>
      <c r="CB647" s="14" t="n">
        <v>0</v>
      </c>
      <c r="CC647" s="14" t="n">
        <v>82.58799999999999</v>
      </c>
      <c r="CD647" s="14" t="n">
        <v>7.95</v>
      </c>
      <c r="CE647" s="14" t="n">
        <v>166.731</v>
      </c>
      <c r="CF647" s="14" t="n">
        <v>306.663</v>
      </c>
      <c r="CG647" s="14" t="n">
        <v>0.23</v>
      </c>
      <c r="CH647" s="14" t="n">
        <v>1</v>
      </c>
      <c r="CI647" s="14" t="n">
        <v>0</v>
      </c>
      <c r="CJ647" s="14" t="n">
        <v>0</v>
      </c>
      <c r="CK647" s="14" t="n">
        <v>0</v>
      </c>
      <c r="CL647" s="14" t="n">
        <v>0</v>
      </c>
      <c r="CM647" s="14" t="n">
        <v>0</v>
      </c>
      <c r="CN647" s="14" t="n">
        <v>0</v>
      </c>
      <c r="CO647" s="14" t="n">
        <v>0</v>
      </c>
      <c r="CP647" s="14" t="n">
        <v>0</v>
      </c>
      <c r="CQ647" s="14" t="n">
        <v>1.387</v>
      </c>
      <c r="CR647" s="14" t="n">
        <v>0</v>
      </c>
      <c r="CS647" s="14" t="n">
        <v>5.529</v>
      </c>
      <c r="CT647" s="14" t="n">
        <v>22.865</v>
      </c>
      <c r="CU647" s="14" t="n">
        <v>8.265000000000001</v>
      </c>
    </row>
    <row r="648">
      <c r="A648" s="14" t="inlineStr">
        <is>
          <t>PRI2021</t>
        </is>
      </c>
      <c r="B648" s="14" t="inlineStr">
        <is>
          <t>PRI</t>
        </is>
      </c>
      <c r="C648" s="14" t="inlineStr">
        <is>
          <t>PRI</t>
        </is>
      </c>
      <c r="D648" s="14" t="inlineStr">
        <is>
          <t>Puerto Rico</t>
        </is>
      </c>
      <c r="E648" s="14" t="n">
        <v>2021</v>
      </c>
      <c r="F648" s="14" t="n">
        <v>0.115</v>
      </c>
      <c r="G648" s="14" t="n">
        <v>5.897</v>
      </c>
      <c r="H648" s="14" t="n">
        <v>1.143</v>
      </c>
      <c r="I648" s="14" t="n">
        <v>0</v>
      </c>
      <c r="J648" s="14" t="n">
        <v>5.897</v>
      </c>
      <c r="K648" s="14" t="n">
        <v>0</v>
      </c>
      <c r="L648" s="14" t="n">
        <v>1</v>
      </c>
      <c r="M648" s="14" t="n">
        <v>7.964</v>
      </c>
      <c r="N648" s="14" t="n">
        <v>3.43</v>
      </c>
      <c r="O648" s="14" t="n">
        <v>0</v>
      </c>
      <c r="P648" s="14" t="n">
        <v>7.964</v>
      </c>
      <c r="Q648" s="14" t="n">
        <v>0</v>
      </c>
      <c r="R648" s="14" t="n">
        <v>1</v>
      </c>
      <c r="S648" s="14" t="n">
        <v>11.613</v>
      </c>
      <c r="T648" s="14" t="n">
        <v>6.86</v>
      </c>
      <c r="U648" s="14" t="n">
        <v>0</v>
      </c>
      <c r="V648" s="14" t="n">
        <v>12.949</v>
      </c>
      <c r="W648" s="14" t="n">
        <v>0.115</v>
      </c>
      <c r="X648" s="14" t="n">
        <v>1</v>
      </c>
      <c r="Y648" s="14" t="n">
        <v>17.127</v>
      </c>
      <c r="Z648" s="14" t="n">
        <v>2.304</v>
      </c>
      <c r="AA648" s="14" t="n">
        <v>0</v>
      </c>
      <c r="AB648" s="14" t="n">
        <v>17.127</v>
      </c>
      <c r="AC648" s="14" t="n">
        <v>0</v>
      </c>
      <c r="AD648" s="14" t="n">
        <v>1</v>
      </c>
      <c r="AE648" s="14" t="n">
        <v>18.27</v>
      </c>
      <c r="AF648" s="14" t="n">
        <v>4.278</v>
      </c>
      <c r="AG648" s="14" t="n">
        <v>0</v>
      </c>
      <c r="AH648" s="14" t="n">
        <v>18.27</v>
      </c>
      <c r="AI648" s="14" t="n">
        <v>0</v>
      </c>
      <c r="AJ648" s="14" t="n">
        <v>1</v>
      </c>
      <c r="AK648" s="14" t="n">
        <v>25.13</v>
      </c>
      <c r="AL648" s="14" t="n">
        <v>13.503</v>
      </c>
      <c r="AM648" s="14" t="n">
        <v>0</v>
      </c>
      <c r="AN648" s="14" t="n">
        <v>28.02</v>
      </c>
      <c r="AO648" s="14" t="n">
        <v>0.115</v>
      </c>
      <c r="AP648" s="14" t="n">
        <v>1</v>
      </c>
      <c r="AQ648" s="14" t="n">
        <v>0.649</v>
      </c>
      <c r="AR648" s="14" t="n">
        <v>0.114</v>
      </c>
      <c r="AS648" s="14" t="n">
        <v>0.123</v>
      </c>
      <c r="AT648" s="14" t="n">
        <v>0.861</v>
      </c>
      <c r="AU648" s="14" t="n">
        <v>0.115</v>
      </c>
      <c r="AV648" s="14" t="n">
        <v>1</v>
      </c>
      <c r="AW648" s="14" t="n">
        <v>0.577</v>
      </c>
      <c r="AX648" s="14" t="n">
        <v>0.114</v>
      </c>
      <c r="AY648" s="14" t="n">
        <v>0.052</v>
      </c>
      <c r="AZ648" s="14" t="n">
        <v>0.701</v>
      </c>
      <c r="BA648" s="14" t="n">
        <v>0.115</v>
      </c>
      <c r="BB648" s="14" t="n">
        <v>1</v>
      </c>
      <c r="BC648" s="14" t="n">
        <v>0.458</v>
      </c>
      <c r="BD648" s="14" t="n">
        <v>0.114</v>
      </c>
      <c r="BE648" s="14" t="n">
        <v>0</v>
      </c>
      <c r="BF648" s="14" t="n">
        <v>0.511</v>
      </c>
      <c r="BG648" s="14" t="n">
        <v>0.115</v>
      </c>
      <c r="BH648" s="14" t="n">
        <v>1</v>
      </c>
      <c r="BI648" s="14" t="n">
        <v>0.491</v>
      </c>
      <c r="BJ648" s="14" t="n">
        <v>0.114</v>
      </c>
      <c r="BK648" s="14" t="n">
        <v>0</v>
      </c>
      <c r="BL648" s="14" t="n">
        <v>0.548</v>
      </c>
      <c r="BM648" s="14" t="n">
        <v>0.115</v>
      </c>
      <c r="BN648" s="14" t="n">
        <v>1</v>
      </c>
      <c r="BO648" s="14" t="n">
        <v>0</v>
      </c>
      <c r="BP648" s="14" t="n">
        <v>0</v>
      </c>
      <c r="BQ648" s="14" t="n">
        <v>0</v>
      </c>
      <c r="BR648" s="14" t="n">
        <v>0</v>
      </c>
      <c r="BS648" s="14" t="n">
        <v>1</v>
      </c>
      <c r="BT648" s="14" t="n">
        <v>0</v>
      </c>
      <c r="BU648" s="14" t="n">
        <v>0</v>
      </c>
      <c r="BV648" s="14" t="n">
        <v>0</v>
      </c>
      <c r="BW648" s="14" t="n">
        <v>0.115</v>
      </c>
      <c r="BX648" s="14" t="n">
        <v>1</v>
      </c>
      <c r="BY648" s="14" t="n">
        <v>11.787</v>
      </c>
      <c r="BZ648" s="14" t="n">
        <v>0</v>
      </c>
      <c r="CA648" s="14" t="n">
        <v>11.787</v>
      </c>
      <c r="CB648" s="14" t="n">
        <v>0</v>
      </c>
      <c r="CC648" s="14" t="n">
        <v>78.125</v>
      </c>
      <c r="CD648" s="14" t="n">
        <v>7.95</v>
      </c>
      <c r="CE648" s="14" t="n">
        <v>0</v>
      </c>
      <c r="CF648" s="14" t="n">
        <v>87.10899999999999</v>
      </c>
      <c r="CG648" s="14" t="n">
        <v>0.115</v>
      </c>
      <c r="CH648" s="14" t="n">
        <v>1</v>
      </c>
      <c r="CI648" s="14" t="n">
        <v>0</v>
      </c>
      <c r="CJ648" s="14" t="n">
        <v>0</v>
      </c>
      <c r="CK648" s="14" t="n">
        <v>0</v>
      </c>
      <c r="CL648" s="14" t="n">
        <v>0</v>
      </c>
      <c r="CM648" s="14" t="n">
        <v>0</v>
      </c>
      <c r="CN648" s="14" t="n">
        <v>0</v>
      </c>
      <c r="CO648" s="14" t="n">
        <v>0</v>
      </c>
      <c r="CP648" s="14" t="n">
        <v>0</v>
      </c>
      <c r="CQ648" s="14" t="n">
        <v>1.198</v>
      </c>
      <c r="CR648" s="14" t="n">
        <v>0</v>
      </c>
      <c r="CS648" s="14" t="n">
        <v>4.776</v>
      </c>
      <c r="CT648" s="14" t="n">
        <v>4.753</v>
      </c>
      <c r="CU648" s="14" t="n">
        <v>15.983</v>
      </c>
    </row>
    <row r="649">
      <c r="A649" s="14" t="inlineStr">
        <is>
          <t>PRI2022</t>
        </is>
      </c>
      <c r="B649" s="14" t="inlineStr">
        <is>
          <t>PRI</t>
        </is>
      </c>
      <c r="C649" s="14" t="inlineStr">
        <is>
          <t>PRI</t>
        </is>
      </c>
      <c r="D649" s="14" t="inlineStr">
        <is>
          <t>Puerto Rico</t>
        </is>
      </c>
      <c r="E649" s="14" t="n">
        <v>2022</v>
      </c>
      <c r="F649" s="14" t="n">
        <v>0.115</v>
      </c>
      <c r="G649" s="14" t="n">
        <v>11.72</v>
      </c>
      <c r="H649" s="14" t="n">
        <v>1.235</v>
      </c>
      <c r="I649" s="14" t="n">
        <v>0</v>
      </c>
      <c r="J649" s="14" t="n">
        <v>11.72</v>
      </c>
      <c r="K649" s="14" t="n">
        <v>0</v>
      </c>
      <c r="L649" s="14" t="n">
        <v>1</v>
      </c>
      <c r="M649" s="14" t="n">
        <v>9.782999999999999</v>
      </c>
      <c r="N649" s="14" t="n">
        <v>3.704</v>
      </c>
      <c r="O649" s="14" t="n">
        <v>0</v>
      </c>
      <c r="P649" s="14" t="n">
        <v>9.782999999999999</v>
      </c>
      <c r="Q649" s="14" t="n">
        <v>0</v>
      </c>
      <c r="R649" s="14" t="n">
        <v>1</v>
      </c>
      <c r="S649" s="14" t="n">
        <v>17.893</v>
      </c>
      <c r="T649" s="14" t="n">
        <v>7.408</v>
      </c>
      <c r="U649" s="14" t="n">
        <v>0.152</v>
      </c>
      <c r="V649" s="14" t="n">
        <v>19.951</v>
      </c>
      <c r="W649" s="14" t="n">
        <v>0.115</v>
      </c>
      <c r="X649" s="14" t="n">
        <v>1</v>
      </c>
      <c r="Y649" s="14" t="n">
        <v>30.728</v>
      </c>
      <c r="Z649" s="14" t="n">
        <v>4.133</v>
      </c>
      <c r="AA649" s="14" t="n">
        <v>0</v>
      </c>
      <c r="AB649" s="14" t="n">
        <v>30.728</v>
      </c>
      <c r="AC649" s="14" t="n">
        <v>0</v>
      </c>
      <c r="AD649" s="14" t="n">
        <v>1</v>
      </c>
      <c r="AE649" s="14" t="n">
        <v>31.963</v>
      </c>
      <c r="AF649" s="14" t="n">
        <v>7.485</v>
      </c>
      <c r="AG649" s="14" t="n">
        <v>0</v>
      </c>
      <c r="AH649" s="14" t="n">
        <v>31.963</v>
      </c>
      <c r="AI649" s="14" t="n">
        <v>0</v>
      </c>
      <c r="AJ649" s="14" t="n">
        <v>1</v>
      </c>
      <c r="AK649" s="14" t="n">
        <v>39.371</v>
      </c>
      <c r="AL649" s="14" t="n">
        <v>21.155</v>
      </c>
      <c r="AM649" s="14" t="n">
        <v>0.335</v>
      </c>
      <c r="AN649" s="14" t="n">
        <v>43.899</v>
      </c>
      <c r="AO649" s="14" t="n">
        <v>0.115</v>
      </c>
      <c r="AP649" s="14" t="n">
        <v>1</v>
      </c>
      <c r="AQ649" s="14" t="n">
        <v>0.896</v>
      </c>
      <c r="AR649" s="14" t="n">
        <v>0.123</v>
      </c>
      <c r="AS649" s="14" t="n">
        <v>0.14</v>
      </c>
      <c r="AT649" s="14" t="n">
        <v>1.155</v>
      </c>
      <c r="AU649" s="14" t="n">
        <v>0.115</v>
      </c>
      <c r="AV649" s="14" t="n">
        <v>1</v>
      </c>
      <c r="AW649" s="14" t="n">
        <v>0.89</v>
      </c>
      <c r="AX649" s="14" t="n">
        <v>0.123</v>
      </c>
      <c r="AY649" s="14" t="n">
        <v>0.167</v>
      </c>
      <c r="AZ649" s="14" t="n">
        <v>1.179</v>
      </c>
      <c r="BA649" s="14" t="n">
        <v>0.115</v>
      </c>
      <c r="BB649" s="14" t="n">
        <v>1</v>
      </c>
      <c r="BC649" s="14" t="n">
        <v>0.62</v>
      </c>
      <c r="BD649" s="14" t="n">
        <v>0.123</v>
      </c>
      <c r="BE649" s="14" t="n">
        <v>0.005</v>
      </c>
      <c r="BF649" s="14" t="n">
        <v>0.6919999999999999</v>
      </c>
      <c r="BG649" s="14" t="n">
        <v>0.115</v>
      </c>
      <c r="BH649" s="14" t="n">
        <v>1</v>
      </c>
      <c r="BI649" s="14" t="n">
        <v>0.608</v>
      </c>
      <c r="BJ649" s="14" t="n">
        <v>0.123</v>
      </c>
      <c r="BK649" s="14" t="n">
        <v>0.005</v>
      </c>
      <c r="BL649" s="14" t="n">
        <v>0.677</v>
      </c>
      <c r="BM649" s="14" t="n">
        <v>0.115</v>
      </c>
      <c r="BN649" s="14" t="n">
        <v>1</v>
      </c>
      <c r="BO649" s="14" t="n">
        <v>0</v>
      </c>
      <c r="BP649" s="14" t="n">
        <v>0</v>
      </c>
      <c r="BQ649" s="14" t="n">
        <v>0</v>
      </c>
      <c r="BR649" s="14" t="n">
        <v>0</v>
      </c>
      <c r="BS649" s="14" t="n">
        <v>1</v>
      </c>
      <c r="BT649" s="14" t="n">
        <v>0</v>
      </c>
      <c r="BU649" s="14" t="n">
        <v>0</v>
      </c>
      <c r="BV649" s="14" t="n">
        <v>0</v>
      </c>
      <c r="BW649" s="14" t="n">
        <v>0.115</v>
      </c>
      <c r="BX649" s="14" t="n">
        <v>1</v>
      </c>
      <c r="BY649" s="14" t="n">
        <v>12.729</v>
      </c>
      <c r="BZ649" s="14" t="n">
        <v>0</v>
      </c>
      <c r="CA649" s="14" t="n">
        <v>12.729</v>
      </c>
      <c r="CB649" s="14" t="n">
        <v>0</v>
      </c>
      <c r="CC649" s="14" t="n">
        <v>97.90000000000001</v>
      </c>
      <c r="CD649" s="14" t="n">
        <v>7.95</v>
      </c>
      <c r="CE649" s="14" t="n">
        <v>0.833</v>
      </c>
      <c r="CF649" s="14" t="n">
        <v>109.159</v>
      </c>
      <c r="CG649" s="14" t="n">
        <v>0.115</v>
      </c>
      <c r="CH649" s="14" t="n">
        <v>1</v>
      </c>
      <c r="CI649" s="14" t="n">
        <v>0</v>
      </c>
      <c r="CJ649" s="14" t="n">
        <v>0</v>
      </c>
      <c r="CK649" s="14" t="n">
        <v>0</v>
      </c>
      <c r="CL649" s="14" t="n">
        <v>0</v>
      </c>
      <c r="CM649" s="14" t="n">
        <v>0</v>
      </c>
      <c r="CN649" s="14" t="n">
        <v>0</v>
      </c>
      <c r="CO649" s="14" t="n">
        <v>0</v>
      </c>
      <c r="CP649" s="14" t="n">
        <v>0</v>
      </c>
      <c r="CQ649" s="14" t="n">
        <v>1.294</v>
      </c>
      <c r="CR649" s="14" t="n">
        <v>0</v>
      </c>
      <c r="CS649" s="14" t="n">
        <v>5.158</v>
      </c>
      <c r="CT649" s="14" t="n">
        <v>10.485</v>
      </c>
      <c r="CU649" s="14" t="n">
        <v>29.494</v>
      </c>
    </row>
    <row r="650">
      <c r="A650" s="14" t="inlineStr">
        <is>
          <t>PRI2023</t>
        </is>
      </c>
      <c r="B650" s="14" t="inlineStr">
        <is>
          <t>PRI</t>
        </is>
      </c>
      <c r="C650" s="14" t="inlineStr">
        <is>
          <t>PRI</t>
        </is>
      </c>
      <c r="D650" s="14" t="inlineStr">
        <is>
          <t>Puerto Rico</t>
        </is>
      </c>
      <c r="E650" s="14" t="n">
        <v>2023</v>
      </c>
      <c r="F650" s="14" t="n">
        <v>0.115</v>
      </c>
      <c r="G650" s="14" t="n">
        <v>6.147</v>
      </c>
      <c r="H650" s="14" t="n">
        <v>1.286</v>
      </c>
      <c r="I650" s="14" t="n">
        <v>0</v>
      </c>
      <c r="J650" s="14" t="n">
        <v>6.147</v>
      </c>
      <c r="K650" s="14" t="n">
        <v>0</v>
      </c>
      <c r="L650" s="14" t="n">
        <v>1</v>
      </c>
      <c r="M650" s="14" t="n">
        <v>7.886</v>
      </c>
      <c r="N650" s="14" t="n">
        <v>3.857</v>
      </c>
      <c r="O650" s="14" t="n">
        <v>0</v>
      </c>
      <c r="P650" s="14" t="n">
        <v>7.886</v>
      </c>
      <c r="Q650" s="14" t="n">
        <v>0</v>
      </c>
      <c r="R650" s="14" t="n">
        <v>1</v>
      </c>
      <c r="S650" s="14" t="n">
        <v>12.575</v>
      </c>
      <c r="T650" s="14" t="n">
        <v>7.714</v>
      </c>
      <c r="U650" s="14" t="n">
        <v>0.16</v>
      </c>
      <c r="V650" s="14" t="n">
        <v>14.021</v>
      </c>
      <c r="W650" s="14" t="n">
        <v>0.115</v>
      </c>
      <c r="X650" s="14" t="n">
        <v>1</v>
      </c>
      <c r="Y650" s="14" t="n">
        <v>12.478</v>
      </c>
      <c r="Z650" s="14" t="n">
        <v>1.678</v>
      </c>
      <c r="AA650" s="14" t="n">
        <v>0</v>
      </c>
      <c r="AB650" s="14" t="n">
        <v>12.478</v>
      </c>
      <c r="AC650" s="14" t="n">
        <v>0</v>
      </c>
      <c r="AD650" s="14" t="n">
        <v>1</v>
      </c>
      <c r="AE650" s="14" t="n">
        <v>13.763</v>
      </c>
      <c r="AF650" s="14" t="n">
        <v>3.223</v>
      </c>
      <c r="AG650" s="14" t="n">
        <v>0</v>
      </c>
      <c r="AH650" s="14" t="n">
        <v>13.763</v>
      </c>
      <c r="AI650" s="14" t="n">
        <v>0</v>
      </c>
      <c r="AJ650" s="14" t="n">
        <v>1</v>
      </c>
      <c r="AK650" s="14" t="n">
        <v>21.477</v>
      </c>
      <c r="AL650" s="14" t="n">
        <v>11.54</v>
      </c>
      <c r="AM650" s="14" t="n">
        <v>0.273</v>
      </c>
      <c r="AN650" s="14" t="n">
        <v>23.947</v>
      </c>
      <c r="AO650" s="14" t="n">
        <v>0.115</v>
      </c>
      <c r="AP650" s="14" t="n">
        <v>1</v>
      </c>
      <c r="AQ650" s="14" t="n">
        <v>0.791</v>
      </c>
      <c r="AR650" s="14" t="n">
        <v>0.129</v>
      </c>
      <c r="AS650" s="14" t="n">
        <v>0.139</v>
      </c>
      <c r="AT650" s="14" t="n">
        <v>1.037</v>
      </c>
      <c r="AU650" s="14" t="n">
        <v>0.115</v>
      </c>
      <c r="AV650" s="14" t="n">
        <v>1</v>
      </c>
      <c r="AW650" s="14" t="n">
        <v>0.618</v>
      </c>
      <c r="AX650" s="14" t="n">
        <v>0.129</v>
      </c>
      <c r="AY650" s="14" t="n">
        <v>0.264</v>
      </c>
      <c r="AZ650" s="14" t="n">
        <v>0.984</v>
      </c>
      <c r="BA650" s="14" t="n">
        <v>0.115</v>
      </c>
      <c r="BB650" s="14" t="n">
        <v>1</v>
      </c>
      <c r="BC650" s="14" t="n">
        <v>0.554</v>
      </c>
      <c r="BD650" s="14" t="n">
        <v>0.129</v>
      </c>
      <c r="BE650" s="14" t="n">
        <v>0.007</v>
      </c>
      <c r="BF650" s="14" t="n">
        <v>0.618</v>
      </c>
      <c r="BG650" s="14" t="n">
        <v>0.115</v>
      </c>
      <c r="BH650" s="14" t="n">
        <v>1</v>
      </c>
      <c r="BI650" s="14" t="n">
        <v>0.5570000000000001</v>
      </c>
      <c r="BJ650" s="14" t="n">
        <v>0.129</v>
      </c>
      <c r="BK650" s="14" t="n">
        <v>0.007</v>
      </c>
      <c r="BL650" s="14" t="n">
        <v>0.621</v>
      </c>
      <c r="BM650" s="14" t="n">
        <v>0.115</v>
      </c>
      <c r="BN650" s="14" t="n">
        <v>1</v>
      </c>
      <c r="BO650" s="14" t="n">
        <v>0</v>
      </c>
      <c r="BP650" s="14" t="n">
        <v>0</v>
      </c>
      <c r="BQ650" s="14" t="n">
        <v>0</v>
      </c>
      <c r="BR650" s="14" t="n">
        <v>0</v>
      </c>
      <c r="BS650" s="14" t="n">
        <v>1</v>
      </c>
      <c r="BT650" s="14" t="n">
        <v>0</v>
      </c>
      <c r="BU650" s="14" t="n">
        <v>0</v>
      </c>
      <c r="BV650" s="14" t="n">
        <v>0</v>
      </c>
      <c r="BW650" s="14" t="n">
        <v>0.115</v>
      </c>
      <c r="BX650" s="14" t="n">
        <v>1</v>
      </c>
      <c r="BY650" s="14" t="n">
        <v>13.254</v>
      </c>
      <c r="BZ650" s="14" t="n">
        <v>0</v>
      </c>
      <c r="CA650" s="14" t="n">
        <v>13.254</v>
      </c>
      <c r="CB650" s="14" t="n">
        <v>0</v>
      </c>
      <c r="CC650" s="14" t="n">
        <v>83.248</v>
      </c>
      <c r="CD650" s="14" t="n">
        <v>7.95</v>
      </c>
      <c r="CE650" s="14" t="n">
        <v>1.06</v>
      </c>
      <c r="CF650" s="14" t="n">
        <v>92.822</v>
      </c>
      <c r="CG650" s="14" t="n">
        <v>0.115</v>
      </c>
      <c r="CH650" s="14" t="n">
        <v>1</v>
      </c>
      <c r="CI650" s="14" t="n">
        <v>0</v>
      </c>
      <c r="CJ650" s="14" t="n">
        <v>0</v>
      </c>
      <c r="CK650" s="14" t="n">
        <v>0</v>
      </c>
      <c r="CL650" s="14" t="n">
        <v>0</v>
      </c>
      <c r="CM650" s="14" t="n">
        <v>0</v>
      </c>
      <c r="CN650" s="14" t="n">
        <v>0</v>
      </c>
      <c r="CO650" s="14" t="n">
        <v>0</v>
      </c>
      <c r="CP650" s="14" t="n">
        <v>0</v>
      </c>
      <c r="CQ650" s="14" t="n">
        <v>1.348</v>
      </c>
      <c r="CR650" s="14" t="n">
        <v>0</v>
      </c>
      <c r="CS650" s="14" t="n">
        <v>5.37</v>
      </c>
      <c r="CT650" s="14" t="n">
        <v>4.861</v>
      </c>
      <c r="CU650" s="14" t="n">
        <v>11.192</v>
      </c>
    </row>
    <row r="651">
      <c r="A651" s="14" t="inlineStr">
        <is>
          <t>PRI2024</t>
        </is>
      </c>
      <c r="B651" s="14" t="inlineStr">
        <is>
          <t>PRI</t>
        </is>
      </c>
      <c r="C651" s="14" t="inlineStr">
        <is>
          <t>PRI</t>
        </is>
      </c>
      <c r="D651" s="14" t="inlineStr">
        <is>
          <t>Puerto Rico</t>
        </is>
      </c>
      <c r="E651" s="14" t="n">
        <v>2024</v>
      </c>
      <c r="F651" s="14" t="n">
        <v>0.115</v>
      </c>
      <c r="G651" s="14" t="n">
        <v>5.575</v>
      </c>
      <c r="H651" s="14" t="n">
        <v>1.324</v>
      </c>
      <c r="I651" s="14" t="n">
        <v>0</v>
      </c>
      <c r="J651" s="14" t="n">
        <v>5.575</v>
      </c>
      <c r="K651" s="14" t="n">
        <v>0</v>
      </c>
      <c r="L651" s="14" t="n">
        <v>1</v>
      </c>
      <c r="M651" s="14" t="n">
        <v>7.124</v>
      </c>
      <c r="N651" s="14" t="n">
        <v>3.971</v>
      </c>
      <c r="O651" s="14" t="n">
        <v>0</v>
      </c>
      <c r="P651" s="14" t="n">
        <v>7.124</v>
      </c>
      <c r="Q651" s="14" t="n">
        <v>0</v>
      </c>
      <c r="R651" s="14" t="n">
        <v>1</v>
      </c>
      <c r="S651" s="14" t="n">
        <v>12.193</v>
      </c>
      <c r="T651" s="14" t="n">
        <v>7.942</v>
      </c>
      <c r="U651" s="14" t="n">
        <v>0.191</v>
      </c>
      <c r="V651" s="14" t="n">
        <v>13.595</v>
      </c>
      <c r="W651" s="14" t="n">
        <v>0.115</v>
      </c>
      <c r="X651" s="14" t="n">
        <v>1</v>
      </c>
      <c r="Y651" s="14" t="n">
        <v>11.447</v>
      </c>
      <c r="Z651" s="14" t="n">
        <v>1.54</v>
      </c>
      <c r="AA651" s="14" t="n">
        <v>0</v>
      </c>
      <c r="AB651" s="14" t="n">
        <v>11.447</v>
      </c>
      <c r="AC651" s="14" t="n">
        <v>0</v>
      </c>
      <c r="AD651" s="14" t="n">
        <v>1</v>
      </c>
      <c r="AE651" s="14" t="n">
        <v>12.771</v>
      </c>
      <c r="AF651" s="14" t="n">
        <v>2.991</v>
      </c>
      <c r="AG651" s="14" t="n">
        <v>0</v>
      </c>
      <c r="AH651" s="14" t="n">
        <v>12.771</v>
      </c>
      <c r="AI651" s="14" t="n">
        <v>0</v>
      </c>
      <c r="AJ651" s="14" t="n">
        <v>1</v>
      </c>
      <c r="AK651" s="14" t="n">
        <v>20.712</v>
      </c>
      <c r="AL651" s="14" t="n">
        <v>11.129</v>
      </c>
      <c r="AM651" s="14" t="n">
        <v>0.324</v>
      </c>
      <c r="AN651" s="14" t="n">
        <v>23.094</v>
      </c>
      <c r="AO651" s="14" t="n">
        <v>0.115</v>
      </c>
      <c r="AP651" s="14" t="n">
        <v>1</v>
      </c>
      <c r="AQ651" s="14" t="n">
        <v>0.756</v>
      </c>
      <c r="AR651" s="14" t="n">
        <v>0.132</v>
      </c>
      <c r="AS651" s="14" t="n">
        <v>0.141</v>
      </c>
      <c r="AT651" s="14" t="n">
        <v>1</v>
      </c>
      <c r="AU651" s="14" t="n">
        <v>0.115</v>
      </c>
      <c r="AV651" s="14" t="n">
        <v>1</v>
      </c>
      <c r="AW651" s="14" t="n">
        <v>0.655</v>
      </c>
      <c r="AX651" s="14" t="n">
        <v>0.132</v>
      </c>
      <c r="AY651" s="14" t="n">
        <v>0.126</v>
      </c>
      <c r="AZ651" s="14" t="n">
        <v>0.871</v>
      </c>
      <c r="BA651" s="14" t="n">
        <v>0.115</v>
      </c>
      <c r="BB651" s="14" t="n">
        <v>1</v>
      </c>
      <c r="BC651" s="14" t="n">
        <v>0.534</v>
      </c>
      <c r="BD651" s="14" t="n">
        <v>0.132</v>
      </c>
      <c r="BE651" s="14" t="n">
        <v>0.008</v>
      </c>
      <c r="BF651" s="14" t="n">
        <v>0.595</v>
      </c>
      <c r="BG651" s="14" t="n">
        <v>0.115</v>
      </c>
      <c r="BH651" s="14" t="n">
        <v>1</v>
      </c>
      <c r="BI651" s="14" t="n">
        <v>0.5679999999999999</v>
      </c>
      <c r="BJ651" s="14" t="n">
        <v>0.132</v>
      </c>
      <c r="BK651" s="14" t="n">
        <v>0.008999999999999999</v>
      </c>
      <c r="BL651" s="14" t="n">
        <v>0.633</v>
      </c>
      <c r="BM651" s="14" t="n">
        <v>0.115</v>
      </c>
      <c r="BN651" s="14" t="n">
        <v>1</v>
      </c>
      <c r="BO651" s="14" t="n">
        <v>0</v>
      </c>
      <c r="BP651" s="14" t="n">
        <v>0</v>
      </c>
      <c r="BQ651" s="14" t="n">
        <v>0</v>
      </c>
      <c r="BR651" s="14" t="n">
        <v>0</v>
      </c>
      <c r="BS651" s="14" t="n">
        <v>1</v>
      </c>
      <c r="BT651" s="14" t="n">
        <v>0</v>
      </c>
      <c r="BU651" s="14" t="n">
        <v>0</v>
      </c>
      <c r="BV651" s="14" t="n">
        <v>0</v>
      </c>
      <c r="BW651" s="14" t="n">
        <v>0.115</v>
      </c>
      <c r="BX651" s="14" t="n">
        <v>1</v>
      </c>
      <c r="BY651" s="14" t="n">
        <v>13.646</v>
      </c>
      <c r="BZ651" s="14" t="n">
        <v>0</v>
      </c>
      <c r="CA651" s="14" t="n">
        <v>13.646</v>
      </c>
      <c r="CB651" s="14" t="n">
        <v>0</v>
      </c>
      <c r="CC651" s="14" t="n">
        <v>82.58799999999999</v>
      </c>
      <c r="CD651" s="14" t="n">
        <v>7.95</v>
      </c>
      <c r="CE651" s="14" t="n">
        <v>1.294</v>
      </c>
      <c r="CF651" s="14" t="n">
        <v>92.086</v>
      </c>
      <c r="CG651" s="14" t="n">
        <v>0.115</v>
      </c>
      <c r="CH651" s="14" t="n">
        <v>1</v>
      </c>
      <c r="CI651" s="14" t="n">
        <v>0</v>
      </c>
      <c r="CJ651" s="14" t="n">
        <v>0</v>
      </c>
      <c r="CK651" s="14" t="n">
        <v>0</v>
      </c>
      <c r="CL651" s="14" t="n">
        <v>0</v>
      </c>
      <c r="CM651" s="14" t="n">
        <v>0</v>
      </c>
      <c r="CN651" s="14" t="n">
        <v>0</v>
      </c>
      <c r="CO651" s="14" t="n">
        <v>0</v>
      </c>
      <c r="CP651" s="14" t="n">
        <v>0</v>
      </c>
      <c r="CQ651" s="14" t="n">
        <v>1.387</v>
      </c>
      <c r="CR651" s="14" t="n">
        <v>0</v>
      </c>
      <c r="CS651" s="14" t="n">
        <v>5.529</v>
      </c>
      <c r="CT651" s="14" t="n">
        <v>4.251</v>
      </c>
      <c r="CU651" s="14" t="n">
        <v>10.123</v>
      </c>
    </row>
    <row r="652">
      <c r="A652" s="14" t="inlineStr">
        <is>
          <t>QAT2021</t>
        </is>
      </c>
      <c r="B652" s="14" t="inlineStr">
        <is>
          <t>QAT</t>
        </is>
      </c>
      <c r="C652" s="14" t="inlineStr">
        <is>
          <t>QAT</t>
        </is>
      </c>
      <c r="D652" s="14" t="inlineStr">
        <is>
          <t>Qatar</t>
        </is>
      </c>
      <c r="E652" s="14" t="n">
        <v>2021</v>
      </c>
      <c r="F652" s="14" t="n">
        <v>0</v>
      </c>
      <c r="G652" s="14" t="n">
        <v>5.897</v>
      </c>
      <c r="H652" s="14" t="n">
        <v>1.143</v>
      </c>
      <c r="I652" s="14" t="n">
        <v>0.238</v>
      </c>
      <c r="J652" s="14" t="n">
        <v>6.134</v>
      </c>
      <c r="K652" s="14" t="n">
        <v>0</v>
      </c>
      <c r="L652" s="14" t="n">
        <v>1</v>
      </c>
      <c r="M652" s="14" t="n">
        <v>7.964</v>
      </c>
      <c r="N652" s="14" t="n">
        <v>3.43</v>
      </c>
      <c r="O652" s="14" t="n">
        <v>0.227</v>
      </c>
      <c r="P652" s="14" t="n">
        <v>8.191000000000001</v>
      </c>
      <c r="Q652" s="14" t="n">
        <v>0</v>
      </c>
      <c r="R652" s="14" t="n">
        <v>1</v>
      </c>
      <c r="S652" s="14" t="n">
        <v>11.613</v>
      </c>
      <c r="T652" s="14" t="n">
        <v>6.86</v>
      </c>
      <c r="U652" s="14" t="n">
        <v>0.238</v>
      </c>
      <c r="V652" s="14" t="n">
        <v>11.851</v>
      </c>
      <c r="W652" s="14" t="n">
        <v>0</v>
      </c>
      <c r="X652" s="14" t="n">
        <v>1</v>
      </c>
      <c r="Y652" s="14" t="n">
        <v>1.802</v>
      </c>
      <c r="Z652" s="14" t="n">
        <v>0</v>
      </c>
      <c r="AA652" s="14" t="n">
        <v>-0.837</v>
      </c>
      <c r="AB652" s="14" t="n">
        <v>0.965</v>
      </c>
      <c r="AC652" s="14" t="n">
        <v>0</v>
      </c>
      <c r="AD652" s="14" t="n">
        <v>0</v>
      </c>
      <c r="AE652" s="14" t="n">
        <v>1.802</v>
      </c>
      <c r="AF652" s="14" t="n">
        <v>0</v>
      </c>
      <c r="AG652" s="14" t="n">
        <v>-0.837</v>
      </c>
      <c r="AH652" s="14" t="n">
        <v>0.965</v>
      </c>
      <c r="AI652" s="14" t="n">
        <v>0</v>
      </c>
      <c r="AJ652" s="14" t="n">
        <v>0</v>
      </c>
      <c r="AK652" s="14" t="n">
        <v>5.232</v>
      </c>
      <c r="AL652" s="14" t="n">
        <v>1.855</v>
      </c>
      <c r="AM652" s="14" t="n">
        <v>-0.493</v>
      </c>
      <c r="AN652" s="14" t="n">
        <v>4.739</v>
      </c>
      <c r="AO652" s="14" t="n">
        <v>0</v>
      </c>
      <c r="AP652" s="14" t="n">
        <v>1</v>
      </c>
      <c r="AQ652" s="14" t="n">
        <v>0.621</v>
      </c>
      <c r="AR652" s="14" t="n">
        <v>0.114</v>
      </c>
      <c r="AS652" s="14" t="n">
        <v>-0.104</v>
      </c>
      <c r="AT652" s="14" t="n">
        <v>0.516</v>
      </c>
      <c r="AU652" s="14" t="n">
        <v>0</v>
      </c>
      <c r="AV652" s="14" t="n">
        <v>0</v>
      </c>
      <c r="AW652" s="14" t="n">
        <v>0.593</v>
      </c>
      <c r="AX652" s="14" t="n">
        <v>0.114</v>
      </c>
      <c r="AY652" s="14" t="n">
        <v>-0.106</v>
      </c>
      <c r="AZ652" s="14" t="n">
        <v>0.487</v>
      </c>
      <c r="BA652" s="14" t="n">
        <v>0</v>
      </c>
      <c r="BB652" s="14" t="n">
        <v>0</v>
      </c>
      <c r="BC652" s="14" t="n">
        <v>0.44</v>
      </c>
      <c r="BD652" s="14" t="n">
        <v>0.114</v>
      </c>
      <c r="BE652" s="14" t="n">
        <v>0</v>
      </c>
      <c r="BF652" s="14" t="n">
        <v>0.44</v>
      </c>
      <c r="BG652" s="14" t="n">
        <v>0</v>
      </c>
      <c r="BH652" s="14" t="n">
        <v>1</v>
      </c>
      <c r="BI652" s="14" t="n">
        <v>0.5600000000000001</v>
      </c>
      <c r="BJ652" s="14" t="n">
        <v>0.114</v>
      </c>
      <c r="BK652" s="14" t="n">
        <v>0</v>
      </c>
      <c r="BL652" s="14" t="n">
        <v>0.5600000000000001</v>
      </c>
      <c r="BM652" s="14" t="n">
        <v>0</v>
      </c>
      <c r="BN652" s="14" t="n">
        <v>1</v>
      </c>
      <c r="BO652" s="14" t="n">
        <v>0</v>
      </c>
      <c r="BP652" s="14" t="n">
        <v>-0.038</v>
      </c>
      <c r="BQ652" s="14" t="n">
        <v>0.035</v>
      </c>
      <c r="BR652" s="14" t="n">
        <v>0</v>
      </c>
      <c r="BS652" s="14" t="n">
        <v>0.333</v>
      </c>
      <c r="BT652" s="14" t="n">
        <v>0</v>
      </c>
      <c r="BU652" s="14" t="n">
        <v>-0.038</v>
      </c>
      <c r="BV652" s="14" t="n">
        <v>0.038</v>
      </c>
      <c r="BW652" s="14" t="n">
        <v>0</v>
      </c>
      <c r="BX652" s="14" t="n">
        <v>0</v>
      </c>
      <c r="BY652" s="14" t="n">
        <v>11.787</v>
      </c>
      <c r="BZ652" s="14" t="n">
        <v>0</v>
      </c>
      <c r="CA652" s="14" t="n">
        <v>11.787</v>
      </c>
      <c r="CB652" s="14" t="n">
        <v>0</v>
      </c>
      <c r="CC652" s="14" t="n">
        <v>81.69499999999999</v>
      </c>
      <c r="CD652" s="14" t="n">
        <v>7.95</v>
      </c>
      <c r="CE652" s="14" t="n">
        <v>0</v>
      </c>
      <c r="CF652" s="14" t="n">
        <v>81.69499999999999</v>
      </c>
      <c r="CG652" s="14" t="n">
        <v>0</v>
      </c>
      <c r="CH652" s="14" t="n">
        <v>1</v>
      </c>
      <c r="CI652" s="14" t="n">
        <v>0</v>
      </c>
      <c r="CJ652" s="14" t="n">
        <v>0</v>
      </c>
      <c r="CK652" s="14" t="n">
        <v>0</v>
      </c>
      <c r="CL652" s="14" t="n">
        <v>0</v>
      </c>
      <c r="CM652" s="14" t="n">
        <v>0</v>
      </c>
      <c r="CN652" s="14" t="n">
        <v>0</v>
      </c>
      <c r="CO652" s="14" t="n">
        <v>0</v>
      </c>
      <c r="CP652" s="14" t="n">
        <v>0</v>
      </c>
      <c r="CQ652" s="14" t="n">
        <v>1.198</v>
      </c>
      <c r="CR652" s="14" t="n">
        <v>1</v>
      </c>
      <c r="CS652" s="14" t="n">
        <v>1.802</v>
      </c>
      <c r="CT652" s="14" t="n">
        <v>4.753</v>
      </c>
      <c r="CU652" s="14" t="n">
        <v>15.929</v>
      </c>
    </row>
    <row r="653">
      <c r="A653" s="14" t="inlineStr">
        <is>
          <t>QAT2022</t>
        </is>
      </c>
      <c r="B653" s="14" t="inlineStr">
        <is>
          <t>QAT</t>
        </is>
      </c>
      <c r="C653" s="14" t="inlineStr">
        <is>
          <t>QAT</t>
        </is>
      </c>
      <c r="D653" s="14" t="inlineStr">
        <is>
          <t>Qatar</t>
        </is>
      </c>
      <c r="E653" s="14" t="n">
        <v>2022</v>
      </c>
      <c r="F653" s="14" t="n">
        <v>0</v>
      </c>
      <c r="G653" s="14" t="n">
        <v>11.72</v>
      </c>
      <c r="H653" s="14" t="n">
        <v>1.235</v>
      </c>
      <c r="I653" s="14" t="n">
        <v>0.5659999999999999</v>
      </c>
      <c r="J653" s="14" t="n">
        <v>12.286</v>
      </c>
      <c r="K653" s="14" t="n">
        <v>0</v>
      </c>
      <c r="L653" s="14" t="n">
        <v>1</v>
      </c>
      <c r="M653" s="14" t="n">
        <v>9.782999999999999</v>
      </c>
      <c r="N653" s="14" t="n">
        <v>3.704</v>
      </c>
      <c r="O653" s="14" t="n">
        <v>0.328</v>
      </c>
      <c r="P653" s="14" t="n">
        <v>10.111</v>
      </c>
      <c r="Q653" s="14" t="n">
        <v>0</v>
      </c>
      <c r="R653" s="14" t="n">
        <v>1</v>
      </c>
      <c r="S653" s="14" t="n">
        <v>17.893</v>
      </c>
      <c r="T653" s="14" t="n">
        <v>7.408</v>
      </c>
      <c r="U653" s="14" t="n">
        <v>0.5659999999999999</v>
      </c>
      <c r="V653" s="14" t="n">
        <v>18.459</v>
      </c>
      <c r="W653" s="14" t="n">
        <v>0</v>
      </c>
      <c r="X653" s="14" t="n">
        <v>1</v>
      </c>
      <c r="Y653" s="14" t="n">
        <v>1.946</v>
      </c>
      <c r="Z653" s="14" t="n">
        <v>0</v>
      </c>
      <c r="AA653" s="14" t="n">
        <v>-0.904</v>
      </c>
      <c r="AB653" s="14" t="n">
        <v>1.043</v>
      </c>
      <c r="AC653" s="14" t="n">
        <v>0</v>
      </c>
      <c r="AD653" s="14" t="n">
        <v>0</v>
      </c>
      <c r="AE653" s="14" t="n">
        <v>1.946</v>
      </c>
      <c r="AF653" s="14" t="n">
        <v>0</v>
      </c>
      <c r="AG653" s="14" t="n">
        <v>-0.904</v>
      </c>
      <c r="AH653" s="14" t="n">
        <v>1.043</v>
      </c>
      <c r="AI653" s="14" t="n">
        <v>0</v>
      </c>
      <c r="AJ653" s="14" t="n">
        <v>0</v>
      </c>
      <c r="AK653" s="14" t="n">
        <v>5.65</v>
      </c>
      <c r="AL653" s="14" t="n">
        <v>2.003</v>
      </c>
      <c r="AM653" s="14" t="n">
        <v>-0.532</v>
      </c>
      <c r="AN653" s="14" t="n">
        <v>5.118</v>
      </c>
      <c r="AO653" s="14" t="n">
        <v>0</v>
      </c>
      <c r="AP653" s="14" t="n">
        <v>1</v>
      </c>
      <c r="AQ653" s="14" t="n">
        <v>0.847</v>
      </c>
      <c r="AR653" s="14" t="n">
        <v>0.123</v>
      </c>
      <c r="AS653" s="14" t="n">
        <v>-0.27</v>
      </c>
      <c r="AT653" s="14" t="n">
        <v>0.577</v>
      </c>
      <c r="AU653" s="14" t="n">
        <v>0</v>
      </c>
      <c r="AV653" s="14" t="n">
        <v>0</v>
      </c>
      <c r="AW653" s="14" t="n">
        <v>0.947</v>
      </c>
      <c r="AX653" s="14" t="n">
        <v>0.123</v>
      </c>
      <c r="AY653" s="14" t="n">
        <v>-0.384</v>
      </c>
      <c r="AZ653" s="14" t="n">
        <v>0.5629999999999999</v>
      </c>
      <c r="BA653" s="14" t="n">
        <v>0</v>
      </c>
      <c r="BB653" s="14" t="n">
        <v>0</v>
      </c>
      <c r="BC653" s="14" t="n">
        <v>0.589</v>
      </c>
      <c r="BD653" s="14" t="n">
        <v>0.123</v>
      </c>
      <c r="BE653" s="14" t="n">
        <v>0</v>
      </c>
      <c r="BF653" s="14" t="n">
        <v>0.589</v>
      </c>
      <c r="BG653" s="14" t="n">
        <v>0</v>
      </c>
      <c r="BH653" s="14" t="n">
        <v>1</v>
      </c>
      <c r="BI653" s="14" t="n">
        <v>0.6889999999999999</v>
      </c>
      <c r="BJ653" s="14" t="n">
        <v>0.123</v>
      </c>
      <c r="BK653" s="14" t="n">
        <v>0</v>
      </c>
      <c r="BL653" s="14" t="n">
        <v>0.6889999999999999</v>
      </c>
      <c r="BM653" s="14" t="n">
        <v>0</v>
      </c>
      <c r="BN653" s="14" t="n">
        <v>1</v>
      </c>
      <c r="BO653" s="14" t="n">
        <v>0</v>
      </c>
      <c r="BP653" s="14" t="n">
        <v>-0.038</v>
      </c>
      <c r="BQ653" s="14" t="n">
        <v>0.035</v>
      </c>
      <c r="BR653" s="14" t="n">
        <v>0</v>
      </c>
      <c r="BS653" s="14" t="n">
        <v>0.333</v>
      </c>
      <c r="BT653" s="14" t="n">
        <v>0</v>
      </c>
      <c r="BU653" s="14" t="n">
        <v>-0.038</v>
      </c>
      <c r="BV653" s="14" t="n">
        <v>0.038</v>
      </c>
      <c r="BW653" s="14" t="n">
        <v>0</v>
      </c>
      <c r="BX653" s="14" t="n">
        <v>0</v>
      </c>
      <c r="BY653" s="14" t="n">
        <v>12.729</v>
      </c>
      <c r="BZ653" s="14" t="n">
        <v>0</v>
      </c>
      <c r="CA653" s="14" t="n">
        <v>12.729</v>
      </c>
      <c r="CB653" s="14" t="n">
        <v>0</v>
      </c>
      <c r="CC653" s="14" t="n">
        <v>102.477</v>
      </c>
      <c r="CD653" s="14" t="n">
        <v>7.95</v>
      </c>
      <c r="CE653" s="14" t="n">
        <v>0</v>
      </c>
      <c r="CF653" s="14" t="n">
        <v>102.477</v>
      </c>
      <c r="CG653" s="14" t="n">
        <v>0</v>
      </c>
      <c r="CH653" s="14" t="n">
        <v>1</v>
      </c>
      <c r="CI653" s="14" t="n">
        <v>0</v>
      </c>
      <c r="CJ653" s="14" t="n">
        <v>0</v>
      </c>
      <c r="CK653" s="14" t="n">
        <v>0</v>
      </c>
      <c r="CL653" s="14" t="n">
        <v>0</v>
      </c>
      <c r="CM653" s="14" t="n">
        <v>0</v>
      </c>
      <c r="CN653" s="14" t="n">
        <v>0</v>
      </c>
      <c r="CO653" s="14" t="n">
        <v>0</v>
      </c>
      <c r="CP653" s="14" t="n">
        <v>0</v>
      </c>
      <c r="CQ653" s="14" t="n">
        <v>1.294</v>
      </c>
      <c r="CR653" s="14" t="n">
        <v>1</v>
      </c>
      <c r="CS653" s="14" t="n">
        <v>1.946</v>
      </c>
      <c r="CT653" s="14" t="n">
        <v>10.485</v>
      </c>
      <c r="CU653" s="14" t="n">
        <v>29.859</v>
      </c>
    </row>
    <row r="654">
      <c r="A654" s="14" t="inlineStr">
        <is>
          <t>QAT2023</t>
        </is>
      </c>
      <c r="B654" s="14" t="inlineStr">
        <is>
          <t>QAT</t>
        </is>
      </c>
      <c r="C654" s="14" t="inlineStr">
        <is>
          <t>QAT</t>
        </is>
      </c>
      <c r="D654" s="14" t="inlineStr">
        <is>
          <t>Qatar</t>
        </is>
      </c>
      <c r="E654" s="14" t="n">
        <v>2023</v>
      </c>
      <c r="F654" s="14" t="n">
        <v>0</v>
      </c>
      <c r="G654" s="14" t="n">
        <v>6.147</v>
      </c>
      <c r="H654" s="14" t="n">
        <v>1.286</v>
      </c>
      <c r="I654" s="14" t="n">
        <v>0.273</v>
      </c>
      <c r="J654" s="14" t="n">
        <v>6.42</v>
      </c>
      <c r="K654" s="14" t="n">
        <v>0</v>
      </c>
      <c r="L654" s="14" t="n">
        <v>1</v>
      </c>
      <c r="M654" s="14" t="n">
        <v>7.886</v>
      </c>
      <c r="N654" s="14" t="n">
        <v>3.857</v>
      </c>
      <c r="O654" s="14" t="n">
        <v>0.227</v>
      </c>
      <c r="P654" s="14" t="n">
        <v>8.113</v>
      </c>
      <c r="Q654" s="14" t="n">
        <v>0</v>
      </c>
      <c r="R654" s="14" t="n">
        <v>1</v>
      </c>
      <c r="S654" s="14" t="n">
        <v>12.575</v>
      </c>
      <c r="T654" s="14" t="n">
        <v>7.714</v>
      </c>
      <c r="U654" s="14" t="n">
        <v>0.273</v>
      </c>
      <c r="V654" s="14" t="n">
        <v>12.848</v>
      </c>
      <c r="W654" s="14" t="n">
        <v>0</v>
      </c>
      <c r="X654" s="14" t="n">
        <v>1</v>
      </c>
      <c r="Y654" s="14" t="n">
        <v>2.027</v>
      </c>
      <c r="Z654" s="14" t="n">
        <v>0</v>
      </c>
      <c r="AA654" s="14" t="n">
        <v>-0.984</v>
      </c>
      <c r="AB654" s="14" t="n">
        <v>1.043</v>
      </c>
      <c r="AC654" s="14" t="n">
        <v>0</v>
      </c>
      <c r="AD654" s="14" t="n">
        <v>0</v>
      </c>
      <c r="AE654" s="14" t="n">
        <v>2.027</v>
      </c>
      <c r="AF654" s="14" t="n">
        <v>0</v>
      </c>
      <c r="AG654" s="14" t="n">
        <v>-0.984</v>
      </c>
      <c r="AH654" s="14" t="n">
        <v>1.043</v>
      </c>
      <c r="AI654" s="14" t="n">
        <v>0</v>
      </c>
      <c r="AJ654" s="14" t="n">
        <v>0</v>
      </c>
      <c r="AK654" s="14" t="n">
        <v>5.884</v>
      </c>
      <c r="AL654" s="14" t="n">
        <v>2.086</v>
      </c>
      <c r="AM654" s="14" t="n">
        <v>-0.554</v>
      </c>
      <c r="AN654" s="14" t="n">
        <v>5.329</v>
      </c>
      <c r="AO654" s="14" t="n">
        <v>0</v>
      </c>
      <c r="AP654" s="14" t="n">
        <v>1</v>
      </c>
      <c r="AQ654" s="14" t="n">
        <v>0.749</v>
      </c>
      <c r="AR654" s="14" t="n">
        <v>0.129</v>
      </c>
      <c r="AS654" s="14" t="n">
        <v>-0.172</v>
      </c>
      <c r="AT654" s="14" t="n">
        <v>0.577</v>
      </c>
      <c r="AU654" s="14" t="n">
        <v>0</v>
      </c>
      <c r="AV654" s="14" t="n">
        <v>0</v>
      </c>
      <c r="AW654" s="14" t="n">
        <v>0.783</v>
      </c>
      <c r="AX654" s="14" t="n">
        <v>0.129</v>
      </c>
      <c r="AY654" s="14" t="n">
        <v>-0.219</v>
      </c>
      <c r="AZ654" s="14" t="n">
        <v>0.5629999999999999</v>
      </c>
      <c r="BA654" s="14" t="n">
        <v>0</v>
      </c>
      <c r="BB654" s="14" t="n">
        <v>0</v>
      </c>
      <c r="BC654" s="14" t="n">
        <v>0.527</v>
      </c>
      <c r="BD654" s="14" t="n">
        <v>0.129</v>
      </c>
      <c r="BE654" s="14" t="n">
        <v>0</v>
      </c>
      <c r="BF654" s="14" t="n">
        <v>0.527</v>
      </c>
      <c r="BG654" s="14" t="n">
        <v>0</v>
      </c>
      <c r="BH654" s="14" t="n">
        <v>1</v>
      </c>
      <c r="BI654" s="14" t="n">
        <v>0.64</v>
      </c>
      <c r="BJ654" s="14" t="n">
        <v>0.129</v>
      </c>
      <c r="BK654" s="14" t="n">
        <v>0</v>
      </c>
      <c r="BL654" s="14" t="n">
        <v>0.64</v>
      </c>
      <c r="BM654" s="14" t="n">
        <v>0</v>
      </c>
      <c r="BN654" s="14" t="n">
        <v>1</v>
      </c>
      <c r="BO654" s="14" t="n">
        <v>0</v>
      </c>
      <c r="BP654" s="14" t="n">
        <v>-0.038</v>
      </c>
      <c r="BQ654" s="14" t="n">
        <v>0.036</v>
      </c>
      <c r="BR654" s="14" t="n">
        <v>0</v>
      </c>
      <c r="BS654" s="14" t="n">
        <v>0.333</v>
      </c>
      <c r="BT654" s="14" t="n">
        <v>0</v>
      </c>
      <c r="BU654" s="14" t="n">
        <v>-0.038</v>
      </c>
      <c r="BV654" s="14" t="n">
        <v>0.038</v>
      </c>
      <c r="BW654" s="14" t="n">
        <v>0</v>
      </c>
      <c r="BX654" s="14" t="n">
        <v>0</v>
      </c>
      <c r="BY654" s="14" t="n">
        <v>13.254</v>
      </c>
      <c r="BZ654" s="14" t="n">
        <v>0</v>
      </c>
      <c r="CA654" s="14" t="n">
        <v>13.254</v>
      </c>
      <c r="CB654" s="14" t="n">
        <v>0</v>
      </c>
      <c r="CC654" s="14" t="n">
        <v>87.07899999999999</v>
      </c>
      <c r="CD654" s="14" t="n">
        <v>7.95</v>
      </c>
      <c r="CE654" s="14" t="n">
        <v>0</v>
      </c>
      <c r="CF654" s="14" t="n">
        <v>87.07899999999999</v>
      </c>
      <c r="CG654" s="14" t="n">
        <v>0</v>
      </c>
      <c r="CH654" s="14" t="n">
        <v>1</v>
      </c>
      <c r="CI654" s="14" t="n">
        <v>0</v>
      </c>
      <c r="CJ654" s="14" t="n">
        <v>0</v>
      </c>
      <c r="CK654" s="14" t="n">
        <v>0</v>
      </c>
      <c r="CL654" s="14" t="n">
        <v>0</v>
      </c>
      <c r="CM654" s="14" t="n">
        <v>0</v>
      </c>
      <c r="CN654" s="14" t="n">
        <v>0</v>
      </c>
      <c r="CO654" s="14" t="n">
        <v>0</v>
      </c>
      <c r="CP654" s="14" t="n">
        <v>0</v>
      </c>
      <c r="CQ654" s="14" t="n">
        <v>1.348</v>
      </c>
      <c r="CR654" s="14" t="n">
        <v>1</v>
      </c>
      <c r="CS654" s="14" t="n">
        <v>2.027</v>
      </c>
      <c r="CT654" s="14" t="n">
        <v>4.861</v>
      </c>
      <c r="CU654" s="14" t="n">
        <v>11.061</v>
      </c>
    </row>
    <row r="655">
      <c r="A655" s="14" t="inlineStr">
        <is>
          <t>QAT2024</t>
        </is>
      </c>
      <c r="B655" s="14" t="inlineStr">
        <is>
          <t>QAT</t>
        </is>
      </c>
      <c r="C655" s="14" t="inlineStr">
        <is>
          <t>QAT</t>
        </is>
      </c>
      <c r="D655" s="14" t="inlineStr">
        <is>
          <t>Qatar</t>
        </is>
      </c>
      <c r="E655" s="14" t="n">
        <v>2024</v>
      </c>
      <c r="F655" s="14" t="n">
        <v>0</v>
      </c>
      <c r="G655" s="14" t="n">
        <v>5.575</v>
      </c>
      <c r="H655" s="14" t="n">
        <v>1.324</v>
      </c>
      <c r="I655" s="14" t="n">
        <v>0.213</v>
      </c>
      <c r="J655" s="14" t="n">
        <v>5.787</v>
      </c>
      <c r="K655" s="14" t="n">
        <v>0</v>
      </c>
      <c r="L655" s="14" t="n">
        <v>1</v>
      </c>
      <c r="M655" s="14" t="n">
        <v>7.124</v>
      </c>
      <c r="N655" s="14" t="n">
        <v>3.971</v>
      </c>
      <c r="O655" s="14" t="n">
        <v>0.158</v>
      </c>
      <c r="P655" s="14" t="n">
        <v>7.281</v>
      </c>
      <c r="Q655" s="14" t="n">
        <v>0</v>
      </c>
      <c r="R655" s="14" t="n">
        <v>1</v>
      </c>
      <c r="S655" s="14" t="n">
        <v>12.193</v>
      </c>
      <c r="T655" s="14" t="n">
        <v>7.942</v>
      </c>
      <c r="U655" s="14" t="n">
        <v>0.213</v>
      </c>
      <c r="V655" s="14" t="n">
        <v>12.405</v>
      </c>
      <c r="W655" s="14" t="n">
        <v>0</v>
      </c>
      <c r="X655" s="14" t="n">
        <v>1</v>
      </c>
      <c r="Y655" s="14" t="n">
        <v>2.086</v>
      </c>
      <c r="Z655" s="14" t="n">
        <v>0</v>
      </c>
      <c r="AA655" s="14" t="n">
        <v>-1.013</v>
      </c>
      <c r="AB655" s="14" t="n">
        <v>1.073</v>
      </c>
      <c r="AC655" s="14" t="n">
        <v>0</v>
      </c>
      <c r="AD655" s="14" t="n">
        <v>0</v>
      </c>
      <c r="AE655" s="14" t="n">
        <v>2.086</v>
      </c>
      <c r="AF655" s="14" t="n">
        <v>0</v>
      </c>
      <c r="AG655" s="14" t="n">
        <v>-1.013</v>
      </c>
      <c r="AH655" s="14" t="n">
        <v>1.073</v>
      </c>
      <c r="AI655" s="14" t="n">
        <v>0</v>
      </c>
      <c r="AJ655" s="14" t="n">
        <v>0</v>
      </c>
      <c r="AK655" s="14" t="n">
        <v>6.057</v>
      </c>
      <c r="AL655" s="14" t="n">
        <v>2.147</v>
      </c>
      <c r="AM655" s="14" t="n">
        <v>-0.507</v>
      </c>
      <c r="AN655" s="14" t="n">
        <v>5.55</v>
      </c>
      <c r="AO655" s="14" t="n">
        <v>0</v>
      </c>
      <c r="AP655" s="14" t="n">
        <v>1</v>
      </c>
      <c r="AQ655" s="14" t="n">
        <v>0.72</v>
      </c>
      <c r="AR655" s="14" t="n">
        <v>0.132</v>
      </c>
      <c r="AS655" s="14" t="n">
        <v>-0.144</v>
      </c>
      <c r="AT655" s="14" t="n">
        <v>0.576</v>
      </c>
      <c r="AU655" s="14" t="n">
        <v>0</v>
      </c>
      <c r="AV655" s="14" t="n">
        <v>0</v>
      </c>
      <c r="AW655" s="14" t="n">
        <v>0.734</v>
      </c>
      <c r="AX655" s="14" t="n">
        <v>0.132</v>
      </c>
      <c r="AY655" s="14" t="n">
        <v>-0.172</v>
      </c>
      <c r="AZ655" s="14" t="n">
        <v>0.5620000000000001</v>
      </c>
      <c r="BA655" s="14" t="n">
        <v>0</v>
      </c>
      <c r="BB655" s="14" t="n">
        <v>0</v>
      </c>
      <c r="BC655" s="14" t="n">
        <v>0.51</v>
      </c>
      <c r="BD655" s="14" t="n">
        <v>0.132</v>
      </c>
      <c r="BE655" s="14" t="n">
        <v>0</v>
      </c>
      <c r="BF655" s="14" t="n">
        <v>0.51</v>
      </c>
      <c r="BG655" s="14" t="n">
        <v>0</v>
      </c>
      <c r="BH655" s="14" t="n">
        <v>1</v>
      </c>
      <c r="BI655" s="14" t="n">
        <v>0.652</v>
      </c>
      <c r="BJ655" s="14" t="n">
        <v>0.132</v>
      </c>
      <c r="BK655" s="14" t="n">
        <v>0</v>
      </c>
      <c r="BL655" s="14" t="n">
        <v>0.652</v>
      </c>
      <c r="BM655" s="14" t="n">
        <v>0</v>
      </c>
      <c r="BN655" s="14" t="n">
        <v>1</v>
      </c>
      <c r="BO655" s="14" t="n">
        <v>0</v>
      </c>
      <c r="BP655" s="14" t="n">
        <v>-0.039</v>
      </c>
      <c r="BQ655" s="14" t="n">
        <v>0.039</v>
      </c>
      <c r="BR655" s="14" t="n">
        <v>0</v>
      </c>
      <c r="BS655" s="14" t="n">
        <v>0.333</v>
      </c>
      <c r="BT655" s="14" t="n">
        <v>0</v>
      </c>
      <c r="BU655" s="14" t="n">
        <v>-0.039</v>
      </c>
      <c r="BV655" s="14" t="n">
        <v>0.038</v>
      </c>
      <c r="BW655" s="14" t="n">
        <v>0</v>
      </c>
      <c r="BX655" s="14" t="n">
        <v>0</v>
      </c>
      <c r="BY655" s="14" t="n">
        <v>13.646</v>
      </c>
      <c r="BZ655" s="14" t="n">
        <v>0</v>
      </c>
      <c r="CA655" s="14" t="n">
        <v>13.646</v>
      </c>
      <c r="CB655" s="14" t="n">
        <v>0</v>
      </c>
      <c r="CC655" s="14" t="n">
        <v>86.38500000000001</v>
      </c>
      <c r="CD655" s="14" t="n">
        <v>7.95</v>
      </c>
      <c r="CE655" s="14" t="n">
        <v>0</v>
      </c>
      <c r="CF655" s="14" t="n">
        <v>86.38500000000001</v>
      </c>
      <c r="CG655" s="14" t="n">
        <v>0</v>
      </c>
      <c r="CH655" s="14" t="n">
        <v>1</v>
      </c>
      <c r="CI655" s="14" t="n">
        <v>0</v>
      </c>
      <c r="CJ655" s="14" t="n">
        <v>0</v>
      </c>
      <c r="CK655" s="14" t="n">
        <v>0</v>
      </c>
      <c r="CL655" s="14" t="n">
        <v>0</v>
      </c>
      <c r="CM655" s="14" t="n">
        <v>0</v>
      </c>
      <c r="CN655" s="14" t="n">
        <v>0</v>
      </c>
      <c r="CO655" s="14" t="n">
        <v>0</v>
      </c>
      <c r="CP655" s="14" t="n">
        <v>0</v>
      </c>
      <c r="CQ655" s="14" t="n">
        <v>1.387</v>
      </c>
      <c r="CR655" s="14" t="n">
        <v>1</v>
      </c>
      <c r="CS655" s="14" t="n">
        <v>2.086</v>
      </c>
      <c r="CT655" s="14" t="n">
        <v>4.251</v>
      </c>
      <c r="CU655" s="14" t="n">
        <v>9.398</v>
      </c>
    </row>
    <row r="656">
      <c r="A656" s="14" t="inlineStr">
        <is>
          <t>ROU2021</t>
        </is>
      </c>
      <c r="B656" s="14" t="inlineStr">
        <is>
          <t>ROU</t>
        </is>
      </c>
      <c r="C656" s="14" t="inlineStr">
        <is>
          <t>ROU</t>
        </is>
      </c>
      <c r="D656" s="14" t="inlineStr">
        <is>
          <t>Romania</t>
        </is>
      </c>
      <c r="E656" s="14" t="n">
        <v>2021</v>
      </c>
      <c r="F656" s="14" t="n">
        <v>0.19</v>
      </c>
      <c r="G656" s="14" t="n">
        <v>2.657</v>
      </c>
      <c r="H656" s="14" t="n">
        <v>0.709</v>
      </c>
      <c r="I656" s="14" t="n">
        <v>0.8110000000000001</v>
      </c>
      <c r="J656" s="14" t="n">
        <v>3.469</v>
      </c>
      <c r="K656" s="14" t="n">
        <v>0</v>
      </c>
      <c r="L656" s="14" t="n">
        <v>1</v>
      </c>
      <c r="M656" s="14" t="n">
        <v>4.128</v>
      </c>
      <c r="N656" s="14" t="n">
        <v>2.127</v>
      </c>
      <c r="O656" s="14" t="n">
        <v>0.797</v>
      </c>
      <c r="P656" s="14" t="n">
        <v>4.925</v>
      </c>
      <c r="Q656" s="14" t="n">
        <v>0</v>
      </c>
      <c r="R656" s="14" t="n">
        <v>1</v>
      </c>
      <c r="S656" s="14" t="n">
        <v>6.203</v>
      </c>
      <c r="T656" s="14" t="n">
        <v>4.254</v>
      </c>
      <c r="U656" s="14" t="n">
        <v>0.281</v>
      </c>
      <c r="V656" s="14" t="n">
        <v>7.716</v>
      </c>
      <c r="W656" s="14" t="n">
        <v>0.19</v>
      </c>
      <c r="X656" s="14" t="n">
        <v>1</v>
      </c>
      <c r="Y656" s="14" t="n">
        <v>12.354</v>
      </c>
      <c r="Z656" s="14" t="n">
        <v>1.365</v>
      </c>
      <c r="AA656" s="14" t="n">
        <v>-0.743</v>
      </c>
      <c r="AB656" s="14" t="n">
        <v>11.611</v>
      </c>
      <c r="AC656" s="14" t="n">
        <v>0</v>
      </c>
      <c r="AD656" s="14" t="n">
        <v>1</v>
      </c>
      <c r="AE656" s="14" t="n">
        <v>12.31</v>
      </c>
      <c r="AF656" s="14" t="n">
        <v>2.422</v>
      </c>
      <c r="AG656" s="14" t="n">
        <v>-0.699</v>
      </c>
      <c r="AH656" s="14" t="n">
        <v>11.611</v>
      </c>
      <c r="AI656" s="14" t="n">
        <v>0</v>
      </c>
      <c r="AJ656" s="14" t="n">
        <v>1</v>
      </c>
      <c r="AK656" s="14" t="n">
        <v>15.241</v>
      </c>
      <c r="AL656" s="14" t="n">
        <v>7.481</v>
      </c>
      <c r="AM656" s="14" t="n">
        <v>-2.238</v>
      </c>
      <c r="AN656" s="14" t="n">
        <v>13.004</v>
      </c>
      <c r="AO656" s="14" t="n">
        <v>0</v>
      </c>
      <c r="AP656" s="14" t="n">
        <v>1</v>
      </c>
      <c r="AQ656" s="14" t="n">
        <v>0.619</v>
      </c>
      <c r="AR656" s="14" t="n">
        <v>0.114</v>
      </c>
      <c r="AS656" s="14" t="n">
        <v>0.631</v>
      </c>
      <c r="AT656" s="14" t="n">
        <v>1.373</v>
      </c>
      <c r="AU656" s="14" t="n">
        <v>0.098</v>
      </c>
      <c r="AV656" s="14" t="n">
        <v>1</v>
      </c>
      <c r="AW656" s="14" t="n">
        <v>0.599</v>
      </c>
      <c r="AX656" s="14" t="n">
        <v>0.114</v>
      </c>
      <c r="AY656" s="14" t="n">
        <v>0.623</v>
      </c>
      <c r="AZ656" s="14" t="n">
        <v>1.353</v>
      </c>
      <c r="BA656" s="14" t="n">
        <v>0.107</v>
      </c>
      <c r="BB656" s="14" t="n">
        <v>1</v>
      </c>
      <c r="BC656" s="14" t="n">
        <v>0.439</v>
      </c>
      <c r="BD656" s="14" t="n">
        <v>0.114</v>
      </c>
      <c r="BE656" s="14" t="n">
        <v>0.207</v>
      </c>
      <c r="BF656" s="14" t="n">
        <v>0.734</v>
      </c>
      <c r="BG656" s="14" t="n">
        <v>0.137</v>
      </c>
      <c r="BH656" s="14" t="n">
        <v>1</v>
      </c>
      <c r="BI656" s="14" t="n">
        <v>0.505</v>
      </c>
      <c r="BJ656" s="14" t="n">
        <v>0.114</v>
      </c>
      <c r="BK656" s="14" t="n">
        <v>0.442</v>
      </c>
      <c r="BL656" s="14" t="n">
        <v>1.126</v>
      </c>
      <c r="BM656" s="14" t="n">
        <v>0.19</v>
      </c>
      <c r="BN656" s="14" t="n">
        <v>1</v>
      </c>
      <c r="BO656" s="14" t="n">
        <v>0</v>
      </c>
      <c r="BP656" s="14" t="n">
        <v>0.018</v>
      </c>
      <c r="BQ656" s="14" t="n">
        <v>0.128</v>
      </c>
      <c r="BR656" s="14" t="n">
        <v>0</v>
      </c>
      <c r="BS656" s="14" t="n">
        <v>1</v>
      </c>
      <c r="BT656" s="14" t="n">
        <v>0</v>
      </c>
      <c r="BU656" s="14" t="n">
        <v>0.021</v>
      </c>
      <c r="BV656" s="14" t="n">
        <v>0.186</v>
      </c>
      <c r="BW656" s="14" t="n">
        <v>0.19</v>
      </c>
      <c r="BX656" s="14" t="n">
        <v>1</v>
      </c>
      <c r="BY656" s="14" t="n">
        <v>4.634</v>
      </c>
      <c r="BZ656" s="14" t="n">
        <v>0</v>
      </c>
      <c r="CA656" s="14" t="n">
        <v>4.634</v>
      </c>
      <c r="CB656" s="14" t="n">
        <v>0</v>
      </c>
      <c r="CC656" s="14" t="n">
        <v>78.125</v>
      </c>
      <c r="CD656" s="14" t="n">
        <v>7.95</v>
      </c>
      <c r="CE656" s="14" t="n">
        <v>76.261</v>
      </c>
      <c r="CF656" s="14" t="n">
        <v>183.72</v>
      </c>
      <c r="CG656" s="14" t="n">
        <v>0.19</v>
      </c>
      <c r="CH656" s="14" t="n">
        <v>1</v>
      </c>
      <c r="CI656" s="14" t="n">
        <v>0</v>
      </c>
      <c r="CJ656" s="14" t="n">
        <v>0</v>
      </c>
      <c r="CK656" s="14" t="n">
        <v>0</v>
      </c>
      <c r="CL656" s="14" t="n">
        <v>0</v>
      </c>
      <c r="CM656" s="14" t="n">
        <v>0.023</v>
      </c>
      <c r="CN656" s="14" t="n">
        <v>0.292</v>
      </c>
      <c r="CO656" s="14" t="n">
        <v>0</v>
      </c>
      <c r="CP656" s="14" t="n">
        <v>0.76</v>
      </c>
      <c r="CQ656" s="14" t="n">
        <v>1.198</v>
      </c>
      <c r="CR656" s="14" t="n">
        <v>0</v>
      </c>
      <c r="CS656" s="14" t="n">
        <v>1.301</v>
      </c>
      <c r="CT656" s="14" t="n">
        <v>4.318</v>
      </c>
      <c r="CU656" s="14" t="n">
        <v>1.301</v>
      </c>
    </row>
    <row r="657">
      <c r="A657" s="14" t="inlineStr">
        <is>
          <t>ROU2022</t>
        </is>
      </c>
      <c r="B657" s="14" t="inlineStr">
        <is>
          <t>ROU</t>
        </is>
      </c>
      <c r="C657" s="14" t="inlineStr">
        <is>
          <t>ROU</t>
        </is>
      </c>
      <c r="D657" s="14" t="inlineStr">
        <is>
          <t>Romania</t>
        </is>
      </c>
      <c r="E657" s="14" t="n">
        <v>2022</v>
      </c>
      <c r="F657" s="14" t="n">
        <v>0.19</v>
      </c>
      <c r="G657" s="14" t="n">
        <v>4.446</v>
      </c>
      <c r="H657" s="14" t="n">
        <v>0.749</v>
      </c>
      <c r="I657" s="14" t="n">
        <v>8.585000000000001</v>
      </c>
      <c r="J657" s="14" t="n">
        <v>13.031</v>
      </c>
      <c r="K657" s="14" t="n">
        <v>0</v>
      </c>
      <c r="L657" s="14" t="n">
        <v>1</v>
      </c>
      <c r="M657" s="14" t="n">
        <v>4.562</v>
      </c>
      <c r="N657" s="14" t="n">
        <v>2.247</v>
      </c>
      <c r="O657" s="14" t="n">
        <v>8.438000000000001</v>
      </c>
      <c r="P657" s="14" t="n">
        <v>13</v>
      </c>
      <c r="Q657" s="14" t="n">
        <v>0</v>
      </c>
      <c r="R657" s="14" t="n">
        <v>1</v>
      </c>
      <c r="S657" s="14" t="n">
        <v>8.191000000000001</v>
      </c>
      <c r="T657" s="14" t="n">
        <v>4.495</v>
      </c>
      <c r="U657" s="14" t="n">
        <v>0.423</v>
      </c>
      <c r="V657" s="14" t="n">
        <v>10.109</v>
      </c>
      <c r="W657" s="14" t="n">
        <v>0.19</v>
      </c>
      <c r="X657" s="14" t="n">
        <v>1</v>
      </c>
      <c r="Y657" s="14" t="n">
        <v>12.627</v>
      </c>
      <c r="Z657" s="14" t="n">
        <v>1.325</v>
      </c>
      <c r="AA657" s="14" t="n">
        <v>26.05</v>
      </c>
      <c r="AB657" s="14" t="n">
        <v>38.677</v>
      </c>
      <c r="AC657" s="14" t="n">
        <v>0</v>
      </c>
      <c r="AD657" s="14" t="n">
        <v>1</v>
      </c>
      <c r="AE657" s="14" t="n">
        <v>12.675</v>
      </c>
      <c r="AF657" s="14" t="n">
        <v>2.35</v>
      </c>
      <c r="AG657" s="14" t="n">
        <v>26.002</v>
      </c>
      <c r="AH657" s="14" t="n">
        <v>38.677</v>
      </c>
      <c r="AI657" s="14" t="n">
        <v>0</v>
      </c>
      <c r="AJ657" s="14" t="n">
        <v>1</v>
      </c>
      <c r="AK657" s="14" t="n">
        <v>15.823</v>
      </c>
      <c r="AL657" s="14" t="n">
        <v>7.556</v>
      </c>
      <c r="AM657" s="14" t="n">
        <v>11.613</v>
      </c>
      <c r="AN657" s="14" t="n">
        <v>27.436</v>
      </c>
      <c r="AO657" s="14" t="n">
        <v>0</v>
      </c>
      <c r="AP657" s="14" t="n">
        <v>1</v>
      </c>
      <c r="AQ657" s="14" t="n">
        <v>0.861</v>
      </c>
      <c r="AR657" s="14" t="n">
        <v>0.123</v>
      </c>
      <c r="AS657" s="14" t="n">
        <v>0.612</v>
      </c>
      <c r="AT657" s="14" t="n">
        <v>1.617</v>
      </c>
      <c r="AU657" s="14" t="n">
        <v>0.098</v>
      </c>
      <c r="AV657" s="14" t="n">
        <v>1</v>
      </c>
      <c r="AW657" s="14" t="n">
        <v>0.986</v>
      </c>
      <c r="AX657" s="14" t="n">
        <v>0.123</v>
      </c>
      <c r="AY657" s="14" t="n">
        <v>0.603</v>
      </c>
      <c r="AZ657" s="14" t="n">
        <v>1.759</v>
      </c>
      <c r="BA657" s="14" t="n">
        <v>0.107</v>
      </c>
      <c r="BB657" s="14" t="n">
        <v>1</v>
      </c>
      <c r="BC657" s="14" t="n">
        <v>0.598</v>
      </c>
      <c r="BD657" s="14" t="n">
        <v>0.123</v>
      </c>
      <c r="BE657" s="14" t="n">
        <v>0.159</v>
      </c>
      <c r="BF657" s="14" t="n">
        <v>0.86</v>
      </c>
      <c r="BG657" s="14" t="n">
        <v>0.137</v>
      </c>
      <c r="BH657" s="14" t="n">
        <v>1</v>
      </c>
      <c r="BI657" s="14" t="n">
        <v>0.612</v>
      </c>
      <c r="BJ657" s="14" t="n">
        <v>0.123</v>
      </c>
      <c r="BK657" s="14" t="n">
        <v>0.798</v>
      </c>
      <c r="BL657" s="14" t="n">
        <v>1.679</v>
      </c>
      <c r="BM657" s="14" t="n">
        <v>0.19</v>
      </c>
      <c r="BN657" s="14" t="n">
        <v>1</v>
      </c>
      <c r="BO657" s="14" t="n">
        <v>0</v>
      </c>
      <c r="BP657" s="14" t="n">
        <v>0.017</v>
      </c>
      <c r="BQ657" s="14" t="n">
        <v>0.238</v>
      </c>
      <c r="BR657" s="14" t="n">
        <v>0</v>
      </c>
      <c r="BS657" s="14" t="n">
        <v>1</v>
      </c>
      <c r="BT657" s="14" t="n">
        <v>0</v>
      </c>
      <c r="BU657" s="14" t="n">
        <v>0.021</v>
      </c>
      <c r="BV657" s="14" t="n">
        <v>0.304</v>
      </c>
      <c r="BW657" s="14" t="n">
        <v>0.19</v>
      </c>
      <c r="BX657" s="14" t="n">
        <v>1</v>
      </c>
      <c r="BY657" s="14" t="n">
        <v>5.005</v>
      </c>
      <c r="BZ657" s="14" t="n">
        <v>0</v>
      </c>
      <c r="CA657" s="14" t="n">
        <v>5.005</v>
      </c>
      <c r="CB657" s="14" t="n">
        <v>0</v>
      </c>
      <c r="CC657" s="14" t="n">
        <v>97.90000000000001</v>
      </c>
      <c r="CD657" s="14" t="n">
        <v>7.95</v>
      </c>
      <c r="CE657" s="14" t="n">
        <v>161.932</v>
      </c>
      <c r="CF657" s="14" t="n">
        <v>309.2</v>
      </c>
      <c r="CG657" s="14" t="n">
        <v>0.19</v>
      </c>
      <c r="CH657" s="14" t="n">
        <v>1</v>
      </c>
      <c r="CI657" s="14" t="n">
        <v>0</v>
      </c>
      <c r="CJ657" s="14" t="n">
        <v>0</v>
      </c>
      <c r="CK657" s="14" t="n">
        <v>0</v>
      </c>
      <c r="CL657" s="14" t="n">
        <v>0</v>
      </c>
      <c r="CM657" s="14" t="n">
        <v>0.025</v>
      </c>
      <c r="CN657" s="14" t="n">
        <v>0.314</v>
      </c>
      <c r="CO657" s="14" t="n">
        <v>0</v>
      </c>
      <c r="CP657" s="14" t="n">
        <v>0.787</v>
      </c>
      <c r="CQ657" s="14" t="n">
        <v>1.294</v>
      </c>
      <c r="CR657" s="14" t="n">
        <v>0</v>
      </c>
      <c r="CS657" s="14" t="n">
        <v>1.483</v>
      </c>
      <c r="CT657" s="14" t="n">
        <v>12.553</v>
      </c>
      <c r="CU657" s="14" t="n">
        <v>1.483</v>
      </c>
    </row>
    <row r="658">
      <c r="A658" s="14" t="inlineStr">
        <is>
          <t>ROU2023</t>
        </is>
      </c>
      <c r="B658" s="14" t="inlineStr">
        <is>
          <t>ROU</t>
        </is>
      </c>
      <c r="C658" s="14" t="inlineStr">
        <is>
          <t>ROU</t>
        </is>
      </c>
      <c r="D658" s="14" t="inlineStr">
        <is>
          <t>Romania</t>
        </is>
      </c>
      <c r="E658" s="14" t="n">
        <v>2023</v>
      </c>
      <c r="F658" s="14" t="n">
        <v>0.19</v>
      </c>
      <c r="G658" s="14" t="n">
        <v>3.52</v>
      </c>
      <c r="H658" s="14" t="n">
        <v>0.739</v>
      </c>
      <c r="I658" s="14" t="n">
        <v>9.664999999999999</v>
      </c>
      <c r="J658" s="14" t="n">
        <v>13.186</v>
      </c>
      <c r="K658" s="14" t="n">
        <v>0</v>
      </c>
      <c r="L658" s="14" t="n">
        <v>1</v>
      </c>
      <c r="M658" s="14" t="n">
        <v>3.968</v>
      </c>
      <c r="N658" s="14" t="n">
        <v>2.218</v>
      </c>
      <c r="O658" s="14" t="n">
        <v>9.726000000000001</v>
      </c>
      <c r="P658" s="14" t="n">
        <v>13.694</v>
      </c>
      <c r="Q658" s="14" t="n">
        <v>0</v>
      </c>
      <c r="R658" s="14" t="n">
        <v>1</v>
      </c>
      <c r="S658" s="14" t="n">
        <v>7.217</v>
      </c>
      <c r="T658" s="14" t="n">
        <v>4.436</v>
      </c>
      <c r="U658" s="14" t="n">
        <v>0.474</v>
      </c>
      <c r="V658" s="14" t="n">
        <v>8.964</v>
      </c>
      <c r="W658" s="14" t="n">
        <v>0.19</v>
      </c>
      <c r="X658" s="14" t="n">
        <v>1</v>
      </c>
      <c r="Y658" s="14" t="n">
        <v>12.508</v>
      </c>
      <c r="Z658" s="14" t="n">
        <v>1.401</v>
      </c>
      <c r="AA658" s="14" t="n">
        <v>10.124</v>
      </c>
      <c r="AB658" s="14" t="n">
        <v>22.631</v>
      </c>
      <c r="AC658" s="14" t="n">
        <v>0</v>
      </c>
      <c r="AD658" s="14" t="n">
        <v>1</v>
      </c>
      <c r="AE658" s="14" t="n">
        <v>12.607</v>
      </c>
      <c r="AF658" s="14" t="n">
        <v>2.511</v>
      </c>
      <c r="AG658" s="14" t="n">
        <v>10.025</v>
      </c>
      <c r="AH658" s="14" t="n">
        <v>22.631</v>
      </c>
      <c r="AI658" s="14" t="n">
        <v>0</v>
      </c>
      <c r="AJ658" s="14" t="n">
        <v>1</v>
      </c>
      <c r="AK658" s="14" t="n">
        <v>15.9</v>
      </c>
      <c r="AL658" s="14" t="n">
        <v>7.876</v>
      </c>
      <c r="AM658" s="14" t="n">
        <v>0.723</v>
      </c>
      <c r="AN658" s="14" t="n">
        <v>16.623</v>
      </c>
      <c r="AO658" s="14" t="n">
        <v>0</v>
      </c>
      <c r="AP658" s="14" t="n">
        <v>1</v>
      </c>
      <c r="AQ658" s="14" t="n">
        <v>0.76</v>
      </c>
      <c r="AR658" s="14" t="n">
        <v>0.129</v>
      </c>
      <c r="AS658" s="14" t="n">
        <v>0.59</v>
      </c>
      <c r="AT658" s="14" t="n">
        <v>1.483</v>
      </c>
      <c r="AU658" s="14" t="n">
        <v>0.098</v>
      </c>
      <c r="AV658" s="14" t="n">
        <v>1</v>
      </c>
      <c r="AW658" s="14" t="n">
        <v>0.8110000000000001</v>
      </c>
      <c r="AX658" s="14" t="n">
        <v>0.129</v>
      </c>
      <c r="AY658" s="14" t="n">
        <v>0.603</v>
      </c>
      <c r="AZ658" s="14" t="n">
        <v>1.565</v>
      </c>
      <c r="BA658" s="14" t="n">
        <v>0.107</v>
      </c>
      <c r="BB658" s="14" t="n">
        <v>1</v>
      </c>
      <c r="BC658" s="14" t="n">
        <v>0.535</v>
      </c>
      <c r="BD658" s="14" t="n">
        <v>0.129</v>
      </c>
      <c r="BE658" s="14" t="n">
        <v>0.17</v>
      </c>
      <c r="BF658" s="14" t="n">
        <v>0.802</v>
      </c>
      <c r="BG658" s="14" t="n">
        <v>0.137</v>
      </c>
      <c r="BH658" s="14" t="n">
        <v>1</v>
      </c>
      <c r="BI658" s="14" t="n">
        <v>0.579</v>
      </c>
      <c r="BJ658" s="14" t="n">
        <v>0.129</v>
      </c>
      <c r="BK658" s="14" t="n">
        <v>0.647</v>
      </c>
      <c r="BL658" s="14" t="n">
        <v>1.46</v>
      </c>
      <c r="BM658" s="14" t="n">
        <v>0.19</v>
      </c>
      <c r="BN658" s="14" t="n">
        <v>1</v>
      </c>
      <c r="BO658" s="14" t="n">
        <v>0</v>
      </c>
      <c r="BP658" s="14" t="n">
        <v>0.014</v>
      </c>
      <c r="BQ658" s="14" t="n">
        <v>0.173</v>
      </c>
      <c r="BR658" s="14" t="n">
        <v>0</v>
      </c>
      <c r="BS658" s="14" t="n">
        <v>1</v>
      </c>
      <c r="BT658" s="14" t="n">
        <v>0</v>
      </c>
      <c r="BU658" s="14" t="n">
        <v>0.017</v>
      </c>
      <c r="BV658" s="14" t="n">
        <v>0.206</v>
      </c>
      <c r="BW658" s="14" t="n">
        <v>0.19</v>
      </c>
      <c r="BX658" s="14" t="n">
        <v>1</v>
      </c>
      <c r="BY658" s="14" t="n">
        <v>5.211</v>
      </c>
      <c r="BZ658" s="14" t="n">
        <v>0</v>
      </c>
      <c r="CA658" s="14" t="n">
        <v>5.211</v>
      </c>
      <c r="CB658" s="14" t="n">
        <v>0</v>
      </c>
      <c r="CC658" s="14" t="n">
        <v>83.248</v>
      </c>
      <c r="CD658" s="14" t="n">
        <v>7.95</v>
      </c>
      <c r="CE658" s="14" t="n">
        <v>152.661</v>
      </c>
      <c r="CF658" s="14" t="n">
        <v>280.731</v>
      </c>
      <c r="CG658" s="14" t="n">
        <v>0.19</v>
      </c>
      <c r="CH658" s="14" t="n">
        <v>1</v>
      </c>
      <c r="CI658" s="14" t="n">
        <v>0</v>
      </c>
      <c r="CJ658" s="14" t="n">
        <v>0</v>
      </c>
      <c r="CK658" s="14" t="n">
        <v>0</v>
      </c>
      <c r="CL658" s="14" t="n">
        <v>0</v>
      </c>
      <c r="CM658" s="14" t="n">
        <v>0.026</v>
      </c>
      <c r="CN658" s="14" t="n">
        <v>0.328</v>
      </c>
      <c r="CO658" s="14" t="n">
        <v>0</v>
      </c>
      <c r="CP658" s="14" t="n">
        <v>0.85</v>
      </c>
      <c r="CQ658" s="14" t="n">
        <v>1.348</v>
      </c>
      <c r="CR658" s="14" t="n">
        <v>0</v>
      </c>
      <c r="CS658" s="14" t="n">
        <v>1.313</v>
      </c>
      <c r="CT658" s="14" t="n">
        <v>10.896</v>
      </c>
      <c r="CU658" s="14" t="n">
        <v>1.313</v>
      </c>
    </row>
    <row r="659">
      <c r="A659" s="14" t="inlineStr">
        <is>
          <t>ROU2024</t>
        </is>
      </c>
      <c r="B659" s="14" t="inlineStr">
        <is>
          <t>ROU</t>
        </is>
      </c>
      <c r="C659" s="14" t="inlineStr">
        <is>
          <t>ROU</t>
        </is>
      </c>
      <c r="D659" s="14" t="inlineStr">
        <is>
          <t>Romania</t>
        </is>
      </c>
      <c r="E659" s="14" t="n">
        <v>2024</v>
      </c>
      <c r="F659" s="14" t="n">
        <v>0.19</v>
      </c>
      <c r="G659" s="14" t="n">
        <v>3.141</v>
      </c>
      <c r="H659" s="14" t="n">
        <v>0.761</v>
      </c>
      <c r="I659" s="14" t="n">
        <v>6.237</v>
      </c>
      <c r="J659" s="14" t="n">
        <v>9.377000000000001</v>
      </c>
      <c r="K659" s="14" t="n">
        <v>0</v>
      </c>
      <c r="L659" s="14" t="n">
        <v>1</v>
      </c>
      <c r="M659" s="14" t="n">
        <v>3.936</v>
      </c>
      <c r="N659" s="14" t="n">
        <v>2.283</v>
      </c>
      <c r="O659" s="14" t="n">
        <v>6.357</v>
      </c>
      <c r="P659" s="14" t="n">
        <v>10.292</v>
      </c>
      <c r="Q659" s="14" t="n">
        <v>0</v>
      </c>
      <c r="R659" s="14" t="n">
        <v>1</v>
      </c>
      <c r="S659" s="14" t="n">
        <v>6.946</v>
      </c>
      <c r="T659" s="14" t="n">
        <v>4.567</v>
      </c>
      <c r="U659" s="14" t="n">
        <v>0.514</v>
      </c>
      <c r="V659" s="14" t="n">
        <v>8.653</v>
      </c>
      <c r="W659" s="14" t="n">
        <v>0.19</v>
      </c>
      <c r="X659" s="14" t="n">
        <v>1</v>
      </c>
      <c r="Y659" s="14" t="n">
        <v>14.578</v>
      </c>
      <c r="Z659" s="14" t="n">
        <v>1.841</v>
      </c>
      <c r="AA659" s="14" t="n">
        <v>3.912</v>
      </c>
      <c r="AB659" s="14" t="n">
        <v>18.49</v>
      </c>
      <c r="AC659" s="14" t="n">
        <v>0</v>
      </c>
      <c r="AD659" s="14" t="n">
        <v>1</v>
      </c>
      <c r="AE659" s="14" t="n">
        <v>14.578</v>
      </c>
      <c r="AF659" s="14" t="n">
        <v>3.193</v>
      </c>
      <c r="AG659" s="14" t="n">
        <v>3.912</v>
      </c>
      <c r="AH659" s="14" t="n">
        <v>18.49</v>
      </c>
      <c r="AI659" s="14" t="n">
        <v>0</v>
      </c>
      <c r="AJ659" s="14" t="n">
        <v>1</v>
      </c>
      <c r="AK659" s="14" t="n">
        <v>17.969</v>
      </c>
      <c r="AL659" s="14" t="n">
        <v>9.138999999999999</v>
      </c>
      <c r="AM659" s="14" t="n">
        <v>-1.107</v>
      </c>
      <c r="AN659" s="14" t="n">
        <v>16.862</v>
      </c>
      <c r="AO659" s="14" t="n">
        <v>0</v>
      </c>
      <c r="AP659" s="14" t="n">
        <v>1</v>
      </c>
      <c r="AQ659" s="14" t="n">
        <v>0.724</v>
      </c>
      <c r="AR659" s="14" t="n">
        <v>0.132</v>
      </c>
      <c r="AS659" s="14" t="n">
        <v>0.694</v>
      </c>
      <c r="AT659" s="14" t="n">
        <v>1.557</v>
      </c>
      <c r="AU659" s="14" t="n">
        <v>0.098</v>
      </c>
      <c r="AV659" s="14" t="n">
        <v>1</v>
      </c>
      <c r="AW659" s="14" t="n">
        <v>0.75</v>
      </c>
      <c r="AX659" s="14" t="n">
        <v>0.132</v>
      </c>
      <c r="AY659" s="14" t="n">
        <v>0.681</v>
      </c>
      <c r="AZ659" s="14" t="n">
        <v>1.583</v>
      </c>
      <c r="BA659" s="14" t="n">
        <v>0.107</v>
      </c>
      <c r="BB659" s="14" t="n">
        <v>1</v>
      </c>
      <c r="BC659" s="14" t="n">
        <v>0.513</v>
      </c>
      <c r="BD659" s="14" t="n">
        <v>0.132</v>
      </c>
      <c r="BE659" s="14" t="n">
        <v>0.148</v>
      </c>
      <c r="BF659" s="14" t="n">
        <v>0.752</v>
      </c>
      <c r="BG659" s="14" t="n">
        <v>0.137</v>
      </c>
      <c r="BH659" s="14" t="n">
        <v>1</v>
      </c>
      <c r="BI659" s="14" t="n">
        <v>0.591</v>
      </c>
      <c r="BJ659" s="14" t="n">
        <v>0.132</v>
      </c>
      <c r="BK659" s="14" t="n">
        <v>0.7</v>
      </c>
      <c r="BL659" s="14" t="n">
        <v>1.498</v>
      </c>
      <c r="BM659" s="14" t="n">
        <v>0.19</v>
      </c>
      <c r="BN659" s="14" t="n">
        <v>1</v>
      </c>
      <c r="BO659" s="14" t="n">
        <v>0</v>
      </c>
      <c r="BP659" s="14" t="n">
        <v>0.017</v>
      </c>
      <c r="BQ659" s="14" t="n">
        <v>0.167</v>
      </c>
      <c r="BR659" s="14" t="n">
        <v>0</v>
      </c>
      <c r="BS659" s="14" t="n">
        <v>1</v>
      </c>
      <c r="BT659" s="14" t="n">
        <v>0</v>
      </c>
      <c r="BU659" s="14" t="n">
        <v>0.02</v>
      </c>
      <c r="BV659" s="14" t="n">
        <v>0.203</v>
      </c>
      <c r="BW659" s="14" t="n">
        <v>0.19</v>
      </c>
      <c r="BX659" s="14" t="n">
        <v>1</v>
      </c>
      <c r="BY659" s="14" t="n">
        <v>5.365</v>
      </c>
      <c r="BZ659" s="14" t="n">
        <v>0</v>
      </c>
      <c r="CA659" s="14" t="n">
        <v>5.365</v>
      </c>
      <c r="CB659" s="14" t="n">
        <v>0</v>
      </c>
      <c r="CC659" s="14" t="n">
        <v>82.58799999999999</v>
      </c>
      <c r="CD659" s="14" t="n">
        <v>7.95</v>
      </c>
      <c r="CE659" s="14" t="n">
        <v>81.268</v>
      </c>
      <c r="CF659" s="14" t="n">
        <v>194.989</v>
      </c>
      <c r="CG659" s="14" t="n">
        <v>0.19</v>
      </c>
      <c r="CH659" s="14" t="n">
        <v>1</v>
      </c>
      <c r="CI659" s="14" t="n">
        <v>0</v>
      </c>
      <c r="CJ659" s="14" t="n">
        <v>0</v>
      </c>
      <c r="CK659" s="14" t="n">
        <v>0</v>
      </c>
      <c r="CL659" s="14" t="n">
        <v>0</v>
      </c>
      <c r="CM659" s="14" t="n">
        <v>0.027</v>
      </c>
      <c r="CN659" s="14" t="n">
        <v>0.313</v>
      </c>
      <c r="CO659" s="14" t="n">
        <v>0</v>
      </c>
      <c r="CP659" s="14" t="n">
        <v>0.85</v>
      </c>
      <c r="CQ659" s="14" t="n">
        <v>1.387</v>
      </c>
      <c r="CR659" s="14" t="n">
        <v>0</v>
      </c>
      <c r="CS659" s="14" t="n">
        <v>1.569</v>
      </c>
      <c r="CT659" s="14" t="n">
        <v>7.996</v>
      </c>
      <c r="CU659" s="14" t="n">
        <v>1.569</v>
      </c>
    </row>
    <row r="660">
      <c r="A660" s="14" t="inlineStr">
        <is>
          <t>RUS2021</t>
        </is>
      </c>
      <c r="B660" s="14" t="inlineStr">
        <is>
          <t>RUS</t>
        </is>
      </c>
      <c r="C660" s="14" t="inlineStr">
        <is>
          <t>RUS</t>
        </is>
      </c>
      <c r="D660" s="14" t="inlineStr">
        <is>
          <t>Russia</t>
        </is>
      </c>
      <c r="E660" s="14" t="n">
        <v>2021</v>
      </c>
      <c r="F660" s="14" t="n">
        <v>0.2</v>
      </c>
      <c r="G660" s="14" t="n">
        <v>1.501</v>
      </c>
      <c r="H660" s="14" t="n">
        <v>0.328</v>
      </c>
      <c r="I660" s="14" t="n">
        <v>0.008999999999999999</v>
      </c>
      <c r="J660" s="14" t="n">
        <v>1.51</v>
      </c>
      <c r="K660" s="14" t="n">
        <v>0</v>
      </c>
      <c r="L660" s="14" t="n">
        <v>1</v>
      </c>
      <c r="M660" s="14" t="n">
        <v>6.714</v>
      </c>
      <c r="N660" s="14" t="n">
        <v>3.043</v>
      </c>
      <c r="O660" s="14" t="n">
        <v>0.026</v>
      </c>
      <c r="P660" s="14" t="n">
        <v>6.74</v>
      </c>
      <c r="Q660" s="14" t="n">
        <v>0</v>
      </c>
      <c r="R660" s="14" t="n">
        <v>1</v>
      </c>
      <c r="S660" s="14" t="n">
        <v>2.561</v>
      </c>
      <c r="T660" s="14" t="n">
        <v>1.587</v>
      </c>
      <c r="U660" s="14" t="n">
        <v>0.014</v>
      </c>
      <c r="V660" s="14" t="n">
        <v>3.09</v>
      </c>
      <c r="W660" s="14" t="n">
        <v>0.2</v>
      </c>
      <c r="X660" s="14" t="n">
        <v>1</v>
      </c>
      <c r="Y660" s="14" t="n">
        <v>6.678</v>
      </c>
      <c r="Z660" s="14" t="n">
        <v>0</v>
      </c>
      <c r="AA660" s="14" t="n">
        <v>-4.088</v>
      </c>
      <c r="AB660" s="14" t="n">
        <v>2.59</v>
      </c>
      <c r="AC660" s="14" t="n">
        <v>0</v>
      </c>
      <c r="AD660" s="14" t="n">
        <v>1</v>
      </c>
      <c r="AE660" s="14" t="n">
        <v>6.678</v>
      </c>
      <c r="AF660" s="14" t="n">
        <v>0</v>
      </c>
      <c r="AG660" s="14" t="n">
        <v>-4.088</v>
      </c>
      <c r="AH660" s="14" t="n">
        <v>2.59</v>
      </c>
      <c r="AI660" s="14" t="n">
        <v>0</v>
      </c>
      <c r="AJ660" s="14" t="n">
        <v>1</v>
      </c>
      <c r="AK660" s="14" t="n">
        <v>10.16</v>
      </c>
      <c r="AL660" s="14" t="n">
        <v>4.418</v>
      </c>
      <c r="AM660" s="14" t="n">
        <v>-8.385</v>
      </c>
      <c r="AN660" s="14" t="n">
        <v>2.13</v>
      </c>
      <c r="AO660" s="14" t="n">
        <v>0</v>
      </c>
      <c r="AP660" s="14" t="n">
        <v>0</v>
      </c>
      <c r="AQ660" s="14" t="n">
        <v>0.614</v>
      </c>
      <c r="AR660" s="14" t="n">
        <v>0.112</v>
      </c>
      <c r="AS660" s="14" t="n">
        <v>-0.089</v>
      </c>
      <c r="AT660" s="14" t="n">
        <v>0.63</v>
      </c>
      <c r="AU660" s="14" t="n">
        <v>0.2</v>
      </c>
      <c r="AV660" s="14" t="n">
        <v>1</v>
      </c>
      <c r="AW660" s="14" t="n">
        <v>0.626</v>
      </c>
      <c r="AX660" s="14" t="n">
        <v>0.121</v>
      </c>
      <c r="AY660" s="14" t="n">
        <v>-0.008999999999999999</v>
      </c>
      <c r="AZ660" s="14" t="n">
        <v>0.74</v>
      </c>
      <c r="BA660" s="14" t="n">
        <v>0.2</v>
      </c>
      <c r="BB660" s="14" t="n">
        <v>1</v>
      </c>
      <c r="BC660" s="14" t="n">
        <v>0.439</v>
      </c>
      <c r="BD660" s="14" t="n">
        <v>0.114</v>
      </c>
      <c r="BE660" s="14" t="n">
        <v>-0.153</v>
      </c>
      <c r="BF660" s="14" t="n">
        <v>0.343</v>
      </c>
      <c r="BG660" s="14" t="n">
        <v>0</v>
      </c>
      <c r="BH660" s="14" t="n">
        <v>0</v>
      </c>
      <c r="BI660" s="14" t="n">
        <v>0.578</v>
      </c>
      <c r="BJ660" s="14" t="n">
        <v>0.128</v>
      </c>
      <c r="BK660" s="14" t="n">
        <v>-0.019</v>
      </c>
      <c r="BL660" s="14" t="n">
        <v>0.67</v>
      </c>
      <c r="BM660" s="14" t="n">
        <v>0.2</v>
      </c>
      <c r="BN660" s="14" t="n">
        <v>1</v>
      </c>
      <c r="BO660" s="14" t="n">
        <v>0</v>
      </c>
      <c r="BP660" s="14" t="n">
        <v>-0.035</v>
      </c>
      <c r="BQ660" s="14" t="n">
        <v>0.032</v>
      </c>
      <c r="BR660" s="14" t="n">
        <v>0</v>
      </c>
      <c r="BS660" s="14" t="n">
        <v>1</v>
      </c>
      <c r="BT660" s="14" t="n">
        <v>0</v>
      </c>
      <c r="BU660" s="14" t="n">
        <v>-0.035</v>
      </c>
      <c r="BV660" s="14" t="n">
        <v>0.048</v>
      </c>
      <c r="BW660" s="14" t="n">
        <v>0</v>
      </c>
      <c r="BX660" s="14" t="n">
        <v>1</v>
      </c>
      <c r="BY660" s="14" t="n">
        <v>1.431</v>
      </c>
      <c r="BZ660" s="14" t="n">
        <v>0</v>
      </c>
      <c r="CA660" s="14" t="n">
        <v>1.431</v>
      </c>
      <c r="CB660" s="14" t="n">
        <v>0</v>
      </c>
      <c r="CC660" s="14" t="n">
        <v>78.125</v>
      </c>
      <c r="CD660" s="14" t="n">
        <v>7.95</v>
      </c>
      <c r="CE660" s="14" t="n">
        <v>-22.475</v>
      </c>
      <c r="CF660" s="14" t="n">
        <v>66.78</v>
      </c>
      <c r="CG660" s="14" t="n">
        <v>0</v>
      </c>
      <c r="CH660" s="14" t="n">
        <v>1</v>
      </c>
      <c r="CI660" s="14" t="n">
        <v>0</v>
      </c>
      <c r="CJ660" s="14" t="n">
        <v>0</v>
      </c>
      <c r="CK660" s="14" t="n">
        <v>0</v>
      </c>
      <c r="CL660" s="14" t="n">
        <v>0.043</v>
      </c>
      <c r="CM660" s="14" t="n">
        <v>0</v>
      </c>
      <c r="CN660" s="14" t="n">
        <v>1.568</v>
      </c>
      <c r="CO660" s="14" t="n">
        <v>9.936999999999999</v>
      </c>
      <c r="CP660" s="14" t="n">
        <v>0</v>
      </c>
      <c r="CQ660" s="14" t="n">
        <v>1.137</v>
      </c>
      <c r="CR660" s="14" t="n">
        <v>0.985</v>
      </c>
      <c r="CS660" s="14" t="n">
        <v>6.678</v>
      </c>
      <c r="CT660" s="14" t="n">
        <v>3.312</v>
      </c>
      <c r="CU660" s="14" t="n">
        <v>7.249</v>
      </c>
    </row>
    <row r="661">
      <c r="A661" s="14" t="inlineStr">
        <is>
          <t>RUS2022</t>
        </is>
      </c>
      <c r="B661" s="14" t="inlineStr">
        <is>
          <t>RUS</t>
        </is>
      </c>
      <c r="C661" s="14" t="inlineStr">
        <is>
          <t>RUS</t>
        </is>
      </c>
      <c r="D661" s="14" t="inlineStr">
        <is>
          <t>Russia</t>
        </is>
      </c>
      <c r="E661" s="14" t="n">
        <v>2022</v>
      </c>
      <c r="F661" s="14" t="n">
        <v>0.2</v>
      </c>
      <c r="G661" s="14" t="n">
        <v>1.52</v>
      </c>
      <c r="H661" s="14" t="n">
        <v>0.236</v>
      </c>
      <c r="I661" s="14" t="n">
        <v>0.01</v>
      </c>
      <c r="J661" s="14" t="n">
        <v>1.53</v>
      </c>
      <c r="K661" s="14" t="n">
        <v>0</v>
      </c>
      <c r="L661" s="14" t="n">
        <v>1</v>
      </c>
      <c r="M661" s="14" t="n">
        <v>6.298</v>
      </c>
      <c r="N661" s="14" t="n">
        <v>2.601</v>
      </c>
      <c r="O661" s="14" t="n">
        <v>0.032</v>
      </c>
      <c r="P661" s="14" t="n">
        <v>6.33</v>
      </c>
      <c r="Q661" s="14" t="n">
        <v>0</v>
      </c>
      <c r="R661" s="14" t="n">
        <v>1</v>
      </c>
      <c r="S661" s="14" t="n">
        <v>3.075</v>
      </c>
      <c r="T661" s="14" t="n">
        <v>1.506</v>
      </c>
      <c r="U661" s="14" t="n">
        <v>0.017</v>
      </c>
      <c r="V661" s="14" t="n">
        <v>3.71</v>
      </c>
      <c r="W661" s="14" t="n">
        <v>0.2</v>
      </c>
      <c r="X661" s="14" t="n">
        <v>1</v>
      </c>
      <c r="Y661" s="14" t="n">
        <v>7.212</v>
      </c>
      <c r="Z661" s="14" t="n">
        <v>0</v>
      </c>
      <c r="AA661" s="14" t="n">
        <v>-4.202</v>
      </c>
      <c r="AB661" s="14" t="n">
        <v>3.01</v>
      </c>
      <c r="AC661" s="14" t="n">
        <v>0</v>
      </c>
      <c r="AD661" s="14" t="n">
        <v>1</v>
      </c>
      <c r="AE661" s="14" t="n">
        <v>7.212</v>
      </c>
      <c r="AF661" s="14" t="n">
        <v>0</v>
      </c>
      <c r="AG661" s="14" t="n">
        <v>-4.202</v>
      </c>
      <c r="AH661" s="14" t="n">
        <v>3.01</v>
      </c>
      <c r="AI661" s="14" t="n">
        <v>0</v>
      </c>
      <c r="AJ661" s="14" t="n">
        <v>1</v>
      </c>
      <c r="AK661" s="14" t="n">
        <v>10.972</v>
      </c>
      <c r="AL661" s="14" t="n">
        <v>4.771</v>
      </c>
      <c r="AM661" s="14" t="n">
        <v>-9.071999999999999</v>
      </c>
      <c r="AN661" s="14" t="n">
        <v>2.28</v>
      </c>
      <c r="AO661" s="14" t="n">
        <v>0</v>
      </c>
      <c r="AP661" s="14" t="n">
        <v>0</v>
      </c>
      <c r="AQ661" s="14" t="n">
        <v>0.528</v>
      </c>
      <c r="AR661" s="14" t="n">
        <v>0.076</v>
      </c>
      <c r="AS661" s="14" t="n">
        <v>0.031</v>
      </c>
      <c r="AT661" s="14" t="n">
        <v>0.67</v>
      </c>
      <c r="AU661" s="14" t="n">
        <v>0.2</v>
      </c>
      <c r="AV661" s="14" t="n">
        <v>1</v>
      </c>
      <c r="AW661" s="14" t="n">
        <v>0.826</v>
      </c>
      <c r="AX661" s="14" t="n">
        <v>0.107</v>
      </c>
      <c r="AY661" s="14" t="n">
        <v>-0.109</v>
      </c>
      <c r="AZ661" s="14" t="n">
        <v>0.86</v>
      </c>
      <c r="BA661" s="14" t="n">
        <v>0.2</v>
      </c>
      <c r="BB661" s="14" t="n">
        <v>1</v>
      </c>
      <c r="BC661" s="14" t="n">
        <v>0.598</v>
      </c>
      <c r="BD661" s="14" t="n">
        <v>0.123</v>
      </c>
      <c r="BE661" s="14" t="n">
        <v>-0.442</v>
      </c>
      <c r="BF661" s="14" t="n">
        <v>0.187</v>
      </c>
      <c r="BG661" s="14" t="n">
        <v>0</v>
      </c>
      <c r="BH661" s="14" t="n">
        <v>0</v>
      </c>
      <c r="BI661" s="14" t="n">
        <v>0.983</v>
      </c>
      <c r="BJ661" s="14" t="n">
        <v>0.192</v>
      </c>
      <c r="BK661" s="14" t="n">
        <v>-0.25</v>
      </c>
      <c r="BL661" s="14" t="n">
        <v>0.88</v>
      </c>
      <c r="BM661" s="14" t="n">
        <v>0.2</v>
      </c>
      <c r="BN661" s="14" t="n">
        <v>1</v>
      </c>
      <c r="BO661" s="14" t="n">
        <v>0</v>
      </c>
      <c r="BP661" s="14" t="n">
        <v>-0.035</v>
      </c>
      <c r="BQ661" s="14" t="n">
        <v>0.038</v>
      </c>
      <c r="BR661" s="14" t="n">
        <v>0</v>
      </c>
      <c r="BS661" s="14" t="n">
        <v>1</v>
      </c>
      <c r="BT661" s="14" t="n">
        <v>0</v>
      </c>
      <c r="BU661" s="14" t="n">
        <v>-0.035</v>
      </c>
      <c r="BV661" s="14" t="n">
        <v>0.057</v>
      </c>
      <c r="BW661" s="14" t="n">
        <v>0</v>
      </c>
      <c r="BX661" s="14" t="n">
        <v>1</v>
      </c>
      <c r="BY661" s="14" t="n">
        <v>1.545</v>
      </c>
      <c r="BZ661" s="14" t="n">
        <v>0</v>
      </c>
      <c r="CA661" s="14" t="n">
        <v>1.545</v>
      </c>
      <c r="CB661" s="14" t="n">
        <v>0</v>
      </c>
      <c r="CC661" s="14" t="n">
        <v>97.90000000000001</v>
      </c>
      <c r="CD661" s="14" t="n">
        <v>7.95</v>
      </c>
      <c r="CE661" s="14" t="n">
        <v>-68.75</v>
      </c>
      <c r="CF661" s="14" t="n">
        <v>34.98</v>
      </c>
      <c r="CG661" s="14" t="n">
        <v>0</v>
      </c>
      <c r="CH661" s="14" t="n">
        <v>1</v>
      </c>
      <c r="CI661" s="14" t="n">
        <v>0</v>
      </c>
      <c r="CJ661" s="14" t="n">
        <v>0</v>
      </c>
      <c r="CK661" s="14" t="n">
        <v>0</v>
      </c>
      <c r="CL661" s="14" t="n">
        <v>0.046</v>
      </c>
      <c r="CM661" s="14" t="n">
        <v>0</v>
      </c>
      <c r="CN661" s="14" t="n">
        <v>1.468</v>
      </c>
      <c r="CO661" s="14" t="n">
        <v>10.89</v>
      </c>
      <c r="CP661" s="14" t="n">
        <v>0</v>
      </c>
      <c r="CQ661" s="14" t="n">
        <v>1.227</v>
      </c>
      <c r="CR661" s="14" t="n">
        <v>0.985</v>
      </c>
      <c r="CS661" s="14" t="n">
        <v>7.212</v>
      </c>
      <c r="CT661" s="14" t="n">
        <v>4.358</v>
      </c>
      <c r="CU661" s="14" t="n">
        <v>10.577</v>
      </c>
    </row>
    <row r="662">
      <c r="A662" s="14" t="inlineStr">
        <is>
          <t>RUS2023</t>
        </is>
      </c>
      <c r="B662" s="14" t="inlineStr">
        <is>
          <t>RUS</t>
        </is>
      </c>
      <c r="C662" s="14" t="inlineStr">
        <is>
          <t>RUS</t>
        </is>
      </c>
      <c r="D662" s="14" t="inlineStr">
        <is>
          <t>Russia</t>
        </is>
      </c>
      <c r="E662" s="14" t="n">
        <v>2023</v>
      </c>
      <c r="F662" s="14" t="n">
        <v>0.2</v>
      </c>
      <c r="G662" s="14" t="n">
        <v>1.415</v>
      </c>
      <c r="H662" s="14" t="n">
        <v>0.322</v>
      </c>
      <c r="I662" s="14" t="n">
        <v>0.005</v>
      </c>
      <c r="J662" s="14" t="n">
        <v>1.42</v>
      </c>
      <c r="K662" s="14" t="n">
        <v>0</v>
      </c>
      <c r="L662" s="14" t="n">
        <v>1</v>
      </c>
      <c r="M662" s="14" t="n">
        <v>5.905</v>
      </c>
      <c r="N662" s="14" t="n">
        <v>2.929</v>
      </c>
      <c r="O662" s="14" t="n">
        <v>0.015</v>
      </c>
      <c r="P662" s="14" t="n">
        <v>5.92</v>
      </c>
      <c r="Q662" s="14" t="n">
        <v>0</v>
      </c>
      <c r="R662" s="14" t="n">
        <v>1</v>
      </c>
      <c r="S662" s="14" t="n">
        <v>2.442</v>
      </c>
      <c r="T662" s="14" t="n">
        <v>1.531</v>
      </c>
      <c r="U662" s="14" t="n">
        <v>0.008</v>
      </c>
      <c r="V662" s="14" t="n">
        <v>2.94</v>
      </c>
      <c r="W662" s="14" t="n">
        <v>0.2</v>
      </c>
      <c r="X662" s="14" t="n">
        <v>1</v>
      </c>
      <c r="Y662" s="14" t="n">
        <v>2.905</v>
      </c>
      <c r="Z662" s="14" t="n">
        <v>0</v>
      </c>
      <c r="AA662" s="14" t="n">
        <v>-0.485</v>
      </c>
      <c r="AB662" s="14" t="n">
        <v>2.42</v>
      </c>
      <c r="AC662" s="14" t="n">
        <v>0</v>
      </c>
      <c r="AD662" s="14" t="n">
        <v>1</v>
      </c>
      <c r="AE662" s="14" t="n">
        <v>2.905</v>
      </c>
      <c r="AF662" s="14" t="n">
        <v>0</v>
      </c>
      <c r="AG662" s="14" t="n">
        <v>-0.485</v>
      </c>
      <c r="AH662" s="14" t="n">
        <v>2.42</v>
      </c>
      <c r="AI662" s="14" t="n">
        <v>0</v>
      </c>
      <c r="AJ662" s="14" t="n">
        <v>1</v>
      </c>
      <c r="AK662" s="14" t="n">
        <v>6.805</v>
      </c>
      <c r="AL662" s="14" t="n">
        <v>2.959</v>
      </c>
      <c r="AM662" s="14" t="n">
        <v>-5.188</v>
      </c>
      <c r="AN662" s="14" t="n">
        <v>1.94</v>
      </c>
      <c r="AO662" s="14" t="n">
        <v>0</v>
      </c>
      <c r="AP662" s="14" t="n">
        <v>0</v>
      </c>
      <c r="AQ662" s="14" t="n">
        <v>0.626</v>
      </c>
      <c r="AR662" s="14" t="n">
        <v>0.106</v>
      </c>
      <c r="AS662" s="14" t="n">
        <v>-0.16</v>
      </c>
      <c r="AT662" s="14" t="n">
        <v>0.5600000000000001</v>
      </c>
      <c r="AU662" s="14" t="n">
        <v>0.2</v>
      </c>
      <c r="AV662" s="14" t="n">
        <v>1</v>
      </c>
      <c r="AW662" s="14" t="n">
        <v>0.746</v>
      </c>
      <c r="AX662" s="14" t="n">
        <v>0.128</v>
      </c>
      <c r="AY662" s="14" t="n">
        <v>-0.13</v>
      </c>
      <c r="AZ662" s="14" t="n">
        <v>0.74</v>
      </c>
      <c r="BA662" s="14" t="n">
        <v>0.2</v>
      </c>
      <c r="BB662" s="14" t="n">
        <v>1</v>
      </c>
      <c r="BC662" s="14" t="n">
        <v>0.454</v>
      </c>
      <c r="BD662" s="14" t="n">
        <v>0.129</v>
      </c>
      <c r="BE662" s="14" t="n">
        <v>-0.247</v>
      </c>
      <c r="BF662" s="14" t="n">
        <v>0.248</v>
      </c>
      <c r="BG662" s="14" t="n">
        <v>0</v>
      </c>
      <c r="BH662" s="14" t="n">
        <v>0</v>
      </c>
      <c r="BI662" s="14" t="n">
        <v>0.873</v>
      </c>
      <c r="BJ662" s="14" t="n">
        <v>0.19</v>
      </c>
      <c r="BK662" s="14" t="n">
        <v>-0.19</v>
      </c>
      <c r="BL662" s="14" t="n">
        <v>0.82</v>
      </c>
      <c r="BM662" s="14" t="n">
        <v>0.2</v>
      </c>
      <c r="BN662" s="14" t="n">
        <v>1</v>
      </c>
      <c r="BO662" s="14" t="n">
        <v>0</v>
      </c>
      <c r="BP662" s="14" t="n">
        <v>-0.035</v>
      </c>
      <c r="BQ662" s="14" t="n">
        <v>0.03</v>
      </c>
      <c r="BR662" s="14" t="n">
        <v>0</v>
      </c>
      <c r="BS662" s="14" t="n">
        <v>1</v>
      </c>
      <c r="BT662" s="14" t="n">
        <v>0</v>
      </c>
      <c r="BU662" s="14" t="n">
        <v>-0.035</v>
      </c>
      <c r="BV662" s="14" t="n">
        <v>0.045</v>
      </c>
      <c r="BW662" s="14" t="n">
        <v>0</v>
      </c>
      <c r="BX662" s="14" t="n">
        <v>1</v>
      </c>
      <c r="BY662" s="14" t="n">
        <v>1.609</v>
      </c>
      <c r="BZ662" s="14" t="n">
        <v>0</v>
      </c>
      <c r="CA662" s="14" t="n">
        <v>1.609</v>
      </c>
      <c r="CB662" s="14" t="n">
        <v>0</v>
      </c>
      <c r="CC662" s="14" t="n">
        <v>68.188</v>
      </c>
      <c r="CD662" s="14" t="n">
        <v>7.95</v>
      </c>
      <c r="CE662" s="14" t="n">
        <v>-24.463</v>
      </c>
      <c r="CF662" s="14" t="n">
        <v>52.47</v>
      </c>
      <c r="CG662" s="14" t="n">
        <v>0</v>
      </c>
      <c r="CH662" s="14" t="n">
        <v>1</v>
      </c>
      <c r="CI662" s="14" t="n">
        <v>0</v>
      </c>
      <c r="CJ662" s="14" t="n">
        <v>0</v>
      </c>
      <c r="CK662" s="14" t="n">
        <v>0</v>
      </c>
      <c r="CL662" s="14" t="n">
        <v>0.048</v>
      </c>
      <c r="CM662" s="14" t="n">
        <v>0</v>
      </c>
      <c r="CN662" s="14" t="n">
        <v>1.467</v>
      </c>
      <c r="CO662" s="14" t="n">
        <v>11.195</v>
      </c>
      <c r="CP662" s="14" t="n">
        <v>0</v>
      </c>
      <c r="CQ662" s="14" t="n">
        <v>1.278</v>
      </c>
      <c r="CR662" s="14" t="n">
        <v>0.989</v>
      </c>
      <c r="CS662" s="14" t="n">
        <v>2.905</v>
      </c>
      <c r="CT662" s="14" t="n">
        <v>2.138</v>
      </c>
      <c r="CU662" s="14" t="n">
        <v>2.905</v>
      </c>
    </row>
    <row r="663">
      <c r="A663" s="14" t="inlineStr">
        <is>
          <t>RUS2024</t>
        </is>
      </c>
      <c r="B663" s="14" t="inlineStr">
        <is>
          <t>RUS</t>
        </is>
      </c>
      <c r="C663" s="14" t="inlineStr">
        <is>
          <t>RUS</t>
        </is>
      </c>
      <c r="D663" s="14" t="inlineStr">
        <is>
          <t>Russia</t>
        </is>
      </c>
      <c r="E663" s="14" t="n">
        <v>2024</v>
      </c>
      <c r="F663" s="14" t="n">
        <v>0.2</v>
      </c>
      <c r="G663" s="14" t="n">
        <v>1.376</v>
      </c>
      <c r="H663" s="14" t="n">
        <v>0.349</v>
      </c>
      <c r="I663" s="14" t="n">
        <v>0.004</v>
      </c>
      <c r="J663" s="14" t="n">
        <v>1.38</v>
      </c>
      <c r="K663" s="14" t="n">
        <v>0</v>
      </c>
      <c r="L663" s="14" t="n">
        <v>1</v>
      </c>
      <c r="M663" s="14" t="n">
        <v>4.347</v>
      </c>
      <c r="N663" s="14" t="n">
        <v>2.368</v>
      </c>
      <c r="O663" s="14" t="n">
        <v>0.013</v>
      </c>
      <c r="P663" s="14" t="n">
        <v>4.36</v>
      </c>
      <c r="Q663" s="14" t="n">
        <v>0</v>
      </c>
      <c r="R663" s="14" t="n">
        <v>1</v>
      </c>
      <c r="S663" s="14" t="n">
        <v>2.593</v>
      </c>
      <c r="T663" s="14" t="n">
        <v>1.717</v>
      </c>
      <c r="U663" s="14" t="n">
        <v>0.007</v>
      </c>
      <c r="V663" s="14" t="n">
        <v>3.12</v>
      </c>
      <c r="W663" s="14" t="n">
        <v>0.2</v>
      </c>
      <c r="X663" s="14" t="n">
        <v>1</v>
      </c>
      <c r="Y663" s="14" t="n">
        <v>2.456</v>
      </c>
      <c r="Z663" s="14" t="n">
        <v>0</v>
      </c>
      <c r="AA663" s="14" t="n">
        <v>-0.106</v>
      </c>
      <c r="AB663" s="14" t="n">
        <v>2.35</v>
      </c>
      <c r="AC663" s="14" t="n">
        <v>0</v>
      </c>
      <c r="AD663" s="14" t="n">
        <v>1</v>
      </c>
      <c r="AE663" s="14" t="n">
        <v>2.456</v>
      </c>
      <c r="AF663" s="14" t="n">
        <v>0</v>
      </c>
      <c r="AG663" s="14" t="n">
        <v>-0.106</v>
      </c>
      <c r="AH663" s="14" t="n">
        <v>2.35</v>
      </c>
      <c r="AI663" s="14" t="n">
        <v>0</v>
      </c>
      <c r="AJ663" s="14" t="n">
        <v>1</v>
      </c>
      <c r="AK663" s="14" t="n">
        <v>6.471</v>
      </c>
      <c r="AL663" s="14" t="n">
        <v>2.814</v>
      </c>
      <c r="AM663" s="14" t="n">
        <v>-4.879</v>
      </c>
      <c r="AN663" s="14" t="n">
        <v>1.91</v>
      </c>
      <c r="AO663" s="14" t="n">
        <v>0</v>
      </c>
      <c r="AP663" s="14" t="n">
        <v>0</v>
      </c>
      <c r="AQ663" s="14" t="n">
        <v>0.55</v>
      </c>
      <c r="AR663" s="14" t="n">
        <v>0.1</v>
      </c>
      <c r="AS663" s="14" t="n">
        <v>-0.1</v>
      </c>
      <c r="AT663" s="14" t="n">
        <v>0.54</v>
      </c>
      <c r="AU663" s="14" t="n">
        <v>0.2</v>
      </c>
      <c r="AV663" s="14" t="n">
        <v>1</v>
      </c>
      <c r="AW663" s="14" t="n">
        <v>0.655</v>
      </c>
      <c r="AX663" s="14" t="n">
        <v>0.12</v>
      </c>
      <c r="AY663" s="14" t="n">
        <v>-0.08</v>
      </c>
      <c r="AZ663" s="14" t="n">
        <v>0.6899999999999999</v>
      </c>
      <c r="BA663" s="14" t="n">
        <v>0.2</v>
      </c>
      <c r="BB663" s="14" t="n">
        <v>1</v>
      </c>
      <c r="BC663" s="14" t="n">
        <v>0.437</v>
      </c>
      <c r="BD663" s="14" t="n">
        <v>0.132</v>
      </c>
      <c r="BE663" s="14" t="n">
        <v>-0.256</v>
      </c>
      <c r="BF663" s="14" t="n">
        <v>0.217</v>
      </c>
      <c r="BG663" s="14" t="n">
        <v>0</v>
      </c>
      <c r="BH663" s="14" t="n">
        <v>0</v>
      </c>
      <c r="BI663" s="14" t="n">
        <v>0.781</v>
      </c>
      <c r="BJ663" s="14" t="n">
        <v>0.172</v>
      </c>
      <c r="BK663" s="14" t="n">
        <v>-0.14</v>
      </c>
      <c r="BL663" s="14" t="n">
        <v>0.77</v>
      </c>
      <c r="BM663" s="14" t="n">
        <v>0.2</v>
      </c>
      <c r="BN663" s="14" t="n">
        <v>1</v>
      </c>
      <c r="BO663" s="14" t="n">
        <v>0</v>
      </c>
      <c r="BP663" s="14" t="n">
        <v>-0.036</v>
      </c>
      <c r="BQ663" s="14" t="n">
        <v>0.03</v>
      </c>
      <c r="BR663" s="14" t="n">
        <v>0</v>
      </c>
      <c r="BS663" s="14" t="n">
        <v>1</v>
      </c>
      <c r="BT663" s="14" t="n">
        <v>0</v>
      </c>
      <c r="BU663" s="14" t="n">
        <v>-0.036</v>
      </c>
      <c r="BV663" s="14" t="n">
        <v>0.043</v>
      </c>
      <c r="BW663" s="14" t="n">
        <v>0</v>
      </c>
      <c r="BX663" s="14" t="n">
        <v>1</v>
      </c>
      <c r="BY663" s="14" t="n">
        <v>1.657</v>
      </c>
      <c r="BZ663" s="14" t="n">
        <v>0</v>
      </c>
      <c r="CA663" s="14" t="n">
        <v>1.657</v>
      </c>
      <c r="CB663" s="14" t="n">
        <v>0</v>
      </c>
      <c r="CC663" s="14" t="n">
        <v>67.66</v>
      </c>
      <c r="CD663" s="14" t="n">
        <v>7.95</v>
      </c>
      <c r="CE663" s="14" t="n">
        <v>-14.66</v>
      </c>
      <c r="CF663" s="14" t="n">
        <v>63.6</v>
      </c>
      <c r="CG663" s="14" t="n">
        <v>0</v>
      </c>
      <c r="CH663" s="14" t="n">
        <v>1</v>
      </c>
      <c r="CI663" s="14" t="n">
        <v>0</v>
      </c>
      <c r="CJ663" s="14" t="n">
        <v>0</v>
      </c>
      <c r="CK663" s="14" t="n">
        <v>0</v>
      </c>
      <c r="CL663" s="14" t="n">
        <v>0.05</v>
      </c>
      <c r="CM663" s="14" t="n">
        <v>0</v>
      </c>
      <c r="CN663" s="14" t="n">
        <v>1.606</v>
      </c>
      <c r="CO663" s="14" t="n">
        <v>11.462</v>
      </c>
      <c r="CP663" s="14" t="n">
        <v>0</v>
      </c>
      <c r="CQ663" s="14" t="n">
        <v>1.316</v>
      </c>
      <c r="CR663" s="14" t="n">
        <v>0.989</v>
      </c>
      <c r="CS663" s="14" t="n">
        <v>2.456</v>
      </c>
      <c r="CT663" s="14" t="n">
        <v>1.895</v>
      </c>
      <c r="CU663" s="14" t="n">
        <v>2.456</v>
      </c>
    </row>
    <row r="664">
      <c r="A664" s="14" t="inlineStr">
        <is>
          <t>RWA2021</t>
        </is>
      </c>
      <c r="B664" s="14" t="inlineStr">
        <is>
          <t>RWA</t>
        </is>
      </c>
      <c r="C664" s="14" t="inlineStr">
        <is>
          <t>RWA</t>
        </is>
      </c>
      <c r="D664" s="14" t="inlineStr">
        <is>
          <t>Rwanda</t>
        </is>
      </c>
      <c r="E664" s="14" t="n">
        <v>2021</v>
      </c>
      <c r="F664" s="14" t="n">
        <v>0.18</v>
      </c>
      <c r="G664" s="14" t="n">
        <v>2.321</v>
      </c>
      <c r="H664" s="14" t="n">
        <v>0.508</v>
      </c>
      <c r="I664" s="14" t="n">
        <v>0</v>
      </c>
      <c r="J664" s="14" t="n">
        <v>2.321</v>
      </c>
      <c r="K664" s="14" t="n">
        <v>0</v>
      </c>
      <c r="L664" s="14" t="n">
        <v>1</v>
      </c>
      <c r="M664" s="14" t="n">
        <v>1.906</v>
      </c>
      <c r="N664" s="14" t="n">
        <v>0.864</v>
      </c>
      <c r="O664" s="14" t="n">
        <v>0</v>
      </c>
      <c r="P664" s="14" t="n">
        <v>1.906</v>
      </c>
      <c r="Q664" s="14" t="n">
        <v>0</v>
      </c>
      <c r="R664" s="14" t="n">
        <v>1</v>
      </c>
      <c r="S664" s="14" t="n">
        <v>1.733</v>
      </c>
      <c r="T664" s="14" t="n">
        <v>1.074</v>
      </c>
      <c r="U664" s="14" t="n">
        <v>0</v>
      </c>
      <c r="V664" s="14" t="n">
        <v>2.045</v>
      </c>
      <c r="W664" s="14" t="n">
        <v>0.18</v>
      </c>
      <c r="X664" s="14" t="n">
        <v>1</v>
      </c>
      <c r="Y664" s="14" t="n">
        <v>16.287</v>
      </c>
      <c r="Z664" s="14" t="n">
        <v>2.201</v>
      </c>
      <c r="AA664" s="14" t="n">
        <v>-8.888999999999999</v>
      </c>
      <c r="AB664" s="14" t="n">
        <v>7.397</v>
      </c>
      <c r="AC664" s="14" t="n">
        <v>0</v>
      </c>
      <c r="AD664" s="14" t="n">
        <v>0</v>
      </c>
      <c r="AE664" s="14" t="n">
        <v>17.43</v>
      </c>
      <c r="AF664" s="14" t="n">
        <v>4.076</v>
      </c>
      <c r="AG664" s="14" t="n">
        <v>-10.032</v>
      </c>
      <c r="AH664" s="14" t="n">
        <v>7.397</v>
      </c>
      <c r="AI664" s="14" t="n">
        <v>0</v>
      </c>
      <c r="AJ664" s="14" t="n">
        <v>0</v>
      </c>
      <c r="AK664" s="14" t="n">
        <v>24.29</v>
      </c>
      <c r="AL664" s="14" t="n">
        <v>12.937</v>
      </c>
      <c r="AM664" s="14" t="n">
        <v>-15.545</v>
      </c>
      <c r="AN664" s="14" t="n">
        <v>8.744999999999999</v>
      </c>
      <c r="AO664" s="14" t="n">
        <v>0</v>
      </c>
      <c r="AP664" s="14" t="n">
        <v>0</v>
      </c>
      <c r="AQ664" s="14" t="n">
        <v>0.619</v>
      </c>
      <c r="AR664" s="14" t="n">
        <v>0.114</v>
      </c>
      <c r="AS664" s="14" t="n">
        <v>0.266</v>
      </c>
      <c r="AT664" s="14" t="n">
        <v>1.044</v>
      </c>
      <c r="AU664" s="14" t="n">
        <v>0.18</v>
      </c>
      <c r="AV664" s="14" t="n">
        <v>1</v>
      </c>
      <c r="AW664" s="14" t="n">
        <v>0.599</v>
      </c>
      <c r="AX664" s="14" t="n">
        <v>0.114</v>
      </c>
      <c r="AY664" s="14" t="n">
        <v>0.298</v>
      </c>
      <c r="AZ664" s="14" t="n">
        <v>1.058</v>
      </c>
      <c r="BA664" s="14" t="n">
        <v>0.18</v>
      </c>
      <c r="BB664" s="14" t="n">
        <v>1</v>
      </c>
      <c r="BC664" s="14" t="n">
        <v>0.439</v>
      </c>
      <c r="BD664" s="14" t="n">
        <v>0.114</v>
      </c>
      <c r="BE664" s="14" t="n">
        <v>0.102</v>
      </c>
      <c r="BF664" s="14" t="n">
        <v>0.638</v>
      </c>
      <c r="BG664" s="14" t="n">
        <v>0.18</v>
      </c>
      <c r="BH664" s="14" t="n">
        <v>1</v>
      </c>
      <c r="BI664" s="14" t="n">
        <v>0.505</v>
      </c>
      <c r="BJ664" s="14" t="n">
        <v>0.114</v>
      </c>
      <c r="BK664" s="14" t="n">
        <v>0.06</v>
      </c>
      <c r="BL664" s="14" t="n">
        <v>0.666</v>
      </c>
      <c r="BM664" s="14" t="n">
        <v>0.18</v>
      </c>
      <c r="BN664" s="14" t="n">
        <v>1</v>
      </c>
      <c r="BO664" s="14" t="n">
        <v>0</v>
      </c>
      <c r="BP664" s="14" t="n">
        <v>0</v>
      </c>
      <c r="BQ664" s="14" t="n">
        <v>0.094</v>
      </c>
      <c r="BR664" s="14" t="n">
        <v>0</v>
      </c>
      <c r="BS664" s="14" t="n">
        <v>0.667</v>
      </c>
      <c r="BT664" s="14" t="n">
        <v>0</v>
      </c>
      <c r="BU664" s="14" t="n">
        <v>0</v>
      </c>
      <c r="BV664" s="14" t="n">
        <v>0.249</v>
      </c>
      <c r="BW664" s="14" t="n">
        <v>0.18</v>
      </c>
      <c r="BX664" s="14" t="n">
        <v>0.5</v>
      </c>
      <c r="BY664" s="14" t="n">
        <v>13.912</v>
      </c>
      <c r="BZ664" s="14" t="n">
        <v>0</v>
      </c>
      <c r="CA664" s="14" t="n">
        <v>13.912</v>
      </c>
      <c r="CB664" s="14" t="n">
        <v>0</v>
      </c>
      <c r="CC664" s="14" t="n">
        <v>78.125</v>
      </c>
      <c r="CD664" s="14" t="n">
        <v>7.95</v>
      </c>
      <c r="CE664" s="14" t="n">
        <v>18.221</v>
      </c>
      <c r="CF664" s="14" t="n">
        <v>113.689</v>
      </c>
      <c r="CG664" s="14" t="n">
        <v>0.18</v>
      </c>
      <c r="CH664" s="14" t="n">
        <v>1</v>
      </c>
      <c r="CI664" s="14" t="n">
        <v>0</v>
      </c>
      <c r="CJ664" s="14" t="n">
        <v>0</v>
      </c>
      <c r="CK664" s="14" t="n">
        <v>0</v>
      </c>
      <c r="CL664" s="14" t="n">
        <v>0</v>
      </c>
      <c r="CM664" s="14" t="n">
        <v>0</v>
      </c>
      <c r="CN664" s="14" t="n">
        <v>0</v>
      </c>
      <c r="CO664" s="14" t="n">
        <v>0</v>
      </c>
      <c r="CP664" s="14" t="n">
        <v>0</v>
      </c>
      <c r="CQ664" s="14" t="n">
        <v>1.198</v>
      </c>
      <c r="CR664" s="14" t="n">
        <v>0</v>
      </c>
      <c r="CS664" s="14" t="n">
        <v>4.776</v>
      </c>
      <c r="CT664" s="14" t="n">
        <v>4.753</v>
      </c>
      <c r="CU664" s="14" t="n">
        <v>15.162</v>
      </c>
    </row>
    <row r="665">
      <c r="A665" s="14" t="inlineStr">
        <is>
          <t>RWA2022</t>
        </is>
      </c>
      <c r="B665" s="14" t="inlineStr">
        <is>
          <t>RWA</t>
        </is>
      </c>
      <c r="C665" s="14" t="inlineStr">
        <is>
          <t>RWA</t>
        </is>
      </c>
      <c r="D665" s="14" t="inlineStr">
        <is>
          <t>Rwanda</t>
        </is>
      </c>
      <c r="E665" s="14" t="n">
        <v>2022</v>
      </c>
      <c r="F665" s="14" t="n">
        <v>0.18</v>
      </c>
      <c r="G665" s="14" t="n">
        <v>4.196</v>
      </c>
      <c r="H665" s="14" t="n">
        <v>0.652</v>
      </c>
      <c r="I665" s="14" t="n">
        <v>0</v>
      </c>
      <c r="J665" s="14" t="n">
        <v>4.196</v>
      </c>
      <c r="K665" s="14" t="n">
        <v>0</v>
      </c>
      <c r="L665" s="14" t="n">
        <v>1</v>
      </c>
      <c r="M665" s="14" t="n">
        <v>2.049</v>
      </c>
      <c r="N665" s="14" t="n">
        <v>0.846</v>
      </c>
      <c r="O665" s="14" t="n">
        <v>0</v>
      </c>
      <c r="P665" s="14" t="n">
        <v>2.049</v>
      </c>
      <c r="Q665" s="14" t="n">
        <v>0</v>
      </c>
      <c r="R665" s="14" t="n">
        <v>1</v>
      </c>
      <c r="S665" s="14" t="n">
        <v>2.168</v>
      </c>
      <c r="T665" s="14" t="n">
        <v>1.062</v>
      </c>
      <c r="U665" s="14" t="n">
        <v>0.029</v>
      </c>
      <c r="V665" s="14" t="n">
        <v>2.558</v>
      </c>
      <c r="W665" s="14" t="n">
        <v>0.18</v>
      </c>
      <c r="X665" s="14" t="n">
        <v>1</v>
      </c>
      <c r="Y665" s="14" t="n">
        <v>32.517</v>
      </c>
      <c r="Z665" s="14" t="n">
        <v>4.395</v>
      </c>
      <c r="AA665" s="14" t="n">
        <v>-19.662</v>
      </c>
      <c r="AB665" s="14" t="n">
        <v>12.855</v>
      </c>
      <c r="AC665" s="14" t="n">
        <v>0</v>
      </c>
      <c r="AD665" s="14" t="n">
        <v>0</v>
      </c>
      <c r="AE665" s="14" t="n">
        <v>33.751</v>
      </c>
      <c r="AF665" s="14" t="n">
        <v>7.892</v>
      </c>
      <c r="AG665" s="14" t="n">
        <v>-20.896</v>
      </c>
      <c r="AH665" s="14" t="n">
        <v>12.855</v>
      </c>
      <c r="AI665" s="14" t="n">
        <v>0</v>
      </c>
      <c r="AJ665" s="14" t="n">
        <v>0</v>
      </c>
      <c r="AK665" s="14" t="n">
        <v>41.16</v>
      </c>
      <c r="AL665" s="14" t="n">
        <v>21.921</v>
      </c>
      <c r="AM665" s="14" t="n">
        <v>-25.953</v>
      </c>
      <c r="AN665" s="14" t="n">
        <v>15.207</v>
      </c>
      <c r="AO665" s="14" t="n">
        <v>0</v>
      </c>
      <c r="AP665" s="14" t="n">
        <v>0</v>
      </c>
      <c r="AQ665" s="14" t="n">
        <v>0.861</v>
      </c>
      <c r="AR665" s="14" t="n">
        <v>0.123</v>
      </c>
      <c r="AS665" s="14" t="n">
        <v>0.252</v>
      </c>
      <c r="AT665" s="14" t="n">
        <v>1.313</v>
      </c>
      <c r="AU665" s="14" t="n">
        <v>0.18</v>
      </c>
      <c r="AV665" s="14" t="n">
        <v>1</v>
      </c>
      <c r="AW665" s="14" t="n">
        <v>0.986</v>
      </c>
      <c r="AX665" s="14" t="n">
        <v>0.123</v>
      </c>
      <c r="AY665" s="14" t="n">
        <v>0.156</v>
      </c>
      <c r="AZ665" s="14" t="n">
        <v>1.347</v>
      </c>
      <c r="BA665" s="14" t="n">
        <v>0.18</v>
      </c>
      <c r="BB665" s="14" t="n">
        <v>1</v>
      </c>
      <c r="BC665" s="14" t="n">
        <v>0.598</v>
      </c>
      <c r="BD665" s="14" t="n">
        <v>0.123</v>
      </c>
      <c r="BE665" s="14" t="n">
        <v>0.1</v>
      </c>
      <c r="BF665" s="14" t="n">
        <v>0.8129999999999999</v>
      </c>
      <c r="BG665" s="14" t="n">
        <v>0.18</v>
      </c>
      <c r="BH665" s="14" t="n">
        <v>1</v>
      </c>
      <c r="BI665" s="14" t="n">
        <v>0.612</v>
      </c>
      <c r="BJ665" s="14" t="n">
        <v>0.123</v>
      </c>
      <c r="BK665" s="14" t="n">
        <v>0.063</v>
      </c>
      <c r="BL665" s="14" t="n">
        <v>0.787</v>
      </c>
      <c r="BM665" s="14" t="n">
        <v>0.18</v>
      </c>
      <c r="BN665" s="14" t="n">
        <v>1</v>
      </c>
      <c r="BO665" s="14" t="n">
        <v>0</v>
      </c>
      <c r="BP665" s="14" t="n">
        <v>0</v>
      </c>
      <c r="BQ665" s="14" t="n">
        <v>0.103</v>
      </c>
      <c r="BR665" s="14" t="n">
        <v>0</v>
      </c>
      <c r="BS665" s="14" t="n">
        <v>0.667</v>
      </c>
      <c r="BT665" s="14" t="n">
        <v>0</v>
      </c>
      <c r="BU665" s="14" t="n">
        <v>0</v>
      </c>
      <c r="BV665" s="14" t="n">
        <v>0.241</v>
      </c>
      <c r="BW665" s="14" t="n">
        <v>0.18</v>
      </c>
      <c r="BX665" s="14" t="n">
        <v>0.5</v>
      </c>
      <c r="BY665" s="14" t="n">
        <v>15.024</v>
      </c>
      <c r="BZ665" s="14" t="n">
        <v>0</v>
      </c>
      <c r="CA665" s="14" t="n">
        <v>15.024</v>
      </c>
      <c r="CB665" s="14" t="n">
        <v>0</v>
      </c>
      <c r="CC665" s="14" t="n">
        <v>97.90000000000001</v>
      </c>
      <c r="CD665" s="14" t="n">
        <v>7.95</v>
      </c>
      <c r="CE665" s="14" t="n">
        <v>40.098</v>
      </c>
      <c r="CF665" s="14" t="n">
        <v>160.697</v>
      </c>
      <c r="CG665" s="14" t="n">
        <v>0.18</v>
      </c>
      <c r="CH665" s="14" t="n">
        <v>1</v>
      </c>
      <c r="CI665" s="14" t="n">
        <v>0</v>
      </c>
      <c r="CJ665" s="14" t="n">
        <v>0</v>
      </c>
      <c r="CK665" s="14" t="n">
        <v>0</v>
      </c>
      <c r="CL665" s="14" t="n">
        <v>0</v>
      </c>
      <c r="CM665" s="14" t="n">
        <v>0</v>
      </c>
      <c r="CN665" s="14" t="n">
        <v>0</v>
      </c>
      <c r="CO665" s="14" t="n">
        <v>0</v>
      </c>
      <c r="CP665" s="14" t="n">
        <v>0</v>
      </c>
      <c r="CQ665" s="14" t="n">
        <v>1.294</v>
      </c>
      <c r="CR665" s="14" t="n">
        <v>0</v>
      </c>
      <c r="CS665" s="14" t="n">
        <v>5.158</v>
      </c>
      <c r="CT665" s="14" t="n">
        <v>10.485</v>
      </c>
      <c r="CU665" s="14" t="n">
        <v>31.326</v>
      </c>
    </row>
    <row r="666">
      <c r="A666" s="14" t="inlineStr">
        <is>
          <t>RWA2023</t>
        </is>
      </c>
      <c r="B666" s="14" t="inlineStr">
        <is>
          <t>RWA</t>
        </is>
      </c>
      <c r="C666" s="14" t="inlineStr">
        <is>
          <t>RWA</t>
        </is>
      </c>
      <c r="D666" s="14" t="inlineStr">
        <is>
          <t>Rwanda</t>
        </is>
      </c>
      <c r="E666" s="14" t="n">
        <v>2023</v>
      </c>
      <c r="F666" s="14" t="n">
        <v>0.18</v>
      </c>
      <c r="G666" s="14" t="n">
        <v>4.84</v>
      </c>
      <c r="H666" s="14" t="n">
        <v>1.102</v>
      </c>
      <c r="I666" s="14" t="n">
        <v>0</v>
      </c>
      <c r="J666" s="14" t="n">
        <v>4.84</v>
      </c>
      <c r="K666" s="14" t="n">
        <v>0</v>
      </c>
      <c r="L666" s="14" t="n">
        <v>1</v>
      </c>
      <c r="M666" s="14" t="n">
        <v>2.898</v>
      </c>
      <c r="N666" s="14" t="n">
        <v>1.437</v>
      </c>
      <c r="O666" s="14" t="n">
        <v>0</v>
      </c>
      <c r="P666" s="14" t="n">
        <v>2.898</v>
      </c>
      <c r="Q666" s="14" t="n">
        <v>0</v>
      </c>
      <c r="R666" s="14" t="n">
        <v>1</v>
      </c>
      <c r="S666" s="14" t="n">
        <v>2.804</v>
      </c>
      <c r="T666" s="14" t="n">
        <v>1.759</v>
      </c>
      <c r="U666" s="14" t="n">
        <v>0.056</v>
      </c>
      <c r="V666" s="14" t="n">
        <v>3.309</v>
      </c>
      <c r="W666" s="14" t="n">
        <v>0.18</v>
      </c>
      <c r="X666" s="14" t="n">
        <v>1</v>
      </c>
      <c r="Y666" s="14" t="n">
        <v>12.895</v>
      </c>
      <c r="Z666" s="14" t="n">
        <v>1.743</v>
      </c>
      <c r="AA666" s="14" t="n">
        <v>-6.343</v>
      </c>
      <c r="AB666" s="14" t="n">
        <v>6.552</v>
      </c>
      <c r="AC666" s="14" t="n">
        <v>0</v>
      </c>
      <c r="AD666" s="14" t="n">
        <v>0</v>
      </c>
      <c r="AE666" s="14" t="n">
        <v>14.181</v>
      </c>
      <c r="AF666" s="14" t="n">
        <v>3.316</v>
      </c>
      <c r="AG666" s="14" t="n">
        <v>-7.629</v>
      </c>
      <c r="AH666" s="14" t="n">
        <v>6.552</v>
      </c>
      <c r="AI666" s="14" t="n">
        <v>0</v>
      </c>
      <c r="AJ666" s="14" t="n">
        <v>0</v>
      </c>
      <c r="AK666" s="14" t="n">
        <v>21.895</v>
      </c>
      <c r="AL666" s="14" t="n">
        <v>11.661</v>
      </c>
      <c r="AM666" s="14" t="n">
        <v>-14.154</v>
      </c>
      <c r="AN666" s="14" t="n">
        <v>7.741</v>
      </c>
      <c r="AO666" s="14" t="n">
        <v>0</v>
      </c>
      <c r="AP666" s="14" t="n">
        <v>0</v>
      </c>
      <c r="AQ666" s="14" t="n">
        <v>0.76</v>
      </c>
      <c r="AR666" s="14" t="n">
        <v>0.129</v>
      </c>
      <c r="AS666" s="14" t="n">
        <v>0.376</v>
      </c>
      <c r="AT666" s="14" t="n">
        <v>1.341</v>
      </c>
      <c r="AU666" s="14" t="n">
        <v>0.18</v>
      </c>
      <c r="AV666" s="14" t="n">
        <v>1</v>
      </c>
      <c r="AW666" s="14" t="n">
        <v>0.8110000000000001</v>
      </c>
      <c r="AX666" s="14" t="n">
        <v>0.129</v>
      </c>
      <c r="AY666" s="14" t="n">
        <v>0.333</v>
      </c>
      <c r="AZ666" s="14" t="n">
        <v>1.35</v>
      </c>
      <c r="BA666" s="14" t="n">
        <v>0.18</v>
      </c>
      <c r="BB666" s="14" t="n">
        <v>1</v>
      </c>
      <c r="BC666" s="14" t="n">
        <v>0.535</v>
      </c>
      <c r="BD666" s="14" t="n">
        <v>0.129</v>
      </c>
      <c r="BE666" s="14" t="n">
        <v>0.121</v>
      </c>
      <c r="BF666" s="14" t="n">
        <v>0.759</v>
      </c>
      <c r="BG666" s="14" t="n">
        <v>0.18</v>
      </c>
      <c r="BH666" s="14" t="n">
        <v>1</v>
      </c>
      <c r="BI666" s="14" t="n">
        <v>0.579</v>
      </c>
      <c r="BJ666" s="14" t="n">
        <v>0.129</v>
      </c>
      <c r="BK666" s="14" t="n">
        <v>0.078</v>
      </c>
      <c r="BL666" s="14" t="n">
        <v>0.761</v>
      </c>
      <c r="BM666" s="14" t="n">
        <v>0.18</v>
      </c>
      <c r="BN666" s="14" t="n">
        <v>1</v>
      </c>
      <c r="BO666" s="14" t="n">
        <v>0</v>
      </c>
      <c r="BP666" s="14" t="n">
        <v>0</v>
      </c>
      <c r="BQ666" s="14" t="n">
        <v>0.095</v>
      </c>
      <c r="BR666" s="14" t="n">
        <v>0</v>
      </c>
      <c r="BS666" s="14" t="n">
        <v>0.667</v>
      </c>
      <c r="BT666" s="14" t="n">
        <v>0</v>
      </c>
      <c r="BU666" s="14" t="n">
        <v>0</v>
      </c>
      <c r="BV666" s="14" t="n">
        <v>0.215</v>
      </c>
      <c r="BW666" s="14" t="n">
        <v>0.18</v>
      </c>
      <c r="BX666" s="14" t="n">
        <v>0.5</v>
      </c>
      <c r="BY666" s="14" t="n">
        <v>15.644</v>
      </c>
      <c r="BZ666" s="14" t="n">
        <v>0</v>
      </c>
      <c r="CA666" s="14" t="n">
        <v>15.644</v>
      </c>
      <c r="CB666" s="14" t="n">
        <v>0</v>
      </c>
      <c r="CC666" s="14" t="n">
        <v>83.248</v>
      </c>
      <c r="CD666" s="14" t="n">
        <v>7.95</v>
      </c>
      <c r="CE666" s="14" t="n">
        <v>41.036</v>
      </c>
      <c r="CF666" s="14" t="n">
        <v>143.79</v>
      </c>
      <c r="CG666" s="14" t="n">
        <v>0.18</v>
      </c>
      <c r="CH666" s="14" t="n">
        <v>1</v>
      </c>
      <c r="CI666" s="14" t="n">
        <v>0</v>
      </c>
      <c r="CJ666" s="14" t="n">
        <v>0</v>
      </c>
      <c r="CK666" s="14" t="n">
        <v>0</v>
      </c>
      <c r="CL666" s="14" t="n">
        <v>0</v>
      </c>
      <c r="CM666" s="14" t="n">
        <v>0</v>
      </c>
      <c r="CN666" s="14" t="n">
        <v>0</v>
      </c>
      <c r="CO666" s="14" t="n">
        <v>0</v>
      </c>
      <c r="CP666" s="14" t="n">
        <v>0</v>
      </c>
      <c r="CQ666" s="14" t="n">
        <v>1.348</v>
      </c>
      <c r="CR666" s="14" t="n">
        <v>0</v>
      </c>
      <c r="CS666" s="14" t="n">
        <v>5.37</v>
      </c>
      <c r="CT666" s="14" t="n">
        <v>4.861</v>
      </c>
      <c r="CU666" s="14" t="n">
        <v>11.622</v>
      </c>
    </row>
    <row r="667">
      <c r="A667" s="14" t="inlineStr">
        <is>
          <t>RWA2024</t>
        </is>
      </c>
      <c r="B667" s="14" t="inlineStr">
        <is>
          <t>RWA</t>
        </is>
      </c>
      <c r="C667" s="14" t="inlineStr">
        <is>
          <t>RWA</t>
        </is>
      </c>
      <c r="D667" s="14" t="inlineStr">
        <is>
          <t>Rwanda</t>
        </is>
      </c>
      <c r="E667" s="14" t="n">
        <v>2024</v>
      </c>
      <c r="F667" s="14" t="n">
        <v>0.18</v>
      </c>
      <c r="G667" s="14" t="n">
        <v>4.268</v>
      </c>
      <c r="H667" s="14" t="n">
        <v>1.081</v>
      </c>
      <c r="I667" s="14" t="n">
        <v>0</v>
      </c>
      <c r="J667" s="14" t="n">
        <v>4.268</v>
      </c>
      <c r="K667" s="14" t="n">
        <v>0</v>
      </c>
      <c r="L667" s="14" t="n">
        <v>1</v>
      </c>
      <c r="M667" s="14" t="n">
        <v>2.618</v>
      </c>
      <c r="N667" s="14" t="n">
        <v>1.426</v>
      </c>
      <c r="O667" s="14" t="n">
        <v>0</v>
      </c>
      <c r="P667" s="14" t="n">
        <v>2.618</v>
      </c>
      <c r="Q667" s="14" t="n">
        <v>0</v>
      </c>
      <c r="R667" s="14" t="n">
        <v>1</v>
      </c>
      <c r="S667" s="14" t="n">
        <v>2.719</v>
      </c>
      <c r="T667" s="14" t="n">
        <v>1.8</v>
      </c>
      <c r="U667" s="14" t="n">
        <v>0.067</v>
      </c>
      <c r="V667" s="14" t="n">
        <v>3.208</v>
      </c>
      <c r="W667" s="14" t="n">
        <v>0.18</v>
      </c>
      <c r="X667" s="14" t="n">
        <v>1</v>
      </c>
      <c r="Y667" s="14" t="n">
        <v>11.482</v>
      </c>
      <c r="Z667" s="14" t="n">
        <v>1.552</v>
      </c>
      <c r="AA667" s="14" t="n">
        <v>-5.321</v>
      </c>
      <c r="AB667" s="14" t="n">
        <v>6.161</v>
      </c>
      <c r="AC667" s="14" t="n">
        <v>0</v>
      </c>
      <c r="AD667" s="14" t="n">
        <v>0</v>
      </c>
      <c r="AE667" s="14" t="n">
        <v>12.805</v>
      </c>
      <c r="AF667" s="14" t="n">
        <v>2.994</v>
      </c>
      <c r="AG667" s="14" t="n">
        <v>-6.645</v>
      </c>
      <c r="AH667" s="14" t="n">
        <v>6.161</v>
      </c>
      <c r="AI667" s="14" t="n">
        <v>0</v>
      </c>
      <c r="AJ667" s="14" t="n">
        <v>0</v>
      </c>
      <c r="AK667" s="14" t="n">
        <v>20.747</v>
      </c>
      <c r="AL667" s="14" t="n">
        <v>11.05</v>
      </c>
      <c r="AM667" s="14" t="n">
        <v>-13.47</v>
      </c>
      <c r="AN667" s="14" t="n">
        <v>7.277</v>
      </c>
      <c r="AO667" s="14" t="n">
        <v>0</v>
      </c>
      <c r="AP667" s="14" t="n">
        <v>0</v>
      </c>
      <c r="AQ667" s="14" t="n">
        <v>0.724</v>
      </c>
      <c r="AR667" s="14" t="n">
        <v>0.132</v>
      </c>
      <c r="AS667" s="14" t="n">
        <v>0.292</v>
      </c>
      <c r="AT667" s="14" t="n">
        <v>1.199</v>
      </c>
      <c r="AU667" s="14" t="n">
        <v>0.18</v>
      </c>
      <c r="AV667" s="14" t="n">
        <v>1</v>
      </c>
      <c r="AW667" s="14" t="n">
        <v>0.75</v>
      </c>
      <c r="AX667" s="14" t="n">
        <v>0.132</v>
      </c>
      <c r="AY667" s="14" t="n">
        <v>0.307</v>
      </c>
      <c r="AZ667" s="14" t="n">
        <v>1.248</v>
      </c>
      <c r="BA667" s="14" t="n">
        <v>0.18</v>
      </c>
      <c r="BB667" s="14" t="n">
        <v>1</v>
      </c>
      <c r="BC667" s="14" t="n">
        <v>0.513</v>
      </c>
      <c r="BD667" s="14" t="n">
        <v>0.132</v>
      </c>
      <c r="BE667" s="14" t="n">
        <v>0.133</v>
      </c>
      <c r="BF667" s="14" t="n">
        <v>0.744</v>
      </c>
      <c r="BG667" s="14" t="n">
        <v>0.18</v>
      </c>
      <c r="BH667" s="14" t="n">
        <v>1</v>
      </c>
      <c r="BI667" s="14" t="n">
        <v>0.591</v>
      </c>
      <c r="BJ667" s="14" t="n">
        <v>0.132</v>
      </c>
      <c r="BK667" s="14" t="n">
        <v>0.08400000000000001</v>
      </c>
      <c r="BL667" s="14" t="n">
        <v>0.778</v>
      </c>
      <c r="BM667" s="14" t="n">
        <v>0.18</v>
      </c>
      <c r="BN667" s="14" t="n">
        <v>1</v>
      </c>
      <c r="BO667" s="14" t="n">
        <v>0</v>
      </c>
      <c r="BP667" s="14" t="n">
        <v>0</v>
      </c>
      <c r="BQ667" s="14" t="n">
        <v>0.054</v>
      </c>
      <c r="BR667" s="14" t="n">
        <v>0</v>
      </c>
      <c r="BS667" s="14" t="n">
        <v>0.667</v>
      </c>
      <c r="BT667" s="14" t="n">
        <v>0</v>
      </c>
      <c r="BU667" s="14" t="n">
        <v>0</v>
      </c>
      <c r="BV667" s="14" t="n">
        <v>0.165</v>
      </c>
      <c r="BW667" s="14" t="n">
        <v>0.18</v>
      </c>
      <c r="BX667" s="14" t="n">
        <v>0.5</v>
      </c>
      <c r="BY667" s="14" t="n">
        <v>16.106</v>
      </c>
      <c r="BZ667" s="14" t="n">
        <v>0</v>
      </c>
      <c r="CA667" s="14" t="n">
        <v>16.106</v>
      </c>
      <c r="CB667" s="14" t="n">
        <v>0</v>
      </c>
      <c r="CC667" s="14" t="n">
        <v>82.58799999999999</v>
      </c>
      <c r="CD667" s="14" t="n">
        <v>7.95</v>
      </c>
      <c r="CE667" s="14" t="n">
        <v>42.545</v>
      </c>
      <c r="CF667" s="14" t="n">
        <v>144.123</v>
      </c>
      <c r="CG667" s="14" t="n">
        <v>0.18</v>
      </c>
      <c r="CH667" s="14" t="n">
        <v>1</v>
      </c>
      <c r="CI667" s="14" t="n">
        <v>0</v>
      </c>
      <c r="CJ667" s="14" t="n">
        <v>0</v>
      </c>
      <c r="CK667" s="14" t="n">
        <v>0</v>
      </c>
      <c r="CL667" s="14" t="n">
        <v>0</v>
      </c>
      <c r="CM667" s="14" t="n">
        <v>0</v>
      </c>
      <c r="CN667" s="14" t="n">
        <v>0</v>
      </c>
      <c r="CO667" s="14" t="n">
        <v>0</v>
      </c>
      <c r="CP667" s="14" t="n">
        <v>0</v>
      </c>
      <c r="CQ667" s="14" t="n">
        <v>1.387</v>
      </c>
      <c r="CR667" s="14" t="n">
        <v>0</v>
      </c>
      <c r="CS667" s="14" t="n">
        <v>5.529</v>
      </c>
      <c r="CT667" s="14" t="n">
        <v>4.251</v>
      </c>
      <c r="CU667" s="14" t="n">
        <v>10.168</v>
      </c>
    </row>
    <row r="668">
      <c r="A668" s="14" t="inlineStr">
        <is>
          <t>WSM2021</t>
        </is>
      </c>
      <c r="B668" s="14" t="inlineStr">
        <is>
          <t>WSM</t>
        </is>
      </c>
      <c r="C668" s="14" t="inlineStr">
        <is>
          <t>WSM</t>
        </is>
      </c>
      <c r="D668" s="14" t="inlineStr">
        <is>
          <t>Samoa</t>
        </is>
      </c>
      <c r="E668" s="14" t="n">
        <v>2021</v>
      </c>
      <c r="F668" s="14" t="n">
        <v>0.15</v>
      </c>
      <c r="G668" s="14" t="n">
        <v>4.747</v>
      </c>
      <c r="H668" s="14" t="n">
        <v>1.143</v>
      </c>
      <c r="I668" s="14" t="n">
        <v>0</v>
      </c>
      <c r="J668" s="14" t="n">
        <v>4.747</v>
      </c>
      <c r="K668" s="14" t="n">
        <v>0</v>
      </c>
      <c r="L668" s="14" t="n">
        <v>1</v>
      </c>
      <c r="M668" s="14" t="n">
        <v>7.964</v>
      </c>
      <c r="N668" s="14" t="n">
        <v>3.43</v>
      </c>
      <c r="O668" s="14" t="n">
        <v>0</v>
      </c>
      <c r="P668" s="14" t="n">
        <v>7.964</v>
      </c>
      <c r="Q668" s="14" t="n">
        <v>0</v>
      </c>
      <c r="R668" s="14" t="n">
        <v>1</v>
      </c>
      <c r="S668" s="14" t="n">
        <v>10.464</v>
      </c>
      <c r="T668" s="14" t="n">
        <v>6.86</v>
      </c>
      <c r="U668" s="14" t="n">
        <v>0</v>
      </c>
      <c r="V668" s="14" t="n">
        <v>12.034</v>
      </c>
      <c r="W668" s="14" t="n">
        <v>0.15</v>
      </c>
      <c r="X668" s="14" t="n">
        <v>1</v>
      </c>
      <c r="Y668" s="14" t="n">
        <v>9.503</v>
      </c>
      <c r="Z668" s="14" t="n">
        <v>1.173</v>
      </c>
      <c r="AA668" s="14" t="n">
        <v>0</v>
      </c>
      <c r="AB668" s="14" t="n">
        <v>9.503</v>
      </c>
      <c r="AC668" s="14" t="n">
        <v>0</v>
      </c>
      <c r="AD668" s="14" t="n">
        <v>1</v>
      </c>
      <c r="AE668" s="14" t="n">
        <v>10.647</v>
      </c>
      <c r="AF668" s="14" t="n">
        <v>2.321</v>
      </c>
      <c r="AG668" s="14" t="n">
        <v>0</v>
      </c>
      <c r="AH668" s="14" t="n">
        <v>10.647</v>
      </c>
      <c r="AI668" s="14" t="n">
        <v>0</v>
      </c>
      <c r="AJ668" s="14" t="n">
        <v>1</v>
      </c>
      <c r="AK668" s="14" t="n">
        <v>17.507</v>
      </c>
      <c r="AL668" s="14" t="n">
        <v>9.084</v>
      </c>
      <c r="AM668" s="14" t="n">
        <v>0</v>
      </c>
      <c r="AN668" s="14" t="n">
        <v>20.132</v>
      </c>
      <c r="AO668" s="14" t="n">
        <v>0.15</v>
      </c>
      <c r="AP668" s="14" t="n">
        <v>1</v>
      </c>
      <c r="AQ668" s="14" t="n">
        <v>0.621</v>
      </c>
      <c r="AR668" s="14" t="n">
        <v>0.114</v>
      </c>
      <c r="AS668" s="14" t="n">
        <v>0</v>
      </c>
      <c r="AT668" s="14" t="n">
        <v>0.714</v>
      </c>
      <c r="AU668" s="14" t="n">
        <v>0.15</v>
      </c>
      <c r="AV668" s="14" t="n">
        <v>1</v>
      </c>
      <c r="AW668" s="14" t="n">
        <v>0.593</v>
      </c>
      <c r="AX668" s="14" t="n">
        <v>0.114</v>
      </c>
      <c r="AY668" s="14" t="n">
        <v>0</v>
      </c>
      <c r="AZ668" s="14" t="n">
        <v>0.6820000000000001</v>
      </c>
      <c r="BA668" s="14" t="n">
        <v>0.15</v>
      </c>
      <c r="BB668" s="14" t="n">
        <v>1</v>
      </c>
      <c r="BC668" s="14" t="n">
        <v>0.44</v>
      </c>
      <c r="BD668" s="14" t="n">
        <v>0.114</v>
      </c>
      <c r="BE668" s="14" t="n">
        <v>0</v>
      </c>
      <c r="BF668" s="14" t="n">
        <v>0.506</v>
      </c>
      <c r="BG668" s="14" t="n">
        <v>0.15</v>
      </c>
      <c r="BH668" s="14" t="n">
        <v>1</v>
      </c>
      <c r="BI668" s="14" t="n">
        <v>0.5600000000000001</v>
      </c>
      <c r="BJ668" s="14" t="n">
        <v>0.114</v>
      </c>
      <c r="BK668" s="14" t="n">
        <v>0</v>
      </c>
      <c r="BL668" s="14" t="n">
        <v>0.644</v>
      </c>
      <c r="BM668" s="14" t="n">
        <v>0.15</v>
      </c>
      <c r="BN668" s="14" t="n">
        <v>1</v>
      </c>
      <c r="BO668" s="14" t="n">
        <v>0</v>
      </c>
      <c r="BP668" s="14" t="n">
        <v>0</v>
      </c>
      <c r="BQ668" s="14" t="n">
        <v>0</v>
      </c>
      <c r="BR668" s="14" t="n">
        <v>0</v>
      </c>
      <c r="BS668" s="14" t="n">
        <v>1</v>
      </c>
      <c r="BT668" s="14" t="n">
        <v>0</v>
      </c>
      <c r="BU668" s="14" t="n">
        <v>0</v>
      </c>
      <c r="BV668" s="14" t="n">
        <v>0</v>
      </c>
      <c r="BW668" s="14" t="n">
        <v>0.15</v>
      </c>
      <c r="BX668" s="14" t="n">
        <v>1</v>
      </c>
      <c r="BY668" s="14" t="n">
        <v>11.787</v>
      </c>
      <c r="BZ668" s="14" t="n">
        <v>0</v>
      </c>
      <c r="CA668" s="14" t="n">
        <v>11.787</v>
      </c>
      <c r="CB668" s="14" t="n">
        <v>0</v>
      </c>
      <c r="CC668" s="14" t="n">
        <v>81.69499999999999</v>
      </c>
      <c r="CD668" s="14" t="n">
        <v>7.95</v>
      </c>
      <c r="CE668" s="14" t="n">
        <v>0</v>
      </c>
      <c r="CF668" s="14" t="n">
        <v>93.95</v>
      </c>
      <c r="CG668" s="14" t="n">
        <v>0.15</v>
      </c>
      <c r="CH668" s="14" t="n">
        <v>1</v>
      </c>
      <c r="CI668" s="14" t="n">
        <v>0</v>
      </c>
      <c r="CJ668" s="14" t="n">
        <v>0</v>
      </c>
      <c r="CK668" s="14" t="n">
        <v>0</v>
      </c>
      <c r="CL668" s="14" t="n">
        <v>0</v>
      </c>
      <c r="CM668" s="14" t="n">
        <v>0</v>
      </c>
      <c r="CN668" s="14" t="n">
        <v>0</v>
      </c>
      <c r="CO668" s="14" t="n">
        <v>0</v>
      </c>
      <c r="CP668" s="14" t="n">
        <v>0</v>
      </c>
      <c r="CQ668" s="14" t="n">
        <v>1.198</v>
      </c>
      <c r="CR668" s="14" t="n">
        <v>0</v>
      </c>
      <c r="CS668" s="14" t="n">
        <v>4.776</v>
      </c>
      <c r="CT668" s="14" t="n">
        <v>3.604</v>
      </c>
      <c r="CU668" s="14" t="n">
        <v>9.407999999999999</v>
      </c>
    </row>
    <row r="669">
      <c r="A669" s="14" t="inlineStr">
        <is>
          <t>WSM2022</t>
        </is>
      </c>
      <c r="B669" s="14" t="inlineStr">
        <is>
          <t>WSM</t>
        </is>
      </c>
      <c r="C669" s="14" t="inlineStr">
        <is>
          <t>WSM</t>
        </is>
      </c>
      <c r="D669" s="14" t="inlineStr">
        <is>
          <t>Samoa</t>
        </is>
      </c>
      <c r="E669" s="14" t="n">
        <v>2022</v>
      </c>
      <c r="F669" s="14" t="n">
        <v>0.15</v>
      </c>
      <c r="G669" s="14" t="n">
        <v>8.788</v>
      </c>
      <c r="H669" s="14" t="n">
        <v>1.235</v>
      </c>
      <c r="I669" s="14" t="n">
        <v>0</v>
      </c>
      <c r="J669" s="14" t="n">
        <v>8.788</v>
      </c>
      <c r="K669" s="14" t="n">
        <v>0</v>
      </c>
      <c r="L669" s="14" t="n">
        <v>1</v>
      </c>
      <c r="M669" s="14" t="n">
        <v>9.782999999999999</v>
      </c>
      <c r="N669" s="14" t="n">
        <v>3.704</v>
      </c>
      <c r="O669" s="14" t="n">
        <v>0</v>
      </c>
      <c r="P669" s="14" t="n">
        <v>9.782999999999999</v>
      </c>
      <c r="Q669" s="14" t="n">
        <v>0</v>
      </c>
      <c r="R669" s="14" t="n">
        <v>1</v>
      </c>
      <c r="S669" s="14" t="n">
        <v>14.962</v>
      </c>
      <c r="T669" s="14" t="n">
        <v>7.408</v>
      </c>
      <c r="U669" s="14" t="n">
        <v>0.166</v>
      </c>
      <c r="V669" s="14" t="n">
        <v>17.206</v>
      </c>
      <c r="W669" s="14" t="n">
        <v>0.15</v>
      </c>
      <c r="X669" s="14" t="n">
        <v>1</v>
      </c>
      <c r="Y669" s="14" t="n">
        <v>15.491</v>
      </c>
      <c r="Z669" s="14" t="n">
        <v>1.911</v>
      </c>
      <c r="AA669" s="14" t="n">
        <v>0</v>
      </c>
      <c r="AB669" s="14" t="n">
        <v>15.491</v>
      </c>
      <c r="AC669" s="14" t="n">
        <v>0</v>
      </c>
      <c r="AD669" s="14" t="n">
        <v>1</v>
      </c>
      <c r="AE669" s="14" t="n">
        <v>16.726</v>
      </c>
      <c r="AF669" s="14" t="n">
        <v>3.646</v>
      </c>
      <c r="AG669" s="14" t="n">
        <v>0</v>
      </c>
      <c r="AH669" s="14" t="n">
        <v>16.726</v>
      </c>
      <c r="AI669" s="14" t="n">
        <v>0</v>
      </c>
      <c r="AJ669" s="14" t="n">
        <v>1</v>
      </c>
      <c r="AK669" s="14" t="n">
        <v>24.134</v>
      </c>
      <c r="AL669" s="14" t="n">
        <v>12.523</v>
      </c>
      <c r="AM669" s="14" t="n">
        <v>0.268</v>
      </c>
      <c r="AN669" s="14" t="n">
        <v>27.754</v>
      </c>
      <c r="AO669" s="14" t="n">
        <v>0.15</v>
      </c>
      <c r="AP669" s="14" t="n">
        <v>1</v>
      </c>
      <c r="AQ669" s="14" t="n">
        <v>0.847</v>
      </c>
      <c r="AR669" s="14" t="n">
        <v>0.123</v>
      </c>
      <c r="AS669" s="14" t="n">
        <v>0.008999999999999999</v>
      </c>
      <c r="AT669" s="14" t="n">
        <v>0.974</v>
      </c>
      <c r="AU669" s="14" t="n">
        <v>0.15</v>
      </c>
      <c r="AV669" s="14" t="n">
        <v>1</v>
      </c>
      <c r="AW669" s="14" t="n">
        <v>0.947</v>
      </c>
      <c r="AX669" s="14" t="n">
        <v>0.123</v>
      </c>
      <c r="AY669" s="14" t="n">
        <v>0.011</v>
      </c>
      <c r="AZ669" s="14" t="n">
        <v>1.089</v>
      </c>
      <c r="BA669" s="14" t="n">
        <v>0.15</v>
      </c>
      <c r="BB669" s="14" t="n">
        <v>1</v>
      </c>
      <c r="BC669" s="14" t="n">
        <v>0.589</v>
      </c>
      <c r="BD669" s="14" t="n">
        <v>0.123</v>
      </c>
      <c r="BE669" s="14" t="n">
        <v>0.007</v>
      </c>
      <c r="BF669" s="14" t="n">
        <v>0.677</v>
      </c>
      <c r="BG669" s="14" t="n">
        <v>0.15</v>
      </c>
      <c r="BH669" s="14" t="n">
        <v>1</v>
      </c>
      <c r="BI669" s="14" t="n">
        <v>0.6889999999999999</v>
      </c>
      <c r="BJ669" s="14" t="n">
        <v>0.123</v>
      </c>
      <c r="BK669" s="14" t="n">
        <v>0.008</v>
      </c>
      <c r="BL669" s="14" t="n">
        <v>0.792</v>
      </c>
      <c r="BM669" s="14" t="n">
        <v>0.15</v>
      </c>
      <c r="BN669" s="14" t="n">
        <v>1</v>
      </c>
      <c r="BO669" s="14" t="n">
        <v>0</v>
      </c>
      <c r="BP669" s="14" t="n">
        <v>0</v>
      </c>
      <c r="BQ669" s="14" t="n">
        <v>0</v>
      </c>
      <c r="BR669" s="14" t="n">
        <v>0</v>
      </c>
      <c r="BS669" s="14" t="n">
        <v>1</v>
      </c>
      <c r="BT669" s="14" t="n">
        <v>0</v>
      </c>
      <c r="BU669" s="14" t="n">
        <v>0</v>
      </c>
      <c r="BV669" s="14" t="n">
        <v>0</v>
      </c>
      <c r="BW669" s="14" t="n">
        <v>0.15</v>
      </c>
      <c r="BX669" s="14" t="n">
        <v>1</v>
      </c>
      <c r="BY669" s="14" t="n">
        <v>12.729</v>
      </c>
      <c r="BZ669" s="14" t="n">
        <v>0</v>
      </c>
      <c r="CA669" s="14" t="n">
        <v>12.729</v>
      </c>
      <c r="CB669" s="14" t="n">
        <v>0</v>
      </c>
      <c r="CC669" s="14" t="n">
        <v>102.477</v>
      </c>
      <c r="CD669" s="14" t="n">
        <v>7.95</v>
      </c>
      <c r="CE669" s="14" t="n">
        <v>1.138</v>
      </c>
      <c r="CF669" s="14" t="n">
        <v>117.848</v>
      </c>
      <c r="CG669" s="14" t="n">
        <v>0.15</v>
      </c>
      <c r="CH669" s="14" t="n">
        <v>1</v>
      </c>
      <c r="CI669" s="14" t="n">
        <v>0</v>
      </c>
      <c r="CJ669" s="14" t="n">
        <v>0</v>
      </c>
      <c r="CK669" s="14" t="n">
        <v>0</v>
      </c>
      <c r="CL669" s="14" t="n">
        <v>0</v>
      </c>
      <c r="CM669" s="14" t="n">
        <v>0</v>
      </c>
      <c r="CN669" s="14" t="n">
        <v>0</v>
      </c>
      <c r="CO669" s="14" t="n">
        <v>0</v>
      </c>
      <c r="CP669" s="14" t="n">
        <v>0</v>
      </c>
      <c r="CQ669" s="14" t="n">
        <v>1.294</v>
      </c>
      <c r="CR669" s="14" t="n">
        <v>0</v>
      </c>
      <c r="CS669" s="14" t="n">
        <v>5.158</v>
      </c>
      <c r="CT669" s="14" t="n">
        <v>7.554</v>
      </c>
      <c r="CU669" s="14" t="n">
        <v>16.097</v>
      </c>
    </row>
    <row r="670">
      <c r="A670" s="14" t="inlineStr">
        <is>
          <t>WSM2023</t>
        </is>
      </c>
      <c r="B670" s="14" t="inlineStr">
        <is>
          <t>WSM</t>
        </is>
      </c>
      <c r="C670" s="14" t="inlineStr">
        <is>
          <t>WSM</t>
        </is>
      </c>
      <c r="D670" s="14" t="inlineStr">
        <is>
          <t>Samoa</t>
        </is>
      </c>
      <c r="E670" s="14" t="n">
        <v>2023</v>
      </c>
      <c r="F670" s="14" t="n">
        <v>0.15</v>
      </c>
      <c r="G670" s="14" t="n">
        <v>5.77</v>
      </c>
      <c r="H670" s="14" t="n">
        <v>1.286</v>
      </c>
      <c r="I670" s="14" t="n">
        <v>0</v>
      </c>
      <c r="J670" s="14" t="n">
        <v>5.77</v>
      </c>
      <c r="K670" s="14" t="n">
        <v>0</v>
      </c>
      <c r="L670" s="14" t="n">
        <v>1</v>
      </c>
      <c r="M670" s="14" t="n">
        <v>7.886</v>
      </c>
      <c r="N670" s="14" t="n">
        <v>3.857</v>
      </c>
      <c r="O670" s="14" t="n">
        <v>0</v>
      </c>
      <c r="P670" s="14" t="n">
        <v>7.886</v>
      </c>
      <c r="Q670" s="14" t="n">
        <v>0</v>
      </c>
      <c r="R670" s="14" t="n">
        <v>1</v>
      </c>
      <c r="S670" s="14" t="n">
        <v>12.198</v>
      </c>
      <c r="T670" s="14" t="n">
        <v>7.714</v>
      </c>
      <c r="U670" s="14" t="n">
        <v>0.203</v>
      </c>
      <c r="V670" s="14" t="n">
        <v>14.028</v>
      </c>
      <c r="W670" s="14" t="n">
        <v>0.15</v>
      </c>
      <c r="X670" s="14" t="n">
        <v>1</v>
      </c>
      <c r="Y670" s="14" t="n">
        <v>12.479</v>
      </c>
      <c r="Z670" s="14" t="n">
        <v>1.54</v>
      </c>
      <c r="AA670" s="14" t="n">
        <v>0</v>
      </c>
      <c r="AB670" s="14" t="n">
        <v>12.479</v>
      </c>
      <c r="AC670" s="14" t="n">
        <v>0</v>
      </c>
      <c r="AD670" s="14" t="n">
        <v>1</v>
      </c>
      <c r="AE670" s="14" t="n">
        <v>13.764</v>
      </c>
      <c r="AF670" s="14" t="n">
        <v>3.001</v>
      </c>
      <c r="AG670" s="14" t="n">
        <v>0</v>
      </c>
      <c r="AH670" s="14" t="n">
        <v>13.764</v>
      </c>
      <c r="AI670" s="14" t="n">
        <v>0</v>
      </c>
      <c r="AJ670" s="14" t="n">
        <v>1</v>
      </c>
      <c r="AK670" s="14" t="n">
        <v>21.478</v>
      </c>
      <c r="AL670" s="14" t="n">
        <v>11.145</v>
      </c>
      <c r="AM670" s="14" t="n">
        <v>0.357</v>
      </c>
      <c r="AN670" s="14" t="n">
        <v>24.7</v>
      </c>
      <c r="AO670" s="14" t="n">
        <v>0.15</v>
      </c>
      <c r="AP670" s="14" t="n">
        <v>1</v>
      </c>
      <c r="AQ670" s="14" t="n">
        <v>0.749</v>
      </c>
      <c r="AR670" s="14" t="n">
        <v>0.129</v>
      </c>
      <c r="AS670" s="14" t="n">
        <v>0.012</v>
      </c>
      <c r="AT670" s="14" t="n">
        <v>0.861</v>
      </c>
      <c r="AU670" s="14" t="n">
        <v>0.15</v>
      </c>
      <c r="AV670" s="14" t="n">
        <v>1</v>
      </c>
      <c r="AW670" s="14" t="n">
        <v>0.783</v>
      </c>
      <c r="AX670" s="14" t="n">
        <v>0.129</v>
      </c>
      <c r="AY670" s="14" t="n">
        <v>0.013</v>
      </c>
      <c r="AZ670" s="14" t="n">
        <v>0.9</v>
      </c>
      <c r="BA670" s="14" t="n">
        <v>0.15</v>
      </c>
      <c r="BB670" s="14" t="n">
        <v>1</v>
      </c>
      <c r="BC670" s="14" t="n">
        <v>0.527</v>
      </c>
      <c r="BD670" s="14" t="n">
        <v>0.129</v>
      </c>
      <c r="BE670" s="14" t="n">
        <v>0.008999999999999999</v>
      </c>
      <c r="BF670" s="14" t="n">
        <v>0.607</v>
      </c>
      <c r="BG670" s="14" t="n">
        <v>0.15</v>
      </c>
      <c r="BH670" s="14" t="n">
        <v>1</v>
      </c>
      <c r="BI670" s="14" t="n">
        <v>0.64</v>
      </c>
      <c r="BJ670" s="14" t="n">
        <v>0.129</v>
      </c>
      <c r="BK670" s="14" t="n">
        <v>0.011</v>
      </c>
      <c r="BL670" s="14" t="n">
        <v>0.736</v>
      </c>
      <c r="BM670" s="14" t="n">
        <v>0.15</v>
      </c>
      <c r="BN670" s="14" t="n">
        <v>1</v>
      </c>
      <c r="BO670" s="14" t="n">
        <v>0</v>
      </c>
      <c r="BP670" s="14" t="n">
        <v>0</v>
      </c>
      <c r="BQ670" s="14" t="n">
        <v>0</v>
      </c>
      <c r="BR670" s="14" t="n">
        <v>0</v>
      </c>
      <c r="BS670" s="14" t="n">
        <v>1</v>
      </c>
      <c r="BT670" s="14" t="n">
        <v>0</v>
      </c>
      <c r="BU670" s="14" t="n">
        <v>0</v>
      </c>
      <c r="BV670" s="14" t="n">
        <v>0</v>
      </c>
      <c r="BW670" s="14" t="n">
        <v>0.15</v>
      </c>
      <c r="BX670" s="14" t="n">
        <v>1</v>
      </c>
      <c r="BY670" s="14" t="n">
        <v>13.254</v>
      </c>
      <c r="BZ670" s="14" t="n">
        <v>0</v>
      </c>
      <c r="CA670" s="14" t="n">
        <v>13.254</v>
      </c>
      <c r="CB670" s="14" t="n">
        <v>0</v>
      </c>
      <c r="CC670" s="14" t="n">
        <v>87.07899999999999</v>
      </c>
      <c r="CD670" s="14" t="n">
        <v>7.95</v>
      </c>
      <c r="CE670" s="14" t="n">
        <v>1.446</v>
      </c>
      <c r="CF670" s="14" t="n">
        <v>100.141</v>
      </c>
      <c r="CG670" s="14" t="n">
        <v>0.15</v>
      </c>
      <c r="CH670" s="14" t="n">
        <v>1</v>
      </c>
      <c r="CI670" s="14" t="n">
        <v>0</v>
      </c>
      <c r="CJ670" s="14" t="n">
        <v>0</v>
      </c>
      <c r="CK670" s="14" t="n">
        <v>0</v>
      </c>
      <c r="CL670" s="14" t="n">
        <v>0</v>
      </c>
      <c r="CM670" s="14" t="n">
        <v>0</v>
      </c>
      <c r="CN670" s="14" t="n">
        <v>0</v>
      </c>
      <c r="CO670" s="14" t="n">
        <v>0</v>
      </c>
      <c r="CP670" s="14" t="n">
        <v>0</v>
      </c>
      <c r="CQ670" s="14" t="n">
        <v>1.348</v>
      </c>
      <c r="CR670" s="14" t="n">
        <v>0</v>
      </c>
      <c r="CS670" s="14" t="n">
        <v>5.37</v>
      </c>
      <c r="CT670" s="14" t="n">
        <v>4.484</v>
      </c>
      <c r="CU670" s="14" t="n">
        <v>12.529</v>
      </c>
    </row>
    <row r="671">
      <c r="A671" s="14" t="inlineStr">
        <is>
          <t>WSM2024</t>
        </is>
      </c>
      <c r="B671" s="14" t="inlineStr">
        <is>
          <t>WSM</t>
        </is>
      </c>
      <c r="C671" s="14" t="inlineStr">
        <is>
          <t>WSM</t>
        </is>
      </c>
      <c r="D671" s="14" t="inlineStr">
        <is>
          <t>Samoa</t>
        </is>
      </c>
      <c r="E671" s="14" t="n">
        <v>2024</v>
      </c>
      <c r="F671" s="14" t="n">
        <v>0.15</v>
      </c>
      <c r="G671" s="14" t="n">
        <v>4.833</v>
      </c>
      <c r="H671" s="14" t="n">
        <v>1.324</v>
      </c>
      <c r="I671" s="14" t="n">
        <v>0</v>
      </c>
      <c r="J671" s="14" t="n">
        <v>4.833</v>
      </c>
      <c r="K671" s="14" t="n">
        <v>0</v>
      </c>
      <c r="L671" s="14" t="n">
        <v>1</v>
      </c>
      <c r="M671" s="14" t="n">
        <v>7.124</v>
      </c>
      <c r="N671" s="14" t="n">
        <v>3.971</v>
      </c>
      <c r="O671" s="14" t="n">
        <v>0</v>
      </c>
      <c r="P671" s="14" t="n">
        <v>7.124</v>
      </c>
      <c r="Q671" s="14" t="n">
        <v>0</v>
      </c>
      <c r="R671" s="14" t="n">
        <v>1</v>
      </c>
      <c r="S671" s="14" t="n">
        <v>11.451</v>
      </c>
      <c r="T671" s="14" t="n">
        <v>7.942</v>
      </c>
      <c r="U671" s="14" t="n">
        <v>0.234</v>
      </c>
      <c r="V671" s="14" t="n">
        <v>13.168</v>
      </c>
      <c r="W671" s="14" t="n">
        <v>0.15</v>
      </c>
      <c r="X671" s="14" t="n">
        <v>1</v>
      </c>
      <c r="Y671" s="14" t="n">
        <v>11.218</v>
      </c>
      <c r="Z671" s="14" t="n">
        <v>1.384</v>
      </c>
      <c r="AA671" s="14" t="n">
        <v>0</v>
      </c>
      <c r="AB671" s="14" t="n">
        <v>11.218</v>
      </c>
      <c r="AC671" s="14" t="n">
        <v>0</v>
      </c>
      <c r="AD671" s="14" t="n">
        <v>1</v>
      </c>
      <c r="AE671" s="14" t="n">
        <v>12.541</v>
      </c>
      <c r="AF671" s="14" t="n">
        <v>2.734</v>
      </c>
      <c r="AG671" s="14" t="n">
        <v>0</v>
      </c>
      <c r="AH671" s="14" t="n">
        <v>12.541</v>
      </c>
      <c r="AI671" s="14" t="n">
        <v>0</v>
      </c>
      <c r="AJ671" s="14" t="n">
        <v>1</v>
      </c>
      <c r="AK671" s="14" t="n">
        <v>20.483</v>
      </c>
      <c r="AL671" s="14" t="n">
        <v>10.628</v>
      </c>
      <c r="AM671" s="14" t="n">
        <v>0.419</v>
      </c>
      <c r="AN671" s="14" t="n">
        <v>23.555</v>
      </c>
      <c r="AO671" s="14" t="n">
        <v>0.15</v>
      </c>
      <c r="AP671" s="14" t="n">
        <v>1</v>
      </c>
      <c r="AQ671" s="14" t="n">
        <v>0.72</v>
      </c>
      <c r="AR671" s="14" t="n">
        <v>0.132</v>
      </c>
      <c r="AS671" s="14" t="n">
        <v>0.015</v>
      </c>
      <c r="AT671" s="14" t="n">
        <v>0.828</v>
      </c>
      <c r="AU671" s="14" t="n">
        <v>0.15</v>
      </c>
      <c r="AV671" s="14" t="n">
        <v>1</v>
      </c>
      <c r="AW671" s="14" t="n">
        <v>0.734</v>
      </c>
      <c r="AX671" s="14" t="n">
        <v>0.132</v>
      </c>
      <c r="AY671" s="14" t="n">
        <v>0.015</v>
      </c>
      <c r="AZ671" s="14" t="n">
        <v>0.844</v>
      </c>
      <c r="BA671" s="14" t="n">
        <v>0.15</v>
      </c>
      <c r="BB671" s="14" t="n">
        <v>1</v>
      </c>
      <c r="BC671" s="14" t="n">
        <v>0.51</v>
      </c>
      <c r="BD671" s="14" t="n">
        <v>0.132</v>
      </c>
      <c r="BE671" s="14" t="n">
        <v>0.01</v>
      </c>
      <c r="BF671" s="14" t="n">
        <v>0.587</v>
      </c>
      <c r="BG671" s="14" t="n">
        <v>0.15</v>
      </c>
      <c r="BH671" s="14" t="n">
        <v>1</v>
      </c>
      <c r="BI671" s="14" t="n">
        <v>0.652</v>
      </c>
      <c r="BJ671" s="14" t="n">
        <v>0.132</v>
      </c>
      <c r="BK671" s="14" t="n">
        <v>0.013</v>
      </c>
      <c r="BL671" s="14" t="n">
        <v>0.75</v>
      </c>
      <c r="BM671" s="14" t="n">
        <v>0.15</v>
      </c>
      <c r="BN671" s="14" t="n">
        <v>1</v>
      </c>
      <c r="BO671" s="14" t="n">
        <v>0</v>
      </c>
      <c r="BP671" s="14" t="n">
        <v>0</v>
      </c>
      <c r="BQ671" s="14" t="n">
        <v>0</v>
      </c>
      <c r="BR671" s="14" t="n">
        <v>0</v>
      </c>
      <c r="BS671" s="14" t="n">
        <v>1</v>
      </c>
      <c r="BT671" s="14" t="n">
        <v>0</v>
      </c>
      <c r="BU671" s="14" t="n">
        <v>0</v>
      </c>
      <c r="BV671" s="14" t="n">
        <v>0</v>
      </c>
      <c r="BW671" s="14" t="n">
        <v>0.15</v>
      </c>
      <c r="BX671" s="14" t="n">
        <v>1</v>
      </c>
      <c r="BY671" s="14" t="n">
        <v>13.646</v>
      </c>
      <c r="BZ671" s="14" t="n">
        <v>0</v>
      </c>
      <c r="CA671" s="14" t="n">
        <v>13.646</v>
      </c>
      <c r="CB671" s="14" t="n">
        <v>0</v>
      </c>
      <c r="CC671" s="14" t="n">
        <v>86.38500000000001</v>
      </c>
      <c r="CD671" s="14" t="n">
        <v>7.95</v>
      </c>
      <c r="CE671" s="14" t="n">
        <v>1.765</v>
      </c>
      <c r="CF671" s="14" t="n">
        <v>99.343</v>
      </c>
      <c r="CG671" s="14" t="n">
        <v>0.15</v>
      </c>
      <c r="CH671" s="14" t="n">
        <v>1</v>
      </c>
      <c r="CI671" s="14" t="n">
        <v>0</v>
      </c>
      <c r="CJ671" s="14" t="n">
        <v>0</v>
      </c>
      <c r="CK671" s="14" t="n">
        <v>0</v>
      </c>
      <c r="CL671" s="14" t="n">
        <v>0</v>
      </c>
      <c r="CM671" s="14" t="n">
        <v>0</v>
      </c>
      <c r="CN671" s="14" t="n">
        <v>0</v>
      </c>
      <c r="CO671" s="14" t="n">
        <v>0</v>
      </c>
      <c r="CP671" s="14" t="n">
        <v>0</v>
      </c>
      <c r="CQ671" s="14" t="n">
        <v>1.387</v>
      </c>
      <c r="CR671" s="14" t="n">
        <v>0</v>
      </c>
      <c r="CS671" s="14" t="n">
        <v>5.529</v>
      </c>
      <c r="CT671" s="14" t="n">
        <v>3.509</v>
      </c>
      <c r="CU671" s="14" t="n">
        <v>10.896</v>
      </c>
    </row>
    <row r="672">
      <c r="A672" s="14" t="inlineStr">
        <is>
          <t>SMR2021</t>
        </is>
      </c>
      <c r="B672" s="14" t="inlineStr">
        <is>
          <t>SMR</t>
        </is>
      </c>
      <c r="C672" s="14" t="inlineStr">
        <is>
          <t>SMR</t>
        </is>
      </c>
      <c r="D672" s="14" t="inlineStr">
        <is>
          <t>San Marino</t>
        </is>
      </c>
      <c r="E672" s="14" t="n">
        <v>2021</v>
      </c>
      <c r="F672" s="14" t="n">
        <v>0</v>
      </c>
      <c r="G672" s="14" t="n">
        <v>5.553</v>
      </c>
      <c r="H672" s="14" t="n">
        <v>1.143</v>
      </c>
      <c r="I672" s="14" t="n">
        <v>0</v>
      </c>
      <c r="J672" s="14" t="n">
        <v>5.553</v>
      </c>
      <c r="K672" s="14" t="n">
        <v>0</v>
      </c>
      <c r="L672" s="14" t="n">
        <v>1</v>
      </c>
      <c r="M672" s="14" t="n">
        <v>7.964</v>
      </c>
      <c r="N672" s="14" t="n">
        <v>3.43</v>
      </c>
      <c r="O672" s="14" t="n">
        <v>0</v>
      </c>
      <c r="P672" s="14" t="n">
        <v>7.964</v>
      </c>
      <c r="Q672" s="14" t="n">
        <v>0</v>
      </c>
      <c r="R672" s="14" t="n">
        <v>1</v>
      </c>
      <c r="S672" s="14" t="n">
        <v>11.27</v>
      </c>
      <c r="T672" s="14" t="n">
        <v>6.86</v>
      </c>
      <c r="U672" s="14" t="n">
        <v>0</v>
      </c>
      <c r="V672" s="14" t="n">
        <v>11.27</v>
      </c>
      <c r="W672" s="14" t="n">
        <v>0</v>
      </c>
      <c r="X672" s="14" t="n">
        <v>1</v>
      </c>
      <c r="Y672" s="14" t="n">
        <v>16.305</v>
      </c>
      <c r="Z672" s="14" t="n">
        <v>2.204</v>
      </c>
      <c r="AA672" s="14" t="n">
        <v>0</v>
      </c>
      <c r="AB672" s="14" t="n">
        <v>16.305</v>
      </c>
      <c r="AC672" s="14" t="n">
        <v>0</v>
      </c>
      <c r="AD672" s="14" t="n">
        <v>1</v>
      </c>
      <c r="AE672" s="14" t="n">
        <v>17.449</v>
      </c>
      <c r="AF672" s="14" t="n">
        <v>4.08</v>
      </c>
      <c r="AG672" s="14" t="n">
        <v>0</v>
      </c>
      <c r="AH672" s="14" t="n">
        <v>17.449</v>
      </c>
      <c r="AI672" s="14" t="n">
        <v>0</v>
      </c>
      <c r="AJ672" s="14" t="n">
        <v>1</v>
      </c>
      <c r="AK672" s="14" t="n">
        <v>24.309</v>
      </c>
      <c r="AL672" s="14" t="n">
        <v>12.947</v>
      </c>
      <c r="AM672" s="14" t="n">
        <v>0</v>
      </c>
      <c r="AN672" s="14" t="n">
        <v>24.309</v>
      </c>
      <c r="AO672" s="14" t="n">
        <v>0</v>
      </c>
      <c r="AP672" s="14" t="n">
        <v>1</v>
      </c>
      <c r="AQ672" s="14" t="n">
        <v>0.619</v>
      </c>
      <c r="AR672" s="14" t="n">
        <v>0.114</v>
      </c>
      <c r="AS672" s="14" t="n">
        <v>0</v>
      </c>
      <c r="AT672" s="14" t="n">
        <v>0.619</v>
      </c>
      <c r="AU672" s="14" t="n">
        <v>0</v>
      </c>
      <c r="AV672" s="14" t="n">
        <v>1</v>
      </c>
      <c r="AW672" s="14" t="n">
        <v>0.599</v>
      </c>
      <c r="AX672" s="14" t="n">
        <v>0.114</v>
      </c>
      <c r="AY672" s="14" t="n">
        <v>0</v>
      </c>
      <c r="AZ672" s="14" t="n">
        <v>0.599</v>
      </c>
      <c r="BA672" s="14" t="n">
        <v>0</v>
      </c>
      <c r="BB672" s="14" t="n">
        <v>1</v>
      </c>
      <c r="BC672" s="14" t="n">
        <v>0.439</v>
      </c>
      <c r="BD672" s="14" t="n">
        <v>0.114</v>
      </c>
      <c r="BE672" s="14" t="n">
        <v>0</v>
      </c>
      <c r="BF672" s="14" t="n">
        <v>0.439</v>
      </c>
      <c r="BG672" s="14" t="n">
        <v>0</v>
      </c>
      <c r="BH672" s="14" t="n">
        <v>1</v>
      </c>
      <c r="BI672" s="14" t="n">
        <v>0.505</v>
      </c>
      <c r="BJ672" s="14" t="n">
        <v>0.114</v>
      </c>
      <c r="BK672" s="14" t="n">
        <v>0</v>
      </c>
      <c r="BL672" s="14" t="n">
        <v>0.505</v>
      </c>
      <c r="BM672" s="14" t="n">
        <v>0</v>
      </c>
      <c r="BN672" s="14" t="n">
        <v>1</v>
      </c>
      <c r="BO672" s="14" t="n">
        <v>0</v>
      </c>
      <c r="BP672" s="14" t="n">
        <v>0</v>
      </c>
      <c r="BQ672" s="14" t="n">
        <v>0</v>
      </c>
      <c r="BR672" s="14" t="n">
        <v>0</v>
      </c>
      <c r="BS672" s="14" t="n">
        <v>1</v>
      </c>
      <c r="BT672" s="14" t="n">
        <v>0</v>
      </c>
      <c r="BU672" s="14" t="n">
        <v>0</v>
      </c>
      <c r="BV672" s="14" t="n">
        <v>0</v>
      </c>
      <c r="BW672" s="14" t="n">
        <v>0</v>
      </c>
      <c r="BX672" s="14" t="n">
        <v>1</v>
      </c>
      <c r="BY672" s="14" t="n">
        <v>11.787</v>
      </c>
      <c r="BZ672" s="14" t="n">
        <v>0</v>
      </c>
      <c r="CA672" s="14" t="n">
        <v>11.787</v>
      </c>
      <c r="CB672" s="14" t="n">
        <v>0</v>
      </c>
      <c r="CC672" s="14" t="n">
        <v>78.125</v>
      </c>
      <c r="CD672" s="14" t="n">
        <v>7.95</v>
      </c>
      <c r="CE672" s="14" t="n">
        <v>0</v>
      </c>
      <c r="CF672" s="14" t="n">
        <v>78.125</v>
      </c>
      <c r="CG672" s="14" t="n">
        <v>0</v>
      </c>
      <c r="CH672" s="14" t="n">
        <v>1</v>
      </c>
      <c r="CI672" s="14" t="n">
        <v>0</v>
      </c>
      <c r="CJ672" s="14" t="n">
        <v>0</v>
      </c>
      <c r="CK672" s="14" t="n">
        <v>0</v>
      </c>
      <c r="CL672" s="14" t="n">
        <v>0</v>
      </c>
      <c r="CM672" s="14" t="n">
        <v>0</v>
      </c>
      <c r="CN672" s="14" t="n">
        <v>0</v>
      </c>
      <c r="CO672" s="14" t="n">
        <v>0</v>
      </c>
      <c r="CP672" s="14" t="n">
        <v>0</v>
      </c>
      <c r="CQ672" s="14" t="n">
        <v>1.198</v>
      </c>
      <c r="CR672" s="14" t="n">
        <v>0</v>
      </c>
      <c r="CS672" s="14" t="n">
        <v>4.776</v>
      </c>
      <c r="CT672" s="14" t="n">
        <v>4.41</v>
      </c>
      <c r="CU672" s="14" t="n">
        <v>15.162</v>
      </c>
    </row>
    <row r="673">
      <c r="A673" s="14" t="inlineStr">
        <is>
          <t>SMR2022</t>
        </is>
      </c>
      <c r="B673" s="14" t="inlineStr">
        <is>
          <t>SMR</t>
        </is>
      </c>
      <c r="C673" s="14" t="inlineStr">
        <is>
          <t>SMR</t>
        </is>
      </c>
      <c r="D673" s="14" t="inlineStr">
        <is>
          <t>San Marino</t>
        </is>
      </c>
      <c r="E673" s="14" t="n">
        <v>2022</v>
      </c>
      <c r="F673" s="14" t="n">
        <v>0</v>
      </c>
      <c r="G673" s="14" t="n">
        <v>7.077</v>
      </c>
      <c r="H673" s="14" t="n">
        <v>1.235</v>
      </c>
      <c r="I673" s="14" t="n">
        <v>0</v>
      </c>
      <c r="J673" s="14" t="n">
        <v>7.077</v>
      </c>
      <c r="K673" s="14" t="n">
        <v>0</v>
      </c>
      <c r="L673" s="14" t="n">
        <v>1</v>
      </c>
      <c r="M673" s="14" t="n">
        <v>9.782999999999999</v>
      </c>
      <c r="N673" s="14" t="n">
        <v>3.704</v>
      </c>
      <c r="O673" s="14" t="n">
        <v>0</v>
      </c>
      <c r="P673" s="14" t="n">
        <v>9.782999999999999</v>
      </c>
      <c r="Q673" s="14" t="n">
        <v>0</v>
      </c>
      <c r="R673" s="14" t="n">
        <v>1</v>
      </c>
      <c r="S673" s="14" t="n">
        <v>13.25</v>
      </c>
      <c r="T673" s="14" t="n">
        <v>7.408</v>
      </c>
      <c r="U673" s="14" t="n">
        <v>0</v>
      </c>
      <c r="V673" s="14" t="n">
        <v>13.25</v>
      </c>
      <c r="W673" s="14" t="n">
        <v>0</v>
      </c>
      <c r="X673" s="14" t="n">
        <v>1</v>
      </c>
      <c r="Y673" s="14" t="n">
        <v>32.56</v>
      </c>
      <c r="Z673" s="14" t="n">
        <v>4.401</v>
      </c>
      <c r="AA673" s="14" t="n">
        <v>0</v>
      </c>
      <c r="AB673" s="14" t="n">
        <v>32.56</v>
      </c>
      <c r="AC673" s="14" t="n">
        <v>0</v>
      </c>
      <c r="AD673" s="14" t="n">
        <v>1</v>
      </c>
      <c r="AE673" s="14" t="n">
        <v>33.795</v>
      </c>
      <c r="AF673" s="14" t="n">
        <v>7.902</v>
      </c>
      <c r="AG673" s="14" t="n">
        <v>0</v>
      </c>
      <c r="AH673" s="14" t="n">
        <v>33.795</v>
      </c>
      <c r="AI673" s="14" t="n">
        <v>0</v>
      </c>
      <c r="AJ673" s="14" t="n">
        <v>1</v>
      </c>
      <c r="AK673" s="14" t="n">
        <v>41.203</v>
      </c>
      <c r="AL673" s="14" t="n">
        <v>21.945</v>
      </c>
      <c r="AM673" s="14" t="n">
        <v>0</v>
      </c>
      <c r="AN673" s="14" t="n">
        <v>41.203</v>
      </c>
      <c r="AO673" s="14" t="n">
        <v>0</v>
      </c>
      <c r="AP673" s="14" t="n">
        <v>1</v>
      </c>
      <c r="AQ673" s="14" t="n">
        <v>0.861</v>
      </c>
      <c r="AR673" s="14" t="n">
        <v>0.123</v>
      </c>
      <c r="AS673" s="14" t="n">
        <v>0</v>
      </c>
      <c r="AT673" s="14" t="n">
        <v>0.861</v>
      </c>
      <c r="AU673" s="14" t="n">
        <v>0</v>
      </c>
      <c r="AV673" s="14" t="n">
        <v>1</v>
      </c>
      <c r="AW673" s="14" t="n">
        <v>0.986</v>
      </c>
      <c r="AX673" s="14" t="n">
        <v>0.123</v>
      </c>
      <c r="AY673" s="14" t="n">
        <v>0</v>
      </c>
      <c r="AZ673" s="14" t="n">
        <v>0.986</v>
      </c>
      <c r="BA673" s="14" t="n">
        <v>0</v>
      </c>
      <c r="BB673" s="14" t="n">
        <v>1</v>
      </c>
      <c r="BC673" s="14" t="n">
        <v>0.598</v>
      </c>
      <c r="BD673" s="14" t="n">
        <v>0.123</v>
      </c>
      <c r="BE673" s="14" t="n">
        <v>0</v>
      </c>
      <c r="BF673" s="14" t="n">
        <v>0.598</v>
      </c>
      <c r="BG673" s="14" t="n">
        <v>0</v>
      </c>
      <c r="BH673" s="14" t="n">
        <v>1</v>
      </c>
      <c r="BI673" s="14" t="n">
        <v>0.612</v>
      </c>
      <c r="BJ673" s="14" t="n">
        <v>0.123</v>
      </c>
      <c r="BK673" s="14" t="n">
        <v>0</v>
      </c>
      <c r="BL673" s="14" t="n">
        <v>0.612</v>
      </c>
      <c r="BM673" s="14" t="n">
        <v>0</v>
      </c>
      <c r="BN673" s="14" t="n">
        <v>1</v>
      </c>
      <c r="BO673" s="14" t="n">
        <v>0</v>
      </c>
      <c r="BP673" s="14" t="n">
        <v>0</v>
      </c>
      <c r="BQ673" s="14" t="n">
        <v>0</v>
      </c>
      <c r="BR673" s="14" t="n">
        <v>0</v>
      </c>
      <c r="BS673" s="14" t="n">
        <v>1</v>
      </c>
      <c r="BT673" s="14" t="n">
        <v>0</v>
      </c>
      <c r="BU673" s="14" t="n">
        <v>0</v>
      </c>
      <c r="BV673" s="14" t="n">
        <v>0</v>
      </c>
      <c r="BW673" s="14" t="n">
        <v>0</v>
      </c>
      <c r="BX673" s="14" t="n">
        <v>1</v>
      </c>
      <c r="BY673" s="14" t="n">
        <v>12.729</v>
      </c>
      <c r="BZ673" s="14" t="n">
        <v>0</v>
      </c>
      <c r="CA673" s="14" t="n">
        <v>12.729</v>
      </c>
      <c r="CB673" s="14" t="n">
        <v>0</v>
      </c>
      <c r="CC673" s="14" t="n">
        <v>97.90000000000001</v>
      </c>
      <c r="CD673" s="14" t="n">
        <v>7.95</v>
      </c>
      <c r="CE673" s="14" t="n">
        <v>0</v>
      </c>
      <c r="CF673" s="14" t="n">
        <v>97.90000000000001</v>
      </c>
      <c r="CG673" s="14" t="n">
        <v>0</v>
      </c>
      <c r="CH673" s="14" t="n">
        <v>1</v>
      </c>
      <c r="CI673" s="14" t="n">
        <v>0</v>
      </c>
      <c r="CJ673" s="14" t="n">
        <v>0</v>
      </c>
      <c r="CK673" s="14" t="n">
        <v>0</v>
      </c>
      <c r="CL673" s="14" t="n">
        <v>0</v>
      </c>
      <c r="CM673" s="14" t="n">
        <v>0</v>
      </c>
      <c r="CN673" s="14" t="n">
        <v>0</v>
      </c>
      <c r="CO673" s="14" t="n">
        <v>0</v>
      </c>
      <c r="CP673" s="14" t="n">
        <v>0</v>
      </c>
      <c r="CQ673" s="14" t="n">
        <v>1.294</v>
      </c>
      <c r="CR673" s="14" t="n">
        <v>0</v>
      </c>
      <c r="CS673" s="14" t="n">
        <v>5.158</v>
      </c>
      <c r="CT673" s="14" t="n">
        <v>5.842</v>
      </c>
      <c r="CU673" s="14" t="n">
        <v>31.326</v>
      </c>
    </row>
    <row r="674">
      <c r="A674" s="14" t="inlineStr">
        <is>
          <t>SMR2023</t>
        </is>
      </c>
      <c r="B674" s="14" t="inlineStr">
        <is>
          <t>SMR</t>
        </is>
      </c>
      <c r="C674" s="14" t="inlineStr">
        <is>
          <t>SMR</t>
        </is>
      </c>
      <c r="D674" s="14" t="inlineStr">
        <is>
          <t>San Marino</t>
        </is>
      </c>
      <c r="E674" s="14" t="n">
        <v>2023</v>
      </c>
      <c r="F674" s="14" t="n">
        <v>0</v>
      </c>
      <c r="G674" s="14" t="n">
        <v>4.752</v>
      </c>
      <c r="H674" s="14" t="n">
        <v>1.286</v>
      </c>
      <c r="I674" s="14" t="n">
        <v>0</v>
      </c>
      <c r="J674" s="14" t="n">
        <v>4.752</v>
      </c>
      <c r="K674" s="14" t="n">
        <v>0</v>
      </c>
      <c r="L674" s="14" t="n">
        <v>1</v>
      </c>
      <c r="M674" s="14" t="n">
        <v>7.886</v>
      </c>
      <c r="N674" s="14" t="n">
        <v>3.857</v>
      </c>
      <c r="O674" s="14" t="n">
        <v>0</v>
      </c>
      <c r="P674" s="14" t="n">
        <v>7.886</v>
      </c>
      <c r="Q674" s="14" t="n">
        <v>0</v>
      </c>
      <c r="R674" s="14" t="n">
        <v>1</v>
      </c>
      <c r="S674" s="14" t="n">
        <v>11.18</v>
      </c>
      <c r="T674" s="14" t="n">
        <v>7.714</v>
      </c>
      <c r="U674" s="14" t="n">
        <v>0</v>
      </c>
      <c r="V674" s="14" t="n">
        <v>11.18</v>
      </c>
      <c r="W674" s="14" t="n">
        <v>0</v>
      </c>
      <c r="X674" s="14" t="n">
        <v>1</v>
      </c>
      <c r="Y674" s="14" t="n">
        <v>12.908</v>
      </c>
      <c r="Z674" s="14" t="n">
        <v>1.745</v>
      </c>
      <c r="AA674" s="14" t="n">
        <v>0</v>
      </c>
      <c r="AB674" s="14" t="n">
        <v>12.908</v>
      </c>
      <c r="AC674" s="14" t="n">
        <v>0</v>
      </c>
      <c r="AD674" s="14" t="n">
        <v>1</v>
      </c>
      <c r="AE674" s="14" t="n">
        <v>14.194</v>
      </c>
      <c r="AF674" s="14" t="n">
        <v>3.319</v>
      </c>
      <c r="AG674" s="14" t="n">
        <v>0</v>
      </c>
      <c r="AH674" s="14" t="n">
        <v>14.194</v>
      </c>
      <c r="AI674" s="14" t="n">
        <v>0</v>
      </c>
      <c r="AJ674" s="14" t="n">
        <v>1</v>
      </c>
      <c r="AK674" s="14" t="n">
        <v>21.908</v>
      </c>
      <c r="AL674" s="14" t="n">
        <v>11.668</v>
      </c>
      <c r="AM674" s="14" t="n">
        <v>0</v>
      </c>
      <c r="AN674" s="14" t="n">
        <v>21.908</v>
      </c>
      <c r="AO674" s="14" t="n">
        <v>0</v>
      </c>
      <c r="AP674" s="14" t="n">
        <v>1</v>
      </c>
      <c r="AQ674" s="14" t="n">
        <v>0.76</v>
      </c>
      <c r="AR674" s="14" t="n">
        <v>0.129</v>
      </c>
      <c r="AS674" s="14" t="n">
        <v>0</v>
      </c>
      <c r="AT674" s="14" t="n">
        <v>0.76</v>
      </c>
      <c r="AU674" s="14" t="n">
        <v>0</v>
      </c>
      <c r="AV674" s="14" t="n">
        <v>1</v>
      </c>
      <c r="AW674" s="14" t="n">
        <v>0.8110000000000001</v>
      </c>
      <c r="AX674" s="14" t="n">
        <v>0.129</v>
      </c>
      <c r="AY674" s="14" t="n">
        <v>0</v>
      </c>
      <c r="AZ674" s="14" t="n">
        <v>0.8110000000000001</v>
      </c>
      <c r="BA674" s="14" t="n">
        <v>0</v>
      </c>
      <c r="BB674" s="14" t="n">
        <v>1</v>
      </c>
      <c r="BC674" s="14" t="n">
        <v>0.535</v>
      </c>
      <c r="BD674" s="14" t="n">
        <v>0.129</v>
      </c>
      <c r="BE674" s="14" t="n">
        <v>0</v>
      </c>
      <c r="BF674" s="14" t="n">
        <v>0.535</v>
      </c>
      <c r="BG674" s="14" t="n">
        <v>0</v>
      </c>
      <c r="BH674" s="14" t="n">
        <v>1</v>
      </c>
      <c r="BI674" s="14" t="n">
        <v>0.579</v>
      </c>
      <c r="BJ674" s="14" t="n">
        <v>0.129</v>
      </c>
      <c r="BK674" s="14" t="n">
        <v>0</v>
      </c>
      <c r="BL674" s="14" t="n">
        <v>0.579</v>
      </c>
      <c r="BM674" s="14" t="n">
        <v>0</v>
      </c>
      <c r="BN674" s="14" t="n">
        <v>1</v>
      </c>
      <c r="BO674" s="14" t="n">
        <v>0</v>
      </c>
      <c r="BP674" s="14" t="n">
        <v>0</v>
      </c>
      <c r="BQ674" s="14" t="n">
        <v>0</v>
      </c>
      <c r="BR674" s="14" t="n">
        <v>0</v>
      </c>
      <c r="BS674" s="14" t="n">
        <v>1</v>
      </c>
      <c r="BT674" s="14" t="n">
        <v>0</v>
      </c>
      <c r="BU674" s="14" t="n">
        <v>0</v>
      </c>
      <c r="BV674" s="14" t="n">
        <v>0</v>
      </c>
      <c r="BW674" s="14" t="n">
        <v>0</v>
      </c>
      <c r="BX674" s="14" t="n">
        <v>1</v>
      </c>
      <c r="BY674" s="14" t="n">
        <v>13.254</v>
      </c>
      <c r="BZ674" s="14" t="n">
        <v>0</v>
      </c>
      <c r="CA674" s="14" t="n">
        <v>13.254</v>
      </c>
      <c r="CB674" s="14" t="n">
        <v>0</v>
      </c>
      <c r="CC674" s="14" t="n">
        <v>83.248</v>
      </c>
      <c r="CD674" s="14" t="n">
        <v>7.95</v>
      </c>
      <c r="CE674" s="14" t="n">
        <v>0</v>
      </c>
      <c r="CF674" s="14" t="n">
        <v>83.248</v>
      </c>
      <c r="CG674" s="14" t="n">
        <v>0</v>
      </c>
      <c r="CH674" s="14" t="n">
        <v>1</v>
      </c>
      <c r="CI674" s="14" t="n">
        <v>0</v>
      </c>
      <c r="CJ674" s="14" t="n">
        <v>0</v>
      </c>
      <c r="CK674" s="14" t="n">
        <v>0</v>
      </c>
      <c r="CL674" s="14" t="n">
        <v>0</v>
      </c>
      <c r="CM674" s="14" t="n">
        <v>0</v>
      </c>
      <c r="CN674" s="14" t="n">
        <v>0</v>
      </c>
      <c r="CO674" s="14" t="n">
        <v>0</v>
      </c>
      <c r="CP674" s="14" t="n">
        <v>0</v>
      </c>
      <c r="CQ674" s="14" t="n">
        <v>1.348</v>
      </c>
      <c r="CR674" s="14" t="n">
        <v>0</v>
      </c>
      <c r="CS674" s="14" t="n">
        <v>5.37</v>
      </c>
      <c r="CT674" s="14" t="n">
        <v>3.466</v>
      </c>
      <c r="CU674" s="14" t="n">
        <v>11.622</v>
      </c>
    </row>
    <row r="675">
      <c r="A675" s="14" t="inlineStr">
        <is>
          <t>SMR2024</t>
        </is>
      </c>
      <c r="B675" s="14" t="inlineStr">
        <is>
          <t>SMR</t>
        </is>
      </c>
      <c r="C675" s="14" t="inlineStr">
        <is>
          <t>SMR</t>
        </is>
      </c>
      <c r="D675" s="14" t="inlineStr">
        <is>
          <t>San Marino</t>
        </is>
      </c>
      <c r="E675" s="14" t="n">
        <v>2024</v>
      </c>
      <c r="F675" s="14" t="n">
        <v>0</v>
      </c>
      <c r="G675" s="14" t="n">
        <v>4.351</v>
      </c>
      <c r="H675" s="14" t="n">
        <v>1.324</v>
      </c>
      <c r="I675" s="14" t="n">
        <v>0</v>
      </c>
      <c r="J675" s="14" t="n">
        <v>4.351</v>
      </c>
      <c r="K675" s="14" t="n">
        <v>0</v>
      </c>
      <c r="L675" s="14" t="n">
        <v>1</v>
      </c>
      <c r="M675" s="14" t="n">
        <v>7.124</v>
      </c>
      <c r="N675" s="14" t="n">
        <v>3.971</v>
      </c>
      <c r="O675" s="14" t="n">
        <v>0</v>
      </c>
      <c r="P675" s="14" t="n">
        <v>7.124</v>
      </c>
      <c r="Q675" s="14" t="n">
        <v>0</v>
      </c>
      <c r="R675" s="14" t="n">
        <v>1</v>
      </c>
      <c r="S675" s="14" t="n">
        <v>10.969</v>
      </c>
      <c r="T675" s="14" t="n">
        <v>7.942</v>
      </c>
      <c r="U675" s="14" t="n">
        <v>0</v>
      </c>
      <c r="V675" s="14" t="n">
        <v>10.969</v>
      </c>
      <c r="W675" s="14" t="n">
        <v>0</v>
      </c>
      <c r="X675" s="14" t="n">
        <v>1</v>
      </c>
      <c r="Y675" s="14" t="n">
        <v>11.492</v>
      </c>
      <c r="Z675" s="14" t="n">
        <v>1.553</v>
      </c>
      <c r="AA675" s="14" t="n">
        <v>0</v>
      </c>
      <c r="AB675" s="14" t="n">
        <v>11.492</v>
      </c>
      <c r="AC675" s="14" t="n">
        <v>0</v>
      </c>
      <c r="AD675" s="14" t="n">
        <v>1</v>
      </c>
      <c r="AE675" s="14" t="n">
        <v>12.815</v>
      </c>
      <c r="AF675" s="14" t="n">
        <v>2.997</v>
      </c>
      <c r="AG675" s="14" t="n">
        <v>0</v>
      </c>
      <c r="AH675" s="14" t="n">
        <v>12.815</v>
      </c>
      <c r="AI675" s="14" t="n">
        <v>0</v>
      </c>
      <c r="AJ675" s="14" t="n">
        <v>1</v>
      </c>
      <c r="AK675" s="14" t="n">
        <v>20.757</v>
      </c>
      <c r="AL675" s="14" t="n">
        <v>11.055</v>
      </c>
      <c r="AM675" s="14" t="n">
        <v>0</v>
      </c>
      <c r="AN675" s="14" t="n">
        <v>20.757</v>
      </c>
      <c r="AO675" s="14" t="n">
        <v>0</v>
      </c>
      <c r="AP675" s="14" t="n">
        <v>1</v>
      </c>
      <c r="AQ675" s="14" t="n">
        <v>0.724</v>
      </c>
      <c r="AR675" s="14" t="n">
        <v>0.132</v>
      </c>
      <c r="AS675" s="14" t="n">
        <v>0</v>
      </c>
      <c r="AT675" s="14" t="n">
        <v>0.724</v>
      </c>
      <c r="AU675" s="14" t="n">
        <v>0</v>
      </c>
      <c r="AV675" s="14" t="n">
        <v>1</v>
      </c>
      <c r="AW675" s="14" t="n">
        <v>0.75</v>
      </c>
      <c r="AX675" s="14" t="n">
        <v>0.132</v>
      </c>
      <c r="AY675" s="14" t="n">
        <v>0</v>
      </c>
      <c r="AZ675" s="14" t="n">
        <v>0.75</v>
      </c>
      <c r="BA675" s="14" t="n">
        <v>0</v>
      </c>
      <c r="BB675" s="14" t="n">
        <v>1</v>
      </c>
      <c r="BC675" s="14" t="n">
        <v>0.513</v>
      </c>
      <c r="BD675" s="14" t="n">
        <v>0.132</v>
      </c>
      <c r="BE675" s="14" t="n">
        <v>0</v>
      </c>
      <c r="BF675" s="14" t="n">
        <v>0.513</v>
      </c>
      <c r="BG675" s="14" t="n">
        <v>0</v>
      </c>
      <c r="BH675" s="14" t="n">
        <v>1</v>
      </c>
      <c r="BI675" s="14" t="n">
        <v>0.591</v>
      </c>
      <c r="BJ675" s="14" t="n">
        <v>0.132</v>
      </c>
      <c r="BK675" s="14" t="n">
        <v>0</v>
      </c>
      <c r="BL675" s="14" t="n">
        <v>0.591</v>
      </c>
      <c r="BM675" s="14" t="n">
        <v>0</v>
      </c>
      <c r="BN675" s="14" t="n">
        <v>1</v>
      </c>
      <c r="BO675" s="14" t="n">
        <v>0</v>
      </c>
      <c r="BP675" s="14" t="n">
        <v>0</v>
      </c>
      <c r="BQ675" s="14" t="n">
        <v>0</v>
      </c>
      <c r="BR675" s="14" t="n">
        <v>0</v>
      </c>
      <c r="BS675" s="14" t="n">
        <v>1</v>
      </c>
      <c r="BT675" s="14" t="n">
        <v>0</v>
      </c>
      <c r="BU675" s="14" t="n">
        <v>0</v>
      </c>
      <c r="BV675" s="14" t="n">
        <v>0</v>
      </c>
      <c r="BW675" s="14" t="n">
        <v>0</v>
      </c>
      <c r="BX675" s="14" t="n">
        <v>1</v>
      </c>
      <c r="BY675" s="14" t="n">
        <v>13.646</v>
      </c>
      <c r="BZ675" s="14" t="n">
        <v>0</v>
      </c>
      <c r="CA675" s="14" t="n">
        <v>13.646</v>
      </c>
      <c r="CB675" s="14" t="n">
        <v>0</v>
      </c>
      <c r="CC675" s="14" t="n">
        <v>82.58799999999999</v>
      </c>
      <c r="CD675" s="14" t="n">
        <v>7.95</v>
      </c>
      <c r="CE675" s="14" t="n">
        <v>0</v>
      </c>
      <c r="CF675" s="14" t="n">
        <v>82.58799999999999</v>
      </c>
      <c r="CG675" s="14" t="n">
        <v>0</v>
      </c>
      <c r="CH675" s="14" t="n">
        <v>1</v>
      </c>
      <c r="CI675" s="14" t="n">
        <v>0</v>
      </c>
      <c r="CJ675" s="14" t="n">
        <v>0</v>
      </c>
      <c r="CK675" s="14" t="n">
        <v>0</v>
      </c>
      <c r="CL675" s="14" t="n">
        <v>0</v>
      </c>
      <c r="CM675" s="14" t="n">
        <v>0</v>
      </c>
      <c r="CN675" s="14" t="n">
        <v>0</v>
      </c>
      <c r="CO675" s="14" t="n">
        <v>0</v>
      </c>
      <c r="CP675" s="14" t="n">
        <v>0</v>
      </c>
      <c r="CQ675" s="14" t="n">
        <v>1.387</v>
      </c>
      <c r="CR675" s="14" t="n">
        <v>0</v>
      </c>
      <c r="CS675" s="14" t="n">
        <v>5.529</v>
      </c>
      <c r="CT675" s="14" t="n">
        <v>3.027</v>
      </c>
      <c r="CU675" s="14" t="n">
        <v>10.168</v>
      </c>
    </row>
    <row r="676">
      <c r="A676" s="14" t="inlineStr">
        <is>
          <t>SAU2021</t>
        </is>
      </c>
      <c r="B676" s="14" t="inlineStr">
        <is>
          <t>SAU</t>
        </is>
      </c>
      <c r="C676" s="14" t="inlineStr">
        <is>
          <t>SAU</t>
        </is>
      </c>
      <c r="D676" s="14" t="inlineStr">
        <is>
          <t>Saudi Arabia</t>
        </is>
      </c>
      <c r="E676" s="14" t="n">
        <v>2021</v>
      </c>
      <c r="F676" s="14" t="n">
        <v>0.15</v>
      </c>
      <c r="G676" s="14" t="n">
        <v>5.897</v>
      </c>
      <c r="H676" s="14" t="n">
        <v>1.143</v>
      </c>
      <c r="I676" s="14" t="n">
        <v>0.238</v>
      </c>
      <c r="J676" s="14" t="n">
        <v>6.134</v>
      </c>
      <c r="K676" s="14" t="n">
        <v>0</v>
      </c>
      <c r="L676" s="14" t="n">
        <v>1</v>
      </c>
      <c r="M676" s="14" t="n">
        <v>7.964</v>
      </c>
      <c r="N676" s="14" t="n">
        <v>3.43</v>
      </c>
      <c r="O676" s="14" t="n">
        <v>0.227</v>
      </c>
      <c r="P676" s="14" t="n">
        <v>8.191000000000001</v>
      </c>
      <c r="Q676" s="14" t="n">
        <v>0</v>
      </c>
      <c r="R676" s="14" t="n">
        <v>1</v>
      </c>
      <c r="S676" s="14" t="n">
        <v>11.613</v>
      </c>
      <c r="T676" s="14" t="n">
        <v>6.86</v>
      </c>
      <c r="U676" s="14" t="n">
        <v>0.238</v>
      </c>
      <c r="V676" s="14" t="n">
        <v>13.629</v>
      </c>
      <c r="W676" s="14" t="n">
        <v>0.15</v>
      </c>
      <c r="X676" s="14" t="n">
        <v>1</v>
      </c>
      <c r="Y676" s="14" t="n">
        <v>4.013</v>
      </c>
      <c r="Z676" s="14" t="n">
        <v>0.364</v>
      </c>
      <c r="AA676" s="14" t="n">
        <v>-2.553</v>
      </c>
      <c r="AB676" s="14" t="n">
        <v>1.46</v>
      </c>
      <c r="AC676" s="14" t="n">
        <v>0</v>
      </c>
      <c r="AD676" s="14" t="n">
        <v>0</v>
      </c>
      <c r="AE676" s="14" t="n">
        <v>4.584</v>
      </c>
      <c r="AF676" s="14" t="n">
        <v>0.748</v>
      </c>
      <c r="AG676" s="14" t="n">
        <v>-3.355</v>
      </c>
      <c r="AH676" s="14" t="n">
        <v>1.229</v>
      </c>
      <c r="AI676" s="14" t="n">
        <v>0</v>
      </c>
      <c r="AJ676" s="14" t="n">
        <v>0</v>
      </c>
      <c r="AK676" s="14" t="n">
        <v>8.013999999999999</v>
      </c>
      <c r="AL676" s="14" t="n">
        <v>3.369</v>
      </c>
      <c r="AM676" s="14" t="n">
        <v>-3.326</v>
      </c>
      <c r="AN676" s="14" t="n">
        <v>4.689</v>
      </c>
      <c r="AO676" s="14" t="n">
        <v>0</v>
      </c>
      <c r="AP676" s="14" t="n">
        <v>0</v>
      </c>
      <c r="AQ676" s="14" t="n">
        <v>0.621</v>
      </c>
      <c r="AR676" s="14" t="n">
        <v>0.114</v>
      </c>
      <c r="AS676" s="14" t="n">
        <v>-0.11</v>
      </c>
      <c r="AT676" s="14" t="n">
        <v>0.587</v>
      </c>
      <c r="AU676" s="14" t="n">
        <v>0</v>
      </c>
      <c r="AV676" s="14" t="n">
        <v>0</v>
      </c>
      <c r="AW676" s="14" t="n">
        <v>0.593</v>
      </c>
      <c r="AX676" s="14" t="n">
        <v>0.114</v>
      </c>
      <c r="AY676" s="14" t="n">
        <v>-0.473</v>
      </c>
      <c r="AZ676" s="14" t="n">
        <v>0.139</v>
      </c>
      <c r="BA676" s="14" t="n">
        <v>0</v>
      </c>
      <c r="BB676" s="14" t="n">
        <v>0</v>
      </c>
      <c r="BC676" s="14" t="n">
        <v>0.44</v>
      </c>
      <c r="BD676" s="14" t="n">
        <v>0.114</v>
      </c>
      <c r="BE676" s="14" t="n">
        <v>-0.266</v>
      </c>
      <c r="BF676" s="14" t="n">
        <v>0.2</v>
      </c>
      <c r="BG676" s="14" t="n">
        <v>0</v>
      </c>
      <c r="BH676" s="14" t="n">
        <v>0</v>
      </c>
      <c r="BI676" s="14" t="n">
        <v>0.5600000000000001</v>
      </c>
      <c r="BJ676" s="14" t="n">
        <v>0.114</v>
      </c>
      <c r="BK676" s="14" t="n">
        <v>-0.398</v>
      </c>
      <c r="BL676" s="14" t="n">
        <v>0.187</v>
      </c>
      <c r="BM676" s="14" t="n">
        <v>0</v>
      </c>
      <c r="BN676" s="14" t="n">
        <v>0</v>
      </c>
      <c r="BO676" s="14" t="n">
        <v>0</v>
      </c>
      <c r="BP676" s="14" t="n">
        <v>-0.036</v>
      </c>
      <c r="BQ676" s="14" t="n">
        <v>0.048</v>
      </c>
      <c r="BR676" s="14" t="n">
        <v>0</v>
      </c>
      <c r="BS676" s="14" t="n">
        <v>0</v>
      </c>
      <c r="BT676" s="14" t="n">
        <v>0</v>
      </c>
      <c r="BU676" s="14" t="n">
        <v>-0.036</v>
      </c>
      <c r="BV676" s="14" t="n">
        <v>0.048</v>
      </c>
      <c r="BW676" s="14" t="n">
        <v>0</v>
      </c>
      <c r="BX676" s="14" t="n">
        <v>0.333</v>
      </c>
      <c r="BY676" s="14" t="n">
        <v>11.787</v>
      </c>
      <c r="BZ676" s="14" t="n">
        <v>0</v>
      </c>
      <c r="CA676" s="14" t="n">
        <v>11.787</v>
      </c>
      <c r="CB676" s="14" t="n">
        <v>0</v>
      </c>
      <c r="CC676" s="14" t="n">
        <v>81.69499999999999</v>
      </c>
      <c r="CD676" s="14" t="n">
        <v>7.95</v>
      </c>
      <c r="CE676" s="14" t="n">
        <v>-55.887</v>
      </c>
      <c r="CF676" s="14" t="n">
        <v>29.68</v>
      </c>
      <c r="CG676" s="14" t="n">
        <v>0</v>
      </c>
      <c r="CH676" s="14" t="n">
        <v>0</v>
      </c>
      <c r="CI676" s="14" t="n">
        <v>0</v>
      </c>
      <c r="CJ676" s="14" t="n">
        <v>0</v>
      </c>
      <c r="CK676" s="14" t="n">
        <v>0</v>
      </c>
      <c r="CL676" s="14" t="n">
        <v>0</v>
      </c>
      <c r="CM676" s="14" t="n">
        <v>0</v>
      </c>
      <c r="CN676" s="14" t="n">
        <v>0</v>
      </c>
      <c r="CO676" s="14" t="n">
        <v>0</v>
      </c>
      <c r="CP676" s="14" t="n">
        <v>0</v>
      </c>
      <c r="CQ676" s="14" t="n">
        <v>1.198</v>
      </c>
      <c r="CR676" s="14" t="n">
        <v>1</v>
      </c>
      <c r="CS676" s="14" t="n">
        <v>3.441</v>
      </c>
      <c r="CT676" s="14" t="n">
        <v>4.753</v>
      </c>
      <c r="CU676" s="14" t="n">
        <v>14.162</v>
      </c>
    </row>
    <row r="677">
      <c r="A677" s="14" t="inlineStr">
        <is>
          <t>SAU2022</t>
        </is>
      </c>
      <c r="B677" s="14" t="inlineStr">
        <is>
          <t>SAU</t>
        </is>
      </c>
      <c r="C677" s="14" t="inlineStr">
        <is>
          <t>SAU</t>
        </is>
      </c>
      <c r="D677" s="14" t="inlineStr">
        <is>
          <t>Saudi Arabia</t>
        </is>
      </c>
      <c r="E677" s="14" t="n">
        <v>2022</v>
      </c>
      <c r="F677" s="14" t="n">
        <v>0.15</v>
      </c>
      <c r="G677" s="14" t="n">
        <v>11.72</v>
      </c>
      <c r="H677" s="14" t="n">
        <v>1.235</v>
      </c>
      <c r="I677" s="14" t="n">
        <v>0.5659999999999999</v>
      </c>
      <c r="J677" s="14" t="n">
        <v>12.286</v>
      </c>
      <c r="K677" s="14" t="n">
        <v>0</v>
      </c>
      <c r="L677" s="14" t="n">
        <v>1</v>
      </c>
      <c r="M677" s="14" t="n">
        <v>9.782999999999999</v>
      </c>
      <c r="N677" s="14" t="n">
        <v>3.704</v>
      </c>
      <c r="O677" s="14" t="n">
        <v>0.328</v>
      </c>
      <c r="P677" s="14" t="n">
        <v>10.111</v>
      </c>
      <c r="Q677" s="14" t="n">
        <v>0</v>
      </c>
      <c r="R677" s="14" t="n">
        <v>1</v>
      </c>
      <c r="S677" s="14" t="n">
        <v>17.893</v>
      </c>
      <c r="T677" s="14" t="n">
        <v>7.408</v>
      </c>
      <c r="U677" s="14" t="n">
        <v>0.771</v>
      </c>
      <c r="V677" s="14" t="n">
        <v>21.228</v>
      </c>
      <c r="W677" s="14" t="n">
        <v>0.15</v>
      </c>
      <c r="X677" s="14" t="n">
        <v>1</v>
      </c>
      <c r="Y677" s="14" t="n">
        <v>4.334</v>
      </c>
      <c r="Z677" s="14" t="n">
        <v>0.393</v>
      </c>
      <c r="AA677" s="14" t="n">
        <v>-2.88</v>
      </c>
      <c r="AB677" s="14" t="n">
        <v>1.454</v>
      </c>
      <c r="AC677" s="14" t="n">
        <v>0</v>
      </c>
      <c r="AD677" s="14" t="n">
        <v>0</v>
      </c>
      <c r="AE677" s="14" t="n">
        <v>4.951</v>
      </c>
      <c r="AF677" s="14" t="n">
        <v>0.8080000000000001</v>
      </c>
      <c r="AG677" s="14" t="n">
        <v>-3.721</v>
      </c>
      <c r="AH677" s="14" t="n">
        <v>1.229</v>
      </c>
      <c r="AI677" s="14" t="n">
        <v>0</v>
      </c>
      <c r="AJ677" s="14" t="n">
        <v>0</v>
      </c>
      <c r="AK677" s="14" t="n">
        <v>8.654999999999999</v>
      </c>
      <c r="AL677" s="14" t="n">
        <v>3.639</v>
      </c>
      <c r="AM677" s="14" t="n">
        <v>-3.592</v>
      </c>
      <c r="AN677" s="14" t="n">
        <v>5.063</v>
      </c>
      <c r="AO677" s="14" t="n">
        <v>0</v>
      </c>
      <c r="AP677" s="14" t="n">
        <v>0</v>
      </c>
      <c r="AQ677" s="14" t="n">
        <v>0.847</v>
      </c>
      <c r="AR677" s="14" t="n">
        <v>0.123</v>
      </c>
      <c r="AS677" s="14" t="n">
        <v>-0.306</v>
      </c>
      <c r="AT677" s="14" t="n">
        <v>0.621</v>
      </c>
      <c r="AU677" s="14" t="n">
        <v>0</v>
      </c>
      <c r="AV677" s="14" t="n">
        <v>0</v>
      </c>
      <c r="AW677" s="14" t="n">
        <v>0.947</v>
      </c>
      <c r="AX677" s="14" t="n">
        <v>0.123</v>
      </c>
      <c r="AY677" s="14" t="n">
        <v>-0.801</v>
      </c>
      <c r="AZ677" s="14" t="n">
        <v>0.168</v>
      </c>
      <c r="BA677" s="14" t="n">
        <v>0</v>
      </c>
      <c r="BB677" s="14" t="n">
        <v>0</v>
      </c>
      <c r="BC677" s="14" t="n">
        <v>0.589</v>
      </c>
      <c r="BD677" s="14" t="n">
        <v>0.123</v>
      </c>
      <c r="BE677" s="14" t="n">
        <v>-0.394</v>
      </c>
      <c r="BF677" s="14" t="n">
        <v>0.223</v>
      </c>
      <c r="BG677" s="14" t="n">
        <v>0</v>
      </c>
      <c r="BH677" s="14" t="n">
        <v>0</v>
      </c>
      <c r="BI677" s="14" t="n">
        <v>0.6889999999999999</v>
      </c>
      <c r="BJ677" s="14" t="n">
        <v>0.123</v>
      </c>
      <c r="BK677" s="14" t="n">
        <v>-0.512</v>
      </c>
      <c r="BL677" s="14" t="n">
        <v>0.204</v>
      </c>
      <c r="BM677" s="14" t="n">
        <v>0</v>
      </c>
      <c r="BN677" s="14" t="n">
        <v>0</v>
      </c>
      <c r="BO677" s="14" t="n">
        <v>0</v>
      </c>
      <c r="BP677" s="14" t="n">
        <v>-0.036</v>
      </c>
      <c r="BQ677" s="14" t="n">
        <v>0.048</v>
      </c>
      <c r="BR677" s="14" t="n">
        <v>0</v>
      </c>
      <c r="BS677" s="14" t="n">
        <v>0</v>
      </c>
      <c r="BT677" s="14" t="n">
        <v>0</v>
      </c>
      <c r="BU677" s="14" t="n">
        <v>-0.036</v>
      </c>
      <c r="BV677" s="14" t="n">
        <v>0.064</v>
      </c>
      <c r="BW677" s="14" t="n">
        <v>0</v>
      </c>
      <c r="BX677" s="14" t="n">
        <v>0.333</v>
      </c>
      <c r="BY677" s="14" t="n">
        <v>12.729</v>
      </c>
      <c r="BZ677" s="14" t="n">
        <v>0</v>
      </c>
      <c r="CA677" s="14" t="n">
        <v>12.729</v>
      </c>
      <c r="CB677" s="14" t="n">
        <v>0</v>
      </c>
      <c r="CC677" s="14" t="n">
        <v>102.477</v>
      </c>
      <c r="CD677" s="14" t="n">
        <v>7.95</v>
      </c>
      <c r="CE677" s="14" t="n">
        <v>-74.36199999999999</v>
      </c>
      <c r="CF677" s="14" t="n">
        <v>32.331</v>
      </c>
      <c r="CG677" s="14" t="n">
        <v>0</v>
      </c>
      <c r="CH677" s="14" t="n">
        <v>0</v>
      </c>
      <c r="CI677" s="14" t="n">
        <v>0</v>
      </c>
      <c r="CJ677" s="14" t="n">
        <v>0</v>
      </c>
      <c r="CK677" s="14" t="n">
        <v>0</v>
      </c>
      <c r="CL677" s="14" t="n">
        <v>0</v>
      </c>
      <c r="CM677" s="14" t="n">
        <v>0</v>
      </c>
      <c r="CN677" s="14" t="n">
        <v>0</v>
      </c>
      <c r="CO677" s="14" t="n">
        <v>0</v>
      </c>
      <c r="CP677" s="14" t="n">
        <v>0</v>
      </c>
      <c r="CQ677" s="14" t="n">
        <v>1.294</v>
      </c>
      <c r="CR677" s="14" t="n">
        <v>1</v>
      </c>
      <c r="CS677" s="14" t="n">
        <v>3.716</v>
      </c>
      <c r="CT677" s="14" t="n">
        <v>10.485</v>
      </c>
      <c r="CU677" s="14" t="n">
        <v>30.326</v>
      </c>
    </row>
    <row r="678">
      <c r="A678" s="14" t="inlineStr">
        <is>
          <t>SAU2023</t>
        </is>
      </c>
      <c r="B678" s="14" t="inlineStr">
        <is>
          <t>SAU</t>
        </is>
      </c>
      <c r="C678" s="14" t="inlineStr">
        <is>
          <t>SAU</t>
        </is>
      </c>
      <c r="D678" s="14" t="inlineStr">
        <is>
          <t>Saudi Arabia</t>
        </is>
      </c>
      <c r="E678" s="14" t="n">
        <v>2023</v>
      </c>
      <c r="F678" s="14" t="n">
        <v>0.15</v>
      </c>
      <c r="G678" s="14" t="n">
        <v>6.147</v>
      </c>
      <c r="H678" s="14" t="n">
        <v>1.286</v>
      </c>
      <c r="I678" s="14" t="n">
        <v>0.273</v>
      </c>
      <c r="J678" s="14" t="n">
        <v>6.42</v>
      </c>
      <c r="K678" s="14" t="n">
        <v>0</v>
      </c>
      <c r="L678" s="14" t="n">
        <v>1</v>
      </c>
      <c r="M678" s="14" t="n">
        <v>7.886</v>
      </c>
      <c r="N678" s="14" t="n">
        <v>3.857</v>
      </c>
      <c r="O678" s="14" t="n">
        <v>0.227</v>
      </c>
      <c r="P678" s="14" t="n">
        <v>8.113</v>
      </c>
      <c r="Q678" s="14" t="n">
        <v>0</v>
      </c>
      <c r="R678" s="14" t="n">
        <v>1</v>
      </c>
      <c r="S678" s="14" t="n">
        <v>12.575</v>
      </c>
      <c r="T678" s="14" t="n">
        <v>7.714</v>
      </c>
      <c r="U678" s="14" t="n">
        <v>0.487</v>
      </c>
      <c r="V678" s="14" t="n">
        <v>14.776</v>
      </c>
      <c r="W678" s="14" t="n">
        <v>0.15</v>
      </c>
      <c r="X678" s="14" t="n">
        <v>1</v>
      </c>
      <c r="Y678" s="14" t="n">
        <v>4.512</v>
      </c>
      <c r="Z678" s="14" t="n">
        <v>0.409</v>
      </c>
      <c r="AA678" s="14" t="n">
        <v>-3.047</v>
      </c>
      <c r="AB678" s="14" t="n">
        <v>1.466</v>
      </c>
      <c r="AC678" s="14" t="n">
        <v>0</v>
      </c>
      <c r="AD678" s="14" t="n">
        <v>0</v>
      </c>
      <c r="AE678" s="14" t="n">
        <v>5.155</v>
      </c>
      <c r="AF678" s="14" t="n">
        <v>0.841</v>
      </c>
      <c r="AG678" s="14" t="n">
        <v>-3.926</v>
      </c>
      <c r="AH678" s="14" t="n">
        <v>1.229</v>
      </c>
      <c r="AI678" s="14" t="n">
        <v>0</v>
      </c>
      <c r="AJ678" s="14" t="n">
        <v>0</v>
      </c>
      <c r="AK678" s="14" t="n">
        <v>9.012</v>
      </c>
      <c r="AL678" s="14" t="n">
        <v>3.789</v>
      </c>
      <c r="AM678" s="14" t="n">
        <v>-3.74</v>
      </c>
      <c r="AN678" s="14" t="n">
        <v>5.272</v>
      </c>
      <c r="AO678" s="14" t="n">
        <v>0</v>
      </c>
      <c r="AP678" s="14" t="n">
        <v>0</v>
      </c>
      <c r="AQ678" s="14" t="n">
        <v>0.749</v>
      </c>
      <c r="AR678" s="14" t="n">
        <v>0.129</v>
      </c>
      <c r="AS678" s="14" t="n">
        <v>-0.209</v>
      </c>
      <c r="AT678" s="14" t="n">
        <v>0.621</v>
      </c>
      <c r="AU678" s="14" t="n">
        <v>0</v>
      </c>
      <c r="AV678" s="14" t="n">
        <v>0</v>
      </c>
      <c r="AW678" s="14" t="n">
        <v>0.783</v>
      </c>
      <c r="AX678" s="14" t="n">
        <v>0.129</v>
      </c>
      <c r="AY678" s="14" t="n">
        <v>-0.609</v>
      </c>
      <c r="AZ678" s="14" t="n">
        <v>0.2</v>
      </c>
      <c r="BA678" s="14" t="n">
        <v>0</v>
      </c>
      <c r="BB678" s="14" t="n">
        <v>0</v>
      </c>
      <c r="BC678" s="14" t="n">
        <v>0.527</v>
      </c>
      <c r="BD678" s="14" t="n">
        <v>0.129</v>
      </c>
      <c r="BE678" s="14" t="n">
        <v>-0.312</v>
      </c>
      <c r="BF678" s="14" t="n">
        <v>0.248</v>
      </c>
      <c r="BG678" s="14" t="n">
        <v>0</v>
      </c>
      <c r="BH678" s="14" t="n">
        <v>0</v>
      </c>
      <c r="BI678" s="14" t="n">
        <v>0.64</v>
      </c>
      <c r="BJ678" s="14" t="n">
        <v>0.129</v>
      </c>
      <c r="BK678" s="14" t="n">
        <v>-0.436</v>
      </c>
      <c r="BL678" s="14" t="n">
        <v>0.235</v>
      </c>
      <c r="BM678" s="14" t="n">
        <v>0</v>
      </c>
      <c r="BN678" s="14" t="n">
        <v>0</v>
      </c>
      <c r="BO678" s="14" t="n">
        <v>0</v>
      </c>
      <c r="BP678" s="14" t="n">
        <v>-0.036</v>
      </c>
      <c r="BQ678" s="14" t="n">
        <v>0.048</v>
      </c>
      <c r="BR678" s="14" t="n">
        <v>0</v>
      </c>
      <c r="BS678" s="14" t="n">
        <v>0</v>
      </c>
      <c r="BT678" s="14" t="n">
        <v>0</v>
      </c>
      <c r="BU678" s="14" t="n">
        <v>-0.036</v>
      </c>
      <c r="BV678" s="14" t="n">
        <v>0.064</v>
      </c>
      <c r="BW678" s="14" t="n">
        <v>0</v>
      </c>
      <c r="BX678" s="14" t="n">
        <v>0.333</v>
      </c>
      <c r="BY678" s="14" t="n">
        <v>13.254</v>
      </c>
      <c r="BZ678" s="14" t="n">
        <v>0</v>
      </c>
      <c r="CA678" s="14" t="n">
        <v>13.254</v>
      </c>
      <c r="CB678" s="14" t="n">
        <v>0</v>
      </c>
      <c r="CC678" s="14" t="n">
        <v>87.07899999999999</v>
      </c>
      <c r="CD678" s="14" t="n">
        <v>7.95</v>
      </c>
      <c r="CE678" s="14" t="n">
        <v>-54.713</v>
      </c>
      <c r="CF678" s="14" t="n">
        <v>37.221</v>
      </c>
      <c r="CG678" s="14" t="n">
        <v>0</v>
      </c>
      <c r="CH678" s="14" t="n">
        <v>0</v>
      </c>
      <c r="CI678" s="14" t="n">
        <v>0</v>
      </c>
      <c r="CJ678" s="14" t="n">
        <v>0</v>
      </c>
      <c r="CK678" s="14" t="n">
        <v>0</v>
      </c>
      <c r="CL678" s="14" t="n">
        <v>0</v>
      </c>
      <c r="CM678" s="14" t="n">
        <v>0</v>
      </c>
      <c r="CN678" s="14" t="n">
        <v>0</v>
      </c>
      <c r="CO678" s="14" t="n">
        <v>0</v>
      </c>
      <c r="CP678" s="14" t="n">
        <v>0</v>
      </c>
      <c r="CQ678" s="14" t="n">
        <v>1.348</v>
      </c>
      <c r="CR678" s="14" t="n">
        <v>1</v>
      </c>
      <c r="CS678" s="14" t="n">
        <v>3.87</v>
      </c>
      <c r="CT678" s="14" t="n">
        <v>4.861</v>
      </c>
      <c r="CU678" s="14" t="n">
        <v>10.622</v>
      </c>
    </row>
    <row r="679">
      <c r="A679" s="14" t="inlineStr">
        <is>
          <t>SAU2024</t>
        </is>
      </c>
      <c r="B679" s="14" t="inlineStr">
        <is>
          <t>SAU</t>
        </is>
      </c>
      <c r="C679" s="14" t="inlineStr">
        <is>
          <t>SAU</t>
        </is>
      </c>
      <c r="D679" s="14" t="inlineStr">
        <is>
          <t>Saudi Arabia</t>
        </is>
      </c>
      <c r="E679" s="14" t="n">
        <v>2024</v>
      </c>
      <c r="F679" s="14" t="n">
        <v>0.15</v>
      </c>
      <c r="G679" s="14" t="n">
        <v>5.575</v>
      </c>
      <c r="H679" s="14" t="n">
        <v>1.324</v>
      </c>
      <c r="I679" s="14" t="n">
        <v>0.213</v>
      </c>
      <c r="J679" s="14" t="n">
        <v>5.787</v>
      </c>
      <c r="K679" s="14" t="n">
        <v>0</v>
      </c>
      <c r="L679" s="14" t="n">
        <v>1</v>
      </c>
      <c r="M679" s="14" t="n">
        <v>7.124</v>
      </c>
      <c r="N679" s="14" t="n">
        <v>3.971</v>
      </c>
      <c r="O679" s="14" t="n">
        <v>0.158</v>
      </c>
      <c r="P679" s="14" t="n">
        <v>7.281</v>
      </c>
      <c r="Q679" s="14" t="n">
        <v>0</v>
      </c>
      <c r="R679" s="14" t="n">
        <v>1</v>
      </c>
      <c r="S679" s="14" t="n">
        <v>12.193</v>
      </c>
      <c r="T679" s="14" t="n">
        <v>7.942</v>
      </c>
      <c r="U679" s="14" t="n">
        <v>0.466</v>
      </c>
      <c r="V679" s="14" t="n">
        <v>14.266</v>
      </c>
      <c r="W679" s="14" t="n">
        <v>0.15</v>
      </c>
      <c r="X679" s="14" t="n">
        <v>1</v>
      </c>
      <c r="Y679" s="14" t="n">
        <v>4.646</v>
      </c>
      <c r="Z679" s="14" t="n">
        <v>0.421</v>
      </c>
      <c r="AA679" s="14" t="n">
        <v>-3.137</v>
      </c>
      <c r="AB679" s="14" t="n">
        <v>1.509</v>
      </c>
      <c r="AC679" s="14" t="n">
        <v>0</v>
      </c>
      <c r="AD679" s="14" t="n">
        <v>0</v>
      </c>
      <c r="AE679" s="14" t="n">
        <v>5.307</v>
      </c>
      <c r="AF679" s="14" t="n">
        <v>0.866</v>
      </c>
      <c r="AG679" s="14" t="n">
        <v>-4.042</v>
      </c>
      <c r="AH679" s="14" t="n">
        <v>1.266</v>
      </c>
      <c r="AI679" s="14" t="n">
        <v>0</v>
      </c>
      <c r="AJ679" s="14" t="n">
        <v>0</v>
      </c>
      <c r="AK679" s="14" t="n">
        <v>9.278</v>
      </c>
      <c r="AL679" s="14" t="n">
        <v>3.901</v>
      </c>
      <c r="AM679" s="14" t="n">
        <v>-3.969</v>
      </c>
      <c r="AN679" s="14" t="n">
        <v>5.309</v>
      </c>
      <c r="AO679" s="14" t="n">
        <v>0</v>
      </c>
      <c r="AP679" s="14" t="n">
        <v>0</v>
      </c>
      <c r="AQ679" s="14" t="n">
        <v>0.72</v>
      </c>
      <c r="AR679" s="14" t="n">
        <v>0.132</v>
      </c>
      <c r="AS679" s="14" t="n">
        <v>-0.18</v>
      </c>
      <c r="AT679" s="14" t="n">
        <v>0.621</v>
      </c>
      <c r="AU679" s="14" t="n">
        <v>0</v>
      </c>
      <c r="AV679" s="14" t="n">
        <v>0</v>
      </c>
      <c r="AW679" s="14" t="n">
        <v>0.734</v>
      </c>
      <c r="AX679" s="14" t="n">
        <v>0.132</v>
      </c>
      <c r="AY679" s="14" t="n">
        <v>-0.467</v>
      </c>
      <c r="AZ679" s="14" t="n">
        <v>0.307</v>
      </c>
      <c r="BA679" s="14" t="n">
        <v>0</v>
      </c>
      <c r="BB679" s="14" t="n">
        <v>0</v>
      </c>
      <c r="BC679" s="14" t="n">
        <v>0.51</v>
      </c>
      <c r="BD679" s="14" t="n">
        <v>0.132</v>
      </c>
      <c r="BE679" s="14" t="n">
        <v>-0.278</v>
      </c>
      <c r="BF679" s="14" t="n">
        <v>0.267</v>
      </c>
      <c r="BG679" s="14" t="n">
        <v>0</v>
      </c>
      <c r="BH679" s="14" t="n">
        <v>0</v>
      </c>
      <c r="BI679" s="14" t="n">
        <v>0.652</v>
      </c>
      <c r="BJ679" s="14" t="n">
        <v>0.132</v>
      </c>
      <c r="BK679" s="14" t="n">
        <v>-0.382</v>
      </c>
      <c r="BL679" s="14" t="n">
        <v>0.31</v>
      </c>
      <c r="BM679" s="14" t="n">
        <v>0</v>
      </c>
      <c r="BN679" s="14" t="n">
        <v>0</v>
      </c>
      <c r="BO679" s="14" t="n">
        <v>0</v>
      </c>
      <c r="BP679" s="14" t="n">
        <v>-0.037</v>
      </c>
      <c r="BQ679" s="14" t="n">
        <v>0.048</v>
      </c>
      <c r="BR679" s="14" t="n">
        <v>0</v>
      </c>
      <c r="BS679" s="14" t="n">
        <v>0</v>
      </c>
      <c r="BT679" s="14" t="n">
        <v>0</v>
      </c>
      <c r="BU679" s="14" t="n">
        <v>-0.037</v>
      </c>
      <c r="BV679" s="14" t="n">
        <v>0.057</v>
      </c>
      <c r="BW679" s="14" t="n">
        <v>0</v>
      </c>
      <c r="BX679" s="14" t="n">
        <v>0.333</v>
      </c>
      <c r="BY679" s="14" t="n">
        <v>13.646</v>
      </c>
      <c r="BZ679" s="14" t="n">
        <v>0</v>
      </c>
      <c r="CA679" s="14" t="n">
        <v>13.646</v>
      </c>
      <c r="CB679" s="14" t="n">
        <v>0</v>
      </c>
      <c r="CC679" s="14" t="n">
        <v>86.38500000000001</v>
      </c>
      <c r="CD679" s="14" t="n">
        <v>7.95</v>
      </c>
      <c r="CE679" s="14" t="n">
        <v>-37.7</v>
      </c>
      <c r="CF679" s="14" t="n">
        <v>55.988</v>
      </c>
      <c r="CG679" s="14" t="n">
        <v>0</v>
      </c>
      <c r="CH679" s="14" t="n">
        <v>0</v>
      </c>
      <c r="CI679" s="14" t="n">
        <v>0</v>
      </c>
      <c r="CJ679" s="14" t="n">
        <v>0</v>
      </c>
      <c r="CK679" s="14" t="n">
        <v>0</v>
      </c>
      <c r="CL679" s="14" t="n">
        <v>0</v>
      </c>
      <c r="CM679" s="14" t="n">
        <v>0</v>
      </c>
      <c r="CN679" s="14" t="n">
        <v>0</v>
      </c>
      <c r="CO679" s="14" t="n">
        <v>0</v>
      </c>
      <c r="CP679" s="14" t="n">
        <v>0</v>
      </c>
      <c r="CQ679" s="14" t="n">
        <v>1.387</v>
      </c>
      <c r="CR679" s="14" t="n">
        <v>1</v>
      </c>
      <c r="CS679" s="14" t="n">
        <v>3.984</v>
      </c>
      <c r="CT679" s="14" t="n">
        <v>4.251</v>
      </c>
      <c r="CU679" s="14" t="n">
        <v>9.167999999999999</v>
      </c>
    </row>
    <row r="680">
      <c r="A680" s="14" t="inlineStr">
        <is>
          <t>SEN2021</t>
        </is>
      </c>
      <c r="B680" s="14" t="inlineStr">
        <is>
          <t>SEN</t>
        </is>
      </c>
      <c r="C680" s="14" t="inlineStr">
        <is>
          <t>SEN</t>
        </is>
      </c>
      <c r="D680" s="14" t="inlineStr">
        <is>
          <t>Senegal</t>
        </is>
      </c>
      <c r="E680" s="14" t="n">
        <v>2021</v>
      </c>
      <c r="F680" s="14" t="n">
        <v>0.18</v>
      </c>
      <c r="G680" s="14" t="n">
        <v>5.897</v>
      </c>
      <c r="H680" s="14" t="n">
        <v>1.143</v>
      </c>
      <c r="I680" s="14" t="n">
        <v>0</v>
      </c>
      <c r="J680" s="14" t="n">
        <v>5.897</v>
      </c>
      <c r="K680" s="14" t="n">
        <v>0</v>
      </c>
      <c r="L680" s="14" t="n">
        <v>1</v>
      </c>
      <c r="M680" s="14" t="n">
        <v>7.964</v>
      </c>
      <c r="N680" s="14" t="n">
        <v>3.43</v>
      </c>
      <c r="O680" s="14" t="n">
        <v>0</v>
      </c>
      <c r="P680" s="14" t="n">
        <v>7.964</v>
      </c>
      <c r="Q680" s="14" t="n">
        <v>0</v>
      </c>
      <c r="R680" s="14" t="n">
        <v>1</v>
      </c>
      <c r="S680" s="14" t="n">
        <v>11.613</v>
      </c>
      <c r="T680" s="14" t="n">
        <v>6.86</v>
      </c>
      <c r="U680" s="14" t="n">
        <v>0</v>
      </c>
      <c r="V680" s="14" t="n">
        <v>13.704</v>
      </c>
      <c r="W680" s="14" t="n">
        <v>0.18</v>
      </c>
      <c r="X680" s="14" t="n">
        <v>1</v>
      </c>
      <c r="Y680" s="14" t="n">
        <v>4.848</v>
      </c>
      <c r="Z680" s="14" t="n">
        <v>0.356</v>
      </c>
      <c r="AA680" s="14" t="n">
        <v>0</v>
      </c>
      <c r="AB680" s="14" t="n">
        <v>4.848</v>
      </c>
      <c r="AC680" s="14" t="n">
        <v>0</v>
      </c>
      <c r="AD680" s="14" t="n">
        <v>1</v>
      </c>
      <c r="AE680" s="14" t="n">
        <v>5.42</v>
      </c>
      <c r="AF680" s="14" t="n">
        <v>0.733</v>
      </c>
      <c r="AG680" s="14" t="n">
        <v>0</v>
      </c>
      <c r="AH680" s="14" t="n">
        <v>5.42</v>
      </c>
      <c r="AI680" s="14" t="n">
        <v>0</v>
      </c>
      <c r="AJ680" s="14" t="n">
        <v>1</v>
      </c>
      <c r="AK680" s="14" t="n">
        <v>8.85</v>
      </c>
      <c r="AL680" s="14" t="n">
        <v>3.288</v>
      </c>
      <c r="AM680" s="14" t="n">
        <v>0</v>
      </c>
      <c r="AN680" s="14" t="n">
        <v>10.443</v>
      </c>
      <c r="AO680" s="14" t="n">
        <v>0.18</v>
      </c>
      <c r="AP680" s="14" t="n">
        <v>1</v>
      </c>
      <c r="AQ680" s="14" t="n">
        <v>0.619</v>
      </c>
      <c r="AR680" s="14" t="n">
        <v>0.114</v>
      </c>
      <c r="AS680" s="14" t="n">
        <v>0.469</v>
      </c>
      <c r="AT680" s="14" t="n">
        <v>1.284</v>
      </c>
      <c r="AU680" s="14" t="n">
        <v>0.18</v>
      </c>
      <c r="AV680" s="14" t="n">
        <v>1</v>
      </c>
      <c r="AW680" s="14" t="n">
        <v>0.599</v>
      </c>
      <c r="AX680" s="14" t="n">
        <v>0.114</v>
      </c>
      <c r="AY680" s="14" t="n">
        <v>0.401</v>
      </c>
      <c r="AZ680" s="14" t="n">
        <v>1.18</v>
      </c>
      <c r="BA680" s="14" t="n">
        <v>0.18</v>
      </c>
      <c r="BB680" s="14" t="n">
        <v>1</v>
      </c>
      <c r="BC680" s="14" t="n">
        <v>0.439</v>
      </c>
      <c r="BD680" s="14" t="n">
        <v>0.114</v>
      </c>
      <c r="BE680" s="14" t="n">
        <v>0.034</v>
      </c>
      <c r="BF680" s="14" t="n">
        <v>0.5580000000000001</v>
      </c>
      <c r="BG680" s="14" t="n">
        <v>0.18</v>
      </c>
      <c r="BH680" s="14" t="n">
        <v>1</v>
      </c>
      <c r="BI680" s="14" t="n">
        <v>0.505</v>
      </c>
      <c r="BJ680" s="14" t="n">
        <v>0.114</v>
      </c>
      <c r="BK680" s="14" t="n">
        <v>0.122</v>
      </c>
      <c r="BL680" s="14" t="n">
        <v>0.74</v>
      </c>
      <c r="BM680" s="14" t="n">
        <v>0.18</v>
      </c>
      <c r="BN680" s="14" t="n">
        <v>1</v>
      </c>
      <c r="BO680" s="14" t="n">
        <v>0</v>
      </c>
      <c r="BP680" s="14" t="n">
        <v>0</v>
      </c>
      <c r="BQ680" s="14" t="n">
        <v>0.153</v>
      </c>
      <c r="BR680" s="14" t="n">
        <v>0</v>
      </c>
      <c r="BS680" s="14" t="n">
        <v>0.667</v>
      </c>
      <c r="BT680" s="14" t="n">
        <v>0</v>
      </c>
      <c r="BU680" s="14" t="n">
        <v>0</v>
      </c>
      <c r="BV680" s="14" t="n">
        <v>0.207</v>
      </c>
      <c r="BW680" s="14" t="n">
        <v>0.18</v>
      </c>
      <c r="BX680" s="14" t="n">
        <v>0.833</v>
      </c>
      <c r="BY680" s="14" t="n">
        <v>11.787</v>
      </c>
      <c r="BZ680" s="14" t="n">
        <v>0</v>
      </c>
      <c r="CA680" s="14" t="n">
        <v>11.787</v>
      </c>
      <c r="CB680" s="14" t="n">
        <v>0</v>
      </c>
      <c r="CC680" s="14" t="n">
        <v>78.125</v>
      </c>
      <c r="CD680" s="14" t="n">
        <v>7.95</v>
      </c>
      <c r="CE680" s="14" t="n">
        <v>3.819</v>
      </c>
      <c r="CF680" s="14" t="n">
        <v>96.694</v>
      </c>
      <c r="CG680" s="14" t="n">
        <v>0.18</v>
      </c>
      <c r="CH680" s="14" t="n">
        <v>1</v>
      </c>
      <c r="CI680" s="14" t="n">
        <v>0</v>
      </c>
      <c r="CJ680" s="14" t="n">
        <v>0</v>
      </c>
      <c r="CK680" s="14" t="n">
        <v>0</v>
      </c>
      <c r="CL680" s="14" t="n">
        <v>0</v>
      </c>
      <c r="CM680" s="14" t="n">
        <v>0</v>
      </c>
      <c r="CN680" s="14" t="n">
        <v>0</v>
      </c>
      <c r="CO680" s="14" t="n">
        <v>0</v>
      </c>
      <c r="CP680" s="14" t="n">
        <v>0</v>
      </c>
      <c r="CQ680" s="14" t="n">
        <v>1.198</v>
      </c>
      <c r="CR680" s="14" t="n">
        <v>1</v>
      </c>
      <c r="CS680" s="14" t="n">
        <v>4.276</v>
      </c>
      <c r="CT680" s="14" t="n">
        <v>4.753</v>
      </c>
      <c r="CU680" s="14" t="n">
        <v>15.162</v>
      </c>
    </row>
    <row r="681">
      <c r="A681" s="14" t="inlineStr">
        <is>
          <t>SEN2022</t>
        </is>
      </c>
      <c r="B681" s="14" t="inlineStr">
        <is>
          <t>SEN</t>
        </is>
      </c>
      <c r="C681" s="14" t="inlineStr">
        <is>
          <t>SEN</t>
        </is>
      </c>
      <c r="D681" s="14" t="inlineStr">
        <is>
          <t>Senegal</t>
        </is>
      </c>
      <c r="E681" s="14" t="n">
        <v>2022</v>
      </c>
      <c r="F681" s="14" t="n">
        <v>0.18</v>
      </c>
      <c r="G681" s="14" t="n">
        <v>11.72</v>
      </c>
      <c r="H681" s="14" t="n">
        <v>1.235</v>
      </c>
      <c r="I681" s="14" t="n">
        <v>0</v>
      </c>
      <c r="J681" s="14" t="n">
        <v>11.72</v>
      </c>
      <c r="K681" s="14" t="n">
        <v>0</v>
      </c>
      <c r="L681" s="14" t="n">
        <v>1</v>
      </c>
      <c r="M681" s="14" t="n">
        <v>9.782999999999999</v>
      </c>
      <c r="N681" s="14" t="n">
        <v>3.704</v>
      </c>
      <c r="O681" s="14" t="n">
        <v>0</v>
      </c>
      <c r="P681" s="14" t="n">
        <v>9.782999999999999</v>
      </c>
      <c r="Q681" s="14" t="n">
        <v>0</v>
      </c>
      <c r="R681" s="14" t="n">
        <v>1</v>
      </c>
      <c r="S681" s="14" t="n">
        <v>17.893</v>
      </c>
      <c r="T681" s="14" t="n">
        <v>7.408</v>
      </c>
      <c r="U681" s="14" t="n">
        <v>0.238</v>
      </c>
      <c r="V681" s="14" t="n">
        <v>21.114</v>
      </c>
      <c r="W681" s="14" t="n">
        <v>0.18</v>
      </c>
      <c r="X681" s="14" t="n">
        <v>1</v>
      </c>
      <c r="Y681" s="14" t="n">
        <v>5.236</v>
      </c>
      <c r="Z681" s="14" t="n">
        <v>0.385</v>
      </c>
      <c r="AA681" s="14" t="n">
        <v>0</v>
      </c>
      <c r="AB681" s="14" t="n">
        <v>5.236</v>
      </c>
      <c r="AC681" s="14" t="n">
        <v>0</v>
      </c>
      <c r="AD681" s="14" t="n">
        <v>1</v>
      </c>
      <c r="AE681" s="14" t="n">
        <v>5.853</v>
      </c>
      <c r="AF681" s="14" t="n">
        <v>0.791</v>
      </c>
      <c r="AG681" s="14" t="n">
        <v>0</v>
      </c>
      <c r="AH681" s="14" t="n">
        <v>5.853</v>
      </c>
      <c r="AI681" s="14" t="n">
        <v>0</v>
      </c>
      <c r="AJ681" s="14" t="n">
        <v>1</v>
      </c>
      <c r="AK681" s="14" t="n">
        <v>9.557</v>
      </c>
      <c r="AL681" s="14" t="n">
        <v>3.55</v>
      </c>
      <c r="AM681" s="14" t="n">
        <v>0.127</v>
      </c>
      <c r="AN681" s="14" t="n">
        <v>11.277</v>
      </c>
      <c r="AO681" s="14" t="n">
        <v>0.18</v>
      </c>
      <c r="AP681" s="14" t="n">
        <v>1</v>
      </c>
      <c r="AQ681" s="14" t="n">
        <v>0.861</v>
      </c>
      <c r="AR681" s="14" t="n">
        <v>0.123</v>
      </c>
      <c r="AS681" s="14" t="n">
        <v>0.137</v>
      </c>
      <c r="AT681" s="14" t="n">
        <v>1.178</v>
      </c>
      <c r="AU681" s="14" t="n">
        <v>0.18</v>
      </c>
      <c r="AV681" s="14" t="n">
        <v>1</v>
      </c>
      <c r="AW681" s="14" t="n">
        <v>0.986</v>
      </c>
      <c r="AX681" s="14" t="n">
        <v>0.123</v>
      </c>
      <c r="AY681" s="14" t="n">
        <v>-0.096</v>
      </c>
      <c r="AZ681" s="14" t="n">
        <v>1.05</v>
      </c>
      <c r="BA681" s="14" t="n">
        <v>0.18</v>
      </c>
      <c r="BB681" s="14" t="n">
        <v>1</v>
      </c>
      <c r="BC681" s="14" t="n">
        <v>0.598</v>
      </c>
      <c r="BD681" s="14" t="n">
        <v>0.123</v>
      </c>
      <c r="BE681" s="14" t="n">
        <v>0.023</v>
      </c>
      <c r="BF681" s="14" t="n">
        <v>0.732</v>
      </c>
      <c r="BG681" s="14" t="n">
        <v>0.18</v>
      </c>
      <c r="BH681" s="14" t="n">
        <v>1</v>
      </c>
      <c r="BI681" s="14" t="n">
        <v>0.612</v>
      </c>
      <c r="BJ681" s="14" t="n">
        <v>0.123</v>
      </c>
      <c r="BK681" s="14" t="n">
        <v>-0.055</v>
      </c>
      <c r="BL681" s="14" t="n">
        <v>0.658</v>
      </c>
      <c r="BM681" s="14" t="n">
        <v>0.18</v>
      </c>
      <c r="BN681" s="14" t="n">
        <v>1</v>
      </c>
      <c r="BO681" s="14" t="n">
        <v>0</v>
      </c>
      <c r="BP681" s="14" t="n">
        <v>0</v>
      </c>
      <c r="BQ681" s="14" t="n">
        <v>0.136</v>
      </c>
      <c r="BR681" s="14" t="n">
        <v>0</v>
      </c>
      <c r="BS681" s="14" t="n">
        <v>0.667</v>
      </c>
      <c r="BT681" s="14" t="n">
        <v>0</v>
      </c>
      <c r="BU681" s="14" t="n">
        <v>0</v>
      </c>
      <c r="BV681" s="14" t="n">
        <v>0.184</v>
      </c>
      <c r="BW681" s="14" t="n">
        <v>0.18</v>
      </c>
      <c r="BX681" s="14" t="n">
        <v>0.833</v>
      </c>
      <c r="BY681" s="14" t="n">
        <v>12.729</v>
      </c>
      <c r="BZ681" s="14" t="n">
        <v>0</v>
      </c>
      <c r="CA681" s="14" t="n">
        <v>12.729</v>
      </c>
      <c r="CB681" s="14" t="n">
        <v>0</v>
      </c>
      <c r="CC681" s="14" t="n">
        <v>97.90000000000001</v>
      </c>
      <c r="CD681" s="14" t="n">
        <v>7.95</v>
      </c>
      <c r="CE681" s="14" t="n">
        <v>1.37</v>
      </c>
      <c r="CF681" s="14" t="n">
        <v>117.138</v>
      </c>
      <c r="CG681" s="14" t="n">
        <v>0.18</v>
      </c>
      <c r="CH681" s="14" t="n">
        <v>1</v>
      </c>
      <c r="CI681" s="14" t="n">
        <v>0</v>
      </c>
      <c r="CJ681" s="14" t="n">
        <v>0</v>
      </c>
      <c r="CK681" s="14" t="n">
        <v>0</v>
      </c>
      <c r="CL681" s="14" t="n">
        <v>0</v>
      </c>
      <c r="CM681" s="14" t="n">
        <v>0</v>
      </c>
      <c r="CN681" s="14" t="n">
        <v>0</v>
      </c>
      <c r="CO681" s="14" t="n">
        <v>0</v>
      </c>
      <c r="CP681" s="14" t="n">
        <v>0</v>
      </c>
      <c r="CQ681" s="14" t="n">
        <v>1.294</v>
      </c>
      <c r="CR681" s="14" t="n">
        <v>1</v>
      </c>
      <c r="CS681" s="14" t="n">
        <v>4.618</v>
      </c>
      <c r="CT681" s="14" t="n">
        <v>10.485</v>
      </c>
      <c r="CU681" s="14" t="n">
        <v>31.326</v>
      </c>
    </row>
    <row r="682">
      <c r="A682" s="14" t="inlineStr">
        <is>
          <t>SEN2023</t>
        </is>
      </c>
      <c r="B682" s="14" t="inlineStr">
        <is>
          <t>SEN</t>
        </is>
      </c>
      <c r="C682" s="14" t="inlineStr">
        <is>
          <t>SEN</t>
        </is>
      </c>
      <c r="D682" s="14" t="inlineStr">
        <is>
          <t>Senegal</t>
        </is>
      </c>
      <c r="E682" s="14" t="n">
        <v>2023</v>
      </c>
      <c r="F682" s="14" t="n">
        <v>0.18</v>
      </c>
      <c r="G682" s="14" t="n">
        <v>6.147</v>
      </c>
      <c r="H682" s="14" t="n">
        <v>1.286</v>
      </c>
      <c r="I682" s="14" t="n">
        <v>0</v>
      </c>
      <c r="J682" s="14" t="n">
        <v>6.147</v>
      </c>
      <c r="K682" s="14" t="n">
        <v>0</v>
      </c>
      <c r="L682" s="14" t="n">
        <v>1</v>
      </c>
      <c r="M682" s="14" t="n">
        <v>7.886</v>
      </c>
      <c r="N682" s="14" t="n">
        <v>3.857</v>
      </c>
      <c r="O682" s="14" t="n">
        <v>0</v>
      </c>
      <c r="P682" s="14" t="n">
        <v>7.886</v>
      </c>
      <c r="Q682" s="14" t="n">
        <v>0</v>
      </c>
      <c r="R682" s="14" t="n">
        <v>1</v>
      </c>
      <c r="S682" s="14" t="n">
        <v>12.575</v>
      </c>
      <c r="T682" s="14" t="n">
        <v>7.714</v>
      </c>
      <c r="U682" s="14" t="n">
        <v>0.251</v>
      </c>
      <c r="V682" s="14" t="n">
        <v>14.839</v>
      </c>
      <c r="W682" s="14" t="n">
        <v>0.18</v>
      </c>
      <c r="X682" s="14" t="n">
        <v>1</v>
      </c>
      <c r="Y682" s="14" t="n">
        <v>5.452</v>
      </c>
      <c r="Z682" s="14" t="n">
        <v>0.401</v>
      </c>
      <c r="AA682" s="14" t="n">
        <v>0</v>
      </c>
      <c r="AB682" s="14" t="n">
        <v>5.452</v>
      </c>
      <c r="AC682" s="14" t="n">
        <v>0</v>
      </c>
      <c r="AD682" s="14" t="n">
        <v>1</v>
      </c>
      <c r="AE682" s="14" t="n">
        <v>6.095</v>
      </c>
      <c r="AF682" s="14" t="n">
        <v>0.824</v>
      </c>
      <c r="AG682" s="14" t="n">
        <v>0</v>
      </c>
      <c r="AH682" s="14" t="n">
        <v>6.095</v>
      </c>
      <c r="AI682" s="14" t="n">
        <v>0</v>
      </c>
      <c r="AJ682" s="14" t="n">
        <v>1</v>
      </c>
      <c r="AK682" s="14" t="n">
        <v>9.952</v>
      </c>
      <c r="AL682" s="14" t="n">
        <v>3.697</v>
      </c>
      <c r="AM682" s="14" t="n">
        <v>0.198</v>
      </c>
      <c r="AN682" s="14" t="n">
        <v>11.743</v>
      </c>
      <c r="AO682" s="14" t="n">
        <v>0.18</v>
      </c>
      <c r="AP682" s="14" t="n">
        <v>1</v>
      </c>
      <c r="AQ682" s="14" t="n">
        <v>0.76</v>
      </c>
      <c r="AR682" s="14" t="n">
        <v>0.129</v>
      </c>
      <c r="AS682" s="14" t="n">
        <v>0.333</v>
      </c>
      <c r="AT682" s="14" t="n">
        <v>1.29</v>
      </c>
      <c r="AU682" s="14" t="n">
        <v>0.18</v>
      </c>
      <c r="AV682" s="14" t="n">
        <v>1</v>
      </c>
      <c r="AW682" s="14" t="n">
        <v>0.8110000000000001</v>
      </c>
      <c r="AX682" s="14" t="n">
        <v>0.129</v>
      </c>
      <c r="AY682" s="14" t="n">
        <v>0.242</v>
      </c>
      <c r="AZ682" s="14" t="n">
        <v>1.243</v>
      </c>
      <c r="BA682" s="14" t="n">
        <v>0.18</v>
      </c>
      <c r="BB682" s="14" t="n">
        <v>1</v>
      </c>
      <c r="BC682" s="14" t="n">
        <v>0.535</v>
      </c>
      <c r="BD682" s="14" t="n">
        <v>0.129</v>
      </c>
      <c r="BE682" s="14" t="n">
        <v>0</v>
      </c>
      <c r="BF682" s="14" t="n">
        <v>0.631</v>
      </c>
      <c r="BG682" s="14" t="n">
        <v>0.18</v>
      </c>
      <c r="BH682" s="14" t="n">
        <v>1</v>
      </c>
      <c r="BI682" s="14" t="n">
        <v>0.579</v>
      </c>
      <c r="BJ682" s="14" t="n">
        <v>0.129</v>
      </c>
      <c r="BK682" s="14" t="n">
        <v>-0.006</v>
      </c>
      <c r="BL682" s="14" t="n">
        <v>0.676</v>
      </c>
      <c r="BM682" s="14" t="n">
        <v>0.18</v>
      </c>
      <c r="BN682" s="14" t="n">
        <v>1</v>
      </c>
      <c r="BO682" s="14" t="n">
        <v>0</v>
      </c>
      <c r="BP682" s="14" t="n">
        <v>0</v>
      </c>
      <c r="BQ682" s="14" t="n">
        <v>0.13</v>
      </c>
      <c r="BR682" s="14" t="n">
        <v>0</v>
      </c>
      <c r="BS682" s="14" t="n">
        <v>0.667</v>
      </c>
      <c r="BT682" s="14" t="n">
        <v>0</v>
      </c>
      <c r="BU682" s="14" t="n">
        <v>0</v>
      </c>
      <c r="BV682" s="14" t="n">
        <v>0.192</v>
      </c>
      <c r="BW682" s="14" t="n">
        <v>0.18</v>
      </c>
      <c r="BX682" s="14" t="n">
        <v>0.833</v>
      </c>
      <c r="BY682" s="14" t="n">
        <v>13.254</v>
      </c>
      <c r="BZ682" s="14" t="n">
        <v>0</v>
      </c>
      <c r="CA682" s="14" t="n">
        <v>13.254</v>
      </c>
      <c r="CB682" s="14" t="n">
        <v>0</v>
      </c>
      <c r="CC682" s="14" t="n">
        <v>83.248</v>
      </c>
      <c r="CD682" s="14" t="n">
        <v>7.95</v>
      </c>
      <c r="CE682" s="14" t="n">
        <v>18.835</v>
      </c>
      <c r="CF682" s="14" t="n">
        <v>120.458</v>
      </c>
      <c r="CG682" s="14" t="n">
        <v>0.18</v>
      </c>
      <c r="CH682" s="14" t="n">
        <v>1</v>
      </c>
      <c r="CI682" s="14" t="n">
        <v>0</v>
      </c>
      <c r="CJ682" s="14" t="n">
        <v>0</v>
      </c>
      <c r="CK682" s="14" t="n">
        <v>0</v>
      </c>
      <c r="CL682" s="14" t="n">
        <v>0</v>
      </c>
      <c r="CM682" s="14" t="n">
        <v>0</v>
      </c>
      <c r="CN682" s="14" t="n">
        <v>0</v>
      </c>
      <c r="CO682" s="14" t="n">
        <v>0</v>
      </c>
      <c r="CP682" s="14" t="n">
        <v>0</v>
      </c>
      <c r="CQ682" s="14" t="n">
        <v>1.348</v>
      </c>
      <c r="CR682" s="14" t="n">
        <v>1</v>
      </c>
      <c r="CS682" s="14" t="n">
        <v>4.809</v>
      </c>
      <c r="CT682" s="14" t="n">
        <v>4.861</v>
      </c>
      <c r="CU682" s="14" t="n">
        <v>11.622</v>
      </c>
    </row>
    <row r="683">
      <c r="A683" s="14" t="inlineStr">
        <is>
          <t>SEN2024</t>
        </is>
      </c>
      <c r="B683" s="14" t="inlineStr">
        <is>
          <t>SEN</t>
        </is>
      </c>
      <c r="C683" s="14" t="inlineStr">
        <is>
          <t>SEN</t>
        </is>
      </c>
      <c r="D683" s="14" t="inlineStr">
        <is>
          <t>Senegal</t>
        </is>
      </c>
      <c r="E683" s="14" t="n">
        <v>2024</v>
      </c>
      <c r="F683" s="14" t="n">
        <v>0.18</v>
      </c>
      <c r="G683" s="14" t="n">
        <v>5.575</v>
      </c>
      <c r="H683" s="14" t="n">
        <v>1.324</v>
      </c>
      <c r="I683" s="14" t="n">
        <v>0</v>
      </c>
      <c r="J683" s="14" t="n">
        <v>5.575</v>
      </c>
      <c r="K683" s="14" t="n">
        <v>0</v>
      </c>
      <c r="L683" s="14" t="n">
        <v>1</v>
      </c>
      <c r="M683" s="14" t="n">
        <v>7.124</v>
      </c>
      <c r="N683" s="14" t="n">
        <v>3.971</v>
      </c>
      <c r="O683" s="14" t="n">
        <v>0</v>
      </c>
      <c r="P683" s="14" t="n">
        <v>7.124</v>
      </c>
      <c r="Q683" s="14" t="n">
        <v>0</v>
      </c>
      <c r="R683" s="14" t="n">
        <v>1</v>
      </c>
      <c r="S683" s="14" t="n">
        <v>12.193</v>
      </c>
      <c r="T683" s="14" t="n">
        <v>7.942</v>
      </c>
      <c r="U683" s="14" t="n">
        <v>0.299</v>
      </c>
      <c r="V683" s="14" t="n">
        <v>14.388</v>
      </c>
      <c r="W683" s="14" t="n">
        <v>0.18</v>
      </c>
      <c r="X683" s="14" t="n">
        <v>1</v>
      </c>
      <c r="Y683" s="14" t="n">
        <v>5.613</v>
      </c>
      <c r="Z683" s="14" t="n">
        <v>0.413</v>
      </c>
      <c r="AA683" s="14" t="n">
        <v>0</v>
      </c>
      <c r="AB683" s="14" t="n">
        <v>5.613</v>
      </c>
      <c r="AC683" s="14" t="n">
        <v>0</v>
      </c>
      <c r="AD683" s="14" t="n">
        <v>1</v>
      </c>
      <c r="AE683" s="14" t="n">
        <v>6.274</v>
      </c>
      <c r="AF683" s="14" t="n">
        <v>0.848</v>
      </c>
      <c r="AG683" s="14" t="n">
        <v>0</v>
      </c>
      <c r="AH683" s="14" t="n">
        <v>6.274</v>
      </c>
      <c r="AI683" s="14" t="n">
        <v>0</v>
      </c>
      <c r="AJ683" s="14" t="n">
        <v>1</v>
      </c>
      <c r="AK683" s="14" t="n">
        <v>10.245</v>
      </c>
      <c r="AL683" s="14" t="n">
        <v>3.806</v>
      </c>
      <c r="AM683" s="14" t="n">
        <v>0.251</v>
      </c>
      <c r="AN683" s="14" t="n">
        <v>12.089</v>
      </c>
      <c r="AO683" s="14" t="n">
        <v>0.18</v>
      </c>
      <c r="AP683" s="14" t="n">
        <v>1</v>
      </c>
      <c r="AQ683" s="14" t="n">
        <v>0.724</v>
      </c>
      <c r="AR683" s="14" t="n">
        <v>0.132</v>
      </c>
      <c r="AS683" s="14" t="n">
        <v>-0.022</v>
      </c>
      <c r="AT683" s="14" t="n">
        <v>0.829</v>
      </c>
      <c r="AU683" s="14" t="n">
        <v>0.18</v>
      </c>
      <c r="AV683" s="14" t="n">
        <v>1</v>
      </c>
      <c r="AW683" s="14" t="n">
        <v>0.75</v>
      </c>
      <c r="AX683" s="14" t="n">
        <v>0.132</v>
      </c>
      <c r="AY683" s="14" t="n">
        <v>0.304</v>
      </c>
      <c r="AZ683" s="14" t="n">
        <v>1.244</v>
      </c>
      <c r="BA683" s="14" t="n">
        <v>0.18</v>
      </c>
      <c r="BB683" s="14" t="n">
        <v>1</v>
      </c>
      <c r="BC683" s="14" t="n">
        <v>0.513</v>
      </c>
      <c r="BD683" s="14" t="n">
        <v>0.132</v>
      </c>
      <c r="BE683" s="14" t="n">
        <v>0.022</v>
      </c>
      <c r="BF683" s="14" t="n">
        <v>0.631</v>
      </c>
      <c r="BG683" s="14" t="n">
        <v>0.18</v>
      </c>
      <c r="BH683" s="14" t="n">
        <v>1</v>
      </c>
      <c r="BI683" s="14" t="n">
        <v>0.591</v>
      </c>
      <c r="BJ683" s="14" t="n">
        <v>0.132</v>
      </c>
      <c r="BK683" s="14" t="n">
        <v>-0.017</v>
      </c>
      <c r="BL683" s="14" t="n">
        <v>0.677</v>
      </c>
      <c r="BM683" s="14" t="n">
        <v>0.18</v>
      </c>
      <c r="BN683" s="14" t="n">
        <v>1</v>
      </c>
      <c r="BO683" s="14" t="n">
        <v>0</v>
      </c>
      <c r="BP683" s="14" t="n">
        <v>0</v>
      </c>
      <c r="BQ683" s="14" t="n">
        <v>0.164</v>
      </c>
      <c r="BR683" s="14" t="n">
        <v>0</v>
      </c>
      <c r="BS683" s="14" t="n">
        <v>0.667</v>
      </c>
      <c r="BT683" s="14" t="n">
        <v>0</v>
      </c>
      <c r="BU683" s="14" t="n">
        <v>0</v>
      </c>
      <c r="BV683" s="14" t="n">
        <v>0.204</v>
      </c>
      <c r="BW683" s="14" t="n">
        <v>0.18</v>
      </c>
      <c r="BX683" s="14" t="n">
        <v>0.833</v>
      </c>
      <c r="BY683" s="14" t="n">
        <v>13.646</v>
      </c>
      <c r="BZ683" s="14" t="n">
        <v>0</v>
      </c>
      <c r="CA683" s="14" t="n">
        <v>13.646</v>
      </c>
      <c r="CB683" s="14" t="n">
        <v>0</v>
      </c>
      <c r="CC683" s="14" t="n">
        <v>82.58799999999999</v>
      </c>
      <c r="CD683" s="14" t="n">
        <v>7.95</v>
      </c>
      <c r="CE683" s="14" t="n">
        <v>22.803</v>
      </c>
      <c r="CF683" s="14" t="n">
        <v>121.385</v>
      </c>
      <c r="CG683" s="14" t="n">
        <v>0.18</v>
      </c>
      <c r="CH683" s="14" t="n">
        <v>1</v>
      </c>
      <c r="CI683" s="14" t="n">
        <v>0</v>
      </c>
      <c r="CJ683" s="14" t="n">
        <v>0</v>
      </c>
      <c r="CK683" s="14" t="n">
        <v>0</v>
      </c>
      <c r="CL683" s="14" t="n">
        <v>0</v>
      </c>
      <c r="CM683" s="14" t="n">
        <v>0</v>
      </c>
      <c r="CN683" s="14" t="n">
        <v>0</v>
      </c>
      <c r="CO683" s="14" t="n">
        <v>0</v>
      </c>
      <c r="CP683" s="14" t="n">
        <v>0</v>
      </c>
      <c r="CQ683" s="14" t="n">
        <v>1.387</v>
      </c>
      <c r="CR683" s="14" t="n">
        <v>1</v>
      </c>
      <c r="CS683" s="14" t="n">
        <v>4.951</v>
      </c>
      <c r="CT683" s="14" t="n">
        <v>4.251</v>
      </c>
      <c r="CU683" s="14" t="n">
        <v>10.168</v>
      </c>
    </row>
    <row r="684">
      <c r="A684" s="14" t="inlineStr">
        <is>
          <t>SRB2021</t>
        </is>
      </c>
      <c r="B684" s="14" t="inlineStr">
        <is>
          <t>SRB</t>
        </is>
      </c>
      <c r="C684" s="14" t="inlineStr">
        <is>
          <t>SRB</t>
        </is>
      </c>
      <c r="D684" s="14" t="inlineStr">
        <is>
          <t>Serbia</t>
        </is>
      </c>
      <c r="E684" s="14" t="n">
        <v>2021</v>
      </c>
      <c r="F684" s="14" t="n">
        <v>0.2</v>
      </c>
      <c r="G684" s="14" t="n">
        <v>2.135</v>
      </c>
      <c r="H684" s="14" t="n">
        <v>0.627</v>
      </c>
      <c r="I684" s="14" t="n">
        <v>0.004</v>
      </c>
      <c r="J684" s="14" t="n">
        <v>2.14</v>
      </c>
      <c r="K684" s="14" t="n">
        <v>0</v>
      </c>
      <c r="L684" s="14" t="n">
        <v>1</v>
      </c>
      <c r="M684" s="14" t="n">
        <v>3.401</v>
      </c>
      <c r="N684" s="14" t="n">
        <v>1.881</v>
      </c>
      <c r="O684" s="14" t="n">
        <v>0.004</v>
      </c>
      <c r="P684" s="14" t="n">
        <v>3.405</v>
      </c>
      <c r="Q684" s="14" t="n">
        <v>0</v>
      </c>
      <c r="R684" s="14" t="n">
        <v>1</v>
      </c>
      <c r="S684" s="14" t="n">
        <v>6.051</v>
      </c>
      <c r="T684" s="14" t="n">
        <v>3.75</v>
      </c>
      <c r="U684" s="14" t="n">
        <v>0.004</v>
      </c>
      <c r="V684" s="14" t="n">
        <v>7.267</v>
      </c>
      <c r="W684" s="14" t="n">
        <v>0.2</v>
      </c>
      <c r="X684" s="14" t="n">
        <v>1</v>
      </c>
      <c r="Y684" s="14" t="n">
        <v>19.743</v>
      </c>
      <c r="Z684" s="14" t="n">
        <v>2.181</v>
      </c>
      <c r="AA684" s="14" t="n">
        <v>-9.276999999999999</v>
      </c>
      <c r="AB684" s="14" t="n">
        <v>10.466</v>
      </c>
      <c r="AC684" s="14" t="n">
        <v>0</v>
      </c>
      <c r="AD684" s="14" t="n">
        <v>1</v>
      </c>
      <c r="AE684" s="14" t="n">
        <v>19.7</v>
      </c>
      <c r="AF684" s="14" t="n">
        <v>3.877</v>
      </c>
      <c r="AG684" s="14" t="n">
        <v>-9.234</v>
      </c>
      <c r="AH684" s="14" t="n">
        <v>10.466</v>
      </c>
      <c r="AI684" s="14" t="n">
        <v>0</v>
      </c>
      <c r="AJ684" s="14" t="n">
        <v>1</v>
      </c>
      <c r="AK684" s="14" t="n">
        <v>23.335</v>
      </c>
      <c r="AL684" s="14" t="n">
        <v>11.453</v>
      </c>
      <c r="AM684" s="14" t="n">
        <v>-14.036</v>
      </c>
      <c r="AN684" s="14" t="n">
        <v>11.159</v>
      </c>
      <c r="AO684" s="14" t="n">
        <v>0</v>
      </c>
      <c r="AP684" s="14" t="n">
        <v>0</v>
      </c>
      <c r="AQ684" s="14" t="n">
        <v>0.619</v>
      </c>
      <c r="AR684" s="14" t="n">
        <v>0.114</v>
      </c>
      <c r="AS684" s="14" t="n">
        <v>0.655</v>
      </c>
      <c r="AT684" s="14" t="n">
        <v>1.529</v>
      </c>
      <c r="AU684" s="14" t="n">
        <v>0.2</v>
      </c>
      <c r="AV684" s="14" t="n">
        <v>1</v>
      </c>
      <c r="AW684" s="14" t="n">
        <v>0.599</v>
      </c>
      <c r="AX684" s="14" t="n">
        <v>0.114</v>
      </c>
      <c r="AY684" s="14" t="n">
        <v>0.716</v>
      </c>
      <c r="AZ684" s="14" t="n">
        <v>1.579</v>
      </c>
      <c r="BA684" s="14" t="n">
        <v>0.2</v>
      </c>
      <c r="BB684" s="14" t="n">
        <v>1</v>
      </c>
      <c r="BC684" s="14" t="n">
        <v>0.439</v>
      </c>
      <c r="BD684" s="14" t="n">
        <v>0.114</v>
      </c>
      <c r="BE684" s="14" t="n">
        <v>0.271</v>
      </c>
      <c r="BF684" s="14" t="n">
        <v>0.852</v>
      </c>
      <c r="BG684" s="14" t="n">
        <v>0.2</v>
      </c>
      <c r="BH684" s="14" t="n">
        <v>1</v>
      </c>
      <c r="BI684" s="14" t="n">
        <v>0.505</v>
      </c>
      <c r="BJ684" s="14" t="n">
        <v>0.114</v>
      </c>
      <c r="BK684" s="14" t="n">
        <v>0</v>
      </c>
      <c r="BL684" s="14" t="n">
        <v>0.606</v>
      </c>
      <c r="BM684" s="14" t="n">
        <v>0.2</v>
      </c>
      <c r="BN684" s="14" t="n">
        <v>1</v>
      </c>
      <c r="BO684" s="14" t="n">
        <v>0</v>
      </c>
      <c r="BP684" s="14" t="n">
        <v>0.01</v>
      </c>
      <c r="BQ684" s="14" t="n">
        <v>0.08599999999999999</v>
      </c>
      <c r="BR684" s="14" t="n">
        <v>0</v>
      </c>
      <c r="BS684" s="14" t="n">
        <v>1</v>
      </c>
      <c r="BT684" s="14" t="n">
        <v>0</v>
      </c>
      <c r="BU684" s="14" t="n">
        <v>0.01</v>
      </c>
      <c r="BV684" s="14" t="n">
        <v>0.095</v>
      </c>
      <c r="BW684" s="14" t="n">
        <v>0.2</v>
      </c>
      <c r="BX684" s="14" t="n">
        <v>1</v>
      </c>
      <c r="BY684" s="14" t="n">
        <v>11.787</v>
      </c>
      <c r="BZ684" s="14" t="n">
        <v>0</v>
      </c>
      <c r="CA684" s="14" t="n">
        <v>11.787</v>
      </c>
      <c r="CB684" s="14" t="n">
        <v>0</v>
      </c>
      <c r="CC684" s="14" t="n">
        <v>78.125</v>
      </c>
      <c r="CD684" s="14" t="n">
        <v>7.95</v>
      </c>
      <c r="CE684" s="14" t="n">
        <v>0</v>
      </c>
      <c r="CF684" s="14" t="n">
        <v>93.75</v>
      </c>
      <c r="CG684" s="14" t="n">
        <v>0.2</v>
      </c>
      <c r="CH684" s="14" t="n">
        <v>1</v>
      </c>
      <c r="CI684" s="14" t="n">
        <v>0</v>
      </c>
      <c r="CJ684" s="14" t="n">
        <v>0</v>
      </c>
      <c r="CK684" s="14" t="n">
        <v>0</v>
      </c>
      <c r="CL684" s="14" t="n">
        <v>0</v>
      </c>
      <c r="CM684" s="14" t="n">
        <v>0</v>
      </c>
      <c r="CN684" s="14" t="n">
        <v>0</v>
      </c>
      <c r="CO684" s="14" t="n">
        <v>0</v>
      </c>
      <c r="CP684" s="14" t="n">
        <v>0.903</v>
      </c>
      <c r="CQ684" s="14" t="n">
        <v>1.198</v>
      </c>
      <c r="CR684" s="14" t="n">
        <v>0</v>
      </c>
      <c r="CS684" s="14" t="n">
        <v>4.776</v>
      </c>
      <c r="CT684" s="14" t="n">
        <v>4.41</v>
      </c>
      <c r="CU684" s="14" t="n">
        <v>15.162</v>
      </c>
    </row>
    <row r="685">
      <c r="A685" s="14" t="inlineStr">
        <is>
          <t>SRB2022</t>
        </is>
      </c>
      <c r="B685" s="14" t="inlineStr">
        <is>
          <t>SRB</t>
        </is>
      </c>
      <c r="C685" s="14" t="inlineStr">
        <is>
          <t>SRB</t>
        </is>
      </c>
      <c r="D685" s="14" t="inlineStr">
        <is>
          <t>Serbia</t>
        </is>
      </c>
      <c r="E685" s="14" t="n">
        <v>2022</v>
      </c>
      <c r="F685" s="14" t="n">
        <v>0.2</v>
      </c>
      <c r="G685" s="14" t="n">
        <v>2.63</v>
      </c>
      <c r="H685" s="14" t="n">
        <v>0.703</v>
      </c>
      <c r="I685" s="14" t="n">
        <v>0.008</v>
      </c>
      <c r="J685" s="14" t="n">
        <v>2.638</v>
      </c>
      <c r="K685" s="14" t="n">
        <v>0</v>
      </c>
      <c r="L685" s="14" t="n">
        <v>1</v>
      </c>
      <c r="M685" s="14" t="n">
        <v>4.069</v>
      </c>
      <c r="N685" s="14" t="n">
        <v>2.11</v>
      </c>
      <c r="O685" s="14" t="n">
        <v>0.008</v>
      </c>
      <c r="P685" s="14" t="n">
        <v>4.078</v>
      </c>
      <c r="Q685" s="14" t="n">
        <v>0</v>
      </c>
      <c r="R685" s="14" t="n">
        <v>1</v>
      </c>
      <c r="S685" s="14" t="n">
        <v>6.928</v>
      </c>
      <c r="T685" s="14" t="n">
        <v>3.393</v>
      </c>
      <c r="U685" s="14" t="n">
        <v>0.111</v>
      </c>
      <c r="V685" s="14" t="n">
        <v>8.323</v>
      </c>
      <c r="W685" s="14" t="n">
        <v>0.2</v>
      </c>
      <c r="X685" s="14" t="n">
        <v>1</v>
      </c>
      <c r="Y685" s="14" t="n">
        <v>35.999</v>
      </c>
      <c r="Z685" s="14" t="n">
        <v>3.776</v>
      </c>
      <c r="AA685" s="14" t="n">
        <v>-24.578</v>
      </c>
      <c r="AB685" s="14" t="n">
        <v>11.42</v>
      </c>
      <c r="AC685" s="14" t="n">
        <v>0</v>
      </c>
      <c r="AD685" s="14" t="n">
        <v>1</v>
      </c>
      <c r="AE685" s="14" t="n">
        <v>36.046</v>
      </c>
      <c r="AF685" s="14" t="n">
        <v>6.682</v>
      </c>
      <c r="AG685" s="14" t="n">
        <v>-24.626</v>
      </c>
      <c r="AH685" s="14" t="n">
        <v>11.42</v>
      </c>
      <c r="AI685" s="14" t="n">
        <v>0</v>
      </c>
      <c r="AJ685" s="14" t="n">
        <v>1</v>
      </c>
      <c r="AK685" s="14" t="n">
        <v>40.23</v>
      </c>
      <c r="AL685" s="14" t="n">
        <v>19.211</v>
      </c>
      <c r="AM685" s="14" t="n">
        <v>-32.028</v>
      </c>
      <c r="AN685" s="14" t="n">
        <v>9.842000000000001</v>
      </c>
      <c r="AO685" s="14" t="n">
        <v>0</v>
      </c>
      <c r="AP685" s="14" t="n">
        <v>0</v>
      </c>
      <c r="AQ685" s="14" t="n">
        <v>0.861</v>
      </c>
      <c r="AR685" s="14" t="n">
        <v>0.123</v>
      </c>
      <c r="AS685" s="14" t="n">
        <v>0.425</v>
      </c>
      <c r="AT685" s="14" t="n">
        <v>1.543</v>
      </c>
      <c r="AU685" s="14" t="n">
        <v>0.2</v>
      </c>
      <c r="AV685" s="14" t="n">
        <v>1</v>
      </c>
      <c r="AW685" s="14" t="n">
        <v>0.986</v>
      </c>
      <c r="AX685" s="14" t="n">
        <v>0.123</v>
      </c>
      <c r="AY685" s="14" t="n">
        <v>0.437</v>
      </c>
      <c r="AZ685" s="14" t="n">
        <v>1.707</v>
      </c>
      <c r="BA685" s="14" t="n">
        <v>0.2</v>
      </c>
      <c r="BB685" s="14" t="n">
        <v>1</v>
      </c>
      <c r="BC685" s="14" t="n">
        <v>0.598</v>
      </c>
      <c r="BD685" s="14" t="n">
        <v>0.123</v>
      </c>
      <c r="BE685" s="14" t="n">
        <v>0.17</v>
      </c>
      <c r="BF685" s="14" t="n">
        <v>0.921</v>
      </c>
      <c r="BG685" s="14" t="n">
        <v>0.2</v>
      </c>
      <c r="BH685" s="14" t="n">
        <v>1</v>
      </c>
      <c r="BI685" s="14" t="n">
        <v>0.612</v>
      </c>
      <c r="BJ685" s="14" t="n">
        <v>0.123</v>
      </c>
      <c r="BK685" s="14" t="n">
        <v>0.008999999999999999</v>
      </c>
      <c r="BL685" s="14" t="n">
        <v>0.735</v>
      </c>
      <c r="BM685" s="14" t="n">
        <v>0.2</v>
      </c>
      <c r="BN685" s="14" t="n">
        <v>1</v>
      </c>
      <c r="BO685" s="14" t="n">
        <v>0</v>
      </c>
      <c r="BP685" s="14" t="n">
        <v>0.012</v>
      </c>
      <c r="BQ685" s="14" t="n">
        <v>0.093</v>
      </c>
      <c r="BR685" s="14" t="n">
        <v>0</v>
      </c>
      <c r="BS685" s="14" t="n">
        <v>1</v>
      </c>
      <c r="BT685" s="14" t="n">
        <v>0</v>
      </c>
      <c r="BU685" s="14" t="n">
        <v>0.01</v>
      </c>
      <c r="BV685" s="14" t="n">
        <v>0.08799999999999999</v>
      </c>
      <c r="BW685" s="14" t="n">
        <v>0.2</v>
      </c>
      <c r="BX685" s="14" t="n">
        <v>1</v>
      </c>
      <c r="BY685" s="14" t="n">
        <v>12.729</v>
      </c>
      <c r="BZ685" s="14" t="n">
        <v>0</v>
      </c>
      <c r="CA685" s="14" t="n">
        <v>12.729</v>
      </c>
      <c r="CB685" s="14" t="n">
        <v>0</v>
      </c>
      <c r="CC685" s="14" t="n">
        <v>97.90000000000001</v>
      </c>
      <c r="CD685" s="14" t="n">
        <v>7.95</v>
      </c>
      <c r="CE685" s="14" t="n">
        <v>1.449</v>
      </c>
      <c r="CF685" s="14" t="n">
        <v>117.48</v>
      </c>
      <c r="CG685" s="14" t="n">
        <v>0.2</v>
      </c>
      <c r="CH685" s="14" t="n">
        <v>1</v>
      </c>
      <c r="CI685" s="14" t="n">
        <v>0</v>
      </c>
      <c r="CJ685" s="14" t="n">
        <v>0</v>
      </c>
      <c r="CK685" s="14" t="n">
        <v>0</v>
      </c>
      <c r="CL685" s="14" t="n">
        <v>0</v>
      </c>
      <c r="CM685" s="14" t="n">
        <v>0</v>
      </c>
      <c r="CN685" s="14" t="n">
        <v>0</v>
      </c>
      <c r="CO685" s="14" t="n">
        <v>0</v>
      </c>
      <c r="CP685" s="14" t="n">
        <v>0.861</v>
      </c>
      <c r="CQ685" s="14" t="n">
        <v>1.294</v>
      </c>
      <c r="CR685" s="14" t="n">
        <v>0</v>
      </c>
      <c r="CS685" s="14" t="n">
        <v>5.158</v>
      </c>
      <c r="CT685" s="14" t="n">
        <v>5.842</v>
      </c>
      <c r="CU685" s="14" t="n">
        <v>31.326</v>
      </c>
    </row>
    <row r="686">
      <c r="A686" s="14" t="inlineStr">
        <is>
          <t>SRB2023</t>
        </is>
      </c>
      <c r="B686" s="14" t="inlineStr">
        <is>
          <t>SRB</t>
        </is>
      </c>
      <c r="C686" s="14" t="inlineStr">
        <is>
          <t>SRB</t>
        </is>
      </c>
      <c r="D686" s="14" t="inlineStr">
        <is>
          <t>Serbia</t>
        </is>
      </c>
      <c r="E686" s="14" t="n">
        <v>2023</v>
      </c>
      <c r="F686" s="14" t="n">
        <v>0.2</v>
      </c>
      <c r="G686" s="14" t="n">
        <v>2.484</v>
      </c>
      <c r="H686" s="14" t="n">
        <v>0.758</v>
      </c>
      <c r="I686" s="14" t="n">
        <v>0.006</v>
      </c>
      <c r="J686" s="14" t="n">
        <v>2.491</v>
      </c>
      <c r="K686" s="14" t="n">
        <v>0</v>
      </c>
      <c r="L686" s="14" t="n">
        <v>1</v>
      </c>
      <c r="M686" s="14" t="n">
        <v>4.101</v>
      </c>
      <c r="N686" s="14" t="n">
        <v>2.274</v>
      </c>
      <c r="O686" s="14" t="n">
        <v>0.007</v>
      </c>
      <c r="P686" s="14" t="n">
        <v>4.108</v>
      </c>
      <c r="Q686" s="14" t="n">
        <v>0</v>
      </c>
      <c r="R686" s="14" t="n">
        <v>1</v>
      </c>
      <c r="S686" s="14" t="n">
        <v>7.055</v>
      </c>
      <c r="T686" s="14" t="n">
        <v>4.424</v>
      </c>
      <c r="U686" s="14" t="n">
        <v>0.163</v>
      </c>
      <c r="V686" s="14" t="n">
        <v>8.474</v>
      </c>
      <c r="W686" s="14" t="n">
        <v>0.2</v>
      </c>
      <c r="X686" s="14" t="n">
        <v>1</v>
      </c>
      <c r="Y686" s="14" t="n">
        <v>16.346</v>
      </c>
      <c r="Z686" s="14" t="n">
        <v>1.831</v>
      </c>
      <c r="AA686" s="14" t="n">
        <v>-1.576</v>
      </c>
      <c r="AB686" s="14" t="n">
        <v>14.77</v>
      </c>
      <c r="AC686" s="14" t="n">
        <v>0</v>
      </c>
      <c r="AD686" s="14" t="n">
        <v>1</v>
      </c>
      <c r="AE686" s="14" t="n">
        <v>16.445</v>
      </c>
      <c r="AF686" s="14" t="n">
        <v>3.275</v>
      </c>
      <c r="AG686" s="14" t="n">
        <v>-1.675</v>
      </c>
      <c r="AH686" s="14" t="n">
        <v>14.77</v>
      </c>
      <c r="AI686" s="14" t="n">
        <v>0</v>
      </c>
      <c r="AJ686" s="14" t="n">
        <v>1</v>
      </c>
      <c r="AK686" s="14" t="n">
        <v>20.934</v>
      </c>
      <c r="AL686" s="14" t="n">
        <v>10.37</v>
      </c>
      <c r="AM686" s="14" t="n">
        <v>-9.712</v>
      </c>
      <c r="AN686" s="14" t="n">
        <v>13.467</v>
      </c>
      <c r="AO686" s="14" t="n">
        <v>0</v>
      </c>
      <c r="AP686" s="14" t="n">
        <v>0</v>
      </c>
      <c r="AQ686" s="14" t="n">
        <v>0.76</v>
      </c>
      <c r="AR686" s="14" t="n">
        <v>0.129</v>
      </c>
      <c r="AS686" s="14" t="n">
        <v>0.606</v>
      </c>
      <c r="AT686" s="14" t="n">
        <v>1.64</v>
      </c>
      <c r="AU686" s="14" t="n">
        <v>0.2</v>
      </c>
      <c r="AV686" s="14" t="n">
        <v>1</v>
      </c>
      <c r="AW686" s="14" t="n">
        <v>0.8110000000000001</v>
      </c>
      <c r="AX686" s="14" t="n">
        <v>0.129</v>
      </c>
      <c r="AY686" s="14" t="n">
        <v>0.651</v>
      </c>
      <c r="AZ686" s="14" t="n">
        <v>1.755</v>
      </c>
      <c r="BA686" s="14" t="n">
        <v>0.2</v>
      </c>
      <c r="BB686" s="14" t="n">
        <v>1</v>
      </c>
      <c r="BC686" s="14" t="n">
        <v>0.535</v>
      </c>
      <c r="BD686" s="14" t="n">
        <v>0.129</v>
      </c>
      <c r="BE686" s="14" t="n">
        <v>0.199</v>
      </c>
      <c r="BF686" s="14" t="n">
        <v>0.881</v>
      </c>
      <c r="BG686" s="14" t="n">
        <v>0.2</v>
      </c>
      <c r="BH686" s="14" t="n">
        <v>1</v>
      </c>
      <c r="BI686" s="14" t="n">
        <v>0.579</v>
      </c>
      <c r="BJ686" s="14" t="n">
        <v>0.129</v>
      </c>
      <c r="BK686" s="14" t="n">
        <v>0.013</v>
      </c>
      <c r="BL686" s="14" t="n">
        <v>0.695</v>
      </c>
      <c r="BM686" s="14" t="n">
        <v>0.2</v>
      </c>
      <c r="BN686" s="14" t="n">
        <v>1</v>
      </c>
      <c r="BO686" s="14" t="n">
        <v>0</v>
      </c>
      <c r="BP686" s="14" t="n">
        <v>0.018</v>
      </c>
      <c r="BQ686" s="14" t="n">
        <v>0.147</v>
      </c>
      <c r="BR686" s="14" t="n">
        <v>0</v>
      </c>
      <c r="BS686" s="14" t="n">
        <v>1</v>
      </c>
      <c r="BT686" s="14" t="n">
        <v>0</v>
      </c>
      <c r="BU686" s="14" t="n">
        <v>0.013</v>
      </c>
      <c r="BV686" s="14" t="n">
        <v>0.109</v>
      </c>
      <c r="BW686" s="14" t="n">
        <v>0.2</v>
      </c>
      <c r="BX686" s="14" t="n">
        <v>1</v>
      </c>
      <c r="BY686" s="14" t="n">
        <v>13.254</v>
      </c>
      <c r="BZ686" s="14" t="n">
        <v>0</v>
      </c>
      <c r="CA686" s="14" t="n">
        <v>13.254</v>
      </c>
      <c r="CB686" s="14" t="n">
        <v>0</v>
      </c>
      <c r="CC686" s="14" t="n">
        <v>83.248</v>
      </c>
      <c r="CD686" s="14" t="n">
        <v>7.95</v>
      </c>
      <c r="CE686" s="14" t="n">
        <v>1.843</v>
      </c>
      <c r="CF686" s="14" t="n">
        <v>99.898</v>
      </c>
      <c r="CG686" s="14" t="n">
        <v>0.2</v>
      </c>
      <c r="CH686" s="14" t="n">
        <v>1</v>
      </c>
      <c r="CI686" s="14" t="n">
        <v>0</v>
      </c>
      <c r="CJ686" s="14" t="n">
        <v>0</v>
      </c>
      <c r="CK686" s="14" t="n">
        <v>0</v>
      </c>
      <c r="CL686" s="14" t="n">
        <v>0</v>
      </c>
      <c r="CM686" s="14" t="n">
        <v>0</v>
      </c>
      <c r="CN686" s="14" t="n">
        <v>0</v>
      </c>
      <c r="CO686" s="14" t="n">
        <v>0</v>
      </c>
      <c r="CP686" s="14" t="n">
        <v>0.821</v>
      </c>
      <c r="CQ686" s="14" t="n">
        <v>1.348</v>
      </c>
      <c r="CR686" s="14" t="n">
        <v>0</v>
      </c>
      <c r="CS686" s="14" t="n">
        <v>5.37</v>
      </c>
      <c r="CT686" s="14" t="n">
        <v>3.466</v>
      </c>
      <c r="CU686" s="14" t="n">
        <v>11.622</v>
      </c>
    </row>
    <row r="687">
      <c r="A687" s="14" t="inlineStr">
        <is>
          <t>SRB2024</t>
        </is>
      </c>
      <c r="B687" s="14" t="inlineStr">
        <is>
          <t>SRB</t>
        </is>
      </c>
      <c r="C687" s="14" t="inlineStr">
        <is>
          <t>SRB</t>
        </is>
      </c>
      <c r="D687" s="14" t="inlineStr">
        <is>
          <t>Serbia</t>
        </is>
      </c>
      <c r="E687" s="14" t="n">
        <v>2024</v>
      </c>
      <c r="F687" s="14" t="n">
        <v>0.2</v>
      </c>
      <c r="G687" s="14" t="n">
        <v>2.461</v>
      </c>
      <c r="H687" s="14" t="n">
        <v>0.78</v>
      </c>
      <c r="I687" s="14" t="n">
        <v>0.005</v>
      </c>
      <c r="J687" s="14" t="n">
        <v>2.466</v>
      </c>
      <c r="K687" s="14" t="n">
        <v>0</v>
      </c>
      <c r="L687" s="14" t="n">
        <v>1</v>
      </c>
      <c r="M687" s="14" t="n">
        <v>4.044</v>
      </c>
      <c r="N687" s="14" t="n">
        <v>2.341</v>
      </c>
      <c r="O687" s="14" t="n">
        <v>0.006</v>
      </c>
      <c r="P687" s="14" t="n">
        <v>4.049</v>
      </c>
      <c r="Q687" s="14" t="n">
        <v>0</v>
      </c>
      <c r="R687" s="14" t="n">
        <v>1</v>
      </c>
      <c r="S687" s="14" t="n">
        <v>7.144</v>
      </c>
      <c r="T687" s="14" t="n">
        <v>4.729</v>
      </c>
      <c r="U687" s="14" t="n">
        <v>0.2</v>
      </c>
      <c r="V687" s="14" t="n">
        <v>8.579000000000001</v>
      </c>
      <c r="W687" s="14" t="n">
        <v>0.2</v>
      </c>
      <c r="X687" s="14" t="n">
        <v>1</v>
      </c>
      <c r="Y687" s="14" t="n">
        <v>14.922</v>
      </c>
      <c r="Z687" s="14" t="n">
        <v>1.884</v>
      </c>
      <c r="AA687" s="14" t="n">
        <v>0.505</v>
      </c>
      <c r="AB687" s="14" t="n">
        <v>15.427</v>
      </c>
      <c r="AC687" s="14" t="n">
        <v>0</v>
      </c>
      <c r="AD687" s="14" t="n">
        <v>1</v>
      </c>
      <c r="AE687" s="14" t="n">
        <v>14.922</v>
      </c>
      <c r="AF687" s="14" t="n">
        <v>3.269</v>
      </c>
      <c r="AG687" s="14" t="n">
        <v>0.505</v>
      </c>
      <c r="AH687" s="14" t="n">
        <v>15.427</v>
      </c>
      <c r="AI687" s="14" t="n">
        <v>0</v>
      </c>
      <c r="AJ687" s="14" t="n">
        <v>1</v>
      </c>
      <c r="AK687" s="14" t="n">
        <v>18.698</v>
      </c>
      <c r="AL687" s="14" t="n">
        <v>9.51</v>
      </c>
      <c r="AM687" s="14" t="n">
        <v>-6.417</v>
      </c>
      <c r="AN687" s="14" t="n">
        <v>14.737</v>
      </c>
      <c r="AO687" s="14" t="n">
        <v>0</v>
      </c>
      <c r="AP687" s="14" t="n">
        <v>0</v>
      </c>
      <c r="AQ687" s="14" t="n">
        <v>0.724</v>
      </c>
      <c r="AR687" s="14" t="n">
        <v>0.132</v>
      </c>
      <c r="AS687" s="14" t="n">
        <v>0.669</v>
      </c>
      <c r="AT687" s="14" t="n">
        <v>1.672</v>
      </c>
      <c r="AU687" s="14" t="n">
        <v>0.2</v>
      </c>
      <c r="AV687" s="14" t="n">
        <v>1</v>
      </c>
      <c r="AW687" s="14" t="n">
        <v>0.75</v>
      </c>
      <c r="AX687" s="14" t="n">
        <v>0.132</v>
      </c>
      <c r="AY687" s="14" t="n">
        <v>0.745</v>
      </c>
      <c r="AZ687" s="14" t="n">
        <v>1.794</v>
      </c>
      <c r="BA687" s="14" t="n">
        <v>0.2</v>
      </c>
      <c r="BB687" s="14" t="n">
        <v>1</v>
      </c>
      <c r="BC687" s="14" t="n">
        <v>0.513</v>
      </c>
      <c r="BD687" s="14" t="n">
        <v>0.132</v>
      </c>
      <c r="BE687" s="14" t="n">
        <v>0.216</v>
      </c>
      <c r="BF687" s="14" t="n">
        <v>0.875</v>
      </c>
      <c r="BG687" s="14" t="n">
        <v>0.2</v>
      </c>
      <c r="BH687" s="14" t="n">
        <v>1</v>
      </c>
      <c r="BI687" s="14" t="n">
        <v>0.591</v>
      </c>
      <c r="BJ687" s="14" t="n">
        <v>0.132</v>
      </c>
      <c r="BK687" s="14" t="n">
        <v>0.016</v>
      </c>
      <c r="BL687" s="14" t="n">
        <v>0.71</v>
      </c>
      <c r="BM687" s="14" t="n">
        <v>0.2</v>
      </c>
      <c r="BN687" s="14" t="n">
        <v>1</v>
      </c>
      <c r="BO687" s="14" t="n">
        <v>0</v>
      </c>
      <c r="BP687" s="14" t="n">
        <v>0.017</v>
      </c>
      <c r="BQ687" s="14" t="n">
        <v>0.145</v>
      </c>
      <c r="BR687" s="14" t="n">
        <v>0</v>
      </c>
      <c r="BS687" s="14" t="n">
        <v>1</v>
      </c>
      <c r="BT687" s="14" t="n">
        <v>0</v>
      </c>
      <c r="BU687" s="14" t="n">
        <v>0.014</v>
      </c>
      <c r="BV687" s="14" t="n">
        <v>0.119</v>
      </c>
      <c r="BW687" s="14" t="n">
        <v>0.2</v>
      </c>
      <c r="BX687" s="14" t="n">
        <v>1</v>
      </c>
      <c r="BY687" s="14" t="n">
        <v>13.646</v>
      </c>
      <c r="BZ687" s="14" t="n">
        <v>0</v>
      </c>
      <c r="CA687" s="14" t="n">
        <v>13.646</v>
      </c>
      <c r="CB687" s="14" t="n">
        <v>0</v>
      </c>
      <c r="CC687" s="14" t="n">
        <v>82.58799999999999</v>
      </c>
      <c r="CD687" s="14" t="n">
        <v>7.95</v>
      </c>
      <c r="CE687" s="14" t="n">
        <v>2.25</v>
      </c>
      <c r="CF687" s="14" t="n">
        <v>99.10599999999999</v>
      </c>
      <c r="CG687" s="14" t="n">
        <v>0.2</v>
      </c>
      <c r="CH687" s="14" t="n">
        <v>1</v>
      </c>
      <c r="CI687" s="14" t="n">
        <v>0</v>
      </c>
      <c r="CJ687" s="14" t="n">
        <v>0</v>
      </c>
      <c r="CK687" s="14" t="n">
        <v>0</v>
      </c>
      <c r="CL687" s="14" t="n">
        <v>0</v>
      </c>
      <c r="CM687" s="14" t="n">
        <v>0</v>
      </c>
      <c r="CN687" s="14" t="n">
        <v>0</v>
      </c>
      <c r="CO687" s="14" t="n">
        <v>0</v>
      </c>
      <c r="CP687" s="14" t="n">
        <v>0.821</v>
      </c>
      <c r="CQ687" s="14" t="n">
        <v>1.387</v>
      </c>
      <c r="CR687" s="14" t="n">
        <v>0</v>
      </c>
      <c r="CS687" s="14" t="n">
        <v>5.529</v>
      </c>
      <c r="CT687" s="14" t="n">
        <v>3.027</v>
      </c>
      <c r="CU687" s="14" t="n">
        <v>10.168</v>
      </c>
    </row>
    <row r="688">
      <c r="A688" s="14" t="inlineStr">
        <is>
          <t>SYC2021</t>
        </is>
      </c>
      <c r="B688" s="14" t="inlineStr">
        <is>
          <t>SYC</t>
        </is>
      </c>
      <c r="C688" s="14" t="inlineStr">
        <is>
          <t>SYC</t>
        </is>
      </c>
      <c r="D688" s="14" t="inlineStr">
        <is>
          <t>Seychelles</t>
        </is>
      </c>
      <c r="E688" s="14" t="n">
        <v>2021</v>
      </c>
      <c r="F688" s="14" t="n">
        <v>0.15</v>
      </c>
      <c r="G688" s="14" t="n">
        <v>5.897</v>
      </c>
      <c r="H688" s="14" t="n">
        <v>1.143</v>
      </c>
      <c r="I688" s="14" t="n">
        <v>0</v>
      </c>
      <c r="J688" s="14" t="n">
        <v>5.897</v>
      </c>
      <c r="K688" s="14" t="n">
        <v>0</v>
      </c>
      <c r="L688" s="14" t="n">
        <v>1</v>
      </c>
      <c r="M688" s="14" t="n">
        <v>7.964</v>
      </c>
      <c r="N688" s="14" t="n">
        <v>3.43</v>
      </c>
      <c r="O688" s="14" t="n">
        <v>0</v>
      </c>
      <c r="P688" s="14" t="n">
        <v>7.964</v>
      </c>
      <c r="Q688" s="14" t="n">
        <v>0</v>
      </c>
      <c r="R688" s="14" t="n">
        <v>1</v>
      </c>
      <c r="S688" s="14" t="n">
        <v>11.613</v>
      </c>
      <c r="T688" s="14" t="n">
        <v>6.86</v>
      </c>
      <c r="U688" s="14" t="n">
        <v>0</v>
      </c>
      <c r="V688" s="14" t="n">
        <v>13.355</v>
      </c>
      <c r="W688" s="14" t="n">
        <v>0.15</v>
      </c>
      <c r="X688" s="14" t="n">
        <v>1</v>
      </c>
      <c r="Y688" s="14" t="n">
        <v>8.823</v>
      </c>
      <c r="Z688" s="14" t="n">
        <v>1.192</v>
      </c>
      <c r="AA688" s="14" t="n">
        <v>0</v>
      </c>
      <c r="AB688" s="14" t="n">
        <v>8.823</v>
      </c>
      <c r="AC688" s="14" t="n">
        <v>0</v>
      </c>
      <c r="AD688" s="14" t="n">
        <v>1</v>
      </c>
      <c r="AE688" s="14" t="n">
        <v>9.965999999999999</v>
      </c>
      <c r="AF688" s="14" t="n">
        <v>2.33</v>
      </c>
      <c r="AG688" s="14" t="n">
        <v>0</v>
      </c>
      <c r="AH688" s="14" t="n">
        <v>9.965999999999999</v>
      </c>
      <c r="AI688" s="14" t="n">
        <v>0</v>
      </c>
      <c r="AJ688" s="14" t="n">
        <v>1</v>
      </c>
      <c r="AK688" s="14" t="n">
        <v>16.826</v>
      </c>
      <c r="AL688" s="14" t="n">
        <v>8.961</v>
      </c>
      <c r="AM688" s="14" t="n">
        <v>0</v>
      </c>
      <c r="AN688" s="14" t="n">
        <v>19.35</v>
      </c>
      <c r="AO688" s="14" t="n">
        <v>0.15</v>
      </c>
      <c r="AP688" s="14" t="n">
        <v>1</v>
      </c>
      <c r="AQ688" s="14" t="n">
        <v>0.619</v>
      </c>
      <c r="AR688" s="14" t="n">
        <v>0.114</v>
      </c>
      <c r="AS688" s="14" t="n">
        <v>0.446</v>
      </c>
      <c r="AT688" s="14" t="n">
        <v>1.225</v>
      </c>
      <c r="AU688" s="14" t="n">
        <v>0.15</v>
      </c>
      <c r="AV688" s="14" t="n">
        <v>1</v>
      </c>
      <c r="AW688" s="14" t="n">
        <v>0.599</v>
      </c>
      <c r="AX688" s="14" t="n">
        <v>0.114</v>
      </c>
      <c r="AY688" s="14" t="n">
        <v>0.414</v>
      </c>
      <c r="AZ688" s="14" t="n">
        <v>1.165</v>
      </c>
      <c r="BA688" s="14" t="n">
        <v>0.15</v>
      </c>
      <c r="BB688" s="14" t="n">
        <v>1</v>
      </c>
      <c r="BC688" s="14" t="n">
        <v>0.439</v>
      </c>
      <c r="BD688" s="14" t="n">
        <v>0.114</v>
      </c>
      <c r="BE688" s="14" t="n">
        <v>0.022</v>
      </c>
      <c r="BF688" s="14" t="n">
        <v>0.531</v>
      </c>
      <c r="BG688" s="14" t="n">
        <v>0.15</v>
      </c>
      <c r="BH688" s="14" t="n">
        <v>1</v>
      </c>
      <c r="BI688" s="14" t="n">
        <v>0.505</v>
      </c>
      <c r="BJ688" s="14" t="n">
        <v>0.114</v>
      </c>
      <c r="BK688" s="14" t="n">
        <v>0.991</v>
      </c>
      <c r="BL688" s="14" t="n">
        <v>1.72</v>
      </c>
      <c r="BM688" s="14" t="n">
        <v>0.15</v>
      </c>
      <c r="BN688" s="14" t="n">
        <v>1</v>
      </c>
      <c r="BO688" s="14" t="n">
        <v>0</v>
      </c>
      <c r="BP688" s="14" t="n">
        <v>0</v>
      </c>
      <c r="BQ688" s="14" t="n">
        <v>0</v>
      </c>
      <c r="BR688" s="14" t="n">
        <v>0</v>
      </c>
      <c r="BS688" s="14" t="n">
        <v>1</v>
      </c>
      <c r="BT688" s="14" t="n">
        <v>0</v>
      </c>
      <c r="BU688" s="14" t="n">
        <v>0</v>
      </c>
      <c r="BV688" s="14" t="n">
        <v>0</v>
      </c>
      <c r="BW688" s="14" t="n">
        <v>0.15</v>
      </c>
      <c r="BX688" s="14" t="n">
        <v>1</v>
      </c>
      <c r="BY688" s="14" t="n">
        <v>11.787</v>
      </c>
      <c r="BZ688" s="14" t="n">
        <v>0</v>
      </c>
      <c r="CA688" s="14" t="n">
        <v>11.787</v>
      </c>
      <c r="CB688" s="14" t="n">
        <v>0</v>
      </c>
      <c r="CC688" s="14" t="n">
        <v>78.125</v>
      </c>
      <c r="CD688" s="14" t="n">
        <v>7.95</v>
      </c>
      <c r="CE688" s="14" t="n">
        <v>0</v>
      </c>
      <c r="CF688" s="14" t="n">
        <v>89.84399999999999</v>
      </c>
      <c r="CG688" s="14" t="n">
        <v>0.15</v>
      </c>
      <c r="CH688" s="14" t="n">
        <v>1</v>
      </c>
      <c r="CI688" s="14" t="n">
        <v>0</v>
      </c>
      <c r="CJ688" s="14" t="n">
        <v>0</v>
      </c>
      <c r="CK688" s="14" t="n">
        <v>0</v>
      </c>
      <c r="CL688" s="14" t="n">
        <v>0</v>
      </c>
      <c r="CM688" s="14" t="n">
        <v>0</v>
      </c>
      <c r="CN688" s="14" t="n">
        <v>0</v>
      </c>
      <c r="CO688" s="14" t="n">
        <v>0</v>
      </c>
      <c r="CP688" s="14" t="n">
        <v>0</v>
      </c>
      <c r="CQ688" s="14" t="n">
        <v>1.198</v>
      </c>
      <c r="CR688" s="14" t="n">
        <v>0</v>
      </c>
      <c r="CS688" s="14" t="n">
        <v>4.776</v>
      </c>
      <c r="CT688" s="14" t="n">
        <v>4.753</v>
      </c>
      <c r="CU688" s="14" t="n">
        <v>15.162</v>
      </c>
    </row>
    <row r="689">
      <c r="A689" s="14" t="inlineStr">
        <is>
          <t>SYC2022</t>
        </is>
      </c>
      <c r="B689" s="14" t="inlineStr">
        <is>
          <t>SYC</t>
        </is>
      </c>
      <c r="C689" s="14" t="inlineStr">
        <is>
          <t>SYC</t>
        </is>
      </c>
      <c r="D689" s="14" t="inlineStr">
        <is>
          <t>Seychelles</t>
        </is>
      </c>
      <c r="E689" s="14" t="n">
        <v>2022</v>
      </c>
      <c r="F689" s="14" t="n">
        <v>0.15</v>
      </c>
      <c r="G689" s="14" t="n">
        <v>11.72</v>
      </c>
      <c r="H689" s="14" t="n">
        <v>1.235</v>
      </c>
      <c r="I689" s="14" t="n">
        <v>0</v>
      </c>
      <c r="J689" s="14" t="n">
        <v>11.72</v>
      </c>
      <c r="K689" s="14" t="n">
        <v>0</v>
      </c>
      <c r="L689" s="14" t="n">
        <v>1</v>
      </c>
      <c r="M689" s="14" t="n">
        <v>9.782999999999999</v>
      </c>
      <c r="N689" s="14" t="n">
        <v>3.704</v>
      </c>
      <c r="O689" s="14" t="n">
        <v>0</v>
      </c>
      <c r="P689" s="14" t="n">
        <v>9.782999999999999</v>
      </c>
      <c r="Q689" s="14" t="n">
        <v>0</v>
      </c>
      <c r="R689" s="14" t="n">
        <v>1</v>
      </c>
      <c r="S689" s="14" t="n">
        <v>17.893</v>
      </c>
      <c r="T689" s="14" t="n">
        <v>7.408</v>
      </c>
      <c r="U689" s="14" t="n">
        <v>0.199</v>
      </c>
      <c r="V689" s="14" t="n">
        <v>20.577</v>
      </c>
      <c r="W689" s="14" t="n">
        <v>0.15</v>
      </c>
      <c r="X689" s="14" t="n">
        <v>1</v>
      </c>
      <c r="Y689" s="14" t="n">
        <v>13.833</v>
      </c>
      <c r="Z689" s="14" t="n">
        <v>1.87</v>
      </c>
      <c r="AA689" s="14" t="n">
        <v>0</v>
      </c>
      <c r="AB689" s="14" t="n">
        <v>13.833</v>
      </c>
      <c r="AC689" s="14" t="n">
        <v>0</v>
      </c>
      <c r="AD689" s="14" t="n">
        <v>1</v>
      </c>
      <c r="AE689" s="14" t="n">
        <v>15.068</v>
      </c>
      <c r="AF689" s="14" t="n">
        <v>3.523</v>
      </c>
      <c r="AG689" s="14" t="n">
        <v>0</v>
      </c>
      <c r="AH689" s="14" t="n">
        <v>15.068</v>
      </c>
      <c r="AI689" s="14" t="n">
        <v>0</v>
      </c>
      <c r="AJ689" s="14" t="n">
        <v>1</v>
      </c>
      <c r="AK689" s="14" t="n">
        <v>22.476</v>
      </c>
      <c r="AL689" s="14" t="n">
        <v>11.97</v>
      </c>
      <c r="AM689" s="14" t="n">
        <v>0.25</v>
      </c>
      <c r="AN689" s="14" t="n">
        <v>25.847</v>
      </c>
      <c r="AO689" s="14" t="n">
        <v>0.15</v>
      </c>
      <c r="AP689" s="14" t="n">
        <v>1</v>
      </c>
      <c r="AQ689" s="14" t="n">
        <v>0.861</v>
      </c>
      <c r="AR689" s="14" t="n">
        <v>0.123</v>
      </c>
      <c r="AS689" s="14" t="n">
        <v>0.55</v>
      </c>
      <c r="AT689" s="14" t="n">
        <v>1.623</v>
      </c>
      <c r="AU689" s="14" t="n">
        <v>0.15</v>
      </c>
      <c r="AV689" s="14" t="n">
        <v>1</v>
      </c>
      <c r="AW689" s="14" t="n">
        <v>0.986</v>
      </c>
      <c r="AX689" s="14" t="n">
        <v>0.123</v>
      </c>
      <c r="AY689" s="14" t="n">
        <v>0.469</v>
      </c>
      <c r="AZ689" s="14" t="n">
        <v>1.673</v>
      </c>
      <c r="BA689" s="14" t="n">
        <v>0.15</v>
      </c>
      <c r="BB689" s="14" t="n">
        <v>1</v>
      </c>
      <c r="BC689" s="14" t="n">
        <v>0.598</v>
      </c>
      <c r="BD689" s="14" t="n">
        <v>0.123</v>
      </c>
      <c r="BE689" s="14" t="n">
        <v>-0.022</v>
      </c>
      <c r="BF689" s="14" t="n">
        <v>0.662</v>
      </c>
      <c r="BG689" s="14" t="n">
        <v>0.15</v>
      </c>
      <c r="BH689" s="14" t="n">
        <v>1</v>
      </c>
      <c r="BI689" s="14" t="n">
        <v>0.612</v>
      </c>
      <c r="BJ689" s="14" t="n">
        <v>0.123</v>
      </c>
      <c r="BK689" s="14" t="n">
        <v>1.08</v>
      </c>
      <c r="BL689" s="14" t="n">
        <v>1.925</v>
      </c>
      <c r="BM689" s="14" t="n">
        <v>0.15</v>
      </c>
      <c r="BN689" s="14" t="n">
        <v>1</v>
      </c>
      <c r="BO689" s="14" t="n">
        <v>0</v>
      </c>
      <c r="BP689" s="14" t="n">
        <v>0</v>
      </c>
      <c r="BQ689" s="14" t="n">
        <v>0</v>
      </c>
      <c r="BR689" s="14" t="n">
        <v>0</v>
      </c>
      <c r="BS689" s="14" t="n">
        <v>1</v>
      </c>
      <c r="BT689" s="14" t="n">
        <v>0</v>
      </c>
      <c r="BU689" s="14" t="n">
        <v>0</v>
      </c>
      <c r="BV689" s="14" t="n">
        <v>0</v>
      </c>
      <c r="BW689" s="14" t="n">
        <v>0.15</v>
      </c>
      <c r="BX689" s="14" t="n">
        <v>1</v>
      </c>
      <c r="BY689" s="14" t="n">
        <v>12.729</v>
      </c>
      <c r="BZ689" s="14" t="n">
        <v>0</v>
      </c>
      <c r="CA689" s="14" t="n">
        <v>12.729</v>
      </c>
      <c r="CB689" s="14" t="n">
        <v>0</v>
      </c>
      <c r="CC689" s="14" t="n">
        <v>97.90000000000001</v>
      </c>
      <c r="CD689" s="14" t="n">
        <v>7.95</v>
      </c>
      <c r="CE689" s="14" t="n">
        <v>1.087</v>
      </c>
      <c r="CF689" s="14" t="n">
        <v>112.585</v>
      </c>
      <c r="CG689" s="14" t="n">
        <v>0.15</v>
      </c>
      <c r="CH689" s="14" t="n">
        <v>1</v>
      </c>
      <c r="CI689" s="14" t="n">
        <v>0</v>
      </c>
      <c r="CJ689" s="14" t="n">
        <v>0</v>
      </c>
      <c r="CK689" s="14" t="n">
        <v>0</v>
      </c>
      <c r="CL689" s="14" t="n">
        <v>0</v>
      </c>
      <c r="CM689" s="14" t="n">
        <v>0</v>
      </c>
      <c r="CN689" s="14" t="n">
        <v>0</v>
      </c>
      <c r="CO689" s="14" t="n">
        <v>0</v>
      </c>
      <c r="CP689" s="14" t="n">
        <v>0</v>
      </c>
      <c r="CQ689" s="14" t="n">
        <v>1.294</v>
      </c>
      <c r="CR689" s="14" t="n">
        <v>0</v>
      </c>
      <c r="CS689" s="14" t="n">
        <v>5.158</v>
      </c>
      <c r="CT689" s="14" t="n">
        <v>10.485</v>
      </c>
      <c r="CU689" s="14" t="n">
        <v>31.326</v>
      </c>
    </row>
    <row r="690">
      <c r="A690" s="14" t="inlineStr">
        <is>
          <t>SYC2023</t>
        </is>
      </c>
      <c r="B690" s="14" t="inlineStr">
        <is>
          <t>SYC</t>
        </is>
      </c>
      <c r="C690" s="14" t="inlineStr">
        <is>
          <t>SYC</t>
        </is>
      </c>
      <c r="D690" s="14" t="inlineStr">
        <is>
          <t>Seychelles</t>
        </is>
      </c>
      <c r="E690" s="14" t="n">
        <v>2023</v>
      </c>
      <c r="F690" s="14" t="n">
        <v>0.15</v>
      </c>
      <c r="G690" s="14" t="n">
        <v>6.147</v>
      </c>
      <c r="H690" s="14" t="n">
        <v>1.286</v>
      </c>
      <c r="I690" s="14" t="n">
        <v>0</v>
      </c>
      <c r="J690" s="14" t="n">
        <v>6.147</v>
      </c>
      <c r="K690" s="14" t="n">
        <v>0</v>
      </c>
      <c r="L690" s="14" t="n">
        <v>1</v>
      </c>
      <c r="M690" s="14" t="n">
        <v>7.886</v>
      </c>
      <c r="N690" s="14" t="n">
        <v>3.857</v>
      </c>
      <c r="O690" s="14" t="n">
        <v>0</v>
      </c>
      <c r="P690" s="14" t="n">
        <v>7.886</v>
      </c>
      <c r="Q690" s="14" t="n">
        <v>0</v>
      </c>
      <c r="R690" s="14" t="n">
        <v>1</v>
      </c>
      <c r="S690" s="14" t="n">
        <v>12.575</v>
      </c>
      <c r="T690" s="14" t="n">
        <v>7.714</v>
      </c>
      <c r="U690" s="14" t="n">
        <v>0.209</v>
      </c>
      <c r="V690" s="14" t="n">
        <v>14.461</v>
      </c>
      <c r="W690" s="14" t="n">
        <v>0.15</v>
      </c>
      <c r="X690" s="14" t="n">
        <v>1</v>
      </c>
      <c r="Y690" s="14" t="n">
        <v>8.358000000000001</v>
      </c>
      <c r="Z690" s="14" t="n">
        <v>1.13</v>
      </c>
      <c r="AA690" s="14" t="n">
        <v>0</v>
      </c>
      <c r="AB690" s="14" t="n">
        <v>8.358000000000001</v>
      </c>
      <c r="AC690" s="14" t="n">
        <v>0</v>
      </c>
      <c r="AD690" s="14" t="n">
        <v>1</v>
      </c>
      <c r="AE690" s="14" t="n">
        <v>9.644</v>
      </c>
      <c r="AF690" s="14" t="n">
        <v>2.255</v>
      </c>
      <c r="AG690" s="14" t="n">
        <v>0</v>
      </c>
      <c r="AH690" s="14" t="n">
        <v>9.644</v>
      </c>
      <c r="AI690" s="14" t="n">
        <v>0</v>
      </c>
      <c r="AJ690" s="14" t="n">
        <v>1</v>
      </c>
      <c r="AK690" s="14" t="n">
        <v>17.358</v>
      </c>
      <c r="AL690" s="14" t="n">
        <v>9.244999999999999</v>
      </c>
      <c r="AM690" s="14" t="n">
        <v>0.288</v>
      </c>
      <c r="AN690" s="14" t="n">
        <v>19.962</v>
      </c>
      <c r="AO690" s="14" t="n">
        <v>0.15</v>
      </c>
      <c r="AP690" s="14" t="n">
        <v>1</v>
      </c>
      <c r="AQ690" s="14" t="n">
        <v>0.76</v>
      </c>
      <c r="AR690" s="14" t="n">
        <v>0.129</v>
      </c>
      <c r="AS690" s="14" t="n">
        <v>0.548</v>
      </c>
      <c r="AT690" s="14" t="n">
        <v>1.505</v>
      </c>
      <c r="AU690" s="14" t="n">
        <v>0.15</v>
      </c>
      <c r="AV690" s="14" t="n">
        <v>1</v>
      </c>
      <c r="AW690" s="14" t="n">
        <v>0.8110000000000001</v>
      </c>
      <c r="AX690" s="14" t="n">
        <v>0.129</v>
      </c>
      <c r="AY690" s="14" t="n">
        <v>0.538</v>
      </c>
      <c r="AZ690" s="14" t="n">
        <v>1.552</v>
      </c>
      <c r="BA690" s="14" t="n">
        <v>0.15</v>
      </c>
      <c r="BB690" s="14" t="n">
        <v>1</v>
      </c>
      <c r="BC690" s="14" t="n">
        <v>0.535</v>
      </c>
      <c r="BD690" s="14" t="n">
        <v>0.129</v>
      </c>
      <c r="BE690" s="14" t="n">
        <v>0.051</v>
      </c>
      <c r="BF690" s="14" t="n">
        <v>0.674</v>
      </c>
      <c r="BG690" s="14" t="n">
        <v>0.15</v>
      </c>
      <c r="BH690" s="14" t="n">
        <v>1</v>
      </c>
      <c r="BI690" s="14" t="n">
        <v>0.579</v>
      </c>
      <c r="BJ690" s="14" t="n">
        <v>0.129</v>
      </c>
      <c r="BK690" s="14" t="n">
        <v>1.141</v>
      </c>
      <c r="BL690" s="14" t="n">
        <v>1.946</v>
      </c>
      <c r="BM690" s="14" t="n">
        <v>0.15</v>
      </c>
      <c r="BN690" s="14" t="n">
        <v>1</v>
      </c>
      <c r="BO690" s="14" t="n">
        <v>0</v>
      </c>
      <c r="BP690" s="14" t="n">
        <v>0</v>
      </c>
      <c r="BQ690" s="14" t="n">
        <v>0</v>
      </c>
      <c r="BR690" s="14" t="n">
        <v>0</v>
      </c>
      <c r="BS690" s="14" t="n">
        <v>1</v>
      </c>
      <c r="BT690" s="14" t="n">
        <v>0</v>
      </c>
      <c r="BU690" s="14" t="n">
        <v>0</v>
      </c>
      <c r="BV690" s="14" t="n">
        <v>0</v>
      </c>
      <c r="BW690" s="14" t="n">
        <v>0.15</v>
      </c>
      <c r="BX690" s="14" t="n">
        <v>1</v>
      </c>
      <c r="BY690" s="14" t="n">
        <v>13.254</v>
      </c>
      <c r="BZ690" s="14" t="n">
        <v>0</v>
      </c>
      <c r="CA690" s="14" t="n">
        <v>13.254</v>
      </c>
      <c r="CB690" s="14" t="n">
        <v>0</v>
      </c>
      <c r="CC690" s="14" t="n">
        <v>83.248</v>
      </c>
      <c r="CD690" s="14" t="n">
        <v>7.95</v>
      </c>
      <c r="CE690" s="14" t="n">
        <v>1.383</v>
      </c>
      <c r="CF690" s="14" t="n">
        <v>95.735</v>
      </c>
      <c r="CG690" s="14" t="n">
        <v>0.15</v>
      </c>
      <c r="CH690" s="14" t="n">
        <v>1</v>
      </c>
      <c r="CI690" s="14" t="n">
        <v>0</v>
      </c>
      <c r="CJ690" s="14" t="n">
        <v>0</v>
      </c>
      <c r="CK690" s="14" t="n">
        <v>0</v>
      </c>
      <c r="CL690" s="14" t="n">
        <v>0</v>
      </c>
      <c r="CM690" s="14" t="n">
        <v>0</v>
      </c>
      <c r="CN690" s="14" t="n">
        <v>0</v>
      </c>
      <c r="CO690" s="14" t="n">
        <v>0</v>
      </c>
      <c r="CP690" s="14" t="n">
        <v>0</v>
      </c>
      <c r="CQ690" s="14" t="n">
        <v>1.348</v>
      </c>
      <c r="CR690" s="14" t="n">
        <v>0</v>
      </c>
      <c r="CS690" s="14" t="n">
        <v>5.37</v>
      </c>
      <c r="CT690" s="14" t="n">
        <v>4.861</v>
      </c>
      <c r="CU690" s="14" t="n">
        <v>11.622</v>
      </c>
    </row>
    <row r="691">
      <c r="A691" s="14" t="inlineStr">
        <is>
          <t>SYC2024</t>
        </is>
      </c>
      <c r="B691" s="14" t="inlineStr">
        <is>
          <t>SYC</t>
        </is>
      </c>
      <c r="C691" s="14" t="inlineStr">
        <is>
          <t>SYC</t>
        </is>
      </c>
      <c r="D691" s="14" t="inlineStr">
        <is>
          <t>Seychelles</t>
        </is>
      </c>
      <c r="E691" s="14" t="n">
        <v>2024</v>
      </c>
      <c r="F691" s="14" t="n">
        <v>0.15</v>
      </c>
      <c r="G691" s="14" t="n">
        <v>5.575</v>
      </c>
      <c r="H691" s="14" t="n">
        <v>1.324</v>
      </c>
      <c r="I691" s="14" t="n">
        <v>0</v>
      </c>
      <c r="J691" s="14" t="n">
        <v>5.575</v>
      </c>
      <c r="K691" s="14" t="n">
        <v>0</v>
      </c>
      <c r="L691" s="14" t="n">
        <v>1</v>
      </c>
      <c r="M691" s="14" t="n">
        <v>7.124</v>
      </c>
      <c r="N691" s="14" t="n">
        <v>3.971</v>
      </c>
      <c r="O691" s="14" t="n">
        <v>0</v>
      </c>
      <c r="P691" s="14" t="n">
        <v>7.124</v>
      </c>
      <c r="Q691" s="14" t="n">
        <v>0</v>
      </c>
      <c r="R691" s="14" t="n">
        <v>1</v>
      </c>
      <c r="S691" s="14" t="n">
        <v>12.193</v>
      </c>
      <c r="T691" s="14" t="n">
        <v>7.942</v>
      </c>
      <c r="U691" s="14" t="n">
        <v>0.249</v>
      </c>
      <c r="V691" s="14" t="n">
        <v>14.022</v>
      </c>
      <c r="W691" s="14" t="n">
        <v>0.15</v>
      </c>
      <c r="X691" s="14" t="n">
        <v>1</v>
      </c>
      <c r="Y691" s="14" t="n">
        <v>8.087</v>
      </c>
      <c r="Z691" s="14" t="n">
        <v>1.093</v>
      </c>
      <c r="AA691" s="14" t="n">
        <v>0</v>
      </c>
      <c r="AB691" s="14" t="n">
        <v>8.087</v>
      </c>
      <c r="AC691" s="14" t="n">
        <v>0</v>
      </c>
      <c r="AD691" s="14" t="n">
        <v>1</v>
      </c>
      <c r="AE691" s="14" t="n">
        <v>9.411</v>
      </c>
      <c r="AF691" s="14" t="n">
        <v>2.201</v>
      </c>
      <c r="AG691" s="14" t="n">
        <v>0</v>
      </c>
      <c r="AH691" s="14" t="n">
        <v>9.411</v>
      </c>
      <c r="AI691" s="14" t="n">
        <v>0</v>
      </c>
      <c r="AJ691" s="14" t="n">
        <v>1</v>
      </c>
      <c r="AK691" s="14" t="n">
        <v>17.353</v>
      </c>
      <c r="AL691" s="14" t="n">
        <v>9.242000000000001</v>
      </c>
      <c r="AM691" s="14" t="n">
        <v>0.355</v>
      </c>
      <c r="AN691" s="14" t="n">
        <v>19.956</v>
      </c>
      <c r="AO691" s="14" t="n">
        <v>0.15</v>
      </c>
      <c r="AP691" s="14" t="n">
        <v>1</v>
      </c>
      <c r="AQ691" s="14" t="n">
        <v>0.724</v>
      </c>
      <c r="AR691" s="14" t="n">
        <v>0.132</v>
      </c>
      <c r="AS691" s="14" t="n">
        <v>0.542</v>
      </c>
      <c r="AT691" s="14" t="n">
        <v>1.456</v>
      </c>
      <c r="AU691" s="14" t="n">
        <v>0.15</v>
      </c>
      <c r="AV691" s="14" t="n">
        <v>1</v>
      </c>
      <c r="AW691" s="14" t="n">
        <v>0.75</v>
      </c>
      <c r="AX691" s="14" t="n">
        <v>0.132</v>
      </c>
      <c r="AY691" s="14" t="n">
        <v>0.514</v>
      </c>
      <c r="AZ691" s="14" t="n">
        <v>1.454</v>
      </c>
      <c r="BA691" s="14" t="n">
        <v>0.15</v>
      </c>
      <c r="BB691" s="14" t="n">
        <v>1</v>
      </c>
      <c r="BC691" s="14" t="n">
        <v>0.513</v>
      </c>
      <c r="BD691" s="14" t="n">
        <v>0.132</v>
      </c>
      <c r="BE691" s="14" t="n">
        <v>0.053</v>
      </c>
      <c r="BF691" s="14" t="n">
        <v>0.65</v>
      </c>
      <c r="BG691" s="14" t="n">
        <v>0.15</v>
      </c>
      <c r="BH691" s="14" t="n">
        <v>1</v>
      </c>
      <c r="BI691" s="14" t="n">
        <v>0.591</v>
      </c>
      <c r="BJ691" s="14" t="n">
        <v>0.132</v>
      </c>
      <c r="BK691" s="14" t="n">
        <v>1.182</v>
      </c>
      <c r="BL691" s="14" t="n">
        <v>1.999</v>
      </c>
      <c r="BM691" s="14" t="n">
        <v>0.15</v>
      </c>
      <c r="BN691" s="14" t="n">
        <v>1</v>
      </c>
      <c r="BO691" s="14" t="n">
        <v>0</v>
      </c>
      <c r="BP691" s="14" t="n">
        <v>0</v>
      </c>
      <c r="BQ691" s="14" t="n">
        <v>0</v>
      </c>
      <c r="BR691" s="14" t="n">
        <v>0</v>
      </c>
      <c r="BS691" s="14" t="n">
        <v>1</v>
      </c>
      <c r="BT691" s="14" t="n">
        <v>0</v>
      </c>
      <c r="BU691" s="14" t="n">
        <v>0</v>
      </c>
      <c r="BV691" s="14" t="n">
        <v>0</v>
      </c>
      <c r="BW691" s="14" t="n">
        <v>0.15</v>
      </c>
      <c r="BX691" s="14" t="n">
        <v>1</v>
      </c>
      <c r="BY691" s="14" t="n">
        <v>13.646</v>
      </c>
      <c r="BZ691" s="14" t="n">
        <v>0</v>
      </c>
      <c r="CA691" s="14" t="n">
        <v>13.646</v>
      </c>
      <c r="CB691" s="14" t="n">
        <v>0</v>
      </c>
      <c r="CC691" s="14" t="n">
        <v>82.58799999999999</v>
      </c>
      <c r="CD691" s="14" t="n">
        <v>7.95</v>
      </c>
      <c r="CE691" s="14" t="n">
        <v>1.687</v>
      </c>
      <c r="CF691" s="14" t="n">
        <v>94.976</v>
      </c>
      <c r="CG691" s="14" t="n">
        <v>0.15</v>
      </c>
      <c r="CH691" s="14" t="n">
        <v>1</v>
      </c>
      <c r="CI691" s="14" t="n">
        <v>0</v>
      </c>
      <c r="CJ691" s="14" t="n">
        <v>0</v>
      </c>
      <c r="CK691" s="14" t="n">
        <v>0</v>
      </c>
      <c r="CL691" s="14" t="n">
        <v>0</v>
      </c>
      <c r="CM691" s="14" t="n">
        <v>0</v>
      </c>
      <c r="CN691" s="14" t="n">
        <v>0</v>
      </c>
      <c r="CO691" s="14" t="n">
        <v>0</v>
      </c>
      <c r="CP691" s="14" t="n">
        <v>0</v>
      </c>
      <c r="CQ691" s="14" t="n">
        <v>1.387</v>
      </c>
      <c r="CR691" s="14" t="n">
        <v>0</v>
      </c>
      <c r="CS691" s="14" t="n">
        <v>5.529</v>
      </c>
      <c r="CT691" s="14" t="n">
        <v>4.251</v>
      </c>
      <c r="CU691" s="14" t="n">
        <v>10.168</v>
      </c>
    </row>
    <row r="692">
      <c r="A692" s="14" t="inlineStr">
        <is>
          <t>SLE2021</t>
        </is>
      </c>
      <c r="B692" s="14" t="inlineStr">
        <is>
          <t>SLE</t>
        </is>
      </c>
      <c r="C692" s="14" t="inlineStr">
        <is>
          <t>SLE</t>
        </is>
      </c>
      <c r="D692" s="14" t="inlineStr">
        <is>
          <t>Sierra Leone</t>
        </is>
      </c>
      <c r="E692" s="14" t="n">
        <v>2021</v>
      </c>
      <c r="F692" s="14" t="n">
        <v>0.15</v>
      </c>
      <c r="G692" s="14" t="n">
        <v>5.897</v>
      </c>
      <c r="H692" s="14" t="n">
        <v>1.143</v>
      </c>
      <c r="I692" s="14" t="n">
        <v>0</v>
      </c>
      <c r="J692" s="14" t="n">
        <v>5.897</v>
      </c>
      <c r="K692" s="14" t="n">
        <v>0</v>
      </c>
      <c r="L692" s="14" t="n">
        <v>1</v>
      </c>
      <c r="M692" s="14" t="n">
        <v>7.964</v>
      </c>
      <c r="N692" s="14" t="n">
        <v>3.43</v>
      </c>
      <c r="O692" s="14" t="n">
        <v>0</v>
      </c>
      <c r="P692" s="14" t="n">
        <v>7.964</v>
      </c>
      <c r="Q692" s="14" t="n">
        <v>0</v>
      </c>
      <c r="R692" s="14" t="n">
        <v>1</v>
      </c>
      <c r="S692" s="14" t="n">
        <v>11.613</v>
      </c>
      <c r="T692" s="14" t="n">
        <v>6.86</v>
      </c>
      <c r="U692" s="14" t="n">
        <v>0</v>
      </c>
      <c r="V692" s="14" t="n">
        <v>13.355</v>
      </c>
      <c r="W692" s="14" t="n">
        <v>0.15</v>
      </c>
      <c r="X692" s="14" t="n">
        <v>1</v>
      </c>
      <c r="Y692" s="14" t="n">
        <v>16.305</v>
      </c>
      <c r="Z692" s="14" t="n">
        <v>2.204</v>
      </c>
      <c r="AA692" s="14" t="n">
        <v>0</v>
      </c>
      <c r="AB692" s="14" t="n">
        <v>16.305</v>
      </c>
      <c r="AC692" s="14" t="n">
        <v>0</v>
      </c>
      <c r="AD692" s="14" t="n">
        <v>1</v>
      </c>
      <c r="AE692" s="14" t="n">
        <v>17.449</v>
      </c>
      <c r="AF692" s="14" t="n">
        <v>4.08</v>
      </c>
      <c r="AG692" s="14" t="n">
        <v>0</v>
      </c>
      <c r="AH692" s="14" t="n">
        <v>17.449</v>
      </c>
      <c r="AI692" s="14" t="n">
        <v>0</v>
      </c>
      <c r="AJ692" s="14" t="n">
        <v>1</v>
      </c>
      <c r="AK692" s="14" t="n">
        <v>24.309</v>
      </c>
      <c r="AL692" s="14" t="n">
        <v>12.947</v>
      </c>
      <c r="AM692" s="14" t="n">
        <v>0</v>
      </c>
      <c r="AN692" s="14" t="n">
        <v>27.955</v>
      </c>
      <c r="AO692" s="14" t="n">
        <v>0.15</v>
      </c>
      <c r="AP692" s="14" t="n">
        <v>1</v>
      </c>
      <c r="AQ692" s="14" t="n">
        <v>0.525</v>
      </c>
      <c r="AR692" s="14" t="n">
        <v>0.096</v>
      </c>
      <c r="AS692" s="14" t="n">
        <v>0.179</v>
      </c>
      <c r="AT692" s="14" t="n">
        <v>0.704</v>
      </c>
      <c r="AU692" s="14" t="n">
        <v>0</v>
      </c>
      <c r="AV692" s="14" t="n">
        <v>1</v>
      </c>
      <c r="AW692" s="14" t="n">
        <v>1.053</v>
      </c>
      <c r="AX692" s="14" t="n">
        <v>0.204</v>
      </c>
      <c r="AY692" s="14" t="n">
        <v>0.202</v>
      </c>
      <c r="AZ692" s="14" t="n">
        <v>1.256</v>
      </c>
      <c r="BA692" s="14" t="n">
        <v>0</v>
      </c>
      <c r="BB692" s="14" t="n">
        <v>1</v>
      </c>
      <c r="BC692" s="14" t="n">
        <v>0.439</v>
      </c>
      <c r="BD692" s="14" t="n">
        <v>0.114</v>
      </c>
      <c r="BE692" s="14" t="n">
        <v>0</v>
      </c>
      <c r="BF692" s="14" t="n">
        <v>0.505</v>
      </c>
      <c r="BG692" s="14" t="n">
        <v>0.15</v>
      </c>
      <c r="BH692" s="14" t="n">
        <v>1</v>
      </c>
      <c r="BI692" s="14" t="n">
        <v>0.62</v>
      </c>
      <c r="BJ692" s="14" t="n">
        <v>0.137</v>
      </c>
      <c r="BK692" s="14" t="n">
        <v>0.103</v>
      </c>
      <c r="BL692" s="14" t="n">
        <v>0.723</v>
      </c>
      <c r="BM692" s="14" t="n">
        <v>0</v>
      </c>
      <c r="BN692" s="14" t="n">
        <v>1</v>
      </c>
      <c r="BO692" s="14" t="n">
        <v>0</v>
      </c>
      <c r="BP692" s="14" t="n">
        <v>0</v>
      </c>
      <c r="BQ692" s="14" t="n">
        <v>0.31</v>
      </c>
      <c r="BR692" s="14" t="n">
        <v>0</v>
      </c>
      <c r="BS692" s="14" t="n">
        <v>1</v>
      </c>
      <c r="BT692" s="14" t="n">
        <v>0</v>
      </c>
      <c r="BU692" s="14" t="n">
        <v>0</v>
      </c>
      <c r="BV692" s="14" t="n">
        <v>0.128</v>
      </c>
      <c r="BW692" s="14" t="n">
        <v>0.15</v>
      </c>
      <c r="BX692" s="14" t="n">
        <v>1</v>
      </c>
      <c r="BY692" s="14" t="n">
        <v>11.787</v>
      </c>
      <c r="BZ692" s="14" t="n">
        <v>0</v>
      </c>
      <c r="CA692" s="14" t="n">
        <v>11.787</v>
      </c>
      <c r="CB692" s="14" t="n">
        <v>0</v>
      </c>
      <c r="CC692" s="14" t="n">
        <v>87.935</v>
      </c>
      <c r="CD692" s="14" t="n">
        <v>17.76</v>
      </c>
      <c r="CE692" s="14" t="n">
        <v>26.959</v>
      </c>
      <c r="CF692" s="14" t="n">
        <v>114.894</v>
      </c>
      <c r="CG692" s="14" t="n">
        <v>0</v>
      </c>
      <c r="CH692" s="14" t="n">
        <v>1</v>
      </c>
      <c r="CI692" s="14" t="n">
        <v>0</v>
      </c>
      <c r="CJ692" s="14" t="n">
        <v>0</v>
      </c>
      <c r="CK692" s="14" t="n">
        <v>0</v>
      </c>
      <c r="CL692" s="14" t="n">
        <v>0</v>
      </c>
      <c r="CM692" s="14" t="n">
        <v>0</v>
      </c>
      <c r="CN692" s="14" t="n">
        <v>0</v>
      </c>
      <c r="CO692" s="14" t="n">
        <v>0</v>
      </c>
      <c r="CP692" s="14" t="n">
        <v>0</v>
      </c>
      <c r="CQ692" s="14" t="n">
        <v>1.198</v>
      </c>
      <c r="CR692" s="14" t="n">
        <v>0</v>
      </c>
      <c r="CS692" s="14" t="n">
        <v>4.776</v>
      </c>
      <c r="CT692" s="14" t="n">
        <v>4.753</v>
      </c>
      <c r="CU692" s="14" t="n">
        <v>15.162</v>
      </c>
    </row>
    <row r="693">
      <c r="A693" s="14" t="inlineStr">
        <is>
          <t>SLE2022</t>
        </is>
      </c>
      <c r="B693" s="14" t="inlineStr">
        <is>
          <t>SLE</t>
        </is>
      </c>
      <c r="C693" s="14" t="inlineStr">
        <is>
          <t>SLE</t>
        </is>
      </c>
      <c r="D693" s="14" t="inlineStr">
        <is>
          <t>Sierra Leone</t>
        </is>
      </c>
      <c r="E693" s="14" t="n">
        <v>2022</v>
      </c>
      <c r="F693" s="14" t="n">
        <v>0.15</v>
      </c>
      <c r="G693" s="14" t="n">
        <v>11.72</v>
      </c>
      <c r="H693" s="14" t="n">
        <v>1.235</v>
      </c>
      <c r="I693" s="14" t="n">
        <v>0</v>
      </c>
      <c r="J693" s="14" t="n">
        <v>11.72</v>
      </c>
      <c r="K693" s="14" t="n">
        <v>0</v>
      </c>
      <c r="L693" s="14" t="n">
        <v>1</v>
      </c>
      <c r="M693" s="14" t="n">
        <v>9.782999999999999</v>
      </c>
      <c r="N693" s="14" t="n">
        <v>3.704</v>
      </c>
      <c r="O693" s="14" t="n">
        <v>0</v>
      </c>
      <c r="P693" s="14" t="n">
        <v>9.782999999999999</v>
      </c>
      <c r="Q693" s="14" t="n">
        <v>0</v>
      </c>
      <c r="R693" s="14" t="n">
        <v>1</v>
      </c>
      <c r="S693" s="14" t="n">
        <v>17.893</v>
      </c>
      <c r="T693" s="14" t="n">
        <v>7.408</v>
      </c>
      <c r="U693" s="14" t="n">
        <v>0.199</v>
      </c>
      <c r="V693" s="14" t="n">
        <v>20.577</v>
      </c>
      <c r="W693" s="14" t="n">
        <v>0.15</v>
      </c>
      <c r="X693" s="14" t="n">
        <v>1</v>
      </c>
      <c r="Y693" s="14" t="n">
        <v>32.56</v>
      </c>
      <c r="Z693" s="14" t="n">
        <v>4.401</v>
      </c>
      <c r="AA693" s="14" t="n">
        <v>0</v>
      </c>
      <c r="AB693" s="14" t="n">
        <v>32.56</v>
      </c>
      <c r="AC693" s="14" t="n">
        <v>0</v>
      </c>
      <c r="AD693" s="14" t="n">
        <v>1</v>
      </c>
      <c r="AE693" s="14" t="n">
        <v>33.795</v>
      </c>
      <c r="AF693" s="14" t="n">
        <v>7.902</v>
      </c>
      <c r="AG693" s="14" t="n">
        <v>0</v>
      </c>
      <c r="AH693" s="14" t="n">
        <v>33.795</v>
      </c>
      <c r="AI693" s="14" t="n">
        <v>0</v>
      </c>
      <c r="AJ693" s="14" t="n">
        <v>1</v>
      </c>
      <c r="AK693" s="14" t="n">
        <v>41.203</v>
      </c>
      <c r="AL693" s="14" t="n">
        <v>21.945</v>
      </c>
      <c r="AM693" s="14" t="n">
        <v>0.457</v>
      </c>
      <c r="AN693" s="14" t="n">
        <v>47.384</v>
      </c>
      <c r="AO693" s="14" t="n">
        <v>0.15</v>
      </c>
      <c r="AP693" s="14" t="n">
        <v>1</v>
      </c>
      <c r="AQ693" s="14" t="n">
        <v>0.776</v>
      </c>
      <c r="AR693" s="14" t="n">
        <v>0.111</v>
      </c>
      <c r="AS693" s="14" t="n">
        <v>0.284</v>
      </c>
      <c r="AT693" s="14" t="n">
        <v>1.06</v>
      </c>
      <c r="AU693" s="14" t="n">
        <v>0</v>
      </c>
      <c r="AV693" s="14" t="n">
        <v>1</v>
      </c>
      <c r="AW693" s="14" t="n">
        <v>0.975</v>
      </c>
      <c r="AX693" s="14" t="n">
        <v>0.127</v>
      </c>
      <c r="AY693" s="14" t="n">
        <v>0.248</v>
      </c>
      <c r="AZ693" s="14" t="n">
        <v>1.223</v>
      </c>
      <c r="BA693" s="14" t="n">
        <v>0</v>
      </c>
      <c r="BB693" s="14" t="n">
        <v>1</v>
      </c>
      <c r="BC693" s="14" t="n">
        <v>0.598</v>
      </c>
      <c r="BD693" s="14" t="n">
        <v>0.123</v>
      </c>
      <c r="BE693" s="14" t="n">
        <v>0.007</v>
      </c>
      <c r="BF693" s="14" t="n">
        <v>0.6879999999999999</v>
      </c>
      <c r="BG693" s="14" t="n">
        <v>0.15</v>
      </c>
      <c r="BH693" s="14" t="n">
        <v>1</v>
      </c>
      <c r="BI693" s="14" t="n">
        <v>0.928</v>
      </c>
      <c r="BJ693" s="14" t="n">
        <v>0.181</v>
      </c>
      <c r="BK693" s="14" t="n">
        <v>0.155</v>
      </c>
      <c r="BL693" s="14" t="n">
        <v>1.083</v>
      </c>
      <c r="BM693" s="14" t="n">
        <v>0</v>
      </c>
      <c r="BN693" s="14" t="n">
        <v>1</v>
      </c>
      <c r="BO693" s="14" t="n">
        <v>0</v>
      </c>
      <c r="BP693" s="14" t="n">
        <v>0</v>
      </c>
      <c r="BQ693" s="14" t="n">
        <v>0.284</v>
      </c>
      <c r="BR693" s="14" t="n">
        <v>0</v>
      </c>
      <c r="BS693" s="14" t="n">
        <v>1</v>
      </c>
      <c r="BT693" s="14" t="n">
        <v>0</v>
      </c>
      <c r="BU693" s="14" t="n">
        <v>0</v>
      </c>
      <c r="BV693" s="14" t="n">
        <v>0.136</v>
      </c>
      <c r="BW693" s="14" t="n">
        <v>0.15</v>
      </c>
      <c r="BX693" s="14" t="n">
        <v>1</v>
      </c>
      <c r="BY693" s="14" t="n">
        <v>12.729</v>
      </c>
      <c r="BZ693" s="14" t="n">
        <v>0</v>
      </c>
      <c r="CA693" s="14" t="n">
        <v>12.729</v>
      </c>
      <c r="CB693" s="14" t="n">
        <v>0</v>
      </c>
      <c r="CC693" s="14" t="n">
        <v>121.934</v>
      </c>
      <c r="CD693" s="14" t="n">
        <v>31.984</v>
      </c>
      <c r="CE693" s="14" t="n">
        <v>39.589</v>
      </c>
      <c r="CF693" s="14" t="n">
        <v>161.523</v>
      </c>
      <c r="CG693" s="14" t="n">
        <v>0</v>
      </c>
      <c r="CH693" s="14" t="n">
        <v>1</v>
      </c>
      <c r="CI693" s="14" t="n">
        <v>0</v>
      </c>
      <c r="CJ693" s="14" t="n">
        <v>0</v>
      </c>
      <c r="CK693" s="14" t="n">
        <v>0</v>
      </c>
      <c r="CL693" s="14" t="n">
        <v>0</v>
      </c>
      <c r="CM693" s="14" t="n">
        <v>0</v>
      </c>
      <c r="CN693" s="14" t="n">
        <v>0</v>
      </c>
      <c r="CO693" s="14" t="n">
        <v>0</v>
      </c>
      <c r="CP693" s="14" t="n">
        <v>0</v>
      </c>
      <c r="CQ693" s="14" t="n">
        <v>1.294</v>
      </c>
      <c r="CR693" s="14" t="n">
        <v>0</v>
      </c>
      <c r="CS693" s="14" t="n">
        <v>5.158</v>
      </c>
      <c r="CT693" s="14" t="n">
        <v>10.485</v>
      </c>
      <c r="CU693" s="14" t="n">
        <v>31.326</v>
      </c>
    </row>
    <row r="694">
      <c r="A694" s="14" t="inlineStr">
        <is>
          <t>SLE2023</t>
        </is>
      </c>
      <c r="B694" s="14" t="inlineStr">
        <is>
          <t>SLE</t>
        </is>
      </c>
      <c r="C694" s="14" t="inlineStr">
        <is>
          <t>SLE</t>
        </is>
      </c>
      <c r="D694" s="14" t="inlineStr">
        <is>
          <t>Sierra Leone</t>
        </is>
      </c>
      <c r="E694" s="14" t="n">
        <v>2023</v>
      </c>
      <c r="F694" s="14" t="n">
        <v>0.15</v>
      </c>
      <c r="G694" s="14" t="n">
        <v>6.147</v>
      </c>
      <c r="H694" s="14" t="n">
        <v>1.286</v>
      </c>
      <c r="I694" s="14" t="n">
        <v>0</v>
      </c>
      <c r="J694" s="14" t="n">
        <v>6.147</v>
      </c>
      <c r="K694" s="14" t="n">
        <v>0</v>
      </c>
      <c r="L694" s="14" t="n">
        <v>1</v>
      </c>
      <c r="M694" s="14" t="n">
        <v>7.886</v>
      </c>
      <c r="N694" s="14" t="n">
        <v>3.857</v>
      </c>
      <c r="O694" s="14" t="n">
        <v>0</v>
      </c>
      <c r="P694" s="14" t="n">
        <v>7.886</v>
      </c>
      <c r="Q694" s="14" t="n">
        <v>0</v>
      </c>
      <c r="R694" s="14" t="n">
        <v>1</v>
      </c>
      <c r="S694" s="14" t="n">
        <v>12.575</v>
      </c>
      <c r="T694" s="14" t="n">
        <v>7.714</v>
      </c>
      <c r="U694" s="14" t="n">
        <v>0.209</v>
      </c>
      <c r="V694" s="14" t="n">
        <v>14.461</v>
      </c>
      <c r="W694" s="14" t="n">
        <v>0.15</v>
      </c>
      <c r="X694" s="14" t="n">
        <v>1</v>
      </c>
      <c r="Y694" s="14" t="n">
        <v>12.908</v>
      </c>
      <c r="Z694" s="14" t="n">
        <v>1.745</v>
      </c>
      <c r="AA694" s="14" t="n">
        <v>0</v>
      </c>
      <c r="AB694" s="14" t="n">
        <v>12.908</v>
      </c>
      <c r="AC694" s="14" t="n">
        <v>0</v>
      </c>
      <c r="AD694" s="14" t="n">
        <v>1</v>
      </c>
      <c r="AE694" s="14" t="n">
        <v>14.194</v>
      </c>
      <c r="AF694" s="14" t="n">
        <v>3.319</v>
      </c>
      <c r="AG694" s="14" t="n">
        <v>0</v>
      </c>
      <c r="AH694" s="14" t="n">
        <v>14.194</v>
      </c>
      <c r="AI694" s="14" t="n">
        <v>0</v>
      </c>
      <c r="AJ694" s="14" t="n">
        <v>1</v>
      </c>
      <c r="AK694" s="14" t="n">
        <v>21.908</v>
      </c>
      <c r="AL694" s="14" t="n">
        <v>11.668</v>
      </c>
      <c r="AM694" s="14" t="n">
        <v>0.364</v>
      </c>
      <c r="AN694" s="14" t="n">
        <v>25.194</v>
      </c>
      <c r="AO694" s="14" t="n">
        <v>0.15</v>
      </c>
      <c r="AP694" s="14" t="n">
        <v>1</v>
      </c>
      <c r="AQ694" s="14" t="n">
        <v>0.706</v>
      </c>
      <c r="AR694" s="14" t="n">
        <v>0.119</v>
      </c>
      <c r="AS694" s="14" t="n">
        <v>0.265</v>
      </c>
      <c r="AT694" s="14" t="n">
        <v>0.972</v>
      </c>
      <c r="AU694" s="14" t="n">
        <v>0</v>
      </c>
      <c r="AV694" s="14" t="n">
        <v>1</v>
      </c>
      <c r="AW694" s="14" t="n">
        <v>0.925</v>
      </c>
      <c r="AX694" s="14" t="n">
        <v>0.158</v>
      </c>
      <c r="AY694" s="14" t="n">
        <v>0.227</v>
      </c>
      <c r="AZ694" s="14" t="n">
        <v>1.151</v>
      </c>
      <c r="BA694" s="14" t="n">
        <v>0</v>
      </c>
      <c r="BB694" s="14" t="n">
        <v>1</v>
      </c>
      <c r="BC694" s="14" t="n">
        <v>0.535</v>
      </c>
      <c r="BD694" s="14" t="n">
        <v>0.129</v>
      </c>
      <c r="BE694" s="14" t="n">
        <v>0.008999999999999999</v>
      </c>
      <c r="BF694" s="14" t="n">
        <v>0.615</v>
      </c>
      <c r="BG694" s="14" t="n">
        <v>0.15</v>
      </c>
      <c r="BH694" s="14" t="n">
        <v>1</v>
      </c>
      <c r="BI694" s="14" t="n">
        <v>0.838</v>
      </c>
      <c r="BJ694" s="14" t="n">
        <v>0.182</v>
      </c>
      <c r="BK694" s="14" t="n">
        <v>0.146</v>
      </c>
      <c r="BL694" s="14" t="n">
        <v>0.983</v>
      </c>
      <c r="BM694" s="14" t="n">
        <v>0</v>
      </c>
      <c r="BN694" s="14" t="n">
        <v>1</v>
      </c>
      <c r="BO694" s="14" t="n">
        <v>0</v>
      </c>
      <c r="BP694" s="14" t="n">
        <v>0</v>
      </c>
      <c r="BQ694" s="14" t="n">
        <v>0.306</v>
      </c>
      <c r="BR694" s="14" t="n">
        <v>0</v>
      </c>
      <c r="BS694" s="14" t="n">
        <v>1</v>
      </c>
      <c r="BT694" s="14" t="n">
        <v>0</v>
      </c>
      <c r="BU694" s="14" t="n">
        <v>0</v>
      </c>
      <c r="BV694" s="14" t="n">
        <v>0.144</v>
      </c>
      <c r="BW694" s="14" t="n">
        <v>0.15</v>
      </c>
      <c r="BX694" s="14" t="n">
        <v>1</v>
      </c>
      <c r="BY694" s="14" t="n">
        <v>13.254</v>
      </c>
      <c r="BZ694" s="14" t="n">
        <v>0</v>
      </c>
      <c r="CA694" s="14" t="n">
        <v>13.254</v>
      </c>
      <c r="CB694" s="14" t="n">
        <v>0</v>
      </c>
      <c r="CC694" s="14" t="n">
        <v>119.788</v>
      </c>
      <c r="CD694" s="14" t="n">
        <v>44.49</v>
      </c>
      <c r="CE694" s="14" t="n">
        <v>39.215</v>
      </c>
      <c r="CF694" s="14" t="n">
        <v>159.003</v>
      </c>
      <c r="CG694" s="14" t="n">
        <v>0</v>
      </c>
      <c r="CH694" s="14" t="n">
        <v>1</v>
      </c>
      <c r="CI694" s="14" t="n">
        <v>0</v>
      </c>
      <c r="CJ694" s="14" t="n">
        <v>0</v>
      </c>
      <c r="CK694" s="14" t="n">
        <v>0</v>
      </c>
      <c r="CL694" s="14" t="n">
        <v>0</v>
      </c>
      <c r="CM694" s="14" t="n">
        <v>0</v>
      </c>
      <c r="CN694" s="14" t="n">
        <v>0</v>
      </c>
      <c r="CO694" s="14" t="n">
        <v>0</v>
      </c>
      <c r="CP694" s="14" t="n">
        <v>0</v>
      </c>
      <c r="CQ694" s="14" t="n">
        <v>1.348</v>
      </c>
      <c r="CR694" s="14" t="n">
        <v>0</v>
      </c>
      <c r="CS694" s="14" t="n">
        <v>5.37</v>
      </c>
      <c r="CT694" s="14" t="n">
        <v>4.861</v>
      </c>
      <c r="CU694" s="14" t="n">
        <v>11.622</v>
      </c>
    </row>
    <row r="695">
      <c r="A695" s="14" t="inlineStr">
        <is>
          <t>SLE2024</t>
        </is>
      </c>
      <c r="B695" s="14" t="inlineStr">
        <is>
          <t>SLE</t>
        </is>
      </c>
      <c r="C695" s="14" t="inlineStr">
        <is>
          <t>SLE</t>
        </is>
      </c>
      <c r="D695" s="14" t="inlineStr">
        <is>
          <t>Sierra Leone</t>
        </is>
      </c>
      <c r="E695" s="14" t="n">
        <v>2024</v>
      </c>
      <c r="F695" s="14" t="n">
        <v>0.15</v>
      </c>
      <c r="G695" s="14" t="n">
        <v>5.575</v>
      </c>
      <c r="H695" s="14" t="n">
        <v>1.324</v>
      </c>
      <c r="I695" s="14" t="n">
        <v>0</v>
      </c>
      <c r="J695" s="14" t="n">
        <v>5.575</v>
      </c>
      <c r="K695" s="14" t="n">
        <v>0</v>
      </c>
      <c r="L695" s="14" t="n">
        <v>1</v>
      </c>
      <c r="M695" s="14" t="n">
        <v>7.124</v>
      </c>
      <c r="N695" s="14" t="n">
        <v>3.971</v>
      </c>
      <c r="O695" s="14" t="n">
        <v>0</v>
      </c>
      <c r="P695" s="14" t="n">
        <v>7.124</v>
      </c>
      <c r="Q695" s="14" t="n">
        <v>0</v>
      </c>
      <c r="R695" s="14" t="n">
        <v>1</v>
      </c>
      <c r="S695" s="14" t="n">
        <v>12.193</v>
      </c>
      <c r="T695" s="14" t="n">
        <v>7.942</v>
      </c>
      <c r="U695" s="14" t="n">
        <v>0.249</v>
      </c>
      <c r="V695" s="14" t="n">
        <v>14.022</v>
      </c>
      <c r="W695" s="14" t="n">
        <v>0.15</v>
      </c>
      <c r="X695" s="14" t="n">
        <v>1</v>
      </c>
      <c r="Y695" s="14" t="n">
        <v>11.492</v>
      </c>
      <c r="Z695" s="14" t="n">
        <v>1.553</v>
      </c>
      <c r="AA695" s="14" t="n">
        <v>0</v>
      </c>
      <c r="AB695" s="14" t="n">
        <v>11.492</v>
      </c>
      <c r="AC695" s="14" t="n">
        <v>0</v>
      </c>
      <c r="AD695" s="14" t="n">
        <v>1</v>
      </c>
      <c r="AE695" s="14" t="n">
        <v>12.815</v>
      </c>
      <c r="AF695" s="14" t="n">
        <v>2.997</v>
      </c>
      <c r="AG695" s="14" t="n">
        <v>0</v>
      </c>
      <c r="AH695" s="14" t="n">
        <v>12.815</v>
      </c>
      <c r="AI695" s="14" t="n">
        <v>0</v>
      </c>
      <c r="AJ695" s="14" t="n">
        <v>1</v>
      </c>
      <c r="AK695" s="14" t="n">
        <v>20.757</v>
      </c>
      <c r="AL695" s="14" t="n">
        <v>11.055</v>
      </c>
      <c r="AM695" s="14" t="n">
        <v>0.424</v>
      </c>
      <c r="AN695" s="14" t="n">
        <v>23.871</v>
      </c>
      <c r="AO695" s="14" t="n">
        <v>0.15</v>
      </c>
      <c r="AP695" s="14" t="n">
        <v>1</v>
      </c>
      <c r="AQ695" s="14" t="n">
        <v>0.888</v>
      </c>
      <c r="AR695" s="14" t="n">
        <v>0.161</v>
      </c>
      <c r="AS695" s="14" t="n">
        <v>0.323</v>
      </c>
      <c r="AT695" s="14" t="n">
        <v>1.211</v>
      </c>
      <c r="AU695" s="14" t="n">
        <v>0</v>
      </c>
      <c r="AV695" s="14" t="n">
        <v>1</v>
      </c>
      <c r="AW695" s="14" t="n">
        <v>0.982</v>
      </c>
      <c r="AX695" s="14" t="n">
        <v>0.18</v>
      </c>
      <c r="AY695" s="14" t="n">
        <v>0.234</v>
      </c>
      <c r="AZ695" s="14" t="n">
        <v>1.216</v>
      </c>
      <c r="BA695" s="14" t="n">
        <v>0</v>
      </c>
      <c r="BB695" s="14" t="n">
        <v>1</v>
      </c>
      <c r="BC695" s="14" t="n">
        <v>0.513</v>
      </c>
      <c r="BD695" s="14" t="n">
        <v>0.132</v>
      </c>
      <c r="BE695" s="14" t="n">
        <v>0.01</v>
      </c>
      <c r="BF695" s="14" t="n">
        <v>0.59</v>
      </c>
      <c r="BG695" s="14" t="n">
        <v>0.15</v>
      </c>
      <c r="BH695" s="14" t="n">
        <v>1</v>
      </c>
      <c r="BI695" s="14" t="n">
        <v>0.998</v>
      </c>
      <c r="BJ695" s="14" t="n">
        <v>0.219</v>
      </c>
      <c r="BK695" s="14" t="n">
        <v>0.171</v>
      </c>
      <c r="BL695" s="14" t="n">
        <v>1.169</v>
      </c>
      <c r="BM695" s="14" t="n">
        <v>0</v>
      </c>
      <c r="BN695" s="14" t="n">
        <v>1</v>
      </c>
      <c r="BO695" s="14" t="n">
        <v>0</v>
      </c>
      <c r="BP695" s="14" t="n">
        <v>0</v>
      </c>
      <c r="BQ695" s="14" t="n">
        <v>0.43</v>
      </c>
      <c r="BR695" s="14" t="n">
        <v>0</v>
      </c>
      <c r="BS695" s="14" t="n">
        <v>1</v>
      </c>
      <c r="BT695" s="14" t="n">
        <v>0</v>
      </c>
      <c r="BU695" s="14" t="n">
        <v>0</v>
      </c>
      <c r="BV695" s="14" t="n">
        <v>0.213</v>
      </c>
      <c r="BW695" s="14" t="n">
        <v>0.15</v>
      </c>
      <c r="BX695" s="14" t="n">
        <v>1</v>
      </c>
      <c r="BY695" s="14" t="n">
        <v>13.646</v>
      </c>
      <c r="BZ695" s="14" t="n">
        <v>0</v>
      </c>
      <c r="CA695" s="14" t="n">
        <v>13.646</v>
      </c>
      <c r="CB695" s="14" t="n">
        <v>0</v>
      </c>
      <c r="CC695" s="14" t="n">
        <v>138.872</v>
      </c>
      <c r="CD695" s="14" t="n">
        <v>64.23399999999999</v>
      </c>
      <c r="CE695" s="14" t="n">
        <v>45.605</v>
      </c>
      <c r="CF695" s="14" t="n">
        <v>184.477</v>
      </c>
      <c r="CG695" s="14" t="n">
        <v>0</v>
      </c>
      <c r="CH695" s="14" t="n">
        <v>1</v>
      </c>
      <c r="CI695" s="14" t="n">
        <v>0</v>
      </c>
      <c r="CJ695" s="14" t="n">
        <v>0</v>
      </c>
      <c r="CK695" s="14" t="n">
        <v>0</v>
      </c>
      <c r="CL695" s="14" t="n">
        <v>0</v>
      </c>
      <c r="CM695" s="14" t="n">
        <v>0</v>
      </c>
      <c r="CN695" s="14" t="n">
        <v>0</v>
      </c>
      <c r="CO695" s="14" t="n">
        <v>0</v>
      </c>
      <c r="CP695" s="14" t="n">
        <v>0</v>
      </c>
      <c r="CQ695" s="14" t="n">
        <v>1.387</v>
      </c>
      <c r="CR695" s="14" t="n">
        <v>0</v>
      </c>
      <c r="CS695" s="14" t="n">
        <v>5.529</v>
      </c>
      <c r="CT695" s="14" t="n">
        <v>4.251</v>
      </c>
      <c r="CU695" s="14" t="n">
        <v>10.168</v>
      </c>
    </row>
    <row r="696">
      <c r="A696" s="14" t="inlineStr">
        <is>
          <t>SGP2021</t>
        </is>
      </c>
      <c r="B696" s="14" t="inlineStr">
        <is>
          <t>SGP</t>
        </is>
      </c>
      <c r="C696" s="14" t="inlineStr">
        <is>
          <t>SGP</t>
        </is>
      </c>
      <c r="D696" s="14" t="inlineStr">
        <is>
          <t>Singapore</t>
        </is>
      </c>
      <c r="E696" s="14" t="n">
        <v>2021</v>
      </c>
      <c r="F696" s="14" t="n">
        <v>0.07000000000000001</v>
      </c>
      <c r="G696" s="14" t="n">
        <v>4.747</v>
      </c>
      <c r="H696" s="14" t="n">
        <v>1.143</v>
      </c>
      <c r="I696" s="14" t="n">
        <v>0.279</v>
      </c>
      <c r="J696" s="14" t="n">
        <v>5.027</v>
      </c>
      <c r="K696" s="14" t="n">
        <v>0</v>
      </c>
      <c r="L696" s="14" t="n">
        <v>1</v>
      </c>
      <c r="M696" s="14" t="n">
        <v>7.964</v>
      </c>
      <c r="N696" s="14" t="n">
        <v>3.43</v>
      </c>
      <c r="O696" s="14" t="n">
        <v>0.28</v>
      </c>
      <c r="P696" s="14" t="n">
        <v>8.244999999999999</v>
      </c>
      <c r="Q696" s="14" t="n">
        <v>0</v>
      </c>
      <c r="R696" s="14" t="n">
        <v>1</v>
      </c>
      <c r="S696" s="14" t="n">
        <v>10.464</v>
      </c>
      <c r="T696" s="14" t="n">
        <v>6.86</v>
      </c>
      <c r="U696" s="14" t="n">
        <v>0</v>
      </c>
      <c r="V696" s="14" t="n">
        <v>11.196</v>
      </c>
      <c r="W696" s="14" t="n">
        <v>0.07000000000000001</v>
      </c>
      <c r="X696" s="14" t="n">
        <v>1</v>
      </c>
      <c r="Y696" s="14" t="n">
        <v>41.665</v>
      </c>
      <c r="Z696" s="14" t="n">
        <v>4.602</v>
      </c>
      <c r="AA696" s="14" t="n">
        <v>-4.965</v>
      </c>
      <c r="AB696" s="14" t="n">
        <v>36.7</v>
      </c>
      <c r="AC696" s="14" t="n">
        <v>0</v>
      </c>
      <c r="AD696" s="14" t="n">
        <v>1</v>
      </c>
      <c r="AE696" s="14" t="n">
        <v>41.622</v>
      </c>
      <c r="AF696" s="14" t="n">
        <v>8.19</v>
      </c>
      <c r="AG696" s="14" t="n">
        <v>-4.922</v>
      </c>
      <c r="AH696" s="14" t="n">
        <v>36.7</v>
      </c>
      <c r="AI696" s="14" t="n">
        <v>0</v>
      </c>
      <c r="AJ696" s="14" t="n">
        <v>1</v>
      </c>
      <c r="AK696" s="14" t="n">
        <v>45.721</v>
      </c>
      <c r="AL696" s="14" t="n">
        <v>22.44</v>
      </c>
      <c r="AM696" s="14" t="n">
        <v>-8.090999999999999</v>
      </c>
      <c r="AN696" s="14" t="n">
        <v>40.264</v>
      </c>
      <c r="AO696" s="14" t="n">
        <v>0</v>
      </c>
      <c r="AP696" s="14" t="n">
        <v>1</v>
      </c>
      <c r="AQ696" s="14" t="n">
        <v>0.624</v>
      </c>
      <c r="AR696" s="14" t="n">
        <v>0.114</v>
      </c>
      <c r="AS696" s="14" t="n">
        <v>0.997</v>
      </c>
      <c r="AT696" s="14" t="n">
        <v>1.751</v>
      </c>
      <c r="AU696" s="14" t="n">
        <v>0.08</v>
      </c>
      <c r="AV696" s="14" t="n">
        <v>1</v>
      </c>
      <c r="AW696" s="14" t="n">
        <v>0.593</v>
      </c>
      <c r="AX696" s="14" t="n">
        <v>0.114</v>
      </c>
      <c r="AY696" s="14" t="n">
        <v>0.742</v>
      </c>
      <c r="AZ696" s="14" t="n">
        <v>1.428</v>
      </c>
      <c r="BA696" s="14" t="n">
        <v>0.07000000000000001</v>
      </c>
      <c r="BB696" s="14" t="n">
        <v>1</v>
      </c>
      <c r="BC696" s="14" t="n">
        <v>0.442</v>
      </c>
      <c r="BD696" s="14" t="n">
        <v>0.114</v>
      </c>
      <c r="BE696" s="14" t="n">
        <v>0.856</v>
      </c>
      <c r="BF696" s="14" t="n">
        <v>1.389</v>
      </c>
      <c r="BG696" s="14" t="n">
        <v>0.07000000000000001</v>
      </c>
      <c r="BH696" s="14" t="n">
        <v>1</v>
      </c>
      <c r="BI696" s="14" t="n">
        <v>0.583</v>
      </c>
      <c r="BJ696" s="14" t="n">
        <v>0.114</v>
      </c>
      <c r="BK696" s="14" t="n">
        <v>0</v>
      </c>
      <c r="BL696" s="14" t="n">
        <v>0.623</v>
      </c>
      <c r="BM696" s="14" t="n">
        <v>0.07000000000000001</v>
      </c>
      <c r="BN696" s="14" t="n">
        <v>1</v>
      </c>
      <c r="BO696" s="14" t="n">
        <v>0</v>
      </c>
      <c r="BP696" s="14" t="n">
        <v>0</v>
      </c>
      <c r="BQ696" s="14" t="n">
        <v>0.127</v>
      </c>
      <c r="BR696" s="14" t="n">
        <v>0</v>
      </c>
      <c r="BS696" s="14" t="n">
        <v>1</v>
      </c>
      <c r="BT696" s="14" t="n">
        <v>0</v>
      </c>
      <c r="BU696" s="14" t="n">
        <v>0</v>
      </c>
      <c r="BV696" s="14" t="n">
        <v>0.169</v>
      </c>
      <c r="BW696" s="14" t="n">
        <v>0.07000000000000001</v>
      </c>
      <c r="BX696" s="14" t="n">
        <v>1</v>
      </c>
      <c r="BY696" s="14" t="n">
        <v>11.787</v>
      </c>
      <c r="BZ696" s="14" t="n">
        <v>0</v>
      </c>
      <c r="CA696" s="14" t="n">
        <v>11.787</v>
      </c>
      <c r="CB696" s="14" t="n">
        <v>0</v>
      </c>
      <c r="CC696" s="14" t="n">
        <v>73.753</v>
      </c>
      <c r="CD696" s="14" t="n">
        <v>7.95</v>
      </c>
      <c r="CE696" s="14" t="n">
        <v>1.538</v>
      </c>
      <c r="CF696" s="14" t="n">
        <v>80.56100000000001</v>
      </c>
      <c r="CG696" s="14" t="n">
        <v>0.07000000000000001</v>
      </c>
      <c r="CH696" s="14" t="n">
        <v>1</v>
      </c>
      <c r="CI696" s="14" t="n">
        <v>1</v>
      </c>
      <c r="CJ696" s="14" t="n">
        <v>1</v>
      </c>
      <c r="CK696" s="14" t="n">
        <v>0</v>
      </c>
      <c r="CL696" s="14" t="n">
        <v>0</v>
      </c>
      <c r="CM696" s="14" t="n">
        <v>0</v>
      </c>
      <c r="CN696" s="14" t="n">
        <v>0</v>
      </c>
      <c r="CO696" s="14" t="n">
        <v>0</v>
      </c>
      <c r="CP696" s="14" t="n">
        <v>0</v>
      </c>
      <c r="CQ696" s="14" t="n">
        <v>1.198</v>
      </c>
      <c r="CR696" s="14" t="n">
        <v>0</v>
      </c>
      <c r="CS696" s="14" t="n">
        <v>4.776</v>
      </c>
      <c r="CT696" s="14" t="n">
        <v>3.604</v>
      </c>
      <c r="CU696" s="14" t="n">
        <v>9.407999999999999</v>
      </c>
    </row>
    <row r="697">
      <c r="A697" s="14" t="inlineStr">
        <is>
          <t>SGP2022</t>
        </is>
      </c>
      <c r="B697" s="14" t="inlineStr">
        <is>
          <t>SGP</t>
        </is>
      </c>
      <c r="C697" s="14" t="inlineStr">
        <is>
          <t>SGP</t>
        </is>
      </c>
      <c r="D697" s="14" t="inlineStr">
        <is>
          <t>Singapore</t>
        </is>
      </c>
      <c r="E697" s="14" t="n">
        <v>2022</v>
      </c>
      <c r="F697" s="14" t="n">
        <v>0.07000000000000001</v>
      </c>
      <c r="G697" s="14" t="n">
        <v>8.788</v>
      </c>
      <c r="H697" s="14" t="n">
        <v>1.235</v>
      </c>
      <c r="I697" s="14" t="n">
        <v>0.314</v>
      </c>
      <c r="J697" s="14" t="n">
        <v>9.102</v>
      </c>
      <c r="K697" s="14" t="n">
        <v>0</v>
      </c>
      <c r="L697" s="14" t="n">
        <v>1</v>
      </c>
      <c r="M697" s="14" t="n">
        <v>9.782999999999999</v>
      </c>
      <c r="N697" s="14" t="n">
        <v>3.704</v>
      </c>
      <c r="O697" s="14" t="n">
        <v>0.315</v>
      </c>
      <c r="P697" s="14" t="n">
        <v>10.098</v>
      </c>
      <c r="Q697" s="14" t="n">
        <v>0</v>
      </c>
      <c r="R697" s="14" t="n">
        <v>1</v>
      </c>
      <c r="S697" s="14" t="n">
        <v>14.962</v>
      </c>
      <c r="T697" s="14" t="n">
        <v>7.408</v>
      </c>
      <c r="U697" s="14" t="n">
        <v>0.078</v>
      </c>
      <c r="V697" s="14" t="n">
        <v>16.009</v>
      </c>
      <c r="W697" s="14" t="n">
        <v>0.07000000000000001</v>
      </c>
      <c r="X697" s="14" t="n">
        <v>1</v>
      </c>
      <c r="Y697" s="14" t="n">
        <v>48.446</v>
      </c>
      <c r="Z697" s="14" t="n">
        <v>5.082</v>
      </c>
      <c r="AA697" s="14" t="n">
        <v>-4.674</v>
      </c>
      <c r="AB697" s="14" t="n">
        <v>43.772</v>
      </c>
      <c r="AC697" s="14" t="n">
        <v>0</v>
      </c>
      <c r="AD697" s="14" t="n">
        <v>1</v>
      </c>
      <c r="AE697" s="14" t="n">
        <v>48.494</v>
      </c>
      <c r="AF697" s="14" t="n">
        <v>8.99</v>
      </c>
      <c r="AG697" s="14" t="n">
        <v>-4.721</v>
      </c>
      <c r="AH697" s="14" t="n">
        <v>43.772</v>
      </c>
      <c r="AI697" s="14" t="n">
        <v>0</v>
      </c>
      <c r="AJ697" s="14" t="n">
        <v>1</v>
      </c>
      <c r="AK697" s="14" t="n">
        <v>53.141</v>
      </c>
      <c r="AL697" s="14" t="n">
        <v>25.377</v>
      </c>
      <c r="AM697" s="14" t="n">
        <v>-8.965999999999999</v>
      </c>
      <c r="AN697" s="14" t="n">
        <v>47.267</v>
      </c>
      <c r="AO697" s="14" t="n">
        <v>0</v>
      </c>
      <c r="AP697" s="14" t="n">
        <v>1</v>
      </c>
      <c r="AQ697" s="14" t="n">
        <v>0.855</v>
      </c>
      <c r="AR697" s="14" t="n">
        <v>0.123</v>
      </c>
      <c r="AS697" s="14" t="n">
        <v>1.026</v>
      </c>
      <c r="AT697" s="14" t="n">
        <v>2.031</v>
      </c>
      <c r="AU697" s="14" t="n">
        <v>0.08</v>
      </c>
      <c r="AV697" s="14" t="n">
        <v>1</v>
      </c>
      <c r="AW697" s="14" t="n">
        <v>0.947</v>
      </c>
      <c r="AX697" s="14" t="n">
        <v>0.123</v>
      </c>
      <c r="AY697" s="14" t="n">
        <v>0.847</v>
      </c>
      <c r="AZ697" s="14" t="n">
        <v>1.919</v>
      </c>
      <c r="BA697" s="14" t="n">
        <v>0.07000000000000001</v>
      </c>
      <c r="BB697" s="14" t="n">
        <v>1</v>
      </c>
      <c r="BC697" s="14" t="n">
        <v>0.594</v>
      </c>
      <c r="BD697" s="14" t="n">
        <v>0.123</v>
      </c>
      <c r="BE697" s="14" t="n">
        <v>0.924</v>
      </c>
      <c r="BF697" s="14" t="n">
        <v>1.616</v>
      </c>
      <c r="BG697" s="14" t="n">
        <v>0.07000000000000001</v>
      </c>
      <c r="BH697" s="14" t="n">
        <v>1</v>
      </c>
      <c r="BI697" s="14" t="n">
        <v>0.766</v>
      </c>
      <c r="BJ697" s="14" t="n">
        <v>0.123</v>
      </c>
      <c r="BK697" s="14" t="n">
        <v>0.004</v>
      </c>
      <c r="BL697" s="14" t="n">
        <v>0.819</v>
      </c>
      <c r="BM697" s="14" t="n">
        <v>0.07000000000000001</v>
      </c>
      <c r="BN697" s="14" t="n">
        <v>1</v>
      </c>
      <c r="BO697" s="14" t="n">
        <v>0</v>
      </c>
      <c r="BP697" s="14" t="n">
        <v>0</v>
      </c>
      <c r="BQ697" s="14" t="n">
        <v>0.161</v>
      </c>
      <c r="BR697" s="14" t="n">
        <v>0</v>
      </c>
      <c r="BS697" s="14" t="n">
        <v>1</v>
      </c>
      <c r="BT697" s="14" t="n">
        <v>0</v>
      </c>
      <c r="BU697" s="14" t="n">
        <v>0</v>
      </c>
      <c r="BV697" s="14" t="n">
        <v>0.205</v>
      </c>
      <c r="BW697" s="14" t="n">
        <v>0.07000000000000001</v>
      </c>
      <c r="BX697" s="14" t="n">
        <v>1</v>
      </c>
      <c r="BY697" s="14" t="n">
        <v>12.729</v>
      </c>
      <c r="BZ697" s="14" t="n">
        <v>0</v>
      </c>
      <c r="CA697" s="14" t="n">
        <v>12.729</v>
      </c>
      <c r="CB697" s="14" t="n">
        <v>0</v>
      </c>
      <c r="CC697" s="14" t="n">
        <v>89.188</v>
      </c>
      <c r="CD697" s="14" t="n">
        <v>7.95</v>
      </c>
      <c r="CE697" s="14" t="n">
        <v>2.027</v>
      </c>
      <c r="CF697" s="14" t="n">
        <v>97.09699999999999</v>
      </c>
      <c r="CG697" s="14" t="n">
        <v>0.07000000000000001</v>
      </c>
      <c r="CH697" s="14" t="n">
        <v>1</v>
      </c>
      <c r="CI697" s="14" t="n">
        <v>1</v>
      </c>
      <c r="CJ697" s="14" t="n">
        <v>1</v>
      </c>
      <c r="CK697" s="14" t="n">
        <v>0</v>
      </c>
      <c r="CL697" s="14" t="n">
        <v>0</v>
      </c>
      <c r="CM697" s="14" t="n">
        <v>0</v>
      </c>
      <c r="CN697" s="14" t="n">
        <v>0</v>
      </c>
      <c r="CO697" s="14" t="n">
        <v>0</v>
      </c>
      <c r="CP697" s="14" t="n">
        <v>0</v>
      </c>
      <c r="CQ697" s="14" t="n">
        <v>1.294</v>
      </c>
      <c r="CR697" s="14" t="n">
        <v>0</v>
      </c>
      <c r="CS697" s="14" t="n">
        <v>5.158</v>
      </c>
      <c r="CT697" s="14" t="n">
        <v>7.554</v>
      </c>
      <c r="CU697" s="14" t="n">
        <v>16.097</v>
      </c>
    </row>
    <row r="698">
      <c r="A698" s="14" t="inlineStr">
        <is>
          <t>SGP2023</t>
        </is>
      </c>
      <c r="B698" s="14" t="inlineStr">
        <is>
          <t>SGP</t>
        </is>
      </c>
      <c r="C698" s="14" t="inlineStr">
        <is>
          <t>SGP</t>
        </is>
      </c>
      <c r="D698" s="14" t="inlineStr">
        <is>
          <t>Singapore</t>
        </is>
      </c>
      <c r="E698" s="14" t="n">
        <v>2023</v>
      </c>
      <c r="F698" s="14" t="n">
        <v>0.07000000000000001</v>
      </c>
      <c r="G698" s="14" t="n">
        <v>5.77</v>
      </c>
      <c r="H698" s="14" t="n">
        <v>1.286</v>
      </c>
      <c r="I698" s="14" t="n">
        <v>0.334</v>
      </c>
      <c r="J698" s="14" t="n">
        <v>6.104</v>
      </c>
      <c r="K698" s="14" t="n">
        <v>0</v>
      </c>
      <c r="L698" s="14" t="n">
        <v>1</v>
      </c>
      <c r="M698" s="14" t="n">
        <v>7.886</v>
      </c>
      <c r="N698" s="14" t="n">
        <v>3.857</v>
      </c>
      <c r="O698" s="14" t="n">
        <v>0.335</v>
      </c>
      <c r="P698" s="14" t="n">
        <v>8.221</v>
      </c>
      <c r="Q698" s="14" t="n">
        <v>0</v>
      </c>
      <c r="R698" s="14" t="n">
        <v>1</v>
      </c>
      <c r="S698" s="14" t="n">
        <v>12.198</v>
      </c>
      <c r="T698" s="14" t="n">
        <v>7.714</v>
      </c>
      <c r="U698" s="14" t="n">
        <v>0.095</v>
      </c>
      <c r="V698" s="14" t="n">
        <v>13.052</v>
      </c>
      <c r="W698" s="14" t="n">
        <v>0.07000000000000001</v>
      </c>
      <c r="X698" s="14" t="n">
        <v>1</v>
      </c>
      <c r="Y698" s="14" t="n">
        <v>44.928</v>
      </c>
      <c r="Z698" s="14" t="n">
        <v>5.033</v>
      </c>
      <c r="AA698" s="14" t="n">
        <v>0.376</v>
      </c>
      <c r="AB698" s="14" t="n">
        <v>45.304</v>
      </c>
      <c r="AC698" s="14" t="n">
        <v>0</v>
      </c>
      <c r="AD698" s="14" t="n">
        <v>1</v>
      </c>
      <c r="AE698" s="14" t="n">
        <v>45.027</v>
      </c>
      <c r="AF698" s="14" t="n">
        <v>8.968</v>
      </c>
      <c r="AG698" s="14" t="n">
        <v>0.277</v>
      </c>
      <c r="AH698" s="14" t="n">
        <v>45.304</v>
      </c>
      <c r="AI698" s="14" t="n">
        <v>0</v>
      </c>
      <c r="AJ698" s="14" t="n">
        <v>1</v>
      </c>
      <c r="AK698" s="14" t="n">
        <v>49.981</v>
      </c>
      <c r="AL698" s="14" t="n">
        <v>24.759</v>
      </c>
      <c r="AM698" s="14" t="n">
        <v>-4.133</v>
      </c>
      <c r="AN698" s="14" t="n">
        <v>49.057</v>
      </c>
      <c r="AO698" s="14" t="n">
        <v>0</v>
      </c>
      <c r="AP698" s="14" t="n">
        <v>1</v>
      </c>
      <c r="AQ698" s="14" t="n">
        <v>0.752</v>
      </c>
      <c r="AR698" s="14" t="n">
        <v>0.129</v>
      </c>
      <c r="AS698" s="14" t="n">
        <v>1.101</v>
      </c>
      <c r="AT698" s="14" t="n">
        <v>2.001</v>
      </c>
      <c r="AU698" s="14" t="n">
        <v>0.08</v>
      </c>
      <c r="AV698" s="14" t="n">
        <v>1</v>
      </c>
      <c r="AW698" s="14" t="n">
        <v>0.783</v>
      </c>
      <c r="AX698" s="14" t="n">
        <v>0.129</v>
      </c>
      <c r="AY698" s="14" t="n">
        <v>0.925</v>
      </c>
      <c r="AZ698" s="14" t="n">
        <v>1.827</v>
      </c>
      <c r="BA698" s="14" t="n">
        <v>0.07000000000000001</v>
      </c>
      <c r="BB698" s="14" t="n">
        <v>1</v>
      </c>
      <c r="BC698" s="14" t="n">
        <v>0.529</v>
      </c>
      <c r="BD698" s="14" t="n">
        <v>0.129</v>
      </c>
      <c r="BE698" s="14" t="n">
        <v>0.972</v>
      </c>
      <c r="BF698" s="14" t="n">
        <v>1.594</v>
      </c>
      <c r="BG698" s="14" t="n">
        <v>0.07000000000000001</v>
      </c>
      <c r="BH698" s="14" t="n">
        <v>1</v>
      </c>
      <c r="BI698" s="14" t="n">
        <v>0.669</v>
      </c>
      <c r="BJ698" s="14" t="n">
        <v>0.129</v>
      </c>
      <c r="BK698" s="14" t="n">
        <v>0.005</v>
      </c>
      <c r="BL698" s="14" t="n">
        <v>0.715</v>
      </c>
      <c r="BM698" s="14" t="n">
        <v>0.07000000000000001</v>
      </c>
      <c r="BN698" s="14" t="n">
        <v>1</v>
      </c>
      <c r="BO698" s="14" t="n">
        <v>0</v>
      </c>
      <c r="BP698" s="14" t="n">
        <v>0</v>
      </c>
      <c r="BQ698" s="14" t="n">
        <v>0.243</v>
      </c>
      <c r="BR698" s="14" t="n">
        <v>0</v>
      </c>
      <c r="BS698" s="14" t="n">
        <v>1</v>
      </c>
      <c r="BT698" s="14" t="n">
        <v>0</v>
      </c>
      <c r="BU698" s="14" t="n">
        <v>0</v>
      </c>
      <c r="BV698" s="14" t="n">
        <v>0.227</v>
      </c>
      <c r="BW698" s="14" t="n">
        <v>0.07000000000000001</v>
      </c>
      <c r="BX698" s="14" t="n">
        <v>1</v>
      </c>
      <c r="BY698" s="14" t="n">
        <v>13.254</v>
      </c>
      <c r="BZ698" s="14" t="n">
        <v>0</v>
      </c>
      <c r="CA698" s="14" t="n">
        <v>13.254</v>
      </c>
      <c r="CB698" s="14" t="n">
        <v>0</v>
      </c>
      <c r="CC698" s="14" t="n">
        <v>72.967</v>
      </c>
      <c r="CD698" s="14" t="n">
        <v>7.95</v>
      </c>
      <c r="CE698" s="14" t="n">
        <v>2.247</v>
      </c>
      <c r="CF698" s="14" t="n">
        <v>79.86</v>
      </c>
      <c r="CG698" s="14" t="n">
        <v>0.07000000000000001</v>
      </c>
      <c r="CH698" s="14" t="n">
        <v>1</v>
      </c>
      <c r="CI698" s="14" t="n">
        <v>1</v>
      </c>
      <c r="CJ698" s="14" t="n">
        <v>1</v>
      </c>
      <c r="CK698" s="14" t="n">
        <v>0</v>
      </c>
      <c r="CL698" s="14" t="n">
        <v>0</v>
      </c>
      <c r="CM698" s="14" t="n">
        <v>0</v>
      </c>
      <c r="CN698" s="14" t="n">
        <v>0</v>
      </c>
      <c r="CO698" s="14" t="n">
        <v>0</v>
      </c>
      <c r="CP698" s="14" t="n">
        <v>0</v>
      </c>
      <c r="CQ698" s="14" t="n">
        <v>1.348</v>
      </c>
      <c r="CR698" s="14" t="n">
        <v>0</v>
      </c>
      <c r="CS698" s="14" t="n">
        <v>5.37</v>
      </c>
      <c r="CT698" s="14" t="n">
        <v>4.484</v>
      </c>
      <c r="CU698" s="14" t="n">
        <v>12.529</v>
      </c>
    </row>
    <row r="699">
      <c r="A699" s="14" t="inlineStr">
        <is>
          <t>SGP2024</t>
        </is>
      </c>
      <c r="B699" s="14" t="inlineStr">
        <is>
          <t>SGP</t>
        </is>
      </c>
      <c r="C699" s="14" t="inlineStr">
        <is>
          <t>SGP</t>
        </is>
      </c>
      <c r="D699" s="14" t="inlineStr">
        <is>
          <t>Singapore</t>
        </is>
      </c>
      <c r="E699" s="14" t="n">
        <v>2024</v>
      </c>
      <c r="F699" s="14" t="n">
        <v>0.07000000000000001</v>
      </c>
      <c r="G699" s="14" t="n">
        <v>4.833</v>
      </c>
      <c r="H699" s="14" t="n">
        <v>1.324</v>
      </c>
      <c r="I699" s="14" t="n">
        <v>1.689</v>
      </c>
      <c r="J699" s="14" t="n">
        <v>6.522</v>
      </c>
      <c r="K699" s="14" t="n">
        <v>0</v>
      </c>
      <c r="L699" s="14" t="n">
        <v>1</v>
      </c>
      <c r="M699" s="14" t="n">
        <v>7.124</v>
      </c>
      <c r="N699" s="14" t="n">
        <v>3.971</v>
      </c>
      <c r="O699" s="14" t="n">
        <v>1.695</v>
      </c>
      <c r="P699" s="14" t="n">
        <v>8.818</v>
      </c>
      <c r="Q699" s="14" t="n">
        <v>0</v>
      </c>
      <c r="R699" s="14" t="n">
        <v>1</v>
      </c>
      <c r="S699" s="14" t="n">
        <v>11.451</v>
      </c>
      <c r="T699" s="14" t="n">
        <v>7.942</v>
      </c>
      <c r="U699" s="14" t="n">
        <v>0.109</v>
      </c>
      <c r="V699" s="14" t="n">
        <v>12.252</v>
      </c>
      <c r="W699" s="14" t="n">
        <v>0.07000000000000001</v>
      </c>
      <c r="X699" s="14" t="n">
        <v>1</v>
      </c>
      <c r="Y699" s="14" t="n">
        <v>48.488</v>
      </c>
      <c r="Z699" s="14" t="n">
        <v>6.122</v>
      </c>
      <c r="AA699" s="14" t="n">
        <v>0</v>
      </c>
      <c r="AB699" s="14" t="n">
        <v>48.488</v>
      </c>
      <c r="AC699" s="14" t="n">
        <v>0</v>
      </c>
      <c r="AD699" s="14" t="n">
        <v>1</v>
      </c>
      <c r="AE699" s="14" t="n">
        <v>48.488</v>
      </c>
      <c r="AF699" s="14" t="n">
        <v>10.622</v>
      </c>
      <c r="AG699" s="14" t="n">
        <v>0</v>
      </c>
      <c r="AH699" s="14" t="n">
        <v>48.488</v>
      </c>
      <c r="AI699" s="14" t="n">
        <v>0</v>
      </c>
      <c r="AJ699" s="14" t="n">
        <v>1</v>
      </c>
      <c r="AK699" s="14" t="n">
        <v>53.142</v>
      </c>
      <c r="AL699" s="14" t="n">
        <v>27.029</v>
      </c>
      <c r="AM699" s="14" t="n">
        <v>-4.15</v>
      </c>
      <c r="AN699" s="14" t="n">
        <v>52.422</v>
      </c>
      <c r="AO699" s="14" t="n">
        <v>0</v>
      </c>
      <c r="AP699" s="14" t="n">
        <v>1</v>
      </c>
      <c r="AQ699" s="14" t="n">
        <v>0.723</v>
      </c>
      <c r="AR699" s="14" t="n">
        <v>0.132</v>
      </c>
      <c r="AS699" s="14" t="n">
        <v>1.167</v>
      </c>
      <c r="AT699" s="14" t="n">
        <v>2.06</v>
      </c>
      <c r="AU699" s="14" t="n">
        <v>0.09</v>
      </c>
      <c r="AV699" s="14" t="n">
        <v>1</v>
      </c>
      <c r="AW699" s="14" t="n">
        <v>0.734</v>
      </c>
      <c r="AX699" s="14" t="n">
        <v>0.132</v>
      </c>
      <c r="AY699" s="14" t="n">
        <v>1.03</v>
      </c>
      <c r="AZ699" s="14" t="n">
        <v>1.887</v>
      </c>
      <c r="BA699" s="14" t="n">
        <v>0.07000000000000001</v>
      </c>
      <c r="BB699" s="14" t="n">
        <v>1</v>
      </c>
      <c r="BC699" s="14" t="n">
        <v>0.512</v>
      </c>
      <c r="BD699" s="14" t="n">
        <v>0.132</v>
      </c>
      <c r="BE699" s="14" t="n">
        <v>1.005</v>
      </c>
      <c r="BF699" s="14" t="n">
        <v>1.608</v>
      </c>
      <c r="BG699" s="14" t="n">
        <v>0.07000000000000001</v>
      </c>
      <c r="BH699" s="14" t="n">
        <v>1</v>
      </c>
      <c r="BI699" s="14" t="n">
        <v>0.66</v>
      </c>
      <c r="BJ699" s="14" t="n">
        <v>0.132</v>
      </c>
      <c r="BK699" s="14" t="n">
        <v>0.006</v>
      </c>
      <c r="BL699" s="14" t="n">
        <v>0.707</v>
      </c>
      <c r="BM699" s="14" t="n">
        <v>0.07000000000000001</v>
      </c>
      <c r="BN699" s="14" t="n">
        <v>1</v>
      </c>
      <c r="BO699" s="14" t="n">
        <v>0</v>
      </c>
      <c r="BP699" s="14" t="n">
        <v>0</v>
      </c>
      <c r="BQ699" s="14" t="n">
        <v>0.207</v>
      </c>
      <c r="BR699" s="14" t="n">
        <v>0</v>
      </c>
      <c r="BS699" s="14" t="n">
        <v>1</v>
      </c>
      <c r="BT699" s="14" t="n">
        <v>0</v>
      </c>
      <c r="BU699" s="14" t="n">
        <v>0</v>
      </c>
      <c r="BV699" s="14" t="n">
        <v>0.231</v>
      </c>
      <c r="BW699" s="14" t="n">
        <v>0.07000000000000001</v>
      </c>
      <c r="BX699" s="14" t="n">
        <v>1</v>
      </c>
      <c r="BY699" s="14" t="n">
        <v>13.646</v>
      </c>
      <c r="BZ699" s="14" t="n">
        <v>0</v>
      </c>
      <c r="CA699" s="14" t="n">
        <v>13.646</v>
      </c>
      <c r="CB699" s="14" t="n">
        <v>0</v>
      </c>
      <c r="CC699" s="14" t="n">
        <v>71.05</v>
      </c>
      <c r="CD699" s="14" t="n">
        <v>7.95</v>
      </c>
      <c r="CE699" s="14" t="n">
        <v>9.138</v>
      </c>
      <c r="CF699" s="14" t="n">
        <v>84.991</v>
      </c>
      <c r="CG699" s="14" t="n">
        <v>0.07000000000000001</v>
      </c>
      <c r="CH699" s="14" t="n">
        <v>1</v>
      </c>
      <c r="CI699" s="14" t="n">
        <v>1</v>
      </c>
      <c r="CJ699" s="14" t="n">
        <v>1</v>
      </c>
      <c r="CK699" s="14" t="n">
        <v>0</v>
      </c>
      <c r="CL699" s="14" t="n">
        <v>0</v>
      </c>
      <c r="CM699" s="14" t="n">
        <v>0</v>
      </c>
      <c r="CN699" s="14" t="n">
        <v>0</v>
      </c>
      <c r="CO699" s="14" t="n">
        <v>0</v>
      </c>
      <c r="CP699" s="14" t="n">
        <v>0</v>
      </c>
      <c r="CQ699" s="14" t="n">
        <v>1.387</v>
      </c>
      <c r="CR699" s="14" t="n">
        <v>0</v>
      </c>
      <c r="CS699" s="14" t="n">
        <v>5.529</v>
      </c>
      <c r="CT699" s="14" t="n">
        <v>3.509</v>
      </c>
      <c r="CU699" s="14" t="n">
        <v>10.896</v>
      </c>
    </row>
    <row r="700">
      <c r="A700" s="14" t="inlineStr">
        <is>
          <t>SXM2021</t>
        </is>
      </c>
      <c r="B700" s="14" t="inlineStr">
        <is>
          <t>SXM</t>
        </is>
      </c>
      <c r="C700" s="14" t="inlineStr">
        <is>
          <t>SXM</t>
        </is>
      </c>
      <c r="D700" s="14" t="inlineStr">
        <is>
          <t>Sint Maarten (Dutch part)</t>
        </is>
      </c>
      <c r="E700" s="14" t="n">
        <v>2021</v>
      </c>
      <c r="F700" s="14" t="n">
        <v>0.05</v>
      </c>
      <c r="G700" s="14" t="n">
        <v>5.897</v>
      </c>
      <c r="H700" s="14" t="n">
        <v>1.143</v>
      </c>
      <c r="I700" s="14" t="n">
        <v>0</v>
      </c>
      <c r="J700" s="14" t="n">
        <v>5.897</v>
      </c>
      <c r="K700" s="14" t="n">
        <v>0</v>
      </c>
      <c r="L700" s="14" t="n">
        <v>1</v>
      </c>
      <c r="M700" s="14" t="n">
        <v>7.964</v>
      </c>
      <c r="N700" s="14" t="n">
        <v>3.43</v>
      </c>
      <c r="O700" s="14" t="n">
        <v>0</v>
      </c>
      <c r="P700" s="14" t="n">
        <v>7.964</v>
      </c>
      <c r="Q700" s="14" t="n">
        <v>0</v>
      </c>
      <c r="R700" s="14" t="n">
        <v>1</v>
      </c>
      <c r="S700" s="14" t="n">
        <v>11.613</v>
      </c>
      <c r="T700" s="14" t="n">
        <v>6.86</v>
      </c>
      <c r="U700" s="14" t="n">
        <v>0</v>
      </c>
      <c r="V700" s="14" t="n">
        <v>12.194</v>
      </c>
      <c r="W700" s="14" t="n">
        <v>0.05</v>
      </c>
      <c r="X700" s="14" t="n">
        <v>1</v>
      </c>
      <c r="Y700" s="14" t="n">
        <v>17.127</v>
      </c>
      <c r="Z700" s="14" t="n">
        <v>2.304</v>
      </c>
      <c r="AA700" s="14" t="n">
        <v>0</v>
      </c>
      <c r="AB700" s="14" t="n">
        <v>17.127</v>
      </c>
      <c r="AC700" s="14" t="n">
        <v>0</v>
      </c>
      <c r="AD700" s="14" t="n">
        <v>1</v>
      </c>
      <c r="AE700" s="14" t="n">
        <v>18.27</v>
      </c>
      <c r="AF700" s="14" t="n">
        <v>4.278</v>
      </c>
      <c r="AG700" s="14" t="n">
        <v>0</v>
      </c>
      <c r="AH700" s="14" t="n">
        <v>18.27</v>
      </c>
      <c r="AI700" s="14" t="n">
        <v>0</v>
      </c>
      <c r="AJ700" s="14" t="n">
        <v>1</v>
      </c>
      <c r="AK700" s="14" t="n">
        <v>25.13</v>
      </c>
      <c r="AL700" s="14" t="n">
        <v>13.503</v>
      </c>
      <c r="AM700" s="14" t="n">
        <v>0</v>
      </c>
      <c r="AN700" s="14" t="n">
        <v>26.386</v>
      </c>
      <c r="AO700" s="14" t="n">
        <v>0.05</v>
      </c>
      <c r="AP700" s="14" t="n">
        <v>1</v>
      </c>
      <c r="AQ700" s="14" t="n">
        <v>0.649</v>
      </c>
      <c r="AR700" s="14" t="n">
        <v>0.114</v>
      </c>
      <c r="AS700" s="14" t="n">
        <v>0</v>
      </c>
      <c r="AT700" s="14" t="n">
        <v>0.681</v>
      </c>
      <c r="AU700" s="14" t="n">
        <v>0.05</v>
      </c>
      <c r="AV700" s="14" t="n">
        <v>1</v>
      </c>
      <c r="AW700" s="14" t="n">
        <v>0.577</v>
      </c>
      <c r="AX700" s="14" t="n">
        <v>0.114</v>
      </c>
      <c r="AY700" s="14" t="n">
        <v>0</v>
      </c>
      <c r="AZ700" s="14" t="n">
        <v>0.605</v>
      </c>
      <c r="BA700" s="14" t="n">
        <v>0.05</v>
      </c>
      <c r="BB700" s="14" t="n">
        <v>1</v>
      </c>
      <c r="BC700" s="14" t="n">
        <v>0.458</v>
      </c>
      <c r="BD700" s="14" t="n">
        <v>0.114</v>
      </c>
      <c r="BE700" s="14" t="n">
        <v>0</v>
      </c>
      <c r="BF700" s="14" t="n">
        <v>0.481</v>
      </c>
      <c r="BG700" s="14" t="n">
        <v>0.05</v>
      </c>
      <c r="BH700" s="14" t="n">
        <v>1</v>
      </c>
      <c r="BI700" s="14" t="n">
        <v>0.491</v>
      </c>
      <c r="BJ700" s="14" t="n">
        <v>0.114</v>
      </c>
      <c r="BK700" s="14" t="n">
        <v>0</v>
      </c>
      <c r="BL700" s="14" t="n">
        <v>0.516</v>
      </c>
      <c r="BM700" s="14" t="n">
        <v>0.05</v>
      </c>
      <c r="BN700" s="14" t="n">
        <v>1</v>
      </c>
      <c r="BO700" s="14" t="n">
        <v>0</v>
      </c>
      <c r="BP700" s="14" t="n">
        <v>0</v>
      </c>
      <c r="BQ700" s="14" t="n">
        <v>0</v>
      </c>
      <c r="BR700" s="14" t="n">
        <v>0</v>
      </c>
      <c r="BS700" s="14" t="n">
        <v>1</v>
      </c>
      <c r="BT700" s="14" t="n">
        <v>0</v>
      </c>
      <c r="BU700" s="14" t="n">
        <v>0</v>
      </c>
      <c r="BV700" s="14" t="n">
        <v>0</v>
      </c>
      <c r="BW700" s="14" t="n">
        <v>0.05</v>
      </c>
      <c r="BX700" s="14" t="n">
        <v>1</v>
      </c>
      <c r="BY700" s="14" t="n">
        <v>11.787</v>
      </c>
      <c r="BZ700" s="14" t="n">
        <v>0</v>
      </c>
      <c r="CA700" s="14" t="n">
        <v>11.787</v>
      </c>
      <c r="CB700" s="14" t="n">
        <v>0</v>
      </c>
      <c r="CC700" s="14" t="n">
        <v>78.125</v>
      </c>
      <c r="CD700" s="14" t="n">
        <v>7.95</v>
      </c>
      <c r="CE700" s="14" t="n">
        <v>0</v>
      </c>
      <c r="CF700" s="14" t="n">
        <v>82.03100000000001</v>
      </c>
      <c r="CG700" s="14" t="n">
        <v>0.05</v>
      </c>
      <c r="CH700" s="14" t="n">
        <v>1</v>
      </c>
      <c r="CI700" s="14" t="n">
        <v>0</v>
      </c>
      <c r="CJ700" s="14" t="n">
        <v>0</v>
      </c>
      <c r="CK700" s="14" t="n">
        <v>0</v>
      </c>
      <c r="CL700" s="14" t="n">
        <v>0</v>
      </c>
      <c r="CM700" s="14" t="n">
        <v>0</v>
      </c>
      <c r="CN700" s="14" t="n">
        <v>0</v>
      </c>
      <c r="CO700" s="14" t="n">
        <v>0</v>
      </c>
      <c r="CP700" s="14" t="n">
        <v>0</v>
      </c>
      <c r="CQ700" s="14" t="n">
        <v>1.198</v>
      </c>
      <c r="CR700" s="14" t="n">
        <v>0</v>
      </c>
      <c r="CS700" s="14" t="n">
        <v>4.776</v>
      </c>
      <c r="CT700" s="14" t="n">
        <v>4.753</v>
      </c>
      <c r="CU700" s="14" t="n">
        <v>15.983</v>
      </c>
    </row>
    <row r="701">
      <c r="A701" s="14" t="inlineStr">
        <is>
          <t>SXM2022</t>
        </is>
      </c>
      <c r="B701" s="14" t="inlineStr">
        <is>
          <t>SXM</t>
        </is>
      </c>
      <c r="C701" s="14" t="inlineStr">
        <is>
          <t>SXM</t>
        </is>
      </c>
      <c r="D701" s="14" t="inlineStr">
        <is>
          <t>Sint Maarten (Dutch part)</t>
        </is>
      </c>
      <c r="E701" s="14" t="n">
        <v>2022</v>
      </c>
      <c r="F701" s="14" t="n">
        <v>0.05</v>
      </c>
      <c r="G701" s="14" t="n">
        <v>11.72</v>
      </c>
      <c r="H701" s="14" t="n">
        <v>1.235</v>
      </c>
      <c r="I701" s="14" t="n">
        <v>0</v>
      </c>
      <c r="J701" s="14" t="n">
        <v>11.72</v>
      </c>
      <c r="K701" s="14" t="n">
        <v>0</v>
      </c>
      <c r="L701" s="14" t="n">
        <v>1</v>
      </c>
      <c r="M701" s="14" t="n">
        <v>9.782999999999999</v>
      </c>
      <c r="N701" s="14" t="n">
        <v>3.704</v>
      </c>
      <c r="O701" s="14" t="n">
        <v>0</v>
      </c>
      <c r="P701" s="14" t="n">
        <v>9.782999999999999</v>
      </c>
      <c r="Q701" s="14" t="n">
        <v>0</v>
      </c>
      <c r="R701" s="14" t="n">
        <v>1</v>
      </c>
      <c r="S701" s="14" t="n">
        <v>17.893</v>
      </c>
      <c r="T701" s="14" t="n">
        <v>7.408</v>
      </c>
      <c r="U701" s="14" t="n">
        <v>0.066</v>
      </c>
      <c r="V701" s="14" t="n">
        <v>18.788</v>
      </c>
      <c r="W701" s="14" t="n">
        <v>0.05</v>
      </c>
      <c r="X701" s="14" t="n">
        <v>1</v>
      </c>
      <c r="Y701" s="14" t="n">
        <v>30.728</v>
      </c>
      <c r="Z701" s="14" t="n">
        <v>4.133</v>
      </c>
      <c r="AA701" s="14" t="n">
        <v>0</v>
      </c>
      <c r="AB701" s="14" t="n">
        <v>30.728</v>
      </c>
      <c r="AC701" s="14" t="n">
        <v>0</v>
      </c>
      <c r="AD701" s="14" t="n">
        <v>1</v>
      </c>
      <c r="AE701" s="14" t="n">
        <v>31.963</v>
      </c>
      <c r="AF701" s="14" t="n">
        <v>7.485</v>
      </c>
      <c r="AG701" s="14" t="n">
        <v>0</v>
      </c>
      <c r="AH701" s="14" t="n">
        <v>31.963</v>
      </c>
      <c r="AI701" s="14" t="n">
        <v>0</v>
      </c>
      <c r="AJ701" s="14" t="n">
        <v>1</v>
      </c>
      <c r="AK701" s="14" t="n">
        <v>39.371</v>
      </c>
      <c r="AL701" s="14" t="n">
        <v>21.155</v>
      </c>
      <c r="AM701" s="14" t="n">
        <v>0.146</v>
      </c>
      <c r="AN701" s="14" t="n">
        <v>41.34</v>
      </c>
      <c r="AO701" s="14" t="n">
        <v>0.05</v>
      </c>
      <c r="AP701" s="14" t="n">
        <v>1</v>
      </c>
      <c r="AQ701" s="14" t="n">
        <v>0.896</v>
      </c>
      <c r="AR701" s="14" t="n">
        <v>0.123</v>
      </c>
      <c r="AS701" s="14" t="n">
        <v>0.003</v>
      </c>
      <c r="AT701" s="14" t="n">
        <v>0.9409999999999999</v>
      </c>
      <c r="AU701" s="14" t="n">
        <v>0.05</v>
      </c>
      <c r="AV701" s="14" t="n">
        <v>1</v>
      </c>
      <c r="AW701" s="14" t="n">
        <v>0.89</v>
      </c>
      <c r="AX701" s="14" t="n">
        <v>0.123</v>
      </c>
      <c r="AY701" s="14" t="n">
        <v>0.003</v>
      </c>
      <c r="AZ701" s="14" t="n">
        <v>0.9350000000000001</v>
      </c>
      <c r="BA701" s="14" t="n">
        <v>0.05</v>
      </c>
      <c r="BB701" s="14" t="n">
        <v>1</v>
      </c>
      <c r="BC701" s="14" t="n">
        <v>0.62</v>
      </c>
      <c r="BD701" s="14" t="n">
        <v>0.123</v>
      </c>
      <c r="BE701" s="14" t="n">
        <v>0.002</v>
      </c>
      <c r="BF701" s="14" t="n">
        <v>0.651</v>
      </c>
      <c r="BG701" s="14" t="n">
        <v>0.05</v>
      </c>
      <c r="BH701" s="14" t="n">
        <v>1</v>
      </c>
      <c r="BI701" s="14" t="n">
        <v>0.608</v>
      </c>
      <c r="BJ701" s="14" t="n">
        <v>0.123</v>
      </c>
      <c r="BK701" s="14" t="n">
        <v>0.002</v>
      </c>
      <c r="BL701" s="14" t="n">
        <v>0.638</v>
      </c>
      <c r="BM701" s="14" t="n">
        <v>0.05</v>
      </c>
      <c r="BN701" s="14" t="n">
        <v>1</v>
      </c>
      <c r="BO701" s="14" t="n">
        <v>0</v>
      </c>
      <c r="BP701" s="14" t="n">
        <v>0</v>
      </c>
      <c r="BQ701" s="14" t="n">
        <v>0</v>
      </c>
      <c r="BR701" s="14" t="n">
        <v>0</v>
      </c>
      <c r="BS701" s="14" t="n">
        <v>1</v>
      </c>
      <c r="BT701" s="14" t="n">
        <v>0</v>
      </c>
      <c r="BU701" s="14" t="n">
        <v>0</v>
      </c>
      <c r="BV701" s="14" t="n">
        <v>0</v>
      </c>
      <c r="BW701" s="14" t="n">
        <v>0.05</v>
      </c>
      <c r="BX701" s="14" t="n">
        <v>1</v>
      </c>
      <c r="BY701" s="14" t="n">
        <v>12.729</v>
      </c>
      <c r="BZ701" s="14" t="n">
        <v>0</v>
      </c>
      <c r="CA701" s="14" t="n">
        <v>12.729</v>
      </c>
      <c r="CB701" s="14" t="n">
        <v>0</v>
      </c>
      <c r="CC701" s="14" t="n">
        <v>97.90000000000001</v>
      </c>
      <c r="CD701" s="14" t="n">
        <v>7.95</v>
      </c>
      <c r="CE701" s="14" t="n">
        <v>0.362</v>
      </c>
      <c r="CF701" s="14" t="n">
        <v>102.795</v>
      </c>
      <c r="CG701" s="14" t="n">
        <v>0.05</v>
      </c>
      <c r="CH701" s="14" t="n">
        <v>1</v>
      </c>
      <c r="CI701" s="14" t="n">
        <v>0</v>
      </c>
      <c r="CJ701" s="14" t="n">
        <v>0</v>
      </c>
      <c r="CK701" s="14" t="n">
        <v>0</v>
      </c>
      <c r="CL701" s="14" t="n">
        <v>0</v>
      </c>
      <c r="CM701" s="14" t="n">
        <v>0</v>
      </c>
      <c r="CN701" s="14" t="n">
        <v>0</v>
      </c>
      <c r="CO701" s="14" t="n">
        <v>0</v>
      </c>
      <c r="CP701" s="14" t="n">
        <v>0</v>
      </c>
      <c r="CQ701" s="14" t="n">
        <v>1.294</v>
      </c>
      <c r="CR701" s="14" t="n">
        <v>0</v>
      </c>
      <c r="CS701" s="14" t="n">
        <v>5.158</v>
      </c>
      <c r="CT701" s="14" t="n">
        <v>10.485</v>
      </c>
      <c r="CU701" s="14" t="n">
        <v>29.494</v>
      </c>
    </row>
    <row r="702">
      <c r="A702" s="14" t="inlineStr">
        <is>
          <t>SXM2023</t>
        </is>
      </c>
      <c r="B702" s="14" t="inlineStr">
        <is>
          <t>SXM</t>
        </is>
      </c>
      <c r="C702" s="14" t="inlineStr">
        <is>
          <t>SXM</t>
        </is>
      </c>
      <c r="D702" s="14" t="inlineStr">
        <is>
          <t>Sint Maarten (Dutch part)</t>
        </is>
      </c>
      <c r="E702" s="14" t="n">
        <v>2023</v>
      </c>
      <c r="F702" s="14" t="n">
        <v>0.05</v>
      </c>
      <c r="G702" s="14" t="n">
        <v>6.147</v>
      </c>
      <c r="H702" s="14" t="n">
        <v>1.286</v>
      </c>
      <c r="I702" s="14" t="n">
        <v>0</v>
      </c>
      <c r="J702" s="14" t="n">
        <v>6.147</v>
      </c>
      <c r="K702" s="14" t="n">
        <v>0</v>
      </c>
      <c r="L702" s="14" t="n">
        <v>1</v>
      </c>
      <c r="M702" s="14" t="n">
        <v>7.886</v>
      </c>
      <c r="N702" s="14" t="n">
        <v>3.857</v>
      </c>
      <c r="O702" s="14" t="n">
        <v>0</v>
      </c>
      <c r="P702" s="14" t="n">
        <v>7.886</v>
      </c>
      <c r="Q702" s="14" t="n">
        <v>0</v>
      </c>
      <c r="R702" s="14" t="n">
        <v>1</v>
      </c>
      <c r="S702" s="14" t="n">
        <v>12.575</v>
      </c>
      <c r="T702" s="14" t="n">
        <v>7.714</v>
      </c>
      <c r="U702" s="14" t="n">
        <v>0.07000000000000001</v>
      </c>
      <c r="V702" s="14" t="n">
        <v>13.204</v>
      </c>
      <c r="W702" s="14" t="n">
        <v>0.05</v>
      </c>
      <c r="X702" s="14" t="n">
        <v>1</v>
      </c>
      <c r="Y702" s="14" t="n">
        <v>12.478</v>
      </c>
      <c r="Z702" s="14" t="n">
        <v>1.678</v>
      </c>
      <c r="AA702" s="14" t="n">
        <v>0</v>
      </c>
      <c r="AB702" s="14" t="n">
        <v>12.478</v>
      </c>
      <c r="AC702" s="14" t="n">
        <v>0</v>
      </c>
      <c r="AD702" s="14" t="n">
        <v>1</v>
      </c>
      <c r="AE702" s="14" t="n">
        <v>13.763</v>
      </c>
      <c r="AF702" s="14" t="n">
        <v>3.223</v>
      </c>
      <c r="AG702" s="14" t="n">
        <v>0</v>
      </c>
      <c r="AH702" s="14" t="n">
        <v>13.763</v>
      </c>
      <c r="AI702" s="14" t="n">
        <v>0</v>
      </c>
      <c r="AJ702" s="14" t="n">
        <v>1</v>
      </c>
      <c r="AK702" s="14" t="n">
        <v>21.477</v>
      </c>
      <c r="AL702" s="14" t="n">
        <v>11.54</v>
      </c>
      <c r="AM702" s="14" t="n">
        <v>0.119</v>
      </c>
      <c r="AN702" s="14" t="n">
        <v>22.551</v>
      </c>
      <c r="AO702" s="14" t="n">
        <v>0.05</v>
      </c>
      <c r="AP702" s="14" t="n">
        <v>1</v>
      </c>
      <c r="AQ702" s="14" t="n">
        <v>0.791</v>
      </c>
      <c r="AR702" s="14" t="n">
        <v>0.129</v>
      </c>
      <c r="AS702" s="14" t="n">
        <v>0.004</v>
      </c>
      <c r="AT702" s="14" t="n">
        <v>0.83</v>
      </c>
      <c r="AU702" s="14" t="n">
        <v>0.05</v>
      </c>
      <c r="AV702" s="14" t="n">
        <v>1</v>
      </c>
      <c r="AW702" s="14" t="n">
        <v>0.618</v>
      </c>
      <c r="AX702" s="14" t="n">
        <v>0.129</v>
      </c>
      <c r="AY702" s="14" t="n">
        <v>0.003</v>
      </c>
      <c r="AZ702" s="14" t="n">
        <v>0.649</v>
      </c>
      <c r="BA702" s="14" t="n">
        <v>0.05</v>
      </c>
      <c r="BB702" s="14" t="n">
        <v>1</v>
      </c>
      <c r="BC702" s="14" t="n">
        <v>0.554</v>
      </c>
      <c r="BD702" s="14" t="n">
        <v>0.129</v>
      </c>
      <c r="BE702" s="14" t="n">
        <v>0.003</v>
      </c>
      <c r="BF702" s="14" t="n">
        <v>0.582</v>
      </c>
      <c r="BG702" s="14" t="n">
        <v>0.05</v>
      </c>
      <c r="BH702" s="14" t="n">
        <v>1</v>
      </c>
      <c r="BI702" s="14" t="n">
        <v>0.5570000000000001</v>
      </c>
      <c r="BJ702" s="14" t="n">
        <v>0.129</v>
      </c>
      <c r="BK702" s="14" t="n">
        <v>0.003</v>
      </c>
      <c r="BL702" s="14" t="n">
        <v>0.585</v>
      </c>
      <c r="BM702" s="14" t="n">
        <v>0.05</v>
      </c>
      <c r="BN702" s="14" t="n">
        <v>1</v>
      </c>
      <c r="BO702" s="14" t="n">
        <v>0</v>
      </c>
      <c r="BP702" s="14" t="n">
        <v>0</v>
      </c>
      <c r="BQ702" s="14" t="n">
        <v>0</v>
      </c>
      <c r="BR702" s="14" t="n">
        <v>0</v>
      </c>
      <c r="BS702" s="14" t="n">
        <v>1</v>
      </c>
      <c r="BT702" s="14" t="n">
        <v>0</v>
      </c>
      <c r="BU702" s="14" t="n">
        <v>0</v>
      </c>
      <c r="BV702" s="14" t="n">
        <v>0</v>
      </c>
      <c r="BW702" s="14" t="n">
        <v>0.05</v>
      </c>
      <c r="BX702" s="14" t="n">
        <v>1</v>
      </c>
      <c r="BY702" s="14" t="n">
        <v>13.254</v>
      </c>
      <c r="BZ702" s="14" t="n">
        <v>0</v>
      </c>
      <c r="CA702" s="14" t="n">
        <v>13.254</v>
      </c>
      <c r="CB702" s="14" t="n">
        <v>0</v>
      </c>
      <c r="CC702" s="14" t="n">
        <v>83.248</v>
      </c>
      <c r="CD702" s="14" t="n">
        <v>7.95</v>
      </c>
      <c r="CE702" s="14" t="n">
        <v>0.461</v>
      </c>
      <c r="CF702" s="14" t="n">
        <v>87.41</v>
      </c>
      <c r="CG702" s="14" t="n">
        <v>0.05</v>
      </c>
      <c r="CH702" s="14" t="n">
        <v>1</v>
      </c>
      <c r="CI702" s="14" t="n">
        <v>0</v>
      </c>
      <c r="CJ702" s="14" t="n">
        <v>0</v>
      </c>
      <c r="CK702" s="14" t="n">
        <v>0</v>
      </c>
      <c r="CL702" s="14" t="n">
        <v>0</v>
      </c>
      <c r="CM702" s="14" t="n">
        <v>0</v>
      </c>
      <c r="CN702" s="14" t="n">
        <v>0</v>
      </c>
      <c r="CO702" s="14" t="n">
        <v>0</v>
      </c>
      <c r="CP702" s="14" t="n">
        <v>0</v>
      </c>
      <c r="CQ702" s="14" t="n">
        <v>1.348</v>
      </c>
      <c r="CR702" s="14" t="n">
        <v>0</v>
      </c>
      <c r="CS702" s="14" t="n">
        <v>5.37</v>
      </c>
      <c r="CT702" s="14" t="n">
        <v>4.861</v>
      </c>
      <c r="CU702" s="14" t="n">
        <v>11.192</v>
      </c>
    </row>
    <row r="703">
      <c r="A703" s="14" t="inlineStr">
        <is>
          <t>SXM2024</t>
        </is>
      </c>
      <c r="B703" s="14" t="inlineStr">
        <is>
          <t>SXM</t>
        </is>
      </c>
      <c r="C703" s="14" t="inlineStr">
        <is>
          <t>SXM</t>
        </is>
      </c>
      <c r="D703" s="14" t="inlineStr">
        <is>
          <t>Sint Maarten (Dutch part)</t>
        </is>
      </c>
      <c r="E703" s="14" t="n">
        <v>2024</v>
      </c>
      <c r="F703" s="14" t="n">
        <v>0.05</v>
      </c>
      <c r="G703" s="14" t="n">
        <v>5.575</v>
      </c>
      <c r="H703" s="14" t="n">
        <v>1.324</v>
      </c>
      <c r="I703" s="14" t="n">
        <v>0</v>
      </c>
      <c r="J703" s="14" t="n">
        <v>5.575</v>
      </c>
      <c r="K703" s="14" t="n">
        <v>0</v>
      </c>
      <c r="L703" s="14" t="n">
        <v>1</v>
      </c>
      <c r="M703" s="14" t="n">
        <v>7.124</v>
      </c>
      <c r="N703" s="14" t="n">
        <v>3.971</v>
      </c>
      <c r="O703" s="14" t="n">
        <v>0</v>
      </c>
      <c r="P703" s="14" t="n">
        <v>7.124</v>
      </c>
      <c r="Q703" s="14" t="n">
        <v>0</v>
      </c>
      <c r="R703" s="14" t="n">
        <v>1</v>
      </c>
      <c r="S703" s="14" t="n">
        <v>12.193</v>
      </c>
      <c r="T703" s="14" t="n">
        <v>7.942</v>
      </c>
      <c r="U703" s="14" t="n">
        <v>0.083</v>
      </c>
      <c r="V703" s="14" t="n">
        <v>12.802</v>
      </c>
      <c r="W703" s="14" t="n">
        <v>0.05</v>
      </c>
      <c r="X703" s="14" t="n">
        <v>1</v>
      </c>
      <c r="Y703" s="14" t="n">
        <v>11.447</v>
      </c>
      <c r="Z703" s="14" t="n">
        <v>1.54</v>
      </c>
      <c r="AA703" s="14" t="n">
        <v>0</v>
      </c>
      <c r="AB703" s="14" t="n">
        <v>11.447</v>
      </c>
      <c r="AC703" s="14" t="n">
        <v>0</v>
      </c>
      <c r="AD703" s="14" t="n">
        <v>1</v>
      </c>
      <c r="AE703" s="14" t="n">
        <v>12.771</v>
      </c>
      <c r="AF703" s="14" t="n">
        <v>2.991</v>
      </c>
      <c r="AG703" s="14" t="n">
        <v>0</v>
      </c>
      <c r="AH703" s="14" t="n">
        <v>12.771</v>
      </c>
      <c r="AI703" s="14" t="n">
        <v>0</v>
      </c>
      <c r="AJ703" s="14" t="n">
        <v>1</v>
      </c>
      <c r="AK703" s="14" t="n">
        <v>20.712</v>
      </c>
      <c r="AL703" s="14" t="n">
        <v>11.129</v>
      </c>
      <c r="AM703" s="14" t="n">
        <v>0.141</v>
      </c>
      <c r="AN703" s="14" t="n">
        <v>21.748</v>
      </c>
      <c r="AO703" s="14" t="n">
        <v>0.05</v>
      </c>
      <c r="AP703" s="14" t="n">
        <v>1</v>
      </c>
      <c r="AQ703" s="14" t="n">
        <v>0.756</v>
      </c>
      <c r="AR703" s="14" t="n">
        <v>0.132</v>
      </c>
      <c r="AS703" s="14" t="n">
        <v>0.005</v>
      </c>
      <c r="AT703" s="14" t="n">
        <v>0.794</v>
      </c>
      <c r="AU703" s="14" t="n">
        <v>0.05</v>
      </c>
      <c r="AV703" s="14" t="n">
        <v>1</v>
      </c>
      <c r="AW703" s="14" t="n">
        <v>0.655</v>
      </c>
      <c r="AX703" s="14" t="n">
        <v>0.132</v>
      </c>
      <c r="AY703" s="14" t="n">
        <v>0.004</v>
      </c>
      <c r="AZ703" s="14" t="n">
        <v>0.6879999999999999</v>
      </c>
      <c r="BA703" s="14" t="n">
        <v>0.05</v>
      </c>
      <c r="BB703" s="14" t="n">
        <v>1</v>
      </c>
      <c r="BC703" s="14" t="n">
        <v>0.534</v>
      </c>
      <c r="BD703" s="14" t="n">
        <v>0.132</v>
      </c>
      <c r="BE703" s="14" t="n">
        <v>0.004</v>
      </c>
      <c r="BF703" s="14" t="n">
        <v>0.5600000000000001</v>
      </c>
      <c r="BG703" s="14" t="n">
        <v>0.05</v>
      </c>
      <c r="BH703" s="14" t="n">
        <v>1</v>
      </c>
      <c r="BI703" s="14" t="n">
        <v>0.5679999999999999</v>
      </c>
      <c r="BJ703" s="14" t="n">
        <v>0.132</v>
      </c>
      <c r="BK703" s="14" t="n">
        <v>0.004</v>
      </c>
      <c r="BL703" s="14" t="n">
        <v>0.596</v>
      </c>
      <c r="BM703" s="14" t="n">
        <v>0.05</v>
      </c>
      <c r="BN703" s="14" t="n">
        <v>1</v>
      </c>
      <c r="BO703" s="14" t="n">
        <v>0</v>
      </c>
      <c r="BP703" s="14" t="n">
        <v>0</v>
      </c>
      <c r="BQ703" s="14" t="n">
        <v>0</v>
      </c>
      <c r="BR703" s="14" t="n">
        <v>0</v>
      </c>
      <c r="BS703" s="14" t="n">
        <v>1</v>
      </c>
      <c r="BT703" s="14" t="n">
        <v>0</v>
      </c>
      <c r="BU703" s="14" t="n">
        <v>0</v>
      </c>
      <c r="BV703" s="14" t="n">
        <v>0</v>
      </c>
      <c r="BW703" s="14" t="n">
        <v>0.05</v>
      </c>
      <c r="BX703" s="14" t="n">
        <v>1</v>
      </c>
      <c r="BY703" s="14" t="n">
        <v>13.646</v>
      </c>
      <c r="BZ703" s="14" t="n">
        <v>0</v>
      </c>
      <c r="CA703" s="14" t="n">
        <v>13.646</v>
      </c>
      <c r="CB703" s="14" t="n">
        <v>0</v>
      </c>
      <c r="CC703" s="14" t="n">
        <v>82.58799999999999</v>
      </c>
      <c r="CD703" s="14" t="n">
        <v>7.95</v>
      </c>
      <c r="CE703" s="14" t="n">
        <v>0.5620000000000001</v>
      </c>
      <c r="CF703" s="14" t="n">
        <v>86.717</v>
      </c>
      <c r="CG703" s="14" t="n">
        <v>0.05</v>
      </c>
      <c r="CH703" s="14" t="n">
        <v>1</v>
      </c>
      <c r="CI703" s="14" t="n">
        <v>0</v>
      </c>
      <c r="CJ703" s="14" t="n">
        <v>0</v>
      </c>
      <c r="CK703" s="14" t="n">
        <v>0</v>
      </c>
      <c r="CL703" s="14" t="n">
        <v>0</v>
      </c>
      <c r="CM703" s="14" t="n">
        <v>0</v>
      </c>
      <c r="CN703" s="14" t="n">
        <v>0</v>
      </c>
      <c r="CO703" s="14" t="n">
        <v>0</v>
      </c>
      <c r="CP703" s="14" t="n">
        <v>0</v>
      </c>
      <c r="CQ703" s="14" t="n">
        <v>1.387</v>
      </c>
      <c r="CR703" s="14" t="n">
        <v>0</v>
      </c>
      <c r="CS703" s="14" t="n">
        <v>5.529</v>
      </c>
      <c r="CT703" s="14" t="n">
        <v>4.251</v>
      </c>
      <c r="CU703" s="14" t="n">
        <v>10.123</v>
      </c>
    </row>
    <row r="704">
      <c r="A704" s="14" t="inlineStr">
        <is>
          <t>SVK2021</t>
        </is>
      </c>
      <c r="B704" s="14" t="inlineStr">
        <is>
          <t>SVK</t>
        </is>
      </c>
      <c r="C704" s="14" t="inlineStr">
        <is>
          <t>SVK</t>
        </is>
      </c>
      <c r="D704" s="14" t="inlineStr">
        <is>
          <t>Slovak Republic</t>
        </is>
      </c>
      <c r="E704" s="14" t="n">
        <v>2021</v>
      </c>
      <c r="F704" s="14" t="n">
        <v>0.2</v>
      </c>
      <c r="G704" s="14" t="n">
        <v>10.192</v>
      </c>
      <c r="H704" s="14" t="n">
        <v>1.084</v>
      </c>
      <c r="I704" s="14" t="n">
        <v>-7.364</v>
      </c>
      <c r="J704" s="14" t="n">
        <v>2.829</v>
      </c>
      <c r="K704" s="14" t="n">
        <v>0</v>
      </c>
      <c r="L704" s="14" t="n">
        <v>1</v>
      </c>
      <c r="M704" s="14" t="n">
        <v>8.263</v>
      </c>
      <c r="N704" s="14" t="n">
        <v>3.253</v>
      </c>
      <c r="O704" s="14" t="n">
        <v>1.404</v>
      </c>
      <c r="P704" s="14" t="n">
        <v>9.667</v>
      </c>
      <c r="Q704" s="14" t="n">
        <v>0</v>
      </c>
      <c r="R704" s="14" t="n">
        <v>1</v>
      </c>
      <c r="S704" s="14" t="n">
        <v>6.098</v>
      </c>
      <c r="T704" s="14" t="n">
        <v>3.779</v>
      </c>
      <c r="U704" s="14" t="n">
        <v>0.007</v>
      </c>
      <c r="V704" s="14" t="n">
        <v>7.326</v>
      </c>
      <c r="W704" s="14" t="n">
        <v>0.2</v>
      </c>
      <c r="X704" s="14" t="n">
        <v>1</v>
      </c>
      <c r="Y704" s="14" t="n">
        <v>19.366</v>
      </c>
      <c r="Z704" s="14" t="n">
        <v>2.139</v>
      </c>
      <c r="AA704" s="14" t="n">
        <v>-8.664999999999999</v>
      </c>
      <c r="AB704" s="14" t="n">
        <v>10.701</v>
      </c>
      <c r="AC704" s="14" t="n">
        <v>0</v>
      </c>
      <c r="AD704" s="14" t="n">
        <v>1</v>
      </c>
      <c r="AE704" s="14" t="n">
        <v>19.322</v>
      </c>
      <c r="AF704" s="14" t="n">
        <v>3.802</v>
      </c>
      <c r="AG704" s="14" t="n">
        <v>-8.621</v>
      </c>
      <c r="AH704" s="14" t="n">
        <v>10.701</v>
      </c>
      <c r="AI704" s="14" t="n">
        <v>0</v>
      </c>
      <c r="AJ704" s="14" t="n">
        <v>1</v>
      </c>
      <c r="AK704" s="14" t="n">
        <v>21.746</v>
      </c>
      <c r="AL704" s="14" t="n">
        <v>10.673</v>
      </c>
      <c r="AM704" s="14" t="n">
        <v>-10.331</v>
      </c>
      <c r="AN704" s="14" t="n">
        <v>13.697</v>
      </c>
      <c r="AO704" s="14" t="n">
        <v>0</v>
      </c>
      <c r="AP704" s="14" t="n">
        <v>0</v>
      </c>
      <c r="AQ704" s="14" t="n">
        <v>0.619</v>
      </c>
      <c r="AR704" s="14" t="n">
        <v>0.114</v>
      </c>
      <c r="AS704" s="14" t="n">
        <v>0.746</v>
      </c>
      <c r="AT704" s="14" t="n">
        <v>1.638</v>
      </c>
      <c r="AU704" s="14" t="n">
        <v>0.2</v>
      </c>
      <c r="AV704" s="14" t="n">
        <v>1</v>
      </c>
      <c r="AW704" s="14" t="n">
        <v>0.599</v>
      </c>
      <c r="AX704" s="14" t="n">
        <v>0.114</v>
      </c>
      <c r="AY704" s="14" t="n">
        <v>0.621</v>
      </c>
      <c r="AZ704" s="14" t="n">
        <v>1.464</v>
      </c>
      <c r="BA704" s="14" t="n">
        <v>0.2</v>
      </c>
      <c r="BB704" s="14" t="n">
        <v>1</v>
      </c>
      <c r="BC704" s="14" t="n">
        <v>0.439</v>
      </c>
      <c r="BD704" s="14" t="n">
        <v>0.114</v>
      </c>
      <c r="BE704" s="14" t="n">
        <v>0.208</v>
      </c>
      <c r="BF704" s="14" t="n">
        <v>0.777</v>
      </c>
      <c r="BG704" s="14" t="n">
        <v>0.2</v>
      </c>
      <c r="BH704" s="14" t="n">
        <v>1</v>
      </c>
      <c r="BI704" s="14" t="n">
        <v>0.505</v>
      </c>
      <c r="BJ704" s="14" t="n">
        <v>0.114</v>
      </c>
      <c r="BK704" s="14" t="n">
        <v>0.107</v>
      </c>
      <c r="BL704" s="14" t="n">
        <v>0.734</v>
      </c>
      <c r="BM704" s="14" t="n">
        <v>0.2</v>
      </c>
      <c r="BN704" s="14" t="n">
        <v>1</v>
      </c>
      <c r="BO704" s="14" t="n">
        <v>0</v>
      </c>
      <c r="BP704" s="14" t="n">
        <v>0.041</v>
      </c>
      <c r="BQ704" s="14" t="n">
        <v>0.146</v>
      </c>
      <c r="BR704" s="14" t="n">
        <v>0</v>
      </c>
      <c r="BS704" s="14" t="n">
        <v>1</v>
      </c>
      <c r="BT704" s="14" t="n">
        <v>0</v>
      </c>
      <c r="BU704" s="14" t="n">
        <v>0.039</v>
      </c>
      <c r="BV704" s="14" t="n">
        <v>0.195</v>
      </c>
      <c r="BW704" s="14" t="n">
        <v>0.2</v>
      </c>
      <c r="BX704" s="14" t="n">
        <v>0.667</v>
      </c>
      <c r="BY704" s="14" t="n">
        <v>11.787</v>
      </c>
      <c r="BZ704" s="14" t="n">
        <v>0</v>
      </c>
      <c r="CA704" s="14" t="n">
        <v>11.787</v>
      </c>
      <c r="CB704" s="14" t="n">
        <v>0</v>
      </c>
      <c r="CC704" s="14" t="n">
        <v>78.125</v>
      </c>
      <c r="CD704" s="14" t="n">
        <v>7.95</v>
      </c>
      <c r="CE704" s="14" t="n">
        <v>17.499</v>
      </c>
      <c r="CF704" s="14" t="n">
        <v>114.748</v>
      </c>
      <c r="CG704" s="14" t="n">
        <v>0.2</v>
      </c>
      <c r="CH704" s="14" t="n">
        <v>1</v>
      </c>
      <c r="CI704" s="14" t="n">
        <v>0</v>
      </c>
      <c r="CJ704" s="14" t="n">
        <v>0</v>
      </c>
      <c r="CK704" s="14" t="n">
        <v>0</v>
      </c>
      <c r="CL704" s="14" t="n">
        <v>0</v>
      </c>
      <c r="CM704" s="14" t="n">
        <v>0</v>
      </c>
      <c r="CN704" s="14" t="n">
        <v>0</v>
      </c>
      <c r="CO704" s="14" t="n">
        <v>0</v>
      </c>
      <c r="CP704" s="14" t="n">
        <v>0.103</v>
      </c>
      <c r="CQ704" s="14" t="n">
        <v>1.198</v>
      </c>
      <c r="CR704" s="14" t="n">
        <v>0</v>
      </c>
      <c r="CS704" s="14" t="n">
        <v>4.776</v>
      </c>
      <c r="CT704" s="14" t="n">
        <v>5.309</v>
      </c>
      <c r="CU704" s="14" t="n">
        <v>11.629</v>
      </c>
    </row>
    <row r="705">
      <c r="A705" s="14" t="inlineStr">
        <is>
          <t>SVK2022</t>
        </is>
      </c>
      <c r="B705" s="14" t="inlineStr">
        <is>
          <t>SVK</t>
        </is>
      </c>
      <c r="C705" s="14" t="inlineStr">
        <is>
          <t>SVK</t>
        </is>
      </c>
      <c r="D705" s="14" t="inlineStr">
        <is>
          <t>Slovak Republic</t>
        </is>
      </c>
      <c r="E705" s="14" t="n">
        <v>2022</v>
      </c>
      <c r="F705" s="14" t="n">
        <v>0.2</v>
      </c>
      <c r="G705" s="14" t="n">
        <v>17.158</v>
      </c>
      <c r="H705" s="14" t="n">
        <v>1.225</v>
      </c>
      <c r="I705" s="14" t="n">
        <v>1.456</v>
      </c>
      <c r="J705" s="14" t="n">
        <v>18.614</v>
      </c>
      <c r="K705" s="14" t="n">
        <v>0</v>
      </c>
      <c r="L705" s="14" t="n">
        <v>1</v>
      </c>
      <c r="M705" s="14" t="n">
        <v>12.854</v>
      </c>
      <c r="N705" s="14" t="n">
        <v>3.675</v>
      </c>
      <c r="O705" s="14" t="n">
        <v>8.532</v>
      </c>
      <c r="P705" s="14" t="n">
        <v>21.386</v>
      </c>
      <c r="Q705" s="14" t="n">
        <v>0</v>
      </c>
      <c r="R705" s="14" t="n">
        <v>1</v>
      </c>
      <c r="S705" s="14" t="n">
        <v>6.9</v>
      </c>
      <c r="T705" s="14" t="n">
        <v>3.379</v>
      </c>
      <c r="U705" s="14" t="n">
        <v>0.008</v>
      </c>
      <c r="V705" s="14" t="n">
        <v>8.289999999999999</v>
      </c>
      <c r="W705" s="14" t="n">
        <v>0.2</v>
      </c>
      <c r="X705" s="14" t="n">
        <v>1</v>
      </c>
      <c r="Y705" s="14" t="n">
        <v>43.399</v>
      </c>
      <c r="Z705" s="14" t="n">
        <v>4.553</v>
      </c>
      <c r="AA705" s="14" t="n">
        <v>-18.486</v>
      </c>
      <c r="AB705" s="14" t="n">
        <v>24.913</v>
      </c>
      <c r="AC705" s="14" t="n">
        <v>0</v>
      </c>
      <c r="AD705" s="14" t="n">
        <v>1</v>
      </c>
      <c r="AE705" s="14" t="n">
        <v>43.447</v>
      </c>
      <c r="AF705" s="14" t="n">
        <v>8.054</v>
      </c>
      <c r="AG705" s="14" t="n">
        <v>-18.534</v>
      </c>
      <c r="AH705" s="14" t="n">
        <v>24.913</v>
      </c>
      <c r="AI705" s="14" t="n">
        <v>0</v>
      </c>
      <c r="AJ705" s="14" t="n">
        <v>1</v>
      </c>
      <c r="AK705" s="14" t="n">
        <v>46.419</v>
      </c>
      <c r="AL705" s="14" t="n">
        <v>22.167</v>
      </c>
      <c r="AM705" s="14" t="n">
        <v>-34.394</v>
      </c>
      <c r="AN705" s="14" t="n">
        <v>14.429</v>
      </c>
      <c r="AO705" s="14" t="n">
        <v>0</v>
      </c>
      <c r="AP705" s="14" t="n">
        <v>0</v>
      </c>
      <c r="AQ705" s="14" t="n">
        <v>0.861</v>
      </c>
      <c r="AR705" s="14" t="n">
        <v>0.123</v>
      </c>
      <c r="AS705" s="14" t="n">
        <v>0.623</v>
      </c>
      <c r="AT705" s="14" t="n">
        <v>1.78</v>
      </c>
      <c r="AU705" s="14" t="n">
        <v>0.2</v>
      </c>
      <c r="AV705" s="14" t="n">
        <v>1</v>
      </c>
      <c r="AW705" s="14" t="n">
        <v>0.986</v>
      </c>
      <c r="AX705" s="14" t="n">
        <v>0.123</v>
      </c>
      <c r="AY705" s="14" t="n">
        <v>0.52</v>
      </c>
      <c r="AZ705" s="14" t="n">
        <v>1.807</v>
      </c>
      <c r="BA705" s="14" t="n">
        <v>0.2</v>
      </c>
      <c r="BB705" s="14" t="n">
        <v>1</v>
      </c>
      <c r="BC705" s="14" t="n">
        <v>0.598</v>
      </c>
      <c r="BD705" s="14" t="n">
        <v>0.123</v>
      </c>
      <c r="BE705" s="14" t="n">
        <v>0.132</v>
      </c>
      <c r="BF705" s="14" t="n">
        <v>0.876</v>
      </c>
      <c r="BG705" s="14" t="n">
        <v>0.2</v>
      </c>
      <c r="BH705" s="14" t="n">
        <v>1</v>
      </c>
      <c r="BI705" s="14" t="n">
        <v>0.612</v>
      </c>
      <c r="BJ705" s="14" t="n">
        <v>0.123</v>
      </c>
      <c r="BK705" s="14" t="n">
        <v>0.089</v>
      </c>
      <c r="BL705" s="14" t="n">
        <v>0.842</v>
      </c>
      <c r="BM705" s="14" t="n">
        <v>0.2</v>
      </c>
      <c r="BN705" s="14" t="n">
        <v>1</v>
      </c>
      <c r="BO705" s="14" t="n">
        <v>0</v>
      </c>
      <c r="BP705" s="14" t="n">
        <v>0.024</v>
      </c>
      <c r="BQ705" s="14" t="n">
        <v>0.244</v>
      </c>
      <c r="BR705" s="14" t="n">
        <v>0</v>
      </c>
      <c r="BS705" s="14" t="n">
        <v>1</v>
      </c>
      <c r="BT705" s="14" t="n">
        <v>0</v>
      </c>
      <c r="BU705" s="14" t="n">
        <v>0.027</v>
      </c>
      <c r="BV705" s="14" t="n">
        <v>0.194</v>
      </c>
      <c r="BW705" s="14" t="n">
        <v>0.2</v>
      </c>
      <c r="BX705" s="14" t="n">
        <v>0.667</v>
      </c>
      <c r="BY705" s="14" t="n">
        <v>12.729</v>
      </c>
      <c r="BZ705" s="14" t="n">
        <v>0</v>
      </c>
      <c r="CA705" s="14" t="n">
        <v>12.729</v>
      </c>
      <c r="CB705" s="14" t="n">
        <v>0</v>
      </c>
      <c r="CC705" s="14" t="n">
        <v>97.90000000000001</v>
      </c>
      <c r="CD705" s="14" t="n">
        <v>7.95</v>
      </c>
      <c r="CE705" s="14" t="n">
        <v>41.988</v>
      </c>
      <c r="CF705" s="14" t="n">
        <v>167.866</v>
      </c>
      <c r="CG705" s="14" t="n">
        <v>0.2</v>
      </c>
      <c r="CH705" s="14" t="n">
        <v>1</v>
      </c>
      <c r="CI705" s="14" t="n">
        <v>0</v>
      </c>
      <c r="CJ705" s="14" t="n">
        <v>0</v>
      </c>
      <c r="CK705" s="14" t="n">
        <v>0</v>
      </c>
      <c r="CL705" s="14" t="n">
        <v>0</v>
      </c>
      <c r="CM705" s="14" t="n">
        <v>0</v>
      </c>
      <c r="CN705" s="14" t="n">
        <v>0</v>
      </c>
      <c r="CO705" s="14" t="n">
        <v>0</v>
      </c>
      <c r="CP705" s="14" t="n">
        <v>0.016</v>
      </c>
      <c r="CQ705" s="14" t="n">
        <v>1.294</v>
      </c>
      <c r="CR705" s="14" t="n">
        <v>0</v>
      </c>
      <c r="CS705" s="14" t="n">
        <v>5.158</v>
      </c>
      <c r="CT705" s="14" t="n">
        <v>11.532</v>
      </c>
      <c r="CU705" s="14" t="n">
        <v>35.571</v>
      </c>
    </row>
    <row r="706">
      <c r="A706" s="14" t="inlineStr">
        <is>
          <t>SVK2023</t>
        </is>
      </c>
      <c r="B706" s="14" t="inlineStr">
        <is>
          <t>SVK</t>
        </is>
      </c>
      <c r="C706" s="14" t="inlineStr">
        <is>
          <t>SVK</t>
        </is>
      </c>
      <c r="D706" s="14" t="inlineStr">
        <is>
          <t>Slovak Republic</t>
        </is>
      </c>
      <c r="E706" s="14" t="n">
        <v>2023</v>
      </c>
      <c r="F706" s="14" t="n">
        <v>0.2</v>
      </c>
      <c r="G706" s="14" t="n">
        <v>16.327</v>
      </c>
      <c r="H706" s="14" t="n">
        <v>1.228</v>
      </c>
      <c r="I706" s="14" t="n">
        <v>4.507</v>
      </c>
      <c r="J706" s="14" t="n">
        <v>20.834</v>
      </c>
      <c r="K706" s="14" t="n">
        <v>0</v>
      </c>
      <c r="L706" s="14" t="n">
        <v>1</v>
      </c>
      <c r="M706" s="14" t="n">
        <v>10.207</v>
      </c>
      <c r="N706" s="14" t="n">
        <v>3.685</v>
      </c>
      <c r="O706" s="14" t="n">
        <v>9.888</v>
      </c>
      <c r="P706" s="14" t="n">
        <v>20.095</v>
      </c>
      <c r="Q706" s="14" t="n">
        <v>0</v>
      </c>
      <c r="R706" s="14" t="n">
        <v>1</v>
      </c>
      <c r="S706" s="14" t="n">
        <v>9.571</v>
      </c>
      <c r="T706" s="14" t="n">
        <v>6.002</v>
      </c>
      <c r="U706" s="14" t="n">
        <v>0.01</v>
      </c>
      <c r="V706" s="14" t="n">
        <v>11.496</v>
      </c>
      <c r="W706" s="14" t="n">
        <v>0.2</v>
      </c>
      <c r="X706" s="14" t="n">
        <v>1</v>
      </c>
      <c r="Y706" s="14" t="n">
        <v>22.447</v>
      </c>
      <c r="Z706" s="14" t="n">
        <v>2.514</v>
      </c>
      <c r="AA706" s="14" t="n">
        <v>12.29</v>
      </c>
      <c r="AB706" s="14" t="n">
        <v>34.737</v>
      </c>
      <c r="AC706" s="14" t="n">
        <v>0</v>
      </c>
      <c r="AD706" s="14" t="n">
        <v>1</v>
      </c>
      <c r="AE706" s="14" t="n">
        <v>22.545</v>
      </c>
      <c r="AF706" s="14" t="n">
        <v>4.49</v>
      </c>
      <c r="AG706" s="14" t="n">
        <v>12.191</v>
      </c>
      <c r="AH706" s="14" t="n">
        <v>34.737</v>
      </c>
      <c r="AI706" s="14" t="n">
        <v>0</v>
      </c>
      <c r="AJ706" s="14" t="n">
        <v>1</v>
      </c>
      <c r="AK706" s="14" t="n">
        <v>25.823</v>
      </c>
      <c r="AL706" s="14" t="n">
        <v>12.792</v>
      </c>
      <c r="AM706" s="14" t="n">
        <v>-11.04</v>
      </c>
      <c r="AN706" s="14" t="n">
        <v>17.739</v>
      </c>
      <c r="AO706" s="14" t="n">
        <v>0</v>
      </c>
      <c r="AP706" s="14" t="n">
        <v>0</v>
      </c>
      <c r="AQ706" s="14" t="n">
        <v>0.76</v>
      </c>
      <c r="AR706" s="14" t="n">
        <v>0.129</v>
      </c>
      <c r="AS706" s="14" t="n">
        <v>0.674</v>
      </c>
      <c r="AT706" s="14" t="n">
        <v>1.722</v>
      </c>
      <c r="AU706" s="14" t="n">
        <v>0.2</v>
      </c>
      <c r="AV706" s="14" t="n">
        <v>1</v>
      </c>
      <c r="AW706" s="14" t="n">
        <v>0.8110000000000001</v>
      </c>
      <c r="AX706" s="14" t="n">
        <v>0.129</v>
      </c>
      <c r="AY706" s="14" t="n">
        <v>0.588</v>
      </c>
      <c r="AZ706" s="14" t="n">
        <v>1.679</v>
      </c>
      <c r="BA706" s="14" t="n">
        <v>0.2</v>
      </c>
      <c r="BB706" s="14" t="n">
        <v>1</v>
      </c>
      <c r="BC706" s="14" t="n">
        <v>0.535</v>
      </c>
      <c r="BD706" s="14" t="n">
        <v>0.129</v>
      </c>
      <c r="BE706" s="14" t="n">
        <v>0.117</v>
      </c>
      <c r="BF706" s="14" t="n">
        <v>0.783</v>
      </c>
      <c r="BG706" s="14" t="n">
        <v>0.2</v>
      </c>
      <c r="BH706" s="14" t="n">
        <v>1</v>
      </c>
      <c r="BI706" s="14" t="n">
        <v>0.579</v>
      </c>
      <c r="BJ706" s="14" t="n">
        <v>0.129</v>
      </c>
      <c r="BK706" s="14" t="n">
        <v>0.158</v>
      </c>
      <c r="BL706" s="14" t="n">
        <v>0.885</v>
      </c>
      <c r="BM706" s="14" t="n">
        <v>0.2</v>
      </c>
      <c r="BN706" s="14" t="n">
        <v>1</v>
      </c>
      <c r="BO706" s="14" t="n">
        <v>0</v>
      </c>
      <c r="BP706" s="14" t="n">
        <v>0.037</v>
      </c>
      <c r="BQ706" s="14" t="n">
        <v>0.253</v>
      </c>
      <c r="BR706" s="14" t="n">
        <v>0</v>
      </c>
      <c r="BS706" s="14" t="n">
        <v>1</v>
      </c>
      <c r="BT706" s="14" t="n">
        <v>0</v>
      </c>
      <c r="BU706" s="14" t="n">
        <v>0.035</v>
      </c>
      <c r="BV706" s="14" t="n">
        <v>0.207</v>
      </c>
      <c r="BW706" s="14" t="n">
        <v>0.2</v>
      </c>
      <c r="BX706" s="14" t="n">
        <v>0.667</v>
      </c>
      <c r="BY706" s="14" t="n">
        <v>13.254</v>
      </c>
      <c r="BZ706" s="14" t="n">
        <v>0</v>
      </c>
      <c r="CA706" s="14" t="n">
        <v>13.254</v>
      </c>
      <c r="CB706" s="14" t="n">
        <v>0</v>
      </c>
      <c r="CC706" s="14" t="n">
        <v>83.248</v>
      </c>
      <c r="CD706" s="14" t="n">
        <v>7.95</v>
      </c>
      <c r="CE706" s="14" t="n">
        <v>53.745</v>
      </c>
      <c r="CF706" s="14" t="n">
        <v>164.392</v>
      </c>
      <c r="CG706" s="14" t="n">
        <v>0.2</v>
      </c>
      <c r="CH706" s="14" t="n">
        <v>1</v>
      </c>
      <c r="CI706" s="14" t="n">
        <v>0</v>
      </c>
      <c r="CJ706" s="14" t="n">
        <v>0</v>
      </c>
      <c r="CK706" s="14" t="n">
        <v>0</v>
      </c>
      <c r="CL706" s="14" t="n">
        <v>0</v>
      </c>
      <c r="CM706" s="14" t="n">
        <v>0</v>
      </c>
      <c r="CN706" s="14" t="n">
        <v>0</v>
      </c>
      <c r="CO706" s="14" t="n">
        <v>0</v>
      </c>
      <c r="CP706" s="14" t="n">
        <v>0.089</v>
      </c>
      <c r="CQ706" s="14" t="n">
        <v>1.348</v>
      </c>
      <c r="CR706" s="14" t="n">
        <v>0</v>
      </c>
      <c r="CS706" s="14" t="n">
        <v>5.37</v>
      </c>
      <c r="CT706" s="14" t="n">
        <v>11.23</v>
      </c>
      <c r="CU706" s="14" t="n">
        <v>14.568</v>
      </c>
    </row>
    <row r="707">
      <c r="A707" s="14" t="inlineStr">
        <is>
          <t>SVK2024</t>
        </is>
      </c>
      <c r="B707" s="14" t="inlineStr">
        <is>
          <t>SVK</t>
        </is>
      </c>
      <c r="C707" s="14" t="inlineStr">
        <is>
          <t>SVK</t>
        </is>
      </c>
      <c r="D707" s="14" t="inlineStr">
        <is>
          <t>Slovak Republic</t>
        </is>
      </c>
      <c r="E707" s="14" t="n">
        <v>2024</v>
      </c>
      <c r="F707" s="14" t="n">
        <v>0.2</v>
      </c>
      <c r="G707" s="14" t="n">
        <v>14.427</v>
      </c>
      <c r="H707" s="14" t="n">
        <v>1.265</v>
      </c>
      <c r="I707" s="14" t="n">
        <v>1.156</v>
      </c>
      <c r="J707" s="14" t="n">
        <v>15.583</v>
      </c>
      <c r="K707" s="14" t="n">
        <v>0</v>
      </c>
      <c r="L707" s="14" t="n">
        <v>1</v>
      </c>
      <c r="M707" s="14" t="n">
        <v>10.275</v>
      </c>
      <c r="N707" s="14" t="n">
        <v>3.794</v>
      </c>
      <c r="O707" s="14" t="n">
        <v>6.48</v>
      </c>
      <c r="P707" s="14" t="n">
        <v>16.755</v>
      </c>
      <c r="Q707" s="14" t="n">
        <v>0</v>
      </c>
      <c r="R707" s="14" t="n">
        <v>1</v>
      </c>
      <c r="S707" s="14" t="n">
        <v>9.33</v>
      </c>
      <c r="T707" s="14" t="n">
        <v>6.177</v>
      </c>
      <c r="U707" s="14" t="n">
        <v>0.01</v>
      </c>
      <c r="V707" s="14" t="n">
        <v>11.208</v>
      </c>
      <c r="W707" s="14" t="n">
        <v>0.2</v>
      </c>
      <c r="X707" s="14" t="n">
        <v>1</v>
      </c>
      <c r="Y707" s="14" t="n">
        <v>21.08</v>
      </c>
      <c r="Z707" s="14" t="n">
        <v>2.662</v>
      </c>
      <c r="AA707" s="14" t="n">
        <v>4.065</v>
      </c>
      <c r="AB707" s="14" t="n">
        <v>25.144</v>
      </c>
      <c r="AC707" s="14" t="n">
        <v>0</v>
      </c>
      <c r="AD707" s="14" t="n">
        <v>1</v>
      </c>
      <c r="AE707" s="14" t="n">
        <v>21.08</v>
      </c>
      <c r="AF707" s="14" t="n">
        <v>4.618</v>
      </c>
      <c r="AG707" s="14" t="n">
        <v>4.065</v>
      </c>
      <c r="AH707" s="14" t="n">
        <v>25.144</v>
      </c>
      <c r="AI707" s="14" t="n">
        <v>0</v>
      </c>
      <c r="AJ707" s="14" t="n">
        <v>1</v>
      </c>
      <c r="AK707" s="14" t="n">
        <v>21.496</v>
      </c>
      <c r="AL707" s="14" t="n">
        <v>10.933</v>
      </c>
      <c r="AM707" s="14" t="n">
        <v>-6.649</v>
      </c>
      <c r="AN707" s="14" t="n">
        <v>17.815</v>
      </c>
      <c r="AO707" s="14" t="n">
        <v>0</v>
      </c>
      <c r="AP707" s="14" t="n">
        <v>0</v>
      </c>
      <c r="AQ707" s="14" t="n">
        <v>0.724</v>
      </c>
      <c r="AR707" s="14" t="n">
        <v>0.132</v>
      </c>
      <c r="AS707" s="14" t="n">
        <v>0.694</v>
      </c>
      <c r="AT707" s="14" t="n">
        <v>1.702</v>
      </c>
      <c r="AU707" s="14" t="n">
        <v>0.2</v>
      </c>
      <c r="AV707" s="14" t="n">
        <v>1</v>
      </c>
      <c r="AW707" s="14" t="n">
        <v>0.75</v>
      </c>
      <c r="AX707" s="14" t="n">
        <v>0.132</v>
      </c>
      <c r="AY707" s="14" t="n">
        <v>0.603</v>
      </c>
      <c r="AZ707" s="14" t="n">
        <v>1.624</v>
      </c>
      <c r="BA707" s="14" t="n">
        <v>0.2</v>
      </c>
      <c r="BB707" s="14" t="n">
        <v>1</v>
      </c>
      <c r="BC707" s="14" t="n">
        <v>0.513</v>
      </c>
      <c r="BD707" s="14" t="n">
        <v>0.132</v>
      </c>
      <c r="BE707" s="14" t="n">
        <v>0.128</v>
      </c>
      <c r="BF707" s="14" t="n">
        <v>0.77</v>
      </c>
      <c r="BG707" s="14" t="n">
        <v>0.2</v>
      </c>
      <c r="BH707" s="14" t="n">
        <v>1</v>
      </c>
      <c r="BI707" s="14" t="n">
        <v>0.591</v>
      </c>
      <c r="BJ707" s="14" t="n">
        <v>0.132</v>
      </c>
      <c r="BK707" s="14" t="n">
        <v>0.111</v>
      </c>
      <c r="BL707" s="14" t="n">
        <v>0.843</v>
      </c>
      <c r="BM707" s="14" t="n">
        <v>0.2</v>
      </c>
      <c r="BN707" s="14" t="n">
        <v>1</v>
      </c>
      <c r="BO707" s="14" t="n">
        <v>0</v>
      </c>
      <c r="BP707" s="14" t="n">
        <v>0.025</v>
      </c>
      <c r="BQ707" s="14" t="n">
        <v>0.186</v>
      </c>
      <c r="BR707" s="14" t="n">
        <v>0</v>
      </c>
      <c r="BS707" s="14" t="n">
        <v>1</v>
      </c>
      <c r="BT707" s="14" t="n">
        <v>0</v>
      </c>
      <c r="BU707" s="14" t="n">
        <v>0.028</v>
      </c>
      <c r="BV707" s="14" t="n">
        <v>0.194</v>
      </c>
      <c r="BW707" s="14" t="n">
        <v>0.2</v>
      </c>
      <c r="BX707" s="14" t="n">
        <v>0.667</v>
      </c>
      <c r="BY707" s="14" t="n">
        <v>13.646</v>
      </c>
      <c r="BZ707" s="14" t="n">
        <v>0</v>
      </c>
      <c r="CA707" s="14" t="n">
        <v>13.646</v>
      </c>
      <c r="CB707" s="14" t="n">
        <v>0</v>
      </c>
      <c r="CC707" s="14" t="n">
        <v>82.58799999999999</v>
      </c>
      <c r="CD707" s="14" t="n">
        <v>7.95</v>
      </c>
      <c r="CE707" s="14" t="n">
        <v>42.672</v>
      </c>
      <c r="CF707" s="14" t="n">
        <v>150.312</v>
      </c>
      <c r="CG707" s="14" t="n">
        <v>0.2</v>
      </c>
      <c r="CH707" s="14" t="n">
        <v>1</v>
      </c>
      <c r="CI707" s="14" t="n">
        <v>0</v>
      </c>
      <c r="CJ707" s="14" t="n">
        <v>0</v>
      </c>
      <c r="CK707" s="14" t="n">
        <v>0</v>
      </c>
      <c r="CL707" s="14" t="n">
        <v>0</v>
      </c>
      <c r="CM707" s="14" t="n">
        <v>0</v>
      </c>
      <c r="CN707" s="14" t="n">
        <v>0</v>
      </c>
      <c r="CO707" s="14" t="n">
        <v>0</v>
      </c>
      <c r="CP707" s="14" t="n">
        <v>0.089</v>
      </c>
      <c r="CQ707" s="14" t="n">
        <v>1.387</v>
      </c>
      <c r="CR707" s="14" t="n">
        <v>0</v>
      </c>
      <c r="CS707" s="14" t="n">
        <v>5.529</v>
      </c>
      <c r="CT707" s="14" t="n">
        <v>8.946999999999999</v>
      </c>
      <c r="CU707" s="14" t="n">
        <v>10.966</v>
      </c>
    </row>
    <row r="708">
      <c r="A708" s="14" t="inlineStr">
        <is>
          <t>SVN2021</t>
        </is>
      </c>
      <c r="B708" s="14" t="inlineStr">
        <is>
          <t>SVN</t>
        </is>
      </c>
      <c r="C708" s="14" t="inlineStr">
        <is>
          <t>SVN</t>
        </is>
      </c>
      <c r="D708" s="14" t="inlineStr">
        <is>
          <t>Slovenia</t>
        </is>
      </c>
      <c r="E708" s="14" t="n">
        <v>2021</v>
      </c>
      <c r="F708" s="14" t="n">
        <v>0.22</v>
      </c>
      <c r="G708" s="14" t="n">
        <v>2.58</v>
      </c>
      <c r="H708" s="14" t="n">
        <v>0.634</v>
      </c>
      <c r="I708" s="14" t="n">
        <v>1.787</v>
      </c>
      <c r="J708" s="14" t="n">
        <v>4.367</v>
      </c>
      <c r="K708" s="14" t="n">
        <v>0</v>
      </c>
      <c r="L708" s="14" t="n">
        <v>1</v>
      </c>
      <c r="M708" s="14" t="n">
        <v>3.466</v>
      </c>
      <c r="N708" s="14" t="n">
        <v>1.903</v>
      </c>
      <c r="O708" s="14" t="n">
        <v>2.137</v>
      </c>
      <c r="P708" s="14" t="n">
        <v>5.603</v>
      </c>
      <c r="Q708" s="14" t="n">
        <v>0</v>
      </c>
      <c r="R708" s="14" t="n">
        <v>1</v>
      </c>
      <c r="S708" s="14" t="n">
        <v>5.751</v>
      </c>
      <c r="T708" s="14" t="n">
        <v>3.805</v>
      </c>
      <c r="U708" s="14" t="n">
        <v>2.644</v>
      </c>
      <c r="V708" s="14" t="n">
        <v>10.242</v>
      </c>
      <c r="W708" s="14" t="n">
        <v>0.22</v>
      </c>
      <c r="X708" s="14" t="n">
        <v>1</v>
      </c>
      <c r="Y708" s="14" t="n">
        <v>10.622</v>
      </c>
      <c r="Z708" s="14" t="n">
        <v>1.173</v>
      </c>
      <c r="AA708" s="14" t="n">
        <v>3.015</v>
      </c>
      <c r="AB708" s="14" t="n">
        <v>13.637</v>
      </c>
      <c r="AC708" s="14" t="n">
        <v>0</v>
      </c>
      <c r="AD708" s="14" t="n">
        <v>1</v>
      </c>
      <c r="AE708" s="14" t="n">
        <v>10.579</v>
      </c>
      <c r="AF708" s="14" t="n">
        <v>2.082</v>
      </c>
      <c r="AG708" s="14" t="n">
        <v>3.059</v>
      </c>
      <c r="AH708" s="14" t="n">
        <v>13.637</v>
      </c>
      <c r="AI708" s="14" t="n">
        <v>0</v>
      </c>
      <c r="AJ708" s="14" t="n">
        <v>1</v>
      </c>
      <c r="AK708" s="14" t="n">
        <v>15.139</v>
      </c>
      <c r="AL708" s="14" t="n">
        <v>7.43</v>
      </c>
      <c r="AM708" s="14" t="n">
        <v>0.129</v>
      </c>
      <c r="AN708" s="14" t="n">
        <v>18.627</v>
      </c>
      <c r="AO708" s="14" t="n">
        <v>0.22</v>
      </c>
      <c r="AP708" s="14" t="n">
        <v>1</v>
      </c>
      <c r="AQ708" s="14" t="n">
        <v>0.619</v>
      </c>
      <c r="AR708" s="14" t="n">
        <v>0.114</v>
      </c>
      <c r="AS708" s="14" t="n">
        <v>0.5659999999999999</v>
      </c>
      <c r="AT708" s="14" t="n">
        <v>1.446</v>
      </c>
      <c r="AU708" s="14" t="n">
        <v>0.22</v>
      </c>
      <c r="AV708" s="14" t="n">
        <v>1</v>
      </c>
      <c r="AW708" s="14" t="n">
        <v>0.599</v>
      </c>
      <c r="AX708" s="14" t="n">
        <v>0.114</v>
      </c>
      <c r="AY708" s="14" t="n">
        <v>0.638</v>
      </c>
      <c r="AZ708" s="14" t="n">
        <v>1.509</v>
      </c>
      <c r="BA708" s="14" t="n">
        <v>0.22</v>
      </c>
      <c r="BB708" s="14" t="n">
        <v>1</v>
      </c>
      <c r="BC708" s="14" t="n">
        <v>0.439</v>
      </c>
      <c r="BD708" s="14" t="n">
        <v>0.114</v>
      </c>
      <c r="BE708" s="14" t="n">
        <v>0.248</v>
      </c>
      <c r="BF708" s="14" t="n">
        <v>0.838</v>
      </c>
      <c r="BG708" s="14" t="n">
        <v>0.22</v>
      </c>
      <c r="BH708" s="14" t="n">
        <v>1</v>
      </c>
      <c r="BI708" s="14" t="n">
        <v>0.505</v>
      </c>
      <c r="BJ708" s="14" t="n">
        <v>0.114</v>
      </c>
      <c r="BK708" s="14" t="n">
        <v>0.434</v>
      </c>
      <c r="BL708" s="14" t="n">
        <v>1.146</v>
      </c>
      <c r="BM708" s="14" t="n">
        <v>0.22</v>
      </c>
      <c r="BN708" s="14" t="n">
        <v>1</v>
      </c>
      <c r="BO708" s="14" t="n">
        <v>0</v>
      </c>
      <c r="BP708" s="14" t="n">
        <v>0.011</v>
      </c>
      <c r="BQ708" s="14" t="n">
        <v>0.098</v>
      </c>
      <c r="BR708" s="14" t="n">
        <v>0</v>
      </c>
      <c r="BS708" s="14" t="n">
        <v>1</v>
      </c>
      <c r="BT708" s="14" t="n">
        <v>0</v>
      </c>
      <c r="BU708" s="14" t="n">
        <v>0.025</v>
      </c>
      <c r="BV708" s="14" t="n">
        <v>0.199</v>
      </c>
      <c r="BW708" s="14" t="n">
        <v>0.22</v>
      </c>
      <c r="BX708" s="14" t="n">
        <v>1</v>
      </c>
      <c r="BY708" s="14" t="n">
        <v>11.787</v>
      </c>
      <c r="BZ708" s="14" t="n">
        <v>0</v>
      </c>
      <c r="CA708" s="14" t="n">
        <v>11.787</v>
      </c>
      <c r="CB708" s="14" t="n">
        <v>0</v>
      </c>
      <c r="CC708" s="14" t="n">
        <v>78.125</v>
      </c>
      <c r="CD708" s="14" t="n">
        <v>7.95</v>
      </c>
      <c r="CE708" s="14" t="n">
        <v>82.363</v>
      </c>
      <c r="CF708" s="14" t="n">
        <v>195.796</v>
      </c>
      <c r="CG708" s="14" t="n">
        <v>0.22</v>
      </c>
      <c r="CH708" s="14" t="n">
        <v>1</v>
      </c>
      <c r="CI708" s="14" t="n">
        <v>0</v>
      </c>
      <c r="CJ708" s="14" t="n">
        <v>0</v>
      </c>
      <c r="CK708" s="14" t="n">
        <v>0</v>
      </c>
      <c r="CL708" s="14" t="n">
        <v>0</v>
      </c>
      <c r="CM708" s="14" t="n">
        <v>0</v>
      </c>
      <c r="CN708" s="14" t="n">
        <v>0</v>
      </c>
      <c r="CO708" s="14" t="n">
        <v>0</v>
      </c>
      <c r="CP708" s="14" t="n">
        <v>0.891</v>
      </c>
      <c r="CQ708" s="14" t="n">
        <v>1.198</v>
      </c>
      <c r="CR708" s="14" t="n">
        <v>0</v>
      </c>
      <c r="CS708" s="14" t="n">
        <v>4.776</v>
      </c>
      <c r="CT708" s="14" t="n">
        <v>8.026</v>
      </c>
      <c r="CU708" s="14" t="n">
        <v>7.971</v>
      </c>
    </row>
    <row r="709">
      <c r="A709" s="14" t="inlineStr">
        <is>
          <t>SVN2022</t>
        </is>
      </c>
      <c r="B709" s="14" t="inlineStr">
        <is>
          <t>SVN</t>
        </is>
      </c>
      <c r="C709" s="14" t="inlineStr">
        <is>
          <t>SVN</t>
        </is>
      </c>
      <c r="D709" s="14" t="inlineStr">
        <is>
          <t>Slovenia</t>
        </is>
      </c>
      <c r="E709" s="14" t="n">
        <v>2022</v>
      </c>
      <c r="F709" s="14" t="n">
        <v>0.22</v>
      </c>
      <c r="G709" s="14" t="n">
        <v>7.491</v>
      </c>
      <c r="H709" s="14" t="n">
        <v>0.791</v>
      </c>
      <c r="I709" s="14" t="n">
        <v>8.552</v>
      </c>
      <c r="J709" s="14" t="n">
        <v>16.043</v>
      </c>
      <c r="K709" s="14" t="n">
        <v>0</v>
      </c>
      <c r="L709" s="14" t="n">
        <v>1</v>
      </c>
      <c r="M709" s="14" t="n">
        <v>5.014</v>
      </c>
      <c r="N709" s="14" t="n">
        <v>2.373</v>
      </c>
      <c r="O709" s="14" t="n">
        <v>8.77</v>
      </c>
      <c r="P709" s="14" t="n">
        <v>13.784</v>
      </c>
      <c r="Q709" s="14" t="n">
        <v>0</v>
      </c>
      <c r="R709" s="14" t="n">
        <v>1</v>
      </c>
      <c r="S709" s="14" t="n">
        <v>11.447</v>
      </c>
      <c r="T709" s="14" t="n">
        <v>4.746</v>
      </c>
      <c r="U709" s="14" t="n">
        <v>2.983</v>
      </c>
      <c r="V709" s="14" t="n">
        <v>17.323</v>
      </c>
      <c r="W709" s="14" t="n">
        <v>0.22</v>
      </c>
      <c r="X709" s="14" t="n">
        <v>1</v>
      </c>
      <c r="Y709" s="14" t="n">
        <v>28.201</v>
      </c>
      <c r="Z709" s="14" t="n">
        <v>2.958</v>
      </c>
      <c r="AA709" s="14" t="n">
        <v>-1.608</v>
      </c>
      <c r="AB709" s="14" t="n">
        <v>26.593</v>
      </c>
      <c r="AC709" s="14" t="n">
        <v>0</v>
      </c>
      <c r="AD709" s="14" t="n">
        <v>1</v>
      </c>
      <c r="AE709" s="14" t="n">
        <v>28.248</v>
      </c>
      <c r="AF709" s="14" t="n">
        <v>5.237</v>
      </c>
      <c r="AG709" s="14" t="n">
        <v>-1.656</v>
      </c>
      <c r="AH709" s="14" t="n">
        <v>26.593</v>
      </c>
      <c r="AI709" s="14" t="n">
        <v>0</v>
      </c>
      <c r="AJ709" s="14" t="n">
        <v>1</v>
      </c>
      <c r="AK709" s="14" t="n">
        <v>33.174</v>
      </c>
      <c r="AL709" s="14" t="n">
        <v>15.842</v>
      </c>
      <c r="AM709" s="14" t="n">
        <v>-13.604</v>
      </c>
      <c r="AN709" s="14" t="n">
        <v>23.875</v>
      </c>
      <c r="AO709" s="14" t="n">
        <v>0.22</v>
      </c>
      <c r="AP709" s="14" t="n">
        <v>1</v>
      </c>
      <c r="AQ709" s="14" t="n">
        <v>0.861</v>
      </c>
      <c r="AR709" s="14" t="n">
        <v>0.123</v>
      </c>
      <c r="AS709" s="14" t="n">
        <v>0.428</v>
      </c>
      <c r="AT709" s="14" t="n">
        <v>1.573</v>
      </c>
      <c r="AU709" s="14" t="n">
        <v>0.22</v>
      </c>
      <c r="AV709" s="14" t="n">
        <v>1</v>
      </c>
      <c r="AW709" s="14" t="n">
        <v>0.986</v>
      </c>
      <c r="AX709" s="14" t="n">
        <v>0.123</v>
      </c>
      <c r="AY709" s="14" t="n">
        <v>0.427</v>
      </c>
      <c r="AZ709" s="14" t="n">
        <v>1.724</v>
      </c>
      <c r="BA709" s="14" t="n">
        <v>0.22</v>
      </c>
      <c r="BB709" s="14" t="n">
        <v>1</v>
      </c>
      <c r="BC709" s="14" t="n">
        <v>0.598</v>
      </c>
      <c r="BD709" s="14" t="n">
        <v>0.123</v>
      </c>
      <c r="BE709" s="14" t="n">
        <v>0.244</v>
      </c>
      <c r="BF709" s="14" t="n">
        <v>1.027</v>
      </c>
      <c r="BG709" s="14" t="n">
        <v>0.22</v>
      </c>
      <c r="BH709" s="14" t="n">
        <v>1</v>
      </c>
      <c r="BI709" s="14" t="n">
        <v>0.612</v>
      </c>
      <c r="BJ709" s="14" t="n">
        <v>0.123</v>
      </c>
      <c r="BK709" s="14" t="n">
        <v>0.5</v>
      </c>
      <c r="BL709" s="14" t="n">
        <v>1.357</v>
      </c>
      <c r="BM709" s="14" t="n">
        <v>0.22</v>
      </c>
      <c r="BN709" s="14" t="n">
        <v>1</v>
      </c>
      <c r="BO709" s="14" t="n">
        <v>0</v>
      </c>
      <c r="BP709" s="14" t="n">
        <v>0.008</v>
      </c>
      <c r="BQ709" s="14" t="n">
        <v>0.18</v>
      </c>
      <c r="BR709" s="14" t="n">
        <v>0</v>
      </c>
      <c r="BS709" s="14" t="n">
        <v>1</v>
      </c>
      <c r="BT709" s="14" t="n">
        <v>0</v>
      </c>
      <c r="BU709" s="14" t="n">
        <v>0.014</v>
      </c>
      <c r="BV709" s="14" t="n">
        <v>0.176</v>
      </c>
      <c r="BW709" s="14" t="n">
        <v>0.22</v>
      </c>
      <c r="BX709" s="14" t="n">
        <v>1</v>
      </c>
      <c r="BY709" s="14" t="n">
        <v>12.729</v>
      </c>
      <c r="BZ709" s="14" t="n">
        <v>0</v>
      </c>
      <c r="CA709" s="14" t="n">
        <v>12.729</v>
      </c>
      <c r="CB709" s="14" t="n">
        <v>0</v>
      </c>
      <c r="CC709" s="14" t="n">
        <v>97.90000000000001</v>
      </c>
      <c r="CD709" s="14" t="n">
        <v>7.95</v>
      </c>
      <c r="CE709" s="14" t="n">
        <v>117.374</v>
      </c>
      <c r="CF709" s="14" t="n">
        <v>262.634</v>
      </c>
      <c r="CG709" s="14" t="n">
        <v>0.22</v>
      </c>
      <c r="CH709" s="14" t="n">
        <v>1</v>
      </c>
      <c r="CI709" s="14" t="n">
        <v>0</v>
      </c>
      <c r="CJ709" s="14" t="n">
        <v>0</v>
      </c>
      <c r="CK709" s="14" t="n">
        <v>0</v>
      </c>
      <c r="CL709" s="14" t="n">
        <v>0</v>
      </c>
      <c r="CM709" s="14" t="n">
        <v>0</v>
      </c>
      <c r="CN709" s="14" t="n">
        <v>0</v>
      </c>
      <c r="CO709" s="14" t="n">
        <v>0</v>
      </c>
      <c r="CP709" s="14" t="n">
        <v>0.719</v>
      </c>
      <c r="CQ709" s="14" t="n">
        <v>1.294</v>
      </c>
      <c r="CR709" s="14" t="n">
        <v>0</v>
      </c>
      <c r="CS709" s="14" t="n">
        <v>5.158</v>
      </c>
      <c r="CT709" s="14" t="n">
        <v>20.506</v>
      </c>
      <c r="CU709" s="14" t="n">
        <v>25.458</v>
      </c>
    </row>
    <row r="710">
      <c r="A710" s="14" t="inlineStr">
        <is>
          <t>SVN2023</t>
        </is>
      </c>
      <c r="B710" s="14" t="inlineStr">
        <is>
          <t>SVN</t>
        </is>
      </c>
      <c r="C710" s="14" t="inlineStr">
        <is>
          <t>SVN</t>
        </is>
      </c>
      <c r="D710" s="14" t="inlineStr">
        <is>
          <t>Slovenia</t>
        </is>
      </c>
      <c r="E710" s="14" t="n">
        <v>2023</v>
      </c>
      <c r="F710" s="14" t="n">
        <v>0.22</v>
      </c>
      <c r="G710" s="14" t="n">
        <v>4.555</v>
      </c>
      <c r="H710" s="14" t="n">
        <v>0.823</v>
      </c>
      <c r="I710" s="14" t="n">
        <v>9.911</v>
      </c>
      <c r="J710" s="14" t="n">
        <v>14.466</v>
      </c>
      <c r="K710" s="14" t="n">
        <v>0</v>
      </c>
      <c r="L710" s="14" t="n">
        <v>1</v>
      </c>
      <c r="M710" s="14" t="n">
        <v>4.566</v>
      </c>
      <c r="N710" s="14" t="n">
        <v>2.468</v>
      </c>
      <c r="O710" s="14" t="n">
        <v>10.093</v>
      </c>
      <c r="P710" s="14" t="n">
        <v>14.66</v>
      </c>
      <c r="Q710" s="14" t="n">
        <v>0</v>
      </c>
      <c r="R710" s="14" t="n">
        <v>1</v>
      </c>
      <c r="S710" s="14" t="n">
        <v>8.669</v>
      </c>
      <c r="T710" s="14" t="n">
        <v>4.937</v>
      </c>
      <c r="U710" s="14" t="n">
        <v>1.086</v>
      </c>
      <c r="V710" s="14" t="n">
        <v>11.618</v>
      </c>
      <c r="W710" s="14" t="n">
        <v>0.22</v>
      </c>
      <c r="X710" s="14" t="n">
        <v>1</v>
      </c>
      <c r="Y710" s="14" t="n">
        <v>22.754</v>
      </c>
      <c r="Z710" s="14" t="n">
        <v>2.549</v>
      </c>
      <c r="AA710" s="14" t="n">
        <v>5.215</v>
      </c>
      <c r="AB710" s="14" t="n">
        <v>27.969</v>
      </c>
      <c r="AC710" s="14" t="n">
        <v>0</v>
      </c>
      <c r="AD710" s="14" t="n">
        <v>1</v>
      </c>
      <c r="AE710" s="14" t="n">
        <v>22.853</v>
      </c>
      <c r="AF710" s="14" t="n">
        <v>4.551</v>
      </c>
      <c r="AG710" s="14" t="n">
        <v>5.116</v>
      </c>
      <c r="AH710" s="14" t="n">
        <v>27.969</v>
      </c>
      <c r="AI710" s="14" t="n">
        <v>0</v>
      </c>
      <c r="AJ710" s="14" t="n">
        <v>1</v>
      </c>
      <c r="AK710" s="14" t="n">
        <v>27.981</v>
      </c>
      <c r="AL710" s="14" t="n">
        <v>13.861</v>
      </c>
      <c r="AM710" s="14" t="n">
        <v>-2.404</v>
      </c>
      <c r="AN710" s="14" t="n">
        <v>31.203</v>
      </c>
      <c r="AO710" s="14" t="n">
        <v>0.22</v>
      </c>
      <c r="AP710" s="14" t="n">
        <v>1</v>
      </c>
      <c r="AQ710" s="14" t="n">
        <v>0.76</v>
      </c>
      <c r="AR710" s="14" t="n">
        <v>0.129</v>
      </c>
      <c r="AS710" s="14" t="n">
        <v>0.524</v>
      </c>
      <c r="AT710" s="14" t="n">
        <v>1.567</v>
      </c>
      <c r="AU710" s="14" t="n">
        <v>0.22</v>
      </c>
      <c r="AV710" s="14" t="n">
        <v>1</v>
      </c>
      <c r="AW710" s="14" t="n">
        <v>0.8110000000000001</v>
      </c>
      <c r="AX710" s="14" t="n">
        <v>0.129</v>
      </c>
      <c r="AY710" s="14" t="n">
        <v>0.5570000000000001</v>
      </c>
      <c r="AZ710" s="14" t="n">
        <v>1.669</v>
      </c>
      <c r="BA710" s="14" t="n">
        <v>0.22</v>
      </c>
      <c r="BB710" s="14" t="n">
        <v>1</v>
      </c>
      <c r="BC710" s="14" t="n">
        <v>0.535</v>
      </c>
      <c r="BD710" s="14" t="n">
        <v>0.129</v>
      </c>
      <c r="BE710" s="14" t="n">
        <v>0.253</v>
      </c>
      <c r="BF710" s="14" t="n">
        <v>0.961</v>
      </c>
      <c r="BG710" s="14" t="n">
        <v>0.22</v>
      </c>
      <c r="BH710" s="14" t="n">
        <v>1</v>
      </c>
      <c r="BI710" s="14" t="n">
        <v>0.579</v>
      </c>
      <c r="BJ710" s="14" t="n">
        <v>0.129</v>
      </c>
      <c r="BK710" s="14" t="n">
        <v>0.402</v>
      </c>
      <c r="BL710" s="14" t="n">
        <v>1.197</v>
      </c>
      <c r="BM710" s="14" t="n">
        <v>0.22</v>
      </c>
      <c r="BN710" s="14" t="n">
        <v>1</v>
      </c>
      <c r="BO710" s="14" t="n">
        <v>0</v>
      </c>
      <c r="BP710" s="14" t="n">
        <v>0.008</v>
      </c>
      <c r="BQ710" s="14" t="n">
        <v>0.199</v>
      </c>
      <c r="BR710" s="14" t="n">
        <v>0</v>
      </c>
      <c r="BS710" s="14" t="n">
        <v>1</v>
      </c>
      <c r="BT710" s="14" t="n">
        <v>0</v>
      </c>
      <c r="BU710" s="14" t="n">
        <v>0.013</v>
      </c>
      <c r="BV710" s="14" t="n">
        <v>0.218</v>
      </c>
      <c r="BW710" s="14" t="n">
        <v>0.22</v>
      </c>
      <c r="BX710" s="14" t="n">
        <v>1</v>
      </c>
      <c r="BY710" s="14" t="n">
        <v>13.254</v>
      </c>
      <c r="BZ710" s="14" t="n">
        <v>0</v>
      </c>
      <c r="CA710" s="14" t="n">
        <v>13.254</v>
      </c>
      <c r="CB710" s="14" t="n">
        <v>0</v>
      </c>
      <c r="CC710" s="14" t="n">
        <v>83.248</v>
      </c>
      <c r="CD710" s="14" t="n">
        <v>7.95</v>
      </c>
      <c r="CE710" s="14" t="n">
        <v>116.427</v>
      </c>
      <c r="CF710" s="14" t="n">
        <v>243.604</v>
      </c>
      <c r="CG710" s="14" t="n">
        <v>0.22</v>
      </c>
      <c r="CH710" s="14" t="n">
        <v>1</v>
      </c>
      <c r="CI710" s="14" t="n">
        <v>0</v>
      </c>
      <c r="CJ710" s="14" t="n">
        <v>0</v>
      </c>
      <c r="CK710" s="14" t="n">
        <v>0</v>
      </c>
      <c r="CL710" s="14" t="n">
        <v>0</v>
      </c>
      <c r="CM710" s="14" t="n">
        <v>0</v>
      </c>
      <c r="CN710" s="14" t="n">
        <v>0</v>
      </c>
      <c r="CO710" s="14" t="n">
        <v>0</v>
      </c>
      <c r="CP710" s="14" t="n">
        <v>0.72</v>
      </c>
      <c r="CQ710" s="14" t="n">
        <v>1.348</v>
      </c>
      <c r="CR710" s="14" t="n">
        <v>0</v>
      </c>
      <c r="CS710" s="14" t="n">
        <v>5.37</v>
      </c>
      <c r="CT710" s="14" t="n">
        <v>9.867000000000001</v>
      </c>
      <c r="CU710" s="14" t="n">
        <v>19.961</v>
      </c>
    </row>
    <row r="711">
      <c r="A711" s="14" t="inlineStr">
        <is>
          <t>SVN2024</t>
        </is>
      </c>
      <c r="B711" s="14" t="inlineStr">
        <is>
          <t>SVN</t>
        </is>
      </c>
      <c r="C711" s="14" t="inlineStr">
        <is>
          <t>SVN</t>
        </is>
      </c>
      <c r="D711" s="14" t="inlineStr">
        <is>
          <t>Slovenia</t>
        </is>
      </c>
      <c r="E711" s="14" t="n">
        <v>2024</v>
      </c>
      <c r="F711" s="14" t="n">
        <v>0.22</v>
      </c>
      <c r="G711" s="14" t="n">
        <v>4.007</v>
      </c>
      <c r="H711" s="14" t="n">
        <v>0.847</v>
      </c>
      <c r="I711" s="14" t="n">
        <v>6.495</v>
      </c>
      <c r="J711" s="14" t="n">
        <v>10.503</v>
      </c>
      <c r="K711" s="14" t="n">
        <v>0</v>
      </c>
      <c r="L711" s="14" t="n">
        <v>1</v>
      </c>
      <c r="M711" s="14" t="n">
        <v>4.423</v>
      </c>
      <c r="N711" s="14" t="n">
        <v>2.541</v>
      </c>
      <c r="O711" s="14" t="n">
        <v>6.739</v>
      </c>
      <c r="P711" s="14" t="n">
        <v>11.161</v>
      </c>
      <c r="Q711" s="14" t="n">
        <v>0</v>
      </c>
      <c r="R711" s="14" t="n">
        <v>1</v>
      </c>
      <c r="S711" s="14" t="n">
        <v>8.242000000000001</v>
      </c>
      <c r="T711" s="14" t="n">
        <v>5.082</v>
      </c>
      <c r="U711" s="14" t="n">
        <v>3.123</v>
      </c>
      <c r="V711" s="14" t="n">
        <v>13.463</v>
      </c>
      <c r="W711" s="14" t="n">
        <v>0.22</v>
      </c>
      <c r="X711" s="14" t="n">
        <v>1</v>
      </c>
      <c r="Y711" s="14" t="n">
        <v>15.716</v>
      </c>
      <c r="Z711" s="14" t="n">
        <v>1.984</v>
      </c>
      <c r="AA711" s="14" t="n">
        <v>5.339</v>
      </c>
      <c r="AB711" s="14" t="n">
        <v>21.055</v>
      </c>
      <c r="AC711" s="14" t="n">
        <v>0</v>
      </c>
      <c r="AD711" s="14" t="n">
        <v>1</v>
      </c>
      <c r="AE711" s="14" t="n">
        <v>15.716</v>
      </c>
      <c r="AF711" s="14" t="n">
        <v>3.443</v>
      </c>
      <c r="AG711" s="14" t="n">
        <v>5.339</v>
      </c>
      <c r="AH711" s="14" t="n">
        <v>21.055</v>
      </c>
      <c r="AI711" s="14" t="n">
        <v>0</v>
      </c>
      <c r="AJ711" s="14" t="n">
        <v>1</v>
      </c>
      <c r="AK711" s="14" t="n">
        <v>20.995</v>
      </c>
      <c r="AL711" s="14" t="n">
        <v>10.679</v>
      </c>
      <c r="AM711" s="14" t="n">
        <v>2.19</v>
      </c>
      <c r="AN711" s="14" t="n">
        <v>28.286</v>
      </c>
      <c r="AO711" s="14" t="n">
        <v>0.22</v>
      </c>
      <c r="AP711" s="14" t="n">
        <v>1</v>
      </c>
      <c r="AQ711" s="14" t="n">
        <v>0.724</v>
      </c>
      <c r="AR711" s="14" t="n">
        <v>0.132</v>
      </c>
      <c r="AS711" s="14" t="n">
        <v>0.6</v>
      </c>
      <c r="AT711" s="14" t="n">
        <v>1.616</v>
      </c>
      <c r="AU711" s="14" t="n">
        <v>0.22</v>
      </c>
      <c r="AV711" s="14" t="n">
        <v>1</v>
      </c>
      <c r="AW711" s="14" t="n">
        <v>0.75</v>
      </c>
      <c r="AX711" s="14" t="n">
        <v>0.132</v>
      </c>
      <c r="AY711" s="14" t="n">
        <v>0.604</v>
      </c>
      <c r="AZ711" s="14" t="n">
        <v>1.652</v>
      </c>
      <c r="BA711" s="14" t="n">
        <v>0.22</v>
      </c>
      <c r="BB711" s="14" t="n">
        <v>1</v>
      </c>
      <c r="BC711" s="14" t="n">
        <v>0.513</v>
      </c>
      <c r="BD711" s="14" t="n">
        <v>0.132</v>
      </c>
      <c r="BE711" s="14" t="n">
        <v>0.259</v>
      </c>
      <c r="BF711" s="14" t="n">
        <v>0.9409999999999999</v>
      </c>
      <c r="BG711" s="14" t="n">
        <v>0.22</v>
      </c>
      <c r="BH711" s="14" t="n">
        <v>1</v>
      </c>
      <c r="BI711" s="14" t="n">
        <v>0.591</v>
      </c>
      <c r="BJ711" s="14" t="n">
        <v>0.132</v>
      </c>
      <c r="BK711" s="14" t="n">
        <v>0.367</v>
      </c>
      <c r="BL711" s="14" t="n">
        <v>1.169</v>
      </c>
      <c r="BM711" s="14" t="n">
        <v>0.22</v>
      </c>
      <c r="BN711" s="14" t="n">
        <v>1</v>
      </c>
      <c r="BO711" s="14" t="n">
        <v>0</v>
      </c>
      <c r="BP711" s="14" t="n">
        <v>0.008</v>
      </c>
      <c r="BQ711" s="14" t="n">
        <v>0.158</v>
      </c>
      <c r="BR711" s="14" t="n">
        <v>0</v>
      </c>
      <c r="BS711" s="14" t="n">
        <v>1</v>
      </c>
      <c r="BT711" s="14" t="n">
        <v>0</v>
      </c>
      <c r="BU711" s="14" t="n">
        <v>0.003</v>
      </c>
      <c r="BV711" s="14" t="n">
        <v>0.221</v>
      </c>
      <c r="BW711" s="14" t="n">
        <v>0.22</v>
      </c>
      <c r="BX711" s="14" t="n">
        <v>1</v>
      </c>
      <c r="BY711" s="14" t="n">
        <v>13.646</v>
      </c>
      <c r="BZ711" s="14" t="n">
        <v>0</v>
      </c>
      <c r="CA711" s="14" t="n">
        <v>13.646</v>
      </c>
      <c r="CB711" s="14" t="n">
        <v>0</v>
      </c>
      <c r="CC711" s="14" t="n">
        <v>82.58799999999999</v>
      </c>
      <c r="CD711" s="14" t="n">
        <v>7.95</v>
      </c>
      <c r="CE711" s="14" t="n">
        <v>107.233</v>
      </c>
      <c r="CF711" s="14" t="n">
        <v>231.582</v>
      </c>
      <c r="CG711" s="14" t="n">
        <v>0.22</v>
      </c>
      <c r="CH711" s="14" t="n">
        <v>1</v>
      </c>
      <c r="CI711" s="14" t="n">
        <v>0</v>
      </c>
      <c r="CJ711" s="14" t="n">
        <v>0</v>
      </c>
      <c r="CK711" s="14" t="n">
        <v>0</v>
      </c>
      <c r="CL711" s="14" t="n">
        <v>0</v>
      </c>
      <c r="CM711" s="14" t="n">
        <v>0</v>
      </c>
      <c r="CN711" s="14" t="n">
        <v>0</v>
      </c>
      <c r="CO711" s="14" t="n">
        <v>0</v>
      </c>
      <c r="CP711" s="14" t="n">
        <v>0.72</v>
      </c>
      <c r="CQ711" s="14" t="n">
        <v>1.387</v>
      </c>
      <c r="CR711" s="14" t="n">
        <v>0</v>
      </c>
      <c r="CS711" s="14" t="n">
        <v>5.529</v>
      </c>
      <c r="CT711" s="14" t="n">
        <v>7.721</v>
      </c>
      <c r="CU711" s="14" t="n">
        <v>12.028</v>
      </c>
    </row>
    <row r="712">
      <c r="A712" s="14" t="inlineStr">
        <is>
          <t>SLB2021</t>
        </is>
      </c>
      <c r="B712" s="14" t="inlineStr">
        <is>
          <t>SLB</t>
        </is>
      </c>
      <c r="C712" s="14" t="inlineStr">
        <is>
          <t>SLB</t>
        </is>
      </c>
      <c r="D712" s="14" t="inlineStr">
        <is>
          <t>Solomon Islands</t>
        </is>
      </c>
      <c r="E712" s="14" t="n">
        <v>2021</v>
      </c>
      <c r="F712" s="14" t="n">
        <v>0</v>
      </c>
      <c r="G712" s="14" t="n">
        <v>4.747</v>
      </c>
      <c r="H712" s="14" t="n">
        <v>1.143</v>
      </c>
      <c r="I712" s="14" t="n">
        <v>0</v>
      </c>
      <c r="J712" s="14" t="n">
        <v>4.747</v>
      </c>
      <c r="K712" s="14" t="n">
        <v>0</v>
      </c>
      <c r="L712" s="14" t="n">
        <v>1</v>
      </c>
      <c r="M712" s="14" t="n">
        <v>7.964</v>
      </c>
      <c r="N712" s="14" t="n">
        <v>3.43</v>
      </c>
      <c r="O712" s="14" t="n">
        <v>0</v>
      </c>
      <c r="P712" s="14" t="n">
        <v>7.964</v>
      </c>
      <c r="Q712" s="14" t="n">
        <v>0</v>
      </c>
      <c r="R712" s="14" t="n">
        <v>1</v>
      </c>
      <c r="S712" s="14" t="n">
        <v>10.464</v>
      </c>
      <c r="T712" s="14" t="n">
        <v>6.86</v>
      </c>
      <c r="U712" s="14" t="n">
        <v>0</v>
      </c>
      <c r="V712" s="14" t="n">
        <v>10.464</v>
      </c>
      <c r="W712" s="14" t="n">
        <v>0</v>
      </c>
      <c r="X712" s="14" t="n">
        <v>1</v>
      </c>
      <c r="Y712" s="14" t="n">
        <v>5.989</v>
      </c>
      <c r="Z712" s="14" t="n">
        <v>0.739</v>
      </c>
      <c r="AA712" s="14" t="n">
        <v>0</v>
      </c>
      <c r="AB712" s="14" t="n">
        <v>5.989</v>
      </c>
      <c r="AC712" s="14" t="n">
        <v>0</v>
      </c>
      <c r="AD712" s="14" t="n">
        <v>1</v>
      </c>
      <c r="AE712" s="14" t="n">
        <v>7.132</v>
      </c>
      <c r="AF712" s="14" t="n">
        <v>1.555</v>
      </c>
      <c r="AG712" s="14" t="n">
        <v>0</v>
      </c>
      <c r="AH712" s="14" t="n">
        <v>7.132</v>
      </c>
      <c r="AI712" s="14" t="n">
        <v>0</v>
      </c>
      <c r="AJ712" s="14" t="n">
        <v>1</v>
      </c>
      <c r="AK712" s="14" t="n">
        <v>13.992</v>
      </c>
      <c r="AL712" s="14" t="n">
        <v>7.26</v>
      </c>
      <c r="AM712" s="14" t="n">
        <v>0</v>
      </c>
      <c r="AN712" s="14" t="n">
        <v>13.992</v>
      </c>
      <c r="AO712" s="14" t="n">
        <v>0</v>
      </c>
      <c r="AP712" s="14" t="n">
        <v>1</v>
      </c>
      <c r="AQ712" s="14" t="n">
        <v>0.621</v>
      </c>
      <c r="AR712" s="14" t="n">
        <v>0.114</v>
      </c>
      <c r="AS712" s="14" t="n">
        <v>0</v>
      </c>
      <c r="AT712" s="14" t="n">
        <v>0.621</v>
      </c>
      <c r="AU712" s="14" t="n">
        <v>0</v>
      </c>
      <c r="AV712" s="14" t="n">
        <v>1</v>
      </c>
      <c r="AW712" s="14" t="n">
        <v>0.593</v>
      </c>
      <c r="AX712" s="14" t="n">
        <v>0.114</v>
      </c>
      <c r="AY712" s="14" t="n">
        <v>0</v>
      </c>
      <c r="AZ712" s="14" t="n">
        <v>0.593</v>
      </c>
      <c r="BA712" s="14" t="n">
        <v>0</v>
      </c>
      <c r="BB712" s="14" t="n">
        <v>1</v>
      </c>
      <c r="BC712" s="14" t="n">
        <v>0.44</v>
      </c>
      <c r="BD712" s="14" t="n">
        <v>0.114</v>
      </c>
      <c r="BE712" s="14" t="n">
        <v>0</v>
      </c>
      <c r="BF712" s="14" t="n">
        <v>0.44</v>
      </c>
      <c r="BG712" s="14" t="n">
        <v>0</v>
      </c>
      <c r="BH712" s="14" t="n">
        <v>1</v>
      </c>
      <c r="BI712" s="14" t="n">
        <v>0.5600000000000001</v>
      </c>
      <c r="BJ712" s="14" t="n">
        <v>0.114</v>
      </c>
      <c r="BK712" s="14" t="n">
        <v>0</v>
      </c>
      <c r="BL712" s="14" t="n">
        <v>0.5600000000000001</v>
      </c>
      <c r="BM712" s="14" t="n">
        <v>0</v>
      </c>
      <c r="BN712" s="14" t="n">
        <v>1</v>
      </c>
      <c r="BO712" s="14" t="n">
        <v>0</v>
      </c>
      <c r="BP712" s="14" t="n">
        <v>0</v>
      </c>
      <c r="BQ712" s="14" t="n">
        <v>0</v>
      </c>
      <c r="BR712" s="14" t="n">
        <v>0</v>
      </c>
      <c r="BS712" s="14" t="n">
        <v>1</v>
      </c>
      <c r="BT712" s="14" t="n">
        <v>0</v>
      </c>
      <c r="BU712" s="14" t="n">
        <v>0</v>
      </c>
      <c r="BV712" s="14" t="n">
        <v>0</v>
      </c>
      <c r="BW712" s="14" t="n">
        <v>0</v>
      </c>
      <c r="BX712" s="14" t="n">
        <v>1</v>
      </c>
      <c r="BY712" s="14" t="n">
        <v>11.787</v>
      </c>
      <c r="BZ712" s="14" t="n">
        <v>0</v>
      </c>
      <c r="CA712" s="14" t="n">
        <v>11.787</v>
      </c>
      <c r="CB712" s="14" t="n">
        <v>0</v>
      </c>
      <c r="CC712" s="14" t="n">
        <v>81.69499999999999</v>
      </c>
      <c r="CD712" s="14" t="n">
        <v>7.95</v>
      </c>
      <c r="CE712" s="14" t="n">
        <v>0</v>
      </c>
      <c r="CF712" s="14" t="n">
        <v>81.69499999999999</v>
      </c>
      <c r="CG712" s="14" t="n">
        <v>0</v>
      </c>
      <c r="CH712" s="14" t="n">
        <v>1</v>
      </c>
      <c r="CI712" s="14" t="n">
        <v>0</v>
      </c>
      <c r="CJ712" s="14" t="n">
        <v>0</v>
      </c>
      <c r="CK712" s="14" t="n">
        <v>0</v>
      </c>
      <c r="CL712" s="14" t="n">
        <v>0</v>
      </c>
      <c r="CM712" s="14" t="n">
        <v>0</v>
      </c>
      <c r="CN712" s="14" t="n">
        <v>0</v>
      </c>
      <c r="CO712" s="14" t="n">
        <v>0</v>
      </c>
      <c r="CP712" s="14" t="n">
        <v>0</v>
      </c>
      <c r="CQ712" s="14" t="n">
        <v>1.198</v>
      </c>
      <c r="CR712" s="14" t="n">
        <v>0</v>
      </c>
      <c r="CS712" s="14" t="n">
        <v>4.776</v>
      </c>
      <c r="CT712" s="14" t="n">
        <v>3.604</v>
      </c>
      <c r="CU712" s="14" t="n">
        <v>9.407999999999999</v>
      </c>
    </row>
    <row r="713">
      <c r="A713" s="14" t="inlineStr">
        <is>
          <t>SLB2022</t>
        </is>
      </c>
      <c r="B713" s="14" t="inlineStr">
        <is>
          <t>SLB</t>
        </is>
      </c>
      <c r="C713" s="14" t="inlineStr">
        <is>
          <t>SLB</t>
        </is>
      </c>
      <c r="D713" s="14" t="inlineStr">
        <is>
          <t>Solomon Islands</t>
        </is>
      </c>
      <c r="E713" s="14" t="n">
        <v>2022</v>
      </c>
      <c r="F713" s="14" t="n">
        <v>0</v>
      </c>
      <c r="G713" s="14" t="n">
        <v>8.788</v>
      </c>
      <c r="H713" s="14" t="n">
        <v>1.235</v>
      </c>
      <c r="I713" s="14" t="n">
        <v>0</v>
      </c>
      <c r="J713" s="14" t="n">
        <v>8.788</v>
      </c>
      <c r="K713" s="14" t="n">
        <v>0</v>
      </c>
      <c r="L713" s="14" t="n">
        <v>1</v>
      </c>
      <c r="M713" s="14" t="n">
        <v>9.782999999999999</v>
      </c>
      <c r="N713" s="14" t="n">
        <v>3.704</v>
      </c>
      <c r="O713" s="14" t="n">
        <v>0</v>
      </c>
      <c r="P713" s="14" t="n">
        <v>9.782999999999999</v>
      </c>
      <c r="Q713" s="14" t="n">
        <v>0</v>
      </c>
      <c r="R713" s="14" t="n">
        <v>1</v>
      </c>
      <c r="S713" s="14" t="n">
        <v>14.962</v>
      </c>
      <c r="T713" s="14" t="n">
        <v>7.408</v>
      </c>
      <c r="U713" s="14" t="n">
        <v>0</v>
      </c>
      <c r="V713" s="14" t="n">
        <v>14.962</v>
      </c>
      <c r="W713" s="14" t="n">
        <v>0</v>
      </c>
      <c r="X713" s="14" t="n">
        <v>1</v>
      </c>
      <c r="Y713" s="14" t="n">
        <v>6.765</v>
      </c>
      <c r="Z713" s="14" t="n">
        <v>0.835</v>
      </c>
      <c r="AA713" s="14" t="n">
        <v>0</v>
      </c>
      <c r="AB713" s="14" t="n">
        <v>6.765</v>
      </c>
      <c r="AC713" s="14" t="n">
        <v>0</v>
      </c>
      <c r="AD713" s="14" t="n">
        <v>1</v>
      </c>
      <c r="AE713" s="14" t="n">
        <v>7.999</v>
      </c>
      <c r="AF713" s="14" t="n">
        <v>1.744</v>
      </c>
      <c r="AG713" s="14" t="n">
        <v>0</v>
      </c>
      <c r="AH713" s="14" t="n">
        <v>7.999</v>
      </c>
      <c r="AI713" s="14" t="n">
        <v>0</v>
      </c>
      <c r="AJ713" s="14" t="n">
        <v>1</v>
      </c>
      <c r="AK713" s="14" t="n">
        <v>15.407</v>
      </c>
      <c r="AL713" s="14" t="n">
        <v>7.995</v>
      </c>
      <c r="AM713" s="14" t="n">
        <v>0</v>
      </c>
      <c r="AN713" s="14" t="n">
        <v>15.407</v>
      </c>
      <c r="AO713" s="14" t="n">
        <v>0</v>
      </c>
      <c r="AP713" s="14" t="n">
        <v>1</v>
      </c>
      <c r="AQ713" s="14" t="n">
        <v>0.847</v>
      </c>
      <c r="AR713" s="14" t="n">
        <v>0.123</v>
      </c>
      <c r="AS713" s="14" t="n">
        <v>0</v>
      </c>
      <c r="AT713" s="14" t="n">
        <v>0.847</v>
      </c>
      <c r="AU713" s="14" t="n">
        <v>0</v>
      </c>
      <c r="AV713" s="14" t="n">
        <v>1</v>
      </c>
      <c r="AW713" s="14" t="n">
        <v>0.947</v>
      </c>
      <c r="AX713" s="14" t="n">
        <v>0.123</v>
      </c>
      <c r="AY713" s="14" t="n">
        <v>0</v>
      </c>
      <c r="AZ713" s="14" t="n">
        <v>0.947</v>
      </c>
      <c r="BA713" s="14" t="n">
        <v>0</v>
      </c>
      <c r="BB713" s="14" t="n">
        <v>1</v>
      </c>
      <c r="BC713" s="14" t="n">
        <v>0.589</v>
      </c>
      <c r="BD713" s="14" t="n">
        <v>0.123</v>
      </c>
      <c r="BE713" s="14" t="n">
        <v>0</v>
      </c>
      <c r="BF713" s="14" t="n">
        <v>0.589</v>
      </c>
      <c r="BG713" s="14" t="n">
        <v>0</v>
      </c>
      <c r="BH713" s="14" t="n">
        <v>1</v>
      </c>
      <c r="BI713" s="14" t="n">
        <v>0.6889999999999999</v>
      </c>
      <c r="BJ713" s="14" t="n">
        <v>0.123</v>
      </c>
      <c r="BK713" s="14" t="n">
        <v>0</v>
      </c>
      <c r="BL713" s="14" t="n">
        <v>0.6889999999999999</v>
      </c>
      <c r="BM713" s="14" t="n">
        <v>0</v>
      </c>
      <c r="BN713" s="14" t="n">
        <v>1</v>
      </c>
      <c r="BO713" s="14" t="n">
        <v>0</v>
      </c>
      <c r="BP713" s="14" t="n">
        <v>0</v>
      </c>
      <c r="BQ713" s="14" t="n">
        <v>0</v>
      </c>
      <c r="BR713" s="14" t="n">
        <v>0</v>
      </c>
      <c r="BS713" s="14" t="n">
        <v>1</v>
      </c>
      <c r="BT713" s="14" t="n">
        <v>0</v>
      </c>
      <c r="BU713" s="14" t="n">
        <v>0</v>
      </c>
      <c r="BV713" s="14" t="n">
        <v>0</v>
      </c>
      <c r="BW713" s="14" t="n">
        <v>0</v>
      </c>
      <c r="BX713" s="14" t="n">
        <v>1</v>
      </c>
      <c r="BY713" s="14" t="n">
        <v>12.729</v>
      </c>
      <c r="BZ713" s="14" t="n">
        <v>0</v>
      </c>
      <c r="CA713" s="14" t="n">
        <v>12.729</v>
      </c>
      <c r="CB713" s="14" t="n">
        <v>0</v>
      </c>
      <c r="CC713" s="14" t="n">
        <v>102.477</v>
      </c>
      <c r="CD713" s="14" t="n">
        <v>7.95</v>
      </c>
      <c r="CE713" s="14" t="n">
        <v>0</v>
      </c>
      <c r="CF713" s="14" t="n">
        <v>102.477</v>
      </c>
      <c r="CG713" s="14" t="n">
        <v>0</v>
      </c>
      <c r="CH713" s="14" t="n">
        <v>1</v>
      </c>
      <c r="CI713" s="14" t="n">
        <v>0</v>
      </c>
      <c r="CJ713" s="14" t="n">
        <v>0</v>
      </c>
      <c r="CK713" s="14" t="n">
        <v>0</v>
      </c>
      <c r="CL713" s="14" t="n">
        <v>0</v>
      </c>
      <c r="CM713" s="14" t="n">
        <v>0</v>
      </c>
      <c r="CN713" s="14" t="n">
        <v>0</v>
      </c>
      <c r="CO713" s="14" t="n">
        <v>0</v>
      </c>
      <c r="CP713" s="14" t="n">
        <v>0</v>
      </c>
      <c r="CQ713" s="14" t="n">
        <v>1.294</v>
      </c>
      <c r="CR713" s="14" t="n">
        <v>0</v>
      </c>
      <c r="CS713" s="14" t="n">
        <v>5.158</v>
      </c>
      <c r="CT713" s="14" t="n">
        <v>7.554</v>
      </c>
      <c r="CU713" s="14" t="n">
        <v>16.097</v>
      </c>
    </row>
    <row r="714">
      <c r="A714" s="14" t="inlineStr">
        <is>
          <t>SLB2023</t>
        </is>
      </c>
      <c r="B714" s="14" t="inlineStr">
        <is>
          <t>SLB</t>
        </is>
      </c>
      <c r="C714" s="14" t="inlineStr">
        <is>
          <t>SLB</t>
        </is>
      </c>
      <c r="D714" s="14" t="inlineStr">
        <is>
          <t>Solomon Islands</t>
        </is>
      </c>
      <c r="E714" s="14" t="n">
        <v>2023</v>
      </c>
      <c r="F714" s="14" t="n">
        <v>0</v>
      </c>
      <c r="G714" s="14" t="n">
        <v>5.77</v>
      </c>
      <c r="H714" s="14" t="n">
        <v>1.286</v>
      </c>
      <c r="I714" s="14" t="n">
        <v>0</v>
      </c>
      <c r="J714" s="14" t="n">
        <v>5.77</v>
      </c>
      <c r="K714" s="14" t="n">
        <v>0</v>
      </c>
      <c r="L714" s="14" t="n">
        <v>1</v>
      </c>
      <c r="M714" s="14" t="n">
        <v>7.886</v>
      </c>
      <c r="N714" s="14" t="n">
        <v>3.857</v>
      </c>
      <c r="O714" s="14" t="n">
        <v>0</v>
      </c>
      <c r="P714" s="14" t="n">
        <v>7.886</v>
      </c>
      <c r="Q714" s="14" t="n">
        <v>0</v>
      </c>
      <c r="R714" s="14" t="n">
        <v>1</v>
      </c>
      <c r="S714" s="14" t="n">
        <v>12.198</v>
      </c>
      <c r="T714" s="14" t="n">
        <v>7.714</v>
      </c>
      <c r="U714" s="14" t="n">
        <v>0</v>
      </c>
      <c r="V714" s="14" t="n">
        <v>12.198</v>
      </c>
      <c r="W714" s="14" t="n">
        <v>0</v>
      </c>
      <c r="X714" s="14" t="n">
        <v>1</v>
      </c>
      <c r="Y714" s="14" t="n">
        <v>6.832</v>
      </c>
      <c r="Z714" s="14" t="n">
        <v>0.843</v>
      </c>
      <c r="AA714" s="14" t="n">
        <v>0</v>
      </c>
      <c r="AB714" s="14" t="n">
        <v>6.832</v>
      </c>
      <c r="AC714" s="14" t="n">
        <v>0</v>
      </c>
      <c r="AD714" s="14" t="n">
        <v>1</v>
      </c>
      <c r="AE714" s="14" t="n">
        <v>8.118</v>
      </c>
      <c r="AF714" s="14" t="n">
        <v>1.77</v>
      </c>
      <c r="AG714" s="14" t="n">
        <v>0</v>
      </c>
      <c r="AH714" s="14" t="n">
        <v>8.118</v>
      </c>
      <c r="AI714" s="14" t="n">
        <v>0</v>
      </c>
      <c r="AJ714" s="14" t="n">
        <v>1</v>
      </c>
      <c r="AK714" s="14" t="n">
        <v>15.832</v>
      </c>
      <c r="AL714" s="14" t="n">
        <v>8.215</v>
      </c>
      <c r="AM714" s="14" t="n">
        <v>0</v>
      </c>
      <c r="AN714" s="14" t="n">
        <v>15.832</v>
      </c>
      <c r="AO714" s="14" t="n">
        <v>0</v>
      </c>
      <c r="AP714" s="14" t="n">
        <v>1</v>
      </c>
      <c r="AQ714" s="14" t="n">
        <v>0.749</v>
      </c>
      <c r="AR714" s="14" t="n">
        <v>0.129</v>
      </c>
      <c r="AS714" s="14" t="n">
        <v>0</v>
      </c>
      <c r="AT714" s="14" t="n">
        <v>0.749</v>
      </c>
      <c r="AU714" s="14" t="n">
        <v>0</v>
      </c>
      <c r="AV714" s="14" t="n">
        <v>1</v>
      </c>
      <c r="AW714" s="14" t="n">
        <v>0.783</v>
      </c>
      <c r="AX714" s="14" t="n">
        <v>0.129</v>
      </c>
      <c r="AY714" s="14" t="n">
        <v>0</v>
      </c>
      <c r="AZ714" s="14" t="n">
        <v>0.783</v>
      </c>
      <c r="BA714" s="14" t="n">
        <v>0</v>
      </c>
      <c r="BB714" s="14" t="n">
        <v>1</v>
      </c>
      <c r="BC714" s="14" t="n">
        <v>0.527</v>
      </c>
      <c r="BD714" s="14" t="n">
        <v>0.129</v>
      </c>
      <c r="BE714" s="14" t="n">
        <v>0</v>
      </c>
      <c r="BF714" s="14" t="n">
        <v>0.527</v>
      </c>
      <c r="BG714" s="14" t="n">
        <v>0</v>
      </c>
      <c r="BH714" s="14" t="n">
        <v>1</v>
      </c>
      <c r="BI714" s="14" t="n">
        <v>0.64</v>
      </c>
      <c r="BJ714" s="14" t="n">
        <v>0.129</v>
      </c>
      <c r="BK714" s="14" t="n">
        <v>0</v>
      </c>
      <c r="BL714" s="14" t="n">
        <v>0.64</v>
      </c>
      <c r="BM714" s="14" t="n">
        <v>0</v>
      </c>
      <c r="BN714" s="14" t="n">
        <v>1</v>
      </c>
      <c r="BO714" s="14" t="n">
        <v>0</v>
      </c>
      <c r="BP714" s="14" t="n">
        <v>0</v>
      </c>
      <c r="BQ714" s="14" t="n">
        <v>0</v>
      </c>
      <c r="BR714" s="14" t="n">
        <v>0</v>
      </c>
      <c r="BS714" s="14" t="n">
        <v>1</v>
      </c>
      <c r="BT714" s="14" t="n">
        <v>0</v>
      </c>
      <c r="BU714" s="14" t="n">
        <v>0</v>
      </c>
      <c r="BV714" s="14" t="n">
        <v>0</v>
      </c>
      <c r="BW714" s="14" t="n">
        <v>0</v>
      </c>
      <c r="BX714" s="14" t="n">
        <v>1</v>
      </c>
      <c r="BY714" s="14" t="n">
        <v>13.254</v>
      </c>
      <c r="BZ714" s="14" t="n">
        <v>0</v>
      </c>
      <c r="CA714" s="14" t="n">
        <v>13.254</v>
      </c>
      <c r="CB714" s="14" t="n">
        <v>0</v>
      </c>
      <c r="CC714" s="14" t="n">
        <v>87.07899999999999</v>
      </c>
      <c r="CD714" s="14" t="n">
        <v>7.95</v>
      </c>
      <c r="CE714" s="14" t="n">
        <v>0</v>
      </c>
      <c r="CF714" s="14" t="n">
        <v>87.07899999999999</v>
      </c>
      <c r="CG714" s="14" t="n">
        <v>0</v>
      </c>
      <c r="CH714" s="14" t="n">
        <v>1</v>
      </c>
      <c r="CI714" s="14" t="n">
        <v>0</v>
      </c>
      <c r="CJ714" s="14" t="n">
        <v>0</v>
      </c>
      <c r="CK714" s="14" t="n">
        <v>0</v>
      </c>
      <c r="CL714" s="14" t="n">
        <v>0</v>
      </c>
      <c r="CM714" s="14" t="n">
        <v>0</v>
      </c>
      <c r="CN714" s="14" t="n">
        <v>0</v>
      </c>
      <c r="CO714" s="14" t="n">
        <v>0</v>
      </c>
      <c r="CP714" s="14" t="n">
        <v>0</v>
      </c>
      <c r="CQ714" s="14" t="n">
        <v>1.348</v>
      </c>
      <c r="CR714" s="14" t="n">
        <v>0</v>
      </c>
      <c r="CS714" s="14" t="n">
        <v>5.37</v>
      </c>
      <c r="CT714" s="14" t="n">
        <v>4.484</v>
      </c>
      <c r="CU714" s="14" t="n">
        <v>12.529</v>
      </c>
    </row>
    <row r="715">
      <c r="A715" s="14" t="inlineStr">
        <is>
          <t>SLB2024</t>
        </is>
      </c>
      <c r="B715" s="14" t="inlineStr">
        <is>
          <t>SLB</t>
        </is>
      </c>
      <c r="C715" s="14" t="inlineStr">
        <is>
          <t>SLB</t>
        </is>
      </c>
      <c r="D715" s="14" t="inlineStr">
        <is>
          <t>Solomon Islands</t>
        </is>
      </c>
      <c r="E715" s="14" t="n">
        <v>2024</v>
      </c>
      <c r="F715" s="14" t="n">
        <v>0</v>
      </c>
      <c r="G715" s="14" t="n">
        <v>4.833</v>
      </c>
      <c r="H715" s="14" t="n">
        <v>1.324</v>
      </c>
      <c r="I715" s="14" t="n">
        <v>0</v>
      </c>
      <c r="J715" s="14" t="n">
        <v>4.833</v>
      </c>
      <c r="K715" s="14" t="n">
        <v>0</v>
      </c>
      <c r="L715" s="14" t="n">
        <v>1</v>
      </c>
      <c r="M715" s="14" t="n">
        <v>7.124</v>
      </c>
      <c r="N715" s="14" t="n">
        <v>3.971</v>
      </c>
      <c r="O715" s="14" t="n">
        <v>0</v>
      </c>
      <c r="P715" s="14" t="n">
        <v>7.124</v>
      </c>
      <c r="Q715" s="14" t="n">
        <v>0</v>
      </c>
      <c r="R715" s="14" t="n">
        <v>1</v>
      </c>
      <c r="S715" s="14" t="n">
        <v>11.451</v>
      </c>
      <c r="T715" s="14" t="n">
        <v>7.942</v>
      </c>
      <c r="U715" s="14" t="n">
        <v>0</v>
      </c>
      <c r="V715" s="14" t="n">
        <v>11.451</v>
      </c>
      <c r="W715" s="14" t="n">
        <v>0</v>
      </c>
      <c r="X715" s="14" t="n">
        <v>1</v>
      </c>
      <c r="Y715" s="14" t="n">
        <v>6.934</v>
      </c>
      <c r="Z715" s="14" t="n">
        <v>0.856</v>
      </c>
      <c r="AA715" s="14" t="n">
        <v>0</v>
      </c>
      <c r="AB715" s="14" t="n">
        <v>6.934</v>
      </c>
      <c r="AC715" s="14" t="n">
        <v>0</v>
      </c>
      <c r="AD715" s="14" t="n">
        <v>1</v>
      </c>
      <c r="AE715" s="14" t="n">
        <v>8.257</v>
      </c>
      <c r="AF715" s="14" t="n">
        <v>1.8</v>
      </c>
      <c r="AG715" s="14" t="n">
        <v>0</v>
      </c>
      <c r="AH715" s="14" t="n">
        <v>8.257</v>
      </c>
      <c r="AI715" s="14" t="n">
        <v>0</v>
      </c>
      <c r="AJ715" s="14" t="n">
        <v>1</v>
      </c>
      <c r="AK715" s="14" t="n">
        <v>16.199</v>
      </c>
      <c r="AL715" s="14" t="n">
        <v>8.404999999999999</v>
      </c>
      <c r="AM715" s="14" t="n">
        <v>0</v>
      </c>
      <c r="AN715" s="14" t="n">
        <v>16.199</v>
      </c>
      <c r="AO715" s="14" t="n">
        <v>0</v>
      </c>
      <c r="AP715" s="14" t="n">
        <v>1</v>
      </c>
      <c r="AQ715" s="14" t="n">
        <v>0.72</v>
      </c>
      <c r="AR715" s="14" t="n">
        <v>0.132</v>
      </c>
      <c r="AS715" s="14" t="n">
        <v>0</v>
      </c>
      <c r="AT715" s="14" t="n">
        <v>0.72</v>
      </c>
      <c r="AU715" s="14" t="n">
        <v>0</v>
      </c>
      <c r="AV715" s="14" t="n">
        <v>1</v>
      </c>
      <c r="AW715" s="14" t="n">
        <v>0.734</v>
      </c>
      <c r="AX715" s="14" t="n">
        <v>0.132</v>
      </c>
      <c r="AY715" s="14" t="n">
        <v>0</v>
      </c>
      <c r="AZ715" s="14" t="n">
        <v>0.734</v>
      </c>
      <c r="BA715" s="14" t="n">
        <v>0</v>
      </c>
      <c r="BB715" s="14" t="n">
        <v>1</v>
      </c>
      <c r="BC715" s="14" t="n">
        <v>0.51</v>
      </c>
      <c r="BD715" s="14" t="n">
        <v>0.132</v>
      </c>
      <c r="BE715" s="14" t="n">
        <v>0</v>
      </c>
      <c r="BF715" s="14" t="n">
        <v>0.51</v>
      </c>
      <c r="BG715" s="14" t="n">
        <v>0</v>
      </c>
      <c r="BH715" s="14" t="n">
        <v>1</v>
      </c>
      <c r="BI715" s="14" t="n">
        <v>0.652</v>
      </c>
      <c r="BJ715" s="14" t="n">
        <v>0.132</v>
      </c>
      <c r="BK715" s="14" t="n">
        <v>0</v>
      </c>
      <c r="BL715" s="14" t="n">
        <v>0.652</v>
      </c>
      <c r="BM715" s="14" t="n">
        <v>0</v>
      </c>
      <c r="BN715" s="14" t="n">
        <v>1</v>
      </c>
      <c r="BO715" s="14" t="n">
        <v>0</v>
      </c>
      <c r="BP715" s="14" t="n">
        <v>0</v>
      </c>
      <c r="BQ715" s="14" t="n">
        <v>0</v>
      </c>
      <c r="BR715" s="14" t="n">
        <v>0</v>
      </c>
      <c r="BS715" s="14" t="n">
        <v>1</v>
      </c>
      <c r="BT715" s="14" t="n">
        <v>0</v>
      </c>
      <c r="BU715" s="14" t="n">
        <v>0</v>
      </c>
      <c r="BV715" s="14" t="n">
        <v>0</v>
      </c>
      <c r="BW715" s="14" t="n">
        <v>0</v>
      </c>
      <c r="BX715" s="14" t="n">
        <v>1</v>
      </c>
      <c r="BY715" s="14" t="n">
        <v>13.646</v>
      </c>
      <c r="BZ715" s="14" t="n">
        <v>0</v>
      </c>
      <c r="CA715" s="14" t="n">
        <v>13.646</v>
      </c>
      <c r="CB715" s="14" t="n">
        <v>0</v>
      </c>
      <c r="CC715" s="14" t="n">
        <v>86.38500000000001</v>
      </c>
      <c r="CD715" s="14" t="n">
        <v>7.95</v>
      </c>
      <c r="CE715" s="14" t="n">
        <v>0</v>
      </c>
      <c r="CF715" s="14" t="n">
        <v>86.38500000000001</v>
      </c>
      <c r="CG715" s="14" t="n">
        <v>0</v>
      </c>
      <c r="CH715" s="14" t="n">
        <v>1</v>
      </c>
      <c r="CI715" s="14" t="n">
        <v>0</v>
      </c>
      <c r="CJ715" s="14" t="n">
        <v>0</v>
      </c>
      <c r="CK715" s="14" t="n">
        <v>0</v>
      </c>
      <c r="CL715" s="14" t="n">
        <v>0</v>
      </c>
      <c r="CM715" s="14" t="n">
        <v>0</v>
      </c>
      <c r="CN715" s="14" t="n">
        <v>0</v>
      </c>
      <c r="CO715" s="14" t="n">
        <v>0</v>
      </c>
      <c r="CP715" s="14" t="n">
        <v>0</v>
      </c>
      <c r="CQ715" s="14" t="n">
        <v>1.387</v>
      </c>
      <c r="CR715" s="14" t="n">
        <v>0</v>
      </c>
      <c r="CS715" s="14" t="n">
        <v>5.529</v>
      </c>
      <c r="CT715" s="14" t="n">
        <v>3.509</v>
      </c>
      <c r="CU715" s="14" t="n">
        <v>10.896</v>
      </c>
    </row>
    <row r="716">
      <c r="A716" s="14" t="inlineStr">
        <is>
          <t>SOM2021</t>
        </is>
      </c>
      <c r="B716" s="14" t="inlineStr">
        <is>
          <t>SOM</t>
        </is>
      </c>
      <c r="C716" s="14" t="inlineStr">
        <is>
          <t>SOM</t>
        </is>
      </c>
      <c r="D716" s="14" t="inlineStr">
        <is>
          <t>Somalia</t>
        </is>
      </c>
      <c r="E716" s="14" t="n">
        <v>2021</v>
      </c>
      <c r="F716" s="14" t="n">
        <v>0</v>
      </c>
      <c r="G716" s="14" t="n">
        <v>5.897</v>
      </c>
      <c r="H716" s="14" t="n">
        <v>1.143</v>
      </c>
      <c r="I716" s="14" t="n">
        <v>0</v>
      </c>
      <c r="J716" s="14" t="n">
        <v>5.897</v>
      </c>
      <c r="K716" s="14" t="n">
        <v>0</v>
      </c>
      <c r="L716" s="14" t="n">
        <v>1</v>
      </c>
      <c r="M716" s="14" t="n">
        <v>7.964</v>
      </c>
      <c r="N716" s="14" t="n">
        <v>3.43</v>
      </c>
      <c r="O716" s="14" t="n">
        <v>0</v>
      </c>
      <c r="P716" s="14" t="n">
        <v>7.964</v>
      </c>
      <c r="Q716" s="14" t="n">
        <v>0</v>
      </c>
      <c r="R716" s="14" t="n">
        <v>1</v>
      </c>
      <c r="S716" s="14" t="n">
        <v>11.613</v>
      </c>
      <c r="T716" s="14" t="n">
        <v>6.86</v>
      </c>
      <c r="U716" s="14" t="n">
        <v>0</v>
      </c>
      <c r="V716" s="14" t="n">
        <v>11.613</v>
      </c>
      <c r="W716" s="14" t="n">
        <v>0</v>
      </c>
      <c r="X716" s="14" t="n">
        <v>1</v>
      </c>
      <c r="Y716" s="14" t="n">
        <v>16.305</v>
      </c>
      <c r="Z716" s="14" t="n">
        <v>2.204</v>
      </c>
      <c r="AA716" s="14" t="n">
        <v>0</v>
      </c>
      <c r="AB716" s="14" t="n">
        <v>16.305</v>
      </c>
      <c r="AC716" s="14" t="n">
        <v>0</v>
      </c>
      <c r="AD716" s="14" t="n">
        <v>1</v>
      </c>
      <c r="AE716" s="14" t="n">
        <v>17.449</v>
      </c>
      <c r="AF716" s="14" t="n">
        <v>4.08</v>
      </c>
      <c r="AG716" s="14" t="n">
        <v>0</v>
      </c>
      <c r="AH716" s="14" t="n">
        <v>17.449</v>
      </c>
      <c r="AI716" s="14" t="n">
        <v>0</v>
      </c>
      <c r="AJ716" s="14" t="n">
        <v>1</v>
      </c>
      <c r="AK716" s="14" t="n">
        <v>24.309</v>
      </c>
      <c r="AL716" s="14" t="n">
        <v>12.947</v>
      </c>
      <c r="AM716" s="14" t="n">
        <v>0</v>
      </c>
      <c r="AN716" s="14" t="n">
        <v>24.309</v>
      </c>
      <c r="AO716" s="14" t="n">
        <v>0</v>
      </c>
      <c r="AP716" s="14" t="n">
        <v>1</v>
      </c>
      <c r="AQ716" s="14" t="n">
        <v>0.619</v>
      </c>
      <c r="AR716" s="14" t="n">
        <v>0.114</v>
      </c>
      <c r="AS716" s="14" t="n">
        <v>0.287</v>
      </c>
      <c r="AT716" s="14" t="n">
        <v>0.906</v>
      </c>
      <c r="AU716" s="14" t="n">
        <v>0</v>
      </c>
      <c r="AV716" s="14" t="n">
        <v>1</v>
      </c>
      <c r="AW716" s="14" t="n">
        <v>0.599</v>
      </c>
      <c r="AX716" s="14" t="n">
        <v>0.114</v>
      </c>
      <c r="AY716" s="14" t="n">
        <v>0.016</v>
      </c>
      <c r="AZ716" s="14" t="n">
        <v>0.616</v>
      </c>
      <c r="BA716" s="14" t="n">
        <v>0</v>
      </c>
      <c r="BB716" s="14" t="n">
        <v>0</v>
      </c>
      <c r="BC716" s="14" t="n">
        <v>0.439</v>
      </c>
      <c r="BD716" s="14" t="n">
        <v>0.114</v>
      </c>
      <c r="BE716" s="14" t="n">
        <v>0</v>
      </c>
      <c r="BF716" s="14" t="n">
        <v>0.439</v>
      </c>
      <c r="BG716" s="14" t="n">
        <v>0</v>
      </c>
      <c r="BH716" s="14" t="n">
        <v>1</v>
      </c>
      <c r="BI716" s="14" t="n">
        <v>0.505</v>
      </c>
      <c r="BJ716" s="14" t="n">
        <v>0.114</v>
      </c>
      <c r="BK716" s="14" t="n">
        <v>0.531</v>
      </c>
      <c r="BL716" s="14" t="n">
        <v>1.036</v>
      </c>
      <c r="BM716" s="14" t="n">
        <v>0</v>
      </c>
      <c r="BN716" s="14" t="n">
        <v>1</v>
      </c>
      <c r="BO716" s="14" t="n">
        <v>0</v>
      </c>
      <c r="BP716" s="14" t="n">
        <v>0</v>
      </c>
      <c r="BQ716" s="14" t="n">
        <v>0.079</v>
      </c>
      <c r="BR716" s="14" t="n">
        <v>0</v>
      </c>
      <c r="BS716" s="14" t="n">
        <v>0.667</v>
      </c>
      <c r="BT716" s="14" t="n">
        <v>0</v>
      </c>
      <c r="BU716" s="14" t="n">
        <v>0</v>
      </c>
      <c r="BV716" s="14" t="n">
        <v>0.079</v>
      </c>
      <c r="BW716" s="14" t="n">
        <v>0</v>
      </c>
      <c r="BX716" s="14" t="n">
        <v>0.667</v>
      </c>
      <c r="BY716" s="14" t="n">
        <v>11.787</v>
      </c>
      <c r="BZ716" s="14" t="n">
        <v>0</v>
      </c>
      <c r="CA716" s="14" t="n">
        <v>11.787</v>
      </c>
      <c r="CB716" s="14" t="n">
        <v>0</v>
      </c>
      <c r="CC716" s="14" t="n">
        <v>78.125</v>
      </c>
      <c r="CD716" s="14" t="n">
        <v>7.95</v>
      </c>
      <c r="CE716" s="14" t="n">
        <v>0</v>
      </c>
      <c r="CF716" s="14" t="n">
        <v>78.125</v>
      </c>
      <c r="CG716" s="14" t="n">
        <v>0</v>
      </c>
      <c r="CH716" s="14" t="n">
        <v>1</v>
      </c>
      <c r="CI716" s="14" t="n">
        <v>0</v>
      </c>
      <c r="CJ716" s="14" t="n">
        <v>0</v>
      </c>
      <c r="CK716" s="14" t="n">
        <v>0</v>
      </c>
      <c r="CL716" s="14" t="n">
        <v>0</v>
      </c>
      <c r="CM716" s="14" t="n">
        <v>0</v>
      </c>
      <c r="CN716" s="14" t="n">
        <v>0</v>
      </c>
      <c r="CO716" s="14" t="n">
        <v>0</v>
      </c>
      <c r="CP716" s="14" t="n">
        <v>0</v>
      </c>
      <c r="CQ716" s="14" t="n">
        <v>1.198</v>
      </c>
      <c r="CR716" s="14" t="n">
        <v>0</v>
      </c>
      <c r="CS716" s="14" t="n">
        <v>3.908</v>
      </c>
      <c r="CT716" s="14" t="n">
        <v>4.753</v>
      </c>
      <c r="CU716" s="14" t="n">
        <v>15.162</v>
      </c>
    </row>
    <row r="717">
      <c r="A717" s="14" t="inlineStr">
        <is>
          <t>SOM2022</t>
        </is>
      </c>
      <c r="B717" s="14" t="inlineStr">
        <is>
          <t>SOM</t>
        </is>
      </c>
      <c r="C717" s="14" t="inlineStr">
        <is>
          <t>SOM</t>
        </is>
      </c>
      <c r="D717" s="14" t="inlineStr">
        <is>
          <t>Somalia</t>
        </is>
      </c>
      <c r="E717" s="14" t="n">
        <v>2022</v>
      </c>
      <c r="F717" s="14" t="n">
        <v>0</v>
      </c>
      <c r="G717" s="14" t="n">
        <v>11.72</v>
      </c>
      <c r="H717" s="14" t="n">
        <v>1.235</v>
      </c>
      <c r="I717" s="14" t="n">
        <v>0</v>
      </c>
      <c r="J717" s="14" t="n">
        <v>11.72</v>
      </c>
      <c r="K717" s="14" t="n">
        <v>0</v>
      </c>
      <c r="L717" s="14" t="n">
        <v>1</v>
      </c>
      <c r="M717" s="14" t="n">
        <v>9.782999999999999</v>
      </c>
      <c r="N717" s="14" t="n">
        <v>3.704</v>
      </c>
      <c r="O717" s="14" t="n">
        <v>0</v>
      </c>
      <c r="P717" s="14" t="n">
        <v>9.782999999999999</v>
      </c>
      <c r="Q717" s="14" t="n">
        <v>0</v>
      </c>
      <c r="R717" s="14" t="n">
        <v>1</v>
      </c>
      <c r="S717" s="14" t="n">
        <v>17.893</v>
      </c>
      <c r="T717" s="14" t="n">
        <v>7.408</v>
      </c>
      <c r="U717" s="14" t="n">
        <v>0</v>
      </c>
      <c r="V717" s="14" t="n">
        <v>17.893</v>
      </c>
      <c r="W717" s="14" t="n">
        <v>0</v>
      </c>
      <c r="X717" s="14" t="n">
        <v>1</v>
      </c>
      <c r="Y717" s="14" t="n">
        <v>32.56</v>
      </c>
      <c r="Z717" s="14" t="n">
        <v>4.401</v>
      </c>
      <c r="AA717" s="14" t="n">
        <v>0</v>
      </c>
      <c r="AB717" s="14" t="n">
        <v>32.56</v>
      </c>
      <c r="AC717" s="14" t="n">
        <v>0</v>
      </c>
      <c r="AD717" s="14" t="n">
        <v>1</v>
      </c>
      <c r="AE717" s="14" t="n">
        <v>33.795</v>
      </c>
      <c r="AF717" s="14" t="n">
        <v>7.902</v>
      </c>
      <c r="AG717" s="14" t="n">
        <v>0</v>
      </c>
      <c r="AH717" s="14" t="n">
        <v>33.795</v>
      </c>
      <c r="AI717" s="14" t="n">
        <v>0</v>
      </c>
      <c r="AJ717" s="14" t="n">
        <v>1</v>
      </c>
      <c r="AK717" s="14" t="n">
        <v>41.203</v>
      </c>
      <c r="AL717" s="14" t="n">
        <v>21.945</v>
      </c>
      <c r="AM717" s="14" t="n">
        <v>0</v>
      </c>
      <c r="AN717" s="14" t="n">
        <v>41.203</v>
      </c>
      <c r="AO717" s="14" t="n">
        <v>0</v>
      </c>
      <c r="AP717" s="14" t="n">
        <v>1</v>
      </c>
      <c r="AQ717" s="14" t="n">
        <v>0.861</v>
      </c>
      <c r="AR717" s="14" t="n">
        <v>0.123</v>
      </c>
      <c r="AS717" s="14" t="n">
        <v>0.366</v>
      </c>
      <c r="AT717" s="14" t="n">
        <v>1.228</v>
      </c>
      <c r="AU717" s="14" t="n">
        <v>0</v>
      </c>
      <c r="AV717" s="14" t="n">
        <v>1</v>
      </c>
      <c r="AW717" s="14" t="n">
        <v>0.986</v>
      </c>
      <c r="AX717" s="14" t="n">
        <v>0.123</v>
      </c>
      <c r="AY717" s="14" t="n">
        <v>-0.389</v>
      </c>
      <c r="AZ717" s="14" t="n">
        <v>0.598</v>
      </c>
      <c r="BA717" s="14" t="n">
        <v>0</v>
      </c>
      <c r="BB717" s="14" t="n">
        <v>0</v>
      </c>
      <c r="BC717" s="14" t="n">
        <v>0.598</v>
      </c>
      <c r="BD717" s="14" t="n">
        <v>0.123</v>
      </c>
      <c r="BE717" s="14" t="n">
        <v>0</v>
      </c>
      <c r="BF717" s="14" t="n">
        <v>0.598</v>
      </c>
      <c r="BG717" s="14" t="n">
        <v>0</v>
      </c>
      <c r="BH717" s="14" t="n">
        <v>1</v>
      </c>
      <c r="BI717" s="14" t="n">
        <v>0.612</v>
      </c>
      <c r="BJ717" s="14" t="n">
        <v>0.123</v>
      </c>
      <c r="BK717" s="14" t="n">
        <v>0.393</v>
      </c>
      <c r="BL717" s="14" t="n">
        <v>1.005</v>
      </c>
      <c r="BM717" s="14" t="n">
        <v>0</v>
      </c>
      <c r="BN717" s="14" t="n">
        <v>1</v>
      </c>
      <c r="BO717" s="14" t="n">
        <v>0</v>
      </c>
      <c r="BP717" s="14" t="n">
        <v>0</v>
      </c>
      <c r="BQ717" s="14" t="n">
        <v>0.079</v>
      </c>
      <c r="BR717" s="14" t="n">
        <v>0</v>
      </c>
      <c r="BS717" s="14" t="n">
        <v>0.667</v>
      </c>
      <c r="BT717" s="14" t="n">
        <v>0</v>
      </c>
      <c r="BU717" s="14" t="n">
        <v>0</v>
      </c>
      <c r="BV717" s="14" t="n">
        <v>0.079</v>
      </c>
      <c r="BW717" s="14" t="n">
        <v>0</v>
      </c>
      <c r="BX717" s="14" t="n">
        <v>0.667</v>
      </c>
      <c r="BY717" s="14" t="n">
        <v>12.729</v>
      </c>
      <c r="BZ717" s="14" t="n">
        <v>0</v>
      </c>
      <c r="CA717" s="14" t="n">
        <v>12.729</v>
      </c>
      <c r="CB717" s="14" t="n">
        <v>0</v>
      </c>
      <c r="CC717" s="14" t="n">
        <v>97.90000000000001</v>
      </c>
      <c r="CD717" s="14" t="n">
        <v>7.95</v>
      </c>
      <c r="CE717" s="14" t="n">
        <v>0</v>
      </c>
      <c r="CF717" s="14" t="n">
        <v>97.90000000000001</v>
      </c>
      <c r="CG717" s="14" t="n">
        <v>0</v>
      </c>
      <c r="CH717" s="14" t="n">
        <v>1</v>
      </c>
      <c r="CI717" s="14" t="n">
        <v>0</v>
      </c>
      <c r="CJ717" s="14" t="n">
        <v>0</v>
      </c>
      <c r="CK717" s="14" t="n">
        <v>0</v>
      </c>
      <c r="CL717" s="14" t="n">
        <v>0</v>
      </c>
      <c r="CM717" s="14" t="n">
        <v>0</v>
      </c>
      <c r="CN717" s="14" t="n">
        <v>0</v>
      </c>
      <c r="CO717" s="14" t="n">
        <v>0</v>
      </c>
      <c r="CP717" s="14" t="n">
        <v>0</v>
      </c>
      <c r="CQ717" s="14" t="n">
        <v>1.294</v>
      </c>
      <c r="CR717" s="14" t="n">
        <v>0</v>
      </c>
      <c r="CS717" s="14" t="n">
        <v>4.221</v>
      </c>
      <c r="CT717" s="14" t="n">
        <v>10.485</v>
      </c>
      <c r="CU717" s="14" t="n">
        <v>31.326</v>
      </c>
    </row>
    <row r="718">
      <c r="A718" s="14" t="inlineStr">
        <is>
          <t>SOM2023</t>
        </is>
      </c>
      <c r="B718" s="14" t="inlineStr">
        <is>
          <t>SOM</t>
        </is>
      </c>
      <c r="C718" s="14" t="inlineStr">
        <is>
          <t>SOM</t>
        </is>
      </c>
      <c r="D718" s="14" t="inlineStr">
        <is>
          <t>Somalia</t>
        </is>
      </c>
      <c r="E718" s="14" t="n">
        <v>2023</v>
      </c>
      <c r="F718" s="14" t="n">
        <v>0</v>
      </c>
      <c r="G718" s="14" t="n">
        <v>6.147</v>
      </c>
      <c r="H718" s="14" t="n">
        <v>1.286</v>
      </c>
      <c r="I718" s="14" t="n">
        <v>0</v>
      </c>
      <c r="J718" s="14" t="n">
        <v>6.147</v>
      </c>
      <c r="K718" s="14" t="n">
        <v>0</v>
      </c>
      <c r="L718" s="14" t="n">
        <v>1</v>
      </c>
      <c r="M718" s="14" t="n">
        <v>7.886</v>
      </c>
      <c r="N718" s="14" t="n">
        <v>3.857</v>
      </c>
      <c r="O718" s="14" t="n">
        <v>0</v>
      </c>
      <c r="P718" s="14" t="n">
        <v>7.886</v>
      </c>
      <c r="Q718" s="14" t="n">
        <v>0</v>
      </c>
      <c r="R718" s="14" t="n">
        <v>1</v>
      </c>
      <c r="S718" s="14" t="n">
        <v>12.575</v>
      </c>
      <c r="T718" s="14" t="n">
        <v>7.714</v>
      </c>
      <c r="U718" s="14" t="n">
        <v>0</v>
      </c>
      <c r="V718" s="14" t="n">
        <v>12.575</v>
      </c>
      <c r="W718" s="14" t="n">
        <v>0</v>
      </c>
      <c r="X718" s="14" t="n">
        <v>1</v>
      </c>
      <c r="Y718" s="14" t="n">
        <v>12.908</v>
      </c>
      <c r="Z718" s="14" t="n">
        <v>1.745</v>
      </c>
      <c r="AA718" s="14" t="n">
        <v>0</v>
      </c>
      <c r="AB718" s="14" t="n">
        <v>12.908</v>
      </c>
      <c r="AC718" s="14" t="n">
        <v>0</v>
      </c>
      <c r="AD718" s="14" t="n">
        <v>1</v>
      </c>
      <c r="AE718" s="14" t="n">
        <v>14.194</v>
      </c>
      <c r="AF718" s="14" t="n">
        <v>3.319</v>
      </c>
      <c r="AG718" s="14" t="n">
        <v>0</v>
      </c>
      <c r="AH718" s="14" t="n">
        <v>14.194</v>
      </c>
      <c r="AI718" s="14" t="n">
        <v>0</v>
      </c>
      <c r="AJ718" s="14" t="n">
        <v>1</v>
      </c>
      <c r="AK718" s="14" t="n">
        <v>21.908</v>
      </c>
      <c r="AL718" s="14" t="n">
        <v>11.668</v>
      </c>
      <c r="AM718" s="14" t="n">
        <v>0</v>
      </c>
      <c r="AN718" s="14" t="n">
        <v>21.908</v>
      </c>
      <c r="AO718" s="14" t="n">
        <v>0</v>
      </c>
      <c r="AP718" s="14" t="n">
        <v>1</v>
      </c>
      <c r="AQ718" s="14" t="n">
        <v>0.76</v>
      </c>
      <c r="AR718" s="14" t="n">
        <v>0.129</v>
      </c>
      <c r="AS718" s="14" t="n">
        <v>0.437</v>
      </c>
      <c r="AT718" s="14" t="n">
        <v>1.197</v>
      </c>
      <c r="AU718" s="14" t="n">
        <v>0</v>
      </c>
      <c r="AV718" s="14" t="n">
        <v>1</v>
      </c>
      <c r="AW718" s="14" t="n">
        <v>0.8110000000000001</v>
      </c>
      <c r="AX718" s="14" t="n">
        <v>0.129</v>
      </c>
      <c r="AY718" s="14" t="n">
        <v>-0.221</v>
      </c>
      <c r="AZ718" s="14" t="n">
        <v>0.59</v>
      </c>
      <c r="BA718" s="14" t="n">
        <v>0</v>
      </c>
      <c r="BB718" s="14" t="n">
        <v>0</v>
      </c>
      <c r="BC718" s="14" t="n">
        <v>0.535</v>
      </c>
      <c r="BD718" s="14" t="n">
        <v>0.129</v>
      </c>
      <c r="BE718" s="14" t="n">
        <v>0</v>
      </c>
      <c r="BF718" s="14" t="n">
        <v>0.535</v>
      </c>
      <c r="BG718" s="14" t="n">
        <v>0</v>
      </c>
      <c r="BH718" s="14" t="n">
        <v>1</v>
      </c>
      <c r="BI718" s="14" t="n">
        <v>0.579</v>
      </c>
      <c r="BJ718" s="14" t="n">
        <v>0.129</v>
      </c>
      <c r="BK718" s="14" t="n">
        <v>0.413</v>
      </c>
      <c r="BL718" s="14" t="n">
        <v>0.992</v>
      </c>
      <c r="BM718" s="14" t="n">
        <v>0</v>
      </c>
      <c r="BN718" s="14" t="n">
        <v>1</v>
      </c>
      <c r="BO718" s="14" t="n">
        <v>0</v>
      </c>
      <c r="BP718" s="14" t="n">
        <v>0</v>
      </c>
      <c r="BQ718" s="14" t="n">
        <v>0.08</v>
      </c>
      <c r="BR718" s="14" t="n">
        <v>0</v>
      </c>
      <c r="BS718" s="14" t="n">
        <v>0.667</v>
      </c>
      <c r="BT718" s="14" t="n">
        <v>0</v>
      </c>
      <c r="BU718" s="14" t="n">
        <v>0</v>
      </c>
      <c r="BV718" s="14" t="n">
        <v>0.08</v>
      </c>
      <c r="BW718" s="14" t="n">
        <v>0</v>
      </c>
      <c r="BX718" s="14" t="n">
        <v>0.667</v>
      </c>
      <c r="BY718" s="14" t="n">
        <v>13.254</v>
      </c>
      <c r="BZ718" s="14" t="n">
        <v>0</v>
      </c>
      <c r="CA718" s="14" t="n">
        <v>13.254</v>
      </c>
      <c r="CB718" s="14" t="n">
        <v>0</v>
      </c>
      <c r="CC718" s="14" t="n">
        <v>83.248</v>
      </c>
      <c r="CD718" s="14" t="n">
        <v>7.95</v>
      </c>
      <c r="CE718" s="14" t="n">
        <v>0</v>
      </c>
      <c r="CF718" s="14" t="n">
        <v>83.248</v>
      </c>
      <c r="CG718" s="14" t="n">
        <v>0</v>
      </c>
      <c r="CH718" s="14" t="n">
        <v>1</v>
      </c>
      <c r="CI718" s="14" t="n">
        <v>0</v>
      </c>
      <c r="CJ718" s="14" t="n">
        <v>0</v>
      </c>
      <c r="CK718" s="14" t="n">
        <v>0</v>
      </c>
      <c r="CL718" s="14" t="n">
        <v>0</v>
      </c>
      <c r="CM718" s="14" t="n">
        <v>0</v>
      </c>
      <c r="CN718" s="14" t="n">
        <v>0</v>
      </c>
      <c r="CO718" s="14" t="n">
        <v>0</v>
      </c>
      <c r="CP718" s="14" t="n">
        <v>0</v>
      </c>
      <c r="CQ718" s="14" t="n">
        <v>1.348</v>
      </c>
      <c r="CR718" s="14" t="n">
        <v>0</v>
      </c>
      <c r="CS718" s="14" t="n">
        <v>4.395</v>
      </c>
      <c r="CT718" s="14" t="n">
        <v>4.861</v>
      </c>
      <c r="CU718" s="14" t="n">
        <v>11.622</v>
      </c>
    </row>
    <row r="719">
      <c r="A719" s="14" t="inlineStr">
        <is>
          <t>SOM2024</t>
        </is>
      </c>
      <c r="B719" s="14" t="inlineStr">
        <is>
          <t>SOM</t>
        </is>
      </c>
      <c r="C719" s="14" t="inlineStr">
        <is>
          <t>SOM</t>
        </is>
      </c>
      <c r="D719" s="14" t="inlineStr">
        <is>
          <t>Somalia</t>
        </is>
      </c>
      <c r="E719" s="14" t="n">
        <v>2024</v>
      </c>
      <c r="F719" s="14" t="n">
        <v>0</v>
      </c>
      <c r="G719" s="14" t="n">
        <v>5.575</v>
      </c>
      <c r="H719" s="14" t="n">
        <v>1.324</v>
      </c>
      <c r="I719" s="14" t="n">
        <v>0</v>
      </c>
      <c r="J719" s="14" t="n">
        <v>5.575</v>
      </c>
      <c r="K719" s="14" t="n">
        <v>0</v>
      </c>
      <c r="L719" s="14" t="n">
        <v>1</v>
      </c>
      <c r="M719" s="14" t="n">
        <v>7.124</v>
      </c>
      <c r="N719" s="14" t="n">
        <v>3.971</v>
      </c>
      <c r="O719" s="14" t="n">
        <v>0</v>
      </c>
      <c r="P719" s="14" t="n">
        <v>7.124</v>
      </c>
      <c r="Q719" s="14" t="n">
        <v>0</v>
      </c>
      <c r="R719" s="14" t="n">
        <v>1</v>
      </c>
      <c r="S719" s="14" t="n">
        <v>12.193</v>
      </c>
      <c r="T719" s="14" t="n">
        <v>7.942</v>
      </c>
      <c r="U719" s="14" t="n">
        <v>0</v>
      </c>
      <c r="V719" s="14" t="n">
        <v>12.193</v>
      </c>
      <c r="W719" s="14" t="n">
        <v>0</v>
      </c>
      <c r="X719" s="14" t="n">
        <v>1</v>
      </c>
      <c r="Y719" s="14" t="n">
        <v>11.492</v>
      </c>
      <c r="Z719" s="14" t="n">
        <v>1.553</v>
      </c>
      <c r="AA719" s="14" t="n">
        <v>0</v>
      </c>
      <c r="AB719" s="14" t="n">
        <v>11.492</v>
      </c>
      <c r="AC719" s="14" t="n">
        <v>0</v>
      </c>
      <c r="AD719" s="14" t="n">
        <v>1</v>
      </c>
      <c r="AE719" s="14" t="n">
        <v>12.815</v>
      </c>
      <c r="AF719" s="14" t="n">
        <v>2.997</v>
      </c>
      <c r="AG719" s="14" t="n">
        <v>0</v>
      </c>
      <c r="AH719" s="14" t="n">
        <v>12.815</v>
      </c>
      <c r="AI719" s="14" t="n">
        <v>0</v>
      </c>
      <c r="AJ719" s="14" t="n">
        <v>1</v>
      </c>
      <c r="AK719" s="14" t="n">
        <v>20.757</v>
      </c>
      <c r="AL719" s="14" t="n">
        <v>11.055</v>
      </c>
      <c r="AM719" s="14" t="n">
        <v>0</v>
      </c>
      <c r="AN719" s="14" t="n">
        <v>20.757</v>
      </c>
      <c r="AO719" s="14" t="n">
        <v>0</v>
      </c>
      <c r="AP719" s="14" t="n">
        <v>1</v>
      </c>
      <c r="AQ719" s="14" t="n">
        <v>0.724</v>
      </c>
      <c r="AR719" s="14" t="n">
        <v>0.132</v>
      </c>
      <c r="AS719" s="14" t="n">
        <v>0.397</v>
      </c>
      <c r="AT719" s="14" t="n">
        <v>1.121</v>
      </c>
      <c r="AU719" s="14" t="n">
        <v>0</v>
      </c>
      <c r="AV719" s="14" t="n">
        <v>1</v>
      </c>
      <c r="AW719" s="14" t="n">
        <v>0.75</v>
      </c>
      <c r="AX719" s="14" t="n">
        <v>0.132</v>
      </c>
      <c r="AY719" s="14" t="n">
        <v>-0.18</v>
      </c>
      <c r="AZ719" s="14" t="n">
        <v>0.57</v>
      </c>
      <c r="BA719" s="14" t="n">
        <v>0</v>
      </c>
      <c r="BB719" s="14" t="n">
        <v>0</v>
      </c>
      <c r="BC719" s="14" t="n">
        <v>0.513</v>
      </c>
      <c r="BD719" s="14" t="n">
        <v>0.132</v>
      </c>
      <c r="BE719" s="14" t="n">
        <v>0</v>
      </c>
      <c r="BF719" s="14" t="n">
        <v>0.513</v>
      </c>
      <c r="BG719" s="14" t="n">
        <v>0</v>
      </c>
      <c r="BH719" s="14" t="n">
        <v>1</v>
      </c>
      <c r="BI719" s="14" t="n">
        <v>0.591</v>
      </c>
      <c r="BJ719" s="14" t="n">
        <v>0.132</v>
      </c>
      <c r="BK719" s="14" t="n">
        <v>0.368</v>
      </c>
      <c r="BL719" s="14" t="n">
        <v>0.959</v>
      </c>
      <c r="BM719" s="14" t="n">
        <v>0</v>
      </c>
      <c r="BN719" s="14" t="n">
        <v>1</v>
      </c>
      <c r="BO719" s="14" t="n">
        <v>0</v>
      </c>
      <c r="BP719" s="14" t="n">
        <v>0</v>
      </c>
      <c r="BQ719" s="14" t="n">
        <v>0.082</v>
      </c>
      <c r="BR719" s="14" t="n">
        <v>0</v>
      </c>
      <c r="BS719" s="14" t="n">
        <v>0.667</v>
      </c>
      <c r="BT719" s="14" t="n">
        <v>0</v>
      </c>
      <c r="BU719" s="14" t="n">
        <v>0</v>
      </c>
      <c r="BV719" s="14" t="n">
        <v>0.082</v>
      </c>
      <c r="BW719" s="14" t="n">
        <v>0</v>
      </c>
      <c r="BX719" s="14" t="n">
        <v>0.667</v>
      </c>
      <c r="BY719" s="14" t="n">
        <v>13.646</v>
      </c>
      <c r="BZ719" s="14" t="n">
        <v>0</v>
      </c>
      <c r="CA719" s="14" t="n">
        <v>13.646</v>
      </c>
      <c r="CB719" s="14" t="n">
        <v>0</v>
      </c>
      <c r="CC719" s="14" t="n">
        <v>82.58799999999999</v>
      </c>
      <c r="CD719" s="14" t="n">
        <v>7.95</v>
      </c>
      <c r="CE719" s="14" t="n">
        <v>0</v>
      </c>
      <c r="CF719" s="14" t="n">
        <v>82.58799999999999</v>
      </c>
      <c r="CG719" s="14" t="n">
        <v>0</v>
      </c>
      <c r="CH719" s="14" t="n">
        <v>1</v>
      </c>
      <c r="CI719" s="14" t="n">
        <v>0</v>
      </c>
      <c r="CJ719" s="14" t="n">
        <v>0</v>
      </c>
      <c r="CK719" s="14" t="n">
        <v>0</v>
      </c>
      <c r="CL719" s="14" t="n">
        <v>0</v>
      </c>
      <c r="CM719" s="14" t="n">
        <v>0</v>
      </c>
      <c r="CN719" s="14" t="n">
        <v>0</v>
      </c>
      <c r="CO719" s="14" t="n">
        <v>0</v>
      </c>
      <c r="CP719" s="14" t="n">
        <v>0</v>
      </c>
      <c r="CQ719" s="14" t="n">
        <v>1.387</v>
      </c>
      <c r="CR719" s="14" t="n">
        <v>0</v>
      </c>
      <c r="CS719" s="14" t="n">
        <v>4.525</v>
      </c>
      <c r="CT719" s="14" t="n">
        <v>4.251</v>
      </c>
      <c r="CU719" s="14" t="n">
        <v>10.168</v>
      </c>
    </row>
    <row r="720">
      <c r="A720" s="14" t="inlineStr">
        <is>
          <t>ZAF2021</t>
        </is>
      </c>
      <c r="B720" s="14" t="inlineStr">
        <is>
          <t>ZAF</t>
        </is>
      </c>
      <c r="C720" s="14" t="inlineStr">
        <is>
          <t>ZAF</t>
        </is>
      </c>
      <c r="D720" s="14" t="inlineStr">
        <is>
          <t>South Africa</t>
        </is>
      </c>
      <c r="E720" s="14" t="n">
        <v>2021</v>
      </c>
      <c r="F720" s="14" t="n">
        <v>0.15</v>
      </c>
      <c r="G720" s="14" t="n">
        <v>1.909</v>
      </c>
      <c r="H720" s="14" t="n">
        <v>0.583</v>
      </c>
      <c r="I720" s="14" t="n">
        <v>0.492</v>
      </c>
      <c r="J720" s="14" t="n">
        <v>2.401</v>
      </c>
      <c r="K720" s="14" t="n">
        <v>0</v>
      </c>
      <c r="L720" s="14" t="n">
        <v>1</v>
      </c>
      <c r="M720" s="14" t="n">
        <v>1.91</v>
      </c>
      <c r="N720" s="14" t="n">
        <v>0.583</v>
      </c>
      <c r="O720" s="14" t="n">
        <v>0.492</v>
      </c>
      <c r="P720" s="14" t="n">
        <v>2.402</v>
      </c>
      <c r="Q720" s="14" t="n">
        <v>0</v>
      </c>
      <c r="R720" s="14" t="n">
        <v>1</v>
      </c>
      <c r="S720" s="14" t="n">
        <v>4.242</v>
      </c>
      <c r="T720" s="14" t="n">
        <v>2.916</v>
      </c>
      <c r="U720" s="14" t="n">
        <v>0.492</v>
      </c>
      <c r="V720" s="14" t="n">
        <v>5.444</v>
      </c>
      <c r="W720" s="14" t="n">
        <v>0.15</v>
      </c>
      <c r="X720" s="14" t="n">
        <v>1</v>
      </c>
      <c r="Y720" s="14" t="n">
        <v>8.449</v>
      </c>
      <c r="Z720" s="14" t="n">
        <v>1.929</v>
      </c>
      <c r="AA720" s="14" t="n">
        <v>0.291</v>
      </c>
      <c r="AB720" s="14" t="n">
        <v>8.741</v>
      </c>
      <c r="AC720" s="14" t="n">
        <v>0</v>
      </c>
      <c r="AD720" s="14" t="n">
        <v>1</v>
      </c>
      <c r="AE720" s="14" t="n">
        <v>9.59</v>
      </c>
      <c r="AF720" s="14" t="n">
        <v>3.496</v>
      </c>
      <c r="AG720" s="14" t="n">
        <v>0.291</v>
      </c>
      <c r="AH720" s="14" t="n">
        <v>9.881</v>
      </c>
      <c r="AI720" s="14" t="n">
        <v>0</v>
      </c>
      <c r="AJ720" s="14" t="n">
        <v>1</v>
      </c>
      <c r="AK720" s="14" t="n">
        <v>16.434</v>
      </c>
      <c r="AL720" s="14" t="n">
        <v>11.189</v>
      </c>
      <c r="AM720" s="14" t="n">
        <v>0.291</v>
      </c>
      <c r="AN720" s="14" t="n">
        <v>19.234</v>
      </c>
      <c r="AO720" s="14" t="n">
        <v>0.15</v>
      </c>
      <c r="AP720" s="14" t="n">
        <v>1</v>
      </c>
      <c r="AQ720" s="14" t="n">
        <v>0.619</v>
      </c>
      <c r="AR720" s="14" t="n">
        <v>0.114</v>
      </c>
      <c r="AS720" s="14" t="n">
        <v>0.414</v>
      </c>
      <c r="AT720" s="14" t="n">
        <v>1.033</v>
      </c>
      <c r="AU720" s="14" t="n">
        <v>0</v>
      </c>
      <c r="AV720" s="14" t="n">
        <v>1</v>
      </c>
      <c r="AW720" s="14" t="n">
        <v>0.599</v>
      </c>
      <c r="AX720" s="14" t="n">
        <v>0.114</v>
      </c>
      <c r="AY720" s="14" t="n">
        <v>0.301</v>
      </c>
      <c r="AZ720" s="14" t="n">
        <v>0.9</v>
      </c>
      <c r="BA720" s="14" t="n">
        <v>0</v>
      </c>
      <c r="BB720" s="14" t="n">
        <v>1</v>
      </c>
      <c r="BC720" s="14" t="n">
        <v>0.439</v>
      </c>
      <c r="BD720" s="14" t="n">
        <v>0.114</v>
      </c>
      <c r="BE720" s="14" t="n">
        <v>0.398</v>
      </c>
      <c r="BF720" s="14" t="n">
        <v>0.963</v>
      </c>
      <c r="BG720" s="14" t="n">
        <v>0.15</v>
      </c>
      <c r="BH720" s="14" t="n">
        <v>1</v>
      </c>
      <c r="BI720" s="14" t="n">
        <v>0.505</v>
      </c>
      <c r="BJ720" s="14" t="n">
        <v>0.114</v>
      </c>
      <c r="BK720" s="14" t="n">
        <v>-0.061</v>
      </c>
      <c r="BL720" s="14" t="n">
        <v>0.51</v>
      </c>
      <c r="BM720" s="14" t="n">
        <v>0.15</v>
      </c>
      <c r="BN720" s="14" t="n">
        <v>1</v>
      </c>
      <c r="BO720" s="14" t="n">
        <v>0</v>
      </c>
      <c r="BP720" s="14" t="n">
        <v>-0.001</v>
      </c>
      <c r="BQ720" s="14" t="n">
        <v>0.049</v>
      </c>
      <c r="BR720" s="14" t="n">
        <v>0</v>
      </c>
      <c r="BS720" s="14" t="n">
        <v>1</v>
      </c>
      <c r="BT720" s="14" t="n">
        <v>0</v>
      </c>
      <c r="BU720" s="14" t="n">
        <v>-0.001</v>
      </c>
      <c r="BV720" s="14" t="n">
        <v>0.173</v>
      </c>
      <c r="BW720" s="14" t="n">
        <v>0.15</v>
      </c>
      <c r="BX720" s="14" t="n">
        <v>1</v>
      </c>
      <c r="BY720" s="14" t="n">
        <v>11.787</v>
      </c>
      <c r="BZ720" s="14" t="n">
        <v>0</v>
      </c>
      <c r="CA720" s="14" t="n">
        <v>11.787</v>
      </c>
      <c r="CB720" s="14" t="n">
        <v>0</v>
      </c>
      <c r="CC720" s="14" t="n">
        <v>78.125</v>
      </c>
      <c r="CD720" s="14" t="n">
        <v>7.95</v>
      </c>
      <c r="CE720" s="14" t="n">
        <v>7.269</v>
      </c>
      <c r="CF720" s="14" t="n">
        <v>98.203</v>
      </c>
      <c r="CG720" s="14" t="n">
        <v>0.15</v>
      </c>
      <c r="CH720" s="14" t="n">
        <v>1</v>
      </c>
      <c r="CI720" s="14" t="n">
        <v>0</v>
      </c>
      <c r="CJ720" s="14" t="n">
        <v>0</v>
      </c>
      <c r="CK720" s="14" t="n">
        <v>0</v>
      </c>
      <c r="CL720" s="14" t="n">
        <v>0</v>
      </c>
      <c r="CM720" s="14" t="n">
        <v>0</v>
      </c>
      <c r="CN720" s="14" t="n">
        <v>0</v>
      </c>
      <c r="CO720" s="14" t="n">
        <v>0</v>
      </c>
      <c r="CP720" s="14" t="n">
        <v>0.98</v>
      </c>
      <c r="CQ720" s="14" t="n">
        <v>1.25</v>
      </c>
      <c r="CR720" s="14" t="n">
        <v>0.005</v>
      </c>
      <c r="CS720" s="14" t="n">
        <v>7.309</v>
      </c>
      <c r="CT720" s="14" t="n">
        <v>4.998</v>
      </c>
      <c r="CU720" s="14" t="n">
        <v>7.309</v>
      </c>
    </row>
    <row r="721">
      <c r="A721" s="14" t="inlineStr">
        <is>
          <t>ZAF2022</t>
        </is>
      </c>
      <c r="B721" s="14" t="inlineStr">
        <is>
          <t>ZAF</t>
        </is>
      </c>
      <c r="C721" s="14" t="inlineStr">
        <is>
          <t>ZAF</t>
        </is>
      </c>
      <c r="D721" s="14" t="inlineStr">
        <is>
          <t>South Africa</t>
        </is>
      </c>
      <c r="E721" s="14" t="n">
        <v>2022</v>
      </c>
      <c r="F721" s="14" t="n">
        <v>0.15</v>
      </c>
      <c r="G721" s="14" t="n">
        <v>2.11</v>
      </c>
      <c r="H721" s="14" t="n">
        <v>0.626</v>
      </c>
      <c r="I721" s="14" t="n">
        <v>0.742</v>
      </c>
      <c r="J721" s="14" t="n">
        <v>2.852</v>
      </c>
      <c r="K721" s="14" t="n">
        <v>0</v>
      </c>
      <c r="L721" s="14" t="n">
        <v>1</v>
      </c>
      <c r="M721" s="14" t="n">
        <v>2.093</v>
      </c>
      <c r="N721" s="14" t="n">
        <v>0.626</v>
      </c>
      <c r="O721" s="14" t="n">
        <v>0.742</v>
      </c>
      <c r="P721" s="14" t="n">
        <v>2.835</v>
      </c>
      <c r="Q721" s="14" t="n">
        <v>0</v>
      </c>
      <c r="R721" s="14" t="n">
        <v>1</v>
      </c>
      <c r="S721" s="14" t="n">
        <v>4.614</v>
      </c>
      <c r="T721" s="14" t="n">
        <v>3.129</v>
      </c>
      <c r="U721" s="14" t="n">
        <v>0.801</v>
      </c>
      <c r="V721" s="14" t="n">
        <v>6.159</v>
      </c>
      <c r="W721" s="14" t="n">
        <v>0.15</v>
      </c>
      <c r="X721" s="14" t="n">
        <v>1</v>
      </c>
      <c r="Y721" s="14" t="n">
        <v>18.417</v>
      </c>
      <c r="Z721" s="14" t="n">
        <v>4.205</v>
      </c>
      <c r="AA721" s="14" t="n">
        <v>0.439</v>
      </c>
      <c r="AB721" s="14" t="n">
        <v>18.856</v>
      </c>
      <c r="AC721" s="14" t="n">
        <v>0</v>
      </c>
      <c r="AD721" s="14" t="n">
        <v>1</v>
      </c>
      <c r="AE721" s="14" t="n">
        <v>19.65</v>
      </c>
      <c r="AF721" s="14" t="n">
        <v>7.164</v>
      </c>
      <c r="AG721" s="14" t="n">
        <v>0.439</v>
      </c>
      <c r="AH721" s="14" t="n">
        <v>20.089</v>
      </c>
      <c r="AI721" s="14" t="n">
        <v>0</v>
      </c>
      <c r="AJ721" s="14" t="n">
        <v>1</v>
      </c>
      <c r="AK721" s="14" t="n">
        <v>27.046</v>
      </c>
      <c r="AL721" s="14" t="n">
        <v>18.413</v>
      </c>
      <c r="AM721" s="14" t="n">
        <v>0.744</v>
      </c>
      <c r="AN721" s="14" t="n">
        <v>31.608</v>
      </c>
      <c r="AO721" s="14" t="n">
        <v>0.15</v>
      </c>
      <c r="AP721" s="14" t="n">
        <v>1</v>
      </c>
      <c r="AQ721" s="14" t="n">
        <v>0.861</v>
      </c>
      <c r="AR721" s="14" t="n">
        <v>0.123</v>
      </c>
      <c r="AS721" s="14" t="n">
        <v>0.386</v>
      </c>
      <c r="AT721" s="14" t="n">
        <v>1.247</v>
      </c>
      <c r="AU721" s="14" t="n">
        <v>0</v>
      </c>
      <c r="AV721" s="14" t="n">
        <v>1</v>
      </c>
      <c r="AW721" s="14" t="n">
        <v>0.986</v>
      </c>
      <c r="AX721" s="14" t="n">
        <v>0.123</v>
      </c>
      <c r="AY721" s="14" t="n">
        <v>0.235</v>
      </c>
      <c r="AZ721" s="14" t="n">
        <v>1.221</v>
      </c>
      <c r="BA721" s="14" t="n">
        <v>0</v>
      </c>
      <c r="BB721" s="14" t="n">
        <v>1</v>
      </c>
      <c r="BC721" s="14" t="n">
        <v>0.598</v>
      </c>
      <c r="BD721" s="14" t="n">
        <v>0.123</v>
      </c>
      <c r="BE721" s="14" t="n">
        <v>0.425</v>
      </c>
      <c r="BF721" s="14" t="n">
        <v>1.164</v>
      </c>
      <c r="BG721" s="14" t="n">
        <v>0.15</v>
      </c>
      <c r="BH721" s="14" t="n">
        <v>1</v>
      </c>
      <c r="BI721" s="14" t="n">
        <v>0.612</v>
      </c>
      <c r="BJ721" s="14" t="n">
        <v>0.123</v>
      </c>
      <c r="BK721" s="14" t="n">
        <v>0.191</v>
      </c>
      <c r="BL721" s="14" t="n">
        <v>0.924</v>
      </c>
      <c r="BM721" s="14" t="n">
        <v>0.15</v>
      </c>
      <c r="BN721" s="14" t="n">
        <v>1</v>
      </c>
      <c r="BO721" s="14" t="n">
        <v>0</v>
      </c>
      <c r="BP721" s="14" t="n">
        <v>-0.032</v>
      </c>
      <c r="BQ721" s="14" t="n">
        <v>0.049</v>
      </c>
      <c r="BR721" s="14" t="n">
        <v>0</v>
      </c>
      <c r="BS721" s="14" t="n">
        <v>1</v>
      </c>
      <c r="BT721" s="14" t="n">
        <v>0</v>
      </c>
      <c r="BU721" s="14" t="n">
        <v>-0.032</v>
      </c>
      <c r="BV721" s="14" t="n">
        <v>0.17</v>
      </c>
      <c r="BW721" s="14" t="n">
        <v>0.15</v>
      </c>
      <c r="BX721" s="14" t="n">
        <v>1</v>
      </c>
      <c r="BY721" s="14" t="n">
        <v>12.729</v>
      </c>
      <c r="BZ721" s="14" t="n">
        <v>0</v>
      </c>
      <c r="CA721" s="14" t="n">
        <v>12.729</v>
      </c>
      <c r="CB721" s="14" t="n">
        <v>0</v>
      </c>
      <c r="CC721" s="14" t="n">
        <v>97.90000000000001</v>
      </c>
      <c r="CD721" s="14" t="n">
        <v>7.95</v>
      </c>
      <c r="CE721" s="14" t="n">
        <v>10.898</v>
      </c>
      <c r="CF721" s="14" t="n">
        <v>123.743</v>
      </c>
      <c r="CG721" s="14" t="n">
        <v>0.15</v>
      </c>
      <c r="CH721" s="14" t="n">
        <v>1</v>
      </c>
      <c r="CI721" s="14" t="n">
        <v>0</v>
      </c>
      <c r="CJ721" s="14" t="n">
        <v>0</v>
      </c>
      <c r="CK721" s="14" t="n">
        <v>0</v>
      </c>
      <c r="CL721" s="14" t="n">
        <v>0</v>
      </c>
      <c r="CM721" s="14" t="n">
        <v>0</v>
      </c>
      <c r="CN721" s="14" t="n">
        <v>0</v>
      </c>
      <c r="CO721" s="14" t="n">
        <v>0</v>
      </c>
      <c r="CP721" s="14" t="n">
        <v>0.986</v>
      </c>
      <c r="CQ721" s="14" t="n">
        <v>1.35</v>
      </c>
      <c r="CR721" s="14" t="n">
        <v>0.003</v>
      </c>
      <c r="CS721" s="14" t="n">
        <v>8.709</v>
      </c>
      <c r="CT721" s="14" t="n">
        <v>11.066</v>
      </c>
      <c r="CU721" s="14" t="n">
        <v>17.239</v>
      </c>
    </row>
    <row r="722">
      <c r="A722" s="14" t="inlineStr">
        <is>
          <t>ZAF2023</t>
        </is>
      </c>
      <c r="B722" s="14" t="inlineStr">
        <is>
          <t>ZAF</t>
        </is>
      </c>
      <c r="C722" s="14" t="inlineStr">
        <is>
          <t>ZAF</t>
        </is>
      </c>
      <c r="D722" s="14" t="inlineStr">
        <is>
          <t>South Africa</t>
        </is>
      </c>
      <c r="E722" s="14" t="n">
        <v>2023</v>
      </c>
      <c r="F722" s="14" t="n">
        <v>0.15</v>
      </c>
      <c r="G722" s="14" t="n">
        <v>2.123</v>
      </c>
      <c r="H722" s="14" t="n">
        <v>0.653</v>
      </c>
      <c r="I722" s="14" t="n">
        <v>0.701</v>
      </c>
      <c r="J722" s="14" t="n">
        <v>2.824</v>
      </c>
      <c r="K722" s="14" t="n">
        <v>0</v>
      </c>
      <c r="L722" s="14" t="n">
        <v>1</v>
      </c>
      <c r="M722" s="14" t="n">
        <v>2.12</v>
      </c>
      <c r="N722" s="14" t="n">
        <v>0.653</v>
      </c>
      <c r="O722" s="14" t="n">
        <v>0.701</v>
      </c>
      <c r="P722" s="14" t="n">
        <v>2.821</v>
      </c>
      <c r="Q722" s="14" t="n">
        <v>0</v>
      </c>
      <c r="R722" s="14" t="n">
        <v>1</v>
      </c>
      <c r="S722" s="14" t="n">
        <v>4.737</v>
      </c>
      <c r="T722" s="14" t="n">
        <v>3.267</v>
      </c>
      <c r="U722" s="14" t="n">
        <v>0.791</v>
      </c>
      <c r="V722" s="14" t="n">
        <v>6.253</v>
      </c>
      <c r="W722" s="14" t="n">
        <v>0.15</v>
      </c>
      <c r="X722" s="14" t="n">
        <v>1</v>
      </c>
      <c r="Y722" s="14" t="n">
        <v>7.192</v>
      </c>
      <c r="Z722" s="14" t="n">
        <v>1.642</v>
      </c>
      <c r="AA722" s="14" t="n">
        <v>0.414</v>
      </c>
      <c r="AB722" s="14" t="n">
        <v>7.606</v>
      </c>
      <c r="AC722" s="14" t="n">
        <v>0</v>
      </c>
      <c r="AD722" s="14" t="n">
        <v>1</v>
      </c>
      <c r="AE722" s="14" t="n">
        <v>8.476000000000001</v>
      </c>
      <c r="AF722" s="14" t="n">
        <v>3.09</v>
      </c>
      <c r="AG722" s="14" t="n">
        <v>0.414</v>
      </c>
      <c r="AH722" s="14" t="n">
        <v>8.890000000000001</v>
      </c>
      <c r="AI722" s="14" t="n">
        <v>0</v>
      </c>
      <c r="AJ722" s="14" t="n">
        <v>1</v>
      </c>
      <c r="AK722" s="14" t="n">
        <v>16.178</v>
      </c>
      <c r="AL722" s="14" t="n">
        <v>11.014</v>
      </c>
      <c r="AM722" s="14" t="n">
        <v>0.6899999999999999</v>
      </c>
      <c r="AN722" s="14" t="n">
        <v>19.082</v>
      </c>
      <c r="AO722" s="14" t="n">
        <v>0.15</v>
      </c>
      <c r="AP722" s="14" t="n">
        <v>1</v>
      </c>
      <c r="AQ722" s="14" t="n">
        <v>0.76</v>
      </c>
      <c r="AR722" s="14" t="n">
        <v>0.129</v>
      </c>
      <c r="AS722" s="14" t="n">
        <v>0.362</v>
      </c>
      <c r="AT722" s="14" t="n">
        <v>1.123</v>
      </c>
      <c r="AU722" s="14" t="n">
        <v>0</v>
      </c>
      <c r="AV722" s="14" t="n">
        <v>1</v>
      </c>
      <c r="AW722" s="14" t="n">
        <v>0.8110000000000001</v>
      </c>
      <c r="AX722" s="14" t="n">
        <v>0.129</v>
      </c>
      <c r="AY722" s="14" t="n">
        <v>0.231</v>
      </c>
      <c r="AZ722" s="14" t="n">
        <v>1.043</v>
      </c>
      <c r="BA722" s="14" t="n">
        <v>0</v>
      </c>
      <c r="BB722" s="14" t="n">
        <v>1</v>
      </c>
      <c r="BC722" s="14" t="n">
        <v>0.535</v>
      </c>
      <c r="BD722" s="14" t="n">
        <v>0.129</v>
      </c>
      <c r="BE722" s="14" t="n">
        <v>0.459</v>
      </c>
      <c r="BF722" s="14" t="n">
        <v>1.124</v>
      </c>
      <c r="BG722" s="14" t="n">
        <v>0.15</v>
      </c>
      <c r="BH722" s="14" t="n">
        <v>1</v>
      </c>
      <c r="BI722" s="14" t="n">
        <v>0.579</v>
      </c>
      <c r="BJ722" s="14" t="n">
        <v>0.129</v>
      </c>
      <c r="BK722" s="14" t="n">
        <v>0.102</v>
      </c>
      <c r="BL722" s="14" t="n">
        <v>0.783</v>
      </c>
      <c r="BM722" s="14" t="n">
        <v>0.15</v>
      </c>
      <c r="BN722" s="14" t="n">
        <v>1</v>
      </c>
      <c r="BO722" s="14" t="n">
        <v>0</v>
      </c>
      <c r="BP722" s="14" t="n">
        <v>0</v>
      </c>
      <c r="BQ722" s="14" t="n">
        <v>0.035</v>
      </c>
      <c r="BR722" s="14" t="n">
        <v>0</v>
      </c>
      <c r="BS722" s="14" t="n">
        <v>1</v>
      </c>
      <c r="BT722" s="14" t="n">
        <v>0</v>
      </c>
      <c r="BU722" s="14" t="n">
        <v>0</v>
      </c>
      <c r="BV722" s="14" t="n">
        <v>0.154</v>
      </c>
      <c r="BW722" s="14" t="n">
        <v>0.15</v>
      </c>
      <c r="BX722" s="14" t="n">
        <v>1</v>
      </c>
      <c r="BY722" s="14" t="n">
        <v>13.254</v>
      </c>
      <c r="BZ722" s="14" t="n">
        <v>0</v>
      </c>
      <c r="CA722" s="14" t="n">
        <v>13.254</v>
      </c>
      <c r="CB722" s="14" t="n">
        <v>0</v>
      </c>
      <c r="CC722" s="14" t="n">
        <v>83.248</v>
      </c>
      <c r="CD722" s="14" t="n">
        <v>7.95</v>
      </c>
      <c r="CE722" s="14" t="n">
        <v>9.856</v>
      </c>
      <c r="CF722" s="14" t="n">
        <v>105.321</v>
      </c>
      <c r="CG722" s="14" t="n">
        <v>0.15</v>
      </c>
      <c r="CH722" s="14" t="n">
        <v>1</v>
      </c>
      <c r="CI722" s="14" t="n">
        <v>0</v>
      </c>
      <c r="CJ722" s="14" t="n">
        <v>0</v>
      </c>
      <c r="CK722" s="14" t="n">
        <v>0</v>
      </c>
      <c r="CL722" s="14" t="n">
        <v>0</v>
      </c>
      <c r="CM722" s="14" t="n">
        <v>0</v>
      </c>
      <c r="CN722" s="14" t="n">
        <v>0</v>
      </c>
      <c r="CO722" s="14" t="n">
        <v>0</v>
      </c>
      <c r="CP722" s="14" t="n">
        <v>0.983</v>
      </c>
      <c r="CQ722" s="14" t="n">
        <v>1.406</v>
      </c>
      <c r="CR722" s="14" t="n">
        <v>0.003</v>
      </c>
      <c r="CS722" s="14" t="n">
        <v>5.919</v>
      </c>
      <c r="CT722" s="14" t="n">
        <v>5.267</v>
      </c>
      <c r="CU722" s="14" t="n">
        <v>5.919</v>
      </c>
    </row>
    <row r="723">
      <c r="A723" s="14" t="inlineStr">
        <is>
          <t>ZAF2024</t>
        </is>
      </c>
      <c r="B723" s="14" t="inlineStr">
        <is>
          <t>ZAF</t>
        </is>
      </c>
      <c r="C723" s="14" t="inlineStr">
        <is>
          <t>ZAF</t>
        </is>
      </c>
      <c r="D723" s="14" t="inlineStr">
        <is>
          <t>South Africa</t>
        </is>
      </c>
      <c r="E723" s="14" t="n">
        <v>2024</v>
      </c>
      <c r="F723" s="14" t="n">
        <v>0.15</v>
      </c>
      <c r="G723" s="14" t="n">
        <v>2.171</v>
      </c>
      <c r="H723" s="14" t="n">
        <v>0.673</v>
      </c>
      <c r="I723" s="14" t="n">
        <v>0.8159999999999999</v>
      </c>
      <c r="J723" s="14" t="n">
        <v>2.986</v>
      </c>
      <c r="K723" s="14" t="n">
        <v>0</v>
      </c>
      <c r="L723" s="14" t="n">
        <v>1</v>
      </c>
      <c r="M723" s="14" t="n">
        <v>2.167</v>
      </c>
      <c r="N723" s="14" t="n">
        <v>0.673</v>
      </c>
      <c r="O723" s="14" t="n">
        <v>0.8159999999999999</v>
      </c>
      <c r="P723" s="14" t="n">
        <v>2.983</v>
      </c>
      <c r="Q723" s="14" t="n">
        <v>0</v>
      </c>
      <c r="R723" s="14" t="n">
        <v>1</v>
      </c>
      <c r="S723" s="14" t="n">
        <v>4.862</v>
      </c>
      <c r="T723" s="14" t="n">
        <v>3.364</v>
      </c>
      <c r="U723" s="14" t="n">
        <v>0.9320000000000001</v>
      </c>
      <c r="V723" s="14" t="n">
        <v>6.529</v>
      </c>
      <c r="W723" s="14" t="n">
        <v>0.15</v>
      </c>
      <c r="X723" s="14" t="n">
        <v>1</v>
      </c>
      <c r="Y723" s="14" t="n">
        <v>6.32</v>
      </c>
      <c r="Z723" s="14" t="n">
        <v>1.443</v>
      </c>
      <c r="AA723" s="14" t="n">
        <v>0.482</v>
      </c>
      <c r="AB723" s="14" t="n">
        <v>6.802</v>
      </c>
      <c r="AC723" s="14" t="n">
        <v>0</v>
      </c>
      <c r="AD723" s="14" t="n">
        <v>1</v>
      </c>
      <c r="AE723" s="14" t="n">
        <v>7.641</v>
      </c>
      <c r="AF723" s="14" t="n">
        <v>2.786</v>
      </c>
      <c r="AG723" s="14" t="n">
        <v>0.482</v>
      </c>
      <c r="AH723" s="14" t="n">
        <v>8.124000000000001</v>
      </c>
      <c r="AI723" s="14" t="n">
        <v>0</v>
      </c>
      <c r="AJ723" s="14" t="n">
        <v>1</v>
      </c>
      <c r="AK723" s="14" t="n">
        <v>15.572</v>
      </c>
      <c r="AL723" s="14" t="n">
        <v>10.601</v>
      </c>
      <c r="AM723" s="14" t="n">
        <v>0.8100000000000001</v>
      </c>
      <c r="AN723" s="14" t="n">
        <v>18.462</v>
      </c>
      <c r="AO723" s="14" t="n">
        <v>0.15</v>
      </c>
      <c r="AP723" s="14" t="n">
        <v>1</v>
      </c>
      <c r="AQ723" s="14" t="n">
        <v>0.724</v>
      </c>
      <c r="AR723" s="14" t="n">
        <v>0.132</v>
      </c>
      <c r="AS723" s="14" t="n">
        <v>0.402</v>
      </c>
      <c r="AT723" s="14" t="n">
        <v>1.127</v>
      </c>
      <c r="AU723" s="14" t="n">
        <v>0</v>
      </c>
      <c r="AV723" s="14" t="n">
        <v>1</v>
      </c>
      <c r="AW723" s="14" t="n">
        <v>0.75</v>
      </c>
      <c r="AX723" s="14" t="n">
        <v>0.132</v>
      </c>
      <c r="AY723" s="14" t="n">
        <v>0.313</v>
      </c>
      <c r="AZ723" s="14" t="n">
        <v>1.063</v>
      </c>
      <c r="BA723" s="14" t="n">
        <v>0</v>
      </c>
      <c r="BB723" s="14" t="n">
        <v>1</v>
      </c>
      <c r="BC723" s="14" t="n">
        <v>0.513</v>
      </c>
      <c r="BD723" s="14" t="n">
        <v>0.132</v>
      </c>
      <c r="BE723" s="14" t="n">
        <v>0.481</v>
      </c>
      <c r="BF723" s="14" t="n">
        <v>1.12</v>
      </c>
      <c r="BG723" s="14" t="n">
        <v>0.15</v>
      </c>
      <c r="BH723" s="14" t="n">
        <v>1</v>
      </c>
      <c r="BI723" s="14" t="n">
        <v>0.591</v>
      </c>
      <c r="BJ723" s="14" t="n">
        <v>0.132</v>
      </c>
      <c r="BK723" s="14" t="n">
        <v>0.056</v>
      </c>
      <c r="BL723" s="14" t="n">
        <v>0.744</v>
      </c>
      <c r="BM723" s="14" t="n">
        <v>0.15</v>
      </c>
      <c r="BN723" s="14" t="n">
        <v>1</v>
      </c>
      <c r="BO723" s="14" t="n">
        <v>0</v>
      </c>
      <c r="BP723" s="14" t="n">
        <v>0</v>
      </c>
      <c r="BQ723" s="14" t="n">
        <v>0.07000000000000001</v>
      </c>
      <c r="BR723" s="14" t="n">
        <v>0</v>
      </c>
      <c r="BS723" s="14" t="n">
        <v>1</v>
      </c>
      <c r="BT723" s="14" t="n">
        <v>0</v>
      </c>
      <c r="BU723" s="14" t="n">
        <v>0</v>
      </c>
      <c r="BV723" s="14" t="n">
        <v>0.169</v>
      </c>
      <c r="BW723" s="14" t="n">
        <v>0.15</v>
      </c>
      <c r="BX723" s="14" t="n">
        <v>1</v>
      </c>
      <c r="BY723" s="14" t="n">
        <v>13.646</v>
      </c>
      <c r="BZ723" s="14" t="n">
        <v>0</v>
      </c>
      <c r="CA723" s="14" t="n">
        <v>13.646</v>
      </c>
      <c r="CB723" s="14" t="n">
        <v>0</v>
      </c>
      <c r="CC723" s="14" t="n">
        <v>82.58799999999999</v>
      </c>
      <c r="CD723" s="14" t="n">
        <v>7.95</v>
      </c>
      <c r="CE723" s="14" t="n">
        <v>10.717</v>
      </c>
      <c r="CF723" s="14" t="n">
        <v>105.152</v>
      </c>
      <c r="CG723" s="14" t="n">
        <v>0.15</v>
      </c>
      <c r="CH723" s="14" t="n">
        <v>1</v>
      </c>
      <c r="CI723" s="14" t="n">
        <v>0</v>
      </c>
      <c r="CJ723" s="14" t="n">
        <v>0</v>
      </c>
      <c r="CK723" s="14" t="n">
        <v>0</v>
      </c>
      <c r="CL723" s="14" t="n">
        <v>0</v>
      </c>
      <c r="CM723" s="14" t="n">
        <v>0</v>
      </c>
      <c r="CN723" s="14" t="n">
        <v>0</v>
      </c>
      <c r="CO723" s="14" t="n">
        <v>0</v>
      </c>
      <c r="CP723" s="14" t="n">
        <v>0.983</v>
      </c>
      <c r="CQ723" s="14" t="n">
        <v>1.447</v>
      </c>
      <c r="CR723" s="14" t="n">
        <v>0.003</v>
      </c>
      <c r="CS723" s="14" t="n">
        <v>5.004</v>
      </c>
      <c r="CT723" s="14" t="n">
        <v>4.5</v>
      </c>
      <c r="CU723" s="14" t="n">
        <v>5.004</v>
      </c>
    </row>
    <row r="724">
      <c r="A724" s="14" t="inlineStr">
        <is>
          <t>SSD2021</t>
        </is>
      </c>
      <c r="B724" s="14" t="inlineStr">
        <is>
          <t>SSD</t>
        </is>
      </c>
      <c r="C724" s="14" t="inlineStr">
        <is>
          <t>SSD</t>
        </is>
      </c>
      <c r="D724" s="14" t="inlineStr">
        <is>
          <t>South Sudan</t>
        </is>
      </c>
      <c r="E724" s="14" t="n">
        <v>2021</v>
      </c>
      <c r="F724" s="14" t="n">
        <v>0.15</v>
      </c>
      <c r="G724" s="14" t="n">
        <v>5.897</v>
      </c>
      <c r="H724" s="14" t="n">
        <v>1.143</v>
      </c>
      <c r="I724" s="14" t="n">
        <v>0</v>
      </c>
      <c r="J724" s="14" t="n">
        <v>5.897</v>
      </c>
      <c r="K724" s="14" t="n">
        <v>0</v>
      </c>
      <c r="L724" s="14" t="n">
        <v>1</v>
      </c>
      <c r="M724" s="14" t="n">
        <v>7.964</v>
      </c>
      <c r="N724" s="14" t="n">
        <v>3.43</v>
      </c>
      <c r="O724" s="14" t="n">
        <v>0</v>
      </c>
      <c r="P724" s="14" t="n">
        <v>7.964</v>
      </c>
      <c r="Q724" s="14" t="n">
        <v>0</v>
      </c>
      <c r="R724" s="14" t="n">
        <v>1</v>
      </c>
      <c r="S724" s="14" t="n">
        <v>11.613</v>
      </c>
      <c r="T724" s="14" t="n">
        <v>6.86</v>
      </c>
      <c r="U724" s="14" t="n">
        <v>0</v>
      </c>
      <c r="V724" s="14" t="n">
        <v>13.355</v>
      </c>
      <c r="W724" s="14" t="n">
        <v>0.15</v>
      </c>
      <c r="X724" s="14" t="n">
        <v>1</v>
      </c>
      <c r="Y724" s="14" t="n">
        <v>16.305</v>
      </c>
      <c r="Z724" s="14" t="n">
        <v>2.204</v>
      </c>
      <c r="AA724" s="14" t="n">
        <v>0</v>
      </c>
      <c r="AB724" s="14" t="n">
        <v>16.305</v>
      </c>
      <c r="AC724" s="14" t="n">
        <v>0</v>
      </c>
      <c r="AD724" s="14" t="n">
        <v>1</v>
      </c>
      <c r="AE724" s="14" t="n">
        <v>17.449</v>
      </c>
      <c r="AF724" s="14" t="n">
        <v>4.08</v>
      </c>
      <c r="AG724" s="14" t="n">
        <v>0</v>
      </c>
      <c r="AH724" s="14" t="n">
        <v>17.449</v>
      </c>
      <c r="AI724" s="14" t="n">
        <v>0</v>
      </c>
      <c r="AJ724" s="14" t="n">
        <v>1</v>
      </c>
      <c r="AK724" s="14" t="n">
        <v>24.309</v>
      </c>
      <c r="AL724" s="14" t="n">
        <v>12.947</v>
      </c>
      <c r="AM724" s="14" t="n">
        <v>0</v>
      </c>
      <c r="AN724" s="14" t="n">
        <v>27.955</v>
      </c>
      <c r="AO724" s="14" t="n">
        <v>0.15</v>
      </c>
      <c r="AP724" s="14" t="n">
        <v>1</v>
      </c>
      <c r="AQ724" s="14" t="n">
        <v>0.619</v>
      </c>
      <c r="AR724" s="14" t="n">
        <v>0.114</v>
      </c>
      <c r="AS724" s="14" t="n">
        <v>0.748</v>
      </c>
      <c r="AT724" s="14" t="n">
        <v>1.572</v>
      </c>
      <c r="AU724" s="14" t="n">
        <v>0.15</v>
      </c>
      <c r="AV724" s="14" t="n">
        <v>1</v>
      </c>
      <c r="AW724" s="14" t="n">
        <v>0.599</v>
      </c>
      <c r="AX724" s="14" t="n">
        <v>0.114</v>
      </c>
      <c r="AY724" s="14" t="n">
        <v>0.655</v>
      </c>
      <c r="AZ724" s="14" t="n">
        <v>1.443</v>
      </c>
      <c r="BA724" s="14" t="n">
        <v>0.15</v>
      </c>
      <c r="BB724" s="14" t="n">
        <v>1</v>
      </c>
      <c r="BC724" s="14" t="n">
        <v>0.439</v>
      </c>
      <c r="BD724" s="14" t="n">
        <v>0.114</v>
      </c>
      <c r="BE724" s="14" t="n">
        <v>0</v>
      </c>
      <c r="BF724" s="14" t="n">
        <v>0.505</v>
      </c>
      <c r="BG724" s="14" t="n">
        <v>0.15</v>
      </c>
      <c r="BH724" s="14" t="n">
        <v>1</v>
      </c>
      <c r="BI724" s="14" t="n">
        <v>0.505</v>
      </c>
      <c r="BJ724" s="14" t="n">
        <v>0.114</v>
      </c>
      <c r="BK724" s="14" t="n">
        <v>0.826</v>
      </c>
      <c r="BL724" s="14" t="n">
        <v>1.531</v>
      </c>
      <c r="BM724" s="14" t="n">
        <v>0.15</v>
      </c>
      <c r="BN724" s="14" t="n">
        <v>1</v>
      </c>
      <c r="BO724" s="14" t="n">
        <v>0</v>
      </c>
      <c r="BP724" s="14" t="n">
        <v>0</v>
      </c>
      <c r="BQ724" s="14" t="n">
        <v>0</v>
      </c>
      <c r="BR724" s="14" t="n">
        <v>0</v>
      </c>
      <c r="BS724" s="14" t="n">
        <v>1</v>
      </c>
      <c r="BT724" s="14" t="n">
        <v>0</v>
      </c>
      <c r="BU724" s="14" t="n">
        <v>0</v>
      </c>
      <c r="BV724" s="14" t="n">
        <v>0</v>
      </c>
      <c r="BW724" s="14" t="n">
        <v>0.15</v>
      </c>
      <c r="BX724" s="14" t="n">
        <v>1</v>
      </c>
      <c r="BY724" s="14" t="n">
        <v>11.787</v>
      </c>
      <c r="BZ724" s="14" t="n">
        <v>0</v>
      </c>
      <c r="CA724" s="14" t="n">
        <v>11.787</v>
      </c>
      <c r="CB724" s="14" t="n">
        <v>0</v>
      </c>
      <c r="CC724" s="14" t="n">
        <v>78.125</v>
      </c>
      <c r="CD724" s="14" t="n">
        <v>7.95</v>
      </c>
      <c r="CE724" s="14" t="n">
        <v>0</v>
      </c>
      <c r="CF724" s="14" t="n">
        <v>89.84399999999999</v>
      </c>
      <c r="CG724" s="14" t="n">
        <v>0.15</v>
      </c>
      <c r="CH724" s="14" t="n">
        <v>1</v>
      </c>
      <c r="CI724" s="14" t="n">
        <v>0</v>
      </c>
      <c r="CJ724" s="14" t="n">
        <v>0</v>
      </c>
      <c r="CK724" s="14" t="n">
        <v>0</v>
      </c>
      <c r="CL724" s="14" t="n">
        <v>0</v>
      </c>
      <c r="CM724" s="14" t="n">
        <v>0</v>
      </c>
      <c r="CN724" s="14" t="n">
        <v>0</v>
      </c>
      <c r="CO724" s="14" t="n">
        <v>0</v>
      </c>
      <c r="CP724" s="14" t="n">
        <v>0</v>
      </c>
      <c r="CQ724" s="14" t="n">
        <v>1.198</v>
      </c>
      <c r="CR724" s="14" t="n">
        <v>0</v>
      </c>
      <c r="CS724" s="14" t="n">
        <v>4.776</v>
      </c>
      <c r="CT724" s="14" t="n">
        <v>4.753</v>
      </c>
      <c r="CU724" s="14" t="n">
        <v>15.162</v>
      </c>
    </row>
    <row r="725">
      <c r="A725" s="14" t="inlineStr">
        <is>
          <t>SSD2022</t>
        </is>
      </c>
      <c r="B725" s="14" t="inlineStr">
        <is>
          <t>SSD</t>
        </is>
      </c>
      <c r="C725" s="14" t="inlineStr">
        <is>
          <t>SSD</t>
        </is>
      </c>
      <c r="D725" s="14" t="inlineStr">
        <is>
          <t>South Sudan</t>
        </is>
      </c>
      <c r="E725" s="14" t="n">
        <v>2022</v>
      </c>
      <c r="F725" s="14" t="n">
        <v>0.18</v>
      </c>
      <c r="G725" s="14" t="n">
        <v>11.72</v>
      </c>
      <c r="H725" s="14" t="n">
        <v>1.235</v>
      </c>
      <c r="I725" s="14" t="n">
        <v>0</v>
      </c>
      <c r="J725" s="14" t="n">
        <v>11.72</v>
      </c>
      <c r="K725" s="14" t="n">
        <v>0</v>
      </c>
      <c r="L725" s="14" t="n">
        <v>1</v>
      </c>
      <c r="M725" s="14" t="n">
        <v>9.782999999999999</v>
      </c>
      <c r="N725" s="14" t="n">
        <v>3.704</v>
      </c>
      <c r="O725" s="14" t="n">
        <v>0</v>
      </c>
      <c r="P725" s="14" t="n">
        <v>9.782999999999999</v>
      </c>
      <c r="Q725" s="14" t="n">
        <v>0</v>
      </c>
      <c r="R725" s="14" t="n">
        <v>1</v>
      </c>
      <c r="S725" s="14" t="n">
        <v>17.893</v>
      </c>
      <c r="T725" s="14" t="n">
        <v>7.408</v>
      </c>
      <c r="U725" s="14" t="n">
        <v>0.238</v>
      </c>
      <c r="V725" s="14" t="n">
        <v>21.114</v>
      </c>
      <c r="W725" s="14" t="n">
        <v>0.18</v>
      </c>
      <c r="X725" s="14" t="n">
        <v>1</v>
      </c>
      <c r="Y725" s="14" t="n">
        <v>32.56</v>
      </c>
      <c r="Z725" s="14" t="n">
        <v>4.401</v>
      </c>
      <c r="AA725" s="14" t="n">
        <v>0</v>
      </c>
      <c r="AB725" s="14" t="n">
        <v>32.56</v>
      </c>
      <c r="AC725" s="14" t="n">
        <v>0</v>
      </c>
      <c r="AD725" s="14" t="n">
        <v>1</v>
      </c>
      <c r="AE725" s="14" t="n">
        <v>33.795</v>
      </c>
      <c r="AF725" s="14" t="n">
        <v>7.902</v>
      </c>
      <c r="AG725" s="14" t="n">
        <v>0</v>
      </c>
      <c r="AH725" s="14" t="n">
        <v>33.795</v>
      </c>
      <c r="AI725" s="14" t="n">
        <v>0</v>
      </c>
      <c r="AJ725" s="14" t="n">
        <v>1</v>
      </c>
      <c r="AK725" s="14" t="n">
        <v>41.203</v>
      </c>
      <c r="AL725" s="14" t="n">
        <v>21.945</v>
      </c>
      <c r="AM725" s="14" t="n">
        <v>0.549</v>
      </c>
      <c r="AN725" s="14" t="n">
        <v>48.62</v>
      </c>
      <c r="AO725" s="14" t="n">
        <v>0.18</v>
      </c>
      <c r="AP725" s="14" t="n">
        <v>1</v>
      </c>
      <c r="AQ725" s="14" t="n">
        <v>0.861</v>
      </c>
      <c r="AR725" s="14" t="n">
        <v>0.123</v>
      </c>
      <c r="AS725" s="14" t="n">
        <v>0.762</v>
      </c>
      <c r="AT725" s="14" t="n">
        <v>1.89</v>
      </c>
      <c r="AU725" s="14" t="n">
        <v>0.18</v>
      </c>
      <c r="AV725" s="14" t="n">
        <v>1</v>
      </c>
      <c r="AW725" s="14" t="n">
        <v>0.986</v>
      </c>
      <c r="AX725" s="14" t="n">
        <v>0.123</v>
      </c>
      <c r="AY725" s="14" t="n">
        <v>0.643</v>
      </c>
      <c r="AZ725" s="14" t="n">
        <v>1.897</v>
      </c>
      <c r="BA725" s="14" t="n">
        <v>0.18</v>
      </c>
      <c r="BB725" s="14" t="n">
        <v>1</v>
      </c>
      <c r="BC725" s="14" t="n">
        <v>0.598</v>
      </c>
      <c r="BD725" s="14" t="n">
        <v>0.123</v>
      </c>
      <c r="BE725" s="14" t="n">
        <v>0.008</v>
      </c>
      <c r="BF725" s="14" t="n">
        <v>0.705</v>
      </c>
      <c r="BG725" s="14" t="n">
        <v>0.18</v>
      </c>
      <c r="BH725" s="14" t="n">
        <v>1</v>
      </c>
      <c r="BI725" s="14" t="n">
        <v>0.612</v>
      </c>
      <c r="BJ725" s="14" t="n">
        <v>0.123</v>
      </c>
      <c r="BK725" s="14" t="n">
        <v>0.865</v>
      </c>
      <c r="BL725" s="14" t="n">
        <v>1.72</v>
      </c>
      <c r="BM725" s="14" t="n">
        <v>0.18</v>
      </c>
      <c r="BN725" s="14" t="n">
        <v>1</v>
      </c>
      <c r="BO725" s="14" t="n">
        <v>0</v>
      </c>
      <c r="BP725" s="14" t="n">
        <v>0</v>
      </c>
      <c r="BQ725" s="14" t="n">
        <v>0</v>
      </c>
      <c r="BR725" s="14" t="n">
        <v>0</v>
      </c>
      <c r="BS725" s="14" t="n">
        <v>1</v>
      </c>
      <c r="BT725" s="14" t="n">
        <v>0</v>
      </c>
      <c r="BU725" s="14" t="n">
        <v>0</v>
      </c>
      <c r="BV725" s="14" t="n">
        <v>0</v>
      </c>
      <c r="BW725" s="14" t="n">
        <v>0.18</v>
      </c>
      <c r="BX725" s="14" t="n">
        <v>1</v>
      </c>
      <c r="BY725" s="14" t="n">
        <v>12.729</v>
      </c>
      <c r="BZ725" s="14" t="n">
        <v>0</v>
      </c>
      <c r="CA725" s="14" t="n">
        <v>12.729</v>
      </c>
      <c r="CB725" s="14" t="n">
        <v>0</v>
      </c>
      <c r="CC725" s="14" t="n">
        <v>97.90000000000001</v>
      </c>
      <c r="CD725" s="14" t="n">
        <v>7.95</v>
      </c>
      <c r="CE725" s="14" t="n">
        <v>1.304</v>
      </c>
      <c r="CF725" s="14" t="n">
        <v>115.522</v>
      </c>
      <c r="CG725" s="14" t="n">
        <v>0.18</v>
      </c>
      <c r="CH725" s="14" t="n">
        <v>1</v>
      </c>
      <c r="CI725" s="14" t="n">
        <v>0</v>
      </c>
      <c r="CJ725" s="14" t="n">
        <v>0</v>
      </c>
      <c r="CK725" s="14" t="n">
        <v>0</v>
      </c>
      <c r="CL725" s="14" t="n">
        <v>0</v>
      </c>
      <c r="CM725" s="14" t="n">
        <v>0</v>
      </c>
      <c r="CN725" s="14" t="n">
        <v>0</v>
      </c>
      <c r="CO725" s="14" t="n">
        <v>0</v>
      </c>
      <c r="CP725" s="14" t="n">
        <v>0</v>
      </c>
      <c r="CQ725" s="14" t="n">
        <v>1.294</v>
      </c>
      <c r="CR725" s="14" t="n">
        <v>0</v>
      </c>
      <c r="CS725" s="14" t="n">
        <v>5.158</v>
      </c>
      <c r="CT725" s="14" t="n">
        <v>10.485</v>
      </c>
      <c r="CU725" s="14" t="n">
        <v>31.326</v>
      </c>
    </row>
    <row r="726">
      <c r="A726" s="14" t="inlineStr">
        <is>
          <t>SSD2023</t>
        </is>
      </c>
      <c r="B726" s="14" t="inlineStr">
        <is>
          <t>SSD</t>
        </is>
      </c>
      <c r="C726" s="14" t="inlineStr">
        <is>
          <t>SSD</t>
        </is>
      </c>
      <c r="D726" s="14" t="inlineStr">
        <is>
          <t>South Sudan</t>
        </is>
      </c>
      <c r="E726" s="14" t="n">
        <v>2023</v>
      </c>
      <c r="F726" s="14" t="n">
        <v>0.18</v>
      </c>
      <c r="G726" s="14" t="n">
        <v>6.147</v>
      </c>
      <c r="H726" s="14" t="n">
        <v>1.286</v>
      </c>
      <c r="I726" s="14" t="n">
        <v>0</v>
      </c>
      <c r="J726" s="14" t="n">
        <v>6.147</v>
      </c>
      <c r="K726" s="14" t="n">
        <v>0</v>
      </c>
      <c r="L726" s="14" t="n">
        <v>1</v>
      </c>
      <c r="M726" s="14" t="n">
        <v>7.886</v>
      </c>
      <c r="N726" s="14" t="n">
        <v>3.857</v>
      </c>
      <c r="O726" s="14" t="n">
        <v>0</v>
      </c>
      <c r="P726" s="14" t="n">
        <v>7.886</v>
      </c>
      <c r="Q726" s="14" t="n">
        <v>0</v>
      </c>
      <c r="R726" s="14" t="n">
        <v>1</v>
      </c>
      <c r="S726" s="14" t="n">
        <v>12.575</v>
      </c>
      <c r="T726" s="14" t="n">
        <v>7.714</v>
      </c>
      <c r="U726" s="14" t="n">
        <v>0.251</v>
      </c>
      <c r="V726" s="14" t="n">
        <v>14.839</v>
      </c>
      <c r="W726" s="14" t="n">
        <v>0.18</v>
      </c>
      <c r="X726" s="14" t="n">
        <v>1</v>
      </c>
      <c r="Y726" s="14" t="n">
        <v>12.908</v>
      </c>
      <c r="Z726" s="14" t="n">
        <v>1.745</v>
      </c>
      <c r="AA726" s="14" t="n">
        <v>0</v>
      </c>
      <c r="AB726" s="14" t="n">
        <v>12.908</v>
      </c>
      <c r="AC726" s="14" t="n">
        <v>0</v>
      </c>
      <c r="AD726" s="14" t="n">
        <v>1</v>
      </c>
      <c r="AE726" s="14" t="n">
        <v>14.194</v>
      </c>
      <c r="AF726" s="14" t="n">
        <v>3.319</v>
      </c>
      <c r="AG726" s="14" t="n">
        <v>0</v>
      </c>
      <c r="AH726" s="14" t="n">
        <v>14.194</v>
      </c>
      <c r="AI726" s="14" t="n">
        <v>0</v>
      </c>
      <c r="AJ726" s="14" t="n">
        <v>1</v>
      </c>
      <c r="AK726" s="14" t="n">
        <v>21.908</v>
      </c>
      <c r="AL726" s="14" t="n">
        <v>11.668</v>
      </c>
      <c r="AM726" s="14" t="n">
        <v>0.437</v>
      </c>
      <c r="AN726" s="14" t="n">
        <v>25.851</v>
      </c>
      <c r="AO726" s="14" t="n">
        <v>0.18</v>
      </c>
      <c r="AP726" s="14" t="n">
        <v>1</v>
      </c>
      <c r="AQ726" s="14" t="n">
        <v>0.76</v>
      </c>
      <c r="AR726" s="14" t="n">
        <v>0.129</v>
      </c>
      <c r="AS726" s="14" t="n">
        <v>0.823</v>
      </c>
      <c r="AT726" s="14" t="n">
        <v>1.832</v>
      </c>
      <c r="AU726" s="14" t="n">
        <v>0.18</v>
      </c>
      <c r="AV726" s="14" t="n">
        <v>1</v>
      </c>
      <c r="AW726" s="14" t="n">
        <v>0.8110000000000001</v>
      </c>
      <c r="AX726" s="14" t="n">
        <v>0.129</v>
      </c>
      <c r="AY726" s="14" t="n">
        <v>0.71</v>
      </c>
      <c r="AZ726" s="14" t="n">
        <v>1.76</v>
      </c>
      <c r="BA726" s="14" t="n">
        <v>0.18</v>
      </c>
      <c r="BB726" s="14" t="n">
        <v>1</v>
      </c>
      <c r="BC726" s="14" t="n">
        <v>0.535</v>
      </c>
      <c r="BD726" s="14" t="n">
        <v>0.129</v>
      </c>
      <c r="BE726" s="14" t="n">
        <v>0.011</v>
      </c>
      <c r="BF726" s="14" t="n">
        <v>0.631</v>
      </c>
      <c r="BG726" s="14" t="n">
        <v>0.18</v>
      </c>
      <c r="BH726" s="14" t="n">
        <v>1</v>
      </c>
      <c r="BI726" s="14" t="n">
        <v>0.579</v>
      </c>
      <c r="BJ726" s="14" t="n">
        <v>0.129</v>
      </c>
      <c r="BK726" s="14" t="n">
        <v>0.919</v>
      </c>
      <c r="BL726" s="14" t="n">
        <v>1.733</v>
      </c>
      <c r="BM726" s="14" t="n">
        <v>0.18</v>
      </c>
      <c r="BN726" s="14" t="n">
        <v>1</v>
      </c>
      <c r="BO726" s="14" t="n">
        <v>0</v>
      </c>
      <c r="BP726" s="14" t="n">
        <v>0</v>
      </c>
      <c r="BQ726" s="14" t="n">
        <v>0</v>
      </c>
      <c r="BR726" s="14" t="n">
        <v>0</v>
      </c>
      <c r="BS726" s="14" t="n">
        <v>1</v>
      </c>
      <c r="BT726" s="14" t="n">
        <v>0</v>
      </c>
      <c r="BU726" s="14" t="n">
        <v>0</v>
      </c>
      <c r="BV726" s="14" t="n">
        <v>0</v>
      </c>
      <c r="BW726" s="14" t="n">
        <v>0.18</v>
      </c>
      <c r="BX726" s="14" t="n">
        <v>1</v>
      </c>
      <c r="BY726" s="14" t="n">
        <v>13.254</v>
      </c>
      <c r="BZ726" s="14" t="n">
        <v>0</v>
      </c>
      <c r="CA726" s="14" t="n">
        <v>13.254</v>
      </c>
      <c r="CB726" s="14" t="n">
        <v>0</v>
      </c>
      <c r="CC726" s="14" t="n">
        <v>83.248</v>
      </c>
      <c r="CD726" s="14" t="n">
        <v>7.95</v>
      </c>
      <c r="CE726" s="14" t="n">
        <v>1.659</v>
      </c>
      <c r="CF726" s="14" t="n">
        <v>98.233</v>
      </c>
      <c r="CG726" s="14" t="n">
        <v>0.18</v>
      </c>
      <c r="CH726" s="14" t="n">
        <v>1</v>
      </c>
      <c r="CI726" s="14" t="n">
        <v>0</v>
      </c>
      <c r="CJ726" s="14" t="n">
        <v>0</v>
      </c>
      <c r="CK726" s="14" t="n">
        <v>0</v>
      </c>
      <c r="CL726" s="14" t="n">
        <v>0</v>
      </c>
      <c r="CM726" s="14" t="n">
        <v>0</v>
      </c>
      <c r="CN726" s="14" t="n">
        <v>0</v>
      </c>
      <c r="CO726" s="14" t="n">
        <v>0</v>
      </c>
      <c r="CP726" s="14" t="n">
        <v>0</v>
      </c>
      <c r="CQ726" s="14" t="n">
        <v>1.348</v>
      </c>
      <c r="CR726" s="14" t="n">
        <v>0</v>
      </c>
      <c r="CS726" s="14" t="n">
        <v>5.37</v>
      </c>
      <c r="CT726" s="14" t="n">
        <v>4.861</v>
      </c>
      <c r="CU726" s="14" t="n">
        <v>11.622</v>
      </c>
    </row>
    <row r="727">
      <c r="A727" s="14" t="inlineStr">
        <is>
          <t>SSD2024</t>
        </is>
      </c>
      <c r="B727" s="14" t="inlineStr">
        <is>
          <t>SSD</t>
        </is>
      </c>
      <c r="C727" s="14" t="inlineStr">
        <is>
          <t>SSD</t>
        </is>
      </c>
      <c r="D727" s="14" t="inlineStr">
        <is>
          <t>South Sudan</t>
        </is>
      </c>
      <c r="E727" s="14" t="n">
        <v>2024</v>
      </c>
      <c r="F727" s="14" t="n">
        <v>0.18</v>
      </c>
      <c r="G727" s="14" t="n">
        <v>5.575</v>
      </c>
      <c r="H727" s="14" t="n">
        <v>1.324</v>
      </c>
      <c r="I727" s="14" t="n">
        <v>0</v>
      </c>
      <c r="J727" s="14" t="n">
        <v>5.575</v>
      </c>
      <c r="K727" s="14" t="n">
        <v>0</v>
      </c>
      <c r="L727" s="14" t="n">
        <v>1</v>
      </c>
      <c r="M727" s="14" t="n">
        <v>7.124</v>
      </c>
      <c r="N727" s="14" t="n">
        <v>3.971</v>
      </c>
      <c r="O727" s="14" t="n">
        <v>0</v>
      </c>
      <c r="P727" s="14" t="n">
        <v>7.124</v>
      </c>
      <c r="Q727" s="14" t="n">
        <v>0</v>
      </c>
      <c r="R727" s="14" t="n">
        <v>1</v>
      </c>
      <c r="S727" s="14" t="n">
        <v>12.193</v>
      </c>
      <c r="T727" s="14" t="n">
        <v>7.942</v>
      </c>
      <c r="U727" s="14" t="n">
        <v>0.299</v>
      </c>
      <c r="V727" s="14" t="n">
        <v>14.388</v>
      </c>
      <c r="W727" s="14" t="n">
        <v>0.18</v>
      </c>
      <c r="X727" s="14" t="n">
        <v>1</v>
      </c>
      <c r="Y727" s="14" t="n">
        <v>11.492</v>
      </c>
      <c r="Z727" s="14" t="n">
        <v>1.553</v>
      </c>
      <c r="AA727" s="14" t="n">
        <v>0</v>
      </c>
      <c r="AB727" s="14" t="n">
        <v>11.492</v>
      </c>
      <c r="AC727" s="14" t="n">
        <v>0</v>
      </c>
      <c r="AD727" s="14" t="n">
        <v>1</v>
      </c>
      <c r="AE727" s="14" t="n">
        <v>12.815</v>
      </c>
      <c r="AF727" s="14" t="n">
        <v>2.997</v>
      </c>
      <c r="AG727" s="14" t="n">
        <v>0</v>
      </c>
      <c r="AH727" s="14" t="n">
        <v>12.815</v>
      </c>
      <c r="AI727" s="14" t="n">
        <v>0</v>
      </c>
      <c r="AJ727" s="14" t="n">
        <v>1</v>
      </c>
      <c r="AK727" s="14" t="n">
        <v>20.757</v>
      </c>
      <c r="AL727" s="14" t="n">
        <v>11.055</v>
      </c>
      <c r="AM727" s="14" t="n">
        <v>0.509</v>
      </c>
      <c r="AN727" s="14" t="n">
        <v>24.493</v>
      </c>
      <c r="AO727" s="14" t="n">
        <v>0.18</v>
      </c>
      <c r="AP727" s="14" t="n">
        <v>1</v>
      </c>
      <c r="AQ727" s="14" t="n">
        <v>0.724</v>
      </c>
      <c r="AR727" s="14" t="n">
        <v>0.132</v>
      </c>
      <c r="AS727" s="14" t="n">
        <v>0.862</v>
      </c>
      <c r="AT727" s="14" t="n">
        <v>1.827</v>
      </c>
      <c r="AU727" s="14" t="n">
        <v>0.18</v>
      </c>
      <c r="AV727" s="14" t="n">
        <v>1</v>
      </c>
      <c r="AW727" s="14" t="n">
        <v>0.75</v>
      </c>
      <c r="AX727" s="14" t="n">
        <v>0.132</v>
      </c>
      <c r="AY727" s="14" t="n">
        <v>0.749</v>
      </c>
      <c r="AZ727" s="14" t="n">
        <v>1.727</v>
      </c>
      <c r="BA727" s="14" t="n">
        <v>0.18</v>
      </c>
      <c r="BB727" s="14" t="n">
        <v>1</v>
      </c>
      <c r="BC727" s="14" t="n">
        <v>0.513</v>
      </c>
      <c r="BD727" s="14" t="n">
        <v>0.132</v>
      </c>
      <c r="BE727" s="14" t="n">
        <v>0.013</v>
      </c>
      <c r="BF727" s="14" t="n">
        <v>0.605</v>
      </c>
      <c r="BG727" s="14" t="n">
        <v>0.18</v>
      </c>
      <c r="BH727" s="14" t="n">
        <v>1</v>
      </c>
      <c r="BI727" s="14" t="n">
        <v>0.591</v>
      </c>
      <c r="BJ727" s="14" t="n">
        <v>0.132</v>
      </c>
      <c r="BK727" s="14" t="n">
        <v>0.953</v>
      </c>
      <c r="BL727" s="14" t="n">
        <v>1.779</v>
      </c>
      <c r="BM727" s="14" t="n">
        <v>0.18</v>
      </c>
      <c r="BN727" s="14" t="n">
        <v>1</v>
      </c>
      <c r="BO727" s="14" t="n">
        <v>0</v>
      </c>
      <c r="BP727" s="14" t="n">
        <v>0</v>
      </c>
      <c r="BQ727" s="14" t="n">
        <v>0</v>
      </c>
      <c r="BR727" s="14" t="n">
        <v>0</v>
      </c>
      <c r="BS727" s="14" t="n">
        <v>1</v>
      </c>
      <c r="BT727" s="14" t="n">
        <v>0</v>
      </c>
      <c r="BU727" s="14" t="n">
        <v>0</v>
      </c>
      <c r="BV727" s="14" t="n">
        <v>0</v>
      </c>
      <c r="BW727" s="14" t="n">
        <v>0.18</v>
      </c>
      <c r="BX727" s="14" t="n">
        <v>1</v>
      </c>
      <c r="BY727" s="14" t="n">
        <v>13.646</v>
      </c>
      <c r="BZ727" s="14" t="n">
        <v>0</v>
      </c>
      <c r="CA727" s="14" t="n">
        <v>13.646</v>
      </c>
      <c r="CB727" s="14" t="n">
        <v>0</v>
      </c>
      <c r="CC727" s="14" t="n">
        <v>82.58799999999999</v>
      </c>
      <c r="CD727" s="14" t="n">
        <v>7.95</v>
      </c>
      <c r="CE727" s="14" t="n">
        <v>2.025</v>
      </c>
      <c r="CF727" s="14" t="n">
        <v>97.45399999999999</v>
      </c>
      <c r="CG727" s="14" t="n">
        <v>0.18</v>
      </c>
      <c r="CH727" s="14" t="n">
        <v>1</v>
      </c>
      <c r="CI727" s="14" t="n">
        <v>0</v>
      </c>
      <c r="CJ727" s="14" t="n">
        <v>0</v>
      </c>
      <c r="CK727" s="14" t="n">
        <v>0</v>
      </c>
      <c r="CL727" s="14" t="n">
        <v>0</v>
      </c>
      <c r="CM727" s="14" t="n">
        <v>0</v>
      </c>
      <c r="CN727" s="14" t="n">
        <v>0</v>
      </c>
      <c r="CO727" s="14" t="n">
        <v>0</v>
      </c>
      <c r="CP727" s="14" t="n">
        <v>0</v>
      </c>
      <c r="CQ727" s="14" t="n">
        <v>1.387</v>
      </c>
      <c r="CR727" s="14" t="n">
        <v>0</v>
      </c>
      <c r="CS727" s="14" t="n">
        <v>5.529</v>
      </c>
      <c r="CT727" s="14" t="n">
        <v>4.251</v>
      </c>
      <c r="CU727" s="14" t="n">
        <v>10.168</v>
      </c>
    </row>
    <row r="728">
      <c r="A728" s="14" t="inlineStr">
        <is>
          <t>ESP2021</t>
        </is>
      </c>
      <c r="B728" s="14" t="inlineStr">
        <is>
          <t>ESP</t>
        </is>
      </c>
      <c r="C728" s="14" t="inlineStr">
        <is>
          <t>ESP</t>
        </is>
      </c>
      <c r="D728" s="14" t="inlineStr">
        <is>
          <t>Spain</t>
        </is>
      </c>
      <c r="E728" s="14" t="n">
        <v>2021</v>
      </c>
      <c r="F728" s="14" t="n">
        <v>0.21</v>
      </c>
      <c r="G728" s="14" t="n">
        <v>6.437</v>
      </c>
      <c r="H728" s="14" t="n">
        <v>1.143</v>
      </c>
      <c r="I728" s="14" t="n">
        <v>1.538</v>
      </c>
      <c r="J728" s="14" t="n">
        <v>7.975</v>
      </c>
      <c r="K728" s="14" t="n">
        <v>0</v>
      </c>
      <c r="L728" s="14" t="n">
        <v>1</v>
      </c>
      <c r="M728" s="14" t="n">
        <v>9.757</v>
      </c>
      <c r="N728" s="14" t="n">
        <v>3.43</v>
      </c>
      <c r="O728" s="14" t="n">
        <v>1.556</v>
      </c>
      <c r="P728" s="14" t="n">
        <v>11.313</v>
      </c>
      <c r="Q728" s="14" t="n">
        <v>0</v>
      </c>
      <c r="R728" s="14" t="n">
        <v>1</v>
      </c>
      <c r="S728" s="14" t="n">
        <v>12.153</v>
      </c>
      <c r="T728" s="14" t="n">
        <v>6.86</v>
      </c>
      <c r="U728" s="14" t="n">
        <v>0.418</v>
      </c>
      <c r="V728" s="14" t="n">
        <v>15.211</v>
      </c>
      <c r="W728" s="14" t="n">
        <v>0.21</v>
      </c>
      <c r="X728" s="14" t="n">
        <v>1</v>
      </c>
      <c r="Y728" s="14" t="n">
        <v>19.623</v>
      </c>
      <c r="Z728" s="14" t="n">
        <v>2.168</v>
      </c>
      <c r="AA728" s="14" t="n">
        <v>-9.301</v>
      </c>
      <c r="AB728" s="14" t="n">
        <v>10.323</v>
      </c>
      <c r="AC728" s="14" t="n">
        <v>0</v>
      </c>
      <c r="AD728" s="14" t="n">
        <v>1</v>
      </c>
      <c r="AE728" s="14" t="n">
        <v>19.58</v>
      </c>
      <c r="AF728" s="14" t="n">
        <v>3.853</v>
      </c>
      <c r="AG728" s="14" t="n">
        <v>-9.257</v>
      </c>
      <c r="AH728" s="14" t="n">
        <v>10.323</v>
      </c>
      <c r="AI728" s="14" t="n">
        <v>0</v>
      </c>
      <c r="AJ728" s="14" t="n">
        <v>1</v>
      </c>
      <c r="AK728" s="14" t="n">
        <v>28.28</v>
      </c>
      <c r="AL728" s="14" t="n">
        <v>13.88</v>
      </c>
      <c r="AM728" s="14" t="n">
        <v>-4.203</v>
      </c>
      <c r="AN728" s="14" t="n">
        <v>29.132</v>
      </c>
      <c r="AO728" s="14" t="n">
        <v>0.21</v>
      </c>
      <c r="AP728" s="14" t="n">
        <v>1</v>
      </c>
      <c r="AQ728" s="14" t="n">
        <v>0.619</v>
      </c>
      <c r="AR728" s="14" t="n">
        <v>0.114</v>
      </c>
      <c r="AS728" s="14" t="n">
        <v>0.73</v>
      </c>
      <c r="AT728" s="14" t="n">
        <v>1.632</v>
      </c>
      <c r="AU728" s="14" t="n">
        <v>0.21</v>
      </c>
      <c r="AV728" s="14" t="n">
        <v>1</v>
      </c>
      <c r="AW728" s="14" t="n">
        <v>0.599</v>
      </c>
      <c r="AX728" s="14" t="n">
        <v>0.114</v>
      </c>
      <c r="AY728" s="14" t="n">
        <v>0.618</v>
      </c>
      <c r="AZ728" s="14" t="n">
        <v>1.473</v>
      </c>
      <c r="BA728" s="14" t="n">
        <v>0.21</v>
      </c>
      <c r="BB728" s="14" t="n">
        <v>1</v>
      </c>
      <c r="BC728" s="14" t="n">
        <v>0.439</v>
      </c>
      <c r="BD728" s="14" t="n">
        <v>0.114</v>
      </c>
      <c r="BE728" s="14" t="n">
        <v>0.302</v>
      </c>
      <c r="BF728" s="14" t="n">
        <v>0.896</v>
      </c>
      <c r="BG728" s="14" t="n">
        <v>0.21</v>
      </c>
      <c r="BH728" s="14" t="n">
        <v>1</v>
      </c>
      <c r="BI728" s="14" t="n">
        <v>0.505</v>
      </c>
      <c r="BJ728" s="14" t="n">
        <v>0.114</v>
      </c>
      <c r="BK728" s="14" t="n">
        <v>0.205</v>
      </c>
      <c r="BL728" s="14" t="n">
        <v>0.859</v>
      </c>
      <c r="BM728" s="14" t="n">
        <v>0.21</v>
      </c>
      <c r="BN728" s="14" t="n">
        <v>1</v>
      </c>
      <c r="BO728" s="14" t="n">
        <v>0</v>
      </c>
      <c r="BP728" s="14" t="n">
        <v>0.022</v>
      </c>
      <c r="BQ728" s="14" t="n">
        <v>0.125</v>
      </c>
      <c r="BR728" s="14" t="n">
        <v>0</v>
      </c>
      <c r="BS728" s="14" t="n">
        <v>1</v>
      </c>
      <c r="BT728" s="14" t="n">
        <v>0</v>
      </c>
      <c r="BU728" s="14" t="n">
        <v>0.07099999999999999</v>
      </c>
      <c r="BV728" s="14" t="n">
        <v>0.304</v>
      </c>
      <c r="BW728" s="14" t="n">
        <v>0.21</v>
      </c>
      <c r="BX728" s="14" t="n">
        <v>1</v>
      </c>
      <c r="BY728" s="14" t="n">
        <v>11.787</v>
      </c>
      <c r="BZ728" s="14" t="n">
        <v>0</v>
      </c>
      <c r="CA728" s="14" t="n">
        <v>11.787</v>
      </c>
      <c r="CB728" s="14" t="n">
        <v>0</v>
      </c>
      <c r="CC728" s="14" t="n">
        <v>78.125</v>
      </c>
      <c r="CD728" s="14" t="n">
        <v>7.95</v>
      </c>
      <c r="CE728" s="14" t="n">
        <v>41.391</v>
      </c>
      <c r="CF728" s="14" t="n">
        <v>144.614</v>
      </c>
      <c r="CG728" s="14" t="n">
        <v>0.21</v>
      </c>
      <c r="CH728" s="14" t="n">
        <v>1</v>
      </c>
      <c r="CI728" s="14" t="n">
        <v>0</v>
      </c>
      <c r="CJ728" s="14" t="n">
        <v>0</v>
      </c>
      <c r="CK728" s="14" t="n">
        <v>0</v>
      </c>
      <c r="CL728" s="14" t="n">
        <v>0</v>
      </c>
      <c r="CM728" s="14" t="n">
        <v>0.155</v>
      </c>
      <c r="CN728" s="14" t="n">
        <v>0</v>
      </c>
      <c r="CO728" s="14" t="n">
        <v>0</v>
      </c>
      <c r="CP728" s="14" t="n">
        <v>0</v>
      </c>
      <c r="CQ728" s="14" t="n">
        <v>1.198</v>
      </c>
      <c r="CR728" s="14" t="n">
        <v>0</v>
      </c>
      <c r="CS728" s="14" t="n">
        <v>4.776</v>
      </c>
      <c r="CT728" s="14" t="n">
        <v>5.294</v>
      </c>
      <c r="CU728" s="14" t="n">
        <v>15.658</v>
      </c>
    </row>
    <row r="729">
      <c r="A729" s="14" t="inlineStr">
        <is>
          <t>ESP2022</t>
        </is>
      </c>
      <c r="B729" s="14" t="inlineStr">
        <is>
          <t>ESP</t>
        </is>
      </c>
      <c r="C729" s="14" t="inlineStr">
        <is>
          <t>ESP</t>
        </is>
      </c>
      <c r="D729" s="14" t="inlineStr">
        <is>
          <t>Spain</t>
        </is>
      </c>
      <c r="E729" s="14" t="n">
        <v>2022</v>
      </c>
      <c r="F729" s="14" t="n">
        <v>0.21</v>
      </c>
      <c r="G729" s="14" t="n">
        <v>12.249</v>
      </c>
      <c r="H729" s="14" t="n">
        <v>1.235</v>
      </c>
      <c r="I729" s="14" t="n">
        <v>8.206</v>
      </c>
      <c r="J729" s="14" t="n">
        <v>20.455</v>
      </c>
      <c r="K729" s="14" t="n">
        <v>0</v>
      </c>
      <c r="L729" s="14" t="n">
        <v>1</v>
      </c>
      <c r="M729" s="14" t="n">
        <v>13.529</v>
      </c>
      <c r="N729" s="14" t="n">
        <v>3.704</v>
      </c>
      <c r="O729" s="14" t="n">
        <v>8.292</v>
      </c>
      <c r="P729" s="14" t="n">
        <v>21.822</v>
      </c>
      <c r="Q729" s="14" t="n">
        <v>0</v>
      </c>
      <c r="R729" s="14" t="n">
        <v>1</v>
      </c>
      <c r="S729" s="14" t="n">
        <v>18.423</v>
      </c>
      <c r="T729" s="14" t="n">
        <v>7.408</v>
      </c>
      <c r="U729" s="14" t="n">
        <v>0.698</v>
      </c>
      <c r="V729" s="14" t="n">
        <v>22.783</v>
      </c>
      <c r="W729" s="14" t="n">
        <v>0.21</v>
      </c>
      <c r="X729" s="14" t="n">
        <v>1</v>
      </c>
      <c r="Y729" s="14" t="n">
        <v>33.323</v>
      </c>
      <c r="Z729" s="14" t="n">
        <v>3.496</v>
      </c>
      <c r="AA729" s="14" t="n">
        <v>-2.525</v>
      </c>
      <c r="AB729" s="14" t="n">
        <v>30.798</v>
      </c>
      <c r="AC729" s="14" t="n">
        <v>0</v>
      </c>
      <c r="AD729" s="14" t="n">
        <v>1</v>
      </c>
      <c r="AE729" s="14" t="n">
        <v>33.37</v>
      </c>
      <c r="AF729" s="14" t="n">
        <v>6.186</v>
      </c>
      <c r="AG729" s="14" t="n">
        <v>-2.573</v>
      </c>
      <c r="AH729" s="14" t="n">
        <v>30.798</v>
      </c>
      <c r="AI729" s="14" t="n">
        <v>0</v>
      </c>
      <c r="AJ729" s="14" t="n">
        <v>1</v>
      </c>
      <c r="AK729" s="14" t="n">
        <v>42.618</v>
      </c>
      <c r="AL729" s="14" t="n">
        <v>20.352</v>
      </c>
      <c r="AM729" s="14" t="n">
        <v>-12.75</v>
      </c>
      <c r="AN729" s="14" t="n">
        <v>36.14</v>
      </c>
      <c r="AO729" s="14" t="n">
        <v>0.21</v>
      </c>
      <c r="AP729" s="14" t="n">
        <v>1</v>
      </c>
      <c r="AQ729" s="14" t="n">
        <v>0.861</v>
      </c>
      <c r="AR729" s="14" t="n">
        <v>0.123</v>
      </c>
      <c r="AS729" s="14" t="n">
        <v>0.6889999999999999</v>
      </c>
      <c r="AT729" s="14" t="n">
        <v>1.875</v>
      </c>
      <c r="AU729" s="14" t="n">
        <v>0.21</v>
      </c>
      <c r="AV729" s="14" t="n">
        <v>1</v>
      </c>
      <c r="AW729" s="14" t="n">
        <v>0.986</v>
      </c>
      <c r="AX729" s="14" t="n">
        <v>0.123</v>
      </c>
      <c r="AY729" s="14" t="n">
        <v>0.576</v>
      </c>
      <c r="AZ729" s="14" t="n">
        <v>1.89</v>
      </c>
      <c r="BA729" s="14" t="n">
        <v>0.21</v>
      </c>
      <c r="BB729" s="14" t="n">
        <v>1</v>
      </c>
      <c r="BC729" s="14" t="n">
        <v>0.598</v>
      </c>
      <c r="BD729" s="14" t="n">
        <v>0.123</v>
      </c>
      <c r="BE729" s="14" t="n">
        <v>0.266</v>
      </c>
      <c r="BF729" s="14" t="n">
        <v>1.045</v>
      </c>
      <c r="BG729" s="14" t="n">
        <v>0.21</v>
      </c>
      <c r="BH729" s="14" t="n">
        <v>1</v>
      </c>
      <c r="BI729" s="14" t="n">
        <v>0.612</v>
      </c>
      <c r="BJ729" s="14" t="n">
        <v>0.123</v>
      </c>
      <c r="BK729" s="14" t="n">
        <v>0.511</v>
      </c>
      <c r="BL729" s="14" t="n">
        <v>1.359</v>
      </c>
      <c r="BM729" s="14" t="n">
        <v>0.21</v>
      </c>
      <c r="BN729" s="14" t="n">
        <v>1</v>
      </c>
      <c r="BO729" s="14" t="n">
        <v>0</v>
      </c>
      <c r="BP729" s="14" t="n">
        <v>0.014</v>
      </c>
      <c r="BQ729" s="14" t="n">
        <v>0.223</v>
      </c>
      <c r="BR729" s="14" t="n">
        <v>0</v>
      </c>
      <c r="BS729" s="14" t="n">
        <v>1</v>
      </c>
      <c r="BT729" s="14" t="n">
        <v>0</v>
      </c>
      <c r="BU729" s="14" t="n">
        <v>0.025</v>
      </c>
      <c r="BV729" s="14" t="n">
        <v>0.338</v>
      </c>
      <c r="BW729" s="14" t="n">
        <v>0.21</v>
      </c>
      <c r="BX729" s="14" t="n">
        <v>1</v>
      </c>
      <c r="BY729" s="14" t="n">
        <v>12.729</v>
      </c>
      <c r="BZ729" s="14" t="n">
        <v>0</v>
      </c>
      <c r="CA729" s="14" t="n">
        <v>12.729</v>
      </c>
      <c r="CB729" s="14" t="n">
        <v>0</v>
      </c>
      <c r="CC729" s="14" t="n">
        <v>97.90000000000001</v>
      </c>
      <c r="CD729" s="14" t="n">
        <v>7.95</v>
      </c>
      <c r="CE729" s="14" t="n">
        <v>113.713</v>
      </c>
      <c r="CF729" s="14" t="n">
        <v>256.052</v>
      </c>
      <c r="CG729" s="14" t="n">
        <v>0.21</v>
      </c>
      <c r="CH729" s="14" t="n">
        <v>1</v>
      </c>
      <c r="CI729" s="14" t="n">
        <v>0</v>
      </c>
      <c r="CJ729" s="14" t="n">
        <v>0</v>
      </c>
      <c r="CK729" s="14" t="n">
        <v>0</v>
      </c>
      <c r="CL729" s="14" t="n">
        <v>0</v>
      </c>
      <c r="CM729" s="14" t="n">
        <v>0.167</v>
      </c>
      <c r="CN729" s="14" t="n">
        <v>0</v>
      </c>
      <c r="CO729" s="14" t="n">
        <v>0</v>
      </c>
      <c r="CP729" s="14" t="n">
        <v>0</v>
      </c>
      <c r="CQ729" s="14" t="n">
        <v>1.294</v>
      </c>
      <c r="CR729" s="14" t="n">
        <v>0</v>
      </c>
      <c r="CS729" s="14" t="n">
        <v>5.158</v>
      </c>
      <c r="CT729" s="14" t="n">
        <v>11.015</v>
      </c>
      <c r="CU729" s="14" t="n">
        <v>29.266</v>
      </c>
    </row>
    <row r="730">
      <c r="A730" s="14" t="inlineStr">
        <is>
          <t>ESP2023</t>
        </is>
      </c>
      <c r="B730" s="14" t="inlineStr">
        <is>
          <t>ESP</t>
        </is>
      </c>
      <c r="C730" s="14" t="inlineStr">
        <is>
          <t>ESP</t>
        </is>
      </c>
      <c r="D730" s="14" t="inlineStr">
        <is>
          <t>Spain</t>
        </is>
      </c>
      <c r="E730" s="14" t="n">
        <v>2023</v>
      </c>
      <c r="F730" s="14" t="n">
        <v>0.21</v>
      </c>
      <c r="G730" s="14" t="n">
        <v>8.535</v>
      </c>
      <c r="H730" s="14" t="n">
        <v>1.286</v>
      </c>
      <c r="I730" s="14" t="n">
        <v>9.504</v>
      </c>
      <c r="J730" s="14" t="n">
        <v>18.039</v>
      </c>
      <c r="K730" s="14" t="n">
        <v>0</v>
      </c>
      <c r="L730" s="14" t="n">
        <v>1</v>
      </c>
      <c r="M730" s="14" t="n">
        <v>10.851</v>
      </c>
      <c r="N730" s="14" t="n">
        <v>3.857</v>
      </c>
      <c r="O730" s="14" t="n">
        <v>9.603999999999999</v>
      </c>
      <c r="P730" s="14" t="n">
        <v>20.455</v>
      </c>
      <c r="Q730" s="14" t="n">
        <v>0</v>
      </c>
      <c r="R730" s="14" t="n">
        <v>1</v>
      </c>
      <c r="S730" s="14" t="n">
        <v>14.964</v>
      </c>
      <c r="T730" s="14" t="n">
        <v>7.714</v>
      </c>
      <c r="U730" s="14" t="n">
        <v>0.748</v>
      </c>
      <c r="V730" s="14" t="n">
        <v>18.579</v>
      </c>
      <c r="W730" s="14" t="n">
        <v>0.21</v>
      </c>
      <c r="X730" s="14" t="n">
        <v>1</v>
      </c>
      <c r="Y730" s="14" t="n">
        <v>15.827</v>
      </c>
      <c r="Z730" s="14" t="n">
        <v>1.773</v>
      </c>
      <c r="AA730" s="14" t="n">
        <v>8.339</v>
      </c>
      <c r="AB730" s="14" t="n">
        <v>24.166</v>
      </c>
      <c r="AC730" s="14" t="n">
        <v>0</v>
      </c>
      <c r="AD730" s="14" t="n">
        <v>1</v>
      </c>
      <c r="AE730" s="14" t="n">
        <v>15.926</v>
      </c>
      <c r="AF730" s="14" t="n">
        <v>3.172</v>
      </c>
      <c r="AG730" s="14" t="n">
        <v>8.24</v>
      </c>
      <c r="AH730" s="14" t="n">
        <v>24.166</v>
      </c>
      <c r="AI730" s="14" t="n">
        <v>0</v>
      </c>
      <c r="AJ730" s="14" t="n">
        <v>1</v>
      </c>
      <c r="AK730" s="14" t="n">
        <v>25.48</v>
      </c>
      <c r="AL730" s="14" t="n">
        <v>12.622</v>
      </c>
      <c r="AM730" s="14" t="n">
        <v>0.423</v>
      </c>
      <c r="AN730" s="14" t="n">
        <v>31.342</v>
      </c>
      <c r="AO730" s="14" t="n">
        <v>0.21</v>
      </c>
      <c r="AP730" s="14" t="n">
        <v>1</v>
      </c>
      <c r="AQ730" s="14" t="n">
        <v>0.76</v>
      </c>
      <c r="AR730" s="14" t="n">
        <v>0.129</v>
      </c>
      <c r="AS730" s="14" t="n">
        <v>0.702</v>
      </c>
      <c r="AT730" s="14" t="n">
        <v>1.769</v>
      </c>
      <c r="AU730" s="14" t="n">
        <v>0.21</v>
      </c>
      <c r="AV730" s="14" t="n">
        <v>1</v>
      </c>
      <c r="AW730" s="14" t="n">
        <v>0.8110000000000001</v>
      </c>
      <c r="AX730" s="14" t="n">
        <v>0.129</v>
      </c>
      <c r="AY730" s="14" t="n">
        <v>0.584</v>
      </c>
      <c r="AZ730" s="14" t="n">
        <v>1.688</v>
      </c>
      <c r="BA730" s="14" t="n">
        <v>0.21</v>
      </c>
      <c r="BB730" s="14" t="n">
        <v>1</v>
      </c>
      <c r="BC730" s="14" t="n">
        <v>0.535</v>
      </c>
      <c r="BD730" s="14" t="n">
        <v>0.129</v>
      </c>
      <c r="BE730" s="14" t="n">
        <v>0.321</v>
      </c>
      <c r="BF730" s="14" t="n">
        <v>1.036</v>
      </c>
      <c r="BG730" s="14" t="n">
        <v>0.21</v>
      </c>
      <c r="BH730" s="14" t="n">
        <v>1</v>
      </c>
      <c r="BI730" s="14" t="n">
        <v>0.579</v>
      </c>
      <c r="BJ730" s="14" t="n">
        <v>0.129</v>
      </c>
      <c r="BK730" s="14" t="n">
        <v>0.362</v>
      </c>
      <c r="BL730" s="14" t="n">
        <v>1.139</v>
      </c>
      <c r="BM730" s="14" t="n">
        <v>0.21</v>
      </c>
      <c r="BN730" s="14" t="n">
        <v>1</v>
      </c>
      <c r="BO730" s="14" t="n">
        <v>0</v>
      </c>
      <c r="BP730" s="14" t="n">
        <v>0.005</v>
      </c>
      <c r="BQ730" s="14" t="n">
        <v>0.134</v>
      </c>
      <c r="BR730" s="14" t="n">
        <v>0</v>
      </c>
      <c r="BS730" s="14" t="n">
        <v>1</v>
      </c>
      <c r="BT730" s="14" t="n">
        <v>0</v>
      </c>
      <c r="BU730" s="14" t="n">
        <v>0.017</v>
      </c>
      <c r="BV730" s="14" t="n">
        <v>0.26</v>
      </c>
      <c r="BW730" s="14" t="n">
        <v>0.21</v>
      </c>
      <c r="BX730" s="14" t="n">
        <v>1</v>
      </c>
      <c r="BY730" s="14" t="n">
        <v>13.254</v>
      </c>
      <c r="BZ730" s="14" t="n">
        <v>0</v>
      </c>
      <c r="CA730" s="14" t="n">
        <v>13.254</v>
      </c>
      <c r="CB730" s="14" t="n">
        <v>0</v>
      </c>
      <c r="CC730" s="14" t="n">
        <v>83.248</v>
      </c>
      <c r="CD730" s="14" t="n">
        <v>7.95</v>
      </c>
      <c r="CE730" s="14" t="n">
        <v>105.416</v>
      </c>
      <c r="CF730" s="14" t="n">
        <v>228.283</v>
      </c>
      <c r="CG730" s="14" t="n">
        <v>0.21</v>
      </c>
      <c r="CH730" s="14" t="n">
        <v>1</v>
      </c>
      <c r="CI730" s="14" t="n">
        <v>0</v>
      </c>
      <c r="CJ730" s="14" t="n">
        <v>0</v>
      </c>
      <c r="CK730" s="14" t="n">
        <v>0</v>
      </c>
      <c r="CL730" s="14" t="n">
        <v>0</v>
      </c>
      <c r="CM730" s="14" t="n">
        <v>0.174</v>
      </c>
      <c r="CN730" s="14" t="n">
        <v>0</v>
      </c>
      <c r="CO730" s="14" t="n">
        <v>0</v>
      </c>
      <c r="CP730" s="14" t="n">
        <v>0</v>
      </c>
      <c r="CQ730" s="14" t="n">
        <v>1.348</v>
      </c>
      <c r="CR730" s="14" t="n">
        <v>0</v>
      </c>
      <c r="CS730" s="14" t="n">
        <v>5.37</v>
      </c>
      <c r="CT730" s="14" t="n">
        <v>7.25</v>
      </c>
      <c r="CU730" s="14" t="n">
        <v>11.72</v>
      </c>
    </row>
    <row r="731">
      <c r="A731" s="14" t="inlineStr">
        <is>
          <t>ESP2024</t>
        </is>
      </c>
      <c r="B731" s="14" t="inlineStr">
        <is>
          <t>ESP</t>
        </is>
      </c>
      <c r="C731" s="14" t="inlineStr">
        <is>
          <t>ESP</t>
        </is>
      </c>
      <c r="D731" s="14" t="inlineStr">
        <is>
          <t>Spain</t>
        </is>
      </c>
      <c r="E731" s="14" t="n">
        <v>2024</v>
      </c>
      <c r="F731" s="14" t="n">
        <v>0.21</v>
      </c>
      <c r="G731" s="14" t="n">
        <v>7.095</v>
      </c>
      <c r="H731" s="14" t="n">
        <v>1.324</v>
      </c>
      <c r="I731" s="14" t="n">
        <v>6.247</v>
      </c>
      <c r="J731" s="14" t="n">
        <v>13.341</v>
      </c>
      <c r="K731" s="14" t="n">
        <v>0</v>
      </c>
      <c r="L731" s="14" t="n">
        <v>1</v>
      </c>
      <c r="M731" s="14" t="n">
        <v>10.26</v>
      </c>
      <c r="N731" s="14" t="n">
        <v>3.971</v>
      </c>
      <c r="O731" s="14" t="n">
        <v>6.312</v>
      </c>
      <c r="P731" s="14" t="n">
        <v>16.572</v>
      </c>
      <c r="Q731" s="14" t="n">
        <v>0</v>
      </c>
      <c r="R731" s="14" t="n">
        <v>1</v>
      </c>
      <c r="S731" s="14" t="n">
        <v>13.713</v>
      </c>
      <c r="T731" s="14" t="n">
        <v>7.942</v>
      </c>
      <c r="U731" s="14" t="n">
        <v>0.796</v>
      </c>
      <c r="V731" s="14" t="n">
        <v>17.067</v>
      </c>
      <c r="W731" s="14" t="n">
        <v>0.21</v>
      </c>
      <c r="X731" s="14" t="n">
        <v>1</v>
      </c>
      <c r="Y731" s="14" t="n">
        <v>13.578</v>
      </c>
      <c r="Z731" s="14" t="n">
        <v>1.714</v>
      </c>
      <c r="AA731" s="14" t="n">
        <v>4.38</v>
      </c>
      <c r="AB731" s="14" t="n">
        <v>17.958</v>
      </c>
      <c r="AC731" s="14" t="n">
        <v>0</v>
      </c>
      <c r="AD731" s="14" t="n">
        <v>1</v>
      </c>
      <c r="AE731" s="14" t="n">
        <v>13.578</v>
      </c>
      <c r="AF731" s="14" t="n">
        <v>2.974</v>
      </c>
      <c r="AG731" s="14" t="n">
        <v>4.38</v>
      </c>
      <c r="AH731" s="14" t="n">
        <v>17.958</v>
      </c>
      <c r="AI731" s="14" t="n">
        <v>0</v>
      </c>
      <c r="AJ731" s="14" t="n">
        <v>1</v>
      </c>
      <c r="AK731" s="14" t="n">
        <v>20.49</v>
      </c>
      <c r="AL731" s="14" t="n">
        <v>10.422</v>
      </c>
      <c r="AM731" s="14" t="n">
        <v>1.357</v>
      </c>
      <c r="AN731" s="14" t="n">
        <v>26.434</v>
      </c>
      <c r="AO731" s="14" t="n">
        <v>0.21</v>
      </c>
      <c r="AP731" s="14" t="n">
        <v>1</v>
      </c>
      <c r="AQ731" s="14" t="n">
        <v>0.724</v>
      </c>
      <c r="AR731" s="14" t="n">
        <v>0.132</v>
      </c>
      <c r="AS731" s="14" t="n">
        <v>0.6870000000000001</v>
      </c>
      <c r="AT731" s="14" t="n">
        <v>1.708</v>
      </c>
      <c r="AU731" s="14" t="n">
        <v>0.21</v>
      </c>
      <c r="AV731" s="14" t="n">
        <v>1</v>
      </c>
      <c r="AW731" s="14" t="n">
        <v>0.75</v>
      </c>
      <c r="AX731" s="14" t="n">
        <v>0.132</v>
      </c>
      <c r="AY731" s="14" t="n">
        <v>0.5659999999999999</v>
      </c>
      <c r="AZ731" s="14" t="n">
        <v>1.592</v>
      </c>
      <c r="BA731" s="14" t="n">
        <v>0.21</v>
      </c>
      <c r="BB731" s="14" t="n">
        <v>1</v>
      </c>
      <c r="BC731" s="14" t="n">
        <v>0.513</v>
      </c>
      <c r="BD731" s="14" t="n">
        <v>0.132</v>
      </c>
      <c r="BE731" s="14" t="n">
        <v>0.334</v>
      </c>
      <c r="BF731" s="14" t="n">
        <v>1.025</v>
      </c>
      <c r="BG731" s="14" t="n">
        <v>0.21</v>
      </c>
      <c r="BH731" s="14" t="n">
        <v>1</v>
      </c>
      <c r="BI731" s="14" t="n">
        <v>0.591</v>
      </c>
      <c r="BJ731" s="14" t="n">
        <v>0.132</v>
      </c>
      <c r="BK731" s="14" t="n">
        <v>0.279</v>
      </c>
      <c r="BL731" s="14" t="n">
        <v>1.053</v>
      </c>
      <c r="BM731" s="14" t="n">
        <v>0.21</v>
      </c>
      <c r="BN731" s="14" t="n">
        <v>1</v>
      </c>
      <c r="BO731" s="14" t="n">
        <v>0</v>
      </c>
      <c r="BP731" s="14" t="n">
        <v>0.01</v>
      </c>
      <c r="BQ731" s="14" t="n">
        <v>0.116</v>
      </c>
      <c r="BR731" s="14" t="n">
        <v>0</v>
      </c>
      <c r="BS731" s="14" t="n">
        <v>1</v>
      </c>
      <c r="BT731" s="14" t="n">
        <v>0</v>
      </c>
      <c r="BU731" s="14" t="n">
        <v>0.032</v>
      </c>
      <c r="BV731" s="14" t="n">
        <v>0.262</v>
      </c>
      <c r="BW731" s="14" t="n">
        <v>0.21</v>
      </c>
      <c r="BX731" s="14" t="n">
        <v>1</v>
      </c>
      <c r="BY731" s="14" t="n">
        <v>13.646</v>
      </c>
      <c r="BZ731" s="14" t="n">
        <v>0</v>
      </c>
      <c r="CA731" s="14" t="n">
        <v>13.646</v>
      </c>
      <c r="CB731" s="14" t="n">
        <v>0</v>
      </c>
      <c r="CC731" s="14" t="n">
        <v>82.58799999999999</v>
      </c>
      <c r="CD731" s="14" t="n">
        <v>7.95</v>
      </c>
      <c r="CE731" s="14" t="n">
        <v>82.75700000000001</v>
      </c>
      <c r="CF731" s="14" t="n">
        <v>200.067</v>
      </c>
      <c r="CG731" s="14" t="n">
        <v>0.21</v>
      </c>
      <c r="CH731" s="14" t="n">
        <v>1</v>
      </c>
      <c r="CI731" s="14" t="n">
        <v>0</v>
      </c>
      <c r="CJ731" s="14" t="n">
        <v>0</v>
      </c>
      <c r="CK731" s="14" t="n">
        <v>0</v>
      </c>
      <c r="CL731" s="14" t="n">
        <v>0</v>
      </c>
      <c r="CM731" s="14" t="n">
        <v>0.179</v>
      </c>
      <c r="CN731" s="14" t="n">
        <v>0</v>
      </c>
      <c r="CO731" s="14" t="n">
        <v>0</v>
      </c>
      <c r="CP731" s="14" t="n">
        <v>0</v>
      </c>
      <c r="CQ731" s="14" t="n">
        <v>1.387</v>
      </c>
      <c r="CR731" s="14" t="n">
        <v>0</v>
      </c>
      <c r="CS731" s="14" t="n">
        <v>5.529</v>
      </c>
      <c r="CT731" s="14" t="n">
        <v>5.771</v>
      </c>
      <c r="CU731" s="14" t="n">
        <v>9.494999999999999</v>
      </c>
    </row>
    <row r="732">
      <c r="A732" s="14" t="inlineStr">
        <is>
          <t>LKA2021</t>
        </is>
      </c>
      <c r="B732" s="14" t="inlineStr">
        <is>
          <t>LKA</t>
        </is>
      </c>
      <c r="C732" s="14" t="inlineStr">
        <is>
          <t>LKA</t>
        </is>
      </c>
      <c r="D732" s="14" t="inlineStr">
        <is>
          <t>Sri Lanka</t>
        </is>
      </c>
      <c r="E732" s="14" t="n">
        <v>2021</v>
      </c>
      <c r="F732" s="14" t="n">
        <v>0.08</v>
      </c>
      <c r="G732" s="14" t="n">
        <v>4.606</v>
      </c>
      <c r="H732" s="14" t="n">
        <v>1.116</v>
      </c>
      <c r="I732" s="14" t="n">
        <v>0</v>
      </c>
      <c r="J732" s="14" t="n">
        <v>4.606</v>
      </c>
      <c r="K732" s="14" t="n">
        <v>0</v>
      </c>
      <c r="L732" s="14" t="n">
        <v>1</v>
      </c>
      <c r="M732" s="14" t="n">
        <v>7.724</v>
      </c>
      <c r="N732" s="14" t="n">
        <v>3.348</v>
      </c>
      <c r="O732" s="14" t="n">
        <v>0</v>
      </c>
      <c r="P732" s="14" t="n">
        <v>7.724</v>
      </c>
      <c r="Q732" s="14" t="n">
        <v>0</v>
      </c>
      <c r="R732" s="14" t="n">
        <v>1</v>
      </c>
      <c r="S732" s="14" t="n">
        <v>10.187</v>
      </c>
      <c r="T732" s="14" t="n">
        <v>6.697</v>
      </c>
      <c r="U732" s="14" t="n">
        <v>0</v>
      </c>
      <c r="V732" s="14" t="n">
        <v>11.001</v>
      </c>
      <c r="W732" s="14" t="n">
        <v>0.08</v>
      </c>
      <c r="X732" s="14" t="n">
        <v>1</v>
      </c>
      <c r="Y732" s="14" t="n">
        <v>4.783</v>
      </c>
      <c r="Z732" s="14" t="n">
        <v>0.5590000000000001</v>
      </c>
      <c r="AA732" s="14" t="n">
        <v>0</v>
      </c>
      <c r="AB732" s="14" t="n">
        <v>4.783</v>
      </c>
      <c r="AC732" s="14" t="n">
        <v>0</v>
      </c>
      <c r="AD732" s="14" t="n">
        <v>1</v>
      </c>
      <c r="AE732" s="14" t="n">
        <v>5.926</v>
      </c>
      <c r="AF732" s="14" t="n">
        <v>1.225</v>
      </c>
      <c r="AG732" s="14" t="n">
        <v>0</v>
      </c>
      <c r="AH732" s="14" t="n">
        <v>5.926</v>
      </c>
      <c r="AI732" s="14" t="n">
        <v>0</v>
      </c>
      <c r="AJ732" s="14" t="n">
        <v>1</v>
      </c>
      <c r="AK732" s="14" t="n">
        <v>12.786</v>
      </c>
      <c r="AL732" s="14" t="n">
        <v>6.372</v>
      </c>
      <c r="AM732" s="14" t="n">
        <v>0</v>
      </c>
      <c r="AN732" s="14" t="n">
        <v>13.809</v>
      </c>
      <c r="AO732" s="14" t="n">
        <v>0.08</v>
      </c>
      <c r="AP732" s="14" t="n">
        <v>1</v>
      </c>
      <c r="AQ732" s="14" t="n">
        <v>0.621</v>
      </c>
      <c r="AR732" s="14" t="n">
        <v>0.114</v>
      </c>
      <c r="AS732" s="14" t="n">
        <v>0.137</v>
      </c>
      <c r="AT732" s="14" t="n">
        <v>0.758</v>
      </c>
      <c r="AU732" s="14" t="n">
        <v>0</v>
      </c>
      <c r="AV732" s="14" t="n">
        <v>1</v>
      </c>
      <c r="AW732" s="14" t="n">
        <v>0.593</v>
      </c>
      <c r="AX732" s="14" t="n">
        <v>0.114</v>
      </c>
      <c r="AY732" s="14" t="n">
        <v>0.022</v>
      </c>
      <c r="AZ732" s="14" t="n">
        <v>0.615</v>
      </c>
      <c r="BA732" s="14" t="n">
        <v>0</v>
      </c>
      <c r="BB732" s="14" t="n">
        <v>1</v>
      </c>
      <c r="BC732" s="14" t="n">
        <v>0.44</v>
      </c>
      <c r="BD732" s="14" t="n">
        <v>0.114</v>
      </c>
      <c r="BE732" s="14" t="n">
        <v>0</v>
      </c>
      <c r="BF732" s="14" t="n">
        <v>0.475</v>
      </c>
      <c r="BG732" s="14" t="n">
        <v>0.08</v>
      </c>
      <c r="BH732" s="14" t="n">
        <v>1</v>
      </c>
      <c r="BI732" s="14" t="n">
        <v>0.5600000000000001</v>
      </c>
      <c r="BJ732" s="14" t="n">
        <v>0.114</v>
      </c>
      <c r="BK732" s="14" t="n">
        <v>-0.208</v>
      </c>
      <c r="BL732" s="14" t="n">
        <v>0.352</v>
      </c>
      <c r="BM732" s="14" t="n">
        <v>0</v>
      </c>
      <c r="BN732" s="14" t="n">
        <v>1</v>
      </c>
      <c r="BO732" s="14" t="n">
        <v>0</v>
      </c>
      <c r="BP732" s="14" t="n">
        <v>-0.03</v>
      </c>
      <c r="BQ732" s="14" t="n">
        <v>0.074</v>
      </c>
      <c r="BR732" s="14" t="n">
        <v>0</v>
      </c>
      <c r="BS732" s="14" t="n">
        <v>0.833</v>
      </c>
      <c r="BT732" s="14" t="n">
        <v>0</v>
      </c>
      <c r="BU732" s="14" t="n">
        <v>-0.03</v>
      </c>
      <c r="BV732" s="14" t="n">
        <v>0.075</v>
      </c>
      <c r="BW732" s="14" t="n">
        <v>0</v>
      </c>
      <c r="BX732" s="14" t="n">
        <v>0.833</v>
      </c>
      <c r="BY732" s="14" t="n">
        <v>11.787</v>
      </c>
      <c r="BZ732" s="14" t="n">
        <v>0</v>
      </c>
      <c r="CA732" s="14" t="n">
        <v>11.787</v>
      </c>
      <c r="CB732" s="14" t="n">
        <v>0</v>
      </c>
      <c r="CC732" s="14" t="n">
        <v>81.69499999999999</v>
      </c>
      <c r="CD732" s="14" t="n">
        <v>7.95</v>
      </c>
      <c r="CE732" s="14" t="n">
        <v>-15.969</v>
      </c>
      <c r="CF732" s="14" t="n">
        <v>70.985</v>
      </c>
      <c r="CG732" s="14" t="n">
        <v>0.08</v>
      </c>
      <c r="CH732" s="14" t="n">
        <v>1</v>
      </c>
      <c r="CI732" s="14" t="n">
        <v>0</v>
      </c>
      <c r="CJ732" s="14" t="n">
        <v>0</v>
      </c>
      <c r="CK732" s="14" t="n">
        <v>0</v>
      </c>
      <c r="CL732" s="14" t="n">
        <v>0</v>
      </c>
      <c r="CM732" s="14" t="n">
        <v>0</v>
      </c>
      <c r="CN732" s="14" t="n">
        <v>0</v>
      </c>
      <c r="CO732" s="14" t="n">
        <v>0</v>
      </c>
      <c r="CP732" s="14" t="n">
        <v>0.048</v>
      </c>
      <c r="CQ732" s="14" t="n">
        <v>1.198</v>
      </c>
      <c r="CR732" s="14" t="n">
        <v>0</v>
      </c>
      <c r="CS732" s="14" t="n">
        <v>4.776</v>
      </c>
      <c r="CT732" s="14" t="n">
        <v>3.604</v>
      </c>
      <c r="CU732" s="14" t="n">
        <v>16.843</v>
      </c>
    </row>
    <row r="733">
      <c r="A733" s="14" t="inlineStr">
        <is>
          <t>LKA2022</t>
        </is>
      </c>
      <c r="B733" s="14" t="inlineStr">
        <is>
          <t>LKA</t>
        </is>
      </c>
      <c r="C733" s="14" t="inlineStr">
        <is>
          <t>LKA</t>
        </is>
      </c>
      <c r="D733" s="14" t="inlineStr">
        <is>
          <t>Sri Lanka</t>
        </is>
      </c>
      <c r="E733" s="14" t="n">
        <v>2022</v>
      </c>
      <c r="F733" s="14" t="n">
        <v>0.08</v>
      </c>
      <c r="G733" s="14" t="n">
        <v>8.781000000000001</v>
      </c>
      <c r="H733" s="14" t="n">
        <v>1.234</v>
      </c>
      <c r="I733" s="14" t="n">
        <v>0</v>
      </c>
      <c r="J733" s="14" t="n">
        <v>8.781000000000001</v>
      </c>
      <c r="K733" s="14" t="n">
        <v>0</v>
      </c>
      <c r="L733" s="14" t="n">
        <v>1</v>
      </c>
      <c r="M733" s="14" t="n">
        <v>9.775</v>
      </c>
      <c r="N733" s="14" t="n">
        <v>3.702</v>
      </c>
      <c r="O733" s="14" t="n">
        <v>0</v>
      </c>
      <c r="P733" s="14" t="n">
        <v>9.775</v>
      </c>
      <c r="Q733" s="14" t="n">
        <v>0</v>
      </c>
      <c r="R733" s="14" t="n">
        <v>1</v>
      </c>
      <c r="S733" s="14" t="n">
        <v>14.95</v>
      </c>
      <c r="T733" s="14" t="n">
        <v>7.404</v>
      </c>
      <c r="U733" s="14" t="n">
        <v>0.089</v>
      </c>
      <c r="V733" s="14" t="n">
        <v>16.147</v>
      </c>
      <c r="W733" s="14" t="n">
        <v>0.08</v>
      </c>
      <c r="X733" s="14" t="n">
        <v>1</v>
      </c>
      <c r="Y733" s="14" t="n">
        <v>5.165</v>
      </c>
      <c r="Z733" s="14" t="n">
        <v>0.603</v>
      </c>
      <c r="AA733" s="14" t="n">
        <v>0</v>
      </c>
      <c r="AB733" s="14" t="n">
        <v>5.165</v>
      </c>
      <c r="AC733" s="14" t="n">
        <v>0</v>
      </c>
      <c r="AD733" s="14" t="n">
        <v>1</v>
      </c>
      <c r="AE733" s="14" t="n">
        <v>6.4</v>
      </c>
      <c r="AF733" s="14" t="n">
        <v>1.323</v>
      </c>
      <c r="AG733" s="14" t="n">
        <v>0</v>
      </c>
      <c r="AH733" s="14" t="n">
        <v>6.4</v>
      </c>
      <c r="AI733" s="14" t="n">
        <v>0</v>
      </c>
      <c r="AJ733" s="14" t="n">
        <v>1</v>
      </c>
      <c r="AK733" s="14" t="n">
        <v>13.808</v>
      </c>
      <c r="AL733" s="14" t="n">
        <v>6.881</v>
      </c>
      <c r="AM733" s="14" t="n">
        <v>0.082</v>
      </c>
      <c r="AN733" s="14" t="n">
        <v>14.912</v>
      </c>
      <c r="AO733" s="14" t="n">
        <v>0.08</v>
      </c>
      <c r="AP733" s="14" t="n">
        <v>1</v>
      </c>
      <c r="AQ733" s="14" t="n">
        <v>0.847</v>
      </c>
      <c r="AR733" s="14" t="n">
        <v>0.123</v>
      </c>
      <c r="AS733" s="14" t="n">
        <v>0.313</v>
      </c>
      <c r="AT733" s="14" t="n">
        <v>1.16</v>
      </c>
      <c r="AU733" s="14" t="n">
        <v>0</v>
      </c>
      <c r="AV733" s="14" t="n">
        <v>1</v>
      </c>
      <c r="AW733" s="14" t="n">
        <v>0.947</v>
      </c>
      <c r="AX733" s="14" t="n">
        <v>0.123</v>
      </c>
      <c r="AY733" s="14" t="n">
        <v>0.149</v>
      </c>
      <c r="AZ733" s="14" t="n">
        <v>1.096</v>
      </c>
      <c r="BA733" s="14" t="n">
        <v>0</v>
      </c>
      <c r="BB733" s="14" t="n">
        <v>1</v>
      </c>
      <c r="BC733" s="14" t="n">
        <v>0.589</v>
      </c>
      <c r="BD733" s="14" t="n">
        <v>0.123</v>
      </c>
      <c r="BE733" s="14" t="n">
        <v>0.003</v>
      </c>
      <c r="BF733" s="14" t="n">
        <v>0.636</v>
      </c>
      <c r="BG733" s="14" t="n">
        <v>0.08</v>
      </c>
      <c r="BH733" s="14" t="n">
        <v>1</v>
      </c>
      <c r="BI733" s="14" t="n">
        <v>0.6889999999999999</v>
      </c>
      <c r="BJ733" s="14" t="n">
        <v>0.123</v>
      </c>
      <c r="BK733" s="14" t="n">
        <v>-0.095</v>
      </c>
      <c r="BL733" s="14" t="n">
        <v>0.594</v>
      </c>
      <c r="BM733" s="14" t="n">
        <v>0</v>
      </c>
      <c r="BN733" s="14" t="n">
        <v>1</v>
      </c>
      <c r="BO733" s="14" t="n">
        <v>0</v>
      </c>
      <c r="BP733" s="14" t="n">
        <v>-0.099</v>
      </c>
      <c r="BQ733" s="14" t="n">
        <v>0.06900000000000001</v>
      </c>
      <c r="BR733" s="14" t="n">
        <v>0</v>
      </c>
      <c r="BS733" s="14" t="n">
        <v>0.833</v>
      </c>
      <c r="BT733" s="14" t="n">
        <v>0</v>
      </c>
      <c r="BU733" s="14" t="n">
        <v>-0.099</v>
      </c>
      <c r="BV733" s="14" t="n">
        <v>0.075</v>
      </c>
      <c r="BW733" s="14" t="n">
        <v>0</v>
      </c>
      <c r="BX733" s="14" t="n">
        <v>0.833</v>
      </c>
      <c r="BY733" s="14" t="n">
        <v>12.729</v>
      </c>
      <c r="BZ733" s="14" t="n">
        <v>0</v>
      </c>
      <c r="CA733" s="14" t="n">
        <v>12.729</v>
      </c>
      <c r="CB733" s="14" t="n">
        <v>0</v>
      </c>
      <c r="CC733" s="14" t="n">
        <v>102.477</v>
      </c>
      <c r="CD733" s="14" t="n">
        <v>7.95</v>
      </c>
      <c r="CE733" s="14" t="n">
        <v>30.002</v>
      </c>
      <c r="CF733" s="14" t="n">
        <v>143.077</v>
      </c>
      <c r="CG733" s="14" t="n">
        <v>0.08</v>
      </c>
      <c r="CH733" s="14" t="n">
        <v>1</v>
      </c>
      <c r="CI733" s="14" t="n">
        <v>0</v>
      </c>
      <c r="CJ733" s="14" t="n">
        <v>0</v>
      </c>
      <c r="CK733" s="14" t="n">
        <v>0</v>
      </c>
      <c r="CL733" s="14" t="n">
        <v>0</v>
      </c>
      <c r="CM733" s="14" t="n">
        <v>0</v>
      </c>
      <c r="CN733" s="14" t="n">
        <v>0</v>
      </c>
      <c r="CO733" s="14" t="n">
        <v>0</v>
      </c>
      <c r="CP733" s="14" t="n">
        <v>0.001</v>
      </c>
      <c r="CQ733" s="14" t="n">
        <v>1.294</v>
      </c>
      <c r="CR733" s="14" t="n">
        <v>0</v>
      </c>
      <c r="CS733" s="14" t="n">
        <v>5.158</v>
      </c>
      <c r="CT733" s="14" t="n">
        <v>7.554</v>
      </c>
      <c r="CU733" s="14" t="n">
        <v>30.149</v>
      </c>
    </row>
    <row r="734">
      <c r="A734" s="14" t="inlineStr">
        <is>
          <t>LKA2023</t>
        </is>
      </c>
      <c r="B734" s="14" t="inlineStr">
        <is>
          <t>LKA</t>
        </is>
      </c>
      <c r="C734" s="14" t="inlineStr">
        <is>
          <t>LKA</t>
        </is>
      </c>
      <c r="D734" s="14" t="inlineStr">
        <is>
          <t>Sri Lanka</t>
        </is>
      </c>
      <c r="E734" s="14" t="n">
        <v>2023</v>
      </c>
      <c r="F734" s="14" t="n">
        <v>0.08</v>
      </c>
      <c r="G734" s="14" t="n">
        <v>5.641</v>
      </c>
      <c r="H734" s="14" t="n">
        <v>1.264</v>
      </c>
      <c r="I734" s="14" t="n">
        <v>0</v>
      </c>
      <c r="J734" s="14" t="n">
        <v>5.641</v>
      </c>
      <c r="K734" s="14" t="n">
        <v>0</v>
      </c>
      <c r="L734" s="14" t="n">
        <v>1</v>
      </c>
      <c r="M734" s="14" t="n">
        <v>7.729</v>
      </c>
      <c r="N734" s="14" t="n">
        <v>3.791</v>
      </c>
      <c r="O734" s="14" t="n">
        <v>0</v>
      </c>
      <c r="P734" s="14" t="n">
        <v>7.729</v>
      </c>
      <c r="Q734" s="14" t="n">
        <v>0</v>
      </c>
      <c r="R734" s="14" t="n">
        <v>1</v>
      </c>
      <c r="S734" s="14" t="n">
        <v>11.96</v>
      </c>
      <c r="T734" s="14" t="n">
        <v>7.582</v>
      </c>
      <c r="U734" s="14" t="n">
        <v>0.106</v>
      </c>
      <c r="V734" s="14" t="n">
        <v>12.916</v>
      </c>
      <c r="W734" s="14" t="n">
        <v>0.08</v>
      </c>
      <c r="X734" s="14" t="n">
        <v>1</v>
      </c>
      <c r="Y734" s="14" t="n">
        <v>5.378</v>
      </c>
      <c r="Z734" s="14" t="n">
        <v>0.628</v>
      </c>
      <c r="AA734" s="14" t="n">
        <v>0</v>
      </c>
      <c r="AB734" s="14" t="n">
        <v>5.378</v>
      </c>
      <c r="AC734" s="14" t="n">
        <v>0</v>
      </c>
      <c r="AD734" s="14" t="n">
        <v>1</v>
      </c>
      <c r="AE734" s="14" t="n">
        <v>6.664</v>
      </c>
      <c r="AF734" s="14" t="n">
        <v>1.378</v>
      </c>
      <c r="AG734" s="14" t="n">
        <v>0</v>
      </c>
      <c r="AH734" s="14" t="n">
        <v>6.664</v>
      </c>
      <c r="AI734" s="14" t="n">
        <v>0</v>
      </c>
      <c r="AJ734" s="14" t="n">
        <v>1</v>
      </c>
      <c r="AK734" s="14" t="n">
        <v>14.378</v>
      </c>
      <c r="AL734" s="14" t="n">
        <v>7.165</v>
      </c>
      <c r="AM734" s="14" t="n">
        <v>0.127</v>
      </c>
      <c r="AN734" s="14" t="n">
        <v>15.528</v>
      </c>
      <c r="AO734" s="14" t="n">
        <v>0.08</v>
      </c>
      <c r="AP734" s="14" t="n">
        <v>1</v>
      </c>
      <c r="AQ734" s="14" t="n">
        <v>0.749</v>
      </c>
      <c r="AR734" s="14" t="n">
        <v>0.129</v>
      </c>
      <c r="AS734" s="14" t="n">
        <v>0.409</v>
      </c>
      <c r="AT734" s="14" t="n">
        <v>1.158</v>
      </c>
      <c r="AU734" s="14" t="n">
        <v>0</v>
      </c>
      <c r="AV734" s="14" t="n">
        <v>1</v>
      </c>
      <c r="AW734" s="14" t="n">
        <v>0.783</v>
      </c>
      <c r="AX734" s="14" t="n">
        <v>0.129</v>
      </c>
      <c r="AY734" s="14" t="n">
        <v>0.355</v>
      </c>
      <c r="AZ734" s="14" t="n">
        <v>1.138</v>
      </c>
      <c r="BA734" s="14" t="n">
        <v>0</v>
      </c>
      <c r="BB734" s="14" t="n">
        <v>1</v>
      </c>
      <c r="BC734" s="14" t="n">
        <v>0.527</v>
      </c>
      <c r="BD734" s="14" t="n">
        <v>0.129</v>
      </c>
      <c r="BE734" s="14" t="n">
        <v>0.005</v>
      </c>
      <c r="BF734" s="14" t="n">
        <v>0.57</v>
      </c>
      <c r="BG734" s="14" t="n">
        <v>0.08</v>
      </c>
      <c r="BH734" s="14" t="n">
        <v>1</v>
      </c>
      <c r="BI734" s="14" t="n">
        <v>0.64</v>
      </c>
      <c r="BJ734" s="14" t="n">
        <v>0.129</v>
      </c>
      <c r="BK734" s="14" t="n">
        <v>0.168</v>
      </c>
      <c r="BL734" s="14" t="n">
        <v>0.8080000000000001</v>
      </c>
      <c r="BM734" s="14" t="n">
        <v>0</v>
      </c>
      <c r="BN734" s="14" t="n">
        <v>1</v>
      </c>
      <c r="BO734" s="14" t="n">
        <v>0</v>
      </c>
      <c r="BP734" s="14" t="n">
        <v>-0.042</v>
      </c>
      <c r="BQ734" s="14" t="n">
        <v>0.068</v>
      </c>
      <c r="BR734" s="14" t="n">
        <v>0</v>
      </c>
      <c r="BS734" s="14" t="n">
        <v>0.833</v>
      </c>
      <c r="BT734" s="14" t="n">
        <v>0</v>
      </c>
      <c r="BU734" s="14" t="n">
        <v>-0.042</v>
      </c>
      <c r="BV734" s="14" t="n">
        <v>0.074</v>
      </c>
      <c r="BW734" s="14" t="n">
        <v>0</v>
      </c>
      <c r="BX734" s="14" t="n">
        <v>0.833</v>
      </c>
      <c r="BY734" s="14" t="n">
        <v>13.254</v>
      </c>
      <c r="BZ734" s="14" t="n">
        <v>0</v>
      </c>
      <c r="CA734" s="14" t="n">
        <v>13.254</v>
      </c>
      <c r="CB734" s="14" t="n">
        <v>0</v>
      </c>
      <c r="CC734" s="14" t="n">
        <v>87.07899999999999</v>
      </c>
      <c r="CD734" s="14" t="n">
        <v>7.95</v>
      </c>
      <c r="CE734" s="14" t="n">
        <v>15.299</v>
      </c>
      <c r="CF734" s="14" t="n">
        <v>110.568</v>
      </c>
      <c r="CG734" s="14" t="n">
        <v>0.08</v>
      </c>
      <c r="CH734" s="14" t="n">
        <v>1</v>
      </c>
      <c r="CI734" s="14" t="n">
        <v>0</v>
      </c>
      <c r="CJ734" s="14" t="n">
        <v>0</v>
      </c>
      <c r="CK734" s="14" t="n">
        <v>0</v>
      </c>
      <c r="CL734" s="14" t="n">
        <v>0</v>
      </c>
      <c r="CM734" s="14" t="n">
        <v>0</v>
      </c>
      <c r="CN734" s="14" t="n">
        <v>0</v>
      </c>
      <c r="CO734" s="14" t="n">
        <v>0</v>
      </c>
      <c r="CP734" s="14" t="n">
        <v>0.034</v>
      </c>
      <c r="CQ734" s="14" t="n">
        <v>1.348</v>
      </c>
      <c r="CR734" s="14" t="n">
        <v>0</v>
      </c>
      <c r="CS734" s="14" t="n">
        <v>5.37</v>
      </c>
      <c r="CT734" s="14" t="n">
        <v>4.484</v>
      </c>
      <c r="CU734" s="14" t="n">
        <v>12.392</v>
      </c>
    </row>
    <row r="735">
      <c r="A735" s="14" t="inlineStr">
        <is>
          <t>LKA2024</t>
        </is>
      </c>
      <c r="B735" s="14" t="inlineStr">
        <is>
          <t>LKA</t>
        </is>
      </c>
      <c r="C735" s="14" t="inlineStr">
        <is>
          <t>LKA</t>
        </is>
      </c>
      <c r="D735" s="14" t="inlineStr">
        <is>
          <t>Sri Lanka</t>
        </is>
      </c>
      <c r="E735" s="14" t="n">
        <v>2024</v>
      </c>
      <c r="F735" s="14" t="n">
        <v>0.08</v>
      </c>
      <c r="G735" s="14" t="n">
        <v>4.738</v>
      </c>
      <c r="H735" s="14" t="n">
        <v>1.301</v>
      </c>
      <c r="I735" s="14" t="n">
        <v>0</v>
      </c>
      <c r="J735" s="14" t="n">
        <v>4.738</v>
      </c>
      <c r="K735" s="14" t="n">
        <v>0</v>
      </c>
      <c r="L735" s="14" t="n">
        <v>1</v>
      </c>
      <c r="M735" s="14" t="n">
        <v>6.996</v>
      </c>
      <c r="N735" s="14" t="n">
        <v>3.903</v>
      </c>
      <c r="O735" s="14" t="n">
        <v>0</v>
      </c>
      <c r="P735" s="14" t="n">
        <v>6.996</v>
      </c>
      <c r="Q735" s="14" t="n">
        <v>0</v>
      </c>
      <c r="R735" s="14" t="n">
        <v>1</v>
      </c>
      <c r="S735" s="14" t="n">
        <v>11.243</v>
      </c>
      <c r="T735" s="14" t="n">
        <v>7.806</v>
      </c>
      <c r="U735" s="14" t="n">
        <v>0.123</v>
      </c>
      <c r="V735" s="14" t="n">
        <v>12.142</v>
      </c>
      <c r="W735" s="14" t="n">
        <v>0.08</v>
      </c>
      <c r="X735" s="14" t="n">
        <v>1</v>
      </c>
      <c r="Y735" s="14" t="n">
        <v>5.537</v>
      </c>
      <c r="Z735" s="14" t="n">
        <v>0.647</v>
      </c>
      <c r="AA735" s="14" t="n">
        <v>0</v>
      </c>
      <c r="AB735" s="14" t="n">
        <v>5.537</v>
      </c>
      <c r="AC735" s="14" t="n">
        <v>0</v>
      </c>
      <c r="AD735" s="14" t="n">
        <v>1</v>
      </c>
      <c r="AE735" s="14" t="n">
        <v>6.861</v>
      </c>
      <c r="AF735" s="14" t="n">
        <v>1.419</v>
      </c>
      <c r="AG735" s="14" t="n">
        <v>0</v>
      </c>
      <c r="AH735" s="14" t="n">
        <v>6.861</v>
      </c>
      <c r="AI735" s="14" t="n">
        <v>0</v>
      </c>
      <c r="AJ735" s="14" t="n">
        <v>1</v>
      </c>
      <c r="AK735" s="14" t="n">
        <v>14.802</v>
      </c>
      <c r="AL735" s="14" t="n">
        <v>7.377</v>
      </c>
      <c r="AM735" s="14" t="n">
        <v>0.161</v>
      </c>
      <c r="AN735" s="14" t="n">
        <v>15.986</v>
      </c>
      <c r="AO735" s="14" t="n">
        <v>0.08</v>
      </c>
      <c r="AP735" s="14" t="n">
        <v>1</v>
      </c>
      <c r="AQ735" s="14" t="n">
        <v>0.72</v>
      </c>
      <c r="AR735" s="14" t="n">
        <v>0.132</v>
      </c>
      <c r="AS735" s="14" t="n">
        <v>0.463</v>
      </c>
      <c r="AT735" s="14" t="n">
        <v>1.183</v>
      </c>
      <c r="AU735" s="14" t="n">
        <v>0</v>
      </c>
      <c r="AV735" s="14" t="n">
        <v>1</v>
      </c>
      <c r="AW735" s="14" t="n">
        <v>0.734</v>
      </c>
      <c r="AX735" s="14" t="n">
        <v>0.132</v>
      </c>
      <c r="AY735" s="14" t="n">
        <v>0.393</v>
      </c>
      <c r="AZ735" s="14" t="n">
        <v>1.127</v>
      </c>
      <c r="BA735" s="14" t="n">
        <v>0</v>
      </c>
      <c r="BB735" s="14" t="n">
        <v>1</v>
      </c>
      <c r="BC735" s="14" t="n">
        <v>0.51</v>
      </c>
      <c r="BD735" s="14" t="n">
        <v>0.132</v>
      </c>
      <c r="BE735" s="14" t="n">
        <v>0.006</v>
      </c>
      <c r="BF735" s="14" t="n">
        <v>0.551</v>
      </c>
      <c r="BG735" s="14" t="n">
        <v>0.08</v>
      </c>
      <c r="BH735" s="14" t="n">
        <v>1</v>
      </c>
      <c r="BI735" s="14" t="n">
        <v>0.652</v>
      </c>
      <c r="BJ735" s="14" t="n">
        <v>0.132</v>
      </c>
      <c r="BK735" s="14" t="n">
        <v>-0.027</v>
      </c>
      <c r="BL735" s="14" t="n">
        <v>0.625</v>
      </c>
      <c r="BM735" s="14" t="n">
        <v>0</v>
      </c>
      <c r="BN735" s="14" t="n">
        <v>1</v>
      </c>
      <c r="BO735" s="14" t="n">
        <v>0</v>
      </c>
      <c r="BP735" s="14" t="n">
        <v>-0.044</v>
      </c>
      <c r="BQ735" s="14" t="n">
        <v>0.095</v>
      </c>
      <c r="BR735" s="14" t="n">
        <v>0</v>
      </c>
      <c r="BS735" s="14" t="n">
        <v>0.833</v>
      </c>
      <c r="BT735" s="14" t="n">
        <v>0</v>
      </c>
      <c r="BU735" s="14" t="n">
        <v>-0.044</v>
      </c>
      <c r="BV735" s="14" t="n">
        <v>0.094</v>
      </c>
      <c r="BW735" s="14" t="n">
        <v>0</v>
      </c>
      <c r="BX735" s="14" t="n">
        <v>0.833</v>
      </c>
      <c r="BY735" s="14" t="n">
        <v>13.646</v>
      </c>
      <c r="BZ735" s="14" t="n">
        <v>0</v>
      </c>
      <c r="CA735" s="14" t="n">
        <v>13.646</v>
      </c>
      <c r="CB735" s="14" t="n">
        <v>0</v>
      </c>
      <c r="CC735" s="14" t="n">
        <v>86.38500000000001</v>
      </c>
      <c r="CD735" s="14" t="n">
        <v>7.95</v>
      </c>
      <c r="CE735" s="14" t="n">
        <v>3.675</v>
      </c>
      <c r="CF735" s="14" t="n">
        <v>97.26600000000001</v>
      </c>
      <c r="CG735" s="14" t="n">
        <v>0.08</v>
      </c>
      <c r="CH735" s="14" t="n">
        <v>1</v>
      </c>
      <c r="CI735" s="14" t="n">
        <v>0</v>
      </c>
      <c r="CJ735" s="14" t="n">
        <v>0</v>
      </c>
      <c r="CK735" s="14" t="n">
        <v>0</v>
      </c>
      <c r="CL735" s="14" t="n">
        <v>0</v>
      </c>
      <c r="CM735" s="14" t="n">
        <v>0</v>
      </c>
      <c r="CN735" s="14" t="n">
        <v>0</v>
      </c>
      <c r="CO735" s="14" t="n">
        <v>0</v>
      </c>
      <c r="CP735" s="14" t="n">
        <v>0.034</v>
      </c>
      <c r="CQ735" s="14" t="n">
        <v>1.387</v>
      </c>
      <c r="CR735" s="14" t="n">
        <v>0</v>
      </c>
      <c r="CS735" s="14" t="n">
        <v>5.529</v>
      </c>
      <c r="CT735" s="14" t="n">
        <v>3.509</v>
      </c>
      <c r="CU735" s="14" t="n">
        <v>10.792</v>
      </c>
    </row>
    <row r="736">
      <c r="A736" s="14" t="inlineStr">
        <is>
          <t>KNA2021</t>
        </is>
      </c>
      <c r="B736" s="14" t="inlineStr">
        <is>
          <t>KNA</t>
        </is>
      </c>
      <c r="C736" s="14" t="inlineStr">
        <is>
          <t>KNA</t>
        </is>
      </c>
      <c r="D736" s="14" t="inlineStr">
        <is>
          <t>St. Kitts and Nevis</t>
        </is>
      </c>
      <c r="E736" s="14" t="n">
        <v>2021</v>
      </c>
      <c r="F736" s="14" t="n">
        <v>0.17</v>
      </c>
      <c r="G736" s="14" t="n">
        <v>5.897</v>
      </c>
      <c r="H736" s="14" t="n">
        <v>1.143</v>
      </c>
      <c r="I736" s="14" t="n">
        <v>0</v>
      </c>
      <c r="J736" s="14" t="n">
        <v>5.897</v>
      </c>
      <c r="K736" s="14" t="n">
        <v>0</v>
      </c>
      <c r="L736" s="14" t="n">
        <v>1</v>
      </c>
      <c r="M736" s="14" t="n">
        <v>7.964</v>
      </c>
      <c r="N736" s="14" t="n">
        <v>3.43</v>
      </c>
      <c r="O736" s="14" t="n">
        <v>0</v>
      </c>
      <c r="P736" s="14" t="n">
        <v>7.964</v>
      </c>
      <c r="Q736" s="14" t="n">
        <v>0</v>
      </c>
      <c r="R736" s="14" t="n">
        <v>1</v>
      </c>
      <c r="S736" s="14" t="n">
        <v>11.613</v>
      </c>
      <c r="T736" s="14" t="n">
        <v>6.86</v>
      </c>
      <c r="U736" s="14" t="n">
        <v>0</v>
      </c>
      <c r="V736" s="14" t="n">
        <v>13.588</v>
      </c>
      <c r="W736" s="14" t="n">
        <v>0.17</v>
      </c>
      <c r="X736" s="14" t="n">
        <v>1</v>
      </c>
      <c r="Y736" s="14" t="n">
        <v>17.127</v>
      </c>
      <c r="Z736" s="14" t="n">
        <v>2.304</v>
      </c>
      <c r="AA736" s="14" t="n">
        <v>0</v>
      </c>
      <c r="AB736" s="14" t="n">
        <v>17.127</v>
      </c>
      <c r="AC736" s="14" t="n">
        <v>0</v>
      </c>
      <c r="AD736" s="14" t="n">
        <v>1</v>
      </c>
      <c r="AE736" s="14" t="n">
        <v>18.27</v>
      </c>
      <c r="AF736" s="14" t="n">
        <v>4.278</v>
      </c>
      <c r="AG736" s="14" t="n">
        <v>0</v>
      </c>
      <c r="AH736" s="14" t="n">
        <v>18.27</v>
      </c>
      <c r="AI736" s="14" t="n">
        <v>0</v>
      </c>
      <c r="AJ736" s="14" t="n">
        <v>1</v>
      </c>
      <c r="AK736" s="14" t="n">
        <v>25.13</v>
      </c>
      <c r="AL736" s="14" t="n">
        <v>13.503</v>
      </c>
      <c r="AM736" s="14" t="n">
        <v>0</v>
      </c>
      <c r="AN736" s="14" t="n">
        <v>29.402</v>
      </c>
      <c r="AO736" s="14" t="n">
        <v>0.17</v>
      </c>
      <c r="AP736" s="14" t="n">
        <v>1</v>
      </c>
      <c r="AQ736" s="14" t="n">
        <v>0.649</v>
      </c>
      <c r="AR736" s="14" t="n">
        <v>0.114</v>
      </c>
      <c r="AS736" s="14" t="n">
        <v>0</v>
      </c>
      <c r="AT736" s="14" t="n">
        <v>0.759</v>
      </c>
      <c r="AU736" s="14" t="n">
        <v>0.17</v>
      </c>
      <c r="AV736" s="14" t="n">
        <v>1</v>
      </c>
      <c r="AW736" s="14" t="n">
        <v>0.577</v>
      </c>
      <c r="AX736" s="14" t="n">
        <v>0.114</v>
      </c>
      <c r="AY736" s="14" t="n">
        <v>0</v>
      </c>
      <c r="AZ736" s="14" t="n">
        <v>0.675</v>
      </c>
      <c r="BA736" s="14" t="n">
        <v>0.17</v>
      </c>
      <c r="BB736" s="14" t="n">
        <v>1</v>
      </c>
      <c r="BC736" s="14" t="n">
        <v>0.458</v>
      </c>
      <c r="BD736" s="14" t="n">
        <v>0.114</v>
      </c>
      <c r="BE736" s="14" t="n">
        <v>0</v>
      </c>
      <c r="BF736" s="14" t="n">
        <v>0.536</v>
      </c>
      <c r="BG736" s="14" t="n">
        <v>0.17</v>
      </c>
      <c r="BH736" s="14" t="n">
        <v>1</v>
      </c>
      <c r="BI736" s="14" t="n">
        <v>0.491</v>
      </c>
      <c r="BJ736" s="14" t="n">
        <v>0.114</v>
      </c>
      <c r="BK736" s="14" t="n">
        <v>0</v>
      </c>
      <c r="BL736" s="14" t="n">
        <v>0.575</v>
      </c>
      <c r="BM736" s="14" t="n">
        <v>0.17</v>
      </c>
      <c r="BN736" s="14" t="n">
        <v>1</v>
      </c>
      <c r="BO736" s="14" t="n">
        <v>0</v>
      </c>
      <c r="BP736" s="14" t="n">
        <v>0</v>
      </c>
      <c r="BQ736" s="14" t="n">
        <v>0</v>
      </c>
      <c r="BR736" s="14" t="n">
        <v>0</v>
      </c>
      <c r="BS736" s="14" t="n">
        <v>1</v>
      </c>
      <c r="BT736" s="14" t="n">
        <v>0</v>
      </c>
      <c r="BU736" s="14" t="n">
        <v>0</v>
      </c>
      <c r="BV736" s="14" t="n">
        <v>0</v>
      </c>
      <c r="BW736" s="14" t="n">
        <v>0.17</v>
      </c>
      <c r="BX736" s="14" t="n">
        <v>1</v>
      </c>
      <c r="BY736" s="14" t="n">
        <v>11.787</v>
      </c>
      <c r="BZ736" s="14" t="n">
        <v>0</v>
      </c>
      <c r="CA736" s="14" t="n">
        <v>11.787</v>
      </c>
      <c r="CB736" s="14" t="n">
        <v>0</v>
      </c>
      <c r="CC736" s="14" t="n">
        <v>78.125</v>
      </c>
      <c r="CD736" s="14" t="n">
        <v>7.95</v>
      </c>
      <c r="CE736" s="14" t="n">
        <v>0</v>
      </c>
      <c r="CF736" s="14" t="n">
        <v>91.40600000000001</v>
      </c>
      <c r="CG736" s="14" t="n">
        <v>0.17</v>
      </c>
      <c r="CH736" s="14" t="n">
        <v>1</v>
      </c>
      <c r="CI736" s="14" t="n">
        <v>0</v>
      </c>
      <c r="CJ736" s="14" t="n">
        <v>0</v>
      </c>
      <c r="CK736" s="14" t="n">
        <v>0</v>
      </c>
      <c r="CL736" s="14" t="n">
        <v>0</v>
      </c>
      <c r="CM736" s="14" t="n">
        <v>0</v>
      </c>
      <c r="CN736" s="14" t="n">
        <v>0</v>
      </c>
      <c r="CO736" s="14" t="n">
        <v>0</v>
      </c>
      <c r="CP736" s="14" t="n">
        <v>0</v>
      </c>
      <c r="CQ736" s="14" t="n">
        <v>1.198</v>
      </c>
      <c r="CR736" s="14" t="n">
        <v>0</v>
      </c>
      <c r="CS736" s="14" t="n">
        <v>4.776</v>
      </c>
      <c r="CT736" s="14" t="n">
        <v>4.753</v>
      </c>
      <c r="CU736" s="14" t="n">
        <v>15.983</v>
      </c>
    </row>
    <row r="737">
      <c r="A737" s="14" t="inlineStr">
        <is>
          <t>KNA2022</t>
        </is>
      </c>
      <c r="B737" s="14" t="inlineStr">
        <is>
          <t>KNA</t>
        </is>
      </c>
      <c r="C737" s="14" t="inlineStr">
        <is>
          <t>KNA</t>
        </is>
      </c>
      <c r="D737" s="14" t="inlineStr">
        <is>
          <t>St. Kitts and Nevis</t>
        </is>
      </c>
      <c r="E737" s="14" t="n">
        <v>2022</v>
      </c>
      <c r="F737" s="14" t="n">
        <v>0.17</v>
      </c>
      <c r="G737" s="14" t="n">
        <v>11.72</v>
      </c>
      <c r="H737" s="14" t="n">
        <v>1.235</v>
      </c>
      <c r="I737" s="14" t="n">
        <v>0</v>
      </c>
      <c r="J737" s="14" t="n">
        <v>11.72</v>
      </c>
      <c r="K737" s="14" t="n">
        <v>0</v>
      </c>
      <c r="L737" s="14" t="n">
        <v>1</v>
      </c>
      <c r="M737" s="14" t="n">
        <v>9.782999999999999</v>
      </c>
      <c r="N737" s="14" t="n">
        <v>3.704</v>
      </c>
      <c r="O737" s="14" t="n">
        <v>0</v>
      </c>
      <c r="P737" s="14" t="n">
        <v>9.782999999999999</v>
      </c>
      <c r="Q737" s="14" t="n">
        <v>0</v>
      </c>
      <c r="R737" s="14" t="n">
        <v>1</v>
      </c>
      <c r="S737" s="14" t="n">
        <v>17.893</v>
      </c>
      <c r="T737" s="14" t="n">
        <v>7.408</v>
      </c>
      <c r="U737" s="14" t="n">
        <v>0.225</v>
      </c>
      <c r="V737" s="14" t="n">
        <v>20.935</v>
      </c>
      <c r="W737" s="14" t="n">
        <v>0.17</v>
      </c>
      <c r="X737" s="14" t="n">
        <v>1</v>
      </c>
      <c r="Y737" s="14" t="n">
        <v>30.728</v>
      </c>
      <c r="Z737" s="14" t="n">
        <v>4.133</v>
      </c>
      <c r="AA737" s="14" t="n">
        <v>0</v>
      </c>
      <c r="AB737" s="14" t="n">
        <v>30.728</v>
      </c>
      <c r="AC737" s="14" t="n">
        <v>0</v>
      </c>
      <c r="AD737" s="14" t="n">
        <v>1</v>
      </c>
      <c r="AE737" s="14" t="n">
        <v>31.963</v>
      </c>
      <c r="AF737" s="14" t="n">
        <v>7.485</v>
      </c>
      <c r="AG737" s="14" t="n">
        <v>0</v>
      </c>
      <c r="AH737" s="14" t="n">
        <v>31.963</v>
      </c>
      <c r="AI737" s="14" t="n">
        <v>0</v>
      </c>
      <c r="AJ737" s="14" t="n">
        <v>1</v>
      </c>
      <c r="AK737" s="14" t="n">
        <v>39.371</v>
      </c>
      <c r="AL737" s="14" t="n">
        <v>21.155</v>
      </c>
      <c r="AM737" s="14" t="n">
        <v>0.495</v>
      </c>
      <c r="AN737" s="14" t="n">
        <v>46.064</v>
      </c>
      <c r="AO737" s="14" t="n">
        <v>0.17</v>
      </c>
      <c r="AP737" s="14" t="n">
        <v>1</v>
      </c>
      <c r="AQ737" s="14" t="n">
        <v>0.896</v>
      </c>
      <c r="AR737" s="14" t="n">
        <v>0.123</v>
      </c>
      <c r="AS737" s="14" t="n">
        <v>0.011</v>
      </c>
      <c r="AT737" s="14" t="n">
        <v>1.048</v>
      </c>
      <c r="AU737" s="14" t="n">
        <v>0.17</v>
      </c>
      <c r="AV737" s="14" t="n">
        <v>1</v>
      </c>
      <c r="AW737" s="14" t="n">
        <v>0.89</v>
      </c>
      <c r="AX737" s="14" t="n">
        <v>0.123</v>
      </c>
      <c r="AY737" s="14" t="n">
        <v>0.011</v>
      </c>
      <c r="AZ737" s="14" t="n">
        <v>1.041</v>
      </c>
      <c r="BA737" s="14" t="n">
        <v>0.17</v>
      </c>
      <c r="BB737" s="14" t="n">
        <v>1</v>
      </c>
      <c r="BC737" s="14" t="n">
        <v>0.62</v>
      </c>
      <c r="BD737" s="14" t="n">
        <v>0.123</v>
      </c>
      <c r="BE737" s="14" t="n">
        <v>0.008</v>
      </c>
      <c r="BF737" s="14" t="n">
        <v>0.726</v>
      </c>
      <c r="BG737" s="14" t="n">
        <v>0.17</v>
      </c>
      <c r="BH737" s="14" t="n">
        <v>1</v>
      </c>
      <c r="BI737" s="14" t="n">
        <v>0.608</v>
      </c>
      <c r="BJ737" s="14" t="n">
        <v>0.123</v>
      </c>
      <c r="BK737" s="14" t="n">
        <v>0.008</v>
      </c>
      <c r="BL737" s="14" t="n">
        <v>0.711</v>
      </c>
      <c r="BM737" s="14" t="n">
        <v>0.17</v>
      </c>
      <c r="BN737" s="14" t="n">
        <v>1</v>
      </c>
      <c r="BO737" s="14" t="n">
        <v>0</v>
      </c>
      <c r="BP737" s="14" t="n">
        <v>0</v>
      </c>
      <c r="BQ737" s="14" t="n">
        <v>0</v>
      </c>
      <c r="BR737" s="14" t="n">
        <v>0</v>
      </c>
      <c r="BS737" s="14" t="n">
        <v>1</v>
      </c>
      <c r="BT737" s="14" t="n">
        <v>0</v>
      </c>
      <c r="BU737" s="14" t="n">
        <v>0</v>
      </c>
      <c r="BV737" s="14" t="n">
        <v>0</v>
      </c>
      <c r="BW737" s="14" t="n">
        <v>0.17</v>
      </c>
      <c r="BX737" s="14" t="n">
        <v>1</v>
      </c>
      <c r="BY737" s="14" t="n">
        <v>12.729</v>
      </c>
      <c r="BZ737" s="14" t="n">
        <v>0</v>
      </c>
      <c r="CA737" s="14" t="n">
        <v>12.729</v>
      </c>
      <c r="CB737" s="14" t="n">
        <v>0</v>
      </c>
      <c r="CC737" s="14" t="n">
        <v>97.90000000000001</v>
      </c>
      <c r="CD737" s="14" t="n">
        <v>7.95</v>
      </c>
      <c r="CE737" s="14" t="n">
        <v>1.232</v>
      </c>
      <c r="CF737" s="14" t="n">
        <v>114.543</v>
      </c>
      <c r="CG737" s="14" t="n">
        <v>0.17</v>
      </c>
      <c r="CH737" s="14" t="n">
        <v>1</v>
      </c>
      <c r="CI737" s="14" t="n">
        <v>0</v>
      </c>
      <c r="CJ737" s="14" t="n">
        <v>0</v>
      </c>
      <c r="CK737" s="14" t="n">
        <v>0</v>
      </c>
      <c r="CL737" s="14" t="n">
        <v>0</v>
      </c>
      <c r="CM737" s="14" t="n">
        <v>0</v>
      </c>
      <c r="CN737" s="14" t="n">
        <v>0</v>
      </c>
      <c r="CO737" s="14" t="n">
        <v>0</v>
      </c>
      <c r="CP737" s="14" t="n">
        <v>0</v>
      </c>
      <c r="CQ737" s="14" t="n">
        <v>1.294</v>
      </c>
      <c r="CR737" s="14" t="n">
        <v>0</v>
      </c>
      <c r="CS737" s="14" t="n">
        <v>5.158</v>
      </c>
      <c r="CT737" s="14" t="n">
        <v>10.485</v>
      </c>
      <c r="CU737" s="14" t="n">
        <v>29.494</v>
      </c>
    </row>
    <row r="738">
      <c r="A738" s="14" t="inlineStr">
        <is>
          <t>KNA2023</t>
        </is>
      </c>
      <c r="B738" s="14" t="inlineStr">
        <is>
          <t>KNA</t>
        </is>
      </c>
      <c r="C738" s="14" t="inlineStr">
        <is>
          <t>KNA</t>
        </is>
      </c>
      <c r="D738" s="14" t="inlineStr">
        <is>
          <t>St. Kitts and Nevis</t>
        </is>
      </c>
      <c r="E738" s="14" t="n">
        <v>2023</v>
      </c>
      <c r="F738" s="14" t="n">
        <v>0.17</v>
      </c>
      <c r="G738" s="14" t="n">
        <v>6.147</v>
      </c>
      <c r="H738" s="14" t="n">
        <v>1.286</v>
      </c>
      <c r="I738" s="14" t="n">
        <v>0</v>
      </c>
      <c r="J738" s="14" t="n">
        <v>6.147</v>
      </c>
      <c r="K738" s="14" t="n">
        <v>0</v>
      </c>
      <c r="L738" s="14" t="n">
        <v>1</v>
      </c>
      <c r="M738" s="14" t="n">
        <v>7.886</v>
      </c>
      <c r="N738" s="14" t="n">
        <v>3.857</v>
      </c>
      <c r="O738" s="14" t="n">
        <v>0</v>
      </c>
      <c r="P738" s="14" t="n">
        <v>7.886</v>
      </c>
      <c r="Q738" s="14" t="n">
        <v>0</v>
      </c>
      <c r="R738" s="14" t="n">
        <v>1</v>
      </c>
      <c r="S738" s="14" t="n">
        <v>12.575</v>
      </c>
      <c r="T738" s="14" t="n">
        <v>7.714</v>
      </c>
      <c r="U738" s="14" t="n">
        <v>0.237</v>
      </c>
      <c r="V738" s="14" t="n">
        <v>14.713</v>
      </c>
      <c r="W738" s="14" t="n">
        <v>0.17</v>
      </c>
      <c r="X738" s="14" t="n">
        <v>1</v>
      </c>
      <c r="Y738" s="14" t="n">
        <v>12.478</v>
      </c>
      <c r="Z738" s="14" t="n">
        <v>1.678</v>
      </c>
      <c r="AA738" s="14" t="n">
        <v>0</v>
      </c>
      <c r="AB738" s="14" t="n">
        <v>12.478</v>
      </c>
      <c r="AC738" s="14" t="n">
        <v>0</v>
      </c>
      <c r="AD738" s="14" t="n">
        <v>1</v>
      </c>
      <c r="AE738" s="14" t="n">
        <v>13.763</v>
      </c>
      <c r="AF738" s="14" t="n">
        <v>3.223</v>
      </c>
      <c r="AG738" s="14" t="n">
        <v>0</v>
      </c>
      <c r="AH738" s="14" t="n">
        <v>13.763</v>
      </c>
      <c r="AI738" s="14" t="n">
        <v>0</v>
      </c>
      <c r="AJ738" s="14" t="n">
        <v>1</v>
      </c>
      <c r="AK738" s="14" t="n">
        <v>21.477</v>
      </c>
      <c r="AL738" s="14" t="n">
        <v>11.54</v>
      </c>
      <c r="AM738" s="14" t="n">
        <v>0.404</v>
      </c>
      <c r="AN738" s="14" t="n">
        <v>25.129</v>
      </c>
      <c r="AO738" s="14" t="n">
        <v>0.17</v>
      </c>
      <c r="AP738" s="14" t="n">
        <v>1</v>
      </c>
      <c r="AQ738" s="14" t="n">
        <v>0.791</v>
      </c>
      <c r="AR738" s="14" t="n">
        <v>0.129</v>
      </c>
      <c r="AS738" s="14" t="n">
        <v>0.015</v>
      </c>
      <c r="AT738" s="14" t="n">
        <v>0.925</v>
      </c>
      <c r="AU738" s="14" t="n">
        <v>0.17</v>
      </c>
      <c r="AV738" s="14" t="n">
        <v>1</v>
      </c>
      <c r="AW738" s="14" t="n">
        <v>0.618</v>
      </c>
      <c r="AX738" s="14" t="n">
        <v>0.129</v>
      </c>
      <c r="AY738" s="14" t="n">
        <v>0.012</v>
      </c>
      <c r="AZ738" s="14" t="n">
        <v>0.723</v>
      </c>
      <c r="BA738" s="14" t="n">
        <v>0.17</v>
      </c>
      <c r="BB738" s="14" t="n">
        <v>1</v>
      </c>
      <c r="BC738" s="14" t="n">
        <v>0.554</v>
      </c>
      <c r="BD738" s="14" t="n">
        <v>0.129</v>
      </c>
      <c r="BE738" s="14" t="n">
        <v>0.01</v>
      </c>
      <c r="BF738" s="14" t="n">
        <v>0.649</v>
      </c>
      <c r="BG738" s="14" t="n">
        <v>0.17</v>
      </c>
      <c r="BH738" s="14" t="n">
        <v>1</v>
      </c>
      <c r="BI738" s="14" t="n">
        <v>0.5570000000000001</v>
      </c>
      <c r="BJ738" s="14" t="n">
        <v>0.129</v>
      </c>
      <c r="BK738" s="14" t="n">
        <v>0.01</v>
      </c>
      <c r="BL738" s="14" t="n">
        <v>0.652</v>
      </c>
      <c r="BM738" s="14" t="n">
        <v>0.17</v>
      </c>
      <c r="BN738" s="14" t="n">
        <v>1</v>
      </c>
      <c r="BO738" s="14" t="n">
        <v>0</v>
      </c>
      <c r="BP738" s="14" t="n">
        <v>0</v>
      </c>
      <c r="BQ738" s="14" t="n">
        <v>0</v>
      </c>
      <c r="BR738" s="14" t="n">
        <v>0</v>
      </c>
      <c r="BS738" s="14" t="n">
        <v>1</v>
      </c>
      <c r="BT738" s="14" t="n">
        <v>0</v>
      </c>
      <c r="BU738" s="14" t="n">
        <v>0</v>
      </c>
      <c r="BV738" s="14" t="n">
        <v>0</v>
      </c>
      <c r="BW738" s="14" t="n">
        <v>0.17</v>
      </c>
      <c r="BX738" s="14" t="n">
        <v>1</v>
      </c>
      <c r="BY738" s="14" t="n">
        <v>13.254</v>
      </c>
      <c r="BZ738" s="14" t="n">
        <v>0</v>
      </c>
      <c r="CA738" s="14" t="n">
        <v>13.254</v>
      </c>
      <c r="CB738" s="14" t="n">
        <v>0</v>
      </c>
      <c r="CC738" s="14" t="n">
        <v>83.248</v>
      </c>
      <c r="CD738" s="14" t="n">
        <v>7.95</v>
      </c>
      <c r="CE738" s="14" t="n">
        <v>1.567</v>
      </c>
      <c r="CF738" s="14" t="n">
        <v>97.40000000000001</v>
      </c>
      <c r="CG738" s="14" t="n">
        <v>0.17</v>
      </c>
      <c r="CH738" s="14" t="n">
        <v>1</v>
      </c>
      <c r="CI738" s="14" t="n">
        <v>0</v>
      </c>
      <c r="CJ738" s="14" t="n">
        <v>0</v>
      </c>
      <c r="CK738" s="14" t="n">
        <v>0</v>
      </c>
      <c r="CL738" s="14" t="n">
        <v>0</v>
      </c>
      <c r="CM738" s="14" t="n">
        <v>0</v>
      </c>
      <c r="CN738" s="14" t="n">
        <v>0</v>
      </c>
      <c r="CO738" s="14" t="n">
        <v>0</v>
      </c>
      <c r="CP738" s="14" t="n">
        <v>0</v>
      </c>
      <c r="CQ738" s="14" t="n">
        <v>1.348</v>
      </c>
      <c r="CR738" s="14" t="n">
        <v>0</v>
      </c>
      <c r="CS738" s="14" t="n">
        <v>5.37</v>
      </c>
      <c r="CT738" s="14" t="n">
        <v>4.861</v>
      </c>
      <c r="CU738" s="14" t="n">
        <v>11.192</v>
      </c>
    </row>
    <row r="739">
      <c r="A739" s="14" t="inlineStr">
        <is>
          <t>KNA2024</t>
        </is>
      </c>
      <c r="B739" s="14" t="inlineStr">
        <is>
          <t>KNA</t>
        </is>
      </c>
      <c r="C739" s="14" t="inlineStr">
        <is>
          <t>KNA</t>
        </is>
      </c>
      <c r="D739" s="14" t="inlineStr">
        <is>
          <t>St. Kitts and Nevis</t>
        </is>
      </c>
      <c r="E739" s="14" t="n">
        <v>2024</v>
      </c>
      <c r="F739" s="14" t="n">
        <v>0.17</v>
      </c>
      <c r="G739" s="14" t="n">
        <v>5.575</v>
      </c>
      <c r="H739" s="14" t="n">
        <v>1.324</v>
      </c>
      <c r="I739" s="14" t="n">
        <v>0</v>
      </c>
      <c r="J739" s="14" t="n">
        <v>5.575</v>
      </c>
      <c r="K739" s="14" t="n">
        <v>0</v>
      </c>
      <c r="L739" s="14" t="n">
        <v>1</v>
      </c>
      <c r="M739" s="14" t="n">
        <v>7.124</v>
      </c>
      <c r="N739" s="14" t="n">
        <v>3.971</v>
      </c>
      <c r="O739" s="14" t="n">
        <v>0</v>
      </c>
      <c r="P739" s="14" t="n">
        <v>7.124</v>
      </c>
      <c r="Q739" s="14" t="n">
        <v>0</v>
      </c>
      <c r="R739" s="14" t="n">
        <v>1</v>
      </c>
      <c r="S739" s="14" t="n">
        <v>12.193</v>
      </c>
      <c r="T739" s="14" t="n">
        <v>7.942</v>
      </c>
      <c r="U739" s="14" t="n">
        <v>0.282</v>
      </c>
      <c r="V739" s="14" t="n">
        <v>14.266</v>
      </c>
      <c r="W739" s="14" t="n">
        <v>0.17</v>
      </c>
      <c r="X739" s="14" t="n">
        <v>1</v>
      </c>
      <c r="Y739" s="14" t="n">
        <v>11.447</v>
      </c>
      <c r="Z739" s="14" t="n">
        <v>1.54</v>
      </c>
      <c r="AA739" s="14" t="n">
        <v>0</v>
      </c>
      <c r="AB739" s="14" t="n">
        <v>11.447</v>
      </c>
      <c r="AC739" s="14" t="n">
        <v>0</v>
      </c>
      <c r="AD739" s="14" t="n">
        <v>1</v>
      </c>
      <c r="AE739" s="14" t="n">
        <v>12.771</v>
      </c>
      <c r="AF739" s="14" t="n">
        <v>2.991</v>
      </c>
      <c r="AG739" s="14" t="n">
        <v>0</v>
      </c>
      <c r="AH739" s="14" t="n">
        <v>12.771</v>
      </c>
      <c r="AI739" s="14" t="n">
        <v>0</v>
      </c>
      <c r="AJ739" s="14" t="n">
        <v>1</v>
      </c>
      <c r="AK739" s="14" t="n">
        <v>20.712</v>
      </c>
      <c r="AL739" s="14" t="n">
        <v>11.129</v>
      </c>
      <c r="AM739" s="14" t="n">
        <v>0.48</v>
      </c>
      <c r="AN739" s="14" t="n">
        <v>24.233</v>
      </c>
      <c r="AO739" s="14" t="n">
        <v>0.17</v>
      </c>
      <c r="AP739" s="14" t="n">
        <v>1</v>
      </c>
      <c r="AQ739" s="14" t="n">
        <v>0.756</v>
      </c>
      <c r="AR739" s="14" t="n">
        <v>0.132</v>
      </c>
      <c r="AS739" s="14" t="n">
        <v>0.018</v>
      </c>
      <c r="AT739" s="14" t="n">
        <v>0.885</v>
      </c>
      <c r="AU739" s="14" t="n">
        <v>0.17</v>
      </c>
      <c r="AV739" s="14" t="n">
        <v>1</v>
      </c>
      <c r="AW739" s="14" t="n">
        <v>0.655</v>
      </c>
      <c r="AX739" s="14" t="n">
        <v>0.132</v>
      </c>
      <c r="AY739" s="14" t="n">
        <v>0.015</v>
      </c>
      <c r="AZ739" s="14" t="n">
        <v>0.767</v>
      </c>
      <c r="BA739" s="14" t="n">
        <v>0.17</v>
      </c>
      <c r="BB739" s="14" t="n">
        <v>1</v>
      </c>
      <c r="BC739" s="14" t="n">
        <v>0.534</v>
      </c>
      <c r="BD739" s="14" t="n">
        <v>0.132</v>
      </c>
      <c r="BE739" s="14" t="n">
        <v>0.012</v>
      </c>
      <c r="BF739" s="14" t="n">
        <v>0.624</v>
      </c>
      <c r="BG739" s="14" t="n">
        <v>0.17</v>
      </c>
      <c r="BH739" s="14" t="n">
        <v>1</v>
      </c>
      <c r="BI739" s="14" t="n">
        <v>0.5679999999999999</v>
      </c>
      <c r="BJ739" s="14" t="n">
        <v>0.132</v>
      </c>
      <c r="BK739" s="14" t="n">
        <v>0.013</v>
      </c>
      <c r="BL739" s="14" t="n">
        <v>0.664</v>
      </c>
      <c r="BM739" s="14" t="n">
        <v>0.17</v>
      </c>
      <c r="BN739" s="14" t="n">
        <v>1</v>
      </c>
      <c r="BO739" s="14" t="n">
        <v>0</v>
      </c>
      <c r="BP739" s="14" t="n">
        <v>0</v>
      </c>
      <c r="BQ739" s="14" t="n">
        <v>0</v>
      </c>
      <c r="BR739" s="14" t="n">
        <v>0</v>
      </c>
      <c r="BS739" s="14" t="n">
        <v>1</v>
      </c>
      <c r="BT739" s="14" t="n">
        <v>0</v>
      </c>
      <c r="BU739" s="14" t="n">
        <v>0</v>
      </c>
      <c r="BV739" s="14" t="n">
        <v>0</v>
      </c>
      <c r="BW739" s="14" t="n">
        <v>0.17</v>
      </c>
      <c r="BX739" s="14" t="n">
        <v>1</v>
      </c>
      <c r="BY739" s="14" t="n">
        <v>13.646</v>
      </c>
      <c r="BZ739" s="14" t="n">
        <v>0</v>
      </c>
      <c r="CA739" s="14" t="n">
        <v>13.646</v>
      </c>
      <c r="CB739" s="14" t="n">
        <v>0</v>
      </c>
      <c r="CC739" s="14" t="n">
        <v>82.58799999999999</v>
      </c>
      <c r="CD739" s="14" t="n">
        <v>7.95</v>
      </c>
      <c r="CE739" s="14" t="n">
        <v>1.912</v>
      </c>
      <c r="CF739" s="14" t="n">
        <v>96.628</v>
      </c>
      <c r="CG739" s="14" t="n">
        <v>0.17</v>
      </c>
      <c r="CH739" s="14" t="n">
        <v>1</v>
      </c>
      <c r="CI739" s="14" t="n">
        <v>0</v>
      </c>
      <c r="CJ739" s="14" t="n">
        <v>0</v>
      </c>
      <c r="CK739" s="14" t="n">
        <v>0</v>
      </c>
      <c r="CL739" s="14" t="n">
        <v>0</v>
      </c>
      <c r="CM739" s="14" t="n">
        <v>0</v>
      </c>
      <c r="CN739" s="14" t="n">
        <v>0</v>
      </c>
      <c r="CO739" s="14" t="n">
        <v>0</v>
      </c>
      <c r="CP739" s="14" t="n">
        <v>0</v>
      </c>
      <c r="CQ739" s="14" t="n">
        <v>1.387</v>
      </c>
      <c r="CR739" s="14" t="n">
        <v>0</v>
      </c>
      <c r="CS739" s="14" t="n">
        <v>5.529</v>
      </c>
      <c r="CT739" s="14" t="n">
        <v>4.251</v>
      </c>
      <c r="CU739" s="14" t="n">
        <v>10.123</v>
      </c>
    </row>
    <row r="740">
      <c r="A740" s="14" t="inlineStr">
        <is>
          <t>LCA2021</t>
        </is>
      </c>
      <c r="B740" s="14" t="inlineStr">
        <is>
          <t>LCA</t>
        </is>
      </c>
      <c r="C740" s="14" t="inlineStr">
        <is>
          <t>LCA</t>
        </is>
      </c>
      <c r="D740" s="14" t="inlineStr">
        <is>
          <t>St. Lucia</t>
        </is>
      </c>
      <c r="E740" s="14" t="n">
        <v>2021</v>
      </c>
      <c r="F740" s="14" t="n">
        <v>0.125</v>
      </c>
      <c r="G740" s="14" t="n">
        <v>5.897</v>
      </c>
      <c r="H740" s="14" t="n">
        <v>1.143</v>
      </c>
      <c r="I740" s="14" t="n">
        <v>0</v>
      </c>
      <c r="J740" s="14" t="n">
        <v>5.897</v>
      </c>
      <c r="K740" s="14" t="n">
        <v>0</v>
      </c>
      <c r="L740" s="14" t="n">
        <v>1</v>
      </c>
      <c r="M740" s="14" t="n">
        <v>7.964</v>
      </c>
      <c r="N740" s="14" t="n">
        <v>3.43</v>
      </c>
      <c r="O740" s="14" t="n">
        <v>0</v>
      </c>
      <c r="P740" s="14" t="n">
        <v>7.964</v>
      </c>
      <c r="Q740" s="14" t="n">
        <v>0</v>
      </c>
      <c r="R740" s="14" t="n">
        <v>1</v>
      </c>
      <c r="S740" s="14" t="n">
        <v>11.613</v>
      </c>
      <c r="T740" s="14" t="n">
        <v>6.86</v>
      </c>
      <c r="U740" s="14" t="n">
        <v>0</v>
      </c>
      <c r="V740" s="14" t="n">
        <v>13.065</v>
      </c>
      <c r="W740" s="14" t="n">
        <v>0.125</v>
      </c>
      <c r="X740" s="14" t="n">
        <v>1</v>
      </c>
      <c r="Y740" s="14" t="n">
        <v>17.127</v>
      </c>
      <c r="Z740" s="14" t="n">
        <v>2.304</v>
      </c>
      <c r="AA740" s="14" t="n">
        <v>0</v>
      </c>
      <c r="AB740" s="14" t="n">
        <v>17.127</v>
      </c>
      <c r="AC740" s="14" t="n">
        <v>0</v>
      </c>
      <c r="AD740" s="14" t="n">
        <v>1</v>
      </c>
      <c r="AE740" s="14" t="n">
        <v>18.27</v>
      </c>
      <c r="AF740" s="14" t="n">
        <v>4.278</v>
      </c>
      <c r="AG740" s="14" t="n">
        <v>0</v>
      </c>
      <c r="AH740" s="14" t="n">
        <v>18.27</v>
      </c>
      <c r="AI740" s="14" t="n">
        <v>0</v>
      </c>
      <c r="AJ740" s="14" t="n">
        <v>1</v>
      </c>
      <c r="AK740" s="14" t="n">
        <v>25.13</v>
      </c>
      <c r="AL740" s="14" t="n">
        <v>13.503</v>
      </c>
      <c r="AM740" s="14" t="n">
        <v>0</v>
      </c>
      <c r="AN740" s="14" t="n">
        <v>28.271</v>
      </c>
      <c r="AO740" s="14" t="n">
        <v>0.125</v>
      </c>
      <c r="AP740" s="14" t="n">
        <v>1</v>
      </c>
      <c r="AQ740" s="14" t="n">
        <v>0.649</v>
      </c>
      <c r="AR740" s="14" t="n">
        <v>0.114</v>
      </c>
      <c r="AS740" s="14" t="n">
        <v>0.456</v>
      </c>
      <c r="AT740" s="14" t="n">
        <v>1.105</v>
      </c>
      <c r="AU740" s="14" t="n">
        <v>0</v>
      </c>
      <c r="AV740" s="14" t="n">
        <v>1</v>
      </c>
      <c r="AW740" s="14" t="n">
        <v>0.577</v>
      </c>
      <c r="AX740" s="14" t="n">
        <v>0.114</v>
      </c>
      <c r="AY740" s="14" t="n">
        <v>0.439</v>
      </c>
      <c r="AZ740" s="14" t="n">
        <v>1.016</v>
      </c>
      <c r="BA740" s="14" t="n">
        <v>0</v>
      </c>
      <c r="BB740" s="14" t="n">
        <v>1</v>
      </c>
      <c r="BC740" s="14" t="n">
        <v>0.458</v>
      </c>
      <c r="BD740" s="14" t="n">
        <v>0.114</v>
      </c>
      <c r="BE740" s="14" t="n">
        <v>0.282</v>
      </c>
      <c r="BF740" s="14" t="n">
        <v>0.74</v>
      </c>
      <c r="BG740" s="14" t="n">
        <v>0</v>
      </c>
      <c r="BH740" s="14" t="n">
        <v>1</v>
      </c>
      <c r="BI740" s="14" t="n">
        <v>0.491</v>
      </c>
      <c r="BJ740" s="14" t="n">
        <v>0.114</v>
      </c>
      <c r="BK740" s="14" t="n">
        <v>0.187</v>
      </c>
      <c r="BL740" s="14" t="n">
        <v>0.678</v>
      </c>
      <c r="BM740" s="14" t="n">
        <v>0</v>
      </c>
      <c r="BN740" s="14" t="n">
        <v>1</v>
      </c>
      <c r="BO740" s="14" t="n">
        <v>0</v>
      </c>
      <c r="BP740" s="14" t="n">
        <v>0</v>
      </c>
      <c r="BQ740" s="14" t="n">
        <v>0.322</v>
      </c>
      <c r="BR740" s="14" t="n">
        <v>0</v>
      </c>
      <c r="BS740" s="14" t="n">
        <v>1</v>
      </c>
      <c r="BT740" s="14" t="n">
        <v>0</v>
      </c>
      <c r="BU740" s="14" t="n">
        <v>0</v>
      </c>
      <c r="BV740" s="14" t="n">
        <v>0.264</v>
      </c>
      <c r="BW740" s="14" t="n">
        <v>0</v>
      </c>
      <c r="BX740" s="14" t="n">
        <v>1</v>
      </c>
      <c r="BY740" s="14" t="n">
        <v>11.787</v>
      </c>
      <c r="BZ740" s="14" t="n">
        <v>0</v>
      </c>
      <c r="CA740" s="14" t="n">
        <v>11.787</v>
      </c>
      <c r="CB740" s="14" t="n">
        <v>0</v>
      </c>
      <c r="CC740" s="14" t="n">
        <v>78.125</v>
      </c>
      <c r="CD740" s="14" t="n">
        <v>7.95</v>
      </c>
      <c r="CE740" s="14" t="n">
        <v>0</v>
      </c>
      <c r="CF740" s="14" t="n">
        <v>87.89100000000001</v>
      </c>
      <c r="CG740" s="14" t="n">
        <v>0.125</v>
      </c>
      <c r="CH740" s="14" t="n">
        <v>1</v>
      </c>
      <c r="CI740" s="14" t="n">
        <v>0</v>
      </c>
      <c r="CJ740" s="14" t="n">
        <v>0</v>
      </c>
      <c r="CK740" s="14" t="n">
        <v>0</v>
      </c>
      <c r="CL740" s="14" t="n">
        <v>0</v>
      </c>
      <c r="CM740" s="14" t="n">
        <v>0</v>
      </c>
      <c r="CN740" s="14" t="n">
        <v>0</v>
      </c>
      <c r="CO740" s="14" t="n">
        <v>0</v>
      </c>
      <c r="CP740" s="14" t="n">
        <v>0</v>
      </c>
      <c r="CQ740" s="14" t="n">
        <v>1.198</v>
      </c>
      <c r="CR740" s="14" t="n">
        <v>0</v>
      </c>
      <c r="CS740" s="14" t="n">
        <v>4.776</v>
      </c>
      <c r="CT740" s="14" t="n">
        <v>4.753</v>
      </c>
      <c r="CU740" s="14" t="n">
        <v>15.983</v>
      </c>
    </row>
    <row r="741">
      <c r="A741" s="14" t="inlineStr">
        <is>
          <t>LCA2022</t>
        </is>
      </c>
      <c r="B741" s="14" t="inlineStr">
        <is>
          <t>LCA</t>
        </is>
      </c>
      <c r="C741" s="14" t="inlineStr">
        <is>
          <t>LCA</t>
        </is>
      </c>
      <c r="D741" s="14" t="inlineStr">
        <is>
          <t>St. Lucia</t>
        </is>
      </c>
      <c r="E741" s="14" t="n">
        <v>2022</v>
      </c>
      <c r="F741" s="14" t="n">
        <v>0.125</v>
      </c>
      <c r="G741" s="14" t="n">
        <v>11.72</v>
      </c>
      <c r="H741" s="14" t="n">
        <v>1.235</v>
      </c>
      <c r="I741" s="14" t="n">
        <v>0</v>
      </c>
      <c r="J741" s="14" t="n">
        <v>11.72</v>
      </c>
      <c r="K741" s="14" t="n">
        <v>0</v>
      </c>
      <c r="L741" s="14" t="n">
        <v>1</v>
      </c>
      <c r="M741" s="14" t="n">
        <v>9.782999999999999</v>
      </c>
      <c r="N741" s="14" t="n">
        <v>3.704</v>
      </c>
      <c r="O741" s="14" t="n">
        <v>0</v>
      </c>
      <c r="P741" s="14" t="n">
        <v>9.782999999999999</v>
      </c>
      <c r="Q741" s="14" t="n">
        <v>0</v>
      </c>
      <c r="R741" s="14" t="n">
        <v>1</v>
      </c>
      <c r="S741" s="14" t="n">
        <v>17.893</v>
      </c>
      <c r="T741" s="14" t="n">
        <v>7.408</v>
      </c>
      <c r="U741" s="14" t="n">
        <v>0.166</v>
      </c>
      <c r="V741" s="14" t="n">
        <v>20.13</v>
      </c>
      <c r="W741" s="14" t="n">
        <v>0.125</v>
      </c>
      <c r="X741" s="14" t="n">
        <v>1</v>
      </c>
      <c r="Y741" s="14" t="n">
        <v>30.728</v>
      </c>
      <c r="Z741" s="14" t="n">
        <v>4.133</v>
      </c>
      <c r="AA741" s="14" t="n">
        <v>0</v>
      </c>
      <c r="AB741" s="14" t="n">
        <v>30.728</v>
      </c>
      <c r="AC741" s="14" t="n">
        <v>0</v>
      </c>
      <c r="AD741" s="14" t="n">
        <v>1</v>
      </c>
      <c r="AE741" s="14" t="n">
        <v>31.963</v>
      </c>
      <c r="AF741" s="14" t="n">
        <v>7.485</v>
      </c>
      <c r="AG741" s="14" t="n">
        <v>0</v>
      </c>
      <c r="AH741" s="14" t="n">
        <v>31.963</v>
      </c>
      <c r="AI741" s="14" t="n">
        <v>0</v>
      </c>
      <c r="AJ741" s="14" t="n">
        <v>1</v>
      </c>
      <c r="AK741" s="14" t="n">
        <v>39.371</v>
      </c>
      <c r="AL741" s="14" t="n">
        <v>21.155</v>
      </c>
      <c r="AM741" s="14" t="n">
        <v>0.364</v>
      </c>
      <c r="AN741" s="14" t="n">
        <v>44.293</v>
      </c>
      <c r="AO741" s="14" t="n">
        <v>0.125</v>
      </c>
      <c r="AP741" s="14" t="n">
        <v>1</v>
      </c>
      <c r="AQ741" s="14" t="n">
        <v>0.896</v>
      </c>
      <c r="AR741" s="14" t="n">
        <v>0.123</v>
      </c>
      <c r="AS741" s="14" t="n">
        <v>0.445</v>
      </c>
      <c r="AT741" s="14" t="n">
        <v>1.341</v>
      </c>
      <c r="AU741" s="14" t="n">
        <v>0</v>
      </c>
      <c r="AV741" s="14" t="n">
        <v>1</v>
      </c>
      <c r="AW741" s="14" t="n">
        <v>0.89</v>
      </c>
      <c r="AX741" s="14" t="n">
        <v>0.123</v>
      </c>
      <c r="AY741" s="14" t="n">
        <v>0.413</v>
      </c>
      <c r="AZ741" s="14" t="n">
        <v>1.303</v>
      </c>
      <c r="BA741" s="14" t="n">
        <v>0</v>
      </c>
      <c r="BB741" s="14" t="n">
        <v>1</v>
      </c>
      <c r="BC741" s="14" t="n">
        <v>0.62</v>
      </c>
      <c r="BD741" s="14" t="n">
        <v>0.123</v>
      </c>
      <c r="BE741" s="14" t="n">
        <v>0.295</v>
      </c>
      <c r="BF741" s="14" t="n">
        <v>0.915</v>
      </c>
      <c r="BG741" s="14" t="n">
        <v>0</v>
      </c>
      <c r="BH741" s="14" t="n">
        <v>1</v>
      </c>
      <c r="BI741" s="14" t="n">
        <v>0.608</v>
      </c>
      <c r="BJ741" s="14" t="n">
        <v>0.123</v>
      </c>
      <c r="BK741" s="14" t="n">
        <v>0.574</v>
      </c>
      <c r="BL741" s="14" t="n">
        <v>1.181</v>
      </c>
      <c r="BM741" s="14" t="n">
        <v>0</v>
      </c>
      <c r="BN741" s="14" t="n">
        <v>1</v>
      </c>
      <c r="BO741" s="14" t="n">
        <v>0</v>
      </c>
      <c r="BP741" s="14" t="n">
        <v>0</v>
      </c>
      <c r="BQ741" s="14" t="n">
        <v>0.348</v>
      </c>
      <c r="BR741" s="14" t="n">
        <v>0</v>
      </c>
      <c r="BS741" s="14" t="n">
        <v>1</v>
      </c>
      <c r="BT741" s="14" t="n">
        <v>0</v>
      </c>
      <c r="BU741" s="14" t="n">
        <v>0</v>
      </c>
      <c r="BV741" s="14" t="n">
        <v>0.285</v>
      </c>
      <c r="BW741" s="14" t="n">
        <v>0</v>
      </c>
      <c r="BX741" s="14" t="n">
        <v>1</v>
      </c>
      <c r="BY741" s="14" t="n">
        <v>12.729</v>
      </c>
      <c r="BZ741" s="14" t="n">
        <v>0</v>
      </c>
      <c r="CA741" s="14" t="n">
        <v>12.729</v>
      </c>
      <c r="CB741" s="14" t="n">
        <v>0</v>
      </c>
      <c r="CC741" s="14" t="n">
        <v>97.90000000000001</v>
      </c>
      <c r="CD741" s="14" t="n">
        <v>7.95</v>
      </c>
      <c r="CE741" s="14" t="n">
        <v>0.906</v>
      </c>
      <c r="CF741" s="14" t="n">
        <v>110.138</v>
      </c>
      <c r="CG741" s="14" t="n">
        <v>0.125</v>
      </c>
      <c r="CH741" s="14" t="n">
        <v>1</v>
      </c>
      <c r="CI741" s="14" t="n">
        <v>0</v>
      </c>
      <c r="CJ741" s="14" t="n">
        <v>0</v>
      </c>
      <c r="CK741" s="14" t="n">
        <v>0</v>
      </c>
      <c r="CL741" s="14" t="n">
        <v>0</v>
      </c>
      <c r="CM741" s="14" t="n">
        <v>0</v>
      </c>
      <c r="CN741" s="14" t="n">
        <v>0</v>
      </c>
      <c r="CO741" s="14" t="n">
        <v>0</v>
      </c>
      <c r="CP741" s="14" t="n">
        <v>0</v>
      </c>
      <c r="CQ741" s="14" t="n">
        <v>1.294</v>
      </c>
      <c r="CR741" s="14" t="n">
        <v>0</v>
      </c>
      <c r="CS741" s="14" t="n">
        <v>5.158</v>
      </c>
      <c r="CT741" s="14" t="n">
        <v>10.485</v>
      </c>
      <c r="CU741" s="14" t="n">
        <v>29.494</v>
      </c>
    </row>
    <row r="742">
      <c r="A742" s="14" t="inlineStr">
        <is>
          <t>LCA2023</t>
        </is>
      </c>
      <c r="B742" s="14" t="inlineStr">
        <is>
          <t>LCA</t>
        </is>
      </c>
      <c r="C742" s="14" t="inlineStr">
        <is>
          <t>LCA</t>
        </is>
      </c>
      <c r="D742" s="14" t="inlineStr">
        <is>
          <t>St. Lucia</t>
        </is>
      </c>
      <c r="E742" s="14" t="n">
        <v>2023</v>
      </c>
      <c r="F742" s="14" t="n">
        <v>0.125</v>
      </c>
      <c r="G742" s="14" t="n">
        <v>6.147</v>
      </c>
      <c r="H742" s="14" t="n">
        <v>1.286</v>
      </c>
      <c r="I742" s="14" t="n">
        <v>0</v>
      </c>
      <c r="J742" s="14" t="n">
        <v>6.147</v>
      </c>
      <c r="K742" s="14" t="n">
        <v>0</v>
      </c>
      <c r="L742" s="14" t="n">
        <v>1</v>
      </c>
      <c r="M742" s="14" t="n">
        <v>7.886</v>
      </c>
      <c r="N742" s="14" t="n">
        <v>3.857</v>
      </c>
      <c r="O742" s="14" t="n">
        <v>0</v>
      </c>
      <c r="P742" s="14" t="n">
        <v>7.886</v>
      </c>
      <c r="Q742" s="14" t="n">
        <v>0</v>
      </c>
      <c r="R742" s="14" t="n">
        <v>1</v>
      </c>
      <c r="S742" s="14" t="n">
        <v>12.575</v>
      </c>
      <c r="T742" s="14" t="n">
        <v>7.714</v>
      </c>
      <c r="U742" s="14" t="n">
        <v>0.174</v>
      </c>
      <c r="V742" s="14" t="n">
        <v>14.147</v>
      </c>
      <c r="W742" s="14" t="n">
        <v>0.125</v>
      </c>
      <c r="X742" s="14" t="n">
        <v>1</v>
      </c>
      <c r="Y742" s="14" t="n">
        <v>12.478</v>
      </c>
      <c r="Z742" s="14" t="n">
        <v>1.678</v>
      </c>
      <c r="AA742" s="14" t="n">
        <v>0</v>
      </c>
      <c r="AB742" s="14" t="n">
        <v>12.478</v>
      </c>
      <c r="AC742" s="14" t="n">
        <v>0</v>
      </c>
      <c r="AD742" s="14" t="n">
        <v>1</v>
      </c>
      <c r="AE742" s="14" t="n">
        <v>13.763</v>
      </c>
      <c r="AF742" s="14" t="n">
        <v>3.223</v>
      </c>
      <c r="AG742" s="14" t="n">
        <v>0</v>
      </c>
      <c r="AH742" s="14" t="n">
        <v>13.763</v>
      </c>
      <c r="AI742" s="14" t="n">
        <v>0</v>
      </c>
      <c r="AJ742" s="14" t="n">
        <v>1</v>
      </c>
      <c r="AK742" s="14" t="n">
        <v>21.477</v>
      </c>
      <c r="AL742" s="14" t="n">
        <v>11.54</v>
      </c>
      <c r="AM742" s="14" t="n">
        <v>0.297</v>
      </c>
      <c r="AN742" s="14" t="n">
        <v>24.162</v>
      </c>
      <c r="AO742" s="14" t="n">
        <v>0.125</v>
      </c>
      <c r="AP742" s="14" t="n">
        <v>1</v>
      </c>
      <c r="AQ742" s="14" t="n">
        <v>0.791</v>
      </c>
      <c r="AR742" s="14" t="n">
        <v>0.129</v>
      </c>
      <c r="AS742" s="14" t="n">
        <v>0.5629999999999999</v>
      </c>
      <c r="AT742" s="14" t="n">
        <v>1.354</v>
      </c>
      <c r="AU742" s="14" t="n">
        <v>0</v>
      </c>
      <c r="AV742" s="14" t="n">
        <v>1</v>
      </c>
      <c r="AW742" s="14" t="n">
        <v>0.618</v>
      </c>
      <c r="AX742" s="14" t="n">
        <v>0.129</v>
      </c>
      <c r="AY742" s="14" t="n">
        <v>0.678</v>
      </c>
      <c r="AZ742" s="14" t="n">
        <v>1.296</v>
      </c>
      <c r="BA742" s="14" t="n">
        <v>0</v>
      </c>
      <c r="BB742" s="14" t="n">
        <v>1</v>
      </c>
      <c r="BC742" s="14" t="n">
        <v>0.554</v>
      </c>
      <c r="BD742" s="14" t="n">
        <v>0.129</v>
      </c>
      <c r="BE742" s="14" t="n">
        <v>0.314</v>
      </c>
      <c r="BF742" s="14" t="n">
        <v>0.868</v>
      </c>
      <c r="BG742" s="14" t="n">
        <v>0</v>
      </c>
      <c r="BH742" s="14" t="n">
        <v>1</v>
      </c>
      <c r="BI742" s="14" t="n">
        <v>0.5570000000000001</v>
      </c>
      <c r="BJ742" s="14" t="n">
        <v>0.129</v>
      </c>
      <c r="BK742" s="14" t="n">
        <v>0.442</v>
      </c>
      <c r="BL742" s="14" t="n">
        <v>0.999</v>
      </c>
      <c r="BM742" s="14" t="n">
        <v>0</v>
      </c>
      <c r="BN742" s="14" t="n">
        <v>1</v>
      </c>
      <c r="BO742" s="14" t="n">
        <v>0</v>
      </c>
      <c r="BP742" s="14" t="n">
        <v>0</v>
      </c>
      <c r="BQ742" s="14" t="n">
        <v>0.362</v>
      </c>
      <c r="BR742" s="14" t="n">
        <v>0</v>
      </c>
      <c r="BS742" s="14" t="n">
        <v>1</v>
      </c>
      <c r="BT742" s="14" t="n">
        <v>0</v>
      </c>
      <c r="BU742" s="14" t="n">
        <v>0</v>
      </c>
      <c r="BV742" s="14" t="n">
        <v>0.296</v>
      </c>
      <c r="BW742" s="14" t="n">
        <v>0</v>
      </c>
      <c r="BX742" s="14" t="n">
        <v>1</v>
      </c>
      <c r="BY742" s="14" t="n">
        <v>13.254</v>
      </c>
      <c r="BZ742" s="14" t="n">
        <v>0</v>
      </c>
      <c r="CA742" s="14" t="n">
        <v>13.254</v>
      </c>
      <c r="CB742" s="14" t="n">
        <v>0</v>
      </c>
      <c r="CC742" s="14" t="n">
        <v>83.248</v>
      </c>
      <c r="CD742" s="14" t="n">
        <v>7.95</v>
      </c>
      <c r="CE742" s="14" t="n">
        <v>1.152</v>
      </c>
      <c r="CF742" s="14" t="n">
        <v>93.654</v>
      </c>
      <c r="CG742" s="14" t="n">
        <v>0.125</v>
      </c>
      <c r="CH742" s="14" t="n">
        <v>1</v>
      </c>
      <c r="CI742" s="14" t="n">
        <v>0</v>
      </c>
      <c r="CJ742" s="14" t="n">
        <v>0</v>
      </c>
      <c r="CK742" s="14" t="n">
        <v>0</v>
      </c>
      <c r="CL742" s="14" t="n">
        <v>0</v>
      </c>
      <c r="CM742" s="14" t="n">
        <v>0</v>
      </c>
      <c r="CN742" s="14" t="n">
        <v>0</v>
      </c>
      <c r="CO742" s="14" t="n">
        <v>0</v>
      </c>
      <c r="CP742" s="14" t="n">
        <v>0</v>
      </c>
      <c r="CQ742" s="14" t="n">
        <v>1.348</v>
      </c>
      <c r="CR742" s="14" t="n">
        <v>0</v>
      </c>
      <c r="CS742" s="14" t="n">
        <v>5.37</v>
      </c>
      <c r="CT742" s="14" t="n">
        <v>4.861</v>
      </c>
      <c r="CU742" s="14" t="n">
        <v>11.192</v>
      </c>
    </row>
    <row r="743">
      <c r="A743" s="14" t="inlineStr">
        <is>
          <t>LCA2024</t>
        </is>
      </c>
      <c r="B743" s="14" t="inlineStr">
        <is>
          <t>LCA</t>
        </is>
      </c>
      <c r="C743" s="14" t="inlineStr">
        <is>
          <t>LCA</t>
        </is>
      </c>
      <c r="D743" s="14" t="inlineStr">
        <is>
          <t>St. Lucia</t>
        </is>
      </c>
      <c r="E743" s="14" t="n">
        <v>2024</v>
      </c>
      <c r="F743" s="14" t="n">
        <v>0.125</v>
      </c>
      <c r="G743" s="14" t="n">
        <v>5.575</v>
      </c>
      <c r="H743" s="14" t="n">
        <v>1.324</v>
      </c>
      <c r="I743" s="14" t="n">
        <v>0</v>
      </c>
      <c r="J743" s="14" t="n">
        <v>5.575</v>
      </c>
      <c r="K743" s="14" t="n">
        <v>0</v>
      </c>
      <c r="L743" s="14" t="n">
        <v>1</v>
      </c>
      <c r="M743" s="14" t="n">
        <v>7.124</v>
      </c>
      <c r="N743" s="14" t="n">
        <v>3.971</v>
      </c>
      <c r="O743" s="14" t="n">
        <v>0</v>
      </c>
      <c r="P743" s="14" t="n">
        <v>7.124</v>
      </c>
      <c r="Q743" s="14" t="n">
        <v>0</v>
      </c>
      <c r="R743" s="14" t="n">
        <v>1</v>
      </c>
      <c r="S743" s="14" t="n">
        <v>12.193</v>
      </c>
      <c r="T743" s="14" t="n">
        <v>7.942</v>
      </c>
      <c r="U743" s="14" t="n">
        <v>0.208</v>
      </c>
      <c r="V743" s="14" t="n">
        <v>13.717</v>
      </c>
      <c r="W743" s="14" t="n">
        <v>0.125</v>
      </c>
      <c r="X743" s="14" t="n">
        <v>1</v>
      </c>
      <c r="Y743" s="14" t="n">
        <v>11.447</v>
      </c>
      <c r="Z743" s="14" t="n">
        <v>1.54</v>
      </c>
      <c r="AA743" s="14" t="n">
        <v>0</v>
      </c>
      <c r="AB743" s="14" t="n">
        <v>11.447</v>
      </c>
      <c r="AC743" s="14" t="n">
        <v>0</v>
      </c>
      <c r="AD743" s="14" t="n">
        <v>1</v>
      </c>
      <c r="AE743" s="14" t="n">
        <v>12.771</v>
      </c>
      <c r="AF743" s="14" t="n">
        <v>2.991</v>
      </c>
      <c r="AG743" s="14" t="n">
        <v>0</v>
      </c>
      <c r="AH743" s="14" t="n">
        <v>12.771</v>
      </c>
      <c r="AI743" s="14" t="n">
        <v>0</v>
      </c>
      <c r="AJ743" s="14" t="n">
        <v>1</v>
      </c>
      <c r="AK743" s="14" t="n">
        <v>20.712</v>
      </c>
      <c r="AL743" s="14" t="n">
        <v>11.129</v>
      </c>
      <c r="AM743" s="14" t="n">
        <v>0.353</v>
      </c>
      <c r="AN743" s="14" t="n">
        <v>23.301</v>
      </c>
      <c r="AO743" s="14" t="n">
        <v>0.125</v>
      </c>
      <c r="AP743" s="14" t="n">
        <v>1</v>
      </c>
      <c r="AQ743" s="14" t="n">
        <v>0.756</v>
      </c>
      <c r="AR743" s="14" t="n">
        <v>0.132</v>
      </c>
      <c r="AS743" s="14" t="n">
        <v>0.586</v>
      </c>
      <c r="AT743" s="14" t="n">
        <v>1.342</v>
      </c>
      <c r="AU743" s="14" t="n">
        <v>0</v>
      </c>
      <c r="AV743" s="14" t="n">
        <v>1</v>
      </c>
      <c r="AW743" s="14" t="n">
        <v>0.655</v>
      </c>
      <c r="AX743" s="14" t="n">
        <v>0.132</v>
      </c>
      <c r="AY743" s="14" t="n">
        <v>0.643</v>
      </c>
      <c r="AZ743" s="14" t="n">
        <v>1.299</v>
      </c>
      <c r="BA743" s="14" t="n">
        <v>0</v>
      </c>
      <c r="BB743" s="14" t="n">
        <v>1</v>
      </c>
      <c r="BC743" s="14" t="n">
        <v>0.534</v>
      </c>
      <c r="BD743" s="14" t="n">
        <v>0.132</v>
      </c>
      <c r="BE743" s="14" t="n">
        <v>0.326</v>
      </c>
      <c r="BF743" s="14" t="n">
        <v>0.859</v>
      </c>
      <c r="BG743" s="14" t="n">
        <v>0</v>
      </c>
      <c r="BH743" s="14" t="n">
        <v>1</v>
      </c>
      <c r="BI743" s="14" t="n">
        <v>0.5679999999999999</v>
      </c>
      <c r="BJ743" s="14" t="n">
        <v>0.132</v>
      </c>
      <c r="BK743" s="14" t="n">
        <v>0.371</v>
      </c>
      <c r="BL743" s="14" t="n">
        <v>0.9389999999999999</v>
      </c>
      <c r="BM743" s="14" t="n">
        <v>0</v>
      </c>
      <c r="BN743" s="14" t="n">
        <v>1</v>
      </c>
      <c r="BO743" s="14" t="n">
        <v>0</v>
      </c>
      <c r="BP743" s="14" t="n">
        <v>0</v>
      </c>
      <c r="BQ743" s="14" t="n">
        <v>0.373</v>
      </c>
      <c r="BR743" s="14" t="n">
        <v>0</v>
      </c>
      <c r="BS743" s="14" t="n">
        <v>1</v>
      </c>
      <c r="BT743" s="14" t="n">
        <v>0</v>
      </c>
      <c r="BU743" s="14" t="n">
        <v>0</v>
      </c>
      <c r="BV743" s="14" t="n">
        <v>0.305</v>
      </c>
      <c r="BW743" s="14" t="n">
        <v>0</v>
      </c>
      <c r="BX743" s="14" t="n">
        <v>1</v>
      </c>
      <c r="BY743" s="14" t="n">
        <v>13.646</v>
      </c>
      <c r="BZ743" s="14" t="n">
        <v>0</v>
      </c>
      <c r="CA743" s="14" t="n">
        <v>13.646</v>
      </c>
      <c r="CB743" s="14" t="n">
        <v>0</v>
      </c>
      <c r="CC743" s="14" t="n">
        <v>82.58799999999999</v>
      </c>
      <c r="CD743" s="14" t="n">
        <v>7.95</v>
      </c>
      <c r="CE743" s="14" t="n">
        <v>1.406</v>
      </c>
      <c r="CF743" s="14" t="n">
        <v>92.91200000000001</v>
      </c>
      <c r="CG743" s="14" t="n">
        <v>0.125</v>
      </c>
      <c r="CH743" s="14" t="n">
        <v>1</v>
      </c>
      <c r="CI743" s="14" t="n">
        <v>0</v>
      </c>
      <c r="CJ743" s="14" t="n">
        <v>0</v>
      </c>
      <c r="CK743" s="14" t="n">
        <v>0</v>
      </c>
      <c r="CL743" s="14" t="n">
        <v>0</v>
      </c>
      <c r="CM743" s="14" t="n">
        <v>0</v>
      </c>
      <c r="CN743" s="14" t="n">
        <v>0</v>
      </c>
      <c r="CO743" s="14" t="n">
        <v>0</v>
      </c>
      <c r="CP743" s="14" t="n">
        <v>0</v>
      </c>
      <c r="CQ743" s="14" t="n">
        <v>1.387</v>
      </c>
      <c r="CR743" s="14" t="n">
        <v>0</v>
      </c>
      <c r="CS743" s="14" t="n">
        <v>5.529</v>
      </c>
      <c r="CT743" s="14" t="n">
        <v>4.251</v>
      </c>
      <c r="CU743" s="14" t="n">
        <v>10.123</v>
      </c>
    </row>
    <row r="744">
      <c r="A744" s="14" t="inlineStr">
        <is>
          <t>MAF2021</t>
        </is>
      </c>
      <c r="B744" s="14" t="inlineStr">
        <is>
          <t>MAF</t>
        </is>
      </c>
      <c r="C744" s="14" t="inlineStr">
        <is>
          <t>MAF</t>
        </is>
      </c>
      <c r="D744" s="14" t="inlineStr">
        <is>
          <t>St. Martin (French part)</t>
        </is>
      </c>
      <c r="E744" s="14" t="n">
        <v>2021</v>
      </c>
      <c r="F744" s="14" t="n">
        <v>0.05</v>
      </c>
      <c r="G744" s="14" t="n">
        <v>5.897</v>
      </c>
      <c r="H744" s="14" t="n">
        <v>1.143</v>
      </c>
      <c r="I744" s="14" t="n">
        <v>0</v>
      </c>
      <c r="J744" s="14" t="n">
        <v>5.897</v>
      </c>
      <c r="K744" s="14" t="n">
        <v>0</v>
      </c>
      <c r="L744" s="14" t="n">
        <v>1</v>
      </c>
      <c r="M744" s="14" t="n">
        <v>7.964</v>
      </c>
      <c r="N744" s="14" t="n">
        <v>3.43</v>
      </c>
      <c r="O744" s="14" t="n">
        <v>0</v>
      </c>
      <c r="P744" s="14" t="n">
        <v>7.964</v>
      </c>
      <c r="Q744" s="14" t="n">
        <v>0</v>
      </c>
      <c r="R744" s="14" t="n">
        <v>1</v>
      </c>
      <c r="S744" s="14" t="n">
        <v>11.613</v>
      </c>
      <c r="T744" s="14" t="n">
        <v>6.86</v>
      </c>
      <c r="U744" s="14" t="n">
        <v>0</v>
      </c>
      <c r="V744" s="14" t="n">
        <v>12.194</v>
      </c>
      <c r="W744" s="14" t="n">
        <v>0.05</v>
      </c>
      <c r="X744" s="14" t="n">
        <v>1</v>
      </c>
      <c r="Y744" s="14" t="n">
        <v>17.127</v>
      </c>
      <c r="Z744" s="14" t="n">
        <v>2.304</v>
      </c>
      <c r="AA744" s="14" t="n">
        <v>0</v>
      </c>
      <c r="AB744" s="14" t="n">
        <v>17.127</v>
      </c>
      <c r="AC744" s="14" t="n">
        <v>0</v>
      </c>
      <c r="AD744" s="14" t="n">
        <v>1</v>
      </c>
      <c r="AE744" s="14" t="n">
        <v>18.27</v>
      </c>
      <c r="AF744" s="14" t="n">
        <v>4.278</v>
      </c>
      <c r="AG744" s="14" t="n">
        <v>0</v>
      </c>
      <c r="AH744" s="14" t="n">
        <v>18.27</v>
      </c>
      <c r="AI744" s="14" t="n">
        <v>0</v>
      </c>
      <c r="AJ744" s="14" t="n">
        <v>1</v>
      </c>
      <c r="AK744" s="14" t="n">
        <v>25.13</v>
      </c>
      <c r="AL744" s="14" t="n">
        <v>13.503</v>
      </c>
      <c r="AM744" s="14" t="n">
        <v>0</v>
      </c>
      <c r="AN744" s="14" t="n">
        <v>26.386</v>
      </c>
      <c r="AO744" s="14" t="n">
        <v>0.05</v>
      </c>
      <c r="AP744" s="14" t="n">
        <v>1</v>
      </c>
      <c r="AQ744" s="14" t="n">
        <v>0.649</v>
      </c>
      <c r="AR744" s="14" t="n">
        <v>0.114</v>
      </c>
      <c r="AS744" s="14" t="n">
        <v>0</v>
      </c>
      <c r="AT744" s="14" t="n">
        <v>0.681</v>
      </c>
      <c r="AU744" s="14" t="n">
        <v>0.05</v>
      </c>
      <c r="AV744" s="14" t="n">
        <v>1</v>
      </c>
      <c r="AW744" s="14" t="n">
        <v>0.577</v>
      </c>
      <c r="AX744" s="14" t="n">
        <v>0.114</v>
      </c>
      <c r="AY744" s="14" t="n">
        <v>0</v>
      </c>
      <c r="AZ744" s="14" t="n">
        <v>0.605</v>
      </c>
      <c r="BA744" s="14" t="n">
        <v>0.05</v>
      </c>
      <c r="BB744" s="14" t="n">
        <v>1</v>
      </c>
      <c r="BC744" s="14" t="n">
        <v>0.458</v>
      </c>
      <c r="BD744" s="14" t="n">
        <v>0.114</v>
      </c>
      <c r="BE744" s="14" t="n">
        <v>0</v>
      </c>
      <c r="BF744" s="14" t="n">
        <v>0.481</v>
      </c>
      <c r="BG744" s="14" t="n">
        <v>0.05</v>
      </c>
      <c r="BH744" s="14" t="n">
        <v>1</v>
      </c>
      <c r="BI744" s="14" t="n">
        <v>0.491</v>
      </c>
      <c r="BJ744" s="14" t="n">
        <v>0.114</v>
      </c>
      <c r="BK744" s="14" t="n">
        <v>0</v>
      </c>
      <c r="BL744" s="14" t="n">
        <v>0.516</v>
      </c>
      <c r="BM744" s="14" t="n">
        <v>0.05</v>
      </c>
      <c r="BN744" s="14" t="n">
        <v>1</v>
      </c>
      <c r="BO744" s="14" t="n">
        <v>0</v>
      </c>
      <c r="BP744" s="14" t="n">
        <v>0</v>
      </c>
      <c r="BQ744" s="14" t="n">
        <v>0</v>
      </c>
      <c r="BR744" s="14" t="n">
        <v>0</v>
      </c>
      <c r="BS744" s="14" t="n">
        <v>1</v>
      </c>
      <c r="BT744" s="14" t="n">
        <v>0</v>
      </c>
      <c r="BU744" s="14" t="n">
        <v>0</v>
      </c>
      <c r="BV744" s="14" t="n">
        <v>0</v>
      </c>
      <c r="BW744" s="14" t="n">
        <v>0.05</v>
      </c>
      <c r="BX744" s="14" t="n">
        <v>1</v>
      </c>
      <c r="BY744" s="14" t="n">
        <v>11.787</v>
      </c>
      <c r="BZ744" s="14" t="n">
        <v>0</v>
      </c>
      <c r="CA744" s="14" t="n">
        <v>11.787</v>
      </c>
      <c r="CB744" s="14" t="n">
        <v>0</v>
      </c>
      <c r="CC744" s="14" t="n">
        <v>78.125</v>
      </c>
      <c r="CD744" s="14" t="n">
        <v>7.95</v>
      </c>
      <c r="CE744" s="14" t="n">
        <v>0</v>
      </c>
      <c r="CF744" s="14" t="n">
        <v>82.03100000000001</v>
      </c>
      <c r="CG744" s="14" t="n">
        <v>0.05</v>
      </c>
      <c r="CH744" s="14" t="n">
        <v>1</v>
      </c>
      <c r="CI744" s="14" t="n">
        <v>0</v>
      </c>
      <c r="CJ744" s="14" t="n">
        <v>0</v>
      </c>
      <c r="CK744" s="14" t="n">
        <v>0</v>
      </c>
      <c r="CL744" s="14" t="n">
        <v>0</v>
      </c>
      <c r="CM744" s="14" t="n">
        <v>0</v>
      </c>
      <c r="CN744" s="14" t="n">
        <v>0</v>
      </c>
      <c r="CO744" s="14" t="n">
        <v>0</v>
      </c>
      <c r="CP744" s="14" t="n">
        <v>0</v>
      </c>
      <c r="CQ744" s="14" t="n">
        <v>1.198</v>
      </c>
      <c r="CR744" s="14" t="n">
        <v>0</v>
      </c>
      <c r="CS744" s="14" t="n">
        <v>4.776</v>
      </c>
      <c r="CT744" s="14" t="n">
        <v>4.753</v>
      </c>
      <c r="CU744" s="14" t="n">
        <v>15.983</v>
      </c>
    </row>
    <row r="745">
      <c r="A745" s="14" t="inlineStr">
        <is>
          <t>MAF2022</t>
        </is>
      </c>
      <c r="B745" s="14" t="inlineStr">
        <is>
          <t>MAF</t>
        </is>
      </c>
      <c r="C745" s="14" t="inlineStr">
        <is>
          <t>MAF</t>
        </is>
      </c>
      <c r="D745" s="14" t="inlineStr">
        <is>
          <t>St. Martin (French part)</t>
        </is>
      </c>
      <c r="E745" s="14" t="n">
        <v>2022</v>
      </c>
      <c r="F745" s="14" t="n">
        <v>0.05</v>
      </c>
      <c r="G745" s="14" t="n">
        <v>11.72</v>
      </c>
      <c r="H745" s="14" t="n">
        <v>1.235</v>
      </c>
      <c r="I745" s="14" t="n">
        <v>0</v>
      </c>
      <c r="J745" s="14" t="n">
        <v>11.72</v>
      </c>
      <c r="K745" s="14" t="n">
        <v>0</v>
      </c>
      <c r="L745" s="14" t="n">
        <v>1</v>
      </c>
      <c r="M745" s="14" t="n">
        <v>9.782999999999999</v>
      </c>
      <c r="N745" s="14" t="n">
        <v>3.704</v>
      </c>
      <c r="O745" s="14" t="n">
        <v>0</v>
      </c>
      <c r="P745" s="14" t="n">
        <v>9.782999999999999</v>
      </c>
      <c r="Q745" s="14" t="n">
        <v>0</v>
      </c>
      <c r="R745" s="14" t="n">
        <v>1</v>
      </c>
      <c r="S745" s="14" t="n">
        <v>17.893</v>
      </c>
      <c r="T745" s="14" t="n">
        <v>7.408</v>
      </c>
      <c r="U745" s="14" t="n">
        <v>0.066</v>
      </c>
      <c r="V745" s="14" t="n">
        <v>18.788</v>
      </c>
      <c r="W745" s="14" t="n">
        <v>0.05</v>
      </c>
      <c r="X745" s="14" t="n">
        <v>1</v>
      </c>
      <c r="Y745" s="14" t="n">
        <v>30.728</v>
      </c>
      <c r="Z745" s="14" t="n">
        <v>4.133</v>
      </c>
      <c r="AA745" s="14" t="n">
        <v>0</v>
      </c>
      <c r="AB745" s="14" t="n">
        <v>30.728</v>
      </c>
      <c r="AC745" s="14" t="n">
        <v>0</v>
      </c>
      <c r="AD745" s="14" t="n">
        <v>1</v>
      </c>
      <c r="AE745" s="14" t="n">
        <v>31.963</v>
      </c>
      <c r="AF745" s="14" t="n">
        <v>7.485</v>
      </c>
      <c r="AG745" s="14" t="n">
        <v>0</v>
      </c>
      <c r="AH745" s="14" t="n">
        <v>31.963</v>
      </c>
      <c r="AI745" s="14" t="n">
        <v>0</v>
      </c>
      <c r="AJ745" s="14" t="n">
        <v>1</v>
      </c>
      <c r="AK745" s="14" t="n">
        <v>39.371</v>
      </c>
      <c r="AL745" s="14" t="n">
        <v>21.155</v>
      </c>
      <c r="AM745" s="14" t="n">
        <v>0.146</v>
      </c>
      <c r="AN745" s="14" t="n">
        <v>41.34</v>
      </c>
      <c r="AO745" s="14" t="n">
        <v>0.05</v>
      </c>
      <c r="AP745" s="14" t="n">
        <v>1</v>
      </c>
      <c r="AQ745" s="14" t="n">
        <v>0.896</v>
      </c>
      <c r="AR745" s="14" t="n">
        <v>0.123</v>
      </c>
      <c r="AS745" s="14" t="n">
        <v>0.003</v>
      </c>
      <c r="AT745" s="14" t="n">
        <v>0.9409999999999999</v>
      </c>
      <c r="AU745" s="14" t="n">
        <v>0.05</v>
      </c>
      <c r="AV745" s="14" t="n">
        <v>1</v>
      </c>
      <c r="AW745" s="14" t="n">
        <v>0.89</v>
      </c>
      <c r="AX745" s="14" t="n">
        <v>0.123</v>
      </c>
      <c r="AY745" s="14" t="n">
        <v>0.003</v>
      </c>
      <c r="AZ745" s="14" t="n">
        <v>0.9350000000000001</v>
      </c>
      <c r="BA745" s="14" t="n">
        <v>0.05</v>
      </c>
      <c r="BB745" s="14" t="n">
        <v>1</v>
      </c>
      <c r="BC745" s="14" t="n">
        <v>0.62</v>
      </c>
      <c r="BD745" s="14" t="n">
        <v>0.123</v>
      </c>
      <c r="BE745" s="14" t="n">
        <v>0.002</v>
      </c>
      <c r="BF745" s="14" t="n">
        <v>0.651</v>
      </c>
      <c r="BG745" s="14" t="n">
        <v>0.05</v>
      </c>
      <c r="BH745" s="14" t="n">
        <v>1</v>
      </c>
      <c r="BI745" s="14" t="n">
        <v>0.608</v>
      </c>
      <c r="BJ745" s="14" t="n">
        <v>0.123</v>
      </c>
      <c r="BK745" s="14" t="n">
        <v>0.002</v>
      </c>
      <c r="BL745" s="14" t="n">
        <v>0.638</v>
      </c>
      <c r="BM745" s="14" t="n">
        <v>0.05</v>
      </c>
      <c r="BN745" s="14" t="n">
        <v>1</v>
      </c>
      <c r="BO745" s="14" t="n">
        <v>0</v>
      </c>
      <c r="BP745" s="14" t="n">
        <v>0</v>
      </c>
      <c r="BQ745" s="14" t="n">
        <v>0</v>
      </c>
      <c r="BR745" s="14" t="n">
        <v>0</v>
      </c>
      <c r="BS745" s="14" t="n">
        <v>1</v>
      </c>
      <c r="BT745" s="14" t="n">
        <v>0</v>
      </c>
      <c r="BU745" s="14" t="n">
        <v>0</v>
      </c>
      <c r="BV745" s="14" t="n">
        <v>0</v>
      </c>
      <c r="BW745" s="14" t="n">
        <v>0.05</v>
      </c>
      <c r="BX745" s="14" t="n">
        <v>1</v>
      </c>
      <c r="BY745" s="14" t="n">
        <v>12.729</v>
      </c>
      <c r="BZ745" s="14" t="n">
        <v>0</v>
      </c>
      <c r="CA745" s="14" t="n">
        <v>12.729</v>
      </c>
      <c r="CB745" s="14" t="n">
        <v>0</v>
      </c>
      <c r="CC745" s="14" t="n">
        <v>97.90000000000001</v>
      </c>
      <c r="CD745" s="14" t="n">
        <v>7.95</v>
      </c>
      <c r="CE745" s="14" t="n">
        <v>0.362</v>
      </c>
      <c r="CF745" s="14" t="n">
        <v>102.795</v>
      </c>
      <c r="CG745" s="14" t="n">
        <v>0.05</v>
      </c>
      <c r="CH745" s="14" t="n">
        <v>1</v>
      </c>
      <c r="CI745" s="14" t="n">
        <v>0</v>
      </c>
      <c r="CJ745" s="14" t="n">
        <v>0</v>
      </c>
      <c r="CK745" s="14" t="n">
        <v>0</v>
      </c>
      <c r="CL745" s="14" t="n">
        <v>0</v>
      </c>
      <c r="CM745" s="14" t="n">
        <v>0</v>
      </c>
      <c r="CN745" s="14" t="n">
        <v>0</v>
      </c>
      <c r="CO745" s="14" t="n">
        <v>0</v>
      </c>
      <c r="CP745" s="14" t="n">
        <v>0</v>
      </c>
      <c r="CQ745" s="14" t="n">
        <v>1.294</v>
      </c>
      <c r="CR745" s="14" t="n">
        <v>0</v>
      </c>
      <c r="CS745" s="14" t="n">
        <v>5.158</v>
      </c>
      <c r="CT745" s="14" t="n">
        <v>10.485</v>
      </c>
      <c r="CU745" s="14" t="n">
        <v>29.494</v>
      </c>
    </row>
    <row r="746">
      <c r="A746" s="14" t="inlineStr">
        <is>
          <t>MAF2023</t>
        </is>
      </c>
      <c r="B746" s="14" t="inlineStr">
        <is>
          <t>MAF</t>
        </is>
      </c>
      <c r="C746" s="14" t="inlineStr">
        <is>
          <t>MAF</t>
        </is>
      </c>
      <c r="D746" s="14" t="inlineStr">
        <is>
          <t>St. Martin (French part)</t>
        </is>
      </c>
      <c r="E746" s="14" t="n">
        <v>2023</v>
      </c>
      <c r="F746" s="14" t="n">
        <v>0.05</v>
      </c>
      <c r="G746" s="14" t="n">
        <v>6.147</v>
      </c>
      <c r="H746" s="14" t="n">
        <v>1.286</v>
      </c>
      <c r="I746" s="14" t="n">
        <v>0</v>
      </c>
      <c r="J746" s="14" t="n">
        <v>6.147</v>
      </c>
      <c r="K746" s="14" t="n">
        <v>0</v>
      </c>
      <c r="L746" s="14" t="n">
        <v>1</v>
      </c>
      <c r="M746" s="14" t="n">
        <v>7.886</v>
      </c>
      <c r="N746" s="14" t="n">
        <v>3.857</v>
      </c>
      <c r="O746" s="14" t="n">
        <v>0</v>
      </c>
      <c r="P746" s="14" t="n">
        <v>7.886</v>
      </c>
      <c r="Q746" s="14" t="n">
        <v>0</v>
      </c>
      <c r="R746" s="14" t="n">
        <v>1</v>
      </c>
      <c r="S746" s="14" t="n">
        <v>12.575</v>
      </c>
      <c r="T746" s="14" t="n">
        <v>7.714</v>
      </c>
      <c r="U746" s="14" t="n">
        <v>0.07000000000000001</v>
      </c>
      <c r="V746" s="14" t="n">
        <v>13.204</v>
      </c>
      <c r="W746" s="14" t="n">
        <v>0.05</v>
      </c>
      <c r="X746" s="14" t="n">
        <v>1</v>
      </c>
      <c r="Y746" s="14" t="n">
        <v>12.478</v>
      </c>
      <c r="Z746" s="14" t="n">
        <v>1.678</v>
      </c>
      <c r="AA746" s="14" t="n">
        <v>0</v>
      </c>
      <c r="AB746" s="14" t="n">
        <v>12.478</v>
      </c>
      <c r="AC746" s="14" t="n">
        <v>0</v>
      </c>
      <c r="AD746" s="14" t="n">
        <v>1</v>
      </c>
      <c r="AE746" s="14" t="n">
        <v>13.763</v>
      </c>
      <c r="AF746" s="14" t="n">
        <v>3.223</v>
      </c>
      <c r="AG746" s="14" t="n">
        <v>0</v>
      </c>
      <c r="AH746" s="14" t="n">
        <v>13.763</v>
      </c>
      <c r="AI746" s="14" t="n">
        <v>0</v>
      </c>
      <c r="AJ746" s="14" t="n">
        <v>1</v>
      </c>
      <c r="AK746" s="14" t="n">
        <v>21.477</v>
      </c>
      <c r="AL746" s="14" t="n">
        <v>11.54</v>
      </c>
      <c r="AM746" s="14" t="n">
        <v>0.119</v>
      </c>
      <c r="AN746" s="14" t="n">
        <v>22.551</v>
      </c>
      <c r="AO746" s="14" t="n">
        <v>0.05</v>
      </c>
      <c r="AP746" s="14" t="n">
        <v>1</v>
      </c>
      <c r="AQ746" s="14" t="n">
        <v>0.791</v>
      </c>
      <c r="AR746" s="14" t="n">
        <v>0.129</v>
      </c>
      <c r="AS746" s="14" t="n">
        <v>0.004</v>
      </c>
      <c r="AT746" s="14" t="n">
        <v>0.83</v>
      </c>
      <c r="AU746" s="14" t="n">
        <v>0.05</v>
      </c>
      <c r="AV746" s="14" t="n">
        <v>1</v>
      </c>
      <c r="AW746" s="14" t="n">
        <v>0.618</v>
      </c>
      <c r="AX746" s="14" t="n">
        <v>0.129</v>
      </c>
      <c r="AY746" s="14" t="n">
        <v>0.003</v>
      </c>
      <c r="AZ746" s="14" t="n">
        <v>0.649</v>
      </c>
      <c r="BA746" s="14" t="n">
        <v>0.05</v>
      </c>
      <c r="BB746" s="14" t="n">
        <v>1</v>
      </c>
      <c r="BC746" s="14" t="n">
        <v>0.554</v>
      </c>
      <c r="BD746" s="14" t="n">
        <v>0.129</v>
      </c>
      <c r="BE746" s="14" t="n">
        <v>0.003</v>
      </c>
      <c r="BF746" s="14" t="n">
        <v>0.582</v>
      </c>
      <c r="BG746" s="14" t="n">
        <v>0.05</v>
      </c>
      <c r="BH746" s="14" t="n">
        <v>1</v>
      </c>
      <c r="BI746" s="14" t="n">
        <v>0.5570000000000001</v>
      </c>
      <c r="BJ746" s="14" t="n">
        <v>0.129</v>
      </c>
      <c r="BK746" s="14" t="n">
        <v>0.003</v>
      </c>
      <c r="BL746" s="14" t="n">
        <v>0.585</v>
      </c>
      <c r="BM746" s="14" t="n">
        <v>0.05</v>
      </c>
      <c r="BN746" s="14" t="n">
        <v>1</v>
      </c>
      <c r="BO746" s="14" t="n">
        <v>0</v>
      </c>
      <c r="BP746" s="14" t="n">
        <v>0</v>
      </c>
      <c r="BQ746" s="14" t="n">
        <v>0</v>
      </c>
      <c r="BR746" s="14" t="n">
        <v>0</v>
      </c>
      <c r="BS746" s="14" t="n">
        <v>1</v>
      </c>
      <c r="BT746" s="14" t="n">
        <v>0</v>
      </c>
      <c r="BU746" s="14" t="n">
        <v>0</v>
      </c>
      <c r="BV746" s="14" t="n">
        <v>0</v>
      </c>
      <c r="BW746" s="14" t="n">
        <v>0.05</v>
      </c>
      <c r="BX746" s="14" t="n">
        <v>1</v>
      </c>
      <c r="BY746" s="14" t="n">
        <v>13.254</v>
      </c>
      <c r="BZ746" s="14" t="n">
        <v>0</v>
      </c>
      <c r="CA746" s="14" t="n">
        <v>13.254</v>
      </c>
      <c r="CB746" s="14" t="n">
        <v>0</v>
      </c>
      <c r="CC746" s="14" t="n">
        <v>83.248</v>
      </c>
      <c r="CD746" s="14" t="n">
        <v>7.95</v>
      </c>
      <c r="CE746" s="14" t="n">
        <v>0.461</v>
      </c>
      <c r="CF746" s="14" t="n">
        <v>87.41</v>
      </c>
      <c r="CG746" s="14" t="n">
        <v>0.05</v>
      </c>
      <c r="CH746" s="14" t="n">
        <v>1</v>
      </c>
      <c r="CI746" s="14" t="n">
        <v>0</v>
      </c>
      <c r="CJ746" s="14" t="n">
        <v>0</v>
      </c>
      <c r="CK746" s="14" t="n">
        <v>0</v>
      </c>
      <c r="CL746" s="14" t="n">
        <v>0</v>
      </c>
      <c r="CM746" s="14" t="n">
        <v>0</v>
      </c>
      <c r="CN746" s="14" t="n">
        <v>0</v>
      </c>
      <c r="CO746" s="14" t="n">
        <v>0</v>
      </c>
      <c r="CP746" s="14" t="n">
        <v>0</v>
      </c>
      <c r="CQ746" s="14" t="n">
        <v>1.348</v>
      </c>
      <c r="CR746" s="14" t="n">
        <v>0</v>
      </c>
      <c r="CS746" s="14" t="n">
        <v>5.37</v>
      </c>
      <c r="CT746" s="14" t="n">
        <v>4.861</v>
      </c>
      <c r="CU746" s="14" t="n">
        <v>11.192</v>
      </c>
    </row>
    <row r="747">
      <c r="A747" s="14" t="inlineStr">
        <is>
          <t>MAF2024</t>
        </is>
      </c>
      <c r="B747" s="14" t="inlineStr">
        <is>
          <t>MAF</t>
        </is>
      </c>
      <c r="C747" s="14" t="inlineStr">
        <is>
          <t>MAF</t>
        </is>
      </c>
      <c r="D747" s="14" t="inlineStr">
        <is>
          <t>St. Martin (French part)</t>
        </is>
      </c>
      <c r="E747" s="14" t="n">
        <v>2024</v>
      </c>
      <c r="F747" s="14" t="n">
        <v>0.05</v>
      </c>
      <c r="G747" s="14" t="n">
        <v>5.575</v>
      </c>
      <c r="H747" s="14" t="n">
        <v>1.324</v>
      </c>
      <c r="I747" s="14" t="n">
        <v>0</v>
      </c>
      <c r="J747" s="14" t="n">
        <v>5.575</v>
      </c>
      <c r="K747" s="14" t="n">
        <v>0</v>
      </c>
      <c r="L747" s="14" t="n">
        <v>1</v>
      </c>
      <c r="M747" s="14" t="n">
        <v>7.124</v>
      </c>
      <c r="N747" s="14" t="n">
        <v>3.971</v>
      </c>
      <c r="O747" s="14" t="n">
        <v>0</v>
      </c>
      <c r="P747" s="14" t="n">
        <v>7.124</v>
      </c>
      <c r="Q747" s="14" t="n">
        <v>0</v>
      </c>
      <c r="R747" s="14" t="n">
        <v>1</v>
      </c>
      <c r="S747" s="14" t="n">
        <v>12.193</v>
      </c>
      <c r="T747" s="14" t="n">
        <v>7.942</v>
      </c>
      <c r="U747" s="14" t="n">
        <v>0.083</v>
      </c>
      <c r="V747" s="14" t="n">
        <v>12.802</v>
      </c>
      <c r="W747" s="14" t="n">
        <v>0.05</v>
      </c>
      <c r="X747" s="14" t="n">
        <v>1</v>
      </c>
      <c r="Y747" s="14" t="n">
        <v>11.447</v>
      </c>
      <c r="Z747" s="14" t="n">
        <v>1.54</v>
      </c>
      <c r="AA747" s="14" t="n">
        <v>0</v>
      </c>
      <c r="AB747" s="14" t="n">
        <v>11.447</v>
      </c>
      <c r="AC747" s="14" t="n">
        <v>0</v>
      </c>
      <c r="AD747" s="14" t="n">
        <v>1</v>
      </c>
      <c r="AE747" s="14" t="n">
        <v>12.771</v>
      </c>
      <c r="AF747" s="14" t="n">
        <v>2.991</v>
      </c>
      <c r="AG747" s="14" t="n">
        <v>0</v>
      </c>
      <c r="AH747" s="14" t="n">
        <v>12.771</v>
      </c>
      <c r="AI747" s="14" t="n">
        <v>0</v>
      </c>
      <c r="AJ747" s="14" t="n">
        <v>1</v>
      </c>
      <c r="AK747" s="14" t="n">
        <v>20.712</v>
      </c>
      <c r="AL747" s="14" t="n">
        <v>11.129</v>
      </c>
      <c r="AM747" s="14" t="n">
        <v>0.141</v>
      </c>
      <c r="AN747" s="14" t="n">
        <v>21.748</v>
      </c>
      <c r="AO747" s="14" t="n">
        <v>0.05</v>
      </c>
      <c r="AP747" s="14" t="n">
        <v>1</v>
      </c>
      <c r="AQ747" s="14" t="n">
        <v>0.756</v>
      </c>
      <c r="AR747" s="14" t="n">
        <v>0.132</v>
      </c>
      <c r="AS747" s="14" t="n">
        <v>0.005</v>
      </c>
      <c r="AT747" s="14" t="n">
        <v>0.794</v>
      </c>
      <c r="AU747" s="14" t="n">
        <v>0.05</v>
      </c>
      <c r="AV747" s="14" t="n">
        <v>1</v>
      </c>
      <c r="AW747" s="14" t="n">
        <v>0.655</v>
      </c>
      <c r="AX747" s="14" t="n">
        <v>0.132</v>
      </c>
      <c r="AY747" s="14" t="n">
        <v>0.004</v>
      </c>
      <c r="AZ747" s="14" t="n">
        <v>0.6879999999999999</v>
      </c>
      <c r="BA747" s="14" t="n">
        <v>0.05</v>
      </c>
      <c r="BB747" s="14" t="n">
        <v>1</v>
      </c>
      <c r="BC747" s="14" t="n">
        <v>0.534</v>
      </c>
      <c r="BD747" s="14" t="n">
        <v>0.132</v>
      </c>
      <c r="BE747" s="14" t="n">
        <v>0.004</v>
      </c>
      <c r="BF747" s="14" t="n">
        <v>0.5600000000000001</v>
      </c>
      <c r="BG747" s="14" t="n">
        <v>0.05</v>
      </c>
      <c r="BH747" s="14" t="n">
        <v>1</v>
      </c>
      <c r="BI747" s="14" t="n">
        <v>0.5679999999999999</v>
      </c>
      <c r="BJ747" s="14" t="n">
        <v>0.132</v>
      </c>
      <c r="BK747" s="14" t="n">
        <v>0.004</v>
      </c>
      <c r="BL747" s="14" t="n">
        <v>0.596</v>
      </c>
      <c r="BM747" s="14" t="n">
        <v>0.05</v>
      </c>
      <c r="BN747" s="14" t="n">
        <v>1</v>
      </c>
      <c r="BO747" s="14" t="n">
        <v>0</v>
      </c>
      <c r="BP747" s="14" t="n">
        <v>0</v>
      </c>
      <c r="BQ747" s="14" t="n">
        <v>0</v>
      </c>
      <c r="BR747" s="14" t="n">
        <v>0</v>
      </c>
      <c r="BS747" s="14" t="n">
        <v>1</v>
      </c>
      <c r="BT747" s="14" t="n">
        <v>0</v>
      </c>
      <c r="BU747" s="14" t="n">
        <v>0</v>
      </c>
      <c r="BV747" s="14" t="n">
        <v>0</v>
      </c>
      <c r="BW747" s="14" t="n">
        <v>0.05</v>
      </c>
      <c r="BX747" s="14" t="n">
        <v>1</v>
      </c>
      <c r="BY747" s="14" t="n">
        <v>13.646</v>
      </c>
      <c r="BZ747" s="14" t="n">
        <v>0</v>
      </c>
      <c r="CA747" s="14" t="n">
        <v>13.646</v>
      </c>
      <c r="CB747" s="14" t="n">
        <v>0</v>
      </c>
      <c r="CC747" s="14" t="n">
        <v>82.58799999999999</v>
      </c>
      <c r="CD747" s="14" t="n">
        <v>7.95</v>
      </c>
      <c r="CE747" s="14" t="n">
        <v>0.5620000000000001</v>
      </c>
      <c r="CF747" s="14" t="n">
        <v>86.717</v>
      </c>
      <c r="CG747" s="14" t="n">
        <v>0.05</v>
      </c>
      <c r="CH747" s="14" t="n">
        <v>1</v>
      </c>
      <c r="CI747" s="14" t="n">
        <v>0</v>
      </c>
      <c r="CJ747" s="14" t="n">
        <v>0</v>
      </c>
      <c r="CK747" s="14" t="n">
        <v>0</v>
      </c>
      <c r="CL747" s="14" t="n">
        <v>0</v>
      </c>
      <c r="CM747" s="14" t="n">
        <v>0</v>
      </c>
      <c r="CN747" s="14" t="n">
        <v>0</v>
      </c>
      <c r="CO747" s="14" t="n">
        <v>0</v>
      </c>
      <c r="CP747" s="14" t="n">
        <v>0</v>
      </c>
      <c r="CQ747" s="14" t="n">
        <v>1.387</v>
      </c>
      <c r="CR747" s="14" t="n">
        <v>0</v>
      </c>
      <c r="CS747" s="14" t="n">
        <v>5.529</v>
      </c>
      <c r="CT747" s="14" t="n">
        <v>4.251</v>
      </c>
      <c r="CU747" s="14" t="n">
        <v>10.123</v>
      </c>
    </row>
    <row r="748">
      <c r="A748" s="14" t="inlineStr">
        <is>
          <t>VCT2021</t>
        </is>
      </c>
      <c r="B748" s="14" t="inlineStr">
        <is>
          <t>VCT</t>
        </is>
      </c>
      <c r="C748" s="14" t="inlineStr">
        <is>
          <t>VCT</t>
        </is>
      </c>
      <c r="D748" s="14" t="inlineStr">
        <is>
          <t>St. Vincent and the Grenadines</t>
        </is>
      </c>
      <c r="E748" s="14" t="n">
        <v>2021</v>
      </c>
      <c r="F748" s="14" t="n">
        <v>0.16</v>
      </c>
      <c r="G748" s="14" t="n">
        <v>5.897</v>
      </c>
      <c r="H748" s="14" t="n">
        <v>1.143</v>
      </c>
      <c r="I748" s="14" t="n">
        <v>0</v>
      </c>
      <c r="J748" s="14" t="n">
        <v>5.897</v>
      </c>
      <c r="K748" s="14" t="n">
        <v>0</v>
      </c>
      <c r="L748" s="14" t="n">
        <v>1</v>
      </c>
      <c r="M748" s="14" t="n">
        <v>7.964</v>
      </c>
      <c r="N748" s="14" t="n">
        <v>3.43</v>
      </c>
      <c r="O748" s="14" t="n">
        <v>0</v>
      </c>
      <c r="P748" s="14" t="n">
        <v>7.964</v>
      </c>
      <c r="Q748" s="14" t="n">
        <v>0</v>
      </c>
      <c r="R748" s="14" t="n">
        <v>1</v>
      </c>
      <c r="S748" s="14" t="n">
        <v>11.613</v>
      </c>
      <c r="T748" s="14" t="n">
        <v>6.86</v>
      </c>
      <c r="U748" s="14" t="n">
        <v>0</v>
      </c>
      <c r="V748" s="14" t="n">
        <v>13.471</v>
      </c>
      <c r="W748" s="14" t="n">
        <v>0.16</v>
      </c>
      <c r="X748" s="14" t="n">
        <v>1</v>
      </c>
      <c r="Y748" s="14" t="n">
        <v>5.849</v>
      </c>
      <c r="Z748" s="14" t="n">
        <v>0.787</v>
      </c>
      <c r="AA748" s="14" t="n">
        <v>0</v>
      </c>
      <c r="AB748" s="14" t="n">
        <v>5.849</v>
      </c>
      <c r="AC748" s="14" t="n">
        <v>0</v>
      </c>
      <c r="AD748" s="14" t="n">
        <v>1</v>
      </c>
      <c r="AE748" s="14" t="n">
        <v>6.992</v>
      </c>
      <c r="AF748" s="14" t="n">
        <v>1.637</v>
      </c>
      <c r="AG748" s="14" t="n">
        <v>0</v>
      </c>
      <c r="AH748" s="14" t="n">
        <v>6.992</v>
      </c>
      <c r="AI748" s="14" t="n">
        <v>0</v>
      </c>
      <c r="AJ748" s="14" t="n">
        <v>1</v>
      </c>
      <c r="AK748" s="14" t="n">
        <v>13.852</v>
      </c>
      <c r="AL748" s="14" t="n">
        <v>7.443</v>
      </c>
      <c r="AM748" s="14" t="n">
        <v>0</v>
      </c>
      <c r="AN748" s="14" t="n">
        <v>16.068</v>
      </c>
      <c r="AO748" s="14" t="n">
        <v>0.16</v>
      </c>
      <c r="AP748" s="14" t="n">
        <v>1</v>
      </c>
      <c r="AQ748" s="14" t="n">
        <v>0.649</v>
      </c>
      <c r="AR748" s="14" t="n">
        <v>0.114</v>
      </c>
      <c r="AS748" s="14" t="n">
        <v>0</v>
      </c>
      <c r="AT748" s="14" t="n">
        <v>0.753</v>
      </c>
      <c r="AU748" s="14" t="n">
        <v>0.16</v>
      </c>
      <c r="AV748" s="14" t="n">
        <v>1</v>
      </c>
      <c r="AW748" s="14" t="n">
        <v>0.577</v>
      </c>
      <c r="AX748" s="14" t="n">
        <v>0.114</v>
      </c>
      <c r="AY748" s="14" t="n">
        <v>0</v>
      </c>
      <c r="AZ748" s="14" t="n">
        <v>0.669</v>
      </c>
      <c r="BA748" s="14" t="n">
        <v>0.16</v>
      </c>
      <c r="BB748" s="14" t="n">
        <v>1</v>
      </c>
      <c r="BC748" s="14" t="n">
        <v>0.458</v>
      </c>
      <c r="BD748" s="14" t="n">
        <v>0.114</v>
      </c>
      <c r="BE748" s="14" t="n">
        <v>0</v>
      </c>
      <c r="BF748" s="14" t="n">
        <v>0.531</v>
      </c>
      <c r="BG748" s="14" t="n">
        <v>0.16</v>
      </c>
      <c r="BH748" s="14" t="n">
        <v>1</v>
      </c>
      <c r="BI748" s="14" t="n">
        <v>0.491</v>
      </c>
      <c r="BJ748" s="14" t="n">
        <v>0.114</v>
      </c>
      <c r="BK748" s="14" t="n">
        <v>0</v>
      </c>
      <c r="BL748" s="14" t="n">
        <v>0.57</v>
      </c>
      <c r="BM748" s="14" t="n">
        <v>0.16</v>
      </c>
      <c r="BN748" s="14" t="n">
        <v>1</v>
      </c>
      <c r="BO748" s="14" t="n">
        <v>0</v>
      </c>
      <c r="BP748" s="14" t="n">
        <v>0</v>
      </c>
      <c r="BQ748" s="14" t="n">
        <v>0</v>
      </c>
      <c r="BR748" s="14" t="n">
        <v>0</v>
      </c>
      <c r="BS748" s="14" t="n">
        <v>1</v>
      </c>
      <c r="BT748" s="14" t="n">
        <v>0</v>
      </c>
      <c r="BU748" s="14" t="n">
        <v>0</v>
      </c>
      <c r="BV748" s="14" t="n">
        <v>0</v>
      </c>
      <c r="BW748" s="14" t="n">
        <v>0.16</v>
      </c>
      <c r="BX748" s="14" t="n">
        <v>1</v>
      </c>
      <c r="BY748" s="14" t="n">
        <v>11.787</v>
      </c>
      <c r="BZ748" s="14" t="n">
        <v>0</v>
      </c>
      <c r="CA748" s="14" t="n">
        <v>11.787</v>
      </c>
      <c r="CB748" s="14" t="n">
        <v>0</v>
      </c>
      <c r="CC748" s="14" t="n">
        <v>78.125</v>
      </c>
      <c r="CD748" s="14" t="n">
        <v>7.95</v>
      </c>
      <c r="CE748" s="14" t="n">
        <v>0</v>
      </c>
      <c r="CF748" s="14" t="n">
        <v>90.625</v>
      </c>
      <c r="CG748" s="14" t="n">
        <v>0.16</v>
      </c>
      <c r="CH748" s="14" t="n">
        <v>1</v>
      </c>
      <c r="CI748" s="14" t="n">
        <v>0</v>
      </c>
      <c r="CJ748" s="14" t="n">
        <v>0</v>
      </c>
      <c r="CK748" s="14" t="n">
        <v>0</v>
      </c>
      <c r="CL748" s="14" t="n">
        <v>0</v>
      </c>
      <c r="CM748" s="14" t="n">
        <v>0</v>
      </c>
      <c r="CN748" s="14" t="n">
        <v>0</v>
      </c>
      <c r="CO748" s="14" t="n">
        <v>0</v>
      </c>
      <c r="CP748" s="14" t="n">
        <v>0</v>
      </c>
      <c r="CQ748" s="14" t="n">
        <v>1.198</v>
      </c>
      <c r="CR748" s="14" t="n">
        <v>0</v>
      </c>
      <c r="CS748" s="14" t="n">
        <v>4.776</v>
      </c>
      <c r="CT748" s="14" t="n">
        <v>4.753</v>
      </c>
      <c r="CU748" s="14" t="n">
        <v>15.983</v>
      </c>
    </row>
    <row r="749">
      <c r="A749" s="14" t="inlineStr">
        <is>
          <t>VCT2022</t>
        </is>
      </c>
      <c r="B749" s="14" t="inlineStr">
        <is>
          <t>VCT</t>
        </is>
      </c>
      <c r="C749" s="14" t="inlineStr">
        <is>
          <t>VCT</t>
        </is>
      </c>
      <c r="D749" s="14" t="inlineStr">
        <is>
          <t>St. Vincent and the Grenadines</t>
        </is>
      </c>
      <c r="E749" s="14" t="n">
        <v>2022</v>
      </c>
      <c r="F749" s="14" t="n">
        <v>0.16</v>
      </c>
      <c r="G749" s="14" t="n">
        <v>11.72</v>
      </c>
      <c r="H749" s="14" t="n">
        <v>1.235</v>
      </c>
      <c r="I749" s="14" t="n">
        <v>0</v>
      </c>
      <c r="J749" s="14" t="n">
        <v>11.72</v>
      </c>
      <c r="K749" s="14" t="n">
        <v>0</v>
      </c>
      <c r="L749" s="14" t="n">
        <v>1</v>
      </c>
      <c r="M749" s="14" t="n">
        <v>9.782999999999999</v>
      </c>
      <c r="N749" s="14" t="n">
        <v>3.704</v>
      </c>
      <c r="O749" s="14" t="n">
        <v>0</v>
      </c>
      <c r="P749" s="14" t="n">
        <v>9.782999999999999</v>
      </c>
      <c r="Q749" s="14" t="n">
        <v>0</v>
      </c>
      <c r="R749" s="14" t="n">
        <v>1</v>
      </c>
      <c r="S749" s="14" t="n">
        <v>17.893</v>
      </c>
      <c r="T749" s="14" t="n">
        <v>7.408</v>
      </c>
      <c r="U749" s="14" t="n">
        <v>0.212</v>
      </c>
      <c r="V749" s="14" t="n">
        <v>20.756</v>
      </c>
      <c r="W749" s="14" t="n">
        <v>0.16</v>
      </c>
      <c r="X749" s="14" t="n">
        <v>1</v>
      </c>
      <c r="Y749" s="14" t="n">
        <v>6.316</v>
      </c>
      <c r="Z749" s="14" t="n">
        <v>0.85</v>
      </c>
      <c r="AA749" s="14" t="n">
        <v>0</v>
      </c>
      <c r="AB749" s="14" t="n">
        <v>6.316</v>
      </c>
      <c r="AC749" s="14" t="n">
        <v>0</v>
      </c>
      <c r="AD749" s="14" t="n">
        <v>1</v>
      </c>
      <c r="AE749" s="14" t="n">
        <v>7.551</v>
      </c>
      <c r="AF749" s="14" t="n">
        <v>1.768</v>
      </c>
      <c r="AG749" s="14" t="n">
        <v>0</v>
      </c>
      <c r="AH749" s="14" t="n">
        <v>7.551</v>
      </c>
      <c r="AI749" s="14" t="n">
        <v>0</v>
      </c>
      <c r="AJ749" s="14" t="n">
        <v>1</v>
      </c>
      <c r="AK749" s="14" t="n">
        <v>14.959</v>
      </c>
      <c r="AL749" s="14" t="n">
        <v>8.038</v>
      </c>
      <c r="AM749" s="14" t="n">
        <v>0.177</v>
      </c>
      <c r="AN749" s="14" t="n">
        <v>17.352</v>
      </c>
      <c r="AO749" s="14" t="n">
        <v>0.16</v>
      </c>
      <c r="AP749" s="14" t="n">
        <v>1</v>
      </c>
      <c r="AQ749" s="14" t="n">
        <v>0.896</v>
      </c>
      <c r="AR749" s="14" t="n">
        <v>0.123</v>
      </c>
      <c r="AS749" s="14" t="n">
        <v>0.011</v>
      </c>
      <c r="AT749" s="14" t="n">
        <v>1.039</v>
      </c>
      <c r="AU749" s="14" t="n">
        <v>0.16</v>
      </c>
      <c r="AV749" s="14" t="n">
        <v>1</v>
      </c>
      <c r="AW749" s="14" t="n">
        <v>0.89</v>
      </c>
      <c r="AX749" s="14" t="n">
        <v>0.123</v>
      </c>
      <c r="AY749" s="14" t="n">
        <v>0.011</v>
      </c>
      <c r="AZ749" s="14" t="n">
        <v>1.033</v>
      </c>
      <c r="BA749" s="14" t="n">
        <v>0.16</v>
      </c>
      <c r="BB749" s="14" t="n">
        <v>1</v>
      </c>
      <c r="BC749" s="14" t="n">
        <v>0.62</v>
      </c>
      <c r="BD749" s="14" t="n">
        <v>0.123</v>
      </c>
      <c r="BE749" s="14" t="n">
        <v>0.007</v>
      </c>
      <c r="BF749" s="14" t="n">
        <v>0.72</v>
      </c>
      <c r="BG749" s="14" t="n">
        <v>0.16</v>
      </c>
      <c r="BH749" s="14" t="n">
        <v>1</v>
      </c>
      <c r="BI749" s="14" t="n">
        <v>0.608</v>
      </c>
      <c r="BJ749" s="14" t="n">
        <v>0.123</v>
      </c>
      <c r="BK749" s="14" t="n">
        <v>0.007</v>
      </c>
      <c r="BL749" s="14" t="n">
        <v>0.705</v>
      </c>
      <c r="BM749" s="14" t="n">
        <v>0.16</v>
      </c>
      <c r="BN749" s="14" t="n">
        <v>1</v>
      </c>
      <c r="BO749" s="14" t="n">
        <v>0</v>
      </c>
      <c r="BP749" s="14" t="n">
        <v>0</v>
      </c>
      <c r="BQ749" s="14" t="n">
        <v>0</v>
      </c>
      <c r="BR749" s="14" t="n">
        <v>0</v>
      </c>
      <c r="BS749" s="14" t="n">
        <v>1</v>
      </c>
      <c r="BT749" s="14" t="n">
        <v>0</v>
      </c>
      <c r="BU749" s="14" t="n">
        <v>0</v>
      </c>
      <c r="BV749" s="14" t="n">
        <v>0</v>
      </c>
      <c r="BW749" s="14" t="n">
        <v>0.16</v>
      </c>
      <c r="BX749" s="14" t="n">
        <v>1</v>
      </c>
      <c r="BY749" s="14" t="n">
        <v>12.729</v>
      </c>
      <c r="BZ749" s="14" t="n">
        <v>0</v>
      </c>
      <c r="CA749" s="14" t="n">
        <v>12.729</v>
      </c>
      <c r="CB749" s="14" t="n">
        <v>0</v>
      </c>
      <c r="CC749" s="14" t="n">
        <v>97.90000000000001</v>
      </c>
      <c r="CD749" s="14" t="n">
        <v>7.95</v>
      </c>
      <c r="CE749" s="14" t="n">
        <v>1.159</v>
      </c>
      <c r="CF749" s="14" t="n">
        <v>113.564</v>
      </c>
      <c r="CG749" s="14" t="n">
        <v>0.16</v>
      </c>
      <c r="CH749" s="14" t="n">
        <v>1</v>
      </c>
      <c r="CI749" s="14" t="n">
        <v>0</v>
      </c>
      <c r="CJ749" s="14" t="n">
        <v>0</v>
      </c>
      <c r="CK749" s="14" t="n">
        <v>0</v>
      </c>
      <c r="CL749" s="14" t="n">
        <v>0</v>
      </c>
      <c r="CM749" s="14" t="n">
        <v>0</v>
      </c>
      <c r="CN749" s="14" t="n">
        <v>0</v>
      </c>
      <c r="CO749" s="14" t="n">
        <v>0</v>
      </c>
      <c r="CP749" s="14" t="n">
        <v>0</v>
      </c>
      <c r="CQ749" s="14" t="n">
        <v>1.294</v>
      </c>
      <c r="CR749" s="14" t="n">
        <v>0</v>
      </c>
      <c r="CS749" s="14" t="n">
        <v>5.158</v>
      </c>
      <c r="CT749" s="14" t="n">
        <v>10.485</v>
      </c>
      <c r="CU749" s="14" t="n">
        <v>29.494</v>
      </c>
    </row>
    <row r="750">
      <c r="A750" s="14" t="inlineStr">
        <is>
          <t>VCT2023</t>
        </is>
      </c>
      <c r="B750" s="14" t="inlineStr">
        <is>
          <t>VCT</t>
        </is>
      </c>
      <c r="C750" s="14" t="inlineStr">
        <is>
          <t>VCT</t>
        </is>
      </c>
      <c r="D750" s="14" t="inlineStr">
        <is>
          <t>St. Vincent and the Grenadines</t>
        </is>
      </c>
      <c r="E750" s="14" t="n">
        <v>2023</v>
      </c>
      <c r="F750" s="14" t="n">
        <v>0.16</v>
      </c>
      <c r="G750" s="14" t="n">
        <v>6.147</v>
      </c>
      <c r="H750" s="14" t="n">
        <v>1.286</v>
      </c>
      <c r="I750" s="14" t="n">
        <v>0</v>
      </c>
      <c r="J750" s="14" t="n">
        <v>6.147</v>
      </c>
      <c r="K750" s="14" t="n">
        <v>0</v>
      </c>
      <c r="L750" s="14" t="n">
        <v>1</v>
      </c>
      <c r="M750" s="14" t="n">
        <v>7.886</v>
      </c>
      <c r="N750" s="14" t="n">
        <v>3.857</v>
      </c>
      <c r="O750" s="14" t="n">
        <v>0</v>
      </c>
      <c r="P750" s="14" t="n">
        <v>7.886</v>
      </c>
      <c r="Q750" s="14" t="n">
        <v>0</v>
      </c>
      <c r="R750" s="14" t="n">
        <v>1</v>
      </c>
      <c r="S750" s="14" t="n">
        <v>12.575</v>
      </c>
      <c r="T750" s="14" t="n">
        <v>7.714</v>
      </c>
      <c r="U750" s="14" t="n">
        <v>0.223</v>
      </c>
      <c r="V750" s="14" t="n">
        <v>14.587</v>
      </c>
      <c r="W750" s="14" t="n">
        <v>0.16</v>
      </c>
      <c r="X750" s="14" t="n">
        <v>1</v>
      </c>
      <c r="Y750" s="14" t="n">
        <v>6.577</v>
      </c>
      <c r="Z750" s="14" t="n">
        <v>0.885</v>
      </c>
      <c r="AA750" s="14" t="n">
        <v>0</v>
      </c>
      <c r="AB750" s="14" t="n">
        <v>6.577</v>
      </c>
      <c r="AC750" s="14" t="n">
        <v>0</v>
      </c>
      <c r="AD750" s="14" t="n">
        <v>1</v>
      </c>
      <c r="AE750" s="14" t="n">
        <v>7.862</v>
      </c>
      <c r="AF750" s="14" t="n">
        <v>1.841</v>
      </c>
      <c r="AG750" s="14" t="n">
        <v>0</v>
      </c>
      <c r="AH750" s="14" t="n">
        <v>7.862</v>
      </c>
      <c r="AI750" s="14" t="n">
        <v>0</v>
      </c>
      <c r="AJ750" s="14" t="n">
        <v>1</v>
      </c>
      <c r="AK750" s="14" t="n">
        <v>15.576</v>
      </c>
      <c r="AL750" s="14" t="n">
        <v>8.369999999999999</v>
      </c>
      <c r="AM750" s="14" t="n">
        <v>0.276</v>
      </c>
      <c r="AN750" s="14" t="n">
        <v>18.069</v>
      </c>
      <c r="AO750" s="14" t="n">
        <v>0.16</v>
      </c>
      <c r="AP750" s="14" t="n">
        <v>1</v>
      </c>
      <c r="AQ750" s="14" t="n">
        <v>0.791</v>
      </c>
      <c r="AR750" s="14" t="n">
        <v>0.129</v>
      </c>
      <c r="AS750" s="14" t="n">
        <v>0.014</v>
      </c>
      <c r="AT750" s="14" t="n">
        <v>0.917</v>
      </c>
      <c r="AU750" s="14" t="n">
        <v>0.16</v>
      </c>
      <c r="AV750" s="14" t="n">
        <v>1</v>
      </c>
      <c r="AW750" s="14" t="n">
        <v>0.618</v>
      </c>
      <c r="AX750" s="14" t="n">
        <v>0.129</v>
      </c>
      <c r="AY750" s="14" t="n">
        <v>0.011</v>
      </c>
      <c r="AZ750" s="14" t="n">
        <v>0.717</v>
      </c>
      <c r="BA750" s="14" t="n">
        <v>0.16</v>
      </c>
      <c r="BB750" s="14" t="n">
        <v>1</v>
      </c>
      <c r="BC750" s="14" t="n">
        <v>0.554</v>
      </c>
      <c r="BD750" s="14" t="n">
        <v>0.129</v>
      </c>
      <c r="BE750" s="14" t="n">
        <v>0.01</v>
      </c>
      <c r="BF750" s="14" t="n">
        <v>0.643</v>
      </c>
      <c r="BG750" s="14" t="n">
        <v>0.16</v>
      </c>
      <c r="BH750" s="14" t="n">
        <v>1</v>
      </c>
      <c r="BI750" s="14" t="n">
        <v>0.5570000000000001</v>
      </c>
      <c r="BJ750" s="14" t="n">
        <v>0.129</v>
      </c>
      <c r="BK750" s="14" t="n">
        <v>0.01</v>
      </c>
      <c r="BL750" s="14" t="n">
        <v>0.646</v>
      </c>
      <c r="BM750" s="14" t="n">
        <v>0.16</v>
      </c>
      <c r="BN750" s="14" t="n">
        <v>1</v>
      </c>
      <c r="BO750" s="14" t="n">
        <v>0</v>
      </c>
      <c r="BP750" s="14" t="n">
        <v>0</v>
      </c>
      <c r="BQ750" s="14" t="n">
        <v>0</v>
      </c>
      <c r="BR750" s="14" t="n">
        <v>0</v>
      </c>
      <c r="BS750" s="14" t="n">
        <v>1</v>
      </c>
      <c r="BT750" s="14" t="n">
        <v>0</v>
      </c>
      <c r="BU750" s="14" t="n">
        <v>0</v>
      </c>
      <c r="BV750" s="14" t="n">
        <v>0</v>
      </c>
      <c r="BW750" s="14" t="n">
        <v>0.16</v>
      </c>
      <c r="BX750" s="14" t="n">
        <v>1</v>
      </c>
      <c r="BY750" s="14" t="n">
        <v>13.254</v>
      </c>
      <c r="BZ750" s="14" t="n">
        <v>0</v>
      </c>
      <c r="CA750" s="14" t="n">
        <v>13.254</v>
      </c>
      <c r="CB750" s="14" t="n">
        <v>0</v>
      </c>
      <c r="CC750" s="14" t="n">
        <v>83.248</v>
      </c>
      <c r="CD750" s="14" t="n">
        <v>7.95</v>
      </c>
      <c r="CE750" s="14" t="n">
        <v>1.475</v>
      </c>
      <c r="CF750" s="14" t="n">
        <v>96.568</v>
      </c>
      <c r="CG750" s="14" t="n">
        <v>0.16</v>
      </c>
      <c r="CH750" s="14" t="n">
        <v>1</v>
      </c>
      <c r="CI750" s="14" t="n">
        <v>0</v>
      </c>
      <c r="CJ750" s="14" t="n">
        <v>0</v>
      </c>
      <c r="CK750" s="14" t="n">
        <v>0</v>
      </c>
      <c r="CL750" s="14" t="n">
        <v>0</v>
      </c>
      <c r="CM750" s="14" t="n">
        <v>0</v>
      </c>
      <c r="CN750" s="14" t="n">
        <v>0</v>
      </c>
      <c r="CO750" s="14" t="n">
        <v>0</v>
      </c>
      <c r="CP750" s="14" t="n">
        <v>0</v>
      </c>
      <c r="CQ750" s="14" t="n">
        <v>1.348</v>
      </c>
      <c r="CR750" s="14" t="n">
        <v>0</v>
      </c>
      <c r="CS750" s="14" t="n">
        <v>5.37</v>
      </c>
      <c r="CT750" s="14" t="n">
        <v>4.861</v>
      </c>
      <c r="CU750" s="14" t="n">
        <v>11.192</v>
      </c>
    </row>
    <row r="751">
      <c r="A751" s="14" t="inlineStr">
        <is>
          <t>VCT2024</t>
        </is>
      </c>
      <c r="B751" s="14" t="inlineStr">
        <is>
          <t>VCT</t>
        </is>
      </c>
      <c r="C751" s="14" t="inlineStr">
        <is>
          <t>VCT</t>
        </is>
      </c>
      <c r="D751" s="14" t="inlineStr">
        <is>
          <t>St. Vincent and the Grenadines</t>
        </is>
      </c>
      <c r="E751" s="14" t="n">
        <v>2024</v>
      </c>
      <c r="F751" s="14" t="n">
        <v>0.16</v>
      </c>
      <c r="G751" s="14" t="n">
        <v>5.575</v>
      </c>
      <c r="H751" s="14" t="n">
        <v>1.324</v>
      </c>
      <c r="I751" s="14" t="n">
        <v>0</v>
      </c>
      <c r="J751" s="14" t="n">
        <v>5.575</v>
      </c>
      <c r="K751" s="14" t="n">
        <v>0</v>
      </c>
      <c r="L751" s="14" t="n">
        <v>1</v>
      </c>
      <c r="M751" s="14" t="n">
        <v>7.124</v>
      </c>
      <c r="N751" s="14" t="n">
        <v>3.971</v>
      </c>
      <c r="O751" s="14" t="n">
        <v>0</v>
      </c>
      <c r="P751" s="14" t="n">
        <v>7.124</v>
      </c>
      <c r="Q751" s="14" t="n">
        <v>0</v>
      </c>
      <c r="R751" s="14" t="n">
        <v>1</v>
      </c>
      <c r="S751" s="14" t="n">
        <v>12.193</v>
      </c>
      <c r="T751" s="14" t="n">
        <v>7.942</v>
      </c>
      <c r="U751" s="14" t="n">
        <v>0.266</v>
      </c>
      <c r="V751" s="14" t="n">
        <v>14.144</v>
      </c>
      <c r="W751" s="14" t="n">
        <v>0.16</v>
      </c>
      <c r="X751" s="14" t="n">
        <v>1</v>
      </c>
      <c r="Y751" s="14" t="n">
        <v>6.771</v>
      </c>
      <c r="Z751" s="14" t="n">
        <v>0.911</v>
      </c>
      <c r="AA751" s="14" t="n">
        <v>0</v>
      </c>
      <c r="AB751" s="14" t="n">
        <v>6.771</v>
      </c>
      <c r="AC751" s="14" t="n">
        <v>0</v>
      </c>
      <c r="AD751" s="14" t="n">
        <v>1</v>
      </c>
      <c r="AE751" s="14" t="n">
        <v>8.095000000000001</v>
      </c>
      <c r="AF751" s="14" t="n">
        <v>1.896</v>
      </c>
      <c r="AG751" s="14" t="n">
        <v>0</v>
      </c>
      <c r="AH751" s="14" t="n">
        <v>8.095000000000001</v>
      </c>
      <c r="AI751" s="14" t="n">
        <v>0</v>
      </c>
      <c r="AJ751" s="14" t="n">
        <v>1</v>
      </c>
      <c r="AK751" s="14" t="n">
        <v>16.036</v>
      </c>
      <c r="AL751" s="14" t="n">
        <v>8.617000000000001</v>
      </c>
      <c r="AM751" s="14" t="n">
        <v>0.349</v>
      </c>
      <c r="AN751" s="14" t="n">
        <v>18.602</v>
      </c>
      <c r="AO751" s="14" t="n">
        <v>0.16</v>
      </c>
      <c r="AP751" s="14" t="n">
        <v>1</v>
      </c>
      <c r="AQ751" s="14" t="n">
        <v>0.756</v>
      </c>
      <c r="AR751" s="14" t="n">
        <v>0.132</v>
      </c>
      <c r="AS751" s="14" t="n">
        <v>0.016</v>
      </c>
      <c r="AT751" s="14" t="n">
        <v>0.877</v>
      </c>
      <c r="AU751" s="14" t="n">
        <v>0.16</v>
      </c>
      <c r="AV751" s="14" t="n">
        <v>1</v>
      </c>
      <c r="AW751" s="14" t="n">
        <v>0.655</v>
      </c>
      <c r="AX751" s="14" t="n">
        <v>0.132</v>
      </c>
      <c r="AY751" s="14" t="n">
        <v>0.014</v>
      </c>
      <c r="AZ751" s="14" t="n">
        <v>0.76</v>
      </c>
      <c r="BA751" s="14" t="n">
        <v>0.16</v>
      </c>
      <c r="BB751" s="14" t="n">
        <v>1</v>
      </c>
      <c r="BC751" s="14" t="n">
        <v>0.534</v>
      </c>
      <c r="BD751" s="14" t="n">
        <v>0.132</v>
      </c>
      <c r="BE751" s="14" t="n">
        <v>0.012</v>
      </c>
      <c r="BF751" s="14" t="n">
        <v>0.619</v>
      </c>
      <c r="BG751" s="14" t="n">
        <v>0.16</v>
      </c>
      <c r="BH751" s="14" t="n">
        <v>1</v>
      </c>
      <c r="BI751" s="14" t="n">
        <v>0.5679999999999999</v>
      </c>
      <c r="BJ751" s="14" t="n">
        <v>0.132</v>
      </c>
      <c r="BK751" s="14" t="n">
        <v>0.012</v>
      </c>
      <c r="BL751" s="14" t="n">
        <v>0.659</v>
      </c>
      <c r="BM751" s="14" t="n">
        <v>0.16</v>
      </c>
      <c r="BN751" s="14" t="n">
        <v>1</v>
      </c>
      <c r="BO751" s="14" t="n">
        <v>0</v>
      </c>
      <c r="BP751" s="14" t="n">
        <v>0</v>
      </c>
      <c r="BQ751" s="14" t="n">
        <v>0</v>
      </c>
      <c r="BR751" s="14" t="n">
        <v>0</v>
      </c>
      <c r="BS751" s="14" t="n">
        <v>1</v>
      </c>
      <c r="BT751" s="14" t="n">
        <v>0</v>
      </c>
      <c r="BU751" s="14" t="n">
        <v>0</v>
      </c>
      <c r="BV751" s="14" t="n">
        <v>0</v>
      </c>
      <c r="BW751" s="14" t="n">
        <v>0.16</v>
      </c>
      <c r="BX751" s="14" t="n">
        <v>1</v>
      </c>
      <c r="BY751" s="14" t="n">
        <v>13.646</v>
      </c>
      <c r="BZ751" s="14" t="n">
        <v>0</v>
      </c>
      <c r="CA751" s="14" t="n">
        <v>13.646</v>
      </c>
      <c r="CB751" s="14" t="n">
        <v>0</v>
      </c>
      <c r="CC751" s="14" t="n">
        <v>82.58799999999999</v>
      </c>
      <c r="CD751" s="14" t="n">
        <v>7.95</v>
      </c>
      <c r="CE751" s="14" t="n">
        <v>1.8</v>
      </c>
      <c r="CF751" s="14" t="n">
        <v>95.80200000000001</v>
      </c>
      <c r="CG751" s="14" t="n">
        <v>0.16</v>
      </c>
      <c r="CH751" s="14" t="n">
        <v>1</v>
      </c>
      <c r="CI751" s="14" t="n">
        <v>0</v>
      </c>
      <c r="CJ751" s="14" t="n">
        <v>0</v>
      </c>
      <c r="CK751" s="14" t="n">
        <v>0</v>
      </c>
      <c r="CL751" s="14" t="n">
        <v>0</v>
      </c>
      <c r="CM751" s="14" t="n">
        <v>0</v>
      </c>
      <c r="CN751" s="14" t="n">
        <v>0</v>
      </c>
      <c r="CO751" s="14" t="n">
        <v>0</v>
      </c>
      <c r="CP751" s="14" t="n">
        <v>0</v>
      </c>
      <c r="CQ751" s="14" t="n">
        <v>1.387</v>
      </c>
      <c r="CR751" s="14" t="n">
        <v>0</v>
      </c>
      <c r="CS751" s="14" t="n">
        <v>5.529</v>
      </c>
      <c r="CT751" s="14" t="n">
        <v>4.251</v>
      </c>
      <c r="CU751" s="14" t="n">
        <v>10.123</v>
      </c>
    </row>
    <row r="752">
      <c r="A752" s="14" t="inlineStr">
        <is>
          <t>SDN2021</t>
        </is>
      </c>
      <c r="B752" s="14" t="inlineStr">
        <is>
          <t>SDN</t>
        </is>
      </c>
      <c r="C752" s="14" t="inlineStr">
        <is>
          <t>SDN</t>
        </is>
      </c>
      <c r="D752" s="14" t="inlineStr">
        <is>
          <t>Sudan</t>
        </is>
      </c>
      <c r="E752" s="14" t="n">
        <v>2021</v>
      </c>
      <c r="F752" s="14" t="n">
        <v>0.17</v>
      </c>
      <c r="G752" s="14" t="n">
        <v>5.897</v>
      </c>
      <c r="H752" s="14" t="n">
        <v>1.143</v>
      </c>
      <c r="I752" s="14" t="n">
        <v>0</v>
      </c>
      <c r="J752" s="14" t="n">
        <v>5.897</v>
      </c>
      <c r="K752" s="14" t="n">
        <v>0</v>
      </c>
      <c r="L752" s="14" t="n">
        <v>1</v>
      </c>
      <c r="M752" s="14" t="n">
        <v>7.964</v>
      </c>
      <c r="N752" s="14" t="n">
        <v>3.43</v>
      </c>
      <c r="O752" s="14" t="n">
        <v>0</v>
      </c>
      <c r="P752" s="14" t="n">
        <v>7.964</v>
      </c>
      <c r="Q752" s="14" t="n">
        <v>0</v>
      </c>
      <c r="R752" s="14" t="n">
        <v>1</v>
      </c>
      <c r="S752" s="14" t="n">
        <v>11.613</v>
      </c>
      <c r="T752" s="14" t="n">
        <v>6.86</v>
      </c>
      <c r="U752" s="14" t="n">
        <v>0</v>
      </c>
      <c r="V752" s="14" t="n">
        <v>13.588</v>
      </c>
      <c r="W752" s="14" t="n">
        <v>0.17</v>
      </c>
      <c r="X752" s="14" t="n">
        <v>1</v>
      </c>
      <c r="Y752" s="14" t="n">
        <v>15.47</v>
      </c>
      <c r="Z752" s="14" t="n">
        <v>2.091</v>
      </c>
      <c r="AA752" s="14" t="n">
        <v>0</v>
      </c>
      <c r="AB752" s="14" t="n">
        <v>15.47</v>
      </c>
      <c r="AC752" s="14" t="n">
        <v>0</v>
      </c>
      <c r="AD752" s="14" t="n">
        <v>1</v>
      </c>
      <c r="AE752" s="14" t="n">
        <v>16.613</v>
      </c>
      <c r="AF752" s="14" t="n">
        <v>3.885</v>
      </c>
      <c r="AG752" s="14" t="n">
        <v>0</v>
      </c>
      <c r="AH752" s="14" t="n">
        <v>16.613</v>
      </c>
      <c r="AI752" s="14" t="n">
        <v>0</v>
      </c>
      <c r="AJ752" s="14" t="n">
        <v>1</v>
      </c>
      <c r="AK752" s="14" t="n">
        <v>23.473</v>
      </c>
      <c r="AL752" s="14" t="n">
        <v>12.502</v>
      </c>
      <c r="AM752" s="14" t="n">
        <v>0</v>
      </c>
      <c r="AN752" s="14" t="n">
        <v>27.463</v>
      </c>
      <c r="AO752" s="14" t="n">
        <v>0.17</v>
      </c>
      <c r="AP752" s="14" t="n">
        <v>1</v>
      </c>
      <c r="AQ752" s="14" t="n">
        <v>0.619</v>
      </c>
      <c r="AR752" s="14" t="n">
        <v>0.114</v>
      </c>
      <c r="AS752" s="14" t="n">
        <v>-0.474</v>
      </c>
      <c r="AT752" s="14" t="n">
        <v>0.145</v>
      </c>
      <c r="AU752" s="14" t="n">
        <v>0</v>
      </c>
      <c r="AV752" s="14" t="n">
        <v>1</v>
      </c>
      <c r="AW752" s="14" t="n">
        <v>0.599</v>
      </c>
      <c r="AX752" s="14" t="n">
        <v>0.114</v>
      </c>
      <c r="AY752" s="14" t="n">
        <v>-0.504</v>
      </c>
      <c r="AZ752" s="14" t="n">
        <v>0.096</v>
      </c>
      <c r="BA752" s="14" t="n">
        <v>0</v>
      </c>
      <c r="BB752" s="14" t="n">
        <v>1</v>
      </c>
      <c r="BC752" s="14" t="n">
        <v>0.439</v>
      </c>
      <c r="BD752" s="14" t="n">
        <v>0.114</v>
      </c>
      <c r="BE752" s="14" t="n">
        <v>0</v>
      </c>
      <c r="BF752" s="14" t="n">
        <v>0.514</v>
      </c>
      <c r="BG752" s="14" t="n">
        <v>0.17</v>
      </c>
      <c r="BH752" s="14" t="n">
        <v>1</v>
      </c>
      <c r="BI752" s="14" t="n">
        <v>0.505</v>
      </c>
      <c r="BJ752" s="14" t="n">
        <v>0.114</v>
      </c>
      <c r="BK752" s="14" t="n">
        <v>0</v>
      </c>
      <c r="BL752" s="14" t="n">
        <v>0.591</v>
      </c>
      <c r="BM752" s="14" t="n">
        <v>0.17</v>
      </c>
      <c r="BN752" s="14" t="n">
        <v>1</v>
      </c>
      <c r="BO752" s="14" t="n">
        <v>0</v>
      </c>
      <c r="BP752" s="14" t="n">
        <v>0</v>
      </c>
      <c r="BQ752" s="14" t="n">
        <v>0</v>
      </c>
      <c r="BR752" s="14" t="n">
        <v>0</v>
      </c>
      <c r="BS752" s="14" t="n">
        <v>1</v>
      </c>
      <c r="BT752" s="14" t="n">
        <v>0</v>
      </c>
      <c r="BU752" s="14" t="n">
        <v>0</v>
      </c>
      <c r="BV752" s="14" t="n">
        <v>0</v>
      </c>
      <c r="BW752" s="14" t="n">
        <v>0.17</v>
      </c>
      <c r="BX752" s="14" t="n">
        <v>1</v>
      </c>
      <c r="BY752" s="14" t="n">
        <v>11.787</v>
      </c>
      <c r="BZ752" s="14" t="n">
        <v>0</v>
      </c>
      <c r="CA752" s="14" t="n">
        <v>11.787</v>
      </c>
      <c r="CB752" s="14" t="n">
        <v>0</v>
      </c>
      <c r="CC752" s="14" t="n">
        <v>78.125</v>
      </c>
      <c r="CD752" s="14" t="n">
        <v>7.95</v>
      </c>
      <c r="CE752" s="14" t="n">
        <v>0</v>
      </c>
      <c r="CF752" s="14" t="n">
        <v>91.40600000000001</v>
      </c>
      <c r="CG752" s="14" t="n">
        <v>0.17</v>
      </c>
      <c r="CH752" s="14" t="n">
        <v>1</v>
      </c>
      <c r="CI752" s="14" t="n">
        <v>0</v>
      </c>
      <c r="CJ752" s="14" t="n">
        <v>0</v>
      </c>
      <c r="CK752" s="14" t="n">
        <v>0</v>
      </c>
      <c r="CL752" s="14" t="n">
        <v>0</v>
      </c>
      <c r="CM752" s="14" t="n">
        <v>0</v>
      </c>
      <c r="CN752" s="14" t="n">
        <v>0</v>
      </c>
      <c r="CO752" s="14" t="n">
        <v>0</v>
      </c>
      <c r="CP752" s="14" t="n">
        <v>0</v>
      </c>
      <c r="CQ752" s="14" t="n">
        <v>1.198</v>
      </c>
      <c r="CR752" s="14" t="n">
        <v>0</v>
      </c>
      <c r="CS752" s="14" t="n">
        <v>4.776</v>
      </c>
      <c r="CT752" s="14" t="n">
        <v>4.753</v>
      </c>
      <c r="CU752" s="14" t="n">
        <v>15.162</v>
      </c>
    </row>
    <row r="753">
      <c r="A753" s="14" t="inlineStr">
        <is>
          <t>SDN2022</t>
        </is>
      </c>
      <c r="B753" s="14" t="inlineStr">
        <is>
          <t>SDN</t>
        </is>
      </c>
      <c r="C753" s="14" t="inlineStr">
        <is>
          <t>SDN</t>
        </is>
      </c>
      <c r="D753" s="14" t="inlineStr">
        <is>
          <t>Sudan</t>
        </is>
      </c>
      <c r="E753" s="14" t="n">
        <v>2022</v>
      </c>
      <c r="F753" s="14" t="n">
        <v>0.17</v>
      </c>
      <c r="G753" s="14" t="n">
        <v>11.72</v>
      </c>
      <c r="H753" s="14" t="n">
        <v>1.82</v>
      </c>
      <c r="I753" s="14" t="n">
        <v>0</v>
      </c>
      <c r="J753" s="14" t="n">
        <v>11.72</v>
      </c>
      <c r="K753" s="14" t="n">
        <v>0</v>
      </c>
      <c r="L753" s="14" t="n">
        <v>1</v>
      </c>
      <c r="M753" s="14" t="n">
        <v>9.782999999999999</v>
      </c>
      <c r="N753" s="14" t="n">
        <v>4.04</v>
      </c>
      <c r="O753" s="14" t="n">
        <v>0</v>
      </c>
      <c r="P753" s="14" t="n">
        <v>9.782999999999999</v>
      </c>
      <c r="Q753" s="14" t="n">
        <v>0</v>
      </c>
      <c r="R753" s="14" t="n">
        <v>1</v>
      </c>
      <c r="S753" s="14" t="n">
        <v>17.893</v>
      </c>
      <c r="T753" s="14" t="n">
        <v>8.763999999999999</v>
      </c>
      <c r="U753" s="14" t="n">
        <v>0.225</v>
      </c>
      <c r="V753" s="14" t="n">
        <v>20.935</v>
      </c>
      <c r="W753" s="14" t="n">
        <v>0.17</v>
      </c>
      <c r="X753" s="14" t="n">
        <v>1</v>
      </c>
      <c r="Y753" s="14" t="n">
        <v>30.455</v>
      </c>
      <c r="Z753" s="14" t="n">
        <v>3.195</v>
      </c>
      <c r="AA753" s="14" t="n">
        <v>0</v>
      </c>
      <c r="AB753" s="14" t="n">
        <v>30.455</v>
      </c>
      <c r="AC753" s="14" t="n">
        <v>0</v>
      </c>
      <c r="AD753" s="14" t="n">
        <v>1</v>
      </c>
      <c r="AE753" s="14" t="n">
        <v>31.69</v>
      </c>
      <c r="AF753" s="14" t="n">
        <v>5.875</v>
      </c>
      <c r="AG753" s="14" t="n">
        <v>0</v>
      </c>
      <c r="AH753" s="14" t="n">
        <v>31.69</v>
      </c>
      <c r="AI753" s="14" t="n">
        <v>0</v>
      </c>
      <c r="AJ753" s="14" t="n">
        <v>1</v>
      </c>
      <c r="AK753" s="14" t="n">
        <v>39.098</v>
      </c>
      <c r="AL753" s="14" t="n">
        <v>18.671</v>
      </c>
      <c r="AM753" s="14" t="n">
        <v>0.492</v>
      </c>
      <c r="AN753" s="14" t="n">
        <v>45.744</v>
      </c>
      <c r="AO753" s="14" t="n">
        <v>0.17</v>
      </c>
      <c r="AP753" s="14" t="n">
        <v>1</v>
      </c>
      <c r="AQ753" s="14" t="n">
        <v>0.861</v>
      </c>
      <c r="AR753" s="14" t="n">
        <v>0.123</v>
      </c>
      <c r="AS753" s="14" t="n">
        <v>0.146</v>
      </c>
      <c r="AT753" s="14" t="n">
        <v>1.007</v>
      </c>
      <c r="AU753" s="14" t="n">
        <v>0</v>
      </c>
      <c r="AV753" s="14" t="n">
        <v>1</v>
      </c>
      <c r="AW753" s="14" t="n">
        <v>0.986</v>
      </c>
      <c r="AX753" s="14" t="n">
        <v>0.128</v>
      </c>
      <c r="AY753" s="14" t="n">
        <v>0.168</v>
      </c>
      <c r="AZ753" s="14" t="n">
        <v>1.154</v>
      </c>
      <c r="BA753" s="14" t="n">
        <v>0</v>
      </c>
      <c r="BB753" s="14" t="n">
        <v>1</v>
      </c>
      <c r="BC753" s="14" t="n">
        <v>0.598</v>
      </c>
      <c r="BD753" s="14" t="n">
        <v>0.123</v>
      </c>
      <c r="BE753" s="14" t="n">
        <v>0.008</v>
      </c>
      <c r="BF753" s="14" t="n">
        <v>0.699</v>
      </c>
      <c r="BG753" s="14" t="n">
        <v>0.17</v>
      </c>
      <c r="BH753" s="14" t="n">
        <v>1</v>
      </c>
      <c r="BI753" s="14" t="n">
        <v>0.612</v>
      </c>
      <c r="BJ753" s="14" t="n">
        <v>0.119</v>
      </c>
      <c r="BK753" s="14" t="n">
        <v>0.008</v>
      </c>
      <c r="BL753" s="14" t="n">
        <v>0.716</v>
      </c>
      <c r="BM753" s="14" t="n">
        <v>0.17</v>
      </c>
      <c r="BN753" s="14" t="n">
        <v>1</v>
      </c>
      <c r="BO753" s="14" t="n">
        <v>0</v>
      </c>
      <c r="BP753" s="14" t="n">
        <v>0</v>
      </c>
      <c r="BQ753" s="14" t="n">
        <v>0</v>
      </c>
      <c r="BR753" s="14" t="n">
        <v>0</v>
      </c>
      <c r="BS753" s="14" t="n">
        <v>1</v>
      </c>
      <c r="BT753" s="14" t="n">
        <v>0</v>
      </c>
      <c r="BU753" s="14" t="n">
        <v>0</v>
      </c>
      <c r="BV753" s="14" t="n">
        <v>0</v>
      </c>
      <c r="BW753" s="14" t="n">
        <v>0.17</v>
      </c>
      <c r="BX753" s="14" t="n">
        <v>1</v>
      </c>
      <c r="BY753" s="14" t="n">
        <v>12.729</v>
      </c>
      <c r="BZ753" s="14" t="n">
        <v>0</v>
      </c>
      <c r="CA753" s="14" t="n">
        <v>12.729</v>
      </c>
      <c r="CB753" s="14" t="n">
        <v>0</v>
      </c>
      <c r="CC753" s="14" t="n">
        <v>97.90000000000001</v>
      </c>
      <c r="CD753" s="14" t="n">
        <v>7.95</v>
      </c>
      <c r="CE753" s="14" t="n">
        <v>1.232</v>
      </c>
      <c r="CF753" s="14" t="n">
        <v>114.543</v>
      </c>
      <c r="CG753" s="14" t="n">
        <v>0.17</v>
      </c>
      <c r="CH753" s="14" t="n">
        <v>1</v>
      </c>
      <c r="CI753" s="14" t="n">
        <v>1</v>
      </c>
      <c r="CJ753" s="14" t="n">
        <v>1</v>
      </c>
      <c r="CK753" s="14" t="n">
        <v>0</v>
      </c>
      <c r="CL753" s="14" t="n">
        <v>0</v>
      </c>
      <c r="CM753" s="14" t="n">
        <v>0</v>
      </c>
      <c r="CN753" s="14" t="n">
        <v>0</v>
      </c>
      <c r="CO753" s="14" t="n">
        <v>0</v>
      </c>
      <c r="CP753" s="14" t="n">
        <v>0</v>
      </c>
      <c r="CQ753" s="14" t="n">
        <v>1.294</v>
      </c>
      <c r="CR753" s="14" t="n">
        <v>0</v>
      </c>
      <c r="CS753" s="14" t="n">
        <v>5.158</v>
      </c>
      <c r="CT753" s="14" t="n">
        <v>10.485</v>
      </c>
      <c r="CU753" s="14" t="n">
        <v>31.326</v>
      </c>
    </row>
    <row r="754">
      <c r="A754" s="14" t="inlineStr">
        <is>
          <t>SDN2023</t>
        </is>
      </c>
      <c r="B754" s="14" t="inlineStr">
        <is>
          <t>SDN</t>
        </is>
      </c>
      <c r="C754" s="14" t="inlineStr">
        <is>
          <t>SDN</t>
        </is>
      </c>
      <c r="D754" s="14" t="inlineStr">
        <is>
          <t>Sudan</t>
        </is>
      </c>
      <c r="E754" s="14" t="n">
        <v>2023</v>
      </c>
      <c r="F754" s="14" t="n">
        <v>0.17</v>
      </c>
      <c r="G754" s="14" t="n">
        <v>6.147</v>
      </c>
      <c r="H754" s="14" t="n">
        <v>1.4</v>
      </c>
      <c r="I754" s="14" t="n">
        <v>0</v>
      </c>
      <c r="J754" s="14" t="n">
        <v>6.147</v>
      </c>
      <c r="K754" s="14" t="n">
        <v>0</v>
      </c>
      <c r="L754" s="14" t="n">
        <v>1</v>
      </c>
      <c r="M754" s="14" t="n">
        <v>7.886</v>
      </c>
      <c r="N754" s="14" t="n">
        <v>3.911</v>
      </c>
      <c r="O754" s="14" t="n">
        <v>0</v>
      </c>
      <c r="P754" s="14" t="n">
        <v>7.886</v>
      </c>
      <c r="Q754" s="14" t="n">
        <v>0</v>
      </c>
      <c r="R754" s="14" t="n">
        <v>1</v>
      </c>
      <c r="S754" s="14" t="n">
        <v>12.575</v>
      </c>
      <c r="T754" s="14" t="n">
        <v>7.886</v>
      </c>
      <c r="U754" s="14" t="n">
        <v>0.237</v>
      </c>
      <c r="V754" s="14" t="n">
        <v>14.713</v>
      </c>
      <c r="W754" s="14" t="n">
        <v>0.17</v>
      </c>
      <c r="X754" s="14" t="n">
        <v>1</v>
      </c>
      <c r="Y754" s="14" t="n">
        <v>12.405</v>
      </c>
      <c r="Z754" s="14" t="n">
        <v>1.39</v>
      </c>
      <c r="AA754" s="14" t="n">
        <v>0</v>
      </c>
      <c r="AB754" s="14" t="n">
        <v>12.405</v>
      </c>
      <c r="AC754" s="14" t="n">
        <v>0</v>
      </c>
      <c r="AD754" s="14" t="n">
        <v>1</v>
      </c>
      <c r="AE754" s="14" t="n">
        <v>13.691</v>
      </c>
      <c r="AF754" s="14" t="n">
        <v>2.727</v>
      </c>
      <c r="AG754" s="14" t="n">
        <v>0</v>
      </c>
      <c r="AH754" s="14" t="n">
        <v>13.691</v>
      </c>
      <c r="AI754" s="14" t="n">
        <v>0</v>
      </c>
      <c r="AJ754" s="14" t="n">
        <v>1</v>
      </c>
      <c r="AK754" s="14" t="n">
        <v>21.405</v>
      </c>
      <c r="AL754" s="14" t="n">
        <v>10.603</v>
      </c>
      <c r="AM754" s="14" t="n">
        <v>0.403</v>
      </c>
      <c r="AN754" s="14" t="n">
        <v>25.043</v>
      </c>
      <c r="AO754" s="14" t="n">
        <v>0.17</v>
      </c>
      <c r="AP754" s="14" t="n">
        <v>1</v>
      </c>
      <c r="AQ754" s="14" t="n">
        <v>0.76</v>
      </c>
      <c r="AR754" s="14" t="n">
        <v>0.128</v>
      </c>
      <c r="AS754" s="14" t="n">
        <v>0.129</v>
      </c>
      <c r="AT754" s="14" t="n">
        <v>0.89</v>
      </c>
      <c r="AU754" s="14" t="n">
        <v>0</v>
      </c>
      <c r="AV754" s="14" t="n">
        <v>1</v>
      </c>
      <c r="AW754" s="14" t="n">
        <v>0.8110000000000001</v>
      </c>
      <c r="AX754" s="14" t="n">
        <v>0.139</v>
      </c>
      <c r="AY754" s="14" t="n">
        <v>0.138</v>
      </c>
      <c r="AZ754" s="14" t="n">
        <v>0.949</v>
      </c>
      <c r="BA754" s="14" t="n">
        <v>0</v>
      </c>
      <c r="BB754" s="14" t="n">
        <v>1</v>
      </c>
      <c r="BC754" s="14" t="n">
        <v>0.535</v>
      </c>
      <c r="BD754" s="14" t="n">
        <v>0.129</v>
      </c>
      <c r="BE754" s="14" t="n">
        <v>0.01</v>
      </c>
      <c r="BF754" s="14" t="n">
        <v>0.626</v>
      </c>
      <c r="BG754" s="14" t="n">
        <v>0.17</v>
      </c>
      <c r="BH754" s="14" t="n">
        <v>1</v>
      </c>
      <c r="BI754" s="14" t="n">
        <v>0.579</v>
      </c>
      <c r="BJ754" s="14" t="n">
        <v>0.126</v>
      </c>
      <c r="BK754" s="14" t="n">
        <v>0.011</v>
      </c>
      <c r="BL754" s="14" t="n">
        <v>0.678</v>
      </c>
      <c r="BM754" s="14" t="n">
        <v>0.17</v>
      </c>
      <c r="BN754" s="14" t="n">
        <v>1</v>
      </c>
      <c r="BO754" s="14" t="n">
        <v>0</v>
      </c>
      <c r="BP754" s="14" t="n">
        <v>0</v>
      </c>
      <c r="BQ754" s="14" t="n">
        <v>0</v>
      </c>
      <c r="BR754" s="14" t="n">
        <v>0</v>
      </c>
      <c r="BS754" s="14" t="n">
        <v>1</v>
      </c>
      <c r="BT754" s="14" t="n">
        <v>0</v>
      </c>
      <c r="BU754" s="14" t="n">
        <v>0</v>
      </c>
      <c r="BV754" s="14" t="n">
        <v>0</v>
      </c>
      <c r="BW754" s="14" t="n">
        <v>0.17</v>
      </c>
      <c r="BX754" s="14" t="n">
        <v>1</v>
      </c>
      <c r="BY754" s="14" t="n">
        <v>13.254</v>
      </c>
      <c r="BZ754" s="14" t="n">
        <v>0</v>
      </c>
      <c r="CA754" s="14" t="n">
        <v>13.254</v>
      </c>
      <c r="CB754" s="14" t="n">
        <v>0</v>
      </c>
      <c r="CC754" s="14" t="n">
        <v>83.248</v>
      </c>
      <c r="CD754" s="14" t="n">
        <v>7.95</v>
      </c>
      <c r="CE754" s="14" t="n">
        <v>1.567</v>
      </c>
      <c r="CF754" s="14" t="n">
        <v>97.40000000000001</v>
      </c>
      <c r="CG754" s="14" t="n">
        <v>0.17</v>
      </c>
      <c r="CH754" s="14" t="n">
        <v>1</v>
      </c>
      <c r="CI754" s="14" t="n">
        <v>1</v>
      </c>
      <c r="CJ754" s="14" t="n">
        <v>1</v>
      </c>
      <c r="CK754" s="14" t="n">
        <v>0</v>
      </c>
      <c r="CL754" s="14" t="n">
        <v>0</v>
      </c>
      <c r="CM754" s="14" t="n">
        <v>0</v>
      </c>
      <c r="CN754" s="14" t="n">
        <v>0</v>
      </c>
      <c r="CO754" s="14" t="n">
        <v>0</v>
      </c>
      <c r="CP754" s="14" t="n">
        <v>0</v>
      </c>
      <c r="CQ754" s="14" t="n">
        <v>1.348</v>
      </c>
      <c r="CR754" s="14" t="n">
        <v>0</v>
      </c>
      <c r="CS754" s="14" t="n">
        <v>5.37</v>
      </c>
      <c r="CT754" s="14" t="n">
        <v>4.861</v>
      </c>
      <c r="CU754" s="14" t="n">
        <v>11.622</v>
      </c>
    </row>
    <row r="755">
      <c r="A755" s="14" t="inlineStr">
        <is>
          <t>SDN2024</t>
        </is>
      </c>
      <c r="B755" s="14" t="inlineStr">
        <is>
          <t>SDN</t>
        </is>
      </c>
      <c r="C755" s="14" t="inlineStr">
        <is>
          <t>SDN</t>
        </is>
      </c>
      <c r="D755" s="14" t="inlineStr">
        <is>
          <t>Sudan</t>
        </is>
      </c>
      <c r="E755" s="14" t="n">
        <v>2024</v>
      </c>
      <c r="F755" s="14" t="n">
        <v>0.17</v>
      </c>
      <c r="G755" s="14" t="n">
        <v>5.575</v>
      </c>
      <c r="H755" s="14" t="n">
        <v>1.412</v>
      </c>
      <c r="I755" s="14" t="n">
        <v>0</v>
      </c>
      <c r="J755" s="14" t="n">
        <v>5.575</v>
      </c>
      <c r="K755" s="14" t="n">
        <v>0</v>
      </c>
      <c r="L755" s="14" t="n">
        <v>1</v>
      </c>
      <c r="M755" s="14" t="n">
        <v>7.124</v>
      </c>
      <c r="N755" s="14" t="n">
        <v>3.881</v>
      </c>
      <c r="O755" s="14" t="n">
        <v>0</v>
      </c>
      <c r="P755" s="14" t="n">
        <v>7.124</v>
      </c>
      <c r="Q755" s="14" t="n">
        <v>0</v>
      </c>
      <c r="R755" s="14" t="n">
        <v>1</v>
      </c>
      <c r="S755" s="14" t="n">
        <v>12.193</v>
      </c>
      <c r="T755" s="14" t="n">
        <v>8.071999999999999</v>
      </c>
      <c r="U755" s="14" t="n">
        <v>0.282</v>
      </c>
      <c r="V755" s="14" t="n">
        <v>14.266</v>
      </c>
      <c r="W755" s="14" t="n">
        <v>0.17</v>
      </c>
      <c r="X755" s="14" t="n">
        <v>1</v>
      </c>
      <c r="Y755" s="14" t="n">
        <v>11.119</v>
      </c>
      <c r="Z755" s="14" t="n">
        <v>1.404</v>
      </c>
      <c r="AA755" s="14" t="n">
        <v>0</v>
      </c>
      <c r="AB755" s="14" t="n">
        <v>11.119</v>
      </c>
      <c r="AC755" s="14" t="n">
        <v>0</v>
      </c>
      <c r="AD755" s="14" t="n">
        <v>1</v>
      </c>
      <c r="AE755" s="14" t="n">
        <v>12.442</v>
      </c>
      <c r="AF755" s="14" t="n">
        <v>2.726</v>
      </c>
      <c r="AG755" s="14" t="n">
        <v>0</v>
      </c>
      <c r="AH755" s="14" t="n">
        <v>12.442</v>
      </c>
      <c r="AI755" s="14" t="n">
        <v>0</v>
      </c>
      <c r="AJ755" s="14" t="n">
        <v>1</v>
      </c>
      <c r="AK755" s="14" t="n">
        <v>20.384</v>
      </c>
      <c r="AL755" s="14" t="n">
        <v>10.368</v>
      </c>
      <c r="AM755" s="14" t="n">
        <v>0.472</v>
      </c>
      <c r="AN755" s="14" t="n">
        <v>23.849</v>
      </c>
      <c r="AO755" s="14" t="n">
        <v>0.17</v>
      </c>
      <c r="AP755" s="14" t="n">
        <v>1</v>
      </c>
      <c r="AQ755" s="14" t="n">
        <v>0.724</v>
      </c>
      <c r="AR755" s="14" t="n">
        <v>0.132</v>
      </c>
      <c r="AS755" s="14" t="n">
        <v>0.123</v>
      </c>
      <c r="AT755" s="14" t="n">
        <v>0.847</v>
      </c>
      <c r="AU755" s="14" t="n">
        <v>0</v>
      </c>
      <c r="AV755" s="14" t="n">
        <v>1</v>
      </c>
      <c r="AW755" s="14" t="n">
        <v>0.75</v>
      </c>
      <c r="AX755" s="14" t="n">
        <v>0.138</v>
      </c>
      <c r="AY755" s="14" t="n">
        <v>0.128</v>
      </c>
      <c r="AZ755" s="14" t="n">
        <v>0.878</v>
      </c>
      <c r="BA755" s="14" t="n">
        <v>0</v>
      </c>
      <c r="BB755" s="14" t="n">
        <v>1</v>
      </c>
      <c r="BC755" s="14" t="n">
        <v>0.513</v>
      </c>
      <c r="BD755" s="14" t="n">
        <v>0.132</v>
      </c>
      <c r="BE755" s="14" t="n">
        <v>0.012</v>
      </c>
      <c r="BF755" s="14" t="n">
        <v>0.6</v>
      </c>
      <c r="BG755" s="14" t="n">
        <v>0.17</v>
      </c>
      <c r="BH755" s="14" t="n">
        <v>1</v>
      </c>
      <c r="BI755" s="14" t="n">
        <v>0.591</v>
      </c>
      <c r="BJ755" s="14" t="n">
        <v>0.13</v>
      </c>
      <c r="BK755" s="14" t="n">
        <v>0.014</v>
      </c>
      <c r="BL755" s="14" t="n">
        <v>0.6919999999999999</v>
      </c>
      <c r="BM755" s="14" t="n">
        <v>0.17</v>
      </c>
      <c r="BN755" s="14" t="n">
        <v>1</v>
      </c>
      <c r="BO755" s="14" t="n">
        <v>0</v>
      </c>
      <c r="BP755" s="14" t="n">
        <v>0</v>
      </c>
      <c r="BQ755" s="14" t="n">
        <v>0</v>
      </c>
      <c r="BR755" s="14" t="n">
        <v>0</v>
      </c>
      <c r="BS755" s="14" t="n">
        <v>1</v>
      </c>
      <c r="BT755" s="14" t="n">
        <v>0</v>
      </c>
      <c r="BU755" s="14" t="n">
        <v>0</v>
      </c>
      <c r="BV755" s="14" t="n">
        <v>0</v>
      </c>
      <c r="BW755" s="14" t="n">
        <v>0.17</v>
      </c>
      <c r="BX755" s="14" t="n">
        <v>1</v>
      </c>
      <c r="BY755" s="14" t="n">
        <v>13.646</v>
      </c>
      <c r="BZ755" s="14" t="n">
        <v>0</v>
      </c>
      <c r="CA755" s="14" t="n">
        <v>13.646</v>
      </c>
      <c r="CB755" s="14" t="n">
        <v>0</v>
      </c>
      <c r="CC755" s="14" t="n">
        <v>82.58799999999999</v>
      </c>
      <c r="CD755" s="14" t="n">
        <v>7.95</v>
      </c>
      <c r="CE755" s="14" t="n">
        <v>1.912</v>
      </c>
      <c r="CF755" s="14" t="n">
        <v>96.628</v>
      </c>
      <c r="CG755" s="14" t="n">
        <v>0.17</v>
      </c>
      <c r="CH755" s="14" t="n">
        <v>1</v>
      </c>
      <c r="CI755" s="14" t="n">
        <v>1</v>
      </c>
      <c r="CJ755" s="14" t="n">
        <v>1</v>
      </c>
      <c r="CK755" s="14" t="n">
        <v>0</v>
      </c>
      <c r="CL755" s="14" t="n">
        <v>0</v>
      </c>
      <c r="CM755" s="14" t="n">
        <v>0</v>
      </c>
      <c r="CN755" s="14" t="n">
        <v>0</v>
      </c>
      <c r="CO755" s="14" t="n">
        <v>0</v>
      </c>
      <c r="CP755" s="14" t="n">
        <v>0</v>
      </c>
      <c r="CQ755" s="14" t="n">
        <v>1.387</v>
      </c>
      <c r="CR755" s="14" t="n">
        <v>0</v>
      </c>
      <c r="CS755" s="14" t="n">
        <v>5.529</v>
      </c>
      <c r="CT755" s="14" t="n">
        <v>4.251</v>
      </c>
      <c r="CU755" s="14" t="n">
        <v>10.168</v>
      </c>
    </row>
    <row r="756">
      <c r="A756" s="14" t="inlineStr">
        <is>
          <t>SUR2021</t>
        </is>
      </c>
      <c r="B756" s="14" t="inlineStr">
        <is>
          <t>SUR</t>
        </is>
      </c>
      <c r="C756" s="14" t="inlineStr">
        <is>
          <t>SUR</t>
        </is>
      </c>
      <c r="D756" s="14" t="inlineStr">
        <is>
          <t>Suriname</t>
        </is>
      </c>
      <c r="E756" s="14" t="n">
        <v>2021</v>
      </c>
      <c r="F756" s="14" t="n">
        <v>0.1</v>
      </c>
      <c r="G756" s="14" t="n">
        <v>5.897</v>
      </c>
      <c r="H756" s="14" t="n">
        <v>1.143</v>
      </c>
      <c r="I756" s="14" t="n">
        <v>0</v>
      </c>
      <c r="J756" s="14" t="n">
        <v>5.897</v>
      </c>
      <c r="K756" s="14" t="n">
        <v>0</v>
      </c>
      <c r="L756" s="14" t="n">
        <v>1</v>
      </c>
      <c r="M756" s="14" t="n">
        <v>7.964</v>
      </c>
      <c r="N756" s="14" t="n">
        <v>3.43</v>
      </c>
      <c r="O756" s="14" t="n">
        <v>0</v>
      </c>
      <c r="P756" s="14" t="n">
        <v>7.964</v>
      </c>
      <c r="Q756" s="14" t="n">
        <v>0</v>
      </c>
      <c r="R756" s="14" t="n">
        <v>1</v>
      </c>
      <c r="S756" s="14" t="n">
        <v>11.613</v>
      </c>
      <c r="T756" s="14" t="n">
        <v>6.86</v>
      </c>
      <c r="U756" s="14" t="n">
        <v>0</v>
      </c>
      <c r="V756" s="14" t="n">
        <v>12.775</v>
      </c>
      <c r="W756" s="14" t="n">
        <v>0.1</v>
      </c>
      <c r="X756" s="14" t="n">
        <v>1</v>
      </c>
      <c r="Y756" s="14" t="n">
        <v>5.347</v>
      </c>
      <c r="Z756" s="14" t="n">
        <v>0.389</v>
      </c>
      <c r="AA756" s="14" t="n">
        <v>0</v>
      </c>
      <c r="AB756" s="14" t="n">
        <v>5.347</v>
      </c>
      <c r="AC756" s="14" t="n">
        <v>0</v>
      </c>
      <c r="AD756" s="14" t="n">
        <v>1</v>
      </c>
      <c r="AE756" s="14" t="n">
        <v>5.919</v>
      </c>
      <c r="AF756" s="14" t="n">
        <v>0.796</v>
      </c>
      <c r="AG756" s="14" t="n">
        <v>0</v>
      </c>
      <c r="AH756" s="14" t="n">
        <v>5.919</v>
      </c>
      <c r="AI756" s="14" t="n">
        <v>0</v>
      </c>
      <c r="AJ756" s="14" t="n">
        <v>1</v>
      </c>
      <c r="AK756" s="14" t="n">
        <v>9.349</v>
      </c>
      <c r="AL756" s="14" t="n">
        <v>3.497</v>
      </c>
      <c r="AM756" s="14" t="n">
        <v>0</v>
      </c>
      <c r="AN756" s="14" t="n">
        <v>10.284</v>
      </c>
      <c r="AO756" s="14" t="n">
        <v>0.1</v>
      </c>
      <c r="AP756" s="14" t="n">
        <v>1</v>
      </c>
      <c r="AQ756" s="14" t="n">
        <v>0.649</v>
      </c>
      <c r="AR756" s="14" t="n">
        <v>0.114</v>
      </c>
      <c r="AS756" s="14" t="n">
        <v>0.139</v>
      </c>
      <c r="AT756" s="14" t="n">
        <v>0.867</v>
      </c>
      <c r="AU756" s="14" t="n">
        <v>0.1</v>
      </c>
      <c r="AV756" s="14" t="n">
        <v>1</v>
      </c>
      <c r="AW756" s="14" t="n">
        <v>0.577</v>
      </c>
      <c r="AX756" s="14" t="n">
        <v>0.114</v>
      </c>
      <c r="AY756" s="14" t="n">
        <v>0.12</v>
      </c>
      <c r="AZ756" s="14" t="n">
        <v>0.766</v>
      </c>
      <c r="BA756" s="14" t="n">
        <v>0.1</v>
      </c>
      <c r="BB756" s="14" t="n">
        <v>1</v>
      </c>
      <c r="BC756" s="14" t="n">
        <v>0.458</v>
      </c>
      <c r="BD756" s="14" t="n">
        <v>0.114</v>
      </c>
      <c r="BE756" s="14" t="n">
        <v>0</v>
      </c>
      <c r="BF756" s="14" t="n">
        <v>0.504</v>
      </c>
      <c r="BG756" s="14" t="n">
        <v>0.1</v>
      </c>
      <c r="BH756" s="14" t="n">
        <v>1</v>
      </c>
      <c r="BI756" s="14" t="n">
        <v>0.491</v>
      </c>
      <c r="BJ756" s="14" t="n">
        <v>0.114</v>
      </c>
      <c r="BK756" s="14" t="n">
        <v>0</v>
      </c>
      <c r="BL756" s="14" t="n">
        <v>0.54</v>
      </c>
      <c r="BM756" s="14" t="n">
        <v>0.1</v>
      </c>
      <c r="BN756" s="14" t="n">
        <v>1</v>
      </c>
      <c r="BO756" s="14" t="n">
        <v>0</v>
      </c>
      <c r="BP756" s="14" t="n">
        <v>0</v>
      </c>
      <c r="BQ756" s="14" t="n">
        <v>0.06900000000000001</v>
      </c>
      <c r="BR756" s="14" t="n">
        <v>0</v>
      </c>
      <c r="BS756" s="14" t="n">
        <v>1</v>
      </c>
      <c r="BT756" s="14" t="n">
        <v>0</v>
      </c>
      <c r="BU756" s="14" t="n">
        <v>0</v>
      </c>
      <c r="BV756" s="14" t="n">
        <v>0.031</v>
      </c>
      <c r="BW756" s="14" t="n">
        <v>0</v>
      </c>
      <c r="BX756" s="14" t="n">
        <v>1</v>
      </c>
      <c r="BY756" s="14" t="n">
        <v>11.787</v>
      </c>
      <c r="BZ756" s="14" t="n">
        <v>0</v>
      </c>
      <c r="CA756" s="14" t="n">
        <v>11.787</v>
      </c>
      <c r="CB756" s="14" t="n">
        <v>0</v>
      </c>
      <c r="CC756" s="14" t="n">
        <v>78.125</v>
      </c>
      <c r="CD756" s="14" t="n">
        <v>7.95</v>
      </c>
      <c r="CE756" s="14" t="n">
        <v>-5.776</v>
      </c>
      <c r="CF756" s="14" t="n">
        <v>79.584</v>
      </c>
      <c r="CG756" s="14" t="n">
        <v>0.1</v>
      </c>
      <c r="CH756" s="14" t="n">
        <v>1</v>
      </c>
      <c r="CI756" s="14" t="n">
        <v>0</v>
      </c>
      <c r="CJ756" s="14" t="n">
        <v>0</v>
      </c>
      <c r="CK756" s="14" t="n">
        <v>0</v>
      </c>
      <c r="CL756" s="14" t="n">
        <v>0</v>
      </c>
      <c r="CM756" s="14" t="n">
        <v>0</v>
      </c>
      <c r="CN756" s="14" t="n">
        <v>0</v>
      </c>
      <c r="CO756" s="14" t="n">
        <v>0</v>
      </c>
      <c r="CP756" s="14" t="n">
        <v>0</v>
      </c>
      <c r="CQ756" s="14" t="n">
        <v>1.198</v>
      </c>
      <c r="CR756" s="14" t="n">
        <v>1</v>
      </c>
      <c r="CS756" s="14" t="n">
        <v>4.776</v>
      </c>
      <c r="CT756" s="14" t="n">
        <v>4.753</v>
      </c>
      <c r="CU756" s="14" t="n">
        <v>15.983</v>
      </c>
    </row>
    <row r="757">
      <c r="A757" s="14" t="inlineStr">
        <is>
          <t>SUR2022</t>
        </is>
      </c>
      <c r="B757" s="14" t="inlineStr">
        <is>
          <t>SUR</t>
        </is>
      </c>
      <c r="C757" s="14" t="inlineStr">
        <is>
          <t>SUR</t>
        </is>
      </c>
      <c r="D757" s="14" t="inlineStr">
        <is>
          <t>Suriname</t>
        </is>
      </c>
      <c r="E757" s="14" t="n">
        <v>2022</v>
      </c>
      <c r="F757" s="14" t="n">
        <v>0.1</v>
      </c>
      <c r="G757" s="14" t="n">
        <v>11.72</v>
      </c>
      <c r="H757" s="14" t="n">
        <v>1.235</v>
      </c>
      <c r="I757" s="14" t="n">
        <v>0</v>
      </c>
      <c r="J757" s="14" t="n">
        <v>11.72</v>
      </c>
      <c r="K757" s="14" t="n">
        <v>0</v>
      </c>
      <c r="L757" s="14" t="n">
        <v>1</v>
      </c>
      <c r="M757" s="14" t="n">
        <v>9.782999999999999</v>
      </c>
      <c r="N757" s="14" t="n">
        <v>3.704</v>
      </c>
      <c r="O757" s="14" t="n">
        <v>0</v>
      </c>
      <c r="P757" s="14" t="n">
        <v>9.782999999999999</v>
      </c>
      <c r="Q757" s="14" t="n">
        <v>0</v>
      </c>
      <c r="R757" s="14" t="n">
        <v>1</v>
      </c>
      <c r="S757" s="14" t="n">
        <v>17.893</v>
      </c>
      <c r="T757" s="14" t="n">
        <v>7.408</v>
      </c>
      <c r="U757" s="14" t="n">
        <v>0.132</v>
      </c>
      <c r="V757" s="14" t="n">
        <v>19.683</v>
      </c>
      <c r="W757" s="14" t="n">
        <v>0.1</v>
      </c>
      <c r="X757" s="14" t="n">
        <v>1</v>
      </c>
      <c r="Y757" s="14" t="n">
        <v>5.775</v>
      </c>
      <c r="Z757" s="14" t="n">
        <v>0.42</v>
      </c>
      <c r="AA757" s="14" t="n">
        <v>0</v>
      </c>
      <c r="AB757" s="14" t="n">
        <v>5.775</v>
      </c>
      <c r="AC757" s="14" t="n">
        <v>0</v>
      </c>
      <c r="AD757" s="14" t="n">
        <v>1</v>
      </c>
      <c r="AE757" s="14" t="n">
        <v>6.392</v>
      </c>
      <c r="AF757" s="14" t="n">
        <v>0.86</v>
      </c>
      <c r="AG757" s="14" t="n">
        <v>0</v>
      </c>
      <c r="AH757" s="14" t="n">
        <v>6.392</v>
      </c>
      <c r="AI757" s="14" t="n">
        <v>0</v>
      </c>
      <c r="AJ757" s="14" t="n">
        <v>1</v>
      </c>
      <c r="AK757" s="14" t="n">
        <v>10.096</v>
      </c>
      <c r="AL757" s="14" t="n">
        <v>3.776</v>
      </c>
      <c r="AM757" s="14" t="n">
        <v>0.075</v>
      </c>
      <c r="AN757" s="14" t="n">
        <v>11.106</v>
      </c>
      <c r="AO757" s="14" t="n">
        <v>0.1</v>
      </c>
      <c r="AP757" s="14" t="n">
        <v>1</v>
      </c>
      <c r="AQ757" s="14" t="n">
        <v>0.896</v>
      </c>
      <c r="AR757" s="14" t="n">
        <v>0.123</v>
      </c>
      <c r="AS757" s="14" t="n">
        <v>0.039</v>
      </c>
      <c r="AT757" s="14" t="n">
        <v>1.028</v>
      </c>
      <c r="AU757" s="14" t="n">
        <v>0.1</v>
      </c>
      <c r="AV757" s="14" t="n">
        <v>1</v>
      </c>
      <c r="AW757" s="14" t="n">
        <v>0.89</v>
      </c>
      <c r="AX757" s="14" t="n">
        <v>0.123</v>
      </c>
      <c r="AY757" s="14" t="n">
        <v>-0.176</v>
      </c>
      <c r="AZ757" s="14" t="n">
        <v>0.786</v>
      </c>
      <c r="BA757" s="14" t="n">
        <v>0.1</v>
      </c>
      <c r="BB757" s="14" t="n">
        <v>1</v>
      </c>
      <c r="BC757" s="14" t="n">
        <v>0.62</v>
      </c>
      <c r="BD757" s="14" t="n">
        <v>0.123</v>
      </c>
      <c r="BE757" s="14" t="n">
        <v>0.005</v>
      </c>
      <c r="BF757" s="14" t="n">
        <v>0.6820000000000001</v>
      </c>
      <c r="BG757" s="14" t="n">
        <v>0.1</v>
      </c>
      <c r="BH757" s="14" t="n">
        <v>1</v>
      </c>
      <c r="BI757" s="14" t="n">
        <v>0.608</v>
      </c>
      <c r="BJ757" s="14" t="n">
        <v>0.123</v>
      </c>
      <c r="BK757" s="14" t="n">
        <v>0.004</v>
      </c>
      <c r="BL757" s="14" t="n">
        <v>0.668</v>
      </c>
      <c r="BM757" s="14" t="n">
        <v>0.1</v>
      </c>
      <c r="BN757" s="14" t="n">
        <v>1</v>
      </c>
      <c r="BO757" s="14" t="n">
        <v>0</v>
      </c>
      <c r="BP757" s="14" t="n">
        <v>0</v>
      </c>
      <c r="BQ757" s="14" t="n">
        <v>0.074</v>
      </c>
      <c r="BR757" s="14" t="n">
        <v>0</v>
      </c>
      <c r="BS757" s="14" t="n">
        <v>1</v>
      </c>
      <c r="BT757" s="14" t="n">
        <v>0</v>
      </c>
      <c r="BU757" s="14" t="n">
        <v>0</v>
      </c>
      <c r="BV757" s="14" t="n">
        <v>0.032</v>
      </c>
      <c r="BW757" s="14" t="n">
        <v>0</v>
      </c>
      <c r="BX757" s="14" t="n">
        <v>1</v>
      </c>
      <c r="BY757" s="14" t="n">
        <v>12.729</v>
      </c>
      <c r="BZ757" s="14" t="n">
        <v>0</v>
      </c>
      <c r="CA757" s="14" t="n">
        <v>12.729</v>
      </c>
      <c r="CB757" s="14" t="n">
        <v>0</v>
      </c>
      <c r="CC757" s="14" t="n">
        <v>97.90000000000001</v>
      </c>
      <c r="CD757" s="14" t="n">
        <v>7.95</v>
      </c>
      <c r="CE757" s="14" t="n">
        <v>-6.798</v>
      </c>
      <c r="CF757" s="14" t="n">
        <v>99.476</v>
      </c>
      <c r="CG757" s="14" t="n">
        <v>0.1</v>
      </c>
      <c r="CH757" s="14" t="n">
        <v>1</v>
      </c>
      <c r="CI757" s="14" t="n">
        <v>0</v>
      </c>
      <c r="CJ757" s="14" t="n">
        <v>0</v>
      </c>
      <c r="CK757" s="14" t="n">
        <v>0</v>
      </c>
      <c r="CL757" s="14" t="n">
        <v>0</v>
      </c>
      <c r="CM757" s="14" t="n">
        <v>0</v>
      </c>
      <c r="CN757" s="14" t="n">
        <v>0</v>
      </c>
      <c r="CO757" s="14" t="n">
        <v>0</v>
      </c>
      <c r="CP757" s="14" t="n">
        <v>0</v>
      </c>
      <c r="CQ757" s="14" t="n">
        <v>1.294</v>
      </c>
      <c r="CR757" s="14" t="n">
        <v>1</v>
      </c>
      <c r="CS757" s="14" t="n">
        <v>5.158</v>
      </c>
      <c r="CT757" s="14" t="n">
        <v>10.485</v>
      </c>
      <c r="CU757" s="14" t="n">
        <v>29.494</v>
      </c>
    </row>
    <row r="758">
      <c r="A758" s="14" t="inlineStr">
        <is>
          <t>SUR2023</t>
        </is>
      </c>
      <c r="B758" s="14" t="inlineStr">
        <is>
          <t>SUR</t>
        </is>
      </c>
      <c r="C758" s="14" t="inlineStr">
        <is>
          <t>SUR</t>
        </is>
      </c>
      <c r="D758" s="14" t="inlineStr">
        <is>
          <t>Suriname</t>
        </is>
      </c>
      <c r="E758" s="14" t="n">
        <v>2023</v>
      </c>
      <c r="F758" s="14" t="n">
        <v>0.1</v>
      </c>
      <c r="G758" s="14" t="n">
        <v>6.147</v>
      </c>
      <c r="H758" s="14" t="n">
        <v>1.286</v>
      </c>
      <c r="I758" s="14" t="n">
        <v>0</v>
      </c>
      <c r="J758" s="14" t="n">
        <v>6.147</v>
      </c>
      <c r="K758" s="14" t="n">
        <v>0</v>
      </c>
      <c r="L758" s="14" t="n">
        <v>1</v>
      </c>
      <c r="M758" s="14" t="n">
        <v>7.886</v>
      </c>
      <c r="N758" s="14" t="n">
        <v>3.857</v>
      </c>
      <c r="O758" s="14" t="n">
        <v>0</v>
      </c>
      <c r="P758" s="14" t="n">
        <v>7.886</v>
      </c>
      <c r="Q758" s="14" t="n">
        <v>0</v>
      </c>
      <c r="R758" s="14" t="n">
        <v>1</v>
      </c>
      <c r="S758" s="14" t="n">
        <v>12.575</v>
      </c>
      <c r="T758" s="14" t="n">
        <v>7.714</v>
      </c>
      <c r="U758" s="14" t="n">
        <v>0.139</v>
      </c>
      <c r="V758" s="14" t="n">
        <v>13.833</v>
      </c>
      <c r="W758" s="14" t="n">
        <v>0.1</v>
      </c>
      <c r="X758" s="14" t="n">
        <v>1</v>
      </c>
      <c r="Y758" s="14" t="n">
        <v>6.013</v>
      </c>
      <c r="Z758" s="14" t="n">
        <v>0.438</v>
      </c>
      <c r="AA758" s="14" t="n">
        <v>0</v>
      </c>
      <c r="AB758" s="14" t="n">
        <v>6.013</v>
      </c>
      <c r="AC758" s="14" t="n">
        <v>0</v>
      </c>
      <c r="AD758" s="14" t="n">
        <v>1</v>
      </c>
      <c r="AE758" s="14" t="n">
        <v>6.656</v>
      </c>
      <c r="AF758" s="14" t="n">
        <v>0.895</v>
      </c>
      <c r="AG758" s="14" t="n">
        <v>0</v>
      </c>
      <c r="AH758" s="14" t="n">
        <v>6.656</v>
      </c>
      <c r="AI758" s="14" t="n">
        <v>0</v>
      </c>
      <c r="AJ758" s="14" t="n">
        <v>1</v>
      </c>
      <c r="AK758" s="14" t="n">
        <v>10.513</v>
      </c>
      <c r="AL758" s="14" t="n">
        <v>3.932</v>
      </c>
      <c r="AM758" s="14" t="n">
        <v>0.116</v>
      </c>
      <c r="AN758" s="14" t="n">
        <v>11.564</v>
      </c>
      <c r="AO758" s="14" t="n">
        <v>0.1</v>
      </c>
      <c r="AP758" s="14" t="n">
        <v>1</v>
      </c>
      <c r="AQ758" s="14" t="n">
        <v>0.791</v>
      </c>
      <c r="AR758" s="14" t="n">
        <v>0.129</v>
      </c>
      <c r="AS758" s="14" t="n">
        <v>0.263</v>
      </c>
      <c r="AT758" s="14" t="n">
        <v>1.159</v>
      </c>
      <c r="AU758" s="14" t="n">
        <v>0.1</v>
      </c>
      <c r="AV758" s="14" t="n">
        <v>1</v>
      </c>
      <c r="AW758" s="14" t="n">
        <v>0.618</v>
      </c>
      <c r="AX758" s="14" t="n">
        <v>0.129</v>
      </c>
      <c r="AY758" s="14" t="n">
        <v>0.316</v>
      </c>
      <c r="AZ758" s="14" t="n">
        <v>1.027</v>
      </c>
      <c r="BA758" s="14" t="n">
        <v>0.1</v>
      </c>
      <c r="BB758" s="14" t="n">
        <v>1</v>
      </c>
      <c r="BC758" s="14" t="n">
        <v>0.554</v>
      </c>
      <c r="BD758" s="14" t="n">
        <v>0.129</v>
      </c>
      <c r="BE758" s="14" t="n">
        <v>0.006</v>
      </c>
      <c r="BF758" s="14" t="n">
        <v>0.61</v>
      </c>
      <c r="BG758" s="14" t="n">
        <v>0.1</v>
      </c>
      <c r="BH758" s="14" t="n">
        <v>1</v>
      </c>
      <c r="BI758" s="14" t="n">
        <v>0.5570000000000001</v>
      </c>
      <c r="BJ758" s="14" t="n">
        <v>0.129</v>
      </c>
      <c r="BK758" s="14" t="n">
        <v>0.006</v>
      </c>
      <c r="BL758" s="14" t="n">
        <v>0.613</v>
      </c>
      <c r="BM758" s="14" t="n">
        <v>0.1</v>
      </c>
      <c r="BN758" s="14" t="n">
        <v>1</v>
      </c>
      <c r="BO758" s="14" t="n">
        <v>0</v>
      </c>
      <c r="BP758" s="14" t="n">
        <v>0</v>
      </c>
      <c r="BQ758" s="14" t="n">
        <v>0.077</v>
      </c>
      <c r="BR758" s="14" t="n">
        <v>0</v>
      </c>
      <c r="BS758" s="14" t="n">
        <v>1</v>
      </c>
      <c r="BT758" s="14" t="n">
        <v>0</v>
      </c>
      <c r="BU758" s="14" t="n">
        <v>0</v>
      </c>
      <c r="BV758" s="14" t="n">
        <v>0.036</v>
      </c>
      <c r="BW758" s="14" t="n">
        <v>0</v>
      </c>
      <c r="BX758" s="14" t="n">
        <v>1</v>
      </c>
      <c r="BY758" s="14" t="n">
        <v>13.254</v>
      </c>
      <c r="BZ758" s="14" t="n">
        <v>0</v>
      </c>
      <c r="CA758" s="14" t="n">
        <v>13.254</v>
      </c>
      <c r="CB758" s="14" t="n">
        <v>0</v>
      </c>
      <c r="CC758" s="14" t="n">
        <v>83.248</v>
      </c>
      <c r="CD758" s="14" t="n">
        <v>7.95</v>
      </c>
      <c r="CE758" s="14" t="n">
        <v>-5.222</v>
      </c>
      <c r="CF758" s="14" t="n">
        <v>84.889</v>
      </c>
      <c r="CG758" s="14" t="n">
        <v>0.1</v>
      </c>
      <c r="CH758" s="14" t="n">
        <v>1</v>
      </c>
      <c r="CI758" s="14" t="n">
        <v>0</v>
      </c>
      <c r="CJ758" s="14" t="n">
        <v>0</v>
      </c>
      <c r="CK758" s="14" t="n">
        <v>0</v>
      </c>
      <c r="CL758" s="14" t="n">
        <v>0</v>
      </c>
      <c r="CM758" s="14" t="n">
        <v>0</v>
      </c>
      <c r="CN758" s="14" t="n">
        <v>0</v>
      </c>
      <c r="CO758" s="14" t="n">
        <v>0</v>
      </c>
      <c r="CP758" s="14" t="n">
        <v>0</v>
      </c>
      <c r="CQ758" s="14" t="n">
        <v>1.348</v>
      </c>
      <c r="CR758" s="14" t="n">
        <v>1</v>
      </c>
      <c r="CS758" s="14" t="n">
        <v>5.37</v>
      </c>
      <c r="CT758" s="14" t="n">
        <v>4.861</v>
      </c>
      <c r="CU758" s="14" t="n">
        <v>11.192</v>
      </c>
    </row>
    <row r="759">
      <c r="A759" s="14" t="inlineStr">
        <is>
          <t>SUR2024</t>
        </is>
      </c>
      <c r="B759" s="14" t="inlineStr">
        <is>
          <t>SUR</t>
        </is>
      </c>
      <c r="C759" s="14" t="inlineStr">
        <is>
          <t>SUR</t>
        </is>
      </c>
      <c r="D759" s="14" t="inlineStr">
        <is>
          <t>Suriname</t>
        </is>
      </c>
      <c r="E759" s="14" t="n">
        <v>2024</v>
      </c>
      <c r="F759" s="14" t="n">
        <v>0.1</v>
      </c>
      <c r="G759" s="14" t="n">
        <v>5.575</v>
      </c>
      <c r="H759" s="14" t="n">
        <v>1.324</v>
      </c>
      <c r="I759" s="14" t="n">
        <v>0</v>
      </c>
      <c r="J759" s="14" t="n">
        <v>5.575</v>
      </c>
      <c r="K759" s="14" t="n">
        <v>0</v>
      </c>
      <c r="L759" s="14" t="n">
        <v>1</v>
      </c>
      <c r="M759" s="14" t="n">
        <v>7.124</v>
      </c>
      <c r="N759" s="14" t="n">
        <v>3.971</v>
      </c>
      <c r="O759" s="14" t="n">
        <v>0</v>
      </c>
      <c r="P759" s="14" t="n">
        <v>7.124</v>
      </c>
      <c r="Q759" s="14" t="n">
        <v>0</v>
      </c>
      <c r="R759" s="14" t="n">
        <v>1</v>
      </c>
      <c r="S759" s="14" t="n">
        <v>12.193</v>
      </c>
      <c r="T759" s="14" t="n">
        <v>7.942</v>
      </c>
      <c r="U759" s="14" t="n">
        <v>0.166</v>
      </c>
      <c r="V759" s="14" t="n">
        <v>13.412</v>
      </c>
      <c r="W759" s="14" t="n">
        <v>0.1</v>
      </c>
      <c r="X759" s="14" t="n">
        <v>1</v>
      </c>
      <c r="Y759" s="14" t="n">
        <v>6.191</v>
      </c>
      <c r="Z759" s="14" t="n">
        <v>0.451</v>
      </c>
      <c r="AA759" s="14" t="n">
        <v>0</v>
      </c>
      <c r="AB759" s="14" t="n">
        <v>6.191</v>
      </c>
      <c r="AC759" s="14" t="n">
        <v>0</v>
      </c>
      <c r="AD759" s="14" t="n">
        <v>1</v>
      </c>
      <c r="AE759" s="14" t="n">
        <v>6.853</v>
      </c>
      <c r="AF759" s="14" t="n">
        <v>0.922</v>
      </c>
      <c r="AG759" s="14" t="n">
        <v>0</v>
      </c>
      <c r="AH759" s="14" t="n">
        <v>6.853</v>
      </c>
      <c r="AI759" s="14" t="n">
        <v>0</v>
      </c>
      <c r="AJ759" s="14" t="n">
        <v>1</v>
      </c>
      <c r="AK759" s="14" t="n">
        <v>10.823</v>
      </c>
      <c r="AL759" s="14" t="n">
        <v>4.048</v>
      </c>
      <c r="AM759" s="14" t="n">
        <v>0.147</v>
      </c>
      <c r="AN759" s="14" t="n">
        <v>11.906</v>
      </c>
      <c r="AO759" s="14" t="n">
        <v>0.1</v>
      </c>
      <c r="AP759" s="14" t="n">
        <v>1</v>
      </c>
      <c r="AQ759" s="14" t="n">
        <v>0.756</v>
      </c>
      <c r="AR759" s="14" t="n">
        <v>0.132</v>
      </c>
      <c r="AS759" s="14" t="n">
        <v>0.445</v>
      </c>
      <c r="AT759" s="14" t="n">
        <v>1.321</v>
      </c>
      <c r="AU759" s="14" t="n">
        <v>0.1</v>
      </c>
      <c r="AV759" s="14" t="n">
        <v>1</v>
      </c>
      <c r="AW759" s="14" t="n">
        <v>0.655</v>
      </c>
      <c r="AX759" s="14" t="n">
        <v>0.132</v>
      </c>
      <c r="AY759" s="14" t="n">
        <v>0.426</v>
      </c>
      <c r="AZ759" s="14" t="n">
        <v>1.19</v>
      </c>
      <c r="BA759" s="14" t="n">
        <v>0.1</v>
      </c>
      <c r="BB759" s="14" t="n">
        <v>1</v>
      </c>
      <c r="BC759" s="14" t="n">
        <v>0.534</v>
      </c>
      <c r="BD759" s="14" t="n">
        <v>0.132</v>
      </c>
      <c r="BE759" s="14" t="n">
        <v>0.007</v>
      </c>
      <c r="BF759" s="14" t="n">
        <v>0.587</v>
      </c>
      <c r="BG759" s="14" t="n">
        <v>0.1</v>
      </c>
      <c r="BH759" s="14" t="n">
        <v>1</v>
      </c>
      <c r="BI759" s="14" t="n">
        <v>0.5679999999999999</v>
      </c>
      <c r="BJ759" s="14" t="n">
        <v>0.132</v>
      </c>
      <c r="BK759" s="14" t="n">
        <v>0.008</v>
      </c>
      <c r="BL759" s="14" t="n">
        <v>0.625</v>
      </c>
      <c r="BM759" s="14" t="n">
        <v>0.1</v>
      </c>
      <c r="BN759" s="14" t="n">
        <v>1</v>
      </c>
      <c r="BO759" s="14" t="n">
        <v>0</v>
      </c>
      <c r="BP759" s="14" t="n">
        <v>0</v>
      </c>
      <c r="BQ759" s="14" t="n">
        <v>0.079</v>
      </c>
      <c r="BR759" s="14" t="n">
        <v>0</v>
      </c>
      <c r="BS759" s="14" t="n">
        <v>1</v>
      </c>
      <c r="BT759" s="14" t="n">
        <v>0</v>
      </c>
      <c r="BU759" s="14" t="n">
        <v>0</v>
      </c>
      <c r="BV759" s="14" t="n">
        <v>0.073</v>
      </c>
      <c r="BW759" s="14" t="n">
        <v>0</v>
      </c>
      <c r="BX759" s="14" t="n">
        <v>1</v>
      </c>
      <c r="BY759" s="14" t="n">
        <v>13.646</v>
      </c>
      <c r="BZ759" s="14" t="n">
        <v>0</v>
      </c>
      <c r="CA759" s="14" t="n">
        <v>13.646</v>
      </c>
      <c r="CB759" s="14" t="n">
        <v>0</v>
      </c>
      <c r="CC759" s="14" t="n">
        <v>82.58799999999999</v>
      </c>
      <c r="CD759" s="14" t="n">
        <v>7.95</v>
      </c>
      <c r="CE759" s="14" t="n">
        <v>-4.928</v>
      </c>
      <c r="CF759" s="14" t="n">
        <v>84.27800000000001</v>
      </c>
      <c r="CG759" s="14" t="n">
        <v>0.1</v>
      </c>
      <c r="CH759" s="14" t="n">
        <v>1</v>
      </c>
      <c r="CI759" s="14" t="n">
        <v>0</v>
      </c>
      <c r="CJ759" s="14" t="n">
        <v>0</v>
      </c>
      <c r="CK759" s="14" t="n">
        <v>0</v>
      </c>
      <c r="CL759" s="14" t="n">
        <v>0</v>
      </c>
      <c r="CM759" s="14" t="n">
        <v>0</v>
      </c>
      <c r="CN759" s="14" t="n">
        <v>0</v>
      </c>
      <c r="CO759" s="14" t="n">
        <v>0</v>
      </c>
      <c r="CP759" s="14" t="n">
        <v>0</v>
      </c>
      <c r="CQ759" s="14" t="n">
        <v>1.387</v>
      </c>
      <c r="CR759" s="14" t="n">
        <v>1</v>
      </c>
      <c r="CS759" s="14" t="n">
        <v>5.529</v>
      </c>
      <c r="CT759" s="14" t="n">
        <v>4.251</v>
      </c>
      <c r="CU759" s="14" t="n">
        <v>10.123</v>
      </c>
    </row>
    <row r="760">
      <c r="A760" s="14" t="inlineStr">
        <is>
          <t>SWE2021</t>
        </is>
      </c>
      <c r="B760" s="14" t="inlineStr">
        <is>
          <t>SWE</t>
        </is>
      </c>
      <c r="C760" s="14" t="inlineStr">
        <is>
          <t>SWE</t>
        </is>
      </c>
      <c r="D760" s="14" t="inlineStr">
        <is>
          <t>Sweden</t>
        </is>
      </c>
      <c r="E760" s="14" t="n">
        <v>2021</v>
      </c>
      <c r="F760" s="14" t="n">
        <v>0.25</v>
      </c>
      <c r="G760" s="14" t="n">
        <v>7.214</v>
      </c>
      <c r="H760" s="14" t="n">
        <v>1.097</v>
      </c>
      <c r="I760" s="14" t="n">
        <v>0.454</v>
      </c>
      <c r="J760" s="14" t="n">
        <v>7.668</v>
      </c>
      <c r="K760" s="14" t="n">
        <v>0</v>
      </c>
      <c r="L760" s="14" t="n">
        <v>1</v>
      </c>
      <c r="M760" s="14" t="n">
        <v>8.506</v>
      </c>
      <c r="N760" s="14" t="n">
        <v>3.29</v>
      </c>
      <c r="O760" s="14" t="n">
        <v>0.774</v>
      </c>
      <c r="P760" s="14" t="n">
        <v>9.279999999999999</v>
      </c>
      <c r="Q760" s="14" t="n">
        <v>0</v>
      </c>
      <c r="R760" s="14" t="n">
        <v>1</v>
      </c>
      <c r="S760" s="14" t="n">
        <v>12.697</v>
      </c>
      <c r="T760" s="14" t="n">
        <v>6.579</v>
      </c>
      <c r="U760" s="14" t="n">
        <v>11.458</v>
      </c>
      <c r="V760" s="14" t="n">
        <v>30.193</v>
      </c>
      <c r="W760" s="14" t="n">
        <v>0.25</v>
      </c>
      <c r="X760" s="14" t="n">
        <v>1</v>
      </c>
      <c r="Y760" s="14" t="n">
        <v>16.459</v>
      </c>
      <c r="Z760" s="14" t="n">
        <v>1.818</v>
      </c>
      <c r="AA760" s="14" t="n">
        <v>11.814</v>
      </c>
      <c r="AB760" s="14" t="n">
        <v>28.273</v>
      </c>
      <c r="AC760" s="14" t="n">
        <v>0</v>
      </c>
      <c r="AD760" s="14" t="n">
        <v>1</v>
      </c>
      <c r="AE760" s="14" t="n">
        <v>16.416</v>
      </c>
      <c r="AF760" s="14" t="n">
        <v>3.23</v>
      </c>
      <c r="AG760" s="14" t="n">
        <v>11.858</v>
      </c>
      <c r="AH760" s="14" t="n">
        <v>28.273</v>
      </c>
      <c r="AI760" s="14" t="n">
        <v>0</v>
      </c>
      <c r="AJ760" s="14" t="n">
        <v>1</v>
      </c>
      <c r="AK760" s="14" t="n">
        <v>27.803</v>
      </c>
      <c r="AL760" s="14" t="n">
        <v>13.646</v>
      </c>
      <c r="AM760" s="14" t="n">
        <v>18.149</v>
      </c>
      <c r="AN760" s="14" t="n">
        <v>57.441</v>
      </c>
      <c r="AO760" s="14" t="n">
        <v>0.25</v>
      </c>
      <c r="AP760" s="14" t="n">
        <v>1</v>
      </c>
      <c r="AQ760" s="14" t="n">
        <v>0.619</v>
      </c>
      <c r="AR760" s="14" t="n">
        <v>0.114</v>
      </c>
      <c r="AS760" s="14" t="n">
        <v>0.904</v>
      </c>
      <c r="AT760" s="14" t="n">
        <v>1.904</v>
      </c>
      <c r="AU760" s="14" t="n">
        <v>0.25</v>
      </c>
      <c r="AV760" s="14" t="n">
        <v>1</v>
      </c>
      <c r="AW760" s="14" t="n">
        <v>0.599</v>
      </c>
      <c r="AX760" s="14" t="n">
        <v>0.114</v>
      </c>
      <c r="AY760" s="14" t="n">
        <v>0.987</v>
      </c>
      <c r="AZ760" s="14" t="n">
        <v>1.984</v>
      </c>
      <c r="BA760" s="14" t="n">
        <v>0.25</v>
      </c>
      <c r="BB760" s="14" t="n">
        <v>1</v>
      </c>
      <c r="BC760" s="14" t="n">
        <v>0.439</v>
      </c>
      <c r="BD760" s="14" t="n">
        <v>0.114</v>
      </c>
      <c r="BE760" s="14" t="n">
        <v>0.656</v>
      </c>
      <c r="BF760" s="14" t="n">
        <v>1.369</v>
      </c>
      <c r="BG760" s="14" t="n">
        <v>0.25</v>
      </c>
      <c r="BH760" s="14" t="n">
        <v>1</v>
      </c>
      <c r="BI760" s="14" t="n">
        <v>0.505</v>
      </c>
      <c r="BJ760" s="14" t="n">
        <v>0.114</v>
      </c>
      <c r="BK760" s="14" t="n">
        <v>1.099</v>
      </c>
      <c r="BL760" s="14" t="n">
        <v>2.005</v>
      </c>
      <c r="BM760" s="14" t="n">
        <v>0.25</v>
      </c>
      <c r="BN760" s="14" t="n">
        <v>1</v>
      </c>
      <c r="BO760" s="14" t="n">
        <v>0</v>
      </c>
      <c r="BP760" s="14" t="n">
        <v>0.001</v>
      </c>
      <c r="BQ760" s="14" t="n">
        <v>0.079</v>
      </c>
      <c r="BR760" s="14" t="n">
        <v>0</v>
      </c>
      <c r="BS760" s="14" t="n">
        <v>1</v>
      </c>
      <c r="BT760" s="14" t="n">
        <v>0</v>
      </c>
      <c r="BU760" s="14" t="n">
        <v>0.042</v>
      </c>
      <c r="BV760" s="14" t="n">
        <v>0.279</v>
      </c>
      <c r="BW760" s="14" t="n">
        <v>0.25</v>
      </c>
      <c r="BX760" s="14" t="n">
        <v>1</v>
      </c>
      <c r="BY760" s="14" t="n">
        <v>11.787</v>
      </c>
      <c r="BZ760" s="14" t="n">
        <v>0</v>
      </c>
      <c r="CA760" s="14" t="n">
        <v>11.787</v>
      </c>
      <c r="CB760" s="14" t="n">
        <v>0</v>
      </c>
      <c r="CC760" s="14" t="n">
        <v>78.125</v>
      </c>
      <c r="CD760" s="14" t="n">
        <v>7.95</v>
      </c>
      <c r="CE760" s="14" t="n">
        <v>99.11199999999999</v>
      </c>
      <c r="CF760" s="14" t="n">
        <v>221.546</v>
      </c>
      <c r="CG760" s="14" t="n">
        <v>0.25</v>
      </c>
      <c r="CH760" s="14" t="n">
        <v>1</v>
      </c>
      <c r="CI760" s="14" t="n">
        <v>0</v>
      </c>
      <c r="CJ760" s="14" t="n">
        <v>0</v>
      </c>
      <c r="CK760" s="14" t="n">
        <v>0</v>
      </c>
      <c r="CL760" s="14" t="n">
        <v>0</v>
      </c>
      <c r="CM760" s="14" t="n">
        <v>0</v>
      </c>
      <c r="CN760" s="14" t="n">
        <v>0</v>
      </c>
      <c r="CO760" s="14" t="n">
        <v>0</v>
      </c>
      <c r="CP760" s="14" t="n">
        <v>0.082</v>
      </c>
      <c r="CQ760" s="14" t="n">
        <v>1.198</v>
      </c>
      <c r="CR760" s="14" t="n">
        <v>0</v>
      </c>
      <c r="CS760" s="14" t="n">
        <v>4.776</v>
      </c>
      <c r="CT760" s="14" t="n">
        <v>6.555</v>
      </c>
      <c r="CU760" s="14" t="n">
        <v>7.507</v>
      </c>
    </row>
    <row r="761">
      <c r="A761" s="14" t="inlineStr">
        <is>
          <t>SWE2022</t>
        </is>
      </c>
      <c r="B761" s="14" t="inlineStr">
        <is>
          <t>SWE</t>
        </is>
      </c>
      <c r="C761" s="14" t="inlineStr">
        <is>
          <t>SWE</t>
        </is>
      </c>
      <c r="D761" s="14" t="inlineStr">
        <is>
          <t>Sweden</t>
        </is>
      </c>
      <c r="E761" s="14" t="n">
        <v>2022</v>
      </c>
      <c r="F761" s="14" t="n">
        <v>0.25</v>
      </c>
      <c r="G761" s="14" t="n">
        <v>17.95</v>
      </c>
      <c r="H761" s="14" t="n">
        <v>1.235</v>
      </c>
      <c r="I761" s="14" t="n">
        <v>11.97</v>
      </c>
      <c r="J761" s="14" t="n">
        <v>29.92</v>
      </c>
      <c r="K761" s="14" t="n">
        <v>0</v>
      </c>
      <c r="L761" s="14" t="n">
        <v>1</v>
      </c>
      <c r="M761" s="14" t="n">
        <v>13.647</v>
      </c>
      <c r="N761" s="14" t="n">
        <v>3.704</v>
      </c>
      <c r="O761" s="14" t="n">
        <v>8.747999999999999</v>
      </c>
      <c r="P761" s="14" t="n">
        <v>22.395</v>
      </c>
      <c r="Q761" s="14" t="n">
        <v>0</v>
      </c>
      <c r="R761" s="14" t="n">
        <v>1</v>
      </c>
      <c r="S761" s="14" t="n">
        <v>24.123</v>
      </c>
      <c r="T761" s="14" t="n">
        <v>7.408</v>
      </c>
      <c r="U761" s="14" t="n">
        <v>13.305</v>
      </c>
      <c r="V761" s="14" t="n">
        <v>45.935</v>
      </c>
      <c r="W761" s="14" t="n">
        <v>0.25</v>
      </c>
      <c r="X761" s="14" t="n">
        <v>1</v>
      </c>
      <c r="Y761" s="14" t="n">
        <v>43.753</v>
      </c>
      <c r="Z761" s="14" t="n">
        <v>4.59</v>
      </c>
      <c r="AA761" s="14" t="n">
        <v>6.287</v>
      </c>
      <c r="AB761" s="14" t="n">
        <v>50.039</v>
      </c>
      <c r="AC761" s="14" t="n">
        <v>0</v>
      </c>
      <c r="AD761" s="14" t="n">
        <v>1</v>
      </c>
      <c r="AE761" s="14" t="n">
        <v>43.8</v>
      </c>
      <c r="AF761" s="14" t="n">
        <v>8.119999999999999</v>
      </c>
      <c r="AG761" s="14" t="n">
        <v>6.239</v>
      </c>
      <c r="AH761" s="14" t="n">
        <v>50.039</v>
      </c>
      <c r="AI761" s="14" t="n">
        <v>0</v>
      </c>
      <c r="AJ761" s="14" t="n">
        <v>1</v>
      </c>
      <c r="AK761" s="14" t="n">
        <v>55.736</v>
      </c>
      <c r="AL761" s="14" t="n">
        <v>26.616</v>
      </c>
      <c r="AM761" s="14" t="n">
        <v>2.376</v>
      </c>
      <c r="AN761" s="14" t="n">
        <v>72.64</v>
      </c>
      <c r="AO761" s="14" t="n">
        <v>0.25</v>
      </c>
      <c r="AP761" s="14" t="n">
        <v>1</v>
      </c>
      <c r="AQ761" s="14" t="n">
        <v>0.861</v>
      </c>
      <c r="AR761" s="14" t="n">
        <v>0.123</v>
      </c>
      <c r="AS761" s="14" t="n">
        <v>0.772</v>
      </c>
      <c r="AT761" s="14" t="n">
        <v>2.042</v>
      </c>
      <c r="AU761" s="14" t="n">
        <v>0.25</v>
      </c>
      <c r="AV761" s="14" t="n">
        <v>1</v>
      </c>
      <c r="AW761" s="14" t="n">
        <v>0.986</v>
      </c>
      <c r="AX761" s="14" t="n">
        <v>0.123</v>
      </c>
      <c r="AY761" s="14" t="n">
        <v>0.948</v>
      </c>
      <c r="AZ761" s="14" t="n">
        <v>2.417</v>
      </c>
      <c r="BA761" s="14" t="n">
        <v>0.25</v>
      </c>
      <c r="BB761" s="14" t="n">
        <v>1</v>
      </c>
      <c r="BC761" s="14" t="n">
        <v>0.598</v>
      </c>
      <c r="BD761" s="14" t="n">
        <v>0.123</v>
      </c>
      <c r="BE761" s="14" t="n">
        <v>0.452</v>
      </c>
      <c r="BF761" s="14" t="n">
        <v>1.312</v>
      </c>
      <c r="BG761" s="14" t="n">
        <v>0.25</v>
      </c>
      <c r="BH761" s="14" t="n">
        <v>1</v>
      </c>
      <c r="BI761" s="14" t="n">
        <v>0.612</v>
      </c>
      <c r="BJ761" s="14" t="n">
        <v>0.123</v>
      </c>
      <c r="BK761" s="14" t="n">
        <v>0.75</v>
      </c>
      <c r="BL761" s="14" t="n">
        <v>1.702</v>
      </c>
      <c r="BM761" s="14" t="n">
        <v>0.25</v>
      </c>
      <c r="BN761" s="14" t="n">
        <v>1</v>
      </c>
      <c r="BO761" s="14" t="n">
        <v>0</v>
      </c>
      <c r="BP761" s="14" t="n">
        <v>0.001</v>
      </c>
      <c r="BQ761" s="14" t="n">
        <v>0.115</v>
      </c>
      <c r="BR761" s="14" t="n">
        <v>0</v>
      </c>
      <c r="BS761" s="14" t="n">
        <v>1</v>
      </c>
      <c r="BT761" s="14" t="n">
        <v>0</v>
      </c>
      <c r="BU761" s="14" t="n">
        <v>-0.028</v>
      </c>
      <c r="BV761" s="14" t="n">
        <v>0.264</v>
      </c>
      <c r="BW761" s="14" t="n">
        <v>0.25</v>
      </c>
      <c r="BX761" s="14" t="n">
        <v>1</v>
      </c>
      <c r="BY761" s="14" t="n">
        <v>12.729</v>
      </c>
      <c r="BZ761" s="14" t="n">
        <v>0</v>
      </c>
      <c r="CA761" s="14" t="n">
        <v>12.729</v>
      </c>
      <c r="CB761" s="14" t="n">
        <v>0</v>
      </c>
      <c r="CC761" s="14" t="n">
        <v>97.90000000000001</v>
      </c>
      <c r="CD761" s="14" t="n">
        <v>7.95</v>
      </c>
      <c r="CE761" s="14" t="n">
        <v>151.168</v>
      </c>
      <c r="CF761" s="14" t="n">
        <v>311.335</v>
      </c>
      <c r="CG761" s="14" t="n">
        <v>0.25</v>
      </c>
      <c r="CH761" s="14" t="n">
        <v>1</v>
      </c>
      <c r="CI761" s="14" t="n">
        <v>0</v>
      </c>
      <c r="CJ761" s="14" t="n">
        <v>0</v>
      </c>
      <c r="CK761" s="14" t="n">
        <v>0</v>
      </c>
      <c r="CL761" s="14" t="n">
        <v>0</v>
      </c>
      <c r="CM761" s="14" t="n">
        <v>0</v>
      </c>
      <c r="CN761" s="14" t="n">
        <v>0</v>
      </c>
      <c r="CO761" s="14" t="n">
        <v>0</v>
      </c>
      <c r="CP761" s="14" t="n">
        <v>0</v>
      </c>
      <c r="CQ761" s="14" t="n">
        <v>1.294</v>
      </c>
      <c r="CR761" s="14" t="n">
        <v>0</v>
      </c>
      <c r="CS761" s="14" t="n">
        <v>5.158</v>
      </c>
      <c r="CT761" s="14" t="n">
        <v>16.715</v>
      </c>
      <c r="CU761" s="14" t="n">
        <v>34.708</v>
      </c>
    </row>
    <row r="762">
      <c r="A762" s="14" t="inlineStr">
        <is>
          <t>SWE2023</t>
        </is>
      </c>
      <c r="B762" s="14" t="inlineStr">
        <is>
          <t>SWE</t>
        </is>
      </c>
      <c r="C762" s="14" t="inlineStr">
        <is>
          <t>SWE</t>
        </is>
      </c>
      <c r="D762" s="14" t="inlineStr">
        <is>
          <t>Sweden</t>
        </is>
      </c>
      <c r="E762" s="14" t="n">
        <v>2023</v>
      </c>
      <c r="F762" s="14" t="n">
        <v>0.25</v>
      </c>
      <c r="G762" s="14" t="n">
        <v>12.102</v>
      </c>
      <c r="H762" s="14" t="n">
        <v>1.259</v>
      </c>
      <c r="I762" s="14" t="n">
        <v>13.076</v>
      </c>
      <c r="J762" s="14" t="n">
        <v>25.178</v>
      </c>
      <c r="K762" s="14" t="n">
        <v>0</v>
      </c>
      <c r="L762" s="14" t="n">
        <v>1</v>
      </c>
      <c r="M762" s="14" t="n">
        <v>10.303</v>
      </c>
      <c r="N762" s="14" t="n">
        <v>3.778</v>
      </c>
      <c r="O762" s="14" t="n">
        <v>10.245</v>
      </c>
      <c r="P762" s="14" t="n">
        <v>20.549</v>
      </c>
      <c r="Q762" s="14" t="n">
        <v>0</v>
      </c>
      <c r="R762" s="14" t="n">
        <v>1</v>
      </c>
      <c r="S762" s="14" t="n">
        <v>18.398</v>
      </c>
      <c r="T762" s="14" t="n">
        <v>7.555</v>
      </c>
      <c r="U762" s="14" t="n">
        <v>14.429</v>
      </c>
      <c r="V762" s="14" t="n">
        <v>39.928</v>
      </c>
      <c r="W762" s="14" t="n">
        <v>0.25</v>
      </c>
      <c r="X762" s="14" t="n">
        <v>1</v>
      </c>
      <c r="Y762" s="14" t="n">
        <v>24.649</v>
      </c>
      <c r="Z762" s="14" t="n">
        <v>2.761</v>
      </c>
      <c r="AA762" s="14" t="n">
        <v>18.078</v>
      </c>
      <c r="AB762" s="14" t="n">
        <v>42.727</v>
      </c>
      <c r="AC762" s="14" t="n">
        <v>0</v>
      </c>
      <c r="AD762" s="14" t="n">
        <v>1</v>
      </c>
      <c r="AE762" s="14" t="n">
        <v>24.747</v>
      </c>
      <c r="AF762" s="14" t="n">
        <v>4.929</v>
      </c>
      <c r="AG762" s="14" t="n">
        <v>17.98</v>
      </c>
      <c r="AH762" s="14" t="n">
        <v>42.727</v>
      </c>
      <c r="AI762" s="14" t="n">
        <v>0</v>
      </c>
      <c r="AJ762" s="14" t="n">
        <v>1</v>
      </c>
      <c r="AK762" s="14" t="n">
        <v>36.989</v>
      </c>
      <c r="AL762" s="14" t="n">
        <v>18.323</v>
      </c>
      <c r="AM762" s="14" t="n">
        <v>14.182</v>
      </c>
      <c r="AN762" s="14" t="n">
        <v>63.964</v>
      </c>
      <c r="AO762" s="14" t="n">
        <v>0.25</v>
      </c>
      <c r="AP762" s="14" t="n">
        <v>1</v>
      </c>
      <c r="AQ762" s="14" t="n">
        <v>0.76</v>
      </c>
      <c r="AR762" s="14" t="n">
        <v>0.129</v>
      </c>
      <c r="AS762" s="14" t="n">
        <v>0.745</v>
      </c>
      <c r="AT762" s="14" t="n">
        <v>1.881</v>
      </c>
      <c r="AU762" s="14" t="n">
        <v>0.25</v>
      </c>
      <c r="AV762" s="14" t="n">
        <v>1</v>
      </c>
      <c r="AW762" s="14" t="n">
        <v>0.8110000000000001</v>
      </c>
      <c r="AX762" s="14" t="n">
        <v>0.129</v>
      </c>
      <c r="AY762" s="14" t="n">
        <v>0.9389999999999999</v>
      </c>
      <c r="AZ762" s="14" t="n">
        <v>2.188</v>
      </c>
      <c r="BA762" s="14" t="n">
        <v>0.25</v>
      </c>
      <c r="BB762" s="14" t="n">
        <v>1</v>
      </c>
      <c r="BC762" s="14" t="n">
        <v>0.535</v>
      </c>
      <c r="BD762" s="14" t="n">
        <v>0.129</v>
      </c>
      <c r="BE762" s="14" t="n">
        <v>0.478</v>
      </c>
      <c r="BF762" s="14" t="n">
        <v>1.267</v>
      </c>
      <c r="BG762" s="14" t="n">
        <v>0.25</v>
      </c>
      <c r="BH762" s="14" t="n">
        <v>1</v>
      </c>
      <c r="BI762" s="14" t="n">
        <v>0.579</v>
      </c>
      <c r="BJ762" s="14" t="n">
        <v>0.129</v>
      </c>
      <c r="BK762" s="14" t="n">
        <v>0.5610000000000001</v>
      </c>
      <c r="BL762" s="14" t="n">
        <v>1.426</v>
      </c>
      <c r="BM762" s="14" t="n">
        <v>0.25</v>
      </c>
      <c r="BN762" s="14" t="n">
        <v>1</v>
      </c>
      <c r="BO762" s="14" t="n">
        <v>0</v>
      </c>
      <c r="BP762" s="14" t="n">
        <v>0.001</v>
      </c>
      <c r="BQ762" s="14" t="n">
        <v>0.089</v>
      </c>
      <c r="BR762" s="14" t="n">
        <v>0</v>
      </c>
      <c r="BS762" s="14" t="n">
        <v>1</v>
      </c>
      <c r="BT762" s="14" t="n">
        <v>0</v>
      </c>
      <c r="BU762" s="14" t="n">
        <v>0.037</v>
      </c>
      <c r="BV762" s="14" t="n">
        <v>0.262</v>
      </c>
      <c r="BW762" s="14" t="n">
        <v>0.25</v>
      </c>
      <c r="BX762" s="14" t="n">
        <v>1</v>
      </c>
      <c r="BY762" s="14" t="n">
        <v>13.254</v>
      </c>
      <c r="BZ762" s="14" t="n">
        <v>0</v>
      </c>
      <c r="CA762" s="14" t="n">
        <v>13.254</v>
      </c>
      <c r="CB762" s="14" t="n">
        <v>0</v>
      </c>
      <c r="CC762" s="14" t="n">
        <v>83.248</v>
      </c>
      <c r="CD762" s="14" t="n">
        <v>7.95</v>
      </c>
      <c r="CE762" s="14" t="n">
        <v>135.655</v>
      </c>
      <c r="CF762" s="14" t="n">
        <v>273.628</v>
      </c>
      <c r="CG762" s="14" t="n">
        <v>0.25</v>
      </c>
      <c r="CH762" s="14" t="n">
        <v>1</v>
      </c>
      <c r="CI762" s="14" t="n">
        <v>0</v>
      </c>
      <c r="CJ762" s="14" t="n">
        <v>0</v>
      </c>
      <c r="CK762" s="14" t="n">
        <v>0</v>
      </c>
      <c r="CL762" s="14" t="n">
        <v>0</v>
      </c>
      <c r="CM762" s="14" t="n">
        <v>0</v>
      </c>
      <c r="CN762" s="14" t="n">
        <v>0</v>
      </c>
      <c r="CO762" s="14" t="n">
        <v>0</v>
      </c>
      <c r="CP762" s="14" t="n">
        <v>0.041</v>
      </c>
      <c r="CQ762" s="14" t="n">
        <v>1.348</v>
      </c>
      <c r="CR762" s="14" t="n">
        <v>0</v>
      </c>
      <c r="CS762" s="14" t="n">
        <v>5.37</v>
      </c>
      <c r="CT762" s="14" t="n">
        <v>11.25</v>
      </c>
      <c r="CU762" s="14" t="n">
        <v>15.553</v>
      </c>
    </row>
    <row r="763">
      <c r="A763" s="14" t="inlineStr">
        <is>
          <t>SWE2024</t>
        </is>
      </c>
      <c r="B763" s="14" t="inlineStr">
        <is>
          <t>SWE</t>
        </is>
      </c>
      <c r="C763" s="14" t="inlineStr">
        <is>
          <t>SWE</t>
        </is>
      </c>
      <c r="D763" s="14" t="inlineStr">
        <is>
          <t>Sweden</t>
        </is>
      </c>
      <c r="E763" s="14" t="n">
        <v>2024</v>
      </c>
      <c r="F763" s="14" t="n">
        <v>0.25</v>
      </c>
      <c r="G763" s="14" t="n">
        <v>8.964</v>
      </c>
      <c r="H763" s="14" t="n">
        <v>1.296</v>
      </c>
      <c r="I763" s="14" t="n">
        <v>10.859</v>
      </c>
      <c r="J763" s="14" t="n">
        <v>19.823</v>
      </c>
      <c r="K763" s="14" t="n">
        <v>0</v>
      </c>
      <c r="L763" s="14" t="n">
        <v>1</v>
      </c>
      <c r="M763" s="14" t="n">
        <v>10.582</v>
      </c>
      <c r="N763" s="14" t="n">
        <v>3.889</v>
      </c>
      <c r="O763" s="14" t="n">
        <v>6.956</v>
      </c>
      <c r="P763" s="14" t="n">
        <v>17.538</v>
      </c>
      <c r="Q763" s="14" t="n">
        <v>0</v>
      </c>
      <c r="R763" s="14" t="n">
        <v>1</v>
      </c>
      <c r="S763" s="14" t="n">
        <v>15.446</v>
      </c>
      <c r="T763" s="14" t="n">
        <v>7.778</v>
      </c>
      <c r="U763" s="14" t="n">
        <v>15.34</v>
      </c>
      <c r="V763" s="14" t="n">
        <v>37.215</v>
      </c>
      <c r="W763" s="14" t="n">
        <v>0.25</v>
      </c>
      <c r="X763" s="14" t="n">
        <v>1</v>
      </c>
      <c r="Y763" s="14" t="n">
        <v>22.024</v>
      </c>
      <c r="Z763" s="14" t="n">
        <v>2.781</v>
      </c>
      <c r="AA763" s="14" t="n">
        <v>12.965</v>
      </c>
      <c r="AB763" s="14" t="n">
        <v>34.989</v>
      </c>
      <c r="AC763" s="14" t="n">
        <v>0</v>
      </c>
      <c r="AD763" s="14" t="n">
        <v>1</v>
      </c>
      <c r="AE763" s="14" t="n">
        <v>22.024</v>
      </c>
      <c r="AF763" s="14" t="n">
        <v>4.825</v>
      </c>
      <c r="AG763" s="14" t="n">
        <v>12.965</v>
      </c>
      <c r="AH763" s="14" t="n">
        <v>34.989</v>
      </c>
      <c r="AI763" s="14" t="n">
        <v>0</v>
      </c>
      <c r="AJ763" s="14" t="n">
        <v>1</v>
      </c>
      <c r="AK763" s="14" t="n">
        <v>34.633</v>
      </c>
      <c r="AL763" s="14" t="n">
        <v>17.615</v>
      </c>
      <c r="AM763" s="14" t="n">
        <v>9.298</v>
      </c>
      <c r="AN763" s="14" t="n">
        <v>54.913</v>
      </c>
      <c r="AO763" s="14" t="n">
        <v>0.25</v>
      </c>
      <c r="AP763" s="14" t="n">
        <v>1</v>
      </c>
      <c r="AQ763" s="14" t="n">
        <v>0.724</v>
      </c>
      <c r="AR763" s="14" t="n">
        <v>0.132</v>
      </c>
      <c r="AS763" s="14" t="n">
        <v>0.64</v>
      </c>
      <c r="AT763" s="14" t="n">
        <v>1.705</v>
      </c>
      <c r="AU763" s="14" t="n">
        <v>0.25</v>
      </c>
      <c r="AV763" s="14" t="n">
        <v>1</v>
      </c>
      <c r="AW763" s="14" t="n">
        <v>0.75</v>
      </c>
      <c r="AX763" s="14" t="n">
        <v>0.132</v>
      </c>
      <c r="AY763" s="14" t="n">
        <v>0.614</v>
      </c>
      <c r="AZ763" s="14" t="n">
        <v>1.705</v>
      </c>
      <c r="BA763" s="14" t="n">
        <v>0.25</v>
      </c>
      <c r="BB763" s="14" t="n">
        <v>1</v>
      </c>
      <c r="BC763" s="14" t="n">
        <v>0.513</v>
      </c>
      <c r="BD763" s="14" t="n">
        <v>0.132</v>
      </c>
      <c r="BE763" s="14" t="n">
        <v>0.539</v>
      </c>
      <c r="BF763" s="14" t="n">
        <v>1.315</v>
      </c>
      <c r="BG763" s="14" t="n">
        <v>0.25</v>
      </c>
      <c r="BH763" s="14" t="n">
        <v>1</v>
      </c>
      <c r="BI763" s="14" t="n">
        <v>0.591</v>
      </c>
      <c r="BJ763" s="14" t="n">
        <v>0.132</v>
      </c>
      <c r="BK763" s="14" t="n">
        <v>0.419</v>
      </c>
      <c r="BL763" s="14" t="n">
        <v>1.263</v>
      </c>
      <c r="BM763" s="14" t="n">
        <v>0.25</v>
      </c>
      <c r="BN763" s="14" t="n">
        <v>1</v>
      </c>
      <c r="BO763" s="14" t="n">
        <v>0</v>
      </c>
      <c r="BP763" s="14" t="n">
        <v>0.001</v>
      </c>
      <c r="BQ763" s="14" t="n">
        <v>0.07199999999999999</v>
      </c>
      <c r="BR763" s="14" t="n">
        <v>0</v>
      </c>
      <c r="BS763" s="14" t="n">
        <v>1</v>
      </c>
      <c r="BT763" s="14" t="n">
        <v>0</v>
      </c>
      <c r="BU763" s="14" t="n">
        <v>0.041</v>
      </c>
      <c r="BV763" s="14" t="n">
        <v>0.259</v>
      </c>
      <c r="BW763" s="14" t="n">
        <v>0.25</v>
      </c>
      <c r="BX763" s="14" t="n">
        <v>1</v>
      </c>
      <c r="BY763" s="14" t="n">
        <v>13.646</v>
      </c>
      <c r="BZ763" s="14" t="n">
        <v>0</v>
      </c>
      <c r="CA763" s="14" t="n">
        <v>13.646</v>
      </c>
      <c r="CB763" s="14" t="n">
        <v>0</v>
      </c>
      <c r="CC763" s="14" t="n">
        <v>82.58799999999999</v>
      </c>
      <c r="CD763" s="14" t="n">
        <v>7.95</v>
      </c>
      <c r="CE763" s="14" t="n">
        <v>115.913</v>
      </c>
      <c r="CF763" s="14" t="n">
        <v>248.126</v>
      </c>
      <c r="CG763" s="14" t="n">
        <v>0.25</v>
      </c>
      <c r="CH763" s="14" t="n">
        <v>1</v>
      </c>
      <c r="CI763" s="14" t="n">
        <v>0</v>
      </c>
      <c r="CJ763" s="14" t="n">
        <v>0</v>
      </c>
      <c r="CK763" s="14" t="n">
        <v>0</v>
      </c>
      <c r="CL763" s="14" t="n">
        <v>0</v>
      </c>
      <c r="CM763" s="14" t="n">
        <v>0</v>
      </c>
      <c r="CN763" s="14" t="n">
        <v>0</v>
      </c>
      <c r="CO763" s="14" t="n">
        <v>0</v>
      </c>
      <c r="CP763" s="14" t="n">
        <v>0.041</v>
      </c>
      <c r="CQ763" s="14" t="n">
        <v>1.387</v>
      </c>
      <c r="CR763" s="14" t="n">
        <v>0</v>
      </c>
      <c r="CS763" s="14" t="n">
        <v>5.529</v>
      </c>
      <c r="CT763" s="14" t="n">
        <v>7.937</v>
      </c>
      <c r="CU763" s="14" t="n">
        <v>11.8</v>
      </c>
    </row>
    <row r="764">
      <c r="A764" s="14" t="inlineStr">
        <is>
          <t>CHE2021</t>
        </is>
      </c>
      <c r="B764" s="14" t="inlineStr">
        <is>
          <t>CHE</t>
        </is>
      </c>
      <c r="C764" s="14" t="inlineStr">
        <is>
          <t>CHE</t>
        </is>
      </c>
      <c r="D764" s="14" t="inlineStr">
        <is>
          <t>Switzerland</t>
        </is>
      </c>
      <c r="E764" s="14" t="n">
        <v>2021</v>
      </c>
      <c r="F764" s="14" t="n">
        <v>0.077</v>
      </c>
      <c r="G764" s="14" t="n">
        <v>2.702</v>
      </c>
      <c r="H764" s="14" t="n">
        <v>0.591</v>
      </c>
      <c r="I764" s="14" t="n">
        <v>4.24</v>
      </c>
      <c r="J764" s="14" t="n">
        <v>6.941</v>
      </c>
      <c r="K764" s="14" t="n">
        <v>0</v>
      </c>
      <c r="L764" s="14" t="n">
        <v>1</v>
      </c>
      <c r="M764" s="14" t="n">
        <v>7.964</v>
      </c>
      <c r="N764" s="14" t="n">
        <v>3.43</v>
      </c>
      <c r="O764" s="14" t="n">
        <v>-1.023</v>
      </c>
      <c r="P764" s="14" t="n">
        <v>6.941</v>
      </c>
      <c r="Q764" s="14" t="n">
        <v>0</v>
      </c>
      <c r="R764" s="14" t="n">
        <v>1</v>
      </c>
      <c r="S764" s="14" t="n">
        <v>11.679</v>
      </c>
      <c r="T764" s="14" t="n">
        <v>6.86</v>
      </c>
      <c r="U764" s="14" t="n">
        <v>2.755</v>
      </c>
      <c r="V764" s="14" t="n">
        <v>15.545</v>
      </c>
      <c r="W764" s="14" t="n">
        <v>0.077</v>
      </c>
      <c r="X764" s="14" t="n">
        <v>1</v>
      </c>
      <c r="Y764" s="14" t="n">
        <v>37.109</v>
      </c>
      <c r="Z764" s="14" t="n">
        <v>4.099</v>
      </c>
      <c r="AA764" s="14" t="n">
        <v>-16.548</v>
      </c>
      <c r="AB764" s="14" t="n">
        <v>20.561</v>
      </c>
      <c r="AC764" s="14" t="n">
        <v>0</v>
      </c>
      <c r="AD764" s="14" t="n">
        <v>1</v>
      </c>
      <c r="AE764" s="14" t="n">
        <v>37.066</v>
      </c>
      <c r="AF764" s="14" t="n">
        <v>7.294</v>
      </c>
      <c r="AG764" s="14" t="n">
        <v>-16.505</v>
      </c>
      <c r="AH764" s="14" t="n">
        <v>20.561</v>
      </c>
      <c r="AI764" s="14" t="n">
        <v>0</v>
      </c>
      <c r="AJ764" s="14" t="n">
        <v>1</v>
      </c>
      <c r="AK764" s="14" t="n">
        <v>40.75</v>
      </c>
      <c r="AL764" s="14" t="n">
        <v>20</v>
      </c>
      <c r="AM764" s="14" t="n">
        <v>-11.342</v>
      </c>
      <c r="AN764" s="14" t="n">
        <v>31.672</v>
      </c>
      <c r="AO764" s="14" t="n">
        <v>0.077</v>
      </c>
      <c r="AP764" s="14" t="n">
        <v>1</v>
      </c>
      <c r="AQ764" s="14" t="n">
        <v>0.619</v>
      </c>
      <c r="AR764" s="14" t="n">
        <v>0.114</v>
      </c>
      <c r="AS764" s="14" t="n">
        <v>0.98</v>
      </c>
      <c r="AT764" s="14" t="n">
        <v>1.722</v>
      </c>
      <c r="AU764" s="14" t="n">
        <v>0.077</v>
      </c>
      <c r="AV764" s="14" t="n">
        <v>1</v>
      </c>
      <c r="AW764" s="14" t="n">
        <v>0.599</v>
      </c>
      <c r="AX764" s="14" t="n">
        <v>0.114</v>
      </c>
      <c r="AY764" s="14" t="n">
        <v>1.056</v>
      </c>
      <c r="AZ764" s="14" t="n">
        <v>1.783</v>
      </c>
      <c r="BA764" s="14" t="n">
        <v>0.077</v>
      </c>
      <c r="BB764" s="14" t="n">
        <v>1</v>
      </c>
      <c r="BC764" s="14" t="n">
        <v>0.439</v>
      </c>
      <c r="BD764" s="14" t="n">
        <v>0.114</v>
      </c>
      <c r="BE764" s="14" t="n">
        <v>0.526</v>
      </c>
      <c r="BF764" s="14" t="n">
        <v>1.04</v>
      </c>
      <c r="BG764" s="14" t="n">
        <v>0.077</v>
      </c>
      <c r="BH764" s="14" t="n">
        <v>1</v>
      </c>
      <c r="BI764" s="14" t="n">
        <v>0.505</v>
      </c>
      <c r="BJ764" s="14" t="n">
        <v>0.114</v>
      </c>
      <c r="BK764" s="14" t="n">
        <v>0.363</v>
      </c>
      <c r="BL764" s="14" t="n">
        <v>0.9350000000000001</v>
      </c>
      <c r="BM764" s="14" t="n">
        <v>0.077</v>
      </c>
      <c r="BN764" s="14" t="n">
        <v>1</v>
      </c>
      <c r="BO764" s="14" t="n">
        <v>0</v>
      </c>
      <c r="BP764" s="14" t="n">
        <v>0.03</v>
      </c>
      <c r="BQ764" s="14" t="n">
        <v>0.171</v>
      </c>
      <c r="BR764" s="14" t="n">
        <v>0</v>
      </c>
      <c r="BS764" s="14" t="n">
        <v>0.833</v>
      </c>
      <c r="BT764" s="14" t="n">
        <v>0</v>
      </c>
      <c r="BU764" s="14" t="n">
        <v>0.025</v>
      </c>
      <c r="BV764" s="14" t="n">
        <v>0.23</v>
      </c>
      <c r="BW764" s="14" t="n">
        <v>0.077</v>
      </c>
      <c r="BX764" s="14" t="n">
        <v>0.833</v>
      </c>
      <c r="BY764" s="14" t="n">
        <v>11.787</v>
      </c>
      <c r="BZ764" s="14" t="n">
        <v>0</v>
      </c>
      <c r="CA764" s="14" t="n">
        <v>11.787</v>
      </c>
      <c r="CB764" s="14" t="n">
        <v>0</v>
      </c>
      <c r="CC764" s="14" t="n">
        <v>78.125</v>
      </c>
      <c r="CD764" s="14" t="n">
        <v>7.95</v>
      </c>
      <c r="CE764" s="14" t="n">
        <v>-25.812</v>
      </c>
      <c r="CF764" s="14" t="n">
        <v>56.342</v>
      </c>
      <c r="CG764" s="14" t="n">
        <v>0.077</v>
      </c>
      <c r="CH764" s="14" t="n">
        <v>1</v>
      </c>
      <c r="CI764" s="14" t="n">
        <v>0</v>
      </c>
      <c r="CJ764" s="14" t="n">
        <v>0</v>
      </c>
      <c r="CK764" s="14" t="n">
        <v>0</v>
      </c>
      <c r="CL764" s="14" t="n">
        <v>0</v>
      </c>
      <c r="CM764" s="14" t="n">
        <v>0</v>
      </c>
      <c r="CN764" s="14" t="n">
        <v>0</v>
      </c>
      <c r="CO764" s="14" t="n">
        <v>0</v>
      </c>
      <c r="CP764" s="14" t="n">
        <v>0</v>
      </c>
      <c r="CQ764" s="14" t="n">
        <v>1.198</v>
      </c>
      <c r="CR764" s="14" t="n">
        <v>0</v>
      </c>
      <c r="CS764" s="14" t="n">
        <v>4.776</v>
      </c>
      <c r="CT764" s="14" t="n">
        <v>4.819</v>
      </c>
      <c r="CU764" s="14" t="n">
        <v>26.806</v>
      </c>
    </row>
    <row r="765">
      <c r="A765" s="14" t="inlineStr">
        <is>
          <t>CHE2022</t>
        </is>
      </c>
      <c r="B765" s="14" t="inlineStr">
        <is>
          <t>CHE</t>
        </is>
      </c>
      <c r="C765" s="14" t="inlineStr">
        <is>
          <t>CHE</t>
        </is>
      </c>
      <c r="D765" s="14" t="inlineStr">
        <is>
          <t>Switzerland</t>
        </is>
      </c>
      <c r="E765" s="14" t="n">
        <v>2022</v>
      </c>
      <c r="F765" s="14" t="n">
        <v>0.077</v>
      </c>
      <c r="G765" s="14" t="n">
        <v>12.303</v>
      </c>
      <c r="H765" s="14" t="n">
        <v>1.911</v>
      </c>
      <c r="I765" s="14" t="n">
        <v>6.457</v>
      </c>
      <c r="J765" s="14" t="n">
        <v>18.761</v>
      </c>
      <c r="K765" s="14" t="n">
        <v>0</v>
      </c>
      <c r="L765" s="14" t="n">
        <v>1</v>
      </c>
      <c r="M765" s="14" t="n">
        <v>9.782999999999999</v>
      </c>
      <c r="N765" s="14" t="n">
        <v>3.704</v>
      </c>
      <c r="O765" s="14" t="n">
        <v>8.978</v>
      </c>
      <c r="P765" s="14" t="n">
        <v>18.761</v>
      </c>
      <c r="Q765" s="14" t="n">
        <v>0</v>
      </c>
      <c r="R765" s="14" t="n">
        <v>1</v>
      </c>
      <c r="S765" s="14" t="n">
        <v>18.971</v>
      </c>
      <c r="T765" s="14" t="n">
        <v>7.408</v>
      </c>
      <c r="U765" s="14" t="n">
        <v>12.503</v>
      </c>
      <c r="V765" s="14" t="n">
        <v>33.705</v>
      </c>
      <c r="W765" s="14" t="n">
        <v>0.077</v>
      </c>
      <c r="X765" s="14" t="n">
        <v>1</v>
      </c>
      <c r="Y765" s="14" t="n">
        <v>73.622</v>
      </c>
      <c r="Z765" s="14" t="n">
        <v>7.723</v>
      </c>
      <c r="AA765" s="14" t="n">
        <v>-37.234</v>
      </c>
      <c r="AB765" s="14" t="n">
        <v>36.388</v>
      </c>
      <c r="AC765" s="14" t="n">
        <v>0</v>
      </c>
      <c r="AD765" s="14" t="n">
        <v>1</v>
      </c>
      <c r="AE765" s="14" t="n">
        <v>73.67</v>
      </c>
      <c r="AF765" s="14" t="n">
        <v>13.657</v>
      </c>
      <c r="AG765" s="14" t="n">
        <v>-37.282</v>
      </c>
      <c r="AH765" s="14" t="n">
        <v>36.388</v>
      </c>
      <c r="AI765" s="14" t="n">
        <v>0</v>
      </c>
      <c r="AJ765" s="14" t="n">
        <v>1</v>
      </c>
      <c r="AK765" s="14" t="n">
        <v>77.902</v>
      </c>
      <c r="AL765" s="14" t="n">
        <v>37.202</v>
      </c>
      <c r="AM765" s="14" t="n">
        <v>-35.346</v>
      </c>
      <c r="AN765" s="14" t="n">
        <v>45.834</v>
      </c>
      <c r="AO765" s="14" t="n">
        <v>0.077</v>
      </c>
      <c r="AP765" s="14" t="n">
        <v>1</v>
      </c>
      <c r="AQ765" s="14" t="n">
        <v>0.861</v>
      </c>
      <c r="AR765" s="14" t="n">
        <v>0.123</v>
      </c>
      <c r="AS765" s="14" t="n">
        <v>1.039</v>
      </c>
      <c r="AT765" s="14" t="n">
        <v>2.046</v>
      </c>
      <c r="AU765" s="14" t="n">
        <v>0.077</v>
      </c>
      <c r="AV765" s="14" t="n">
        <v>1</v>
      </c>
      <c r="AW765" s="14" t="n">
        <v>0.986</v>
      </c>
      <c r="AX765" s="14" t="n">
        <v>0.123</v>
      </c>
      <c r="AY765" s="14" t="n">
        <v>1.091</v>
      </c>
      <c r="AZ765" s="14" t="n">
        <v>2.237</v>
      </c>
      <c r="BA765" s="14" t="n">
        <v>0.077</v>
      </c>
      <c r="BB765" s="14" t="n">
        <v>1</v>
      </c>
      <c r="BC765" s="14" t="n">
        <v>0.598</v>
      </c>
      <c r="BD765" s="14" t="n">
        <v>0.123</v>
      </c>
      <c r="BE765" s="14" t="n">
        <v>0.517</v>
      </c>
      <c r="BF765" s="14" t="n">
        <v>1.2</v>
      </c>
      <c r="BG765" s="14" t="n">
        <v>0.077</v>
      </c>
      <c r="BH765" s="14" t="n">
        <v>1</v>
      </c>
      <c r="BI765" s="14" t="n">
        <v>0.612</v>
      </c>
      <c r="BJ765" s="14" t="n">
        <v>0.123</v>
      </c>
      <c r="BK765" s="14" t="n">
        <v>0.738</v>
      </c>
      <c r="BL765" s="14" t="n">
        <v>1.454</v>
      </c>
      <c r="BM765" s="14" t="n">
        <v>0.077</v>
      </c>
      <c r="BN765" s="14" t="n">
        <v>1</v>
      </c>
      <c r="BO765" s="14" t="n">
        <v>0</v>
      </c>
      <c r="BP765" s="14" t="n">
        <v>0.029</v>
      </c>
      <c r="BQ765" s="14" t="n">
        <v>0.188</v>
      </c>
      <c r="BR765" s="14" t="n">
        <v>0</v>
      </c>
      <c r="BS765" s="14" t="n">
        <v>0.833</v>
      </c>
      <c r="BT765" s="14" t="n">
        <v>0</v>
      </c>
      <c r="BU765" s="14" t="n">
        <v>0.024</v>
      </c>
      <c r="BV765" s="14" t="n">
        <v>0.246</v>
      </c>
      <c r="BW765" s="14" t="n">
        <v>0.077</v>
      </c>
      <c r="BX765" s="14" t="n">
        <v>0.833</v>
      </c>
      <c r="BY765" s="14" t="n">
        <v>12.729</v>
      </c>
      <c r="BZ765" s="14" t="n">
        <v>0</v>
      </c>
      <c r="CA765" s="14" t="n">
        <v>12.729</v>
      </c>
      <c r="CB765" s="14" t="n">
        <v>0</v>
      </c>
      <c r="CC765" s="14" t="n">
        <v>97.90000000000001</v>
      </c>
      <c r="CD765" s="14" t="n">
        <v>7.95</v>
      </c>
      <c r="CE765" s="14" t="n">
        <v>-25.237</v>
      </c>
      <c r="CF765" s="14" t="n">
        <v>78.258</v>
      </c>
      <c r="CG765" s="14" t="n">
        <v>0.077</v>
      </c>
      <c r="CH765" s="14" t="n">
        <v>1</v>
      </c>
      <c r="CI765" s="14" t="n">
        <v>0</v>
      </c>
      <c r="CJ765" s="14" t="n">
        <v>0</v>
      </c>
      <c r="CK765" s="14" t="n">
        <v>0</v>
      </c>
      <c r="CL765" s="14" t="n">
        <v>0</v>
      </c>
      <c r="CM765" s="14" t="n">
        <v>0</v>
      </c>
      <c r="CN765" s="14" t="n">
        <v>0</v>
      </c>
      <c r="CO765" s="14" t="n">
        <v>0</v>
      </c>
      <c r="CP765" s="14" t="n">
        <v>0</v>
      </c>
      <c r="CQ765" s="14" t="n">
        <v>1.294</v>
      </c>
      <c r="CR765" s="14" t="n">
        <v>0</v>
      </c>
      <c r="CS765" s="14" t="n">
        <v>5.158</v>
      </c>
      <c r="CT765" s="14" t="n">
        <v>11.563</v>
      </c>
      <c r="CU765" s="14" t="n">
        <v>63.228</v>
      </c>
    </row>
    <row r="766">
      <c r="A766" s="14" t="inlineStr">
        <is>
          <t>CHE2023</t>
        </is>
      </c>
      <c r="B766" s="14" t="inlineStr">
        <is>
          <t>CHE</t>
        </is>
      </c>
      <c r="C766" s="14" t="inlineStr">
        <is>
          <t>CHE</t>
        </is>
      </c>
      <c r="D766" s="14" t="inlineStr">
        <is>
          <t>Switzerland</t>
        </is>
      </c>
      <c r="E766" s="14" t="n">
        <v>2023</v>
      </c>
      <c r="F766" s="14" t="n">
        <v>0.077</v>
      </c>
      <c r="G766" s="14" t="n">
        <v>6.64</v>
      </c>
      <c r="H766" s="14" t="n">
        <v>1.512</v>
      </c>
      <c r="I766" s="14" t="n">
        <v>9.534000000000001</v>
      </c>
      <c r="J766" s="14" t="n">
        <v>16.174</v>
      </c>
      <c r="K766" s="14" t="n">
        <v>0</v>
      </c>
      <c r="L766" s="14" t="n">
        <v>1</v>
      </c>
      <c r="M766" s="14" t="n">
        <v>7.886</v>
      </c>
      <c r="N766" s="14" t="n">
        <v>3.857</v>
      </c>
      <c r="O766" s="14" t="n">
        <v>8.288</v>
      </c>
      <c r="P766" s="14" t="n">
        <v>16.174</v>
      </c>
      <c r="Q766" s="14" t="n">
        <v>0</v>
      </c>
      <c r="R766" s="14" t="n">
        <v>1</v>
      </c>
      <c r="S766" s="14" t="n">
        <v>12.818</v>
      </c>
      <c r="T766" s="14" t="n">
        <v>7.714</v>
      </c>
      <c r="U766" s="14" t="n">
        <v>13.099</v>
      </c>
      <c r="V766" s="14" t="n">
        <v>27.676</v>
      </c>
      <c r="W766" s="14" t="n">
        <v>0.077</v>
      </c>
      <c r="X766" s="14" t="n">
        <v>1</v>
      </c>
      <c r="Y766" s="14" t="n">
        <v>47.533</v>
      </c>
      <c r="Z766" s="14" t="n">
        <v>5.324</v>
      </c>
      <c r="AA766" s="14" t="n">
        <v>3.905</v>
      </c>
      <c r="AB766" s="14" t="n">
        <v>51.438</v>
      </c>
      <c r="AC766" s="14" t="n">
        <v>0</v>
      </c>
      <c r="AD766" s="14" t="n">
        <v>1</v>
      </c>
      <c r="AE766" s="14" t="n">
        <v>47.632</v>
      </c>
      <c r="AF766" s="14" t="n">
        <v>9.486000000000001</v>
      </c>
      <c r="AG766" s="14" t="n">
        <v>3.806</v>
      </c>
      <c r="AH766" s="14" t="n">
        <v>51.438</v>
      </c>
      <c r="AI766" s="14" t="n">
        <v>0</v>
      </c>
      <c r="AJ766" s="14" t="n">
        <v>1</v>
      </c>
      <c r="AK766" s="14" t="n">
        <v>52.17</v>
      </c>
      <c r="AL766" s="14" t="n">
        <v>25.844</v>
      </c>
      <c r="AM766" s="14" t="n">
        <v>0.616</v>
      </c>
      <c r="AN766" s="14" t="n">
        <v>56.851</v>
      </c>
      <c r="AO766" s="14" t="n">
        <v>0.077</v>
      </c>
      <c r="AP766" s="14" t="n">
        <v>1</v>
      </c>
      <c r="AQ766" s="14" t="n">
        <v>0.76</v>
      </c>
      <c r="AR766" s="14" t="n">
        <v>0.129</v>
      </c>
      <c r="AS766" s="14" t="n">
        <v>1.132</v>
      </c>
      <c r="AT766" s="14" t="n">
        <v>2.038</v>
      </c>
      <c r="AU766" s="14" t="n">
        <v>0.077</v>
      </c>
      <c r="AV766" s="14" t="n">
        <v>1</v>
      </c>
      <c r="AW766" s="14" t="n">
        <v>0.8110000000000001</v>
      </c>
      <c r="AX766" s="14" t="n">
        <v>0.129</v>
      </c>
      <c r="AY766" s="14" t="n">
        <v>1.233</v>
      </c>
      <c r="AZ766" s="14" t="n">
        <v>2.201</v>
      </c>
      <c r="BA766" s="14" t="n">
        <v>0.077</v>
      </c>
      <c r="BB766" s="14" t="n">
        <v>1</v>
      </c>
      <c r="BC766" s="14" t="n">
        <v>0.535</v>
      </c>
      <c r="BD766" s="14" t="n">
        <v>0.129</v>
      </c>
      <c r="BE766" s="14" t="n">
        <v>0.757</v>
      </c>
      <c r="BF766" s="14" t="n">
        <v>1.391</v>
      </c>
      <c r="BG766" s="14" t="n">
        <v>0.077</v>
      </c>
      <c r="BH766" s="14" t="n">
        <v>1</v>
      </c>
      <c r="BI766" s="14" t="n">
        <v>0.579</v>
      </c>
      <c r="BJ766" s="14" t="n">
        <v>0.129</v>
      </c>
      <c r="BK766" s="14" t="n">
        <v>0.609</v>
      </c>
      <c r="BL766" s="14" t="n">
        <v>1.28</v>
      </c>
      <c r="BM766" s="14" t="n">
        <v>0.077</v>
      </c>
      <c r="BN766" s="14" t="n">
        <v>1</v>
      </c>
      <c r="BO766" s="14" t="n">
        <v>0</v>
      </c>
      <c r="BP766" s="14" t="n">
        <v>0.035</v>
      </c>
      <c r="BQ766" s="14" t="n">
        <v>0.257</v>
      </c>
      <c r="BR766" s="14" t="n">
        <v>0</v>
      </c>
      <c r="BS766" s="14" t="n">
        <v>0.833</v>
      </c>
      <c r="BT766" s="14" t="n">
        <v>0</v>
      </c>
      <c r="BU766" s="14" t="n">
        <v>0.026</v>
      </c>
      <c r="BV766" s="14" t="n">
        <v>0.338</v>
      </c>
      <c r="BW766" s="14" t="n">
        <v>0.077</v>
      </c>
      <c r="BX766" s="14" t="n">
        <v>0.833</v>
      </c>
      <c r="BY766" s="14" t="n">
        <v>13.254</v>
      </c>
      <c r="BZ766" s="14" t="n">
        <v>0</v>
      </c>
      <c r="CA766" s="14" t="n">
        <v>13.254</v>
      </c>
      <c r="CB766" s="14" t="n">
        <v>0</v>
      </c>
      <c r="CC766" s="14" t="n">
        <v>83.248</v>
      </c>
      <c r="CD766" s="14" t="n">
        <v>7.95</v>
      </c>
      <c r="CE766" s="14" t="n">
        <v>6.171</v>
      </c>
      <c r="CF766" s="14" t="n">
        <v>96.30500000000001</v>
      </c>
      <c r="CG766" s="14" t="n">
        <v>0.077</v>
      </c>
      <c r="CH766" s="14" t="n">
        <v>1</v>
      </c>
      <c r="CI766" s="14" t="n">
        <v>0</v>
      </c>
      <c r="CJ766" s="14" t="n">
        <v>0</v>
      </c>
      <c r="CK766" s="14" t="n">
        <v>0</v>
      </c>
      <c r="CL766" s="14" t="n">
        <v>0</v>
      </c>
      <c r="CM766" s="14" t="n">
        <v>0</v>
      </c>
      <c r="CN766" s="14" t="n">
        <v>0</v>
      </c>
      <c r="CO766" s="14" t="n">
        <v>0</v>
      </c>
      <c r="CP766" s="14" t="n">
        <v>0</v>
      </c>
      <c r="CQ766" s="14" t="n">
        <v>1.348</v>
      </c>
      <c r="CR766" s="14" t="n">
        <v>0</v>
      </c>
      <c r="CS766" s="14" t="n">
        <v>5.37</v>
      </c>
      <c r="CT766" s="14" t="n">
        <v>5.104</v>
      </c>
      <c r="CU766" s="14" t="n">
        <v>37.088</v>
      </c>
    </row>
    <row r="767">
      <c r="A767" s="14" t="inlineStr">
        <is>
          <t>CHE2024</t>
        </is>
      </c>
      <c r="B767" s="14" t="inlineStr">
        <is>
          <t>CHE</t>
        </is>
      </c>
      <c r="C767" s="14" t="inlineStr">
        <is>
          <t>CHE</t>
        </is>
      </c>
      <c r="D767" s="14" t="inlineStr">
        <is>
          <t>Switzerland</t>
        </is>
      </c>
      <c r="E767" s="14" t="n">
        <v>2024</v>
      </c>
      <c r="F767" s="14" t="n">
        <v>0.077</v>
      </c>
      <c r="G767" s="14" t="n">
        <v>5.47</v>
      </c>
      <c r="H767" s="14" t="n">
        <v>1.386</v>
      </c>
      <c r="I767" s="14" t="n">
        <v>6.199</v>
      </c>
      <c r="J767" s="14" t="n">
        <v>11.669</v>
      </c>
      <c r="K767" s="14" t="n">
        <v>0</v>
      </c>
      <c r="L767" s="14" t="n">
        <v>1</v>
      </c>
      <c r="M767" s="14" t="n">
        <v>7.124</v>
      </c>
      <c r="N767" s="14" t="n">
        <v>3.971</v>
      </c>
      <c r="O767" s="14" t="n">
        <v>4.546</v>
      </c>
      <c r="P767" s="14" t="n">
        <v>11.669</v>
      </c>
      <c r="Q767" s="14" t="n">
        <v>0</v>
      </c>
      <c r="R767" s="14" t="n">
        <v>1</v>
      </c>
      <c r="S767" s="14" t="n">
        <v>12.405</v>
      </c>
      <c r="T767" s="14" t="n">
        <v>7.942</v>
      </c>
      <c r="U767" s="14" t="n">
        <v>13.657</v>
      </c>
      <c r="V767" s="14" t="n">
        <v>27.778</v>
      </c>
      <c r="W767" s="14" t="n">
        <v>0.077</v>
      </c>
      <c r="X767" s="14" t="n">
        <v>1</v>
      </c>
      <c r="Y767" s="14" t="n">
        <v>40.254</v>
      </c>
      <c r="Z767" s="14" t="n">
        <v>5.083</v>
      </c>
      <c r="AA767" s="14" t="n">
        <v>3.591</v>
      </c>
      <c r="AB767" s="14" t="n">
        <v>43.845</v>
      </c>
      <c r="AC767" s="14" t="n">
        <v>0</v>
      </c>
      <c r="AD767" s="14" t="n">
        <v>1</v>
      </c>
      <c r="AE767" s="14" t="n">
        <v>40.254</v>
      </c>
      <c r="AF767" s="14" t="n">
        <v>8.818</v>
      </c>
      <c r="AG767" s="14" t="n">
        <v>3.591</v>
      </c>
      <c r="AH767" s="14" t="n">
        <v>43.845</v>
      </c>
      <c r="AI767" s="14" t="n">
        <v>0</v>
      </c>
      <c r="AJ767" s="14" t="n">
        <v>1</v>
      </c>
      <c r="AK767" s="14" t="n">
        <v>43.282</v>
      </c>
      <c r="AL767" s="14" t="n">
        <v>22.014</v>
      </c>
      <c r="AM767" s="14" t="n">
        <v>5.992</v>
      </c>
      <c r="AN767" s="14" t="n">
        <v>53.068</v>
      </c>
      <c r="AO767" s="14" t="n">
        <v>0.077</v>
      </c>
      <c r="AP767" s="14" t="n">
        <v>1</v>
      </c>
      <c r="AQ767" s="14" t="n">
        <v>0.724</v>
      </c>
      <c r="AR767" s="14" t="n">
        <v>0.132</v>
      </c>
      <c r="AS767" s="14" t="n">
        <v>1.186</v>
      </c>
      <c r="AT767" s="14" t="n">
        <v>2.057</v>
      </c>
      <c r="AU767" s="14" t="n">
        <v>0.077</v>
      </c>
      <c r="AV767" s="14" t="n">
        <v>1</v>
      </c>
      <c r="AW767" s="14" t="n">
        <v>0.75</v>
      </c>
      <c r="AX767" s="14" t="n">
        <v>0.132</v>
      </c>
      <c r="AY767" s="14" t="n">
        <v>1.265</v>
      </c>
      <c r="AZ767" s="14" t="n">
        <v>2.171</v>
      </c>
      <c r="BA767" s="14" t="n">
        <v>0.077</v>
      </c>
      <c r="BB767" s="14" t="n">
        <v>1</v>
      </c>
      <c r="BC767" s="14" t="n">
        <v>0.513</v>
      </c>
      <c r="BD767" s="14" t="n">
        <v>0.132</v>
      </c>
      <c r="BE767" s="14" t="n">
        <v>0.6870000000000001</v>
      </c>
      <c r="BF767" s="14" t="n">
        <v>1.293</v>
      </c>
      <c r="BG767" s="14" t="n">
        <v>0.077</v>
      </c>
      <c r="BH767" s="14" t="n">
        <v>1</v>
      </c>
      <c r="BI767" s="14" t="n">
        <v>0.591</v>
      </c>
      <c r="BJ767" s="14" t="n">
        <v>0.132</v>
      </c>
      <c r="BK767" s="14" t="n">
        <v>0.55</v>
      </c>
      <c r="BL767" s="14" t="n">
        <v>1.229</v>
      </c>
      <c r="BM767" s="14" t="n">
        <v>0.077</v>
      </c>
      <c r="BN767" s="14" t="n">
        <v>1</v>
      </c>
      <c r="BO767" s="14" t="n">
        <v>0</v>
      </c>
      <c r="BP767" s="14" t="n">
        <v>0.044</v>
      </c>
      <c r="BQ767" s="14" t="n">
        <v>0.315</v>
      </c>
      <c r="BR767" s="14" t="n">
        <v>0</v>
      </c>
      <c r="BS767" s="14" t="n">
        <v>0.833</v>
      </c>
      <c r="BT767" s="14" t="n">
        <v>0</v>
      </c>
      <c r="BU767" s="14" t="n">
        <v>0.027</v>
      </c>
      <c r="BV767" s="14" t="n">
        <v>0.382</v>
      </c>
      <c r="BW767" s="14" t="n">
        <v>0.077</v>
      </c>
      <c r="BX767" s="14" t="n">
        <v>0.833</v>
      </c>
      <c r="BY767" s="14" t="n">
        <v>13.646</v>
      </c>
      <c r="BZ767" s="14" t="n">
        <v>0</v>
      </c>
      <c r="CA767" s="14" t="n">
        <v>13.646</v>
      </c>
      <c r="CB767" s="14" t="n">
        <v>0</v>
      </c>
      <c r="CC767" s="14" t="n">
        <v>82.58799999999999</v>
      </c>
      <c r="CD767" s="14" t="n">
        <v>7.95</v>
      </c>
      <c r="CE767" s="14" t="n">
        <v>-11.844</v>
      </c>
      <c r="CF767" s="14" t="n">
        <v>76.191</v>
      </c>
      <c r="CG767" s="14" t="n">
        <v>0.077</v>
      </c>
      <c r="CH767" s="14" t="n">
        <v>1</v>
      </c>
      <c r="CI767" s="14" t="n">
        <v>0</v>
      </c>
      <c r="CJ767" s="14" t="n">
        <v>0</v>
      </c>
      <c r="CK767" s="14" t="n">
        <v>0</v>
      </c>
      <c r="CL767" s="14" t="n">
        <v>0</v>
      </c>
      <c r="CM767" s="14" t="n">
        <v>0</v>
      </c>
      <c r="CN767" s="14" t="n">
        <v>0</v>
      </c>
      <c r="CO767" s="14" t="n">
        <v>0</v>
      </c>
      <c r="CP767" s="14" t="n">
        <v>0</v>
      </c>
      <c r="CQ767" s="14" t="n">
        <v>1.387</v>
      </c>
      <c r="CR767" s="14" t="n">
        <v>0</v>
      </c>
      <c r="CS767" s="14" t="n">
        <v>5.529</v>
      </c>
      <c r="CT767" s="14" t="n">
        <v>4.463</v>
      </c>
      <c r="CU767" s="14" t="n">
        <v>31.353</v>
      </c>
    </row>
    <row r="768">
      <c r="A768" s="14" t="inlineStr">
        <is>
          <t>SYR2021</t>
        </is>
      </c>
      <c r="B768" s="14" t="inlineStr">
        <is>
          <t>SYR</t>
        </is>
      </c>
      <c r="C768" s="14" t="inlineStr">
        <is>
          <t>SYR</t>
        </is>
      </c>
      <c r="D768" s="14" t="inlineStr">
        <is>
          <t>Syria</t>
        </is>
      </c>
      <c r="E768" s="14" t="n">
        <v>2021</v>
      </c>
      <c r="F768" s="14" t="n">
        <v>0</v>
      </c>
      <c r="G768" s="14" t="n">
        <v>5.897</v>
      </c>
      <c r="H768" s="14" t="n">
        <v>1.143</v>
      </c>
      <c r="I768" s="14" t="n">
        <v>0</v>
      </c>
      <c r="J768" s="14" t="n">
        <v>5.897</v>
      </c>
      <c r="K768" s="14" t="n">
        <v>0</v>
      </c>
      <c r="L768" s="14" t="n">
        <v>1</v>
      </c>
      <c r="M768" s="14" t="n">
        <v>7.964</v>
      </c>
      <c r="N768" s="14" t="n">
        <v>3.43</v>
      </c>
      <c r="O768" s="14" t="n">
        <v>0</v>
      </c>
      <c r="P768" s="14" t="n">
        <v>7.964</v>
      </c>
      <c r="Q768" s="14" t="n">
        <v>0</v>
      </c>
      <c r="R768" s="14" t="n">
        <v>1</v>
      </c>
      <c r="S768" s="14" t="n">
        <v>11.613</v>
      </c>
      <c r="T768" s="14" t="n">
        <v>6.86</v>
      </c>
      <c r="U768" s="14" t="n">
        <v>0</v>
      </c>
      <c r="V768" s="14" t="n">
        <v>11.613</v>
      </c>
      <c r="W768" s="14" t="n">
        <v>0</v>
      </c>
      <c r="X768" s="14" t="n">
        <v>1</v>
      </c>
      <c r="Y768" s="14" t="n">
        <v>5.347</v>
      </c>
      <c r="Z768" s="14" t="n">
        <v>0.484</v>
      </c>
      <c r="AA768" s="14" t="n">
        <v>0</v>
      </c>
      <c r="AB768" s="14" t="n">
        <v>5.347</v>
      </c>
      <c r="AC768" s="14" t="n">
        <v>0</v>
      </c>
      <c r="AD768" s="14" t="n">
        <v>1</v>
      </c>
      <c r="AE768" s="14" t="n">
        <v>5.919</v>
      </c>
      <c r="AF768" s="14" t="n">
        <v>0.966</v>
      </c>
      <c r="AG768" s="14" t="n">
        <v>0</v>
      </c>
      <c r="AH768" s="14" t="n">
        <v>5.919</v>
      </c>
      <c r="AI768" s="14" t="n">
        <v>0</v>
      </c>
      <c r="AJ768" s="14" t="n">
        <v>1</v>
      </c>
      <c r="AK768" s="14" t="n">
        <v>9.349</v>
      </c>
      <c r="AL768" s="14" t="n">
        <v>3.931</v>
      </c>
      <c r="AM768" s="14" t="n">
        <v>0</v>
      </c>
      <c r="AN768" s="14" t="n">
        <v>9.349</v>
      </c>
      <c r="AO768" s="14" t="n">
        <v>0</v>
      </c>
      <c r="AP768" s="14" t="n">
        <v>1</v>
      </c>
      <c r="AQ768" s="14" t="n">
        <v>0.621</v>
      </c>
      <c r="AR768" s="14" t="n">
        <v>0.114</v>
      </c>
      <c r="AS768" s="14" t="n">
        <v>0.127</v>
      </c>
      <c r="AT768" s="14" t="n">
        <v>0.748</v>
      </c>
      <c r="AU768" s="14" t="n">
        <v>0</v>
      </c>
      <c r="AV768" s="14" t="n">
        <v>1</v>
      </c>
      <c r="AW768" s="14" t="n">
        <v>0.593</v>
      </c>
      <c r="AX768" s="14" t="n">
        <v>0.114</v>
      </c>
      <c r="AY768" s="14" t="n">
        <v>0.212</v>
      </c>
      <c r="AZ768" s="14" t="n">
        <v>0.806</v>
      </c>
      <c r="BA768" s="14" t="n">
        <v>0</v>
      </c>
      <c r="BB768" s="14" t="n">
        <v>1</v>
      </c>
      <c r="BC768" s="14" t="n">
        <v>0.44</v>
      </c>
      <c r="BD768" s="14" t="n">
        <v>0.114</v>
      </c>
      <c r="BE768" s="14" t="n">
        <v>-0.338</v>
      </c>
      <c r="BF768" s="14" t="n">
        <v>0.102</v>
      </c>
      <c r="BG768" s="14" t="n">
        <v>0</v>
      </c>
      <c r="BH768" s="14" t="n">
        <v>0</v>
      </c>
      <c r="BI768" s="14" t="n">
        <v>0.5600000000000001</v>
      </c>
      <c r="BJ768" s="14" t="n">
        <v>0.114</v>
      </c>
      <c r="BK768" s="14" t="n">
        <v>0</v>
      </c>
      <c r="BL768" s="14" t="n">
        <v>0.5600000000000001</v>
      </c>
      <c r="BM768" s="14" t="n">
        <v>0</v>
      </c>
      <c r="BN768" s="14" t="n">
        <v>1</v>
      </c>
      <c r="BO768" s="14" t="n">
        <v>0</v>
      </c>
      <c r="BP768" s="14" t="n">
        <v>0</v>
      </c>
      <c r="BQ768" s="14" t="n">
        <v>0.08799999999999999</v>
      </c>
      <c r="BR768" s="14" t="n">
        <v>0</v>
      </c>
      <c r="BS768" s="14" t="n">
        <v>1</v>
      </c>
      <c r="BT768" s="14" t="n">
        <v>0</v>
      </c>
      <c r="BU768" s="14" t="n">
        <v>0</v>
      </c>
      <c r="BV768" s="14" t="n">
        <v>0.031</v>
      </c>
      <c r="BW768" s="14" t="n">
        <v>0</v>
      </c>
      <c r="BX768" s="14" t="n">
        <v>1</v>
      </c>
      <c r="BY768" s="14" t="n">
        <v>11.787</v>
      </c>
      <c r="BZ768" s="14" t="n">
        <v>0</v>
      </c>
      <c r="CA768" s="14" t="n">
        <v>11.787</v>
      </c>
      <c r="CB768" s="14" t="n">
        <v>0</v>
      </c>
      <c r="CC768" s="14" t="n">
        <v>81.69499999999999</v>
      </c>
      <c r="CD768" s="14" t="n">
        <v>7.95</v>
      </c>
      <c r="CE768" s="14" t="n">
        <v>0</v>
      </c>
      <c r="CF768" s="14" t="n">
        <v>81.69499999999999</v>
      </c>
      <c r="CG768" s="14" t="n">
        <v>0</v>
      </c>
      <c r="CH768" s="14" t="n">
        <v>1</v>
      </c>
      <c r="CI768" s="14" t="n">
        <v>0</v>
      </c>
      <c r="CJ768" s="14" t="n">
        <v>0</v>
      </c>
      <c r="CK768" s="14" t="n">
        <v>0</v>
      </c>
      <c r="CL768" s="14" t="n">
        <v>0</v>
      </c>
      <c r="CM768" s="14" t="n">
        <v>0</v>
      </c>
      <c r="CN768" s="14" t="n">
        <v>0</v>
      </c>
      <c r="CO768" s="14" t="n">
        <v>0</v>
      </c>
      <c r="CP768" s="14" t="n">
        <v>0</v>
      </c>
      <c r="CQ768" s="14" t="n">
        <v>1.198</v>
      </c>
      <c r="CR768" s="14" t="n">
        <v>1</v>
      </c>
      <c r="CS768" s="14" t="n">
        <v>4.776</v>
      </c>
      <c r="CT768" s="14" t="n">
        <v>4.753</v>
      </c>
      <c r="CU768" s="14" t="n">
        <v>14.162</v>
      </c>
    </row>
    <row r="769">
      <c r="A769" s="14" t="inlineStr">
        <is>
          <t>SYR2022</t>
        </is>
      </c>
      <c r="B769" s="14" t="inlineStr">
        <is>
          <t>SYR</t>
        </is>
      </c>
      <c r="C769" s="14" t="inlineStr">
        <is>
          <t>SYR</t>
        </is>
      </c>
      <c r="D769" s="14" t="inlineStr">
        <is>
          <t>Syria</t>
        </is>
      </c>
      <c r="E769" s="14" t="n">
        <v>2022</v>
      </c>
      <c r="F769" s="14" t="n">
        <v>0</v>
      </c>
      <c r="G769" s="14" t="n">
        <v>11.72</v>
      </c>
      <c r="H769" s="14" t="n">
        <v>1.235</v>
      </c>
      <c r="I769" s="14" t="n">
        <v>0</v>
      </c>
      <c r="J769" s="14" t="n">
        <v>11.72</v>
      </c>
      <c r="K769" s="14" t="n">
        <v>0</v>
      </c>
      <c r="L769" s="14" t="n">
        <v>1</v>
      </c>
      <c r="M769" s="14" t="n">
        <v>9.782999999999999</v>
      </c>
      <c r="N769" s="14" t="n">
        <v>3.704</v>
      </c>
      <c r="O769" s="14" t="n">
        <v>0</v>
      </c>
      <c r="P769" s="14" t="n">
        <v>9.782999999999999</v>
      </c>
      <c r="Q769" s="14" t="n">
        <v>0</v>
      </c>
      <c r="R769" s="14" t="n">
        <v>1</v>
      </c>
      <c r="S769" s="14" t="n">
        <v>17.893</v>
      </c>
      <c r="T769" s="14" t="n">
        <v>7.408</v>
      </c>
      <c r="U769" s="14" t="n">
        <v>0</v>
      </c>
      <c r="V769" s="14" t="n">
        <v>17.893</v>
      </c>
      <c r="W769" s="14" t="n">
        <v>0</v>
      </c>
      <c r="X769" s="14" t="n">
        <v>1</v>
      </c>
      <c r="Y769" s="14" t="n">
        <v>5.775</v>
      </c>
      <c r="Z769" s="14" t="n">
        <v>0.523</v>
      </c>
      <c r="AA769" s="14" t="n">
        <v>0</v>
      </c>
      <c r="AB769" s="14" t="n">
        <v>5.775</v>
      </c>
      <c r="AC769" s="14" t="n">
        <v>0</v>
      </c>
      <c r="AD769" s="14" t="n">
        <v>1</v>
      </c>
      <c r="AE769" s="14" t="n">
        <v>6.392</v>
      </c>
      <c r="AF769" s="14" t="n">
        <v>1.043</v>
      </c>
      <c r="AG769" s="14" t="n">
        <v>0</v>
      </c>
      <c r="AH769" s="14" t="n">
        <v>6.392</v>
      </c>
      <c r="AI769" s="14" t="n">
        <v>0</v>
      </c>
      <c r="AJ769" s="14" t="n">
        <v>1</v>
      </c>
      <c r="AK769" s="14" t="n">
        <v>10.096</v>
      </c>
      <c r="AL769" s="14" t="n">
        <v>4.245</v>
      </c>
      <c r="AM769" s="14" t="n">
        <v>0</v>
      </c>
      <c r="AN769" s="14" t="n">
        <v>10.096</v>
      </c>
      <c r="AO769" s="14" t="n">
        <v>0</v>
      </c>
      <c r="AP769" s="14" t="n">
        <v>1</v>
      </c>
      <c r="AQ769" s="14" t="n">
        <v>0.847</v>
      </c>
      <c r="AR769" s="14" t="n">
        <v>0.123</v>
      </c>
      <c r="AS769" s="14" t="n">
        <v>0.638</v>
      </c>
      <c r="AT769" s="14" t="n">
        <v>1.484</v>
      </c>
      <c r="AU769" s="14" t="n">
        <v>0</v>
      </c>
      <c r="AV769" s="14" t="n">
        <v>1</v>
      </c>
      <c r="AW769" s="14" t="n">
        <v>0.947</v>
      </c>
      <c r="AX769" s="14" t="n">
        <v>0.123</v>
      </c>
      <c r="AY769" s="14" t="n">
        <v>-0.188</v>
      </c>
      <c r="AZ769" s="14" t="n">
        <v>0.759</v>
      </c>
      <c r="BA769" s="14" t="n">
        <v>0</v>
      </c>
      <c r="BB769" s="14" t="n">
        <v>1</v>
      </c>
      <c r="BC769" s="14" t="n">
        <v>0.589</v>
      </c>
      <c r="BD769" s="14" t="n">
        <v>0.123</v>
      </c>
      <c r="BE769" s="14" t="n">
        <v>-0.538</v>
      </c>
      <c r="BF769" s="14" t="n">
        <v>0.051</v>
      </c>
      <c r="BG769" s="14" t="n">
        <v>0</v>
      </c>
      <c r="BH769" s="14" t="n">
        <v>0</v>
      </c>
      <c r="BI769" s="14" t="n">
        <v>0.6889999999999999</v>
      </c>
      <c r="BJ769" s="14" t="n">
        <v>0.123</v>
      </c>
      <c r="BK769" s="14" t="n">
        <v>0</v>
      </c>
      <c r="BL769" s="14" t="n">
        <v>0.6889999999999999</v>
      </c>
      <c r="BM769" s="14" t="n">
        <v>0</v>
      </c>
      <c r="BN769" s="14" t="n">
        <v>1</v>
      </c>
      <c r="BO769" s="14" t="n">
        <v>0</v>
      </c>
      <c r="BP769" s="14" t="n">
        <v>0</v>
      </c>
      <c r="BQ769" s="14" t="n">
        <v>0.044</v>
      </c>
      <c r="BR769" s="14" t="n">
        <v>0</v>
      </c>
      <c r="BS769" s="14" t="n">
        <v>1</v>
      </c>
      <c r="BT769" s="14" t="n">
        <v>0</v>
      </c>
      <c r="BU769" s="14" t="n">
        <v>0</v>
      </c>
      <c r="BV769" s="14" t="n">
        <v>0.016</v>
      </c>
      <c r="BW769" s="14" t="n">
        <v>0</v>
      </c>
      <c r="BX769" s="14" t="n">
        <v>1</v>
      </c>
      <c r="BY769" s="14" t="n">
        <v>12.729</v>
      </c>
      <c r="BZ769" s="14" t="n">
        <v>0</v>
      </c>
      <c r="CA769" s="14" t="n">
        <v>12.729</v>
      </c>
      <c r="CB769" s="14" t="n">
        <v>0</v>
      </c>
      <c r="CC769" s="14" t="n">
        <v>102.477</v>
      </c>
      <c r="CD769" s="14" t="n">
        <v>7.95</v>
      </c>
      <c r="CE769" s="14" t="n">
        <v>0</v>
      </c>
      <c r="CF769" s="14" t="n">
        <v>102.477</v>
      </c>
      <c r="CG769" s="14" t="n">
        <v>0</v>
      </c>
      <c r="CH769" s="14" t="n">
        <v>1</v>
      </c>
      <c r="CI769" s="14" t="n">
        <v>0</v>
      </c>
      <c r="CJ769" s="14" t="n">
        <v>0</v>
      </c>
      <c r="CK769" s="14" t="n">
        <v>0</v>
      </c>
      <c r="CL769" s="14" t="n">
        <v>0</v>
      </c>
      <c r="CM769" s="14" t="n">
        <v>0</v>
      </c>
      <c r="CN769" s="14" t="n">
        <v>0</v>
      </c>
      <c r="CO769" s="14" t="n">
        <v>0</v>
      </c>
      <c r="CP769" s="14" t="n">
        <v>0</v>
      </c>
      <c r="CQ769" s="14" t="n">
        <v>1.294</v>
      </c>
      <c r="CR769" s="14" t="n">
        <v>1</v>
      </c>
      <c r="CS769" s="14" t="n">
        <v>5.158</v>
      </c>
      <c r="CT769" s="14" t="n">
        <v>10.485</v>
      </c>
      <c r="CU769" s="14" t="n">
        <v>30.326</v>
      </c>
    </row>
    <row r="770">
      <c r="A770" s="14" t="inlineStr">
        <is>
          <t>SYR2023</t>
        </is>
      </c>
      <c r="B770" s="14" t="inlineStr">
        <is>
          <t>SYR</t>
        </is>
      </c>
      <c r="C770" s="14" t="inlineStr">
        <is>
          <t>SYR</t>
        </is>
      </c>
      <c r="D770" s="14" t="inlineStr">
        <is>
          <t>Syria</t>
        </is>
      </c>
      <c r="E770" s="14" t="n">
        <v>2023</v>
      </c>
      <c r="F770" s="14" t="n">
        <v>0</v>
      </c>
      <c r="G770" s="14" t="n">
        <v>6.147</v>
      </c>
      <c r="H770" s="14" t="n">
        <v>1.286</v>
      </c>
      <c r="I770" s="14" t="n">
        <v>0</v>
      </c>
      <c r="J770" s="14" t="n">
        <v>6.147</v>
      </c>
      <c r="K770" s="14" t="n">
        <v>0</v>
      </c>
      <c r="L770" s="14" t="n">
        <v>1</v>
      </c>
      <c r="M770" s="14" t="n">
        <v>7.886</v>
      </c>
      <c r="N770" s="14" t="n">
        <v>3.857</v>
      </c>
      <c r="O770" s="14" t="n">
        <v>0</v>
      </c>
      <c r="P770" s="14" t="n">
        <v>7.886</v>
      </c>
      <c r="Q770" s="14" t="n">
        <v>0</v>
      </c>
      <c r="R770" s="14" t="n">
        <v>1</v>
      </c>
      <c r="S770" s="14" t="n">
        <v>12.575</v>
      </c>
      <c r="T770" s="14" t="n">
        <v>7.714</v>
      </c>
      <c r="U770" s="14" t="n">
        <v>0</v>
      </c>
      <c r="V770" s="14" t="n">
        <v>12.575</v>
      </c>
      <c r="W770" s="14" t="n">
        <v>0</v>
      </c>
      <c r="X770" s="14" t="n">
        <v>1</v>
      </c>
      <c r="Y770" s="14" t="n">
        <v>6.013</v>
      </c>
      <c r="Z770" s="14" t="n">
        <v>0.545</v>
      </c>
      <c r="AA770" s="14" t="n">
        <v>0</v>
      </c>
      <c r="AB770" s="14" t="n">
        <v>6.013</v>
      </c>
      <c r="AC770" s="14" t="n">
        <v>0</v>
      </c>
      <c r="AD770" s="14" t="n">
        <v>1</v>
      </c>
      <c r="AE770" s="14" t="n">
        <v>6.656</v>
      </c>
      <c r="AF770" s="14" t="n">
        <v>1.086</v>
      </c>
      <c r="AG770" s="14" t="n">
        <v>0</v>
      </c>
      <c r="AH770" s="14" t="n">
        <v>6.656</v>
      </c>
      <c r="AI770" s="14" t="n">
        <v>0</v>
      </c>
      <c r="AJ770" s="14" t="n">
        <v>1</v>
      </c>
      <c r="AK770" s="14" t="n">
        <v>10.513</v>
      </c>
      <c r="AL770" s="14" t="n">
        <v>4.42</v>
      </c>
      <c r="AM770" s="14" t="n">
        <v>0</v>
      </c>
      <c r="AN770" s="14" t="n">
        <v>10.513</v>
      </c>
      <c r="AO770" s="14" t="n">
        <v>0</v>
      </c>
      <c r="AP770" s="14" t="n">
        <v>1</v>
      </c>
      <c r="AQ770" s="14" t="n">
        <v>0.749</v>
      </c>
      <c r="AR770" s="14" t="n">
        <v>0.129</v>
      </c>
      <c r="AS770" s="14" t="n">
        <v>0.664</v>
      </c>
      <c r="AT770" s="14" t="n">
        <v>1.413</v>
      </c>
      <c r="AU770" s="14" t="n">
        <v>0</v>
      </c>
      <c r="AV770" s="14" t="n">
        <v>1</v>
      </c>
      <c r="AW770" s="14" t="n">
        <v>0.783</v>
      </c>
      <c r="AX770" s="14" t="n">
        <v>0.129</v>
      </c>
      <c r="AY770" s="14" t="n">
        <v>-0.07199999999999999</v>
      </c>
      <c r="AZ770" s="14" t="n">
        <v>0.711</v>
      </c>
      <c r="BA770" s="14" t="n">
        <v>0</v>
      </c>
      <c r="BB770" s="14" t="n">
        <v>1</v>
      </c>
      <c r="BC770" s="14" t="n">
        <v>0.527</v>
      </c>
      <c r="BD770" s="14" t="n">
        <v>0.129</v>
      </c>
      <c r="BE770" s="14" t="n">
        <v>-0.477</v>
      </c>
      <c r="BF770" s="14" t="n">
        <v>0.05</v>
      </c>
      <c r="BG770" s="14" t="n">
        <v>0</v>
      </c>
      <c r="BH770" s="14" t="n">
        <v>0</v>
      </c>
      <c r="BI770" s="14" t="n">
        <v>0.64</v>
      </c>
      <c r="BJ770" s="14" t="n">
        <v>0.129</v>
      </c>
      <c r="BK770" s="14" t="n">
        <v>0</v>
      </c>
      <c r="BL770" s="14" t="n">
        <v>0.64</v>
      </c>
      <c r="BM770" s="14" t="n">
        <v>0</v>
      </c>
      <c r="BN770" s="14" t="n">
        <v>1</v>
      </c>
      <c r="BO770" s="14" t="n">
        <v>0</v>
      </c>
      <c r="BP770" s="14" t="n">
        <v>0</v>
      </c>
      <c r="BQ770" s="14" t="n">
        <v>0.046</v>
      </c>
      <c r="BR770" s="14" t="n">
        <v>0</v>
      </c>
      <c r="BS770" s="14" t="n">
        <v>1</v>
      </c>
      <c r="BT770" s="14" t="n">
        <v>0</v>
      </c>
      <c r="BU770" s="14" t="n">
        <v>0</v>
      </c>
      <c r="BV770" s="14" t="n">
        <v>0.016</v>
      </c>
      <c r="BW770" s="14" t="n">
        <v>0</v>
      </c>
      <c r="BX770" s="14" t="n">
        <v>1</v>
      </c>
      <c r="BY770" s="14" t="n">
        <v>13.254</v>
      </c>
      <c r="BZ770" s="14" t="n">
        <v>0</v>
      </c>
      <c r="CA770" s="14" t="n">
        <v>13.254</v>
      </c>
      <c r="CB770" s="14" t="n">
        <v>0</v>
      </c>
      <c r="CC770" s="14" t="n">
        <v>87.07899999999999</v>
      </c>
      <c r="CD770" s="14" t="n">
        <v>7.95</v>
      </c>
      <c r="CE770" s="14" t="n">
        <v>0</v>
      </c>
      <c r="CF770" s="14" t="n">
        <v>87.07899999999999</v>
      </c>
      <c r="CG770" s="14" t="n">
        <v>0</v>
      </c>
      <c r="CH770" s="14" t="n">
        <v>1</v>
      </c>
      <c r="CI770" s="14" t="n">
        <v>0</v>
      </c>
      <c r="CJ770" s="14" t="n">
        <v>0</v>
      </c>
      <c r="CK770" s="14" t="n">
        <v>0</v>
      </c>
      <c r="CL770" s="14" t="n">
        <v>0</v>
      </c>
      <c r="CM770" s="14" t="n">
        <v>0</v>
      </c>
      <c r="CN770" s="14" t="n">
        <v>0</v>
      </c>
      <c r="CO770" s="14" t="n">
        <v>0</v>
      </c>
      <c r="CP770" s="14" t="n">
        <v>0</v>
      </c>
      <c r="CQ770" s="14" t="n">
        <v>1.348</v>
      </c>
      <c r="CR770" s="14" t="n">
        <v>1</v>
      </c>
      <c r="CS770" s="14" t="n">
        <v>5.37</v>
      </c>
      <c r="CT770" s="14" t="n">
        <v>4.861</v>
      </c>
      <c r="CU770" s="14" t="n">
        <v>10.622</v>
      </c>
    </row>
    <row r="771">
      <c r="A771" s="14" t="inlineStr">
        <is>
          <t>SYR2024</t>
        </is>
      </c>
      <c r="B771" s="14" t="inlineStr">
        <is>
          <t>SYR</t>
        </is>
      </c>
      <c r="C771" s="14" t="inlineStr">
        <is>
          <t>SYR</t>
        </is>
      </c>
      <c r="D771" s="14" t="inlineStr">
        <is>
          <t>Syria</t>
        </is>
      </c>
      <c r="E771" s="14" t="n">
        <v>2024</v>
      </c>
      <c r="F771" s="14" t="n">
        <v>0</v>
      </c>
      <c r="G771" s="14" t="n">
        <v>5.575</v>
      </c>
      <c r="H771" s="14" t="n">
        <v>1.324</v>
      </c>
      <c r="I771" s="14" t="n">
        <v>0</v>
      </c>
      <c r="J771" s="14" t="n">
        <v>5.575</v>
      </c>
      <c r="K771" s="14" t="n">
        <v>0</v>
      </c>
      <c r="L771" s="14" t="n">
        <v>1</v>
      </c>
      <c r="M771" s="14" t="n">
        <v>7.124</v>
      </c>
      <c r="N771" s="14" t="n">
        <v>3.971</v>
      </c>
      <c r="O771" s="14" t="n">
        <v>0</v>
      </c>
      <c r="P771" s="14" t="n">
        <v>7.124</v>
      </c>
      <c r="Q771" s="14" t="n">
        <v>0</v>
      </c>
      <c r="R771" s="14" t="n">
        <v>1</v>
      </c>
      <c r="S771" s="14" t="n">
        <v>12.193</v>
      </c>
      <c r="T771" s="14" t="n">
        <v>7.942</v>
      </c>
      <c r="U771" s="14" t="n">
        <v>0</v>
      </c>
      <c r="V771" s="14" t="n">
        <v>12.193</v>
      </c>
      <c r="W771" s="14" t="n">
        <v>0</v>
      </c>
      <c r="X771" s="14" t="n">
        <v>1</v>
      </c>
      <c r="Y771" s="14" t="n">
        <v>6.191</v>
      </c>
      <c r="Z771" s="14" t="n">
        <v>0.5610000000000001</v>
      </c>
      <c r="AA771" s="14" t="n">
        <v>0</v>
      </c>
      <c r="AB771" s="14" t="n">
        <v>6.191</v>
      </c>
      <c r="AC771" s="14" t="n">
        <v>0</v>
      </c>
      <c r="AD771" s="14" t="n">
        <v>1</v>
      </c>
      <c r="AE771" s="14" t="n">
        <v>6.853</v>
      </c>
      <c r="AF771" s="14" t="n">
        <v>1.118</v>
      </c>
      <c r="AG771" s="14" t="n">
        <v>0</v>
      </c>
      <c r="AH771" s="14" t="n">
        <v>6.853</v>
      </c>
      <c r="AI771" s="14" t="n">
        <v>0</v>
      </c>
      <c r="AJ771" s="14" t="n">
        <v>1</v>
      </c>
      <c r="AK771" s="14" t="n">
        <v>10.823</v>
      </c>
      <c r="AL771" s="14" t="n">
        <v>4.55</v>
      </c>
      <c r="AM771" s="14" t="n">
        <v>0</v>
      </c>
      <c r="AN771" s="14" t="n">
        <v>10.823</v>
      </c>
      <c r="AO771" s="14" t="n">
        <v>0</v>
      </c>
      <c r="AP771" s="14" t="n">
        <v>1</v>
      </c>
      <c r="AQ771" s="14" t="n">
        <v>0.72</v>
      </c>
      <c r="AR771" s="14" t="n">
        <v>0.132</v>
      </c>
      <c r="AS771" s="14" t="n">
        <v>0.6830000000000001</v>
      </c>
      <c r="AT771" s="14" t="n">
        <v>1.403</v>
      </c>
      <c r="AU771" s="14" t="n">
        <v>0</v>
      </c>
      <c r="AV771" s="14" t="n">
        <v>1</v>
      </c>
      <c r="AW771" s="14" t="n">
        <v>0.734</v>
      </c>
      <c r="AX771" s="14" t="n">
        <v>0.132</v>
      </c>
      <c r="AY771" s="14" t="n">
        <v>-0.03</v>
      </c>
      <c r="AZ771" s="14" t="n">
        <v>0.704</v>
      </c>
      <c r="BA771" s="14" t="n">
        <v>0</v>
      </c>
      <c r="BB771" s="14" t="n">
        <v>1</v>
      </c>
      <c r="BC771" s="14" t="n">
        <v>0.51</v>
      </c>
      <c r="BD771" s="14" t="n">
        <v>0.132</v>
      </c>
      <c r="BE771" s="14" t="n">
        <v>-0.459</v>
      </c>
      <c r="BF771" s="14" t="n">
        <v>0.051</v>
      </c>
      <c r="BG771" s="14" t="n">
        <v>0</v>
      </c>
      <c r="BH771" s="14" t="n">
        <v>0</v>
      </c>
      <c r="BI771" s="14" t="n">
        <v>0.652</v>
      </c>
      <c r="BJ771" s="14" t="n">
        <v>0.132</v>
      </c>
      <c r="BK771" s="14" t="n">
        <v>0</v>
      </c>
      <c r="BL771" s="14" t="n">
        <v>0.652</v>
      </c>
      <c r="BM771" s="14" t="n">
        <v>0</v>
      </c>
      <c r="BN771" s="14" t="n">
        <v>1</v>
      </c>
      <c r="BO771" s="14" t="n">
        <v>0</v>
      </c>
      <c r="BP771" s="14" t="n">
        <v>0</v>
      </c>
      <c r="BQ771" s="14" t="n">
        <v>0.047</v>
      </c>
      <c r="BR771" s="14" t="n">
        <v>0</v>
      </c>
      <c r="BS771" s="14" t="n">
        <v>1</v>
      </c>
      <c r="BT771" s="14" t="n">
        <v>0</v>
      </c>
      <c r="BU771" s="14" t="n">
        <v>0</v>
      </c>
      <c r="BV771" s="14" t="n">
        <v>0.017</v>
      </c>
      <c r="BW771" s="14" t="n">
        <v>0</v>
      </c>
      <c r="BX771" s="14" t="n">
        <v>1</v>
      </c>
      <c r="BY771" s="14" t="n">
        <v>13.646</v>
      </c>
      <c r="BZ771" s="14" t="n">
        <v>0</v>
      </c>
      <c r="CA771" s="14" t="n">
        <v>13.646</v>
      </c>
      <c r="CB771" s="14" t="n">
        <v>0</v>
      </c>
      <c r="CC771" s="14" t="n">
        <v>86.38500000000001</v>
      </c>
      <c r="CD771" s="14" t="n">
        <v>7.95</v>
      </c>
      <c r="CE771" s="14" t="n">
        <v>0</v>
      </c>
      <c r="CF771" s="14" t="n">
        <v>86.38500000000001</v>
      </c>
      <c r="CG771" s="14" t="n">
        <v>0</v>
      </c>
      <c r="CH771" s="14" t="n">
        <v>1</v>
      </c>
      <c r="CI771" s="14" t="n">
        <v>0</v>
      </c>
      <c r="CJ771" s="14" t="n">
        <v>0</v>
      </c>
      <c r="CK771" s="14" t="n">
        <v>0</v>
      </c>
      <c r="CL771" s="14" t="n">
        <v>0</v>
      </c>
      <c r="CM771" s="14" t="n">
        <v>0</v>
      </c>
      <c r="CN771" s="14" t="n">
        <v>0</v>
      </c>
      <c r="CO771" s="14" t="n">
        <v>0</v>
      </c>
      <c r="CP771" s="14" t="n">
        <v>0</v>
      </c>
      <c r="CQ771" s="14" t="n">
        <v>1.387</v>
      </c>
      <c r="CR771" s="14" t="n">
        <v>1</v>
      </c>
      <c r="CS771" s="14" t="n">
        <v>5.529</v>
      </c>
      <c r="CT771" s="14" t="n">
        <v>4.251</v>
      </c>
      <c r="CU771" s="14" t="n">
        <v>9.167999999999999</v>
      </c>
    </row>
    <row r="772">
      <c r="A772" s="14" t="inlineStr">
        <is>
          <t>STP2021</t>
        </is>
      </c>
      <c r="B772" s="14" t="inlineStr">
        <is>
          <t>STP</t>
        </is>
      </c>
      <c r="C772" s="14" t="inlineStr">
        <is>
          <t>STP</t>
        </is>
      </c>
      <c r="D772" s="14" t="inlineStr">
        <is>
          <t>São Tomé and Príncipe</t>
        </is>
      </c>
      <c r="E772" s="14" t="n">
        <v>2021</v>
      </c>
      <c r="F772" s="14" t="n">
        <v>0</v>
      </c>
      <c r="G772" s="14" t="n">
        <v>5.897</v>
      </c>
      <c r="H772" s="14" t="n">
        <v>1.143</v>
      </c>
      <c r="I772" s="14" t="n">
        <v>0</v>
      </c>
      <c r="J772" s="14" t="n">
        <v>5.897</v>
      </c>
      <c r="K772" s="14" t="n">
        <v>0</v>
      </c>
      <c r="L772" s="14" t="n">
        <v>1</v>
      </c>
      <c r="M772" s="14" t="n">
        <v>7.964</v>
      </c>
      <c r="N772" s="14" t="n">
        <v>3.43</v>
      </c>
      <c r="O772" s="14" t="n">
        <v>0</v>
      </c>
      <c r="P772" s="14" t="n">
        <v>7.964</v>
      </c>
      <c r="Q772" s="14" t="n">
        <v>0</v>
      </c>
      <c r="R772" s="14" t="n">
        <v>1</v>
      </c>
      <c r="S772" s="14" t="n">
        <v>11.613</v>
      </c>
      <c r="T772" s="14" t="n">
        <v>6.86</v>
      </c>
      <c r="U772" s="14" t="n">
        <v>0</v>
      </c>
      <c r="V772" s="14" t="n">
        <v>11.613</v>
      </c>
      <c r="W772" s="14" t="n">
        <v>0</v>
      </c>
      <c r="X772" s="14" t="n">
        <v>1</v>
      </c>
      <c r="Y772" s="14" t="n">
        <v>15.393</v>
      </c>
      <c r="Z772" s="14" t="n">
        <v>2.08</v>
      </c>
      <c r="AA772" s="14" t="n">
        <v>0</v>
      </c>
      <c r="AB772" s="14" t="n">
        <v>15.393</v>
      </c>
      <c r="AC772" s="14" t="n">
        <v>0</v>
      </c>
      <c r="AD772" s="14" t="n">
        <v>1</v>
      </c>
      <c r="AE772" s="14" t="n">
        <v>16.536</v>
      </c>
      <c r="AF772" s="14" t="n">
        <v>3.867</v>
      </c>
      <c r="AG772" s="14" t="n">
        <v>0</v>
      </c>
      <c r="AH772" s="14" t="n">
        <v>16.536</v>
      </c>
      <c r="AI772" s="14" t="n">
        <v>0</v>
      </c>
      <c r="AJ772" s="14" t="n">
        <v>1</v>
      </c>
      <c r="AK772" s="14" t="n">
        <v>23.396</v>
      </c>
      <c r="AL772" s="14" t="n">
        <v>12.461</v>
      </c>
      <c r="AM772" s="14" t="n">
        <v>0</v>
      </c>
      <c r="AN772" s="14" t="n">
        <v>23.396</v>
      </c>
      <c r="AO772" s="14" t="n">
        <v>0</v>
      </c>
      <c r="AP772" s="14" t="n">
        <v>1</v>
      </c>
      <c r="AQ772" s="14" t="n">
        <v>0.619</v>
      </c>
      <c r="AR772" s="14" t="n">
        <v>0.114</v>
      </c>
      <c r="AS772" s="14" t="n">
        <v>0.8149999999999999</v>
      </c>
      <c r="AT772" s="14" t="n">
        <v>1.434</v>
      </c>
      <c r="AU772" s="14" t="n">
        <v>0</v>
      </c>
      <c r="AV772" s="14" t="n">
        <v>1</v>
      </c>
      <c r="AW772" s="14" t="n">
        <v>0.599</v>
      </c>
      <c r="AX772" s="14" t="n">
        <v>0.114</v>
      </c>
      <c r="AY772" s="14" t="n">
        <v>0.539</v>
      </c>
      <c r="AZ772" s="14" t="n">
        <v>1.138</v>
      </c>
      <c r="BA772" s="14" t="n">
        <v>0</v>
      </c>
      <c r="BB772" s="14" t="n">
        <v>1</v>
      </c>
      <c r="BC772" s="14" t="n">
        <v>0.439</v>
      </c>
      <c r="BD772" s="14" t="n">
        <v>0.114</v>
      </c>
      <c r="BE772" s="14" t="n">
        <v>0</v>
      </c>
      <c r="BF772" s="14" t="n">
        <v>0.439</v>
      </c>
      <c r="BG772" s="14" t="n">
        <v>0</v>
      </c>
      <c r="BH772" s="14" t="n">
        <v>1</v>
      </c>
      <c r="BI772" s="14" t="n">
        <v>0.505</v>
      </c>
      <c r="BJ772" s="14" t="n">
        <v>0.114</v>
      </c>
      <c r="BK772" s="14" t="n">
        <v>0.238</v>
      </c>
      <c r="BL772" s="14" t="n">
        <v>0.743</v>
      </c>
      <c r="BM772" s="14" t="n">
        <v>0</v>
      </c>
      <c r="BN772" s="14" t="n">
        <v>1</v>
      </c>
      <c r="BO772" s="14" t="n">
        <v>0</v>
      </c>
      <c r="BP772" s="14" t="n">
        <v>0</v>
      </c>
      <c r="BQ772" s="14" t="n">
        <v>0.166</v>
      </c>
      <c r="BR772" s="14" t="n">
        <v>0</v>
      </c>
      <c r="BS772" s="14" t="n">
        <v>0.833</v>
      </c>
      <c r="BT772" s="14" t="n">
        <v>0</v>
      </c>
      <c r="BU772" s="14" t="n">
        <v>0</v>
      </c>
      <c r="BV772" s="14" t="n">
        <v>0.118</v>
      </c>
      <c r="BW772" s="14" t="n">
        <v>0</v>
      </c>
      <c r="BX772" s="14" t="n">
        <v>0.833</v>
      </c>
      <c r="BY772" s="14" t="n">
        <v>11.787</v>
      </c>
      <c r="BZ772" s="14" t="n">
        <v>0</v>
      </c>
      <c r="CA772" s="14" t="n">
        <v>11.787</v>
      </c>
      <c r="CB772" s="14" t="n">
        <v>0</v>
      </c>
      <c r="CC772" s="14" t="n">
        <v>78.125</v>
      </c>
      <c r="CD772" s="14" t="n">
        <v>7.95</v>
      </c>
      <c r="CE772" s="14" t="n">
        <v>0</v>
      </c>
      <c r="CF772" s="14" t="n">
        <v>78.125</v>
      </c>
      <c r="CG772" s="14" t="n">
        <v>0</v>
      </c>
      <c r="CH772" s="14" t="n">
        <v>1</v>
      </c>
      <c r="CI772" s="14" t="n">
        <v>0</v>
      </c>
      <c r="CJ772" s="14" t="n">
        <v>0</v>
      </c>
      <c r="CK772" s="14" t="n">
        <v>0</v>
      </c>
      <c r="CL772" s="14" t="n">
        <v>0</v>
      </c>
      <c r="CM772" s="14" t="n">
        <v>0</v>
      </c>
      <c r="CN772" s="14" t="n">
        <v>0</v>
      </c>
      <c r="CO772" s="14" t="n">
        <v>0</v>
      </c>
      <c r="CP772" s="14" t="n">
        <v>0</v>
      </c>
      <c r="CQ772" s="14" t="n">
        <v>1.198</v>
      </c>
      <c r="CR772" s="14" t="n">
        <v>0</v>
      </c>
      <c r="CS772" s="14" t="n">
        <v>4.776</v>
      </c>
      <c r="CT772" s="14" t="n">
        <v>4.753</v>
      </c>
      <c r="CU772" s="14" t="n">
        <v>15.162</v>
      </c>
    </row>
    <row r="773">
      <c r="A773" s="14" t="inlineStr">
        <is>
          <t>STP2022</t>
        </is>
      </c>
      <c r="B773" s="14" t="inlineStr">
        <is>
          <t>STP</t>
        </is>
      </c>
      <c r="C773" s="14" t="inlineStr">
        <is>
          <t>STP</t>
        </is>
      </c>
      <c r="D773" s="14" t="inlineStr">
        <is>
          <t>São Tomé and Príncipe</t>
        </is>
      </c>
      <c r="E773" s="14" t="n">
        <v>2022</v>
      </c>
      <c r="F773" s="14" t="n">
        <v>0</v>
      </c>
      <c r="G773" s="14" t="n">
        <v>11.72</v>
      </c>
      <c r="H773" s="14" t="n">
        <v>1.235</v>
      </c>
      <c r="I773" s="14" t="n">
        <v>0</v>
      </c>
      <c r="J773" s="14" t="n">
        <v>11.72</v>
      </c>
      <c r="K773" s="14" t="n">
        <v>0</v>
      </c>
      <c r="L773" s="14" t="n">
        <v>1</v>
      </c>
      <c r="M773" s="14" t="n">
        <v>9.782999999999999</v>
      </c>
      <c r="N773" s="14" t="n">
        <v>3.704</v>
      </c>
      <c r="O773" s="14" t="n">
        <v>0</v>
      </c>
      <c r="P773" s="14" t="n">
        <v>9.782999999999999</v>
      </c>
      <c r="Q773" s="14" t="n">
        <v>0</v>
      </c>
      <c r="R773" s="14" t="n">
        <v>1</v>
      </c>
      <c r="S773" s="14" t="n">
        <v>17.893</v>
      </c>
      <c r="T773" s="14" t="n">
        <v>7.408</v>
      </c>
      <c r="U773" s="14" t="n">
        <v>0</v>
      </c>
      <c r="V773" s="14" t="n">
        <v>17.893</v>
      </c>
      <c r="W773" s="14" t="n">
        <v>0</v>
      </c>
      <c r="X773" s="14" t="n">
        <v>1</v>
      </c>
      <c r="Y773" s="14" t="n">
        <v>29.904</v>
      </c>
      <c r="Z773" s="14" t="n">
        <v>4.042</v>
      </c>
      <c r="AA773" s="14" t="n">
        <v>0</v>
      </c>
      <c r="AB773" s="14" t="n">
        <v>29.904</v>
      </c>
      <c r="AC773" s="14" t="n">
        <v>0</v>
      </c>
      <c r="AD773" s="14" t="n">
        <v>1</v>
      </c>
      <c r="AE773" s="14" t="n">
        <v>31.139</v>
      </c>
      <c r="AF773" s="14" t="n">
        <v>7.281</v>
      </c>
      <c r="AG773" s="14" t="n">
        <v>0</v>
      </c>
      <c r="AH773" s="14" t="n">
        <v>31.139</v>
      </c>
      <c r="AI773" s="14" t="n">
        <v>0</v>
      </c>
      <c r="AJ773" s="14" t="n">
        <v>1</v>
      </c>
      <c r="AK773" s="14" t="n">
        <v>38.547</v>
      </c>
      <c r="AL773" s="14" t="n">
        <v>20.53</v>
      </c>
      <c r="AM773" s="14" t="n">
        <v>0</v>
      </c>
      <c r="AN773" s="14" t="n">
        <v>38.547</v>
      </c>
      <c r="AO773" s="14" t="n">
        <v>0</v>
      </c>
      <c r="AP773" s="14" t="n">
        <v>1</v>
      </c>
      <c r="AQ773" s="14" t="n">
        <v>0.861</v>
      </c>
      <c r="AR773" s="14" t="n">
        <v>0.123</v>
      </c>
      <c r="AS773" s="14" t="n">
        <v>0.88</v>
      </c>
      <c r="AT773" s="14" t="n">
        <v>1.741</v>
      </c>
      <c r="AU773" s="14" t="n">
        <v>0</v>
      </c>
      <c r="AV773" s="14" t="n">
        <v>1</v>
      </c>
      <c r="AW773" s="14" t="n">
        <v>0.986</v>
      </c>
      <c r="AX773" s="14" t="n">
        <v>0.123</v>
      </c>
      <c r="AY773" s="14" t="n">
        <v>0.488</v>
      </c>
      <c r="AZ773" s="14" t="n">
        <v>1.475</v>
      </c>
      <c r="BA773" s="14" t="n">
        <v>0</v>
      </c>
      <c r="BB773" s="14" t="n">
        <v>1</v>
      </c>
      <c r="BC773" s="14" t="n">
        <v>0.598</v>
      </c>
      <c r="BD773" s="14" t="n">
        <v>0.123</v>
      </c>
      <c r="BE773" s="14" t="n">
        <v>0</v>
      </c>
      <c r="BF773" s="14" t="n">
        <v>0.598</v>
      </c>
      <c r="BG773" s="14" t="n">
        <v>0</v>
      </c>
      <c r="BH773" s="14" t="n">
        <v>1</v>
      </c>
      <c r="BI773" s="14" t="n">
        <v>0.612</v>
      </c>
      <c r="BJ773" s="14" t="n">
        <v>0.123</v>
      </c>
      <c r="BK773" s="14" t="n">
        <v>0.23</v>
      </c>
      <c r="BL773" s="14" t="n">
        <v>0.843</v>
      </c>
      <c r="BM773" s="14" t="n">
        <v>0</v>
      </c>
      <c r="BN773" s="14" t="n">
        <v>1</v>
      </c>
      <c r="BO773" s="14" t="n">
        <v>0</v>
      </c>
      <c r="BP773" s="14" t="n">
        <v>0</v>
      </c>
      <c r="BQ773" s="14" t="n">
        <v>0.147</v>
      </c>
      <c r="BR773" s="14" t="n">
        <v>0</v>
      </c>
      <c r="BS773" s="14" t="n">
        <v>0.833</v>
      </c>
      <c r="BT773" s="14" t="n">
        <v>0</v>
      </c>
      <c r="BU773" s="14" t="n">
        <v>0</v>
      </c>
      <c r="BV773" s="14" t="n">
        <v>0.105</v>
      </c>
      <c r="BW773" s="14" t="n">
        <v>0</v>
      </c>
      <c r="BX773" s="14" t="n">
        <v>0.833</v>
      </c>
      <c r="BY773" s="14" t="n">
        <v>12.729</v>
      </c>
      <c r="BZ773" s="14" t="n">
        <v>0</v>
      </c>
      <c r="CA773" s="14" t="n">
        <v>12.729</v>
      </c>
      <c r="CB773" s="14" t="n">
        <v>0</v>
      </c>
      <c r="CC773" s="14" t="n">
        <v>97.90000000000001</v>
      </c>
      <c r="CD773" s="14" t="n">
        <v>7.95</v>
      </c>
      <c r="CE773" s="14" t="n">
        <v>0</v>
      </c>
      <c r="CF773" s="14" t="n">
        <v>97.90000000000001</v>
      </c>
      <c r="CG773" s="14" t="n">
        <v>0</v>
      </c>
      <c r="CH773" s="14" t="n">
        <v>1</v>
      </c>
      <c r="CI773" s="14" t="n">
        <v>0</v>
      </c>
      <c r="CJ773" s="14" t="n">
        <v>0</v>
      </c>
      <c r="CK773" s="14" t="n">
        <v>0</v>
      </c>
      <c r="CL773" s="14" t="n">
        <v>0</v>
      </c>
      <c r="CM773" s="14" t="n">
        <v>0</v>
      </c>
      <c r="CN773" s="14" t="n">
        <v>0</v>
      </c>
      <c r="CO773" s="14" t="n">
        <v>0</v>
      </c>
      <c r="CP773" s="14" t="n">
        <v>0</v>
      </c>
      <c r="CQ773" s="14" t="n">
        <v>1.294</v>
      </c>
      <c r="CR773" s="14" t="n">
        <v>0</v>
      </c>
      <c r="CS773" s="14" t="n">
        <v>5.158</v>
      </c>
      <c r="CT773" s="14" t="n">
        <v>10.485</v>
      </c>
      <c r="CU773" s="14" t="n">
        <v>31.326</v>
      </c>
    </row>
    <row r="774">
      <c r="A774" s="14" t="inlineStr">
        <is>
          <t>STP2023</t>
        </is>
      </c>
      <c r="B774" s="14" t="inlineStr">
        <is>
          <t>STP</t>
        </is>
      </c>
      <c r="C774" s="14" t="inlineStr">
        <is>
          <t>STP</t>
        </is>
      </c>
      <c r="D774" s="14" t="inlineStr">
        <is>
          <t>São Tomé and Príncipe</t>
        </is>
      </c>
      <c r="E774" s="14" t="n">
        <v>2023</v>
      </c>
      <c r="F774" s="14" t="n">
        <v>0</v>
      </c>
      <c r="G774" s="14" t="n">
        <v>6.147</v>
      </c>
      <c r="H774" s="14" t="n">
        <v>1.286</v>
      </c>
      <c r="I774" s="14" t="n">
        <v>0</v>
      </c>
      <c r="J774" s="14" t="n">
        <v>6.147</v>
      </c>
      <c r="K774" s="14" t="n">
        <v>0</v>
      </c>
      <c r="L774" s="14" t="n">
        <v>1</v>
      </c>
      <c r="M774" s="14" t="n">
        <v>7.886</v>
      </c>
      <c r="N774" s="14" t="n">
        <v>3.857</v>
      </c>
      <c r="O774" s="14" t="n">
        <v>0</v>
      </c>
      <c r="P774" s="14" t="n">
        <v>7.886</v>
      </c>
      <c r="Q774" s="14" t="n">
        <v>0</v>
      </c>
      <c r="R774" s="14" t="n">
        <v>1</v>
      </c>
      <c r="S774" s="14" t="n">
        <v>12.575</v>
      </c>
      <c r="T774" s="14" t="n">
        <v>7.714</v>
      </c>
      <c r="U774" s="14" t="n">
        <v>0</v>
      </c>
      <c r="V774" s="14" t="n">
        <v>12.575</v>
      </c>
      <c r="W774" s="14" t="n">
        <v>0</v>
      </c>
      <c r="X774" s="14" t="n">
        <v>1</v>
      </c>
      <c r="Y774" s="14" t="n">
        <v>12.273</v>
      </c>
      <c r="Z774" s="14" t="n">
        <v>1.659</v>
      </c>
      <c r="AA774" s="14" t="n">
        <v>0</v>
      </c>
      <c r="AB774" s="14" t="n">
        <v>12.273</v>
      </c>
      <c r="AC774" s="14" t="n">
        <v>0</v>
      </c>
      <c r="AD774" s="14" t="n">
        <v>1</v>
      </c>
      <c r="AE774" s="14" t="n">
        <v>13.559</v>
      </c>
      <c r="AF774" s="14" t="n">
        <v>3.171</v>
      </c>
      <c r="AG774" s="14" t="n">
        <v>0</v>
      </c>
      <c r="AH774" s="14" t="n">
        <v>13.559</v>
      </c>
      <c r="AI774" s="14" t="n">
        <v>0</v>
      </c>
      <c r="AJ774" s="14" t="n">
        <v>1</v>
      </c>
      <c r="AK774" s="14" t="n">
        <v>21.273</v>
      </c>
      <c r="AL774" s="14" t="n">
        <v>11.33</v>
      </c>
      <c r="AM774" s="14" t="n">
        <v>0</v>
      </c>
      <c r="AN774" s="14" t="n">
        <v>21.273</v>
      </c>
      <c r="AO774" s="14" t="n">
        <v>0</v>
      </c>
      <c r="AP774" s="14" t="n">
        <v>1</v>
      </c>
      <c r="AQ774" s="14" t="n">
        <v>0.76</v>
      </c>
      <c r="AR774" s="14" t="n">
        <v>0.129</v>
      </c>
      <c r="AS774" s="14" t="n">
        <v>0.916</v>
      </c>
      <c r="AT774" s="14" t="n">
        <v>1.676</v>
      </c>
      <c r="AU774" s="14" t="n">
        <v>0</v>
      </c>
      <c r="AV774" s="14" t="n">
        <v>1</v>
      </c>
      <c r="AW774" s="14" t="n">
        <v>0.8110000000000001</v>
      </c>
      <c r="AX774" s="14" t="n">
        <v>0.129</v>
      </c>
      <c r="AY774" s="14" t="n">
        <v>0.5679999999999999</v>
      </c>
      <c r="AZ774" s="14" t="n">
        <v>1.38</v>
      </c>
      <c r="BA774" s="14" t="n">
        <v>0</v>
      </c>
      <c r="BB774" s="14" t="n">
        <v>1</v>
      </c>
      <c r="BC774" s="14" t="n">
        <v>0.535</v>
      </c>
      <c r="BD774" s="14" t="n">
        <v>0.129</v>
      </c>
      <c r="BE774" s="14" t="n">
        <v>0</v>
      </c>
      <c r="BF774" s="14" t="n">
        <v>0.535</v>
      </c>
      <c r="BG774" s="14" t="n">
        <v>0</v>
      </c>
      <c r="BH774" s="14" t="n">
        <v>1</v>
      </c>
      <c r="BI774" s="14" t="n">
        <v>0.579</v>
      </c>
      <c r="BJ774" s="14" t="n">
        <v>0.129</v>
      </c>
      <c r="BK774" s="14" t="n">
        <v>0.263</v>
      </c>
      <c r="BL774" s="14" t="n">
        <v>0.842</v>
      </c>
      <c r="BM774" s="14" t="n">
        <v>0</v>
      </c>
      <c r="BN774" s="14" t="n">
        <v>1</v>
      </c>
      <c r="BO774" s="14" t="n">
        <v>0</v>
      </c>
      <c r="BP774" s="14" t="n">
        <v>0</v>
      </c>
      <c r="BQ774" s="14" t="n">
        <v>0.151</v>
      </c>
      <c r="BR774" s="14" t="n">
        <v>0</v>
      </c>
      <c r="BS774" s="14" t="n">
        <v>0.833</v>
      </c>
      <c r="BT774" s="14" t="n">
        <v>0</v>
      </c>
      <c r="BU774" s="14" t="n">
        <v>0</v>
      </c>
      <c r="BV774" s="14" t="n">
        <v>0.108</v>
      </c>
      <c r="BW774" s="14" t="n">
        <v>0</v>
      </c>
      <c r="BX774" s="14" t="n">
        <v>0.833</v>
      </c>
      <c r="BY774" s="14" t="n">
        <v>13.254</v>
      </c>
      <c r="BZ774" s="14" t="n">
        <v>0</v>
      </c>
      <c r="CA774" s="14" t="n">
        <v>13.254</v>
      </c>
      <c r="CB774" s="14" t="n">
        <v>0</v>
      </c>
      <c r="CC774" s="14" t="n">
        <v>83.248</v>
      </c>
      <c r="CD774" s="14" t="n">
        <v>7.95</v>
      </c>
      <c r="CE774" s="14" t="n">
        <v>0</v>
      </c>
      <c r="CF774" s="14" t="n">
        <v>83.248</v>
      </c>
      <c r="CG774" s="14" t="n">
        <v>0</v>
      </c>
      <c r="CH774" s="14" t="n">
        <v>1</v>
      </c>
      <c r="CI774" s="14" t="n">
        <v>0</v>
      </c>
      <c r="CJ774" s="14" t="n">
        <v>0</v>
      </c>
      <c r="CK774" s="14" t="n">
        <v>0</v>
      </c>
      <c r="CL774" s="14" t="n">
        <v>0</v>
      </c>
      <c r="CM774" s="14" t="n">
        <v>0</v>
      </c>
      <c r="CN774" s="14" t="n">
        <v>0</v>
      </c>
      <c r="CO774" s="14" t="n">
        <v>0</v>
      </c>
      <c r="CP774" s="14" t="n">
        <v>0</v>
      </c>
      <c r="CQ774" s="14" t="n">
        <v>1.348</v>
      </c>
      <c r="CR774" s="14" t="n">
        <v>0</v>
      </c>
      <c r="CS774" s="14" t="n">
        <v>5.37</v>
      </c>
      <c r="CT774" s="14" t="n">
        <v>4.861</v>
      </c>
      <c r="CU774" s="14" t="n">
        <v>11.622</v>
      </c>
    </row>
    <row r="775">
      <c r="A775" s="14" t="inlineStr">
        <is>
          <t>STP2024</t>
        </is>
      </c>
      <c r="B775" s="14" t="inlineStr">
        <is>
          <t>STP</t>
        </is>
      </c>
      <c r="C775" s="14" t="inlineStr">
        <is>
          <t>STP</t>
        </is>
      </c>
      <c r="D775" s="14" t="inlineStr">
        <is>
          <t>São Tomé and Príncipe</t>
        </is>
      </c>
      <c r="E775" s="14" t="n">
        <v>2024</v>
      </c>
      <c r="F775" s="14" t="n">
        <v>0</v>
      </c>
      <c r="G775" s="14" t="n">
        <v>5.575</v>
      </c>
      <c r="H775" s="14" t="n">
        <v>1.324</v>
      </c>
      <c r="I775" s="14" t="n">
        <v>0</v>
      </c>
      <c r="J775" s="14" t="n">
        <v>5.575</v>
      </c>
      <c r="K775" s="14" t="n">
        <v>0</v>
      </c>
      <c r="L775" s="14" t="n">
        <v>1</v>
      </c>
      <c r="M775" s="14" t="n">
        <v>7.124</v>
      </c>
      <c r="N775" s="14" t="n">
        <v>3.971</v>
      </c>
      <c r="O775" s="14" t="n">
        <v>0</v>
      </c>
      <c r="P775" s="14" t="n">
        <v>7.124</v>
      </c>
      <c r="Q775" s="14" t="n">
        <v>0</v>
      </c>
      <c r="R775" s="14" t="n">
        <v>1</v>
      </c>
      <c r="S775" s="14" t="n">
        <v>12.193</v>
      </c>
      <c r="T775" s="14" t="n">
        <v>7.942</v>
      </c>
      <c r="U775" s="14" t="n">
        <v>0</v>
      </c>
      <c r="V775" s="14" t="n">
        <v>12.193</v>
      </c>
      <c r="W775" s="14" t="n">
        <v>0</v>
      </c>
      <c r="X775" s="14" t="n">
        <v>1</v>
      </c>
      <c r="Y775" s="14" t="n">
        <v>11.021</v>
      </c>
      <c r="Z775" s="14" t="n">
        <v>1.49</v>
      </c>
      <c r="AA775" s="14" t="n">
        <v>0</v>
      </c>
      <c r="AB775" s="14" t="n">
        <v>11.021</v>
      </c>
      <c r="AC775" s="14" t="n">
        <v>0</v>
      </c>
      <c r="AD775" s="14" t="n">
        <v>1</v>
      </c>
      <c r="AE775" s="14" t="n">
        <v>12.345</v>
      </c>
      <c r="AF775" s="14" t="n">
        <v>2.887</v>
      </c>
      <c r="AG775" s="14" t="n">
        <v>0</v>
      </c>
      <c r="AH775" s="14" t="n">
        <v>12.345</v>
      </c>
      <c r="AI775" s="14" t="n">
        <v>0</v>
      </c>
      <c r="AJ775" s="14" t="n">
        <v>1</v>
      </c>
      <c r="AK775" s="14" t="n">
        <v>20.286</v>
      </c>
      <c r="AL775" s="14" t="n">
        <v>10.804</v>
      </c>
      <c r="AM775" s="14" t="n">
        <v>0</v>
      </c>
      <c r="AN775" s="14" t="n">
        <v>20.286</v>
      </c>
      <c r="AO775" s="14" t="n">
        <v>0</v>
      </c>
      <c r="AP775" s="14" t="n">
        <v>1</v>
      </c>
      <c r="AQ775" s="14" t="n">
        <v>0.724</v>
      </c>
      <c r="AR775" s="14" t="n">
        <v>0.132</v>
      </c>
      <c r="AS775" s="14" t="n">
        <v>0.9429999999999999</v>
      </c>
      <c r="AT775" s="14" t="n">
        <v>1.667</v>
      </c>
      <c r="AU775" s="14" t="n">
        <v>0</v>
      </c>
      <c r="AV775" s="14" t="n">
        <v>1</v>
      </c>
      <c r="AW775" s="14" t="n">
        <v>0.75</v>
      </c>
      <c r="AX775" s="14" t="n">
        <v>0.132</v>
      </c>
      <c r="AY775" s="14" t="n">
        <v>0.608</v>
      </c>
      <c r="AZ775" s="14" t="n">
        <v>1.359</v>
      </c>
      <c r="BA775" s="14" t="n">
        <v>0</v>
      </c>
      <c r="BB775" s="14" t="n">
        <v>1</v>
      </c>
      <c r="BC775" s="14" t="n">
        <v>0.513</v>
      </c>
      <c r="BD775" s="14" t="n">
        <v>0.132</v>
      </c>
      <c r="BE775" s="14" t="n">
        <v>0</v>
      </c>
      <c r="BF775" s="14" t="n">
        <v>0.513</v>
      </c>
      <c r="BG775" s="14" t="n">
        <v>0</v>
      </c>
      <c r="BH775" s="14" t="n">
        <v>1</v>
      </c>
      <c r="BI775" s="14" t="n">
        <v>0.591</v>
      </c>
      <c r="BJ775" s="14" t="n">
        <v>0.132</v>
      </c>
      <c r="BK775" s="14" t="n">
        <v>0.273</v>
      </c>
      <c r="BL775" s="14" t="n">
        <v>0.864</v>
      </c>
      <c r="BM775" s="14" t="n">
        <v>0</v>
      </c>
      <c r="BN775" s="14" t="n">
        <v>1</v>
      </c>
      <c r="BO775" s="14" t="n">
        <v>0</v>
      </c>
      <c r="BP775" s="14" t="n">
        <v>0</v>
      </c>
      <c r="BQ775" s="14" t="n">
        <v>0.151</v>
      </c>
      <c r="BR775" s="14" t="n">
        <v>0</v>
      </c>
      <c r="BS775" s="14" t="n">
        <v>0.833</v>
      </c>
      <c r="BT775" s="14" t="n">
        <v>0</v>
      </c>
      <c r="BU775" s="14" t="n">
        <v>0</v>
      </c>
      <c r="BV775" s="14" t="n">
        <v>0.108</v>
      </c>
      <c r="BW775" s="14" t="n">
        <v>0</v>
      </c>
      <c r="BX775" s="14" t="n">
        <v>0.833</v>
      </c>
      <c r="BY775" s="14" t="n">
        <v>13.646</v>
      </c>
      <c r="BZ775" s="14" t="n">
        <v>0</v>
      </c>
      <c r="CA775" s="14" t="n">
        <v>13.646</v>
      </c>
      <c r="CB775" s="14" t="n">
        <v>0</v>
      </c>
      <c r="CC775" s="14" t="n">
        <v>82.58799999999999</v>
      </c>
      <c r="CD775" s="14" t="n">
        <v>7.95</v>
      </c>
      <c r="CE775" s="14" t="n">
        <v>0</v>
      </c>
      <c r="CF775" s="14" t="n">
        <v>82.58799999999999</v>
      </c>
      <c r="CG775" s="14" t="n">
        <v>0</v>
      </c>
      <c r="CH775" s="14" t="n">
        <v>1</v>
      </c>
      <c r="CI775" s="14" t="n">
        <v>0</v>
      </c>
      <c r="CJ775" s="14" t="n">
        <v>0</v>
      </c>
      <c r="CK775" s="14" t="n">
        <v>0</v>
      </c>
      <c r="CL775" s="14" t="n">
        <v>0</v>
      </c>
      <c r="CM775" s="14" t="n">
        <v>0</v>
      </c>
      <c r="CN775" s="14" t="n">
        <v>0</v>
      </c>
      <c r="CO775" s="14" t="n">
        <v>0</v>
      </c>
      <c r="CP775" s="14" t="n">
        <v>0</v>
      </c>
      <c r="CQ775" s="14" t="n">
        <v>1.387</v>
      </c>
      <c r="CR775" s="14" t="n">
        <v>0</v>
      </c>
      <c r="CS775" s="14" t="n">
        <v>5.529</v>
      </c>
      <c r="CT775" s="14" t="n">
        <v>4.251</v>
      </c>
      <c r="CU775" s="14" t="n">
        <v>10.168</v>
      </c>
    </row>
    <row r="776">
      <c r="A776" s="14" t="inlineStr">
        <is>
          <t>TWN2021</t>
        </is>
      </c>
      <c r="B776" s="14" t="inlineStr">
        <is>
          <t>TWN</t>
        </is>
      </c>
      <c r="C776" s="14" t="inlineStr">
        <is>
          <t>TWN</t>
        </is>
      </c>
      <c r="D776" s="14" t="inlineStr">
        <is>
          <t>Taiwan Province of China</t>
        </is>
      </c>
      <c r="E776" s="14" t="n">
        <v>2021</v>
      </c>
      <c r="F776" s="14" t="n">
        <v>0.05</v>
      </c>
      <c r="G776" s="14" t="n">
        <v>5.74</v>
      </c>
      <c r="H776" s="14" t="n">
        <v>1.143</v>
      </c>
      <c r="I776" s="14" t="n">
        <v>-0.287</v>
      </c>
      <c r="J776" s="14" t="n">
        <v>5.453</v>
      </c>
      <c r="K776" s="14" t="n">
        <v>0</v>
      </c>
      <c r="L776" s="14" t="n">
        <v>1</v>
      </c>
      <c r="M776" s="14" t="n">
        <v>9.509</v>
      </c>
      <c r="N776" s="14" t="n">
        <v>3.43</v>
      </c>
      <c r="O776" s="14" t="n">
        <v>-0.257</v>
      </c>
      <c r="P776" s="14" t="n">
        <v>9.252000000000001</v>
      </c>
      <c r="Q776" s="14" t="n">
        <v>0</v>
      </c>
      <c r="R776" s="14" t="n">
        <v>1</v>
      </c>
      <c r="S776" s="14" t="n">
        <v>11.456</v>
      </c>
      <c r="T776" s="14" t="n">
        <v>6.86</v>
      </c>
      <c r="U776" s="14" t="n">
        <v>-0.287</v>
      </c>
      <c r="V776" s="14" t="n">
        <v>11.728</v>
      </c>
      <c r="W776" s="14" t="n">
        <v>0.05</v>
      </c>
      <c r="X776" s="14" t="n">
        <v>1</v>
      </c>
      <c r="Y776" s="14" t="n">
        <v>13.238</v>
      </c>
      <c r="Z776" s="14" t="n">
        <v>1.462</v>
      </c>
      <c r="AA776" s="14" t="n">
        <v>-5.041</v>
      </c>
      <c r="AB776" s="14" t="n">
        <v>8.196999999999999</v>
      </c>
      <c r="AC776" s="14" t="n">
        <v>0</v>
      </c>
      <c r="AD776" s="14" t="n">
        <v>1</v>
      </c>
      <c r="AE776" s="14" t="n">
        <v>10</v>
      </c>
      <c r="AF776" s="14" t="n">
        <v>1.968</v>
      </c>
      <c r="AG776" s="14" t="n">
        <v>-2.298</v>
      </c>
      <c r="AH776" s="14" t="n">
        <v>7.702</v>
      </c>
      <c r="AI776" s="14" t="n">
        <v>0</v>
      </c>
      <c r="AJ776" s="14" t="n">
        <v>1</v>
      </c>
      <c r="AK776" s="14" t="n">
        <v>14.207</v>
      </c>
      <c r="AL776" s="14" t="n">
        <v>6.973</v>
      </c>
      <c r="AM776" s="14" t="n">
        <v>-5.862</v>
      </c>
      <c r="AN776" s="14" t="n">
        <v>8.762</v>
      </c>
      <c r="AO776" s="14" t="n">
        <v>0</v>
      </c>
      <c r="AP776" s="14" t="n">
        <v>0</v>
      </c>
      <c r="AQ776" s="14" t="n">
        <v>0.621</v>
      </c>
      <c r="AR776" s="14" t="n">
        <v>0.114</v>
      </c>
      <c r="AS776" s="14" t="n">
        <v>0.361</v>
      </c>
      <c r="AT776" s="14" t="n">
        <v>1.03</v>
      </c>
      <c r="AU776" s="14" t="n">
        <v>0.05</v>
      </c>
      <c r="AV776" s="14" t="n">
        <v>1</v>
      </c>
      <c r="AW776" s="14" t="n">
        <v>0.593</v>
      </c>
      <c r="AX776" s="14" t="n">
        <v>0.114</v>
      </c>
      <c r="AY776" s="14" t="n">
        <v>0.249</v>
      </c>
      <c r="AZ776" s="14" t="n">
        <v>0.885</v>
      </c>
      <c r="BA776" s="14" t="n">
        <v>0.05</v>
      </c>
      <c r="BB776" s="14" t="n">
        <v>1</v>
      </c>
      <c r="BC776" s="14" t="n">
        <v>0.44</v>
      </c>
      <c r="BD776" s="14" t="n">
        <v>0.114</v>
      </c>
      <c r="BE776" s="14" t="n">
        <v>0.056</v>
      </c>
      <c r="BF776" s="14" t="n">
        <v>0.521</v>
      </c>
      <c r="BG776" s="14" t="n">
        <v>0.05</v>
      </c>
      <c r="BH776" s="14" t="n">
        <v>0</v>
      </c>
      <c r="BI776" s="14" t="n">
        <v>0.5600000000000001</v>
      </c>
      <c r="BJ776" s="14" t="n">
        <v>0.114</v>
      </c>
      <c r="BK776" s="14" t="n">
        <v>0.5679999999999999</v>
      </c>
      <c r="BL776" s="14" t="n">
        <v>1.184</v>
      </c>
      <c r="BM776" s="14" t="n">
        <v>0.05</v>
      </c>
      <c r="BN776" s="14" t="n">
        <v>1</v>
      </c>
      <c r="BO776" s="14" t="n">
        <v>0</v>
      </c>
      <c r="BP776" s="14" t="n">
        <v>-0.006</v>
      </c>
      <c r="BQ776" s="14" t="n">
        <v>0.091</v>
      </c>
      <c r="BR776" s="14" t="n">
        <v>0</v>
      </c>
      <c r="BS776" s="14" t="n">
        <v>0.667</v>
      </c>
      <c r="BT776" s="14" t="n">
        <v>0</v>
      </c>
      <c r="BU776" s="14" t="n">
        <v>-0.006</v>
      </c>
      <c r="BV776" s="14" t="n">
        <v>0.09</v>
      </c>
      <c r="BW776" s="14" t="n">
        <v>0.05</v>
      </c>
      <c r="BX776" s="14" t="n">
        <v>0.833</v>
      </c>
      <c r="BY776" s="14" t="n">
        <v>11.787</v>
      </c>
      <c r="BZ776" s="14" t="n">
        <v>0</v>
      </c>
      <c r="CA776" s="14" t="n">
        <v>11.787</v>
      </c>
      <c r="CB776" s="14" t="n">
        <v>0</v>
      </c>
      <c r="CC776" s="14" t="n">
        <v>81.69499999999999</v>
      </c>
      <c r="CD776" s="14" t="n">
        <v>7.95</v>
      </c>
      <c r="CE776" s="14" t="n">
        <v>-3.178</v>
      </c>
      <c r="CF776" s="14" t="n">
        <v>82.444</v>
      </c>
      <c r="CG776" s="14" t="n">
        <v>0.05</v>
      </c>
      <c r="CH776" s="14" t="n">
        <v>1</v>
      </c>
      <c r="CI776" s="14" t="n">
        <v>0</v>
      </c>
      <c r="CJ776" s="14" t="n">
        <v>0</v>
      </c>
      <c r="CK776" s="14" t="n">
        <v>0</v>
      </c>
      <c r="CL776" s="14" t="n">
        <v>0</v>
      </c>
      <c r="CM776" s="14" t="n">
        <v>0</v>
      </c>
      <c r="CN776" s="14" t="n">
        <v>0</v>
      </c>
      <c r="CO776" s="14" t="n">
        <v>0</v>
      </c>
      <c r="CP776" s="14" t="n">
        <v>0</v>
      </c>
      <c r="CQ776" s="14" t="n">
        <v>1.198</v>
      </c>
      <c r="CR776" s="14" t="n">
        <v>0</v>
      </c>
      <c r="CS776" s="14" t="n">
        <v>6.576</v>
      </c>
      <c r="CT776" s="14" t="n">
        <v>4.597</v>
      </c>
      <c r="CU776" s="14" t="n">
        <v>12.71</v>
      </c>
    </row>
    <row r="777">
      <c r="A777" s="14" t="inlineStr">
        <is>
          <t>TWN2022</t>
        </is>
      </c>
      <c r="B777" s="14" t="inlineStr">
        <is>
          <t>TWN</t>
        </is>
      </c>
      <c r="C777" s="14" t="inlineStr">
        <is>
          <t>TWN</t>
        </is>
      </c>
      <c r="D777" s="14" t="inlineStr">
        <is>
          <t>Taiwan Province of China</t>
        </is>
      </c>
      <c r="E777" s="14" t="n">
        <v>2022</v>
      </c>
      <c r="F777" s="14" t="n">
        <v>0.05</v>
      </c>
      <c r="G777" s="14" t="n">
        <v>11.661</v>
      </c>
      <c r="H777" s="14" t="n">
        <v>1.235</v>
      </c>
      <c r="I777" s="14" t="n">
        <v>-1.919</v>
      </c>
      <c r="J777" s="14" t="n">
        <v>9.742000000000001</v>
      </c>
      <c r="K777" s="14" t="n">
        <v>0</v>
      </c>
      <c r="L777" s="14" t="n">
        <v>1</v>
      </c>
      <c r="M777" s="14" t="n">
        <v>13.326</v>
      </c>
      <c r="N777" s="14" t="n">
        <v>3.704</v>
      </c>
      <c r="O777" s="14" t="n">
        <v>-1.867</v>
      </c>
      <c r="P777" s="14" t="n">
        <v>11.459</v>
      </c>
      <c r="Q777" s="14" t="n">
        <v>0</v>
      </c>
      <c r="R777" s="14" t="n">
        <v>1</v>
      </c>
      <c r="S777" s="14" t="n">
        <v>17.834</v>
      </c>
      <c r="T777" s="14" t="n">
        <v>7.408</v>
      </c>
      <c r="U777" s="14" t="n">
        <v>-1.86</v>
      </c>
      <c r="V777" s="14" t="n">
        <v>16.711</v>
      </c>
      <c r="W777" s="14" t="n">
        <v>0.05</v>
      </c>
      <c r="X777" s="14" t="n">
        <v>1</v>
      </c>
      <c r="Y777" s="14" t="n">
        <v>22.485</v>
      </c>
      <c r="Z777" s="14" t="n">
        <v>2.359</v>
      </c>
      <c r="AA777" s="14" t="n">
        <v>-7.48</v>
      </c>
      <c r="AB777" s="14" t="n">
        <v>15.005</v>
      </c>
      <c r="AC777" s="14" t="n">
        <v>0</v>
      </c>
      <c r="AD777" s="14" t="n">
        <v>1</v>
      </c>
      <c r="AE777" s="14" t="n">
        <v>19.339</v>
      </c>
      <c r="AF777" s="14" t="n">
        <v>3.585</v>
      </c>
      <c r="AG777" s="14" t="n">
        <v>-11.958</v>
      </c>
      <c r="AH777" s="14" t="n">
        <v>7.381</v>
      </c>
      <c r="AI777" s="14" t="n">
        <v>0</v>
      </c>
      <c r="AJ777" s="14" t="n">
        <v>1</v>
      </c>
      <c r="AK777" s="14" t="n">
        <v>24.094</v>
      </c>
      <c r="AL777" s="14" t="n">
        <v>11.506</v>
      </c>
      <c r="AM777" s="14" t="n">
        <v>-16.115</v>
      </c>
      <c r="AN777" s="14" t="n">
        <v>8.378</v>
      </c>
      <c r="AO777" s="14" t="n">
        <v>0</v>
      </c>
      <c r="AP777" s="14" t="n">
        <v>0</v>
      </c>
      <c r="AQ777" s="14" t="n">
        <v>0.847</v>
      </c>
      <c r="AR777" s="14" t="n">
        <v>0.123</v>
      </c>
      <c r="AS777" s="14" t="n">
        <v>0.15</v>
      </c>
      <c r="AT777" s="14" t="n">
        <v>1.047</v>
      </c>
      <c r="AU777" s="14" t="n">
        <v>0.05</v>
      </c>
      <c r="AV777" s="14" t="n">
        <v>1</v>
      </c>
      <c r="AW777" s="14" t="n">
        <v>0.947</v>
      </c>
      <c r="AX777" s="14" t="n">
        <v>0.123</v>
      </c>
      <c r="AY777" s="14" t="n">
        <v>-0.06900000000000001</v>
      </c>
      <c r="AZ777" s="14" t="n">
        <v>0.921</v>
      </c>
      <c r="BA777" s="14" t="n">
        <v>0.05</v>
      </c>
      <c r="BB777" s="14" t="n">
        <v>1</v>
      </c>
      <c r="BC777" s="14" t="n">
        <v>0.589</v>
      </c>
      <c r="BD777" s="14" t="n">
        <v>0.123</v>
      </c>
      <c r="BE777" s="14" t="n">
        <v>-0.122</v>
      </c>
      <c r="BF777" s="14" t="n">
        <v>0.49</v>
      </c>
      <c r="BG777" s="14" t="n">
        <v>0.05</v>
      </c>
      <c r="BH777" s="14" t="n">
        <v>0</v>
      </c>
      <c r="BI777" s="14" t="n">
        <v>0.6889999999999999</v>
      </c>
      <c r="BJ777" s="14" t="n">
        <v>0.123</v>
      </c>
      <c r="BK777" s="14" t="n">
        <v>0.909</v>
      </c>
      <c r="BL777" s="14" t="n">
        <v>1.678</v>
      </c>
      <c r="BM777" s="14" t="n">
        <v>0.05</v>
      </c>
      <c r="BN777" s="14" t="n">
        <v>1</v>
      </c>
      <c r="BO777" s="14" t="n">
        <v>0</v>
      </c>
      <c r="BP777" s="14" t="n">
        <v>-0.03</v>
      </c>
      <c r="BQ777" s="14" t="n">
        <v>0.091</v>
      </c>
      <c r="BR777" s="14" t="n">
        <v>0</v>
      </c>
      <c r="BS777" s="14" t="n">
        <v>0.667</v>
      </c>
      <c r="BT777" s="14" t="n">
        <v>0</v>
      </c>
      <c r="BU777" s="14" t="n">
        <v>-0.03</v>
      </c>
      <c r="BV777" s="14" t="n">
        <v>0.08599999999999999</v>
      </c>
      <c r="BW777" s="14" t="n">
        <v>0.05</v>
      </c>
      <c r="BX777" s="14" t="n">
        <v>0.833</v>
      </c>
      <c r="BY777" s="14" t="n">
        <v>12.729</v>
      </c>
      <c r="BZ777" s="14" t="n">
        <v>0</v>
      </c>
      <c r="CA777" s="14" t="n">
        <v>12.729</v>
      </c>
      <c r="CB777" s="14" t="n">
        <v>0</v>
      </c>
      <c r="CC777" s="14" t="n">
        <v>102.477</v>
      </c>
      <c r="CD777" s="14" t="n">
        <v>7.95</v>
      </c>
      <c r="CE777" s="14" t="n">
        <v>0.502</v>
      </c>
      <c r="CF777" s="14" t="n">
        <v>108.127</v>
      </c>
      <c r="CG777" s="14" t="n">
        <v>0.05</v>
      </c>
      <c r="CH777" s="14" t="n">
        <v>1</v>
      </c>
      <c r="CI777" s="14" t="n">
        <v>0</v>
      </c>
      <c r="CJ777" s="14" t="n">
        <v>0</v>
      </c>
      <c r="CK777" s="14" t="n">
        <v>0</v>
      </c>
      <c r="CL777" s="14" t="n">
        <v>0</v>
      </c>
      <c r="CM777" s="14" t="n">
        <v>0</v>
      </c>
      <c r="CN777" s="14" t="n">
        <v>0</v>
      </c>
      <c r="CO777" s="14" t="n">
        <v>0</v>
      </c>
      <c r="CP777" s="14" t="n">
        <v>0</v>
      </c>
      <c r="CQ777" s="14" t="n">
        <v>1.294</v>
      </c>
      <c r="CR777" s="14" t="n">
        <v>0</v>
      </c>
      <c r="CS777" s="14" t="n">
        <v>7.101</v>
      </c>
      <c r="CT777" s="14" t="n">
        <v>10.426</v>
      </c>
      <c r="CU777" s="14" t="n">
        <v>21.866</v>
      </c>
    </row>
    <row r="778">
      <c r="A778" s="14" t="inlineStr">
        <is>
          <t>TWN2023</t>
        </is>
      </c>
      <c r="B778" s="14" t="inlineStr">
        <is>
          <t>TWN</t>
        </is>
      </c>
      <c r="C778" s="14" t="inlineStr">
        <is>
          <t>TWN</t>
        </is>
      </c>
      <c r="D778" s="14" t="inlineStr">
        <is>
          <t>Taiwan Province of China</t>
        </is>
      </c>
      <c r="E778" s="14" t="n">
        <v>2023</v>
      </c>
      <c r="F778" s="14" t="n">
        <v>0.05</v>
      </c>
      <c r="G778" s="14" t="n">
        <v>8.884</v>
      </c>
      <c r="H778" s="14" t="n">
        <v>1.272</v>
      </c>
      <c r="I778" s="14" t="n">
        <v>-0.134</v>
      </c>
      <c r="J778" s="14" t="n">
        <v>8.75</v>
      </c>
      <c r="K778" s="14" t="n">
        <v>0</v>
      </c>
      <c r="L778" s="14" t="n">
        <v>1</v>
      </c>
      <c r="M778" s="14" t="n">
        <v>10.507</v>
      </c>
      <c r="N778" s="14" t="n">
        <v>3.817</v>
      </c>
      <c r="O778" s="14" t="n">
        <v>-0.096</v>
      </c>
      <c r="P778" s="14" t="n">
        <v>10.411</v>
      </c>
      <c r="Q778" s="14" t="n">
        <v>0</v>
      </c>
      <c r="R778" s="14" t="n">
        <v>1</v>
      </c>
      <c r="S778" s="14" t="n">
        <v>15.246</v>
      </c>
      <c r="T778" s="14" t="n">
        <v>7.634</v>
      </c>
      <c r="U778" s="14" t="n">
        <v>-0.05</v>
      </c>
      <c r="V778" s="14" t="n">
        <v>15.868</v>
      </c>
      <c r="W778" s="14" t="n">
        <v>0.05</v>
      </c>
      <c r="X778" s="14" t="n">
        <v>1</v>
      </c>
      <c r="Y778" s="14" t="n">
        <v>14.584</v>
      </c>
      <c r="Z778" s="14" t="n">
        <v>1.634</v>
      </c>
      <c r="AA778" s="14" t="n">
        <v>1.219</v>
      </c>
      <c r="AB778" s="14" t="n">
        <v>15.803</v>
      </c>
      <c r="AC778" s="14" t="n">
        <v>0</v>
      </c>
      <c r="AD778" s="14" t="n">
        <v>1</v>
      </c>
      <c r="AE778" s="14" t="n">
        <v>11.489</v>
      </c>
      <c r="AF778" s="14" t="n">
        <v>2.288</v>
      </c>
      <c r="AG778" s="14" t="n">
        <v>-4.428</v>
      </c>
      <c r="AH778" s="14" t="n">
        <v>7.061</v>
      </c>
      <c r="AI778" s="14" t="n">
        <v>0</v>
      </c>
      <c r="AJ778" s="14" t="n">
        <v>1</v>
      </c>
      <c r="AK778" s="14" t="n">
        <v>16.55</v>
      </c>
      <c r="AL778" s="14" t="n">
        <v>8.198</v>
      </c>
      <c r="AM778" s="14" t="n">
        <v>-8.917</v>
      </c>
      <c r="AN778" s="14" t="n">
        <v>8.015000000000001</v>
      </c>
      <c r="AO778" s="14" t="n">
        <v>0</v>
      </c>
      <c r="AP778" s="14" t="n">
        <v>0</v>
      </c>
      <c r="AQ778" s="14" t="n">
        <v>0.749</v>
      </c>
      <c r="AR778" s="14" t="n">
        <v>0.129</v>
      </c>
      <c r="AS778" s="14" t="n">
        <v>0.202</v>
      </c>
      <c r="AT778" s="14" t="n">
        <v>0.999</v>
      </c>
      <c r="AU778" s="14" t="n">
        <v>0.05</v>
      </c>
      <c r="AV778" s="14" t="n">
        <v>1</v>
      </c>
      <c r="AW778" s="14" t="n">
        <v>0.783</v>
      </c>
      <c r="AX778" s="14" t="n">
        <v>0.129</v>
      </c>
      <c r="AY778" s="14" t="n">
        <v>0.065</v>
      </c>
      <c r="AZ778" s="14" t="n">
        <v>0.889</v>
      </c>
      <c r="BA778" s="14" t="n">
        <v>0.05</v>
      </c>
      <c r="BB778" s="14" t="n">
        <v>1</v>
      </c>
      <c r="BC778" s="14" t="n">
        <v>0.527</v>
      </c>
      <c r="BD778" s="14" t="n">
        <v>0.129</v>
      </c>
      <c r="BE778" s="14" t="n">
        <v>-0.081</v>
      </c>
      <c r="BF778" s="14" t="n">
        <v>0.469</v>
      </c>
      <c r="BG778" s="14" t="n">
        <v>0.05</v>
      </c>
      <c r="BH778" s="14" t="n">
        <v>0</v>
      </c>
      <c r="BI778" s="14" t="n">
        <v>0.64</v>
      </c>
      <c r="BJ778" s="14" t="n">
        <v>0.129</v>
      </c>
      <c r="BK778" s="14" t="n">
        <v>0.788</v>
      </c>
      <c r="BL778" s="14" t="n">
        <v>1.499</v>
      </c>
      <c r="BM778" s="14" t="n">
        <v>0.05</v>
      </c>
      <c r="BN778" s="14" t="n">
        <v>1</v>
      </c>
      <c r="BO778" s="14" t="n">
        <v>0</v>
      </c>
      <c r="BP778" s="14" t="n">
        <v>-0.004</v>
      </c>
      <c r="BQ778" s="14" t="n">
        <v>0.102</v>
      </c>
      <c r="BR778" s="14" t="n">
        <v>0</v>
      </c>
      <c r="BS778" s="14" t="n">
        <v>0.667</v>
      </c>
      <c r="BT778" s="14" t="n">
        <v>0</v>
      </c>
      <c r="BU778" s="14" t="n">
        <v>-0.004</v>
      </c>
      <c r="BV778" s="14" t="n">
        <v>0.08400000000000001</v>
      </c>
      <c r="BW778" s="14" t="n">
        <v>0.05</v>
      </c>
      <c r="BX778" s="14" t="n">
        <v>0.833</v>
      </c>
      <c r="BY778" s="14" t="n">
        <v>13.254</v>
      </c>
      <c r="BZ778" s="14" t="n">
        <v>0</v>
      </c>
      <c r="CA778" s="14" t="n">
        <v>13.254</v>
      </c>
      <c r="CB778" s="14" t="n">
        <v>0</v>
      </c>
      <c r="CC778" s="14" t="n">
        <v>87.07899999999999</v>
      </c>
      <c r="CD778" s="14" t="n">
        <v>7.95</v>
      </c>
      <c r="CE778" s="14" t="n">
        <v>7.882</v>
      </c>
      <c r="CF778" s="14" t="n">
        <v>99.70999999999999</v>
      </c>
      <c r="CG778" s="14" t="n">
        <v>0.05</v>
      </c>
      <c r="CH778" s="14" t="n">
        <v>1</v>
      </c>
      <c r="CI778" s="14" t="n">
        <v>0</v>
      </c>
      <c r="CJ778" s="14" t="n">
        <v>0</v>
      </c>
      <c r="CK778" s="14" t="n">
        <v>0</v>
      </c>
      <c r="CL778" s="14" t="n">
        <v>0</v>
      </c>
      <c r="CM778" s="14" t="n">
        <v>0</v>
      </c>
      <c r="CN778" s="14" t="n">
        <v>0</v>
      </c>
      <c r="CO778" s="14" t="n">
        <v>0</v>
      </c>
      <c r="CP778" s="14" t="n">
        <v>0.021</v>
      </c>
      <c r="CQ778" s="14" t="n">
        <v>1.348</v>
      </c>
      <c r="CR778" s="14" t="n">
        <v>0</v>
      </c>
      <c r="CS778" s="14" t="n">
        <v>7.394</v>
      </c>
      <c r="CT778" s="14" t="n">
        <v>7.744</v>
      </c>
      <c r="CU778" s="14" t="n">
        <v>13.914</v>
      </c>
    </row>
    <row r="779">
      <c r="A779" s="14" t="inlineStr">
        <is>
          <t>TWN2024</t>
        </is>
      </c>
      <c r="B779" s="14" t="inlineStr">
        <is>
          <t>TWN</t>
        </is>
      </c>
      <c r="C779" s="14" t="inlineStr">
        <is>
          <t>TWN</t>
        </is>
      </c>
      <c r="D779" s="14" t="inlineStr">
        <is>
          <t>Taiwan Province of China</t>
        </is>
      </c>
      <c r="E779" s="14" t="n">
        <v>2024</v>
      </c>
      <c r="F779" s="14" t="n">
        <v>0.05</v>
      </c>
      <c r="G779" s="14" t="n">
        <v>7.138</v>
      </c>
      <c r="H779" s="14" t="n">
        <v>1.31</v>
      </c>
      <c r="I779" s="14" t="n">
        <v>-0.122</v>
      </c>
      <c r="J779" s="14" t="n">
        <v>7.016</v>
      </c>
      <c r="K779" s="14" t="n">
        <v>0</v>
      </c>
      <c r="L779" s="14" t="n">
        <v>1</v>
      </c>
      <c r="M779" s="14" t="n">
        <v>10.498</v>
      </c>
      <c r="N779" s="14" t="n">
        <v>3.93</v>
      </c>
      <c r="O779" s="14" t="n">
        <v>-0.09</v>
      </c>
      <c r="P779" s="14" t="n">
        <v>10.409</v>
      </c>
      <c r="Q779" s="14" t="n">
        <v>0</v>
      </c>
      <c r="R779" s="14" t="n">
        <v>1</v>
      </c>
      <c r="S779" s="14" t="n">
        <v>13.688</v>
      </c>
      <c r="T779" s="14" t="n">
        <v>7.859</v>
      </c>
      <c r="U779" s="14" t="n">
        <v>-0.03</v>
      </c>
      <c r="V779" s="14" t="n">
        <v>14.243</v>
      </c>
      <c r="W779" s="14" t="n">
        <v>0.05</v>
      </c>
      <c r="X779" s="14" t="n">
        <v>1</v>
      </c>
      <c r="Y779" s="14" t="n">
        <v>12.519</v>
      </c>
      <c r="Z779" s="14" t="n">
        <v>1.581</v>
      </c>
      <c r="AA779" s="14" t="n">
        <v>0.103</v>
      </c>
      <c r="AB779" s="14" t="n">
        <v>12.622</v>
      </c>
      <c r="AC779" s="14" t="n">
        <v>0</v>
      </c>
      <c r="AD779" s="14" t="n">
        <v>1</v>
      </c>
      <c r="AE779" s="14" t="n">
        <v>8.909000000000001</v>
      </c>
      <c r="AF779" s="14" t="n">
        <v>1.952</v>
      </c>
      <c r="AG779" s="14" t="n">
        <v>-0.01</v>
      </c>
      <c r="AH779" s="14" t="n">
        <v>8.898999999999999</v>
      </c>
      <c r="AI779" s="14" t="n">
        <v>0</v>
      </c>
      <c r="AJ779" s="14" t="n">
        <v>1</v>
      </c>
      <c r="AK779" s="14" t="n">
        <v>14.196</v>
      </c>
      <c r="AL779" s="14" t="n">
        <v>7.22</v>
      </c>
      <c r="AM779" s="14" t="n">
        <v>-4.845</v>
      </c>
      <c r="AN779" s="14" t="n">
        <v>9.818</v>
      </c>
      <c r="AO779" s="14" t="n">
        <v>0</v>
      </c>
      <c r="AP779" s="14" t="n">
        <v>0</v>
      </c>
      <c r="AQ779" s="14" t="n">
        <v>0.72</v>
      </c>
      <c r="AR779" s="14" t="n">
        <v>0.132</v>
      </c>
      <c r="AS779" s="14" t="n">
        <v>0.191</v>
      </c>
      <c r="AT779" s="14" t="n">
        <v>0.956</v>
      </c>
      <c r="AU779" s="14" t="n">
        <v>0.05</v>
      </c>
      <c r="AV779" s="14" t="n">
        <v>1</v>
      </c>
      <c r="AW779" s="14" t="n">
        <v>0.734</v>
      </c>
      <c r="AX779" s="14" t="n">
        <v>0.132</v>
      </c>
      <c r="AY779" s="14" t="n">
        <v>0.074</v>
      </c>
      <c r="AZ779" s="14" t="n">
        <v>0.848</v>
      </c>
      <c r="BA779" s="14" t="n">
        <v>0.05</v>
      </c>
      <c r="BB779" s="14" t="n">
        <v>1</v>
      </c>
      <c r="BC779" s="14" t="n">
        <v>0.51</v>
      </c>
      <c r="BD779" s="14" t="n">
        <v>0.132</v>
      </c>
      <c r="BE779" s="14" t="n">
        <v>-0.077</v>
      </c>
      <c r="BF779" s="14" t="n">
        <v>0.455</v>
      </c>
      <c r="BG779" s="14" t="n">
        <v>0.05</v>
      </c>
      <c r="BH779" s="14" t="n">
        <v>0</v>
      </c>
      <c r="BI779" s="14" t="n">
        <v>0.652</v>
      </c>
      <c r="BJ779" s="14" t="n">
        <v>0.132</v>
      </c>
      <c r="BK779" s="14" t="n">
        <v>0.6909999999999999</v>
      </c>
      <c r="BL779" s="14" t="n">
        <v>1.41</v>
      </c>
      <c r="BM779" s="14" t="n">
        <v>0.05</v>
      </c>
      <c r="BN779" s="14" t="n">
        <v>1</v>
      </c>
      <c r="BO779" s="14" t="n">
        <v>0</v>
      </c>
      <c r="BP779" s="14" t="n">
        <v>-0.003</v>
      </c>
      <c r="BQ779" s="14" t="n">
        <v>0.128</v>
      </c>
      <c r="BR779" s="14" t="n">
        <v>0</v>
      </c>
      <c r="BS779" s="14" t="n">
        <v>0.667</v>
      </c>
      <c r="BT779" s="14" t="n">
        <v>0</v>
      </c>
      <c r="BU779" s="14" t="n">
        <v>-0.005</v>
      </c>
      <c r="BV779" s="14" t="n">
        <v>0.08699999999999999</v>
      </c>
      <c r="BW779" s="14" t="n">
        <v>0.05</v>
      </c>
      <c r="BX779" s="14" t="n">
        <v>0.833</v>
      </c>
      <c r="BY779" s="14" t="n">
        <v>13.646</v>
      </c>
      <c r="BZ779" s="14" t="n">
        <v>0</v>
      </c>
      <c r="CA779" s="14" t="n">
        <v>13.646</v>
      </c>
      <c r="CB779" s="14" t="n">
        <v>0</v>
      </c>
      <c r="CC779" s="14" t="n">
        <v>86.38500000000001</v>
      </c>
      <c r="CD779" s="14" t="n">
        <v>7.95</v>
      </c>
      <c r="CE779" s="14" t="n">
        <v>2.875</v>
      </c>
      <c r="CF779" s="14" t="n">
        <v>93.724</v>
      </c>
      <c r="CG779" s="14" t="n">
        <v>0.05</v>
      </c>
      <c r="CH779" s="14" t="n">
        <v>1</v>
      </c>
      <c r="CI779" s="14" t="n">
        <v>0</v>
      </c>
      <c r="CJ779" s="14" t="n">
        <v>0</v>
      </c>
      <c r="CK779" s="14" t="n">
        <v>0</v>
      </c>
      <c r="CL779" s="14" t="n">
        <v>0</v>
      </c>
      <c r="CM779" s="14" t="n">
        <v>0</v>
      </c>
      <c r="CN779" s="14" t="n">
        <v>0</v>
      </c>
      <c r="CO779" s="14" t="n">
        <v>0</v>
      </c>
      <c r="CP779" s="14" t="n">
        <v>0.021</v>
      </c>
      <c r="CQ779" s="14" t="n">
        <v>1.387</v>
      </c>
      <c r="CR779" s="14" t="n">
        <v>0</v>
      </c>
      <c r="CS779" s="14" t="n">
        <v>7.613</v>
      </c>
      <c r="CT779" s="14" t="n">
        <v>5.922</v>
      </c>
      <c r="CU779" s="14" t="n">
        <v>12.217</v>
      </c>
    </row>
    <row r="780">
      <c r="A780" s="14" t="inlineStr">
        <is>
          <t>TJK2021</t>
        </is>
      </c>
      <c r="B780" s="14" t="inlineStr">
        <is>
          <t>TJK</t>
        </is>
      </c>
      <c r="C780" s="14" t="inlineStr">
        <is>
          <t>TJK</t>
        </is>
      </c>
      <c r="D780" s="14" t="inlineStr">
        <is>
          <t>Tajikistan</t>
        </is>
      </c>
      <c r="E780" s="14" t="n">
        <v>2021</v>
      </c>
      <c r="F780" s="14" t="n">
        <v>0.18</v>
      </c>
      <c r="G780" s="14" t="n">
        <v>1.939</v>
      </c>
      <c r="H780" s="14" t="n">
        <v>0.597</v>
      </c>
      <c r="I780" s="14" t="n">
        <v>0</v>
      </c>
      <c r="J780" s="14" t="n">
        <v>1.939</v>
      </c>
      <c r="K780" s="14" t="n">
        <v>0</v>
      </c>
      <c r="L780" s="14" t="n">
        <v>1</v>
      </c>
      <c r="M780" s="14" t="n">
        <v>3.14</v>
      </c>
      <c r="N780" s="14" t="n">
        <v>1.792</v>
      </c>
      <c r="O780" s="14" t="n">
        <v>0</v>
      </c>
      <c r="P780" s="14" t="n">
        <v>3.14</v>
      </c>
      <c r="Q780" s="14" t="n">
        <v>0</v>
      </c>
      <c r="R780" s="14" t="n">
        <v>1</v>
      </c>
      <c r="S780" s="14" t="n">
        <v>4.926</v>
      </c>
      <c r="T780" s="14" t="n">
        <v>3.584</v>
      </c>
      <c r="U780" s="14" t="n">
        <v>-0.422</v>
      </c>
      <c r="V780" s="14" t="n">
        <v>4.503</v>
      </c>
      <c r="W780" s="14" t="n">
        <v>0</v>
      </c>
      <c r="X780" s="14" t="n">
        <v>1</v>
      </c>
      <c r="Y780" s="14" t="n">
        <v>5.856</v>
      </c>
      <c r="Z780" s="14" t="n">
        <v>0.57</v>
      </c>
      <c r="AA780" s="14" t="n">
        <v>0</v>
      </c>
      <c r="AB780" s="14" t="n">
        <v>5.856</v>
      </c>
      <c r="AC780" s="14" t="n">
        <v>0</v>
      </c>
      <c r="AD780" s="14" t="n">
        <v>1</v>
      </c>
      <c r="AE780" s="14" t="n">
        <v>6.998</v>
      </c>
      <c r="AF780" s="14" t="n">
        <v>1.216</v>
      </c>
      <c r="AG780" s="14" t="n">
        <v>0</v>
      </c>
      <c r="AH780" s="14" t="n">
        <v>6.998</v>
      </c>
      <c r="AI780" s="14" t="n">
        <v>0</v>
      </c>
      <c r="AJ780" s="14" t="n">
        <v>1</v>
      </c>
      <c r="AK780" s="14" t="n">
        <v>13.848</v>
      </c>
      <c r="AL780" s="14" t="n">
        <v>6.041</v>
      </c>
      <c r="AM780" s="14" t="n">
        <v>0</v>
      </c>
      <c r="AN780" s="14" t="n">
        <v>16.34</v>
      </c>
      <c r="AO780" s="14" t="n">
        <v>0.18</v>
      </c>
      <c r="AP780" s="14" t="n">
        <v>1</v>
      </c>
      <c r="AQ780" s="14" t="n">
        <v>0.619</v>
      </c>
      <c r="AR780" s="14" t="n">
        <v>0.114</v>
      </c>
      <c r="AS780" s="14" t="n">
        <v>0.044</v>
      </c>
      <c r="AT780" s="14" t="n">
        <v>0.782</v>
      </c>
      <c r="AU780" s="14" t="n">
        <v>0.18</v>
      </c>
      <c r="AV780" s="14" t="n">
        <v>1</v>
      </c>
      <c r="AW780" s="14" t="n">
        <v>0.599</v>
      </c>
      <c r="AX780" s="14" t="n">
        <v>0.114</v>
      </c>
      <c r="AY780" s="14" t="n">
        <v>0.11</v>
      </c>
      <c r="AZ780" s="14" t="n">
        <v>0.837</v>
      </c>
      <c r="BA780" s="14" t="n">
        <v>0.18</v>
      </c>
      <c r="BB780" s="14" t="n">
        <v>1</v>
      </c>
      <c r="BC780" s="14" t="n">
        <v>0.439</v>
      </c>
      <c r="BD780" s="14" t="n">
        <v>0.114</v>
      </c>
      <c r="BE780" s="14" t="n">
        <v>-0.028</v>
      </c>
      <c r="BF780" s="14" t="n">
        <v>0.411</v>
      </c>
      <c r="BG780" s="14" t="n">
        <v>0</v>
      </c>
      <c r="BH780" s="14" t="n">
        <v>1</v>
      </c>
      <c r="BI780" s="14" t="n">
        <v>0.505</v>
      </c>
      <c r="BJ780" s="14" t="n">
        <v>0.114</v>
      </c>
      <c r="BK780" s="14" t="n">
        <v>0.619</v>
      </c>
      <c r="BL780" s="14" t="n">
        <v>1.326</v>
      </c>
      <c r="BM780" s="14" t="n">
        <v>0.18</v>
      </c>
      <c r="BN780" s="14" t="n">
        <v>1</v>
      </c>
      <c r="BO780" s="14" t="n">
        <v>0</v>
      </c>
      <c r="BP780" s="14" t="n">
        <v>0</v>
      </c>
      <c r="BQ780" s="14" t="n">
        <v>0.05</v>
      </c>
      <c r="BR780" s="14" t="n">
        <v>0</v>
      </c>
      <c r="BS780" s="14" t="n">
        <v>0.833</v>
      </c>
      <c r="BT780" s="14" t="n">
        <v>0</v>
      </c>
      <c r="BU780" s="14" t="n">
        <v>0</v>
      </c>
      <c r="BV780" s="14" t="n">
        <v>0.021</v>
      </c>
      <c r="BW780" s="14" t="n">
        <v>0.18</v>
      </c>
      <c r="BX780" s="14" t="n">
        <v>0.833</v>
      </c>
      <c r="BY780" s="14" t="n">
        <v>11.787</v>
      </c>
      <c r="BZ780" s="14" t="n">
        <v>0</v>
      </c>
      <c r="CA780" s="14" t="n">
        <v>11.787</v>
      </c>
      <c r="CB780" s="14" t="n">
        <v>0</v>
      </c>
      <c r="CC780" s="14" t="n">
        <v>78.125</v>
      </c>
      <c r="CD780" s="14" t="n">
        <v>7.95</v>
      </c>
      <c r="CE780" s="14" t="n">
        <v>0</v>
      </c>
      <c r="CF780" s="14" t="n">
        <v>92.188</v>
      </c>
      <c r="CG780" s="14" t="n">
        <v>0.18</v>
      </c>
      <c r="CH780" s="14" t="n">
        <v>1</v>
      </c>
      <c r="CI780" s="14" t="n">
        <v>0</v>
      </c>
      <c r="CJ780" s="14" t="n">
        <v>0</v>
      </c>
      <c r="CK780" s="14" t="n">
        <v>0</v>
      </c>
      <c r="CL780" s="14" t="n">
        <v>0</v>
      </c>
      <c r="CM780" s="14" t="n">
        <v>0</v>
      </c>
      <c r="CN780" s="14" t="n">
        <v>0</v>
      </c>
      <c r="CO780" s="14" t="n">
        <v>0</v>
      </c>
      <c r="CP780" s="14" t="n">
        <v>0.955</v>
      </c>
      <c r="CQ780" s="14" t="n">
        <v>1.198</v>
      </c>
      <c r="CR780" s="14" t="n">
        <v>0.003</v>
      </c>
      <c r="CS780" s="14" t="n">
        <v>4.776</v>
      </c>
      <c r="CT780" s="14" t="n">
        <v>4.41</v>
      </c>
      <c r="CU780" s="14" t="n">
        <v>15.162</v>
      </c>
    </row>
    <row r="781">
      <c r="A781" s="14" t="inlineStr">
        <is>
          <t>TJK2022</t>
        </is>
      </c>
      <c r="B781" s="14" t="inlineStr">
        <is>
          <t>TJK</t>
        </is>
      </c>
      <c r="C781" s="14" t="inlineStr">
        <is>
          <t>TJK</t>
        </is>
      </c>
      <c r="D781" s="14" t="inlineStr">
        <is>
          <t>Tajikistan</t>
        </is>
      </c>
      <c r="E781" s="14" t="n">
        <v>2022</v>
      </c>
      <c r="F781" s="14" t="n">
        <v>0.18</v>
      </c>
      <c r="G781" s="14" t="n">
        <v>2.162</v>
      </c>
      <c r="H781" s="14" t="n">
        <v>0.647</v>
      </c>
      <c r="I781" s="14" t="n">
        <v>0</v>
      </c>
      <c r="J781" s="14" t="n">
        <v>2.162</v>
      </c>
      <c r="K781" s="14" t="n">
        <v>0</v>
      </c>
      <c r="L781" s="14" t="n">
        <v>1</v>
      </c>
      <c r="M781" s="14" t="n">
        <v>3.467</v>
      </c>
      <c r="N781" s="14" t="n">
        <v>1.942</v>
      </c>
      <c r="O781" s="14" t="n">
        <v>0</v>
      </c>
      <c r="P781" s="14" t="n">
        <v>3.467</v>
      </c>
      <c r="Q781" s="14" t="n">
        <v>0</v>
      </c>
      <c r="R781" s="14" t="n">
        <v>1</v>
      </c>
      <c r="S781" s="14" t="n">
        <v>5.398</v>
      </c>
      <c r="T781" s="14" t="n">
        <v>3.883</v>
      </c>
      <c r="U781" s="14" t="n">
        <v>-0.442</v>
      </c>
      <c r="V781" s="14" t="n">
        <v>4.956</v>
      </c>
      <c r="W781" s="14" t="n">
        <v>0</v>
      </c>
      <c r="X781" s="14" t="n">
        <v>1</v>
      </c>
      <c r="Y781" s="14" t="n">
        <v>6.324</v>
      </c>
      <c r="Z781" s="14" t="n">
        <v>0.616</v>
      </c>
      <c r="AA781" s="14" t="n">
        <v>0</v>
      </c>
      <c r="AB781" s="14" t="n">
        <v>6.324</v>
      </c>
      <c r="AC781" s="14" t="n">
        <v>0</v>
      </c>
      <c r="AD781" s="14" t="n">
        <v>1</v>
      </c>
      <c r="AE781" s="14" t="n">
        <v>7.557</v>
      </c>
      <c r="AF781" s="14" t="n">
        <v>1.313</v>
      </c>
      <c r="AG781" s="14" t="n">
        <v>0</v>
      </c>
      <c r="AH781" s="14" t="n">
        <v>7.557</v>
      </c>
      <c r="AI781" s="14" t="n">
        <v>0</v>
      </c>
      <c r="AJ781" s="14" t="n">
        <v>1</v>
      </c>
      <c r="AK781" s="14" t="n">
        <v>14.951</v>
      </c>
      <c r="AL781" s="14" t="n">
        <v>6.522</v>
      </c>
      <c r="AM781" s="14" t="n">
        <v>0.199</v>
      </c>
      <c r="AN781" s="14" t="n">
        <v>17.643</v>
      </c>
      <c r="AO781" s="14" t="n">
        <v>0.18</v>
      </c>
      <c r="AP781" s="14" t="n">
        <v>1</v>
      </c>
      <c r="AQ781" s="14" t="n">
        <v>0.861</v>
      </c>
      <c r="AR781" s="14" t="n">
        <v>0.123</v>
      </c>
      <c r="AS781" s="14" t="n">
        <v>0.03</v>
      </c>
      <c r="AT781" s="14" t="n">
        <v>1.037</v>
      </c>
      <c r="AU781" s="14" t="n">
        <v>0.18</v>
      </c>
      <c r="AV781" s="14" t="n">
        <v>1</v>
      </c>
      <c r="AW781" s="14" t="n">
        <v>0.986</v>
      </c>
      <c r="AX781" s="14" t="n">
        <v>0.123</v>
      </c>
      <c r="AY781" s="14" t="n">
        <v>0.081</v>
      </c>
      <c r="AZ781" s="14" t="n">
        <v>1.243</v>
      </c>
      <c r="BA781" s="14" t="n">
        <v>0.18</v>
      </c>
      <c r="BB781" s="14" t="n">
        <v>1</v>
      </c>
      <c r="BC781" s="14" t="n">
        <v>0.598</v>
      </c>
      <c r="BD781" s="14" t="n">
        <v>0.123</v>
      </c>
      <c r="BE781" s="14" t="n">
        <v>-0.03</v>
      </c>
      <c r="BF781" s="14" t="n">
        <v>0.5679999999999999</v>
      </c>
      <c r="BG781" s="14" t="n">
        <v>0</v>
      </c>
      <c r="BH781" s="14" t="n">
        <v>1</v>
      </c>
      <c r="BI781" s="14" t="n">
        <v>0.612</v>
      </c>
      <c r="BJ781" s="14" t="n">
        <v>0.123</v>
      </c>
      <c r="BK781" s="14" t="n">
        <v>0.675</v>
      </c>
      <c r="BL781" s="14" t="n">
        <v>1.499</v>
      </c>
      <c r="BM781" s="14" t="n">
        <v>0.18</v>
      </c>
      <c r="BN781" s="14" t="n">
        <v>1</v>
      </c>
      <c r="BO781" s="14" t="n">
        <v>0</v>
      </c>
      <c r="BP781" s="14" t="n">
        <v>0</v>
      </c>
      <c r="BQ781" s="14" t="n">
        <v>0.051</v>
      </c>
      <c r="BR781" s="14" t="n">
        <v>0</v>
      </c>
      <c r="BS781" s="14" t="n">
        <v>0.833</v>
      </c>
      <c r="BT781" s="14" t="n">
        <v>0</v>
      </c>
      <c r="BU781" s="14" t="n">
        <v>0</v>
      </c>
      <c r="BV781" s="14" t="n">
        <v>0.021</v>
      </c>
      <c r="BW781" s="14" t="n">
        <v>0.18</v>
      </c>
      <c r="BX781" s="14" t="n">
        <v>0.833</v>
      </c>
      <c r="BY781" s="14" t="n">
        <v>12.729</v>
      </c>
      <c r="BZ781" s="14" t="n">
        <v>0</v>
      </c>
      <c r="CA781" s="14" t="n">
        <v>12.729</v>
      </c>
      <c r="CB781" s="14" t="n">
        <v>0</v>
      </c>
      <c r="CC781" s="14" t="n">
        <v>97.90000000000001</v>
      </c>
      <c r="CD781" s="14" t="n">
        <v>7.95</v>
      </c>
      <c r="CE781" s="14" t="n">
        <v>1.087</v>
      </c>
      <c r="CF781" s="14" t="n">
        <v>112.585</v>
      </c>
      <c r="CG781" s="14" t="n">
        <v>0.15</v>
      </c>
      <c r="CH781" s="14" t="n">
        <v>1</v>
      </c>
      <c r="CI781" s="14" t="n">
        <v>0</v>
      </c>
      <c r="CJ781" s="14" t="n">
        <v>0</v>
      </c>
      <c r="CK781" s="14" t="n">
        <v>0</v>
      </c>
      <c r="CL781" s="14" t="n">
        <v>0</v>
      </c>
      <c r="CM781" s="14" t="n">
        <v>0</v>
      </c>
      <c r="CN781" s="14" t="n">
        <v>0</v>
      </c>
      <c r="CO781" s="14" t="n">
        <v>0</v>
      </c>
      <c r="CP781" s="14" t="n">
        <v>0.952</v>
      </c>
      <c r="CQ781" s="14" t="n">
        <v>1.294</v>
      </c>
      <c r="CR781" s="14" t="n">
        <v>0.004</v>
      </c>
      <c r="CS781" s="14" t="n">
        <v>5.158</v>
      </c>
      <c r="CT781" s="14" t="n">
        <v>5.842</v>
      </c>
      <c r="CU781" s="14" t="n">
        <v>31.326</v>
      </c>
    </row>
    <row r="782">
      <c r="A782" s="14" t="inlineStr">
        <is>
          <t>TJK2023</t>
        </is>
      </c>
      <c r="B782" s="14" t="inlineStr">
        <is>
          <t>TJK</t>
        </is>
      </c>
      <c r="C782" s="14" t="inlineStr">
        <is>
          <t>TJK</t>
        </is>
      </c>
      <c r="D782" s="14" t="inlineStr">
        <is>
          <t>Tajikistan</t>
        </is>
      </c>
      <c r="E782" s="14" t="n">
        <v>2023</v>
      </c>
      <c r="F782" s="14" t="n">
        <v>0.18</v>
      </c>
      <c r="G782" s="14" t="n">
        <v>2.124</v>
      </c>
      <c r="H782" s="14" t="n">
        <v>0.674</v>
      </c>
      <c r="I782" s="14" t="n">
        <v>0</v>
      </c>
      <c r="J782" s="14" t="n">
        <v>2.124</v>
      </c>
      <c r="K782" s="14" t="n">
        <v>0</v>
      </c>
      <c r="L782" s="14" t="n">
        <v>1</v>
      </c>
      <c r="M782" s="14" t="n">
        <v>3.499</v>
      </c>
      <c r="N782" s="14" t="n">
        <v>2.022</v>
      </c>
      <c r="O782" s="14" t="n">
        <v>0</v>
      </c>
      <c r="P782" s="14" t="n">
        <v>3.499</v>
      </c>
      <c r="Q782" s="14" t="n">
        <v>0</v>
      </c>
      <c r="R782" s="14" t="n">
        <v>1</v>
      </c>
      <c r="S782" s="14" t="n">
        <v>5.494</v>
      </c>
      <c r="T782" s="14" t="n">
        <v>4.044</v>
      </c>
      <c r="U782" s="14" t="n">
        <v>-0.483</v>
      </c>
      <c r="V782" s="14" t="n">
        <v>5.011</v>
      </c>
      <c r="W782" s="14" t="n">
        <v>0</v>
      </c>
      <c r="X782" s="14" t="n">
        <v>1</v>
      </c>
      <c r="Y782" s="14" t="n">
        <v>6.585</v>
      </c>
      <c r="Z782" s="14" t="n">
        <v>0.641</v>
      </c>
      <c r="AA782" s="14" t="n">
        <v>0</v>
      </c>
      <c r="AB782" s="14" t="n">
        <v>6.585</v>
      </c>
      <c r="AC782" s="14" t="n">
        <v>0</v>
      </c>
      <c r="AD782" s="14" t="n">
        <v>1</v>
      </c>
      <c r="AE782" s="14" t="n">
        <v>7.869</v>
      </c>
      <c r="AF782" s="14" t="n">
        <v>1.367</v>
      </c>
      <c r="AG782" s="14" t="n">
        <v>0</v>
      </c>
      <c r="AH782" s="14" t="n">
        <v>7.869</v>
      </c>
      <c r="AI782" s="14" t="n">
        <v>0</v>
      </c>
      <c r="AJ782" s="14" t="n">
        <v>1</v>
      </c>
      <c r="AK782" s="14" t="n">
        <v>15.569</v>
      </c>
      <c r="AL782" s="14" t="n">
        <v>6.792</v>
      </c>
      <c r="AM782" s="14" t="n">
        <v>0.31</v>
      </c>
      <c r="AN782" s="14" t="n">
        <v>18.371</v>
      </c>
      <c r="AO782" s="14" t="n">
        <v>0.18</v>
      </c>
      <c r="AP782" s="14" t="n">
        <v>1</v>
      </c>
      <c r="AQ782" s="14" t="n">
        <v>0.76</v>
      </c>
      <c r="AR782" s="14" t="n">
        <v>0.129</v>
      </c>
      <c r="AS782" s="14" t="n">
        <v>0.055</v>
      </c>
      <c r="AT782" s="14" t="n">
        <v>0.944</v>
      </c>
      <c r="AU782" s="14" t="n">
        <v>0.18</v>
      </c>
      <c r="AV782" s="14" t="n">
        <v>1</v>
      </c>
      <c r="AW782" s="14" t="n">
        <v>0.8110000000000001</v>
      </c>
      <c r="AX782" s="14" t="n">
        <v>0.129</v>
      </c>
      <c r="AY782" s="14" t="n">
        <v>0.121</v>
      </c>
      <c r="AZ782" s="14" t="n">
        <v>1.079</v>
      </c>
      <c r="BA782" s="14" t="n">
        <v>0.18</v>
      </c>
      <c r="BB782" s="14" t="n">
        <v>1</v>
      </c>
      <c r="BC782" s="14" t="n">
        <v>0.535</v>
      </c>
      <c r="BD782" s="14" t="n">
        <v>0.129</v>
      </c>
      <c r="BE782" s="14" t="n">
        <v>-0.031</v>
      </c>
      <c r="BF782" s="14" t="n">
        <v>0.504</v>
      </c>
      <c r="BG782" s="14" t="n">
        <v>0</v>
      </c>
      <c r="BH782" s="14" t="n">
        <v>1</v>
      </c>
      <c r="BI782" s="14" t="n">
        <v>0.579</v>
      </c>
      <c r="BJ782" s="14" t="n">
        <v>0.129</v>
      </c>
      <c r="BK782" s="14" t="n">
        <v>0.719</v>
      </c>
      <c r="BL782" s="14" t="n">
        <v>1.502</v>
      </c>
      <c r="BM782" s="14" t="n">
        <v>0.18</v>
      </c>
      <c r="BN782" s="14" t="n">
        <v>1</v>
      </c>
      <c r="BO782" s="14" t="n">
        <v>0</v>
      </c>
      <c r="BP782" s="14" t="n">
        <v>0</v>
      </c>
      <c r="BQ782" s="14" t="n">
        <v>0.059</v>
      </c>
      <c r="BR782" s="14" t="n">
        <v>0</v>
      </c>
      <c r="BS782" s="14" t="n">
        <v>0.833</v>
      </c>
      <c r="BT782" s="14" t="n">
        <v>0</v>
      </c>
      <c r="BU782" s="14" t="n">
        <v>0</v>
      </c>
      <c r="BV782" s="14" t="n">
        <v>0.025</v>
      </c>
      <c r="BW782" s="14" t="n">
        <v>0.18</v>
      </c>
      <c r="BX782" s="14" t="n">
        <v>0.833</v>
      </c>
      <c r="BY782" s="14" t="n">
        <v>13.254</v>
      </c>
      <c r="BZ782" s="14" t="n">
        <v>0</v>
      </c>
      <c r="CA782" s="14" t="n">
        <v>13.254</v>
      </c>
      <c r="CB782" s="14" t="n">
        <v>0</v>
      </c>
      <c r="CC782" s="14" t="n">
        <v>83.248</v>
      </c>
      <c r="CD782" s="14" t="n">
        <v>7.95</v>
      </c>
      <c r="CE782" s="14" t="n">
        <v>1.383</v>
      </c>
      <c r="CF782" s="14" t="n">
        <v>95.735</v>
      </c>
      <c r="CG782" s="14" t="n">
        <v>0.15</v>
      </c>
      <c r="CH782" s="14" t="n">
        <v>1</v>
      </c>
      <c r="CI782" s="14" t="n">
        <v>0</v>
      </c>
      <c r="CJ782" s="14" t="n">
        <v>0</v>
      </c>
      <c r="CK782" s="14" t="n">
        <v>0</v>
      </c>
      <c r="CL782" s="14" t="n">
        <v>0</v>
      </c>
      <c r="CM782" s="14" t="n">
        <v>0</v>
      </c>
      <c r="CN782" s="14" t="n">
        <v>0</v>
      </c>
      <c r="CO782" s="14" t="n">
        <v>0</v>
      </c>
      <c r="CP782" s="14" t="n">
        <v>0.952</v>
      </c>
      <c r="CQ782" s="14" t="n">
        <v>1.348</v>
      </c>
      <c r="CR782" s="14" t="n">
        <v>0.004</v>
      </c>
      <c r="CS782" s="14" t="n">
        <v>5.37</v>
      </c>
      <c r="CT782" s="14" t="n">
        <v>3.466</v>
      </c>
      <c r="CU782" s="14" t="n">
        <v>11.622</v>
      </c>
    </row>
    <row r="783">
      <c r="A783" s="14" t="inlineStr">
        <is>
          <t>TJK2024</t>
        </is>
      </c>
      <c r="B783" s="14" t="inlineStr">
        <is>
          <t>TJK</t>
        </is>
      </c>
      <c r="C783" s="14" t="inlineStr">
        <is>
          <t>TJK</t>
        </is>
      </c>
      <c r="D783" s="14" t="inlineStr">
        <is>
          <t>Tajikistan</t>
        </is>
      </c>
      <c r="E783" s="14" t="n">
        <v>2024</v>
      </c>
      <c r="F783" s="14" t="n">
        <v>0.18</v>
      </c>
      <c r="G783" s="14" t="n">
        <v>2.161</v>
      </c>
      <c r="H783" s="14" t="n">
        <v>0.694</v>
      </c>
      <c r="I783" s="14" t="n">
        <v>0</v>
      </c>
      <c r="J783" s="14" t="n">
        <v>2.161</v>
      </c>
      <c r="K783" s="14" t="n">
        <v>0</v>
      </c>
      <c r="L783" s="14" t="n">
        <v>1</v>
      </c>
      <c r="M783" s="14" t="n">
        <v>3.554</v>
      </c>
      <c r="N783" s="14" t="n">
        <v>2.082</v>
      </c>
      <c r="O783" s="14" t="n">
        <v>0</v>
      </c>
      <c r="P783" s="14" t="n">
        <v>3.554</v>
      </c>
      <c r="Q783" s="14" t="n">
        <v>0</v>
      </c>
      <c r="R783" s="14" t="n">
        <v>1</v>
      </c>
      <c r="S783" s="14" t="n">
        <v>5.63</v>
      </c>
      <c r="T783" s="14" t="n">
        <v>4.163</v>
      </c>
      <c r="U783" s="14" t="n">
        <v>-0.502</v>
      </c>
      <c r="V783" s="14" t="n">
        <v>5.128</v>
      </c>
      <c r="W783" s="14" t="n">
        <v>0</v>
      </c>
      <c r="X783" s="14" t="n">
        <v>1</v>
      </c>
      <c r="Y783" s="14" t="n">
        <v>6.78</v>
      </c>
      <c r="Z783" s="14" t="n">
        <v>0.66</v>
      </c>
      <c r="AA783" s="14" t="n">
        <v>0</v>
      </c>
      <c r="AB783" s="14" t="n">
        <v>6.78</v>
      </c>
      <c r="AC783" s="14" t="n">
        <v>0</v>
      </c>
      <c r="AD783" s="14" t="n">
        <v>1</v>
      </c>
      <c r="AE783" s="14" t="n">
        <v>8.101000000000001</v>
      </c>
      <c r="AF783" s="14" t="n">
        <v>1.407</v>
      </c>
      <c r="AG783" s="14" t="n">
        <v>0</v>
      </c>
      <c r="AH783" s="14" t="n">
        <v>8.101000000000001</v>
      </c>
      <c r="AI783" s="14" t="n">
        <v>0</v>
      </c>
      <c r="AJ783" s="14" t="n">
        <v>1</v>
      </c>
      <c r="AK783" s="14" t="n">
        <v>16.028</v>
      </c>
      <c r="AL783" s="14" t="n">
        <v>6.992</v>
      </c>
      <c r="AM783" s="14" t="n">
        <v>0.393</v>
      </c>
      <c r="AN783" s="14" t="n">
        <v>18.913</v>
      </c>
      <c r="AO783" s="14" t="n">
        <v>0.18</v>
      </c>
      <c r="AP783" s="14" t="n">
        <v>1</v>
      </c>
      <c r="AQ783" s="14" t="n">
        <v>0.724</v>
      </c>
      <c r="AR783" s="14" t="n">
        <v>0.132</v>
      </c>
      <c r="AS783" s="14" t="n">
        <v>0.06900000000000001</v>
      </c>
      <c r="AT783" s="14" t="n">
        <v>0.913</v>
      </c>
      <c r="AU783" s="14" t="n">
        <v>0.18</v>
      </c>
      <c r="AV783" s="14" t="n">
        <v>1</v>
      </c>
      <c r="AW783" s="14" t="n">
        <v>0.75</v>
      </c>
      <c r="AX783" s="14" t="n">
        <v>0.132</v>
      </c>
      <c r="AY783" s="14" t="n">
        <v>0.14</v>
      </c>
      <c r="AZ783" s="14" t="n">
        <v>1.025</v>
      </c>
      <c r="BA783" s="14" t="n">
        <v>0.18</v>
      </c>
      <c r="BB783" s="14" t="n">
        <v>1</v>
      </c>
      <c r="BC783" s="14" t="n">
        <v>0.513</v>
      </c>
      <c r="BD783" s="14" t="n">
        <v>0.132</v>
      </c>
      <c r="BE783" s="14" t="n">
        <v>-0.032</v>
      </c>
      <c r="BF783" s="14" t="n">
        <v>0.481</v>
      </c>
      <c r="BG783" s="14" t="n">
        <v>0</v>
      </c>
      <c r="BH783" s="14" t="n">
        <v>1</v>
      </c>
      <c r="BI783" s="14" t="n">
        <v>0.591</v>
      </c>
      <c r="BJ783" s="14" t="n">
        <v>0.132</v>
      </c>
      <c r="BK783" s="14" t="n">
        <v>0.747</v>
      </c>
      <c r="BL783" s="14" t="n">
        <v>1.542</v>
      </c>
      <c r="BM783" s="14" t="n">
        <v>0.18</v>
      </c>
      <c r="BN783" s="14" t="n">
        <v>1</v>
      </c>
      <c r="BO783" s="14" t="n">
        <v>0</v>
      </c>
      <c r="BP783" s="14" t="n">
        <v>0</v>
      </c>
      <c r="BQ783" s="14" t="n">
        <v>0.061</v>
      </c>
      <c r="BR783" s="14" t="n">
        <v>0</v>
      </c>
      <c r="BS783" s="14" t="n">
        <v>0.833</v>
      </c>
      <c r="BT783" s="14" t="n">
        <v>0</v>
      </c>
      <c r="BU783" s="14" t="n">
        <v>0</v>
      </c>
      <c r="BV783" s="14" t="n">
        <v>0.025</v>
      </c>
      <c r="BW783" s="14" t="n">
        <v>0.18</v>
      </c>
      <c r="BX783" s="14" t="n">
        <v>0.833</v>
      </c>
      <c r="BY783" s="14" t="n">
        <v>13.646</v>
      </c>
      <c r="BZ783" s="14" t="n">
        <v>0</v>
      </c>
      <c r="CA783" s="14" t="n">
        <v>13.646</v>
      </c>
      <c r="CB783" s="14" t="n">
        <v>0</v>
      </c>
      <c r="CC783" s="14" t="n">
        <v>82.58799999999999</v>
      </c>
      <c r="CD783" s="14" t="n">
        <v>7.95</v>
      </c>
      <c r="CE783" s="14" t="n">
        <v>1.687</v>
      </c>
      <c r="CF783" s="14" t="n">
        <v>94.976</v>
      </c>
      <c r="CG783" s="14" t="n">
        <v>0.15</v>
      </c>
      <c r="CH783" s="14" t="n">
        <v>1</v>
      </c>
      <c r="CI783" s="14" t="n">
        <v>0</v>
      </c>
      <c r="CJ783" s="14" t="n">
        <v>0</v>
      </c>
      <c r="CK783" s="14" t="n">
        <v>0</v>
      </c>
      <c r="CL783" s="14" t="n">
        <v>0</v>
      </c>
      <c r="CM783" s="14" t="n">
        <v>0</v>
      </c>
      <c r="CN783" s="14" t="n">
        <v>0</v>
      </c>
      <c r="CO783" s="14" t="n">
        <v>0</v>
      </c>
      <c r="CP783" s="14" t="n">
        <v>0.952</v>
      </c>
      <c r="CQ783" s="14" t="n">
        <v>1.387</v>
      </c>
      <c r="CR783" s="14" t="n">
        <v>0.004</v>
      </c>
      <c r="CS783" s="14" t="n">
        <v>5.529</v>
      </c>
      <c r="CT783" s="14" t="n">
        <v>3.027</v>
      </c>
      <c r="CU783" s="14" t="n">
        <v>10.168</v>
      </c>
    </row>
    <row r="784">
      <c r="A784" s="14" t="inlineStr">
        <is>
          <t>TZA2021</t>
        </is>
      </c>
      <c r="B784" s="14" t="inlineStr">
        <is>
          <t>TZA</t>
        </is>
      </c>
      <c r="C784" s="14" t="inlineStr">
        <is>
          <t>TZA</t>
        </is>
      </c>
      <c r="D784" s="14" t="inlineStr">
        <is>
          <t>Tanzania</t>
        </is>
      </c>
      <c r="E784" s="14" t="n">
        <v>2021</v>
      </c>
      <c r="F784" s="14" t="n">
        <v>0.18</v>
      </c>
      <c r="G784" s="14" t="n">
        <v>1.77</v>
      </c>
      <c r="H784" s="14" t="n">
        <v>0.572</v>
      </c>
      <c r="I784" s="14" t="n">
        <v>0</v>
      </c>
      <c r="J784" s="14" t="n">
        <v>1.77</v>
      </c>
      <c r="K784" s="14" t="n">
        <v>0</v>
      </c>
      <c r="L784" s="14" t="n">
        <v>1</v>
      </c>
      <c r="M784" s="14" t="n">
        <v>2.913</v>
      </c>
      <c r="N784" s="14" t="n">
        <v>1.715</v>
      </c>
      <c r="O784" s="14" t="n">
        <v>0</v>
      </c>
      <c r="P784" s="14" t="n">
        <v>2.913</v>
      </c>
      <c r="Q784" s="14" t="n">
        <v>0</v>
      </c>
      <c r="R784" s="14" t="n">
        <v>1</v>
      </c>
      <c r="S784" s="14" t="n">
        <v>4.628</v>
      </c>
      <c r="T784" s="14" t="n">
        <v>3.43</v>
      </c>
      <c r="U784" s="14" t="n">
        <v>0</v>
      </c>
      <c r="V784" s="14" t="n">
        <v>5.461</v>
      </c>
      <c r="W784" s="14" t="n">
        <v>0.18</v>
      </c>
      <c r="X784" s="14" t="n">
        <v>1</v>
      </c>
      <c r="Y784" s="14" t="n">
        <v>2.092</v>
      </c>
      <c r="Z784" s="14" t="n">
        <v>0.154</v>
      </c>
      <c r="AA784" s="14" t="n">
        <v>7.294</v>
      </c>
      <c r="AB784" s="14" t="n">
        <v>9.385999999999999</v>
      </c>
      <c r="AC784" s="14" t="n">
        <v>0</v>
      </c>
      <c r="AD784" s="14" t="n">
        <v>1</v>
      </c>
      <c r="AE784" s="14" t="n">
        <v>2.664</v>
      </c>
      <c r="AF784" s="14" t="n">
        <v>0.36</v>
      </c>
      <c r="AG784" s="14" t="n">
        <v>6.722</v>
      </c>
      <c r="AH784" s="14" t="n">
        <v>9.385999999999999</v>
      </c>
      <c r="AI784" s="14" t="n">
        <v>0</v>
      </c>
      <c r="AJ784" s="14" t="n">
        <v>1</v>
      </c>
      <c r="AK784" s="14" t="n">
        <v>6.093</v>
      </c>
      <c r="AL784" s="14" t="n">
        <v>2.264</v>
      </c>
      <c r="AM784" s="14" t="n">
        <v>6.221</v>
      </c>
      <c r="AN784" s="14" t="n">
        <v>14.531</v>
      </c>
      <c r="AO784" s="14" t="n">
        <v>0.18</v>
      </c>
      <c r="AP784" s="14" t="n">
        <v>1</v>
      </c>
      <c r="AQ784" s="14" t="n">
        <v>0.619</v>
      </c>
      <c r="AR784" s="14" t="n">
        <v>0.114</v>
      </c>
      <c r="AS784" s="14" t="n">
        <v>0.359</v>
      </c>
      <c r="AT784" s="14" t="n">
        <v>0.978</v>
      </c>
      <c r="AU784" s="14" t="n">
        <v>0</v>
      </c>
      <c r="AV784" s="14" t="n">
        <v>1</v>
      </c>
      <c r="AW784" s="14" t="n">
        <v>0.599</v>
      </c>
      <c r="AX784" s="14" t="n">
        <v>0.114</v>
      </c>
      <c r="AY784" s="14" t="n">
        <v>0.319</v>
      </c>
      <c r="AZ784" s="14" t="n">
        <v>0.918</v>
      </c>
      <c r="BA784" s="14" t="n">
        <v>0</v>
      </c>
      <c r="BB784" s="14" t="n">
        <v>1</v>
      </c>
      <c r="BC784" s="14" t="n">
        <v>0.439</v>
      </c>
      <c r="BD784" s="14" t="n">
        <v>0.114</v>
      </c>
      <c r="BE784" s="14" t="n">
        <v>0</v>
      </c>
      <c r="BF784" s="14" t="n">
        <v>0.518</v>
      </c>
      <c r="BG784" s="14" t="n">
        <v>0.18</v>
      </c>
      <c r="BH784" s="14" t="n">
        <v>1</v>
      </c>
      <c r="BI784" s="14" t="n">
        <v>0.505</v>
      </c>
      <c r="BJ784" s="14" t="n">
        <v>0.114</v>
      </c>
      <c r="BK784" s="14" t="n">
        <v>0.373</v>
      </c>
      <c r="BL784" s="14" t="n">
        <v>0.877</v>
      </c>
      <c r="BM784" s="14" t="n">
        <v>0</v>
      </c>
      <c r="BN784" s="14" t="n">
        <v>1</v>
      </c>
      <c r="BO784" s="14" t="n">
        <v>0</v>
      </c>
      <c r="BP784" s="14" t="n">
        <v>0.015</v>
      </c>
      <c r="BQ784" s="14" t="n">
        <v>0.068</v>
      </c>
      <c r="BR784" s="14" t="n">
        <v>0</v>
      </c>
      <c r="BS784" s="14" t="n">
        <v>0</v>
      </c>
      <c r="BT784" s="14" t="n">
        <v>0</v>
      </c>
      <c r="BU784" s="14" t="n">
        <v>0.022</v>
      </c>
      <c r="BV784" s="14" t="n">
        <v>0.102</v>
      </c>
      <c r="BW784" s="14" t="n">
        <v>0.18</v>
      </c>
      <c r="BX784" s="14" t="n">
        <v>0</v>
      </c>
      <c r="BY784" s="14" t="n">
        <v>11.787</v>
      </c>
      <c r="BZ784" s="14" t="n">
        <v>0</v>
      </c>
      <c r="CA784" s="14" t="n">
        <v>11.787</v>
      </c>
      <c r="CB784" s="14" t="n">
        <v>0</v>
      </c>
      <c r="CC784" s="14" t="n">
        <v>78.125</v>
      </c>
      <c r="CD784" s="14" t="n">
        <v>7.95</v>
      </c>
      <c r="CE784" s="14" t="n">
        <v>41.185</v>
      </c>
      <c r="CF784" s="14" t="n">
        <v>140.786</v>
      </c>
      <c r="CG784" s="14" t="n">
        <v>0.18</v>
      </c>
      <c r="CH784" s="14" t="n">
        <v>1</v>
      </c>
      <c r="CI784" s="14" t="n">
        <v>0</v>
      </c>
      <c r="CJ784" s="14" t="n">
        <v>0</v>
      </c>
      <c r="CK784" s="14" t="n">
        <v>0</v>
      </c>
      <c r="CL784" s="14" t="n">
        <v>0</v>
      </c>
      <c r="CM784" s="14" t="n">
        <v>0</v>
      </c>
      <c r="CN784" s="14" t="n">
        <v>0</v>
      </c>
      <c r="CO784" s="14" t="n">
        <v>0</v>
      </c>
      <c r="CP784" s="14" t="n">
        <v>1</v>
      </c>
      <c r="CQ784" s="14" t="n">
        <v>1.198</v>
      </c>
      <c r="CR784" s="14" t="n">
        <v>1</v>
      </c>
      <c r="CS784" s="14" t="n">
        <v>1.52</v>
      </c>
      <c r="CT784" s="14" t="n">
        <v>4.753</v>
      </c>
      <c r="CU784" s="14" t="n">
        <v>15.162</v>
      </c>
    </row>
    <row r="785">
      <c r="A785" s="14" t="inlineStr">
        <is>
          <t>TZA2022</t>
        </is>
      </c>
      <c r="B785" s="14" t="inlineStr">
        <is>
          <t>TZA</t>
        </is>
      </c>
      <c r="C785" s="14" t="inlineStr">
        <is>
          <t>TZA</t>
        </is>
      </c>
      <c r="D785" s="14" t="inlineStr">
        <is>
          <t>Tanzania</t>
        </is>
      </c>
      <c r="E785" s="14" t="n">
        <v>2022</v>
      </c>
      <c r="F785" s="14" t="n">
        <v>0.18</v>
      </c>
      <c r="G785" s="14" t="n">
        <v>1.911</v>
      </c>
      <c r="H785" s="14" t="n">
        <v>0.617</v>
      </c>
      <c r="I785" s="14" t="n">
        <v>0</v>
      </c>
      <c r="J785" s="14" t="n">
        <v>1.911</v>
      </c>
      <c r="K785" s="14" t="n">
        <v>0</v>
      </c>
      <c r="L785" s="14" t="n">
        <v>1</v>
      </c>
      <c r="M785" s="14" t="n">
        <v>3.146</v>
      </c>
      <c r="N785" s="14" t="n">
        <v>1.852</v>
      </c>
      <c r="O785" s="14" t="n">
        <v>0</v>
      </c>
      <c r="P785" s="14" t="n">
        <v>3.146</v>
      </c>
      <c r="Q785" s="14" t="n">
        <v>0</v>
      </c>
      <c r="R785" s="14" t="n">
        <v>1</v>
      </c>
      <c r="S785" s="14" t="n">
        <v>4.998</v>
      </c>
      <c r="T785" s="14" t="n">
        <v>3.704</v>
      </c>
      <c r="U785" s="14" t="n">
        <v>0.067</v>
      </c>
      <c r="V785" s="14" t="n">
        <v>5.898</v>
      </c>
      <c r="W785" s="14" t="n">
        <v>0.18</v>
      </c>
      <c r="X785" s="14" t="n">
        <v>1</v>
      </c>
      <c r="Y785" s="14" t="n">
        <v>2.259</v>
      </c>
      <c r="Z785" s="14" t="n">
        <v>0.166</v>
      </c>
      <c r="AA785" s="14" t="n">
        <v>13.738</v>
      </c>
      <c r="AB785" s="14" t="n">
        <v>15.997</v>
      </c>
      <c r="AC785" s="14" t="n">
        <v>0</v>
      </c>
      <c r="AD785" s="14" t="n">
        <v>1</v>
      </c>
      <c r="AE785" s="14" t="n">
        <v>2.876</v>
      </c>
      <c r="AF785" s="14" t="n">
        <v>0.389</v>
      </c>
      <c r="AG785" s="14" t="n">
        <v>13.121</v>
      </c>
      <c r="AH785" s="14" t="n">
        <v>15.997</v>
      </c>
      <c r="AI785" s="14" t="n">
        <v>0</v>
      </c>
      <c r="AJ785" s="14" t="n">
        <v>1</v>
      </c>
      <c r="AK785" s="14" t="n">
        <v>6.581</v>
      </c>
      <c r="AL785" s="14" t="n">
        <v>2.445</v>
      </c>
      <c r="AM785" s="14" t="n">
        <v>11.688</v>
      </c>
      <c r="AN785" s="14" t="n">
        <v>21.557</v>
      </c>
      <c r="AO785" s="14" t="n">
        <v>0.18</v>
      </c>
      <c r="AP785" s="14" t="n">
        <v>1</v>
      </c>
      <c r="AQ785" s="14" t="n">
        <v>0.861</v>
      </c>
      <c r="AR785" s="14" t="n">
        <v>0.123</v>
      </c>
      <c r="AS785" s="14" t="n">
        <v>0.267</v>
      </c>
      <c r="AT785" s="14" t="n">
        <v>1.128</v>
      </c>
      <c r="AU785" s="14" t="n">
        <v>0</v>
      </c>
      <c r="AV785" s="14" t="n">
        <v>1</v>
      </c>
      <c r="AW785" s="14" t="n">
        <v>0.986</v>
      </c>
      <c r="AX785" s="14" t="n">
        <v>0.123</v>
      </c>
      <c r="AY785" s="14" t="n">
        <v>0.091</v>
      </c>
      <c r="AZ785" s="14" t="n">
        <v>1.077</v>
      </c>
      <c r="BA785" s="14" t="n">
        <v>0</v>
      </c>
      <c r="BB785" s="14" t="n">
        <v>1</v>
      </c>
      <c r="BC785" s="14" t="n">
        <v>0.598</v>
      </c>
      <c r="BD785" s="14" t="n">
        <v>0.123</v>
      </c>
      <c r="BE785" s="14" t="n">
        <v>0.008</v>
      </c>
      <c r="BF785" s="14" t="n">
        <v>0.705</v>
      </c>
      <c r="BG785" s="14" t="n">
        <v>0.18</v>
      </c>
      <c r="BH785" s="14" t="n">
        <v>1</v>
      </c>
      <c r="BI785" s="14" t="n">
        <v>0.612</v>
      </c>
      <c r="BJ785" s="14" t="n">
        <v>0.123</v>
      </c>
      <c r="BK785" s="14" t="n">
        <v>0.438</v>
      </c>
      <c r="BL785" s="14" t="n">
        <v>1.05</v>
      </c>
      <c r="BM785" s="14" t="n">
        <v>0</v>
      </c>
      <c r="BN785" s="14" t="n">
        <v>1</v>
      </c>
      <c r="BO785" s="14" t="n">
        <v>0</v>
      </c>
      <c r="BP785" s="14" t="n">
        <v>0.015</v>
      </c>
      <c r="BQ785" s="14" t="n">
        <v>0.068</v>
      </c>
      <c r="BR785" s="14" t="n">
        <v>0</v>
      </c>
      <c r="BS785" s="14" t="n">
        <v>0</v>
      </c>
      <c r="BT785" s="14" t="n">
        <v>0</v>
      </c>
      <c r="BU785" s="14" t="n">
        <v>0.022</v>
      </c>
      <c r="BV785" s="14" t="n">
        <v>0.102</v>
      </c>
      <c r="BW785" s="14" t="n">
        <v>0.18</v>
      </c>
      <c r="BX785" s="14" t="n">
        <v>0</v>
      </c>
      <c r="BY785" s="14" t="n">
        <v>12.729</v>
      </c>
      <c r="BZ785" s="14" t="n">
        <v>0</v>
      </c>
      <c r="CA785" s="14" t="n">
        <v>12.729</v>
      </c>
      <c r="CB785" s="14" t="n">
        <v>0</v>
      </c>
      <c r="CC785" s="14" t="n">
        <v>97.90000000000001</v>
      </c>
      <c r="CD785" s="14" t="n">
        <v>7.95</v>
      </c>
      <c r="CE785" s="14" t="n">
        <v>75.864</v>
      </c>
      <c r="CF785" s="14" t="n">
        <v>205.042</v>
      </c>
      <c r="CG785" s="14" t="n">
        <v>0.18</v>
      </c>
      <c r="CH785" s="14" t="n">
        <v>1</v>
      </c>
      <c r="CI785" s="14" t="n">
        <v>0</v>
      </c>
      <c r="CJ785" s="14" t="n">
        <v>0</v>
      </c>
      <c r="CK785" s="14" t="n">
        <v>0</v>
      </c>
      <c r="CL785" s="14" t="n">
        <v>0</v>
      </c>
      <c r="CM785" s="14" t="n">
        <v>0</v>
      </c>
      <c r="CN785" s="14" t="n">
        <v>0</v>
      </c>
      <c r="CO785" s="14" t="n">
        <v>0</v>
      </c>
      <c r="CP785" s="14" t="n">
        <v>1</v>
      </c>
      <c r="CQ785" s="14" t="n">
        <v>1.294</v>
      </c>
      <c r="CR785" s="14" t="n">
        <v>1</v>
      </c>
      <c r="CS785" s="14" t="n">
        <v>1.642</v>
      </c>
      <c r="CT785" s="14" t="n">
        <v>10.485</v>
      </c>
      <c r="CU785" s="14" t="n">
        <v>31.326</v>
      </c>
    </row>
    <row r="786">
      <c r="A786" s="14" t="inlineStr">
        <is>
          <t>TZA2023</t>
        </is>
      </c>
      <c r="B786" s="14" t="inlineStr">
        <is>
          <t>TZA</t>
        </is>
      </c>
      <c r="C786" s="14" t="inlineStr">
        <is>
          <t>TZA</t>
        </is>
      </c>
      <c r="D786" s="14" t="inlineStr">
        <is>
          <t>Tanzania</t>
        </is>
      </c>
      <c r="E786" s="14" t="n">
        <v>2023</v>
      </c>
      <c r="F786" s="14" t="n">
        <v>0.18</v>
      </c>
      <c r="G786" s="14" t="n">
        <v>1.99</v>
      </c>
      <c r="H786" s="14" t="n">
        <v>0.643</v>
      </c>
      <c r="I786" s="14" t="n">
        <v>0</v>
      </c>
      <c r="J786" s="14" t="n">
        <v>1.99</v>
      </c>
      <c r="K786" s="14" t="n">
        <v>0</v>
      </c>
      <c r="L786" s="14" t="n">
        <v>1</v>
      </c>
      <c r="M786" s="14" t="n">
        <v>3.276</v>
      </c>
      <c r="N786" s="14" t="n">
        <v>1.928</v>
      </c>
      <c r="O786" s="14" t="n">
        <v>0</v>
      </c>
      <c r="P786" s="14" t="n">
        <v>3.276</v>
      </c>
      <c r="Q786" s="14" t="n">
        <v>0</v>
      </c>
      <c r="R786" s="14" t="n">
        <v>1</v>
      </c>
      <c r="S786" s="14" t="n">
        <v>5.205</v>
      </c>
      <c r="T786" s="14" t="n">
        <v>3.857</v>
      </c>
      <c r="U786" s="14" t="n">
        <v>0.104</v>
      </c>
      <c r="V786" s="14" t="n">
        <v>6.141</v>
      </c>
      <c r="W786" s="14" t="n">
        <v>0.18</v>
      </c>
      <c r="X786" s="14" t="n">
        <v>1</v>
      </c>
      <c r="Y786" s="14" t="n">
        <v>2.352</v>
      </c>
      <c r="Z786" s="14" t="n">
        <v>0.173</v>
      </c>
      <c r="AA786" s="14" t="n">
        <v>2.122</v>
      </c>
      <c r="AB786" s="14" t="n">
        <v>4.474</v>
      </c>
      <c r="AC786" s="14" t="n">
        <v>0</v>
      </c>
      <c r="AD786" s="14" t="n">
        <v>1</v>
      </c>
      <c r="AE786" s="14" t="n">
        <v>2.995</v>
      </c>
      <c r="AF786" s="14" t="n">
        <v>0.405</v>
      </c>
      <c r="AG786" s="14" t="n">
        <v>4.815</v>
      </c>
      <c r="AH786" s="14" t="n">
        <v>7.81</v>
      </c>
      <c r="AI786" s="14" t="n">
        <v>0</v>
      </c>
      <c r="AJ786" s="14" t="n">
        <v>1</v>
      </c>
      <c r="AK786" s="14" t="n">
        <v>6.852</v>
      </c>
      <c r="AL786" s="14" t="n">
        <v>2.546</v>
      </c>
      <c r="AM786" s="14" t="n">
        <v>4.256</v>
      </c>
      <c r="AN786" s="14" t="n">
        <v>13.107</v>
      </c>
      <c r="AO786" s="14" t="n">
        <v>0.18</v>
      </c>
      <c r="AP786" s="14" t="n">
        <v>1</v>
      </c>
      <c r="AQ786" s="14" t="n">
        <v>0.76</v>
      </c>
      <c r="AR786" s="14" t="n">
        <v>0.129</v>
      </c>
      <c r="AS786" s="14" t="n">
        <v>0.503</v>
      </c>
      <c r="AT786" s="14" t="n">
        <v>1.264</v>
      </c>
      <c r="AU786" s="14" t="n">
        <v>0</v>
      </c>
      <c r="AV786" s="14" t="n">
        <v>1</v>
      </c>
      <c r="AW786" s="14" t="n">
        <v>0.8110000000000001</v>
      </c>
      <c r="AX786" s="14" t="n">
        <v>0.129</v>
      </c>
      <c r="AY786" s="14" t="n">
        <v>0.531</v>
      </c>
      <c r="AZ786" s="14" t="n">
        <v>1.342</v>
      </c>
      <c r="BA786" s="14" t="n">
        <v>0</v>
      </c>
      <c r="BB786" s="14" t="n">
        <v>1</v>
      </c>
      <c r="BC786" s="14" t="n">
        <v>0.535</v>
      </c>
      <c r="BD786" s="14" t="n">
        <v>0.129</v>
      </c>
      <c r="BE786" s="14" t="n">
        <v>0.011</v>
      </c>
      <c r="BF786" s="14" t="n">
        <v>0.631</v>
      </c>
      <c r="BG786" s="14" t="n">
        <v>0.18</v>
      </c>
      <c r="BH786" s="14" t="n">
        <v>1</v>
      </c>
      <c r="BI786" s="14" t="n">
        <v>0.579</v>
      </c>
      <c r="BJ786" s="14" t="n">
        <v>0.129</v>
      </c>
      <c r="BK786" s="14" t="n">
        <v>0.754</v>
      </c>
      <c r="BL786" s="14" t="n">
        <v>1.334</v>
      </c>
      <c r="BM786" s="14" t="n">
        <v>0</v>
      </c>
      <c r="BN786" s="14" t="n">
        <v>1</v>
      </c>
      <c r="BO786" s="14" t="n">
        <v>0</v>
      </c>
      <c r="BP786" s="14" t="n">
        <v>0.014</v>
      </c>
      <c r="BQ786" s="14" t="n">
        <v>0.065</v>
      </c>
      <c r="BR786" s="14" t="n">
        <v>0</v>
      </c>
      <c r="BS786" s="14" t="n">
        <v>0</v>
      </c>
      <c r="BT786" s="14" t="n">
        <v>0</v>
      </c>
      <c r="BU786" s="14" t="n">
        <v>0.022</v>
      </c>
      <c r="BV786" s="14" t="n">
        <v>0.098</v>
      </c>
      <c r="BW786" s="14" t="n">
        <v>0.18</v>
      </c>
      <c r="BX786" s="14" t="n">
        <v>0</v>
      </c>
      <c r="BY786" s="14" t="n">
        <v>13.254</v>
      </c>
      <c r="BZ786" s="14" t="n">
        <v>0</v>
      </c>
      <c r="CA786" s="14" t="n">
        <v>13.254</v>
      </c>
      <c r="CB786" s="14" t="n">
        <v>0</v>
      </c>
      <c r="CC786" s="14" t="n">
        <v>83.248</v>
      </c>
      <c r="CD786" s="14" t="n">
        <v>7.95</v>
      </c>
      <c r="CE786" s="14" t="n">
        <v>85.849</v>
      </c>
      <c r="CF786" s="14" t="n">
        <v>199.534</v>
      </c>
      <c r="CG786" s="14" t="n">
        <v>0.18</v>
      </c>
      <c r="CH786" s="14" t="n">
        <v>1</v>
      </c>
      <c r="CI786" s="14" t="n">
        <v>0</v>
      </c>
      <c r="CJ786" s="14" t="n">
        <v>0</v>
      </c>
      <c r="CK786" s="14" t="n">
        <v>0</v>
      </c>
      <c r="CL786" s="14" t="n">
        <v>0</v>
      </c>
      <c r="CM786" s="14" t="n">
        <v>0</v>
      </c>
      <c r="CN786" s="14" t="n">
        <v>0</v>
      </c>
      <c r="CO786" s="14" t="n">
        <v>0</v>
      </c>
      <c r="CP786" s="14" t="n">
        <v>1</v>
      </c>
      <c r="CQ786" s="14" t="n">
        <v>1.348</v>
      </c>
      <c r="CR786" s="14" t="n">
        <v>1</v>
      </c>
      <c r="CS786" s="14" t="n">
        <v>1.71</v>
      </c>
      <c r="CT786" s="14" t="n">
        <v>4.861</v>
      </c>
      <c r="CU786" s="14" t="n">
        <v>11.622</v>
      </c>
    </row>
    <row r="787">
      <c r="A787" s="14" t="inlineStr">
        <is>
          <t>TZA2024</t>
        </is>
      </c>
      <c r="B787" s="14" t="inlineStr">
        <is>
          <t>TZA</t>
        </is>
      </c>
      <c r="C787" s="14" t="inlineStr">
        <is>
          <t>TZA</t>
        </is>
      </c>
      <c r="D787" s="14" t="inlineStr">
        <is>
          <t>Tanzania</t>
        </is>
      </c>
      <c r="E787" s="14" t="n">
        <v>2024</v>
      </c>
      <c r="F787" s="14" t="n">
        <v>0.18</v>
      </c>
      <c r="G787" s="14" t="n">
        <v>2.049</v>
      </c>
      <c r="H787" s="14" t="n">
        <v>0.662</v>
      </c>
      <c r="I787" s="14" t="n">
        <v>0</v>
      </c>
      <c r="J787" s="14" t="n">
        <v>2.049</v>
      </c>
      <c r="K787" s="14" t="n">
        <v>0</v>
      </c>
      <c r="L787" s="14" t="n">
        <v>1</v>
      </c>
      <c r="M787" s="14" t="n">
        <v>3.373</v>
      </c>
      <c r="N787" s="14" t="n">
        <v>1.985</v>
      </c>
      <c r="O787" s="14" t="n">
        <v>0</v>
      </c>
      <c r="P787" s="14" t="n">
        <v>3.373</v>
      </c>
      <c r="Q787" s="14" t="n">
        <v>0</v>
      </c>
      <c r="R787" s="14" t="n">
        <v>1</v>
      </c>
      <c r="S787" s="14" t="n">
        <v>5.358</v>
      </c>
      <c r="T787" s="14" t="n">
        <v>3.971</v>
      </c>
      <c r="U787" s="14" t="n">
        <v>0.131</v>
      </c>
      <c r="V787" s="14" t="n">
        <v>6.323</v>
      </c>
      <c r="W787" s="14" t="n">
        <v>0.18</v>
      </c>
      <c r="X787" s="14" t="n">
        <v>1</v>
      </c>
      <c r="Y787" s="14" t="n">
        <v>2.422</v>
      </c>
      <c r="Z787" s="14" t="n">
        <v>0.178</v>
      </c>
      <c r="AA787" s="14" t="n">
        <v>2.184</v>
      </c>
      <c r="AB787" s="14" t="n">
        <v>4.606</v>
      </c>
      <c r="AC787" s="14" t="n">
        <v>0</v>
      </c>
      <c r="AD787" s="14" t="n">
        <v>1</v>
      </c>
      <c r="AE787" s="14" t="n">
        <v>3.084</v>
      </c>
      <c r="AF787" s="14" t="n">
        <v>0.417</v>
      </c>
      <c r="AG787" s="14" t="n">
        <v>4.957</v>
      </c>
      <c r="AH787" s="14" t="n">
        <v>8.041</v>
      </c>
      <c r="AI787" s="14" t="n">
        <v>0</v>
      </c>
      <c r="AJ787" s="14" t="n">
        <v>1</v>
      </c>
      <c r="AK787" s="14" t="n">
        <v>7.054</v>
      </c>
      <c r="AL787" s="14" t="n">
        <v>2.621</v>
      </c>
      <c r="AM787" s="14" t="n">
        <v>4.662</v>
      </c>
      <c r="AN787" s="14" t="n">
        <v>13.494</v>
      </c>
      <c r="AO787" s="14" t="n">
        <v>0.18</v>
      </c>
      <c r="AP787" s="14" t="n">
        <v>1</v>
      </c>
      <c r="AQ787" s="14" t="n">
        <v>0.724</v>
      </c>
      <c r="AR787" s="14" t="n">
        <v>0.132</v>
      </c>
      <c r="AS787" s="14" t="n">
        <v>0.494</v>
      </c>
      <c r="AT787" s="14" t="n">
        <v>1.219</v>
      </c>
      <c r="AU787" s="14" t="n">
        <v>0</v>
      </c>
      <c r="AV787" s="14" t="n">
        <v>1</v>
      </c>
      <c r="AW787" s="14" t="n">
        <v>0.75</v>
      </c>
      <c r="AX787" s="14" t="n">
        <v>0.132</v>
      </c>
      <c r="AY787" s="14" t="n">
        <v>0.454</v>
      </c>
      <c r="AZ787" s="14" t="n">
        <v>1.204</v>
      </c>
      <c r="BA787" s="14" t="n">
        <v>0</v>
      </c>
      <c r="BB787" s="14" t="n">
        <v>1</v>
      </c>
      <c r="BC787" s="14" t="n">
        <v>0.513</v>
      </c>
      <c r="BD787" s="14" t="n">
        <v>0.132</v>
      </c>
      <c r="BE787" s="14" t="n">
        <v>0.013</v>
      </c>
      <c r="BF787" s="14" t="n">
        <v>0.605</v>
      </c>
      <c r="BG787" s="14" t="n">
        <v>0.18</v>
      </c>
      <c r="BH787" s="14" t="n">
        <v>1</v>
      </c>
      <c r="BI787" s="14" t="n">
        <v>0.591</v>
      </c>
      <c r="BJ787" s="14" t="n">
        <v>0.132</v>
      </c>
      <c r="BK787" s="14" t="n">
        <v>0.575</v>
      </c>
      <c r="BL787" s="14" t="n">
        <v>1.166</v>
      </c>
      <c r="BM787" s="14" t="n">
        <v>0</v>
      </c>
      <c r="BN787" s="14" t="n">
        <v>1</v>
      </c>
      <c r="BO787" s="14" t="n">
        <v>0</v>
      </c>
      <c r="BP787" s="14" t="n">
        <v>0.013</v>
      </c>
      <c r="BQ787" s="14" t="n">
        <v>0.06</v>
      </c>
      <c r="BR787" s="14" t="n">
        <v>0</v>
      </c>
      <c r="BS787" s="14" t="n">
        <v>0</v>
      </c>
      <c r="BT787" s="14" t="n">
        <v>0</v>
      </c>
      <c r="BU787" s="14" t="n">
        <v>0.02</v>
      </c>
      <c r="BV787" s="14" t="n">
        <v>0.09</v>
      </c>
      <c r="BW787" s="14" t="n">
        <v>0.18</v>
      </c>
      <c r="BX787" s="14" t="n">
        <v>0</v>
      </c>
      <c r="BY787" s="14" t="n">
        <v>13.646</v>
      </c>
      <c r="BZ787" s="14" t="n">
        <v>0</v>
      </c>
      <c r="CA787" s="14" t="n">
        <v>13.646</v>
      </c>
      <c r="CB787" s="14" t="n">
        <v>0</v>
      </c>
      <c r="CC787" s="14" t="n">
        <v>82.58799999999999</v>
      </c>
      <c r="CD787" s="14" t="n">
        <v>7.95</v>
      </c>
      <c r="CE787" s="14" t="n">
        <v>79.34099999999999</v>
      </c>
      <c r="CF787" s="14" t="n">
        <v>191.076</v>
      </c>
      <c r="CG787" s="14" t="n">
        <v>0.18</v>
      </c>
      <c r="CH787" s="14" t="n">
        <v>1</v>
      </c>
      <c r="CI787" s="14" t="n">
        <v>0</v>
      </c>
      <c r="CJ787" s="14" t="n">
        <v>0</v>
      </c>
      <c r="CK787" s="14" t="n">
        <v>0</v>
      </c>
      <c r="CL787" s="14" t="n">
        <v>0</v>
      </c>
      <c r="CM787" s="14" t="n">
        <v>0</v>
      </c>
      <c r="CN787" s="14" t="n">
        <v>0</v>
      </c>
      <c r="CO787" s="14" t="n">
        <v>0</v>
      </c>
      <c r="CP787" s="14" t="n">
        <v>1</v>
      </c>
      <c r="CQ787" s="14" t="n">
        <v>1.387</v>
      </c>
      <c r="CR787" s="14" t="n">
        <v>1</v>
      </c>
      <c r="CS787" s="14" t="n">
        <v>1.76</v>
      </c>
      <c r="CT787" s="14" t="n">
        <v>4.251</v>
      </c>
      <c r="CU787" s="14" t="n">
        <v>10.168</v>
      </c>
    </row>
    <row r="788">
      <c r="A788" s="14" t="inlineStr">
        <is>
          <t>THA2021</t>
        </is>
      </c>
      <c r="B788" s="14" t="inlineStr">
        <is>
          <t>THA</t>
        </is>
      </c>
      <c r="C788" s="14" t="inlineStr">
        <is>
          <t>THA</t>
        </is>
      </c>
      <c r="D788" s="14" t="inlineStr">
        <is>
          <t>Thailand</t>
        </is>
      </c>
      <c r="E788" s="14" t="n">
        <v>2021</v>
      </c>
      <c r="F788" s="14" t="n">
        <v>0.07000000000000001</v>
      </c>
      <c r="G788" s="14" t="n">
        <v>6.669</v>
      </c>
      <c r="H788" s="14" t="n">
        <v>1.143</v>
      </c>
      <c r="I788" s="14" t="n">
        <v>-0.86</v>
      </c>
      <c r="J788" s="14" t="n">
        <v>5.809</v>
      </c>
      <c r="K788" s="14" t="n">
        <v>0</v>
      </c>
      <c r="L788" s="14" t="n">
        <v>1</v>
      </c>
      <c r="M788" s="14" t="n">
        <v>7.964</v>
      </c>
      <c r="N788" s="14" t="n">
        <v>3.43</v>
      </c>
      <c r="O788" s="14" t="n">
        <v>-1.86</v>
      </c>
      <c r="P788" s="14" t="n">
        <v>6.104</v>
      </c>
      <c r="Q788" s="14" t="n">
        <v>0</v>
      </c>
      <c r="R788" s="14" t="n">
        <v>1</v>
      </c>
      <c r="S788" s="14" t="n">
        <v>10.464</v>
      </c>
      <c r="T788" s="14" t="n">
        <v>6.86</v>
      </c>
      <c r="U788" s="14" t="n">
        <v>-1.86</v>
      </c>
      <c r="V788" s="14" t="n">
        <v>9.206</v>
      </c>
      <c r="W788" s="14" t="n">
        <v>0.07000000000000001</v>
      </c>
      <c r="X788" s="14" t="n">
        <v>1</v>
      </c>
      <c r="Y788" s="14" t="n">
        <v>10.907</v>
      </c>
      <c r="Z788" s="14" t="n">
        <v>0.728</v>
      </c>
      <c r="AA788" s="14" t="n">
        <v>0</v>
      </c>
      <c r="AB788" s="14" t="n">
        <v>10.907</v>
      </c>
      <c r="AC788" s="14" t="n">
        <v>0</v>
      </c>
      <c r="AD788" s="14" t="n">
        <v>1</v>
      </c>
      <c r="AE788" s="14" t="n">
        <v>11.676</v>
      </c>
      <c r="AF788" s="14" t="n">
        <v>1.449</v>
      </c>
      <c r="AG788" s="14" t="n">
        <v>0</v>
      </c>
      <c r="AH788" s="14" t="n">
        <v>11.676</v>
      </c>
      <c r="AI788" s="14" t="n">
        <v>0</v>
      </c>
      <c r="AJ788" s="14" t="n">
        <v>1</v>
      </c>
      <c r="AK788" s="14" t="n">
        <v>14.754</v>
      </c>
      <c r="AL788" s="14" t="n">
        <v>7.241</v>
      </c>
      <c r="AM788" s="14" t="n">
        <v>-6.208</v>
      </c>
      <c r="AN788" s="14" t="n">
        <v>9.144</v>
      </c>
      <c r="AO788" s="14" t="n">
        <v>0</v>
      </c>
      <c r="AP788" s="14" t="n">
        <v>0</v>
      </c>
      <c r="AQ788" s="14" t="n">
        <v>0.621</v>
      </c>
      <c r="AR788" s="14" t="n">
        <v>0.114</v>
      </c>
      <c r="AS788" s="14" t="n">
        <v>0.21</v>
      </c>
      <c r="AT788" s="14" t="n">
        <v>0.889</v>
      </c>
      <c r="AU788" s="14" t="n">
        <v>0.07000000000000001</v>
      </c>
      <c r="AV788" s="14" t="n">
        <v>1</v>
      </c>
      <c r="AW788" s="14" t="n">
        <v>0.593</v>
      </c>
      <c r="AX788" s="14" t="n">
        <v>0.114</v>
      </c>
      <c r="AY788" s="14" t="n">
        <v>0.213</v>
      </c>
      <c r="AZ788" s="14" t="n">
        <v>0.862</v>
      </c>
      <c r="BA788" s="14" t="n">
        <v>0.07000000000000001</v>
      </c>
      <c r="BB788" s="14" t="n">
        <v>1</v>
      </c>
      <c r="BC788" s="14" t="n">
        <v>0.421</v>
      </c>
      <c r="BD788" s="14" t="n">
        <v>0.109</v>
      </c>
      <c r="BE788" s="14" t="n">
        <v>-0.123</v>
      </c>
      <c r="BF788" s="14" t="n">
        <v>0.319</v>
      </c>
      <c r="BG788" s="14" t="n">
        <v>0</v>
      </c>
      <c r="BH788" s="14" t="n">
        <v>1</v>
      </c>
      <c r="BI788" s="14" t="n">
        <v>0.5600000000000001</v>
      </c>
      <c r="BJ788" s="14" t="n">
        <v>0.114</v>
      </c>
      <c r="BK788" s="14" t="n">
        <v>-0.109</v>
      </c>
      <c r="BL788" s="14" t="n">
        <v>0.482</v>
      </c>
      <c r="BM788" s="14" t="n">
        <v>0.07000000000000001</v>
      </c>
      <c r="BN788" s="14" t="n">
        <v>1</v>
      </c>
      <c r="BO788" s="14" t="n">
        <v>0</v>
      </c>
      <c r="BP788" s="14" t="n">
        <v>0</v>
      </c>
      <c r="BQ788" s="14" t="n">
        <v>0.094</v>
      </c>
      <c r="BR788" s="14" t="n">
        <v>0</v>
      </c>
      <c r="BS788" s="14" t="n">
        <v>1</v>
      </c>
      <c r="BT788" s="14" t="n">
        <v>0</v>
      </c>
      <c r="BU788" s="14" t="n">
        <v>0</v>
      </c>
      <c r="BV788" s="14" t="n">
        <v>0.118</v>
      </c>
      <c r="BW788" s="14" t="n">
        <v>0.07000000000000001</v>
      </c>
      <c r="BX788" s="14" t="n">
        <v>0.833</v>
      </c>
      <c r="BY788" s="14" t="n">
        <v>11.787</v>
      </c>
      <c r="BZ788" s="14" t="n">
        <v>0</v>
      </c>
      <c r="CA788" s="14" t="n">
        <v>11.787</v>
      </c>
      <c r="CB788" s="14" t="n">
        <v>0</v>
      </c>
      <c r="CC788" s="14" t="n">
        <v>81.69499999999999</v>
      </c>
      <c r="CD788" s="14" t="n">
        <v>7.95</v>
      </c>
      <c r="CE788" s="14" t="n">
        <v>37.903</v>
      </c>
      <c r="CF788" s="14" t="n">
        <v>127.971</v>
      </c>
      <c r="CG788" s="14" t="n">
        <v>0.07000000000000001</v>
      </c>
      <c r="CH788" s="14" t="n">
        <v>1</v>
      </c>
      <c r="CI788" s="14" t="n">
        <v>0</v>
      </c>
      <c r="CJ788" s="14" t="n">
        <v>0</v>
      </c>
      <c r="CK788" s="14" t="n">
        <v>0</v>
      </c>
      <c r="CL788" s="14" t="n">
        <v>0</v>
      </c>
      <c r="CM788" s="14" t="n">
        <v>0</v>
      </c>
      <c r="CN788" s="14" t="n">
        <v>0</v>
      </c>
      <c r="CO788" s="14" t="n">
        <v>0</v>
      </c>
      <c r="CP788" s="14" t="n">
        <v>0</v>
      </c>
      <c r="CQ788" s="14" t="n">
        <v>1.198</v>
      </c>
      <c r="CR788" s="14" t="n">
        <v>0.654</v>
      </c>
      <c r="CS788" s="14" t="n">
        <v>7.139</v>
      </c>
      <c r="CT788" s="14" t="n">
        <v>3.604</v>
      </c>
      <c r="CU788" s="14" t="n">
        <v>20.842</v>
      </c>
    </row>
    <row r="789">
      <c r="A789" s="14" t="inlineStr">
        <is>
          <t>THA2022</t>
        </is>
      </c>
      <c r="B789" s="14" t="inlineStr">
        <is>
          <t>THA</t>
        </is>
      </c>
      <c r="C789" s="14" t="inlineStr">
        <is>
          <t>THA</t>
        </is>
      </c>
      <c r="D789" s="14" t="inlineStr">
        <is>
          <t>Thailand</t>
        </is>
      </c>
      <c r="E789" s="14" t="n">
        <v>2022</v>
      </c>
      <c r="F789" s="14" t="n">
        <v>0.07000000000000001</v>
      </c>
      <c r="G789" s="14" t="n">
        <v>9.582000000000001</v>
      </c>
      <c r="H789" s="14" t="n">
        <v>1.12</v>
      </c>
      <c r="I789" s="14" t="n">
        <v>-0.6889999999999999</v>
      </c>
      <c r="J789" s="14" t="n">
        <v>8.893000000000001</v>
      </c>
      <c r="K789" s="14" t="n">
        <v>0</v>
      </c>
      <c r="L789" s="14" t="n">
        <v>1</v>
      </c>
      <c r="M789" s="14" t="n">
        <v>8.545999999999999</v>
      </c>
      <c r="N789" s="14" t="n">
        <v>3.359</v>
      </c>
      <c r="O789" s="14" t="n">
        <v>-1.769</v>
      </c>
      <c r="P789" s="14" t="n">
        <v>6.777</v>
      </c>
      <c r="Q789" s="14" t="n">
        <v>0</v>
      </c>
      <c r="R789" s="14" t="n">
        <v>1</v>
      </c>
      <c r="S789" s="14" t="n">
        <v>13.105</v>
      </c>
      <c r="T789" s="14" t="n">
        <v>6.718</v>
      </c>
      <c r="U789" s="14" t="n">
        <v>-1.71</v>
      </c>
      <c r="V789" s="14" t="n">
        <v>12.13</v>
      </c>
      <c r="W789" s="14" t="n">
        <v>0.07000000000000001</v>
      </c>
      <c r="X789" s="14" t="n">
        <v>1</v>
      </c>
      <c r="Y789" s="14" t="n">
        <v>17.559</v>
      </c>
      <c r="Z789" s="14" t="n">
        <v>1.172</v>
      </c>
      <c r="AA789" s="14" t="n">
        <v>-3.802</v>
      </c>
      <c r="AB789" s="14" t="n">
        <v>13.757</v>
      </c>
      <c r="AC789" s="14" t="n">
        <v>0</v>
      </c>
      <c r="AD789" s="14" t="n">
        <v>1</v>
      </c>
      <c r="AE789" s="14" t="n">
        <v>18.419</v>
      </c>
      <c r="AF789" s="14" t="n">
        <v>2.286</v>
      </c>
      <c r="AG789" s="14" t="n">
        <v>-3.802</v>
      </c>
      <c r="AH789" s="14" t="n">
        <v>14.617</v>
      </c>
      <c r="AI789" s="14" t="n">
        <v>0</v>
      </c>
      <c r="AJ789" s="14" t="n">
        <v>1</v>
      </c>
      <c r="AK789" s="14" t="n">
        <v>21.86</v>
      </c>
      <c r="AL789" s="14" t="n">
        <v>10.439</v>
      </c>
      <c r="AM789" s="14" t="n">
        <v>-13.276</v>
      </c>
      <c r="AN789" s="14" t="n">
        <v>9.185</v>
      </c>
      <c r="AO789" s="14" t="n">
        <v>0</v>
      </c>
      <c r="AP789" s="14" t="n">
        <v>0</v>
      </c>
      <c r="AQ789" s="14" t="n">
        <v>0.847</v>
      </c>
      <c r="AR789" s="14" t="n">
        <v>0.123</v>
      </c>
      <c r="AS789" s="14" t="n">
        <v>0.156</v>
      </c>
      <c r="AT789" s="14" t="n">
        <v>1.073</v>
      </c>
      <c r="AU789" s="14" t="n">
        <v>0.07000000000000001</v>
      </c>
      <c r="AV789" s="14" t="n">
        <v>1</v>
      </c>
      <c r="AW789" s="14" t="n">
        <v>0.947</v>
      </c>
      <c r="AX789" s="14" t="n">
        <v>0.123</v>
      </c>
      <c r="AY789" s="14" t="n">
        <v>-0.034</v>
      </c>
      <c r="AZ789" s="14" t="n">
        <v>0.977</v>
      </c>
      <c r="BA789" s="14" t="n">
        <v>0.07000000000000001</v>
      </c>
      <c r="BB789" s="14" t="n">
        <v>1</v>
      </c>
      <c r="BC789" s="14" t="n">
        <v>0.473</v>
      </c>
      <c r="BD789" s="14" t="n">
        <v>0.098</v>
      </c>
      <c r="BE789" s="14" t="n">
        <v>-0.155</v>
      </c>
      <c r="BF789" s="14" t="n">
        <v>0.341</v>
      </c>
      <c r="BG789" s="14" t="n">
        <v>0</v>
      </c>
      <c r="BH789" s="14" t="n">
        <v>1</v>
      </c>
      <c r="BI789" s="14" t="n">
        <v>0.6889999999999999</v>
      </c>
      <c r="BJ789" s="14" t="n">
        <v>0.123</v>
      </c>
      <c r="BK789" s="14" t="n">
        <v>0.066</v>
      </c>
      <c r="BL789" s="14" t="n">
        <v>0.8080000000000001</v>
      </c>
      <c r="BM789" s="14" t="n">
        <v>0.07000000000000001</v>
      </c>
      <c r="BN789" s="14" t="n">
        <v>1</v>
      </c>
      <c r="BO789" s="14" t="n">
        <v>0</v>
      </c>
      <c r="BP789" s="14" t="n">
        <v>-0.034</v>
      </c>
      <c r="BQ789" s="14" t="n">
        <v>0.099</v>
      </c>
      <c r="BR789" s="14" t="n">
        <v>0</v>
      </c>
      <c r="BS789" s="14" t="n">
        <v>1</v>
      </c>
      <c r="BT789" s="14" t="n">
        <v>0</v>
      </c>
      <c r="BU789" s="14" t="n">
        <v>-0.034</v>
      </c>
      <c r="BV789" s="14" t="n">
        <v>0.121</v>
      </c>
      <c r="BW789" s="14" t="n">
        <v>0.07000000000000001</v>
      </c>
      <c r="BX789" s="14" t="n">
        <v>0.833</v>
      </c>
      <c r="BY789" s="14" t="n">
        <v>12.729</v>
      </c>
      <c r="BZ789" s="14" t="n">
        <v>0</v>
      </c>
      <c r="CA789" s="14" t="n">
        <v>12.729</v>
      </c>
      <c r="CB789" s="14" t="n">
        <v>0</v>
      </c>
      <c r="CC789" s="14" t="n">
        <v>102.477</v>
      </c>
      <c r="CD789" s="14" t="n">
        <v>7.95</v>
      </c>
      <c r="CE789" s="14" t="n">
        <v>37.759</v>
      </c>
      <c r="CF789" s="14" t="n">
        <v>149.279</v>
      </c>
      <c r="CG789" s="14" t="n">
        <v>0.07000000000000001</v>
      </c>
      <c r="CH789" s="14" t="n">
        <v>1</v>
      </c>
      <c r="CI789" s="14" t="n">
        <v>0</v>
      </c>
      <c r="CJ789" s="14" t="n">
        <v>0</v>
      </c>
      <c r="CK789" s="14" t="n">
        <v>0</v>
      </c>
      <c r="CL789" s="14" t="n">
        <v>0</v>
      </c>
      <c r="CM789" s="14" t="n">
        <v>0</v>
      </c>
      <c r="CN789" s="14" t="n">
        <v>0</v>
      </c>
      <c r="CO789" s="14" t="n">
        <v>0</v>
      </c>
      <c r="CP789" s="14" t="n">
        <v>0.186</v>
      </c>
      <c r="CQ789" s="14" t="n">
        <v>1.294</v>
      </c>
      <c r="CR789" s="14" t="n">
        <v>0.606</v>
      </c>
      <c r="CS789" s="14" t="n">
        <v>7.71</v>
      </c>
      <c r="CT789" s="14" t="n">
        <v>7.554</v>
      </c>
      <c r="CU789" s="14" t="n">
        <v>37.311</v>
      </c>
    </row>
    <row r="790">
      <c r="A790" s="14" t="inlineStr">
        <is>
          <t>THA2023</t>
        </is>
      </c>
      <c r="B790" s="14" t="inlineStr">
        <is>
          <t>THA</t>
        </is>
      </c>
      <c r="C790" s="14" t="inlineStr">
        <is>
          <t>THA</t>
        </is>
      </c>
      <c r="D790" s="14" t="inlineStr">
        <is>
          <t>Thailand</t>
        </is>
      </c>
      <c r="E790" s="14" t="n">
        <v>2023</v>
      </c>
      <c r="F790" s="14" t="n">
        <v>0.07000000000000001</v>
      </c>
      <c r="G790" s="14" t="n">
        <v>7.144</v>
      </c>
      <c r="H790" s="14" t="n">
        <v>1.152</v>
      </c>
      <c r="I790" s="14" t="n">
        <v>0.5600000000000001</v>
      </c>
      <c r="J790" s="14" t="n">
        <v>7.704</v>
      </c>
      <c r="K790" s="14" t="n">
        <v>0</v>
      </c>
      <c r="L790" s="14" t="n">
        <v>1</v>
      </c>
      <c r="M790" s="14" t="n">
        <v>6.926</v>
      </c>
      <c r="N790" s="14" t="n">
        <v>3.455</v>
      </c>
      <c r="O790" s="14" t="n">
        <v>-0.5649999999999999</v>
      </c>
      <c r="P790" s="14" t="n">
        <v>6.362</v>
      </c>
      <c r="Q790" s="14" t="n">
        <v>0</v>
      </c>
      <c r="R790" s="14" t="n">
        <v>1</v>
      </c>
      <c r="S790" s="14" t="n">
        <v>10.742</v>
      </c>
      <c r="T790" s="14" t="n">
        <v>6.911</v>
      </c>
      <c r="U790" s="14" t="n">
        <v>-0.486</v>
      </c>
      <c r="V790" s="14" t="n">
        <v>10.89</v>
      </c>
      <c r="W790" s="14" t="n">
        <v>0.07000000000000001</v>
      </c>
      <c r="X790" s="14" t="n">
        <v>1</v>
      </c>
      <c r="Y790" s="14" t="n">
        <v>11.311</v>
      </c>
      <c r="Z790" s="14" t="n">
        <v>0.755</v>
      </c>
      <c r="AA790" s="14" t="n">
        <v>-0.851</v>
      </c>
      <c r="AB790" s="14" t="n">
        <v>10.459</v>
      </c>
      <c r="AC790" s="14" t="n">
        <v>0</v>
      </c>
      <c r="AD790" s="14" t="n">
        <v>1</v>
      </c>
      <c r="AE790" s="14" t="n">
        <v>12.246</v>
      </c>
      <c r="AF790" s="14" t="n">
        <v>1.52</v>
      </c>
      <c r="AG790" s="14" t="n">
        <v>-0.851</v>
      </c>
      <c r="AH790" s="14" t="n">
        <v>11.395</v>
      </c>
      <c r="AI790" s="14" t="n">
        <v>0</v>
      </c>
      <c r="AJ790" s="14" t="n">
        <v>1</v>
      </c>
      <c r="AK790" s="14" t="n">
        <v>15.99</v>
      </c>
      <c r="AL790" s="14" t="n">
        <v>7.921</v>
      </c>
      <c r="AM790" s="14" t="n">
        <v>-6.148</v>
      </c>
      <c r="AN790" s="14" t="n">
        <v>10.531</v>
      </c>
      <c r="AO790" s="14" t="n">
        <v>0</v>
      </c>
      <c r="AP790" s="14" t="n">
        <v>0</v>
      </c>
      <c r="AQ790" s="14" t="n">
        <v>0.749</v>
      </c>
      <c r="AR790" s="14" t="n">
        <v>0.129</v>
      </c>
      <c r="AS790" s="14" t="n">
        <v>0.23</v>
      </c>
      <c r="AT790" s="14" t="n">
        <v>1.047</v>
      </c>
      <c r="AU790" s="14" t="n">
        <v>0.07000000000000001</v>
      </c>
      <c r="AV790" s="14" t="n">
        <v>1</v>
      </c>
      <c r="AW790" s="14" t="n">
        <v>0.783</v>
      </c>
      <c r="AX790" s="14" t="n">
        <v>0.129</v>
      </c>
      <c r="AY790" s="14" t="n">
        <v>0.107</v>
      </c>
      <c r="AZ790" s="14" t="n">
        <v>0.952</v>
      </c>
      <c r="BA790" s="14" t="n">
        <v>0.07000000000000001</v>
      </c>
      <c r="BB790" s="14" t="n">
        <v>1</v>
      </c>
      <c r="BC790" s="14" t="n">
        <v>0.41</v>
      </c>
      <c r="BD790" s="14" t="n">
        <v>0.098</v>
      </c>
      <c r="BE790" s="14" t="n">
        <v>-0.037</v>
      </c>
      <c r="BF790" s="14" t="n">
        <v>0.399</v>
      </c>
      <c r="BG790" s="14" t="n">
        <v>0</v>
      </c>
      <c r="BH790" s="14" t="n">
        <v>1</v>
      </c>
      <c r="BI790" s="14" t="n">
        <v>0.64</v>
      </c>
      <c r="BJ790" s="14" t="n">
        <v>0.129</v>
      </c>
      <c r="BK790" s="14" t="n">
        <v>-0.012</v>
      </c>
      <c r="BL790" s="14" t="n">
        <v>0.671</v>
      </c>
      <c r="BM790" s="14" t="n">
        <v>0.07000000000000001</v>
      </c>
      <c r="BN790" s="14" t="n">
        <v>1</v>
      </c>
      <c r="BO790" s="14" t="n">
        <v>0</v>
      </c>
      <c r="BP790" s="14" t="n">
        <v>0</v>
      </c>
      <c r="BQ790" s="14" t="n">
        <v>0.116</v>
      </c>
      <c r="BR790" s="14" t="n">
        <v>0</v>
      </c>
      <c r="BS790" s="14" t="n">
        <v>1</v>
      </c>
      <c r="BT790" s="14" t="n">
        <v>0</v>
      </c>
      <c r="BU790" s="14" t="n">
        <v>0</v>
      </c>
      <c r="BV790" s="14" t="n">
        <v>0.133</v>
      </c>
      <c r="BW790" s="14" t="n">
        <v>0.07000000000000001</v>
      </c>
      <c r="BX790" s="14" t="n">
        <v>0.833</v>
      </c>
      <c r="BY790" s="14" t="n">
        <v>13.254</v>
      </c>
      <c r="BZ790" s="14" t="n">
        <v>0</v>
      </c>
      <c r="CA790" s="14" t="n">
        <v>13.254</v>
      </c>
      <c r="CB790" s="14" t="n">
        <v>0</v>
      </c>
      <c r="CC790" s="14" t="n">
        <v>87.07899999999999</v>
      </c>
      <c r="CD790" s="14" t="n">
        <v>7.95</v>
      </c>
      <c r="CE790" s="14" t="n">
        <v>44.946</v>
      </c>
      <c r="CF790" s="14" t="n">
        <v>140.181</v>
      </c>
      <c r="CG790" s="14" t="n">
        <v>0.07000000000000001</v>
      </c>
      <c r="CH790" s="14" t="n">
        <v>1</v>
      </c>
      <c r="CI790" s="14" t="n">
        <v>0</v>
      </c>
      <c r="CJ790" s="14" t="n">
        <v>0</v>
      </c>
      <c r="CK790" s="14" t="n">
        <v>0</v>
      </c>
      <c r="CL790" s="14" t="n">
        <v>0</v>
      </c>
      <c r="CM790" s="14" t="n">
        <v>0</v>
      </c>
      <c r="CN790" s="14" t="n">
        <v>0</v>
      </c>
      <c r="CO790" s="14" t="n">
        <v>0</v>
      </c>
      <c r="CP790" s="14" t="n">
        <v>0.208</v>
      </c>
      <c r="CQ790" s="14" t="n">
        <v>1.348</v>
      </c>
      <c r="CR790" s="14" t="n">
        <v>0.544</v>
      </c>
      <c r="CS790" s="14" t="n">
        <v>8.028</v>
      </c>
      <c r="CT790" s="14" t="n">
        <v>4.484</v>
      </c>
      <c r="CU790" s="14" t="n">
        <v>15.087</v>
      </c>
    </row>
    <row r="791">
      <c r="A791" s="14" t="inlineStr">
        <is>
          <t>THA2024</t>
        </is>
      </c>
      <c r="B791" s="14" t="inlineStr">
        <is>
          <t>THA</t>
        </is>
      </c>
      <c r="C791" s="14" t="inlineStr">
        <is>
          <t>THA</t>
        </is>
      </c>
      <c r="D791" s="14" t="inlineStr">
        <is>
          <t>Thailand</t>
        </is>
      </c>
      <c r="E791" s="14" t="n">
        <v>2024</v>
      </c>
      <c r="F791" s="14" t="n">
        <v>0.07000000000000001</v>
      </c>
      <c r="G791" s="14" t="n">
        <v>6.478</v>
      </c>
      <c r="H791" s="14" t="n">
        <v>1.186</v>
      </c>
      <c r="I791" s="14" t="n">
        <v>0.641</v>
      </c>
      <c r="J791" s="14" t="n">
        <v>7.119</v>
      </c>
      <c r="K791" s="14" t="n">
        <v>0</v>
      </c>
      <c r="L791" s="14" t="n">
        <v>1</v>
      </c>
      <c r="M791" s="14" t="n">
        <v>6.343</v>
      </c>
      <c r="N791" s="14" t="n">
        <v>3.557</v>
      </c>
      <c r="O791" s="14" t="n">
        <v>-0.517</v>
      </c>
      <c r="P791" s="14" t="n">
        <v>5.826</v>
      </c>
      <c r="Q791" s="14" t="n">
        <v>0</v>
      </c>
      <c r="R791" s="14" t="n">
        <v>1</v>
      </c>
      <c r="S791" s="14" t="n">
        <v>10.182</v>
      </c>
      <c r="T791" s="14" t="n">
        <v>7.115</v>
      </c>
      <c r="U791" s="14" t="n">
        <v>-0.425</v>
      </c>
      <c r="V791" s="14" t="n">
        <v>10.342</v>
      </c>
      <c r="W791" s="14" t="n">
        <v>0.07000000000000001</v>
      </c>
      <c r="X791" s="14" t="n">
        <v>1</v>
      </c>
      <c r="Y791" s="14" t="n">
        <v>10.691</v>
      </c>
      <c r="Z791" s="14" t="n">
        <v>0.713</v>
      </c>
      <c r="AA791" s="14" t="n">
        <v>-0.78</v>
      </c>
      <c r="AB791" s="14" t="n">
        <v>9.911</v>
      </c>
      <c r="AC791" s="14" t="n">
        <v>0</v>
      </c>
      <c r="AD791" s="14" t="n">
        <v>1</v>
      </c>
      <c r="AE791" s="14" t="n">
        <v>11.654</v>
      </c>
      <c r="AF791" s="14" t="n">
        <v>1.446</v>
      </c>
      <c r="AG791" s="14" t="n">
        <v>-0.78</v>
      </c>
      <c r="AH791" s="14" t="n">
        <v>10.875</v>
      </c>
      <c r="AI791" s="14" t="n">
        <v>0</v>
      </c>
      <c r="AJ791" s="14" t="n">
        <v>1</v>
      </c>
      <c r="AK791" s="14" t="n">
        <v>14.027</v>
      </c>
      <c r="AL791" s="14" t="n">
        <v>7.134</v>
      </c>
      <c r="AM791" s="14" t="n">
        <v>-4.13</v>
      </c>
      <c r="AN791" s="14" t="n">
        <v>10.589</v>
      </c>
      <c r="AO791" s="14" t="n">
        <v>0</v>
      </c>
      <c r="AP791" s="14" t="n">
        <v>0</v>
      </c>
      <c r="AQ791" s="14" t="n">
        <v>0.72</v>
      </c>
      <c r="AR791" s="14" t="n">
        <v>0.132</v>
      </c>
      <c r="AS791" s="14" t="n">
        <v>0.258</v>
      </c>
      <c r="AT791" s="14" t="n">
        <v>1.046</v>
      </c>
      <c r="AU791" s="14" t="n">
        <v>0.07000000000000001</v>
      </c>
      <c r="AV791" s="14" t="n">
        <v>1</v>
      </c>
      <c r="AW791" s="14" t="n">
        <v>0.734</v>
      </c>
      <c r="AX791" s="14" t="n">
        <v>0.132</v>
      </c>
      <c r="AY791" s="14" t="n">
        <v>0.154</v>
      </c>
      <c r="AZ791" s="14" t="n">
        <v>0.95</v>
      </c>
      <c r="BA791" s="14" t="n">
        <v>0.07000000000000001</v>
      </c>
      <c r="BB791" s="14" t="n">
        <v>1</v>
      </c>
      <c r="BC791" s="14" t="n">
        <v>0.407</v>
      </c>
      <c r="BD791" s="14" t="n">
        <v>0.105</v>
      </c>
      <c r="BE791" s="14" t="n">
        <v>-0.037</v>
      </c>
      <c r="BF791" s="14" t="n">
        <v>0.396</v>
      </c>
      <c r="BG791" s="14" t="n">
        <v>0</v>
      </c>
      <c r="BH791" s="14" t="n">
        <v>1</v>
      </c>
      <c r="BI791" s="14" t="n">
        <v>0.652</v>
      </c>
      <c r="BJ791" s="14" t="n">
        <v>0.132</v>
      </c>
      <c r="BK791" s="14" t="n">
        <v>-0.006</v>
      </c>
      <c r="BL791" s="14" t="n">
        <v>0.6850000000000001</v>
      </c>
      <c r="BM791" s="14" t="n">
        <v>0.07000000000000001</v>
      </c>
      <c r="BN791" s="14" t="n">
        <v>1</v>
      </c>
      <c r="BO791" s="14" t="n">
        <v>0</v>
      </c>
      <c r="BP791" s="14" t="n">
        <v>0</v>
      </c>
      <c r="BQ791" s="14" t="n">
        <v>0.1</v>
      </c>
      <c r="BR791" s="14" t="n">
        <v>0</v>
      </c>
      <c r="BS791" s="14" t="n">
        <v>1</v>
      </c>
      <c r="BT791" s="14" t="n">
        <v>0</v>
      </c>
      <c r="BU791" s="14" t="n">
        <v>0</v>
      </c>
      <c r="BV791" s="14" t="n">
        <v>0.122</v>
      </c>
      <c r="BW791" s="14" t="n">
        <v>0.07000000000000001</v>
      </c>
      <c r="BX791" s="14" t="n">
        <v>0.833</v>
      </c>
      <c r="BY791" s="14" t="n">
        <v>13.646</v>
      </c>
      <c r="BZ791" s="14" t="n">
        <v>0</v>
      </c>
      <c r="CA791" s="14" t="n">
        <v>13.646</v>
      </c>
      <c r="CB791" s="14" t="n">
        <v>0</v>
      </c>
      <c r="CC791" s="14" t="n">
        <v>86.38500000000001</v>
      </c>
      <c r="CD791" s="14" t="n">
        <v>7.95</v>
      </c>
      <c r="CE791" s="14" t="n">
        <v>47.384</v>
      </c>
      <c r="CF791" s="14" t="n">
        <v>141.781</v>
      </c>
      <c r="CG791" s="14" t="n">
        <v>0.07000000000000001</v>
      </c>
      <c r="CH791" s="14" t="n">
        <v>1</v>
      </c>
      <c r="CI791" s="14" t="n">
        <v>0</v>
      </c>
      <c r="CJ791" s="14" t="n">
        <v>0</v>
      </c>
      <c r="CK791" s="14" t="n">
        <v>0</v>
      </c>
      <c r="CL791" s="14" t="n">
        <v>0</v>
      </c>
      <c r="CM791" s="14" t="n">
        <v>0</v>
      </c>
      <c r="CN791" s="14" t="n">
        <v>0</v>
      </c>
      <c r="CO791" s="14" t="n">
        <v>0</v>
      </c>
      <c r="CP791" s="14" t="n">
        <v>0.208</v>
      </c>
      <c r="CQ791" s="14" t="n">
        <v>1.387</v>
      </c>
      <c r="CR791" s="14" t="n">
        <v>0.544</v>
      </c>
      <c r="CS791" s="14" t="n">
        <v>8.265000000000001</v>
      </c>
      <c r="CT791" s="14" t="n">
        <v>3.509</v>
      </c>
      <c r="CU791" s="14" t="n">
        <v>13.12</v>
      </c>
    </row>
    <row r="792">
      <c r="A792" s="14" t="inlineStr">
        <is>
          <t>TLS2021</t>
        </is>
      </c>
      <c r="B792" s="14" t="inlineStr">
        <is>
          <t>TLS</t>
        </is>
      </c>
      <c r="C792" s="14" t="inlineStr">
        <is>
          <t>TLS</t>
        </is>
      </c>
      <c r="D792" s="14" t="inlineStr">
        <is>
          <t>Timor-Leste</t>
        </is>
      </c>
      <c r="E792" s="14" t="n">
        <v>2021</v>
      </c>
      <c r="F792" s="14" t="n">
        <v>0.025</v>
      </c>
      <c r="G792" s="14" t="n">
        <v>4.747</v>
      </c>
      <c r="H792" s="14" t="n">
        <v>1.143</v>
      </c>
      <c r="I792" s="14" t="n">
        <v>0</v>
      </c>
      <c r="J792" s="14" t="n">
        <v>4.747</v>
      </c>
      <c r="K792" s="14" t="n">
        <v>0</v>
      </c>
      <c r="L792" s="14" t="n">
        <v>1</v>
      </c>
      <c r="M792" s="14" t="n">
        <v>7.964</v>
      </c>
      <c r="N792" s="14" t="n">
        <v>3.43</v>
      </c>
      <c r="O792" s="14" t="n">
        <v>0</v>
      </c>
      <c r="P792" s="14" t="n">
        <v>7.964</v>
      </c>
      <c r="Q792" s="14" t="n">
        <v>0</v>
      </c>
      <c r="R792" s="14" t="n">
        <v>1</v>
      </c>
      <c r="S792" s="14" t="n">
        <v>10.464</v>
      </c>
      <c r="T792" s="14" t="n">
        <v>6.86</v>
      </c>
      <c r="U792" s="14" t="n">
        <v>0</v>
      </c>
      <c r="V792" s="14" t="n">
        <v>10.726</v>
      </c>
      <c r="W792" s="14" t="n">
        <v>0.025</v>
      </c>
      <c r="X792" s="14" t="n">
        <v>1</v>
      </c>
      <c r="Y792" s="14" t="n">
        <v>10.535</v>
      </c>
      <c r="Z792" s="14" t="n">
        <v>1.3</v>
      </c>
      <c r="AA792" s="14" t="n">
        <v>0</v>
      </c>
      <c r="AB792" s="14" t="n">
        <v>10.535</v>
      </c>
      <c r="AC792" s="14" t="n">
        <v>0</v>
      </c>
      <c r="AD792" s="14" t="n">
        <v>1</v>
      </c>
      <c r="AE792" s="14" t="n">
        <v>11.678</v>
      </c>
      <c r="AF792" s="14" t="n">
        <v>2.546</v>
      </c>
      <c r="AG792" s="14" t="n">
        <v>0</v>
      </c>
      <c r="AH792" s="14" t="n">
        <v>11.678</v>
      </c>
      <c r="AI792" s="14" t="n">
        <v>0</v>
      </c>
      <c r="AJ792" s="14" t="n">
        <v>1</v>
      </c>
      <c r="AK792" s="14" t="n">
        <v>18.538</v>
      </c>
      <c r="AL792" s="14" t="n">
        <v>9.619</v>
      </c>
      <c r="AM792" s="14" t="n">
        <v>0</v>
      </c>
      <c r="AN792" s="14" t="n">
        <v>19.002</v>
      </c>
      <c r="AO792" s="14" t="n">
        <v>0.025</v>
      </c>
      <c r="AP792" s="14" t="n">
        <v>1</v>
      </c>
      <c r="AQ792" s="14" t="n">
        <v>0.621</v>
      </c>
      <c r="AR792" s="14" t="n">
        <v>0.114</v>
      </c>
      <c r="AS792" s="14" t="n">
        <v>0</v>
      </c>
      <c r="AT792" s="14" t="n">
        <v>0.636</v>
      </c>
      <c r="AU792" s="14" t="n">
        <v>0.025</v>
      </c>
      <c r="AV792" s="14" t="n">
        <v>1</v>
      </c>
      <c r="AW792" s="14" t="n">
        <v>0.593</v>
      </c>
      <c r="AX792" s="14" t="n">
        <v>0.114</v>
      </c>
      <c r="AY792" s="14" t="n">
        <v>0</v>
      </c>
      <c r="AZ792" s="14" t="n">
        <v>0.608</v>
      </c>
      <c r="BA792" s="14" t="n">
        <v>0.025</v>
      </c>
      <c r="BB792" s="14" t="n">
        <v>1</v>
      </c>
      <c r="BC792" s="14" t="n">
        <v>0.44</v>
      </c>
      <c r="BD792" s="14" t="n">
        <v>0.114</v>
      </c>
      <c r="BE792" s="14" t="n">
        <v>0</v>
      </c>
      <c r="BF792" s="14" t="n">
        <v>0.451</v>
      </c>
      <c r="BG792" s="14" t="n">
        <v>0.025</v>
      </c>
      <c r="BH792" s="14" t="n">
        <v>1</v>
      </c>
      <c r="BI792" s="14" t="n">
        <v>0.5600000000000001</v>
      </c>
      <c r="BJ792" s="14" t="n">
        <v>0.114</v>
      </c>
      <c r="BK792" s="14" t="n">
        <v>0</v>
      </c>
      <c r="BL792" s="14" t="n">
        <v>0.574</v>
      </c>
      <c r="BM792" s="14" t="n">
        <v>0.025</v>
      </c>
      <c r="BN792" s="14" t="n">
        <v>1</v>
      </c>
      <c r="BO792" s="14" t="n">
        <v>0</v>
      </c>
      <c r="BP792" s="14" t="n">
        <v>0</v>
      </c>
      <c r="BQ792" s="14" t="n">
        <v>0</v>
      </c>
      <c r="BR792" s="14" t="n">
        <v>0</v>
      </c>
      <c r="BS792" s="14" t="n">
        <v>1</v>
      </c>
      <c r="BT792" s="14" t="n">
        <v>0</v>
      </c>
      <c r="BU792" s="14" t="n">
        <v>0</v>
      </c>
      <c r="BV792" s="14" t="n">
        <v>0</v>
      </c>
      <c r="BW792" s="14" t="n">
        <v>0.025</v>
      </c>
      <c r="BX792" s="14" t="n">
        <v>1</v>
      </c>
      <c r="BY792" s="14" t="n">
        <v>11.787</v>
      </c>
      <c r="BZ792" s="14" t="n">
        <v>0</v>
      </c>
      <c r="CA792" s="14" t="n">
        <v>11.787</v>
      </c>
      <c r="CB792" s="14" t="n">
        <v>0</v>
      </c>
      <c r="CC792" s="14" t="n">
        <v>81.69499999999999</v>
      </c>
      <c r="CD792" s="14" t="n">
        <v>7.95</v>
      </c>
      <c r="CE792" s="14" t="n">
        <v>0</v>
      </c>
      <c r="CF792" s="14" t="n">
        <v>83.738</v>
      </c>
      <c r="CG792" s="14" t="n">
        <v>0.025</v>
      </c>
      <c r="CH792" s="14" t="n">
        <v>1</v>
      </c>
      <c r="CI792" s="14" t="n">
        <v>0</v>
      </c>
      <c r="CJ792" s="14" t="n">
        <v>0</v>
      </c>
      <c r="CK792" s="14" t="n">
        <v>0</v>
      </c>
      <c r="CL792" s="14" t="n">
        <v>0</v>
      </c>
      <c r="CM792" s="14" t="n">
        <v>0</v>
      </c>
      <c r="CN792" s="14" t="n">
        <v>0</v>
      </c>
      <c r="CO792" s="14" t="n">
        <v>0</v>
      </c>
      <c r="CP792" s="14" t="n">
        <v>0</v>
      </c>
      <c r="CQ792" s="14" t="n">
        <v>1.198</v>
      </c>
      <c r="CR792" s="14" t="n">
        <v>0</v>
      </c>
      <c r="CS792" s="14" t="n">
        <v>4.776</v>
      </c>
      <c r="CT792" s="14" t="n">
        <v>3.604</v>
      </c>
      <c r="CU792" s="14" t="n">
        <v>9.407999999999999</v>
      </c>
    </row>
    <row r="793">
      <c r="A793" s="14" t="inlineStr">
        <is>
          <t>TLS2022</t>
        </is>
      </c>
      <c r="B793" s="14" t="inlineStr">
        <is>
          <t>TLS</t>
        </is>
      </c>
      <c r="C793" s="14" t="inlineStr">
        <is>
          <t>TLS</t>
        </is>
      </c>
      <c r="D793" s="14" t="inlineStr">
        <is>
          <t>Timor-Leste</t>
        </is>
      </c>
      <c r="E793" s="14" t="n">
        <v>2022</v>
      </c>
      <c r="F793" s="14" t="n">
        <v>0.025</v>
      </c>
      <c r="G793" s="14" t="n">
        <v>8.788</v>
      </c>
      <c r="H793" s="14" t="n">
        <v>1.235</v>
      </c>
      <c r="I793" s="14" t="n">
        <v>0</v>
      </c>
      <c r="J793" s="14" t="n">
        <v>8.788</v>
      </c>
      <c r="K793" s="14" t="n">
        <v>0</v>
      </c>
      <c r="L793" s="14" t="n">
        <v>1</v>
      </c>
      <c r="M793" s="14" t="n">
        <v>9.782999999999999</v>
      </c>
      <c r="N793" s="14" t="n">
        <v>3.704</v>
      </c>
      <c r="O793" s="14" t="n">
        <v>0</v>
      </c>
      <c r="P793" s="14" t="n">
        <v>9.782999999999999</v>
      </c>
      <c r="Q793" s="14" t="n">
        <v>0</v>
      </c>
      <c r="R793" s="14" t="n">
        <v>1</v>
      </c>
      <c r="S793" s="14" t="n">
        <v>14.962</v>
      </c>
      <c r="T793" s="14" t="n">
        <v>7.408</v>
      </c>
      <c r="U793" s="14" t="n">
        <v>0.028</v>
      </c>
      <c r="V793" s="14" t="n">
        <v>15.336</v>
      </c>
      <c r="W793" s="14" t="n">
        <v>0.025</v>
      </c>
      <c r="X793" s="14" t="n">
        <v>1</v>
      </c>
      <c r="Y793" s="14" t="n">
        <v>8.529</v>
      </c>
      <c r="Z793" s="14" t="n">
        <v>1.052</v>
      </c>
      <c r="AA793" s="14" t="n">
        <v>0</v>
      </c>
      <c r="AB793" s="14" t="n">
        <v>8.529</v>
      </c>
      <c r="AC793" s="14" t="n">
        <v>0</v>
      </c>
      <c r="AD793" s="14" t="n">
        <v>1</v>
      </c>
      <c r="AE793" s="14" t="n">
        <v>9.763</v>
      </c>
      <c r="AF793" s="14" t="n">
        <v>2.128</v>
      </c>
      <c r="AG793" s="14" t="n">
        <v>0</v>
      </c>
      <c r="AH793" s="14" t="n">
        <v>9.763</v>
      </c>
      <c r="AI793" s="14" t="n">
        <v>0</v>
      </c>
      <c r="AJ793" s="14" t="n">
        <v>1</v>
      </c>
      <c r="AK793" s="14" t="n">
        <v>17.171</v>
      </c>
      <c r="AL793" s="14" t="n">
        <v>8.91</v>
      </c>
      <c r="AM793" s="14" t="n">
        <v>0.032</v>
      </c>
      <c r="AN793" s="14" t="n">
        <v>17.601</v>
      </c>
      <c r="AO793" s="14" t="n">
        <v>0.025</v>
      </c>
      <c r="AP793" s="14" t="n">
        <v>1</v>
      </c>
      <c r="AQ793" s="14" t="n">
        <v>0.847</v>
      </c>
      <c r="AR793" s="14" t="n">
        <v>0.123</v>
      </c>
      <c r="AS793" s="14" t="n">
        <v>0.002</v>
      </c>
      <c r="AT793" s="14" t="n">
        <v>0.868</v>
      </c>
      <c r="AU793" s="14" t="n">
        <v>0.025</v>
      </c>
      <c r="AV793" s="14" t="n">
        <v>1</v>
      </c>
      <c r="AW793" s="14" t="n">
        <v>0.947</v>
      </c>
      <c r="AX793" s="14" t="n">
        <v>0.123</v>
      </c>
      <c r="AY793" s="14" t="n">
        <v>0.002</v>
      </c>
      <c r="AZ793" s="14" t="n">
        <v>0.97</v>
      </c>
      <c r="BA793" s="14" t="n">
        <v>0.025</v>
      </c>
      <c r="BB793" s="14" t="n">
        <v>1</v>
      </c>
      <c r="BC793" s="14" t="n">
        <v>0.589</v>
      </c>
      <c r="BD793" s="14" t="n">
        <v>0.123</v>
      </c>
      <c r="BE793" s="14" t="n">
        <v>0.001</v>
      </c>
      <c r="BF793" s="14" t="n">
        <v>0.603</v>
      </c>
      <c r="BG793" s="14" t="n">
        <v>0.025</v>
      </c>
      <c r="BH793" s="14" t="n">
        <v>1</v>
      </c>
      <c r="BI793" s="14" t="n">
        <v>0.6889999999999999</v>
      </c>
      <c r="BJ793" s="14" t="n">
        <v>0.123</v>
      </c>
      <c r="BK793" s="14" t="n">
        <v>0.001</v>
      </c>
      <c r="BL793" s="14" t="n">
        <v>0.706</v>
      </c>
      <c r="BM793" s="14" t="n">
        <v>0.025</v>
      </c>
      <c r="BN793" s="14" t="n">
        <v>1</v>
      </c>
      <c r="BO793" s="14" t="n">
        <v>0</v>
      </c>
      <c r="BP793" s="14" t="n">
        <v>0</v>
      </c>
      <c r="BQ793" s="14" t="n">
        <v>0</v>
      </c>
      <c r="BR793" s="14" t="n">
        <v>0</v>
      </c>
      <c r="BS793" s="14" t="n">
        <v>1</v>
      </c>
      <c r="BT793" s="14" t="n">
        <v>0</v>
      </c>
      <c r="BU793" s="14" t="n">
        <v>0</v>
      </c>
      <c r="BV793" s="14" t="n">
        <v>0</v>
      </c>
      <c r="BW793" s="14" t="n">
        <v>0.025</v>
      </c>
      <c r="BX793" s="14" t="n">
        <v>1</v>
      </c>
      <c r="BY793" s="14" t="n">
        <v>12.729</v>
      </c>
      <c r="BZ793" s="14" t="n">
        <v>0</v>
      </c>
      <c r="CA793" s="14" t="n">
        <v>12.729</v>
      </c>
      <c r="CB793" s="14" t="n">
        <v>0</v>
      </c>
      <c r="CC793" s="14" t="n">
        <v>102.477</v>
      </c>
      <c r="CD793" s="14" t="n">
        <v>7.95</v>
      </c>
      <c r="CE793" s="14" t="n">
        <v>0.19</v>
      </c>
      <c r="CF793" s="14" t="n">
        <v>105.038</v>
      </c>
      <c r="CG793" s="14" t="n">
        <v>0.025</v>
      </c>
      <c r="CH793" s="14" t="n">
        <v>1</v>
      </c>
      <c r="CI793" s="14" t="n">
        <v>0</v>
      </c>
      <c r="CJ793" s="14" t="n">
        <v>0</v>
      </c>
      <c r="CK793" s="14" t="n">
        <v>0</v>
      </c>
      <c r="CL793" s="14" t="n">
        <v>0</v>
      </c>
      <c r="CM793" s="14" t="n">
        <v>0</v>
      </c>
      <c r="CN793" s="14" t="n">
        <v>0</v>
      </c>
      <c r="CO793" s="14" t="n">
        <v>0</v>
      </c>
      <c r="CP793" s="14" t="n">
        <v>0</v>
      </c>
      <c r="CQ793" s="14" t="n">
        <v>1.294</v>
      </c>
      <c r="CR793" s="14" t="n">
        <v>0</v>
      </c>
      <c r="CS793" s="14" t="n">
        <v>5.158</v>
      </c>
      <c r="CT793" s="14" t="n">
        <v>7.554</v>
      </c>
      <c r="CU793" s="14" t="n">
        <v>16.097</v>
      </c>
    </row>
    <row r="794">
      <c r="A794" s="14" t="inlineStr">
        <is>
          <t>TLS2023</t>
        </is>
      </c>
      <c r="B794" s="14" t="inlineStr">
        <is>
          <t>TLS</t>
        </is>
      </c>
      <c r="C794" s="14" t="inlineStr">
        <is>
          <t>TLS</t>
        </is>
      </c>
      <c r="D794" s="14" t="inlineStr">
        <is>
          <t>Timor-Leste</t>
        </is>
      </c>
      <c r="E794" s="14" t="n">
        <v>2023</v>
      </c>
      <c r="F794" s="14" t="n">
        <v>0.025</v>
      </c>
      <c r="G794" s="14" t="n">
        <v>5.77</v>
      </c>
      <c r="H794" s="14" t="n">
        <v>1.286</v>
      </c>
      <c r="I794" s="14" t="n">
        <v>0</v>
      </c>
      <c r="J794" s="14" t="n">
        <v>5.77</v>
      </c>
      <c r="K794" s="14" t="n">
        <v>0</v>
      </c>
      <c r="L794" s="14" t="n">
        <v>1</v>
      </c>
      <c r="M794" s="14" t="n">
        <v>7.886</v>
      </c>
      <c r="N794" s="14" t="n">
        <v>3.857</v>
      </c>
      <c r="O794" s="14" t="n">
        <v>0</v>
      </c>
      <c r="P794" s="14" t="n">
        <v>7.886</v>
      </c>
      <c r="Q794" s="14" t="n">
        <v>0</v>
      </c>
      <c r="R794" s="14" t="n">
        <v>1</v>
      </c>
      <c r="S794" s="14" t="n">
        <v>12.198</v>
      </c>
      <c r="T794" s="14" t="n">
        <v>7.714</v>
      </c>
      <c r="U794" s="14" t="n">
        <v>0.034</v>
      </c>
      <c r="V794" s="14" t="n">
        <v>12.503</v>
      </c>
      <c r="W794" s="14" t="n">
        <v>0.025</v>
      </c>
      <c r="X794" s="14" t="n">
        <v>1</v>
      </c>
      <c r="Y794" s="14" t="n">
        <v>8.093999999999999</v>
      </c>
      <c r="Z794" s="14" t="n">
        <v>0.999</v>
      </c>
      <c r="AA794" s="14" t="n">
        <v>0</v>
      </c>
      <c r="AB794" s="14" t="n">
        <v>8.093999999999999</v>
      </c>
      <c r="AC794" s="14" t="n">
        <v>0</v>
      </c>
      <c r="AD794" s="14" t="n">
        <v>1</v>
      </c>
      <c r="AE794" s="14" t="n">
        <v>9.380000000000001</v>
      </c>
      <c r="AF794" s="14" t="n">
        <v>2.045</v>
      </c>
      <c r="AG794" s="14" t="n">
        <v>0</v>
      </c>
      <c r="AH794" s="14" t="n">
        <v>9.380000000000001</v>
      </c>
      <c r="AI794" s="14" t="n">
        <v>0</v>
      </c>
      <c r="AJ794" s="14" t="n">
        <v>1</v>
      </c>
      <c r="AK794" s="14" t="n">
        <v>17.094</v>
      </c>
      <c r="AL794" s="14" t="n">
        <v>8.869999999999999</v>
      </c>
      <c r="AM794" s="14" t="n">
        <v>0.047</v>
      </c>
      <c r="AN794" s="14" t="n">
        <v>17.521</v>
      </c>
      <c r="AO794" s="14" t="n">
        <v>0.025</v>
      </c>
      <c r="AP794" s="14" t="n">
        <v>1</v>
      </c>
      <c r="AQ794" s="14" t="n">
        <v>0.749</v>
      </c>
      <c r="AR794" s="14" t="n">
        <v>0.129</v>
      </c>
      <c r="AS794" s="14" t="n">
        <v>0.002</v>
      </c>
      <c r="AT794" s="14" t="n">
        <v>0.768</v>
      </c>
      <c r="AU794" s="14" t="n">
        <v>0.025</v>
      </c>
      <c r="AV794" s="14" t="n">
        <v>1</v>
      </c>
      <c r="AW794" s="14" t="n">
        <v>0.783</v>
      </c>
      <c r="AX794" s="14" t="n">
        <v>0.129</v>
      </c>
      <c r="AY794" s="14" t="n">
        <v>0.002</v>
      </c>
      <c r="AZ794" s="14" t="n">
        <v>0.802</v>
      </c>
      <c r="BA794" s="14" t="n">
        <v>0.025</v>
      </c>
      <c r="BB794" s="14" t="n">
        <v>1</v>
      </c>
      <c r="BC794" s="14" t="n">
        <v>0.527</v>
      </c>
      <c r="BD794" s="14" t="n">
        <v>0.129</v>
      </c>
      <c r="BE794" s="14" t="n">
        <v>0.001</v>
      </c>
      <c r="BF794" s="14" t="n">
        <v>0.541</v>
      </c>
      <c r="BG794" s="14" t="n">
        <v>0.025</v>
      </c>
      <c r="BH794" s="14" t="n">
        <v>1</v>
      </c>
      <c r="BI794" s="14" t="n">
        <v>0.64</v>
      </c>
      <c r="BJ794" s="14" t="n">
        <v>0.129</v>
      </c>
      <c r="BK794" s="14" t="n">
        <v>0.002</v>
      </c>
      <c r="BL794" s="14" t="n">
        <v>0.656</v>
      </c>
      <c r="BM794" s="14" t="n">
        <v>0.025</v>
      </c>
      <c r="BN794" s="14" t="n">
        <v>1</v>
      </c>
      <c r="BO794" s="14" t="n">
        <v>0</v>
      </c>
      <c r="BP794" s="14" t="n">
        <v>0</v>
      </c>
      <c r="BQ794" s="14" t="n">
        <v>0</v>
      </c>
      <c r="BR794" s="14" t="n">
        <v>0</v>
      </c>
      <c r="BS794" s="14" t="n">
        <v>1</v>
      </c>
      <c r="BT794" s="14" t="n">
        <v>0</v>
      </c>
      <c r="BU794" s="14" t="n">
        <v>0</v>
      </c>
      <c r="BV794" s="14" t="n">
        <v>0</v>
      </c>
      <c r="BW794" s="14" t="n">
        <v>0.025</v>
      </c>
      <c r="BX794" s="14" t="n">
        <v>1</v>
      </c>
      <c r="BY794" s="14" t="n">
        <v>13.254</v>
      </c>
      <c r="BZ794" s="14" t="n">
        <v>0</v>
      </c>
      <c r="CA794" s="14" t="n">
        <v>13.254</v>
      </c>
      <c r="CB794" s="14" t="n">
        <v>0</v>
      </c>
      <c r="CC794" s="14" t="n">
        <v>87.07899999999999</v>
      </c>
      <c r="CD794" s="14" t="n">
        <v>7.95</v>
      </c>
      <c r="CE794" s="14" t="n">
        <v>0.241</v>
      </c>
      <c r="CF794" s="14" t="n">
        <v>89.256</v>
      </c>
      <c r="CG794" s="14" t="n">
        <v>0.025</v>
      </c>
      <c r="CH794" s="14" t="n">
        <v>1</v>
      </c>
      <c r="CI794" s="14" t="n">
        <v>0</v>
      </c>
      <c r="CJ794" s="14" t="n">
        <v>0</v>
      </c>
      <c r="CK794" s="14" t="n">
        <v>0</v>
      </c>
      <c r="CL794" s="14" t="n">
        <v>0</v>
      </c>
      <c r="CM794" s="14" t="n">
        <v>0</v>
      </c>
      <c r="CN794" s="14" t="n">
        <v>0</v>
      </c>
      <c r="CO794" s="14" t="n">
        <v>0</v>
      </c>
      <c r="CP794" s="14" t="n">
        <v>0</v>
      </c>
      <c r="CQ794" s="14" t="n">
        <v>1.348</v>
      </c>
      <c r="CR794" s="14" t="n">
        <v>0</v>
      </c>
      <c r="CS794" s="14" t="n">
        <v>5.37</v>
      </c>
      <c r="CT794" s="14" t="n">
        <v>4.484</v>
      </c>
      <c r="CU794" s="14" t="n">
        <v>12.529</v>
      </c>
    </row>
    <row r="795">
      <c r="A795" s="14" t="inlineStr">
        <is>
          <t>TLS2024</t>
        </is>
      </c>
      <c r="B795" s="14" t="inlineStr">
        <is>
          <t>TLS</t>
        </is>
      </c>
      <c r="C795" s="14" t="inlineStr">
        <is>
          <t>TLS</t>
        </is>
      </c>
      <c r="D795" s="14" t="inlineStr">
        <is>
          <t>Timor-Leste</t>
        </is>
      </c>
      <c r="E795" s="14" t="n">
        <v>2024</v>
      </c>
      <c r="F795" s="14" t="n">
        <v>0.025</v>
      </c>
      <c r="G795" s="14" t="n">
        <v>4.833</v>
      </c>
      <c r="H795" s="14" t="n">
        <v>1.324</v>
      </c>
      <c r="I795" s="14" t="n">
        <v>0</v>
      </c>
      <c r="J795" s="14" t="n">
        <v>4.833</v>
      </c>
      <c r="K795" s="14" t="n">
        <v>0</v>
      </c>
      <c r="L795" s="14" t="n">
        <v>1</v>
      </c>
      <c r="M795" s="14" t="n">
        <v>7.124</v>
      </c>
      <c r="N795" s="14" t="n">
        <v>3.971</v>
      </c>
      <c r="O795" s="14" t="n">
        <v>0</v>
      </c>
      <c r="P795" s="14" t="n">
        <v>7.124</v>
      </c>
      <c r="Q795" s="14" t="n">
        <v>0</v>
      </c>
      <c r="R795" s="14" t="n">
        <v>1</v>
      </c>
      <c r="S795" s="14" t="n">
        <v>11.451</v>
      </c>
      <c r="T795" s="14" t="n">
        <v>7.942</v>
      </c>
      <c r="U795" s="14" t="n">
        <v>0.039</v>
      </c>
      <c r="V795" s="14" t="n">
        <v>11.737</v>
      </c>
      <c r="W795" s="14" t="n">
        <v>0.025</v>
      </c>
      <c r="X795" s="14" t="n">
        <v>1</v>
      </c>
      <c r="Y795" s="14" t="n">
        <v>7.751</v>
      </c>
      <c r="Z795" s="14" t="n">
        <v>0.956</v>
      </c>
      <c r="AA795" s="14" t="n">
        <v>0</v>
      </c>
      <c r="AB795" s="14" t="n">
        <v>7.751</v>
      </c>
      <c r="AC795" s="14" t="n">
        <v>0</v>
      </c>
      <c r="AD795" s="14" t="n">
        <v>1</v>
      </c>
      <c r="AE795" s="14" t="n">
        <v>9.074999999999999</v>
      </c>
      <c r="AF795" s="14" t="n">
        <v>1.978</v>
      </c>
      <c r="AG795" s="14" t="n">
        <v>0</v>
      </c>
      <c r="AH795" s="14" t="n">
        <v>9.074999999999999</v>
      </c>
      <c r="AI795" s="14" t="n">
        <v>0</v>
      </c>
      <c r="AJ795" s="14" t="n">
        <v>1</v>
      </c>
      <c r="AK795" s="14" t="n">
        <v>17.016</v>
      </c>
      <c r="AL795" s="14" t="n">
        <v>8.829000000000001</v>
      </c>
      <c r="AM795" s="14" t="n">
        <v>0.058</v>
      </c>
      <c r="AN795" s="14" t="n">
        <v>17.442</v>
      </c>
      <c r="AO795" s="14" t="n">
        <v>0.025</v>
      </c>
      <c r="AP795" s="14" t="n">
        <v>1</v>
      </c>
      <c r="AQ795" s="14" t="n">
        <v>0.72</v>
      </c>
      <c r="AR795" s="14" t="n">
        <v>0.132</v>
      </c>
      <c r="AS795" s="14" t="n">
        <v>0.002</v>
      </c>
      <c r="AT795" s="14" t="n">
        <v>0.738</v>
      </c>
      <c r="AU795" s="14" t="n">
        <v>0.025</v>
      </c>
      <c r="AV795" s="14" t="n">
        <v>1</v>
      </c>
      <c r="AW795" s="14" t="n">
        <v>0.734</v>
      </c>
      <c r="AX795" s="14" t="n">
        <v>0.132</v>
      </c>
      <c r="AY795" s="14" t="n">
        <v>0.002</v>
      </c>
      <c r="AZ795" s="14" t="n">
        <v>0.752</v>
      </c>
      <c r="BA795" s="14" t="n">
        <v>0.025</v>
      </c>
      <c r="BB795" s="14" t="n">
        <v>1</v>
      </c>
      <c r="BC795" s="14" t="n">
        <v>0.51</v>
      </c>
      <c r="BD795" s="14" t="n">
        <v>0.132</v>
      </c>
      <c r="BE795" s="14" t="n">
        <v>0.002</v>
      </c>
      <c r="BF795" s="14" t="n">
        <v>0.523</v>
      </c>
      <c r="BG795" s="14" t="n">
        <v>0.025</v>
      </c>
      <c r="BH795" s="14" t="n">
        <v>1</v>
      </c>
      <c r="BI795" s="14" t="n">
        <v>0.652</v>
      </c>
      <c r="BJ795" s="14" t="n">
        <v>0.132</v>
      </c>
      <c r="BK795" s="14" t="n">
        <v>0.002</v>
      </c>
      <c r="BL795" s="14" t="n">
        <v>0.668</v>
      </c>
      <c r="BM795" s="14" t="n">
        <v>0.025</v>
      </c>
      <c r="BN795" s="14" t="n">
        <v>1</v>
      </c>
      <c r="BO795" s="14" t="n">
        <v>0</v>
      </c>
      <c r="BP795" s="14" t="n">
        <v>0</v>
      </c>
      <c r="BQ795" s="14" t="n">
        <v>0</v>
      </c>
      <c r="BR795" s="14" t="n">
        <v>0</v>
      </c>
      <c r="BS795" s="14" t="n">
        <v>1</v>
      </c>
      <c r="BT795" s="14" t="n">
        <v>0</v>
      </c>
      <c r="BU795" s="14" t="n">
        <v>0</v>
      </c>
      <c r="BV795" s="14" t="n">
        <v>0</v>
      </c>
      <c r="BW795" s="14" t="n">
        <v>0.025</v>
      </c>
      <c r="BX795" s="14" t="n">
        <v>1</v>
      </c>
      <c r="BY795" s="14" t="n">
        <v>13.646</v>
      </c>
      <c r="BZ795" s="14" t="n">
        <v>0</v>
      </c>
      <c r="CA795" s="14" t="n">
        <v>13.646</v>
      </c>
      <c r="CB795" s="14" t="n">
        <v>0</v>
      </c>
      <c r="CC795" s="14" t="n">
        <v>86.38500000000001</v>
      </c>
      <c r="CD795" s="14" t="n">
        <v>7.95</v>
      </c>
      <c r="CE795" s="14" t="n">
        <v>0.294</v>
      </c>
      <c r="CF795" s="14" t="n">
        <v>88.545</v>
      </c>
      <c r="CG795" s="14" t="n">
        <v>0.025</v>
      </c>
      <c r="CH795" s="14" t="n">
        <v>1</v>
      </c>
      <c r="CI795" s="14" t="n">
        <v>0</v>
      </c>
      <c r="CJ795" s="14" t="n">
        <v>0</v>
      </c>
      <c r="CK795" s="14" t="n">
        <v>0</v>
      </c>
      <c r="CL795" s="14" t="n">
        <v>0</v>
      </c>
      <c r="CM795" s="14" t="n">
        <v>0</v>
      </c>
      <c r="CN795" s="14" t="n">
        <v>0</v>
      </c>
      <c r="CO795" s="14" t="n">
        <v>0</v>
      </c>
      <c r="CP795" s="14" t="n">
        <v>0</v>
      </c>
      <c r="CQ795" s="14" t="n">
        <v>1.387</v>
      </c>
      <c r="CR795" s="14" t="n">
        <v>0</v>
      </c>
      <c r="CS795" s="14" t="n">
        <v>5.529</v>
      </c>
      <c r="CT795" s="14" t="n">
        <v>3.509</v>
      </c>
      <c r="CU795" s="14" t="n">
        <v>10.896</v>
      </c>
    </row>
    <row r="796">
      <c r="A796" s="14" t="inlineStr">
        <is>
          <t>TGO2021</t>
        </is>
      </c>
      <c r="B796" s="14" t="inlineStr">
        <is>
          <t>TGO</t>
        </is>
      </c>
      <c r="C796" s="14" t="inlineStr">
        <is>
          <t>TGO</t>
        </is>
      </c>
      <c r="D796" s="14" t="inlineStr">
        <is>
          <t>Togo</t>
        </is>
      </c>
      <c r="E796" s="14" t="n">
        <v>2021</v>
      </c>
      <c r="F796" s="14" t="n">
        <v>0.18</v>
      </c>
      <c r="G796" s="14" t="n">
        <v>5.897</v>
      </c>
      <c r="H796" s="14" t="n">
        <v>1.143</v>
      </c>
      <c r="I796" s="14" t="n">
        <v>0</v>
      </c>
      <c r="J796" s="14" t="n">
        <v>5.897</v>
      </c>
      <c r="K796" s="14" t="n">
        <v>0</v>
      </c>
      <c r="L796" s="14" t="n">
        <v>1</v>
      </c>
      <c r="M796" s="14" t="n">
        <v>7.964</v>
      </c>
      <c r="N796" s="14" t="n">
        <v>3.43</v>
      </c>
      <c r="O796" s="14" t="n">
        <v>0</v>
      </c>
      <c r="P796" s="14" t="n">
        <v>7.964</v>
      </c>
      <c r="Q796" s="14" t="n">
        <v>0</v>
      </c>
      <c r="R796" s="14" t="n">
        <v>1</v>
      </c>
      <c r="S796" s="14" t="n">
        <v>11.613</v>
      </c>
      <c r="T796" s="14" t="n">
        <v>6.86</v>
      </c>
      <c r="U796" s="14" t="n">
        <v>-3.887</v>
      </c>
      <c r="V796" s="14" t="n">
        <v>9.117000000000001</v>
      </c>
      <c r="W796" s="14" t="n">
        <v>0</v>
      </c>
      <c r="X796" s="14" t="n">
        <v>0</v>
      </c>
      <c r="Y796" s="14" t="n">
        <v>3.845</v>
      </c>
      <c r="Z796" s="14" t="n">
        <v>0.52</v>
      </c>
      <c r="AA796" s="14" t="n">
        <v>0</v>
      </c>
      <c r="AB796" s="14" t="n">
        <v>3.845</v>
      </c>
      <c r="AC796" s="14" t="n">
        <v>0</v>
      </c>
      <c r="AD796" s="14" t="n">
        <v>1</v>
      </c>
      <c r="AE796" s="14" t="n">
        <v>4.988</v>
      </c>
      <c r="AF796" s="14" t="n">
        <v>1.166</v>
      </c>
      <c r="AG796" s="14" t="n">
        <v>0</v>
      </c>
      <c r="AH796" s="14" t="n">
        <v>4.988</v>
      </c>
      <c r="AI796" s="14" t="n">
        <v>0</v>
      </c>
      <c r="AJ796" s="14" t="n">
        <v>1</v>
      </c>
      <c r="AK796" s="14" t="n">
        <v>11.848</v>
      </c>
      <c r="AL796" s="14" t="n">
        <v>6.31</v>
      </c>
      <c r="AM796" s="14" t="n">
        <v>0</v>
      </c>
      <c r="AN796" s="14" t="n">
        <v>13.981</v>
      </c>
      <c r="AO796" s="14" t="n">
        <v>0.18</v>
      </c>
      <c r="AP796" s="14" t="n">
        <v>1</v>
      </c>
      <c r="AQ796" s="14" t="n">
        <v>0.619</v>
      </c>
      <c r="AR796" s="14" t="n">
        <v>0.114</v>
      </c>
      <c r="AS796" s="14" t="n">
        <v>0.102</v>
      </c>
      <c r="AT796" s="14" t="n">
        <v>0.851</v>
      </c>
      <c r="AU796" s="14" t="n">
        <v>0.18</v>
      </c>
      <c r="AV796" s="14" t="n">
        <v>1</v>
      </c>
      <c r="AW796" s="14" t="n">
        <v>0.599</v>
      </c>
      <c r="AX796" s="14" t="n">
        <v>0.114</v>
      </c>
      <c r="AY796" s="14" t="n">
        <v>0.151</v>
      </c>
      <c r="AZ796" s="14" t="n">
        <v>0.885</v>
      </c>
      <c r="BA796" s="14" t="n">
        <v>0.18</v>
      </c>
      <c r="BB796" s="14" t="n">
        <v>1</v>
      </c>
      <c r="BC796" s="14" t="n">
        <v>0.439</v>
      </c>
      <c r="BD796" s="14" t="n">
        <v>0.114</v>
      </c>
      <c r="BE796" s="14" t="n">
        <v>-0.021</v>
      </c>
      <c r="BF796" s="14" t="n">
        <v>0.494</v>
      </c>
      <c r="BG796" s="14" t="n">
        <v>0.18</v>
      </c>
      <c r="BH796" s="14" t="n">
        <v>1</v>
      </c>
      <c r="BI796" s="14" t="n">
        <v>0.505</v>
      </c>
      <c r="BJ796" s="14" t="n">
        <v>0.114</v>
      </c>
      <c r="BK796" s="14" t="n">
        <v>0.091</v>
      </c>
      <c r="BL796" s="14" t="n">
        <v>0.703</v>
      </c>
      <c r="BM796" s="14" t="n">
        <v>0.18</v>
      </c>
      <c r="BN796" s="14" t="n">
        <v>1</v>
      </c>
      <c r="BO796" s="14" t="n">
        <v>0</v>
      </c>
      <c r="BP796" s="14" t="n">
        <v>0</v>
      </c>
      <c r="BQ796" s="14" t="n">
        <v>0.157</v>
      </c>
      <c r="BR796" s="14" t="n">
        <v>0</v>
      </c>
      <c r="BS796" s="14" t="n">
        <v>0.5</v>
      </c>
      <c r="BT796" s="14" t="n">
        <v>0</v>
      </c>
      <c r="BU796" s="14" t="n">
        <v>0</v>
      </c>
      <c r="BV796" s="14" t="n">
        <v>0.23</v>
      </c>
      <c r="BW796" s="14" t="n">
        <v>0.18</v>
      </c>
      <c r="BX796" s="14" t="n">
        <v>0.333</v>
      </c>
      <c r="BY796" s="14" t="n">
        <v>11.787</v>
      </c>
      <c r="BZ796" s="14" t="n">
        <v>0</v>
      </c>
      <c r="CA796" s="14" t="n">
        <v>11.787</v>
      </c>
      <c r="CB796" s="14" t="n">
        <v>0</v>
      </c>
      <c r="CC796" s="14" t="n">
        <v>78.125</v>
      </c>
      <c r="CD796" s="14" t="n">
        <v>7.95</v>
      </c>
      <c r="CE796" s="14" t="n">
        <v>0</v>
      </c>
      <c r="CF796" s="14" t="n">
        <v>92.188</v>
      </c>
      <c r="CG796" s="14" t="n">
        <v>0.18</v>
      </c>
      <c r="CH796" s="14" t="n">
        <v>1</v>
      </c>
      <c r="CI796" s="14" t="n">
        <v>0</v>
      </c>
      <c r="CJ796" s="14" t="n">
        <v>0</v>
      </c>
      <c r="CK796" s="14" t="n">
        <v>0</v>
      </c>
      <c r="CL796" s="14" t="n">
        <v>0</v>
      </c>
      <c r="CM796" s="14" t="n">
        <v>0</v>
      </c>
      <c r="CN796" s="14" t="n">
        <v>0</v>
      </c>
      <c r="CO796" s="14" t="n">
        <v>0</v>
      </c>
      <c r="CP796" s="14" t="n">
        <v>0</v>
      </c>
      <c r="CQ796" s="14" t="n">
        <v>1.198</v>
      </c>
      <c r="CR796" s="14" t="n">
        <v>0</v>
      </c>
      <c r="CS796" s="14" t="n">
        <v>4.776</v>
      </c>
      <c r="CT796" s="14" t="n">
        <v>4.753</v>
      </c>
      <c r="CU796" s="14" t="n">
        <v>15.162</v>
      </c>
    </row>
    <row r="797">
      <c r="A797" s="14" t="inlineStr">
        <is>
          <t>TGO2022</t>
        </is>
      </c>
      <c r="B797" s="14" t="inlineStr">
        <is>
          <t>TGO</t>
        </is>
      </c>
      <c r="C797" s="14" t="inlineStr">
        <is>
          <t>TGO</t>
        </is>
      </c>
      <c r="D797" s="14" t="inlineStr">
        <is>
          <t>Togo</t>
        </is>
      </c>
      <c r="E797" s="14" t="n">
        <v>2022</v>
      </c>
      <c r="F797" s="14" t="n">
        <v>0.18</v>
      </c>
      <c r="G797" s="14" t="n">
        <v>11.72</v>
      </c>
      <c r="H797" s="14" t="n">
        <v>1.235</v>
      </c>
      <c r="I797" s="14" t="n">
        <v>0</v>
      </c>
      <c r="J797" s="14" t="n">
        <v>11.72</v>
      </c>
      <c r="K797" s="14" t="n">
        <v>0</v>
      </c>
      <c r="L797" s="14" t="n">
        <v>1</v>
      </c>
      <c r="M797" s="14" t="n">
        <v>9.782999999999999</v>
      </c>
      <c r="N797" s="14" t="n">
        <v>3.704</v>
      </c>
      <c r="O797" s="14" t="n">
        <v>0</v>
      </c>
      <c r="P797" s="14" t="n">
        <v>9.782999999999999</v>
      </c>
      <c r="Q797" s="14" t="n">
        <v>0</v>
      </c>
      <c r="R797" s="14" t="n">
        <v>1</v>
      </c>
      <c r="S797" s="14" t="n">
        <v>17.893</v>
      </c>
      <c r="T797" s="14" t="n">
        <v>7.408</v>
      </c>
      <c r="U797" s="14" t="n">
        <v>-8.955</v>
      </c>
      <c r="V797" s="14" t="n">
        <v>10.547</v>
      </c>
      <c r="W797" s="14" t="n">
        <v>0</v>
      </c>
      <c r="X797" s="14" t="n">
        <v>0</v>
      </c>
      <c r="Y797" s="14" t="n">
        <v>4.152</v>
      </c>
      <c r="Z797" s="14" t="n">
        <v>0.5610000000000001</v>
      </c>
      <c r="AA797" s="14" t="n">
        <v>0</v>
      </c>
      <c r="AB797" s="14" t="n">
        <v>4.152</v>
      </c>
      <c r="AC797" s="14" t="n">
        <v>0</v>
      </c>
      <c r="AD797" s="14" t="n">
        <v>1</v>
      </c>
      <c r="AE797" s="14" t="n">
        <v>5.387</v>
      </c>
      <c r="AF797" s="14" t="n">
        <v>1.26</v>
      </c>
      <c r="AG797" s="14" t="n">
        <v>0</v>
      </c>
      <c r="AH797" s="14" t="n">
        <v>5.387</v>
      </c>
      <c r="AI797" s="14" t="n">
        <v>0</v>
      </c>
      <c r="AJ797" s="14" t="n">
        <v>1</v>
      </c>
      <c r="AK797" s="14" t="n">
        <v>12.795</v>
      </c>
      <c r="AL797" s="14" t="n">
        <v>6.815</v>
      </c>
      <c r="AM797" s="14" t="n">
        <v>0.17</v>
      </c>
      <c r="AN797" s="14" t="n">
        <v>15.098</v>
      </c>
      <c r="AO797" s="14" t="n">
        <v>0.18</v>
      </c>
      <c r="AP797" s="14" t="n">
        <v>1</v>
      </c>
      <c r="AQ797" s="14" t="n">
        <v>0.861</v>
      </c>
      <c r="AR797" s="14" t="n">
        <v>0.123</v>
      </c>
      <c r="AS797" s="14" t="n">
        <v>-0.005</v>
      </c>
      <c r="AT797" s="14" t="n">
        <v>1.01</v>
      </c>
      <c r="AU797" s="14" t="n">
        <v>0.18</v>
      </c>
      <c r="AV797" s="14" t="n">
        <v>1</v>
      </c>
      <c r="AW797" s="14" t="n">
        <v>0.986</v>
      </c>
      <c r="AX797" s="14" t="n">
        <v>0.123</v>
      </c>
      <c r="AY797" s="14" t="n">
        <v>-0.014</v>
      </c>
      <c r="AZ797" s="14" t="n">
        <v>1.147</v>
      </c>
      <c r="BA797" s="14" t="n">
        <v>0.18</v>
      </c>
      <c r="BB797" s="14" t="n">
        <v>1</v>
      </c>
      <c r="BC797" s="14" t="n">
        <v>0.598</v>
      </c>
      <c r="BD797" s="14" t="n">
        <v>0.123</v>
      </c>
      <c r="BE797" s="14" t="n">
        <v>-0.134</v>
      </c>
      <c r="BF797" s="14" t="n">
        <v>0.548</v>
      </c>
      <c r="BG797" s="14" t="n">
        <v>0.18</v>
      </c>
      <c r="BH797" s="14" t="n">
        <v>1</v>
      </c>
      <c r="BI797" s="14" t="n">
        <v>0.612</v>
      </c>
      <c r="BJ797" s="14" t="n">
        <v>0.123</v>
      </c>
      <c r="BK797" s="14" t="n">
        <v>0.159</v>
      </c>
      <c r="BL797" s="14" t="n">
        <v>0.91</v>
      </c>
      <c r="BM797" s="14" t="n">
        <v>0.18</v>
      </c>
      <c r="BN797" s="14" t="n">
        <v>1</v>
      </c>
      <c r="BO797" s="14" t="n">
        <v>0</v>
      </c>
      <c r="BP797" s="14" t="n">
        <v>0</v>
      </c>
      <c r="BQ797" s="14" t="n">
        <v>0.14</v>
      </c>
      <c r="BR797" s="14" t="n">
        <v>0</v>
      </c>
      <c r="BS797" s="14" t="n">
        <v>0.5</v>
      </c>
      <c r="BT797" s="14" t="n">
        <v>0</v>
      </c>
      <c r="BU797" s="14" t="n">
        <v>0</v>
      </c>
      <c r="BV797" s="14" t="n">
        <v>0.205</v>
      </c>
      <c r="BW797" s="14" t="n">
        <v>0.18</v>
      </c>
      <c r="BX797" s="14" t="n">
        <v>0.333</v>
      </c>
      <c r="BY797" s="14" t="n">
        <v>12.729</v>
      </c>
      <c r="BZ797" s="14" t="n">
        <v>0</v>
      </c>
      <c r="CA797" s="14" t="n">
        <v>12.729</v>
      </c>
      <c r="CB797" s="14" t="n">
        <v>0</v>
      </c>
      <c r="CC797" s="14" t="n">
        <v>97.90000000000001</v>
      </c>
      <c r="CD797" s="14" t="n">
        <v>7.95</v>
      </c>
      <c r="CE797" s="14" t="n">
        <v>1.304</v>
      </c>
      <c r="CF797" s="14" t="n">
        <v>115.522</v>
      </c>
      <c r="CG797" s="14" t="n">
        <v>0.18</v>
      </c>
      <c r="CH797" s="14" t="n">
        <v>1</v>
      </c>
      <c r="CI797" s="14" t="n">
        <v>0</v>
      </c>
      <c r="CJ797" s="14" t="n">
        <v>0</v>
      </c>
      <c r="CK797" s="14" t="n">
        <v>0</v>
      </c>
      <c r="CL797" s="14" t="n">
        <v>0</v>
      </c>
      <c r="CM797" s="14" t="n">
        <v>0</v>
      </c>
      <c r="CN797" s="14" t="n">
        <v>0</v>
      </c>
      <c r="CO797" s="14" t="n">
        <v>0</v>
      </c>
      <c r="CP797" s="14" t="n">
        <v>0</v>
      </c>
      <c r="CQ797" s="14" t="n">
        <v>1.294</v>
      </c>
      <c r="CR797" s="14" t="n">
        <v>0</v>
      </c>
      <c r="CS797" s="14" t="n">
        <v>5.158</v>
      </c>
      <c r="CT797" s="14" t="n">
        <v>10.485</v>
      </c>
      <c r="CU797" s="14" t="n">
        <v>31.326</v>
      </c>
    </row>
    <row r="798">
      <c r="A798" s="14" t="inlineStr">
        <is>
          <t>TGO2023</t>
        </is>
      </c>
      <c r="B798" s="14" t="inlineStr">
        <is>
          <t>TGO</t>
        </is>
      </c>
      <c r="C798" s="14" t="inlineStr">
        <is>
          <t>TGO</t>
        </is>
      </c>
      <c r="D798" s="14" t="inlineStr">
        <is>
          <t>Togo</t>
        </is>
      </c>
      <c r="E798" s="14" t="n">
        <v>2023</v>
      </c>
      <c r="F798" s="14" t="n">
        <v>0.18</v>
      </c>
      <c r="G798" s="14" t="n">
        <v>6.147</v>
      </c>
      <c r="H798" s="14" t="n">
        <v>1.286</v>
      </c>
      <c r="I798" s="14" t="n">
        <v>0</v>
      </c>
      <c r="J798" s="14" t="n">
        <v>6.147</v>
      </c>
      <c r="K798" s="14" t="n">
        <v>0</v>
      </c>
      <c r="L798" s="14" t="n">
        <v>1</v>
      </c>
      <c r="M798" s="14" t="n">
        <v>7.886</v>
      </c>
      <c r="N798" s="14" t="n">
        <v>3.857</v>
      </c>
      <c r="O798" s="14" t="n">
        <v>0</v>
      </c>
      <c r="P798" s="14" t="n">
        <v>7.886</v>
      </c>
      <c r="Q798" s="14" t="n">
        <v>0</v>
      </c>
      <c r="R798" s="14" t="n">
        <v>1</v>
      </c>
      <c r="S798" s="14" t="n">
        <v>12.575</v>
      </c>
      <c r="T798" s="14" t="n">
        <v>7.714</v>
      </c>
      <c r="U798" s="14" t="n">
        <v>-3.114</v>
      </c>
      <c r="V798" s="14" t="n">
        <v>11.164</v>
      </c>
      <c r="W798" s="14" t="n">
        <v>0</v>
      </c>
      <c r="X798" s="14" t="n">
        <v>0</v>
      </c>
      <c r="Y798" s="14" t="n">
        <v>4.324</v>
      </c>
      <c r="Z798" s="14" t="n">
        <v>0.584</v>
      </c>
      <c r="AA798" s="14" t="n">
        <v>0</v>
      </c>
      <c r="AB798" s="14" t="n">
        <v>4.324</v>
      </c>
      <c r="AC798" s="14" t="n">
        <v>0</v>
      </c>
      <c r="AD798" s="14" t="n">
        <v>1</v>
      </c>
      <c r="AE798" s="14" t="n">
        <v>5.609</v>
      </c>
      <c r="AF798" s="14" t="n">
        <v>1.312</v>
      </c>
      <c r="AG798" s="14" t="n">
        <v>0</v>
      </c>
      <c r="AH798" s="14" t="n">
        <v>5.609</v>
      </c>
      <c r="AI798" s="14" t="n">
        <v>0</v>
      </c>
      <c r="AJ798" s="14" t="n">
        <v>1</v>
      </c>
      <c r="AK798" s="14" t="n">
        <v>13.323</v>
      </c>
      <c r="AL798" s="14" t="n">
        <v>7.096</v>
      </c>
      <c r="AM798" s="14" t="n">
        <v>0.266</v>
      </c>
      <c r="AN798" s="14" t="n">
        <v>15.722</v>
      </c>
      <c r="AO798" s="14" t="n">
        <v>0.18</v>
      </c>
      <c r="AP798" s="14" t="n">
        <v>1</v>
      </c>
      <c r="AQ798" s="14" t="n">
        <v>0.76</v>
      </c>
      <c r="AR798" s="14" t="n">
        <v>0.129</v>
      </c>
      <c r="AS798" s="14" t="n">
        <v>0.218</v>
      </c>
      <c r="AT798" s="14" t="n">
        <v>1.154</v>
      </c>
      <c r="AU798" s="14" t="n">
        <v>0.18</v>
      </c>
      <c r="AV798" s="14" t="n">
        <v>1</v>
      </c>
      <c r="AW798" s="14" t="n">
        <v>0.8110000000000001</v>
      </c>
      <c r="AX798" s="14" t="n">
        <v>0.129</v>
      </c>
      <c r="AY798" s="14" t="n">
        <v>0.306</v>
      </c>
      <c r="AZ798" s="14" t="n">
        <v>1.319</v>
      </c>
      <c r="BA798" s="14" t="n">
        <v>0.18</v>
      </c>
      <c r="BB798" s="14" t="n">
        <v>1</v>
      </c>
      <c r="BC798" s="14" t="n">
        <v>0.535</v>
      </c>
      <c r="BD798" s="14" t="n">
        <v>0.129</v>
      </c>
      <c r="BE798" s="14" t="n">
        <v>0.08599999999999999</v>
      </c>
      <c r="BF798" s="14" t="n">
        <v>0.732</v>
      </c>
      <c r="BG798" s="14" t="n">
        <v>0.18</v>
      </c>
      <c r="BH798" s="14" t="n">
        <v>1</v>
      </c>
      <c r="BI798" s="14" t="n">
        <v>0.579</v>
      </c>
      <c r="BJ798" s="14" t="n">
        <v>0.129</v>
      </c>
      <c r="BK798" s="14" t="n">
        <v>0.329</v>
      </c>
      <c r="BL798" s="14" t="n">
        <v>1.072</v>
      </c>
      <c r="BM798" s="14" t="n">
        <v>0.18</v>
      </c>
      <c r="BN798" s="14" t="n">
        <v>1</v>
      </c>
      <c r="BO798" s="14" t="n">
        <v>0</v>
      </c>
      <c r="BP798" s="14" t="n">
        <v>0</v>
      </c>
      <c r="BQ798" s="14" t="n">
        <v>0.189</v>
      </c>
      <c r="BR798" s="14" t="n">
        <v>0</v>
      </c>
      <c r="BS798" s="14" t="n">
        <v>0.5</v>
      </c>
      <c r="BT798" s="14" t="n">
        <v>0</v>
      </c>
      <c r="BU798" s="14" t="n">
        <v>0</v>
      </c>
      <c r="BV798" s="14" t="n">
        <v>0.211</v>
      </c>
      <c r="BW798" s="14" t="n">
        <v>0.18</v>
      </c>
      <c r="BX798" s="14" t="n">
        <v>0.333</v>
      </c>
      <c r="BY798" s="14" t="n">
        <v>13.254</v>
      </c>
      <c r="BZ798" s="14" t="n">
        <v>0</v>
      </c>
      <c r="CA798" s="14" t="n">
        <v>13.254</v>
      </c>
      <c r="CB798" s="14" t="n">
        <v>0</v>
      </c>
      <c r="CC798" s="14" t="n">
        <v>83.248</v>
      </c>
      <c r="CD798" s="14" t="n">
        <v>7.95</v>
      </c>
      <c r="CE798" s="14" t="n">
        <v>1.659</v>
      </c>
      <c r="CF798" s="14" t="n">
        <v>98.233</v>
      </c>
      <c r="CG798" s="14" t="n">
        <v>0.18</v>
      </c>
      <c r="CH798" s="14" t="n">
        <v>1</v>
      </c>
      <c r="CI798" s="14" t="n">
        <v>0</v>
      </c>
      <c r="CJ798" s="14" t="n">
        <v>0</v>
      </c>
      <c r="CK798" s="14" t="n">
        <v>0</v>
      </c>
      <c r="CL798" s="14" t="n">
        <v>0</v>
      </c>
      <c r="CM798" s="14" t="n">
        <v>0</v>
      </c>
      <c r="CN798" s="14" t="n">
        <v>0</v>
      </c>
      <c r="CO798" s="14" t="n">
        <v>0</v>
      </c>
      <c r="CP798" s="14" t="n">
        <v>0</v>
      </c>
      <c r="CQ798" s="14" t="n">
        <v>1.348</v>
      </c>
      <c r="CR798" s="14" t="n">
        <v>0</v>
      </c>
      <c r="CS798" s="14" t="n">
        <v>5.37</v>
      </c>
      <c r="CT798" s="14" t="n">
        <v>4.861</v>
      </c>
      <c r="CU798" s="14" t="n">
        <v>11.622</v>
      </c>
    </row>
    <row r="799">
      <c r="A799" s="14" t="inlineStr">
        <is>
          <t>TGO2024</t>
        </is>
      </c>
      <c r="B799" s="14" t="inlineStr">
        <is>
          <t>TGO</t>
        </is>
      </c>
      <c r="C799" s="14" t="inlineStr">
        <is>
          <t>TGO</t>
        </is>
      </c>
      <c r="D799" s="14" t="inlineStr">
        <is>
          <t>Togo</t>
        </is>
      </c>
      <c r="E799" s="14" t="n">
        <v>2024</v>
      </c>
      <c r="F799" s="14" t="n">
        <v>0.18</v>
      </c>
      <c r="G799" s="14" t="n">
        <v>5.575</v>
      </c>
      <c r="H799" s="14" t="n">
        <v>1.324</v>
      </c>
      <c r="I799" s="14" t="n">
        <v>0</v>
      </c>
      <c r="J799" s="14" t="n">
        <v>5.575</v>
      </c>
      <c r="K799" s="14" t="n">
        <v>0</v>
      </c>
      <c r="L799" s="14" t="n">
        <v>1</v>
      </c>
      <c r="M799" s="14" t="n">
        <v>7.124</v>
      </c>
      <c r="N799" s="14" t="n">
        <v>3.971</v>
      </c>
      <c r="O799" s="14" t="n">
        <v>0</v>
      </c>
      <c r="P799" s="14" t="n">
        <v>7.124</v>
      </c>
      <c r="Q799" s="14" t="n">
        <v>0</v>
      </c>
      <c r="R799" s="14" t="n">
        <v>1</v>
      </c>
      <c r="S799" s="14" t="n">
        <v>12.193</v>
      </c>
      <c r="T799" s="14" t="n">
        <v>7.942</v>
      </c>
      <c r="U799" s="14" t="n">
        <v>-2.9</v>
      </c>
      <c r="V799" s="14" t="n">
        <v>10.966</v>
      </c>
      <c r="W799" s="14" t="n">
        <v>0</v>
      </c>
      <c r="X799" s="14" t="n">
        <v>0</v>
      </c>
      <c r="Y799" s="14" t="n">
        <v>11.492</v>
      </c>
      <c r="Z799" s="14" t="n">
        <v>1.553</v>
      </c>
      <c r="AA799" s="14" t="n">
        <v>0</v>
      </c>
      <c r="AB799" s="14" t="n">
        <v>11.492</v>
      </c>
      <c r="AC799" s="14" t="n">
        <v>0</v>
      </c>
      <c r="AD799" s="14" t="n">
        <v>1</v>
      </c>
      <c r="AE799" s="14" t="n">
        <v>12.815</v>
      </c>
      <c r="AF799" s="14" t="n">
        <v>2.997</v>
      </c>
      <c r="AG799" s="14" t="n">
        <v>0</v>
      </c>
      <c r="AH799" s="14" t="n">
        <v>12.815</v>
      </c>
      <c r="AI799" s="14" t="n">
        <v>0</v>
      </c>
      <c r="AJ799" s="14" t="n">
        <v>1</v>
      </c>
      <c r="AK799" s="14" t="n">
        <v>20.757</v>
      </c>
      <c r="AL799" s="14" t="n">
        <v>11.055</v>
      </c>
      <c r="AM799" s="14" t="n">
        <v>0.509</v>
      </c>
      <c r="AN799" s="14" t="n">
        <v>24.493</v>
      </c>
      <c r="AO799" s="14" t="n">
        <v>0.18</v>
      </c>
      <c r="AP799" s="14" t="n">
        <v>1</v>
      </c>
      <c r="AQ799" s="14" t="n">
        <v>0.724</v>
      </c>
      <c r="AR799" s="14" t="n">
        <v>0.132</v>
      </c>
      <c r="AS799" s="14" t="n">
        <v>0.252</v>
      </c>
      <c r="AT799" s="14" t="n">
        <v>1.152</v>
      </c>
      <c r="AU799" s="14" t="n">
        <v>0.18</v>
      </c>
      <c r="AV799" s="14" t="n">
        <v>1</v>
      </c>
      <c r="AW799" s="14" t="n">
        <v>0.75</v>
      </c>
      <c r="AX799" s="14" t="n">
        <v>0.132</v>
      </c>
      <c r="AY799" s="14" t="n">
        <v>0.324</v>
      </c>
      <c r="AZ799" s="14" t="n">
        <v>1.267</v>
      </c>
      <c r="BA799" s="14" t="n">
        <v>0.18</v>
      </c>
      <c r="BB799" s="14" t="n">
        <v>1</v>
      </c>
      <c r="BC799" s="14" t="n">
        <v>0.513</v>
      </c>
      <c r="BD799" s="14" t="n">
        <v>0.132</v>
      </c>
      <c r="BE799" s="14" t="n">
        <v>0.08</v>
      </c>
      <c r="BF799" s="14" t="n">
        <v>0.7</v>
      </c>
      <c r="BG799" s="14" t="n">
        <v>0.18</v>
      </c>
      <c r="BH799" s="14" t="n">
        <v>1</v>
      </c>
      <c r="BI799" s="14" t="n">
        <v>0.591</v>
      </c>
      <c r="BJ799" s="14" t="n">
        <v>0.132</v>
      </c>
      <c r="BK799" s="14" t="n">
        <v>0.317</v>
      </c>
      <c r="BL799" s="14" t="n">
        <v>1.072</v>
      </c>
      <c r="BM799" s="14" t="n">
        <v>0.18</v>
      </c>
      <c r="BN799" s="14" t="n">
        <v>1</v>
      </c>
      <c r="BO799" s="14" t="n">
        <v>0</v>
      </c>
      <c r="BP799" s="14" t="n">
        <v>0</v>
      </c>
      <c r="BQ799" s="14" t="n">
        <v>0.152</v>
      </c>
      <c r="BR799" s="14" t="n">
        <v>0</v>
      </c>
      <c r="BS799" s="14" t="n">
        <v>0.5</v>
      </c>
      <c r="BT799" s="14" t="n">
        <v>0</v>
      </c>
      <c r="BU799" s="14" t="n">
        <v>0</v>
      </c>
      <c r="BV799" s="14" t="n">
        <v>0.211</v>
      </c>
      <c r="BW799" s="14" t="n">
        <v>0.18</v>
      </c>
      <c r="BX799" s="14" t="n">
        <v>0.333</v>
      </c>
      <c r="BY799" s="14" t="n">
        <v>13.646</v>
      </c>
      <c r="BZ799" s="14" t="n">
        <v>0</v>
      </c>
      <c r="CA799" s="14" t="n">
        <v>13.646</v>
      </c>
      <c r="CB799" s="14" t="n">
        <v>0</v>
      </c>
      <c r="CC799" s="14" t="n">
        <v>82.58799999999999</v>
      </c>
      <c r="CD799" s="14" t="n">
        <v>7.95</v>
      </c>
      <c r="CE799" s="14" t="n">
        <v>2.025</v>
      </c>
      <c r="CF799" s="14" t="n">
        <v>97.45399999999999</v>
      </c>
      <c r="CG799" s="14" t="n">
        <v>0.18</v>
      </c>
      <c r="CH799" s="14" t="n">
        <v>1</v>
      </c>
      <c r="CI799" s="14" t="n">
        <v>0</v>
      </c>
      <c r="CJ799" s="14" t="n">
        <v>0</v>
      </c>
      <c r="CK799" s="14" t="n">
        <v>0</v>
      </c>
      <c r="CL799" s="14" t="n">
        <v>0</v>
      </c>
      <c r="CM799" s="14" t="n">
        <v>0</v>
      </c>
      <c r="CN799" s="14" t="n">
        <v>0</v>
      </c>
      <c r="CO799" s="14" t="n">
        <v>0</v>
      </c>
      <c r="CP799" s="14" t="n">
        <v>0</v>
      </c>
      <c r="CQ799" s="14" t="n">
        <v>1.387</v>
      </c>
      <c r="CR799" s="14" t="n">
        <v>0</v>
      </c>
      <c r="CS799" s="14" t="n">
        <v>5.529</v>
      </c>
      <c r="CT799" s="14" t="n">
        <v>4.251</v>
      </c>
      <c r="CU799" s="14" t="n">
        <v>10.168</v>
      </c>
    </row>
    <row r="800">
      <c r="A800" s="14" t="inlineStr">
        <is>
          <t>TON2021</t>
        </is>
      </c>
      <c r="B800" s="14" t="inlineStr">
        <is>
          <t>TON</t>
        </is>
      </c>
      <c r="C800" s="14" t="inlineStr">
        <is>
          <t>TON</t>
        </is>
      </c>
      <c r="D800" s="14" t="inlineStr">
        <is>
          <t>Tonga</t>
        </is>
      </c>
      <c r="E800" s="14" t="n">
        <v>2021</v>
      </c>
      <c r="F800" s="14" t="n">
        <v>0.15</v>
      </c>
      <c r="G800" s="14" t="n">
        <v>4.747</v>
      </c>
      <c r="H800" s="14" t="n">
        <v>1.143</v>
      </c>
      <c r="I800" s="14" t="n">
        <v>0</v>
      </c>
      <c r="J800" s="14" t="n">
        <v>4.747</v>
      </c>
      <c r="K800" s="14" t="n">
        <v>0</v>
      </c>
      <c r="L800" s="14" t="n">
        <v>1</v>
      </c>
      <c r="M800" s="14" t="n">
        <v>7.964</v>
      </c>
      <c r="N800" s="14" t="n">
        <v>3.43</v>
      </c>
      <c r="O800" s="14" t="n">
        <v>0</v>
      </c>
      <c r="P800" s="14" t="n">
        <v>7.964</v>
      </c>
      <c r="Q800" s="14" t="n">
        <v>0</v>
      </c>
      <c r="R800" s="14" t="n">
        <v>1</v>
      </c>
      <c r="S800" s="14" t="n">
        <v>10.464</v>
      </c>
      <c r="T800" s="14" t="n">
        <v>6.86</v>
      </c>
      <c r="U800" s="14" t="n">
        <v>0</v>
      </c>
      <c r="V800" s="14" t="n">
        <v>12.034</v>
      </c>
      <c r="W800" s="14" t="n">
        <v>0.15</v>
      </c>
      <c r="X800" s="14" t="n">
        <v>1</v>
      </c>
      <c r="Y800" s="14" t="n">
        <v>5.584</v>
      </c>
      <c r="Z800" s="14" t="n">
        <v>0.6889999999999999</v>
      </c>
      <c r="AA800" s="14" t="n">
        <v>0</v>
      </c>
      <c r="AB800" s="14" t="n">
        <v>5.584</v>
      </c>
      <c r="AC800" s="14" t="n">
        <v>0</v>
      </c>
      <c r="AD800" s="14" t="n">
        <v>1</v>
      </c>
      <c r="AE800" s="14" t="n">
        <v>6.727</v>
      </c>
      <c r="AF800" s="14" t="n">
        <v>1.467</v>
      </c>
      <c r="AG800" s="14" t="n">
        <v>0</v>
      </c>
      <c r="AH800" s="14" t="n">
        <v>6.727</v>
      </c>
      <c r="AI800" s="14" t="n">
        <v>0</v>
      </c>
      <c r="AJ800" s="14" t="n">
        <v>1</v>
      </c>
      <c r="AK800" s="14" t="n">
        <v>13.587</v>
      </c>
      <c r="AL800" s="14" t="n">
        <v>7.05</v>
      </c>
      <c r="AM800" s="14" t="n">
        <v>0</v>
      </c>
      <c r="AN800" s="14" t="n">
        <v>15.625</v>
      </c>
      <c r="AO800" s="14" t="n">
        <v>0.15</v>
      </c>
      <c r="AP800" s="14" t="n">
        <v>1</v>
      </c>
      <c r="AQ800" s="14" t="n">
        <v>0.621</v>
      </c>
      <c r="AR800" s="14" t="n">
        <v>0.114</v>
      </c>
      <c r="AS800" s="14" t="n">
        <v>0</v>
      </c>
      <c r="AT800" s="14" t="n">
        <v>0.714</v>
      </c>
      <c r="AU800" s="14" t="n">
        <v>0.15</v>
      </c>
      <c r="AV800" s="14" t="n">
        <v>1</v>
      </c>
      <c r="AW800" s="14" t="n">
        <v>0.593</v>
      </c>
      <c r="AX800" s="14" t="n">
        <v>0.114</v>
      </c>
      <c r="AY800" s="14" t="n">
        <v>0</v>
      </c>
      <c r="AZ800" s="14" t="n">
        <v>0.6820000000000001</v>
      </c>
      <c r="BA800" s="14" t="n">
        <v>0.15</v>
      </c>
      <c r="BB800" s="14" t="n">
        <v>1</v>
      </c>
      <c r="BC800" s="14" t="n">
        <v>0.44</v>
      </c>
      <c r="BD800" s="14" t="n">
        <v>0.114</v>
      </c>
      <c r="BE800" s="14" t="n">
        <v>0</v>
      </c>
      <c r="BF800" s="14" t="n">
        <v>0.506</v>
      </c>
      <c r="BG800" s="14" t="n">
        <v>0.15</v>
      </c>
      <c r="BH800" s="14" t="n">
        <v>1</v>
      </c>
      <c r="BI800" s="14" t="n">
        <v>0.5600000000000001</v>
      </c>
      <c r="BJ800" s="14" t="n">
        <v>0.114</v>
      </c>
      <c r="BK800" s="14" t="n">
        <v>0</v>
      </c>
      <c r="BL800" s="14" t="n">
        <v>0.644</v>
      </c>
      <c r="BM800" s="14" t="n">
        <v>0.15</v>
      </c>
      <c r="BN800" s="14" t="n">
        <v>1</v>
      </c>
      <c r="BO800" s="14" t="n">
        <v>0</v>
      </c>
      <c r="BP800" s="14" t="n">
        <v>0</v>
      </c>
      <c r="BQ800" s="14" t="n">
        <v>0</v>
      </c>
      <c r="BR800" s="14" t="n">
        <v>0</v>
      </c>
      <c r="BS800" s="14" t="n">
        <v>1</v>
      </c>
      <c r="BT800" s="14" t="n">
        <v>0</v>
      </c>
      <c r="BU800" s="14" t="n">
        <v>0</v>
      </c>
      <c r="BV800" s="14" t="n">
        <v>0</v>
      </c>
      <c r="BW800" s="14" t="n">
        <v>0.15</v>
      </c>
      <c r="BX800" s="14" t="n">
        <v>1</v>
      </c>
      <c r="BY800" s="14" t="n">
        <v>11.787</v>
      </c>
      <c r="BZ800" s="14" t="n">
        <v>0</v>
      </c>
      <c r="CA800" s="14" t="n">
        <v>11.787</v>
      </c>
      <c r="CB800" s="14" t="n">
        <v>0</v>
      </c>
      <c r="CC800" s="14" t="n">
        <v>81.69499999999999</v>
      </c>
      <c r="CD800" s="14" t="n">
        <v>7.95</v>
      </c>
      <c r="CE800" s="14" t="n">
        <v>0</v>
      </c>
      <c r="CF800" s="14" t="n">
        <v>93.95</v>
      </c>
      <c r="CG800" s="14" t="n">
        <v>0.15</v>
      </c>
      <c r="CH800" s="14" t="n">
        <v>1</v>
      </c>
      <c r="CI800" s="14" t="n">
        <v>0</v>
      </c>
      <c r="CJ800" s="14" t="n">
        <v>0</v>
      </c>
      <c r="CK800" s="14" t="n">
        <v>0</v>
      </c>
      <c r="CL800" s="14" t="n">
        <v>0</v>
      </c>
      <c r="CM800" s="14" t="n">
        <v>0</v>
      </c>
      <c r="CN800" s="14" t="n">
        <v>0</v>
      </c>
      <c r="CO800" s="14" t="n">
        <v>0</v>
      </c>
      <c r="CP800" s="14" t="n">
        <v>0</v>
      </c>
      <c r="CQ800" s="14" t="n">
        <v>1.198</v>
      </c>
      <c r="CR800" s="14" t="n">
        <v>0</v>
      </c>
      <c r="CS800" s="14" t="n">
        <v>4.776</v>
      </c>
      <c r="CT800" s="14" t="n">
        <v>3.604</v>
      </c>
      <c r="CU800" s="14" t="n">
        <v>9.407999999999999</v>
      </c>
    </row>
    <row r="801">
      <c r="A801" s="14" t="inlineStr">
        <is>
          <t>TON2022</t>
        </is>
      </c>
      <c r="B801" s="14" t="inlineStr">
        <is>
          <t>TON</t>
        </is>
      </c>
      <c r="C801" s="14" t="inlineStr">
        <is>
          <t>TON</t>
        </is>
      </c>
      <c r="D801" s="14" t="inlineStr">
        <is>
          <t>Tonga</t>
        </is>
      </c>
      <c r="E801" s="14" t="n">
        <v>2022</v>
      </c>
      <c r="F801" s="14" t="n">
        <v>0.15</v>
      </c>
      <c r="G801" s="14" t="n">
        <v>8.788</v>
      </c>
      <c r="H801" s="14" t="n">
        <v>1.235</v>
      </c>
      <c r="I801" s="14" t="n">
        <v>0</v>
      </c>
      <c r="J801" s="14" t="n">
        <v>8.788</v>
      </c>
      <c r="K801" s="14" t="n">
        <v>0</v>
      </c>
      <c r="L801" s="14" t="n">
        <v>1</v>
      </c>
      <c r="M801" s="14" t="n">
        <v>9.782999999999999</v>
      </c>
      <c r="N801" s="14" t="n">
        <v>3.704</v>
      </c>
      <c r="O801" s="14" t="n">
        <v>0</v>
      </c>
      <c r="P801" s="14" t="n">
        <v>9.782999999999999</v>
      </c>
      <c r="Q801" s="14" t="n">
        <v>0</v>
      </c>
      <c r="R801" s="14" t="n">
        <v>1</v>
      </c>
      <c r="S801" s="14" t="n">
        <v>14.962</v>
      </c>
      <c r="T801" s="14" t="n">
        <v>7.408</v>
      </c>
      <c r="U801" s="14" t="n">
        <v>0.166</v>
      </c>
      <c r="V801" s="14" t="n">
        <v>17.206</v>
      </c>
      <c r="W801" s="14" t="n">
        <v>0.15</v>
      </c>
      <c r="X801" s="14" t="n">
        <v>1</v>
      </c>
      <c r="Y801" s="14" t="n">
        <v>6.03</v>
      </c>
      <c r="Z801" s="14" t="n">
        <v>0.744</v>
      </c>
      <c r="AA801" s="14" t="n">
        <v>0</v>
      </c>
      <c r="AB801" s="14" t="n">
        <v>6.03</v>
      </c>
      <c r="AC801" s="14" t="n">
        <v>0</v>
      </c>
      <c r="AD801" s="14" t="n">
        <v>1</v>
      </c>
      <c r="AE801" s="14" t="n">
        <v>7.265</v>
      </c>
      <c r="AF801" s="14" t="n">
        <v>1.584</v>
      </c>
      <c r="AG801" s="14" t="n">
        <v>0</v>
      </c>
      <c r="AH801" s="14" t="n">
        <v>7.265</v>
      </c>
      <c r="AI801" s="14" t="n">
        <v>0</v>
      </c>
      <c r="AJ801" s="14" t="n">
        <v>1</v>
      </c>
      <c r="AK801" s="14" t="n">
        <v>14.673</v>
      </c>
      <c r="AL801" s="14" t="n">
        <v>7.614</v>
      </c>
      <c r="AM801" s="14" t="n">
        <v>0.163</v>
      </c>
      <c r="AN801" s="14" t="n">
        <v>16.874</v>
      </c>
      <c r="AO801" s="14" t="n">
        <v>0.15</v>
      </c>
      <c r="AP801" s="14" t="n">
        <v>1</v>
      </c>
      <c r="AQ801" s="14" t="n">
        <v>0.847</v>
      </c>
      <c r="AR801" s="14" t="n">
        <v>0.123</v>
      </c>
      <c r="AS801" s="14" t="n">
        <v>0.008999999999999999</v>
      </c>
      <c r="AT801" s="14" t="n">
        <v>0.974</v>
      </c>
      <c r="AU801" s="14" t="n">
        <v>0.15</v>
      </c>
      <c r="AV801" s="14" t="n">
        <v>1</v>
      </c>
      <c r="AW801" s="14" t="n">
        <v>0.947</v>
      </c>
      <c r="AX801" s="14" t="n">
        <v>0.123</v>
      </c>
      <c r="AY801" s="14" t="n">
        <v>0.011</v>
      </c>
      <c r="AZ801" s="14" t="n">
        <v>1.089</v>
      </c>
      <c r="BA801" s="14" t="n">
        <v>0.15</v>
      </c>
      <c r="BB801" s="14" t="n">
        <v>1</v>
      </c>
      <c r="BC801" s="14" t="n">
        <v>0.589</v>
      </c>
      <c r="BD801" s="14" t="n">
        <v>0.123</v>
      </c>
      <c r="BE801" s="14" t="n">
        <v>0.007</v>
      </c>
      <c r="BF801" s="14" t="n">
        <v>0.677</v>
      </c>
      <c r="BG801" s="14" t="n">
        <v>0.15</v>
      </c>
      <c r="BH801" s="14" t="n">
        <v>1</v>
      </c>
      <c r="BI801" s="14" t="n">
        <v>0.6889999999999999</v>
      </c>
      <c r="BJ801" s="14" t="n">
        <v>0.123</v>
      </c>
      <c r="BK801" s="14" t="n">
        <v>0.008</v>
      </c>
      <c r="BL801" s="14" t="n">
        <v>0.792</v>
      </c>
      <c r="BM801" s="14" t="n">
        <v>0.15</v>
      </c>
      <c r="BN801" s="14" t="n">
        <v>1</v>
      </c>
      <c r="BO801" s="14" t="n">
        <v>0</v>
      </c>
      <c r="BP801" s="14" t="n">
        <v>0</v>
      </c>
      <c r="BQ801" s="14" t="n">
        <v>0</v>
      </c>
      <c r="BR801" s="14" t="n">
        <v>0</v>
      </c>
      <c r="BS801" s="14" t="n">
        <v>1</v>
      </c>
      <c r="BT801" s="14" t="n">
        <v>0</v>
      </c>
      <c r="BU801" s="14" t="n">
        <v>0</v>
      </c>
      <c r="BV801" s="14" t="n">
        <v>0</v>
      </c>
      <c r="BW801" s="14" t="n">
        <v>0.15</v>
      </c>
      <c r="BX801" s="14" t="n">
        <v>1</v>
      </c>
      <c r="BY801" s="14" t="n">
        <v>12.729</v>
      </c>
      <c r="BZ801" s="14" t="n">
        <v>0</v>
      </c>
      <c r="CA801" s="14" t="n">
        <v>12.729</v>
      </c>
      <c r="CB801" s="14" t="n">
        <v>0</v>
      </c>
      <c r="CC801" s="14" t="n">
        <v>102.477</v>
      </c>
      <c r="CD801" s="14" t="n">
        <v>7.95</v>
      </c>
      <c r="CE801" s="14" t="n">
        <v>1.138</v>
      </c>
      <c r="CF801" s="14" t="n">
        <v>117.848</v>
      </c>
      <c r="CG801" s="14" t="n">
        <v>0.15</v>
      </c>
      <c r="CH801" s="14" t="n">
        <v>1</v>
      </c>
      <c r="CI801" s="14" t="n">
        <v>0</v>
      </c>
      <c r="CJ801" s="14" t="n">
        <v>0</v>
      </c>
      <c r="CK801" s="14" t="n">
        <v>0</v>
      </c>
      <c r="CL801" s="14" t="n">
        <v>0</v>
      </c>
      <c r="CM801" s="14" t="n">
        <v>0</v>
      </c>
      <c r="CN801" s="14" t="n">
        <v>0</v>
      </c>
      <c r="CO801" s="14" t="n">
        <v>0</v>
      </c>
      <c r="CP801" s="14" t="n">
        <v>0</v>
      </c>
      <c r="CQ801" s="14" t="n">
        <v>1.294</v>
      </c>
      <c r="CR801" s="14" t="n">
        <v>0</v>
      </c>
      <c r="CS801" s="14" t="n">
        <v>5.158</v>
      </c>
      <c r="CT801" s="14" t="n">
        <v>7.554</v>
      </c>
      <c r="CU801" s="14" t="n">
        <v>16.097</v>
      </c>
    </row>
    <row r="802">
      <c r="A802" s="14" t="inlineStr">
        <is>
          <t>TON2023</t>
        </is>
      </c>
      <c r="B802" s="14" t="inlineStr">
        <is>
          <t>TON</t>
        </is>
      </c>
      <c r="C802" s="14" t="inlineStr">
        <is>
          <t>TON</t>
        </is>
      </c>
      <c r="D802" s="14" t="inlineStr">
        <is>
          <t>Tonga</t>
        </is>
      </c>
      <c r="E802" s="14" t="n">
        <v>2023</v>
      </c>
      <c r="F802" s="14" t="n">
        <v>0.15</v>
      </c>
      <c r="G802" s="14" t="n">
        <v>5.77</v>
      </c>
      <c r="H802" s="14" t="n">
        <v>1.286</v>
      </c>
      <c r="I802" s="14" t="n">
        <v>0</v>
      </c>
      <c r="J802" s="14" t="n">
        <v>5.77</v>
      </c>
      <c r="K802" s="14" t="n">
        <v>0</v>
      </c>
      <c r="L802" s="14" t="n">
        <v>1</v>
      </c>
      <c r="M802" s="14" t="n">
        <v>7.886</v>
      </c>
      <c r="N802" s="14" t="n">
        <v>3.857</v>
      </c>
      <c r="O802" s="14" t="n">
        <v>0</v>
      </c>
      <c r="P802" s="14" t="n">
        <v>7.886</v>
      </c>
      <c r="Q802" s="14" t="n">
        <v>0</v>
      </c>
      <c r="R802" s="14" t="n">
        <v>1</v>
      </c>
      <c r="S802" s="14" t="n">
        <v>12.198</v>
      </c>
      <c r="T802" s="14" t="n">
        <v>7.714</v>
      </c>
      <c r="U802" s="14" t="n">
        <v>0.203</v>
      </c>
      <c r="V802" s="14" t="n">
        <v>14.028</v>
      </c>
      <c r="W802" s="14" t="n">
        <v>0.15</v>
      </c>
      <c r="X802" s="14" t="n">
        <v>1</v>
      </c>
      <c r="Y802" s="14" t="n">
        <v>6.279</v>
      </c>
      <c r="Z802" s="14" t="n">
        <v>0.775</v>
      </c>
      <c r="AA802" s="14" t="n">
        <v>0</v>
      </c>
      <c r="AB802" s="14" t="n">
        <v>6.279</v>
      </c>
      <c r="AC802" s="14" t="n">
        <v>0</v>
      </c>
      <c r="AD802" s="14" t="n">
        <v>1</v>
      </c>
      <c r="AE802" s="14" t="n">
        <v>7.565</v>
      </c>
      <c r="AF802" s="14" t="n">
        <v>1.649</v>
      </c>
      <c r="AG802" s="14" t="n">
        <v>0</v>
      </c>
      <c r="AH802" s="14" t="n">
        <v>7.565</v>
      </c>
      <c r="AI802" s="14" t="n">
        <v>0</v>
      </c>
      <c r="AJ802" s="14" t="n">
        <v>1</v>
      </c>
      <c r="AK802" s="14" t="n">
        <v>15.279</v>
      </c>
      <c r="AL802" s="14" t="n">
        <v>7.928</v>
      </c>
      <c r="AM802" s="14" t="n">
        <v>0.254</v>
      </c>
      <c r="AN802" s="14" t="n">
        <v>17.571</v>
      </c>
      <c r="AO802" s="14" t="n">
        <v>0.15</v>
      </c>
      <c r="AP802" s="14" t="n">
        <v>1</v>
      </c>
      <c r="AQ802" s="14" t="n">
        <v>0.749</v>
      </c>
      <c r="AR802" s="14" t="n">
        <v>0.129</v>
      </c>
      <c r="AS802" s="14" t="n">
        <v>0.012</v>
      </c>
      <c r="AT802" s="14" t="n">
        <v>0.861</v>
      </c>
      <c r="AU802" s="14" t="n">
        <v>0.15</v>
      </c>
      <c r="AV802" s="14" t="n">
        <v>1</v>
      </c>
      <c r="AW802" s="14" t="n">
        <v>0.783</v>
      </c>
      <c r="AX802" s="14" t="n">
        <v>0.129</v>
      </c>
      <c r="AY802" s="14" t="n">
        <v>0.013</v>
      </c>
      <c r="AZ802" s="14" t="n">
        <v>0.9</v>
      </c>
      <c r="BA802" s="14" t="n">
        <v>0.15</v>
      </c>
      <c r="BB802" s="14" t="n">
        <v>1</v>
      </c>
      <c r="BC802" s="14" t="n">
        <v>0.527</v>
      </c>
      <c r="BD802" s="14" t="n">
        <v>0.129</v>
      </c>
      <c r="BE802" s="14" t="n">
        <v>0.008999999999999999</v>
      </c>
      <c r="BF802" s="14" t="n">
        <v>0.607</v>
      </c>
      <c r="BG802" s="14" t="n">
        <v>0.15</v>
      </c>
      <c r="BH802" s="14" t="n">
        <v>1</v>
      </c>
      <c r="BI802" s="14" t="n">
        <v>0.64</v>
      </c>
      <c r="BJ802" s="14" t="n">
        <v>0.129</v>
      </c>
      <c r="BK802" s="14" t="n">
        <v>0.011</v>
      </c>
      <c r="BL802" s="14" t="n">
        <v>0.736</v>
      </c>
      <c r="BM802" s="14" t="n">
        <v>0.15</v>
      </c>
      <c r="BN802" s="14" t="n">
        <v>1</v>
      </c>
      <c r="BO802" s="14" t="n">
        <v>0</v>
      </c>
      <c r="BP802" s="14" t="n">
        <v>0</v>
      </c>
      <c r="BQ802" s="14" t="n">
        <v>0</v>
      </c>
      <c r="BR802" s="14" t="n">
        <v>0</v>
      </c>
      <c r="BS802" s="14" t="n">
        <v>1</v>
      </c>
      <c r="BT802" s="14" t="n">
        <v>0</v>
      </c>
      <c r="BU802" s="14" t="n">
        <v>0</v>
      </c>
      <c r="BV802" s="14" t="n">
        <v>0</v>
      </c>
      <c r="BW802" s="14" t="n">
        <v>0.15</v>
      </c>
      <c r="BX802" s="14" t="n">
        <v>1</v>
      </c>
      <c r="BY802" s="14" t="n">
        <v>13.254</v>
      </c>
      <c r="BZ802" s="14" t="n">
        <v>0</v>
      </c>
      <c r="CA802" s="14" t="n">
        <v>13.254</v>
      </c>
      <c r="CB802" s="14" t="n">
        <v>0</v>
      </c>
      <c r="CC802" s="14" t="n">
        <v>87.07899999999999</v>
      </c>
      <c r="CD802" s="14" t="n">
        <v>7.95</v>
      </c>
      <c r="CE802" s="14" t="n">
        <v>1.446</v>
      </c>
      <c r="CF802" s="14" t="n">
        <v>100.141</v>
      </c>
      <c r="CG802" s="14" t="n">
        <v>0.15</v>
      </c>
      <c r="CH802" s="14" t="n">
        <v>1</v>
      </c>
      <c r="CI802" s="14" t="n">
        <v>0</v>
      </c>
      <c r="CJ802" s="14" t="n">
        <v>0</v>
      </c>
      <c r="CK802" s="14" t="n">
        <v>0</v>
      </c>
      <c r="CL802" s="14" t="n">
        <v>0</v>
      </c>
      <c r="CM802" s="14" t="n">
        <v>0</v>
      </c>
      <c r="CN802" s="14" t="n">
        <v>0</v>
      </c>
      <c r="CO802" s="14" t="n">
        <v>0</v>
      </c>
      <c r="CP802" s="14" t="n">
        <v>0</v>
      </c>
      <c r="CQ802" s="14" t="n">
        <v>1.348</v>
      </c>
      <c r="CR802" s="14" t="n">
        <v>0</v>
      </c>
      <c r="CS802" s="14" t="n">
        <v>5.37</v>
      </c>
      <c r="CT802" s="14" t="n">
        <v>4.484</v>
      </c>
      <c r="CU802" s="14" t="n">
        <v>12.529</v>
      </c>
    </row>
    <row r="803">
      <c r="A803" s="14" t="inlineStr">
        <is>
          <t>TON2024</t>
        </is>
      </c>
      <c r="B803" s="14" t="inlineStr">
        <is>
          <t>TON</t>
        </is>
      </c>
      <c r="C803" s="14" t="inlineStr">
        <is>
          <t>TON</t>
        </is>
      </c>
      <c r="D803" s="14" t="inlineStr">
        <is>
          <t>Tonga</t>
        </is>
      </c>
      <c r="E803" s="14" t="n">
        <v>2024</v>
      </c>
      <c r="F803" s="14" t="n">
        <v>0.15</v>
      </c>
      <c r="G803" s="14" t="n">
        <v>4.833</v>
      </c>
      <c r="H803" s="14" t="n">
        <v>1.324</v>
      </c>
      <c r="I803" s="14" t="n">
        <v>0</v>
      </c>
      <c r="J803" s="14" t="n">
        <v>4.833</v>
      </c>
      <c r="K803" s="14" t="n">
        <v>0</v>
      </c>
      <c r="L803" s="14" t="n">
        <v>1</v>
      </c>
      <c r="M803" s="14" t="n">
        <v>7.124</v>
      </c>
      <c r="N803" s="14" t="n">
        <v>3.971</v>
      </c>
      <c r="O803" s="14" t="n">
        <v>0</v>
      </c>
      <c r="P803" s="14" t="n">
        <v>7.124</v>
      </c>
      <c r="Q803" s="14" t="n">
        <v>0</v>
      </c>
      <c r="R803" s="14" t="n">
        <v>1</v>
      </c>
      <c r="S803" s="14" t="n">
        <v>11.451</v>
      </c>
      <c r="T803" s="14" t="n">
        <v>7.942</v>
      </c>
      <c r="U803" s="14" t="n">
        <v>0.234</v>
      </c>
      <c r="V803" s="14" t="n">
        <v>13.168</v>
      </c>
      <c r="W803" s="14" t="n">
        <v>0.15</v>
      </c>
      <c r="X803" s="14" t="n">
        <v>1</v>
      </c>
      <c r="Y803" s="14" t="n">
        <v>6.465</v>
      </c>
      <c r="Z803" s="14" t="n">
        <v>0.798</v>
      </c>
      <c r="AA803" s="14" t="n">
        <v>0</v>
      </c>
      <c r="AB803" s="14" t="n">
        <v>6.465</v>
      </c>
      <c r="AC803" s="14" t="n">
        <v>0</v>
      </c>
      <c r="AD803" s="14" t="n">
        <v>1</v>
      </c>
      <c r="AE803" s="14" t="n">
        <v>7.788</v>
      </c>
      <c r="AF803" s="14" t="n">
        <v>1.698</v>
      </c>
      <c r="AG803" s="14" t="n">
        <v>0</v>
      </c>
      <c r="AH803" s="14" t="n">
        <v>7.788</v>
      </c>
      <c r="AI803" s="14" t="n">
        <v>0</v>
      </c>
      <c r="AJ803" s="14" t="n">
        <v>1</v>
      </c>
      <c r="AK803" s="14" t="n">
        <v>15.73</v>
      </c>
      <c r="AL803" s="14" t="n">
        <v>8.162000000000001</v>
      </c>
      <c r="AM803" s="14" t="n">
        <v>0.321</v>
      </c>
      <c r="AN803" s="14" t="n">
        <v>18.09</v>
      </c>
      <c r="AO803" s="14" t="n">
        <v>0.15</v>
      </c>
      <c r="AP803" s="14" t="n">
        <v>1</v>
      </c>
      <c r="AQ803" s="14" t="n">
        <v>0.72</v>
      </c>
      <c r="AR803" s="14" t="n">
        <v>0.132</v>
      </c>
      <c r="AS803" s="14" t="n">
        <v>0.015</v>
      </c>
      <c r="AT803" s="14" t="n">
        <v>0.828</v>
      </c>
      <c r="AU803" s="14" t="n">
        <v>0.15</v>
      </c>
      <c r="AV803" s="14" t="n">
        <v>1</v>
      </c>
      <c r="AW803" s="14" t="n">
        <v>0.734</v>
      </c>
      <c r="AX803" s="14" t="n">
        <v>0.132</v>
      </c>
      <c r="AY803" s="14" t="n">
        <v>0.015</v>
      </c>
      <c r="AZ803" s="14" t="n">
        <v>0.844</v>
      </c>
      <c r="BA803" s="14" t="n">
        <v>0.15</v>
      </c>
      <c r="BB803" s="14" t="n">
        <v>1</v>
      </c>
      <c r="BC803" s="14" t="n">
        <v>0.51</v>
      </c>
      <c r="BD803" s="14" t="n">
        <v>0.132</v>
      </c>
      <c r="BE803" s="14" t="n">
        <v>0.01</v>
      </c>
      <c r="BF803" s="14" t="n">
        <v>0.587</v>
      </c>
      <c r="BG803" s="14" t="n">
        <v>0.15</v>
      </c>
      <c r="BH803" s="14" t="n">
        <v>1</v>
      </c>
      <c r="BI803" s="14" t="n">
        <v>0.652</v>
      </c>
      <c r="BJ803" s="14" t="n">
        <v>0.132</v>
      </c>
      <c r="BK803" s="14" t="n">
        <v>0.013</v>
      </c>
      <c r="BL803" s="14" t="n">
        <v>0.75</v>
      </c>
      <c r="BM803" s="14" t="n">
        <v>0.15</v>
      </c>
      <c r="BN803" s="14" t="n">
        <v>1</v>
      </c>
      <c r="BO803" s="14" t="n">
        <v>0</v>
      </c>
      <c r="BP803" s="14" t="n">
        <v>0</v>
      </c>
      <c r="BQ803" s="14" t="n">
        <v>0</v>
      </c>
      <c r="BR803" s="14" t="n">
        <v>0</v>
      </c>
      <c r="BS803" s="14" t="n">
        <v>1</v>
      </c>
      <c r="BT803" s="14" t="n">
        <v>0</v>
      </c>
      <c r="BU803" s="14" t="n">
        <v>0</v>
      </c>
      <c r="BV803" s="14" t="n">
        <v>0</v>
      </c>
      <c r="BW803" s="14" t="n">
        <v>0.15</v>
      </c>
      <c r="BX803" s="14" t="n">
        <v>1</v>
      </c>
      <c r="BY803" s="14" t="n">
        <v>13.646</v>
      </c>
      <c r="BZ803" s="14" t="n">
        <v>0</v>
      </c>
      <c r="CA803" s="14" t="n">
        <v>13.646</v>
      </c>
      <c r="CB803" s="14" t="n">
        <v>0</v>
      </c>
      <c r="CC803" s="14" t="n">
        <v>86.38500000000001</v>
      </c>
      <c r="CD803" s="14" t="n">
        <v>7.95</v>
      </c>
      <c r="CE803" s="14" t="n">
        <v>1.765</v>
      </c>
      <c r="CF803" s="14" t="n">
        <v>99.343</v>
      </c>
      <c r="CG803" s="14" t="n">
        <v>0.15</v>
      </c>
      <c r="CH803" s="14" t="n">
        <v>1</v>
      </c>
      <c r="CI803" s="14" t="n">
        <v>0</v>
      </c>
      <c r="CJ803" s="14" t="n">
        <v>0</v>
      </c>
      <c r="CK803" s="14" t="n">
        <v>0</v>
      </c>
      <c r="CL803" s="14" t="n">
        <v>0</v>
      </c>
      <c r="CM803" s="14" t="n">
        <v>0</v>
      </c>
      <c r="CN803" s="14" t="n">
        <v>0</v>
      </c>
      <c r="CO803" s="14" t="n">
        <v>0</v>
      </c>
      <c r="CP803" s="14" t="n">
        <v>0</v>
      </c>
      <c r="CQ803" s="14" t="n">
        <v>1.387</v>
      </c>
      <c r="CR803" s="14" t="n">
        <v>0</v>
      </c>
      <c r="CS803" s="14" t="n">
        <v>5.529</v>
      </c>
      <c r="CT803" s="14" t="n">
        <v>3.509</v>
      </c>
      <c r="CU803" s="14" t="n">
        <v>10.896</v>
      </c>
    </row>
    <row r="804">
      <c r="A804" s="14" t="inlineStr">
        <is>
          <t>TTO2021</t>
        </is>
      </c>
      <c r="B804" s="14" t="inlineStr">
        <is>
          <t>TTO</t>
        </is>
      </c>
      <c r="C804" s="14" t="inlineStr">
        <is>
          <t>TTO</t>
        </is>
      </c>
      <c r="D804" s="14" t="inlineStr">
        <is>
          <t>Trinidad and Tobago</t>
        </is>
      </c>
      <c r="E804" s="14" t="n">
        <v>2021</v>
      </c>
      <c r="F804" s="14" t="n">
        <v>0.125</v>
      </c>
      <c r="G804" s="14" t="n">
        <v>5.897</v>
      </c>
      <c r="H804" s="14" t="n">
        <v>1.143</v>
      </c>
      <c r="I804" s="14" t="n">
        <v>0</v>
      </c>
      <c r="J804" s="14" t="n">
        <v>5.897</v>
      </c>
      <c r="K804" s="14" t="n">
        <v>0</v>
      </c>
      <c r="L804" s="14" t="n">
        <v>1</v>
      </c>
      <c r="M804" s="14" t="n">
        <v>7.964</v>
      </c>
      <c r="N804" s="14" t="n">
        <v>3.43</v>
      </c>
      <c r="O804" s="14" t="n">
        <v>0</v>
      </c>
      <c r="P804" s="14" t="n">
        <v>7.964</v>
      </c>
      <c r="Q804" s="14" t="n">
        <v>0</v>
      </c>
      <c r="R804" s="14" t="n">
        <v>1</v>
      </c>
      <c r="S804" s="14" t="n">
        <v>11.613</v>
      </c>
      <c r="T804" s="14" t="n">
        <v>6.86</v>
      </c>
      <c r="U804" s="14" t="n">
        <v>0</v>
      </c>
      <c r="V804" s="14" t="n">
        <v>13.065</v>
      </c>
      <c r="W804" s="14" t="n">
        <v>0.125</v>
      </c>
      <c r="X804" s="14" t="n">
        <v>1</v>
      </c>
      <c r="Y804" s="14" t="n">
        <v>7.417</v>
      </c>
      <c r="Z804" s="14" t="n">
        <v>0.8139999999999999</v>
      </c>
      <c r="AA804" s="14" t="n">
        <v>0</v>
      </c>
      <c r="AB804" s="14" t="n">
        <v>7.417</v>
      </c>
      <c r="AC804" s="14" t="n">
        <v>0</v>
      </c>
      <c r="AD804" s="14" t="n">
        <v>1</v>
      </c>
      <c r="AE804" s="14" t="n">
        <v>7.988</v>
      </c>
      <c r="AF804" s="14" t="n">
        <v>1.553</v>
      </c>
      <c r="AG804" s="14" t="n">
        <v>0</v>
      </c>
      <c r="AH804" s="14" t="n">
        <v>7.988</v>
      </c>
      <c r="AI804" s="14" t="n">
        <v>0</v>
      </c>
      <c r="AJ804" s="14" t="n">
        <v>1</v>
      </c>
      <c r="AK804" s="14" t="n">
        <v>11.418</v>
      </c>
      <c r="AL804" s="14" t="n">
        <v>5.386</v>
      </c>
      <c r="AM804" s="14" t="n">
        <v>0</v>
      </c>
      <c r="AN804" s="14" t="n">
        <v>12.845</v>
      </c>
      <c r="AO804" s="14" t="n">
        <v>0.125</v>
      </c>
      <c r="AP804" s="14" t="n">
        <v>1</v>
      </c>
      <c r="AQ804" s="14" t="n">
        <v>0.649</v>
      </c>
      <c r="AR804" s="14" t="n">
        <v>0.114</v>
      </c>
      <c r="AS804" s="14" t="n">
        <v>-0.25</v>
      </c>
      <c r="AT804" s="14" t="n">
        <v>0.449</v>
      </c>
      <c r="AU804" s="14" t="n">
        <v>0</v>
      </c>
      <c r="AV804" s="14" t="n">
        <v>0</v>
      </c>
      <c r="AW804" s="14" t="n">
        <v>0.577</v>
      </c>
      <c r="AX804" s="14" t="n">
        <v>0.114</v>
      </c>
      <c r="AY804" s="14" t="n">
        <v>-0.133</v>
      </c>
      <c r="AZ804" s="14" t="n">
        <v>0.499</v>
      </c>
      <c r="BA804" s="14" t="n">
        <v>0</v>
      </c>
      <c r="BB804" s="14" t="n">
        <v>1</v>
      </c>
      <c r="BC804" s="14" t="n">
        <v>0.458</v>
      </c>
      <c r="BD804" s="14" t="n">
        <v>0.114</v>
      </c>
      <c r="BE804" s="14" t="n">
        <v>-0.244</v>
      </c>
      <c r="BF804" s="14" t="n">
        <v>0.215</v>
      </c>
      <c r="BG804" s="14" t="n">
        <v>0</v>
      </c>
      <c r="BH804" s="14" t="n">
        <v>0</v>
      </c>
      <c r="BI804" s="14" t="n">
        <v>0.491</v>
      </c>
      <c r="BJ804" s="14" t="n">
        <v>0.114</v>
      </c>
      <c r="BK804" s="14" t="n">
        <v>-0.137</v>
      </c>
      <c r="BL804" s="14" t="n">
        <v>0.354</v>
      </c>
      <c r="BM804" s="14" t="n">
        <v>0</v>
      </c>
      <c r="BN804" s="14" t="n">
        <v>0</v>
      </c>
      <c r="BO804" s="14" t="n">
        <v>0</v>
      </c>
      <c r="BP804" s="14" t="n">
        <v>-0.032</v>
      </c>
      <c r="BQ804" s="14" t="n">
        <v>0.053</v>
      </c>
      <c r="BR804" s="14" t="n">
        <v>0</v>
      </c>
      <c r="BS804" s="14" t="n">
        <v>0</v>
      </c>
      <c r="BT804" s="14" t="n">
        <v>0</v>
      </c>
      <c r="BU804" s="14" t="n">
        <v>-0.032</v>
      </c>
      <c r="BV804" s="14" t="n">
        <v>0.052</v>
      </c>
      <c r="BW804" s="14" t="n">
        <v>0</v>
      </c>
      <c r="BX804" s="14" t="n">
        <v>0.167</v>
      </c>
      <c r="BY804" s="14" t="n">
        <v>11.787</v>
      </c>
      <c r="BZ804" s="14" t="n">
        <v>0</v>
      </c>
      <c r="CA804" s="14" t="n">
        <v>11.787</v>
      </c>
      <c r="CB804" s="14" t="n">
        <v>0</v>
      </c>
      <c r="CC804" s="14" t="n">
        <v>78.125</v>
      </c>
      <c r="CD804" s="14" t="n">
        <v>7.95</v>
      </c>
      <c r="CE804" s="14" t="n">
        <v>-31.153</v>
      </c>
      <c r="CF804" s="14" t="n">
        <v>46.972</v>
      </c>
      <c r="CG804" s="14" t="n">
        <v>0</v>
      </c>
      <c r="CH804" s="14" t="n">
        <v>0</v>
      </c>
      <c r="CI804" s="14" t="n">
        <v>0</v>
      </c>
      <c r="CJ804" s="14" t="n">
        <v>0</v>
      </c>
      <c r="CK804" s="14" t="n">
        <v>0</v>
      </c>
      <c r="CL804" s="14" t="n">
        <v>0</v>
      </c>
      <c r="CM804" s="14" t="n">
        <v>0</v>
      </c>
      <c r="CN804" s="14" t="n">
        <v>0</v>
      </c>
      <c r="CO804" s="14" t="n">
        <v>0</v>
      </c>
      <c r="CP804" s="14" t="n">
        <v>0</v>
      </c>
      <c r="CQ804" s="14" t="n">
        <v>1.198</v>
      </c>
      <c r="CR804" s="14" t="n">
        <v>1</v>
      </c>
      <c r="CS804" s="14" t="n">
        <v>6.845</v>
      </c>
      <c r="CT804" s="14" t="n">
        <v>4.753</v>
      </c>
      <c r="CU804" s="14" t="n">
        <v>14.129</v>
      </c>
    </row>
    <row r="805">
      <c r="A805" s="14" t="inlineStr">
        <is>
          <t>TTO2022</t>
        </is>
      </c>
      <c r="B805" s="14" t="inlineStr">
        <is>
          <t>TTO</t>
        </is>
      </c>
      <c r="C805" s="14" t="inlineStr">
        <is>
          <t>TTO</t>
        </is>
      </c>
      <c r="D805" s="14" t="inlineStr">
        <is>
          <t>Trinidad and Tobago</t>
        </is>
      </c>
      <c r="E805" s="14" t="n">
        <v>2022</v>
      </c>
      <c r="F805" s="14" t="n">
        <v>0.125</v>
      </c>
      <c r="G805" s="14" t="n">
        <v>11.72</v>
      </c>
      <c r="H805" s="14" t="n">
        <v>1.235</v>
      </c>
      <c r="I805" s="14" t="n">
        <v>0</v>
      </c>
      <c r="J805" s="14" t="n">
        <v>11.72</v>
      </c>
      <c r="K805" s="14" t="n">
        <v>0</v>
      </c>
      <c r="L805" s="14" t="n">
        <v>1</v>
      </c>
      <c r="M805" s="14" t="n">
        <v>9.782999999999999</v>
      </c>
      <c r="N805" s="14" t="n">
        <v>3.704</v>
      </c>
      <c r="O805" s="14" t="n">
        <v>0</v>
      </c>
      <c r="P805" s="14" t="n">
        <v>9.782999999999999</v>
      </c>
      <c r="Q805" s="14" t="n">
        <v>0</v>
      </c>
      <c r="R805" s="14" t="n">
        <v>1</v>
      </c>
      <c r="S805" s="14" t="n">
        <v>17.893</v>
      </c>
      <c r="T805" s="14" t="n">
        <v>7.408</v>
      </c>
      <c r="U805" s="14" t="n">
        <v>0.166</v>
      </c>
      <c r="V805" s="14" t="n">
        <v>20.13</v>
      </c>
      <c r="W805" s="14" t="n">
        <v>0.125</v>
      </c>
      <c r="X805" s="14" t="n">
        <v>1</v>
      </c>
      <c r="Y805" s="14" t="n">
        <v>8.009</v>
      </c>
      <c r="Z805" s="14" t="n">
        <v>0.879</v>
      </c>
      <c r="AA805" s="14" t="n">
        <v>0</v>
      </c>
      <c r="AB805" s="14" t="n">
        <v>8.009</v>
      </c>
      <c r="AC805" s="14" t="n">
        <v>0</v>
      </c>
      <c r="AD805" s="14" t="n">
        <v>1</v>
      </c>
      <c r="AE805" s="14" t="n">
        <v>8.627000000000001</v>
      </c>
      <c r="AF805" s="14" t="n">
        <v>1.678</v>
      </c>
      <c r="AG805" s="14" t="n">
        <v>0</v>
      </c>
      <c r="AH805" s="14" t="n">
        <v>8.627000000000001</v>
      </c>
      <c r="AI805" s="14" t="n">
        <v>0</v>
      </c>
      <c r="AJ805" s="14" t="n">
        <v>1</v>
      </c>
      <c r="AK805" s="14" t="n">
        <v>12.331</v>
      </c>
      <c r="AL805" s="14" t="n">
        <v>5.817</v>
      </c>
      <c r="AM805" s="14" t="n">
        <v>0.114</v>
      </c>
      <c r="AN805" s="14" t="n">
        <v>13.872</v>
      </c>
      <c r="AO805" s="14" t="n">
        <v>0.125</v>
      </c>
      <c r="AP805" s="14" t="n">
        <v>1</v>
      </c>
      <c r="AQ805" s="14" t="n">
        <v>0.896</v>
      </c>
      <c r="AR805" s="14" t="n">
        <v>0.123</v>
      </c>
      <c r="AS805" s="14" t="n">
        <v>-0.281</v>
      </c>
      <c r="AT805" s="14" t="n">
        <v>0.6929999999999999</v>
      </c>
      <c r="AU805" s="14" t="n">
        <v>0</v>
      </c>
      <c r="AV805" s="14" t="n">
        <v>0</v>
      </c>
      <c r="AW805" s="14" t="n">
        <v>0.89</v>
      </c>
      <c r="AX805" s="14" t="n">
        <v>0.123</v>
      </c>
      <c r="AY805" s="14" t="n">
        <v>-0.383</v>
      </c>
      <c r="AZ805" s="14" t="n">
        <v>0.57</v>
      </c>
      <c r="BA805" s="14" t="n">
        <v>0</v>
      </c>
      <c r="BB805" s="14" t="n">
        <v>1</v>
      </c>
      <c r="BC805" s="14" t="n">
        <v>0.62</v>
      </c>
      <c r="BD805" s="14" t="n">
        <v>0.123</v>
      </c>
      <c r="BE805" s="14" t="n">
        <v>-0.263</v>
      </c>
      <c r="BF805" s="14" t="n">
        <v>0.357</v>
      </c>
      <c r="BG805" s="14" t="n">
        <v>0</v>
      </c>
      <c r="BH805" s="14" t="n">
        <v>0</v>
      </c>
      <c r="BI805" s="14" t="n">
        <v>0.608</v>
      </c>
      <c r="BJ805" s="14" t="n">
        <v>0.123</v>
      </c>
      <c r="BK805" s="14" t="n">
        <v>-0.148</v>
      </c>
      <c r="BL805" s="14" t="n">
        <v>0.46</v>
      </c>
      <c r="BM805" s="14" t="n">
        <v>0</v>
      </c>
      <c r="BN805" s="14" t="n">
        <v>0</v>
      </c>
      <c r="BO805" s="14" t="n">
        <v>0</v>
      </c>
      <c r="BP805" s="14" t="n">
        <v>-0.032</v>
      </c>
      <c r="BQ805" s="14" t="n">
        <v>0.053</v>
      </c>
      <c r="BR805" s="14" t="n">
        <v>0</v>
      </c>
      <c r="BS805" s="14" t="n">
        <v>0</v>
      </c>
      <c r="BT805" s="14" t="n">
        <v>0</v>
      </c>
      <c r="BU805" s="14" t="n">
        <v>-0.032</v>
      </c>
      <c r="BV805" s="14" t="n">
        <v>0.052</v>
      </c>
      <c r="BW805" s="14" t="n">
        <v>0</v>
      </c>
      <c r="BX805" s="14" t="n">
        <v>0.167</v>
      </c>
      <c r="BY805" s="14" t="n">
        <v>12.729</v>
      </c>
      <c r="BZ805" s="14" t="n">
        <v>0</v>
      </c>
      <c r="CA805" s="14" t="n">
        <v>12.729</v>
      </c>
      <c r="CB805" s="14" t="n">
        <v>0</v>
      </c>
      <c r="CC805" s="14" t="n">
        <v>97.90000000000001</v>
      </c>
      <c r="CD805" s="14" t="n">
        <v>7.95</v>
      </c>
      <c r="CE805" s="14" t="n">
        <v>-33.643</v>
      </c>
      <c r="CF805" s="14" t="n">
        <v>64.25700000000001</v>
      </c>
      <c r="CG805" s="14" t="n">
        <v>0</v>
      </c>
      <c r="CH805" s="14" t="n">
        <v>0</v>
      </c>
      <c r="CI805" s="14" t="n">
        <v>0</v>
      </c>
      <c r="CJ805" s="14" t="n">
        <v>0</v>
      </c>
      <c r="CK805" s="14" t="n">
        <v>0</v>
      </c>
      <c r="CL805" s="14" t="n">
        <v>0</v>
      </c>
      <c r="CM805" s="14" t="n">
        <v>0</v>
      </c>
      <c r="CN805" s="14" t="n">
        <v>0</v>
      </c>
      <c r="CO805" s="14" t="n">
        <v>0</v>
      </c>
      <c r="CP805" s="14" t="n">
        <v>0</v>
      </c>
      <c r="CQ805" s="14" t="n">
        <v>1.294</v>
      </c>
      <c r="CR805" s="14" t="n">
        <v>1</v>
      </c>
      <c r="CS805" s="14" t="n">
        <v>7.392</v>
      </c>
      <c r="CT805" s="14" t="n">
        <v>10.485</v>
      </c>
      <c r="CU805" s="14" t="n">
        <v>28.059</v>
      </c>
    </row>
    <row r="806">
      <c r="A806" s="14" t="inlineStr">
        <is>
          <t>TTO2023</t>
        </is>
      </c>
      <c r="B806" s="14" t="inlineStr">
        <is>
          <t>TTO</t>
        </is>
      </c>
      <c r="C806" s="14" t="inlineStr">
        <is>
          <t>TTO</t>
        </is>
      </c>
      <c r="D806" s="14" t="inlineStr">
        <is>
          <t>Trinidad and Tobago</t>
        </is>
      </c>
      <c r="E806" s="14" t="n">
        <v>2023</v>
      </c>
      <c r="F806" s="14" t="n">
        <v>0.125</v>
      </c>
      <c r="G806" s="14" t="n">
        <v>6.147</v>
      </c>
      <c r="H806" s="14" t="n">
        <v>1.286</v>
      </c>
      <c r="I806" s="14" t="n">
        <v>0</v>
      </c>
      <c r="J806" s="14" t="n">
        <v>6.147</v>
      </c>
      <c r="K806" s="14" t="n">
        <v>0</v>
      </c>
      <c r="L806" s="14" t="n">
        <v>1</v>
      </c>
      <c r="M806" s="14" t="n">
        <v>7.886</v>
      </c>
      <c r="N806" s="14" t="n">
        <v>3.857</v>
      </c>
      <c r="O806" s="14" t="n">
        <v>0</v>
      </c>
      <c r="P806" s="14" t="n">
        <v>7.886</v>
      </c>
      <c r="Q806" s="14" t="n">
        <v>0</v>
      </c>
      <c r="R806" s="14" t="n">
        <v>1</v>
      </c>
      <c r="S806" s="14" t="n">
        <v>12.575</v>
      </c>
      <c r="T806" s="14" t="n">
        <v>7.714</v>
      </c>
      <c r="U806" s="14" t="n">
        <v>0.174</v>
      </c>
      <c r="V806" s="14" t="n">
        <v>14.147</v>
      </c>
      <c r="W806" s="14" t="n">
        <v>0.125</v>
      </c>
      <c r="X806" s="14" t="n">
        <v>1</v>
      </c>
      <c r="Y806" s="14" t="n">
        <v>8.34</v>
      </c>
      <c r="Z806" s="14" t="n">
        <v>0.915</v>
      </c>
      <c r="AA806" s="14" t="n">
        <v>0</v>
      </c>
      <c r="AB806" s="14" t="n">
        <v>8.34</v>
      </c>
      <c r="AC806" s="14" t="n">
        <v>0</v>
      </c>
      <c r="AD806" s="14" t="n">
        <v>1</v>
      </c>
      <c r="AE806" s="14" t="n">
        <v>8.983000000000001</v>
      </c>
      <c r="AF806" s="14" t="n">
        <v>1.747</v>
      </c>
      <c r="AG806" s="14" t="n">
        <v>0</v>
      </c>
      <c r="AH806" s="14" t="n">
        <v>8.983000000000001</v>
      </c>
      <c r="AI806" s="14" t="n">
        <v>0</v>
      </c>
      <c r="AJ806" s="14" t="n">
        <v>1</v>
      </c>
      <c r="AK806" s="14" t="n">
        <v>12.84</v>
      </c>
      <c r="AL806" s="14" t="n">
        <v>6.057</v>
      </c>
      <c r="AM806" s="14" t="n">
        <v>0.178</v>
      </c>
      <c r="AN806" s="14" t="n">
        <v>14.445</v>
      </c>
      <c r="AO806" s="14" t="n">
        <v>0.125</v>
      </c>
      <c r="AP806" s="14" t="n">
        <v>1</v>
      </c>
      <c r="AQ806" s="14" t="n">
        <v>0.791</v>
      </c>
      <c r="AR806" s="14" t="n">
        <v>0.129</v>
      </c>
      <c r="AS806" s="14" t="n">
        <v>-0.196</v>
      </c>
      <c r="AT806" s="14" t="n">
        <v>0.595</v>
      </c>
      <c r="AU806" s="14" t="n">
        <v>0</v>
      </c>
      <c r="AV806" s="14" t="n">
        <v>0</v>
      </c>
      <c r="AW806" s="14" t="n">
        <v>0.618</v>
      </c>
      <c r="AX806" s="14" t="n">
        <v>0.129</v>
      </c>
      <c r="AY806" s="14" t="n">
        <v>-0.042</v>
      </c>
      <c r="AZ806" s="14" t="n">
        <v>0.576</v>
      </c>
      <c r="BA806" s="14" t="n">
        <v>0</v>
      </c>
      <c r="BB806" s="14" t="n">
        <v>1</v>
      </c>
      <c r="BC806" s="14" t="n">
        <v>0.554</v>
      </c>
      <c r="BD806" s="14" t="n">
        <v>0.129</v>
      </c>
      <c r="BE806" s="14" t="n">
        <v>-0.274</v>
      </c>
      <c r="BF806" s="14" t="n">
        <v>0.281</v>
      </c>
      <c r="BG806" s="14" t="n">
        <v>0</v>
      </c>
      <c r="BH806" s="14" t="n">
        <v>0</v>
      </c>
      <c r="BI806" s="14" t="n">
        <v>0.5570000000000001</v>
      </c>
      <c r="BJ806" s="14" t="n">
        <v>0.129</v>
      </c>
      <c r="BK806" s="14" t="n">
        <v>-0.154</v>
      </c>
      <c r="BL806" s="14" t="n">
        <v>0.403</v>
      </c>
      <c r="BM806" s="14" t="n">
        <v>0</v>
      </c>
      <c r="BN806" s="14" t="n">
        <v>0</v>
      </c>
      <c r="BO806" s="14" t="n">
        <v>0</v>
      </c>
      <c r="BP806" s="14" t="n">
        <v>-0.032</v>
      </c>
      <c r="BQ806" s="14" t="n">
        <v>0.053</v>
      </c>
      <c r="BR806" s="14" t="n">
        <v>0</v>
      </c>
      <c r="BS806" s="14" t="n">
        <v>0</v>
      </c>
      <c r="BT806" s="14" t="n">
        <v>0</v>
      </c>
      <c r="BU806" s="14" t="n">
        <v>-0.032</v>
      </c>
      <c r="BV806" s="14" t="n">
        <v>0.052</v>
      </c>
      <c r="BW806" s="14" t="n">
        <v>0</v>
      </c>
      <c r="BX806" s="14" t="n">
        <v>0.167</v>
      </c>
      <c r="BY806" s="14" t="n">
        <v>13.254</v>
      </c>
      <c r="BZ806" s="14" t="n">
        <v>0</v>
      </c>
      <c r="CA806" s="14" t="n">
        <v>13.254</v>
      </c>
      <c r="CB806" s="14" t="n">
        <v>0</v>
      </c>
      <c r="CC806" s="14" t="n">
        <v>83.248</v>
      </c>
      <c r="CD806" s="14" t="n">
        <v>7.95</v>
      </c>
      <c r="CE806" s="14" t="n">
        <v>-35.031</v>
      </c>
      <c r="CF806" s="14" t="n">
        <v>48.217</v>
      </c>
      <c r="CG806" s="14" t="n">
        <v>0</v>
      </c>
      <c r="CH806" s="14" t="n">
        <v>0</v>
      </c>
      <c r="CI806" s="14" t="n">
        <v>0</v>
      </c>
      <c r="CJ806" s="14" t="n">
        <v>0</v>
      </c>
      <c r="CK806" s="14" t="n">
        <v>0</v>
      </c>
      <c r="CL806" s="14" t="n">
        <v>0</v>
      </c>
      <c r="CM806" s="14" t="n">
        <v>0</v>
      </c>
      <c r="CN806" s="14" t="n">
        <v>0</v>
      </c>
      <c r="CO806" s="14" t="n">
        <v>0</v>
      </c>
      <c r="CP806" s="14" t="n">
        <v>0</v>
      </c>
      <c r="CQ806" s="14" t="n">
        <v>1.348</v>
      </c>
      <c r="CR806" s="14" t="n">
        <v>1</v>
      </c>
      <c r="CS806" s="14" t="n">
        <v>7.697</v>
      </c>
      <c r="CT806" s="14" t="n">
        <v>4.861</v>
      </c>
      <c r="CU806" s="14" t="n">
        <v>9.260999999999999</v>
      </c>
    </row>
    <row r="807">
      <c r="A807" s="14" t="inlineStr">
        <is>
          <t>TTO2024</t>
        </is>
      </c>
      <c r="B807" s="14" t="inlineStr">
        <is>
          <t>TTO</t>
        </is>
      </c>
      <c r="C807" s="14" t="inlineStr">
        <is>
          <t>TTO</t>
        </is>
      </c>
      <c r="D807" s="14" t="inlineStr">
        <is>
          <t>Trinidad and Tobago</t>
        </is>
      </c>
      <c r="E807" s="14" t="n">
        <v>2024</v>
      </c>
      <c r="F807" s="14" t="n">
        <v>0.125</v>
      </c>
      <c r="G807" s="14" t="n">
        <v>5.575</v>
      </c>
      <c r="H807" s="14" t="n">
        <v>1.324</v>
      </c>
      <c r="I807" s="14" t="n">
        <v>0</v>
      </c>
      <c r="J807" s="14" t="n">
        <v>5.575</v>
      </c>
      <c r="K807" s="14" t="n">
        <v>0</v>
      </c>
      <c r="L807" s="14" t="n">
        <v>1</v>
      </c>
      <c r="M807" s="14" t="n">
        <v>7.124</v>
      </c>
      <c r="N807" s="14" t="n">
        <v>3.971</v>
      </c>
      <c r="O807" s="14" t="n">
        <v>0</v>
      </c>
      <c r="P807" s="14" t="n">
        <v>7.124</v>
      </c>
      <c r="Q807" s="14" t="n">
        <v>0</v>
      </c>
      <c r="R807" s="14" t="n">
        <v>1</v>
      </c>
      <c r="S807" s="14" t="n">
        <v>12.193</v>
      </c>
      <c r="T807" s="14" t="n">
        <v>7.942</v>
      </c>
      <c r="U807" s="14" t="n">
        <v>0.208</v>
      </c>
      <c r="V807" s="14" t="n">
        <v>13.717</v>
      </c>
      <c r="W807" s="14" t="n">
        <v>0.125</v>
      </c>
      <c r="X807" s="14" t="n">
        <v>1</v>
      </c>
      <c r="Y807" s="14" t="n">
        <v>8.26</v>
      </c>
      <c r="Z807" s="14" t="n">
        <v>0.906</v>
      </c>
      <c r="AA807" s="14" t="n">
        <v>0</v>
      </c>
      <c r="AB807" s="14" t="n">
        <v>8.26</v>
      </c>
      <c r="AC807" s="14" t="n">
        <v>0</v>
      </c>
      <c r="AD807" s="14" t="n">
        <v>1</v>
      </c>
      <c r="AE807" s="14" t="n">
        <v>8.922000000000001</v>
      </c>
      <c r="AF807" s="14" t="n">
        <v>1.735</v>
      </c>
      <c r="AG807" s="14" t="n">
        <v>0</v>
      </c>
      <c r="AH807" s="14" t="n">
        <v>8.922000000000001</v>
      </c>
      <c r="AI807" s="14" t="n">
        <v>0</v>
      </c>
      <c r="AJ807" s="14" t="n">
        <v>1</v>
      </c>
      <c r="AK807" s="14" t="n">
        <v>12.892</v>
      </c>
      <c r="AL807" s="14" t="n">
        <v>6.082</v>
      </c>
      <c r="AM807" s="14" t="n">
        <v>0.22</v>
      </c>
      <c r="AN807" s="14" t="n">
        <v>14.504</v>
      </c>
      <c r="AO807" s="14" t="n">
        <v>0.125</v>
      </c>
      <c r="AP807" s="14" t="n">
        <v>1</v>
      </c>
      <c r="AQ807" s="14" t="n">
        <v>0.756</v>
      </c>
      <c r="AR807" s="14" t="n">
        <v>0.132</v>
      </c>
      <c r="AS807" s="14" t="n">
        <v>-0.195</v>
      </c>
      <c r="AT807" s="14" t="n">
        <v>0.5610000000000001</v>
      </c>
      <c r="AU807" s="14" t="n">
        <v>0</v>
      </c>
      <c r="AV807" s="14" t="n">
        <v>0</v>
      </c>
      <c r="AW807" s="14" t="n">
        <v>0.655</v>
      </c>
      <c r="AX807" s="14" t="n">
        <v>0.132</v>
      </c>
      <c r="AY807" s="14" t="n">
        <v>-0.061</v>
      </c>
      <c r="AZ807" s="14" t="n">
        <v>0.594</v>
      </c>
      <c r="BA807" s="14" t="n">
        <v>0</v>
      </c>
      <c r="BB807" s="14" t="n">
        <v>1</v>
      </c>
      <c r="BC807" s="14" t="n">
        <v>0.534</v>
      </c>
      <c r="BD807" s="14" t="n">
        <v>0.132</v>
      </c>
      <c r="BE807" s="14" t="n">
        <v>-0.282</v>
      </c>
      <c r="BF807" s="14" t="n">
        <v>0.252</v>
      </c>
      <c r="BG807" s="14" t="n">
        <v>0</v>
      </c>
      <c r="BH807" s="14" t="n">
        <v>0</v>
      </c>
      <c r="BI807" s="14" t="n">
        <v>0.5679999999999999</v>
      </c>
      <c r="BJ807" s="14" t="n">
        <v>0.132</v>
      </c>
      <c r="BK807" s="14" t="n">
        <v>-0.158</v>
      </c>
      <c r="BL807" s="14" t="n">
        <v>0.409</v>
      </c>
      <c r="BM807" s="14" t="n">
        <v>0</v>
      </c>
      <c r="BN807" s="14" t="n">
        <v>0</v>
      </c>
      <c r="BO807" s="14" t="n">
        <v>0</v>
      </c>
      <c r="BP807" s="14" t="n">
        <v>-0.033</v>
      </c>
      <c r="BQ807" s="14" t="n">
        <v>0.053</v>
      </c>
      <c r="BR807" s="14" t="n">
        <v>0</v>
      </c>
      <c r="BS807" s="14" t="n">
        <v>0</v>
      </c>
      <c r="BT807" s="14" t="n">
        <v>0</v>
      </c>
      <c r="BU807" s="14" t="n">
        <v>-0.033</v>
      </c>
      <c r="BV807" s="14" t="n">
        <v>0.055</v>
      </c>
      <c r="BW807" s="14" t="n">
        <v>0</v>
      </c>
      <c r="BX807" s="14" t="n">
        <v>0.167</v>
      </c>
      <c r="BY807" s="14" t="n">
        <v>13.646</v>
      </c>
      <c r="BZ807" s="14" t="n">
        <v>0</v>
      </c>
      <c r="CA807" s="14" t="n">
        <v>13.646</v>
      </c>
      <c r="CB807" s="14" t="n">
        <v>0</v>
      </c>
      <c r="CC807" s="14" t="n">
        <v>82.58799999999999</v>
      </c>
      <c r="CD807" s="14" t="n">
        <v>7.95</v>
      </c>
      <c r="CE807" s="14" t="n">
        <v>-36.065</v>
      </c>
      <c r="CF807" s="14" t="n">
        <v>46.523</v>
      </c>
      <c r="CG807" s="14" t="n">
        <v>0</v>
      </c>
      <c r="CH807" s="14" t="n">
        <v>0</v>
      </c>
      <c r="CI807" s="14" t="n">
        <v>0</v>
      </c>
      <c r="CJ807" s="14" t="n">
        <v>0</v>
      </c>
      <c r="CK807" s="14" t="n">
        <v>0</v>
      </c>
      <c r="CL807" s="14" t="n">
        <v>0</v>
      </c>
      <c r="CM807" s="14" t="n">
        <v>0</v>
      </c>
      <c r="CN807" s="14" t="n">
        <v>0</v>
      </c>
      <c r="CO807" s="14" t="n">
        <v>0</v>
      </c>
      <c r="CP807" s="14" t="n">
        <v>0</v>
      </c>
      <c r="CQ807" s="14" t="n">
        <v>1.387</v>
      </c>
      <c r="CR807" s="14" t="n">
        <v>1</v>
      </c>
      <c r="CS807" s="14" t="n">
        <v>7.598</v>
      </c>
      <c r="CT807" s="14" t="n">
        <v>4.251</v>
      </c>
      <c r="CU807" s="14" t="n">
        <v>7.598</v>
      </c>
    </row>
    <row r="808">
      <c r="A808" s="14" t="inlineStr">
        <is>
          <t>TUN2021</t>
        </is>
      </c>
      <c r="B808" s="14" t="inlineStr">
        <is>
          <t>TUN</t>
        </is>
      </c>
      <c r="C808" s="14" t="inlineStr">
        <is>
          <t>TUN</t>
        </is>
      </c>
      <c r="D808" s="14" t="inlineStr">
        <is>
          <t>Tunisia</t>
        </is>
      </c>
      <c r="E808" s="14" t="n">
        <v>2021</v>
      </c>
      <c r="F808" s="14" t="n">
        <v>0.19</v>
      </c>
      <c r="G808" s="14" t="n">
        <v>5.897</v>
      </c>
      <c r="H808" s="14" t="n">
        <v>1.143</v>
      </c>
      <c r="I808" s="14" t="n">
        <v>0</v>
      </c>
      <c r="J808" s="14" t="n">
        <v>5.897</v>
      </c>
      <c r="K808" s="14" t="n">
        <v>0</v>
      </c>
      <c r="L808" s="14" t="n">
        <v>1</v>
      </c>
      <c r="M808" s="14" t="n">
        <v>7.964</v>
      </c>
      <c r="N808" s="14" t="n">
        <v>3.43</v>
      </c>
      <c r="O808" s="14" t="n">
        <v>0</v>
      </c>
      <c r="P808" s="14" t="n">
        <v>7.964</v>
      </c>
      <c r="Q808" s="14" t="n">
        <v>0</v>
      </c>
      <c r="R808" s="14" t="n">
        <v>1</v>
      </c>
      <c r="S808" s="14" t="n">
        <v>11.613</v>
      </c>
      <c r="T808" s="14" t="n">
        <v>6.86</v>
      </c>
      <c r="U808" s="14" t="n">
        <v>0</v>
      </c>
      <c r="V808" s="14" t="n">
        <v>13.82</v>
      </c>
      <c r="W808" s="14" t="n">
        <v>0.19</v>
      </c>
      <c r="X808" s="14" t="n">
        <v>1</v>
      </c>
      <c r="Y808" s="14" t="n">
        <v>6.869</v>
      </c>
      <c r="Z808" s="14" t="n">
        <v>0.913</v>
      </c>
      <c r="AA808" s="14" t="n">
        <v>1.348</v>
      </c>
      <c r="AB808" s="14" t="n">
        <v>8.217000000000001</v>
      </c>
      <c r="AC808" s="14" t="n">
        <v>0</v>
      </c>
      <c r="AD808" s="14" t="n">
        <v>1</v>
      </c>
      <c r="AE808" s="14" t="n">
        <v>7.788</v>
      </c>
      <c r="AF808" s="14" t="n">
        <v>1.788</v>
      </c>
      <c r="AG808" s="14" t="n">
        <v>0.429</v>
      </c>
      <c r="AH808" s="14" t="n">
        <v>8.217000000000001</v>
      </c>
      <c r="AI808" s="14" t="n">
        <v>0</v>
      </c>
      <c r="AJ808" s="14" t="n">
        <v>1</v>
      </c>
      <c r="AK808" s="14" t="n">
        <v>13.299</v>
      </c>
      <c r="AL808" s="14" t="n">
        <v>6.969</v>
      </c>
      <c r="AM808" s="14" t="n">
        <v>-9.521000000000001</v>
      </c>
      <c r="AN808" s="14" t="n">
        <v>4.496</v>
      </c>
      <c r="AO808" s="14" t="n">
        <v>0</v>
      </c>
      <c r="AP808" s="14" t="n">
        <v>0</v>
      </c>
      <c r="AQ808" s="14" t="n">
        <v>0.621</v>
      </c>
      <c r="AR808" s="14" t="n">
        <v>0.114</v>
      </c>
      <c r="AS808" s="14" t="n">
        <v>-0.045</v>
      </c>
      <c r="AT808" s="14" t="n">
        <v>0.6850000000000001</v>
      </c>
      <c r="AU808" s="14" t="n">
        <v>0.19</v>
      </c>
      <c r="AV808" s="14" t="n">
        <v>1</v>
      </c>
      <c r="AW808" s="14" t="n">
        <v>0.593</v>
      </c>
      <c r="AX808" s="14" t="n">
        <v>0.114</v>
      </c>
      <c r="AY808" s="14" t="n">
        <v>-0.103</v>
      </c>
      <c r="AZ808" s="14" t="n">
        <v>0.583</v>
      </c>
      <c r="BA808" s="14" t="n">
        <v>0</v>
      </c>
      <c r="BB808" s="14" t="n">
        <v>1</v>
      </c>
      <c r="BC808" s="14" t="n">
        <v>0.44</v>
      </c>
      <c r="BD808" s="14" t="n">
        <v>0.114</v>
      </c>
      <c r="BE808" s="14" t="n">
        <v>-0.348</v>
      </c>
      <c r="BF808" s="14" t="n">
        <v>0.109</v>
      </c>
      <c r="BG808" s="14" t="n">
        <v>0</v>
      </c>
      <c r="BH808" s="14" t="n">
        <v>0</v>
      </c>
      <c r="BI808" s="14" t="n">
        <v>0.5600000000000001</v>
      </c>
      <c r="BJ808" s="14" t="n">
        <v>0.114</v>
      </c>
      <c r="BK808" s="14" t="n">
        <v>-0.317</v>
      </c>
      <c r="BL808" s="14" t="n">
        <v>0.29</v>
      </c>
      <c r="BM808" s="14" t="n">
        <v>0</v>
      </c>
      <c r="BN808" s="14" t="n">
        <v>0</v>
      </c>
      <c r="BO808" s="14" t="n">
        <v>0</v>
      </c>
      <c r="BP808" s="14" t="n">
        <v>0</v>
      </c>
      <c r="BQ808" s="14" t="n">
        <v>0.097</v>
      </c>
      <c r="BR808" s="14" t="n">
        <v>0</v>
      </c>
      <c r="BS808" s="14" t="n">
        <v>0.667</v>
      </c>
      <c r="BT808" s="14" t="n">
        <v>0</v>
      </c>
      <c r="BU808" s="14" t="n">
        <v>0</v>
      </c>
      <c r="BV808" s="14" t="n">
        <v>0.022</v>
      </c>
      <c r="BW808" s="14" t="n">
        <v>0.19</v>
      </c>
      <c r="BX808" s="14" t="n">
        <v>0.333</v>
      </c>
      <c r="BY808" s="14" t="n">
        <v>11.787</v>
      </c>
      <c r="BZ808" s="14" t="n">
        <v>0</v>
      </c>
      <c r="CA808" s="14" t="n">
        <v>11.787</v>
      </c>
      <c r="CB808" s="14" t="n">
        <v>0</v>
      </c>
      <c r="CC808" s="14" t="n">
        <v>81.69499999999999</v>
      </c>
      <c r="CD808" s="14" t="n">
        <v>7.95</v>
      </c>
      <c r="CE808" s="14" t="n">
        <v>-44.854</v>
      </c>
      <c r="CF808" s="14" t="n">
        <v>43.842</v>
      </c>
      <c r="CG808" s="14" t="n">
        <v>0</v>
      </c>
      <c r="CH808" s="14" t="n">
        <v>0</v>
      </c>
      <c r="CI808" s="14" t="n">
        <v>0</v>
      </c>
      <c r="CJ808" s="14" t="n">
        <v>0</v>
      </c>
      <c r="CK808" s="14" t="n">
        <v>0</v>
      </c>
      <c r="CL808" s="14" t="n">
        <v>0</v>
      </c>
      <c r="CM808" s="14" t="n">
        <v>0</v>
      </c>
      <c r="CN808" s="14" t="n">
        <v>0</v>
      </c>
      <c r="CO808" s="14" t="n">
        <v>0</v>
      </c>
      <c r="CP808" s="14" t="n">
        <v>0</v>
      </c>
      <c r="CQ808" s="14" t="n">
        <v>1.198</v>
      </c>
      <c r="CR808" s="14" t="n">
        <v>0.393</v>
      </c>
      <c r="CS808" s="14" t="n">
        <v>5.951</v>
      </c>
      <c r="CT808" s="14" t="n">
        <v>4.753</v>
      </c>
      <c r="CU808" s="14" t="n">
        <v>14.162</v>
      </c>
    </row>
    <row r="809">
      <c r="A809" s="14" t="inlineStr">
        <is>
          <t>TUN2022</t>
        </is>
      </c>
      <c r="B809" s="14" t="inlineStr">
        <is>
          <t>TUN</t>
        </is>
      </c>
      <c r="C809" s="14" t="inlineStr">
        <is>
          <t>TUN</t>
        </is>
      </c>
      <c r="D809" s="14" t="inlineStr">
        <is>
          <t>Tunisia</t>
        </is>
      </c>
      <c r="E809" s="14" t="n">
        <v>2022</v>
      </c>
      <c r="F809" s="14" t="n">
        <v>0.19</v>
      </c>
      <c r="G809" s="14" t="n">
        <v>11.72</v>
      </c>
      <c r="H809" s="14" t="n">
        <v>1.235</v>
      </c>
      <c r="I809" s="14" t="n">
        <v>0</v>
      </c>
      <c r="J809" s="14" t="n">
        <v>11.72</v>
      </c>
      <c r="K809" s="14" t="n">
        <v>0</v>
      </c>
      <c r="L809" s="14" t="n">
        <v>1</v>
      </c>
      <c r="M809" s="14" t="n">
        <v>9.782999999999999</v>
      </c>
      <c r="N809" s="14" t="n">
        <v>3.704</v>
      </c>
      <c r="O809" s="14" t="n">
        <v>0</v>
      </c>
      <c r="P809" s="14" t="n">
        <v>9.782999999999999</v>
      </c>
      <c r="Q809" s="14" t="n">
        <v>0</v>
      </c>
      <c r="R809" s="14" t="n">
        <v>1</v>
      </c>
      <c r="S809" s="14" t="n">
        <v>17.893</v>
      </c>
      <c r="T809" s="14" t="n">
        <v>7.408</v>
      </c>
      <c r="U809" s="14" t="n">
        <v>0.252</v>
      </c>
      <c r="V809" s="14" t="n">
        <v>21.293</v>
      </c>
      <c r="W809" s="14" t="n">
        <v>0.19</v>
      </c>
      <c r="X809" s="14" t="n">
        <v>1</v>
      </c>
      <c r="Y809" s="14" t="n">
        <v>7.425</v>
      </c>
      <c r="Z809" s="14" t="n">
        <v>0.987</v>
      </c>
      <c r="AA809" s="14" t="n">
        <v>0.741</v>
      </c>
      <c r="AB809" s="14" t="n">
        <v>8.167</v>
      </c>
      <c r="AC809" s="14" t="n">
        <v>0</v>
      </c>
      <c r="AD809" s="14" t="n">
        <v>1</v>
      </c>
      <c r="AE809" s="14" t="n">
        <v>8.423999999999999</v>
      </c>
      <c r="AF809" s="14" t="n">
        <v>1.934</v>
      </c>
      <c r="AG809" s="14" t="n">
        <v>-0.257</v>
      </c>
      <c r="AH809" s="14" t="n">
        <v>8.167</v>
      </c>
      <c r="AI809" s="14" t="n">
        <v>0</v>
      </c>
      <c r="AJ809" s="14" t="n">
        <v>1</v>
      </c>
      <c r="AK809" s="14" t="n">
        <v>14.416</v>
      </c>
      <c r="AL809" s="14" t="n">
        <v>7.554</v>
      </c>
      <c r="AM809" s="14" t="n">
        <v>-10.788</v>
      </c>
      <c r="AN809" s="14" t="n">
        <v>4.318</v>
      </c>
      <c r="AO809" s="14" t="n">
        <v>0</v>
      </c>
      <c r="AP809" s="14" t="n">
        <v>0</v>
      </c>
      <c r="AQ809" s="14" t="n">
        <v>0.847</v>
      </c>
      <c r="AR809" s="14" t="n">
        <v>0.123</v>
      </c>
      <c r="AS809" s="14" t="n">
        <v>-0.257</v>
      </c>
      <c r="AT809" s="14" t="n">
        <v>0.702</v>
      </c>
      <c r="AU809" s="14" t="n">
        <v>0.19</v>
      </c>
      <c r="AV809" s="14" t="n">
        <v>1</v>
      </c>
      <c r="AW809" s="14" t="n">
        <v>0.947</v>
      </c>
      <c r="AX809" s="14" t="n">
        <v>0.123</v>
      </c>
      <c r="AY809" s="14" t="n">
        <v>-0.443</v>
      </c>
      <c r="AZ809" s="14" t="n">
        <v>0.599</v>
      </c>
      <c r="BA809" s="14" t="n">
        <v>0</v>
      </c>
      <c r="BB809" s="14" t="n">
        <v>1</v>
      </c>
      <c r="BC809" s="14" t="n">
        <v>0.589</v>
      </c>
      <c r="BD809" s="14" t="n">
        <v>0.123</v>
      </c>
      <c r="BE809" s="14" t="n">
        <v>-0.495</v>
      </c>
      <c r="BF809" s="14" t="n">
        <v>0.111</v>
      </c>
      <c r="BG809" s="14" t="n">
        <v>0</v>
      </c>
      <c r="BH809" s="14" t="n">
        <v>0</v>
      </c>
      <c r="BI809" s="14" t="n">
        <v>0.6889999999999999</v>
      </c>
      <c r="BJ809" s="14" t="n">
        <v>0.123</v>
      </c>
      <c r="BK809" s="14" t="n">
        <v>-0.457</v>
      </c>
      <c r="BL809" s="14" t="n">
        <v>0.276</v>
      </c>
      <c r="BM809" s="14" t="n">
        <v>0</v>
      </c>
      <c r="BN809" s="14" t="n">
        <v>0</v>
      </c>
      <c r="BO809" s="14" t="n">
        <v>0</v>
      </c>
      <c r="BP809" s="14" t="n">
        <v>0</v>
      </c>
      <c r="BQ809" s="14" t="n">
        <v>0.094</v>
      </c>
      <c r="BR809" s="14" t="n">
        <v>0</v>
      </c>
      <c r="BS809" s="14" t="n">
        <v>0.667</v>
      </c>
      <c r="BT809" s="14" t="n">
        <v>0</v>
      </c>
      <c r="BU809" s="14" t="n">
        <v>0</v>
      </c>
      <c r="BV809" s="14" t="n">
        <v>0.02</v>
      </c>
      <c r="BW809" s="14" t="n">
        <v>0.19</v>
      </c>
      <c r="BX809" s="14" t="n">
        <v>0.333</v>
      </c>
      <c r="BY809" s="14" t="n">
        <v>12.729</v>
      </c>
      <c r="BZ809" s="14" t="n">
        <v>0</v>
      </c>
      <c r="CA809" s="14" t="n">
        <v>12.729</v>
      </c>
      <c r="CB809" s="14" t="n">
        <v>0</v>
      </c>
      <c r="CC809" s="14" t="n">
        <v>102.477</v>
      </c>
      <c r="CD809" s="14" t="n">
        <v>7.95</v>
      </c>
      <c r="CE809" s="14" t="n">
        <v>-63.257</v>
      </c>
      <c r="CF809" s="14" t="n">
        <v>46.672</v>
      </c>
      <c r="CG809" s="14" t="n">
        <v>0</v>
      </c>
      <c r="CH809" s="14" t="n">
        <v>0</v>
      </c>
      <c r="CI809" s="14" t="n">
        <v>0</v>
      </c>
      <c r="CJ809" s="14" t="n">
        <v>0</v>
      </c>
      <c r="CK809" s="14" t="n">
        <v>0</v>
      </c>
      <c r="CL809" s="14" t="n">
        <v>0</v>
      </c>
      <c r="CM809" s="14" t="n">
        <v>0</v>
      </c>
      <c r="CN809" s="14" t="n">
        <v>0</v>
      </c>
      <c r="CO809" s="14" t="n">
        <v>0</v>
      </c>
      <c r="CP809" s="14" t="n">
        <v>0</v>
      </c>
      <c r="CQ809" s="14" t="n">
        <v>1.294</v>
      </c>
      <c r="CR809" s="14" t="n">
        <v>0.382</v>
      </c>
      <c r="CS809" s="14" t="n">
        <v>6.427</v>
      </c>
      <c r="CT809" s="14" t="n">
        <v>10.485</v>
      </c>
      <c r="CU809" s="14" t="n">
        <v>30.326</v>
      </c>
    </row>
    <row r="810">
      <c r="A810" s="14" t="inlineStr">
        <is>
          <t>TUN2023</t>
        </is>
      </c>
      <c r="B810" s="14" t="inlineStr">
        <is>
          <t>TUN</t>
        </is>
      </c>
      <c r="C810" s="14" t="inlineStr">
        <is>
          <t>TUN</t>
        </is>
      </c>
      <c r="D810" s="14" t="inlineStr">
        <is>
          <t>Tunisia</t>
        </is>
      </c>
      <c r="E810" s="14" t="n">
        <v>2023</v>
      </c>
      <c r="F810" s="14" t="n">
        <v>0.19</v>
      </c>
      <c r="G810" s="14" t="n">
        <v>6.147</v>
      </c>
      <c r="H810" s="14" t="n">
        <v>1.286</v>
      </c>
      <c r="I810" s="14" t="n">
        <v>0</v>
      </c>
      <c r="J810" s="14" t="n">
        <v>6.147</v>
      </c>
      <c r="K810" s="14" t="n">
        <v>0</v>
      </c>
      <c r="L810" s="14" t="n">
        <v>1</v>
      </c>
      <c r="M810" s="14" t="n">
        <v>7.886</v>
      </c>
      <c r="N810" s="14" t="n">
        <v>3.857</v>
      </c>
      <c r="O810" s="14" t="n">
        <v>0</v>
      </c>
      <c r="P810" s="14" t="n">
        <v>7.886</v>
      </c>
      <c r="Q810" s="14" t="n">
        <v>0</v>
      </c>
      <c r="R810" s="14" t="n">
        <v>1</v>
      </c>
      <c r="S810" s="14" t="n">
        <v>12.575</v>
      </c>
      <c r="T810" s="14" t="n">
        <v>7.714</v>
      </c>
      <c r="U810" s="14" t="n">
        <v>0.265</v>
      </c>
      <c r="V810" s="14" t="n">
        <v>14.964</v>
      </c>
      <c r="W810" s="14" t="n">
        <v>0.19</v>
      </c>
      <c r="X810" s="14" t="n">
        <v>1</v>
      </c>
      <c r="Y810" s="14" t="n">
        <v>7.747</v>
      </c>
      <c r="Z810" s="14" t="n">
        <v>1.03</v>
      </c>
      <c r="AA810" s="14" t="n">
        <v>0.797</v>
      </c>
      <c r="AB810" s="14" t="n">
        <v>8.544</v>
      </c>
      <c r="AC810" s="14" t="n">
        <v>0</v>
      </c>
      <c r="AD810" s="14" t="n">
        <v>1</v>
      </c>
      <c r="AE810" s="14" t="n">
        <v>8.802</v>
      </c>
      <c r="AF810" s="14" t="n">
        <v>2.021</v>
      </c>
      <c r="AG810" s="14" t="n">
        <v>-0.258</v>
      </c>
      <c r="AH810" s="14" t="n">
        <v>8.544</v>
      </c>
      <c r="AI810" s="14" t="n">
        <v>0</v>
      </c>
      <c r="AJ810" s="14" t="n">
        <v>1</v>
      </c>
      <c r="AK810" s="14" t="n">
        <v>15.132</v>
      </c>
      <c r="AL810" s="14" t="n">
        <v>7.929</v>
      </c>
      <c r="AM810" s="14" t="n">
        <v>-11.666</v>
      </c>
      <c r="AN810" s="14" t="n">
        <v>4.124</v>
      </c>
      <c r="AO810" s="14" t="n">
        <v>0</v>
      </c>
      <c r="AP810" s="14" t="n">
        <v>0</v>
      </c>
      <c r="AQ810" s="14" t="n">
        <v>0.749</v>
      </c>
      <c r="AR810" s="14" t="n">
        <v>0.129</v>
      </c>
      <c r="AS810" s="14" t="n">
        <v>-0.105</v>
      </c>
      <c r="AT810" s="14" t="n">
        <v>0.766</v>
      </c>
      <c r="AU810" s="14" t="n">
        <v>0.19</v>
      </c>
      <c r="AV810" s="14" t="n">
        <v>1</v>
      </c>
      <c r="AW810" s="14" t="n">
        <v>0.783</v>
      </c>
      <c r="AX810" s="14" t="n">
        <v>0.129</v>
      </c>
      <c r="AY810" s="14" t="n">
        <v>-0.228</v>
      </c>
      <c r="AZ810" s="14" t="n">
        <v>0.66</v>
      </c>
      <c r="BA810" s="14" t="n">
        <v>0</v>
      </c>
      <c r="BB810" s="14" t="n">
        <v>1</v>
      </c>
      <c r="BC810" s="14" t="n">
        <v>0.527</v>
      </c>
      <c r="BD810" s="14" t="n">
        <v>0.129</v>
      </c>
      <c r="BE810" s="14" t="n">
        <v>-0.431</v>
      </c>
      <c r="BF810" s="14" t="n">
        <v>0.115</v>
      </c>
      <c r="BG810" s="14" t="n">
        <v>0</v>
      </c>
      <c r="BH810" s="14" t="n">
        <v>0</v>
      </c>
      <c r="BI810" s="14" t="n">
        <v>0.64</v>
      </c>
      <c r="BJ810" s="14" t="n">
        <v>0.129</v>
      </c>
      <c r="BK810" s="14" t="n">
        <v>-0.383</v>
      </c>
      <c r="BL810" s="14" t="n">
        <v>0.306</v>
      </c>
      <c r="BM810" s="14" t="n">
        <v>0</v>
      </c>
      <c r="BN810" s="14" t="n">
        <v>0</v>
      </c>
      <c r="BO810" s="14" t="n">
        <v>0</v>
      </c>
      <c r="BP810" s="14" t="n">
        <v>0</v>
      </c>
      <c r="BQ810" s="14" t="n">
        <v>0.094</v>
      </c>
      <c r="BR810" s="14" t="n">
        <v>0</v>
      </c>
      <c r="BS810" s="14" t="n">
        <v>0.667</v>
      </c>
      <c r="BT810" s="14" t="n">
        <v>0</v>
      </c>
      <c r="BU810" s="14" t="n">
        <v>0</v>
      </c>
      <c r="BV810" s="14" t="n">
        <v>0.02</v>
      </c>
      <c r="BW810" s="14" t="n">
        <v>0.19</v>
      </c>
      <c r="BX810" s="14" t="n">
        <v>0.333</v>
      </c>
      <c r="BY810" s="14" t="n">
        <v>13.254</v>
      </c>
      <c r="BZ810" s="14" t="n">
        <v>0</v>
      </c>
      <c r="CA810" s="14" t="n">
        <v>13.254</v>
      </c>
      <c r="CB810" s="14" t="n">
        <v>0</v>
      </c>
      <c r="CC810" s="14" t="n">
        <v>87.07899999999999</v>
      </c>
      <c r="CD810" s="14" t="n">
        <v>7.95</v>
      </c>
      <c r="CE810" s="14" t="n">
        <v>-45.856</v>
      </c>
      <c r="CF810" s="14" t="n">
        <v>49.056</v>
      </c>
      <c r="CG810" s="14" t="n">
        <v>0</v>
      </c>
      <c r="CH810" s="14" t="n">
        <v>0</v>
      </c>
      <c r="CI810" s="14" t="n">
        <v>0</v>
      </c>
      <c r="CJ810" s="14" t="n">
        <v>0</v>
      </c>
      <c r="CK810" s="14" t="n">
        <v>0</v>
      </c>
      <c r="CL810" s="14" t="n">
        <v>0</v>
      </c>
      <c r="CM810" s="14" t="n">
        <v>0</v>
      </c>
      <c r="CN810" s="14" t="n">
        <v>0</v>
      </c>
      <c r="CO810" s="14" t="n">
        <v>0</v>
      </c>
      <c r="CP810" s="14" t="n">
        <v>0</v>
      </c>
      <c r="CQ810" s="14" t="n">
        <v>1.348</v>
      </c>
      <c r="CR810" s="14" t="n">
        <v>0.359</v>
      </c>
      <c r="CS810" s="14" t="n">
        <v>6.692</v>
      </c>
      <c r="CT810" s="14" t="n">
        <v>4.861</v>
      </c>
      <c r="CU810" s="14" t="n">
        <v>10.622</v>
      </c>
    </row>
    <row r="811">
      <c r="A811" s="14" t="inlineStr">
        <is>
          <t>TUN2024</t>
        </is>
      </c>
      <c r="B811" s="14" t="inlineStr">
        <is>
          <t>TUN</t>
        </is>
      </c>
      <c r="C811" s="14" t="inlineStr">
        <is>
          <t>TUN</t>
        </is>
      </c>
      <c r="D811" s="14" t="inlineStr">
        <is>
          <t>Tunisia</t>
        </is>
      </c>
      <c r="E811" s="14" t="n">
        <v>2024</v>
      </c>
      <c r="F811" s="14" t="n">
        <v>0.19</v>
      </c>
      <c r="G811" s="14" t="n">
        <v>5.575</v>
      </c>
      <c r="H811" s="14" t="n">
        <v>1.324</v>
      </c>
      <c r="I811" s="14" t="n">
        <v>0</v>
      </c>
      <c r="J811" s="14" t="n">
        <v>5.575</v>
      </c>
      <c r="K811" s="14" t="n">
        <v>0</v>
      </c>
      <c r="L811" s="14" t="n">
        <v>1</v>
      </c>
      <c r="M811" s="14" t="n">
        <v>7.124</v>
      </c>
      <c r="N811" s="14" t="n">
        <v>3.971</v>
      </c>
      <c r="O811" s="14" t="n">
        <v>0</v>
      </c>
      <c r="P811" s="14" t="n">
        <v>7.124</v>
      </c>
      <c r="Q811" s="14" t="n">
        <v>0</v>
      </c>
      <c r="R811" s="14" t="n">
        <v>1</v>
      </c>
      <c r="S811" s="14" t="n">
        <v>12.193</v>
      </c>
      <c r="T811" s="14" t="n">
        <v>7.942</v>
      </c>
      <c r="U811" s="14" t="n">
        <v>0.316</v>
      </c>
      <c r="V811" s="14" t="n">
        <v>14.509</v>
      </c>
      <c r="W811" s="14" t="n">
        <v>0.19</v>
      </c>
      <c r="X811" s="14" t="n">
        <v>1</v>
      </c>
      <c r="Y811" s="14" t="n">
        <v>7.975</v>
      </c>
      <c r="Z811" s="14" t="n">
        <v>1.06</v>
      </c>
      <c r="AA811" s="14" t="n">
        <v>0.82</v>
      </c>
      <c r="AB811" s="14" t="n">
        <v>8.795999999999999</v>
      </c>
      <c r="AC811" s="14" t="n">
        <v>0</v>
      </c>
      <c r="AD811" s="14" t="n">
        <v>1</v>
      </c>
      <c r="AE811" s="14" t="n">
        <v>9.061999999999999</v>
      </c>
      <c r="AF811" s="14" t="n">
        <v>2.081</v>
      </c>
      <c r="AG811" s="14" t="n">
        <v>-0.266</v>
      </c>
      <c r="AH811" s="14" t="n">
        <v>8.795999999999999</v>
      </c>
      <c r="AI811" s="14" t="n">
        <v>0</v>
      </c>
      <c r="AJ811" s="14" t="n">
        <v>1</v>
      </c>
      <c r="AK811" s="14" t="n">
        <v>15.579</v>
      </c>
      <c r="AL811" s="14" t="n">
        <v>8.163</v>
      </c>
      <c r="AM811" s="14" t="n">
        <v>-11.333</v>
      </c>
      <c r="AN811" s="14" t="n">
        <v>4.246</v>
      </c>
      <c r="AO811" s="14" t="n">
        <v>0</v>
      </c>
      <c r="AP811" s="14" t="n">
        <v>0</v>
      </c>
      <c r="AQ811" s="14" t="n">
        <v>0.72</v>
      </c>
      <c r="AR811" s="14" t="n">
        <v>0.132</v>
      </c>
      <c r="AS811" s="14" t="n">
        <v>-0.078</v>
      </c>
      <c r="AT811" s="14" t="n">
        <v>0.764</v>
      </c>
      <c r="AU811" s="14" t="n">
        <v>0.19</v>
      </c>
      <c r="AV811" s="14" t="n">
        <v>1</v>
      </c>
      <c r="AW811" s="14" t="n">
        <v>0.734</v>
      </c>
      <c r="AX811" s="14" t="n">
        <v>0.132</v>
      </c>
      <c r="AY811" s="14" t="n">
        <v>-0.178</v>
      </c>
      <c r="AZ811" s="14" t="n">
        <v>0.661</v>
      </c>
      <c r="BA811" s="14" t="n">
        <v>0</v>
      </c>
      <c r="BB811" s="14" t="n">
        <v>1</v>
      </c>
      <c r="BC811" s="14" t="n">
        <v>0.51</v>
      </c>
      <c r="BD811" s="14" t="n">
        <v>0.132</v>
      </c>
      <c r="BE811" s="14" t="n">
        <v>-0.414</v>
      </c>
      <c r="BF811" s="14" t="n">
        <v>0.115</v>
      </c>
      <c r="BG811" s="14" t="n">
        <v>0</v>
      </c>
      <c r="BH811" s="14" t="n">
        <v>0</v>
      </c>
      <c r="BI811" s="14" t="n">
        <v>0.652</v>
      </c>
      <c r="BJ811" s="14" t="n">
        <v>0.132</v>
      </c>
      <c r="BK811" s="14" t="n">
        <v>-0.338</v>
      </c>
      <c r="BL811" s="14" t="n">
        <v>0.314</v>
      </c>
      <c r="BM811" s="14" t="n">
        <v>0</v>
      </c>
      <c r="BN811" s="14" t="n">
        <v>0</v>
      </c>
      <c r="BO811" s="14" t="n">
        <v>0</v>
      </c>
      <c r="BP811" s="14" t="n">
        <v>0</v>
      </c>
      <c r="BQ811" s="14" t="n">
        <v>0.099</v>
      </c>
      <c r="BR811" s="14" t="n">
        <v>0</v>
      </c>
      <c r="BS811" s="14" t="n">
        <v>0.667</v>
      </c>
      <c r="BT811" s="14" t="n">
        <v>0</v>
      </c>
      <c r="BU811" s="14" t="n">
        <v>0</v>
      </c>
      <c r="BV811" s="14" t="n">
        <v>0.018</v>
      </c>
      <c r="BW811" s="14" t="n">
        <v>0.19</v>
      </c>
      <c r="BX811" s="14" t="n">
        <v>0.333</v>
      </c>
      <c r="BY811" s="14" t="n">
        <v>13.646</v>
      </c>
      <c r="BZ811" s="14" t="n">
        <v>0</v>
      </c>
      <c r="CA811" s="14" t="n">
        <v>13.646</v>
      </c>
      <c r="CB811" s="14" t="n">
        <v>0</v>
      </c>
      <c r="CC811" s="14" t="n">
        <v>86.38500000000001</v>
      </c>
      <c r="CD811" s="14" t="n">
        <v>7.95</v>
      </c>
      <c r="CE811" s="14" t="n">
        <v>-54.53</v>
      </c>
      <c r="CF811" s="14" t="n">
        <v>37.908</v>
      </c>
      <c r="CG811" s="14" t="n">
        <v>0</v>
      </c>
      <c r="CH811" s="14" t="n">
        <v>0</v>
      </c>
      <c r="CI811" s="14" t="n">
        <v>0</v>
      </c>
      <c r="CJ811" s="14" t="n">
        <v>0</v>
      </c>
      <c r="CK811" s="14" t="n">
        <v>0</v>
      </c>
      <c r="CL811" s="14" t="n">
        <v>0</v>
      </c>
      <c r="CM811" s="14" t="n">
        <v>0</v>
      </c>
      <c r="CN811" s="14" t="n">
        <v>0</v>
      </c>
      <c r="CO811" s="14" t="n">
        <v>0</v>
      </c>
      <c r="CP811" s="14" t="n">
        <v>0</v>
      </c>
      <c r="CQ811" s="14" t="n">
        <v>1.387</v>
      </c>
      <c r="CR811" s="14" t="n">
        <v>0.359</v>
      </c>
      <c r="CS811" s="14" t="n">
        <v>6.889</v>
      </c>
      <c r="CT811" s="14" t="n">
        <v>4.251</v>
      </c>
      <c r="CU811" s="14" t="n">
        <v>9.167999999999999</v>
      </c>
    </row>
    <row r="812">
      <c r="A812" s="14" t="inlineStr">
        <is>
          <t>TUR2021</t>
        </is>
      </c>
      <c r="B812" s="14" t="inlineStr">
        <is>
          <t>TUR</t>
        </is>
      </c>
      <c r="C812" s="14" t="inlineStr">
        <is>
          <t>TUR</t>
        </is>
      </c>
      <c r="D812" s="14" t="inlineStr">
        <is>
          <t>Turkiye</t>
        </is>
      </c>
      <c r="E812" s="14" t="n">
        <v>2021</v>
      </c>
      <c r="F812" s="14" t="n">
        <v>0.18</v>
      </c>
      <c r="G812" s="14" t="n">
        <v>0.786</v>
      </c>
      <c r="H812" s="14" t="n">
        <v>0.172</v>
      </c>
      <c r="I812" s="14" t="n">
        <v>-0.148</v>
      </c>
      <c r="J812" s="14" t="n">
        <v>0.637</v>
      </c>
      <c r="K812" s="14" t="n">
        <v>0</v>
      </c>
      <c r="L812" s="14" t="n">
        <v>1</v>
      </c>
      <c r="M812" s="14" t="n">
        <v>2.255</v>
      </c>
      <c r="N812" s="14" t="n">
        <v>1.022</v>
      </c>
      <c r="O812" s="14" t="n">
        <v>0</v>
      </c>
      <c r="P812" s="14" t="n">
        <v>2.255</v>
      </c>
      <c r="Q812" s="14" t="n">
        <v>0</v>
      </c>
      <c r="R812" s="14" t="n">
        <v>1</v>
      </c>
      <c r="S812" s="14" t="n">
        <v>3.306</v>
      </c>
      <c r="T812" s="14" t="n">
        <v>2.049</v>
      </c>
      <c r="U812" s="14" t="n">
        <v>-0.755</v>
      </c>
      <c r="V812" s="14" t="n">
        <v>3.01</v>
      </c>
      <c r="W812" s="14" t="n">
        <v>0</v>
      </c>
      <c r="X812" s="14" t="n">
        <v>1</v>
      </c>
      <c r="Y812" s="14" t="n">
        <v>16.094</v>
      </c>
      <c r="Z812" s="14" t="n">
        <v>2.175</v>
      </c>
      <c r="AA812" s="14" t="n">
        <v>-9.529999999999999</v>
      </c>
      <c r="AB812" s="14" t="n">
        <v>6.564</v>
      </c>
      <c r="AC812" s="14" t="n">
        <v>0</v>
      </c>
      <c r="AD812" s="14" t="n">
        <v>1</v>
      </c>
      <c r="AE812" s="14" t="n">
        <v>17.228</v>
      </c>
      <c r="AF812" s="14" t="n">
        <v>4.028</v>
      </c>
      <c r="AG812" s="14" t="n">
        <v>-10.665</v>
      </c>
      <c r="AH812" s="14" t="n">
        <v>6.564</v>
      </c>
      <c r="AI812" s="14" t="n">
        <v>0</v>
      </c>
      <c r="AJ812" s="14" t="n">
        <v>1</v>
      </c>
      <c r="AK812" s="14" t="n">
        <v>21.765</v>
      </c>
      <c r="AL812" s="14" t="n">
        <v>10.682</v>
      </c>
      <c r="AM812" s="14" t="n">
        <v>-16.601</v>
      </c>
      <c r="AN812" s="14" t="n">
        <v>6.094</v>
      </c>
      <c r="AO812" s="14" t="n">
        <v>0</v>
      </c>
      <c r="AP812" s="14" t="n">
        <v>0</v>
      </c>
      <c r="AQ812" s="14" t="n">
        <v>0.619</v>
      </c>
      <c r="AR812" s="14" t="n">
        <v>0.114</v>
      </c>
      <c r="AS812" s="14" t="n">
        <v>0.139</v>
      </c>
      <c r="AT812" s="14" t="n">
        <v>0.895</v>
      </c>
      <c r="AU812" s="14" t="n">
        <v>0.18</v>
      </c>
      <c r="AV812" s="14" t="n">
        <v>1</v>
      </c>
      <c r="AW812" s="14" t="n">
        <v>0.599</v>
      </c>
      <c r="AX812" s="14" t="n">
        <v>0.114</v>
      </c>
      <c r="AY812" s="14" t="n">
        <v>0.117</v>
      </c>
      <c r="AZ812" s="14" t="n">
        <v>0.845</v>
      </c>
      <c r="BA812" s="14" t="n">
        <v>0.18</v>
      </c>
      <c r="BB812" s="14" t="n">
        <v>1</v>
      </c>
      <c r="BC812" s="14" t="n">
        <v>0.439</v>
      </c>
      <c r="BD812" s="14" t="n">
        <v>0.114</v>
      </c>
      <c r="BE812" s="14" t="n">
        <v>0.046</v>
      </c>
      <c r="BF812" s="14" t="n">
        <v>0.572</v>
      </c>
      <c r="BG812" s="14" t="n">
        <v>0.18</v>
      </c>
      <c r="BH812" s="14" t="n">
        <v>1</v>
      </c>
      <c r="BI812" s="14" t="n">
        <v>0.505</v>
      </c>
      <c r="BJ812" s="14" t="n">
        <v>0.114</v>
      </c>
      <c r="BK812" s="14" t="n">
        <v>0.226</v>
      </c>
      <c r="BL812" s="14" t="n">
        <v>0.862</v>
      </c>
      <c r="BM812" s="14" t="n">
        <v>0.18</v>
      </c>
      <c r="BN812" s="14" t="n">
        <v>1</v>
      </c>
      <c r="BO812" s="14" t="n">
        <v>0</v>
      </c>
      <c r="BP812" s="14" t="n">
        <v>0.002</v>
      </c>
      <c r="BQ812" s="14" t="n">
        <v>0.076</v>
      </c>
      <c r="BR812" s="14" t="n">
        <v>0</v>
      </c>
      <c r="BS812" s="14" t="n">
        <v>1</v>
      </c>
      <c r="BT812" s="14" t="n">
        <v>0</v>
      </c>
      <c r="BU812" s="14" t="n">
        <v>0.004</v>
      </c>
      <c r="BV812" s="14" t="n">
        <v>0.096</v>
      </c>
      <c r="BW812" s="14" t="n">
        <v>0.18</v>
      </c>
      <c r="BX812" s="14" t="n">
        <v>1</v>
      </c>
      <c r="BY812" s="14" t="n">
        <v>11.787</v>
      </c>
      <c r="BZ812" s="14" t="n">
        <v>0</v>
      </c>
      <c r="CA812" s="14" t="n">
        <v>11.787</v>
      </c>
      <c r="CB812" s="14" t="n">
        <v>0</v>
      </c>
      <c r="CC812" s="14" t="n">
        <v>78.125</v>
      </c>
      <c r="CD812" s="14" t="n">
        <v>7.95</v>
      </c>
      <c r="CE812" s="14" t="n">
        <v>25.739</v>
      </c>
      <c r="CF812" s="14" t="n">
        <v>122.559</v>
      </c>
      <c r="CG812" s="14" t="n">
        <v>0.18</v>
      </c>
      <c r="CH812" s="14" t="n">
        <v>1</v>
      </c>
      <c r="CI812" s="14" t="n">
        <v>0</v>
      </c>
      <c r="CJ812" s="14" t="n">
        <v>0</v>
      </c>
      <c r="CK812" s="14" t="n">
        <v>0</v>
      </c>
      <c r="CL812" s="14" t="n">
        <v>0.213</v>
      </c>
      <c r="CM812" s="14" t="n">
        <v>0</v>
      </c>
      <c r="CN812" s="14" t="n">
        <v>0.046</v>
      </c>
      <c r="CO812" s="14" t="n">
        <v>0.102</v>
      </c>
      <c r="CP812" s="14" t="n">
        <v>0</v>
      </c>
      <c r="CQ812" s="14" t="n">
        <v>1.198</v>
      </c>
      <c r="CR812" s="14" t="n">
        <v>0</v>
      </c>
      <c r="CS812" s="14" t="n">
        <v>2.456</v>
      </c>
      <c r="CT812" s="14" t="n">
        <v>4.41</v>
      </c>
      <c r="CU812" s="14" t="n">
        <v>15.162</v>
      </c>
    </row>
    <row r="813">
      <c r="A813" s="14" t="inlineStr">
        <is>
          <t>TUR2022</t>
        </is>
      </c>
      <c r="B813" s="14" t="inlineStr">
        <is>
          <t>TUR</t>
        </is>
      </c>
      <c r="C813" s="14" t="inlineStr">
        <is>
          <t>TUR</t>
        </is>
      </c>
      <c r="D813" s="14" t="inlineStr">
        <is>
          <t>Turkiye</t>
        </is>
      </c>
      <c r="E813" s="14" t="n">
        <v>2022</v>
      </c>
      <c r="F813" s="14" t="n">
        <v>0.18</v>
      </c>
      <c r="G813" s="14" t="n">
        <v>0.713</v>
      </c>
      <c r="H813" s="14" t="n">
        <v>0.111</v>
      </c>
      <c r="I813" s="14" t="n">
        <v>-0.09</v>
      </c>
      <c r="J813" s="14" t="n">
        <v>0.623</v>
      </c>
      <c r="K813" s="14" t="n">
        <v>0</v>
      </c>
      <c r="L813" s="14" t="n">
        <v>1</v>
      </c>
      <c r="M813" s="14" t="n">
        <v>2.942</v>
      </c>
      <c r="N813" s="14" t="n">
        <v>1.215</v>
      </c>
      <c r="O813" s="14" t="n">
        <v>0</v>
      </c>
      <c r="P813" s="14" t="n">
        <v>2.942</v>
      </c>
      <c r="Q813" s="14" t="n">
        <v>0</v>
      </c>
      <c r="R813" s="14" t="n">
        <v>1</v>
      </c>
      <c r="S813" s="14" t="n">
        <v>4.042</v>
      </c>
      <c r="T813" s="14" t="n">
        <v>1.98</v>
      </c>
      <c r="U813" s="14" t="n">
        <v>-0.547</v>
      </c>
      <c r="V813" s="14" t="n">
        <v>4.124</v>
      </c>
      <c r="W813" s="14" t="n">
        <v>0</v>
      </c>
      <c r="X813" s="14" t="n">
        <v>1</v>
      </c>
      <c r="Y813" s="14" t="n">
        <v>32.56</v>
      </c>
      <c r="Z813" s="14" t="n">
        <v>4.4</v>
      </c>
      <c r="AA813" s="14" t="n">
        <v>-12.85</v>
      </c>
      <c r="AB813" s="14" t="n">
        <v>19.71</v>
      </c>
      <c r="AC813" s="14" t="n">
        <v>0</v>
      </c>
      <c r="AD813" s="14" t="n">
        <v>1</v>
      </c>
      <c r="AE813" s="14" t="n">
        <v>33.795</v>
      </c>
      <c r="AF813" s="14" t="n">
        <v>7.901</v>
      </c>
      <c r="AG813" s="14" t="n">
        <v>-14.085</v>
      </c>
      <c r="AH813" s="14" t="n">
        <v>19.71</v>
      </c>
      <c r="AI813" s="14" t="n">
        <v>0</v>
      </c>
      <c r="AJ813" s="14" t="n">
        <v>1</v>
      </c>
      <c r="AK813" s="14" t="n">
        <v>38.734</v>
      </c>
      <c r="AL813" s="14" t="n">
        <v>18.497</v>
      </c>
      <c r="AM813" s="14" t="n">
        <v>-33.019</v>
      </c>
      <c r="AN813" s="14" t="n">
        <v>6.743</v>
      </c>
      <c r="AO813" s="14" t="n">
        <v>0</v>
      </c>
      <c r="AP813" s="14" t="n">
        <v>0</v>
      </c>
      <c r="AQ813" s="14" t="n">
        <v>0.861</v>
      </c>
      <c r="AR813" s="14" t="n">
        <v>0.123</v>
      </c>
      <c r="AS813" s="14" t="n">
        <v>0.167</v>
      </c>
      <c r="AT813" s="14" t="n">
        <v>1.213</v>
      </c>
      <c r="AU813" s="14" t="n">
        <v>0.18</v>
      </c>
      <c r="AV813" s="14" t="n">
        <v>1</v>
      </c>
      <c r="AW813" s="14" t="n">
        <v>0.986</v>
      </c>
      <c r="AX813" s="14" t="n">
        <v>0.123</v>
      </c>
      <c r="AY813" s="14" t="n">
        <v>0.16</v>
      </c>
      <c r="AZ813" s="14" t="n">
        <v>1.353</v>
      </c>
      <c r="BA813" s="14" t="n">
        <v>0.18</v>
      </c>
      <c r="BB813" s="14" t="n">
        <v>1</v>
      </c>
      <c r="BC813" s="14" t="n">
        <v>0.598</v>
      </c>
      <c r="BD813" s="14" t="n">
        <v>0.123</v>
      </c>
      <c r="BE813" s="14" t="n">
        <v>-0.049</v>
      </c>
      <c r="BF813" s="14" t="n">
        <v>0.648</v>
      </c>
      <c r="BG813" s="14" t="n">
        <v>0.18</v>
      </c>
      <c r="BH813" s="14" t="n">
        <v>1</v>
      </c>
      <c r="BI813" s="14" t="n">
        <v>0.612</v>
      </c>
      <c r="BJ813" s="14" t="n">
        <v>0.123</v>
      </c>
      <c r="BK813" s="14" t="n">
        <v>0.477</v>
      </c>
      <c r="BL813" s="14" t="n">
        <v>1.285</v>
      </c>
      <c r="BM813" s="14" t="n">
        <v>0.18</v>
      </c>
      <c r="BN813" s="14" t="n">
        <v>1</v>
      </c>
      <c r="BO813" s="14" t="n">
        <v>0</v>
      </c>
      <c r="BP813" s="14" t="n">
        <v>0.001</v>
      </c>
      <c r="BQ813" s="14" t="n">
        <v>0.161</v>
      </c>
      <c r="BR813" s="14" t="n">
        <v>0</v>
      </c>
      <c r="BS813" s="14" t="n">
        <v>1</v>
      </c>
      <c r="BT813" s="14" t="n">
        <v>0</v>
      </c>
      <c r="BU813" s="14" t="n">
        <v>0.003</v>
      </c>
      <c r="BV813" s="14" t="n">
        <v>0.095</v>
      </c>
      <c r="BW813" s="14" t="n">
        <v>0.18</v>
      </c>
      <c r="BX813" s="14" t="n">
        <v>1</v>
      </c>
      <c r="BY813" s="14" t="n">
        <v>12.729</v>
      </c>
      <c r="BZ813" s="14" t="n">
        <v>0</v>
      </c>
      <c r="CA813" s="14" t="n">
        <v>12.729</v>
      </c>
      <c r="CB813" s="14" t="n">
        <v>0</v>
      </c>
      <c r="CC813" s="14" t="n">
        <v>97.90000000000001</v>
      </c>
      <c r="CD813" s="14" t="n">
        <v>7.95</v>
      </c>
      <c r="CE813" s="14" t="n">
        <v>43.515</v>
      </c>
      <c r="CF813" s="14" t="n">
        <v>166.87</v>
      </c>
      <c r="CG813" s="14" t="n">
        <v>0.18</v>
      </c>
      <c r="CH813" s="14" t="n">
        <v>1</v>
      </c>
      <c r="CI813" s="14" t="n">
        <v>0</v>
      </c>
      <c r="CJ813" s="14" t="n">
        <v>0</v>
      </c>
      <c r="CK813" s="14" t="n">
        <v>0</v>
      </c>
      <c r="CL813" s="14" t="n">
        <v>0.231</v>
      </c>
      <c r="CM813" s="14" t="n">
        <v>0</v>
      </c>
      <c r="CN813" s="14" t="n">
        <v>0.049</v>
      </c>
      <c r="CO813" s="14" t="n">
        <v>0.116</v>
      </c>
      <c r="CP813" s="14" t="n">
        <v>0</v>
      </c>
      <c r="CQ813" s="14" t="n">
        <v>1.294</v>
      </c>
      <c r="CR813" s="14" t="n">
        <v>0</v>
      </c>
      <c r="CS813" s="14" t="n">
        <v>2.652</v>
      </c>
      <c r="CT813" s="14" t="n">
        <v>5.842</v>
      </c>
      <c r="CU813" s="14" t="n">
        <v>31.326</v>
      </c>
    </row>
    <row r="814">
      <c r="A814" s="14" t="inlineStr">
        <is>
          <t>TUR2023</t>
        </is>
      </c>
      <c r="B814" s="14" t="inlineStr">
        <is>
          <t>TUR</t>
        </is>
      </c>
      <c r="C814" s="14" t="inlineStr">
        <is>
          <t>TUR</t>
        </is>
      </c>
      <c r="D814" s="14" t="inlineStr">
        <is>
          <t>Turkiye</t>
        </is>
      </c>
      <c r="E814" s="14" t="n">
        <v>2023</v>
      </c>
      <c r="F814" s="14" t="n">
        <v>0.18</v>
      </c>
      <c r="G814" s="14" t="n">
        <v>1.246</v>
      </c>
      <c r="H814" s="14" t="n">
        <v>0.284</v>
      </c>
      <c r="I814" s="14" t="n">
        <v>-0.032</v>
      </c>
      <c r="J814" s="14" t="n">
        <v>1.214</v>
      </c>
      <c r="K814" s="14" t="n">
        <v>0</v>
      </c>
      <c r="L814" s="14" t="n">
        <v>1</v>
      </c>
      <c r="M814" s="14" t="n">
        <v>3.116</v>
      </c>
      <c r="N814" s="14" t="n">
        <v>1.546</v>
      </c>
      <c r="O814" s="14" t="n">
        <v>0</v>
      </c>
      <c r="P814" s="14" t="n">
        <v>3.116</v>
      </c>
      <c r="Q814" s="14" t="n">
        <v>0</v>
      </c>
      <c r="R814" s="14" t="n">
        <v>1</v>
      </c>
      <c r="S814" s="14" t="n">
        <v>3.762</v>
      </c>
      <c r="T814" s="14" t="n">
        <v>2.359</v>
      </c>
      <c r="U814" s="14" t="n">
        <v>-0.34</v>
      </c>
      <c r="V814" s="14" t="n">
        <v>4.038</v>
      </c>
      <c r="W814" s="14" t="n">
        <v>0</v>
      </c>
      <c r="X814" s="14" t="n">
        <v>1</v>
      </c>
      <c r="Y814" s="14" t="n">
        <v>12.908</v>
      </c>
      <c r="Z814" s="14" t="n">
        <v>1.744</v>
      </c>
      <c r="AA814" s="14" t="n">
        <v>-0.051</v>
      </c>
      <c r="AB814" s="14" t="n">
        <v>12.857</v>
      </c>
      <c r="AC814" s="14" t="n">
        <v>0</v>
      </c>
      <c r="AD814" s="14" t="n">
        <v>1</v>
      </c>
      <c r="AE814" s="14" t="n">
        <v>14.194</v>
      </c>
      <c r="AF814" s="14" t="n">
        <v>3.318</v>
      </c>
      <c r="AG814" s="14" t="n">
        <v>-1.336</v>
      </c>
      <c r="AH814" s="14" t="n">
        <v>12.857</v>
      </c>
      <c r="AI814" s="14" t="n">
        <v>0</v>
      </c>
      <c r="AJ814" s="14" t="n">
        <v>1</v>
      </c>
      <c r="AK814" s="14" t="n">
        <v>19.336</v>
      </c>
      <c r="AL814" s="14" t="n">
        <v>9.579000000000001</v>
      </c>
      <c r="AM814" s="14" t="n">
        <v>-14.166</v>
      </c>
      <c r="AN814" s="14" t="n">
        <v>6.101</v>
      </c>
      <c r="AO814" s="14" t="n">
        <v>0</v>
      </c>
      <c r="AP814" s="14" t="n">
        <v>0</v>
      </c>
      <c r="AQ814" s="14" t="n">
        <v>0.76</v>
      </c>
      <c r="AR814" s="14" t="n">
        <v>0.129</v>
      </c>
      <c r="AS814" s="14" t="n">
        <v>0.239</v>
      </c>
      <c r="AT814" s="14" t="n">
        <v>1.179</v>
      </c>
      <c r="AU814" s="14" t="n">
        <v>0.18</v>
      </c>
      <c r="AV814" s="14" t="n">
        <v>1</v>
      </c>
      <c r="AW814" s="14" t="n">
        <v>0.8110000000000001</v>
      </c>
      <c r="AX814" s="14" t="n">
        <v>0.129</v>
      </c>
      <c r="AY814" s="14" t="n">
        <v>0.218</v>
      </c>
      <c r="AZ814" s="14" t="n">
        <v>1.215</v>
      </c>
      <c r="BA814" s="14" t="n">
        <v>0.18</v>
      </c>
      <c r="BB814" s="14" t="n">
        <v>1</v>
      </c>
      <c r="BC814" s="14" t="n">
        <v>0.535</v>
      </c>
      <c r="BD814" s="14" t="n">
        <v>0.129</v>
      </c>
      <c r="BE814" s="14" t="n">
        <v>-0.034</v>
      </c>
      <c r="BF814" s="14" t="n">
        <v>0.591</v>
      </c>
      <c r="BG814" s="14" t="n">
        <v>0.18</v>
      </c>
      <c r="BH814" s="14" t="n">
        <v>1</v>
      </c>
      <c r="BI814" s="14" t="n">
        <v>0.579</v>
      </c>
      <c r="BJ814" s="14" t="n">
        <v>0.129</v>
      </c>
      <c r="BK814" s="14" t="n">
        <v>0.382</v>
      </c>
      <c r="BL814" s="14" t="n">
        <v>1.134</v>
      </c>
      <c r="BM814" s="14" t="n">
        <v>0.18</v>
      </c>
      <c r="BN814" s="14" t="n">
        <v>1</v>
      </c>
      <c r="BO814" s="14" t="n">
        <v>0</v>
      </c>
      <c r="BP814" s="14" t="n">
        <v>0.001</v>
      </c>
      <c r="BQ814" s="14" t="n">
        <v>0.112</v>
      </c>
      <c r="BR814" s="14" t="n">
        <v>0</v>
      </c>
      <c r="BS814" s="14" t="n">
        <v>1</v>
      </c>
      <c r="BT814" s="14" t="n">
        <v>0</v>
      </c>
      <c r="BU814" s="14" t="n">
        <v>0.002</v>
      </c>
      <c r="BV814" s="14" t="n">
        <v>0.076</v>
      </c>
      <c r="BW814" s="14" t="n">
        <v>0.18</v>
      </c>
      <c r="BX814" s="14" t="n">
        <v>1</v>
      </c>
      <c r="BY814" s="14" t="n">
        <v>13.254</v>
      </c>
      <c r="BZ814" s="14" t="n">
        <v>0</v>
      </c>
      <c r="CA814" s="14" t="n">
        <v>13.254</v>
      </c>
      <c r="CB814" s="14" t="n">
        <v>0</v>
      </c>
      <c r="CC814" s="14" t="n">
        <v>83.248</v>
      </c>
      <c r="CD814" s="14" t="n">
        <v>7.95</v>
      </c>
      <c r="CE814" s="14" t="n">
        <v>42.358</v>
      </c>
      <c r="CF814" s="14" t="n">
        <v>149.472</v>
      </c>
      <c r="CG814" s="14" t="n">
        <v>0.19</v>
      </c>
      <c r="CH814" s="14" t="n">
        <v>1</v>
      </c>
      <c r="CI814" s="14" t="n">
        <v>0</v>
      </c>
      <c r="CJ814" s="14" t="n">
        <v>0</v>
      </c>
      <c r="CK814" s="14" t="n">
        <v>0</v>
      </c>
      <c r="CL814" s="14" t="n">
        <v>0.24</v>
      </c>
      <c r="CM814" s="14" t="n">
        <v>0</v>
      </c>
      <c r="CN814" s="14" t="n">
        <v>0.194</v>
      </c>
      <c r="CO814" s="14" t="n">
        <v>0.14</v>
      </c>
      <c r="CP814" s="14" t="n">
        <v>0</v>
      </c>
      <c r="CQ814" s="14" t="n">
        <v>1.348</v>
      </c>
      <c r="CR814" s="14" t="n">
        <v>0</v>
      </c>
      <c r="CS814" s="14" t="n">
        <v>2.762</v>
      </c>
      <c r="CT814" s="14" t="n">
        <v>3.466</v>
      </c>
      <c r="CU814" s="14" t="n">
        <v>11.622</v>
      </c>
    </row>
    <row r="815">
      <c r="A815" s="14" t="inlineStr">
        <is>
          <t>TUR2024</t>
        </is>
      </c>
      <c r="B815" s="14" t="inlineStr">
        <is>
          <t>TUR</t>
        </is>
      </c>
      <c r="C815" s="14" t="inlineStr">
        <is>
          <t>TUR</t>
        </is>
      </c>
      <c r="D815" s="14" t="inlineStr">
        <is>
          <t>Turkiye</t>
        </is>
      </c>
      <c r="E815" s="14" t="n">
        <v>2024</v>
      </c>
      <c r="F815" s="14" t="n">
        <v>0.18</v>
      </c>
      <c r="G815" s="14" t="n">
        <v>1.025</v>
      </c>
      <c r="H815" s="14" t="n">
        <v>0.26</v>
      </c>
      <c r="I815" s="14" t="n">
        <v>-0.081</v>
      </c>
      <c r="J815" s="14" t="n">
        <v>0.944</v>
      </c>
      <c r="K815" s="14" t="n">
        <v>0</v>
      </c>
      <c r="L815" s="14" t="n">
        <v>1</v>
      </c>
      <c r="M815" s="14" t="n">
        <v>3.313</v>
      </c>
      <c r="N815" s="14" t="n">
        <v>1.805</v>
      </c>
      <c r="O815" s="14" t="n">
        <v>0.172</v>
      </c>
      <c r="P815" s="14" t="n">
        <v>3.484</v>
      </c>
      <c r="Q815" s="14" t="n">
        <v>0</v>
      </c>
      <c r="R815" s="14" t="n">
        <v>1</v>
      </c>
      <c r="S815" s="14" t="n">
        <v>4.506</v>
      </c>
      <c r="T815" s="14" t="n">
        <v>2.983</v>
      </c>
      <c r="U815" s="14" t="n">
        <v>-0.877</v>
      </c>
      <c r="V815" s="14" t="n">
        <v>4.282</v>
      </c>
      <c r="W815" s="14" t="n">
        <v>0</v>
      </c>
      <c r="X815" s="14" t="n">
        <v>1</v>
      </c>
      <c r="Y815" s="14" t="n">
        <v>9.196999999999999</v>
      </c>
      <c r="Z815" s="14" t="n">
        <v>1.161</v>
      </c>
      <c r="AA815" s="14" t="n">
        <v>0.262</v>
      </c>
      <c r="AB815" s="14" t="n">
        <v>9.460000000000001</v>
      </c>
      <c r="AC815" s="14" t="n">
        <v>0</v>
      </c>
      <c r="AD815" s="14" t="n">
        <v>1</v>
      </c>
      <c r="AE815" s="14" t="n">
        <v>9.196999999999999</v>
      </c>
      <c r="AF815" s="14" t="n">
        <v>2.015</v>
      </c>
      <c r="AG815" s="14" t="n">
        <v>0.262</v>
      </c>
      <c r="AH815" s="14" t="n">
        <v>9.460000000000001</v>
      </c>
      <c r="AI815" s="14" t="n">
        <v>0</v>
      </c>
      <c r="AJ815" s="14" t="n">
        <v>1</v>
      </c>
      <c r="AK815" s="14" t="n">
        <v>9.548</v>
      </c>
      <c r="AL815" s="14" t="n">
        <v>4.857</v>
      </c>
      <c r="AM815" s="14" t="n">
        <v>-4.764</v>
      </c>
      <c r="AN815" s="14" t="n">
        <v>5.645</v>
      </c>
      <c r="AO815" s="14" t="n">
        <v>0</v>
      </c>
      <c r="AP815" s="14" t="n">
        <v>0</v>
      </c>
      <c r="AQ815" s="14" t="n">
        <v>0.724</v>
      </c>
      <c r="AR815" s="14" t="n">
        <v>0.132</v>
      </c>
      <c r="AS815" s="14" t="n">
        <v>0.364</v>
      </c>
      <c r="AT815" s="14" t="n">
        <v>1.284</v>
      </c>
      <c r="AU815" s="14" t="n">
        <v>0.18</v>
      </c>
      <c r="AV815" s="14" t="n">
        <v>1</v>
      </c>
      <c r="AW815" s="14" t="n">
        <v>0.75</v>
      </c>
      <c r="AX815" s="14" t="n">
        <v>0.132</v>
      </c>
      <c r="AY815" s="14" t="n">
        <v>0.341</v>
      </c>
      <c r="AZ815" s="14" t="n">
        <v>1.287</v>
      </c>
      <c r="BA815" s="14" t="n">
        <v>0.18</v>
      </c>
      <c r="BB815" s="14" t="n">
        <v>1</v>
      </c>
      <c r="BC815" s="14" t="n">
        <v>0.513</v>
      </c>
      <c r="BD815" s="14" t="n">
        <v>0.132</v>
      </c>
      <c r="BE815" s="14" t="n">
        <v>0.078</v>
      </c>
      <c r="BF815" s="14" t="n">
        <v>0.698</v>
      </c>
      <c r="BG815" s="14" t="n">
        <v>0.18</v>
      </c>
      <c r="BH815" s="14" t="n">
        <v>1</v>
      </c>
      <c r="BI815" s="14" t="n">
        <v>0.591</v>
      </c>
      <c r="BJ815" s="14" t="n">
        <v>0.132</v>
      </c>
      <c r="BK815" s="14" t="n">
        <v>0.359</v>
      </c>
      <c r="BL815" s="14" t="n">
        <v>1.122</v>
      </c>
      <c r="BM815" s="14" t="n">
        <v>0.18</v>
      </c>
      <c r="BN815" s="14" t="n">
        <v>1</v>
      </c>
      <c r="BO815" s="14" t="n">
        <v>0</v>
      </c>
      <c r="BP815" s="14" t="n">
        <v>0.001</v>
      </c>
      <c r="BQ815" s="14" t="n">
        <v>0.08799999999999999</v>
      </c>
      <c r="BR815" s="14" t="n">
        <v>0</v>
      </c>
      <c r="BS815" s="14" t="n">
        <v>1</v>
      </c>
      <c r="BT815" s="14" t="n">
        <v>0</v>
      </c>
      <c r="BU815" s="14" t="n">
        <v>0.001</v>
      </c>
      <c r="BV815" s="14" t="n">
        <v>0.06</v>
      </c>
      <c r="BW815" s="14" t="n">
        <v>0.18</v>
      </c>
      <c r="BX815" s="14" t="n">
        <v>1</v>
      </c>
      <c r="BY815" s="14" t="n">
        <v>13.646</v>
      </c>
      <c r="BZ815" s="14" t="n">
        <v>0</v>
      </c>
      <c r="CA815" s="14" t="n">
        <v>13.646</v>
      </c>
      <c r="CB815" s="14" t="n">
        <v>0</v>
      </c>
      <c r="CC815" s="14" t="n">
        <v>82.58799999999999</v>
      </c>
      <c r="CD815" s="14" t="n">
        <v>7.95</v>
      </c>
      <c r="CE815" s="14" t="n">
        <v>41.944</v>
      </c>
      <c r="CF815" s="14" t="n">
        <v>148.193</v>
      </c>
      <c r="CG815" s="14" t="n">
        <v>0.19</v>
      </c>
      <c r="CH815" s="14" t="n">
        <v>1</v>
      </c>
      <c r="CI815" s="14" t="n">
        <v>0</v>
      </c>
      <c r="CJ815" s="14" t="n">
        <v>0</v>
      </c>
      <c r="CK815" s="14" t="n">
        <v>0</v>
      </c>
      <c r="CL815" s="14" t="n">
        <v>0.247</v>
      </c>
      <c r="CM815" s="14" t="n">
        <v>0</v>
      </c>
      <c r="CN815" s="14" t="n">
        <v>0.339</v>
      </c>
      <c r="CO815" s="14" t="n">
        <v>0.156</v>
      </c>
      <c r="CP815" s="14" t="n">
        <v>0</v>
      </c>
      <c r="CQ815" s="14" t="n">
        <v>1.387</v>
      </c>
      <c r="CR815" s="14" t="n">
        <v>0</v>
      </c>
      <c r="CS815" s="14" t="n">
        <v>2.843</v>
      </c>
      <c r="CT815" s="14" t="n">
        <v>3.027</v>
      </c>
      <c r="CU815" s="14" t="n">
        <v>10.168</v>
      </c>
    </row>
    <row r="816">
      <c r="A816" s="14" t="inlineStr">
        <is>
          <t>TKM2021</t>
        </is>
      </c>
      <c r="B816" s="14" t="inlineStr">
        <is>
          <t>TKM</t>
        </is>
      </c>
      <c r="C816" s="14" t="inlineStr">
        <is>
          <t>TKM</t>
        </is>
      </c>
      <c r="D816" s="14" t="inlineStr">
        <is>
          <t>Turkmenistan</t>
        </is>
      </c>
      <c r="E816" s="14" t="n">
        <v>2021</v>
      </c>
      <c r="F816" s="14" t="n">
        <v>0.15</v>
      </c>
      <c r="G816" s="14" t="n">
        <v>5.553</v>
      </c>
      <c r="H816" s="14" t="n">
        <v>1.143</v>
      </c>
      <c r="I816" s="14" t="n">
        <v>0.028</v>
      </c>
      <c r="J816" s="14" t="n">
        <v>5.581</v>
      </c>
      <c r="K816" s="14" t="n">
        <v>0</v>
      </c>
      <c r="L816" s="14" t="n">
        <v>1</v>
      </c>
      <c r="M816" s="14" t="n">
        <v>7.964</v>
      </c>
      <c r="N816" s="14" t="n">
        <v>3.43</v>
      </c>
      <c r="O816" s="14" t="n">
        <v>0.04</v>
      </c>
      <c r="P816" s="14" t="n">
        <v>8.005000000000001</v>
      </c>
      <c r="Q816" s="14" t="n">
        <v>0</v>
      </c>
      <c r="R816" s="14" t="n">
        <v>1</v>
      </c>
      <c r="S816" s="14" t="n">
        <v>11.27</v>
      </c>
      <c r="T816" s="14" t="n">
        <v>6.86</v>
      </c>
      <c r="U816" s="14" t="n">
        <v>0.028</v>
      </c>
      <c r="V816" s="14" t="n">
        <v>12.992</v>
      </c>
      <c r="W816" s="14" t="n">
        <v>0.15</v>
      </c>
      <c r="X816" s="14" t="n">
        <v>1</v>
      </c>
      <c r="Y816" s="14" t="n">
        <v>7.656</v>
      </c>
      <c r="Z816" s="14" t="n">
        <v>0.84</v>
      </c>
      <c r="AA816" s="14" t="n">
        <v>-5.659</v>
      </c>
      <c r="AB816" s="14" t="n">
        <v>1.997</v>
      </c>
      <c r="AC816" s="14" t="n">
        <v>0</v>
      </c>
      <c r="AD816" s="14" t="n">
        <v>0</v>
      </c>
      <c r="AE816" s="14" t="n">
        <v>7.847</v>
      </c>
      <c r="AF816" s="14" t="n">
        <v>1.526</v>
      </c>
      <c r="AG816" s="14" t="n">
        <v>-5.659</v>
      </c>
      <c r="AH816" s="14" t="n">
        <v>2.188</v>
      </c>
      <c r="AI816" s="14" t="n">
        <v>0</v>
      </c>
      <c r="AJ816" s="14" t="n">
        <v>0</v>
      </c>
      <c r="AK816" s="14" t="n">
        <v>6.92</v>
      </c>
      <c r="AL816" s="14" t="n">
        <v>3.264</v>
      </c>
      <c r="AM816" s="14" t="n">
        <v>-4.621</v>
      </c>
      <c r="AN816" s="14" t="n">
        <v>2.299</v>
      </c>
      <c r="AO816" s="14" t="n">
        <v>0</v>
      </c>
      <c r="AP816" s="14" t="n">
        <v>0</v>
      </c>
      <c r="AQ816" s="14" t="n">
        <v>0.619</v>
      </c>
      <c r="AR816" s="14" t="n">
        <v>0.114</v>
      </c>
      <c r="AS816" s="14" t="n">
        <v>-0.285</v>
      </c>
      <c r="AT816" s="14" t="n">
        <v>0.384</v>
      </c>
      <c r="AU816" s="14" t="n">
        <v>0</v>
      </c>
      <c r="AV816" s="14" t="n">
        <v>0</v>
      </c>
      <c r="AW816" s="14" t="n">
        <v>0.599</v>
      </c>
      <c r="AX816" s="14" t="n">
        <v>0.114</v>
      </c>
      <c r="AY816" s="14" t="n">
        <v>-0.273</v>
      </c>
      <c r="AZ816" s="14" t="n">
        <v>0.375</v>
      </c>
      <c r="BA816" s="14" t="n">
        <v>0</v>
      </c>
      <c r="BB816" s="14" t="n">
        <v>0</v>
      </c>
      <c r="BC816" s="14" t="n">
        <v>0.439</v>
      </c>
      <c r="BD816" s="14" t="n">
        <v>0.114</v>
      </c>
      <c r="BE816" s="14" t="n">
        <v>0</v>
      </c>
      <c r="BF816" s="14" t="n">
        <v>0.505</v>
      </c>
      <c r="BG816" s="14" t="n">
        <v>0.15</v>
      </c>
      <c r="BH816" s="14" t="n">
        <v>1</v>
      </c>
      <c r="BI816" s="14" t="n">
        <v>0.505</v>
      </c>
      <c r="BJ816" s="14" t="n">
        <v>0.114</v>
      </c>
      <c r="BK816" s="14" t="n">
        <v>0</v>
      </c>
      <c r="BL816" s="14" t="n">
        <v>0.58</v>
      </c>
      <c r="BM816" s="14" t="n">
        <v>0.15</v>
      </c>
      <c r="BN816" s="14" t="n">
        <v>1</v>
      </c>
      <c r="BO816" s="14" t="n">
        <v>0</v>
      </c>
      <c r="BP816" s="14" t="n">
        <v>-0.073</v>
      </c>
      <c r="BQ816" s="14" t="n">
        <v>0</v>
      </c>
      <c r="BR816" s="14" t="n">
        <v>0</v>
      </c>
      <c r="BS816" s="14" t="n">
        <v>1</v>
      </c>
      <c r="BT816" s="14" t="n">
        <v>0</v>
      </c>
      <c r="BU816" s="14" t="n">
        <v>-0.073</v>
      </c>
      <c r="BV816" s="14" t="n">
        <v>0</v>
      </c>
      <c r="BW816" s="14" t="n">
        <v>0.15</v>
      </c>
      <c r="BX816" s="14" t="n">
        <v>1</v>
      </c>
      <c r="BY816" s="14" t="n">
        <v>11.787</v>
      </c>
      <c r="BZ816" s="14" t="n">
        <v>0</v>
      </c>
      <c r="CA816" s="14" t="n">
        <v>11.787</v>
      </c>
      <c r="CB816" s="14" t="n">
        <v>0</v>
      </c>
      <c r="CC816" s="14" t="n">
        <v>78.125</v>
      </c>
      <c r="CD816" s="14" t="n">
        <v>7.95</v>
      </c>
      <c r="CE816" s="14" t="n">
        <v>0</v>
      </c>
      <c r="CF816" s="14" t="n">
        <v>89.84399999999999</v>
      </c>
      <c r="CG816" s="14" t="n">
        <v>0.15</v>
      </c>
      <c r="CH816" s="14" t="n">
        <v>1</v>
      </c>
      <c r="CI816" s="14" t="n">
        <v>0</v>
      </c>
      <c r="CJ816" s="14" t="n">
        <v>0</v>
      </c>
      <c r="CK816" s="14" t="n">
        <v>0</v>
      </c>
      <c r="CL816" s="14" t="n">
        <v>0</v>
      </c>
      <c r="CM816" s="14" t="n">
        <v>0</v>
      </c>
      <c r="CN816" s="14" t="n">
        <v>0</v>
      </c>
      <c r="CO816" s="14" t="n">
        <v>0</v>
      </c>
      <c r="CP816" s="14" t="n">
        <v>0</v>
      </c>
      <c r="CQ816" s="14" t="n">
        <v>1.198</v>
      </c>
      <c r="CR816" s="14" t="n">
        <v>1</v>
      </c>
      <c r="CS816" s="14" t="n">
        <v>2.347</v>
      </c>
      <c r="CT816" s="14" t="n">
        <v>4.41</v>
      </c>
      <c r="CU816" s="14" t="n">
        <v>14.129</v>
      </c>
    </row>
    <row r="817">
      <c r="A817" s="14" t="inlineStr">
        <is>
          <t>TKM2022</t>
        </is>
      </c>
      <c r="B817" s="14" t="inlineStr">
        <is>
          <t>TKM</t>
        </is>
      </c>
      <c r="C817" s="14" t="inlineStr">
        <is>
          <t>TKM</t>
        </is>
      </c>
      <c r="D817" s="14" t="inlineStr">
        <is>
          <t>Turkmenistan</t>
        </is>
      </c>
      <c r="E817" s="14" t="n">
        <v>2022</v>
      </c>
      <c r="F817" s="14" t="n">
        <v>0.15</v>
      </c>
      <c r="G817" s="14" t="n">
        <v>7.077</v>
      </c>
      <c r="H817" s="14" t="n">
        <v>1.235</v>
      </c>
      <c r="I817" s="14" t="n">
        <v>0.043</v>
      </c>
      <c r="J817" s="14" t="n">
        <v>7.12</v>
      </c>
      <c r="K817" s="14" t="n">
        <v>0</v>
      </c>
      <c r="L817" s="14" t="n">
        <v>1</v>
      </c>
      <c r="M817" s="14" t="n">
        <v>9.782999999999999</v>
      </c>
      <c r="N817" s="14" t="n">
        <v>3.704</v>
      </c>
      <c r="O817" s="14" t="n">
        <v>0.058</v>
      </c>
      <c r="P817" s="14" t="n">
        <v>9.84</v>
      </c>
      <c r="Q817" s="14" t="n">
        <v>0</v>
      </c>
      <c r="R817" s="14" t="n">
        <v>1</v>
      </c>
      <c r="S817" s="14" t="n">
        <v>13.25</v>
      </c>
      <c r="T817" s="14" t="n">
        <v>7.408</v>
      </c>
      <c r="U817" s="14" t="n">
        <v>0.191</v>
      </c>
      <c r="V817" s="14" t="n">
        <v>15.288</v>
      </c>
      <c r="W817" s="14" t="n">
        <v>0.15</v>
      </c>
      <c r="X817" s="14" t="n">
        <v>1</v>
      </c>
      <c r="Y817" s="14" t="n">
        <v>8.268000000000001</v>
      </c>
      <c r="Z817" s="14" t="n">
        <v>0.907</v>
      </c>
      <c r="AA817" s="14" t="n">
        <v>-6.111</v>
      </c>
      <c r="AB817" s="14" t="n">
        <v>2.157</v>
      </c>
      <c r="AC817" s="14" t="n">
        <v>0</v>
      </c>
      <c r="AD817" s="14" t="n">
        <v>0</v>
      </c>
      <c r="AE817" s="14" t="n">
        <v>8.474</v>
      </c>
      <c r="AF817" s="14" t="n">
        <v>1.648</v>
      </c>
      <c r="AG817" s="14" t="n">
        <v>-6.111</v>
      </c>
      <c r="AH817" s="14" t="n">
        <v>2.363</v>
      </c>
      <c r="AI817" s="14" t="n">
        <v>0</v>
      </c>
      <c r="AJ817" s="14" t="n">
        <v>0</v>
      </c>
      <c r="AK817" s="14" t="n">
        <v>7.473</v>
      </c>
      <c r="AL817" s="14" t="n">
        <v>3.525</v>
      </c>
      <c r="AM817" s="14" t="n">
        <v>-4.99</v>
      </c>
      <c r="AN817" s="14" t="n">
        <v>2.483</v>
      </c>
      <c r="AO817" s="14" t="n">
        <v>0</v>
      </c>
      <c r="AP817" s="14" t="n">
        <v>0</v>
      </c>
      <c r="AQ817" s="14" t="n">
        <v>0.861</v>
      </c>
      <c r="AR817" s="14" t="n">
        <v>0.123</v>
      </c>
      <c r="AS817" s="14" t="n">
        <v>-0.47</v>
      </c>
      <c r="AT817" s="14" t="n">
        <v>0.45</v>
      </c>
      <c r="AU817" s="14" t="n">
        <v>0</v>
      </c>
      <c r="AV817" s="14" t="n">
        <v>0</v>
      </c>
      <c r="AW817" s="14" t="n">
        <v>0.986</v>
      </c>
      <c r="AX817" s="14" t="n">
        <v>0.123</v>
      </c>
      <c r="AY817" s="14" t="n">
        <v>-0.652</v>
      </c>
      <c r="AZ817" s="14" t="n">
        <v>0.385</v>
      </c>
      <c r="BA817" s="14" t="n">
        <v>0</v>
      </c>
      <c r="BB817" s="14" t="n">
        <v>0</v>
      </c>
      <c r="BC817" s="14" t="n">
        <v>0.598</v>
      </c>
      <c r="BD817" s="14" t="n">
        <v>0.123</v>
      </c>
      <c r="BE817" s="14" t="n">
        <v>0.007</v>
      </c>
      <c r="BF817" s="14" t="n">
        <v>0.6879999999999999</v>
      </c>
      <c r="BG817" s="14" t="n">
        <v>0.15</v>
      </c>
      <c r="BH817" s="14" t="n">
        <v>1</v>
      </c>
      <c r="BI817" s="14" t="n">
        <v>0.612</v>
      </c>
      <c r="BJ817" s="14" t="n">
        <v>0.123</v>
      </c>
      <c r="BK817" s="14" t="n">
        <v>0.007</v>
      </c>
      <c r="BL817" s="14" t="n">
        <v>0.704</v>
      </c>
      <c r="BM817" s="14" t="n">
        <v>0.15</v>
      </c>
      <c r="BN817" s="14" t="n">
        <v>1</v>
      </c>
      <c r="BO817" s="14" t="n">
        <v>0</v>
      </c>
      <c r="BP817" s="14" t="n">
        <v>-0.073</v>
      </c>
      <c r="BQ817" s="14" t="n">
        <v>0</v>
      </c>
      <c r="BR817" s="14" t="n">
        <v>0</v>
      </c>
      <c r="BS817" s="14" t="n">
        <v>1</v>
      </c>
      <c r="BT817" s="14" t="n">
        <v>0</v>
      </c>
      <c r="BU817" s="14" t="n">
        <v>-0.073</v>
      </c>
      <c r="BV817" s="14" t="n">
        <v>0</v>
      </c>
      <c r="BW817" s="14" t="n">
        <v>0.15</v>
      </c>
      <c r="BX817" s="14" t="n">
        <v>1</v>
      </c>
      <c r="BY817" s="14" t="n">
        <v>12.729</v>
      </c>
      <c r="BZ817" s="14" t="n">
        <v>0</v>
      </c>
      <c r="CA817" s="14" t="n">
        <v>12.729</v>
      </c>
      <c r="CB817" s="14" t="n">
        <v>0</v>
      </c>
      <c r="CC817" s="14" t="n">
        <v>97.90000000000001</v>
      </c>
      <c r="CD817" s="14" t="n">
        <v>7.95</v>
      </c>
      <c r="CE817" s="14" t="n">
        <v>1.087</v>
      </c>
      <c r="CF817" s="14" t="n">
        <v>112.585</v>
      </c>
      <c r="CG817" s="14" t="n">
        <v>0.15</v>
      </c>
      <c r="CH817" s="14" t="n">
        <v>1</v>
      </c>
      <c r="CI817" s="14" t="n">
        <v>0</v>
      </c>
      <c r="CJ817" s="14" t="n">
        <v>0</v>
      </c>
      <c r="CK817" s="14" t="n">
        <v>0</v>
      </c>
      <c r="CL817" s="14" t="n">
        <v>0</v>
      </c>
      <c r="CM817" s="14" t="n">
        <v>0</v>
      </c>
      <c r="CN817" s="14" t="n">
        <v>0</v>
      </c>
      <c r="CO817" s="14" t="n">
        <v>0</v>
      </c>
      <c r="CP817" s="14" t="n">
        <v>0</v>
      </c>
      <c r="CQ817" s="14" t="n">
        <v>1.294</v>
      </c>
      <c r="CR817" s="14" t="n">
        <v>1</v>
      </c>
      <c r="CS817" s="14" t="n">
        <v>2.535</v>
      </c>
      <c r="CT817" s="14" t="n">
        <v>5.842</v>
      </c>
      <c r="CU817" s="14" t="n">
        <v>28.059</v>
      </c>
    </row>
    <row r="818">
      <c r="A818" s="14" t="inlineStr">
        <is>
          <t>TKM2023</t>
        </is>
      </c>
      <c r="B818" s="14" t="inlineStr">
        <is>
          <t>TKM</t>
        </is>
      </c>
      <c r="C818" s="14" t="inlineStr">
        <is>
          <t>TKM</t>
        </is>
      </c>
      <c r="D818" s="14" t="inlineStr">
        <is>
          <t>Turkmenistan</t>
        </is>
      </c>
      <c r="E818" s="14" t="n">
        <v>2023</v>
      </c>
      <c r="F818" s="14" t="n">
        <v>0.15</v>
      </c>
      <c r="G818" s="14" t="n">
        <v>4.752</v>
      </c>
      <c r="H818" s="14" t="n">
        <v>1.286</v>
      </c>
      <c r="I818" s="14" t="n">
        <v>0.027</v>
      </c>
      <c r="J818" s="14" t="n">
        <v>4.778</v>
      </c>
      <c r="K818" s="14" t="n">
        <v>0</v>
      </c>
      <c r="L818" s="14" t="n">
        <v>1</v>
      </c>
      <c r="M818" s="14" t="n">
        <v>7.886</v>
      </c>
      <c r="N818" s="14" t="n">
        <v>3.857</v>
      </c>
      <c r="O818" s="14" t="n">
        <v>0.04</v>
      </c>
      <c r="P818" s="14" t="n">
        <v>7.926</v>
      </c>
      <c r="Q818" s="14" t="n">
        <v>0</v>
      </c>
      <c r="R818" s="14" t="n">
        <v>1</v>
      </c>
      <c r="S818" s="14" t="n">
        <v>11.18</v>
      </c>
      <c r="T818" s="14" t="n">
        <v>7.714</v>
      </c>
      <c r="U818" s="14" t="n">
        <v>0.213</v>
      </c>
      <c r="V818" s="14" t="n">
        <v>12.888</v>
      </c>
      <c r="W818" s="14" t="n">
        <v>0.15</v>
      </c>
      <c r="X818" s="14" t="n">
        <v>1</v>
      </c>
      <c r="Y818" s="14" t="n">
        <v>8.609</v>
      </c>
      <c r="Z818" s="14" t="n">
        <v>0.945</v>
      </c>
      <c r="AA818" s="14" t="n">
        <v>-6.363</v>
      </c>
      <c r="AB818" s="14" t="n">
        <v>2.246</v>
      </c>
      <c r="AC818" s="14" t="n">
        <v>0</v>
      </c>
      <c r="AD818" s="14" t="n">
        <v>0</v>
      </c>
      <c r="AE818" s="14" t="n">
        <v>8.824</v>
      </c>
      <c r="AF818" s="14" t="n">
        <v>1.716</v>
      </c>
      <c r="AG818" s="14" t="n">
        <v>-6.363</v>
      </c>
      <c r="AH818" s="14" t="n">
        <v>2.461</v>
      </c>
      <c r="AI818" s="14" t="n">
        <v>0</v>
      </c>
      <c r="AJ818" s="14" t="n">
        <v>0</v>
      </c>
      <c r="AK818" s="14" t="n">
        <v>7.782</v>
      </c>
      <c r="AL818" s="14" t="n">
        <v>3.671</v>
      </c>
      <c r="AM818" s="14" t="n">
        <v>-5.196</v>
      </c>
      <c r="AN818" s="14" t="n">
        <v>2.586</v>
      </c>
      <c r="AO818" s="14" t="n">
        <v>0</v>
      </c>
      <c r="AP818" s="14" t="n">
        <v>0</v>
      </c>
      <c r="AQ818" s="14" t="n">
        <v>0.76</v>
      </c>
      <c r="AR818" s="14" t="n">
        <v>0.129</v>
      </c>
      <c r="AS818" s="14" t="n">
        <v>-0.292</v>
      </c>
      <c r="AT818" s="14" t="n">
        <v>0.468</v>
      </c>
      <c r="AU818" s="14" t="n">
        <v>0</v>
      </c>
      <c r="AV818" s="14" t="n">
        <v>0</v>
      </c>
      <c r="AW818" s="14" t="n">
        <v>0.8110000000000001</v>
      </c>
      <c r="AX818" s="14" t="n">
        <v>0.129</v>
      </c>
      <c r="AY818" s="14" t="n">
        <v>-0.411</v>
      </c>
      <c r="AZ818" s="14" t="n">
        <v>0.401</v>
      </c>
      <c r="BA818" s="14" t="n">
        <v>0</v>
      </c>
      <c r="BB818" s="14" t="n">
        <v>0</v>
      </c>
      <c r="BC818" s="14" t="n">
        <v>0.535</v>
      </c>
      <c r="BD818" s="14" t="n">
        <v>0.129</v>
      </c>
      <c r="BE818" s="14" t="n">
        <v>0.008999999999999999</v>
      </c>
      <c r="BF818" s="14" t="n">
        <v>0.615</v>
      </c>
      <c r="BG818" s="14" t="n">
        <v>0.15</v>
      </c>
      <c r="BH818" s="14" t="n">
        <v>1</v>
      </c>
      <c r="BI818" s="14" t="n">
        <v>0.579</v>
      </c>
      <c r="BJ818" s="14" t="n">
        <v>0.129</v>
      </c>
      <c r="BK818" s="14" t="n">
        <v>0.01</v>
      </c>
      <c r="BL818" s="14" t="n">
        <v>0.666</v>
      </c>
      <c r="BM818" s="14" t="n">
        <v>0.15</v>
      </c>
      <c r="BN818" s="14" t="n">
        <v>1</v>
      </c>
      <c r="BO818" s="14" t="n">
        <v>0</v>
      </c>
      <c r="BP818" s="14" t="n">
        <v>-0.073</v>
      </c>
      <c r="BQ818" s="14" t="n">
        <v>0</v>
      </c>
      <c r="BR818" s="14" t="n">
        <v>0</v>
      </c>
      <c r="BS818" s="14" t="n">
        <v>1</v>
      </c>
      <c r="BT818" s="14" t="n">
        <v>0</v>
      </c>
      <c r="BU818" s="14" t="n">
        <v>-0.073</v>
      </c>
      <c r="BV818" s="14" t="n">
        <v>0</v>
      </c>
      <c r="BW818" s="14" t="n">
        <v>0.15</v>
      </c>
      <c r="BX818" s="14" t="n">
        <v>1</v>
      </c>
      <c r="BY818" s="14" t="n">
        <v>13.254</v>
      </c>
      <c r="BZ818" s="14" t="n">
        <v>0</v>
      </c>
      <c r="CA818" s="14" t="n">
        <v>13.254</v>
      </c>
      <c r="CB818" s="14" t="n">
        <v>0</v>
      </c>
      <c r="CC818" s="14" t="n">
        <v>83.248</v>
      </c>
      <c r="CD818" s="14" t="n">
        <v>7.95</v>
      </c>
      <c r="CE818" s="14" t="n">
        <v>1.383</v>
      </c>
      <c r="CF818" s="14" t="n">
        <v>95.735</v>
      </c>
      <c r="CG818" s="14" t="n">
        <v>0.15</v>
      </c>
      <c r="CH818" s="14" t="n">
        <v>1</v>
      </c>
      <c r="CI818" s="14" t="n">
        <v>0</v>
      </c>
      <c r="CJ818" s="14" t="n">
        <v>0</v>
      </c>
      <c r="CK818" s="14" t="n">
        <v>0</v>
      </c>
      <c r="CL818" s="14" t="n">
        <v>0</v>
      </c>
      <c r="CM818" s="14" t="n">
        <v>0</v>
      </c>
      <c r="CN818" s="14" t="n">
        <v>0</v>
      </c>
      <c r="CO818" s="14" t="n">
        <v>0</v>
      </c>
      <c r="CP818" s="14" t="n">
        <v>0</v>
      </c>
      <c r="CQ818" s="14" t="n">
        <v>1.348</v>
      </c>
      <c r="CR818" s="14" t="n">
        <v>1</v>
      </c>
      <c r="CS818" s="14" t="n">
        <v>2.639</v>
      </c>
      <c r="CT818" s="14" t="n">
        <v>3.466</v>
      </c>
      <c r="CU818" s="14" t="n">
        <v>9.260999999999999</v>
      </c>
    </row>
    <row r="819">
      <c r="A819" s="14" t="inlineStr">
        <is>
          <t>TKM2024</t>
        </is>
      </c>
      <c r="B819" s="14" t="inlineStr">
        <is>
          <t>TKM</t>
        </is>
      </c>
      <c r="C819" s="14" t="inlineStr">
        <is>
          <t>TKM</t>
        </is>
      </c>
      <c r="D819" s="14" t="inlineStr">
        <is>
          <t>Turkmenistan</t>
        </is>
      </c>
      <c r="E819" s="14" t="n">
        <v>2024</v>
      </c>
      <c r="F819" s="14" t="n">
        <v>0.15</v>
      </c>
      <c r="G819" s="14" t="n">
        <v>4.351</v>
      </c>
      <c r="H819" s="14" t="n">
        <v>1.324</v>
      </c>
      <c r="I819" s="14" t="n">
        <v>0.021</v>
      </c>
      <c r="J819" s="14" t="n">
        <v>4.371</v>
      </c>
      <c r="K819" s="14" t="n">
        <v>0</v>
      </c>
      <c r="L819" s="14" t="n">
        <v>1</v>
      </c>
      <c r="M819" s="14" t="n">
        <v>7.124</v>
      </c>
      <c r="N819" s="14" t="n">
        <v>3.971</v>
      </c>
      <c r="O819" s="14" t="n">
        <v>0.028</v>
      </c>
      <c r="P819" s="14" t="n">
        <v>7.151</v>
      </c>
      <c r="Q819" s="14" t="n">
        <v>0</v>
      </c>
      <c r="R819" s="14" t="n">
        <v>1</v>
      </c>
      <c r="S819" s="14" t="n">
        <v>10.969</v>
      </c>
      <c r="T819" s="14" t="n">
        <v>7.942</v>
      </c>
      <c r="U819" s="14" t="n">
        <v>0.245</v>
      </c>
      <c r="V819" s="14" t="n">
        <v>12.638</v>
      </c>
      <c r="W819" s="14" t="n">
        <v>0.15</v>
      </c>
      <c r="X819" s="14" t="n">
        <v>1</v>
      </c>
      <c r="Y819" s="14" t="n">
        <v>8.864000000000001</v>
      </c>
      <c r="Z819" s="14" t="n">
        <v>0.973</v>
      </c>
      <c r="AA819" s="14" t="n">
        <v>-6.551</v>
      </c>
      <c r="AB819" s="14" t="n">
        <v>2.312</v>
      </c>
      <c r="AC819" s="14" t="n">
        <v>0</v>
      </c>
      <c r="AD819" s="14" t="n">
        <v>0</v>
      </c>
      <c r="AE819" s="14" t="n">
        <v>9.084</v>
      </c>
      <c r="AF819" s="14" t="n">
        <v>1.767</v>
      </c>
      <c r="AG819" s="14" t="n">
        <v>-6.551</v>
      </c>
      <c r="AH819" s="14" t="n">
        <v>2.533</v>
      </c>
      <c r="AI819" s="14" t="n">
        <v>0</v>
      </c>
      <c r="AJ819" s="14" t="n">
        <v>0</v>
      </c>
      <c r="AK819" s="14" t="n">
        <v>8.012</v>
      </c>
      <c r="AL819" s="14" t="n">
        <v>3.779</v>
      </c>
      <c r="AM819" s="14" t="n">
        <v>-5.35</v>
      </c>
      <c r="AN819" s="14" t="n">
        <v>2.662</v>
      </c>
      <c r="AO819" s="14" t="n">
        <v>0</v>
      </c>
      <c r="AP819" s="14" t="n">
        <v>0</v>
      </c>
      <c r="AQ819" s="14" t="n">
        <v>0.724</v>
      </c>
      <c r="AR819" s="14" t="n">
        <v>0.132</v>
      </c>
      <c r="AS819" s="14" t="n">
        <v>-0.242</v>
      </c>
      <c r="AT819" s="14" t="n">
        <v>0.482</v>
      </c>
      <c r="AU819" s="14" t="n">
        <v>0</v>
      </c>
      <c r="AV819" s="14" t="n">
        <v>0</v>
      </c>
      <c r="AW819" s="14" t="n">
        <v>0.75</v>
      </c>
      <c r="AX819" s="14" t="n">
        <v>0.132</v>
      </c>
      <c r="AY819" s="14" t="n">
        <v>-0.338</v>
      </c>
      <c r="AZ819" s="14" t="n">
        <v>0.412</v>
      </c>
      <c r="BA819" s="14" t="n">
        <v>0</v>
      </c>
      <c r="BB819" s="14" t="n">
        <v>0</v>
      </c>
      <c r="BC819" s="14" t="n">
        <v>0.513</v>
      </c>
      <c r="BD819" s="14" t="n">
        <v>0.132</v>
      </c>
      <c r="BE819" s="14" t="n">
        <v>0.01</v>
      </c>
      <c r="BF819" s="14" t="n">
        <v>0.59</v>
      </c>
      <c r="BG819" s="14" t="n">
        <v>0.15</v>
      </c>
      <c r="BH819" s="14" t="n">
        <v>1</v>
      </c>
      <c r="BI819" s="14" t="n">
        <v>0.591</v>
      </c>
      <c r="BJ819" s="14" t="n">
        <v>0.132</v>
      </c>
      <c r="BK819" s="14" t="n">
        <v>0.012</v>
      </c>
      <c r="BL819" s="14" t="n">
        <v>0.68</v>
      </c>
      <c r="BM819" s="14" t="n">
        <v>0.15</v>
      </c>
      <c r="BN819" s="14" t="n">
        <v>1</v>
      </c>
      <c r="BO819" s="14" t="n">
        <v>0</v>
      </c>
      <c r="BP819" s="14" t="n">
        <v>-0.075</v>
      </c>
      <c r="BQ819" s="14" t="n">
        <v>0</v>
      </c>
      <c r="BR819" s="14" t="n">
        <v>0</v>
      </c>
      <c r="BS819" s="14" t="n">
        <v>1</v>
      </c>
      <c r="BT819" s="14" t="n">
        <v>0</v>
      </c>
      <c r="BU819" s="14" t="n">
        <v>-0.075</v>
      </c>
      <c r="BV819" s="14" t="n">
        <v>0</v>
      </c>
      <c r="BW819" s="14" t="n">
        <v>0.15</v>
      </c>
      <c r="BX819" s="14" t="n">
        <v>1</v>
      </c>
      <c r="BY819" s="14" t="n">
        <v>13.646</v>
      </c>
      <c r="BZ819" s="14" t="n">
        <v>0</v>
      </c>
      <c r="CA819" s="14" t="n">
        <v>13.646</v>
      </c>
      <c r="CB819" s="14" t="n">
        <v>0</v>
      </c>
      <c r="CC819" s="14" t="n">
        <v>82.58799999999999</v>
      </c>
      <c r="CD819" s="14" t="n">
        <v>7.95</v>
      </c>
      <c r="CE819" s="14" t="n">
        <v>1.687</v>
      </c>
      <c r="CF819" s="14" t="n">
        <v>94.976</v>
      </c>
      <c r="CG819" s="14" t="n">
        <v>0.15</v>
      </c>
      <c r="CH819" s="14" t="n">
        <v>1</v>
      </c>
      <c r="CI819" s="14" t="n">
        <v>0</v>
      </c>
      <c r="CJ819" s="14" t="n">
        <v>0</v>
      </c>
      <c r="CK819" s="14" t="n">
        <v>0</v>
      </c>
      <c r="CL819" s="14" t="n">
        <v>0</v>
      </c>
      <c r="CM819" s="14" t="n">
        <v>0</v>
      </c>
      <c r="CN819" s="14" t="n">
        <v>0</v>
      </c>
      <c r="CO819" s="14" t="n">
        <v>0</v>
      </c>
      <c r="CP819" s="14" t="n">
        <v>0</v>
      </c>
      <c r="CQ819" s="14" t="n">
        <v>1.387</v>
      </c>
      <c r="CR819" s="14" t="n">
        <v>1</v>
      </c>
      <c r="CS819" s="14" t="n">
        <v>2.717</v>
      </c>
      <c r="CT819" s="14" t="n">
        <v>3.027</v>
      </c>
      <c r="CU819" s="14" t="n">
        <v>7.598</v>
      </c>
    </row>
    <row r="820">
      <c r="A820" s="14" t="inlineStr">
        <is>
          <t>TCA2021</t>
        </is>
      </c>
      <c r="B820" s="14" t="inlineStr">
        <is>
          <t>TCA</t>
        </is>
      </c>
      <c r="C820" s="14" t="inlineStr">
        <is>
          <t>TCA</t>
        </is>
      </c>
      <c r="D820" s="14" t="inlineStr">
        <is>
          <t>Turks and Caicos Islands</t>
        </is>
      </c>
      <c r="E820" s="14" t="n">
        <v>2021</v>
      </c>
      <c r="F820" s="14" t="n">
        <v>0</v>
      </c>
      <c r="G820" s="14" t="n">
        <v>5.897</v>
      </c>
      <c r="H820" s="14" t="n">
        <v>1.143</v>
      </c>
      <c r="I820" s="14" t="n">
        <v>0</v>
      </c>
      <c r="J820" s="14" t="n">
        <v>5.897</v>
      </c>
      <c r="K820" s="14" t="n">
        <v>0</v>
      </c>
      <c r="L820" s="14" t="n">
        <v>1</v>
      </c>
      <c r="M820" s="14" t="n">
        <v>7.964</v>
      </c>
      <c r="N820" s="14" t="n">
        <v>3.43</v>
      </c>
      <c r="O820" s="14" t="n">
        <v>0</v>
      </c>
      <c r="P820" s="14" t="n">
        <v>7.964</v>
      </c>
      <c r="Q820" s="14" t="n">
        <v>0</v>
      </c>
      <c r="R820" s="14" t="n">
        <v>1</v>
      </c>
      <c r="S820" s="14" t="n">
        <v>11.613</v>
      </c>
      <c r="T820" s="14" t="n">
        <v>6.86</v>
      </c>
      <c r="U820" s="14" t="n">
        <v>0</v>
      </c>
      <c r="V820" s="14" t="n">
        <v>11.613</v>
      </c>
      <c r="W820" s="14" t="n">
        <v>0</v>
      </c>
      <c r="X820" s="14" t="n">
        <v>1</v>
      </c>
      <c r="Y820" s="14" t="n">
        <v>17.127</v>
      </c>
      <c r="Z820" s="14" t="n">
        <v>2.304</v>
      </c>
      <c r="AA820" s="14" t="n">
        <v>0</v>
      </c>
      <c r="AB820" s="14" t="n">
        <v>17.127</v>
      </c>
      <c r="AC820" s="14" t="n">
        <v>0</v>
      </c>
      <c r="AD820" s="14" t="n">
        <v>1</v>
      </c>
      <c r="AE820" s="14" t="n">
        <v>18.27</v>
      </c>
      <c r="AF820" s="14" t="n">
        <v>4.278</v>
      </c>
      <c r="AG820" s="14" t="n">
        <v>0</v>
      </c>
      <c r="AH820" s="14" t="n">
        <v>18.27</v>
      </c>
      <c r="AI820" s="14" t="n">
        <v>0</v>
      </c>
      <c r="AJ820" s="14" t="n">
        <v>1</v>
      </c>
      <c r="AK820" s="14" t="n">
        <v>25.13</v>
      </c>
      <c r="AL820" s="14" t="n">
        <v>13.503</v>
      </c>
      <c r="AM820" s="14" t="n">
        <v>0</v>
      </c>
      <c r="AN820" s="14" t="n">
        <v>25.13</v>
      </c>
      <c r="AO820" s="14" t="n">
        <v>0</v>
      </c>
      <c r="AP820" s="14" t="n">
        <v>1</v>
      </c>
      <c r="AQ820" s="14" t="n">
        <v>0.649</v>
      </c>
      <c r="AR820" s="14" t="n">
        <v>0.114</v>
      </c>
      <c r="AS820" s="14" t="n">
        <v>0</v>
      </c>
      <c r="AT820" s="14" t="n">
        <v>0.649</v>
      </c>
      <c r="AU820" s="14" t="n">
        <v>0</v>
      </c>
      <c r="AV820" s="14" t="n">
        <v>1</v>
      </c>
      <c r="AW820" s="14" t="n">
        <v>0.577</v>
      </c>
      <c r="AX820" s="14" t="n">
        <v>0.114</v>
      </c>
      <c r="AY820" s="14" t="n">
        <v>0</v>
      </c>
      <c r="AZ820" s="14" t="n">
        <v>0.577</v>
      </c>
      <c r="BA820" s="14" t="n">
        <v>0</v>
      </c>
      <c r="BB820" s="14" t="n">
        <v>1</v>
      </c>
      <c r="BC820" s="14" t="n">
        <v>0.458</v>
      </c>
      <c r="BD820" s="14" t="n">
        <v>0.114</v>
      </c>
      <c r="BE820" s="14" t="n">
        <v>0</v>
      </c>
      <c r="BF820" s="14" t="n">
        <v>0.458</v>
      </c>
      <c r="BG820" s="14" t="n">
        <v>0</v>
      </c>
      <c r="BH820" s="14" t="n">
        <v>1</v>
      </c>
      <c r="BI820" s="14" t="n">
        <v>0.491</v>
      </c>
      <c r="BJ820" s="14" t="n">
        <v>0.114</v>
      </c>
      <c r="BK820" s="14" t="n">
        <v>0</v>
      </c>
      <c r="BL820" s="14" t="n">
        <v>0.491</v>
      </c>
      <c r="BM820" s="14" t="n">
        <v>0</v>
      </c>
      <c r="BN820" s="14" t="n">
        <v>1</v>
      </c>
      <c r="BO820" s="14" t="n">
        <v>0</v>
      </c>
      <c r="BP820" s="14" t="n">
        <v>0</v>
      </c>
      <c r="BQ820" s="14" t="n">
        <v>0</v>
      </c>
      <c r="BR820" s="14" t="n">
        <v>0</v>
      </c>
      <c r="BS820" s="14" t="n">
        <v>1</v>
      </c>
      <c r="BT820" s="14" t="n">
        <v>0</v>
      </c>
      <c r="BU820" s="14" t="n">
        <v>0</v>
      </c>
      <c r="BV820" s="14" t="n">
        <v>0</v>
      </c>
      <c r="BW820" s="14" t="n">
        <v>0</v>
      </c>
      <c r="BX820" s="14" t="n">
        <v>1</v>
      </c>
      <c r="BY820" s="14" t="n">
        <v>11.787</v>
      </c>
      <c r="BZ820" s="14" t="n">
        <v>0</v>
      </c>
      <c r="CA820" s="14" t="n">
        <v>11.787</v>
      </c>
      <c r="CB820" s="14" t="n">
        <v>0</v>
      </c>
      <c r="CC820" s="14" t="n">
        <v>78.125</v>
      </c>
      <c r="CD820" s="14" t="n">
        <v>7.95</v>
      </c>
      <c r="CE820" s="14" t="n">
        <v>0</v>
      </c>
      <c r="CF820" s="14" t="n">
        <v>78.125</v>
      </c>
      <c r="CG820" s="14" t="n">
        <v>0</v>
      </c>
      <c r="CH820" s="14" t="n">
        <v>1</v>
      </c>
      <c r="CI820" s="14" t="n">
        <v>0</v>
      </c>
      <c r="CJ820" s="14" t="n">
        <v>0</v>
      </c>
      <c r="CK820" s="14" t="n">
        <v>0</v>
      </c>
      <c r="CL820" s="14" t="n">
        <v>0</v>
      </c>
      <c r="CM820" s="14" t="n">
        <v>0</v>
      </c>
      <c r="CN820" s="14" t="n">
        <v>0</v>
      </c>
      <c r="CO820" s="14" t="n">
        <v>0</v>
      </c>
      <c r="CP820" s="14" t="n">
        <v>0</v>
      </c>
      <c r="CQ820" s="14" t="n">
        <v>1.198</v>
      </c>
      <c r="CR820" s="14" t="n">
        <v>0</v>
      </c>
      <c r="CS820" s="14" t="n">
        <v>4.776</v>
      </c>
      <c r="CT820" s="14" t="n">
        <v>4.753</v>
      </c>
      <c r="CU820" s="14" t="n">
        <v>15.983</v>
      </c>
    </row>
    <row r="821">
      <c r="A821" s="14" t="inlineStr">
        <is>
          <t>TCA2022</t>
        </is>
      </c>
      <c r="B821" s="14" t="inlineStr">
        <is>
          <t>TCA</t>
        </is>
      </c>
      <c r="C821" s="14" t="inlineStr">
        <is>
          <t>TCA</t>
        </is>
      </c>
      <c r="D821" s="14" t="inlineStr">
        <is>
          <t>Turks and Caicos Islands</t>
        </is>
      </c>
      <c r="E821" s="14" t="n">
        <v>2022</v>
      </c>
      <c r="F821" s="14" t="n">
        <v>0</v>
      </c>
      <c r="G821" s="14" t="n">
        <v>11.72</v>
      </c>
      <c r="H821" s="14" t="n">
        <v>1.235</v>
      </c>
      <c r="I821" s="14" t="n">
        <v>0</v>
      </c>
      <c r="J821" s="14" t="n">
        <v>11.72</v>
      </c>
      <c r="K821" s="14" t="n">
        <v>0</v>
      </c>
      <c r="L821" s="14" t="n">
        <v>1</v>
      </c>
      <c r="M821" s="14" t="n">
        <v>9.782999999999999</v>
      </c>
      <c r="N821" s="14" t="n">
        <v>3.704</v>
      </c>
      <c r="O821" s="14" t="n">
        <v>0</v>
      </c>
      <c r="P821" s="14" t="n">
        <v>9.782999999999999</v>
      </c>
      <c r="Q821" s="14" t="n">
        <v>0</v>
      </c>
      <c r="R821" s="14" t="n">
        <v>1</v>
      </c>
      <c r="S821" s="14" t="n">
        <v>17.893</v>
      </c>
      <c r="T821" s="14" t="n">
        <v>7.408</v>
      </c>
      <c r="U821" s="14" t="n">
        <v>0</v>
      </c>
      <c r="V821" s="14" t="n">
        <v>17.893</v>
      </c>
      <c r="W821" s="14" t="n">
        <v>0</v>
      </c>
      <c r="X821" s="14" t="n">
        <v>1</v>
      </c>
      <c r="Y821" s="14" t="n">
        <v>30.728</v>
      </c>
      <c r="Z821" s="14" t="n">
        <v>4.133</v>
      </c>
      <c r="AA821" s="14" t="n">
        <v>0</v>
      </c>
      <c r="AB821" s="14" t="n">
        <v>30.728</v>
      </c>
      <c r="AC821" s="14" t="n">
        <v>0</v>
      </c>
      <c r="AD821" s="14" t="n">
        <v>1</v>
      </c>
      <c r="AE821" s="14" t="n">
        <v>31.963</v>
      </c>
      <c r="AF821" s="14" t="n">
        <v>7.485</v>
      </c>
      <c r="AG821" s="14" t="n">
        <v>0</v>
      </c>
      <c r="AH821" s="14" t="n">
        <v>31.963</v>
      </c>
      <c r="AI821" s="14" t="n">
        <v>0</v>
      </c>
      <c r="AJ821" s="14" t="n">
        <v>1</v>
      </c>
      <c r="AK821" s="14" t="n">
        <v>39.371</v>
      </c>
      <c r="AL821" s="14" t="n">
        <v>21.155</v>
      </c>
      <c r="AM821" s="14" t="n">
        <v>0</v>
      </c>
      <c r="AN821" s="14" t="n">
        <v>39.371</v>
      </c>
      <c r="AO821" s="14" t="n">
        <v>0</v>
      </c>
      <c r="AP821" s="14" t="n">
        <v>1</v>
      </c>
      <c r="AQ821" s="14" t="n">
        <v>0.896</v>
      </c>
      <c r="AR821" s="14" t="n">
        <v>0.123</v>
      </c>
      <c r="AS821" s="14" t="n">
        <v>0</v>
      </c>
      <c r="AT821" s="14" t="n">
        <v>0.896</v>
      </c>
      <c r="AU821" s="14" t="n">
        <v>0</v>
      </c>
      <c r="AV821" s="14" t="n">
        <v>1</v>
      </c>
      <c r="AW821" s="14" t="n">
        <v>0.89</v>
      </c>
      <c r="AX821" s="14" t="n">
        <v>0.123</v>
      </c>
      <c r="AY821" s="14" t="n">
        <v>0</v>
      </c>
      <c r="AZ821" s="14" t="n">
        <v>0.89</v>
      </c>
      <c r="BA821" s="14" t="n">
        <v>0</v>
      </c>
      <c r="BB821" s="14" t="n">
        <v>1</v>
      </c>
      <c r="BC821" s="14" t="n">
        <v>0.62</v>
      </c>
      <c r="BD821" s="14" t="n">
        <v>0.123</v>
      </c>
      <c r="BE821" s="14" t="n">
        <v>0</v>
      </c>
      <c r="BF821" s="14" t="n">
        <v>0.62</v>
      </c>
      <c r="BG821" s="14" t="n">
        <v>0</v>
      </c>
      <c r="BH821" s="14" t="n">
        <v>1</v>
      </c>
      <c r="BI821" s="14" t="n">
        <v>0.608</v>
      </c>
      <c r="BJ821" s="14" t="n">
        <v>0.123</v>
      </c>
      <c r="BK821" s="14" t="n">
        <v>0</v>
      </c>
      <c r="BL821" s="14" t="n">
        <v>0.608</v>
      </c>
      <c r="BM821" s="14" t="n">
        <v>0</v>
      </c>
      <c r="BN821" s="14" t="n">
        <v>1</v>
      </c>
      <c r="BO821" s="14" t="n">
        <v>0</v>
      </c>
      <c r="BP821" s="14" t="n">
        <v>0</v>
      </c>
      <c r="BQ821" s="14" t="n">
        <v>0</v>
      </c>
      <c r="BR821" s="14" t="n">
        <v>0</v>
      </c>
      <c r="BS821" s="14" t="n">
        <v>1</v>
      </c>
      <c r="BT821" s="14" t="n">
        <v>0</v>
      </c>
      <c r="BU821" s="14" t="n">
        <v>0</v>
      </c>
      <c r="BV821" s="14" t="n">
        <v>0</v>
      </c>
      <c r="BW821" s="14" t="n">
        <v>0</v>
      </c>
      <c r="BX821" s="14" t="n">
        <v>1</v>
      </c>
      <c r="BY821" s="14" t="n">
        <v>12.729</v>
      </c>
      <c r="BZ821" s="14" t="n">
        <v>0</v>
      </c>
      <c r="CA821" s="14" t="n">
        <v>12.729</v>
      </c>
      <c r="CB821" s="14" t="n">
        <v>0</v>
      </c>
      <c r="CC821" s="14" t="n">
        <v>97.90000000000001</v>
      </c>
      <c r="CD821" s="14" t="n">
        <v>7.95</v>
      </c>
      <c r="CE821" s="14" t="n">
        <v>0</v>
      </c>
      <c r="CF821" s="14" t="n">
        <v>97.90000000000001</v>
      </c>
      <c r="CG821" s="14" t="n">
        <v>0</v>
      </c>
      <c r="CH821" s="14" t="n">
        <v>1</v>
      </c>
      <c r="CI821" s="14" t="n">
        <v>0</v>
      </c>
      <c r="CJ821" s="14" t="n">
        <v>0</v>
      </c>
      <c r="CK821" s="14" t="n">
        <v>0</v>
      </c>
      <c r="CL821" s="14" t="n">
        <v>0</v>
      </c>
      <c r="CM821" s="14" t="n">
        <v>0</v>
      </c>
      <c r="CN821" s="14" t="n">
        <v>0</v>
      </c>
      <c r="CO821" s="14" t="n">
        <v>0</v>
      </c>
      <c r="CP821" s="14" t="n">
        <v>0</v>
      </c>
      <c r="CQ821" s="14" t="n">
        <v>1.294</v>
      </c>
      <c r="CR821" s="14" t="n">
        <v>0</v>
      </c>
      <c r="CS821" s="14" t="n">
        <v>5.158</v>
      </c>
      <c r="CT821" s="14" t="n">
        <v>10.485</v>
      </c>
      <c r="CU821" s="14" t="n">
        <v>29.494</v>
      </c>
    </row>
    <row r="822">
      <c r="A822" s="14" t="inlineStr">
        <is>
          <t>TCA2023</t>
        </is>
      </c>
      <c r="B822" s="14" t="inlineStr">
        <is>
          <t>TCA</t>
        </is>
      </c>
      <c r="C822" s="14" t="inlineStr">
        <is>
          <t>TCA</t>
        </is>
      </c>
      <c r="D822" s="14" t="inlineStr">
        <is>
          <t>Turks and Caicos Islands</t>
        </is>
      </c>
      <c r="E822" s="14" t="n">
        <v>2023</v>
      </c>
      <c r="F822" s="14" t="n">
        <v>0</v>
      </c>
      <c r="G822" s="14" t="n">
        <v>6.147</v>
      </c>
      <c r="H822" s="14" t="n">
        <v>1.286</v>
      </c>
      <c r="I822" s="14" t="n">
        <v>0</v>
      </c>
      <c r="J822" s="14" t="n">
        <v>6.147</v>
      </c>
      <c r="K822" s="14" t="n">
        <v>0</v>
      </c>
      <c r="L822" s="14" t="n">
        <v>1</v>
      </c>
      <c r="M822" s="14" t="n">
        <v>7.886</v>
      </c>
      <c r="N822" s="14" t="n">
        <v>3.857</v>
      </c>
      <c r="O822" s="14" t="n">
        <v>0</v>
      </c>
      <c r="P822" s="14" t="n">
        <v>7.886</v>
      </c>
      <c r="Q822" s="14" t="n">
        <v>0</v>
      </c>
      <c r="R822" s="14" t="n">
        <v>1</v>
      </c>
      <c r="S822" s="14" t="n">
        <v>12.575</v>
      </c>
      <c r="T822" s="14" t="n">
        <v>7.714</v>
      </c>
      <c r="U822" s="14" t="n">
        <v>0</v>
      </c>
      <c r="V822" s="14" t="n">
        <v>12.575</v>
      </c>
      <c r="W822" s="14" t="n">
        <v>0</v>
      </c>
      <c r="X822" s="14" t="n">
        <v>1</v>
      </c>
      <c r="Y822" s="14" t="n">
        <v>12.478</v>
      </c>
      <c r="Z822" s="14" t="n">
        <v>1.678</v>
      </c>
      <c r="AA822" s="14" t="n">
        <v>0</v>
      </c>
      <c r="AB822" s="14" t="n">
        <v>12.478</v>
      </c>
      <c r="AC822" s="14" t="n">
        <v>0</v>
      </c>
      <c r="AD822" s="14" t="n">
        <v>1</v>
      </c>
      <c r="AE822" s="14" t="n">
        <v>13.763</v>
      </c>
      <c r="AF822" s="14" t="n">
        <v>3.223</v>
      </c>
      <c r="AG822" s="14" t="n">
        <v>0</v>
      </c>
      <c r="AH822" s="14" t="n">
        <v>13.763</v>
      </c>
      <c r="AI822" s="14" t="n">
        <v>0</v>
      </c>
      <c r="AJ822" s="14" t="n">
        <v>1</v>
      </c>
      <c r="AK822" s="14" t="n">
        <v>21.477</v>
      </c>
      <c r="AL822" s="14" t="n">
        <v>11.54</v>
      </c>
      <c r="AM822" s="14" t="n">
        <v>0</v>
      </c>
      <c r="AN822" s="14" t="n">
        <v>21.477</v>
      </c>
      <c r="AO822" s="14" t="n">
        <v>0</v>
      </c>
      <c r="AP822" s="14" t="n">
        <v>1</v>
      </c>
      <c r="AQ822" s="14" t="n">
        <v>0.791</v>
      </c>
      <c r="AR822" s="14" t="n">
        <v>0.129</v>
      </c>
      <c r="AS822" s="14" t="n">
        <v>0</v>
      </c>
      <c r="AT822" s="14" t="n">
        <v>0.791</v>
      </c>
      <c r="AU822" s="14" t="n">
        <v>0</v>
      </c>
      <c r="AV822" s="14" t="n">
        <v>1</v>
      </c>
      <c r="AW822" s="14" t="n">
        <v>0.618</v>
      </c>
      <c r="AX822" s="14" t="n">
        <v>0.129</v>
      </c>
      <c r="AY822" s="14" t="n">
        <v>0</v>
      </c>
      <c r="AZ822" s="14" t="n">
        <v>0.618</v>
      </c>
      <c r="BA822" s="14" t="n">
        <v>0</v>
      </c>
      <c r="BB822" s="14" t="n">
        <v>1</v>
      </c>
      <c r="BC822" s="14" t="n">
        <v>0.554</v>
      </c>
      <c r="BD822" s="14" t="n">
        <v>0.129</v>
      </c>
      <c r="BE822" s="14" t="n">
        <v>0</v>
      </c>
      <c r="BF822" s="14" t="n">
        <v>0.554</v>
      </c>
      <c r="BG822" s="14" t="n">
        <v>0</v>
      </c>
      <c r="BH822" s="14" t="n">
        <v>1</v>
      </c>
      <c r="BI822" s="14" t="n">
        <v>0.5570000000000001</v>
      </c>
      <c r="BJ822" s="14" t="n">
        <v>0.129</v>
      </c>
      <c r="BK822" s="14" t="n">
        <v>0</v>
      </c>
      <c r="BL822" s="14" t="n">
        <v>0.5570000000000001</v>
      </c>
      <c r="BM822" s="14" t="n">
        <v>0</v>
      </c>
      <c r="BN822" s="14" t="n">
        <v>1</v>
      </c>
      <c r="BO822" s="14" t="n">
        <v>0</v>
      </c>
      <c r="BP822" s="14" t="n">
        <v>0</v>
      </c>
      <c r="BQ822" s="14" t="n">
        <v>0</v>
      </c>
      <c r="BR822" s="14" t="n">
        <v>0</v>
      </c>
      <c r="BS822" s="14" t="n">
        <v>1</v>
      </c>
      <c r="BT822" s="14" t="n">
        <v>0</v>
      </c>
      <c r="BU822" s="14" t="n">
        <v>0</v>
      </c>
      <c r="BV822" s="14" t="n">
        <v>0</v>
      </c>
      <c r="BW822" s="14" t="n">
        <v>0</v>
      </c>
      <c r="BX822" s="14" t="n">
        <v>1</v>
      </c>
      <c r="BY822" s="14" t="n">
        <v>13.254</v>
      </c>
      <c r="BZ822" s="14" t="n">
        <v>0</v>
      </c>
      <c r="CA822" s="14" t="n">
        <v>13.254</v>
      </c>
      <c r="CB822" s="14" t="n">
        <v>0</v>
      </c>
      <c r="CC822" s="14" t="n">
        <v>83.248</v>
      </c>
      <c r="CD822" s="14" t="n">
        <v>7.95</v>
      </c>
      <c r="CE822" s="14" t="n">
        <v>0</v>
      </c>
      <c r="CF822" s="14" t="n">
        <v>83.248</v>
      </c>
      <c r="CG822" s="14" t="n">
        <v>0</v>
      </c>
      <c r="CH822" s="14" t="n">
        <v>1</v>
      </c>
      <c r="CI822" s="14" t="n">
        <v>0</v>
      </c>
      <c r="CJ822" s="14" t="n">
        <v>0</v>
      </c>
      <c r="CK822" s="14" t="n">
        <v>0</v>
      </c>
      <c r="CL822" s="14" t="n">
        <v>0</v>
      </c>
      <c r="CM822" s="14" t="n">
        <v>0</v>
      </c>
      <c r="CN822" s="14" t="n">
        <v>0</v>
      </c>
      <c r="CO822" s="14" t="n">
        <v>0</v>
      </c>
      <c r="CP822" s="14" t="n">
        <v>0</v>
      </c>
      <c r="CQ822" s="14" t="n">
        <v>1.348</v>
      </c>
      <c r="CR822" s="14" t="n">
        <v>0</v>
      </c>
      <c r="CS822" s="14" t="n">
        <v>5.37</v>
      </c>
      <c r="CT822" s="14" t="n">
        <v>4.861</v>
      </c>
      <c r="CU822" s="14" t="n">
        <v>11.192</v>
      </c>
    </row>
    <row r="823">
      <c r="A823" s="14" t="inlineStr">
        <is>
          <t>TCA2024</t>
        </is>
      </c>
      <c r="B823" s="14" t="inlineStr">
        <is>
          <t>TCA</t>
        </is>
      </c>
      <c r="C823" s="14" t="inlineStr">
        <is>
          <t>TCA</t>
        </is>
      </c>
      <c r="D823" s="14" t="inlineStr">
        <is>
          <t>Turks and Caicos Islands</t>
        </is>
      </c>
      <c r="E823" s="14" t="n">
        <v>2024</v>
      </c>
      <c r="F823" s="14" t="n">
        <v>0</v>
      </c>
      <c r="G823" s="14" t="n">
        <v>5.575</v>
      </c>
      <c r="H823" s="14" t="n">
        <v>1.324</v>
      </c>
      <c r="I823" s="14" t="n">
        <v>0</v>
      </c>
      <c r="J823" s="14" t="n">
        <v>5.575</v>
      </c>
      <c r="K823" s="14" t="n">
        <v>0</v>
      </c>
      <c r="L823" s="14" t="n">
        <v>1</v>
      </c>
      <c r="M823" s="14" t="n">
        <v>7.124</v>
      </c>
      <c r="N823" s="14" t="n">
        <v>3.971</v>
      </c>
      <c r="O823" s="14" t="n">
        <v>0</v>
      </c>
      <c r="P823" s="14" t="n">
        <v>7.124</v>
      </c>
      <c r="Q823" s="14" t="n">
        <v>0</v>
      </c>
      <c r="R823" s="14" t="n">
        <v>1</v>
      </c>
      <c r="S823" s="14" t="n">
        <v>12.193</v>
      </c>
      <c r="T823" s="14" t="n">
        <v>7.942</v>
      </c>
      <c r="U823" s="14" t="n">
        <v>0</v>
      </c>
      <c r="V823" s="14" t="n">
        <v>12.193</v>
      </c>
      <c r="W823" s="14" t="n">
        <v>0</v>
      </c>
      <c r="X823" s="14" t="n">
        <v>1</v>
      </c>
      <c r="Y823" s="14" t="n">
        <v>11.447</v>
      </c>
      <c r="Z823" s="14" t="n">
        <v>1.54</v>
      </c>
      <c r="AA823" s="14" t="n">
        <v>0</v>
      </c>
      <c r="AB823" s="14" t="n">
        <v>11.447</v>
      </c>
      <c r="AC823" s="14" t="n">
        <v>0</v>
      </c>
      <c r="AD823" s="14" t="n">
        <v>1</v>
      </c>
      <c r="AE823" s="14" t="n">
        <v>12.771</v>
      </c>
      <c r="AF823" s="14" t="n">
        <v>2.991</v>
      </c>
      <c r="AG823" s="14" t="n">
        <v>0</v>
      </c>
      <c r="AH823" s="14" t="n">
        <v>12.771</v>
      </c>
      <c r="AI823" s="14" t="n">
        <v>0</v>
      </c>
      <c r="AJ823" s="14" t="n">
        <v>1</v>
      </c>
      <c r="AK823" s="14" t="n">
        <v>20.712</v>
      </c>
      <c r="AL823" s="14" t="n">
        <v>11.129</v>
      </c>
      <c r="AM823" s="14" t="n">
        <v>0</v>
      </c>
      <c r="AN823" s="14" t="n">
        <v>20.712</v>
      </c>
      <c r="AO823" s="14" t="n">
        <v>0</v>
      </c>
      <c r="AP823" s="14" t="n">
        <v>1</v>
      </c>
      <c r="AQ823" s="14" t="n">
        <v>0.756</v>
      </c>
      <c r="AR823" s="14" t="n">
        <v>0.132</v>
      </c>
      <c r="AS823" s="14" t="n">
        <v>0</v>
      </c>
      <c r="AT823" s="14" t="n">
        <v>0.756</v>
      </c>
      <c r="AU823" s="14" t="n">
        <v>0</v>
      </c>
      <c r="AV823" s="14" t="n">
        <v>1</v>
      </c>
      <c r="AW823" s="14" t="n">
        <v>0.655</v>
      </c>
      <c r="AX823" s="14" t="n">
        <v>0.132</v>
      </c>
      <c r="AY823" s="14" t="n">
        <v>0</v>
      </c>
      <c r="AZ823" s="14" t="n">
        <v>0.655</v>
      </c>
      <c r="BA823" s="14" t="n">
        <v>0</v>
      </c>
      <c r="BB823" s="14" t="n">
        <v>1</v>
      </c>
      <c r="BC823" s="14" t="n">
        <v>0.534</v>
      </c>
      <c r="BD823" s="14" t="n">
        <v>0.132</v>
      </c>
      <c r="BE823" s="14" t="n">
        <v>0</v>
      </c>
      <c r="BF823" s="14" t="n">
        <v>0.534</v>
      </c>
      <c r="BG823" s="14" t="n">
        <v>0</v>
      </c>
      <c r="BH823" s="14" t="n">
        <v>1</v>
      </c>
      <c r="BI823" s="14" t="n">
        <v>0.5679999999999999</v>
      </c>
      <c r="BJ823" s="14" t="n">
        <v>0.132</v>
      </c>
      <c r="BK823" s="14" t="n">
        <v>0</v>
      </c>
      <c r="BL823" s="14" t="n">
        <v>0.5679999999999999</v>
      </c>
      <c r="BM823" s="14" t="n">
        <v>0</v>
      </c>
      <c r="BN823" s="14" t="n">
        <v>1</v>
      </c>
      <c r="BO823" s="14" t="n">
        <v>0</v>
      </c>
      <c r="BP823" s="14" t="n">
        <v>0</v>
      </c>
      <c r="BQ823" s="14" t="n">
        <v>0</v>
      </c>
      <c r="BR823" s="14" t="n">
        <v>0</v>
      </c>
      <c r="BS823" s="14" t="n">
        <v>1</v>
      </c>
      <c r="BT823" s="14" t="n">
        <v>0</v>
      </c>
      <c r="BU823" s="14" t="n">
        <v>0</v>
      </c>
      <c r="BV823" s="14" t="n">
        <v>0</v>
      </c>
      <c r="BW823" s="14" t="n">
        <v>0</v>
      </c>
      <c r="BX823" s="14" t="n">
        <v>1</v>
      </c>
      <c r="BY823" s="14" t="n">
        <v>13.646</v>
      </c>
      <c r="BZ823" s="14" t="n">
        <v>0</v>
      </c>
      <c r="CA823" s="14" t="n">
        <v>13.646</v>
      </c>
      <c r="CB823" s="14" t="n">
        <v>0</v>
      </c>
      <c r="CC823" s="14" t="n">
        <v>82.58799999999999</v>
      </c>
      <c r="CD823" s="14" t="n">
        <v>7.95</v>
      </c>
      <c r="CE823" s="14" t="n">
        <v>0</v>
      </c>
      <c r="CF823" s="14" t="n">
        <v>82.58799999999999</v>
      </c>
      <c r="CG823" s="14" t="n">
        <v>0</v>
      </c>
      <c r="CH823" s="14" t="n">
        <v>1</v>
      </c>
      <c r="CI823" s="14" t="n">
        <v>0</v>
      </c>
      <c r="CJ823" s="14" t="n">
        <v>0</v>
      </c>
      <c r="CK823" s="14" t="n">
        <v>0</v>
      </c>
      <c r="CL823" s="14" t="n">
        <v>0</v>
      </c>
      <c r="CM823" s="14" t="n">
        <v>0</v>
      </c>
      <c r="CN823" s="14" t="n">
        <v>0</v>
      </c>
      <c r="CO823" s="14" t="n">
        <v>0</v>
      </c>
      <c r="CP823" s="14" t="n">
        <v>0</v>
      </c>
      <c r="CQ823" s="14" t="n">
        <v>1.387</v>
      </c>
      <c r="CR823" s="14" t="n">
        <v>0</v>
      </c>
      <c r="CS823" s="14" t="n">
        <v>5.529</v>
      </c>
      <c r="CT823" s="14" t="n">
        <v>4.251</v>
      </c>
      <c r="CU823" s="14" t="n">
        <v>10.123</v>
      </c>
    </row>
    <row r="824">
      <c r="A824" s="14" t="inlineStr">
        <is>
          <t>TUV2021</t>
        </is>
      </c>
      <c r="B824" s="14" t="inlineStr">
        <is>
          <t>TUV</t>
        </is>
      </c>
      <c r="C824" s="14" t="inlineStr">
        <is>
          <t>TUV</t>
        </is>
      </c>
      <c r="D824" s="14" t="inlineStr">
        <is>
          <t>Tuvalu</t>
        </is>
      </c>
      <c r="E824" s="14" t="n">
        <v>2021</v>
      </c>
      <c r="F824" s="14" t="n">
        <v>0</v>
      </c>
      <c r="G824" s="14" t="n">
        <v>4.747</v>
      </c>
      <c r="H824" s="14" t="n">
        <v>1.143</v>
      </c>
      <c r="I824" s="14" t="n">
        <v>0</v>
      </c>
      <c r="J824" s="14" t="n">
        <v>4.747</v>
      </c>
      <c r="K824" s="14" t="n">
        <v>0</v>
      </c>
      <c r="L824" s="14" t="n">
        <v>1</v>
      </c>
      <c r="M824" s="14" t="n">
        <v>7.964</v>
      </c>
      <c r="N824" s="14" t="n">
        <v>3.43</v>
      </c>
      <c r="O824" s="14" t="n">
        <v>0</v>
      </c>
      <c r="P824" s="14" t="n">
        <v>7.964</v>
      </c>
      <c r="Q824" s="14" t="n">
        <v>0</v>
      </c>
      <c r="R824" s="14" t="n">
        <v>1</v>
      </c>
      <c r="S824" s="14" t="n">
        <v>10.464</v>
      </c>
      <c r="T824" s="14" t="n">
        <v>6.86</v>
      </c>
      <c r="U824" s="14" t="n">
        <v>0</v>
      </c>
      <c r="V824" s="14" t="n">
        <v>10.464</v>
      </c>
      <c r="W824" s="14" t="n">
        <v>0</v>
      </c>
      <c r="X824" s="14" t="n">
        <v>1</v>
      </c>
      <c r="Y824" s="14" t="n">
        <v>10.551</v>
      </c>
      <c r="Z824" s="14" t="n">
        <v>1.302</v>
      </c>
      <c r="AA824" s="14" t="n">
        <v>0</v>
      </c>
      <c r="AB824" s="14" t="n">
        <v>10.551</v>
      </c>
      <c r="AC824" s="14" t="n">
        <v>0</v>
      </c>
      <c r="AD824" s="14" t="n">
        <v>1</v>
      </c>
      <c r="AE824" s="14" t="n">
        <v>11.694</v>
      </c>
      <c r="AF824" s="14" t="n">
        <v>2.549</v>
      </c>
      <c r="AG824" s="14" t="n">
        <v>0</v>
      </c>
      <c r="AH824" s="14" t="n">
        <v>11.694</v>
      </c>
      <c r="AI824" s="14" t="n">
        <v>0</v>
      </c>
      <c r="AJ824" s="14" t="n">
        <v>1</v>
      </c>
      <c r="AK824" s="14" t="n">
        <v>18.554</v>
      </c>
      <c r="AL824" s="14" t="n">
        <v>9.627000000000001</v>
      </c>
      <c r="AM824" s="14" t="n">
        <v>0</v>
      </c>
      <c r="AN824" s="14" t="n">
        <v>18.554</v>
      </c>
      <c r="AO824" s="14" t="n">
        <v>0</v>
      </c>
      <c r="AP824" s="14" t="n">
        <v>1</v>
      </c>
      <c r="AQ824" s="14" t="n">
        <v>0.621</v>
      </c>
      <c r="AR824" s="14" t="n">
        <v>0.114</v>
      </c>
      <c r="AS824" s="14" t="n">
        <v>0</v>
      </c>
      <c r="AT824" s="14" t="n">
        <v>0.621</v>
      </c>
      <c r="AU824" s="14" t="n">
        <v>0</v>
      </c>
      <c r="AV824" s="14" t="n">
        <v>1</v>
      </c>
      <c r="AW824" s="14" t="n">
        <v>0.593</v>
      </c>
      <c r="AX824" s="14" t="n">
        <v>0.114</v>
      </c>
      <c r="AY824" s="14" t="n">
        <v>0</v>
      </c>
      <c r="AZ824" s="14" t="n">
        <v>0.593</v>
      </c>
      <c r="BA824" s="14" t="n">
        <v>0</v>
      </c>
      <c r="BB824" s="14" t="n">
        <v>1</v>
      </c>
      <c r="BC824" s="14" t="n">
        <v>0.44</v>
      </c>
      <c r="BD824" s="14" t="n">
        <v>0.114</v>
      </c>
      <c r="BE824" s="14" t="n">
        <v>0</v>
      </c>
      <c r="BF824" s="14" t="n">
        <v>0.44</v>
      </c>
      <c r="BG824" s="14" t="n">
        <v>0</v>
      </c>
      <c r="BH824" s="14" t="n">
        <v>1</v>
      </c>
      <c r="BI824" s="14" t="n">
        <v>0.5600000000000001</v>
      </c>
      <c r="BJ824" s="14" t="n">
        <v>0.114</v>
      </c>
      <c r="BK824" s="14" t="n">
        <v>0</v>
      </c>
      <c r="BL824" s="14" t="n">
        <v>0.5600000000000001</v>
      </c>
      <c r="BM824" s="14" t="n">
        <v>0</v>
      </c>
      <c r="BN824" s="14" t="n">
        <v>1</v>
      </c>
      <c r="BO824" s="14" t="n">
        <v>0</v>
      </c>
      <c r="BP824" s="14" t="n">
        <v>0</v>
      </c>
      <c r="BQ824" s="14" t="n">
        <v>0</v>
      </c>
      <c r="BR824" s="14" t="n">
        <v>0</v>
      </c>
      <c r="BS824" s="14" t="n">
        <v>1</v>
      </c>
      <c r="BT824" s="14" t="n">
        <v>0</v>
      </c>
      <c r="BU824" s="14" t="n">
        <v>0</v>
      </c>
      <c r="BV824" s="14" t="n">
        <v>0</v>
      </c>
      <c r="BW824" s="14" t="n">
        <v>0</v>
      </c>
      <c r="BX824" s="14" t="n">
        <v>1</v>
      </c>
      <c r="BY824" s="14" t="n">
        <v>11.787</v>
      </c>
      <c r="BZ824" s="14" t="n">
        <v>0</v>
      </c>
      <c r="CA824" s="14" t="n">
        <v>11.787</v>
      </c>
      <c r="CB824" s="14" t="n">
        <v>0</v>
      </c>
      <c r="CC824" s="14" t="n">
        <v>81.69499999999999</v>
      </c>
      <c r="CD824" s="14" t="n">
        <v>7.95</v>
      </c>
      <c r="CE824" s="14" t="n">
        <v>0</v>
      </c>
      <c r="CF824" s="14" t="n">
        <v>81.69499999999999</v>
      </c>
      <c r="CG824" s="14" t="n">
        <v>0</v>
      </c>
      <c r="CH824" s="14" t="n">
        <v>1</v>
      </c>
      <c r="CI824" s="14" t="n">
        <v>0</v>
      </c>
      <c r="CJ824" s="14" t="n">
        <v>0</v>
      </c>
      <c r="CK824" s="14" t="n">
        <v>0</v>
      </c>
      <c r="CL824" s="14" t="n">
        <v>0</v>
      </c>
      <c r="CM824" s="14" t="n">
        <v>0</v>
      </c>
      <c r="CN824" s="14" t="n">
        <v>0</v>
      </c>
      <c r="CO824" s="14" t="n">
        <v>0</v>
      </c>
      <c r="CP824" s="14" t="n">
        <v>0</v>
      </c>
      <c r="CQ824" s="14" t="n">
        <v>1.198</v>
      </c>
      <c r="CR824" s="14" t="n">
        <v>0</v>
      </c>
      <c r="CS824" s="14" t="n">
        <v>4.776</v>
      </c>
      <c r="CT824" s="14" t="n">
        <v>3.604</v>
      </c>
      <c r="CU824" s="14" t="n">
        <v>9.407999999999999</v>
      </c>
    </row>
    <row r="825">
      <c r="A825" s="14" t="inlineStr">
        <is>
          <t>TUV2022</t>
        </is>
      </c>
      <c r="B825" s="14" t="inlineStr">
        <is>
          <t>TUV</t>
        </is>
      </c>
      <c r="C825" s="14" t="inlineStr">
        <is>
          <t>TUV</t>
        </is>
      </c>
      <c r="D825" s="14" t="inlineStr">
        <is>
          <t>Tuvalu</t>
        </is>
      </c>
      <c r="E825" s="14" t="n">
        <v>2022</v>
      </c>
      <c r="F825" s="14" t="n">
        <v>0</v>
      </c>
      <c r="G825" s="14" t="n">
        <v>8.788</v>
      </c>
      <c r="H825" s="14" t="n">
        <v>1.235</v>
      </c>
      <c r="I825" s="14" t="n">
        <v>0</v>
      </c>
      <c r="J825" s="14" t="n">
        <v>8.788</v>
      </c>
      <c r="K825" s="14" t="n">
        <v>0</v>
      </c>
      <c r="L825" s="14" t="n">
        <v>1</v>
      </c>
      <c r="M825" s="14" t="n">
        <v>9.782999999999999</v>
      </c>
      <c r="N825" s="14" t="n">
        <v>3.704</v>
      </c>
      <c r="O825" s="14" t="n">
        <v>0</v>
      </c>
      <c r="P825" s="14" t="n">
        <v>9.782999999999999</v>
      </c>
      <c r="Q825" s="14" t="n">
        <v>0</v>
      </c>
      <c r="R825" s="14" t="n">
        <v>1</v>
      </c>
      <c r="S825" s="14" t="n">
        <v>14.962</v>
      </c>
      <c r="T825" s="14" t="n">
        <v>7.408</v>
      </c>
      <c r="U825" s="14" t="n">
        <v>0</v>
      </c>
      <c r="V825" s="14" t="n">
        <v>14.962</v>
      </c>
      <c r="W825" s="14" t="n">
        <v>0</v>
      </c>
      <c r="X825" s="14" t="n">
        <v>1</v>
      </c>
      <c r="Y825" s="14" t="n">
        <v>17.332</v>
      </c>
      <c r="Z825" s="14" t="n">
        <v>2.139</v>
      </c>
      <c r="AA825" s="14" t="n">
        <v>0</v>
      </c>
      <c r="AB825" s="14" t="n">
        <v>17.332</v>
      </c>
      <c r="AC825" s="14" t="n">
        <v>0</v>
      </c>
      <c r="AD825" s="14" t="n">
        <v>1</v>
      </c>
      <c r="AE825" s="14" t="n">
        <v>18.566</v>
      </c>
      <c r="AF825" s="14" t="n">
        <v>4.048</v>
      </c>
      <c r="AG825" s="14" t="n">
        <v>0</v>
      </c>
      <c r="AH825" s="14" t="n">
        <v>18.566</v>
      </c>
      <c r="AI825" s="14" t="n">
        <v>0</v>
      </c>
      <c r="AJ825" s="14" t="n">
        <v>1</v>
      </c>
      <c r="AK825" s="14" t="n">
        <v>25.974</v>
      </c>
      <c r="AL825" s="14" t="n">
        <v>13.478</v>
      </c>
      <c r="AM825" s="14" t="n">
        <v>0</v>
      </c>
      <c r="AN825" s="14" t="n">
        <v>25.974</v>
      </c>
      <c r="AO825" s="14" t="n">
        <v>0</v>
      </c>
      <c r="AP825" s="14" t="n">
        <v>1</v>
      </c>
      <c r="AQ825" s="14" t="n">
        <v>0.847</v>
      </c>
      <c r="AR825" s="14" t="n">
        <v>0.123</v>
      </c>
      <c r="AS825" s="14" t="n">
        <v>0</v>
      </c>
      <c r="AT825" s="14" t="n">
        <v>0.847</v>
      </c>
      <c r="AU825" s="14" t="n">
        <v>0</v>
      </c>
      <c r="AV825" s="14" t="n">
        <v>1</v>
      </c>
      <c r="AW825" s="14" t="n">
        <v>0.947</v>
      </c>
      <c r="AX825" s="14" t="n">
        <v>0.123</v>
      </c>
      <c r="AY825" s="14" t="n">
        <v>0</v>
      </c>
      <c r="AZ825" s="14" t="n">
        <v>0.947</v>
      </c>
      <c r="BA825" s="14" t="n">
        <v>0</v>
      </c>
      <c r="BB825" s="14" t="n">
        <v>1</v>
      </c>
      <c r="BC825" s="14" t="n">
        <v>0.589</v>
      </c>
      <c r="BD825" s="14" t="n">
        <v>0.123</v>
      </c>
      <c r="BE825" s="14" t="n">
        <v>0</v>
      </c>
      <c r="BF825" s="14" t="n">
        <v>0.589</v>
      </c>
      <c r="BG825" s="14" t="n">
        <v>0</v>
      </c>
      <c r="BH825" s="14" t="n">
        <v>1</v>
      </c>
      <c r="BI825" s="14" t="n">
        <v>0.6889999999999999</v>
      </c>
      <c r="BJ825" s="14" t="n">
        <v>0.123</v>
      </c>
      <c r="BK825" s="14" t="n">
        <v>0</v>
      </c>
      <c r="BL825" s="14" t="n">
        <v>0.6889999999999999</v>
      </c>
      <c r="BM825" s="14" t="n">
        <v>0</v>
      </c>
      <c r="BN825" s="14" t="n">
        <v>1</v>
      </c>
      <c r="BO825" s="14" t="n">
        <v>0</v>
      </c>
      <c r="BP825" s="14" t="n">
        <v>0</v>
      </c>
      <c r="BQ825" s="14" t="n">
        <v>0</v>
      </c>
      <c r="BR825" s="14" t="n">
        <v>0</v>
      </c>
      <c r="BS825" s="14" t="n">
        <v>1</v>
      </c>
      <c r="BT825" s="14" t="n">
        <v>0</v>
      </c>
      <c r="BU825" s="14" t="n">
        <v>0</v>
      </c>
      <c r="BV825" s="14" t="n">
        <v>0</v>
      </c>
      <c r="BW825" s="14" t="n">
        <v>0</v>
      </c>
      <c r="BX825" s="14" t="n">
        <v>1</v>
      </c>
      <c r="BY825" s="14" t="n">
        <v>12.729</v>
      </c>
      <c r="BZ825" s="14" t="n">
        <v>0</v>
      </c>
      <c r="CA825" s="14" t="n">
        <v>12.729</v>
      </c>
      <c r="CB825" s="14" t="n">
        <v>0</v>
      </c>
      <c r="CC825" s="14" t="n">
        <v>102.477</v>
      </c>
      <c r="CD825" s="14" t="n">
        <v>7.95</v>
      </c>
      <c r="CE825" s="14" t="n">
        <v>0</v>
      </c>
      <c r="CF825" s="14" t="n">
        <v>102.477</v>
      </c>
      <c r="CG825" s="14" t="n">
        <v>0</v>
      </c>
      <c r="CH825" s="14" t="n">
        <v>1</v>
      </c>
      <c r="CI825" s="14" t="n">
        <v>0</v>
      </c>
      <c r="CJ825" s="14" t="n">
        <v>0</v>
      </c>
      <c r="CK825" s="14" t="n">
        <v>0</v>
      </c>
      <c r="CL825" s="14" t="n">
        <v>0</v>
      </c>
      <c r="CM825" s="14" t="n">
        <v>0</v>
      </c>
      <c r="CN825" s="14" t="n">
        <v>0</v>
      </c>
      <c r="CO825" s="14" t="n">
        <v>0</v>
      </c>
      <c r="CP825" s="14" t="n">
        <v>0</v>
      </c>
      <c r="CQ825" s="14" t="n">
        <v>1.294</v>
      </c>
      <c r="CR825" s="14" t="n">
        <v>0</v>
      </c>
      <c r="CS825" s="14" t="n">
        <v>5.158</v>
      </c>
      <c r="CT825" s="14" t="n">
        <v>7.554</v>
      </c>
      <c r="CU825" s="14" t="n">
        <v>16.097</v>
      </c>
    </row>
    <row r="826">
      <c r="A826" s="14" t="inlineStr">
        <is>
          <t>TUV2023</t>
        </is>
      </c>
      <c r="B826" s="14" t="inlineStr">
        <is>
          <t>TUV</t>
        </is>
      </c>
      <c r="C826" s="14" t="inlineStr">
        <is>
          <t>TUV</t>
        </is>
      </c>
      <c r="D826" s="14" t="inlineStr">
        <is>
          <t>Tuvalu</t>
        </is>
      </c>
      <c r="E826" s="14" t="n">
        <v>2023</v>
      </c>
      <c r="F826" s="14" t="n">
        <v>0</v>
      </c>
      <c r="G826" s="14" t="n">
        <v>5.77</v>
      </c>
      <c r="H826" s="14" t="n">
        <v>1.286</v>
      </c>
      <c r="I826" s="14" t="n">
        <v>0</v>
      </c>
      <c r="J826" s="14" t="n">
        <v>5.77</v>
      </c>
      <c r="K826" s="14" t="n">
        <v>0</v>
      </c>
      <c r="L826" s="14" t="n">
        <v>1</v>
      </c>
      <c r="M826" s="14" t="n">
        <v>7.886</v>
      </c>
      <c r="N826" s="14" t="n">
        <v>3.857</v>
      </c>
      <c r="O826" s="14" t="n">
        <v>0</v>
      </c>
      <c r="P826" s="14" t="n">
        <v>7.886</v>
      </c>
      <c r="Q826" s="14" t="n">
        <v>0</v>
      </c>
      <c r="R826" s="14" t="n">
        <v>1</v>
      </c>
      <c r="S826" s="14" t="n">
        <v>12.198</v>
      </c>
      <c r="T826" s="14" t="n">
        <v>7.714</v>
      </c>
      <c r="U826" s="14" t="n">
        <v>0</v>
      </c>
      <c r="V826" s="14" t="n">
        <v>12.198</v>
      </c>
      <c r="W826" s="14" t="n">
        <v>0</v>
      </c>
      <c r="X826" s="14" t="n">
        <v>1</v>
      </c>
      <c r="Y826" s="14" t="n">
        <v>13.814</v>
      </c>
      <c r="Z826" s="14" t="n">
        <v>1.705</v>
      </c>
      <c r="AA826" s="14" t="n">
        <v>0</v>
      </c>
      <c r="AB826" s="14" t="n">
        <v>13.814</v>
      </c>
      <c r="AC826" s="14" t="n">
        <v>0</v>
      </c>
      <c r="AD826" s="14" t="n">
        <v>1</v>
      </c>
      <c r="AE826" s="14" t="n">
        <v>15.1</v>
      </c>
      <c r="AF826" s="14" t="n">
        <v>3.292</v>
      </c>
      <c r="AG826" s="14" t="n">
        <v>0</v>
      </c>
      <c r="AH826" s="14" t="n">
        <v>15.1</v>
      </c>
      <c r="AI826" s="14" t="n">
        <v>0</v>
      </c>
      <c r="AJ826" s="14" t="n">
        <v>1</v>
      </c>
      <c r="AK826" s="14" t="n">
        <v>22.814</v>
      </c>
      <c r="AL826" s="14" t="n">
        <v>11.838</v>
      </c>
      <c r="AM826" s="14" t="n">
        <v>0</v>
      </c>
      <c r="AN826" s="14" t="n">
        <v>22.814</v>
      </c>
      <c r="AO826" s="14" t="n">
        <v>0</v>
      </c>
      <c r="AP826" s="14" t="n">
        <v>1</v>
      </c>
      <c r="AQ826" s="14" t="n">
        <v>0.749</v>
      </c>
      <c r="AR826" s="14" t="n">
        <v>0.129</v>
      </c>
      <c r="AS826" s="14" t="n">
        <v>0</v>
      </c>
      <c r="AT826" s="14" t="n">
        <v>0.749</v>
      </c>
      <c r="AU826" s="14" t="n">
        <v>0</v>
      </c>
      <c r="AV826" s="14" t="n">
        <v>1</v>
      </c>
      <c r="AW826" s="14" t="n">
        <v>0.783</v>
      </c>
      <c r="AX826" s="14" t="n">
        <v>0.129</v>
      </c>
      <c r="AY826" s="14" t="n">
        <v>0</v>
      </c>
      <c r="AZ826" s="14" t="n">
        <v>0.783</v>
      </c>
      <c r="BA826" s="14" t="n">
        <v>0</v>
      </c>
      <c r="BB826" s="14" t="n">
        <v>1</v>
      </c>
      <c r="BC826" s="14" t="n">
        <v>0.527</v>
      </c>
      <c r="BD826" s="14" t="n">
        <v>0.129</v>
      </c>
      <c r="BE826" s="14" t="n">
        <v>0</v>
      </c>
      <c r="BF826" s="14" t="n">
        <v>0.527</v>
      </c>
      <c r="BG826" s="14" t="n">
        <v>0</v>
      </c>
      <c r="BH826" s="14" t="n">
        <v>1</v>
      </c>
      <c r="BI826" s="14" t="n">
        <v>0.64</v>
      </c>
      <c r="BJ826" s="14" t="n">
        <v>0.129</v>
      </c>
      <c r="BK826" s="14" t="n">
        <v>0</v>
      </c>
      <c r="BL826" s="14" t="n">
        <v>0.64</v>
      </c>
      <c r="BM826" s="14" t="n">
        <v>0</v>
      </c>
      <c r="BN826" s="14" t="n">
        <v>1</v>
      </c>
      <c r="BO826" s="14" t="n">
        <v>0</v>
      </c>
      <c r="BP826" s="14" t="n">
        <v>0</v>
      </c>
      <c r="BQ826" s="14" t="n">
        <v>0</v>
      </c>
      <c r="BR826" s="14" t="n">
        <v>0</v>
      </c>
      <c r="BS826" s="14" t="n">
        <v>1</v>
      </c>
      <c r="BT826" s="14" t="n">
        <v>0</v>
      </c>
      <c r="BU826" s="14" t="n">
        <v>0</v>
      </c>
      <c r="BV826" s="14" t="n">
        <v>0</v>
      </c>
      <c r="BW826" s="14" t="n">
        <v>0</v>
      </c>
      <c r="BX826" s="14" t="n">
        <v>1</v>
      </c>
      <c r="BY826" s="14" t="n">
        <v>13.254</v>
      </c>
      <c r="BZ826" s="14" t="n">
        <v>0</v>
      </c>
      <c r="CA826" s="14" t="n">
        <v>13.254</v>
      </c>
      <c r="CB826" s="14" t="n">
        <v>0</v>
      </c>
      <c r="CC826" s="14" t="n">
        <v>87.07899999999999</v>
      </c>
      <c r="CD826" s="14" t="n">
        <v>7.95</v>
      </c>
      <c r="CE826" s="14" t="n">
        <v>0</v>
      </c>
      <c r="CF826" s="14" t="n">
        <v>87.07899999999999</v>
      </c>
      <c r="CG826" s="14" t="n">
        <v>0</v>
      </c>
      <c r="CH826" s="14" t="n">
        <v>1</v>
      </c>
      <c r="CI826" s="14" t="n">
        <v>0</v>
      </c>
      <c r="CJ826" s="14" t="n">
        <v>0</v>
      </c>
      <c r="CK826" s="14" t="n">
        <v>0</v>
      </c>
      <c r="CL826" s="14" t="n">
        <v>0</v>
      </c>
      <c r="CM826" s="14" t="n">
        <v>0</v>
      </c>
      <c r="CN826" s="14" t="n">
        <v>0</v>
      </c>
      <c r="CO826" s="14" t="n">
        <v>0</v>
      </c>
      <c r="CP826" s="14" t="n">
        <v>0</v>
      </c>
      <c r="CQ826" s="14" t="n">
        <v>1.348</v>
      </c>
      <c r="CR826" s="14" t="n">
        <v>0</v>
      </c>
      <c r="CS826" s="14" t="n">
        <v>5.37</v>
      </c>
      <c r="CT826" s="14" t="n">
        <v>4.484</v>
      </c>
      <c r="CU826" s="14" t="n">
        <v>12.529</v>
      </c>
    </row>
    <row r="827">
      <c r="A827" s="14" t="inlineStr">
        <is>
          <t>TUV2024</t>
        </is>
      </c>
      <c r="B827" s="14" t="inlineStr">
        <is>
          <t>TUV</t>
        </is>
      </c>
      <c r="C827" s="14" t="inlineStr">
        <is>
          <t>TUV</t>
        </is>
      </c>
      <c r="D827" s="14" t="inlineStr">
        <is>
          <t>Tuvalu</t>
        </is>
      </c>
      <c r="E827" s="14" t="n">
        <v>2024</v>
      </c>
      <c r="F827" s="14" t="n">
        <v>0</v>
      </c>
      <c r="G827" s="14" t="n">
        <v>4.833</v>
      </c>
      <c r="H827" s="14" t="n">
        <v>1.324</v>
      </c>
      <c r="I827" s="14" t="n">
        <v>0</v>
      </c>
      <c r="J827" s="14" t="n">
        <v>4.833</v>
      </c>
      <c r="K827" s="14" t="n">
        <v>0</v>
      </c>
      <c r="L827" s="14" t="n">
        <v>1</v>
      </c>
      <c r="M827" s="14" t="n">
        <v>7.124</v>
      </c>
      <c r="N827" s="14" t="n">
        <v>3.971</v>
      </c>
      <c r="O827" s="14" t="n">
        <v>0</v>
      </c>
      <c r="P827" s="14" t="n">
        <v>7.124</v>
      </c>
      <c r="Q827" s="14" t="n">
        <v>0</v>
      </c>
      <c r="R827" s="14" t="n">
        <v>1</v>
      </c>
      <c r="S827" s="14" t="n">
        <v>11.451</v>
      </c>
      <c r="T827" s="14" t="n">
        <v>7.942</v>
      </c>
      <c r="U827" s="14" t="n">
        <v>0</v>
      </c>
      <c r="V827" s="14" t="n">
        <v>11.451</v>
      </c>
      <c r="W827" s="14" t="n">
        <v>0</v>
      </c>
      <c r="X827" s="14" t="n">
        <v>1</v>
      </c>
      <c r="Y827" s="14" t="n">
        <v>12.219</v>
      </c>
      <c r="Z827" s="14" t="n">
        <v>1.508</v>
      </c>
      <c r="AA827" s="14" t="n">
        <v>0</v>
      </c>
      <c r="AB827" s="14" t="n">
        <v>12.219</v>
      </c>
      <c r="AC827" s="14" t="n">
        <v>0</v>
      </c>
      <c r="AD827" s="14" t="n">
        <v>1</v>
      </c>
      <c r="AE827" s="14" t="n">
        <v>13.543</v>
      </c>
      <c r="AF827" s="14" t="n">
        <v>2.952</v>
      </c>
      <c r="AG827" s="14" t="n">
        <v>0</v>
      </c>
      <c r="AH827" s="14" t="n">
        <v>13.543</v>
      </c>
      <c r="AI827" s="14" t="n">
        <v>0</v>
      </c>
      <c r="AJ827" s="14" t="n">
        <v>1</v>
      </c>
      <c r="AK827" s="14" t="n">
        <v>21.484</v>
      </c>
      <c r="AL827" s="14" t="n">
        <v>11.148</v>
      </c>
      <c r="AM827" s="14" t="n">
        <v>0</v>
      </c>
      <c r="AN827" s="14" t="n">
        <v>21.484</v>
      </c>
      <c r="AO827" s="14" t="n">
        <v>0</v>
      </c>
      <c r="AP827" s="14" t="n">
        <v>1</v>
      </c>
      <c r="AQ827" s="14" t="n">
        <v>0.72</v>
      </c>
      <c r="AR827" s="14" t="n">
        <v>0.132</v>
      </c>
      <c r="AS827" s="14" t="n">
        <v>0</v>
      </c>
      <c r="AT827" s="14" t="n">
        <v>0.72</v>
      </c>
      <c r="AU827" s="14" t="n">
        <v>0</v>
      </c>
      <c r="AV827" s="14" t="n">
        <v>1</v>
      </c>
      <c r="AW827" s="14" t="n">
        <v>0.734</v>
      </c>
      <c r="AX827" s="14" t="n">
        <v>0.132</v>
      </c>
      <c r="AY827" s="14" t="n">
        <v>0</v>
      </c>
      <c r="AZ827" s="14" t="n">
        <v>0.734</v>
      </c>
      <c r="BA827" s="14" t="n">
        <v>0</v>
      </c>
      <c r="BB827" s="14" t="n">
        <v>1</v>
      </c>
      <c r="BC827" s="14" t="n">
        <v>0.51</v>
      </c>
      <c r="BD827" s="14" t="n">
        <v>0.132</v>
      </c>
      <c r="BE827" s="14" t="n">
        <v>0</v>
      </c>
      <c r="BF827" s="14" t="n">
        <v>0.51</v>
      </c>
      <c r="BG827" s="14" t="n">
        <v>0</v>
      </c>
      <c r="BH827" s="14" t="n">
        <v>1</v>
      </c>
      <c r="BI827" s="14" t="n">
        <v>0.652</v>
      </c>
      <c r="BJ827" s="14" t="n">
        <v>0.132</v>
      </c>
      <c r="BK827" s="14" t="n">
        <v>0</v>
      </c>
      <c r="BL827" s="14" t="n">
        <v>0.652</v>
      </c>
      <c r="BM827" s="14" t="n">
        <v>0</v>
      </c>
      <c r="BN827" s="14" t="n">
        <v>1</v>
      </c>
      <c r="BO827" s="14" t="n">
        <v>0</v>
      </c>
      <c r="BP827" s="14" t="n">
        <v>0</v>
      </c>
      <c r="BQ827" s="14" t="n">
        <v>0</v>
      </c>
      <c r="BR827" s="14" t="n">
        <v>0</v>
      </c>
      <c r="BS827" s="14" t="n">
        <v>1</v>
      </c>
      <c r="BT827" s="14" t="n">
        <v>0</v>
      </c>
      <c r="BU827" s="14" t="n">
        <v>0</v>
      </c>
      <c r="BV827" s="14" t="n">
        <v>0</v>
      </c>
      <c r="BW827" s="14" t="n">
        <v>0</v>
      </c>
      <c r="BX827" s="14" t="n">
        <v>1</v>
      </c>
      <c r="BY827" s="14" t="n">
        <v>13.646</v>
      </c>
      <c r="BZ827" s="14" t="n">
        <v>0</v>
      </c>
      <c r="CA827" s="14" t="n">
        <v>13.646</v>
      </c>
      <c r="CB827" s="14" t="n">
        <v>0</v>
      </c>
      <c r="CC827" s="14" t="n">
        <v>86.38500000000001</v>
      </c>
      <c r="CD827" s="14" t="n">
        <v>7.95</v>
      </c>
      <c r="CE827" s="14" t="n">
        <v>0</v>
      </c>
      <c r="CF827" s="14" t="n">
        <v>86.38500000000001</v>
      </c>
      <c r="CG827" s="14" t="n">
        <v>0</v>
      </c>
      <c r="CH827" s="14" t="n">
        <v>1</v>
      </c>
      <c r="CI827" s="14" t="n">
        <v>0</v>
      </c>
      <c r="CJ827" s="14" t="n">
        <v>0</v>
      </c>
      <c r="CK827" s="14" t="n">
        <v>0</v>
      </c>
      <c r="CL827" s="14" t="n">
        <v>0</v>
      </c>
      <c r="CM827" s="14" t="n">
        <v>0</v>
      </c>
      <c r="CN827" s="14" t="n">
        <v>0</v>
      </c>
      <c r="CO827" s="14" t="n">
        <v>0</v>
      </c>
      <c r="CP827" s="14" t="n">
        <v>0</v>
      </c>
      <c r="CQ827" s="14" t="n">
        <v>1.387</v>
      </c>
      <c r="CR827" s="14" t="n">
        <v>0</v>
      </c>
      <c r="CS827" s="14" t="n">
        <v>5.529</v>
      </c>
      <c r="CT827" s="14" t="n">
        <v>3.509</v>
      </c>
      <c r="CU827" s="14" t="n">
        <v>10.896</v>
      </c>
    </row>
    <row r="828">
      <c r="A828" s="14" t="inlineStr">
        <is>
          <t>UGA2021</t>
        </is>
      </c>
      <c r="B828" s="14" t="inlineStr">
        <is>
          <t>UGA</t>
        </is>
      </c>
      <c r="C828" s="14" t="inlineStr">
        <is>
          <t>UGA</t>
        </is>
      </c>
      <c r="D828" s="14" t="inlineStr">
        <is>
          <t>Uganda</t>
        </is>
      </c>
      <c r="E828" s="14" t="n">
        <v>2021</v>
      </c>
      <c r="F828" s="14" t="n">
        <v>0.18</v>
      </c>
      <c r="G828" s="14" t="n">
        <v>5.897</v>
      </c>
      <c r="H828" s="14" t="n">
        <v>1.143</v>
      </c>
      <c r="I828" s="14" t="n">
        <v>0</v>
      </c>
      <c r="J828" s="14" t="n">
        <v>5.897</v>
      </c>
      <c r="K828" s="14" t="n">
        <v>0</v>
      </c>
      <c r="L828" s="14" t="n">
        <v>1</v>
      </c>
      <c r="M828" s="14" t="n">
        <v>7.964</v>
      </c>
      <c r="N828" s="14" t="n">
        <v>3.43</v>
      </c>
      <c r="O828" s="14" t="n">
        <v>0</v>
      </c>
      <c r="P828" s="14" t="n">
        <v>7.964</v>
      </c>
      <c r="Q828" s="14" t="n">
        <v>0</v>
      </c>
      <c r="R828" s="14" t="n">
        <v>1</v>
      </c>
      <c r="S828" s="14" t="n">
        <v>11.613</v>
      </c>
      <c r="T828" s="14" t="n">
        <v>6.86</v>
      </c>
      <c r="U828" s="14" t="n">
        <v>0</v>
      </c>
      <c r="V828" s="14" t="n">
        <v>13.704</v>
      </c>
      <c r="W828" s="14" t="n">
        <v>0.18</v>
      </c>
      <c r="X828" s="14" t="n">
        <v>1</v>
      </c>
      <c r="Y828" s="14" t="n">
        <v>16.222</v>
      </c>
      <c r="Z828" s="14" t="n">
        <v>2.193</v>
      </c>
      <c r="AA828" s="14" t="n">
        <v>0</v>
      </c>
      <c r="AB828" s="14" t="n">
        <v>16.222</v>
      </c>
      <c r="AC828" s="14" t="n">
        <v>0</v>
      </c>
      <c r="AD828" s="14" t="n">
        <v>1</v>
      </c>
      <c r="AE828" s="14" t="n">
        <v>17.366</v>
      </c>
      <c r="AF828" s="14" t="n">
        <v>4.061</v>
      </c>
      <c r="AG828" s="14" t="n">
        <v>0</v>
      </c>
      <c r="AH828" s="14" t="n">
        <v>17.366</v>
      </c>
      <c r="AI828" s="14" t="n">
        <v>0</v>
      </c>
      <c r="AJ828" s="14" t="n">
        <v>1</v>
      </c>
      <c r="AK828" s="14" t="n">
        <v>24.226</v>
      </c>
      <c r="AL828" s="14" t="n">
        <v>12.902</v>
      </c>
      <c r="AM828" s="14" t="n">
        <v>0</v>
      </c>
      <c r="AN828" s="14" t="n">
        <v>28.586</v>
      </c>
      <c r="AO828" s="14" t="n">
        <v>0.18</v>
      </c>
      <c r="AP828" s="14" t="n">
        <v>1</v>
      </c>
      <c r="AQ828" s="14" t="n">
        <v>0.619</v>
      </c>
      <c r="AR828" s="14" t="n">
        <v>0.114</v>
      </c>
      <c r="AS828" s="14" t="n">
        <v>0.332</v>
      </c>
      <c r="AT828" s="14" t="n">
        <v>1.123</v>
      </c>
      <c r="AU828" s="14" t="n">
        <v>0.18</v>
      </c>
      <c r="AV828" s="14" t="n">
        <v>1</v>
      </c>
      <c r="AW828" s="14" t="n">
        <v>0.599</v>
      </c>
      <c r="AX828" s="14" t="n">
        <v>0.114</v>
      </c>
      <c r="AY828" s="14" t="n">
        <v>0.273</v>
      </c>
      <c r="AZ828" s="14" t="n">
        <v>1.029</v>
      </c>
      <c r="BA828" s="14" t="n">
        <v>0.18</v>
      </c>
      <c r="BB828" s="14" t="n">
        <v>1</v>
      </c>
      <c r="BC828" s="14" t="n">
        <v>0.439</v>
      </c>
      <c r="BD828" s="14" t="n">
        <v>0.114</v>
      </c>
      <c r="BE828" s="14" t="n">
        <v>0</v>
      </c>
      <c r="BF828" s="14" t="n">
        <v>0.518</v>
      </c>
      <c r="BG828" s="14" t="n">
        <v>0.18</v>
      </c>
      <c r="BH828" s="14" t="n">
        <v>1</v>
      </c>
      <c r="BI828" s="14" t="n">
        <v>0.505</v>
      </c>
      <c r="BJ828" s="14" t="n">
        <v>0.114</v>
      </c>
      <c r="BK828" s="14" t="n">
        <v>0.275</v>
      </c>
      <c r="BL828" s="14" t="n">
        <v>0.921</v>
      </c>
      <c r="BM828" s="14" t="n">
        <v>0.18</v>
      </c>
      <c r="BN828" s="14" t="n">
        <v>1</v>
      </c>
      <c r="BO828" s="14" t="n">
        <v>0</v>
      </c>
      <c r="BP828" s="14" t="n">
        <v>0</v>
      </c>
      <c r="BQ828" s="14" t="n">
        <v>0.097</v>
      </c>
      <c r="BR828" s="14" t="n">
        <v>0</v>
      </c>
      <c r="BS828" s="14" t="n">
        <v>0.833</v>
      </c>
      <c r="BT828" s="14" t="n">
        <v>0</v>
      </c>
      <c r="BU828" s="14" t="n">
        <v>0</v>
      </c>
      <c r="BV828" s="14" t="n">
        <v>0.208</v>
      </c>
      <c r="BW828" s="14" t="n">
        <v>0.18</v>
      </c>
      <c r="BX828" s="14" t="n">
        <v>1</v>
      </c>
      <c r="BY828" s="14" t="n">
        <v>11.787</v>
      </c>
      <c r="BZ828" s="14" t="n">
        <v>0</v>
      </c>
      <c r="CA828" s="14" t="n">
        <v>11.787</v>
      </c>
      <c r="CB828" s="14" t="n">
        <v>0</v>
      </c>
      <c r="CC828" s="14" t="n">
        <v>78.125</v>
      </c>
      <c r="CD828" s="14" t="n">
        <v>7.95</v>
      </c>
      <c r="CE828" s="14" t="n">
        <v>38.776</v>
      </c>
      <c r="CF828" s="14" t="n">
        <v>137.943</v>
      </c>
      <c r="CG828" s="14" t="n">
        <v>0.18</v>
      </c>
      <c r="CH828" s="14" t="n">
        <v>1</v>
      </c>
      <c r="CI828" s="14" t="n">
        <v>0</v>
      </c>
      <c r="CJ828" s="14" t="n">
        <v>0</v>
      </c>
      <c r="CK828" s="14" t="n">
        <v>0</v>
      </c>
      <c r="CL828" s="14" t="n">
        <v>0</v>
      </c>
      <c r="CM828" s="14" t="n">
        <v>0</v>
      </c>
      <c r="CN828" s="14" t="n">
        <v>0</v>
      </c>
      <c r="CO828" s="14" t="n">
        <v>0</v>
      </c>
      <c r="CP828" s="14" t="n">
        <v>0</v>
      </c>
      <c r="CQ828" s="14" t="n">
        <v>1.198</v>
      </c>
      <c r="CR828" s="14" t="n">
        <v>0</v>
      </c>
      <c r="CS828" s="14" t="n">
        <v>4.776</v>
      </c>
      <c r="CT828" s="14" t="n">
        <v>4.753</v>
      </c>
      <c r="CU828" s="14" t="n">
        <v>15.162</v>
      </c>
    </row>
    <row r="829">
      <c r="A829" s="14" t="inlineStr">
        <is>
          <t>UGA2022</t>
        </is>
      </c>
      <c r="B829" s="14" t="inlineStr">
        <is>
          <t>UGA</t>
        </is>
      </c>
      <c r="C829" s="14" t="inlineStr">
        <is>
          <t>UGA</t>
        </is>
      </c>
      <c r="D829" s="14" t="inlineStr">
        <is>
          <t>Uganda</t>
        </is>
      </c>
      <c r="E829" s="14" t="n">
        <v>2022</v>
      </c>
      <c r="F829" s="14" t="n">
        <v>0.18</v>
      </c>
      <c r="G829" s="14" t="n">
        <v>11.72</v>
      </c>
      <c r="H829" s="14" t="n">
        <v>1.235</v>
      </c>
      <c r="I829" s="14" t="n">
        <v>0</v>
      </c>
      <c r="J829" s="14" t="n">
        <v>11.72</v>
      </c>
      <c r="K829" s="14" t="n">
        <v>0</v>
      </c>
      <c r="L829" s="14" t="n">
        <v>1</v>
      </c>
      <c r="M829" s="14" t="n">
        <v>9.782999999999999</v>
      </c>
      <c r="N829" s="14" t="n">
        <v>3.704</v>
      </c>
      <c r="O829" s="14" t="n">
        <v>0</v>
      </c>
      <c r="P829" s="14" t="n">
        <v>9.782999999999999</v>
      </c>
      <c r="Q829" s="14" t="n">
        <v>0</v>
      </c>
      <c r="R829" s="14" t="n">
        <v>1</v>
      </c>
      <c r="S829" s="14" t="n">
        <v>17.893</v>
      </c>
      <c r="T829" s="14" t="n">
        <v>7.408</v>
      </c>
      <c r="U829" s="14" t="n">
        <v>0.238</v>
      </c>
      <c r="V829" s="14" t="n">
        <v>21.114</v>
      </c>
      <c r="W829" s="14" t="n">
        <v>0.18</v>
      </c>
      <c r="X829" s="14" t="n">
        <v>1</v>
      </c>
      <c r="Y829" s="14" t="n">
        <v>32.521</v>
      </c>
      <c r="Z829" s="14" t="n">
        <v>4.395</v>
      </c>
      <c r="AA829" s="14" t="n">
        <v>0</v>
      </c>
      <c r="AB829" s="14" t="n">
        <v>32.521</v>
      </c>
      <c r="AC829" s="14" t="n">
        <v>0</v>
      </c>
      <c r="AD829" s="14" t="n">
        <v>1</v>
      </c>
      <c r="AE829" s="14" t="n">
        <v>33.755</v>
      </c>
      <c r="AF829" s="14" t="n">
        <v>7.893</v>
      </c>
      <c r="AG829" s="14" t="n">
        <v>0</v>
      </c>
      <c r="AH829" s="14" t="n">
        <v>33.755</v>
      </c>
      <c r="AI829" s="14" t="n">
        <v>0</v>
      </c>
      <c r="AJ829" s="14" t="n">
        <v>1</v>
      </c>
      <c r="AK829" s="14" t="n">
        <v>41.163</v>
      </c>
      <c r="AL829" s="14" t="n">
        <v>21.923</v>
      </c>
      <c r="AM829" s="14" t="n">
        <v>0.548</v>
      </c>
      <c r="AN829" s="14" t="n">
        <v>48.573</v>
      </c>
      <c r="AO829" s="14" t="n">
        <v>0.18</v>
      </c>
      <c r="AP829" s="14" t="n">
        <v>1</v>
      </c>
      <c r="AQ829" s="14" t="n">
        <v>0.861</v>
      </c>
      <c r="AR829" s="14" t="n">
        <v>0.123</v>
      </c>
      <c r="AS829" s="14" t="n">
        <v>0.386</v>
      </c>
      <c r="AT829" s="14" t="n">
        <v>1.472</v>
      </c>
      <c r="AU829" s="14" t="n">
        <v>0.18</v>
      </c>
      <c r="AV829" s="14" t="n">
        <v>1</v>
      </c>
      <c r="AW829" s="14" t="n">
        <v>0.986</v>
      </c>
      <c r="AX829" s="14" t="n">
        <v>0.123</v>
      </c>
      <c r="AY829" s="14" t="n">
        <v>0.183</v>
      </c>
      <c r="AZ829" s="14" t="n">
        <v>1.38</v>
      </c>
      <c r="BA829" s="14" t="n">
        <v>0.18</v>
      </c>
      <c r="BB829" s="14" t="n">
        <v>1</v>
      </c>
      <c r="BC829" s="14" t="n">
        <v>0.598</v>
      </c>
      <c r="BD829" s="14" t="n">
        <v>0.123</v>
      </c>
      <c r="BE829" s="14" t="n">
        <v>0.008</v>
      </c>
      <c r="BF829" s="14" t="n">
        <v>0.705</v>
      </c>
      <c r="BG829" s="14" t="n">
        <v>0.18</v>
      </c>
      <c r="BH829" s="14" t="n">
        <v>1</v>
      </c>
      <c r="BI829" s="14" t="n">
        <v>0.612</v>
      </c>
      <c r="BJ829" s="14" t="n">
        <v>0.123</v>
      </c>
      <c r="BK829" s="14" t="n">
        <v>0.216</v>
      </c>
      <c r="BL829" s="14" t="n">
        <v>0.977</v>
      </c>
      <c r="BM829" s="14" t="n">
        <v>0.18</v>
      </c>
      <c r="BN829" s="14" t="n">
        <v>1</v>
      </c>
      <c r="BO829" s="14" t="n">
        <v>0</v>
      </c>
      <c r="BP829" s="14" t="n">
        <v>0</v>
      </c>
      <c r="BQ829" s="14" t="n">
        <v>0.102</v>
      </c>
      <c r="BR829" s="14" t="n">
        <v>0</v>
      </c>
      <c r="BS829" s="14" t="n">
        <v>0.833</v>
      </c>
      <c r="BT829" s="14" t="n">
        <v>0</v>
      </c>
      <c r="BU829" s="14" t="n">
        <v>0</v>
      </c>
      <c r="BV829" s="14" t="n">
        <v>0.222</v>
      </c>
      <c r="BW829" s="14" t="n">
        <v>0.18</v>
      </c>
      <c r="BX829" s="14" t="n">
        <v>1</v>
      </c>
      <c r="BY829" s="14" t="n">
        <v>12.729</v>
      </c>
      <c r="BZ829" s="14" t="n">
        <v>0</v>
      </c>
      <c r="CA829" s="14" t="n">
        <v>12.729</v>
      </c>
      <c r="CB829" s="14" t="n">
        <v>0</v>
      </c>
      <c r="CC829" s="14" t="n">
        <v>97.90000000000001</v>
      </c>
      <c r="CD829" s="14" t="n">
        <v>7.95</v>
      </c>
      <c r="CE829" s="14" t="n">
        <v>53.103</v>
      </c>
      <c r="CF829" s="14" t="n">
        <v>178.184</v>
      </c>
      <c r="CG829" s="14" t="n">
        <v>0.18</v>
      </c>
      <c r="CH829" s="14" t="n">
        <v>1</v>
      </c>
      <c r="CI829" s="14" t="n">
        <v>0</v>
      </c>
      <c r="CJ829" s="14" t="n">
        <v>0</v>
      </c>
      <c r="CK829" s="14" t="n">
        <v>0</v>
      </c>
      <c r="CL829" s="14" t="n">
        <v>0</v>
      </c>
      <c r="CM829" s="14" t="n">
        <v>0</v>
      </c>
      <c r="CN829" s="14" t="n">
        <v>0</v>
      </c>
      <c r="CO829" s="14" t="n">
        <v>0</v>
      </c>
      <c r="CP829" s="14" t="n">
        <v>0</v>
      </c>
      <c r="CQ829" s="14" t="n">
        <v>1.294</v>
      </c>
      <c r="CR829" s="14" t="n">
        <v>0</v>
      </c>
      <c r="CS829" s="14" t="n">
        <v>5.158</v>
      </c>
      <c r="CT829" s="14" t="n">
        <v>10.485</v>
      </c>
      <c r="CU829" s="14" t="n">
        <v>31.326</v>
      </c>
    </row>
    <row r="830">
      <c r="A830" s="14" t="inlineStr">
        <is>
          <t>UGA2023</t>
        </is>
      </c>
      <c r="B830" s="14" t="inlineStr">
        <is>
          <t>UGA</t>
        </is>
      </c>
      <c r="C830" s="14" t="inlineStr">
        <is>
          <t>UGA</t>
        </is>
      </c>
      <c r="D830" s="14" t="inlineStr">
        <is>
          <t>Uganda</t>
        </is>
      </c>
      <c r="E830" s="14" t="n">
        <v>2023</v>
      </c>
      <c r="F830" s="14" t="n">
        <v>0.18</v>
      </c>
      <c r="G830" s="14" t="n">
        <v>6.147</v>
      </c>
      <c r="H830" s="14" t="n">
        <v>1.286</v>
      </c>
      <c r="I830" s="14" t="n">
        <v>0</v>
      </c>
      <c r="J830" s="14" t="n">
        <v>6.147</v>
      </c>
      <c r="K830" s="14" t="n">
        <v>0</v>
      </c>
      <c r="L830" s="14" t="n">
        <v>1</v>
      </c>
      <c r="M830" s="14" t="n">
        <v>7.886</v>
      </c>
      <c r="N830" s="14" t="n">
        <v>3.857</v>
      </c>
      <c r="O830" s="14" t="n">
        <v>0</v>
      </c>
      <c r="P830" s="14" t="n">
        <v>7.886</v>
      </c>
      <c r="Q830" s="14" t="n">
        <v>0</v>
      </c>
      <c r="R830" s="14" t="n">
        <v>1</v>
      </c>
      <c r="S830" s="14" t="n">
        <v>12.575</v>
      </c>
      <c r="T830" s="14" t="n">
        <v>7.714</v>
      </c>
      <c r="U830" s="14" t="n">
        <v>0.251</v>
      </c>
      <c r="V830" s="14" t="n">
        <v>14.839</v>
      </c>
      <c r="W830" s="14" t="n">
        <v>0.18</v>
      </c>
      <c r="X830" s="14" t="n">
        <v>1</v>
      </c>
      <c r="Y830" s="14" t="n">
        <v>12.019</v>
      </c>
      <c r="Z830" s="14" t="n">
        <v>1.624</v>
      </c>
      <c r="AA830" s="14" t="n">
        <v>0</v>
      </c>
      <c r="AB830" s="14" t="n">
        <v>12.019</v>
      </c>
      <c r="AC830" s="14" t="n">
        <v>0</v>
      </c>
      <c r="AD830" s="14" t="n">
        <v>1</v>
      </c>
      <c r="AE830" s="14" t="n">
        <v>13.305</v>
      </c>
      <c r="AF830" s="14" t="n">
        <v>3.111</v>
      </c>
      <c r="AG830" s="14" t="n">
        <v>0</v>
      </c>
      <c r="AH830" s="14" t="n">
        <v>13.305</v>
      </c>
      <c r="AI830" s="14" t="n">
        <v>0</v>
      </c>
      <c r="AJ830" s="14" t="n">
        <v>1</v>
      </c>
      <c r="AK830" s="14" t="n">
        <v>21.019</v>
      </c>
      <c r="AL830" s="14" t="n">
        <v>11.194</v>
      </c>
      <c r="AM830" s="14" t="n">
        <v>0.419</v>
      </c>
      <c r="AN830" s="14" t="n">
        <v>24.802</v>
      </c>
      <c r="AO830" s="14" t="n">
        <v>0.18</v>
      </c>
      <c r="AP830" s="14" t="n">
        <v>1</v>
      </c>
      <c r="AQ830" s="14" t="n">
        <v>0.76</v>
      </c>
      <c r="AR830" s="14" t="n">
        <v>0.129</v>
      </c>
      <c r="AS830" s="14" t="n">
        <v>0.458</v>
      </c>
      <c r="AT830" s="14" t="n">
        <v>1.438</v>
      </c>
      <c r="AU830" s="14" t="n">
        <v>0.18</v>
      </c>
      <c r="AV830" s="14" t="n">
        <v>1</v>
      </c>
      <c r="AW830" s="14" t="n">
        <v>0.8110000000000001</v>
      </c>
      <c r="AX830" s="14" t="n">
        <v>0.129</v>
      </c>
      <c r="AY830" s="14" t="n">
        <v>0.292</v>
      </c>
      <c r="AZ830" s="14" t="n">
        <v>1.302</v>
      </c>
      <c r="BA830" s="14" t="n">
        <v>0.18</v>
      </c>
      <c r="BB830" s="14" t="n">
        <v>1</v>
      </c>
      <c r="BC830" s="14" t="n">
        <v>0.535</v>
      </c>
      <c r="BD830" s="14" t="n">
        <v>0.129</v>
      </c>
      <c r="BE830" s="14" t="n">
        <v>0.011</v>
      </c>
      <c r="BF830" s="14" t="n">
        <v>0.631</v>
      </c>
      <c r="BG830" s="14" t="n">
        <v>0.18</v>
      </c>
      <c r="BH830" s="14" t="n">
        <v>1</v>
      </c>
      <c r="BI830" s="14" t="n">
        <v>0.579</v>
      </c>
      <c r="BJ830" s="14" t="n">
        <v>0.129</v>
      </c>
      <c r="BK830" s="14" t="n">
        <v>0.259</v>
      </c>
      <c r="BL830" s="14" t="n">
        <v>0.97</v>
      </c>
      <c r="BM830" s="14" t="n">
        <v>0.18</v>
      </c>
      <c r="BN830" s="14" t="n">
        <v>1</v>
      </c>
      <c r="BO830" s="14" t="n">
        <v>0</v>
      </c>
      <c r="BP830" s="14" t="n">
        <v>0</v>
      </c>
      <c r="BQ830" s="14" t="n">
        <v>0.106</v>
      </c>
      <c r="BR830" s="14" t="n">
        <v>0</v>
      </c>
      <c r="BS830" s="14" t="n">
        <v>0.833</v>
      </c>
      <c r="BT830" s="14" t="n">
        <v>0</v>
      </c>
      <c r="BU830" s="14" t="n">
        <v>0</v>
      </c>
      <c r="BV830" s="14" t="n">
        <v>0.217</v>
      </c>
      <c r="BW830" s="14" t="n">
        <v>0.18</v>
      </c>
      <c r="BX830" s="14" t="n">
        <v>1</v>
      </c>
      <c r="BY830" s="14" t="n">
        <v>13.254</v>
      </c>
      <c r="BZ830" s="14" t="n">
        <v>0</v>
      </c>
      <c r="CA830" s="14" t="n">
        <v>13.254</v>
      </c>
      <c r="CB830" s="14" t="n">
        <v>0</v>
      </c>
      <c r="CC830" s="14" t="n">
        <v>83.248</v>
      </c>
      <c r="CD830" s="14" t="n">
        <v>7.95</v>
      </c>
      <c r="CE830" s="14" t="n">
        <v>65.199</v>
      </c>
      <c r="CF830" s="14" t="n">
        <v>171.745</v>
      </c>
      <c r="CG830" s="14" t="n">
        <v>0.18</v>
      </c>
      <c r="CH830" s="14" t="n">
        <v>1</v>
      </c>
      <c r="CI830" s="14" t="n">
        <v>0</v>
      </c>
      <c r="CJ830" s="14" t="n">
        <v>0</v>
      </c>
      <c r="CK830" s="14" t="n">
        <v>0</v>
      </c>
      <c r="CL830" s="14" t="n">
        <v>0</v>
      </c>
      <c r="CM830" s="14" t="n">
        <v>0</v>
      </c>
      <c r="CN830" s="14" t="n">
        <v>0</v>
      </c>
      <c r="CO830" s="14" t="n">
        <v>0</v>
      </c>
      <c r="CP830" s="14" t="n">
        <v>0</v>
      </c>
      <c r="CQ830" s="14" t="n">
        <v>1.348</v>
      </c>
      <c r="CR830" s="14" t="n">
        <v>0</v>
      </c>
      <c r="CS830" s="14" t="n">
        <v>5.37</v>
      </c>
      <c r="CT830" s="14" t="n">
        <v>4.861</v>
      </c>
      <c r="CU830" s="14" t="n">
        <v>11.622</v>
      </c>
    </row>
    <row r="831">
      <c r="A831" s="14" t="inlineStr">
        <is>
          <t>UGA2024</t>
        </is>
      </c>
      <c r="B831" s="14" t="inlineStr">
        <is>
          <t>UGA</t>
        </is>
      </c>
      <c r="C831" s="14" t="inlineStr">
        <is>
          <t>UGA</t>
        </is>
      </c>
      <c r="D831" s="14" t="inlineStr">
        <is>
          <t>Uganda</t>
        </is>
      </c>
      <c r="E831" s="14" t="n">
        <v>2024</v>
      </c>
      <c r="F831" s="14" t="n">
        <v>0.18</v>
      </c>
      <c r="G831" s="14" t="n">
        <v>5.575</v>
      </c>
      <c r="H831" s="14" t="n">
        <v>1.324</v>
      </c>
      <c r="I831" s="14" t="n">
        <v>0</v>
      </c>
      <c r="J831" s="14" t="n">
        <v>5.575</v>
      </c>
      <c r="K831" s="14" t="n">
        <v>0</v>
      </c>
      <c r="L831" s="14" t="n">
        <v>1</v>
      </c>
      <c r="M831" s="14" t="n">
        <v>7.124</v>
      </c>
      <c r="N831" s="14" t="n">
        <v>3.971</v>
      </c>
      <c r="O831" s="14" t="n">
        <v>0</v>
      </c>
      <c r="P831" s="14" t="n">
        <v>7.124</v>
      </c>
      <c r="Q831" s="14" t="n">
        <v>0</v>
      </c>
      <c r="R831" s="14" t="n">
        <v>1</v>
      </c>
      <c r="S831" s="14" t="n">
        <v>12.193</v>
      </c>
      <c r="T831" s="14" t="n">
        <v>7.942</v>
      </c>
      <c r="U831" s="14" t="n">
        <v>0.299</v>
      </c>
      <c r="V831" s="14" t="n">
        <v>14.388</v>
      </c>
      <c r="W831" s="14" t="n">
        <v>0.18</v>
      </c>
      <c r="X831" s="14" t="n">
        <v>1</v>
      </c>
      <c r="Y831" s="14" t="n">
        <v>10.789</v>
      </c>
      <c r="Z831" s="14" t="n">
        <v>1.458</v>
      </c>
      <c r="AA831" s="14" t="n">
        <v>0</v>
      </c>
      <c r="AB831" s="14" t="n">
        <v>10.789</v>
      </c>
      <c r="AC831" s="14" t="n">
        <v>0</v>
      </c>
      <c r="AD831" s="14" t="n">
        <v>1</v>
      </c>
      <c r="AE831" s="14" t="n">
        <v>12.112</v>
      </c>
      <c r="AF831" s="14" t="n">
        <v>2.832</v>
      </c>
      <c r="AG831" s="14" t="n">
        <v>0</v>
      </c>
      <c r="AH831" s="14" t="n">
        <v>12.112</v>
      </c>
      <c r="AI831" s="14" t="n">
        <v>0</v>
      </c>
      <c r="AJ831" s="14" t="n">
        <v>1</v>
      </c>
      <c r="AK831" s="14" t="n">
        <v>20.054</v>
      </c>
      <c r="AL831" s="14" t="n">
        <v>10.681</v>
      </c>
      <c r="AM831" s="14" t="n">
        <v>0.492</v>
      </c>
      <c r="AN831" s="14" t="n">
        <v>23.664</v>
      </c>
      <c r="AO831" s="14" t="n">
        <v>0.18</v>
      </c>
      <c r="AP831" s="14" t="n">
        <v>1</v>
      </c>
      <c r="AQ831" s="14" t="n">
        <v>0.724</v>
      </c>
      <c r="AR831" s="14" t="n">
        <v>0.132</v>
      </c>
      <c r="AS831" s="14" t="n">
        <v>0.513</v>
      </c>
      <c r="AT831" s="14" t="n">
        <v>1.425</v>
      </c>
      <c r="AU831" s="14" t="n">
        <v>0.18</v>
      </c>
      <c r="AV831" s="14" t="n">
        <v>1</v>
      </c>
      <c r="AW831" s="14" t="n">
        <v>0.75</v>
      </c>
      <c r="AX831" s="14" t="n">
        <v>0.132</v>
      </c>
      <c r="AY831" s="14" t="n">
        <v>0.36</v>
      </c>
      <c r="AZ831" s="14" t="n">
        <v>1.279</v>
      </c>
      <c r="BA831" s="14" t="n">
        <v>0.18</v>
      </c>
      <c r="BB831" s="14" t="n">
        <v>1</v>
      </c>
      <c r="BC831" s="14" t="n">
        <v>0.513</v>
      </c>
      <c r="BD831" s="14" t="n">
        <v>0.132</v>
      </c>
      <c r="BE831" s="14" t="n">
        <v>0.013</v>
      </c>
      <c r="BF831" s="14" t="n">
        <v>0.605</v>
      </c>
      <c r="BG831" s="14" t="n">
        <v>0.18</v>
      </c>
      <c r="BH831" s="14" t="n">
        <v>1</v>
      </c>
      <c r="BI831" s="14" t="n">
        <v>0.591</v>
      </c>
      <c r="BJ831" s="14" t="n">
        <v>0.132</v>
      </c>
      <c r="BK831" s="14" t="n">
        <v>0.272</v>
      </c>
      <c r="BL831" s="14" t="n">
        <v>0.994</v>
      </c>
      <c r="BM831" s="14" t="n">
        <v>0.18</v>
      </c>
      <c r="BN831" s="14" t="n">
        <v>1</v>
      </c>
      <c r="BO831" s="14" t="n">
        <v>0</v>
      </c>
      <c r="BP831" s="14" t="n">
        <v>0</v>
      </c>
      <c r="BQ831" s="14" t="n">
        <v>0.08400000000000001</v>
      </c>
      <c r="BR831" s="14" t="n">
        <v>0</v>
      </c>
      <c r="BS831" s="14" t="n">
        <v>0.833</v>
      </c>
      <c r="BT831" s="14" t="n">
        <v>0</v>
      </c>
      <c r="BU831" s="14" t="n">
        <v>0</v>
      </c>
      <c r="BV831" s="14" t="n">
        <v>0.195</v>
      </c>
      <c r="BW831" s="14" t="n">
        <v>0.18</v>
      </c>
      <c r="BX831" s="14" t="n">
        <v>1</v>
      </c>
      <c r="BY831" s="14" t="n">
        <v>13.646</v>
      </c>
      <c r="BZ831" s="14" t="n">
        <v>0</v>
      </c>
      <c r="CA831" s="14" t="n">
        <v>13.646</v>
      </c>
      <c r="CB831" s="14" t="n">
        <v>0</v>
      </c>
      <c r="CC831" s="14" t="n">
        <v>82.58799999999999</v>
      </c>
      <c r="CD831" s="14" t="n">
        <v>7.95</v>
      </c>
      <c r="CE831" s="14" t="n">
        <v>68.931</v>
      </c>
      <c r="CF831" s="14" t="n">
        <v>174.514</v>
      </c>
      <c r="CG831" s="14" t="n">
        <v>0.18</v>
      </c>
      <c r="CH831" s="14" t="n">
        <v>1</v>
      </c>
      <c r="CI831" s="14" t="n">
        <v>0</v>
      </c>
      <c r="CJ831" s="14" t="n">
        <v>0</v>
      </c>
      <c r="CK831" s="14" t="n">
        <v>0</v>
      </c>
      <c r="CL831" s="14" t="n">
        <v>0</v>
      </c>
      <c r="CM831" s="14" t="n">
        <v>0</v>
      </c>
      <c r="CN831" s="14" t="n">
        <v>0</v>
      </c>
      <c r="CO831" s="14" t="n">
        <v>0</v>
      </c>
      <c r="CP831" s="14" t="n">
        <v>0</v>
      </c>
      <c r="CQ831" s="14" t="n">
        <v>1.387</v>
      </c>
      <c r="CR831" s="14" t="n">
        <v>0</v>
      </c>
      <c r="CS831" s="14" t="n">
        <v>5.529</v>
      </c>
      <c r="CT831" s="14" t="n">
        <v>4.251</v>
      </c>
      <c r="CU831" s="14" t="n">
        <v>10.168</v>
      </c>
    </row>
    <row r="832">
      <c r="A832" s="14" t="inlineStr">
        <is>
          <t>UKR2021</t>
        </is>
      </c>
      <c r="B832" s="14" t="inlineStr">
        <is>
          <t>UKR</t>
        </is>
      </c>
      <c r="C832" s="14" t="inlineStr">
        <is>
          <t>UKR</t>
        </is>
      </c>
      <c r="D832" s="14" t="inlineStr">
        <is>
          <t>Ukraine</t>
        </is>
      </c>
      <c r="E832" s="14" t="n">
        <v>2021</v>
      </c>
      <c r="F832" s="14" t="n">
        <v>0.2</v>
      </c>
      <c r="G832" s="14" t="n">
        <v>4.082</v>
      </c>
      <c r="H832" s="14" t="n">
        <v>0.921</v>
      </c>
      <c r="I832" s="14" t="n">
        <v>0.027</v>
      </c>
      <c r="J832" s="14" t="n">
        <v>4.109</v>
      </c>
      <c r="K832" s="14" t="n">
        <v>0</v>
      </c>
      <c r="L832" s="14" t="n">
        <v>1</v>
      </c>
      <c r="M832" s="14" t="n">
        <v>6</v>
      </c>
      <c r="N832" s="14" t="n">
        <v>2.763</v>
      </c>
      <c r="O832" s="14" t="n">
        <v>0.028</v>
      </c>
      <c r="P832" s="14" t="n">
        <v>6.028</v>
      </c>
      <c r="Q832" s="14" t="n">
        <v>0</v>
      </c>
      <c r="R832" s="14" t="n">
        <v>1</v>
      </c>
      <c r="S832" s="14" t="n">
        <v>8.686999999999999</v>
      </c>
      <c r="T832" s="14" t="n">
        <v>5.526</v>
      </c>
      <c r="U832" s="14" t="n">
        <v>-0.639</v>
      </c>
      <c r="V832" s="14" t="n">
        <v>9.657</v>
      </c>
      <c r="W832" s="14" t="n">
        <v>0.2</v>
      </c>
      <c r="X832" s="14" t="n">
        <v>1</v>
      </c>
      <c r="Y832" s="14" t="n">
        <v>5.302</v>
      </c>
      <c r="Z832" s="14" t="n">
        <v>0.528</v>
      </c>
      <c r="AA832" s="14" t="n">
        <v>1.836</v>
      </c>
      <c r="AB832" s="14" t="n">
        <v>7.138</v>
      </c>
      <c r="AC832" s="14" t="n">
        <v>0</v>
      </c>
      <c r="AD832" s="14" t="n">
        <v>1</v>
      </c>
      <c r="AE832" s="14" t="n">
        <v>6.026</v>
      </c>
      <c r="AF832" s="14" t="n">
        <v>1.072</v>
      </c>
      <c r="AG832" s="14" t="n">
        <v>1.112</v>
      </c>
      <c r="AH832" s="14" t="n">
        <v>7.138</v>
      </c>
      <c r="AI832" s="14" t="n">
        <v>0</v>
      </c>
      <c r="AJ832" s="14" t="n">
        <v>1</v>
      </c>
      <c r="AK832" s="14" t="n">
        <v>10.371</v>
      </c>
      <c r="AL832" s="14" t="n">
        <v>4.636</v>
      </c>
      <c r="AM832" s="14" t="n">
        <v>-2.885</v>
      </c>
      <c r="AN832" s="14" t="n">
        <v>8.984</v>
      </c>
      <c r="AO832" s="14" t="n">
        <v>0</v>
      </c>
      <c r="AP832" s="14" t="n">
        <v>0</v>
      </c>
      <c r="AQ832" s="14" t="n">
        <v>0.619</v>
      </c>
      <c r="AR832" s="14" t="n">
        <v>0.114</v>
      </c>
      <c r="AS832" s="14" t="n">
        <v>0.274</v>
      </c>
      <c r="AT832" s="14" t="n">
        <v>1.072</v>
      </c>
      <c r="AU832" s="14" t="n">
        <v>0.2</v>
      </c>
      <c r="AV832" s="14" t="n">
        <v>1</v>
      </c>
      <c r="AW832" s="14" t="n">
        <v>0.599</v>
      </c>
      <c r="AX832" s="14" t="n">
        <v>0.114</v>
      </c>
      <c r="AY832" s="14" t="n">
        <v>0.26</v>
      </c>
      <c r="AZ832" s="14" t="n">
        <v>1.031</v>
      </c>
      <c r="BA832" s="14" t="n">
        <v>0.2</v>
      </c>
      <c r="BB832" s="14" t="n">
        <v>1</v>
      </c>
      <c r="BC832" s="14" t="n">
        <v>0.439</v>
      </c>
      <c r="BD832" s="14" t="n">
        <v>0.114</v>
      </c>
      <c r="BE832" s="14" t="n">
        <v>0.063</v>
      </c>
      <c r="BF832" s="14" t="n">
        <v>0.602</v>
      </c>
      <c r="BG832" s="14" t="n">
        <v>0.2</v>
      </c>
      <c r="BH832" s="14" t="n">
        <v>1</v>
      </c>
      <c r="BI832" s="14" t="n">
        <v>0.505</v>
      </c>
      <c r="BJ832" s="14" t="n">
        <v>0.114</v>
      </c>
      <c r="BK832" s="14" t="n">
        <v>0</v>
      </c>
      <c r="BL832" s="14" t="n">
        <v>0.606</v>
      </c>
      <c r="BM832" s="14" t="n">
        <v>0.2</v>
      </c>
      <c r="BN832" s="14" t="n">
        <v>1</v>
      </c>
      <c r="BO832" s="14" t="n">
        <v>0</v>
      </c>
      <c r="BP832" s="14" t="n">
        <v>0</v>
      </c>
      <c r="BQ832" s="14" t="n">
        <v>0</v>
      </c>
      <c r="BR832" s="14" t="n">
        <v>0</v>
      </c>
      <c r="BS832" s="14" t="n">
        <v>1</v>
      </c>
      <c r="BT832" s="14" t="n">
        <v>0</v>
      </c>
      <c r="BU832" s="14" t="n">
        <v>-0.032</v>
      </c>
      <c r="BV832" s="14" t="n">
        <v>0.057</v>
      </c>
      <c r="BW832" s="14" t="n">
        <v>0</v>
      </c>
      <c r="BX832" s="14" t="n">
        <v>1</v>
      </c>
      <c r="BY832" s="14" t="n">
        <v>11.787</v>
      </c>
      <c r="BZ832" s="14" t="n">
        <v>0</v>
      </c>
      <c r="CA832" s="14" t="n">
        <v>11.787</v>
      </c>
      <c r="CB832" s="14" t="n">
        <v>0</v>
      </c>
      <c r="CC832" s="14" t="n">
        <v>78.125</v>
      </c>
      <c r="CD832" s="14" t="n">
        <v>7.95</v>
      </c>
      <c r="CE832" s="14" t="n">
        <v>0.751</v>
      </c>
      <c r="CF832" s="14" t="n">
        <v>94.651</v>
      </c>
      <c r="CG832" s="14" t="n">
        <v>0.2</v>
      </c>
      <c r="CH832" s="14" t="n">
        <v>1</v>
      </c>
      <c r="CI832" s="14" t="n">
        <v>0</v>
      </c>
      <c r="CJ832" s="14" t="n">
        <v>0</v>
      </c>
      <c r="CK832" s="14" t="n">
        <v>0</v>
      </c>
      <c r="CL832" s="14" t="n">
        <v>0.18</v>
      </c>
      <c r="CM832" s="14" t="n">
        <v>0</v>
      </c>
      <c r="CN832" s="14" t="n">
        <v>0</v>
      </c>
      <c r="CO832" s="14" t="n">
        <v>0</v>
      </c>
      <c r="CP832" s="14" t="n">
        <v>0.389</v>
      </c>
      <c r="CQ832" s="14" t="n">
        <v>1.198</v>
      </c>
      <c r="CR832" s="14" t="n">
        <v>0.733</v>
      </c>
      <c r="CS832" s="14" t="n">
        <v>4.823</v>
      </c>
      <c r="CT832" s="14" t="n">
        <v>4.41</v>
      </c>
      <c r="CU832" s="14" t="n">
        <v>15.162</v>
      </c>
    </row>
    <row r="833">
      <c r="A833" s="14" t="inlineStr">
        <is>
          <t>UKR2022</t>
        </is>
      </c>
      <c r="B833" s="14" t="inlineStr">
        <is>
          <t>UKR</t>
        </is>
      </c>
      <c r="C833" s="14" t="inlineStr">
        <is>
          <t>UKR</t>
        </is>
      </c>
      <c r="D833" s="14" t="inlineStr">
        <is>
          <t>Ukraine</t>
        </is>
      </c>
      <c r="E833" s="14" t="n">
        <v>2022</v>
      </c>
      <c r="F833" s="14" t="n">
        <v>0.2</v>
      </c>
      <c r="G833" s="14" t="n">
        <v>3.588</v>
      </c>
      <c r="H833" s="14" t="n">
        <v>0.8179999999999999</v>
      </c>
      <c r="I833" s="14" t="n">
        <v>0.083</v>
      </c>
      <c r="J833" s="14" t="n">
        <v>3.671</v>
      </c>
      <c r="K833" s="14" t="n">
        <v>0</v>
      </c>
      <c r="L833" s="14" t="n">
        <v>1</v>
      </c>
      <c r="M833" s="14" t="n">
        <v>5.3</v>
      </c>
      <c r="N833" s="14" t="n">
        <v>2.453</v>
      </c>
      <c r="O833" s="14" t="n">
        <v>0.08400000000000001</v>
      </c>
      <c r="P833" s="14" t="n">
        <v>5.384</v>
      </c>
      <c r="Q833" s="14" t="n">
        <v>0</v>
      </c>
      <c r="R833" s="14" t="n">
        <v>1</v>
      </c>
      <c r="S833" s="14" t="n">
        <v>7.677</v>
      </c>
      <c r="T833" s="14" t="n">
        <v>4.906</v>
      </c>
      <c r="U833" s="14" t="n">
        <v>-0.351</v>
      </c>
      <c r="V833" s="14" t="n">
        <v>8.663</v>
      </c>
      <c r="W833" s="14" t="n">
        <v>0.2</v>
      </c>
      <c r="X833" s="14" t="n">
        <v>1</v>
      </c>
      <c r="Y833" s="14" t="n">
        <v>5.91</v>
      </c>
      <c r="Z833" s="14" t="n">
        <v>0.588</v>
      </c>
      <c r="AA833" s="14" t="n">
        <v>1.843</v>
      </c>
      <c r="AB833" s="14" t="n">
        <v>7.753</v>
      </c>
      <c r="AC833" s="14" t="n">
        <v>0</v>
      </c>
      <c r="AD833" s="14" t="n">
        <v>1</v>
      </c>
      <c r="AE833" s="14" t="n">
        <v>6.632</v>
      </c>
      <c r="AF833" s="14" t="n">
        <v>1.18</v>
      </c>
      <c r="AG833" s="14" t="n">
        <v>9.459</v>
      </c>
      <c r="AH833" s="14" t="n">
        <v>16.09</v>
      </c>
      <c r="AI833" s="14" t="n">
        <v>0</v>
      </c>
      <c r="AJ833" s="14" t="n">
        <v>1</v>
      </c>
      <c r="AK833" s="14" t="n">
        <v>10.964</v>
      </c>
      <c r="AL833" s="14" t="n">
        <v>4.901</v>
      </c>
      <c r="AM833" s="14" t="n">
        <v>-3.614</v>
      </c>
      <c r="AN833" s="14" t="n">
        <v>8.82</v>
      </c>
      <c r="AO833" s="14" t="n">
        <v>0</v>
      </c>
      <c r="AP833" s="14" t="n">
        <v>0</v>
      </c>
      <c r="AQ833" s="14" t="n">
        <v>0.861</v>
      </c>
      <c r="AR833" s="14" t="n">
        <v>0.123</v>
      </c>
      <c r="AS833" s="14" t="n">
        <v>0.275</v>
      </c>
      <c r="AT833" s="14" t="n">
        <v>1.364</v>
      </c>
      <c r="AU833" s="14" t="n">
        <v>0.2</v>
      </c>
      <c r="AV833" s="14" t="n">
        <v>1</v>
      </c>
      <c r="AW833" s="14" t="n">
        <v>0.986</v>
      </c>
      <c r="AX833" s="14" t="n">
        <v>0.123</v>
      </c>
      <c r="AY833" s="14" t="n">
        <v>0.232</v>
      </c>
      <c r="AZ833" s="14" t="n">
        <v>1.462</v>
      </c>
      <c r="BA833" s="14" t="n">
        <v>0.2</v>
      </c>
      <c r="BB833" s="14" t="n">
        <v>1</v>
      </c>
      <c r="BC833" s="14" t="n">
        <v>0.598</v>
      </c>
      <c r="BD833" s="14" t="n">
        <v>0.123</v>
      </c>
      <c r="BE833" s="14" t="n">
        <v>0.124</v>
      </c>
      <c r="BF833" s="14" t="n">
        <v>0.866</v>
      </c>
      <c r="BG833" s="14" t="n">
        <v>0.2</v>
      </c>
      <c r="BH833" s="14" t="n">
        <v>1</v>
      </c>
      <c r="BI833" s="14" t="n">
        <v>0.612</v>
      </c>
      <c r="BJ833" s="14" t="n">
        <v>0.123</v>
      </c>
      <c r="BK833" s="14" t="n">
        <v>0.008999999999999999</v>
      </c>
      <c r="BL833" s="14" t="n">
        <v>0.735</v>
      </c>
      <c r="BM833" s="14" t="n">
        <v>0.2</v>
      </c>
      <c r="BN833" s="14" t="n">
        <v>1</v>
      </c>
      <c r="BO833" s="14" t="n">
        <v>0</v>
      </c>
      <c r="BP833" s="14" t="n">
        <v>-0.007</v>
      </c>
      <c r="BQ833" s="14" t="n">
        <v>0</v>
      </c>
      <c r="BR833" s="14" t="n">
        <v>0</v>
      </c>
      <c r="BS833" s="14" t="n">
        <v>1</v>
      </c>
      <c r="BT833" s="14" t="n">
        <v>0</v>
      </c>
      <c r="BU833" s="14" t="n">
        <v>-0.035</v>
      </c>
      <c r="BV833" s="14" t="n">
        <v>0.049</v>
      </c>
      <c r="BW833" s="14" t="n">
        <v>0</v>
      </c>
      <c r="BX833" s="14" t="n">
        <v>1</v>
      </c>
      <c r="BY833" s="14" t="n">
        <v>12.729</v>
      </c>
      <c r="BZ833" s="14" t="n">
        <v>0</v>
      </c>
      <c r="CA833" s="14" t="n">
        <v>12.729</v>
      </c>
      <c r="CB833" s="14" t="n">
        <v>0</v>
      </c>
      <c r="CC833" s="14" t="n">
        <v>97.90000000000001</v>
      </c>
      <c r="CD833" s="14" t="n">
        <v>7.95</v>
      </c>
      <c r="CE833" s="14" t="n">
        <v>2.647</v>
      </c>
      <c r="CF833" s="14" t="n">
        <v>118.897</v>
      </c>
      <c r="CG833" s="14" t="n">
        <v>0.2</v>
      </c>
      <c r="CH833" s="14" t="n">
        <v>1</v>
      </c>
      <c r="CI833" s="14" t="n">
        <v>0</v>
      </c>
      <c r="CJ833" s="14" t="n">
        <v>0</v>
      </c>
      <c r="CK833" s="14" t="n">
        <v>0</v>
      </c>
      <c r="CL833" s="14" t="n">
        <v>0.195</v>
      </c>
      <c r="CM833" s="14" t="n">
        <v>0</v>
      </c>
      <c r="CN833" s="14" t="n">
        <v>0</v>
      </c>
      <c r="CO833" s="14" t="n">
        <v>0</v>
      </c>
      <c r="CP833" s="14" t="n">
        <v>0.675</v>
      </c>
      <c r="CQ833" s="14" t="n">
        <v>1.294</v>
      </c>
      <c r="CR833" s="14" t="n">
        <v>0.83</v>
      </c>
      <c r="CS833" s="14" t="n">
        <v>5.209</v>
      </c>
      <c r="CT833" s="14" t="n">
        <v>5.842</v>
      </c>
      <c r="CU833" s="14" t="n">
        <v>31.326</v>
      </c>
    </row>
    <row r="834">
      <c r="A834" s="14" t="inlineStr">
        <is>
          <t>UKR2023</t>
        </is>
      </c>
      <c r="B834" s="14" t="inlineStr">
        <is>
          <t>UKR</t>
        </is>
      </c>
      <c r="C834" s="14" t="inlineStr">
        <is>
          <t>UKR</t>
        </is>
      </c>
      <c r="D834" s="14" t="inlineStr">
        <is>
          <t>Ukraine</t>
        </is>
      </c>
      <c r="E834" s="14" t="n">
        <v>2023</v>
      </c>
      <c r="F834" s="14" t="n">
        <v>0.2</v>
      </c>
      <c r="G834" s="14" t="n">
        <v>2.767</v>
      </c>
      <c r="H834" s="14" t="n">
        <v>0.824</v>
      </c>
      <c r="I834" s="14" t="n">
        <v>0.07099999999999999</v>
      </c>
      <c r="J834" s="14" t="n">
        <v>2.838</v>
      </c>
      <c r="K834" s="14" t="n">
        <v>0</v>
      </c>
      <c r="L834" s="14" t="n">
        <v>1</v>
      </c>
      <c r="M834" s="14" t="n">
        <v>4.572</v>
      </c>
      <c r="N834" s="14" t="n">
        <v>2.471</v>
      </c>
      <c r="O834" s="14" t="n">
        <v>0.073</v>
      </c>
      <c r="P834" s="14" t="n">
        <v>4.645</v>
      </c>
      <c r="Q834" s="14" t="n">
        <v>0</v>
      </c>
      <c r="R834" s="14" t="n">
        <v>1</v>
      </c>
      <c r="S834" s="14" t="n">
        <v>6.885</v>
      </c>
      <c r="T834" s="14" t="n">
        <v>4.941</v>
      </c>
      <c r="U834" s="14" t="n">
        <v>-0.196</v>
      </c>
      <c r="V834" s="14" t="n">
        <v>7.852</v>
      </c>
      <c r="W834" s="14" t="n">
        <v>0.2</v>
      </c>
      <c r="X834" s="14" t="n">
        <v>1</v>
      </c>
      <c r="Y834" s="14" t="n">
        <v>5.899</v>
      </c>
      <c r="Z834" s="14" t="n">
        <v>0.587</v>
      </c>
      <c r="AA834" s="14" t="n">
        <v>2.113</v>
      </c>
      <c r="AB834" s="14" t="n">
        <v>8.012</v>
      </c>
      <c r="AC834" s="14" t="n">
        <v>0</v>
      </c>
      <c r="AD834" s="14" t="n">
        <v>1</v>
      </c>
      <c r="AE834" s="14" t="n">
        <v>6.679</v>
      </c>
      <c r="AF834" s="14" t="n">
        <v>1.189</v>
      </c>
      <c r="AG834" s="14" t="n">
        <v>1.127</v>
      </c>
      <c r="AH834" s="14" t="n">
        <v>7.807</v>
      </c>
      <c r="AI834" s="14" t="n">
        <v>0</v>
      </c>
      <c r="AJ834" s="14" t="n">
        <v>1</v>
      </c>
      <c r="AK834" s="14" t="n">
        <v>11.364</v>
      </c>
      <c r="AL834" s="14" t="n">
        <v>5.08</v>
      </c>
      <c r="AM834" s="14" t="n">
        <v>-5.279</v>
      </c>
      <c r="AN834" s="14" t="n">
        <v>7.302</v>
      </c>
      <c r="AO834" s="14" t="n">
        <v>0</v>
      </c>
      <c r="AP834" s="14" t="n">
        <v>0</v>
      </c>
      <c r="AQ834" s="14" t="n">
        <v>0.76</v>
      </c>
      <c r="AR834" s="14" t="n">
        <v>0.129</v>
      </c>
      <c r="AS834" s="14" t="n">
        <v>0.391</v>
      </c>
      <c r="AT834" s="14" t="n">
        <v>1.381</v>
      </c>
      <c r="AU834" s="14" t="n">
        <v>0.2</v>
      </c>
      <c r="AV834" s="14" t="n">
        <v>1</v>
      </c>
      <c r="AW834" s="14" t="n">
        <v>0.8110000000000001</v>
      </c>
      <c r="AX834" s="14" t="n">
        <v>0.129</v>
      </c>
      <c r="AY834" s="14" t="n">
        <v>0.348</v>
      </c>
      <c r="AZ834" s="14" t="n">
        <v>1.392</v>
      </c>
      <c r="BA834" s="14" t="n">
        <v>0.2</v>
      </c>
      <c r="BB834" s="14" t="n">
        <v>1</v>
      </c>
      <c r="BC834" s="14" t="n">
        <v>0.535</v>
      </c>
      <c r="BD834" s="14" t="n">
        <v>0.129</v>
      </c>
      <c r="BE834" s="14" t="n">
        <v>0.05</v>
      </c>
      <c r="BF834" s="14" t="n">
        <v>0.701</v>
      </c>
      <c r="BG834" s="14" t="n">
        <v>0.2</v>
      </c>
      <c r="BH834" s="14" t="n">
        <v>1</v>
      </c>
      <c r="BI834" s="14" t="n">
        <v>0.579</v>
      </c>
      <c r="BJ834" s="14" t="n">
        <v>0.129</v>
      </c>
      <c r="BK834" s="14" t="n">
        <v>0.013</v>
      </c>
      <c r="BL834" s="14" t="n">
        <v>0.695</v>
      </c>
      <c r="BM834" s="14" t="n">
        <v>0.2</v>
      </c>
      <c r="BN834" s="14" t="n">
        <v>1</v>
      </c>
      <c r="BO834" s="14" t="n">
        <v>0</v>
      </c>
      <c r="BP834" s="14" t="n">
        <v>-0.007</v>
      </c>
      <c r="BQ834" s="14" t="n">
        <v>0</v>
      </c>
      <c r="BR834" s="14" t="n">
        <v>0</v>
      </c>
      <c r="BS834" s="14" t="n">
        <v>1</v>
      </c>
      <c r="BT834" s="14" t="n">
        <v>0</v>
      </c>
      <c r="BU834" s="14" t="n">
        <v>-0.035</v>
      </c>
      <c r="BV834" s="14" t="n">
        <v>0.065</v>
      </c>
      <c r="BW834" s="14" t="n">
        <v>0</v>
      </c>
      <c r="BX834" s="14" t="n">
        <v>1</v>
      </c>
      <c r="BY834" s="14" t="n">
        <v>13.254</v>
      </c>
      <c r="BZ834" s="14" t="n">
        <v>0</v>
      </c>
      <c r="CA834" s="14" t="n">
        <v>13.254</v>
      </c>
      <c r="CB834" s="14" t="n">
        <v>0</v>
      </c>
      <c r="CC834" s="14" t="n">
        <v>83.248</v>
      </c>
      <c r="CD834" s="14" t="n">
        <v>7.95</v>
      </c>
      <c r="CE834" s="14" t="n">
        <v>2.897</v>
      </c>
      <c r="CF834" s="14" t="n">
        <v>101.135</v>
      </c>
      <c r="CG834" s="14" t="n">
        <v>0.2</v>
      </c>
      <c r="CH834" s="14" t="n">
        <v>1</v>
      </c>
      <c r="CI834" s="14" t="n">
        <v>0</v>
      </c>
      <c r="CJ834" s="14" t="n">
        <v>0</v>
      </c>
      <c r="CK834" s="14" t="n">
        <v>0</v>
      </c>
      <c r="CL834" s="14" t="n">
        <v>0.203</v>
      </c>
      <c r="CM834" s="14" t="n">
        <v>0</v>
      </c>
      <c r="CN834" s="14" t="n">
        <v>0</v>
      </c>
      <c r="CO834" s="14" t="n">
        <v>0</v>
      </c>
      <c r="CP834" s="14" t="n">
        <v>0.719</v>
      </c>
      <c r="CQ834" s="14" t="n">
        <v>1.348</v>
      </c>
      <c r="CR834" s="14" t="n">
        <v>0.786</v>
      </c>
      <c r="CS834" s="14" t="n">
        <v>5.424</v>
      </c>
      <c r="CT834" s="14" t="n">
        <v>3.466</v>
      </c>
      <c r="CU834" s="14" t="n">
        <v>11.622</v>
      </c>
    </row>
    <row r="835">
      <c r="A835" s="14" t="inlineStr">
        <is>
          <t>UKR2024</t>
        </is>
      </c>
      <c r="B835" s="14" t="inlineStr">
        <is>
          <t>UKR</t>
        </is>
      </c>
      <c r="C835" s="14" t="inlineStr">
        <is>
          <t>UKR</t>
        </is>
      </c>
      <c r="D835" s="14" t="inlineStr">
        <is>
          <t>Ukraine</t>
        </is>
      </c>
      <c r="E835" s="14" t="n">
        <v>2024</v>
      </c>
      <c r="F835" s="14" t="n">
        <v>0.2</v>
      </c>
      <c r="G835" s="14" t="n">
        <v>2.696</v>
      </c>
      <c r="H835" s="14" t="n">
        <v>0.848</v>
      </c>
      <c r="I835" s="14" t="n">
        <v>0.06900000000000001</v>
      </c>
      <c r="J835" s="14" t="n">
        <v>2.765</v>
      </c>
      <c r="K835" s="14" t="n">
        <v>0</v>
      </c>
      <c r="L835" s="14" t="n">
        <v>1</v>
      </c>
      <c r="M835" s="14" t="n">
        <v>4.427</v>
      </c>
      <c r="N835" s="14" t="n">
        <v>2.544</v>
      </c>
      <c r="O835" s="14" t="n">
        <v>0.07000000000000001</v>
      </c>
      <c r="P835" s="14" t="n">
        <v>4.497</v>
      </c>
      <c r="Q835" s="14" t="n">
        <v>0</v>
      </c>
      <c r="R835" s="14" t="n">
        <v>1</v>
      </c>
      <c r="S835" s="14" t="n">
        <v>6.936</v>
      </c>
      <c r="T835" s="14" t="n">
        <v>5.087</v>
      </c>
      <c r="U835" s="14" t="n">
        <v>-0.165</v>
      </c>
      <c r="V835" s="14" t="n">
        <v>7.909</v>
      </c>
      <c r="W835" s="14" t="n">
        <v>0.2</v>
      </c>
      <c r="X835" s="14" t="n">
        <v>1</v>
      </c>
      <c r="Y835" s="14" t="n">
        <v>6.073</v>
      </c>
      <c r="Z835" s="14" t="n">
        <v>0.605</v>
      </c>
      <c r="AA835" s="14" t="n">
        <v>2.175</v>
      </c>
      <c r="AB835" s="14" t="n">
        <v>8.247999999999999</v>
      </c>
      <c r="AC835" s="14" t="n">
        <v>0</v>
      </c>
      <c r="AD835" s="14" t="n">
        <v>1</v>
      </c>
      <c r="AE835" s="14" t="n">
        <v>6.877</v>
      </c>
      <c r="AF835" s="14" t="n">
        <v>1.224</v>
      </c>
      <c r="AG835" s="14" t="n">
        <v>0.39</v>
      </c>
      <c r="AH835" s="14" t="n">
        <v>7.267</v>
      </c>
      <c r="AI835" s="14" t="n">
        <v>0</v>
      </c>
      <c r="AJ835" s="14" t="n">
        <v>1</v>
      </c>
      <c r="AK835" s="14" t="n">
        <v>11.699</v>
      </c>
      <c r="AL835" s="14" t="n">
        <v>5.23</v>
      </c>
      <c r="AM835" s="14" t="n">
        <v>-5.694</v>
      </c>
      <c r="AN835" s="14" t="n">
        <v>7.206</v>
      </c>
      <c r="AO835" s="14" t="n">
        <v>0</v>
      </c>
      <c r="AP835" s="14" t="n">
        <v>0</v>
      </c>
      <c r="AQ835" s="14" t="n">
        <v>0.724</v>
      </c>
      <c r="AR835" s="14" t="n">
        <v>0.132</v>
      </c>
      <c r="AS835" s="14" t="n">
        <v>0.465</v>
      </c>
      <c r="AT835" s="14" t="n">
        <v>1.427</v>
      </c>
      <c r="AU835" s="14" t="n">
        <v>0.2</v>
      </c>
      <c r="AV835" s="14" t="n">
        <v>1</v>
      </c>
      <c r="AW835" s="14" t="n">
        <v>0.75</v>
      </c>
      <c r="AX835" s="14" t="n">
        <v>0.132</v>
      </c>
      <c r="AY835" s="14" t="n">
        <v>0.4</v>
      </c>
      <c r="AZ835" s="14" t="n">
        <v>1.38</v>
      </c>
      <c r="BA835" s="14" t="n">
        <v>0.2</v>
      </c>
      <c r="BB835" s="14" t="n">
        <v>1</v>
      </c>
      <c r="BC835" s="14" t="n">
        <v>0.513</v>
      </c>
      <c r="BD835" s="14" t="n">
        <v>0.132</v>
      </c>
      <c r="BE835" s="14" t="n">
        <v>0.12</v>
      </c>
      <c r="BF835" s="14" t="n">
        <v>0.76</v>
      </c>
      <c r="BG835" s="14" t="n">
        <v>0.2</v>
      </c>
      <c r="BH835" s="14" t="n">
        <v>1</v>
      </c>
      <c r="BI835" s="14" t="n">
        <v>0.591</v>
      </c>
      <c r="BJ835" s="14" t="n">
        <v>0.132</v>
      </c>
      <c r="BK835" s="14" t="n">
        <v>0.016</v>
      </c>
      <c r="BL835" s="14" t="n">
        <v>0.71</v>
      </c>
      <c r="BM835" s="14" t="n">
        <v>0.2</v>
      </c>
      <c r="BN835" s="14" t="n">
        <v>1</v>
      </c>
      <c r="BO835" s="14" t="n">
        <v>0</v>
      </c>
      <c r="BP835" s="14" t="n">
        <v>-0.008</v>
      </c>
      <c r="BQ835" s="14" t="n">
        <v>0</v>
      </c>
      <c r="BR835" s="14" t="n">
        <v>0</v>
      </c>
      <c r="BS835" s="14" t="n">
        <v>1</v>
      </c>
      <c r="BT835" s="14" t="n">
        <v>0</v>
      </c>
      <c r="BU835" s="14" t="n">
        <v>-0.051</v>
      </c>
      <c r="BV835" s="14" t="n">
        <v>0.089</v>
      </c>
      <c r="BW835" s="14" t="n">
        <v>0</v>
      </c>
      <c r="BX835" s="14" t="n">
        <v>1</v>
      </c>
      <c r="BY835" s="14" t="n">
        <v>13.646</v>
      </c>
      <c r="BZ835" s="14" t="n">
        <v>0</v>
      </c>
      <c r="CA835" s="14" t="n">
        <v>13.646</v>
      </c>
      <c r="CB835" s="14" t="n">
        <v>0</v>
      </c>
      <c r="CC835" s="14" t="n">
        <v>82.58799999999999</v>
      </c>
      <c r="CD835" s="14" t="n">
        <v>7.95</v>
      </c>
      <c r="CE835" s="14" t="n">
        <v>3.29</v>
      </c>
      <c r="CF835" s="14" t="n">
        <v>100.32</v>
      </c>
      <c r="CG835" s="14" t="n">
        <v>0.2</v>
      </c>
      <c r="CH835" s="14" t="n">
        <v>1</v>
      </c>
      <c r="CI835" s="14" t="n">
        <v>0</v>
      </c>
      <c r="CJ835" s="14" t="n">
        <v>0</v>
      </c>
      <c r="CK835" s="14" t="n">
        <v>0</v>
      </c>
      <c r="CL835" s="14" t="n">
        <v>0.209</v>
      </c>
      <c r="CM835" s="14" t="n">
        <v>0</v>
      </c>
      <c r="CN835" s="14" t="n">
        <v>0</v>
      </c>
      <c r="CO835" s="14" t="n">
        <v>0</v>
      </c>
      <c r="CP835" s="14" t="n">
        <v>0.719</v>
      </c>
      <c r="CQ835" s="14" t="n">
        <v>1.387</v>
      </c>
      <c r="CR835" s="14" t="n">
        <v>0.786</v>
      </c>
      <c r="CS835" s="14" t="n">
        <v>5.584</v>
      </c>
      <c r="CT835" s="14" t="n">
        <v>3.027</v>
      </c>
      <c r="CU835" s="14" t="n">
        <v>10.168</v>
      </c>
    </row>
    <row r="836">
      <c r="A836" s="14" t="inlineStr">
        <is>
          <t>ARE2021</t>
        </is>
      </c>
      <c r="B836" s="14" t="inlineStr">
        <is>
          <t>ARE</t>
        </is>
      </c>
      <c r="C836" s="14" t="inlineStr">
        <is>
          <t>ARE</t>
        </is>
      </c>
      <c r="D836" s="14" t="inlineStr">
        <is>
          <t>United Arab Emirates</t>
        </is>
      </c>
      <c r="E836" s="14" t="n">
        <v>2021</v>
      </c>
      <c r="F836" s="14" t="n">
        <v>0.05</v>
      </c>
      <c r="G836" s="14" t="n">
        <v>5.897</v>
      </c>
      <c r="H836" s="14" t="n">
        <v>1.143</v>
      </c>
      <c r="I836" s="14" t="n">
        <v>0.238</v>
      </c>
      <c r="J836" s="14" t="n">
        <v>6.134</v>
      </c>
      <c r="K836" s="14" t="n">
        <v>0</v>
      </c>
      <c r="L836" s="14" t="n">
        <v>1</v>
      </c>
      <c r="M836" s="14" t="n">
        <v>7.964</v>
      </c>
      <c r="N836" s="14" t="n">
        <v>3.43</v>
      </c>
      <c r="O836" s="14" t="n">
        <v>0.227</v>
      </c>
      <c r="P836" s="14" t="n">
        <v>8.191000000000001</v>
      </c>
      <c r="Q836" s="14" t="n">
        <v>0</v>
      </c>
      <c r="R836" s="14" t="n">
        <v>1</v>
      </c>
      <c r="S836" s="14" t="n">
        <v>11.613</v>
      </c>
      <c r="T836" s="14" t="n">
        <v>6.86</v>
      </c>
      <c r="U836" s="14" t="n">
        <v>0.238</v>
      </c>
      <c r="V836" s="14" t="n">
        <v>12.444</v>
      </c>
      <c r="W836" s="14" t="n">
        <v>0.05</v>
      </c>
      <c r="X836" s="14" t="n">
        <v>1</v>
      </c>
      <c r="Y836" s="14" t="n">
        <v>6.345</v>
      </c>
      <c r="Z836" s="14" t="n">
        <v>0.718</v>
      </c>
      <c r="AA836" s="14" t="n">
        <v>-2.843</v>
      </c>
      <c r="AB836" s="14" t="n">
        <v>3.501</v>
      </c>
      <c r="AC836" s="14" t="n">
        <v>0</v>
      </c>
      <c r="AD836" s="14" t="n">
        <v>0</v>
      </c>
      <c r="AE836" s="14" t="n">
        <v>7.088</v>
      </c>
      <c r="AF836" s="14" t="n">
        <v>1.412</v>
      </c>
      <c r="AG836" s="14" t="n">
        <v>-4.125</v>
      </c>
      <c r="AH836" s="14" t="n">
        <v>2.963</v>
      </c>
      <c r="AI836" s="14" t="n">
        <v>0</v>
      </c>
      <c r="AJ836" s="14" t="n">
        <v>0</v>
      </c>
      <c r="AK836" s="14" t="n">
        <v>11.55</v>
      </c>
      <c r="AL836" s="14" t="n">
        <v>5.538</v>
      </c>
      <c r="AM836" s="14" t="n">
        <v>-4.43</v>
      </c>
      <c r="AN836" s="14" t="n">
        <v>7.12</v>
      </c>
      <c r="AO836" s="14" t="n">
        <v>0</v>
      </c>
      <c r="AP836" s="14" t="n">
        <v>0</v>
      </c>
      <c r="AQ836" s="14" t="n">
        <v>0.621</v>
      </c>
      <c r="AR836" s="14" t="n">
        <v>0.114</v>
      </c>
      <c r="AS836" s="14" t="n">
        <v>-0.029</v>
      </c>
      <c r="AT836" s="14" t="n">
        <v>0.621</v>
      </c>
      <c r="AU836" s="14" t="n">
        <v>0.05</v>
      </c>
      <c r="AV836" s="14" t="n">
        <v>1</v>
      </c>
      <c r="AW836" s="14" t="n">
        <v>0.593</v>
      </c>
      <c r="AX836" s="14" t="n">
        <v>0.114</v>
      </c>
      <c r="AY836" s="14" t="n">
        <v>0.018</v>
      </c>
      <c r="AZ836" s="14" t="n">
        <v>0.642</v>
      </c>
      <c r="BA836" s="14" t="n">
        <v>0.05</v>
      </c>
      <c r="BB836" s="14" t="n">
        <v>1</v>
      </c>
      <c r="BC836" s="14" t="n">
        <v>0.44</v>
      </c>
      <c r="BD836" s="14" t="n">
        <v>0.114</v>
      </c>
      <c r="BE836" s="14" t="n">
        <v>0</v>
      </c>
      <c r="BF836" s="14" t="n">
        <v>0.462</v>
      </c>
      <c r="BG836" s="14" t="n">
        <v>0.05</v>
      </c>
      <c r="BH836" s="14" t="n">
        <v>1</v>
      </c>
      <c r="BI836" s="14" t="n">
        <v>0.5600000000000001</v>
      </c>
      <c r="BJ836" s="14" t="n">
        <v>0.114</v>
      </c>
      <c r="BK836" s="14" t="n">
        <v>0</v>
      </c>
      <c r="BL836" s="14" t="n">
        <v>0.588</v>
      </c>
      <c r="BM836" s="14" t="n">
        <v>0.05</v>
      </c>
      <c r="BN836" s="14" t="n">
        <v>1</v>
      </c>
      <c r="BO836" s="14" t="n">
        <v>0</v>
      </c>
      <c r="BP836" s="14" t="n">
        <v>-0.017</v>
      </c>
      <c r="BQ836" s="14" t="n">
        <v>0.063</v>
      </c>
      <c r="BR836" s="14" t="n">
        <v>0</v>
      </c>
      <c r="BS836" s="14" t="n">
        <v>0.333</v>
      </c>
      <c r="BT836" s="14" t="n">
        <v>0</v>
      </c>
      <c r="BU836" s="14" t="n">
        <v>-0.017</v>
      </c>
      <c r="BV836" s="14" t="n">
        <v>0.063</v>
      </c>
      <c r="BW836" s="14" t="n">
        <v>0</v>
      </c>
      <c r="BX836" s="14" t="n">
        <v>0.167</v>
      </c>
      <c r="BY836" s="14" t="n">
        <v>11.787</v>
      </c>
      <c r="BZ836" s="14" t="n">
        <v>0</v>
      </c>
      <c r="CA836" s="14" t="n">
        <v>11.787</v>
      </c>
      <c r="CB836" s="14" t="n">
        <v>0</v>
      </c>
      <c r="CC836" s="14" t="n">
        <v>81.69499999999999</v>
      </c>
      <c r="CD836" s="14" t="n">
        <v>7.95</v>
      </c>
      <c r="CE836" s="14" t="n">
        <v>0</v>
      </c>
      <c r="CF836" s="14" t="n">
        <v>85.78</v>
      </c>
      <c r="CG836" s="14" t="n">
        <v>0.05</v>
      </c>
      <c r="CH836" s="14" t="n">
        <v>1</v>
      </c>
      <c r="CI836" s="14" t="n">
        <v>0</v>
      </c>
      <c r="CJ836" s="14" t="n">
        <v>0</v>
      </c>
      <c r="CK836" s="14" t="n">
        <v>0</v>
      </c>
      <c r="CL836" s="14" t="n">
        <v>0</v>
      </c>
      <c r="CM836" s="14" t="n">
        <v>0</v>
      </c>
      <c r="CN836" s="14" t="n">
        <v>0</v>
      </c>
      <c r="CO836" s="14" t="n">
        <v>0</v>
      </c>
      <c r="CP836" s="14" t="n">
        <v>0</v>
      </c>
      <c r="CQ836" s="14" t="n">
        <v>1.198</v>
      </c>
      <c r="CR836" s="14" t="n">
        <v>0.699</v>
      </c>
      <c r="CS836" s="14" t="n">
        <v>3.639</v>
      </c>
      <c r="CT836" s="14" t="n">
        <v>4.753</v>
      </c>
      <c r="CU836" s="14" t="n">
        <v>14.162</v>
      </c>
    </row>
    <row r="837">
      <c r="A837" s="14" t="inlineStr">
        <is>
          <t>ARE2022</t>
        </is>
      </c>
      <c r="B837" s="14" t="inlineStr">
        <is>
          <t>ARE</t>
        </is>
      </c>
      <c r="C837" s="14" t="inlineStr">
        <is>
          <t>ARE</t>
        </is>
      </c>
      <c r="D837" s="14" t="inlineStr">
        <is>
          <t>United Arab Emirates</t>
        </is>
      </c>
      <c r="E837" s="14" t="n">
        <v>2022</v>
      </c>
      <c r="F837" s="14" t="n">
        <v>0.05</v>
      </c>
      <c r="G837" s="14" t="n">
        <v>11.72</v>
      </c>
      <c r="H837" s="14" t="n">
        <v>1.235</v>
      </c>
      <c r="I837" s="14" t="n">
        <v>0.5659999999999999</v>
      </c>
      <c r="J837" s="14" t="n">
        <v>12.286</v>
      </c>
      <c r="K837" s="14" t="n">
        <v>0</v>
      </c>
      <c r="L837" s="14" t="n">
        <v>1</v>
      </c>
      <c r="M837" s="14" t="n">
        <v>9.782999999999999</v>
      </c>
      <c r="N837" s="14" t="n">
        <v>3.704</v>
      </c>
      <c r="O837" s="14" t="n">
        <v>0.328</v>
      </c>
      <c r="P837" s="14" t="n">
        <v>10.111</v>
      </c>
      <c r="Q837" s="14" t="n">
        <v>0</v>
      </c>
      <c r="R837" s="14" t="n">
        <v>1</v>
      </c>
      <c r="S837" s="14" t="n">
        <v>17.893</v>
      </c>
      <c r="T837" s="14" t="n">
        <v>7.408</v>
      </c>
      <c r="U837" s="14" t="n">
        <v>0.634</v>
      </c>
      <c r="V837" s="14" t="n">
        <v>19.382</v>
      </c>
      <c r="W837" s="14" t="n">
        <v>0.05</v>
      </c>
      <c r="X837" s="14" t="n">
        <v>1</v>
      </c>
      <c r="Y837" s="14" t="n">
        <v>6.025</v>
      </c>
      <c r="Z837" s="14" t="n">
        <v>0.6820000000000001</v>
      </c>
      <c r="AA837" s="14" t="n">
        <v>-3.071</v>
      </c>
      <c r="AB837" s="14" t="n">
        <v>2.955</v>
      </c>
      <c r="AC837" s="14" t="n">
        <v>0</v>
      </c>
      <c r="AD837" s="14" t="n">
        <v>0</v>
      </c>
      <c r="AE837" s="14" t="n">
        <v>6.824</v>
      </c>
      <c r="AF837" s="14" t="n">
        <v>1.36</v>
      </c>
      <c r="AG837" s="14" t="n">
        <v>-4.455</v>
      </c>
      <c r="AH837" s="14" t="n">
        <v>2.37</v>
      </c>
      <c r="AI837" s="14" t="n">
        <v>0</v>
      </c>
      <c r="AJ837" s="14" t="n">
        <v>0</v>
      </c>
      <c r="AK837" s="14" t="n">
        <v>11.618</v>
      </c>
      <c r="AL837" s="14" t="n">
        <v>5.571</v>
      </c>
      <c r="AM837" s="14" t="n">
        <v>-4.575</v>
      </c>
      <c r="AN837" s="14" t="n">
        <v>7.043</v>
      </c>
      <c r="AO837" s="14" t="n">
        <v>0</v>
      </c>
      <c r="AP837" s="14" t="n">
        <v>0</v>
      </c>
      <c r="AQ837" s="14" t="n">
        <v>0.847</v>
      </c>
      <c r="AR837" s="14" t="n">
        <v>0.123</v>
      </c>
      <c r="AS837" s="14" t="n">
        <v>0.037</v>
      </c>
      <c r="AT837" s="14" t="n">
        <v>0.927</v>
      </c>
      <c r="AU837" s="14" t="n">
        <v>0.05</v>
      </c>
      <c r="AV837" s="14" t="n">
        <v>1</v>
      </c>
      <c r="AW837" s="14" t="n">
        <v>0.947</v>
      </c>
      <c r="AX837" s="14" t="n">
        <v>0.123</v>
      </c>
      <c r="AY837" s="14" t="n">
        <v>0.031</v>
      </c>
      <c r="AZ837" s="14" t="n">
        <v>1.027</v>
      </c>
      <c r="BA837" s="14" t="n">
        <v>0.05</v>
      </c>
      <c r="BB837" s="14" t="n">
        <v>1</v>
      </c>
      <c r="BC837" s="14" t="n">
        <v>0.589</v>
      </c>
      <c r="BD837" s="14" t="n">
        <v>0.123</v>
      </c>
      <c r="BE837" s="14" t="n">
        <v>0.002</v>
      </c>
      <c r="BF837" s="14" t="n">
        <v>0.618</v>
      </c>
      <c r="BG837" s="14" t="n">
        <v>0.05</v>
      </c>
      <c r="BH837" s="14" t="n">
        <v>1</v>
      </c>
      <c r="BI837" s="14" t="n">
        <v>0.6889999999999999</v>
      </c>
      <c r="BJ837" s="14" t="n">
        <v>0.123</v>
      </c>
      <c r="BK837" s="14" t="n">
        <v>0.003</v>
      </c>
      <c r="BL837" s="14" t="n">
        <v>0.723</v>
      </c>
      <c r="BM837" s="14" t="n">
        <v>0.05</v>
      </c>
      <c r="BN837" s="14" t="n">
        <v>1</v>
      </c>
      <c r="BO837" s="14" t="n">
        <v>0</v>
      </c>
      <c r="BP837" s="14" t="n">
        <v>-0.017</v>
      </c>
      <c r="BQ837" s="14" t="n">
        <v>0.063</v>
      </c>
      <c r="BR837" s="14" t="n">
        <v>0</v>
      </c>
      <c r="BS837" s="14" t="n">
        <v>0.333</v>
      </c>
      <c r="BT837" s="14" t="n">
        <v>0</v>
      </c>
      <c r="BU837" s="14" t="n">
        <v>-0.017</v>
      </c>
      <c r="BV837" s="14" t="n">
        <v>0.063</v>
      </c>
      <c r="BW837" s="14" t="n">
        <v>0</v>
      </c>
      <c r="BX837" s="14" t="n">
        <v>0.167</v>
      </c>
      <c r="BY837" s="14" t="n">
        <v>12.729</v>
      </c>
      <c r="BZ837" s="14" t="n">
        <v>0</v>
      </c>
      <c r="CA837" s="14" t="n">
        <v>12.729</v>
      </c>
      <c r="CB837" s="14" t="n">
        <v>0</v>
      </c>
      <c r="CC837" s="14" t="n">
        <v>102.477</v>
      </c>
      <c r="CD837" s="14" t="n">
        <v>7.95</v>
      </c>
      <c r="CE837" s="14" t="n">
        <v>0.379</v>
      </c>
      <c r="CF837" s="14" t="n">
        <v>107.6</v>
      </c>
      <c r="CG837" s="14" t="n">
        <v>0.05</v>
      </c>
      <c r="CH837" s="14" t="n">
        <v>1</v>
      </c>
      <c r="CI837" s="14" t="n">
        <v>0</v>
      </c>
      <c r="CJ837" s="14" t="n">
        <v>0</v>
      </c>
      <c r="CK837" s="14" t="n">
        <v>0</v>
      </c>
      <c r="CL837" s="14" t="n">
        <v>0</v>
      </c>
      <c r="CM837" s="14" t="n">
        <v>0</v>
      </c>
      <c r="CN837" s="14" t="n">
        <v>0</v>
      </c>
      <c r="CO837" s="14" t="n">
        <v>0</v>
      </c>
      <c r="CP837" s="14" t="n">
        <v>0</v>
      </c>
      <c r="CQ837" s="14" t="n">
        <v>1.294</v>
      </c>
      <c r="CR837" s="14" t="n">
        <v>0.706</v>
      </c>
      <c r="CS837" s="14" t="n">
        <v>3.93</v>
      </c>
      <c r="CT837" s="14" t="n">
        <v>10.485</v>
      </c>
      <c r="CU837" s="14" t="n">
        <v>30.326</v>
      </c>
    </row>
    <row r="838">
      <c r="A838" s="14" t="inlineStr">
        <is>
          <t>ARE2023</t>
        </is>
      </c>
      <c r="B838" s="14" t="inlineStr">
        <is>
          <t>ARE</t>
        </is>
      </c>
      <c r="C838" s="14" t="inlineStr">
        <is>
          <t>ARE</t>
        </is>
      </c>
      <c r="D838" s="14" t="inlineStr">
        <is>
          <t>United Arab Emirates</t>
        </is>
      </c>
      <c r="E838" s="14" t="n">
        <v>2023</v>
      </c>
      <c r="F838" s="14" t="n">
        <v>0.05</v>
      </c>
      <c r="G838" s="14" t="n">
        <v>6.147</v>
      </c>
      <c r="H838" s="14" t="n">
        <v>1.286</v>
      </c>
      <c r="I838" s="14" t="n">
        <v>0.273</v>
      </c>
      <c r="J838" s="14" t="n">
        <v>6.42</v>
      </c>
      <c r="K838" s="14" t="n">
        <v>0</v>
      </c>
      <c r="L838" s="14" t="n">
        <v>1</v>
      </c>
      <c r="M838" s="14" t="n">
        <v>7.886</v>
      </c>
      <c r="N838" s="14" t="n">
        <v>3.857</v>
      </c>
      <c r="O838" s="14" t="n">
        <v>0.227</v>
      </c>
      <c r="P838" s="14" t="n">
        <v>8.113</v>
      </c>
      <c r="Q838" s="14" t="n">
        <v>0</v>
      </c>
      <c r="R838" s="14" t="n">
        <v>1</v>
      </c>
      <c r="S838" s="14" t="n">
        <v>12.575</v>
      </c>
      <c r="T838" s="14" t="n">
        <v>7.714</v>
      </c>
      <c r="U838" s="14" t="n">
        <v>0.344</v>
      </c>
      <c r="V838" s="14" t="n">
        <v>13.491</v>
      </c>
      <c r="W838" s="14" t="n">
        <v>0.05</v>
      </c>
      <c r="X838" s="14" t="n">
        <v>1</v>
      </c>
      <c r="Y838" s="14" t="n">
        <v>6.143</v>
      </c>
      <c r="Z838" s="14" t="n">
        <v>0.695</v>
      </c>
      <c r="AA838" s="14" t="n">
        <v>-2.785</v>
      </c>
      <c r="AB838" s="14" t="n">
        <v>3.358</v>
      </c>
      <c r="AC838" s="14" t="n">
        <v>0</v>
      </c>
      <c r="AD838" s="14" t="n">
        <v>0</v>
      </c>
      <c r="AE838" s="14" t="n">
        <v>6.975</v>
      </c>
      <c r="AF838" s="14" t="n">
        <v>1.39</v>
      </c>
      <c r="AG838" s="14" t="n">
        <v>-4.226</v>
      </c>
      <c r="AH838" s="14" t="n">
        <v>2.749</v>
      </c>
      <c r="AI838" s="14" t="n">
        <v>0</v>
      </c>
      <c r="AJ838" s="14" t="n">
        <v>0</v>
      </c>
      <c r="AK838" s="14" t="n">
        <v>11.962</v>
      </c>
      <c r="AL838" s="14" t="n">
        <v>5.736</v>
      </c>
      <c r="AM838" s="14" t="n">
        <v>-5.097</v>
      </c>
      <c r="AN838" s="14" t="n">
        <v>6.865</v>
      </c>
      <c r="AO838" s="14" t="n">
        <v>0</v>
      </c>
      <c r="AP838" s="14" t="n">
        <v>0</v>
      </c>
      <c r="AQ838" s="14" t="n">
        <v>0.749</v>
      </c>
      <c r="AR838" s="14" t="n">
        <v>0.129</v>
      </c>
      <c r="AS838" s="14" t="n">
        <v>0.022</v>
      </c>
      <c r="AT838" s="14" t="n">
        <v>0.8090000000000001</v>
      </c>
      <c r="AU838" s="14" t="n">
        <v>0.05</v>
      </c>
      <c r="AV838" s="14" t="n">
        <v>1</v>
      </c>
      <c r="AW838" s="14" t="n">
        <v>0.783</v>
      </c>
      <c r="AX838" s="14" t="n">
        <v>0.129</v>
      </c>
      <c r="AY838" s="14" t="n">
        <v>0.031</v>
      </c>
      <c r="AZ838" s="14" t="n">
        <v>0.854</v>
      </c>
      <c r="BA838" s="14" t="n">
        <v>0.05</v>
      </c>
      <c r="BB838" s="14" t="n">
        <v>1</v>
      </c>
      <c r="BC838" s="14" t="n">
        <v>0.527</v>
      </c>
      <c r="BD838" s="14" t="n">
        <v>0.129</v>
      </c>
      <c r="BE838" s="14" t="n">
        <v>0.003</v>
      </c>
      <c r="BF838" s="14" t="n">
        <v>0.554</v>
      </c>
      <c r="BG838" s="14" t="n">
        <v>0.05</v>
      </c>
      <c r="BH838" s="14" t="n">
        <v>1</v>
      </c>
      <c r="BI838" s="14" t="n">
        <v>0.64</v>
      </c>
      <c r="BJ838" s="14" t="n">
        <v>0.129</v>
      </c>
      <c r="BK838" s="14" t="n">
        <v>0.004</v>
      </c>
      <c r="BL838" s="14" t="n">
        <v>0.672</v>
      </c>
      <c r="BM838" s="14" t="n">
        <v>0.05</v>
      </c>
      <c r="BN838" s="14" t="n">
        <v>1</v>
      </c>
      <c r="BO838" s="14" t="n">
        <v>0</v>
      </c>
      <c r="BP838" s="14" t="n">
        <v>-0.017</v>
      </c>
      <c r="BQ838" s="14" t="n">
        <v>0.063</v>
      </c>
      <c r="BR838" s="14" t="n">
        <v>0</v>
      </c>
      <c r="BS838" s="14" t="n">
        <v>0.333</v>
      </c>
      <c r="BT838" s="14" t="n">
        <v>0</v>
      </c>
      <c r="BU838" s="14" t="n">
        <v>-0.017</v>
      </c>
      <c r="BV838" s="14" t="n">
        <v>0.063</v>
      </c>
      <c r="BW838" s="14" t="n">
        <v>0</v>
      </c>
      <c r="BX838" s="14" t="n">
        <v>0.167</v>
      </c>
      <c r="BY838" s="14" t="n">
        <v>13.254</v>
      </c>
      <c r="BZ838" s="14" t="n">
        <v>0</v>
      </c>
      <c r="CA838" s="14" t="n">
        <v>13.254</v>
      </c>
      <c r="CB838" s="14" t="n">
        <v>0</v>
      </c>
      <c r="CC838" s="14" t="n">
        <v>87.07899999999999</v>
      </c>
      <c r="CD838" s="14" t="n">
        <v>7.95</v>
      </c>
      <c r="CE838" s="14" t="n">
        <v>0.482</v>
      </c>
      <c r="CF838" s="14" t="n">
        <v>91.43300000000001</v>
      </c>
      <c r="CG838" s="14" t="n">
        <v>0.05</v>
      </c>
      <c r="CH838" s="14" t="n">
        <v>1</v>
      </c>
      <c r="CI838" s="14" t="n">
        <v>0</v>
      </c>
      <c r="CJ838" s="14" t="n">
        <v>0</v>
      </c>
      <c r="CK838" s="14" t="n">
        <v>0</v>
      </c>
      <c r="CL838" s="14" t="n">
        <v>0</v>
      </c>
      <c r="CM838" s="14" t="n">
        <v>0</v>
      </c>
      <c r="CN838" s="14" t="n">
        <v>0</v>
      </c>
      <c r="CO838" s="14" t="n">
        <v>0</v>
      </c>
      <c r="CP838" s="14" t="n">
        <v>0</v>
      </c>
      <c r="CQ838" s="14" t="n">
        <v>1.348</v>
      </c>
      <c r="CR838" s="14" t="n">
        <v>0.707</v>
      </c>
      <c r="CS838" s="14" t="n">
        <v>4.093</v>
      </c>
      <c r="CT838" s="14" t="n">
        <v>4.861</v>
      </c>
      <c r="CU838" s="14" t="n">
        <v>10.622</v>
      </c>
    </row>
    <row r="839">
      <c r="A839" s="14" t="inlineStr">
        <is>
          <t>ARE2024</t>
        </is>
      </c>
      <c r="B839" s="14" t="inlineStr">
        <is>
          <t>ARE</t>
        </is>
      </c>
      <c r="C839" s="14" t="inlineStr">
        <is>
          <t>ARE</t>
        </is>
      </c>
      <c r="D839" s="14" t="inlineStr">
        <is>
          <t>United Arab Emirates</t>
        </is>
      </c>
      <c r="E839" s="14" t="n">
        <v>2024</v>
      </c>
      <c r="F839" s="14" t="n">
        <v>0.05</v>
      </c>
      <c r="G839" s="14" t="n">
        <v>5.575</v>
      </c>
      <c r="H839" s="14" t="n">
        <v>1.324</v>
      </c>
      <c r="I839" s="14" t="n">
        <v>0.213</v>
      </c>
      <c r="J839" s="14" t="n">
        <v>5.787</v>
      </c>
      <c r="K839" s="14" t="n">
        <v>0</v>
      </c>
      <c r="L839" s="14" t="n">
        <v>1</v>
      </c>
      <c r="M839" s="14" t="n">
        <v>7.124</v>
      </c>
      <c r="N839" s="14" t="n">
        <v>3.971</v>
      </c>
      <c r="O839" s="14" t="n">
        <v>0.158</v>
      </c>
      <c r="P839" s="14" t="n">
        <v>7.281</v>
      </c>
      <c r="Q839" s="14" t="n">
        <v>0</v>
      </c>
      <c r="R839" s="14" t="n">
        <v>1</v>
      </c>
      <c r="S839" s="14" t="n">
        <v>12.193</v>
      </c>
      <c r="T839" s="14" t="n">
        <v>7.942</v>
      </c>
      <c r="U839" s="14" t="n">
        <v>0.297</v>
      </c>
      <c r="V839" s="14" t="n">
        <v>13.026</v>
      </c>
      <c r="W839" s="14" t="n">
        <v>0.05</v>
      </c>
      <c r="X839" s="14" t="n">
        <v>1</v>
      </c>
      <c r="Y839" s="14" t="n">
        <v>5.975</v>
      </c>
      <c r="Z839" s="14" t="n">
        <v>0.676</v>
      </c>
      <c r="AA839" s="14" t="n">
        <v>-2.868</v>
      </c>
      <c r="AB839" s="14" t="n">
        <v>3.108</v>
      </c>
      <c r="AC839" s="14" t="n">
        <v>0</v>
      </c>
      <c r="AD839" s="14" t="n">
        <v>0</v>
      </c>
      <c r="AE839" s="14" t="n">
        <v>6.831</v>
      </c>
      <c r="AF839" s="14" t="n">
        <v>1.361</v>
      </c>
      <c r="AG839" s="14" t="n">
        <v>-4.291</v>
      </c>
      <c r="AH839" s="14" t="n">
        <v>2.54</v>
      </c>
      <c r="AI839" s="14" t="n">
        <v>0</v>
      </c>
      <c r="AJ839" s="14" t="n">
        <v>0</v>
      </c>
      <c r="AK839" s="14" t="n">
        <v>11.966</v>
      </c>
      <c r="AL839" s="14" t="n">
        <v>5.738</v>
      </c>
      <c r="AM839" s="14" t="n">
        <v>-4.904</v>
      </c>
      <c r="AN839" s="14" t="n">
        <v>7.062</v>
      </c>
      <c r="AO839" s="14" t="n">
        <v>0</v>
      </c>
      <c r="AP839" s="14" t="n">
        <v>0</v>
      </c>
      <c r="AQ839" s="14" t="n">
        <v>0.72</v>
      </c>
      <c r="AR839" s="14" t="n">
        <v>0.132</v>
      </c>
      <c r="AS839" s="14" t="n">
        <v>0.013</v>
      </c>
      <c r="AT839" s="14" t="n">
        <v>0.77</v>
      </c>
      <c r="AU839" s="14" t="n">
        <v>0.05</v>
      </c>
      <c r="AV839" s="14" t="n">
        <v>1</v>
      </c>
      <c r="AW839" s="14" t="n">
        <v>0.734</v>
      </c>
      <c r="AX839" s="14" t="n">
        <v>0.132</v>
      </c>
      <c r="AY839" s="14" t="n">
        <v>0.017</v>
      </c>
      <c r="AZ839" s="14" t="n">
        <v>0.788</v>
      </c>
      <c r="BA839" s="14" t="n">
        <v>0.05</v>
      </c>
      <c r="BB839" s="14" t="n">
        <v>1</v>
      </c>
      <c r="BC839" s="14" t="n">
        <v>0.51</v>
      </c>
      <c r="BD839" s="14" t="n">
        <v>0.132</v>
      </c>
      <c r="BE839" s="14" t="n">
        <v>0.003</v>
      </c>
      <c r="BF839" s="14" t="n">
        <v>0.536</v>
      </c>
      <c r="BG839" s="14" t="n">
        <v>0.05</v>
      </c>
      <c r="BH839" s="14" t="n">
        <v>1</v>
      </c>
      <c r="BI839" s="14" t="n">
        <v>0.652</v>
      </c>
      <c r="BJ839" s="14" t="n">
        <v>0.132</v>
      </c>
      <c r="BK839" s="14" t="n">
        <v>0.004</v>
      </c>
      <c r="BL839" s="14" t="n">
        <v>0.6850000000000001</v>
      </c>
      <c r="BM839" s="14" t="n">
        <v>0.05</v>
      </c>
      <c r="BN839" s="14" t="n">
        <v>1</v>
      </c>
      <c r="BO839" s="14" t="n">
        <v>0</v>
      </c>
      <c r="BP839" s="14" t="n">
        <v>-0.018</v>
      </c>
      <c r="BQ839" s="14" t="n">
        <v>0.07099999999999999</v>
      </c>
      <c r="BR839" s="14" t="n">
        <v>0</v>
      </c>
      <c r="BS839" s="14" t="n">
        <v>0.333</v>
      </c>
      <c r="BT839" s="14" t="n">
        <v>0</v>
      </c>
      <c r="BU839" s="14" t="n">
        <v>-0.018</v>
      </c>
      <c r="BV839" s="14" t="n">
        <v>0.062</v>
      </c>
      <c r="BW839" s="14" t="n">
        <v>0</v>
      </c>
      <c r="BX839" s="14" t="n">
        <v>0.167</v>
      </c>
      <c r="BY839" s="14" t="n">
        <v>13.646</v>
      </c>
      <c r="BZ839" s="14" t="n">
        <v>0</v>
      </c>
      <c r="CA839" s="14" t="n">
        <v>13.646</v>
      </c>
      <c r="CB839" s="14" t="n">
        <v>0</v>
      </c>
      <c r="CC839" s="14" t="n">
        <v>86.38500000000001</v>
      </c>
      <c r="CD839" s="14" t="n">
        <v>7.95</v>
      </c>
      <c r="CE839" s="14" t="n">
        <v>0.588</v>
      </c>
      <c r="CF839" s="14" t="n">
        <v>90.705</v>
      </c>
      <c r="CG839" s="14" t="n">
        <v>0.05</v>
      </c>
      <c r="CH839" s="14" t="n">
        <v>1</v>
      </c>
      <c r="CI839" s="14" t="n">
        <v>0</v>
      </c>
      <c r="CJ839" s="14" t="n">
        <v>0</v>
      </c>
      <c r="CK839" s="14" t="n">
        <v>0</v>
      </c>
      <c r="CL839" s="14" t="n">
        <v>0</v>
      </c>
      <c r="CM839" s="14" t="n">
        <v>0</v>
      </c>
      <c r="CN839" s="14" t="n">
        <v>0</v>
      </c>
      <c r="CO839" s="14" t="n">
        <v>0</v>
      </c>
      <c r="CP839" s="14" t="n">
        <v>0</v>
      </c>
      <c r="CQ839" s="14" t="n">
        <v>1.387</v>
      </c>
      <c r="CR839" s="14" t="n">
        <v>0.707</v>
      </c>
      <c r="CS839" s="14" t="n">
        <v>4.213</v>
      </c>
      <c r="CT839" s="14" t="n">
        <v>4.251</v>
      </c>
      <c r="CU839" s="14" t="n">
        <v>9.167999999999999</v>
      </c>
    </row>
    <row r="840">
      <c r="A840" s="14" t="inlineStr">
        <is>
          <t>GBR2021</t>
        </is>
      </c>
      <c r="B840" s="14" t="inlineStr">
        <is>
          <t>GBR</t>
        </is>
      </c>
      <c r="C840" s="14" t="inlineStr">
        <is>
          <t>GBR</t>
        </is>
      </c>
      <c r="D840" s="14" t="inlineStr">
        <is>
          <t>United Kingdom</t>
        </is>
      </c>
      <c r="E840" s="14" t="n">
        <v>2021</v>
      </c>
      <c r="F840" s="14" t="n">
        <v>0.2</v>
      </c>
      <c r="G840" s="14" t="n">
        <v>4.347</v>
      </c>
      <c r="H840" s="14" t="n">
        <v>0.951</v>
      </c>
      <c r="I840" s="14" t="n">
        <v>4.105</v>
      </c>
      <c r="J840" s="14" t="n">
        <v>8.452</v>
      </c>
      <c r="K840" s="14" t="n">
        <v>0</v>
      </c>
      <c r="L840" s="14" t="n">
        <v>1</v>
      </c>
      <c r="M840" s="14" t="n">
        <v>4.719</v>
      </c>
      <c r="N840" s="14" t="n">
        <v>2.139</v>
      </c>
      <c r="O840" s="14" t="n">
        <v>2.239</v>
      </c>
      <c r="P840" s="14" t="n">
        <v>6.958</v>
      </c>
      <c r="Q840" s="14" t="n">
        <v>0</v>
      </c>
      <c r="R840" s="14" t="n">
        <v>1</v>
      </c>
      <c r="S840" s="14" t="n">
        <v>16.992</v>
      </c>
      <c r="T840" s="14" t="n">
        <v>10.53</v>
      </c>
      <c r="U840" s="14" t="n">
        <v>0.095</v>
      </c>
      <c r="V840" s="14" t="n">
        <v>20.504</v>
      </c>
      <c r="W840" s="14" t="n">
        <v>0.2</v>
      </c>
      <c r="X840" s="14" t="n">
        <v>1</v>
      </c>
      <c r="Y840" s="14" t="n">
        <v>25.664</v>
      </c>
      <c r="Z840" s="14" t="n">
        <v>2.835</v>
      </c>
      <c r="AA840" s="14" t="n">
        <v>-10.255</v>
      </c>
      <c r="AB840" s="14" t="n">
        <v>15.409</v>
      </c>
      <c r="AC840" s="14" t="n">
        <v>0</v>
      </c>
      <c r="AD840" s="14" t="n">
        <v>1</v>
      </c>
      <c r="AE840" s="14" t="n">
        <v>20.76</v>
      </c>
      <c r="AF840" s="14" t="n">
        <v>4.085</v>
      </c>
      <c r="AG840" s="14" t="n">
        <v>-7.711</v>
      </c>
      <c r="AH840" s="14" t="n">
        <v>13.049</v>
      </c>
      <c r="AI840" s="14" t="n">
        <v>0</v>
      </c>
      <c r="AJ840" s="14" t="n">
        <v>1</v>
      </c>
      <c r="AK840" s="14" t="n">
        <v>27.865</v>
      </c>
      <c r="AL840" s="14" t="n">
        <v>13.676</v>
      </c>
      <c r="AM840" s="14" t="n">
        <v>-12.644</v>
      </c>
      <c r="AN840" s="14" t="n">
        <v>18.265</v>
      </c>
      <c r="AO840" s="14" t="n">
        <v>0.2</v>
      </c>
      <c r="AP840" s="14" t="n">
        <v>1</v>
      </c>
      <c r="AQ840" s="14" t="n">
        <v>0.619</v>
      </c>
      <c r="AR840" s="14" t="n">
        <v>0.114</v>
      </c>
      <c r="AS840" s="14" t="n">
        <v>0.892</v>
      </c>
      <c r="AT840" s="14" t="n">
        <v>1.813</v>
      </c>
      <c r="AU840" s="14" t="n">
        <v>0.2</v>
      </c>
      <c r="AV840" s="14" t="n">
        <v>1</v>
      </c>
      <c r="AW840" s="14" t="n">
        <v>0.599</v>
      </c>
      <c r="AX840" s="14" t="n">
        <v>0.114</v>
      </c>
      <c r="AY840" s="14" t="n">
        <v>0.944</v>
      </c>
      <c r="AZ840" s="14" t="n">
        <v>1.852</v>
      </c>
      <c r="BA840" s="14" t="n">
        <v>0.2</v>
      </c>
      <c r="BB840" s="14" t="n">
        <v>1</v>
      </c>
      <c r="BC840" s="14" t="n">
        <v>0.439</v>
      </c>
      <c r="BD840" s="14" t="n">
        <v>0.114</v>
      </c>
      <c r="BE840" s="14" t="n">
        <v>0.319</v>
      </c>
      <c r="BF840" s="14" t="n">
        <v>0.909</v>
      </c>
      <c r="BG840" s="14" t="n">
        <v>0.2</v>
      </c>
      <c r="BH840" s="14" t="n">
        <v>1</v>
      </c>
      <c r="BI840" s="14" t="n">
        <v>0.505</v>
      </c>
      <c r="BJ840" s="14" t="n">
        <v>0.114</v>
      </c>
      <c r="BK840" s="14" t="n">
        <v>0.078</v>
      </c>
      <c r="BL840" s="14" t="n">
        <v>0.699</v>
      </c>
      <c r="BM840" s="14" t="n">
        <v>0.2</v>
      </c>
      <c r="BN840" s="14" t="n">
        <v>1</v>
      </c>
      <c r="BO840" s="14" t="n">
        <v>0</v>
      </c>
      <c r="BP840" s="14" t="n">
        <v>0.045</v>
      </c>
      <c r="BQ840" s="14" t="n">
        <v>0.188</v>
      </c>
      <c r="BR840" s="14" t="n">
        <v>0</v>
      </c>
      <c r="BS840" s="14" t="n">
        <v>1</v>
      </c>
      <c r="BT840" s="14" t="n">
        <v>0</v>
      </c>
      <c r="BU840" s="14" t="n">
        <v>0.048</v>
      </c>
      <c r="BV840" s="14" t="n">
        <v>0.291</v>
      </c>
      <c r="BW840" s="14" t="n">
        <v>0.05</v>
      </c>
      <c r="BX840" s="14" t="n">
        <v>1</v>
      </c>
      <c r="BY840" s="14" t="n">
        <v>11.787</v>
      </c>
      <c r="BZ840" s="14" t="n">
        <v>0</v>
      </c>
      <c r="CA840" s="14" t="n">
        <v>11.787</v>
      </c>
      <c r="CB840" s="14" t="n">
        <v>0</v>
      </c>
      <c r="CC840" s="14" t="n">
        <v>78.125</v>
      </c>
      <c r="CD840" s="14" t="n">
        <v>7.95</v>
      </c>
      <c r="CE840" s="14" t="n">
        <v>39.721</v>
      </c>
      <c r="CF840" s="14" t="n">
        <v>141.415</v>
      </c>
      <c r="CG840" s="14" t="n">
        <v>0.2</v>
      </c>
      <c r="CH840" s="14" t="n">
        <v>1</v>
      </c>
      <c r="CI840" s="14" t="n">
        <v>0</v>
      </c>
      <c r="CJ840" s="14" t="n">
        <v>0</v>
      </c>
      <c r="CK840" s="14" t="n">
        <v>0</v>
      </c>
      <c r="CL840" s="14" t="n">
        <v>0</v>
      </c>
      <c r="CM840" s="14" t="n">
        <v>0</v>
      </c>
      <c r="CN840" s="14" t="n">
        <v>0.914</v>
      </c>
      <c r="CO840" s="14" t="n">
        <v>1.816</v>
      </c>
      <c r="CP840" s="14" t="n">
        <v>0</v>
      </c>
      <c r="CQ840" s="14" t="n">
        <v>1.198</v>
      </c>
      <c r="CR840" s="14" t="n">
        <v>0</v>
      </c>
      <c r="CS840" s="14" t="n">
        <v>5.221</v>
      </c>
      <c r="CT840" s="14" t="n">
        <v>7.447</v>
      </c>
      <c r="CU840" s="14" t="n">
        <v>14.931</v>
      </c>
    </row>
    <row r="841">
      <c r="A841" s="14" t="inlineStr">
        <is>
          <t>GBR2022</t>
        </is>
      </c>
      <c r="B841" s="14" t="inlineStr">
        <is>
          <t>GBR</t>
        </is>
      </c>
      <c r="C841" s="14" t="inlineStr">
        <is>
          <t>GBR</t>
        </is>
      </c>
      <c r="D841" s="14" t="inlineStr">
        <is>
          <t>United Kingdom</t>
        </is>
      </c>
      <c r="E841" s="14" t="n">
        <v>2022</v>
      </c>
      <c r="F841" s="14" t="n">
        <v>0.2</v>
      </c>
      <c r="G841" s="14" t="n">
        <v>7.85</v>
      </c>
      <c r="H841" s="14" t="n">
        <v>1.219</v>
      </c>
      <c r="I841" s="14" t="n">
        <v>11.883</v>
      </c>
      <c r="J841" s="14" t="n">
        <v>19.733</v>
      </c>
      <c r="K841" s="14" t="n">
        <v>0</v>
      </c>
      <c r="L841" s="14" t="n">
        <v>1</v>
      </c>
      <c r="M841" s="14" t="n">
        <v>9.981</v>
      </c>
      <c r="N841" s="14" t="n">
        <v>4.121</v>
      </c>
      <c r="O841" s="14" t="n">
        <v>9.68</v>
      </c>
      <c r="P841" s="14" t="n">
        <v>19.661</v>
      </c>
      <c r="Q841" s="14" t="n">
        <v>0</v>
      </c>
      <c r="R841" s="14" t="n">
        <v>1</v>
      </c>
      <c r="S841" s="14" t="n">
        <v>20.41</v>
      </c>
      <c r="T841" s="14" t="n">
        <v>9.996</v>
      </c>
      <c r="U841" s="14" t="n">
        <v>0.108</v>
      </c>
      <c r="V841" s="14" t="n">
        <v>24.622</v>
      </c>
      <c r="W841" s="14" t="n">
        <v>0.2</v>
      </c>
      <c r="X841" s="14" t="n">
        <v>1</v>
      </c>
      <c r="Y841" s="14" t="n">
        <v>35.24</v>
      </c>
      <c r="Z841" s="14" t="n">
        <v>3.697</v>
      </c>
      <c r="AA841" s="14" t="n">
        <v>-5.161</v>
      </c>
      <c r="AB841" s="14" t="n">
        <v>30.078</v>
      </c>
      <c r="AC841" s="14" t="n">
        <v>0</v>
      </c>
      <c r="AD841" s="14" t="n">
        <v>1</v>
      </c>
      <c r="AE841" s="14" t="n">
        <v>30.427</v>
      </c>
      <c r="AF841" s="14" t="n">
        <v>5.641</v>
      </c>
      <c r="AG841" s="14" t="n">
        <v>-6.571</v>
      </c>
      <c r="AH841" s="14" t="n">
        <v>23.856</v>
      </c>
      <c r="AI841" s="14" t="n">
        <v>0</v>
      </c>
      <c r="AJ841" s="14" t="n">
        <v>1</v>
      </c>
      <c r="AK841" s="14" t="n">
        <v>38.08</v>
      </c>
      <c r="AL841" s="14" t="n">
        <v>18.185</v>
      </c>
      <c r="AM841" s="14" t="n">
        <v>-11.196</v>
      </c>
      <c r="AN841" s="14" t="n">
        <v>32.261</v>
      </c>
      <c r="AO841" s="14" t="n">
        <v>0.2</v>
      </c>
      <c r="AP841" s="14" t="n">
        <v>1</v>
      </c>
      <c r="AQ841" s="14" t="n">
        <v>0.861</v>
      </c>
      <c r="AR841" s="14" t="n">
        <v>0.123</v>
      </c>
      <c r="AS841" s="14" t="n">
        <v>0.836</v>
      </c>
      <c r="AT841" s="14" t="n">
        <v>2.037</v>
      </c>
      <c r="AU841" s="14" t="n">
        <v>0.2</v>
      </c>
      <c r="AV841" s="14" t="n">
        <v>1</v>
      </c>
      <c r="AW841" s="14" t="n">
        <v>0.986</v>
      </c>
      <c r="AX841" s="14" t="n">
        <v>0.123</v>
      </c>
      <c r="AY841" s="14" t="n">
        <v>0.853</v>
      </c>
      <c r="AZ841" s="14" t="n">
        <v>2.208</v>
      </c>
      <c r="BA841" s="14" t="n">
        <v>0.2</v>
      </c>
      <c r="BB841" s="14" t="n">
        <v>1</v>
      </c>
      <c r="BC841" s="14" t="n">
        <v>0.598</v>
      </c>
      <c r="BD841" s="14" t="n">
        <v>0.123</v>
      </c>
      <c r="BE841" s="14" t="n">
        <v>0.154</v>
      </c>
      <c r="BF841" s="14" t="n">
        <v>0.902</v>
      </c>
      <c r="BG841" s="14" t="n">
        <v>0.2</v>
      </c>
      <c r="BH841" s="14" t="n">
        <v>1</v>
      </c>
      <c r="BI841" s="14" t="n">
        <v>0.612</v>
      </c>
      <c r="BJ841" s="14" t="n">
        <v>0.123</v>
      </c>
      <c r="BK841" s="14" t="n">
        <v>0.327</v>
      </c>
      <c r="BL841" s="14" t="n">
        <v>1.127</v>
      </c>
      <c r="BM841" s="14" t="n">
        <v>0.2</v>
      </c>
      <c r="BN841" s="14" t="n">
        <v>1</v>
      </c>
      <c r="BO841" s="14" t="n">
        <v>0</v>
      </c>
      <c r="BP841" s="14" t="n">
        <v>0.034</v>
      </c>
      <c r="BQ841" s="14" t="n">
        <v>0.254</v>
      </c>
      <c r="BR841" s="14" t="n">
        <v>0</v>
      </c>
      <c r="BS841" s="14" t="n">
        <v>1</v>
      </c>
      <c r="BT841" s="14" t="n">
        <v>0</v>
      </c>
      <c r="BU841" s="14" t="n">
        <v>0.043</v>
      </c>
      <c r="BV841" s="14" t="n">
        <v>0.415</v>
      </c>
      <c r="BW841" s="14" t="n">
        <v>0.05</v>
      </c>
      <c r="BX841" s="14" t="n">
        <v>1</v>
      </c>
      <c r="BY841" s="14" t="n">
        <v>12.729</v>
      </c>
      <c r="BZ841" s="14" t="n">
        <v>0</v>
      </c>
      <c r="CA841" s="14" t="n">
        <v>12.729</v>
      </c>
      <c r="CB841" s="14" t="n">
        <v>0</v>
      </c>
      <c r="CC841" s="14" t="n">
        <v>97.90000000000001</v>
      </c>
      <c r="CD841" s="14" t="n">
        <v>7.95</v>
      </c>
      <c r="CE841" s="14" t="n">
        <v>95.393</v>
      </c>
      <c r="CF841" s="14" t="n">
        <v>231.952</v>
      </c>
      <c r="CG841" s="14" t="n">
        <v>0.2</v>
      </c>
      <c r="CH841" s="14" t="n">
        <v>1</v>
      </c>
      <c r="CI841" s="14" t="n">
        <v>0</v>
      </c>
      <c r="CJ841" s="14" t="n">
        <v>0</v>
      </c>
      <c r="CK841" s="14" t="n">
        <v>0</v>
      </c>
      <c r="CL841" s="14" t="n">
        <v>0</v>
      </c>
      <c r="CM841" s="14" t="n">
        <v>0</v>
      </c>
      <c r="CN841" s="14" t="n">
        <v>1.12</v>
      </c>
      <c r="CO841" s="14" t="n">
        <v>1.89</v>
      </c>
      <c r="CP841" s="14" t="n">
        <v>0</v>
      </c>
      <c r="CQ841" s="14" t="n">
        <v>1.294</v>
      </c>
      <c r="CR841" s="14" t="n">
        <v>0</v>
      </c>
      <c r="CS841" s="14" t="n">
        <v>5.638</v>
      </c>
      <c r="CT841" s="14" t="n">
        <v>19.027</v>
      </c>
      <c r="CU841" s="14" t="n">
        <v>24.415</v>
      </c>
    </row>
    <row r="842">
      <c r="A842" s="14" t="inlineStr">
        <is>
          <t>GBR2023</t>
        </is>
      </c>
      <c r="B842" s="14" t="inlineStr">
        <is>
          <t>GBR</t>
        </is>
      </c>
      <c r="C842" s="14" t="inlineStr">
        <is>
          <t>GBR</t>
        </is>
      </c>
      <c r="D842" s="14" t="inlineStr">
        <is>
          <t>United Kingdom</t>
        </is>
      </c>
      <c r="E842" s="14" t="n">
        <v>2023</v>
      </c>
      <c r="F842" s="14" t="n">
        <v>0.2</v>
      </c>
      <c r="G842" s="14" t="n">
        <v>12.936</v>
      </c>
      <c r="H842" s="14" t="n">
        <v>2.946</v>
      </c>
      <c r="I842" s="14" t="n">
        <v>11.178</v>
      </c>
      <c r="J842" s="14" t="n">
        <v>24.114</v>
      </c>
      <c r="K842" s="14" t="n">
        <v>0</v>
      </c>
      <c r="L842" s="14" t="n">
        <v>1</v>
      </c>
      <c r="M842" s="14" t="n">
        <v>14.03</v>
      </c>
      <c r="N842" s="14" t="n">
        <v>6.958</v>
      </c>
      <c r="O842" s="14" t="n">
        <v>9.073</v>
      </c>
      <c r="P842" s="14" t="n">
        <v>23.103</v>
      </c>
      <c r="Q842" s="14" t="n">
        <v>0</v>
      </c>
      <c r="R842" s="14" t="n">
        <v>1</v>
      </c>
      <c r="S842" s="14" t="n">
        <v>30.588</v>
      </c>
      <c r="T842" s="14" t="n">
        <v>19.182</v>
      </c>
      <c r="U842" s="14" t="n">
        <v>0.122</v>
      </c>
      <c r="V842" s="14" t="n">
        <v>36.852</v>
      </c>
      <c r="W842" s="14" t="n">
        <v>0.2</v>
      </c>
      <c r="X842" s="14" t="n">
        <v>1</v>
      </c>
      <c r="Y842" s="14" t="n">
        <v>22.551</v>
      </c>
      <c r="Z842" s="14" t="n">
        <v>2.526</v>
      </c>
      <c r="AA842" s="14" t="n">
        <v>9.079000000000001</v>
      </c>
      <c r="AB842" s="14" t="n">
        <v>31.63</v>
      </c>
      <c r="AC842" s="14" t="n">
        <v>0</v>
      </c>
      <c r="AD842" s="14" t="n">
        <v>1</v>
      </c>
      <c r="AE842" s="14" t="n">
        <v>17.789</v>
      </c>
      <c r="AF842" s="14" t="n">
        <v>3.543</v>
      </c>
      <c r="AG842" s="14" t="n">
        <v>7.601</v>
      </c>
      <c r="AH842" s="14" t="n">
        <v>25.39</v>
      </c>
      <c r="AI842" s="14" t="n">
        <v>0</v>
      </c>
      <c r="AJ842" s="14" t="n">
        <v>1</v>
      </c>
      <c r="AK842" s="14" t="n">
        <v>25.748</v>
      </c>
      <c r="AL842" s="14" t="n">
        <v>12.755</v>
      </c>
      <c r="AM842" s="14" t="n">
        <v>2.682</v>
      </c>
      <c r="AN842" s="14" t="n">
        <v>34.116</v>
      </c>
      <c r="AO842" s="14" t="n">
        <v>0.2</v>
      </c>
      <c r="AP842" s="14" t="n">
        <v>1</v>
      </c>
      <c r="AQ842" s="14" t="n">
        <v>0.76</v>
      </c>
      <c r="AR842" s="14" t="n">
        <v>0.129</v>
      </c>
      <c r="AS842" s="14" t="n">
        <v>0.772</v>
      </c>
      <c r="AT842" s="14" t="n">
        <v>1.839</v>
      </c>
      <c r="AU842" s="14" t="n">
        <v>0.2</v>
      </c>
      <c r="AV842" s="14" t="n">
        <v>1</v>
      </c>
      <c r="AW842" s="14" t="n">
        <v>0.8110000000000001</v>
      </c>
      <c r="AX842" s="14" t="n">
        <v>0.129</v>
      </c>
      <c r="AY842" s="14" t="n">
        <v>0.841</v>
      </c>
      <c r="AZ842" s="14" t="n">
        <v>1.983</v>
      </c>
      <c r="BA842" s="14" t="n">
        <v>0.2</v>
      </c>
      <c r="BB842" s="14" t="n">
        <v>1</v>
      </c>
      <c r="BC842" s="14" t="n">
        <v>0.535</v>
      </c>
      <c r="BD842" s="14" t="n">
        <v>0.129</v>
      </c>
      <c r="BE842" s="14" t="n">
        <v>0.264</v>
      </c>
      <c r="BF842" s="14" t="n">
        <v>0.958</v>
      </c>
      <c r="BG842" s="14" t="n">
        <v>0.2</v>
      </c>
      <c r="BH842" s="14" t="n">
        <v>1</v>
      </c>
      <c r="BI842" s="14" t="n">
        <v>0.579</v>
      </c>
      <c r="BJ842" s="14" t="n">
        <v>0.129</v>
      </c>
      <c r="BK842" s="14" t="n">
        <v>0.183</v>
      </c>
      <c r="BL842" s="14" t="n">
        <v>0.915</v>
      </c>
      <c r="BM842" s="14" t="n">
        <v>0.2</v>
      </c>
      <c r="BN842" s="14" t="n">
        <v>1</v>
      </c>
      <c r="BO842" s="14" t="n">
        <v>0</v>
      </c>
      <c r="BP842" s="14" t="n">
        <v>0.037</v>
      </c>
      <c r="BQ842" s="14" t="n">
        <v>0.345</v>
      </c>
      <c r="BR842" s="14" t="n">
        <v>0</v>
      </c>
      <c r="BS842" s="14" t="n">
        <v>1</v>
      </c>
      <c r="BT842" s="14" t="n">
        <v>0</v>
      </c>
      <c r="BU842" s="14" t="n">
        <v>0.07199999999999999</v>
      </c>
      <c r="BV842" s="14" t="n">
        <v>0.433</v>
      </c>
      <c r="BW842" s="14" t="n">
        <v>0.05</v>
      </c>
      <c r="BX842" s="14" t="n">
        <v>1</v>
      </c>
      <c r="BY842" s="14" t="n">
        <v>13.254</v>
      </c>
      <c r="BZ842" s="14" t="n">
        <v>0</v>
      </c>
      <c r="CA842" s="14" t="n">
        <v>13.254</v>
      </c>
      <c r="CB842" s="14" t="n">
        <v>0</v>
      </c>
      <c r="CC842" s="14" t="n">
        <v>83.248</v>
      </c>
      <c r="CD842" s="14" t="n">
        <v>7.95</v>
      </c>
      <c r="CE842" s="14" t="n">
        <v>83.386</v>
      </c>
      <c r="CF842" s="14" t="n">
        <v>199.961</v>
      </c>
      <c r="CG842" s="14" t="n">
        <v>0.2</v>
      </c>
      <c r="CH842" s="14" t="n">
        <v>1</v>
      </c>
      <c r="CI842" s="14" t="n">
        <v>0</v>
      </c>
      <c r="CJ842" s="14" t="n">
        <v>0</v>
      </c>
      <c r="CK842" s="14" t="n">
        <v>0</v>
      </c>
      <c r="CL842" s="14" t="n">
        <v>0</v>
      </c>
      <c r="CM842" s="14" t="n">
        <v>0</v>
      </c>
      <c r="CN842" s="14" t="n">
        <v>0.989</v>
      </c>
      <c r="CO842" s="14" t="n">
        <v>1.703</v>
      </c>
      <c r="CP842" s="14" t="n">
        <v>0</v>
      </c>
      <c r="CQ842" s="14" t="n">
        <v>1.348</v>
      </c>
      <c r="CR842" s="14" t="n">
        <v>0</v>
      </c>
      <c r="CS842" s="14" t="n">
        <v>5.871</v>
      </c>
      <c r="CT842" s="14" t="n">
        <v>9.154999999999999</v>
      </c>
      <c r="CU842" s="14" t="n">
        <v>11.675</v>
      </c>
    </row>
    <row r="843">
      <c r="A843" s="14" t="inlineStr">
        <is>
          <t>GBR2024</t>
        </is>
      </c>
      <c r="B843" s="14" t="inlineStr">
        <is>
          <t>GBR</t>
        </is>
      </c>
      <c r="C843" s="14" t="inlineStr">
        <is>
          <t>GBR</t>
        </is>
      </c>
      <c r="D843" s="14" t="inlineStr">
        <is>
          <t>United Kingdom</t>
        </is>
      </c>
      <c r="E843" s="14" t="n">
        <v>2024</v>
      </c>
      <c r="F843" s="14" t="n">
        <v>0.2</v>
      </c>
      <c r="G843" s="14" t="n">
        <v>13.133</v>
      </c>
      <c r="H843" s="14" t="n">
        <v>3.327</v>
      </c>
      <c r="I843" s="14" t="n">
        <v>7.055</v>
      </c>
      <c r="J843" s="14" t="n">
        <v>20.188</v>
      </c>
      <c r="K843" s="14" t="n">
        <v>0</v>
      </c>
      <c r="L843" s="14" t="n">
        <v>1</v>
      </c>
      <c r="M843" s="14" t="n">
        <v>14.313</v>
      </c>
      <c r="N843" s="14" t="n">
        <v>7.797</v>
      </c>
      <c r="O843" s="14" t="n">
        <v>4.935</v>
      </c>
      <c r="P843" s="14" t="n">
        <v>19.248</v>
      </c>
      <c r="Q843" s="14" t="n">
        <v>0</v>
      </c>
      <c r="R843" s="14" t="n">
        <v>1</v>
      </c>
      <c r="S843" s="14" t="n">
        <v>31.19</v>
      </c>
      <c r="T843" s="14" t="n">
        <v>20.649</v>
      </c>
      <c r="U843" s="14" t="n">
        <v>0.125</v>
      </c>
      <c r="V843" s="14" t="n">
        <v>37.578</v>
      </c>
      <c r="W843" s="14" t="n">
        <v>0.2</v>
      </c>
      <c r="X843" s="14" t="n">
        <v>1</v>
      </c>
      <c r="Y843" s="14" t="n">
        <v>32.277</v>
      </c>
      <c r="Z843" s="14" t="n">
        <v>4.076</v>
      </c>
      <c r="AA843" s="14" t="n">
        <v>2.671</v>
      </c>
      <c r="AB843" s="14" t="n">
        <v>34.948</v>
      </c>
      <c r="AC843" s="14" t="n">
        <v>0</v>
      </c>
      <c r="AD843" s="14" t="n">
        <v>1</v>
      </c>
      <c r="AE843" s="14" t="n">
        <v>19.634</v>
      </c>
      <c r="AF843" s="14" t="n">
        <v>4.301</v>
      </c>
      <c r="AG843" s="14" t="n">
        <v>2.779</v>
      </c>
      <c r="AH843" s="14" t="n">
        <v>22.414</v>
      </c>
      <c r="AI843" s="14" t="n">
        <v>0</v>
      </c>
      <c r="AJ843" s="14" t="n">
        <v>1</v>
      </c>
      <c r="AK843" s="14" t="n">
        <v>27.108</v>
      </c>
      <c r="AL843" s="14" t="n">
        <v>13.788</v>
      </c>
      <c r="AM843" s="14" t="n">
        <v>-5.664</v>
      </c>
      <c r="AN843" s="14" t="n">
        <v>25.733</v>
      </c>
      <c r="AO843" s="14" t="n">
        <v>0.2</v>
      </c>
      <c r="AP843" s="14" t="n">
        <v>1</v>
      </c>
      <c r="AQ843" s="14" t="n">
        <v>0.724</v>
      </c>
      <c r="AR843" s="14" t="n">
        <v>0.132</v>
      </c>
      <c r="AS843" s="14" t="n">
        <v>0.785</v>
      </c>
      <c r="AT843" s="14" t="n">
        <v>1.811</v>
      </c>
      <c r="AU843" s="14" t="n">
        <v>0.2</v>
      </c>
      <c r="AV843" s="14" t="n">
        <v>1</v>
      </c>
      <c r="AW843" s="14" t="n">
        <v>0.75</v>
      </c>
      <c r="AX843" s="14" t="n">
        <v>0.132</v>
      </c>
      <c r="AY843" s="14" t="n">
        <v>0.839</v>
      </c>
      <c r="AZ843" s="14" t="n">
        <v>1.908</v>
      </c>
      <c r="BA843" s="14" t="n">
        <v>0.2</v>
      </c>
      <c r="BB843" s="14" t="n">
        <v>1</v>
      </c>
      <c r="BC843" s="14" t="n">
        <v>0.513</v>
      </c>
      <c r="BD843" s="14" t="n">
        <v>0.132</v>
      </c>
      <c r="BE843" s="14" t="n">
        <v>0.413</v>
      </c>
      <c r="BF843" s="14" t="n">
        <v>1.111</v>
      </c>
      <c r="BG843" s="14" t="n">
        <v>0.2</v>
      </c>
      <c r="BH843" s="14" t="n">
        <v>1</v>
      </c>
      <c r="BI843" s="14" t="n">
        <v>0.591</v>
      </c>
      <c r="BJ843" s="14" t="n">
        <v>0.132</v>
      </c>
      <c r="BK843" s="14" t="n">
        <v>0.114</v>
      </c>
      <c r="BL843" s="14" t="n">
        <v>0.846</v>
      </c>
      <c r="BM843" s="14" t="n">
        <v>0.2</v>
      </c>
      <c r="BN843" s="14" t="n">
        <v>1</v>
      </c>
      <c r="BO843" s="14" t="n">
        <v>0</v>
      </c>
      <c r="BP843" s="14" t="n">
        <v>0.044</v>
      </c>
      <c r="BQ843" s="14" t="n">
        <v>0.338</v>
      </c>
      <c r="BR843" s="14" t="n">
        <v>0</v>
      </c>
      <c r="BS843" s="14" t="n">
        <v>1</v>
      </c>
      <c r="BT843" s="14" t="n">
        <v>0</v>
      </c>
      <c r="BU843" s="14" t="n">
        <v>0.053</v>
      </c>
      <c r="BV843" s="14" t="n">
        <v>0.384</v>
      </c>
      <c r="BW843" s="14" t="n">
        <v>0.05</v>
      </c>
      <c r="BX843" s="14" t="n">
        <v>1</v>
      </c>
      <c r="BY843" s="14" t="n">
        <v>13.646</v>
      </c>
      <c r="BZ843" s="14" t="n">
        <v>0</v>
      </c>
      <c r="CA843" s="14" t="n">
        <v>13.646</v>
      </c>
      <c r="CB843" s="14" t="n">
        <v>0</v>
      </c>
      <c r="CC843" s="14" t="n">
        <v>82.58799999999999</v>
      </c>
      <c r="CD843" s="14" t="n">
        <v>7.95</v>
      </c>
      <c r="CE843" s="14" t="n">
        <v>61.413</v>
      </c>
      <c r="CF843" s="14" t="n">
        <v>172.801</v>
      </c>
      <c r="CG843" s="14" t="n">
        <v>0.2</v>
      </c>
      <c r="CH843" s="14" t="n">
        <v>1</v>
      </c>
      <c r="CI843" s="14" t="n">
        <v>0</v>
      </c>
      <c r="CJ843" s="14" t="n">
        <v>0</v>
      </c>
      <c r="CK843" s="14" t="n">
        <v>0</v>
      </c>
      <c r="CL843" s="14" t="n">
        <v>0</v>
      </c>
      <c r="CM843" s="14" t="n">
        <v>0</v>
      </c>
      <c r="CN843" s="14" t="n">
        <v>0.985</v>
      </c>
      <c r="CO843" s="14" t="n">
        <v>1.796</v>
      </c>
      <c r="CP843" s="14" t="n">
        <v>0</v>
      </c>
      <c r="CQ843" s="14" t="n">
        <v>1.387</v>
      </c>
      <c r="CR843" s="14" t="n">
        <v>0</v>
      </c>
      <c r="CS843" s="14" t="n">
        <v>6.044</v>
      </c>
      <c r="CT843" s="14" t="n">
        <v>7.164</v>
      </c>
      <c r="CU843" s="14" t="n">
        <v>10.029</v>
      </c>
    </row>
    <row r="844">
      <c r="A844" s="14" t="inlineStr">
        <is>
          <t>USA2021</t>
        </is>
      </c>
      <c r="B844" s="14" t="inlineStr">
        <is>
          <t>USA</t>
        </is>
      </c>
      <c r="C844" s="14" t="inlineStr">
        <is>
          <t>USA</t>
        </is>
      </c>
      <c r="D844" s="14" t="inlineStr">
        <is>
          <t>United States</t>
        </is>
      </c>
      <c r="E844" s="14" t="n">
        <v>2021</v>
      </c>
      <c r="F844" s="14" t="n">
        <v>0.07000000000000001</v>
      </c>
      <c r="G844" s="14" t="n">
        <v>1.586</v>
      </c>
      <c r="H844" s="14" t="n">
        <v>0.347</v>
      </c>
      <c r="I844" s="14" t="n">
        <v>0.187</v>
      </c>
      <c r="J844" s="14" t="n">
        <v>1.774</v>
      </c>
      <c r="K844" s="14" t="n">
        <v>0</v>
      </c>
      <c r="L844" s="14" t="n">
        <v>1</v>
      </c>
      <c r="M844" s="14" t="n">
        <v>2.349</v>
      </c>
      <c r="N844" s="14" t="n">
        <v>1.065</v>
      </c>
      <c r="O844" s="14" t="n">
        <v>0.113</v>
      </c>
      <c r="P844" s="14" t="n">
        <v>2.462</v>
      </c>
      <c r="Q844" s="14" t="n">
        <v>0</v>
      </c>
      <c r="R844" s="14" t="n">
        <v>1</v>
      </c>
      <c r="S844" s="14" t="n">
        <v>4.852</v>
      </c>
      <c r="T844" s="14" t="n">
        <v>3.468</v>
      </c>
      <c r="U844" s="14" t="n">
        <v>0.08699999999999999</v>
      </c>
      <c r="V844" s="14" t="n">
        <v>5.284</v>
      </c>
      <c r="W844" s="14" t="n">
        <v>0.07000000000000001</v>
      </c>
      <c r="X844" s="14" t="n">
        <v>1</v>
      </c>
      <c r="Y844" s="14" t="n">
        <v>4.712</v>
      </c>
      <c r="Z844" s="14" t="n">
        <v>0.521</v>
      </c>
      <c r="AA844" s="14" t="n">
        <v>0.11</v>
      </c>
      <c r="AB844" s="14" t="n">
        <v>4.822</v>
      </c>
      <c r="AC844" s="14" t="n">
        <v>0</v>
      </c>
      <c r="AD844" s="14" t="n">
        <v>1</v>
      </c>
      <c r="AE844" s="14" t="n">
        <v>8.75</v>
      </c>
      <c r="AF844" s="14" t="n">
        <v>1.722</v>
      </c>
      <c r="AG844" s="14" t="n">
        <v>0.062</v>
      </c>
      <c r="AH844" s="14" t="n">
        <v>8.811999999999999</v>
      </c>
      <c r="AI844" s="14" t="n">
        <v>0</v>
      </c>
      <c r="AJ844" s="14" t="n">
        <v>1</v>
      </c>
      <c r="AK844" s="14" t="n">
        <v>11.64</v>
      </c>
      <c r="AL844" s="14" t="n">
        <v>5.713</v>
      </c>
      <c r="AM844" s="14" t="n">
        <v>-1.191</v>
      </c>
      <c r="AN844" s="14" t="n">
        <v>11.181</v>
      </c>
      <c r="AO844" s="14" t="n">
        <v>0</v>
      </c>
      <c r="AP844" s="14" t="n">
        <v>1</v>
      </c>
      <c r="AQ844" s="14" t="n">
        <v>0.6840000000000001</v>
      </c>
      <c r="AR844" s="14" t="n">
        <v>0.114</v>
      </c>
      <c r="AS844" s="14" t="n">
        <v>0.146</v>
      </c>
      <c r="AT844" s="14" t="n">
        <v>0.888</v>
      </c>
      <c r="AU844" s="14" t="n">
        <v>0.07000000000000001</v>
      </c>
      <c r="AV844" s="14" t="n">
        <v>1</v>
      </c>
      <c r="AW844" s="14" t="n">
        <v>0.577</v>
      </c>
      <c r="AX844" s="14" t="n">
        <v>0.114</v>
      </c>
      <c r="AY844" s="14" t="n">
        <v>0.216</v>
      </c>
      <c r="AZ844" s="14" t="n">
        <v>0.848</v>
      </c>
      <c r="BA844" s="14" t="n">
        <v>0.07000000000000001</v>
      </c>
      <c r="BB844" s="14" t="n">
        <v>1</v>
      </c>
      <c r="BC844" s="14" t="n">
        <v>0.48</v>
      </c>
      <c r="BD844" s="14" t="n">
        <v>0.114</v>
      </c>
      <c r="BE844" s="14" t="n">
        <v>0.002</v>
      </c>
      <c r="BF844" s="14" t="n">
        <v>0.516</v>
      </c>
      <c r="BG844" s="14" t="n">
        <v>0.07000000000000001</v>
      </c>
      <c r="BH844" s="14" t="n">
        <v>1</v>
      </c>
      <c r="BI844" s="14" t="n">
        <v>0.5590000000000001</v>
      </c>
      <c r="BJ844" s="14" t="n">
        <v>0.114</v>
      </c>
      <c r="BK844" s="14" t="n">
        <v>0.218</v>
      </c>
      <c r="BL844" s="14" t="n">
        <v>0.831</v>
      </c>
      <c r="BM844" s="14" t="n">
        <v>0.07000000000000001</v>
      </c>
      <c r="BN844" s="14" t="n">
        <v>1</v>
      </c>
      <c r="BO844" s="14" t="n">
        <v>0</v>
      </c>
      <c r="BP844" s="14" t="n">
        <v>0.003</v>
      </c>
      <c r="BQ844" s="14" t="n">
        <v>0.116</v>
      </c>
      <c r="BR844" s="14" t="n">
        <v>0</v>
      </c>
      <c r="BS844" s="14" t="n">
        <v>1</v>
      </c>
      <c r="BT844" s="14" t="n">
        <v>0</v>
      </c>
      <c r="BU844" s="14" t="n">
        <v>-0.003</v>
      </c>
      <c r="BV844" s="14" t="n">
        <v>0.156</v>
      </c>
      <c r="BW844" s="14" t="n">
        <v>0.07000000000000001</v>
      </c>
      <c r="BX844" s="14" t="n">
        <v>1</v>
      </c>
      <c r="BY844" s="14" t="n">
        <v>11.787</v>
      </c>
      <c r="BZ844" s="14" t="n">
        <v>0</v>
      </c>
      <c r="CA844" s="14" t="n">
        <v>11.787</v>
      </c>
      <c r="CB844" s="14" t="n">
        <v>0</v>
      </c>
      <c r="CC844" s="14" t="n">
        <v>67.79000000000001</v>
      </c>
      <c r="CD844" s="14" t="n">
        <v>7.95</v>
      </c>
      <c r="CE844" s="14" t="n">
        <v>10.466</v>
      </c>
      <c r="CF844" s="14" t="n">
        <v>83.73399999999999</v>
      </c>
      <c r="CG844" s="14" t="n">
        <v>0.07000000000000001</v>
      </c>
      <c r="CH844" s="14" t="n">
        <v>1</v>
      </c>
      <c r="CI844" s="14" t="n">
        <v>0</v>
      </c>
      <c r="CJ844" s="14" t="n">
        <v>0</v>
      </c>
      <c r="CK844" s="14" t="n">
        <v>0</v>
      </c>
      <c r="CL844" s="14" t="n">
        <v>0.229</v>
      </c>
      <c r="CM844" s="14" t="n">
        <v>0</v>
      </c>
      <c r="CN844" s="14" t="n">
        <v>1.013</v>
      </c>
      <c r="CO844" s="14" t="n">
        <v>1.649</v>
      </c>
      <c r="CP844" s="14" t="n">
        <v>0</v>
      </c>
      <c r="CQ844" s="14" t="n">
        <v>1.364</v>
      </c>
      <c r="CR844" s="14" t="n">
        <v>0</v>
      </c>
      <c r="CS844" s="14" t="n">
        <v>3.624</v>
      </c>
      <c r="CT844" s="14" t="n">
        <v>3.136</v>
      </c>
      <c r="CU844" s="14" t="n">
        <v>3.624</v>
      </c>
    </row>
    <row r="845">
      <c r="A845" s="14" t="inlineStr">
        <is>
          <t>USA2022</t>
        </is>
      </c>
      <c r="B845" s="14" t="inlineStr">
        <is>
          <t>USA</t>
        </is>
      </c>
      <c r="C845" s="14" t="inlineStr">
        <is>
          <t>USA</t>
        </is>
      </c>
      <c r="D845" s="14" t="inlineStr">
        <is>
          <t>United States</t>
        </is>
      </c>
      <c r="E845" s="14" t="n">
        <v>2022</v>
      </c>
      <c r="F845" s="14" t="n">
        <v>0.07000000000000001</v>
      </c>
      <c r="G845" s="14" t="n">
        <v>1.892</v>
      </c>
      <c r="H845" s="14" t="n">
        <v>0.294</v>
      </c>
      <c r="I845" s="14" t="n">
        <v>0.217</v>
      </c>
      <c r="J845" s="14" t="n">
        <v>2.109</v>
      </c>
      <c r="K845" s="14" t="n">
        <v>0</v>
      </c>
      <c r="L845" s="14" t="n">
        <v>1</v>
      </c>
      <c r="M845" s="14" t="n">
        <v>2.833</v>
      </c>
      <c r="N845" s="14" t="n">
        <v>1.17</v>
      </c>
      <c r="O845" s="14" t="n">
        <v>0.2</v>
      </c>
      <c r="P845" s="14" t="n">
        <v>3.033</v>
      </c>
      <c r="Q845" s="14" t="n">
        <v>0</v>
      </c>
      <c r="R845" s="14" t="n">
        <v>1</v>
      </c>
      <c r="S845" s="14" t="n">
        <v>5.296</v>
      </c>
      <c r="T845" s="14" t="n">
        <v>3.756</v>
      </c>
      <c r="U845" s="14" t="n">
        <v>0.183</v>
      </c>
      <c r="V845" s="14" t="n">
        <v>5.833</v>
      </c>
      <c r="W845" s="14" t="n">
        <v>0.07000000000000001</v>
      </c>
      <c r="X845" s="14" t="n">
        <v>1</v>
      </c>
      <c r="Y845" s="14" t="n">
        <v>6.835</v>
      </c>
      <c r="Z845" s="14" t="n">
        <v>0.717</v>
      </c>
      <c r="AA845" s="14" t="n">
        <v>0.127</v>
      </c>
      <c r="AB845" s="14" t="n">
        <v>6.962</v>
      </c>
      <c r="AC845" s="14" t="n">
        <v>0</v>
      </c>
      <c r="AD845" s="14" t="n">
        <v>1</v>
      </c>
      <c r="AE845" s="14" t="n">
        <v>12.431</v>
      </c>
      <c r="AF845" s="14" t="n">
        <v>2.304</v>
      </c>
      <c r="AG845" s="14" t="n">
        <v>0.109</v>
      </c>
      <c r="AH845" s="14" t="n">
        <v>12.54</v>
      </c>
      <c r="AI845" s="14" t="n">
        <v>0</v>
      </c>
      <c r="AJ845" s="14" t="n">
        <v>1</v>
      </c>
      <c r="AK845" s="14" t="n">
        <v>15.546</v>
      </c>
      <c r="AL845" s="14" t="n">
        <v>7.424</v>
      </c>
      <c r="AM845" s="14" t="n">
        <v>-1.527</v>
      </c>
      <c r="AN845" s="14" t="n">
        <v>15</v>
      </c>
      <c r="AO845" s="14" t="n">
        <v>0</v>
      </c>
      <c r="AP845" s="14" t="n">
        <v>1</v>
      </c>
      <c r="AQ845" s="14" t="n">
        <v>0.9370000000000001</v>
      </c>
      <c r="AR845" s="14" t="n">
        <v>0.123</v>
      </c>
      <c r="AS845" s="14" t="n">
        <v>0.111</v>
      </c>
      <c r="AT845" s="14" t="n">
        <v>1.121</v>
      </c>
      <c r="AU845" s="14" t="n">
        <v>0.07000000000000001</v>
      </c>
      <c r="AV845" s="14" t="n">
        <v>1</v>
      </c>
      <c r="AW845" s="14" t="n">
        <v>0.89</v>
      </c>
      <c r="AX845" s="14" t="n">
        <v>0.123</v>
      </c>
      <c r="AY845" s="14" t="n">
        <v>0.334</v>
      </c>
      <c r="AZ845" s="14" t="n">
        <v>1.31</v>
      </c>
      <c r="BA845" s="14" t="n">
        <v>0.07000000000000001</v>
      </c>
      <c r="BB845" s="14" t="n">
        <v>1</v>
      </c>
      <c r="BC845" s="14" t="n">
        <v>0.646</v>
      </c>
      <c r="BD845" s="14" t="n">
        <v>0.123</v>
      </c>
      <c r="BE845" s="14" t="n">
        <v>0.007</v>
      </c>
      <c r="BF845" s="14" t="n">
        <v>0.695</v>
      </c>
      <c r="BG845" s="14" t="n">
        <v>0.07000000000000001</v>
      </c>
      <c r="BH845" s="14" t="n">
        <v>1</v>
      </c>
      <c r="BI845" s="14" t="n">
        <v>0.8</v>
      </c>
      <c r="BJ845" s="14" t="n">
        <v>0.123</v>
      </c>
      <c r="BK845" s="14" t="n">
        <v>0.414</v>
      </c>
      <c r="BL845" s="14" t="n">
        <v>1.299</v>
      </c>
      <c r="BM845" s="14" t="n">
        <v>0.07000000000000001</v>
      </c>
      <c r="BN845" s="14" t="n">
        <v>1</v>
      </c>
      <c r="BO845" s="14" t="n">
        <v>0</v>
      </c>
      <c r="BP845" s="14" t="n">
        <v>0.003</v>
      </c>
      <c r="BQ845" s="14" t="n">
        <v>0.14</v>
      </c>
      <c r="BR845" s="14" t="n">
        <v>0</v>
      </c>
      <c r="BS845" s="14" t="n">
        <v>1</v>
      </c>
      <c r="BT845" s="14" t="n">
        <v>0</v>
      </c>
      <c r="BU845" s="14" t="n">
        <v>-0.004</v>
      </c>
      <c r="BV845" s="14" t="n">
        <v>0.173</v>
      </c>
      <c r="BW845" s="14" t="n">
        <v>0.07000000000000001</v>
      </c>
      <c r="BX845" s="14" t="n">
        <v>1</v>
      </c>
      <c r="BY845" s="14" t="n">
        <v>12.729</v>
      </c>
      <c r="BZ845" s="14" t="n">
        <v>0</v>
      </c>
      <c r="CA845" s="14" t="n">
        <v>12.729</v>
      </c>
      <c r="CB845" s="14" t="n">
        <v>0</v>
      </c>
      <c r="CC845" s="14" t="n">
        <v>84.79000000000001</v>
      </c>
      <c r="CD845" s="14" t="n">
        <v>7.95</v>
      </c>
      <c r="CE845" s="14" t="n">
        <v>27.65</v>
      </c>
      <c r="CF845" s="14" t="n">
        <v>120.311</v>
      </c>
      <c r="CG845" s="14" t="n">
        <v>0.07000000000000001</v>
      </c>
      <c r="CH845" s="14" t="n">
        <v>1</v>
      </c>
      <c r="CI845" s="14" t="n">
        <v>0</v>
      </c>
      <c r="CJ845" s="14" t="n">
        <v>0</v>
      </c>
      <c r="CK845" s="14" t="n">
        <v>0</v>
      </c>
      <c r="CL845" s="14" t="n">
        <v>0.248</v>
      </c>
      <c r="CM845" s="14" t="n">
        <v>0</v>
      </c>
      <c r="CN845" s="14" t="n">
        <v>1.151</v>
      </c>
      <c r="CO845" s="14" t="n">
        <v>1.902</v>
      </c>
      <c r="CP845" s="14" t="n">
        <v>0</v>
      </c>
      <c r="CQ845" s="14" t="n">
        <v>1.473</v>
      </c>
      <c r="CR845" s="14" t="n">
        <v>0</v>
      </c>
      <c r="CS845" s="14" t="n">
        <v>6.122</v>
      </c>
      <c r="CT845" s="14" t="n">
        <v>6.323</v>
      </c>
      <c r="CU845" s="14" t="n">
        <v>6.122</v>
      </c>
    </row>
    <row r="846">
      <c r="A846" s="14" t="inlineStr">
        <is>
          <t>USA2023</t>
        </is>
      </c>
      <c r="B846" s="14" t="inlineStr">
        <is>
          <t>USA</t>
        </is>
      </c>
      <c r="C846" s="14" t="inlineStr">
        <is>
          <t>USA</t>
        </is>
      </c>
      <c r="D846" s="14" t="inlineStr">
        <is>
          <t>United States</t>
        </is>
      </c>
      <c r="E846" s="14" t="n">
        <v>2023</v>
      </c>
      <c r="F846" s="14" t="n">
        <v>0.07000000000000001</v>
      </c>
      <c r="G846" s="14" t="n">
        <v>2.008</v>
      </c>
      <c r="H846" s="14" t="n">
        <v>0.457</v>
      </c>
      <c r="I846" s="14" t="n">
        <v>0.246</v>
      </c>
      <c r="J846" s="14" t="n">
        <v>2.254</v>
      </c>
      <c r="K846" s="14" t="n">
        <v>0</v>
      </c>
      <c r="L846" s="14" t="n">
        <v>1</v>
      </c>
      <c r="M846" s="14" t="n">
        <v>3.383</v>
      </c>
      <c r="N846" s="14" t="n">
        <v>1.678</v>
      </c>
      <c r="O846" s="14" t="n">
        <v>0.288</v>
      </c>
      <c r="P846" s="14" t="n">
        <v>3.671</v>
      </c>
      <c r="Q846" s="14" t="n">
        <v>0</v>
      </c>
      <c r="R846" s="14" t="n">
        <v>1</v>
      </c>
      <c r="S846" s="14" t="n">
        <v>5.451</v>
      </c>
      <c r="T846" s="14" t="n">
        <v>3.894</v>
      </c>
      <c r="U846" s="14" t="n">
        <v>0.268</v>
      </c>
      <c r="V846" s="14" t="n">
        <v>6.072</v>
      </c>
      <c r="W846" s="14" t="n">
        <v>0.07000000000000001</v>
      </c>
      <c r="X846" s="14" t="n">
        <v>1</v>
      </c>
      <c r="Y846" s="14" t="n">
        <v>3.187</v>
      </c>
      <c r="Z846" s="14" t="n">
        <v>0.357</v>
      </c>
      <c r="AA846" s="14" t="n">
        <v>0.144</v>
      </c>
      <c r="AB846" s="14" t="n">
        <v>3.331</v>
      </c>
      <c r="AC846" s="14" t="n">
        <v>0</v>
      </c>
      <c r="AD846" s="14" t="n">
        <v>1</v>
      </c>
      <c r="AE846" s="14" t="n">
        <v>9.375</v>
      </c>
      <c r="AF846" s="14" t="n">
        <v>1.867</v>
      </c>
      <c r="AG846" s="14" t="n">
        <v>0.156</v>
      </c>
      <c r="AH846" s="14" t="n">
        <v>9.531000000000001</v>
      </c>
      <c r="AI846" s="14" t="n">
        <v>0</v>
      </c>
      <c r="AJ846" s="14" t="n">
        <v>1</v>
      </c>
      <c r="AK846" s="14" t="n">
        <v>12.623</v>
      </c>
      <c r="AL846" s="14" t="n">
        <v>6.253</v>
      </c>
      <c r="AM846" s="14" t="n">
        <v>-1.265</v>
      </c>
      <c r="AN846" s="14" t="n">
        <v>12.153</v>
      </c>
      <c r="AO846" s="14" t="n">
        <v>0</v>
      </c>
      <c r="AP846" s="14" t="n">
        <v>1</v>
      </c>
      <c r="AQ846" s="14" t="n">
        <v>0.8139999999999999</v>
      </c>
      <c r="AR846" s="14" t="n">
        <v>0.129</v>
      </c>
      <c r="AS846" s="14" t="n">
        <v>0.13</v>
      </c>
      <c r="AT846" s="14" t="n">
        <v>1.01</v>
      </c>
      <c r="AU846" s="14" t="n">
        <v>0.07000000000000001</v>
      </c>
      <c r="AV846" s="14" t="n">
        <v>1</v>
      </c>
      <c r="AW846" s="14" t="n">
        <v>0.618</v>
      </c>
      <c r="AX846" s="14" t="n">
        <v>0.129</v>
      </c>
      <c r="AY846" s="14" t="n">
        <v>0.422</v>
      </c>
      <c r="AZ846" s="14" t="n">
        <v>1.113</v>
      </c>
      <c r="BA846" s="14" t="n">
        <v>0.07000000000000001</v>
      </c>
      <c r="BB846" s="14" t="n">
        <v>1</v>
      </c>
      <c r="BC846" s="14" t="n">
        <v>0.569</v>
      </c>
      <c r="BD846" s="14" t="n">
        <v>0.129</v>
      </c>
      <c r="BE846" s="14" t="n">
        <v>0.008999999999999999</v>
      </c>
      <c r="BF846" s="14" t="n">
        <v>0.614</v>
      </c>
      <c r="BG846" s="14" t="n">
        <v>0.07000000000000001</v>
      </c>
      <c r="BH846" s="14" t="n">
        <v>1</v>
      </c>
      <c r="BI846" s="14" t="n">
        <v>0.697</v>
      </c>
      <c r="BJ846" s="14" t="n">
        <v>0.129</v>
      </c>
      <c r="BK846" s="14" t="n">
        <v>0.321</v>
      </c>
      <c r="BL846" s="14" t="n">
        <v>1.089</v>
      </c>
      <c r="BM846" s="14" t="n">
        <v>0.07000000000000001</v>
      </c>
      <c r="BN846" s="14" t="n">
        <v>1</v>
      </c>
      <c r="BO846" s="14" t="n">
        <v>0</v>
      </c>
      <c r="BP846" s="14" t="n">
        <v>0.003</v>
      </c>
      <c r="BQ846" s="14" t="n">
        <v>0.144</v>
      </c>
      <c r="BR846" s="14" t="n">
        <v>0</v>
      </c>
      <c r="BS846" s="14" t="n">
        <v>1</v>
      </c>
      <c r="BT846" s="14" t="n">
        <v>0</v>
      </c>
      <c r="BU846" s="14" t="n">
        <v>-0.004</v>
      </c>
      <c r="BV846" s="14" t="n">
        <v>0.169</v>
      </c>
      <c r="BW846" s="14" t="n">
        <v>0.07000000000000001</v>
      </c>
      <c r="BX846" s="14" t="n">
        <v>1</v>
      </c>
      <c r="BY846" s="14" t="n">
        <v>13.254</v>
      </c>
      <c r="BZ846" s="14" t="n">
        <v>0</v>
      </c>
      <c r="CA846" s="14" t="n">
        <v>13.254</v>
      </c>
      <c r="CB846" s="14" t="n">
        <v>0</v>
      </c>
      <c r="CC846" s="14" t="n">
        <v>68.569</v>
      </c>
      <c r="CD846" s="14" t="n">
        <v>7.95</v>
      </c>
      <c r="CE846" s="14" t="n">
        <v>41.73</v>
      </c>
      <c r="CF846" s="14" t="n">
        <v>118.02</v>
      </c>
      <c r="CG846" s="14" t="n">
        <v>0.07000000000000001</v>
      </c>
      <c r="CH846" s="14" t="n">
        <v>1</v>
      </c>
      <c r="CI846" s="14" t="n">
        <v>0</v>
      </c>
      <c r="CJ846" s="14" t="n">
        <v>0</v>
      </c>
      <c r="CK846" s="14" t="n">
        <v>0</v>
      </c>
      <c r="CL846" s="14" t="n">
        <v>0.258</v>
      </c>
      <c r="CM846" s="14" t="n">
        <v>0</v>
      </c>
      <c r="CN846" s="14" t="n">
        <v>1.25</v>
      </c>
      <c r="CO846" s="14" t="n">
        <v>2.124</v>
      </c>
      <c r="CP846" s="14" t="n">
        <v>0</v>
      </c>
      <c r="CQ846" s="14" t="n">
        <v>1.534</v>
      </c>
      <c r="CR846" s="14" t="n">
        <v>0</v>
      </c>
      <c r="CS846" s="14" t="n">
        <v>2.445</v>
      </c>
      <c r="CT846" s="14" t="n">
        <v>3.961</v>
      </c>
      <c r="CU846" s="14" t="n">
        <v>2.445</v>
      </c>
    </row>
    <row r="847">
      <c r="A847" s="14" t="inlineStr">
        <is>
          <t>USA2024</t>
        </is>
      </c>
      <c r="B847" s="14" t="inlineStr">
        <is>
          <t>USA</t>
        </is>
      </c>
      <c r="C847" s="14" t="inlineStr">
        <is>
          <t>USA</t>
        </is>
      </c>
      <c r="D847" s="14" t="inlineStr">
        <is>
          <t>United States</t>
        </is>
      </c>
      <c r="E847" s="14" t="n">
        <v>2024</v>
      </c>
      <c r="F847" s="14" t="n">
        <v>0.07000000000000001</v>
      </c>
      <c r="G847" s="14" t="n">
        <v>1.746</v>
      </c>
      <c r="H847" s="14" t="n">
        <v>0.442</v>
      </c>
      <c r="I847" s="14" t="n">
        <v>0.253</v>
      </c>
      <c r="J847" s="14" t="n">
        <v>1.999</v>
      </c>
      <c r="K847" s="14" t="n">
        <v>0</v>
      </c>
      <c r="L847" s="14" t="n">
        <v>1</v>
      </c>
      <c r="M847" s="14" t="n">
        <v>2.845</v>
      </c>
      <c r="N847" s="14" t="n">
        <v>1.55</v>
      </c>
      <c r="O847" s="14" t="n">
        <v>0.297</v>
      </c>
      <c r="P847" s="14" t="n">
        <v>3.141</v>
      </c>
      <c r="Q847" s="14" t="n">
        <v>0</v>
      </c>
      <c r="R847" s="14" t="n">
        <v>1</v>
      </c>
      <c r="S847" s="14" t="n">
        <v>5.618</v>
      </c>
      <c r="T847" s="14" t="n">
        <v>4.009</v>
      </c>
      <c r="U847" s="14" t="n">
        <v>0.286</v>
      </c>
      <c r="V847" s="14" t="n">
        <v>6.258</v>
      </c>
      <c r="W847" s="14" t="n">
        <v>0.07000000000000001</v>
      </c>
      <c r="X847" s="14" t="n">
        <v>1</v>
      </c>
      <c r="Y847" s="14" t="n">
        <v>2.492</v>
      </c>
      <c r="Z847" s="14" t="n">
        <v>0.315</v>
      </c>
      <c r="AA847" s="14" t="n">
        <v>0.148</v>
      </c>
      <c r="AB847" s="14" t="n">
        <v>2.64</v>
      </c>
      <c r="AC847" s="14" t="n">
        <v>0</v>
      </c>
      <c r="AD847" s="14" t="n">
        <v>1</v>
      </c>
      <c r="AE847" s="14" t="n">
        <v>8.52</v>
      </c>
      <c r="AF847" s="14" t="n">
        <v>1.866</v>
      </c>
      <c r="AG847" s="14" t="n">
        <v>0.161</v>
      </c>
      <c r="AH847" s="14" t="n">
        <v>8.680999999999999</v>
      </c>
      <c r="AI847" s="14" t="n">
        <v>0</v>
      </c>
      <c r="AJ847" s="14" t="n">
        <v>1</v>
      </c>
      <c r="AK847" s="14" t="n">
        <v>11.864</v>
      </c>
      <c r="AL847" s="14" t="n">
        <v>6.034</v>
      </c>
      <c r="AM847" s="14" t="n">
        <v>-1.285</v>
      </c>
      <c r="AN847" s="14" t="n">
        <v>11.319</v>
      </c>
      <c r="AO847" s="14" t="n">
        <v>0</v>
      </c>
      <c r="AP847" s="14" t="n">
        <v>1</v>
      </c>
      <c r="AQ847" s="14" t="n">
        <v>0.75</v>
      </c>
      <c r="AR847" s="14" t="n">
        <v>0.132</v>
      </c>
      <c r="AS847" s="14" t="n">
        <v>0.148</v>
      </c>
      <c r="AT847" s="14" t="n">
        <v>0.96</v>
      </c>
      <c r="AU847" s="14" t="n">
        <v>0.07000000000000001</v>
      </c>
      <c r="AV847" s="14" t="n">
        <v>1</v>
      </c>
      <c r="AW847" s="14" t="n">
        <v>0.655</v>
      </c>
      <c r="AX847" s="14" t="n">
        <v>0.132</v>
      </c>
      <c r="AY847" s="14" t="n">
        <v>0.275</v>
      </c>
      <c r="AZ847" s="14" t="n">
        <v>0.995</v>
      </c>
      <c r="BA847" s="14" t="n">
        <v>0.07000000000000001</v>
      </c>
      <c r="BB847" s="14" t="n">
        <v>1</v>
      </c>
      <c r="BC847" s="14" t="n">
        <v>0.529</v>
      </c>
      <c r="BD847" s="14" t="n">
        <v>0.132</v>
      </c>
      <c r="BE847" s="14" t="n">
        <v>0.01</v>
      </c>
      <c r="BF847" s="14" t="n">
        <v>0.572</v>
      </c>
      <c r="BG847" s="14" t="n">
        <v>0.07000000000000001</v>
      </c>
      <c r="BH847" s="14" t="n">
        <v>1</v>
      </c>
      <c r="BI847" s="14" t="n">
        <v>0.666</v>
      </c>
      <c r="BJ847" s="14" t="n">
        <v>0.132</v>
      </c>
      <c r="BK847" s="14" t="n">
        <v>0.284</v>
      </c>
      <c r="BL847" s="14" t="n">
        <v>1.016</v>
      </c>
      <c r="BM847" s="14" t="n">
        <v>0.07000000000000001</v>
      </c>
      <c r="BN847" s="14" t="n">
        <v>1</v>
      </c>
      <c r="BO847" s="14" t="n">
        <v>0</v>
      </c>
      <c r="BP847" s="14" t="n">
        <v>0.003</v>
      </c>
      <c r="BQ847" s="14" t="n">
        <v>0.149</v>
      </c>
      <c r="BR847" s="14" t="n">
        <v>0</v>
      </c>
      <c r="BS847" s="14" t="n">
        <v>1</v>
      </c>
      <c r="BT847" s="14" t="n">
        <v>0</v>
      </c>
      <c r="BU847" s="14" t="n">
        <v>-0.004</v>
      </c>
      <c r="BV847" s="14" t="n">
        <v>0.187</v>
      </c>
      <c r="BW847" s="14" t="n">
        <v>0.07000000000000001</v>
      </c>
      <c r="BX847" s="14" t="n">
        <v>1</v>
      </c>
      <c r="BY847" s="14" t="n">
        <v>13.646</v>
      </c>
      <c r="BZ847" s="14" t="n">
        <v>0</v>
      </c>
      <c r="CA847" s="14" t="n">
        <v>13.646</v>
      </c>
      <c r="CB847" s="14" t="n">
        <v>0</v>
      </c>
      <c r="CC847" s="14" t="n">
        <v>66.652</v>
      </c>
      <c r="CD847" s="14" t="n">
        <v>7.95</v>
      </c>
      <c r="CE847" s="14" t="n">
        <v>35.22</v>
      </c>
      <c r="CF847" s="14" t="n">
        <v>109.003</v>
      </c>
      <c r="CG847" s="14" t="n">
        <v>0.07000000000000001</v>
      </c>
      <c r="CH847" s="14" t="n">
        <v>1</v>
      </c>
      <c r="CI847" s="14" t="n">
        <v>0</v>
      </c>
      <c r="CJ847" s="14" t="n">
        <v>0</v>
      </c>
      <c r="CK847" s="14" t="n">
        <v>0</v>
      </c>
      <c r="CL847" s="14" t="n">
        <v>0.266</v>
      </c>
      <c r="CM847" s="14" t="n">
        <v>0</v>
      </c>
      <c r="CN847" s="14" t="n">
        <v>1.28</v>
      </c>
      <c r="CO847" s="14" t="n">
        <v>2.256</v>
      </c>
      <c r="CP847" s="14" t="n">
        <v>0</v>
      </c>
      <c r="CQ847" s="14" t="n">
        <v>1.579</v>
      </c>
      <c r="CR847" s="14" t="n">
        <v>0</v>
      </c>
      <c r="CS847" s="14" t="n">
        <v>2.211</v>
      </c>
      <c r="CT847" s="14" t="n">
        <v>4.658</v>
      </c>
      <c r="CU847" s="14" t="n">
        <v>2.211</v>
      </c>
    </row>
    <row r="848">
      <c r="A848" s="14" t="inlineStr">
        <is>
          <t>URY2021</t>
        </is>
      </c>
      <c r="B848" s="14" t="inlineStr">
        <is>
          <t>URY</t>
        </is>
      </c>
      <c r="C848" s="14" t="inlineStr">
        <is>
          <t>URY</t>
        </is>
      </c>
      <c r="D848" s="14" t="inlineStr">
        <is>
          <t>Uruguay</t>
        </is>
      </c>
      <c r="E848" s="14" t="n">
        <v>2021</v>
      </c>
      <c r="F848" s="14" t="n">
        <v>0.22</v>
      </c>
      <c r="G848" s="14" t="n">
        <v>5.897</v>
      </c>
      <c r="H848" s="14" t="n">
        <v>1.143</v>
      </c>
      <c r="I848" s="14" t="n">
        <v>0</v>
      </c>
      <c r="J848" s="14" t="n">
        <v>5.897</v>
      </c>
      <c r="K848" s="14" t="n">
        <v>0</v>
      </c>
      <c r="L848" s="14" t="n">
        <v>1</v>
      </c>
      <c r="M848" s="14" t="n">
        <v>7.964</v>
      </c>
      <c r="N848" s="14" t="n">
        <v>3.43</v>
      </c>
      <c r="O848" s="14" t="n">
        <v>0</v>
      </c>
      <c r="P848" s="14" t="n">
        <v>7.964</v>
      </c>
      <c r="Q848" s="14" t="n">
        <v>0</v>
      </c>
      <c r="R848" s="14" t="n">
        <v>1</v>
      </c>
      <c r="S848" s="14" t="n">
        <v>11.613</v>
      </c>
      <c r="T848" s="14" t="n">
        <v>6.86</v>
      </c>
      <c r="U848" s="14" t="n">
        <v>0</v>
      </c>
      <c r="V848" s="14" t="n">
        <v>14.168</v>
      </c>
      <c r="W848" s="14" t="n">
        <v>0.22</v>
      </c>
      <c r="X848" s="14" t="n">
        <v>1</v>
      </c>
      <c r="Y848" s="14" t="n">
        <v>5.919</v>
      </c>
      <c r="Z848" s="14" t="n">
        <v>0.796</v>
      </c>
      <c r="AA848" s="14" t="n">
        <v>17.006</v>
      </c>
      <c r="AB848" s="14" t="n">
        <v>22.925</v>
      </c>
      <c r="AC848" s="14" t="n">
        <v>0</v>
      </c>
      <c r="AD848" s="14" t="n">
        <v>1</v>
      </c>
      <c r="AE848" s="14" t="n">
        <v>7.062</v>
      </c>
      <c r="AF848" s="14" t="n">
        <v>1.654</v>
      </c>
      <c r="AG848" s="14" t="n">
        <v>15.862</v>
      </c>
      <c r="AH848" s="14" t="n">
        <v>22.925</v>
      </c>
      <c r="AI848" s="14" t="n">
        <v>0</v>
      </c>
      <c r="AJ848" s="14" t="n">
        <v>1</v>
      </c>
      <c r="AK848" s="14" t="n">
        <v>13.922</v>
      </c>
      <c r="AL848" s="14" t="n">
        <v>7.481</v>
      </c>
      <c r="AM848" s="14" t="n">
        <v>15.412</v>
      </c>
      <c r="AN848" s="14" t="n">
        <v>35.788</v>
      </c>
      <c r="AO848" s="14" t="n">
        <v>0.22</v>
      </c>
      <c r="AP848" s="14" t="n">
        <v>1</v>
      </c>
      <c r="AQ848" s="14" t="n">
        <v>0.649</v>
      </c>
      <c r="AR848" s="14" t="n">
        <v>0.114</v>
      </c>
      <c r="AS848" s="14" t="n">
        <v>0.836</v>
      </c>
      <c r="AT848" s="14" t="n">
        <v>1.485</v>
      </c>
      <c r="AU848" s="14" t="n">
        <v>0</v>
      </c>
      <c r="AV848" s="14" t="n">
        <v>1</v>
      </c>
      <c r="AW848" s="14" t="n">
        <v>0.577</v>
      </c>
      <c r="AX848" s="14" t="n">
        <v>0.114</v>
      </c>
      <c r="AY848" s="14" t="n">
        <v>0.277</v>
      </c>
      <c r="AZ848" s="14" t="n">
        <v>1.041</v>
      </c>
      <c r="BA848" s="14" t="n">
        <v>0.22</v>
      </c>
      <c r="BB848" s="14" t="n">
        <v>1</v>
      </c>
      <c r="BC848" s="14" t="n">
        <v>0.458</v>
      </c>
      <c r="BD848" s="14" t="n">
        <v>0.114</v>
      </c>
      <c r="BE848" s="14" t="n">
        <v>0.057</v>
      </c>
      <c r="BF848" s="14" t="n">
        <v>0.629</v>
      </c>
      <c r="BG848" s="14" t="n">
        <v>0.22</v>
      </c>
      <c r="BH848" s="14" t="n">
        <v>1</v>
      </c>
      <c r="BI848" s="14" t="n">
        <v>0.491</v>
      </c>
      <c r="BJ848" s="14" t="n">
        <v>0.114</v>
      </c>
      <c r="BK848" s="14" t="n">
        <v>0.495</v>
      </c>
      <c r="BL848" s="14" t="n">
        <v>0.986</v>
      </c>
      <c r="BM848" s="14" t="n">
        <v>0</v>
      </c>
      <c r="BN848" s="14" t="n">
        <v>1</v>
      </c>
      <c r="BO848" s="14" t="n">
        <v>0</v>
      </c>
      <c r="BP848" s="14" t="n">
        <v>0</v>
      </c>
      <c r="BQ848" s="14" t="n">
        <v>0.127</v>
      </c>
      <c r="BR848" s="14" t="n">
        <v>0</v>
      </c>
      <c r="BS848" s="14" t="n">
        <v>1</v>
      </c>
      <c r="BT848" s="14" t="n">
        <v>0</v>
      </c>
      <c r="BU848" s="14" t="n">
        <v>0</v>
      </c>
      <c r="BV848" s="14" t="n">
        <v>0.174</v>
      </c>
      <c r="BW848" s="14" t="n">
        <v>0.22</v>
      </c>
      <c r="BX848" s="14" t="n">
        <v>1</v>
      </c>
      <c r="BY848" s="14" t="n">
        <v>11.787</v>
      </c>
      <c r="BZ848" s="14" t="n">
        <v>0</v>
      </c>
      <c r="CA848" s="14" t="n">
        <v>11.787</v>
      </c>
      <c r="CB848" s="14" t="n">
        <v>0</v>
      </c>
      <c r="CC848" s="14" t="n">
        <v>78.125</v>
      </c>
      <c r="CD848" s="14" t="n">
        <v>7.95</v>
      </c>
      <c r="CE848" s="14" t="n">
        <v>-4.62</v>
      </c>
      <c r="CF848" s="14" t="n">
        <v>89.676</v>
      </c>
      <c r="CG848" s="14" t="n">
        <v>0.22</v>
      </c>
      <c r="CH848" s="14" t="n">
        <v>1</v>
      </c>
      <c r="CI848" s="14" t="n">
        <v>0</v>
      </c>
      <c r="CJ848" s="14" t="n">
        <v>0</v>
      </c>
      <c r="CK848" s="14" t="n">
        <v>0</v>
      </c>
      <c r="CL848" s="14" t="n">
        <v>0</v>
      </c>
      <c r="CM848" s="14" t="n">
        <v>0</v>
      </c>
      <c r="CN848" s="14" t="n">
        <v>0</v>
      </c>
      <c r="CO848" s="14" t="n">
        <v>0</v>
      </c>
      <c r="CP848" s="14" t="n">
        <v>0</v>
      </c>
      <c r="CQ848" s="14" t="n">
        <v>1.198</v>
      </c>
      <c r="CR848" s="14" t="n">
        <v>0</v>
      </c>
      <c r="CS848" s="14" t="n">
        <v>4.776</v>
      </c>
      <c r="CT848" s="14" t="n">
        <v>4.753</v>
      </c>
      <c r="CU848" s="14" t="n">
        <v>15.983</v>
      </c>
    </row>
    <row r="849">
      <c r="A849" s="14" t="inlineStr">
        <is>
          <t>URY2022</t>
        </is>
      </c>
      <c r="B849" s="14" t="inlineStr">
        <is>
          <t>URY</t>
        </is>
      </c>
      <c r="C849" s="14" t="inlineStr">
        <is>
          <t>URY</t>
        </is>
      </c>
      <c r="D849" s="14" t="inlineStr">
        <is>
          <t>Uruguay</t>
        </is>
      </c>
      <c r="E849" s="14" t="n">
        <v>2022</v>
      </c>
      <c r="F849" s="14" t="n">
        <v>0.22</v>
      </c>
      <c r="G849" s="14" t="n">
        <v>11.72</v>
      </c>
      <c r="H849" s="14" t="n">
        <v>1.235</v>
      </c>
      <c r="I849" s="14" t="n">
        <v>0</v>
      </c>
      <c r="J849" s="14" t="n">
        <v>11.72</v>
      </c>
      <c r="K849" s="14" t="n">
        <v>0</v>
      </c>
      <c r="L849" s="14" t="n">
        <v>1</v>
      </c>
      <c r="M849" s="14" t="n">
        <v>9.782999999999999</v>
      </c>
      <c r="N849" s="14" t="n">
        <v>3.704</v>
      </c>
      <c r="O849" s="14" t="n">
        <v>0</v>
      </c>
      <c r="P849" s="14" t="n">
        <v>9.782999999999999</v>
      </c>
      <c r="Q849" s="14" t="n">
        <v>0</v>
      </c>
      <c r="R849" s="14" t="n">
        <v>1</v>
      </c>
      <c r="S849" s="14" t="n">
        <v>17.893</v>
      </c>
      <c r="T849" s="14" t="n">
        <v>7.408</v>
      </c>
      <c r="U849" s="14" t="n">
        <v>0.291</v>
      </c>
      <c r="V849" s="14" t="n">
        <v>21.83</v>
      </c>
      <c r="W849" s="14" t="n">
        <v>0.22</v>
      </c>
      <c r="X849" s="14" t="n">
        <v>1</v>
      </c>
      <c r="Y849" s="14" t="n">
        <v>6.392</v>
      </c>
      <c r="Z849" s="14" t="n">
        <v>0.86</v>
      </c>
      <c r="AA849" s="14" t="n">
        <v>18.365</v>
      </c>
      <c r="AB849" s="14" t="n">
        <v>24.757</v>
      </c>
      <c r="AC849" s="14" t="n">
        <v>0</v>
      </c>
      <c r="AD849" s="14" t="n">
        <v>1</v>
      </c>
      <c r="AE849" s="14" t="n">
        <v>7.627</v>
      </c>
      <c r="AF849" s="14" t="n">
        <v>1.786</v>
      </c>
      <c r="AG849" s="14" t="n">
        <v>17.13</v>
      </c>
      <c r="AH849" s="14" t="n">
        <v>24.757</v>
      </c>
      <c r="AI849" s="14" t="n">
        <v>0</v>
      </c>
      <c r="AJ849" s="14" t="n">
        <v>1</v>
      </c>
      <c r="AK849" s="14" t="n">
        <v>15.035</v>
      </c>
      <c r="AL849" s="14" t="n">
        <v>8.079000000000001</v>
      </c>
      <c r="AM849" s="14" t="n">
        <v>17.16</v>
      </c>
      <c r="AN849" s="14" t="n">
        <v>38.649</v>
      </c>
      <c r="AO849" s="14" t="n">
        <v>0.22</v>
      </c>
      <c r="AP849" s="14" t="n">
        <v>1</v>
      </c>
      <c r="AQ849" s="14" t="n">
        <v>0.896</v>
      </c>
      <c r="AR849" s="14" t="n">
        <v>0.123</v>
      </c>
      <c r="AS849" s="14" t="n">
        <v>0.885</v>
      </c>
      <c r="AT849" s="14" t="n">
        <v>1.781</v>
      </c>
      <c r="AU849" s="14" t="n">
        <v>0</v>
      </c>
      <c r="AV849" s="14" t="n">
        <v>1</v>
      </c>
      <c r="AW849" s="14" t="n">
        <v>0.89</v>
      </c>
      <c r="AX849" s="14" t="n">
        <v>0.123</v>
      </c>
      <c r="AY849" s="14" t="n">
        <v>0.19</v>
      </c>
      <c r="AZ849" s="14" t="n">
        <v>1.318</v>
      </c>
      <c r="BA849" s="14" t="n">
        <v>0.22</v>
      </c>
      <c r="BB849" s="14" t="n">
        <v>1</v>
      </c>
      <c r="BC849" s="14" t="n">
        <v>0.62</v>
      </c>
      <c r="BD849" s="14" t="n">
        <v>0.123</v>
      </c>
      <c r="BE849" s="14" t="n">
        <v>-0.021</v>
      </c>
      <c r="BF849" s="14" t="n">
        <v>0.731</v>
      </c>
      <c r="BG849" s="14" t="n">
        <v>0.22</v>
      </c>
      <c r="BH849" s="14" t="n">
        <v>1</v>
      </c>
      <c r="BI849" s="14" t="n">
        <v>0.608</v>
      </c>
      <c r="BJ849" s="14" t="n">
        <v>0.123</v>
      </c>
      <c r="BK849" s="14" t="n">
        <v>0.575</v>
      </c>
      <c r="BL849" s="14" t="n">
        <v>1.183</v>
      </c>
      <c r="BM849" s="14" t="n">
        <v>0</v>
      </c>
      <c r="BN849" s="14" t="n">
        <v>1</v>
      </c>
      <c r="BO849" s="14" t="n">
        <v>0</v>
      </c>
      <c r="BP849" s="14" t="n">
        <v>0</v>
      </c>
      <c r="BQ849" s="14" t="n">
        <v>0.14</v>
      </c>
      <c r="BR849" s="14" t="n">
        <v>0</v>
      </c>
      <c r="BS849" s="14" t="n">
        <v>1</v>
      </c>
      <c r="BT849" s="14" t="n">
        <v>0</v>
      </c>
      <c r="BU849" s="14" t="n">
        <v>0</v>
      </c>
      <c r="BV849" s="14" t="n">
        <v>0.191</v>
      </c>
      <c r="BW849" s="14" t="n">
        <v>0.22</v>
      </c>
      <c r="BX849" s="14" t="n">
        <v>1</v>
      </c>
      <c r="BY849" s="14" t="n">
        <v>12.729</v>
      </c>
      <c r="BZ849" s="14" t="n">
        <v>0</v>
      </c>
      <c r="CA849" s="14" t="n">
        <v>12.729</v>
      </c>
      <c r="CB849" s="14" t="n">
        <v>0</v>
      </c>
      <c r="CC849" s="14" t="n">
        <v>97.90000000000001</v>
      </c>
      <c r="CD849" s="14" t="n">
        <v>7.95</v>
      </c>
      <c r="CE849" s="14" t="n">
        <v>-6.28</v>
      </c>
      <c r="CF849" s="14" t="n">
        <v>111.777</v>
      </c>
      <c r="CG849" s="14" t="n">
        <v>0.22</v>
      </c>
      <c r="CH849" s="14" t="n">
        <v>1</v>
      </c>
      <c r="CI849" s="14" t="n">
        <v>0</v>
      </c>
      <c r="CJ849" s="14" t="n">
        <v>0</v>
      </c>
      <c r="CK849" s="14" t="n">
        <v>0</v>
      </c>
      <c r="CL849" s="14" t="n">
        <v>0</v>
      </c>
      <c r="CM849" s="14" t="n">
        <v>0</v>
      </c>
      <c r="CN849" s="14" t="n">
        <v>0</v>
      </c>
      <c r="CO849" s="14" t="n">
        <v>0</v>
      </c>
      <c r="CP849" s="14" t="n">
        <v>0</v>
      </c>
      <c r="CQ849" s="14" t="n">
        <v>1.294</v>
      </c>
      <c r="CR849" s="14" t="n">
        <v>0</v>
      </c>
      <c r="CS849" s="14" t="n">
        <v>5.158</v>
      </c>
      <c r="CT849" s="14" t="n">
        <v>10.485</v>
      </c>
      <c r="CU849" s="14" t="n">
        <v>29.494</v>
      </c>
    </row>
    <row r="850">
      <c r="A850" s="14" t="inlineStr">
        <is>
          <t>URY2023</t>
        </is>
      </c>
      <c r="B850" s="14" t="inlineStr">
        <is>
          <t>URY</t>
        </is>
      </c>
      <c r="C850" s="14" t="inlineStr">
        <is>
          <t>URY</t>
        </is>
      </c>
      <c r="D850" s="14" t="inlineStr">
        <is>
          <t>Uruguay</t>
        </is>
      </c>
      <c r="E850" s="14" t="n">
        <v>2023</v>
      </c>
      <c r="F850" s="14" t="n">
        <v>0.22</v>
      </c>
      <c r="G850" s="14" t="n">
        <v>5.067</v>
      </c>
      <c r="H850" s="14" t="n">
        <v>1.119</v>
      </c>
      <c r="I850" s="14" t="n">
        <v>0</v>
      </c>
      <c r="J850" s="14" t="n">
        <v>5.067</v>
      </c>
      <c r="K850" s="14" t="n">
        <v>0</v>
      </c>
      <c r="L850" s="14" t="n">
        <v>1</v>
      </c>
      <c r="M850" s="14" t="n">
        <v>6.689</v>
      </c>
      <c r="N850" s="14" t="n">
        <v>3.356</v>
      </c>
      <c r="O850" s="14" t="n">
        <v>0</v>
      </c>
      <c r="P850" s="14" t="n">
        <v>6.689</v>
      </c>
      <c r="Q850" s="14" t="n">
        <v>0</v>
      </c>
      <c r="R850" s="14" t="n">
        <v>1</v>
      </c>
      <c r="S850" s="14" t="n">
        <v>10.661</v>
      </c>
      <c r="T850" s="14" t="n">
        <v>6.712</v>
      </c>
      <c r="U850" s="14" t="n">
        <v>0.26</v>
      </c>
      <c r="V850" s="14" t="n">
        <v>13.006</v>
      </c>
      <c r="W850" s="14" t="n">
        <v>0.22</v>
      </c>
      <c r="X850" s="14" t="n">
        <v>1</v>
      </c>
      <c r="Y850" s="14" t="n">
        <v>6.656</v>
      </c>
      <c r="Z850" s="14" t="n">
        <v>0.895</v>
      </c>
      <c r="AA850" s="14" t="n">
        <v>19.123</v>
      </c>
      <c r="AB850" s="14" t="n">
        <v>25.779</v>
      </c>
      <c r="AC850" s="14" t="n">
        <v>0</v>
      </c>
      <c r="AD850" s="14" t="n">
        <v>1</v>
      </c>
      <c r="AE850" s="14" t="n">
        <v>7.942</v>
      </c>
      <c r="AF850" s="14" t="n">
        <v>1.86</v>
      </c>
      <c r="AG850" s="14" t="n">
        <v>17.837</v>
      </c>
      <c r="AH850" s="14" t="n">
        <v>25.779</v>
      </c>
      <c r="AI850" s="14" t="n">
        <v>0</v>
      </c>
      <c r="AJ850" s="14" t="n">
        <v>1</v>
      </c>
      <c r="AK850" s="14" t="n">
        <v>15.656</v>
      </c>
      <c r="AL850" s="14" t="n">
        <v>8.412000000000001</v>
      </c>
      <c r="AM850" s="14" t="n">
        <v>18.135</v>
      </c>
      <c r="AN850" s="14" t="n">
        <v>40.244</v>
      </c>
      <c r="AO850" s="14" t="n">
        <v>0.22</v>
      </c>
      <c r="AP850" s="14" t="n">
        <v>1</v>
      </c>
      <c r="AQ850" s="14" t="n">
        <v>0.791</v>
      </c>
      <c r="AR850" s="14" t="n">
        <v>0.129</v>
      </c>
      <c r="AS850" s="14" t="n">
        <v>1.077</v>
      </c>
      <c r="AT850" s="14" t="n">
        <v>1.868</v>
      </c>
      <c r="AU850" s="14" t="n">
        <v>0</v>
      </c>
      <c r="AV850" s="14" t="n">
        <v>1</v>
      </c>
      <c r="AW850" s="14" t="n">
        <v>0.618</v>
      </c>
      <c r="AX850" s="14" t="n">
        <v>0.129</v>
      </c>
      <c r="AY850" s="14" t="n">
        <v>0.544</v>
      </c>
      <c r="AZ850" s="14" t="n">
        <v>1.418</v>
      </c>
      <c r="BA850" s="14" t="n">
        <v>0.22</v>
      </c>
      <c r="BB850" s="14" t="n">
        <v>1</v>
      </c>
      <c r="BC850" s="14" t="n">
        <v>0.554</v>
      </c>
      <c r="BD850" s="14" t="n">
        <v>0.129</v>
      </c>
      <c r="BE850" s="14" t="n">
        <v>0.251</v>
      </c>
      <c r="BF850" s="14" t="n">
        <v>0.983</v>
      </c>
      <c r="BG850" s="14" t="n">
        <v>0.22</v>
      </c>
      <c r="BH850" s="14" t="n">
        <v>1</v>
      </c>
      <c r="BI850" s="14" t="n">
        <v>0.5570000000000001</v>
      </c>
      <c r="BJ850" s="14" t="n">
        <v>0.129</v>
      </c>
      <c r="BK850" s="14" t="n">
        <v>0.88</v>
      </c>
      <c r="BL850" s="14" t="n">
        <v>1.437</v>
      </c>
      <c r="BM850" s="14" t="n">
        <v>0</v>
      </c>
      <c r="BN850" s="14" t="n">
        <v>1</v>
      </c>
      <c r="BO850" s="14" t="n">
        <v>0</v>
      </c>
      <c r="BP850" s="14" t="n">
        <v>0</v>
      </c>
      <c r="BQ850" s="14" t="n">
        <v>0.155</v>
      </c>
      <c r="BR850" s="14" t="n">
        <v>0</v>
      </c>
      <c r="BS850" s="14" t="n">
        <v>1</v>
      </c>
      <c r="BT850" s="14" t="n">
        <v>0</v>
      </c>
      <c r="BU850" s="14" t="n">
        <v>0</v>
      </c>
      <c r="BV850" s="14" t="n">
        <v>0.219</v>
      </c>
      <c r="BW850" s="14" t="n">
        <v>0.22</v>
      </c>
      <c r="BX850" s="14" t="n">
        <v>1</v>
      </c>
      <c r="BY850" s="14" t="n">
        <v>13.254</v>
      </c>
      <c r="BZ850" s="14" t="n">
        <v>0</v>
      </c>
      <c r="CA850" s="14" t="n">
        <v>13.254</v>
      </c>
      <c r="CB850" s="14" t="n">
        <v>0</v>
      </c>
      <c r="CC850" s="14" t="n">
        <v>83.248</v>
      </c>
      <c r="CD850" s="14" t="n">
        <v>7.95</v>
      </c>
      <c r="CE850" s="14" t="n">
        <v>15.681</v>
      </c>
      <c r="CF850" s="14" t="n">
        <v>120.693</v>
      </c>
      <c r="CG850" s="14" t="n">
        <v>0.22</v>
      </c>
      <c r="CH850" s="14" t="n">
        <v>1</v>
      </c>
      <c r="CI850" s="14" t="n">
        <v>0</v>
      </c>
      <c r="CJ850" s="14" t="n">
        <v>0</v>
      </c>
      <c r="CK850" s="14" t="n">
        <v>0</v>
      </c>
      <c r="CL850" s="14" t="n">
        <v>0</v>
      </c>
      <c r="CM850" s="14" t="n">
        <v>0</v>
      </c>
      <c r="CN850" s="14" t="n">
        <v>0</v>
      </c>
      <c r="CO850" s="14" t="n">
        <v>0</v>
      </c>
      <c r="CP850" s="14" t="n">
        <v>0.26</v>
      </c>
      <c r="CQ850" s="14" t="n">
        <v>1.348</v>
      </c>
      <c r="CR850" s="14" t="n">
        <v>0</v>
      </c>
      <c r="CS850" s="14" t="n">
        <v>5.37</v>
      </c>
      <c r="CT850" s="14" t="n">
        <v>4.861</v>
      </c>
      <c r="CU850" s="14" t="n">
        <v>11.192</v>
      </c>
    </row>
    <row r="851">
      <c r="A851" s="14" t="inlineStr">
        <is>
          <t>URY2024</t>
        </is>
      </c>
      <c r="B851" s="14" t="inlineStr">
        <is>
          <t>URY</t>
        </is>
      </c>
      <c r="C851" s="14" t="inlineStr">
        <is>
          <t>URY</t>
        </is>
      </c>
      <c r="D851" s="14" t="inlineStr">
        <is>
          <t>Uruguay</t>
        </is>
      </c>
      <c r="E851" s="14" t="n">
        <v>2024</v>
      </c>
      <c r="F851" s="14" t="n">
        <v>0.22</v>
      </c>
      <c r="G851" s="14" t="n">
        <v>4.659</v>
      </c>
      <c r="H851" s="14" t="n">
        <v>1.152</v>
      </c>
      <c r="I851" s="14" t="n">
        <v>0</v>
      </c>
      <c r="J851" s="14" t="n">
        <v>4.659</v>
      </c>
      <c r="K851" s="14" t="n">
        <v>0</v>
      </c>
      <c r="L851" s="14" t="n">
        <v>1</v>
      </c>
      <c r="M851" s="14" t="n">
        <v>6.149</v>
      </c>
      <c r="N851" s="14" t="n">
        <v>3.455</v>
      </c>
      <c r="O851" s="14" t="n">
        <v>0</v>
      </c>
      <c r="P851" s="14" t="n">
        <v>6.149</v>
      </c>
      <c r="Q851" s="14" t="n">
        <v>0</v>
      </c>
      <c r="R851" s="14" t="n">
        <v>1</v>
      </c>
      <c r="S851" s="14" t="n">
        <v>10.418</v>
      </c>
      <c r="T851" s="14" t="n">
        <v>6.91</v>
      </c>
      <c r="U851" s="14" t="n">
        <v>0.312</v>
      </c>
      <c r="V851" s="14" t="n">
        <v>12.71</v>
      </c>
      <c r="W851" s="14" t="n">
        <v>0.22</v>
      </c>
      <c r="X851" s="14" t="n">
        <v>1</v>
      </c>
      <c r="Y851" s="14" t="n">
        <v>6.853</v>
      </c>
      <c r="Z851" s="14" t="n">
        <v>0.922</v>
      </c>
      <c r="AA851" s="14" t="n">
        <v>19.687</v>
      </c>
      <c r="AB851" s="14" t="n">
        <v>26.54</v>
      </c>
      <c r="AC851" s="14" t="n">
        <v>0</v>
      </c>
      <c r="AD851" s="14" t="n">
        <v>1</v>
      </c>
      <c r="AE851" s="14" t="n">
        <v>8.176</v>
      </c>
      <c r="AF851" s="14" t="n">
        <v>1.915</v>
      </c>
      <c r="AG851" s="14" t="n">
        <v>18.364</v>
      </c>
      <c r="AH851" s="14" t="n">
        <v>26.54</v>
      </c>
      <c r="AI851" s="14" t="n">
        <v>0</v>
      </c>
      <c r="AJ851" s="14" t="n">
        <v>1</v>
      </c>
      <c r="AK851" s="14" t="n">
        <v>16.118</v>
      </c>
      <c r="AL851" s="14" t="n">
        <v>8.66</v>
      </c>
      <c r="AM851" s="14" t="n">
        <v>18.861</v>
      </c>
      <c r="AN851" s="14" t="n">
        <v>41.432</v>
      </c>
      <c r="AO851" s="14" t="n">
        <v>0.22</v>
      </c>
      <c r="AP851" s="14" t="n">
        <v>1</v>
      </c>
      <c r="AQ851" s="14" t="n">
        <v>0.756</v>
      </c>
      <c r="AR851" s="14" t="n">
        <v>0.132</v>
      </c>
      <c r="AS851" s="14" t="n">
        <v>1.136</v>
      </c>
      <c r="AT851" s="14" t="n">
        <v>1.892</v>
      </c>
      <c r="AU851" s="14" t="n">
        <v>0</v>
      </c>
      <c r="AV851" s="14" t="n">
        <v>1</v>
      </c>
      <c r="AW851" s="14" t="n">
        <v>0.655</v>
      </c>
      <c r="AX851" s="14" t="n">
        <v>0.132</v>
      </c>
      <c r="AY851" s="14" t="n">
        <v>0.379</v>
      </c>
      <c r="AZ851" s="14" t="n">
        <v>1.262</v>
      </c>
      <c r="BA851" s="14" t="n">
        <v>0.22</v>
      </c>
      <c r="BB851" s="14" t="n">
        <v>1</v>
      </c>
      <c r="BC851" s="14" t="n">
        <v>0.534</v>
      </c>
      <c r="BD851" s="14" t="n">
        <v>0.132</v>
      </c>
      <c r="BE851" s="14" t="n">
        <v>0.316</v>
      </c>
      <c r="BF851" s="14" t="n">
        <v>1.037</v>
      </c>
      <c r="BG851" s="14" t="n">
        <v>0.22</v>
      </c>
      <c r="BH851" s="14" t="n">
        <v>1</v>
      </c>
      <c r="BI851" s="14" t="n">
        <v>0.5679999999999999</v>
      </c>
      <c r="BJ851" s="14" t="n">
        <v>0.132</v>
      </c>
      <c r="BK851" s="14" t="n">
        <v>0.8120000000000001</v>
      </c>
      <c r="BL851" s="14" t="n">
        <v>1.38</v>
      </c>
      <c r="BM851" s="14" t="n">
        <v>0</v>
      </c>
      <c r="BN851" s="14" t="n">
        <v>1</v>
      </c>
      <c r="BO851" s="14" t="n">
        <v>0</v>
      </c>
      <c r="BP851" s="14" t="n">
        <v>0</v>
      </c>
      <c r="BQ851" s="14" t="n">
        <v>0.153</v>
      </c>
      <c r="BR851" s="14" t="n">
        <v>0</v>
      </c>
      <c r="BS851" s="14" t="n">
        <v>1</v>
      </c>
      <c r="BT851" s="14" t="n">
        <v>0</v>
      </c>
      <c r="BU851" s="14" t="n">
        <v>0</v>
      </c>
      <c r="BV851" s="14" t="n">
        <v>0.228</v>
      </c>
      <c r="BW851" s="14" t="n">
        <v>0.22</v>
      </c>
      <c r="BX851" s="14" t="n">
        <v>1</v>
      </c>
      <c r="BY851" s="14" t="n">
        <v>13.646</v>
      </c>
      <c r="BZ851" s="14" t="n">
        <v>0</v>
      </c>
      <c r="CA851" s="14" t="n">
        <v>13.646</v>
      </c>
      <c r="CB851" s="14" t="n">
        <v>0</v>
      </c>
      <c r="CC851" s="14" t="n">
        <v>82.58799999999999</v>
      </c>
      <c r="CD851" s="14" t="n">
        <v>7.95</v>
      </c>
      <c r="CE851" s="14" t="n">
        <v>13.137</v>
      </c>
      <c r="CF851" s="14" t="n">
        <v>116.785</v>
      </c>
      <c r="CG851" s="14" t="n">
        <v>0.22</v>
      </c>
      <c r="CH851" s="14" t="n">
        <v>1</v>
      </c>
      <c r="CI851" s="14" t="n">
        <v>0</v>
      </c>
      <c r="CJ851" s="14" t="n">
        <v>0</v>
      </c>
      <c r="CK851" s="14" t="n">
        <v>0</v>
      </c>
      <c r="CL851" s="14" t="n">
        <v>0</v>
      </c>
      <c r="CM851" s="14" t="n">
        <v>0</v>
      </c>
      <c r="CN851" s="14" t="n">
        <v>0</v>
      </c>
      <c r="CO851" s="14" t="n">
        <v>0</v>
      </c>
      <c r="CP851" s="14" t="n">
        <v>0.26</v>
      </c>
      <c r="CQ851" s="14" t="n">
        <v>1.387</v>
      </c>
      <c r="CR851" s="14" t="n">
        <v>0</v>
      </c>
      <c r="CS851" s="14" t="n">
        <v>5.529</v>
      </c>
      <c r="CT851" s="14" t="n">
        <v>4.251</v>
      </c>
      <c r="CU851" s="14" t="n">
        <v>10.123</v>
      </c>
    </row>
    <row r="852">
      <c r="A852" s="14" t="inlineStr">
        <is>
          <t>UZB2021</t>
        </is>
      </c>
      <c r="B852" s="14" t="inlineStr">
        <is>
          <t>UZB</t>
        </is>
      </c>
      <c r="C852" s="14" t="inlineStr">
        <is>
          <t>UZB</t>
        </is>
      </c>
      <c r="D852" s="14" t="inlineStr">
        <is>
          <t>Uzbekistan</t>
        </is>
      </c>
      <c r="E852" s="14" t="n">
        <v>2021</v>
      </c>
      <c r="F852" s="14" t="n">
        <v>0.2</v>
      </c>
      <c r="G852" s="14" t="n">
        <v>3.136</v>
      </c>
      <c r="H852" s="14" t="n">
        <v>0.778</v>
      </c>
      <c r="I852" s="14" t="n">
        <v>0.01</v>
      </c>
      <c r="J852" s="14" t="n">
        <v>3.146</v>
      </c>
      <c r="K852" s="14" t="n">
        <v>0</v>
      </c>
      <c r="L852" s="14" t="n">
        <v>1</v>
      </c>
      <c r="M852" s="14" t="n">
        <v>4.737</v>
      </c>
      <c r="N852" s="14" t="n">
        <v>2.334</v>
      </c>
      <c r="O852" s="14" t="n">
        <v>0.015</v>
      </c>
      <c r="P852" s="14" t="n">
        <v>4.752</v>
      </c>
      <c r="Q852" s="14" t="n">
        <v>0</v>
      </c>
      <c r="R852" s="14" t="n">
        <v>1</v>
      </c>
      <c r="S852" s="14" t="n">
        <v>7.026</v>
      </c>
      <c r="T852" s="14" t="n">
        <v>4.668</v>
      </c>
      <c r="U852" s="14" t="n">
        <v>0.01</v>
      </c>
      <c r="V852" s="14" t="n">
        <v>8.444000000000001</v>
      </c>
      <c r="W852" s="14" t="n">
        <v>0.2</v>
      </c>
      <c r="X852" s="14" t="n">
        <v>1</v>
      </c>
      <c r="Y852" s="14" t="n">
        <v>13.661</v>
      </c>
      <c r="Z852" s="14" t="n">
        <v>1.513</v>
      </c>
      <c r="AA852" s="14" t="n">
        <v>-4.056</v>
      </c>
      <c r="AB852" s="14" t="n">
        <v>9.605</v>
      </c>
      <c r="AC852" s="14" t="n">
        <v>0</v>
      </c>
      <c r="AD852" s="14" t="n">
        <v>0</v>
      </c>
      <c r="AE852" s="14" t="n">
        <v>13.05</v>
      </c>
      <c r="AF852" s="14" t="n">
        <v>2.56</v>
      </c>
      <c r="AG852" s="14" t="n">
        <v>-4.056</v>
      </c>
      <c r="AH852" s="14" t="n">
        <v>8.994</v>
      </c>
      <c r="AI852" s="14" t="n">
        <v>0</v>
      </c>
      <c r="AJ852" s="14" t="n">
        <v>0</v>
      </c>
      <c r="AK852" s="14" t="n">
        <v>9.384</v>
      </c>
      <c r="AL852" s="14" t="n">
        <v>4.455</v>
      </c>
      <c r="AM852" s="14" t="n">
        <v>-8.596</v>
      </c>
      <c r="AN852" s="14" t="n">
        <v>0.945</v>
      </c>
      <c r="AO852" s="14" t="n">
        <v>0</v>
      </c>
      <c r="AP852" s="14" t="n">
        <v>0</v>
      </c>
      <c r="AQ852" s="14" t="n">
        <v>0.619</v>
      </c>
      <c r="AR852" s="14" t="n">
        <v>0.114</v>
      </c>
      <c r="AS852" s="14" t="n">
        <v>0.041</v>
      </c>
      <c r="AT852" s="14" t="n">
        <v>0.792</v>
      </c>
      <c r="AU852" s="14" t="n">
        <v>0.2</v>
      </c>
      <c r="AV852" s="14" t="n">
        <v>1</v>
      </c>
      <c r="AW852" s="14" t="n">
        <v>0.599</v>
      </c>
      <c r="AX852" s="14" t="n">
        <v>0.114</v>
      </c>
      <c r="AY852" s="14" t="n">
        <v>0.005</v>
      </c>
      <c r="AZ852" s="14" t="n">
        <v>0.725</v>
      </c>
      <c r="BA852" s="14" t="n">
        <v>0.2</v>
      </c>
      <c r="BB852" s="14" t="n">
        <v>1</v>
      </c>
      <c r="BC852" s="14" t="n">
        <v>0.439</v>
      </c>
      <c r="BD852" s="14" t="n">
        <v>0.114</v>
      </c>
      <c r="BE852" s="14" t="n">
        <v>0</v>
      </c>
      <c r="BF852" s="14" t="n">
        <v>0.527</v>
      </c>
      <c r="BG852" s="14" t="n">
        <v>0.2</v>
      </c>
      <c r="BH852" s="14" t="n">
        <v>1</v>
      </c>
      <c r="BI852" s="14" t="n">
        <v>0.505</v>
      </c>
      <c r="BJ852" s="14" t="n">
        <v>0.114</v>
      </c>
      <c r="BK852" s="14" t="n">
        <v>0</v>
      </c>
      <c r="BL852" s="14" t="n">
        <v>0.606</v>
      </c>
      <c r="BM852" s="14" t="n">
        <v>0.2</v>
      </c>
      <c r="BN852" s="14" t="n">
        <v>1</v>
      </c>
      <c r="BO852" s="14" t="n">
        <v>0</v>
      </c>
      <c r="BP852" s="14" t="n">
        <v>-0.037</v>
      </c>
      <c r="BQ852" s="14" t="n">
        <v>0.042</v>
      </c>
      <c r="BR852" s="14" t="n">
        <v>0</v>
      </c>
      <c r="BS852" s="14" t="n">
        <v>0.333</v>
      </c>
      <c r="BT852" s="14" t="n">
        <v>0</v>
      </c>
      <c r="BU852" s="14" t="n">
        <v>-0.037</v>
      </c>
      <c r="BV852" s="14" t="n">
        <v>0.028</v>
      </c>
      <c r="BW852" s="14" t="n">
        <v>0</v>
      </c>
      <c r="BX852" s="14" t="n">
        <v>0.333</v>
      </c>
      <c r="BY852" s="14" t="n">
        <v>11.787</v>
      </c>
      <c r="BZ852" s="14" t="n">
        <v>0</v>
      </c>
      <c r="CA852" s="14" t="n">
        <v>11.787</v>
      </c>
      <c r="CB852" s="14" t="n">
        <v>0</v>
      </c>
      <c r="CC852" s="14" t="n">
        <v>78.125</v>
      </c>
      <c r="CD852" s="14" t="n">
        <v>7.95</v>
      </c>
      <c r="CE852" s="14" t="n">
        <v>0</v>
      </c>
      <c r="CF852" s="14" t="n">
        <v>93.75</v>
      </c>
      <c r="CG852" s="14" t="n">
        <v>0.2</v>
      </c>
      <c r="CH852" s="14" t="n">
        <v>1</v>
      </c>
      <c r="CI852" s="14" t="n">
        <v>0</v>
      </c>
      <c r="CJ852" s="14" t="n">
        <v>0</v>
      </c>
      <c r="CK852" s="14" t="n">
        <v>0</v>
      </c>
      <c r="CL852" s="14" t="n">
        <v>0</v>
      </c>
      <c r="CM852" s="14" t="n">
        <v>0</v>
      </c>
      <c r="CN852" s="14" t="n">
        <v>0</v>
      </c>
      <c r="CO852" s="14" t="n">
        <v>0</v>
      </c>
      <c r="CP852" s="14" t="n">
        <v>0.639</v>
      </c>
      <c r="CQ852" s="14" t="n">
        <v>1.198</v>
      </c>
      <c r="CR852" s="14" t="n">
        <v>0.956</v>
      </c>
      <c r="CS852" s="14" t="n">
        <v>4.715</v>
      </c>
      <c r="CT852" s="14" t="n">
        <v>4.41</v>
      </c>
      <c r="CU852" s="14" t="n">
        <v>14.129</v>
      </c>
    </row>
    <row r="853">
      <c r="A853" s="14" t="inlineStr">
        <is>
          <t>UZB2022</t>
        </is>
      </c>
      <c r="B853" s="14" t="inlineStr">
        <is>
          <t>UZB</t>
        </is>
      </c>
      <c r="C853" s="14" t="inlineStr">
        <is>
          <t>UZB</t>
        </is>
      </c>
      <c r="D853" s="14" t="inlineStr">
        <is>
          <t>Uzbekistan</t>
        </is>
      </c>
      <c r="E853" s="14" t="n">
        <v>2022</v>
      </c>
      <c r="F853" s="14" t="n">
        <v>0.2</v>
      </c>
      <c r="G853" s="14" t="n">
        <v>3.709</v>
      </c>
      <c r="H853" s="14" t="n">
        <v>0.832</v>
      </c>
      <c r="I853" s="14" t="n">
        <v>0.015</v>
      </c>
      <c r="J853" s="14" t="n">
        <v>3.724</v>
      </c>
      <c r="K853" s="14" t="n">
        <v>0</v>
      </c>
      <c r="L853" s="14" t="n">
        <v>1</v>
      </c>
      <c r="M853" s="14" t="n">
        <v>5.456</v>
      </c>
      <c r="N853" s="14" t="n">
        <v>2.497</v>
      </c>
      <c r="O853" s="14" t="n">
        <v>0.02</v>
      </c>
      <c r="P853" s="14" t="n">
        <v>5.476</v>
      </c>
      <c r="Q853" s="14" t="n">
        <v>0</v>
      </c>
      <c r="R853" s="14" t="n">
        <v>1</v>
      </c>
      <c r="S853" s="14" t="n">
        <v>7.87</v>
      </c>
      <c r="T853" s="14" t="n">
        <v>4.993</v>
      </c>
      <c r="U853" s="14" t="n">
        <v>0.132</v>
      </c>
      <c r="V853" s="14" t="n">
        <v>9.462</v>
      </c>
      <c r="W853" s="14" t="n">
        <v>0.2</v>
      </c>
      <c r="X853" s="14" t="n">
        <v>1</v>
      </c>
      <c r="Y853" s="14" t="n">
        <v>14.752</v>
      </c>
      <c r="Z853" s="14" t="n">
        <v>1.634</v>
      </c>
      <c r="AA853" s="14" t="n">
        <v>-4.374</v>
      </c>
      <c r="AB853" s="14" t="n">
        <v>10.378</v>
      </c>
      <c r="AC853" s="14" t="n">
        <v>0</v>
      </c>
      <c r="AD853" s="14" t="n">
        <v>0</v>
      </c>
      <c r="AE853" s="14" t="n">
        <v>14.092</v>
      </c>
      <c r="AF853" s="14" t="n">
        <v>2.764</v>
      </c>
      <c r="AG853" s="14" t="n">
        <v>-4.374</v>
      </c>
      <c r="AH853" s="14" t="n">
        <v>9.718</v>
      </c>
      <c r="AI853" s="14" t="n">
        <v>0</v>
      </c>
      <c r="AJ853" s="14" t="n">
        <v>0</v>
      </c>
      <c r="AK853" s="14" t="n">
        <v>10.135</v>
      </c>
      <c r="AL853" s="14" t="n">
        <v>4.811</v>
      </c>
      <c r="AM853" s="14" t="n">
        <v>-9.378</v>
      </c>
      <c r="AN853" s="14" t="n">
        <v>0.908</v>
      </c>
      <c r="AO853" s="14" t="n">
        <v>0</v>
      </c>
      <c r="AP853" s="14" t="n">
        <v>0</v>
      </c>
      <c r="AQ853" s="14" t="n">
        <v>0.861</v>
      </c>
      <c r="AR853" s="14" t="n">
        <v>0.123</v>
      </c>
      <c r="AS853" s="14" t="n">
        <v>-0.062</v>
      </c>
      <c r="AT853" s="14" t="n">
        <v>0.959</v>
      </c>
      <c r="AU853" s="14" t="n">
        <v>0.2</v>
      </c>
      <c r="AV853" s="14" t="n">
        <v>1</v>
      </c>
      <c r="AW853" s="14" t="n">
        <v>0.986</v>
      </c>
      <c r="AX853" s="14" t="n">
        <v>0.123</v>
      </c>
      <c r="AY853" s="14" t="n">
        <v>-0.108</v>
      </c>
      <c r="AZ853" s="14" t="n">
        <v>1.054</v>
      </c>
      <c r="BA853" s="14" t="n">
        <v>0.2</v>
      </c>
      <c r="BB853" s="14" t="n">
        <v>1</v>
      </c>
      <c r="BC853" s="14" t="n">
        <v>0.598</v>
      </c>
      <c r="BD853" s="14" t="n">
        <v>0.123</v>
      </c>
      <c r="BE853" s="14" t="n">
        <v>0.008999999999999999</v>
      </c>
      <c r="BF853" s="14" t="n">
        <v>0.717</v>
      </c>
      <c r="BG853" s="14" t="n">
        <v>0.2</v>
      </c>
      <c r="BH853" s="14" t="n">
        <v>1</v>
      </c>
      <c r="BI853" s="14" t="n">
        <v>0.612</v>
      </c>
      <c r="BJ853" s="14" t="n">
        <v>0.123</v>
      </c>
      <c r="BK853" s="14" t="n">
        <v>0.008999999999999999</v>
      </c>
      <c r="BL853" s="14" t="n">
        <v>0.735</v>
      </c>
      <c r="BM853" s="14" t="n">
        <v>0.2</v>
      </c>
      <c r="BN853" s="14" t="n">
        <v>1</v>
      </c>
      <c r="BO853" s="14" t="n">
        <v>0</v>
      </c>
      <c r="BP853" s="14" t="n">
        <v>-0.037</v>
      </c>
      <c r="BQ853" s="14" t="n">
        <v>0.041</v>
      </c>
      <c r="BR853" s="14" t="n">
        <v>0</v>
      </c>
      <c r="BS853" s="14" t="n">
        <v>0.333</v>
      </c>
      <c r="BT853" s="14" t="n">
        <v>0</v>
      </c>
      <c r="BU853" s="14" t="n">
        <v>-0.037</v>
      </c>
      <c r="BV853" s="14" t="n">
        <v>0.027</v>
      </c>
      <c r="BW853" s="14" t="n">
        <v>0</v>
      </c>
      <c r="BX853" s="14" t="n">
        <v>0.333</v>
      </c>
      <c r="BY853" s="14" t="n">
        <v>12.729</v>
      </c>
      <c r="BZ853" s="14" t="n">
        <v>0</v>
      </c>
      <c r="CA853" s="14" t="n">
        <v>12.729</v>
      </c>
      <c r="CB853" s="14" t="n">
        <v>0</v>
      </c>
      <c r="CC853" s="14" t="n">
        <v>97.90000000000001</v>
      </c>
      <c r="CD853" s="14" t="n">
        <v>7.95</v>
      </c>
      <c r="CE853" s="14" t="n">
        <v>1.449</v>
      </c>
      <c r="CF853" s="14" t="n">
        <v>117.48</v>
      </c>
      <c r="CG853" s="14" t="n">
        <v>0.2</v>
      </c>
      <c r="CH853" s="14" t="n">
        <v>1</v>
      </c>
      <c r="CI853" s="14" t="n">
        <v>0</v>
      </c>
      <c r="CJ853" s="14" t="n">
        <v>0</v>
      </c>
      <c r="CK853" s="14" t="n">
        <v>0</v>
      </c>
      <c r="CL853" s="14" t="n">
        <v>0</v>
      </c>
      <c r="CM853" s="14" t="n">
        <v>0</v>
      </c>
      <c r="CN853" s="14" t="n">
        <v>0</v>
      </c>
      <c r="CO853" s="14" t="n">
        <v>0</v>
      </c>
      <c r="CP853" s="14" t="n">
        <v>0.652</v>
      </c>
      <c r="CQ853" s="14" t="n">
        <v>1.294</v>
      </c>
      <c r="CR853" s="14" t="n">
        <v>0.956</v>
      </c>
      <c r="CS853" s="14" t="n">
        <v>5.091</v>
      </c>
      <c r="CT853" s="14" t="n">
        <v>5.842</v>
      </c>
      <c r="CU853" s="14" t="n">
        <v>28.059</v>
      </c>
    </row>
    <row r="854">
      <c r="A854" s="14" t="inlineStr">
        <is>
          <t>UZB2023</t>
        </is>
      </c>
      <c r="B854" s="14" t="inlineStr">
        <is>
          <t>UZB</t>
        </is>
      </c>
      <c r="C854" s="14" t="inlineStr">
        <is>
          <t>UZB</t>
        </is>
      </c>
      <c r="D854" s="14" t="inlineStr">
        <is>
          <t>Uzbekistan</t>
        </is>
      </c>
      <c r="E854" s="14" t="n">
        <v>2023</v>
      </c>
      <c r="F854" s="14" t="n">
        <v>0.2</v>
      </c>
      <c r="G854" s="14" t="n">
        <v>2.871</v>
      </c>
      <c r="H854" s="14" t="n">
        <v>0.848</v>
      </c>
      <c r="I854" s="14" t="n">
        <v>0.008999999999999999</v>
      </c>
      <c r="J854" s="14" t="n">
        <v>2.88</v>
      </c>
      <c r="K854" s="14" t="n">
        <v>0</v>
      </c>
      <c r="L854" s="14" t="n">
        <v>1</v>
      </c>
      <c r="M854" s="14" t="n">
        <v>4.746</v>
      </c>
      <c r="N854" s="14" t="n">
        <v>2.544</v>
      </c>
      <c r="O854" s="14" t="n">
        <v>0.013</v>
      </c>
      <c r="P854" s="14" t="n">
        <v>4.759</v>
      </c>
      <c r="Q854" s="14" t="n">
        <v>0</v>
      </c>
      <c r="R854" s="14" t="n">
        <v>1</v>
      </c>
      <c r="S854" s="14" t="n">
        <v>7.11</v>
      </c>
      <c r="T854" s="14" t="n">
        <v>5.087</v>
      </c>
      <c r="U854" s="14" t="n">
        <v>0.166</v>
      </c>
      <c r="V854" s="14" t="n">
        <v>8.542999999999999</v>
      </c>
      <c r="W854" s="14" t="n">
        <v>0.2</v>
      </c>
      <c r="X854" s="14" t="n">
        <v>1</v>
      </c>
      <c r="Y854" s="14" t="n">
        <v>15.342</v>
      </c>
      <c r="Z854" s="14" t="n">
        <v>1.699</v>
      </c>
      <c r="AA854" s="14" t="n">
        <v>-4.563</v>
      </c>
      <c r="AB854" s="14" t="n">
        <v>10.779</v>
      </c>
      <c r="AC854" s="14" t="n">
        <v>0</v>
      </c>
      <c r="AD854" s="14" t="n">
        <v>0</v>
      </c>
      <c r="AE854" s="14" t="n">
        <v>14.663</v>
      </c>
      <c r="AF854" s="14" t="n">
        <v>2.877</v>
      </c>
      <c r="AG854" s="14" t="n">
        <v>-4.563</v>
      </c>
      <c r="AH854" s="14" t="n">
        <v>10.1</v>
      </c>
      <c r="AI854" s="14" t="n">
        <v>0</v>
      </c>
      <c r="AJ854" s="14" t="n">
        <v>0</v>
      </c>
      <c r="AK854" s="14" t="n">
        <v>10.563</v>
      </c>
      <c r="AL854" s="14" t="n">
        <v>5.014</v>
      </c>
      <c r="AM854" s="14" t="n">
        <v>-9.851000000000001</v>
      </c>
      <c r="AN854" s="14" t="n">
        <v>0.855</v>
      </c>
      <c r="AO854" s="14" t="n">
        <v>0</v>
      </c>
      <c r="AP854" s="14" t="n">
        <v>0</v>
      </c>
      <c r="AQ854" s="14" t="n">
        <v>0.76</v>
      </c>
      <c r="AR854" s="14" t="n">
        <v>0.129</v>
      </c>
      <c r="AS854" s="14" t="n">
        <v>0.016</v>
      </c>
      <c r="AT854" s="14" t="n">
        <v>0.931</v>
      </c>
      <c r="AU854" s="14" t="n">
        <v>0.2</v>
      </c>
      <c r="AV854" s="14" t="n">
        <v>1</v>
      </c>
      <c r="AW854" s="14" t="n">
        <v>0.8110000000000001</v>
      </c>
      <c r="AX854" s="14" t="n">
        <v>0.129</v>
      </c>
      <c r="AY854" s="14" t="n">
        <v>0.003</v>
      </c>
      <c r="AZ854" s="14" t="n">
        <v>0.978</v>
      </c>
      <c r="BA854" s="14" t="n">
        <v>0.2</v>
      </c>
      <c r="BB854" s="14" t="n">
        <v>1</v>
      </c>
      <c r="BC854" s="14" t="n">
        <v>0.535</v>
      </c>
      <c r="BD854" s="14" t="n">
        <v>0.129</v>
      </c>
      <c r="BE854" s="14" t="n">
        <v>0.012</v>
      </c>
      <c r="BF854" s="14" t="n">
        <v>0.642</v>
      </c>
      <c r="BG854" s="14" t="n">
        <v>0.2</v>
      </c>
      <c r="BH854" s="14" t="n">
        <v>1</v>
      </c>
      <c r="BI854" s="14" t="n">
        <v>0.579</v>
      </c>
      <c r="BJ854" s="14" t="n">
        <v>0.129</v>
      </c>
      <c r="BK854" s="14" t="n">
        <v>0.013</v>
      </c>
      <c r="BL854" s="14" t="n">
        <v>0.695</v>
      </c>
      <c r="BM854" s="14" t="n">
        <v>0.2</v>
      </c>
      <c r="BN854" s="14" t="n">
        <v>1</v>
      </c>
      <c r="BO854" s="14" t="n">
        <v>0</v>
      </c>
      <c r="BP854" s="14" t="n">
        <v>-0.037</v>
      </c>
      <c r="BQ854" s="14" t="n">
        <v>0.038</v>
      </c>
      <c r="BR854" s="14" t="n">
        <v>0</v>
      </c>
      <c r="BS854" s="14" t="n">
        <v>0.333</v>
      </c>
      <c r="BT854" s="14" t="n">
        <v>0</v>
      </c>
      <c r="BU854" s="14" t="n">
        <v>-0.037</v>
      </c>
      <c r="BV854" s="14" t="n">
        <v>0.025</v>
      </c>
      <c r="BW854" s="14" t="n">
        <v>0</v>
      </c>
      <c r="BX854" s="14" t="n">
        <v>0.333</v>
      </c>
      <c r="BY854" s="14" t="n">
        <v>13.254</v>
      </c>
      <c r="BZ854" s="14" t="n">
        <v>0</v>
      </c>
      <c r="CA854" s="14" t="n">
        <v>13.254</v>
      </c>
      <c r="CB854" s="14" t="n">
        <v>0</v>
      </c>
      <c r="CC854" s="14" t="n">
        <v>83.248</v>
      </c>
      <c r="CD854" s="14" t="n">
        <v>7.95</v>
      </c>
      <c r="CE854" s="14" t="n">
        <v>1.843</v>
      </c>
      <c r="CF854" s="14" t="n">
        <v>99.898</v>
      </c>
      <c r="CG854" s="14" t="n">
        <v>0.2</v>
      </c>
      <c r="CH854" s="14" t="n">
        <v>1</v>
      </c>
      <c r="CI854" s="14" t="n">
        <v>0</v>
      </c>
      <c r="CJ854" s="14" t="n">
        <v>0</v>
      </c>
      <c r="CK854" s="14" t="n">
        <v>0</v>
      </c>
      <c r="CL854" s="14" t="n">
        <v>0</v>
      </c>
      <c r="CM854" s="14" t="n">
        <v>0</v>
      </c>
      <c r="CN854" s="14" t="n">
        <v>0</v>
      </c>
      <c r="CO854" s="14" t="n">
        <v>0</v>
      </c>
      <c r="CP854" s="14" t="n">
        <v>0.681</v>
      </c>
      <c r="CQ854" s="14" t="n">
        <v>1.348</v>
      </c>
      <c r="CR854" s="14" t="n">
        <v>0.952</v>
      </c>
      <c r="CS854" s="14" t="n">
        <v>5.302</v>
      </c>
      <c r="CT854" s="14" t="n">
        <v>3.466</v>
      </c>
      <c r="CU854" s="14" t="n">
        <v>9.260999999999999</v>
      </c>
    </row>
    <row r="855">
      <c r="A855" s="14" t="inlineStr">
        <is>
          <t>UZB2024</t>
        </is>
      </c>
      <c r="B855" s="14" t="inlineStr">
        <is>
          <t>UZB</t>
        </is>
      </c>
      <c r="C855" s="14" t="inlineStr">
        <is>
          <t>UZB</t>
        </is>
      </c>
      <c r="D855" s="14" t="inlineStr">
        <is>
          <t>Uzbekistan</t>
        </is>
      </c>
      <c r="E855" s="14" t="n">
        <v>2024</v>
      </c>
      <c r="F855" s="14" t="n">
        <v>0.2</v>
      </c>
      <c r="G855" s="14" t="n">
        <v>2.783</v>
      </c>
      <c r="H855" s="14" t="n">
        <v>0.873</v>
      </c>
      <c r="I855" s="14" t="n">
        <v>0.007</v>
      </c>
      <c r="J855" s="14" t="n">
        <v>2.79</v>
      </c>
      <c r="K855" s="14" t="n">
        <v>0</v>
      </c>
      <c r="L855" s="14" t="n">
        <v>1</v>
      </c>
      <c r="M855" s="14" t="n">
        <v>4.569</v>
      </c>
      <c r="N855" s="14" t="n">
        <v>2.619</v>
      </c>
      <c r="O855" s="14" t="n">
        <v>0.008999999999999999</v>
      </c>
      <c r="P855" s="14" t="n">
        <v>4.578</v>
      </c>
      <c r="Q855" s="14" t="n">
        <v>0</v>
      </c>
      <c r="R855" s="14" t="n">
        <v>1</v>
      </c>
      <c r="S855" s="14" t="n">
        <v>7.147</v>
      </c>
      <c r="T855" s="14" t="n">
        <v>5.237</v>
      </c>
      <c r="U855" s="14" t="n">
        <v>0.202</v>
      </c>
      <c r="V855" s="14" t="n">
        <v>8.585000000000001</v>
      </c>
      <c r="W855" s="14" t="n">
        <v>0.2</v>
      </c>
      <c r="X855" s="14" t="n">
        <v>1</v>
      </c>
      <c r="Y855" s="14" t="n">
        <v>15.773</v>
      </c>
      <c r="Z855" s="14" t="n">
        <v>1.747</v>
      </c>
      <c r="AA855" s="14" t="n">
        <v>-4.178</v>
      </c>
      <c r="AB855" s="14" t="n">
        <v>11.595</v>
      </c>
      <c r="AC855" s="14" t="n">
        <v>0</v>
      </c>
      <c r="AD855" s="14" t="n">
        <v>0</v>
      </c>
      <c r="AE855" s="14" t="n">
        <v>15.077</v>
      </c>
      <c r="AF855" s="14" t="n">
        <v>2.958</v>
      </c>
      <c r="AG855" s="14" t="n">
        <v>-4.178</v>
      </c>
      <c r="AH855" s="14" t="n">
        <v>10.899</v>
      </c>
      <c r="AI855" s="14" t="n">
        <v>0</v>
      </c>
      <c r="AJ855" s="14" t="n">
        <v>0</v>
      </c>
      <c r="AK855" s="14" t="n">
        <v>10.867</v>
      </c>
      <c r="AL855" s="14" t="n">
        <v>5.159</v>
      </c>
      <c r="AM855" s="14" t="n">
        <v>-10.128</v>
      </c>
      <c r="AN855" s="14" t="n">
        <v>0.887</v>
      </c>
      <c r="AO855" s="14" t="n">
        <v>0</v>
      </c>
      <c r="AP855" s="14" t="n">
        <v>0</v>
      </c>
      <c r="AQ855" s="14" t="n">
        <v>0.724</v>
      </c>
      <c r="AR855" s="14" t="n">
        <v>0.132</v>
      </c>
      <c r="AS855" s="14" t="n">
        <v>-0.054</v>
      </c>
      <c r="AT855" s="14" t="n">
        <v>0.804</v>
      </c>
      <c r="AU855" s="14" t="n">
        <v>0.2</v>
      </c>
      <c r="AV855" s="14" t="n">
        <v>1</v>
      </c>
      <c r="AW855" s="14" t="n">
        <v>0.75</v>
      </c>
      <c r="AX855" s="14" t="n">
        <v>0.132</v>
      </c>
      <c r="AY855" s="14" t="n">
        <v>0.032</v>
      </c>
      <c r="AZ855" s="14" t="n">
        <v>0.9389999999999999</v>
      </c>
      <c r="BA855" s="14" t="n">
        <v>0.2</v>
      </c>
      <c r="BB855" s="14" t="n">
        <v>1</v>
      </c>
      <c r="BC855" s="14" t="n">
        <v>0.513</v>
      </c>
      <c r="BD855" s="14" t="n">
        <v>0.132</v>
      </c>
      <c r="BE855" s="14" t="n">
        <v>0.014</v>
      </c>
      <c r="BF855" s="14" t="n">
        <v>0.616</v>
      </c>
      <c r="BG855" s="14" t="n">
        <v>0.2</v>
      </c>
      <c r="BH855" s="14" t="n">
        <v>1</v>
      </c>
      <c r="BI855" s="14" t="n">
        <v>0.591</v>
      </c>
      <c r="BJ855" s="14" t="n">
        <v>0.132</v>
      </c>
      <c r="BK855" s="14" t="n">
        <v>0.016</v>
      </c>
      <c r="BL855" s="14" t="n">
        <v>0.71</v>
      </c>
      <c r="BM855" s="14" t="n">
        <v>0.2</v>
      </c>
      <c r="BN855" s="14" t="n">
        <v>1</v>
      </c>
      <c r="BO855" s="14" t="n">
        <v>0</v>
      </c>
      <c r="BP855" s="14" t="n">
        <v>-0.038</v>
      </c>
      <c r="BQ855" s="14" t="n">
        <v>0.065</v>
      </c>
      <c r="BR855" s="14" t="n">
        <v>0</v>
      </c>
      <c r="BS855" s="14" t="n">
        <v>0.333</v>
      </c>
      <c r="BT855" s="14" t="n">
        <v>0</v>
      </c>
      <c r="BU855" s="14" t="n">
        <v>-0.038</v>
      </c>
      <c r="BV855" s="14" t="n">
        <v>0.034</v>
      </c>
      <c r="BW855" s="14" t="n">
        <v>0</v>
      </c>
      <c r="BX855" s="14" t="n">
        <v>0.333</v>
      </c>
      <c r="BY855" s="14" t="n">
        <v>13.646</v>
      </c>
      <c r="BZ855" s="14" t="n">
        <v>0</v>
      </c>
      <c r="CA855" s="14" t="n">
        <v>13.646</v>
      </c>
      <c r="CB855" s="14" t="n">
        <v>0</v>
      </c>
      <c r="CC855" s="14" t="n">
        <v>82.58799999999999</v>
      </c>
      <c r="CD855" s="14" t="n">
        <v>7.95</v>
      </c>
      <c r="CE855" s="14" t="n">
        <v>2.25</v>
      </c>
      <c r="CF855" s="14" t="n">
        <v>99.10599999999999</v>
      </c>
      <c r="CG855" s="14" t="n">
        <v>0.2</v>
      </c>
      <c r="CH855" s="14" t="n">
        <v>1</v>
      </c>
      <c r="CI855" s="14" t="n">
        <v>0</v>
      </c>
      <c r="CJ855" s="14" t="n">
        <v>0</v>
      </c>
      <c r="CK855" s="14" t="n">
        <v>0</v>
      </c>
      <c r="CL855" s="14" t="n">
        <v>0</v>
      </c>
      <c r="CM855" s="14" t="n">
        <v>0</v>
      </c>
      <c r="CN855" s="14" t="n">
        <v>0</v>
      </c>
      <c r="CO855" s="14" t="n">
        <v>0</v>
      </c>
      <c r="CP855" s="14" t="n">
        <v>0.681</v>
      </c>
      <c r="CQ855" s="14" t="n">
        <v>1.387</v>
      </c>
      <c r="CR855" s="14" t="n">
        <v>0.952</v>
      </c>
      <c r="CS855" s="14" t="n">
        <v>5.458</v>
      </c>
      <c r="CT855" s="14" t="n">
        <v>3.027</v>
      </c>
      <c r="CU855" s="14" t="n">
        <v>7.598</v>
      </c>
    </row>
    <row r="856">
      <c r="A856" s="14" t="inlineStr">
        <is>
          <t>VUT2021</t>
        </is>
      </c>
      <c r="B856" s="14" t="inlineStr">
        <is>
          <t>VUT</t>
        </is>
      </c>
      <c r="C856" s="14" t="inlineStr">
        <is>
          <t>VUT</t>
        </is>
      </c>
      <c r="D856" s="14" t="inlineStr">
        <is>
          <t>Vanuatu</t>
        </is>
      </c>
      <c r="E856" s="14" t="n">
        <v>2021</v>
      </c>
      <c r="F856" s="14" t="n">
        <v>0.15</v>
      </c>
      <c r="G856" s="14" t="n">
        <v>4.747</v>
      </c>
      <c r="H856" s="14" t="n">
        <v>1.143</v>
      </c>
      <c r="I856" s="14" t="n">
        <v>0</v>
      </c>
      <c r="J856" s="14" t="n">
        <v>4.747</v>
      </c>
      <c r="K856" s="14" t="n">
        <v>0</v>
      </c>
      <c r="L856" s="14" t="n">
        <v>1</v>
      </c>
      <c r="M856" s="14" t="n">
        <v>7.964</v>
      </c>
      <c r="N856" s="14" t="n">
        <v>3.43</v>
      </c>
      <c r="O856" s="14" t="n">
        <v>0</v>
      </c>
      <c r="P856" s="14" t="n">
        <v>7.964</v>
      </c>
      <c r="Q856" s="14" t="n">
        <v>0</v>
      </c>
      <c r="R856" s="14" t="n">
        <v>1</v>
      </c>
      <c r="S856" s="14" t="n">
        <v>10.464</v>
      </c>
      <c r="T856" s="14" t="n">
        <v>6.86</v>
      </c>
      <c r="U856" s="14" t="n">
        <v>0</v>
      </c>
      <c r="V856" s="14" t="n">
        <v>12.034</v>
      </c>
      <c r="W856" s="14" t="n">
        <v>0.15</v>
      </c>
      <c r="X856" s="14" t="n">
        <v>1</v>
      </c>
      <c r="Y856" s="14" t="n">
        <v>10.551</v>
      </c>
      <c r="Z856" s="14" t="n">
        <v>1.302</v>
      </c>
      <c r="AA856" s="14" t="n">
        <v>0</v>
      </c>
      <c r="AB856" s="14" t="n">
        <v>10.551</v>
      </c>
      <c r="AC856" s="14" t="n">
        <v>0</v>
      </c>
      <c r="AD856" s="14" t="n">
        <v>1</v>
      </c>
      <c r="AE856" s="14" t="n">
        <v>11.694</v>
      </c>
      <c r="AF856" s="14" t="n">
        <v>2.549</v>
      </c>
      <c r="AG856" s="14" t="n">
        <v>0</v>
      </c>
      <c r="AH856" s="14" t="n">
        <v>11.694</v>
      </c>
      <c r="AI856" s="14" t="n">
        <v>0</v>
      </c>
      <c r="AJ856" s="14" t="n">
        <v>1</v>
      </c>
      <c r="AK856" s="14" t="n">
        <v>18.554</v>
      </c>
      <c r="AL856" s="14" t="n">
        <v>9.627000000000001</v>
      </c>
      <c r="AM856" s="14" t="n">
        <v>0</v>
      </c>
      <c r="AN856" s="14" t="n">
        <v>21.337</v>
      </c>
      <c r="AO856" s="14" t="n">
        <v>0.15</v>
      </c>
      <c r="AP856" s="14" t="n">
        <v>1</v>
      </c>
      <c r="AQ856" s="14" t="n">
        <v>0.621</v>
      </c>
      <c r="AR856" s="14" t="n">
        <v>0.114</v>
      </c>
      <c r="AS856" s="14" t="n">
        <v>0.404</v>
      </c>
      <c r="AT856" s="14" t="n">
        <v>1.179</v>
      </c>
      <c r="AU856" s="14" t="n">
        <v>0.15</v>
      </c>
      <c r="AV856" s="14" t="n">
        <v>1</v>
      </c>
      <c r="AW856" s="14" t="n">
        <v>0.593</v>
      </c>
      <c r="AX856" s="14" t="n">
        <v>0.114</v>
      </c>
      <c r="AY856" s="14" t="n">
        <v>0.456</v>
      </c>
      <c r="AZ856" s="14" t="n">
        <v>1.206</v>
      </c>
      <c r="BA856" s="14" t="n">
        <v>0.15</v>
      </c>
      <c r="BB856" s="14" t="n">
        <v>1</v>
      </c>
      <c r="BC856" s="14" t="n">
        <v>0.44</v>
      </c>
      <c r="BD856" s="14" t="n">
        <v>0.114</v>
      </c>
      <c r="BE856" s="14" t="n">
        <v>0</v>
      </c>
      <c r="BF856" s="14" t="n">
        <v>0.506</v>
      </c>
      <c r="BG856" s="14" t="n">
        <v>0.15</v>
      </c>
      <c r="BH856" s="14" t="n">
        <v>1</v>
      </c>
      <c r="BI856" s="14" t="n">
        <v>0.5600000000000001</v>
      </c>
      <c r="BJ856" s="14" t="n">
        <v>0.114</v>
      </c>
      <c r="BK856" s="14" t="n">
        <v>0</v>
      </c>
      <c r="BL856" s="14" t="n">
        <v>0.644</v>
      </c>
      <c r="BM856" s="14" t="n">
        <v>0.15</v>
      </c>
      <c r="BN856" s="14" t="n">
        <v>1</v>
      </c>
      <c r="BO856" s="14" t="n">
        <v>0</v>
      </c>
      <c r="BP856" s="14" t="n">
        <v>0</v>
      </c>
      <c r="BQ856" s="14" t="n">
        <v>0</v>
      </c>
      <c r="BR856" s="14" t="n">
        <v>0</v>
      </c>
      <c r="BS856" s="14" t="n">
        <v>1</v>
      </c>
      <c r="BT856" s="14" t="n">
        <v>0</v>
      </c>
      <c r="BU856" s="14" t="n">
        <v>0</v>
      </c>
      <c r="BV856" s="14" t="n">
        <v>0</v>
      </c>
      <c r="BW856" s="14" t="n">
        <v>0.15</v>
      </c>
      <c r="BX856" s="14" t="n">
        <v>1</v>
      </c>
      <c r="BY856" s="14" t="n">
        <v>11.787</v>
      </c>
      <c r="BZ856" s="14" t="n">
        <v>0</v>
      </c>
      <c r="CA856" s="14" t="n">
        <v>11.787</v>
      </c>
      <c r="CB856" s="14" t="n">
        <v>0</v>
      </c>
      <c r="CC856" s="14" t="n">
        <v>81.69499999999999</v>
      </c>
      <c r="CD856" s="14" t="n">
        <v>7.95</v>
      </c>
      <c r="CE856" s="14" t="n">
        <v>0</v>
      </c>
      <c r="CF856" s="14" t="n">
        <v>93.95</v>
      </c>
      <c r="CG856" s="14" t="n">
        <v>0.15</v>
      </c>
      <c r="CH856" s="14" t="n">
        <v>1</v>
      </c>
      <c r="CI856" s="14" t="n">
        <v>0</v>
      </c>
      <c r="CJ856" s="14" t="n">
        <v>0</v>
      </c>
      <c r="CK856" s="14" t="n">
        <v>0</v>
      </c>
      <c r="CL856" s="14" t="n">
        <v>0</v>
      </c>
      <c r="CM856" s="14" t="n">
        <v>0</v>
      </c>
      <c r="CN856" s="14" t="n">
        <v>0</v>
      </c>
      <c r="CO856" s="14" t="n">
        <v>0</v>
      </c>
      <c r="CP856" s="14" t="n">
        <v>0</v>
      </c>
      <c r="CQ856" s="14" t="n">
        <v>1.198</v>
      </c>
      <c r="CR856" s="14" t="n">
        <v>0</v>
      </c>
      <c r="CS856" s="14" t="n">
        <v>4.776</v>
      </c>
      <c r="CT856" s="14" t="n">
        <v>3.604</v>
      </c>
      <c r="CU856" s="14" t="n">
        <v>9.407999999999999</v>
      </c>
    </row>
    <row r="857">
      <c r="A857" s="14" t="inlineStr">
        <is>
          <t>VUT2022</t>
        </is>
      </c>
      <c r="B857" s="14" t="inlineStr">
        <is>
          <t>VUT</t>
        </is>
      </c>
      <c r="C857" s="14" t="inlineStr">
        <is>
          <t>VUT</t>
        </is>
      </c>
      <c r="D857" s="14" t="inlineStr">
        <is>
          <t>Vanuatu</t>
        </is>
      </c>
      <c r="E857" s="14" t="n">
        <v>2022</v>
      </c>
      <c r="F857" s="14" t="n">
        <v>0.15</v>
      </c>
      <c r="G857" s="14" t="n">
        <v>8.788</v>
      </c>
      <c r="H857" s="14" t="n">
        <v>1.235</v>
      </c>
      <c r="I857" s="14" t="n">
        <v>0</v>
      </c>
      <c r="J857" s="14" t="n">
        <v>8.788</v>
      </c>
      <c r="K857" s="14" t="n">
        <v>0</v>
      </c>
      <c r="L857" s="14" t="n">
        <v>1</v>
      </c>
      <c r="M857" s="14" t="n">
        <v>9.782999999999999</v>
      </c>
      <c r="N857" s="14" t="n">
        <v>3.704</v>
      </c>
      <c r="O857" s="14" t="n">
        <v>0</v>
      </c>
      <c r="P857" s="14" t="n">
        <v>9.782999999999999</v>
      </c>
      <c r="Q857" s="14" t="n">
        <v>0</v>
      </c>
      <c r="R857" s="14" t="n">
        <v>1</v>
      </c>
      <c r="S857" s="14" t="n">
        <v>14.962</v>
      </c>
      <c r="T857" s="14" t="n">
        <v>7.408</v>
      </c>
      <c r="U857" s="14" t="n">
        <v>0.166</v>
      </c>
      <c r="V857" s="14" t="n">
        <v>17.206</v>
      </c>
      <c r="W857" s="14" t="n">
        <v>0.15</v>
      </c>
      <c r="X857" s="14" t="n">
        <v>1</v>
      </c>
      <c r="Y857" s="14" t="n">
        <v>17.332</v>
      </c>
      <c r="Z857" s="14" t="n">
        <v>2.139</v>
      </c>
      <c r="AA857" s="14" t="n">
        <v>0</v>
      </c>
      <c r="AB857" s="14" t="n">
        <v>17.332</v>
      </c>
      <c r="AC857" s="14" t="n">
        <v>0</v>
      </c>
      <c r="AD857" s="14" t="n">
        <v>1</v>
      </c>
      <c r="AE857" s="14" t="n">
        <v>18.566</v>
      </c>
      <c r="AF857" s="14" t="n">
        <v>4.048</v>
      </c>
      <c r="AG857" s="14" t="n">
        <v>0</v>
      </c>
      <c r="AH857" s="14" t="n">
        <v>18.566</v>
      </c>
      <c r="AI857" s="14" t="n">
        <v>0</v>
      </c>
      <c r="AJ857" s="14" t="n">
        <v>1</v>
      </c>
      <c r="AK857" s="14" t="n">
        <v>25.974</v>
      </c>
      <c r="AL857" s="14" t="n">
        <v>13.478</v>
      </c>
      <c r="AM857" s="14" t="n">
        <v>0.288</v>
      </c>
      <c r="AN857" s="14" t="n">
        <v>29.871</v>
      </c>
      <c r="AO857" s="14" t="n">
        <v>0.15</v>
      </c>
      <c r="AP857" s="14" t="n">
        <v>1</v>
      </c>
      <c r="AQ857" s="14" t="n">
        <v>0.847</v>
      </c>
      <c r="AR857" s="14" t="n">
        <v>0.123</v>
      </c>
      <c r="AS857" s="14" t="n">
        <v>0.457</v>
      </c>
      <c r="AT857" s="14" t="n">
        <v>1.5</v>
      </c>
      <c r="AU857" s="14" t="n">
        <v>0.15</v>
      </c>
      <c r="AV857" s="14" t="n">
        <v>1</v>
      </c>
      <c r="AW857" s="14" t="n">
        <v>0.947</v>
      </c>
      <c r="AX857" s="14" t="n">
        <v>0.123</v>
      </c>
      <c r="AY857" s="14" t="n">
        <v>0.433</v>
      </c>
      <c r="AZ857" s="14" t="n">
        <v>1.586</v>
      </c>
      <c r="BA857" s="14" t="n">
        <v>0.15</v>
      </c>
      <c r="BB857" s="14" t="n">
        <v>1</v>
      </c>
      <c r="BC857" s="14" t="n">
        <v>0.589</v>
      </c>
      <c r="BD857" s="14" t="n">
        <v>0.123</v>
      </c>
      <c r="BE857" s="14" t="n">
        <v>0.007</v>
      </c>
      <c r="BF857" s="14" t="n">
        <v>0.677</v>
      </c>
      <c r="BG857" s="14" t="n">
        <v>0.15</v>
      </c>
      <c r="BH857" s="14" t="n">
        <v>1</v>
      </c>
      <c r="BI857" s="14" t="n">
        <v>0.6889999999999999</v>
      </c>
      <c r="BJ857" s="14" t="n">
        <v>0.123</v>
      </c>
      <c r="BK857" s="14" t="n">
        <v>0.008</v>
      </c>
      <c r="BL857" s="14" t="n">
        <v>0.792</v>
      </c>
      <c r="BM857" s="14" t="n">
        <v>0.15</v>
      </c>
      <c r="BN857" s="14" t="n">
        <v>1</v>
      </c>
      <c r="BO857" s="14" t="n">
        <v>0</v>
      </c>
      <c r="BP857" s="14" t="n">
        <v>0</v>
      </c>
      <c r="BQ857" s="14" t="n">
        <v>0</v>
      </c>
      <c r="BR857" s="14" t="n">
        <v>0</v>
      </c>
      <c r="BS857" s="14" t="n">
        <v>1</v>
      </c>
      <c r="BT857" s="14" t="n">
        <v>0</v>
      </c>
      <c r="BU857" s="14" t="n">
        <v>0</v>
      </c>
      <c r="BV857" s="14" t="n">
        <v>0</v>
      </c>
      <c r="BW857" s="14" t="n">
        <v>0.15</v>
      </c>
      <c r="BX857" s="14" t="n">
        <v>1</v>
      </c>
      <c r="BY857" s="14" t="n">
        <v>12.729</v>
      </c>
      <c r="BZ857" s="14" t="n">
        <v>0</v>
      </c>
      <c r="CA857" s="14" t="n">
        <v>12.729</v>
      </c>
      <c r="CB857" s="14" t="n">
        <v>0</v>
      </c>
      <c r="CC857" s="14" t="n">
        <v>102.477</v>
      </c>
      <c r="CD857" s="14" t="n">
        <v>7.95</v>
      </c>
      <c r="CE857" s="14" t="n">
        <v>1.138</v>
      </c>
      <c r="CF857" s="14" t="n">
        <v>117.848</v>
      </c>
      <c r="CG857" s="14" t="n">
        <v>0.15</v>
      </c>
      <c r="CH857" s="14" t="n">
        <v>1</v>
      </c>
      <c r="CI857" s="14" t="n">
        <v>0</v>
      </c>
      <c r="CJ857" s="14" t="n">
        <v>0</v>
      </c>
      <c r="CK857" s="14" t="n">
        <v>0</v>
      </c>
      <c r="CL857" s="14" t="n">
        <v>0</v>
      </c>
      <c r="CM857" s="14" t="n">
        <v>0</v>
      </c>
      <c r="CN857" s="14" t="n">
        <v>0</v>
      </c>
      <c r="CO857" s="14" t="n">
        <v>0</v>
      </c>
      <c r="CP857" s="14" t="n">
        <v>0</v>
      </c>
      <c r="CQ857" s="14" t="n">
        <v>1.294</v>
      </c>
      <c r="CR857" s="14" t="n">
        <v>0</v>
      </c>
      <c r="CS857" s="14" t="n">
        <v>5.158</v>
      </c>
      <c r="CT857" s="14" t="n">
        <v>7.554</v>
      </c>
      <c r="CU857" s="14" t="n">
        <v>16.097</v>
      </c>
    </row>
    <row r="858">
      <c r="A858" s="14" t="inlineStr">
        <is>
          <t>VUT2023</t>
        </is>
      </c>
      <c r="B858" s="14" t="inlineStr">
        <is>
          <t>VUT</t>
        </is>
      </c>
      <c r="C858" s="14" t="inlineStr">
        <is>
          <t>VUT</t>
        </is>
      </c>
      <c r="D858" s="14" t="inlineStr">
        <is>
          <t>Vanuatu</t>
        </is>
      </c>
      <c r="E858" s="14" t="n">
        <v>2023</v>
      </c>
      <c r="F858" s="14" t="n">
        <v>0.15</v>
      </c>
      <c r="G858" s="14" t="n">
        <v>5.77</v>
      </c>
      <c r="H858" s="14" t="n">
        <v>1.286</v>
      </c>
      <c r="I858" s="14" t="n">
        <v>0</v>
      </c>
      <c r="J858" s="14" t="n">
        <v>5.77</v>
      </c>
      <c r="K858" s="14" t="n">
        <v>0</v>
      </c>
      <c r="L858" s="14" t="n">
        <v>1</v>
      </c>
      <c r="M858" s="14" t="n">
        <v>7.886</v>
      </c>
      <c r="N858" s="14" t="n">
        <v>3.857</v>
      </c>
      <c r="O858" s="14" t="n">
        <v>0</v>
      </c>
      <c r="P858" s="14" t="n">
        <v>7.886</v>
      </c>
      <c r="Q858" s="14" t="n">
        <v>0</v>
      </c>
      <c r="R858" s="14" t="n">
        <v>1</v>
      </c>
      <c r="S858" s="14" t="n">
        <v>12.198</v>
      </c>
      <c r="T858" s="14" t="n">
        <v>7.714</v>
      </c>
      <c r="U858" s="14" t="n">
        <v>0.203</v>
      </c>
      <c r="V858" s="14" t="n">
        <v>14.028</v>
      </c>
      <c r="W858" s="14" t="n">
        <v>0.15</v>
      </c>
      <c r="X858" s="14" t="n">
        <v>1</v>
      </c>
      <c r="Y858" s="14" t="n">
        <v>13.814</v>
      </c>
      <c r="Z858" s="14" t="n">
        <v>1.705</v>
      </c>
      <c r="AA858" s="14" t="n">
        <v>0</v>
      </c>
      <c r="AB858" s="14" t="n">
        <v>13.814</v>
      </c>
      <c r="AC858" s="14" t="n">
        <v>0</v>
      </c>
      <c r="AD858" s="14" t="n">
        <v>1</v>
      </c>
      <c r="AE858" s="14" t="n">
        <v>15.1</v>
      </c>
      <c r="AF858" s="14" t="n">
        <v>3.292</v>
      </c>
      <c r="AG858" s="14" t="n">
        <v>0</v>
      </c>
      <c r="AH858" s="14" t="n">
        <v>15.1</v>
      </c>
      <c r="AI858" s="14" t="n">
        <v>0</v>
      </c>
      <c r="AJ858" s="14" t="n">
        <v>1</v>
      </c>
      <c r="AK858" s="14" t="n">
        <v>22.814</v>
      </c>
      <c r="AL858" s="14" t="n">
        <v>11.838</v>
      </c>
      <c r="AM858" s="14" t="n">
        <v>0.379</v>
      </c>
      <c r="AN858" s="14" t="n">
        <v>26.236</v>
      </c>
      <c r="AO858" s="14" t="n">
        <v>0.15</v>
      </c>
      <c r="AP858" s="14" t="n">
        <v>1</v>
      </c>
      <c r="AQ858" s="14" t="n">
        <v>0.749</v>
      </c>
      <c r="AR858" s="14" t="n">
        <v>0.129</v>
      </c>
      <c r="AS858" s="14" t="n">
        <v>0.675</v>
      </c>
      <c r="AT858" s="14" t="n">
        <v>1.637</v>
      </c>
      <c r="AU858" s="14" t="n">
        <v>0.15</v>
      </c>
      <c r="AV858" s="14" t="n">
        <v>1</v>
      </c>
      <c r="AW858" s="14" t="n">
        <v>0.783</v>
      </c>
      <c r="AX858" s="14" t="n">
        <v>0.129</v>
      </c>
      <c r="AY858" s="14" t="n">
        <v>0.714</v>
      </c>
      <c r="AZ858" s="14" t="n">
        <v>1.721</v>
      </c>
      <c r="BA858" s="14" t="n">
        <v>0.15</v>
      </c>
      <c r="BB858" s="14" t="n">
        <v>1</v>
      </c>
      <c r="BC858" s="14" t="n">
        <v>0.527</v>
      </c>
      <c r="BD858" s="14" t="n">
        <v>0.129</v>
      </c>
      <c r="BE858" s="14" t="n">
        <v>0.008999999999999999</v>
      </c>
      <c r="BF858" s="14" t="n">
        <v>0.607</v>
      </c>
      <c r="BG858" s="14" t="n">
        <v>0.15</v>
      </c>
      <c r="BH858" s="14" t="n">
        <v>1</v>
      </c>
      <c r="BI858" s="14" t="n">
        <v>0.64</v>
      </c>
      <c r="BJ858" s="14" t="n">
        <v>0.129</v>
      </c>
      <c r="BK858" s="14" t="n">
        <v>0.011</v>
      </c>
      <c r="BL858" s="14" t="n">
        <v>0.736</v>
      </c>
      <c r="BM858" s="14" t="n">
        <v>0.15</v>
      </c>
      <c r="BN858" s="14" t="n">
        <v>1</v>
      </c>
      <c r="BO858" s="14" t="n">
        <v>0</v>
      </c>
      <c r="BP858" s="14" t="n">
        <v>0</v>
      </c>
      <c r="BQ858" s="14" t="n">
        <v>0</v>
      </c>
      <c r="BR858" s="14" t="n">
        <v>0</v>
      </c>
      <c r="BS858" s="14" t="n">
        <v>1</v>
      </c>
      <c r="BT858" s="14" t="n">
        <v>0</v>
      </c>
      <c r="BU858" s="14" t="n">
        <v>0</v>
      </c>
      <c r="BV858" s="14" t="n">
        <v>0</v>
      </c>
      <c r="BW858" s="14" t="n">
        <v>0.15</v>
      </c>
      <c r="BX858" s="14" t="n">
        <v>1</v>
      </c>
      <c r="BY858" s="14" t="n">
        <v>13.254</v>
      </c>
      <c r="BZ858" s="14" t="n">
        <v>0</v>
      </c>
      <c r="CA858" s="14" t="n">
        <v>13.254</v>
      </c>
      <c r="CB858" s="14" t="n">
        <v>0</v>
      </c>
      <c r="CC858" s="14" t="n">
        <v>87.07899999999999</v>
      </c>
      <c r="CD858" s="14" t="n">
        <v>7.95</v>
      </c>
      <c r="CE858" s="14" t="n">
        <v>1.446</v>
      </c>
      <c r="CF858" s="14" t="n">
        <v>100.141</v>
      </c>
      <c r="CG858" s="14" t="n">
        <v>0.15</v>
      </c>
      <c r="CH858" s="14" t="n">
        <v>1</v>
      </c>
      <c r="CI858" s="14" t="n">
        <v>0</v>
      </c>
      <c r="CJ858" s="14" t="n">
        <v>0</v>
      </c>
      <c r="CK858" s="14" t="n">
        <v>0</v>
      </c>
      <c r="CL858" s="14" t="n">
        <v>0</v>
      </c>
      <c r="CM858" s="14" t="n">
        <v>0</v>
      </c>
      <c r="CN858" s="14" t="n">
        <v>0</v>
      </c>
      <c r="CO858" s="14" t="n">
        <v>0</v>
      </c>
      <c r="CP858" s="14" t="n">
        <v>0</v>
      </c>
      <c r="CQ858" s="14" t="n">
        <v>1.348</v>
      </c>
      <c r="CR858" s="14" t="n">
        <v>0</v>
      </c>
      <c r="CS858" s="14" t="n">
        <v>5.37</v>
      </c>
      <c r="CT858" s="14" t="n">
        <v>4.484</v>
      </c>
      <c r="CU858" s="14" t="n">
        <v>12.529</v>
      </c>
    </row>
    <row r="859">
      <c r="A859" s="14" t="inlineStr">
        <is>
          <t>VUT2024</t>
        </is>
      </c>
      <c r="B859" s="14" t="inlineStr">
        <is>
          <t>VUT</t>
        </is>
      </c>
      <c r="C859" s="14" t="inlineStr">
        <is>
          <t>VUT</t>
        </is>
      </c>
      <c r="D859" s="14" t="inlineStr">
        <is>
          <t>Vanuatu</t>
        </is>
      </c>
      <c r="E859" s="14" t="n">
        <v>2024</v>
      </c>
      <c r="F859" s="14" t="n">
        <v>0.15</v>
      </c>
      <c r="G859" s="14" t="n">
        <v>4.833</v>
      </c>
      <c r="H859" s="14" t="n">
        <v>1.324</v>
      </c>
      <c r="I859" s="14" t="n">
        <v>0</v>
      </c>
      <c r="J859" s="14" t="n">
        <v>4.833</v>
      </c>
      <c r="K859" s="14" t="n">
        <v>0</v>
      </c>
      <c r="L859" s="14" t="n">
        <v>1</v>
      </c>
      <c r="M859" s="14" t="n">
        <v>7.124</v>
      </c>
      <c r="N859" s="14" t="n">
        <v>3.971</v>
      </c>
      <c r="O859" s="14" t="n">
        <v>0</v>
      </c>
      <c r="P859" s="14" t="n">
        <v>7.124</v>
      </c>
      <c r="Q859" s="14" t="n">
        <v>0</v>
      </c>
      <c r="R859" s="14" t="n">
        <v>1</v>
      </c>
      <c r="S859" s="14" t="n">
        <v>11.451</v>
      </c>
      <c r="T859" s="14" t="n">
        <v>7.942</v>
      </c>
      <c r="U859" s="14" t="n">
        <v>0.234</v>
      </c>
      <c r="V859" s="14" t="n">
        <v>13.168</v>
      </c>
      <c r="W859" s="14" t="n">
        <v>0.15</v>
      </c>
      <c r="X859" s="14" t="n">
        <v>1</v>
      </c>
      <c r="Y859" s="14" t="n">
        <v>12.219</v>
      </c>
      <c r="Z859" s="14" t="n">
        <v>1.508</v>
      </c>
      <c r="AA859" s="14" t="n">
        <v>0</v>
      </c>
      <c r="AB859" s="14" t="n">
        <v>12.219</v>
      </c>
      <c r="AC859" s="14" t="n">
        <v>0</v>
      </c>
      <c r="AD859" s="14" t="n">
        <v>1</v>
      </c>
      <c r="AE859" s="14" t="n">
        <v>13.543</v>
      </c>
      <c r="AF859" s="14" t="n">
        <v>2.952</v>
      </c>
      <c r="AG859" s="14" t="n">
        <v>0</v>
      </c>
      <c r="AH859" s="14" t="n">
        <v>13.543</v>
      </c>
      <c r="AI859" s="14" t="n">
        <v>0</v>
      </c>
      <c r="AJ859" s="14" t="n">
        <v>1</v>
      </c>
      <c r="AK859" s="14" t="n">
        <v>21.484</v>
      </c>
      <c r="AL859" s="14" t="n">
        <v>11.148</v>
      </c>
      <c r="AM859" s="14" t="n">
        <v>0.439</v>
      </c>
      <c r="AN859" s="14" t="n">
        <v>24.707</v>
      </c>
      <c r="AO859" s="14" t="n">
        <v>0.15</v>
      </c>
      <c r="AP859" s="14" t="n">
        <v>1</v>
      </c>
      <c r="AQ859" s="14" t="n">
        <v>0.72</v>
      </c>
      <c r="AR859" s="14" t="n">
        <v>0.132</v>
      </c>
      <c r="AS859" s="14" t="n">
        <v>0.616</v>
      </c>
      <c r="AT859" s="14" t="n">
        <v>1.536</v>
      </c>
      <c r="AU859" s="14" t="n">
        <v>0.15</v>
      </c>
      <c r="AV859" s="14" t="n">
        <v>1</v>
      </c>
      <c r="AW859" s="14" t="n">
        <v>0.734</v>
      </c>
      <c r="AX859" s="14" t="n">
        <v>0.132</v>
      </c>
      <c r="AY859" s="14" t="n">
        <v>0.595</v>
      </c>
      <c r="AZ859" s="14" t="n">
        <v>1.528</v>
      </c>
      <c r="BA859" s="14" t="n">
        <v>0.15</v>
      </c>
      <c r="BB859" s="14" t="n">
        <v>1</v>
      </c>
      <c r="BC859" s="14" t="n">
        <v>0.51</v>
      </c>
      <c r="BD859" s="14" t="n">
        <v>0.132</v>
      </c>
      <c r="BE859" s="14" t="n">
        <v>0.01</v>
      </c>
      <c r="BF859" s="14" t="n">
        <v>0.587</v>
      </c>
      <c r="BG859" s="14" t="n">
        <v>0.15</v>
      </c>
      <c r="BH859" s="14" t="n">
        <v>1</v>
      </c>
      <c r="BI859" s="14" t="n">
        <v>0.652</v>
      </c>
      <c r="BJ859" s="14" t="n">
        <v>0.132</v>
      </c>
      <c r="BK859" s="14" t="n">
        <v>0.013</v>
      </c>
      <c r="BL859" s="14" t="n">
        <v>0.75</v>
      </c>
      <c r="BM859" s="14" t="n">
        <v>0.15</v>
      </c>
      <c r="BN859" s="14" t="n">
        <v>1</v>
      </c>
      <c r="BO859" s="14" t="n">
        <v>0</v>
      </c>
      <c r="BP859" s="14" t="n">
        <v>0</v>
      </c>
      <c r="BQ859" s="14" t="n">
        <v>0</v>
      </c>
      <c r="BR859" s="14" t="n">
        <v>0</v>
      </c>
      <c r="BS859" s="14" t="n">
        <v>1</v>
      </c>
      <c r="BT859" s="14" t="n">
        <v>0</v>
      </c>
      <c r="BU859" s="14" t="n">
        <v>0</v>
      </c>
      <c r="BV859" s="14" t="n">
        <v>0</v>
      </c>
      <c r="BW859" s="14" t="n">
        <v>0.15</v>
      </c>
      <c r="BX859" s="14" t="n">
        <v>1</v>
      </c>
      <c r="BY859" s="14" t="n">
        <v>13.646</v>
      </c>
      <c r="BZ859" s="14" t="n">
        <v>0</v>
      </c>
      <c r="CA859" s="14" t="n">
        <v>13.646</v>
      </c>
      <c r="CB859" s="14" t="n">
        <v>0</v>
      </c>
      <c r="CC859" s="14" t="n">
        <v>86.38500000000001</v>
      </c>
      <c r="CD859" s="14" t="n">
        <v>7.95</v>
      </c>
      <c r="CE859" s="14" t="n">
        <v>1.765</v>
      </c>
      <c r="CF859" s="14" t="n">
        <v>99.343</v>
      </c>
      <c r="CG859" s="14" t="n">
        <v>0.15</v>
      </c>
      <c r="CH859" s="14" t="n">
        <v>1</v>
      </c>
      <c r="CI859" s="14" t="n">
        <v>0</v>
      </c>
      <c r="CJ859" s="14" t="n">
        <v>0</v>
      </c>
      <c r="CK859" s="14" t="n">
        <v>0</v>
      </c>
      <c r="CL859" s="14" t="n">
        <v>0</v>
      </c>
      <c r="CM859" s="14" t="n">
        <v>0</v>
      </c>
      <c r="CN859" s="14" t="n">
        <v>0</v>
      </c>
      <c r="CO859" s="14" t="n">
        <v>0</v>
      </c>
      <c r="CP859" s="14" t="n">
        <v>0</v>
      </c>
      <c r="CQ859" s="14" t="n">
        <v>1.387</v>
      </c>
      <c r="CR859" s="14" t="n">
        <v>0</v>
      </c>
      <c r="CS859" s="14" t="n">
        <v>5.529</v>
      </c>
      <c r="CT859" s="14" t="n">
        <v>3.509</v>
      </c>
      <c r="CU859" s="14" t="n">
        <v>10.896</v>
      </c>
    </row>
    <row r="860">
      <c r="A860" s="14" t="inlineStr">
        <is>
          <t>VEN2021</t>
        </is>
      </c>
      <c r="B860" s="14" t="inlineStr">
        <is>
          <t>VEN</t>
        </is>
      </c>
      <c r="C860" s="14" t="inlineStr">
        <is>
          <t>VEN</t>
        </is>
      </c>
      <c r="D860" s="14" t="inlineStr">
        <is>
          <t>Venezuela</t>
        </is>
      </c>
      <c r="E860" s="14" t="n">
        <v>2021</v>
      </c>
      <c r="F860" s="14" t="n">
        <v>0.16</v>
      </c>
      <c r="G860" s="14" t="n">
        <v>1.77</v>
      </c>
      <c r="H860" s="14" t="n">
        <v>0.572</v>
      </c>
      <c r="I860" s="14" t="n">
        <v>0</v>
      </c>
      <c r="J860" s="14" t="n">
        <v>1.77</v>
      </c>
      <c r="K860" s="14" t="n">
        <v>0</v>
      </c>
      <c r="L860" s="14" t="n">
        <v>1</v>
      </c>
      <c r="M860" s="14" t="n">
        <v>2.913</v>
      </c>
      <c r="N860" s="14" t="n">
        <v>1.715</v>
      </c>
      <c r="O860" s="14" t="n">
        <v>0</v>
      </c>
      <c r="P860" s="14" t="n">
        <v>2.913</v>
      </c>
      <c r="Q860" s="14" t="n">
        <v>0</v>
      </c>
      <c r="R860" s="14" t="n">
        <v>1</v>
      </c>
      <c r="S860" s="14" t="n">
        <v>4.628</v>
      </c>
      <c r="T860" s="14" t="n">
        <v>3.43</v>
      </c>
      <c r="U860" s="14" t="n">
        <v>0</v>
      </c>
      <c r="V860" s="14" t="n">
        <v>5.369</v>
      </c>
      <c r="W860" s="14" t="n">
        <v>0.16</v>
      </c>
      <c r="X860" s="14" t="n">
        <v>1</v>
      </c>
      <c r="Y860" s="14" t="n">
        <v>6.395</v>
      </c>
      <c r="Z860" s="14" t="n">
        <v>0.469</v>
      </c>
      <c r="AA860" s="14" t="n">
        <v>-1.675</v>
      </c>
      <c r="AB860" s="14" t="n">
        <v>4.72</v>
      </c>
      <c r="AC860" s="14" t="n">
        <v>0</v>
      </c>
      <c r="AD860" s="14" t="n">
        <v>0</v>
      </c>
      <c r="AE860" s="14" t="n">
        <v>6.966</v>
      </c>
      <c r="AF860" s="14" t="n">
        <v>0.944</v>
      </c>
      <c r="AG860" s="14" t="n">
        <v>-1.675</v>
      </c>
      <c r="AH860" s="14" t="n">
        <v>5.292</v>
      </c>
      <c r="AI860" s="14" t="n">
        <v>0</v>
      </c>
      <c r="AJ860" s="14" t="n">
        <v>0</v>
      </c>
      <c r="AK860" s="14" t="n">
        <v>10.396</v>
      </c>
      <c r="AL860" s="14" t="n">
        <v>3.907</v>
      </c>
      <c r="AM860" s="14" t="n">
        <v>-0.011</v>
      </c>
      <c r="AN860" s="14" t="n">
        <v>10.385</v>
      </c>
      <c r="AO860" s="14" t="n">
        <v>0</v>
      </c>
      <c r="AP860" s="14" t="n">
        <v>1</v>
      </c>
      <c r="AQ860" s="14" t="n">
        <v>0.649</v>
      </c>
      <c r="AR860" s="14" t="n">
        <v>0.114</v>
      </c>
      <c r="AS860" s="14" t="n">
        <v>-0.64</v>
      </c>
      <c r="AT860" s="14" t="n">
        <v>0.01</v>
      </c>
      <c r="AU860" s="14" t="n">
        <v>0</v>
      </c>
      <c r="AV860" s="14" t="n">
        <v>0</v>
      </c>
      <c r="AW860" s="14" t="n">
        <v>0.577</v>
      </c>
      <c r="AX860" s="14" t="n">
        <v>0.114</v>
      </c>
      <c r="AY860" s="14" t="n">
        <v>-0.5669999999999999</v>
      </c>
      <c r="AZ860" s="14" t="n">
        <v>0.01</v>
      </c>
      <c r="BA860" s="14" t="n">
        <v>0</v>
      </c>
      <c r="BB860" s="14" t="n">
        <v>0</v>
      </c>
      <c r="BC860" s="14" t="n">
        <v>0.458</v>
      </c>
      <c r="BD860" s="14" t="n">
        <v>0.114</v>
      </c>
      <c r="BE860" s="14" t="n">
        <v>-0.431</v>
      </c>
      <c r="BF860" s="14" t="n">
        <v>0.032</v>
      </c>
      <c r="BG860" s="14" t="n">
        <v>0</v>
      </c>
      <c r="BH860" s="14" t="n">
        <v>0</v>
      </c>
      <c r="BI860" s="14" t="n">
        <v>0.491</v>
      </c>
      <c r="BJ860" s="14" t="n">
        <v>0.114</v>
      </c>
      <c r="BK860" s="14" t="n">
        <v>0.095</v>
      </c>
      <c r="BL860" s="14" t="n">
        <v>0.68</v>
      </c>
      <c r="BM860" s="14" t="n">
        <v>0.16</v>
      </c>
      <c r="BN860" s="14" t="n">
        <v>1</v>
      </c>
      <c r="BO860" s="14" t="n">
        <v>0</v>
      </c>
      <c r="BP860" s="14" t="n">
        <v>-0.081</v>
      </c>
      <c r="BQ860" s="14" t="n">
        <v>0.119</v>
      </c>
      <c r="BR860" s="14" t="n">
        <v>0</v>
      </c>
      <c r="BS860" s="14" t="n">
        <v>1</v>
      </c>
      <c r="BT860" s="14" t="n">
        <v>0</v>
      </c>
      <c r="BU860" s="14" t="n">
        <v>-0.081</v>
      </c>
      <c r="BV860" s="14" t="n">
        <v>0.045</v>
      </c>
      <c r="BW860" s="14" t="n">
        <v>0</v>
      </c>
      <c r="BX860" s="14" t="n">
        <v>0.833</v>
      </c>
      <c r="BY860" s="14" t="n">
        <v>11.787</v>
      </c>
      <c r="BZ860" s="14" t="n">
        <v>0</v>
      </c>
      <c r="CA860" s="14" t="n">
        <v>11.787</v>
      </c>
      <c r="CB860" s="14" t="n">
        <v>0</v>
      </c>
      <c r="CC860" s="14" t="n">
        <v>78.125</v>
      </c>
      <c r="CD860" s="14" t="n">
        <v>7.95</v>
      </c>
      <c r="CE860" s="14" t="n">
        <v>0</v>
      </c>
      <c r="CF860" s="14" t="n">
        <v>90.625</v>
      </c>
      <c r="CG860" s="14" t="n">
        <v>0.16</v>
      </c>
      <c r="CH860" s="14" t="n">
        <v>1</v>
      </c>
      <c r="CI860" s="14" t="n">
        <v>0</v>
      </c>
      <c r="CJ860" s="14" t="n">
        <v>0</v>
      </c>
      <c r="CK860" s="14" t="n">
        <v>0</v>
      </c>
      <c r="CL860" s="14" t="n">
        <v>0</v>
      </c>
      <c r="CM860" s="14" t="n">
        <v>0</v>
      </c>
      <c r="CN860" s="14" t="n">
        <v>0</v>
      </c>
      <c r="CO860" s="14" t="n">
        <v>0</v>
      </c>
      <c r="CP860" s="14" t="n">
        <v>1</v>
      </c>
      <c r="CQ860" s="14" t="n">
        <v>1.198</v>
      </c>
      <c r="CR860" s="14" t="n">
        <v>1</v>
      </c>
      <c r="CS860" s="14" t="n">
        <v>5.823</v>
      </c>
      <c r="CT860" s="14" t="n">
        <v>4.753</v>
      </c>
      <c r="CU860" s="14" t="n">
        <v>15.983</v>
      </c>
    </row>
    <row r="861">
      <c r="A861" s="14" t="inlineStr">
        <is>
          <t>VEN2022</t>
        </is>
      </c>
      <c r="B861" s="14" t="inlineStr">
        <is>
          <t>VEN</t>
        </is>
      </c>
      <c r="C861" s="14" t="inlineStr">
        <is>
          <t>VEN</t>
        </is>
      </c>
      <c r="D861" s="14" t="inlineStr">
        <is>
          <t>Venezuela</t>
        </is>
      </c>
      <c r="E861" s="14" t="n">
        <v>2022</v>
      </c>
      <c r="F861" s="14" t="n">
        <v>0.16</v>
      </c>
      <c r="G861" s="14" t="n">
        <v>1.911</v>
      </c>
      <c r="H861" s="14" t="n">
        <v>0.617</v>
      </c>
      <c r="I861" s="14" t="n">
        <v>0</v>
      </c>
      <c r="J861" s="14" t="n">
        <v>1.911</v>
      </c>
      <c r="K861" s="14" t="n">
        <v>0</v>
      </c>
      <c r="L861" s="14" t="n">
        <v>1</v>
      </c>
      <c r="M861" s="14" t="n">
        <v>3.146</v>
      </c>
      <c r="N861" s="14" t="n">
        <v>1.852</v>
      </c>
      <c r="O861" s="14" t="n">
        <v>0</v>
      </c>
      <c r="P861" s="14" t="n">
        <v>3.146</v>
      </c>
      <c r="Q861" s="14" t="n">
        <v>0</v>
      </c>
      <c r="R861" s="14" t="n">
        <v>1</v>
      </c>
      <c r="S861" s="14" t="n">
        <v>4.998</v>
      </c>
      <c r="T861" s="14" t="n">
        <v>3.704</v>
      </c>
      <c r="U861" s="14" t="n">
        <v>0.059</v>
      </c>
      <c r="V861" s="14" t="n">
        <v>5.798</v>
      </c>
      <c r="W861" s="14" t="n">
        <v>0.16</v>
      </c>
      <c r="X861" s="14" t="n">
        <v>1</v>
      </c>
      <c r="Y861" s="14" t="n">
        <v>6.906</v>
      </c>
      <c r="Z861" s="14" t="n">
        <v>0.506</v>
      </c>
      <c r="AA861" s="14" t="n">
        <v>-1.808</v>
      </c>
      <c r="AB861" s="14" t="n">
        <v>5.097</v>
      </c>
      <c r="AC861" s="14" t="n">
        <v>0</v>
      </c>
      <c r="AD861" s="14" t="n">
        <v>0</v>
      </c>
      <c r="AE861" s="14" t="n">
        <v>7.523</v>
      </c>
      <c r="AF861" s="14" t="n">
        <v>1.019</v>
      </c>
      <c r="AG861" s="14" t="n">
        <v>-1.808</v>
      </c>
      <c r="AH861" s="14" t="n">
        <v>5.715</v>
      </c>
      <c r="AI861" s="14" t="n">
        <v>0</v>
      </c>
      <c r="AJ861" s="14" t="n">
        <v>0</v>
      </c>
      <c r="AK861" s="14" t="n">
        <v>11.227</v>
      </c>
      <c r="AL861" s="14" t="n">
        <v>4.22</v>
      </c>
      <c r="AM861" s="14" t="n">
        <v>-0.012</v>
      </c>
      <c r="AN861" s="14" t="n">
        <v>11.215</v>
      </c>
      <c r="AO861" s="14" t="n">
        <v>0</v>
      </c>
      <c r="AP861" s="14" t="n">
        <v>1</v>
      </c>
      <c r="AQ861" s="14" t="n">
        <v>0.896</v>
      </c>
      <c r="AR861" s="14" t="n">
        <v>0.123</v>
      </c>
      <c r="AS861" s="14" t="n">
        <v>-0.876</v>
      </c>
      <c r="AT861" s="14" t="n">
        <v>0.023</v>
      </c>
      <c r="AU861" s="14" t="n">
        <v>0</v>
      </c>
      <c r="AV861" s="14" t="n">
        <v>0</v>
      </c>
      <c r="AW861" s="14" t="n">
        <v>0.89</v>
      </c>
      <c r="AX861" s="14" t="n">
        <v>0.123</v>
      </c>
      <c r="AY861" s="14" t="n">
        <v>-0.872</v>
      </c>
      <c r="AZ861" s="14" t="n">
        <v>0.021</v>
      </c>
      <c r="BA861" s="14" t="n">
        <v>0</v>
      </c>
      <c r="BB861" s="14" t="n">
        <v>0</v>
      </c>
      <c r="BC861" s="14" t="n">
        <v>0.62</v>
      </c>
      <c r="BD861" s="14" t="n">
        <v>0.123</v>
      </c>
      <c r="BE861" s="14" t="n">
        <v>-0.569</v>
      </c>
      <c r="BF861" s="14" t="n">
        <v>0.06</v>
      </c>
      <c r="BG861" s="14" t="n">
        <v>0</v>
      </c>
      <c r="BH861" s="14" t="n">
        <v>0</v>
      </c>
      <c r="BI861" s="14" t="n">
        <v>0.608</v>
      </c>
      <c r="BJ861" s="14" t="n">
        <v>0.123</v>
      </c>
      <c r="BK861" s="14" t="n">
        <v>0.101</v>
      </c>
      <c r="BL861" s="14" t="n">
        <v>0.8120000000000001</v>
      </c>
      <c r="BM861" s="14" t="n">
        <v>0.16</v>
      </c>
      <c r="BN861" s="14" t="n">
        <v>1</v>
      </c>
      <c r="BO861" s="14" t="n">
        <v>0</v>
      </c>
      <c r="BP861" s="14" t="n">
        <v>-0.081</v>
      </c>
      <c r="BQ861" s="14" t="n">
        <v>0.132</v>
      </c>
      <c r="BR861" s="14" t="n">
        <v>0</v>
      </c>
      <c r="BS861" s="14" t="n">
        <v>1</v>
      </c>
      <c r="BT861" s="14" t="n">
        <v>0</v>
      </c>
      <c r="BU861" s="14" t="n">
        <v>-0.081</v>
      </c>
      <c r="BV861" s="14" t="n">
        <v>0.046</v>
      </c>
      <c r="BW861" s="14" t="n">
        <v>0</v>
      </c>
      <c r="BX861" s="14" t="n">
        <v>0.833</v>
      </c>
      <c r="BY861" s="14" t="n">
        <v>12.729</v>
      </c>
      <c r="BZ861" s="14" t="n">
        <v>0</v>
      </c>
      <c r="CA861" s="14" t="n">
        <v>12.729</v>
      </c>
      <c r="CB861" s="14" t="n">
        <v>0</v>
      </c>
      <c r="CC861" s="14" t="n">
        <v>97.90000000000001</v>
      </c>
      <c r="CD861" s="14" t="n">
        <v>7.95</v>
      </c>
      <c r="CE861" s="14" t="n">
        <v>1.159</v>
      </c>
      <c r="CF861" s="14" t="n">
        <v>113.564</v>
      </c>
      <c r="CG861" s="14" t="n">
        <v>0.16</v>
      </c>
      <c r="CH861" s="14" t="n">
        <v>1</v>
      </c>
      <c r="CI861" s="14" t="n">
        <v>0</v>
      </c>
      <c r="CJ861" s="14" t="n">
        <v>0</v>
      </c>
      <c r="CK861" s="14" t="n">
        <v>0</v>
      </c>
      <c r="CL861" s="14" t="n">
        <v>0</v>
      </c>
      <c r="CM861" s="14" t="n">
        <v>0</v>
      </c>
      <c r="CN861" s="14" t="n">
        <v>0</v>
      </c>
      <c r="CO861" s="14" t="n">
        <v>0</v>
      </c>
      <c r="CP861" s="14" t="n">
        <v>1</v>
      </c>
      <c r="CQ861" s="14" t="n">
        <v>1.294</v>
      </c>
      <c r="CR861" s="14" t="n">
        <v>1</v>
      </c>
      <c r="CS861" s="14" t="n">
        <v>6.288</v>
      </c>
      <c r="CT861" s="14" t="n">
        <v>10.485</v>
      </c>
      <c r="CU861" s="14" t="n">
        <v>29.494</v>
      </c>
    </row>
    <row r="862">
      <c r="A862" s="14" t="inlineStr">
        <is>
          <t>VEN2023</t>
        </is>
      </c>
      <c r="B862" s="14" t="inlineStr">
        <is>
          <t>VEN</t>
        </is>
      </c>
      <c r="C862" s="14" t="inlineStr">
        <is>
          <t>VEN</t>
        </is>
      </c>
      <c r="D862" s="14" t="inlineStr">
        <is>
          <t>Venezuela</t>
        </is>
      </c>
      <c r="E862" s="14" t="n">
        <v>2023</v>
      </c>
      <c r="F862" s="14" t="n">
        <v>0.16</v>
      </c>
      <c r="G862" s="14" t="n">
        <v>1.99</v>
      </c>
      <c r="H862" s="14" t="n">
        <v>0.643</v>
      </c>
      <c r="I862" s="14" t="n">
        <v>0</v>
      </c>
      <c r="J862" s="14" t="n">
        <v>1.99</v>
      </c>
      <c r="K862" s="14" t="n">
        <v>0</v>
      </c>
      <c r="L862" s="14" t="n">
        <v>1</v>
      </c>
      <c r="M862" s="14" t="n">
        <v>3.276</v>
      </c>
      <c r="N862" s="14" t="n">
        <v>1.928</v>
      </c>
      <c r="O862" s="14" t="n">
        <v>0</v>
      </c>
      <c r="P862" s="14" t="n">
        <v>3.276</v>
      </c>
      <c r="Q862" s="14" t="n">
        <v>0</v>
      </c>
      <c r="R862" s="14" t="n">
        <v>1</v>
      </c>
      <c r="S862" s="14" t="n">
        <v>5.205</v>
      </c>
      <c r="T862" s="14" t="n">
        <v>3.857</v>
      </c>
      <c r="U862" s="14" t="n">
        <v>0.092</v>
      </c>
      <c r="V862" s="14" t="n">
        <v>6.037</v>
      </c>
      <c r="W862" s="14" t="n">
        <v>0.16</v>
      </c>
      <c r="X862" s="14" t="n">
        <v>1</v>
      </c>
      <c r="Y862" s="14" t="n">
        <v>7.191</v>
      </c>
      <c r="Z862" s="14" t="n">
        <v>0.527</v>
      </c>
      <c r="AA862" s="14" t="n">
        <v>-1.883</v>
      </c>
      <c r="AB862" s="14" t="n">
        <v>5.308</v>
      </c>
      <c r="AC862" s="14" t="n">
        <v>0</v>
      </c>
      <c r="AD862" s="14" t="n">
        <v>0</v>
      </c>
      <c r="AE862" s="14" t="n">
        <v>7.834</v>
      </c>
      <c r="AF862" s="14" t="n">
        <v>1.061</v>
      </c>
      <c r="AG862" s="14" t="n">
        <v>-1.883</v>
      </c>
      <c r="AH862" s="14" t="n">
        <v>5.951</v>
      </c>
      <c r="AI862" s="14" t="n">
        <v>0</v>
      </c>
      <c r="AJ862" s="14" t="n">
        <v>0</v>
      </c>
      <c r="AK862" s="14" t="n">
        <v>11.691</v>
      </c>
      <c r="AL862" s="14" t="n">
        <v>4.394</v>
      </c>
      <c r="AM862" s="14" t="n">
        <v>-0.013</v>
      </c>
      <c r="AN862" s="14" t="n">
        <v>11.678</v>
      </c>
      <c r="AO862" s="14" t="n">
        <v>0</v>
      </c>
      <c r="AP862" s="14" t="n">
        <v>1</v>
      </c>
      <c r="AQ862" s="14" t="n">
        <v>0.791</v>
      </c>
      <c r="AR862" s="14" t="n">
        <v>0.129</v>
      </c>
      <c r="AS862" s="14" t="n">
        <v>-0.767</v>
      </c>
      <c r="AT862" s="14" t="n">
        <v>0.024</v>
      </c>
      <c r="AU862" s="14" t="n">
        <v>0</v>
      </c>
      <c r="AV862" s="14" t="n">
        <v>0</v>
      </c>
      <c r="AW862" s="14" t="n">
        <v>0.618</v>
      </c>
      <c r="AX862" s="14" t="n">
        <v>0.129</v>
      </c>
      <c r="AY862" s="14" t="n">
        <v>-0.609</v>
      </c>
      <c r="AZ862" s="14" t="n">
        <v>0.01</v>
      </c>
      <c r="BA862" s="14" t="n">
        <v>0</v>
      </c>
      <c r="BB862" s="14" t="n">
        <v>0</v>
      </c>
      <c r="BC862" s="14" t="n">
        <v>0.554</v>
      </c>
      <c r="BD862" s="14" t="n">
        <v>0.129</v>
      </c>
      <c r="BE862" s="14" t="n">
        <v>-0.492</v>
      </c>
      <c r="BF862" s="14" t="n">
        <v>0.062</v>
      </c>
      <c r="BG862" s="14" t="n">
        <v>0</v>
      </c>
      <c r="BH862" s="14" t="n">
        <v>0</v>
      </c>
      <c r="BI862" s="14" t="n">
        <v>0.5570000000000001</v>
      </c>
      <c r="BJ862" s="14" t="n">
        <v>0.129</v>
      </c>
      <c r="BK862" s="14" t="n">
        <v>0.118</v>
      </c>
      <c r="BL862" s="14" t="n">
        <v>0.77</v>
      </c>
      <c r="BM862" s="14" t="n">
        <v>0.16</v>
      </c>
      <c r="BN862" s="14" t="n">
        <v>1</v>
      </c>
      <c r="BO862" s="14" t="n">
        <v>0</v>
      </c>
      <c r="BP862" s="14" t="n">
        <v>-0.081</v>
      </c>
      <c r="BQ862" s="14" t="n">
        <v>0.237</v>
      </c>
      <c r="BR862" s="14" t="n">
        <v>0</v>
      </c>
      <c r="BS862" s="14" t="n">
        <v>1</v>
      </c>
      <c r="BT862" s="14" t="n">
        <v>0</v>
      </c>
      <c r="BU862" s="14" t="n">
        <v>-0.081</v>
      </c>
      <c r="BV862" s="14" t="n">
        <v>0.032</v>
      </c>
      <c r="BW862" s="14" t="n">
        <v>0</v>
      </c>
      <c r="BX862" s="14" t="n">
        <v>0.833</v>
      </c>
      <c r="BY862" s="14" t="n">
        <v>13.254</v>
      </c>
      <c r="BZ862" s="14" t="n">
        <v>0</v>
      </c>
      <c r="CA862" s="14" t="n">
        <v>13.254</v>
      </c>
      <c r="CB862" s="14" t="n">
        <v>0</v>
      </c>
      <c r="CC862" s="14" t="n">
        <v>83.248</v>
      </c>
      <c r="CD862" s="14" t="n">
        <v>7.95</v>
      </c>
      <c r="CE862" s="14" t="n">
        <v>1.475</v>
      </c>
      <c r="CF862" s="14" t="n">
        <v>96.568</v>
      </c>
      <c r="CG862" s="14" t="n">
        <v>0.16</v>
      </c>
      <c r="CH862" s="14" t="n">
        <v>1</v>
      </c>
      <c r="CI862" s="14" t="n">
        <v>0</v>
      </c>
      <c r="CJ862" s="14" t="n">
        <v>0</v>
      </c>
      <c r="CK862" s="14" t="n">
        <v>0</v>
      </c>
      <c r="CL862" s="14" t="n">
        <v>0</v>
      </c>
      <c r="CM862" s="14" t="n">
        <v>0</v>
      </c>
      <c r="CN862" s="14" t="n">
        <v>0</v>
      </c>
      <c r="CO862" s="14" t="n">
        <v>0</v>
      </c>
      <c r="CP862" s="14" t="n">
        <v>1</v>
      </c>
      <c r="CQ862" s="14" t="n">
        <v>1.348</v>
      </c>
      <c r="CR862" s="14" t="n">
        <v>1</v>
      </c>
      <c r="CS862" s="14" t="n">
        <v>6.548</v>
      </c>
      <c r="CT862" s="14" t="n">
        <v>4.861</v>
      </c>
      <c r="CU862" s="14" t="n">
        <v>11.192</v>
      </c>
    </row>
    <row r="863">
      <c r="A863" s="14" t="inlineStr">
        <is>
          <t>VEN2024</t>
        </is>
      </c>
      <c r="B863" s="14" t="inlineStr">
        <is>
          <t>VEN</t>
        </is>
      </c>
      <c r="C863" s="14" t="inlineStr">
        <is>
          <t>VEN</t>
        </is>
      </c>
      <c r="D863" s="14" t="inlineStr">
        <is>
          <t>Venezuela</t>
        </is>
      </c>
      <c r="E863" s="14" t="n">
        <v>2024</v>
      </c>
      <c r="F863" s="14" t="n">
        <v>0.16</v>
      </c>
      <c r="G863" s="14" t="n">
        <v>2.049</v>
      </c>
      <c r="H863" s="14" t="n">
        <v>0.662</v>
      </c>
      <c r="I863" s="14" t="n">
        <v>0</v>
      </c>
      <c r="J863" s="14" t="n">
        <v>2.049</v>
      </c>
      <c r="K863" s="14" t="n">
        <v>0</v>
      </c>
      <c r="L863" s="14" t="n">
        <v>1</v>
      </c>
      <c r="M863" s="14" t="n">
        <v>3.373</v>
      </c>
      <c r="N863" s="14" t="n">
        <v>1.985</v>
      </c>
      <c r="O863" s="14" t="n">
        <v>0</v>
      </c>
      <c r="P863" s="14" t="n">
        <v>3.373</v>
      </c>
      <c r="Q863" s="14" t="n">
        <v>0</v>
      </c>
      <c r="R863" s="14" t="n">
        <v>1</v>
      </c>
      <c r="S863" s="14" t="n">
        <v>5.358</v>
      </c>
      <c r="T863" s="14" t="n">
        <v>3.971</v>
      </c>
      <c r="U863" s="14" t="n">
        <v>0.117</v>
      </c>
      <c r="V863" s="14" t="n">
        <v>6.215</v>
      </c>
      <c r="W863" s="14" t="n">
        <v>0.16</v>
      </c>
      <c r="X863" s="14" t="n">
        <v>1</v>
      </c>
      <c r="Y863" s="14" t="n">
        <v>7.403</v>
      </c>
      <c r="Z863" s="14" t="n">
        <v>0.543</v>
      </c>
      <c r="AA863" s="14" t="n">
        <v>-1.724</v>
      </c>
      <c r="AB863" s="14" t="n">
        <v>5.679</v>
      </c>
      <c r="AC863" s="14" t="n">
        <v>0</v>
      </c>
      <c r="AD863" s="14" t="n">
        <v>0</v>
      </c>
      <c r="AE863" s="14" t="n">
        <v>8.065</v>
      </c>
      <c r="AF863" s="14" t="n">
        <v>1.092</v>
      </c>
      <c r="AG863" s="14" t="n">
        <v>-1.724</v>
      </c>
      <c r="AH863" s="14" t="n">
        <v>6.341</v>
      </c>
      <c r="AI863" s="14" t="n">
        <v>0</v>
      </c>
      <c r="AJ863" s="14" t="n">
        <v>0</v>
      </c>
      <c r="AK863" s="14" t="n">
        <v>12.036</v>
      </c>
      <c r="AL863" s="14" t="n">
        <v>4.523</v>
      </c>
      <c r="AM863" s="14" t="n">
        <v>-0.074</v>
      </c>
      <c r="AN863" s="14" t="n">
        <v>11.962</v>
      </c>
      <c r="AO863" s="14" t="n">
        <v>0</v>
      </c>
      <c r="AP863" s="14" t="n">
        <v>1</v>
      </c>
      <c r="AQ863" s="14" t="n">
        <v>0.756</v>
      </c>
      <c r="AR863" s="14" t="n">
        <v>0.132</v>
      </c>
      <c r="AS863" s="14" t="n">
        <v>-0.731</v>
      </c>
      <c r="AT863" s="14" t="n">
        <v>0.025</v>
      </c>
      <c r="AU863" s="14" t="n">
        <v>0</v>
      </c>
      <c r="AV863" s="14" t="n">
        <v>0</v>
      </c>
      <c r="AW863" s="14" t="n">
        <v>0.655</v>
      </c>
      <c r="AX863" s="14" t="n">
        <v>0.132</v>
      </c>
      <c r="AY863" s="14" t="n">
        <v>-0.646</v>
      </c>
      <c r="AZ863" s="14" t="n">
        <v>0.01</v>
      </c>
      <c r="BA863" s="14" t="n">
        <v>0</v>
      </c>
      <c r="BB863" s="14" t="n">
        <v>0</v>
      </c>
      <c r="BC863" s="14" t="n">
        <v>0.534</v>
      </c>
      <c r="BD863" s="14" t="n">
        <v>0.132</v>
      </c>
      <c r="BE863" s="14" t="n">
        <v>-0.469</v>
      </c>
      <c r="BF863" s="14" t="n">
        <v>0.064</v>
      </c>
      <c r="BG863" s="14" t="n">
        <v>0</v>
      </c>
      <c r="BH863" s="14" t="n">
        <v>0</v>
      </c>
      <c r="BI863" s="14" t="n">
        <v>0.5679999999999999</v>
      </c>
      <c r="BJ863" s="14" t="n">
        <v>0.132</v>
      </c>
      <c r="BK863" s="14" t="n">
        <v>0.125</v>
      </c>
      <c r="BL863" s="14" t="n">
        <v>0.787</v>
      </c>
      <c r="BM863" s="14" t="n">
        <v>0.16</v>
      </c>
      <c r="BN863" s="14" t="n">
        <v>1</v>
      </c>
      <c r="BO863" s="14" t="n">
        <v>0</v>
      </c>
      <c r="BP863" s="14" t="n">
        <v>-0.08400000000000001</v>
      </c>
      <c r="BQ863" s="14" t="n">
        <v>0.244</v>
      </c>
      <c r="BR863" s="14" t="n">
        <v>0</v>
      </c>
      <c r="BS863" s="14" t="n">
        <v>1</v>
      </c>
      <c r="BT863" s="14" t="n">
        <v>0</v>
      </c>
      <c r="BU863" s="14" t="n">
        <v>-0.08400000000000001</v>
      </c>
      <c r="BV863" s="14" t="n">
        <v>0.033</v>
      </c>
      <c r="BW863" s="14" t="n">
        <v>0</v>
      </c>
      <c r="BX863" s="14" t="n">
        <v>0.833</v>
      </c>
      <c r="BY863" s="14" t="n">
        <v>13.646</v>
      </c>
      <c r="BZ863" s="14" t="n">
        <v>0</v>
      </c>
      <c r="CA863" s="14" t="n">
        <v>13.646</v>
      </c>
      <c r="CB863" s="14" t="n">
        <v>0</v>
      </c>
      <c r="CC863" s="14" t="n">
        <v>82.58799999999999</v>
      </c>
      <c r="CD863" s="14" t="n">
        <v>7.95</v>
      </c>
      <c r="CE863" s="14" t="n">
        <v>1.8</v>
      </c>
      <c r="CF863" s="14" t="n">
        <v>95.80200000000001</v>
      </c>
      <c r="CG863" s="14" t="n">
        <v>0.16</v>
      </c>
      <c r="CH863" s="14" t="n">
        <v>1</v>
      </c>
      <c r="CI863" s="14" t="n">
        <v>0</v>
      </c>
      <c r="CJ863" s="14" t="n">
        <v>0</v>
      </c>
      <c r="CK863" s="14" t="n">
        <v>0</v>
      </c>
      <c r="CL863" s="14" t="n">
        <v>0</v>
      </c>
      <c r="CM863" s="14" t="n">
        <v>0</v>
      </c>
      <c r="CN863" s="14" t="n">
        <v>0</v>
      </c>
      <c r="CO863" s="14" t="n">
        <v>0</v>
      </c>
      <c r="CP863" s="14" t="n">
        <v>1</v>
      </c>
      <c r="CQ863" s="14" t="n">
        <v>1.387</v>
      </c>
      <c r="CR863" s="14" t="n">
        <v>1</v>
      </c>
      <c r="CS863" s="14" t="n">
        <v>6.741</v>
      </c>
      <c r="CT863" s="14" t="n">
        <v>4.251</v>
      </c>
      <c r="CU863" s="14" t="n">
        <v>10.123</v>
      </c>
    </row>
    <row r="864">
      <c r="A864" s="14" t="inlineStr">
        <is>
          <t>VNM2021</t>
        </is>
      </c>
      <c r="B864" s="14" t="inlineStr">
        <is>
          <t>VNM</t>
        </is>
      </c>
      <c r="C864" s="14" t="inlineStr">
        <is>
          <t>VNM</t>
        </is>
      </c>
      <c r="D864" s="14" t="inlineStr">
        <is>
          <t>Vietnam</t>
        </is>
      </c>
      <c r="E864" s="14" t="n">
        <v>2021</v>
      </c>
      <c r="F864" s="14" t="n">
        <v>0.1</v>
      </c>
      <c r="G864" s="14" t="n">
        <v>6.151</v>
      </c>
      <c r="H864" s="14" t="n">
        <v>0.804</v>
      </c>
      <c r="I864" s="14" t="n">
        <v>-0.127</v>
      </c>
      <c r="J864" s="14" t="n">
        <v>6.024</v>
      </c>
      <c r="K864" s="14" t="n">
        <v>0</v>
      </c>
      <c r="L864" s="14" t="n">
        <v>1</v>
      </c>
      <c r="M864" s="14" t="n">
        <v>7.086</v>
      </c>
      <c r="N864" s="14" t="n">
        <v>2.412</v>
      </c>
      <c r="O864" s="14" t="n">
        <v>-0.119</v>
      </c>
      <c r="P864" s="14" t="n">
        <v>6.967</v>
      </c>
      <c r="Q864" s="14" t="n">
        <v>0</v>
      </c>
      <c r="R864" s="14" t="n">
        <v>1</v>
      </c>
      <c r="S864" s="14" t="n">
        <v>7.001</v>
      </c>
      <c r="T864" s="14" t="n">
        <v>4.825</v>
      </c>
      <c r="U864" s="14" t="n">
        <v>-1.127</v>
      </c>
      <c r="V864" s="14" t="n">
        <v>6.462</v>
      </c>
      <c r="W864" s="14" t="n">
        <v>0.1</v>
      </c>
      <c r="X864" s="14" t="n">
        <v>1</v>
      </c>
      <c r="Y864" s="14" t="n">
        <v>3.937</v>
      </c>
      <c r="Z864" s="14" t="n">
        <v>0.26</v>
      </c>
      <c r="AA864" s="14" t="n">
        <v>-0.073</v>
      </c>
      <c r="AB864" s="14" t="n">
        <v>3.863</v>
      </c>
      <c r="AC864" s="14" t="n">
        <v>0</v>
      </c>
      <c r="AD864" s="14" t="n">
        <v>1</v>
      </c>
      <c r="AE864" s="14" t="n">
        <v>4.508</v>
      </c>
      <c r="AF864" s="14" t="n">
        <v>0.556</v>
      </c>
      <c r="AG864" s="14" t="n">
        <v>-0.073</v>
      </c>
      <c r="AH864" s="14" t="n">
        <v>4.435</v>
      </c>
      <c r="AI864" s="14" t="n">
        <v>0</v>
      </c>
      <c r="AJ864" s="14" t="n">
        <v>1</v>
      </c>
      <c r="AK864" s="14" t="n">
        <v>7.938</v>
      </c>
      <c r="AL864" s="14" t="n">
        <v>2.815</v>
      </c>
      <c r="AM864" s="14" t="n">
        <v>-0.067</v>
      </c>
      <c r="AN864" s="14" t="n">
        <v>8.659000000000001</v>
      </c>
      <c r="AO864" s="14" t="n">
        <v>0.1</v>
      </c>
      <c r="AP864" s="14" t="n">
        <v>1</v>
      </c>
      <c r="AQ864" s="14" t="n">
        <v>0.621</v>
      </c>
      <c r="AR864" s="14" t="n">
        <v>0.114</v>
      </c>
      <c r="AS864" s="14" t="n">
        <v>0.052</v>
      </c>
      <c r="AT864" s="14" t="n">
        <v>0.74</v>
      </c>
      <c r="AU864" s="14" t="n">
        <v>0.1</v>
      </c>
      <c r="AV864" s="14" t="n">
        <v>1</v>
      </c>
      <c r="AW864" s="14" t="n">
        <v>0.593</v>
      </c>
      <c r="AX864" s="14" t="n">
        <v>0.114</v>
      </c>
      <c r="AY864" s="14" t="n">
        <v>-0.057</v>
      </c>
      <c r="AZ864" s="14" t="n">
        <v>0.59</v>
      </c>
      <c r="BA864" s="14" t="n">
        <v>0.1</v>
      </c>
      <c r="BB864" s="14" t="n">
        <v>1</v>
      </c>
      <c r="BC864" s="14" t="n">
        <v>0.44</v>
      </c>
      <c r="BD864" s="14" t="n">
        <v>0.114</v>
      </c>
      <c r="BE864" s="14" t="n">
        <v>0.226</v>
      </c>
      <c r="BF864" s="14" t="n">
        <v>0.732</v>
      </c>
      <c r="BG864" s="14" t="n">
        <v>0.1</v>
      </c>
      <c r="BH864" s="14" t="n">
        <v>1</v>
      </c>
      <c r="BI864" s="14" t="n">
        <v>0.5600000000000001</v>
      </c>
      <c r="BJ864" s="14" t="n">
        <v>0.114</v>
      </c>
      <c r="BK864" s="14" t="n">
        <v>-0.06</v>
      </c>
      <c r="BL864" s="14" t="n">
        <v>0.55</v>
      </c>
      <c r="BM864" s="14" t="n">
        <v>0.1</v>
      </c>
      <c r="BN864" s="14" t="n">
        <v>1</v>
      </c>
      <c r="BO864" s="14" t="n">
        <v>0</v>
      </c>
      <c r="BP864" s="14" t="n">
        <v>-0.016</v>
      </c>
      <c r="BQ864" s="14" t="n">
        <v>0.081</v>
      </c>
      <c r="BR864" s="14" t="n">
        <v>0</v>
      </c>
      <c r="BS864" s="14" t="n">
        <v>0.833</v>
      </c>
      <c r="BT864" s="14" t="n">
        <v>0</v>
      </c>
      <c r="BU864" s="14" t="n">
        <v>-0.016</v>
      </c>
      <c r="BV864" s="14" t="n">
        <v>0.1</v>
      </c>
      <c r="BW864" s="14" t="n">
        <v>0</v>
      </c>
      <c r="BX864" s="14" t="n">
        <v>0.833</v>
      </c>
      <c r="BY864" s="14" t="n">
        <v>11.787</v>
      </c>
      <c r="BZ864" s="14" t="n">
        <v>0</v>
      </c>
      <c r="CA864" s="14" t="n">
        <v>11.787</v>
      </c>
      <c r="CB864" s="14" t="n">
        <v>0</v>
      </c>
      <c r="CC864" s="14" t="n">
        <v>81.69499999999999</v>
      </c>
      <c r="CD864" s="14" t="n">
        <v>7.95</v>
      </c>
      <c r="CE864" s="14" t="n">
        <v>-0.963</v>
      </c>
      <c r="CF864" s="14" t="n">
        <v>88.806</v>
      </c>
      <c r="CG864" s="14" t="n">
        <v>0.1</v>
      </c>
      <c r="CH864" s="14" t="n">
        <v>1</v>
      </c>
      <c r="CI864" s="14" t="n">
        <v>0</v>
      </c>
      <c r="CJ864" s="14" t="n">
        <v>0</v>
      </c>
      <c r="CK864" s="14" t="n">
        <v>0</v>
      </c>
      <c r="CL864" s="14" t="n">
        <v>0</v>
      </c>
      <c r="CM864" s="14" t="n">
        <v>0</v>
      </c>
      <c r="CN864" s="14" t="n">
        <v>0</v>
      </c>
      <c r="CO864" s="14" t="n">
        <v>0</v>
      </c>
      <c r="CP864" s="14" t="n">
        <v>0.593</v>
      </c>
      <c r="CQ864" s="14" t="n">
        <v>1.198</v>
      </c>
      <c r="CR864" s="14" t="n">
        <v>1</v>
      </c>
      <c r="CS864" s="14" t="n">
        <v>3.365</v>
      </c>
      <c r="CT864" s="14" t="n">
        <v>3.604</v>
      </c>
      <c r="CU864" s="14" t="n">
        <v>9.407999999999999</v>
      </c>
    </row>
    <row r="865">
      <c r="A865" s="14" t="inlineStr">
        <is>
          <t>VNM2022</t>
        </is>
      </c>
      <c r="B865" s="14" t="inlineStr">
        <is>
          <t>VNM</t>
        </is>
      </c>
      <c r="C865" s="14" t="inlineStr">
        <is>
          <t>VNM</t>
        </is>
      </c>
      <c r="D865" s="14" t="inlineStr">
        <is>
          <t>Vietnam</t>
        </is>
      </c>
      <c r="E865" s="14" t="n">
        <v>2022</v>
      </c>
      <c r="F865" s="14" t="n">
        <v>0.1</v>
      </c>
      <c r="G865" s="14" t="n">
        <v>7.846</v>
      </c>
      <c r="H865" s="14" t="n">
        <v>0.843</v>
      </c>
      <c r="I865" s="14" t="n">
        <v>-5.687</v>
      </c>
      <c r="J865" s="14" t="n">
        <v>2.16</v>
      </c>
      <c r="K865" s="14" t="n">
        <v>0</v>
      </c>
      <c r="L865" s="14" t="n">
        <v>1</v>
      </c>
      <c r="M865" s="14" t="n">
        <v>7.858</v>
      </c>
      <c r="N865" s="14" t="n">
        <v>2.528</v>
      </c>
      <c r="O865" s="14" t="n">
        <v>-5.698</v>
      </c>
      <c r="P865" s="14" t="n">
        <v>2.16</v>
      </c>
      <c r="Q865" s="14" t="n">
        <v>0</v>
      </c>
      <c r="R865" s="14" t="n">
        <v>1</v>
      </c>
      <c r="S865" s="14" t="n">
        <v>8.637</v>
      </c>
      <c r="T865" s="14" t="n">
        <v>5.057</v>
      </c>
      <c r="U865" s="14" t="n">
        <v>-6.753</v>
      </c>
      <c r="V865" s="14" t="n">
        <v>2.057</v>
      </c>
      <c r="W865" s="14" t="n">
        <v>0.1</v>
      </c>
      <c r="X865" s="14" t="n">
        <v>1</v>
      </c>
      <c r="Y865" s="14" t="n">
        <v>4.251</v>
      </c>
      <c r="Z865" s="14" t="n">
        <v>0.281</v>
      </c>
      <c r="AA865" s="14" t="n">
        <v>-0.079</v>
      </c>
      <c r="AB865" s="14" t="n">
        <v>4.172</v>
      </c>
      <c r="AC865" s="14" t="n">
        <v>0</v>
      </c>
      <c r="AD865" s="14" t="n">
        <v>1</v>
      </c>
      <c r="AE865" s="14" t="n">
        <v>4.869</v>
      </c>
      <c r="AF865" s="14" t="n">
        <v>0.601</v>
      </c>
      <c r="AG865" s="14" t="n">
        <v>-0.079</v>
      </c>
      <c r="AH865" s="14" t="n">
        <v>4.79</v>
      </c>
      <c r="AI865" s="14" t="n">
        <v>0</v>
      </c>
      <c r="AJ865" s="14" t="n">
        <v>1</v>
      </c>
      <c r="AK865" s="14" t="n">
        <v>8.573</v>
      </c>
      <c r="AL865" s="14" t="n">
        <v>3.04</v>
      </c>
      <c r="AM865" s="14" t="n">
        <v>-0.008999999999999999</v>
      </c>
      <c r="AN865" s="14" t="n">
        <v>9.351000000000001</v>
      </c>
      <c r="AO865" s="14" t="n">
        <v>0.1</v>
      </c>
      <c r="AP865" s="14" t="n">
        <v>1</v>
      </c>
      <c r="AQ865" s="14" t="n">
        <v>0.847</v>
      </c>
      <c r="AR865" s="14" t="n">
        <v>0.123</v>
      </c>
      <c r="AS865" s="14" t="n">
        <v>0.017</v>
      </c>
      <c r="AT865" s="14" t="n">
        <v>0.95</v>
      </c>
      <c r="AU865" s="14" t="n">
        <v>0.1</v>
      </c>
      <c r="AV865" s="14" t="n">
        <v>1</v>
      </c>
      <c r="AW865" s="14" t="n">
        <v>0.947</v>
      </c>
      <c r="AX865" s="14" t="n">
        <v>0.123</v>
      </c>
      <c r="AY865" s="14" t="n">
        <v>-0.119</v>
      </c>
      <c r="AZ865" s="14" t="n">
        <v>0.91</v>
      </c>
      <c r="BA865" s="14" t="n">
        <v>0.1</v>
      </c>
      <c r="BB865" s="14" t="n">
        <v>1</v>
      </c>
      <c r="BC865" s="14" t="n">
        <v>0.589</v>
      </c>
      <c r="BD865" s="14" t="n">
        <v>0.123</v>
      </c>
      <c r="BE865" s="14" t="n">
        <v>0.197</v>
      </c>
      <c r="BF865" s="14" t="n">
        <v>0.857</v>
      </c>
      <c r="BG865" s="14" t="n">
        <v>0.1</v>
      </c>
      <c r="BH865" s="14" t="n">
        <v>1</v>
      </c>
      <c r="BI865" s="14" t="n">
        <v>0.6889999999999999</v>
      </c>
      <c r="BJ865" s="14" t="n">
        <v>0.123</v>
      </c>
      <c r="BK865" s="14" t="n">
        <v>0.111</v>
      </c>
      <c r="BL865" s="14" t="n">
        <v>0.88</v>
      </c>
      <c r="BM865" s="14" t="n">
        <v>0.1</v>
      </c>
      <c r="BN865" s="14" t="n">
        <v>1</v>
      </c>
      <c r="BO865" s="14" t="n">
        <v>0</v>
      </c>
      <c r="BP865" s="14" t="n">
        <v>-0.016</v>
      </c>
      <c r="BQ865" s="14" t="n">
        <v>0.079</v>
      </c>
      <c r="BR865" s="14" t="n">
        <v>0</v>
      </c>
      <c r="BS865" s="14" t="n">
        <v>0.833</v>
      </c>
      <c r="BT865" s="14" t="n">
        <v>0</v>
      </c>
      <c r="BU865" s="14" t="n">
        <v>-0.016</v>
      </c>
      <c r="BV865" s="14" t="n">
        <v>0.098</v>
      </c>
      <c r="BW865" s="14" t="n">
        <v>0</v>
      </c>
      <c r="BX865" s="14" t="n">
        <v>0.833</v>
      </c>
      <c r="BY865" s="14" t="n">
        <v>12.729</v>
      </c>
      <c r="BZ865" s="14" t="n">
        <v>0</v>
      </c>
      <c r="CA865" s="14" t="n">
        <v>12.729</v>
      </c>
      <c r="CB865" s="14" t="n">
        <v>0</v>
      </c>
      <c r="CC865" s="14" t="n">
        <v>102.477</v>
      </c>
      <c r="CD865" s="14" t="n">
        <v>7.95</v>
      </c>
      <c r="CE865" s="14" t="n">
        <v>-6.959</v>
      </c>
      <c r="CF865" s="14" t="n">
        <v>105.07</v>
      </c>
      <c r="CG865" s="14" t="n">
        <v>0.1</v>
      </c>
      <c r="CH865" s="14" t="n">
        <v>1</v>
      </c>
      <c r="CI865" s="14" t="n">
        <v>0</v>
      </c>
      <c r="CJ865" s="14" t="n">
        <v>0</v>
      </c>
      <c r="CK865" s="14" t="n">
        <v>0</v>
      </c>
      <c r="CL865" s="14" t="n">
        <v>0</v>
      </c>
      <c r="CM865" s="14" t="n">
        <v>0</v>
      </c>
      <c r="CN865" s="14" t="n">
        <v>0</v>
      </c>
      <c r="CO865" s="14" t="n">
        <v>0</v>
      </c>
      <c r="CP865" s="14" t="n">
        <v>0.635</v>
      </c>
      <c r="CQ865" s="14" t="n">
        <v>1.294</v>
      </c>
      <c r="CR865" s="14" t="n">
        <v>1</v>
      </c>
      <c r="CS865" s="14" t="n">
        <v>3.634</v>
      </c>
      <c r="CT865" s="14" t="n">
        <v>7.554</v>
      </c>
      <c r="CU865" s="14" t="n">
        <v>16.097</v>
      </c>
    </row>
    <row r="866">
      <c r="A866" s="14" t="inlineStr">
        <is>
          <t>VNM2023</t>
        </is>
      </c>
      <c r="B866" s="14" t="inlineStr">
        <is>
          <t>VNM</t>
        </is>
      </c>
      <c r="C866" s="14" t="inlineStr">
        <is>
          <t>VNM</t>
        </is>
      </c>
      <c r="D866" s="14" t="inlineStr">
        <is>
          <t>Vietnam</t>
        </is>
      </c>
      <c r="E866" s="14" t="n">
        <v>2023</v>
      </c>
      <c r="F866" s="14" t="n">
        <v>0.1</v>
      </c>
      <c r="G866" s="14" t="n">
        <v>6.983</v>
      </c>
      <c r="H866" s="14" t="n">
        <v>0.886</v>
      </c>
      <c r="I866" s="14" t="n">
        <v>1.163</v>
      </c>
      <c r="J866" s="14" t="n">
        <v>8.146000000000001</v>
      </c>
      <c r="K866" s="14" t="n">
        <v>0</v>
      </c>
      <c r="L866" s="14" t="n">
        <v>1</v>
      </c>
      <c r="M866" s="14" t="n">
        <v>7.4</v>
      </c>
      <c r="N866" s="14" t="n">
        <v>2.657</v>
      </c>
      <c r="O866" s="14" t="n">
        <v>1.159</v>
      </c>
      <c r="P866" s="14" t="n">
        <v>8.558999999999999</v>
      </c>
      <c r="Q866" s="14" t="n">
        <v>0</v>
      </c>
      <c r="R866" s="14" t="n">
        <v>1</v>
      </c>
      <c r="S866" s="14" t="n">
        <v>7.846</v>
      </c>
      <c r="T866" s="14" t="n">
        <v>5.314</v>
      </c>
      <c r="U866" s="14" t="n">
        <v>0.125</v>
      </c>
      <c r="V866" s="14" t="n">
        <v>8.672000000000001</v>
      </c>
      <c r="W866" s="14" t="n">
        <v>0.1</v>
      </c>
      <c r="X866" s="14" t="n">
        <v>1</v>
      </c>
      <c r="Y866" s="14" t="n">
        <v>4.427</v>
      </c>
      <c r="Z866" s="14" t="n">
        <v>0.293</v>
      </c>
      <c r="AA866" s="14" t="n">
        <v>-0.082</v>
      </c>
      <c r="AB866" s="14" t="n">
        <v>4.344</v>
      </c>
      <c r="AC866" s="14" t="n">
        <v>0</v>
      </c>
      <c r="AD866" s="14" t="n">
        <v>1</v>
      </c>
      <c r="AE866" s="14" t="n">
        <v>5.07</v>
      </c>
      <c r="AF866" s="14" t="n">
        <v>0.626</v>
      </c>
      <c r="AG866" s="14" t="n">
        <v>-0.082</v>
      </c>
      <c r="AH866" s="14" t="n">
        <v>4.987</v>
      </c>
      <c r="AI866" s="14" t="n">
        <v>0</v>
      </c>
      <c r="AJ866" s="14" t="n">
        <v>1</v>
      </c>
      <c r="AK866" s="14" t="n">
        <v>8.927</v>
      </c>
      <c r="AL866" s="14" t="n">
        <v>3.166</v>
      </c>
      <c r="AM866" s="14" t="n">
        <v>0.023</v>
      </c>
      <c r="AN866" s="14" t="n">
        <v>9.737</v>
      </c>
      <c r="AO866" s="14" t="n">
        <v>0.1</v>
      </c>
      <c r="AP866" s="14" t="n">
        <v>1</v>
      </c>
      <c r="AQ866" s="14" t="n">
        <v>0.749</v>
      </c>
      <c r="AR866" s="14" t="n">
        <v>0.129</v>
      </c>
      <c r="AS866" s="14" t="n">
        <v>0.015</v>
      </c>
      <c r="AT866" s="14" t="n">
        <v>0.84</v>
      </c>
      <c r="AU866" s="14" t="n">
        <v>0.1</v>
      </c>
      <c r="AV866" s="14" t="n">
        <v>1</v>
      </c>
      <c r="AW866" s="14" t="n">
        <v>0.783</v>
      </c>
      <c r="AX866" s="14" t="n">
        <v>0.129</v>
      </c>
      <c r="AY866" s="14" t="n">
        <v>-0.073</v>
      </c>
      <c r="AZ866" s="14" t="n">
        <v>0.78</v>
      </c>
      <c r="BA866" s="14" t="n">
        <v>0.1</v>
      </c>
      <c r="BB866" s="14" t="n">
        <v>1</v>
      </c>
      <c r="BC866" s="14" t="n">
        <v>0.527</v>
      </c>
      <c r="BD866" s="14" t="n">
        <v>0.129</v>
      </c>
      <c r="BE866" s="14" t="n">
        <v>0.247</v>
      </c>
      <c r="BF866" s="14" t="n">
        <v>0.843</v>
      </c>
      <c r="BG866" s="14" t="n">
        <v>0.1</v>
      </c>
      <c r="BH866" s="14" t="n">
        <v>1</v>
      </c>
      <c r="BI866" s="14" t="n">
        <v>0.64</v>
      </c>
      <c r="BJ866" s="14" t="n">
        <v>0.129</v>
      </c>
      <c r="BK866" s="14" t="n">
        <v>0.079</v>
      </c>
      <c r="BL866" s="14" t="n">
        <v>0.79</v>
      </c>
      <c r="BM866" s="14" t="n">
        <v>0.1</v>
      </c>
      <c r="BN866" s="14" t="n">
        <v>1</v>
      </c>
      <c r="BO866" s="14" t="n">
        <v>0</v>
      </c>
      <c r="BP866" s="14" t="n">
        <v>-0.016</v>
      </c>
      <c r="BQ866" s="14" t="n">
        <v>0.082</v>
      </c>
      <c r="BR866" s="14" t="n">
        <v>0</v>
      </c>
      <c r="BS866" s="14" t="n">
        <v>0.833</v>
      </c>
      <c r="BT866" s="14" t="n">
        <v>0</v>
      </c>
      <c r="BU866" s="14" t="n">
        <v>-0.016</v>
      </c>
      <c r="BV866" s="14" t="n">
        <v>0.101</v>
      </c>
      <c r="BW866" s="14" t="n">
        <v>0</v>
      </c>
      <c r="BX866" s="14" t="n">
        <v>0.833</v>
      </c>
      <c r="BY866" s="14" t="n">
        <v>13.254</v>
      </c>
      <c r="BZ866" s="14" t="n">
        <v>0</v>
      </c>
      <c r="CA866" s="14" t="n">
        <v>13.254</v>
      </c>
      <c r="CB866" s="14" t="n">
        <v>0</v>
      </c>
      <c r="CC866" s="14" t="n">
        <v>87.07899999999999</v>
      </c>
      <c r="CD866" s="14" t="n">
        <v>7.95</v>
      </c>
      <c r="CE866" s="14" t="n">
        <v>-5.573</v>
      </c>
      <c r="CF866" s="14" t="n">
        <v>89.657</v>
      </c>
      <c r="CG866" s="14" t="n">
        <v>0.1</v>
      </c>
      <c r="CH866" s="14" t="n">
        <v>1</v>
      </c>
      <c r="CI866" s="14" t="n">
        <v>0</v>
      </c>
      <c r="CJ866" s="14" t="n">
        <v>0</v>
      </c>
      <c r="CK866" s="14" t="n">
        <v>0</v>
      </c>
      <c r="CL866" s="14" t="n">
        <v>0</v>
      </c>
      <c r="CM866" s="14" t="n">
        <v>0</v>
      </c>
      <c r="CN866" s="14" t="n">
        <v>0</v>
      </c>
      <c r="CO866" s="14" t="n">
        <v>0</v>
      </c>
      <c r="CP866" s="14" t="n">
        <v>0.622</v>
      </c>
      <c r="CQ866" s="14" t="n">
        <v>1.348</v>
      </c>
      <c r="CR866" s="14" t="n">
        <v>1</v>
      </c>
      <c r="CS866" s="14" t="n">
        <v>3.784</v>
      </c>
      <c r="CT866" s="14" t="n">
        <v>4.484</v>
      </c>
      <c r="CU866" s="14" t="n">
        <v>12.529</v>
      </c>
    </row>
    <row r="867">
      <c r="A867" s="14" t="inlineStr">
        <is>
          <t>VNM2024</t>
        </is>
      </c>
      <c r="B867" s="14" t="inlineStr">
        <is>
          <t>VNM</t>
        </is>
      </c>
      <c r="C867" s="14" t="inlineStr">
        <is>
          <t>VNM</t>
        </is>
      </c>
      <c r="D867" s="14" t="inlineStr">
        <is>
          <t>Vietnam</t>
        </is>
      </c>
      <c r="E867" s="14" t="n">
        <v>2024</v>
      </c>
      <c r="F867" s="14" t="n">
        <v>0.1</v>
      </c>
      <c r="G867" s="14" t="n">
        <v>6.771</v>
      </c>
      <c r="H867" s="14" t="n">
        <v>0.912</v>
      </c>
      <c r="I867" s="14" t="n">
        <v>1.184</v>
      </c>
      <c r="J867" s="14" t="n">
        <v>7.955</v>
      </c>
      <c r="K867" s="14" t="n">
        <v>0</v>
      </c>
      <c r="L867" s="14" t="n">
        <v>1</v>
      </c>
      <c r="M867" s="14" t="n">
        <v>7.243</v>
      </c>
      <c r="N867" s="14" t="n">
        <v>2.735</v>
      </c>
      <c r="O867" s="14" t="n">
        <v>1.182</v>
      </c>
      <c r="P867" s="14" t="n">
        <v>8.423999999999999</v>
      </c>
      <c r="Q867" s="14" t="n">
        <v>0</v>
      </c>
      <c r="R867" s="14" t="n">
        <v>1</v>
      </c>
      <c r="S867" s="14" t="n">
        <v>7.659</v>
      </c>
      <c r="T867" s="14" t="n">
        <v>5.471</v>
      </c>
      <c r="U867" s="14" t="n">
        <v>0.131</v>
      </c>
      <c r="V867" s="14" t="n">
        <v>8.454000000000001</v>
      </c>
      <c r="W867" s="14" t="n">
        <v>0.1</v>
      </c>
      <c r="X867" s="14" t="n">
        <v>1</v>
      </c>
      <c r="Y867" s="14" t="n">
        <v>4.558</v>
      </c>
      <c r="Z867" s="14" t="n">
        <v>0.301</v>
      </c>
      <c r="AA867" s="14" t="n">
        <v>-0.075</v>
      </c>
      <c r="AB867" s="14" t="n">
        <v>4.482</v>
      </c>
      <c r="AC867" s="14" t="n">
        <v>0</v>
      </c>
      <c r="AD867" s="14" t="n">
        <v>1</v>
      </c>
      <c r="AE867" s="14" t="n">
        <v>5.219</v>
      </c>
      <c r="AF867" s="14" t="n">
        <v>0.644</v>
      </c>
      <c r="AG867" s="14" t="n">
        <v>-0.075</v>
      </c>
      <c r="AH867" s="14" t="n">
        <v>5.144</v>
      </c>
      <c r="AI867" s="14" t="n">
        <v>0</v>
      </c>
      <c r="AJ867" s="14" t="n">
        <v>1</v>
      </c>
      <c r="AK867" s="14" t="n">
        <v>9.19</v>
      </c>
      <c r="AL867" s="14" t="n">
        <v>3.259</v>
      </c>
      <c r="AM867" s="14" t="n">
        <v>0.049</v>
      </c>
      <c r="AN867" s="14" t="n">
        <v>10.026</v>
      </c>
      <c r="AO867" s="14" t="n">
        <v>0.1</v>
      </c>
      <c r="AP867" s="14" t="n">
        <v>1</v>
      </c>
      <c r="AQ867" s="14" t="n">
        <v>0.72</v>
      </c>
      <c r="AR867" s="14" t="n">
        <v>0.132</v>
      </c>
      <c r="AS867" s="14" t="n">
        <v>0.016</v>
      </c>
      <c r="AT867" s="14" t="n">
        <v>0.8100000000000001</v>
      </c>
      <c r="AU867" s="14" t="n">
        <v>0.1</v>
      </c>
      <c r="AV867" s="14" t="n">
        <v>1</v>
      </c>
      <c r="AW867" s="14" t="n">
        <v>0.734</v>
      </c>
      <c r="AX867" s="14" t="n">
        <v>0.132</v>
      </c>
      <c r="AY867" s="14" t="n">
        <v>-0.052</v>
      </c>
      <c r="AZ867" s="14" t="n">
        <v>0.75</v>
      </c>
      <c r="BA867" s="14" t="n">
        <v>0.1</v>
      </c>
      <c r="BB867" s="14" t="n">
        <v>1</v>
      </c>
      <c r="BC867" s="14" t="n">
        <v>0.51</v>
      </c>
      <c r="BD867" s="14" t="n">
        <v>0.132</v>
      </c>
      <c r="BE867" s="14" t="n">
        <v>0.272</v>
      </c>
      <c r="BF867" s="14" t="n">
        <v>0.849</v>
      </c>
      <c r="BG867" s="14" t="n">
        <v>0.1</v>
      </c>
      <c r="BH867" s="14" t="n">
        <v>1</v>
      </c>
      <c r="BI867" s="14" t="n">
        <v>0.652</v>
      </c>
      <c r="BJ867" s="14" t="n">
        <v>0.132</v>
      </c>
      <c r="BK867" s="14" t="n">
        <v>0.03</v>
      </c>
      <c r="BL867" s="14" t="n">
        <v>0.75</v>
      </c>
      <c r="BM867" s="14" t="n">
        <v>0.1</v>
      </c>
      <c r="BN867" s="14" t="n">
        <v>1</v>
      </c>
      <c r="BO867" s="14" t="n">
        <v>0</v>
      </c>
      <c r="BP867" s="14" t="n">
        <v>-0.016</v>
      </c>
      <c r="BQ867" s="14" t="n">
        <v>0.083</v>
      </c>
      <c r="BR867" s="14" t="n">
        <v>0</v>
      </c>
      <c r="BS867" s="14" t="n">
        <v>0.833</v>
      </c>
      <c r="BT867" s="14" t="n">
        <v>0</v>
      </c>
      <c r="BU867" s="14" t="n">
        <v>-0.016</v>
      </c>
      <c r="BV867" s="14" t="n">
        <v>0.103</v>
      </c>
      <c r="BW867" s="14" t="n">
        <v>0</v>
      </c>
      <c r="BX867" s="14" t="n">
        <v>0.833</v>
      </c>
      <c r="BY867" s="14" t="n">
        <v>13.646</v>
      </c>
      <c r="BZ867" s="14" t="n">
        <v>0</v>
      </c>
      <c r="CA867" s="14" t="n">
        <v>13.646</v>
      </c>
      <c r="CB867" s="14" t="n">
        <v>0</v>
      </c>
      <c r="CC867" s="14" t="n">
        <v>86.38500000000001</v>
      </c>
      <c r="CD867" s="14" t="n">
        <v>7.95</v>
      </c>
      <c r="CE867" s="14" t="n">
        <v>-5.647</v>
      </c>
      <c r="CF867" s="14" t="n">
        <v>88.813</v>
      </c>
      <c r="CG867" s="14" t="n">
        <v>0.1</v>
      </c>
      <c r="CH867" s="14" t="n">
        <v>1</v>
      </c>
      <c r="CI867" s="14" t="n">
        <v>0</v>
      </c>
      <c r="CJ867" s="14" t="n">
        <v>0</v>
      </c>
      <c r="CK867" s="14" t="n">
        <v>0</v>
      </c>
      <c r="CL867" s="14" t="n">
        <v>0</v>
      </c>
      <c r="CM867" s="14" t="n">
        <v>0</v>
      </c>
      <c r="CN867" s="14" t="n">
        <v>0</v>
      </c>
      <c r="CO867" s="14" t="n">
        <v>0</v>
      </c>
      <c r="CP867" s="14" t="n">
        <v>0.622</v>
      </c>
      <c r="CQ867" s="14" t="n">
        <v>1.387</v>
      </c>
      <c r="CR867" s="14" t="n">
        <v>1</v>
      </c>
      <c r="CS867" s="14" t="n">
        <v>3.896</v>
      </c>
      <c r="CT867" s="14" t="n">
        <v>3.509</v>
      </c>
      <c r="CU867" s="14" t="n">
        <v>10.896</v>
      </c>
    </row>
    <row r="868">
      <c r="A868" s="14" t="inlineStr">
        <is>
          <t>VIR2021</t>
        </is>
      </c>
      <c r="B868" s="14" t="inlineStr">
        <is>
          <t>VIR</t>
        </is>
      </c>
      <c r="C868" s="14" t="inlineStr">
        <is>
          <t>VIR</t>
        </is>
      </c>
      <c r="D868" s="14" t="inlineStr">
        <is>
          <t>Virgin Islands (U.S.)</t>
        </is>
      </c>
      <c r="E868" s="14" t="n">
        <v>2021</v>
      </c>
      <c r="F868" s="14" t="n">
        <v>0.055</v>
      </c>
      <c r="G868" s="14" t="n">
        <v>5.897</v>
      </c>
      <c r="H868" s="14" t="n">
        <v>1.143</v>
      </c>
      <c r="I868" s="14" t="n">
        <v>0</v>
      </c>
      <c r="J868" s="14" t="n">
        <v>5.897</v>
      </c>
      <c r="K868" s="14" t="n">
        <v>0</v>
      </c>
      <c r="L868" s="14" t="n">
        <v>1</v>
      </c>
      <c r="M868" s="14" t="n">
        <v>7.964</v>
      </c>
      <c r="N868" s="14" t="n">
        <v>3.43</v>
      </c>
      <c r="O868" s="14" t="n">
        <v>0</v>
      </c>
      <c r="P868" s="14" t="n">
        <v>7.964</v>
      </c>
      <c r="Q868" s="14" t="n">
        <v>0</v>
      </c>
      <c r="R868" s="14" t="n">
        <v>1</v>
      </c>
      <c r="S868" s="14" t="n">
        <v>11.613</v>
      </c>
      <c r="T868" s="14" t="n">
        <v>6.86</v>
      </c>
      <c r="U868" s="14" t="n">
        <v>0</v>
      </c>
      <c r="V868" s="14" t="n">
        <v>12.252</v>
      </c>
      <c r="W868" s="14" t="n">
        <v>0.055</v>
      </c>
      <c r="X868" s="14" t="n">
        <v>1</v>
      </c>
      <c r="Y868" s="14" t="n">
        <v>17.127</v>
      </c>
      <c r="Z868" s="14" t="n">
        <v>2.304</v>
      </c>
      <c r="AA868" s="14" t="n">
        <v>0</v>
      </c>
      <c r="AB868" s="14" t="n">
        <v>17.127</v>
      </c>
      <c r="AC868" s="14" t="n">
        <v>0</v>
      </c>
      <c r="AD868" s="14" t="n">
        <v>1</v>
      </c>
      <c r="AE868" s="14" t="n">
        <v>18.27</v>
      </c>
      <c r="AF868" s="14" t="n">
        <v>4.278</v>
      </c>
      <c r="AG868" s="14" t="n">
        <v>0</v>
      </c>
      <c r="AH868" s="14" t="n">
        <v>18.27</v>
      </c>
      <c r="AI868" s="14" t="n">
        <v>0</v>
      </c>
      <c r="AJ868" s="14" t="n">
        <v>1</v>
      </c>
      <c r="AK868" s="14" t="n">
        <v>25.13</v>
      </c>
      <c r="AL868" s="14" t="n">
        <v>13.503</v>
      </c>
      <c r="AM868" s="14" t="n">
        <v>0</v>
      </c>
      <c r="AN868" s="14" t="n">
        <v>26.512</v>
      </c>
      <c r="AO868" s="14" t="n">
        <v>0.055</v>
      </c>
      <c r="AP868" s="14" t="n">
        <v>1</v>
      </c>
      <c r="AQ868" s="14" t="n">
        <v>0.649</v>
      </c>
      <c r="AR868" s="14" t="n">
        <v>0.114</v>
      </c>
      <c r="AS868" s="14" t="n">
        <v>0</v>
      </c>
      <c r="AT868" s="14" t="n">
        <v>0.6850000000000001</v>
      </c>
      <c r="AU868" s="14" t="n">
        <v>0.055</v>
      </c>
      <c r="AV868" s="14" t="n">
        <v>1</v>
      </c>
      <c r="AW868" s="14" t="n">
        <v>0.577</v>
      </c>
      <c r="AX868" s="14" t="n">
        <v>0.114</v>
      </c>
      <c r="AY868" s="14" t="n">
        <v>0</v>
      </c>
      <c r="AZ868" s="14" t="n">
        <v>0.608</v>
      </c>
      <c r="BA868" s="14" t="n">
        <v>0.055</v>
      </c>
      <c r="BB868" s="14" t="n">
        <v>1</v>
      </c>
      <c r="BC868" s="14" t="n">
        <v>0.458</v>
      </c>
      <c r="BD868" s="14" t="n">
        <v>0.114</v>
      </c>
      <c r="BE868" s="14" t="n">
        <v>0</v>
      </c>
      <c r="BF868" s="14" t="n">
        <v>0.483</v>
      </c>
      <c r="BG868" s="14" t="n">
        <v>0.055</v>
      </c>
      <c r="BH868" s="14" t="n">
        <v>1</v>
      </c>
      <c r="BI868" s="14" t="n">
        <v>0.491</v>
      </c>
      <c r="BJ868" s="14" t="n">
        <v>0.114</v>
      </c>
      <c r="BK868" s="14" t="n">
        <v>0</v>
      </c>
      <c r="BL868" s="14" t="n">
        <v>0.518</v>
      </c>
      <c r="BM868" s="14" t="n">
        <v>0.055</v>
      </c>
      <c r="BN868" s="14" t="n">
        <v>1</v>
      </c>
      <c r="BO868" s="14" t="n">
        <v>0</v>
      </c>
      <c r="BP868" s="14" t="n">
        <v>0</v>
      </c>
      <c r="BQ868" s="14" t="n">
        <v>0</v>
      </c>
      <c r="BR868" s="14" t="n">
        <v>0</v>
      </c>
      <c r="BS868" s="14" t="n">
        <v>1</v>
      </c>
      <c r="BT868" s="14" t="n">
        <v>0</v>
      </c>
      <c r="BU868" s="14" t="n">
        <v>0</v>
      </c>
      <c r="BV868" s="14" t="n">
        <v>0</v>
      </c>
      <c r="BW868" s="14" t="n">
        <v>0.055</v>
      </c>
      <c r="BX868" s="14" t="n">
        <v>1</v>
      </c>
      <c r="BY868" s="14" t="n">
        <v>11.787</v>
      </c>
      <c r="BZ868" s="14" t="n">
        <v>0</v>
      </c>
      <c r="CA868" s="14" t="n">
        <v>11.787</v>
      </c>
      <c r="CB868" s="14" t="n">
        <v>0</v>
      </c>
      <c r="CC868" s="14" t="n">
        <v>78.125</v>
      </c>
      <c r="CD868" s="14" t="n">
        <v>7.95</v>
      </c>
      <c r="CE868" s="14" t="n">
        <v>0</v>
      </c>
      <c r="CF868" s="14" t="n">
        <v>82.422</v>
      </c>
      <c r="CG868" s="14" t="n">
        <v>0.055</v>
      </c>
      <c r="CH868" s="14" t="n">
        <v>1</v>
      </c>
      <c r="CI868" s="14" t="n">
        <v>0</v>
      </c>
      <c r="CJ868" s="14" t="n">
        <v>0</v>
      </c>
      <c r="CK868" s="14" t="n">
        <v>0</v>
      </c>
      <c r="CL868" s="14" t="n">
        <v>0</v>
      </c>
      <c r="CM868" s="14" t="n">
        <v>0</v>
      </c>
      <c r="CN868" s="14" t="n">
        <v>0</v>
      </c>
      <c r="CO868" s="14" t="n">
        <v>0</v>
      </c>
      <c r="CP868" s="14" t="n">
        <v>0</v>
      </c>
      <c r="CQ868" s="14" t="n">
        <v>1.198</v>
      </c>
      <c r="CR868" s="14" t="n">
        <v>0</v>
      </c>
      <c r="CS868" s="14" t="n">
        <v>4.776</v>
      </c>
      <c r="CT868" s="14" t="n">
        <v>4.753</v>
      </c>
      <c r="CU868" s="14" t="n">
        <v>15.983</v>
      </c>
    </row>
    <row r="869">
      <c r="A869" s="14" t="inlineStr">
        <is>
          <t>VIR2022</t>
        </is>
      </c>
      <c r="B869" s="14" t="inlineStr">
        <is>
          <t>VIR</t>
        </is>
      </c>
      <c r="C869" s="14" t="inlineStr">
        <is>
          <t>VIR</t>
        </is>
      </c>
      <c r="D869" s="14" t="inlineStr">
        <is>
          <t>Virgin Islands (U.S.)</t>
        </is>
      </c>
      <c r="E869" s="14" t="n">
        <v>2022</v>
      </c>
      <c r="F869" s="14" t="n">
        <v>0.055</v>
      </c>
      <c r="G869" s="14" t="n">
        <v>11.72</v>
      </c>
      <c r="H869" s="14" t="n">
        <v>1.235</v>
      </c>
      <c r="I869" s="14" t="n">
        <v>0</v>
      </c>
      <c r="J869" s="14" t="n">
        <v>11.72</v>
      </c>
      <c r="K869" s="14" t="n">
        <v>0</v>
      </c>
      <c r="L869" s="14" t="n">
        <v>1</v>
      </c>
      <c r="M869" s="14" t="n">
        <v>9.782999999999999</v>
      </c>
      <c r="N869" s="14" t="n">
        <v>3.704</v>
      </c>
      <c r="O869" s="14" t="n">
        <v>0</v>
      </c>
      <c r="P869" s="14" t="n">
        <v>9.782999999999999</v>
      </c>
      <c r="Q869" s="14" t="n">
        <v>0</v>
      </c>
      <c r="R869" s="14" t="n">
        <v>1</v>
      </c>
      <c r="S869" s="14" t="n">
        <v>17.893</v>
      </c>
      <c r="T869" s="14" t="n">
        <v>7.408</v>
      </c>
      <c r="U869" s="14" t="n">
        <v>0.073</v>
      </c>
      <c r="V869" s="14" t="n">
        <v>18.877</v>
      </c>
      <c r="W869" s="14" t="n">
        <v>0.055</v>
      </c>
      <c r="X869" s="14" t="n">
        <v>1</v>
      </c>
      <c r="Y869" s="14" t="n">
        <v>30.728</v>
      </c>
      <c r="Z869" s="14" t="n">
        <v>4.133</v>
      </c>
      <c r="AA869" s="14" t="n">
        <v>0</v>
      </c>
      <c r="AB869" s="14" t="n">
        <v>30.728</v>
      </c>
      <c r="AC869" s="14" t="n">
        <v>0</v>
      </c>
      <c r="AD869" s="14" t="n">
        <v>1</v>
      </c>
      <c r="AE869" s="14" t="n">
        <v>31.963</v>
      </c>
      <c r="AF869" s="14" t="n">
        <v>7.485</v>
      </c>
      <c r="AG869" s="14" t="n">
        <v>0</v>
      </c>
      <c r="AH869" s="14" t="n">
        <v>31.963</v>
      </c>
      <c r="AI869" s="14" t="n">
        <v>0</v>
      </c>
      <c r="AJ869" s="14" t="n">
        <v>1</v>
      </c>
      <c r="AK869" s="14" t="n">
        <v>39.371</v>
      </c>
      <c r="AL869" s="14" t="n">
        <v>21.155</v>
      </c>
      <c r="AM869" s="14" t="n">
        <v>0.16</v>
      </c>
      <c r="AN869" s="14" t="n">
        <v>41.537</v>
      </c>
      <c r="AO869" s="14" t="n">
        <v>0.055</v>
      </c>
      <c r="AP869" s="14" t="n">
        <v>1</v>
      </c>
      <c r="AQ869" s="14" t="n">
        <v>0.896</v>
      </c>
      <c r="AR869" s="14" t="n">
        <v>0.123</v>
      </c>
      <c r="AS869" s="14" t="n">
        <v>0.004</v>
      </c>
      <c r="AT869" s="14" t="n">
        <v>0.945</v>
      </c>
      <c r="AU869" s="14" t="n">
        <v>0.055</v>
      </c>
      <c r="AV869" s="14" t="n">
        <v>1</v>
      </c>
      <c r="AW869" s="14" t="n">
        <v>0.89</v>
      </c>
      <c r="AX869" s="14" t="n">
        <v>0.123</v>
      </c>
      <c r="AY869" s="14" t="n">
        <v>0.004</v>
      </c>
      <c r="AZ869" s="14" t="n">
        <v>0.9389999999999999</v>
      </c>
      <c r="BA869" s="14" t="n">
        <v>0.055</v>
      </c>
      <c r="BB869" s="14" t="n">
        <v>1</v>
      </c>
      <c r="BC869" s="14" t="n">
        <v>0.62</v>
      </c>
      <c r="BD869" s="14" t="n">
        <v>0.123</v>
      </c>
      <c r="BE869" s="14" t="n">
        <v>0.003</v>
      </c>
      <c r="BF869" s="14" t="n">
        <v>0.654</v>
      </c>
      <c r="BG869" s="14" t="n">
        <v>0.055</v>
      </c>
      <c r="BH869" s="14" t="n">
        <v>1</v>
      </c>
      <c r="BI869" s="14" t="n">
        <v>0.608</v>
      </c>
      <c r="BJ869" s="14" t="n">
        <v>0.123</v>
      </c>
      <c r="BK869" s="14" t="n">
        <v>0.002</v>
      </c>
      <c r="BL869" s="14" t="n">
        <v>0.641</v>
      </c>
      <c r="BM869" s="14" t="n">
        <v>0.055</v>
      </c>
      <c r="BN869" s="14" t="n">
        <v>1</v>
      </c>
      <c r="BO869" s="14" t="n">
        <v>0</v>
      </c>
      <c r="BP869" s="14" t="n">
        <v>0</v>
      </c>
      <c r="BQ869" s="14" t="n">
        <v>0</v>
      </c>
      <c r="BR869" s="14" t="n">
        <v>0</v>
      </c>
      <c r="BS869" s="14" t="n">
        <v>1</v>
      </c>
      <c r="BT869" s="14" t="n">
        <v>0</v>
      </c>
      <c r="BU869" s="14" t="n">
        <v>0</v>
      </c>
      <c r="BV869" s="14" t="n">
        <v>0</v>
      </c>
      <c r="BW869" s="14" t="n">
        <v>0.055</v>
      </c>
      <c r="BX869" s="14" t="n">
        <v>1</v>
      </c>
      <c r="BY869" s="14" t="n">
        <v>12.729</v>
      </c>
      <c r="BZ869" s="14" t="n">
        <v>0</v>
      </c>
      <c r="CA869" s="14" t="n">
        <v>12.729</v>
      </c>
      <c r="CB869" s="14" t="n">
        <v>0</v>
      </c>
      <c r="CC869" s="14" t="n">
        <v>97.90000000000001</v>
      </c>
      <c r="CD869" s="14" t="n">
        <v>7.95</v>
      </c>
      <c r="CE869" s="14" t="n">
        <v>0.399</v>
      </c>
      <c r="CF869" s="14" t="n">
        <v>103.285</v>
      </c>
      <c r="CG869" s="14" t="n">
        <v>0.055</v>
      </c>
      <c r="CH869" s="14" t="n">
        <v>1</v>
      </c>
      <c r="CI869" s="14" t="n">
        <v>0</v>
      </c>
      <c r="CJ869" s="14" t="n">
        <v>0</v>
      </c>
      <c r="CK869" s="14" t="n">
        <v>0</v>
      </c>
      <c r="CL869" s="14" t="n">
        <v>0</v>
      </c>
      <c r="CM869" s="14" t="n">
        <v>0</v>
      </c>
      <c r="CN869" s="14" t="n">
        <v>0</v>
      </c>
      <c r="CO869" s="14" t="n">
        <v>0</v>
      </c>
      <c r="CP869" s="14" t="n">
        <v>0</v>
      </c>
      <c r="CQ869" s="14" t="n">
        <v>1.294</v>
      </c>
      <c r="CR869" s="14" t="n">
        <v>0</v>
      </c>
      <c r="CS869" s="14" t="n">
        <v>5.158</v>
      </c>
      <c r="CT869" s="14" t="n">
        <v>10.485</v>
      </c>
      <c r="CU869" s="14" t="n">
        <v>29.494</v>
      </c>
    </row>
    <row r="870">
      <c r="A870" s="14" t="inlineStr">
        <is>
          <t>VIR2023</t>
        </is>
      </c>
      <c r="B870" s="14" t="inlineStr">
        <is>
          <t>VIR</t>
        </is>
      </c>
      <c r="C870" s="14" t="inlineStr">
        <is>
          <t>VIR</t>
        </is>
      </c>
      <c r="D870" s="14" t="inlineStr">
        <is>
          <t>Virgin Islands (U.S.)</t>
        </is>
      </c>
      <c r="E870" s="14" t="n">
        <v>2023</v>
      </c>
      <c r="F870" s="14" t="n">
        <v>0.055</v>
      </c>
      <c r="G870" s="14" t="n">
        <v>6.147</v>
      </c>
      <c r="H870" s="14" t="n">
        <v>1.286</v>
      </c>
      <c r="I870" s="14" t="n">
        <v>0</v>
      </c>
      <c r="J870" s="14" t="n">
        <v>6.147</v>
      </c>
      <c r="K870" s="14" t="n">
        <v>0</v>
      </c>
      <c r="L870" s="14" t="n">
        <v>1</v>
      </c>
      <c r="M870" s="14" t="n">
        <v>7.886</v>
      </c>
      <c r="N870" s="14" t="n">
        <v>3.857</v>
      </c>
      <c r="O870" s="14" t="n">
        <v>0</v>
      </c>
      <c r="P870" s="14" t="n">
        <v>7.886</v>
      </c>
      <c r="Q870" s="14" t="n">
        <v>0</v>
      </c>
      <c r="R870" s="14" t="n">
        <v>1</v>
      </c>
      <c r="S870" s="14" t="n">
        <v>12.575</v>
      </c>
      <c r="T870" s="14" t="n">
        <v>7.714</v>
      </c>
      <c r="U870" s="14" t="n">
        <v>0.077</v>
      </c>
      <c r="V870" s="14" t="n">
        <v>13.267</v>
      </c>
      <c r="W870" s="14" t="n">
        <v>0.055</v>
      </c>
      <c r="X870" s="14" t="n">
        <v>1</v>
      </c>
      <c r="Y870" s="14" t="n">
        <v>12.478</v>
      </c>
      <c r="Z870" s="14" t="n">
        <v>1.678</v>
      </c>
      <c r="AA870" s="14" t="n">
        <v>0</v>
      </c>
      <c r="AB870" s="14" t="n">
        <v>12.478</v>
      </c>
      <c r="AC870" s="14" t="n">
        <v>0</v>
      </c>
      <c r="AD870" s="14" t="n">
        <v>1</v>
      </c>
      <c r="AE870" s="14" t="n">
        <v>13.763</v>
      </c>
      <c r="AF870" s="14" t="n">
        <v>3.223</v>
      </c>
      <c r="AG870" s="14" t="n">
        <v>0</v>
      </c>
      <c r="AH870" s="14" t="n">
        <v>13.763</v>
      </c>
      <c r="AI870" s="14" t="n">
        <v>0</v>
      </c>
      <c r="AJ870" s="14" t="n">
        <v>1</v>
      </c>
      <c r="AK870" s="14" t="n">
        <v>21.477</v>
      </c>
      <c r="AL870" s="14" t="n">
        <v>11.54</v>
      </c>
      <c r="AM870" s="14" t="n">
        <v>0.131</v>
      </c>
      <c r="AN870" s="14" t="n">
        <v>22.659</v>
      </c>
      <c r="AO870" s="14" t="n">
        <v>0.055</v>
      </c>
      <c r="AP870" s="14" t="n">
        <v>1</v>
      </c>
      <c r="AQ870" s="14" t="n">
        <v>0.791</v>
      </c>
      <c r="AR870" s="14" t="n">
        <v>0.129</v>
      </c>
      <c r="AS870" s="14" t="n">
        <v>0.005</v>
      </c>
      <c r="AT870" s="14" t="n">
        <v>0.834</v>
      </c>
      <c r="AU870" s="14" t="n">
        <v>0.055</v>
      </c>
      <c r="AV870" s="14" t="n">
        <v>1</v>
      </c>
      <c r="AW870" s="14" t="n">
        <v>0.618</v>
      </c>
      <c r="AX870" s="14" t="n">
        <v>0.129</v>
      </c>
      <c r="AY870" s="14" t="n">
        <v>0.004</v>
      </c>
      <c r="AZ870" s="14" t="n">
        <v>0.652</v>
      </c>
      <c r="BA870" s="14" t="n">
        <v>0.055</v>
      </c>
      <c r="BB870" s="14" t="n">
        <v>1</v>
      </c>
      <c r="BC870" s="14" t="n">
        <v>0.554</v>
      </c>
      <c r="BD870" s="14" t="n">
        <v>0.129</v>
      </c>
      <c r="BE870" s="14" t="n">
        <v>0.003</v>
      </c>
      <c r="BF870" s="14" t="n">
        <v>0.585</v>
      </c>
      <c r="BG870" s="14" t="n">
        <v>0.055</v>
      </c>
      <c r="BH870" s="14" t="n">
        <v>1</v>
      </c>
      <c r="BI870" s="14" t="n">
        <v>0.5570000000000001</v>
      </c>
      <c r="BJ870" s="14" t="n">
        <v>0.129</v>
      </c>
      <c r="BK870" s="14" t="n">
        <v>0.003</v>
      </c>
      <c r="BL870" s="14" t="n">
        <v>0.588</v>
      </c>
      <c r="BM870" s="14" t="n">
        <v>0.055</v>
      </c>
      <c r="BN870" s="14" t="n">
        <v>1</v>
      </c>
      <c r="BO870" s="14" t="n">
        <v>0</v>
      </c>
      <c r="BP870" s="14" t="n">
        <v>0</v>
      </c>
      <c r="BQ870" s="14" t="n">
        <v>0</v>
      </c>
      <c r="BR870" s="14" t="n">
        <v>0</v>
      </c>
      <c r="BS870" s="14" t="n">
        <v>1</v>
      </c>
      <c r="BT870" s="14" t="n">
        <v>0</v>
      </c>
      <c r="BU870" s="14" t="n">
        <v>0</v>
      </c>
      <c r="BV870" s="14" t="n">
        <v>0</v>
      </c>
      <c r="BW870" s="14" t="n">
        <v>0.055</v>
      </c>
      <c r="BX870" s="14" t="n">
        <v>1</v>
      </c>
      <c r="BY870" s="14" t="n">
        <v>13.254</v>
      </c>
      <c r="BZ870" s="14" t="n">
        <v>0</v>
      </c>
      <c r="CA870" s="14" t="n">
        <v>13.254</v>
      </c>
      <c r="CB870" s="14" t="n">
        <v>0</v>
      </c>
      <c r="CC870" s="14" t="n">
        <v>83.248</v>
      </c>
      <c r="CD870" s="14" t="n">
        <v>7.95</v>
      </c>
      <c r="CE870" s="14" t="n">
        <v>0.507</v>
      </c>
      <c r="CF870" s="14" t="n">
        <v>87.827</v>
      </c>
      <c r="CG870" s="14" t="n">
        <v>0.055</v>
      </c>
      <c r="CH870" s="14" t="n">
        <v>1</v>
      </c>
      <c r="CI870" s="14" t="n">
        <v>0</v>
      </c>
      <c r="CJ870" s="14" t="n">
        <v>0</v>
      </c>
      <c r="CK870" s="14" t="n">
        <v>0</v>
      </c>
      <c r="CL870" s="14" t="n">
        <v>0</v>
      </c>
      <c r="CM870" s="14" t="n">
        <v>0</v>
      </c>
      <c r="CN870" s="14" t="n">
        <v>0</v>
      </c>
      <c r="CO870" s="14" t="n">
        <v>0</v>
      </c>
      <c r="CP870" s="14" t="n">
        <v>0</v>
      </c>
      <c r="CQ870" s="14" t="n">
        <v>1.348</v>
      </c>
      <c r="CR870" s="14" t="n">
        <v>0</v>
      </c>
      <c r="CS870" s="14" t="n">
        <v>5.37</v>
      </c>
      <c r="CT870" s="14" t="n">
        <v>4.861</v>
      </c>
      <c r="CU870" s="14" t="n">
        <v>11.192</v>
      </c>
    </row>
    <row r="871">
      <c r="A871" s="14" t="inlineStr">
        <is>
          <t>VIR2024</t>
        </is>
      </c>
      <c r="B871" s="14" t="inlineStr">
        <is>
          <t>VIR</t>
        </is>
      </c>
      <c r="C871" s="14" t="inlineStr">
        <is>
          <t>VIR</t>
        </is>
      </c>
      <c r="D871" s="14" t="inlineStr">
        <is>
          <t>Virgin Islands (U.S.)</t>
        </is>
      </c>
      <c r="E871" s="14" t="n">
        <v>2024</v>
      </c>
      <c r="F871" s="14" t="n">
        <v>0.055</v>
      </c>
      <c r="G871" s="14" t="n">
        <v>5.575</v>
      </c>
      <c r="H871" s="14" t="n">
        <v>1.324</v>
      </c>
      <c r="I871" s="14" t="n">
        <v>0</v>
      </c>
      <c r="J871" s="14" t="n">
        <v>5.575</v>
      </c>
      <c r="K871" s="14" t="n">
        <v>0</v>
      </c>
      <c r="L871" s="14" t="n">
        <v>1</v>
      </c>
      <c r="M871" s="14" t="n">
        <v>7.124</v>
      </c>
      <c r="N871" s="14" t="n">
        <v>3.971</v>
      </c>
      <c r="O871" s="14" t="n">
        <v>0</v>
      </c>
      <c r="P871" s="14" t="n">
        <v>7.124</v>
      </c>
      <c r="Q871" s="14" t="n">
        <v>0</v>
      </c>
      <c r="R871" s="14" t="n">
        <v>1</v>
      </c>
      <c r="S871" s="14" t="n">
        <v>12.193</v>
      </c>
      <c r="T871" s="14" t="n">
        <v>7.942</v>
      </c>
      <c r="U871" s="14" t="n">
        <v>0.091</v>
      </c>
      <c r="V871" s="14" t="n">
        <v>12.863</v>
      </c>
      <c r="W871" s="14" t="n">
        <v>0.055</v>
      </c>
      <c r="X871" s="14" t="n">
        <v>1</v>
      </c>
      <c r="Y871" s="14" t="n">
        <v>11.447</v>
      </c>
      <c r="Z871" s="14" t="n">
        <v>1.54</v>
      </c>
      <c r="AA871" s="14" t="n">
        <v>0</v>
      </c>
      <c r="AB871" s="14" t="n">
        <v>11.447</v>
      </c>
      <c r="AC871" s="14" t="n">
        <v>0</v>
      </c>
      <c r="AD871" s="14" t="n">
        <v>1</v>
      </c>
      <c r="AE871" s="14" t="n">
        <v>12.771</v>
      </c>
      <c r="AF871" s="14" t="n">
        <v>2.991</v>
      </c>
      <c r="AG871" s="14" t="n">
        <v>0</v>
      </c>
      <c r="AH871" s="14" t="n">
        <v>12.771</v>
      </c>
      <c r="AI871" s="14" t="n">
        <v>0</v>
      </c>
      <c r="AJ871" s="14" t="n">
        <v>1</v>
      </c>
      <c r="AK871" s="14" t="n">
        <v>20.712</v>
      </c>
      <c r="AL871" s="14" t="n">
        <v>11.129</v>
      </c>
      <c r="AM871" s="14" t="n">
        <v>0.155</v>
      </c>
      <c r="AN871" s="14" t="n">
        <v>21.852</v>
      </c>
      <c r="AO871" s="14" t="n">
        <v>0.055</v>
      </c>
      <c r="AP871" s="14" t="n">
        <v>1</v>
      </c>
      <c r="AQ871" s="14" t="n">
        <v>0.756</v>
      </c>
      <c r="AR871" s="14" t="n">
        <v>0.132</v>
      </c>
      <c r="AS871" s="14" t="n">
        <v>0.006</v>
      </c>
      <c r="AT871" s="14" t="n">
        <v>0.798</v>
      </c>
      <c r="AU871" s="14" t="n">
        <v>0.055</v>
      </c>
      <c r="AV871" s="14" t="n">
        <v>1</v>
      </c>
      <c r="AW871" s="14" t="n">
        <v>0.655</v>
      </c>
      <c r="AX871" s="14" t="n">
        <v>0.132</v>
      </c>
      <c r="AY871" s="14" t="n">
        <v>0.005</v>
      </c>
      <c r="AZ871" s="14" t="n">
        <v>0.6909999999999999</v>
      </c>
      <c r="BA871" s="14" t="n">
        <v>0.055</v>
      </c>
      <c r="BB871" s="14" t="n">
        <v>1</v>
      </c>
      <c r="BC871" s="14" t="n">
        <v>0.534</v>
      </c>
      <c r="BD871" s="14" t="n">
        <v>0.132</v>
      </c>
      <c r="BE871" s="14" t="n">
        <v>0.004</v>
      </c>
      <c r="BF871" s="14" t="n">
        <v>0.5629999999999999</v>
      </c>
      <c r="BG871" s="14" t="n">
        <v>0.055</v>
      </c>
      <c r="BH871" s="14" t="n">
        <v>1</v>
      </c>
      <c r="BI871" s="14" t="n">
        <v>0.5679999999999999</v>
      </c>
      <c r="BJ871" s="14" t="n">
        <v>0.132</v>
      </c>
      <c r="BK871" s="14" t="n">
        <v>0.004</v>
      </c>
      <c r="BL871" s="14" t="n">
        <v>0.599</v>
      </c>
      <c r="BM871" s="14" t="n">
        <v>0.055</v>
      </c>
      <c r="BN871" s="14" t="n">
        <v>1</v>
      </c>
      <c r="BO871" s="14" t="n">
        <v>0</v>
      </c>
      <c r="BP871" s="14" t="n">
        <v>0</v>
      </c>
      <c r="BQ871" s="14" t="n">
        <v>0</v>
      </c>
      <c r="BR871" s="14" t="n">
        <v>0</v>
      </c>
      <c r="BS871" s="14" t="n">
        <v>1</v>
      </c>
      <c r="BT871" s="14" t="n">
        <v>0</v>
      </c>
      <c r="BU871" s="14" t="n">
        <v>0</v>
      </c>
      <c r="BV871" s="14" t="n">
        <v>0</v>
      </c>
      <c r="BW871" s="14" t="n">
        <v>0.055</v>
      </c>
      <c r="BX871" s="14" t="n">
        <v>1</v>
      </c>
      <c r="BY871" s="14" t="n">
        <v>13.646</v>
      </c>
      <c r="BZ871" s="14" t="n">
        <v>0</v>
      </c>
      <c r="CA871" s="14" t="n">
        <v>13.646</v>
      </c>
      <c r="CB871" s="14" t="n">
        <v>0</v>
      </c>
      <c r="CC871" s="14" t="n">
        <v>82.58799999999999</v>
      </c>
      <c r="CD871" s="14" t="n">
        <v>7.95</v>
      </c>
      <c r="CE871" s="14" t="n">
        <v>0.619</v>
      </c>
      <c r="CF871" s="14" t="n">
        <v>87.13</v>
      </c>
      <c r="CG871" s="14" t="n">
        <v>0.055</v>
      </c>
      <c r="CH871" s="14" t="n">
        <v>1</v>
      </c>
      <c r="CI871" s="14" t="n">
        <v>0</v>
      </c>
      <c r="CJ871" s="14" t="n">
        <v>0</v>
      </c>
      <c r="CK871" s="14" t="n">
        <v>0</v>
      </c>
      <c r="CL871" s="14" t="n">
        <v>0</v>
      </c>
      <c r="CM871" s="14" t="n">
        <v>0</v>
      </c>
      <c r="CN871" s="14" t="n">
        <v>0</v>
      </c>
      <c r="CO871" s="14" t="n">
        <v>0</v>
      </c>
      <c r="CP871" s="14" t="n">
        <v>0</v>
      </c>
      <c r="CQ871" s="14" t="n">
        <v>1.387</v>
      </c>
      <c r="CR871" s="14" t="n">
        <v>0</v>
      </c>
      <c r="CS871" s="14" t="n">
        <v>5.529</v>
      </c>
      <c r="CT871" s="14" t="n">
        <v>4.251</v>
      </c>
      <c r="CU871" s="14" t="n">
        <v>10.123</v>
      </c>
    </row>
    <row r="872">
      <c r="A872" s="14" t="inlineStr">
        <is>
          <t>PSE2021</t>
        </is>
      </c>
      <c r="B872" s="14" t="inlineStr">
        <is>
          <t>PSE</t>
        </is>
      </c>
      <c r="C872" s="14" t="inlineStr">
        <is>
          <t>PSE</t>
        </is>
      </c>
      <c r="D872" s="14" t="inlineStr">
        <is>
          <t>West Bank and Gaza</t>
        </is>
      </c>
      <c r="E872" s="14" t="n">
        <v>2021</v>
      </c>
      <c r="F872" s="14" t="n">
        <v>0.16</v>
      </c>
      <c r="G872" s="14" t="n">
        <v>5.897</v>
      </c>
      <c r="H872" s="14" t="n">
        <v>1.143</v>
      </c>
      <c r="I872" s="14" t="n">
        <v>0</v>
      </c>
      <c r="J872" s="14" t="n">
        <v>5.897</v>
      </c>
      <c r="K872" s="14" t="n">
        <v>0</v>
      </c>
      <c r="L872" s="14" t="n">
        <v>1</v>
      </c>
      <c r="M872" s="14" t="n">
        <v>7.964</v>
      </c>
      <c r="N872" s="14" t="n">
        <v>3.43</v>
      </c>
      <c r="O872" s="14" t="n">
        <v>0</v>
      </c>
      <c r="P872" s="14" t="n">
        <v>7.964</v>
      </c>
      <c r="Q872" s="14" t="n">
        <v>0</v>
      </c>
      <c r="R872" s="14" t="n">
        <v>1</v>
      </c>
      <c r="S872" s="14" t="n">
        <v>11.613</v>
      </c>
      <c r="T872" s="14" t="n">
        <v>6.86</v>
      </c>
      <c r="U872" s="14" t="n">
        <v>0</v>
      </c>
      <c r="V872" s="14" t="n">
        <v>13.471</v>
      </c>
      <c r="W872" s="14" t="n">
        <v>0.16</v>
      </c>
      <c r="X872" s="14" t="n">
        <v>1</v>
      </c>
      <c r="Y872" s="14" t="n">
        <v>15.299</v>
      </c>
      <c r="Z872" s="14" t="n">
        <v>2.496</v>
      </c>
      <c r="AA872" s="14" t="n">
        <v>0</v>
      </c>
      <c r="AB872" s="14" t="n">
        <v>15.299</v>
      </c>
      <c r="AC872" s="14" t="n">
        <v>0</v>
      </c>
      <c r="AD872" s="14" t="n">
        <v>1</v>
      </c>
      <c r="AE872" s="14" t="n">
        <v>16.442</v>
      </c>
      <c r="AF872" s="14" t="n">
        <v>4.506</v>
      </c>
      <c r="AG872" s="14" t="n">
        <v>0</v>
      </c>
      <c r="AH872" s="14" t="n">
        <v>16.442</v>
      </c>
      <c r="AI872" s="14" t="n">
        <v>0</v>
      </c>
      <c r="AJ872" s="14" t="n">
        <v>1</v>
      </c>
      <c r="AK872" s="14" t="n">
        <v>23.302</v>
      </c>
      <c r="AL872" s="14" t="n">
        <v>13.551</v>
      </c>
      <c r="AM872" s="14" t="n">
        <v>0</v>
      </c>
      <c r="AN872" s="14" t="n">
        <v>27.03</v>
      </c>
      <c r="AO872" s="14" t="n">
        <v>0.16</v>
      </c>
      <c r="AP872" s="14" t="n">
        <v>1</v>
      </c>
      <c r="AQ872" s="14" t="n">
        <v>0.621</v>
      </c>
      <c r="AR872" s="14" t="n">
        <v>0.114</v>
      </c>
      <c r="AS872" s="14" t="n">
        <v>0</v>
      </c>
      <c r="AT872" s="14" t="n">
        <v>0.72</v>
      </c>
      <c r="AU872" s="14" t="n">
        <v>0.16</v>
      </c>
      <c r="AV872" s="14" t="n">
        <v>1</v>
      </c>
      <c r="AW872" s="14" t="n">
        <v>0.593</v>
      </c>
      <c r="AX872" s="14" t="n">
        <v>0.114</v>
      </c>
      <c r="AY872" s="14" t="n">
        <v>0.798</v>
      </c>
      <c r="AZ872" s="14" t="n">
        <v>1.614</v>
      </c>
      <c r="BA872" s="14" t="n">
        <v>0.16</v>
      </c>
      <c r="BB872" s="14" t="n">
        <v>1</v>
      </c>
      <c r="BC872" s="14" t="n">
        <v>0.44</v>
      </c>
      <c r="BD872" s="14" t="n">
        <v>0.114</v>
      </c>
      <c r="BE872" s="14" t="n">
        <v>0</v>
      </c>
      <c r="BF872" s="14" t="n">
        <v>0.51</v>
      </c>
      <c r="BG872" s="14" t="n">
        <v>0.16</v>
      </c>
      <c r="BH872" s="14" t="n">
        <v>1</v>
      </c>
      <c r="BI872" s="14" t="n">
        <v>0.5600000000000001</v>
      </c>
      <c r="BJ872" s="14" t="n">
        <v>0.114</v>
      </c>
      <c r="BK872" s="14" t="n">
        <v>0</v>
      </c>
      <c r="BL872" s="14" t="n">
        <v>0.65</v>
      </c>
      <c r="BM872" s="14" t="n">
        <v>0.16</v>
      </c>
      <c r="BN872" s="14" t="n">
        <v>1</v>
      </c>
      <c r="BO872" s="14" t="n">
        <v>0</v>
      </c>
      <c r="BP872" s="14" t="n">
        <v>0</v>
      </c>
      <c r="BQ872" s="14" t="n">
        <v>0</v>
      </c>
      <c r="BR872" s="14" t="n">
        <v>0</v>
      </c>
      <c r="BS872" s="14" t="n">
        <v>1</v>
      </c>
      <c r="BT872" s="14" t="n">
        <v>0</v>
      </c>
      <c r="BU872" s="14" t="n">
        <v>0</v>
      </c>
      <c r="BV872" s="14" t="n">
        <v>0</v>
      </c>
      <c r="BW872" s="14" t="n">
        <v>0.16</v>
      </c>
      <c r="BX872" s="14" t="n">
        <v>1</v>
      </c>
      <c r="BY872" s="14" t="n">
        <v>11.787</v>
      </c>
      <c r="BZ872" s="14" t="n">
        <v>0</v>
      </c>
      <c r="CA872" s="14" t="n">
        <v>11.787</v>
      </c>
      <c r="CB872" s="14" t="n">
        <v>0</v>
      </c>
      <c r="CC872" s="14" t="n">
        <v>81.69499999999999</v>
      </c>
      <c r="CD872" s="14" t="n">
        <v>7.95</v>
      </c>
      <c r="CE872" s="14" t="n">
        <v>0</v>
      </c>
      <c r="CF872" s="14" t="n">
        <v>94.767</v>
      </c>
      <c r="CG872" s="14" t="n">
        <v>0.16</v>
      </c>
      <c r="CH872" s="14" t="n">
        <v>1</v>
      </c>
      <c r="CI872" s="14" t="n">
        <v>0</v>
      </c>
      <c r="CJ872" s="14" t="n">
        <v>0</v>
      </c>
      <c r="CK872" s="14" t="n">
        <v>0</v>
      </c>
      <c r="CL872" s="14" t="n">
        <v>0</v>
      </c>
      <c r="CM872" s="14" t="n">
        <v>0</v>
      </c>
      <c r="CN872" s="14" t="n">
        <v>0</v>
      </c>
      <c r="CO872" s="14" t="n">
        <v>0</v>
      </c>
      <c r="CP872" s="14" t="n">
        <v>0</v>
      </c>
      <c r="CQ872" s="14" t="n">
        <v>1.198</v>
      </c>
      <c r="CR872" s="14" t="n">
        <v>0</v>
      </c>
      <c r="CS872" s="14" t="n">
        <v>4.776</v>
      </c>
      <c r="CT872" s="14" t="n">
        <v>4.753</v>
      </c>
      <c r="CU872" s="14" t="n">
        <v>14.162</v>
      </c>
    </row>
    <row r="873">
      <c r="A873" s="14" t="inlineStr">
        <is>
          <t>PSE2022</t>
        </is>
      </c>
      <c r="B873" s="14" t="inlineStr">
        <is>
          <t>PSE</t>
        </is>
      </c>
      <c r="C873" s="14" t="inlineStr">
        <is>
          <t>PSE</t>
        </is>
      </c>
      <c r="D873" s="14" t="inlineStr">
        <is>
          <t>West Bank and Gaza</t>
        </is>
      </c>
      <c r="E873" s="14" t="n">
        <v>2022</v>
      </c>
      <c r="F873" s="14" t="n">
        <v>0.16</v>
      </c>
      <c r="G873" s="14" t="n">
        <v>11.72</v>
      </c>
      <c r="H873" s="14" t="n">
        <v>1.235</v>
      </c>
      <c r="I873" s="14" t="n">
        <v>0</v>
      </c>
      <c r="J873" s="14" t="n">
        <v>11.72</v>
      </c>
      <c r="K873" s="14" t="n">
        <v>0</v>
      </c>
      <c r="L873" s="14" t="n">
        <v>1</v>
      </c>
      <c r="M873" s="14" t="n">
        <v>9.782999999999999</v>
      </c>
      <c r="N873" s="14" t="n">
        <v>3.704</v>
      </c>
      <c r="O873" s="14" t="n">
        <v>0</v>
      </c>
      <c r="P873" s="14" t="n">
        <v>9.782999999999999</v>
      </c>
      <c r="Q873" s="14" t="n">
        <v>0</v>
      </c>
      <c r="R873" s="14" t="n">
        <v>1</v>
      </c>
      <c r="S873" s="14" t="n">
        <v>17.893</v>
      </c>
      <c r="T873" s="14" t="n">
        <v>7.408</v>
      </c>
      <c r="U873" s="14" t="n">
        <v>0.212</v>
      </c>
      <c r="V873" s="14" t="n">
        <v>20.756</v>
      </c>
      <c r="W873" s="14" t="n">
        <v>0.16</v>
      </c>
      <c r="X873" s="14" t="n">
        <v>1</v>
      </c>
      <c r="Y873" s="14" t="n">
        <v>31.56</v>
      </c>
      <c r="Z873" s="14" t="n">
        <v>5.148</v>
      </c>
      <c r="AA873" s="14" t="n">
        <v>0</v>
      </c>
      <c r="AB873" s="14" t="n">
        <v>31.56</v>
      </c>
      <c r="AC873" s="14" t="n">
        <v>0</v>
      </c>
      <c r="AD873" s="14" t="n">
        <v>1</v>
      </c>
      <c r="AE873" s="14" t="n">
        <v>32.795</v>
      </c>
      <c r="AF873" s="14" t="n">
        <v>8.988</v>
      </c>
      <c r="AG873" s="14" t="n">
        <v>0</v>
      </c>
      <c r="AH873" s="14" t="n">
        <v>32.795</v>
      </c>
      <c r="AI873" s="14" t="n">
        <v>0</v>
      </c>
      <c r="AJ873" s="14" t="n">
        <v>1</v>
      </c>
      <c r="AK873" s="14" t="n">
        <v>40.203</v>
      </c>
      <c r="AL873" s="14" t="n">
        <v>23.38</v>
      </c>
      <c r="AM873" s="14" t="n">
        <v>0.476</v>
      </c>
      <c r="AN873" s="14" t="n">
        <v>46.635</v>
      </c>
      <c r="AO873" s="14" t="n">
        <v>0.16</v>
      </c>
      <c r="AP873" s="14" t="n">
        <v>1</v>
      </c>
      <c r="AQ873" s="14" t="n">
        <v>0.847</v>
      </c>
      <c r="AR873" s="14" t="n">
        <v>0.123</v>
      </c>
      <c r="AS873" s="14" t="n">
        <v>0.01</v>
      </c>
      <c r="AT873" s="14" t="n">
        <v>0.982</v>
      </c>
      <c r="AU873" s="14" t="n">
        <v>0.16</v>
      </c>
      <c r="AV873" s="14" t="n">
        <v>1</v>
      </c>
      <c r="AW873" s="14" t="n">
        <v>0.947</v>
      </c>
      <c r="AX873" s="14" t="n">
        <v>0.123</v>
      </c>
      <c r="AY873" s="14" t="n">
        <v>0.581</v>
      </c>
      <c r="AZ873" s="14" t="n">
        <v>1.772</v>
      </c>
      <c r="BA873" s="14" t="n">
        <v>0.16</v>
      </c>
      <c r="BB873" s="14" t="n">
        <v>1</v>
      </c>
      <c r="BC873" s="14" t="n">
        <v>0.589</v>
      </c>
      <c r="BD873" s="14" t="n">
        <v>0.123</v>
      </c>
      <c r="BE873" s="14" t="n">
        <v>0.007</v>
      </c>
      <c r="BF873" s="14" t="n">
        <v>0.6830000000000001</v>
      </c>
      <c r="BG873" s="14" t="n">
        <v>0.16</v>
      </c>
      <c r="BH873" s="14" t="n">
        <v>1</v>
      </c>
      <c r="BI873" s="14" t="n">
        <v>0.6889999999999999</v>
      </c>
      <c r="BJ873" s="14" t="n">
        <v>0.123</v>
      </c>
      <c r="BK873" s="14" t="n">
        <v>0.008</v>
      </c>
      <c r="BL873" s="14" t="n">
        <v>0.799</v>
      </c>
      <c r="BM873" s="14" t="n">
        <v>0.16</v>
      </c>
      <c r="BN873" s="14" t="n">
        <v>1</v>
      </c>
      <c r="BO873" s="14" t="n">
        <v>0</v>
      </c>
      <c r="BP873" s="14" t="n">
        <v>0</v>
      </c>
      <c r="BQ873" s="14" t="n">
        <v>0</v>
      </c>
      <c r="BR873" s="14" t="n">
        <v>0</v>
      </c>
      <c r="BS873" s="14" t="n">
        <v>1</v>
      </c>
      <c r="BT873" s="14" t="n">
        <v>0</v>
      </c>
      <c r="BU873" s="14" t="n">
        <v>0</v>
      </c>
      <c r="BV873" s="14" t="n">
        <v>0</v>
      </c>
      <c r="BW873" s="14" t="n">
        <v>0.16</v>
      </c>
      <c r="BX873" s="14" t="n">
        <v>1</v>
      </c>
      <c r="BY873" s="14" t="n">
        <v>12.729</v>
      </c>
      <c r="BZ873" s="14" t="n">
        <v>0</v>
      </c>
      <c r="CA873" s="14" t="n">
        <v>12.729</v>
      </c>
      <c r="CB873" s="14" t="n">
        <v>0</v>
      </c>
      <c r="CC873" s="14" t="n">
        <v>102.477</v>
      </c>
      <c r="CD873" s="14" t="n">
        <v>7.95</v>
      </c>
      <c r="CE873" s="14" t="n">
        <v>1.213</v>
      </c>
      <c r="CF873" s="14" t="n">
        <v>118.873</v>
      </c>
      <c r="CG873" s="14" t="n">
        <v>0.16</v>
      </c>
      <c r="CH873" s="14" t="n">
        <v>1</v>
      </c>
      <c r="CI873" s="14" t="n">
        <v>0</v>
      </c>
      <c r="CJ873" s="14" t="n">
        <v>0</v>
      </c>
      <c r="CK873" s="14" t="n">
        <v>0</v>
      </c>
      <c r="CL873" s="14" t="n">
        <v>0</v>
      </c>
      <c r="CM873" s="14" t="n">
        <v>0</v>
      </c>
      <c r="CN873" s="14" t="n">
        <v>0</v>
      </c>
      <c r="CO873" s="14" t="n">
        <v>0</v>
      </c>
      <c r="CP873" s="14" t="n">
        <v>0</v>
      </c>
      <c r="CQ873" s="14" t="n">
        <v>1.294</v>
      </c>
      <c r="CR873" s="14" t="n">
        <v>0</v>
      </c>
      <c r="CS873" s="14" t="n">
        <v>5.158</v>
      </c>
      <c r="CT873" s="14" t="n">
        <v>10.485</v>
      </c>
      <c r="CU873" s="14" t="n">
        <v>30.326</v>
      </c>
    </row>
    <row r="874">
      <c r="A874" s="14" t="inlineStr">
        <is>
          <t>PSE2023</t>
        </is>
      </c>
      <c r="B874" s="14" t="inlineStr">
        <is>
          <t>PSE</t>
        </is>
      </c>
      <c r="C874" s="14" t="inlineStr">
        <is>
          <t>PSE</t>
        </is>
      </c>
      <c r="D874" s="14" t="inlineStr">
        <is>
          <t>West Bank and Gaza</t>
        </is>
      </c>
      <c r="E874" s="14" t="n">
        <v>2023</v>
      </c>
      <c r="F874" s="14" t="n">
        <v>0.16</v>
      </c>
      <c r="G874" s="14" t="n">
        <v>6.147</v>
      </c>
      <c r="H874" s="14" t="n">
        <v>1.286</v>
      </c>
      <c r="I874" s="14" t="n">
        <v>0</v>
      </c>
      <c r="J874" s="14" t="n">
        <v>6.147</v>
      </c>
      <c r="K874" s="14" t="n">
        <v>0</v>
      </c>
      <c r="L874" s="14" t="n">
        <v>1</v>
      </c>
      <c r="M874" s="14" t="n">
        <v>7.886</v>
      </c>
      <c r="N874" s="14" t="n">
        <v>3.857</v>
      </c>
      <c r="O874" s="14" t="n">
        <v>0</v>
      </c>
      <c r="P874" s="14" t="n">
        <v>7.886</v>
      </c>
      <c r="Q874" s="14" t="n">
        <v>0</v>
      </c>
      <c r="R874" s="14" t="n">
        <v>1</v>
      </c>
      <c r="S874" s="14" t="n">
        <v>12.575</v>
      </c>
      <c r="T874" s="14" t="n">
        <v>7.714</v>
      </c>
      <c r="U874" s="14" t="n">
        <v>0.223</v>
      </c>
      <c r="V874" s="14" t="n">
        <v>14.587</v>
      </c>
      <c r="W874" s="14" t="n">
        <v>0.16</v>
      </c>
      <c r="X874" s="14" t="n">
        <v>1</v>
      </c>
      <c r="Y874" s="14" t="n">
        <v>11.897</v>
      </c>
      <c r="Z874" s="14" t="n">
        <v>1.941</v>
      </c>
      <c r="AA874" s="14" t="n">
        <v>0</v>
      </c>
      <c r="AB874" s="14" t="n">
        <v>11.897</v>
      </c>
      <c r="AC874" s="14" t="n">
        <v>0</v>
      </c>
      <c r="AD874" s="14" t="n">
        <v>1</v>
      </c>
      <c r="AE874" s="14" t="n">
        <v>13.183</v>
      </c>
      <c r="AF874" s="14" t="n">
        <v>3.613</v>
      </c>
      <c r="AG874" s="14" t="n">
        <v>0</v>
      </c>
      <c r="AH874" s="14" t="n">
        <v>13.183</v>
      </c>
      <c r="AI874" s="14" t="n">
        <v>0</v>
      </c>
      <c r="AJ874" s="14" t="n">
        <v>1</v>
      </c>
      <c r="AK874" s="14" t="n">
        <v>20.897</v>
      </c>
      <c r="AL874" s="14" t="n">
        <v>12.153</v>
      </c>
      <c r="AM874" s="14" t="n">
        <v>0.37</v>
      </c>
      <c r="AN874" s="14" t="n">
        <v>24.24</v>
      </c>
      <c r="AO874" s="14" t="n">
        <v>0.16</v>
      </c>
      <c r="AP874" s="14" t="n">
        <v>1</v>
      </c>
      <c r="AQ874" s="14" t="n">
        <v>0.749</v>
      </c>
      <c r="AR874" s="14" t="n">
        <v>0.129</v>
      </c>
      <c r="AS874" s="14" t="n">
        <v>0.013</v>
      </c>
      <c r="AT874" s="14" t="n">
        <v>0.869</v>
      </c>
      <c r="AU874" s="14" t="n">
        <v>0.16</v>
      </c>
      <c r="AV874" s="14" t="n">
        <v>1</v>
      </c>
      <c r="AW874" s="14" t="n">
        <v>0.783</v>
      </c>
      <c r="AX874" s="14" t="n">
        <v>0.129</v>
      </c>
      <c r="AY874" s="14" t="n">
        <v>0.665</v>
      </c>
      <c r="AZ874" s="14" t="n">
        <v>1.68</v>
      </c>
      <c r="BA874" s="14" t="n">
        <v>0.16</v>
      </c>
      <c r="BB874" s="14" t="n">
        <v>1</v>
      </c>
      <c r="BC874" s="14" t="n">
        <v>0.527</v>
      </c>
      <c r="BD874" s="14" t="n">
        <v>0.129</v>
      </c>
      <c r="BE874" s="14" t="n">
        <v>0.008999999999999999</v>
      </c>
      <c r="BF874" s="14" t="n">
        <v>0.612</v>
      </c>
      <c r="BG874" s="14" t="n">
        <v>0.16</v>
      </c>
      <c r="BH874" s="14" t="n">
        <v>1</v>
      </c>
      <c r="BI874" s="14" t="n">
        <v>0.64</v>
      </c>
      <c r="BJ874" s="14" t="n">
        <v>0.129</v>
      </c>
      <c r="BK874" s="14" t="n">
        <v>0.011</v>
      </c>
      <c r="BL874" s="14" t="n">
        <v>0.742</v>
      </c>
      <c r="BM874" s="14" t="n">
        <v>0.16</v>
      </c>
      <c r="BN874" s="14" t="n">
        <v>1</v>
      </c>
      <c r="BO874" s="14" t="n">
        <v>0</v>
      </c>
      <c r="BP874" s="14" t="n">
        <v>0</v>
      </c>
      <c r="BQ874" s="14" t="n">
        <v>0</v>
      </c>
      <c r="BR874" s="14" t="n">
        <v>0</v>
      </c>
      <c r="BS874" s="14" t="n">
        <v>1</v>
      </c>
      <c r="BT874" s="14" t="n">
        <v>0</v>
      </c>
      <c r="BU874" s="14" t="n">
        <v>0</v>
      </c>
      <c r="BV874" s="14" t="n">
        <v>0</v>
      </c>
      <c r="BW874" s="14" t="n">
        <v>0.16</v>
      </c>
      <c r="BX874" s="14" t="n">
        <v>1</v>
      </c>
      <c r="BY874" s="14" t="n">
        <v>13.254</v>
      </c>
      <c r="BZ874" s="14" t="n">
        <v>0</v>
      </c>
      <c r="CA874" s="14" t="n">
        <v>13.254</v>
      </c>
      <c r="CB874" s="14" t="n">
        <v>0</v>
      </c>
      <c r="CC874" s="14" t="n">
        <v>87.07899999999999</v>
      </c>
      <c r="CD874" s="14" t="n">
        <v>7.95</v>
      </c>
      <c r="CE874" s="14" t="n">
        <v>1.543</v>
      </c>
      <c r="CF874" s="14" t="n">
        <v>101.012</v>
      </c>
      <c r="CG874" s="14" t="n">
        <v>0.16</v>
      </c>
      <c r="CH874" s="14" t="n">
        <v>1</v>
      </c>
      <c r="CI874" s="14" t="n">
        <v>0</v>
      </c>
      <c r="CJ874" s="14" t="n">
        <v>0</v>
      </c>
      <c r="CK874" s="14" t="n">
        <v>0</v>
      </c>
      <c r="CL874" s="14" t="n">
        <v>0</v>
      </c>
      <c r="CM874" s="14" t="n">
        <v>0</v>
      </c>
      <c r="CN874" s="14" t="n">
        <v>0</v>
      </c>
      <c r="CO874" s="14" t="n">
        <v>0</v>
      </c>
      <c r="CP874" s="14" t="n">
        <v>0</v>
      </c>
      <c r="CQ874" s="14" t="n">
        <v>1.348</v>
      </c>
      <c r="CR874" s="14" t="n">
        <v>0</v>
      </c>
      <c r="CS874" s="14" t="n">
        <v>5.37</v>
      </c>
      <c r="CT874" s="14" t="n">
        <v>4.861</v>
      </c>
      <c r="CU874" s="14" t="n">
        <v>10.622</v>
      </c>
    </row>
    <row r="875">
      <c r="A875" s="14" t="inlineStr">
        <is>
          <t>PSE2024</t>
        </is>
      </c>
      <c r="B875" s="14" t="inlineStr">
        <is>
          <t>PSE</t>
        </is>
      </c>
      <c r="C875" s="14" t="inlineStr">
        <is>
          <t>PSE</t>
        </is>
      </c>
      <c r="D875" s="14" t="inlineStr">
        <is>
          <t>West Bank and Gaza</t>
        </is>
      </c>
      <c r="E875" s="14" t="n">
        <v>2024</v>
      </c>
      <c r="F875" s="14" t="n">
        <v>0.16</v>
      </c>
      <c r="G875" s="14" t="n">
        <v>5.575</v>
      </c>
      <c r="H875" s="14" t="n">
        <v>1.324</v>
      </c>
      <c r="I875" s="14" t="n">
        <v>0</v>
      </c>
      <c r="J875" s="14" t="n">
        <v>5.575</v>
      </c>
      <c r="K875" s="14" t="n">
        <v>0</v>
      </c>
      <c r="L875" s="14" t="n">
        <v>1</v>
      </c>
      <c r="M875" s="14" t="n">
        <v>7.124</v>
      </c>
      <c r="N875" s="14" t="n">
        <v>3.971</v>
      </c>
      <c r="O875" s="14" t="n">
        <v>0</v>
      </c>
      <c r="P875" s="14" t="n">
        <v>7.124</v>
      </c>
      <c r="Q875" s="14" t="n">
        <v>0</v>
      </c>
      <c r="R875" s="14" t="n">
        <v>1</v>
      </c>
      <c r="S875" s="14" t="n">
        <v>12.193</v>
      </c>
      <c r="T875" s="14" t="n">
        <v>7.942</v>
      </c>
      <c r="U875" s="14" t="n">
        <v>0.266</v>
      </c>
      <c r="V875" s="14" t="n">
        <v>14.144</v>
      </c>
      <c r="W875" s="14" t="n">
        <v>0.16</v>
      </c>
      <c r="X875" s="14" t="n">
        <v>1</v>
      </c>
      <c r="Y875" s="14" t="n">
        <v>10.483</v>
      </c>
      <c r="Z875" s="14" t="n">
        <v>1.71</v>
      </c>
      <c r="AA875" s="14" t="n">
        <v>0</v>
      </c>
      <c r="AB875" s="14" t="n">
        <v>10.483</v>
      </c>
      <c r="AC875" s="14" t="n">
        <v>0</v>
      </c>
      <c r="AD875" s="14" t="n">
        <v>1</v>
      </c>
      <c r="AE875" s="14" t="n">
        <v>11.807</v>
      </c>
      <c r="AF875" s="14" t="n">
        <v>3.236</v>
      </c>
      <c r="AG875" s="14" t="n">
        <v>0</v>
      </c>
      <c r="AH875" s="14" t="n">
        <v>11.807</v>
      </c>
      <c r="AI875" s="14" t="n">
        <v>0</v>
      </c>
      <c r="AJ875" s="14" t="n">
        <v>1</v>
      </c>
      <c r="AK875" s="14" t="n">
        <v>19.748</v>
      </c>
      <c r="AL875" s="14" t="n">
        <v>11.485</v>
      </c>
      <c r="AM875" s="14" t="n">
        <v>0.43</v>
      </c>
      <c r="AN875" s="14" t="n">
        <v>22.908</v>
      </c>
      <c r="AO875" s="14" t="n">
        <v>0.16</v>
      </c>
      <c r="AP875" s="14" t="n">
        <v>1</v>
      </c>
      <c r="AQ875" s="14" t="n">
        <v>0.72</v>
      </c>
      <c r="AR875" s="14" t="n">
        <v>0.132</v>
      </c>
      <c r="AS875" s="14" t="n">
        <v>0.016</v>
      </c>
      <c r="AT875" s="14" t="n">
        <v>0.835</v>
      </c>
      <c r="AU875" s="14" t="n">
        <v>0.16</v>
      </c>
      <c r="AV875" s="14" t="n">
        <v>1</v>
      </c>
      <c r="AW875" s="14" t="n">
        <v>0.734</v>
      </c>
      <c r="AX875" s="14" t="n">
        <v>0.132</v>
      </c>
      <c r="AY875" s="14" t="n">
        <v>0.72</v>
      </c>
      <c r="AZ875" s="14" t="n">
        <v>1.686</v>
      </c>
      <c r="BA875" s="14" t="n">
        <v>0.16</v>
      </c>
      <c r="BB875" s="14" t="n">
        <v>1</v>
      </c>
      <c r="BC875" s="14" t="n">
        <v>0.51</v>
      </c>
      <c r="BD875" s="14" t="n">
        <v>0.132</v>
      </c>
      <c r="BE875" s="14" t="n">
        <v>0.011</v>
      </c>
      <c r="BF875" s="14" t="n">
        <v>0.592</v>
      </c>
      <c r="BG875" s="14" t="n">
        <v>0.16</v>
      </c>
      <c r="BH875" s="14" t="n">
        <v>1</v>
      </c>
      <c r="BI875" s="14" t="n">
        <v>0.652</v>
      </c>
      <c r="BJ875" s="14" t="n">
        <v>0.132</v>
      </c>
      <c r="BK875" s="14" t="n">
        <v>0.014</v>
      </c>
      <c r="BL875" s="14" t="n">
        <v>0.757</v>
      </c>
      <c r="BM875" s="14" t="n">
        <v>0.16</v>
      </c>
      <c r="BN875" s="14" t="n">
        <v>1</v>
      </c>
      <c r="BO875" s="14" t="n">
        <v>0</v>
      </c>
      <c r="BP875" s="14" t="n">
        <v>0</v>
      </c>
      <c r="BQ875" s="14" t="n">
        <v>0</v>
      </c>
      <c r="BR875" s="14" t="n">
        <v>0</v>
      </c>
      <c r="BS875" s="14" t="n">
        <v>1</v>
      </c>
      <c r="BT875" s="14" t="n">
        <v>0</v>
      </c>
      <c r="BU875" s="14" t="n">
        <v>0</v>
      </c>
      <c r="BV875" s="14" t="n">
        <v>0</v>
      </c>
      <c r="BW875" s="14" t="n">
        <v>0.16</v>
      </c>
      <c r="BX875" s="14" t="n">
        <v>1</v>
      </c>
      <c r="BY875" s="14" t="n">
        <v>13.646</v>
      </c>
      <c r="BZ875" s="14" t="n">
        <v>0</v>
      </c>
      <c r="CA875" s="14" t="n">
        <v>13.646</v>
      </c>
      <c r="CB875" s="14" t="n">
        <v>0</v>
      </c>
      <c r="CC875" s="14" t="n">
        <v>86.38500000000001</v>
      </c>
      <c r="CD875" s="14" t="n">
        <v>7.95</v>
      </c>
      <c r="CE875" s="14" t="n">
        <v>1.883</v>
      </c>
      <c r="CF875" s="14" t="n">
        <v>100.207</v>
      </c>
      <c r="CG875" s="14" t="n">
        <v>0.16</v>
      </c>
      <c r="CH875" s="14" t="n">
        <v>1</v>
      </c>
      <c r="CI875" s="14" t="n">
        <v>0</v>
      </c>
      <c r="CJ875" s="14" t="n">
        <v>0</v>
      </c>
      <c r="CK875" s="14" t="n">
        <v>0</v>
      </c>
      <c r="CL875" s="14" t="n">
        <v>0</v>
      </c>
      <c r="CM875" s="14" t="n">
        <v>0</v>
      </c>
      <c r="CN875" s="14" t="n">
        <v>0</v>
      </c>
      <c r="CO875" s="14" t="n">
        <v>0</v>
      </c>
      <c r="CP875" s="14" t="n">
        <v>0</v>
      </c>
      <c r="CQ875" s="14" t="n">
        <v>1.387</v>
      </c>
      <c r="CR875" s="14" t="n">
        <v>0</v>
      </c>
      <c r="CS875" s="14" t="n">
        <v>5.529</v>
      </c>
      <c r="CT875" s="14" t="n">
        <v>4.251</v>
      </c>
      <c r="CU875" s="14" t="n">
        <v>9.167999999999999</v>
      </c>
    </row>
    <row r="876">
      <c r="A876" s="14" t="inlineStr">
        <is>
          <t>YEM2021</t>
        </is>
      </c>
      <c r="B876" s="14" t="inlineStr">
        <is>
          <t>YEM</t>
        </is>
      </c>
      <c r="C876" s="14" t="inlineStr">
        <is>
          <t>YEM</t>
        </is>
      </c>
      <c r="D876" s="14" t="inlineStr">
        <is>
          <t>Yemen</t>
        </is>
      </c>
      <c r="E876" s="14" t="n">
        <v>2021</v>
      </c>
      <c r="F876" s="14" t="n">
        <v>0.05</v>
      </c>
      <c r="G876" s="14" t="n">
        <v>5.897</v>
      </c>
      <c r="H876" s="14" t="n">
        <v>1.143</v>
      </c>
      <c r="I876" s="14" t="n">
        <v>0</v>
      </c>
      <c r="J876" s="14" t="n">
        <v>5.897</v>
      </c>
      <c r="K876" s="14" t="n">
        <v>0</v>
      </c>
      <c r="L876" s="14" t="n">
        <v>1</v>
      </c>
      <c r="M876" s="14" t="n">
        <v>7.964</v>
      </c>
      <c r="N876" s="14" t="n">
        <v>3.43</v>
      </c>
      <c r="O876" s="14" t="n">
        <v>0</v>
      </c>
      <c r="P876" s="14" t="n">
        <v>7.964</v>
      </c>
      <c r="Q876" s="14" t="n">
        <v>0</v>
      </c>
      <c r="R876" s="14" t="n">
        <v>1</v>
      </c>
      <c r="S876" s="14" t="n">
        <v>11.613</v>
      </c>
      <c r="T876" s="14" t="n">
        <v>6.86</v>
      </c>
      <c r="U876" s="14" t="n">
        <v>0</v>
      </c>
      <c r="V876" s="14" t="n">
        <v>12.194</v>
      </c>
      <c r="W876" s="14" t="n">
        <v>0.05</v>
      </c>
      <c r="X876" s="14" t="n">
        <v>1</v>
      </c>
      <c r="Y876" s="14" t="n">
        <v>5.456</v>
      </c>
      <c r="Z876" s="14" t="n">
        <v>0.599</v>
      </c>
      <c r="AA876" s="14" t="n">
        <v>0</v>
      </c>
      <c r="AB876" s="14" t="n">
        <v>5.456</v>
      </c>
      <c r="AC876" s="14" t="n">
        <v>0</v>
      </c>
      <c r="AD876" s="14" t="n">
        <v>1</v>
      </c>
      <c r="AE876" s="14" t="n">
        <v>6.028</v>
      </c>
      <c r="AF876" s="14" t="n">
        <v>1.172</v>
      </c>
      <c r="AG876" s="14" t="n">
        <v>0</v>
      </c>
      <c r="AH876" s="14" t="n">
        <v>6.028</v>
      </c>
      <c r="AI876" s="14" t="n">
        <v>0</v>
      </c>
      <c r="AJ876" s="14" t="n">
        <v>1</v>
      </c>
      <c r="AK876" s="14" t="n">
        <v>9.458</v>
      </c>
      <c r="AL876" s="14" t="n">
        <v>4.461</v>
      </c>
      <c r="AM876" s="14" t="n">
        <v>0</v>
      </c>
      <c r="AN876" s="14" t="n">
        <v>9.93</v>
      </c>
      <c r="AO876" s="14" t="n">
        <v>0.05</v>
      </c>
      <c r="AP876" s="14" t="n">
        <v>1</v>
      </c>
      <c r="AQ876" s="14" t="n">
        <v>0.621</v>
      </c>
      <c r="AR876" s="14" t="n">
        <v>0.114</v>
      </c>
      <c r="AS876" s="14" t="n">
        <v>0.25</v>
      </c>
      <c r="AT876" s="14" t="n">
        <v>0.914</v>
      </c>
      <c r="AU876" s="14" t="n">
        <v>0.05</v>
      </c>
      <c r="AV876" s="14" t="n">
        <v>1</v>
      </c>
      <c r="AW876" s="14" t="n">
        <v>0.593</v>
      </c>
      <c r="AX876" s="14" t="n">
        <v>0.114</v>
      </c>
      <c r="AY876" s="14" t="n">
        <v>0.179</v>
      </c>
      <c r="AZ876" s="14" t="n">
        <v>0.8110000000000001</v>
      </c>
      <c r="BA876" s="14" t="n">
        <v>0.05</v>
      </c>
      <c r="BB876" s="14" t="n">
        <v>1</v>
      </c>
      <c r="BC876" s="14" t="n">
        <v>0.44</v>
      </c>
      <c r="BD876" s="14" t="n">
        <v>0.114</v>
      </c>
      <c r="BE876" s="14" t="n">
        <v>0</v>
      </c>
      <c r="BF876" s="14" t="n">
        <v>0.462</v>
      </c>
      <c r="BG876" s="14" t="n">
        <v>0.05</v>
      </c>
      <c r="BH876" s="14" t="n">
        <v>1</v>
      </c>
      <c r="BI876" s="14" t="n">
        <v>0.5600000000000001</v>
      </c>
      <c r="BJ876" s="14" t="n">
        <v>0.114</v>
      </c>
      <c r="BK876" s="14" t="n">
        <v>0</v>
      </c>
      <c r="BL876" s="14" t="n">
        <v>0.588</v>
      </c>
      <c r="BM876" s="14" t="n">
        <v>0.05</v>
      </c>
      <c r="BN876" s="14" t="n">
        <v>1</v>
      </c>
      <c r="BO876" s="14" t="n">
        <v>0</v>
      </c>
      <c r="BP876" s="14" t="n">
        <v>0</v>
      </c>
      <c r="BQ876" s="14" t="n">
        <v>0</v>
      </c>
      <c r="BR876" s="14" t="n">
        <v>0</v>
      </c>
      <c r="BS876" s="14" t="n">
        <v>1</v>
      </c>
      <c r="BT876" s="14" t="n">
        <v>0</v>
      </c>
      <c r="BU876" s="14" t="n">
        <v>0</v>
      </c>
      <c r="BV876" s="14" t="n">
        <v>0</v>
      </c>
      <c r="BW876" s="14" t="n">
        <v>0.05</v>
      </c>
      <c r="BX876" s="14" t="n">
        <v>1</v>
      </c>
      <c r="BY876" s="14" t="n">
        <v>11.787</v>
      </c>
      <c r="BZ876" s="14" t="n">
        <v>0</v>
      </c>
      <c r="CA876" s="14" t="n">
        <v>11.787</v>
      </c>
      <c r="CB876" s="14" t="n">
        <v>0</v>
      </c>
      <c r="CC876" s="14" t="n">
        <v>81.69499999999999</v>
      </c>
      <c r="CD876" s="14" t="n">
        <v>7.95</v>
      </c>
      <c r="CE876" s="14" t="n">
        <v>0</v>
      </c>
      <c r="CF876" s="14" t="n">
        <v>85.78</v>
      </c>
      <c r="CG876" s="14" t="n">
        <v>0.05</v>
      </c>
      <c r="CH876" s="14" t="n">
        <v>1</v>
      </c>
      <c r="CI876" s="14" t="n">
        <v>0</v>
      </c>
      <c r="CJ876" s="14" t="n">
        <v>0</v>
      </c>
      <c r="CK876" s="14" t="n">
        <v>0</v>
      </c>
      <c r="CL876" s="14" t="n">
        <v>0</v>
      </c>
      <c r="CM876" s="14" t="n">
        <v>0</v>
      </c>
      <c r="CN876" s="14" t="n">
        <v>0</v>
      </c>
      <c r="CO876" s="14" t="n">
        <v>0</v>
      </c>
      <c r="CP876" s="14" t="n">
        <v>0</v>
      </c>
      <c r="CQ876" s="14" t="n">
        <v>1.198</v>
      </c>
      <c r="CR876" s="14" t="n">
        <v>1</v>
      </c>
      <c r="CS876" s="14" t="n">
        <v>4.884</v>
      </c>
      <c r="CT876" s="14" t="n">
        <v>4.753</v>
      </c>
      <c r="CU876" s="14" t="n">
        <v>14.129</v>
      </c>
    </row>
    <row r="877">
      <c r="A877" s="14" t="inlineStr">
        <is>
          <t>YEM2022</t>
        </is>
      </c>
      <c r="B877" s="14" t="inlineStr">
        <is>
          <t>YEM</t>
        </is>
      </c>
      <c r="C877" s="14" t="inlineStr">
        <is>
          <t>YEM</t>
        </is>
      </c>
      <c r="D877" s="14" t="inlineStr">
        <is>
          <t>Yemen</t>
        </is>
      </c>
      <c r="E877" s="14" t="n">
        <v>2022</v>
      </c>
      <c r="F877" s="14" t="n">
        <v>0.05</v>
      </c>
      <c r="G877" s="14" t="n">
        <v>11.72</v>
      </c>
      <c r="H877" s="14" t="n">
        <v>1.235</v>
      </c>
      <c r="I877" s="14" t="n">
        <v>0</v>
      </c>
      <c r="J877" s="14" t="n">
        <v>11.72</v>
      </c>
      <c r="K877" s="14" t="n">
        <v>0</v>
      </c>
      <c r="L877" s="14" t="n">
        <v>1</v>
      </c>
      <c r="M877" s="14" t="n">
        <v>9.782999999999999</v>
      </c>
      <c r="N877" s="14" t="n">
        <v>3.704</v>
      </c>
      <c r="O877" s="14" t="n">
        <v>0</v>
      </c>
      <c r="P877" s="14" t="n">
        <v>9.782999999999999</v>
      </c>
      <c r="Q877" s="14" t="n">
        <v>0</v>
      </c>
      <c r="R877" s="14" t="n">
        <v>1</v>
      </c>
      <c r="S877" s="14" t="n">
        <v>17.893</v>
      </c>
      <c r="T877" s="14" t="n">
        <v>7.408</v>
      </c>
      <c r="U877" s="14" t="n">
        <v>0.066</v>
      </c>
      <c r="V877" s="14" t="n">
        <v>18.788</v>
      </c>
      <c r="W877" s="14" t="n">
        <v>0.05</v>
      </c>
      <c r="X877" s="14" t="n">
        <v>1</v>
      </c>
      <c r="Y877" s="14" t="n">
        <v>5.892</v>
      </c>
      <c r="Z877" s="14" t="n">
        <v>0.647</v>
      </c>
      <c r="AA877" s="14" t="n">
        <v>0</v>
      </c>
      <c r="AB877" s="14" t="n">
        <v>5.892</v>
      </c>
      <c r="AC877" s="14" t="n">
        <v>0</v>
      </c>
      <c r="AD877" s="14" t="n">
        <v>1</v>
      </c>
      <c r="AE877" s="14" t="n">
        <v>6.509</v>
      </c>
      <c r="AF877" s="14" t="n">
        <v>1.266</v>
      </c>
      <c r="AG877" s="14" t="n">
        <v>0</v>
      </c>
      <c r="AH877" s="14" t="n">
        <v>6.509</v>
      </c>
      <c r="AI877" s="14" t="n">
        <v>0</v>
      </c>
      <c r="AJ877" s="14" t="n">
        <v>1</v>
      </c>
      <c r="AK877" s="14" t="n">
        <v>10.213</v>
      </c>
      <c r="AL877" s="14" t="n">
        <v>4.818</v>
      </c>
      <c r="AM877" s="14" t="n">
        <v>0.038</v>
      </c>
      <c r="AN877" s="14" t="n">
        <v>10.724</v>
      </c>
      <c r="AO877" s="14" t="n">
        <v>0.05</v>
      </c>
      <c r="AP877" s="14" t="n">
        <v>1</v>
      </c>
      <c r="AQ877" s="14" t="n">
        <v>0.847</v>
      </c>
      <c r="AR877" s="14" t="n">
        <v>0.123</v>
      </c>
      <c r="AS877" s="14" t="n">
        <v>0.266</v>
      </c>
      <c r="AT877" s="14" t="n">
        <v>1.164</v>
      </c>
      <c r="AU877" s="14" t="n">
        <v>0.05</v>
      </c>
      <c r="AV877" s="14" t="n">
        <v>1</v>
      </c>
      <c r="AW877" s="14" t="n">
        <v>0.947</v>
      </c>
      <c r="AX877" s="14" t="n">
        <v>0.123</v>
      </c>
      <c r="AY877" s="14" t="n">
        <v>0.183</v>
      </c>
      <c r="AZ877" s="14" t="n">
        <v>1.182</v>
      </c>
      <c r="BA877" s="14" t="n">
        <v>0.05</v>
      </c>
      <c r="BB877" s="14" t="n">
        <v>1</v>
      </c>
      <c r="BC877" s="14" t="n">
        <v>0.589</v>
      </c>
      <c r="BD877" s="14" t="n">
        <v>0.123</v>
      </c>
      <c r="BE877" s="14" t="n">
        <v>0.002</v>
      </c>
      <c r="BF877" s="14" t="n">
        <v>0.618</v>
      </c>
      <c r="BG877" s="14" t="n">
        <v>0.05</v>
      </c>
      <c r="BH877" s="14" t="n">
        <v>1</v>
      </c>
      <c r="BI877" s="14" t="n">
        <v>0.6889999999999999</v>
      </c>
      <c r="BJ877" s="14" t="n">
        <v>0.123</v>
      </c>
      <c r="BK877" s="14" t="n">
        <v>0.003</v>
      </c>
      <c r="BL877" s="14" t="n">
        <v>0.723</v>
      </c>
      <c r="BM877" s="14" t="n">
        <v>0.05</v>
      </c>
      <c r="BN877" s="14" t="n">
        <v>1</v>
      </c>
      <c r="BO877" s="14" t="n">
        <v>0</v>
      </c>
      <c r="BP877" s="14" t="n">
        <v>0</v>
      </c>
      <c r="BQ877" s="14" t="n">
        <v>0</v>
      </c>
      <c r="BR877" s="14" t="n">
        <v>0</v>
      </c>
      <c r="BS877" s="14" t="n">
        <v>1</v>
      </c>
      <c r="BT877" s="14" t="n">
        <v>0</v>
      </c>
      <c r="BU877" s="14" t="n">
        <v>0</v>
      </c>
      <c r="BV877" s="14" t="n">
        <v>0</v>
      </c>
      <c r="BW877" s="14" t="n">
        <v>0.05</v>
      </c>
      <c r="BX877" s="14" t="n">
        <v>1</v>
      </c>
      <c r="BY877" s="14" t="n">
        <v>12.729</v>
      </c>
      <c r="BZ877" s="14" t="n">
        <v>0</v>
      </c>
      <c r="CA877" s="14" t="n">
        <v>12.729</v>
      </c>
      <c r="CB877" s="14" t="n">
        <v>0</v>
      </c>
      <c r="CC877" s="14" t="n">
        <v>102.477</v>
      </c>
      <c r="CD877" s="14" t="n">
        <v>7.95</v>
      </c>
      <c r="CE877" s="14" t="n">
        <v>0.379</v>
      </c>
      <c r="CF877" s="14" t="n">
        <v>107.6</v>
      </c>
      <c r="CG877" s="14" t="n">
        <v>0.05</v>
      </c>
      <c r="CH877" s="14" t="n">
        <v>1</v>
      </c>
      <c r="CI877" s="14" t="n">
        <v>0</v>
      </c>
      <c r="CJ877" s="14" t="n">
        <v>0</v>
      </c>
      <c r="CK877" s="14" t="n">
        <v>0</v>
      </c>
      <c r="CL877" s="14" t="n">
        <v>0</v>
      </c>
      <c r="CM877" s="14" t="n">
        <v>0</v>
      </c>
      <c r="CN877" s="14" t="n">
        <v>0</v>
      </c>
      <c r="CO877" s="14" t="n">
        <v>0</v>
      </c>
      <c r="CP877" s="14" t="n">
        <v>0</v>
      </c>
      <c r="CQ877" s="14" t="n">
        <v>1.294</v>
      </c>
      <c r="CR877" s="14" t="n">
        <v>1</v>
      </c>
      <c r="CS877" s="14" t="n">
        <v>5.275</v>
      </c>
      <c r="CT877" s="14" t="n">
        <v>10.485</v>
      </c>
      <c r="CU877" s="14" t="n">
        <v>28.059</v>
      </c>
    </row>
    <row r="878">
      <c r="A878" s="14" t="inlineStr">
        <is>
          <t>YEM2023</t>
        </is>
      </c>
      <c r="B878" s="14" t="inlineStr">
        <is>
          <t>YEM</t>
        </is>
      </c>
      <c r="C878" s="14" t="inlineStr">
        <is>
          <t>YEM</t>
        </is>
      </c>
      <c r="D878" s="14" t="inlineStr">
        <is>
          <t>Yemen</t>
        </is>
      </c>
      <c r="E878" s="14" t="n">
        <v>2023</v>
      </c>
      <c r="F878" s="14" t="n">
        <v>0.05</v>
      </c>
      <c r="G878" s="14" t="n">
        <v>6.147</v>
      </c>
      <c r="H878" s="14" t="n">
        <v>1.286</v>
      </c>
      <c r="I878" s="14" t="n">
        <v>0</v>
      </c>
      <c r="J878" s="14" t="n">
        <v>6.147</v>
      </c>
      <c r="K878" s="14" t="n">
        <v>0</v>
      </c>
      <c r="L878" s="14" t="n">
        <v>1</v>
      </c>
      <c r="M878" s="14" t="n">
        <v>7.886</v>
      </c>
      <c r="N878" s="14" t="n">
        <v>3.857</v>
      </c>
      <c r="O878" s="14" t="n">
        <v>0</v>
      </c>
      <c r="P878" s="14" t="n">
        <v>7.886</v>
      </c>
      <c r="Q878" s="14" t="n">
        <v>0</v>
      </c>
      <c r="R878" s="14" t="n">
        <v>1</v>
      </c>
      <c r="S878" s="14" t="n">
        <v>12.575</v>
      </c>
      <c r="T878" s="14" t="n">
        <v>7.714</v>
      </c>
      <c r="U878" s="14" t="n">
        <v>0.07000000000000001</v>
      </c>
      <c r="V878" s="14" t="n">
        <v>13.204</v>
      </c>
      <c r="W878" s="14" t="n">
        <v>0.05</v>
      </c>
      <c r="X878" s="14" t="n">
        <v>1</v>
      </c>
      <c r="Y878" s="14" t="n">
        <v>6.135</v>
      </c>
      <c r="Z878" s="14" t="n">
        <v>0.673</v>
      </c>
      <c r="AA878" s="14" t="n">
        <v>0</v>
      </c>
      <c r="AB878" s="14" t="n">
        <v>6.135</v>
      </c>
      <c r="AC878" s="14" t="n">
        <v>0</v>
      </c>
      <c r="AD878" s="14" t="n">
        <v>1</v>
      </c>
      <c r="AE878" s="14" t="n">
        <v>6.778</v>
      </c>
      <c r="AF878" s="14" t="n">
        <v>1.318</v>
      </c>
      <c r="AG878" s="14" t="n">
        <v>0</v>
      </c>
      <c r="AH878" s="14" t="n">
        <v>6.778</v>
      </c>
      <c r="AI878" s="14" t="n">
        <v>0</v>
      </c>
      <c r="AJ878" s="14" t="n">
        <v>1</v>
      </c>
      <c r="AK878" s="14" t="n">
        <v>10.635</v>
      </c>
      <c r="AL878" s="14" t="n">
        <v>5.017</v>
      </c>
      <c r="AM878" s="14" t="n">
        <v>0.059</v>
      </c>
      <c r="AN878" s="14" t="n">
        <v>11.167</v>
      </c>
      <c r="AO878" s="14" t="n">
        <v>0.05</v>
      </c>
      <c r="AP878" s="14" t="n">
        <v>1</v>
      </c>
      <c r="AQ878" s="14" t="n">
        <v>0.749</v>
      </c>
      <c r="AR878" s="14" t="n">
        <v>0.129</v>
      </c>
      <c r="AS878" s="14" t="n">
        <v>0.285</v>
      </c>
      <c r="AT878" s="14" t="n">
        <v>1.079</v>
      </c>
      <c r="AU878" s="14" t="n">
        <v>0.05</v>
      </c>
      <c r="AV878" s="14" t="n">
        <v>1</v>
      </c>
      <c r="AW878" s="14" t="n">
        <v>0.783</v>
      </c>
      <c r="AX878" s="14" t="n">
        <v>0.129</v>
      </c>
      <c r="AY878" s="14" t="n">
        <v>0.202</v>
      </c>
      <c r="AZ878" s="14" t="n">
        <v>1.028</v>
      </c>
      <c r="BA878" s="14" t="n">
        <v>0.05</v>
      </c>
      <c r="BB878" s="14" t="n">
        <v>1</v>
      </c>
      <c r="BC878" s="14" t="n">
        <v>0.527</v>
      </c>
      <c r="BD878" s="14" t="n">
        <v>0.129</v>
      </c>
      <c r="BE878" s="14" t="n">
        <v>0.003</v>
      </c>
      <c r="BF878" s="14" t="n">
        <v>0.554</v>
      </c>
      <c r="BG878" s="14" t="n">
        <v>0.05</v>
      </c>
      <c r="BH878" s="14" t="n">
        <v>1</v>
      </c>
      <c r="BI878" s="14" t="n">
        <v>0.64</v>
      </c>
      <c r="BJ878" s="14" t="n">
        <v>0.129</v>
      </c>
      <c r="BK878" s="14" t="n">
        <v>0.004</v>
      </c>
      <c r="BL878" s="14" t="n">
        <v>0.672</v>
      </c>
      <c r="BM878" s="14" t="n">
        <v>0.05</v>
      </c>
      <c r="BN878" s="14" t="n">
        <v>1</v>
      </c>
      <c r="BO878" s="14" t="n">
        <v>0</v>
      </c>
      <c r="BP878" s="14" t="n">
        <v>0</v>
      </c>
      <c r="BQ878" s="14" t="n">
        <v>0</v>
      </c>
      <c r="BR878" s="14" t="n">
        <v>0</v>
      </c>
      <c r="BS878" s="14" t="n">
        <v>1</v>
      </c>
      <c r="BT878" s="14" t="n">
        <v>0</v>
      </c>
      <c r="BU878" s="14" t="n">
        <v>0</v>
      </c>
      <c r="BV878" s="14" t="n">
        <v>0</v>
      </c>
      <c r="BW878" s="14" t="n">
        <v>0.05</v>
      </c>
      <c r="BX878" s="14" t="n">
        <v>1</v>
      </c>
      <c r="BY878" s="14" t="n">
        <v>13.254</v>
      </c>
      <c r="BZ878" s="14" t="n">
        <v>0</v>
      </c>
      <c r="CA878" s="14" t="n">
        <v>13.254</v>
      </c>
      <c r="CB878" s="14" t="n">
        <v>0</v>
      </c>
      <c r="CC878" s="14" t="n">
        <v>87.07899999999999</v>
      </c>
      <c r="CD878" s="14" t="n">
        <v>7.95</v>
      </c>
      <c r="CE878" s="14" t="n">
        <v>0.482</v>
      </c>
      <c r="CF878" s="14" t="n">
        <v>91.43300000000001</v>
      </c>
      <c r="CG878" s="14" t="n">
        <v>0.05</v>
      </c>
      <c r="CH878" s="14" t="n">
        <v>1</v>
      </c>
      <c r="CI878" s="14" t="n">
        <v>0</v>
      </c>
      <c r="CJ878" s="14" t="n">
        <v>0</v>
      </c>
      <c r="CK878" s="14" t="n">
        <v>0</v>
      </c>
      <c r="CL878" s="14" t="n">
        <v>0</v>
      </c>
      <c r="CM878" s="14" t="n">
        <v>0</v>
      </c>
      <c r="CN878" s="14" t="n">
        <v>0</v>
      </c>
      <c r="CO878" s="14" t="n">
        <v>0</v>
      </c>
      <c r="CP878" s="14" t="n">
        <v>0</v>
      </c>
      <c r="CQ878" s="14" t="n">
        <v>1.348</v>
      </c>
      <c r="CR878" s="14" t="n">
        <v>1</v>
      </c>
      <c r="CS878" s="14" t="n">
        <v>5.492</v>
      </c>
      <c r="CT878" s="14" t="n">
        <v>4.861</v>
      </c>
      <c r="CU878" s="14" t="n">
        <v>9.260999999999999</v>
      </c>
    </row>
    <row r="879">
      <c r="A879" s="14" t="inlineStr">
        <is>
          <t>YEM2024</t>
        </is>
      </c>
      <c r="B879" s="14" t="inlineStr">
        <is>
          <t>YEM</t>
        </is>
      </c>
      <c r="C879" s="14" t="inlineStr">
        <is>
          <t>YEM</t>
        </is>
      </c>
      <c r="D879" s="14" t="inlineStr">
        <is>
          <t>Yemen</t>
        </is>
      </c>
      <c r="E879" s="14" t="n">
        <v>2024</v>
      </c>
      <c r="F879" s="14" t="n">
        <v>0.05</v>
      </c>
      <c r="G879" s="14" t="n">
        <v>5.575</v>
      </c>
      <c r="H879" s="14" t="n">
        <v>1.324</v>
      </c>
      <c r="I879" s="14" t="n">
        <v>0</v>
      </c>
      <c r="J879" s="14" t="n">
        <v>5.575</v>
      </c>
      <c r="K879" s="14" t="n">
        <v>0</v>
      </c>
      <c r="L879" s="14" t="n">
        <v>1</v>
      </c>
      <c r="M879" s="14" t="n">
        <v>7.124</v>
      </c>
      <c r="N879" s="14" t="n">
        <v>3.971</v>
      </c>
      <c r="O879" s="14" t="n">
        <v>0</v>
      </c>
      <c r="P879" s="14" t="n">
        <v>7.124</v>
      </c>
      <c r="Q879" s="14" t="n">
        <v>0</v>
      </c>
      <c r="R879" s="14" t="n">
        <v>1</v>
      </c>
      <c r="S879" s="14" t="n">
        <v>12.193</v>
      </c>
      <c r="T879" s="14" t="n">
        <v>7.942</v>
      </c>
      <c r="U879" s="14" t="n">
        <v>0.083</v>
      </c>
      <c r="V879" s="14" t="n">
        <v>12.802</v>
      </c>
      <c r="W879" s="14" t="n">
        <v>0.05</v>
      </c>
      <c r="X879" s="14" t="n">
        <v>1</v>
      </c>
      <c r="Y879" s="14" t="n">
        <v>6.316</v>
      </c>
      <c r="Z879" s="14" t="n">
        <v>0.6929999999999999</v>
      </c>
      <c r="AA879" s="14" t="n">
        <v>0</v>
      </c>
      <c r="AB879" s="14" t="n">
        <v>6.316</v>
      </c>
      <c r="AC879" s="14" t="n">
        <v>0</v>
      </c>
      <c r="AD879" s="14" t="n">
        <v>1</v>
      </c>
      <c r="AE879" s="14" t="n">
        <v>6.978</v>
      </c>
      <c r="AF879" s="14" t="n">
        <v>1.357</v>
      </c>
      <c r="AG879" s="14" t="n">
        <v>0</v>
      </c>
      <c r="AH879" s="14" t="n">
        <v>6.978</v>
      </c>
      <c r="AI879" s="14" t="n">
        <v>0</v>
      </c>
      <c r="AJ879" s="14" t="n">
        <v>1</v>
      </c>
      <c r="AK879" s="14" t="n">
        <v>10.949</v>
      </c>
      <c r="AL879" s="14" t="n">
        <v>5.165</v>
      </c>
      <c r="AM879" s="14" t="n">
        <v>0.075</v>
      </c>
      <c r="AN879" s="14" t="n">
        <v>11.496</v>
      </c>
      <c r="AO879" s="14" t="n">
        <v>0.05</v>
      </c>
      <c r="AP879" s="14" t="n">
        <v>1</v>
      </c>
      <c r="AQ879" s="14" t="n">
        <v>0.72</v>
      </c>
      <c r="AR879" s="14" t="n">
        <v>0.132</v>
      </c>
      <c r="AS879" s="14" t="n">
        <v>0.297</v>
      </c>
      <c r="AT879" s="14" t="n">
        <v>1.06</v>
      </c>
      <c r="AU879" s="14" t="n">
        <v>0.05</v>
      </c>
      <c r="AV879" s="14" t="n">
        <v>1</v>
      </c>
      <c r="AW879" s="14" t="n">
        <v>0.734</v>
      </c>
      <c r="AX879" s="14" t="n">
        <v>0.132</v>
      </c>
      <c r="AY879" s="14" t="n">
        <v>0.212</v>
      </c>
      <c r="AZ879" s="14" t="n">
        <v>0.986</v>
      </c>
      <c r="BA879" s="14" t="n">
        <v>0.05</v>
      </c>
      <c r="BB879" s="14" t="n">
        <v>1</v>
      </c>
      <c r="BC879" s="14" t="n">
        <v>0.51</v>
      </c>
      <c r="BD879" s="14" t="n">
        <v>0.132</v>
      </c>
      <c r="BE879" s="14" t="n">
        <v>0.003</v>
      </c>
      <c r="BF879" s="14" t="n">
        <v>0.536</v>
      </c>
      <c r="BG879" s="14" t="n">
        <v>0.05</v>
      </c>
      <c r="BH879" s="14" t="n">
        <v>1</v>
      </c>
      <c r="BI879" s="14" t="n">
        <v>0.652</v>
      </c>
      <c r="BJ879" s="14" t="n">
        <v>0.132</v>
      </c>
      <c r="BK879" s="14" t="n">
        <v>0.004</v>
      </c>
      <c r="BL879" s="14" t="n">
        <v>0.6850000000000001</v>
      </c>
      <c r="BM879" s="14" t="n">
        <v>0.05</v>
      </c>
      <c r="BN879" s="14" t="n">
        <v>1</v>
      </c>
      <c r="BO879" s="14" t="n">
        <v>0</v>
      </c>
      <c r="BP879" s="14" t="n">
        <v>0</v>
      </c>
      <c r="BQ879" s="14" t="n">
        <v>0</v>
      </c>
      <c r="BR879" s="14" t="n">
        <v>0</v>
      </c>
      <c r="BS879" s="14" t="n">
        <v>1</v>
      </c>
      <c r="BT879" s="14" t="n">
        <v>0</v>
      </c>
      <c r="BU879" s="14" t="n">
        <v>0</v>
      </c>
      <c r="BV879" s="14" t="n">
        <v>0</v>
      </c>
      <c r="BW879" s="14" t="n">
        <v>0.05</v>
      </c>
      <c r="BX879" s="14" t="n">
        <v>1</v>
      </c>
      <c r="BY879" s="14" t="n">
        <v>13.646</v>
      </c>
      <c r="BZ879" s="14" t="n">
        <v>0</v>
      </c>
      <c r="CA879" s="14" t="n">
        <v>13.646</v>
      </c>
      <c r="CB879" s="14" t="n">
        <v>0</v>
      </c>
      <c r="CC879" s="14" t="n">
        <v>86.38500000000001</v>
      </c>
      <c r="CD879" s="14" t="n">
        <v>7.95</v>
      </c>
      <c r="CE879" s="14" t="n">
        <v>0.588</v>
      </c>
      <c r="CF879" s="14" t="n">
        <v>90.705</v>
      </c>
      <c r="CG879" s="14" t="n">
        <v>0.05</v>
      </c>
      <c r="CH879" s="14" t="n">
        <v>1</v>
      </c>
      <c r="CI879" s="14" t="n">
        <v>0</v>
      </c>
      <c r="CJ879" s="14" t="n">
        <v>0</v>
      </c>
      <c r="CK879" s="14" t="n">
        <v>0</v>
      </c>
      <c r="CL879" s="14" t="n">
        <v>0</v>
      </c>
      <c r="CM879" s="14" t="n">
        <v>0</v>
      </c>
      <c r="CN879" s="14" t="n">
        <v>0</v>
      </c>
      <c r="CO879" s="14" t="n">
        <v>0</v>
      </c>
      <c r="CP879" s="14" t="n">
        <v>0</v>
      </c>
      <c r="CQ879" s="14" t="n">
        <v>1.387</v>
      </c>
      <c r="CR879" s="14" t="n">
        <v>1</v>
      </c>
      <c r="CS879" s="14" t="n">
        <v>5.654</v>
      </c>
      <c r="CT879" s="14" t="n">
        <v>4.251</v>
      </c>
      <c r="CU879" s="14" t="n">
        <v>7.598</v>
      </c>
    </row>
    <row r="880">
      <c r="A880" s="14" t="inlineStr">
        <is>
          <t>ZMB2021</t>
        </is>
      </c>
      <c r="B880" s="14" t="inlineStr">
        <is>
          <t>ZMB</t>
        </is>
      </c>
      <c r="C880" s="14" t="inlineStr">
        <is>
          <t>ZMB</t>
        </is>
      </c>
      <c r="D880" s="14" t="inlineStr">
        <is>
          <t>Zambia</t>
        </is>
      </c>
      <c r="E880" s="14" t="n">
        <v>2021</v>
      </c>
      <c r="F880" s="14" t="n">
        <v>0.16</v>
      </c>
      <c r="G880" s="14" t="n">
        <v>2.093</v>
      </c>
      <c r="H880" s="14" t="n">
        <v>0.616</v>
      </c>
      <c r="I880" s="14" t="n">
        <v>0.169</v>
      </c>
      <c r="J880" s="14" t="n">
        <v>2.261</v>
      </c>
      <c r="K880" s="14" t="n">
        <v>0</v>
      </c>
      <c r="L880" s="14" t="n">
        <v>1</v>
      </c>
      <c r="M880" s="14" t="n">
        <v>3.308</v>
      </c>
      <c r="N880" s="14" t="n">
        <v>1.849</v>
      </c>
      <c r="O880" s="14" t="n">
        <v>0.166</v>
      </c>
      <c r="P880" s="14" t="n">
        <v>3.474</v>
      </c>
      <c r="Q880" s="14" t="n">
        <v>0</v>
      </c>
      <c r="R880" s="14" t="n">
        <v>1</v>
      </c>
      <c r="S880" s="14" t="n">
        <v>5.174</v>
      </c>
      <c r="T880" s="14" t="n">
        <v>3.698</v>
      </c>
      <c r="U880" s="14" t="n">
        <v>0</v>
      </c>
      <c r="V880" s="14" t="n">
        <v>6.002</v>
      </c>
      <c r="W880" s="14" t="n">
        <v>0.16</v>
      </c>
      <c r="X880" s="14" t="n">
        <v>1</v>
      </c>
      <c r="Y880" s="14" t="n">
        <v>16.166</v>
      </c>
      <c r="Z880" s="14" t="n">
        <v>2.185</v>
      </c>
      <c r="AA880" s="14" t="n">
        <v>0</v>
      </c>
      <c r="AB880" s="14" t="n">
        <v>16.166</v>
      </c>
      <c r="AC880" s="14" t="n">
        <v>0</v>
      </c>
      <c r="AD880" s="14" t="n">
        <v>1</v>
      </c>
      <c r="AE880" s="14" t="n">
        <v>17.31</v>
      </c>
      <c r="AF880" s="14" t="n">
        <v>4.047</v>
      </c>
      <c r="AG880" s="14" t="n">
        <v>0</v>
      </c>
      <c r="AH880" s="14" t="n">
        <v>17.31</v>
      </c>
      <c r="AI880" s="14" t="n">
        <v>0</v>
      </c>
      <c r="AJ880" s="14" t="n">
        <v>1</v>
      </c>
      <c r="AK880" s="14" t="n">
        <v>24.169</v>
      </c>
      <c r="AL880" s="14" t="n">
        <v>12.872</v>
      </c>
      <c r="AM880" s="14" t="n">
        <v>0</v>
      </c>
      <c r="AN880" s="14" t="n">
        <v>28.036</v>
      </c>
      <c r="AO880" s="14" t="n">
        <v>0.16</v>
      </c>
      <c r="AP880" s="14" t="n">
        <v>1</v>
      </c>
      <c r="AQ880" s="14" t="n">
        <v>0.619</v>
      </c>
      <c r="AR880" s="14" t="n">
        <v>0.114</v>
      </c>
      <c r="AS880" s="14" t="n">
        <v>0.276</v>
      </c>
      <c r="AT880" s="14" t="n">
        <v>0.895</v>
      </c>
      <c r="AU880" s="14" t="n">
        <v>0</v>
      </c>
      <c r="AV880" s="14" t="n">
        <v>1</v>
      </c>
      <c r="AW880" s="14" t="n">
        <v>0.599</v>
      </c>
      <c r="AX880" s="14" t="n">
        <v>0.114</v>
      </c>
      <c r="AY880" s="14" t="n">
        <v>0.198</v>
      </c>
      <c r="AZ880" s="14" t="n">
        <v>0.798</v>
      </c>
      <c r="BA880" s="14" t="n">
        <v>0</v>
      </c>
      <c r="BB880" s="14" t="n">
        <v>1</v>
      </c>
      <c r="BC880" s="14" t="n">
        <v>0.439</v>
      </c>
      <c r="BD880" s="14" t="n">
        <v>0.114</v>
      </c>
      <c r="BE880" s="14" t="n">
        <v>0.075</v>
      </c>
      <c r="BF880" s="14" t="n">
        <v>0.596</v>
      </c>
      <c r="BG880" s="14" t="n">
        <v>0.16</v>
      </c>
      <c r="BH880" s="14" t="n">
        <v>1</v>
      </c>
      <c r="BI880" s="14" t="n">
        <v>0.505</v>
      </c>
      <c r="BJ880" s="14" t="n">
        <v>0.114</v>
      </c>
      <c r="BK880" s="14" t="n">
        <v>0.264</v>
      </c>
      <c r="BL880" s="14" t="n">
        <v>0.769</v>
      </c>
      <c r="BM880" s="14" t="n">
        <v>0</v>
      </c>
      <c r="BN880" s="14" t="n">
        <v>1</v>
      </c>
      <c r="BO880" s="14" t="n">
        <v>0</v>
      </c>
      <c r="BP880" s="14" t="n">
        <v>0</v>
      </c>
      <c r="BQ880" s="14" t="n">
        <v>0.093</v>
      </c>
      <c r="BR880" s="14" t="n">
        <v>0</v>
      </c>
      <c r="BS880" s="14" t="n">
        <v>0.833</v>
      </c>
      <c r="BT880" s="14" t="n">
        <v>0</v>
      </c>
      <c r="BU880" s="14" t="n">
        <v>0</v>
      </c>
      <c r="BV880" s="14" t="n">
        <v>0.055</v>
      </c>
      <c r="BW880" s="14" t="n">
        <v>0.16</v>
      </c>
      <c r="BX880" s="14" t="n">
        <v>1</v>
      </c>
      <c r="BY880" s="14" t="n">
        <v>11.787</v>
      </c>
      <c r="BZ880" s="14" t="n">
        <v>0</v>
      </c>
      <c r="CA880" s="14" t="n">
        <v>11.787</v>
      </c>
      <c r="CB880" s="14" t="n">
        <v>0</v>
      </c>
      <c r="CC880" s="14" t="n">
        <v>78.125</v>
      </c>
      <c r="CD880" s="14" t="n">
        <v>7.95</v>
      </c>
      <c r="CE880" s="14" t="n">
        <v>27.252</v>
      </c>
      <c r="CF880" s="14" t="n">
        <v>122.238</v>
      </c>
      <c r="CG880" s="14" t="n">
        <v>0.16</v>
      </c>
      <c r="CH880" s="14" t="n">
        <v>1</v>
      </c>
      <c r="CI880" s="14" t="n">
        <v>0</v>
      </c>
      <c r="CJ880" s="14" t="n">
        <v>0</v>
      </c>
      <c r="CK880" s="14" t="n">
        <v>0</v>
      </c>
      <c r="CL880" s="14" t="n">
        <v>0</v>
      </c>
      <c r="CM880" s="14" t="n">
        <v>0</v>
      </c>
      <c r="CN880" s="14" t="n">
        <v>0</v>
      </c>
      <c r="CO880" s="14" t="n">
        <v>0</v>
      </c>
      <c r="CP880" s="14" t="n">
        <v>0.922</v>
      </c>
      <c r="CQ880" s="14" t="n">
        <v>1.198</v>
      </c>
      <c r="CR880" s="14" t="n">
        <v>0</v>
      </c>
      <c r="CS880" s="14" t="n">
        <v>4.776</v>
      </c>
      <c r="CT880" s="14" t="n">
        <v>4.753</v>
      </c>
      <c r="CU880" s="14" t="n">
        <v>15.162</v>
      </c>
    </row>
    <row r="881">
      <c r="A881" s="14" t="inlineStr">
        <is>
          <t>ZMB2022</t>
        </is>
      </c>
      <c r="B881" s="14" t="inlineStr">
        <is>
          <t>ZMB</t>
        </is>
      </c>
      <c r="C881" s="14" t="inlineStr">
        <is>
          <t>ZMB</t>
        </is>
      </c>
      <c r="D881" s="14" t="inlineStr">
        <is>
          <t>Zambia</t>
        </is>
      </c>
      <c r="E881" s="14" t="n">
        <v>2022</v>
      </c>
      <c r="F881" s="14" t="n">
        <v>0.16</v>
      </c>
      <c r="G881" s="14" t="n">
        <v>2.711</v>
      </c>
      <c r="H881" s="14" t="n">
        <v>0.668</v>
      </c>
      <c r="I881" s="14" t="n">
        <v>0.25</v>
      </c>
      <c r="J881" s="14" t="n">
        <v>2.961</v>
      </c>
      <c r="K881" s="14" t="n">
        <v>0</v>
      </c>
      <c r="L881" s="14" t="n">
        <v>1</v>
      </c>
      <c r="M881" s="14" t="n">
        <v>3.687</v>
      </c>
      <c r="N881" s="14" t="n">
        <v>2.003</v>
      </c>
      <c r="O881" s="14" t="n">
        <v>0.196</v>
      </c>
      <c r="P881" s="14" t="n">
        <v>3.883</v>
      </c>
      <c r="Q881" s="14" t="n">
        <v>0</v>
      </c>
      <c r="R881" s="14" t="n">
        <v>1</v>
      </c>
      <c r="S881" s="14" t="n">
        <v>6.049</v>
      </c>
      <c r="T881" s="14" t="n">
        <v>4.006</v>
      </c>
      <c r="U881" s="14" t="n">
        <v>0.07199999999999999</v>
      </c>
      <c r="V881" s="14" t="n">
        <v>7.017</v>
      </c>
      <c r="W881" s="14" t="n">
        <v>0.16</v>
      </c>
      <c r="X881" s="14" t="n">
        <v>1</v>
      </c>
      <c r="Y881" s="14" t="n">
        <v>32.248</v>
      </c>
      <c r="Z881" s="14" t="n">
        <v>4.359</v>
      </c>
      <c r="AA881" s="14" t="n">
        <v>0</v>
      </c>
      <c r="AB881" s="14" t="n">
        <v>32.248</v>
      </c>
      <c r="AC881" s="14" t="n">
        <v>0</v>
      </c>
      <c r="AD881" s="14" t="n">
        <v>1</v>
      </c>
      <c r="AE881" s="14" t="n">
        <v>33.483</v>
      </c>
      <c r="AF881" s="14" t="n">
        <v>7.829</v>
      </c>
      <c r="AG881" s="14" t="n">
        <v>0</v>
      </c>
      <c r="AH881" s="14" t="n">
        <v>33.483</v>
      </c>
      <c r="AI881" s="14" t="n">
        <v>0</v>
      </c>
      <c r="AJ881" s="14" t="n">
        <v>1</v>
      </c>
      <c r="AK881" s="14" t="n">
        <v>40.891</v>
      </c>
      <c r="AL881" s="14" t="n">
        <v>21.778</v>
      </c>
      <c r="AM881" s="14" t="n">
        <v>0.484</v>
      </c>
      <c r="AN881" s="14" t="n">
        <v>47.434</v>
      </c>
      <c r="AO881" s="14" t="n">
        <v>0.16</v>
      </c>
      <c r="AP881" s="14" t="n">
        <v>1</v>
      </c>
      <c r="AQ881" s="14" t="n">
        <v>0.861</v>
      </c>
      <c r="AR881" s="14" t="n">
        <v>0.123</v>
      </c>
      <c r="AS881" s="14" t="n">
        <v>0.339</v>
      </c>
      <c r="AT881" s="14" t="n">
        <v>1.392</v>
      </c>
      <c r="AU881" s="14" t="n">
        <v>0.16</v>
      </c>
      <c r="AV881" s="14" t="n">
        <v>1</v>
      </c>
      <c r="AW881" s="14" t="n">
        <v>0.986</v>
      </c>
      <c r="AX881" s="14" t="n">
        <v>0.123</v>
      </c>
      <c r="AY881" s="14" t="n">
        <v>0.265</v>
      </c>
      <c r="AZ881" s="14" t="n">
        <v>1.452</v>
      </c>
      <c r="BA881" s="14" t="n">
        <v>0.16</v>
      </c>
      <c r="BB881" s="14" t="n">
        <v>1</v>
      </c>
      <c r="BC881" s="14" t="n">
        <v>0.598</v>
      </c>
      <c r="BD881" s="14" t="n">
        <v>0.123</v>
      </c>
      <c r="BE881" s="14" t="n">
        <v>0.107</v>
      </c>
      <c r="BF881" s="14" t="n">
        <v>0.8080000000000001</v>
      </c>
      <c r="BG881" s="14" t="n">
        <v>0.16</v>
      </c>
      <c r="BH881" s="14" t="n">
        <v>1</v>
      </c>
      <c r="BI881" s="14" t="n">
        <v>0.612</v>
      </c>
      <c r="BJ881" s="14" t="n">
        <v>0.123</v>
      </c>
      <c r="BK881" s="14" t="n">
        <v>0.3</v>
      </c>
      <c r="BL881" s="14" t="n">
        <v>1.059</v>
      </c>
      <c r="BM881" s="14" t="n">
        <v>0.16</v>
      </c>
      <c r="BN881" s="14" t="n">
        <v>1</v>
      </c>
      <c r="BO881" s="14" t="n">
        <v>0</v>
      </c>
      <c r="BP881" s="14" t="n">
        <v>0</v>
      </c>
      <c r="BQ881" s="14" t="n">
        <v>0.062</v>
      </c>
      <c r="BR881" s="14" t="n">
        <v>0</v>
      </c>
      <c r="BS881" s="14" t="n">
        <v>0.833</v>
      </c>
      <c r="BT881" s="14" t="n">
        <v>0</v>
      </c>
      <c r="BU881" s="14" t="n">
        <v>0</v>
      </c>
      <c r="BV881" s="14" t="n">
        <v>0.052</v>
      </c>
      <c r="BW881" s="14" t="n">
        <v>0.16</v>
      </c>
      <c r="BX881" s="14" t="n">
        <v>1</v>
      </c>
      <c r="BY881" s="14" t="n">
        <v>12.729</v>
      </c>
      <c r="BZ881" s="14" t="n">
        <v>0</v>
      </c>
      <c r="CA881" s="14" t="n">
        <v>12.729</v>
      </c>
      <c r="CB881" s="14" t="n">
        <v>0</v>
      </c>
      <c r="CC881" s="14" t="n">
        <v>97.90000000000001</v>
      </c>
      <c r="CD881" s="14" t="n">
        <v>7.95</v>
      </c>
      <c r="CE881" s="14" t="n">
        <v>47.961</v>
      </c>
      <c r="CF881" s="14" t="n">
        <v>169.198</v>
      </c>
      <c r="CG881" s="14" t="n">
        <v>0.16</v>
      </c>
      <c r="CH881" s="14" t="n">
        <v>1</v>
      </c>
      <c r="CI881" s="14" t="n">
        <v>0</v>
      </c>
      <c r="CJ881" s="14" t="n">
        <v>0</v>
      </c>
      <c r="CK881" s="14" t="n">
        <v>0</v>
      </c>
      <c r="CL881" s="14" t="n">
        <v>0</v>
      </c>
      <c r="CM881" s="14" t="n">
        <v>0</v>
      </c>
      <c r="CN881" s="14" t="n">
        <v>0</v>
      </c>
      <c r="CO881" s="14" t="n">
        <v>0</v>
      </c>
      <c r="CP881" s="14" t="n">
        <v>0.918</v>
      </c>
      <c r="CQ881" s="14" t="n">
        <v>1.294</v>
      </c>
      <c r="CR881" s="14" t="n">
        <v>0</v>
      </c>
      <c r="CS881" s="14" t="n">
        <v>5.158</v>
      </c>
      <c r="CT881" s="14" t="n">
        <v>10.485</v>
      </c>
      <c r="CU881" s="14" t="n">
        <v>31.326</v>
      </c>
    </row>
    <row r="882">
      <c r="A882" s="14" t="inlineStr">
        <is>
          <t>ZMB2023</t>
        </is>
      </c>
      <c r="B882" s="14" t="inlineStr">
        <is>
          <t>ZMB</t>
        </is>
      </c>
      <c r="C882" s="14" t="inlineStr">
        <is>
          <t>ZMB</t>
        </is>
      </c>
      <c r="D882" s="14" t="inlineStr">
        <is>
          <t>Zambia</t>
        </is>
      </c>
      <c r="E882" s="14" t="n">
        <v>2023</v>
      </c>
      <c r="F882" s="14" t="n">
        <v>0.16</v>
      </c>
      <c r="G882" s="14" t="n">
        <v>2.428</v>
      </c>
      <c r="H882" s="14" t="n">
        <v>0.71</v>
      </c>
      <c r="I882" s="14" t="n">
        <v>0.204</v>
      </c>
      <c r="J882" s="14" t="n">
        <v>2.631</v>
      </c>
      <c r="K882" s="14" t="n">
        <v>0</v>
      </c>
      <c r="L882" s="14" t="n">
        <v>1</v>
      </c>
      <c r="M882" s="14" t="n">
        <v>3.761</v>
      </c>
      <c r="N882" s="14" t="n">
        <v>2.131</v>
      </c>
      <c r="O882" s="14" t="n">
        <v>0.19</v>
      </c>
      <c r="P882" s="14" t="n">
        <v>3.951</v>
      </c>
      <c r="Q882" s="14" t="n">
        <v>0</v>
      </c>
      <c r="R882" s="14" t="n">
        <v>1</v>
      </c>
      <c r="S882" s="14" t="n">
        <v>5.98</v>
      </c>
      <c r="T882" s="14" t="n">
        <v>4.263</v>
      </c>
      <c r="U882" s="14" t="n">
        <v>0.106</v>
      </c>
      <c r="V882" s="14" t="n">
        <v>6.936</v>
      </c>
      <c r="W882" s="14" t="n">
        <v>0.16</v>
      </c>
      <c r="X882" s="14" t="n">
        <v>1</v>
      </c>
      <c r="Y882" s="14" t="n">
        <v>9.936999999999999</v>
      </c>
      <c r="Z882" s="14" t="n">
        <v>1.343</v>
      </c>
      <c r="AA882" s="14" t="n">
        <v>0</v>
      </c>
      <c r="AB882" s="14" t="n">
        <v>9.936999999999999</v>
      </c>
      <c r="AC882" s="14" t="n">
        <v>0</v>
      </c>
      <c r="AD882" s="14" t="n">
        <v>1</v>
      </c>
      <c r="AE882" s="14" t="n">
        <v>11.222</v>
      </c>
      <c r="AF882" s="14" t="n">
        <v>2.624</v>
      </c>
      <c r="AG882" s="14" t="n">
        <v>0</v>
      </c>
      <c r="AH882" s="14" t="n">
        <v>11.222</v>
      </c>
      <c r="AI882" s="14" t="n">
        <v>0</v>
      </c>
      <c r="AJ882" s="14" t="n">
        <v>1</v>
      </c>
      <c r="AK882" s="14" t="n">
        <v>18.936</v>
      </c>
      <c r="AL882" s="14" t="n">
        <v>10.085</v>
      </c>
      <c r="AM882" s="14" t="n">
        <v>0.335</v>
      </c>
      <c r="AN882" s="14" t="n">
        <v>21.966</v>
      </c>
      <c r="AO882" s="14" t="n">
        <v>0.16</v>
      </c>
      <c r="AP882" s="14" t="n">
        <v>1</v>
      </c>
      <c r="AQ882" s="14" t="n">
        <v>0.76</v>
      </c>
      <c r="AR882" s="14" t="n">
        <v>0.129</v>
      </c>
      <c r="AS882" s="14" t="n">
        <v>0.412</v>
      </c>
      <c r="AT882" s="14" t="n">
        <v>1.36</v>
      </c>
      <c r="AU882" s="14" t="n">
        <v>0.16</v>
      </c>
      <c r="AV882" s="14" t="n">
        <v>1</v>
      </c>
      <c r="AW882" s="14" t="n">
        <v>0.8110000000000001</v>
      </c>
      <c r="AX882" s="14" t="n">
        <v>0.129</v>
      </c>
      <c r="AY882" s="14" t="n">
        <v>0.325</v>
      </c>
      <c r="AZ882" s="14" t="n">
        <v>1.318</v>
      </c>
      <c r="BA882" s="14" t="n">
        <v>0.16</v>
      </c>
      <c r="BB882" s="14" t="n">
        <v>1</v>
      </c>
      <c r="BC882" s="14" t="n">
        <v>0.535</v>
      </c>
      <c r="BD882" s="14" t="n">
        <v>0.129</v>
      </c>
      <c r="BE882" s="14" t="n">
        <v>0.101</v>
      </c>
      <c r="BF882" s="14" t="n">
        <v>0.725</v>
      </c>
      <c r="BG882" s="14" t="n">
        <v>0.16</v>
      </c>
      <c r="BH882" s="14" t="n">
        <v>1</v>
      </c>
      <c r="BI882" s="14" t="n">
        <v>0.579</v>
      </c>
      <c r="BJ882" s="14" t="n">
        <v>0.129</v>
      </c>
      <c r="BK882" s="14" t="n">
        <v>0.301</v>
      </c>
      <c r="BL882" s="14" t="n">
        <v>1.022</v>
      </c>
      <c r="BM882" s="14" t="n">
        <v>0.16</v>
      </c>
      <c r="BN882" s="14" t="n">
        <v>1</v>
      </c>
      <c r="BO882" s="14" t="n">
        <v>0</v>
      </c>
      <c r="BP882" s="14" t="n">
        <v>0</v>
      </c>
      <c r="BQ882" s="14" t="n">
        <v>0.06900000000000001</v>
      </c>
      <c r="BR882" s="14" t="n">
        <v>0</v>
      </c>
      <c r="BS882" s="14" t="n">
        <v>0.833</v>
      </c>
      <c r="BT882" s="14" t="n">
        <v>0</v>
      </c>
      <c r="BU882" s="14" t="n">
        <v>0</v>
      </c>
      <c r="BV882" s="14" t="n">
        <v>0.054</v>
      </c>
      <c r="BW882" s="14" t="n">
        <v>0.16</v>
      </c>
      <c r="BX882" s="14" t="n">
        <v>1</v>
      </c>
      <c r="BY882" s="14" t="n">
        <v>13.254</v>
      </c>
      <c r="BZ882" s="14" t="n">
        <v>0</v>
      </c>
      <c r="CA882" s="14" t="n">
        <v>13.254</v>
      </c>
      <c r="CB882" s="14" t="n">
        <v>0</v>
      </c>
      <c r="CC882" s="14" t="n">
        <v>83.248</v>
      </c>
      <c r="CD882" s="14" t="n">
        <v>7.95</v>
      </c>
      <c r="CE882" s="14" t="n">
        <v>56.954</v>
      </c>
      <c r="CF882" s="14" t="n">
        <v>162.634</v>
      </c>
      <c r="CG882" s="14" t="n">
        <v>0.16</v>
      </c>
      <c r="CH882" s="14" t="n">
        <v>1</v>
      </c>
      <c r="CI882" s="14" t="n">
        <v>0</v>
      </c>
      <c r="CJ882" s="14" t="n">
        <v>0</v>
      </c>
      <c r="CK882" s="14" t="n">
        <v>0</v>
      </c>
      <c r="CL882" s="14" t="n">
        <v>0</v>
      </c>
      <c r="CM882" s="14" t="n">
        <v>0</v>
      </c>
      <c r="CN882" s="14" t="n">
        <v>0</v>
      </c>
      <c r="CO882" s="14" t="n">
        <v>0</v>
      </c>
      <c r="CP882" s="14" t="n">
        <v>0.895</v>
      </c>
      <c r="CQ882" s="14" t="n">
        <v>1.348</v>
      </c>
      <c r="CR882" s="14" t="n">
        <v>0</v>
      </c>
      <c r="CS882" s="14" t="n">
        <v>5.37</v>
      </c>
      <c r="CT882" s="14" t="n">
        <v>4.861</v>
      </c>
      <c r="CU882" s="14" t="n">
        <v>11.622</v>
      </c>
    </row>
    <row r="883">
      <c r="A883" s="14" t="inlineStr">
        <is>
          <t>ZMB2024</t>
        </is>
      </c>
      <c r="B883" s="14" t="inlineStr">
        <is>
          <t>ZMB</t>
        </is>
      </c>
      <c r="C883" s="14" t="inlineStr">
        <is>
          <t>ZMB</t>
        </is>
      </c>
      <c r="D883" s="14" t="inlineStr">
        <is>
          <t>Zambia</t>
        </is>
      </c>
      <c r="E883" s="14" t="n">
        <v>2024</v>
      </c>
      <c r="F883" s="14" t="n">
        <v>0.16</v>
      </c>
      <c r="G883" s="14" t="n">
        <v>2.42</v>
      </c>
      <c r="H883" s="14" t="n">
        <v>0.731</v>
      </c>
      <c r="I883" s="14" t="n">
        <v>0.198</v>
      </c>
      <c r="J883" s="14" t="n">
        <v>2.618</v>
      </c>
      <c r="K883" s="14" t="n">
        <v>0</v>
      </c>
      <c r="L883" s="14" t="n">
        <v>1</v>
      </c>
      <c r="M883" s="14" t="n">
        <v>3.767</v>
      </c>
      <c r="N883" s="14" t="n">
        <v>2.194</v>
      </c>
      <c r="O883" s="14" t="n">
        <v>0.18</v>
      </c>
      <c r="P883" s="14" t="n">
        <v>3.948</v>
      </c>
      <c r="Q883" s="14" t="n">
        <v>0</v>
      </c>
      <c r="R883" s="14" t="n">
        <v>1</v>
      </c>
      <c r="S883" s="14" t="n">
        <v>6.077</v>
      </c>
      <c r="T883" s="14" t="n">
        <v>4.388</v>
      </c>
      <c r="U883" s="14" t="n">
        <v>0.132</v>
      </c>
      <c r="V883" s="14" t="n">
        <v>7.049</v>
      </c>
      <c r="W883" s="14" t="n">
        <v>0.16</v>
      </c>
      <c r="X883" s="14" t="n">
        <v>1</v>
      </c>
      <c r="Y883" s="14" t="n">
        <v>9.287000000000001</v>
      </c>
      <c r="Z883" s="14" t="n">
        <v>1.255</v>
      </c>
      <c r="AA883" s="14" t="n">
        <v>0</v>
      </c>
      <c r="AB883" s="14" t="n">
        <v>9.287000000000001</v>
      </c>
      <c r="AC883" s="14" t="n">
        <v>0</v>
      </c>
      <c r="AD883" s="14" t="n">
        <v>1</v>
      </c>
      <c r="AE883" s="14" t="n">
        <v>10.611</v>
      </c>
      <c r="AF883" s="14" t="n">
        <v>2.481</v>
      </c>
      <c r="AG883" s="14" t="n">
        <v>0</v>
      </c>
      <c r="AH883" s="14" t="n">
        <v>10.611</v>
      </c>
      <c r="AI883" s="14" t="n">
        <v>0</v>
      </c>
      <c r="AJ883" s="14" t="n">
        <v>1</v>
      </c>
      <c r="AK883" s="14" t="n">
        <v>18.552</v>
      </c>
      <c r="AL883" s="14" t="n">
        <v>9.881</v>
      </c>
      <c r="AM883" s="14" t="n">
        <v>0.404</v>
      </c>
      <c r="AN883" s="14" t="n">
        <v>21.521</v>
      </c>
      <c r="AO883" s="14" t="n">
        <v>0.16</v>
      </c>
      <c r="AP883" s="14" t="n">
        <v>1</v>
      </c>
      <c r="AQ883" s="14" t="n">
        <v>0.724</v>
      </c>
      <c r="AR883" s="14" t="n">
        <v>0.132</v>
      </c>
      <c r="AS883" s="14" t="n">
        <v>0.36</v>
      </c>
      <c r="AT883" s="14" t="n">
        <v>1.258</v>
      </c>
      <c r="AU883" s="14" t="n">
        <v>0.16</v>
      </c>
      <c r="AV883" s="14" t="n">
        <v>1</v>
      </c>
      <c r="AW883" s="14" t="n">
        <v>0.75</v>
      </c>
      <c r="AX883" s="14" t="n">
        <v>0.132</v>
      </c>
      <c r="AY883" s="14" t="n">
        <v>0.242</v>
      </c>
      <c r="AZ883" s="14" t="n">
        <v>1.151</v>
      </c>
      <c r="BA883" s="14" t="n">
        <v>0.16</v>
      </c>
      <c r="BB883" s="14" t="n">
        <v>1</v>
      </c>
      <c r="BC883" s="14" t="n">
        <v>0.513</v>
      </c>
      <c r="BD883" s="14" t="n">
        <v>0.132</v>
      </c>
      <c r="BE883" s="14" t="n">
        <v>0.1</v>
      </c>
      <c r="BF883" s="14" t="n">
        <v>0.696</v>
      </c>
      <c r="BG883" s="14" t="n">
        <v>0.16</v>
      </c>
      <c r="BH883" s="14" t="n">
        <v>1</v>
      </c>
      <c r="BI883" s="14" t="n">
        <v>0.591</v>
      </c>
      <c r="BJ883" s="14" t="n">
        <v>0.132</v>
      </c>
      <c r="BK883" s="14" t="n">
        <v>0.242</v>
      </c>
      <c r="BL883" s="14" t="n">
        <v>0.967</v>
      </c>
      <c r="BM883" s="14" t="n">
        <v>0.16</v>
      </c>
      <c r="BN883" s="14" t="n">
        <v>1</v>
      </c>
      <c r="BO883" s="14" t="n">
        <v>0</v>
      </c>
      <c r="BP883" s="14" t="n">
        <v>0</v>
      </c>
      <c r="BQ883" s="14" t="n">
        <v>0.065</v>
      </c>
      <c r="BR883" s="14" t="n">
        <v>0</v>
      </c>
      <c r="BS883" s="14" t="n">
        <v>0.833</v>
      </c>
      <c r="BT883" s="14" t="n">
        <v>0</v>
      </c>
      <c r="BU883" s="14" t="n">
        <v>0</v>
      </c>
      <c r="BV883" s="14" t="n">
        <v>0.049</v>
      </c>
      <c r="BW883" s="14" t="n">
        <v>0.16</v>
      </c>
      <c r="BX883" s="14" t="n">
        <v>1</v>
      </c>
      <c r="BY883" s="14" t="n">
        <v>13.646</v>
      </c>
      <c r="BZ883" s="14" t="n">
        <v>0</v>
      </c>
      <c r="CA883" s="14" t="n">
        <v>13.646</v>
      </c>
      <c r="CB883" s="14" t="n">
        <v>0</v>
      </c>
      <c r="CC883" s="14" t="n">
        <v>82.58799999999999</v>
      </c>
      <c r="CD883" s="14" t="n">
        <v>7.95</v>
      </c>
      <c r="CE883" s="14" t="n">
        <v>49.614</v>
      </c>
      <c r="CF883" s="14" t="n">
        <v>153.355</v>
      </c>
      <c r="CG883" s="14" t="n">
        <v>0.16</v>
      </c>
      <c r="CH883" s="14" t="n">
        <v>1</v>
      </c>
      <c r="CI883" s="14" t="n">
        <v>0</v>
      </c>
      <c r="CJ883" s="14" t="n">
        <v>0</v>
      </c>
      <c r="CK883" s="14" t="n">
        <v>0</v>
      </c>
      <c r="CL883" s="14" t="n">
        <v>0</v>
      </c>
      <c r="CM883" s="14" t="n">
        <v>0</v>
      </c>
      <c r="CN883" s="14" t="n">
        <v>0</v>
      </c>
      <c r="CO883" s="14" t="n">
        <v>0</v>
      </c>
      <c r="CP883" s="14" t="n">
        <v>0.895</v>
      </c>
      <c r="CQ883" s="14" t="n">
        <v>1.387</v>
      </c>
      <c r="CR883" s="14" t="n">
        <v>0</v>
      </c>
      <c r="CS883" s="14" t="n">
        <v>5.529</v>
      </c>
      <c r="CT883" s="14" t="n">
        <v>4.251</v>
      </c>
      <c r="CU883" s="14" t="n">
        <v>10.168</v>
      </c>
    </row>
    <row r="884">
      <c r="A884" s="14" t="inlineStr">
        <is>
          <t>ZWE2021</t>
        </is>
      </c>
      <c r="B884" s="14" t="inlineStr">
        <is>
          <t>ZWE</t>
        </is>
      </c>
      <c r="C884" s="14" t="inlineStr">
        <is>
          <t>ZWE</t>
        </is>
      </c>
      <c r="D884" s="14" t="inlineStr">
        <is>
          <t>Zimbabwe</t>
        </is>
      </c>
      <c r="E884" s="14" t="n">
        <v>2021</v>
      </c>
      <c r="F884" s="14" t="n">
        <v>0.145</v>
      </c>
      <c r="G884" s="14" t="n">
        <v>1.775</v>
      </c>
      <c r="H884" s="14" t="n">
        <v>0.572</v>
      </c>
      <c r="I884" s="14" t="n">
        <v>0</v>
      </c>
      <c r="J884" s="14" t="n">
        <v>1.775</v>
      </c>
      <c r="K884" s="14" t="n">
        <v>0</v>
      </c>
      <c r="L884" s="14" t="n">
        <v>1</v>
      </c>
      <c r="M884" s="14" t="n">
        <v>2.919</v>
      </c>
      <c r="N884" s="14" t="n">
        <v>1.717</v>
      </c>
      <c r="O884" s="14" t="n">
        <v>0</v>
      </c>
      <c r="P884" s="14" t="n">
        <v>2.919</v>
      </c>
      <c r="Q884" s="14" t="n">
        <v>0</v>
      </c>
      <c r="R884" s="14" t="n">
        <v>1</v>
      </c>
      <c r="S884" s="14" t="n">
        <v>4.636</v>
      </c>
      <c r="T884" s="14" t="n">
        <v>3.434</v>
      </c>
      <c r="U884" s="14" t="n">
        <v>0</v>
      </c>
      <c r="V884" s="14" t="n">
        <v>5.309</v>
      </c>
      <c r="W884" s="14" t="n">
        <v>0.145</v>
      </c>
      <c r="X884" s="14" t="n">
        <v>1</v>
      </c>
      <c r="Y884" s="14" t="n">
        <v>16.248</v>
      </c>
      <c r="Z884" s="14" t="n">
        <v>2.196</v>
      </c>
      <c r="AA884" s="14" t="n">
        <v>0</v>
      </c>
      <c r="AB884" s="14" t="n">
        <v>16.248</v>
      </c>
      <c r="AC884" s="14" t="n">
        <v>0</v>
      </c>
      <c r="AD884" s="14" t="n">
        <v>1</v>
      </c>
      <c r="AE884" s="14" t="n">
        <v>17.391</v>
      </c>
      <c r="AF884" s="14" t="n">
        <v>4.067</v>
      </c>
      <c r="AG884" s="14" t="n">
        <v>0</v>
      </c>
      <c r="AH884" s="14" t="n">
        <v>17.391</v>
      </c>
      <c r="AI884" s="14" t="n">
        <v>0</v>
      </c>
      <c r="AJ884" s="14" t="n">
        <v>1</v>
      </c>
      <c r="AK884" s="14" t="n">
        <v>24.251</v>
      </c>
      <c r="AL884" s="14" t="n">
        <v>12.916</v>
      </c>
      <c r="AM884" s="14" t="n">
        <v>0</v>
      </c>
      <c r="AN884" s="14" t="n">
        <v>27.767</v>
      </c>
      <c r="AO884" s="14" t="n">
        <v>0.145</v>
      </c>
      <c r="AP884" s="14" t="n">
        <v>1</v>
      </c>
      <c r="AQ884" s="14" t="n">
        <v>0.619</v>
      </c>
      <c r="AR884" s="14" t="n">
        <v>0.114</v>
      </c>
      <c r="AS884" s="14" t="n">
        <v>0.534</v>
      </c>
      <c r="AT884" s="14" t="n">
        <v>1.32</v>
      </c>
      <c r="AU884" s="14" t="n">
        <v>0</v>
      </c>
      <c r="AV884" s="14" t="n">
        <v>0</v>
      </c>
      <c r="AW884" s="14" t="n">
        <v>0.599</v>
      </c>
      <c r="AX884" s="14" t="n">
        <v>0.114</v>
      </c>
      <c r="AY884" s="14" t="n">
        <v>0.541</v>
      </c>
      <c r="AZ884" s="14" t="n">
        <v>1.305</v>
      </c>
      <c r="BA884" s="14" t="n">
        <v>0</v>
      </c>
      <c r="BB884" s="14" t="n">
        <v>0</v>
      </c>
      <c r="BC884" s="14" t="n">
        <v>0.439</v>
      </c>
      <c r="BD884" s="14" t="n">
        <v>0.114</v>
      </c>
      <c r="BE884" s="14" t="n">
        <v>0</v>
      </c>
      <c r="BF884" s="14" t="n">
        <v>0.503</v>
      </c>
      <c r="BG884" s="14" t="n">
        <v>0.145</v>
      </c>
      <c r="BH884" s="14" t="n">
        <v>1</v>
      </c>
      <c r="BI884" s="14" t="n">
        <v>0.505</v>
      </c>
      <c r="BJ884" s="14" t="n">
        <v>0.114</v>
      </c>
      <c r="BK884" s="14" t="n">
        <v>-0.495</v>
      </c>
      <c r="BL884" s="14" t="n">
        <v>0.01</v>
      </c>
      <c r="BM884" s="14" t="n">
        <v>0</v>
      </c>
      <c r="BN884" s="14" t="n">
        <v>0</v>
      </c>
      <c r="BO884" s="14" t="n">
        <v>0</v>
      </c>
      <c r="BP884" s="14" t="n">
        <v>0</v>
      </c>
      <c r="BQ884" s="14" t="n">
        <v>0.113</v>
      </c>
      <c r="BR884" s="14" t="n">
        <v>0</v>
      </c>
      <c r="BS884" s="14" t="n">
        <v>0.667</v>
      </c>
      <c r="BT884" s="14" t="n">
        <v>0</v>
      </c>
      <c r="BU884" s="14" t="n">
        <v>0</v>
      </c>
      <c r="BV884" s="14" t="n">
        <v>0.119</v>
      </c>
      <c r="BW884" s="14" t="n">
        <v>0.145</v>
      </c>
      <c r="BX884" s="14" t="n">
        <v>0.667</v>
      </c>
      <c r="BY884" s="14" t="n">
        <v>11.787</v>
      </c>
      <c r="BZ884" s="14" t="n">
        <v>0</v>
      </c>
      <c r="CA884" s="14" t="n">
        <v>11.787</v>
      </c>
      <c r="CB884" s="14" t="n">
        <v>0</v>
      </c>
      <c r="CC884" s="14" t="n">
        <v>78.125</v>
      </c>
      <c r="CD884" s="14" t="n">
        <v>7.95</v>
      </c>
      <c r="CE884" s="14" t="n">
        <v>0</v>
      </c>
      <c r="CF884" s="14" t="n">
        <v>89.453</v>
      </c>
      <c r="CG884" s="14" t="n">
        <v>0.145</v>
      </c>
      <c r="CH884" s="14" t="n">
        <v>1</v>
      </c>
      <c r="CI884" s="14" t="n">
        <v>0</v>
      </c>
      <c r="CJ884" s="14" t="n">
        <v>0</v>
      </c>
      <c r="CK884" s="14" t="n">
        <v>0</v>
      </c>
      <c r="CL884" s="14" t="n">
        <v>0</v>
      </c>
      <c r="CM884" s="14" t="n">
        <v>0</v>
      </c>
      <c r="CN884" s="14" t="n">
        <v>0</v>
      </c>
      <c r="CO884" s="14" t="n">
        <v>0</v>
      </c>
      <c r="CP884" s="14" t="n">
        <v>0.999</v>
      </c>
      <c r="CQ884" s="14" t="n">
        <v>1.198</v>
      </c>
      <c r="CR884" s="14" t="n">
        <v>0</v>
      </c>
      <c r="CS884" s="14" t="n">
        <v>4.776</v>
      </c>
      <c r="CT884" s="14" t="n">
        <v>4.753</v>
      </c>
      <c r="CU884" s="14" t="n">
        <v>15.162</v>
      </c>
    </row>
    <row r="885">
      <c r="A885" s="14" t="inlineStr">
        <is>
          <t>ZWE2022</t>
        </is>
      </c>
      <c r="B885" s="14" t="inlineStr">
        <is>
          <t>ZWE</t>
        </is>
      </c>
      <c r="C885" s="14" t="inlineStr">
        <is>
          <t>ZWE</t>
        </is>
      </c>
      <c r="D885" s="14" t="inlineStr">
        <is>
          <t>Zimbabwe</t>
        </is>
      </c>
      <c r="E885" s="14" t="n">
        <v>2022</v>
      </c>
      <c r="F885" s="14" t="n">
        <v>0.145</v>
      </c>
      <c r="G885" s="14" t="n">
        <v>1.918</v>
      </c>
      <c r="H885" s="14" t="n">
        <v>0.618</v>
      </c>
      <c r="I885" s="14" t="n">
        <v>0</v>
      </c>
      <c r="J885" s="14" t="n">
        <v>1.918</v>
      </c>
      <c r="K885" s="14" t="n">
        <v>0</v>
      </c>
      <c r="L885" s="14" t="n">
        <v>1</v>
      </c>
      <c r="M885" s="14" t="n">
        <v>3.151</v>
      </c>
      <c r="N885" s="14" t="n">
        <v>1.853</v>
      </c>
      <c r="O885" s="14" t="n">
        <v>0</v>
      </c>
      <c r="P885" s="14" t="n">
        <v>3.151</v>
      </c>
      <c r="Q885" s="14" t="n">
        <v>0</v>
      </c>
      <c r="R885" s="14" t="n">
        <v>1</v>
      </c>
      <c r="S885" s="14" t="n">
        <v>5.007</v>
      </c>
      <c r="T885" s="14" t="n">
        <v>3.707</v>
      </c>
      <c r="U885" s="14" t="n">
        <v>0.054</v>
      </c>
      <c r="V885" s="14" t="n">
        <v>5.733</v>
      </c>
      <c r="W885" s="14" t="n">
        <v>0.145</v>
      </c>
      <c r="X885" s="14" t="n">
        <v>1</v>
      </c>
      <c r="Y885" s="14" t="n">
        <v>32.431</v>
      </c>
      <c r="Z885" s="14" t="n">
        <v>4.383</v>
      </c>
      <c r="AA885" s="14" t="n">
        <v>0</v>
      </c>
      <c r="AB885" s="14" t="n">
        <v>32.431</v>
      </c>
      <c r="AC885" s="14" t="n">
        <v>0</v>
      </c>
      <c r="AD885" s="14" t="n">
        <v>1</v>
      </c>
      <c r="AE885" s="14" t="n">
        <v>33.666</v>
      </c>
      <c r="AF885" s="14" t="n">
        <v>7.872</v>
      </c>
      <c r="AG885" s="14" t="n">
        <v>0</v>
      </c>
      <c r="AH885" s="14" t="n">
        <v>33.666</v>
      </c>
      <c r="AI885" s="14" t="n">
        <v>0</v>
      </c>
      <c r="AJ885" s="14" t="n">
        <v>1</v>
      </c>
      <c r="AK885" s="14" t="n">
        <v>41.074</v>
      </c>
      <c r="AL885" s="14" t="n">
        <v>21.876</v>
      </c>
      <c r="AM885" s="14" t="n">
        <v>0.441</v>
      </c>
      <c r="AN885" s="14" t="n">
        <v>47.03</v>
      </c>
      <c r="AO885" s="14" t="n">
        <v>0.145</v>
      </c>
      <c r="AP885" s="14" t="n">
        <v>1</v>
      </c>
      <c r="AQ885" s="14" t="n">
        <v>0.861</v>
      </c>
      <c r="AR885" s="14" t="n">
        <v>0.123</v>
      </c>
      <c r="AS885" s="14" t="n">
        <v>0.475</v>
      </c>
      <c r="AT885" s="14" t="n">
        <v>1.529</v>
      </c>
      <c r="AU885" s="14" t="n">
        <v>0</v>
      </c>
      <c r="AV885" s="14" t="n">
        <v>0</v>
      </c>
      <c r="AW885" s="14" t="n">
        <v>0.986</v>
      </c>
      <c r="AX885" s="14" t="n">
        <v>0.123</v>
      </c>
      <c r="AY885" s="14" t="n">
        <v>0.463</v>
      </c>
      <c r="AZ885" s="14" t="n">
        <v>1.66</v>
      </c>
      <c r="BA885" s="14" t="n">
        <v>0</v>
      </c>
      <c r="BB885" s="14" t="n">
        <v>0</v>
      </c>
      <c r="BC885" s="14" t="n">
        <v>0.598</v>
      </c>
      <c r="BD885" s="14" t="n">
        <v>0.123</v>
      </c>
      <c r="BE885" s="14" t="n">
        <v>0.006</v>
      </c>
      <c r="BF885" s="14" t="n">
        <v>0.6850000000000001</v>
      </c>
      <c r="BG885" s="14" t="n">
        <v>0.145</v>
      </c>
      <c r="BH885" s="14" t="n">
        <v>1</v>
      </c>
      <c r="BI885" s="14" t="n">
        <v>0.612</v>
      </c>
      <c r="BJ885" s="14" t="n">
        <v>0.123</v>
      </c>
      <c r="BK885" s="14" t="n">
        <v>-0.572</v>
      </c>
      <c r="BL885" s="14" t="n">
        <v>0.041</v>
      </c>
      <c r="BM885" s="14" t="n">
        <v>0</v>
      </c>
      <c r="BN885" s="14" t="n">
        <v>0</v>
      </c>
      <c r="BO885" s="14" t="n">
        <v>0</v>
      </c>
      <c r="BP885" s="14" t="n">
        <v>0</v>
      </c>
      <c r="BQ885" s="14" t="n">
        <v>0.106</v>
      </c>
      <c r="BR885" s="14" t="n">
        <v>0</v>
      </c>
      <c r="BS885" s="14" t="n">
        <v>0.667</v>
      </c>
      <c r="BT885" s="14" t="n">
        <v>0</v>
      </c>
      <c r="BU885" s="14" t="n">
        <v>0</v>
      </c>
      <c r="BV885" s="14" t="n">
        <v>0.106</v>
      </c>
      <c r="BW885" s="14" t="n">
        <v>0.145</v>
      </c>
      <c r="BX885" s="14" t="n">
        <v>0.667</v>
      </c>
      <c r="BY885" s="14" t="n">
        <v>12.729</v>
      </c>
      <c r="BZ885" s="14" t="n">
        <v>0</v>
      </c>
      <c r="CA885" s="14" t="n">
        <v>12.729</v>
      </c>
      <c r="CB885" s="14" t="n">
        <v>0</v>
      </c>
      <c r="CC885" s="14" t="n">
        <v>97.90000000000001</v>
      </c>
      <c r="CD885" s="14" t="n">
        <v>7.95</v>
      </c>
      <c r="CE885" s="14" t="n">
        <v>1.051</v>
      </c>
      <c r="CF885" s="14" t="n">
        <v>112.095</v>
      </c>
      <c r="CG885" s="14" t="n">
        <v>0.145</v>
      </c>
      <c r="CH885" s="14" t="n">
        <v>1</v>
      </c>
      <c r="CI885" s="14" t="n">
        <v>0</v>
      </c>
      <c r="CJ885" s="14" t="n">
        <v>0</v>
      </c>
      <c r="CK885" s="14" t="n">
        <v>0</v>
      </c>
      <c r="CL885" s="14" t="n">
        <v>0</v>
      </c>
      <c r="CM885" s="14" t="n">
        <v>0</v>
      </c>
      <c r="CN885" s="14" t="n">
        <v>0</v>
      </c>
      <c r="CO885" s="14" t="n">
        <v>0</v>
      </c>
      <c r="CP885" s="14" t="n">
        <v>0.999</v>
      </c>
      <c r="CQ885" s="14" t="n">
        <v>1.294</v>
      </c>
      <c r="CR885" s="14" t="n">
        <v>0</v>
      </c>
      <c r="CS885" s="14" t="n">
        <v>5.158</v>
      </c>
      <c r="CT885" s="14" t="n">
        <v>10.485</v>
      </c>
      <c r="CU885" s="14" t="n">
        <v>31.326</v>
      </c>
    </row>
    <row r="886">
      <c r="A886" s="14" t="inlineStr">
        <is>
          <t>ZWE2023</t>
        </is>
      </c>
      <c r="B886" s="14" t="inlineStr">
        <is>
          <t>ZWE</t>
        </is>
      </c>
      <c r="C886" s="14" t="inlineStr">
        <is>
          <t>ZWE</t>
        </is>
      </c>
      <c r="D886" s="14" t="inlineStr">
        <is>
          <t>Zimbabwe</t>
        </is>
      </c>
      <c r="E886" s="14" t="n">
        <v>2023</v>
      </c>
      <c r="F886" s="14" t="n">
        <v>0.145</v>
      </c>
      <c r="G886" s="14" t="n">
        <v>1.992</v>
      </c>
      <c r="H886" s="14" t="n">
        <v>0.643</v>
      </c>
      <c r="I886" s="14" t="n">
        <v>0</v>
      </c>
      <c r="J886" s="14" t="n">
        <v>1.992</v>
      </c>
      <c r="K886" s="14" t="n">
        <v>0</v>
      </c>
      <c r="L886" s="14" t="n">
        <v>1</v>
      </c>
      <c r="M886" s="14" t="n">
        <v>3.278</v>
      </c>
      <c r="N886" s="14" t="n">
        <v>1.929</v>
      </c>
      <c r="O886" s="14" t="n">
        <v>0</v>
      </c>
      <c r="P886" s="14" t="n">
        <v>3.278</v>
      </c>
      <c r="Q886" s="14" t="n">
        <v>0</v>
      </c>
      <c r="R886" s="14" t="n">
        <v>1</v>
      </c>
      <c r="S886" s="14" t="n">
        <v>5.208</v>
      </c>
      <c r="T886" s="14" t="n">
        <v>3.859</v>
      </c>
      <c r="U886" s="14" t="n">
        <v>0.08400000000000001</v>
      </c>
      <c r="V886" s="14" t="n">
        <v>5.963</v>
      </c>
      <c r="W886" s="14" t="n">
        <v>0.145</v>
      </c>
      <c r="X886" s="14" t="n">
        <v>1</v>
      </c>
      <c r="Y886" s="14" t="n">
        <v>12.868</v>
      </c>
      <c r="Z886" s="14" t="n">
        <v>1.739</v>
      </c>
      <c r="AA886" s="14" t="n">
        <v>0</v>
      </c>
      <c r="AB886" s="14" t="n">
        <v>12.868</v>
      </c>
      <c r="AC886" s="14" t="n">
        <v>0</v>
      </c>
      <c r="AD886" s="14" t="n">
        <v>1</v>
      </c>
      <c r="AE886" s="14" t="n">
        <v>14.153</v>
      </c>
      <c r="AF886" s="14" t="n">
        <v>3.309</v>
      </c>
      <c r="AG886" s="14" t="n">
        <v>0</v>
      </c>
      <c r="AH886" s="14" t="n">
        <v>14.153</v>
      </c>
      <c r="AI886" s="14" t="n">
        <v>0</v>
      </c>
      <c r="AJ886" s="14" t="n">
        <v>1</v>
      </c>
      <c r="AK886" s="14" t="n">
        <v>21.867</v>
      </c>
      <c r="AL886" s="14" t="n">
        <v>11.646</v>
      </c>
      <c r="AM886" s="14" t="n">
        <v>0.351</v>
      </c>
      <c r="AN886" s="14" t="n">
        <v>25.038</v>
      </c>
      <c r="AO886" s="14" t="n">
        <v>0.145</v>
      </c>
      <c r="AP886" s="14" t="n">
        <v>1</v>
      </c>
      <c r="AQ886" s="14" t="n">
        <v>0.76</v>
      </c>
      <c r="AR886" s="14" t="n">
        <v>0.129</v>
      </c>
      <c r="AS886" s="14" t="n">
        <v>-0.383</v>
      </c>
      <c r="AT886" s="14" t="n">
        <v>0.432</v>
      </c>
      <c r="AU886" s="14" t="n">
        <v>0</v>
      </c>
      <c r="AV886" s="14" t="n">
        <v>0</v>
      </c>
      <c r="AW886" s="14" t="n">
        <v>0.8110000000000001</v>
      </c>
      <c r="AX886" s="14" t="n">
        <v>0.129</v>
      </c>
      <c r="AY886" s="14" t="n">
        <v>-0.417</v>
      </c>
      <c r="AZ886" s="14" t="n">
        <v>0.451</v>
      </c>
      <c r="BA886" s="14" t="n">
        <v>0</v>
      </c>
      <c r="BB886" s="14" t="n">
        <v>0</v>
      </c>
      <c r="BC886" s="14" t="n">
        <v>0.535</v>
      </c>
      <c r="BD886" s="14" t="n">
        <v>0.129</v>
      </c>
      <c r="BE886" s="14" t="n">
        <v>0.008999999999999999</v>
      </c>
      <c r="BF886" s="14" t="n">
        <v>0.613</v>
      </c>
      <c r="BG886" s="14" t="n">
        <v>0.145</v>
      </c>
      <c r="BH886" s="14" t="n">
        <v>1</v>
      </c>
      <c r="BI886" s="14" t="n">
        <v>0.579</v>
      </c>
      <c r="BJ886" s="14" t="n">
        <v>0.129</v>
      </c>
      <c r="BK886" s="14" t="n">
        <v>-0.569</v>
      </c>
      <c r="BL886" s="14" t="n">
        <v>0.01</v>
      </c>
      <c r="BM886" s="14" t="n">
        <v>0</v>
      </c>
      <c r="BN886" s="14" t="n">
        <v>0</v>
      </c>
      <c r="BO886" s="14" t="n">
        <v>0</v>
      </c>
      <c r="BP886" s="14" t="n">
        <v>0</v>
      </c>
      <c r="BQ886" s="14" t="n">
        <v>0.106</v>
      </c>
      <c r="BR886" s="14" t="n">
        <v>0</v>
      </c>
      <c r="BS886" s="14" t="n">
        <v>0.667</v>
      </c>
      <c r="BT886" s="14" t="n">
        <v>0</v>
      </c>
      <c r="BU886" s="14" t="n">
        <v>0</v>
      </c>
      <c r="BV886" s="14" t="n">
        <v>0.106</v>
      </c>
      <c r="BW886" s="14" t="n">
        <v>0.145</v>
      </c>
      <c r="BX886" s="14" t="n">
        <v>0.667</v>
      </c>
      <c r="BY886" s="14" t="n">
        <v>13.254</v>
      </c>
      <c r="BZ886" s="14" t="n">
        <v>0</v>
      </c>
      <c r="CA886" s="14" t="n">
        <v>13.254</v>
      </c>
      <c r="CB886" s="14" t="n">
        <v>0</v>
      </c>
      <c r="CC886" s="14" t="n">
        <v>83.248</v>
      </c>
      <c r="CD886" s="14" t="n">
        <v>7.95</v>
      </c>
      <c r="CE886" s="14" t="n">
        <v>1.336</v>
      </c>
      <c r="CF886" s="14" t="n">
        <v>95.319</v>
      </c>
      <c r="CG886" s="14" t="n">
        <v>0.145</v>
      </c>
      <c r="CH886" s="14" t="n">
        <v>1</v>
      </c>
      <c r="CI886" s="14" t="n">
        <v>0</v>
      </c>
      <c r="CJ886" s="14" t="n">
        <v>0</v>
      </c>
      <c r="CK886" s="14" t="n">
        <v>0</v>
      </c>
      <c r="CL886" s="14" t="n">
        <v>0</v>
      </c>
      <c r="CM886" s="14" t="n">
        <v>0</v>
      </c>
      <c r="CN886" s="14" t="n">
        <v>0</v>
      </c>
      <c r="CO886" s="14" t="n">
        <v>0</v>
      </c>
      <c r="CP886" s="14" t="n">
        <v>1</v>
      </c>
      <c r="CQ886" s="14" t="n">
        <v>1.348</v>
      </c>
      <c r="CR886" s="14" t="n">
        <v>0</v>
      </c>
      <c r="CS886" s="14" t="n">
        <v>5.37</v>
      </c>
      <c r="CT886" s="14" t="n">
        <v>4.861</v>
      </c>
      <c r="CU886" s="14" t="n">
        <v>11.622</v>
      </c>
    </row>
    <row r="887">
      <c r="A887" s="14" t="inlineStr">
        <is>
          <t>ZWE2024</t>
        </is>
      </c>
      <c r="B887" s="14" t="inlineStr">
        <is>
          <t>ZWE</t>
        </is>
      </c>
      <c r="C887" s="14" t="inlineStr">
        <is>
          <t>ZWE</t>
        </is>
      </c>
      <c r="D887" s="14" t="inlineStr">
        <is>
          <t>Zimbabwe</t>
        </is>
      </c>
      <c r="E887" s="14" t="n">
        <v>2024</v>
      </c>
      <c r="F887" s="14" t="n">
        <v>0.145</v>
      </c>
      <c r="G887" s="14" t="n">
        <v>2.051</v>
      </c>
      <c r="H887" s="14" t="n">
        <v>0.662</v>
      </c>
      <c r="I887" s="14" t="n">
        <v>0</v>
      </c>
      <c r="J887" s="14" t="n">
        <v>2.051</v>
      </c>
      <c r="K887" s="14" t="n">
        <v>0</v>
      </c>
      <c r="L887" s="14" t="n">
        <v>1</v>
      </c>
      <c r="M887" s="14" t="n">
        <v>3.374</v>
      </c>
      <c r="N887" s="14" t="n">
        <v>1.986</v>
      </c>
      <c r="O887" s="14" t="n">
        <v>0</v>
      </c>
      <c r="P887" s="14" t="n">
        <v>3.374</v>
      </c>
      <c r="Q887" s="14" t="n">
        <v>0</v>
      </c>
      <c r="R887" s="14" t="n">
        <v>1</v>
      </c>
      <c r="S887" s="14" t="n">
        <v>5.361</v>
      </c>
      <c r="T887" s="14" t="n">
        <v>3.973</v>
      </c>
      <c r="U887" s="14" t="n">
        <v>0.106</v>
      </c>
      <c r="V887" s="14" t="n">
        <v>6.139</v>
      </c>
      <c r="W887" s="14" t="n">
        <v>0.145</v>
      </c>
      <c r="X887" s="14" t="n">
        <v>1</v>
      </c>
      <c r="Y887" s="14" t="n">
        <v>11.458</v>
      </c>
      <c r="Z887" s="14" t="n">
        <v>1.549</v>
      </c>
      <c r="AA887" s="14" t="n">
        <v>0</v>
      </c>
      <c r="AB887" s="14" t="n">
        <v>11.458</v>
      </c>
      <c r="AC887" s="14" t="n">
        <v>0</v>
      </c>
      <c r="AD887" s="14" t="n">
        <v>1</v>
      </c>
      <c r="AE887" s="14" t="n">
        <v>12.782</v>
      </c>
      <c r="AF887" s="14" t="n">
        <v>2.989</v>
      </c>
      <c r="AG887" s="14" t="n">
        <v>0</v>
      </c>
      <c r="AH887" s="14" t="n">
        <v>12.782</v>
      </c>
      <c r="AI887" s="14" t="n">
        <v>0</v>
      </c>
      <c r="AJ887" s="14" t="n">
        <v>1</v>
      </c>
      <c r="AK887" s="14" t="n">
        <v>20.724</v>
      </c>
      <c r="AL887" s="14" t="n">
        <v>11.037</v>
      </c>
      <c r="AM887" s="14" t="n">
        <v>0.409</v>
      </c>
      <c r="AN887" s="14" t="n">
        <v>23.728</v>
      </c>
      <c r="AO887" s="14" t="n">
        <v>0.145</v>
      </c>
      <c r="AP887" s="14" t="n">
        <v>1</v>
      </c>
      <c r="AQ887" s="14" t="n">
        <v>0.724</v>
      </c>
      <c r="AR887" s="14" t="n">
        <v>0.132</v>
      </c>
      <c r="AS887" s="14" t="n">
        <v>-0.301</v>
      </c>
      <c r="AT887" s="14" t="n">
        <v>0.485</v>
      </c>
      <c r="AU887" s="14" t="n">
        <v>0</v>
      </c>
      <c r="AV887" s="14" t="n">
        <v>0</v>
      </c>
      <c r="AW887" s="14" t="n">
        <v>0.75</v>
      </c>
      <c r="AX887" s="14" t="n">
        <v>0.132</v>
      </c>
      <c r="AY887" s="14" t="n">
        <v>-0.318</v>
      </c>
      <c r="AZ887" s="14" t="n">
        <v>0.495</v>
      </c>
      <c r="BA887" s="14" t="n">
        <v>0</v>
      </c>
      <c r="BB887" s="14" t="n">
        <v>0</v>
      </c>
      <c r="BC887" s="14" t="n">
        <v>0.513</v>
      </c>
      <c r="BD887" s="14" t="n">
        <v>0.132</v>
      </c>
      <c r="BE887" s="14" t="n">
        <v>0.01</v>
      </c>
      <c r="BF887" s="14" t="n">
        <v>0.587</v>
      </c>
      <c r="BG887" s="14" t="n">
        <v>0.145</v>
      </c>
      <c r="BH887" s="14" t="n">
        <v>1</v>
      </c>
      <c r="BI887" s="14" t="n">
        <v>0.591</v>
      </c>
      <c r="BJ887" s="14" t="n">
        <v>0.132</v>
      </c>
      <c r="BK887" s="14" t="n">
        <v>-0.581</v>
      </c>
      <c r="BL887" s="14" t="n">
        <v>0.01</v>
      </c>
      <c r="BM887" s="14" t="n">
        <v>0</v>
      </c>
      <c r="BN887" s="14" t="n">
        <v>0</v>
      </c>
      <c r="BO887" s="14" t="n">
        <v>0</v>
      </c>
      <c r="BP887" s="14" t="n">
        <v>0</v>
      </c>
      <c r="BQ887" s="14" t="n">
        <v>0.109</v>
      </c>
      <c r="BR887" s="14" t="n">
        <v>0</v>
      </c>
      <c r="BS887" s="14" t="n">
        <v>0.667</v>
      </c>
      <c r="BT887" s="14" t="n">
        <v>0</v>
      </c>
      <c r="BU887" s="14" t="n">
        <v>0</v>
      </c>
      <c r="BV887" s="14" t="n">
        <v>0.078</v>
      </c>
      <c r="BW887" s="14" t="n">
        <v>0.145</v>
      </c>
      <c r="BX887" s="14" t="n">
        <v>0.667</v>
      </c>
      <c r="BY887" s="14" t="n">
        <v>13.646</v>
      </c>
      <c r="BZ887" s="14" t="n">
        <v>0</v>
      </c>
      <c r="CA887" s="14" t="n">
        <v>13.646</v>
      </c>
      <c r="CB887" s="14" t="n">
        <v>0</v>
      </c>
      <c r="CC887" s="14" t="n">
        <v>82.58799999999999</v>
      </c>
      <c r="CD887" s="14" t="n">
        <v>7.95</v>
      </c>
      <c r="CE887" s="14" t="n">
        <v>1.631</v>
      </c>
      <c r="CF887" s="14" t="n">
        <v>94.563</v>
      </c>
      <c r="CG887" s="14" t="n">
        <v>0.145</v>
      </c>
      <c r="CH887" s="14" t="n">
        <v>1</v>
      </c>
      <c r="CI887" s="14" t="n">
        <v>0</v>
      </c>
      <c r="CJ887" s="14" t="n">
        <v>0</v>
      </c>
      <c r="CK887" s="14" t="n">
        <v>0</v>
      </c>
      <c r="CL887" s="14" t="n">
        <v>0</v>
      </c>
      <c r="CM887" s="14" t="n">
        <v>0</v>
      </c>
      <c r="CN887" s="14" t="n">
        <v>0</v>
      </c>
      <c r="CO887" s="14" t="n">
        <v>0</v>
      </c>
      <c r="CP887" s="14" t="n">
        <v>1</v>
      </c>
      <c r="CQ887" s="14" t="n">
        <v>1.387</v>
      </c>
      <c r="CR887" s="14" t="n">
        <v>0</v>
      </c>
      <c r="CS887" s="14" t="n">
        <v>5.529</v>
      </c>
      <c r="CT887" s="14" t="n">
        <v>4.251</v>
      </c>
      <c r="CU887" s="14" t="n">
        <v>10.168</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E51"/>
  <sheetViews>
    <sheetView tabSelected="0" workbookViewId="0">
      <pane xSplit="1" ySplit="3" topLeftCell="B4" activePane="bottomRight" state="frozen"/>
      <selection pane="topRight"/>
      <selection pane="bottomLeft"/>
      <selection pane="bottomRight" activeCell="A1" sqref="A1"/>
    </sheetView>
  </sheetViews>
  <sheetFormatPr baseColWidth="8" defaultRowHeight="15" outlineLevelCol="0"/>
  <cols>
    <col width="18" customWidth="1" min="1" max="1"/>
  </cols>
  <sheetData>
    <row r="1">
      <c r="A1" s="14" t="inlineStr">
        <is>
          <t>Source: legacy Mitigation rows 633-695 (built from legacy Prices_int; IMF-WB* = average of IMF and WB; global gas = average of LNG, North America, Europe)</t>
        </is>
      </c>
    </row>
    <row r="2">
      <c r="A2" s="2" t="inlineStr">
        <is>
          <t>International energy prices by source, nominal USD (key = source|commodity)</t>
        </is>
      </c>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row>
    <row r="3">
      <c r="A3" s="59" t="inlineStr">
        <is>
          <t>key</t>
        </is>
      </c>
      <c r="B3" s="59" t="inlineStr">
        <is>
          <t>source</t>
        </is>
      </c>
      <c r="C3" s="59" t="inlineStr">
        <is>
          <t>commodity</t>
        </is>
      </c>
      <c r="D3" s="59" t="inlineStr">
        <is>
          <t>label</t>
        </is>
      </c>
      <c r="E3" s="59" t="inlineStr">
        <is>
          <t>unit</t>
        </is>
      </c>
      <c r="F3" s="59" t="n">
        <v>2021</v>
      </c>
      <c r="G3" s="59" t="n">
        <v>2022</v>
      </c>
      <c r="H3" s="59" t="n">
        <v>2023</v>
      </c>
      <c r="I3" s="59" t="n">
        <v>2024</v>
      </c>
      <c r="J3" s="59" t="n">
        <v>2025</v>
      </c>
      <c r="K3" s="59" t="n">
        <v>2026</v>
      </c>
      <c r="L3" s="59" t="n">
        <v>2027</v>
      </c>
      <c r="M3" s="59" t="n">
        <v>2028</v>
      </c>
      <c r="N3" s="59" t="n">
        <v>2029</v>
      </c>
      <c r="O3" s="59" t="n">
        <v>2030</v>
      </c>
      <c r="P3" s="59" t="n">
        <v>2031</v>
      </c>
      <c r="Q3" s="59" t="n">
        <v>2032</v>
      </c>
      <c r="R3" s="59" t="n">
        <v>2033</v>
      </c>
      <c r="S3" s="59" t="n">
        <v>2034</v>
      </c>
      <c r="T3" s="59" t="n">
        <v>2035</v>
      </c>
      <c r="U3" s="59" t="n">
        <v>2036</v>
      </c>
      <c r="V3" s="59" t="n">
        <v>2037</v>
      </c>
      <c r="W3" s="59" t="n">
        <v>2038</v>
      </c>
      <c r="X3" s="59" t="n">
        <v>2039</v>
      </c>
      <c r="Y3" s="59" t="n">
        <v>2040</v>
      </c>
      <c r="Z3" s="59" t="n">
        <v>2041</v>
      </c>
      <c r="AA3" s="59" t="n">
        <v>2042</v>
      </c>
      <c r="AB3" s="59" t="n">
        <v>2043</v>
      </c>
      <c r="AC3" s="59" t="n">
        <v>2044</v>
      </c>
      <c r="AD3" s="59" t="n">
        <v>2045</v>
      </c>
      <c r="AE3" s="59" t="inlineStr">
        <is>
          <t>source_row</t>
        </is>
      </c>
    </row>
    <row r="4">
      <c r="A4" s="14" t="inlineStr">
        <is>
          <t>IMF|oil</t>
        </is>
      </c>
      <c r="B4" s="14" t="inlineStr">
        <is>
          <t>IMF</t>
        </is>
      </c>
      <c r="C4" s="14" t="inlineStr">
        <is>
          <t>oil</t>
        </is>
      </c>
      <c r="D4" s="14" t="inlineStr">
        <is>
          <t>Crude Oil</t>
        </is>
      </c>
      <c r="E4" s="14" t="inlineStr">
        <is>
          <t>$/bbl nom</t>
        </is>
      </c>
      <c r="F4" s="14" t="n">
        <v>70.83150000000001</v>
      </c>
      <c r="G4" s="14" t="n">
        <v>98.99632800000001</v>
      </c>
      <c r="H4" s="14" t="n">
        <v>82.321243</v>
      </c>
      <c r="I4" s="14" t="n">
        <v>79.911739</v>
      </c>
      <c r="J4" s="14" t="n">
        <v>68.324907</v>
      </c>
      <c r="K4" s="14" t="n">
        <v>80.18651199999999</v>
      </c>
      <c r="L4" s="14" t="n">
        <v>71.451835</v>
      </c>
      <c r="M4" s="14" t="n">
        <v>69.689763</v>
      </c>
      <c r="N4" s="14" t="n">
        <v>69.423202</v>
      </c>
      <c r="O4" s="14" t="n">
        <v>69.35791399999999</v>
      </c>
      <c r="P4" s="14" t="n">
        <v>69.12690600000001</v>
      </c>
      <c r="Q4" s="14" t="n">
        <v>70.3527253503064</v>
      </c>
      <c r="R4" s="14" t="n">
        <v>71.5785447006128</v>
      </c>
      <c r="S4" s="14" t="n">
        <v>72.80436405091918</v>
      </c>
      <c r="T4" s="14" t="n">
        <v>74.03018340122557</v>
      </c>
      <c r="U4" s="14" t="n">
        <v>75.25600275153197</v>
      </c>
      <c r="V4" s="14" t="n">
        <v>76.48182210183836</v>
      </c>
      <c r="W4" s="14" t="n">
        <v>77.70764145214476</v>
      </c>
      <c r="X4" s="14" t="n">
        <v>78.93346080245114</v>
      </c>
      <c r="Y4" s="14" t="n">
        <v>80.15928015275755</v>
      </c>
      <c r="Z4" s="14" t="n">
        <v>81.38509950306393</v>
      </c>
      <c r="AA4" s="14" t="n"/>
      <c r="AB4" s="14" t="n"/>
      <c r="AC4" s="14" t="n"/>
      <c r="AD4" s="14" t="n"/>
      <c r="AE4" s="14" t="inlineStr">
        <is>
          <t>legacy Mitigation row 634</t>
        </is>
      </c>
    </row>
    <row r="5">
      <c r="A5" s="14" t="inlineStr">
        <is>
          <t>IMF|coa</t>
        </is>
      </c>
      <c r="B5" s="14" t="inlineStr">
        <is>
          <t>IMF</t>
        </is>
      </c>
      <c r="C5" s="14" t="inlineStr">
        <is>
          <t>coa</t>
        </is>
      </c>
      <c r="D5" s="14" t="inlineStr">
        <is>
          <t>Coal</t>
        </is>
      </c>
      <c r="E5" s="14" t="inlineStr">
        <is>
          <t>$/ton nom</t>
        </is>
      </c>
      <c r="F5" s="14" t="n">
        <v>143.984744</v>
      </c>
      <c r="G5" s="14" t="n">
        <v>384.169733</v>
      </c>
      <c r="H5" s="14" t="n">
        <v>188.152584</v>
      </c>
      <c r="I5" s="14" t="n">
        <v>143.551382</v>
      </c>
      <c r="J5" s="14" t="n">
        <v>112.437589</v>
      </c>
      <c r="K5" s="14" t="n">
        <v>135.601486</v>
      </c>
      <c r="L5" s="14" t="n">
        <v>143.176523</v>
      </c>
      <c r="M5" s="14" t="n">
        <v>143.310932</v>
      </c>
      <c r="N5" s="14" t="n">
        <v>143.44086</v>
      </c>
      <c r="O5" s="14" t="n">
        <v>143.44086</v>
      </c>
      <c r="P5" s="14" t="n">
        <v>143.44086</v>
      </c>
      <c r="Q5" s="14" t="n">
        <v>145.9844800169669</v>
      </c>
      <c r="R5" s="14" t="n">
        <v>148.5281000339338</v>
      </c>
      <c r="S5" s="14" t="n">
        <v>151.0717200509007</v>
      </c>
      <c r="T5" s="14" t="n">
        <v>153.6153400678676</v>
      </c>
      <c r="U5" s="14" t="n">
        <v>156.1589600848345</v>
      </c>
      <c r="V5" s="14" t="n">
        <v>158.7025801018015</v>
      </c>
      <c r="W5" s="14" t="n">
        <v>161.2462001187684</v>
      </c>
      <c r="X5" s="14" t="n">
        <v>163.7898201357353</v>
      </c>
      <c r="Y5" s="14" t="n">
        <v>166.3334401527022</v>
      </c>
      <c r="Z5" s="14" t="n">
        <v>168.8770601696691</v>
      </c>
      <c r="AA5" s="14" t="n"/>
      <c r="AB5" s="14" t="n"/>
      <c r="AC5" s="14" t="n"/>
      <c r="AD5" s="14" t="n"/>
      <c r="AE5" s="14" t="inlineStr">
        <is>
          <t>legacy Mitigation row 635</t>
        </is>
      </c>
    </row>
    <row r="6">
      <c r="A6" s="14" t="inlineStr">
        <is>
          <t>IMF|nga.lng</t>
        </is>
      </c>
      <c r="B6" s="14" t="inlineStr">
        <is>
          <t>IMF</t>
        </is>
      </c>
      <c r="C6" s="14" t="inlineStr">
        <is>
          <t>nga.lng</t>
        </is>
      </c>
      <c r="D6" s="14" t="inlineStr">
        <is>
          <t>Natural Gas - LNG</t>
        </is>
      </c>
      <c r="E6" s="14" t="inlineStr">
        <is>
          <t>$/MMBtu nom</t>
        </is>
      </c>
      <c r="F6" s="14" t="n">
        <v>18.600467</v>
      </c>
      <c r="G6" s="14" t="n">
        <v>33.297022</v>
      </c>
      <c r="H6" s="14" t="n">
        <v>13.463505</v>
      </c>
      <c r="I6" s="14" t="n">
        <v>11.708527</v>
      </c>
      <c r="J6" s="14" t="n">
        <v>12.08775</v>
      </c>
      <c r="K6" s="14" t="n">
        <v>14.950167</v>
      </c>
      <c r="L6" s="14" t="n">
        <v>12.495417</v>
      </c>
      <c r="M6" s="14" t="n">
        <v>9.391249999999999</v>
      </c>
      <c r="N6" s="14" t="n">
        <v>8.461667</v>
      </c>
      <c r="O6" s="14" t="n">
        <v>8.331666999999999</v>
      </c>
      <c r="P6" s="14" t="n">
        <v>8.195918000000001</v>
      </c>
      <c r="Q6" s="14" t="n">
        <v>8.341255256638169</v>
      </c>
      <c r="R6" s="14" t="n">
        <v>8.486592513276337</v>
      </c>
      <c r="S6" s="14" t="n">
        <v>8.631929769914503</v>
      </c>
      <c r="T6" s="14" t="n">
        <v>8.77726702655267</v>
      </c>
      <c r="U6" s="14" t="n">
        <v>8.922604283190838</v>
      </c>
      <c r="V6" s="14" t="n">
        <v>9.067941539829006</v>
      </c>
      <c r="W6" s="14" t="n">
        <v>9.213278796467174</v>
      </c>
      <c r="X6" s="14" t="n">
        <v>9.35861605310534</v>
      </c>
      <c r="Y6" s="14" t="n">
        <v>9.50395330974351</v>
      </c>
      <c r="Z6" s="14" t="n">
        <v>9.649290566381675</v>
      </c>
      <c r="AA6" s="14" t="n"/>
      <c r="AB6" s="14" t="n"/>
      <c r="AC6" s="14" t="n"/>
      <c r="AD6" s="14" t="n"/>
      <c r="AE6" s="14" t="inlineStr">
        <is>
          <t>legacy Mitigation row 636</t>
        </is>
      </c>
    </row>
    <row r="7">
      <c r="A7" s="14" t="inlineStr">
        <is>
          <t>IMF|nga.nam</t>
        </is>
      </c>
      <c r="B7" s="14" t="inlineStr">
        <is>
          <t>IMF</t>
        </is>
      </c>
      <c r="C7" s="14" t="inlineStr">
        <is>
          <t>nga.nam</t>
        </is>
      </c>
      <c r="D7" s="14" t="inlineStr">
        <is>
          <t>Natural Gas - North Am</t>
        </is>
      </c>
      <c r="E7" s="14" t="inlineStr">
        <is>
          <t>$/MMBtu nom</t>
        </is>
      </c>
      <c r="F7" s="14" t="n">
        <v>3.716119</v>
      </c>
      <c r="G7" s="14" t="n">
        <v>6.516296</v>
      </c>
      <c r="H7" s="14" t="n">
        <v>2.671452</v>
      </c>
      <c r="I7" s="14" t="n">
        <v>2.417967</v>
      </c>
      <c r="J7" s="14" t="n">
        <v>3.63474</v>
      </c>
      <c r="K7" s="14" t="n">
        <v>3.525087</v>
      </c>
      <c r="L7" s="14" t="n">
        <v>3.766</v>
      </c>
      <c r="M7" s="14" t="n">
        <v>3.689333</v>
      </c>
      <c r="N7" s="14" t="n">
        <v>3.625583</v>
      </c>
      <c r="O7" s="14" t="n">
        <v>3.659</v>
      </c>
      <c r="P7" s="14" t="n">
        <v>3.667833</v>
      </c>
      <c r="Q7" s="14" t="n">
        <v>3.732874254198363</v>
      </c>
      <c r="R7" s="14" t="n">
        <v>3.797915508396727</v>
      </c>
      <c r="S7" s="14" t="n">
        <v>3.862956762595089</v>
      </c>
      <c r="T7" s="14" t="n">
        <v>3.927998016793453</v>
      </c>
      <c r="U7" s="14" t="n">
        <v>3.993039270991816</v>
      </c>
      <c r="V7" s="14" t="n">
        <v>4.058080525190179</v>
      </c>
      <c r="W7" s="14" t="n">
        <v>4.123121779388542</v>
      </c>
      <c r="X7" s="14" t="n">
        <v>4.188163033586905</v>
      </c>
      <c r="Y7" s="14" t="n">
        <v>4.253204287785269</v>
      </c>
      <c r="Z7" s="14" t="n">
        <v>4.318245541983631</v>
      </c>
      <c r="AA7" s="14" t="n"/>
      <c r="AB7" s="14" t="n"/>
      <c r="AC7" s="14" t="n"/>
      <c r="AD7" s="14" t="n"/>
      <c r="AE7" s="14" t="inlineStr">
        <is>
          <t>legacy Mitigation row 637</t>
        </is>
      </c>
    </row>
    <row r="8">
      <c r="A8" s="14" t="inlineStr">
        <is>
          <t>IMF|nga.eur</t>
        </is>
      </c>
      <c r="B8" s="14" t="inlineStr">
        <is>
          <t>IMF</t>
        </is>
      </c>
      <c r="C8" s="14" t="inlineStr">
        <is>
          <t>nga.eur</t>
        </is>
      </c>
      <c r="D8" s="14" t="inlineStr">
        <is>
          <t>Natural Gas - Europe</t>
        </is>
      </c>
      <c r="E8" s="14" t="inlineStr">
        <is>
          <t>$/MMBtu nom</t>
        </is>
      </c>
      <c r="F8" s="14" t="n">
        <v>15.907363</v>
      </c>
      <c r="G8" s="14" t="n">
        <v>37.519835</v>
      </c>
      <c r="H8" s="14" t="n">
        <v>12.883181</v>
      </c>
      <c r="I8" s="14" t="n">
        <v>10.891141</v>
      </c>
      <c r="J8" s="14" t="n">
        <v>11.912392</v>
      </c>
      <c r="K8" s="14" t="n">
        <v>14.612111</v>
      </c>
      <c r="L8" s="14" t="n">
        <v>11.87946</v>
      </c>
      <c r="M8" s="14" t="n">
        <v>8.739246</v>
      </c>
      <c r="N8" s="14" t="n">
        <v>7.661423</v>
      </c>
      <c r="O8" s="14" t="n">
        <v>7.410439</v>
      </c>
      <c r="P8" s="14" t="n">
        <v>7.477729</v>
      </c>
      <c r="Q8" s="14" t="n">
        <v>7.610330694983243</v>
      </c>
      <c r="R8" s="14" t="n">
        <v>7.742932389966485</v>
      </c>
      <c r="S8" s="14" t="n">
        <v>7.875534084949727</v>
      </c>
      <c r="T8" s="14" t="n">
        <v>8.008135779932969</v>
      </c>
      <c r="U8" s="14" t="n">
        <v>8.140737474916211</v>
      </c>
      <c r="V8" s="14" t="n">
        <v>8.273339169899453</v>
      </c>
      <c r="W8" s="14" t="n">
        <v>8.405940864882696</v>
      </c>
      <c r="X8" s="14" t="n">
        <v>8.538542559865938</v>
      </c>
      <c r="Y8" s="14" t="n">
        <v>8.671144254849182</v>
      </c>
      <c r="Z8" s="14" t="n">
        <v>8.803745949832422</v>
      </c>
      <c r="AA8" s="14" t="n"/>
      <c r="AB8" s="14" t="n"/>
      <c r="AC8" s="14" t="n"/>
      <c r="AD8" s="14" t="n"/>
      <c r="AE8" s="14" t="inlineStr">
        <is>
          <t>legacy Mitigation row 638</t>
        </is>
      </c>
    </row>
    <row r="9">
      <c r="A9" s="14" t="inlineStr">
        <is>
          <t>IMF|nga.glo</t>
        </is>
      </c>
      <c r="B9" s="14" t="inlineStr">
        <is>
          <t>IMF</t>
        </is>
      </c>
      <c r="C9" s="14" t="inlineStr">
        <is>
          <t>nga.glo</t>
        </is>
      </c>
      <c r="D9" s="14" t="inlineStr">
        <is>
          <t>Natural gas - global</t>
        </is>
      </c>
      <c r="E9" s="14" t="inlineStr">
        <is>
          <t>$/MMBtu nom</t>
        </is>
      </c>
      <c r="F9" s="14" t="n">
        <v>12.74131633333333</v>
      </c>
      <c r="G9" s="14" t="n">
        <v>25.77771766666666</v>
      </c>
      <c r="H9" s="14" t="n">
        <v>9.672712666666667</v>
      </c>
      <c r="I9" s="14" t="n">
        <v>8.339211666666666</v>
      </c>
      <c r="J9" s="14" t="n">
        <v>9.211627333333334</v>
      </c>
      <c r="K9" s="14" t="n">
        <v>11.02912166666667</v>
      </c>
      <c r="L9" s="14" t="n">
        <v>9.380292333333335</v>
      </c>
      <c r="M9" s="14" t="n">
        <v>7.273276333333333</v>
      </c>
      <c r="N9" s="14" t="n">
        <v>6.582891</v>
      </c>
      <c r="O9" s="14" t="n">
        <v>6.467035333333333</v>
      </c>
      <c r="P9" s="14" t="n">
        <v>6.44716</v>
      </c>
      <c r="Q9" s="14" t="n">
        <v>6.561486735273259</v>
      </c>
      <c r="R9" s="14" t="n">
        <v>6.675813470546516</v>
      </c>
      <c r="S9" s="14" t="n">
        <v>6.790140205819774</v>
      </c>
      <c r="T9" s="14" t="n">
        <v>6.90446694109303</v>
      </c>
      <c r="U9" s="14" t="n">
        <v>7.018793676366289</v>
      </c>
      <c r="V9" s="14" t="n">
        <v>7.133120411639545</v>
      </c>
      <c r="W9" s="14" t="n">
        <v>7.247447146912805</v>
      </c>
      <c r="X9" s="14" t="n">
        <v>7.361773882186061</v>
      </c>
      <c r="Y9" s="14" t="n">
        <v>7.47610061745932</v>
      </c>
      <c r="Z9" s="14" t="n">
        <v>7.590427352732576</v>
      </c>
      <c r="AA9" s="14" t="n"/>
      <c r="AB9" s="14" t="n"/>
      <c r="AC9" s="14" t="n"/>
      <c r="AD9" s="14" t="n"/>
      <c r="AE9" s="14" t="inlineStr">
        <is>
          <t>legacy Mitigation row 639</t>
        </is>
      </c>
    </row>
    <row r="10">
      <c r="A10" s="14" t="inlineStr">
        <is>
          <t>WB|oil</t>
        </is>
      </c>
      <c r="B10" s="14" t="inlineStr">
        <is>
          <t>WB</t>
        </is>
      </c>
      <c r="C10" s="14" t="inlineStr">
        <is>
          <t>oil</t>
        </is>
      </c>
      <c r="D10" s="14" t="inlineStr">
        <is>
          <t>Crude Oil</t>
        </is>
      </c>
      <c r="E10" s="14" t="inlineStr">
        <is>
          <t>$/bbl nom</t>
        </is>
      </c>
      <c r="F10" s="14" t="n">
        <v>70.44333333333</v>
      </c>
      <c r="G10" s="14" t="n">
        <v>99.82416666667</v>
      </c>
      <c r="H10" s="14" t="n">
        <v>82.61624999999999</v>
      </c>
      <c r="I10" s="14" t="n">
        <v>80.69866666666999</v>
      </c>
      <c r="J10" s="14" t="n">
        <v>73</v>
      </c>
      <c r="K10" s="14" t="n">
        <v>72</v>
      </c>
      <c r="L10" s="14" t="n">
        <v>73.58104967319923</v>
      </c>
      <c r="M10" s="14" t="n">
        <v>74.78880176224789</v>
      </c>
      <c r="N10" s="14" t="n">
        <v>76.11862800894365</v>
      </c>
      <c r="O10" s="14" t="n">
        <v>77.51732833063443</v>
      </c>
      <c r="P10" s="14" t="n">
        <v>78.91674983830445</v>
      </c>
      <c r="Q10" s="14" t="n">
        <v>80.31617134597445</v>
      </c>
      <c r="R10" s="14" t="n">
        <v>81.71559285364447</v>
      </c>
      <c r="S10" s="14" t="n">
        <v>83.11501436131446</v>
      </c>
      <c r="T10" s="14" t="n">
        <v>84.51443586898446</v>
      </c>
      <c r="U10" s="14" t="n">
        <v>85.91385737665446</v>
      </c>
      <c r="V10" s="14" t="n">
        <v>87.31327888432446</v>
      </c>
      <c r="W10" s="14" t="n">
        <v>88.71270039199446</v>
      </c>
      <c r="X10" s="14" t="n">
        <v>90.11212189966446</v>
      </c>
      <c r="Y10" s="14" t="n">
        <v>91.51154340733449</v>
      </c>
      <c r="Z10" s="14" t="n">
        <v>92.91096491500447</v>
      </c>
      <c r="AA10" s="14" t="n"/>
      <c r="AB10" s="14" t="n"/>
      <c r="AC10" s="14" t="n"/>
      <c r="AD10" s="14" t="n"/>
      <c r="AE10" s="14" t="inlineStr">
        <is>
          <t>legacy Mitigation row 642</t>
        </is>
      </c>
    </row>
    <row r="11">
      <c r="A11" s="14" t="inlineStr">
        <is>
          <t>WB|coa</t>
        </is>
      </c>
      <c r="B11" s="14" t="inlineStr">
        <is>
          <t>WB</t>
        </is>
      </c>
      <c r="C11" s="14" t="inlineStr">
        <is>
          <t>coa</t>
        </is>
      </c>
      <c r="D11" s="14" t="inlineStr">
        <is>
          <t>Coal</t>
        </is>
      </c>
      <c r="E11" s="14" t="inlineStr">
        <is>
          <t>$/ton nom</t>
        </is>
      </c>
      <c r="F11" s="14" t="n">
        <v>138.05</v>
      </c>
      <c r="G11" s="14" t="n">
        <v>344.89333333333</v>
      </c>
      <c r="H11" s="14" t="n">
        <v>172.77916666667</v>
      </c>
      <c r="I11" s="14" t="n">
        <v>136.14666666667</v>
      </c>
      <c r="J11" s="14" t="n">
        <v>120</v>
      </c>
      <c r="K11" s="14" t="n">
        <v>105</v>
      </c>
      <c r="L11" s="14" t="n">
        <v>107.3056974400822</v>
      </c>
      <c r="M11" s="14" t="n">
        <v>109.0670025699448</v>
      </c>
      <c r="N11" s="14" t="n">
        <v>111.0063325130428</v>
      </c>
      <c r="O11" s="14" t="n">
        <v>113.0461038155085</v>
      </c>
      <c r="P11" s="14" t="n">
        <v>115.0869268475273</v>
      </c>
      <c r="Q11" s="14" t="n">
        <v>117.1277498795461</v>
      </c>
      <c r="R11" s="14" t="n">
        <v>119.1685729115648</v>
      </c>
      <c r="S11" s="14" t="n">
        <v>121.2093959435836</v>
      </c>
      <c r="T11" s="14" t="n">
        <v>123.2502189756023</v>
      </c>
      <c r="U11" s="14" t="n">
        <v>125.2910420076211</v>
      </c>
      <c r="V11" s="14" t="n">
        <v>127.3318650396398</v>
      </c>
      <c r="W11" s="14" t="n">
        <v>129.3726880716586</v>
      </c>
      <c r="X11" s="14" t="n">
        <v>131.4135111036773</v>
      </c>
      <c r="Y11" s="14" t="n">
        <v>133.4543341356961</v>
      </c>
      <c r="Z11" s="14" t="n">
        <v>135.4951571677148</v>
      </c>
      <c r="AA11" s="14" t="n"/>
      <c r="AB11" s="14" t="n"/>
      <c r="AC11" s="14" t="n"/>
      <c r="AD11" s="14" t="n"/>
      <c r="AE11" s="14" t="inlineStr">
        <is>
          <t>legacy Mitigation row 643</t>
        </is>
      </c>
    </row>
    <row r="12">
      <c r="A12" s="14" t="inlineStr">
        <is>
          <t>WB|nga.lng</t>
        </is>
      </c>
      <c r="B12" s="14" t="inlineStr">
        <is>
          <t>WB</t>
        </is>
      </c>
      <c r="C12" s="14" t="inlineStr">
        <is>
          <t>nga.lng</t>
        </is>
      </c>
      <c r="D12" s="14" t="inlineStr">
        <is>
          <t>Natural Gas - LNG</t>
        </is>
      </c>
      <c r="E12" s="14" t="inlineStr">
        <is>
          <t>$/MMBtu nom</t>
        </is>
      </c>
      <c r="F12" s="14" t="n">
        <v>16.11587794838</v>
      </c>
      <c r="G12" s="14" t="n">
        <v>40.3401571422</v>
      </c>
      <c r="H12" s="14" t="n">
        <v>13.1134032462</v>
      </c>
      <c r="I12" s="14" t="n">
        <v>10.96230953259</v>
      </c>
      <c r="J12" s="14" t="n">
        <v>11.5</v>
      </c>
      <c r="K12" s="14" t="n">
        <v>10.5</v>
      </c>
      <c r="L12" s="14" t="n">
        <v>10.73056974400822</v>
      </c>
      <c r="M12" s="14" t="n">
        <v>10.90670025699448</v>
      </c>
      <c r="N12" s="14" t="n">
        <v>11.10063325130428</v>
      </c>
      <c r="O12" s="14" t="n">
        <v>11.30461038155086</v>
      </c>
      <c r="P12" s="14" t="n">
        <v>11.50869268475273</v>
      </c>
      <c r="Q12" s="14" t="n">
        <v>11.71277498795461</v>
      </c>
      <c r="R12" s="14" t="n">
        <v>11.91685729115648</v>
      </c>
      <c r="S12" s="14" t="n">
        <v>12.12093959435836</v>
      </c>
      <c r="T12" s="14" t="n">
        <v>12.32502189756023</v>
      </c>
      <c r="U12" s="14" t="n">
        <v>12.52910420076211</v>
      </c>
      <c r="V12" s="14" t="n">
        <v>12.73318650396399</v>
      </c>
      <c r="W12" s="14" t="n">
        <v>12.93726880716586</v>
      </c>
      <c r="X12" s="14" t="n">
        <v>13.14135111036773</v>
      </c>
      <c r="Y12" s="14" t="n">
        <v>13.34543341356961</v>
      </c>
      <c r="Z12" s="14" t="n">
        <v>13.54951571677148</v>
      </c>
      <c r="AA12" s="14" t="n"/>
      <c r="AB12" s="14" t="n"/>
      <c r="AC12" s="14" t="n"/>
      <c r="AD12" s="14" t="n"/>
      <c r="AE12" s="14" t="inlineStr">
        <is>
          <t>legacy Mitigation row 644</t>
        </is>
      </c>
    </row>
    <row r="13">
      <c r="A13" s="14" t="inlineStr">
        <is>
          <t>WB|nga.nam</t>
        </is>
      </c>
      <c r="B13" s="14" t="inlineStr">
        <is>
          <t>WB</t>
        </is>
      </c>
      <c r="C13" s="14" t="inlineStr">
        <is>
          <t>nga.nam</t>
        </is>
      </c>
      <c r="D13" s="14" t="inlineStr">
        <is>
          <t>Natural Gas - North Am</t>
        </is>
      </c>
      <c r="E13" s="14" t="inlineStr">
        <is>
          <t>$/MMBtu nom</t>
        </is>
      </c>
      <c r="F13" s="14" t="n">
        <v>3.85140833333</v>
      </c>
      <c r="G13" s="14" t="n">
        <v>6.36831666667</v>
      </c>
      <c r="H13" s="14" t="n">
        <v>2.53780833333</v>
      </c>
      <c r="I13" s="14" t="n">
        <v>2.19110833333</v>
      </c>
      <c r="J13" s="14" t="n">
        <v>3.4</v>
      </c>
      <c r="K13" s="14" t="n">
        <v>3.7</v>
      </c>
      <c r="L13" s="14" t="n">
        <v>3.781248385983849</v>
      </c>
      <c r="M13" s="14" t="n">
        <v>3.843313423893294</v>
      </c>
      <c r="N13" s="14" t="n">
        <v>3.911651717126271</v>
      </c>
      <c r="O13" s="14" t="n">
        <v>3.983529372546492</v>
      </c>
      <c r="P13" s="14" t="n">
        <v>4.055444088912869</v>
      </c>
      <c r="Q13" s="14" t="n">
        <v>4.127358805279243</v>
      </c>
      <c r="R13" s="14" t="n">
        <v>4.199273521645619</v>
      </c>
      <c r="S13" s="14" t="n">
        <v>4.271188238011994</v>
      </c>
      <c r="T13" s="14" t="n">
        <v>4.343102954378368</v>
      </c>
      <c r="U13" s="14" t="n">
        <v>4.415017670744743</v>
      </c>
      <c r="V13" s="14" t="n">
        <v>4.486932387111119</v>
      </c>
      <c r="W13" s="14" t="n">
        <v>4.558847103477494</v>
      </c>
      <c r="X13" s="14" t="n">
        <v>4.630761819843869</v>
      </c>
      <c r="Y13" s="14" t="n">
        <v>4.702676536210245</v>
      </c>
      <c r="Z13" s="14" t="n">
        <v>4.774591252576619</v>
      </c>
      <c r="AA13" s="14" t="n"/>
      <c r="AB13" s="14" t="n"/>
      <c r="AC13" s="14" t="n"/>
      <c r="AD13" s="14" t="n"/>
      <c r="AE13" s="14" t="inlineStr">
        <is>
          <t>legacy Mitigation row 645</t>
        </is>
      </c>
    </row>
    <row r="14">
      <c r="A14" s="14" t="inlineStr">
        <is>
          <t>WB|nga.eur</t>
        </is>
      </c>
      <c r="B14" s="14" t="inlineStr">
        <is>
          <t>WB</t>
        </is>
      </c>
      <c r="C14" s="14" t="inlineStr">
        <is>
          <t>nga.eur</t>
        </is>
      </c>
      <c r="D14" s="14" t="inlineStr">
        <is>
          <t>Natural Gas - Europe</t>
        </is>
      </c>
      <c r="E14" s="14" t="inlineStr">
        <is>
          <t>$/MMBtu nom</t>
        </is>
      </c>
      <c r="F14" s="14" t="n">
        <v>10.76164902384</v>
      </c>
      <c r="G14" s="14" t="n">
        <v>18.42692483862</v>
      </c>
      <c r="H14" s="14" t="n">
        <v>14.38710799668</v>
      </c>
      <c r="I14" s="14" t="n">
        <v>12.84421395663</v>
      </c>
      <c r="J14" s="14" t="n">
        <v>13.5</v>
      </c>
      <c r="K14" s="14" t="n">
        <v>12.5</v>
      </c>
      <c r="L14" s="14" t="n">
        <v>12.77448779048598</v>
      </c>
      <c r="M14" s="14" t="n">
        <v>12.98416697261248</v>
      </c>
      <c r="N14" s="14" t="n">
        <v>13.21503958488605</v>
      </c>
      <c r="O14" s="14" t="n">
        <v>13.45786950184626</v>
      </c>
      <c r="P14" s="14" t="n">
        <v>13.70082462470564</v>
      </c>
      <c r="Q14" s="14" t="n">
        <v>13.94377974756501</v>
      </c>
      <c r="R14" s="14" t="n">
        <v>14.18673487042439</v>
      </c>
      <c r="S14" s="14" t="n">
        <v>14.42968999328376</v>
      </c>
      <c r="T14" s="14" t="n">
        <v>14.67264511614314</v>
      </c>
      <c r="U14" s="14" t="n">
        <v>14.91560023900251</v>
      </c>
      <c r="V14" s="14" t="n">
        <v>15.15855536186189</v>
      </c>
      <c r="W14" s="14" t="n">
        <v>15.40151048472126</v>
      </c>
      <c r="X14" s="14" t="n">
        <v>15.64446560758064</v>
      </c>
      <c r="Y14" s="14" t="n">
        <v>15.88742073044002</v>
      </c>
      <c r="Z14" s="14" t="n">
        <v>16.13037585329939</v>
      </c>
      <c r="AA14" s="14" t="n"/>
      <c r="AB14" s="14" t="n"/>
      <c r="AC14" s="14" t="n"/>
      <c r="AD14" s="14" t="n"/>
      <c r="AE14" s="14" t="inlineStr">
        <is>
          <t>legacy Mitigation row 646</t>
        </is>
      </c>
    </row>
    <row r="15">
      <c r="A15" s="14" t="inlineStr">
        <is>
          <t>WB|nga.glo</t>
        </is>
      </c>
      <c r="B15" s="14" t="inlineStr">
        <is>
          <t>WB</t>
        </is>
      </c>
      <c r="C15" s="14" t="inlineStr">
        <is>
          <t>nga.glo</t>
        </is>
      </c>
      <c r="D15" s="14" t="inlineStr">
        <is>
          <t>Natural gas  - Global</t>
        </is>
      </c>
      <c r="E15" s="14" t="inlineStr">
        <is>
          <t>$/MMBtu nom</t>
        </is>
      </c>
      <c r="F15" s="14" t="n">
        <v>10.24297843518333</v>
      </c>
      <c r="G15" s="14" t="n">
        <v>21.71179954916333</v>
      </c>
      <c r="H15" s="14" t="n">
        <v>10.01277319207</v>
      </c>
      <c r="I15" s="14" t="n">
        <v>8.665877274183332</v>
      </c>
      <c r="J15" s="14" t="n">
        <v>9.466666666666667</v>
      </c>
      <c r="K15" s="14" t="n">
        <v>8.9</v>
      </c>
      <c r="L15" s="14" t="n">
        <v>9.095435306826017</v>
      </c>
      <c r="M15" s="14" t="n">
        <v>9.244726884500087</v>
      </c>
      <c r="N15" s="14" t="n">
        <v>9.409108184438869</v>
      </c>
      <c r="O15" s="14" t="n">
        <v>9.582003085314534</v>
      </c>
      <c r="P15" s="14" t="n">
        <v>9.754987132790413</v>
      </c>
      <c r="Q15" s="14" t="n">
        <v>9.927971180266288</v>
      </c>
      <c r="R15" s="14" t="n">
        <v>10.10095522774216</v>
      </c>
      <c r="S15" s="14" t="n">
        <v>10.27393927521804</v>
      </c>
      <c r="T15" s="14" t="n">
        <v>10.44692332269391</v>
      </c>
      <c r="U15" s="14" t="n">
        <v>10.61990737016979</v>
      </c>
      <c r="V15" s="14" t="n">
        <v>10.79289141764566</v>
      </c>
      <c r="W15" s="14" t="n">
        <v>10.96587546512154</v>
      </c>
      <c r="X15" s="14" t="n">
        <v>11.13885951259742</v>
      </c>
      <c r="Y15" s="14" t="n">
        <v>11.31184356007329</v>
      </c>
      <c r="Z15" s="14" t="n">
        <v>11.48482760754916</v>
      </c>
      <c r="AA15" s="14" t="n"/>
      <c r="AB15" s="14" t="n"/>
      <c r="AC15" s="14" t="n"/>
      <c r="AD15" s="14" t="n"/>
      <c r="AE15" s="14" t="inlineStr">
        <is>
          <t>legacy Mitigation row 647</t>
        </is>
      </c>
    </row>
    <row r="16">
      <c r="A16" s="14" t="inlineStr">
        <is>
          <t>IEA|oil</t>
        </is>
      </c>
      <c r="B16" s="14" t="inlineStr">
        <is>
          <t>IEA</t>
        </is>
      </c>
      <c r="C16" s="14" t="inlineStr">
        <is>
          <t>oil</t>
        </is>
      </c>
      <c r="D16" s="14" t="inlineStr">
        <is>
          <t>Crude Oil</t>
        </is>
      </c>
      <c r="E16" s="14" t="inlineStr">
        <is>
          <t>$/bbl nom</t>
        </is>
      </c>
      <c r="F16" s="14" t="n">
        <v>70.83150000000001</v>
      </c>
      <c r="G16" s="14" t="n">
        <v>98.99632800000001</v>
      </c>
      <c r="H16" s="14" t="n">
        <v>82.321243</v>
      </c>
      <c r="I16" s="14" t="n">
        <v>79.911739</v>
      </c>
      <c r="J16" s="14" t="n">
        <v>81.9050907294759</v>
      </c>
      <c r="K16" s="14" t="n">
        <v>83.89844245895181</v>
      </c>
      <c r="L16" s="14" t="n">
        <v>85.89179418842772</v>
      </c>
      <c r="M16" s="14" t="n">
        <v>87.88514591790363</v>
      </c>
      <c r="N16" s="14" t="n">
        <v>89.87849764737953</v>
      </c>
      <c r="O16" s="14" t="n">
        <v>91.87184937685544</v>
      </c>
      <c r="P16" s="14" t="n">
        <v>93.60026940671912</v>
      </c>
      <c r="Q16" s="14" t="n">
        <v>95.32868943658281</v>
      </c>
      <c r="R16" s="14" t="n">
        <v>97.05710946644649</v>
      </c>
      <c r="S16" s="14" t="n">
        <v>98.78552949631018</v>
      </c>
      <c r="T16" s="14" t="n">
        <v>100.5139495261739</v>
      </c>
      <c r="U16" s="14" t="n">
        <v>102.2423695560375</v>
      </c>
      <c r="V16" s="14" t="n">
        <v>103.9707895859012</v>
      </c>
      <c r="W16" s="14" t="n">
        <v>105.6992096157649</v>
      </c>
      <c r="X16" s="14" t="n">
        <v>107.4276296456286</v>
      </c>
      <c r="Y16" s="14" t="n">
        <v>109.1560496754923</v>
      </c>
      <c r="Z16" s="14" t="n"/>
      <c r="AA16" s="14" t="n"/>
      <c r="AB16" s="14" t="n"/>
      <c r="AC16" s="14" t="n"/>
      <c r="AD16" s="14" t="n"/>
      <c r="AE16" s="14" t="inlineStr">
        <is>
          <t>legacy Mitigation row 650</t>
        </is>
      </c>
    </row>
    <row r="17">
      <c r="A17" s="14" t="inlineStr">
        <is>
          <t>IEA|coa</t>
        </is>
      </c>
      <c r="B17" s="14" t="inlineStr">
        <is>
          <t>IEA</t>
        </is>
      </c>
      <c r="C17" s="14" t="inlineStr">
        <is>
          <t>coa</t>
        </is>
      </c>
      <c r="D17" s="14" t="inlineStr">
        <is>
          <t>Coal</t>
        </is>
      </c>
      <c r="E17" s="14" t="inlineStr">
        <is>
          <t>$/ton nom</t>
        </is>
      </c>
      <c r="F17" s="14" t="n">
        <v>143.984744</v>
      </c>
      <c r="G17" s="14" t="n">
        <v>384.169733</v>
      </c>
      <c r="H17" s="14" t="n">
        <v>188.152584</v>
      </c>
      <c r="I17" s="14" t="n">
        <v>143.551382</v>
      </c>
      <c r="J17" s="14" t="n">
        <v>112.437589</v>
      </c>
      <c r="K17" s="14" t="n">
        <v>135.601486</v>
      </c>
      <c r="L17" s="14" t="n">
        <v>143.176523</v>
      </c>
      <c r="M17" s="14" t="n">
        <v>143.310932</v>
      </c>
      <c r="N17" s="14" t="n">
        <v>143.44086</v>
      </c>
      <c r="O17" s="14" t="n">
        <v>143.44086</v>
      </c>
      <c r="P17" s="14" t="n">
        <v>146.0304000278308</v>
      </c>
      <c r="Q17" s="14" t="n">
        <v>148.6199400556617</v>
      </c>
      <c r="R17" s="14" t="n">
        <v>151.2094800834925</v>
      </c>
      <c r="S17" s="14" t="n">
        <v>153.7990201113233</v>
      </c>
      <c r="T17" s="14" t="n">
        <v>156.3885601391541</v>
      </c>
      <c r="U17" s="14" t="n">
        <v>158.9781001669849</v>
      </c>
      <c r="V17" s="14" t="n">
        <v>161.5676401948157</v>
      </c>
      <c r="W17" s="14" t="n">
        <v>164.1571802226466</v>
      </c>
      <c r="X17" s="14" t="n">
        <v>166.7467202504774</v>
      </c>
      <c r="Y17" s="14" t="n">
        <v>169.3362602783082</v>
      </c>
      <c r="Z17" s="14" t="n">
        <v>171.925800306139</v>
      </c>
      <c r="AA17" s="14" t="n"/>
      <c r="AB17" s="14" t="n"/>
      <c r="AC17" s="14" t="n"/>
      <c r="AD17" s="14" t="n"/>
      <c r="AE17" s="14" t="inlineStr">
        <is>
          <t>legacy Mitigation row 651</t>
        </is>
      </c>
    </row>
    <row r="18">
      <c r="A18" s="14" t="inlineStr">
        <is>
          <t>IEA|nga.lng</t>
        </is>
      </c>
      <c r="B18" s="14" t="inlineStr">
        <is>
          <t>IEA</t>
        </is>
      </c>
      <c r="C18" s="14" t="inlineStr">
        <is>
          <t>nga.lng</t>
        </is>
      </c>
      <c r="D18" s="14" t="inlineStr">
        <is>
          <t>Natural Gas - LNG</t>
        </is>
      </c>
      <c r="E18" s="14" t="inlineStr">
        <is>
          <t>$/MMBtu nom</t>
        </is>
      </c>
      <c r="F18" s="14" t="n">
        <v>15.907363</v>
      </c>
      <c r="G18" s="14" t="n">
        <v>37.519835</v>
      </c>
      <c r="H18" s="14" t="n">
        <v>12.883181</v>
      </c>
      <c r="I18" s="14" t="n">
        <v>10.891141</v>
      </c>
      <c r="J18" s="14" t="n">
        <v>10.3357968690919</v>
      </c>
      <c r="K18" s="14" t="n">
        <v>9.780452738183799</v>
      </c>
      <c r="L18" s="14" t="n">
        <v>9.225108607275699</v>
      </c>
      <c r="M18" s="14" t="n">
        <v>8.669764476367599</v>
      </c>
      <c r="N18" s="14" t="n">
        <v>8.114420345459498</v>
      </c>
      <c r="O18" s="14" t="n">
        <v>7.559076214551397</v>
      </c>
      <c r="P18" s="14" t="n">
        <v>7.880552979503713</v>
      </c>
      <c r="Q18" s="14" t="n">
        <v>8.202029744456031</v>
      </c>
      <c r="R18" s="14" t="n">
        <v>8.523506509408348</v>
      </c>
      <c r="S18" s="14" t="n">
        <v>8.844983274360665</v>
      </c>
      <c r="T18" s="14" t="n">
        <v>9.16646003931298</v>
      </c>
      <c r="U18" s="14" t="n">
        <v>9.487936804265297</v>
      </c>
      <c r="V18" s="14" t="n">
        <v>9.809413569217615</v>
      </c>
      <c r="W18" s="14" t="n">
        <v>10.13089033416993</v>
      </c>
      <c r="X18" s="14" t="n">
        <v>10.45236709912225</v>
      </c>
      <c r="Y18" s="14" t="n">
        <v>10.77384386407456</v>
      </c>
      <c r="Z18" s="14" t="n"/>
      <c r="AA18" s="14" t="n"/>
      <c r="AB18" s="14" t="n"/>
      <c r="AC18" s="14" t="n"/>
      <c r="AD18" s="14" t="n"/>
      <c r="AE18" s="14" t="inlineStr">
        <is>
          <t>legacy Mitigation row 652</t>
        </is>
      </c>
    </row>
    <row r="19">
      <c r="A19" s="14" t="inlineStr">
        <is>
          <t>IEA|nga.nam</t>
        </is>
      </c>
      <c r="B19" s="14" t="inlineStr">
        <is>
          <t>IEA</t>
        </is>
      </c>
      <c r="C19" s="14" t="inlineStr">
        <is>
          <t>nga.nam</t>
        </is>
      </c>
      <c r="D19" s="14" t="inlineStr">
        <is>
          <t>Natural Gas - North Am</t>
        </is>
      </c>
      <c r="E19" s="14" t="inlineStr">
        <is>
          <t>$/MMBtu nom</t>
        </is>
      </c>
      <c r="F19" s="14" t="n">
        <v>3.716119</v>
      </c>
      <c r="G19" s="14" t="n">
        <v>6.516296</v>
      </c>
      <c r="H19" s="14" t="n">
        <v>2.671452</v>
      </c>
      <c r="I19" s="14" t="n">
        <v>2.417967</v>
      </c>
      <c r="J19" s="14" t="n">
        <v>2.77088012145514</v>
      </c>
      <c r="K19" s="14" t="n">
        <v>3.123793242910279</v>
      </c>
      <c r="L19" s="14" t="n">
        <v>3.476706364365419</v>
      </c>
      <c r="M19" s="14" t="n">
        <v>3.829619485820559</v>
      </c>
      <c r="N19" s="14" t="n">
        <v>4.182532607275698</v>
      </c>
      <c r="O19" s="14" t="n">
        <v>4.535445728730839</v>
      </c>
      <c r="P19" s="14" t="n">
        <v>4.663121680103883</v>
      </c>
      <c r="Q19" s="14" t="n">
        <v>4.790797631476926</v>
      </c>
      <c r="R19" s="14" t="n">
        <v>4.91847358284997</v>
      </c>
      <c r="S19" s="14" t="n">
        <v>5.046149534223014</v>
      </c>
      <c r="T19" s="14" t="n">
        <v>5.173825485596058</v>
      </c>
      <c r="U19" s="14" t="n">
        <v>5.301501436969102</v>
      </c>
      <c r="V19" s="14" t="n">
        <v>5.429177388342145</v>
      </c>
      <c r="W19" s="14" t="n">
        <v>5.55685333971519</v>
      </c>
      <c r="X19" s="14" t="n">
        <v>5.684529291088234</v>
      </c>
      <c r="Y19" s="14" t="n">
        <v>5.812205242461277</v>
      </c>
      <c r="Z19" s="14" t="n"/>
      <c r="AA19" s="14" t="n"/>
      <c r="AB19" s="14" t="n"/>
      <c r="AC19" s="14" t="n"/>
      <c r="AD19" s="14" t="n"/>
      <c r="AE19" s="14" t="inlineStr">
        <is>
          <t>legacy Mitigation row 653</t>
        </is>
      </c>
    </row>
    <row r="20">
      <c r="A20" s="14" t="inlineStr">
        <is>
          <t>IEA|nga.eur</t>
        </is>
      </c>
      <c r="B20" s="14" t="inlineStr">
        <is>
          <t>IEA</t>
        </is>
      </c>
      <c r="C20" s="14" t="inlineStr">
        <is>
          <t>nga.eur</t>
        </is>
      </c>
      <c r="D20" s="14" t="inlineStr">
        <is>
          <t>Natural Gas - Europe</t>
        </is>
      </c>
      <c r="E20" s="14" t="inlineStr">
        <is>
          <t>$/MMBtu nom</t>
        </is>
      </c>
      <c r="F20" s="14" t="n">
        <v>18.600467</v>
      </c>
      <c r="G20" s="14" t="n">
        <v>33.297022</v>
      </c>
      <c r="H20" s="14" t="n">
        <v>13.463505</v>
      </c>
      <c r="I20" s="14" t="n">
        <v>11.708527</v>
      </c>
      <c r="J20" s="14" t="n">
        <v>11.3658323097635</v>
      </c>
      <c r="K20" s="14" t="n">
        <v>11.02313761952701</v>
      </c>
      <c r="L20" s="14" t="n">
        <v>10.68044292929051</v>
      </c>
      <c r="M20" s="14" t="n">
        <v>10.33774823905401</v>
      </c>
      <c r="N20" s="14" t="n">
        <v>9.995053548817513</v>
      </c>
      <c r="O20" s="14" t="n">
        <v>9.652358858581016</v>
      </c>
      <c r="P20" s="14" t="n">
        <v>9.934620683299968</v>
      </c>
      <c r="Q20" s="14" t="n">
        <v>10.21688250801892</v>
      </c>
      <c r="R20" s="14" t="n">
        <v>10.49914433273788</v>
      </c>
      <c r="S20" s="14" t="n">
        <v>10.78140615745683</v>
      </c>
      <c r="T20" s="14" t="n">
        <v>11.06366798217578</v>
      </c>
      <c r="U20" s="14" t="n">
        <v>11.34592980689474</v>
      </c>
      <c r="V20" s="14" t="n">
        <v>11.62819163161369</v>
      </c>
      <c r="W20" s="14" t="n">
        <v>11.91045345633264</v>
      </c>
      <c r="X20" s="14" t="n">
        <v>12.1927152810516</v>
      </c>
      <c r="Y20" s="14" t="n">
        <v>12.47497710577055</v>
      </c>
      <c r="Z20" s="14" t="n"/>
      <c r="AA20" s="14" t="n"/>
      <c r="AB20" s="14" t="n"/>
      <c r="AC20" s="14" t="n"/>
      <c r="AD20" s="14" t="n"/>
      <c r="AE20" s="14" t="inlineStr">
        <is>
          <t>legacy Mitigation row 654</t>
        </is>
      </c>
    </row>
    <row r="21">
      <c r="A21" s="14" t="inlineStr">
        <is>
          <t>IEA|nga.glo</t>
        </is>
      </c>
      <c r="B21" s="14" t="inlineStr">
        <is>
          <t>IEA</t>
        </is>
      </c>
      <c r="C21" s="14" t="inlineStr">
        <is>
          <t>nga.glo</t>
        </is>
      </c>
      <c r="D21" s="14" t="inlineStr">
        <is>
          <t>Natural gas - Global</t>
        </is>
      </c>
      <c r="E21" s="14" t="inlineStr">
        <is>
          <t>$/MMBtu nom</t>
        </is>
      </c>
      <c r="F21" s="14" t="n">
        <v>12.74131633333333</v>
      </c>
      <c r="G21" s="14" t="n">
        <v>25.77771766666666</v>
      </c>
      <c r="H21" s="14" t="n">
        <v>9.672712666666667</v>
      </c>
      <c r="I21" s="14" t="n">
        <v>8.339211666666666</v>
      </c>
      <c r="J21" s="14" t="n">
        <v>8.157503100103513</v>
      </c>
      <c r="K21" s="14" t="n">
        <v>7.975794533540362</v>
      </c>
      <c r="L21" s="14" t="n">
        <v>7.794085966977209</v>
      </c>
      <c r="M21" s="14" t="n">
        <v>7.612377400414057</v>
      </c>
      <c r="N21" s="14" t="n">
        <v>7.430668833850903</v>
      </c>
      <c r="O21" s="14" t="n">
        <v>7.24896026728775</v>
      </c>
      <c r="P21" s="14" t="n">
        <v>7.492765114302522</v>
      </c>
      <c r="Q21" s="14" t="n">
        <v>7.736569961317294</v>
      </c>
      <c r="R21" s="14" t="n">
        <v>7.980374808332065</v>
      </c>
      <c r="S21" s="14" t="n">
        <v>8.224179655346836</v>
      </c>
      <c r="T21" s="14" t="n">
        <v>8.467984502361608</v>
      </c>
      <c r="U21" s="14" t="n">
        <v>8.71178934937638</v>
      </c>
      <c r="V21" s="14" t="n">
        <v>8.955594196391148</v>
      </c>
      <c r="W21" s="14" t="n">
        <v>9.19939904340592</v>
      </c>
      <c r="X21" s="14" t="n">
        <v>9.443203890420692</v>
      </c>
      <c r="Y21" s="14" t="n">
        <v>9.687008737435464</v>
      </c>
      <c r="Z21" s="14" t="n"/>
      <c r="AA21" s="14" t="n"/>
      <c r="AB21" s="14" t="n"/>
      <c r="AC21" s="14" t="n"/>
      <c r="AD21" s="14" t="n"/>
      <c r="AE21" s="14" t="inlineStr">
        <is>
          <t>legacy Mitigation row 655</t>
        </is>
      </c>
    </row>
    <row r="22">
      <c r="A22" s="14" t="inlineStr">
        <is>
          <t>EIA|oil</t>
        </is>
      </c>
      <c r="B22" s="14" t="inlineStr">
        <is>
          <t>EIA</t>
        </is>
      </c>
      <c r="C22" s="14" t="inlineStr">
        <is>
          <t>oil</t>
        </is>
      </c>
      <c r="D22" s="14" t="inlineStr">
        <is>
          <t>Crude Oil</t>
        </is>
      </c>
      <c r="E22" s="14" t="inlineStr">
        <is>
          <t>$/bbl nom</t>
        </is>
      </c>
      <c r="F22" s="14" t="n">
        <v>70.83150000000001</v>
      </c>
      <c r="G22" s="14" t="n">
        <v>102.129997</v>
      </c>
      <c r="H22" s="14" t="n">
        <v>95.329002</v>
      </c>
      <c r="I22" s="14" t="n">
        <v>98.708405</v>
      </c>
      <c r="J22" s="14" t="n">
        <v>94.878891</v>
      </c>
      <c r="K22" s="14" t="n">
        <v>97.83047500000001</v>
      </c>
      <c r="L22" s="14" t="n">
        <v>100.425552</v>
      </c>
      <c r="M22" s="14" t="n">
        <v>103.260544</v>
      </c>
      <c r="N22" s="14" t="n">
        <v>106.227829</v>
      </c>
      <c r="O22" s="14" t="n">
        <v>109.439186</v>
      </c>
      <c r="P22" s="14" t="n">
        <v>112.639786</v>
      </c>
      <c r="Q22" s="14" t="n">
        <v>116.265869</v>
      </c>
      <c r="R22" s="14" t="n">
        <v>119.618378</v>
      </c>
      <c r="S22" s="14" t="n">
        <v>123.399551</v>
      </c>
      <c r="T22" s="14" t="n">
        <v>127.457848</v>
      </c>
      <c r="U22" s="14" t="n">
        <v>131.215973</v>
      </c>
      <c r="V22" s="14" t="n">
        <v>135.083923</v>
      </c>
      <c r="W22" s="14" t="n">
        <v>138.850723</v>
      </c>
      <c r="X22" s="14" t="n">
        <v>142.697296</v>
      </c>
      <c r="Y22" s="14" t="n">
        <v>146.678238</v>
      </c>
      <c r="Z22" s="14" t="n">
        <v>150.81691</v>
      </c>
      <c r="AA22" s="14" t="n"/>
      <c r="AB22" s="14" t="n"/>
      <c r="AC22" s="14" t="n"/>
      <c r="AD22" s="14" t="n"/>
      <c r="AE22" s="14" t="inlineStr">
        <is>
          <t>legacy Mitigation row 658</t>
        </is>
      </c>
    </row>
    <row r="23">
      <c r="A23" s="14" t="inlineStr">
        <is>
          <t>EIA|coa</t>
        </is>
      </c>
      <c r="B23" s="14" t="inlineStr">
        <is>
          <t>EIA</t>
        </is>
      </c>
      <c r="C23" s="14" t="inlineStr">
        <is>
          <t>coa</t>
        </is>
      </c>
      <c r="D23" s="14" t="inlineStr">
        <is>
          <t>Coal</t>
        </is>
      </c>
      <c r="E23" s="14" t="inlineStr">
        <is>
          <t>$/ton nom</t>
        </is>
      </c>
      <c r="F23" s="14" t="n">
        <v>143.984744</v>
      </c>
      <c r="G23" s="14" t="n">
        <v>121.4953263754496</v>
      </c>
      <c r="H23" s="14" t="n">
        <v>123.3101185654207</v>
      </c>
      <c r="I23" s="14" t="n">
        <v>132.7172859651381</v>
      </c>
      <c r="J23" s="14" t="n">
        <v>136.8789462683526</v>
      </c>
      <c r="K23" s="14" t="n">
        <v>148.1173610735664</v>
      </c>
      <c r="L23" s="14" t="n">
        <v>164.7627264911876</v>
      </c>
      <c r="M23" s="14" t="n">
        <v>173.84431264902</v>
      </c>
      <c r="N23" s="14" t="n">
        <v>177.5080927236918</v>
      </c>
      <c r="O23" s="14" t="n">
        <v>188.2118799606094</v>
      </c>
      <c r="P23" s="14" t="n">
        <v>205.676116718544</v>
      </c>
      <c r="Q23" s="14" t="n">
        <v>201.9020397118767</v>
      </c>
      <c r="R23" s="14" t="n">
        <v>206.578567419714</v>
      </c>
      <c r="S23" s="14" t="n">
        <v>211.65033398908</v>
      </c>
      <c r="T23" s="14" t="n">
        <v>218.5087353643224</v>
      </c>
      <c r="U23" s="14" t="n">
        <v>228.8590720485948</v>
      </c>
      <c r="V23" s="14" t="n">
        <v>241.1093827663188</v>
      </c>
      <c r="W23" s="14" t="n">
        <v>263.494994594075</v>
      </c>
      <c r="X23" s="14" t="n">
        <v>271.582250610852</v>
      </c>
      <c r="Y23" s="14" t="n">
        <v>288.1960733440866</v>
      </c>
      <c r="Z23" s="14" t="n">
        <v>305.8262331361331</v>
      </c>
      <c r="AA23" s="14" t="n"/>
      <c r="AB23" s="14" t="n"/>
      <c r="AC23" s="14" t="n"/>
      <c r="AD23" s="14" t="n"/>
      <c r="AE23" s="14" t="inlineStr">
        <is>
          <t>legacy Mitigation row 659</t>
        </is>
      </c>
    </row>
    <row r="24">
      <c r="A24" s="14" t="inlineStr">
        <is>
          <t>EIA|nga.lng</t>
        </is>
      </c>
      <c r="B24" s="14" t="inlineStr">
        <is>
          <t>EIA</t>
        </is>
      </c>
      <c r="C24" s="14" t="inlineStr">
        <is>
          <t>nga.lng</t>
        </is>
      </c>
      <c r="D24" s="14" t="inlineStr">
        <is>
          <t>Natural Gas - LNG</t>
        </is>
      </c>
      <c r="E24" s="14" t="inlineStr">
        <is>
          <t>$/MMBtu nom</t>
        </is>
      </c>
      <c r="F24" s="14" t="n">
        <v>15.907363</v>
      </c>
      <c r="G24" s="14" t="n">
        <v>37.519835</v>
      </c>
      <c r="H24" s="14" t="n">
        <v>12.883181</v>
      </c>
      <c r="I24" s="14" t="n">
        <v>10.891141</v>
      </c>
      <c r="J24" s="14" t="n">
        <v>10.3357968690919</v>
      </c>
      <c r="K24" s="14" t="n">
        <v>9.780452738183799</v>
      </c>
      <c r="L24" s="14" t="n">
        <v>9.225108607275699</v>
      </c>
      <c r="M24" s="14" t="n">
        <v>8.669764476367599</v>
      </c>
      <c r="N24" s="14" t="n">
        <v>8.114420345459498</v>
      </c>
      <c r="O24" s="14" t="n">
        <v>7.559076214551397</v>
      </c>
      <c r="P24" s="14" t="n">
        <v>7.880552979503713</v>
      </c>
      <c r="Q24" s="14" t="n">
        <v>8.202029744456031</v>
      </c>
      <c r="R24" s="14" t="n">
        <v>8.523506509408348</v>
      </c>
      <c r="S24" s="14" t="n">
        <v>8.844983274360665</v>
      </c>
      <c r="T24" s="14" t="n">
        <v>9.16646003931298</v>
      </c>
      <c r="U24" s="14" t="n">
        <v>9.487936804265297</v>
      </c>
      <c r="V24" s="14" t="n">
        <v>9.809413569217615</v>
      </c>
      <c r="W24" s="14" t="n">
        <v>10.13089033416993</v>
      </c>
      <c r="X24" s="14" t="n">
        <v>10.45236709912225</v>
      </c>
      <c r="Y24" s="14" t="n">
        <v>10.77384386407456</v>
      </c>
      <c r="Z24" s="14" t="n"/>
      <c r="AA24" s="14" t="n"/>
      <c r="AB24" s="14" t="n"/>
      <c r="AC24" s="14" t="n"/>
      <c r="AD24" s="14" t="n"/>
      <c r="AE24" s="14" t="inlineStr">
        <is>
          <t>legacy Mitigation row 660</t>
        </is>
      </c>
    </row>
    <row r="25">
      <c r="A25" s="14" t="inlineStr">
        <is>
          <t>EIA|nga.nam</t>
        </is>
      </c>
      <c r="B25" s="14" t="inlineStr">
        <is>
          <t>EIA</t>
        </is>
      </c>
      <c r="C25" s="14" t="inlineStr">
        <is>
          <t>nga.nam</t>
        </is>
      </c>
      <c r="D25" s="14" t="inlineStr">
        <is>
          <t>Natural Gas - North Am</t>
        </is>
      </c>
      <c r="E25" s="14" t="inlineStr">
        <is>
          <t>$/MMBtu nom</t>
        </is>
      </c>
      <c r="F25" s="14" t="n">
        <v>3.716119</v>
      </c>
      <c r="G25" s="14" t="n">
        <v>6.523997</v>
      </c>
      <c r="H25" s="14" t="n">
        <v>5.48408</v>
      </c>
      <c r="I25" s="14" t="n">
        <v>4.344237</v>
      </c>
      <c r="J25" s="14" t="n">
        <v>3.803406</v>
      </c>
      <c r="K25" s="14" t="n">
        <v>3.4125</v>
      </c>
      <c r="L25" s="14" t="n">
        <v>3.244545</v>
      </c>
      <c r="M25" s="14" t="n">
        <v>3.252955</v>
      </c>
      <c r="N25" s="14" t="n">
        <v>3.354208</v>
      </c>
      <c r="O25" s="14" t="n">
        <v>3.535144</v>
      </c>
      <c r="P25" s="14" t="n">
        <v>3.779019</v>
      </c>
      <c r="Q25" s="14" t="n">
        <v>4.074234</v>
      </c>
      <c r="R25" s="14" t="n">
        <v>4.442329</v>
      </c>
      <c r="S25" s="14" t="n">
        <v>4.751782</v>
      </c>
      <c r="T25" s="14" t="n">
        <v>5.016179</v>
      </c>
      <c r="U25" s="14" t="n">
        <v>5.148898</v>
      </c>
      <c r="V25" s="14" t="n">
        <v>5.326049</v>
      </c>
      <c r="W25" s="14" t="n">
        <v>5.631648</v>
      </c>
      <c r="X25" s="14" t="n">
        <v>5.639552</v>
      </c>
      <c r="Y25" s="14" t="n">
        <v>5.992483</v>
      </c>
      <c r="Z25" s="14" t="n">
        <v>6.257671</v>
      </c>
      <c r="AA25" s="14" t="n"/>
      <c r="AB25" s="14" t="n"/>
      <c r="AC25" s="14" t="n"/>
      <c r="AD25" s="14" t="n"/>
      <c r="AE25" s="14" t="inlineStr">
        <is>
          <t>legacy Mitigation row 661</t>
        </is>
      </c>
    </row>
    <row r="26">
      <c r="A26" s="14" t="inlineStr">
        <is>
          <t>EIA|nga.eur</t>
        </is>
      </c>
      <c r="B26" s="14" t="inlineStr">
        <is>
          <t>EIA</t>
        </is>
      </c>
      <c r="C26" s="14" t="inlineStr">
        <is>
          <t>nga.eur</t>
        </is>
      </c>
      <c r="D26" s="14" t="inlineStr">
        <is>
          <t>Natural Gas - Europe</t>
        </is>
      </c>
      <c r="E26" s="14" t="inlineStr">
        <is>
          <t>$/MMBtu nom</t>
        </is>
      </c>
      <c r="F26" s="14" t="n">
        <v>18.600467</v>
      </c>
      <c r="G26" s="14" t="n">
        <v>33.297022</v>
      </c>
      <c r="H26" s="14" t="n">
        <v>13.463505</v>
      </c>
      <c r="I26" s="14" t="n">
        <v>11.708527</v>
      </c>
      <c r="J26" s="14" t="n">
        <v>11.3658323097635</v>
      </c>
      <c r="K26" s="14" t="n">
        <v>11.02313761952701</v>
      </c>
      <c r="L26" s="14" t="n">
        <v>10.68044292929051</v>
      </c>
      <c r="M26" s="14" t="n">
        <v>10.33774823905401</v>
      </c>
      <c r="N26" s="14" t="n">
        <v>9.995053548817513</v>
      </c>
      <c r="O26" s="14" t="n">
        <v>9.652358858581016</v>
      </c>
      <c r="P26" s="14" t="n">
        <v>9.934620683299968</v>
      </c>
      <c r="Q26" s="14" t="n">
        <v>10.21688250801892</v>
      </c>
      <c r="R26" s="14" t="n">
        <v>10.49914433273788</v>
      </c>
      <c r="S26" s="14" t="n">
        <v>10.78140615745683</v>
      </c>
      <c r="T26" s="14" t="n">
        <v>11.06366798217578</v>
      </c>
      <c r="U26" s="14" t="n">
        <v>11.34592980689474</v>
      </c>
      <c r="V26" s="14" t="n">
        <v>11.62819163161369</v>
      </c>
      <c r="W26" s="14" t="n">
        <v>11.91045345633264</v>
      </c>
      <c r="X26" s="14" t="n">
        <v>12.1927152810516</v>
      </c>
      <c r="Y26" s="14" t="n">
        <v>12.47497710577055</v>
      </c>
      <c r="Z26" s="14" t="n"/>
      <c r="AA26" s="14" t="n"/>
      <c r="AB26" s="14" t="n"/>
      <c r="AC26" s="14" t="n"/>
      <c r="AD26" s="14" t="n"/>
      <c r="AE26" s="14" t="inlineStr">
        <is>
          <t>legacy Mitigation row 662</t>
        </is>
      </c>
    </row>
    <row r="27">
      <c r="A27" s="14" t="inlineStr">
        <is>
          <t>EIA|nga.glo</t>
        </is>
      </c>
      <c r="B27" s="14" t="inlineStr">
        <is>
          <t>EIA</t>
        </is>
      </c>
      <c r="C27" s="14" t="inlineStr">
        <is>
          <t>nga.glo</t>
        </is>
      </c>
      <c r="D27" s="14" t="inlineStr">
        <is>
          <t>Natural gas - Global</t>
        </is>
      </c>
      <c r="E27" s="14" t="inlineStr">
        <is>
          <t>$/MMBtu nom</t>
        </is>
      </c>
      <c r="F27" s="14" t="n">
        <v>12.74131633333333</v>
      </c>
      <c r="G27" s="14" t="n">
        <v>25.78028466666667</v>
      </c>
      <c r="H27" s="14" t="n">
        <v>10.61025533333333</v>
      </c>
      <c r="I27" s="14" t="n">
        <v>8.981301666666667</v>
      </c>
      <c r="J27" s="14" t="n">
        <v>8.501678392951801</v>
      </c>
      <c r="K27" s="14" t="n">
        <v>8.072030119236935</v>
      </c>
      <c r="L27" s="14" t="n">
        <v>7.716698845522068</v>
      </c>
      <c r="M27" s="14" t="n">
        <v>7.420155905140536</v>
      </c>
      <c r="N27" s="14" t="n">
        <v>7.15456063142567</v>
      </c>
      <c r="O27" s="14" t="n">
        <v>6.915526357710804</v>
      </c>
      <c r="P27" s="14" t="n">
        <v>7.198064220934561</v>
      </c>
      <c r="Q27" s="14" t="n">
        <v>7.497715417491651</v>
      </c>
      <c r="R27" s="14" t="n">
        <v>7.821659947382074</v>
      </c>
      <c r="S27" s="14" t="n">
        <v>8.126057143939164</v>
      </c>
      <c r="T27" s="14" t="n">
        <v>8.415435673829588</v>
      </c>
      <c r="U27" s="14" t="n">
        <v>8.660921537053346</v>
      </c>
      <c r="V27" s="14" t="n">
        <v>8.921218066943768</v>
      </c>
      <c r="W27" s="14" t="n">
        <v>9.224330596834191</v>
      </c>
      <c r="X27" s="14" t="n">
        <v>9.428211460057947</v>
      </c>
      <c r="Y27" s="14" t="n">
        <v>9.747101323281704</v>
      </c>
      <c r="Z27" s="14" t="n">
        <v>6.257671</v>
      </c>
      <c r="AA27" s="14" t="n"/>
      <c r="AB27" s="14" t="n"/>
      <c r="AC27" s="14" t="n"/>
      <c r="AD27" s="14" t="n"/>
      <c r="AE27" s="14" t="inlineStr">
        <is>
          <t>legacy Mitigation row 663</t>
        </is>
      </c>
    </row>
    <row r="28">
      <c r="A28" s="14" t="inlineStr">
        <is>
          <t>AVG|oil</t>
        </is>
      </c>
      <c r="B28" s="14" t="inlineStr">
        <is>
          <t>AVG</t>
        </is>
      </c>
      <c r="C28" s="14" t="inlineStr">
        <is>
          <t>oil</t>
        </is>
      </c>
      <c r="D28" s="14" t="inlineStr">
        <is>
          <t>Crude Oil</t>
        </is>
      </c>
      <c r="E28" s="14" t="inlineStr">
        <is>
          <t>$/bbl nom</t>
        </is>
      </c>
      <c r="F28" s="14" t="n">
        <v>70.7344583333325</v>
      </c>
      <c r="G28" s="14" t="n">
        <v>99.98670491666751</v>
      </c>
      <c r="H28" s="14" t="n">
        <v>85.64693449999999</v>
      </c>
      <c r="I28" s="14" t="n">
        <v>84.80763741666749</v>
      </c>
      <c r="J28" s="14" t="n">
        <v>79.52722218236897</v>
      </c>
      <c r="K28" s="14" t="n">
        <v>83.47885736473795</v>
      </c>
      <c r="L28" s="14" t="n">
        <v>82.83755771540675</v>
      </c>
      <c r="M28" s="14" t="n">
        <v>83.90606367003787</v>
      </c>
      <c r="N28" s="14" t="n">
        <v>85.4120391640808</v>
      </c>
      <c r="O28" s="14" t="n">
        <v>87.04656942687247</v>
      </c>
      <c r="P28" s="14" t="n">
        <v>88.5709278112559</v>
      </c>
      <c r="Q28" s="14" t="n">
        <v>90.56586378321592</v>
      </c>
      <c r="R28" s="14" t="n">
        <v>92.49240625517594</v>
      </c>
      <c r="S28" s="14" t="n">
        <v>94.52611472713595</v>
      </c>
      <c r="T28" s="14" t="n">
        <v>96.62910419909599</v>
      </c>
      <c r="U28" s="14" t="n">
        <v>98.657050671056</v>
      </c>
      <c r="V28" s="14" t="n">
        <v>100.712453393016</v>
      </c>
      <c r="W28" s="14" t="n">
        <v>102.742568614976</v>
      </c>
      <c r="X28" s="14" t="n">
        <v>104.7926270869361</v>
      </c>
      <c r="Y28" s="14" t="n">
        <v>106.8762778088961</v>
      </c>
      <c r="Z28" s="14" t="n">
        <v>108.3709914726895</v>
      </c>
      <c r="AA28" s="14" t="n"/>
      <c r="AB28" s="14" t="n"/>
      <c r="AC28" s="14" t="n"/>
      <c r="AD28" s="14" t="n"/>
      <c r="AE28" s="14" t="inlineStr">
        <is>
          <t>legacy Mitigation row 666</t>
        </is>
      </c>
    </row>
    <row r="29">
      <c r="A29" s="14" t="inlineStr">
        <is>
          <t>AVG|coa</t>
        </is>
      </c>
      <c r="B29" s="14" t="inlineStr">
        <is>
          <t>AVG</t>
        </is>
      </c>
      <c r="C29" s="14" t="inlineStr">
        <is>
          <t>coa</t>
        </is>
      </c>
      <c r="D29" s="14" t="inlineStr">
        <is>
          <t>Coal</t>
        </is>
      </c>
      <c r="E29" s="14" t="inlineStr">
        <is>
          <t>$/ton nom</t>
        </is>
      </c>
      <c r="F29" s="14" t="n">
        <v>142.501058</v>
      </c>
      <c r="G29" s="14" t="n">
        <v>308.6820314271949</v>
      </c>
      <c r="H29" s="14" t="n">
        <v>168.0986133080227</v>
      </c>
      <c r="I29" s="14" t="n">
        <v>138.991679157952</v>
      </c>
      <c r="J29" s="14" t="n">
        <v>120.4385310670881</v>
      </c>
      <c r="K29" s="14" t="n">
        <v>131.0800832683916</v>
      </c>
      <c r="L29" s="14" t="n">
        <v>139.6053674828175</v>
      </c>
      <c r="M29" s="14" t="n">
        <v>142.3832948047412</v>
      </c>
      <c r="N29" s="14" t="n">
        <v>143.8490363091836</v>
      </c>
      <c r="O29" s="14" t="n">
        <v>147.0349259440295</v>
      </c>
      <c r="P29" s="14" t="n">
        <v>152.5585758984755</v>
      </c>
      <c r="Q29" s="14" t="n">
        <v>153.4085524160128</v>
      </c>
      <c r="R29" s="14" t="n">
        <v>156.3711801121763</v>
      </c>
      <c r="S29" s="14" t="n">
        <v>159.4326175237219</v>
      </c>
      <c r="T29" s="14" t="n">
        <v>162.9407136367366</v>
      </c>
      <c r="U29" s="14" t="n">
        <v>167.3217935770088</v>
      </c>
      <c r="V29" s="14" t="n">
        <v>172.177867025644</v>
      </c>
      <c r="W29" s="14" t="n">
        <v>179.5677657517871</v>
      </c>
      <c r="X29" s="14" t="n">
        <v>183.3830755251855</v>
      </c>
      <c r="Y29" s="14" t="n">
        <v>189.3300269776983</v>
      </c>
      <c r="Z29" s="14" t="n">
        <v>195.531062694914</v>
      </c>
      <c r="AA29" s="14" t="n"/>
      <c r="AB29" s="14" t="n"/>
      <c r="AC29" s="14" t="n"/>
      <c r="AD29" s="14" t="n"/>
      <c r="AE29" s="14" t="inlineStr">
        <is>
          <t>legacy Mitigation row 667</t>
        </is>
      </c>
    </row>
    <row r="30">
      <c r="A30" s="14" t="inlineStr">
        <is>
          <t>AVG|nga.lng</t>
        </is>
      </c>
      <c r="B30" s="14" t="inlineStr">
        <is>
          <t>AVG</t>
        </is>
      </c>
      <c r="C30" s="14" t="inlineStr">
        <is>
          <t>nga.lng</t>
        </is>
      </c>
      <c r="D30" s="14" t="inlineStr">
        <is>
          <t>Natural Gas - LNG</t>
        </is>
      </c>
      <c r="E30" s="14" t="inlineStr">
        <is>
          <t>$/MMBtu nom</t>
        </is>
      </c>
      <c r="F30" s="14" t="n">
        <v>16.87456931612667</v>
      </c>
      <c r="G30" s="14" t="n">
        <v>37.0523380474</v>
      </c>
      <c r="H30" s="14" t="n">
        <v>13.15336308206667</v>
      </c>
      <c r="I30" s="14" t="n">
        <v>11.18732584419667</v>
      </c>
      <c r="J30" s="14" t="n">
        <v>11.30784895636397</v>
      </c>
      <c r="K30" s="14" t="n">
        <v>11.74353991272793</v>
      </c>
      <c r="L30" s="14" t="n">
        <v>10.81703178376131</v>
      </c>
      <c r="M30" s="14" t="n">
        <v>9.655904911120693</v>
      </c>
      <c r="N30" s="14" t="n">
        <v>9.225573532254593</v>
      </c>
      <c r="O30" s="14" t="n">
        <v>9.065117865367418</v>
      </c>
      <c r="P30" s="14" t="n">
        <v>9.195054554752149</v>
      </c>
      <c r="Q30" s="14" t="n">
        <v>9.418686663016269</v>
      </c>
      <c r="R30" s="14" t="n">
        <v>9.642318771280388</v>
      </c>
      <c r="S30" s="14" t="n">
        <v>9.865950879544508</v>
      </c>
      <c r="T30" s="14" t="n">
        <v>10.08958298780863</v>
      </c>
      <c r="U30" s="14" t="n">
        <v>10.31321509607275</v>
      </c>
      <c r="V30" s="14" t="n">
        <v>10.53684720433687</v>
      </c>
      <c r="W30" s="14" t="n">
        <v>10.76047931260099</v>
      </c>
      <c r="X30" s="14" t="n">
        <v>10.98411142086511</v>
      </c>
      <c r="Y30" s="14" t="n">
        <v>11.20774352912923</v>
      </c>
      <c r="Z30" s="14" t="n">
        <v>11.59940314157658</v>
      </c>
      <c r="AA30" s="14" t="n"/>
      <c r="AB30" s="14" t="n"/>
      <c r="AC30" s="14" t="n"/>
      <c r="AD30" s="14" t="n"/>
      <c r="AE30" s="14" t="inlineStr">
        <is>
          <t>legacy Mitigation row 668</t>
        </is>
      </c>
    </row>
    <row r="31">
      <c r="A31" s="14" t="inlineStr">
        <is>
          <t>AVG|nga.nam</t>
        </is>
      </c>
      <c r="B31" s="14" t="inlineStr">
        <is>
          <t>AVG</t>
        </is>
      </c>
      <c r="C31" s="14" t="inlineStr">
        <is>
          <t>nga.nam</t>
        </is>
      </c>
      <c r="D31" s="14" t="inlineStr">
        <is>
          <t>Natural Gas - North Am</t>
        </is>
      </c>
      <c r="E31" s="14" t="inlineStr">
        <is>
          <t>$/MMBtu nom</t>
        </is>
      </c>
      <c r="F31" s="14" t="n">
        <v>3.7499413333325</v>
      </c>
      <c r="G31" s="14" t="n">
        <v>6.4812264166675</v>
      </c>
      <c r="H31" s="14" t="n">
        <v>3.3411980833325</v>
      </c>
      <c r="I31" s="14" t="n">
        <v>2.8428198333325</v>
      </c>
      <c r="J31" s="14" t="n">
        <v>3.402256530363785</v>
      </c>
      <c r="K31" s="14" t="n">
        <v>3.440345060727569</v>
      </c>
      <c r="L31" s="14" t="n">
        <v>3.567124937587317</v>
      </c>
      <c r="M31" s="14" t="n">
        <v>3.653805227428463</v>
      </c>
      <c r="N31" s="14" t="n">
        <v>3.768493831100492</v>
      </c>
      <c r="O31" s="14" t="n">
        <v>3.928279775319332</v>
      </c>
      <c r="P31" s="14" t="n">
        <v>4.041354442254187</v>
      </c>
      <c r="Q31" s="14" t="n">
        <v>4.181316172738633</v>
      </c>
      <c r="R31" s="14" t="n">
        <v>4.339497903223079</v>
      </c>
      <c r="S31" s="14" t="n">
        <v>4.483019133707525</v>
      </c>
      <c r="T31" s="14" t="n">
        <v>4.615276364191971</v>
      </c>
      <c r="U31" s="14" t="n">
        <v>4.714614094676415</v>
      </c>
      <c r="V31" s="14" t="n">
        <v>4.82505982516086</v>
      </c>
      <c r="W31" s="14" t="n">
        <v>4.967617555645306</v>
      </c>
      <c r="X31" s="14" t="n">
        <v>5.035751536129752</v>
      </c>
      <c r="Y31" s="14" t="n">
        <v>5.190142266614198</v>
      </c>
      <c r="Z31" s="14" t="n">
        <v>5.116835931520083</v>
      </c>
      <c r="AA31" s="14" t="n"/>
      <c r="AB31" s="14" t="n"/>
      <c r="AC31" s="14" t="n"/>
      <c r="AD31" s="14" t="n"/>
      <c r="AE31" s="14" t="inlineStr">
        <is>
          <t>legacy Mitigation row 669</t>
        </is>
      </c>
    </row>
    <row r="32">
      <c r="A32" s="14" t="inlineStr">
        <is>
          <t>AVG|nga.eur</t>
        </is>
      </c>
      <c r="B32" s="14" t="inlineStr">
        <is>
          <t>AVG</t>
        </is>
      </c>
      <c r="C32" s="14" t="inlineStr">
        <is>
          <t>nga.eur</t>
        </is>
      </c>
      <c r="D32" s="14" t="inlineStr">
        <is>
          <t>Natural Gas - Europe</t>
        </is>
      </c>
      <c r="E32" s="14" t="inlineStr">
        <is>
          <t>$/MMBtu nom</t>
        </is>
      </c>
      <c r="F32" s="14" t="n">
        <v>15.08982634128</v>
      </c>
      <c r="G32" s="14" t="n">
        <v>29.74792727954</v>
      </c>
      <c r="H32" s="14" t="n">
        <v>13.57793133222667</v>
      </c>
      <c r="I32" s="14" t="n">
        <v>11.81462731887667</v>
      </c>
      <c r="J32" s="14" t="n">
        <v>12.2594081032545</v>
      </c>
      <c r="K32" s="14" t="n">
        <v>12.71174953984234</v>
      </c>
      <c r="L32" s="14" t="n">
        <v>11.7781302399255</v>
      </c>
      <c r="M32" s="14" t="n">
        <v>10.68705373722216</v>
      </c>
      <c r="N32" s="14" t="n">
        <v>10.29050537790119</v>
      </c>
      <c r="O32" s="14" t="n">
        <v>10.17355578680909</v>
      </c>
      <c r="P32" s="14" t="n">
        <v>10.37105810266853</v>
      </c>
      <c r="Q32" s="14" t="n">
        <v>10.59033098352239</v>
      </c>
      <c r="R32" s="14" t="n">
        <v>10.80960386437625</v>
      </c>
      <c r="S32" s="14" t="n">
        <v>11.02887674523011</v>
      </c>
      <c r="T32" s="14" t="n">
        <v>11.24814962608396</v>
      </c>
      <c r="U32" s="14" t="n">
        <v>11.46742250693782</v>
      </c>
      <c r="V32" s="14" t="n">
        <v>11.68669538779167</v>
      </c>
      <c r="W32" s="14" t="n">
        <v>11.90596826864554</v>
      </c>
      <c r="X32" s="14" t="n">
        <v>12.12524114949939</v>
      </c>
      <c r="Y32" s="14" t="n">
        <v>12.34451403035325</v>
      </c>
      <c r="Z32" s="14" t="n">
        <v>12.4670609015659</v>
      </c>
      <c r="AA32" s="14" t="n"/>
      <c r="AB32" s="14" t="n"/>
      <c r="AC32" s="14" t="n"/>
      <c r="AD32" s="14" t="n"/>
      <c r="AE32" s="14" t="inlineStr">
        <is>
          <t>legacy Mitigation row 670</t>
        </is>
      </c>
    </row>
    <row r="33">
      <c r="A33" s="14" t="inlineStr">
        <is>
          <t>AVG|nga.glo</t>
        </is>
      </c>
      <c r="B33" s="14" t="inlineStr">
        <is>
          <t>AVG</t>
        </is>
      </c>
      <c r="C33" s="14" t="inlineStr">
        <is>
          <t>nga.glo</t>
        </is>
      </c>
      <c r="D33" s="14" t="inlineStr">
        <is>
          <t>Natural gas - Global</t>
        </is>
      </c>
      <c r="E33" s="14" t="inlineStr">
        <is>
          <t>$/MMBtu nom</t>
        </is>
      </c>
      <c r="F33" s="14" t="n">
        <v>11.90477899691306</v>
      </c>
      <c r="G33" s="14" t="n">
        <v>24.42716391453583</v>
      </c>
      <c r="H33" s="14" t="n">
        <v>10.02416416587528</v>
      </c>
      <c r="I33" s="14" t="n">
        <v>8.614924332135278</v>
      </c>
      <c r="J33" s="14" t="n">
        <v>8.989837863327418</v>
      </c>
      <c r="K33" s="14" t="n">
        <v>9.298544837765945</v>
      </c>
      <c r="L33" s="14" t="n">
        <v>8.720762320424706</v>
      </c>
      <c r="M33" s="14" t="n">
        <v>7.998921291923774</v>
      </c>
      <c r="N33" s="14" t="n">
        <v>7.761524247085426</v>
      </c>
      <c r="O33" s="14" t="n">
        <v>7.72231780916528</v>
      </c>
      <c r="P33" s="14" t="n">
        <v>7.869155699891624</v>
      </c>
      <c r="Q33" s="14" t="n">
        <v>8.063444606425763</v>
      </c>
      <c r="R33" s="14" t="n">
        <v>8.263806846293239</v>
      </c>
      <c r="S33" s="14" t="n">
        <v>8.459282252827379</v>
      </c>
      <c r="T33" s="14" t="n">
        <v>8.651002992694854</v>
      </c>
      <c r="U33" s="14" t="n">
        <v>8.831750565895661</v>
      </c>
      <c r="V33" s="14" t="n">
        <v>9.016200805763134</v>
      </c>
      <c r="W33" s="14" t="n">
        <v>9.21135504563061</v>
      </c>
      <c r="X33" s="14" t="n">
        <v>9.381701368831415</v>
      </c>
      <c r="Y33" s="14" t="n">
        <v>9.580799942032224</v>
      </c>
      <c r="Z33" s="14" t="n">
        <v>9.727766658220856</v>
      </c>
      <c r="AA33" s="14" t="n"/>
      <c r="AB33" s="14" t="n"/>
      <c r="AC33" s="14" t="n"/>
      <c r="AD33" s="14" t="n"/>
      <c r="AE33" s="14" t="inlineStr">
        <is>
          <t>legacy Mitigation row 671</t>
        </is>
      </c>
    </row>
    <row r="34">
      <c r="A34" s="14" t="inlineStr">
        <is>
          <t>IMF-IEA|oil</t>
        </is>
      </c>
      <c r="B34" s="14" t="inlineStr">
        <is>
          <t>IMF-IEA</t>
        </is>
      </c>
      <c r="C34" s="14" t="inlineStr">
        <is>
          <t>oil</t>
        </is>
      </c>
      <c r="D34" s="14" t="inlineStr">
        <is>
          <t>Crude Oil</t>
        </is>
      </c>
      <c r="E34" s="14" t="inlineStr">
        <is>
          <t>$/bbl nom</t>
        </is>
      </c>
      <c r="F34" s="14" t="n">
        <v>70.83150000000001</v>
      </c>
      <c r="G34" s="14" t="n">
        <v>98.99632800000001</v>
      </c>
      <c r="H34" s="14" t="n">
        <v>82.321243</v>
      </c>
      <c r="I34" s="14" t="n">
        <v>79.911739</v>
      </c>
      <c r="J34" s="14" t="n">
        <v>75.11499886473794</v>
      </c>
      <c r="K34" s="14" t="n">
        <v>82.04247722947591</v>
      </c>
      <c r="L34" s="14" t="n">
        <v>78.67181459421386</v>
      </c>
      <c r="M34" s="14" t="n">
        <v>78.78745445895181</v>
      </c>
      <c r="N34" s="14" t="n">
        <v>79.65084982368977</v>
      </c>
      <c r="O34" s="14" t="n">
        <v>80.61488168842772</v>
      </c>
      <c r="P34" s="14" t="n">
        <v>81.36358770335957</v>
      </c>
      <c r="Q34" s="14" t="n">
        <v>82.8407073934446</v>
      </c>
      <c r="R34" s="14" t="n">
        <v>84.31782708352964</v>
      </c>
      <c r="S34" s="14" t="n">
        <v>85.79494677361467</v>
      </c>
      <c r="T34" s="14" t="n">
        <v>87.27206646369972</v>
      </c>
      <c r="U34" s="14" t="n">
        <v>88.74918615378476</v>
      </c>
      <c r="V34" s="14" t="n">
        <v>90.2263058438698</v>
      </c>
      <c r="W34" s="14" t="n">
        <v>91.70342553395484</v>
      </c>
      <c r="X34" s="14" t="n">
        <v>93.18054522403988</v>
      </c>
      <c r="Y34" s="14" t="n">
        <v>94.65766491412492</v>
      </c>
      <c r="Z34" s="14" t="n">
        <v>81.38509950306393</v>
      </c>
      <c r="AA34" s="14" t="n"/>
      <c r="AB34" s="14" t="n"/>
      <c r="AC34" s="14" t="n"/>
      <c r="AD34" s="14" t="n"/>
      <c r="AE34" s="14" t="inlineStr">
        <is>
          <t>legacy Mitigation row 674</t>
        </is>
      </c>
    </row>
    <row r="35">
      <c r="A35" s="14" t="inlineStr">
        <is>
          <t>IMF-IEA|coa</t>
        </is>
      </c>
      <c r="B35" s="14" t="inlineStr">
        <is>
          <t>IMF-IEA</t>
        </is>
      </c>
      <c r="C35" s="14" t="inlineStr">
        <is>
          <t>coa</t>
        </is>
      </c>
      <c r="D35" s="14" t="inlineStr">
        <is>
          <t>Coal</t>
        </is>
      </c>
      <c r="E35" s="14" t="inlineStr">
        <is>
          <t>$/ton nom</t>
        </is>
      </c>
      <c r="F35" s="14" t="n">
        <v>143.984744</v>
      </c>
      <c r="G35" s="14" t="n">
        <v>384.169733</v>
      </c>
      <c r="H35" s="14" t="n">
        <v>188.152584</v>
      </c>
      <c r="I35" s="14" t="n">
        <v>143.551382</v>
      </c>
      <c r="J35" s="14" t="n">
        <v>112.437589</v>
      </c>
      <c r="K35" s="14" t="n">
        <v>135.601486</v>
      </c>
      <c r="L35" s="14" t="n">
        <v>143.176523</v>
      </c>
      <c r="M35" s="14" t="n">
        <v>143.310932</v>
      </c>
      <c r="N35" s="14" t="n">
        <v>143.44086</v>
      </c>
      <c r="O35" s="14" t="n">
        <v>143.44086</v>
      </c>
      <c r="P35" s="14" t="n">
        <v>144.7356300139154</v>
      </c>
      <c r="Q35" s="14" t="n">
        <v>147.3022100363143</v>
      </c>
      <c r="R35" s="14" t="n">
        <v>149.8687900587132</v>
      </c>
      <c r="S35" s="14" t="n">
        <v>152.435370081112</v>
      </c>
      <c r="T35" s="14" t="n">
        <v>155.0019501035109</v>
      </c>
      <c r="U35" s="14" t="n">
        <v>157.5685301259097</v>
      </c>
      <c r="V35" s="14" t="n">
        <v>160.1351101483086</v>
      </c>
      <c r="W35" s="14" t="n">
        <v>162.7016901707075</v>
      </c>
      <c r="X35" s="14" t="n">
        <v>165.2682701931063</v>
      </c>
      <c r="Y35" s="14" t="n">
        <v>167.8348502155052</v>
      </c>
      <c r="Z35" s="14" t="n">
        <v>170.401430237904</v>
      </c>
      <c r="AA35" s="14" t="n"/>
      <c r="AB35" s="14" t="n"/>
      <c r="AC35" s="14" t="n"/>
      <c r="AD35" s="14" t="n"/>
      <c r="AE35" s="14" t="inlineStr">
        <is>
          <t>legacy Mitigation row 675</t>
        </is>
      </c>
    </row>
    <row r="36">
      <c r="A36" s="14" t="inlineStr">
        <is>
          <t>IMF-IEA|nga.lng</t>
        </is>
      </c>
      <c r="B36" s="14" t="inlineStr">
        <is>
          <t>IMF-IEA</t>
        </is>
      </c>
      <c r="C36" s="14" t="inlineStr">
        <is>
          <t>nga.lng</t>
        </is>
      </c>
      <c r="D36" s="14" t="inlineStr">
        <is>
          <t>Natural Gas - LNG</t>
        </is>
      </c>
      <c r="E36" s="14" t="inlineStr">
        <is>
          <t>$/MMBtu nom</t>
        </is>
      </c>
      <c r="F36" s="14" t="n">
        <v>17.253915</v>
      </c>
      <c r="G36" s="14" t="n">
        <v>35.4084285</v>
      </c>
      <c r="H36" s="14" t="n">
        <v>13.173343</v>
      </c>
      <c r="I36" s="14" t="n">
        <v>11.299834</v>
      </c>
      <c r="J36" s="14" t="n">
        <v>11.21177343454595</v>
      </c>
      <c r="K36" s="14" t="n">
        <v>12.3653098690919</v>
      </c>
      <c r="L36" s="14" t="n">
        <v>10.86026280363785</v>
      </c>
      <c r="M36" s="14" t="n">
        <v>9.030507238183798</v>
      </c>
      <c r="N36" s="14" t="n">
        <v>8.288043672729749</v>
      </c>
      <c r="O36" s="14" t="n">
        <v>7.945371607275698</v>
      </c>
      <c r="P36" s="14" t="n">
        <v>8.038235489751857</v>
      </c>
      <c r="Q36" s="14" t="n">
        <v>8.271642500547099</v>
      </c>
      <c r="R36" s="14" t="n">
        <v>8.505049511342342</v>
      </c>
      <c r="S36" s="14" t="n">
        <v>8.738456522137584</v>
      </c>
      <c r="T36" s="14" t="n">
        <v>8.971863532932826</v>
      </c>
      <c r="U36" s="14" t="n">
        <v>9.205270543728068</v>
      </c>
      <c r="V36" s="14" t="n">
        <v>9.438677554523309</v>
      </c>
      <c r="W36" s="14" t="n">
        <v>9.672084565318553</v>
      </c>
      <c r="X36" s="14" t="n">
        <v>9.905491576113793</v>
      </c>
      <c r="Y36" s="14" t="n">
        <v>10.13889858690904</v>
      </c>
      <c r="Z36" s="14" t="n">
        <v>9.649290566381675</v>
      </c>
      <c r="AA36" s="14" t="n"/>
      <c r="AB36" s="14" t="n"/>
      <c r="AC36" s="14" t="n"/>
      <c r="AD36" s="14" t="n"/>
      <c r="AE36" s="14" t="inlineStr">
        <is>
          <t>legacy Mitigation row 676</t>
        </is>
      </c>
    </row>
    <row r="37">
      <c r="A37" s="14" t="inlineStr">
        <is>
          <t>IMF-IEA|nga.nam</t>
        </is>
      </c>
      <c r="B37" s="14" t="inlineStr">
        <is>
          <t>IMF-IEA</t>
        </is>
      </c>
      <c r="C37" s="14" t="inlineStr">
        <is>
          <t>nga.nam</t>
        </is>
      </c>
      <c r="D37" s="14" t="inlineStr">
        <is>
          <t>Natural Gas - North Am</t>
        </is>
      </c>
      <c r="E37" s="14" t="inlineStr">
        <is>
          <t>$/MMBtu nom</t>
        </is>
      </c>
      <c r="F37" s="14" t="n">
        <v>3.716119</v>
      </c>
      <c r="G37" s="14" t="n">
        <v>6.516296</v>
      </c>
      <c r="H37" s="14" t="n">
        <v>2.671452</v>
      </c>
      <c r="I37" s="14" t="n">
        <v>2.417967</v>
      </c>
      <c r="J37" s="14" t="n">
        <v>3.20281006072757</v>
      </c>
      <c r="K37" s="14" t="n">
        <v>3.32444012145514</v>
      </c>
      <c r="L37" s="14" t="n">
        <v>3.62135318218271</v>
      </c>
      <c r="M37" s="14" t="n">
        <v>3.75947624291028</v>
      </c>
      <c r="N37" s="14" t="n">
        <v>3.904057803637849</v>
      </c>
      <c r="O37" s="14" t="n">
        <v>4.097222864365419</v>
      </c>
      <c r="P37" s="14" t="n">
        <v>4.165477340051941</v>
      </c>
      <c r="Q37" s="14" t="n">
        <v>4.261835942837645</v>
      </c>
      <c r="R37" s="14" t="n">
        <v>4.358194545623348</v>
      </c>
      <c r="S37" s="14" t="n">
        <v>4.454553148409052</v>
      </c>
      <c r="T37" s="14" t="n">
        <v>4.550911751194755</v>
      </c>
      <c r="U37" s="14" t="n">
        <v>4.647270353980459</v>
      </c>
      <c r="V37" s="14" t="n">
        <v>4.743628956766162</v>
      </c>
      <c r="W37" s="14" t="n">
        <v>4.839987559551866</v>
      </c>
      <c r="X37" s="14" t="n">
        <v>4.93634616233757</v>
      </c>
      <c r="Y37" s="14" t="n">
        <v>5.032704765123273</v>
      </c>
      <c r="Z37" s="14" t="n">
        <v>4.318245541983631</v>
      </c>
      <c r="AA37" s="14" t="n"/>
      <c r="AB37" s="14" t="n"/>
      <c r="AC37" s="14" t="n"/>
      <c r="AD37" s="14" t="n"/>
      <c r="AE37" s="14" t="inlineStr">
        <is>
          <t>legacy Mitigation row 677</t>
        </is>
      </c>
    </row>
    <row r="38">
      <c r="A38" s="14" t="inlineStr">
        <is>
          <t>IMF-IEA|nga.eur</t>
        </is>
      </c>
      <c r="B38" s="14" t="inlineStr">
        <is>
          <t>IMF-IEA</t>
        </is>
      </c>
      <c r="C38" s="14" t="inlineStr">
        <is>
          <t>nga.eur</t>
        </is>
      </c>
      <c r="D38" s="14" t="inlineStr">
        <is>
          <t>Natural Gas - Europe</t>
        </is>
      </c>
      <c r="E38" s="14" t="inlineStr">
        <is>
          <t>$/MMBtu nom</t>
        </is>
      </c>
      <c r="F38" s="14" t="n">
        <v>17.253915</v>
      </c>
      <c r="G38" s="14" t="n">
        <v>35.4084285</v>
      </c>
      <c r="H38" s="14" t="n">
        <v>13.173343</v>
      </c>
      <c r="I38" s="14" t="n">
        <v>11.299834</v>
      </c>
      <c r="J38" s="14" t="n">
        <v>11.63911215488175</v>
      </c>
      <c r="K38" s="14" t="n">
        <v>12.8176243097635</v>
      </c>
      <c r="L38" s="14" t="n">
        <v>11.27995146464525</v>
      </c>
      <c r="M38" s="14" t="n">
        <v>9.538497119527005</v>
      </c>
      <c r="N38" s="14" t="n">
        <v>8.828238274408756</v>
      </c>
      <c r="O38" s="14" t="n">
        <v>8.531398929290507</v>
      </c>
      <c r="P38" s="14" t="n">
        <v>8.706174841649984</v>
      </c>
      <c r="Q38" s="14" t="n">
        <v>8.913606601501083</v>
      </c>
      <c r="R38" s="14" t="n">
        <v>9.121038361352181</v>
      </c>
      <c r="S38" s="14" t="n">
        <v>9.328470121203278</v>
      </c>
      <c r="T38" s="14" t="n">
        <v>9.535901881054375</v>
      </c>
      <c r="U38" s="14" t="n">
        <v>9.743333640905472</v>
      </c>
      <c r="V38" s="14" t="n">
        <v>9.95076540075657</v>
      </c>
      <c r="W38" s="14" t="n">
        <v>10.15819716060767</v>
      </c>
      <c r="X38" s="14" t="n">
        <v>10.36562892045877</v>
      </c>
      <c r="Y38" s="14" t="n">
        <v>10.57306068030987</v>
      </c>
      <c r="Z38" s="14" t="n">
        <v>8.803745949832422</v>
      </c>
      <c r="AA38" s="14" t="n"/>
      <c r="AB38" s="14" t="n"/>
      <c r="AC38" s="14" t="n"/>
      <c r="AD38" s="14" t="n"/>
      <c r="AE38" s="14" t="inlineStr">
        <is>
          <t>legacy Mitigation row 678</t>
        </is>
      </c>
    </row>
    <row r="39">
      <c r="A39" s="14" t="inlineStr">
        <is>
          <t>IMF-IEA|nga.glo</t>
        </is>
      </c>
      <c r="B39" s="14" t="inlineStr">
        <is>
          <t>IMF-IEA</t>
        </is>
      </c>
      <c r="C39" s="14" t="inlineStr">
        <is>
          <t>nga.glo</t>
        </is>
      </c>
      <c r="D39" s="14" t="inlineStr">
        <is>
          <t>Natural gas - Global</t>
        </is>
      </c>
      <c r="E39" s="14" t="inlineStr">
        <is>
          <t>$/MMBtu nom</t>
        </is>
      </c>
      <c r="F39" s="14" t="n">
        <v>12.74131633333333</v>
      </c>
      <c r="G39" s="14" t="n">
        <v>25.77771766666666</v>
      </c>
      <c r="H39" s="14" t="n">
        <v>9.672712666666667</v>
      </c>
      <c r="I39" s="14" t="n">
        <v>8.339211666666667</v>
      </c>
      <c r="J39" s="14" t="n">
        <v>8.684565216718424</v>
      </c>
      <c r="K39" s="14" t="n">
        <v>9.502458100103514</v>
      </c>
      <c r="L39" s="14" t="n">
        <v>8.58718915015527</v>
      </c>
      <c r="M39" s="14" t="n">
        <v>7.442826866873695</v>
      </c>
      <c r="N39" s="14" t="n">
        <v>7.006779916925452</v>
      </c>
      <c r="O39" s="14" t="n">
        <v>6.857997800310542</v>
      </c>
      <c r="P39" s="14" t="n">
        <v>6.96996255715126</v>
      </c>
      <c r="Q39" s="14" t="n">
        <v>7.149028348295276</v>
      </c>
      <c r="R39" s="14" t="n">
        <v>7.32809413943929</v>
      </c>
      <c r="S39" s="14" t="n">
        <v>7.507159930583305</v>
      </c>
      <c r="T39" s="14" t="n">
        <v>7.686225721727318</v>
      </c>
      <c r="U39" s="14" t="n">
        <v>7.865291512871333</v>
      </c>
      <c r="V39" s="14" t="n">
        <v>8.044357304015348</v>
      </c>
      <c r="W39" s="14" t="n">
        <v>8.223423095159363</v>
      </c>
      <c r="X39" s="14" t="n">
        <v>8.402488886303376</v>
      </c>
      <c r="Y39" s="14" t="n">
        <v>8.581554677447391</v>
      </c>
      <c r="Z39" s="14" t="n">
        <v>7.590427352732576</v>
      </c>
      <c r="AA39" s="14" t="n"/>
      <c r="AB39" s="14" t="n"/>
      <c r="AC39" s="14" t="n"/>
      <c r="AD39" s="14" t="n"/>
      <c r="AE39" s="14" t="inlineStr">
        <is>
          <t>legacy Mitigation row 679</t>
        </is>
      </c>
    </row>
    <row r="40">
      <c r="A40" s="14" t="inlineStr">
        <is>
          <t>IMF-WB|oil</t>
        </is>
      </c>
      <c r="B40" s="14" t="inlineStr">
        <is>
          <t>IMF-WB</t>
        </is>
      </c>
      <c r="C40" s="14" t="inlineStr">
        <is>
          <t>oil</t>
        </is>
      </c>
      <c r="D40" s="14" t="inlineStr">
        <is>
          <t>Crude Oil</t>
        </is>
      </c>
      <c r="E40" s="14" t="inlineStr">
        <is>
          <t>$/bbl nom</t>
        </is>
      </c>
      <c r="F40" s="14" t="n">
        <v>70.637416666665</v>
      </c>
      <c r="G40" s="14" t="n">
        <v>99.41024733333501</v>
      </c>
      <c r="H40" s="14" t="n">
        <v>82.46874649999999</v>
      </c>
      <c r="I40" s="14" t="n">
        <v>80.30520283333499</v>
      </c>
      <c r="J40" s="14" t="n">
        <v>70.6624535</v>
      </c>
      <c r="K40" s="14" t="n">
        <v>76.093256</v>
      </c>
      <c r="L40" s="14" t="n">
        <v>72.51644233659962</v>
      </c>
      <c r="M40" s="14" t="n">
        <v>72.23928238112394</v>
      </c>
      <c r="N40" s="14" t="n">
        <v>72.77091500447182</v>
      </c>
      <c r="O40" s="14" t="n">
        <v>73.43762116531721</v>
      </c>
      <c r="P40" s="14" t="n">
        <v>74.02182791915223</v>
      </c>
      <c r="Q40" s="14" t="n">
        <v>75.33444834814043</v>
      </c>
      <c r="R40" s="14" t="n">
        <v>76.64706877712862</v>
      </c>
      <c r="S40" s="14" t="n">
        <v>77.95968920611682</v>
      </c>
      <c r="T40" s="14" t="n">
        <v>79.27230963510502</v>
      </c>
      <c r="U40" s="14" t="n">
        <v>80.58493006409321</v>
      </c>
      <c r="V40" s="14" t="n">
        <v>81.89755049308141</v>
      </c>
      <c r="W40" s="14" t="n">
        <v>83.21017092206961</v>
      </c>
      <c r="X40" s="14" t="n">
        <v>84.5227913510578</v>
      </c>
      <c r="Y40" s="14" t="n">
        <v>85.83541178004602</v>
      </c>
      <c r="Z40" s="14" t="n">
        <v>87.1480322090342</v>
      </c>
      <c r="AA40" s="14" t="n"/>
      <c r="AB40" s="14" t="n"/>
      <c r="AC40" s="14" t="n"/>
      <c r="AD40" s="14" t="n"/>
      <c r="AE40" s="14" t="inlineStr">
        <is>
          <t>legacy Mitigation row 682</t>
        </is>
      </c>
    </row>
    <row r="41">
      <c r="A41" s="14" t="inlineStr">
        <is>
          <t>IMF-WB|coa</t>
        </is>
      </c>
      <c r="B41" s="14" t="inlineStr">
        <is>
          <t>IMF-WB</t>
        </is>
      </c>
      <c r="C41" s="14" t="inlineStr">
        <is>
          <t>coa</t>
        </is>
      </c>
      <c r="D41" s="14" t="inlineStr">
        <is>
          <t>Coal</t>
        </is>
      </c>
      <c r="E41" s="14" t="inlineStr">
        <is>
          <t>$/ton nom</t>
        </is>
      </c>
      <c r="F41" s="14" t="n">
        <v>141.017372</v>
      </c>
      <c r="G41" s="14" t="n">
        <v>364.531533166665</v>
      </c>
      <c r="H41" s="14" t="n">
        <v>180.465875333335</v>
      </c>
      <c r="I41" s="14" t="n">
        <v>139.849024333335</v>
      </c>
      <c r="J41" s="14" t="n">
        <v>116.2187945</v>
      </c>
      <c r="K41" s="14" t="n">
        <v>120.300743</v>
      </c>
      <c r="L41" s="14" t="n">
        <v>125.2411102200411</v>
      </c>
      <c r="M41" s="14" t="n">
        <v>126.1889672849724</v>
      </c>
      <c r="N41" s="14" t="n">
        <v>127.2235962565214</v>
      </c>
      <c r="O41" s="14" t="n">
        <v>128.2434819077543</v>
      </c>
      <c r="P41" s="14" t="n">
        <v>129.2638934237636</v>
      </c>
      <c r="Q41" s="14" t="n">
        <v>131.5561149482565</v>
      </c>
      <c r="R41" s="14" t="n">
        <v>133.8483364727493</v>
      </c>
      <c r="S41" s="14" t="n">
        <v>136.1405579972422</v>
      </c>
      <c r="T41" s="14" t="n">
        <v>138.432779521735</v>
      </c>
      <c r="U41" s="14" t="n">
        <v>140.7250010462278</v>
      </c>
      <c r="V41" s="14" t="n">
        <v>143.0172225707206</v>
      </c>
      <c r="W41" s="14" t="n">
        <v>145.3094440952135</v>
      </c>
      <c r="X41" s="14" t="n">
        <v>147.6016656197063</v>
      </c>
      <c r="Y41" s="14" t="n">
        <v>149.8938871441991</v>
      </c>
      <c r="Z41" s="14" t="n">
        <v>152.186108668692</v>
      </c>
      <c r="AA41" s="14" t="n"/>
      <c r="AB41" s="14" t="n"/>
      <c r="AC41" s="14" t="n"/>
      <c r="AD41" s="14" t="n"/>
      <c r="AE41" s="14" t="inlineStr">
        <is>
          <t>legacy Mitigation row 683</t>
        </is>
      </c>
    </row>
    <row r="42">
      <c r="A42" s="14" t="inlineStr">
        <is>
          <t>IMF-WB|nga.lng</t>
        </is>
      </c>
      <c r="B42" s="14" t="inlineStr">
        <is>
          <t>IMF-WB</t>
        </is>
      </c>
      <c r="C42" s="14" t="inlineStr">
        <is>
          <t>nga.lng</t>
        </is>
      </c>
      <c r="D42" s="14" t="inlineStr">
        <is>
          <t>Natural Gas - LNG</t>
        </is>
      </c>
      <c r="E42" s="14" t="inlineStr">
        <is>
          <t>$/MMBtu nom</t>
        </is>
      </c>
      <c r="F42" s="14" t="n">
        <v>17.35817247419</v>
      </c>
      <c r="G42" s="14" t="n">
        <v>36.8185895711</v>
      </c>
      <c r="H42" s="14" t="n">
        <v>13.2884541231</v>
      </c>
      <c r="I42" s="14" t="n">
        <v>11.335418266295</v>
      </c>
      <c r="J42" s="14" t="n">
        <v>11.793875</v>
      </c>
      <c r="K42" s="14" t="n">
        <v>12.7250835</v>
      </c>
      <c r="L42" s="14" t="n">
        <v>11.61299337200411</v>
      </c>
      <c r="M42" s="14" t="n">
        <v>10.14897512849724</v>
      </c>
      <c r="N42" s="14" t="n">
        <v>9.781150125652141</v>
      </c>
      <c r="O42" s="14" t="n">
        <v>9.818138690775427</v>
      </c>
      <c r="P42" s="14" t="n">
        <v>9.852305342376367</v>
      </c>
      <c r="Q42" s="14" t="n">
        <v>10.02701512229639</v>
      </c>
      <c r="R42" s="14" t="n">
        <v>10.20172490221641</v>
      </c>
      <c r="S42" s="14" t="n">
        <v>10.37643468213643</v>
      </c>
      <c r="T42" s="14" t="n">
        <v>10.55114446205645</v>
      </c>
      <c r="U42" s="14" t="n">
        <v>10.72585424197647</v>
      </c>
      <c r="V42" s="14" t="n">
        <v>10.9005640218965</v>
      </c>
      <c r="W42" s="14" t="n">
        <v>11.07527380181652</v>
      </c>
      <c r="X42" s="14" t="n">
        <v>11.24998358173654</v>
      </c>
      <c r="Y42" s="14" t="n">
        <v>11.42469336165656</v>
      </c>
      <c r="Z42" s="14" t="n">
        <v>11.59940314157658</v>
      </c>
      <c r="AA42" s="14" t="n"/>
      <c r="AB42" s="14" t="n"/>
      <c r="AC42" s="14" t="n"/>
      <c r="AD42" s="14" t="n"/>
      <c r="AE42" s="14" t="inlineStr">
        <is>
          <t>legacy Mitigation row 684</t>
        </is>
      </c>
    </row>
    <row r="43">
      <c r="A43" s="14" t="inlineStr">
        <is>
          <t>IMF-WB|nga.nam</t>
        </is>
      </c>
      <c r="B43" s="14" t="inlineStr">
        <is>
          <t>IMF-WB</t>
        </is>
      </c>
      <c r="C43" s="14" t="inlineStr">
        <is>
          <t>nga.nam</t>
        </is>
      </c>
      <c r="D43" s="14" t="inlineStr">
        <is>
          <t>Natural Gas - North Am</t>
        </is>
      </c>
      <c r="E43" s="14" t="inlineStr">
        <is>
          <t>$/MMBtu nom</t>
        </is>
      </c>
      <c r="F43" s="14" t="n">
        <v>3.783763666665</v>
      </c>
      <c r="G43" s="14" t="n">
        <v>6.442306333335</v>
      </c>
      <c r="H43" s="14" t="n">
        <v>2.604630166665</v>
      </c>
      <c r="I43" s="14" t="n">
        <v>2.304537666665</v>
      </c>
      <c r="J43" s="14" t="n">
        <v>3.51737</v>
      </c>
      <c r="K43" s="14" t="n">
        <v>3.6125435</v>
      </c>
      <c r="L43" s="14" t="n">
        <v>3.773624192991925</v>
      </c>
      <c r="M43" s="14" t="n">
        <v>3.766323211946647</v>
      </c>
      <c r="N43" s="14" t="n">
        <v>3.768617358563136</v>
      </c>
      <c r="O43" s="14" t="n">
        <v>3.821264686273246</v>
      </c>
      <c r="P43" s="14" t="n">
        <v>3.861638544456434</v>
      </c>
      <c r="Q43" s="14" t="n">
        <v>3.930116529738803</v>
      </c>
      <c r="R43" s="14" t="n">
        <v>3.998594515021173</v>
      </c>
      <c r="S43" s="14" t="n">
        <v>4.067072500303541</v>
      </c>
      <c r="T43" s="14" t="n">
        <v>4.13555048558591</v>
      </c>
      <c r="U43" s="14" t="n">
        <v>4.20402847086828</v>
      </c>
      <c r="V43" s="14" t="n">
        <v>4.272506456150649</v>
      </c>
      <c r="W43" s="14" t="n">
        <v>4.340984441433019</v>
      </c>
      <c r="X43" s="14" t="n">
        <v>4.409462426715387</v>
      </c>
      <c r="Y43" s="14" t="n">
        <v>4.477940411997757</v>
      </c>
      <c r="Z43" s="14" t="n">
        <v>4.546418397280124</v>
      </c>
      <c r="AA43" s="14" t="n"/>
      <c r="AB43" s="14" t="n"/>
      <c r="AC43" s="14" t="n"/>
      <c r="AD43" s="14" t="n"/>
      <c r="AE43" s="14" t="inlineStr">
        <is>
          <t>legacy Mitigation row 685</t>
        </is>
      </c>
    </row>
    <row r="44">
      <c r="A44" s="14" t="inlineStr">
        <is>
          <t>IMF-WB|nga.eur</t>
        </is>
      </c>
      <c r="B44" s="14" t="inlineStr">
        <is>
          <t>IMF-WB</t>
        </is>
      </c>
      <c r="C44" s="14" t="inlineStr">
        <is>
          <t>nga.eur</t>
        </is>
      </c>
      <c r="D44" s="14" t="inlineStr">
        <is>
          <t>Natural Gas - Europe</t>
        </is>
      </c>
      <c r="E44" s="14" t="inlineStr">
        <is>
          <t>$/MMBtu nom</t>
        </is>
      </c>
      <c r="F44" s="14" t="n">
        <v>13.33450601192</v>
      </c>
      <c r="G44" s="14" t="n">
        <v>27.97337991931</v>
      </c>
      <c r="H44" s="14" t="n">
        <v>13.63514449834</v>
      </c>
      <c r="I44" s="14" t="n">
        <v>11.867677478315</v>
      </c>
      <c r="J44" s="14" t="n">
        <v>12.706196</v>
      </c>
      <c r="K44" s="14" t="n">
        <v>13.5560555</v>
      </c>
      <c r="L44" s="14" t="n">
        <v>12.32697389524299</v>
      </c>
      <c r="M44" s="14" t="n">
        <v>10.86170648630624</v>
      </c>
      <c r="N44" s="14" t="n">
        <v>10.43823129244303</v>
      </c>
      <c r="O44" s="14" t="n">
        <v>10.43415425092313</v>
      </c>
      <c r="P44" s="14" t="n">
        <v>10.58927681235282</v>
      </c>
      <c r="Q44" s="14" t="n">
        <v>10.77705522127413</v>
      </c>
      <c r="R44" s="14" t="n">
        <v>10.96483363019544</v>
      </c>
      <c r="S44" s="14" t="n">
        <v>11.15261203911674</v>
      </c>
      <c r="T44" s="14" t="n">
        <v>11.34039044803805</v>
      </c>
      <c r="U44" s="14" t="n">
        <v>11.52816885695936</v>
      </c>
      <c r="V44" s="14" t="n">
        <v>11.71594726588067</v>
      </c>
      <c r="W44" s="14" t="n">
        <v>11.90372567480198</v>
      </c>
      <c r="X44" s="14" t="n">
        <v>12.09150408372329</v>
      </c>
      <c r="Y44" s="14" t="n">
        <v>12.2792824926446</v>
      </c>
      <c r="Z44" s="14" t="n">
        <v>12.4670609015659</v>
      </c>
      <c r="AA44" s="14" t="n"/>
      <c r="AB44" s="14" t="n"/>
      <c r="AC44" s="14" t="n"/>
      <c r="AD44" s="14" t="n"/>
      <c r="AE44" s="14" t="inlineStr">
        <is>
          <t>legacy Mitigation row 686</t>
        </is>
      </c>
    </row>
    <row r="45">
      <c r="A45" s="14" t="inlineStr">
        <is>
          <t>IMF-WB|nga.glo</t>
        </is>
      </c>
      <c r="B45" s="14" t="inlineStr">
        <is>
          <t>IMF-WB</t>
        </is>
      </c>
      <c r="C45" s="14" t="inlineStr">
        <is>
          <t>nga.glo</t>
        </is>
      </c>
      <c r="D45" s="14" t="inlineStr">
        <is>
          <t>Natural gas - Global</t>
        </is>
      </c>
      <c r="E45" s="14" t="inlineStr">
        <is>
          <t>$/MMBtu nom</t>
        </is>
      </c>
      <c r="F45" s="14" t="n">
        <v>11.49214738425833</v>
      </c>
      <c r="G45" s="14" t="n">
        <v>23.744758607915</v>
      </c>
      <c r="H45" s="14" t="n">
        <v>9.842742929368333</v>
      </c>
      <c r="I45" s="14" t="n">
        <v>8.502544470425001</v>
      </c>
      <c r="J45" s="14" t="n">
        <v>9.339146999999999</v>
      </c>
      <c r="K45" s="14" t="n">
        <v>9.964560833333334</v>
      </c>
      <c r="L45" s="14" t="n">
        <v>9.237863820079674</v>
      </c>
      <c r="M45" s="14" t="n">
        <v>8.25900160891671</v>
      </c>
      <c r="N45" s="14" t="n">
        <v>7.995999592219434</v>
      </c>
      <c r="O45" s="14" t="n">
        <v>8.024519209323934</v>
      </c>
      <c r="P45" s="14" t="n">
        <v>8.101073566395206</v>
      </c>
      <c r="Q45" s="14" t="n">
        <v>8.244728957769773</v>
      </c>
      <c r="R45" s="14" t="n">
        <v>8.38838434914434</v>
      </c>
      <c r="S45" s="14" t="n">
        <v>8.532039740518906</v>
      </c>
      <c r="T45" s="14" t="n">
        <v>8.675695131893471</v>
      </c>
      <c r="U45" s="14" t="n">
        <v>8.819350523268039</v>
      </c>
      <c r="V45" s="14" t="n">
        <v>8.963005914642606</v>
      </c>
      <c r="W45" s="14" t="n">
        <v>9.106661306017171</v>
      </c>
      <c r="X45" s="14" t="n">
        <v>9.250316697391737</v>
      </c>
      <c r="Y45" s="14" t="n">
        <v>9.393972088766306</v>
      </c>
      <c r="Z45" s="14" t="n">
        <v>9.53762748014087</v>
      </c>
      <c r="AA45" s="14" t="n"/>
      <c r="AB45" s="14" t="n"/>
      <c r="AC45" s="14" t="n"/>
      <c r="AD45" s="14" t="n"/>
      <c r="AE45" s="14" t="inlineStr">
        <is>
          <t>legacy Mitigation row 687</t>
        </is>
      </c>
    </row>
    <row r="46">
      <c r="A46" s="14" t="inlineStr">
        <is>
          <t>Manual|oil</t>
        </is>
      </c>
      <c r="B46" s="14" t="inlineStr">
        <is>
          <t>Manual</t>
        </is>
      </c>
      <c r="C46" s="14" t="inlineStr">
        <is>
          <t>oil</t>
        </is>
      </c>
      <c r="D46" s="14" t="inlineStr">
        <is>
          <t>Crude Oil</t>
        </is>
      </c>
      <c r="E46" s="14" t="inlineStr">
        <is>
          <t>$/bbl nom</t>
        </is>
      </c>
      <c r="F46" s="14" t="n">
        <v>70.83150000000001</v>
      </c>
      <c r="G46" s="14" t="n">
        <v>98.99632800000001</v>
      </c>
      <c r="H46" s="14" t="n">
        <v>82.321243</v>
      </c>
      <c r="I46" s="14" t="n">
        <v>79.911739</v>
      </c>
      <c r="J46" s="14" t="n">
        <v>68.324907</v>
      </c>
      <c r="K46" s="14" t="n">
        <v>27.86986666666667</v>
      </c>
      <c r="L46" s="14" t="n">
        <v>24.23466666666667</v>
      </c>
      <c r="M46" s="14" t="n">
        <v>21.0736231884058</v>
      </c>
      <c r="N46" s="14" t="n">
        <v>18.32488972904852</v>
      </c>
      <c r="O46" s="14" t="n">
        <v>18.32488972904852</v>
      </c>
      <c r="P46" s="14" t="n">
        <v>18.32488972904852</v>
      </c>
      <c r="Q46" s="14" t="n">
        <v>18.32488972904852</v>
      </c>
      <c r="R46" s="14" t="n">
        <v>18.32488972904852</v>
      </c>
      <c r="S46" s="14" t="n">
        <v>18.32488972904852</v>
      </c>
      <c r="T46" s="14" t="n">
        <v>18.32488972904852</v>
      </c>
      <c r="U46" s="14" t="n">
        <v>18.32488972904852</v>
      </c>
      <c r="V46" s="14" t="n">
        <v>18.32488972904852</v>
      </c>
      <c r="W46" s="14" t="n">
        <v>18.32488972904852</v>
      </c>
      <c r="X46" s="14" t="n">
        <v>18.32488972904852</v>
      </c>
      <c r="Y46" s="14" t="n">
        <v>18.32488972904852</v>
      </c>
      <c r="Z46" s="14" t="n">
        <v>18.32488972904852</v>
      </c>
      <c r="AA46" s="14" t="n"/>
      <c r="AB46" s="14" t="n"/>
      <c r="AC46" s="14" t="n"/>
      <c r="AD46" s="14" t="n"/>
      <c r="AE46" s="14" t="inlineStr">
        <is>
          <t>legacy Mitigation row 690</t>
        </is>
      </c>
    </row>
    <row r="47">
      <c r="A47" s="14" t="inlineStr">
        <is>
          <t>Manual|coa</t>
        </is>
      </c>
      <c r="B47" s="14" t="inlineStr">
        <is>
          <t>Manual</t>
        </is>
      </c>
      <c r="C47" s="14" t="inlineStr">
        <is>
          <t>coa</t>
        </is>
      </c>
      <c r="D47" s="14" t="inlineStr">
        <is>
          <t>Coal</t>
        </is>
      </c>
      <c r="E47" s="14" t="inlineStr">
        <is>
          <t>$/ton nom</t>
        </is>
      </c>
      <c r="F47" s="14" t="n">
        <v>143.984744</v>
      </c>
      <c r="G47" s="14" t="n">
        <v>384.169733</v>
      </c>
      <c r="H47" s="14" t="n">
        <v>188.152584</v>
      </c>
      <c r="I47" s="14" t="n">
        <v>143.551382</v>
      </c>
      <c r="J47" s="14" t="n">
        <v>112.437589</v>
      </c>
      <c r="K47" s="14" t="n">
        <v>37.26037333333334</v>
      </c>
      <c r="L47" s="14" t="n">
        <v>33.90693973333334</v>
      </c>
      <c r="M47" s="14" t="n">
        <v>30.85531515733334</v>
      </c>
      <c r="N47" s="14" t="n">
        <v>28.07833679317334</v>
      </c>
      <c r="O47" s="14" t="n">
        <v>28.07833679317334</v>
      </c>
      <c r="P47" s="14" t="n">
        <v>28.07833679317334</v>
      </c>
      <c r="Q47" s="14" t="n">
        <v>28.07833679317334</v>
      </c>
      <c r="R47" s="14" t="n">
        <v>28.07833679317334</v>
      </c>
      <c r="S47" s="14" t="n">
        <v>28.07833679317334</v>
      </c>
      <c r="T47" s="14" t="n">
        <v>28.07833679317334</v>
      </c>
      <c r="U47" s="14" t="n">
        <v>28.07833679317334</v>
      </c>
      <c r="V47" s="14" t="n">
        <v>28.07833679317334</v>
      </c>
      <c r="W47" s="14" t="n">
        <v>28.07833679317334</v>
      </c>
      <c r="X47" s="14" t="n">
        <v>28.07833679317334</v>
      </c>
      <c r="Y47" s="14" t="n">
        <v>28.07833679317334</v>
      </c>
      <c r="Z47" s="14" t="n">
        <v>28.07833679317334</v>
      </c>
      <c r="AA47" s="14" t="n"/>
      <c r="AB47" s="14" t="n"/>
      <c r="AC47" s="14" t="n"/>
      <c r="AD47" s="14" t="n"/>
      <c r="AE47" s="14" t="inlineStr">
        <is>
          <t>legacy Mitigation row 691</t>
        </is>
      </c>
    </row>
    <row r="48">
      <c r="A48" s="14" t="inlineStr">
        <is>
          <t>Manual|nga.lng</t>
        </is>
      </c>
      <c r="B48" s="14" t="inlineStr">
        <is>
          <t>Manual</t>
        </is>
      </c>
      <c r="C48" s="14" t="inlineStr">
        <is>
          <t>nga.lng</t>
        </is>
      </c>
      <c r="D48" s="14" t="inlineStr">
        <is>
          <t>Natural Gas - LNG</t>
        </is>
      </c>
      <c r="E48" s="14" t="inlineStr">
        <is>
          <t>$/MMBtu nom</t>
        </is>
      </c>
      <c r="F48" s="14" t="n">
        <v>18.600467</v>
      </c>
      <c r="G48" s="14" t="n">
        <v>33.297022</v>
      </c>
      <c r="H48" s="14" t="n">
        <v>13.463505</v>
      </c>
      <c r="I48" s="14" t="n">
        <v>11.708527</v>
      </c>
      <c r="J48" s="14" t="n">
        <v>12.08775</v>
      </c>
      <c r="K48" s="14" t="n">
        <v>7.121624358942219</v>
      </c>
      <c r="L48" s="14" t="n">
        <v>6.352488928176459</v>
      </c>
      <c r="M48" s="14" t="n">
        <v>5.666420123933402</v>
      </c>
      <c r="N48" s="14" t="n">
        <v>5.054446750548594</v>
      </c>
      <c r="O48" s="14" t="n">
        <v>5.054446750548594</v>
      </c>
      <c r="P48" s="14" t="n">
        <v>5.054446750548594</v>
      </c>
      <c r="Q48" s="14" t="n">
        <v>5.054446750548594</v>
      </c>
      <c r="R48" s="14" t="n">
        <v>5.054446750548594</v>
      </c>
      <c r="S48" s="14" t="n">
        <v>5.054446750548594</v>
      </c>
      <c r="T48" s="14" t="n">
        <v>5.054446750548594</v>
      </c>
      <c r="U48" s="14" t="n">
        <v>5.054446750548594</v>
      </c>
      <c r="V48" s="14" t="n">
        <v>5.054446750548594</v>
      </c>
      <c r="W48" s="14" t="n">
        <v>5.054446750548594</v>
      </c>
      <c r="X48" s="14" t="n">
        <v>5.054446750548594</v>
      </c>
      <c r="Y48" s="14" t="n">
        <v>5.054446750548594</v>
      </c>
      <c r="Z48" s="14" t="n">
        <v>5.054446750548594</v>
      </c>
      <c r="AA48" s="14" t="n"/>
      <c r="AB48" s="14" t="n"/>
      <c r="AC48" s="14" t="n"/>
      <c r="AD48" s="14" t="n"/>
      <c r="AE48" s="14" t="inlineStr">
        <is>
          <t>legacy Mitigation row 692</t>
        </is>
      </c>
    </row>
    <row r="49">
      <c r="A49" s="14" t="inlineStr">
        <is>
          <t>Manual|nga.nam</t>
        </is>
      </c>
      <c r="B49" s="14" t="inlineStr">
        <is>
          <t>Manual</t>
        </is>
      </c>
      <c r="C49" s="14" t="inlineStr">
        <is>
          <t>nga.nam</t>
        </is>
      </c>
      <c r="D49" s="14" t="inlineStr">
        <is>
          <t>Natural Gas - North Am</t>
        </is>
      </c>
      <c r="E49" s="14" t="inlineStr">
        <is>
          <t>$/MMBtu nom</t>
        </is>
      </c>
      <c r="F49" s="14" t="n">
        <v>3.716119</v>
      </c>
      <c r="G49" s="14" t="n">
        <v>6.516296</v>
      </c>
      <c r="H49" s="14" t="n">
        <v>2.671452</v>
      </c>
      <c r="I49" s="14" t="n">
        <v>2.417967</v>
      </c>
      <c r="J49" s="14" t="n">
        <v>3.63474</v>
      </c>
      <c r="K49" s="14" t="n">
        <v>1.570430769230769</v>
      </c>
      <c r="L49" s="14" t="n">
        <v>1.537713461538461</v>
      </c>
      <c r="M49" s="14" t="n">
        <v>1.505677764423077</v>
      </c>
      <c r="N49" s="14" t="n">
        <v>1.474309477664264</v>
      </c>
      <c r="O49" s="14" t="n">
        <v>1.474309477664264</v>
      </c>
      <c r="P49" s="14" t="n">
        <v>1.474309477664264</v>
      </c>
      <c r="Q49" s="14" t="n">
        <v>1.474309477664264</v>
      </c>
      <c r="R49" s="14" t="n">
        <v>1.474309477664264</v>
      </c>
      <c r="S49" s="14" t="n">
        <v>1.474309477664264</v>
      </c>
      <c r="T49" s="14" t="n">
        <v>1.474309477664264</v>
      </c>
      <c r="U49" s="14" t="n">
        <v>1.474309477664264</v>
      </c>
      <c r="V49" s="14" t="n">
        <v>1.474309477664264</v>
      </c>
      <c r="W49" s="14" t="n">
        <v>1.474309477664264</v>
      </c>
      <c r="X49" s="14" t="n">
        <v>1.474309477664264</v>
      </c>
      <c r="Y49" s="14" t="n">
        <v>1.474309477664264</v>
      </c>
      <c r="Z49" s="14" t="n">
        <v>1.474309477664264</v>
      </c>
      <c r="AA49" s="14" t="n"/>
      <c r="AB49" s="14" t="n"/>
      <c r="AC49" s="14" t="n"/>
      <c r="AD49" s="14" t="n"/>
      <c r="AE49" s="14" t="inlineStr">
        <is>
          <t>legacy Mitigation row 693</t>
        </is>
      </c>
    </row>
    <row r="50">
      <c r="A50" s="14" t="inlineStr">
        <is>
          <t>Manual|nga.eur</t>
        </is>
      </c>
      <c r="B50" s="14" t="inlineStr">
        <is>
          <t>Manual</t>
        </is>
      </c>
      <c r="C50" s="14" t="inlineStr">
        <is>
          <t>nga.eur</t>
        </is>
      </c>
      <c r="D50" s="14" t="inlineStr">
        <is>
          <t>Natural Gas - Europe</t>
        </is>
      </c>
      <c r="E50" s="14" t="inlineStr">
        <is>
          <t>$/MMBtu nom</t>
        </is>
      </c>
      <c r="F50" s="14" t="n">
        <v>15.907363</v>
      </c>
      <c r="G50" s="14" t="n">
        <v>37.519835</v>
      </c>
      <c r="H50" s="14" t="n">
        <v>12.883181</v>
      </c>
      <c r="I50" s="14" t="n">
        <v>10.891141</v>
      </c>
      <c r="J50" s="14" t="n">
        <v>11.912392</v>
      </c>
      <c r="K50" s="14" t="n">
        <v>1.338020466734499</v>
      </c>
      <c r="L50" s="14" t="n">
        <v>1.271119443397774</v>
      </c>
      <c r="M50" s="14" t="n">
        <v>1.207563471227885</v>
      </c>
      <c r="N50" s="14" t="n">
        <v>1.147185297666491</v>
      </c>
      <c r="O50" s="14" t="n">
        <v>1.147185297666491</v>
      </c>
      <c r="P50" s="14" t="n">
        <v>1.147185297666491</v>
      </c>
      <c r="Q50" s="14" t="n">
        <v>1.147185297666491</v>
      </c>
      <c r="R50" s="14" t="n">
        <v>1.147185297666491</v>
      </c>
      <c r="S50" s="14" t="n">
        <v>1.147185297666491</v>
      </c>
      <c r="T50" s="14" t="n">
        <v>1.147185297666491</v>
      </c>
      <c r="U50" s="14" t="n">
        <v>1.147185297666491</v>
      </c>
      <c r="V50" s="14" t="n">
        <v>1.147185297666491</v>
      </c>
      <c r="W50" s="14" t="n">
        <v>1.147185297666491</v>
      </c>
      <c r="X50" s="14" t="n">
        <v>1.147185297666491</v>
      </c>
      <c r="Y50" s="14" t="n">
        <v>1.147185297666491</v>
      </c>
      <c r="Z50" s="14" t="n">
        <v>1.147185297666491</v>
      </c>
      <c r="AA50" s="14" t="n"/>
      <c r="AB50" s="14" t="n"/>
      <c r="AC50" s="14" t="n"/>
      <c r="AD50" s="14" t="n"/>
      <c r="AE50" s="14" t="inlineStr">
        <is>
          <t>legacy Mitigation row 694</t>
        </is>
      </c>
    </row>
    <row r="51">
      <c r="A51" s="14" t="inlineStr">
        <is>
          <t>Manual|nga.glo</t>
        </is>
      </c>
      <c r="B51" s="14" t="inlineStr">
        <is>
          <t>Manual</t>
        </is>
      </c>
      <c r="C51" s="14" t="inlineStr">
        <is>
          <t>nga.glo</t>
        </is>
      </c>
      <c r="D51" s="14" t="inlineStr">
        <is>
          <t>Natural gas - Global</t>
        </is>
      </c>
      <c r="E51" s="14" t="inlineStr">
        <is>
          <t>$/MMBtu nom</t>
        </is>
      </c>
      <c r="F51" s="14" t="n">
        <v>12.74131633333333</v>
      </c>
      <c r="G51" s="14" t="n">
        <v>25.77771766666666</v>
      </c>
      <c r="H51" s="14" t="n">
        <v>9.672712666666667</v>
      </c>
      <c r="I51" s="14" t="n">
        <v>8.339211666666666</v>
      </c>
      <c r="J51" s="14" t="n">
        <v>9.211627333333334</v>
      </c>
      <c r="K51" s="14" t="n">
        <v>3.343358531635829</v>
      </c>
      <c r="L51" s="14" t="n">
        <v>3.053773944370898</v>
      </c>
      <c r="M51" s="14" t="n">
        <v>2.793220453194788</v>
      </c>
      <c r="N51" s="14" t="n">
        <v>2.558647175293116</v>
      </c>
      <c r="O51" s="14" t="n">
        <v>2.558647175293116</v>
      </c>
      <c r="P51" s="14" t="n">
        <v>2.558647175293116</v>
      </c>
      <c r="Q51" s="14" t="n">
        <v>2.558647175293116</v>
      </c>
      <c r="R51" s="14" t="n">
        <v>2.558647175293116</v>
      </c>
      <c r="S51" s="14" t="n">
        <v>2.558647175293116</v>
      </c>
      <c r="T51" s="14" t="n">
        <v>2.558647175293116</v>
      </c>
      <c r="U51" s="14" t="n">
        <v>2.558647175293116</v>
      </c>
      <c r="V51" s="14" t="n">
        <v>2.558647175293116</v>
      </c>
      <c r="W51" s="14" t="n">
        <v>2.558647175293116</v>
      </c>
      <c r="X51" s="14" t="n">
        <v>2.558647175293116</v>
      </c>
      <c r="Y51" s="14" t="n">
        <v>2.558647175293116</v>
      </c>
      <c r="Z51" s="14" t="n">
        <v>2.558647175293116</v>
      </c>
      <c r="AA51" s="14" t="n"/>
      <c r="AB51" s="14" t="n"/>
      <c r="AC51" s="14" t="n"/>
      <c r="AD51" s="14" t="n"/>
      <c r="AE51" s="14" t="inlineStr">
        <is>
          <t>legacy Mitigation row 695</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23"/>
  <sheetViews>
    <sheetView tabSelected="0" workbookViewId="0">
      <pane xSplit="1" ySplit="3" topLeftCell="B4" activePane="bottomRight" state="frozen"/>
      <selection pane="topRight"/>
      <selection pane="bottomLeft"/>
      <selection pane="bottomRight" activeCell="A1" sqref="A1"/>
    </sheetView>
  </sheetViews>
  <sheetFormatPr baseColWidth="8" defaultRowHeight="15" outlineLevelCol="0"/>
  <cols>
    <col width="18" customWidth="1" min="1" max="1"/>
  </cols>
  <sheetData>
    <row r="1">
      <c r="A1" s="14" t="inlineStr">
        <is>
          <t>Source: legacy Prices_int regional assumptions (rows 62+)</t>
        </is>
      </c>
    </row>
    <row r="2">
      <c r="A2" s="2" t="inlineStr">
        <is>
          <t>Regional price assumptions by country: baseline taxes, gas market</t>
        </is>
      </c>
      <c r="B2" s="3" t="n"/>
      <c r="C2" s="3" t="n"/>
      <c r="D2" s="3" t="n"/>
    </row>
    <row r="3">
      <c r="A3" s="59" t="inlineStr">
        <is>
          <t>country_name</t>
        </is>
      </c>
      <c r="B3" s="59" t="inlineStr">
        <is>
          <t>baseline_taxes</t>
        </is>
      </c>
      <c r="C3" s="59" t="inlineStr">
        <is>
          <t>gas_market</t>
        </is>
      </c>
      <c r="D3" s="59" t="inlineStr">
        <is>
          <t>source</t>
        </is>
      </c>
    </row>
    <row r="4">
      <c r="A4" s="14" t="inlineStr">
        <is>
          <t>Angola</t>
        </is>
      </c>
      <c r="B4" s="14" t="inlineStr">
        <is>
          <t>Fixed</t>
        </is>
      </c>
      <c r="C4" s="14" t="inlineStr">
        <is>
          <t>Global</t>
        </is>
      </c>
      <c r="D4" s="14" t="inlineStr">
        <is>
          <t>Prices_int row 62</t>
        </is>
      </c>
    </row>
    <row r="5">
      <c r="A5" s="14" t="inlineStr">
        <is>
          <t>Afghanistan</t>
        </is>
      </c>
      <c r="B5" s="14" t="inlineStr">
        <is>
          <t>Fixed</t>
        </is>
      </c>
      <c r="C5" s="14" t="inlineStr">
        <is>
          <t>Global</t>
        </is>
      </c>
      <c r="D5" s="14" t="inlineStr">
        <is>
          <t>Prices_int row 63</t>
        </is>
      </c>
    </row>
    <row r="6">
      <c r="A6" s="14" t="inlineStr">
        <is>
          <t>American Samoa</t>
        </is>
      </c>
      <c r="B6" s="14" t="inlineStr">
        <is>
          <t>Fixed</t>
        </is>
      </c>
      <c r="C6" s="14" t="inlineStr">
        <is>
          <t>LNG</t>
        </is>
      </c>
      <c r="D6" s="14" t="inlineStr">
        <is>
          <t>Prices_int row 64</t>
        </is>
      </c>
    </row>
    <row r="7">
      <c r="A7" s="14" t="inlineStr">
        <is>
          <t>Andorra</t>
        </is>
      </c>
      <c r="B7" s="14" t="inlineStr">
        <is>
          <t>Fixed</t>
        </is>
      </c>
      <c r="C7" s="14" t="inlineStr">
        <is>
          <t>Europe</t>
        </is>
      </c>
      <c r="D7" s="14" t="inlineStr">
        <is>
          <t>Prices_int row 65</t>
        </is>
      </c>
    </row>
    <row r="8">
      <c r="A8" s="14" t="inlineStr">
        <is>
          <t>Antigua and Barbuda</t>
        </is>
      </c>
      <c r="B8" s="14" t="inlineStr">
        <is>
          <t>Fixed</t>
        </is>
      </c>
      <c r="C8" s="14" t="inlineStr">
        <is>
          <t>North Am</t>
        </is>
      </c>
      <c r="D8" s="14" t="inlineStr">
        <is>
          <t>Prices_int row 66</t>
        </is>
      </c>
    </row>
    <row r="9">
      <c r="A9" s="14" t="inlineStr">
        <is>
          <t>Aruba</t>
        </is>
      </c>
      <c r="B9" s="14" t="inlineStr">
        <is>
          <t>Fixed</t>
        </is>
      </c>
      <c r="C9" s="14" t="inlineStr">
        <is>
          <t>North Am</t>
        </is>
      </c>
      <c r="D9" s="14" t="inlineStr">
        <is>
          <t>Prices_int row 67</t>
        </is>
      </c>
    </row>
    <row r="10">
      <c r="A10" s="14" t="inlineStr">
        <is>
          <t>Bahamas, The</t>
        </is>
      </c>
      <c r="B10" s="14" t="inlineStr">
        <is>
          <t>Fixed</t>
        </is>
      </c>
      <c r="C10" s="14" t="inlineStr">
        <is>
          <t>North Am</t>
        </is>
      </c>
      <c r="D10" s="14" t="inlineStr">
        <is>
          <t>Prices_int row 68</t>
        </is>
      </c>
    </row>
    <row r="11">
      <c r="A11" s="14" t="inlineStr">
        <is>
          <t>Barbados</t>
        </is>
      </c>
      <c r="B11" s="14" t="inlineStr">
        <is>
          <t>Fixed</t>
        </is>
      </c>
      <c r="C11" s="14" t="inlineStr">
        <is>
          <t>North Am</t>
        </is>
      </c>
      <c r="D11" s="14" t="inlineStr">
        <is>
          <t>Prices_int row 69</t>
        </is>
      </c>
    </row>
    <row r="12">
      <c r="A12" s="14" t="inlineStr">
        <is>
          <t>Benin</t>
        </is>
      </c>
      <c r="B12" s="14" t="inlineStr">
        <is>
          <t>Fixed</t>
        </is>
      </c>
      <c r="C12" s="14" t="inlineStr">
        <is>
          <t>Global</t>
        </is>
      </c>
      <c r="D12" s="14" t="inlineStr">
        <is>
          <t>Prices_int row 70</t>
        </is>
      </c>
    </row>
    <row r="13">
      <c r="A13" s="14" t="inlineStr">
        <is>
          <t>Belize</t>
        </is>
      </c>
      <c r="B13" s="14" t="inlineStr">
        <is>
          <t>Fixed</t>
        </is>
      </c>
      <c r="C13" s="14" t="inlineStr">
        <is>
          <t>North Am</t>
        </is>
      </c>
      <c r="D13" s="14" t="inlineStr">
        <is>
          <t>Prices_int row 71</t>
        </is>
      </c>
    </row>
    <row r="14">
      <c r="A14" s="14" t="inlineStr">
        <is>
          <t>Bermuda</t>
        </is>
      </c>
      <c r="B14" s="14" t="inlineStr">
        <is>
          <t>Fixed</t>
        </is>
      </c>
      <c r="C14" s="14" t="inlineStr">
        <is>
          <t>North Am</t>
        </is>
      </c>
      <c r="D14" s="14" t="inlineStr">
        <is>
          <t>Prices_int row 72</t>
        </is>
      </c>
    </row>
    <row r="15">
      <c r="A15" s="14" t="inlineStr">
        <is>
          <t>Bhutan</t>
        </is>
      </c>
      <c r="B15" s="14" t="inlineStr">
        <is>
          <t>Fixed</t>
        </is>
      </c>
      <c r="C15" s="14" t="inlineStr">
        <is>
          <t>LNG</t>
        </is>
      </c>
      <c r="D15" s="14" t="inlineStr">
        <is>
          <t>Prices_int row 73</t>
        </is>
      </c>
    </row>
    <row r="16">
      <c r="A16" s="14" t="inlineStr">
        <is>
          <t>British Virgin Islands</t>
        </is>
      </c>
      <c r="B16" s="14" t="inlineStr">
        <is>
          <t>Fixed</t>
        </is>
      </c>
      <c r="C16" s="14" t="inlineStr">
        <is>
          <t>North Am</t>
        </is>
      </c>
      <c r="D16" s="14" t="inlineStr">
        <is>
          <t>Prices_int row 74</t>
        </is>
      </c>
    </row>
    <row r="17">
      <c r="A17" s="14" t="inlineStr">
        <is>
          <t>Botswana</t>
        </is>
      </c>
      <c r="B17" s="14" t="inlineStr">
        <is>
          <t>Fixed</t>
        </is>
      </c>
      <c r="C17" s="14" t="inlineStr">
        <is>
          <t>Global</t>
        </is>
      </c>
      <c r="D17" s="14" t="inlineStr">
        <is>
          <t>Prices_int row 75</t>
        </is>
      </c>
    </row>
    <row r="18">
      <c r="A18" s="14" t="inlineStr">
        <is>
          <t>Cameroon</t>
        </is>
      </c>
      <c r="B18" s="14" t="inlineStr">
        <is>
          <t>Fixed</t>
        </is>
      </c>
      <c r="C18" s="14" t="inlineStr">
        <is>
          <t>Global</t>
        </is>
      </c>
      <c r="D18" s="14" t="inlineStr">
        <is>
          <t>Prices_int row 76</t>
        </is>
      </c>
    </row>
    <row r="19">
      <c r="A19" s="14" t="inlineStr">
        <is>
          <t>Cayman Islands</t>
        </is>
      </c>
      <c r="B19" s="14" t="inlineStr">
        <is>
          <t>Fixed</t>
        </is>
      </c>
      <c r="C19" s="14" t="inlineStr">
        <is>
          <t>North Am</t>
        </is>
      </c>
      <c r="D19" s="14" t="inlineStr">
        <is>
          <t>Prices_int row 77</t>
        </is>
      </c>
    </row>
    <row r="20">
      <c r="A20" s="14" t="inlineStr">
        <is>
          <t>Central African Republic</t>
        </is>
      </c>
      <c r="B20" s="14" t="inlineStr">
        <is>
          <t>Fixed</t>
        </is>
      </c>
      <c r="C20" s="14" t="inlineStr">
        <is>
          <t>Global</t>
        </is>
      </c>
      <c r="D20" s="14" t="inlineStr">
        <is>
          <t>Prices_int row 78</t>
        </is>
      </c>
    </row>
    <row r="21">
      <c r="A21" s="14" t="inlineStr">
        <is>
          <t>Chad</t>
        </is>
      </c>
      <c r="B21" s="14" t="inlineStr">
        <is>
          <t>Fixed</t>
        </is>
      </c>
      <c r="C21" s="14" t="inlineStr">
        <is>
          <t>Global</t>
        </is>
      </c>
      <c r="D21" s="14" t="inlineStr">
        <is>
          <t>Prices_int row 79</t>
        </is>
      </c>
    </row>
    <row r="22">
      <c r="A22" s="14" t="inlineStr">
        <is>
          <t>Channel Islands</t>
        </is>
      </c>
      <c r="B22" s="14" t="inlineStr">
        <is>
          <t>Fixed</t>
        </is>
      </c>
      <c r="C22" s="14" t="inlineStr">
        <is>
          <t>Global</t>
        </is>
      </c>
      <c r="D22" s="14" t="inlineStr">
        <is>
          <t>Prices_int row 80</t>
        </is>
      </c>
    </row>
    <row r="23">
      <c r="A23" s="14" t="inlineStr">
        <is>
          <t>Burkina Faso</t>
        </is>
      </c>
      <c r="B23" s="14" t="inlineStr">
        <is>
          <t>Fixed</t>
        </is>
      </c>
      <c r="C23" s="14" t="inlineStr">
        <is>
          <t>Global</t>
        </is>
      </c>
      <c r="D23" s="14" t="inlineStr">
        <is>
          <t>Prices_int row 81</t>
        </is>
      </c>
    </row>
    <row r="24">
      <c r="A24" s="14" t="inlineStr">
        <is>
          <t>Burundi</t>
        </is>
      </c>
      <c r="B24" s="14" t="inlineStr">
        <is>
          <t>Fixed</t>
        </is>
      </c>
      <c r="C24" s="14" t="inlineStr">
        <is>
          <t>Global</t>
        </is>
      </c>
      <c r="D24" s="14" t="inlineStr">
        <is>
          <t>Prices_int row 82</t>
        </is>
      </c>
    </row>
    <row r="25">
      <c r="A25" s="14" t="inlineStr">
        <is>
          <t>Cabo Verde</t>
        </is>
      </c>
      <c r="B25" s="14" t="inlineStr">
        <is>
          <t>Fixed</t>
        </is>
      </c>
      <c r="C25" s="14" t="inlineStr">
        <is>
          <t>Global</t>
        </is>
      </c>
      <c r="D25" s="14" t="inlineStr">
        <is>
          <t>Prices_int row 83</t>
        </is>
      </c>
    </row>
    <row r="26">
      <c r="A26" s="14" t="inlineStr">
        <is>
          <t>Congo, Democratic Republic of the</t>
        </is>
      </c>
      <c r="B26" s="14" t="inlineStr">
        <is>
          <t>Fixed</t>
        </is>
      </c>
      <c r="C26" s="14" t="inlineStr">
        <is>
          <t>Global</t>
        </is>
      </c>
      <c r="D26" s="14" t="inlineStr">
        <is>
          <t>Prices_int row 84</t>
        </is>
      </c>
    </row>
    <row r="27">
      <c r="A27" s="14" t="inlineStr">
        <is>
          <t>Congo, Republic of</t>
        </is>
      </c>
      <c r="B27" s="14" t="inlineStr">
        <is>
          <t>Fixed</t>
        </is>
      </c>
      <c r="C27" s="14" t="inlineStr">
        <is>
          <t>Global</t>
        </is>
      </c>
      <c r="D27" s="14" t="inlineStr">
        <is>
          <t>Prices_int row 85</t>
        </is>
      </c>
    </row>
    <row r="28">
      <c r="A28" s="14" t="inlineStr">
        <is>
          <t>Comoros</t>
        </is>
      </c>
      <c r="B28" s="14" t="inlineStr">
        <is>
          <t>Fixed</t>
        </is>
      </c>
      <c r="C28" s="14" t="inlineStr">
        <is>
          <t>Global</t>
        </is>
      </c>
      <c r="D28" s="14" t="inlineStr">
        <is>
          <t>Prices_int row 86</t>
        </is>
      </c>
    </row>
    <row r="29">
      <c r="A29" s="14" t="inlineStr">
        <is>
          <t>Côte d'Ivoire</t>
        </is>
      </c>
      <c r="B29" s="14" t="inlineStr">
        <is>
          <t>Fixed</t>
        </is>
      </c>
      <c r="C29" s="14" t="inlineStr">
        <is>
          <t>Global</t>
        </is>
      </c>
      <c r="D29" s="14" t="inlineStr">
        <is>
          <t>Prices_int row 87</t>
        </is>
      </c>
    </row>
    <row r="30">
      <c r="A30" s="14" t="inlineStr">
        <is>
          <t>Cuba</t>
        </is>
      </c>
      <c r="B30" s="14" t="inlineStr">
        <is>
          <t>Fixed</t>
        </is>
      </c>
      <c r="C30" s="14" t="inlineStr">
        <is>
          <t>North Am</t>
        </is>
      </c>
      <c r="D30" s="14" t="inlineStr">
        <is>
          <t>Prices_int row 88</t>
        </is>
      </c>
    </row>
    <row r="31">
      <c r="A31" s="14" t="inlineStr">
        <is>
          <t>Curaçao</t>
        </is>
      </c>
      <c r="B31" s="14" t="inlineStr">
        <is>
          <t>Fixed</t>
        </is>
      </c>
      <c r="C31" s="14" t="inlineStr">
        <is>
          <t>North Am</t>
        </is>
      </c>
      <c r="D31" s="14" t="inlineStr">
        <is>
          <t>Prices_int row 89</t>
        </is>
      </c>
    </row>
    <row r="32">
      <c r="A32" s="14" t="inlineStr">
        <is>
          <t>Djibouti</t>
        </is>
      </c>
      <c r="B32" s="14" t="inlineStr">
        <is>
          <t>Fixed</t>
        </is>
      </c>
      <c r="C32" s="14" t="inlineStr">
        <is>
          <t>Global</t>
        </is>
      </c>
      <c r="D32" s="14" t="inlineStr">
        <is>
          <t>Prices_int row 90</t>
        </is>
      </c>
    </row>
    <row r="33">
      <c r="A33" s="14" t="inlineStr">
        <is>
          <t>Dominica</t>
        </is>
      </c>
      <c r="B33" s="14" t="inlineStr">
        <is>
          <t>Fixed</t>
        </is>
      </c>
      <c r="C33" s="14" t="inlineStr">
        <is>
          <t>North Am</t>
        </is>
      </c>
      <c r="D33" s="14" t="inlineStr">
        <is>
          <t>Prices_int row 91</t>
        </is>
      </c>
    </row>
    <row r="34">
      <c r="A34" s="14" t="inlineStr">
        <is>
          <t>Eritrea</t>
        </is>
      </c>
      <c r="B34" s="14" t="inlineStr">
        <is>
          <t>Fixed</t>
        </is>
      </c>
      <c r="C34" s="14" t="inlineStr">
        <is>
          <t>Global</t>
        </is>
      </c>
      <c r="D34" s="14" t="inlineStr">
        <is>
          <t>Prices_int row 92</t>
        </is>
      </c>
    </row>
    <row r="35">
      <c r="A35" s="14" t="inlineStr">
        <is>
          <t>Ethiopia</t>
        </is>
      </c>
      <c r="B35" s="14" t="inlineStr">
        <is>
          <t>Fixed</t>
        </is>
      </c>
      <c r="C35" s="14" t="inlineStr">
        <is>
          <t>Global</t>
        </is>
      </c>
      <c r="D35" s="14" t="inlineStr">
        <is>
          <t>Prices_int row 93</t>
        </is>
      </c>
    </row>
    <row r="36">
      <c r="A36" s="14" t="inlineStr">
        <is>
          <t>Gabon</t>
        </is>
      </c>
      <c r="B36" s="14" t="inlineStr">
        <is>
          <t>Fixed</t>
        </is>
      </c>
      <c r="C36" s="14" t="inlineStr">
        <is>
          <t>Global</t>
        </is>
      </c>
      <c r="D36" s="14" t="inlineStr">
        <is>
          <t>Prices_int row 94</t>
        </is>
      </c>
    </row>
    <row r="37">
      <c r="A37" s="14" t="inlineStr">
        <is>
          <t>Ghana</t>
        </is>
      </c>
      <c r="B37" s="14" t="inlineStr">
        <is>
          <t>Fixed</t>
        </is>
      </c>
      <c r="C37" s="14" t="inlineStr">
        <is>
          <t>Global</t>
        </is>
      </c>
      <c r="D37" s="14" t="inlineStr">
        <is>
          <t>Prices_int row 95</t>
        </is>
      </c>
    </row>
    <row r="38">
      <c r="A38" s="14" t="inlineStr">
        <is>
          <t>Kenya</t>
        </is>
      </c>
      <c r="B38" s="14" t="inlineStr">
        <is>
          <t>Fixed</t>
        </is>
      </c>
      <c r="C38" s="14" t="inlineStr">
        <is>
          <t>Global</t>
        </is>
      </c>
      <c r="D38" s="14" t="inlineStr">
        <is>
          <t>Prices_int row 96</t>
        </is>
      </c>
    </row>
    <row r="39">
      <c r="A39" s="14" t="inlineStr">
        <is>
          <t>Mauritius</t>
        </is>
      </c>
      <c r="B39" s="14" t="inlineStr">
        <is>
          <t>Fixed</t>
        </is>
      </c>
      <c r="C39" s="14" t="inlineStr">
        <is>
          <t>Global</t>
        </is>
      </c>
      <c r="D39" s="14" t="inlineStr">
        <is>
          <t>Prices_int row 97</t>
        </is>
      </c>
    </row>
    <row r="40">
      <c r="A40" s="14" t="inlineStr">
        <is>
          <t>Mozambique</t>
        </is>
      </c>
      <c r="B40" s="14" t="inlineStr">
        <is>
          <t>Fixed</t>
        </is>
      </c>
      <c r="C40" s="14" t="inlineStr">
        <is>
          <t>Global</t>
        </is>
      </c>
      <c r="D40" s="14" t="inlineStr">
        <is>
          <t>Prices_int row 98</t>
        </is>
      </c>
    </row>
    <row r="41">
      <c r="A41" s="14" t="inlineStr">
        <is>
          <t>Namibia</t>
        </is>
      </c>
      <c r="B41" s="14" t="inlineStr">
        <is>
          <t>Fixed</t>
        </is>
      </c>
      <c r="C41" s="14" t="inlineStr">
        <is>
          <t>Global</t>
        </is>
      </c>
      <c r="D41" s="14" t="inlineStr">
        <is>
          <t>Prices_int row 99</t>
        </is>
      </c>
    </row>
    <row r="42">
      <c r="A42" s="14" t="inlineStr">
        <is>
          <t>Niger</t>
        </is>
      </c>
      <c r="B42" s="14" t="inlineStr">
        <is>
          <t>Fixed</t>
        </is>
      </c>
      <c r="C42" s="14" t="inlineStr">
        <is>
          <t>Global</t>
        </is>
      </c>
      <c r="D42" s="14" t="inlineStr">
        <is>
          <t>Prices_int row 100</t>
        </is>
      </c>
    </row>
    <row r="43">
      <c r="A43" s="14" t="inlineStr">
        <is>
          <t>Nigeria</t>
        </is>
      </c>
      <c r="B43" s="14" t="inlineStr">
        <is>
          <t>Fixed</t>
        </is>
      </c>
      <c r="C43" s="14" t="inlineStr">
        <is>
          <t>Global</t>
        </is>
      </c>
      <c r="D43" s="14" t="inlineStr">
        <is>
          <t>Prices_int row 101</t>
        </is>
      </c>
    </row>
    <row r="44">
      <c r="A44" s="14" t="inlineStr">
        <is>
          <t>Rwanda</t>
        </is>
      </c>
      <c r="B44" s="14" t="inlineStr">
        <is>
          <t>Fixed</t>
        </is>
      </c>
      <c r="C44" s="14" t="inlineStr">
        <is>
          <t>Global</t>
        </is>
      </c>
      <c r="D44" s="14" t="inlineStr">
        <is>
          <t>Prices_int row 102</t>
        </is>
      </c>
    </row>
    <row r="45">
      <c r="A45" s="14" t="inlineStr">
        <is>
          <t>Senegal</t>
        </is>
      </c>
      <c r="B45" s="14" t="inlineStr">
        <is>
          <t>Fixed</t>
        </is>
      </c>
      <c r="C45" s="14" t="inlineStr">
        <is>
          <t>Global</t>
        </is>
      </c>
      <c r="D45" s="14" t="inlineStr">
        <is>
          <t>Prices_int row 103</t>
        </is>
      </c>
    </row>
    <row r="46">
      <c r="A46" s="14" t="inlineStr">
        <is>
          <t>South Africa</t>
        </is>
      </c>
      <c r="B46" s="14" t="inlineStr">
        <is>
          <t>Fixed</t>
        </is>
      </c>
      <c r="C46" s="14" t="inlineStr">
        <is>
          <t>Global</t>
        </is>
      </c>
      <c r="D46" s="14" t="inlineStr">
        <is>
          <t>Prices_int row 104</t>
        </is>
      </c>
    </row>
    <row r="47">
      <c r="A47" s="14" t="inlineStr">
        <is>
          <t>South Sudan</t>
        </is>
      </c>
      <c r="B47" s="14" t="inlineStr">
        <is>
          <t>Fixed</t>
        </is>
      </c>
      <c r="C47" s="14" t="inlineStr">
        <is>
          <t>Global</t>
        </is>
      </c>
      <c r="D47" s="14" t="inlineStr">
        <is>
          <t>Prices_int row 105</t>
        </is>
      </c>
    </row>
    <row r="48">
      <c r="A48" s="14" t="inlineStr">
        <is>
          <t>Tanzania</t>
        </is>
      </c>
      <c r="B48" s="14" t="inlineStr">
        <is>
          <t>Fixed</t>
        </is>
      </c>
      <c r="C48" s="14" t="inlineStr">
        <is>
          <t>Global</t>
        </is>
      </c>
      <c r="D48" s="14" t="inlineStr">
        <is>
          <t>Prices_int row 106</t>
        </is>
      </c>
    </row>
    <row r="49">
      <c r="A49" s="14" t="inlineStr">
        <is>
          <t>Togo</t>
        </is>
      </c>
      <c r="B49" s="14" t="inlineStr">
        <is>
          <t>Fixed</t>
        </is>
      </c>
      <c r="C49" s="14" t="inlineStr">
        <is>
          <t>Global</t>
        </is>
      </c>
      <c r="D49" s="14" t="inlineStr">
        <is>
          <t>Prices_int row 107</t>
        </is>
      </c>
    </row>
    <row r="50">
      <c r="A50" s="14" t="inlineStr">
        <is>
          <t>Zambia</t>
        </is>
      </c>
      <c r="B50" s="14" t="inlineStr">
        <is>
          <t>Fixed</t>
        </is>
      </c>
      <c r="C50" s="14" t="inlineStr">
        <is>
          <t>Global</t>
        </is>
      </c>
      <c r="D50" s="14" t="inlineStr">
        <is>
          <t>Prices_int row 108</t>
        </is>
      </c>
    </row>
    <row r="51">
      <c r="A51" s="14" t="inlineStr">
        <is>
          <t>Zimbabwe</t>
        </is>
      </c>
      <c r="B51" s="14" t="inlineStr">
        <is>
          <t>Fixed</t>
        </is>
      </c>
      <c r="C51" s="14" t="inlineStr">
        <is>
          <t>Global</t>
        </is>
      </c>
      <c r="D51" s="14" t="inlineStr">
        <is>
          <t>Prices_int row 109</t>
        </is>
      </c>
    </row>
    <row r="52">
      <c r="A52" s="14" t="inlineStr">
        <is>
          <t>Australia</t>
        </is>
      </c>
      <c r="B52" s="14" t="inlineStr">
        <is>
          <t>Fixed</t>
        </is>
      </c>
      <c r="C52" s="14" t="inlineStr">
        <is>
          <t>LNG</t>
        </is>
      </c>
      <c r="D52" s="14" t="inlineStr">
        <is>
          <t>Prices_int row 110</t>
        </is>
      </c>
    </row>
    <row r="53">
      <c r="A53" s="14" t="inlineStr">
        <is>
          <t>Bangladesh</t>
        </is>
      </c>
      <c r="B53" s="14" t="inlineStr">
        <is>
          <t>Fixed</t>
        </is>
      </c>
      <c r="C53" s="14" t="inlineStr">
        <is>
          <t>LNG</t>
        </is>
      </c>
      <c r="D53" s="14" t="inlineStr">
        <is>
          <t>Prices_int row 111</t>
        </is>
      </c>
    </row>
    <row r="54">
      <c r="A54" s="14" t="inlineStr">
        <is>
          <t>Brunei Darussalam</t>
        </is>
      </c>
      <c r="B54" s="14" t="inlineStr">
        <is>
          <t>Fixed</t>
        </is>
      </c>
      <c r="C54" s="14" t="inlineStr">
        <is>
          <t>LNG</t>
        </is>
      </c>
      <c r="D54" s="14" t="inlineStr">
        <is>
          <t>Prices_int row 112</t>
        </is>
      </c>
    </row>
    <row r="55">
      <c r="A55" s="14" t="inlineStr">
        <is>
          <t>Cambodia</t>
        </is>
      </c>
      <c r="B55" s="14" t="inlineStr">
        <is>
          <t>Fixed</t>
        </is>
      </c>
      <c r="C55" s="14" t="inlineStr">
        <is>
          <t>LNG</t>
        </is>
      </c>
      <c r="D55" s="14" t="inlineStr">
        <is>
          <t>Prices_int row 113</t>
        </is>
      </c>
    </row>
    <row r="56">
      <c r="A56" s="14" t="inlineStr">
        <is>
          <t>China</t>
        </is>
      </c>
      <c r="B56" s="14" t="inlineStr">
        <is>
          <t>Fixed</t>
        </is>
      </c>
      <c r="C56" s="14" t="inlineStr">
        <is>
          <t>LNG</t>
        </is>
      </c>
      <c r="D56" s="14" t="inlineStr">
        <is>
          <t>Prices_int row 114</t>
        </is>
      </c>
    </row>
    <row r="57">
      <c r="A57" s="14" t="inlineStr">
        <is>
          <t>Hong Kong SAR</t>
        </is>
      </c>
      <c r="B57" s="14" t="inlineStr">
        <is>
          <t>Fixed</t>
        </is>
      </c>
      <c r="C57" s="14" t="inlineStr">
        <is>
          <t>LNG</t>
        </is>
      </c>
      <c r="D57" s="14" t="inlineStr">
        <is>
          <t>Prices_int row 115</t>
        </is>
      </c>
    </row>
    <row r="58">
      <c r="A58" s="14" t="inlineStr">
        <is>
          <t>India</t>
        </is>
      </c>
      <c r="B58" s="14" t="inlineStr">
        <is>
          <t>Fixed</t>
        </is>
      </c>
      <c r="C58" s="14" t="inlineStr">
        <is>
          <t>LNG</t>
        </is>
      </c>
      <c r="D58" s="14" t="inlineStr">
        <is>
          <t>Prices_int row 116</t>
        </is>
      </c>
    </row>
    <row r="59">
      <c r="A59" s="14" t="inlineStr">
        <is>
          <t>Indonesia</t>
        </is>
      </c>
      <c r="B59" s="14" t="inlineStr">
        <is>
          <t>Fixed</t>
        </is>
      </c>
      <c r="C59" s="14" t="inlineStr">
        <is>
          <t>LNG</t>
        </is>
      </c>
      <c r="D59" s="14" t="inlineStr">
        <is>
          <t>Prices_int row 117</t>
        </is>
      </c>
    </row>
    <row r="60">
      <c r="A60" s="14" t="inlineStr">
        <is>
          <t>Japan</t>
        </is>
      </c>
      <c r="B60" s="14" t="inlineStr">
        <is>
          <t>Fixed</t>
        </is>
      </c>
      <c r="C60" s="14" t="inlineStr">
        <is>
          <t>LNG</t>
        </is>
      </c>
      <c r="D60" s="14" t="inlineStr">
        <is>
          <t>Prices_int row 118</t>
        </is>
      </c>
    </row>
    <row r="61">
      <c r="A61" s="14" t="inlineStr">
        <is>
          <t>Korea</t>
        </is>
      </c>
      <c r="B61" s="14" t="inlineStr">
        <is>
          <t>Fixed</t>
        </is>
      </c>
      <c r="C61" s="14" t="inlineStr">
        <is>
          <t>LNG</t>
        </is>
      </c>
      <c r="D61" s="14" t="inlineStr">
        <is>
          <t>Prices_int row 119</t>
        </is>
      </c>
    </row>
    <row r="62">
      <c r="A62" s="14" t="inlineStr">
        <is>
          <t>Malaysia</t>
        </is>
      </c>
      <c r="B62" s="14" t="inlineStr">
        <is>
          <t>Fixed</t>
        </is>
      </c>
      <c r="C62" s="14" t="inlineStr">
        <is>
          <t>LNG</t>
        </is>
      </c>
      <c r="D62" s="14" t="inlineStr">
        <is>
          <t>Prices_int row 120</t>
        </is>
      </c>
    </row>
    <row r="63">
      <c r="A63" s="14" t="inlineStr">
        <is>
          <t>Mongolia</t>
        </is>
      </c>
      <c r="B63" s="14" t="inlineStr">
        <is>
          <t>Fixed</t>
        </is>
      </c>
      <c r="C63" s="14" t="inlineStr">
        <is>
          <t>LNG</t>
        </is>
      </c>
      <c r="D63" s="14" t="inlineStr">
        <is>
          <t>Prices_int row 121</t>
        </is>
      </c>
    </row>
    <row r="64">
      <c r="A64" s="14" t="inlineStr">
        <is>
          <t>Myanmar</t>
        </is>
      </c>
      <c r="B64" s="14" t="inlineStr">
        <is>
          <t>Fixed</t>
        </is>
      </c>
      <c r="C64" s="14" t="inlineStr">
        <is>
          <t>LNG</t>
        </is>
      </c>
      <c r="D64" s="14" t="inlineStr">
        <is>
          <t>Prices_int row 122</t>
        </is>
      </c>
    </row>
    <row r="65">
      <c r="A65" s="14" t="inlineStr">
        <is>
          <t>Nepal</t>
        </is>
      </c>
      <c r="B65" s="14" t="inlineStr">
        <is>
          <t>Fixed</t>
        </is>
      </c>
      <c r="C65" s="14" t="inlineStr">
        <is>
          <t>LNG</t>
        </is>
      </c>
      <c r="D65" s="14" t="inlineStr">
        <is>
          <t>Prices_int row 123</t>
        </is>
      </c>
    </row>
    <row r="66">
      <c r="A66" s="14" t="inlineStr">
        <is>
          <t>New Zealand</t>
        </is>
      </c>
      <c r="B66" s="14" t="inlineStr">
        <is>
          <t>Fixed</t>
        </is>
      </c>
      <c r="C66" s="14" t="inlineStr">
        <is>
          <t>LNG</t>
        </is>
      </c>
      <c r="D66" s="14" t="inlineStr">
        <is>
          <t>Prices_int row 124</t>
        </is>
      </c>
    </row>
    <row r="67">
      <c r="A67" s="14" t="inlineStr">
        <is>
          <t>Philippines</t>
        </is>
      </c>
      <c r="B67" s="14" t="inlineStr">
        <is>
          <t>Fixed</t>
        </is>
      </c>
      <c r="C67" s="14" t="inlineStr">
        <is>
          <t>LNG</t>
        </is>
      </c>
      <c r="D67" s="14" t="inlineStr">
        <is>
          <t>Prices_int row 125</t>
        </is>
      </c>
    </row>
    <row r="68">
      <c r="A68" s="14" t="inlineStr">
        <is>
          <t>Singapore</t>
        </is>
      </c>
      <c r="B68" s="14" t="inlineStr">
        <is>
          <t>Fixed</t>
        </is>
      </c>
      <c r="C68" s="14" t="inlineStr">
        <is>
          <t>LNG</t>
        </is>
      </c>
      <c r="D68" s="14" t="inlineStr">
        <is>
          <t>Prices_int row 126</t>
        </is>
      </c>
    </row>
    <row r="69">
      <c r="A69" s="14" t="inlineStr">
        <is>
          <t>Sri Lanka</t>
        </is>
      </c>
      <c r="B69" s="14" t="inlineStr">
        <is>
          <t>Fixed</t>
        </is>
      </c>
      <c r="C69" s="14" t="inlineStr">
        <is>
          <t>LNG</t>
        </is>
      </c>
      <c r="D69" s="14" t="inlineStr">
        <is>
          <t>Prices_int row 127</t>
        </is>
      </c>
    </row>
    <row r="70">
      <c r="A70" s="14" t="inlineStr">
        <is>
          <t>Thailand</t>
        </is>
      </c>
      <c r="B70" s="14" t="inlineStr">
        <is>
          <t>Fixed</t>
        </is>
      </c>
      <c r="C70" s="14" t="inlineStr">
        <is>
          <t>LNG</t>
        </is>
      </c>
      <c r="D70" s="14" t="inlineStr">
        <is>
          <t>Prices_int row 128</t>
        </is>
      </c>
    </row>
    <row r="71">
      <c r="A71" s="14" t="inlineStr">
        <is>
          <t>Vietnam</t>
        </is>
      </c>
      <c r="B71" s="14" t="inlineStr">
        <is>
          <t>Fixed</t>
        </is>
      </c>
      <c r="C71" s="14" t="inlineStr">
        <is>
          <t>LNG</t>
        </is>
      </c>
      <c r="D71" s="14" t="inlineStr">
        <is>
          <t>Prices_int row 129</t>
        </is>
      </c>
    </row>
    <row r="72">
      <c r="A72" s="14" t="inlineStr">
        <is>
          <t>Albania</t>
        </is>
      </c>
      <c r="B72" s="14" t="inlineStr">
        <is>
          <t>Fixed</t>
        </is>
      </c>
      <c r="C72" s="14" t="inlineStr">
        <is>
          <t>Europe</t>
        </is>
      </c>
      <c r="D72" s="14" t="inlineStr">
        <is>
          <t>Prices_int row 130</t>
        </is>
      </c>
    </row>
    <row r="73">
      <c r="A73" s="14" t="inlineStr">
        <is>
          <t>Austria</t>
        </is>
      </c>
      <c r="B73" s="14" t="inlineStr">
        <is>
          <t>Fixed</t>
        </is>
      </c>
      <c r="C73" s="14" t="inlineStr">
        <is>
          <t>Europe</t>
        </is>
      </c>
      <c r="D73" s="14" t="inlineStr">
        <is>
          <t>Prices_int row 131</t>
        </is>
      </c>
    </row>
    <row r="74">
      <c r="A74" s="14" t="inlineStr">
        <is>
          <t>Belarus</t>
        </is>
      </c>
      <c r="B74" s="14" t="inlineStr">
        <is>
          <t>Fixed</t>
        </is>
      </c>
      <c r="C74" s="14" t="inlineStr">
        <is>
          <t>Europe</t>
        </is>
      </c>
      <c r="D74" s="14" t="inlineStr">
        <is>
          <t>Prices_int row 132</t>
        </is>
      </c>
    </row>
    <row r="75">
      <c r="A75" s="14" t="inlineStr">
        <is>
          <t>Belgium</t>
        </is>
      </c>
      <c r="B75" s="14" t="inlineStr">
        <is>
          <t>Fixed</t>
        </is>
      </c>
      <c r="C75" s="14" t="inlineStr">
        <is>
          <t>Europe</t>
        </is>
      </c>
      <c r="D75" s="14" t="inlineStr">
        <is>
          <t>Prices_int row 133</t>
        </is>
      </c>
    </row>
    <row r="76">
      <c r="A76" s="14" t="inlineStr">
        <is>
          <t>Bosnia and Herzegovina</t>
        </is>
      </c>
      <c r="B76" s="14" t="inlineStr">
        <is>
          <t>Fixed</t>
        </is>
      </c>
      <c r="C76" s="14" t="inlineStr">
        <is>
          <t>Europe</t>
        </is>
      </c>
      <c r="D76" s="14" t="inlineStr">
        <is>
          <t>Prices_int row 134</t>
        </is>
      </c>
    </row>
    <row r="77">
      <c r="A77" s="14" t="inlineStr">
        <is>
          <t>Bulgaria</t>
        </is>
      </c>
      <c r="B77" s="14" t="inlineStr">
        <is>
          <t>Fixed</t>
        </is>
      </c>
      <c r="C77" s="14" t="inlineStr">
        <is>
          <t>Europe</t>
        </is>
      </c>
      <c r="D77" s="14" t="inlineStr">
        <is>
          <t>Prices_int row 135</t>
        </is>
      </c>
    </row>
    <row r="78">
      <c r="A78" s="14" t="inlineStr">
        <is>
          <t>Croatia</t>
        </is>
      </c>
      <c r="B78" s="14" t="inlineStr">
        <is>
          <t>Fixed</t>
        </is>
      </c>
      <c r="C78" s="14" t="inlineStr">
        <is>
          <t>Europe</t>
        </is>
      </c>
      <c r="D78" s="14" t="inlineStr">
        <is>
          <t>Prices_int row 136</t>
        </is>
      </c>
    </row>
    <row r="79">
      <c r="A79" s="14" t="inlineStr">
        <is>
          <t>Cyprus</t>
        </is>
      </c>
      <c r="B79" s="14" t="inlineStr">
        <is>
          <t>Fixed</t>
        </is>
      </c>
      <c r="C79" s="14" t="inlineStr">
        <is>
          <t>Europe</t>
        </is>
      </c>
      <c r="D79" s="14" t="inlineStr">
        <is>
          <t>Prices_int row 137</t>
        </is>
      </c>
    </row>
    <row r="80">
      <c r="A80" s="14" t="inlineStr">
        <is>
          <t>Czechia</t>
        </is>
      </c>
      <c r="B80" s="14" t="inlineStr">
        <is>
          <t>Fixed</t>
        </is>
      </c>
      <c r="C80" s="14" t="inlineStr">
        <is>
          <t>Europe</t>
        </is>
      </c>
      <c r="D80" s="14" t="inlineStr">
        <is>
          <t>Prices_int row 138</t>
        </is>
      </c>
    </row>
    <row r="81">
      <c r="A81" s="14" t="inlineStr">
        <is>
          <t>Denmark</t>
        </is>
      </c>
      <c r="B81" s="14" t="inlineStr">
        <is>
          <t>Fixed</t>
        </is>
      </c>
      <c r="C81" s="14" t="inlineStr">
        <is>
          <t>Europe</t>
        </is>
      </c>
      <c r="D81" s="14" t="inlineStr">
        <is>
          <t>Prices_int row 139</t>
        </is>
      </c>
    </row>
    <row r="82">
      <c r="A82" s="14" t="inlineStr">
        <is>
          <t>Estonia</t>
        </is>
      </c>
      <c r="B82" s="14" t="inlineStr">
        <is>
          <t>Fixed</t>
        </is>
      </c>
      <c r="C82" s="14" t="inlineStr">
        <is>
          <t>Europe</t>
        </is>
      </c>
      <c r="D82" s="14" t="inlineStr">
        <is>
          <t>Prices_int row 140</t>
        </is>
      </c>
    </row>
    <row r="83">
      <c r="A83" s="14" t="inlineStr">
        <is>
          <t>Equatorial Guinea</t>
        </is>
      </c>
      <c r="B83" s="14" t="inlineStr">
        <is>
          <t>Fixed</t>
        </is>
      </c>
      <c r="C83" s="14" t="inlineStr">
        <is>
          <t>Global</t>
        </is>
      </c>
      <c r="D83" s="14" t="inlineStr">
        <is>
          <t>Prices_int row 141</t>
        </is>
      </c>
    </row>
    <row r="84">
      <c r="A84" s="14" t="inlineStr">
        <is>
          <t>Faroe Islands</t>
        </is>
      </c>
      <c r="B84" s="14" t="inlineStr">
        <is>
          <t>Fixed</t>
        </is>
      </c>
      <c r="C84" s="14" t="inlineStr">
        <is>
          <t>Europe</t>
        </is>
      </c>
      <c r="D84" s="14" t="inlineStr">
        <is>
          <t>Prices_int row 142</t>
        </is>
      </c>
    </row>
    <row r="85">
      <c r="A85" s="14" t="inlineStr">
        <is>
          <t>Fiji</t>
        </is>
      </c>
      <c r="B85" s="14" t="inlineStr">
        <is>
          <t>Fixed</t>
        </is>
      </c>
      <c r="C85" s="14" t="inlineStr">
        <is>
          <t>Global</t>
        </is>
      </c>
      <c r="D85" s="14" t="inlineStr">
        <is>
          <t>Prices_int row 143</t>
        </is>
      </c>
    </row>
    <row r="86">
      <c r="A86" s="14" t="inlineStr">
        <is>
          <t>Finland</t>
        </is>
      </c>
      <c r="B86" s="14" t="inlineStr">
        <is>
          <t>Fixed</t>
        </is>
      </c>
      <c r="C86" s="14" t="inlineStr">
        <is>
          <t>Europe</t>
        </is>
      </c>
      <c r="D86" s="14" t="inlineStr">
        <is>
          <t>Prices_int row 144</t>
        </is>
      </c>
    </row>
    <row r="87">
      <c r="A87" s="14" t="inlineStr">
        <is>
          <t>France</t>
        </is>
      </c>
      <c r="B87" s="14" t="inlineStr">
        <is>
          <t>Fixed</t>
        </is>
      </c>
      <c r="C87" s="14" t="inlineStr">
        <is>
          <t>Europe</t>
        </is>
      </c>
      <c r="D87" s="14" t="inlineStr">
        <is>
          <t>Prices_int row 145</t>
        </is>
      </c>
    </row>
    <row r="88">
      <c r="A88" s="14" t="inlineStr">
        <is>
          <t>Germany</t>
        </is>
      </c>
      <c r="B88" s="14" t="inlineStr">
        <is>
          <t>Fixed</t>
        </is>
      </c>
      <c r="C88" s="14" t="inlineStr">
        <is>
          <t>Europe</t>
        </is>
      </c>
      <c r="D88" s="14" t="inlineStr">
        <is>
          <t>Prices_int row 146</t>
        </is>
      </c>
    </row>
    <row r="89">
      <c r="A89" s="14" t="inlineStr">
        <is>
          <t>Greece</t>
        </is>
      </c>
      <c r="B89" s="14" t="inlineStr">
        <is>
          <t>Fixed</t>
        </is>
      </c>
      <c r="C89" s="14" t="inlineStr">
        <is>
          <t>Europe</t>
        </is>
      </c>
      <c r="D89" s="14" t="inlineStr">
        <is>
          <t>Prices_int row 147</t>
        </is>
      </c>
    </row>
    <row r="90">
      <c r="A90" s="14" t="inlineStr">
        <is>
          <t>Hungary</t>
        </is>
      </c>
      <c r="B90" s="14" t="inlineStr">
        <is>
          <t>Fixed</t>
        </is>
      </c>
      <c r="C90" s="14" t="inlineStr">
        <is>
          <t>Europe</t>
        </is>
      </c>
      <c r="D90" s="14" t="inlineStr">
        <is>
          <t>Prices_int row 148</t>
        </is>
      </c>
    </row>
    <row r="91">
      <c r="A91" s="14" t="inlineStr">
        <is>
          <t>Iceland</t>
        </is>
      </c>
      <c r="B91" s="14" t="inlineStr">
        <is>
          <t>Fixed</t>
        </is>
      </c>
      <c r="C91" s="14" t="inlineStr">
        <is>
          <t>Europe</t>
        </is>
      </c>
      <c r="D91" s="14" t="inlineStr">
        <is>
          <t>Prices_int row 149</t>
        </is>
      </c>
    </row>
    <row r="92">
      <c r="A92" s="14" t="inlineStr">
        <is>
          <t>Ireland</t>
        </is>
      </c>
      <c r="B92" s="14" t="inlineStr">
        <is>
          <t>Fixed</t>
        </is>
      </c>
      <c r="C92" s="14" t="inlineStr">
        <is>
          <t>Europe</t>
        </is>
      </c>
      <c r="D92" s="14" t="inlineStr">
        <is>
          <t>Prices_int row 150</t>
        </is>
      </c>
    </row>
    <row r="93">
      <c r="A93" s="14" t="inlineStr">
        <is>
          <t>Israel</t>
        </is>
      </c>
      <c r="B93" s="14" t="inlineStr">
        <is>
          <t>Fixed</t>
        </is>
      </c>
      <c r="C93" s="14" t="inlineStr">
        <is>
          <t>Global</t>
        </is>
      </c>
      <c r="D93" s="14" t="inlineStr">
        <is>
          <t>Prices_int row 151</t>
        </is>
      </c>
    </row>
    <row r="94">
      <c r="A94" s="14" t="inlineStr">
        <is>
          <t>Italy</t>
        </is>
      </c>
      <c r="B94" s="14" t="inlineStr">
        <is>
          <t>Fixed</t>
        </is>
      </c>
      <c r="C94" s="14" t="inlineStr">
        <is>
          <t>Europe</t>
        </is>
      </c>
      <c r="D94" s="14" t="inlineStr">
        <is>
          <t>Prices_int row 152</t>
        </is>
      </c>
    </row>
    <row r="95">
      <c r="A95" s="14" t="inlineStr">
        <is>
          <t>Kosovo</t>
        </is>
      </c>
      <c r="B95" s="14" t="inlineStr">
        <is>
          <t>Fixed</t>
        </is>
      </c>
      <c r="C95" s="14" t="inlineStr">
        <is>
          <t>Europe</t>
        </is>
      </c>
      <c r="D95" s="14" t="inlineStr">
        <is>
          <t>Prices_int row 153</t>
        </is>
      </c>
    </row>
    <row r="96">
      <c r="A96" s="14" t="inlineStr">
        <is>
          <t>Latvia</t>
        </is>
      </c>
      <c r="B96" s="14" t="inlineStr">
        <is>
          <t>Fixed</t>
        </is>
      </c>
      <c r="C96" s="14" t="inlineStr">
        <is>
          <t>Europe</t>
        </is>
      </c>
      <c r="D96" s="14" t="inlineStr">
        <is>
          <t>Prices_int row 154</t>
        </is>
      </c>
    </row>
    <row r="97">
      <c r="A97" s="14" t="inlineStr">
        <is>
          <t>Lithuania</t>
        </is>
      </c>
      <c r="B97" s="14" t="inlineStr">
        <is>
          <t>Fixed</t>
        </is>
      </c>
      <c r="C97" s="14" t="inlineStr">
        <is>
          <t>Europe</t>
        </is>
      </c>
      <c r="D97" s="14" t="inlineStr">
        <is>
          <t>Prices_int row 155</t>
        </is>
      </c>
    </row>
    <row r="98">
      <c r="A98" s="14" t="inlineStr">
        <is>
          <t>Luxembourg</t>
        </is>
      </c>
      <c r="B98" s="14" t="inlineStr">
        <is>
          <t>Fixed</t>
        </is>
      </c>
      <c r="C98" s="14" t="inlineStr">
        <is>
          <t>Europe</t>
        </is>
      </c>
      <c r="D98" s="14" t="inlineStr">
        <is>
          <t>Prices_int row 156</t>
        </is>
      </c>
    </row>
    <row r="99">
      <c r="A99" s="14" t="inlineStr">
        <is>
          <t>North Macedonia</t>
        </is>
      </c>
      <c r="B99" s="14" t="inlineStr">
        <is>
          <t>Fixed</t>
        </is>
      </c>
      <c r="C99" s="14" t="inlineStr">
        <is>
          <t>Europe</t>
        </is>
      </c>
      <c r="D99" s="14" t="inlineStr">
        <is>
          <t>Prices_int row 157</t>
        </is>
      </c>
    </row>
    <row r="100">
      <c r="A100" s="14" t="inlineStr">
        <is>
          <t>Malta</t>
        </is>
      </c>
      <c r="B100" s="14" t="inlineStr">
        <is>
          <t>Fixed</t>
        </is>
      </c>
      <c r="C100" s="14" t="inlineStr">
        <is>
          <t>Europe</t>
        </is>
      </c>
      <c r="D100" s="14" t="inlineStr">
        <is>
          <t>Prices_int row 158</t>
        </is>
      </c>
    </row>
    <row r="101">
      <c r="A101" s="14" t="inlineStr">
        <is>
          <t>Moldova</t>
        </is>
      </c>
      <c r="B101" s="14" t="inlineStr">
        <is>
          <t>Fixed</t>
        </is>
      </c>
      <c r="C101" s="14" t="inlineStr">
        <is>
          <t>Europe</t>
        </is>
      </c>
      <c r="D101" s="14" t="inlineStr">
        <is>
          <t>Prices_int row 159</t>
        </is>
      </c>
    </row>
    <row r="102">
      <c r="A102" s="14" t="inlineStr">
        <is>
          <t>Montenegro, Rep. of</t>
        </is>
      </c>
      <c r="B102" s="14" t="inlineStr">
        <is>
          <t>Fixed</t>
        </is>
      </c>
      <c r="C102" s="14" t="inlineStr">
        <is>
          <t>Europe</t>
        </is>
      </c>
      <c r="D102" s="14" t="inlineStr">
        <is>
          <t>Prices_int row 160</t>
        </is>
      </c>
    </row>
    <row r="103">
      <c r="A103" s="14" t="inlineStr">
        <is>
          <t>Netherlands</t>
        </is>
      </c>
      <c r="B103" s="14" t="inlineStr">
        <is>
          <t>Fixed</t>
        </is>
      </c>
      <c r="C103" s="14" t="inlineStr">
        <is>
          <t>Europe</t>
        </is>
      </c>
      <c r="D103" s="14" t="inlineStr">
        <is>
          <t>Prices_int row 161</t>
        </is>
      </c>
    </row>
    <row r="104">
      <c r="A104" s="14" t="inlineStr">
        <is>
          <t>Norway</t>
        </is>
      </c>
      <c r="B104" s="14" t="inlineStr">
        <is>
          <t>Fixed</t>
        </is>
      </c>
      <c r="C104" s="14" t="inlineStr">
        <is>
          <t>Europe</t>
        </is>
      </c>
      <c r="D104" s="14" t="inlineStr">
        <is>
          <t>Prices_int row 162</t>
        </is>
      </c>
    </row>
    <row r="105">
      <c r="A105" s="14" t="inlineStr">
        <is>
          <t>Poland</t>
        </is>
      </c>
      <c r="B105" s="14" t="inlineStr">
        <is>
          <t>Fixed</t>
        </is>
      </c>
      <c r="C105" s="14" t="inlineStr">
        <is>
          <t>Europe</t>
        </is>
      </c>
      <c r="D105" s="14" t="inlineStr">
        <is>
          <t>Prices_int row 163</t>
        </is>
      </c>
    </row>
    <row r="106">
      <c r="A106" s="14" t="inlineStr">
        <is>
          <t>French Polynesia</t>
        </is>
      </c>
      <c r="B106" s="14" t="inlineStr">
        <is>
          <t>Fixed</t>
        </is>
      </c>
      <c r="C106" s="14" t="inlineStr">
        <is>
          <t>LNG</t>
        </is>
      </c>
      <c r="D106" s="14" t="inlineStr">
        <is>
          <t>Prices_int row 164</t>
        </is>
      </c>
    </row>
    <row r="107">
      <c r="A107" s="14" t="inlineStr">
        <is>
          <t>Gambia, The</t>
        </is>
      </c>
      <c r="B107" s="14" t="inlineStr">
        <is>
          <t>Fixed</t>
        </is>
      </c>
      <c r="C107" s="14" t="inlineStr">
        <is>
          <t>Global</t>
        </is>
      </c>
      <c r="D107" s="14" t="inlineStr">
        <is>
          <t>Prices_int row 165</t>
        </is>
      </c>
    </row>
    <row r="108">
      <c r="A108" s="14" t="inlineStr">
        <is>
          <t>Gibraltar</t>
        </is>
      </c>
      <c r="B108" s="14" t="inlineStr">
        <is>
          <t>Fixed</t>
        </is>
      </c>
      <c r="C108" s="14" t="inlineStr">
        <is>
          <t>Europe</t>
        </is>
      </c>
      <c r="D108" s="14" t="inlineStr">
        <is>
          <t>Prices_int row 166</t>
        </is>
      </c>
    </row>
    <row r="109">
      <c r="A109" s="14" t="inlineStr">
        <is>
          <t>Greenland</t>
        </is>
      </c>
      <c r="B109" s="14" t="inlineStr">
        <is>
          <t>Fixed</t>
        </is>
      </c>
      <c r="C109" s="14" t="inlineStr">
        <is>
          <t>Europe</t>
        </is>
      </c>
      <c r="D109" s="14" t="inlineStr">
        <is>
          <t>Prices_int row 167</t>
        </is>
      </c>
    </row>
    <row r="110">
      <c r="A110" s="14" t="inlineStr">
        <is>
          <t>Grenada</t>
        </is>
      </c>
      <c r="B110" s="14" t="inlineStr">
        <is>
          <t>Fixed</t>
        </is>
      </c>
      <c r="C110" s="14" t="inlineStr">
        <is>
          <t>North Am</t>
        </is>
      </c>
      <c r="D110" s="14" t="inlineStr">
        <is>
          <t>Prices_int row 168</t>
        </is>
      </c>
    </row>
    <row r="111">
      <c r="A111" s="14" t="inlineStr">
        <is>
          <t>Guam</t>
        </is>
      </c>
      <c r="B111" s="14" t="inlineStr">
        <is>
          <t>Fixed</t>
        </is>
      </c>
      <c r="C111" s="14" t="inlineStr">
        <is>
          <t>LNG</t>
        </is>
      </c>
      <c r="D111" s="14" t="inlineStr">
        <is>
          <t>Prices_int row 169</t>
        </is>
      </c>
    </row>
    <row r="112">
      <c r="A112" s="14" t="inlineStr">
        <is>
          <t>Guinea</t>
        </is>
      </c>
      <c r="B112" s="14" t="inlineStr">
        <is>
          <t>Fixed</t>
        </is>
      </c>
      <c r="C112" s="14" t="inlineStr">
        <is>
          <t>Global</t>
        </is>
      </c>
      <c r="D112" s="14" t="inlineStr">
        <is>
          <t>Prices_int row 170</t>
        </is>
      </c>
    </row>
    <row r="113">
      <c r="A113" s="14" t="inlineStr">
        <is>
          <t>Guinea-Bissau</t>
        </is>
      </c>
      <c r="B113" s="14" t="inlineStr">
        <is>
          <t>Fixed</t>
        </is>
      </c>
      <c r="C113" s="14" t="inlineStr">
        <is>
          <t>Global</t>
        </is>
      </c>
      <c r="D113" s="14" t="inlineStr">
        <is>
          <t>Prices_int row 171</t>
        </is>
      </c>
    </row>
    <row r="114">
      <c r="A114" s="14" t="inlineStr">
        <is>
          <t>Guyana</t>
        </is>
      </c>
      <c r="B114" s="14" t="inlineStr">
        <is>
          <t>Fixed</t>
        </is>
      </c>
      <c r="C114" s="14" t="inlineStr">
        <is>
          <t>North Am</t>
        </is>
      </c>
      <c r="D114" s="14" t="inlineStr">
        <is>
          <t>Prices_int row 172</t>
        </is>
      </c>
    </row>
    <row r="115">
      <c r="A115" s="14" t="inlineStr">
        <is>
          <t>Isle of Man</t>
        </is>
      </c>
      <c r="B115" s="14" t="inlineStr">
        <is>
          <t>Fixed</t>
        </is>
      </c>
      <c r="C115" s="14" t="inlineStr">
        <is>
          <t>Europe</t>
        </is>
      </c>
      <c r="D115" s="14" t="inlineStr">
        <is>
          <t>Prices_int row 173</t>
        </is>
      </c>
    </row>
    <row r="116">
      <c r="A116" s="14" t="inlineStr">
        <is>
          <t>Kiribati</t>
        </is>
      </c>
      <c r="B116" s="14" t="inlineStr">
        <is>
          <t>Fixed</t>
        </is>
      </c>
      <c r="C116" s="14" t="inlineStr">
        <is>
          <t>LNG</t>
        </is>
      </c>
      <c r="D116" s="14" t="inlineStr">
        <is>
          <t>Prices_int row 174</t>
        </is>
      </c>
    </row>
    <row r="117">
      <c r="A117" s="14" t="inlineStr">
        <is>
          <t>Korea, Dem. People's Rep.</t>
        </is>
      </c>
      <c r="B117" s="14" t="inlineStr">
        <is>
          <t>Fixed</t>
        </is>
      </c>
      <c r="C117" s="14" t="inlineStr">
        <is>
          <t>LNG</t>
        </is>
      </c>
      <c r="D117" s="14" t="inlineStr">
        <is>
          <t>Prices_int row 175</t>
        </is>
      </c>
    </row>
    <row r="118">
      <c r="A118" s="14" t="inlineStr">
        <is>
          <t>Lao P.D.R.</t>
        </is>
      </c>
      <c r="B118" s="14" t="inlineStr">
        <is>
          <t>Fixed</t>
        </is>
      </c>
      <c r="C118" s="14" t="inlineStr">
        <is>
          <t>LNG</t>
        </is>
      </c>
      <c r="D118" s="14" t="inlineStr">
        <is>
          <t>Prices_int row 176</t>
        </is>
      </c>
    </row>
    <row r="119">
      <c r="A119" s="14" t="inlineStr">
        <is>
          <t>Lesotho</t>
        </is>
      </c>
      <c r="B119" s="14" t="inlineStr">
        <is>
          <t>Fixed</t>
        </is>
      </c>
      <c r="C119" s="14" t="inlineStr">
        <is>
          <t>Global</t>
        </is>
      </c>
      <c r="D119" s="14" t="inlineStr">
        <is>
          <t>Prices_int row 177</t>
        </is>
      </c>
    </row>
    <row r="120">
      <c r="A120" s="14" t="inlineStr">
        <is>
          <t>Liberia</t>
        </is>
      </c>
      <c r="B120" s="14" t="inlineStr">
        <is>
          <t>Fixed</t>
        </is>
      </c>
      <c r="C120" s="14" t="inlineStr">
        <is>
          <t>Global</t>
        </is>
      </c>
      <c r="D120" s="14" t="inlineStr">
        <is>
          <t>Prices_int row 178</t>
        </is>
      </c>
    </row>
    <row r="121">
      <c r="A121" s="14" t="inlineStr">
        <is>
          <t>Liechtenstein</t>
        </is>
      </c>
      <c r="B121" s="14" t="inlineStr">
        <is>
          <t>Fixed</t>
        </is>
      </c>
      <c r="C121" s="14" t="inlineStr">
        <is>
          <t>Europe</t>
        </is>
      </c>
      <c r="D121" s="14" t="inlineStr">
        <is>
          <t>Prices_int row 179</t>
        </is>
      </c>
    </row>
    <row r="122">
      <c r="A122" s="14" t="inlineStr">
        <is>
          <t>Macao SAR</t>
        </is>
      </c>
      <c r="B122" s="14" t="inlineStr">
        <is>
          <t>Fixed</t>
        </is>
      </c>
      <c r="C122" s="14" t="inlineStr">
        <is>
          <t>LNG</t>
        </is>
      </c>
      <c r="D122" s="14" t="inlineStr">
        <is>
          <t>Prices_int row 180</t>
        </is>
      </c>
    </row>
    <row r="123">
      <c r="A123" s="14" t="inlineStr">
        <is>
          <t>Madagascar</t>
        </is>
      </c>
      <c r="B123" s="14" t="inlineStr">
        <is>
          <t>Fixed</t>
        </is>
      </c>
      <c r="C123" s="14" t="inlineStr">
        <is>
          <t>Global</t>
        </is>
      </c>
      <c r="D123" s="14" t="inlineStr">
        <is>
          <t>Prices_int row 181</t>
        </is>
      </c>
    </row>
    <row r="124">
      <c r="A124" s="14" t="inlineStr">
        <is>
          <t>Malawi</t>
        </is>
      </c>
      <c r="B124" s="14" t="inlineStr">
        <is>
          <t>Fixed</t>
        </is>
      </c>
      <c r="C124" s="14" t="inlineStr">
        <is>
          <t>Global</t>
        </is>
      </c>
      <c r="D124" s="14" t="inlineStr">
        <is>
          <t>Prices_int row 182</t>
        </is>
      </c>
    </row>
    <row r="125">
      <c r="A125" s="14" t="inlineStr">
        <is>
          <t>Maldives</t>
        </is>
      </c>
      <c r="B125" s="14" t="inlineStr">
        <is>
          <t>Fixed</t>
        </is>
      </c>
      <c r="C125" s="14" t="inlineStr">
        <is>
          <t>LNG</t>
        </is>
      </c>
      <c r="D125" s="14" t="inlineStr">
        <is>
          <t>Prices_int row 183</t>
        </is>
      </c>
    </row>
    <row r="126">
      <c r="A126" s="14" t="inlineStr">
        <is>
          <t>Mali</t>
        </is>
      </c>
      <c r="B126" s="14" t="inlineStr">
        <is>
          <t>Fixed</t>
        </is>
      </c>
      <c r="C126" s="14" t="inlineStr">
        <is>
          <t>Global</t>
        </is>
      </c>
      <c r="D126" s="14" t="inlineStr">
        <is>
          <t>Prices_int row 184</t>
        </is>
      </c>
    </row>
    <row r="127">
      <c r="A127" s="14" t="inlineStr">
        <is>
          <t>Marshall Islands</t>
        </is>
      </c>
      <c r="B127" s="14" t="inlineStr">
        <is>
          <t>Fixed</t>
        </is>
      </c>
      <c r="C127" s="14" t="inlineStr">
        <is>
          <t>LNG</t>
        </is>
      </c>
      <c r="D127" s="14" t="inlineStr">
        <is>
          <t>Prices_int row 185</t>
        </is>
      </c>
    </row>
    <row r="128">
      <c r="A128" s="14" t="inlineStr">
        <is>
          <t>Mauritania</t>
        </is>
      </c>
      <c r="B128" s="14" t="inlineStr">
        <is>
          <t>Fixed</t>
        </is>
      </c>
      <c r="C128" s="14" t="inlineStr">
        <is>
          <t>Global</t>
        </is>
      </c>
      <c r="D128" s="14" t="inlineStr">
        <is>
          <t>Prices_int row 186</t>
        </is>
      </c>
    </row>
    <row r="129">
      <c r="A129" s="14" t="inlineStr">
        <is>
          <t>Micronesia</t>
        </is>
      </c>
      <c r="B129" s="14" t="inlineStr">
        <is>
          <t>Fixed</t>
        </is>
      </c>
      <c r="C129" s="14" t="inlineStr">
        <is>
          <t>LNG</t>
        </is>
      </c>
      <c r="D129" s="14" t="inlineStr">
        <is>
          <t>Prices_int row 187</t>
        </is>
      </c>
    </row>
    <row r="130">
      <c r="A130" s="14" t="inlineStr">
        <is>
          <t>Monaco</t>
        </is>
      </c>
      <c r="B130" s="14" t="inlineStr">
        <is>
          <t>Fixed</t>
        </is>
      </c>
      <c r="C130" s="14" t="inlineStr">
        <is>
          <t>Europe</t>
        </is>
      </c>
      <c r="D130" s="14" t="inlineStr">
        <is>
          <t>Prices_int row 188</t>
        </is>
      </c>
    </row>
    <row r="131">
      <c r="A131" s="14" t="inlineStr">
        <is>
          <t>Nauru</t>
        </is>
      </c>
      <c r="B131" s="14" t="inlineStr">
        <is>
          <t>Fixed</t>
        </is>
      </c>
      <c r="C131" s="14" t="inlineStr">
        <is>
          <t>LNG</t>
        </is>
      </c>
      <c r="D131" s="14" t="inlineStr">
        <is>
          <t>Prices_int row 189</t>
        </is>
      </c>
    </row>
    <row r="132">
      <c r="A132" s="14" t="inlineStr">
        <is>
          <t>New Caledonia</t>
        </is>
      </c>
      <c r="B132" s="14" t="inlineStr">
        <is>
          <t>Fixed</t>
        </is>
      </c>
      <c r="C132" s="14" t="inlineStr">
        <is>
          <t>LNG</t>
        </is>
      </c>
      <c r="D132" s="14" t="inlineStr">
        <is>
          <t>Prices_int row 190</t>
        </is>
      </c>
    </row>
    <row r="133">
      <c r="A133" s="14" t="inlineStr">
        <is>
          <t>Northern Mariana Islands</t>
        </is>
      </c>
      <c r="B133" s="14" t="inlineStr">
        <is>
          <t>Fixed</t>
        </is>
      </c>
      <c r="C133" s="14" t="inlineStr">
        <is>
          <t>LNG</t>
        </is>
      </c>
      <c r="D133" s="14" t="inlineStr">
        <is>
          <t>Prices_int row 191</t>
        </is>
      </c>
    </row>
    <row r="134">
      <c r="A134" s="14" t="inlineStr">
        <is>
          <t>Palau</t>
        </is>
      </c>
      <c r="B134" s="14" t="inlineStr">
        <is>
          <t>Fixed</t>
        </is>
      </c>
      <c r="C134" s="14" t="inlineStr">
        <is>
          <t>LNG</t>
        </is>
      </c>
      <c r="D134" s="14" t="inlineStr">
        <is>
          <t>Prices_int row 192</t>
        </is>
      </c>
    </row>
    <row r="135">
      <c r="A135" s="14" t="inlineStr">
        <is>
          <t>Papua New Guinea</t>
        </is>
      </c>
      <c r="B135" s="14" t="inlineStr">
        <is>
          <t>Fixed</t>
        </is>
      </c>
      <c r="C135" s="14" t="inlineStr">
        <is>
          <t>LNG</t>
        </is>
      </c>
      <c r="D135" s="14" t="inlineStr">
        <is>
          <t>Prices_int row 193</t>
        </is>
      </c>
    </row>
    <row r="136">
      <c r="A136" s="14" t="inlineStr">
        <is>
          <t>Puerto Rico</t>
        </is>
      </c>
      <c r="B136" s="14" t="inlineStr">
        <is>
          <t>Fixed</t>
        </is>
      </c>
      <c r="C136" s="14" t="inlineStr">
        <is>
          <t>North Am</t>
        </is>
      </c>
      <c r="D136" s="14" t="inlineStr">
        <is>
          <t>Prices_int row 194</t>
        </is>
      </c>
    </row>
    <row r="137">
      <c r="A137" s="14" t="inlineStr">
        <is>
          <t>Samoa</t>
        </is>
      </c>
      <c r="B137" s="14" t="inlineStr">
        <is>
          <t>Fixed</t>
        </is>
      </c>
      <c r="C137" s="14" t="inlineStr">
        <is>
          <t>LNG</t>
        </is>
      </c>
      <c r="D137" s="14" t="inlineStr">
        <is>
          <t>Prices_int row 195</t>
        </is>
      </c>
    </row>
    <row r="138">
      <c r="A138" s="14" t="inlineStr">
        <is>
          <t>San Marino</t>
        </is>
      </c>
      <c r="B138" s="14" t="inlineStr">
        <is>
          <t>Fixed</t>
        </is>
      </c>
      <c r="C138" s="14" t="inlineStr">
        <is>
          <t>Europe</t>
        </is>
      </c>
      <c r="D138" s="14" t="inlineStr">
        <is>
          <t>Prices_int row 196</t>
        </is>
      </c>
    </row>
    <row r="139">
      <c r="A139" s="14" t="inlineStr">
        <is>
          <t>São Tomé and Príncipe</t>
        </is>
      </c>
      <c r="B139" s="14" t="inlineStr">
        <is>
          <t>Fixed</t>
        </is>
      </c>
      <c r="C139" s="14" t="inlineStr">
        <is>
          <t>Global</t>
        </is>
      </c>
      <c r="D139" s="14" t="inlineStr">
        <is>
          <t>Prices_int row 197</t>
        </is>
      </c>
    </row>
    <row r="140">
      <c r="A140" s="14" t="inlineStr">
        <is>
          <t>Seychelles</t>
        </is>
      </c>
      <c r="B140" s="14" t="inlineStr">
        <is>
          <t>Fixed</t>
        </is>
      </c>
      <c r="C140" s="14" t="inlineStr">
        <is>
          <t>Global</t>
        </is>
      </c>
      <c r="D140" s="14" t="inlineStr">
        <is>
          <t>Prices_int row 198</t>
        </is>
      </c>
    </row>
    <row r="141">
      <c r="A141" s="14" t="inlineStr">
        <is>
          <t>Sierra Leone</t>
        </is>
      </c>
      <c r="B141" s="14" t="inlineStr">
        <is>
          <t>Fixed</t>
        </is>
      </c>
      <c r="C141" s="14" t="inlineStr">
        <is>
          <t>Global</t>
        </is>
      </c>
      <c r="D141" s="14" t="inlineStr">
        <is>
          <t>Prices_int row 199</t>
        </is>
      </c>
    </row>
    <row r="142">
      <c r="A142" s="14" t="inlineStr">
        <is>
          <t>Sint Maarten (Dutch part)</t>
        </is>
      </c>
      <c r="B142" s="14" t="inlineStr">
        <is>
          <t>Fixed</t>
        </is>
      </c>
      <c r="C142" s="14" t="inlineStr">
        <is>
          <t>North Am</t>
        </is>
      </c>
      <c r="D142" s="14" t="inlineStr">
        <is>
          <t>Prices_int row 200</t>
        </is>
      </c>
    </row>
    <row r="143">
      <c r="A143" s="14" t="inlineStr">
        <is>
          <t>Solomon Islands</t>
        </is>
      </c>
      <c r="B143" s="14" t="inlineStr">
        <is>
          <t>Fixed</t>
        </is>
      </c>
      <c r="C143" s="14" t="inlineStr">
        <is>
          <t>LNG</t>
        </is>
      </c>
      <c r="D143" s="14" t="inlineStr">
        <is>
          <t>Prices_int row 201</t>
        </is>
      </c>
    </row>
    <row r="144">
      <c r="A144" s="14" t="inlineStr">
        <is>
          <t>Somalia</t>
        </is>
      </c>
      <c r="B144" s="14" t="inlineStr">
        <is>
          <t>Fixed</t>
        </is>
      </c>
      <c r="C144" s="14" t="inlineStr">
        <is>
          <t>Global</t>
        </is>
      </c>
      <c r="D144" s="14" t="inlineStr">
        <is>
          <t>Prices_int row 202</t>
        </is>
      </c>
    </row>
    <row r="145">
      <c r="A145" s="14" t="inlineStr">
        <is>
          <t>St. Kitts and Nevis</t>
        </is>
      </c>
      <c r="B145" s="14" t="inlineStr">
        <is>
          <t>Fixed</t>
        </is>
      </c>
      <c r="C145" s="14" t="inlineStr">
        <is>
          <t>North Am</t>
        </is>
      </c>
      <c r="D145" s="14" t="inlineStr">
        <is>
          <t>Prices_int row 203</t>
        </is>
      </c>
    </row>
    <row r="146">
      <c r="A146" s="14" t="inlineStr">
        <is>
          <t>St. Lucia</t>
        </is>
      </c>
      <c r="B146" s="14" t="inlineStr">
        <is>
          <t>Fixed</t>
        </is>
      </c>
      <c r="C146" s="14" t="inlineStr">
        <is>
          <t>North Am</t>
        </is>
      </c>
      <c r="D146" s="14" t="inlineStr">
        <is>
          <t>Prices_int row 204</t>
        </is>
      </c>
    </row>
    <row r="147">
      <c r="A147" s="14" t="inlineStr">
        <is>
          <t>St. Martin (French part)</t>
        </is>
      </c>
      <c r="B147" s="14" t="inlineStr">
        <is>
          <t>Fixed</t>
        </is>
      </c>
      <c r="C147" s="14" t="inlineStr">
        <is>
          <t>North Am</t>
        </is>
      </c>
      <c r="D147" s="14" t="inlineStr">
        <is>
          <t>Prices_int row 205</t>
        </is>
      </c>
    </row>
    <row r="148">
      <c r="A148" s="14" t="inlineStr">
        <is>
          <t>St. Vincent and the Grenadines</t>
        </is>
      </c>
      <c r="B148" s="14" t="inlineStr">
        <is>
          <t>Fixed</t>
        </is>
      </c>
      <c r="C148" s="14" t="inlineStr">
        <is>
          <t>North Am</t>
        </is>
      </c>
      <c r="D148" s="14" t="inlineStr">
        <is>
          <t>Prices_int row 206</t>
        </is>
      </c>
    </row>
    <row r="149">
      <c r="A149" s="14" t="inlineStr">
        <is>
          <t>Eswatini</t>
        </is>
      </c>
      <c r="B149" s="14" t="inlineStr">
        <is>
          <t>Fixed</t>
        </is>
      </c>
      <c r="C149" s="14" t="inlineStr">
        <is>
          <t>Global</t>
        </is>
      </c>
      <c r="D149" s="14" t="inlineStr">
        <is>
          <t>Prices_int row 207</t>
        </is>
      </c>
    </row>
    <row r="150">
      <c r="A150" s="14" t="inlineStr">
        <is>
          <t>Syria</t>
        </is>
      </c>
      <c r="B150" s="14" t="inlineStr">
        <is>
          <t>Fixed</t>
        </is>
      </c>
      <c r="C150" s="14" t="inlineStr">
        <is>
          <t>Global</t>
        </is>
      </c>
      <c r="D150" s="14" t="inlineStr">
        <is>
          <t>Prices_int row 208</t>
        </is>
      </c>
    </row>
    <row r="151">
      <c r="A151" s="14" t="inlineStr">
        <is>
          <t>Taiwan Province of China</t>
        </is>
      </c>
      <c r="B151" s="14" t="inlineStr">
        <is>
          <t>Fixed</t>
        </is>
      </c>
      <c r="C151" s="14" t="inlineStr">
        <is>
          <t>LNG</t>
        </is>
      </c>
      <c r="D151" s="14" t="inlineStr">
        <is>
          <t>Prices_int row 209</t>
        </is>
      </c>
    </row>
    <row r="152">
      <c r="A152" s="14" t="inlineStr">
        <is>
          <t>Timor-Leste</t>
        </is>
      </c>
      <c r="B152" s="14" t="inlineStr">
        <is>
          <t>Fixed</t>
        </is>
      </c>
      <c r="C152" s="14" t="inlineStr">
        <is>
          <t>LNG</t>
        </is>
      </c>
      <c r="D152" s="14" t="inlineStr">
        <is>
          <t>Prices_int row 210</t>
        </is>
      </c>
    </row>
    <row r="153">
      <c r="A153" s="14" t="inlineStr">
        <is>
          <t>Tonga</t>
        </is>
      </c>
      <c r="B153" s="14" t="inlineStr">
        <is>
          <t>Fixed</t>
        </is>
      </c>
      <c r="C153" s="14" t="inlineStr">
        <is>
          <t>LNG</t>
        </is>
      </c>
      <c r="D153" s="14" t="inlineStr">
        <is>
          <t>Prices_int row 211</t>
        </is>
      </c>
    </row>
    <row r="154">
      <c r="A154" s="14" t="inlineStr">
        <is>
          <t>Turks and Caicos Islands</t>
        </is>
      </c>
      <c r="B154" s="14" t="inlineStr">
        <is>
          <t>Fixed</t>
        </is>
      </c>
      <c r="C154" s="14" t="inlineStr">
        <is>
          <t>North Am</t>
        </is>
      </c>
      <c r="D154" s="14" t="inlineStr">
        <is>
          <t>Prices_int row 212</t>
        </is>
      </c>
    </row>
    <row r="155">
      <c r="A155" s="14" t="inlineStr">
        <is>
          <t>Tuvalu</t>
        </is>
      </c>
      <c r="B155" s="14" t="inlineStr">
        <is>
          <t>Fixed</t>
        </is>
      </c>
      <c r="C155" s="14" t="inlineStr">
        <is>
          <t>LNG</t>
        </is>
      </c>
      <c r="D155" s="14" t="inlineStr">
        <is>
          <t>Prices_int row 213</t>
        </is>
      </c>
    </row>
    <row r="156">
      <c r="A156" s="14" t="inlineStr">
        <is>
          <t>Uganda</t>
        </is>
      </c>
      <c r="B156" s="14" t="inlineStr">
        <is>
          <t>Fixed</t>
        </is>
      </c>
      <c r="C156" s="14" t="inlineStr">
        <is>
          <t>Global</t>
        </is>
      </c>
      <c r="D156" s="14" t="inlineStr">
        <is>
          <t>Prices_int row 214</t>
        </is>
      </c>
    </row>
    <row r="157">
      <c r="A157" s="14" t="inlineStr">
        <is>
          <t>Vanuatu</t>
        </is>
      </c>
      <c r="B157" s="14" t="inlineStr">
        <is>
          <t>Fixed</t>
        </is>
      </c>
      <c r="C157" s="14" t="inlineStr">
        <is>
          <t>LNG</t>
        </is>
      </c>
      <c r="D157" s="14" t="inlineStr">
        <is>
          <t>Prices_int row 215</t>
        </is>
      </c>
    </row>
    <row r="158">
      <c r="A158" s="14" t="inlineStr">
        <is>
          <t>Virgin Islands (U.S.)</t>
        </is>
      </c>
      <c r="B158" s="14" t="inlineStr">
        <is>
          <t>Fixed</t>
        </is>
      </c>
      <c r="C158" s="14" t="inlineStr">
        <is>
          <t>North Am</t>
        </is>
      </c>
      <c r="D158" s="14" t="inlineStr">
        <is>
          <t>Prices_int row 216</t>
        </is>
      </c>
    </row>
    <row r="159">
      <c r="A159" s="14" t="inlineStr">
        <is>
          <t>West Bank and Gaza</t>
        </is>
      </c>
      <c r="B159" s="14" t="inlineStr">
        <is>
          <t>Fixed</t>
        </is>
      </c>
      <c r="C159" s="14" t="inlineStr">
        <is>
          <t>Global</t>
        </is>
      </c>
      <c r="D159" s="14" t="inlineStr">
        <is>
          <t>Prices_int row 217</t>
        </is>
      </c>
    </row>
    <row r="160">
      <c r="A160" s="14" t="inlineStr">
        <is>
          <t>Portugal</t>
        </is>
      </c>
      <c r="B160" s="14" t="inlineStr">
        <is>
          <t>Fixed</t>
        </is>
      </c>
      <c r="C160" s="14" t="inlineStr">
        <is>
          <t>Europe</t>
        </is>
      </c>
      <c r="D160" s="14" t="inlineStr">
        <is>
          <t>Prices_int row 218</t>
        </is>
      </c>
    </row>
    <row r="161">
      <c r="A161" s="14" t="inlineStr">
        <is>
          <t>Romania</t>
        </is>
      </c>
      <c r="B161" s="14" t="inlineStr">
        <is>
          <t>Fixed</t>
        </is>
      </c>
      <c r="C161" s="14" t="inlineStr">
        <is>
          <t>Europe</t>
        </is>
      </c>
      <c r="D161" s="14" t="inlineStr">
        <is>
          <t>Prices_int row 219</t>
        </is>
      </c>
    </row>
    <row r="162">
      <c r="A162" s="14" t="inlineStr">
        <is>
          <t>Russia</t>
        </is>
      </c>
      <c r="B162" s="14" t="inlineStr">
        <is>
          <t>Fixed</t>
        </is>
      </c>
      <c r="C162" s="14" t="inlineStr">
        <is>
          <t>Europe</t>
        </is>
      </c>
      <c r="D162" s="14" t="inlineStr">
        <is>
          <t>Prices_int row 220</t>
        </is>
      </c>
    </row>
    <row r="163">
      <c r="A163" s="14" t="inlineStr">
        <is>
          <t>Serbia</t>
        </is>
      </c>
      <c r="B163" s="14" t="inlineStr">
        <is>
          <t>Fixed</t>
        </is>
      </c>
      <c r="C163" s="14" t="inlineStr">
        <is>
          <t>Europe</t>
        </is>
      </c>
      <c r="D163" s="14" t="inlineStr">
        <is>
          <t>Prices_int row 221</t>
        </is>
      </c>
    </row>
    <row r="164">
      <c r="A164" s="14" t="inlineStr">
        <is>
          <t>Slovak Republic</t>
        </is>
      </c>
      <c r="B164" s="14" t="inlineStr">
        <is>
          <t>Fixed</t>
        </is>
      </c>
      <c r="C164" s="14" t="inlineStr">
        <is>
          <t>Europe</t>
        </is>
      </c>
      <c r="D164" s="14" t="inlineStr">
        <is>
          <t>Prices_int row 222</t>
        </is>
      </c>
    </row>
    <row r="165">
      <c r="A165" s="14" t="inlineStr">
        <is>
          <t>Slovenia</t>
        </is>
      </c>
      <c r="B165" s="14" t="inlineStr">
        <is>
          <t>Fixed</t>
        </is>
      </c>
      <c r="C165" s="14" t="inlineStr">
        <is>
          <t>Europe</t>
        </is>
      </c>
      <c r="D165" s="14" t="inlineStr">
        <is>
          <t>Prices_int row 223</t>
        </is>
      </c>
    </row>
    <row r="166">
      <c r="A166" s="14" t="inlineStr">
        <is>
          <t>Spain</t>
        </is>
      </c>
      <c r="B166" s="14" t="inlineStr">
        <is>
          <t>Fixed</t>
        </is>
      </c>
      <c r="C166" s="14" t="inlineStr">
        <is>
          <t>Europe</t>
        </is>
      </c>
      <c r="D166" s="14" t="inlineStr">
        <is>
          <t>Prices_int row 224</t>
        </is>
      </c>
    </row>
    <row r="167">
      <c r="A167" s="14" t="inlineStr">
        <is>
          <t>Sweden</t>
        </is>
      </c>
      <c r="B167" s="14" t="inlineStr">
        <is>
          <t>Fixed</t>
        </is>
      </c>
      <c r="C167" s="14" t="inlineStr">
        <is>
          <t>Europe</t>
        </is>
      </c>
      <c r="D167" s="14" t="inlineStr">
        <is>
          <t>Prices_int row 225</t>
        </is>
      </c>
    </row>
    <row r="168">
      <c r="A168" s="14" t="inlineStr">
        <is>
          <t>Switzerland</t>
        </is>
      </c>
      <c r="B168" s="14" t="inlineStr">
        <is>
          <t>Fixed</t>
        </is>
      </c>
      <c r="C168" s="14" t="inlineStr">
        <is>
          <t>Europe</t>
        </is>
      </c>
      <c r="D168" s="14" t="inlineStr">
        <is>
          <t>Prices_int row 226</t>
        </is>
      </c>
    </row>
    <row r="169">
      <c r="A169" s="14" t="inlineStr">
        <is>
          <t>Turkiye</t>
        </is>
      </c>
      <c r="B169" s="14" t="inlineStr">
        <is>
          <t>Fixed</t>
        </is>
      </c>
      <c r="C169" s="14" t="inlineStr">
        <is>
          <t>Global</t>
        </is>
      </c>
      <c r="D169" s="14" t="inlineStr">
        <is>
          <t>Prices_int row 227</t>
        </is>
      </c>
    </row>
    <row r="170">
      <c r="A170" s="14" t="inlineStr">
        <is>
          <t>Ukraine</t>
        </is>
      </c>
      <c r="B170" s="14" t="inlineStr">
        <is>
          <t>Fixed</t>
        </is>
      </c>
      <c r="C170" s="14" t="inlineStr">
        <is>
          <t>Europe</t>
        </is>
      </c>
      <c r="D170" s="14" t="inlineStr">
        <is>
          <t>Prices_int row 228</t>
        </is>
      </c>
    </row>
    <row r="171">
      <c r="A171" s="14" t="inlineStr">
        <is>
          <t>United Kingdom</t>
        </is>
      </c>
      <c r="B171" s="14" t="inlineStr">
        <is>
          <t>Fixed</t>
        </is>
      </c>
      <c r="C171" s="14" t="inlineStr">
        <is>
          <t>Europe</t>
        </is>
      </c>
      <c r="D171" s="14" t="inlineStr">
        <is>
          <t>Prices_int row 229</t>
        </is>
      </c>
    </row>
    <row r="172">
      <c r="A172" s="14" t="inlineStr">
        <is>
          <t>Algeria</t>
        </is>
      </c>
      <c r="B172" s="14" t="inlineStr">
        <is>
          <t>Fixed</t>
        </is>
      </c>
      <c r="C172" s="14" t="inlineStr">
        <is>
          <t>Global</t>
        </is>
      </c>
      <c r="D172" s="14" t="inlineStr">
        <is>
          <t>Prices_int row 230</t>
        </is>
      </c>
    </row>
    <row r="173">
      <c r="A173" s="14" t="inlineStr">
        <is>
          <t>Armenia</t>
        </is>
      </c>
      <c r="B173" s="14" t="inlineStr">
        <is>
          <t>Fixed</t>
        </is>
      </c>
      <c r="C173" s="14" t="inlineStr">
        <is>
          <t>Global</t>
        </is>
      </c>
      <c r="D173" s="14" t="inlineStr">
        <is>
          <t>Prices_int row 231</t>
        </is>
      </c>
    </row>
    <row r="174">
      <c r="A174" s="14" t="inlineStr">
        <is>
          <t>Azerbaijan</t>
        </is>
      </c>
      <c r="B174" s="14" t="inlineStr">
        <is>
          <t>Fixed</t>
        </is>
      </c>
      <c r="C174" s="14" t="inlineStr">
        <is>
          <t>Global</t>
        </is>
      </c>
      <c r="D174" s="14" t="inlineStr">
        <is>
          <t>Prices_int row 232</t>
        </is>
      </c>
    </row>
    <row r="175">
      <c r="A175" s="14" t="inlineStr">
        <is>
          <t>Bahrain</t>
        </is>
      </c>
      <c r="B175" s="14" t="inlineStr">
        <is>
          <t>Fixed</t>
        </is>
      </c>
      <c r="C175" s="14" t="inlineStr">
        <is>
          <t>Global</t>
        </is>
      </c>
      <c r="D175" s="14" t="inlineStr">
        <is>
          <t>Prices_int row 233</t>
        </is>
      </c>
    </row>
    <row r="176">
      <c r="A176" s="14" t="inlineStr">
        <is>
          <t>Egypt</t>
        </is>
      </c>
      <c r="B176" s="14" t="inlineStr">
        <is>
          <t>Fixed</t>
        </is>
      </c>
      <c r="C176" s="14" t="inlineStr">
        <is>
          <t>Global</t>
        </is>
      </c>
      <c r="D176" s="14" t="inlineStr">
        <is>
          <t>Prices_int row 234</t>
        </is>
      </c>
    </row>
    <row r="177">
      <c r="A177" s="14" t="inlineStr">
        <is>
          <t>Georgia</t>
        </is>
      </c>
      <c r="B177" s="14" t="inlineStr">
        <is>
          <t>Fixed</t>
        </is>
      </c>
      <c r="C177" s="14" t="inlineStr">
        <is>
          <t>Global</t>
        </is>
      </c>
      <c r="D177" s="14" t="inlineStr">
        <is>
          <t>Prices_int row 235</t>
        </is>
      </c>
    </row>
    <row r="178">
      <c r="A178" s="14" t="inlineStr">
        <is>
          <t>Iran</t>
        </is>
      </c>
      <c r="B178" s="14" t="inlineStr">
        <is>
          <t>Fixed</t>
        </is>
      </c>
      <c r="C178" s="14" t="inlineStr">
        <is>
          <t>Global</t>
        </is>
      </c>
      <c r="D178" s="14" t="inlineStr">
        <is>
          <t>Prices_int row 236</t>
        </is>
      </c>
    </row>
    <row r="179">
      <c r="A179" s="14" t="inlineStr">
        <is>
          <t>Iraq</t>
        </is>
      </c>
      <c r="B179" s="14" t="inlineStr">
        <is>
          <t>Fixed</t>
        </is>
      </c>
      <c r="C179" s="14" t="inlineStr">
        <is>
          <t>Global</t>
        </is>
      </c>
      <c r="D179" s="14" t="inlineStr">
        <is>
          <t>Prices_int row 237</t>
        </is>
      </c>
    </row>
    <row r="180">
      <c r="A180" s="14" t="inlineStr">
        <is>
          <t>Jordan</t>
        </is>
      </c>
      <c r="B180" s="14" t="inlineStr">
        <is>
          <t>Fixed</t>
        </is>
      </c>
      <c r="C180" s="14" t="inlineStr">
        <is>
          <t>Global</t>
        </is>
      </c>
      <c r="D180" s="14" t="inlineStr">
        <is>
          <t>Prices_int row 238</t>
        </is>
      </c>
    </row>
    <row r="181">
      <c r="A181" s="14" t="inlineStr">
        <is>
          <t>Kazakhstan</t>
        </is>
      </c>
      <c r="B181" s="14" t="inlineStr">
        <is>
          <t>Fixed</t>
        </is>
      </c>
      <c r="C181" s="14" t="inlineStr">
        <is>
          <t>Global</t>
        </is>
      </c>
      <c r="D181" s="14" t="inlineStr">
        <is>
          <t>Prices_int row 239</t>
        </is>
      </c>
    </row>
    <row r="182">
      <c r="A182" s="14" t="inlineStr">
        <is>
          <t>Kuwait</t>
        </is>
      </c>
      <c r="B182" s="14" t="inlineStr">
        <is>
          <t>Fixed</t>
        </is>
      </c>
      <c r="C182" s="14" t="inlineStr">
        <is>
          <t>Global</t>
        </is>
      </c>
      <c r="D182" s="14" t="inlineStr">
        <is>
          <t>Prices_int row 240</t>
        </is>
      </c>
    </row>
    <row r="183">
      <c r="A183" s="14" t="inlineStr">
        <is>
          <t>Kyrgyz Republic</t>
        </is>
      </c>
      <c r="B183" s="14" t="inlineStr">
        <is>
          <t>Fixed</t>
        </is>
      </c>
      <c r="C183" s="14" t="inlineStr">
        <is>
          <t>Global</t>
        </is>
      </c>
      <c r="D183" s="14" t="inlineStr">
        <is>
          <t>Prices_int row 241</t>
        </is>
      </c>
    </row>
    <row r="184">
      <c r="A184" s="14" t="inlineStr">
        <is>
          <t>Lebanon</t>
        </is>
      </c>
      <c r="B184" s="14" t="inlineStr">
        <is>
          <t>Fixed</t>
        </is>
      </c>
      <c r="C184" s="14" t="inlineStr">
        <is>
          <t>Global</t>
        </is>
      </c>
      <c r="D184" s="14" t="inlineStr">
        <is>
          <t>Prices_int row 242</t>
        </is>
      </c>
    </row>
    <row r="185">
      <c r="A185" s="14" t="inlineStr">
        <is>
          <t>Libya</t>
        </is>
      </c>
      <c r="B185" s="14" t="inlineStr">
        <is>
          <t>Fixed</t>
        </is>
      </c>
      <c r="C185" s="14" t="inlineStr">
        <is>
          <t>Global</t>
        </is>
      </c>
      <c r="D185" s="14" t="inlineStr">
        <is>
          <t>Prices_int row 243</t>
        </is>
      </c>
    </row>
    <row r="186">
      <c r="A186" s="14" t="inlineStr">
        <is>
          <t>Morocco</t>
        </is>
      </c>
      <c r="B186" s="14" t="inlineStr">
        <is>
          <t>Fixed</t>
        </is>
      </c>
      <c r="C186" s="14" t="inlineStr">
        <is>
          <t>Global</t>
        </is>
      </c>
      <c r="D186" s="14" t="inlineStr">
        <is>
          <t>Prices_int row 244</t>
        </is>
      </c>
    </row>
    <row r="187">
      <c r="A187" s="14" t="inlineStr">
        <is>
          <t>Oman</t>
        </is>
      </c>
      <c r="B187" s="14" t="inlineStr">
        <is>
          <t>Fixed</t>
        </is>
      </c>
      <c r="C187" s="14" t="inlineStr">
        <is>
          <t>Global</t>
        </is>
      </c>
      <c r="D187" s="14" t="inlineStr">
        <is>
          <t>Prices_int row 245</t>
        </is>
      </c>
    </row>
    <row r="188">
      <c r="A188" s="14" t="inlineStr">
        <is>
          <t>Pakistan</t>
        </is>
      </c>
      <c r="B188" s="14" t="inlineStr">
        <is>
          <t>Fixed</t>
        </is>
      </c>
      <c r="C188" s="14" t="inlineStr">
        <is>
          <t>Global</t>
        </is>
      </c>
      <c r="D188" s="14" t="inlineStr">
        <is>
          <t>Prices_int row 246</t>
        </is>
      </c>
    </row>
    <row r="189">
      <c r="A189" s="14" t="inlineStr">
        <is>
          <t>Qatar</t>
        </is>
      </c>
      <c r="B189" s="14" t="inlineStr">
        <is>
          <t>Fixed</t>
        </is>
      </c>
      <c r="C189" s="14" t="inlineStr">
        <is>
          <t>Global</t>
        </is>
      </c>
      <c r="D189" s="14" t="inlineStr">
        <is>
          <t>Prices_int row 247</t>
        </is>
      </c>
    </row>
    <row r="190">
      <c r="A190" s="14" t="inlineStr">
        <is>
          <t>Saudi Arabia</t>
        </is>
      </c>
      <c r="B190" s="14" t="inlineStr">
        <is>
          <t>Fixed</t>
        </is>
      </c>
      <c r="C190" s="14" t="inlineStr">
        <is>
          <t>Global</t>
        </is>
      </c>
      <c r="D190" s="14" t="inlineStr">
        <is>
          <t>Prices_int row 248</t>
        </is>
      </c>
    </row>
    <row r="191">
      <c r="A191" s="14" t="inlineStr">
        <is>
          <t>Sudan</t>
        </is>
      </c>
      <c r="B191" s="14" t="inlineStr">
        <is>
          <t>Fixed</t>
        </is>
      </c>
      <c r="C191" s="14" t="inlineStr">
        <is>
          <t>Global</t>
        </is>
      </c>
      <c r="D191" s="14" t="inlineStr">
        <is>
          <t>Prices_int row 249</t>
        </is>
      </c>
    </row>
    <row r="192">
      <c r="A192" s="14" t="inlineStr">
        <is>
          <t>Tajikistan</t>
        </is>
      </c>
      <c r="B192" s="14" t="inlineStr">
        <is>
          <t>Fixed</t>
        </is>
      </c>
      <c r="C192" s="14" t="inlineStr">
        <is>
          <t>Global</t>
        </is>
      </c>
      <c r="D192" s="14" t="inlineStr">
        <is>
          <t>Prices_int row 250</t>
        </is>
      </c>
    </row>
    <row r="193">
      <c r="A193" s="14" t="inlineStr">
        <is>
          <t>Tunisia</t>
        </is>
      </c>
      <c r="B193" s="14" t="inlineStr">
        <is>
          <t>Fixed</t>
        </is>
      </c>
      <c r="C193" s="14" t="inlineStr">
        <is>
          <t>Global</t>
        </is>
      </c>
      <c r="D193" s="14" t="inlineStr">
        <is>
          <t>Prices_int row 251</t>
        </is>
      </c>
    </row>
    <row r="194">
      <c r="A194" s="14" t="inlineStr">
        <is>
          <t>Turkmenistan</t>
        </is>
      </c>
      <c r="B194" s="14" t="inlineStr">
        <is>
          <t>Fixed</t>
        </is>
      </c>
      <c r="C194" s="14" t="inlineStr">
        <is>
          <t>Global</t>
        </is>
      </c>
      <c r="D194" s="14" t="inlineStr">
        <is>
          <t>Prices_int row 252</t>
        </is>
      </c>
    </row>
    <row r="195">
      <c r="A195" s="14" t="inlineStr">
        <is>
          <t>United Arab Emirates</t>
        </is>
      </c>
      <c r="B195" s="14" t="inlineStr">
        <is>
          <t>Fixed</t>
        </is>
      </c>
      <c r="C195" s="14" t="inlineStr">
        <is>
          <t>Global</t>
        </is>
      </c>
      <c r="D195" s="14" t="inlineStr">
        <is>
          <t>Prices_int row 253</t>
        </is>
      </c>
    </row>
    <row r="196">
      <c r="A196" s="14" t="inlineStr">
        <is>
          <t>Uzbekistan</t>
        </is>
      </c>
      <c r="B196" s="14" t="inlineStr">
        <is>
          <t>Fixed</t>
        </is>
      </c>
      <c r="C196" s="14" t="inlineStr">
        <is>
          <t>Global</t>
        </is>
      </c>
      <c r="D196" s="14" t="inlineStr">
        <is>
          <t>Prices_int row 254</t>
        </is>
      </c>
    </row>
    <row r="197">
      <c r="A197" s="14" t="inlineStr">
        <is>
          <t>Yemen</t>
        </is>
      </c>
      <c r="B197" s="14" t="inlineStr">
        <is>
          <t>Fixed</t>
        </is>
      </c>
      <c r="C197" s="14" t="inlineStr">
        <is>
          <t>Global</t>
        </is>
      </c>
      <c r="D197" s="14" t="inlineStr">
        <is>
          <t>Prices_int row 255</t>
        </is>
      </c>
    </row>
    <row r="198">
      <c r="A198" s="14" t="inlineStr">
        <is>
          <t>Argentina</t>
        </is>
      </c>
      <c r="B198" s="14" t="inlineStr">
        <is>
          <t>Ad-Valorem</t>
        </is>
      </c>
      <c r="C198" s="14" t="inlineStr">
        <is>
          <t>North Am</t>
        </is>
      </c>
      <c r="D198" s="14" t="inlineStr">
        <is>
          <t>Prices_int row 256</t>
        </is>
      </c>
    </row>
    <row r="199">
      <c r="A199" s="14" t="inlineStr">
        <is>
          <t>Bolivia</t>
        </is>
      </c>
      <c r="B199" s="14" t="inlineStr">
        <is>
          <t>Fixed</t>
        </is>
      </c>
      <c r="C199" s="14" t="inlineStr">
        <is>
          <t>North Am</t>
        </is>
      </c>
      <c r="D199" s="14" t="inlineStr">
        <is>
          <t>Prices_int row 257</t>
        </is>
      </c>
    </row>
    <row r="200">
      <c r="A200" s="14" t="inlineStr">
        <is>
          <t>Brazil</t>
        </is>
      </c>
      <c r="B200" s="14" t="inlineStr">
        <is>
          <t>Fixed</t>
        </is>
      </c>
      <c r="C200" s="14" t="inlineStr">
        <is>
          <t>North Am</t>
        </is>
      </c>
      <c r="D200" s="14" t="inlineStr">
        <is>
          <t>Prices_int row 258</t>
        </is>
      </c>
    </row>
    <row r="201">
      <c r="A201" s="14" t="inlineStr">
        <is>
          <t>Canada</t>
        </is>
      </c>
      <c r="B201" s="14" t="inlineStr">
        <is>
          <t>Fixed</t>
        </is>
      </c>
      <c r="C201" s="14" t="inlineStr">
        <is>
          <t>North Am</t>
        </is>
      </c>
      <c r="D201" s="14" t="inlineStr">
        <is>
          <t>Prices_int row 259</t>
        </is>
      </c>
    </row>
    <row r="202">
      <c r="A202" s="14" t="inlineStr">
        <is>
          <t>Chile</t>
        </is>
      </c>
      <c r="B202" s="14" t="inlineStr">
        <is>
          <t>Fixed</t>
        </is>
      </c>
      <c r="C202" s="14" t="inlineStr">
        <is>
          <t>North Am</t>
        </is>
      </c>
      <c r="D202" s="14" t="inlineStr">
        <is>
          <t>Prices_int row 260</t>
        </is>
      </c>
    </row>
    <row r="203">
      <c r="A203" s="14" t="inlineStr">
        <is>
          <t>Colombia</t>
        </is>
      </c>
      <c r="B203" s="14" t="inlineStr">
        <is>
          <t>Fixed</t>
        </is>
      </c>
      <c r="C203" s="14" t="inlineStr">
        <is>
          <t>North Am</t>
        </is>
      </c>
      <c r="D203" s="14" t="inlineStr">
        <is>
          <t>Prices_int row 261</t>
        </is>
      </c>
    </row>
    <row r="204">
      <c r="A204" s="14" t="inlineStr">
        <is>
          <t>Costa Rica</t>
        </is>
      </c>
      <c r="B204" s="14" t="inlineStr">
        <is>
          <t>Fixed</t>
        </is>
      </c>
      <c r="C204" s="14" t="inlineStr">
        <is>
          <t>North Am</t>
        </is>
      </c>
      <c r="D204" s="14" t="inlineStr">
        <is>
          <t>Prices_int row 262</t>
        </is>
      </c>
    </row>
    <row r="205">
      <c r="A205" s="14" t="inlineStr">
        <is>
          <t>Dominican Republic</t>
        </is>
      </c>
      <c r="B205" s="14" t="inlineStr">
        <is>
          <t>Fixed</t>
        </is>
      </c>
      <c r="C205" s="14" t="inlineStr">
        <is>
          <t>North Am</t>
        </is>
      </c>
      <c r="D205" s="14" t="inlineStr">
        <is>
          <t>Prices_int row 263</t>
        </is>
      </c>
    </row>
    <row r="206">
      <c r="A206" s="14" t="inlineStr">
        <is>
          <t>Ecuador</t>
        </is>
      </c>
      <c r="B206" s="14" t="inlineStr">
        <is>
          <t>Fixed</t>
        </is>
      </c>
      <c r="C206" s="14" t="inlineStr">
        <is>
          <t>North Am</t>
        </is>
      </c>
      <c r="D206" s="14" t="inlineStr">
        <is>
          <t>Prices_int row 264</t>
        </is>
      </c>
    </row>
    <row r="207">
      <c r="A207" s="14" t="inlineStr">
        <is>
          <t>El Salvador</t>
        </is>
      </c>
      <c r="B207" s="14" t="inlineStr">
        <is>
          <t>Fixed</t>
        </is>
      </c>
      <c r="C207" s="14" t="inlineStr">
        <is>
          <t>North Am</t>
        </is>
      </c>
      <c r="D207" s="14" t="inlineStr">
        <is>
          <t>Prices_int row 265</t>
        </is>
      </c>
    </row>
    <row r="208">
      <c r="A208" s="14" t="inlineStr">
        <is>
          <t>Guatemala</t>
        </is>
      </c>
      <c r="B208" s="14" t="inlineStr">
        <is>
          <t>Fixed</t>
        </is>
      </c>
      <c r="C208" s="14" t="inlineStr">
        <is>
          <t>North Am</t>
        </is>
      </c>
      <c r="D208" s="14" t="inlineStr">
        <is>
          <t>Prices_int row 266</t>
        </is>
      </c>
    </row>
    <row r="209">
      <c r="A209" s="14" t="inlineStr">
        <is>
          <t>Haiti</t>
        </is>
      </c>
      <c r="B209" s="14" t="inlineStr">
        <is>
          <t>Fixed</t>
        </is>
      </c>
      <c r="C209" s="14" t="inlineStr">
        <is>
          <t>North Am</t>
        </is>
      </c>
      <c r="D209" s="14" t="inlineStr">
        <is>
          <t>Prices_int row 267</t>
        </is>
      </c>
    </row>
    <row r="210">
      <c r="A210" s="14" t="inlineStr">
        <is>
          <t>Honduras</t>
        </is>
      </c>
      <c r="B210" s="14" t="inlineStr">
        <is>
          <t>Fixed</t>
        </is>
      </c>
      <c r="C210" s="14" t="inlineStr">
        <is>
          <t>North Am</t>
        </is>
      </c>
      <c r="D210" s="14" t="inlineStr">
        <is>
          <t>Prices_int row 268</t>
        </is>
      </c>
    </row>
    <row r="211">
      <c r="A211" s="14" t="inlineStr">
        <is>
          <t>Jamaica</t>
        </is>
      </c>
      <c r="B211" s="14" t="inlineStr">
        <is>
          <t>Fixed</t>
        </is>
      </c>
      <c r="C211" s="14" t="inlineStr">
        <is>
          <t>North Am</t>
        </is>
      </c>
      <c r="D211" s="14" t="inlineStr">
        <is>
          <t>Prices_int row 269</t>
        </is>
      </c>
    </row>
    <row r="212">
      <c r="A212" s="14" t="inlineStr">
        <is>
          <t>Mexico</t>
        </is>
      </c>
      <c r="B212" s="14" t="inlineStr">
        <is>
          <t>Fixed</t>
        </is>
      </c>
      <c r="C212" s="14" t="inlineStr">
        <is>
          <t>North Am</t>
        </is>
      </c>
      <c r="D212" s="14" t="inlineStr">
        <is>
          <t>Prices_int row 270</t>
        </is>
      </c>
    </row>
    <row r="213">
      <c r="A213" s="14" t="inlineStr">
        <is>
          <t>Nicaragua</t>
        </is>
      </c>
      <c r="B213" s="14" t="inlineStr">
        <is>
          <t>Fixed</t>
        </is>
      </c>
      <c r="C213" s="14" t="inlineStr">
        <is>
          <t>North Am</t>
        </is>
      </c>
      <c r="D213" s="14" t="inlineStr">
        <is>
          <t>Prices_int row 271</t>
        </is>
      </c>
    </row>
    <row r="214">
      <c r="A214" s="14" t="inlineStr">
        <is>
          <t>Panama</t>
        </is>
      </c>
      <c r="B214" s="14" t="inlineStr">
        <is>
          <t>Fixed</t>
        </is>
      </c>
      <c r="C214" s="14" t="inlineStr">
        <is>
          <t>North Am</t>
        </is>
      </c>
      <c r="D214" s="14" t="inlineStr">
        <is>
          <t>Prices_int row 272</t>
        </is>
      </c>
    </row>
    <row r="215">
      <c r="A215" s="14" t="inlineStr">
        <is>
          <t>Paraguay</t>
        </is>
      </c>
      <c r="B215" s="14" t="inlineStr">
        <is>
          <t>Fixed</t>
        </is>
      </c>
      <c r="C215" s="14" t="inlineStr">
        <is>
          <t>North Am</t>
        </is>
      </c>
      <c r="D215" s="14" t="inlineStr">
        <is>
          <t>Prices_int row 273</t>
        </is>
      </c>
    </row>
    <row r="216">
      <c r="A216" s="14" t="inlineStr">
        <is>
          <t>Peru</t>
        </is>
      </c>
      <c r="B216" s="14" t="inlineStr">
        <is>
          <t>Fixed</t>
        </is>
      </c>
      <c r="C216" s="14" t="inlineStr">
        <is>
          <t>North Am</t>
        </is>
      </c>
      <c r="D216" s="14" t="inlineStr">
        <is>
          <t>Prices_int row 274</t>
        </is>
      </c>
    </row>
    <row r="217">
      <c r="A217" s="14" t="inlineStr">
        <is>
          <t>Suriname</t>
        </is>
      </c>
      <c r="B217" s="14" t="inlineStr">
        <is>
          <t>Fixed</t>
        </is>
      </c>
      <c r="C217" s="14" t="inlineStr">
        <is>
          <t>North Am</t>
        </is>
      </c>
      <c r="D217" s="14" t="inlineStr">
        <is>
          <t>Prices_int row 275</t>
        </is>
      </c>
    </row>
    <row r="218">
      <c r="A218" s="14" t="inlineStr">
        <is>
          <t>Trinidad and Tobago</t>
        </is>
      </c>
      <c r="B218" s="14" t="inlineStr">
        <is>
          <t>Fixed</t>
        </is>
      </c>
      <c r="C218" s="14" t="inlineStr">
        <is>
          <t>North Am</t>
        </is>
      </c>
      <c r="D218" s="14" t="inlineStr">
        <is>
          <t>Prices_int row 276</t>
        </is>
      </c>
    </row>
    <row r="219">
      <c r="A219" s="14" t="inlineStr">
        <is>
          <t>United States</t>
        </is>
      </c>
      <c r="B219" s="14" t="inlineStr">
        <is>
          <t>Fixed</t>
        </is>
      </c>
      <c r="C219" s="14" t="inlineStr">
        <is>
          <t>North Am</t>
        </is>
      </c>
      <c r="D219" s="14" t="inlineStr">
        <is>
          <t>Prices_int row 277</t>
        </is>
      </c>
    </row>
    <row r="220">
      <c r="A220" s="14" t="inlineStr">
        <is>
          <t>World aviation</t>
        </is>
      </c>
      <c r="B220" s="14" t="inlineStr">
        <is>
          <t>Fixed</t>
        </is>
      </c>
      <c r="C220" s="14" t="inlineStr">
        <is>
          <t>LNG</t>
        </is>
      </c>
      <c r="D220" s="14" t="inlineStr">
        <is>
          <t>Prices_int row 278</t>
        </is>
      </c>
    </row>
    <row r="221">
      <c r="A221" s="14" t="inlineStr">
        <is>
          <t>World marine</t>
        </is>
      </c>
      <c r="B221" s="14" t="inlineStr">
        <is>
          <t>Fixed</t>
        </is>
      </c>
      <c r="C221" s="14" t="inlineStr">
        <is>
          <t>LNG</t>
        </is>
      </c>
      <c r="D221" s="14" t="inlineStr">
        <is>
          <t>Prices_int row 279</t>
        </is>
      </c>
    </row>
    <row r="222">
      <c r="A222" s="14" t="inlineStr">
        <is>
          <t>Venezuela</t>
        </is>
      </c>
      <c r="B222" s="14" t="inlineStr">
        <is>
          <t>Fixed</t>
        </is>
      </c>
      <c r="C222" s="14" t="inlineStr">
        <is>
          <t>North Am</t>
        </is>
      </c>
      <c r="D222" s="14" t="inlineStr">
        <is>
          <t>Prices_int row 280</t>
        </is>
      </c>
    </row>
    <row r="223">
      <c r="A223" s="14" t="inlineStr">
        <is>
          <t>Uruguay</t>
        </is>
      </c>
      <c r="B223" s="14" t="inlineStr">
        <is>
          <t>Fixed</t>
        </is>
      </c>
      <c r="C223" s="14" t="inlineStr">
        <is>
          <t>North Am</t>
        </is>
      </c>
      <c r="D223" s="14" t="inlineStr">
        <is>
          <t>Prices_int row 281</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31"/>
  <sheetViews>
    <sheetView tabSelected="0" workbookViewId="0">
      <pane xSplit="1" ySplit="3" topLeftCell="B4" activePane="bottomRight" state="frozen"/>
      <selection pane="topRight"/>
      <selection pane="bottomLeft"/>
      <selection pane="bottomRight" activeCell="A1" sqref="A1"/>
    </sheetView>
  </sheetViews>
  <sheetFormatPr baseColWidth="8" defaultRowHeight="15" outlineLevelCol="0"/>
  <cols>
    <col width="18" customWidth="1" min="1" max="1"/>
  </cols>
  <sheetData>
    <row r="1">
      <c r="A1" s="14" t="inlineStr">
        <is>
          <t>Source: legacy Mitigation rows 583-602 via kernel v1.6 Data_Energy (Egypt only so far)</t>
        </is>
      </c>
    </row>
    <row r="2">
      <c r="A2" s="2" t="inlineStr">
        <is>
          <t>Base-year energy use by subsector and fuel (ktoe)</t>
        </is>
      </c>
      <c r="B2" s="3" t="n"/>
      <c r="C2" s="3" t="n"/>
      <c r="D2" s="3" t="n"/>
      <c r="E2" s="3" t="n"/>
      <c r="F2" s="3" t="n"/>
      <c r="G2" s="3" t="n"/>
    </row>
    <row r="3">
      <c r="A3" s="59" t="inlineStr">
        <is>
          <t>key</t>
        </is>
      </c>
      <c r="B3" s="59" t="inlineStr">
        <is>
          <t>country</t>
        </is>
      </c>
      <c r="C3" s="59" t="inlineStr">
        <is>
          <t>year</t>
        </is>
      </c>
      <c r="D3" s="59" t="inlineStr">
        <is>
          <t>subsector</t>
        </is>
      </c>
      <c r="E3" s="59" t="inlineStr">
        <is>
          <t>fuel</t>
        </is>
      </c>
      <c r="F3" s="59" t="inlineStr">
        <is>
          <t>ktoe</t>
        </is>
      </c>
      <c r="G3" s="59" t="inlineStr">
        <is>
          <t>source</t>
        </is>
      </c>
    </row>
    <row r="4">
      <c r="A4" s="14" t="inlineStr">
        <is>
          <t>EGY|2022|rod|coa</t>
        </is>
      </c>
      <c r="B4" s="14" t="inlineStr">
        <is>
          <t>EGY</t>
        </is>
      </c>
      <c r="C4" s="14" t="n">
        <v>2022</v>
      </c>
      <c r="D4" s="14" t="inlineStr">
        <is>
          <t>rod</t>
        </is>
      </c>
      <c r="E4" s="14" t="inlineStr">
        <is>
          <t>coa</t>
        </is>
      </c>
      <c r="F4" s="14" t="n">
        <v>0</v>
      </c>
      <c r="G4" s="14" t="inlineStr">
        <is>
          <t>Kernel v1.6 Data_Energy = legacy Mitigation rows 583-602</t>
        </is>
      </c>
    </row>
    <row r="5">
      <c r="A5" s="14" t="inlineStr">
        <is>
          <t>EGY|2022|ral|coa</t>
        </is>
      </c>
      <c r="B5" s="14" t="inlineStr">
        <is>
          <t>EGY</t>
        </is>
      </c>
      <c r="C5" s="14" t="n">
        <v>2022</v>
      </c>
      <c r="D5" s="14" t="inlineStr">
        <is>
          <t>ral</t>
        </is>
      </c>
      <c r="E5" s="14" t="inlineStr">
        <is>
          <t>coa</t>
        </is>
      </c>
      <c r="F5" s="14" t="n">
        <v>0</v>
      </c>
      <c r="G5" s="14" t="inlineStr">
        <is>
          <t>Kernel v1.6 Data_Energy = legacy Mitigation rows 583-602</t>
        </is>
      </c>
    </row>
    <row r="6">
      <c r="A6" s="14" t="inlineStr">
        <is>
          <t>EGY|2022|avi|coa</t>
        </is>
      </c>
      <c r="B6" s="14" t="inlineStr">
        <is>
          <t>EGY</t>
        </is>
      </c>
      <c r="C6" s="14" t="n">
        <v>2022</v>
      </c>
      <c r="D6" s="14" t="inlineStr">
        <is>
          <t>avi</t>
        </is>
      </c>
      <c r="E6" s="14" t="inlineStr">
        <is>
          <t>coa</t>
        </is>
      </c>
      <c r="F6" s="14" t="n">
        <v>0</v>
      </c>
      <c r="G6" s="14" t="inlineStr">
        <is>
          <t>Kernel v1.6 Data_Energy = legacy Mitigation rows 583-602</t>
        </is>
      </c>
    </row>
    <row r="7">
      <c r="A7" s="14" t="inlineStr">
        <is>
          <t>EGY|2022|nav|coa</t>
        </is>
      </c>
      <c r="B7" s="14" t="inlineStr">
        <is>
          <t>EGY</t>
        </is>
      </c>
      <c r="C7" s="14" t="n">
        <v>2022</v>
      </c>
      <c r="D7" s="14" t="inlineStr">
        <is>
          <t>nav</t>
        </is>
      </c>
      <c r="E7" s="14" t="inlineStr">
        <is>
          <t>coa</t>
        </is>
      </c>
      <c r="F7" s="14" t="n">
        <v>0</v>
      </c>
      <c r="G7" s="14" t="inlineStr">
        <is>
          <t>Kernel v1.6 Data_Energy = legacy Mitigation rows 583-602</t>
        </is>
      </c>
    </row>
    <row r="8">
      <c r="A8" s="14" t="inlineStr">
        <is>
          <t>EGY|2022|res|coa</t>
        </is>
      </c>
      <c r="B8" s="14" t="inlineStr">
        <is>
          <t>EGY</t>
        </is>
      </c>
      <c r="C8" s="14" t="n">
        <v>2022</v>
      </c>
      <c r="D8" s="14" t="inlineStr">
        <is>
          <t>res</t>
        </is>
      </c>
      <c r="E8" s="14" t="inlineStr">
        <is>
          <t>coa</t>
        </is>
      </c>
      <c r="F8" s="14" t="n">
        <v>1.67290731426795</v>
      </c>
      <c r="G8" s="14" t="inlineStr">
        <is>
          <t>Kernel v1.6 Data_Energy = legacy Mitigation rows 583-602</t>
        </is>
      </c>
    </row>
    <row r="9">
      <c r="A9" s="14" t="inlineStr">
        <is>
          <t>EGY|2022|foo|coa</t>
        </is>
      </c>
      <c r="B9" s="14" t="inlineStr">
        <is>
          <t>EGY</t>
        </is>
      </c>
      <c r="C9" s="14" t="n">
        <v>2022</v>
      </c>
      <c r="D9" s="14" t="inlineStr">
        <is>
          <t>foo</t>
        </is>
      </c>
      <c r="E9" s="14" t="inlineStr">
        <is>
          <t>coa</t>
        </is>
      </c>
      <c r="F9" s="14" t="n">
        <v>0</v>
      </c>
      <c r="G9" s="14" t="inlineStr">
        <is>
          <t>Kernel v1.6 Data_Energy = legacy Mitigation rows 583-602</t>
        </is>
      </c>
    </row>
    <row r="10">
      <c r="A10" s="14" t="inlineStr">
        <is>
          <t>EGY|2022|srv|coa</t>
        </is>
      </c>
      <c r="B10" s="14" t="inlineStr">
        <is>
          <t>EGY</t>
        </is>
      </c>
      <c r="C10" s="14" t="n">
        <v>2022</v>
      </c>
      <c r="D10" s="14" t="inlineStr">
        <is>
          <t>srv</t>
        </is>
      </c>
      <c r="E10" s="14" t="inlineStr">
        <is>
          <t>coa</t>
        </is>
      </c>
      <c r="F10" s="14" t="n">
        <v>0</v>
      </c>
      <c r="G10" s="14" t="inlineStr">
        <is>
          <t>Kernel v1.6 Data_Energy = legacy Mitigation rows 583-602</t>
        </is>
      </c>
    </row>
    <row r="11">
      <c r="A11" s="14" t="inlineStr">
        <is>
          <t>EGY|2022|mch|coa</t>
        </is>
      </c>
      <c r="B11" s="14" t="inlineStr">
        <is>
          <t>EGY</t>
        </is>
      </c>
      <c r="C11" s="14" t="n">
        <v>2022</v>
      </c>
      <c r="D11" s="14" t="inlineStr">
        <is>
          <t>mch</t>
        </is>
      </c>
      <c r="E11" s="14" t="inlineStr">
        <is>
          <t>coa</t>
        </is>
      </c>
      <c r="F11" s="14" t="n">
        <v>0</v>
      </c>
      <c r="G11" s="14" t="inlineStr">
        <is>
          <t>Kernel v1.6 Data_Energy = legacy Mitigation rows 583-602</t>
        </is>
      </c>
    </row>
    <row r="12">
      <c r="A12" s="14" t="inlineStr">
        <is>
          <t>EGY|2022|irn|coa</t>
        </is>
      </c>
      <c r="B12" s="14" t="inlineStr">
        <is>
          <t>EGY</t>
        </is>
      </c>
      <c r="C12" s="14" t="n">
        <v>2022</v>
      </c>
      <c r="D12" s="14" t="inlineStr">
        <is>
          <t>irn</t>
        </is>
      </c>
      <c r="E12" s="14" t="inlineStr">
        <is>
          <t>coa</t>
        </is>
      </c>
      <c r="F12" s="14" t="n">
        <v>232.657354770131</v>
      </c>
      <c r="G12" s="14" t="inlineStr">
        <is>
          <t>Kernel v1.6 Data_Energy = legacy Mitigation rows 583-602</t>
        </is>
      </c>
    </row>
    <row r="13">
      <c r="A13" s="14" t="inlineStr">
        <is>
          <t>EGY|2022|nfm|coa</t>
        </is>
      </c>
      <c r="B13" s="14" t="inlineStr">
        <is>
          <t>EGY</t>
        </is>
      </c>
      <c r="C13" s="14" t="n">
        <v>2022</v>
      </c>
      <c r="D13" s="14" t="inlineStr">
        <is>
          <t>nfm</t>
        </is>
      </c>
      <c r="E13" s="14" t="inlineStr">
        <is>
          <t>coa</t>
        </is>
      </c>
      <c r="F13" s="14" t="n">
        <v>0</v>
      </c>
      <c r="G13" s="14" t="inlineStr">
        <is>
          <t>Kernel v1.6 Data_Energy = legacy Mitigation rows 583-602</t>
        </is>
      </c>
    </row>
    <row r="14">
      <c r="A14" s="14" t="inlineStr">
        <is>
          <t>EGY|2022|mac|coa</t>
        </is>
      </c>
      <c r="B14" s="14" t="inlineStr">
        <is>
          <t>EGY</t>
        </is>
      </c>
      <c r="C14" s="14" t="n">
        <v>2022</v>
      </c>
      <c r="D14" s="14" t="inlineStr">
        <is>
          <t>mac</t>
        </is>
      </c>
      <c r="E14" s="14" t="inlineStr">
        <is>
          <t>coa</t>
        </is>
      </c>
      <c r="F14" s="14" t="n">
        <v>0</v>
      </c>
      <c r="G14" s="14" t="inlineStr">
        <is>
          <t>Kernel v1.6 Data_Energy = legacy Mitigation rows 583-602</t>
        </is>
      </c>
    </row>
    <row r="15">
      <c r="A15" s="14" t="inlineStr">
        <is>
          <t>EGY|2022|cem|coa</t>
        </is>
      </c>
      <c r="B15" s="14" t="inlineStr">
        <is>
          <t>EGY</t>
        </is>
      </c>
      <c r="C15" s="14" t="n">
        <v>2022</v>
      </c>
      <c r="D15" s="14" t="inlineStr">
        <is>
          <t>cem</t>
        </is>
      </c>
      <c r="E15" s="14" t="inlineStr">
        <is>
          <t>coa</t>
        </is>
      </c>
      <c r="F15" s="14" t="n">
        <v>1463.05522446279</v>
      </c>
      <c r="G15" s="14" t="inlineStr">
        <is>
          <t>Kernel v1.6 Data_Energy = legacy Mitigation rows 583-602</t>
        </is>
      </c>
    </row>
    <row r="16">
      <c r="A16" s="14" t="inlineStr">
        <is>
          <t>EGY|2022|omn|coa</t>
        </is>
      </c>
      <c r="B16" s="14" t="inlineStr">
        <is>
          <t>EGY</t>
        </is>
      </c>
      <c r="C16" s="14" t="n">
        <v>2022</v>
      </c>
      <c r="D16" s="14" t="inlineStr">
        <is>
          <t>omn</t>
        </is>
      </c>
      <c r="E16" s="14" t="inlineStr">
        <is>
          <t>coa</t>
        </is>
      </c>
      <c r="F16" s="14" t="n">
        <v>0</v>
      </c>
      <c r="G16" s="14" t="inlineStr">
        <is>
          <t>Kernel v1.6 Data_Energy = legacy Mitigation rows 583-602</t>
        </is>
      </c>
    </row>
    <row r="17">
      <c r="A17" s="14" t="inlineStr">
        <is>
          <t>EGY|2022|cst|coa</t>
        </is>
      </c>
      <c r="B17" s="14" t="inlineStr">
        <is>
          <t>EGY</t>
        </is>
      </c>
      <c r="C17" s="14" t="n">
        <v>2022</v>
      </c>
      <c r="D17" s="14" t="inlineStr">
        <is>
          <t>cst</t>
        </is>
      </c>
      <c r="E17" s="14" t="inlineStr">
        <is>
          <t>coa</t>
        </is>
      </c>
      <c r="F17" s="14" t="n">
        <v>0</v>
      </c>
      <c r="G17" s="14" t="inlineStr">
        <is>
          <t>Kernel v1.6 Data_Energy = legacy Mitigation rows 583-602</t>
        </is>
      </c>
    </row>
    <row r="18">
      <c r="A18" s="14" t="inlineStr">
        <is>
          <t>EGY|2022|ftr|coa</t>
        </is>
      </c>
      <c r="B18" s="14" t="inlineStr">
        <is>
          <t>EGY</t>
        </is>
      </c>
      <c r="C18" s="14" t="n">
        <v>2022</v>
      </c>
      <c r="D18" s="14" t="inlineStr">
        <is>
          <t>ftr</t>
        </is>
      </c>
      <c r="E18" s="14" t="inlineStr">
        <is>
          <t>coa</t>
        </is>
      </c>
      <c r="F18" s="14" t="n">
        <v>0</v>
      </c>
      <c r="G18" s="14" t="inlineStr">
        <is>
          <t>Kernel v1.6 Data_Energy = legacy Mitigation rows 583-602</t>
        </is>
      </c>
    </row>
    <row r="19">
      <c r="A19" s="14" t="inlineStr">
        <is>
          <t>EGY|2022|oen|coa</t>
        </is>
      </c>
      <c r="B19" s="14" t="inlineStr">
        <is>
          <t>EGY</t>
        </is>
      </c>
      <c r="C19" s="14" t="n">
        <v>2022</v>
      </c>
      <c r="D19" s="14" t="inlineStr">
        <is>
          <t>oen</t>
        </is>
      </c>
      <c r="E19" s="14" t="inlineStr">
        <is>
          <t>coa</t>
        </is>
      </c>
      <c r="F19" s="14" t="n">
        <v>0</v>
      </c>
      <c r="G19" s="14" t="inlineStr">
        <is>
          <t>Kernel v1.6 Data_Energy = legacy Mitigation rows 583-602</t>
        </is>
      </c>
    </row>
    <row r="20">
      <c r="A20" s="14" t="inlineStr">
        <is>
          <t>EGY|2022|rod|nga</t>
        </is>
      </c>
      <c r="B20" s="14" t="inlineStr">
        <is>
          <t>EGY</t>
        </is>
      </c>
      <c r="C20" s="14" t="n">
        <v>2022</v>
      </c>
      <c r="D20" s="14" t="inlineStr">
        <is>
          <t>rod</t>
        </is>
      </c>
      <c r="E20" s="14" t="inlineStr">
        <is>
          <t>nga</t>
        </is>
      </c>
      <c r="F20" s="14" t="n">
        <v>541.703992516236</v>
      </c>
      <c r="G20" s="14" t="inlineStr">
        <is>
          <t>Kernel v1.6 Data_Energy = legacy Mitigation rows 583-602</t>
        </is>
      </c>
    </row>
    <row r="21">
      <c r="A21" s="14" t="inlineStr">
        <is>
          <t>EGY|2022|ral|nga</t>
        </is>
      </c>
      <c r="B21" s="14" t="inlineStr">
        <is>
          <t>EGY</t>
        </is>
      </c>
      <c r="C21" s="14" t="n">
        <v>2022</v>
      </c>
      <c r="D21" s="14" t="inlineStr">
        <is>
          <t>ral</t>
        </is>
      </c>
      <c r="E21" s="14" t="inlineStr">
        <is>
          <t>nga</t>
        </is>
      </c>
      <c r="F21" s="14" t="n">
        <v>0</v>
      </c>
      <c r="G21" s="14" t="inlineStr">
        <is>
          <t>Kernel v1.6 Data_Energy = legacy Mitigation rows 583-602</t>
        </is>
      </c>
    </row>
    <row r="22">
      <c r="A22" s="14" t="inlineStr">
        <is>
          <t>EGY|2022|avi|nga</t>
        </is>
      </c>
      <c r="B22" s="14" t="inlineStr">
        <is>
          <t>EGY</t>
        </is>
      </c>
      <c r="C22" s="14" t="n">
        <v>2022</v>
      </c>
      <c r="D22" s="14" t="inlineStr">
        <is>
          <t>avi</t>
        </is>
      </c>
      <c r="E22" s="14" t="inlineStr">
        <is>
          <t>nga</t>
        </is>
      </c>
      <c r="F22" s="14" t="n">
        <v>0</v>
      </c>
      <c r="G22" s="14" t="inlineStr">
        <is>
          <t>Kernel v1.6 Data_Energy = legacy Mitigation rows 583-602</t>
        </is>
      </c>
    </row>
    <row r="23">
      <c r="A23" s="14" t="inlineStr">
        <is>
          <t>EGY|2022|nav|nga</t>
        </is>
      </c>
      <c r="B23" s="14" t="inlineStr">
        <is>
          <t>EGY</t>
        </is>
      </c>
      <c r="C23" s="14" t="n">
        <v>2022</v>
      </c>
      <c r="D23" s="14" t="inlineStr">
        <is>
          <t>nav</t>
        </is>
      </c>
      <c r="E23" s="14" t="inlineStr">
        <is>
          <t>nga</t>
        </is>
      </c>
      <c r="F23" s="14" t="n">
        <v>0</v>
      </c>
      <c r="G23" s="14" t="inlineStr">
        <is>
          <t>Kernel v1.6 Data_Energy = legacy Mitigation rows 583-602</t>
        </is>
      </c>
    </row>
    <row r="24">
      <c r="A24" s="14" t="inlineStr">
        <is>
          <t>EGY|2022|res|nga</t>
        </is>
      </c>
      <c r="B24" s="14" t="inlineStr">
        <is>
          <t>EGY</t>
        </is>
      </c>
      <c r="C24" s="14" t="n">
        <v>2022</v>
      </c>
      <c r="D24" s="14" t="inlineStr">
        <is>
          <t>res</t>
        </is>
      </c>
      <c r="E24" s="14" t="inlineStr">
        <is>
          <t>nga</t>
        </is>
      </c>
      <c r="F24" s="14" t="n">
        <v>2035.46041977272</v>
      </c>
      <c r="G24" s="14" t="inlineStr">
        <is>
          <t>Kernel v1.6 Data_Energy = legacy Mitigation rows 583-602</t>
        </is>
      </c>
    </row>
    <row r="25">
      <c r="A25" s="14" t="inlineStr">
        <is>
          <t>EGY|2022|foo|nga</t>
        </is>
      </c>
      <c r="B25" s="14" t="inlineStr">
        <is>
          <t>EGY</t>
        </is>
      </c>
      <c r="C25" s="14" t="n">
        <v>2022</v>
      </c>
      <c r="D25" s="14" t="inlineStr">
        <is>
          <t>foo</t>
        </is>
      </c>
      <c r="E25" s="14" t="inlineStr">
        <is>
          <t>nga</t>
        </is>
      </c>
      <c r="F25" s="14" t="n">
        <v>0</v>
      </c>
      <c r="G25" s="14" t="inlineStr">
        <is>
          <t>Kernel v1.6 Data_Energy = legacy Mitigation rows 583-602</t>
        </is>
      </c>
    </row>
    <row r="26">
      <c r="A26" s="14" t="inlineStr">
        <is>
          <t>EGY|2022|srv|nga</t>
        </is>
      </c>
      <c r="B26" s="14" t="inlineStr">
        <is>
          <t>EGY</t>
        </is>
      </c>
      <c r="C26" s="14" t="n">
        <v>2022</v>
      </c>
      <c r="D26" s="14" t="inlineStr">
        <is>
          <t>srv</t>
        </is>
      </c>
      <c r="E26" s="14" t="inlineStr">
        <is>
          <t>nga</t>
        </is>
      </c>
      <c r="F26" s="14" t="n">
        <v>0</v>
      </c>
      <c r="G26" s="14" t="inlineStr">
        <is>
          <t>Kernel v1.6 Data_Energy = legacy Mitigation rows 583-602</t>
        </is>
      </c>
    </row>
    <row r="27">
      <c r="A27" s="14" t="inlineStr">
        <is>
          <t>EGY|2022|mch|nga</t>
        </is>
      </c>
      <c r="B27" s="14" t="inlineStr">
        <is>
          <t>EGY</t>
        </is>
      </c>
      <c r="C27" s="14" t="n">
        <v>2022</v>
      </c>
      <c r="D27" s="14" t="inlineStr">
        <is>
          <t>mch</t>
        </is>
      </c>
      <c r="E27" s="14" t="inlineStr">
        <is>
          <t>nga</t>
        </is>
      </c>
      <c r="F27" s="14" t="n">
        <v>0</v>
      </c>
      <c r="G27" s="14" t="inlineStr">
        <is>
          <t>Kernel v1.6 Data_Energy = legacy Mitigation rows 583-602</t>
        </is>
      </c>
    </row>
    <row r="28">
      <c r="A28" s="14" t="inlineStr">
        <is>
          <t>EGY|2022|irn|nga</t>
        </is>
      </c>
      <c r="B28" s="14" t="inlineStr">
        <is>
          <t>EGY</t>
        </is>
      </c>
      <c r="C28" s="14" t="n">
        <v>2022</v>
      </c>
      <c r="D28" s="14" t="inlineStr">
        <is>
          <t>irn</t>
        </is>
      </c>
      <c r="E28" s="14" t="inlineStr">
        <is>
          <t>nga</t>
        </is>
      </c>
      <c r="F28" s="14" t="n">
        <v>1669.05671904213</v>
      </c>
      <c r="G28" s="14" t="inlineStr">
        <is>
          <t>Kernel v1.6 Data_Energy = legacy Mitigation rows 583-602</t>
        </is>
      </c>
    </row>
    <row r="29">
      <c r="A29" s="14" t="inlineStr">
        <is>
          <t>EGY|2022|nfm|nga</t>
        </is>
      </c>
      <c r="B29" s="14" t="inlineStr">
        <is>
          <t>EGY</t>
        </is>
      </c>
      <c r="C29" s="14" t="n">
        <v>2022</v>
      </c>
      <c r="D29" s="14" t="inlineStr">
        <is>
          <t>nfm</t>
        </is>
      </c>
      <c r="E29" s="14" t="inlineStr">
        <is>
          <t>nga</t>
        </is>
      </c>
      <c r="F29" s="14" t="n">
        <v>0</v>
      </c>
      <c r="G29" s="14" t="inlineStr">
        <is>
          <t>Kernel v1.6 Data_Energy = legacy Mitigation rows 583-602</t>
        </is>
      </c>
    </row>
    <row r="30">
      <c r="A30" s="14" t="inlineStr">
        <is>
          <t>EGY|2022|mac|nga</t>
        </is>
      </c>
      <c r="B30" s="14" t="inlineStr">
        <is>
          <t>EGY</t>
        </is>
      </c>
      <c r="C30" s="14" t="n">
        <v>2022</v>
      </c>
      <c r="D30" s="14" t="inlineStr">
        <is>
          <t>mac</t>
        </is>
      </c>
      <c r="E30" s="14" t="inlineStr">
        <is>
          <t>nga</t>
        </is>
      </c>
      <c r="F30" s="14" t="n">
        <v>0</v>
      </c>
      <c r="G30" s="14" t="inlineStr">
        <is>
          <t>Kernel v1.6 Data_Energy = legacy Mitigation rows 583-602</t>
        </is>
      </c>
    </row>
    <row r="31">
      <c r="A31" s="14" t="inlineStr">
        <is>
          <t>EGY|2022|cem|nga</t>
        </is>
      </c>
      <c r="B31" s="14" t="inlineStr">
        <is>
          <t>EGY</t>
        </is>
      </c>
      <c r="C31" s="14" t="n">
        <v>2022</v>
      </c>
      <c r="D31" s="14" t="inlineStr">
        <is>
          <t>cem</t>
        </is>
      </c>
      <c r="E31" s="14" t="inlineStr">
        <is>
          <t>nga</t>
        </is>
      </c>
      <c r="F31" s="14" t="n">
        <v>1747.39153476208</v>
      </c>
      <c r="G31" s="14" t="inlineStr">
        <is>
          <t>Kernel v1.6 Data_Energy = legacy Mitigation rows 583-602</t>
        </is>
      </c>
    </row>
    <row r="32">
      <c r="A32" s="14" t="inlineStr">
        <is>
          <t>EGY|2022|omn|nga</t>
        </is>
      </c>
      <c r="B32" s="14" t="inlineStr">
        <is>
          <t>EGY</t>
        </is>
      </c>
      <c r="C32" s="14" t="n">
        <v>2022</v>
      </c>
      <c r="D32" s="14" t="inlineStr">
        <is>
          <t>omn</t>
        </is>
      </c>
      <c r="E32" s="14" t="inlineStr">
        <is>
          <t>nga</t>
        </is>
      </c>
      <c r="F32" s="14" t="n">
        <v>960.1300372147859</v>
      </c>
      <c r="G32" s="14" t="inlineStr">
        <is>
          <t>Kernel v1.6 Data_Energy = legacy Mitigation rows 583-602</t>
        </is>
      </c>
    </row>
    <row r="33">
      <c r="A33" s="14" t="inlineStr">
        <is>
          <t>EGY|2022|cst|nga</t>
        </is>
      </c>
      <c r="B33" s="14" t="inlineStr">
        <is>
          <t>EGY</t>
        </is>
      </c>
      <c r="C33" s="14" t="n">
        <v>2022</v>
      </c>
      <c r="D33" s="14" t="inlineStr">
        <is>
          <t>cst</t>
        </is>
      </c>
      <c r="E33" s="14" t="inlineStr">
        <is>
          <t>nga</t>
        </is>
      </c>
      <c r="F33" s="14" t="n">
        <v>0</v>
      </c>
      <c r="G33" s="14" t="inlineStr">
        <is>
          <t>Kernel v1.6 Data_Energy = legacy Mitigation rows 583-602</t>
        </is>
      </c>
    </row>
    <row r="34">
      <c r="A34" s="14" t="inlineStr">
        <is>
          <t>EGY|2022|ftr|nga</t>
        </is>
      </c>
      <c r="B34" s="14" t="inlineStr">
        <is>
          <t>EGY</t>
        </is>
      </c>
      <c r="C34" s="14" t="n">
        <v>2022</v>
      </c>
      <c r="D34" s="14" t="inlineStr">
        <is>
          <t>ftr</t>
        </is>
      </c>
      <c r="E34" s="14" t="inlineStr">
        <is>
          <t>nga</t>
        </is>
      </c>
      <c r="F34" s="14" t="n">
        <v>7454.00582946635</v>
      </c>
      <c r="G34" s="14" t="inlineStr">
        <is>
          <t>Kernel v1.6 Data_Energy = legacy Mitigation rows 583-602</t>
        </is>
      </c>
    </row>
    <row r="35">
      <c r="A35" s="14" t="inlineStr">
        <is>
          <t>EGY|2022|oen|nga</t>
        </is>
      </c>
      <c r="B35" s="14" t="inlineStr">
        <is>
          <t>EGY</t>
        </is>
      </c>
      <c r="C35" s="14" t="n">
        <v>2022</v>
      </c>
      <c r="D35" s="14" t="inlineStr">
        <is>
          <t>oen</t>
        </is>
      </c>
      <c r="E35" s="14" t="inlineStr">
        <is>
          <t>nga</t>
        </is>
      </c>
      <c r="F35" s="14" t="n">
        <v>0</v>
      </c>
      <c r="G35" s="14" t="inlineStr">
        <is>
          <t>Kernel v1.6 Data_Energy = legacy Mitigation rows 583-602</t>
        </is>
      </c>
    </row>
    <row r="36">
      <c r="A36" s="14" t="inlineStr">
        <is>
          <t>EGY|2022|rod|oop</t>
        </is>
      </c>
      <c r="B36" s="14" t="inlineStr">
        <is>
          <t>EGY</t>
        </is>
      </c>
      <c r="C36" s="14" t="n">
        <v>2022</v>
      </c>
      <c r="D36" s="14" t="inlineStr">
        <is>
          <t>rod</t>
        </is>
      </c>
      <c r="E36" s="14" t="inlineStr">
        <is>
          <t>oop</t>
        </is>
      </c>
      <c r="F36" s="14" t="n">
        <v>0</v>
      </c>
      <c r="G36" s="14" t="inlineStr">
        <is>
          <t>Kernel v1.6 Data_Energy = legacy Mitigation rows 583-602</t>
        </is>
      </c>
    </row>
    <row r="37">
      <c r="A37" s="14" t="inlineStr">
        <is>
          <t>EGY|2022|ral|oop</t>
        </is>
      </c>
      <c r="B37" s="14" t="inlineStr">
        <is>
          <t>EGY</t>
        </is>
      </c>
      <c r="C37" s="14" t="n">
        <v>2022</v>
      </c>
      <c r="D37" s="14" t="inlineStr">
        <is>
          <t>ral</t>
        </is>
      </c>
      <c r="E37" s="14" t="inlineStr">
        <is>
          <t>oop</t>
        </is>
      </c>
      <c r="F37" s="14" t="n">
        <v>0</v>
      </c>
      <c r="G37" s="14" t="inlineStr">
        <is>
          <t>Kernel v1.6 Data_Energy = legacy Mitigation rows 583-602</t>
        </is>
      </c>
    </row>
    <row r="38">
      <c r="A38" s="14" t="inlineStr">
        <is>
          <t>EGY|2022|avi|oop</t>
        </is>
      </c>
      <c r="B38" s="14" t="inlineStr">
        <is>
          <t>EGY</t>
        </is>
      </c>
      <c r="C38" s="14" t="n">
        <v>2022</v>
      </c>
      <c r="D38" s="14" t="inlineStr">
        <is>
          <t>avi</t>
        </is>
      </c>
      <c r="E38" s="14" t="inlineStr">
        <is>
          <t>oop</t>
        </is>
      </c>
      <c r="F38" s="14" t="n">
        <v>0</v>
      </c>
      <c r="G38" s="14" t="inlineStr">
        <is>
          <t>Kernel v1.6 Data_Energy = legacy Mitigation rows 583-602</t>
        </is>
      </c>
    </row>
    <row r="39">
      <c r="A39" s="14" t="inlineStr">
        <is>
          <t>EGY|2022|nav|oop</t>
        </is>
      </c>
      <c r="B39" s="14" t="inlineStr">
        <is>
          <t>EGY</t>
        </is>
      </c>
      <c r="C39" s="14" t="n">
        <v>2022</v>
      </c>
      <c r="D39" s="14" t="inlineStr">
        <is>
          <t>nav</t>
        </is>
      </c>
      <c r="E39" s="14" t="inlineStr">
        <is>
          <t>oop</t>
        </is>
      </c>
      <c r="F39" s="14" t="n">
        <v>290.709497169709</v>
      </c>
      <c r="G39" s="14" t="inlineStr">
        <is>
          <t>Kernel v1.6 Data_Energy = legacy Mitigation rows 583-602</t>
        </is>
      </c>
    </row>
    <row r="40">
      <c r="A40" s="14" t="inlineStr">
        <is>
          <t>EGY|2022|res|oop</t>
        </is>
      </c>
      <c r="B40" s="14" t="inlineStr">
        <is>
          <t>EGY</t>
        </is>
      </c>
      <c r="C40" s="14" t="n">
        <v>2022</v>
      </c>
      <c r="D40" s="14" t="inlineStr">
        <is>
          <t>res</t>
        </is>
      </c>
      <c r="E40" s="14" t="inlineStr">
        <is>
          <t>oop</t>
        </is>
      </c>
      <c r="F40" s="14" t="n">
        <v>0</v>
      </c>
      <c r="G40" s="14" t="inlineStr">
        <is>
          <t>Kernel v1.6 Data_Energy = legacy Mitigation rows 583-602</t>
        </is>
      </c>
    </row>
    <row r="41">
      <c r="A41" s="14" t="inlineStr">
        <is>
          <t>EGY|2022|foo|oop</t>
        </is>
      </c>
      <c r="B41" s="14" t="inlineStr">
        <is>
          <t>EGY</t>
        </is>
      </c>
      <c r="C41" s="14" t="n">
        <v>2022</v>
      </c>
      <c r="D41" s="14" t="inlineStr">
        <is>
          <t>foo</t>
        </is>
      </c>
      <c r="E41" s="14" t="inlineStr">
        <is>
          <t>oop</t>
        </is>
      </c>
      <c r="F41" s="14" t="n">
        <v>0</v>
      </c>
      <c r="G41" s="14" t="inlineStr">
        <is>
          <t>Kernel v1.6 Data_Energy = legacy Mitigation rows 583-602</t>
        </is>
      </c>
    </row>
    <row r="42">
      <c r="A42" s="14" t="inlineStr">
        <is>
          <t>EGY|2022|srv|oop</t>
        </is>
      </c>
      <c r="B42" s="14" t="inlineStr">
        <is>
          <t>EGY</t>
        </is>
      </c>
      <c r="C42" s="14" t="n">
        <v>2022</v>
      </c>
      <c r="D42" s="14" t="inlineStr">
        <is>
          <t>srv</t>
        </is>
      </c>
      <c r="E42" s="14" t="inlineStr">
        <is>
          <t>oop</t>
        </is>
      </c>
      <c r="F42" s="14" t="n">
        <v>0</v>
      </c>
      <c r="G42" s="14" t="inlineStr">
        <is>
          <t>Kernel v1.6 Data_Energy = legacy Mitigation rows 583-602</t>
        </is>
      </c>
    </row>
    <row r="43">
      <c r="A43" s="14" t="inlineStr">
        <is>
          <t>EGY|2022|mch|oop</t>
        </is>
      </c>
      <c r="B43" s="14" t="inlineStr">
        <is>
          <t>EGY</t>
        </is>
      </c>
      <c r="C43" s="14" t="n">
        <v>2022</v>
      </c>
      <c r="D43" s="14" t="inlineStr">
        <is>
          <t>mch</t>
        </is>
      </c>
      <c r="E43" s="14" t="inlineStr">
        <is>
          <t>oop</t>
        </is>
      </c>
      <c r="F43" s="14" t="n">
        <v>0</v>
      </c>
      <c r="G43" s="14" t="inlineStr">
        <is>
          <t>Kernel v1.6 Data_Energy = legacy Mitigation rows 583-602</t>
        </is>
      </c>
    </row>
    <row r="44">
      <c r="A44" s="14" t="inlineStr">
        <is>
          <t>EGY|2022|irn|oop</t>
        </is>
      </c>
      <c r="B44" s="14" t="inlineStr">
        <is>
          <t>EGY</t>
        </is>
      </c>
      <c r="C44" s="14" t="n">
        <v>2022</v>
      </c>
      <c r="D44" s="14" t="inlineStr">
        <is>
          <t>irn</t>
        </is>
      </c>
      <c r="E44" s="14" t="inlineStr">
        <is>
          <t>oop</t>
        </is>
      </c>
      <c r="F44" s="14" t="n">
        <v>0</v>
      </c>
      <c r="G44" s="14" t="inlineStr">
        <is>
          <t>Kernel v1.6 Data_Energy = legacy Mitigation rows 583-602</t>
        </is>
      </c>
    </row>
    <row r="45">
      <c r="A45" s="14" t="inlineStr">
        <is>
          <t>EGY|2022|nfm|oop</t>
        </is>
      </c>
      <c r="B45" s="14" t="inlineStr">
        <is>
          <t>EGY</t>
        </is>
      </c>
      <c r="C45" s="14" t="n">
        <v>2022</v>
      </c>
      <c r="D45" s="14" t="inlineStr">
        <is>
          <t>nfm</t>
        </is>
      </c>
      <c r="E45" s="14" t="inlineStr">
        <is>
          <t>oop</t>
        </is>
      </c>
      <c r="F45" s="14" t="n">
        <v>0</v>
      </c>
      <c r="G45" s="14" t="inlineStr">
        <is>
          <t>Kernel v1.6 Data_Energy = legacy Mitigation rows 583-602</t>
        </is>
      </c>
    </row>
    <row r="46">
      <c r="A46" s="14" t="inlineStr">
        <is>
          <t>EGY|2022|mac|oop</t>
        </is>
      </c>
      <c r="B46" s="14" t="inlineStr">
        <is>
          <t>EGY</t>
        </is>
      </c>
      <c r="C46" s="14" t="n">
        <v>2022</v>
      </c>
      <c r="D46" s="14" t="inlineStr">
        <is>
          <t>mac</t>
        </is>
      </c>
      <c r="E46" s="14" t="inlineStr">
        <is>
          <t>oop</t>
        </is>
      </c>
      <c r="F46" s="14" t="n">
        <v>0</v>
      </c>
      <c r="G46" s="14" t="inlineStr">
        <is>
          <t>Kernel v1.6 Data_Energy = legacy Mitigation rows 583-602</t>
        </is>
      </c>
    </row>
    <row r="47">
      <c r="A47" s="14" t="inlineStr">
        <is>
          <t>EGY|2022|cem|oop</t>
        </is>
      </c>
      <c r="B47" s="14" t="inlineStr">
        <is>
          <t>EGY</t>
        </is>
      </c>
      <c r="C47" s="14" t="n">
        <v>2022</v>
      </c>
      <c r="D47" s="14" t="inlineStr">
        <is>
          <t>cem</t>
        </is>
      </c>
      <c r="E47" s="14" t="inlineStr">
        <is>
          <t>oop</t>
        </is>
      </c>
      <c r="F47" s="14" t="n">
        <v>0</v>
      </c>
      <c r="G47" s="14" t="inlineStr">
        <is>
          <t>Kernel v1.6 Data_Energy = legacy Mitigation rows 583-602</t>
        </is>
      </c>
    </row>
    <row r="48">
      <c r="A48" s="14" t="inlineStr">
        <is>
          <t>EGY|2022|omn|oop</t>
        </is>
      </c>
      <c r="B48" s="14" t="inlineStr">
        <is>
          <t>EGY</t>
        </is>
      </c>
      <c r="C48" s="14" t="n">
        <v>2022</v>
      </c>
      <c r="D48" s="14" t="inlineStr">
        <is>
          <t>omn</t>
        </is>
      </c>
      <c r="E48" s="14" t="inlineStr">
        <is>
          <t>oop</t>
        </is>
      </c>
      <c r="F48" s="14" t="n">
        <v>2347.52754403714</v>
      </c>
      <c r="G48" s="14" t="inlineStr">
        <is>
          <t>Kernel v1.6 Data_Energy = legacy Mitigation rows 583-602</t>
        </is>
      </c>
    </row>
    <row r="49">
      <c r="A49" s="14" t="inlineStr">
        <is>
          <t>EGY|2022|cst|oop</t>
        </is>
      </c>
      <c r="B49" s="14" t="inlineStr">
        <is>
          <t>EGY</t>
        </is>
      </c>
      <c r="C49" s="14" t="n">
        <v>2022</v>
      </c>
      <c r="D49" s="14" t="inlineStr">
        <is>
          <t>cst</t>
        </is>
      </c>
      <c r="E49" s="14" t="inlineStr">
        <is>
          <t>oop</t>
        </is>
      </c>
      <c r="F49" s="14" t="n">
        <v>0</v>
      </c>
      <c r="G49" s="14" t="inlineStr">
        <is>
          <t>Kernel v1.6 Data_Energy = legacy Mitigation rows 583-602</t>
        </is>
      </c>
    </row>
    <row r="50">
      <c r="A50" s="14" t="inlineStr">
        <is>
          <t>EGY|2022|ftr|oop</t>
        </is>
      </c>
      <c r="B50" s="14" t="inlineStr">
        <is>
          <t>EGY</t>
        </is>
      </c>
      <c r="C50" s="14" t="n">
        <v>2022</v>
      </c>
      <c r="D50" s="14" t="inlineStr">
        <is>
          <t>ftr</t>
        </is>
      </c>
      <c r="E50" s="14" t="inlineStr">
        <is>
          <t>oop</t>
        </is>
      </c>
      <c r="F50" s="14" t="n">
        <v>293.099212219656</v>
      </c>
      <c r="G50" s="14" t="inlineStr">
        <is>
          <t>Kernel v1.6 Data_Energy = legacy Mitigation rows 583-602</t>
        </is>
      </c>
    </row>
    <row r="51">
      <c r="A51" s="14" t="inlineStr">
        <is>
          <t>EGY|2022|oen|oop</t>
        </is>
      </c>
      <c r="B51" s="14" t="inlineStr">
        <is>
          <t>EGY</t>
        </is>
      </c>
      <c r="C51" s="14" t="n">
        <v>2022</v>
      </c>
      <c r="D51" s="14" t="inlineStr">
        <is>
          <t>oen</t>
        </is>
      </c>
      <c r="E51" s="14" t="inlineStr">
        <is>
          <t>oop</t>
        </is>
      </c>
      <c r="F51" s="14" t="n">
        <v>100.678839675172</v>
      </c>
      <c r="G51" s="14" t="inlineStr">
        <is>
          <t>Kernel v1.6 Data_Energy = legacy Mitigation rows 583-602</t>
        </is>
      </c>
    </row>
    <row r="52">
      <c r="A52" s="14" t="inlineStr">
        <is>
          <t>EGY|2022|rod|gso</t>
        </is>
      </c>
      <c r="B52" s="14" t="inlineStr">
        <is>
          <t>EGY</t>
        </is>
      </c>
      <c r="C52" s="14" t="n">
        <v>2022</v>
      </c>
      <c r="D52" s="14" t="inlineStr">
        <is>
          <t>rod</t>
        </is>
      </c>
      <c r="E52" s="14" t="inlineStr">
        <is>
          <t>gso</t>
        </is>
      </c>
      <c r="F52" s="14" t="n">
        <v>7577.29644334562</v>
      </c>
      <c r="G52" s="14" t="inlineStr">
        <is>
          <t>Kernel v1.6 Data_Energy = legacy Mitigation rows 583-602</t>
        </is>
      </c>
    </row>
    <row r="53">
      <c r="A53" s="14" t="inlineStr">
        <is>
          <t>EGY|2022|ral|gso</t>
        </is>
      </c>
      <c r="B53" s="14" t="inlineStr">
        <is>
          <t>EGY</t>
        </is>
      </c>
      <c r="C53" s="14" t="n">
        <v>2022</v>
      </c>
      <c r="D53" s="14" t="inlineStr">
        <is>
          <t>ral</t>
        </is>
      </c>
      <c r="E53" s="14" t="inlineStr">
        <is>
          <t>gso</t>
        </is>
      </c>
      <c r="F53" s="14" t="n">
        <v>0</v>
      </c>
      <c r="G53" s="14" t="inlineStr">
        <is>
          <t>Kernel v1.6 Data_Energy = legacy Mitigation rows 583-602</t>
        </is>
      </c>
    </row>
    <row r="54">
      <c r="A54" s="14" t="inlineStr">
        <is>
          <t>EGY|2022|avi|gso</t>
        </is>
      </c>
      <c r="B54" s="14" t="inlineStr">
        <is>
          <t>EGY</t>
        </is>
      </c>
      <c r="C54" s="14" t="n">
        <v>2022</v>
      </c>
      <c r="D54" s="14" t="inlineStr">
        <is>
          <t>avi</t>
        </is>
      </c>
      <c r="E54" s="14" t="inlineStr">
        <is>
          <t>gso</t>
        </is>
      </c>
      <c r="F54" s="14" t="n">
        <v>0</v>
      </c>
      <c r="G54" s="14" t="inlineStr">
        <is>
          <t>Kernel v1.6 Data_Energy = legacy Mitigation rows 583-602</t>
        </is>
      </c>
    </row>
    <row r="55">
      <c r="A55" s="14" t="inlineStr">
        <is>
          <t>EGY|2022|nav|gso</t>
        </is>
      </c>
      <c r="B55" s="14" t="inlineStr">
        <is>
          <t>EGY</t>
        </is>
      </c>
      <c r="C55" s="14" t="n">
        <v>2022</v>
      </c>
      <c r="D55" s="14" t="inlineStr">
        <is>
          <t>nav</t>
        </is>
      </c>
      <c r="E55" s="14" t="inlineStr">
        <is>
          <t>gso</t>
        </is>
      </c>
      <c r="F55" s="14" t="n">
        <v>0</v>
      </c>
      <c r="G55" s="14" t="inlineStr">
        <is>
          <t>Kernel v1.6 Data_Energy = legacy Mitigation rows 583-602</t>
        </is>
      </c>
    </row>
    <row r="56">
      <c r="A56" s="14" t="inlineStr">
        <is>
          <t>EGY|2022|res|gso</t>
        </is>
      </c>
      <c r="B56" s="14" t="inlineStr">
        <is>
          <t>EGY</t>
        </is>
      </c>
      <c r="C56" s="14" t="n">
        <v>2022</v>
      </c>
      <c r="D56" s="14" t="inlineStr">
        <is>
          <t>res</t>
        </is>
      </c>
      <c r="E56" s="14" t="inlineStr">
        <is>
          <t>gso</t>
        </is>
      </c>
      <c r="F56" s="14" t="n">
        <v>0</v>
      </c>
      <c r="G56" s="14" t="inlineStr">
        <is>
          <t>Kernel v1.6 Data_Energy = legacy Mitigation rows 583-602</t>
        </is>
      </c>
    </row>
    <row r="57">
      <c r="A57" s="14" t="inlineStr">
        <is>
          <t>EGY|2022|foo|gso</t>
        </is>
      </c>
      <c r="B57" s="14" t="inlineStr">
        <is>
          <t>EGY</t>
        </is>
      </c>
      <c r="C57" s="14" t="n">
        <v>2022</v>
      </c>
      <c r="D57" s="14" t="inlineStr">
        <is>
          <t>foo</t>
        </is>
      </c>
      <c r="E57" s="14" t="inlineStr">
        <is>
          <t>gso</t>
        </is>
      </c>
      <c r="F57" s="14" t="n">
        <v>0</v>
      </c>
      <c r="G57" s="14" t="inlineStr">
        <is>
          <t>Kernel v1.6 Data_Energy = legacy Mitigation rows 583-602</t>
        </is>
      </c>
    </row>
    <row r="58">
      <c r="A58" s="14" t="inlineStr">
        <is>
          <t>EGY|2022|srv|gso</t>
        </is>
      </c>
      <c r="B58" s="14" t="inlineStr">
        <is>
          <t>EGY</t>
        </is>
      </c>
      <c r="C58" s="14" t="n">
        <v>2022</v>
      </c>
      <c r="D58" s="14" t="inlineStr">
        <is>
          <t>srv</t>
        </is>
      </c>
      <c r="E58" s="14" t="inlineStr">
        <is>
          <t>gso</t>
        </is>
      </c>
      <c r="F58" s="14" t="n">
        <v>0</v>
      </c>
      <c r="G58" s="14" t="inlineStr">
        <is>
          <t>Kernel v1.6 Data_Energy = legacy Mitigation rows 583-602</t>
        </is>
      </c>
    </row>
    <row r="59">
      <c r="A59" s="14" t="inlineStr">
        <is>
          <t>EGY|2022|mch|gso</t>
        </is>
      </c>
      <c r="B59" s="14" t="inlineStr">
        <is>
          <t>EGY</t>
        </is>
      </c>
      <c r="C59" s="14" t="n">
        <v>2022</v>
      </c>
      <c r="D59" s="14" t="inlineStr">
        <is>
          <t>mch</t>
        </is>
      </c>
      <c r="E59" s="14" t="inlineStr">
        <is>
          <t>gso</t>
        </is>
      </c>
      <c r="F59" s="14" t="n">
        <v>0</v>
      </c>
      <c r="G59" s="14" t="inlineStr">
        <is>
          <t>Kernel v1.6 Data_Energy = legacy Mitigation rows 583-602</t>
        </is>
      </c>
    </row>
    <row r="60">
      <c r="A60" s="14" t="inlineStr">
        <is>
          <t>EGY|2022|irn|gso</t>
        </is>
      </c>
      <c r="B60" s="14" t="inlineStr">
        <is>
          <t>EGY</t>
        </is>
      </c>
      <c r="C60" s="14" t="n">
        <v>2022</v>
      </c>
      <c r="D60" s="14" t="inlineStr">
        <is>
          <t>irn</t>
        </is>
      </c>
      <c r="E60" s="14" t="inlineStr">
        <is>
          <t>gso</t>
        </is>
      </c>
      <c r="F60" s="14" t="n">
        <v>0</v>
      </c>
      <c r="G60" s="14" t="inlineStr">
        <is>
          <t>Kernel v1.6 Data_Energy = legacy Mitigation rows 583-602</t>
        </is>
      </c>
    </row>
    <row r="61">
      <c r="A61" s="14" t="inlineStr">
        <is>
          <t>EGY|2022|nfm|gso</t>
        </is>
      </c>
      <c r="B61" s="14" t="inlineStr">
        <is>
          <t>EGY</t>
        </is>
      </c>
      <c r="C61" s="14" t="n">
        <v>2022</v>
      </c>
      <c r="D61" s="14" t="inlineStr">
        <is>
          <t>nfm</t>
        </is>
      </c>
      <c r="E61" s="14" t="inlineStr">
        <is>
          <t>gso</t>
        </is>
      </c>
      <c r="F61" s="14" t="n">
        <v>0</v>
      </c>
      <c r="G61" s="14" t="inlineStr">
        <is>
          <t>Kernel v1.6 Data_Energy = legacy Mitigation rows 583-602</t>
        </is>
      </c>
    </row>
    <row r="62">
      <c r="A62" s="14" t="inlineStr">
        <is>
          <t>EGY|2022|mac|gso</t>
        </is>
      </c>
      <c r="B62" s="14" t="inlineStr">
        <is>
          <t>EGY</t>
        </is>
      </c>
      <c r="C62" s="14" t="n">
        <v>2022</v>
      </c>
      <c r="D62" s="14" t="inlineStr">
        <is>
          <t>mac</t>
        </is>
      </c>
      <c r="E62" s="14" t="inlineStr">
        <is>
          <t>gso</t>
        </is>
      </c>
      <c r="F62" s="14" t="n">
        <v>0</v>
      </c>
      <c r="G62" s="14" t="inlineStr">
        <is>
          <t>Kernel v1.6 Data_Energy = legacy Mitigation rows 583-602</t>
        </is>
      </c>
    </row>
    <row r="63">
      <c r="A63" s="14" t="inlineStr">
        <is>
          <t>EGY|2022|cem|gso</t>
        </is>
      </c>
      <c r="B63" s="14" t="inlineStr">
        <is>
          <t>EGY</t>
        </is>
      </c>
      <c r="C63" s="14" t="n">
        <v>2022</v>
      </c>
      <c r="D63" s="14" t="inlineStr">
        <is>
          <t>cem</t>
        </is>
      </c>
      <c r="E63" s="14" t="inlineStr">
        <is>
          <t>gso</t>
        </is>
      </c>
      <c r="F63" s="14" t="n">
        <v>0</v>
      </c>
      <c r="G63" s="14" t="inlineStr">
        <is>
          <t>Kernel v1.6 Data_Energy = legacy Mitigation rows 583-602</t>
        </is>
      </c>
    </row>
    <row r="64">
      <c r="A64" s="14" t="inlineStr">
        <is>
          <t>EGY|2022|omn|gso</t>
        </is>
      </c>
      <c r="B64" s="14" t="inlineStr">
        <is>
          <t>EGY</t>
        </is>
      </c>
      <c r="C64" s="14" t="n">
        <v>2022</v>
      </c>
      <c r="D64" s="14" t="inlineStr">
        <is>
          <t>omn</t>
        </is>
      </c>
      <c r="E64" s="14" t="inlineStr">
        <is>
          <t>gso</t>
        </is>
      </c>
      <c r="F64" s="14" t="n">
        <v>0</v>
      </c>
      <c r="G64" s="14" t="inlineStr">
        <is>
          <t>Kernel v1.6 Data_Energy = legacy Mitigation rows 583-602</t>
        </is>
      </c>
    </row>
    <row r="65">
      <c r="A65" s="14" t="inlineStr">
        <is>
          <t>EGY|2022|cst|gso</t>
        </is>
      </c>
      <c r="B65" s="14" t="inlineStr">
        <is>
          <t>EGY</t>
        </is>
      </c>
      <c r="C65" s="14" t="n">
        <v>2022</v>
      </c>
      <c r="D65" s="14" t="inlineStr">
        <is>
          <t>cst</t>
        </is>
      </c>
      <c r="E65" s="14" t="inlineStr">
        <is>
          <t>gso</t>
        </is>
      </c>
      <c r="F65" s="14" t="n">
        <v>0</v>
      </c>
      <c r="G65" s="14" t="inlineStr">
        <is>
          <t>Kernel v1.6 Data_Energy = legacy Mitigation rows 583-602</t>
        </is>
      </c>
    </row>
    <row r="66">
      <c r="A66" s="14" t="inlineStr">
        <is>
          <t>EGY|2022|ftr|gso</t>
        </is>
      </c>
      <c r="B66" s="14" t="inlineStr">
        <is>
          <t>EGY</t>
        </is>
      </c>
      <c r="C66" s="14" t="n">
        <v>2022</v>
      </c>
      <c r="D66" s="14" t="inlineStr">
        <is>
          <t>ftr</t>
        </is>
      </c>
      <c r="E66" s="14" t="inlineStr">
        <is>
          <t>gso</t>
        </is>
      </c>
      <c r="F66" s="14" t="n">
        <v>0</v>
      </c>
      <c r="G66" s="14" t="inlineStr">
        <is>
          <t>Kernel v1.6 Data_Energy = legacy Mitigation rows 583-602</t>
        </is>
      </c>
    </row>
    <row r="67">
      <c r="A67" s="14" t="inlineStr">
        <is>
          <t>EGY|2022|oen|gso</t>
        </is>
      </c>
      <c r="B67" s="14" t="inlineStr">
        <is>
          <t>EGY</t>
        </is>
      </c>
      <c r="C67" s="14" t="n">
        <v>2022</v>
      </c>
      <c r="D67" s="14" t="inlineStr">
        <is>
          <t>oen</t>
        </is>
      </c>
      <c r="E67" s="14" t="inlineStr">
        <is>
          <t>gso</t>
        </is>
      </c>
      <c r="F67" s="14" t="n">
        <v>0</v>
      </c>
      <c r="G67" s="14" t="inlineStr">
        <is>
          <t>Kernel v1.6 Data_Energy = legacy Mitigation rows 583-602</t>
        </is>
      </c>
    </row>
    <row r="68">
      <c r="A68" s="14" t="inlineStr">
        <is>
          <t>EGY|2022|rod|die</t>
        </is>
      </c>
      <c r="B68" s="14" t="inlineStr">
        <is>
          <t>EGY</t>
        </is>
      </c>
      <c r="C68" s="14" t="n">
        <v>2022</v>
      </c>
      <c r="D68" s="14" t="inlineStr">
        <is>
          <t>rod</t>
        </is>
      </c>
      <c r="E68" s="14" t="inlineStr">
        <is>
          <t>die</t>
        </is>
      </c>
      <c r="F68" s="14" t="n">
        <v>10207.6320601434</v>
      </c>
      <c r="G68" s="14" t="inlineStr">
        <is>
          <t>Kernel v1.6 Data_Energy = legacy Mitigation rows 583-602</t>
        </is>
      </c>
    </row>
    <row r="69">
      <c r="A69" s="14" t="inlineStr">
        <is>
          <t>EGY|2022|ral|die</t>
        </is>
      </c>
      <c r="B69" s="14" t="inlineStr">
        <is>
          <t>EGY</t>
        </is>
      </c>
      <c r="C69" s="14" t="n">
        <v>2022</v>
      </c>
      <c r="D69" s="14" t="inlineStr">
        <is>
          <t>ral</t>
        </is>
      </c>
      <c r="E69" s="14" t="inlineStr">
        <is>
          <t>die</t>
        </is>
      </c>
      <c r="F69" s="14" t="n">
        <v>0</v>
      </c>
      <c r="G69" s="14" t="inlineStr">
        <is>
          <t>Kernel v1.6 Data_Energy = legacy Mitigation rows 583-602</t>
        </is>
      </c>
    </row>
    <row r="70">
      <c r="A70" s="14" t="inlineStr">
        <is>
          <t>EGY|2022|avi|die</t>
        </is>
      </c>
      <c r="B70" s="14" t="inlineStr">
        <is>
          <t>EGY</t>
        </is>
      </c>
      <c r="C70" s="14" t="n">
        <v>2022</v>
      </c>
      <c r="D70" s="14" t="inlineStr">
        <is>
          <t>avi</t>
        </is>
      </c>
      <c r="E70" s="14" t="inlineStr">
        <is>
          <t>die</t>
        </is>
      </c>
      <c r="F70" s="14" t="n">
        <v>0</v>
      </c>
      <c r="G70" s="14" t="inlineStr">
        <is>
          <t>Kernel v1.6 Data_Energy = legacy Mitigation rows 583-602</t>
        </is>
      </c>
    </row>
    <row r="71">
      <c r="A71" s="14" t="inlineStr">
        <is>
          <t>EGY|2022|nav|die</t>
        </is>
      </c>
      <c r="B71" s="14" t="inlineStr">
        <is>
          <t>EGY</t>
        </is>
      </c>
      <c r="C71" s="14" t="n">
        <v>2022</v>
      </c>
      <c r="D71" s="14" t="inlineStr">
        <is>
          <t>nav</t>
        </is>
      </c>
      <c r="E71" s="14" t="inlineStr">
        <is>
          <t>die</t>
        </is>
      </c>
      <c r="F71" s="14" t="n">
        <v>0</v>
      </c>
      <c r="G71" s="14" t="inlineStr">
        <is>
          <t>Kernel v1.6 Data_Energy = legacy Mitigation rows 583-602</t>
        </is>
      </c>
    </row>
    <row r="72">
      <c r="A72" s="14" t="inlineStr">
        <is>
          <t>EGY|2022|res|die</t>
        </is>
      </c>
      <c r="B72" s="14" t="inlineStr">
        <is>
          <t>EGY</t>
        </is>
      </c>
      <c r="C72" s="14" t="n">
        <v>2022</v>
      </c>
      <c r="D72" s="14" t="inlineStr">
        <is>
          <t>res</t>
        </is>
      </c>
      <c r="E72" s="14" t="inlineStr">
        <is>
          <t>die</t>
        </is>
      </c>
      <c r="F72" s="14" t="n">
        <v>0</v>
      </c>
      <c r="G72" s="14" t="inlineStr">
        <is>
          <t>Kernel v1.6 Data_Energy = legacy Mitigation rows 583-602</t>
        </is>
      </c>
    </row>
    <row r="73">
      <c r="A73" s="14" t="inlineStr">
        <is>
          <t>EGY|2022|foo|die</t>
        </is>
      </c>
      <c r="B73" s="14" t="inlineStr">
        <is>
          <t>EGY</t>
        </is>
      </c>
      <c r="C73" s="14" t="n">
        <v>2022</v>
      </c>
      <c r="D73" s="14" t="inlineStr">
        <is>
          <t>foo</t>
        </is>
      </c>
      <c r="E73" s="14" t="inlineStr">
        <is>
          <t>die</t>
        </is>
      </c>
      <c r="F73" s="14" t="n">
        <v>927.0217281782579</v>
      </c>
      <c r="G73" s="14" t="inlineStr">
        <is>
          <t>Kernel v1.6 Data_Energy = legacy Mitigation rows 583-602</t>
        </is>
      </c>
    </row>
    <row r="74">
      <c r="A74" s="14" t="inlineStr">
        <is>
          <t>EGY|2022|srv|die</t>
        </is>
      </c>
      <c r="B74" s="14" t="inlineStr">
        <is>
          <t>EGY</t>
        </is>
      </c>
      <c r="C74" s="14" t="n">
        <v>2022</v>
      </c>
      <c r="D74" s="14" t="inlineStr">
        <is>
          <t>srv</t>
        </is>
      </c>
      <c r="E74" s="14" t="inlineStr">
        <is>
          <t>die</t>
        </is>
      </c>
      <c r="F74" s="14" t="n">
        <v>0</v>
      </c>
      <c r="G74" s="14" t="inlineStr">
        <is>
          <t>Kernel v1.6 Data_Energy = legacy Mitigation rows 583-602</t>
        </is>
      </c>
    </row>
    <row r="75">
      <c r="A75" s="14" t="inlineStr">
        <is>
          <t>EGY|2022|mch|die</t>
        </is>
      </c>
      <c r="B75" s="14" t="inlineStr">
        <is>
          <t>EGY</t>
        </is>
      </c>
      <c r="C75" s="14" t="n">
        <v>2022</v>
      </c>
      <c r="D75" s="14" t="inlineStr">
        <is>
          <t>mch</t>
        </is>
      </c>
      <c r="E75" s="14" t="inlineStr">
        <is>
          <t>die</t>
        </is>
      </c>
      <c r="F75" s="14" t="n">
        <v>0</v>
      </c>
      <c r="G75" s="14" t="inlineStr">
        <is>
          <t>Kernel v1.6 Data_Energy = legacy Mitigation rows 583-602</t>
        </is>
      </c>
    </row>
    <row r="76">
      <c r="A76" s="14" t="inlineStr">
        <is>
          <t>EGY|2022|irn|die</t>
        </is>
      </c>
      <c r="B76" s="14" t="inlineStr">
        <is>
          <t>EGY</t>
        </is>
      </c>
      <c r="C76" s="14" t="n">
        <v>2022</v>
      </c>
      <c r="D76" s="14" t="inlineStr">
        <is>
          <t>irn</t>
        </is>
      </c>
      <c r="E76" s="14" t="inlineStr">
        <is>
          <t>die</t>
        </is>
      </c>
      <c r="F76" s="14" t="n">
        <v>0</v>
      </c>
      <c r="G76" s="14" t="inlineStr">
        <is>
          <t>Kernel v1.6 Data_Energy = legacy Mitigation rows 583-602</t>
        </is>
      </c>
    </row>
    <row r="77">
      <c r="A77" s="14" t="inlineStr">
        <is>
          <t>EGY|2022|nfm|die</t>
        </is>
      </c>
      <c r="B77" s="14" t="inlineStr">
        <is>
          <t>EGY</t>
        </is>
      </c>
      <c r="C77" s="14" t="n">
        <v>2022</v>
      </c>
      <c r="D77" s="14" t="inlineStr">
        <is>
          <t>nfm</t>
        </is>
      </c>
      <c r="E77" s="14" t="inlineStr">
        <is>
          <t>die</t>
        </is>
      </c>
      <c r="F77" s="14" t="n">
        <v>0</v>
      </c>
      <c r="G77" s="14" t="inlineStr">
        <is>
          <t>Kernel v1.6 Data_Energy = legacy Mitigation rows 583-602</t>
        </is>
      </c>
    </row>
    <row r="78">
      <c r="A78" s="14" t="inlineStr">
        <is>
          <t>EGY|2022|mac|die</t>
        </is>
      </c>
      <c r="B78" s="14" t="inlineStr">
        <is>
          <t>EGY</t>
        </is>
      </c>
      <c r="C78" s="14" t="n">
        <v>2022</v>
      </c>
      <c r="D78" s="14" t="inlineStr">
        <is>
          <t>mac</t>
        </is>
      </c>
      <c r="E78" s="14" t="inlineStr">
        <is>
          <t>die</t>
        </is>
      </c>
      <c r="F78" s="14" t="n">
        <v>0</v>
      </c>
      <c r="G78" s="14" t="inlineStr">
        <is>
          <t>Kernel v1.6 Data_Energy = legacy Mitigation rows 583-602</t>
        </is>
      </c>
    </row>
    <row r="79">
      <c r="A79" s="14" t="inlineStr">
        <is>
          <t>EGY|2022|cem|die</t>
        </is>
      </c>
      <c r="B79" s="14" t="inlineStr">
        <is>
          <t>EGY</t>
        </is>
      </c>
      <c r="C79" s="14" t="n">
        <v>2022</v>
      </c>
      <c r="D79" s="14" t="inlineStr">
        <is>
          <t>cem</t>
        </is>
      </c>
      <c r="E79" s="14" t="inlineStr">
        <is>
          <t>die</t>
        </is>
      </c>
      <c r="F79" s="14" t="n">
        <v>0</v>
      </c>
      <c r="G79" s="14" t="inlineStr">
        <is>
          <t>Kernel v1.6 Data_Energy = legacy Mitigation rows 583-602</t>
        </is>
      </c>
    </row>
    <row r="80">
      <c r="A80" s="14" t="inlineStr">
        <is>
          <t>EGY|2022|omn|die</t>
        </is>
      </c>
      <c r="B80" s="14" t="inlineStr">
        <is>
          <t>EGY</t>
        </is>
      </c>
      <c r="C80" s="14" t="n">
        <v>2022</v>
      </c>
      <c r="D80" s="14" t="inlineStr">
        <is>
          <t>omn</t>
        </is>
      </c>
      <c r="E80" s="14" t="inlineStr">
        <is>
          <t>die</t>
        </is>
      </c>
      <c r="F80" s="14" t="n">
        <v>3819.23416175079</v>
      </c>
      <c r="G80" s="14" t="inlineStr">
        <is>
          <t>Kernel v1.6 Data_Energy = legacy Mitigation rows 583-602</t>
        </is>
      </c>
    </row>
    <row r="81">
      <c r="A81" s="14" t="inlineStr">
        <is>
          <t>EGY|2022|cst|die</t>
        </is>
      </c>
      <c r="B81" s="14" t="inlineStr">
        <is>
          <t>EGY</t>
        </is>
      </c>
      <c r="C81" s="14" t="n">
        <v>2022</v>
      </c>
      <c r="D81" s="14" t="inlineStr">
        <is>
          <t>cst</t>
        </is>
      </c>
      <c r="E81" s="14" t="inlineStr">
        <is>
          <t>die</t>
        </is>
      </c>
      <c r="F81" s="14" t="n">
        <v>0</v>
      </c>
      <c r="G81" s="14" t="inlineStr">
        <is>
          <t>Kernel v1.6 Data_Energy = legacy Mitigation rows 583-602</t>
        </is>
      </c>
    </row>
    <row r="82">
      <c r="A82" s="14" t="inlineStr">
        <is>
          <t>EGY|2022|ftr|die</t>
        </is>
      </c>
      <c r="B82" s="14" t="inlineStr">
        <is>
          <t>EGY</t>
        </is>
      </c>
      <c r="C82" s="14" t="n">
        <v>2022</v>
      </c>
      <c r="D82" s="14" t="inlineStr">
        <is>
          <t>ftr</t>
        </is>
      </c>
      <c r="E82" s="14" t="inlineStr">
        <is>
          <t>die</t>
        </is>
      </c>
      <c r="F82" s="14" t="n">
        <v>824.800093567561</v>
      </c>
      <c r="G82" s="14" t="inlineStr">
        <is>
          <t>Kernel v1.6 Data_Energy = legacy Mitigation rows 583-602</t>
        </is>
      </c>
    </row>
    <row r="83">
      <c r="A83" s="14" t="inlineStr">
        <is>
          <t>EGY|2022|oen|die</t>
        </is>
      </c>
      <c r="B83" s="14" t="inlineStr">
        <is>
          <t>EGY</t>
        </is>
      </c>
      <c r="C83" s="14" t="n">
        <v>2022</v>
      </c>
      <c r="D83" s="14" t="inlineStr">
        <is>
          <t>oen</t>
        </is>
      </c>
      <c r="E83" s="14" t="inlineStr">
        <is>
          <t>die</t>
        </is>
      </c>
      <c r="F83" s="14" t="n">
        <v>0</v>
      </c>
      <c r="G83" s="14" t="inlineStr">
        <is>
          <t>Kernel v1.6 Data_Energy = legacy Mitigation rows 583-602</t>
        </is>
      </c>
    </row>
    <row r="84">
      <c r="A84" s="14" t="inlineStr">
        <is>
          <t>EGY|2022|rod|ker</t>
        </is>
      </c>
      <c r="B84" s="14" t="inlineStr">
        <is>
          <t>EGY</t>
        </is>
      </c>
      <c r="C84" s="14" t="n">
        <v>2022</v>
      </c>
      <c r="D84" s="14" t="inlineStr">
        <is>
          <t>rod</t>
        </is>
      </c>
      <c r="E84" s="14" t="inlineStr">
        <is>
          <t>ker</t>
        </is>
      </c>
      <c r="F84" s="14" t="n">
        <v>0</v>
      </c>
      <c r="G84" s="14" t="inlineStr">
        <is>
          <t>Kernel v1.6 Data_Energy = legacy Mitigation rows 583-602</t>
        </is>
      </c>
    </row>
    <row r="85">
      <c r="A85" s="14" t="inlineStr">
        <is>
          <t>EGY|2022|ral|ker</t>
        </is>
      </c>
      <c r="B85" s="14" t="inlineStr">
        <is>
          <t>EGY</t>
        </is>
      </c>
      <c r="C85" s="14" t="n">
        <v>2022</v>
      </c>
      <c r="D85" s="14" t="inlineStr">
        <is>
          <t>ral</t>
        </is>
      </c>
      <c r="E85" s="14" t="inlineStr">
        <is>
          <t>ker</t>
        </is>
      </c>
      <c r="F85" s="14" t="n">
        <v>0</v>
      </c>
      <c r="G85" s="14" t="inlineStr">
        <is>
          <t>Kernel v1.6 Data_Energy = legacy Mitigation rows 583-602</t>
        </is>
      </c>
    </row>
    <row r="86">
      <c r="A86" s="14" t="inlineStr">
        <is>
          <t>EGY|2022|avi|ker</t>
        </is>
      </c>
      <c r="B86" s="14" t="inlineStr">
        <is>
          <t>EGY</t>
        </is>
      </c>
      <c r="C86" s="14" t="n">
        <v>2022</v>
      </c>
      <c r="D86" s="14" t="inlineStr">
        <is>
          <t>avi</t>
        </is>
      </c>
      <c r="E86" s="14" t="inlineStr">
        <is>
          <t>ker</t>
        </is>
      </c>
      <c r="F86" s="14" t="n">
        <v>0</v>
      </c>
      <c r="G86" s="14" t="inlineStr">
        <is>
          <t>Kernel v1.6 Data_Energy = legacy Mitigation rows 583-602</t>
        </is>
      </c>
    </row>
    <row r="87">
      <c r="A87" s="14" t="inlineStr">
        <is>
          <t>EGY|2022|nav|ker</t>
        </is>
      </c>
      <c r="B87" s="14" t="inlineStr">
        <is>
          <t>EGY</t>
        </is>
      </c>
      <c r="C87" s="14" t="n">
        <v>2022</v>
      </c>
      <c r="D87" s="14" t="inlineStr">
        <is>
          <t>nav</t>
        </is>
      </c>
      <c r="E87" s="14" t="inlineStr">
        <is>
          <t>ker</t>
        </is>
      </c>
      <c r="F87" s="14" t="n">
        <v>0</v>
      </c>
      <c r="G87" s="14" t="inlineStr">
        <is>
          <t>Kernel v1.6 Data_Energy = legacy Mitigation rows 583-602</t>
        </is>
      </c>
    </row>
    <row r="88">
      <c r="A88" s="14" t="inlineStr">
        <is>
          <t>EGY|2022|res|ker</t>
        </is>
      </c>
      <c r="B88" s="14" t="inlineStr">
        <is>
          <t>EGY</t>
        </is>
      </c>
      <c r="C88" s="14" t="n">
        <v>2022</v>
      </c>
      <c r="D88" s="14" t="inlineStr">
        <is>
          <t>res</t>
        </is>
      </c>
      <c r="E88" s="14" t="inlineStr">
        <is>
          <t>ker</t>
        </is>
      </c>
      <c r="F88" s="14" t="n">
        <v>2.76900540691173</v>
      </c>
      <c r="G88" s="14" t="inlineStr">
        <is>
          <t>Kernel v1.6 Data_Energy = legacy Mitigation rows 583-602</t>
        </is>
      </c>
    </row>
    <row r="89">
      <c r="A89" s="14" t="inlineStr">
        <is>
          <t>EGY|2022|foo|ker</t>
        </is>
      </c>
      <c r="B89" s="14" t="inlineStr">
        <is>
          <t>EGY</t>
        </is>
      </c>
      <c r="C89" s="14" t="n">
        <v>2022</v>
      </c>
      <c r="D89" s="14" t="inlineStr">
        <is>
          <t>foo</t>
        </is>
      </c>
      <c r="E89" s="14" t="inlineStr">
        <is>
          <t>ker</t>
        </is>
      </c>
      <c r="F89" s="14" t="n">
        <v>0.344296494287579</v>
      </c>
      <c r="G89" s="14" t="inlineStr">
        <is>
          <t>Kernel v1.6 Data_Energy = legacy Mitigation rows 583-602</t>
        </is>
      </c>
    </row>
    <row r="90">
      <c r="A90" s="14" t="inlineStr">
        <is>
          <t>EGY|2022|srv|ker</t>
        </is>
      </c>
      <c r="B90" s="14" t="inlineStr">
        <is>
          <t>EGY</t>
        </is>
      </c>
      <c r="C90" s="14" t="n">
        <v>2022</v>
      </c>
      <c r="D90" s="14" t="inlineStr">
        <is>
          <t>srv</t>
        </is>
      </c>
      <c r="E90" s="14" t="inlineStr">
        <is>
          <t>ker</t>
        </is>
      </c>
      <c r="F90" s="14" t="n">
        <v>0</v>
      </c>
      <c r="G90" s="14" t="inlineStr">
        <is>
          <t>Kernel v1.6 Data_Energy = legacy Mitigation rows 583-602</t>
        </is>
      </c>
    </row>
    <row r="91">
      <c r="A91" s="14" t="inlineStr">
        <is>
          <t>EGY|2022|mch|ker</t>
        </is>
      </c>
      <c r="B91" s="14" t="inlineStr">
        <is>
          <t>EGY</t>
        </is>
      </c>
      <c r="C91" s="14" t="n">
        <v>2022</v>
      </c>
      <c r="D91" s="14" t="inlineStr">
        <is>
          <t>mch</t>
        </is>
      </c>
      <c r="E91" s="14" t="inlineStr">
        <is>
          <t>ker</t>
        </is>
      </c>
      <c r="F91" s="14" t="n">
        <v>0</v>
      </c>
      <c r="G91" s="14" t="inlineStr">
        <is>
          <t>Kernel v1.6 Data_Energy = legacy Mitigation rows 583-602</t>
        </is>
      </c>
    </row>
    <row r="92">
      <c r="A92" s="14" t="inlineStr">
        <is>
          <t>EGY|2022|irn|ker</t>
        </is>
      </c>
      <c r="B92" s="14" t="inlineStr">
        <is>
          <t>EGY</t>
        </is>
      </c>
      <c r="C92" s="14" t="n">
        <v>2022</v>
      </c>
      <c r="D92" s="14" t="inlineStr">
        <is>
          <t>irn</t>
        </is>
      </c>
      <c r="E92" s="14" t="inlineStr">
        <is>
          <t>ker</t>
        </is>
      </c>
      <c r="F92" s="14" t="n">
        <v>0</v>
      </c>
      <c r="G92" s="14" t="inlineStr">
        <is>
          <t>Kernel v1.6 Data_Energy = legacy Mitigation rows 583-602</t>
        </is>
      </c>
    </row>
    <row r="93">
      <c r="A93" s="14" t="inlineStr">
        <is>
          <t>EGY|2022|nfm|ker</t>
        </is>
      </c>
      <c r="B93" s="14" t="inlineStr">
        <is>
          <t>EGY</t>
        </is>
      </c>
      <c r="C93" s="14" t="n">
        <v>2022</v>
      </c>
      <c r="D93" s="14" t="inlineStr">
        <is>
          <t>nfm</t>
        </is>
      </c>
      <c r="E93" s="14" t="inlineStr">
        <is>
          <t>ker</t>
        </is>
      </c>
      <c r="F93" s="14" t="n">
        <v>0</v>
      </c>
      <c r="G93" s="14" t="inlineStr">
        <is>
          <t>Kernel v1.6 Data_Energy = legacy Mitigation rows 583-602</t>
        </is>
      </c>
    </row>
    <row r="94">
      <c r="A94" s="14" t="inlineStr">
        <is>
          <t>EGY|2022|mac|ker</t>
        </is>
      </c>
      <c r="B94" s="14" t="inlineStr">
        <is>
          <t>EGY</t>
        </is>
      </c>
      <c r="C94" s="14" t="n">
        <v>2022</v>
      </c>
      <c r="D94" s="14" t="inlineStr">
        <is>
          <t>mac</t>
        </is>
      </c>
      <c r="E94" s="14" t="inlineStr">
        <is>
          <t>ker</t>
        </is>
      </c>
      <c r="F94" s="14" t="n">
        <v>0</v>
      </c>
      <c r="G94" s="14" t="inlineStr">
        <is>
          <t>Kernel v1.6 Data_Energy = legacy Mitigation rows 583-602</t>
        </is>
      </c>
    </row>
    <row r="95">
      <c r="A95" s="14" t="inlineStr">
        <is>
          <t>EGY|2022|cem|ker</t>
        </is>
      </c>
      <c r="B95" s="14" t="inlineStr">
        <is>
          <t>EGY</t>
        </is>
      </c>
      <c r="C95" s="14" t="n">
        <v>2022</v>
      </c>
      <c r="D95" s="14" t="inlineStr">
        <is>
          <t>cem</t>
        </is>
      </c>
      <c r="E95" s="14" t="inlineStr">
        <is>
          <t>ker</t>
        </is>
      </c>
      <c r="F95" s="14" t="n">
        <v>0</v>
      </c>
      <c r="G95" s="14" t="inlineStr">
        <is>
          <t>Kernel v1.6 Data_Energy = legacy Mitigation rows 583-602</t>
        </is>
      </c>
    </row>
    <row r="96">
      <c r="A96" s="14" t="inlineStr">
        <is>
          <t>EGY|2022|omn|ker</t>
        </is>
      </c>
      <c r="B96" s="14" t="inlineStr">
        <is>
          <t>EGY</t>
        </is>
      </c>
      <c r="C96" s="14" t="n">
        <v>2022</v>
      </c>
      <c r="D96" s="14" t="inlineStr">
        <is>
          <t>omn</t>
        </is>
      </c>
      <c r="E96" s="14" t="inlineStr">
        <is>
          <t>ker</t>
        </is>
      </c>
      <c r="F96" s="14" t="n">
        <v>4.38372614857524</v>
      </c>
      <c r="G96" s="14" t="inlineStr">
        <is>
          <t>Kernel v1.6 Data_Energy = legacy Mitigation rows 583-602</t>
        </is>
      </c>
    </row>
    <row r="97">
      <c r="A97" s="14" t="inlineStr">
        <is>
          <t>EGY|2022|cst|ker</t>
        </is>
      </c>
      <c r="B97" s="14" t="inlineStr">
        <is>
          <t>EGY</t>
        </is>
      </c>
      <c r="C97" s="14" t="n">
        <v>2022</v>
      </c>
      <c r="D97" s="14" t="inlineStr">
        <is>
          <t>cst</t>
        </is>
      </c>
      <c r="E97" s="14" t="inlineStr">
        <is>
          <t>ker</t>
        </is>
      </c>
      <c r="F97" s="14" t="n">
        <v>0</v>
      </c>
      <c r="G97" s="14" t="inlineStr">
        <is>
          <t>Kernel v1.6 Data_Energy = legacy Mitigation rows 583-602</t>
        </is>
      </c>
    </row>
    <row r="98">
      <c r="A98" s="14" t="inlineStr">
        <is>
          <t>EGY|2022|ftr|ker</t>
        </is>
      </c>
      <c r="B98" s="14" t="inlineStr">
        <is>
          <t>EGY</t>
        </is>
      </c>
      <c r="C98" s="14" t="n">
        <v>2022</v>
      </c>
      <c r="D98" s="14" t="inlineStr">
        <is>
          <t>ftr</t>
        </is>
      </c>
      <c r="E98" s="14" t="inlineStr">
        <is>
          <t>ker</t>
        </is>
      </c>
      <c r="F98" s="14" t="n">
        <v>0</v>
      </c>
      <c r="G98" s="14" t="inlineStr">
        <is>
          <t>Kernel v1.6 Data_Energy = legacy Mitigation rows 583-602</t>
        </is>
      </c>
    </row>
    <row r="99">
      <c r="A99" s="14" t="inlineStr">
        <is>
          <t>EGY|2022|oen|ker</t>
        </is>
      </c>
      <c r="B99" s="14" t="inlineStr">
        <is>
          <t>EGY</t>
        </is>
      </c>
      <c r="C99" s="14" t="n">
        <v>2022</v>
      </c>
      <c r="D99" s="14" t="inlineStr">
        <is>
          <t>oen</t>
        </is>
      </c>
      <c r="E99" s="14" t="inlineStr">
        <is>
          <t>ker</t>
        </is>
      </c>
      <c r="F99" s="14" t="n">
        <v>0</v>
      </c>
      <c r="G99" s="14" t="inlineStr">
        <is>
          <t>Kernel v1.6 Data_Energy = legacy Mitigation rows 583-602</t>
        </is>
      </c>
    </row>
    <row r="100">
      <c r="A100" s="14" t="inlineStr">
        <is>
          <t>EGY|2022|rod|lpg</t>
        </is>
      </c>
      <c r="B100" s="14" t="inlineStr">
        <is>
          <t>EGY</t>
        </is>
      </c>
      <c r="C100" s="14" t="n">
        <v>2022</v>
      </c>
      <c r="D100" s="14" t="inlineStr">
        <is>
          <t>rod</t>
        </is>
      </c>
      <c r="E100" s="14" t="inlineStr">
        <is>
          <t>lpg</t>
        </is>
      </c>
      <c r="F100" s="14" t="n">
        <v>0</v>
      </c>
      <c r="G100" s="14" t="inlineStr">
        <is>
          <t>Kernel v1.6 Data_Energy = legacy Mitigation rows 583-602</t>
        </is>
      </c>
    </row>
    <row r="101">
      <c r="A101" s="14" t="inlineStr">
        <is>
          <t>EGY|2022|ral|lpg</t>
        </is>
      </c>
      <c r="B101" s="14" t="inlineStr">
        <is>
          <t>EGY</t>
        </is>
      </c>
      <c r="C101" s="14" t="n">
        <v>2022</v>
      </c>
      <c r="D101" s="14" t="inlineStr">
        <is>
          <t>ral</t>
        </is>
      </c>
      <c r="E101" s="14" t="inlineStr">
        <is>
          <t>lpg</t>
        </is>
      </c>
      <c r="F101" s="14" t="n">
        <v>0</v>
      </c>
      <c r="G101" s="14" t="inlineStr">
        <is>
          <t>Kernel v1.6 Data_Energy = legacy Mitigation rows 583-602</t>
        </is>
      </c>
    </row>
    <row r="102">
      <c r="A102" s="14" t="inlineStr">
        <is>
          <t>EGY|2022|avi|lpg</t>
        </is>
      </c>
      <c r="B102" s="14" t="inlineStr">
        <is>
          <t>EGY</t>
        </is>
      </c>
      <c r="C102" s="14" t="n">
        <v>2022</v>
      </c>
      <c r="D102" s="14" t="inlineStr">
        <is>
          <t>avi</t>
        </is>
      </c>
      <c r="E102" s="14" t="inlineStr">
        <is>
          <t>lpg</t>
        </is>
      </c>
      <c r="F102" s="14" t="n">
        <v>0</v>
      </c>
      <c r="G102" s="14" t="inlineStr">
        <is>
          <t>Kernel v1.6 Data_Energy = legacy Mitigation rows 583-602</t>
        </is>
      </c>
    </row>
    <row r="103">
      <c r="A103" s="14" t="inlineStr">
        <is>
          <t>EGY|2022|nav|lpg</t>
        </is>
      </c>
      <c r="B103" s="14" t="inlineStr">
        <is>
          <t>EGY</t>
        </is>
      </c>
      <c r="C103" s="14" t="n">
        <v>2022</v>
      </c>
      <c r="D103" s="14" t="inlineStr">
        <is>
          <t>nav</t>
        </is>
      </c>
      <c r="E103" s="14" t="inlineStr">
        <is>
          <t>lpg</t>
        </is>
      </c>
      <c r="F103" s="14" t="n">
        <v>0</v>
      </c>
      <c r="G103" s="14" t="inlineStr">
        <is>
          <t>Kernel v1.6 Data_Energy = legacy Mitigation rows 583-602</t>
        </is>
      </c>
    </row>
    <row r="104">
      <c r="A104" s="14" t="inlineStr">
        <is>
          <t>EGY|2022|res|lpg</t>
        </is>
      </c>
      <c r="B104" s="14" t="inlineStr">
        <is>
          <t>EGY</t>
        </is>
      </c>
      <c r="C104" s="14" t="n">
        <v>2022</v>
      </c>
      <c r="D104" s="14" t="inlineStr">
        <is>
          <t>res</t>
        </is>
      </c>
      <c r="E104" s="14" t="inlineStr">
        <is>
          <t>lpg</t>
        </is>
      </c>
      <c r="F104" s="14" t="n">
        <v>3182.2559195641</v>
      </c>
      <c r="G104" s="14" t="inlineStr">
        <is>
          <t>Kernel v1.6 Data_Energy = legacy Mitigation rows 583-602</t>
        </is>
      </c>
    </row>
    <row r="105">
      <c r="A105" s="14" t="inlineStr">
        <is>
          <t>EGY|2022|foo|lpg</t>
        </is>
      </c>
      <c r="B105" s="14" t="inlineStr">
        <is>
          <t>EGY</t>
        </is>
      </c>
      <c r="C105" s="14" t="n">
        <v>2022</v>
      </c>
      <c r="D105" s="14" t="inlineStr">
        <is>
          <t>foo</t>
        </is>
      </c>
      <c r="E105" s="14" t="inlineStr">
        <is>
          <t>lpg</t>
        </is>
      </c>
      <c r="F105" s="14" t="n">
        <v>0</v>
      </c>
      <c r="G105" s="14" t="inlineStr">
        <is>
          <t>Kernel v1.6 Data_Energy = legacy Mitigation rows 583-602</t>
        </is>
      </c>
    </row>
    <row r="106">
      <c r="A106" s="14" t="inlineStr">
        <is>
          <t>EGY|2022|srv|lpg</t>
        </is>
      </c>
      <c r="B106" s="14" t="inlineStr">
        <is>
          <t>EGY</t>
        </is>
      </c>
      <c r="C106" s="14" t="n">
        <v>2022</v>
      </c>
      <c r="D106" s="14" t="inlineStr">
        <is>
          <t>srv</t>
        </is>
      </c>
      <c r="E106" s="14" t="inlineStr">
        <is>
          <t>lpg</t>
        </is>
      </c>
      <c r="F106" s="14" t="n">
        <v>0</v>
      </c>
      <c r="G106" s="14" t="inlineStr">
        <is>
          <t>Kernel v1.6 Data_Energy = legacy Mitigation rows 583-602</t>
        </is>
      </c>
    </row>
    <row r="107">
      <c r="A107" s="14" t="inlineStr">
        <is>
          <t>EGY|2022|mch|lpg</t>
        </is>
      </c>
      <c r="B107" s="14" t="inlineStr">
        <is>
          <t>EGY</t>
        </is>
      </c>
      <c r="C107" s="14" t="n">
        <v>2022</v>
      </c>
      <c r="D107" s="14" t="inlineStr">
        <is>
          <t>mch</t>
        </is>
      </c>
      <c r="E107" s="14" t="inlineStr">
        <is>
          <t>lpg</t>
        </is>
      </c>
      <c r="F107" s="14" t="n">
        <v>0</v>
      </c>
      <c r="G107" s="14" t="inlineStr">
        <is>
          <t>Kernel v1.6 Data_Energy = legacy Mitigation rows 583-602</t>
        </is>
      </c>
    </row>
    <row r="108">
      <c r="A108" s="14" t="inlineStr">
        <is>
          <t>EGY|2022|irn|lpg</t>
        </is>
      </c>
      <c r="B108" s="14" t="inlineStr">
        <is>
          <t>EGY</t>
        </is>
      </c>
      <c r="C108" s="14" t="n">
        <v>2022</v>
      </c>
      <c r="D108" s="14" t="inlineStr">
        <is>
          <t>irn</t>
        </is>
      </c>
      <c r="E108" s="14" t="inlineStr">
        <is>
          <t>lpg</t>
        </is>
      </c>
      <c r="F108" s="14" t="n">
        <v>0</v>
      </c>
      <c r="G108" s="14" t="inlineStr">
        <is>
          <t>Kernel v1.6 Data_Energy = legacy Mitigation rows 583-602</t>
        </is>
      </c>
    </row>
    <row r="109">
      <c r="A109" s="14" t="inlineStr">
        <is>
          <t>EGY|2022|nfm|lpg</t>
        </is>
      </c>
      <c r="B109" s="14" t="inlineStr">
        <is>
          <t>EGY</t>
        </is>
      </c>
      <c r="C109" s="14" t="n">
        <v>2022</v>
      </c>
      <c r="D109" s="14" t="inlineStr">
        <is>
          <t>nfm</t>
        </is>
      </c>
      <c r="E109" s="14" t="inlineStr">
        <is>
          <t>lpg</t>
        </is>
      </c>
      <c r="F109" s="14" t="n">
        <v>0</v>
      </c>
      <c r="G109" s="14" t="inlineStr">
        <is>
          <t>Kernel v1.6 Data_Energy = legacy Mitigation rows 583-602</t>
        </is>
      </c>
    </row>
    <row r="110">
      <c r="A110" s="14" t="inlineStr">
        <is>
          <t>EGY|2022|mac|lpg</t>
        </is>
      </c>
      <c r="B110" s="14" t="inlineStr">
        <is>
          <t>EGY</t>
        </is>
      </c>
      <c r="C110" s="14" t="n">
        <v>2022</v>
      </c>
      <c r="D110" s="14" t="inlineStr">
        <is>
          <t>mac</t>
        </is>
      </c>
      <c r="E110" s="14" t="inlineStr">
        <is>
          <t>lpg</t>
        </is>
      </c>
      <c r="F110" s="14" t="n">
        <v>0</v>
      </c>
      <c r="G110" s="14" t="inlineStr">
        <is>
          <t>Kernel v1.6 Data_Energy = legacy Mitigation rows 583-602</t>
        </is>
      </c>
    </row>
    <row r="111">
      <c r="A111" s="14" t="inlineStr">
        <is>
          <t>EGY|2022|cem|lpg</t>
        </is>
      </c>
      <c r="B111" s="14" t="inlineStr">
        <is>
          <t>EGY</t>
        </is>
      </c>
      <c r="C111" s="14" t="n">
        <v>2022</v>
      </c>
      <c r="D111" s="14" t="inlineStr">
        <is>
          <t>cem</t>
        </is>
      </c>
      <c r="E111" s="14" t="inlineStr">
        <is>
          <t>lpg</t>
        </is>
      </c>
      <c r="F111" s="14" t="n">
        <v>0</v>
      </c>
      <c r="G111" s="14" t="inlineStr">
        <is>
          <t>Kernel v1.6 Data_Energy = legacy Mitigation rows 583-602</t>
        </is>
      </c>
    </row>
    <row r="112">
      <c r="A112" s="14" t="inlineStr">
        <is>
          <t>EGY|2022|omn|lpg</t>
        </is>
      </c>
      <c r="B112" s="14" t="inlineStr">
        <is>
          <t>EGY</t>
        </is>
      </c>
      <c r="C112" s="14" t="n">
        <v>2022</v>
      </c>
      <c r="D112" s="14" t="inlineStr">
        <is>
          <t>omn</t>
        </is>
      </c>
      <c r="E112" s="14" t="inlineStr">
        <is>
          <t>lpg</t>
        </is>
      </c>
      <c r="F112" s="14" t="n">
        <v>17.4320828436885</v>
      </c>
      <c r="G112" s="14" t="inlineStr">
        <is>
          <t>Kernel v1.6 Data_Energy = legacy Mitigation rows 583-602</t>
        </is>
      </c>
    </row>
    <row r="113">
      <c r="A113" s="14" t="inlineStr">
        <is>
          <t>EGY|2022|cst|lpg</t>
        </is>
      </c>
      <c r="B113" s="14" t="inlineStr">
        <is>
          <t>EGY</t>
        </is>
      </c>
      <c r="C113" s="14" t="n">
        <v>2022</v>
      </c>
      <c r="D113" s="14" t="inlineStr">
        <is>
          <t>cst</t>
        </is>
      </c>
      <c r="E113" s="14" t="inlineStr">
        <is>
          <t>lpg</t>
        </is>
      </c>
      <c r="F113" s="14" t="n">
        <v>0</v>
      </c>
      <c r="G113" s="14" t="inlineStr">
        <is>
          <t>Kernel v1.6 Data_Energy = legacy Mitigation rows 583-602</t>
        </is>
      </c>
    </row>
    <row r="114">
      <c r="A114" s="14" t="inlineStr">
        <is>
          <t>EGY|2022|ftr|lpg</t>
        </is>
      </c>
      <c r="B114" s="14" t="inlineStr">
        <is>
          <t>EGY</t>
        </is>
      </c>
      <c r="C114" s="14" t="n">
        <v>2022</v>
      </c>
      <c r="D114" s="14" t="inlineStr">
        <is>
          <t>ftr</t>
        </is>
      </c>
      <c r="E114" s="14" t="inlineStr">
        <is>
          <t>lpg</t>
        </is>
      </c>
      <c r="F114" s="14" t="n">
        <v>2465.7623559049</v>
      </c>
      <c r="G114" s="14" t="inlineStr">
        <is>
          <t>Kernel v1.6 Data_Energy = legacy Mitigation rows 583-602</t>
        </is>
      </c>
    </row>
    <row r="115">
      <c r="A115" s="14" t="inlineStr">
        <is>
          <t>EGY|2022|oen|lpg</t>
        </is>
      </c>
      <c r="B115" s="14" t="inlineStr">
        <is>
          <t>EGY</t>
        </is>
      </c>
      <c r="C115" s="14" t="n">
        <v>2022</v>
      </c>
      <c r="D115" s="14" t="inlineStr">
        <is>
          <t>oen</t>
        </is>
      </c>
      <c r="E115" s="14" t="inlineStr">
        <is>
          <t>lpg</t>
        </is>
      </c>
      <c r="F115" s="14" t="n">
        <v>0</v>
      </c>
      <c r="G115" s="14" t="inlineStr">
        <is>
          <t>Kernel v1.6 Data_Energy = legacy Mitigation rows 583-602</t>
        </is>
      </c>
    </row>
    <row r="116">
      <c r="A116" s="14" t="inlineStr">
        <is>
          <t>EGY|2022|rod|bio</t>
        </is>
      </c>
      <c r="B116" s="14" t="inlineStr">
        <is>
          <t>EGY</t>
        </is>
      </c>
      <c r="C116" s="14" t="n">
        <v>2022</v>
      </c>
      <c r="D116" s="14" t="inlineStr">
        <is>
          <t>rod</t>
        </is>
      </c>
      <c r="E116" s="14" t="inlineStr">
        <is>
          <t>bio</t>
        </is>
      </c>
      <c r="F116" s="14" t="n">
        <v>0</v>
      </c>
      <c r="G116" s="14" t="inlineStr">
        <is>
          <t>Kernel v1.6 Data_Energy = legacy Mitigation rows 583-602</t>
        </is>
      </c>
    </row>
    <row r="117">
      <c r="A117" s="14" t="inlineStr">
        <is>
          <t>EGY|2022|ral|bio</t>
        </is>
      </c>
      <c r="B117" s="14" t="inlineStr">
        <is>
          <t>EGY</t>
        </is>
      </c>
      <c r="C117" s="14" t="n">
        <v>2022</v>
      </c>
      <c r="D117" s="14" t="inlineStr">
        <is>
          <t>ral</t>
        </is>
      </c>
      <c r="E117" s="14" t="inlineStr">
        <is>
          <t>bio</t>
        </is>
      </c>
      <c r="F117" s="14" t="n">
        <v>0</v>
      </c>
      <c r="G117" s="14" t="inlineStr">
        <is>
          <t>Kernel v1.6 Data_Energy = legacy Mitigation rows 583-602</t>
        </is>
      </c>
    </row>
    <row r="118">
      <c r="A118" s="14" t="inlineStr">
        <is>
          <t>EGY|2022|avi|bio</t>
        </is>
      </c>
      <c r="B118" s="14" t="inlineStr">
        <is>
          <t>EGY</t>
        </is>
      </c>
      <c r="C118" s="14" t="n">
        <v>2022</v>
      </c>
      <c r="D118" s="14" t="inlineStr">
        <is>
          <t>avi</t>
        </is>
      </c>
      <c r="E118" s="14" t="inlineStr">
        <is>
          <t>bio</t>
        </is>
      </c>
      <c r="F118" s="14" t="n">
        <v>0</v>
      </c>
      <c r="G118" s="14" t="inlineStr">
        <is>
          <t>Kernel v1.6 Data_Energy = legacy Mitigation rows 583-602</t>
        </is>
      </c>
    </row>
    <row r="119">
      <c r="A119" s="14" t="inlineStr">
        <is>
          <t>EGY|2022|nav|bio</t>
        </is>
      </c>
      <c r="B119" s="14" t="inlineStr">
        <is>
          <t>EGY</t>
        </is>
      </c>
      <c r="C119" s="14" t="n">
        <v>2022</v>
      </c>
      <c r="D119" s="14" t="inlineStr">
        <is>
          <t>nav</t>
        </is>
      </c>
      <c r="E119" s="14" t="inlineStr">
        <is>
          <t>bio</t>
        </is>
      </c>
      <c r="F119" s="14" t="n">
        <v>0</v>
      </c>
      <c r="G119" s="14" t="inlineStr">
        <is>
          <t>Kernel v1.6 Data_Energy = legacy Mitigation rows 583-602</t>
        </is>
      </c>
    </row>
    <row r="120">
      <c r="A120" s="14" t="inlineStr">
        <is>
          <t>EGY|2022|res|bio</t>
        </is>
      </c>
      <c r="B120" s="14" t="inlineStr">
        <is>
          <t>EGY</t>
        </is>
      </c>
      <c r="C120" s="14" t="n">
        <v>2022</v>
      </c>
      <c r="D120" s="14" t="inlineStr">
        <is>
          <t>res</t>
        </is>
      </c>
      <c r="E120" s="14" t="inlineStr">
        <is>
          <t>bio</t>
        </is>
      </c>
      <c r="F120" s="14" t="n">
        <v>1579.83074407564</v>
      </c>
      <c r="G120" s="14" t="inlineStr">
        <is>
          <t>Kernel v1.6 Data_Energy = legacy Mitigation rows 583-602</t>
        </is>
      </c>
    </row>
    <row r="121">
      <c r="A121" s="14" t="inlineStr">
        <is>
          <t>EGY|2022|foo|bio</t>
        </is>
      </c>
      <c r="B121" s="14" t="inlineStr">
        <is>
          <t>EGY</t>
        </is>
      </c>
      <c r="C121" s="14" t="n">
        <v>2022</v>
      </c>
      <c r="D121" s="14" t="inlineStr">
        <is>
          <t>foo</t>
        </is>
      </c>
      <c r="E121" s="14" t="inlineStr">
        <is>
          <t>bio</t>
        </is>
      </c>
      <c r="F121" s="14" t="n">
        <v>0</v>
      </c>
      <c r="G121" s="14" t="inlineStr">
        <is>
          <t>Kernel v1.6 Data_Energy = legacy Mitigation rows 583-602</t>
        </is>
      </c>
    </row>
    <row r="122">
      <c r="A122" s="14" t="inlineStr">
        <is>
          <t>EGY|2022|srv|bio</t>
        </is>
      </c>
      <c r="B122" s="14" t="inlineStr">
        <is>
          <t>EGY</t>
        </is>
      </c>
      <c r="C122" s="14" t="n">
        <v>2022</v>
      </c>
      <c r="D122" s="14" t="inlineStr">
        <is>
          <t>srv</t>
        </is>
      </c>
      <c r="E122" s="14" t="inlineStr">
        <is>
          <t>bio</t>
        </is>
      </c>
      <c r="F122" s="14" t="n">
        <v>0</v>
      </c>
      <c r="G122" s="14" t="inlineStr">
        <is>
          <t>Kernel v1.6 Data_Energy = legacy Mitigation rows 583-602</t>
        </is>
      </c>
    </row>
    <row r="123">
      <c r="A123" s="14" t="inlineStr">
        <is>
          <t>EGY|2022|mch|bio</t>
        </is>
      </c>
      <c r="B123" s="14" t="inlineStr">
        <is>
          <t>EGY</t>
        </is>
      </c>
      <c r="C123" s="14" t="n">
        <v>2022</v>
      </c>
      <c r="D123" s="14" t="inlineStr">
        <is>
          <t>mch</t>
        </is>
      </c>
      <c r="E123" s="14" t="inlineStr">
        <is>
          <t>bio</t>
        </is>
      </c>
      <c r="F123" s="14" t="n">
        <v>0</v>
      </c>
      <c r="G123" s="14" t="inlineStr">
        <is>
          <t>Kernel v1.6 Data_Energy = legacy Mitigation rows 583-602</t>
        </is>
      </c>
    </row>
    <row r="124">
      <c r="A124" s="14" t="inlineStr">
        <is>
          <t>EGY|2022|irn|bio</t>
        </is>
      </c>
      <c r="B124" s="14" t="inlineStr">
        <is>
          <t>EGY</t>
        </is>
      </c>
      <c r="C124" s="14" t="n">
        <v>2022</v>
      </c>
      <c r="D124" s="14" t="inlineStr">
        <is>
          <t>irn</t>
        </is>
      </c>
      <c r="E124" s="14" t="inlineStr">
        <is>
          <t>bio</t>
        </is>
      </c>
      <c r="F124" s="14" t="n">
        <v>0</v>
      </c>
      <c r="G124" s="14" t="inlineStr">
        <is>
          <t>Kernel v1.6 Data_Energy = legacy Mitigation rows 583-602</t>
        </is>
      </c>
    </row>
    <row r="125">
      <c r="A125" s="14" t="inlineStr">
        <is>
          <t>EGY|2022|nfm|bio</t>
        </is>
      </c>
      <c r="B125" s="14" t="inlineStr">
        <is>
          <t>EGY</t>
        </is>
      </c>
      <c r="C125" s="14" t="n">
        <v>2022</v>
      </c>
      <c r="D125" s="14" t="inlineStr">
        <is>
          <t>nfm</t>
        </is>
      </c>
      <c r="E125" s="14" t="inlineStr">
        <is>
          <t>bio</t>
        </is>
      </c>
      <c r="F125" s="14" t="n">
        <v>0</v>
      </c>
      <c r="G125" s="14" t="inlineStr">
        <is>
          <t>Kernel v1.6 Data_Energy = legacy Mitigation rows 583-602</t>
        </is>
      </c>
    </row>
    <row r="126">
      <c r="A126" s="14" t="inlineStr">
        <is>
          <t>EGY|2022|mac|bio</t>
        </is>
      </c>
      <c r="B126" s="14" t="inlineStr">
        <is>
          <t>EGY</t>
        </is>
      </c>
      <c r="C126" s="14" t="n">
        <v>2022</v>
      </c>
      <c r="D126" s="14" t="inlineStr">
        <is>
          <t>mac</t>
        </is>
      </c>
      <c r="E126" s="14" t="inlineStr">
        <is>
          <t>bio</t>
        </is>
      </c>
      <c r="F126" s="14" t="n">
        <v>0</v>
      </c>
      <c r="G126" s="14" t="inlineStr">
        <is>
          <t>Kernel v1.6 Data_Energy = legacy Mitigation rows 583-602</t>
        </is>
      </c>
    </row>
    <row r="127">
      <c r="A127" s="14" t="inlineStr">
        <is>
          <t>EGY|2022|cem|bio</t>
        </is>
      </c>
      <c r="B127" s="14" t="inlineStr">
        <is>
          <t>EGY</t>
        </is>
      </c>
      <c r="C127" s="14" t="n">
        <v>2022</v>
      </c>
      <c r="D127" s="14" t="inlineStr">
        <is>
          <t>cem</t>
        </is>
      </c>
      <c r="E127" s="14" t="inlineStr">
        <is>
          <t>bio</t>
        </is>
      </c>
      <c r="F127" s="14" t="n">
        <v>0</v>
      </c>
      <c r="G127" s="14" t="inlineStr">
        <is>
          <t>Kernel v1.6 Data_Energy = legacy Mitigation rows 583-602</t>
        </is>
      </c>
    </row>
    <row r="128">
      <c r="A128" s="14" t="inlineStr">
        <is>
          <t>EGY|2022|omn|bio</t>
        </is>
      </c>
      <c r="B128" s="14" t="inlineStr">
        <is>
          <t>EGY</t>
        </is>
      </c>
      <c r="C128" s="14" t="n">
        <v>2022</v>
      </c>
      <c r="D128" s="14" t="inlineStr">
        <is>
          <t>omn</t>
        </is>
      </c>
      <c r="E128" s="14" t="inlineStr">
        <is>
          <t>bio</t>
        </is>
      </c>
      <c r="F128" s="14" t="n">
        <v>0</v>
      </c>
      <c r="G128" s="14" t="inlineStr">
        <is>
          <t>Kernel v1.6 Data_Energy = legacy Mitigation rows 583-602</t>
        </is>
      </c>
    </row>
    <row r="129">
      <c r="A129" s="14" t="inlineStr">
        <is>
          <t>EGY|2022|cst|bio</t>
        </is>
      </c>
      <c r="B129" s="14" t="inlineStr">
        <is>
          <t>EGY</t>
        </is>
      </c>
      <c r="C129" s="14" t="n">
        <v>2022</v>
      </c>
      <c r="D129" s="14" t="inlineStr">
        <is>
          <t>cst</t>
        </is>
      </c>
      <c r="E129" s="14" t="inlineStr">
        <is>
          <t>bio</t>
        </is>
      </c>
      <c r="F129" s="14" t="n">
        <v>0</v>
      </c>
      <c r="G129" s="14" t="inlineStr">
        <is>
          <t>Kernel v1.6 Data_Energy = legacy Mitigation rows 583-602</t>
        </is>
      </c>
    </row>
    <row r="130">
      <c r="A130" s="14" t="inlineStr">
        <is>
          <t>EGY|2022|ftr|bio</t>
        </is>
      </c>
      <c r="B130" s="14" t="inlineStr">
        <is>
          <t>EGY</t>
        </is>
      </c>
      <c r="C130" s="14" t="n">
        <v>2022</v>
      </c>
      <c r="D130" s="14" t="inlineStr">
        <is>
          <t>ftr</t>
        </is>
      </c>
      <c r="E130" s="14" t="inlineStr">
        <is>
          <t>bio</t>
        </is>
      </c>
      <c r="F130" s="14" t="n">
        <v>0</v>
      </c>
      <c r="G130" s="14" t="inlineStr">
        <is>
          <t>Kernel v1.6 Data_Energy = legacy Mitigation rows 583-602</t>
        </is>
      </c>
    </row>
    <row r="131">
      <c r="A131" s="14" t="inlineStr">
        <is>
          <t>EGY|2022|oen|bio</t>
        </is>
      </c>
      <c r="B131" s="14" t="inlineStr">
        <is>
          <t>EGY</t>
        </is>
      </c>
      <c r="C131" s="14" t="n">
        <v>2022</v>
      </c>
      <c r="D131" s="14" t="inlineStr">
        <is>
          <t>oen</t>
        </is>
      </c>
      <c r="E131" s="14" t="inlineStr">
        <is>
          <t>bio</t>
        </is>
      </c>
      <c r="F131" s="14" t="n">
        <v>0</v>
      </c>
      <c r="G131" s="14" t="inlineStr">
        <is>
          <t>Kernel v1.6 Data_Energy = legacy Mitigation rows 583-602</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D6"/>
  <sheetViews>
    <sheetView tabSelected="0" workbookViewId="0">
      <pane xSplit="1" ySplit="3" topLeftCell="B4" activePane="bottomRight" state="frozen"/>
      <selection pane="topRight"/>
      <selection pane="bottomLeft"/>
      <selection pane="bottomRight" activeCell="A1" sqref="A1"/>
    </sheetView>
  </sheetViews>
  <sheetFormatPr baseColWidth="8" defaultRowHeight="15" outlineLevelCol="0"/>
  <cols>
    <col width="18" customWidth="1" min="1" max="1"/>
  </cols>
  <sheetData>
    <row r="1">
      <c r="A1" s="14" t="inlineStr">
        <is>
          <t>Source: legacy Mitigation row 2446 via kernel v1.6 Data_Macro (Egypt only so far); US PCPI and NGDP_D: legacy Mitigation rows 455 and 452</t>
        </is>
      </c>
    </row>
    <row r="2">
      <c r="A2" s="2" t="inlineStr">
        <is>
          <t>Macro series by country (real GDP growth; US CPI and GDP deflator for real terms)</t>
        </is>
      </c>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row>
    <row r="3">
      <c r="A3" s="59" t="inlineStr">
        <is>
          <t>key</t>
        </is>
      </c>
      <c r="B3" s="59" t="inlineStr">
        <is>
          <t>country</t>
        </is>
      </c>
      <c r="C3" s="59" t="inlineStr">
        <is>
          <t>variable</t>
        </is>
      </c>
      <c r="D3" s="59" t="inlineStr">
        <is>
          <t>unit</t>
        </is>
      </c>
      <c r="E3" s="59" t="inlineStr">
        <is>
          <t>source</t>
        </is>
      </c>
      <c r="F3" s="59" t="n">
        <v>2021</v>
      </c>
      <c r="G3" s="59" t="n">
        <v>2022</v>
      </c>
      <c r="H3" s="59" t="n">
        <v>2023</v>
      </c>
      <c r="I3" s="59" t="n">
        <v>2024</v>
      </c>
      <c r="J3" s="59" t="n">
        <v>2025</v>
      </c>
      <c r="K3" s="59" t="n">
        <v>2026</v>
      </c>
      <c r="L3" s="59" t="n">
        <v>2027</v>
      </c>
      <c r="M3" s="59" t="n">
        <v>2028</v>
      </c>
      <c r="N3" s="59" t="n">
        <v>2029</v>
      </c>
      <c r="O3" s="59" t="n">
        <v>2030</v>
      </c>
      <c r="P3" s="59" t="n">
        <v>2031</v>
      </c>
      <c r="Q3" s="59" t="n">
        <v>2032</v>
      </c>
      <c r="R3" s="59" t="n">
        <v>2033</v>
      </c>
      <c r="S3" s="59" t="n">
        <v>2034</v>
      </c>
      <c r="T3" s="59" t="n">
        <v>2035</v>
      </c>
      <c r="U3" s="59" t="n">
        <v>2036</v>
      </c>
      <c r="V3" s="59" t="n">
        <v>2037</v>
      </c>
      <c r="W3" s="59" t="n">
        <v>2038</v>
      </c>
      <c r="X3" s="59" t="n">
        <v>2039</v>
      </c>
      <c r="Y3" s="59" t="n">
        <v>2040</v>
      </c>
      <c r="Z3" s="59" t="n">
        <v>2041</v>
      </c>
      <c r="AA3" s="59" t="n">
        <v>2042</v>
      </c>
      <c r="AB3" s="59" t="n">
        <v>2043</v>
      </c>
      <c r="AC3" s="59" t="n">
        <v>2044</v>
      </c>
      <c r="AD3" s="59" t="n">
        <v>2045</v>
      </c>
    </row>
    <row r="4">
      <c r="A4" s="14" t="inlineStr">
        <is>
          <t>EGY|gdp_growth</t>
        </is>
      </c>
      <c r="B4" s="14" t="inlineStr">
        <is>
          <t>EGY</t>
        </is>
      </c>
      <c r="C4" s="14" t="inlineStr">
        <is>
          <t>Real GDP growth</t>
        </is>
      </c>
      <c r="D4" s="14" t="inlineStr">
        <is>
          <t>fraction</t>
        </is>
      </c>
      <c r="E4" s="14" t="inlineStr">
        <is>
          <t>Kernel v1.6 Data_Macro egy.mit.gdp.pos.pct.1 = legacy Mitigation row 2446</t>
        </is>
      </c>
      <c r="F4" s="14" t="n"/>
      <c r="G4" s="14" t="n">
        <v>0.06651345</v>
      </c>
      <c r="H4" s="14" t="n">
        <v>0.03760281</v>
      </c>
      <c r="I4" s="14" t="n">
        <v>0.02398801</v>
      </c>
      <c r="J4" s="14" t="n">
        <v>0.04392387</v>
      </c>
      <c r="K4" s="14" t="n">
        <v>0.04239706</v>
      </c>
      <c r="L4" s="14" t="n">
        <v>0.04829218</v>
      </c>
      <c r="M4" s="14" t="n">
        <v>0.05535316</v>
      </c>
      <c r="N4" s="14" t="n">
        <v>0.05226606</v>
      </c>
      <c r="O4" s="14" t="n">
        <v>0.04841877</v>
      </c>
      <c r="P4" s="14" t="n">
        <v>0.04788736</v>
      </c>
      <c r="Q4" s="14" t="n">
        <v>0.04735595</v>
      </c>
      <c r="R4" s="14" t="n">
        <v>0.04682454</v>
      </c>
      <c r="S4" s="14" t="n">
        <v>0.04629313</v>
      </c>
      <c r="T4" s="14" t="n">
        <v>0.04576172</v>
      </c>
      <c r="U4" s="14" t="n">
        <v>0.04523031</v>
      </c>
      <c r="V4" s="14" t="n">
        <v>0.0446989</v>
      </c>
      <c r="W4" s="14" t="n">
        <v>0.04416749</v>
      </c>
      <c r="X4" s="14" t="n">
        <v>0.04363608</v>
      </c>
      <c r="Y4" s="14" t="n">
        <v>0.04310467</v>
      </c>
      <c r="Z4" s="14" t="n">
        <v>0.04257326</v>
      </c>
      <c r="AA4" s="14" t="n"/>
      <c r="AB4" s="14" t="n"/>
      <c r="AC4" s="14" t="n"/>
      <c r="AD4" s="14" t="n"/>
    </row>
    <row r="5">
      <c r="A5" s="14" t="inlineStr">
        <is>
          <t>USA|pcpi</t>
        </is>
      </c>
      <c r="B5" s="14" t="inlineStr">
        <is>
          <t>USA</t>
        </is>
      </c>
      <c r="C5" s="14" t="inlineStr">
        <is>
          <t>US consumer price index (PCPI)</t>
        </is>
      </c>
      <c r="D5" s="14" t="inlineStr">
        <is>
          <t>index</t>
        </is>
      </c>
      <c r="E5" s="14" t="inlineStr">
        <is>
          <t>legacy Mitigation row 455</t>
        </is>
      </c>
      <c r="F5" s="14" t="n">
        <v>270.973417</v>
      </c>
      <c r="G5" s="14" t="n">
        <v>292.626417</v>
      </c>
      <c r="H5" s="14" t="n">
        <v>304.703</v>
      </c>
      <c r="I5" s="14" t="n">
        <v>313.698167</v>
      </c>
      <c r="J5" s="14" t="n">
        <v>322.260577</v>
      </c>
      <c r="K5" s="14" t="n">
        <v>332.662858</v>
      </c>
      <c r="L5" s="14" t="n">
        <v>339.786246</v>
      </c>
      <c r="M5" s="14" t="n">
        <v>347.206017</v>
      </c>
      <c r="N5" s="14" t="n">
        <v>354.802685</v>
      </c>
      <c r="O5" s="14" t="n">
        <v>362.57224</v>
      </c>
      <c r="P5" s="14" t="n">
        <v>370.49152</v>
      </c>
      <c r="Q5" s="14" t="n">
        <v>370.49152</v>
      </c>
      <c r="R5" s="14" t="n">
        <v>370.49152</v>
      </c>
      <c r="S5" s="14" t="n">
        <v>370.49152</v>
      </c>
      <c r="T5" s="14" t="n">
        <v>370.49152</v>
      </c>
      <c r="U5" s="14" t="n">
        <v>370.49152</v>
      </c>
      <c r="V5" s="14" t="n">
        <v>370.49152</v>
      </c>
      <c r="W5" s="14" t="n">
        <v>370.49152</v>
      </c>
      <c r="X5" s="14" t="n">
        <v>370.49152</v>
      </c>
      <c r="Y5" s="14" t="n">
        <v>370.49152</v>
      </c>
      <c r="Z5" s="14" t="n">
        <v>370.49152</v>
      </c>
      <c r="AA5" s="14" t="n"/>
      <c r="AB5" s="14" t="n"/>
      <c r="AC5" s="14" t="n"/>
      <c r="AD5" s="14" t="n"/>
    </row>
    <row r="6">
      <c r="A6" s="14" t="inlineStr">
        <is>
          <t>USA|ngdp_d</t>
        </is>
      </c>
      <c r="B6" s="14" t="inlineStr">
        <is>
          <t>USA</t>
        </is>
      </c>
      <c r="C6" s="14" t="inlineStr">
        <is>
          <t>US GDP deflator (NGDP_D)</t>
        </is>
      </c>
      <c r="D6" s="14" t="inlineStr">
        <is>
          <t>index</t>
        </is>
      </c>
      <c r="E6" s="14" t="inlineStr">
        <is>
          <t>legacy Mitigation row 452</t>
        </is>
      </c>
      <c r="F6" s="14" t="n">
        <v>110.185941</v>
      </c>
      <c r="G6" s="14" t="n">
        <v>118.022821</v>
      </c>
      <c r="H6" s="14" t="n">
        <v>122.389705</v>
      </c>
      <c r="I6" s="14" t="n">
        <v>125.428084</v>
      </c>
      <c r="J6" s="14" t="n">
        <v>128.986186</v>
      </c>
      <c r="K6" s="14" t="n">
        <v>132.681448</v>
      </c>
      <c r="L6" s="14" t="n">
        <v>135.595003</v>
      </c>
      <c r="M6" s="14" t="n">
        <v>137.820646</v>
      </c>
      <c r="N6" s="14" t="n">
        <v>140.271247</v>
      </c>
      <c r="O6" s="14" t="n">
        <v>142.848769</v>
      </c>
      <c r="P6" s="14" t="n">
        <v>145.42762</v>
      </c>
      <c r="Q6" s="14" t="n">
        <v>148.006471</v>
      </c>
      <c r="R6" s="14" t="n">
        <v>150.585322</v>
      </c>
      <c r="S6" s="14" t="n">
        <v>153.1641729999999</v>
      </c>
      <c r="T6" s="14" t="n">
        <v>155.7430239999999</v>
      </c>
      <c r="U6" s="14" t="n">
        <v>158.3218749999999</v>
      </c>
      <c r="V6" s="14" t="n">
        <v>160.9007259999999</v>
      </c>
      <c r="W6" s="14" t="n">
        <v>163.4795769999999</v>
      </c>
      <c r="X6" s="14" t="n">
        <v>166.0584279999999</v>
      </c>
      <c r="Y6" s="14" t="n">
        <v>168.6372789999999</v>
      </c>
      <c r="Z6" s="14" t="n">
        <v>171.2161299999999</v>
      </c>
      <c r="AA6" s="14" t="n"/>
      <c r="AB6" s="14" t="n"/>
      <c r="AC6" s="14" t="n"/>
      <c r="AD6" s="14" t="n"/>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35"/>
  <sheetViews>
    <sheetView tabSelected="0" workbookViewId="0">
      <pane xSplit="1" ySplit="3" topLeftCell="B4" activePane="bottomRight" state="frozen"/>
      <selection pane="topRight"/>
      <selection pane="bottomLeft"/>
      <selection pane="bottomRight" activeCell="A1" sqref="A1"/>
    </sheetView>
  </sheetViews>
  <sheetFormatPr baseColWidth="8" defaultRowHeight="15" outlineLevelCol="0"/>
  <cols>
    <col width="18" customWidth="1" min="1" max="1"/>
  </cols>
  <sheetData>
    <row r="1">
      <c r="A1" s="14" t="inlineStr">
        <is>
          <t>Source: legacy Mitigation rows 980-1009 (Egypt only so far; no inventory adjustment)</t>
        </is>
      </c>
    </row>
    <row r="2">
      <c r="A2" s="2" t="inlineStr">
        <is>
          <t>Fuel CO2 emission factors, IIASA (tCO2/GJ), by country, fuel and EF sector</t>
        </is>
      </c>
      <c r="B2" s="3" t="n"/>
      <c r="C2" s="3" t="n"/>
      <c r="D2" s="3" t="n"/>
      <c r="E2" s="3" t="n"/>
      <c r="F2" s="3" t="n"/>
    </row>
    <row r="3">
      <c r="A3" s="59" t="inlineStr">
        <is>
          <t>key</t>
        </is>
      </c>
      <c r="B3" s="59" t="inlineStr">
        <is>
          <t>country</t>
        </is>
      </c>
      <c r="C3" s="59" t="inlineStr">
        <is>
          <t>fuel</t>
        </is>
      </c>
      <c r="D3" s="59" t="inlineStr">
        <is>
          <t>ef_sector</t>
        </is>
      </c>
      <c r="E3" s="59" t="inlineStr">
        <is>
          <t>ef_tco2_per_gj</t>
        </is>
      </c>
      <c r="F3" s="59" t="inlineStr">
        <is>
          <t>source</t>
        </is>
      </c>
    </row>
    <row r="4">
      <c r="A4" s="14" t="inlineStr">
        <is>
          <t>EGY|coa|pow</t>
        </is>
      </c>
      <c r="B4" s="14" t="inlineStr">
        <is>
          <t>EGY</t>
        </is>
      </c>
      <c r="C4" s="14" t="inlineStr">
        <is>
          <t>coa</t>
        </is>
      </c>
      <c r="D4" s="14" t="inlineStr">
        <is>
          <t>pow</t>
        </is>
      </c>
      <c r="E4" s="14" t="n">
        <v>0.094308</v>
      </c>
      <c r="F4" s="14" t="inlineStr">
        <is>
          <t>Mitigation row 980 (egy.mit.ef.coa.pow)</t>
        </is>
      </c>
    </row>
    <row r="5">
      <c r="A5" s="14" t="inlineStr">
        <is>
          <t>EGY|nga|pow</t>
        </is>
      </c>
      <c r="B5" s="14" t="inlineStr">
        <is>
          <t>EGY</t>
        </is>
      </c>
      <c r="C5" s="14" t="inlineStr">
        <is>
          <t>nga</t>
        </is>
      </c>
      <c r="D5" s="14" t="inlineStr">
        <is>
          <t>pow</t>
        </is>
      </c>
      <c r="E5" s="14" t="n">
        <v>0.0558</v>
      </c>
      <c r="F5" s="14" t="inlineStr">
        <is>
          <t>Mitigation row 981 (egy.mit.ef.nga.pow)</t>
        </is>
      </c>
    </row>
    <row r="6">
      <c r="A6" s="14" t="inlineStr">
        <is>
          <t>EGY|gso|pow</t>
        </is>
      </c>
      <c r="B6" s="14" t="inlineStr">
        <is>
          <t>EGY</t>
        </is>
      </c>
      <c r="C6" s="14" t="inlineStr">
        <is>
          <t>gso</t>
        </is>
      </c>
      <c r="D6" s="14" t="inlineStr">
        <is>
          <t>pow</t>
        </is>
      </c>
      <c r="E6" s="14" t="n">
        <v>0.06859999999999999</v>
      </c>
      <c r="F6" s="14" t="inlineStr">
        <is>
          <t>Mitigation row 982 (egy.mit.ef.gso.pow)</t>
        </is>
      </c>
    </row>
    <row r="7">
      <c r="A7" s="14" t="inlineStr">
        <is>
          <t>EGY|die|pow</t>
        </is>
      </c>
      <c r="B7" s="14" t="inlineStr">
        <is>
          <t>EGY</t>
        </is>
      </c>
      <c r="C7" s="14" t="inlineStr">
        <is>
          <t>die</t>
        </is>
      </c>
      <c r="D7" s="14" t="inlineStr">
        <is>
          <t>pow</t>
        </is>
      </c>
      <c r="E7" s="14" t="n">
        <v>0.07340000000000001</v>
      </c>
      <c r="F7" s="14" t="inlineStr">
        <is>
          <t>Mitigation row 983 (egy.mit.ef.die.pow)</t>
        </is>
      </c>
    </row>
    <row r="8">
      <c r="A8" s="14" t="inlineStr">
        <is>
          <t>EGY|lpg|pow</t>
        </is>
      </c>
      <c r="B8" s="14" t="inlineStr">
        <is>
          <t>EGY</t>
        </is>
      </c>
      <c r="C8" s="14" t="inlineStr">
        <is>
          <t>lpg</t>
        </is>
      </c>
      <c r="D8" s="14" t="inlineStr">
        <is>
          <t>pow</t>
        </is>
      </c>
      <c r="E8" s="14" t="n">
        <v>0.06859999999999999</v>
      </c>
      <c r="F8" s="14" t="inlineStr">
        <is>
          <t>Mitigation row 984 (egy.mit.ef.lpg.pow)</t>
        </is>
      </c>
    </row>
    <row r="9">
      <c r="A9" s="14" t="inlineStr">
        <is>
          <t>EGY|ker|pow</t>
        </is>
      </c>
      <c r="B9" s="14" t="inlineStr">
        <is>
          <t>EGY</t>
        </is>
      </c>
      <c r="C9" s="14" t="inlineStr">
        <is>
          <t>ker</t>
        </is>
      </c>
      <c r="D9" s="14" t="inlineStr">
        <is>
          <t>pow</t>
        </is>
      </c>
      <c r="E9" s="14" t="n">
        <v>0.068555</v>
      </c>
      <c r="F9" s="14" t="inlineStr">
        <is>
          <t>Mitigation row 985 (egy.mit.ef.ker.pow)</t>
        </is>
      </c>
    </row>
    <row r="10">
      <c r="A10" s="14" t="inlineStr">
        <is>
          <t>EGY|oop|pow</t>
        </is>
      </c>
      <c r="B10" s="14" t="inlineStr">
        <is>
          <t>EGY</t>
        </is>
      </c>
      <c r="C10" s="14" t="inlineStr">
        <is>
          <t>oop</t>
        </is>
      </c>
      <c r="D10" s="14" t="inlineStr">
        <is>
          <t>pow</t>
        </is>
      </c>
      <c r="E10" s="14" t="n">
        <v>0.0767</v>
      </c>
      <c r="F10" s="14" t="inlineStr">
        <is>
          <t>Mitigation row 986 (egy.mit.ef.oop.pow)</t>
        </is>
      </c>
    </row>
    <row r="11">
      <c r="A11" s="14" t="inlineStr">
        <is>
          <t>EGY|coa|rod</t>
        </is>
      </c>
      <c r="B11" s="14" t="inlineStr">
        <is>
          <t>EGY</t>
        </is>
      </c>
      <c r="C11" s="14" t="inlineStr">
        <is>
          <t>coa</t>
        </is>
      </c>
      <c r="D11" s="14" t="inlineStr">
        <is>
          <t>rod</t>
        </is>
      </c>
      <c r="E11" s="14" t="n">
        <v>0.094308</v>
      </c>
      <c r="F11" s="14" t="inlineStr">
        <is>
          <t>Mitigation row 987 (egy.mit.ef.coa.rod)</t>
        </is>
      </c>
    </row>
    <row r="12">
      <c r="A12" s="14" t="inlineStr">
        <is>
          <t>EGY|nga|rod</t>
        </is>
      </c>
      <c r="B12" s="14" t="inlineStr">
        <is>
          <t>EGY</t>
        </is>
      </c>
      <c r="C12" s="14" t="inlineStr">
        <is>
          <t>nga</t>
        </is>
      </c>
      <c r="D12" s="14" t="inlineStr">
        <is>
          <t>rod</t>
        </is>
      </c>
      <c r="E12" s="14" t="n">
        <v>0.0558</v>
      </c>
      <c r="F12" s="14" t="inlineStr">
        <is>
          <t>Mitigation row 988 (egy.mit.ef.nga.rod)</t>
        </is>
      </c>
    </row>
    <row r="13">
      <c r="A13" s="14" t="inlineStr">
        <is>
          <t>EGY|gso|rod</t>
        </is>
      </c>
      <c r="B13" s="14" t="inlineStr">
        <is>
          <t>EGY</t>
        </is>
      </c>
      <c r="C13" s="14" t="inlineStr">
        <is>
          <t>gso</t>
        </is>
      </c>
      <c r="D13" s="14" t="inlineStr">
        <is>
          <t>rod</t>
        </is>
      </c>
      <c r="E13" s="14" t="n">
        <v>0.066178</v>
      </c>
      <c r="F13" s="14" t="inlineStr">
        <is>
          <t>Mitigation row 989 (egy.mit.ef.gso.rod)</t>
        </is>
      </c>
    </row>
    <row r="14">
      <c r="A14" s="14" t="inlineStr">
        <is>
          <t>EGY|die|rod</t>
        </is>
      </c>
      <c r="B14" s="14" t="inlineStr">
        <is>
          <t>EGY</t>
        </is>
      </c>
      <c r="C14" s="14" t="inlineStr">
        <is>
          <t>die</t>
        </is>
      </c>
      <c r="D14" s="14" t="inlineStr">
        <is>
          <t>rod</t>
        </is>
      </c>
      <c r="E14" s="14" t="n">
        <v>0.070809</v>
      </c>
      <c r="F14" s="14" t="inlineStr">
        <is>
          <t>Mitigation row 990 (egy.mit.ef.die.rod)</t>
        </is>
      </c>
    </row>
    <row r="15">
      <c r="A15" s="14" t="inlineStr">
        <is>
          <t>EGY|lpg|rod</t>
        </is>
      </c>
      <c r="B15" s="14" t="inlineStr">
        <is>
          <t>EGY</t>
        </is>
      </c>
      <c r="C15" s="14" t="inlineStr">
        <is>
          <t>lpg</t>
        </is>
      </c>
      <c r="D15" s="14" t="inlineStr">
        <is>
          <t>rod</t>
        </is>
      </c>
      <c r="E15" s="14" t="n">
        <v>0.06859999999999999</v>
      </c>
      <c r="F15" s="14" t="inlineStr">
        <is>
          <t>Mitigation row 991 (egy.mit.ef.lpg.rod)</t>
        </is>
      </c>
    </row>
    <row r="16">
      <c r="A16" s="14" t="inlineStr">
        <is>
          <t>EGY|ker|rod</t>
        </is>
      </c>
      <c r="B16" s="14" t="inlineStr">
        <is>
          <t>EGY</t>
        </is>
      </c>
      <c r="C16" s="14" t="inlineStr">
        <is>
          <t>ker</t>
        </is>
      </c>
      <c r="D16" s="14" t="inlineStr">
        <is>
          <t>rod</t>
        </is>
      </c>
      <c r="E16" s="14" t="n">
        <v>0.068555</v>
      </c>
      <c r="F16" s="14" t="inlineStr">
        <is>
          <t>Mitigation row 992 (egy.mit.ef.ker.rod)</t>
        </is>
      </c>
    </row>
    <row r="17">
      <c r="A17" s="14" t="inlineStr">
        <is>
          <t>EGY|oop|rod</t>
        </is>
      </c>
      <c r="B17" s="14" t="inlineStr">
        <is>
          <t>EGY</t>
        </is>
      </c>
      <c r="C17" s="14" t="inlineStr">
        <is>
          <t>oop</t>
        </is>
      </c>
      <c r="D17" s="14" t="inlineStr">
        <is>
          <t>rod</t>
        </is>
      </c>
      <c r="E17" s="14" t="n">
        <v>0.070809</v>
      </c>
      <c r="F17" s="14" t="inlineStr">
        <is>
          <t>Mitigation row 993 (egy.mit.ef.oop.rod)</t>
        </is>
      </c>
    </row>
    <row r="18">
      <c r="A18" s="14" t="inlineStr">
        <is>
          <t>EGY|coa|res</t>
        </is>
      </c>
      <c r="B18" s="14" t="inlineStr">
        <is>
          <t>EGY</t>
        </is>
      </c>
      <c r="C18" s="14" t="inlineStr">
        <is>
          <t>coa</t>
        </is>
      </c>
      <c r="D18" s="14" t="inlineStr">
        <is>
          <t>res</t>
        </is>
      </c>
      <c r="E18" s="14" t="n">
        <v>0.09429999999999999</v>
      </c>
      <c r="F18" s="14" t="inlineStr">
        <is>
          <t>Mitigation row 994 (egy.mit.ef.coa.res)</t>
        </is>
      </c>
    </row>
    <row r="19">
      <c r="A19" s="14" t="inlineStr">
        <is>
          <t>EGY|nga|res</t>
        </is>
      </c>
      <c r="B19" s="14" t="inlineStr">
        <is>
          <t>EGY</t>
        </is>
      </c>
      <c r="C19" s="14" t="inlineStr">
        <is>
          <t>nga</t>
        </is>
      </c>
      <c r="D19" s="14" t="inlineStr">
        <is>
          <t>res</t>
        </is>
      </c>
      <c r="E19" s="14" t="n">
        <v>0.0558</v>
      </c>
      <c r="F19" s="14" t="inlineStr">
        <is>
          <t>Mitigation row 995 (egy.mit.ef.nga.res)</t>
        </is>
      </c>
    </row>
    <row r="20">
      <c r="A20" s="14" t="inlineStr">
        <is>
          <t>EGY|gso|res</t>
        </is>
      </c>
      <c r="B20" s="14" t="inlineStr">
        <is>
          <t>EGY</t>
        </is>
      </c>
      <c r="C20" s="14" t="inlineStr">
        <is>
          <t>gso</t>
        </is>
      </c>
      <c r="D20" s="14" t="inlineStr">
        <is>
          <t>res</t>
        </is>
      </c>
      <c r="E20" s="14" t="n">
        <v>0.068555</v>
      </c>
      <c r="F20" s="14" t="inlineStr">
        <is>
          <t>Mitigation row 996 (egy.mit.ef.gso.res)</t>
        </is>
      </c>
    </row>
    <row r="21">
      <c r="A21" s="14" t="inlineStr">
        <is>
          <t>EGY|die|res</t>
        </is>
      </c>
      <c r="B21" s="14" t="inlineStr">
        <is>
          <t>EGY</t>
        </is>
      </c>
      <c r="C21" s="14" t="inlineStr">
        <is>
          <t>die</t>
        </is>
      </c>
      <c r="D21" s="14" t="inlineStr">
        <is>
          <t>res</t>
        </is>
      </c>
      <c r="E21" s="14" t="n">
        <v>0.07340000000000001</v>
      </c>
      <c r="F21" s="14" t="inlineStr">
        <is>
          <t>Mitigation row 997 (egy.mit.ef.die.res)</t>
        </is>
      </c>
    </row>
    <row r="22">
      <c r="A22" s="14" t="inlineStr">
        <is>
          <t>EGY|lpg|res</t>
        </is>
      </c>
      <c r="B22" s="14" t="inlineStr">
        <is>
          <t>EGY</t>
        </is>
      </c>
      <c r="C22" s="14" t="inlineStr">
        <is>
          <t>lpg</t>
        </is>
      </c>
      <c r="D22" s="14" t="inlineStr">
        <is>
          <t>res</t>
        </is>
      </c>
      <c r="E22" s="14" t="n">
        <v>0.06859999999999999</v>
      </c>
      <c r="F22" s="14" t="inlineStr">
        <is>
          <t>Mitigation row 998 (egy.mit.ef.lpg.res)</t>
        </is>
      </c>
    </row>
    <row r="23">
      <c r="A23" s="14" t="inlineStr">
        <is>
          <t>EGY|ker|res</t>
        </is>
      </c>
      <c r="B23" s="14" t="inlineStr">
        <is>
          <t>EGY</t>
        </is>
      </c>
      <c r="C23" s="14" t="inlineStr">
        <is>
          <t>ker</t>
        </is>
      </c>
      <c r="D23" s="14" t="inlineStr">
        <is>
          <t>res</t>
        </is>
      </c>
      <c r="E23" s="14" t="n">
        <v>0.068555</v>
      </c>
      <c r="F23" s="14" t="inlineStr">
        <is>
          <t>Mitigation row 999 (egy.mit.ef.ker.res)</t>
        </is>
      </c>
    </row>
    <row r="24">
      <c r="A24" s="14" t="inlineStr">
        <is>
          <t>EGY|oop|res</t>
        </is>
      </c>
      <c r="B24" s="14" t="inlineStr">
        <is>
          <t>EGY</t>
        </is>
      </c>
      <c r="C24" s="14" t="inlineStr">
        <is>
          <t>oop</t>
        </is>
      </c>
      <c r="D24" s="14" t="inlineStr">
        <is>
          <t>res</t>
        </is>
      </c>
      <c r="E24" s="14" t="n">
        <v>0.0767</v>
      </c>
      <c r="F24" s="14" t="inlineStr">
        <is>
          <t>Mitigation row 1000 (egy.mit.ef.oop.res)</t>
        </is>
      </c>
    </row>
    <row r="25">
      <c r="A25" s="14" t="inlineStr">
        <is>
          <t>EGY|coa|ind</t>
        </is>
      </c>
      <c r="B25" s="14" t="inlineStr">
        <is>
          <t>EGY</t>
        </is>
      </c>
      <c r="C25" s="14" t="inlineStr">
        <is>
          <t>coa</t>
        </is>
      </c>
      <c r="D25" s="14" t="inlineStr">
        <is>
          <t>ind</t>
        </is>
      </c>
      <c r="E25" s="14" t="n">
        <v>0.1</v>
      </c>
      <c r="F25" s="14" t="inlineStr">
        <is>
          <t>Mitigation row 1001 (egy.mit.ef.coa.ind)</t>
        </is>
      </c>
    </row>
    <row r="26">
      <c r="A26" s="14" t="inlineStr">
        <is>
          <t>EGY|nga|ind</t>
        </is>
      </c>
      <c r="B26" s="14" t="inlineStr">
        <is>
          <t>EGY</t>
        </is>
      </c>
      <c r="C26" s="14" t="inlineStr">
        <is>
          <t>nga</t>
        </is>
      </c>
      <c r="D26" s="14" t="inlineStr">
        <is>
          <t>ind</t>
        </is>
      </c>
      <c r="E26" s="14" t="n">
        <v>0.0558</v>
      </c>
      <c r="F26" s="14" t="inlineStr">
        <is>
          <t>Mitigation row 1002 (egy.mit.ef.nga.ind)</t>
        </is>
      </c>
    </row>
    <row r="27">
      <c r="A27" s="14" t="inlineStr">
        <is>
          <t>EGY|gso|ind</t>
        </is>
      </c>
      <c r="B27" s="14" t="inlineStr">
        <is>
          <t>EGY</t>
        </is>
      </c>
      <c r="C27" s="14" t="inlineStr">
        <is>
          <t>gso</t>
        </is>
      </c>
      <c r="D27" s="14" t="inlineStr">
        <is>
          <t>ind</t>
        </is>
      </c>
      <c r="E27" s="14" t="n">
        <v>0.06779300000000001</v>
      </c>
      <c r="F27" s="14" t="inlineStr">
        <is>
          <t>Mitigation row 1003 (egy.mit.ef.gso.ind)</t>
        </is>
      </c>
    </row>
    <row r="28">
      <c r="A28" s="14" t="inlineStr">
        <is>
          <t>EGY|die|ind</t>
        </is>
      </c>
      <c r="B28" s="14" t="inlineStr">
        <is>
          <t>EGY</t>
        </is>
      </c>
      <c r="C28" s="14" t="inlineStr">
        <is>
          <t>die</t>
        </is>
      </c>
      <c r="D28" s="14" t="inlineStr">
        <is>
          <t>ind</t>
        </is>
      </c>
      <c r="E28" s="14" t="n">
        <v>0.07184499999999999</v>
      </c>
      <c r="F28" s="14" t="inlineStr">
        <is>
          <t>Mitigation row 1004 (egy.mit.ef.die.ind)</t>
        </is>
      </c>
    </row>
    <row r="29">
      <c r="A29" s="14" t="inlineStr">
        <is>
          <t>EGY|lpg|ind</t>
        </is>
      </c>
      <c r="B29" s="14" t="inlineStr">
        <is>
          <t>EGY</t>
        </is>
      </c>
      <c r="C29" s="14" t="inlineStr">
        <is>
          <t>lpg</t>
        </is>
      </c>
      <c r="D29" s="14" t="inlineStr">
        <is>
          <t>ind</t>
        </is>
      </c>
      <c r="E29" s="14" t="n">
        <v>0.06859999999999999</v>
      </c>
      <c r="F29" s="14" t="inlineStr">
        <is>
          <t>Mitigation row 1005 (egy.mit.ef.lpg.ind)</t>
        </is>
      </c>
    </row>
    <row r="30">
      <c r="A30" s="14" t="inlineStr">
        <is>
          <t>EGY|ker|ind</t>
        </is>
      </c>
      <c r="B30" s="14" t="inlineStr">
        <is>
          <t>EGY</t>
        </is>
      </c>
      <c r="C30" s="14" t="inlineStr">
        <is>
          <t>ker</t>
        </is>
      </c>
      <c r="D30" s="14" t="inlineStr">
        <is>
          <t>ind</t>
        </is>
      </c>
      <c r="E30" s="14" t="n">
        <v>0.06779300000000001</v>
      </c>
      <c r="F30" s="14" t="inlineStr">
        <is>
          <t>Mitigation row 1006 (egy.mit.ef.ker.ind)</t>
        </is>
      </c>
    </row>
    <row r="31">
      <c r="A31" s="14" t="inlineStr">
        <is>
          <t>EGY|oop|ind</t>
        </is>
      </c>
      <c r="B31" s="14" t="inlineStr">
        <is>
          <t>EGY</t>
        </is>
      </c>
      <c r="C31" s="14" t="inlineStr">
        <is>
          <t>oop</t>
        </is>
      </c>
      <c r="D31" s="14" t="inlineStr">
        <is>
          <t>ind</t>
        </is>
      </c>
      <c r="E31" s="14" t="n">
        <v>0.0767</v>
      </c>
      <c r="F31" s="14" t="inlineStr">
        <is>
          <t>Mitigation row 1007 (egy.mit.ef.oop.ind)</t>
        </is>
      </c>
    </row>
    <row r="32">
      <c r="A32" s="14" t="inlineStr">
        <is>
          <t>EGY|bio|pow</t>
        </is>
      </c>
      <c r="B32" s="14" t="inlineStr">
        <is>
          <t>EGY</t>
        </is>
      </c>
      <c r="C32" s="14" t="inlineStr">
        <is>
          <t>bio</t>
        </is>
      </c>
      <c r="D32" s="14" t="inlineStr">
        <is>
          <t>pow</t>
        </is>
      </c>
      <c r="E32" s="14" t="n">
        <v>0</v>
      </c>
      <c r="F32" s="14" t="inlineStr">
        <is>
          <t>Mitigation row 1009 (egy.mit.ef.bio.all)</t>
        </is>
      </c>
    </row>
    <row r="33">
      <c r="A33" s="14" t="inlineStr">
        <is>
          <t>EGY|bio|rod</t>
        </is>
      </c>
      <c r="B33" s="14" t="inlineStr">
        <is>
          <t>EGY</t>
        </is>
      </c>
      <c r="C33" s="14" t="inlineStr">
        <is>
          <t>bio</t>
        </is>
      </c>
      <c r="D33" s="14" t="inlineStr">
        <is>
          <t>rod</t>
        </is>
      </c>
      <c r="E33" s="14" t="n">
        <v>0</v>
      </c>
      <c r="F33" s="14" t="inlineStr">
        <is>
          <t>Mitigation row 1009 (egy.mit.ef.bio.all)</t>
        </is>
      </c>
    </row>
    <row r="34">
      <c r="A34" s="14" t="inlineStr">
        <is>
          <t>EGY|bio|res</t>
        </is>
      </c>
      <c r="B34" s="14" t="inlineStr">
        <is>
          <t>EGY</t>
        </is>
      </c>
      <c r="C34" s="14" t="inlineStr">
        <is>
          <t>bio</t>
        </is>
      </c>
      <c r="D34" s="14" t="inlineStr">
        <is>
          <t>res</t>
        </is>
      </c>
      <c r="E34" s="14" t="n">
        <v>0</v>
      </c>
      <c r="F34" s="14" t="inlineStr">
        <is>
          <t>Mitigation row 1009 (egy.mit.ef.bio.all)</t>
        </is>
      </c>
    </row>
    <row r="35">
      <c r="A35" s="14" t="inlineStr">
        <is>
          <t>EGY|bio|ind</t>
        </is>
      </c>
      <c r="B35" s="14" t="inlineStr">
        <is>
          <t>EGY</t>
        </is>
      </c>
      <c r="C35" s="14" t="inlineStr">
        <is>
          <t>bio</t>
        </is>
      </c>
      <c r="D35" s="14" t="inlineStr">
        <is>
          <t>ind</t>
        </is>
      </c>
      <c r="E35" s="14" t="n">
        <v>0</v>
      </c>
      <c r="F35" s="14" t="inlineStr">
        <is>
          <t>Mitigation row 1009 (egy.mit.ef.bio.all)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2026-10-09T19:12:37Z</dcterms:created>
  <dcterms:modified xmlns:dcterms="http://purl.org/dc/terms/" xmlns:xsi="http://www.w3.org/2001/XMLSchema-instance" xsi:type="dcterms:W3CDTF">2026-10-09T19:12:56Z</dcterms:modified>
</cp:coreProperties>
</file>